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filterPrivacy="1"/>
  <xr:revisionPtr revIDLastSave="0" documentId="13_ncr:1_{362678FE-DC75-4C0B-8DD6-23AFA77FEC9E}" xr6:coauthVersionLast="45" xr6:coauthVersionMax="45" xr10:uidLastSave="{00000000-0000-0000-0000-000000000000}"/>
  <bookViews>
    <workbookView xWindow="-120" yWindow="-120" windowWidth="29040" windowHeight="15840" tabRatio="601" xr2:uid="{00000000-000D-0000-FFFF-FFFF00000000}"/>
  </bookViews>
  <sheets>
    <sheet name="11月奖金" sheetId="6" r:id="rId1"/>
    <sheet name="标准表" sheetId="5" r:id="rId2"/>
    <sheet name="10月人员信息" sheetId="17" r:id="rId3"/>
    <sheet name="11月工资" sheetId="18" r:id="rId4"/>
    <sheet name="10月工资财务发计税" sheetId="24" r:id="rId5"/>
    <sheet name="财务附加扣除项" sheetId="23" r:id="rId6"/>
    <sheet name="10月奖金" sheetId="22" r:id="rId7"/>
    <sheet name="单位分配保留两位小数" sheetId="21" r:id="rId8"/>
    <sheet name="奖金汇总表" sheetId="11" r:id="rId9"/>
    <sheet name="分账表" sheetId="12" r:id="rId10"/>
    <sheet name="女工卫生费" sheetId="13" r:id="rId11"/>
    <sheet name="保险表" sheetId="14" r:id="rId12"/>
  </sheets>
  <externalReferences>
    <externalReference r:id="rId13"/>
  </externalReferences>
  <definedNames>
    <definedName name="_xlnm._FilterDatabase" localSheetId="4" hidden="1">'10月工资财务发计税'!$A$1:$AK$1321</definedName>
    <definedName name="_xlnm._FilterDatabase" localSheetId="6" hidden="1">'10月奖金'!$A$1:$AL$1308</definedName>
    <definedName name="_xlnm._FilterDatabase" localSheetId="2" hidden="1">'10月人员信息'!$A$1:$AY$1351</definedName>
    <definedName name="_xlnm._FilterDatabase" localSheetId="3" hidden="1">'11月工资'!$A$2:$DE$1323</definedName>
    <definedName name="_xlnm._FilterDatabase" localSheetId="0" hidden="1">'11月奖金'!$A$1:$AM$1309</definedName>
    <definedName name="_xlnm._FilterDatabase" localSheetId="11" hidden="1">保险表!$A$3:$AF$1322</definedName>
    <definedName name="_xlnm._FilterDatabase" localSheetId="1" hidden="1">标准表!$A$2:$O$1309</definedName>
    <definedName name="_xlnm._FilterDatabase" localSheetId="7" hidden="1">单位分配保留两位小数!$S$2:$T$1309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K4" i="18" l="1"/>
  <c r="BK5" i="18"/>
  <c r="BK6" i="18"/>
  <c r="BK7" i="18"/>
  <c r="BK8" i="18"/>
  <c r="BK9" i="18"/>
  <c r="BK61" i="18"/>
  <c r="BK1317" i="18"/>
  <c r="BK1318" i="18"/>
  <c r="BK1319" i="18"/>
  <c r="BK1320" i="18"/>
  <c r="BK1321" i="18"/>
  <c r="BK3" i="18"/>
  <c r="BJ4" i="18"/>
  <c r="BJ5" i="18"/>
  <c r="BJ6" i="18"/>
  <c r="BJ7" i="18"/>
  <c r="BJ8" i="18"/>
  <c r="BJ9" i="18"/>
  <c r="BJ10" i="18"/>
  <c r="BJ11" i="18"/>
  <c r="BJ12" i="18"/>
  <c r="BJ13" i="18"/>
  <c r="BJ14" i="18"/>
  <c r="BJ15" i="18"/>
  <c r="BJ16" i="18"/>
  <c r="BJ17" i="18"/>
  <c r="BJ18" i="18"/>
  <c r="BJ19" i="18"/>
  <c r="BJ20" i="18"/>
  <c r="BJ21" i="18"/>
  <c r="BJ22" i="18"/>
  <c r="BJ23" i="18"/>
  <c r="BJ24" i="18"/>
  <c r="BJ25" i="18"/>
  <c r="BJ26" i="18"/>
  <c r="BJ27" i="18"/>
  <c r="BJ28" i="18"/>
  <c r="BJ29" i="18"/>
  <c r="BJ30" i="18"/>
  <c r="BJ31" i="18"/>
  <c r="BJ32" i="18"/>
  <c r="BJ33" i="18"/>
  <c r="BJ34" i="18"/>
  <c r="BJ35" i="18"/>
  <c r="BJ36" i="18"/>
  <c r="BJ37" i="18"/>
  <c r="BJ38" i="18"/>
  <c r="BJ39" i="18"/>
  <c r="BJ40" i="18"/>
  <c r="BJ41" i="18"/>
  <c r="BJ42" i="18"/>
  <c r="BJ43" i="18"/>
  <c r="BJ44" i="18"/>
  <c r="BJ45" i="18"/>
  <c r="BJ46" i="18"/>
  <c r="BJ47" i="18"/>
  <c r="BJ48" i="18"/>
  <c r="BJ49" i="18"/>
  <c r="BJ50" i="18"/>
  <c r="BJ51" i="18"/>
  <c r="BJ52" i="18"/>
  <c r="BJ53" i="18"/>
  <c r="BJ54" i="18"/>
  <c r="BJ55" i="18"/>
  <c r="BJ56" i="18"/>
  <c r="BJ57" i="18"/>
  <c r="BJ58" i="18"/>
  <c r="BJ59" i="18"/>
  <c r="BJ60" i="18"/>
  <c r="BJ61" i="18"/>
  <c r="BJ62" i="18"/>
  <c r="BJ63" i="18"/>
  <c r="BJ64" i="18"/>
  <c r="BJ65" i="18"/>
  <c r="BJ66" i="18"/>
  <c r="BJ67" i="18"/>
  <c r="BJ68" i="18"/>
  <c r="BJ69" i="18"/>
  <c r="BJ70" i="18"/>
  <c r="BJ71" i="18"/>
  <c r="BJ72" i="18"/>
  <c r="BJ73" i="18"/>
  <c r="BJ74" i="18"/>
  <c r="BJ75" i="18"/>
  <c r="BJ76" i="18"/>
  <c r="BJ77" i="18"/>
  <c r="BJ78" i="18"/>
  <c r="BJ79" i="18"/>
  <c r="BJ80" i="18"/>
  <c r="BJ81" i="18"/>
  <c r="BJ82" i="18"/>
  <c r="BJ83" i="18"/>
  <c r="BJ84" i="18"/>
  <c r="BJ85" i="18"/>
  <c r="BJ86" i="18"/>
  <c r="BJ87" i="18"/>
  <c r="BJ88" i="18"/>
  <c r="BJ89" i="18"/>
  <c r="BJ90" i="18"/>
  <c r="BJ91" i="18"/>
  <c r="BJ92" i="18"/>
  <c r="BJ93" i="18"/>
  <c r="BJ94" i="18"/>
  <c r="BJ95" i="18"/>
  <c r="BJ96" i="18"/>
  <c r="BJ97" i="18"/>
  <c r="BJ98" i="18"/>
  <c r="BJ99" i="18"/>
  <c r="BJ100" i="18"/>
  <c r="BJ101" i="18"/>
  <c r="BJ102" i="18"/>
  <c r="BJ103" i="18"/>
  <c r="BJ104" i="18"/>
  <c r="BJ105" i="18"/>
  <c r="BJ106" i="18"/>
  <c r="BJ107" i="18"/>
  <c r="BJ108" i="18"/>
  <c r="BJ109" i="18"/>
  <c r="BJ110" i="18"/>
  <c r="BJ111" i="18"/>
  <c r="BJ112" i="18"/>
  <c r="BJ113" i="18"/>
  <c r="BJ114" i="18"/>
  <c r="BJ115" i="18"/>
  <c r="BJ116" i="18"/>
  <c r="BJ117" i="18"/>
  <c r="BJ118" i="18"/>
  <c r="BJ119" i="18"/>
  <c r="BJ120" i="18"/>
  <c r="BJ121" i="18"/>
  <c r="BJ122" i="18"/>
  <c r="BJ123" i="18"/>
  <c r="BJ124" i="18"/>
  <c r="BJ125" i="18"/>
  <c r="BJ126" i="18"/>
  <c r="BJ127" i="18"/>
  <c r="BJ128" i="18"/>
  <c r="BJ129" i="18"/>
  <c r="BJ130" i="18"/>
  <c r="BJ131" i="18"/>
  <c r="BJ132" i="18"/>
  <c r="BJ133" i="18"/>
  <c r="BJ134" i="18"/>
  <c r="BJ135" i="18"/>
  <c r="BJ136" i="18"/>
  <c r="BJ137" i="18"/>
  <c r="BJ138" i="18"/>
  <c r="BJ139" i="18"/>
  <c r="BJ140" i="18"/>
  <c r="BJ141" i="18"/>
  <c r="BJ142" i="18"/>
  <c r="BJ143" i="18"/>
  <c r="BJ144" i="18"/>
  <c r="BJ145" i="18"/>
  <c r="BJ146" i="18"/>
  <c r="BJ147" i="18"/>
  <c r="BJ148" i="18"/>
  <c r="BJ149" i="18"/>
  <c r="BJ150" i="18"/>
  <c r="BJ151" i="18"/>
  <c r="BJ152" i="18"/>
  <c r="BJ153" i="18"/>
  <c r="BJ154" i="18"/>
  <c r="BJ155" i="18"/>
  <c r="BJ156" i="18"/>
  <c r="BJ157" i="18"/>
  <c r="BJ158" i="18"/>
  <c r="BJ159" i="18"/>
  <c r="BJ160" i="18"/>
  <c r="BJ161" i="18"/>
  <c r="BJ162" i="18"/>
  <c r="BJ163" i="18"/>
  <c r="BJ164" i="18"/>
  <c r="BJ165" i="18"/>
  <c r="BJ166" i="18"/>
  <c r="BJ167" i="18"/>
  <c r="BJ168" i="18"/>
  <c r="BJ169" i="18"/>
  <c r="BJ170" i="18"/>
  <c r="BJ171" i="18"/>
  <c r="BJ172" i="18"/>
  <c r="BJ173" i="18"/>
  <c r="BJ174" i="18"/>
  <c r="BJ175" i="18"/>
  <c r="BJ176" i="18"/>
  <c r="BJ177" i="18"/>
  <c r="BJ178" i="18"/>
  <c r="BJ179" i="18"/>
  <c r="BJ180" i="18"/>
  <c r="BJ181" i="18"/>
  <c r="BJ182" i="18"/>
  <c r="BJ183" i="18"/>
  <c r="BJ184" i="18"/>
  <c r="BJ185" i="18"/>
  <c r="BJ186" i="18"/>
  <c r="BJ187" i="18"/>
  <c r="BJ188" i="18"/>
  <c r="BJ189" i="18"/>
  <c r="BJ190" i="18"/>
  <c r="BJ191" i="18"/>
  <c r="BJ192" i="18"/>
  <c r="BJ193" i="18"/>
  <c r="BJ194" i="18"/>
  <c r="BJ195" i="18"/>
  <c r="BJ196" i="18"/>
  <c r="BJ197" i="18"/>
  <c r="BJ198" i="18"/>
  <c r="BJ199" i="18"/>
  <c r="BJ200" i="18"/>
  <c r="BJ201" i="18"/>
  <c r="BJ202" i="18"/>
  <c r="BJ203" i="18"/>
  <c r="BJ204" i="18"/>
  <c r="BJ205" i="18"/>
  <c r="BJ206" i="18"/>
  <c r="BJ207" i="18"/>
  <c r="BJ208" i="18"/>
  <c r="BJ209" i="18"/>
  <c r="BJ210" i="18"/>
  <c r="BJ211" i="18"/>
  <c r="BJ212" i="18"/>
  <c r="BJ213" i="18"/>
  <c r="BJ214" i="18"/>
  <c r="BJ215" i="18"/>
  <c r="BJ216" i="18"/>
  <c r="BJ217" i="18"/>
  <c r="BJ218" i="18"/>
  <c r="BJ219" i="18"/>
  <c r="BJ220" i="18"/>
  <c r="BJ221" i="18"/>
  <c r="BJ222" i="18"/>
  <c r="BJ223" i="18"/>
  <c r="BJ224" i="18"/>
  <c r="BJ225" i="18"/>
  <c r="BJ226" i="18"/>
  <c r="BJ227" i="18"/>
  <c r="BJ228" i="18"/>
  <c r="BJ229" i="18"/>
  <c r="BJ230" i="18"/>
  <c r="BJ231" i="18"/>
  <c r="BJ232" i="18"/>
  <c r="BJ233" i="18"/>
  <c r="BJ234" i="18"/>
  <c r="BJ235" i="18"/>
  <c r="BJ236" i="18"/>
  <c r="BJ237" i="18"/>
  <c r="BJ238" i="18"/>
  <c r="BJ239" i="18"/>
  <c r="BJ240" i="18"/>
  <c r="BJ241" i="18"/>
  <c r="BJ242" i="18"/>
  <c r="BJ243" i="18"/>
  <c r="BJ244" i="18"/>
  <c r="BJ245" i="18"/>
  <c r="BJ246" i="18"/>
  <c r="BJ247" i="18"/>
  <c r="BJ248" i="18"/>
  <c r="BJ249" i="18"/>
  <c r="BJ250" i="18"/>
  <c r="BJ251" i="18"/>
  <c r="BJ252" i="18"/>
  <c r="BJ253" i="18"/>
  <c r="BJ254" i="18"/>
  <c r="BJ255" i="18"/>
  <c r="BJ256" i="18"/>
  <c r="BJ257" i="18"/>
  <c r="BJ258" i="18"/>
  <c r="BJ259" i="18"/>
  <c r="BJ260" i="18"/>
  <c r="BJ261" i="18"/>
  <c r="BJ262" i="18"/>
  <c r="BJ263" i="18"/>
  <c r="BJ264" i="18"/>
  <c r="BJ265" i="18"/>
  <c r="BJ266" i="18"/>
  <c r="BJ267" i="18"/>
  <c r="BJ268" i="18"/>
  <c r="BJ269" i="18"/>
  <c r="BJ270" i="18"/>
  <c r="BJ271" i="18"/>
  <c r="BJ272" i="18"/>
  <c r="BJ273" i="18"/>
  <c r="BJ274" i="18"/>
  <c r="BJ275" i="18"/>
  <c r="BJ276" i="18"/>
  <c r="BJ277" i="18"/>
  <c r="BJ278" i="18"/>
  <c r="BJ279" i="18"/>
  <c r="BJ280" i="18"/>
  <c r="BJ281" i="18"/>
  <c r="BJ282" i="18"/>
  <c r="BJ283" i="18"/>
  <c r="BJ284" i="18"/>
  <c r="BJ285" i="18"/>
  <c r="BJ286" i="18"/>
  <c r="BJ287" i="18"/>
  <c r="BJ288" i="18"/>
  <c r="BJ289" i="18"/>
  <c r="BJ290" i="18"/>
  <c r="BJ291" i="18"/>
  <c r="BJ292" i="18"/>
  <c r="BJ293" i="18"/>
  <c r="BJ294" i="18"/>
  <c r="BJ295" i="18"/>
  <c r="BJ296" i="18"/>
  <c r="BJ297" i="18"/>
  <c r="BJ298" i="18"/>
  <c r="BJ299" i="18"/>
  <c r="BJ300" i="18"/>
  <c r="BJ301" i="18"/>
  <c r="BJ302" i="18"/>
  <c r="BJ303" i="18"/>
  <c r="BJ304" i="18"/>
  <c r="BJ305" i="18"/>
  <c r="BJ306" i="18"/>
  <c r="BJ307" i="18"/>
  <c r="BJ308" i="18"/>
  <c r="BJ309" i="18"/>
  <c r="BJ310" i="18"/>
  <c r="BJ311" i="18"/>
  <c r="BJ312" i="18"/>
  <c r="BJ313" i="18"/>
  <c r="BJ314" i="18"/>
  <c r="BJ315" i="18"/>
  <c r="BJ316" i="18"/>
  <c r="BJ317" i="18"/>
  <c r="BJ318" i="18"/>
  <c r="BJ319" i="18"/>
  <c r="BJ320" i="18"/>
  <c r="BJ321" i="18"/>
  <c r="BJ322" i="18"/>
  <c r="BJ323" i="18"/>
  <c r="BJ324" i="18"/>
  <c r="BJ325" i="18"/>
  <c r="BJ326" i="18"/>
  <c r="BJ327" i="18"/>
  <c r="BJ328" i="18"/>
  <c r="BJ329" i="18"/>
  <c r="BJ330" i="18"/>
  <c r="BJ331" i="18"/>
  <c r="BJ332" i="18"/>
  <c r="BJ333" i="18"/>
  <c r="BJ334" i="18"/>
  <c r="BJ335" i="18"/>
  <c r="BJ336" i="18"/>
  <c r="BJ337" i="18"/>
  <c r="BJ338" i="18"/>
  <c r="BJ339" i="18"/>
  <c r="BJ340" i="18"/>
  <c r="BJ341" i="18"/>
  <c r="BJ342" i="18"/>
  <c r="BJ343" i="18"/>
  <c r="BJ344" i="18"/>
  <c r="BJ345" i="18"/>
  <c r="BJ346" i="18"/>
  <c r="BJ347" i="18"/>
  <c r="BJ348" i="18"/>
  <c r="BJ349" i="18"/>
  <c r="BJ350" i="18"/>
  <c r="BJ351" i="18"/>
  <c r="BJ352" i="18"/>
  <c r="BJ353" i="18"/>
  <c r="BJ354" i="18"/>
  <c r="BJ355" i="18"/>
  <c r="BJ356" i="18"/>
  <c r="BJ357" i="18"/>
  <c r="BJ358" i="18"/>
  <c r="BJ359" i="18"/>
  <c r="BJ360" i="18"/>
  <c r="BJ361" i="18"/>
  <c r="BJ362" i="18"/>
  <c r="BJ363" i="18"/>
  <c r="BJ364" i="18"/>
  <c r="BJ365" i="18"/>
  <c r="BJ366" i="18"/>
  <c r="BJ367" i="18"/>
  <c r="BJ368" i="18"/>
  <c r="BJ369" i="18"/>
  <c r="BJ370" i="18"/>
  <c r="BJ371" i="18"/>
  <c r="BJ372" i="18"/>
  <c r="BJ373" i="18"/>
  <c r="BJ374" i="18"/>
  <c r="BJ375" i="18"/>
  <c r="BJ376" i="18"/>
  <c r="BJ377" i="18"/>
  <c r="BJ378" i="18"/>
  <c r="BJ379" i="18"/>
  <c r="BJ380" i="18"/>
  <c r="BJ381" i="18"/>
  <c r="BJ382" i="18"/>
  <c r="BJ383" i="18"/>
  <c r="BJ384" i="18"/>
  <c r="BJ385" i="18"/>
  <c r="BJ386" i="18"/>
  <c r="BJ387" i="18"/>
  <c r="BJ388" i="18"/>
  <c r="BJ389" i="18"/>
  <c r="BJ390" i="18"/>
  <c r="BJ391" i="18"/>
  <c r="BJ392" i="18"/>
  <c r="BJ393" i="18"/>
  <c r="BJ394" i="18"/>
  <c r="BJ395" i="18"/>
  <c r="BJ396" i="18"/>
  <c r="BJ397" i="18"/>
  <c r="BJ398" i="18"/>
  <c r="BJ399" i="18"/>
  <c r="BJ400" i="18"/>
  <c r="BJ401" i="18"/>
  <c r="BJ402" i="18"/>
  <c r="BJ403" i="18"/>
  <c r="BJ404" i="18"/>
  <c r="BJ405" i="18"/>
  <c r="BJ406" i="18"/>
  <c r="BJ407" i="18"/>
  <c r="BJ408" i="18"/>
  <c r="BJ409" i="18"/>
  <c r="BJ410" i="18"/>
  <c r="BJ411" i="18"/>
  <c r="BJ412" i="18"/>
  <c r="BJ413" i="18"/>
  <c r="BJ414" i="18"/>
  <c r="BJ415" i="18"/>
  <c r="BJ416" i="18"/>
  <c r="BJ417" i="18"/>
  <c r="BJ418" i="18"/>
  <c r="BJ419" i="18"/>
  <c r="BJ420" i="18"/>
  <c r="BJ421" i="18"/>
  <c r="BJ422" i="18"/>
  <c r="BJ423" i="18"/>
  <c r="BJ424" i="18"/>
  <c r="BJ425" i="18"/>
  <c r="BJ426" i="18"/>
  <c r="BJ427" i="18"/>
  <c r="BJ428" i="18"/>
  <c r="BJ429" i="18"/>
  <c r="BJ430" i="18"/>
  <c r="BJ431" i="18"/>
  <c r="BJ432" i="18"/>
  <c r="BJ433" i="18"/>
  <c r="BJ434" i="18"/>
  <c r="BJ435" i="18"/>
  <c r="BJ436" i="18"/>
  <c r="BJ437" i="18"/>
  <c r="BJ438" i="18"/>
  <c r="BJ439" i="18"/>
  <c r="BJ440" i="18"/>
  <c r="BJ441" i="18"/>
  <c r="BJ442" i="18"/>
  <c r="BJ443" i="18"/>
  <c r="BJ444" i="18"/>
  <c r="BJ445" i="18"/>
  <c r="BJ446" i="18"/>
  <c r="BJ447" i="18"/>
  <c r="BJ448" i="18"/>
  <c r="BJ449" i="18"/>
  <c r="BJ450" i="18"/>
  <c r="BJ451" i="18"/>
  <c r="BJ452" i="18"/>
  <c r="BJ453" i="18"/>
  <c r="BJ454" i="18"/>
  <c r="BJ455" i="18"/>
  <c r="BJ456" i="18"/>
  <c r="BJ457" i="18"/>
  <c r="BJ458" i="18"/>
  <c r="BJ459" i="18"/>
  <c r="BJ460" i="18"/>
  <c r="BJ461" i="18"/>
  <c r="BJ462" i="18"/>
  <c r="BJ463" i="18"/>
  <c r="BJ464" i="18"/>
  <c r="BJ465" i="18"/>
  <c r="BJ466" i="18"/>
  <c r="BJ467" i="18"/>
  <c r="BJ468" i="18"/>
  <c r="BJ469" i="18"/>
  <c r="BJ470" i="18"/>
  <c r="BJ471" i="18"/>
  <c r="BJ472" i="18"/>
  <c r="BJ473" i="18"/>
  <c r="BJ474" i="18"/>
  <c r="BJ475" i="18"/>
  <c r="BJ476" i="18"/>
  <c r="BJ477" i="18"/>
  <c r="BJ478" i="18"/>
  <c r="BJ479" i="18"/>
  <c r="BJ480" i="18"/>
  <c r="BJ481" i="18"/>
  <c r="BJ482" i="18"/>
  <c r="BJ483" i="18"/>
  <c r="BJ484" i="18"/>
  <c r="BJ485" i="18"/>
  <c r="BJ486" i="18"/>
  <c r="BJ487" i="18"/>
  <c r="BJ488" i="18"/>
  <c r="BJ489" i="18"/>
  <c r="BJ490" i="18"/>
  <c r="BJ491" i="18"/>
  <c r="BJ492" i="18"/>
  <c r="BJ493" i="18"/>
  <c r="BJ494" i="18"/>
  <c r="BJ495" i="18"/>
  <c r="BJ496" i="18"/>
  <c r="BJ497" i="18"/>
  <c r="BJ498" i="18"/>
  <c r="BJ499" i="18"/>
  <c r="BJ500" i="18"/>
  <c r="BJ501" i="18"/>
  <c r="BJ502" i="18"/>
  <c r="BJ503" i="18"/>
  <c r="BJ504" i="18"/>
  <c r="BJ505" i="18"/>
  <c r="BJ506" i="18"/>
  <c r="BJ507" i="18"/>
  <c r="BJ508" i="18"/>
  <c r="BJ509" i="18"/>
  <c r="BJ510" i="18"/>
  <c r="BJ511" i="18"/>
  <c r="BJ512" i="18"/>
  <c r="BJ513" i="18"/>
  <c r="BJ514" i="18"/>
  <c r="BJ515" i="18"/>
  <c r="BJ516" i="18"/>
  <c r="BJ517" i="18"/>
  <c r="BJ518" i="18"/>
  <c r="BJ519" i="18"/>
  <c r="BJ520" i="18"/>
  <c r="BJ521" i="18"/>
  <c r="BJ522" i="18"/>
  <c r="BJ523" i="18"/>
  <c r="BJ524" i="18"/>
  <c r="BJ525" i="18"/>
  <c r="BJ526" i="18"/>
  <c r="BJ527" i="18"/>
  <c r="BJ528" i="18"/>
  <c r="BJ529" i="18"/>
  <c r="BJ530" i="18"/>
  <c r="BJ531" i="18"/>
  <c r="BJ532" i="18"/>
  <c r="BJ533" i="18"/>
  <c r="BJ534" i="18"/>
  <c r="BJ535" i="18"/>
  <c r="BJ536" i="18"/>
  <c r="BJ537" i="18"/>
  <c r="BJ538" i="18"/>
  <c r="BJ539" i="18"/>
  <c r="BJ540" i="18"/>
  <c r="BJ541" i="18"/>
  <c r="BJ542" i="18"/>
  <c r="BJ543" i="18"/>
  <c r="BJ544" i="18"/>
  <c r="BJ545" i="18"/>
  <c r="BJ546" i="18"/>
  <c r="BJ547" i="18"/>
  <c r="BJ548" i="18"/>
  <c r="BJ549" i="18"/>
  <c r="BJ550" i="18"/>
  <c r="BJ551" i="18"/>
  <c r="BJ552" i="18"/>
  <c r="BJ553" i="18"/>
  <c r="BJ554" i="18"/>
  <c r="BJ555" i="18"/>
  <c r="BJ556" i="18"/>
  <c r="BJ557" i="18"/>
  <c r="BJ558" i="18"/>
  <c r="BJ559" i="18"/>
  <c r="BJ560" i="18"/>
  <c r="BJ561" i="18"/>
  <c r="BJ562" i="18"/>
  <c r="BJ563" i="18"/>
  <c r="BJ564" i="18"/>
  <c r="BJ565" i="18"/>
  <c r="BJ566" i="18"/>
  <c r="BJ567" i="18"/>
  <c r="BJ568" i="18"/>
  <c r="BJ569" i="18"/>
  <c r="BJ570" i="18"/>
  <c r="BJ571" i="18"/>
  <c r="BJ572" i="18"/>
  <c r="BJ573" i="18"/>
  <c r="BJ574" i="18"/>
  <c r="BJ575" i="18"/>
  <c r="BJ576" i="18"/>
  <c r="BJ577" i="18"/>
  <c r="BJ578" i="18"/>
  <c r="BJ579" i="18"/>
  <c r="BJ580" i="18"/>
  <c r="BJ581" i="18"/>
  <c r="BJ582" i="18"/>
  <c r="BJ583" i="18"/>
  <c r="BJ584" i="18"/>
  <c r="BJ585" i="18"/>
  <c r="BJ586" i="18"/>
  <c r="BJ587" i="18"/>
  <c r="BJ588" i="18"/>
  <c r="BJ589" i="18"/>
  <c r="BJ590" i="18"/>
  <c r="BJ591" i="18"/>
  <c r="BJ592" i="18"/>
  <c r="BJ593" i="18"/>
  <c r="BJ594" i="18"/>
  <c r="BJ595" i="18"/>
  <c r="BJ596" i="18"/>
  <c r="BJ597" i="18"/>
  <c r="BJ598" i="18"/>
  <c r="BJ599" i="18"/>
  <c r="BJ600" i="18"/>
  <c r="BJ601" i="18"/>
  <c r="BJ602" i="18"/>
  <c r="BJ603" i="18"/>
  <c r="BJ604" i="18"/>
  <c r="BJ605" i="18"/>
  <c r="BJ606" i="18"/>
  <c r="BJ607" i="18"/>
  <c r="BJ608" i="18"/>
  <c r="BJ609" i="18"/>
  <c r="BJ610" i="18"/>
  <c r="BJ611" i="18"/>
  <c r="BJ612" i="18"/>
  <c r="BJ613" i="18"/>
  <c r="BJ614" i="18"/>
  <c r="BJ615" i="18"/>
  <c r="BJ616" i="18"/>
  <c r="BJ617" i="18"/>
  <c r="BJ618" i="18"/>
  <c r="BJ619" i="18"/>
  <c r="BJ620" i="18"/>
  <c r="BJ621" i="18"/>
  <c r="BJ622" i="18"/>
  <c r="BJ623" i="18"/>
  <c r="BJ624" i="18"/>
  <c r="BJ625" i="18"/>
  <c r="BJ626" i="18"/>
  <c r="BJ627" i="18"/>
  <c r="BJ628" i="18"/>
  <c r="BJ629" i="18"/>
  <c r="BJ630" i="18"/>
  <c r="BJ631" i="18"/>
  <c r="BJ632" i="18"/>
  <c r="BJ633" i="18"/>
  <c r="BJ634" i="18"/>
  <c r="BJ635" i="18"/>
  <c r="BJ636" i="18"/>
  <c r="BJ637" i="18"/>
  <c r="BJ638" i="18"/>
  <c r="BJ639" i="18"/>
  <c r="BJ640" i="18"/>
  <c r="BJ641" i="18"/>
  <c r="BJ642" i="18"/>
  <c r="BJ643" i="18"/>
  <c r="BJ644" i="18"/>
  <c r="BJ645" i="18"/>
  <c r="BJ646" i="18"/>
  <c r="BJ647" i="18"/>
  <c r="BJ648" i="18"/>
  <c r="BJ649" i="18"/>
  <c r="BJ650" i="18"/>
  <c r="BJ651" i="18"/>
  <c r="BJ652" i="18"/>
  <c r="BJ653" i="18"/>
  <c r="BJ654" i="18"/>
  <c r="BJ655" i="18"/>
  <c r="BJ656" i="18"/>
  <c r="BJ657" i="18"/>
  <c r="BJ658" i="18"/>
  <c r="BJ659" i="18"/>
  <c r="BJ660" i="18"/>
  <c r="BJ661" i="18"/>
  <c r="BJ662" i="18"/>
  <c r="BJ663" i="18"/>
  <c r="BJ664" i="18"/>
  <c r="BJ665" i="18"/>
  <c r="BJ666" i="18"/>
  <c r="BJ667" i="18"/>
  <c r="BJ668" i="18"/>
  <c r="BJ669" i="18"/>
  <c r="BJ670" i="18"/>
  <c r="BJ671" i="18"/>
  <c r="BJ672" i="18"/>
  <c r="BJ673" i="18"/>
  <c r="BJ674" i="18"/>
  <c r="BJ675" i="18"/>
  <c r="BJ676" i="18"/>
  <c r="BJ677" i="18"/>
  <c r="BJ678" i="18"/>
  <c r="BJ679" i="18"/>
  <c r="BJ680" i="18"/>
  <c r="BJ681" i="18"/>
  <c r="BJ682" i="18"/>
  <c r="BJ683" i="18"/>
  <c r="BJ684" i="18"/>
  <c r="BJ685" i="18"/>
  <c r="BJ686" i="18"/>
  <c r="BJ687" i="18"/>
  <c r="BJ688" i="18"/>
  <c r="BJ689" i="18"/>
  <c r="BJ690" i="18"/>
  <c r="BJ691" i="18"/>
  <c r="BJ692" i="18"/>
  <c r="BJ693" i="18"/>
  <c r="BJ694" i="18"/>
  <c r="BJ695" i="18"/>
  <c r="BJ696" i="18"/>
  <c r="BJ697" i="18"/>
  <c r="BJ698" i="18"/>
  <c r="BJ699" i="18"/>
  <c r="BJ700" i="18"/>
  <c r="BJ701" i="18"/>
  <c r="BJ702" i="18"/>
  <c r="BJ703" i="18"/>
  <c r="BJ704" i="18"/>
  <c r="BJ705" i="18"/>
  <c r="BJ706" i="18"/>
  <c r="BJ707" i="18"/>
  <c r="BJ708" i="18"/>
  <c r="BJ709" i="18"/>
  <c r="BJ710" i="18"/>
  <c r="BJ711" i="18"/>
  <c r="BJ712" i="18"/>
  <c r="BJ713" i="18"/>
  <c r="BJ714" i="18"/>
  <c r="BJ715" i="18"/>
  <c r="BJ716" i="18"/>
  <c r="BJ717" i="18"/>
  <c r="BJ718" i="18"/>
  <c r="BJ719" i="18"/>
  <c r="BJ720" i="18"/>
  <c r="BJ721" i="18"/>
  <c r="BJ722" i="18"/>
  <c r="BJ723" i="18"/>
  <c r="BJ724" i="18"/>
  <c r="BJ725" i="18"/>
  <c r="BJ726" i="18"/>
  <c r="BJ727" i="18"/>
  <c r="BJ728" i="18"/>
  <c r="BJ729" i="18"/>
  <c r="BJ730" i="18"/>
  <c r="BJ731" i="18"/>
  <c r="BJ732" i="18"/>
  <c r="BJ733" i="18"/>
  <c r="BJ734" i="18"/>
  <c r="BJ735" i="18"/>
  <c r="BJ736" i="18"/>
  <c r="BJ737" i="18"/>
  <c r="BJ738" i="18"/>
  <c r="BJ739" i="18"/>
  <c r="BJ740" i="18"/>
  <c r="BJ741" i="18"/>
  <c r="BJ742" i="18"/>
  <c r="BJ743" i="18"/>
  <c r="BJ744" i="18"/>
  <c r="BJ745" i="18"/>
  <c r="BJ746" i="18"/>
  <c r="BJ747" i="18"/>
  <c r="BJ748" i="18"/>
  <c r="BJ749" i="18"/>
  <c r="BJ750" i="18"/>
  <c r="BJ751" i="18"/>
  <c r="BJ752" i="18"/>
  <c r="BJ753" i="18"/>
  <c r="BJ754" i="18"/>
  <c r="BJ755" i="18"/>
  <c r="BJ756" i="18"/>
  <c r="BJ757" i="18"/>
  <c r="BJ758" i="18"/>
  <c r="BJ759" i="18"/>
  <c r="BJ760" i="18"/>
  <c r="BJ761" i="18"/>
  <c r="BJ762" i="18"/>
  <c r="BJ763" i="18"/>
  <c r="BJ764" i="18"/>
  <c r="BJ765" i="18"/>
  <c r="BJ766" i="18"/>
  <c r="BJ767" i="18"/>
  <c r="BJ768" i="18"/>
  <c r="BJ769" i="18"/>
  <c r="BJ770" i="18"/>
  <c r="BJ771" i="18"/>
  <c r="BJ772" i="18"/>
  <c r="BJ773" i="18"/>
  <c r="BJ774" i="18"/>
  <c r="BJ775" i="18"/>
  <c r="BJ776" i="18"/>
  <c r="BJ777" i="18"/>
  <c r="BJ778" i="18"/>
  <c r="BJ779" i="18"/>
  <c r="BJ780" i="18"/>
  <c r="BJ781" i="18"/>
  <c r="BJ782" i="18"/>
  <c r="BJ783" i="18"/>
  <c r="BJ784" i="18"/>
  <c r="BJ785" i="18"/>
  <c r="BJ786" i="18"/>
  <c r="BJ787" i="18"/>
  <c r="BJ788" i="18"/>
  <c r="BJ789" i="18"/>
  <c r="BJ790" i="18"/>
  <c r="BJ791" i="18"/>
  <c r="BJ792" i="18"/>
  <c r="BJ793" i="18"/>
  <c r="BJ794" i="18"/>
  <c r="BJ795" i="18"/>
  <c r="BJ796" i="18"/>
  <c r="BJ797" i="18"/>
  <c r="BJ798" i="18"/>
  <c r="BJ799" i="18"/>
  <c r="BJ800" i="18"/>
  <c r="BJ801" i="18"/>
  <c r="BJ802" i="18"/>
  <c r="BJ803" i="18"/>
  <c r="BJ804" i="18"/>
  <c r="BJ805" i="18"/>
  <c r="BJ806" i="18"/>
  <c r="BJ807" i="18"/>
  <c r="BJ808" i="18"/>
  <c r="BJ809" i="18"/>
  <c r="BJ810" i="18"/>
  <c r="BJ811" i="18"/>
  <c r="BJ812" i="18"/>
  <c r="BJ813" i="18"/>
  <c r="BJ814" i="18"/>
  <c r="BJ815" i="18"/>
  <c r="BJ816" i="18"/>
  <c r="BJ817" i="18"/>
  <c r="BJ818" i="18"/>
  <c r="BJ819" i="18"/>
  <c r="BJ820" i="18"/>
  <c r="BJ821" i="18"/>
  <c r="BJ822" i="18"/>
  <c r="BJ823" i="18"/>
  <c r="BJ824" i="18"/>
  <c r="BJ825" i="18"/>
  <c r="BJ826" i="18"/>
  <c r="BJ827" i="18"/>
  <c r="BJ828" i="18"/>
  <c r="BJ829" i="18"/>
  <c r="BJ830" i="18"/>
  <c r="BJ831" i="18"/>
  <c r="BJ832" i="18"/>
  <c r="BJ833" i="18"/>
  <c r="BJ834" i="18"/>
  <c r="BJ835" i="18"/>
  <c r="BJ836" i="18"/>
  <c r="BJ837" i="18"/>
  <c r="BJ838" i="18"/>
  <c r="BJ839" i="18"/>
  <c r="BJ840" i="18"/>
  <c r="BJ841" i="18"/>
  <c r="BJ842" i="18"/>
  <c r="BJ843" i="18"/>
  <c r="BJ844" i="18"/>
  <c r="BJ845" i="18"/>
  <c r="BJ846" i="18"/>
  <c r="BJ847" i="18"/>
  <c r="BJ848" i="18"/>
  <c r="BJ849" i="18"/>
  <c r="BJ850" i="18"/>
  <c r="BJ851" i="18"/>
  <c r="BJ852" i="18"/>
  <c r="BJ853" i="18"/>
  <c r="BJ854" i="18"/>
  <c r="BJ855" i="18"/>
  <c r="BJ856" i="18"/>
  <c r="BJ857" i="18"/>
  <c r="BJ858" i="18"/>
  <c r="BJ859" i="18"/>
  <c r="BJ860" i="18"/>
  <c r="BJ861" i="18"/>
  <c r="BJ862" i="18"/>
  <c r="BJ863" i="18"/>
  <c r="BJ864" i="18"/>
  <c r="BJ865" i="18"/>
  <c r="BJ866" i="18"/>
  <c r="BJ867" i="18"/>
  <c r="BJ868" i="18"/>
  <c r="BJ869" i="18"/>
  <c r="BJ870" i="18"/>
  <c r="BJ871" i="18"/>
  <c r="BJ872" i="18"/>
  <c r="BJ873" i="18"/>
  <c r="BJ874" i="18"/>
  <c r="BJ875" i="18"/>
  <c r="BJ876" i="18"/>
  <c r="BJ877" i="18"/>
  <c r="BJ878" i="18"/>
  <c r="BJ879" i="18"/>
  <c r="BJ880" i="18"/>
  <c r="BJ881" i="18"/>
  <c r="BJ882" i="18"/>
  <c r="BJ883" i="18"/>
  <c r="BJ884" i="18"/>
  <c r="BJ885" i="18"/>
  <c r="BJ886" i="18"/>
  <c r="BJ887" i="18"/>
  <c r="BJ888" i="18"/>
  <c r="BJ889" i="18"/>
  <c r="BJ890" i="18"/>
  <c r="BJ891" i="18"/>
  <c r="BJ892" i="18"/>
  <c r="BJ893" i="18"/>
  <c r="BJ894" i="18"/>
  <c r="BJ895" i="18"/>
  <c r="BJ896" i="18"/>
  <c r="BJ897" i="18"/>
  <c r="BJ898" i="18"/>
  <c r="BJ899" i="18"/>
  <c r="BJ900" i="18"/>
  <c r="BJ901" i="18"/>
  <c r="BJ902" i="18"/>
  <c r="BJ903" i="18"/>
  <c r="BJ904" i="18"/>
  <c r="BJ905" i="18"/>
  <c r="BJ906" i="18"/>
  <c r="BJ907" i="18"/>
  <c r="BJ908" i="18"/>
  <c r="BJ909" i="18"/>
  <c r="BJ910" i="18"/>
  <c r="BJ911" i="18"/>
  <c r="BJ912" i="18"/>
  <c r="BJ913" i="18"/>
  <c r="BJ914" i="18"/>
  <c r="BJ915" i="18"/>
  <c r="BJ916" i="18"/>
  <c r="BJ917" i="18"/>
  <c r="BJ918" i="18"/>
  <c r="BJ919" i="18"/>
  <c r="BJ920" i="18"/>
  <c r="BJ921" i="18"/>
  <c r="BJ922" i="18"/>
  <c r="BJ923" i="18"/>
  <c r="BJ924" i="18"/>
  <c r="BJ925" i="18"/>
  <c r="BJ926" i="18"/>
  <c r="BJ927" i="18"/>
  <c r="BJ928" i="18"/>
  <c r="BJ929" i="18"/>
  <c r="BJ930" i="18"/>
  <c r="BJ931" i="18"/>
  <c r="BJ932" i="18"/>
  <c r="BJ933" i="18"/>
  <c r="BJ934" i="18"/>
  <c r="BJ935" i="18"/>
  <c r="BJ936" i="18"/>
  <c r="BJ937" i="18"/>
  <c r="BJ938" i="18"/>
  <c r="BJ939" i="18"/>
  <c r="BJ940" i="18"/>
  <c r="BJ941" i="18"/>
  <c r="BJ942" i="18"/>
  <c r="BJ943" i="18"/>
  <c r="BJ944" i="18"/>
  <c r="BJ945" i="18"/>
  <c r="BJ946" i="18"/>
  <c r="BJ947" i="18"/>
  <c r="BJ948" i="18"/>
  <c r="BJ949" i="18"/>
  <c r="BJ950" i="18"/>
  <c r="BJ951" i="18"/>
  <c r="BJ952" i="18"/>
  <c r="BJ953" i="18"/>
  <c r="BJ954" i="18"/>
  <c r="BJ955" i="18"/>
  <c r="BJ956" i="18"/>
  <c r="BJ957" i="18"/>
  <c r="BJ958" i="18"/>
  <c r="BJ959" i="18"/>
  <c r="BJ960" i="18"/>
  <c r="BJ961" i="18"/>
  <c r="BJ962" i="18"/>
  <c r="BJ963" i="18"/>
  <c r="BJ964" i="18"/>
  <c r="BJ965" i="18"/>
  <c r="BJ966" i="18"/>
  <c r="BJ967" i="18"/>
  <c r="BJ968" i="18"/>
  <c r="BJ969" i="18"/>
  <c r="BJ970" i="18"/>
  <c r="BJ971" i="18"/>
  <c r="BJ972" i="18"/>
  <c r="BJ973" i="18"/>
  <c r="BJ974" i="18"/>
  <c r="BJ975" i="18"/>
  <c r="BJ976" i="18"/>
  <c r="BJ977" i="18"/>
  <c r="BJ978" i="18"/>
  <c r="BJ979" i="18"/>
  <c r="BJ980" i="18"/>
  <c r="BJ981" i="18"/>
  <c r="BJ982" i="18"/>
  <c r="BJ983" i="18"/>
  <c r="BJ984" i="18"/>
  <c r="BJ985" i="18"/>
  <c r="BJ986" i="18"/>
  <c r="BJ987" i="18"/>
  <c r="BJ988" i="18"/>
  <c r="BJ989" i="18"/>
  <c r="BJ990" i="18"/>
  <c r="BJ991" i="18"/>
  <c r="BJ992" i="18"/>
  <c r="BJ993" i="18"/>
  <c r="BJ994" i="18"/>
  <c r="BJ995" i="18"/>
  <c r="BJ996" i="18"/>
  <c r="BJ997" i="18"/>
  <c r="BJ998" i="18"/>
  <c r="BJ999" i="18"/>
  <c r="BJ1000" i="18"/>
  <c r="BJ1001" i="18"/>
  <c r="BJ1002" i="18"/>
  <c r="BJ1003" i="18"/>
  <c r="BJ1004" i="18"/>
  <c r="BJ1005" i="18"/>
  <c r="BJ1006" i="18"/>
  <c r="BJ1007" i="18"/>
  <c r="BJ1008" i="18"/>
  <c r="BJ1009" i="18"/>
  <c r="BJ1010" i="18"/>
  <c r="BJ1011" i="18"/>
  <c r="BJ1012" i="18"/>
  <c r="BJ1013" i="18"/>
  <c r="BJ1014" i="18"/>
  <c r="BJ1015" i="18"/>
  <c r="BJ1016" i="18"/>
  <c r="BJ1017" i="18"/>
  <c r="BJ1018" i="18"/>
  <c r="BJ1019" i="18"/>
  <c r="BJ1020" i="18"/>
  <c r="BJ1021" i="18"/>
  <c r="BJ1022" i="18"/>
  <c r="BJ1023" i="18"/>
  <c r="BJ1024" i="18"/>
  <c r="BJ1025" i="18"/>
  <c r="BJ1026" i="18"/>
  <c r="BJ1027" i="18"/>
  <c r="BJ1028" i="18"/>
  <c r="BJ1029" i="18"/>
  <c r="BJ1030" i="18"/>
  <c r="BJ1031" i="18"/>
  <c r="BJ1032" i="18"/>
  <c r="BJ1033" i="18"/>
  <c r="BJ1034" i="18"/>
  <c r="BJ1035" i="18"/>
  <c r="BJ1036" i="18"/>
  <c r="BJ1037" i="18"/>
  <c r="BJ1038" i="18"/>
  <c r="BJ1039" i="18"/>
  <c r="BJ1040" i="18"/>
  <c r="BJ1041" i="18"/>
  <c r="BJ1042" i="18"/>
  <c r="BJ1043" i="18"/>
  <c r="BJ1044" i="18"/>
  <c r="BJ1045" i="18"/>
  <c r="BJ1046" i="18"/>
  <c r="BJ1047" i="18"/>
  <c r="BJ1048" i="18"/>
  <c r="BJ1049" i="18"/>
  <c r="BJ1050" i="18"/>
  <c r="BJ1051" i="18"/>
  <c r="BJ1052" i="18"/>
  <c r="BJ1053" i="18"/>
  <c r="BJ1054" i="18"/>
  <c r="BJ1055" i="18"/>
  <c r="BJ1056" i="18"/>
  <c r="BJ1057" i="18"/>
  <c r="BJ1058" i="18"/>
  <c r="BJ1059" i="18"/>
  <c r="BJ1060" i="18"/>
  <c r="BJ1061" i="18"/>
  <c r="BJ1062" i="18"/>
  <c r="BJ1063" i="18"/>
  <c r="BJ1064" i="18"/>
  <c r="BJ1065" i="18"/>
  <c r="BJ1066" i="18"/>
  <c r="BJ1067" i="18"/>
  <c r="BJ1068" i="18"/>
  <c r="BJ1069" i="18"/>
  <c r="BJ1070" i="18"/>
  <c r="BJ1071" i="18"/>
  <c r="BJ1072" i="18"/>
  <c r="BJ1073" i="18"/>
  <c r="BJ1074" i="18"/>
  <c r="BJ1075" i="18"/>
  <c r="BJ1076" i="18"/>
  <c r="BJ1077" i="18"/>
  <c r="BJ1078" i="18"/>
  <c r="BJ1079" i="18"/>
  <c r="BJ1080" i="18"/>
  <c r="BJ1081" i="18"/>
  <c r="BJ1082" i="18"/>
  <c r="BJ1083" i="18"/>
  <c r="BJ1084" i="18"/>
  <c r="BJ1085" i="18"/>
  <c r="BJ1086" i="18"/>
  <c r="BJ1087" i="18"/>
  <c r="BJ1088" i="18"/>
  <c r="BJ1089" i="18"/>
  <c r="BJ1090" i="18"/>
  <c r="BJ1091" i="18"/>
  <c r="BJ1092" i="18"/>
  <c r="BJ1093" i="18"/>
  <c r="BJ1094" i="18"/>
  <c r="BJ1095" i="18"/>
  <c r="BJ1096" i="18"/>
  <c r="BJ1097" i="18"/>
  <c r="BJ1098" i="18"/>
  <c r="BJ1099" i="18"/>
  <c r="BJ1100" i="18"/>
  <c r="BJ1101" i="18"/>
  <c r="BJ1102" i="18"/>
  <c r="BJ1103" i="18"/>
  <c r="BJ1104" i="18"/>
  <c r="BJ1105" i="18"/>
  <c r="BJ1106" i="18"/>
  <c r="BJ1107" i="18"/>
  <c r="BJ1108" i="18"/>
  <c r="BJ1109" i="18"/>
  <c r="BJ1110" i="18"/>
  <c r="BJ1111" i="18"/>
  <c r="BJ1112" i="18"/>
  <c r="BJ1113" i="18"/>
  <c r="BJ1114" i="18"/>
  <c r="BJ1115" i="18"/>
  <c r="BJ1116" i="18"/>
  <c r="BJ1117" i="18"/>
  <c r="BJ1118" i="18"/>
  <c r="BJ1119" i="18"/>
  <c r="BJ1120" i="18"/>
  <c r="BJ1121" i="18"/>
  <c r="BJ1122" i="18"/>
  <c r="BJ1123" i="18"/>
  <c r="BJ1124" i="18"/>
  <c r="BJ1125" i="18"/>
  <c r="BJ1126" i="18"/>
  <c r="BJ1127" i="18"/>
  <c r="BJ1128" i="18"/>
  <c r="BJ1129" i="18"/>
  <c r="BJ1130" i="18"/>
  <c r="BJ1131" i="18"/>
  <c r="BJ1132" i="18"/>
  <c r="BJ1133" i="18"/>
  <c r="BJ1134" i="18"/>
  <c r="BJ1135" i="18"/>
  <c r="BJ1136" i="18"/>
  <c r="BJ1137" i="18"/>
  <c r="BJ1138" i="18"/>
  <c r="BJ1139" i="18"/>
  <c r="BJ1140" i="18"/>
  <c r="BJ1141" i="18"/>
  <c r="BJ1142" i="18"/>
  <c r="BJ1143" i="18"/>
  <c r="BJ1144" i="18"/>
  <c r="BJ1145" i="18"/>
  <c r="BJ1146" i="18"/>
  <c r="BJ1147" i="18"/>
  <c r="BJ1148" i="18"/>
  <c r="BJ1149" i="18"/>
  <c r="BJ1150" i="18"/>
  <c r="BJ1151" i="18"/>
  <c r="BJ1152" i="18"/>
  <c r="BJ1153" i="18"/>
  <c r="BJ1154" i="18"/>
  <c r="BJ1155" i="18"/>
  <c r="BJ1156" i="18"/>
  <c r="BJ1157" i="18"/>
  <c r="BJ1158" i="18"/>
  <c r="BJ1159" i="18"/>
  <c r="BJ1160" i="18"/>
  <c r="BJ1161" i="18"/>
  <c r="BJ1162" i="18"/>
  <c r="BJ1163" i="18"/>
  <c r="BJ1164" i="18"/>
  <c r="BJ1165" i="18"/>
  <c r="BJ1166" i="18"/>
  <c r="BJ1167" i="18"/>
  <c r="BJ1168" i="18"/>
  <c r="BJ1169" i="18"/>
  <c r="BJ1170" i="18"/>
  <c r="BJ1171" i="18"/>
  <c r="BJ1172" i="18"/>
  <c r="BJ1173" i="18"/>
  <c r="BJ1174" i="18"/>
  <c r="BJ1175" i="18"/>
  <c r="BJ1176" i="18"/>
  <c r="BJ1177" i="18"/>
  <c r="BJ1178" i="18"/>
  <c r="BJ1179" i="18"/>
  <c r="BJ1180" i="18"/>
  <c r="BJ1181" i="18"/>
  <c r="BJ1182" i="18"/>
  <c r="BJ1183" i="18"/>
  <c r="BJ1184" i="18"/>
  <c r="BJ1185" i="18"/>
  <c r="BJ1186" i="18"/>
  <c r="BJ1187" i="18"/>
  <c r="BJ1188" i="18"/>
  <c r="BJ1189" i="18"/>
  <c r="BJ1190" i="18"/>
  <c r="BJ1191" i="18"/>
  <c r="BJ1192" i="18"/>
  <c r="BJ1193" i="18"/>
  <c r="BJ1194" i="18"/>
  <c r="BJ1195" i="18"/>
  <c r="BJ1196" i="18"/>
  <c r="BJ1197" i="18"/>
  <c r="BJ1198" i="18"/>
  <c r="BJ1199" i="18"/>
  <c r="BJ1200" i="18"/>
  <c r="BJ1201" i="18"/>
  <c r="BJ1202" i="18"/>
  <c r="BJ1203" i="18"/>
  <c r="BJ1204" i="18"/>
  <c r="BJ1205" i="18"/>
  <c r="BJ1206" i="18"/>
  <c r="BJ1207" i="18"/>
  <c r="BJ1208" i="18"/>
  <c r="BJ1209" i="18"/>
  <c r="BJ1210" i="18"/>
  <c r="BJ1211" i="18"/>
  <c r="BJ1212" i="18"/>
  <c r="BJ1213" i="18"/>
  <c r="BJ1214" i="18"/>
  <c r="BJ1215" i="18"/>
  <c r="BJ1216" i="18"/>
  <c r="BJ1217" i="18"/>
  <c r="BJ1218" i="18"/>
  <c r="BJ1219" i="18"/>
  <c r="BJ1220" i="18"/>
  <c r="BJ1221" i="18"/>
  <c r="BJ1222" i="18"/>
  <c r="BJ1223" i="18"/>
  <c r="BJ1224" i="18"/>
  <c r="BJ1225" i="18"/>
  <c r="BJ1226" i="18"/>
  <c r="BJ1227" i="18"/>
  <c r="BJ1228" i="18"/>
  <c r="BJ1229" i="18"/>
  <c r="BJ1230" i="18"/>
  <c r="BJ1231" i="18"/>
  <c r="BJ1232" i="18"/>
  <c r="BJ1233" i="18"/>
  <c r="BJ1234" i="18"/>
  <c r="BJ1235" i="18"/>
  <c r="BJ1236" i="18"/>
  <c r="BJ1237" i="18"/>
  <c r="BJ1238" i="18"/>
  <c r="BJ1239" i="18"/>
  <c r="BJ1240" i="18"/>
  <c r="BJ1241" i="18"/>
  <c r="BJ1242" i="18"/>
  <c r="BJ1243" i="18"/>
  <c r="BJ1244" i="18"/>
  <c r="BJ1245" i="18"/>
  <c r="BJ1246" i="18"/>
  <c r="BJ1247" i="18"/>
  <c r="BJ1248" i="18"/>
  <c r="BJ1249" i="18"/>
  <c r="BJ1250" i="18"/>
  <c r="BJ1251" i="18"/>
  <c r="BJ1252" i="18"/>
  <c r="BJ1253" i="18"/>
  <c r="BJ1254" i="18"/>
  <c r="BJ1255" i="18"/>
  <c r="BJ1256" i="18"/>
  <c r="BJ1257" i="18"/>
  <c r="BJ1258" i="18"/>
  <c r="BJ1259" i="18"/>
  <c r="BJ1260" i="18"/>
  <c r="BJ1261" i="18"/>
  <c r="BJ1262" i="18"/>
  <c r="BJ1263" i="18"/>
  <c r="BJ1264" i="18"/>
  <c r="BJ1265" i="18"/>
  <c r="BJ1266" i="18"/>
  <c r="BJ1267" i="18"/>
  <c r="BJ1268" i="18"/>
  <c r="BJ1269" i="18"/>
  <c r="BJ1270" i="18"/>
  <c r="BJ1271" i="18"/>
  <c r="BJ1272" i="18"/>
  <c r="BJ1273" i="18"/>
  <c r="BJ1274" i="18"/>
  <c r="BJ1275" i="18"/>
  <c r="BJ1276" i="18"/>
  <c r="BJ1277" i="18"/>
  <c r="BJ1278" i="18"/>
  <c r="BJ1279" i="18"/>
  <c r="BJ1280" i="18"/>
  <c r="BJ1281" i="18"/>
  <c r="BJ1282" i="18"/>
  <c r="BJ1283" i="18"/>
  <c r="BJ1284" i="18"/>
  <c r="BJ1285" i="18"/>
  <c r="BJ1286" i="18"/>
  <c r="BJ1287" i="18"/>
  <c r="BJ1288" i="18"/>
  <c r="BJ1289" i="18"/>
  <c r="BJ1290" i="18"/>
  <c r="BJ1291" i="18"/>
  <c r="BJ1292" i="18"/>
  <c r="BJ1293" i="18"/>
  <c r="BJ1294" i="18"/>
  <c r="BJ1295" i="18"/>
  <c r="BJ1296" i="18"/>
  <c r="BJ1297" i="18"/>
  <c r="BJ1298" i="18"/>
  <c r="BJ1299" i="18"/>
  <c r="BJ1300" i="18"/>
  <c r="BJ1301" i="18"/>
  <c r="BJ1302" i="18"/>
  <c r="BJ1303" i="18"/>
  <c r="BJ1304" i="18"/>
  <c r="BJ1305" i="18"/>
  <c r="BJ1306" i="18"/>
  <c r="BJ1307" i="18"/>
  <c r="BJ1308" i="18"/>
  <c r="BJ1309" i="18"/>
  <c r="BJ1310" i="18"/>
  <c r="BJ1311" i="18"/>
  <c r="BJ1312" i="18"/>
  <c r="BJ1313" i="18"/>
  <c r="BJ1314" i="18"/>
  <c r="BJ1315" i="18"/>
  <c r="BJ1316" i="18"/>
  <c r="BJ1317" i="18"/>
  <c r="BJ1318" i="18"/>
  <c r="BJ1319" i="18"/>
  <c r="BJ1320" i="18"/>
  <c r="BJ1321" i="18"/>
  <c r="BJ1322" i="18"/>
  <c r="BJ1323" i="18"/>
  <c r="BJ3" i="18"/>
  <c r="BL1321" i="18" l="1"/>
  <c r="BL1317" i="18"/>
  <c r="BL7" i="18"/>
  <c r="BL1320" i="18"/>
  <c r="BL61" i="18"/>
  <c r="BL6" i="18"/>
  <c r="BL1319" i="18"/>
  <c r="BL9" i="18"/>
  <c r="BL5" i="18"/>
  <c r="BL3" i="18"/>
  <c r="BL1318" i="18"/>
  <c r="BL8" i="18"/>
  <c r="BL4" i="18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P3" i="21"/>
  <c r="Q3" i="21" s="1"/>
  <c r="P4" i="21"/>
  <c r="Q4" i="21" s="1"/>
  <c r="P5" i="21"/>
  <c r="Q5" i="21" s="1"/>
  <c r="P6" i="21"/>
  <c r="Q6" i="21" s="1"/>
  <c r="P7" i="21"/>
  <c r="Q7" i="21" s="1"/>
  <c r="P8" i="21"/>
  <c r="Q8" i="21" s="1"/>
  <c r="P9" i="21"/>
  <c r="Q9" i="21" s="1"/>
  <c r="P10" i="21"/>
  <c r="Q10" i="21" s="1"/>
  <c r="P11" i="21"/>
  <c r="Q11" i="21" s="1"/>
  <c r="P12" i="21"/>
  <c r="Q12" i="21" s="1"/>
  <c r="P13" i="21"/>
  <c r="Q13" i="21" s="1"/>
  <c r="P14" i="21"/>
  <c r="Q14" i="21" s="1"/>
  <c r="P15" i="21"/>
  <c r="Q15" i="21" s="1"/>
  <c r="P16" i="21"/>
  <c r="Q16" i="21" s="1"/>
  <c r="P17" i="21"/>
  <c r="Q17" i="21" s="1"/>
  <c r="P18" i="21"/>
  <c r="Q18" i="21" s="1"/>
  <c r="P19" i="21"/>
  <c r="Q19" i="21" s="1"/>
  <c r="P20" i="21"/>
  <c r="Q20" i="21" s="1"/>
  <c r="P21" i="21"/>
  <c r="Q21" i="21" s="1"/>
  <c r="P22" i="21"/>
  <c r="Q22" i="21" s="1"/>
  <c r="P23" i="21"/>
  <c r="Q23" i="21" s="1"/>
  <c r="P24" i="21"/>
  <c r="Q24" i="21" s="1"/>
  <c r="P25" i="21"/>
  <c r="Q25" i="21" s="1"/>
  <c r="P26" i="21"/>
  <c r="Q26" i="21" s="1"/>
  <c r="P27" i="21"/>
  <c r="Q27" i="21" s="1"/>
  <c r="P28" i="21"/>
  <c r="Q28" i="21" s="1"/>
  <c r="P29" i="21"/>
  <c r="Q29" i="21" s="1"/>
  <c r="P30" i="21"/>
  <c r="Q30" i="21" s="1"/>
  <c r="P31" i="21"/>
  <c r="Q31" i="21" s="1"/>
  <c r="P32" i="21"/>
  <c r="Q32" i="21" s="1"/>
  <c r="P33" i="21"/>
  <c r="Q33" i="21" s="1"/>
  <c r="P34" i="21"/>
  <c r="Q34" i="21" s="1"/>
  <c r="P35" i="21"/>
  <c r="Q35" i="21" s="1"/>
  <c r="P36" i="21"/>
  <c r="Q36" i="21" s="1"/>
  <c r="P37" i="21"/>
  <c r="Q37" i="21" s="1"/>
  <c r="P38" i="21"/>
  <c r="Q38" i="21" s="1"/>
  <c r="P39" i="21"/>
  <c r="Q39" i="21" s="1"/>
  <c r="P40" i="21"/>
  <c r="Q40" i="21" s="1"/>
  <c r="P41" i="21"/>
  <c r="Q41" i="21" s="1"/>
  <c r="P42" i="21"/>
  <c r="Q42" i="21" s="1"/>
  <c r="P43" i="21"/>
  <c r="Q43" i="21" s="1"/>
  <c r="P44" i="21"/>
  <c r="Q44" i="21" s="1"/>
  <c r="P45" i="21"/>
  <c r="Q45" i="21" s="1"/>
  <c r="P46" i="21"/>
  <c r="Q46" i="21" s="1"/>
  <c r="P47" i="21"/>
  <c r="Q47" i="21" s="1"/>
  <c r="P48" i="21"/>
  <c r="Q48" i="21" s="1"/>
  <c r="P49" i="21"/>
  <c r="Q49" i="21" s="1"/>
  <c r="P50" i="21"/>
  <c r="Q50" i="21" s="1"/>
  <c r="P51" i="21"/>
  <c r="Q51" i="21" s="1"/>
  <c r="P52" i="21"/>
  <c r="Q52" i="21" s="1"/>
  <c r="P53" i="21"/>
  <c r="Q53" i="21" s="1"/>
  <c r="P54" i="21"/>
  <c r="Q54" i="21" s="1"/>
  <c r="P55" i="21"/>
  <c r="Q55" i="21" s="1"/>
  <c r="P56" i="21"/>
  <c r="Q56" i="21" s="1"/>
  <c r="P57" i="21"/>
  <c r="Q57" i="21" s="1"/>
  <c r="P58" i="21"/>
  <c r="Q58" i="21" s="1"/>
  <c r="P59" i="21"/>
  <c r="Q59" i="21" s="1"/>
  <c r="P60" i="21"/>
  <c r="Q60" i="21" s="1"/>
  <c r="P61" i="21"/>
  <c r="Q61" i="21" s="1"/>
  <c r="P62" i="21"/>
  <c r="Q62" i="21" s="1"/>
  <c r="P63" i="21"/>
  <c r="Q63" i="21" s="1"/>
  <c r="P64" i="21"/>
  <c r="Q64" i="21" s="1"/>
  <c r="P65" i="21"/>
  <c r="Q65" i="21" s="1"/>
  <c r="P66" i="21"/>
  <c r="Q66" i="21" s="1"/>
  <c r="P67" i="21"/>
  <c r="Q67" i="21" s="1"/>
  <c r="P68" i="21"/>
  <c r="Q68" i="21" s="1"/>
  <c r="P69" i="21"/>
  <c r="Q69" i="21" s="1"/>
  <c r="P70" i="21"/>
  <c r="Q70" i="21" s="1"/>
  <c r="P71" i="21"/>
  <c r="Q71" i="21" s="1"/>
  <c r="P72" i="21"/>
  <c r="Q72" i="21" s="1"/>
  <c r="P73" i="21"/>
  <c r="Q73" i="21" s="1"/>
  <c r="P74" i="21"/>
  <c r="Q74" i="21" s="1"/>
  <c r="P75" i="21"/>
  <c r="Q75" i="21" s="1"/>
  <c r="P76" i="21"/>
  <c r="Q76" i="21" s="1"/>
  <c r="P77" i="21"/>
  <c r="Q77" i="21" s="1"/>
  <c r="P78" i="21"/>
  <c r="Q78" i="21" s="1"/>
  <c r="P79" i="21"/>
  <c r="Q79" i="21" s="1"/>
  <c r="P80" i="21"/>
  <c r="Q80" i="21" s="1"/>
  <c r="P81" i="21"/>
  <c r="Q81" i="21" s="1"/>
  <c r="P82" i="21"/>
  <c r="Q82" i="21" s="1"/>
  <c r="P83" i="21"/>
  <c r="Q83" i="21" s="1"/>
  <c r="P84" i="21"/>
  <c r="Q84" i="21" s="1"/>
  <c r="P85" i="21"/>
  <c r="Q85" i="21" s="1"/>
  <c r="P86" i="21"/>
  <c r="Q86" i="21" s="1"/>
  <c r="P87" i="21"/>
  <c r="Q87" i="21" s="1"/>
  <c r="P88" i="21"/>
  <c r="Q88" i="21" s="1"/>
  <c r="P89" i="21"/>
  <c r="Q89" i="21" s="1"/>
  <c r="P90" i="21"/>
  <c r="Q90" i="21" s="1"/>
  <c r="P91" i="21"/>
  <c r="Q91" i="21" s="1"/>
  <c r="P92" i="21"/>
  <c r="Q92" i="21" s="1"/>
  <c r="P93" i="21"/>
  <c r="Q93" i="21" s="1"/>
  <c r="P94" i="21"/>
  <c r="Q94" i="21" s="1"/>
  <c r="P95" i="21"/>
  <c r="Q95" i="21" s="1"/>
  <c r="P96" i="21"/>
  <c r="Q96" i="21" s="1"/>
  <c r="P97" i="21"/>
  <c r="Q97" i="21" s="1"/>
  <c r="P98" i="21"/>
  <c r="Q98" i="21" s="1"/>
  <c r="P99" i="21"/>
  <c r="Q99" i="21" s="1"/>
  <c r="P100" i="21"/>
  <c r="Q100" i="21" s="1"/>
  <c r="P101" i="21"/>
  <c r="Q101" i="21" s="1"/>
  <c r="P102" i="21"/>
  <c r="Q102" i="21" s="1"/>
  <c r="P103" i="21"/>
  <c r="Q103" i="21" s="1"/>
  <c r="P104" i="21"/>
  <c r="Q104" i="21" s="1"/>
  <c r="P105" i="21"/>
  <c r="Q105" i="21" s="1"/>
  <c r="P106" i="21"/>
  <c r="Q106" i="21" s="1"/>
  <c r="P107" i="21"/>
  <c r="Q107" i="21" s="1"/>
  <c r="P108" i="21"/>
  <c r="Q108" i="21" s="1"/>
  <c r="P109" i="21"/>
  <c r="Q109" i="21" s="1"/>
  <c r="P110" i="21"/>
  <c r="Q110" i="21" s="1"/>
  <c r="P111" i="21"/>
  <c r="Q111" i="21" s="1"/>
  <c r="P112" i="21"/>
  <c r="Q112" i="21" s="1"/>
  <c r="P113" i="21"/>
  <c r="Q113" i="21" s="1"/>
  <c r="P114" i="21"/>
  <c r="Q114" i="21" s="1"/>
  <c r="P115" i="21"/>
  <c r="Q115" i="21" s="1"/>
  <c r="P116" i="21"/>
  <c r="Q116" i="21" s="1"/>
  <c r="P117" i="21"/>
  <c r="Q117" i="21" s="1"/>
  <c r="P118" i="21"/>
  <c r="Q118" i="21" s="1"/>
  <c r="P119" i="21"/>
  <c r="Q119" i="21" s="1"/>
  <c r="P120" i="21"/>
  <c r="Q120" i="21" s="1"/>
  <c r="P121" i="21"/>
  <c r="Q121" i="21" s="1"/>
  <c r="P122" i="21"/>
  <c r="Q122" i="21" s="1"/>
  <c r="P123" i="21"/>
  <c r="Q123" i="21" s="1"/>
  <c r="P124" i="21"/>
  <c r="Q124" i="21" s="1"/>
  <c r="P125" i="21"/>
  <c r="Q125" i="21" s="1"/>
  <c r="P126" i="21"/>
  <c r="Q126" i="21" s="1"/>
  <c r="P127" i="21"/>
  <c r="Q127" i="21" s="1"/>
  <c r="P128" i="21"/>
  <c r="Q128" i="21" s="1"/>
  <c r="P129" i="21"/>
  <c r="Q129" i="21" s="1"/>
  <c r="P130" i="21"/>
  <c r="Q130" i="21" s="1"/>
  <c r="P131" i="21"/>
  <c r="Q131" i="21" s="1"/>
  <c r="P132" i="21"/>
  <c r="Q132" i="21" s="1"/>
  <c r="P133" i="21"/>
  <c r="Q133" i="21" s="1"/>
  <c r="P134" i="21"/>
  <c r="Q134" i="21" s="1"/>
  <c r="P135" i="21"/>
  <c r="Q135" i="21" s="1"/>
  <c r="P136" i="21"/>
  <c r="Q136" i="21" s="1"/>
  <c r="P137" i="21"/>
  <c r="Q137" i="21" s="1"/>
  <c r="P138" i="21"/>
  <c r="Q138" i="21" s="1"/>
  <c r="P139" i="21"/>
  <c r="Q139" i="21" s="1"/>
  <c r="P140" i="21"/>
  <c r="Q140" i="21" s="1"/>
  <c r="P141" i="21"/>
  <c r="Q141" i="21" s="1"/>
  <c r="P142" i="21"/>
  <c r="Q142" i="21" s="1"/>
  <c r="P143" i="21"/>
  <c r="Q143" i="21" s="1"/>
  <c r="P144" i="21"/>
  <c r="Q144" i="21" s="1"/>
  <c r="P145" i="21"/>
  <c r="Q145" i="21" s="1"/>
  <c r="P146" i="21"/>
  <c r="Q146" i="21" s="1"/>
  <c r="P147" i="21"/>
  <c r="Q147" i="21" s="1"/>
  <c r="P148" i="21"/>
  <c r="Q148" i="21" s="1"/>
  <c r="P149" i="21"/>
  <c r="Q149" i="21" s="1"/>
  <c r="P150" i="21"/>
  <c r="Q150" i="21" s="1"/>
  <c r="P151" i="21"/>
  <c r="Q151" i="21" s="1"/>
  <c r="P152" i="21"/>
  <c r="Q152" i="21" s="1"/>
  <c r="P153" i="21"/>
  <c r="Q153" i="21" s="1"/>
  <c r="P154" i="21"/>
  <c r="Q154" i="21" s="1"/>
  <c r="P155" i="21"/>
  <c r="Q155" i="21" s="1"/>
  <c r="P156" i="21"/>
  <c r="Q156" i="21" s="1"/>
  <c r="P157" i="21"/>
  <c r="Q157" i="21" s="1"/>
  <c r="P158" i="21"/>
  <c r="Q158" i="21" s="1"/>
  <c r="P159" i="21"/>
  <c r="Q159" i="21" s="1"/>
  <c r="P160" i="21"/>
  <c r="Q160" i="21" s="1"/>
  <c r="P161" i="21"/>
  <c r="Q161" i="21" s="1"/>
  <c r="P162" i="21"/>
  <c r="Q162" i="21" s="1"/>
  <c r="P163" i="21"/>
  <c r="Q163" i="21" s="1"/>
  <c r="P164" i="21"/>
  <c r="Q164" i="21" s="1"/>
  <c r="P165" i="21"/>
  <c r="Q165" i="21" s="1"/>
  <c r="P166" i="21"/>
  <c r="Q166" i="21" s="1"/>
  <c r="P167" i="21"/>
  <c r="Q167" i="21" s="1"/>
  <c r="P168" i="21"/>
  <c r="Q168" i="21" s="1"/>
  <c r="P169" i="21"/>
  <c r="Q169" i="21" s="1"/>
  <c r="P170" i="21"/>
  <c r="Q170" i="21" s="1"/>
  <c r="P171" i="21"/>
  <c r="Q171" i="21" s="1"/>
  <c r="P172" i="21"/>
  <c r="Q172" i="21" s="1"/>
  <c r="P173" i="21"/>
  <c r="Q173" i="21" s="1"/>
  <c r="P174" i="21"/>
  <c r="Q174" i="21" s="1"/>
  <c r="P175" i="21"/>
  <c r="Q175" i="21" s="1"/>
  <c r="P176" i="21"/>
  <c r="Q176" i="21" s="1"/>
  <c r="P177" i="21"/>
  <c r="Q177" i="21" s="1"/>
  <c r="P178" i="21"/>
  <c r="Q178" i="21" s="1"/>
  <c r="P179" i="21"/>
  <c r="Q179" i="21" s="1"/>
  <c r="P180" i="21"/>
  <c r="Q180" i="21" s="1"/>
  <c r="P181" i="21"/>
  <c r="Q181" i="21" s="1"/>
  <c r="P182" i="21"/>
  <c r="Q182" i="21" s="1"/>
  <c r="P183" i="21"/>
  <c r="Q183" i="21" s="1"/>
  <c r="P184" i="21"/>
  <c r="Q184" i="21" s="1"/>
  <c r="P185" i="21"/>
  <c r="Q185" i="21" s="1"/>
  <c r="P186" i="21"/>
  <c r="Q186" i="21" s="1"/>
  <c r="P187" i="21"/>
  <c r="Q187" i="21" s="1"/>
  <c r="P188" i="21"/>
  <c r="Q188" i="21" s="1"/>
  <c r="P189" i="21"/>
  <c r="Q189" i="21" s="1"/>
  <c r="P190" i="21"/>
  <c r="Q190" i="21" s="1"/>
  <c r="P191" i="21"/>
  <c r="Q191" i="21" s="1"/>
  <c r="P192" i="21"/>
  <c r="Q192" i="21" s="1"/>
  <c r="P193" i="21"/>
  <c r="Q193" i="21" s="1"/>
  <c r="P194" i="21"/>
  <c r="Q194" i="21" s="1"/>
  <c r="P195" i="21"/>
  <c r="Q195" i="21" s="1"/>
  <c r="P196" i="21"/>
  <c r="Q196" i="21" s="1"/>
  <c r="P197" i="21"/>
  <c r="Q197" i="21" s="1"/>
  <c r="P198" i="21"/>
  <c r="Q198" i="21" s="1"/>
  <c r="P199" i="21"/>
  <c r="Q199" i="21" s="1"/>
  <c r="P200" i="21"/>
  <c r="Q200" i="21" s="1"/>
  <c r="P201" i="21"/>
  <c r="Q201" i="21" s="1"/>
  <c r="P202" i="21"/>
  <c r="Q202" i="21" s="1"/>
  <c r="P203" i="21"/>
  <c r="Q203" i="21" s="1"/>
  <c r="P204" i="21"/>
  <c r="Q204" i="21" s="1"/>
  <c r="P205" i="21"/>
  <c r="Q205" i="21" s="1"/>
  <c r="P206" i="21"/>
  <c r="Q206" i="21" s="1"/>
  <c r="P207" i="21"/>
  <c r="Q207" i="21" s="1"/>
  <c r="P208" i="21"/>
  <c r="Q208" i="21" s="1"/>
  <c r="P209" i="21"/>
  <c r="Q209" i="21" s="1"/>
  <c r="P210" i="21"/>
  <c r="Q210" i="21" s="1"/>
  <c r="P211" i="21"/>
  <c r="Q211" i="21" s="1"/>
  <c r="P212" i="21"/>
  <c r="Q212" i="21" s="1"/>
  <c r="P213" i="21"/>
  <c r="Q213" i="21" s="1"/>
  <c r="P214" i="21"/>
  <c r="Q214" i="21" s="1"/>
  <c r="P215" i="21"/>
  <c r="Q215" i="21" s="1"/>
  <c r="P216" i="21"/>
  <c r="Q216" i="21" s="1"/>
  <c r="P217" i="21"/>
  <c r="Q217" i="21" s="1"/>
  <c r="P218" i="21"/>
  <c r="Q218" i="21" s="1"/>
  <c r="P219" i="21"/>
  <c r="Q219" i="21" s="1"/>
  <c r="P220" i="21"/>
  <c r="Q220" i="21" s="1"/>
  <c r="P221" i="21"/>
  <c r="Q221" i="21" s="1"/>
  <c r="P222" i="21"/>
  <c r="Q222" i="21" s="1"/>
  <c r="P223" i="21"/>
  <c r="Q223" i="21" s="1"/>
  <c r="P224" i="21"/>
  <c r="Q224" i="21" s="1"/>
  <c r="P225" i="21"/>
  <c r="Q225" i="21" s="1"/>
  <c r="P226" i="21"/>
  <c r="Q226" i="21" s="1"/>
  <c r="P227" i="21"/>
  <c r="Q227" i="21" s="1"/>
  <c r="P228" i="21"/>
  <c r="Q228" i="21" s="1"/>
  <c r="P229" i="21"/>
  <c r="Q229" i="21" s="1"/>
  <c r="P230" i="21"/>
  <c r="Q230" i="21" s="1"/>
  <c r="P231" i="21"/>
  <c r="Q231" i="21" s="1"/>
  <c r="P232" i="21"/>
  <c r="Q232" i="21" s="1"/>
  <c r="P233" i="21"/>
  <c r="Q233" i="21" s="1"/>
  <c r="P234" i="21"/>
  <c r="Q234" i="21" s="1"/>
  <c r="P235" i="21"/>
  <c r="Q235" i="21" s="1"/>
  <c r="P236" i="21"/>
  <c r="Q236" i="21" s="1"/>
  <c r="P237" i="21"/>
  <c r="Q237" i="21" s="1"/>
  <c r="P238" i="21"/>
  <c r="Q238" i="21" s="1"/>
  <c r="P239" i="21"/>
  <c r="Q239" i="21" s="1"/>
  <c r="P240" i="21"/>
  <c r="Q240" i="21" s="1"/>
  <c r="P241" i="21"/>
  <c r="Q241" i="21" s="1"/>
  <c r="P242" i="21"/>
  <c r="Q242" i="21" s="1"/>
  <c r="P243" i="21"/>
  <c r="Q243" i="21" s="1"/>
  <c r="P244" i="21"/>
  <c r="Q244" i="21" s="1"/>
  <c r="P245" i="21"/>
  <c r="Q245" i="21" s="1"/>
  <c r="P246" i="21"/>
  <c r="Q246" i="21" s="1"/>
  <c r="P247" i="21"/>
  <c r="Q247" i="21" s="1"/>
  <c r="P248" i="21"/>
  <c r="Q248" i="21" s="1"/>
  <c r="P249" i="21"/>
  <c r="Q249" i="21" s="1"/>
  <c r="P250" i="21"/>
  <c r="Q250" i="21" s="1"/>
  <c r="P251" i="21"/>
  <c r="Q251" i="21" s="1"/>
  <c r="P252" i="21"/>
  <c r="Q252" i="21" s="1"/>
  <c r="P253" i="21"/>
  <c r="Q253" i="21" s="1"/>
  <c r="P254" i="21"/>
  <c r="Q254" i="21" s="1"/>
  <c r="P255" i="21"/>
  <c r="Q255" i="21" s="1"/>
  <c r="P256" i="21"/>
  <c r="Q256" i="21" s="1"/>
  <c r="P257" i="21"/>
  <c r="Q257" i="21" s="1"/>
  <c r="P258" i="21"/>
  <c r="Q258" i="21" s="1"/>
  <c r="P259" i="21"/>
  <c r="Q259" i="21" s="1"/>
  <c r="P260" i="21"/>
  <c r="Q260" i="21" s="1"/>
  <c r="P261" i="21"/>
  <c r="Q261" i="21" s="1"/>
  <c r="P262" i="21"/>
  <c r="Q262" i="21" s="1"/>
  <c r="P263" i="21"/>
  <c r="Q263" i="21" s="1"/>
  <c r="P264" i="21"/>
  <c r="Q264" i="21" s="1"/>
  <c r="P265" i="21"/>
  <c r="Q265" i="21" s="1"/>
  <c r="P266" i="21"/>
  <c r="Q266" i="21" s="1"/>
  <c r="P267" i="21"/>
  <c r="Q267" i="21" s="1"/>
  <c r="P268" i="21"/>
  <c r="Q268" i="21" s="1"/>
  <c r="P269" i="21"/>
  <c r="Q269" i="21" s="1"/>
  <c r="P270" i="21"/>
  <c r="Q270" i="21" s="1"/>
  <c r="P271" i="21"/>
  <c r="Q271" i="21" s="1"/>
  <c r="P272" i="21"/>
  <c r="Q272" i="21" s="1"/>
  <c r="P273" i="21"/>
  <c r="Q273" i="21" s="1"/>
  <c r="P274" i="21"/>
  <c r="Q274" i="21" s="1"/>
  <c r="P275" i="21"/>
  <c r="Q275" i="21" s="1"/>
  <c r="P276" i="21"/>
  <c r="Q276" i="21" s="1"/>
  <c r="P277" i="21"/>
  <c r="Q277" i="21" s="1"/>
  <c r="P278" i="21"/>
  <c r="Q278" i="21" s="1"/>
  <c r="P279" i="21"/>
  <c r="Q279" i="21" s="1"/>
  <c r="P280" i="21"/>
  <c r="Q280" i="21" s="1"/>
  <c r="P281" i="21"/>
  <c r="Q281" i="21" s="1"/>
  <c r="P282" i="21"/>
  <c r="Q282" i="21" s="1"/>
  <c r="P283" i="21"/>
  <c r="Q283" i="21" s="1"/>
  <c r="P284" i="21"/>
  <c r="Q284" i="21" s="1"/>
  <c r="P285" i="21"/>
  <c r="Q285" i="21" s="1"/>
  <c r="P286" i="21"/>
  <c r="Q286" i="21" s="1"/>
  <c r="P287" i="21"/>
  <c r="Q287" i="21" s="1"/>
  <c r="P288" i="21"/>
  <c r="Q288" i="21" s="1"/>
  <c r="P289" i="21"/>
  <c r="Q289" i="21" s="1"/>
  <c r="P290" i="21"/>
  <c r="Q290" i="21" s="1"/>
  <c r="P291" i="21"/>
  <c r="Q291" i="21" s="1"/>
  <c r="P292" i="21"/>
  <c r="Q292" i="21" s="1"/>
  <c r="P293" i="21"/>
  <c r="Q293" i="21" s="1"/>
  <c r="P294" i="21"/>
  <c r="Q294" i="21" s="1"/>
  <c r="P295" i="21"/>
  <c r="Q295" i="21" s="1"/>
  <c r="P296" i="21"/>
  <c r="Q296" i="21" s="1"/>
  <c r="P297" i="21"/>
  <c r="Q297" i="21" s="1"/>
  <c r="P298" i="21"/>
  <c r="Q298" i="21" s="1"/>
  <c r="P299" i="21"/>
  <c r="Q299" i="21" s="1"/>
  <c r="P300" i="21"/>
  <c r="Q300" i="21" s="1"/>
  <c r="P301" i="21"/>
  <c r="Q301" i="21" s="1"/>
  <c r="P302" i="21"/>
  <c r="Q302" i="21" s="1"/>
  <c r="P303" i="21"/>
  <c r="Q303" i="21" s="1"/>
  <c r="P304" i="21"/>
  <c r="Q304" i="21" s="1"/>
  <c r="P305" i="21"/>
  <c r="Q305" i="21" s="1"/>
  <c r="P306" i="21"/>
  <c r="Q306" i="21" s="1"/>
  <c r="P307" i="21"/>
  <c r="Q307" i="21" s="1"/>
  <c r="P308" i="21"/>
  <c r="Q308" i="21" s="1"/>
  <c r="P309" i="21"/>
  <c r="Q309" i="21" s="1"/>
  <c r="P310" i="21"/>
  <c r="Q310" i="21" s="1"/>
  <c r="P311" i="21"/>
  <c r="Q311" i="21" s="1"/>
  <c r="P312" i="21"/>
  <c r="Q312" i="21" s="1"/>
  <c r="P313" i="21"/>
  <c r="Q313" i="21" s="1"/>
  <c r="P314" i="21"/>
  <c r="Q314" i="21" s="1"/>
  <c r="P315" i="21"/>
  <c r="Q315" i="21" s="1"/>
  <c r="P316" i="21"/>
  <c r="Q316" i="21" s="1"/>
  <c r="P317" i="21"/>
  <c r="Q317" i="21" s="1"/>
  <c r="P318" i="21"/>
  <c r="Q318" i="21" s="1"/>
  <c r="P319" i="21"/>
  <c r="Q319" i="21" s="1"/>
  <c r="P320" i="21"/>
  <c r="Q320" i="21" s="1"/>
  <c r="P321" i="21"/>
  <c r="Q321" i="21" s="1"/>
  <c r="P322" i="21"/>
  <c r="Q322" i="21" s="1"/>
  <c r="P323" i="21"/>
  <c r="Q323" i="21" s="1"/>
  <c r="P324" i="21"/>
  <c r="Q324" i="21" s="1"/>
  <c r="P325" i="21"/>
  <c r="Q325" i="21" s="1"/>
  <c r="P326" i="21"/>
  <c r="Q326" i="21" s="1"/>
  <c r="P327" i="21"/>
  <c r="Q327" i="21" s="1"/>
  <c r="P328" i="21"/>
  <c r="Q328" i="21" s="1"/>
  <c r="P329" i="21"/>
  <c r="Q329" i="21" s="1"/>
  <c r="P330" i="21"/>
  <c r="Q330" i="21" s="1"/>
  <c r="P331" i="21"/>
  <c r="Q331" i="21" s="1"/>
  <c r="P332" i="21"/>
  <c r="Q332" i="21" s="1"/>
  <c r="P333" i="21"/>
  <c r="Q333" i="21" s="1"/>
  <c r="P334" i="21"/>
  <c r="Q334" i="21" s="1"/>
  <c r="P335" i="21"/>
  <c r="Q335" i="21" s="1"/>
  <c r="P336" i="21"/>
  <c r="Q336" i="21" s="1"/>
  <c r="P337" i="21"/>
  <c r="Q337" i="21" s="1"/>
  <c r="P338" i="21"/>
  <c r="Q338" i="21" s="1"/>
  <c r="P339" i="21"/>
  <c r="Q339" i="21" s="1"/>
  <c r="P340" i="21"/>
  <c r="Q340" i="21" s="1"/>
  <c r="P341" i="21"/>
  <c r="Q341" i="21" s="1"/>
  <c r="P342" i="21"/>
  <c r="Q342" i="21" s="1"/>
  <c r="P343" i="21"/>
  <c r="Q343" i="21" s="1"/>
  <c r="P344" i="21"/>
  <c r="Q344" i="21" s="1"/>
  <c r="P345" i="21"/>
  <c r="Q345" i="21" s="1"/>
  <c r="P346" i="21"/>
  <c r="Q346" i="21" s="1"/>
  <c r="P347" i="21"/>
  <c r="Q347" i="21" s="1"/>
  <c r="P348" i="21"/>
  <c r="Q348" i="21" s="1"/>
  <c r="P349" i="21"/>
  <c r="Q349" i="21" s="1"/>
  <c r="P350" i="21"/>
  <c r="Q350" i="21" s="1"/>
  <c r="P351" i="21"/>
  <c r="Q351" i="21" s="1"/>
  <c r="P352" i="21"/>
  <c r="Q352" i="21" s="1"/>
  <c r="P353" i="21"/>
  <c r="Q353" i="21" s="1"/>
  <c r="P354" i="21"/>
  <c r="Q354" i="21" s="1"/>
  <c r="P355" i="21"/>
  <c r="Q355" i="21" s="1"/>
  <c r="P356" i="21"/>
  <c r="Q356" i="21" s="1"/>
  <c r="P357" i="21"/>
  <c r="Q357" i="21" s="1"/>
  <c r="P358" i="21"/>
  <c r="Q358" i="21" s="1"/>
  <c r="P359" i="21"/>
  <c r="Q359" i="21" s="1"/>
  <c r="P360" i="21"/>
  <c r="Q360" i="21" s="1"/>
  <c r="P361" i="21"/>
  <c r="Q361" i="21" s="1"/>
  <c r="P362" i="21"/>
  <c r="Q362" i="21" s="1"/>
  <c r="P363" i="21"/>
  <c r="Q363" i="21" s="1"/>
  <c r="P364" i="21"/>
  <c r="Q364" i="21" s="1"/>
  <c r="P365" i="21"/>
  <c r="Q365" i="21" s="1"/>
  <c r="P366" i="21"/>
  <c r="Q366" i="21" s="1"/>
  <c r="P367" i="21"/>
  <c r="Q367" i="21" s="1"/>
  <c r="P368" i="21"/>
  <c r="Q368" i="21" s="1"/>
  <c r="P369" i="21"/>
  <c r="Q369" i="21" s="1"/>
  <c r="P370" i="21"/>
  <c r="Q370" i="21" s="1"/>
  <c r="P371" i="21"/>
  <c r="Q371" i="21" s="1"/>
  <c r="P372" i="21"/>
  <c r="Q372" i="21" s="1"/>
  <c r="P373" i="21"/>
  <c r="Q373" i="21" s="1"/>
  <c r="P374" i="21"/>
  <c r="Q374" i="21" s="1"/>
  <c r="P375" i="21"/>
  <c r="Q375" i="21" s="1"/>
  <c r="P376" i="21"/>
  <c r="Q376" i="21" s="1"/>
  <c r="P377" i="21"/>
  <c r="Q377" i="21" s="1"/>
  <c r="P378" i="21"/>
  <c r="Q378" i="21" s="1"/>
  <c r="P379" i="21"/>
  <c r="Q379" i="21" s="1"/>
  <c r="P380" i="21"/>
  <c r="Q380" i="21" s="1"/>
  <c r="P381" i="21"/>
  <c r="Q381" i="21" s="1"/>
  <c r="P382" i="21"/>
  <c r="Q382" i="21" s="1"/>
  <c r="P383" i="21"/>
  <c r="Q383" i="21" s="1"/>
  <c r="P384" i="21"/>
  <c r="Q384" i="21" s="1"/>
  <c r="P385" i="21"/>
  <c r="Q385" i="21" s="1"/>
  <c r="P386" i="21"/>
  <c r="Q386" i="21" s="1"/>
  <c r="P387" i="21"/>
  <c r="Q387" i="21" s="1"/>
  <c r="P388" i="21"/>
  <c r="Q388" i="21" s="1"/>
  <c r="P389" i="21"/>
  <c r="Q389" i="21" s="1"/>
  <c r="P390" i="21"/>
  <c r="Q390" i="21" s="1"/>
  <c r="P391" i="21"/>
  <c r="Q391" i="21" s="1"/>
  <c r="P392" i="21"/>
  <c r="Q392" i="21" s="1"/>
  <c r="P393" i="21"/>
  <c r="Q393" i="21" s="1"/>
  <c r="P394" i="21"/>
  <c r="Q394" i="21" s="1"/>
  <c r="P395" i="21"/>
  <c r="Q395" i="21" s="1"/>
  <c r="P396" i="21"/>
  <c r="Q396" i="21" s="1"/>
  <c r="P397" i="21"/>
  <c r="Q397" i="21" s="1"/>
  <c r="P398" i="21"/>
  <c r="Q398" i="21" s="1"/>
  <c r="P399" i="21"/>
  <c r="Q399" i="21" s="1"/>
  <c r="P400" i="21"/>
  <c r="Q400" i="21" s="1"/>
  <c r="P401" i="21"/>
  <c r="Q401" i="21" s="1"/>
  <c r="P402" i="21"/>
  <c r="Q402" i="21" s="1"/>
  <c r="P403" i="21"/>
  <c r="Q403" i="21" s="1"/>
  <c r="P404" i="21"/>
  <c r="Q404" i="21" s="1"/>
  <c r="P405" i="21"/>
  <c r="Q405" i="21" s="1"/>
  <c r="P406" i="21"/>
  <c r="Q406" i="21" s="1"/>
  <c r="P407" i="21"/>
  <c r="Q407" i="21" s="1"/>
  <c r="P408" i="21"/>
  <c r="Q408" i="21" s="1"/>
  <c r="P409" i="21"/>
  <c r="Q409" i="21" s="1"/>
  <c r="P410" i="21"/>
  <c r="Q410" i="21" s="1"/>
  <c r="P411" i="21"/>
  <c r="Q411" i="21" s="1"/>
  <c r="P412" i="21"/>
  <c r="Q412" i="21" s="1"/>
  <c r="P413" i="21"/>
  <c r="Q413" i="21" s="1"/>
  <c r="P414" i="21"/>
  <c r="Q414" i="21" s="1"/>
  <c r="P415" i="21"/>
  <c r="Q415" i="21" s="1"/>
  <c r="P416" i="21"/>
  <c r="Q416" i="21" s="1"/>
  <c r="P417" i="21"/>
  <c r="Q417" i="21" s="1"/>
  <c r="P418" i="21"/>
  <c r="Q418" i="21" s="1"/>
  <c r="P419" i="21"/>
  <c r="Q419" i="21" s="1"/>
  <c r="P420" i="21"/>
  <c r="Q420" i="21" s="1"/>
  <c r="P421" i="21"/>
  <c r="Q421" i="21" s="1"/>
  <c r="P422" i="21"/>
  <c r="Q422" i="21" s="1"/>
  <c r="P423" i="21"/>
  <c r="Q423" i="21" s="1"/>
  <c r="P424" i="21"/>
  <c r="Q424" i="21" s="1"/>
  <c r="P425" i="21"/>
  <c r="Q425" i="21" s="1"/>
  <c r="P426" i="21"/>
  <c r="Q426" i="21" s="1"/>
  <c r="P427" i="21"/>
  <c r="Q427" i="21" s="1"/>
  <c r="P428" i="21"/>
  <c r="Q428" i="21" s="1"/>
  <c r="P429" i="21"/>
  <c r="Q429" i="21" s="1"/>
  <c r="P430" i="21"/>
  <c r="Q430" i="21" s="1"/>
  <c r="P431" i="21"/>
  <c r="Q431" i="21" s="1"/>
  <c r="P432" i="21"/>
  <c r="Q432" i="21" s="1"/>
  <c r="P433" i="21"/>
  <c r="Q433" i="21" s="1"/>
  <c r="P434" i="21"/>
  <c r="Q434" i="21" s="1"/>
  <c r="P435" i="21"/>
  <c r="Q435" i="21" s="1"/>
  <c r="P436" i="21"/>
  <c r="Q436" i="21" s="1"/>
  <c r="P437" i="21"/>
  <c r="Q437" i="21" s="1"/>
  <c r="P438" i="21"/>
  <c r="Q438" i="21" s="1"/>
  <c r="P439" i="21"/>
  <c r="Q439" i="21" s="1"/>
  <c r="P440" i="21"/>
  <c r="Q440" i="21" s="1"/>
  <c r="P441" i="21"/>
  <c r="Q441" i="21" s="1"/>
  <c r="P442" i="21"/>
  <c r="Q442" i="21" s="1"/>
  <c r="P443" i="21"/>
  <c r="Q443" i="21" s="1"/>
  <c r="P444" i="21"/>
  <c r="Q444" i="21" s="1"/>
  <c r="P445" i="21"/>
  <c r="Q445" i="21" s="1"/>
  <c r="P446" i="21"/>
  <c r="Q446" i="21" s="1"/>
  <c r="P447" i="21"/>
  <c r="Q447" i="21" s="1"/>
  <c r="P448" i="21"/>
  <c r="Q448" i="21" s="1"/>
  <c r="P449" i="21"/>
  <c r="Q449" i="21" s="1"/>
  <c r="P450" i="21"/>
  <c r="Q450" i="21" s="1"/>
  <c r="P451" i="21"/>
  <c r="Q451" i="21" s="1"/>
  <c r="P452" i="21"/>
  <c r="Q452" i="21" s="1"/>
  <c r="P453" i="21"/>
  <c r="Q453" i="21" s="1"/>
  <c r="P454" i="21"/>
  <c r="Q454" i="21" s="1"/>
  <c r="P455" i="21"/>
  <c r="Q455" i="21" s="1"/>
  <c r="P456" i="21"/>
  <c r="Q456" i="21" s="1"/>
  <c r="P457" i="21"/>
  <c r="Q457" i="21" s="1"/>
  <c r="P458" i="21"/>
  <c r="Q458" i="21" s="1"/>
  <c r="P459" i="21"/>
  <c r="Q459" i="21" s="1"/>
  <c r="P460" i="21"/>
  <c r="Q460" i="21" s="1"/>
  <c r="P461" i="21"/>
  <c r="Q461" i="21" s="1"/>
  <c r="P462" i="21"/>
  <c r="Q462" i="21" s="1"/>
  <c r="P463" i="21"/>
  <c r="Q463" i="21" s="1"/>
  <c r="P464" i="21"/>
  <c r="Q464" i="21" s="1"/>
  <c r="P465" i="21"/>
  <c r="Q465" i="21" s="1"/>
  <c r="P466" i="21"/>
  <c r="Q466" i="21" s="1"/>
  <c r="P467" i="21"/>
  <c r="Q467" i="21" s="1"/>
  <c r="P468" i="21"/>
  <c r="Q468" i="21" s="1"/>
  <c r="P469" i="21"/>
  <c r="Q469" i="21" s="1"/>
  <c r="P470" i="21"/>
  <c r="Q470" i="21" s="1"/>
  <c r="P471" i="21"/>
  <c r="Q471" i="21" s="1"/>
  <c r="P472" i="21"/>
  <c r="Q472" i="21" s="1"/>
  <c r="P473" i="21"/>
  <c r="Q473" i="21" s="1"/>
  <c r="P474" i="21"/>
  <c r="Q474" i="21" s="1"/>
  <c r="P475" i="21"/>
  <c r="Q475" i="21" s="1"/>
  <c r="P476" i="21"/>
  <c r="Q476" i="21" s="1"/>
  <c r="P477" i="21"/>
  <c r="Q477" i="21" s="1"/>
  <c r="P478" i="21"/>
  <c r="Q478" i="21" s="1"/>
  <c r="P479" i="21"/>
  <c r="Q479" i="21" s="1"/>
  <c r="P480" i="21"/>
  <c r="Q480" i="21" s="1"/>
  <c r="P481" i="21"/>
  <c r="Q481" i="21" s="1"/>
  <c r="P482" i="21"/>
  <c r="Q482" i="21" s="1"/>
  <c r="P483" i="21"/>
  <c r="Q483" i="21" s="1"/>
  <c r="P484" i="21"/>
  <c r="Q484" i="21" s="1"/>
  <c r="P485" i="21"/>
  <c r="Q485" i="21" s="1"/>
  <c r="P486" i="21"/>
  <c r="Q486" i="21" s="1"/>
  <c r="P487" i="21"/>
  <c r="Q487" i="21" s="1"/>
  <c r="P488" i="21"/>
  <c r="Q488" i="21" s="1"/>
  <c r="P489" i="21"/>
  <c r="Q489" i="21" s="1"/>
  <c r="P490" i="21"/>
  <c r="Q490" i="21" s="1"/>
  <c r="P491" i="21"/>
  <c r="Q491" i="21" s="1"/>
  <c r="P492" i="21"/>
  <c r="Q492" i="21" s="1"/>
  <c r="P493" i="21"/>
  <c r="Q493" i="21" s="1"/>
  <c r="P494" i="21"/>
  <c r="Q494" i="21" s="1"/>
  <c r="P495" i="21"/>
  <c r="Q495" i="21" s="1"/>
  <c r="P496" i="21"/>
  <c r="Q496" i="21" s="1"/>
  <c r="P497" i="21"/>
  <c r="Q497" i="21" s="1"/>
  <c r="P498" i="21"/>
  <c r="Q498" i="21" s="1"/>
  <c r="P499" i="21"/>
  <c r="Q499" i="21" s="1"/>
  <c r="P500" i="21"/>
  <c r="Q500" i="21" s="1"/>
  <c r="P501" i="21"/>
  <c r="Q501" i="21" s="1"/>
  <c r="P502" i="21"/>
  <c r="Q502" i="21" s="1"/>
  <c r="P503" i="21"/>
  <c r="Q503" i="21" s="1"/>
  <c r="P504" i="21"/>
  <c r="Q504" i="21" s="1"/>
  <c r="P505" i="21"/>
  <c r="Q505" i="21" s="1"/>
  <c r="P506" i="21"/>
  <c r="Q506" i="21" s="1"/>
  <c r="P507" i="21"/>
  <c r="Q507" i="21" s="1"/>
  <c r="P508" i="21"/>
  <c r="Q508" i="21" s="1"/>
  <c r="P509" i="21"/>
  <c r="Q509" i="21" s="1"/>
  <c r="P510" i="21"/>
  <c r="Q510" i="21" s="1"/>
  <c r="P511" i="21"/>
  <c r="Q511" i="21" s="1"/>
  <c r="P512" i="21"/>
  <c r="Q512" i="21" s="1"/>
  <c r="P513" i="21"/>
  <c r="Q513" i="21" s="1"/>
  <c r="P514" i="21"/>
  <c r="Q514" i="21" s="1"/>
  <c r="P515" i="21"/>
  <c r="Q515" i="21" s="1"/>
  <c r="P516" i="21"/>
  <c r="Q516" i="21" s="1"/>
  <c r="P517" i="21"/>
  <c r="Q517" i="21" s="1"/>
  <c r="P518" i="21"/>
  <c r="Q518" i="21" s="1"/>
  <c r="P519" i="21"/>
  <c r="Q519" i="21" s="1"/>
  <c r="P520" i="21"/>
  <c r="Q520" i="21" s="1"/>
  <c r="P521" i="21"/>
  <c r="Q521" i="21" s="1"/>
  <c r="P522" i="21"/>
  <c r="Q522" i="21" s="1"/>
  <c r="P523" i="21"/>
  <c r="Q523" i="21" s="1"/>
  <c r="P524" i="21"/>
  <c r="Q524" i="21" s="1"/>
  <c r="P525" i="21"/>
  <c r="Q525" i="21" s="1"/>
  <c r="P526" i="21"/>
  <c r="Q526" i="21" s="1"/>
  <c r="P527" i="21"/>
  <c r="Q527" i="21" s="1"/>
  <c r="P528" i="21"/>
  <c r="Q528" i="21" s="1"/>
  <c r="P529" i="21"/>
  <c r="Q529" i="21" s="1"/>
  <c r="P530" i="21"/>
  <c r="Q530" i="21" s="1"/>
  <c r="P531" i="21"/>
  <c r="Q531" i="21" s="1"/>
  <c r="P532" i="21"/>
  <c r="Q532" i="21" s="1"/>
  <c r="P533" i="21"/>
  <c r="Q533" i="21" s="1"/>
  <c r="P534" i="21"/>
  <c r="Q534" i="21" s="1"/>
  <c r="P535" i="21"/>
  <c r="Q535" i="21" s="1"/>
  <c r="P536" i="21"/>
  <c r="Q536" i="21" s="1"/>
  <c r="P537" i="21"/>
  <c r="Q537" i="21" s="1"/>
  <c r="P538" i="21"/>
  <c r="Q538" i="21" s="1"/>
  <c r="P539" i="21"/>
  <c r="Q539" i="21" s="1"/>
  <c r="P540" i="21"/>
  <c r="Q540" i="21" s="1"/>
  <c r="P541" i="21"/>
  <c r="Q541" i="21" s="1"/>
  <c r="P542" i="21"/>
  <c r="Q542" i="21" s="1"/>
  <c r="P543" i="21"/>
  <c r="Q543" i="21" s="1"/>
  <c r="P544" i="21"/>
  <c r="Q544" i="21" s="1"/>
  <c r="P545" i="21"/>
  <c r="Q545" i="21" s="1"/>
  <c r="P546" i="21"/>
  <c r="Q546" i="21" s="1"/>
  <c r="P547" i="21"/>
  <c r="Q547" i="21" s="1"/>
  <c r="P548" i="21"/>
  <c r="Q548" i="21" s="1"/>
  <c r="P549" i="21"/>
  <c r="Q549" i="21" s="1"/>
  <c r="P550" i="21"/>
  <c r="Q550" i="21" s="1"/>
  <c r="P551" i="21"/>
  <c r="Q551" i="21" s="1"/>
  <c r="P552" i="21"/>
  <c r="Q552" i="21" s="1"/>
  <c r="P553" i="21"/>
  <c r="Q553" i="21" s="1"/>
  <c r="P554" i="21"/>
  <c r="Q554" i="21" s="1"/>
  <c r="P555" i="21"/>
  <c r="Q555" i="21" s="1"/>
  <c r="P556" i="21"/>
  <c r="Q556" i="21" s="1"/>
  <c r="P557" i="21"/>
  <c r="Q557" i="21" s="1"/>
  <c r="P558" i="21"/>
  <c r="Q558" i="21" s="1"/>
  <c r="P559" i="21"/>
  <c r="Q559" i="21" s="1"/>
  <c r="P560" i="21"/>
  <c r="Q560" i="21" s="1"/>
  <c r="P561" i="21"/>
  <c r="Q561" i="21" s="1"/>
  <c r="P562" i="21"/>
  <c r="Q562" i="21" s="1"/>
  <c r="P563" i="21"/>
  <c r="Q563" i="21" s="1"/>
  <c r="P564" i="21"/>
  <c r="Q564" i="21" s="1"/>
  <c r="P565" i="21"/>
  <c r="Q565" i="21" s="1"/>
  <c r="P566" i="21"/>
  <c r="Q566" i="21" s="1"/>
  <c r="P567" i="21"/>
  <c r="Q567" i="21" s="1"/>
  <c r="P568" i="21"/>
  <c r="Q568" i="21" s="1"/>
  <c r="P569" i="21"/>
  <c r="Q569" i="21" s="1"/>
  <c r="P570" i="21"/>
  <c r="Q570" i="21" s="1"/>
  <c r="P571" i="21"/>
  <c r="Q571" i="21" s="1"/>
  <c r="P572" i="21"/>
  <c r="Q572" i="21" s="1"/>
  <c r="P573" i="21"/>
  <c r="Q573" i="21" s="1"/>
  <c r="P574" i="21"/>
  <c r="Q574" i="21" s="1"/>
  <c r="P575" i="21"/>
  <c r="Q575" i="21" s="1"/>
  <c r="P576" i="21"/>
  <c r="Q576" i="21" s="1"/>
  <c r="P577" i="21"/>
  <c r="Q577" i="21" s="1"/>
  <c r="P578" i="21"/>
  <c r="Q578" i="21" s="1"/>
  <c r="P579" i="21"/>
  <c r="Q579" i="21" s="1"/>
  <c r="P580" i="21"/>
  <c r="Q580" i="21" s="1"/>
  <c r="P581" i="21"/>
  <c r="Q581" i="21" s="1"/>
  <c r="P582" i="21"/>
  <c r="Q582" i="21" s="1"/>
  <c r="P583" i="21"/>
  <c r="Q583" i="21" s="1"/>
  <c r="P584" i="21"/>
  <c r="Q584" i="21" s="1"/>
  <c r="P585" i="21"/>
  <c r="Q585" i="21" s="1"/>
  <c r="P586" i="21"/>
  <c r="Q586" i="21" s="1"/>
  <c r="P587" i="21"/>
  <c r="Q587" i="21" s="1"/>
  <c r="P588" i="21"/>
  <c r="Q588" i="21" s="1"/>
  <c r="P589" i="21"/>
  <c r="Q589" i="21" s="1"/>
  <c r="P590" i="21"/>
  <c r="Q590" i="21" s="1"/>
  <c r="P591" i="21"/>
  <c r="Q591" i="21" s="1"/>
  <c r="P592" i="21"/>
  <c r="Q592" i="21" s="1"/>
  <c r="P593" i="21"/>
  <c r="Q593" i="21" s="1"/>
  <c r="P594" i="21"/>
  <c r="Q594" i="21" s="1"/>
  <c r="P595" i="21"/>
  <c r="Q595" i="21" s="1"/>
  <c r="P596" i="21"/>
  <c r="Q596" i="21" s="1"/>
  <c r="P597" i="21"/>
  <c r="Q597" i="21" s="1"/>
  <c r="P598" i="21"/>
  <c r="Q598" i="21" s="1"/>
  <c r="P599" i="21"/>
  <c r="Q599" i="21" s="1"/>
  <c r="P600" i="21"/>
  <c r="Q600" i="21" s="1"/>
  <c r="P601" i="21"/>
  <c r="Q601" i="21" s="1"/>
  <c r="P602" i="21"/>
  <c r="Q602" i="21" s="1"/>
  <c r="P603" i="21"/>
  <c r="Q603" i="21" s="1"/>
  <c r="P604" i="21"/>
  <c r="Q604" i="21" s="1"/>
  <c r="P605" i="21"/>
  <c r="Q605" i="21" s="1"/>
  <c r="P606" i="21"/>
  <c r="Q606" i="21" s="1"/>
  <c r="P607" i="21"/>
  <c r="Q607" i="21" s="1"/>
  <c r="P608" i="21"/>
  <c r="Q608" i="21" s="1"/>
  <c r="P609" i="21"/>
  <c r="Q609" i="21" s="1"/>
  <c r="P610" i="21"/>
  <c r="Q610" i="21" s="1"/>
  <c r="P611" i="21"/>
  <c r="Q611" i="21" s="1"/>
  <c r="P612" i="21"/>
  <c r="Q612" i="21" s="1"/>
  <c r="P613" i="21"/>
  <c r="Q613" i="21" s="1"/>
  <c r="P614" i="21"/>
  <c r="Q614" i="21" s="1"/>
  <c r="P615" i="21"/>
  <c r="Q615" i="21" s="1"/>
  <c r="P616" i="21"/>
  <c r="Q616" i="21" s="1"/>
  <c r="P617" i="21"/>
  <c r="Q617" i="21" s="1"/>
  <c r="P618" i="21"/>
  <c r="Q618" i="21" s="1"/>
  <c r="P619" i="21"/>
  <c r="Q619" i="21" s="1"/>
  <c r="P620" i="21"/>
  <c r="Q620" i="21" s="1"/>
  <c r="P621" i="21"/>
  <c r="Q621" i="21" s="1"/>
  <c r="P622" i="21"/>
  <c r="Q622" i="21" s="1"/>
  <c r="P623" i="21"/>
  <c r="Q623" i="21" s="1"/>
  <c r="P624" i="21"/>
  <c r="Q624" i="21" s="1"/>
  <c r="P625" i="21"/>
  <c r="Q625" i="21" s="1"/>
  <c r="P626" i="21"/>
  <c r="Q626" i="21" s="1"/>
  <c r="P627" i="21"/>
  <c r="Q627" i="21" s="1"/>
  <c r="P628" i="21"/>
  <c r="Q628" i="21" s="1"/>
  <c r="P629" i="21"/>
  <c r="Q629" i="21" s="1"/>
  <c r="P630" i="21"/>
  <c r="Q630" i="21" s="1"/>
  <c r="P631" i="21"/>
  <c r="Q631" i="21" s="1"/>
  <c r="P632" i="21"/>
  <c r="Q632" i="21" s="1"/>
  <c r="P633" i="21"/>
  <c r="Q633" i="21" s="1"/>
  <c r="P634" i="21"/>
  <c r="Q634" i="21" s="1"/>
  <c r="P635" i="21"/>
  <c r="Q635" i="21" s="1"/>
  <c r="P636" i="21"/>
  <c r="Q636" i="21" s="1"/>
  <c r="P637" i="21"/>
  <c r="Q637" i="21" s="1"/>
  <c r="P638" i="21"/>
  <c r="Q638" i="21" s="1"/>
  <c r="P639" i="21"/>
  <c r="Q639" i="21" s="1"/>
  <c r="P640" i="21"/>
  <c r="Q640" i="21" s="1"/>
  <c r="P641" i="21"/>
  <c r="Q641" i="21" s="1"/>
  <c r="P642" i="21"/>
  <c r="Q642" i="21" s="1"/>
  <c r="P643" i="21"/>
  <c r="Q643" i="21" s="1"/>
  <c r="P644" i="21"/>
  <c r="Q644" i="21" s="1"/>
  <c r="P645" i="21"/>
  <c r="Q645" i="21" s="1"/>
  <c r="P646" i="21"/>
  <c r="Q646" i="21" s="1"/>
  <c r="P647" i="21"/>
  <c r="Q647" i="21" s="1"/>
  <c r="P648" i="21"/>
  <c r="Q648" i="21" s="1"/>
  <c r="P649" i="21"/>
  <c r="Q649" i="21" s="1"/>
  <c r="P650" i="21"/>
  <c r="Q650" i="21" s="1"/>
  <c r="P651" i="21"/>
  <c r="Q651" i="21" s="1"/>
  <c r="P652" i="21"/>
  <c r="Q652" i="21" s="1"/>
  <c r="P653" i="21"/>
  <c r="Q653" i="21" s="1"/>
  <c r="P654" i="21"/>
  <c r="Q654" i="21" s="1"/>
  <c r="P655" i="21"/>
  <c r="Q655" i="21" s="1"/>
  <c r="P656" i="21"/>
  <c r="Q656" i="21" s="1"/>
  <c r="P657" i="21"/>
  <c r="Q657" i="21" s="1"/>
  <c r="P658" i="21"/>
  <c r="Q658" i="21" s="1"/>
  <c r="P659" i="21"/>
  <c r="Q659" i="21" s="1"/>
  <c r="P660" i="21"/>
  <c r="Q660" i="21" s="1"/>
  <c r="P661" i="21"/>
  <c r="Q661" i="21" s="1"/>
  <c r="P662" i="21"/>
  <c r="Q662" i="21" s="1"/>
  <c r="P663" i="21"/>
  <c r="Q663" i="21" s="1"/>
  <c r="P664" i="21"/>
  <c r="Q664" i="21" s="1"/>
  <c r="P665" i="21"/>
  <c r="Q665" i="21" s="1"/>
  <c r="P666" i="21"/>
  <c r="Q666" i="21" s="1"/>
  <c r="P667" i="21"/>
  <c r="Q667" i="21" s="1"/>
  <c r="P668" i="21"/>
  <c r="Q668" i="21" s="1"/>
  <c r="P669" i="21"/>
  <c r="Q669" i="21" s="1"/>
  <c r="P670" i="21"/>
  <c r="Q670" i="21" s="1"/>
  <c r="P671" i="21"/>
  <c r="Q671" i="21" s="1"/>
  <c r="P672" i="21"/>
  <c r="Q672" i="21" s="1"/>
  <c r="P673" i="21"/>
  <c r="Q673" i="21" s="1"/>
  <c r="P674" i="21"/>
  <c r="Q674" i="21" s="1"/>
  <c r="P675" i="21"/>
  <c r="Q675" i="21" s="1"/>
  <c r="P676" i="21"/>
  <c r="Q676" i="21" s="1"/>
  <c r="P677" i="21"/>
  <c r="Q677" i="21" s="1"/>
  <c r="P678" i="21"/>
  <c r="Q678" i="21" s="1"/>
  <c r="P679" i="21"/>
  <c r="Q679" i="21" s="1"/>
  <c r="P680" i="21"/>
  <c r="Q680" i="21" s="1"/>
  <c r="P681" i="21"/>
  <c r="Q681" i="21" s="1"/>
  <c r="P682" i="21"/>
  <c r="Q682" i="21" s="1"/>
  <c r="P683" i="21"/>
  <c r="Q683" i="21" s="1"/>
  <c r="P684" i="21"/>
  <c r="Q684" i="21" s="1"/>
  <c r="P685" i="21"/>
  <c r="Q685" i="21" s="1"/>
  <c r="P686" i="21"/>
  <c r="Q686" i="21" s="1"/>
  <c r="P687" i="21"/>
  <c r="Q687" i="21" s="1"/>
  <c r="P688" i="21"/>
  <c r="Q688" i="21" s="1"/>
  <c r="P689" i="21"/>
  <c r="Q689" i="21" s="1"/>
  <c r="P690" i="21"/>
  <c r="Q690" i="21" s="1"/>
  <c r="P691" i="21"/>
  <c r="Q691" i="21" s="1"/>
  <c r="P692" i="21"/>
  <c r="Q692" i="21" s="1"/>
  <c r="P693" i="21"/>
  <c r="Q693" i="21" s="1"/>
  <c r="P694" i="21"/>
  <c r="Q694" i="21" s="1"/>
  <c r="P695" i="21"/>
  <c r="Q695" i="21" s="1"/>
  <c r="P696" i="21"/>
  <c r="Q696" i="21" s="1"/>
  <c r="P697" i="21"/>
  <c r="Q697" i="21" s="1"/>
  <c r="P698" i="21"/>
  <c r="Q698" i="21" s="1"/>
  <c r="P699" i="21"/>
  <c r="Q699" i="21" s="1"/>
  <c r="P700" i="21"/>
  <c r="Q700" i="21" s="1"/>
  <c r="P701" i="21"/>
  <c r="Q701" i="21" s="1"/>
  <c r="P702" i="21"/>
  <c r="Q702" i="21" s="1"/>
  <c r="P703" i="21"/>
  <c r="Q703" i="21" s="1"/>
  <c r="P704" i="21"/>
  <c r="Q704" i="21" s="1"/>
  <c r="P705" i="21"/>
  <c r="Q705" i="21" s="1"/>
  <c r="P706" i="21"/>
  <c r="Q706" i="21" s="1"/>
  <c r="P707" i="21"/>
  <c r="Q707" i="21" s="1"/>
  <c r="P708" i="21"/>
  <c r="Q708" i="21" s="1"/>
  <c r="P709" i="21"/>
  <c r="Q709" i="21" s="1"/>
  <c r="P710" i="21"/>
  <c r="Q710" i="21" s="1"/>
  <c r="P711" i="21"/>
  <c r="Q711" i="21" s="1"/>
  <c r="P712" i="21"/>
  <c r="Q712" i="21" s="1"/>
  <c r="P713" i="21"/>
  <c r="Q713" i="21" s="1"/>
  <c r="P714" i="21"/>
  <c r="Q714" i="21" s="1"/>
  <c r="P715" i="21"/>
  <c r="Q715" i="21" s="1"/>
  <c r="P716" i="21"/>
  <c r="Q716" i="21" s="1"/>
  <c r="P717" i="21"/>
  <c r="Q717" i="21" s="1"/>
  <c r="P718" i="21"/>
  <c r="Q718" i="21" s="1"/>
  <c r="P719" i="21"/>
  <c r="Q719" i="21" s="1"/>
  <c r="P720" i="21"/>
  <c r="Q720" i="21" s="1"/>
  <c r="P721" i="21"/>
  <c r="Q721" i="21" s="1"/>
  <c r="P722" i="21"/>
  <c r="Q722" i="21" s="1"/>
  <c r="P723" i="21"/>
  <c r="Q723" i="21" s="1"/>
  <c r="P724" i="21"/>
  <c r="Q724" i="21" s="1"/>
  <c r="P725" i="21"/>
  <c r="Q725" i="21" s="1"/>
  <c r="P726" i="21"/>
  <c r="Q726" i="21" s="1"/>
  <c r="P727" i="21"/>
  <c r="Q727" i="21" s="1"/>
  <c r="P728" i="21"/>
  <c r="Q728" i="21" s="1"/>
  <c r="P729" i="21"/>
  <c r="Q729" i="21" s="1"/>
  <c r="P730" i="21"/>
  <c r="Q730" i="21" s="1"/>
  <c r="P731" i="21"/>
  <c r="Q731" i="21" s="1"/>
  <c r="P732" i="21"/>
  <c r="Q732" i="21" s="1"/>
  <c r="P733" i="21"/>
  <c r="Q733" i="21" s="1"/>
  <c r="P734" i="21"/>
  <c r="Q734" i="21" s="1"/>
  <c r="P735" i="21"/>
  <c r="Q735" i="21" s="1"/>
  <c r="P736" i="21"/>
  <c r="Q736" i="21" s="1"/>
  <c r="P737" i="21"/>
  <c r="Q737" i="21" s="1"/>
  <c r="P738" i="21"/>
  <c r="Q738" i="21" s="1"/>
  <c r="P739" i="21"/>
  <c r="Q739" i="21" s="1"/>
  <c r="P740" i="21"/>
  <c r="Q740" i="21" s="1"/>
  <c r="P741" i="21"/>
  <c r="Q741" i="21" s="1"/>
  <c r="P742" i="21"/>
  <c r="Q742" i="21" s="1"/>
  <c r="P743" i="21"/>
  <c r="Q743" i="21" s="1"/>
  <c r="P744" i="21"/>
  <c r="Q744" i="21" s="1"/>
  <c r="P745" i="21"/>
  <c r="Q745" i="21" s="1"/>
  <c r="P746" i="21"/>
  <c r="Q746" i="21" s="1"/>
  <c r="P747" i="21"/>
  <c r="Q747" i="21" s="1"/>
  <c r="P748" i="21"/>
  <c r="Q748" i="21" s="1"/>
  <c r="P749" i="21"/>
  <c r="Q749" i="21" s="1"/>
  <c r="P750" i="21"/>
  <c r="Q750" i="21" s="1"/>
  <c r="P751" i="21"/>
  <c r="Q751" i="21" s="1"/>
  <c r="P752" i="21"/>
  <c r="Q752" i="21" s="1"/>
  <c r="P753" i="21"/>
  <c r="Q753" i="21" s="1"/>
  <c r="P754" i="21"/>
  <c r="Q754" i="21" s="1"/>
  <c r="P755" i="21"/>
  <c r="Q755" i="21" s="1"/>
  <c r="P756" i="21"/>
  <c r="Q756" i="21" s="1"/>
  <c r="P757" i="21"/>
  <c r="Q757" i="21" s="1"/>
  <c r="P758" i="21"/>
  <c r="Q758" i="21" s="1"/>
  <c r="P759" i="21"/>
  <c r="Q759" i="21" s="1"/>
  <c r="P760" i="21"/>
  <c r="Q760" i="21" s="1"/>
  <c r="P761" i="21"/>
  <c r="Q761" i="21" s="1"/>
  <c r="P762" i="21"/>
  <c r="Q762" i="21" s="1"/>
  <c r="P763" i="21"/>
  <c r="Q763" i="21" s="1"/>
  <c r="P764" i="21"/>
  <c r="Q764" i="21" s="1"/>
  <c r="P765" i="21"/>
  <c r="Q765" i="21" s="1"/>
  <c r="P766" i="21"/>
  <c r="Q766" i="21" s="1"/>
  <c r="P767" i="21"/>
  <c r="Q767" i="21" s="1"/>
  <c r="P768" i="21"/>
  <c r="Q768" i="21" s="1"/>
  <c r="P769" i="21"/>
  <c r="Q769" i="21" s="1"/>
  <c r="P770" i="21"/>
  <c r="Q770" i="21" s="1"/>
  <c r="P771" i="21"/>
  <c r="Q771" i="21" s="1"/>
  <c r="P772" i="21"/>
  <c r="Q772" i="21" s="1"/>
  <c r="P773" i="21"/>
  <c r="Q773" i="21" s="1"/>
  <c r="P774" i="21"/>
  <c r="Q774" i="21" s="1"/>
  <c r="P775" i="21"/>
  <c r="Q775" i="21" s="1"/>
  <c r="P776" i="21"/>
  <c r="Q776" i="21" s="1"/>
  <c r="P777" i="21"/>
  <c r="Q777" i="21" s="1"/>
  <c r="P778" i="21"/>
  <c r="Q778" i="21" s="1"/>
  <c r="P779" i="21"/>
  <c r="Q779" i="21" s="1"/>
  <c r="P780" i="21"/>
  <c r="Q780" i="21" s="1"/>
  <c r="P781" i="21"/>
  <c r="Q781" i="21" s="1"/>
  <c r="P782" i="21"/>
  <c r="Q782" i="21" s="1"/>
  <c r="P783" i="21"/>
  <c r="Q783" i="21" s="1"/>
  <c r="P784" i="21"/>
  <c r="Q784" i="21" s="1"/>
  <c r="P785" i="21"/>
  <c r="Q785" i="21" s="1"/>
  <c r="P786" i="21"/>
  <c r="Q786" i="21" s="1"/>
  <c r="P787" i="21"/>
  <c r="Q787" i="21" s="1"/>
  <c r="P788" i="21"/>
  <c r="Q788" i="21" s="1"/>
  <c r="P789" i="21"/>
  <c r="Q789" i="21" s="1"/>
  <c r="P790" i="21"/>
  <c r="Q790" i="21" s="1"/>
  <c r="P791" i="21"/>
  <c r="Q791" i="21" s="1"/>
  <c r="P792" i="21"/>
  <c r="Q792" i="21" s="1"/>
  <c r="P793" i="21"/>
  <c r="Q793" i="21" s="1"/>
  <c r="P794" i="21"/>
  <c r="Q794" i="21" s="1"/>
  <c r="P795" i="21"/>
  <c r="Q795" i="21" s="1"/>
  <c r="P796" i="21"/>
  <c r="Q796" i="21" s="1"/>
  <c r="P797" i="21"/>
  <c r="Q797" i="21" s="1"/>
  <c r="P798" i="21"/>
  <c r="Q798" i="21" s="1"/>
  <c r="P799" i="21"/>
  <c r="Q799" i="21" s="1"/>
  <c r="P800" i="21"/>
  <c r="Q800" i="21" s="1"/>
  <c r="P801" i="21"/>
  <c r="Q801" i="21" s="1"/>
  <c r="P802" i="21"/>
  <c r="Q802" i="21" s="1"/>
  <c r="P803" i="21"/>
  <c r="Q803" i="21" s="1"/>
  <c r="P804" i="21"/>
  <c r="Q804" i="21" s="1"/>
  <c r="P805" i="21"/>
  <c r="Q805" i="21" s="1"/>
  <c r="P806" i="21"/>
  <c r="Q806" i="21" s="1"/>
  <c r="P807" i="21"/>
  <c r="Q807" i="21" s="1"/>
  <c r="P808" i="21"/>
  <c r="Q808" i="21" s="1"/>
  <c r="P809" i="21"/>
  <c r="Q809" i="21" s="1"/>
  <c r="P810" i="21"/>
  <c r="Q810" i="21" s="1"/>
  <c r="P811" i="21"/>
  <c r="Q811" i="21" s="1"/>
  <c r="P812" i="21"/>
  <c r="Q812" i="21" s="1"/>
  <c r="P813" i="21"/>
  <c r="Q813" i="21" s="1"/>
  <c r="P814" i="21"/>
  <c r="Q814" i="21" s="1"/>
  <c r="P815" i="21"/>
  <c r="Q815" i="21" s="1"/>
  <c r="P816" i="21"/>
  <c r="Q816" i="21" s="1"/>
  <c r="P817" i="21"/>
  <c r="Q817" i="21" s="1"/>
  <c r="P818" i="21"/>
  <c r="Q818" i="21" s="1"/>
  <c r="P819" i="21"/>
  <c r="Q819" i="21" s="1"/>
  <c r="P820" i="21"/>
  <c r="Q820" i="21" s="1"/>
  <c r="P821" i="21"/>
  <c r="Q821" i="21" s="1"/>
  <c r="P822" i="21"/>
  <c r="Q822" i="21" s="1"/>
  <c r="P823" i="21"/>
  <c r="Q823" i="21" s="1"/>
  <c r="P824" i="21"/>
  <c r="Q824" i="21" s="1"/>
  <c r="P825" i="21"/>
  <c r="Q825" i="21" s="1"/>
  <c r="P826" i="21"/>
  <c r="Q826" i="21" s="1"/>
  <c r="P827" i="21"/>
  <c r="Q827" i="21" s="1"/>
  <c r="P828" i="21"/>
  <c r="Q828" i="21" s="1"/>
  <c r="P829" i="21"/>
  <c r="Q829" i="21" s="1"/>
  <c r="P830" i="21"/>
  <c r="Q830" i="21" s="1"/>
  <c r="P831" i="21"/>
  <c r="Q831" i="21" s="1"/>
  <c r="P832" i="21"/>
  <c r="Q832" i="21" s="1"/>
  <c r="P833" i="21"/>
  <c r="Q833" i="21" s="1"/>
  <c r="P834" i="21"/>
  <c r="Q834" i="21" s="1"/>
  <c r="P835" i="21"/>
  <c r="Q835" i="21" s="1"/>
  <c r="P836" i="21"/>
  <c r="Q836" i="21" s="1"/>
  <c r="P837" i="21"/>
  <c r="Q837" i="21" s="1"/>
  <c r="P838" i="21"/>
  <c r="Q838" i="21" s="1"/>
  <c r="P839" i="21"/>
  <c r="Q839" i="21" s="1"/>
  <c r="P840" i="21"/>
  <c r="Q840" i="21" s="1"/>
  <c r="P841" i="21"/>
  <c r="Q841" i="21" s="1"/>
  <c r="P842" i="21"/>
  <c r="Q842" i="21" s="1"/>
  <c r="P843" i="21"/>
  <c r="Q843" i="21" s="1"/>
  <c r="P844" i="21"/>
  <c r="Q844" i="21" s="1"/>
  <c r="P845" i="21"/>
  <c r="Q845" i="21" s="1"/>
  <c r="P846" i="21"/>
  <c r="Q846" i="21" s="1"/>
  <c r="P847" i="21"/>
  <c r="Q847" i="21" s="1"/>
  <c r="P848" i="21"/>
  <c r="Q848" i="21" s="1"/>
  <c r="P849" i="21"/>
  <c r="Q849" i="21" s="1"/>
  <c r="P850" i="21"/>
  <c r="Q850" i="21" s="1"/>
  <c r="P851" i="21"/>
  <c r="Q851" i="21" s="1"/>
  <c r="P852" i="21"/>
  <c r="Q852" i="21" s="1"/>
  <c r="P853" i="21"/>
  <c r="Q853" i="21" s="1"/>
  <c r="P854" i="21"/>
  <c r="Q854" i="21" s="1"/>
  <c r="P855" i="21"/>
  <c r="Q855" i="21" s="1"/>
  <c r="P856" i="21"/>
  <c r="Q856" i="21" s="1"/>
  <c r="P857" i="21"/>
  <c r="Q857" i="21" s="1"/>
  <c r="P858" i="21"/>
  <c r="Q858" i="21" s="1"/>
  <c r="P859" i="21"/>
  <c r="Q859" i="21" s="1"/>
  <c r="P860" i="21"/>
  <c r="Q860" i="21" s="1"/>
  <c r="P861" i="21"/>
  <c r="Q861" i="21" s="1"/>
  <c r="P862" i="21"/>
  <c r="Q862" i="21" s="1"/>
  <c r="P863" i="21"/>
  <c r="Q863" i="21" s="1"/>
  <c r="P864" i="21"/>
  <c r="Q864" i="21" s="1"/>
  <c r="P865" i="21"/>
  <c r="Q865" i="21" s="1"/>
  <c r="P866" i="21"/>
  <c r="Q866" i="21" s="1"/>
  <c r="P867" i="21"/>
  <c r="Q867" i="21" s="1"/>
  <c r="P868" i="21"/>
  <c r="Q868" i="21" s="1"/>
  <c r="P869" i="21"/>
  <c r="Q869" i="21" s="1"/>
  <c r="P870" i="21"/>
  <c r="Q870" i="21" s="1"/>
  <c r="P871" i="21"/>
  <c r="Q871" i="21" s="1"/>
  <c r="P872" i="21"/>
  <c r="Q872" i="21" s="1"/>
  <c r="P873" i="21"/>
  <c r="Q873" i="21" s="1"/>
  <c r="P874" i="21"/>
  <c r="Q874" i="21" s="1"/>
  <c r="P875" i="21"/>
  <c r="Q875" i="21" s="1"/>
  <c r="P876" i="21"/>
  <c r="Q876" i="21" s="1"/>
  <c r="P877" i="21"/>
  <c r="Q877" i="21" s="1"/>
  <c r="P878" i="21"/>
  <c r="Q878" i="21" s="1"/>
  <c r="P879" i="21"/>
  <c r="Q879" i="21" s="1"/>
  <c r="P880" i="21"/>
  <c r="Q880" i="21" s="1"/>
  <c r="P881" i="21"/>
  <c r="Q881" i="21" s="1"/>
  <c r="P882" i="21"/>
  <c r="Q882" i="21" s="1"/>
  <c r="P883" i="21"/>
  <c r="Q883" i="21" s="1"/>
  <c r="P884" i="21"/>
  <c r="Q884" i="21" s="1"/>
  <c r="P885" i="21"/>
  <c r="Q885" i="21" s="1"/>
  <c r="P886" i="21"/>
  <c r="Q886" i="21" s="1"/>
  <c r="P887" i="21"/>
  <c r="Q887" i="21" s="1"/>
  <c r="P888" i="21"/>
  <c r="Q888" i="21" s="1"/>
  <c r="P889" i="21"/>
  <c r="Q889" i="21" s="1"/>
  <c r="P890" i="21"/>
  <c r="Q890" i="21" s="1"/>
  <c r="P891" i="21"/>
  <c r="Q891" i="21" s="1"/>
  <c r="P892" i="21"/>
  <c r="Q892" i="21" s="1"/>
  <c r="P893" i="21"/>
  <c r="Q893" i="21" s="1"/>
  <c r="P894" i="21"/>
  <c r="Q894" i="21" s="1"/>
  <c r="P895" i="21"/>
  <c r="Q895" i="21" s="1"/>
  <c r="P896" i="21"/>
  <c r="Q896" i="21" s="1"/>
  <c r="P897" i="21"/>
  <c r="Q897" i="21" s="1"/>
  <c r="P898" i="21"/>
  <c r="Q898" i="21" s="1"/>
  <c r="P899" i="21"/>
  <c r="Q899" i="21" s="1"/>
  <c r="P900" i="21"/>
  <c r="Q900" i="21" s="1"/>
  <c r="P901" i="21"/>
  <c r="Q901" i="21" s="1"/>
  <c r="P902" i="21"/>
  <c r="Q902" i="21" s="1"/>
  <c r="P903" i="21"/>
  <c r="Q903" i="21" s="1"/>
  <c r="P904" i="21"/>
  <c r="Q904" i="21" s="1"/>
  <c r="P905" i="21"/>
  <c r="Q905" i="21" s="1"/>
  <c r="P906" i="21"/>
  <c r="Q906" i="21" s="1"/>
  <c r="P907" i="21"/>
  <c r="Q907" i="21" s="1"/>
  <c r="P908" i="21"/>
  <c r="Q908" i="21" s="1"/>
  <c r="P909" i="21"/>
  <c r="Q909" i="21" s="1"/>
  <c r="P910" i="21"/>
  <c r="Q910" i="21" s="1"/>
  <c r="P911" i="21"/>
  <c r="Q911" i="21" s="1"/>
  <c r="P912" i="21"/>
  <c r="Q912" i="21" s="1"/>
  <c r="P913" i="21"/>
  <c r="Q913" i="21" s="1"/>
  <c r="P914" i="21"/>
  <c r="Q914" i="21" s="1"/>
  <c r="P915" i="21"/>
  <c r="Q915" i="21" s="1"/>
  <c r="P916" i="21"/>
  <c r="Q916" i="21" s="1"/>
  <c r="P917" i="21"/>
  <c r="Q917" i="21" s="1"/>
  <c r="P918" i="21"/>
  <c r="Q918" i="21" s="1"/>
  <c r="P919" i="21"/>
  <c r="Q919" i="21" s="1"/>
  <c r="P920" i="21"/>
  <c r="Q920" i="21" s="1"/>
  <c r="P921" i="21"/>
  <c r="Q921" i="21" s="1"/>
  <c r="P922" i="21"/>
  <c r="Q922" i="21" s="1"/>
  <c r="P923" i="21"/>
  <c r="Q923" i="21" s="1"/>
  <c r="P924" i="21"/>
  <c r="Q924" i="21" s="1"/>
  <c r="P925" i="21"/>
  <c r="Q925" i="21" s="1"/>
  <c r="P926" i="21"/>
  <c r="Q926" i="21" s="1"/>
  <c r="P927" i="21"/>
  <c r="Q927" i="21" s="1"/>
  <c r="P928" i="21"/>
  <c r="Q928" i="21" s="1"/>
  <c r="P929" i="21"/>
  <c r="Q929" i="21" s="1"/>
  <c r="P930" i="21"/>
  <c r="Q930" i="21" s="1"/>
  <c r="P931" i="21"/>
  <c r="Q931" i="21" s="1"/>
  <c r="P932" i="21"/>
  <c r="Q932" i="21" s="1"/>
  <c r="P933" i="21"/>
  <c r="Q933" i="21" s="1"/>
  <c r="P934" i="21"/>
  <c r="Q934" i="21" s="1"/>
  <c r="P935" i="21"/>
  <c r="Q935" i="21" s="1"/>
  <c r="P936" i="21"/>
  <c r="Q936" i="21" s="1"/>
  <c r="P937" i="21"/>
  <c r="Q937" i="21" s="1"/>
  <c r="P938" i="21"/>
  <c r="Q938" i="21" s="1"/>
  <c r="P939" i="21"/>
  <c r="Q939" i="21" s="1"/>
  <c r="P940" i="21"/>
  <c r="Q940" i="21" s="1"/>
  <c r="P941" i="21"/>
  <c r="Q941" i="21" s="1"/>
  <c r="P942" i="21"/>
  <c r="Q942" i="21" s="1"/>
  <c r="P943" i="21"/>
  <c r="Q943" i="21" s="1"/>
  <c r="P944" i="21"/>
  <c r="Q944" i="21" s="1"/>
  <c r="P945" i="21"/>
  <c r="Q945" i="21" s="1"/>
  <c r="P946" i="21"/>
  <c r="Q946" i="21" s="1"/>
  <c r="P947" i="21"/>
  <c r="Q947" i="21" s="1"/>
  <c r="P948" i="21"/>
  <c r="Q948" i="21" s="1"/>
  <c r="P949" i="21"/>
  <c r="Q949" i="21" s="1"/>
  <c r="P950" i="21"/>
  <c r="Q950" i="21" s="1"/>
  <c r="P951" i="21"/>
  <c r="Q951" i="21" s="1"/>
  <c r="P952" i="21"/>
  <c r="Q952" i="21" s="1"/>
  <c r="P953" i="21"/>
  <c r="Q953" i="21" s="1"/>
  <c r="P954" i="21"/>
  <c r="Q954" i="21" s="1"/>
  <c r="P955" i="21"/>
  <c r="Q955" i="21" s="1"/>
  <c r="P956" i="21"/>
  <c r="Q956" i="21" s="1"/>
  <c r="P957" i="21"/>
  <c r="Q957" i="21" s="1"/>
  <c r="P958" i="21"/>
  <c r="Q958" i="21" s="1"/>
  <c r="P959" i="21"/>
  <c r="Q959" i="21" s="1"/>
  <c r="P960" i="21"/>
  <c r="Q960" i="21" s="1"/>
  <c r="P961" i="21"/>
  <c r="Q961" i="21" s="1"/>
  <c r="P962" i="21"/>
  <c r="Q962" i="21" s="1"/>
  <c r="P963" i="21"/>
  <c r="Q963" i="21" s="1"/>
  <c r="P964" i="21"/>
  <c r="Q964" i="21" s="1"/>
  <c r="P965" i="21"/>
  <c r="Q965" i="21" s="1"/>
  <c r="P966" i="21"/>
  <c r="Q966" i="21" s="1"/>
  <c r="P967" i="21"/>
  <c r="Q967" i="21" s="1"/>
  <c r="P968" i="21"/>
  <c r="Q968" i="21" s="1"/>
  <c r="P969" i="21"/>
  <c r="Q969" i="21" s="1"/>
  <c r="P970" i="21"/>
  <c r="Q970" i="21" s="1"/>
  <c r="P971" i="21"/>
  <c r="Q971" i="21" s="1"/>
  <c r="P972" i="21"/>
  <c r="Q972" i="21" s="1"/>
  <c r="P973" i="21"/>
  <c r="Q973" i="21" s="1"/>
  <c r="P974" i="21"/>
  <c r="Q974" i="21" s="1"/>
  <c r="P975" i="21"/>
  <c r="Q975" i="21" s="1"/>
  <c r="P976" i="21"/>
  <c r="Q976" i="21" s="1"/>
  <c r="P977" i="21"/>
  <c r="Q977" i="21" s="1"/>
  <c r="P978" i="21"/>
  <c r="Q978" i="21" s="1"/>
  <c r="P979" i="21"/>
  <c r="Q979" i="21" s="1"/>
  <c r="P980" i="21"/>
  <c r="Q980" i="21" s="1"/>
  <c r="P981" i="21"/>
  <c r="Q981" i="21" s="1"/>
  <c r="P982" i="21"/>
  <c r="Q982" i="21" s="1"/>
  <c r="P983" i="21"/>
  <c r="Q983" i="21" s="1"/>
  <c r="P984" i="21"/>
  <c r="Q984" i="21" s="1"/>
  <c r="P985" i="21"/>
  <c r="Q985" i="21" s="1"/>
  <c r="P986" i="21"/>
  <c r="Q986" i="21" s="1"/>
  <c r="P987" i="21"/>
  <c r="Q987" i="21" s="1"/>
  <c r="P988" i="21"/>
  <c r="Q988" i="21" s="1"/>
  <c r="P989" i="21"/>
  <c r="Q989" i="21" s="1"/>
  <c r="P990" i="21"/>
  <c r="Q990" i="21" s="1"/>
  <c r="P991" i="21"/>
  <c r="Q991" i="21" s="1"/>
  <c r="P992" i="21"/>
  <c r="Q992" i="21" s="1"/>
  <c r="P993" i="21"/>
  <c r="Q993" i="21" s="1"/>
  <c r="P994" i="21"/>
  <c r="Q994" i="21" s="1"/>
  <c r="P995" i="21"/>
  <c r="Q995" i="21" s="1"/>
  <c r="P996" i="21"/>
  <c r="Q996" i="21" s="1"/>
  <c r="P997" i="21"/>
  <c r="Q997" i="21" s="1"/>
  <c r="P998" i="21"/>
  <c r="Q998" i="21" s="1"/>
  <c r="P999" i="21"/>
  <c r="Q999" i="21" s="1"/>
  <c r="P1000" i="21"/>
  <c r="Q1000" i="21" s="1"/>
  <c r="P1001" i="21"/>
  <c r="Q1001" i="21" s="1"/>
  <c r="P1002" i="21"/>
  <c r="Q1002" i="21" s="1"/>
  <c r="P1003" i="21"/>
  <c r="Q1003" i="21" s="1"/>
  <c r="P1004" i="21"/>
  <c r="Q1004" i="21" s="1"/>
  <c r="P1005" i="21"/>
  <c r="Q1005" i="21" s="1"/>
  <c r="P1006" i="21"/>
  <c r="Q1006" i="21" s="1"/>
  <c r="P1007" i="21"/>
  <c r="Q1007" i="21" s="1"/>
  <c r="P1008" i="21"/>
  <c r="Q1008" i="21" s="1"/>
  <c r="P1009" i="21"/>
  <c r="Q1009" i="21" s="1"/>
  <c r="P1010" i="21"/>
  <c r="Q1010" i="21" s="1"/>
  <c r="P1011" i="21"/>
  <c r="Q1011" i="21" s="1"/>
  <c r="P1012" i="21"/>
  <c r="Q1012" i="21" s="1"/>
  <c r="P1013" i="21"/>
  <c r="Q1013" i="21" s="1"/>
  <c r="P1014" i="21"/>
  <c r="Q1014" i="21" s="1"/>
  <c r="P1015" i="21"/>
  <c r="Q1015" i="21" s="1"/>
  <c r="P1016" i="21"/>
  <c r="Q1016" i="21" s="1"/>
  <c r="P1017" i="21"/>
  <c r="Q1017" i="21" s="1"/>
  <c r="P1018" i="21"/>
  <c r="Q1018" i="21" s="1"/>
  <c r="P1019" i="21"/>
  <c r="Q1019" i="21" s="1"/>
  <c r="P1020" i="21"/>
  <c r="Q1020" i="21" s="1"/>
  <c r="P1021" i="21"/>
  <c r="Q1021" i="21" s="1"/>
  <c r="P1022" i="21"/>
  <c r="Q1022" i="21" s="1"/>
  <c r="P1023" i="21"/>
  <c r="Q1023" i="21" s="1"/>
  <c r="P1024" i="21"/>
  <c r="Q1024" i="21" s="1"/>
  <c r="P1025" i="21"/>
  <c r="Q1025" i="21" s="1"/>
  <c r="P1026" i="21"/>
  <c r="Q1026" i="21" s="1"/>
  <c r="P1027" i="21"/>
  <c r="Q1027" i="21" s="1"/>
  <c r="P1028" i="21"/>
  <c r="Q1028" i="21" s="1"/>
  <c r="P1029" i="21"/>
  <c r="Q1029" i="21" s="1"/>
  <c r="P1030" i="21"/>
  <c r="Q1030" i="21" s="1"/>
  <c r="P1031" i="21"/>
  <c r="Q1031" i="21" s="1"/>
  <c r="P1032" i="21"/>
  <c r="Q1032" i="21" s="1"/>
  <c r="P1033" i="21"/>
  <c r="Q1033" i="21" s="1"/>
  <c r="P1034" i="21"/>
  <c r="Q1034" i="21" s="1"/>
  <c r="P1035" i="21"/>
  <c r="Q1035" i="21" s="1"/>
  <c r="P1036" i="21"/>
  <c r="Q1036" i="21" s="1"/>
  <c r="P1037" i="21"/>
  <c r="Q1037" i="21" s="1"/>
  <c r="P1038" i="21"/>
  <c r="Q1038" i="21" s="1"/>
  <c r="P1039" i="21"/>
  <c r="Q1039" i="21" s="1"/>
  <c r="P1040" i="21"/>
  <c r="Q1040" i="21" s="1"/>
  <c r="P1041" i="21"/>
  <c r="Q1041" i="21" s="1"/>
  <c r="P1042" i="21"/>
  <c r="Q1042" i="21" s="1"/>
  <c r="P1043" i="21"/>
  <c r="Q1043" i="21" s="1"/>
  <c r="P1044" i="21"/>
  <c r="Q1044" i="21" s="1"/>
  <c r="P1045" i="21"/>
  <c r="Q1045" i="21" s="1"/>
  <c r="P1046" i="21"/>
  <c r="Q1046" i="21" s="1"/>
  <c r="P1047" i="21"/>
  <c r="Q1047" i="21" s="1"/>
  <c r="P1048" i="21"/>
  <c r="Q1048" i="21" s="1"/>
  <c r="P1049" i="21"/>
  <c r="Q1049" i="21" s="1"/>
  <c r="P1050" i="21"/>
  <c r="Q1050" i="21" s="1"/>
  <c r="P1051" i="21"/>
  <c r="Q1051" i="21" s="1"/>
  <c r="P1052" i="21"/>
  <c r="Q1052" i="21" s="1"/>
  <c r="P1053" i="21"/>
  <c r="Q1053" i="21" s="1"/>
  <c r="P1054" i="21"/>
  <c r="Q1054" i="21" s="1"/>
  <c r="P1055" i="21"/>
  <c r="Q1055" i="21" s="1"/>
  <c r="P1056" i="21"/>
  <c r="Q1056" i="21" s="1"/>
  <c r="P1057" i="21"/>
  <c r="Q1057" i="21" s="1"/>
  <c r="P1058" i="21"/>
  <c r="Q1058" i="21" s="1"/>
  <c r="P1059" i="21"/>
  <c r="Q1059" i="21" s="1"/>
  <c r="P1060" i="21"/>
  <c r="Q1060" i="21" s="1"/>
  <c r="P1061" i="21"/>
  <c r="Q1061" i="21" s="1"/>
  <c r="P1062" i="21"/>
  <c r="Q1062" i="21" s="1"/>
  <c r="P1063" i="21"/>
  <c r="Q1063" i="21" s="1"/>
  <c r="P1064" i="21"/>
  <c r="Q1064" i="21" s="1"/>
  <c r="P1065" i="21"/>
  <c r="Q1065" i="21" s="1"/>
  <c r="P1066" i="21"/>
  <c r="Q1066" i="21" s="1"/>
  <c r="P1067" i="21"/>
  <c r="Q1067" i="21" s="1"/>
  <c r="P1068" i="21"/>
  <c r="Q1068" i="21" s="1"/>
  <c r="P1069" i="21"/>
  <c r="Q1069" i="21" s="1"/>
  <c r="P1070" i="21"/>
  <c r="Q1070" i="21" s="1"/>
  <c r="P1071" i="21"/>
  <c r="Q1071" i="21" s="1"/>
  <c r="P1072" i="21"/>
  <c r="Q1072" i="21" s="1"/>
  <c r="P1073" i="21"/>
  <c r="Q1073" i="21" s="1"/>
  <c r="P1074" i="21"/>
  <c r="Q1074" i="21" s="1"/>
  <c r="P1075" i="21"/>
  <c r="Q1075" i="21" s="1"/>
  <c r="P1076" i="21"/>
  <c r="Q1076" i="21" s="1"/>
  <c r="P1077" i="21"/>
  <c r="Q1077" i="21" s="1"/>
  <c r="P1078" i="21"/>
  <c r="Q1078" i="21" s="1"/>
  <c r="P1079" i="21"/>
  <c r="Q1079" i="21" s="1"/>
  <c r="P1080" i="21"/>
  <c r="Q1080" i="21" s="1"/>
  <c r="P1081" i="21"/>
  <c r="Q1081" i="21" s="1"/>
  <c r="P1082" i="21"/>
  <c r="Q1082" i="21" s="1"/>
  <c r="P1083" i="21"/>
  <c r="Q1083" i="21" s="1"/>
  <c r="P1084" i="21"/>
  <c r="Q1084" i="21" s="1"/>
  <c r="P1085" i="21"/>
  <c r="Q1085" i="21" s="1"/>
  <c r="P1086" i="21"/>
  <c r="Q1086" i="21" s="1"/>
  <c r="P1087" i="21"/>
  <c r="Q1087" i="21" s="1"/>
  <c r="P1088" i="21"/>
  <c r="Q1088" i="21" s="1"/>
  <c r="P1089" i="21"/>
  <c r="Q1089" i="21" s="1"/>
  <c r="P1090" i="21"/>
  <c r="Q1090" i="21" s="1"/>
  <c r="P1091" i="21"/>
  <c r="Q1091" i="21" s="1"/>
  <c r="P1092" i="21"/>
  <c r="Q1092" i="21" s="1"/>
  <c r="P1093" i="21"/>
  <c r="Q1093" i="21" s="1"/>
  <c r="P1094" i="21"/>
  <c r="Q1094" i="21" s="1"/>
  <c r="P1095" i="21"/>
  <c r="Q1095" i="21" s="1"/>
  <c r="P1096" i="21"/>
  <c r="Q1096" i="21" s="1"/>
  <c r="P1097" i="21"/>
  <c r="Q1097" i="21" s="1"/>
  <c r="P1098" i="21"/>
  <c r="Q1098" i="21" s="1"/>
  <c r="P1099" i="21"/>
  <c r="Q1099" i="21" s="1"/>
  <c r="P1100" i="21"/>
  <c r="Q1100" i="21" s="1"/>
  <c r="P1101" i="21"/>
  <c r="Q1101" i="21" s="1"/>
  <c r="P1102" i="21"/>
  <c r="Q1102" i="21" s="1"/>
  <c r="P1103" i="21"/>
  <c r="Q1103" i="21" s="1"/>
  <c r="P1104" i="21"/>
  <c r="Q1104" i="21" s="1"/>
  <c r="P1105" i="21"/>
  <c r="Q1105" i="21" s="1"/>
  <c r="P1106" i="21"/>
  <c r="Q1106" i="21" s="1"/>
  <c r="P1107" i="21"/>
  <c r="Q1107" i="21" s="1"/>
  <c r="P1108" i="21"/>
  <c r="Q1108" i="21" s="1"/>
  <c r="P1109" i="21"/>
  <c r="Q1109" i="21" s="1"/>
  <c r="P1110" i="21"/>
  <c r="Q1110" i="21" s="1"/>
  <c r="P1111" i="21"/>
  <c r="Q1111" i="21" s="1"/>
  <c r="P1112" i="21"/>
  <c r="Q1112" i="21" s="1"/>
  <c r="P1113" i="21"/>
  <c r="Q1113" i="21" s="1"/>
  <c r="P1114" i="21"/>
  <c r="Q1114" i="21" s="1"/>
  <c r="P1115" i="21"/>
  <c r="Q1115" i="21" s="1"/>
  <c r="P1116" i="21"/>
  <c r="Q1116" i="21" s="1"/>
  <c r="P1117" i="21"/>
  <c r="Q1117" i="21" s="1"/>
  <c r="P1118" i="21"/>
  <c r="Q1118" i="21" s="1"/>
  <c r="P1119" i="21"/>
  <c r="Q1119" i="21" s="1"/>
  <c r="P1120" i="21"/>
  <c r="Q1120" i="21" s="1"/>
  <c r="P1121" i="21"/>
  <c r="Q1121" i="21" s="1"/>
  <c r="P1122" i="21"/>
  <c r="Q1122" i="21" s="1"/>
  <c r="P1123" i="21"/>
  <c r="Q1123" i="21" s="1"/>
  <c r="P1124" i="21"/>
  <c r="Q1124" i="21" s="1"/>
  <c r="P1125" i="21"/>
  <c r="Q1125" i="21" s="1"/>
  <c r="P1126" i="21"/>
  <c r="Q1126" i="21" s="1"/>
  <c r="P1127" i="21"/>
  <c r="Q1127" i="21" s="1"/>
  <c r="P1128" i="21"/>
  <c r="Q1128" i="21" s="1"/>
  <c r="P1129" i="21"/>
  <c r="Q1129" i="21" s="1"/>
  <c r="P1130" i="21"/>
  <c r="Q1130" i="21" s="1"/>
  <c r="P1131" i="21"/>
  <c r="Q1131" i="21" s="1"/>
  <c r="P1132" i="21"/>
  <c r="Q1132" i="21" s="1"/>
  <c r="P1133" i="21"/>
  <c r="Q1133" i="21" s="1"/>
  <c r="P1134" i="21"/>
  <c r="Q1134" i="21" s="1"/>
  <c r="P1135" i="21"/>
  <c r="Q1135" i="21" s="1"/>
  <c r="P1136" i="21"/>
  <c r="Q1136" i="21" s="1"/>
  <c r="P1137" i="21"/>
  <c r="Q1137" i="21" s="1"/>
  <c r="P1138" i="21"/>
  <c r="Q1138" i="21" s="1"/>
  <c r="P1139" i="21"/>
  <c r="Q1139" i="21" s="1"/>
  <c r="P1140" i="21"/>
  <c r="Q1140" i="21" s="1"/>
  <c r="P1141" i="21"/>
  <c r="Q1141" i="21" s="1"/>
  <c r="P1142" i="21"/>
  <c r="Q1142" i="21" s="1"/>
  <c r="P1143" i="21"/>
  <c r="Q1143" i="21" s="1"/>
  <c r="P1144" i="21"/>
  <c r="Q1144" i="21" s="1"/>
  <c r="P1145" i="21"/>
  <c r="Q1145" i="21" s="1"/>
  <c r="P1146" i="21"/>
  <c r="Q1146" i="21" s="1"/>
  <c r="P1147" i="21"/>
  <c r="Q1147" i="21" s="1"/>
  <c r="P1148" i="21"/>
  <c r="Q1148" i="21" s="1"/>
  <c r="P1149" i="21"/>
  <c r="Q1149" i="21" s="1"/>
  <c r="P1150" i="21"/>
  <c r="Q1150" i="21" s="1"/>
  <c r="P1151" i="21"/>
  <c r="Q1151" i="21" s="1"/>
  <c r="P1152" i="21"/>
  <c r="Q1152" i="21" s="1"/>
  <c r="P1153" i="21"/>
  <c r="Q1153" i="21" s="1"/>
  <c r="P1154" i="21"/>
  <c r="Q1154" i="21" s="1"/>
  <c r="P1155" i="21"/>
  <c r="Q1155" i="21" s="1"/>
  <c r="P1156" i="21"/>
  <c r="Q1156" i="21" s="1"/>
  <c r="P1157" i="21"/>
  <c r="Q1157" i="21" s="1"/>
  <c r="P1158" i="21"/>
  <c r="Q1158" i="21" s="1"/>
  <c r="P1159" i="21"/>
  <c r="Q1159" i="21" s="1"/>
  <c r="P1160" i="21"/>
  <c r="Q1160" i="21" s="1"/>
  <c r="P1161" i="21"/>
  <c r="Q1161" i="21" s="1"/>
  <c r="P1162" i="21"/>
  <c r="Q1162" i="21" s="1"/>
  <c r="P1163" i="21"/>
  <c r="Q1163" i="21" s="1"/>
  <c r="P1164" i="21"/>
  <c r="Q1164" i="21" s="1"/>
  <c r="P1165" i="21"/>
  <c r="Q1165" i="21" s="1"/>
  <c r="P1166" i="21"/>
  <c r="Q1166" i="21" s="1"/>
  <c r="P1167" i="21"/>
  <c r="Q1167" i="21" s="1"/>
  <c r="P1168" i="21"/>
  <c r="Q1168" i="21" s="1"/>
  <c r="P1169" i="21"/>
  <c r="Q1169" i="21" s="1"/>
  <c r="P1170" i="21"/>
  <c r="Q1170" i="21" s="1"/>
  <c r="P1171" i="21"/>
  <c r="Q1171" i="21" s="1"/>
  <c r="P1172" i="21"/>
  <c r="Q1172" i="21" s="1"/>
  <c r="P1173" i="21"/>
  <c r="Q1173" i="21" s="1"/>
  <c r="P1174" i="21"/>
  <c r="Q1174" i="21" s="1"/>
  <c r="P1175" i="21"/>
  <c r="Q1175" i="21" s="1"/>
  <c r="P1176" i="21"/>
  <c r="Q1176" i="21" s="1"/>
  <c r="P1177" i="21"/>
  <c r="Q1177" i="21" s="1"/>
  <c r="P1178" i="21"/>
  <c r="Q1178" i="21" s="1"/>
  <c r="P1179" i="21"/>
  <c r="Q1179" i="21" s="1"/>
  <c r="P1180" i="21"/>
  <c r="Q1180" i="21" s="1"/>
  <c r="P1181" i="21"/>
  <c r="Q1181" i="21" s="1"/>
  <c r="P1182" i="21"/>
  <c r="Q1182" i="21" s="1"/>
  <c r="P1183" i="21"/>
  <c r="Q1183" i="21" s="1"/>
  <c r="P1184" i="21"/>
  <c r="Q1184" i="21" s="1"/>
  <c r="P1185" i="21"/>
  <c r="Q1185" i="21" s="1"/>
  <c r="P1186" i="21"/>
  <c r="Q1186" i="21" s="1"/>
  <c r="P1187" i="21"/>
  <c r="Q1187" i="21" s="1"/>
  <c r="P1188" i="21"/>
  <c r="Q1188" i="21" s="1"/>
  <c r="P1189" i="21"/>
  <c r="Q1189" i="21" s="1"/>
  <c r="P1190" i="21"/>
  <c r="Q1190" i="21" s="1"/>
  <c r="P1191" i="21"/>
  <c r="Q1191" i="21" s="1"/>
  <c r="P1192" i="21"/>
  <c r="Q1192" i="21" s="1"/>
  <c r="P1193" i="21"/>
  <c r="Q1193" i="21" s="1"/>
  <c r="P1194" i="21"/>
  <c r="Q1194" i="21" s="1"/>
  <c r="P1195" i="21"/>
  <c r="Q1195" i="21" s="1"/>
  <c r="P1196" i="21"/>
  <c r="Q1196" i="21" s="1"/>
  <c r="P1197" i="21"/>
  <c r="Q1197" i="21" s="1"/>
  <c r="P1198" i="21"/>
  <c r="Q1198" i="21" s="1"/>
  <c r="P1199" i="21"/>
  <c r="Q1199" i="21" s="1"/>
  <c r="P1200" i="21"/>
  <c r="Q1200" i="21" s="1"/>
  <c r="P1201" i="21"/>
  <c r="Q1201" i="21" s="1"/>
  <c r="P1202" i="21"/>
  <c r="Q1202" i="21" s="1"/>
  <c r="P1203" i="21"/>
  <c r="Q1203" i="21" s="1"/>
  <c r="P1204" i="21"/>
  <c r="Q1204" i="21" s="1"/>
  <c r="P1205" i="21"/>
  <c r="Q1205" i="21" s="1"/>
  <c r="P1206" i="21"/>
  <c r="Q1206" i="21" s="1"/>
  <c r="P1207" i="21"/>
  <c r="Q1207" i="21" s="1"/>
  <c r="P1208" i="21"/>
  <c r="Q1208" i="21" s="1"/>
  <c r="P1209" i="21"/>
  <c r="Q1209" i="21" s="1"/>
  <c r="P1210" i="21"/>
  <c r="Q1210" i="21" s="1"/>
  <c r="P1211" i="21"/>
  <c r="Q1211" i="21" s="1"/>
  <c r="P1212" i="21"/>
  <c r="Q1212" i="21" s="1"/>
  <c r="P1213" i="21"/>
  <c r="Q1213" i="21" s="1"/>
  <c r="P1214" i="21"/>
  <c r="Q1214" i="21" s="1"/>
  <c r="P1215" i="21"/>
  <c r="Q1215" i="21" s="1"/>
  <c r="P1216" i="21"/>
  <c r="Q1216" i="21" s="1"/>
  <c r="P1217" i="21"/>
  <c r="Q1217" i="21" s="1"/>
  <c r="P1218" i="21"/>
  <c r="Q1218" i="21" s="1"/>
  <c r="P1219" i="21"/>
  <c r="Q1219" i="21" s="1"/>
  <c r="P1220" i="21"/>
  <c r="Q1220" i="21" s="1"/>
  <c r="P1221" i="21"/>
  <c r="Q1221" i="21" s="1"/>
  <c r="P1222" i="21"/>
  <c r="Q1222" i="21" s="1"/>
  <c r="P1223" i="21"/>
  <c r="Q1223" i="21" s="1"/>
  <c r="P1224" i="21"/>
  <c r="Q1224" i="21" s="1"/>
  <c r="P1225" i="21"/>
  <c r="Q1225" i="21" s="1"/>
  <c r="P1226" i="21"/>
  <c r="Q1226" i="21" s="1"/>
  <c r="P1227" i="21"/>
  <c r="Q1227" i="21" s="1"/>
  <c r="P1228" i="21"/>
  <c r="Q1228" i="21" s="1"/>
  <c r="P1229" i="21"/>
  <c r="Q1229" i="21" s="1"/>
  <c r="P1230" i="21"/>
  <c r="Q1230" i="21" s="1"/>
  <c r="P1231" i="21"/>
  <c r="Q1231" i="21" s="1"/>
  <c r="P1232" i="21"/>
  <c r="Q1232" i="21" s="1"/>
  <c r="P1233" i="21"/>
  <c r="Q1233" i="21" s="1"/>
  <c r="P1234" i="21"/>
  <c r="Q1234" i="21" s="1"/>
  <c r="P1235" i="21"/>
  <c r="Q1235" i="21" s="1"/>
  <c r="P1236" i="21"/>
  <c r="Q1236" i="21" s="1"/>
  <c r="P1237" i="21"/>
  <c r="Q1237" i="21" s="1"/>
  <c r="P1238" i="21"/>
  <c r="Q1238" i="21" s="1"/>
  <c r="P1239" i="21"/>
  <c r="Q1239" i="21" s="1"/>
  <c r="P1240" i="21"/>
  <c r="Q1240" i="21" s="1"/>
  <c r="P1241" i="21"/>
  <c r="Q1241" i="21" s="1"/>
  <c r="P1242" i="21"/>
  <c r="Q1242" i="21" s="1"/>
  <c r="P1243" i="21"/>
  <c r="Q1243" i="21" s="1"/>
  <c r="P1244" i="21"/>
  <c r="Q1244" i="21" s="1"/>
  <c r="P1245" i="21"/>
  <c r="Q1245" i="21" s="1"/>
  <c r="P1246" i="21"/>
  <c r="Q1246" i="21" s="1"/>
  <c r="P1247" i="21"/>
  <c r="Q1247" i="21" s="1"/>
  <c r="P1248" i="21"/>
  <c r="Q1248" i="21" s="1"/>
  <c r="P1249" i="21"/>
  <c r="Q1249" i="21" s="1"/>
  <c r="P1250" i="21"/>
  <c r="Q1250" i="21" s="1"/>
  <c r="P1251" i="21"/>
  <c r="Q1251" i="21" s="1"/>
  <c r="P1252" i="21"/>
  <c r="Q1252" i="21" s="1"/>
  <c r="P1253" i="21"/>
  <c r="Q1253" i="21" s="1"/>
  <c r="P1254" i="21"/>
  <c r="Q1254" i="21" s="1"/>
  <c r="P1255" i="21"/>
  <c r="Q1255" i="21" s="1"/>
  <c r="P1256" i="21"/>
  <c r="Q1256" i="21" s="1"/>
  <c r="P1257" i="21"/>
  <c r="Q1257" i="21" s="1"/>
  <c r="P1258" i="21"/>
  <c r="Q1258" i="21" s="1"/>
  <c r="P1259" i="21"/>
  <c r="Q1259" i="21" s="1"/>
  <c r="P1260" i="21"/>
  <c r="Q1260" i="21" s="1"/>
  <c r="P1261" i="21"/>
  <c r="Q1261" i="21" s="1"/>
  <c r="P1262" i="21"/>
  <c r="Q1262" i="21" s="1"/>
  <c r="P1263" i="21"/>
  <c r="Q1263" i="21" s="1"/>
  <c r="P1264" i="21"/>
  <c r="Q1264" i="21" s="1"/>
  <c r="P1265" i="21"/>
  <c r="Q1265" i="21" s="1"/>
  <c r="P1266" i="21"/>
  <c r="Q1266" i="21" s="1"/>
  <c r="P1267" i="21"/>
  <c r="Q1267" i="21" s="1"/>
  <c r="P1268" i="21"/>
  <c r="Q1268" i="21" s="1"/>
  <c r="P1269" i="21"/>
  <c r="Q1269" i="21" s="1"/>
  <c r="P1270" i="21"/>
  <c r="Q1270" i="21" s="1"/>
  <c r="P1271" i="21"/>
  <c r="Q1271" i="21" s="1"/>
  <c r="P1272" i="21"/>
  <c r="Q1272" i="21" s="1"/>
  <c r="P1273" i="21"/>
  <c r="Q1273" i="21" s="1"/>
  <c r="P1274" i="21"/>
  <c r="Q1274" i="21" s="1"/>
  <c r="P1275" i="21"/>
  <c r="Q1275" i="21" s="1"/>
  <c r="P1276" i="21"/>
  <c r="Q1276" i="21" s="1"/>
  <c r="P1277" i="21"/>
  <c r="Q1277" i="21" s="1"/>
  <c r="P1278" i="21"/>
  <c r="Q1278" i="21" s="1"/>
  <c r="P1279" i="21"/>
  <c r="Q1279" i="21" s="1"/>
  <c r="P1280" i="21"/>
  <c r="Q1280" i="21" s="1"/>
  <c r="P1281" i="21"/>
  <c r="Q1281" i="21" s="1"/>
  <c r="P1282" i="21"/>
  <c r="Q1282" i="21" s="1"/>
  <c r="P1283" i="21"/>
  <c r="Q1283" i="21" s="1"/>
  <c r="P1284" i="21"/>
  <c r="Q1284" i="21" s="1"/>
  <c r="P1285" i="21"/>
  <c r="Q1285" i="21" s="1"/>
  <c r="P1286" i="21"/>
  <c r="Q1286" i="21" s="1"/>
  <c r="P1287" i="21"/>
  <c r="Q1287" i="21" s="1"/>
  <c r="P1288" i="21"/>
  <c r="Q1288" i="21" s="1"/>
  <c r="P1289" i="21"/>
  <c r="Q1289" i="21" s="1"/>
  <c r="P1290" i="21"/>
  <c r="Q1290" i="21" s="1"/>
  <c r="P1291" i="21"/>
  <c r="Q1291" i="21" s="1"/>
  <c r="P1292" i="21"/>
  <c r="Q1292" i="21" s="1"/>
  <c r="P1293" i="21"/>
  <c r="Q1293" i="21" s="1"/>
  <c r="P1294" i="21"/>
  <c r="Q1294" i="21" s="1"/>
  <c r="P1295" i="21"/>
  <c r="Q1295" i="21" s="1"/>
  <c r="P1296" i="21"/>
  <c r="Q1296" i="21" s="1"/>
  <c r="P1297" i="21"/>
  <c r="Q1297" i="21" s="1"/>
  <c r="P1298" i="21"/>
  <c r="Q1298" i="21" s="1"/>
  <c r="P1299" i="21"/>
  <c r="Q1299" i="21" s="1"/>
  <c r="P1300" i="21"/>
  <c r="Q1300" i="21" s="1"/>
  <c r="P1301" i="21"/>
  <c r="Q1301" i="21" s="1"/>
  <c r="P1302" i="21"/>
  <c r="Q1302" i="21" s="1"/>
  <c r="P1303" i="21"/>
  <c r="Q1303" i="21" s="1"/>
  <c r="P1304" i="21"/>
  <c r="Q1304" i="21" s="1"/>
  <c r="P1305" i="21"/>
  <c r="Q1305" i="21" s="1"/>
  <c r="P1306" i="21"/>
  <c r="Q1306" i="21" s="1"/>
  <c r="P1307" i="21"/>
  <c r="Q1307" i="21" s="1"/>
  <c r="P1308" i="21"/>
  <c r="Q1308" i="21" s="1"/>
  <c r="P1309" i="21"/>
  <c r="Q1309" i="21" s="1"/>
  <c r="P2" i="21"/>
  <c r="Q2" i="21" s="1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2" i="6"/>
  <c r="Q1308" i="6" l="1"/>
  <c r="Q1304" i="6"/>
  <c r="Q1300" i="6"/>
  <c r="Q1296" i="6"/>
  <c r="Q1292" i="6"/>
  <c r="Q1288" i="6"/>
  <c r="Q1284" i="6"/>
  <c r="Q1280" i="6"/>
  <c r="Q1276" i="6"/>
  <c r="Q1272" i="6"/>
  <c r="Q1268" i="6"/>
  <c r="Q1264" i="6"/>
  <c r="Q1260" i="6"/>
  <c r="Q1256" i="6"/>
  <c r="Q1252" i="6"/>
  <c r="Q1248" i="6"/>
  <c r="Q1244" i="6"/>
  <c r="Q1240" i="6"/>
  <c r="Q1236" i="6"/>
  <c r="Q1232" i="6"/>
  <c r="Q1228" i="6"/>
  <c r="Q1224" i="6"/>
  <c r="Q1220" i="6"/>
  <c r="Q1216" i="6"/>
  <c r="Q1212" i="6"/>
  <c r="Q1208" i="6"/>
  <c r="Q1204" i="6"/>
  <c r="Q1200" i="6"/>
  <c r="Q1196" i="6"/>
  <c r="Q1192" i="6"/>
  <c r="Q1188" i="6"/>
  <c r="Q1184" i="6"/>
  <c r="Q1180" i="6"/>
  <c r="Q1176" i="6"/>
  <c r="Q1172" i="6"/>
  <c r="Q1168" i="6"/>
  <c r="Q1164" i="6"/>
  <c r="Q1160" i="6"/>
  <c r="Q1156" i="6"/>
  <c r="Q1152" i="6"/>
  <c r="Q1148" i="6"/>
  <c r="Q1144" i="6"/>
  <c r="Q1140" i="6"/>
  <c r="Q1136" i="6"/>
  <c r="Q1132" i="6"/>
  <c r="Q1128" i="6"/>
  <c r="Q1124" i="6"/>
  <c r="Q1120" i="6"/>
  <c r="Q1116" i="6"/>
  <c r="Q1112" i="6"/>
  <c r="Q1108" i="6"/>
  <c r="Q1104" i="6"/>
  <c r="Q1100" i="6"/>
  <c r="Q1096" i="6"/>
  <c r="Q1092" i="6"/>
  <c r="Q1088" i="6"/>
  <c r="Q1084" i="6"/>
  <c r="Q1080" i="6"/>
  <c r="Q1076" i="6"/>
  <c r="Q1072" i="6"/>
  <c r="Q1068" i="6"/>
  <c r="Q1064" i="6"/>
  <c r="Q1060" i="6"/>
  <c r="Q1056" i="6"/>
  <c r="Q1052" i="6"/>
  <c r="Q1048" i="6"/>
  <c r="Q1044" i="6"/>
  <c r="Q1040" i="6"/>
  <c r="Q1036" i="6"/>
  <c r="Q1032" i="6"/>
  <c r="Q1028" i="6"/>
  <c r="Q1024" i="6"/>
  <c r="Q1020" i="6"/>
  <c r="Q1016" i="6"/>
  <c r="Q1012" i="6"/>
  <c r="Q1008" i="6"/>
  <c r="Q1004" i="6"/>
  <c r="Q1000" i="6"/>
  <c r="Q996" i="6"/>
  <c r="Q992" i="6"/>
  <c r="Q988" i="6"/>
  <c r="Q984" i="6"/>
  <c r="Q980" i="6"/>
  <c r="Q976" i="6"/>
  <c r="Q972" i="6"/>
  <c r="Q968" i="6"/>
  <c r="Q964" i="6"/>
  <c r="Q960" i="6"/>
  <c r="Q956" i="6"/>
  <c r="Q952" i="6"/>
  <c r="Q948" i="6"/>
  <c r="Q944" i="6"/>
  <c r="Q940" i="6"/>
  <c r="Q936" i="6"/>
  <c r="Q932" i="6"/>
  <c r="Q928" i="6"/>
  <c r="Q924" i="6"/>
  <c r="Q920" i="6"/>
  <c r="Q916" i="6"/>
  <c r="Q912" i="6"/>
  <c r="Q908" i="6"/>
  <c r="Q904" i="6"/>
  <c r="Q900" i="6"/>
  <c r="Q896" i="6"/>
  <c r="Q892" i="6"/>
  <c r="Q888" i="6"/>
  <c r="Q884" i="6"/>
  <c r="Q880" i="6"/>
  <c r="Q876" i="6"/>
  <c r="Q872" i="6"/>
  <c r="Q1307" i="6"/>
  <c r="Q1303" i="6"/>
  <c r="Q1299" i="6"/>
  <c r="Q1295" i="6"/>
  <c r="Q1291" i="6"/>
  <c r="Q1287" i="6"/>
  <c r="Q1283" i="6"/>
  <c r="Q1279" i="6"/>
  <c r="Q1275" i="6"/>
  <c r="Q1271" i="6"/>
  <c r="Q1267" i="6"/>
  <c r="Q1263" i="6"/>
  <c r="Q1259" i="6"/>
  <c r="Q1255" i="6"/>
  <c r="Q1251" i="6"/>
  <c r="Q1247" i="6"/>
  <c r="Q1243" i="6"/>
  <c r="Q1239" i="6"/>
  <c r="Q1235" i="6"/>
  <c r="Q1231" i="6"/>
  <c r="Q1227" i="6"/>
  <c r="Q1223" i="6"/>
  <c r="Q1219" i="6"/>
  <c r="Q1215" i="6"/>
  <c r="Q1211" i="6"/>
  <c r="Q1207" i="6"/>
  <c r="Q1203" i="6"/>
  <c r="Q1199" i="6"/>
  <c r="Q1195" i="6"/>
  <c r="Q1191" i="6"/>
  <c r="Q1187" i="6"/>
  <c r="Q1183" i="6"/>
  <c r="Q1179" i="6"/>
  <c r="Q1175" i="6"/>
  <c r="Q1171" i="6"/>
  <c r="Q1167" i="6"/>
  <c r="Q1163" i="6"/>
  <c r="Q1159" i="6"/>
  <c r="Q1155" i="6"/>
  <c r="Q1151" i="6"/>
  <c r="Q1147" i="6"/>
  <c r="Q1143" i="6"/>
  <c r="Q1139" i="6"/>
  <c r="Q1135" i="6"/>
  <c r="Q1131" i="6"/>
  <c r="Q1127" i="6"/>
  <c r="Q1123" i="6"/>
  <c r="Q1119" i="6"/>
  <c r="Q1115" i="6"/>
  <c r="Q1111" i="6"/>
  <c r="Q1107" i="6"/>
  <c r="Q1103" i="6"/>
  <c r="Q1099" i="6"/>
  <c r="Q1095" i="6"/>
  <c r="Q1091" i="6"/>
  <c r="Q1087" i="6"/>
  <c r="Q1083" i="6"/>
  <c r="Q1079" i="6"/>
  <c r="Q1075" i="6"/>
  <c r="Q1071" i="6"/>
  <c r="Q1067" i="6"/>
  <c r="Q1063" i="6"/>
  <c r="Q1059" i="6"/>
  <c r="Q1055" i="6"/>
  <c r="Q1051" i="6"/>
  <c r="Q1047" i="6"/>
  <c r="Q1043" i="6"/>
  <c r="Q1039" i="6"/>
  <c r="Q1035" i="6"/>
  <c r="Q1031" i="6"/>
  <c r="Q1027" i="6"/>
  <c r="Q1023" i="6"/>
  <c r="Q1019" i="6"/>
  <c r="Q1015" i="6"/>
  <c r="Q1011" i="6"/>
  <c r="Q1007" i="6"/>
  <c r="Q1003" i="6"/>
  <c r="Q999" i="6"/>
  <c r="Q995" i="6"/>
  <c r="Q991" i="6"/>
  <c r="Q987" i="6"/>
  <c r="Q983" i="6"/>
  <c r="Q979" i="6"/>
  <c r="Q975" i="6"/>
  <c r="Q971" i="6"/>
  <c r="Q967" i="6"/>
  <c r="Q963" i="6"/>
  <c r="Q959" i="6"/>
  <c r="Q955" i="6"/>
  <c r="Q951" i="6"/>
  <c r="Q947" i="6"/>
  <c r="Q943" i="6"/>
  <c r="Q939" i="6"/>
  <c r="Q935" i="6"/>
  <c r="Q931" i="6"/>
  <c r="Q927" i="6"/>
  <c r="Q923" i="6"/>
  <c r="Q919" i="6"/>
  <c r="Q915" i="6"/>
  <c r="Q911" i="6"/>
  <c r="Q907" i="6"/>
  <c r="Q903" i="6"/>
  <c r="Q899" i="6"/>
  <c r="Q895" i="6"/>
  <c r="Q891" i="6"/>
  <c r="Q887" i="6"/>
  <c r="Q883" i="6"/>
  <c r="Q879" i="6"/>
  <c r="Q875" i="6"/>
  <c r="Q871" i="6"/>
  <c r="Q867" i="6"/>
  <c r="Q863" i="6"/>
  <c r="Q859" i="6"/>
  <c r="Q855" i="6"/>
  <c r="Q851" i="6"/>
  <c r="Q847" i="6"/>
  <c r="Q843" i="6"/>
  <c r="Q839" i="6"/>
  <c r="Q835" i="6"/>
  <c r="Q831" i="6"/>
  <c r="Q827" i="6"/>
  <c r="Q823" i="6"/>
  <c r="Q819" i="6"/>
  <c r="Q815" i="6"/>
  <c r="Q868" i="6"/>
  <c r="Q864" i="6"/>
  <c r="Q860" i="6"/>
  <c r="Q856" i="6"/>
  <c r="Q852" i="6"/>
  <c r="Q848" i="6"/>
  <c r="Q844" i="6"/>
  <c r="Q840" i="6"/>
  <c r="Q836" i="6"/>
  <c r="Q832" i="6"/>
  <c r="Q828" i="6"/>
  <c r="Q824" i="6"/>
  <c r="Q820" i="6"/>
  <c r="Q816" i="6"/>
  <c r="Q812" i="6"/>
  <c r="Q808" i="6"/>
  <c r="Q804" i="6"/>
  <c r="Q800" i="6"/>
  <c r="Q796" i="6"/>
  <c r="Q792" i="6"/>
  <c r="Q788" i="6"/>
  <c r="Q784" i="6"/>
  <c r="Q780" i="6"/>
  <c r="Q776" i="6"/>
  <c r="Q772" i="6"/>
  <c r="Q768" i="6"/>
  <c r="Q764" i="6"/>
  <c r="Q760" i="6"/>
  <c r="Q756" i="6"/>
  <c r="Q752" i="6"/>
  <c r="Q748" i="6"/>
  <c r="Q744" i="6"/>
  <c r="Q740" i="6"/>
  <c r="Q736" i="6"/>
  <c r="Q732" i="6"/>
  <c r="Q728" i="6"/>
  <c r="Q720" i="6"/>
  <c r="Q716" i="6"/>
  <c r="Q712" i="6"/>
  <c r="Q704" i="6"/>
  <c r="Q700" i="6"/>
  <c r="Q696" i="6"/>
  <c r="Q688" i="6"/>
  <c r="Q684" i="6"/>
  <c r="Q680" i="6"/>
  <c r="Q672" i="6"/>
  <c r="Q668" i="6"/>
  <c r="Q660" i="6"/>
  <c r="Q652" i="6"/>
  <c r="Q644" i="6"/>
  <c r="Q636" i="6"/>
  <c r="Q628" i="6"/>
  <c r="Q620" i="6"/>
  <c r="Q612" i="6"/>
  <c r="Q604" i="6"/>
  <c r="Q596" i="6"/>
  <c r="Q588" i="6"/>
  <c r="Q580" i="6"/>
  <c r="Q572" i="6"/>
  <c r="Q564" i="6"/>
  <c r="Q556" i="6"/>
  <c r="Q548" i="6"/>
  <c r="Q540" i="6"/>
  <c r="Q532" i="6"/>
  <c r="Q524" i="6"/>
  <c r="Q516" i="6"/>
  <c r="Q508" i="6"/>
  <c r="Q500" i="6"/>
  <c r="Q492" i="6"/>
  <c r="Q484" i="6"/>
  <c r="Q476" i="6"/>
  <c r="Q468" i="6"/>
  <c r="Q460" i="6"/>
  <c r="Q452" i="6"/>
  <c r="Q444" i="6"/>
  <c r="Q436" i="6"/>
  <c r="Q428" i="6"/>
  <c r="Q420" i="6"/>
  <c r="Q412" i="6"/>
  <c r="Q404" i="6"/>
  <c r="Q396" i="6"/>
  <c r="Q388" i="6"/>
  <c r="Q380" i="6"/>
  <c r="Q372" i="6"/>
  <c r="Q364" i="6"/>
  <c r="Q811" i="6"/>
  <c r="Q807" i="6"/>
  <c r="Q803" i="6"/>
  <c r="Q799" i="6"/>
  <c r="Q795" i="6"/>
  <c r="Q791" i="6"/>
  <c r="Q787" i="6"/>
  <c r="Q783" i="6"/>
  <c r="Q779" i="6"/>
  <c r="Q775" i="6"/>
  <c r="Q771" i="6"/>
  <c r="Q767" i="6"/>
  <c r="Q763" i="6"/>
  <c r="Q759" i="6"/>
  <c r="Q755" i="6"/>
  <c r="Q751" i="6"/>
  <c r="Q747" i="6"/>
  <c r="Q743" i="6"/>
  <c r="Q739" i="6"/>
  <c r="Q735" i="6"/>
  <c r="Q731" i="6"/>
  <c r="Q727" i="6"/>
  <c r="Q723" i="6"/>
  <c r="Q719" i="6"/>
  <c r="Q715" i="6"/>
  <c r="Q711" i="6"/>
  <c r="Q707" i="6"/>
  <c r="Q703" i="6"/>
  <c r="Q699" i="6"/>
  <c r="Q695" i="6"/>
  <c r="Q691" i="6"/>
  <c r="Q687" i="6"/>
  <c r="Q683" i="6"/>
  <c r="Q679" i="6"/>
  <c r="Q675" i="6"/>
  <c r="Q671" i="6"/>
  <c r="Q667" i="6"/>
  <c r="Q663" i="6"/>
  <c r="Q659" i="6"/>
  <c r="Q655" i="6"/>
  <c r="Q651" i="6"/>
  <c r="Q647" i="6"/>
  <c r="Q643" i="6"/>
  <c r="Q639" i="6"/>
  <c r="Q635" i="6"/>
  <c r="Q631" i="6"/>
  <c r="Q627" i="6"/>
  <c r="Q623" i="6"/>
  <c r="Q619" i="6"/>
  <c r="Q615" i="6"/>
  <c r="Q611" i="6"/>
  <c r="Q607" i="6"/>
  <c r="Q603" i="6"/>
  <c r="Q599" i="6"/>
  <c r="Q595" i="6"/>
  <c r="Q591" i="6"/>
  <c r="Q587" i="6"/>
  <c r="Q583" i="6"/>
  <c r="Q579" i="6"/>
  <c r="Q575" i="6"/>
  <c r="Q571" i="6"/>
  <c r="Q567" i="6"/>
  <c r="Q563" i="6"/>
  <c r="Q559" i="6"/>
  <c r="Q555" i="6"/>
  <c r="Q551" i="6"/>
  <c r="Q547" i="6"/>
  <c r="Q543" i="6"/>
  <c r="Q539" i="6"/>
  <c r="Q535" i="6"/>
  <c r="Q531" i="6"/>
  <c r="Q527" i="6"/>
  <c r="Q523" i="6"/>
  <c r="Q519" i="6"/>
  <c r="Q515" i="6"/>
  <c r="Q511" i="6"/>
  <c r="Q507" i="6"/>
  <c r="Q503" i="6"/>
  <c r="Q499" i="6"/>
  <c r="Q495" i="6"/>
  <c r="Q491" i="6"/>
  <c r="Q487" i="6"/>
  <c r="Q483" i="6"/>
  <c r="Q479" i="6"/>
  <c r="Q475" i="6"/>
  <c r="Q471" i="6"/>
  <c r="Q467" i="6"/>
  <c r="Q463" i="6"/>
  <c r="Q459" i="6"/>
  <c r="Q455" i="6"/>
  <c r="Q451" i="6"/>
  <c r="Q447" i="6"/>
  <c r="Q443" i="6"/>
  <c r="Q439" i="6"/>
  <c r="Q435" i="6"/>
  <c r="Q431" i="6"/>
  <c r="Q427" i="6"/>
  <c r="Q423" i="6"/>
  <c r="Q419" i="6"/>
  <c r="Q415" i="6"/>
  <c r="Q411" i="6"/>
  <c r="Q407" i="6"/>
  <c r="Q403" i="6"/>
  <c r="Q399" i="6"/>
  <c r="Q395" i="6"/>
  <c r="Q391" i="6"/>
  <c r="Q387" i="6"/>
  <c r="Q383" i="6"/>
  <c r="Q379" i="6"/>
  <c r="Q375" i="6"/>
  <c r="Q371" i="6"/>
  <c r="Q367" i="6"/>
  <c r="Q363" i="6"/>
  <c r="Q359" i="6"/>
  <c r="Q355" i="6"/>
  <c r="Q351" i="6"/>
  <c r="Q347" i="6"/>
  <c r="Q343" i="6"/>
  <c r="Q356" i="6"/>
  <c r="Q348" i="6"/>
  <c r="Q340" i="6"/>
  <c r="Q332" i="6"/>
  <c r="Q324" i="6"/>
  <c r="Q316" i="6"/>
  <c r="Q308" i="6"/>
  <c r="Q300" i="6"/>
  <c r="Q292" i="6"/>
  <c r="Q284" i="6"/>
  <c r="Q276" i="6"/>
  <c r="Q268" i="6"/>
  <c r="Q260" i="6"/>
  <c r="Q252" i="6"/>
  <c r="Q244" i="6"/>
  <c r="Q236" i="6"/>
  <c r="Q228" i="6"/>
  <c r="Q220" i="6"/>
  <c r="Q212" i="6"/>
  <c r="Q204" i="6"/>
  <c r="Q196" i="6"/>
  <c r="Q188" i="6"/>
  <c r="Q180" i="6"/>
  <c r="Q172" i="6"/>
  <c r="Q164" i="6"/>
  <c r="Q156" i="6"/>
  <c r="Q148" i="6"/>
  <c r="Q140" i="6"/>
  <c r="Q136" i="6"/>
  <c r="Q132" i="6"/>
  <c r="Q124" i="6"/>
  <c r="Q116" i="6"/>
  <c r="Q108" i="6"/>
  <c r="Q100" i="6"/>
  <c r="Q92" i="6"/>
  <c r="Q84" i="6"/>
  <c r="Q76" i="6"/>
  <c r="Q68" i="6"/>
  <c r="Q60" i="6"/>
  <c r="Q52" i="6"/>
  <c r="Q44" i="6"/>
  <c r="Q36" i="6"/>
  <c r="Q28" i="6"/>
  <c r="Q20" i="6"/>
  <c r="Q12" i="6"/>
  <c r="Q8" i="6"/>
  <c r="Q4" i="6"/>
  <c r="Q697" i="6"/>
  <c r="Q339" i="6"/>
  <c r="Q335" i="6"/>
  <c r="Q331" i="6"/>
  <c r="Q327" i="6"/>
  <c r="Q323" i="6"/>
  <c r="Q319" i="6"/>
  <c r="Q315" i="6"/>
  <c r="Q311" i="6"/>
  <c r="Q307" i="6"/>
  <c r="Q303" i="6"/>
  <c r="Q299" i="6"/>
  <c r="Q295" i="6"/>
  <c r="Q291" i="6"/>
  <c r="Q287" i="6"/>
  <c r="Q283" i="6"/>
  <c r="Q279" i="6"/>
  <c r="Q275" i="6"/>
  <c r="Q271" i="6"/>
  <c r="Q267" i="6"/>
  <c r="Q263" i="6"/>
  <c r="Q259" i="6"/>
  <c r="Q255" i="6"/>
  <c r="Q251" i="6"/>
  <c r="Q247" i="6"/>
  <c r="Q243" i="6"/>
  <c r="Q239" i="6"/>
  <c r="Q235" i="6"/>
  <c r="Q231" i="6"/>
  <c r="Q227" i="6"/>
  <c r="Q223" i="6"/>
  <c r="Q219" i="6"/>
  <c r="Q215" i="6"/>
  <c r="Q211" i="6"/>
  <c r="Q207" i="6"/>
  <c r="Q203" i="6"/>
  <c r="Q199" i="6"/>
  <c r="Q195" i="6"/>
  <c r="Q191" i="6"/>
  <c r="Q187" i="6"/>
  <c r="Q183" i="6"/>
  <c r="Q179" i="6"/>
  <c r="Q175" i="6"/>
  <c r="Q171" i="6"/>
  <c r="Q167" i="6"/>
  <c r="Q163" i="6"/>
  <c r="Q159" i="6"/>
  <c r="Q155" i="6"/>
  <c r="Q151" i="6"/>
  <c r="Q147" i="6"/>
  <c r="Q143" i="6"/>
  <c r="Q139" i="6"/>
  <c r="Q135" i="6"/>
  <c r="Q131" i="6"/>
  <c r="Q127" i="6"/>
  <c r="Q123" i="6"/>
  <c r="Q119" i="6"/>
  <c r="Q115" i="6"/>
  <c r="Q111" i="6"/>
  <c r="Q107" i="6"/>
  <c r="Q103" i="6"/>
  <c r="Q99" i="6"/>
  <c r="Q95" i="6"/>
  <c r="Q91" i="6"/>
  <c r="Q87" i="6"/>
  <c r="Q83" i="6"/>
  <c r="Q79" i="6"/>
  <c r="Q75" i="6"/>
  <c r="Q71" i="6"/>
  <c r="Q67" i="6"/>
  <c r="Q63" i="6"/>
  <c r="Q59" i="6"/>
  <c r="Q55" i="6"/>
  <c r="Q51" i="6"/>
  <c r="Q47" i="6"/>
  <c r="Q43" i="6"/>
  <c r="Q39" i="6"/>
  <c r="Q35" i="6"/>
  <c r="Q31" i="6"/>
  <c r="Q27" i="6"/>
  <c r="Q23" i="6"/>
  <c r="Q19" i="6"/>
  <c r="Q15" i="6"/>
  <c r="Q11" i="6"/>
  <c r="Q7" i="6"/>
  <c r="Q3" i="6"/>
  <c r="Q724" i="6"/>
  <c r="Q708" i="6"/>
  <c r="Q692" i="6"/>
  <c r="Q676" i="6"/>
  <c r="Q664" i="6"/>
  <c r="Q656" i="6"/>
  <c r="Q648" i="6"/>
  <c r="Q640" i="6"/>
  <c r="Q632" i="6"/>
  <c r="Q624" i="6"/>
  <c r="Q616" i="6"/>
  <c r="Q608" i="6"/>
  <c r="Q600" i="6"/>
  <c r="Q592" i="6"/>
  <c r="Q584" i="6"/>
  <c r="Q576" i="6"/>
  <c r="Q568" i="6"/>
  <c r="Q560" i="6"/>
  <c r="Q552" i="6"/>
  <c r="Q544" i="6"/>
  <c r="Q536" i="6"/>
  <c r="Q528" i="6"/>
  <c r="Q520" i="6"/>
  <c r="Q512" i="6"/>
  <c r="Q504" i="6"/>
  <c r="Q496" i="6"/>
  <c r="Q488" i="6"/>
  <c r="Q480" i="6"/>
  <c r="Q472" i="6"/>
  <c r="Q464" i="6"/>
  <c r="Q456" i="6"/>
  <c r="Q448" i="6"/>
  <c r="Q440" i="6"/>
  <c r="Q432" i="6"/>
  <c r="Q424" i="6"/>
  <c r="Q416" i="6"/>
  <c r="Q408" i="6"/>
  <c r="Q400" i="6"/>
  <c r="Q392" i="6"/>
  <c r="Q384" i="6"/>
  <c r="Q376" i="6"/>
  <c r="Q368" i="6"/>
  <c r="Q360" i="6"/>
  <c r="Q352" i="6"/>
  <c r="Q344" i="6"/>
  <c r="Q336" i="6"/>
  <c r="Q328" i="6"/>
  <c r="Q320" i="6"/>
  <c r="Q312" i="6"/>
  <c r="Q304" i="6"/>
  <c r="Q296" i="6"/>
  <c r="Q288" i="6"/>
  <c r="Q280" i="6"/>
  <c r="Q272" i="6"/>
  <c r="Q264" i="6"/>
  <c r="Q256" i="6"/>
  <c r="Q248" i="6"/>
  <c r="Q240" i="6"/>
  <c r="Q232" i="6"/>
  <c r="Q224" i="6"/>
  <c r="Q216" i="6"/>
  <c r="Q208" i="6"/>
  <c r="Q200" i="6"/>
  <c r="Q192" i="6"/>
  <c r="Q184" i="6"/>
  <c r="Q176" i="6"/>
  <c r="Q168" i="6"/>
  <c r="Q160" i="6"/>
  <c r="Q152" i="6"/>
  <c r="Q144" i="6"/>
  <c r="Q128" i="6"/>
  <c r="Q120" i="6"/>
  <c r="Q112" i="6"/>
  <c r="Q104" i="6"/>
  <c r="Q96" i="6"/>
  <c r="Q88" i="6"/>
  <c r="Q80" i="6"/>
  <c r="Q72" i="6"/>
  <c r="Q64" i="6"/>
  <c r="Q56" i="6"/>
  <c r="Q48" i="6"/>
  <c r="Q40" i="6"/>
  <c r="Q32" i="6"/>
  <c r="Q24" i="6"/>
  <c r="Q16" i="6"/>
  <c r="Q1309" i="6"/>
  <c r="Q1305" i="6"/>
  <c r="Q1301" i="6"/>
  <c r="Q1297" i="6"/>
  <c r="Q1293" i="6"/>
  <c r="Q1289" i="6"/>
  <c r="Q1285" i="6"/>
  <c r="Q1281" i="6"/>
  <c r="Q1277" i="6"/>
  <c r="Q1273" i="6"/>
  <c r="Q1269" i="6"/>
  <c r="Q1265" i="6"/>
  <c r="Q1261" i="6"/>
  <c r="Q1257" i="6"/>
  <c r="Q1253" i="6"/>
  <c r="Q1249" i="6"/>
  <c r="Q1245" i="6"/>
  <c r="Q1241" i="6"/>
  <c r="Q1237" i="6"/>
  <c r="Q1233" i="6"/>
  <c r="Q1229" i="6"/>
  <c r="Q1225" i="6"/>
  <c r="Q1221" i="6"/>
  <c r="Q1217" i="6"/>
  <c r="Q1213" i="6"/>
  <c r="Q1209" i="6"/>
  <c r="Q1205" i="6"/>
  <c r="Q1201" i="6"/>
  <c r="Q1197" i="6"/>
  <c r="Q1193" i="6"/>
  <c r="Q1189" i="6"/>
  <c r="Q1185" i="6"/>
  <c r="Q1181" i="6"/>
  <c r="Q1177" i="6"/>
  <c r="Q1173" i="6"/>
  <c r="Q1169" i="6"/>
  <c r="Q1165" i="6"/>
  <c r="Q1161" i="6"/>
  <c r="Q1157" i="6"/>
  <c r="Q1153" i="6"/>
  <c r="Q1149" i="6"/>
  <c r="Q1145" i="6"/>
  <c r="Q1141" i="6"/>
  <c r="Q1137" i="6"/>
  <c r="Q1133" i="6"/>
  <c r="Q1129" i="6"/>
  <c r="Q1125" i="6"/>
  <c r="Q729" i="6"/>
  <c r="Q713" i="6"/>
  <c r="Q681" i="6"/>
  <c r="Q1306" i="6"/>
  <c r="Q1302" i="6"/>
  <c r="Q1298" i="6"/>
  <c r="Q1294" i="6"/>
  <c r="Q1290" i="6"/>
  <c r="Q1286" i="6"/>
  <c r="Q1282" i="6"/>
  <c r="Q1278" i="6"/>
  <c r="Q1274" i="6"/>
  <c r="Q1270" i="6"/>
  <c r="Q1266" i="6"/>
  <c r="Q1262" i="6"/>
  <c r="Q1258" i="6"/>
  <c r="Q1254" i="6"/>
  <c r="Q1250" i="6"/>
  <c r="Q1246" i="6"/>
  <c r="Q1242" i="6"/>
  <c r="Q1238" i="6"/>
  <c r="Q1234" i="6"/>
  <c r="Q1230" i="6"/>
  <c r="Q1226" i="6"/>
  <c r="Q1222" i="6"/>
  <c r="Q1218" i="6"/>
  <c r="Q1214" i="6"/>
  <c r="Q1210" i="6"/>
  <c r="Q1206" i="6"/>
  <c r="Q1202" i="6"/>
  <c r="Q1198" i="6"/>
  <c r="Q1194" i="6"/>
  <c r="Q1190" i="6"/>
  <c r="Q1186" i="6"/>
  <c r="Q1182" i="6"/>
  <c r="Q1178" i="6"/>
  <c r="Q1174" i="6"/>
  <c r="Q1170" i="6"/>
  <c r="Q1166" i="6"/>
  <c r="Q1162" i="6"/>
  <c r="Q1158" i="6"/>
  <c r="Q1154" i="6"/>
  <c r="Q1150" i="6"/>
  <c r="Q1146" i="6"/>
  <c r="Q1142" i="6"/>
  <c r="Q1138" i="6"/>
  <c r="Q1134" i="6"/>
  <c r="Q1130" i="6"/>
  <c r="Q1126" i="6"/>
  <c r="Q1122" i="6"/>
  <c r="Q1118" i="6"/>
  <c r="Q1114" i="6"/>
  <c r="Q1110" i="6"/>
  <c r="Q1106" i="6"/>
  <c r="Q1102" i="6"/>
  <c r="Q1098" i="6"/>
  <c r="Q1094" i="6"/>
  <c r="Q1090" i="6"/>
  <c r="Q1086" i="6"/>
  <c r="Q1082" i="6"/>
  <c r="Q1078" i="6"/>
  <c r="Q1074" i="6"/>
  <c r="Q1070" i="6"/>
  <c r="Q1066" i="6"/>
  <c r="Q1062" i="6"/>
  <c r="Q1058" i="6"/>
  <c r="Q1054" i="6"/>
  <c r="Q1050" i="6"/>
  <c r="Q1046" i="6"/>
  <c r="Q1042" i="6"/>
  <c r="Q1038" i="6"/>
  <c r="Q1034" i="6"/>
  <c r="Q1030" i="6"/>
  <c r="Q1026" i="6"/>
  <c r="Q1022" i="6"/>
  <c r="Q1018" i="6"/>
  <c r="Q1014" i="6"/>
  <c r="Q1010" i="6"/>
  <c r="Q1006" i="6"/>
  <c r="Q1002" i="6"/>
  <c r="Q998" i="6"/>
  <c r="Q994" i="6"/>
  <c r="Q990" i="6"/>
  <c r="Q986" i="6"/>
  <c r="Q982" i="6"/>
  <c r="Q978" i="6"/>
  <c r="Q974" i="6"/>
  <c r="Q970" i="6"/>
  <c r="Q966" i="6"/>
  <c r="Q962" i="6"/>
  <c r="Q958" i="6"/>
  <c r="Q954" i="6"/>
  <c r="Q950" i="6"/>
  <c r="Q946" i="6"/>
  <c r="Q942" i="6"/>
  <c r="Q938" i="6"/>
  <c r="Q934" i="6"/>
  <c r="Q930" i="6"/>
  <c r="Q926" i="6"/>
  <c r="Q922" i="6"/>
  <c r="Q918" i="6"/>
  <c r="Q914" i="6"/>
  <c r="Q910" i="6"/>
  <c r="Q906" i="6"/>
  <c r="Q902" i="6"/>
  <c r="Q898" i="6"/>
  <c r="Q894" i="6"/>
  <c r="Q890" i="6"/>
  <c r="Q886" i="6"/>
  <c r="Q882" i="6"/>
  <c r="Q878" i="6"/>
  <c r="Q874" i="6"/>
  <c r="Q870" i="6"/>
  <c r="Q866" i="6"/>
  <c r="Q862" i="6"/>
  <c r="Q858" i="6"/>
  <c r="Q854" i="6"/>
  <c r="Q850" i="6"/>
  <c r="Q846" i="6"/>
  <c r="Q842" i="6"/>
  <c r="Q838" i="6"/>
  <c r="Q834" i="6"/>
  <c r="Q830" i="6"/>
  <c r="Q826" i="6"/>
  <c r="Q822" i="6"/>
  <c r="Q818" i="6"/>
  <c r="Q814" i="6"/>
  <c r="Q810" i="6"/>
  <c r="Q806" i="6"/>
  <c r="Q802" i="6"/>
  <c r="Q798" i="6"/>
  <c r="Q794" i="6"/>
  <c r="Q790" i="6"/>
  <c r="Q786" i="6"/>
  <c r="Q782" i="6"/>
  <c r="Q778" i="6"/>
  <c r="Q774" i="6"/>
  <c r="Q770" i="6"/>
  <c r="Q766" i="6"/>
  <c r="Q762" i="6"/>
  <c r="Q758" i="6"/>
  <c r="Q754" i="6"/>
  <c r="Q750" i="6"/>
  <c r="Q746" i="6"/>
  <c r="Q742" i="6"/>
  <c r="Q738" i="6"/>
  <c r="Q734" i="6"/>
  <c r="Q730" i="6"/>
  <c r="Q726" i="6"/>
  <c r="Q722" i="6"/>
  <c r="Q718" i="6"/>
  <c r="Q714" i="6"/>
  <c r="Q710" i="6"/>
  <c r="Q706" i="6"/>
  <c r="Q702" i="6"/>
  <c r="Q698" i="6"/>
  <c r="Q694" i="6"/>
  <c r="Q690" i="6"/>
  <c r="Q686" i="6"/>
  <c r="Q682" i="6"/>
  <c r="Q678" i="6"/>
  <c r="Q674" i="6"/>
  <c r="Q670" i="6"/>
  <c r="Q666" i="6"/>
  <c r="Q662" i="6"/>
  <c r="Q658" i="6"/>
  <c r="Q654" i="6"/>
  <c r="Q650" i="6"/>
  <c r="Q646" i="6"/>
  <c r="Q642" i="6"/>
  <c r="Q638" i="6"/>
  <c r="Q634" i="6"/>
  <c r="Q630" i="6"/>
  <c r="Q626" i="6"/>
  <c r="Q622" i="6"/>
  <c r="Q618" i="6"/>
  <c r="Q614" i="6"/>
  <c r="Q610" i="6"/>
  <c r="Q606" i="6"/>
  <c r="Q602" i="6"/>
  <c r="Q598" i="6"/>
  <c r="Q594" i="6"/>
  <c r="Q590" i="6"/>
  <c r="Q586" i="6"/>
  <c r="Q582" i="6"/>
  <c r="Q578" i="6"/>
  <c r="Q574" i="6"/>
  <c r="Q570" i="6"/>
  <c r="Q566" i="6"/>
  <c r="Q562" i="6"/>
  <c r="Q558" i="6"/>
  <c r="Q554" i="6"/>
  <c r="Q550" i="6"/>
  <c r="Q546" i="6"/>
  <c r="Q542" i="6"/>
  <c r="Q538" i="6"/>
  <c r="Q534" i="6"/>
  <c r="Q530" i="6"/>
  <c r="Q526" i="6"/>
  <c r="Q522" i="6"/>
  <c r="Q518" i="6"/>
  <c r="Q514" i="6"/>
  <c r="Q510" i="6"/>
  <c r="Q506" i="6"/>
  <c r="Q502" i="6"/>
  <c r="Q498" i="6"/>
  <c r="Q494" i="6"/>
  <c r="Q490" i="6"/>
  <c r="Q486" i="6"/>
  <c r="Q482" i="6"/>
  <c r="Q478" i="6"/>
  <c r="Q474" i="6"/>
  <c r="Q470" i="6"/>
  <c r="Q466" i="6"/>
  <c r="Q462" i="6"/>
  <c r="Q458" i="6"/>
  <c r="Q454" i="6"/>
  <c r="Q450" i="6"/>
  <c r="Q446" i="6"/>
  <c r="Q442" i="6"/>
  <c r="Q438" i="6"/>
  <c r="Q434" i="6"/>
  <c r="Q430" i="6"/>
  <c r="Q426" i="6"/>
  <c r="Q422" i="6"/>
  <c r="Q418" i="6"/>
  <c r="Q414" i="6"/>
  <c r="Q410" i="6"/>
  <c r="Q406" i="6"/>
  <c r="Q402" i="6"/>
  <c r="Q398" i="6"/>
  <c r="Q394" i="6"/>
  <c r="Q390" i="6"/>
  <c r="Q386" i="6"/>
  <c r="Q382" i="6"/>
  <c r="Q378" i="6"/>
  <c r="Q374" i="6"/>
  <c r="Q370" i="6"/>
  <c r="Q366" i="6"/>
  <c r="Q362" i="6"/>
  <c r="Q358" i="6"/>
  <c r="Q354" i="6"/>
  <c r="Q350" i="6"/>
  <c r="Q346" i="6"/>
  <c r="Q342" i="6"/>
  <c r="Q338" i="6"/>
  <c r="Q334" i="6"/>
  <c r="Q330" i="6"/>
  <c r="Q326" i="6"/>
  <c r="Q322" i="6"/>
  <c r="Q318" i="6"/>
  <c r="Q314" i="6"/>
  <c r="Q310" i="6"/>
  <c r="Q306" i="6"/>
  <c r="Q302" i="6"/>
  <c r="Q298" i="6"/>
  <c r="Q294" i="6"/>
  <c r="Q290" i="6"/>
  <c r="Q286" i="6"/>
  <c r="Q282" i="6"/>
  <c r="Q278" i="6"/>
  <c r="Q274" i="6"/>
  <c r="Q270" i="6"/>
  <c r="Q266" i="6"/>
  <c r="Q262" i="6"/>
  <c r="Q258" i="6"/>
  <c r="Q254" i="6"/>
  <c r="Q250" i="6"/>
  <c r="Q246" i="6"/>
  <c r="Q242" i="6"/>
  <c r="Q238" i="6"/>
  <c r="Q234" i="6"/>
  <c r="Q230" i="6"/>
  <c r="Q226" i="6"/>
  <c r="Q222" i="6"/>
  <c r="Q218" i="6"/>
  <c r="Q214" i="6"/>
  <c r="Q210" i="6"/>
  <c r="Q206" i="6"/>
  <c r="Q202" i="6"/>
  <c r="Q198" i="6"/>
  <c r="Q194" i="6"/>
  <c r="Q190" i="6"/>
  <c r="Q186" i="6"/>
  <c r="Q182" i="6"/>
  <c r="Q178" i="6"/>
  <c r="Q174" i="6"/>
  <c r="Q170" i="6"/>
  <c r="Q166" i="6"/>
  <c r="Q162" i="6"/>
  <c r="Q158" i="6"/>
  <c r="Q154" i="6"/>
  <c r="Q150" i="6"/>
  <c r="Q146" i="6"/>
  <c r="Q142" i="6"/>
  <c r="Q138" i="6"/>
  <c r="Q134" i="6"/>
  <c r="Q130" i="6"/>
  <c r="Q126" i="6"/>
  <c r="Q122" i="6"/>
  <c r="Q118" i="6"/>
  <c r="Q114" i="6"/>
  <c r="Q110" i="6"/>
  <c r="Q106" i="6"/>
  <c r="Q102" i="6"/>
  <c r="Q98" i="6"/>
  <c r="Q94" i="6"/>
  <c r="Q90" i="6"/>
  <c r="Q86" i="6"/>
  <c r="Q82" i="6"/>
  <c r="Q78" i="6"/>
  <c r="Q74" i="6"/>
  <c r="Q70" i="6"/>
  <c r="Q66" i="6"/>
  <c r="Q62" i="6"/>
  <c r="Q58" i="6"/>
  <c r="Q54" i="6"/>
  <c r="Q50" i="6"/>
  <c r="Q46" i="6"/>
  <c r="Q42" i="6"/>
  <c r="Q38" i="6"/>
  <c r="Q34" i="6"/>
  <c r="Q30" i="6"/>
  <c r="Q26" i="6"/>
  <c r="Q22" i="6"/>
  <c r="Q18" i="6"/>
  <c r="Q1121" i="6"/>
  <c r="Q1117" i="6"/>
  <c r="Q1113" i="6"/>
  <c r="Q1109" i="6"/>
  <c r="Q1105" i="6"/>
  <c r="Q1101" i="6"/>
  <c r="Q1097" i="6"/>
  <c r="Q1093" i="6"/>
  <c r="Q1089" i="6"/>
  <c r="Q1085" i="6"/>
  <c r="Q1081" i="6"/>
  <c r="Q1077" i="6"/>
  <c r="Q1073" i="6"/>
  <c r="Q1069" i="6"/>
  <c r="Q1065" i="6"/>
  <c r="Q1061" i="6"/>
  <c r="Q1057" i="6"/>
  <c r="Q1053" i="6"/>
  <c r="Q1049" i="6"/>
  <c r="Q1045" i="6"/>
  <c r="Q1041" i="6"/>
  <c r="Q1037" i="6"/>
  <c r="Q1033" i="6"/>
  <c r="Q1029" i="6"/>
  <c r="Q1025" i="6"/>
  <c r="Q1021" i="6"/>
  <c r="Q1017" i="6"/>
  <c r="Q1013" i="6"/>
  <c r="Q1009" i="6"/>
  <c r="Q1005" i="6"/>
  <c r="Q1001" i="6"/>
  <c r="Q997" i="6"/>
  <c r="Q993" i="6"/>
  <c r="Q989" i="6"/>
  <c r="Q985" i="6"/>
  <c r="Q981" i="6"/>
  <c r="Q977" i="6"/>
  <c r="Q973" i="6"/>
  <c r="Q969" i="6"/>
  <c r="Q965" i="6"/>
  <c r="Q961" i="6"/>
  <c r="Q957" i="6"/>
  <c r="Q953" i="6"/>
  <c r="Q949" i="6"/>
  <c r="Q945" i="6"/>
  <c r="Q941" i="6"/>
  <c r="Q937" i="6"/>
  <c r="Q933" i="6"/>
  <c r="Q929" i="6"/>
  <c r="Q925" i="6"/>
  <c r="Q921" i="6"/>
  <c r="Q917" i="6"/>
  <c r="Q913" i="6"/>
  <c r="Q909" i="6"/>
  <c r="Q905" i="6"/>
  <c r="Q901" i="6"/>
  <c r="Q897" i="6"/>
  <c r="Q893" i="6"/>
  <c r="Q889" i="6"/>
  <c r="Q885" i="6"/>
  <c r="Q881" i="6"/>
  <c r="Q877" i="6"/>
  <c r="Q873" i="6"/>
  <c r="Q869" i="6"/>
  <c r="Q865" i="6"/>
  <c r="Q861" i="6"/>
  <c r="Q857" i="6"/>
  <c r="Q853" i="6"/>
  <c r="Q849" i="6"/>
  <c r="Q845" i="6"/>
  <c r="Q841" i="6"/>
  <c r="Q837" i="6"/>
  <c r="Q833" i="6"/>
  <c r="Q829" i="6"/>
  <c r="Q825" i="6"/>
  <c r="Q821" i="6"/>
  <c r="Q817" i="6"/>
  <c r="Q813" i="6"/>
  <c r="Q809" i="6"/>
  <c r="Q805" i="6"/>
  <c r="Q801" i="6"/>
  <c r="Q797" i="6"/>
  <c r="Q793" i="6"/>
  <c r="Q789" i="6"/>
  <c r="Q785" i="6"/>
  <c r="Q781" i="6"/>
  <c r="Q777" i="6"/>
  <c r="Q773" i="6"/>
  <c r="Q769" i="6"/>
  <c r="Q765" i="6"/>
  <c r="Q761" i="6"/>
  <c r="Q757" i="6"/>
  <c r="Q753" i="6"/>
  <c r="Q749" i="6"/>
  <c r="Q745" i="6"/>
  <c r="Q741" i="6"/>
  <c r="Q737" i="6"/>
  <c r="Q733" i="6"/>
  <c r="Q725" i="6"/>
  <c r="Q721" i="6"/>
  <c r="Q717" i="6"/>
  <c r="Q709" i="6"/>
  <c r="Q705" i="6"/>
  <c r="Q701" i="6"/>
  <c r="Q693" i="6"/>
  <c r="Q689" i="6"/>
  <c r="Q685" i="6"/>
  <c r="Q677" i="6"/>
  <c r="Q673" i="6"/>
  <c r="Q669" i="6"/>
  <c r="Q665" i="6"/>
  <c r="Q661" i="6"/>
  <c r="Q657" i="6"/>
  <c r="Q653" i="6"/>
  <c r="Q649" i="6"/>
  <c r="Q645" i="6"/>
  <c r="Q641" i="6"/>
  <c r="Q637" i="6"/>
  <c r="Q633" i="6"/>
  <c r="Q629" i="6"/>
  <c r="Q625" i="6"/>
  <c r="Q621" i="6"/>
  <c r="Q617" i="6"/>
  <c r="Q613" i="6"/>
  <c r="Q609" i="6"/>
  <c r="Q605" i="6"/>
  <c r="Q601" i="6"/>
  <c r="Q597" i="6"/>
  <c r="Q593" i="6"/>
  <c r="Q589" i="6"/>
  <c r="Q585" i="6"/>
  <c r="Q581" i="6"/>
  <c r="Q577" i="6"/>
  <c r="Q573" i="6"/>
  <c r="Q569" i="6"/>
  <c r="Q565" i="6"/>
  <c r="Q561" i="6"/>
  <c r="Q557" i="6"/>
  <c r="Q553" i="6"/>
  <c r="Q549" i="6"/>
  <c r="Q545" i="6"/>
  <c r="Q541" i="6"/>
  <c r="Q537" i="6"/>
  <c r="Q533" i="6"/>
  <c r="Q529" i="6"/>
  <c r="Q525" i="6"/>
  <c r="Q521" i="6"/>
  <c r="Q517" i="6"/>
  <c r="Q513" i="6"/>
  <c r="Q509" i="6"/>
  <c r="Q505" i="6"/>
  <c r="Q501" i="6"/>
  <c r="Q497" i="6"/>
  <c r="Q493" i="6"/>
  <c r="Q489" i="6"/>
  <c r="Q485" i="6"/>
  <c r="Q481" i="6"/>
  <c r="Q477" i="6"/>
  <c r="Q473" i="6"/>
  <c r="Q469" i="6"/>
  <c r="Q465" i="6"/>
  <c r="Q461" i="6"/>
  <c r="Q457" i="6"/>
  <c r="Q453" i="6"/>
  <c r="Q449" i="6"/>
  <c r="Q445" i="6"/>
  <c r="Q441" i="6"/>
  <c r="Q437" i="6"/>
  <c r="Q433" i="6"/>
  <c r="Q429" i="6"/>
  <c r="Q425" i="6"/>
  <c r="Q421" i="6"/>
  <c r="Q417" i="6"/>
  <c r="Q413" i="6"/>
  <c r="Q409" i="6"/>
  <c r="Q405" i="6"/>
  <c r="Q401" i="6"/>
  <c r="Q397" i="6"/>
  <c r="Q393" i="6"/>
  <c r="Q389" i="6"/>
  <c r="Q385" i="6"/>
  <c r="Q381" i="6"/>
  <c r="Q377" i="6"/>
  <c r="Q373" i="6"/>
  <c r="Q369" i="6"/>
  <c r="Q365" i="6"/>
  <c r="Q361" i="6"/>
  <c r="Q357" i="6"/>
  <c r="Q353" i="6"/>
  <c r="Q349" i="6"/>
  <c r="Q345" i="6"/>
  <c r="Q341" i="6"/>
  <c r="Q337" i="6"/>
  <c r="Q333" i="6"/>
  <c r="Q329" i="6"/>
  <c r="Q325" i="6"/>
  <c r="Q321" i="6"/>
  <c r="Q317" i="6"/>
  <c r="Q313" i="6"/>
  <c r="Q309" i="6"/>
  <c r="Q305" i="6"/>
  <c r="Q301" i="6"/>
  <c r="Q297" i="6"/>
  <c r="Q293" i="6"/>
  <c r="Q289" i="6"/>
  <c r="Q285" i="6"/>
  <c r="Q281" i="6"/>
  <c r="Q277" i="6"/>
  <c r="Q273" i="6"/>
  <c r="Q269" i="6"/>
  <c r="Q265" i="6"/>
  <c r="Q261" i="6"/>
  <c r="Q257" i="6"/>
  <c r="Q253" i="6"/>
  <c r="Q249" i="6"/>
  <c r="Q245" i="6"/>
  <c r="Q241" i="6"/>
  <c r="Q237" i="6"/>
  <c r="Q233" i="6"/>
  <c r="Q229" i="6"/>
  <c r="Q225" i="6"/>
  <c r="Q221" i="6"/>
  <c r="Q217" i="6"/>
  <c r="Q213" i="6"/>
  <c r="Q209" i="6"/>
  <c r="Q205" i="6"/>
  <c r="Q201" i="6"/>
  <c r="Q197" i="6"/>
  <c r="Q193" i="6"/>
  <c r="Q189" i="6"/>
  <c r="Q185" i="6"/>
  <c r="Q181" i="6"/>
  <c r="Q177" i="6"/>
  <c r="Q173" i="6"/>
  <c r="Q169" i="6"/>
  <c r="Q165" i="6"/>
  <c r="Q161" i="6"/>
  <c r="Q157" i="6"/>
  <c r="Q153" i="6"/>
  <c r="Q149" i="6"/>
  <c r="Q145" i="6"/>
  <c r="Q141" i="6"/>
  <c r="Q137" i="6"/>
  <c r="Q133" i="6"/>
  <c r="Q129" i="6"/>
  <c r="Q125" i="6"/>
  <c r="Q121" i="6"/>
  <c r="Q117" i="6"/>
  <c r="Q113" i="6"/>
  <c r="Q109" i="6"/>
  <c r="Q105" i="6"/>
  <c r="Q101" i="6"/>
  <c r="Q97" i="6"/>
  <c r="Q93" i="6"/>
  <c r="Q89" i="6"/>
  <c r="Q85" i="6"/>
  <c r="Q81" i="6"/>
  <c r="Q77" i="6"/>
  <c r="Q73" i="6"/>
  <c r="Q69" i="6"/>
  <c r="Q65" i="6"/>
  <c r="Q61" i="6"/>
  <c r="Q57" i="6"/>
  <c r="Q53" i="6"/>
  <c r="Q49" i="6"/>
  <c r="Q45" i="6"/>
  <c r="Q41" i="6"/>
  <c r="Q37" i="6"/>
  <c r="Q33" i="6"/>
  <c r="Q29" i="6"/>
  <c r="Q25" i="6"/>
  <c r="Q21" i="6"/>
  <c r="Q17" i="6"/>
  <c r="Q13" i="6"/>
  <c r="Q9" i="6"/>
  <c r="Q5" i="6"/>
  <c r="Q14" i="6"/>
  <c r="Q10" i="6"/>
  <c r="Q6" i="6"/>
  <c r="E36" i="6"/>
  <c r="S1148" i="21" l="1"/>
  <c r="T1148" i="21" s="1"/>
  <c r="BK1263" i="18"/>
  <c r="BL1263" i="18" s="1"/>
  <c r="S681" i="21"/>
  <c r="T681" i="21" s="1"/>
  <c r="BK1247" i="18"/>
  <c r="BL1247" i="18" s="1"/>
  <c r="S992" i="21"/>
  <c r="T992" i="21" s="1"/>
  <c r="BK29" i="18"/>
  <c r="BL29" i="18" s="1"/>
  <c r="S673" i="21"/>
  <c r="T673" i="21" s="1"/>
  <c r="BK62" i="18"/>
  <c r="BL62" i="18" s="1"/>
  <c r="S344" i="21"/>
  <c r="T344" i="21" s="1"/>
  <c r="BK94" i="18"/>
  <c r="BL94" i="18" s="1"/>
  <c r="S1100" i="21"/>
  <c r="T1100" i="21" s="1"/>
  <c r="BK126" i="18"/>
  <c r="BL126" i="18" s="1"/>
  <c r="S1244" i="21"/>
  <c r="T1244" i="21" s="1"/>
  <c r="BK158" i="18"/>
  <c r="BL158" i="18" s="1"/>
  <c r="S308" i="21"/>
  <c r="T308" i="21" s="1"/>
  <c r="BK190" i="18"/>
  <c r="BL190" i="18" s="1"/>
  <c r="S850" i="21"/>
  <c r="T850" i="21" s="1"/>
  <c r="BK222" i="18"/>
  <c r="BL222" i="18" s="1"/>
  <c r="S47" i="21"/>
  <c r="T47" i="21" s="1"/>
  <c r="BK254" i="18"/>
  <c r="BL254" i="18" s="1"/>
  <c r="S690" i="21"/>
  <c r="T690" i="21" s="1"/>
  <c r="BK286" i="18"/>
  <c r="BL286" i="18" s="1"/>
  <c r="S191" i="21"/>
  <c r="T191" i="21" s="1"/>
  <c r="BK318" i="18"/>
  <c r="BL318" i="18" s="1"/>
  <c r="S1009" i="21"/>
  <c r="T1009" i="21" s="1"/>
  <c r="BK350" i="18"/>
  <c r="BL350" i="18" s="1"/>
  <c r="S121" i="21"/>
  <c r="T121" i="21" s="1"/>
  <c r="BK382" i="18"/>
  <c r="BL382" i="18" s="1"/>
  <c r="S551" i="21"/>
  <c r="T551" i="21" s="1"/>
  <c r="BK414" i="18"/>
  <c r="BL414" i="18" s="1"/>
  <c r="S799" i="21"/>
  <c r="T799" i="21" s="1"/>
  <c r="BK446" i="18"/>
  <c r="BL446" i="18" s="1"/>
  <c r="S639" i="21"/>
  <c r="T639" i="21" s="1"/>
  <c r="BK477" i="18"/>
  <c r="BL477" i="18" s="1"/>
  <c r="S655" i="21"/>
  <c r="T655" i="21" s="1"/>
  <c r="BK493" i="18"/>
  <c r="BL493" i="18" s="1"/>
  <c r="S187" i="21"/>
  <c r="T187" i="21" s="1"/>
  <c r="BK525" i="18"/>
  <c r="BL525" i="18" s="1"/>
  <c r="S128" i="21"/>
  <c r="T128" i="21" s="1"/>
  <c r="BK557" i="18"/>
  <c r="BL557" i="18" s="1"/>
  <c r="S268" i="21"/>
  <c r="T268" i="21" s="1"/>
  <c r="BK589" i="18"/>
  <c r="BL589" i="18" s="1"/>
  <c r="S392" i="21"/>
  <c r="T392" i="21" s="1"/>
  <c r="BK636" i="18"/>
  <c r="BL636" i="18" s="1"/>
  <c r="S542" i="21"/>
  <c r="T542" i="21" s="1"/>
  <c r="BK668" i="18"/>
  <c r="BL668" i="18" s="1"/>
  <c r="S198" i="21"/>
  <c r="T198" i="21" s="1"/>
  <c r="BK708" i="18"/>
  <c r="BL708" i="18" s="1"/>
  <c r="S831" i="21"/>
  <c r="T831" i="21" s="1"/>
  <c r="BK748" i="18"/>
  <c r="BL748" i="18" s="1"/>
  <c r="S140" i="21"/>
  <c r="T140" i="21" s="1"/>
  <c r="BK780" i="18"/>
  <c r="BL780" i="18" s="1"/>
  <c r="S1187" i="21"/>
  <c r="T1187" i="21" s="1"/>
  <c r="BK812" i="18"/>
  <c r="BL812" i="18" s="1"/>
  <c r="S626" i="21"/>
  <c r="T626" i="21" s="1"/>
  <c r="BK844" i="18"/>
  <c r="BL844" i="18" s="1"/>
  <c r="S728" i="21"/>
  <c r="T728" i="21" s="1"/>
  <c r="BK876" i="18"/>
  <c r="BL876" i="18" s="1"/>
  <c r="S166" i="21"/>
  <c r="T166" i="21" s="1"/>
  <c r="BK908" i="18"/>
  <c r="BL908" i="18" s="1"/>
  <c r="S947" i="21"/>
  <c r="T947" i="21" s="1"/>
  <c r="BK941" i="18"/>
  <c r="BL941" i="18" s="1"/>
  <c r="S898" i="21"/>
  <c r="T898" i="21" s="1"/>
  <c r="BK973" i="18"/>
  <c r="BL973" i="18" s="1"/>
  <c r="S962" i="21"/>
  <c r="T962" i="21" s="1"/>
  <c r="BK1005" i="18"/>
  <c r="BL1005" i="18" s="1"/>
  <c r="S383" i="21"/>
  <c r="T383" i="21" s="1"/>
  <c r="BK1037" i="18"/>
  <c r="BL1037" i="18" s="1"/>
  <c r="S494" i="21"/>
  <c r="T494" i="21" s="1"/>
  <c r="BK1069" i="18"/>
  <c r="BL1069" i="18" s="1"/>
  <c r="S456" i="21"/>
  <c r="T456" i="21" s="1"/>
  <c r="BK1101" i="18"/>
  <c r="BL1101" i="18" s="1"/>
  <c r="S4" i="21"/>
  <c r="T4" i="21" s="1"/>
  <c r="BK26" i="18"/>
  <c r="BL26" i="18" s="1"/>
  <c r="S670" i="21"/>
  <c r="T670" i="21" s="1"/>
  <c r="BK58" i="18"/>
  <c r="BL58" i="18" s="1"/>
  <c r="S346" i="21"/>
  <c r="T346" i="21" s="1"/>
  <c r="BK91" i="18"/>
  <c r="BL91" i="18" s="1"/>
  <c r="S1097" i="21"/>
  <c r="T1097" i="21" s="1"/>
  <c r="BK123" i="18"/>
  <c r="BL123" i="18" s="1"/>
  <c r="S1302" i="21"/>
  <c r="T1302" i="21" s="1"/>
  <c r="BK155" i="18"/>
  <c r="BL155" i="18" s="1"/>
  <c r="S305" i="21"/>
  <c r="T305" i="21" s="1"/>
  <c r="BK187" i="18"/>
  <c r="BL187" i="18" s="1"/>
  <c r="S750" i="21"/>
  <c r="T750" i="21" s="1"/>
  <c r="BK219" i="18"/>
  <c r="BL219" i="18" s="1"/>
  <c r="S266" i="21"/>
  <c r="T266" i="21" s="1"/>
  <c r="BK251" i="18"/>
  <c r="BL251" i="18" s="1"/>
  <c r="S184" i="21"/>
  <c r="T184" i="21" s="1"/>
  <c r="BK283" i="18"/>
  <c r="BL283" i="18" s="1"/>
  <c r="S223" i="21"/>
  <c r="T223" i="21" s="1"/>
  <c r="BK315" i="18"/>
  <c r="BL315" i="18" s="1"/>
  <c r="S810" i="21"/>
  <c r="T810" i="21" s="1"/>
  <c r="BK347" i="18"/>
  <c r="BL347" i="18" s="1"/>
  <c r="S918" i="21"/>
  <c r="T918" i="21" s="1"/>
  <c r="BK379" i="18"/>
  <c r="BL379" i="18" s="1"/>
  <c r="S506" i="21"/>
  <c r="T506" i="21" s="1"/>
  <c r="BK411" i="18"/>
  <c r="BL411" i="18" s="1"/>
  <c r="S800" i="21"/>
  <c r="T800" i="21" s="1"/>
  <c r="BK443" i="18"/>
  <c r="BL443" i="18" s="1"/>
  <c r="S1215" i="21"/>
  <c r="T1215" i="21" s="1"/>
  <c r="BK474" i="18"/>
  <c r="BL474" i="18" s="1"/>
  <c r="S1038" i="21"/>
  <c r="T1038" i="21" s="1"/>
  <c r="BK506" i="18"/>
  <c r="BL506" i="18" s="1"/>
  <c r="S234" i="21"/>
  <c r="T234" i="21" s="1"/>
  <c r="BK538" i="18"/>
  <c r="BL538" i="18" s="1"/>
  <c r="S214" i="21"/>
  <c r="T214" i="21" s="1"/>
  <c r="BK570" i="18"/>
  <c r="BL570" i="18" s="1"/>
  <c r="S221" i="21"/>
  <c r="T221" i="21" s="1"/>
  <c r="BK601" i="18"/>
  <c r="BL601" i="18" s="1"/>
  <c r="S379" i="21"/>
  <c r="T379" i="21" s="1"/>
  <c r="BK633" i="18"/>
  <c r="BL633" i="18" s="1"/>
  <c r="S539" i="21"/>
  <c r="T539" i="21" s="1"/>
  <c r="BK665" i="18"/>
  <c r="BL665" i="18" s="1"/>
  <c r="S94" i="21"/>
  <c r="T94" i="21" s="1"/>
  <c r="BK697" i="18"/>
  <c r="BL697" i="18" s="1"/>
  <c r="S68" i="21"/>
  <c r="T68" i="21" s="1"/>
  <c r="BK729" i="18"/>
  <c r="BL729" i="18" s="1"/>
  <c r="S813" i="21"/>
  <c r="T813" i="21" s="1"/>
  <c r="BK761" i="18"/>
  <c r="BL761" i="18" s="1"/>
  <c r="S317" i="21"/>
  <c r="T317" i="21" s="1"/>
  <c r="BK793" i="18"/>
  <c r="BL793" i="18" s="1"/>
  <c r="S1259" i="21"/>
  <c r="T1259" i="21" s="1"/>
  <c r="BK825" i="18"/>
  <c r="BL825" i="18" s="1"/>
  <c r="S739" i="21"/>
  <c r="T739" i="21" s="1"/>
  <c r="BK857" i="18"/>
  <c r="BL857" i="18" s="1"/>
  <c r="S843" i="21"/>
  <c r="T843" i="21" s="1"/>
  <c r="BK889" i="18"/>
  <c r="BL889" i="18" s="1"/>
  <c r="S553" i="21"/>
  <c r="T553" i="21" s="1"/>
  <c r="BK921" i="18"/>
  <c r="BL921" i="18" s="1"/>
  <c r="S933" i="21"/>
  <c r="T933" i="21" s="1"/>
  <c r="BK954" i="18"/>
  <c r="BL954" i="18" s="1"/>
  <c r="S899" i="21"/>
  <c r="T899" i="21" s="1"/>
  <c r="BK970" i="18"/>
  <c r="BL970" i="18" s="1"/>
  <c r="S896" i="21"/>
  <c r="T896" i="21" s="1"/>
  <c r="BK1002" i="18"/>
  <c r="BL1002" i="18" s="1"/>
  <c r="S409" i="21"/>
  <c r="T409" i="21" s="1"/>
  <c r="BK1034" i="18"/>
  <c r="BL1034" i="18" s="1"/>
  <c r="S469" i="21"/>
  <c r="T469" i="21" s="1"/>
  <c r="BK1066" i="18"/>
  <c r="BL1066" i="18" s="1"/>
  <c r="S516" i="21"/>
  <c r="T516" i="21" s="1"/>
  <c r="BK1098" i="18"/>
  <c r="BL1098" i="18" s="1"/>
  <c r="S523" i="21"/>
  <c r="T523" i="21" s="1"/>
  <c r="BK1130" i="18"/>
  <c r="BL1130" i="18" s="1"/>
  <c r="S564" i="21"/>
  <c r="T564" i="21" s="1"/>
  <c r="BK1178" i="18"/>
  <c r="BL1178" i="18" s="1"/>
  <c r="S156" i="21"/>
  <c r="T156" i="21" s="1"/>
  <c r="BK1210" i="18"/>
  <c r="BL1210" i="18" s="1"/>
  <c r="S1199" i="21"/>
  <c r="T1199" i="21" s="1"/>
  <c r="BK1242" i="18"/>
  <c r="BL1242" i="18" s="1"/>
  <c r="S891" i="21"/>
  <c r="T891" i="21" s="1"/>
  <c r="BK1274" i="18"/>
  <c r="BL1274" i="18" s="1"/>
  <c r="S1088" i="21"/>
  <c r="T1088" i="21" s="1"/>
  <c r="BK1305" i="18"/>
  <c r="BL1305" i="18" s="1"/>
  <c r="S1058" i="21"/>
  <c r="T1058" i="21" s="1"/>
  <c r="BK1141" i="18"/>
  <c r="BL1141" i="18" s="1"/>
  <c r="S1285" i="21"/>
  <c r="T1285" i="21" s="1"/>
  <c r="BK1173" i="18"/>
  <c r="BL1173" i="18" s="1"/>
  <c r="S276" i="21"/>
  <c r="T276" i="21" s="1"/>
  <c r="BK1205" i="18"/>
  <c r="BL1205" i="18" s="1"/>
  <c r="S1137" i="21"/>
  <c r="T1137" i="21" s="1"/>
  <c r="BK1237" i="18"/>
  <c r="BL1237" i="18" s="1"/>
  <c r="S246" i="21"/>
  <c r="T246" i="21" s="1"/>
  <c r="BK1284" i="18"/>
  <c r="BL1284" i="18" s="1"/>
  <c r="S621" i="21"/>
  <c r="T621" i="21" s="1"/>
  <c r="BK1316" i="18"/>
  <c r="BL1316" i="18" s="1"/>
  <c r="S14" i="21"/>
  <c r="T14" i="21" s="1"/>
  <c r="BK81" i="18"/>
  <c r="BL81" i="18" s="1"/>
  <c r="S38" i="21"/>
  <c r="T38" i="21" s="1"/>
  <c r="BK153" i="18"/>
  <c r="BL153" i="18" s="1"/>
  <c r="S25" i="21"/>
  <c r="T25" i="21" s="1"/>
  <c r="BK185" i="18"/>
  <c r="BL185" i="18" s="1"/>
  <c r="S74" i="21"/>
  <c r="T74" i="21" s="1"/>
  <c r="BK249" i="18"/>
  <c r="BL249" i="18" s="1"/>
  <c r="S111" i="21"/>
  <c r="T111" i="21" s="1"/>
  <c r="BK313" i="18"/>
  <c r="BL313" i="18" s="1"/>
  <c r="S833" i="21"/>
  <c r="T833" i="21" s="1"/>
  <c r="BK377" i="18"/>
  <c r="BL377" i="18" s="1"/>
  <c r="S822" i="21"/>
  <c r="T822" i="21" s="1"/>
  <c r="BK441" i="18"/>
  <c r="BL441" i="18" s="1"/>
  <c r="S1011" i="21"/>
  <c r="T1011" i="21" s="1"/>
  <c r="BK504" i="18"/>
  <c r="BL504" i="18" s="1"/>
  <c r="S112" i="21"/>
  <c r="T112" i="21" s="1"/>
  <c r="BK568" i="18"/>
  <c r="BL568" i="18" s="1"/>
  <c r="S376" i="21"/>
  <c r="T376" i="21" s="1"/>
  <c r="BK631" i="18"/>
  <c r="BL631" i="18" s="1"/>
  <c r="S132" i="21"/>
  <c r="T132" i="21" s="1"/>
  <c r="BK715" i="18"/>
  <c r="BL715" i="18" s="1"/>
  <c r="S1211" i="21"/>
  <c r="T1211" i="21" s="1"/>
  <c r="BK35" i="18"/>
  <c r="BL35" i="18" s="1"/>
  <c r="S16" i="21"/>
  <c r="T16" i="21" s="1"/>
  <c r="BK84" i="18"/>
  <c r="BL84" i="18" s="1"/>
  <c r="S1162" i="21"/>
  <c r="T1162" i="21" s="1"/>
  <c r="BK116" i="18"/>
  <c r="BL116" i="18" s="1"/>
  <c r="S1257" i="21"/>
  <c r="T1257" i="21" s="1"/>
  <c r="BK148" i="18"/>
  <c r="BL148" i="18" s="1"/>
  <c r="S20" i="21"/>
  <c r="T20" i="21" s="1"/>
  <c r="BK180" i="18"/>
  <c r="BL180" i="18" s="1"/>
  <c r="S488" i="21"/>
  <c r="T488" i="21" s="1"/>
  <c r="BK212" i="18"/>
  <c r="BL212" i="18" s="1"/>
  <c r="S636" i="21"/>
  <c r="T636" i="21" s="1"/>
  <c r="BK244" i="18"/>
  <c r="BL244" i="18" s="1"/>
  <c r="S89" i="21"/>
  <c r="T89" i="21" s="1"/>
  <c r="BK276" i="18"/>
  <c r="BL276" i="18" s="1"/>
  <c r="S108" i="21"/>
  <c r="T108" i="21" s="1"/>
  <c r="BK308" i="18"/>
  <c r="BL308" i="18" s="1"/>
  <c r="S706" i="21"/>
  <c r="T706" i="21" s="1"/>
  <c r="BK340" i="18"/>
  <c r="BL340" i="18" s="1"/>
  <c r="S1212" i="21"/>
  <c r="T1212" i="21" s="1"/>
  <c r="BK36" i="18"/>
  <c r="BL36" i="18" s="1"/>
  <c r="S399" i="21"/>
  <c r="T399" i="21" s="1"/>
  <c r="BK101" i="18"/>
  <c r="BL101" i="18" s="1"/>
  <c r="S1304" i="21"/>
  <c r="T1304" i="21" s="1"/>
  <c r="BK157" i="18"/>
  <c r="BL157" i="18" s="1"/>
  <c r="S732" i="21"/>
  <c r="T732" i="21" s="1"/>
  <c r="BK221" i="18"/>
  <c r="BL221" i="18" s="1"/>
  <c r="S689" i="21"/>
  <c r="T689" i="21" s="1"/>
  <c r="BK285" i="18"/>
  <c r="BL285" i="18" s="1"/>
  <c r="S30" i="21"/>
  <c r="T30" i="21" s="1"/>
  <c r="BK356" i="18"/>
  <c r="BL356" i="18" s="1"/>
  <c r="S1176" i="21"/>
  <c r="T1176" i="21" s="1"/>
  <c r="BK388" i="18"/>
  <c r="BL388" i="18" s="1"/>
  <c r="S492" i="21"/>
  <c r="T492" i="21" s="1"/>
  <c r="BK420" i="18"/>
  <c r="BL420" i="18" s="1"/>
  <c r="S1029" i="21"/>
  <c r="T1029" i="21" s="1"/>
  <c r="BK451" i="18"/>
  <c r="BL451" i="18" s="1"/>
  <c r="S645" i="21"/>
  <c r="T645" i="21" s="1"/>
  <c r="BK483" i="18"/>
  <c r="BL483" i="18" s="1"/>
  <c r="S226" i="21"/>
  <c r="T226" i="21" s="1"/>
  <c r="BK515" i="18"/>
  <c r="BL515" i="18" s="1"/>
  <c r="S123" i="21"/>
  <c r="T123" i="21" s="1"/>
  <c r="BK547" i="18"/>
  <c r="BL547" i="18" s="1"/>
  <c r="S299" i="21"/>
  <c r="T299" i="21" s="1"/>
  <c r="BK579" i="18"/>
  <c r="BL579" i="18" s="1"/>
  <c r="S588" i="21"/>
  <c r="T588" i="21" s="1"/>
  <c r="BK610" i="18"/>
  <c r="BL610" i="18" s="1"/>
  <c r="S33" i="21"/>
  <c r="T33" i="21" s="1"/>
  <c r="BK642" i="18"/>
  <c r="BL642" i="18" s="1"/>
  <c r="S871" i="21"/>
  <c r="T871" i="21" s="1"/>
  <c r="BK674" i="18"/>
  <c r="BL674" i="18" s="1"/>
  <c r="S197" i="21"/>
  <c r="T197" i="21" s="1"/>
  <c r="BK706" i="18"/>
  <c r="BL706" i="18" s="1"/>
  <c r="S262" i="21"/>
  <c r="T262" i="21" s="1"/>
  <c r="BK738" i="18"/>
  <c r="BL738" i="18" s="1"/>
  <c r="S71" i="21"/>
  <c r="T71" i="21" s="1"/>
  <c r="BK770" i="18"/>
  <c r="BL770" i="18" s="1"/>
  <c r="S340" i="21"/>
  <c r="T340" i="21" s="1"/>
  <c r="BK802" i="18"/>
  <c r="BL802" i="18" s="1"/>
  <c r="S1178" i="21"/>
  <c r="T1178" i="21" s="1"/>
  <c r="BK397" i="18"/>
  <c r="BL397" i="18" s="1"/>
  <c r="S1024" i="21"/>
  <c r="T1024" i="21" s="1"/>
  <c r="BK460" i="18"/>
  <c r="BL460" i="18" s="1"/>
  <c r="S269" i="21"/>
  <c r="T269" i="21" s="1"/>
  <c r="BK524" i="18"/>
  <c r="BL524" i="18" s="1"/>
  <c r="S242" i="21"/>
  <c r="T242" i="21" s="1"/>
  <c r="BK588" i="18"/>
  <c r="BL588" i="18" s="1"/>
  <c r="S1231" i="21"/>
  <c r="T1231" i="21" s="1"/>
  <c r="BK679" i="18"/>
  <c r="BL679" i="18" s="1"/>
  <c r="S134" i="21"/>
  <c r="T134" i="21" s="1"/>
  <c r="BK723" i="18"/>
  <c r="BL723" i="18" s="1"/>
  <c r="S790" i="21"/>
  <c r="T790" i="21" s="1"/>
  <c r="BK759" i="18"/>
  <c r="BL759" i="18" s="1"/>
  <c r="S1228" i="21"/>
  <c r="T1228" i="21" s="1"/>
  <c r="BK791" i="18"/>
  <c r="BL791" i="18" s="1"/>
  <c r="S1279" i="21"/>
  <c r="T1279" i="21" s="1"/>
  <c r="BK823" i="18"/>
  <c r="BL823" i="18" s="1"/>
  <c r="S809" i="21"/>
  <c r="T809" i="21" s="1"/>
  <c r="BK855" i="18"/>
  <c r="BL855" i="18" s="1"/>
  <c r="S752" i="21"/>
  <c r="T752" i="21" s="1"/>
  <c r="BK871" i="18"/>
  <c r="BL871" i="18" s="1"/>
  <c r="S635" i="21"/>
  <c r="T635" i="21" s="1"/>
  <c r="BK846" i="18"/>
  <c r="BL846" i="18" s="1"/>
  <c r="S741" i="21"/>
  <c r="T741" i="21" s="1"/>
  <c r="BK878" i="18"/>
  <c r="BL878" i="18" s="1"/>
  <c r="S172" i="21"/>
  <c r="T172" i="21" s="1"/>
  <c r="BK910" i="18"/>
  <c r="BL910" i="18" s="1"/>
  <c r="S943" i="21"/>
  <c r="T943" i="21" s="1"/>
  <c r="BK959" i="18"/>
  <c r="BL959" i="18" s="1"/>
  <c r="S876" i="21"/>
  <c r="T876" i="21" s="1"/>
  <c r="BK1007" i="18"/>
  <c r="BL1007" i="18" s="1"/>
  <c r="S515" i="21"/>
  <c r="T515" i="21" s="1"/>
  <c r="BK1087" i="18"/>
  <c r="BL1087" i="18" s="1"/>
  <c r="S682" i="21"/>
  <c r="T682" i="21" s="1"/>
  <c r="BK1310" i="18"/>
  <c r="BL1310" i="18" s="1"/>
  <c r="S864" i="21"/>
  <c r="T864" i="21" s="1"/>
  <c r="BK903" i="18"/>
  <c r="BL903" i="18" s="1"/>
  <c r="S835" i="21"/>
  <c r="T835" i="21" s="1"/>
  <c r="BK936" i="18"/>
  <c r="BL936" i="18" s="1"/>
  <c r="S980" i="21"/>
  <c r="T980" i="21" s="1"/>
  <c r="BK968" i="18"/>
  <c r="BL968" i="18" s="1"/>
  <c r="S942" i="21"/>
  <c r="T942" i="21" s="1"/>
  <c r="BK1000" i="18"/>
  <c r="BL1000" i="18" s="1"/>
  <c r="S1131" i="21"/>
  <c r="T1131" i="21" s="1"/>
  <c r="BK1032" i="18"/>
  <c r="BL1032" i="18" s="1"/>
  <c r="S443" i="21"/>
  <c r="T443" i="21" s="1"/>
  <c r="BK1064" i="18"/>
  <c r="BL1064" i="18" s="1"/>
  <c r="S498" i="21"/>
  <c r="T498" i="21" s="1"/>
  <c r="BK1096" i="18"/>
  <c r="BL1096" i="18" s="1"/>
  <c r="S522" i="21"/>
  <c r="T522" i="21" s="1"/>
  <c r="BK1128" i="18"/>
  <c r="BL1128" i="18" s="1"/>
  <c r="S1235" i="21"/>
  <c r="T1235" i="21" s="1"/>
  <c r="BK1160" i="18"/>
  <c r="BL1160" i="18" s="1"/>
  <c r="S620" i="21"/>
  <c r="T620" i="21" s="1"/>
  <c r="BK1192" i="18"/>
  <c r="BL1192" i="18" s="1"/>
  <c r="S1071" i="21"/>
  <c r="T1071" i="21" s="1"/>
  <c r="BK1224" i="18"/>
  <c r="BL1224" i="18" s="1"/>
  <c r="S1205" i="21"/>
  <c r="T1205" i="21" s="1"/>
  <c r="BK1256" i="18"/>
  <c r="BL1256" i="18" s="1"/>
  <c r="S889" i="21"/>
  <c r="T889" i="21" s="1"/>
  <c r="BK1272" i="18"/>
  <c r="BL1272" i="18" s="1"/>
  <c r="S205" i="21"/>
  <c r="T205" i="21" s="1"/>
  <c r="BK1287" i="18"/>
  <c r="BL1287" i="18" s="1"/>
  <c r="S665" i="21"/>
  <c r="T665" i="21" s="1"/>
  <c r="BK14" i="18"/>
  <c r="BL14" i="18" s="1"/>
  <c r="S684" i="21"/>
  <c r="T684" i="21" s="1"/>
  <c r="BK33" i="18"/>
  <c r="BL33" i="18" s="1"/>
  <c r="S301" i="21"/>
  <c r="T301" i="21" s="1"/>
  <c r="BK66" i="18"/>
  <c r="BL66" i="18" s="1"/>
  <c r="S343" i="21"/>
  <c r="T343" i="21" s="1"/>
  <c r="BK98" i="18"/>
  <c r="BL98" i="18" s="1"/>
  <c r="S601" i="21"/>
  <c r="T601" i="21" s="1"/>
  <c r="BK130" i="18"/>
  <c r="BL130" i="18" s="1"/>
  <c r="S1252" i="21"/>
  <c r="T1252" i="21" s="1"/>
  <c r="BK162" i="18"/>
  <c r="BL162" i="18" s="1"/>
  <c r="S313" i="21"/>
  <c r="T313" i="21" s="1"/>
  <c r="BK194" i="18"/>
  <c r="BL194" i="18" s="1"/>
  <c r="S633" i="21"/>
  <c r="T633" i="21" s="1"/>
  <c r="BK242" i="18"/>
  <c r="BL242" i="18" s="1"/>
  <c r="S1040" i="21"/>
  <c r="T1040" i="21" s="1"/>
  <c r="BK274" i="18"/>
  <c r="BL274" i="18" s="1"/>
  <c r="S296" i="21"/>
  <c r="T296" i="21" s="1"/>
  <c r="BK306" i="18"/>
  <c r="BL306" i="18" s="1"/>
  <c r="S704" i="21"/>
  <c r="T704" i="21" s="1"/>
  <c r="BK338" i="18"/>
  <c r="BL338" i="18" s="1"/>
  <c r="S319" i="21"/>
  <c r="T319" i="21" s="1"/>
  <c r="BK370" i="18"/>
  <c r="BL370" i="18" s="1"/>
  <c r="S186" i="21"/>
  <c r="T186" i="21" s="1"/>
  <c r="BK402" i="18"/>
  <c r="BL402" i="18" s="1"/>
  <c r="S883" i="21"/>
  <c r="T883" i="21" s="1"/>
  <c r="BK434" i="18"/>
  <c r="BL434" i="18" s="1"/>
  <c r="S1034" i="21"/>
  <c r="T1034" i="21" s="1"/>
  <c r="BK465" i="18"/>
  <c r="BL465" i="18" s="1"/>
  <c r="S659" i="21"/>
  <c r="T659" i="21" s="1"/>
  <c r="BK497" i="18"/>
  <c r="BL497" i="18" s="1"/>
  <c r="S151" i="21"/>
  <c r="T151" i="21" s="1"/>
  <c r="BK529" i="18"/>
  <c r="BL529" i="18" s="1"/>
  <c r="S267" i="21"/>
  <c r="T267" i="21" s="1"/>
  <c r="BK561" i="18"/>
  <c r="BL561" i="18" s="1"/>
  <c r="S61" i="21"/>
  <c r="T61" i="21" s="1"/>
  <c r="BK592" i="18"/>
  <c r="BL592" i="18" s="1"/>
  <c r="S372" i="21"/>
  <c r="T372" i="21" s="1"/>
  <c r="BK624" i="18"/>
  <c r="BL624" i="18" s="1"/>
  <c r="S375" i="21"/>
  <c r="T375" i="21" s="1"/>
  <c r="BK640" i="18"/>
  <c r="BL640" i="18" s="1"/>
  <c r="S1000" i="21"/>
  <c r="T1000" i="21" s="1"/>
  <c r="BK672" i="18"/>
  <c r="BL672" i="18" s="1"/>
  <c r="S257" i="21"/>
  <c r="T257" i="21" s="1"/>
  <c r="BK712" i="18"/>
  <c r="BL712" i="18" s="1"/>
  <c r="S796" i="21"/>
  <c r="T796" i="21" s="1"/>
  <c r="BK752" i="18"/>
  <c r="BL752" i="18" s="1"/>
  <c r="S782" i="21"/>
  <c r="T782" i="21" s="1"/>
  <c r="BK768" i="18"/>
  <c r="BL768" i="18" s="1"/>
  <c r="S610" i="21"/>
  <c r="T610" i="21" s="1"/>
  <c r="BK800" i="18"/>
  <c r="BL800" i="18" s="1"/>
  <c r="S1106" i="21"/>
  <c r="T1106" i="21" s="1"/>
  <c r="BK832" i="18"/>
  <c r="BL832" i="18" s="1"/>
  <c r="S780" i="21"/>
  <c r="T780" i="21" s="1"/>
  <c r="BK864" i="18"/>
  <c r="BL864" i="18" s="1"/>
  <c r="S931" i="21"/>
  <c r="T931" i="21" s="1"/>
  <c r="BK896" i="18"/>
  <c r="BL896" i="18" s="1"/>
  <c r="S971" i="21"/>
  <c r="T971" i="21" s="1"/>
  <c r="BK945" i="18"/>
  <c r="BL945" i="18" s="1"/>
  <c r="S976" i="21"/>
  <c r="T976" i="21" s="1"/>
  <c r="BK977" i="18"/>
  <c r="BL977" i="18" s="1"/>
  <c r="S846" i="21"/>
  <c r="T846" i="21" s="1"/>
  <c r="BK1009" i="18"/>
  <c r="BL1009" i="18" s="1"/>
  <c r="S387" i="21"/>
  <c r="T387" i="21" s="1"/>
  <c r="BK1041" i="18"/>
  <c r="BL1041" i="18" s="1"/>
  <c r="S544" i="21"/>
  <c r="T544" i="21" s="1"/>
  <c r="BK1073" i="18"/>
  <c r="BL1073" i="18" s="1"/>
  <c r="S508" i="21"/>
  <c r="T508" i="21" s="1"/>
  <c r="BK1105" i="18"/>
  <c r="BL1105" i="18" s="1"/>
  <c r="S622" i="21"/>
  <c r="T622" i="21" s="1"/>
  <c r="BK30" i="18"/>
  <c r="BL30" i="18" s="1"/>
  <c r="S579" i="21"/>
  <c r="T579" i="21" s="1"/>
  <c r="BK63" i="18"/>
  <c r="BL63" i="18" s="1"/>
  <c r="S356" i="21"/>
  <c r="T356" i="21" s="1"/>
  <c r="BK95" i="18"/>
  <c r="BL95" i="18" s="1"/>
  <c r="S1090" i="21"/>
  <c r="T1090" i="21" s="1"/>
  <c r="BK111" i="18"/>
  <c r="BL111" i="18" s="1"/>
  <c r="S1254" i="21"/>
  <c r="T1254" i="21" s="1"/>
  <c r="BK159" i="18"/>
  <c r="BL159" i="18" s="1"/>
  <c r="S309" i="21"/>
  <c r="T309" i="21" s="1"/>
  <c r="BK191" i="18"/>
  <c r="BL191" i="18" s="1"/>
  <c r="S744" i="21"/>
  <c r="T744" i="21" s="1"/>
  <c r="BK223" i="18"/>
  <c r="BL223" i="18" s="1"/>
  <c r="S51" i="21"/>
  <c r="T51" i="21" s="1"/>
  <c r="BK255" i="18"/>
  <c r="BL255" i="18" s="1"/>
  <c r="S686" i="21"/>
  <c r="T686" i="21" s="1"/>
  <c r="BK287" i="18"/>
  <c r="BL287" i="18" s="1"/>
  <c r="S1116" i="21"/>
  <c r="T1116" i="21" s="1"/>
  <c r="BK335" i="18"/>
  <c r="BL335" i="18" s="1"/>
  <c r="S1120" i="21"/>
  <c r="T1120" i="21" s="1"/>
  <c r="BK367" i="18"/>
  <c r="BL367" i="18" s="1"/>
  <c r="S283" i="21"/>
  <c r="T283" i="21" s="1"/>
  <c r="BK383" i="18"/>
  <c r="BL383" i="18" s="1"/>
  <c r="S552" i="21"/>
  <c r="T552" i="21" s="1"/>
  <c r="BK415" i="18"/>
  <c r="BL415" i="18" s="1"/>
  <c r="S812" i="21"/>
  <c r="T812" i="21" s="1"/>
  <c r="BK447" i="18"/>
  <c r="BL447" i="18" s="1"/>
  <c r="S640" i="21"/>
  <c r="T640" i="21" s="1"/>
  <c r="BK478" i="18"/>
  <c r="BL478" i="18" s="1"/>
  <c r="S467" i="21"/>
  <c r="T467" i="21" s="1"/>
  <c r="BK510" i="18"/>
  <c r="BL510" i="18" s="1"/>
  <c r="S90" i="21"/>
  <c r="T90" i="21" s="1"/>
  <c r="BK526" i="18"/>
  <c r="BL526" i="18" s="1"/>
  <c r="S297" i="21"/>
  <c r="T297" i="21" s="1"/>
  <c r="BK558" i="18"/>
  <c r="BL558" i="18" s="1"/>
  <c r="S117" i="21"/>
  <c r="T117" i="21" s="1"/>
  <c r="BK932" i="18"/>
  <c r="BL932" i="18" s="1"/>
  <c r="S348" i="21"/>
  <c r="T348" i="21" s="1"/>
  <c r="BK621" i="18"/>
  <c r="BL621" i="18" s="1"/>
  <c r="S528" i="21"/>
  <c r="T528" i="21" s="1"/>
  <c r="BK653" i="18"/>
  <c r="BL653" i="18" s="1"/>
  <c r="S1193" i="21"/>
  <c r="T1193" i="21" s="1"/>
  <c r="BK685" i="18"/>
  <c r="BL685" i="18" s="1"/>
  <c r="S64" i="21"/>
  <c r="T64" i="21" s="1"/>
  <c r="BK717" i="18"/>
  <c r="BL717" i="18" s="1"/>
  <c r="S806" i="21"/>
  <c r="T806" i="21" s="1"/>
  <c r="BK749" i="18"/>
  <c r="BL749" i="18" s="1"/>
  <c r="S593" i="21"/>
  <c r="T593" i="21" s="1"/>
  <c r="BK797" i="18"/>
  <c r="BL797" i="18" s="1"/>
  <c r="S1270" i="21"/>
  <c r="T1270" i="21" s="1"/>
  <c r="BK813" i="18"/>
  <c r="BL813" i="18" s="1"/>
  <c r="S632" i="21"/>
  <c r="T632" i="21" s="1"/>
  <c r="BK845" i="18"/>
  <c r="BL845" i="18" s="1"/>
  <c r="S735" i="21"/>
  <c r="T735" i="21" s="1"/>
  <c r="BK877" i="18"/>
  <c r="BL877" i="18" s="1"/>
  <c r="S43" i="21"/>
  <c r="T43" i="21" s="1"/>
  <c r="BK909" i="18"/>
  <c r="BL909" i="18" s="1"/>
  <c r="S909" i="21"/>
  <c r="T909" i="21" s="1"/>
  <c r="BK942" i="18"/>
  <c r="BL942" i="18" s="1"/>
  <c r="S951" i="21"/>
  <c r="T951" i="21" s="1"/>
  <c r="BK974" i="18"/>
  <c r="BL974" i="18" s="1"/>
  <c r="S913" i="21"/>
  <c r="T913" i="21" s="1"/>
  <c r="BK1006" i="18"/>
  <c r="BL1006" i="18" s="1"/>
  <c r="S349" i="21"/>
  <c r="T349" i="21" s="1"/>
  <c r="BK1038" i="18"/>
  <c r="BL1038" i="18" s="1"/>
  <c r="S415" i="21"/>
  <c r="T415" i="21" s="1"/>
  <c r="BK1054" i="18"/>
  <c r="BL1054" i="18" s="1"/>
  <c r="S500" i="21"/>
  <c r="T500" i="21" s="1"/>
  <c r="BK1102" i="18"/>
  <c r="BL1102" i="18" s="1"/>
  <c r="S114" i="21"/>
  <c r="T114" i="21" s="1"/>
  <c r="BK1134" i="18"/>
  <c r="BL1134" i="18" s="1"/>
  <c r="S1001" i="21"/>
  <c r="T1001" i="21" s="1"/>
  <c r="BK1166" i="18"/>
  <c r="BL1166" i="18" s="1"/>
  <c r="S867" i="21"/>
  <c r="T867" i="21" s="1"/>
  <c r="BK1198" i="18"/>
  <c r="BL1198" i="18" s="1"/>
  <c r="S1203" i="21"/>
  <c r="T1203" i="21" s="1"/>
  <c r="BK1246" i="18"/>
  <c r="BL1246" i="18" s="1"/>
  <c r="S1147" i="21"/>
  <c r="T1147" i="21" s="1"/>
  <c r="BK1262" i="18"/>
  <c r="BL1262" i="18" s="1"/>
  <c r="S50" i="21"/>
  <c r="T50" i="21" s="1"/>
  <c r="BK1293" i="18"/>
  <c r="BL1293" i="18" s="1"/>
  <c r="S261" i="21"/>
  <c r="T261" i="21" s="1"/>
  <c r="BK736" i="18"/>
  <c r="BL736" i="18" s="1"/>
  <c r="S1065" i="21"/>
  <c r="T1065" i="21" s="1"/>
  <c r="BK1161" i="18"/>
  <c r="BL1161" i="18" s="1"/>
  <c r="S617" i="21"/>
  <c r="T617" i="21" s="1"/>
  <c r="BK1193" i="18"/>
  <c r="BL1193" i="18" s="1"/>
  <c r="S263" i="21"/>
  <c r="T263" i="21" s="1"/>
  <c r="BK1209" i="18"/>
  <c r="BL1209" i="18" s="1"/>
  <c r="S1072" i="21"/>
  <c r="T1072" i="21" s="1"/>
  <c r="BK1225" i="18"/>
  <c r="BL1225" i="18" s="1"/>
  <c r="S1142" i="21"/>
  <c r="T1142" i="21" s="1"/>
  <c r="BK1257" i="18"/>
  <c r="BL1257" i="18" s="1"/>
  <c r="S890" i="21"/>
  <c r="T890" i="21" s="1"/>
  <c r="BK1273" i="18"/>
  <c r="BL1273" i="18" s="1"/>
  <c r="S265" i="21"/>
  <c r="T265" i="21" s="1"/>
  <c r="BK1288" i="18"/>
  <c r="BL1288" i="18" s="1"/>
  <c r="S332" i="21"/>
  <c r="T332" i="21" s="1"/>
  <c r="BK24" i="18"/>
  <c r="BL24" i="18" s="1"/>
  <c r="S336" i="21"/>
  <c r="T336" i="21" s="1"/>
  <c r="BK89" i="18"/>
  <c r="BL89" i="18" s="1"/>
  <c r="S596" i="21"/>
  <c r="T596" i="21" s="1"/>
  <c r="BK121" i="18"/>
  <c r="BL121" i="18" s="1"/>
  <c r="S312" i="21"/>
  <c r="T312" i="21" s="1"/>
  <c r="BK193" i="18"/>
  <c r="BL193" i="18" s="1"/>
  <c r="S751" i="21"/>
  <c r="T751" i="21" s="1"/>
  <c r="BK225" i="18"/>
  <c r="BL225" i="18" s="1"/>
  <c r="S692" i="21"/>
  <c r="T692" i="21" s="1"/>
  <c r="BK289" i="18"/>
  <c r="BL289" i="18" s="1"/>
  <c r="S274" i="21"/>
  <c r="T274" i="21" s="1"/>
  <c r="BK321" i="18"/>
  <c r="BL321" i="18" s="1"/>
  <c r="S127" i="21"/>
  <c r="T127" i="21" s="1"/>
  <c r="BK353" i="18"/>
  <c r="BL353" i="18" s="1"/>
  <c r="S713" i="21"/>
  <c r="T713" i="21" s="1"/>
  <c r="BK385" i="18"/>
  <c r="BL385" i="18" s="1"/>
  <c r="S717" i="21"/>
  <c r="T717" i="21" s="1"/>
  <c r="BK449" i="18"/>
  <c r="BL449" i="18" s="1"/>
  <c r="S76" i="21"/>
  <c r="T76" i="21" s="1"/>
  <c r="BK512" i="18"/>
  <c r="BL512" i="18" s="1"/>
  <c r="S82" i="21"/>
  <c r="T82" i="21" s="1"/>
  <c r="BK544" i="18"/>
  <c r="BL544" i="18" s="1"/>
  <c r="S32" i="21"/>
  <c r="T32" i="21" s="1"/>
  <c r="BK607" i="18"/>
  <c r="BL607" i="18" s="1"/>
  <c r="S400" i="21"/>
  <c r="T400" i="21" s="1"/>
  <c r="BK639" i="18"/>
  <c r="BL639" i="18" s="1"/>
  <c r="S503" i="21"/>
  <c r="T503" i="21" s="1"/>
  <c r="BK671" i="18"/>
  <c r="BL671" i="18" s="1"/>
  <c r="S1240" i="21"/>
  <c r="T1240" i="21" s="1"/>
  <c r="BK23" i="18"/>
  <c r="BL23" i="18" s="1"/>
  <c r="S669" i="21"/>
  <c r="T669" i="21" s="1"/>
  <c r="BK55" i="18"/>
  <c r="BL55" i="18" s="1"/>
  <c r="S1007" i="21"/>
  <c r="T1007" i="21" s="1"/>
  <c r="BK72" i="18"/>
  <c r="BL72" i="18" s="1"/>
  <c r="S345" i="21"/>
  <c r="T345" i="21" s="1"/>
  <c r="BK104" i="18"/>
  <c r="BL104" i="18" s="1"/>
  <c r="S595" i="21"/>
  <c r="T595" i="21" s="1"/>
  <c r="BK120" i="18"/>
  <c r="BL120" i="18" s="1"/>
  <c r="S605" i="21"/>
  <c r="T605" i="21" s="1"/>
  <c r="BK136" i="18"/>
  <c r="BL136" i="18" s="1"/>
  <c r="S1307" i="21"/>
  <c r="T1307" i="21" s="1"/>
  <c r="BK168" i="18"/>
  <c r="BL168" i="18" s="1"/>
  <c r="S24" i="21"/>
  <c r="T24" i="21" s="1"/>
  <c r="BK184" i="18"/>
  <c r="BL184" i="18" s="1"/>
  <c r="S856" i="21"/>
  <c r="T856" i="21" s="1"/>
  <c r="BK216" i="18"/>
  <c r="BL216" i="18" s="1"/>
  <c r="S1169" i="21"/>
  <c r="T1169" i="21" s="1"/>
  <c r="BK232" i="18"/>
  <c r="BL232" i="18" s="1"/>
  <c r="S163" i="21"/>
  <c r="T163" i="21" s="1"/>
  <c r="BK264" i="18"/>
  <c r="BL264" i="18" s="1"/>
  <c r="S699" i="21"/>
  <c r="T699" i="21" s="1"/>
  <c r="BK296" i="18"/>
  <c r="BL296" i="18" s="1"/>
  <c r="S428" i="21"/>
  <c r="T428" i="21" s="1"/>
  <c r="BK328" i="18"/>
  <c r="BL328" i="18" s="1"/>
  <c r="S2" i="21"/>
  <c r="T2" i="21" s="1"/>
  <c r="BK16" i="18"/>
  <c r="BL16" i="18" s="1"/>
  <c r="S10" i="21"/>
  <c r="T10" i="21" s="1"/>
  <c r="BK77" i="18"/>
  <c r="BL77" i="18" s="1"/>
  <c r="S1111" i="21"/>
  <c r="T1111" i="21" s="1"/>
  <c r="BK141" i="18"/>
  <c r="BL141" i="18" s="1"/>
  <c r="S771" i="21"/>
  <c r="T771" i="21" s="1"/>
  <c r="BK229" i="18"/>
  <c r="BL229" i="18" s="1"/>
  <c r="S696" i="21"/>
  <c r="T696" i="21" s="1"/>
  <c r="BK293" i="18"/>
  <c r="BL293" i="18" s="1"/>
  <c r="S1173" i="21"/>
  <c r="T1173" i="21" s="1"/>
  <c r="BK357" i="18"/>
  <c r="BL357" i="18" s="1"/>
  <c r="S869" i="21"/>
  <c r="T869" i="21" s="1"/>
  <c r="BK376" i="18"/>
  <c r="BL376" i="18" s="1"/>
  <c r="S510" i="21"/>
  <c r="T510" i="21" s="1"/>
  <c r="BK408" i="18"/>
  <c r="BL408" i="18" s="1"/>
  <c r="S858" i="21"/>
  <c r="T858" i="21" s="1"/>
  <c r="BK440" i="18"/>
  <c r="BL440" i="18" s="1"/>
  <c r="S1031" i="21"/>
  <c r="T1031" i="21" s="1"/>
  <c r="BK471" i="18"/>
  <c r="BL471" i="18" s="1"/>
  <c r="S998" i="21"/>
  <c r="T998" i="21" s="1"/>
  <c r="BK503" i="18"/>
  <c r="BL503" i="18" s="1"/>
  <c r="S80" i="21"/>
  <c r="T80" i="21" s="1"/>
  <c r="BK519" i="18"/>
  <c r="BL519" i="18" s="1"/>
  <c r="S250" i="21"/>
  <c r="T250" i="21" s="1"/>
  <c r="BK551" i="18"/>
  <c r="BL551" i="18" s="1"/>
  <c r="S84" i="21"/>
  <c r="T84" i="21" s="1"/>
  <c r="BK567" i="18"/>
  <c r="BL567" i="18" s="1"/>
  <c r="S216" i="21"/>
  <c r="T216" i="21" s="1"/>
  <c r="BK583" i="18"/>
  <c r="BL583" i="18" s="1"/>
  <c r="S367" i="21"/>
  <c r="T367" i="21" s="1"/>
  <c r="BK614" i="18"/>
  <c r="BL614" i="18" s="1"/>
  <c r="S1130" i="21"/>
  <c r="T1130" i="21" s="1"/>
  <c r="BK678" i="18"/>
  <c r="BL678" i="18" s="1"/>
  <c r="S255" i="21"/>
  <c r="T255" i="21" s="1"/>
  <c r="BK710" i="18"/>
  <c r="BL710" i="18" s="1"/>
  <c r="S827" i="21"/>
  <c r="T827" i="21" s="1"/>
  <c r="BK742" i="18"/>
  <c r="BL742" i="18" s="1"/>
  <c r="S1232" i="21"/>
  <c r="T1232" i="21" s="1"/>
  <c r="BK790" i="18"/>
  <c r="BL790" i="18" s="1"/>
  <c r="S886" i="21"/>
  <c r="T886" i="21" s="1"/>
  <c r="BK437" i="18"/>
  <c r="BL437" i="18" s="1"/>
  <c r="S662" i="21"/>
  <c r="T662" i="21" s="1"/>
  <c r="BK500" i="18"/>
  <c r="BL500" i="18" s="1"/>
  <c r="S285" i="21"/>
  <c r="T285" i="21" s="1"/>
  <c r="BK564" i="18"/>
  <c r="BL564" i="18" s="1"/>
  <c r="S369" i="21"/>
  <c r="T369" i="21" s="1"/>
  <c r="BK627" i="18"/>
  <c r="BL627" i="18" s="1"/>
  <c r="S66" i="21"/>
  <c r="T66" i="21" s="1"/>
  <c r="BK727" i="18"/>
  <c r="BL727" i="18" s="1"/>
  <c r="S815" i="21"/>
  <c r="T815" i="21" s="1"/>
  <c r="BK763" i="18"/>
  <c r="BL763" i="18" s="1"/>
  <c r="S598" i="21"/>
  <c r="T598" i="21" s="1"/>
  <c r="BK795" i="18"/>
  <c r="BL795" i="18" s="1"/>
  <c r="S797" i="21"/>
  <c r="T797" i="21" s="1"/>
  <c r="BK859" i="18"/>
  <c r="BL859" i="18" s="1"/>
  <c r="S737" i="21"/>
  <c r="T737" i="21" s="1"/>
  <c r="BK850" i="18"/>
  <c r="BL850" i="18" s="1"/>
  <c r="S762" i="21"/>
  <c r="T762" i="21" s="1"/>
  <c r="BK882" i="18"/>
  <c r="BL882" i="18" s="1"/>
  <c r="S418" i="21"/>
  <c r="T418" i="21" s="1"/>
  <c r="BK914" i="18"/>
  <c r="BL914" i="18" s="1"/>
  <c r="S973" i="21"/>
  <c r="T973" i="21" s="1"/>
  <c r="BK979" i="18"/>
  <c r="BL979" i="18" s="1"/>
  <c r="S957" i="21"/>
  <c r="T957" i="21" s="1"/>
  <c r="BK1011" i="18"/>
  <c r="BL1011" i="18" s="1"/>
  <c r="S385" i="21"/>
  <c r="T385" i="21" s="1"/>
  <c r="BK1043" i="18"/>
  <c r="BL1043" i="18" s="1"/>
  <c r="S465" i="21"/>
  <c r="T465" i="21" s="1"/>
  <c r="BK1075" i="18"/>
  <c r="BL1075" i="18" s="1"/>
  <c r="S442" i="21"/>
  <c r="T442" i="21" s="1"/>
  <c r="BK1107" i="18"/>
  <c r="BL1107" i="18" s="1"/>
  <c r="S1057" i="21"/>
  <c r="T1057" i="21" s="1"/>
  <c r="BK1139" i="18"/>
  <c r="BL1139" i="18" s="1"/>
  <c r="S451" i="21"/>
  <c r="T451" i="21" s="1"/>
  <c r="BK1171" i="18"/>
  <c r="BL1171" i="18" s="1"/>
  <c r="S574" i="21"/>
  <c r="T574" i="21" s="1"/>
  <c r="BK1187" i="18"/>
  <c r="BL1187" i="18" s="1"/>
  <c r="S1284" i="21"/>
  <c r="T1284" i="21" s="1"/>
  <c r="BK1219" i="18"/>
  <c r="BL1219" i="18" s="1"/>
  <c r="S327" i="21"/>
  <c r="T327" i="21" s="1"/>
  <c r="BK1251" i="18"/>
  <c r="BL1251" i="18" s="1"/>
  <c r="S245" i="21"/>
  <c r="T245" i="21" s="1"/>
  <c r="BK1282" i="18"/>
  <c r="BL1282" i="18" s="1"/>
  <c r="S928" i="21"/>
  <c r="T928" i="21" s="1"/>
  <c r="BK1314" i="18"/>
  <c r="BL1314" i="18" s="1"/>
  <c r="S165" i="21"/>
  <c r="T165" i="21" s="1"/>
  <c r="BK907" i="18"/>
  <c r="BL907" i="18" s="1"/>
  <c r="S685" i="21"/>
  <c r="T685" i="21" s="1"/>
  <c r="BK940" i="18"/>
  <c r="BL940" i="18" s="1"/>
  <c r="S901" i="21"/>
  <c r="T901" i="21" s="1"/>
  <c r="BK972" i="18"/>
  <c r="BL972" i="18" s="1"/>
  <c r="S956" i="21"/>
  <c r="T956" i="21" s="1"/>
  <c r="BK1004" i="18"/>
  <c r="BL1004" i="18" s="1"/>
  <c r="S963" i="21"/>
  <c r="T963" i="21" s="1"/>
  <c r="BK1020" i="18"/>
  <c r="BL1020" i="18" s="1"/>
  <c r="S353" i="21"/>
  <c r="T353" i="21" s="1"/>
  <c r="BK1052" i="18"/>
  <c r="BL1052" i="18" s="1"/>
  <c r="S559" i="21"/>
  <c r="T559" i="21" s="1"/>
  <c r="BK1100" i="18"/>
  <c r="BL1100" i="18" s="1"/>
  <c r="S486" i="21"/>
  <c r="T486" i="21" s="1"/>
  <c r="BK1132" i="18"/>
  <c r="BL1132" i="18" s="1"/>
  <c r="S1204" i="21"/>
  <c r="T1204" i="21" s="1"/>
  <c r="BK1148" i="18"/>
  <c r="BL1148" i="18" s="1"/>
  <c r="S566" i="21"/>
  <c r="T566" i="21" s="1"/>
  <c r="BK1180" i="18"/>
  <c r="BL1180" i="18" s="1"/>
  <c r="S939" i="21"/>
  <c r="T939" i="21" s="1"/>
  <c r="BK1196" i="18"/>
  <c r="BL1196" i="18" s="1"/>
  <c r="S1075" i="21"/>
  <c r="T1075" i="21" s="1"/>
  <c r="BK1228" i="18"/>
  <c r="BL1228" i="18" s="1"/>
  <c r="S1145" i="21"/>
  <c r="T1145" i="21" s="1"/>
  <c r="BK1260" i="18"/>
  <c r="BL1260" i="18" s="1"/>
  <c r="S923" i="21"/>
  <c r="T923" i="21" s="1"/>
  <c r="BK1276" i="18"/>
  <c r="BL1276" i="18" s="1"/>
  <c r="S414" i="21"/>
  <c r="T414" i="21" s="1"/>
  <c r="BK1307" i="18"/>
  <c r="BL1307" i="18" s="1"/>
  <c r="S3" i="21"/>
  <c r="T3" i="21" s="1"/>
  <c r="BK18" i="18"/>
  <c r="BL18" i="18" s="1"/>
  <c r="S583" i="21"/>
  <c r="T583" i="21" s="1"/>
  <c r="BK21" i="18"/>
  <c r="BL21" i="18" s="1"/>
  <c r="S1213" i="21"/>
  <c r="T1213" i="21" s="1"/>
  <c r="BK37" i="18"/>
  <c r="BL37" i="18" s="1"/>
  <c r="S667" i="21"/>
  <c r="T667" i="21" s="1"/>
  <c r="BK53" i="18"/>
  <c r="BL53" i="18" s="1"/>
  <c r="S1005" i="21"/>
  <c r="T1005" i="21" s="1"/>
  <c r="BK70" i="18"/>
  <c r="BL70" i="18" s="1"/>
  <c r="S17" i="21"/>
  <c r="T17" i="21" s="1"/>
  <c r="BK86" i="18"/>
  <c r="BL86" i="18" s="1"/>
  <c r="S366" i="21"/>
  <c r="T366" i="21" s="1"/>
  <c r="BK102" i="18"/>
  <c r="BL102" i="18" s="1"/>
  <c r="S1095" i="21"/>
  <c r="T1095" i="21" s="1"/>
  <c r="BK118" i="18"/>
  <c r="BL118" i="18" s="1"/>
  <c r="S424" i="21"/>
  <c r="T424" i="21" s="1"/>
  <c r="BK134" i="18"/>
  <c r="BL134" i="18" s="1"/>
  <c r="S1267" i="21"/>
  <c r="T1267" i="21" s="1"/>
  <c r="BK150" i="18"/>
  <c r="BL150" i="18" s="1"/>
  <c r="S1291" i="21"/>
  <c r="T1291" i="21" s="1"/>
  <c r="BK166" i="18"/>
  <c r="BL166" i="18" s="1"/>
  <c r="S22" i="21"/>
  <c r="T22" i="21" s="1"/>
  <c r="BK182" i="18"/>
  <c r="BL182" i="18" s="1"/>
  <c r="S426" i="21"/>
  <c r="T426" i="21" s="1"/>
  <c r="BK198" i="18"/>
  <c r="BL198" i="18" s="1"/>
  <c r="S439" i="21"/>
  <c r="T439" i="21" s="1"/>
  <c r="BK214" i="18"/>
  <c r="BL214" i="18" s="1"/>
  <c r="S1158" i="21"/>
  <c r="T1158" i="21" s="1"/>
  <c r="BK230" i="18"/>
  <c r="BL230" i="18" s="1"/>
  <c r="S173" i="21"/>
  <c r="T173" i="21" s="1"/>
  <c r="BK246" i="18"/>
  <c r="BL246" i="18" s="1"/>
  <c r="S120" i="21"/>
  <c r="T120" i="21" s="1"/>
  <c r="BK262" i="18"/>
  <c r="BL262" i="18" s="1"/>
  <c r="S52" i="21"/>
  <c r="T52" i="21" s="1"/>
  <c r="BK278" i="18"/>
  <c r="BL278" i="18" s="1"/>
  <c r="S697" i="21"/>
  <c r="T697" i="21" s="1"/>
  <c r="BK294" i="18"/>
  <c r="BL294" i="18" s="1"/>
  <c r="S145" i="21"/>
  <c r="T145" i="21" s="1"/>
  <c r="BK310" i="18"/>
  <c r="BL310" i="18" s="1"/>
  <c r="S453" i="21"/>
  <c r="T453" i="21" s="1"/>
  <c r="BK326" i="18"/>
  <c r="BL326" i="18" s="1"/>
  <c r="S708" i="21"/>
  <c r="T708" i="21" s="1"/>
  <c r="BK342" i="18"/>
  <c r="BL342" i="18" s="1"/>
  <c r="S31" i="21"/>
  <c r="T31" i="21" s="1"/>
  <c r="BK358" i="18"/>
  <c r="BL358" i="18" s="1"/>
  <c r="S468" i="21"/>
  <c r="T468" i="21" s="1"/>
  <c r="BK374" i="18"/>
  <c r="BL374" i="18" s="1"/>
  <c r="S1122" i="21"/>
  <c r="T1122" i="21" s="1"/>
  <c r="BK390" i="18"/>
  <c r="BL390" i="18" s="1"/>
  <c r="S323" i="21"/>
  <c r="T323" i="21" s="1"/>
  <c r="BK406" i="18"/>
  <c r="BL406" i="18" s="1"/>
  <c r="S755" i="21"/>
  <c r="T755" i="21" s="1"/>
  <c r="BK422" i="18"/>
  <c r="BL422" i="18" s="1"/>
  <c r="S859" i="21"/>
  <c r="T859" i="21" s="1"/>
  <c r="BK438" i="18"/>
  <c r="BL438" i="18" s="1"/>
  <c r="S1026" i="21"/>
  <c r="T1026" i="21" s="1"/>
  <c r="BK453" i="18"/>
  <c r="BL453" i="18" s="1"/>
  <c r="S1025" i="21"/>
  <c r="T1025" i="21" s="1"/>
  <c r="BK469" i="18"/>
  <c r="BL469" i="18" s="1"/>
  <c r="S647" i="21"/>
  <c r="T647" i="21" s="1"/>
  <c r="BK485" i="18"/>
  <c r="BL485" i="18" s="1"/>
  <c r="S663" i="21"/>
  <c r="T663" i="21" s="1"/>
  <c r="BK501" i="18"/>
  <c r="BL501" i="18" s="1"/>
  <c r="S171" i="21"/>
  <c r="T171" i="21" s="1"/>
  <c r="BK517" i="18"/>
  <c r="BL517" i="18" s="1"/>
  <c r="S288" i="21"/>
  <c r="T288" i="21" s="1"/>
  <c r="BK533" i="18"/>
  <c r="BL533" i="18" s="1"/>
  <c r="S240" i="21"/>
  <c r="T240" i="21" s="1"/>
  <c r="BK549" i="18"/>
  <c r="BL549" i="18" s="1"/>
  <c r="S298" i="21"/>
  <c r="T298" i="21" s="1"/>
  <c r="BK565" i="18"/>
  <c r="BL565" i="18" s="1"/>
  <c r="S116" i="21"/>
  <c r="T116" i="21" s="1"/>
  <c r="BK581" i="18"/>
  <c r="BL581" i="18" s="1"/>
  <c r="S196" i="21"/>
  <c r="T196" i="21" s="1"/>
  <c r="BK596" i="18"/>
  <c r="BL596" i="18" s="1"/>
  <c r="S373" i="21"/>
  <c r="T373" i="21" s="1"/>
  <c r="BK612" i="18"/>
  <c r="BL612" i="18" s="1"/>
  <c r="S371" i="21"/>
  <c r="T371" i="21" s="1"/>
  <c r="BK628" i="18"/>
  <c r="BL628" i="18" s="1"/>
  <c r="S334" i="21"/>
  <c r="T334" i="21" s="1"/>
  <c r="BK644" i="18"/>
  <c r="BL644" i="18" s="1"/>
  <c r="S534" i="21"/>
  <c r="T534" i="21" s="1"/>
  <c r="BK660" i="18"/>
  <c r="BL660" i="18" s="1"/>
  <c r="S1128" i="21"/>
  <c r="T1128" i="21" s="1"/>
  <c r="BK676" i="18"/>
  <c r="BL676" i="18" s="1"/>
  <c r="S252" i="21"/>
  <c r="T252" i="21" s="1"/>
  <c r="BK696" i="18"/>
  <c r="BL696" i="18" s="1"/>
  <c r="S260" i="21"/>
  <c r="T260" i="21" s="1"/>
  <c r="BK716" i="18"/>
  <c r="BL716" i="18" s="1"/>
  <c r="S432" i="21"/>
  <c r="T432" i="21" s="1"/>
  <c r="BK740" i="18"/>
  <c r="BL740" i="18" s="1"/>
  <c r="S830" i="21"/>
  <c r="T830" i="21" s="1"/>
  <c r="BK756" i="18"/>
  <c r="BL756" i="18" s="1"/>
  <c r="S104" i="21"/>
  <c r="T104" i="21" s="1"/>
  <c r="BK772" i="18"/>
  <c r="BL772" i="18" s="1"/>
  <c r="S678" i="21"/>
  <c r="T678" i="21" s="1"/>
  <c r="BK788" i="18"/>
  <c r="BL788" i="18" s="1"/>
  <c r="S1163" i="21"/>
  <c r="T1163" i="21" s="1"/>
  <c r="BK804" i="18"/>
  <c r="BL804" i="18" s="1"/>
  <c r="S1299" i="21"/>
  <c r="T1299" i="21" s="1"/>
  <c r="BK820" i="18"/>
  <c r="BL820" i="18" s="1"/>
  <c r="S1127" i="21"/>
  <c r="T1127" i="21" s="1"/>
  <c r="BK836" i="18"/>
  <c r="BL836" i="18" s="1"/>
  <c r="S775" i="21"/>
  <c r="T775" i="21" s="1"/>
  <c r="BK852" i="18"/>
  <c r="BL852" i="18" s="1"/>
  <c r="S895" i="21"/>
  <c r="T895" i="21" s="1"/>
  <c r="BK868" i="18"/>
  <c r="BL868" i="18" s="1"/>
  <c r="S882" i="21"/>
  <c r="T882" i="21" s="1"/>
  <c r="BK884" i="18"/>
  <c r="BL884" i="18" s="1"/>
  <c r="S781" i="21"/>
  <c r="T781" i="21" s="1"/>
  <c r="BK900" i="18"/>
  <c r="BL900" i="18" s="1"/>
  <c r="S423" i="21"/>
  <c r="T423" i="21" s="1"/>
  <c r="BK916" i="18"/>
  <c r="BL916" i="18" s="1"/>
  <c r="S325" i="21"/>
  <c r="T325" i="21" s="1"/>
  <c r="BK933" i="18"/>
  <c r="BL933" i="18" s="1"/>
  <c r="S905" i="21"/>
  <c r="T905" i="21" s="1"/>
  <c r="BK949" i="18"/>
  <c r="BL949" i="18" s="1"/>
  <c r="S844" i="21"/>
  <c r="T844" i="21" s="1"/>
  <c r="BK965" i="18"/>
  <c r="BL965" i="18" s="1"/>
  <c r="S953" i="21"/>
  <c r="T953" i="21" s="1"/>
  <c r="BK981" i="18"/>
  <c r="BL981" i="18" s="1"/>
  <c r="S941" i="21"/>
  <c r="T941" i="21" s="1"/>
  <c r="BK997" i="18"/>
  <c r="BL997" i="18" s="1"/>
  <c r="S880" i="21"/>
  <c r="T880" i="21" s="1"/>
  <c r="BK1013" i="18"/>
  <c r="BL1013" i="18" s="1"/>
  <c r="S894" i="21"/>
  <c r="T894" i="21" s="1"/>
  <c r="BK1029" i="18"/>
  <c r="BL1029" i="18" s="1"/>
  <c r="S386" i="21"/>
  <c r="T386" i="21" s="1"/>
  <c r="BK1045" i="18"/>
  <c r="BL1045" i="18" s="1"/>
  <c r="S721" i="21"/>
  <c r="T721" i="21" s="1"/>
  <c r="BK1061" i="18"/>
  <c r="BL1061" i="18" s="1"/>
  <c r="S484" i="21"/>
  <c r="T484" i="21" s="1"/>
  <c r="BK1077" i="18"/>
  <c r="BL1077" i="18" s="1"/>
  <c r="S512" i="21"/>
  <c r="T512" i="21" s="1"/>
  <c r="BK1093" i="18"/>
  <c r="BL1093" i="18" s="1"/>
  <c r="S461" i="21"/>
  <c r="T461" i="21" s="1"/>
  <c r="BK1109" i="18"/>
  <c r="BL1109" i="18" s="1"/>
  <c r="S1052" i="21"/>
  <c r="T1052" i="21" s="1"/>
  <c r="BK1125" i="18"/>
  <c r="BL1125" i="18" s="1"/>
  <c r="S727" i="21"/>
  <c r="T727" i="21" s="1"/>
  <c r="BK34" i="18"/>
  <c r="BL34" i="18" s="1"/>
  <c r="S1224" i="21"/>
  <c r="T1224" i="21" s="1"/>
  <c r="BK50" i="18"/>
  <c r="BL50" i="18" s="1"/>
  <c r="S411" i="21"/>
  <c r="T411" i="21" s="1"/>
  <c r="BK67" i="18"/>
  <c r="BL67" i="18" s="1"/>
  <c r="S6" i="21"/>
  <c r="T6" i="21" s="1"/>
  <c r="BK83" i="18"/>
  <c r="BL83" i="18" s="1"/>
  <c r="S357" i="21"/>
  <c r="T357" i="21" s="1"/>
  <c r="BK99" i="18"/>
  <c r="BL99" i="18" s="1"/>
  <c r="S585" i="21"/>
  <c r="T585" i="21" s="1"/>
  <c r="BK115" i="18"/>
  <c r="BL115" i="18" s="1"/>
  <c r="S602" i="21"/>
  <c r="T602" i="21" s="1"/>
  <c r="BK131" i="18"/>
  <c r="BL131" i="18" s="1"/>
  <c r="S1243" i="21"/>
  <c r="T1243" i="21" s="1"/>
  <c r="BK147" i="18"/>
  <c r="BL147" i="18" s="1"/>
  <c r="S338" i="21"/>
  <c r="T338" i="21" s="1"/>
  <c r="BK163" i="18"/>
  <c r="BL163" i="18" s="1"/>
  <c r="S19" i="21"/>
  <c r="T19" i="21" s="1"/>
  <c r="BK179" i="18"/>
  <c r="BL179" i="18" s="1"/>
  <c r="S314" i="21"/>
  <c r="T314" i="21" s="1"/>
  <c r="BK195" i="18"/>
  <c r="BL195" i="18" s="1"/>
  <c r="S549" i="21"/>
  <c r="T549" i="21" s="1"/>
  <c r="BK211" i="18"/>
  <c r="BL211" i="18" s="1"/>
  <c r="S768" i="21"/>
  <c r="T768" i="21" s="1"/>
  <c r="BK227" i="18"/>
  <c r="BL227" i="18" s="1"/>
  <c r="S634" i="21"/>
  <c r="T634" i="21" s="1"/>
  <c r="BK243" i="18"/>
  <c r="BL243" i="18" s="1"/>
  <c r="S193" i="21"/>
  <c r="T193" i="21" s="1"/>
  <c r="BK259" i="18"/>
  <c r="BL259" i="18" s="1"/>
  <c r="S180" i="21"/>
  <c r="T180" i="21" s="1"/>
  <c r="BK275" i="18"/>
  <c r="BL275" i="18" s="1"/>
  <c r="S694" i="21"/>
  <c r="T694" i="21" s="1"/>
  <c r="BK291" i="18"/>
  <c r="BL291" i="18" s="1"/>
  <c r="S247" i="21"/>
  <c r="T247" i="21" s="1"/>
  <c r="BK307" i="18"/>
  <c r="BL307" i="18" s="1"/>
  <c r="S1042" i="21"/>
  <c r="T1042" i="21" s="1"/>
  <c r="BK323" i="18"/>
  <c r="BL323" i="18" s="1"/>
  <c r="S705" i="21"/>
  <c r="T705" i="21" s="1"/>
  <c r="BK339" i="18"/>
  <c r="BL339" i="18" s="1"/>
  <c r="S712" i="21"/>
  <c r="T712" i="21" s="1"/>
  <c r="BK355" i="18"/>
  <c r="BL355" i="18" s="1"/>
  <c r="S320" i="21"/>
  <c r="T320" i="21" s="1"/>
  <c r="BK371" i="18"/>
  <c r="BL371" i="18" s="1"/>
  <c r="S715" i="21"/>
  <c r="T715" i="21" s="1"/>
  <c r="BK387" i="18"/>
  <c r="BL387" i="18" s="1"/>
  <c r="S1180" i="21"/>
  <c r="T1180" i="21" s="1"/>
  <c r="BK403" i="18"/>
  <c r="BL403" i="18" s="1"/>
  <c r="S491" i="21"/>
  <c r="T491" i="21" s="1"/>
  <c r="BK419" i="18"/>
  <c r="BL419" i="18" s="1"/>
  <c r="S884" i="21"/>
  <c r="T884" i="21" s="1"/>
  <c r="BK435" i="18"/>
  <c r="BL435" i="18" s="1"/>
  <c r="S719" i="21"/>
  <c r="T719" i="21" s="1"/>
  <c r="BK1322" i="18"/>
  <c r="BL1322" i="18" s="1"/>
  <c r="S1027" i="21"/>
  <c r="T1027" i="21" s="1"/>
  <c r="BK466" i="18"/>
  <c r="BL466" i="18" s="1"/>
  <c r="S644" i="21"/>
  <c r="T644" i="21" s="1"/>
  <c r="BK482" i="18"/>
  <c r="BL482" i="18" s="1"/>
  <c r="S660" i="21"/>
  <c r="T660" i="21" s="1"/>
  <c r="BK498" i="18"/>
  <c r="BL498" i="18" s="1"/>
  <c r="S225" i="21"/>
  <c r="T225" i="21" s="1"/>
  <c r="BK514" i="18"/>
  <c r="BL514" i="18" s="1"/>
  <c r="S152" i="21"/>
  <c r="T152" i="21" s="1"/>
  <c r="BK530" i="18"/>
  <c r="BL530" i="18" s="1"/>
  <c r="S238" i="21"/>
  <c r="T238" i="21" s="1"/>
  <c r="BK546" i="18"/>
  <c r="BL546" i="18" s="1"/>
  <c r="S290" i="21"/>
  <c r="T290" i="21" s="1"/>
  <c r="BK562" i="18"/>
  <c r="BL562" i="18" s="1"/>
  <c r="S270" i="21"/>
  <c r="T270" i="21" s="1"/>
  <c r="BK578" i="18"/>
  <c r="BL578" i="18" s="1"/>
  <c r="S129" i="21"/>
  <c r="T129" i="21" s="1"/>
  <c r="BK593" i="18"/>
  <c r="BL593" i="18" s="1"/>
  <c r="S1216" i="21"/>
  <c r="T1216" i="21" s="1"/>
  <c r="BK609" i="18"/>
  <c r="BL609" i="18" s="1"/>
  <c r="S380" i="21"/>
  <c r="T380" i="21" s="1"/>
  <c r="BK625" i="18"/>
  <c r="BL625" i="18" s="1"/>
  <c r="S1226" i="21"/>
  <c r="T1226" i="21" s="1"/>
  <c r="BK641" i="18"/>
  <c r="BL641" i="18" s="1"/>
  <c r="S531" i="21"/>
  <c r="T531" i="21" s="1"/>
  <c r="BK657" i="18"/>
  <c r="BL657" i="18" s="1"/>
  <c r="S612" i="21"/>
  <c r="T612" i="21" s="1"/>
  <c r="BK673" i="18"/>
  <c r="BL673" i="18" s="1"/>
  <c r="S1195" i="21"/>
  <c r="T1195" i="21" s="1"/>
  <c r="BK689" i="18"/>
  <c r="BL689" i="18" s="1"/>
  <c r="S253" i="21"/>
  <c r="T253" i="21" s="1"/>
  <c r="BK705" i="18"/>
  <c r="BL705" i="18" s="1"/>
  <c r="S133" i="21"/>
  <c r="T133" i="21" s="1"/>
  <c r="BK721" i="18"/>
  <c r="BL721" i="18" s="1"/>
  <c r="S70" i="21"/>
  <c r="T70" i="21" s="1"/>
  <c r="BK737" i="18"/>
  <c r="BL737" i="18" s="1"/>
  <c r="S826" i="21"/>
  <c r="T826" i="21" s="1"/>
  <c r="BK753" i="18"/>
  <c r="BL753" i="18" s="1"/>
  <c r="S102" i="21"/>
  <c r="T102" i="21" s="1"/>
  <c r="BK769" i="18"/>
  <c r="BL769" i="18" s="1"/>
  <c r="S1265" i="21"/>
  <c r="T1265" i="21" s="1"/>
  <c r="BK785" i="18"/>
  <c r="BL785" i="18" s="1"/>
  <c r="S342" i="21"/>
  <c r="T342" i="21" s="1"/>
  <c r="BK801" i="18"/>
  <c r="BL801" i="18" s="1"/>
  <c r="S1272" i="21"/>
  <c r="T1272" i="21" s="1"/>
  <c r="BK817" i="18"/>
  <c r="BL817" i="18" s="1"/>
  <c r="S1093" i="21"/>
  <c r="T1093" i="21" s="1"/>
  <c r="BK833" i="18"/>
  <c r="BL833" i="18" s="1"/>
  <c r="S772" i="21"/>
  <c r="T772" i="21" s="1"/>
  <c r="BK849" i="18"/>
  <c r="BL849" i="18" s="1"/>
  <c r="S777" i="21"/>
  <c r="T777" i="21" s="1"/>
  <c r="BK865" i="18"/>
  <c r="BL865" i="18" s="1"/>
  <c r="S734" i="21"/>
  <c r="T734" i="21" s="1"/>
  <c r="BK881" i="18"/>
  <c r="BL881" i="18" s="1"/>
  <c r="S767" i="21"/>
  <c r="T767" i="21" s="1"/>
  <c r="BK897" i="18"/>
  <c r="BL897" i="18" s="1"/>
  <c r="S416" i="21"/>
  <c r="T416" i="21" s="1"/>
  <c r="BK913" i="18"/>
  <c r="BL913" i="18" s="1"/>
  <c r="S36" i="21"/>
  <c r="T36" i="21" s="1"/>
  <c r="BK929" i="18"/>
  <c r="BL929" i="18" s="1"/>
  <c r="S981" i="21"/>
  <c r="T981" i="21" s="1"/>
  <c r="BK946" i="18"/>
  <c r="BL946" i="18" s="1"/>
  <c r="S970" i="21"/>
  <c r="T970" i="21" s="1"/>
  <c r="BK962" i="18"/>
  <c r="BL962" i="18" s="1"/>
  <c r="S984" i="21"/>
  <c r="T984" i="21" s="1"/>
  <c r="BK978" i="18"/>
  <c r="BL978" i="18" s="1"/>
  <c r="S958" i="21"/>
  <c r="T958" i="21" s="1"/>
  <c r="BK994" i="18"/>
  <c r="BL994" i="18" s="1"/>
  <c r="S849" i="21"/>
  <c r="T849" i="21" s="1"/>
  <c r="BK1010" i="18"/>
  <c r="BL1010" i="18" s="1"/>
  <c r="S967" i="21"/>
  <c r="T967" i="21" s="1"/>
  <c r="BK1026" i="18"/>
  <c r="BL1026" i="18" s="1"/>
  <c r="S390" i="21"/>
  <c r="T390" i="21" s="1"/>
  <c r="BK1042" i="18"/>
  <c r="BL1042" i="18" s="1"/>
  <c r="S1256" i="21"/>
  <c r="T1256" i="21" s="1"/>
  <c r="BK1058" i="18"/>
  <c r="BL1058" i="18" s="1"/>
  <c r="S485" i="21"/>
  <c r="T485" i="21" s="1"/>
  <c r="BK1074" i="18"/>
  <c r="BL1074" i="18" s="1"/>
  <c r="S520" i="21"/>
  <c r="T520" i="21" s="1"/>
  <c r="BK1090" i="18"/>
  <c r="BL1090" i="18" s="1"/>
  <c r="S560" i="21"/>
  <c r="T560" i="21" s="1"/>
  <c r="BK1106" i="18"/>
  <c r="BL1106" i="18" s="1"/>
  <c r="S1049" i="21"/>
  <c r="T1049" i="21" s="1"/>
  <c r="BK1122" i="18"/>
  <c r="BL1122" i="18" s="1"/>
  <c r="S124" i="21"/>
  <c r="T124" i="21" s="1"/>
  <c r="BK1138" i="18"/>
  <c r="BL1138" i="18" s="1"/>
  <c r="S526" i="21"/>
  <c r="T526" i="21" s="1"/>
  <c r="BK1154" i="18"/>
  <c r="BL1154" i="18" s="1"/>
  <c r="S571" i="21"/>
  <c r="T571" i="21" s="1"/>
  <c r="BK1170" i="18"/>
  <c r="BL1170" i="18" s="1"/>
  <c r="S573" i="21"/>
  <c r="T573" i="21" s="1"/>
  <c r="BK1186" i="18"/>
  <c r="BL1186" i="18" s="1"/>
  <c r="S281" i="21"/>
  <c r="T281" i="21" s="1"/>
  <c r="BK1202" i="18"/>
  <c r="BL1202" i="18" s="1"/>
  <c r="S1246" i="21"/>
  <c r="T1246" i="21" s="1"/>
  <c r="BK1218" i="18"/>
  <c r="BL1218" i="18" s="1"/>
  <c r="S1134" i="21"/>
  <c r="T1134" i="21" s="1"/>
  <c r="BK1234" i="18"/>
  <c r="BL1234" i="18" s="1"/>
  <c r="S326" i="21"/>
  <c r="T326" i="21" s="1"/>
  <c r="BK1250" i="18"/>
  <c r="BL1250" i="18" s="1"/>
  <c r="S1151" i="21"/>
  <c r="T1151" i="21" s="1"/>
  <c r="BK1266" i="18"/>
  <c r="BL1266" i="18" s="1"/>
  <c r="S86" i="21"/>
  <c r="T86" i="21" s="1"/>
  <c r="BK1281" i="18"/>
  <c r="BL1281" i="18" s="1"/>
  <c r="S482" i="21"/>
  <c r="T482" i="21" s="1"/>
  <c r="BK1297" i="18"/>
  <c r="BL1297" i="18" s="1"/>
  <c r="S1208" i="21"/>
  <c r="T1208" i="21" s="1"/>
  <c r="BK1313" i="18"/>
  <c r="BL1313" i="18" s="1"/>
  <c r="S463" i="21"/>
  <c r="T463" i="21" s="1"/>
  <c r="BK1133" i="18"/>
  <c r="BL1133" i="18" s="1"/>
  <c r="S430" i="21"/>
  <c r="T430" i="21" s="1"/>
  <c r="BK1149" i="18"/>
  <c r="BL1149" i="18" s="1"/>
  <c r="S1003" i="21"/>
  <c r="T1003" i="21" s="1"/>
  <c r="BK1165" i="18"/>
  <c r="BL1165" i="18" s="1"/>
  <c r="S567" i="21"/>
  <c r="T567" i="21" s="1"/>
  <c r="BK1181" i="18"/>
  <c r="BL1181" i="18" s="1"/>
  <c r="S820" i="21"/>
  <c r="T820" i="21" s="1"/>
  <c r="BK1197" i="18"/>
  <c r="BL1197" i="18" s="1"/>
  <c r="S158" i="21"/>
  <c r="T158" i="21" s="1"/>
  <c r="BK1213" i="18"/>
  <c r="BL1213" i="18" s="1"/>
  <c r="S1076" i="21"/>
  <c r="T1076" i="21" s="1"/>
  <c r="BK1229" i="18"/>
  <c r="BL1229" i="18" s="1"/>
  <c r="S1202" i="21"/>
  <c r="T1202" i="21" s="1"/>
  <c r="BK1245" i="18"/>
  <c r="BL1245" i="18" s="1"/>
  <c r="S1146" i="21"/>
  <c r="T1146" i="21" s="1"/>
  <c r="BK1261" i="18"/>
  <c r="BL1261" i="18" s="1"/>
  <c r="S924" i="21"/>
  <c r="T924" i="21" s="1"/>
  <c r="BK1277" i="18"/>
  <c r="BL1277" i="18" s="1"/>
  <c r="S119" i="21"/>
  <c r="T119" i="21" s="1"/>
  <c r="BK1292" i="18"/>
  <c r="BL1292" i="18" s="1"/>
  <c r="S1206" i="21"/>
  <c r="T1206" i="21" s="1"/>
  <c r="BK1308" i="18"/>
  <c r="BL1308" i="18" s="1"/>
  <c r="S683" i="21"/>
  <c r="T683" i="21" s="1"/>
  <c r="BK32" i="18"/>
  <c r="BL32" i="18" s="1"/>
  <c r="S581" i="21"/>
  <c r="T581" i="21" s="1"/>
  <c r="BK65" i="18"/>
  <c r="BL65" i="18" s="1"/>
  <c r="S394" i="21"/>
  <c r="T394" i="21" s="1"/>
  <c r="BK97" i="18"/>
  <c r="BL97" i="18" s="1"/>
  <c r="S600" i="21"/>
  <c r="T600" i="21" s="1"/>
  <c r="BK129" i="18"/>
  <c r="BL129" i="18" s="1"/>
  <c r="S1305" i="21"/>
  <c r="T1305" i="21" s="1"/>
  <c r="BK169" i="18"/>
  <c r="BL169" i="18" s="1"/>
  <c r="S586" i="21"/>
  <c r="T586" i="21" s="1"/>
  <c r="BK201" i="18"/>
  <c r="BL201" i="18" s="1"/>
  <c r="S1170" i="21"/>
  <c r="T1170" i="21" s="1"/>
  <c r="BK233" i="18"/>
  <c r="BL233" i="18" s="1"/>
  <c r="S53" i="21"/>
  <c r="T53" i="21" s="1"/>
  <c r="BK265" i="18"/>
  <c r="BL265" i="18" s="1"/>
  <c r="S700" i="21"/>
  <c r="T700" i="21" s="1"/>
  <c r="BK297" i="18"/>
  <c r="BL297" i="18" s="1"/>
  <c r="S26" i="21"/>
  <c r="T26" i="21" s="1"/>
  <c r="BK329" i="18"/>
  <c r="BL329" i="18" s="1"/>
  <c r="S454" i="21"/>
  <c r="T454" i="21" s="1"/>
  <c r="BK361" i="18"/>
  <c r="BL361" i="18" s="1"/>
  <c r="S1255" i="21"/>
  <c r="T1255" i="21" s="1"/>
  <c r="BK393" i="18"/>
  <c r="BL393" i="18" s="1"/>
  <c r="S753" i="21"/>
  <c r="T753" i="21" s="1"/>
  <c r="BK425" i="18"/>
  <c r="BL425" i="18" s="1"/>
  <c r="S1019" i="21"/>
  <c r="T1019" i="21" s="1"/>
  <c r="BK456" i="18"/>
  <c r="BL456" i="18" s="1"/>
  <c r="S650" i="21"/>
  <c r="T650" i="21" s="1"/>
  <c r="BK488" i="18"/>
  <c r="BL488" i="18" s="1"/>
  <c r="S228" i="21"/>
  <c r="T228" i="21" s="1"/>
  <c r="BK520" i="18"/>
  <c r="BL520" i="18" s="1"/>
  <c r="S153" i="21"/>
  <c r="T153" i="21" s="1"/>
  <c r="BK552" i="18"/>
  <c r="BL552" i="18" s="1"/>
  <c r="S217" i="21"/>
  <c r="T217" i="21" s="1"/>
  <c r="BK584" i="18"/>
  <c r="BL584" i="18" s="1"/>
  <c r="S352" i="21"/>
  <c r="T352" i="21" s="1"/>
  <c r="BK615" i="18"/>
  <c r="BL615" i="18" s="1"/>
  <c r="S746" i="21"/>
  <c r="T746" i="21" s="1"/>
  <c r="BK647" i="18"/>
  <c r="BL647" i="18" s="1"/>
  <c r="S1191" i="21"/>
  <c r="T1191" i="21" s="1"/>
  <c r="BK683" i="18"/>
  <c r="BL683" i="18" s="1"/>
  <c r="S991" i="21"/>
  <c r="T991" i="21" s="1"/>
  <c r="BK11" i="18"/>
  <c r="BL11" i="18" s="1"/>
  <c r="S333" i="21"/>
  <c r="T333" i="21" s="1"/>
  <c r="BK27" i="18"/>
  <c r="BL27" i="18" s="1"/>
  <c r="S995" i="21"/>
  <c r="T995" i="21" s="1"/>
  <c r="BK43" i="18"/>
  <c r="BL43" i="18" s="1"/>
  <c r="S671" i="21"/>
  <c r="T671" i="21" s="1"/>
  <c r="BK59" i="18"/>
  <c r="BL59" i="18" s="1"/>
  <c r="S9" i="21"/>
  <c r="T9" i="21" s="1"/>
  <c r="BK76" i="18"/>
  <c r="BL76" i="18" s="1"/>
  <c r="S391" i="21"/>
  <c r="T391" i="21" s="1"/>
  <c r="BK92" i="18"/>
  <c r="BL92" i="18" s="1"/>
  <c r="S1269" i="21"/>
  <c r="T1269" i="21" s="1"/>
  <c r="BK108" i="18"/>
  <c r="BL108" i="18" s="1"/>
  <c r="S1098" i="21"/>
  <c r="T1098" i="21" s="1"/>
  <c r="BK124" i="18"/>
  <c r="BL124" i="18" s="1"/>
  <c r="S1110" i="21"/>
  <c r="T1110" i="21" s="1"/>
  <c r="BK140" i="18"/>
  <c r="BL140" i="18" s="1"/>
  <c r="S1263" i="21"/>
  <c r="T1263" i="21" s="1"/>
  <c r="BK156" i="18"/>
  <c r="BL156" i="18" s="1"/>
  <c r="S1309" i="21"/>
  <c r="T1309" i="21" s="1"/>
  <c r="BK172" i="18"/>
  <c r="BL172" i="18" s="1"/>
  <c r="S306" i="21"/>
  <c r="T306" i="21" s="1"/>
  <c r="BK188" i="18"/>
  <c r="BL188" i="18" s="1"/>
  <c r="S417" i="21"/>
  <c r="T417" i="21" s="1"/>
  <c r="BK204" i="18"/>
  <c r="BL204" i="18" s="1"/>
  <c r="S756" i="21"/>
  <c r="T756" i="21" s="1"/>
  <c r="BK220" i="18"/>
  <c r="BL220" i="18" s="1"/>
  <c r="S625" i="21"/>
  <c r="T625" i="21" s="1"/>
  <c r="BK236" i="18"/>
  <c r="BL236" i="18" s="1"/>
  <c r="S77" i="21"/>
  <c r="T77" i="21" s="1"/>
  <c r="BK252" i="18"/>
  <c r="BL252" i="18" s="1"/>
  <c r="S177" i="21"/>
  <c r="T177" i="21" s="1"/>
  <c r="BK268" i="18"/>
  <c r="BL268" i="18" s="1"/>
  <c r="S688" i="21"/>
  <c r="T688" i="21" s="1"/>
  <c r="BK284" i="18"/>
  <c r="BL284" i="18" s="1"/>
  <c r="S703" i="21"/>
  <c r="T703" i="21" s="1"/>
  <c r="BK300" i="18"/>
  <c r="BL300" i="18" s="1"/>
  <c r="S1041" i="21"/>
  <c r="T1041" i="21" s="1"/>
  <c r="BK316" i="18"/>
  <c r="BL316" i="18" s="1"/>
  <c r="S29" i="21"/>
  <c r="T29" i="21" s="1"/>
  <c r="BK332" i="18"/>
  <c r="BL332" i="18" s="1"/>
  <c r="S1044" i="21"/>
  <c r="T1044" i="21" s="1"/>
  <c r="BK348" i="18"/>
  <c r="BL348" i="18" s="1"/>
  <c r="S1089" i="21"/>
  <c r="T1089" i="21" s="1"/>
  <c r="BK20" i="18"/>
  <c r="BL20" i="18" s="1"/>
  <c r="S996" i="21"/>
  <c r="T996" i="21" s="1"/>
  <c r="BK52" i="18"/>
  <c r="BL52" i="18" s="1"/>
  <c r="S55" i="21"/>
  <c r="T55" i="21" s="1"/>
  <c r="BK85" i="18"/>
  <c r="BL85" i="18" s="1"/>
  <c r="S1094" i="21"/>
  <c r="T1094" i="21" s="1"/>
  <c r="BK117" i="18"/>
  <c r="BL117" i="18" s="1"/>
  <c r="S1113" i="21"/>
  <c r="T1113" i="21" s="1"/>
  <c r="BK145" i="18"/>
  <c r="BL145" i="18" s="1"/>
  <c r="S1295" i="21"/>
  <c r="T1295" i="21" s="1"/>
  <c r="BK173" i="18"/>
  <c r="BL173" i="18" s="1"/>
  <c r="S431" i="21"/>
  <c r="T431" i="21" s="1"/>
  <c r="BK205" i="18"/>
  <c r="BL205" i="18" s="1"/>
  <c r="S627" i="21"/>
  <c r="T627" i="21" s="1"/>
  <c r="BK237" i="18"/>
  <c r="BL237" i="18" s="1"/>
  <c r="S178" i="21"/>
  <c r="T178" i="21" s="1"/>
  <c r="BK269" i="18"/>
  <c r="BL269" i="18" s="1"/>
  <c r="S1013" i="21"/>
  <c r="T1013" i="21" s="1"/>
  <c r="BK301" i="18"/>
  <c r="BL301" i="18" s="1"/>
  <c r="S609" i="21"/>
  <c r="T609" i="21" s="1"/>
  <c r="BK333" i="18"/>
  <c r="BL333" i="18" s="1"/>
  <c r="S1118" i="21"/>
  <c r="T1118" i="21" s="1"/>
  <c r="BK365" i="18"/>
  <c r="BL365" i="18" s="1"/>
  <c r="S1227" i="21"/>
  <c r="T1227" i="21" s="1"/>
  <c r="BK364" i="18"/>
  <c r="BL364" i="18" s="1"/>
  <c r="S919" i="21"/>
  <c r="T919" i="21" s="1"/>
  <c r="BK380" i="18"/>
  <c r="BL380" i="18" s="1"/>
  <c r="S355" i="21"/>
  <c r="T355" i="21" s="1"/>
  <c r="BK396" i="18"/>
  <c r="BL396" i="18" s="1"/>
  <c r="S478" i="21"/>
  <c r="T478" i="21" s="1"/>
  <c r="BK412" i="18"/>
  <c r="BL412" i="18" s="1"/>
  <c r="S837" i="21"/>
  <c r="T837" i="21" s="1"/>
  <c r="BK428" i="18"/>
  <c r="BL428" i="18" s="1"/>
  <c r="S779" i="21"/>
  <c r="T779" i="21" s="1"/>
  <c r="BK444" i="18"/>
  <c r="BL444" i="18" s="1"/>
  <c r="S1032" i="21"/>
  <c r="T1032" i="21" s="1"/>
  <c r="BK459" i="18"/>
  <c r="BL459" i="18" s="1"/>
  <c r="S1276" i="21"/>
  <c r="T1276" i="21" s="1"/>
  <c r="BK475" i="18"/>
  <c r="BL475" i="18" s="1"/>
  <c r="S653" i="21"/>
  <c r="T653" i="21" s="1"/>
  <c r="BK491" i="18"/>
  <c r="BL491" i="18" s="1"/>
  <c r="S722" i="21"/>
  <c r="T722" i="21" s="1"/>
  <c r="BK507" i="18"/>
  <c r="BL507" i="18" s="1"/>
  <c r="S999" i="21"/>
  <c r="T999" i="21" s="1"/>
  <c r="BK523" i="18"/>
  <c r="BL523" i="18" s="1"/>
  <c r="S222" i="21"/>
  <c r="T222" i="21" s="1"/>
  <c r="BK539" i="18"/>
  <c r="BL539" i="18" s="1"/>
  <c r="S83" i="21"/>
  <c r="T83" i="21" s="1"/>
  <c r="BK555" i="18"/>
  <c r="BL555" i="18" s="1"/>
  <c r="S207" i="21"/>
  <c r="T207" i="21" s="1"/>
  <c r="BK571" i="18"/>
  <c r="BL571" i="18" s="1"/>
  <c r="S241" i="21"/>
  <c r="T241" i="21" s="1"/>
  <c r="BK587" i="18"/>
  <c r="BL587" i="18" s="1"/>
  <c r="S211" i="21"/>
  <c r="T211" i="21" s="1"/>
  <c r="BK602" i="18"/>
  <c r="BL602" i="18" s="1"/>
  <c r="S921" i="21"/>
  <c r="T921" i="21" s="1"/>
  <c r="BK618" i="18"/>
  <c r="BL618" i="18" s="1"/>
  <c r="S381" i="21"/>
  <c r="T381" i="21" s="1"/>
  <c r="BK634" i="18"/>
  <c r="BL634" i="18" s="1"/>
  <c r="S446" i="21"/>
  <c r="T446" i="21" s="1"/>
  <c r="BK650" i="18"/>
  <c r="BL650" i="18" s="1"/>
  <c r="S540" i="21"/>
  <c r="T540" i="21" s="1"/>
  <c r="BK666" i="18"/>
  <c r="BL666" i="18" s="1"/>
  <c r="S1190" i="21"/>
  <c r="T1190" i="21" s="1"/>
  <c r="BK682" i="18"/>
  <c r="BL682" i="18" s="1"/>
  <c r="S814" i="21"/>
  <c r="T814" i="21" s="1"/>
  <c r="BK698" i="18"/>
  <c r="BL698" i="18" s="1"/>
  <c r="S259" i="21"/>
  <c r="T259" i="21" s="1"/>
  <c r="BK714" i="18"/>
  <c r="BL714" i="18" s="1"/>
  <c r="S99" i="21"/>
  <c r="T99" i="21" s="1"/>
  <c r="BK730" i="18"/>
  <c r="BL730" i="18" s="1"/>
  <c r="S805" i="21"/>
  <c r="T805" i="21" s="1"/>
  <c r="BK746" i="18"/>
  <c r="BL746" i="18" s="1"/>
  <c r="S816" i="21"/>
  <c r="T816" i="21" s="1"/>
  <c r="BK762" i="18"/>
  <c r="BL762" i="18" s="1"/>
  <c r="S139" i="21"/>
  <c r="T139" i="21" s="1"/>
  <c r="BK778" i="18"/>
  <c r="BL778" i="18" s="1"/>
  <c r="S310" i="21"/>
  <c r="T310" i="21" s="1"/>
  <c r="BK794" i="18"/>
  <c r="BL794" i="18" s="1"/>
  <c r="S1185" i="21"/>
  <c r="T1185" i="21" s="1"/>
  <c r="BK810" i="18"/>
  <c r="BL810" i="18" s="1"/>
  <c r="S185" i="21"/>
  <c r="T185" i="21" s="1"/>
  <c r="BK381" i="18"/>
  <c r="BL381" i="18" s="1"/>
  <c r="S550" i="21"/>
  <c r="T550" i="21" s="1"/>
  <c r="BK413" i="18"/>
  <c r="BL413" i="18" s="1"/>
  <c r="S798" i="21"/>
  <c r="T798" i="21" s="1"/>
  <c r="BK445" i="18"/>
  <c r="BL445" i="18" s="1"/>
  <c r="S587" i="21"/>
  <c r="T587" i="21" s="1"/>
  <c r="BK476" i="18"/>
  <c r="BL476" i="18" s="1"/>
  <c r="S1124" i="21"/>
  <c r="T1124" i="21" s="1"/>
  <c r="BK508" i="18"/>
  <c r="BL508" i="18" s="1"/>
  <c r="S235" i="21"/>
  <c r="T235" i="21" s="1"/>
  <c r="BK540" i="18"/>
  <c r="BL540" i="18" s="1"/>
  <c r="S208" i="21"/>
  <c r="T208" i="21" s="1"/>
  <c r="BK572" i="18"/>
  <c r="BL572" i="18" s="1"/>
  <c r="S220" i="21"/>
  <c r="T220" i="21" s="1"/>
  <c r="BK603" i="18"/>
  <c r="BL603" i="18" s="1"/>
  <c r="S377" i="21"/>
  <c r="T377" i="21" s="1"/>
  <c r="BK635" i="18"/>
  <c r="BL635" i="18" s="1"/>
  <c r="S541" i="21"/>
  <c r="T541" i="21" s="1"/>
  <c r="BK667" i="18"/>
  <c r="BL667" i="18" s="1"/>
  <c r="S324" i="21"/>
  <c r="T324" i="21" s="1"/>
  <c r="BK691" i="18"/>
  <c r="BL691" i="18" s="1"/>
  <c r="S256" i="21"/>
  <c r="T256" i="21" s="1"/>
  <c r="BK711" i="18"/>
  <c r="BL711" i="18" s="1"/>
  <c r="S101" i="21"/>
  <c r="T101" i="21" s="1"/>
  <c r="BK735" i="18"/>
  <c r="BL735" i="18" s="1"/>
  <c r="S824" i="21"/>
  <c r="T824" i="21" s="1"/>
  <c r="BK751" i="18"/>
  <c r="BL751" i="18" s="1"/>
  <c r="S828" i="21"/>
  <c r="T828" i="21" s="1"/>
  <c r="BK767" i="18"/>
  <c r="BL767" i="18" s="1"/>
  <c r="S459" i="21"/>
  <c r="T459" i="21" s="1"/>
  <c r="BK783" i="18"/>
  <c r="BL783" i="18" s="1"/>
  <c r="S608" i="21"/>
  <c r="T608" i="21" s="1"/>
  <c r="BK799" i="18"/>
  <c r="BL799" i="18" s="1"/>
  <c r="S1250" i="21"/>
  <c r="T1250" i="21" s="1"/>
  <c r="BK815" i="18"/>
  <c r="BL815" i="18" s="1"/>
  <c r="S1104" i="21"/>
  <c r="T1104" i="21" s="1"/>
  <c r="BK831" i="18"/>
  <c r="BL831" i="18" s="1"/>
  <c r="S637" i="21"/>
  <c r="T637" i="21" s="1"/>
  <c r="BK847" i="18"/>
  <c r="BL847" i="18" s="1"/>
  <c r="S784" i="21"/>
  <c r="T784" i="21" s="1"/>
  <c r="BK863" i="18"/>
  <c r="BL863" i="18" s="1"/>
  <c r="S1275" i="21"/>
  <c r="T1275" i="21" s="1"/>
  <c r="BK822" i="18"/>
  <c r="BL822" i="18" s="1"/>
  <c r="S35" i="21"/>
  <c r="T35" i="21" s="1"/>
  <c r="BK838" i="18"/>
  <c r="BL838" i="18" s="1"/>
  <c r="S773" i="21"/>
  <c r="T773" i="21" s="1"/>
  <c r="BK854" i="18"/>
  <c r="BL854" i="18" s="1"/>
  <c r="S916" i="21"/>
  <c r="T916" i="21" s="1"/>
  <c r="BK870" i="18"/>
  <c r="BL870" i="18" s="1"/>
  <c r="S888" i="21"/>
  <c r="T888" i="21" s="1"/>
  <c r="BK886" i="18"/>
  <c r="BL886" i="18" s="1"/>
  <c r="S969" i="21"/>
  <c r="T969" i="21" s="1"/>
  <c r="BK902" i="18"/>
  <c r="BL902" i="18" s="1"/>
  <c r="S543" i="21"/>
  <c r="T543" i="21" s="1"/>
  <c r="BK918" i="18"/>
  <c r="BL918" i="18" s="1"/>
  <c r="S759" i="21"/>
  <c r="T759" i="21" s="1"/>
  <c r="BK935" i="18"/>
  <c r="BL935" i="18" s="1"/>
  <c r="S944" i="21"/>
  <c r="T944" i="21" s="1"/>
  <c r="BK951" i="18"/>
  <c r="BL951" i="18" s="1"/>
  <c r="S862" i="21"/>
  <c r="T862" i="21" s="1"/>
  <c r="BK967" i="18"/>
  <c r="BL967" i="18" s="1"/>
  <c r="S863" i="21"/>
  <c r="T863" i="21" s="1"/>
  <c r="BK983" i="18"/>
  <c r="BL983" i="18" s="1"/>
  <c r="S959" i="21"/>
  <c r="T959" i="21" s="1"/>
  <c r="BK999" i="18"/>
  <c r="BL999" i="18" s="1"/>
  <c r="S911" i="21"/>
  <c r="T911" i="21" s="1"/>
  <c r="BK1015" i="18"/>
  <c r="BL1015" i="18" s="1"/>
  <c r="S614" i="21"/>
  <c r="T614" i="21" s="1"/>
  <c r="BK1031" i="18"/>
  <c r="BL1031" i="18" s="1"/>
  <c r="S408" i="21"/>
  <c r="T408" i="21" s="1"/>
  <c r="BK1047" i="18"/>
  <c r="BL1047" i="18" s="1"/>
  <c r="S457" i="21"/>
  <c r="T457" i="21" s="1"/>
  <c r="BK1063" i="18"/>
  <c r="BL1063" i="18" s="1"/>
  <c r="S556" i="21"/>
  <c r="T556" i="21" s="1"/>
  <c r="BK1079" i="18"/>
  <c r="BL1079" i="18" s="1"/>
  <c r="S497" i="21"/>
  <c r="T497" i="21" s="1"/>
  <c r="BK1095" i="18"/>
  <c r="BL1095" i="18" s="1"/>
  <c r="S448" i="21"/>
  <c r="T448" i="21" s="1"/>
  <c r="BK1111" i="18"/>
  <c r="BL1111" i="18" s="1"/>
  <c r="S572" i="21"/>
  <c r="T572" i="21" s="1"/>
  <c r="BK1127" i="18"/>
  <c r="BL1127" i="18" s="1"/>
  <c r="S1060" i="21"/>
  <c r="T1060" i="21" s="1"/>
  <c r="BK1143" i="18"/>
  <c r="BL1143" i="18" s="1"/>
  <c r="S1068" i="21"/>
  <c r="T1068" i="21" s="1"/>
  <c r="BK1159" i="18"/>
  <c r="BL1159" i="18" s="1"/>
  <c r="S1064" i="21"/>
  <c r="T1064" i="21" s="1"/>
  <c r="BK1175" i="18"/>
  <c r="BL1175" i="18" s="1"/>
  <c r="S619" i="21"/>
  <c r="T619" i="21" s="1"/>
  <c r="BK1191" i="18"/>
  <c r="BL1191" i="18" s="1"/>
  <c r="S106" i="21"/>
  <c r="T106" i="21" s="1"/>
  <c r="BK1207" i="18"/>
  <c r="BL1207" i="18" s="1"/>
  <c r="S1070" i="21"/>
  <c r="T1070" i="21" s="1"/>
  <c r="BK1223" i="18"/>
  <c r="BL1223" i="18" s="1"/>
  <c r="S1139" i="21"/>
  <c r="T1139" i="21" s="1"/>
  <c r="BK1239" i="18"/>
  <c r="BL1239" i="18" s="1"/>
  <c r="S331" i="21"/>
  <c r="T331" i="21" s="1"/>
  <c r="BK1255" i="18"/>
  <c r="BL1255" i="18" s="1"/>
  <c r="S922" i="21"/>
  <c r="T922" i="21" s="1"/>
  <c r="BK1271" i="18"/>
  <c r="BL1271" i="18" s="1"/>
  <c r="S144" i="21"/>
  <c r="T144" i="21" s="1"/>
  <c r="BK1286" i="18"/>
  <c r="BL1286" i="18" s="1"/>
  <c r="S1085" i="21"/>
  <c r="T1085" i="21" s="1"/>
  <c r="BK1302" i="18"/>
  <c r="BL1302" i="18" s="1"/>
  <c r="S865" i="21"/>
  <c r="T865" i="21" s="1"/>
  <c r="BK879" i="18"/>
  <c r="BL879" i="18" s="1"/>
  <c r="S930" i="21"/>
  <c r="T930" i="21" s="1"/>
  <c r="BK895" i="18"/>
  <c r="BL895" i="18" s="1"/>
  <c r="S275" i="21"/>
  <c r="T275" i="21" s="1"/>
  <c r="BK911" i="18"/>
  <c r="BL911" i="18" s="1"/>
  <c r="S870" i="21"/>
  <c r="T870" i="21" s="1"/>
  <c r="BK927" i="18"/>
  <c r="BL927" i="18" s="1"/>
  <c r="S949" i="21"/>
  <c r="T949" i="21" s="1"/>
  <c r="BK944" i="18"/>
  <c r="BL944" i="18" s="1"/>
  <c r="S912" i="21"/>
  <c r="T912" i="21" s="1"/>
  <c r="BK960" i="18"/>
  <c r="BL960" i="18" s="1"/>
  <c r="S848" i="21"/>
  <c r="T848" i="21" s="1"/>
  <c r="BK976" i="18"/>
  <c r="BL976" i="18" s="1"/>
  <c r="S879" i="21"/>
  <c r="T879" i="21" s="1"/>
  <c r="BK992" i="18"/>
  <c r="BL992" i="18" s="1"/>
  <c r="S854" i="21"/>
  <c r="T854" i="21" s="1"/>
  <c r="BK1008" i="18"/>
  <c r="BL1008" i="18" s="1"/>
  <c r="S972" i="21"/>
  <c r="T972" i="21" s="1"/>
  <c r="BK1024" i="18"/>
  <c r="BL1024" i="18" s="1"/>
  <c r="S405" i="21"/>
  <c r="T405" i="21" s="1"/>
  <c r="BK1040" i="18"/>
  <c r="BL1040" i="18" s="1"/>
  <c r="S1217" i="21"/>
  <c r="T1217" i="21" s="1"/>
  <c r="BK1056" i="18"/>
  <c r="BL1056" i="18" s="1"/>
  <c r="S519" i="21"/>
  <c r="T519" i="21" s="1"/>
  <c r="BK1072" i="18"/>
  <c r="BL1072" i="18" s="1"/>
  <c r="S514" i="21"/>
  <c r="T514" i="21" s="1"/>
  <c r="BK1088" i="18"/>
  <c r="BL1088" i="18" s="1"/>
  <c r="S472" i="21"/>
  <c r="T472" i="21" s="1"/>
  <c r="BK1104" i="18"/>
  <c r="BL1104" i="18" s="1"/>
  <c r="S547" i="21"/>
  <c r="T547" i="21" s="1"/>
  <c r="BK1120" i="18"/>
  <c r="BL1120" i="18" s="1"/>
  <c r="S1066" i="21"/>
  <c r="T1066" i="21" s="1"/>
  <c r="BK1136" i="18"/>
  <c r="BL1136" i="18" s="1"/>
  <c r="S204" i="21"/>
  <c r="T204" i="21" s="1"/>
  <c r="BK1152" i="18"/>
  <c r="BL1152" i="18" s="1"/>
  <c r="S569" i="21"/>
  <c r="T569" i="21" s="1"/>
  <c r="BK1168" i="18"/>
  <c r="BL1168" i="18" s="1"/>
  <c r="S1055" i="21"/>
  <c r="T1055" i="21" s="1"/>
  <c r="BK1184" i="18"/>
  <c r="BL1184" i="18" s="1"/>
  <c r="S73" i="21"/>
  <c r="T73" i="21" s="1"/>
  <c r="BK1200" i="18"/>
  <c r="BL1200" i="18" s="1"/>
  <c r="S1262" i="21"/>
  <c r="T1262" i="21" s="1"/>
  <c r="BK1216" i="18"/>
  <c r="BL1216" i="18" s="1"/>
  <c r="S1079" i="21"/>
  <c r="T1079" i="21" s="1"/>
  <c r="BK1232" i="18"/>
  <c r="BL1232" i="18" s="1"/>
  <c r="S1237" i="21"/>
  <c r="T1237" i="21" s="1"/>
  <c r="BK1248" i="18"/>
  <c r="BL1248" i="18" s="1"/>
  <c r="S1149" i="21"/>
  <c r="T1149" i="21" s="1"/>
  <c r="BK1264" i="18"/>
  <c r="BL1264" i="18" s="1"/>
  <c r="S927" i="21"/>
  <c r="T927" i="21" s="1"/>
  <c r="BK1279" i="18"/>
  <c r="BL1279" i="18" s="1"/>
  <c r="S576" i="21"/>
  <c r="T576" i="21" s="1"/>
  <c r="BK1295" i="18"/>
  <c r="BL1295" i="18" s="1"/>
  <c r="S107" i="21"/>
  <c r="T107" i="21" s="1"/>
  <c r="BK1311" i="18"/>
  <c r="BL1311" i="18" s="1"/>
  <c r="S1004" i="21"/>
  <c r="T1004" i="21" s="1"/>
  <c r="BK13" i="18"/>
  <c r="BL13" i="18" s="1"/>
  <c r="S1219" i="21"/>
  <c r="T1219" i="21" s="1"/>
  <c r="BK45" i="18"/>
  <c r="BL45" i="18" s="1"/>
  <c r="S11" i="21"/>
  <c r="T11" i="21" s="1"/>
  <c r="BK78" i="18"/>
  <c r="BL78" i="18" s="1"/>
  <c r="S1092" i="21"/>
  <c r="T1092" i="21" s="1"/>
  <c r="BK110" i="18"/>
  <c r="BL110" i="18" s="1"/>
  <c r="S607" i="21"/>
  <c r="T607" i="21" s="1"/>
  <c r="BK142" i="18"/>
  <c r="BL142" i="18" s="1"/>
  <c r="S1294" i="21"/>
  <c r="T1294" i="21" s="1"/>
  <c r="BK174" i="18"/>
  <c r="BL174" i="18" s="1"/>
  <c r="S433" i="21"/>
  <c r="T433" i="21" s="1"/>
  <c r="BK206" i="18"/>
  <c r="BL206" i="18" s="1"/>
  <c r="S628" i="21"/>
  <c r="T628" i="21" s="1"/>
  <c r="BK238" i="18"/>
  <c r="BL238" i="18" s="1"/>
  <c r="S164" i="21"/>
  <c r="T164" i="21" s="1"/>
  <c r="BK270" i="18"/>
  <c r="BL270" i="18" s="1"/>
  <c r="S1016" i="21"/>
  <c r="T1016" i="21" s="1"/>
  <c r="BK302" i="18"/>
  <c r="BL302" i="18" s="1"/>
  <c r="S1115" i="21"/>
  <c r="T1115" i="21" s="1"/>
  <c r="BK334" i="18"/>
  <c r="BL334" i="18" s="1"/>
  <c r="S1119" i="21"/>
  <c r="T1119" i="21" s="1"/>
  <c r="BK366" i="18"/>
  <c r="BL366" i="18" s="1"/>
  <c r="S321" i="21"/>
  <c r="T321" i="21" s="1"/>
  <c r="BK398" i="18"/>
  <c r="BL398" i="18" s="1"/>
  <c r="S875" i="21"/>
  <c r="T875" i="21" s="1"/>
  <c r="BK430" i="18"/>
  <c r="BL430" i="18" s="1"/>
  <c r="S1022" i="21"/>
  <c r="T1022" i="21" s="1"/>
  <c r="BK461" i="18"/>
  <c r="BL461" i="18" s="1"/>
  <c r="S676" i="21"/>
  <c r="T676" i="21" s="1"/>
  <c r="BK509" i="18"/>
  <c r="BL509" i="18" s="1"/>
  <c r="S122" i="21"/>
  <c r="T122" i="21" s="1"/>
  <c r="BK541" i="18"/>
  <c r="BL541" i="18" s="1"/>
  <c r="S213" i="21"/>
  <c r="T213" i="21" s="1"/>
  <c r="BK573" i="18"/>
  <c r="BL573" i="18" s="1"/>
  <c r="S435" i="21"/>
  <c r="T435" i="21" s="1"/>
  <c r="BK604" i="18"/>
  <c r="BL604" i="18" s="1"/>
  <c r="S363" i="21"/>
  <c r="T363" i="21" s="1"/>
  <c r="BK620" i="18"/>
  <c r="BL620" i="18" s="1"/>
  <c r="S1188" i="21"/>
  <c r="T1188" i="21" s="1"/>
  <c r="BK652" i="18"/>
  <c r="BL652" i="18" s="1"/>
  <c r="S1192" i="21"/>
  <c r="T1192" i="21" s="1"/>
  <c r="BK684" i="18"/>
  <c r="BL684" i="18" s="1"/>
  <c r="S67" i="21"/>
  <c r="T67" i="21" s="1"/>
  <c r="BK728" i="18"/>
  <c r="BL728" i="18" s="1"/>
  <c r="S817" i="21"/>
  <c r="T817" i="21" s="1"/>
  <c r="BK764" i="18"/>
  <c r="BL764" i="18" s="1"/>
  <c r="S592" i="21"/>
  <c r="T592" i="21" s="1"/>
  <c r="BK796" i="18"/>
  <c r="BL796" i="18" s="1"/>
  <c r="S1102" i="21"/>
  <c r="T1102" i="21" s="1"/>
  <c r="BK828" i="18"/>
  <c r="BL828" i="18" s="1"/>
  <c r="S738" i="21"/>
  <c r="T738" i="21" s="1"/>
  <c r="BK860" i="18"/>
  <c r="BL860" i="18" s="1"/>
  <c r="S900" i="21"/>
  <c r="T900" i="21" s="1"/>
  <c r="BK892" i="18"/>
  <c r="BL892" i="18" s="1"/>
  <c r="S1039" i="21"/>
  <c r="T1039" i="21" s="1"/>
  <c r="BK924" i="18"/>
  <c r="BL924" i="18" s="1"/>
  <c r="S874" i="21"/>
  <c r="T874" i="21" s="1"/>
  <c r="BK957" i="18"/>
  <c r="BL957" i="18" s="1"/>
  <c r="S961" i="21"/>
  <c r="T961" i="21" s="1"/>
  <c r="BK989" i="18"/>
  <c r="BL989" i="18" s="1"/>
  <c r="S983" i="21"/>
  <c r="T983" i="21" s="1"/>
  <c r="BK1021" i="18"/>
  <c r="BL1021" i="18" s="1"/>
  <c r="S404" i="21"/>
  <c r="T404" i="21" s="1"/>
  <c r="BK1053" i="18"/>
  <c r="BL1053" i="18" s="1"/>
  <c r="S521" i="21"/>
  <c r="T521" i="21" s="1"/>
  <c r="BK1085" i="18"/>
  <c r="BL1085" i="18" s="1"/>
  <c r="S286" i="21"/>
  <c r="T286" i="21" s="1"/>
  <c r="BK1117" i="18"/>
  <c r="BL1117" i="18" s="1"/>
  <c r="S1210" i="21"/>
  <c r="T1210" i="21" s="1"/>
  <c r="BK42" i="18"/>
  <c r="BL42" i="18" s="1"/>
  <c r="S8" i="21"/>
  <c r="T8" i="21" s="1"/>
  <c r="BK75" i="18"/>
  <c r="BL75" i="18" s="1"/>
  <c r="S341" i="21"/>
  <c r="T341" i="21" s="1"/>
  <c r="BK107" i="18"/>
  <c r="BL107" i="18" s="1"/>
  <c r="S606" i="21"/>
  <c r="T606" i="21" s="1"/>
  <c r="BK139" i="18"/>
  <c r="BL139" i="18" s="1"/>
  <c r="S1287" i="21"/>
  <c r="T1287" i="21" s="1"/>
  <c r="BK171" i="18"/>
  <c r="BL171" i="18" s="1"/>
  <c r="S419" i="21"/>
  <c r="T419" i="21" s="1"/>
  <c r="BK203" i="18"/>
  <c r="BL203" i="18" s="1"/>
  <c r="S1172" i="21"/>
  <c r="T1172" i="21" s="1"/>
  <c r="BK235" i="18"/>
  <c r="BL235" i="18" s="1"/>
  <c r="S56" i="21"/>
  <c r="T56" i="21" s="1"/>
  <c r="BK267" i="18"/>
  <c r="BL267" i="18" s="1"/>
  <c r="S702" i="21"/>
  <c r="T702" i="21" s="1"/>
  <c r="BK299" i="18"/>
  <c r="BL299" i="18" s="1"/>
  <c r="S28" i="21"/>
  <c r="T28" i="21" s="1"/>
  <c r="BK331" i="18"/>
  <c r="BL331" i="18" s="1"/>
  <c r="S1175" i="21"/>
  <c r="T1175" i="21" s="1"/>
  <c r="BK363" i="18"/>
  <c r="BL363" i="18" s="1"/>
  <c r="S444" i="21"/>
  <c r="T444" i="21" s="1"/>
  <c r="BK395" i="18"/>
  <c r="BL395" i="18" s="1"/>
  <c r="S766" i="21"/>
  <c r="T766" i="21" s="1"/>
  <c r="BK427" i="18"/>
  <c r="BL427" i="18" s="1"/>
  <c r="S1036" i="21"/>
  <c r="T1036" i="21" s="1"/>
  <c r="BK458" i="18"/>
  <c r="BL458" i="18" s="1"/>
  <c r="S652" i="21"/>
  <c r="T652" i="21" s="1"/>
  <c r="BK490" i="18"/>
  <c r="BL490" i="18" s="1"/>
  <c r="S230" i="21"/>
  <c r="T230" i="21" s="1"/>
  <c r="BK522" i="18"/>
  <c r="BL522" i="18" s="1"/>
  <c r="S251" i="21"/>
  <c r="T251" i="21" s="1"/>
  <c r="BK554" i="18"/>
  <c r="BL554" i="18" s="1"/>
  <c r="S85" i="21"/>
  <c r="T85" i="21" s="1"/>
  <c r="BK586" i="18"/>
  <c r="BL586" i="18" s="1"/>
  <c r="S1207" i="21"/>
  <c r="T1207" i="21" s="1"/>
  <c r="BK617" i="18"/>
  <c r="BL617" i="18" s="1"/>
  <c r="S1225" i="21"/>
  <c r="T1225" i="21" s="1"/>
  <c r="BK649" i="18"/>
  <c r="BL649" i="18" s="1"/>
  <c r="S1189" i="21"/>
  <c r="T1189" i="21" s="1"/>
  <c r="BK681" i="18"/>
  <c r="BL681" i="18" s="1"/>
  <c r="S258" i="21"/>
  <c r="T258" i="21" s="1"/>
  <c r="BK713" i="18"/>
  <c r="BL713" i="18" s="1"/>
  <c r="S819" i="21"/>
  <c r="T819" i="21" s="1"/>
  <c r="BK745" i="18"/>
  <c r="BL745" i="18" s="1"/>
  <c r="S138" i="21"/>
  <c r="T138" i="21" s="1"/>
  <c r="BK777" i="18"/>
  <c r="BL777" i="18" s="1"/>
  <c r="S1184" i="21"/>
  <c r="T1184" i="21" s="1"/>
  <c r="BK809" i="18"/>
  <c r="BL809" i="18" s="1"/>
  <c r="S1298" i="21"/>
  <c r="T1298" i="21" s="1"/>
  <c r="BK841" i="18"/>
  <c r="BL841" i="18" s="1"/>
  <c r="S761" i="21"/>
  <c r="T761" i="21" s="1"/>
  <c r="BK873" i="18"/>
  <c r="BL873" i="18" s="1"/>
  <c r="S39" i="21"/>
  <c r="T39" i="21" s="1"/>
  <c r="BK905" i="18"/>
  <c r="BL905" i="18" s="1"/>
  <c r="S339" i="21"/>
  <c r="T339" i="21" s="1"/>
  <c r="BK938" i="18"/>
  <c r="BL938" i="18" s="1"/>
  <c r="S986" i="21"/>
  <c r="T986" i="21" s="1"/>
  <c r="BK986" i="18"/>
  <c r="BL986" i="18" s="1"/>
  <c r="S978" i="21"/>
  <c r="T978" i="21" s="1"/>
  <c r="BK1018" i="18"/>
  <c r="BL1018" i="18" s="1"/>
  <c r="S402" i="21"/>
  <c r="T402" i="21" s="1"/>
  <c r="BK1050" i="18"/>
  <c r="BL1050" i="18" s="1"/>
  <c r="S558" i="21"/>
  <c r="T558" i="21" s="1"/>
  <c r="BK1082" i="18"/>
  <c r="BL1082" i="18" s="1"/>
  <c r="S616" i="21"/>
  <c r="T616" i="21" s="1"/>
  <c r="BK1114" i="18"/>
  <c r="BL1114" i="18" s="1"/>
  <c r="S1063" i="21"/>
  <c r="T1063" i="21" s="1"/>
  <c r="BK1146" i="18"/>
  <c r="BL1146" i="18" s="1"/>
  <c r="S679" i="21"/>
  <c r="T679" i="21" s="1"/>
  <c r="BK1162" i="18"/>
  <c r="BL1162" i="18" s="1"/>
  <c r="S832" i="21"/>
  <c r="T832" i="21" s="1"/>
  <c r="BK1194" i="18"/>
  <c r="BL1194" i="18" s="1"/>
  <c r="S1073" i="21"/>
  <c r="T1073" i="21" s="1"/>
  <c r="BK1226" i="18"/>
  <c r="BL1226" i="18" s="1"/>
  <c r="S1143" i="21"/>
  <c r="T1143" i="21" s="1"/>
  <c r="BK1258" i="18"/>
  <c r="BL1258" i="18" s="1"/>
  <c r="S293" i="21"/>
  <c r="T293" i="21" s="1"/>
  <c r="BK1289" i="18"/>
  <c r="BL1289" i="18" s="1"/>
  <c r="S96" i="21"/>
  <c r="T96" i="21" s="1"/>
  <c r="BK720" i="18"/>
  <c r="BL720" i="18" s="1"/>
  <c r="S548" i="21"/>
  <c r="T548" i="21" s="1"/>
  <c r="BK1157" i="18"/>
  <c r="BL1157" i="18" s="1"/>
  <c r="S591" i="21"/>
  <c r="T591" i="21" s="1"/>
  <c r="BK1189" i="18"/>
  <c r="BL1189" i="18" s="1"/>
  <c r="S1281" i="21"/>
  <c r="T1281" i="21" s="1"/>
  <c r="BK1221" i="18"/>
  <c r="BL1221" i="18" s="1"/>
  <c r="S329" i="21"/>
  <c r="T329" i="21" s="1"/>
  <c r="BK1253" i="18"/>
  <c r="BL1253" i="18" s="1"/>
  <c r="S40" i="21"/>
  <c r="T40" i="21" s="1"/>
  <c r="BK1269" i="18"/>
  <c r="BL1269" i="18" s="1"/>
  <c r="S1083" i="21"/>
  <c r="T1083" i="21" s="1"/>
  <c r="BK1300" i="18"/>
  <c r="BL1300" i="18" s="1"/>
  <c r="S1222" i="21"/>
  <c r="T1222" i="21" s="1"/>
  <c r="BK48" i="18"/>
  <c r="BL48" i="18" s="1"/>
  <c r="S1160" i="21"/>
  <c r="T1160" i="21" s="1"/>
  <c r="BK113" i="18"/>
  <c r="BL113" i="18" s="1"/>
  <c r="S729" i="21"/>
  <c r="T729" i="21" s="1"/>
  <c r="BK217" i="18"/>
  <c r="BL217" i="18" s="1"/>
  <c r="S182" i="21"/>
  <c r="T182" i="21" s="1"/>
  <c r="BK281" i="18"/>
  <c r="BL281" i="18" s="1"/>
  <c r="S711" i="21"/>
  <c r="T711" i="21" s="1"/>
  <c r="BK345" i="18"/>
  <c r="BL345" i="18" s="1"/>
  <c r="S427" i="21"/>
  <c r="T427" i="21" s="1"/>
  <c r="BK409" i="18"/>
  <c r="BL409" i="18" s="1"/>
  <c r="S1277" i="21"/>
  <c r="T1277" i="21" s="1"/>
  <c r="BK472" i="18"/>
  <c r="BL472" i="18" s="1"/>
  <c r="S81" i="21"/>
  <c r="T81" i="21" s="1"/>
  <c r="BK536" i="18"/>
  <c r="BL536" i="18" s="1"/>
  <c r="S219" i="21"/>
  <c r="T219" i="21" s="1"/>
  <c r="BK599" i="18"/>
  <c r="BL599" i="18" s="1"/>
  <c r="S537" i="21"/>
  <c r="T537" i="21" s="1"/>
  <c r="BK663" i="18"/>
  <c r="BL663" i="18" s="1"/>
  <c r="S582" i="21"/>
  <c r="T582" i="21" s="1"/>
  <c r="BK19" i="18"/>
  <c r="BL19" i="18" s="1"/>
  <c r="S300" i="21"/>
  <c r="T300" i="21" s="1"/>
  <c r="BK51" i="18"/>
  <c r="BL51" i="18" s="1"/>
  <c r="S675" i="21"/>
  <c r="T675" i="21" s="1"/>
  <c r="BK68" i="18"/>
  <c r="BL68" i="18" s="1"/>
  <c r="S360" i="21"/>
  <c r="T360" i="21" s="1"/>
  <c r="BK100" i="18"/>
  <c r="BL100" i="18" s="1"/>
  <c r="S603" i="21"/>
  <c r="T603" i="21" s="1"/>
  <c r="BK132" i="18"/>
  <c r="BL132" i="18" s="1"/>
  <c r="S194" i="21"/>
  <c r="T194" i="21" s="1"/>
  <c r="BK164" i="18"/>
  <c r="BL164" i="18" s="1"/>
  <c r="S315" i="21"/>
  <c r="T315" i="21" s="1"/>
  <c r="BK196" i="18"/>
  <c r="BL196" i="18" s="1"/>
  <c r="S821" i="21"/>
  <c r="T821" i="21" s="1"/>
  <c r="BK228" i="18"/>
  <c r="BL228" i="18" s="1"/>
  <c r="S125" i="21"/>
  <c r="T125" i="21" s="1"/>
  <c r="BK260" i="18"/>
  <c r="BL260" i="18" s="1"/>
  <c r="S695" i="21"/>
  <c r="T695" i="21" s="1"/>
  <c r="BK292" i="18"/>
  <c r="BL292" i="18" s="1"/>
  <c r="S365" i="21"/>
  <c r="T365" i="21" s="1"/>
  <c r="BK324" i="18"/>
  <c r="BL324" i="18" s="1"/>
  <c r="S303" i="21"/>
  <c r="T303" i="21" s="1"/>
  <c r="BK12" i="18"/>
  <c r="BL12" i="18" s="1"/>
  <c r="S413" i="21"/>
  <c r="T413" i="21" s="1"/>
  <c r="BK69" i="18"/>
  <c r="BL69" i="18" s="1"/>
  <c r="S604" i="21"/>
  <c r="T604" i="21" s="1"/>
  <c r="BK133" i="18"/>
  <c r="BL133" i="18" s="1"/>
  <c r="S307" i="21"/>
  <c r="T307" i="21" s="1"/>
  <c r="BK189" i="18"/>
  <c r="BL189" i="18" s="1"/>
  <c r="S175" i="21"/>
  <c r="T175" i="21" s="1"/>
  <c r="BK253" i="18"/>
  <c r="BL253" i="18" s="1"/>
  <c r="S273" i="21"/>
  <c r="T273" i="21" s="1"/>
  <c r="BK317" i="18"/>
  <c r="BL317" i="18" s="1"/>
  <c r="S455" i="21"/>
  <c r="T455" i="21" s="1"/>
  <c r="BK349" i="18"/>
  <c r="BL349" i="18" s="1"/>
  <c r="S480" i="21"/>
  <c r="T480" i="21" s="1"/>
  <c r="BK372" i="18"/>
  <c r="BL372" i="18" s="1"/>
  <c r="S1155" i="21"/>
  <c r="T1155" i="21" s="1"/>
  <c r="BK404" i="18"/>
  <c r="BL404" i="18" s="1"/>
  <c r="S857" i="21"/>
  <c r="T857" i="21" s="1"/>
  <c r="BK436" i="18"/>
  <c r="BL436" i="18" s="1"/>
  <c r="S1018" i="21"/>
  <c r="T1018" i="21" s="1"/>
  <c r="BK467" i="18"/>
  <c r="BL467" i="18" s="1"/>
  <c r="S661" i="21"/>
  <c r="T661" i="21" s="1"/>
  <c r="BK499" i="18"/>
  <c r="BL499" i="18" s="1"/>
  <c r="S287" i="21"/>
  <c r="T287" i="21" s="1"/>
  <c r="BK531" i="18"/>
  <c r="BL531" i="18" s="1"/>
  <c r="S280" i="21"/>
  <c r="T280" i="21" s="1"/>
  <c r="BK563" i="18"/>
  <c r="BL563" i="18" s="1"/>
  <c r="S62" i="21"/>
  <c r="T62" i="21" s="1"/>
  <c r="BK594" i="18"/>
  <c r="BL594" i="18" s="1"/>
  <c r="S395" i="21"/>
  <c r="T395" i="21" s="1"/>
  <c r="BK626" i="18"/>
  <c r="BL626" i="18" s="1"/>
  <c r="S532" i="21"/>
  <c r="T532" i="21" s="1"/>
  <c r="BK658" i="18"/>
  <c r="BL658" i="18" s="1"/>
  <c r="S1196" i="21"/>
  <c r="T1196" i="21" s="1"/>
  <c r="BK690" i="18"/>
  <c r="BL690" i="18" s="1"/>
  <c r="S97" i="21"/>
  <c r="T97" i="21" s="1"/>
  <c r="BK722" i="18"/>
  <c r="BL722" i="18" s="1"/>
  <c r="S829" i="21"/>
  <c r="T829" i="21" s="1"/>
  <c r="BK754" i="18"/>
  <c r="BL754" i="18" s="1"/>
  <c r="S142" i="21"/>
  <c r="T142" i="21" s="1"/>
  <c r="BK786" i="18"/>
  <c r="BL786" i="18" s="1"/>
  <c r="S1251" i="21"/>
  <c r="T1251" i="21" s="1"/>
  <c r="BK818" i="18"/>
  <c r="BL818" i="18" s="1"/>
  <c r="S885" i="21"/>
  <c r="T885" i="21" s="1"/>
  <c r="BK429" i="18"/>
  <c r="BL429" i="18" s="1"/>
  <c r="S654" i="21"/>
  <c r="T654" i="21" s="1"/>
  <c r="BK492" i="18"/>
  <c r="BL492" i="18" s="1"/>
  <c r="S147" i="21"/>
  <c r="T147" i="21" s="1"/>
  <c r="BK556" i="18"/>
  <c r="BL556" i="18" s="1"/>
  <c r="S362" i="21"/>
  <c r="T362" i="21" s="1"/>
  <c r="BK619" i="18"/>
  <c r="BL619" i="18" s="1"/>
  <c r="S149" i="21"/>
  <c r="T149" i="21" s="1"/>
  <c r="BK651" i="18"/>
  <c r="BL651" i="18" s="1"/>
  <c r="S788" i="21"/>
  <c r="T788" i="21" s="1"/>
  <c r="BK703" i="18"/>
  <c r="BL703" i="18" s="1"/>
  <c r="S802" i="21"/>
  <c r="T802" i="21" s="1"/>
  <c r="BK743" i="18"/>
  <c r="BL743" i="18" s="1"/>
  <c r="S200" i="21"/>
  <c r="T200" i="21" s="1"/>
  <c r="BK775" i="18"/>
  <c r="BL775" i="18" s="1"/>
  <c r="S1167" i="21"/>
  <c r="T1167" i="21" s="1"/>
  <c r="BK807" i="18"/>
  <c r="BL807" i="18" s="1"/>
  <c r="S1308" i="21"/>
  <c r="T1308" i="21" s="1"/>
  <c r="BK839" i="18"/>
  <c r="BL839" i="18" s="1"/>
  <c r="S1103" i="21"/>
  <c r="T1103" i="21" s="1"/>
  <c r="BK830" i="18"/>
  <c r="BL830" i="18" s="1"/>
  <c r="S733" i="21"/>
  <c r="T733" i="21" s="1"/>
  <c r="BK862" i="18"/>
  <c r="BL862" i="18" s="1"/>
  <c r="S917" i="21"/>
  <c r="T917" i="21" s="1"/>
  <c r="BK894" i="18"/>
  <c r="BL894" i="18" s="1"/>
  <c r="S189" i="21"/>
  <c r="T189" i="21" s="1"/>
  <c r="BK926" i="18"/>
  <c r="BL926" i="18" s="1"/>
  <c r="S904" i="21"/>
  <c r="T904" i="21" s="1"/>
  <c r="BK943" i="18"/>
  <c r="BL943" i="18" s="1"/>
  <c r="S906" i="21"/>
  <c r="T906" i="21" s="1"/>
  <c r="BK975" i="18"/>
  <c r="BL975" i="18" s="1"/>
  <c r="S955" i="21"/>
  <c r="T955" i="21" s="1"/>
  <c r="BK991" i="18"/>
  <c r="BL991" i="18" s="1"/>
  <c r="S936" i="21"/>
  <c r="T936" i="21" s="1"/>
  <c r="BK1023" i="18"/>
  <c r="BL1023" i="18" s="1"/>
  <c r="S407" i="21"/>
  <c r="T407" i="21" s="1"/>
  <c r="BK1039" i="18"/>
  <c r="BL1039" i="18" s="1"/>
  <c r="S1234" i="21"/>
  <c r="T1234" i="21" s="1"/>
  <c r="BK1055" i="18"/>
  <c r="BL1055" i="18" s="1"/>
  <c r="S479" i="21"/>
  <c r="T479" i="21" s="1"/>
  <c r="BK1071" i="18"/>
  <c r="BL1071" i="18" s="1"/>
  <c r="S475" i="21"/>
  <c r="T475" i="21" s="1"/>
  <c r="BK1103" i="18"/>
  <c r="BL1103" i="18" s="1"/>
  <c r="S723" i="21"/>
  <c r="T723" i="21" s="1"/>
  <c r="BK1119" i="18"/>
  <c r="BL1119" i="18" s="1"/>
  <c r="S940" i="21"/>
  <c r="T940" i="21" s="1"/>
  <c r="BK1135" i="18"/>
  <c r="BL1135" i="18" s="1"/>
  <c r="S525" i="21"/>
  <c r="T525" i="21" s="1"/>
  <c r="BK1151" i="18"/>
  <c r="BL1151" i="18" s="1"/>
  <c r="S568" i="21"/>
  <c r="T568" i="21" s="1"/>
  <c r="BK1167" i="18"/>
  <c r="BL1167" i="18" s="1"/>
  <c r="S1053" i="21"/>
  <c r="T1053" i="21" s="1"/>
  <c r="BK1183" i="18"/>
  <c r="BL1183" i="18" s="1"/>
  <c r="S264" i="21"/>
  <c r="T264" i="21" s="1"/>
  <c r="BK1199" i="18"/>
  <c r="BL1199" i="18" s="1"/>
  <c r="S1248" i="21"/>
  <c r="T1248" i="21" s="1"/>
  <c r="BK1215" i="18"/>
  <c r="BL1215" i="18" s="1"/>
  <c r="S1078" i="21"/>
  <c r="T1078" i="21" s="1"/>
  <c r="BK1231" i="18"/>
  <c r="BL1231" i="18" s="1"/>
  <c r="S926" i="21"/>
  <c r="T926" i="21" s="1"/>
  <c r="BK1323" i="18"/>
  <c r="BL1323" i="18" s="1"/>
  <c r="S575" i="21"/>
  <c r="T575" i="21" s="1"/>
  <c r="BK1294" i="18"/>
  <c r="BL1294" i="18" s="1"/>
  <c r="S860" i="21"/>
  <c r="T860" i="21" s="1"/>
  <c r="BK887" i="18"/>
  <c r="BL887" i="18" s="1"/>
  <c r="S464" i="21"/>
  <c r="T464" i="21" s="1"/>
  <c r="BK919" i="18"/>
  <c r="BL919" i="18" s="1"/>
  <c r="S910" i="21"/>
  <c r="T910" i="21" s="1"/>
  <c r="BK952" i="18"/>
  <c r="BL952" i="18" s="1"/>
  <c r="S985" i="21"/>
  <c r="T985" i="21" s="1"/>
  <c r="BK984" i="18"/>
  <c r="BL984" i="18" s="1"/>
  <c r="S982" i="21"/>
  <c r="T982" i="21" s="1"/>
  <c r="BK1016" i="18"/>
  <c r="BL1016" i="18" s="1"/>
  <c r="S406" i="21"/>
  <c r="T406" i="21" s="1"/>
  <c r="BK1048" i="18"/>
  <c r="BL1048" i="18" s="1"/>
  <c r="S496" i="21"/>
  <c r="T496" i="21" s="1"/>
  <c r="BK1080" i="18"/>
  <c r="BL1080" i="18" s="1"/>
  <c r="S1047" i="21"/>
  <c r="T1047" i="21" s="1"/>
  <c r="BK1112" i="18"/>
  <c r="BL1112" i="18" s="1"/>
  <c r="S1061" i="21"/>
  <c r="T1061" i="21" s="1"/>
  <c r="BK1144" i="18"/>
  <c r="BL1144" i="18" s="1"/>
  <c r="S501" i="21"/>
  <c r="T501" i="21" s="1"/>
  <c r="BK1176" i="18"/>
  <c r="BL1176" i="18" s="1"/>
  <c r="S277" i="21"/>
  <c r="T277" i="21" s="1"/>
  <c r="BK1208" i="18"/>
  <c r="BL1208" i="18" s="1"/>
  <c r="S1140" i="21"/>
  <c r="T1140" i="21" s="1"/>
  <c r="BK1240" i="18"/>
  <c r="BL1240" i="18" s="1"/>
  <c r="S1086" i="21"/>
  <c r="T1086" i="21" s="1"/>
  <c r="BK1303" i="18"/>
  <c r="BL1303" i="18" s="1"/>
  <c r="S990" i="21"/>
  <c r="T990" i="21" s="1"/>
  <c r="BK17" i="18"/>
  <c r="BL17" i="18" s="1"/>
  <c r="S1223" i="21"/>
  <c r="T1223" i="21" s="1"/>
  <c r="BK49" i="18"/>
  <c r="BL49" i="18" s="1"/>
  <c r="S15" i="21"/>
  <c r="T15" i="21" s="1"/>
  <c r="BK82" i="18"/>
  <c r="BL82" i="18" s="1"/>
  <c r="S594" i="21"/>
  <c r="T594" i="21" s="1"/>
  <c r="BK114" i="18"/>
  <c r="BL114" i="18" s="1"/>
  <c r="S1114" i="21"/>
  <c r="T1114" i="21" s="1"/>
  <c r="BK146" i="18"/>
  <c r="BL146" i="18" s="1"/>
  <c r="S5" i="21"/>
  <c r="T5" i="21" s="1"/>
  <c r="BK178" i="18"/>
  <c r="BL178" i="18" s="1"/>
  <c r="S438" i="21"/>
  <c r="T438" i="21" s="1"/>
  <c r="BK210" i="18"/>
  <c r="BL210" i="18" s="1"/>
  <c r="S758" i="21"/>
  <c r="T758" i="21" s="1"/>
  <c r="BK226" i="18"/>
  <c r="BL226" i="18" s="1"/>
  <c r="S161" i="21"/>
  <c r="T161" i="21" s="1"/>
  <c r="BK258" i="18"/>
  <c r="BL258" i="18" s="1"/>
  <c r="S693" i="21"/>
  <c r="T693" i="21" s="1"/>
  <c r="BK290" i="18"/>
  <c r="BL290" i="18" s="1"/>
  <c r="S146" i="21"/>
  <c r="T146" i="21" s="1"/>
  <c r="BK322" i="18"/>
  <c r="BL322" i="18" s="1"/>
  <c r="S1268" i="21"/>
  <c r="T1268" i="21" s="1"/>
  <c r="BK354" i="18"/>
  <c r="BL354" i="18" s="1"/>
  <c r="S714" i="21"/>
  <c r="T714" i="21" s="1"/>
  <c r="BK386" i="18"/>
  <c r="BL386" i="18" s="1"/>
  <c r="S490" i="21"/>
  <c r="T490" i="21" s="1"/>
  <c r="BK418" i="18"/>
  <c r="BL418" i="18" s="1"/>
  <c r="S718" i="21"/>
  <c r="T718" i="21" s="1"/>
  <c r="BK450" i="18"/>
  <c r="BL450" i="18" s="1"/>
  <c r="S643" i="21"/>
  <c r="T643" i="21" s="1"/>
  <c r="BK481" i="18"/>
  <c r="BL481" i="18" s="1"/>
  <c r="S249" i="21"/>
  <c r="T249" i="21" s="1"/>
  <c r="BK513" i="18"/>
  <c r="BL513" i="18" s="1"/>
  <c r="S237" i="21"/>
  <c r="T237" i="21" s="1"/>
  <c r="BK545" i="18"/>
  <c r="BL545" i="18" s="1"/>
  <c r="S113" i="21"/>
  <c r="T113" i="21" s="1"/>
  <c r="BK577" i="18"/>
  <c r="BL577" i="18" s="1"/>
  <c r="S1182" i="21"/>
  <c r="T1182" i="21" s="1"/>
  <c r="BK608" i="18"/>
  <c r="BL608" i="18" s="1"/>
  <c r="S530" i="21"/>
  <c r="T530" i="21" s="1"/>
  <c r="BK656" i="18"/>
  <c r="BL656" i="18" s="1"/>
  <c r="S823" i="21"/>
  <c r="T823" i="21" s="1"/>
  <c r="BK692" i="18"/>
  <c r="BL692" i="18" s="1"/>
  <c r="S100" i="21"/>
  <c r="T100" i="21" s="1"/>
  <c r="BK732" i="18"/>
  <c r="BL732" i="18" s="1"/>
  <c r="S72" i="21"/>
  <c r="T72" i="21" s="1"/>
  <c r="BK784" i="18"/>
  <c r="BL784" i="18" s="1"/>
  <c r="S1258" i="21"/>
  <c r="T1258" i="21" s="1"/>
  <c r="BK816" i="18"/>
  <c r="BL816" i="18" s="1"/>
  <c r="S731" i="21"/>
  <c r="T731" i="21" s="1"/>
  <c r="BK848" i="18"/>
  <c r="BL848" i="18" s="1"/>
  <c r="S838" i="21"/>
  <c r="T838" i="21" s="1"/>
  <c r="BK880" i="18"/>
  <c r="BL880" i="18" s="1"/>
  <c r="S188" i="21"/>
  <c r="T188" i="21" s="1"/>
  <c r="BK912" i="18"/>
  <c r="BL912" i="18" s="1"/>
  <c r="S190" i="21"/>
  <c r="T190" i="21" s="1"/>
  <c r="BK928" i="18"/>
  <c r="BL928" i="18" s="1"/>
  <c r="S935" i="21"/>
  <c r="T935" i="21" s="1"/>
  <c r="BK961" i="18"/>
  <c r="BL961" i="18" s="1"/>
  <c r="S966" i="21"/>
  <c r="T966" i="21" s="1"/>
  <c r="BK993" i="18"/>
  <c r="BL993" i="18" s="1"/>
  <c r="S987" i="21"/>
  <c r="T987" i="21" s="1"/>
  <c r="BK1025" i="18"/>
  <c r="BL1025" i="18" s="1"/>
  <c r="S1198" i="21"/>
  <c r="T1198" i="21" s="1"/>
  <c r="BK1057" i="18"/>
  <c r="BL1057" i="18" s="1"/>
  <c r="S473" i="21"/>
  <c r="T473" i="21" s="1"/>
  <c r="BK1089" i="18"/>
  <c r="BL1089" i="18" s="1"/>
  <c r="S1048" i="21"/>
  <c r="T1048" i="21" s="1"/>
  <c r="BK1121" i="18"/>
  <c r="BL1121" i="18" s="1"/>
  <c r="S1220" i="21"/>
  <c r="T1220" i="21" s="1"/>
  <c r="BK46" i="18"/>
  <c r="BL46" i="18" s="1"/>
  <c r="S12" i="21"/>
  <c r="T12" i="21" s="1"/>
  <c r="BK79" i="18"/>
  <c r="BL79" i="18" s="1"/>
  <c r="S1105" i="21"/>
  <c r="T1105" i="21" s="1"/>
  <c r="BK127" i="18"/>
  <c r="BL127" i="18" s="1"/>
  <c r="S1165" i="21"/>
  <c r="T1165" i="21" s="1"/>
  <c r="BK143" i="18"/>
  <c r="BL143" i="18" s="1"/>
  <c r="S1292" i="21"/>
  <c r="T1292" i="21" s="1"/>
  <c r="BK175" i="18"/>
  <c r="BL175" i="18" s="1"/>
  <c r="S452" i="21"/>
  <c r="T452" i="21" s="1"/>
  <c r="BK207" i="18"/>
  <c r="BL207" i="18" s="1"/>
  <c r="S629" i="21"/>
  <c r="T629" i="21" s="1"/>
  <c r="BK239" i="18"/>
  <c r="BL239" i="18" s="1"/>
  <c r="S1046" i="21"/>
  <c r="T1046" i="21" s="1"/>
  <c r="BK271" i="18"/>
  <c r="BL271" i="18" s="1"/>
  <c r="S1017" i="21"/>
  <c r="T1017" i="21" s="1"/>
  <c r="BK303" i="18"/>
  <c r="BL303" i="18" s="1"/>
  <c r="S169" i="21"/>
  <c r="T169" i="21" s="1"/>
  <c r="BK319" i="18"/>
  <c r="BL319" i="18" s="1"/>
  <c r="S1303" i="21"/>
  <c r="T1303" i="21" s="1"/>
  <c r="BK351" i="18"/>
  <c r="BL351" i="18" s="1"/>
  <c r="S322" i="21"/>
  <c r="T322" i="21" s="1"/>
  <c r="BK399" i="18"/>
  <c r="BL399" i="18" s="1"/>
  <c r="S840" i="21"/>
  <c r="T840" i="21" s="1"/>
  <c r="BK431" i="18"/>
  <c r="BL431" i="18" s="1"/>
  <c r="S1023" i="21"/>
  <c r="T1023" i="21" s="1"/>
  <c r="BK462" i="18"/>
  <c r="BL462" i="18" s="1"/>
  <c r="S656" i="21"/>
  <c r="T656" i="21" s="1"/>
  <c r="BK494" i="18"/>
  <c r="BL494" i="18" s="1"/>
  <c r="S1043" i="21"/>
  <c r="T1043" i="21" s="1"/>
  <c r="BK542" i="18"/>
  <c r="BL542" i="18" s="1"/>
  <c r="S209" i="21"/>
  <c r="T209" i="21" s="1"/>
  <c r="BK574" i="18"/>
  <c r="BL574" i="18" s="1"/>
  <c r="S45" i="21"/>
  <c r="T45" i="21" s="1"/>
  <c r="BK605" i="18"/>
  <c r="BL605" i="18" s="1"/>
  <c r="S401" i="21"/>
  <c r="T401" i="21" s="1"/>
  <c r="BK637" i="18"/>
  <c r="BL637" i="18" s="1"/>
  <c r="S447" i="21"/>
  <c r="T447" i="21" s="1"/>
  <c r="BK669" i="18"/>
  <c r="BL669" i="18" s="1"/>
  <c r="S811" i="21"/>
  <c r="T811" i="21" s="1"/>
  <c r="BK701" i="18"/>
  <c r="BL701" i="18" s="1"/>
  <c r="S137" i="21"/>
  <c r="T137" i="21" s="1"/>
  <c r="BK733" i="18"/>
  <c r="BL733" i="18" s="1"/>
  <c r="S795" i="21"/>
  <c r="T795" i="21" s="1"/>
  <c r="BK765" i="18"/>
  <c r="BL765" i="18" s="1"/>
  <c r="S203" i="21"/>
  <c r="T203" i="21" s="1"/>
  <c r="BK781" i="18"/>
  <c r="BL781" i="18" s="1"/>
  <c r="S1101" i="21"/>
  <c r="T1101" i="21" s="1"/>
  <c r="BK829" i="18"/>
  <c r="BL829" i="18" s="1"/>
  <c r="S757" i="21"/>
  <c r="T757" i="21" s="1"/>
  <c r="BK861" i="18"/>
  <c r="BL861" i="18" s="1"/>
  <c r="S915" i="21"/>
  <c r="T915" i="21" s="1"/>
  <c r="BK893" i="18"/>
  <c r="BL893" i="18" s="1"/>
  <c r="S770" i="21"/>
  <c r="T770" i="21" s="1"/>
  <c r="BK925" i="18"/>
  <c r="BL925" i="18" s="1"/>
  <c r="S893" i="21"/>
  <c r="T893" i="21" s="1"/>
  <c r="BK958" i="18"/>
  <c r="BL958" i="18" s="1"/>
  <c r="S965" i="21"/>
  <c r="T965" i="21" s="1"/>
  <c r="BK990" i="18"/>
  <c r="BL990" i="18" s="1"/>
  <c r="S847" i="21"/>
  <c r="T847" i="21" s="1"/>
  <c r="BK1022" i="18"/>
  <c r="BL1022" i="18" s="1"/>
  <c r="S495" i="21"/>
  <c r="T495" i="21" s="1"/>
  <c r="BK1070" i="18"/>
  <c r="BL1070" i="18" s="1"/>
  <c r="S545" i="21"/>
  <c r="T545" i="21" s="1"/>
  <c r="BK1086" i="18"/>
  <c r="BL1086" i="18" s="1"/>
  <c r="S150" i="21"/>
  <c r="T150" i="21" s="1"/>
  <c r="BK1118" i="18"/>
  <c r="BL1118" i="18" s="1"/>
  <c r="S527" i="21"/>
  <c r="T527" i="21" s="1"/>
  <c r="BK1150" i="18"/>
  <c r="BL1150" i="18" s="1"/>
  <c r="S502" i="21"/>
  <c r="T502" i="21" s="1"/>
  <c r="BK1182" i="18"/>
  <c r="BL1182" i="18" s="1"/>
  <c r="S212" i="21"/>
  <c r="T212" i="21" s="1"/>
  <c r="BK1214" i="18"/>
  <c r="BL1214" i="18" s="1"/>
  <c r="S1077" i="21"/>
  <c r="T1077" i="21" s="1"/>
  <c r="BK1230" i="18"/>
  <c r="BL1230" i="18" s="1"/>
  <c r="S925" i="21"/>
  <c r="T925" i="21" s="1"/>
  <c r="BK1278" i="18"/>
  <c r="BL1278" i="18" s="1"/>
  <c r="S1154" i="21"/>
  <c r="T1154" i="21" s="1"/>
  <c r="BK1309" i="18"/>
  <c r="BL1309" i="18" s="1"/>
  <c r="S1062" i="21"/>
  <c r="T1062" i="21" s="1"/>
  <c r="BK1145" i="18"/>
  <c r="BL1145" i="18" s="1"/>
  <c r="S563" i="21"/>
  <c r="T563" i="21" s="1"/>
  <c r="BK1177" i="18"/>
  <c r="BL1177" i="18" s="1"/>
  <c r="S1141" i="21"/>
  <c r="T1141" i="21" s="1"/>
  <c r="BK1241" i="18"/>
  <c r="BL1241" i="18" s="1"/>
  <c r="S1087" i="21"/>
  <c r="T1087" i="21" s="1"/>
  <c r="BK1304" i="18"/>
  <c r="BL1304" i="18" s="1"/>
  <c r="S580" i="21"/>
  <c r="T580" i="21" s="1"/>
  <c r="BK56" i="18"/>
  <c r="BL56" i="18" s="1"/>
  <c r="S48" i="21"/>
  <c r="T48" i="21" s="1"/>
  <c r="BK161" i="18"/>
  <c r="BL161" i="18" s="1"/>
  <c r="S160" i="21"/>
  <c r="T160" i="21" s="1"/>
  <c r="BK257" i="18"/>
  <c r="BL257" i="18" s="1"/>
  <c r="S470" i="21"/>
  <c r="T470" i="21" s="1"/>
  <c r="BK417" i="18"/>
  <c r="BL417" i="18" s="1"/>
  <c r="S642" i="21"/>
  <c r="T642" i="21" s="1"/>
  <c r="BK480" i="18"/>
  <c r="BL480" i="18" s="1"/>
  <c r="S155" i="21"/>
  <c r="T155" i="21" s="1"/>
  <c r="BK576" i="18"/>
  <c r="BL576" i="18" s="1"/>
  <c r="S69" i="21"/>
  <c r="T69" i="21" s="1"/>
  <c r="BK731" i="18"/>
  <c r="BL731" i="18" s="1"/>
  <c r="S1230" i="21"/>
  <c r="T1230" i="21" s="1"/>
  <c r="BK39" i="18"/>
  <c r="BL39" i="18" s="1"/>
  <c r="S335" i="21"/>
  <c r="T335" i="21" s="1"/>
  <c r="BK88" i="18"/>
  <c r="BL88" i="18" s="1"/>
  <c r="S1301" i="21"/>
  <c r="T1301" i="21" s="1"/>
  <c r="BK152" i="18"/>
  <c r="BL152" i="18" s="1"/>
  <c r="S440" i="21"/>
  <c r="T440" i="21" s="1"/>
  <c r="BK200" i="18"/>
  <c r="BL200" i="18" s="1"/>
  <c r="S49" i="21"/>
  <c r="T49" i="21" s="1"/>
  <c r="BK248" i="18"/>
  <c r="BL248" i="18" s="1"/>
  <c r="S181" i="21"/>
  <c r="T181" i="21" s="1"/>
  <c r="BK280" i="18"/>
  <c r="BL280" i="18" s="1"/>
  <c r="S58" i="21"/>
  <c r="T58" i="21" s="1"/>
  <c r="BK312" i="18"/>
  <c r="BL312" i="18" s="1"/>
  <c r="S710" i="21"/>
  <c r="T710" i="21" s="1"/>
  <c r="BK344" i="18"/>
  <c r="BL344" i="18" s="1"/>
  <c r="S578" i="21"/>
  <c r="T578" i="21" s="1"/>
  <c r="BK44" i="18"/>
  <c r="BL44" i="18" s="1"/>
  <c r="S337" i="21"/>
  <c r="T337" i="21" s="1"/>
  <c r="BK109" i="18"/>
  <c r="BL109" i="18" s="1"/>
  <c r="S1306" i="21"/>
  <c r="T1306" i="21" s="1"/>
  <c r="BK165" i="18"/>
  <c r="BL165" i="18" s="1"/>
  <c r="S316" i="21"/>
  <c r="T316" i="21" s="1"/>
  <c r="BK197" i="18"/>
  <c r="BL197" i="18" s="1"/>
  <c r="S162" i="21"/>
  <c r="T162" i="21" s="1"/>
  <c r="BK261" i="18"/>
  <c r="BL261" i="18" s="1"/>
  <c r="S434" i="21"/>
  <c r="T434" i="21" s="1"/>
  <c r="BK325" i="18"/>
  <c r="BL325" i="18" s="1"/>
  <c r="S441" i="21"/>
  <c r="T441" i="21" s="1"/>
  <c r="BK360" i="18"/>
  <c r="BL360" i="18" s="1"/>
  <c r="S1123" i="21"/>
  <c r="T1123" i="21" s="1"/>
  <c r="BK392" i="18"/>
  <c r="BL392" i="18" s="1"/>
  <c r="S763" i="21"/>
  <c r="T763" i="21" s="1"/>
  <c r="BK424" i="18"/>
  <c r="BL424" i="18" s="1"/>
  <c r="S1020" i="21"/>
  <c r="T1020" i="21" s="1"/>
  <c r="BK455" i="18"/>
  <c r="BL455" i="18" s="1"/>
  <c r="S649" i="21"/>
  <c r="T649" i="21" s="1"/>
  <c r="BK487" i="18"/>
  <c r="BL487" i="18" s="1"/>
  <c r="S232" i="21"/>
  <c r="T232" i="21" s="1"/>
  <c r="BK535" i="18"/>
  <c r="BL535" i="18" s="1"/>
  <c r="S93" i="21"/>
  <c r="T93" i="21" s="1"/>
  <c r="BK598" i="18"/>
  <c r="BL598" i="18" s="1"/>
  <c r="S398" i="21"/>
  <c r="T398" i="21" s="1"/>
  <c r="BK630" i="18"/>
  <c r="BL630" i="18" s="1"/>
  <c r="S624" i="21"/>
  <c r="T624" i="21" s="1"/>
  <c r="BK646" i="18"/>
  <c r="BL646" i="18" s="1"/>
  <c r="S536" i="21"/>
  <c r="T536" i="21" s="1"/>
  <c r="BK662" i="18"/>
  <c r="BL662" i="18" s="1"/>
  <c r="S130" i="21"/>
  <c r="T130" i="21" s="1"/>
  <c r="BK694" i="18"/>
  <c r="BL694" i="18" s="1"/>
  <c r="S98" i="21"/>
  <c r="T98" i="21" s="1"/>
  <c r="BK726" i="18"/>
  <c r="BL726" i="18" s="1"/>
  <c r="S791" i="21"/>
  <c r="T791" i="21" s="1"/>
  <c r="BK758" i="18"/>
  <c r="BL758" i="18" s="1"/>
  <c r="S199" i="21"/>
  <c r="T199" i="21" s="1"/>
  <c r="BK774" i="18"/>
  <c r="BL774" i="18" s="1"/>
  <c r="S1166" i="21"/>
  <c r="T1166" i="21" s="1"/>
  <c r="BK806" i="18"/>
  <c r="BL806" i="18" s="1"/>
  <c r="S505" i="21"/>
  <c r="T505" i="21" s="1"/>
  <c r="BK373" i="18"/>
  <c r="BL373" i="18" s="1"/>
  <c r="S1181" i="21"/>
  <c r="T1181" i="21" s="1"/>
  <c r="BK405" i="18"/>
  <c r="BL405" i="18" s="1"/>
  <c r="S1033" i="21"/>
  <c r="T1033" i="21" s="1"/>
  <c r="BK468" i="18"/>
  <c r="BL468" i="18" s="1"/>
  <c r="S279" i="21"/>
  <c r="T279" i="21" s="1"/>
  <c r="BK532" i="18"/>
  <c r="BL532" i="18" s="1"/>
  <c r="S63" i="21"/>
  <c r="T63" i="21" s="1"/>
  <c r="BK595" i="18"/>
  <c r="BL595" i="18" s="1"/>
  <c r="S533" i="21"/>
  <c r="T533" i="21" s="1"/>
  <c r="BK659" i="18"/>
  <c r="BL659" i="18" s="1"/>
  <c r="S1156" i="21"/>
  <c r="T1156" i="21" s="1"/>
  <c r="BK687" i="18"/>
  <c r="BL687" i="18" s="1"/>
  <c r="S254" i="21"/>
  <c r="T254" i="21" s="1"/>
  <c r="BK707" i="18"/>
  <c r="BL707" i="18" s="1"/>
  <c r="S989" i="21"/>
  <c r="T989" i="21" s="1"/>
  <c r="BK747" i="18"/>
  <c r="BL747" i="18" s="1"/>
  <c r="S202" i="21"/>
  <c r="T202" i="21" s="1"/>
  <c r="BK779" i="18"/>
  <c r="BL779" i="18" s="1"/>
  <c r="S1186" i="21"/>
  <c r="T1186" i="21" s="1"/>
  <c r="BK811" i="18"/>
  <c r="BL811" i="18" s="1"/>
  <c r="S1245" i="21"/>
  <c r="T1245" i="21" s="1"/>
  <c r="BK827" i="18"/>
  <c r="BL827" i="18" s="1"/>
  <c r="S1297" i="21"/>
  <c r="T1297" i="21" s="1"/>
  <c r="BK843" i="18"/>
  <c r="BL843" i="18" s="1"/>
  <c r="S726" i="21"/>
  <c r="T726" i="21" s="1"/>
  <c r="BK875" i="18"/>
  <c r="BL875" i="18" s="1"/>
  <c r="S1125" i="21"/>
  <c r="T1125" i="21" s="1"/>
  <c r="BK834" i="18"/>
  <c r="BL834" i="18" s="1"/>
  <c r="S743" i="21"/>
  <c r="T743" i="21" s="1"/>
  <c r="BK866" i="18"/>
  <c r="BL866" i="18" s="1"/>
  <c r="S968" i="21"/>
  <c r="T968" i="21" s="1"/>
  <c r="BK898" i="18"/>
  <c r="BL898" i="18" s="1"/>
  <c r="S37" i="21"/>
  <c r="T37" i="21" s="1"/>
  <c r="BK930" i="18"/>
  <c r="BL930" i="18" s="1"/>
  <c r="S908" i="21"/>
  <c r="T908" i="21" s="1"/>
  <c r="BK947" i="18"/>
  <c r="BL947" i="18" s="1"/>
  <c r="S855" i="21"/>
  <c r="T855" i="21" s="1"/>
  <c r="BK963" i="18"/>
  <c r="BL963" i="18" s="1"/>
  <c r="S845" i="21"/>
  <c r="T845" i="21" s="1"/>
  <c r="BK995" i="18"/>
  <c r="BL995" i="18" s="1"/>
  <c r="S907" i="21"/>
  <c r="T907" i="21" s="1"/>
  <c r="BK1027" i="18"/>
  <c r="BL1027" i="18" s="1"/>
  <c r="S1271" i="21"/>
  <c r="T1271" i="21" s="1"/>
  <c r="BK1059" i="18"/>
  <c r="BL1059" i="18" s="1"/>
  <c r="S518" i="21"/>
  <c r="T518" i="21" s="1"/>
  <c r="BK1091" i="18"/>
  <c r="BL1091" i="18" s="1"/>
  <c r="S1050" i="21"/>
  <c r="T1050" i="21" s="1"/>
  <c r="BK1123" i="18"/>
  <c r="BL1123" i="18" s="1"/>
  <c r="S562" i="21"/>
  <c r="T562" i="21" s="1"/>
  <c r="BK1155" i="18"/>
  <c r="BL1155" i="18" s="1"/>
  <c r="S282" i="21"/>
  <c r="T282" i="21" s="1"/>
  <c r="BK1203" i="18"/>
  <c r="BL1203" i="18" s="1"/>
  <c r="S1135" i="21"/>
  <c r="T1135" i="21" s="1"/>
  <c r="BK1235" i="18"/>
  <c r="BL1235" i="18" s="1"/>
  <c r="S1152" i="21"/>
  <c r="T1152" i="21" s="1"/>
  <c r="BK1267" i="18"/>
  <c r="BL1267" i="18" s="1"/>
  <c r="S483" i="21"/>
  <c r="T483" i="21" s="1"/>
  <c r="BK1298" i="18"/>
  <c r="BL1298" i="18" s="1"/>
  <c r="S776" i="21"/>
  <c r="T776" i="21" s="1"/>
  <c r="BK891" i="18"/>
  <c r="BL891" i="18" s="1"/>
  <c r="S450" i="21"/>
  <c r="T450" i="21" s="1"/>
  <c r="BK923" i="18"/>
  <c r="BL923" i="18" s="1"/>
  <c r="S861" i="21"/>
  <c r="T861" i="21" s="1"/>
  <c r="BK956" i="18"/>
  <c r="BL956" i="18" s="1"/>
  <c r="S964" i="21"/>
  <c r="T964" i="21" s="1"/>
  <c r="BK988" i="18"/>
  <c r="BL988" i="18" s="1"/>
  <c r="S389" i="21"/>
  <c r="T389" i="21" s="1"/>
  <c r="BK1036" i="18"/>
  <c r="BL1036" i="18" s="1"/>
  <c r="S477" i="21"/>
  <c r="T477" i="21" s="1"/>
  <c r="BK1068" i="18"/>
  <c r="BL1068" i="18" s="1"/>
  <c r="S476" i="21"/>
  <c r="T476" i="21" s="1"/>
  <c r="BK1084" i="18"/>
  <c r="BL1084" i="18" s="1"/>
  <c r="S872" i="21"/>
  <c r="T872" i="21" s="1"/>
  <c r="BK1116" i="18"/>
  <c r="BL1116" i="18" s="1"/>
  <c r="S1002" i="21"/>
  <c r="T1002" i="21" s="1"/>
  <c r="BK1164" i="18"/>
  <c r="BL1164" i="18" s="1"/>
  <c r="S292" i="21"/>
  <c r="T292" i="21" s="1"/>
  <c r="BK1212" i="18"/>
  <c r="BL1212" i="18" s="1"/>
  <c r="S1201" i="21"/>
  <c r="T1201" i="21" s="1"/>
  <c r="BK1244" i="18"/>
  <c r="BL1244" i="18" s="1"/>
  <c r="S295" i="21"/>
  <c r="T295" i="21" s="1"/>
  <c r="BK1291" i="18"/>
  <c r="BL1291" i="18" s="1"/>
  <c r="S1238" i="21"/>
  <c r="T1238" i="21" s="1"/>
  <c r="BK22" i="18"/>
  <c r="BL22" i="18" s="1"/>
  <c r="S1241" i="21"/>
  <c r="T1241" i="21" s="1"/>
  <c r="BK25" i="18"/>
  <c r="BL25" i="18" s="1"/>
  <c r="S994" i="21"/>
  <c r="T994" i="21" s="1"/>
  <c r="BK41" i="18"/>
  <c r="BL41" i="18" s="1"/>
  <c r="S577" i="21"/>
  <c r="T577" i="21" s="1"/>
  <c r="BK57" i="18"/>
  <c r="BL57" i="18" s="1"/>
  <c r="S7" i="21"/>
  <c r="T7" i="21" s="1"/>
  <c r="BK74" i="18"/>
  <c r="BL74" i="18" s="1"/>
  <c r="S687" i="21"/>
  <c r="T687" i="21" s="1"/>
  <c r="BK90" i="18"/>
  <c r="BL90" i="18" s="1"/>
  <c r="S359" i="21"/>
  <c r="T359" i="21" s="1"/>
  <c r="BK106" i="18"/>
  <c r="BL106" i="18" s="1"/>
  <c r="S597" i="21"/>
  <c r="T597" i="21" s="1"/>
  <c r="BK122" i="18"/>
  <c r="BL122" i="18" s="1"/>
  <c r="S1109" i="21"/>
  <c r="T1109" i="21" s="1"/>
  <c r="BK138" i="18"/>
  <c r="BL138" i="18" s="1"/>
  <c r="S1274" i="21"/>
  <c r="T1274" i="21" s="1"/>
  <c r="BK154" i="18"/>
  <c r="BL154" i="18" s="1"/>
  <c r="S1286" i="21"/>
  <c r="T1286" i="21" s="1"/>
  <c r="BK170" i="18"/>
  <c r="BL170" i="18" s="1"/>
  <c r="S304" i="21"/>
  <c r="T304" i="21" s="1"/>
  <c r="BK186" i="18"/>
  <c r="BL186" i="18" s="1"/>
  <c r="S420" i="21"/>
  <c r="T420" i="21" s="1"/>
  <c r="BK202" i="18"/>
  <c r="BL202" i="18" s="1"/>
  <c r="S736" i="21"/>
  <c r="T736" i="21" s="1"/>
  <c r="BK218" i="18"/>
  <c r="BL218" i="18" s="1"/>
  <c r="S1171" i="21"/>
  <c r="T1171" i="21" s="1"/>
  <c r="BK234" i="18"/>
  <c r="BL234" i="18" s="1"/>
  <c r="S46" i="21"/>
  <c r="T46" i="21" s="1"/>
  <c r="BK250" i="18"/>
  <c r="BL250" i="18" s="1"/>
  <c r="S176" i="21"/>
  <c r="T176" i="21" s="1"/>
  <c r="BK266" i="18"/>
  <c r="BL266" i="18" s="1"/>
  <c r="S183" i="21"/>
  <c r="T183" i="21" s="1"/>
  <c r="BK282" i="18"/>
  <c r="BL282" i="18" s="1"/>
  <c r="S701" i="21"/>
  <c r="T701" i="21" s="1"/>
  <c r="BK298" i="18"/>
  <c r="BL298" i="18" s="1"/>
  <c r="S224" i="21"/>
  <c r="T224" i="21" s="1"/>
  <c r="BK314" i="18"/>
  <c r="BL314" i="18" s="1"/>
  <c r="S27" i="21"/>
  <c r="T27" i="21" s="1"/>
  <c r="BK330" i="18"/>
  <c r="BL330" i="18" s="1"/>
  <c r="S778" i="21"/>
  <c r="T778" i="21" s="1"/>
  <c r="BK346" i="18"/>
  <c r="BL346" i="18" s="1"/>
  <c r="S1174" i="21"/>
  <c r="T1174" i="21" s="1"/>
  <c r="BK362" i="18"/>
  <c r="BL362" i="18" s="1"/>
  <c r="S834" i="21"/>
  <c r="T834" i="21" s="1"/>
  <c r="BK378" i="18"/>
  <c r="BL378" i="18" s="1"/>
  <c r="S1266" i="21"/>
  <c r="T1266" i="21" s="1"/>
  <c r="BK394" i="18"/>
  <c r="BL394" i="18" s="1"/>
  <c r="S471" i="21"/>
  <c r="T471" i="21" s="1"/>
  <c r="BK410" i="18"/>
  <c r="BL410" i="18" s="1"/>
  <c r="S836" i="21"/>
  <c r="T836" i="21" s="1"/>
  <c r="BK426" i="18"/>
  <c r="BL426" i="18" s="1"/>
  <c r="S786" i="21"/>
  <c r="T786" i="21" s="1"/>
  <c r="BK442" i="18"/>
  <c r="BL442" i="18" s="1"/>
  <c r="S1014" i="21"/>
  <c r="T1014" i="21" s="1"/>
  <c r="BK457" i="18"/>
  <c r="BL457" i="18" s="1"/>
  <c r="S997" i="21"/>
  <c r="T997" i="21" s="1"/>
  <c r="BK473" i="18"/>
  <c r="BL473" i="18" s="1"/>
  <c r="S651" i="21"/>
  <c r="T651" i="21" s="1"/>
  <c r="BK489" i="18"/>
  <c r="BL489" i="18" s="1"/>
  <c r="S1012" i="21"/>
  <c r="T1012" i="21" s="1"/>
  <c r="BK505" i="18"/>
  <c r="BL505" i="18" s="1"/>
  <c r="S229" i="21"/>
  <c r="T229" i="21" s="1"/>
  <c r="BK521" i="18"/>
  <c r="BL521" i="18" s="1"/>
  <c r="S233" i="21"/>
  <c r="T233" i="21" s="1"/>
  <c r="BK537" i="18"/>
  <c r="BL537" i="18" s="1"/>
  <c r="S91" i="21"/>
  <c r="T91" i="21" s="1"/>
  <c r="BK553" i="18"/>
  <c r="BL553" i="18" s="1"/>
  <c r="S291" i="21"/>
  <c r="T291" i="21" s="1"/>
  <c r="BK569" i="18"/>
  <c r="BL569" i="18" s="1"/>
  <c r="S664" i="21"/>
  <c r="T664" i="21" s="1"/>
  <c r="BK585" i="18"/>
  <c r="BL585" i="18" s="1"/>
  <c r="S210" i="21"/>
  <c r="T210" i="21" s="1"/>
  <c r="BK600" i="18"/>
  <c r="BL600" i="18" s="1"/>
  <c r="S350" i="21"/>
  <c r="T350" i="21" s="1"/>
  <c r="BK616" i="18"/>
  <c r="BL616" i="18" s="1"/>
  <c r="S374" i="21"/>
  <c r="T374" i="21" s="1"/>
  <c r="BK632" i="18"/>
  <c r="BL632" i="18" s="1"/>
  <c r="S1242" i="21"/>
  <c r="T1242" i="21" s="1"/>
  <c r="BK648" i="18"/>
  <c r="BL648" i="18" s="1"/>
  <c r="S538" i="21"/>
  <c r="T538" i="21" s="1"/>
  <c r="BK664" i="18"/>
  <c r="BL664" i="18" s="1"/>
  <c r="S1229" i="21"/>
  <c r="T1229" i="21" s="1"/>
  <c r="BK680" i="18"/>
  <c r="BL680" i="18" s="1"/>
  <c r="S801" i="21"/>
  <c r="T801" i="21" s="1"/>
  <c r="BK700" i="18"/>
  <c r="BL700" i="18" s="1"/>
  <c r="S135" i="21"/>
  <c r="T135" i="21" s="1"/>
  <c r="BK724" i="18"/>
  <c r="BL724" i="18" s="1"/>
  <c r="S804" i="21"/>
  <c r="T804" i="21" s="1"/>
  <c r="BK744" i="18"/>
  <c r="BL744" i="18" s="1"/>
  <c r="S748" i="21"/>
  <c r="T748" i="21" s="1"/>
  <c r="BK760" i="18"/>
  <c r="BL760" i="18" s="1"/>
  <c r="S201" i="21"/>
  <c r="T201" i="21" s="1"/>
  <c r="BK776" i="18"/>
  <c r="BL776" i="18" s="1"/>
  <c r="S1233" i="21"/>
  <c r="T1233" i="21" s="1"/>
  <c r="BK792" i="18"/>
  <c r="BL792" i="18" s="1"/>
  <c r="S1183" i="21"/>
  <c r="T1183" i="21" s="1"/>
  <c r="BK808" i="18"/>
  <c r="BL808" i="18" s="1"/>
  <c r="S1260" i="21"/>
  <c r="T1260" i="21" s="1"/>
  <c r="BK824" i="18"/>
  <c r="BL824" i="18" s="1"/>
  <c r="S1290" i="21"/>
  <c r="T1290" i="21" s="1"/>
  <c r="BK840" i="18"/>
  <c r="BL840" i="18" s="1"/>
  <c r="S769" i="21"/>
  <c r="T769" i="21" s="1"/>
  <c r="BK856" i="18"/>
  <c r="BL856" i="18" s="1"/>
  <c r="S747" i="21"/>
  <c r="T747" i="21" s="1"/>
  <c r="BK872" i="18"/>
  <c r="BL872" i="18" s="1"/>
  <c r="S839" i="21"/>
  <c r="T839" i="21" s="1"/>
  <c r="BK888" i="18"/>
  <c r="BL888" i="18" s="1"/>
  <c r="S75" i="21"/>
  <c r="T75" i="21" s="1"/>
  <c r="BK904" i="18"/>
  <c r="BL904" i="18" s="1"/>
  <c r="S611" i="21"/>
  <c r="T611" i="21" s="1"/>
  <c r="BK920" i="18"/>
  <c r="BL920" i="18" s="1"/>
  <c r="S765" i="21"/>
  <c r="T765" i="21" s="1"/>
  <c r="BK937" i="18"/>
  <c r="BL937" i="18" s="1"/>
  <c r="S932" i="21"/>
  <c r="T932" i="21" s="1"/>
  <c r="BK953" i="18"/>
  <c r="BL953" i="18" s="1"/>
  <c r="S945" i="21"/>
  <c r="T945" i="21" s="1"/>
  <c r="BK969" i="18"/>
  <c r="BL969" i="18" s="1"/>
  <c r="S954" i="21"/>
  <c r="T954" i="21" s="1"/>
  <c r="BK985" i="18"/>
  <c r="BL985" i="18" s="1"/>
  <c r="S977" i="21"/>
  <c r="T977" i="21" s="1"/>
  <c r="BK1001" i="18"/>
  <c r="BL1001" i="18" s="1"/>
  <c r="S914" i="21"/>
  <c r="T914" i="21" s="1"/>
  <c r="BK1017" i="18"/>
  <c r="BL1017" i="18" s="1"/>
  <c r="S1132" i="21"/>
  <c r="T1132" i="21" s="1"/>
  <c r="BK1033" i="18"/>
  <c r="BL1033" i="18" s="1"/>
  <c r="S388" i="21"/>
  <c r="T388" i="21" s="1"/>
  <c r="BK1049" i="18"/>
  <c r="BL1049" i="18" s="1"/>
  <c r="S555" i="21"/>
  <c r="T555" i="21" s="1"/>
  <c r="BK1065" i="18"/>
  <c r="BL1065" i="18" s="1"/>
  <c r="S557" i="21"/>
  <c r="T557" i="21" s="1"/>
  <c r="BK1081" i="18"/>
  <c r="BL1081" i="18" s="1"/>
  <c r="S499" i="21"/>
  <c r="T499" i="21" s="1"/>
  <c r="BK1097" i="18"/>
  <c r="BL1097" i="18" s="1"/>
  <c r="S615" i="21"/>
  <c r="T615" i="21" s="1"/>
  <c r="BK1113" i="18"/>
  <c r="BL1113" i="18" s="1"/>
  <c r="S462" i="21"/>
  <c r="T462" i="21" s="1"/>
  <c r="BK1129" i="18"/>
  <c r="BL1129" i="18" s="1"/>
  <c r="S1214" i="21"/>
  <c r="T1214" i="21" s="1"/>
  <c r="BK38" i="18"/>
  <c r="BL38" i="18" s="1"/>
  <c r="S668" i="21"/>
  <c r="T668" i="21" s="1"/>
  <c r="BK54" i="18"/>
  <c r="BL54" i="18" s="1"/>
  <c r="S1006" i="21"/>
  <c r="T1006" i="21" s="1"/>
  <c r="BK71" i="18"/>
  <c r="BL71" i="18" s="1"/>
  <c r="S18" i="21"/>
  <c r="T18" i="21" s="1"/>
  <c r="BK87" i="18"/>
  <c r="BL87" i="18" s="1"/>
  <c r="S358" i="21"/>
  <c r="T358" i="21" s="1"/>
  <c r="BK103" i="18"/>
  <c r="BL103" i="18" s="1"/>
  <c r="S1096" i="21"/>
  <c r="T1096" i="21" s="1"/>
  <c r="BK119" i="18"/>
  <c r="BL119" i="18" s="1"/>
  <c r="S1164" i="21"/>
  <c r="T1164" i="21" s="1"/>
  <c r="BK135" i="18"/>
  <c r="BL135" i="18" s="1"/>
  <c r="S1261" i="21"/>
  <c r="T1261" i="21" s="1"/>
  <c r="BK151" i="18"/>
  <c r="BL151" i="18" s="1"/>
  <c r="S1289" i="21"/>
  <c r="T1289" i="21" s="1"/>
  <c r="BK167" i="18"/>
  <c r="BL167" i="18" s="1"/>
  <c r="S23" i="21"/>
  <c r="T23" i="21" s="1"/>
  <c r="BK183" i="18"/>
  <c r="BL183" i="18" s="1"/>
  <c r="S437" i="21"/>
  <c r="T437" i="21" s="1"/>
  <c r="BK199" i="18"/>
  <c r="BL199" i="18" s="1"/>
  <c r="S730" i="21"/>
  <c r="T730" i="21" s="1"/>
  <c r="BK215" i="18"/>
  <c r="BL215" i="18" s="1"/>
  <c r="S1168" i="21"/>
  <c r="T1168" i="21" s="1"/>
  <c r="BK231" i="18"/>
  <c r="BL231" i="18" s="1"/>
  <c r="S174" i="21"/>
  <c r="T174" i="21" s="1"/>
  <c r="BK247" i="18"/>
  <c r="BL247" i="18" s="1"/>
  <c r="S88" i="21"/>
  <c r="T88" i="21" s="1"/>
  <c r="BK263" i="18"/>
  <c r="BL263" i="18" s="1"/>
  <c r="S167" i="21"/>
  <c r="T167" i="21" s="1"/>
  <c r="BK279" i="18"/>
  <c r="BL279" i="18" s="1"/>
  <c r="S698" i="21"/>
  <c r="T698" i="21" s="1"/>
  <c r="BK295" i="18"/>
  <c r="BL295" i="18" s="1"/>
  <c r="S168" i="21"/>
  <c r="T168" i="21" s="1"/>
  <c r="BK311" i="18"/>
  <c r="BL311" i="18" s="1"/>
  <c r="S445" i="21"/>
  <c r="T445" i="21" s="1"/>
  <c r="BK327" i="18"/>
  <c r="BL327" i="18" s="1"/>
  <c r="S709" i="21"/>
  <c r="T709" i="21" s="1"/>
  <c r="BK343" i="18"/>
  <c r="BL343" i="18" s="1"/>
  <c r="S436" i="21"/>
  <c r="T436" i="21" s="1"/>
  <c r="BK359" i="18"/>
  <c r="BL359" i="18" s="1"/>
  <c r="S868" i="21"/>
  <c r="T868" i="21" s="1"/>
  <c r="BK375" i="18"/>
  <c r="BL375" i="18" s="1"/>
  <c r="S1253" i="21"/>
  <c r="T1253" i="21" s="1"/>
  <c r="BK391" i="18"/>
  <c r="BL391" i="18" s="1"/>
  <c r="S489" i="21"/>
  <c r="T489" i="21" s="1"/>
  <c r="BK407" i="18"/>
  <c r="BL407" i="18" s="1"/>
  <c r="S764" i="21"/>
  <c r="T764" i="21" s="1"/>
  <c r="BK423" i="18"/>
  <c r="BL423" i="18" s="1"/>
  <c r="S887" i="21"/>
  <c r="T887" i="21" s="1"/>
  <c r="BK439" i="18"/>
  <c r="BL439" i="18" s="1"/>
  <c r="S1035" i="21"/>
  <c r="T1035" i="21" s="1"/>
  <c r="BK454" i="18"/>
  <c r="BL454" i="18" s="1"/>
  <c r="S1037" i="21"/>
  <c r="T1037" i="21" s="1"/>
  <c r="BK470" i="18"/>
  <c r="BL470" i="18" s="1"/>
  <c r="S648" i="21"/>
  <c r="T648" i="21" s="1"/>
  <c r="BK486" i="18"/>
  <c r="BL486" i="18" s="1"/>
  <c r="S421" i="21"/>
  <c r="T421" i="21" s="1"/>
  <c r="BK502" i="18"/>
  <c r="BL502" i="18" s="1"/>
  <c r="S227" i="21"/>
  <c r="T227" i="21" s="1"/>
  <c r="BK518" i="18"/>
  <c r="BL518" i="18" s="1"/>
  <c r="S289" i="21"/>
  <c r="T289" i="21" s="1"/>
  <c r="BK534" i="18"/>
  <c r="BL534" i="18" s="1"/>
  <c r="S57" i="21"/>
  <c r="T57" i="21" s="1"/>
  <c r="BK550" i="18"/>
  <c r="BL550" i="18" s="1"/>
  <c r="S60" i="21"/>
  <c r="T60" i="21" s="1"/>
  <c r="BK566" i="18"/>
  <c r="BL566" i="18" s="1"/>
  <c r="S215" i="21"/>
  <c r="T215" i="21" s="1"/>
  <c r="BK582" i="18"/>
  <c r="BL582" i="18" s="1"/>
  <c r="S92" i="21"/>
  <c r="T92" i="21" s="1"/>
  <c r="BK597" i="18"/>
  <c r="BL597" i="18" s="1"/>
  <c r="S378" i="21"/>
  <c r="T378" i="21" s="1"/>
  <c r="BK613" i="18"/>
  <c r="BL613" i="18" s="1"/>
  <c r="S368" i="21"/>
  <c r="T368" i="21" s="1"/>
  <c r="BK629" i="18"/>
  <c r="BL629" i="18" s="1"/>
  <c r="S740" i="21"/>
  <c r="T740" i="21" s="1"/>
  <c r="BK645" i="18"/>
  <c r="BL645" i="18" s="1"/>
  <c r="S535" i="21"/>
  <c r="T535" i="21" s="1"/>
  <c r="BK661" i="18"/>
  <c r="BL661" i="18" s="1"/>
  <c r="S1129" i="21"/>
  <c r="T1129" i="21" s="1"/>
  <c r="BK677" i="18"/>
  <c r="BL677" i="18" s="1"/>
  <c r="S143" i="21"/>
  <c r="T143" i="21" s="1"/>
  <c r="BK693" i="18"/>
  <c r="BL693" i="18" s="1"/>
  <c r="S131" i="21"/>
  <c r="T131" i="21" s="1"/>
  <c r="BK709" i="18"/>
  <c r="BL709" i="18" s="1"/>
  <c r="S136" i="21"/>
  <c r="T136" i="21" s="1"/>
  <c r="BK725" i="18"/>
  <c r="BL725" i="18" s="1"/>
  <c r="S807" i="21"/>
  <c r="T807" i="21" s="1"/>
  <c r="BK741" i="18"/>
  <c r="BL741" i="18" s="1"/>
  <c r="S794" i="21"/>
  <c r="T794" i="21" s="1"/>
  <c r="BK757" i="18"/>
  <c r="BL757" i="18" s="1"/>
  <c r="S105" i="21"/>
  <c r="T105" i="21" s="1"/>
  <c r="BK773" i="18"/>
  <c r="BL773" i="18" s="1"/>
  <c r="S302" i="21"/>
  <c r="T302" i="21" s="1"/>
  <c r="BK789" i="18"/>
  <c r="BL789" i="18" s="1"/>
  <c r="S1161" i="21"/>
  <c r="T1161" i="21" s="1"/>
  <c r="BK805" i="18"/>
  <c r="BL805" i="18" s="1"/>
  <c r="S1239" i="21"/>
  <c r="T1239" i="21" s="1"/>
  <c r="BK821" i="18"/>
  <c r="BL821" i="18" s="1"/>
  <c r="S34" i="21"/>
  <c r="T34" i="21" s="1"/>
  <c r="BK837" i="18"/>
  <c r="BL837" i="18" s="1"/>
  <c r="S774" i="21"/>
  <c r="T774" i="21" s="1"/>
  <c r="BK853" i="18"/>
  <c r="BL853" i="18" s="1"/>
  <c r="S920" i="21"/>
  <c r="T920" i="21" s="1"/>
  <c r="BK869" i="18"/>
  <c r="BL869" i="18" s="1"/>
  <c r="S853" i="21"/>
  <c r="T853" i="21" s="1"/>
  <c r="BK885" i="18"/>
  <c r="BL885" i="18" s="1"/>
  <c r="S842" i="21"/>
  <c r="T842" i="21" s="1"/>
  <c r="BK901" i="18"/>
  <c r="BL901" i="18" s="1"/>
  <c r="S493" i="21"/>
  <c r="T493" i="21" s="1"/>
  <c r="BK917" i="18"/>
  <c r="BL917" i="18" s="1"/>
  <c r="S589" i="21"/>
  <c r="T589" i="21" s="1"/>
  <c r="BK934" i="18"/>
  <c r="BL934" i="18" s="1"/>
  <c r="S934" i="21"/>
  <c r="T934" i="21" s="1"/>
  <c r="BK950" i="18"/>
  <c r="BL950" i="18" s="1"/>
  <c r="S948" i="21"/>
  <c r="T948" i="21" s="1"/>
  <c r="BK966" i="18"/>
  <c r="BL966" i="18" s="1"/>
  <c r="S937" i="21"/>
  <c r="T937" i="21" s="1"/>
  <c r="BK982" i="18"/>
  <c r="BL982" i="18" s="1"/>
  <c r="S938" i="21"/>
  <c r="T938" i="21" s="1"/>
  <c r="BK998" i="18"/>
  <c r="BL998" i="18" s="1"/>
  <c r="S881" i="21"/>
  <c r="T881" i="21" s="1"/>
  <c r="BK1014" i="18"/>
  <c r="BL1014" i="18" s="1"/>
  <c r="S950" i="21"/>
  <c r="T950" i="21" s="1"/>
  <c r="BK1030" i="18"/>
  <c r="BL1030" i="18" s="1"/>
  <c r="S384" i="21"/>
  <c r="T384" i="21" s="1"/>
  <c r="BK1046" i="18"/>
  <c r="BL1046" i="18" s="1"/>
  <c r="S720" i="21"/>
  <c r="T720" i="21" s="1"/>
  <c r="BK1062" i="18"/>
  <c r="BL1062" i="18" s="1"/>
  <c r="S509" i="21"/>
  <c r="T509" i="21" s="1"/>
  <c r="BK1078" i="18"/>
  <c r="BL1078" i="18" s="1"/>
  <c r="S513" i="21"/>
  <c r="T513" i="21" s="1"/>
  <c r="BK1094" i="18"/>
  <c r="BL1094" i="18" s="1"/>
  <c r="S546" i="21"/>
  <c r="T546" i="21" s="1"/>
  <c r="BK1110" i="18"/>
  <c r="BL1110" i="18" s="1"/>
  <c r="S1081" i="21"/>
  <c r="T1081" i="21" s="1"/>
  <c r="BK1126" i="18"/>
  <c r="BL1126" i="18" s="1"/>
  <c r="S1059" i="21"/>
  <c r="T1059" i="21" s="1"/>
  <c r="BK1142" i="18"/>
  <c r="BL1142" i="18" s="1"/>
  <c r="S1069" i="21"/>
  <c r="T1069" i="21" s="1"/>
  <c r="BK1158" i="18"/>
  <c r="BL1158" i="18" s="1"/>
  <c r="S808" i="21"/>
  <c r="T808" i="21" s="1"/>
  <c r="BK1174" i="18"/>
  <c r="BL1174" i="18" s="1"/>
  <c r="S618" i="21"/>
  <c r="T618" i="21" s="1"/>
  <c r="BK1190" i="18"/>
  <c r="BL1190" i="18" s="1"/>
  <c r="S243" i="21"/>
  <c r="T243" i="21" s="1"/>
  <c r="BK1206" i="18"/>
  <c r="BL1206" i="18" s="1"/>
  <c r="S1273" i="21"/>
  <c r="T1273" i="21" s="1"/>
  <c r="BK1222" i="18"/>
  <c r="BL1222" i="18" s="1"/>
  <c r="S1138" i="21"/>
  <c r="T1138" i="21" s="1"/>
  <c r="BK1238" i="18"/>
  <c r="BL1238" i="18" s="1"/>
  <c r="S330" i="21"/>
  <c r="T330" i="21" s="1"/>
  <c r="BK1254" i="18"/>
  <c r="BL1254" i="18" s="1"/>
  <c r="S42" i="21"/>
  <c r="T42" i="21" s="1"/>
  <c r="BK1270" i="18"/>
  <c r="BL1270" i="18" s="1"/>
  <c r="S118" i="21"/>
  <c r="T118" i="21" s="1"/>
  <c r="BK1285" i="18"/>
  <c r="BL1285" i="18" s="1"/>
  <c r="S1084" i="21"/>
  <c r="T1084" i="21" s="1"/>
  <c r="BK1301" i="18"/>
  <c r="BL1301" i="18" s="1"/>
  <c r="S1194" i="21"/>
  <c r="T1194" i="21" s="1"/>
  <c r="BK688" i="18"/>
  <c r="BL688" i="18" s="1"/>
  <c r="S1056" i="21"/>
  <c r="T1056" i="21" s="1"/>
  <c r="BK1137" i="18"/>
  <c r="BL1137" i="18" s="1"/>
  <c r="S1067" i="21"/>
  <c r="T1067" i="21" s="1"/>
  <c r="BK1153" i="18"/>
  <c r="BL1153" i="18" s="1"/>
  <c r="S570" i="21"/>
  <c r="T570" i="21" s="1"/>
  <c r="BK1169" i="18"/>
  <c r="BL1169" i="18" s="1"/>
  <c r="S680" i="21"/>
  <c r="T680" i="21" s="1"/>
  <c r="BK1185" i="18"/>
  <c r="BL1185" i="18" s="1"/>
  <c r="S192" i="21"/>
  <c r="T192" i="21" s="1"/>
  <c r="BK1201" i="18"/>
  <c r="BL1201" i="18" s="1"/>
  <c r="S1283" i="21"/>
  <c r="T1283" i="21" s="1"/>
  <c r="BK1217" i="18"/>
  <c r="BL1217" i="18" s="1"/>
  <c r="S1080" i="21"/>
  <c r="T1080" i="21" s="1"/>
  <c r="BK1233" i="18"/>
  <c r="BL1233" i="18" s="1"/>
  <c r="S1236" i="21"/>
  <c r="T1236" i="21" s="1"/>
  <c r="BK1249" i="18"/>
  <c r="BL1249" i="18" s="1"/>
  <c r="S1150" i="21"/>
  <c r="T1150" i="21" s="1"/>
  <c r="BK1265" i="18"/>
  <c r="BL1265" i="18" s="1"/>
  <c r="S244" i="21"/>
  <c r="T244" i="21" s="1"/>
  <c r="BK1280" i="18"/>
  <c r="BL1280" i="18" s="1"/>
  <c r="S487" i="21"/>
  <c r="T487" i="21" s="1"/>
  <c r="BK1296" i="18"/>
  <c r="BL1296" i="18" s="1"/>
  <c r="S1278" i="21"/>
  <c r="T1278" i="21" s="1"/>
  <c r="BK1312" i="18"/>
  <c r="BL1312" i="18" s="1"/>
  <c r="S993" i="21"/>
  <c r="T993" i="21" s="1"/>
  <c r="BK40" i="18"/>
  <c r="BL40" i="18" s="1"/>
  <c r="S1008" i="21"/>
  <c r="T1008" i="21" s="1"/>
  <c r="BK73" i="18"/>
  <c r="BL73" i="18" s="1"/>
  <c r="S347" i="21"/>
  <c r="T347" i="21" s="1"/>
  <c r="BK105" i="18"/>
  <c r="BL105" i="18" s="1"/>
  <c r="S1108" i="21"/>
  <c r="T1108" i="21" s="1"/>
  <c r="BK137" i="18"/>
  <c r="BL137" i="18" s="1"/>
  <c r="S1288" i="21"/>
  <c r="T1288" i="21" s="1"/>
  <c r="BK177" i="18"/>
  <c r="BL177" i="18" s="1"/>
  <c r="S425" i="21"/>
  <c r="T425" i="21" s="1"/>
  <c r="BK209" i="18"/>
  <c r="BL209" i="18" s="1"/>
  <c r="S631" i="21"/>
  <c r="T631" i="21" s="1"/>
  <c r="BK241" i="18"/>
  <c r="BL241" i="18" s="1"/>
  <c r="S1045" i="21"/>
  <c r="T1045" i="21" s="1"/>
  <c r="BK273" i="18"/>
  <c r="BL273" i="18" s="1"/>
  <c r="S79" i="21"/>
  <c r="T79" i="21" s="1"/>
  <c r="BK305" i="18"/>
  <c r="BL305" i="18" s="1"/>
  <c r="S1091" i="21"/>
  <c r="T1091" i="21" s="1"/>
  <c r="BK337" i="18"/>
  <c r="BL337" i="18" s="1"/>
  <c r="S318" i="21"/>
  <c r="T318" i="21" s="1"/>
  <c r="BK369" i="18"/>
  <c r="BL369" i="18" s="1"/>
  <c r="S412" i="21"/>
  <c r="T412" i="21" s="1"/>
  <c r="BK401" i="18"/>
  <c r="BL401" i="18" s="1"/>
  <c r="S852" i="21"/>
  <c r="T852" i="21" s="1"/>
  <c r="BK433" i="18"/>
  <c r="BL433" i="18" s="1"/>
  <c r="S1030" i="21"/>
  <c r="T1030" i="21" s="1"/>
  <c r="BK464" i="18"/>
  <c r="BL464" i="18" s="1"/>
  <c r="S658" i="21"/>
  <c r="T658" i="21" s="1"/>
  <c r="BK496" i="18"/>
  <c r="BL496" i="18" s="1"/>
  <c r="S59" i="21"/>
  <c r="T59" i="21" s="1"/>
  <c r="BK528" i="18"/>
  <c r="BL528" i="18" s="1"/>
  <c r="S148" i="21"/>
  <c r="T148" i="21" s="1"/>
  <c r="BK560" i="18"/>
  <c r="BL560" i="18" s="1"/>
  <c r="S271" i="21"/>
  <c r="T271" i="21" s="1"/>
  <c r="BK591" i="18"/>
  <c r="BL591" i="18" s="1"/>
  <c r="S397" i="21"/>
  <c r="T397" i="21" s="1"/>
  <c r="BK623" i="18"/>
  <c r="BL623" i="18" s="1"/>
  <c r="S529" i="21"/>
  <c r="T529" i="21" s="1"/>
  <c r="BK655" i="18"/>
  <c r="BL655" i="18" s="1"/>
  <c r="S818" i="21"/>
  <c r="T818" i="21" s="1"/>
  <c r="BK699" i="18"/>
  <c r="BL699" i="18" s="1"/>
  <c r="S666" i="21"/>
  <c r="T666" i="21" s="1"/>
  <c r="BK15" i="18"/>
  <c r="BL15" i="18" s="1"/>
  <c r="S623" i="21"/>
  <c r="T623" i="21" s="1"/>
  <c r="BK31" i="18"/>
  <c r="BL31" i="18" s="1"/>
  <c r="S1221" i="21"/>
  <c r="T1221" i="21" s="1"/>
  <c r="BK47" i="18"/>
  <c r="BL47" i="18" s="1"/>
  <c r="S674" i="21"/>
  <c r="T674" i="21" s="1"/>
  <c r="BK64" i="18"/>
  <c r="BL64" i="18" s="1"/>
  <c r="S13" i="21"/>
  <c r="T13" i="21" s="1"/>
  <c r="BK80" i="18"/>
  <c r="BL80" i="18" s="1"/>
  <c r="S361" i="21"/>
  <c r="T361" i="21" s="1"/>
  <c r="BK96" i="18"/>
  <c r="BL96" i="18" s="1"/>
  <c r="S584" i="21"/>
  <c r="T584" i="21" s="1"/>
  <c r="BK112" i="18"/>
  <c r="BL112" i="18" s="1"/>
  <c r="S1107" i="21"/>
  <c r="T1107" i="21" s="1"/>
  <c r="BK128" i="18"/>
  <c r="BL128" i="18" s="1"/>
  <c r="S1112" i="21"/>
  <c r="T1112" i="21" s="1"/>
  <c r="BK144" i="18"/>
  <c r="BL144" i="18" s="1"/>
  <c r="S1280" i="21"/>
  <c r="T1280" i="21" s="1"/>
  <c r="BK160" i="18"/>
  <c r="BL160" i="18" s="1"/>
  <c r="S1296" i="21"/>
  <c r="T1296" i="21" s="1"/>
  <c r="BK176" i="18"/>
  <c r="BL176" i="18" s="1"/>
  <c r="S311" i="21"/>
  <c r="T311" i="21" s="1"/>
  <c r="BK192" i="18"/>
  <c r="BL192" i="18" s="1"/>
  <c r="S458" i="21"/>
  <c r="T458" i="21" s="1"/>
  <c r="BK208" i="18"/>
  <c r="BL208" i="18" s="1"/>
  <c r="S749" i="21"/>
  <c r="T749" i="21" s="1"/>
  <c r="BK224" i="18"/>
  <c r="BL224" i="18" s="1"/>
  <c r="S630" i="21"/>
  <c r="T630" i="21" s="1"/>
  <c r="BK240" i="18"/>
  <c r="BL240" i="18" s="1"/>
  <c r="S159" i="21"/>
  <c r="T159" i="21" s="1"/>
  <c r="BK256" i="18"/>
  <c r="BL256" i="18" s="1"/>
  <c r="S179" i="21"/>
  <c r="T179" i="21" s="1"/>
  <c r="BK272" i="18"/>
  <c r="BL272" i="18" s="1"/>
  <c r="S691" i="21"/>
  <c r="T691" i="21" s="1"/>
  <c r="BK288" i="18"/>
  <c r="BL288" i="18" s="1"/>
  <c r="S195" i="21"/>
  <c r="T195" i="21" s="1"/>
  <c r="BK304" i="18"/>
  <c r="BL304" i="18" s="1"/>
  <c r="S126" i="21"/>
  <c r="T126" i="21" s="1"/>
  <c r="BK320" i="18"/>
  <c r="BL320" i="18" s="1"/>
  <c r="S1117" i="21"/>
  <c r="T1117" i="21" s="1"/>
  <c r="BK336" i="18"/>
  <c r="BL336" i="18" s="1"/>
  <c r="S789" i="21"/>
  <c r="T789" i="21" s="1"/>
  <c r="BK704" i="18"/>
  <c r="BL704" i="18" s="1"/>
  <c r="S354" i="21"/>
  <c r="T354" i="21" s="1"/>
  <c r="BK28" i="18"/>
  <c r="BL28" i="18" s="1"/>
  <c r="S672" i="21"/>
  <c r="T672" i="21" s="1"/>
  <c r="BK60" i="18"/>
  <c r="BL60" i="18" s="1"/>
  <c r="S364" i="21"/>
  <c r="T364" i="21" s="1"/>
  <c r="BK93" i="18"/>
  <c r="BL93" i="18" s="1"/>
  <c r="S1099" i="21"/>
  <c r="T1099" i="21" s="1"/>
  <c r="BK125" i="18"/>
  <c r="BL125" i="18" s="1"/>
  <c r="S1300" i="21"/>
  <c r="T1300" i="21" s="1"/>
  <c r="BK149" i="18"/>
  <c r="BL149" i="18" s="1"/>
  <c r="S21" i="21"/>
  <c r="T21" i="21" s="1"/>
  <c r="BK181" i="18"/>
  <c r="BL181" i="18" s="1"/>
  <c r="S449" i="21"/>
  <c r="T449" i="21" s="1"/>
  <c r="BK213" i="18"/>
  <c r="BL213" i="18" s="1"/>
  <c r="S638" i="21"/>
  <c r="T638" i="21" s="1"/>
  <c r="BK245" i="18"/>
  <c r="BL245" i="18" s="1"/>
  <c r="S78" i="21"/>
  <c r="T78" i="21" s="1"/>
  <c r="BK277" i="18"/>
  <c r="BL277" i="18" s="1"/>
  <c r="S110" i="21"/>
  <c r="T110" i="21" s="1"/>
  <c r="BK309" i="18"/>
  <c r="BL309" i="18" s="1"/>
  <c r="S707" i="21"/>
  <c r="T707" i="21" s="1"/>
  <c r="BK341" i="18"/>
  <c r="BL341" i="18" s="1"/>
  <c r="S248" i="21"/>
  <c r="T248" i="21" s="1"/>
  <c r="BK352" i="18"/>
  <c r="BL352" i="18" s="1"/>
  <c r="S1121" i="21"/>
  <c r="T1121" i="21" s="1"/>
  <c r="BK368" i="18"/>
  <c r="BL368" i="18" s="1"/>
  <c r="S284" i="21"/>
  <c r="T284" i="21" s="1"/>
  <c r="BK384" i="18"/>
  <c r="BL384" i="18" s="1"/>
  <c r="S1179" i="21"/>
  <c r="T1179" i="21" s="1"/>
  <c r="BK400" i="18"/>
  <c r="BL400" i="18" s="1"/>
  <c r="S507" i="21"/>
  <c r="T507" i="21" s="1"/>
  <c r="BK416" i="18"/>
  <c r="BL416" i="18" s="1"/>
  <c r="S841" i="21"/>
  <c r="T841" i="21" s="1"/>
  <c r="BK432" i="18"/>
  <c r="BL432" i="18" s="1"/>
  <c r="S716" i="21"/>
  <c r="T716" i="21" s="1"/>
  <c r="BK448" i="18"/>
  <c r="BL448" i="18" s="1"/>
  <c r="S1021" i="21"/>
  <c r="T1021" i="21" s="1"/>
  <c r="BK463" i="18"/>
  <c r="BL463" i="18" s="1"/>
  <c r="S641" i="21"/>
  <c r="T641" i="21" s="1"/>
  <c r="BK479" i="18"/>
  <c r="BL479" i="18" s="1"/>
  <c r="S657" i="21"/>
  <c r="T657" i="21" s="1"/>
  <c r="BK495" i="18"/>
  <c r="BL495" i="18" s="1"/>
  <c r="S170" i="21"/>
  <c r="T170" i="21" s="1"/>
  <c r="BK511" i="18"/>
  <c r="BL511" i="18" s="1"/>
  <c r="S231" i="21"/>
  <c r="T231" i="21" s="1"/>
  <c r="BK527" i="18"/>
  <c r="BL527" i="18" s="1"/>
  <c r="S236" i="21"/>
  <c r="T236" i="21" s="1"/>
  <c r="BK543" i="18"/>
  <c r="BL543" i="18" s="1"/>
  <c r="S206" i="21"/>
  <c r="T206" i="21" s="1"/>
  <c r="BK559" i="18"/>
  <c r="BL559" i="18" s="1"/>
  <c r="S154" i="21"/>
  <c r="T154" i="21" s="1"/>
  <c r="BK575" i="18"/>
  <c r="BL575" i="18" s="1"/>
  <c r="S218" i="21"/>
  <c r="T218" i="21" s="1"/>
  <c r="BK590" i="18"/>
  <c r="BL590" i="18" s="1"/>
  <c r="S272" i="21"/>
  <c r="T272" i="21" s="1"/>
  <c r="BK606" i="18"/>
  <c r="BL606" i="18" s="1"/>
  <c r="S396" i="21"/>
  <c r="T396" i="21" s="1"/>
  <c r="BK622" i="18"/>
  <c r="BL622" i="18" s="1"/>
  <c r="S393" i="21"/>
  <c r="T393" i="21" s="1"/>
  <c r="BK638" i="18"/>
  <c r="BL638" i="18" s="1"/>
  <c r="S504" i="21"/>
  <c r="T504" i="21" s="1"/>
  <c r="BK654" i="18"/>
  <c r="BL654" i="18" s="1"/>
  <c r="S677" i="21"/>
  <c r="T677" i="21" s="1"/>
  <c r="BK670" i="18"/>
  <c r="BL670" i="18" s="1"/>
  <c r="S1157" i="21"/>
  <c r="T1157" i="21" s="1"/>
  <c r="BK686" i="18"/>
  <c r="BL686" i="18" s="1"/>
  <c r="S787" i="21"/>
  <c r="T787" i="21" s="1"/>
  <c r="BK702" i="18"/>
  <c r="BL702" i="18" s="1"/>
  <c r="S65" i="21"/>
  <c r="T65" i="21" s="1"/>
  <c r="BK718" i="18"/>
  <c r="BL718" i="18" s="1"/>
  <c r="S803" i="21"/>
  <c r="T803" i="21" s="1"/>
  <c r="BK734" i="18"/>
  <c r="BL734" i="18" s="1"/>
  <c r="S825" i="21"/>
  <c r="T825" i="21" s="1"/>
  <c r="BK750" i="18"/>
  <c r="BL750" i="18" s="1"/>
  <c r="S792" i="21"/>
  <c r="T792" i="21" s="1"/>
  <c r="BK766" i="18"/>
  <c r="BL766" i="18" s="1"/>
  <c r="S141" i="21"/>
  <c r="T141" i="21" s="1"/>
  <c r="BK782" i="18"/>
  <c r="BL782" i="18" s="1"/>
  <c r="S599" i="21"/>
  <c r="T599" i="21" s="1"/>
  <c r="BK798" i="18"/>
  <c r="BL798" i="18" s="1"/>
  <c r="S1249" i="21"/>
  <c r="T1249" i="21" s="1"/>
  <c r="BK814" i="18"/>
  <c r="BL814" i="18" s="1"/>
  <c r="S1177" i="21"/>
  <c r="T1177" i="21" s="1"/>
  <c r="BK389" i="18"/>
  <c r="BL389" i="18" s="1"/>
  <c r="S754" i="21"/>
  <c r="T754" i="21" s="1"/>
  <c r="BK421" i="18"/>
  <c r="BL421" i="18" s="1"/>
  <c r="S1028" i="21"/>
  <c r="T1028" i="21" s="1"/>
  <c r="BK452" i="18"/>
  <c r="BL452" i="18" s="1"/>
  <c r="S646" i="21"/>
  <c r="T646" i="21" s="1"/>
  <c r="BK484" i="18"/>
  <c r="BL484" i="18" s="1"/>
  <c r="S278" i="21"/>
  <c r="T278" i="21" s="1"/>
  <c r="BK516" i="18"/>
  <c r="BL516" i="18" s="1"/>
  <c r="S239" i="21"/>
  <c r="T239" i="21" s="1"/>
  <c r="BK548" i="18"/>
  <c r="BL548" i="18" s="1"/>
  <c r="S115" i="21"/>
  <c r="T115" i="21" s="1"/>
  <c r="BK580" i="18"/>
  <c r="BL580" i="18" s="1"/>
  <c r="S370" i="21"/>
  <c r="T370" i="21" s="1"/>
  <c r="BK611" i="18"/>
  <c r="BL611" i="18" s="1"/>
  <c r="S44" i="21"/>
  <c r="T44" i="21" s="1"/>
  <c r="BK643" i="18"/>
  <c r="BL643" i="18" s="1"/>
  <c r="S785" i="21"/>
  <c r="T785" i="21" s="1"/>
  <c r="BK675" i="18"/>
  <c r="BL675" i="18" s="1"/>
  <c r="S613" i="21"/>
  <c r="T613" i="21" s="1"/>
  <c r="BK695" i="18"/>
  <c r="BL695" i="18" s="1"/>
  <c r="S95" i="21"/>
  <c r="T95" i="21" s="1"/>
  <c r="BK719" i="18"/>
  <c r="BL719" i="18" s="1"/>
  <c r="S1010" i="21"/>
  <c r="T1010" i="21" s="1"/>
  <c r="BK739" i="18"/>
  <c r="BL739" i="18" s="1"/>
  <c r="S793" i="21"/>
  <c r="T793" i="21" s="1"/>
  <c r="BK755" i="18"/>
  <c r="BL755" i="18" s="1"/>
  <c r="S103" i="21"/>
  <c r="T103" i="21" s="1"/>
  <c r="BK771" i="18"/>
  <c r="BL771" i="18" s="1"/>
  <c r="S1197" i="21"/>
  <c r="T1197" i="21" s="1"/>
  <c r="BK787" i="18"/>
  <c r="BL787" i="18" s="1"/>
  <c r="S1159" i="21"/>
  <c r="T1159" i="21" s="1"/>
  <c r="BK803" i="18"/>
  <c r="BL803" i="18" s="1"/>
  <c r="S1264" i="21"/>
  <c r="T1264" i="21" s="1"/>
  <c r="BK819" i="18"/>
  <c r="BL819" i="18" s="1"/>
  <c r="S1126" i="21"/>
  <c r="T1126" i="21" s="1"/>
  <c r="BK835" i="18"/>
  <c r="BL835" i="18" s="1"/>
  <c r="S745" i="21"/>
  <c r="T745" i="21" s="1"/>
  <c r="BK851" i="18"/>
  <c r="BL851" i="18" s="1"/>
  <c r="S742" i="21"/>
  <c r="T742" i="21" s="1"/>
  <c r="BK867" i="18"/>
  <c r="BL867" i="18" s="1"/>
  <c r="S1247" i="21"/>
  <c r="T1247" i="21" s="1"/>
  <c r="BK826" i="18"/>
  <c r="BL826" i="18" s="1"/>
  <c r="S1293" i="21"/>
  <c r="T1293" i="21" s="1"/>
  <c r="BK842" i="18"/>
  <c r="BL842" i="18" s="1"/>
  <c r="S760" i="21"/>
  <c r="T760" i="21" s="1"/>
  <c r="BK858" i="18"/>
  <c r="BL858" i="18" s="1"/>
  <c r="S725" i="21"/>
  <c r="T725" i="21" s="1"/>
  <c r="BK874" i="18"/>
  <c r="BL874" i="18" s="1"/>
  <c r="S866" i="21"/>
  <c r="T866" i="21" s="1"/>
  <c r="BK890" i="18"/>
  <c r="BL890" i="18" s="1"/>
  <c r="S109" i="21"/>
  <c r="T109" i="21" s="1"/>
  <c r="BK906" i="18"/>
  <c r="BL906" i="18" s="1"/>
  <c r="S554" i="21"/>
  <c r="T554" i="21" s="1"/>
  <c r="BK922" i="18"/>
  <c r="BL922" i="18" s="1"/>
  <c r="S410" i="21"/>
  <c r="T410" i="21" s="1"/>
  <c r="BK939" i="18"/>
  <c r="BL939" i="18" s="1"/>
  <c r="S903" i="21"/>
  <c r="T903" i="21" s="1"/>
  <c r="BK955" i="18"/>
  <c r="BL955" i="18" s="1"/>
  <c r="S946" i="21"/>
  <c r="T946" i="21" s="1"/>
  <c r="BK971" i="18"/>
  <c r="BL971" i="18" s="1"/>
  <c r="S974" i="21"/>
  <c r="T974" i="21" s="1"/>
  <c r="BK987" i="18"/>
  <c r="BL987" i="18" s="1"/>
  <c r="S960" i="21"/>
  <c r="T960" i="21" s="1"/>
  <c r="BK1003" i="18"/>
  <c r="BL1003" i="18" s="1"/>
  <c r="S877" i="21"/>
  <c r="T877" i="21" s="1"/>
  <c r="BK1019" i="18"/>
  <c r="BL1019" i="18" s="1"/>
  <c r="S382" i="21"/>
  <c r="T382" i="21" s="1"/>
  <c r="BK1035" i="18"/>
  <c r="BL1035" i="18" s="1"/>
  <c r="S351" i="21"/>
  <c r="T351" i="21" s="1"/>
  <c r="BK1051" i="18"/>
  <c r="BL1051" i="18" s="1"/>
  <c r="S422" i="21"/>
  <c r="T422" i="21" s="1"/>
  <c r="BK1067" i="18"/>
  <c r="BL1067" i="18" s="1"/>
  <c r="S474" i="21"/>
  <c r="T474" i="21" s="1"/>
  <c r="BK1083" i="18"/>
  <c r="BL1083" i="18" s="1"/>
  <c r="S517" i="21"/>
  <c r="T517" i="21" s="1"/>
  <c r="BK1099" i="18"/>
  <c r="BL1099" i="18" s="1"/>
  <c r="S873" i="21"/>
  <c r="T873" i="21" s="1"/>
  <c r="BK1115" i="18"/>
  <c r="BL1115" i="18" s="1"/>
  <c r="S524" i="21"/>
  <c r="T524" i="21" s="1"/>
  <c r="BK1131" i="18"/>
  <c r="BL1131" i="18" s="1"/>
  <c r="S1054" i="21"/>
  <c r="T1054" i="21" s="1"/>
  <c r="BK1147" i="18"/>
  <c r="BL1147" i="18" s="1"/>
  <c r="S724" i="21"/>
  <c r="T724" i="21" s="1"/>
  <c r="BK1163" i="18"/>
  <c r="BL1163" i="18" s="1"/>
  <c r="S565" i="21"/>
  <c r="T565" i="21" s="1"/>
  <c r="BK1179" i="18"/>
  <c r="BL1179" i="18" s="1"/>
  <c r="S988" i="21"/>
  <c r="T988" i="21" s="1"/>
  <c r="BK1195" i="18"/>
  <c r="BL1195" i="18" s="1"/>
  <c r="S157" i="21"/>
  <c r="T157" i="21" s="1"/>
  <c r="BK1211" i="18"/>
  <c r="BL1211" i="18" s="1"/>
  <c r="S1074" i="21"/>
  <c r="T1074" i="21" s="1"/>
  <c r="BK1227" i="18"/>
  <c r="BL1227" i="18" s="1"/>
  <c r="S1200" i="21"/>
  <c r="T1200" i="21" s="1"/>
  <c r="BK1243" i="18"/>
  <c r="BL1243" i="18" s="1"/>
  <c r="S1144" i="21"/>
  <c r="T1144" i="21" s="1"/>
  <c r="BK1259" i="18"/>
  <c r="BL1259" i="18" s="1"/>
  <c r="S892" i="21"/>
  <c r="T892" i="21" s="1"/>
  <c r="BK1275" i="18"/>
  <c r="BL1275" i="18" s="1"/>
  <c r="S294" i="21"/>
  <c r="T294" i="21" s="1"/>
  <c r="BK1290" i="18"/>
  <c r="BL1290" i="18" s="1"/>
  <c r="S1153" i="21"/>
  <c r="T1153" i="21" s="1"/>
  <c r="BK1306" i="18"/>
  <c r="BL1306" i="18" s="1"/>
  <c r="S851" i="21"/>
  <c r="T851" i="21" s="1"/>
  <c r="BK883" i="18"/>
  <c r="BL883" i="18" s="1"/>
  <c r="S783" i="21"/>
  <c r="T783" i="21" s="1"/>
  <c r="BK899" i="18"/>
  <c r="BL899" i="18" s="1"/>
  <c r="S429" i="21"/>
  <c r="T429" i="21" s="1"/>
  <c r="BK915" i="18"/>
  <c r="BL915" i="18" s="1"/>
  <c r="S460" i="21"/>
  <c r="T460" i="21" s="1"/>
  <c r="BK931" i="18"/>
  <c r="BL931" i="18" s="1"/>
  <c r="S979" i="21"/>
  <c r="T979" i="21" s="1"/>
  <c r="BK948" i="18"/>
  <c r="BL948" i="18" s="1"/>
  <c r="S902" i="21"/>
  <c r="T902" i="21" s="1"/>
  <c r="BK964" i="18"/>
  <c r="BL964" i="18" s="1"/>
  <c r="S952" i="21"/>
  <c r="T952" i="21" s="1"/>
  <c r="BK980" i="18"/>
  <c r="BL980" i="18" s="1"/>
  <c r="S975" i="21"/>
  <c r="T975" i="21" s="1"/>
  <c r="BK996" i="18"/>
  <c r="BL996" i="18" s="1"/>
  <c r="S897" i="21"/>
  <c r="T897" i="21" s="1"/>
  <c r="BK1012" i="18"/>
  <c r="BL1012" i="18" s="1"/>
  <c r="S878" i="21"/>
  <c r="T878" i="21" s="1"/>
  <c r="BK1028" i="18"/>
  <c r="BL1028" i="18" s="1"/>
  <c r="S403" i="21"/>
  <c r="T403" i="21" s="1"/>
  <c r="BK1044" i="18"/>
  <c r="BL1044" i="18" s="1"/>
  <c r="S1133" i="21"/>
  <c r="T1133" i="21" s="1"/>
  <c r="BK1060" i="18"/>
  <c r="BL1060" i="18" s="1"/>
  <c r="S466" i="21"/>
  <c r="T466" i="21" s="1"/>
  <c r="BK1076" i="18"/>
  <c r="BL1076" i="18" s="1"/>
  <c r="S511" i="21"/>
  <c r="T511" i="21" s="1"/>
  <c r="BK1092" i="18"/>
  <c r="BL1092" i="18" s="1"/>
  <c r="S561" i="21"/>
  <c r="T561" i="21" s="1"/>
  <c r="BK1108" i="18"/>
  <c r="BL1108" i="18" s="1"/>
  <c r="S1051" i="21"/>
  <c r="T1051" i="21" s="1"/>
  <c r="BK1124" i="18"/>
  <c r="BL1124" i="18" s="1"/>
  <c r="S1015" i="21"/>
  <c r="T1015" i="21" s="1"/>
  <c r="BK1140" i="18"/>
  <c r="BL1140" i="18" s="1"/>
  <c r="S481" i="21"/>
  <c r="T481" i="21" s="1"/>
  <c r="BK1156" i="18"/>
  <c r="BL1156" i="18" s="1"/>
  <c r="S1218" i="21"/>
  <c r="T1218" i="21" s="1"/>
  <c r="BK1172" i="18"/>
  <c r="BL1172" i="18" s="1"/>
  <c r="S590" i="21"/>
  <c r="T590" i="21" s="1"/>
  <c r="BK1188" i="18"/>
  <c r="BL1188" i="18" s="1"/>
  <c r="S54" i="21"/>
  <c r="T54" i="21" s="1"/>
  <c r="BK1204" i="18"/>
  <c r="BL1204" i="18" s="1"/>
  <c r="S1282" i="21"/>
  <c r="T1282" i="21" s="1"/>
  <c r="BK1220" i="18"/>
  <c r="BL1220" i="18" s="1"/>
  <c r="S1136" i="21"/>
  <c r="T1136" i="21" s="1"/>
  <c r="BK1236" i="18"/>
  <c r="BL1236" i="18" s="1"/>
  <c r="S328" i="21"/>
  <c r="T328" i="21" s="1"/>
  <c r="BK1252" i="18"/>
  <c r="BL1252" i="18" s="1"/>
  <c r="S41" i="21"/>
  <c r="T41" i="21" s="1"/>
  <c r="BK1268" i="18"/>
  <c r="BL1268" i="18" s="1"/>
  <c r="S87" i="21"/>
  <c r="T87" i="21" s="1"/>
  <c r="BK1283" i="18"/>
  <c r="BL1283" i="18" s="1"/>
  <c r="S1082" i="21"/>
  <c r="T1082" i="21" s="1"/>
  <c r="BK1299" i="18"/>
  <c r="BL1299" i="18" s="1"/>
  <c r="S929" i="21"/>
  <c r="T929" i="21" s="1"/>
  <c r="BK1315" i="18"/>
  <c r="BL1315" i="18" s="1"/>
  <c r="P10" i="12"/>
  <c r="P6" i="12"/>
  <c r="P7" i="12"/>
  <c r="P8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5" i="12"/>
  <c r="P26" i="12"/>
  <c r="P27" i="12"/>
  <c r="P28" i="12"/>
  <c r="P29" i="12"/>
  <c r="P30" i="12"/>
  <c r="P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Z1320" i="14"/>
  <c r="Z1321" i="14"/>
  <c r="Z1322" i="14"/>
  <c r="Z1319" i="14"/>
  <c r="Z5" i="14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90" i="14"/>
  <c r="Z191" i="14"/>
  <c r="Z192" i="14"/>
  <c r="Z193" i="14"/>
  <c r="Z194" i="14"/>
  <c r="Z195" i="14"/>
  <c r="Z196" i="14"/>
  <c r="Z197" i="14"/>
  <c r="Z198" i="14"/>
  <c r="Z199" i="14"/>
  <c r="Z200" i="14"/>
  <c r="Z201" i="14"/>
  <c r="Z202" i="14"/>
  <c r="Z203" i="14"/>
  <c r="Z204" i="14"/>
  <c r="Z205" i="14"/>
  <c r="Z206" i="14"/>
  <c r="Z207" i="14"/>
  <c r="Z208" i="14"/>
  <c r="Z209" i="14"/>
  <c r="Z210" i="14"/>
  <c r="Z211" i="14"/>
  <c r="Z212" i="14"/>
  <c r="Z213" i="14"/>
  <c r="Z214" i="14"/>
  <c r="Z215" i="14"/>
  <c r="Z216" i="14"/>
  <c r="Z217" i="14"/>
  <c r="Z218" i="14"/>
  <c r="Z219" i="14"/>
  <c r="Z220" i="14"/>
  <c r="Z221" i="14"/>
  <c r="Z222" i="14"/>
  <c r="Z223" i="14"/>
  <c r="Z224" i="14"/>
  <c r="Z225" i="14"/>
  <c r="Z226" i="14"/>
  <c r="Z227" i="14"/>
  <c r="Z228" i="14"/>
  <c r="Z229" i="14"/>
  <c r="Z230" i="14"/>
  <c r="Z231" i="14"/>
  <c r="Z232" i="14"/>
  <c r="Z233" i="14"/>
  <c r="Z234" i="14"/>
  <c r="Z235" i="14"/>
  <c r="Z236" i="14"/>
  <c r="Z237" i="14"/>
  <c r="Z238" i="14"/>
  <c r="Z239" i="14"/>
  <c r="Z240" i="14"/>
  <c r="Z241" i="14"/>
  <c r="Z242" i="14"/>
  <c r="Z243" i="14"/>
  <c r="Z244" i="14"/>
  <c r="Z245" i="14"/>
  <c r="Z246" i="14"/>
  <c r="Z247" i="14"/>
  <c r="Z248" i="14"/>
  <c r="Z249" i="14"/>
  <c r="Z250" i="14"/>
  <c r="Z251" i="14"/>
  <c r="Z252" i="14"/>
  <c r="Z253" i="14"/>
  <c r="Z254" i="14"/>
  <c r="Z255" i="14"/>
  <c r="Z256" i="14"/>
  <c r="Z257" i="14"/>
  <c r="Z258" i="14"/>
  <c r="Z259" i="14"/>
  <c r="Z260" i="14"/>
  <c r="Z261" i="14"/>
  <c r="Z262" i="14"/>
  <c r="Z263" i="14"/>
  <c r="Z264" i="14"/>
  <c r="Z265" i="14"/>
  <c r="Z266" i="14"/>
  <c r="Z267" i="14"/>
  <c r="Z268" i="14"/>
  <c r="Z269" i="14"/>
  <c r="Z270" i="14"/>
  <c r="Z271" i="14"/>
  <c r="Z272" i="14"/>
  <c r="Z273" i="14"/>
  <c r="Z274" i="14"/>
  <c r="Z275" i="14"/>
  <c r="Z276" i="14"/>
  <c r="Z277" i="14"/>
  <c r="Z278" i="14"/>
  <c r="Z279" i="14"/>
  <c r="Z280" i="14"/>
  <c r="Z281" i="14"/>
  <c r="Z282" i="14"/>
  <c r="Z283" i="14"/>
  <c r="Z284" i="14"/>
  <c r="Z285" i="14"/>
  <c r="Z286" i="14"/>
  <c r="Z287" i="14"/>
  <c r="Z288" i="14"/>
  <c r="Z289" i="14"/>
  <c r="Z290" i="14"/>
  <c r="Z291" i="14"/>
  <c r="Z292" i="14"/>
  <c r="Z293" i="14"/>
  <c r="Z294" i="14"/>
  <c r="Z295" i="14"/>
  <c r="Z296" i="14"/>
  <c r="Z297" i="14"/>
  <c r="Z298" i="14"/>
  <c r="Z299" i="14"/>
  <c r="Z300" i="14"/>
  <c r="Z301" i="14"/>
  <c r="Z302" i="14"/>
  <c r="Z303" i="14"/>
  <c r="Z304" i="14"/>
  <c r="Z305" i="14"/>
  <c r="Z306" i="14"/>
  <c r="Z307" i="14"/>
  <c r="Z308" i="14"/>
  <c r="Z309" i="14"/>
  <c r="Z310" i="14"/>
  <c r="Z311" i="14"/>
  <c r="Z312" i="14"/>
  <c r="Z313" i="14"/>
  <c r="Z314" i="14"/>
  <c r="Z315" i="14"/>
  <c r="Z316" i="14"/>
  <c r="Z317" i="14"/>
  <c r="Z318" i="14"/>
  <c r="Z319" i="14"/>
  <c r="Z320" i="14"/>
  <c r="Z321" i="14"/>
  <c r="Z322" i="14"/>
  <c r="Z323" i="14"/>
  <c r="Z324" i="14"/>
  <c r="Z325" i="14"/>
  <c r="Z326" i="14"/>
  <c r="Z327" i="14"/>
  <c r="Z328" i="14"/>
  <c r="Z329" i="14"/>
  <c r="Z330" i="14"/>
  <c r="Z331" i="14"/>
  <c r="Z332" i="14"/>
  <c r="Z333" i="14"/>
  <c r="Z334" i="14"/>
  <c r="Z335" i="14"/>
  <c r="Z336" i="14"/>
  <c r="Z337" i="14"/>
  <c r="Z338" i="14"/>
  <c r="Z339" i="14"/>
  <c r="Z340" i="14"/>
  <c r="Z341" i="14"/>
  <c r="Z342" i="14"/>
  <c r="Z343" i="14"/>
  <c r="Z344" i="14"/>
  <c r="Z345" i="14"/>
  <c r="Z346" i="14"/>
  <c r="Z347" i="14"/>
  <c r="Z348" i="14"/>
  <c r="Z349" i="14"/>
  <c r="Z350" i="14"/>
  <c r="Z351" i="14"/>
  <c r="Z352" i="14"/>
  <c r="Z353" i="14"/>
  <c r="Z354" i="14"/>
  <c r="Z355" i="14"/>
  <c r="Z356" i="14"/>
  <c r="Z357" i="14"/>
  <c r="Z358" i="14"/>
  <c r="Z359" i="14"/>
  <c r="Z360" i="14"/>
  <c r="Z361" i="14"/>
  <c r="Z362" i="14"/>
  <c r="Z363" i="14"/>
  <c r="Z364" i="14"/>
  <c r="Z365" i="14"/>
  <c r="Z366" i="14"/>
  <c r="Z367" i="14"/>
  <c r="Z368" i="14"/>
  <c r="Z369" i="14"/>
  <c r="Z370" i="14"/>
  <c r="Z371" i="14"/>
  <c r="Z372" i="14"/>
  <c r="Z373" i="14"/>
  <c r="Z374" i="14"/>
  <c r="Z375" i="14"/>
  <c r="Z376" i="14"/>
  <c r="Z377" i="14"/>
  <c r="Z378" i="14"/>
  <c r="Z379" i="14"/>
  <c r="Z380" i="14"/>
  <c r="Z381" i="14"/>
  <c r="Z382" i="14"/>
  <c r="Z383" i="14"/>
  <c r="Z384" i="14"/>
  <c r="Z385" i="14"/>
  <c r="Z386" i="14"/>
  <c r="Z387" i="14"/>
  <c r="Z388" i="14"/>
  <c r="Z389" i="14"/>
  <c r="Z390" i="14"/>
  <c r="Z391" i="14"/>
  <c r="Z392" i="14"/>
  <c r="Z393" i="14"/>
  <c r="Z394" i="14"/>
  <c r="Z395" i="14"/>
  <c r="Z396" i="14"/>
  <c r="Z397" i="14"/>
  <c r="Z398" i="14"/>
  <c r="Z399" i="14"/>
  <c r="Z400" i="14"/>
  <c r="Z401" i="14"/>
  <c r="Z402" i="14"/>
  <c r="Z403" i="14"/>
  <c r="Z404" i="14"/>
  <c r="Z405" i="14"/>
  <c r="Z406" i="14"/>
  <c r="Z407" i="14"/>
  <c r="Z408" i="14"/>
  <c r="Z409" i="14"/>
  <c r="Z410" i="14"/>
  <c r="Z411" i="14"/>
  <c r="Z412" i="14"/>
  <c r="Z413" i="14"/>
  <c r="Z414" i="14"/>
  <c r="Z415" i="14"/>
  <c r="Z416" i="14"/>
  <c r="Z417" i="14"/>
  <c r="Z418" i="14"/>
  <c r="Z419" i="14"/>
  <c r="Z420" i="14"/>
  <c r="Z421" i="14"/>
  <c r="Z422" i="14"/>
  <c r="Z423" i="14"/>
  <c r="Z424" i="14"/>
  <c r="Z425" i="14"/>
  <c r="Z426" i="14"/>
  <c r="Z427" i="14"/>
  <c r="Z428" i="14"/>
  <c r="Z429" i="14"/>
  <c r="Z430" i="14"/>
  <c r="Z431" i="14"/>
  <c r="Z432" i="14"/>
  <c r="Z433" i="14"/>
  <c r="Z434" i="14"/>
  <c r="Z435" i="14"/>
  <c r="Z436" i="14"/>
  <c r="Z437" i="14"/>
  <c r="Z438" i="14"/>
  <c r="Z439" i="14"/>
  <c r="Z440" i="14"/>
  <c r="Z441" i="14"/>
  <c r="Z442" i="14"/>
  <c r="Z443" i="14"/>
  <c r="Z444" i="14"/>
  <c r="Z445" i="14"/>
  <c r="Z446" i="14"/>
  <c r="Z447" i="14"/>
  <c r="Z448" i="14"/>
  <c r="Z449" i="14"/>
  <c r="Z450" i="14"/>
  <c r="Z451" i="14"/>
  <c r="Z452" i="14"/>
  <c r="Z453" i="14"/>
  <c r="Z454" i="14"/>
  <c r="Z455" i="14"/>
  <c r="Z456" i="14"/>
  <c r="Z457" i="14"/>
  <c r="Z458" i="14"/>
  <c r="Z459" i="14"/>
  <c r="Z460" i="14"/>
  <c r="Z461" i="14"/>
  <c r="Z462" i="14"/>
  <c r="Z463" i="14"/>
  <c r="Z464" i="14"/>
  <c r="Z465" i="14"/>
  <c r="Z466" i="14"/>
  <c r="Z467" i="14"/>
  <c r="Z468" i="14"/>
  <c r="Z469" i="14"/>
  <c r="Z470" i="14"/>
  <c r="Z471" i="14"/>
  <c r="Z472" i="14"/>
  <c r="Z473" i="14"/>
  <c r="Z474" i="14"/>
  <c r="Z475" i="14"/>
  <c r="Z476" i="14"/>
  <c r="Z477" i="14"/>
  <c r="Z478" i="14"/>
  <c r="Z479" i="14"/>
  <c r="Z480" i="14"/>
  <c r="Z481" i="14"/>
  <c r="Z482" i="14"/>
  <c r="Z483" i="14"/>
  <c r="Z484" i="14"/>
  <c r="Z485" i="14"/>
  <c r="Z486" i="14"/>
  <c r="Z487" i="14"/>
  <c r="Z488" i="14"/>
  <c r="Z489" i="14"/>
  <c r="Z490" i="14"/>
  <c r="Z491" i="14"/>
  <c r="Z492" i="14"/>
  <c r="Z493" i="14"/>
  <c r="Z494" i="14"/>
  <c r="Z495" i="14"/>
  <c r="Z496" i="14"/>
  <c r="Z497" i="14"/>
  <c r="Z498" i="14"/>
  <c r="Z499" i="14"/>
  <c r="Z500" i="14"/>
  <c r="Z501" i="14"/>
  <c r="Z502" i="14"/>
  <c r="Z503" i="14"/>
  <c r="Z504" i="14"/>
  <c r="Z505" i="14"/>
  <c r="Z506" i="14"/>
  <c r="Z507" i="14"/>
  <c r="Z508" i="14"/>
  <c r="Z509" i="14"/>
  <c r="Z510" i="14"/>
  <c r="Z511" i="14"/>
  <c r="Z512" i="14"/>
  <c r="Z513" i="14"/>
  <c r="Z514" i="14"/>
  <c r="Z515" i="14"/>
  <c r="Z516" i="14"/>
  <c r="Z517" i="14"/>
  <c r="Z518" i="14"/>
  <c r="Z519" i="14"/>
  <c r="Z520" i="14"/>
  <c r="Z521" i="14"/>
  <c r="Z522" i="14"/>
  <c r="Z523" i="14"/>
  <c r="Z524" i="14"/>
  <c r="Z525" i="14"/>
  <c r="Z526" i="14"/>
  <c r="Z527" i="14"/>
  <c r="Z528" i="14"/>
  <c r="Z529" i="14"/>
  <c r="Z530" i="14"/>
  <c r="Z531" i="14"/>
  <c r="Z532" i="14"/>
  <c r="Z533" i="14"/>
  <c r="Z534" i="14"/>
  <c r="Z535" i="14"/>
  <c r="Z536" i="14"/>
  <c r="Z537" i="14"/>
  <c r="Z538" i="14"/>
  <c r="Z539" i="14"/>
  <c r="Z540" i="14"/>
  <c r="Z541" i="14"/>
  <c r="Z542" i="14"/>
  <c r="Z543" i="14"/>
  <c r="Z544" i="14"/>
  <c r="Z545" i="14"/>
  <c r="Z546" i="14"/>
  <c r="Z547" i="14"/>
  <c r="Z548" i="14"/>
  <c r="Z549" i="14"/>
  <c r="Z550" i="14"/>
  <c r="Z551" i="14"/>
  <c r="Z552" i="14"/>
  <c r="Z553" i="14"/>
  <c r="Z554" i="14"/>
  <c r="Z555" i="14"/>
  <c r="Z556" i="14"/>
  <c r="Z557" i="14"/>
  <c r="Z558" i="14"/>
  <c r="Z559" i="14"/>
  <c r="Z560" i="14"/>
  <c r="Z561" i="14"/>
  <c r="Z562" i="14"/>
  <c r="Z563" i="14"/>
  <c r="Z564" i="14"/>
  <c r="Z565" i="14"/>
  <c r="Z566" i="14"/>
  <c r="Z567" i="14"/>
  <c r="Z568" i="14"/>
  <c r="Z569" i="14"/>
  <c r="Z570" i="14"/>
  <c r="Z571" i="14"/>
  <c r="Z572" i="14"/>
  <c r="Z573" i="14"/>
  <c r="Z574" i="14"/>
  <c r="Z575" i="14"/>
  <c r="Z576" i="14"/>
  <c r="Z577" i="14"/>
  <c r="Z578" i="14"/>
  <c r="Z579" i="14"/>
  <c r="Z580" i="14"/>
  <c r="Z581" i="14"/>
  <c r="Z582" i="14"/>
  <c r="Z583" i="14"/>
  <c r="Z584" i="14"/>
  <c r="Z585" i="14"/>
  <c r="Z586" i="14"/>
  <c r="Z587" i="14"/>
  <c r="Z588" i="14"/>
  <c r="Z589" i="14"/>
  <c r="Z590" i="14"/>
  <c r="Z591" i="14"/>
  <c r="Z592" i="14"/>
  <c r="Z593" i="14"/>
  <c r="Z594" i="14"/>
  <c r="Z595" i="14"/>
  <c r="Z596" i="14"/>
  <c r="Z597" i="14"/>
  <c r="Z598" i="14"/>
  <c r="Z599" i="14"/>
  <c r="Z600" i="14"/>
  <c r="Z601" i="14"/>
  <c r="Z602" i="14"/>
  <c r="Z603" i="14"/>
  <c r="Z604" i="14"/>
  <c r="Z605" i="14"/>
  <c r="Z606" i="14"/>
  <c r="Z607" i="14"/>
  <c r="Z608" i="14"/>
  <c r="Z609" i="14"/>
  <c r="Z610" i="14"/>
  <c r="Z611" i="14"/>
  <c r="Z612" i="14"/>
  <c r="Z613" i="14"/>
  <c r="Z614" i="14"/>
  <c r="Z615" i="14"/>
  <c r="Z616" i="14"/>
  <c r="Z617" i="14"/>
  <c r="Z618" i="14"/>
  <c r="Z619" i="14"/>
  <c r="Z620" i="14"/>
  <c r="Z621" i="14"/>
  <c r="Z622" i="14"/>
  <c r="Z623" i="14"/>
  <c r="Z624" i="14"/>
  <c r="Z625" i="14"/>
  <c r="Z626" i="14"/>
  <c r="Z627" i="14"/>
  <c r="Z628" i="14"/>
  <c r="Z629" i="14"/>
  <c r="Z630" i="14"/>
  <c r="Z631" i="14"/>
  <c r="Z632" i="14"/>
  <c r="Z633" i="14"/>
  <c r="Z634" i="14"/>
  <c r="Z635" i="14"/>
  <c r="Z636" i="14"/>
  <c r="Z637" i="14"/>
  <c r="Z638" i="14"/>
  <c r="Z639" i="14"/>
  <c r="Z640" i="14"/>
  <c r="Z641" i="14"/>
  <c r="Z642" i="14"/>
  <c r="Z643" i="14"/>
  <c r="Z644" i="14"/>
  <c r="Z645" i="14"/>
  <c r="Z646" i="14"/>
  <c r="Z647" i="14"/>
  <c r="Z648" i="14"/>
  <c r="Z649" i="14"/>
  <c r="Z650" i="14"/>
  <c r="Z651" i="14"/>
  <c r="Z652" i="14"/>
  <c r="Z653" i="14"/>
  <c r="Z654" i="14"/>
  <c r="Z655" i="14"/>
  <c r="Z656" i="14"/>
  <c r="Z657" i="14"/>
  <c r="Z658" i="14"/>
  <c r="Z659" i="14"/>
  <c r="Z660" i="14"/>
  <c r="Z661" i="14"/>
  <c r="Z662" i="14"/>
  <c r="Z663" i="14"/>
  <c r="Z664" i="14"/>
  <c r="Z665" i="14"/>
  <c r="Z666" i="14"/>
  <c r="Z667" i="14"/>
  <c r="Z668" i="14"/>
  <c r="Z669" i="14"/>
  <c r="Z670" i="14"/>
  <c r="Z671" i="14"/>
  <c r="Z672" i="14"/>
  <c r="Z673" i="14"/>
  <c r="Z674" i="14"/>
  <c r="Z675" i="14"/>
  <c r="Z676" i="14"/>
  <c r="Z677" i="14"/>
  <c r="Z678" i="14"/>
  <c r="Z679" i="14"/>
  <c r="Z680" i="14"/>
  <c r="Z681" i="14"/>
  <c r="Z682" i="14"/>
  <c r="Z683" i="14"/>
  <c r="Z684" i="14"/>
  <c r="Z685" i="14"/>
  <c r="Z686" i="14"/>
  <c r="Z687" i="14"/>
  <c r="Z688" i="14"/>
  <c r="Z689" i="14"/>
  <c r="Z690" i="14"/>
  <c r="Z691" i="14"/>
  <c r="Z692" i="14"/>
  <c r="Z693" i="14"/>
  <c r="Z694" i="14"/>
  <c r="Z695" i="14"/>
  <c r="Z696" i="14"/>
  <c r="Z697" i="14"/>
  <c r="Z698" i="14"/>
  <c r="Z699" i="14"/>
  <c r="Z700" i="14"/>
  <c r="Z701" i="14"/>
  <c r="Z702" i="14"/>
  <c r="Z703" i="14"/>
  <c r="Z704" i="14"/>
  <c r="Z705" i="14"/>
  <c r="Z706" i="14"/>
  <c r="Z707" i="14"/>
  <c r="Z708" i="14"/>
  <c r="Z709" i="14"/>
  <c r="Z710" i="14"/>
  <c r="Z711" i="14"/>
  <c r="Z712" i="14"/>
  <c r="Z713" i="14"/>
  <c r="Z714" i="14"/>
  <c r="Z715" i="14"/>
  <c r="Z716" i="14"/>
  <c r="Z717" i="14"/>
  <c r="Z718" i="14"/>
  <c r="Z719" i="14"/>
  <c r="Z720" i="14"/>
  <c r="Z721" i="14"/>
  <c r="Z722" i="14"/>
  <c r="Z723" i="14"/>
  <c r="Z724" i="14"/>
  <c r="Z725" i="14"/>
  <c r="Z726" i="14"/>
  <c r="Z727" i="14"/>
  <c r="Z728" i="14"/>
  <c r="Z729" i="14"/>
  <c r="Z730" i="14"/>
  <c r="Z731" i="14"/>
  <c r="Z732" i="14"/>
  <c r="Z733" i="14"/>
  <c r="Z734" i="14"/>
  <c r="Z735" i="14"/>
  <c r="Z736" i="14"/>
  <c r="Z737" i="14"/>
  <c r="Z738" i="14"/>
  <c r="Z739" i="14"/>
  <c r="Z740" i="14"/>
  <c r="Z741" i="14"/>
  <c r="Z742" i="14"/>
  <c r="Z743" i="14"/>
  <c r="Z744" i="14"/>
  <c r="Z745" i="14"/>
  <c r="Z746" i="14"/>
  <c r="Z747" i="14"/>
  <c r="Z748" i="14"/>
  <c r="Z749" i="14"/>
  <c r="Z750" i="14"/>
  <c r="Z751" i="14"/>
  <c r="Z752" i="14"/>
  <c r="Z753" i="14"/>
  <c r="Z754" i="14"/>
  <c r="Z755" i="14"/>
  <c r="Z756" i="14"/>
  <c r="Z757" i="14"/>
  <c r="Z758" i="14"/>
  <c r="Z759" i="14"/>
  <c r="Z760" i="14"/>
  <c r="Z761" i="14"/>
  <c r="Z762" i="14"/>
  <c r="Z763" i="14"/>
  <c r="Z764" i="14"/>
  <c r="Z765" i="14"/>
  <c r="Z766" i="14"/>
  <c r="Z767" i="14"/>
  <c r="Z768" i="14"/>
  <c r="Z769" i="14"/>
  <c r="Z770" i="14"/>
  <c r="Z771" i="14"/>
  <c r="Z772" i="14"/>
  <c r="Z773" i="14"/>
  <c r="Z774" i="14"/>
  <c r="Z775" i="14"/>
  <c r="Z776" i="14"/>
  <c r="Z777" i="14"/>
  <c r="Z778" i="14"/>
  <c r="Z779" i="14"/>
  <c r="Z780" i="14"/>
  <c r="Z781" i="14"/>
  <c r="Z782" i="14"/>
  <c r="Z783" i="14"/>
  <c r="Z784" i="14"/>
  <c r="Z785" i="14"/>
  <c r="Z786" i="14"/>
  <c r="Z787" i="14"/>
  <c r="Z788" i="14"/>
  <c r="Z789" i="14"/>
  <c r="Z790" i="14"/>
  <c r="Z791" i="14"/>
  <c r="Z792" i="14"/>
  <c r="Z793" i="14"/>
  <c r="Z794" i="14"/>
  <c r="Z795" i="14"/>
  <c r="Z796" i="14"/>
  <c r="Z797" i="14"/>
  <c r="Z798" i="14"/>
  <c r="Z799" i="14"/>
  <c r="Z800" i="14"/>
  <c r="Z801" i="14"/>
  <c r="Z802" i="14"/>
  <c r="Z803" i="14"/>
  <c r="Z804" i="14"/>
  <c r="Z805" i="14"/>
  <c r="Z806" i="14"/>
  <c r="Z807" i="14"/>
  <c r="Z808" i="14"/>
  <c r="Z809" i="14"/>
  <c r="Z810" i="14"/>
  <c r="Z811" i="14"/>
  <c r="Z812" i="14"/>
  <c r="Z813" i="14"/>
  <c r="Z814" i="14"/>
  <c r="Z815" i="14"/>
  <c r="Z816" i="14"/>
  <c r="Z817" i="14"/>
  <c r="Z818" i="14"/>
  <c r="Z819" i="14"/>
  <c r="Z820" i="14"/>
  <c r="Z821" i="14"/>
  <c r="Z822" i="14"/>
  <c r="Z823" i="14"/>
  <c r="Z824" i="14"/>
  <c r="Z825" i="14"/>
  <c r="Z826" i="14"/>
  <c r="Z827" i="14"/>
  <c r="Z828" i="14"/>
  <c r="Z829" i="14"/>
  <c r="Z830" i="14"/>
  <c r="Z831" i="14"/>
  <c r="Z832" i="14"/>
  <c r="Z833" i="14"/>
  <c r="Z834" i="14"/>
  <c r="Z835" i="14"/>
  <c r="Z836" i="14"/>
  <c r="Z837" i="14"/>
  <c r="Z838" i="14"/>
  <c r="Z839" i="14"/>
  <c r="Z840" i="14"/>
  <c r="Z841" i="14"/>
  <c r="Z842" i="14"/>
  <c r="Z843" i="14"/>
  <c r="Z844" i="14"/>
  <c r="Z845" i="14"/>
  <c r="Z846" i="14"/>
  <c r="Z847" i="14"/>
  <c r="Z848" i="14"/>
  <c r="Z849" i="14"/>
  <c r="Z850" i="14"/>
  <c r="Z851" i="14"/>
  <c r="Z852" i="14"/>
  <c r="Z853" i="14"/>
  <c r="Z854" i="14"/>
  <c r="Z855" i="14"/>
  <c r="Z856" i="14"/>
  <c r="Z857" i="14"/>
  <c r="Z858" i="14"/>
  <c r="Z859" i="14"/>
  <c r="Z860" i="14"/>
  <c r="Z861" i="14"/>
  <c r="Z862" i="14"/>
  <c r="Z863" i="14"/>
  <c r="Z864" i="14"/>
  <c r="Z865" i="14"/>
  <c r="Z866" i="14"/>
  <c r="Z867" i="14"/>
  <c r="Z868" i="14"/>
  <c r="Z869" i="14"/>
  <c r="Z870" i="14"/>
  <c r="Z871" i="14"/>
  <c r="Z872" i="14"/>
  <c r="Z873" i="14"/>
  <c r="Z874" i="14"/>
  <c r="Z875" i="14"/>
  <c r="Z876" i="14"/>
  <c r="Z877" i="14"/>
  <c r="Z878" i="14"/>
  <c r="Z879" i="14"/>
  <c r="Z880" i="14"/>
  <c r="Z881" i="14"/>
  <c r="Z882" i="14"/>
  <c r="Z883" i="14"/>
  <c r="Z884" i="14"/>
  <c r="Z885" i="14"/>
  <c r="Z886" i="14"/>
  <c r="Z887" i="14"/>
  <c r="Z888" i="14"/>
  <c r="Z889" i="14"/>
  <c r="Z890" i="14"/>
  <c r="Z891" i="14"/>
  <c r="Z892" i="14"/>
  <c r="Z893" i="14"/>
  <c r="Z894" i="14"/>
  <c r="Z895" i="14"/>
  <c r="Z896" i="14"/>
  <c r="Z897" i="14"/>
  <c r="Z898" i="14"/>
  <c r="Z899" i="14"/>
  <c r="Z900" i="14"/>
  <c r="Z901" i="14"/>
  <c r="Z902" i="14"/>
  <c r="Z903" i="14"/>
  <c r="Z904" i="14"/>
  <c r="Z905" i="14"/>
  <c r="Z906" i="14"/>
  <c r="Z907" i="14"/>
  <c r="Z908" i="14"/>
  <c r="Z909" i="14"/>
  <c r="Z910" i="14"/>
  <c r="Z911" i="14"/>
  <c r="Z912" i="14"/>
  <c r="Z913" i="14"/>
  <c r="Z914" i="14"/>
  <c r="Z915" i="14"/>
  <c r="Z916" i="14"/>
  <c r="Z917" i="14"/>
  <c r="Z918" i="14"/>
  <c r="Z919" i="14"/>
  <c r="Z920" i="14"/>
  <c r="Z921" i="14"/>
  <c r="Z922" i="14"/>
  <c r="Z923" i="14"/>
  <c r="Z924" i="14"/>
  <c r="Z925" i="14"/>
  <c r="Z926" i="14"/>
  <c r="Z927" i="14"/>
  <c r="Z928" i="14"/>
  <c r="Z929" i="14"/>
  <c r="Z930" i="14"/>
  <c r="Z931" i="14"/>
  <c r="Z932" i="14"/>
  <c r="Z933" i="14"/>
  <c r="Z934" i="14"/>
  <c r="Z935" i="14"/>
  <c r="Z936" i="14"/>
  <c r="Z937" i="14"/>
  <c r="Z938" i="14"/>
  <c r="Z939" i="14"/>
  <c r="Z940" i="14"/>
  <c r="Z941" i="14"/>
  <c r="Z942" i="14"/>
  <c r="Z943" i="14"/>
  <c r="Z944" i="14"/>
  <c r="Z945" i="14"/>
  <c r="Z946" i="14"/>
  <c r="Z947" i="14"/>
  <c r="Z948" i="14"/>
  <c r="Z949" i="14"/>
  <c r="Z950" i="14"/>
  <c r="Z951" i="14"/>
  <c r="Z952" i="14"/>
  <c r="Z953" i="14"/>
  <c r="Z954" i="14"/>
  <c r="Z955" i="14"/>
  <c r="Z956" i="14"/>
  <c r="Z957" i="14"/>
  <c r="Z958" i="14"/>
  <c r="Z959" i="14"/>
  <c r="Z960" i="14"/>
  <c r="Z961" i="14"/>
  <c r="Z962" i="14"/>
  <c r="Z963" i="14"/>
  <c r="Z964" i="14"/>
  <c r="Z965" i="14"/>
  <c r="Z966" i="14"/>
  <c r="Z967" i="14"/>
  <c r="Z968" i="14"/>
  <c r="Z969" i="14"/>
  <c r="Z970" i="14"/>
  <c r="Z971" i="14"/>
  <c r="Z972" i="14"/>
  <c r="Z973" i="14"/>
  <c r="Z974" i="14"/>
  <c r="Z975" i="14"/>
  <c r="Z976" i="14"/>
  <c r="Z977" i="14"/>
  <c r="Z978" i="14"/>
  <c r="Z979" i="14"/>
  <c r="Z980" i="14"/>
  <c r="Z981" i="14"/>
  <c r="Z982" i="14"/>
  <c r="Z983" i="14"/>
  <c r="Z984" i="14"/>
  <c r="Z985" i="14"/>
  <c r="Z986" i="14"/>
  <c r="Z987" i="14"/>
  <c r="Z988" i="14"/>
  <c r="Z989" i="14"/>
  <c r="Z990" i="14"/>
  <c r="Z991" i="14"/>
  <c r="Z992" i="14"/>
  <c r="Z993" i="14"/>
  <c r="Z994" i="14"/>
  <c r="Z995" i="14"/>
  <c r="Z996" i="14"/>
  <c r="Z997" i="14"/>
  <c r="Z998" i="14"/>
  <c r="Z999" i="14"/>
  <c r="Z1000" i="14"/>
  <c r="Z1001" i="14"/>
  <c r="Z1002" i="14"/>
  <c r="Z1003" i="14"/>
  <c r="Z1004" i="14"/>
  <c r="Z1005" i="14"/>
  <c r="Z1006" i="14"/>
  <c r="Z1007" i="14"/>
  <c r="Z1008" i="14"/>
  <c r="Z1009" i="14"/>
  <c r="Z1010" i="14"/>
  <c r="Z1011" i="14"/>
  <c r="Z1012" i="14"/>
  <c r="Z1013" i="14"/>
  <c r="Z1014" i="14"/>
  <c r="Z1015" i="14"/>
  <c r="Z1016" i="14"/>
  <c r="Z1017" i="14"/>
  <c r="Z1018" i="14"/>
  <c r="Z1019" i="14"/>
  <c r="Z1020" i="14"/>
  <c r="Z1021" i="14"/>
  <c r="Z1022" i="14"/>
  <c r="Z1023" i="14"/>
  <c r="Z1024" i="14"/>
  <c r="Z1025" i="14"/>
  <c r="Z1026" i="14"/>
  <c r="Z1027" i="14"/>
  <c r="Z1028" i="14"/>
  <c r="Z1029" i="14"/>
  <c r="Z1030" i="14"/>
  <c r="Z1031" i="14"/>
  <c r="Z1032" i="14"/>
  <c r="Z1033" i="14"/>
  <c r="Z1034" i="14"/>
  <c r="Z1035" i="14"/>
  <c r="Z1036" i="14"/>
  <c r="Z1037" i="14"/>
  <c r="Z1038" i="14"/>
  <c r="Z1039" i="14"/>
  <c r="Z1040" i="14"/>
  <c r="Z1041" i="14"/>
  <c r="Z1042" i="14"/>
  <c r="Z1043" i="14"/>
  <c r="Z1044" i="14"/>
  <c r="Z1045" i="14"/>
  <c r="Z1046" i="14"/>
  <c r="Z1047" i="14"/>
  <c r="Z1048" i="14"/>
  <c r="Z1049" i="14"/>
  <c r="Z1050" i="14"/>
  <c r="Z1051" i="14"/>
  <c r="Z1052" i="14"/>
  <c r="Z1053" i="14"/>
  <c r="Z1054" i="14"/>
  <c r="Z1055" i="14"/>
  <c r="Z1056" i="14"/>
  <c r="Z1057" i="14"/>
  <c r="Z1058" i="14"/>
  <c r="Z1059" i="14"/>
  <c r="Z1060" i="14"/>
  <c r="Z1061" i="14"/>
  <c r="Z1062" i="14"/>
  <c r="Z1063" i="14"/>
  <c r="Z1064" i="14"/>
  <c r="Z1065" i="14"/>
  <c r="Z1066" i="14"/>
  <c r="Z1067" i="14"/>
  <c r="Z1068" i="14"/>
  <c r="Z1069" i="14"/>
  <c r="Z1070" i="14"/>
  <c r="Z1071" i="14"/>
  <c r="Z1072" i="14"/>
  <c r="Z1073" i="14"/>
  <c r="Z1074" i="14"/>
  <c r="Z1075" i="14"/>
  <c r="Z1076" i="14"/>
  <c r="Z1077" i="14"/>
  <c r="Z1078" i="14"/>
  <c r="Z1079" i="14"/>
  <c r="Z1080" i="14"/>
  <c r="Z1081" i="14"/>
  <c r="Z1082" i="14"/>
  <c r="Z1083" i="14"/>
  <c r="Z1084" i="14"/>
  <c r="Z1085" i="14"/>
  <c r="Z1086" i="14"/>
  <c r="Z1087" i="14"/>
  <c r="Z1088" i="14"/>
  <c r="Z1089" i="14"/>
  <c r="Z1090" i="14"/>
  <c r="Z1091" i="14"/>
  <c r="Z1092" i="14"/>
  <c r="Z1093" i="14"/>
  <c r="Z1094" i="14"/>
  <c r="Z1095" i="14"/>
  <c r="Z1096" i="14"/>
  <c r="Z1097" i="14"/>
  <c r="Z1098" i="14"/>
  <c r="Z1099" i="14"/>
  <c r="Z1100" i="14"/>
  <c r="Z1101" i="14"/>
  <c r="Z1102" i="14"/>
  <c r="Z1103" i="14"/>
  <c r="Z1104" i="14"/>
  <c r="Z1105" i="14"/>
  <c r="Z1106" i="14"/>
  <c r="Z1107" i="14"/>
  <c r="Z1108" i="14"/>
  <c r="Z1109" i="14"/>
  <c r="Z1110" i="14"/>
  <c r="Z1111" i="14"/>
  <c r="Z1112" i="14"/>
  <c r="Z1113" i="14"/>
  <c r="Z1114" i="14"/>
  <c r="Z1115" i="14"/>
  <c r="Z1116" i="14"/>
  <c r="Z1117" i="14"/>
  <c r="Z1118" i="14"/>
  <c r="Z1119" i="14"/>
  <c r="Z1120" i="14"/>
  <c r="Z1121" i="14"/>
  <c r="Z1122" i="14"/>
  <c r="Z1123" i="14"/>
  <c r="Z1124" i="14"/>
  <c r="Z1125" i="14"/>
  <c r="Z1126" i="14"/>
  <c r="Z1127" i="14"/>
  <c r="Z1128" i="14"/>
  <c r="Z1129" i="14"/>
  <c r="Z1130" i="14"/>
  <c r="Z1131" i="14"/>
  <c r="Z1132" i="14"/>
  <c r="Z1133" i="14"/>
  <c r="Z1134" i="14"/>
  <c r="Z1135" i="14"/>
  <c r="Z1136" i="14"/>
  <c r="Z1137" i="14"/>
  <c r="Z1138" i="14"/>
  <c r="Z1139" i="14"/>
  <c r="Z1140" i="14"/>
  <c r="Z1141" i="14"/>
  <c r="Z1142" i="14"/>
  <c r="Z1143" i="14"/>
  <c r="Z1144" i="14"/>
  <c r="Z1145" i="14"/>
  <c r="Z1146" i="14"/>
  <c r="Z1147" i="14"/>
  <c r="Z1148" i="14"/>
  <c r="Z1149" i="14"/>
  <c r="Z1150" i="14"/>
  <c r="Z1151" i="14"/>
  <c r="Z1152" i="14"/>
  <c r="Z1153" i="14"/>
  <c r="Z1154" i="14"/>
  <c r="Z1155" i="14"/>
  <c r="Z1156" i="14"/>
  <c r="Z1157" i="14"/>
  <c r="Z1158" i="14"/>
  <c r="Z1159" i="14"/>
  <c r="Z1160" i="14"/>
  <c r="Z1161" i="14"/>
  <c r="Z1162" i="14"/>
  <c r="Z1163" i="14"/>
  <c r="Z1164" i="14"/>
  <c r="Z1165" i="14"/>
  <c r="Z1166" i="14"/>
  <c r="Z1167" i="14"/>
  <c r="Z1168" i="14"/>
  <c r="Z1169" i="14"/>
  <c r="Z1170" i="14"/>
  <c r="Z1171" i="14"/>
  <c r="Z1172" i="14"/>
  <c r="Z1173" i="14"/>
  <c r="Z1174" i="14"/>
  <c r="Z1175" i="14"/>
  <c r="Z1176" i="14"/>
  <c r="Z1177" i="14"/>
  <c r="Z1178" i="14"/>
  <c r="Z1179" i="14"/>
  <c r="Z1180" i="14"/>
  <c r="Z1181" i="14"/>
  <c r="Z1182" i="14"/>
  <c r="Z1183" i="14"/>
  <c r="Z1184" i="14"/>
  <c r="Z1185" i="14"/>
  <c r="Z1186" i="14"/>
  <c r="Z1187" i="14"/>
  <c r="Z1188" i="14"/>
  <c r="Z1189" i="14"/>
  <c r="Z1190" i="14"/>
  <c r="Z1191" i="14"/>
  <c r="Z1192" i="14"/>
  <c r="Z1193" i="14"/>
  <c r="Z1194" i="14"/>
  <c r="Z1195" i="14"/>
  <c r="Z1196" i="14"/>
  <c r="Z1197" i="14"/>
  <c r="Z1198" i="14"/>
  <c r="Z1199" i="14"/>
  <c r="Z1200" i="14"/>
  <c r="Z1201" i="14"/>
  <c r="Z1202" i="14"/>
  <c r="Z1203" i="14"/>
  <c r="Z1204" i="14"/>
  <c r="Z1205" i="14"/>
  <c r="Z1206" i="14"/>
  <c r="Z1207" i="14"/>
  <c r="Z1208" i="14"/>
  <c r="Z1209" i="14"/>
  <c r="Z1210" i="14"/>
  <c r="Z1211" i="14"/>
  <c r="Z1212" i="14"/>
  <c r="Z1213" i="14"/>
  <c r="Z1214" i="14"/>
  <c r="Z1215" i="14"/>
  <c r="Z1216" i="14"/>
  <c r="Z1217" i="14"/>
  <c r="Z1218" i="14"/>
  <c r="Z1219" i="14"/>
  <c r="Z1220" i="14"/>
  <c r="Z1221" i="14"/>
  <c r="Z1222" i="14"/>
  <c r="Z1223" i="14"/>
  <c r="Z1224" i="14"/>
  <c r="Z1225" i="14"/>
  <c r="Z1226" i="14"/>
  <c r="Z1227" i="14"/>
  <c r="Z1228" i="14"/>
  <c r="Z1229" i="14"/>
  <c r="Z1230" i="14"/>
  <c r="Z1231" i="14"/>
  <c r="Z1232" i="14"/>
  <c r="Z1233" i="14"/>
  <c r="Z1234" i="14"/>
  <c r="Z1235" i="14"/>
  <c r="Z1236" i="14"/>
  <c r="Z1237" i="14"/>
  <c r="Z1238" i="14"/>
  <c r="Z1239" i="14"/>
  <c r="Z1240" i="14"/>
  <c r="Z1241" i="14"/>
  <c r="Z1242" i="14"/>
  <c r="Z1243" i="14"/>
  <c r="Z1244" i="14"/>
  <c r="Z1245" i="14"/>
  <c r="Z1246" i="14"/>
  <c r="Z1247" i="14"/>
  <c r="Z1248" i="14"/>
  <c r="Z1249" i="14"/>
  <c r="Z1250" i="14"/>
  <c r="Z1251" i="14"/>
  <c r="Z1252" i="14"/>
  <c r="Z1253" i="14"/>
  <c r="Z1254" i="14"/>
  <c r="Z1255" i="14"/>
  <c r="Z1256" i="14"/>
  <c r="Z1257" i="14"/>
  <c r="Z1258" i="14"/>
  <c r="Z1259" i="14"/>
  <c r="Z1260" i="14"/>
  <c r="Z1261" i="14"/>
  <c r="Z1262" i="14"/>
  <c r="Z1263" i="14"/>
  <c r="Z1264" i="14"/>
  <c r="Z1265" i="14"/>
  <c r="Z1266" i="14"/>
  <c r="Z1267" i="14"/>
  <c r="Z1268" i="14"/>
  <c r="Z1269" i="14"/>
  <c r="Z1270" i="14"/>
  <c r="Z1271" i="14"/>
  <c r="Z1272" i="14"/>
  <c r="Z1273" i="14"/>
  <c r="Z1274" i="14"/>
  <c r="Z1275" i="14"/>
  <c r="Z1276" i="14"/>
  <c r="Z1277" i="14"/>
  <c r="Z1278" i="14"/>
  <c r="Z1279" i="14"/>
  <c r="Z1280" i="14"/>
  <c r="Z1281" i="14"/>
  <c r="Z1282" i="14"/>
  <c r="Z1283" i="14"/>
  <c r="Z1284" i="14"/>
  <c r="Z1285" i="14"/>
  <c r="Z1286" i="14"/>
  <c r="Z1287" i="14"/>
  <c r="Z1288" i="14"/>
  <c r="Z1289" i="14"/>
  <c r="Z1290" i="14"/>
  <c r="Z1291" i="14"/>
  <c r="Z1292" i="14"/>
  <c r="Z1293" i="14"/>
  <c r="Z1294" i="14"/>
  <c r="Z1295" i="14"/>
  <c r="Z1296" i="14"/>
  <c r="Z1297" i="14"/>
  <c r="Z1298" i="14"/>
  <c r="Z1299" i="14"/>
  <c r="Z1300" i="14"/>
  <c r="Z1301" i="14"/>
  <c r="Z1302" i="14"/>
  <c r="Z1303" i="14"/>
  <c r="Z1304" i="14"/>
  <c r="Z1305" i="14"/>
  <c r="Z1306" i="14"/>
  <c r="Z1307" i="14"/>
  <c r="Z1308" i="14"/>
  <c r="Z1309" i="14"/>
  <c r="Z1310" i="14"/>
  <c r="Z1311" i="14"/>
  <c r="Z1312" i="14"/>
  <c r="Z1313" i="14"/>
  <c r="Z1314" i="14"/>
  <c r="Z1315" i="14"/>
  <c r="Z1316" i="14"/>
  <c r="Z1317" i="14"/>
  <c r="Z1318" i="14"/>
  <c r="Z4" i="14"/>
  <c r="Y1318" i="14"/>
  <c r="N62" i="14"/>
  <c r="N1313" i="14"/>
  <c r="N1314" i="14"/>
  <c r="N1315" i="14"/>
  <c r="N1316" i="14"/>
  <c r="N1317" i="14"/>
  <c r="Q1318" i="14"/>
  <c r="Q1319" i="14"/>
  <c r="Q1320" i="14"/>
  <c r="Q1321" i="14"/>
  <c r="Q1322" i="14"/>
  <c r="O1318" i="14"/>
  <c r="O1319" i="14"/>
  <c r="O1320" i="14"/>
  <c r="O1321" i="14"/>
  <c r="O1322" i="14"/>
  <c r="M1318" i="14"/>
  <c r="M1319" i="14"/>
  <c r="M1320" i="14"/>
  <c r="M1321" i="14"/>
  <c r="M1322" i="14"/>
  <c r="L1318" i="14"/>
  <c r="L1319" i="14"/>
  <c r="L1320" i="14"/>
  <c r="L1321" i="14"/>
  <c r="L1322" i="14"/>
  <c r="K1318" i="14"/>
  <c r="K1319" i="14"/>
  <c r="K1320" i="14"/>
  <c r="K1321" i="14"/>
  <c r="K1322" i="14"/>
  <c r="J1318" i="14"/>
  <c r="J1319" i="14"/>
  <c r="J1320" i="14"/>
  <c r="J1321" i="14"/>
  <c r="J1322" i="14"/>
  <c r="I1318" i="14"/>
  <c r="I1319" i="14"/>
  <c r="I1320" i="14"/>
  <c r="I1321" i="14"/>
  <c r="I1322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4" i="14"/>
  <c r="E1319" i="14"/>
  <c r="E1320" i="14"/>
  <c r="E1321" i="14"/>
  <c r="E1322" i="14"/>
  <c r="E1318" i="14"/>
  <c r="C1319" i="14"/>
  <c r="N1319" i="14" s="1"/>
  <c r="C1320" i="14"/>
  <c r="N1320" i="14" s="1"/>
  <c r="C1321" i="14"/>
  <c r="N1321" i="14" s="1"/>
  <c r="C1322" i="14"/>
  <c r="N1322" i="14" s="1"/>
  <c r="C1318" i="14"/>
  <c r="N1318" i="14" s="1"/>
  <c r="AF61" i="14"/>
  <c r="AF1310" i="14"/>
  <c r="AF1311" i="14"/>
  <c r="AF1312" i="14"/>
  <c r="AF1313" i="14"/>
  <c r="AF1314" i="14"/>
  <c r="AF1315" i="14"/>
  <c r="AF1316" i="14"/>
  <c r="AF1317" i="14"/>
  <c r="AF1318" i="14"/>
  <c r="AF1319" i="14"/>
  <c r="AK3" i="6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757" i="6"/>
  <c r="AK758" i="6"/>
  <c r="AK759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780" i="6"/>
  <c r="AK781" i="6"/>
  <c r="AK782" i="6"/>
  <c r="AK783" i="6"/>
  <c r="AK784" i="6"/>
  <c r="AK785" i="6"/>
  <c r="AK786" i="6"/>
  <c r="AK787" i="6"/>
  <c r="AK788" i="6"/>
  <c r="AK789" i="6"/>
  <c r="AK790" i="6"/>
  <c r="AK791" i="6"/>
  <c r="AK792" i="6"/>
  <c r="AK793" i="6"/>
  <c r="AK794" i="6"/>
  <c r="AK795" i="6"/>
  <c r="AK796" i="6"/>
  <c r="AK797" i="6"/>
  <c r="AK798" i="6"/>
  <c r="AK799" i="6"/>
  <c r="AK800" i="6"/>
  <c r="AK801" i="6"/>
  <c r="AK802" i="6"/>
  <c r="AK803" i="6"/>
  <c r="AK804" i="6"/>
  <c r="AK805" i="6"/>
  <c r="AK806" i="6"/>
  <c r="AK807" i="6"/>
  <c r="AK808" i="6"/>
  <c r="AK809" i="6"/>
  <c r="AK810" i="6"/>
  <c r="AK811" i="6"/>
  <c r="AK812" i="6"/>
  <c r="AK813" i="6"/>
  <c r="AK814" i="6"/>
  <c r="AK815" i="6"/>
  <c r="AK816" i="6"/>
  <c r="AK817" i="6"/>
  <c r="AK818" i="6"/>
  <c r="AK819" i="6"/>
  <c r="AK820" i="6"/>
  <c r="AK821" i="6"/>
  <c r="AK822" i="6"/>
  <c r="AK823" i="6"/>
  <c r="AK824" i="6"/>
  <c r="AK825" i="6"/>
  <c r="AK826" i="6"/>
  <c r="AK827" i="6"/>
  <c r="AK828" i="6"/>
  <c r="AK829" i="6"/>
  <c r="AK830" i="6"/>
  <c r="AK831" i="6"/>
  <c r="AK832" i="6"/>
  <c r="AK833" i="6"/>
  <c r="AK834" i="6"/>
  <c r="AK835" i="6"/>
  <c r="AK836" i="6"/>
  <c r="AK837" i="6"/>
  <c r="AK838" i="6"/>
  <c r="AK839" i="6"/>
  <c r="AK840" i="6"/>
  <c r="AK841" i="6"/>
  <c r="AK842" i="6"/>
  <c r="AK843" i="6"/>
  <c r="AK844" i="6"/>
  <c r="AK845" i="6"/>
  <c r="AK846" i="6"/>
  <c r="AK847" i="6"/>
  <c r="AK848" i="6"/>
  <c r="AK849" i="6"/>
  <c r="AK850" i="6"/>
  <c r="AK851" i="6"/>
  <c r="AK852" i="6"/>
  <c r="AK853" i="6"/>
  <c r="AK854" i="6"/>
  <c r="AK855" i="6"/>
  <c r="AK856" i="6"/>
  <c r="AK857" i="6"/>
  <c r="AK858" i="6"/>
  <c r="AK859" i="6"/>
  <c r="AK860" i="6"/>
  <c r="AK861" i="6"/>
  <c r="AK862" i="6"/>
  <c r="AK863" i="6"/>
  <c r="AK864" i="6"/>
  <c r="AK865" i="6"/>
  <c r="AK866" i="6"/>
  <c r="AK867" i="6"/>
  <c r="AK868" i="6"/>
  <c r="AK869" i="6"/>
  <c r="AK870" i="6"/>
  <c r="AK871" i="6"/>
  <c r="AK872" i="6"/>
  <c r="AK873" i="6"/>
  <c r="AK874" i="6"/>
  <c r="AK875" i="6"/>
  <c r="AK876" i="6"/>
  <c r="AK877" i="6"/>
  <c r="AK878" i="6"/>
  <c r="AK879" i="6"/>
  <c r="AK880" i="6"/>
  <c r="AK881" i="6"/>
  <c r="AK882" i="6"/>
  <c r="AK883" i="6"/>
  <c r="AK884" i="6"/>
  <c r="AK885" i="6"/>
  <c r="AK886" i="6"/>
  <c r="AK887" i="6"/>
  <c r="AK888" i="6"/>
  <c r="AK889" i="6"/>
  <c r="AK890" i="6"/>
  <c r="AK891" i="6"/>
  <c r="AK892" i="6"/>
  <c r="AK893" i="6"/>
  <c r="AK894" i="6"/>
  <c r="AK895" i="6"/>
  <c r="AK896" i="6"/>
  <c r="AK897" i="6"/>
  <c r="AK898" i="6"/>
  <c r="AK899" i="6"/>
  <c r="AK900" i="6"/>
  <c r="AK901" i="6"/>
  <c r="AK902" i="6"/>
  <c r="AK903" i="6"/>
  <c r="AK904" i="6"/>
  <c r="AK905" i="6"/>
  <c r="AK906" i="6"/>
  <c r="AK907" i="6"/>
  <c r="AK908" i="6"/>
  <c r="AK909" i="6"/>
  <c r="AK910" i="6"/>
  <c r="AK911" i="6"/>
  <c r="AK912" i="6"/>
  <c r="AK913" i="6"/>
  <c r="AK914" i="6"/>
  <c r="AK915" i="6"/>
  <c r="AK916" i="6"/>
  <c r="AK917" i="6"/>
  <c r="AK918" i="6"/>
  <c r="AK919" i="6"/>
  <c r="AK920" i="6"/>
  <c r="AK921" i="6"/>
  <c r="AK922" i="6"/>
  <c r="AK923" i="6"/>
  <c r="AK924" i="6"/>
  <c r="AK925" i="6"/>
  <c r="AK926" i="6"/>
  <c r="AK927" i="6"/>
  <c r="AK928" i="6"/>
  <c r="AK929" i="6"/>
  <c r="AK930" i="6"/>
  <c r="AK931" i="6"/>
  <c r="AK932" i="6"/>
  <c r="AK933" i="6"/>
  <c r="AK934" i="6"/>
  <c r="AK935" i="6"/>
  <c r="AK936" i="6"/>
  <c r="AK937" i="6"/>
  <c r="AK938" i="6"/>
  <c r="AK939" i="6"/>
  <c r="AK940" i="6"/>
  <c r="AK941" i="6"/>
  <c r="AK942" i="6"/>
  <c r="AK943" i="6"/>
  <c r="AK944" i="6"/>
  <c r="AK945" i="6"/>
  <c r="AK946" i="6"/>
  <c r="AK947" i="6"/>
  <c r="AK948" i="6"/>
  <c r="AK949" i="6"/>
  <c r="AK950" i="6"/>
  <c r="AK951" i="6"/>
  <c r="AK952" i="6"/>
  <c r="AK953" i="6"/>
  <c r="AK954" i="6"/>
  <c r="AK955" i="6"/>
  <c r="AK956" i="6"/>
  <c r="AK957" i="6"/>
  <c r="AK958" i="6"/>
  <c r="AK959" i="6"/>
  <c r="AK960" i="6"/>
  <c r="AK961" i="6"/>
  <c r="AK962" i="6"/>
  <c r="AK963" i="6"/>
  <c r="AK964" i="6"/>
  <c r="AK965" i="6"/>
  <c r="AK966" i="6"/>
  <c r="AK967" i="6"/>
  <c r="AK968" i="6"/>
  <c r="AK969" i="6"/>
  <c r="AK970" i="6"/>
  <c r="AK971" i="6"/>
  <c r="AK972" i="6"/>
  <c r="AK973" i="6"/>
  <c r="AK974" i="6"/>
  <c r="AK975" i="6"/>
  <c r="AK976" i="6"/>
  <c r="AK977" i="6"/>
  <c r="AK978" i="6"/>
  <c r="AK979" i="6"/>
  <c r="AK980" i="6"/>
  <c r="AK981" i="6"/>
  <c r="AK982" i="6"/>
  <c r="AK983" i="6"/>
  <c r="AK984" i="6"/>
  <c r="AK985" i="6"/>
  <c r="AK986" i="6"/>
  <c r="AK987" i="6"/>
  <c r="AK988" i="6"/>
  <c r="AK989" i="6"/>
  <c r="AK990" i="6"/>
  <c r="AK991" i="6"/>
  <c r="AK992" i="6"/>
  <c r="AK993" i="6"/>
  <c r="AK994" i="6"/>
  <c r="AK995" i="6"/>
  <c r="AK996" i="6"/>
  <c r="AK997" i="6"/>
  <c r="AK998" i="6"/>
  <c r="AK999" i="6"/>
  <c r="AK1000" i="6"/>
  <c r="AK1001" i="6"/>
  <c r="AK1002" i="6"/>
  <c r="AK1003" i="6"/>
  <c r="AK1004" i="6"/>
  <c r="AK1005" i="6"/>
  <c r="AK1006" i="6"/>
  <c r="AK1007" i="6"/>
  <c r="AK1008" i="6"/>
  <c r="AK1009" i="6"/>
  <c r="AK1010" i="6"/>
  <c r="AK1011" i="6"/>
  <c r="AK1012" i="6"/>
  <c r="AK1013" i="6"/>
  <c r="AK1014" i="6"/>
  <c r="AK1015" i="6"/>
  <c r="AK1016" i="6"/>
  <c r="AK1017" i="6"/>
  <c r="AK1018" i="6"/>
  <c r="AK1019" i="6"/>
  <c r="AK1020" i="6"/>
  <c r="AK1021" i="6"/>
  <c r="AK1022" i="6"/>
  <c r="AK1023" i="6"/>
  <c r="AK1024" i="6"/>
  <c r="AK1025" i="6"/>
  <c r="AK1026" i="6"/>
  <c r="AK1027" i="6"/>
  <c r="AK1028" i="6"/>
  <c r="AK1029" i="6"/>
  <c r="AK1030" i="6"/>
  <c r="AK1031" i="6"/>
  <c r="AK1032" i="6"/>
  <c r="AK1033" i="6"/>
  <c r="AK1034" i="6"/>
  <c r="AK1035" i="6"/>
  <c r="AK1036" i="6"/>
  <c r="AK1037" i="6"/>
  <c r="AK1038" i="6"/>
  <c r="AK1039" i="6"/>
  <c r="AK1040" i="6"/>
  <c r="AK1041" i="6"/>
  <c r="AK1042" i="6"/>
  <c r="AK1043" i="6"/>
  <c r="AK1044" i="6"/>
  <c r="AK1045" i="6"/>
  <c r="AK1046" i="6"/>
  <c r="AK1047" i="6"/>
  <c r="AK1048" i="6"/>
  <c r="AK1049" i="6"/>
  <c r="AK1050" i="6"/>
  <c r="AK1051" i="6"/>
  <c r="AK1052" i="6"/>
  <c r="AK1053" i="6"/>
  <c r="AK1054" i="6"/>
  <c r="AK1055" i="6"/>
  <c r="AK1056" i="6"/>
  <c r="AK1057" i="6"/>
  <c r="AK1058" i="6"/>
  <c r="AK1059" i="6"/>
  <c r="AK1060" i="6"/>
  <c r="AK1061" i="6"/>
  <c r="AK1062" i="6"/>
  <c r="AK1063" i="6"/>
  <c r="AK1064" i="6"/>
  <c r="AK1065" i="6"/>
  <c r="AK1066" i="6"/>
  <c r="AK1067" i="6"/>
  <c r="AK1068" i="6"/>
  <c r="AK1069" i="6"/>
  <c r="AK1070" i="6"/>
  <c r="AK1071" i="6"/>
  <c r="AK1072" i="6"/>
  <c r="AK1073" i="6"/>
  <c r="AK1074" i="6"/>
  <c r="AK1075" i="6"/>
  <c r="AK1076" i="6"/>
  <c r="AK1077" i="6"/>
  <c r="AK1078" i="6"/>
  <c r="AK1079" i="6"/>
  <c r="AK1080" i="6"/>
  <c r="AK1081" i="6"/>
  <c r="AK1082" i="6"/>
  <c r="AK1083" i="6"/>
  <c r="AK1084" i="6"/>
  <c r="AK1085" i="6"/>
  <c r="AK1086" i="6"/>
  <c r="AK1087" i="6"/>
  <c r="AK1088" i="6"/>
  <c r="AK1089" i="6"/>
  <c r="AK1090" i="6"/>
  <c r="AK1091" i="6"/>
  <c r="AK1092" i="6"/>
  <c r="AK1093" i="6"/>
  <c r="AK1094" i="6"/>
  <c r="AK1095" i="6"/>
  <c r="AK1096" i="6"/>
  <c r="AK1097" i="6"/>
  <c r="AK1098" i="6"/>
  <c r="AK1099" i="6"/>
  <c r="AK1100" i="6"/>
  <c r="AK1101" i="6"/>
  <c r="AK1102" i="6"/>
  <c r="AK1103" i="6"/>
  <c r="AK1104" i="6"/>
  <c r="AK1105" i="6"/>
  <c r="AK1106" i="6"/>
  <c r="AK1107" i="6"/>
  <c r="AK1108" i="6"/>
  <c r="AK1109" i="6"/>
  <c r="AK1110" i="6"/>
  <c r="AK1111" i="6"/>
  <c r="AK1112" i="6"/>
  <c r="AK1113" i="6"/>
  <c r="AK1114" i="6"/>
  <c r="AK1115" i="6"/>
  <c r="AK1116" i="6"/>
  <c r="AK1117" i="6"/>
  <c r="AK1118" i="6"/>
  <c r="AK1119" i="6"/>
  <c r="AK1120" i="6"/>
  <c r="AK1121" i="6"/>
  <c r="AK1122" i="6"/>
  <c r="AK1123" i="6"/>
  <c r="AK1124" i="6"/>
  <c r="AK1125" i="6"/>
  <c r="AK1126" i="6"/>
  <c r="AK1127" i="6"/>
  <c r="AK1128" i="6"/>
  <c r="AK1129" i="6"/>
  <c r="AK1130" i="6"/>
  <c r="AK1131" i="6"/>
  <c r="AK1132" i="6"/>
  <c r="AK1133" i="6"/>
  <c r="AK1134" i="6"/>
  <c r="AK1135" i="6"/>
  <c r="AK1136" i="6"/>
  <c r="AK1137" i="6"/>
  <c r="AK1138" i="6"/>
  <c r="AK1139" i="6"/>
  <c r="AK1140" i="6"/>
  <c r="AK1141" i="6"/>
  <c r="AK1142" i="6"/>
  <c r="AK1143" i="6"/>
  <c r="AK1144" i="6"/>
  <c r="AK1145" i="6"/>
  <c r="AK1146" i="6"/>
  <c r="AK1147" i="6"/>
  <c r="AK1148" i="6"/>
  <c r="AK1149" i="6"/>
  <c r="AK1150" i="6"/>
  <c r="AK1151" i="6"/>
  <c r="AK1152" i="6"/>
  <c r="AK1153" i="6"/>
  <c r="AK1154" i="6"/>
  <c r="AK1155" i="6"/>
  <c r="AK1156" i="6"/>
  <c r="AK1157" i="6"/>
  <c r="AK1158" i="6"/>
  <c r="AK1159" i="6"/>
  <c r="AK1160" i="6"/>
  <c r="AK1161" i="6"/>
  <c r="AK1162" i="6"/>
  <c r="AK1163" i="6"/>
  <c r="AK1164" i="6"/>
  <c r="AK1165" i="6"/>
  <c r="AK1166" i="6"/>
  <c r="AK1167" i="6"/>
  <c r="AK1168" i="6"/>
  <c r="AK1169" i="6"/>
  <c r="AK1170" i="6"/>
  <c r="AK1171" i="6"/>
  <c r="AK1172" i="6"/>
  <c r="AK1173" i="6"/>
  <c r="AK1174" i="6"/>
  <c r="AK1175" i="6"/>
  <c r="AK1176" i="6"/>
  <c r="AK1177" i="6"/>
  <c r="AK1178" i="6"/>
  <c r="AK1179" i="6"/>
  <c r="AK1180" i="6"/>
  <c r="AK1181" i="6"/>
  <c r="AK1182" i="6"/>
  <c r="AK1183" i="6"/>
  <c r="AK1184" i="6"/>
  <c r="AK1185" i="6"/>
  <c r="AK1186" i="6"/>
  <c r="AK1187" i="6"/>
  <c r="AK1188" i="6"/>
  <c r="AK1189" i="6"/>
  <c r="AK1190" i="6"/>
  <c r="AK1191" i="6"/>
  <c r="AK1192" i="6"/>
  <c r="AK1193" i="6"/>
  <c r="AK1194" i="6"/>
  <c r="AK1195" i="6"/>
  <c r="AK1196" i="6"/>
  <c r="AK1197" i="6"/>
  <c r="AK1198" i="6"/>
  <c r="AK1199" i="6"/>
  <c r="AK1200" i="6"/>
  <c r="AK1201" i="6"/>
  <c r="AK1202" i="6"/>
  <c r="AK1203" i="6"/>
  <c r="AK1204" i="6"/>
  <c r="AK1205" i="6"/>
  <c r="AK1206" i="6"/>
  <c r="AK1207" i="6"/>
  <c r="AK1208" i="6"/>
  <c r="AK1209" i="6"/>
  <c r="AK1210" i="6"/>
  <c r="AK1211" i="6"/>
  <c r="AK1212" i="6"/>
  <c r="AK1213" i="6"/>
  <c r="AK1214" i="6"/>
  <c r="AK1215" i="6"/>
  <c r="AK1216" i="6"/>
  <c r="AK1217" i="6"/>
  <c r="AK1218" i="6"/>
  <c r="AK1219" i="6"/>
  <c r="AK1220" i="6"/>
  <c r="AK1221" i="6"/>
  <c r="AK1222" i="6"/>
  <c r="AK1223" i="6"/>
  <c r="AK1224" i="6"/>
  <c r="AK1225" i="6"/>
  <c r="AK1226" i="6"/>
  <c r="AK1227" i="6"/>
  <c r="AK1228" i="6"/>
  <c r="AK1229" i="6"/>
  <c r="AK1230" i="6"/>
  <c r="AK1231" i="6"/>
  <c r="AK1232" i="6"/>
  <c r="AK1233" i="6"/>
  <c r="AK1234" i="6"/>
  <c r="AK1235" i="6"/>
  <c r="AK1236" i="6"/>
  <c r="AK1237" i="6"/>
  <c r="AK1238" i="6"/>
  <c r="AK1239" i="6"/>
  <c r="AK1240" i="6"/>
  <c r="AK1241" i="6"/>
  <c r="AK1242" i="6"/>
  <c r="AK1243" i="6"/>
  <c r="AK1244" i="6"/>
  <c r="AK1245" i="6"/>
  <c r="AK1246" i="6"/>
  <c r="AK1247" i="6"/>
  <c r="AK1248" i="6"/>
  <c r="AK1249" i="6"/>
  <c r="AK1250" i="6"/>
  <c r="AK1251" i="6"/>
  <c r="AK1252" i="6"/>
  <c r="AK1253" i="6"/>
  <c r="AK1254" i="6"/>
  <c r="AK1255" i="6"/>
  <c r="AK1256" i="6"/>
  <c r="AK1257" i="6"/>
  <c r="AK1258" i="6"/>
  <c r="AK1259" i="6"/>
  <c r="AK1260" i="6"/>
  <c r="AK1261" i="6"/>
  <c r="AK1262" i="6"/>
  <c r="AK1263" i="6"/>
  <c r="AK1264" i="6"/>
  <c r="AK1265" i="6"/>
  <c r="AK1266" i="6"/>
  <c r="AK1267" i="6"/>
  <c r="AK1268" i="6"/>
  <c r="AK1269" i="6"/>
  <c r="AK1270" i="6"/>
  <c r="AK1271" i="6"/>
  <c r="AK1272" i="6"/>
  <c r="AK1273" i="6"/>
  <c r="AK1274" i="6"/>
  <c r="AK1275" i="6"/>
  <c r="AK1276" i="6"/>
  <c r="AK1277" i="6"/>
  <c r="AK1278" i="6"/>
  <c r="AK1279" i="6"/>
  <c r="AK1280" i="6"/>
  <c r="AK1281" i="6"/>
  <c r="AK1282" i="6"/>
  <c r="AK1283" i="6"/>
  <c r="AK1284" i="6"/>
  <c r="AK1285" i="6"/>
  <c r="AK1286" i="6"/>
  <c r="AK1287" i="6"/>
  <c r="AK1288" i="6"/>
  <c r="AK1289" i="6"/>
  <c r="AK1290" i="6"/>
  <c r="AK1291" i="6"/>
  <c r="AK1292" i="6"/>
  <c r="AK1293" i="6"/>
  <c r="AK1294" i="6"/>
  <c r="AK1295" i="6"/>
  <c r="AK1296" i="6"/>
  <c r="AK1297" i="6"/>
  <c r="AK1298" i="6"/>
  <c r="AK1299" i="6"/>
  <c r="AK1300" i="6"/>
  <c r="AK1301" i="6"/>
  <c r="AK1302" i="6"/>
  <c r="AK1303" i="6"/>
  <c r="AK1304" i="6"/>
  <c r="AK1305" i="6"/>
  <c r="AK1306" i="6"/>
  <c r="AK1307" i="6"/>
  <c r="AK1308" i="6"/>
  <c r="AK1309" i="6"/>
  <c r="AK2" i="6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1003" i="6"/>
  <c r="AE1004" i="6"/>
  <c r="AE1005" i="6"/>
  <c r="AE1006" i="6"/>
  <c r="AE1007" i="6"/>
  <c r="AE1008" i="6"/>
  <c r="AE1009" i="6"/>
  <c r="AE1010" i="6"/>
  <c r="AE1011" i="6"/>
  <c r="AE1012" i="6"/>
  <c r="AE1013" i="6"/>
  <c r="AE1014" i="6"/>
  <c r="AE1015" i="6"/>
  <c r="AE1016" i="6"/>
  <c r="AE1017" i="6"/>
  <c r="AE1018" i="6"/>
  <c r="AE1019" i="6"/>
  <c r="AE1020" i="6"/>
  <c r="AE1021" i="6"/>
  <c r="AE1022" i="6"/>
  <c r="AE1023" i="6"/>
  <c r="AE1024" i="6"/>
  <c r="AE1025" i="6"/>
  <c r="AE1026" i="6"/>
  <c r="AE1027" i="6"/>
  <c r="AE1028" i="6"/>
  <c r="AE1029" i="6"/>
  <c r="AE1030" i="6"/>
  <c r="AE1031" i="6"/>
  <c r="AE1032" i="6"/>
  <c r="AE1033" i="6"/>
  <c r="AE1034" i="6"/>
  <c r="AE1035" i="6"/>
  <c r="AE1036" i="6"/>
  <c r="AE1037" i="6"/>
  <c r="AE1038" i="6"/>
  <c r="AE1039" i="6"/>
  <c r="AE1040" i="6"/>
  <c r="AE1041" i="6"/>
  <c r="AE1042" i="6"/>
  <c r="AE1043" i="6"/>
  <c r="AE1044" i="6"/>
  <c r="AE1045" i="6"/>
  <c r="AE1046" i="6"/>
  <c r="AE1047" i="6"/>
  <c r="AE1048" i="6"/>
  <c r="AE1049" i="6"/>
  <c r="AE1050" i="6"/>
  <c r="AE1051" i="6"/>
  <c r="AE1052" i="6"/>
  <c r="AE1053" i="6"/>
  <c r="AE1054" i="6"/>
  <c r="AE1055" i="6"/>
  <c r="AE1056" i="6"/>
  <c r="AE1057" i="6"/>
  <c r="AE1058" i="6"/>
  <c r="AE1059" i="6"/>
  <c r="AE1060" i="6"/>
  <c r="AE1061" i="6"/>
  <c r="AE1062" i="6"/>
  <c r="AE1063" i="6"/>
  <c r="AE1064" i="6"/>
  <c r="AE1065" i="6"/>
  <c r="AE1066" i="6"/>
  <c r="AE1067" i="6"/>
  <c r="AE1068" i="6"/>
  <c r="AE1069" i="6"/>
  <c r="AE1070" i="6"/>
  <c r="AE1071" i="6"/>
  <c r="AE1072" i="6"/>
  <c r="AE1073" i="6"/>
  <c r="AE1074" i="6"/>
  <c r="AE1075" i="6"/>
  <c r="AE1076" i="6"/>
  <c r="AE1077" i="6"/>
  <c r="AE1078" i="6"/>
  <c r="AE1079" i="6"/>
  <c r="AE1080" i="6"/>
  <c r="AE1081" i="6"/>
  <c r="AE1082" i="6"/>
  <c r="AE1083" i="6"/>
  <c r="AE1084" i="6"/>
  <c r="AE1085" i="6"/>
  <c r="AE1086" i="6"/>
  <c r="AE1087" i="6"/>
  <c r="AE1088" i="6"/>
  <c r="AE1089" i="6"/>
  <c r="AE1090" i="6"/>
  <c r="AE1091" i="6"/>
  <c r="AE1092" i="6"/>
  <c r="AE1093" i="6"/>
  <c r="AE1094" i="6"/>
  <c r="AE1095" i="6"/>
  <c r="AE1096" i="6"/>
  <c r="AE1097" i="6"/>
  <c r="AE1098" i="6"/>
  <c r="AE1099" i="6"/>
  <c r="AE1100" i="6"/>
  <c r="AE1101" i="6"/>
  <c r="AE1102" i="6"/>
  <c r="AE1103" i="6"/>
  <c r="AE1104" i="6"/>
  <c r="AE1105" i="6"/>
  <c r="AE1106" i="6"/>
  <c r="AE1107" i="6"/>
  <c r="AE1108" i="6"/>
  <c r="AE1109" i="6"/>
  <c r="AE1110" i="6"/>
  <c r="AE1111" i="6"/>
  <c r="AE1112" i="6"/>
  <c r="AE1113" i="6"/>
  <c r="AE1114" i="6"/>
  <c r="AE1115" i="6"/>
  <c r="AE1116" i="6"/>
  <c r="AE1117" i="6"/>
  <c r="AE1118" i="6"/>
  <c r="AE1119" i="6"/>
  <c r="AE1120" i="6"/>
  <c r="AE1121" i="6"/>
  <c r="AE1122" i="6"/>
  <c r="AE1123" i="6"/>
  <c r="AE1124" i="6"/>
  <c r="AE1125" i="6"/>
  <c r="AE1126" i="6"/>
  <c r="AE1127" i="6"/>
  <c r="AE1128" i="6"/>
  <c r="AE1129" i="6"/>
  <c r="AE1130" i="6"/>
  <c r="AE1131" i="6"/>
  <c r="AE1132" i="6"/>
  <c r="AE1133" i="6"/>
  <c r="AE1134" i="6"/>
  <c r="AE1135" i="6"/>
  <c r="AE1136" i="6"/>
  <c r="AE1137" i="6"/>
  <c r="AE1138" i="6"/>
  <c r="AE1139" i="6"/>
  <c r="AE1140" i="6"/>
  <c r="AE1141" i="6"/>
  <c r="AE1142" i="6"/>
  <c r="AE1143" i="6"/>
  <c r="AE1144" i="6"/>
  <c r="AE1145" i="6"/>
  <c r="AE1146" i="6"/>
  <c r="AE1147" i="6"/>
  <c r="AE1148" i="6"/>
  <c r="AE1149" i="6"/>
  <c r="AE1150" i="6"/>
  <c r="AE1151" i="6"/>
  <c r="AE1152" i="6"/>
  <c r="AE1153" i="6"/>
  <c r="AE1154" i="6"/>
  <c r="AE1155" i="6"/>
  <c r="AE1156" i="6"/>
  <c r="AE1157" i="6"/>
  <c r="AE1158" i="6"/>
  <c r="AE1159" i="6"/>
  <c r="AE1160" i="6"/>
  <c r="AE1161" i="6"/>
  <c r="AE1162" i="6"/>
  <c r="AE1163" i="6"/>
  <c r="AE1164" i="6"/>
  <c r="AE1165" i="6"/>
  <c r="AE1166" i="6"/>
  <c r="AE1167" i="6"/>
  <c r="AE1168" i="6"/>
  <c r="AE1169" i="6"/>
  <c r="AE1170" i="6"/>
  <c r="AE1171" i="6"/>
  <c r="AE1172" i="6"/>
  <c r="AE1173" i="6"/>
  <c r="AE1174" i="6"/>
  <c r="AE1175" i="6"/>
  <c r="AE1176" i="6"/>
  <c r="AE1177" i="6"/>
  <c r="AE1178" i="6"/>
  <c r="AE1179" i="6"/>
  <c r="AE1180" i="6"/>
  <c r="AE1181" i="6"/>
  <c r="AE1182" i="6"/>
  <c r="AE1183" i="6"/>
  <c r="AE1184" i="6"/>
  <c r="AE1185" i="6"/>
  <c r="AE1186" i="6"/>
  <c r="AE1187" i="6"/>
  <c r="AE1188" i="6"/>
  <c r="AE1189" i="6"/>
  <c r="AE1190" i="6"/>
  <c r="AE1191" i="6"/>
  <c r="AE1192" i="6"/>
  <c r="AE1193" i="6"/>
  <c r="AE1194" i="6"/>
  <c r="AE1195" i="6"/>
  <c r="AE1196" i="6"/>
  <c r="AE1197" i="6"/>
  <c r="AE1198" i="6"/>
  <c r="AE1199" i="6"/>
  <c r="AE1200" i="6"/>
  <c r="AE1201" i="6"/>
  <c r="AE1202" i="6"/>
  <c r="AE1203" i="6"/>
  <c r="AE1204" i="6"/>
  <c r="AE1205" i="6"/>
  <c r="AE1206" i="6"/>
  <c r="AE1207" i="6"/>
  <c r="AE1208" i="6"/>
  <c r="AE1209" i="6"/>
  <c r="AE1210" i="6"/>
  <c r="AE1211" i="6"/>
  <c r="AE1212" i="6"/>
  <c r="AE1213" i="6"/>
  <c r="AE1214" i="6"/>
  <c r="AE1215" i="6"/>
  <c r="AE1216" i="6"/>
  <c r="AE1217" i="6"/>
  <c r="AE1218" i="6"/>
  <c r="AE1219" i="6"/>
  <c r="AE1220" i="6"/>
  <c r="AE1221" i="6"/>
  <c r="AE1222" i="6"/>
  <c r="AE1223" i="6"/>
  <c r="AE1224" i="6"/>
  <c r="AE1225" i="6"/>
  <c r="AE1226" i="6"/>
  <c r="AE1227" i="6"/>
  <c r="AE1228" i="6"/>
  <c r="AE1229" i="6"/>
  <c r="AE1230" i="6"/>
  <c r="AE1231" i="6"/>
  <c r="AE1232" i="6"/>
  <c r="AE1233" i="6"/>
  <c r="AE1234" i="6"/>
  <c r="AE1235" i="6"/>
  <c r="AE1236" i="6"/>
  <c r="AE1237" i="6"/>
  <c r="AE1238" i="6"/>
  <c r="AE1239" i="6"/>
  <c r="AE1240" i="6"/>
  <c r="AE1241" i="6"/>
  <c r="AE1242" i="6"/>
  <c r="AE1243" i="6"/>
  <c r="AE1244" i="6"/>
  <c r="AE1245" i="6"/>
  <c r="AE1246" i="6"/>
  <c r="AE1247" i="6"/>
  <c r="AE1248" i="6"/>
  <c r="AE1249" i="6"/>
  <c r="AE1250" i="6"/>
  <c r="AE1251" i="6"/>
  <c r="AE1252" i="6"/>
  <c r="AE1253" i="6"/>
  <c r="AE1254" i="6"/>
  <c r="AE1255" i="6"/>
  <c r="AE1256" i="6"/>
  <c r="AE1257" i="6"/>
  <c r="AE1258" i="6"/>
  <c r="AE1259" i="6"/>
  <c r="AE1260" i="6"/>
  <c r="AE1261" i="6"/>
  <c r="AE1262" i="6"/>
  <c r="AE1263" i="6"/>
  <c r="AE1264" i="6"/>
  <c r="AE1265" i="6"/>
  <c r="AE1266" i="6"/>
  <c r="AE1267" i="6"/>
  <c r="AE1268" i="6"/>
  <c r="AE1269" i="6"/>
  <c r="AE1270" i="6"/>
  <c r="AE1271" i="6"/>
  <c r="AE1272" i="6"/>
  <c r="AE1273" i="6"/>
  <c r="AE1274" i="6"/>
  <c r="AE1275" i="6"/>
  <c r="AE1276" i="6"/>
  <c r="AE1277" i="6"/>
  <c r="AE1278" i="6"/>
  <c r="AE1279" i="6"/>
  <c r="AE1280" i="6"/>
  <c r="AE1281" i="6"/>
  <c r="AE1282" i="6"/>
  <c r="AE1283" i="6"/>
  <c r="AE1284" i="6"/>
  <c r="AE1285" i="6"/>
  <c r="AE1286" i="6"/>
  <c r="AE1287" i="6"/>
  <c r="AE1288" i="6"/>
  <c r="AE1289" i="6"/>
  <c r="AE1290" i="6"/>
  <c r="AE1291" i="6"/>
  <c r="AE1292" i="6"/>
  <c r="AE1293" i="6"/>
  <c r="AE1294" i="6"/>
  <c r="AE1295" i="6"/>
  <c r="AE1296" i="6"/>
  <c r="AE1297" i="6"/>
  <c r="AE1298" i="6"/>
  <c r="AE1299" i="6"/>
  <c r="AE1300" i="6"/>
  <c r="AE1301" i="6"/>
  <c r="AE1302" i="6"/>
  <c r="AE1303" i="6"/>
  <c r="AE1304" i="6"/>
  <c r="AE1305" i="6"/>
  <c r="AE1306" i="6"/>
  <c r="AE1307" i="6"/>
  <c r="AE1308" i="6"/>
  <c r="AE1309" i="6"/>
  <c r="AE2" i="6"/>
  <c r="P31" i="12" l="1"/>
  <c r="P33" i="12" s="1"/>
  <c r="AB442" i="6" l="1"/>
  <c r="AB1271" i="6"/>
  <c r="BI4" i="18"/>
  <c r="BI5" i="18"/>
  <c r="BI6" i="18"/>
  <c r="BI7" i="18"/>
  <c r="BI8" i="18"/>
  <c r="BI9" i="18"/>
  <c r="BI10" i="18"/>
  <c r="AB2" i="6" s="1"/>
  <c r="BI11" i="18"/>
  <c r="AB3" i="6" s="1"/>
  <c r="BI12" i="18"/>
  <c r="AB4" i="6" s="1"/>
  <c r="BI13" i="18"/>
  <c r="AB5" i="6" s="1"/>
  <c r="BI14" i="18"/>
  <c r="AB6" i="6" s="1"/>
  <c r="BI15" i="18"/>
  <c r="AB7" i="6" s="1"/>
  <c r="BI16" i="18"/>
  <c r="AB8" i="6" s="1"/>
  <c r="BI17" i="18"/>
  <c r="AB9" i="6" s="1"/>
  <c r="BI18" i="18"/>
  <c r="AB10" i="6" s="1"/>
  <c r="BI19" i="18"/>
  <c r="AB11" i="6" s="1"/>
  <c r="BI20" i="18"/>
  <c r="AB12" i="6" s="1"/>
  <c r="BI21" i="18"/>
  <c r="AB13" i="6" s="1"/>
  <c r="BI22" i="18"/>
  <c r="AB14" i="6" s="1"/>
  <c r="BI23" i="18"/>
  <c r="AB15" i="6" s="1"/>
  <c r="BI24" i="18"/>
  <c r="AB16" i="6" s="1"/>
  <c r="BI25" i="18"/>
  <c r="AB17" i="6" s="1"/>
  <c r="BI26" i="18"/>
  <c r="AB18" i="6" s="1"/>
  <c r="BI27" i="18"/>
  <c r="AB19" i="6" s="1"/>
  <c r="BI28" i="18"/>
  <c r="AB20" i="6" s="1"/>
  <c r="BI29" i="18"/>
  <c r="AB21" i="6" s="1"/>
  <c r="BI30" i="18"/>
  <c r="AB22" i="6" s="1"/>
  <c r="BI31" i="18"/>
  <c r="AB23" i="6" s="1"/>
  <c r="BI32" i="18"/>
  <c r="AB24" i="6" s="1"/>
  <c r="BI33" i="18"/>
  <c r="AB25" i="6" s="1"/>
  <c r="BI34" i="18"/>
  <c r="AB26" i="6" s="1"/>
  <c r="BI35" i="18"/>
  <c r="AB27" i="6" s="1"/>
  <c r="BI36" i="18"/>
  <c r="AB28" i="6" s="1"/>
  <c r="BI37" i="18"/>
  <c r="AB29" i="6" s="1"/>
  <c r="BI38" i="18"/>
  <c r="AB30" i="6" s="1"/>
  <c r="BI39" i="18"/>
  <c r="AB31" i="6" s="1"/>
  <c r="BI40" i="18"/>
  <c r="AB32" i="6" s="1"/>
  <c r="BI41" i="18"/>
  <c r="AB33" i="6" s="1"/>
  <c r="BI42" i="18"/>
  <c r="AB34" i="6" s="1"/>
  <c r="BI43" i="18"/>
  <c r="AB35" i="6" s="1"/>
  <c r="BI44" i="18"/>
  <c r="AB36" i="6" s="1"/>
  <c r="BI45" i="18"/>
  <c r="AB37" i="6" s="1"/>
  <c r="BI46" i="18"/>
  <c r="AB38" i="6" s="1"/>
  <c r="BI47" i="18"/>
  <c r="AB39" i="6" s="1"/>
  <c r="BI48" i="18"/>
  <c r="AB40" i="6" s="1"/>
  <c r="BI49" i="18"/>
  <c r="AB41" i="6" s="1"/>
  <c r="BI50" i="18"/>
  <c r="AB42" i="6" s="1"/>
  <c r="BI51" i="18"/>
  <c r="AB43" i="6" s="1"/>
  <c r="BI52" i="18"/>
  <c r="AB44" i="6" s="1"/>
  <c r="BI53" i="18"/>
  <c r="AB45" i="6" s="1"/>
  <c r="BI54" i="18"/>
  <c r="AB46" i="6" s="1"/>
  <c r="BI55" i="18"/>
  <c r="AB47" i="6" s="1"/>
  <c r="BI56" i="18"/>
  <c r="AB48" i="6" s="1"/>
  <c r="BI57" i="18"/>
  <c r="AB49" i="6" s="1"/>
  <c r="BI58" i="18"/>
  <c r="AB50" i="6" s="1"/>
  <c r="BI59" i="18"/>
  <c r="AB51" i="6" s="1"/>
  <c r="BI60" i="18"/>
  <c r="AB52" i="6" s="1"/>
  <c r="BI61" i="18"/>
  <c r="BI62" i="18"/>
  <c r="AB53" i="6" s="1"/>
  <c r="BI63" i="18"/>
  <c r="AB54" i="6" s="1"/>
  <c r="BI64" i="18"/>
  <c r="AB55" i="6" s="1"/>
  <c r="BI65" i="18"/>
  <c r="AB56" i="6" s="1"/>
  <c r="BI66" i="18"/>
  <c r="AB57" i="6" s="1"/>
  <c r="BI67" i="18"/>
  <c r="AB58" i="6" s="1"/>
  <c r="BI68" i="18"/>
  <c r="AB59" i="6" s="1"/>
  <c r="BI69" i="18"/>
  <c r="AB60" i="6" s="1"/>
  <c r="BI70" i="18"/>
  <c r="AB61" i="6" s="1"/>
  <c r="BI71" i="18"/>
  <c r="AB62" i="6" s="1"/>
  <c r="BI72" i="18"/>
  <c r="AB63" i="6" s="1"/>
  <c r="BI73" i="18"/>
  <c r="AB64" i="6" s="1"/>
  <c r="BI74" i="18"/>
  <c r="AB65" i="6" s="1"/>
  <c r="BI75" i="18"/>
  <c r="AB66" i="6" s="1"/>
  <c r="BI76" i="18"/>
  <c r="AB67" i="6" s="1"/>
  <c r="BI77" i="18"/>
  <c r="AB68" i="6" s="1"/>
  <c r="BI78" i="18"/>
  <c r="AB69" i="6" s="1"/>
  <c r="BI79" i="18"/>
  <c r="AB70" i="6" s="1"/>
  <c r="BI80" i="18"/>
  <c r="AB71" i="6" s="1"/>
  <c r="BI81" i="18"/>
  <c r="AB72" i="6" s="1"/>
  <c r="BI82" i="18"/>
  <c r="AB73" i="6" s="1"/>
  <c r="BI83" i="18"/>
  <c r="AB74" i="6" s="1"/>
  <c r="BI84" i="18"/>
  <c r="AB75" i="6" s="1"/>
  <c r="BI85" i="18"/>
  <c r="AB76" i="6" s="1"/>
  <c r="BI86" i="18"/>
  <c r="AB77" i="6" s="1"/>
  <c r="BI87" i="18"/>
  <c r="AB78" i="6" s="1"/>
  <c r="BI88" i="18"/>
  <c r="AB79" i="6" s="1"/>
  <c r="BI89" i="18"/>
  <c r="AB80" i="6" s="1"/>
  <c r="BI90" i="18"/>
  <c r="AB81" i="6" s="1"/>
  <c r="BI91" i="18"/>
  <c r="AB82" i="6" s="1"/>
  <c r="BI92" i="18"/>
  <c r="AB83" i="6" s="1"/>
  <c r="BI93" i="18"/>
  <c r="AB84" i="6" s="1"/>
  <c r="BI94" i="18"/>
  <c r="AB85" i="6" s="1"/>
  <c r="BI95" i="18"/>
  <c r="AB86" i="6" s="1"/>
  <c r="BI96" i="18"/>
  <c r="AB87" i="6" s="1"/>
  <c r="BI97" i="18"/>
  <c r="AB88" i="6" s="1"/>
  <c r="BI98" i="18"/>
  <c r="AB89" i="6" s="1"/>
  <c r="BI99" i="18"/>
  <c r="AB90" i="6" s="1"/>
  <c r="BI100" i="18"/>
  <c r="AB91" i="6" s="1"/>
  <c r="BI101" i="18"/>
  <c r="AB92" i="6" s="1"/>
  <c r="BI102" i="18"/>
  <c r="AB93" i="6" s="1"/>
  <c r="BI103" i="18"/>
  <c r="AB94" i="6" s="1"/>
  <c r="BI104" i="18"/>
  <c r="AB95" i="6" s="1"/>
  <c r="BI105" i="18"/>
  <c r="AB96" i="6" s="1"/>
  <c r="BI106" i="18"/>
  <c r="AB97" i="6" s="1"/>
  <c r="BI107" i="18"/>
  <c r="AB98" i="6" s="1"/>
  <c r="BI108" i="18"/>
  <c r="AB99" i="6" s="1"/>
  <c r="BI109" i="18"/>
  <c r="AB100" i="6" s="1"/>
  <c r="BI110" i="18"/>
  <c r="AB101" i="6" s="1"/>
  <c r="BI111" i="18"/>
  <c r="AB102" i="6" s="1"/>
  <c r="BI112" i="18"/>
  <c r="AB103" i="6" s="1"/>
  <c r="BI113" i="18"/>
  <c r="AB104" i="6" s="1"/>
  <c r="BI114" i="18"/>
  <c r="AB105" i="6" s="1"/>
  <c r="BI115" i="18"/>
  <c r="AB106" i="6" s="1"/>
  <c r="BI116" i="18"/>
  <c r="AB107" i="6" s="1"/>
  <c r="BI117" i="18"/>
  <c r="AB108" i="6" s="1"/>
  <c r="BI118" i="18"/>
  <c r="AB109" i="6" s="1"/>
  <c r="BI119" i="18"/>
  <c r="AB110" i="6" s="1"/>
  <c r="BI120" i="18"/>
  <c r="AB111" i="6" s="1"/>
  <c r="BI121" i="18"/>
  <c r="AB112" i="6" s="1"/>
  <c r="BI122" i="18"/>
  <c r="AB113" i="6" s="1"/>
  <c r="BI123" i="18"/>
  <c r="AB114" i="6" s="1"/>
  <c r="BI124" i="18"/>
  <c r="AB115" i="6" s="1"/>
  <c r="BI125" i="18"/>
  <c r="AB116" i="6" s="1"/>
  <c r="BI126" i="18"/>
  <c r="AB117" i="6" s="1"/>
  <c r="BI127" i="18"/>
  <c r="AB118" i="6" s="1"/>
  <c r="BI128" i="18"/>
  <c r="AB119" i="6" s="1"/>
  <c r="BI129" i="18"/>
  <c r="AB120" i="6" s="1"/>
  <c r="BI130" i="18"/>
  <c r="AB121" i="6" s="1"/>
  <c r="BI131" i="18"/>
  <c r="AB122" i="6" s="1"/>
  <c r="BI132" i="18"/>
  <c r="AB123" i="6" s="1"/>
  <c r="BI133" i="18"/>
  <c r="AB124" i="6" s="1"/>
  <c r="BI134" i="18"/>
  <c r="AB125" i="6" s="1"/>
  <c r="BI135" i="18"/>
  <c r="AB126" i="6" s="1"/>
  <c r="BI136" i="18"/>
  <c r="AB127" i="6" s="1"/>
  <c r="BI137" i="18"/>
  <c r="AB128" i="6" s="1"/>
  <c r="BI138" i="18"/>
  <c r="AB129" i="6" s="1"/>
  <c r="BI139" i="18"/>
  <c r="AB130" i="6" s="1"/>
  <c r="BI140" i="18"/>
  <c r="AB131" i="6" s="1"/>
  <c r="BI141" i="18"/>
  <c r="AB132" i="6" s="1"/>
  <c r="BI142" i="18"/>
  <c r="AB133" i="6" s="1"/>
  <c r="BI143" i="18"/>
  <c r="AB134" i="6" s="1"/>
  <c r="BI144" i="18"/>
  <c r="AB135" i="6" s="1"/>
  <c r="BI145" i="18"/>
  <c r="AB136" i="6" s="1"/>
  <c r="BI146" i="18"/>
  <c r="AB137" i="6" s="1"/>
  <c r="BI147" i="18"/>
  <c r="AB138" i="6" s="1"/>
  <c r="BI148" i="18"/>
  <c r="AB139" i="6" s="1"/>
  <c r="BI149" i="18"/>
  <c r="AB140" i="6" s="1"/>
  <c r="BI150" i="18"/>
  <c r="AB141" i="6" s="1"/>
  <c r="BI151" i="18"/>
  <c r="AB142" i="6" s="1"/>
  <c r="BI152" i="18"/>
  <c r="AB143" i="6" s="1"/>
  <c r="BI153" i="18"/>
  <c r="AB144" i="6" s="1"/>
  <c r="BI154" i="18"/>
  <c r="AB145" i="6" s="1"/>
  <c r="BI155" i="18"/>
  <c r="AB146" i="6" s="1"/>
  <c r="BI156" i="18"/>
  <c r="AB147" i="6" s="1"/>
  <c r="BI157" i="18"/>
  <c r="AB148" i="6" s="1"/>
  <c r="BI158" i="18"/>
  <c r="AB149" i="6" s="1"/>
  <c r="BI159" i="18"/>
  <c r="AB150" i="6" s="1"/>
  <c r="BI160" i="18"/>
  <c r="AB151" i="6" s="1"/>
  <c r="BI161" i="18"/>
  <c r="AB152" i="6" s="1"/>
  <c r="BI162" i="18"/>
  <c r="AB153" i="6" s="1"/>
  <c r="BI163" i="18"/>
  <c r="AB154" i="6" s="1"/>
  <c r="BI164" i="18"/>
  <c r="AB155" i="6" s="1"/>
  <c r="BI165" i="18"/>
  <c r="AB156" i="6" s="1"/>
  <c r="BI166" i="18"/>
  <c r="AB157" i="6" s="1"/>
  <c r="BI167" i="18"/>
  <c r="AB158" i="6" s="1"/>
  <c r="BI168" i="18"/>
  <c r="AB159" i="6" s="1"/>
  <c r="BI169" i="18"/>
  <c r="AB160" i="6" s="1"/>
  <c r="BI170" i="18"/>
  <c r="AB161" i="6" s="1"/>
  <c r="BI171" i="18"/>
  <c r="AB162" i="6" s="1"/>
  <c r="BI172" i="18"/>
  <c r="AB163" i="6" s="1"/>
  <c r="BI173" i="18"/>
  <c r="AB164" i="6" s="1"/>
  <c r="BI174" i="18"/>
  <c r="AB165" i="6" s="1"/>
  <c r="BI175" i="18"/>
  <c r="AB166" i="6" s="1"/>
  <c r="BI176" i="18"/>
  <c r="AB167" i="6" s="1"/>
  <c r="BI177" i="18"/>
  <c r="AB168" i="6" s="1"/>
  <c r="BI178" i="18"/>
  <c r="AB169" i="6" s="1"/>
  <c r="BI179" i="18"/>
  <c r="AB170" i="6" s="1"/>
  <c r="BI180" i="18"/>
  <c r="AB171" i="6" s="1"/>
  <c r="BI181" i="18"/>
  <c r="AB172" i="6" s="1"/>
  <c r="BI182" i="18"/>
  <c r="AB173" i="6" s="1"/>
  <c r="BI183" i="18"/>
  <c r="AB174" i="6" s="1"/>
  <c r="BI184" i="18"/>
  <c r="AB175" i="6" s="1"/>
  <c r="BI185" i="18"/>
  <c r="AB176" i="6" s="1"/>
  <c r="BI186" i="18"/>
  <c r="AB177" i="6" s="1"/>
  <c r="BI187" i="18"/>
  <c r="AB178" i="6" s="1"/>
  <c r="BI188" i="18"/>
  <c r="AB179" i="6" s="1"/>
  <c r="BI189" i="18"/>
  <c r="AB180" i="6" s="1"/>
  <c r="BI190" i="18"/>
  <c r="AB181" i="6" s="1"/>
  <c r="BI191" i="18"/>
  <c r="AB182" i="6" s="1"/>
  <c r="BI192" i="18"/>
  <c r="AB183" i="6" s="1"/>
  <c r="BI193" i="18"/>
  <c r="AB184" i="6" s="1"/>
  <c r="BI194" i="18"/>
  <c r="AB185" i="6" s="1"/>
  <c r="BI195" i="18"/>
  <c r="AB186" i="6" s="1"/>
  <c r="BI196" i="18"/>
  <c r="AB187" i="6" s="1"/>
  <c r="BI197" i="18"/>
  <c r="AB188" i="6" s="1"/>
  <c r="BI198" i="18"/>
  <c r="AB189" i="6" s="1"/>
  <c r="BI199" i="18"/>
  <c r="AB190" i="6" s="1"/>
  <c r="BI200" i="18"/>
  <c r="AB191" i="6" s="1"/>
  <c r="BI201" i="18"/>
  <c r="AB192" i="6" s="1"/>
  <c r="BI202" i="18"/>
  <c r="AB193" i="6" s="1"/>
  <c r="BI203" i="18"/>
  <c r="AB194" i="6" s="1"/>
  <c r="BI204" i="18"/>
  <c r="AB195" i="6" s="1"/>
  <c r="BI205" i="18"/>
  <c r="AB196" i="6" s="1"/>
  <c r="BI206" i="18"/>
  <c r="AB197" i="6" s="1"/>
  <c r="BI207" i="18"/>
  <c r="AB198" i="6" s="1"/>
  <c r="BI208" i="18"/>
  <c r="AB199" i="6" s="1"/>
  <c r="BI209" i="18"/>
  <c r="AB200" i="6" s="1"/>
  <c r="BI210" i="18"/>
  <c r="AB201" i="6" s="1"/>
  <c r="BI211" i="18"/>
  <c r="AB202" i="6" s="1"/>
  <c r="BI212" i="18"/>
  <c r="AB203" i="6" s="1"/>
  <c r="BI213" i="18"/>
  <c r="AB204" i="6" s="1"/>
  <c r="BI214" i="18"/>
  <c r="AB205" i="6" s="1"/>
  <c r="BI215" i="18"/>
  <c r="AB206" i="6" s="1"/>
  <c r="BI216" i="18"/>
  <c r="AB207" i="6" s="1"/>
  <c r="BI217" i="18"/>
  <c r="AB208" i="6" s="1"/>
  <c r="BI218" i="18"/>
  <c r="AB209" i="6" s="1"/>
  <c r="BI219" i="18"/>
  <c r="AB210" i="6" s="1"/>
  <c r="BI220" i="18"/>
  <c r="AB211" i="6" s="1"/>
  <c r="BI221" i="18"/>
  <c r="AB212" i="6" s="1"/>
  <c r="BI222" i="18"/>
  <c r="AB213" i="6" s="1"/>
  <c r="BI223" i="18"/>
  <c r="AB214" i="6" s="1"/>
  <c r="BI224" i="18"/>
  <c r="AB215" i="6" s="1"/>
  <c r="BI225" i="18"/>
  <c r="AB216" i="6" s="1"/>
  <c r="BI226" i="18"/>
  <c r="AB217" i="6" s="1"/>
  <c r="BI227" i="18"/>
  <c r="AB218" i="6" s="1"/>
  <c r="BI228" i="18"/>
  <c r="AB219" i="6" s="1"/>
  <c r="BI229" i="18"/>
  <c r="AB220" i="6" s="1"/>
  <c r="BI230" i="18"/>
  <c r="AB221" i="6" s="1"/>
  <c r="BI231" i="18"/>
  <c r="AB222" i="6" s="1"/>
  <c r="BI232" i="18"/>
  <c r="AB223" i="6" s="1"/>
  <c r="BI233" i="18"/>
  <c r="AB224" i="6" s="1"/>
  <c r="BI234" i="18"/>
  <c r="AB225" i="6" s="1"/>
  <c r="BI235" i="18"/>
  <c r="AB226" i="6" s="1"/>
  <c r="BI236" i="18"/>
  <c r="AB227" i="6" s="1"/>
  <c r="BI237" i="18"/>
  <c r="AB228" i="6" s="1"/>
  <c r="BI238" i="18"/>
  <c r="AB229" i="6" s="1"/>
  <c r="BI239" i="18"/>
  <c r="AB230" i="6" s="1"/>
  <c r="BI240" i="18"/>
  <c r="AB231" i="6" s="1"/>
  <c r="BI241" i="18"/>
  <c r="AB232" i="6" s="1"/>
  <c r="BI242" i="18"/>
  <c r="AB233" i="6" s="1"/>
  <c r="BI243" i="18"/>
  <c r="AB234" i="6" s="1"/>
  <c r="BI244" i="18"/>
  <c r="AB235" i="6" s="1"/>
  <c r="BI245" i="18"/>
  <c r="AB236" i="6" s="1"/>
  <c r="BI246" i="18"/>
  <c r="AB237" i="6" s="1"/>
  <c r="BI247" i="18"/>
  <c r="AB238" i="6" s="1"/>
  <c r="BI248" i="18"/>
  <c r="AB239" i="6" s="1"/>
  <c r="BI249" i="18"/>
  <c r="AB240" i="6" s="1"/>
  <c r="BI250" i="18"/>
  <c r="AB241" i="6" s="1"/>
  <c r="BI251" i="18"/>
  <c r="AB242" i="6" s="1"/>
  <c r="BI252" i="18"/>
  <c r="AB243" i="6" s="1"/>
  <c r="BI253" i="18"/>
  <c r="AB244" i="6" s="1"/>
  <c r="BI254" i="18"/>
  <c r="AB245" i="6" s="1"/>
  <c r="BI255" i="18"/>
  <c r="AB246" i="6" s="1"/>
  <c r="BI256" i="18"/>
  <c r="AB247" i="6" s="1"/>
  <c r="BI257" i="18"/>
  <c r="AB248" i="6" s="1"/>
  <c r="BI258" i="18"/>
  <c r="AB249" i="6" s="1"/>
  <c r="BI259" i="18"/>
  <c r="AB250" i="6" s="1"/>
  <c r="BI260" i="18"/>
  <c r="AB251" i="6" s="1"/>
  <c r="BI261" i="18"/>
  <c r="AB252" i="6" s="1"/>
  <c r="BI262" i="18"/>
  <c r="AB253" i="6" s="1"/>
  <c r="BI263" i="18"/>
  <c r="AB254" i="6" s="1"/>
  <c r="BI264" i="18"/>
  <c r="AB255" i="6" s="1"/>
  <c r="BI265" i="18"/>
  <c r="AB256" i="6" s="1"/>
  <c r="BI266" i="18"/>
  <c r="AB257" i="6" s="1"/>
  <c r="BI267" i="18"/>
  <c r="AB258" i="6" s="1"/>
  <c r="BI268" i="18"/>
  <c r="AB259" i="6" s="1"/>
  <c r="BI269" i="18"/>
  <c r="AB260" i="6" s="1"/>
  <c r="BI270" i="18"/>
  <c r="AB261" i="6" s="1"/>
  <c r="BI271" i="18"/>
  <c r="AB262" i="6" s="1"/>
  <c r="BI272" i="18"/>
  <c r="AB263" i="6" s="1"/>
  <c r="BI273" i="18"/>
  <c r="AB264" i="6" s="1"/>
  <c r="BI274" i="18"/>
  <c r="AB265" i="6" s="1"/>
  <c r="BI275" i="18"/>
  <c r="AB266" i="6" s="1"/>
  <c r="BI276" i="18"/>
  <c r="AB267" i="6" s="1"/>
  <c r="BI277" i="18"/>
  <c r="AB268" i="6" s="1"/>
  <c r="BI278" i="18"/>
  <c r="AB269" i="6" s="1"/>
  <c r="BI279" i="18"/>
  <c r="AB270" i="6" s="1"/>
  <c r="BI280" i="18"/>
  <c r="AB271" i="6" s="1"/>
  <c r="BI281" i="18"/>
  <c r="AB272" i="6" s="1"/>
  <c r="BI282" i="18"/>
  <c r="AB273" i="6" s="1"/>
  <c r="BI283" i="18"/>
  <c r="AB274" i="6" s="1"/>
  <c r="BI284" i="18"/>
  <c r="AB275" i="6" s="1"/>
  <c r="BI285" i="18"/>
  <c r="AB276" i="6" s="1"/>
  <c r="BI286" i="18"/>
  <c r="AB277" i="6" s="1"/>
  <c r="BI287" i="18"/>
  <c r="AB278" i="6" s="1"/>
  <c r="BI288" i="18"/>
  <c r="AB279" i="6" s="1"/>
  <c r="BI289" i="18"/>
  <c r="AB280" i="6" s="1"/>
  <c r="BI290" i="18"/>
  <c r="AB281" i="6" s="1"/>
  <c r="BI291" i="18"/>
  <c r="AB282" i="6" s="1"/>
  <c r="BI292" i="18"/>
  <c r="AB283" i="6" s="1"/>
  <c r="BI293" i="18"/>
  <c r="AB284" i="6" s="1"/>
  <c r="BI294" i="18"/>
  <c r="AB285" i="6" s="1"/>
  <c r="BI295" i="18"/>
  <c r="AB286" i="6" s="1"/>
  <c r="BI296" i="18"/>
  <c r="AB287" i="6" s="1"/>
  <c r="BI297" i="18"/>
  <c r="AB288" i="6" s="1"/>
  <c r="BI298" i="18"/>
  <c r="AB289" i="6" s="1"/>
  <c r="BI299" i="18"/>
  <c r="AB290" i="6" s="1"/>
  <c r="BI300" i="18"/>
  <c r="AB291" i="6" s="1"/>
  <c r="BI301" i="18"/>
  <c r="AB292" i="6" s="1"/>
  <c r="BI302" i="18"/>
  <c r="AB293" i="6" s="1"/>
  <c r="BI303" i="18"/>
  <c r="AB294" i="6" s="1"/>
  <c r="BI304" i="18"/>
  <c r="AB295" i="6" s="1"/>
  <c r="BI305" i="18"/>
  <c r="AB296" i="6" s="1"/>
  <c r="BI306" i="18"/>
  <c r="AB297" i="6" s="1"/>
  <c r="BI307" i="18"/>
  <c r="AB298" i="6" s="1"/>
  <c r="BI308" i="18"/>
  <c r="AB299" i="6" s="1"/>
  <c r="BI309" i="18"/>
  <c r="AB300" i="6" s="1"/>
  <c r="BI310" i="18"/>
  <c r="AB301" i="6" s="1"/>
  <c r="BI311" i="18"/>
  <c r="AB302" i="6" s="1"/>
  <c r="BI312" i="18"/>
  <c r="AB303" i="6" s="1"/>
  <c r="BI313" i="18"/>
  <c r="AB304" i="6" s="1"/>
  <c r="BI314" i="18"/>
  <c r="AB305" i="6" s="1"/>
  <c r="BI315" i="18"/>
  <c r="AB306" i="6" s="1"/>
  <c r="BI316" i="18"/>
  <c r="AB307" i="6" s="1"/>
  <c r="BI317" i="18"/>
  <c r="AB308" i="6" s="1"/>
  <c r="BI318" i="18"/>
  <c r="AB309" i="6" s="1"/>
  <c r="BI319" i="18"/>
  <c r="AB310" i="6" s="1"/>
  <c r="BI320" i="18"/>
  <c r="AB311" i="6" s="1"/>
  <c r="BI321" i="18"/>
  <c r="AB312" i="6" s="1"/>
  <c r="BI322" i="18"/>
  <c r="AB313" i="6" s="1"/>
  <c r="BI323" i="18"/>
  <c r="AB314" i="6" s="1"/>
  <c r="BI324" i="18"/>
  <c r="AB315" i="6" s="1"/>
  <c r="BI325" i="18"/>
  <c r="AB316" i="6" s="1"/>
  <c r="BI326" i="18"/>
  <c r="AB317" i="6" s="1"/>
  <c r="BI327" i="18"/>
  <c r="AB318" i="6" s="1"/>
  <c r="BI328" i="18"/>
  <c r="AB319" i="6" s="1"/>
  <c r="BI329" i="18"/>
  <c r="AB320" i="6" s="1"/>
  <c r="BI330" i="18"/>
  <c r="AB321" i="6" s="1"/>
  <c r="BI331" i="18"/>
  <c r="AB322" i="6" s="1"/>
  <c r="BI332" i="18"/>
  <c r="AB323" i="6" s="1"/>
  <c r="BI333" i="18"/>
  <c r="AB324" i="6" s="1"/>
  <c r="BI334" i="18"/>
  <c r="AB325" i="6" s="1"/>
  <c r="BI335" i="18"/>
  <c r="AB326" i="6" s="1"/>
  <c r="BI336" i="18"/>
  <c r="AB327" i="6" s="1"/>
  <c r="BI337" i="18"/>
  <c r="AB328" i="6" s="1"/>
  <c r="BI338" i="18"/>
  <c r="AB329" i="6" s="1"/>
  <c r="BI339" i="18"/>
  <c r="AB330" i="6" s="1"/>
  <c r="BI340" i="18"/>
  <c r="AB331" i="6" s="1"/>
  <c r="BI341" i="18"/>
  <c r="AB332" i="6" s="1"/>
  <c r="BI342" i="18"/>
  <c r="AB333" i="6" s="1"/>
  <c r="BI343" i="18"/>
  <c r="AB334" i="6" s="1"/>
  <c r="BI344" i="18"/>
  <c r="AB335" i="6" s="1"/>
  <c r="BI345" i="18"/>
  <c r="AB336" i="6" s="1"/>
  <c r="BI346" i="18"/>
  <c r="AB337" i="6" s="1"/>
  <c r="BI347" i="18"/>
  <c r="AB338" i="6" s="1"/>
  <c r="BI348" i="18"/>
  <c r="AB339" i="6" s="1"/>
  <c r="BI349" i="18"/>
  <c r="AB340" i="6" s="1"/>
  <c r="BI350" i="18"/>
  <c r="AB341" i="6" s="1"/>
  <c r="BI351" i="18"/>
  <c r="AB342" i="6" s="1"/>
  <c r="BI352" i="18"/>
  <c r="AB343" i="6" s="1"/>
  <c r="BI353" i="18"/>
  <c r="AB344" i="6" s="1"/>
  <c r="BI354" i="18"/>
  <c r="AB345" i="6" s="1"/>
  <c r="BI355" i="18"/>
  <c r="AB346" i="6" s="1"/>
  <c r="BI356" i="18"/>
  <c r="AB347" i="6" s="1"/>
  <c r="BI357" i="18"/>
  <c r="AB348" i="6" s="1"/>
  <c r="BI358" i="18"/>
  <c r="AB349" i="6" s="1"/>
  <c r="BI359" i="18"/>
  <c r="AB350" i="6" s="1"/>
  <c r="BI360" i="18"/>
  <c r="AB351" i="6" s="1"/>
  <c r="BI361" i="18"/>
  <c r="AB352" i="6" s="1"/>
  <c r="BI362" i="18"/>
  <c r="AB353" i="6" s="1"/>
  <c r="BI363" i="18"/>
  <c r="AB354" i="6" s="1"/>
  <c r="BI364" i="18"/>
  <c r="AB355" i="6" s="1"/>
  <c r="BI365" i="18"/>
  <c r="AB356" i="6" s="1"/>
  <c r="BI366" i="18"/>
  <c r="AB357" i="6" s="1"/>
  <c r="BI367" i="18"/>
  <c r="AB358" i="6" s="1"/>
  <c r="BI368" i="18"/>
  <c r="AB359" i="6" s="1"/>
  <c r="BI369" i="18"/>
  <c r="AB360" i="6" s="1"/>
  <c r="BI370" i="18"/>
  <c r="AB361" i="6" s="1"/>
  <c r="BI371" i="18"/>
  <c r="AB362" i="6" s="1"/>
  <c r="BI372" i="18"/>
  <c r="AB363" i="6" s="1"/>
  <c r="BI373" i="18"/>
  <c r="AB364" i="6" s="1"/>
  <c r="BI374" i="18"/>
  <c r="AB365" i="6" s="1"/>
  <c r="BI375" i="18"/>
  <c r="AB366" i="6" s="1"/>
  <c r="BI376" i="18"/>
  <c r="AB367" i="6" s="1"/>
  <c r="BI377" i="18"/>
  <c r="AB368" i="6" s="1"/>
  <c r="BI378" i="18"/>
  <c r="AB369" i="6" s="1"/>
  <c r="BI379" i="18"/>
  <c r="AB370" i="6" s="1"/>
  <c r="BI380" i="18"/>
  <c r="AB371" i="6" s="1"/>
  <c r="BI381" i="18"/>
  <c r="AB372" i="6" s="1"/>
  <c r="BI382" i="18"/>
  <c r="AB373" i="6" s="1"/>
  <c r="BI383" i="18"/>
  <c r="AB374" i="6" s="1"/>
  <c r="BI384" i="18"/>
  <c r="AB375" i="6" s="1"/>
  <c r="BI385" i="18"/>
  <c r="AB376" i="6" s="1"/>
  <c r="BI386" i="18"/>
  <c r="AB377" i="6" s="1"/>
  <c r="BI387" i="18"/>
  <c r="AB378" i="6" s="1"/>
  <c r="BI388" i="18"/>
  <c r="AB379" i="6" s="1"/>
  <c r="BI389" i="18"/>
  <c r="AB380" i="6" s="1"/>
  <c r="BI390" i="18"/>
  <c r="AB381" i="6" s="1"/>
  <c r="BI391" i="18"/>
  <c r="AB382" i="6" s="1"/>
  <c r="BI392" i="18"/>
  <c r="AB383" i="6" s="1"/>
  <c r="BI393" i="18"/>
  <c r="AB384" i="6" s="1"/>
  <c r="BI394" i="18"/>
  <c r="AB385" i="6" s="1"/>
  <c r="BI395" i="18"/>
  <c r="AB386" i="6" s="1"/>
  <c r="BI396" i="18"/>
  <c r="AB387" i="6" s="1"/>
  <c r="BI397" i="18"/>
  <c r="AB388" i="6" s="1"/>
  <c r="BI398" i="18"/>
  <c r="AB389" i="6" s="1"/>
  <c r="BI399" i="18"/>
  <c r="AB390" i="6" s="1"/>
  <c r="BI400" i="18"/>
  <c r="AB391" i="6" s="1"/>
  <c r="BI401" i="18"/>
  <c r="AB392" i="6" s="1"/>
  <c r="BI402" i="18"/>
  <c r="AB393" i="6" s="1"/>
  <c r="BI403" i="18"/>
  <c r="AB394" i="6" s="1"/>
  <c r="BI404" i="18"/>
  <c r="AB395" i="6" s="1"/>
  <c r="BI405" i="18"/>
  <c r="AB396" i="6" s="1"/>
  <c r="BI406" i="18"/>
  <c r="AB397" i="6" s="1"/>
  <c r="BI407" i="18"/>
  <c r="AB398" i="6" s="1"/>
  <c r="BI408" i="18"/>
  <c r="AB399" i="6" s="1"/>
  <c r="BI409" i="18"/>
  <c r="AB400" i="6" s="1"/>
  <c r="BI410" i="18"/>
  <c r="AB401" i="6" s="1"/>
  <c r="BI411" i="18"/>
  <c r="AB402" i="6" s="1"/>
  <c r="BI412" i="18"/>
  <c r="AB403" i="6" s="1"/>
  <c r="BI413" i="18"/>
  <c r="AB404" i="6" s="1"/>
  <c r="BI414" i="18"/>
  <c r="AB405" i="6" s="1"/>
  <c r="BI415" i="18"/>
  <c r="AB406" i="6" s="1"/>
  <c r="BI416" i="18"/>
  <c r="AB407" i="6" s="1"/>
  <c r="BI417" i="18"/>
  <c r="AB408" i="6" s="1"/>
  <c r="BI418" i="18"/>
  <c r="AB409" i="6" s="1"/>
  <c r="BI419" i="18"/>
  <c r="AB410" i="6" s="1"/>
  <c r="BI420" i="18"/>
  <c r="AB411" i="6" s="1"/>
  <c r="BI421" i="18"/>
  <c r="AB412" i="6" s="1"/>
  <c r="BI422" i="18"/>
  <c r="AB413" i="6" s="1"/>
  <c r="BI423" i="18"/>
  <c r="AB414" i="6" s="1"/>
  <c r="BI424" i="18"/>
  <c r="AB415" i="6" s="1"/>
  <c r="BI425" i="18"/>
  <c r="AB416" i="6" s="1"/>
  <c r="BI426" i="18"/>
  <c r="AB417" i="6" s="1"/>
  <c r="BI427" i="18"/>
  <c r="AB418" i="6" s="1"/>
  <c r="BI428" i="18"/>
  <c r="AB419" i="6" s="1"/>
  <c r="BI429" i="18"/>
  <c r="AB420" i="6" s="1"/>
  <c r="BI430" i="18"/>
  <c r="AB421" i="6" s="1"/>
  <c r="BI431" i="18"/>
  <c r="AB422" i="6" s="1"/>
  <c r="BI432" i="18"/>
  <c r="AB423" i="6" s="1"/>
  <c r="BI433" i="18"/>
  <c r="AB424" i="6" s="1"/>
  <c r="BI434" i="18"/>
  <c r="AB425" i="6" s="1"/>
  <c r="BI435" i="18"/>
  <c r="AB426" i="6" s="1"/>
  <c r="BI436" i="18"/>
  <c r="AB427" i="6" s="1"/>
  <c r="BI437" i="18"/>
  <c r="AB428" i="6" s="1"/>
  <c r="BI438" i="18"/>
  <c r="AB429" i="6" s="1"/>
  <c r="BI439" i="18"/>
  <c r="AB430" i="6" s="1"/>
  <c r="BI440" i="18"/>
  <c r="AB431" i="6" s="1"/>
  <c r="BI441" i="18"/>
  <c r="AB432" i="6" s="1"/>
  <c r="BI442" i="18"/>
  <c r="AB433" i="6" s="1"/>
  <c r="BI443" i="18"/>
  <c r="AB434" i="6" s="1"/>
  <c r="BI444" i="18"/>
  <c r="AB435" i="6" s="1"/>
  <c r="BI445" i="18"/>
  <c r="AB436" i="6" s="1"/>
  <c r="BI446" i="18"/>
  <c r="AB437" i="6" s="1"/>
  <c r="BI447" i="18"/>
  <c r="AB438" i="6" s="1"/>
  <c r="BI448" i="18"/>
  <c r="AB439" i="6" s="1"/>
  <c r="BI449" i="18"/>
  <c r="AB440" i="6" s="1"/>
  <c r="BI450" i="18"/>
  <c r="AB441" i="6" s="1"/>
  <c r="BI451" i="18"/>
  <c r="AB443" i="6" s="1"/>
  <c r="BI452" i="18"/>
  <c r="AB444" i="6" s="1"/>
  <c r="BI453" i="18"/>
  <c r="AB445" i="6" s="1"/>
  <c r="BI454" i="18"/>
  <c r="AB446" i="6" s="1"/>
  <c r="BI455" i="18"/>
  <c r="AB447" i="6" s="1"/>
  <c r="BI456" i="18"/>
  <c r="AB448" i="6" s="1"/>
  <c r="BI457" i="18"/>
  <c r="AB449" i="6" s="1"/>
  <c r="BI458" i="18"/>
  <c r="AB450" i="6" s="1"/>
  <c r="BI459" i="18"/>
  <c r="AB451" i="6" s="1"/>
  <c r="BI460" i="18"/>
  <c r="AB452" i="6" s="1"/>
  <c r="BI461" i="18"/>
  <c r="AB453" i="6" s="1"/>
  <c r="BI462" i="18"/>
  <c r="AB454" i="6" s="1"/>
  <c r="BI463" i="18"/>
  <c r="AB455" i="6" s="1"/>
  <c r="BI464" i="18"/>
  <c r="AB456" i="6" s="1"/>
  <c r="BI465" i="18"/>
  <c r="AB457" i="6" s="1"/>
  <c r="BI466" i="18"/>
  <c r="AB458" i="6" s="1"/>
  <c r="BI467" i="18"/>
  <c r="AB459" i="6" s="1"/>
  <c r="BI468" i="18"/>
  <c r="AB460" i="6" s="1"/>
  <c r="BI469" i="18"/>
  <c r="AB461" i="6" s="1"/>
  <c r="BI470" i="18"/>
  <c r="AB462" i="6" s="1"/>
  <c r="BI471" i="18"/>
  <c r="AB463" i="6" s="1"/>
  <c r="BI472" i="18"/>
  <c r="AB464" i="6" s="1"/>
  <c r="BI473" i="18"/>
  <c r="AB465" i="6" s="1"/>
  <c r="BI474" i="18"/>
  <c r="AB466" i="6" s="1"/>
  <c r="BI475" i="18"/>
  <c r="AB467" i="6" s="1"/>
  <c r="BI476" i="18"/>
  <c r="AB468" i="6" s="1"/>
  <c r="BI477" i="18"/>
  <c r="AB469" i="6" s="1"/>
  <c r="BI478" i="18"/>
  <c r="AB470" i="6" s="1"/>
  <c r="BI479" i="18"/>
  <c r="AB471" i="6" s="1"/>
  <c r="BI480" i="18"/>
  <c r="AB472" i="6" s="1"/>
  <c r="BI481" i="18"/>
  <c r="AB473" i="6" s="1"/>
  <c r="BI482" i="18"/>
  <c r="AB474" i="6" s="1"/>
  <c r="BI483" i="18"/>
  <c r="AB475" i="6" s="1"/>
  <c r="BI484" i="18"/>
  <c r="AB476" i="6" s="1"/>
  <c r="BI485" i="18"/>
  <c r="AB477" i="6" s="1"/>
  <c r="BI486" i="18"/>
  <c r="AB478" i="6" s="1"/>
  <c r="BI487" i="18"/>
  <c r="AB479" i="6" s="1"/>
  <c r="BI488" i="18"/>
  <c r="AB480" i="6" s="1"/>
  <c r="BI489" i="18"/>
  <c r="AB481" i="6" s="1"/>
  <c r="BI490" i="18"/>
  <c r="AB482" i="6" s="1"/>
  <c r="BI491" i="18"/>
  <c r="AB483" i="6" s="1"/>
  <c r="BI492" i="18"/>
  <c r="AB484" i="6" s="1"/>
  <c r="BI493" i="18"/>
  <c r="AB485" i="6" s="1"/>
  <c r="BI494" i="18"/>
  <c r="AB486" i="6" s="1"/>
  <c r="BI495" i="18"/>
  <c r="AB487" i="6" s="1"/>
  <c r="BI496" i="18"/>
  <c r="AB488" i="6" s="1"/>
  <c r="BI497" i="18"/>
  <c r="AB489" i="6" s="1"/>
  <c r="BI498" i="18"/>
  <c r="AB490" i="6" s="1"/>
  <c r="BI499" i="18"/>
  <c r="AB491" i="6" s="1"/>
  <c r="BI500" i="18"/>
  <c r="AB492" i="6" s="1"/>
  <c r="BI501" i="18"/>
  <c r="AB493" i="6" s="1"/>
  <c r="BI502" i="18"/>
  <c r="AB494" i="6" s="1"/>
  <c r="BI503" i="18"/>
  <c r="AB495" i="6" s="1"/>
  <c r="BI504" i="18"/>
  <c r="AB496" i="6" s="1"/>
  <c r="BI505" i="18"/>
  <c r="AB497" i="6" s="1"/>
  <c r="BI506" i="18"/>
  <c r="AB498" i="6" s="1"/>
  <c r="BI507" i="18"/>
  <c r="AB499" i="6" s="1"/>
  <c r="BI508" i="18"/>
  <c r="AB500" i="6" s="1"/>
  <c r="BI509" i="18"/>
  <c r="AB501" i="6" s="1"/>
  <c r="BI510" i="18"/>
  <c r="AB502" i="6" s="1"/>
  <c r="BI511" i="18"/>
  <c r="AB503" i="6" s="1"/>
  <c r="BI512" i="18"/>
  <c r="AB504" i="6" s="1"/>
  <c r="BI513" i="18"/>
  <c r="AB505" i="6" s="1"/>
  <c r="BI514" i="18"/>
  <c r="AB506" i="6" s="1"/>
  <c r="BI515" i="18"/>
  <c r="AB507" i="6" s="1"/>
  <c r="BI516" i="18"/>
  <c r="AB508" i="6" s="1"/>
  <c r="BI517" i="18"/>
  <c r="AB509" i="6" s="1"/>
  <c r="BI518" i="18"/>
  <c r="AB510" i="6" s="1"/>
  <c r="BI519" i="18"/>
  <c r="AB511" i="6" s="1"/>
  <c r="BI520" i="18"/>
  <c r="AB512" i="6" s="1"/>
  <c r="BI521" i="18"/>
  <c r="AB513" i="6" s="1"/>
  <c r="BI522" i="18"/>
  <c r="AB514" i="6" s="1"/>
  <c r="BI523" i="18"/>
  <c r="AB515" i="6" s="1"/>
  <c r="BI524" i="18"/>
  <c r="AB516" i="6" s="1"/>
  <c r="BI525" i="18"/>
  <c r="AB517" i="6" s="1"/>
  <c r="BI526" i="18"/>
  <c r="AB518" i="6" s="1"/>
  <c r="BI527" i="18"/>
  <c r="AB519" i="6" s="1"/>
  <c r="BI528" i="18"/>
  <c r="AB520" i="6" s="1"/>
  <c r="BI529" i="18"/>
  <c r="AB521" i="6" s="1"/>
  <c r="BI530" i="18"/>
  <c r="AB522" i="6" s="1"/>
  <c r="BI531" i="18"/>
  <c r="AB523" i="6" s="1"/>
  <c r="BI532" i="18"/>
  <c r="AB524" i="6" s="1"/>
  <c r="BI533" i="18"/>
  <c r="AB525" i="6" s="1"/>
  <c r="BI534" i="18"/>
  <c r="AB526" i="6" s="1"/>
  <c r="BI535" i="18"/>
  <c r="AB527" i="6" s="1"/>
  <c r="BI536" i="18"/>
  <c r="AB528" i="6" s="1"/>
  <c r="BI537" i="18"/>
  <c r="AB529" i="6" s="1"/>
  <c r="BI538" i="18"/>
  <c r="AB530" i="6" s="1"/>
  <c r="BI539" i="18"/>
  <c r="AB531" i="6" s="1"/>
  <c r="BI540" i="18"/>
  <c r="AB532" i="6" s="1"/>
  <c r="BI541" i="18"/>
  <c r="AB533" i="6" s="1"/>
  <c r="BI542" i="18"/>
  <c r="AB534" i="6" s="1"/>
  <c r="BI543" i="18"/>
  <c r="AB535" i="6" s="1"/>
  <c r="BI544" i="18"/>
  <c r="AB536" i="6" s="1"/>
  <c r="BI545" i="18"/>
  <c r="AB537" i="6" s="1"/>
  <c r="BI546" i="18"/>
  <c r="AB538" i="6" s="1"/>
  <c r="BI547" i="18"/>
  <c r="AB539" i="6" s="1"/>
  <c r="BI548" i="18"/>
  <c r="AB540" i="6" s="1"/>
  <c r="BI549" i="18"/>
  <c r="AB541" i="6" s="1"/>
  <c r="BI550" i="18"/>
  <c r="AB542" i="6" s="1"/>
  <c r="BI551" i="18"/>
  <c r="AB543" i="6" s="1"/>
  <c r="BI552" i="18"/>
  <c r="AB544" i="6" s="1"/>
  <c r="BI553" i="18"/>
  <c r="AB545" i="6" s="1"/>
  <c r="BI554" i="18"/>
  <c r="AB546" i="6" s="1"/>
  <c r="BI555" i="18"/>
  <c r="AB547" i="6" s="1"/>
  <c r="BI556" i="18"/>
  <c r="AB548" i="6" s="1"/>
  <c r="BI557" i="18"/>
  <c r="AB549" i="6" s="1"/>
  <c r="BI558" i="18"/>
  <c r="AB550" i="6" s="1"/>
  <c r="BI559" i="18"/>
  <c r="AB551" i="6" s="1"/>
  <c r="BI560" i="18"/>
  <c r="AB552" i="6" s="1"/>
  <c r="BI561" i="18"/>
  <c r="AB553" i="6" s="1"/>
  <c r="BI562" i="18"/>
  <c r="AB554" i="6" s="1"/>
  <c r="BI563" i="18"/>
  <c r="AB555" i="6" s="1"/>
  <c r="BI564" i="18"/>
  <c r="AB556" i="6" s="1"/>
  <c r="BI565" i="18"/>
  <c r="AB557" i="6" s="1"/>
  <c r="BI566" i="18"/>
  <c r="AB558" i="6" s="1"/>
  <c r="BI567" i="18"/>
  <c r="AB559" i="6" s="1"/>
  <c r="BI568" i="18"/>
  <c r="AB560" i="6" s="1"/>
  <c r="BI569" i="18"/>
  <c r="AB561" i="6" s="1"/>
  <c r="BI570" i="18"/>
  <c r="AB562" i="6" s="1"/>
  <c r="BI571" i="18"/>
  <c r="AB563" i="6" s="1"/>
  <c r="BI572" i="18"/>
  <c r="AB564" i="6" s="1"/>
  <c r="BI573" i="18"/>
  <c r="AB565" i="6" s="1"/>
  <c r="BI574" i="18"/>
  <c r="AB566" i="6" s="1"/>
  <c r="BI575" i="18"/>
  <c r="AB567" i="6" s="1"/>
  <c r="BI576" i="18"/>
  <c r="AB568" i="6" s="1"/>
  <c r="BI577" i="18"/>
  <c r="AB569" i="6" s="1"/>
  <c r="BI578" i="18"/>
  <c r="AB570" i="6" s="1"/>
  <c r="BI579" i="18"/>
  <c r="AB571" i="6" s="1"/>
  <c r="BI580" i="18"/>
  <c r="AB572" i="6" s="1"/>
  <c r="BI581" i="18"/>
  <c r="AB573" i="6" s="1"/>
  <c r="BI582" i="18"/>
  <c r="AB574" i="6" s="1"/>
  <c r="BI583" i="18"/>
  <c r="AB575" i="6" s="1"/>
  <c r="BI584" i="18"/>
  <c r="AB576" i="6" s="1"/>
  <c r="BI585" i="18"/>
  <c r="AB577" i="6" s="1"/>
  <c r="BI586" i="18"/>
  <c r="AB578" i="6" s="1"/>
  <c r="BI587" i="18"/>
  <c r="AB579" i="6" s="1"/>
  <c r="BI588" i="18"/>
  <c r="AB580" i="6" s="1"/>
  <c r="BI589" i="18"/>
  <c r="AB581" i="6" s="1"/>
  <c r="BI590" i="18"/>
  <c r="AB583" i="6" s="1"/>
  <c r="BI591" i="18"/>
  <c r="AB584" i="6" s="1"/>
  <c r="BI592" i="18"/>
  <c r="AB585" i="6" s="1"/>
  <c r="BI593" i="18"/>
  <c r="AB586" i="6" s="1"/>
  <c r="BI594" i="18"/>
  <c r="AB587" i="6" s="1"/>
  <c r="BI595" i="18"/>
  <c r="AB588" i="6" s="1"/>
  <c r="BI596" i="18"/>
  <c r="AB589" i="6" s="1"/>
  <c r="BI597" i="18"/>
  <c r="AB590" i="6" s="1"/>
  <c r="BI598" i="18"/>
  <c r="AB591" i="6" s="1"/>
  <c r="BI599" i="18"/>
  <c r="AB592" i="6" s="1"/>
  <c r="BI600" i="18"/>
  <c r="AB593" i="6" s="1"/>
  <c r="BI601" i="18"/>
  <c r="AB594" i="6" s="1"/>
  <c r="BI602" i="18"/>
  <c r="AB595" i="6" s="1"/>
  <c r="BI603" i="18"/>
  <c r="AB596" i="6" s="1"/>
  <c r="BI604" i="18"/>
  <c r="AB597" i="6" s="1"/>
  <c r="BI605" i="18"/>
  <c r="AB598" i="6" s="1"/>
  <c r="BI606" i="18"/>
  <c r="AB599" i="6" s="1"/>
  <c r="BI607" i="18"/>
  <c r="AB600" i="6" s="1"/>
  <c r="BI608" i="18"/>
  <c r="AB601" i="6" s="1"/>
  <c r="BI609" i="18"/>
  <c r="AB602" i="6" s="1"/>
  <c r="BI610" i="18"/>
  <c r="AB603" i="6" s="1"/>
  <c r="BI611" i="18"/>
  <c r="AB604" i="6" s="1"/>
  <c r="BI612" i="18"/>
  <c r="AB605" i="6" s="1"/>
  <c r="BI613" i="18"/>
  <c r="AB606" i="6" s="1"/>
  <c r="BI614" i="18"/>
  <c r="AB607" i="6" s="1"/>
  <c r="BI615" i="18"/>
  <c r="AB608" i="6" s="1"/>
  <c r="BI616" i="18"/>
  <c r="AB609" i="6" s="1"/>
  <c r="BI617" i="18"/>
  <c r="AB610" i="6" s="1"/>
  <c r="BI618" i="18"/>
  <c r="AB611" i="6" s="1"/>
  <c r="BI619" i="18"/>
  <c r="AB612" i="6" s="1"/>
  <c r="BI620" i="18"/>
  <c r="AB613" i="6" s="1"/>
  <c r="BI621" i="18"/>
  <c r="AB614" i="6" s="1"/>
  <c r="BI622" i="18"/>
  <c r="AB615" i="6" s="1"/>
  <c r="BI623" i="18"/>
  <c r="AB616" i="6" s="1"/>
  <c r="BI624" i="18"/>
  <c r="AB617" i="6" s="1"/>
  <c r="BI625" i="18"/>
  <c r="AB618" i="6" s="1"/>
  <c r="BI626" i="18"/>
  <c r="AB619" i="6" s="1"/>
  <c r="BI627" i="18"/>
  <c r="AB620" i="6" s="1"/>
  <c r="BI628" i="18"/>
  <c r="AB621" i="6" s="1"/>
  <c r="BI629" i="18"/>
  <c r="AB622" i="6" s="1"/>
  <c r="BI630" i="18"/>
  <c r="AB623" i="6" s="1"/>
  <c r="BI631" i="18"/>
  <c r="AB624" i="6" s="1"/>
  <c r="BI632" i="18"/>
  <c r="AB625" i="6" s="1"/>
  <c r="BI633" i="18"/>
  <c r="AB626" i="6" s="1"/>
  <c r="BI634" i="18"/>
  <c r="AB627" i="6" s="1"/>
  <c r="BI635" i="18"/>
  <c r="AB628" i="6" s="1"/>
  <c r="BI636" i="18"/>
  <c r="AB629" i="6" s="1"/>
  <c r="BI637" i="18"/>
  <c r="AB630" i="6" s="1"/>
  <c r="BI638" i="18"/>
  <c r="AB631" i="6" s="1"/>
  <c r="BI639" i="18"/>
  <c r="AB632" i="6" s="1"/>
  <c r="BI640" i="18"/>
  <c r="AB633" i="6" s="1"/>
  <c r="BI641" i="18"/>
  <c r="AB634" i="6" s="1"/>
  <c r="BI642" i="18"/>
  <c r="AB635" i="6" s="1"/>
  <c r="BI643" i="18"/>
  <c r="AB636" i="6" s="1"/>
  <c r="BI644" i="18"/>
  <c r="AB637" i="6" s="1"/>
  <c r="BI645" i="18"/>
  <c r="AB638" i="6" s="1"/>
  <c r="BI646" i="18"/>
  <c r="AB639" i="6" s="1"/>
  <c r="BI647" i="18"/>
  <c r="AB640" i="6" s="1"/>
  <c r="BI648" i="18"/>
  <c r="AB641" i="6" s="1"/>
  <c r="BI649" i="18"/>
  <c r="AB642" i="6" s="1"/>
  <c r="BI650" i="18"/>
  <c r="AB643" i="6" s="1"/>
  <c r="BI651" i="18"/>
  <c r="AB644" i="6" s="1"/>
  <c r="BI652" i="18"/>
  <c r="AB645" i="6" s="1"/>
  <c r="BI653" i="18"/>
  <c r="AB646" i="6" s="1"/>
  <c r="BI654" i="18"/>
  <c r="AB647" i="6" s="1"/>
  <c r="BI655" i="18"/>
  <c r="AB648" i="6" s="1"/>
  <c r="BI656" i="18"/>
  <c r="AB649" i="6" s="1"/>
  <c r="BI657" i="18"/>
  <c r="AB650" i="6" s="1"/>
  <c r="BI658" i="18"/>
  <c r="AB651" i="6" s="1"/>
  <c r="BI659" i="18"/>
  <c r="AB652" i="6" s="1"/>
  <c r="BI660" i="18"/>
  <c r="AB653" i="6" s="1"/>
  <c r="BI661" i="18"/>
  <c r="AB654" i="6" s="1"/>
  <c r="BI662" i="18"/>
  <c r="AB655" i="6" s="1"/>
  <c r="BI663" i="18"/>
  <c r="AB656" i="6" s="1"/>
  <c r="BI664" i="18"/>
  <c r="AB657" i="6" s="1"/>
  <c r="BI665" i="18"/>
  <c r="AB658" i="6" s="1"/>
  <c r="BI666" i="18"/>
  <c r="AB659" i="6" s="1"/>
  <c r="BI667" i="18"/>
  <c r="AB660" i="6" s="1"/>
  <c r="BI668" i="18"/>
  <c r="AB661" i="6" s="1"/>
  <c r="BI669" i="18"/>
  <c r="AB662" i="6" s="1"/>
  <c r="BI670" i="18"/>
  <c r="AB663" i="6" s="1"/>
  <c r="BI671" i="18"/>
  <c r="AB664" i="6" s="1"/>
  <c r="BI672" i="18"/>
  <c r="AB665" i="6" s="1"/>
  <c r="BI673" i="18"/>
  <c r="AB666" i="6" s="1"/>
  <c r="BI674" i="18"/>
  <c r="AB667" i="6" s="1"/>
  <c r="BI675" i="18"/>
  <c r="AB668" i="6" s="1"/>
  <c r="BI676" i="18"/>
  <c r="AB669" i="6" s="1"/>
  <c r="BI677" i="18"/>
  <c r="AB670" i="6" s="1"/>
  <c r="BI678" i="18"/>
  <c r="AB671" i="6" s="1"/>
  <c r="BI679" i="18"/>
  <c r="AB672" i="6" s="1"/>
  <c r="BI680" i="18"/>
  <c r="AB673" i="6" s="1"/>
  <c r="BI681" i="18"/>
  <c r="AB674" i="6" s="1"/>
  <c r="BI682" i="18"/>
  <c r="AB675" i="6" s="1"/>
  <c r="BI683" i="18"/>
  <c r="AB676" i="6" s="1"/>
  <c r="BI684" i="18"/>
  <c r="AB677" i="6" s="1"/>
  <c r="BI685" i="18"/>
  <c r="AB678" i="6" s="1"/>
  <c r="BI686" i="18"/>
  <c r="AB679" i="6" s="1"/>
  <c r="BI687" i="18"/>
  <c r="AB680" i="6" s="1"/>
  <c r="BI688" i="18"/>
  <c r="AB681" i="6" s="1"/>
  <c r="BI689" i="18"/>
  <c r="AB682" i="6" s="1"/>
  <c r="BI690" i="18"/>
  <c r="AB683" i="6" s="1"/>
  <c r="BI691" i="18"/>
  <c r="AB684" i="6" s="1"/>
  <c r="BI692" i="18"/>
  <c r="AB685" i="6" s="1"/>
  <c r="BI693" i="18"/>
  <c r="AB686" i="6" s="1"/>
  <c r="BI694" i="18"/>
  <c r="AB687" i="6" s="1"/>
  <c r="BI695" i="18"/>
  <c r="AB688" i="6" s="1"/>
  <c r="BI696" i="18"/>
  <c r="AB689" i="6" s="1"/>
  <c r="BI697" i="18"/>
  <c r="AB690" i="6" s="1"/>
  <c r="BI698" i="18"/>
  <c r="AB691" i="6" s="1"/>
  <c r="BI699" i="18"/>
  <c r="AB692" i="6" s="1"/>
  <c r="BI700" i="18"/>
  <c r="AB693" i="6" s="1"/>
  <c r="BI701" i="18"/>
  <c r="AB694" i="6" s="1"/>
  <c r="BI702" i="18"/>
  <c r="AB695" i="6" s="1"/>
  <c r="BI703" i="18"/>
  <c r="AB696" i="6" s="1"/>
  <c r="BI704" i="18"/>
  <c r="AB697" i="6" s="1"/>
  <c r="BI705" i="18"/>
  <c r="AB698" i="6" s="1"/>
  <c r="BI706" i="18"/>
  <c r="AB699" i="6" s="1"/>
  <c r="BI707" i="18"/>
  <c r="AB700" i="6" s="1"/>
  <c r="BI708" i="18"/>
  <c r="AB701" i="6" s="1"/>
  <c r="BI709" i="18"/>
  <c r="AB702" i="6" s="1"/>
  <c r="BI710" i="18"/>
  <c r="AB703" i="6" s="1"/>
  <c r="BI711" i="18"/>
  <c r="AB704" i="6" s="1"/>
  <c r="BI712" i="18"/>
  <c r="AB705" i="6" s="1"/>
  <c r="BI713" i="18"/>
  <c r="AB706" i="6" s="1"/>
  <c r="BI714" i="18"/>
  <c r="AB707" i="6" s="1"/>
  <c r="BI715" i="18"/>
  <c r="AB708" i="6" s="1"/>
  <c r="BI716" i="18"/>
  <c r="AB709" i="6" s="1"/>
  <c r="BI717" i="18"/>
  <c r="AB710" i="6" s="1"/>
  <c r="BI718" i="18"/>
  <c r="AB711" i="6" s="1"/>
  <c r="BI719" i="18"/>
  <c r="AB712" i="6" s="1"/>
  <c r="BI720" i="18"/>
  <c r="AB713" i="6" s="1"/>
  <c r="BI721" i="18"/>
  <c r="AB714" i="6" s="1"/>
  <c r="BI722" i="18"/>
  <c r="AB715" i="6" s="1"/>
  <c r="BI723" i="18"/>
  <c r="AB716" i="6" s="1"/>
  <c r="BI724" i="18"/>
  <c r="AB717" i="6" s="1"/>
  <c r="BI725" i="18"/>
  <c r="AB718" i="6" s="1"/>
  <c r="BI726" i="18"/>
  <c r="AB719" i="6" s="1"/>
  <c r="BI727" i="18"/>
  <c r="AB720" i="6" s="1"/>
  <c r="BI728" i="18"/>
  <c r="AB721" i="6" s="1"/>
  <c r="BI729" i="18"/>
  <c r="AB722" i="6" s="1"/>
  <c r="BI730" i="18"/>
  <c r="AB723" i="6" s="1"/>
  <c r="BI731" i="18"/>
  <c r="AB724" i="6" s="1"/>
  <c r="BI732" i="18"/>
  <c r="AB725" i="6" s="1"/>
  <c r="BI733" i="18"/>
  <c r="AB726" i="6" s="1"/>
  <c r="BI734" i="18"/>
  <c r="AB727" i="6" s="1"/>
  <c r="BI735" i="18"/>
  <c r="AB728" i="6" s="1"/>
  <c r="BI736" i="18"/>
  <c r="AB729" i="6" s="1"/>
  <c r="BI737" i="18"/>
  <c r="AB730" i="6" s="1"/>
  <c r="BI738" i="18"/>
  <c r="AB731" i="6" s="1"/>
  <c r="BI739" i="18"/>
  <c r="AB732" i="6" s="1"/>
  <c r="BI740" i="18"/>
  <c r="AB733" i="6" s="1"/>
  <c r="BI741" i="18"/>
  <c r="AB734" i="6" s="1"/>
  <c r="BI742" i="18"/>
  <c r="AB735" i="6" s="1"/>
  <c r="BI743" i="18"/>
  <c r="AB736" i="6" s="1"/>
  <c r="BI744" i="18"/>
  <c r="AB737" i="6" s="1"/>
  <c r="BI745" i="18"/>
  <c r="AB738" i="6" s="1"/>
  <c r="BI746" i="18"/>
  <c r="AB739" i="6" s="1"/>
  <c r="BI747" i="18"/>
  <c r="AB740" i="6" s="1"/>
  <c r="BI748" i="18"/>
  <c r="AB741" i="6" s="1"/>
  <c r="BI749" i="18"/>
  <c r="AB742" i="6" s="1"/>
  <c r="BI750" i="18"/>
  <c r="AB743" i="6" s="1"/>
  <c r="BI751" i="18"/>
  <c r="AB744" i="6" s="1"/>
  <c r="BI752" i="18"/>
  <c r="AB745" i="6" s="1"/>
  <c r="BI753" i="18"/>
  <c r="AB746" i="6" s="1"/>
  <c r="BI754" i="18"/>
  <c r="AB747" i="6" s="1"/>
  <c r="BI755" i="18"/>
  <c r="AB748" i="6" s="1"/>
  <c r="BI756" i="18"/>
  <c r="AB749" i="6" s="1"/>
  <c r="BI757" i="18"/>
  <c r="AB750" i="6" s="1"/>
  <c r="BI758" i="18"/>
  <c r="AB751" i="6" s="1"/>
  <c r="BI759" i="18"/>
  <c r="AB752" i="6" s="1"/>
  <c r="BI760" i="18"/>
  <c r="AB753" i="6" s="1"/>
  <c r="BI761" i="18"/>
  <c r="AB754" i="6" s="1"/>
  <c r="BI762" i="18"/>
  <c r="AB755" i="6" s="1"/>
  <c r="BI763" i="18"/>
  <c r="AB756" i="6" s="1"/>
  <c r="BI764" i="18"/>
  <c r="AB757" i="6" s="1"/>
  <c r="BI765" i="18"/>
  <c r="AB758" i="6" s="1"/>
  <c r="BI766" i="18"/>
  <c r="AB759" i="6" s="1"/>
  <c r="BI767" i="18"/>
  <c r="AB760" i="6" s="1"/>
  <c r="BI768" i="18"/>
  <c r="AB761" i="6" s="1"/>
  <c r="BI769" i="18"/>
  <c r="AB762" i="6" s="1"/>
  <c r="BI770" i="18"/>
  <c r="AB763" i="6" s="1"/>
  <c r="BI771" i="18"/>
  <c r="AB764" i="6" s="1"/>
  <c r="BI772" i="18"/>
  <c r="AB765" i="6" s="1"/>
  <c r="BI773" i="18"/>
  <c r="AB766" i="6" s="1"/>
  <c r="BI774" i="18"/>
  <c r="AB767" i="6" s="1"/>
  <c r="BI775" i="18"/>
  <c r="AB768" i="6" s="1"/>
  <c r="BI776" i="18"/>
  <c r="AB769" i="6" s="1"/>
  <c r="BI777" i="18"/>
  <c r="AB770" i="6" s="1"/>
  <c r="BI778" i="18"/>
  <c r="AB771" i="6" s="1"/>
  <c r="BI779" i="18"/>
  <c r="AB772" i="6" s="1"/>
  <c r="BI780" i="18"/>
  <c r="AB773" i="6" s="1"/>
  <c r="BI781" i="18"/>
  <c r="AB774" i="6" s="1"/>
  <c r="BI782" i="18"/>
  <c r="AB775" i="6" s="1"/>
  <c r="BI783" i="18"/>
  <c r="AB776" i="6" s="1"/>
  <c r="BI784" i="18"/>
  <c r="AB777" i="6" s="1"/>
  <c r="BI785" i="18"/>
  <c r="AB778" i="6" s="1"/>
  <c r="BI786" i="18"/>
  <c r="AB779" i="6" s="1"/>
  <c r="BI787" i="18"/>
  <c r="AB780" i="6" s="1"/>
  <c r="BI788" i="18"/>
  <c r="AB781" i="6" s="1"/>
  <c r="BI789" i="18"/>
  <c r="AB782" i="6" s="1"/>
  <c r="BI790" i="18"/>
  <c r="AB783" i="6" s="1"/>
  <c r="BI791" i="18"/>
  <c r="AB784" i="6" s="1"/>
  <c r="BI792" i="18"/>
  <c r="AB785" i="6" s="1"/>
  <c r="BI793" i="18"/>
  <c r="AB786" i="6" s="1"/>
  <c r="BI794" i="18"/>
  <c r="AB787" i="6" s="1"/>
  <c r="BI795" i="18"/>
  <c r="AB788" i="6" s="1"/>
  <c r="BI796" i="18"/>
  <c r="AB789" i="6" s="1"/>
  <c r="BI797" i="18"/>
  <c r="AB790" i="6" s="1"/>
  <c r="BI798" i="18"/>
  <c r="AB791" i="6" s="1"/>
  <c r="BI799" i="18"/>
  <c r="AB792" i="6" s="1"/>
  <c r="BI800" i="18"/>
  <c r="AB793" i="6" s="1"/>
  <c r="BI801" i="18"/>
  <c r="AB794" i="6" s="1"/>
  <c r="BI802" i="18"/>
  <c r="AB795" i="6" s="1"/>
  <c r="BI803" i="18"/>
  <c r="AB796" i="6" s="1"/>
  <c r="BI804" i="18"/>
  <c r="AB797" i="6" s="1"/>
  <c r="BI805" i="18"/>
  <c r="AB798" i="6" s="1"/>
  <c r="BI806" i="18"/>
  <c r="AB799" i="6" s="1"/>
  <c r="BI807" i="18"/>
  <c r="AB800" i="6" s="1"/>
  <c r="BI808" i="18"/>
  <c r="AB801" i="6" s="1"/>
  <c r="BI809" i="18"/>
  <c r="AB802" i="6" s="1"/>
  <c r="BI810" i="18"/>
  <c r="AB803" i="6" s="1"/>
  <c r="BI811" i="18"/>
  <c r="AB804" i="6" s="1"/>
  <c r="BI812" i="18"/>
  <c r="AB805" i="6" s="1"/>
  <c r="BI813" i="18"/>
  <c r="AB806" i="6" s="1"/>
  <c r="BI814" i="18"/>
  <c r="AB807" i="6" s="1"/>
  <c r="BI815" i="18"/>
  <c r="AB808" i="6" s="1"/>
  <c r="BI816" i="18"/>
  <c r="AB809" i="6" s="1"/>
  <c r="BI817" i="18"/>
  <c r="AB810" i="6" s="1"/>
  <c r="BI818" i="18"/>
  <c r="AB811" i="6" s="1"/>
  <c r="BI819" i="18"/>
  <c r="AB812" i="6" s="1"/>
  <c r="BI820" i="18"/>
  <c r="AB813" i="6" s="1"/>
  <c r="BI821" i="18"/>
  <c r="AB814" i="6" s="1"/>
  <c r="BI822" i="18"/>
  <c r="AB815" i="6" s="1"/>
  <c r="BI823" i="18"/>
  <c r="AB816" i="6" s="1"/>
  <c r="BI824" i="18"/>
  <c r="AB817" i="6" s="1"/>
  <c r="BI825" i="18"/>
  <c r="AB818" i="6" s="1"/>
  <c r="BI826" i="18"/>
  <c r="AB819" i="6" s="1"/>
  <c r="BI827" i="18"/>
  <c r="AB820" i="6" s="1"/>
  <c r="BI828" i="18"/>
  <c r="AB821" i="6" s="1"/>
  <c r="BI829" i="18"/>
  <c r="AB822" i="6" s="1"/>
  <c r="BI830" i="18"/>
  <c r="AB823" i="6" s="1"/>
  <c r="BI831" i="18"/>
  <c r="AB824" i="6" s="1"/>
  <c r="BI832" i="18"/>
  <c r="AB825" i="6" s="1"/>
  <c r="BI833" i="18"/>
  <c r="AB826" i="6" s="1"/>
  <c r="BI834" i="18"/>
  <c r="AB827" i="6" s="1"/>
  <c r="BI835" i="18"/>
  <c r="AB828" i="6" s="1"/>
  <c r="BI836" i="18"/>
  <c r="AB829" i="6" s="1"/>
  <c r="BI837" i="18"/>
  <c r="AB830" i="6" s="1"/>
  <c r="BI838" i="18"/>
  <c r="AB831" i="6" s="1"/>
  <c r="BI839" i="18"/>
  <c r="AB832" i="6" s="1"/>
  <c r="BI840" i="18"/>
  <c r="AB833" i="6" s="1"/>
  <c r="BI841" i="18"/>
  <c r="AB834" i="6" s="1"/>
  <c r="BI842" i="18"/>
  <c r="AB835" i="6" s="1"/>
  <c r="BI843" i="18"/>
  <c r="AB836" i="6" s="1"/>
  <c r="BI844" i="18"/>
  <c r="AB837" i="6" s="1"/>
  <c r="BI845" i="18"/>
  <c r="AB838" i="6" s="1"/>
  <c r="BI846" i="18"/>
  <c r="AB839" i="6" s="1"/>
  <c r="BI847" i="18"/>
  <c r="AB840" i="6" s="1"/>
  <c r="BI848" i="18"/>
  <c r="AB841" i="6" s="1"/>
  <c r="BI849" i="18"/>
  <c r="AB842" i="6" s="1"/>
  <c r="BI850" i="18"/>
  <c r="AB843" i="6" s="1"/>
  <c r="BI851" i="18"/>
  <c r="AB844" i="6" s="1"/>
  <c r="BI852" i="18"/>
  <c r="AB845" i="6" s="1"/>
  <c r="BI853" i="18"/>
  <c r="AB846" i="6" s="1"/>
  <c r="BI854" i="18"/>
  <c r="AB847" i="6" s="1"/>
  <c r="BI855" i="18"/>
  <c r="AB848" i="6" s="1"/>
  <c r="BI856" i="18"/>
  <c r="AB849" i="6" s="1"/>
  <c r="BI857" i="18"/>
  <c r="AB850" i="6" s="1"/>
  <c r="BI858" i="18"/>
  <c r="AB851" i="6" s="1"/>
  <c r="BI859" i="18"/>
  <c r="AB852" i="6" s="1"/>
  <c r="BI860" i="18"/>
  <c r="AB853" i="6" s="1"/>
  <c r="BI861" i="18"/>
  <c r="AB854" i="6" s="1"/>
  <c r="BI862" i="18"/>
  <c r="AB855" i="6" s="1"/>
  <c r="BI863" i="18"/>
  <c r="AB856" i="6" s="1"/>
  <c r="BI864" i="18"/>
  <c r="AB857" i="6" s="1"/>
  <c r="BI865" i="18"/>
  <c r="AB858" i="6" s="1"/>
  <c r="BI866" i="18"/>
  <c r="AB859" i="6" s="1"/>
  <c r="BI867" i="18"/>
  <c r="AB860" i="6" s="1"/>
  <c r="BI868" i="18"/>
  <c r="AB861" i="6" s="1"/>
  <c r="BI869" i="18"/>
  <c r="AB862" i="6" s="1"/>
  <c r="BI870" i="18"/>
  <c r="AB863" i="6" s="1"/>
  <c r="BI871" i="18"/>
  <c r="AB864" i="6" s="1"/>
  <c r="BI872" i="18"/>
  <c r="AB865" i="6" s="1"/>
  <c r="BI873" i="18"/>
  <c r="AB866" i="6" s="1"/>
  <c r="BI874" i="18"/>
  <c r="AB867" i="6" s="1"/>
  <c r="BI875" i="18"/>
  <c r="AB868" i="6" s="1"/>
  <c r="BI876" i="18"/>
  <c r="AB869" i="6" s="1"/>
  <c r="BI877" i="18"/>
  <c r="AB870" i="6" s="1"/>
  <c r="BI878" i="18"/>
  <c r="AB871" i="6" s="1"/>
  <c r="BI879" i="18"/>
  <c r="AB872" i="6" s="1"/>
  <c r="BI880" i="18"/>
  <c r="AB873" i="6" s="1"/>
  <c r="BI881" i="18"/>
  <c r="AB874" i="6" s="1"/>
  <c r="BI882" i="18"/>
  <c r="AB875" i="6" s="1"/>
  <c r="BI883" i="18"/>
  <c r="AB876" i="6" s="1"/>
  <c r="BI884" i="18"/>
  <c r="AB877" i="6" s="1"/>
  <c r="BI885" i="18"/>
  <c r="AB878" i="6" s="1"/>
  <c r="BI886" i="18"/>
  <c r="AB879" i="6" s="1"/>
  <c r="BI887" i="18"/>
  <c r="AB880" i="6" s="1"/>
  <c r="BI888" i="18"/>
  <c r="AB881" i="6" s="1"/>
  <c r="BI889" i="18"/>
  <c r="AB882" i="6" s="1"/>
  <c r="BI890" i="18"/>
  <c r="AB883" i="6" s="1"/>
  <c r="BI891" i="18"/>
  <c r="AB884" i="6" s="1"/>
  <c r="BI892" i="18"/>
  <c r="AB885" i="6" s="1"/>
  <c r="BI893" i="18"/>
  <c r="AB886" i="6" s="1"/>
  <c r="BI894" i="18"/>
  <c r="AB887" i="6" s="1"/>
  <c r="BI895" i="18"/>
  <c r="AB888" i="6" s="1"/>
  <c r="BI896" i="18"/>
  <c r="AB889" i="6" s="1"/>
  <c r="BI897" i="18"/>
  <c r="AB890" i="6" s="1"/>
  <c r="BI898" i="18"/>
  <c r="AB891" i="6" s="1"/>
  <c r="BI899" i="18"/>
  <c r="AB892" i="6" s="1"/>
  <c r="BI900" i="18"/>
  <c r="AB893" i="6" s="1"/>
  <c r="BI901" i="18"/>
  <c r="AB894" i="6" s="1"/>
  <c r="BI902" i="18"/>
  <c r="AB895" i="6" s="1"/>
  <c r="BI903" i="18"/>
  <c r="AB896" i="6" s="1"/>
  <c r="BI904" i="18"/>
  <c r="AB897" i="6" s="1"/>
  <c r="BI905" i="18"/>
  <c r="AB898" i="6" s="1"/>
  <c r="BI906" i="18"/>
  <c r="AB899" i="6" s="1"/>
  <c r="BI907" i="18"/>
  <c r="AB900" i="6" s="1"/>
  <c r="BI908" i="18"/>
  <c r="AB901" i="6" s="1"/>
  <c r="BI909" i="18"/>
  <c r="AB902" i="6" s="1"/>
  <c r="BI910" i="18"/>
  <c r="AB903" i="6" s="1"/>
  <c r="BI911" i="18"/>
  <c r="AB904" i="6" s="1"/>
  <c r="BI912" i="18"/>
  <c r="AB905" i="6" s="1"/>
  <c r="BI913" i="18"/>
  <c r="AB906" i="6" s="1"/>
  <c r="BI914" i="18"/>
  <c r="AB907" i="6" s="1"/>
  <c r="BI915" i="18"/>
  <c r="AB908" i="6" s="1"/>
  <c r="BI916" i="18"/>
  <c r="AB909" i="6" s="1"/>
  <c r="BI917" i="18"/>
  <c r="AB910" i="6" s="1"/>
  <c r="BI918" i="18"/>
  <c r="AB911" i="6" s="1"/>
  <c r="BI919" i="18"/>
  <c r="AB912" i="6" s="1"/>
  <c r="BI920" i="18"/>
  <c r="AB913" i="6" s="1"/>
  <c r="BI921" i="18"/>
  <c r="AB914" i="6" s="1"/>
  <c r="BI922" i="18"/>
  <c r="AB915" i="6" s="1"/>
  <c r="BI923" i="18"/>
  <c r="AB916" i="6" s="1"/>
  <c r="BI924" i="18"/>
  <c r="AB917" i="6" s="1"/>
  <c r="BI925" i="18"/>
  <c r="AB918" i="6" s="1"/>
  <c r="BI926" i="18"/>
  <c r="AB919" i="6" s="1"/>
  <c r="BI927" i="18"/>
  <c r="AB920" i="6" s="1"/>
  <c r="BI928" i="18"/>
  <c r="AB921" i="6" s="1"/>
  <c r="BI929" i="18"/>
  <c r="AB922" i="6" s="1"/>
  <c r="BI930" i="18"/>
  <c r="AB923" i="6" s="1"/>
  <c r="BI931" i="18"/>
  <c r="AB924" i="6" s="1"/>
  <c r="BI932" i="18"/>
  <c r="AB582" i="6" s="1"/>
  <c r="BI933" i="18"/>
  <c r="AB925" i="6" s="1"/>
  <c r="BI934" i="18"/>
  <c r="AB926" i="6" s="1"/>
  <c r="BI935" i="18"/>
  <c r="AB927" i="6" s="1"/>
  <c r="BI936" i="18"/>
  <c r="AB928" i="6" s="1"/>
  <c r="BI937" i="18"/>
  <c r="AB929" i="6" s="1"/>
  <c r="BI938" i="18"/>
  <c r="AB930" i="6" s="1"/>
  <c r="BI939" i="18"/>
  <c r="AB931" i="6" s="1"/>
  <c r="BI940" i="18"/>
  <c r="AB932" i="6" s="1"/>
  <c r="BI941" i="18"/>
  <c r="AB933" i="6" s="1"/>
  <c r="BI942" i="18"/>
  <c r="AB934" i="6" s="1"/>
  <c r="BI943" i="18"/>
  <c r="AB935" i="6" s="1"/>
  <c r="BI944" i="18"/>
  <c r="AB936" i="6" s="1"/>
  <c r="BI945" i="18"/>
  <c r="AB937" i="6" s="1"/>
  <c r="BI946" i="18"/>
  <c r="AB938" i="6" s="1"/>
  <c r="BI947" i="18"/>
  <c r="AB939" i="6" s="1"/>
  <c r="BI948" i="18"/>
  <c r="AB940" i="6" s="1"/>
  <c r="BI949" i="18"/>
  <c r="AB941" i="6" s="1"/>
  <c r="BI950" i="18"/>
  <c r="AB942" i="6" s="1"/>
  <c r="BI951" i="18"/>
  <c r="AB943" i="6" s="1"/>
  <c r="BI952" i="18"/>
  <c r="AB944" i="6" s="1"/>
  <c r="BI953" i="18"/>
  <c r="AB945" i="6" s="1"/>
  <c r="BI954" i="18"/>
  <c r="AB946" i="6" s="1"/>
  <c r="BI955" i="18"/>
  <c r="AB947" i="6" s="1"/>
  <c r="BI956" i="18"/>
  <c r="AB948" i="6" s="1"/>
  <c r="BI957" i="18"/>
  <c r="AB949" i="6" s="1"/>
  <c r="BI958" i="18"/>
  <c r="AB950" i="6" s="1"/>
  <c r="BI959" i="18"/>
  <c r="AB951" i="6" s="1"/>
  <c r="BI960" i="18"/>
  <c r="AB952" i="6" s="1"/>
  <c r="BI961" i="18"/>
  <c r="AB953" i="6" s="1"/>
  <c r="BI962" i="18"/>
  <c r="AB954" i="6" s="1"/>
  <c r="BI963" i="18"/>
  <c r="AB955" i="6" s="1"/>
  <c r="BI964" i="18"/>
  <c r="AB956" i="6" s="1"/>
  <c r="BI965" i="18"/>
  <c r="AB957" i="6" s="1"/>
  <c r="BI966" i="18"/>
  <c r="AB958" i="6" s="1"/>
  <c r="BI967" i="18"/>
  <c r="AB959" i="6" s="1"/>
  <c r="BI968" i="18"/>
  <c r="AB960" i="6" s="1"/>
  <c r="BI969" i="18"/>
  <c r="AB961" i="6" s="1"/>
  <c r="BI970" i="18"/>
  <c r="AB962" i="6" s="1"/>
  <c r="BI971" i="18"/>
  <c r="AB963" i="6" s="1"/>
  <c r="BI972" i="18"/>
  <c r="AB964" i="6" s="1"/>
  <c r="BI973" i="18"/>
  <c r="AB965" i="6" s="1"/>
  <c r="BI974" i="18"/>
  <c r="AB966" i="6" s="1"/>
  <c r="BI975" i="18"/>
  <c r="AB967" i="6" s="1"/>
  <c r="BI976" i="18"/>
  <c r="AB968" i="6" s="1"/>
  <c r="BI977" i="18"/>
  <c r="AB969" i="6" s="1"/>
  <c r="BI978" i="18"/>
  <c r="AB970" i="6" s="1"/>
  <c r="BI979" i="18"/>
  <c r="AB971" i="6" s="1"/>
  <c r="BI980" i="18"/>
  <c r="AB972" i="6" s="1"/>
  <c r="BI981" i="18"/>
  <c r="AB973" i="6" s="1"/>
  <c r="BI982" i="18"/>
  <c r="AB974" i="6" s="1"/>
  <c r="BI983" i="18"/>
  <c r="AB975" i="6" s="1"/>
  <c r="BI984" i="18"/>
  <c r="AB976" i="6" s="1"/>
  <c r="BI985" i="18"/>
  <c r="AB977" i="6" s="1"/>
  <c r="BI986" i="18"/>
  <c r="AB978" i="6" s="1"/>
  <c r="BI987" i="18"/>
  <c r="AB979" i="6" s="1"/>
  <c r="BI988" i="18"/>
  <c r="AB980" i="6" s="1"/>
  <c r="BI989" i="18"/>
  <c r="AB981" i="6" s="1"/>
  <c r="BI990" i="18"/>
  <c r="AB982" i="6" s="1"/>
  <c r="BI991" i="18"/>
  <c r="AB983" i="6" s="1"/>
  <c r="BI992" i="18"/>
  <c r="AB984" i="6" s="1"/>
  <c r="BI993" i="18"/>
  <c r="AB985" i="6" s="1"/>
  <c r="BI994" i="18"/>
  <c r="AB986" i="6" s="1"/>
  <c r="BI995" i="18"/>
  <c r="AB987" i="6" s="1"/>
  <c r="BI996" i="18"/>
  <c r="AB988" i="6" s="1"/>
  <c r="BI997" i="18"/>
  <c r="AB989" i="6" s="1"/>
  <c r="BI998" i="18"/>
  <c r="AB990" i="6" s="1"/>
  <c r="BI999" i="18"/>
  <c r="AB991" i="6" s="1"/>
  <c r="BI1000" i="18"/>
  <c r="AB992" i="6" s="1"/>
  <c r="BI1001" i="18"/>
  <c r="AB993" i="6" s="1"/>
  <c r="BI1002" i="18"/>
  <c r="AB994" i="6" s="1"/>
  <c r="BI1003" i="18"/>
  <c r="AB995" i="6" s="1"/>
  <c r="BI1004" i="18"/>
  <c r="AB996" i="6" s="1"/>
  <c r="BI1005" i="18"/>
  <c r="AB997" i="6" s="1"/>
  <c r="BI1006" i="18"/>
  <c r="AB998" i="6" s="1"/>
  <c r="BI1007" i="18"/>
  <c r="AB999" i="6" s="1"/>
  <c r="BI1008" i="18"/>
  <c r="AB1000" i="6" s="1"/>
  <c r="BI1009" i="18"/>
  <c r="AB1001" i="6" s="1"/>
  <c r="BI1010" i="18"/>
  <c r="AB1002" i="6" s="1"/>
  <c r="BI1011" i="18"/>
  <c r="AB1003" i="6" s="1"/>
  <c r="BI1012" i="18"/>
  <c r="AB1004" i="6" s="1"/>
  <c r="BI1013" i="18"/>
  <c r="AB1005" i="6" s="1"/>
  <c r="BI1014" i="18"/>
  <c r="AB1006" i="6" s="1"/>
  <c r="BI1015" i="18"/>
  <c r="AB1007" i="6" s="1"/>
  <c r="BI1016" i="18"/>
  <c r="AB1008" i="6" s="1"/>
  <c r="BI1017" i="18"/>
  <c r="AB1009" i="6" s="1"/>
  <c r="BI1018" i="18"/>
  <c r="AB1010" i="6" s="1"/>
  <c r="BI1019" i="18"/>
  <c r="AB1011" i="6" s="1"/>
  <c r="BI1020" i="18"/>
  <c r="AB1012" i="6" s="1"/>
  <c r="BI1021" i="18"/>
  <c r="AB1013" i="6" s="1"/>
  <c r="BI1022" i="18"/>
  <c r="AB1014" i="6" s="1"/>
  <c r="BI1023" i="18"/>
  <c r="AB1015" i="6" s="1"/>
  <c r="BI1024" i="18"/>
  <c r="AB1016" i="6" s="1"/>
  <c r="BI1025" i="18"/>
  <c r="AB1017" i="6" s="1"/>
  <c r="BI1026" i="18"/>
  <c r="AB1018" i="6" s="1"/>
  <c r="BI1027" i="18"/>
  <c r="AB1019" i="6" s="1"/>
  <c r="BI1028" i="18"/>
  <c r="AB1020" i="6" s="1"/>
  <c r="BI1029" i="18"/>
  <c r="AB1021" i="6" s="1"/>
  <c r="BI1030" i="18"/>
  <c r="AB1022" i="6" s="1"/>
  <c r="BI1031" i="18"/>
  <c r="AB1023" i="6" s="1"/>
  <c r="BI1032" i="18"/>
  <c r="AB1024" i="6" s="1"/>
  <c r="BI1033" i="18"/>
  <c r="AB1025" i="6" s="1"/>
  <c r="BI1034" i="18"/>
  <c r="AB1026" i="6" s="1"/>
  <c r="BI1035" i="18"/>
  <c r="AB1027" i="6" s="1"/>
  <c r="BI1036" i="18"/>
  <c r="AB1028" i="6" s="1"/>
  <c r="BI1037" i="18"/>
  <c r="AB1029" i="6" s="1"/>
  <c r="BI1038" i="18"/>
  <c r="AB1030" i="6" s="1"/>
  <c r="BI1039" i="18"/>
  <c r="AB1031" i="6" s="1"/>
  <c r="BI1040" i="18"/>
  <c r="AB1032" i="6" s="1"/>
  <c r="BI1041" i="18"/>
  <c r="AB1033" i="6" s="1"/>
  <c r="BI1042" i="18"/>
  <c r="AB1034" i="6" s="1"/>
  <c r="BI1043" i="18"/>
  <c r="AB1035" i="6" s="1"/>
  <c r="BI1044" i="18"/>
  <c r="AB1036" i="6" s="1"/>
  <c r="BI1045" i="18"/>
  <c r="AB1037" i="6" s="1"/>
  <c r="BI1046" i="18"/>
  <c r="AB1038" i="6" s="1"/>
  <c r="BI1047" i="18"/>
  <c r="AB1039" i="6" s="1"/>
  <c r="BI1048" i="18"/>
  <c r="AB1040" i="6" s="1"/>
  <c r="BI1049" i="18"/>
  <c r="AB1041" i="6" s="1"/>
  <c r="BI1050" i="18"/>
  <c r="AB1042" i="6" s="1"/>
  <c r="BI1051" i="18"/>
  <c r="AB1043" i="6" s="1"/>
  <c r="BI1052" i="18"/>
  <c r="AB1044" i="6" s="1"/>
  <c r="BI1053" i="18"/>
  <c r="AB1045" i="6" s="1"/>
  <c r="BI1054" i="18"/>
  <c r="AB1046" i="6" s="1"/>
  <c r="BI1055" i="18"/>
  <c r="AB1047" i="6" s="1"/>
  <c r="BI1056" i="18"/>
  <c r="AB1048" i="6" s="1"/>
  <c r="BI1057" i="18"/>
  <c r="AB1049" i="6" s="1"/>
  <c r="BI1058" i="18"/>
  <c r="AB1050" i="6" s="1"/>
  <c r="BI1059" i="18"/>
  <c r="AB1051" i="6" s="1"/>
  <c r="BI1060" i="18"/>
  <c r="AB1052" i="6" s="1"/>
  <c r="BI1061" i="18"/>
  <c r="AB1053" i="6" s="1"/>
  <c r="BI1062" i="18"/>
  <c r="AB1054" i="6" s="1"/>
  <c r="BI1063" i="18"/>
  <c r="AB1055" i="6" s="1"/>
  <c r="BI1064" i="18"/>
  <c r="AB1056" i="6" s="1"/>
  <c r="BI1065" i="18"/>
  <c r="AB1057" i="6" s="1"/>
  <c r="BI1066" i="18"/>
  <c r="AB1058" i="6" s="1"/>
  <c r="BI1067" i="18"/>
  <c r="AB1059" i="6" s="1"/>
  <c r="BI1068" i="18"/>
  <c r="AB1060" i="6" s="1"/>
  <c r="BI1069" i="18"/>
  <c r="AB1061" i="6" s="1"/>
  <c r="BI1070" i="18"/>
  <c r="AB1062" i="6" s="1"/>
  <c r="BI1071" i="18"/>
  <c r="AB1063" i="6" s="1"/>
  <c r="BI1072" i="18"/>
  <c r="AB1064" i="6" s="1"/>
  <c r="BI1073" i="18"/>
  <c r="AB1065" i="6" s="1"/>
  <c r="BI1074" i="18"/>
  <c r="AB1066" i="6" s="1"/>
  <c r="BI1075" i="18"/>
  <c r="AB1067" i="6" s="1"/>
  <c r="BI1076" i="18"/>
  <c r="AB1068" i="6" s="1"/>
  <c r="BI1077" i="18"/>
  <c r="AB1069" i="6" s="1"/>
  <c r="BI1078" i="18"/>
  <c r="AB1070" i="6" s="1"/>
  <c r="BI1079" i="18"/>
  <c r="AB1071" i="6" s="1"/>
  <c r="BI1080" i="18"/>
  <c r="AB1072" i="6" s="1"/>
  <c r="BI1081" i="18"/>
  <c r="AB1073" i="6" s="1"/>
  <c r="BI1082" i="18"/>
  <c r="AB1074" i="6" s="1"/>
  <c r="BI1083" i="18"/>
  <c r="AB1075" i="6" s="1"/>
  <c r="BI1084" i="18"/>
  <c r="AB1076" i="6" s="1"/>
  <c r="BI1085" i="18"/>
  <c r="AB1077" i="6" s="1"/>
  <c r="BI1086" i="18"/>
  <c r="AB1078" i="6" s="1"/>
  <c r="BI1087" i="18"/>
  <c r="AB1079" i="6" s="1"/>
  <c r="BI1088" i="18"/>
  <c r="AB1080" i="6" s="1"/>
  <c r="BI1089" i="18"/>
  <c r="AB1081" i="6" s="1"/>
  <c r="BI1090" i="18"/>
  <c r="AB1082" i="6" s="1"/>
  <c r="BI1091" i="18"/>
  <c r="AB1083" i="6" s="1"/>
  <c r="BI1092" i="18"/>
  <c r="AB1084" i="6" s="1"/>
  <c r="BI1093" i="18"/>
  <c r="AB1085" i="6" s="1"/>
  <c r="BI1094" i="18"/>
  <c r="AB1086" i="6" s="1"/>
  <c r="BI1095" i="18"/>
  <c r="AB1087" i="6" s="1"/>
  <c r="BI1096" i="18"/>
  <c r="AB1088" i="6" s="1"/>
  <c r="BI1097" i="18"/>
  <c r="AB1089" i="6" s="1"/>
  <c r="BI1098" i="18"/>
  <c r="AB1090" i="6" s="1"/>
  <c r="BI1099" i="18"/>
  <c r="AB1091" i="6" s="1"/>
  <c r="BI1100" i="18"/>
  <c r="AB1092" i="6" s="1"/>
  <c r="BI1101" i="18"/>
  <c r="AB1093" i="6" s="1"/>
  <c r="BI1102" i="18"/>
  <c r="AB1094" i="6" s="1"/>
  <c r="BI1103" i="18"/>
  <c r="AB1095" i="6" s="1"/>
  <c r="BI1104" i="18"/>
  <c r="AB1096" i="6" s="1"/>
  <c r="BI1105" i="18"/>
  <c r="AB1097" i="6" s="1"/>
  <c r="BI1106" i="18"/>
  <c r="AB1098" i="6" s="1"/>
  <c r="BI1107" i="18"/>
  <c r="AB1099" i="6" s="1"/>
  <c r="BI1108" i="18"/>
  <c r="AB1100" i="6" s="1"/>
  <c r="BI1109" i="18"/>
  <c r="AB1101" i="6" s="1"/>
  <c r="BI1110" i="18"/>
  <c r="AB1102" i="6" s="1"/>
  <c r="BI1111" i="18"/>
  <c r="AB1103" i="6" s="1"/>
  <c r="BI1112" i="18"/>
  <c r="AB1104" i="6" s="1"/>
  <c r="BI1113" i="18"/>
  <c r="AB1105" i="6" s="1"/>
  <c r="BI1114" i="18"/>
  <c r="AB1106" i="6" s="1"/>
  <c r="BI1115" i="18"/>
  <c r="AB1107" i="6" s="1"/>
  <c r="BI1116" i="18"/>
  <c r="AB1108" i="6" s="1"/>
  <c r="BI1117" i="18"/>
  <c r="AB1109" i="6" s="1"/>
  <c r="BI1118" i="18"/>
  <c r="AB1110" i="6" s="1"/>
  <c r="BI1119" i="18"/>
  <c r="AB1111" i="6" s="1"/>
  <c r="BI1120" i="18"/>
  <c r="AB1112" i="6" s="1"/>
  <c r="BI1121" i="18"/>
  <c r="AB1113" i="6" s="1"/>
  <c r="BI1122" i="18"/>
  <c r="AB1114" i="6" s="1"/>
  <c r="BI1123" i="18"/>
  <c r="AB1115" i="6" s="1"/>
  <c r="BI1124" i="18"/>
  <c r="AB1116" i="6" s="1"/>
  <c r="BI1125" i="18"/>
  <c r="AB1117" i="6" s="1"/>
  <c r="BI1126" i="18"/>
  <c r="AB1118" i="6" s="1"/>
  <c r="BI1127" i="18"/>
  <c r="AB1119" i="6" s="1"/>
  <c r="BI1128" i="18"/>
  <c r="AB1120" i="6" s="1"/>
  <c r="BI1129" i="18"/>
  <c r="AB1121" i="6" s="1"/>
  <c r="BI1130" i="18"/>
  <c r="AB1122" i="6" s="1"/>
  <c r="BI1131" i="18"/>
  <c r="AB1123" i="6" s="1"/>
  <c r="BI1132" i="18"/>
  <c r="AB1124" i="6" s="1"/>
  <c r="BI1133" i="18"/>
  <c r="AB1125" i="6" s="1"/>
  <c r="BI1134" i="18"/>
  <c r="AB1126" i="6" s="1"/>
  <c r="BI1135" i="18"/>
  <c r="AB1127" i="6" s="1"/>
  <c r="BI1136" i="18"/>
  <c r="AB1128" i="6" s="1"/>
  <c r="BI1137" i="18"/>
  <c r="AB1129" i="6" s="1"/>
  <c r="BI1138" i="18"/>
  <c r="AB1130" i="6" s="1"/>
  <c r="BI1139" i="18"/>
  <c r="AB1131" i="6" s="1"/>
  <c r="BI1140" i="18"/>
  <c r="AB1132" i="6" s="1"/>
  <c r="BI1141" i="18"/>
  <c r="AB1133" i="6" s="1"/>
  <c r="BI1142" i="18"/>
  <c r="AB1134" i="6" s="1"/>
  <c r="BI1143" i="18"/>
  <c r="AB1135" i="6" s="1"/>
  <c r="BI1144" i="18"/>
  <c r="AB1136" i="6" s="1"/>
  <c r="BI1145" i="18"/>
  <c r="AB1137" i="6" s="1"/>
  <c r="BI1146" i="18"/>
  <c r="AB1138" i="6" s="1"/>
  <c r="BI1147" i="18"/>
  <c r="AB1139" i="6" s="1"/>
  <c r="BI1148" i="18"/>
  <c r="AB1140" i="6" s="1"/>
  <c r="BI1149" i="18"/>
  <c r="AB1141" i="6" s="1"/>
  <c r="BI1150" i="18"/>
  <c r="AB1142" i="6" s="1"/>
  <c r="BI1151" i="18"/>
  <c r="AB1143" i="6" s="1"/>
  <c r="BI1152" i="18"/>
  <c r="AB1144" i="6" s="1"/>
  <c r="BI1153" i="18"/>
  <c r="AB1145" i="6" s="1"/>
  <c r="BI1154" i="18"/>
  <c r="AB1146" i="6" s="1"/>
  <c r="BI1155" i="18"/>
  <c r="AB1147" i="6" s="1"/>
  <c r="BI1156" i="18"/>
  <c r="AB1148" i="6" s="1"/>
  <c r="BI1157" i="18"/>
  <c r="AB1149" i="6" s="1"/>
  <c r="BI1158" i="18"/>
  <c r="AB1150" i="6" s="1"/>
  <c r="BI1159" i="18"/>
  <c r="AB1151" i="6" s="1"/>
  <c r="BI1160" i="18"/>
  <c r="AB1152" i="6" s="1"/>
  <c r="BI1161" i="18"/>
  <c r="AB1153" i="6" s="1"/>
  <c r="BI1162" i="18"/>
  <c r="AB1154" i="6" s="1"/>
  <c r="BI1163" i="18"/>
  <c r="AB1155" i="6" s="1"/>
  <c r="BI1164" i="18"/>
  <c r="AB1156" i="6" s="1"/>
  <c r="BI1165" i="18"/>
  <c r="AB1157" i="6" s="1"/>
  <c r="BI1166" i="18"/>
  <c r="AB1158" i="6" s="1"/>
  <c r="BI1167" i="18"/>
  <c r="AB1159" i="6" s="1"/>
  <c r="BI1168" i="18"/>
  <c r="AB1160" i="6" s="1"/>
  <c r="BI1169" i="18"/>
  <c r="AB1161" i="6" s="1"/>
  <c r="BI1170" i="18"/>
  <c r="AB1162" i="6" s="1"/>
  <c r="BI1171" i="18"/>
  <c r="AB1163" i="6" s="1"/>
  <c r="BI1172" i="18"/>
  <c r="AB1164" i="6" s="1"/>
  <c r="BI1173" i="18"/>
  <c r="AB1165" i="6" s="1"/>
  <c r="BI1174" i="18"/>
  <c r="AB1166" i="6" s="1"/>
  <c r="BI1175" i="18"/>
  <c r="AB1167" i="6" s="1"/>
  <c r="BI1176" i="18"/>
  <c r="AB1168" i="6" s="1"/>
  <c r="BI1177" i="18"/>
  <c r="AB1169" i="6" s="1"/>
  <c r="BI1178" i="18"/>
  <c r="AB1170" i="6" s="1"/>
  <c r="BI1179" i="18"/>
  <c r="AB1171" i="6" s="1"/>
  <c r="BI1180" i="18"/>
  <c r="AB1172" i="6" s="1"/>
  <c r="BI1181" i="18"/>
  <c r="AB1173" i="6" s="1"/>
  <c r="BI1182" i="18"/>
  <c r="AB1174" i="6" s="1"/>
  <c r="BI1183" i="18"/>
  <c r="AB1175" i="6" s="1"/>
  <c r="BI1184" i="18"/>
  <c r="AB1176" i="6" s="1"/>
  <c r="BI1185" i="18"/>
  <c r="AB1177" i="6" s="1"/>
  <c r="BI1186" i="18"/>
  <c r="AB1178" i="6" s="1"/>
  <c r="BI1187" i="18"/>
  <c r="AB1179" i="6" s="1"/>
  <c r="BI1188" i="18"/>
  <c r="AB1180" i="6" s="1"/>
  <c r="BI1189" i="18"/>
  <c r="AB1181" i="6" s="1"/>
  <c r="BI1190" i="18"/>
  <c r="AB1182" i="6" s="1"/>
  <c r="BI1191" i="18"/>
  <c r="AB1183" i="6" s="1"/>
  <c r="BI1192" i="18"/>
  <c r="AB1184" i="6" s="1"/>
  <c r="BI1193" i="18"/>
  <c r="AB1185" i="6" s="1"/>
  <c r="BI1194" i="18"/>
  <c r="AB1186" i="6" s="1"/>
  <c r="BI1195" i="18"/>
  <c r="AB1187" i="6" s="1"/>
  <c r="BI1196" i="18"/>
  <c r="AB1188" i="6" s="1"/>
  <c r="BI1197" i="18"/>
  <c r="AB1189" i="6" s="1"/>
  <c r="BI1198" i="18"/>
  <c r="AB1190" i="6" s="1"/>
  <c r="BI1199" i="18"/>
  <c r="AB1191" i="6" s="1"/>
  <c r="BI1200" i="18"/>
  <c r="AB1192" i="6" s="1"/>
  <c r="BI1201" i="18"/>
  <c r="AB1193" i="6" s="1"/>
  <c r="BI1202" i="18"/>
  <c r="AB1194" i="6" s="1"/>
  <c r="BI1203" i="18"/>
  <c r="AB1195" i="6" s="1"/>
  <c r="BI1204" i="18"/>
  <c r="AB1196" i="6" s="1"/>
  <c r="BI1205" i="18"/>
  <c r="AB1197" i="6" s="1"/>
  <c r="BI1206" i="18"/>
  <c r="AB1198" i="6" s="1"/>
  <c r="BI1207" i="18"/>
  <c r="AB1199" i="6" s="1"/>
  <c r="BI1208" i="18"/>
  <c r="AB1200" i="6" s="1"/>
  <c r="BI1209" i="18"/>
  <c r="AB1201" i="6" s="1"/>
  <c r="BI1210" i="18"/>
  <c r="AB1202" i="6" s="1"/>
  <c r="BI1211" i="18"/>
  <c r="AB1203" i="6" s="1"/>
  <c r="BI1212" i="18"/>
  <c r="AB1204" i="6" s="1"/>
  <c r="BI1213" i="18"/>
  <c r="AB1205" i="6" s="1"/>
  <c r="BI1214" i="18"/>
  <c r="AB1206" i="6" s="1"/>
  <c r="BI1215" i="18"/>
  <c r="AB1207" i="6" s="1"/>
  <c r="BI1216" i="18"/>
  <c r="AB1208" i="6" s="1"/>
  <c r="BI1217" i="18"/>
  <c r="AB1209" i="6" s="1"/>
  <c r="BI1218" i="18"/>
  <c r="AB1210" i="6" s="1"/>
  <c r="BI1219" i="18"/>
  <c r="AB1211" i="6" s="1"/>
  <c r="BI1220" i="18"/>
  <c r="AB1212" i="6" s="1"/>
  <c r="BI1221" i="18"/>
  <c r="AB1213" i="6" s="1"/>
  <c r="BI1222" i="18"/>
  <c r="AB1214" i="6" s="1"/>
  <c r="BI1223" i="18"/>
  <c r="AB1215" i="6" s="1"/>
  <c r="BI1224" i="18"/>
  <c r="AB1216" i="6" s="1"/>
  <c r="BI1225" i="18"/>
  <c r="AB1217" i="6" s="1"/>
  <c r="BI1226" i="18"/>
  <c r="AB1218" i="6" s="1"/>
  <c r="BI1227" i="18"/>
  <c r="AB1219" i="6" s="1"/>
  <c r="BI1228" i="18"/>
  <c r="AB1220" i="6" s="1"/>
  <c r="BI1229" i="18"/>
  <c r="AB1221" i="6" s="1"/>
  <c r="BI1230" i="18"/>
  <c r="AB1222" i="6" s="1"/>
  <c r="BI1231" i="18"/>
  <c r="AB1223" i="6" s="1"/>
  <c r="BI1232" i="18"/>
  <c r="AB1224" i="6" s="1"/>
  <c r="BI1233" i="18"/>
  <c r="AB1225" i="6" s="1"/>
  <c r="BI1234" i="18"/>
  <c r="AB1226" i="6" s="1"/>
  <c r="BI1235" i="18"/>
  <c r="AB1227" i="6" s="1"/>
  <c r="BI1236" i="18"/>
  <c r="AB1228" i="6" s="1"/>
  <c r="BI1237" i="18"/>
  <c r="AB1229" i="6" s="1"/>
  <c r="BI1238" i="18"/>
  <c r="AB1230" i="6" s="1"/>
  <c r="BI1239" i="18"/>
  <c r="AB1231" i="6" s="1"/>
  <c r="BI1240" i="18"/>
  <c r="AB1232" i="6" s="1"/>
  <c r="BI1241" i="18"/>
  <c r="AB1233" i="6" s="1"/>
  <c r="BI1242" i="18"/>
  <c r="AB1234" i="6" s="1"/>
  <c r="BI1243" i="18"/>
  <c r="AB1235" i="6" s="1"/>
  <c r="BI1244" i="18"/>
  <c r="AB1236" i="6" s="1"/>
  <c r="BI1245" i="18"/>
  <c r="AB1237" i="6" s="1"/>
  <c r="BI1246" i="18"/>
  <c r="AB1238" i="6" s="1"/>
  <c r="BI1247" i="18"/>
  <c r="AB1239" i="6" s="1"/>
  <c r="BI1248" i="18"/>
  <c r="AB1240" i="6" s="1"/>
  <c r="BI1249" i="18"/>
  <c r="AB1241" i="6" s="1"/>
  <c r="BI1250" i="18"/>
  <c r="AB1242" i="6" s="1"/>
  <c r="BI1251" i="18"/>
  <c r="AB1243" i="6" s="1"/>
  <c r="BI1252" i="18"/>
  <c r="AB1244" i="6" s="1"/>
  <c r="BI1253" i="18"/>
  <c r="AB1245" i="6" s="1"/>
  <c r="BI1254" i="18"/>
  <c r="AB1246" i="6" s="1"/>
  <c r="BI1255" i="18"/>
  <c r="AB1247" i="6" s="1"/>
  <c r="BI1256" i="18"/>
  <c r="AB1248" i="6" s="1"/>
  <c r="BI1257" i="18"/>
  <c r="AB1249" i="6" s="1"/>
  <c r="BI1258" i="18"/>
  <c r="AB1250" i="6" s="1"/>
  <c r="BI1259" i="18"/>
  <c r="AB1251" i="6" s="1"/>
  <c r="BI1260" i="18"/>
  <c r="AB1252" i="6" s="1"/>
  <c r="BI1261" i="18"/>
  <c r="AB1253" i="6" s="1"/>
  <c r="BI1262" i="18"/>
  <c r="AB1254" i="6" s="1"/>
  <c r="BI1263" i="18"/>
  <c r="AB1255" i="6" s="1"/>
  <c r="BI1264" i="18"/>
  <c r="AB1256" i="6" s="1"/>
  <c r="BI1265" i="18"/>
  <c r="AB1257" i="6" s="1"/>
  <c r="BI1266" i="18"/>
  <c r="AB1258" i="6" s="1"/>
  <c r="BI1267" i="18"/>
  <c r="AB1259" i="6" s="1"/>
  <c r="BI1268" i="18"/>
  <c r="AB1260" i="6" s="1"/>
  <c r="BI1269" i="18"/>
  <c r="AB1261" i="6" s="1"/>
  <c r="BI1270" i="18"/>
  <c r="AB1262" i="6" s="1"/>
  <c r="BI1271" i="18"/>
  <c r="AB1263" i="6" s="1"/>
  <c r="BI1272" i="18"/>
  <c r="AB1264" i="6" s="1"/>
  <c r="BI1273" i="18"/>
  <c r="AB1265" i="6" s="1"/>
  <c r="BI1274" i="18"/>
  <c r="AB1266" i="6" s="1"/>
  <c r="BI1275" i="18"/>
  <c r="AB1267" i="6" s="1"/>
  <c r="BI1276" i="18"/>
  <c r="AB1268" i="6" s="1"/>
  <c r="BI1277" i="18"/>
  <c r="AB1269" i="6" s="1"/>
  <c r="BI1278" i="18"/>
  <c r="AB1270" i="6" s="1"/>
  <c r="BI1279" i="18"/>
  <c r="AB1272" i="6" s="1"/>
  <c r="BI1280" i="18"/>
  <c r="AB1273" i="6" s="1"/>
  <c r="BI1281" i="18"/>
  <c r="AB1274" i="6" s="1"/>
  <c r="BI1282" i="18"/>
  <c r="AB1275" i="6" s="1"/>
  <c r="BI1283" i="18"/>
  <c r="AB1276" i="6" s="1"/>
  <c r="BI1284" i="18"/>
  <c r="AB1277" i="6" s="1"/>
  <c r="BI1285" i="18"/>
  <c r="AB1278" i="6" s="1"/>
  <c r="BI1286" i="18"/>
  <c r="AB1279" i="6" s="1"/>
  <c r="BI1287" i="18"/>
  <c r="AB1280" i="6" s="1"/>
  <c r="BI1288" i="18"/>
  <c r="AB1281" i="6" s="1"/>
  <c r="BI1289" i="18"/>
  <c r="AB1282" i="6" s="1"/>
  <c r="BI1290" i="18"/>
  <c r="AB1283" i="6" s="1"/>
  <c r="BI1291" i="18"/>
  <c r="AB1284" i="6" s="1"/>
  <c r="BI1292" i="18"/>
  <c r="AB1285" i="6" s="1"/>
  <c r="BI1293" i="18"/>
  <c r="AB1286" i="6" s="1"/>
  <c r="BI1294" i="18"/>
  <c r="AB1287" i="6" s="1"/>
  <c r="BI1295" i="18"/>
  <c r="AB1288" i="6" s="1"/>
  <c r="BI1296" i="18"/>
  <c r="AB1289" i="6" s="1"/>
  <c r="BI1297" i="18"/>
  <c r="AB1290" i="6" s="1"/>
  <c r="BI1298" i="18"/>
  <c r="AB1291" i="6" s="1"/>
  <c r="BI1299" i="18"/>
  <c r="AB1292" i="6" s="1"/>
  <c r="BI1300" i="18"/>
  <c r="AB1293" i="6" s="1"/>
  <c r="BI1301" i="18"/>
  <c r="AB1294" i="6" s="1"/>
  <c r="BI1302" i="18"/>
  <c r="AB1295" i="6" s="1"/>
  <c r="BI1303" i="18"/>
  <c r="AB1296" i="6" s="1"/>
  <c r="BI1304" i="18"/>
  <c r="AB1297" i="6" s="1"/>
  <c r="BI1305" i="18"/>
  <c r="AB1298" i="6" s="1"/>
  <c r="BI1306" i="18"/>
  <c r="AB1299" i="6" s="1"/>
  <c r="BI1307" i="18"/>
  <c r="AB1300" i="6" s="1"/>
  <c r="BI1308" i="18"/>
  <c r="AB1301" i="6" s="1"/>
  <c r="BI1309" i="18"/>
  <c r="AB1302" i="6" s="1"/>
  <c r="BI1310" i="18"/>
  <c r="AB1303" i="6" s="1"/>
  <c r="BI1311" i="18"/>
  <c r="AB1304" i="6" s="1"/>
  <c r="BI1312" i="18"/>
  <c r="AB1305" i="6" s="1"/>
  <c r="BI1313" i="18"/>
  <c r="AB1306" i="6" s="1"/>
  <c r="BI1314" i="18"/>
  <c r="AB1307" i="6" s="1"/>
  <c r="BI1315" i="18"/>
  <c r="AB1308" i="6" s="1"/>
  <c r="BI1316" i="18"/>
  <c r="AB1309" i="6" s="1"/>
  <c r="BI1317" i="18"/>
  <c r="BI1318" i="18"/>
  <c r="BI1319" i="18"/>
  <c r="BI1320" i="18"/>
  <c r="BI1321" i="18"/>
  <c r="BI3" i="18"/>
  <c r="Y3" i="6" l="1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0" i="6"/>
  <c r="Y1211" i="6"/>
  <c r="Y1212" i="6"/>
  <c r="Y1213" i="6"/>
  <c r="Y1214" i="6"/>
  <c r="Y1215" i="6"/>
  <c r="Y1216" i="6"/>
  <c r="Y1217" i="6"/>
  <c r="Y1218" i="6"/>
  <c r="Y1219" i="6"/>
  <c r="Y1220" i="6"/>
  <c r="Y1221" i="6"/>
  <c r="Y1222" i="6"/>
  <c r="Y1223" i="6"/>
  <c r="Y1224" i="6"/>
  <c r="Y1225" i="6"/>
  <c r="Y1226" i="6"/>
  <c r="Y1227" i="6"/>
  <c r="Y1228" i="6"/>
  <c r="Y1229" i="6"/>
  <c r="Y1230" i="6"/>
  <c r="Y1231" i="6"/>
  <c r="Y1232" i="6"/>
  <c r="Y1233" i="6"/>
  <c r="Y1234" i="6"/>
  <c r="Y1235" i="6"/>
  <c r="Y1236" i="6"/>
  <c r="Y1237" i="6"/>
  <c r="Y1238" i="6"/>
  <c r="Y1239" i="6"/>
  <c r="Y1240" i="6"/>
  <c r="Y1241" i="6"/>
  <c r="Y1242" i="6"/>
  <c r="Y1243" i="6"/>
  <c r="Y1244" i="6"/>
  <c r="Y1245" i="6"/>
  <c r="Y1246" i="6"/>
  <c r="Y1247" i="6"/>
  <c r="Y1248" i="6"/>
  <c r="Y1249" i="6"/>
  <c r="Y1250" i="6"/>
  <c r="Y1251" i="6"/>
  <c r="Y1252" i="6"/>
  <c r="Y1253" i="6"/>
  <c r="Y1254" i="6"/>
  <c r="Y1255" i="6"/>
  <c r="Y1256" i="6"/>
  <c r="Y1257" i="6"/>
  <c r="Y1258" i="6"/>
  <c r="Y1259" i="6"/>
  <c r="Y1260" i="6"/>
  <c r="Y1261" i="6"/>
  <c r="Y1262" i="6"/>
  <c r="Y1263" i="6"/>
  <c r="Y1264" i="6"/>
  <c r="Y1265" i="6"/>
  <c r="Y1266" i="6"/>
  <c r="Y1267" i="6"/>
  <c r="Y1268" i="6"/>
  <c r="Y1269" i="6"/>
  <c r="Y1270" i="6"/>
  <c r="Y1271" i="6"/>
  <c r="Y1272" i="6"/>
  <c r="Y1273" i="6"/>
  <c r="Y1274" i="6"/>
  <c r="Y1275" i="6"/>
  <c r="Y1276" i="6"/>
  <c r="Y1277" i="6"/>
  <c r="Y1278" i="6"/>
  <c r="Y1279" i="6"/>
  <c r="Y1280" i="6"/>
  <c r="Y1281" i="6"/>
  <c r="Y1282" i="6"/>
  <c r="Y1283" i="6"/>
  <c r="Y1284" i="6"/>
  <c r="Y1285" i="6"/>
  <c r="Y1286" i="6"/>
  <c r="Y1287" i="6"/>
  <c r="Y1288" i="6"/>
  <c r="Y1289" i="6"/>
  <c r="Y1290" i="6"/>
  <c r="Y1291" i="6"/>
  <c r="Y1292" i="6"/>
  <c r="Y1293" i="6"/>
  <c r="Y1294" i="6"/>
  <c r="Y1295" i="6"/>
  <c r="Y1296" i="6"/>
  <c r="Y1297" i="6"/>
  <c r="Y1298" i="6"/>
  <c r="Y1299" i="6"/>
  <c r="Y1300" i="6"/>
  <c r="Y1301" i="6"/>
  <c r="Y1302" i="6"/>
  <c r="Y1303" i="6"/>
  <c r="Y1304" i="6"/>
  <c r="Y1305" i="6"/>
  <c r="Y1306" i="6"/>
  <c r="Y1307" i="6"/>
  <c r="Y1308" i="6"/>
  <c r="Y1309" i="6"/>
  <c r="Y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1201" i="6"/>
  <c r="W1202" i="6"/>
  <c r="W1203" i="6"/>
  <c r="W1204" i="6"/>
  <c r="W1205" i="6"/>
  <c r="W1206" i="6"/>
  <c r="W1207" i="6"/>
  <c r="W1208" i="6"/>
  <c r="W1209" i="6"/>
  <c r="W1210" i="6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W1235" i="6"/>
  <c r="W1236" i="6"/>
  <c r="W1237" i="6"/>
  <c r="W1238" i="6"/>
  <c r="W1239" i="6"/>
  <c r="W1240" i="6"/>
  <c r="W1241" i="6"/>
  <c r="W1242" i="6"/>
  <c r="W1243" i="6"/>
  <c r="W1244" i="6"/>
  <c r="W1245" i="6"/>
  <c r="W1246" i="6"/>
  <c r="W1247" i="6"/>
  <c r="W1248" i="6"/>
  <c r="W1249" i="6"/>
  <c r="W1250" i="6"/>
  <c r="W1251" i="6"/>
  <c r="W1252" i="6"/>
  <c r="W1253" i="6"/>
  <c r="W1254" i="6"/>
  <c r="W1255" i="6"/>
  <c r="W1256" i="6"/>
  <c r="W1257" i="6"/>
  <c r="W1258" i="6"/>
  <c r="W1259" i="6"/>
  <c r="W1260" i="6"/>
  <c r="W1261" i="6"/>
  <c r="W1262" i="6"/>
  <c r="W1263" i="6"/>
  <c r="W1264" i="6"/>
  <c r="W1265" i="6"/>
  <c r="W1266" i="6"/>
  <c r="W1267" i="6"/>
  <c r="W1268" i="6"/>
  <c r="W1269" i="6"/>
  <c r="W1270" i="6"/>
  <c r="W1271" i="6"/>
  <c r="W1272" i="6"/>
  <c r="W1273" i="6"/>
  <c r="W1274" i="6"/>
  <c r="W1275" i="6"/>
  <c r="W1276" i="6"/>
  <c r="W1277" i="6"/>
  <c r="W1278" i="6"/>
  <c r="W1279" i="6"/>
  <c r="W1280" i="6"/>
  <c r="W1281" i="6"/>
  <c r="W1282" i="6"/>
  <c r="W1283" i="6"/>
  <c r="W1284" i="6"/>
  <c r="W1285" i="6"/>
  <c r="W1286" i="6"/>
  <c r="W1287" i="6"/>
  <c r="W1288" i="6"/>
  <c r="W1289" i="6"/>
  <c r="W1290" i="6"/>
  <c r="W1291" i="6"/>
  <c r="W1292" i="6"/>
  <c r="W1293" i="6"/>
  <c r="W1294" i="6"/>
  <c r="W1295" i="6"/>
  <c r="W1296" i="6"/>
  <c r="W1297" i="6"/>
  <c r="W1298" i="6"/>
  <c r="W1299" i="6"/>
  <c r="W1300" i="6"/>
  <c r="W1301" i="6"/>
  <c r="W1302" i="6"/>
  <c r="W1303" i="6"/>
  <c r="W1304" i="6"/>
  <c r="W1305" i="6"/>
  <c r="W1306" i="6"/>
  <c r="W1307" i="6"/>
  <c r="W1308" i="6"/>
  <c r="W1309" i="6"/>
  <c r="W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1249" i="6"/>
  <c r="V1250" i="6"/>
  <c r="V1251" i="6"/>
  <c r="V1252" i="6"/>
  <c r="V1253" i="6"/>
  <c r="V1254" i="6"/>
  <c r="V1255" i="6"/>
  <c r="V1256" i="6"/>
  <c r="V1257" i="6"/>
  <c r="V1258" i="6"/>
  <c r="V1259" i="6"/>
  <c r="V1260" i="6"/>
  <c r="V1261" i="6"/>
  <c r="V1262" i="6"/>
  <c r="V1263" i="6"/>
  <c r="V1264" i="6"/>
  <c r="V1265" i="6"/>
  <c r="V1266" i="6"/>
  <c r="V1267" i="6"/>
  <c r="V1268" i="6"/>
  <c r="V1269" i="6"/>
  <c r="V1270" i="6"/>
  <c r="V1271" i="6"/>
  <c r="V1272" i="6"/>
  <c r="V1273" i="6"/>
  <c r="V1274" i="6"/>
  <c r="V1275" i="6"/>
  <c r="V1276" i="6"/>
  <c r="V1277" i="6"/>
  <c r="V1278" i="6"/>
  <c r="V1279" i="6"/>
  <c r="V1280" i="6"/>
  <c r="V1281" i="6"/>
  <c r="V1282" i="6"/>
  <c r="V1283" i="6"/>
  <c r="V1284" i="6"/>
  <c r="V1285" i="6"/>
  <c r="V1286" i="6"/>
  <c r="V1287" i="6"/>
  <c r="V1288" i="6"/>
  <c r="V1289" i="6"/>
  <c r="V1290" i="6"/>
  <c r="V1291" i="6"/>
  <c r="V1292" i="6"/>
  <c r="V1293" i="6"/>
  <c r="V1294" i="6"/>
  <c r="V1295" i="6"/>
  <c r="V1296" i="6"/>
  <c r="V1297" i="6"/>
  <c r="V1298" i="6"/>
  <c r="V1299" i="6"/>
  <c r="V1300" i="6"/>
  <c r="V1301" i="6"/>
  <c r="V1302" i="6"/>
  <c r="V1303" i="6"/>
  <c r="V1304" i="6"/>
  <c r="V1305" i="6"/>
  <c r="V1306" i="6"/>
  <c r="V1307" i="6"/>
  <c r="V1308" i="6"/>
  <c r="V1309" i="6"/>
  <c r="V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2" i="6"/>
  <c r="AI1309" i="6"/>
  <c r="AG1309" i="6"/>
  <c r="J1309" i="6"/>
  <c r="I1309" i="6"/>
  <c r="H1309" i="6"/>
  <c r="G1309" i="6"/>
  <c r="F1309" i="6"/>
  <c r="E1309" i="6"/>
  <c r="D1309" i="6"/>
  <c r="C130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2" i="6"/>
  <c r="B1309" i="6"/>
  <c r="R1309" i="6" l="1"/>
  <c r="Z1309" i="6" l="1"/>
  <c r="AC1309" i="6" s="1"/>
  <c r="AL1309" i="6" s="1"/>
  <c r="AM1309" i="6"/>
  <c r="AJ1309" i="6"/>
  <c r="AI3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47" i="6"/>
  <c r="AI548" i="6"/>
  <c r="AI549" i="6"/>
  <c r="AI550" i="6"/>
  <c r="AI551" i="6"/>
  <c r="AI552" i="6"/>
  <c r="AI553" i="6"/>
  <c r="AI554" i="6"/>
  <c r="AI555" i="6"/>
  <c r="AI556" i="6"/>
  <c r="AI557" i="6"/>
  <c r="AI558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65" i="6"/>
  <c r="AI766" i="6"/>
  <c r="AI767" i="6"/>
  <c r="AI768" i="6"/>
  <c r="AI769" i="6"/>
  <c r="AI770" i="6"/>
  <c r="AI771" i="6"/>
  <c r="AI772" i="6"/>
  <c r="AI773" i="6"/>
  <c r="AI774" i="6"/>
  <c r="AI775" i="6"/>
  <c r="AI776" i="6"/>
  <c r="AI777" i="6"/>
  <c r="AI778" i="6"/>
  <c r="AI779" i="6"/>
  <c r="AI780" i="6"/>
  <c r="AI781" i="6"/>
  <c r="AI782" i="6"/>
  <c r="AI783" i="6"/>
  <c r="AI784" i="6"/>
  <c r="AI785" i="6"/>
  <c r="AI786" i="6"/>
  <c r="AI787" i="6"/>
  <c r="AI788" i="6"/>
  <c r="AI789" i="6"/>
  <c r="AI790" i="6"/>
  <c r="AI791" i="6"/>
  <c r="AI792" i="6"/>
  <c r="AI793" i="6"/>
  <c r="AI794" i="6"/>
  <c r="AI795" i="6"/>
  <c r="AI796" i="6"/>
  <c r="AI797" i="6"/>
  <c r="AI798" i="6"/>
  <c r="AI799" i="6"/>
  <c r="AI800" i="6"/>
  <c r="AI801" i="6"/>
  <c r="AI802" i="6"/>
  <c r="AI803" i="6"/>
  <c r="AI804" i="6"/>
  <c r="AI805" i="6"/>
  <c r="AI806" i="6"/>
  <c r="AI807" i="6"/>
  <c r="AI808" i="6"/>
  <c r="AI809" i="6"/>
  <c r="AI810" i="6"/>
  <c r="AI811" i="6"/>
  <c r="AI812" i="6"/>
  <c r="AI813" i="6"/>
  <c r="AI814" i="6"/>
  <c r="AI815" i="6"/>
  <c r="AI816" i="6"/>
  <c r="AI817" i="6"/>
  <c r="AI818" i="6"/>
  <c r="AI819" i="6"/>
  <c r="AI820" i="6"/>
  <c r="AI821" i="6"/>
  <c r="AI822" i="6"/>
  <c r="AI823" i="6"/>
  <c r="AI824" i="6"/>
  <c r="AI825" i="6"/>
  <c r="AI826" i="6"/>
  <c r="AI827" i="6"/>
  <c r="AI828" i="6"/>
  <c r="AI829" i="6"/>
  <c r="AI830" i="6"/>
  <c r="AI831" i="6"/>
  <c r="AI832" i="6"/>
  <c r="AI833" i="6"/>
  <c r="AI834" i="6"/>
  <c r="AI835" i="6"/>
  <c r="AI836" i="6"/>
  <c r="AI837" i="6"/>
  <c r="AI838" i="6"/>
  <c r="AI839" i="6"/>
  <c r="AI840" i="6"/>
  <c r="AI841" i="6"/>
  <c r="AI842" i="6"/>
  <c r="AI843" i="6"/>
  <c r="AI844" i="6"/>
  <c r="AI845" i="6"/>
  <c r="AI846" i="6"/>
  <c r="AI847" i="6"/>
  <c r="AI848" i="6"/>
  <c r="AI849" i="6"/>
  <c r="AI850" i="6"/>
  <c r="AI851" i="6"/>
  <c r="AI852" i="6"/>
  <c r="AI853" i="6"/>
  <c r="AI854" i="6"/>
  <c r="AI855" i="6"/>
  <c r="AI856" i="6"/>
  <c r="AI857" i="6"/>
  <c r="AI858" i="6"/>
  <c r="AI859" i="6"/>
  <c r="AI860" i="6"/>
  <c r="AI861" i="6"/>
  <c r="AI862" i="6"/>
  <c r="AI863" i="6"/>
  <c r="AI864" i="6"/>
  <c r="AI865" i="6"/>
  <c r="AI866" i="6"/>
  <c r="AI867" i="6"/>
  <c r="AI868" i="6"/>
  <c r="AI869" i="6"/>
  <c r="AI870" i="6"/>
  <c r="AI871" i="6"/>
  <c r="AI872" i="6"/>
  <c r="AI873" i="6"/>
  <c r="AI874" i="6"/>
  <c r="AI875" i="6"/>
  <c r="AI876" i="6"/>
  <c r="AI877" i="6"/>
  <c r="AI878" i="6"/>
  <c r="AI879" i="6"/>
  <c r="AI880" i="6"/>
  <c r="AI881" i="6"/>
  <c r="AI882" i="6"/>
  <c r="AI883" i="6"/>
  <c r="AI884" i="6"/>
  <c r="AI885" i="6"/>
  <c r="AI886" i="6"/>
  <c r="AI887" i="6"/>
  <c r="AI888" i="6"/>
  <c r="AI889" i="6"/>
  <c r="AI890" i="6"/>
  <c r="AI891" i="6"/>
  <c r="AI892" i="6"/>
  <c r="AI893" i="6"/>
  <c r="AI894" i="6"/>
  <c r="AI895" i="6"/>
  <c r="AI896" i="6"/>
  <c r="AI897" i="6"/>
  <c r="AI898" i="6"/>
  <c r="AI899" i="6"/>
  <c r="AI900" i="6"/>
  <c r="AI901" i="6"/>
  <c r="AI902" i="6"/>
  <c r="AI903" i="6"/>
  <c r="AI904" i="6"/>
  <c r="AI905" i="6"/>
  <c r="AI906" i="6"/>
  <c r="AI907" i="6"/>
  <c r="AI908" i="6"/>
  <c r="AI909" i="6"/>
  <c r="AI910" i="6"/>
  <c r="AI911" i="6"/>
  <c r="AI912" i="6"/>
  <c r="AI913" i="6"/>
  <c r="AI914" i="6"/>
  <c r="AI915" i="6"/>
  <c r="AI916" i="6"/>
  <c r="AI917" i="6"/>
  <c r="AI918" i="6"/>
  <c r="AI919" i="6"/>
  <c r="AI920" i="6"/>
  <c r="AI921" i="6"/>
  <c r="AI922" i="6"/>
  <c r="AI923" i="6"/>
  <c r="AI924" i="6"/>
  <c r="AI925" i="6"/>
  <c r="AI926" i="6"/>
  <c r="AI927" i="6"/>
  <c r="AI928" i="6"/>
  <c r="AI929" i="6"/>
  <c r="AI930" i="6"/>
  <c r="AI931" i="6"/>
  <c r="AI932" i="6"/>
  <c r="AI933" i="6"/>
  <c r="AI934" i="6"/>
  <c r="AI935" i="6"/>
  <c r="AI936" i="6"/>
  <c r="AI937" i="6"/>
  <c r="AI938" i="6"/>
  <c r="AI939" i="6"/>
  <c r="AI940" i="6"/>
  <c r="AI941" i="6"/>
  <c r="AI942" i="6"/>
  <c r="AI943" i="6"/>
  <c r="AI944" i="6"/>
  <c r="AI945" i="6"/>
  <c r="AI946" i="6"/>
  <c r="AI947" i="6"/>
  <c r="AI948" i="6"/>
  <c r="AI949" i="6"/>
  <c r="AI950" i="6"/>
  <c r="AI951" i="6"/>
  <c r="AI952" i="6"/>
  <c r="AI953" i="6"/>
  <c r="AI954" i="6"/>
  <c r="AI955" i="6"/>
  <c r="AI956" i="6"/>
  <c r="AI957" i="6"/>
  <c r="AI958" i="6"/>
  <c r="AI959" i="6"/>
  <c r="AI960" i="6"/>
  <c r="AI961" i="6"/>
  <c r="AI962" i="6"/>
  <c r="AI963" i="6"/>
  <c r="AI964" i="6"/>
  <c r="AI965" i="6"/>
  <c r="AI966" i="6"/>
  <c r="AI967" i="6"/>
  <c r="AI968" i="6"/>
  <c r="AI969" i="6"/>
  <c r="AI970" i="6"/>
  <c r="AI971" i="6"/>
  <c r="AI972" i="6"/>
  <c r="AI973" i="6"/>
  <c r="AI974" i="6"/>
  <c r="AI975" i="6"/>
  <c r="AI976" i="6"/>
  <c r="AI977" i="6"/>
  <c r="AI978" i="6"/>
  <c r="AI979" i="6"/>
  <c r="AI980" i="6"/>
  <c r="AI981" i="6"/>
  <c r="AI982" i="6"/>
  <c r="AI983" i="6"/>
  <c r="AI984" i="6"/>
  <c r="AI985" i="6"/>
  <c r="AI986" i="6"/>
  <c r="AI987" i="6"/>
  <c r="AI988" i="6"/>
  <c r="AI989" i="6"/>
  <c r="AI990" i="6"/>
  <c r="AI991" i="6"/>
  <c r="AI992" i="6"/>
  <c r="AI993" i="6"/>
  <c r="AI994" i="6"/>
  <c r="AI995" i="6"/>
  <c r="AI996" i="6"/>
  <c r="AI997" i="6"/>
  <c r="AI998" i="6"/>
  <c r="AI999" i="6"/>
  <c r="AI1000" i="6"/>
  <c r="AI1001" i="6"/>
  <c r="AI1002" i="6"/>
  <c r="AI1003" i="6"/>
  <c r="AI1004" i="6"/>
  <c r="AI1005" i="6"/>
  <c r="AI1006" i="6"/>
  <c r="AI1007" i="6"/>
  <c r="AI1008" i="6"/>
  <c r="AI1009" i="6"/>
  <c r="AI1010" i="6"/>
  <c r="AI1011" i="6"/>
  <c r="AI1012" i="6"/>
  <c r="AI1013" i="6"/>
  <c r="AI1014" i="6"/>
  <c r="AI1015" i="6"/>
  <c r="AI1016" i="6"/>
  <c r="AI1017" i="6"/>
  <c r="AI1018" i="6"/>
  <c r="AI1019" i="6"/>
  <c r="AI1020" i="6"/>
  <c r="AI1021" i="6"/>
  <c r="AI1022" i="6"/>
  <c r="AI1023" i="6"/>
  <c r="AI1024" i="6"/>
  <c r="AI1025" i="6"/>
  <c r="AI1026" i="6"/>
  <c r="AI1027" i="6"/>
  <c r="AI1028" i="6"/>
  <c r="AI1029" i="6"/>
  <c r="AI1030" i="6"/>
  <c r="AI1031" i="6"/>
  <c r="AI1032" i="6"/>
  <c r="AI1033" i="6"/>
  <c r="AI1034" i="6"/>
  <c r="AI1035" i="6"/>
  <c r="AI1036" i="6"/>
  <c r="AI1037" i="6"/>
  <c r="AI1038" i="6"/>
  <c r="AI1039" i="6"/>
  <c r="AI1040" i="6"/>
  <c r="AI1041" i="6"/>
  <c r="AI1042" i="6"/>
  <c r="AI1043" i="6"/>
  <c r="AI1044" i="6"/>
  <c r="AI1045" i="6"/>
  <c r="AI1046" i="6"/>
  <c r="AI1047" i="6"/>
  <c r="AI1048" i="6"/>
  <c r="AI1049" i="6"/>
  <c r="AI1050" i="6"/>
  <c r="AI1051" i="6"/>
  <c r="AI1052" i="6"/>
  <c r="AI1053" i="6"/>
  <c r="AI1054" i="6"/>
  <c r="AI1055" i="6"/>
  <c r="AI1056" i="6"/>
  <c r="AI1057" i="6"/>
  <c r="AI1058" i="6"/>
  <c r="AI1059" i="6"/>
  <c r="AI1060" i="6"/>
  <c r="AI1061" i="6"/>
  <c r="AI1062" i="6"/>
  <c r="AI1063" i="6"/>
  <c r="AI1064" i="6"/>
  <c r="AI1065" i="6"/>
  <c r="AI1066" i="6"/>
  <c r="AI1067" i="6"/>
  <c r="AI1068" i="6"/>
  <c r="AI1069" i="6"/>
  <c r="AI1070" i="6"/>
  <c r="AI1071" i="6"/>
  <c r="AI1072" i="6"/>
  <c r="AI1073" i="6"/>
  <c r="AI1074" i="6"/>
  <c r="AI1075" i="6"/>
  <c r="AI1076" i="6"/>
  <c r="AI1077" i="6"/>
  <c r="AI1078" i="6"/>
  <c r="AI1079" i="6"/>
  <c r="AI1080" i="6"/>
  <c r="AI1081" i="6"/>
  <c r="AI1082" i="6"/>
  <c r="AI1083" i="6"/>
  <c r="AI1084" i="6"/>
  <c r="AI1085" i="6"/>
  <c r="AI1086" i="6"/>
  <c r="AI1087" i="6"/>
  <c r="AI1088" i="6"/>
  <c r="AI1089" i="6"/>
  <c r="AI1090" i="6"/>
  <c r="AI1091" i="6"/>
  <c r="AI1092" i="6"/>
  <c r="AI1093" i="6"/>
  <c r="AI1094" i="6"/>
  <c r="AI1095" i="6"/>
  <c r="AI1096" i="6"/>
  <c r="AI1097" i="6"/>
  <c r="AI1098" i="6"/>
  <c r="AI1099" i="6"/>
  <c r="AI1100" i="6"/>
  <c r="AI1101" i="6"/>
  <c r="AI1102" i="6"/>
  <c r="AI1103" i="6"/>
  <c r="AI1104" i="6"/>
  <c r="AI1105" i="6"/>
  <c r="AI1106" i="6"/>
  <c r="AI1107" i="6"/>
  <c r="AI1108" i="6"/>
  <c r="AI1109" i="6"/>
  <c r="AI1110" i="6"/>
  <c r="AI1111" i="6"/>
  <c r="AI1112" i="6"/>
  <c r="AI1113" i="6"/>
  <c r="AI1114" i="6"/>
  <c r="AI1115" i="6"/>
  <c r="AI1116" i="6"/>
  <c r="AI1117" i="6"/>
  <c r="AI1118" i="6"/>
  <c r="AI1119" i="6"/>
  <c r="AI1120" i="6"/>
  <c r="AI1121" i="6"/>
  <c r="AI1122" i="6"/>
  <c r="AI1123" i="6"/>
  <c r="AI1124" i="6"/>
  <c r="AI1125" i="6"/>
  <c r="AI1126" i="6"/>
  <c r="AI1127" i="6"/>
  <c r="AI1128" i="6"/>
  <c r="AI1129" i="6"/>
  <c r="AI1130" i="6"/>
  <c r="AI1131" i="6"/>
  <c r="AI1132" i="6"/>
  <c r="AI1133" i="6"/>
  <c r="AI1134" i="6"/>
  <c r="AI1135" i="6"/>
  <c r="AI1136" i="6"/>
  <c r="AI1137" i="6"/>
  <c r="AI1138" i="6"/>
  <c r="AI1139" i="6"/>
  <c r="AI1140" i="6"/>
  <c r="AI1141" i="6"/>
  <c r="AI1142" i="6"/>
  <c r="AI1143" i="6"/>
  <c r="AI1144" i="6"/>
  <c r="AI1145" i="6"/>
  <c r="AI1146" i="6"/>
  <c r="AI1147" i="6"/>
  <c r="AI1148" i="6"/>
  <c r="AI1149" i="6"/>
  <c r="AI1150" i="6"/>
  <c r="AI1151" i="6"/>
  <c r="AI1152" i="6"/>
  <c r="AI1153" i="6"/>
  <c r="AI1154" i="6"/>
  <c r="AI1155" i="6"/>
  <c r="AI1156" i="6"/>
  <c r="AI1157" i="6"/>
  <c r="AI1158" i="6"/>
  <c r="AI1159" i="6"/>
  <c r="AI1160" i="6"/>
  <c r="AI1161" i="6"/>
  <c r="AI1162" i="6"/>
  <c r="AI1163" i="6"/>
  <c r="AI1164" i="6"/>
  <c r="AI1165" i="6"/>
  <c r="AI1166" i="6"/>
  <c r="AI1167" i="6"/>
  <c r="AI1168" i="6"/>
  <c r="AI1169" i="6"/>
  <c r="AI1170" i="6"/>
  <c r="AI1171" i="6"/>
  <c r="AI1172" i="6"/>
  <c r="AI1173" i="6"/>
  <c r="AI1174" i="6"/>
  <c r="AI1175" i="6"/>
  <c r="AI1176" i="6"/>
  <c r="AI1177" i="6"/>
  <c r="AI1178" i="6"/>
  <c r="AI1179" i="6"/>
  <c r="AI1180" i="6"/>
  <c r="AI1181" i="6"/>
  <c r="AI1182" i="6"/>
  <c r="AI1183" i="6"/>
  <c r="AI1184" i="6"/>
  <c r="AI1185" i="6"/>
  <c r="AI1186" i="6"/>
  <c r="AI1187" i="6"/>
  <c r="AI1188" i="6"/>
  <c r="AI1189" i="6"/>
  <c r="AI1190" i="6"/>
  <c r="AI1191" i="6"/>
  <c r="AI1192" i="6"/>
  <c r="AI1193" i="6"/>
  <c r="AI1194" i="6"/>
  <c r="AI1195" i="6"/>
  <c r="AI1196" i="6"/>
  <c r="AI1197" i="6"/>
  <c r="AI1198" i="6"/>
  <c r="AI1199" i="6"/>
  <c r="AI1200" i="6"/>
  <c r="AI1201" i="6"/>
  <c r="AI1202" i="6"/>
  <c r="AI1203" i="6"/>
  <c r="AI1204" i="6"/>
  <c r="AI1205" i="6"/>
  <c r="AI1206" i="6"/>
  <c r="AI1207" i="6"/>
  <c r="AI1208" i="6"/>
  <c r="AI1209" i="6"/>
  <c r="AI1210" i="6"/>
  <c r="AI1211" i="6"/>
  <c r="AI1212" i="6"/>
  <c r="AI1213" i="6"/>
  <c r="AI1214" i="6"/>
  <c r="AI1215" i="6"/>
  <c r="AI1216" i="6"/>
  <c r="AI1217" i="6"/>
  <c r="AI1218" i="6"/>
  <c r="AI1219" i="6"/>
  <c r="AI1220" i="6"/>
  <c r="AI1221" i="6"/>
  <c r="AI1222" i="6"/>
  <c r="AI1223" i="6"/>
  <c r="AI1224" i="6"/>
  <c r="AI1225" i="6"/>
  <c r="AI1226" i="6"/>
  <c r="AI1227" i="6"/>
  <c r="AI1228" i="6"/>
  <c r="AI1229" i="6"/>
  <c r="AI1230" i="6"/>
  <c r="AI1231" i="6"/>
  <c r="AI1232" i="6"/>
  <c r="AI1233" i="6"/>
  <c r="AI1234" i="6"/>
  <c r="AI1235" i="6"/>
  <c r="AI1236" i="6"/>
  <c r="AI1237" i="6"/>
  <c r="AI1238" i="6"/>
  <c r="AI1239" i="6"/>
  <c r="AI1240" i="6"/>
  <c r="AI1241" i="6"/>
  <c r="AI1242" i="6"/>
  <c r="AI1243" i="6"/>
  <c r="AI1244" i="6"/>
  <c r="AI1245" i="6"/>
  <c r="AI1246" i="6"/>
  <c r="AI1247" i="6"/>
  <c r="AI1248" i="6"/>
  <c r="AI1249" i="6"/>
  <c r="AI1250" i="6"/>
  <c r="AI1251" i="6"/>
  <c r="AI1252" i="6"/>
  <c r="AI1253" i="6"/>
  <c r="AI1254" i="6"/>
  <c r="AI1255" i="6"/>
  <c r="AI1256" i="6"/>
  <c r="AI1257" i="6"/>
  <c r="AI1258" i="6"/>
  <c r="AI1259" i="6"/>
  <c r="AI1260" i="6"/>
  <c r="AI1261" i="6"/>
  <c r="AI1262" i="6"/>
  <c r="AI1263" i="6"/>
  <c r="AI1264" i="6"/>
  <c r="AI1265" i="6"/>
  <c r="AI1266" i="6"/>
  <c r="AI1267" i="6"/>
  <c r="AI1268" i="6"/>
  <c r="AI1269" i="6"/>
  <c r="AI1270" i="6"/>
  <c r="AI1271" i="6"/>
  <c r="AI1272" i="6"/>
  <c r="AI1273" i="6"/>
  <c r="AI1274" i="6"/>
  <c r="AI1275" i="6"/>
  <c r="AI1276" i="6"/>
  <c r="AI1277" i="6"/>
  <c r="AI1278" i="6"/>
  <c r="AI1279" i="6"/>
  <c r="AI1280" i="6"/>
  <c r="AI1281" i="6"/>
  <c r="AI1282" i="6"/>
  <c r="AI1283" i="6"/>
  <c r="AI1284" i="6"/>
  <c r="AI1285" i="6"/>
  <c r="AI1286" i="6"/>
  <c r="AI1287" i="6"/>
  <c r="AI1288" i="6"/>
  <c r="AI1289" i="6"/>
  <c r="AI1290" i="6"/>
  <c r="AI1291" i="6"/>
  <c r="AI1292" i="6"/>
  <c r="AI1293" i="6"/>
  <c r="AI1294" i="6"/>
  <c r="AI1295" i="6"/>
  <c r="AI1296" i="6"/>
  <c r="AI1297" i="6"/>
  <c r="AI1298" i="6"/>
  <c r="AI1299" i="6"/>
  <c r="AI1300" i="6"/>
  <c r="AI1301" i="6"/>
  <c r="AI1302" i="6"/>
  <c r="AI1303" i="6"/>
  <c r="AI1304" i="6"/>
  <c r="AI1305" i="6"/>
  <c r="AI1306" i="6"/>
  <c r="AI1307" i="6"/>
  <c r="AI1308" i="6"/>
  <c r="AI2" i="6"/>
  <c r="AD1309" i="6" l="1"/>
  <c r="AH1309" i="6" s="1"/>
  <c r="AF1309" i="6"/>
  <c r="O2" i="6"/>
  <c r="N2" i="6"/>
  <c r="M2" i="6"/>
  <c r="AA1313" i="14" l="1"/>
  <c r="AA1314" i="14"/>
  <c r="AA1315" i="14"/>
  <c r="AA1316" i="14"/>
  <c r="AA1317" i="14"/>
  <c r="AA62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508" i="14"/>
  <c r="Y509" i="14"/>
  <c r="Y510" i="14"/>
  <c r="Y511" i="14"/>
  <c r="Y512" i="14"/>
  <c r="Y513" i="14"/>
  <c r="Y514" i="14"/>
  <c r="Y515" i="14"/>
  <c r="Y516" i="14"/>
  <c r="Y517" i="14"/>
  <c r="Y518" i="14"/>
  <c r="Y519" i="14"/>
  <c r="Y520" i="14"/>
  <c r="Y521" i="14"/>
  <c r="Y522" i="14"/>
  <c r="Y523" i="14"/>
  <c r="Y524" i="14"/>
  <c r="Y525" i="14"/>
  <c r="Y526" i="14"/>
  <c r="Y527" i="14"/>
  <c r="Y528" i="14"/>
  <c r="Y529" i="14"/>
  <c r="Y530" i="14"/>
  <c r="Y531" i="14"/>
  <c r="Y532" i="14"/>
  <c r="Y533" i="14"/>
  <c r="Y534" i="14"/>
  <c r="Y535" i="14"/>
  <c r="Y536" i="14"/>
  <c r="Y537" i="14"/>
  <c r="Y538" i="14"/>
  <c r="Y539" i="14"/>
  <c r="Y540" i="14"/>
  <c r="Y541" i="14"/>
  <c r="Y542" i="14"/>
  <c r="Y543" i="14"/>
  <c r="Y544" i="14"/>
  <c r="Y545" i="14"/>
  <c r="Y546" i="14"/>
  <c r="Y547" i="14"/>
  <c r="Y548" i="14"/>
  <c r="Y549" i="14"/>
  <c r="Y550" i="14"/>
  <c r="Y551" i="14"/>
  <c r="Y552" i="14"/>
  <c r="Y553" i="14"/>
  <c r="Y554" i="14"/>
  <c r="Y555" i="14"/>
  <c r="Y556" i="14"/>
  <c r="Y557" i="14"/>
  <c r="Y558" i="14"/>
  <c r="Y559" i="14"/>
  <c r="Y560" i="14"/>
  <c r="Y561" i="14"/>
  <c r="Y562" i="14"/>
  <c r="Y563" i="14"/>
  <c r="Y564" i="14"/>
  <c r="Y565" i="14"/>
  <c r="Y566" i="14"/>
  <c r="Y567" i="14"/>
  <c r="Y568" i="14"/>
  <c r="Y569" i="14"/>
  <c r="Y570" i="14"/>
  <c r="Y571" i="14"/>
  <c r="Y572" i="14"/>
  <c r="Y573" i="14"/>
  <c r="Y574" i="14"/>
  <c r="Y575" i="14"/>
  <c r="Y576" i="14"/>
  <c r="Y577" i="14"/>
  <c r="Y578" i="14"/>
  <c r="Y579" i="14"/>
  <c r="Y580" i="14"/>
  <c r="Y581" i="14"/>
  <c r="Y582" i="14"/>
  <c r="Y583" i="14"/>
  <c r="Y584" i="14"/>
  <c r="Y585" i="14"/>
  <c r="Y586" i="14"/>
  <c r="Y587" i="14"/>
  <c r="Y588" i="14"/>
  <c r="Y589" i="14"/>
  <c r="Y590" i="14"/>
  <c r="Y591" i="14"/>
  <c r="Y592" i="14"/>
  <c r="Y593" i="14"/>
  <c r="Y594" i="14"/>
  <c r="Y595" i="14"/>
  <c r="Y596" i="14"/>
  <c r="Y597" i="14"/>
  <c r="Y598" i="14"/>
  <c r="Y599" i="14"/>
  <c r="Y600" i="14"/>
  <c r="Y601" i="14"/>
  <c r="Y602" i="14"/>
  <c r="Y603" i="14"/>
  <c r="Y604" i="14"/>
  <c r="Y605" i="14"/>
  <c r="Y606" i="14"/>
  <c r="Y607" i="14"/>
  <c r="Y608" i="14"/>
  <c r="Y609" i="14"/>
  <c r="Y610" i="14"/>
  <c r="Y611" i="14"/>
  <c r="Y612" i="14"/>
  <c r="Y613" i="14"/>
  <c r="Y614" i="14"/>
  <c r="Y615" i="14"/>
  <c r="Y616" i="14"/>
  <c r="Y617" i="14"/>
  <c r="Y618" i="14"/>
  <c r="Y619" i="14"/>
  <c r="Y620" i="14"/>
  <c r="Y621" i="14"/>
  <c r="Y622" i="14"/>
  <c r="Y623" i="14"/>
  <c r="Y624" i="14"/>
  <c r="Y625" i="14"/>
  <c r="Y626" i="14"/>
  <c r="Y627" i="14"/>
  <c r="Y628" i="14"/>
  <c r="Y629" i="14"/>
  <c r="Y630" i="14"/>
  <c r="Y631" i="14"/>
  <c r="Y632" i="14"/>
  <c r="Y633" i="14"/>
  <c r="Y634" i="14"/>
  <c r="Y635" i="14"/>
  <c r="Y636" i="14"/>
  <c r="Y637" i="14"/>
  <c r="Y638" i="14"/>
  <c r="Y639" i="14"/>
  <c r="Y640" i="14"/>
  <c r="Y641" i="14"/>
  <c r="Y642" i="14"/>
  <c r="Y643" i="14"/>
  <c r="Y644" i="14"/>
  <c r="Y645" i="14"/>
  <c r="Y646" i="14"/>
  <c r="Y647" i="14"/>
  <c r="Y648" i="14"/>
  <c r="Y649" i="14"/>
  <c r="Y650" i="14"/>
  <c r="Y651" i="14"/>
  <c r="Y652" i="14"/>
  <c r="Y653" i="14"/>
  <c r="Y654" i="14"/>
  <c r="Y655" i="14"/>
  <c r="Y656" i="14"/>
  <c r="Y657" i="14"/>
  <c r="Y658" i="14"/>
  <c r="Y659" i="14"/>
  <c r="Y660" i="14"/>
  <c r="Y661" i="14"/>
  <c r="Y662" i="14"/>
  <c r="Y663" i="14"/>
  <c r="Y664" i="14"/>
  <c r="Y665" i="14"/>
  <c r="Y666" i="14"/>
  <c r="Y667" i="14"/>
  <c r="Y668" i="14"/>
  <c r="Y669" i="14"/>
  <c r="Y670" i="14"/>
  <c r="Y671" i="14"/>
  <c r="Y672" i="14"/>
  <c r="Y673" i="14"/>
  <c r="Y674" i="14"/>
  <c r="Y675" i="14"/>
  <c r="Y676" i="14"/>
  <c r="Y677" i="14"/>
  <c r="Y678" i="14"/>
  <c r="Y679" i="14"/>
  <c r="Y680" i="14"/>
  <c r="Y681" i="14"/>
  <c r="Y682" i="14"/>
  <c r="Y683" i="14"/>
  <c r="Y684" i="14"/>
  <c r="Y685" i="14"/>
  <c r="Y686" i="14"/>
  <c r="Y687" i="14"/>
  <c r="Y688" i="14"/>
  <c r="Y689" i="14"/>
  <c r="Y690" i="14"/>
  <c r="Y691" i="14"/>
  <c r="Y692" i="14"/>
  <c r="Y693" i="14"/>
  <c r="Y694" i="14"/>
  <c r="Y695" i="14"/>
  <c r="Y696" i="14"/>
  <c r="Y697" i="14"/>
  <c r="Y698" i="14"/>
  <c r="Y699" i="14"/>
  <c r="Y700" i="14"/>
  <c r="Y701" i="14"/>
  <c r="Y702" i="14"/>
  <c r="Y703" i="14"/>
  <c r="Y704" i="14"/>
  <c r="Y705" i="14"/>
  <c r="Y706" i="14"/>
  <c r="Y707" i="14"/>
  <c r="Y708" i="14"/>
  <c r="Y709" i="14"/>
  <c r="Y710" i="14"/>
  <c r="Y711" i="14"/>
  <c r="Y712" i="14"/>
  <c r="Y713" i="14"/>
  <c r="Y714" i="14"/>
  <c r="Y715" i="14"/>
  <c r="Y716" i="14"/>
  <c r="Y717" i="14"/>
  <c r="Y718" i="14"/>
  <c r="Y719" i="14"/>
  <c r="Y720" i="14"/>
  <c r="Y721" i="14"/>
  <c r="Y722" i="14"/>
  <c r="Y723" i="14"/>
  <c r="Y724" i="14"/>
  <c r="Y725" i="14"/>
  <c r="Y726" i="14"/>
  <c r="Y727" i="14"/>
  <c r="Y728" i="14"/>
  <c r="Y729" i="14"/>
  <c r="Y730" i="14"/>
  <c r="Y731" i="14"/>
  <c r="Y732" i="14"/>
  <c r="Y733" i="14"/>
  <c r="Y734" i="14"/>
  <c r="Y735" i="14"/>
  <c r="Y736" i="14"/>
  <c r="Y737" i="14"/>
  <c r="Y738" i="14"/>
  <c r="Y739" i="14"/>
  <c r="Y740" i="14"/>
  <c r="Y741" i="14"/>
  <c r="Y742" i="14"/>
  <c r="Y743" i="14"/>
  <c r="Y744" i="14"/>
  <c r="Y745" i="14"/>
  <c r="Y746" i="14"/>
  <c r="Y747" i="14"/>
  <c r="Y748" i="14"/>
  <c r="Y749" i="14"/>
  <c r="Y750" i="14"/>
  <c r="Y751" i="14"/>
  <c r="Y752" i="14"/>
  <c r="Y753" i="14"/>
  <c r="Y754" i="14"/>
  <c r="Y755" i="14"/>
  <c r="Y756" i="14"/>
  <c r="Y757" i="14"/>
  <c r="Y758" i="14"/>
  <c r="Y759" i="14"/>
  <c r="Y760" i="14"/>
  <c r="Y761" i="14"/>
  <c r="Y762" i="14"/>
  <c r="Y763" i="14"/>
  <c r="Y764" i="14"/>
  <c r="Y765" i="14"/>
  <c r="Y766" i="14"/>
  <c r="Y767" i="14"/>
  <c r="Y768" i="14"/>
  <c r="Y769" i="14"/>
  <c r="Y770" i="14"/>
  <c r="Y771" i="14"/>
  <c r="Y772" i="14"/>
  <c r="Y773" i="14"/>
  <c r="Y774" i="14"/>
  <c r="Y775" i="14"/>
  <c r="Y776" i="14"/>
  <c r="Y777" i="14"/>
  <c r="Y778" i="14"/>
  <c r="Y779" i="14"/>
  <c r="Y780" i="14"/>
  <c r="Y781" i="14"/>
  <c r="Y782" i="14"/>
  <c r="Y783" i="14"/>
  <c r="Y784" i="14"/>
  <c r="Y785" i="14"/>
  <c r="Y786" i="14"/>
  <c r="Y787" i="14"/>
  <c r="Y788" i="14"/>
  <c r="Y789" i="14"/>
  <c r="Y790" i="14"/>
  <c r="Y791" i="14"/>
  <c r="Y792" i="14"/>
  <c r="Y793" i="14"/>
  <c r="Y794" i="14"/>
  <c r="Y795" i="14"/>
  <c r="Y796" i="14"/>
  <c r="Y797" i="14"/>
  <c r="Y798" i="14"/>
  <c r="Y799" i="14"/>
  <c r="Y800" i="14"/>
  <c r="Y801" i="14"/>
  <c r="Y802" i="14"/>
  <c r="Y803" i="14"/>
  <c r="Y804" i="14"/>
  <c r="Y805" i="14"/>
  <c r="Y806" i="14"/>
  <c r="Y807" i="14"/>
  <c r="Y808" i="14"/>
  <c r="Y809" i="14"/>
  <c r="Y810" i="14"/>
  <c r="Y811" i="14"/>
  <c r="Y812" i="14"/>
  <c r="Y813" i="14"/>
  <c r="Y814" i="14"/>
  <c r="Y815" i="14"/>
  <c r="Y816" i="14"/>
  <c r="Y817" i="14"/>
  <c r="Y818" i="14"/>
  <c r="Y819" i="14"/>
  <c r="Y820" i="14"/>
  <c r="Y821" i="14"/>
  <c r="Y822" i="14"/>
  <c r="Y823" i="14"/>
  <c r="Y824" i="14"/>
  <c r="Y825" i="14"/>
  <c r="Y826" i="14"/>
  <c r="Y827" i="14"/>
  <c r="Y828" i="14"/>
  <c r="Y829" i="14"/>
  <c r="Y830" i="14"/>
  <c r="Y831" i="14"/>
  <c r="Y832" i="14"/>
  <c r="Y833" i="14"/>
  <c r="Y834" i="14"/>
  <c r="Y835" i="14"/>
  <c r="Y836" i="14"/>
  <c r="Y837" i="14"/>
  <c r="Y838" i="14"/>
  <c r="Y839" i="14"/>
  <c r="Y840" i="14"/>
  <c r="Y841" i="14"/>
  <c r="Y842" i="14"/>
  <c r="Y843" i="14"/>
  <c r="Y844" i="14"/>
  <c r="Y845" i="14"/>
  <c r="Y846" i="14"/>
  <c r="Y847" i="14"/>
  <c r="Y848" i="14"/>
  <c r="Y849" i="14"/>
  <c r="Y850" i="14"/>
  <c r="Y851" i="14"/>
  <c r="Y852" i="14"/>
  <c r="Y853" i="14"/>
  <c r="Y854" i="14"/>
  <c r="Y855" i="14"/>
  <c r="Y856" i="14"/>
  <c r="Y857" i="14"/>
  <c r="Y858" i="14"/>
  <c r="Y859" i="14"/>
  <c r="Y860" i="14"/>
  <c r="Y861" i="14"/>
  <c r="Y862" i="14"/>
  <c r="Y863" i="14"/>
  <c r="Y864" i="14"/>
  <c r="Y865" i="14"/>
  <c r="Y866" i="14"/>
  <c r="Y867" i="14"/>
  <c r="Y868" i="14"/>
  <c r="Y869" i="14"/>
  <c r="Y870" i="14"/>
  <c r="Y871" i="14"/>
  <c r="Y872" i="14"/>
  <c r="Y873" i="14"/>
  <c r="Y874" i="14"/>
  <c r="Y875" i="14"/>
  <c r="Y876" i="14"/>
  <c r="Y877" i="14"/>
  <c r="Y878" i="14"/>
  <c r="Y879" i="14"/>
  <c r="Y880" i="14"/>
  <c r="Y881" i="14"/>
  <c r="Y882" i="14"/>
  <c r="Y883" i="14"/>
  <c r="Y884" i="14"/>
  <c r="Y885" i="14"/>
  <c r="Y886" i="14"/>
  <c r="Y887" i="14"/>
  <c r="Y888" i="14"/>
  <c r="Y889" i="14"/>
  <c r="Y890" i="14"/>
  <c r="Y891" i="14"/>
  <c r="Y892" i="14"/>
  <c r="Y893" i="14"/>
  <c r="Y894" i="14"/>
  <c r="Y895" i="14"/>
  <c r="Y896" i="14"/>
  <c r="Y897" i="14"/>
  <c r="Y898" i="14"/>
  <c r="Y899" i="14"/>
  <c r="Y900" i="14"/>
  <c r="Y901" i="14"/>
  <c r="Y902" i="14"/>
  <c r="Y903" i="14"/>
  <c r="Y904" i="14"/>
  <c r="Y905" i="14"/>
  <c r="Y906" i="14"/>
  <c r="Y907" i="14"/>
  <c r="Y908" i="14"/>
  <c r="Y909" i="14"/>
  <c r="Y910" i="14"/>
  <c r="Y911" i="14"/>
  <c r="Y912" i="14"/>
  <c r="Y913" i="14"/>
  <c r="Y914" i="14"/>
  <c r="Y915" i="14"/>
  <c r="Y916" i="14"/>
  <c r="Y917" i="14"/>
  <c r="Y918" i="14"/>
  <c r="Y919" i="14"/>
  <c r="Y920" i="14"/>
  <c r="Y921" i="14"/>
  <c r="Y922" i="14"/>
  <c r="Y923" i="14"/>
  <c r="Y924" i="14"/>
  <c r="Y925" i="14"/>
  <c r="Y926" i="14"/>
  <c r="Y927" i="14"/>
  <c r="Y928" i="14"/>
  <c r="Y929" i="14"/>
  <c r="Y930" i="14"/>
  <c r="Y931" i="14"/>
  <c r="Y932" i="14"/>
  <c r="Y933" i="14"/>
  <c r="Y934" i="14"/>
  <c r="Y935" i="14"/>
  <c r="Y936" i="14"/>
  <c r="Y937" i="14"/>
  <c r="Y938" i="14"/>
  <c r="Y939" i="14"/>
  <c r="Y940" i="14"/>
  <c r="Y941" i="14"/>
  <c r="Y942" i="14"/>
  <c r="Y943" i="14"/>
  <c r="Y944" i="14"/>
  <c r="Y945" i="14"/>
  <c r="Y946" i="14"/>
  <c r="Y947" i="14"/>
  <c r="Y948" i="14"/>
  <c r="Y949" i="14"/>
  <c r="Y950" i="14"/>
  <c r="Y951" i="14"/>
  <c r="Y952" i="14"/>
  <c r="Y953" i="14"/>
  <c r="Y954" i="14"/>
  <c r="Y955" i="14"/>
  <c r="Y956" i="14"/>
  <c r="Y957" i="14"/>
  <c r="Y958" i="14"/>
  <c r="Y959" i="14"/>
  <c r="Y960" i="14"/>
  <c r="Y961" i="14"/>
  <c r="Y962" i="14"/>
  <c r="Y963" i="14"/>
  <c r="Y964" i="14"/>
  <c r="Y965" i="14"/>
  <c r="Y966" i="14"/>
  <c r="Y967" i="14"/>
  <c r="Y968" i="14"/>
  <c r="Y969" i="14"/>
  <c r="Y970" i="14"/>
  <c r="Y971" i="14"/>
  <c r="Y972" i="14"/>
  <c r="Y973" i="14"/>
  <c r="Y974" i="14"/>
  <c r="Y975" i="14"/>
  <c r="Y976" i="14"/>
  <c r="Y977" i="14"/>
  <c r="Y978" i="14"/>
  <c r="Y979" i="14"/>
  <c r="Y980" i="14"/>
  <c r="Y981" i="14"/>
  <c r="Y982" i="14"/>
  <c r="Y983" i="14"/>
  <c r="Y984" i="14"/>
  <c r="Y985" i="14"/>
  <c r="Y986" i="14"/>
  <c r="Y987" i="14"/>
  <c r="Y988" i="14"/>
  <c r="Y989" i="14"/>
  <c r="Y990" i="14"/>
  <c r="Y991" i="14"/>
  <c r="Y992" i="14"/>
  <c r="Y993" i="14"/>
  <c r="Y994" i="14"/>
  <c r="Y995" i="14"/>
  <c r="Y996" i="14"/>
  <c r="Y997" i="14"/>
  <c r="Y998" i="14"/>
  <c r="Y999" i="14"/>
  <c r="Y1000" i="14"/>
  <c r="Y1001" i="14"/>
  <c r="Y1002" i="14"/>
  <c r="Y1003" i="14"/>
  <c r="Y1004" i="14"/>
  <c r="Y1005" i="14"/>
  <c r="Y1006" i="14"/>
  <c r="Y1007" i="14"/>
  <c r="Y1008" i="14"/>
  <c r="Y1009" i="14"/>
  <c r="Y1010" i="14"/>
  <c r="Y1011" i="14"/>
  <c r="Y1012" i="14"/>
  <c r="Y1013" i="14"/>
  <c r="Y1014" i="14"/>
  <c r="Y1015" i="14"/>
  <c r="Y1016" i="14"/>
  <c r="Y1017" i="14"/>
  <c r="Y1018" i="14"/>
  <c r="Y1019" i="14"/>
  <c r="Y1020" i="14"/>
  <c r="Y1021" i="14"/>
  <c r="Y1022" i="14"/>
  <c r="Y1023" i="14"/>
  <c r="Y1024" i="14"/>
  <c r="Y1025" i="14"/>
  <c r="Y1026" i="14"/>
  <c r="Y1027" i="14"/>
  <c r="Y1028" i="14"/>
  <c r="Y1029" i="14"/>
  <c r="Y1030" i="14"/>
  <c r="Y1031" i="14"/>
  <c r="Y1032" i="14"/>
  <c r="Y1033" i="14"/>
  <c r="Y1034" i="14"/>
  <c r="Y1035" i="14"/>
  <c r="Y1036" i="14"/>
  <c r="Y1037" i="14"/>
  <c r="Y1038" i="14"/>
  <c r="Y1039" i="14"/>
  <c r="Y1040" i="14"/>
  <c r="Y1041" i="14"/>
  <c r="Y1042" i="14"/>
  <c r="Y1043" i="14"/>
  <c r="Y1044" i="14"/>
  <c r="Y1045" i="14"/>
  <c r="Y1046" i="14"/>
  <c r="Y1047" i="14"/>
  <c r="Y1048" i="14"/>
  <c r="Y1049" i="14"/>
  <c r="Y1050" i="14"/>
  <c r="Y1051" i="14"/>
  <c r="Y1052" i="14"/>
  <c r="Y1053" i="14"/>
  <c r="Y1054" i="14"/>
  <c r="Y1055" i="14"/>
  <c r="Y1056" i="14"/>
  <c r="Y1057" i="14"/>
  <c r="Y1058" i="14"/>
  <c r="Y1059" i="14"/>
  <c r="Y1060" i="14"/>
  <c r="Y1061" i="14"/>
  <c r="Y1062" i="14"/>
  <c r="Y1063" i="14"/>
  <c r="Y1064" i="14"/>
  <c r="Y1065" i="14"/>
  <c r="Y1066" i="14"/>
  <c r="Y1067" i="14"/>
  <c r="Y1068" i="14"/>
  <c r="Y1069" i="14"/>
  <c r="Y1070" i="14"/>
  <c r="Y1071" i="14"/>
  <c r="Y1072" i="14"/>
  <c r="Y1073" i="14"/>
  <c r="Y1074" i="14"/>
  <c r="Y1075" i="14"/>
  <c r="Y1076" i="14"/>
  <c r="Y1077" i="14"/>
  <c r="Y1078" i="14"/>
  <c r="Y1079" i="14"/>
  <c r="Y1080" i="14"/>
  <c r="Y1081" i="14"/>
  <c r="Y1082" i="14"/>
  <c r="Y1083" i="14"/>
  <c r="Y1084" i="14"/>
  <c r="Y1085" i="14"/>
  <c r="Y1086" i="14"/>
  <c r="Y1087" i="14"/>
  <c r="Y1088" i="14"/>
  <c r="Y1089" i="14"/>
  <c r="Y1090" i="14"/>
  <c r="Y1091" i="14"/>
  <c r="Y1092" i="14"/>
  <c r="Y1093" i="14"/>
  <c r="Y1094" i="14"/>
  <c r="Y1095" i="14"/>
  <c r="Y1096" i="14"/>
  <c r="Y1097" i="14"/>
  <c r="Y1098" i="14"/>
  <c r="Y1099" i="14"/>
  <c r="Y1100" i="14"/>
  <c r="Y1101" i="14"/>
  <c r="Y1102" i="14"/>
  <c r="Y1103" i="14"/>
  <c r="Y1104" i="14"/>
  <c r="Y1105" i="14"/>
  <c r="Y1106" i="14"/>
  <c r="Y1107" i="14"/>
  <c r="Y1108" i="14"/>
  <c r="Y1109" i="14"/>
  <c r="Y1110" i="14"/>
  <c r="Y1111" i="14"/>
  <c r="Y1112" i="14"/>
  <c r="Y1113" i="14"/>
  <c r="Y1114" i="14"/>
  <c r="Y1115" i="14"/>
  <c r="Y1116" i="14"/>
  <c r="Y1117" i="14"/>
  <c r="Y1118" i="14"/>
  <c r="Y1119" i="14"/>
  <c r="Y1120" i="14"/>
  <c r="Y1121" i="14"/>
  <c r="Y1122" i="14"/>
  <c r="Y1123" i="14"/>
  <c r="Y1124" i="14"/>
  <c r="Y1125" i="14"/>
  <c r="Y1126" i="14"/>
  <c r="Y1127" i="14"/>
  <c r="Y1128" i="14"/>
  <c r="Y1129" i="14"/>
  <c r="Y1130" i="14"/>
  <c r="Y1131" i="14"/>
  <c r="Y1132" i="14"/>
  <c r="Y1133" i="14"/>
  <c r="Y1134" i="14"/>
  <c r="Y1135" i="14"/>
  <c r="Y1136" i="14"/>
  <c r="Y1137" i="14"/>
  <c r="Y1138" i="14"/>
  <c r="Y1139" i="14"/>
  <c r="Y1140" i="14"/>
  <c r="Y1141" i="14"/>
  <c r="Y1142" i="14"/>
  <c r="Y1143" i="14"/>
  <c r="Y1144" i="14"/>
  <c r="Y1145" i="14"/>
  <c r="Y1146" i="14"/>
  <c r="Y1147" i="14"/>
  <c r="Y1148" i="14"/>
  <c r="Y1149" i="14"/>
  <c r="Y1150" i="14"/>
  <c r="Y1151" i="14"/>
  <c r="Y1152" i="14"/>
  <c r="Y1153" i="14"/>
  <c r="Y1154" i="14"/>
  <c r="Y1155" i="14"/>
  <c r="Y1156" i="14"/>
  <c r="Y1157" i="14"/>
  <c r="Y1158" i="14"/>
  <c r="Y1159" i="14"/>
  <c r="Y1160" i="14"/>
  <c r="Y1161" i="14"/>
  <c r="Y1162" i="14"/>
  <c r="Y1163" i="14"/>
  <c r="Y1164" i="14"/>
  <c r="Y1165" i="14"/>
  <c r="Y1166" i="14"/>
  <c r="Y1167" i="14"/>
  <c r="Y1168" i="14"/>
  <c r="Y1169" i="14"/>
  <c r="Y1170" i="14"/>
  <c r="Y1171" i="14"/>
  <c r="Y1172" i="14"/>
  <c r="Y1173" i="14"/>
  <c r="Y1174" i="14"/>
  <c r="Y1175" i="14"/>
  <c r="Y1176" i="14"/>
  <c r="Y1177" i="14"/>
  <c r="Y1178" i="14"/>
  <c r="Y1179" i="14"/>
  <c r="Y1180" i="14"/>
  <c r="Y1181" i="14"/>
  <c r="Y1182" i="14"/>
  <c r="Y1183" i="14"/>
  <c r="Y1184" i="14"/>
  <c r="Y1185" i="14"/>
  <c r="Y1186" i="14"/>
  <c r="Y1187" i="14"/>
  <c r="Y1188" i="14"/>
  <c r="Y1189" i="14"/>
  <c r="Y1190" i="14"/>
  <c r="Y1191" i="14"/>
  <c r="Y1192" i="14"/>
  <c r="Y1193" i="14"/>
  <c r="Y1194" i="14"/>
  <c r="Y1195" i="14"/>
  <c r="Y1196" i="14"/>
  <c r="Y1197" i="14"/>
  <c r="Y1198" i="14"/>
  <c r="Y1199" i="14"/>
  <c r="Y1200" i="14"/>
  <c r="Y1201" i="14"/>
  <c r="Y1202" i="14"/>
  <c r="Y1203" i="14"/>
  <c r="Y1204" i="14"/>
  <c r="Y1205" i="14"/>
  <c r="Y1206" i="14"/>
  <c r="Y1207" i="14"/>
  <c r="Y1208" i="14"/>
  <c r="Y1209" i="14"/>
  <c r="Y1210" i="14"/>
  <c r="Y1211" i="14"/>
  <c r="Y1212" i="14"/>
  <c r="Y1213" i="14"/>
  <c r="Y1214" i="14"/>
  <c r="Y1215" i="14"/>
  <c r="Y1216" i="14"/>
  <c r="Y1217" i="14"/>
  <c r="Y1218" i="14"/>
  <c r="Y1219" i="14"/>
  <c r="Y1220" i="14"/>
  <c r="Y1221" i="14"/>
  <c r="Y1222" i="14"/>
  <c r="Y1223" i="14"/>
  <c r="Y1224" i="14"/>
  <c r="Y1225" i="14"/>
  <c r="Y1226" i="14"/>
  <c r="Y1227" i="14"/>
  <c r="Y1228" i="14"/>
  <c r="Y1229" i="14"/>
  <c r="Y1230" i="14"/>
  <c r="Y1231" i="14"/>
  <c r="Y1232" i="14"/>
  <c r="Y1233" i="14"/>
  <c r="Y1234" i="14"/>
  <c r="Y1235" i="14"/>
  <c r="Y1236" i="14"/>
  <c r="Y1237" i="14"/>
  <c r="Y1238" i="14"/>
  <c r="Y1239" i="14"/>
  <c r="Y1240" i="14"/>
  <c r="Y1241" i="14"/>
  <c r="Y1242" i="14"/>
  <c r="Y1243" i="14"/>
  <c r="Y1244" i="14"/>
  <c r="Y1245" i="14"/>
  <c r="Y1246" i="14"/>
  <c r="Y1247" i="14"/>
  <c r="Y1248" i="14"/>
  <c r="Y1249" i="14"/>
  <c r="Y1250" i="14"/>
  <c r="Y1251" i="14"/>
  <c r="Y1252" i="14"/>
  <c r="Y1253" i="14"/>
  <c r="Y1254" i="14"/>
  <c r="Y1255" i="14"/>
  <c r="Y1256" i="14"/>
  <c r="Y1257" i="14"/>
  <c r="Y1258" i="14"/>
  <c r="Y1259" i="14"/>
  <c r="Y1260" i="14"/>
  <c r="Y1261" i="14"/>
  <c r="Y1262" i="14"/>
  <c r="Y1263" i="14"/>
  <c r="Y1264" i="14"/>
  <c r="Y1265" i="14"/>
  <c r="Y1266" i="14"/>
  <c r="Y1267" i="14"/>
  <c r="Y1268" i="14"/>
  <c r="Y1269" i="14"/>
  <c r="Y1270" i="14"/>
  <c r="Y1271" i="14"/>
  <c r="Y1272" i="14"/>
  <c r="Y1273" i="14"/>
  <c r="Y1274" i="14"/>
  <c r="Y1275" i="14"/>
  <c r="Y1276" i="14"/>
  <c r="Y1277" i="14"/>
  <c r="Y1278" i="14"/>
  <c r="Y1279" i="14"/>
  <c r="Y1280" i="14"/>
  <c r="Y1281" i="14"/>
  <c r="Y1282" i="14"/>
  <c r="Y1283" i="14"/>
  <c r="Y1284" i="14"/>
  <c r="Y1285" i="14"/>
  <c r="Y1286" i="14"/>
  <c r="Y1287" i="14"/>
  <c r="Y1288" i="14"/>
  <c r="Y1289" i="14"/>
  <c r="Y1290" i="14"/>
  <c r="Y1291" i="14"/>
  <c r="Y1292" i="14"/>
  <c r="Y1293" i="14"/>
  <c r="Y1294" i="14"/>
  <c r="Y1295" i="14"/>
  <c r="Y1296" i="14"/>
  <c r="Y1297" i="14"/>
  <c r="Y1298" i="14"/>
  <c r="Y1299" i="14"/>
  <c r="Y1300" i="14"/>
  <c r="Y1301" i="14"/>
  <c r="Y1302" i="14"/>
  <c r="Y1303" i="14"/>
  <c r="Y1304" i="14"/>
  <c r="Y1305" i="14"/>
  <c r="Y1306" i="14"/>
  <c r="Y1307" i="14"/>
  <c r="Y1308" i="14"/>
  <c r="Y1309" i="14"/>
  <c r="Y1310" i="14"/>
  <c r="Y1311" i="14"/>
  <c r="Y1312" i="14"/>
  <c r="Y1313" i="14"/>
  <c r="Y1314" i="14"/>
  <c r="Y1315" i="14"/>
  <c r="Y1316" i="14"/>
  <c r="Y1317" i="14"/>
  <c r="Y4" i="14"/>
  <c r="Q1313" i="14" l="1"/>
  <c r="Q1314" i="14"/>
  <c r="Q1315" i="14"/>
  <c r="Q1316" i="14"/>
  <c r="Q1317" i="14"/>
  <c r="O1314" i="14"/>
  <c r="O1315" i="14"/>
  <c r="O1316" i="14"/>
  <c r="O1317" i="14"/>
  <c r="M1314" i="14"/>
  <c r="M1315" i="14"/>
  <c r="M1316" i="14"/>
  <c r="M1317" i="14"/>
  <c r="M1313" i="14"/>
  <c r="O1313" i="14"/>
  <c r="J1317" i="14"/>
  <c r="K1317" i="14"/>
  <c r="L1317" i="14"/>
  <c r="J1316" i="14"/>
  <c r="K1316" i="14"/>
  <c r="L1316" i="14"/>
  <c r="J1315" i="14"/>
  <c r="K1315" i="14"/>
  <c r="L1315" i="14"/>
  <c r="J1314" i="14"/>
  <c r="K1314" i="14"/>
  <c r="L1314" i="14"/>
  <c r="J1313" i="14"/>
  <c r="K1313" i="14"/>
  <c r="L1313" i="14"/>
  <c r="F1313" i="14"/>
  <c r="H1313" i="14"/>
  <c r="H1314" i="14"/>
  <c r="H1315" i="14"/>
  <c r="H1316" i="14"/>
  <c r="H1317" i="14"/>
  <c r="G1313" i="14"/>
  <c r="G1314" i="14"/>
  <c r="G1315" i="14"/>
  <c r="G1316" i="14"/>
  <c r="G1317" i="14"/>
  <c r="F1314" i="14"/>
  <c r="F1315" i="14"/>
  <c r="F1316" i="14"/>
  <c r="F1317" i="14"/>
  <c r="E1313" i="14" l="1"/>
  <c r="E1314" i="14"/>
  <c r="E1315" i="14"/>
  <c r="E1316" i="14"/>
  <c r="E1317" i="14"/>
  <c r="R5" i="12" l="1"/>
  <c r="R32" i="12" s="1"/>
  <c r="R33" i="12" s="1"/>
  <c r="AG3" i="6" l="1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780" i="6"/>
  <c r="AG781" i="6"/>
  <c r="AG782" i="6"/>
  <c r="AG783" i="6"/>
  <c r="AG784" i="6"/>
  <c r="AG785" i="6"/>
  <c r="AG786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17" i="6"/>
  <c r="AG818" i="6"/>
  <c r="AG819" i="6"/>
  <c r="AG820" i="6"/>
  <c r="AG821" i="6"/>
  <c r="AG822" i="6"/>
  <c r="AG823" i="6"/>
  <c r="AG824" i="6"/>
  <c r="AG825" i="6"/>
  <c r="AG826" i="6"/>
  <c r="AG827" i="6"/>
  <c r="AG828" i="6"/>
  <c r="AG829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60" i="6"/>
  <c r="AG861" i="6"/>
  <c r="AG862" i="6"/>
  <c r="AG863" i="6"/>
  <c r="AG864" i="6"/>
  <c r="AG865" i="6"/>
  <c r="AG866" i="6"/>
  <c r="AG867" i="6"/>
  <c r="AG868" i="6"/>
  <c r="AG869" i="6"/>
  <c r="AG870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093" i="6"/>
  <c r="AG1094" i="6"/>
  <c r="AG1095" i="6"/>
  <c r="AG1096" i="6"/>
  <c r="AG1097" i="6"/>
  <c r="AG1098" i="6"/>
  <c r="AG1099" i="6"/>
  <c r="AG1100" i="6"/>
  <c r="AG1101" i="6"/>
  <c r="AG1102" i="6"/>
  <c r="AG1103" i="6"/>
  <c r="AG1104" i="6"/>
  <c r="AG1105" i="6"/>
  <c r="AG1106" i="6"/>
  <c r="AG1107" i="6"/>
  <c r="AG1108" i="6"/>
  <c r="AG1109" i="6"/>
  <c r="AG1110" i="6"/>
  <c r="AG1111" i="6"/>
  <c r="AG1112" i="6"/>
  <c r="AG1113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30" i="6"/>
  <c r="AG1131" i="6"/>
  <c r="AG1132" i="6"/>
  <c r="AG1133" i="6"/>
  <c r="AG1134" i="6"/>
  <c r="AG1135" i="6"/>
  <c r="AG1136" i="6"/>
  <c r="AG1137" i="6"/>
  <c r="AG1138" i="6"/>
  <c r="AG1139" i="6"/>
  <c r="AG1140" i="6"/>
  <c r="AG1141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77" i="6"/>
  <c r="AG1178" i="6"/>
  <c r="AG1179" i="6"/>
  <c r="AG1180" i="6"/>
  <c r="AG1181" i="6"/>
  <c r="AG1182" i="6"/>
  <c r="AG1183" i="6"/>
  <c r="AG1184" i="6"/>
  <c r="AG1185" i="6"/>
  <c r="AG1186" i="6"/>
  <c r="AG1187" i="6"/>
  <c r="AG1188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08" i="6"/>
  <c r="AG1209" i="6"/>
  <c r="AG1210" i="6"/>
  <c r="AG1211" i="6"/>
  <c r="AG1212" i="6"/>
  <c r="AG1213" i="6"/>
  <c r="AG1214" i="6"/>
  <c r="AG1215" i="6"/>
  <c r="AG1216" i="6"/>
  <c r="AG1217" i="6"/>
  <c r="AG1218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G1241" i="6"/>
  <c r="AG1242" i="6"/>
  <c r="AG1243" i="6"/>
  <c r="AG1244" i="6"/>
  <c r="AG1245" i="6"/>
  <c r="AG1246" i="6"/>
  <c r="AG1247" i="6"/>
  <c r="AG1248" i="6"/>
  <c r="AG1249" i="6"/>
  <c r="AG1250" i="6"/>
  <c r="AG1251" i="6"/>
  <c r="AG1252" i="6"/>
  <c r="AG1253" i="6"/>
  <c r="AG1254" i="6"/>
  <c r="AG1255" i="6"/>
  <c r="AG1256" i="6"/>
  <c r="AG1257" i="6"/>
  <c r="AG1258" i="6"/>
  <c r="AG1259" i="6"/>
  <c r="AG1260" i="6"/>
  <c r="AG1261" i="6"/>
  <c r="AG1262" i="6"/>
  <c r="AG1263" i="6"/>
  <c r="AG1264" i="6"/>
  <c r="AG1265" i="6"/>
  <c r="AG1266" i="6"/>
  <c r="AG1267" i="6"/>
  <c r="AG1268" i="6"/>
  <c r="AG1269" i="6"/>
  <c r="AG1270" i="6"/>
  <c r="AG1271" i="6"/>
  <c r="AG1272" i="6"/>
  <c r="AG1273" i="6"/>
  <c r="AG1274" i="6"/>
  <c r="AG1275" i="6"/>
  <c r="AG1276" i="6"/>
  <c r="AG1277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K3" i="24" l="1"/>
  <c r="AK4" i="24"/>
  <c r="AK5" i="24"/>
  <c r="AK6" i="24"/>
  <c r="AK7" i="24"/>
  <c r="AK8" i="24"/>
  <c r="AK9" i="24"/>
  <c r="AK10" i="24"/>
  <c r="AK11" i="24"/>
  <c r="AK12" i="24"/>
  <c r="AK13" i="24"/>
  <c r="AK14" i="24"/>
  <c r="AK15" i="24"/>
  <c r="AK16" i="24"/>
  <c r="AK17" i="24"/>
  <c r="AK18" i="24"/>
  <c r="AK19" i="24"/>
  <c r="AK20" i="24"/>
  <c r="AK21" i="24"/>
  <c r="AK22" i="24"/>
  <c r="AK23" i="24"/>
  <c r="AK24" i="24"/>
  <c r="AK25" i="24"/>
  <c r="AK26" i="24"/>
  <c r="AK27" i="24"/>
  <c r="AK28" i="24"/>
  <c r="AK29" i="24"/>
  <c r="AK30" i="24"/>
  <c r="AK31" i="24"/>
  <c r="AK32" i="24"/>
  <c r="AK33" i="24"/>
  <c r="AK34" i="24"/>
  <c r="AK35" i="24"/>
  <c r="AK36" i="24"/>
  <c r="AK37" i="24"/>
  <c r="AK38" i="24"/>
  <c r="AK39" i="24"/>
  <c r="AK40" i="24"/>
  <c r="AK41" i="24"/>
  <c r="AK42" i="24"/>
  <c r="AK43" i="24"/>
  <c r="AK44" i="24"/>
  <c r="AK45" i="24"/>
  <c r="AK46" i="24"/>
  <c r="AK47" i="24"/>
  <c r="AK48" i="24"/>
  <c r="AK49" i="24"/>
  <c r="AK50" i="24"/>
  <c r="AK51" i="24"/>
  <c r="AK52" i="24"/>
  <c r="AK53" i="24"/>
  <c r="AK54" i="24"/>
  <c r="AK55" i="24"/>
  <c r="AK56" i="24"/>
  <c r="AK57" i="24"/>
  <c r="AK58" i="24"/>
  <c r="AK59" i="24"/>
  <c r="AK60" i="24"/>
  <c r="AK61" i="24"/>
  <c r="AK62" i="24"/>
  <c r="AK63" i="24"/>
  <c r="AK64" i="24"/>
  <c r="AK65" i="24"/>
  <c r="AK66" i="24"/>
  <c r="AK67" i="24"/>
  <c r="AK68" i="24"/>
  <c r="AK69" i="24"/>
  <c r="AK70" i="24"/>
  <c r="AK71" i="24"/>
  <c r="AK72" i="24"/>
  <c r="AK73" i="24"/>
  <c r="AK74" i="24"/>
  <c r="AK75" i="24"/>
  <c r="AK76" i="24"/>
  <c r="AK77" i="24"/>
  <c r="AK78" i="24"/>
  <c r="AK79" i="24"/>
  <c r="AK80" i="24"/>
  <c r="AK81" i="24"/>
  <c r="AK82" i="24"/>
  <c r="AK83" i="24"/>
  <c r="AK84" i="24"/>
  <c r="AK85" i="24"/>
  <c r="AK86" i="24"/>
  <c r="AK87" i="24"/>
  <c r="AK88" i="24"/>
  <c r="AK89" i="24"/>
  <c r="AK90" i="24"/>
  <c r="AK91" i="24"/>
  <c r="AK92" i="24"/>
  <c r="AK93" i="24"/>
  <c r="AK94" i="24"/>
  <c r="AK95" i="24"/>
  <c r="AK96" i="24"/>
  <c r="AK97" i="24"/>
  <c r="AK98" i="24"/>
  <c r="AK99" i="24"/>
  <c r="AK100" i="24"/>
  <c r="AK101" i="24"/>
  <c r="AK102" i="24"/>
  <c r="AK103" i="24"/>
  <c r="AK104" i="24"/>
  <c r="AK105" i="24"/>
  <c r="AK106" i="24"/>
  <c r="AK107" i="24"/>
  <c r="AK108" i="24"/>
  <c r="AK109" i="24"/>
  <c r="AK110" i="24"/>
  <c r="AK111" i="24"/>
  <c r="AK112" i="24"/>
  <c r="AK113" i="24"/>
  <c r="AK114" i="24"/>
  <c r="AK115" i="24"/>
  <c r="AK116" i="24"/>
  <c r="AK117" i="24"/>
  <c r="AK118" i="24"/>
  <c r="AK119" i="24"/>
  <c r="AK120" i="24"/>
  <c r="AK121" i="24"/>
  <c r="AK122" i="24"/>
  <c r="AK123" i="24"/>
  <c r="AK124" i="24"/>
  <c r="AK125" i="24"/>
  <c r="AK126" i="24"/>
  <c r="AK127" i="24"/>
  <c r="AK128" i="24"/>
  <c r="AK129" i="24"/>
  <c r="AK130" i="24"/>
  <c r="AK131" i="24"/>
  <c r="AK132" i="24"/>
  <c r="AK133" i="24"/>
  <c r="AK134" i="24"/>
  <c r="AK135" i="24"/>
  <c r="AK136" i="24"/>
  <c r="AK137" i="24"/>
  <c r="AK138" i="24"/>
  <c r="AK139" i="24"/>
  <c r="AK140" i="24"/>
  <c r="AK141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5" i="24"/>
  <c r="AK156" i="24"/>
  <c r="AK157" i="24"/>
  <c r="AK158" i="24"/>
  <c r="AK159" i="24"/>
  <c r="AK160" i="24"/>
  <c r="AK161" i="24"/>
  <c r="AK162" i="24"/>
  <c r="AK163" i="24"/>
  <c r="AK164" i="24"/>
  <c r="AK165" i="24"/>
  <c r="AK166" i="24"/>
  <c r="AK167" i="24"/>
  <c r="AK168" i="24"/>
  <c r="AK169" i="24"/>
  <c r="AK170" i="24"/>
  <c r="AK171" i="24"/>
  <c r="AK172" i="24"/>
  <c r="AK173" i="24"/>
  <c r="AK174" i="24"/>
  <c r="AK175" i="24"/>
  <c r="AK176" i="24"/>
  <c r="AK177" i="24"/>
  <c r="AK178" i="24"/>
  <c r="AK179" i="24"/>
  <c r="AK180" i="24"/>
  <c r="AK181" i="24"/>
  <c r="AK182" i="24"/>
  <c r="AK183" i="24"/>
  <c r="AK184" i="24"/>
  <c r="AK185" i="24"/>
  <c r="AK186" i="24"/>
  <c r="AK187" i="24"/>
  <c r="AK188" i="24"/>
  <c r="AK189" i="24"/>
  <c r="AK190" i="24"/>
  <c r="AK191" i="24"/>
  <c r="AK192" i="24"/>
  <c r="AK193" i="24"/>
  <c r="AK194" i="24"/>
  <c r="AK195" i="24"/>
  <c r="AK196" i="24"/>
  <c r="AK197" i="24"/>
  <c r="AK198" i="24"/>
  <c r="AK199" i="24"/>
  <c r="AK200" i="24"/>
  <c r="AK201" i="24"/>
  <c r="AK202" i="24"/>
  <c r="AK203" i="24"/>
  <c r="AK204" i="24"/>
  <c r="AK205" i="24"/>
  <c r="AK206" i="24"/>
  <c r="AK207" i="24"/>
  <c r="AK208" i="24"/>
  <c r="AK209" i="24"/>
  <c r="AK210" i="24"/>
  <c r="AK211" i="24"/>
  <c r="AK212" i="24"/>
  <c r="AK213" i="24"/>
  <c r="AK214" i="24"/>
  <c r="AK215" i="24"/>
  <c r="AK216" i="24"/>
  <c r="AK217" i="24"/>
  <c r="AK218" i="24"/>
  <c r="AK219" i="24"/>
  <c r="AK220" i="24"/>
  <c r="AK221" i="24"/>
  <c r="AK222" i="24"/>
  <c r="AK223" i="24"/>
  <c r="AK224" i="24"/>
  <c r="AK225" i="24"/>
  <c r="AK226" i="24"/>
  <c r="AK227" i="24"/>
  <c r="AK228" i="24"/>
  <c r="AK229" i="24"/>
  <c r="AK230" i="24"/>
  <c r="AK231" i="24"/>
  <c r="AK232" i="24"/>
  <c r="AK233" i="24"/>
  <c r="AK234" i="24"/>
  <c r="AK235" i="24"/>
  <c r="AK236" i="24"/>
  <c r="AK237" i="24"/>
  <c r="AK238" i="24"/>
  <c r="AK239" i="24"/>
  <c r="AK240" i="24"/>
  <c r="AK241" i="24"/>
  <c r="AK242" i="24"/>
  <c r="AK243" i="24"/>
  <c r="AK244" i="24"/>
  <c r="AK245" i="24"/>
  <c r="AK246" i="24"/>
  <c r="AK247" i="24"/>
  <c r="AK248" i="24"/>
  <c r="AK249" i="24"/>
  <c r="AK250" i="24"/>
  <c r="AK251" i="24"/>
  <c r="AK252" i="24"/>
  <c r="AK253" i="24"/>
  <c r="AK254" i="24"/>
  <c r="AK255" i="24"/>
  <c r="AK256" i="24"/>
  <c r="AK257" i="24"/>
  <c r="AK258" i="24"/>
  <c r="AK259" i="24"/>
  <c r="AK260" i="24"/>
  <c r="AK261" i="24"/>
  <c r="AK262" i="24"/>
  <c r="AK263" i="24"/>
  <c r="AK264" i="24"/>
  <c r="AK265" i="24"/>
  <c r="AK266" i="24"/>
  <c r="AK267" i="24"/>
  <c r="AK268" i="24"/>
  <c r="AK269" i="24"/>
  <c r="AK270" i="24"/>
  <c r="AK271" i="24"/>
  <c r="AK272" i="24"/>
  <c r="AK273" i="24"/>
  <c r="AK274" i="24"/>
  <c r="AK275" i="24"/>
  <c r="AK276" i="24"/>
  <c r="AK277" i="24"/>
  <c r="AK278" i="24"/>
  <c r="AK279" i="24"/>
  <c r="AK280" i="24"/>
  <c r="AK281" i="24"/>
  <c r="AK282" i="24"/>
  <c r="AK283" i="24"/>
  <c r="AK284" i="24"/>
  <c r="AK285" i="24"/>
  <c r="AK286" i="24"/>
  <c r="AK287" i="24"/>
  <c r="AK288" i="24"/>
  <c r="AK289" i="24"/>
  <c r="AK290" i="24"/>
  <c r="AK291" i="24"/>
  <c r="AK292" i="24"/>
  <c r="AK293" i="24"/>
  <c r="AK294" i="24"/>
  <c r="AK295" i="24"/>
  <c r="AK296" i="24"/>
  <c r="AK297" i="24"/>
  <c r="AK298" i="24"/>
  <c r="AK299" i="24"/>
  <c r="AK300" i="24"/>
  <c r="AK301" i="24"/>
  <c r="AK302" i="24"/>
  <c r="AK303" i="24"/>
  <c r="AK304" i="24"/>
  <c r="AK305" i="24"/>
  <c r="AK306" i="24"/>
  <c r="AK307" i="24"/>
  <c r="AK308" i="24"/>
  <c r="AK309" i="24"/>
  <c r="AK310" i="24"/>
  <c r="AK311" i="24"/>
  <c r="AK312" i="24"/>
  <c r="AK313" i="24"/>
  <c r="AK314" i="24"/>
  <c r="AK315" i="24"/>
  <c r="AK316" i="24"/>
  <c r="AK317" i="24"/>
  <c r="AK318" i="24"/>
  <c r="AK319" i="24"/>
  <c r="AK320" i="24"/>
  <c r="AK321" i="24"/>
  <c r="AK322" i="24"/>
  <c r="AK323" i="24"/>
  <c r="AK324" i="24"/>
  <c r="AK325" i="24"/>
  <c r="AK326" i="24"/>
  <c r="AK327" i="24"/>
  <c r="AK328" i="24"/>
  <c r="AK329" i="24"/>
  <c r="AK330" i="24"/>
  <c r="AK331" i="24"/>
  <c r="AK332" i="24"/>
  <c r="AK333" i="24"/>
  <c r="AK334" i="24"/>
  <c r="AK335" i="24"/>
  <c r="AK336" i="24"/>
  <c r="AK337" i="24"/>
  <c r="AK338" i="24"/>
  <c r="AK339" i="24"/>
  <c r="AK340" i="24"/>
  <c r="AK341" i="24"/>
  <c r="AK342" i="24"/>
  <c r="AK343" i="24"/>
  <c r="AK344" i="24"/>
  <c r="AK345" i="24"/>
  <c r="AK346" i="24"/>
  <c r="AK347" i="24"/>
  <c r="AK348" i="24"/>
  <c r="AK349" i="24"/>
  <c r="AK350" i="24"/>
  <c r="AK351" i="24"/>
  <c r="AK352" i="24"/>
  <c r="AK353" i="24"/>
  <c r="AK354" i="24"/>
  <c r="AK355" i="24"/>
  <c r="AK356" i="24"/>
  <c r="AK357" i="24"/>
  <c r="AK358" i="24"/>
  <c r="AK359" i="24"/>
  <c r="AK360" i="24"/>
  <c r="AK361" i="24"/>
  <c r="AK362" i="24"/>
  <c r="AK363" i="24"/>
  <c r="AK364" i="24"/>
  <c r="AK365" i="24"/>
  <c r="AK366" i="24"/>
  <c r="AK367" i="24"/>
  <c r="AK368" i="24"/>
  <c r="AK369" i="24"/>
  <c r="AK370" i="24"/>
  <c r="AK371" i="24"/>
  <c r="AK372" i="24"/>
  <c r="AK373" i="24"/>
  <c r="AK374" i="24"/>
  <c r="AK375" i="24"/>
  <c r="AK376" i="24"/>
  <c r="AK377" i="24"/>
  <c r="AK378" i="24"/>
  <c r="AK379" i="24"/>
  <c r="AK380" i="24"/>
  <c r="AK381" i="24"/>
  <c r="AK382" i="24"/>
  <c r="AK383" i="24"/>
  <c r="AK384" i="24"/>
  <c r="AK385" i="24"/>
  <c r="AK386" i="24"/>
  <c r="AK387" i="24"/>
  <c r="AK388" i="24"/>
  <c r="AK389" i="24"/>
  <c r="AK390" i="24"/>
  <c r="AK391" i="24"/>
  <c r="AK392" i="24"/>
  <c r="AK393" i="24"/>
  <c r="AK394" i="24"/>
  <c r="AK395" i="24"/>
  <c r="AK396" i="24"/>
  <c r="AK397" i="24"/>
  <c r="AK398" i="24"/>
  <c r="AK399" i="24"/>
  <c r="AK400" i="24"/>
  <c r="AK401" i="24"/>
  <c r="AK402" i="24"/>
  <c r="AK403" i="24"/>
  <c r="AK404" i="24"/>
  <c r="AK405" i="24"/>
  <c r="AK406" i="24"/>
  <c r="AK407" i="24"/>
  <c r="AK408" i="24"/>
  <c r="AK409" i="24"/>
  <c r="AK410" i="24"/>
  <c r="AK411" i="24"/>
  <c r="AK412" i="24"/>
  <c r="AK413" i="24"/>
  <c r="AK414" i="24"/>
  <c r="AK415" i="24"/>
  <c r="AK416" i="24"/>
  <c r="AK417" i="24"/>
  <c r="AK418" i="24"/>
  <c r="AK419" i="24"/>
  <c r="AK420" i="24"/>
  <c r="AK421" i="24"/>
  <c r="AK422" i="24"/>
  <c r="AK423" i="24"/>
  <c r="AK424" i="24"/>
  <c r="AK425" i="24"/>
  <c r="AK426" i="24"/>
  <c r="AK427" i="24"/>
  <c r="AK428" i="24"/>
  <c r="AK429" i="24"/>
  <c r="AK430" i="24"/>
  <c r="AK431" i="24"/>
  <c r="AK432" i="24"/>
  <c r="AK433" i="24"/>
  <c r="AK434" i="24"/>
  <c r="AK435" i="24"/>
  <c r="AK436" i="24"/>
  <c r="AK437" i="24"/>
  <c r="AK438" i="24"/>
  <c r="AK439" i="24"/>
  <c r="AK440" i="24"/>
  <c r="AK441" i="24"/>
  <c r="AK442" i="24"/>
  <c r="AK443" i="24"/>
  <c r="AK444" i="24"/>
  <c r="AK445" i="24"/>
  <c r="AK446" i="24"/>
  <c r="AK447" i="24"/>
  <c r="AK448" i="24"/>
  <c r="AK449" i="24"/>
  <c r="AK450" i="24"/>
  <c r="AK451" i="24"/>
  <c r="AK452" i="24"/>
  <c r="AK453" i="24"/>
  <c r="AK454" i="24"/>
  <c r="AK455" i="24"/>
  <c r="AK456" i="24"/>
  <c r="AK457" i="24"/>
  <c r="AK458" i="24"/>
  <c r="AK459" i="24"/>
  <c r="AK460" i="24"/>
  <c r="AK461" i="24"/>
  <c r="AK462" i="24"/>
  <c r="AK463" i="24"/>
  <c r="AK464" i="24"/>
  <c r="AK465" i="24"/>
  <c r="AK466" i="24"/>
  <c r="AK467" i="24"/>
  <c r="AK468" i="24"/>
  <c r="AK469" i="24"/>
  <c r="AK470" i="24"/>
  <c r="AK471" i="24"/>
  <c r="AK472" i="24"/>
  <c r="AK473" i="24"/>
  <c r="AK474" i="24"/>
  <c r="AK475" i="24"/>
  <c r="AK476" i="24"/>
  <c r="AK477" i="24"/>
  <c r="AK478" i="24"/>
  <c r="AK479" i="24"/>
  <c r="AK480" i="24"/>
  <c r="AK481" i="24"/>
  <c r="AK482" i="24"/>
  <c r="AK483" i="24"/>
  <c r="AK484" i="24"/>
  <c r="AK485" i="24"/>
  <c r="AK486" i="24"/>
  <c r="AK487" i="24"/>
  <c r="AK488" i="24"/>
  <c r="AK489" i="24"/>
  <c r="AK490" i="24"/>
  <c r="AK491" i="24"/>
  <c r="AK492" i="24"/>
  <c r="AK493" i="24"/>
  <c r="AK494" i="24"/>
  <c r="AK495" i="24"/>
  <c r="AK496" i="24"/>
  <c r="AK497" i="24"/>
  <c r="AK498" i="24"/>
  <c r="AK499" i="24"/>
  <c r="AK500" i="24"/>
  <c r="AK501" i="24"/>
  <c r="AK502" i="24"/>
  <c r="AK503" i="24"/>
  <c r="AK504" i="24"/>
  <c r="AK505" i="24"/>
  <c r="AK506" i="24"/>
  <c r="AK507" i="24"/>
  <c r="AK508" i="24"/>
  <c r="AK509" i="24"/>
  <c r="AK510" i="24"/>
  <c r="AK511" i="24"/>
  <c r="AK512" i="24"/>
  <c r="AK513" i="24"/>
  <c r="AK514" i="24"/>
  <c r="AK515" i="24"/>
  <c r="AK516" i="24"/>
  <c r="AK517" i="24"/>
  <c r="AK518" i="24"/>
  <c r="AK519" i="24"/>
  <c r="AK520" i="24"/>
  <c r="AK521" i="24"/>
  <c r="AK522" i="24"/>
  <c r="AK523" i="24"/>
  <c r="AK524" i="24"/>
  <c r="AK525" i="24"/>
  <c r="AK526" i="24"/>
  <c r="AK527" i="24"/>
  <c r="AK528" i="24"/>
  <c r="AK529" i="24"/>
  <c r="AK530" i="24"/>
  <c r="AK531" i="24"/>
  <c r="AK532" i="24"/>
  <c r="AK533" i="24"/>
  <c r="AK534" i="24"/>
  <c r="AK535" i="24"/>
  <c r="AK536" i="24"/>
  <c r="AK537" i="24"/>
  <c r="AK538" i="24"/>
  <c r="AK539" i="24"/>
  <c r="AK540" i="24"/>
  <c r="AK541" i="24"/>
  <c r="AK542" i="24"/>
  <c r="AK543" i="24"/>
  <c r="AK544" i="24"/>
  <c r="AK545" i="24"/>
  <c r="AK546" i="24"/>
  <c r="AK547" i="24"/>
  <c r="AK548" i="24"/>
  <c r="AK549" i="24"/>
  <c r="AK550" i="24"/>
  <c r="AK551" i="24"/>
  <c r="AK552" i="24"/>
  <c r="AK553" i="24"/>
  <c r="AK554" i="24"/>
  <c r="AK555" i="24"/>
  <c r="AK556" i="24"/>
  <c r="AK557" i="24"/>
  <c r="AK558" i="24"/>
  <c r="AK559" i="24"/>
  <c r="AK560" i="24"/>
  <c r="AK561" i="24"/>
  <c r="AK562" i="24"/>
  <c r="AK563" i="24"/>
  <c r="AK564" i="24"/>
  <c r="AK565" i="24"/>
  <c r="AK566" i="24"/>
  <c r="AK567" i="24"/>
  <c r="AK568" i="24"/>
  <c r="AK569" i="24"/>
  <c r="AK570" i="24"/>
  <c r="AK571" i="24"/>
  <c r="AK572" i="24"/>
  <c r="AK573" i="24"/>
  <c r="AK574" i="24"/>
  <c r="AK575" i="24"/>
  <c r="AK576" i="24"/>
  <c r="AK577" i="24"/>
  <c r="AK578" i="24"/>
  <c r="AK579" i="24"/>
  <c r="AK580" i="24"/>
  <c r="AK581" i="24"/>
  <c r="AK582" i="24"/>
  <c r="AK583" i="24"/>
  <c r="AK584" i="24"/>
  <c r="AK585" i="24"/>
  <c r="AK586" i="24"/>
  <c r="AK587" i="24"/>
  <c r="AK588" i="24"/>
  <c r="AK589" i="24"/>
  <c r="AK590" i="24"/>
  <c r="AK591" i="24"/>
  <c r="AK592" i="24"/>
  <c r="AK593" i="24"/>
  <c r="AK594" i="24"/>
  <c r="AK595" i="24"/>
  <c r="AK596" i="24"/>
  <c r="AK597" i="24"/>
  <c r="AK598" i="24"/>
  <c r="AK599" i="24"/>
  <c r="AK600" i="24"/>
  <c r="AK601" i="24"/>
  <c r="AK602" i="24"/>
  <c r="AK603" i="24"/>
  <c r="AK604" i="24"/>
  <c r="AK605" i="24"/>
  <c r="AK606" i="24"/>
  <c r="AK607" i="24"/>
  <c r="AK608" i="24"/>
  <c r="AK609" i="24"/>
  <c r="AK610" i="24"/>
  <c r="AK611" i="24"/>
  <c r="AK612" i="24"/>
  <c r="AK613" i="24"/>
  <c r="AK614" i="24"/>
  <c r="AK615" i="24"/>
  <c r="AK616" i="24"/>
  <c r="AK617" i="24"/>
  <c r="AK618" i="24"/>
  <c r="AK619" i="24"/>
  <c r="AK620" i="24"/>
  <c r="AK621" i="24"/>
  <c r="AK622" i="24"/>
  <c r="AK623" i="24"/>
  <c r="AK624" i="24"/>
  <c r="AK625" i="24"/>
  <c r="AK626" i="24"/>
  <c r="AK627" i="24"/>
  <c r="AK628" i="24"/>
  <c r="AK629" i="24"/>
  <c r="AK630" i="24"/>
  <c r="AK631" i="24"/>
  <c r="AK632" i="24"/>
  <c r="AK633" i="24"/>
  <c r="AK634" i="24"/>
  <c r="AK635" i="24"/>
  <c r="AK636" i="24"/>
  <c r="AK637" i="24"/>
  <c r="AK638" i="24"/>
  <c r="AK639" i="24"/>
  <c r="AK640" i="24"/>
  <c r="AK641" i="24"/>
  <c r="AK642" i="24"/>
  <c r="AK643" i="24"/>
  <c r="AK644" i="24"/>
  <c r="AK645" i="24"/>
  <c r="AK646" i="24"/>
  <c r="AK647" i="24"/>
  <c r="AK648" i="24"/>
  <c r="AK649" i="24"/>
  <c r="AK650" i="24"/>
  <c r="AK651" i="24"/>
  <c r="AK652" i="24"/>
  <c r="AK653" i="24"/>
  <c r="AK654" i="24"/>
  <c r="AK655" i="24"/>
  <c r="AK656" i="24"/>
  <c r="AK657" i="24"/>
  <c r="AK658" i="24"/>
  <c r="AK659" i="24"/>
  <c r="AK660" i="24"/>
  <c r="AK661" i="24"/>
  <c r="AK662" i="24"/>
  <c r="AK663" i="24"/>
  <c r="AK664" i="24"/>
  <c r="AK665" i="24"/>
  <c r="AK666" i="24"/>
  <c r="AK667" i="24"/>
  <c r="AK668" i="24"/>
  <c r="AK669" i="24"/>
  <c r="AK670" i="24"/>
  <c r="AK671" i="24"/>
  <c r="AK672" i="24"/>
  <c r="AK673" i="24"/>
  <c r="AK674" i="24"/>
  <c r="AK675" i="24"/>
  <c r="AK676" i="24"/>
  <c r="AK677" i="24"/>
  <c r="AK678" i="24"/>
  <c r="AK679" i="24"/>
  <c r="AK680" i="24"/>
  <c r="AK681" i="24"/>
  <c r="AK682" i="24"/>
  <c r="AK683" i="24"/>
  <c r="AK684" i="24"/>
  <c r="AK685" i="24"/>
  <c r="AK686" i="24"/>
  <c r="AK687" i="24"/>
  <c r="AK688" i="24"/>
  <c r="AK689" i="24"/>
  <c r="AK690" i="24"/>
  <c r="AK691" i="24"/>
  <c r="AK692" i="24"/>
  <c r="AK693" i="24"/>
  <c r="AK694" i="24"/>
  <c r="AK695" i="24"/>
  <c r="AK696" i="24"/>
  <c r="AK697" i="24"/>
  <c r="AK698" i="24"/>
  <c r="AK699" i="24"/>
  <c r="AK700" i="24"/>
  <c r="AK701" i="24"/>
  <c r="AK702" i="24"/>
  <c r="AK703" i="24"/>
  <c r="AK704" i="24"/>
  <c r="AK705" i="24"/>
  <c r="AK706" i="24"/>
  <c r="AK707" i="24"/>
  <c r="AK708" i="24"/>
  <c r="AK709" i="24"/>
  <c r="AK710" i="24"/>
  <c r="AK711" i="24"/>
  <c r="AK712" i="24"/>
  <c r="AK713" i="24"/>
  <c r="AK714" i="24"/>
  <c r="AK715" i="24"/>
  <c r="AK716" i="24"/>
  <c r="AK717" i="24"/>
  <c r="AK718" i="24"/>
  <c r="AK719" i="24"/>
  <c r="AK720" i="24"/>
  <c r="AK721" i="24"/>
  <c r="AK722" i="24"/>
  <c r="AK723" i="24"/>
  <c r="AK724" i="24"/>
  <c r="AK725" i="24"/>
  <c r="AK726" i="24"/>
  <c r="AK727" i="24"/>
  <c r="AK728" i="24"/>
  <c r="AK729" i="24"/>
  <c r="AK730" i="24"/>
  <c r="AK731" i="24"/>
  <c r="AK732" i="24"/>
  <c r="AK733" i="24"/>
  <c r="AK734" i="24"/>
  <c r="AK735" i="24"/>
  <c r="AK736" i="24"/>
  <c r="AK737" i="24"/>
  <c r="AK738" i="24"/>
  <c r="AK739" i="24"/>
  <c r="AK740" i="24"/>
  <c r="AK741" i="24"/>
  <c r="AK742" i="24"/>
  <c r="AK743" i="24"/>
  <c r="AK744" i="24"/>
  <c r="AK745" i="24"/>
  <c r="AK746" i="24"/>
  <c r="AK747" i="24"/>
  <c r="AK748" i="24"/>
  <c r="AK749" i="24"/>
  <c r="AK750" i="24"/>
  <c r="AK751" i="24"/>
  <c r="AK752" i="24"/>
  <c r="AK753" i="24"/>
  <c r="AK754" i="24"/>
  <c r="AK755" i="24"/>
  <c r="AK756" i="24"/>
  <c r="AK757" i="24"/>
  <c r="AK758" i="24"/>
  <c r="AK759" i="24"/>
  <c r="AK760" i="24"/>
  <c r="AK761" i="24"/>
  <c r="AK762" i="24"/>
  <c r="AK763" i="24"/>
  <c r="AK764" i="24"/>
  <c r="AK765" i="24"/>
  <c r="AK766" i="24"/>
  <c r="AK767" i="24"/>
  <c r="AK768" i="24"/>
  <c r="AK769" i="24"/>
  <c r="AK770" i="24"/>
  <c r="AK771" i="24"/>
  <c r="AK772" i="24"/>
  <c r="AK773" i="24"/>
  <c r="AK774" i="24"/>
  <c r="AK775" i="24"/>
  <c r="AK776" i="24"/>
  <c r="AK777" i="24"/>
  <c r="AK778" i="24"/>
  <c r="AK779" i="24"/>
  <c r="AK780" i="24"/>
  <c r="AK781" i="24"/>
  <c r="AK782" i="24"/>
  <c r="AK783" i="24"/>
  <c r="AK784" i="24"/>
  <c r="AK785" i="24"/>
  <c r="AK786" i="24"/>
  <c r="AK787" i="24"/>
  <c r="AK788" i="24"/>
  <c r="AK789" i="24"/>
  <c r="AK790" i="24"/>
  <c r="AK791" i="24"/>
  <c r="AK792" i="24"/>
  <c r="AK793" i="24"/>
  <c r="AK794" i="24"/>
  <c r="AK795" i="24"/>
  <c r="AK796" i="24"/>
  <c r="AK797" i="24"/>
  <c r="AK798" i="24"/>
  <c r="AK799" i="24"/>
  <c r="AK800" i="24"/>
  <c r="AK801" i="24"/>
  <c r="AK802" i="24"/>
  <c r="AK803" i="24"/>
  <c r="AK804" i="24"/>
  <c r="AK805" i="24"/>
  <c r="AK806" i="24"/>
  <c r="AK807" i="24"/>
  <c r="AK808" i="24"/>
  <c r="AK809" i="24"/>
  <c r="AK810" i="24"/>
  <c r="AK811" i="24"/>
  <c r="AK812" i="24"/>
  <c r="AK813" i="24"/>
  <c r="AK814" i="24"/>
  <c r="AK815" i="24"/>
  <c r="AK816" i="24"/>
  <c r="AK817" i="24"/>
  <c r="AK818" i="24"/>
  <c r="AK819" i="24"/>
  <c r="AK820" i="24"/>
  <c r="AK821" i="24"/>
  <c r="AK822" i="24"/>
  <c r="AK823" i="24"/>
  <c r="AK824" i="24"/>
  <c r="AK825" i="24"/>
  <c r="AK826" i="24"/>
  <c r="AK827" i="24"/>
  <c r="AK828" i="24"/>
  <c r="AK829" i="24"/>
  <c r="AK830" i="24"/>
  <c r="AK831" i="24"/>
  <c r="AK832" i="24"/>
  <c r="AK833" i="24"/>
  <c r="AK834" i="24"/>
  <c r="AK835" i="24"/>
  <c r="AK836" i="24"/>
  <c r="AK837" i="24"/>
  <c r="AK838" i="24"/>
  <c r="AK839" i="24"/>
  <c r="AK840" i="24"/>
  <c r="AK841" i="24"/>
  <c r="AK842" i="24"/>
  <c r="AK843" i="24"/>
  <c r="AK844" i="24"/>
  <c r="AK845" i="24"/>
  <c r="AK846" i="24"/>
  <c r="AK847" i="24"/>
  <c r="AK848" i="24"/>
  <c r="AK849" i="24"/>
  <c r="AK850" i="24"/>
  <c r="AK851" i="24"/>
  <c r="AK852" i="24"/>
  <c r="AK853" i="24"/>
  <c r="AK854" i="24"/>
  <c r="AK855" i="24"/>
  <c r="AK856" i="24"/>
  <c r="AK857" i="24"/>
  <c r="AK858" i="24"/>
  <c r="AK859" i="24"/>
  <c r="AK860" i="24"/>
  <c r="AK861" i="24"/>
  <c r="AK862" i="24"/>
  <c r="AK863" i="24"/>
  <c r="AK864" i="24"/>
  <c r="AK865" i="24"/>
  <c r="AK866" i="24"/>
  <c r="AK867" i="24"/>
  <c r="AK868" i="24"/>
  <c r="AK869" i="24"/>
  <c r="AK870" i="24"/>
  <c r="AK871" i="24"/>
  <c r="AK872" i="24"/>
  <c r="AK873" i="24"/>
  <c r="AK874" i="24"/>
  <c r="AK875" i="24"/>
  <c r="AK876" i="24"/>
  <c r="AK877" i="24"/>
  <c r="AK878" i="24"/>
  <c r="AK879" i="24"/>
  <c r="AK880" i="24"/>
  <c r="AK881" i="24"/>
  <c r="AK882" i="24"/>
  <c r="AK883" i="24"/>
  <c r="AK884" i="24"/>
  <c r="AK885" i="24"/>
  <c r="AK886" i="24"/>
  <c r="AK887" i="24"/>
  <c r="AK888" i="24"/>
  <c r="AK889" i="24"/>
  <c r="AK890" i="24"/>
  <c r="AK891" i="24"/>
  <c r="AK892" i="24"/>
  <c r="AK893" i="24"/>
  <c r="AK894" i="24"/>
  <c r="AK895" i="24"/>
  <c r="AK896" i="24"/>
  <c r="AK897" i="24"/>
  <c r="AK898" i="24"/>
  <c r="AK899" i="24"/>
  <c r="AK900" i="24"/>
  <c r="AK901" i="24"/>
  <c r="AK902" i="24"/>
  <c r="AK903" i="24"/>
  <c r="AK904" i="24"/>
  <c r="AK905" i="24"/>
  <c r="AK906" i="24"/>
  <c r="AK907" i="24"/>
  <c r="AK908" i="24"/>
  <c r="AK909" i="24"/>
  <c r="AK910" i="24"/>
  <c r="AK911" i="24"/>
  <c r="AK912" i="24"/>
  <c r="AK913" i="24"/>
  <c r="AK914" i="24"/>
  <c r="AK915" i="24"/>
  <c r="AK916" i="24"/>
  <c r="AK917" i="24"/>
  <c r="AK918" i="24"/>
  <c r="AK919" i="24"/>
  <c r="AK920" i="24"/>
  <c r="AK921" i="24"/>
  <c r="AK922" i="24"/>
  <c r="AK923" i="24"/>
  <c r="AK924" i="24"/>
  <c r="AK925" i="24"/>
  <c r="AK926" i="24"/>
  <c r="AK927" i="24"/>
  <c r="AK928" i="24"/>
  <c r="AK929" i="24"/>
  <c r="AK930" i="24"/>
  <c r="AK931" i="24"/>
  <c r="AK932" i="24"/>
  <c r="AK933" i="24"/>
  <c r="AK934" i="24"/>
  <c r="AK935" i="24"/>
  <c r="AK936" i="24"/>
  <c r="AK937" i="24"/>
  <c r="AK938" i="24"/>
  <c r="AK939" i="24"/>
  <c r="AK940" i="24"/>
  <c r="AK941" i="24"/>
  <c r="AK942" i="24"/>
  <c r="AK943" i="24"/>
  <c r="AK944" i="24"/>
  <c r="AK945" i="24"/>
  <c r="AK946" i="24"/>
  <c r="AK947" i="24"/>
  <c r="AK948" i="24"/>
  <c r="AK949" i="24"/>
  <c r="AK950" i="24"/>
  <c r="AK951" i="24"/>
  <c r="AK952" i="24"/>
  <c r="AK953" i="24"/>
  <c r="AK954" i="24"/>
  <c r="AK955" i="24"/>
  <c r="AK956" i="24"/>
  <c r="AK957" i="24"/>
  <c r="AK958" i="24"/>
  <c r="AK959" i="24"/>
  <c r="AK960" i="24"/>
  <c r="AK961" i="24"/>
  <c r="AK962" i="24"/>
  <c r="AK963" i="24"/>
  <c r="AK964" i="24"/>
  <c r="AK965" i="24"/>
  <c r="AK966" i="24"/>
  <c r="AK967" i="24"/>
  <c r="AK968" i="24"/>
  <c r="AK969" i="24"/>
  <c r="AK970" i="24"/>
  <c r="AK971" i="24"/>
  <c r="AK972" i="24"/>
  <c r="AK973" i="24"/>
  <c r="AK974" i="24"/>
  <c r="AK975" i="24"/>
  <c r="AK976" i="24"/>
  <c r="AK977" i="24"/>
  <c r="AK978" i="24"/>
  <c r="AK979" i="24"/>
  <c r="AK980" i="24"/>
  <c r="AK981" i="24"/>
  <c r="AK982" i="24"/>
  <c r="AK983" i="24"/>
  <c r="AK984" i="24"/>
  <c r="AK985" i="24"/>
  <c r="AK986" i="24"/>
  <c r="AK987" i="24"/>
  <c r="AK988" i="24"/>
  <c r="AK989" i="24"/>
  <c r="AK990" i="24"/>
  <c r="AK991" i="24"/>
  <c r="AK992" i="24"/>
  <c r="AK993" i="24"/>
  <c r="AK994" i="24"/>
  <c r="AK995" i="24"/>
  <c r="AK996" i="24"/>
  <c r="AK997" i="24"/>
  <c r="AK998" i="24"/>
  <c r="AK999" i="24"/>
  <c r="AK1000" i="24"/>
  <c r="AK1001" i="24"/>
  <c r="AK1002" i="24"/>
  <c r="AK1003" i="24"/>
  <c r="AK1004" i="24"/>
  <c r="AK1005" i="24"/>
  <c r="AK1006" i="24"/>
  <c r="AK1007" i="24"/>
  <c r="AK1008" i="24"/>
  <c r="AK1009" i="24"/>
  <c r="AK1010" i="24"/>
  <c r="AK1011" i="24"/>
  <c r="AK1012" i="24"/>
  <c r="AK1013" i="24"/>
  <c r="AK1014" i="24"/>
  <c r="AK1015" i="24"/>
  <c r="AK1016" i="24"/>
  <c r="AK1017" i="24"/>
  <c r="AK1018" i="24"/>
  <c r="AK1019" i="24"/>
  <c r="AK1020" i="24"/>
  <c r="AK1021" i="24"/>
  <c r="AK1022" i="24"/>
  <c r="AK1023" i="24"/>
  <c r="AK1024" i="24"/>
  <c r="AK1025" i="24"/>
  <c r="AK1026" i="24"/>
  <c r="AK1027" i="24"/>
  <c r="AK1028" i="24"/>
  <c r="AK1029" i="24"/>
  <c r="AK1030" i="24"/>
  <c r="AK1031" i="24"/>
  <c r="AK1032" i="24"/>
  <c r="AK1033" i="24"/>
  <c r="AK1034" i="24"/>
  <c r="AK1035" i="24"/>
  <c r="AK1036" i="24"/>
  <c r="AK1037" i="24"/>
  <c r="AK1038" i="24"/>
  <c r="AK1039" i="24"/>
  <c r="AK1040" i="24"/>
  <c r="AK1041" i="24"/>
  <c r="AK1042" i="24"/>
  <c r="AK1043" i="24"/>
  <c r="AK1044" i="24"/>
  <c r="AK1045" i="24"/>
  <c r="AK1046" i="24"/>
  <c r="AK1047" i="24"/>
  <c r="AK1048" i="24"/>
  <c r="AK1049" i="24"/>
  <c r="AK1050" i="24"/>
  <c r="AK1051" i="24"/>
  <c r="AK1052" i="24"/>
  <c r="AK1053" i="24"/>
  <c r="AK1054" i="24"/>
  <c r="AK1055" i="24"/>
  <c r="AK1056" i="24"/>
  <c r="AK1057" i="24"/>
  <c r="AK1058" i="24"/>
  <c r="AK1059" i="24"/>
  <c r="AK1060" i="24"/>
  <c r="AK1061" i="24"/>
  <c r="AK1062" i="24"/>
  <c r="AK1063" i="24"/>
  <c r="AK1064" i="24"/>
  <c r="AK1065" i="24"/>
  <c r="AK1066" i="24"/>
  <c r="AK1067" i="24"/>
  <c r="AK1068" i="24"/>
  <c r="AK1069" i="24"/>
  <c r="AK1070" i="24"/>
  <c r="AK1071" i="24"/>
  <c r="AK1072" i="24"/>
  <c r="AK1073" i="24"/>
  <c r="AK1074" i="24"/>
  <c r="AK1075" i="24"/>
  <c r="AK1076" i="24"/>
  <c r="AK1077" i="24"/>
  <c r="AK1078" i="24"/>
  <c r="AK1079" i="24"/>
  <c r="AK1080" i="24"/>
  <c r="AK1081" i="24"/>
  <c r="AK1082" i="24"/>
  <c r="AK1083" i="24"/>
  <c r="AK1084" i="24"/>
  <c r="AK1085" i="24"/>
  <c r="AK1086" i="24"/>
  <c r="AK1087" i="24"/>
  <c r="AK1088" i="24"/>
  <c r="AK1089" i="24"/>
  <c r="AK1090" i="24"/>
  <c r="AK1091" i="24"/>
  <c r="AK1092" i="24"/>
  <c r="AK1093" i="24"/>
  <c r="AK1094" i="24"/>
  <c r="AK1095" i="24"/>
  <c r="AK1096" i="24"/>
  <c r="AK1097" i="24"/>
  <c r="AK1098" i="24"/>
  <c r="AK1099" i="24"/>
  <c r="AK1100" i="24"/>
  <c r="AK1101" i="24"/>
  <c r="AK1102" i="24"/>
  <c r="AK1103" i="24"/>
  <c r="AK1104" i="24"/>
  <c r="AK1105" i="24"/>
  <c r="AK1106" i="24"/>
  <c r="AK1107" i="24"/>
  <c r="AK1108" i="24"/>
  <c r="AK1109" i="24"/>
  <c r="AK1110" i="24"/>
  <c r="AK1111" i="24"/>
  <c r="AK1112" i="24"/>
  <c r="AK1113" i="24"/>
  <c r="AK1114" i="24"/>
  <c r="AK1115" i="24"/>
  <c r="AK1116" i="24"/>
  <c r="AK1117" i="24"/>
  <c r="AK1118" i="24"/>
  <c r="AK1119" i="24"/>
  <c r="AK1120" i="24"/>
  <c r="AK1121" i="24"/>
  <c r="AK1122" i="24"/>
  <c r="AK1123" i="24"/>
  <c r="AK1124" i="24"/>
  <c r="AK1125" i="24"/>
  <c r="AK1126" i="24"/>
  <c r="AK1127" i="24"/>
  <c r="AK1128" i="24"/>
  <c r="AK1129" i="24"/>
  <c r="AK1130" i="24"/>
  <c r="AK1131" i="24"/>
  <c r="AK1132" i="24"/>
  <c r="AK1133" i="24"/>
  <c r="AK1134" i="24"/>
  <c r="AK1135" i="24"/>
  <c r="AK1136" i="24"/>
  <c r="AK1137" i="24"/>
  <c r="AK1138" i="24"/>
  <c r="AK1139" i="24"/>
  <c r="AK1140" i="24"/>
  <c r="AK1141" i="24"/>
  <c r="AK1142" i="24"/>
  <c r="AK1143" i="24"/>
  <c r="AK1144" i="24"/>
  <c r="AK1145" i="24"/>
  <c r="AK1146" i="24"/>
  <c r="AK1147" i="24"/>
  <c r="AK1148" i="24"/>
  <c r="AK1149" i="24"/>
  <c r="AK1150" i="24"/>
  <c r="AK1151" i="24"/>
  <c r="AK1152" i="24"/>
  <c r="AK1153" i="24"/>
  <c r="AK1154" i="24"/>
  <c r="AK1155" i="24"/>
  <c r="AK1156" i="24"/>
  <c r="AK1157" i="24"/>
  <c r="AK1158" i="24"/>
  <c r="AK1159" i="24"/>
  <c r="AK1160" i="24"/>
  <c r="AK1161" i="24"/>
  <c r="AK1162" i="24"/>
  <c r="AK1163" i="24"/>
  <c r="AK1164" i="24"/>
  <c r="AK1165" i="24"/>
  <c r="AK1166" i="24"/>
  <c r="AK1167" i="24"/>
  <c r="AK1168" i="24"/>
  <c r="AK1169" i="24"/>
  <c r="AK1170" i="24"/>
  <c r="AK1171" i="24"/>
  <c r="AK1172" i="24"/>
  <c r="AK1173" i="24"/>
  <c r="AK1174" i="24"/>
  <c r="AK1175" i="24"/>
  <c r="AK1176" i="24"/>
  <c r="AK1177" i="24"/>
  <c r="AK1178" i="24"/>
  <c r="AK1179" i="24"/>
  <c r="AK1180" i="24"/>
  <c r="AK1181" i="24"/>
  <c r="AK1182" i="24"/>
  <c r="AK1183" i="24"/>
  <c r="AK1184" i="24"/>
  <c r="AK1185" i="24"/>
  <c r="AK1186" i="24"/>
  <c r="AK1187" i="24"/>
  <c r="AK1188" i="24"/>
  <c r="AK1189" i="24"/>
  <c r="AK1190" i="24"/>
  <c r="AK1191" i="24"/>
  <c r="AK1192" i="24"/>
  <c r="AK1193" i="24"/>
  <c r="AK1194" i="24"/>
  <c r="AK1195" i="24"/>
  <c r="AK1196" i="24"/>
  <c r="AK1197" i="24"/>
  <c r="AK1198" i="24"/>
  <c r="AK1199" i="24"/>
  <c r="AK1200" i="24"/>
  <c r="AK1201" i="24"/>
  <c r="AK1202" i="24"/>
  <c r="AK1203" i="24"/>
  <c r="AK1204" i="24"/>
  <c r="AK1205" i="24"/>
  <c r="AK1206" i="24"/>
  <c r="AK1207" i="24"/>
  <c r="AK1208" i="24"/>
  <c r="AK1209" i="24"/>
  <c r="AK1210" i="24"/>
  <c r="AK1211" i="24"/>
  <c r="AK1212" i="24"/>
  <c r="AK1213" i="24"/>
  <c r="AK1214" i="24"/>
  <c r="AK1215" i="24"/>
  <c r="AK1216" i="24"/>
  <c r="AK1217" i="24"/>
  <c r="AK1218" i="24"/>
  <c r="AK1219" i="24"/>
  <c r="AK1220" i="24"/>
  <c r="AK1221" i="24"/>
  <c r="AK1222" i="24"/>
  <c r="AK1223" i="24"/>
  <c r="AK1224" i="24"/>
  <c r="AK1225" i="24"/>
  <c r="AK1226" i="24"/>
  <c r="AK1227" i="24"/>
  <c r="AK1228" i="24"/>
  <c r="AK1229" i="24"/>
  <c r="AK1230" i="24"/>
  <c r="AK1231" i="24"/>
  <c r="AK1232" i="24"/>
  <c r="AK1233" i="24"/>
  <c r="AK1234" i="24"/>
  <c r="AK1235" i="24"/>
  <c r="AK1236" i="24"/>
  <c r="AK1237" i="24"/>
  <c r="AK1238" i="24"/>
  <c r="AK1239" i="24"/>
  <c r="AK1240" i="24"/>
  <c r="AK1241" i="24"/>
  <c r="AK1242" i="24"/>
  <c r="AK1243" i="24"/>
  <c r="AK1244" i="24"/>
  <c r="AK1245" i="24"/>
  <c r="AK1246" i="24"/>
  <c r="AK1247" i="24"/>
  <c r="AK1248" i="24"/>
  <c r="AK1249" i="24"/>
  <c r="AK1250" i="24"/>
  <c r="AK1251" i="24"/>
  <c r="AK1252" i="24"/>
  <c r="AK1253" i="24"/>
  <c r="AK1254" i="24"/>
  <c r="AK1255" i="24"/>
  <c r="AK1256" i="24"/>
  <c r="AK1257" i="24"/>
  <c r="AK1258" i="24"/>
  <c r="AK1259" i="24"/>
  <c r="AK1260" i="24"/>
  <c r="AK1261" i="24"/>
  <c r="AK1262" i="24"/>
  <c r="AK1263" i="24"/>
  <c r="AK1264" i="24"/>
  <c r="AK1265" i="24"/>
  <c r="AK1266" i="24"/>
  <c r="AK1267" i="24"/>
  <c r="AK1268" i="24"/>
  <c r="AK1269" i="24"/>
  <c r="AK1270" i="24"/>
  <c r="AK1271" i="24"/>
  <c r="AK1272" i="24"/>
  <c r="AK1273" i="24"/>
  <c r="AK1274" i="24"/>
  <c r="AK1275" i="24"/>
  <c r="AK1276" i="24"/>
  <c r="AK1277" i="24"/>
  <c r="AK1278" i="24"/>
  <c r="AK1279" i="24"/>
  <c r="AK1280" i="24"/>
  <c r="AK1281" i="24"/>
  <c r="AK1282" i="24"/>
  <c r="AK1283" i="24"/>
  <c r="AK1284" i="24"/>
  <c r="AK1285" i="24"/>
  <c r="AK1286" i="24"/>
  <c r="AK1287" i="24"/>
  <c r="AK1288" i="24"/>
  <c r="AK1289" i="24"/>
  <c r="AK1290" i="24"/>
  <c r="AK1291" i="24"/>
  <c r="AK1292" i="24"/>
  <c r="AK1293" i="24"/>
  <c r="AK1294" i="24"/>
  <c r="AK1295" i="24"/>
  <c r="AK1296" i="24"/>
  <c r="AK1297" i="24"/>
  <c r="AK1298" i="24"/>
  <c r="AK1299" i="24"/>
  <c r="AK1300" i="24"/>
  <c r="AK1301" i="24"/>
  <c r="AK1302" i="24"/>
  <c r="AK1303" i="24"/>
  <c r="AK1304" i="24"/>
  <c r="AK1305" i="24"/>
  <c r="AK1306" i="24"/>
  <c r="AK1307" i="24"/>
  <c r="AK1308" i="24"/>
  <c r="AK1309" i="24"/>
  <c r="AK1310" i="24"/>
  <c r="AK1311" i="24"/>
  <c r="AK1312" i="24"/>
  <c r="AK1313" i="24"/>
  <c r="AK1314" i="24"/>
  <c r="AK1315" i="24"/>
  <c r="AK1316" i="24"/>
  <c r="AK1317" i="24"/>
  <c r="AK1318" i="24"/>
  <c r="AK1319" i="24"/>
  <c r="AK1320" i="24"/>
  <c r="AK1321" i="24"/>
  <c r="AK2" i="24"/>
  <c r="J1305" i="6"/>
  <c r="J1306" i="6"/>
  <c r="J1307" i="6"/>
  <c r="J1308" i="6"/>
  <c r="I1305" i="6"/>
  <c r="I1306" i="6"/>
  <c r="I1307" i="6"/>
  <c r="I1308" i="6"/>
  <c r="H1305" i="6"/>
  <c r="H1306" i="6"/>
  <c r="H1307" i="6"/>
  <c r="H1308" i="6"/>
  <c r="G1305" i="6"/>
  <c r="G1306" i="6"/>
  <c r="G1307" i="6"/>
  <c r="G1308" i="6"/>
  <c r="D1305" i="6"/>
  <c r="D1306" i="6"/>
  <c r="D1307" i="6"/>
  <c r="D1308" i="6"/>
  <c r="C1305" i="6"/>
  <c r="C1306" i="6"/>
  <c r="C1307" i="6"/>
  <c r="C1308" i="6"/>
  <c r="B1305" i="6"/>
  <c r="B1306" i="6"/>
  <c r="B1307" i="6"/>
  <c r="B1308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R1308" i="6" l="1"/>
  <c r="R1307" i="6"/>
  <c r="AJ1308" i="6"/>
  <c r="AJ1307" i="6"/>
  <c r="Z1307" i="6" l="1"/>
  <c r="AC1307" i="6" s="1"/>
  <c r="AD1307" i="6" s="1"/>
  <c r="AH1307" i="6" s="1"/>
  <c r="AM1307" i="6"/>
  <c r="Z1308" i="6"/>
  <c r="AC1308" i="6" s="1"/>
  <c r="AD1308" i="6" s="1"/>
  <c r="AH1308" i="6" s="1"/>
  <c r="AM1308" i="6"/>
  <c r="R1305" i="6"/>
  <c r="R1306" i="6"/>
  <c r="AJ1306" i="6"/>
  <c r="AJ1305" i="6"/>
  <c r="AL1307" i="6" l="1"/>
  <c r="AF1307" i="6"/>
  <c r="AF1308" i="6"/>
  <c r="AL1308" i="6"/>
  <c r="Z1306" i="6"/>
  <c r="AC1306" i="6" s="1"/>
  <c r="AD1306" i="6" s="1"/>
  <c r="AH1306" i="6" s="1"/>
  <c r="AM1306" i="6"/>
  <c r="Z1305" i="6"/>
  <c r="AC1305" i="6" s="1"/>
  <c r="AD1305" i="6" s="1"/>
  <c r="AM1305" i="6"/>
  <c r="AF1306" i="6" l="1"/>
  <c r="AL1306" i="6"/>
  <c r="AF1305" i="6"/>
  <c r="AL1305" i="6"/>
  <c r="AH1305" i="6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C701" i="14"/>
  <c r="AC702" i="14"/>
  <c r="AC703" i="14"/>
  <c r="AC704" i="14"/>
  <c r="AC705" i="14"/>
  <c r="AC706" i="14"/>
  <c r="AC707" i="14"/>
  <c r="AC708" i="14"/>
  <c r="AC709" i="14"/>
  <c r="AC710" i="14"/>
  <c r="AC711" i="14"/>
  <c r="AC712" i="14"/>
  <c r="AC713" i="14"/>
  <c r="AC714" i="14"/>
  <c r="AC715" i="14"/>
  <c r="AC716" i="14"/>
  <c r="AC717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788" i="14"/>
  <c r="AC789" i="14"/>
  <c r="AC790" i="14"/>
  <c r="AC791" i="14"/>
  <c r="AC792" i="14"/>
  <c r="AC793" i="14"/>
  <c r="AC794" i="14"/>
  <c r="AC795" i="14"/>
  <c r="AC796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849" i="14"/>
  <c r="AC850" i="14"/>
  <c r="AC851" i="14"/>
  <c r="AC852" i="14"/>
  <c r="AC85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C872" i="14"/>
  <c r="AC873" i="14"/>
  <c r="AC874" i="14"/>
  <c r="AC875" i="14"/>
  <c r="AC876" i="14"/>
  <c r="AC877" i="14"/>
  <c r="AC878" i="14"/>
  <c r="AC879" i="14"/>
  <c r="AC880" i="14"/>
  <c r="AC881" i="14"/>
  <c r="AC882" i="14"/>
  <c r="AC883" i="14"/>
  <c r="AC884" i="14"/>
  <c r="AC885" i="14"/>
  <c r="AC886" i="14"/>
  <c r="AC887" i="14"/>
  <c r="AC888" i="14"/>
  <c r="AC889" i="14"/>
  <c r="AC890" i="14"/>
  <c r="AC891" i="14"/>
  <c r="AC892" i="14"/>
  <c r="AC893" i="14"/>
  <c r="AC894" i="14"/>
  <c r="AC895" i="14"/>
  <c r="AC896" i="14"/>
  <c r="AC897" i="14"/>
  <c r="AC898" i="14"/>
  <c r="AC899" i="14"/>
  <c r="AC900" i="14"/>
  <c r="AC901" i="14"/>
  <c r="AC902" i="14"/>
  <c r="AC903" i="14"/>
  <c r="AC904" i="14"/>
  <c r="AC905" i="14"/>
  <c r="AC906" i="14"/>
  <c r="AC907" i="14"/>
  <c r="AC908" i="14"/>
  <c r="AC909" i="14"/>
  <c r="AC910" i="14"/>
  <c r="AC911" i="14"/>
  <c r="AC912" i="14"/>
  <c r="AC913" i="14"/>
  <c r="AC914" i="14"/>
  <c r="AC915" i="14"/>
  <c r="AC916" i="14"/>
  <c r="AC917" i="14"/>
  <c r="AC918" i="14"/>
  <c r="AC919" i="14"/>
  <c r="AC920" i="14"/>
  <c r="AC921" i="14"/>
  <c r="AC922" i="14"/>
  <c r="AC923" i="14"/>
  <c r="AC924" i="14"/>
  <c r="AC925" i="14"/>
  <c r="AC926" i="14"/>
  <c r="AC927" i="14"/>
  <c r="AC928" i="14"/>
  <c r="AC929" i="14"/>
  <c r="AC930" i="14"/>
  <c r="AC931" i="14"/>
  <c r="AC932" i="14"/>
  <c r="AC933" i="14"/>
  <c r="AC934" i="14"/>
  <c r="AC935" i="14"/>
  <c r="AC936" i="14"/>
  <c r="AC937" i="14"/>
  <c r="AC938" i="14"/>
  <c r="AC939" i="14"/>
  <c r="AC940" i="14"/>
  <c r="AC941" i="14"/>
  <c r="AC942" i="14"/>
  <c r="AC943" i="14"/>
  <c r="AC944" i="14"/>
  <c r="AC945" i="14"/>
  <c r="AC946" i="14"/>
  <c r="AC947" i="14"/>
  <c r="AC948" i="14"/>
  <c r="AC949" i="14"/>
  <c r="AC950" i="14"/>
  <c r="AC951" i="14"/>
  <c r="AC952" i="14"/>
  <c r="AC953" i="14"/>
  <c r="AC954" i="14"/>
  <c r="AC955" i="14"/>
  <c r="AC956" i="14"/>
  <c r="AC957" i="14"/>
  <c r="AC958" i="14"/>
  <c r="AC959" i="14"/>
  <c r="AC960" i="14"/>
  <c r="AC961" i="14"/>
  <c r="AC962" i="14"/>
  <c r="AC963" i="14"/>
  <c r="AC964" i="14"/>
  <c r="AC965" i="14"/>
  <c r="AC966" i="14"/>
  <c r="AC967" i="14"/>
  <c r="AC968" i="14"/>
  <c r="AC969" i="14"/>
  <c r="AC970" i="14"/>
  <c r="AC971" i="14"/>
  <c r="AC972" i="14"/>
  <c r="AC973" i="14"/>
  <c r="AC974" i="14"/>
  <c r="AC975" i="14"/>
  <c r="AC976" i="14"/>
  <c r="AC977" i="14"/>
  <c r="AC978" i="14"/>
  <c r="AC979" i="14"/>
  <c r="AC980" i="14"/>
  <c r="AC981" i="14"/>
  <c r="AC982" i="14"/>
  <c r="AC983" i="14"/>
  <c r="AC984" i="14"/>
  <c r="AC985" i="14"/>
  <c r="AC986" i="14"/>
  <c r="AC987" i="14"/>
  <c r="AC988" i="14"/>
  <c r="AC989" i="14"/>
  <c r="AC990" i="14"/>
  <c r="AC991" i="14"/>
  <c r="AC992" i="14"/>
  <c r="AC993" i="14"/>
  <c r="AC994" i="14"/>
  <c r="AC995" i="14"/>
  <c r="AC996" i="14"/>
  <c r="AC997" i="14"/>
  <c r="AC998" i="14"/>
  <c r="AC999" i="14"/>
  <c r="AC1000" i="14"/>
  <c r="AC1001" i="14"/>
  <c r="AC1002" i="14"/>
  <c r="AC1003" i="14"/>
  <c r="AC1004" i="14"/>
  <c r="AC1005" i="14"/>
  <c r="AC1006" i="14"/>
  <c r="AC1007" i="14"/>
  <c r="AC1008" i="14"/>
  <c r="AC1009" i="14"/>
  <c r="AC1010" i="14"/>
  <c r="AC1011" i="14"/>
  <c r="AC1012" i="14"/>
  <c r="AC1013" i="14"/>
  <c r="AC1014" i="14"/>
  <c r="AC1015" i="14"/>
  <c r="AC1016" i="14"/>
  <c r="AC1017" i="14"/>
  <c r="AC1018" i="14"/>
  <c r="AC1019" i="14"/>
  <c r="AC1020" i="14"/>
  <c r="AC1021" i="14"/>
  <c r="AC1022" i="14"/>
  <c r="AC1023" i="14"/>
  <c r="AC1024" i="14"/>
  <c r="AC1025" i="14"/>
  <c r="AC1026" i="14"/>
  <c r="AC1027" i="14"/>
  <c r="AC1028" i="14"/>
  <c r="AC1029" i="14"/>
  <c r="AC1030" i="14"/>
  <c r="AC1031" i="14"/>
  <c r="AC1032" i="14"/>
  <c r="AC1033" i="14"/>
  <c r="AC1034" i="14"/>
  <c r="AC1035" i="14"/>
  <c r="AC1036" i="14"/>
  <c r="AC1037" i="14"/>
  <c r="AC1038" i="14"/>
  <c r="AC1039" i="14"/>
  <c r="AC1040" i="14"/>
  <c r="AC1041" i="14"/>
  <c r="AC1042" i="14"/>
  <c r="AC1043" i="14"/>
  <c r="AC1044" i="14"/>
  <c r="AC1045" i="14"/>
  <c r="AC1046" i="14"/>
  <c r="AC1047" i="14"/>
  <c r="AC1048" i="14"/>
  <c r="AC1049" i="14"/>
  <c r="AC1050" i="14"/>
  <c r="AC1051" i="14"/>
  <c r="AC1052" i="14"/>
  <c r="AC1053" i="14"/>
  <c r="AC1054" i="14"/>
  <c r="AC1055" i="14"/>
  <c r="AC1056" i="14"/>
  <c r="AC1057" i="14"/>
  <c r="AC1058" i="14"/>
  <c r="AC1059" i="14"/>
  <c r="AC1060" i="14"/>
  <c r="AC1061" i="14"/>
  <c r="AC1062" i="14"/>
  <c r="AC1063" i="14"/>
  <c r="AC1064" i="14"/>
  <c r="AC1065" i="14"/>
  <c r="AC1066" i="14"/>
  <c r="AC1067" i="14"/>
  <c r="AC1068" i="14"/>
  <c r="AC1069" i="14"/>
  <c r="AC1070" i="14"/>
  <c r="AC1071" i="14"/>
  <c r="AC1072" i="14"/>
  <c r="AC1073" i="14"/>
  <c r="AC1074" i="14"/>
  <c r="AC1075" i="14"/>
  <c r="AC1076" i="14"/>
  <c r="AC1077" i="14"/>
  <c r="AC1078" i="14"/>
  <c r="AC1079" i="14"/>
  <c r="AC1080" i="14"/>
  <c r="AC1081" i="14"/>
  <c r="AC1082" i="14"/>
  <c r="AC1083" i="14"/>
  <c r="AC1084" i="14"/>
  <c r="AC1085" i="14"/>
  <c r="AC1086" i="14"/>
  <c r="AC1087" i="14"/>
  <c r="AC1088" i="14"/>
  <c r="AC1089" i="14"/>
  <c r="AC1090" i="14"/>
  <c r="AC1091" i="14"/>
  <c r="AC1092" i="14"/>
  <c r="AC1093" i="14"/>
  <c r="AC1094" i="14"/>
  <c r="AC1095" i="14"/>
  <c r="AC1096" i="14"/>
  <c r="AC1097" i="14"/>
  <c r="AC1098" i="14"/>
  <c r="AC1099" i="14"/>
  <c r="AC1100" i="14"/>
  <c r="AC1101" i="14"/>
  <c r="AC1102" i="14"/>
  <c r="AC1103" i="14"/>
  <c r="AC1104" i="14"/>
  <c r="AC1105" i="14"/>
  <c r="AC1106" i="14"/>
  <c r="AC1107" i="14"/>
  <c r="AC1108" i="14"/>
  <c r="AC1109" i="14"/>
  <c r="AC1110" i="14"/>
  <c r="AC1111" i="14"/>
  <c r="AC1112" i="14"/>
  <c r="AC1113" i="14"/>
  <c r="AC1114" i="14"/>
  <c r="AC1115" i="14"/>
  <c r="AC1116" i="14"/>
  <c r="AC1117" i="14"/>
  <c r="AC1118" i="14"/>
  <c r="AC1119" i="14"/>
  <c r="AC1120" i="14"/>
  <c r="AC1121" i="14"/>
  <c r="AC1122" i="14"/>
  <c r="AC1123" i="14"/>
  <c r="AC1124" i="14"/>
  <c r="AC1125" i="14"/>
  <c r="AC1126" i="14"/>
  <c r="AC1127" i="14"/>
  <c r="AC1128" i="14"/>
  <c r="AC1129" i="14"/>
  <c r="AC1130" i="14"/>
  <c r="AC1131" i="14"/>
  <c r="AC1132" i="14"/>
  <c r="AC1133" i="14"/>
  <c r="AC1134" i="14"/>
  <c r="AC1135" i="14"/>
  <c r="AC1136" i="14"/>
  <c r="AC1137" i="14"/>
  <c r="AC1138" i="14"/>
  <c r="AC1139" i="14"/>
  <c r="AC1140" i="14"/>
  <c r="AC1141" i="14"/>
  <c r="AC1142" i="14"/>
  <c r="AC1143" i="14"/>
  <c r="AC1144" i="14"/>
  <c r="AC1145" i="14"/>
  <c r="AC1146" i="14"/>
  <c r="AC1147" i="14"/>
  <c r="AC1148" i="14"/>
  <c r="AC1149" i="14"/>
  <c r="AC1150" i="14"/>
  <c r="AC1151" i="14"/>
  <c r="AC1152" i="14"/>
  <c r="AC1153" i="14"/>
  <c r="AC1154" i="14"/>
  <c r="AC1155" i="14"/>
  <c r="AC1156" i="14"/>
  <c r="AC1157" i="14"/>
  <c r="AC1158" i="14"/>
  <c r="AC1159" i="14"/>
  <c r="AC1160" i="14"/>
  <c r="AC1161" i="14"/>
  <c r="AC1162" i="14"/>
  <c r="AC1163" i="14"/>
  <c r="AC1164" i="14"/>
  <c r="AC1165" i="14"/>
  <c r="AC1166" i="14"/>
  <c r="AC1167" i="14"/>
  <c r="AC1168" i="14"/>
  <c r="AC1169" i="14"/>
  <c r="AC1170" i="14"/>
  <c r="AC1171" i="14"/>
  <c r="AC1172" i="14"/>
  <c r="AC1173" i="14"/>
  <c r="AC1174" i="14"/>
  <c r="AC1175" i="14"/>
  <c r="AC1176" i="14"/>
  <c r="AC1177" i="14"/>
  <c r="AC1178" i="14"/>
  <c r="AC1179" i="14"/>
  <c r="AC1180" i="14"/>
  <c r="AC1181" i="14"/>
  <c r="AC1182" i="14"/>
  <c r="AC1183" i="14"/>
  <c r="AC1184" i="14"/>
  <c r="AC1185" i="14"/>
  <c r="AC1186" i="14"/>
  <c r="AC1187" i="14"/>
  <c r="AC1188" i="14"/>
  <c r="AC1189" i="14"/>
  <c r="AC1190" i="14"/>
  <c r="AC1191" i="14"/>
  <c r="AC1192" i="14"/>
  <c r="AC1193" i="14"/>
  <c r="AC1194" i="14"/>
  <c r="AC1195" i="14"/>
  <c r="AC1196" i="14"/>
  <c r="AC1197" i="14"/>
  <c r="AC1198" i="14"/>
  <c r="AC1199" i="14"/>
  <c r="AC1200" i="14"/>
  <c r="AC1201" i="14"/>
  <c r="AC1202" i="14"/>
  <c r="AC1203" i="14"/>
  <c r="AC1204" i="14"/>
  <c r="AC1205" i="14"/>
  <c r="AC1206" i="14"/>
  <c r="AC1207" i="14"/>
  <c r="AC1208" i="14"/>
  <c r="AC1209" i="14"/>
  <c r="AC1210" i="14"/>
  <c r="AC1211" i="14"/>
  <c r="AC1212" i="14"/>
  <c r="AC1213" i="14"/>
  <c r="AC1214" i="14"/>
  <c r="AC1215" i="14"/>
  <c r="AC1216" i="14"/>
  <c r="AC1217" i="14"/>
  <c r="AC1218" i="14"/>
  <c r="AC1219" i="14"/>
  <c r="AC1220" i="14"/>
  <c r="AC1221" i="14"/>
  <c r="AC1222" i="14"/>
  <c r="AC1223" i="14"/>
  <c r="AC1224" i="14"/>
  <c r="AC1225" i="14"/>
  <c r="AC1226" i="14"/>
  <c r="AC1227" i="14"/>
  <c r="AC1228" i="14"/>
  <c r="AC1229" i="14"/>
  <c r="AC1230" i="14"/>
  <c r="AC1231" i="14"/>
  <c r="AC1232" i="14"/>
  <c r="AC1233" i="14"/>
  <c r="AC1234" i="14"/>
  <c r="AC1235" i="14"/>
  <c r="AC1236" i="14"/>
  <c r="AC1237" i="14"/>
  <c r="AC1238" i="14"/>
  <c r="AC1239" i="14"/>
  <c r="AC1240" i="14"/>
  <c r="AC1241" i="14"/>
  <c r="AC1242" i="14"/>
  <c r="AC1243" i="14"/>
  <c r="AC1244" i="14"/>
  <c r="AC1245" i="14"/>
  <c r="AC1246" i="14"/>
  <c r="AC1247" i="14"/>
  <c r="AC1248" i="14"/>
  <c r="AC1249" i="14"/>
  <c r="AC1250" i="14"/>
  <c r="AC1251" i="14"/>
  <c r="AC1252" i="14"/>
  <c r="AC1253" i="14"/>
  <c r="AC1254" i="14"/>
  <c r="AC1255" i="14"/>
  <c r="AC1256" i="14"/>
  <c r="AC1257" i="14"/>
  <c r="AC1258" i="14"/>
  <c r="AC1259" i="14"/>
  <c r="AC1260" i="14"/>
  <c r="AC1261" i="14"/>
  <c r="AC1262" i="14"/>
  <c r="AC1263" i="14"/>
  <c r="AC1264" i="14"/>
  <c r="AC1265" i="14"/>
  <c r="AC1266" i="14"/>
  <c r="AC1267" i="14"/>
  <c r="AC1268" i="14"/>
  <c r="AC1269" i="14"/>
  <c r="AC1270" i="14"/>
  <c r="AC1271" i="14"/>
  <c r="AC1272" i="14"/>
  <c r="AC1273" i="14"/>
  <c r="AC1274" i="14"/>
  <c r="AC1275" i="14"/>
  <c r="AC1276" i="14"/>
  <c r="AC1277" i="14"/>
  <c r="AC1278" i="14"/>
  <c r="AC1279" i="14"/>
  <c r="AC1280" i="14"/>
  <c r="AC1281" i="14"/>
  <c r="AC1282" i="14"/>
  <c r="AC1283" i="14"/>
  <c r="AC1284" i="14"/>
  <c r="AC1285" i="14"/>
  <c r="AC1286" i="14"/>
  <c r="AC1287" i="14"/>
  <c r="AC1288" i="14"/>
  <c r="AC1289" i="14"/>
  <c r="AC1290" i="14"/>
  <c r="AC1291" i="14"/>
  <c r="AC1292" i="14"/>
  <c r="AC1293" i="14"/>
  <c r="AC1294" i="14"/>
  <c r="AC1295" i="14"/>
  <c r="AC1296" i="14"/>
  <c r="AC1297" i="14"/>
  <c r="AC1298" i="14"/>
  <c r="AC1299" i="14"/>
  <c r="AC1300" i="14"/>
  <c r="AC1301" i="14"/>
  <c r="AC1302" i="14"/>
  <c r="AC1303" i="14"/>
  <c r="AC1304" i="14"/>
  <c r="AC1305" i="14"/>
  <c r="AC1306" i="14"/>
  <c r="AC1307" i="14"/>
  <c r="AC1308" i="14"/>
  <c r="AC1309" i="14"/>
  <c r="AC1310" i="14"/>
  <c r="AC1311" i="14"/>
  <c r="AC1312" i="14"/>
  <c r="AC4" i="14"/>
  <c r="Q1307" i="14" l="1"/>
  <c r="Q1308" i="14"/>
  <c r="Q1309" i="14"/>
  <c r="Q1310" i="14"/>
  <c r="Q1311" i="14"/>
  <c r="Q1312" i="14"/>
  <c r="O1307" i="14"/>
  <c r="O1308" i="14"/>
  <c r="O1309" i="14"/>
  <c r="O1310" i="14"/>
  <c r="O1311" i="14"/>
  <c r="O1312" i="14"/>
  <c r="M1307" i="14"/>
  <c r="M1308" i="14"/>
  <c r="M1309" i="14"/>
  <c r="M1310" i="14"/>
  <c r="M1311" i="14"/>
  <c r="M1312" i="14"/>
  <c r="K1307" i="14"/>
  <c r="K1308" i="14"/>
  <c r="K1309" i="14"/>
  <c r="K1310" i="14"/>
  <c r="K1311" i="14"/>
  <c r="K1312" i="14"/>
  <c r="J1307" i="14"/>
  <c r="J1308" i="14"/>
  <c r="J1309" i="14"/>
  <c r="J1310" i="14"/>
  <c r="J1311" i="14"/>
  <c r="J1312" i="14"/>
  <c r="H1307" i="14"/>
  <c r="H1308" i="14"/>
  <c r="H1309" i="14"/>
  <c r="H1310" i="14"/>
  <c r="H1311" i="14"/>
  <c r="H1312" i="14"/>
  <c r="G1307" i="14"/>
  <c r="G1308" i="14"/>
  <c r="G1309" i="14"/>
  <c r="G1310" i="14"/>
  <c r="G1311" i="14"/>
  <c r="G1312" i="14"/>
  <c r="F1307" i="14"/>
  <c r="F1308" i="14"/>
  <c r="F1309" i="14"/>
  <c r="F1310" i="14"/>
  <c r="F1311" i="14"/>
  <c r="F1312" i="14"/>
  <c r="E1307" i="14"/>
  <c r="E1308" i="14"/>
  <c r="E1309" i="14"/>
  <c r="E1310" i="14"/>
  <c r="E1311" i="14"/>
  <c r="E1312" i="14"/>
  <c r="D1307" i="14"/>
  <c r="AF1304" i="14" s="1"/>
  <c r="D1308" i="14"/>
  <c r="AF1305" i="14" s="1"/>
  <c r="D1309" i="14"/>
  <c r="AF1306" i="14" s="1"/>
  <c r="D1310" i="14"/>
  <c r="AF1307" i="14" s="1"/>
  <c r="D1311" i="14"/>
  <c r="AF1308" i="14" s="1"/>
  <c r="D1312" i="14"/>
  <c r="AF1309" i="14" s="1"/>
  <c r="C1307" i="14"/>
  <c r="C1308" i="14"/>
  <c r="C1309" i="14"/>
  <c r="C1310" i="14"/>
  <c r="C1311" i="14"/>
  <c r="C1312" i="14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" i="6"/>
  <c r="AG2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AA1310" i="14" l="1"/>
  <c r="N1310" i="14"/>
  <c r="AA1309" i="14"/>
  <c r="N1309" i="14"/>
  <c r="AA1312" i="14"/>
  <c r="N1312" i="14"/>
  <c r="AA1308" i="14"/>
  <c r="N1308" i="14"/>
  <c r="AA1311" i="14"/>
  <c r="N1311" i="14"/>
  <c r="AA1307" i="14"/>
  <c r="N1307" i="14"/>
  <c r="R1276" i="6"/>
  <c r="AM1276" i="6" s="1"/>
  <c r="R1249" i="6"/>
  <c r="AM1249" i="6" s="1"/>
  <c r="R1281" i="6"/>
  <c r="AM1281" i="6" s="1"/>
  <c r="R1255" i="6"/>
  <c r="AM1255" i="6" s="1"/>
  <c r="R1287" i="6"/>
  <c r="AM1287" i="6" s="1"/>
  <c r="R1258" i="6"/>
  <c r="AM1258" i="6" s="1"/>
  <c r="R1290" i="6"/>
  <c r="AM1290" i="6" s="1"/>
  <c r="R1264" i="6"/>
  <c r="AM1264" i="6" s="1"/>
  <c r="R1296" i="6"/>
  <c r="AM1296" i="6" s="1"/>
  <c r="R1269" i="6"/>
  <c r="AM1269" i="6" s="1"/>
  <c r="R1301" i="6"/>
  <c r="AM1301" i="6" s="1"/>
  <c r="R1275" i="6"/>
  <c r="AM1275" i="6" s="1"/>
  <c r="R1246" i="6"/>
  <c r="AM1246" i="6" s="1"/>
  <c r="R1278" i="6"/>
  <c r="AM1278" i="6" s="1"/>
  <c r="R1252" i="6"/>
  <c r="AM1252" i="6" s="1"/>
  <c r="R1284" i="6"/>
  <c r="AM1284" i="6" s="1"/>
  <c r="R1300" i="6"/>
  <c r="AM1300" i="6" s="1"/>
  <c r="R1257" i="6"/>
  <c r="AM1257" i="6" s="1"/>
  <c r="R1273" i="6"/>
  <c r="AM1273" i="6" s="1"/>
  <c r="R1289" i="6"/>
  <c r="AM1289" i="6" s="1"/>
  <c r="R1247" i="6"/>
  <c r="AM1247" i="6" s="1"/>
  <c r="R1263" i="6"/>
  <c r="AM1263" i="6" s="1"/>
  <c r="R1279" i="6"/>
  <c r="AM1279" i="6" s="1"/>
  <c r="R1295" i="6"/>
  <c r="AM1295" i="6" s="1"/>
  <c r="R1250" i="6"/>
  <c r="AM1250" i="6" s="1"/>
  <c r="R1266" i="6"/>
  <c r="AM1266" i="6" s="1"/>
  <c r="R1282" i="6"/>
  <c r="AM1282" i="6" s="1"/>
  <c r="R1298" i="6"/>
  <c r="AM1298" i="6" s="1"/>
  <c r="R1260" i="6"/>
  <c r="AM1260" i="6" s="1"/>
  <c r="R1292" i="6"/>
  <c r="AM1292" i="6" s="1"/>
  <c r="R1265" i="6"/>
  <c r="AM1265" i="6" s="1"/>
  <c r="R1297" i="6"/>
  <c r="AM1297" i="6" s="1"/>
  <c r="R1271" i="6"/>
  <c r="AM1271" i="6" s="1"/>
  <c r="R1303" i="6"/>
  <c r="AM1303" i="6" s="1"/>
  <c r="R1274" i="6"/>
  <c r="AM1274" i="6" s="1"/>
  <c r="R1248" i="6"/>
  <c r="AM1248" i="6" s="1"/>
  <c r="R1280" i="6"/>
  <c r="AM1280" i="6" s="1"/>
  <c r="R1253" i="6"/>
  <c r="AM1253" i="6" s="1"/>
  <c r="R1285" i="6"/>
  <c r="AM1285" i="6" s="1"/>
  <c r="R1259" i="6"/>
  <c r="AM1259" i="6" s="1"/>
  <c r="R1291" i="6"/>
  <c r="AM1291" i="6" s="1"/>
  <c r="R1262" i="6"/>
  <c r="AM1262" i="6" s="1"/>
  <c r="R1294" i="6"/>
  <c r="AM1294" i="6" s="1"/>
  <c r="R1268" i="6"/>
  <c r="AM1268" i="6" s="1"/>
  <c r="R1256" i="6"/>
  <c r="AM1256" i="6" s="1"/>
  <c r="R1272" i="6"/>
  <c r="AM1272" i="6" s="1"/>
  <c r="R1288" i="6"/>
  <c r="AM1288" i="6" s="1"/>
  <c r="R1304" i="6"/>
  <c r="AM1304" i="6" s="1"/>
  <c r="R1261" i="6"/>
  <c r="AM1261" i="6" s="1"/>
  <c r="R1277" i="6"/>
  <c r="AM1277" i="6" s="1"/>
  <c r="R1293" i="6"/>
  <c r="AM1293" i="6" s="1"/>
  <c r="R1251" i="6"/>
  <c r="AM1251" i="6" s="1"/>
  <c r="R1267" i="6"/>
  <c r="AM1267" i="6" s="1"/>
  <c r="R1283" i="6"/>
  <c r="AM1283" i="6" s="1"/>
  <c r="R1299" i="6"/>
  <c r="AM1299" i="6" s="1"/>
  <c r="R1254" i="6"/>
  <c r="R1270" i="6"/>
  <c r="R1286" i="6"/>
  <c r="AM1286" i="6" s="1"/>
  <c r="R1302" i="6"/>
  <c r="AJ1282" i="6"/>
  <c r="AJ1298" i="6"/>
  <c r="AJ1283" i="6"/>
  <c r="AJ1299" i="6"/>
  <c r="AJ1275" i="6"/>
  <c r="AJ1262" i="6"/>
  <c r="AJ1285" i="6"/>
  <c r="AJ1258" i="6"/>
  <c r="AJ1281" i="6"/>
  <c r="AJ1261" i="6"/>
  <c r="AJ1274" i="6"/>
  <c r="AJ1265" i="6"/>
  <c r="AJ1297" i="6"/>
  <c r="AJ1290" i="6"/>
  <c r="AJ1291" i="6"/>
  <c r="AJ1253" i="6"/>
  <c r="AJ1301" i="6"/>
  <c r="AJ1249" i="6"/>
  <c r="AJ1269" i="6"/>
  <c r="AJ1273" i="6"/>
  <c r="AJ1289" i="6"/>
  <c r="AJ1257" i="6"/>
  <c r="AJ1277" i="6"/>
  <c r="AJ1293" i="6"/>
  <c r="AJ1286" i="6"/>
  <c r="AJ1302" i="6"/>
  <c r="AJ1254" i="6"/>
  <c r="AJ1270" i="6"/>
  <c r="AJ1250" i="6"/>
  <c r="AJ1278" i="6"/>
  <c r="AJ1294" i="6"/>
  <c r="AJ1246" i="6"/>
  <c r="AJ1266" i="6"/>
  <c r="AJ1247" i="6"/>
  <c r="AJ1263" i="6"/>
  <c r="AJ1252" i="6"/>
  <c r="AJ1268" i="6"/>
  <c r="AJ1284" i="6"/>
  <c r="AJ1300" i="6"/>
  <c r="AJ1279" i="6"/>
  <c r="AJ1295" i="6"/>
  <c r="AJ1251" i="6"/>
  <c r="AJ1267" i="6"/>
  <c r="AJ1256" i="6"/>
  <c r="AJ1272" i="6"/>
  <c r="AJ1288" i="6"/>
  <c r="AJ1304" i="6"/>
  <c r="AJ1255" i="6"/>
  <c r="AJ1271" i="6"/>
  <c r="AJ1260" i="6"/>
  <c r="AJ1276" i="6"/>
  <c r="AJ1292" i="6"/>
  <c r="AJ1287" i="6"/>
  <c r="AJ1303" i="6"/>
  <c r="AJ1259" i="6"/>
  <c r="AJ1248" i="6"/>
  <c r="AJ1264" i="6"/>
  <c r="AJ1280" i="6"/>
  <c r="AJ1296" i="6"/>
  <c r="Z1302" i="6" l="1"/>
  <c r="AC1302" i="6" s="1"/>
  <c r="AD1302" i="6" s="1"/>
  <c r="AM1302" i="6"/>
  <c r="Z1254" i="6"/>
  <c r="AC1254" i="6" s="1"/>
  <c r="AD1254" i="6" s="1"/>
  <c r="AM1254" i="6"/>
  <c r="Z1270" i="6"/>
  <c r="AC1270" i="6" s="1"/>
  <c r="AD1270" i="6" s="1"/>
  <c r="AM1270" i="6"/>
  <c r="Z1291" i="6"/>
  <c r="AC1291" i="6" s="1"/>
  <c r="AD1291" i="6" s="1"/>
  <c r="Z1303" i="6"/>
  <c r="AC1303" i="6" s="1"/>
  <c r="AD1303" i="6" s="1"/>
  <c r="Z1255" i="6"/>
  <c r="AC1255" i="6" s="1"/>
  <c r="AD1255" i="6" s="1"/>
  <c r="Z1267" i="6"/>
  <c r="AC1267" i="6" s="1"/>
  <c r="AD1267" i="6" s="1"/>
  <c r="Z1263" i="6"/>
  <c r="AC1263" i="6" s="1"/>
  <c r="AD1263" i="6" s="1"/>
  <c r="Z1273" i="6"/>
  <c r="AC1273" i="6" s="1"/>
  <c r="AD1273" i="6" s="1"/>
  <c r="Z1298" i="6"/>
  <c r="AC1298" i="6" s="1"/>
  <c r="AD1298" i="6" s="1"/>
  <c r="Z1282" i="6"/>
  <c r="AC1282" i="6" s="1"/>
  <c r="AD1282" i="6" s="1"/>
  <c r="Z1297" i="6"/>
  <c r="AC1297" i="6" s="1"/>
  <c r="AD1297" i="6" s="1"/>
  <c r="Z1249" i="6"/>
  <c r="AC1249" i="6" s="1"/>
  <c r="AD1249" i="6" s="1"/>
  <c r="Z1278" i="6"/>
  <c r="AC1278" i="6" s="1"/>
  <c r="AD1278" i="6" s="1"/>
  <c r="Z1296" i="6"/>
  <c r="AC1296" i="6" s="1"/>
  <c r="AD1296" i="6" s="1"/>
  <c r="Z1264" i="6"/>
  <c r="AC1264" i="6" s="1"/>
  <c r="AD1264" i="6" s="1"/>
  <c r="Z1275" i="6"/>
  <c r="AC1275" i="6" s="1"/>
  <c r="AD1275" i="6" s="1"/>
  <c r="Z1276" i="6"/>
  <c r="AC1276" i="6" s="1"/>
  <c r="AD1276" i="6" s="1"/>
  <c r="Z1287" i="6"/>
  <c r="AC1287" i="6" s="1"/>
  <c r="AD1287" i="6" s="1"/>
  <c r="Z1288" i="6"/>
  <c r="AC1288" i="6" s="1"/>
  <c r="AD1288" i="6" s="1"/>
  <c r="Z1256" i="6"/>
  <c r="AC1256" i="6" s="1"/>
  <c r="AD1256" i="6" s="1"/>
  <c r="Z1284" i="6"/>
  <c r="AC1284" i="6" s="1"/>
  <c r="AD1284" i="6" s="1"/>
  <c r="Z1252" i="6"/>
  <c r="AC1252" i="6" s="1"/>
  <c r="AD1252" i="6" s="1"/>
  <c r="Z1266" i="6"/>
  <c r="AC1266" i="6" s="1"/>
  <c r="AD1266" i="6" s="1"/>
  <c r="Z1257" i="6"/>
  <c r="AC1257" i="6" s="1"/>
  <c r="AD1257" i="6" s="1"/>
  <c r="Z1274" i="6"/>
  <c r="AC1274" i="6" s="1"/>
  <c r="AD1274" i="6" s="1"/>
  <c r="Z1262" i="6"/>
  <c r="AC1262" i="6" s="1"/>
  <c r="AD1262" i="6" s="1"/>
  <c r="Z1301" i="6"/>
  <c r="AC1301" i="6" s="1"/>
  <c r="AD1301" i="6" s="1"/>
  <c r="Z1290" i="6"/>
  <c r="AC1290" i="6" s="1"/>
  <c r="AD1290" i="6" s="1"/>
  <c r="Z1281" i="6"/>
  <c r="AC1281" i="6" s="1"/>
  <c r="AD1281" i="6" s="1"/>
  <c r="Z1259" i="6"/>
  <c r="AC1259" i="6" s="1"/>
  <c r="AD1259" i="6" s="1"/>
  <c r="Z1271" i="6"/>
  <c r="AC1271" i="6" s="1"/>
  <c r="AD1271" i="6" s="1"/>
  <c r="Z1299" i="6"/>
  <c r="AC1299" i="6" s="1"/>
  <c r="AD1299" i="6" s="1"/>
  <c r="Z1251" i="6"/>
  <c r="AC1251" i="6" s="1"/>
  <c r="AD1251" i="6" s="1"/>
  <c r="Z1295" i="6"/>
  <c r="AC1295" i="6" s="1"/>
  <c r="AD1295" i="6" s="1"/>
  <c r="Z1247" i="6"/>
  <c r="AC1247" i="6" s="1"/>
  <c r="AD1247" i="6" s="1"/>
  <c r="Z1286" i="6"/>
  <c r="AC1286" i="6" s="1"/>
  <c r="AD1286" i="6" s="1"/>
  <c r="Z1246" i="6"/>
  <c r="AC1246" i="6" s="1"/>
  <c r="AD1246" i="6" s="1"/>
  <c r="Z1258" i="6"/>
  <c r="AC1258" i="6" s="1"/>
  <c r="AD1258" i="6" s="1"/>
  <c r="Z1250" i="6"/>
  <c r="AC1250" i="6" s="1"/>
  <c r="AD1250" i="6" s="1"/>
  <c r="Z1269" i="6"/>
  <c r="AC1269" i="6" s="1"/>
  <c r="AD1269" i="6" s="1"/>
  <c r="Z1293" i="6"/>
  <c r="AC1293" i="6" s="1"/>
  <c r="AD1293" i="6" s="1"/>
  <c r="Z1261" i="6"/>
  <c r="AC1261" i="6" s="1"/>
  <c r="AD1261" i="6" s="1"/>
  <c r="Z1280" i="6"/>
  <c r="AC1280" i="6" s="1"/>
  <c r="AD1280" i="6" s="1"/>
  <c r="Z1248" i="6"/>
  <c r="AC1248" i="6" s="1"/>
  <c r="AD1248" i="6" s="1"/>
  <c r="Z1292" i="6"/>
  <c r="AC1292" i="6" s="1"/>
  <c r="AD1292" i="6" s="1"/>
  <c r="Z1260" i="6"/>
  <c r="AC1260" i="6" s="1"/>
  <c r="AD1260" i="6" s="1"/>
  <c r="Z1304" i="6"/>
  <c r="AC1304" i="6" s="1"/>
  <c r="AD1304" i="6" s="1"/>
  <c r="Z1272" i="6"/>
  <c r="AC1272" i="6" s="1"/>
  <c r="AD1272" i="6" s="1"/>
  <c r="Z1283" i="6"/>
  <c r="AC1283" i="6" s="1"/>
  <c r="AD1283" i="6" s="1"/>
  <c r="Z1300" i="6"/>
  <c r="AC1300" i="6" s="1"/>
  <c r="AD1300" i="6" s="1"/>
  <c r="Z1268" i="6"/>
  <c r="AC1268" i="6" s="1"/>
  <c r="AD1268" i="6" s="1"/>
  <c r="Z1279" i="6"/>
  <c r="AC1279" i="6" s="1"/>
  <c r="AD1279" i="6" s="1"/>
  <c r="Z1289" i="6"/>
  <c r="AC1289" i="6" s="1"/>
  <c r="AD1289" i="6" s="1"/>
  <c r="Z1285" i="6"/>
  <c r="AC1285" i="6" s="1"/>
  <c r="AD1285" i="6" s="1"/>
  <c r="Z1253" i="6"/>
  <c r="AC1253" i="6" s="1"/>
  <c r="AD1253" i="6" s="1"/>
  <c r="Z1277" i="6"/>
  <c r="AC1277" i="6" s="1"/>
  <c r="AD1277" i="6" s="1"/>
  <c r="Z1265" i="6"/>
  <c r="AC1265" i="6" s="1"/>
  <c r="AD1265" i="6" s="1"/>
  <c r="Z1294" i="6"/>
  <c r="AC1294" i="6" s="1"/>
  <c r="AD1294" i="6" s="1"/>
  <c r="AF1254" i="6" l="1"/>
  <c r="AL1270" i="6"/>
  <c r="AF1302" i="6"/>
  <c r="AL1254" i="6"/>
  <c r="AL1302" i="6"/>
  <c r="AF1270" i="6"/>
  <c r="AL1287" i="6"/>
  <c r="AF1294" i="6"/>
  <c r="AL1294" i="6"/>
  <c r="AF1285" i="6"/>
  <c r="AL1285" i="6"/>
  <c r="AF1300" i="6"/>
  <c r="AL1300" i="6"/>
  <c r="AF1260" i="6"/>
  <c r="AL1260" i="6"/>
  <c r="AF1261" i="6"/>
  <c r="AL1261" i="6"/>
  <c r="AF1258" i="6"/>
  <c r="AL1258" i="6"/>
  <c r="AF1295" i="6"/>
  <c r="AL1295" i="6"/>
  <c r="AF1259" i="6"/>
  <c r="AL1259" i="6"/>
  <c r="AF1262" i="6"/>
  <c r="AL1262" i="6"/>
  <c r="AF1252" i="6"/>
  <c r="AL1252" i="6"/>
  <c r="AF1296" i="6"/>
  <c r="AL1296" i="6"/>
  <c r="AF1282" i="6"/>
  <c r="AL1282" i="6"/>
  <c r="AF1267" i="6"/>
  <c r="AL1267" i="6"/>
  <c r="AF1265" i="6"/>
  <c r="AL1265" i="6"/>
  <c r="AF1289" i="6"/>
  <c r="AL1289" i="6"/>
  <c r="AF1283" i="6"/>
  <c r="AL1283" i="6"/>
  <c r="AF1292" i="6"/>
  <c r="AL1292" i="6"/>
  <c r="AF1293" i="6"/>
  <c r="AL1293" i="6"/>
  <c r="AF1246" i="6"/>
  <c r="AL1246" i="6"/>
  <c r="AF1251" i="6"/>
  <c r="AL1251" i="6"/>
  <c r="AF1281" i="6"/>
  <c r="AL1281" i="6"/>
  <c r="AF1274" i="6"/>
  <c r="AL1274" i="6"/>
  <c r="AF1284" i="6"/>
  <c r="AL1284" i="6"/>
  <c r="AF1276" i="6"/>
  <c r="AL1276" i="6"/>
  <c r="AF1278" i="6"/>
  <c r="AL1278" i="6"/>
  <c r="AF1298" i="6"/>
  <c r="AL1298" i="6"/>
  <c r="AF1255" i="6"/>
  <c r="AL1255" i="6"/>
  <c r="AF1277" i="6"/>
  <c r="AL1277" i="6"/>
  <c r="AF1279" i="6"/>
  <c r="AL1279" i="6"/>
  <c r="AF1272" i="6"/>
  <c r="AL1272" i="6"/>
  <c r="AF1248" i="6"/>
  <c r="AL1248" i="6"/>
  <c r="AF1269" i="6"/>
  <c r="AL1269" i="6"/>
  <c r="AF1286" i="6"/>
  <c r="AL1286" i="6"/>
  <c r="AF1299" i="6"/>
  <c r="AL1299" i="6"/>
  <c r="AF1290" i="6"/>
  <c r="AL1290" i="6"/>
  <c r="AF1257" i="6"/>
  <c r="AL1257" i="6"/>
  <c r="AF1256" i="6"/>
  <c r="AL1256" i="6"/>
  <c r="AF1275" i="6"/>
  <c r="AL1275" i="6"/>
  <c r="AF1249" i="6"/>
  <c r="AL1249" i="6"/>
  <c r="AF1273" i="6"/>
  <c r="AL1273" i="6"/>
  <c r="AF1303" i="6"/>
  <c r="AL1303" i="6"/>
  <c r="AF1253" i="6"/>
  <c r="AL1253" i="6"/>
  <c r="AF1268" i="6"/>
  <c r="AL1268" i="6"/>
  <c r="AF1304" i="6"/>
  <c r="AL1304" i="6"/>
  <c r="AF1280" i="6"/>
  <c r="AL1280" i="6"/>
  <c r="AF1250" i="6"/>
  <c r="AL1250" i="6"/>
  <c r="AF1247" i="6"/>
  <c r="AL1247" i="6"/>
  <c r="AF1271" i="6"/>
  <c r="AL1271" i="6"/>
  <c r="AF1301" i="6"/>
  <c r="AL1301" i="6"/>
  <c r="AF1266" i="6"/>
  <c r="AL1266" i="6"/>
  <c r="AF1288" i="6"/>
  <c r="AL1288" i="6"/>
  <c r="AF1264" i="6"/>
  <c r="AL1264" i="6"/>
  <c r="AF1297" i="6"/>
  <c r="AL1297" i="6"/>
  <c r="AF1263" i="6"/>
  <c r="AL1263" i="6"/>
  <c r="AF1291" i="6"/>
  <c r="AL1291" i="6"/>
  <c r="AF1287" i="6"/>
  <c r="AH1254" i="6"/>
  <c r="AH1270" i="6"/>
  <c r="AH1302" i="6"/>
  <c r="Q1249" i="14"/>
  <c r="Q1250" i="14"/>
  <c r="Q1251" i="14"/>
  <c r="Q1252" i="14"/>
  <c r="Q1253" i="14"/>
  <c r="Q1254" i="14"/>
  <c r="Q1255" i="14"/>
  <c r="Q1256" i="14"/>
  <c r="Q1257" i="14"/>
  <c r="Q1258" i="14"/>
  <c r="Q1259" i="14"/>
  <c r="Q1260" i="14"/>
  <c r="Q1261" i="14"/>
  <c r="Q1262" i="14"/>
  <c r="Q1263" i="14"/>
  <c r="Q1264" i="14"/>
  <c r="Q1265" i="14"/>
  <c r="Q1266" i="14"/>
  <c r="Q1267" i="14"/>
  <c r="Q1268" i="14"/>
  <c r="Q1269" i="14"/>
  <c r="Q1270" i="14"/>
  <c r="Q1271" i="14"/>
  <c r="Q1272" i="14"/>
  <c r="Q1273" i="14"/>
  <c r="Q1274" i="14"/>
  <c r="Q1275" i="14"/>
  <c r="Q1276" i="14"/>
  <c r="Q1277" i="14"/>
  <c r="Q1278" i="14"/>
  <c r="Q1279" i="14"/>
  <c r="Q1280" i="14"/>
  <c r="Q1281" i="14"/>
  <c r="Q1282" i="14"/>
  <c r="Q1283" i="14"/>
  <c r="Q1284" i="14"/>
  <c r="Q1285" i="14"/>
  <c r="Q1286" i="14"/>
  <c r="Q1287" i="14"/>
  <c r="Q1288" i="14"/>
  <c r="Q1289" i="14"/>
  <c r="Q1290" i="14"/>
  <c r="Q1291" i="14"/>
  <c r="Q1292" i="14"/>
  <c r="Q1293" i="14"/>
  <c r="Q1294" i="14"/>
  <c r="Q1295" i="14"/>
  <c r="Q1296" i="14"/>
  <c r="Q1297" i="14"/>
  <c r="Q1298" i="14"/>
  <c r="Q1299" i="14"/>
  <c r="Q1300" i="14"/>
  <c r="Q1301" i="14"/>
  <c r="Q1302" i="14"/>
  <c r="Q1303" i="14"/>
  <c r="Q1304" i="14"/>
  <c r="Q1305" i="14"/>
  <c r="Q1306" i="14"/>
  <c r="AH1264" i="6" l="1"/>
  <c r="AH1281" i="6"/>
  <c r="AH1292" i="6"/>
  <c r="AH1298" i="6"/>
  <c r="AH1274" i="6"/>
  <c r="AH1286" i="6"/>
  <c r="AH1272" i="6"/>
  <c r="AH1255" i="6"/>
  <c r="AH1295" i="6"/>
  <c r="AH1294" i="6"/>
  <c r="AH1246" i="6"/>
  <c r="AH1285" i="6"/>
  <c r="AH1293" i="6"/>
  <c r="AH1256" i="6"/>
  <c r="AH1275" i="6"/>
  <c r="AH1250" i="6"/>
  <c r="AH1253" i="6"/>
  <c r="AH1259" i="6"/>
  <c r="AH1258" i="6"/>
  <c r="AH1276" i="6"/>
  <c r="AH1299" i="6"/>
  <c r="AH1288" i="6"/>
  <c r="AH1278" i="6"/>
  <c r="AH1269" i="6"/>
  <c r="AH1277" i="6"/>
  <c r="AH1251" i="6"/>
  <c r="AH1267" i="6"/>
  <c r="AH1273" i="6"/>
  <c r="AH1252" i="6"/>
  <c r="AH1282" i="6"/>
  <c r="AH1300" i="6"/>
  <c r="AH1279" i="6"/>
  <c r="AH1265" i="6"/>
  <c r="AH1284" i="6"/>
  <c r="AH1262" i="6"/>
  <c r="AH1297" i="6"/>
  <c r="AH1268" i="6"/>
  <c r="AH1249" i="6"/>
  <c r="AH1296" i="6"/>
  <c r="AH1291" i="6"/>
  <c r="AH1301" i="6"/>
  <c r="AH1271" i="6"/>
  <c r="AH1247" i="6"/>
  <c r="AH1280" i="6"/>
  <c r="AH1304" i="6"/>
  <c r="AH1263" i="6"/>
  <c r="AH1266" i="6"/>
  <c r="AH1260" i="6"/>
  <c r="AH1290" i="6"/>
  <c r="AH1248" i="6"/>
  <c r="AH1283" i="6"/>
  <c r="AH1289" i="6"/>
  <c r="AH1261" i="6"/>
  <c r="AH1257" i="6"/>
  <c r="AH1303" i="6"/>
  <c r="AH1287" i="6"/>
  <c r="K1249" i="14" l="1"/>
  <c r="K1250" i="14"/>
  <c r="K1251" i="14"/>
  <c r="K1252" i="14"/>
  <c r="K1253" i="14"/>
  <c r="K1254" i="14"/>
  <c r="K1255" i="14"/>
  <c r="K1256" i="14"/>
  <c r="K1257" i="14"/>
  <c r="K1258" i="14"/>
  <c r="K1259" i="14"/>
  <c r="K1260" i="14"/>
  <c r="K1261" i="14"/>
  <c r="K1262" i="14"/>
  <c r="K1263" i="14"/>
  <c r="K1264" i="14"/>
  <c r="K1265" i="14"/>
  <c r="K1266" i="14"/>
  <c r="K1267" i="14"/>
  <c r="K1268" i="14"/>
  <c r="K1269" i="14"/>
  <c r="K1270" i="14"/>
  <c r="K1271" i="14"/>
  <c r="K1272" i="14"/>
  <c r="K1273" i="14"/>
  <c r="K1274" i="14"/>
  <c r="K1275" i="14"/>
  <c r="K1276" i="14"/>
  <c r="K1277" i="14"/>
  <c r="K1278" i="14"/>
  <c r="K1279" i="14"/>
  <c r="K1280" i="14"/>
  <c r="K1281" i="14"/>
  <c r="K1282" i="14"/>
  <c r="K1283" i="14"/>
  <c r="K1284" i="14"/>
  <c r="K1285" i="14"/>
  <c r="K1286" i="14"/>
  <c r="K1287" i="14"/>
  <c r="K1288" i="14"/>
  <c r="K1289" i="14"/>
  <c r="K1290" i="14"/>
  <c r="K1291" i="14"/>
  <c r="K1292" i="14"/>
  <c r="K1293" i="14"/>
  <c r="K1294" i="14"/>
  <c r="K1295" i="14"/>
  <c r="K1296" i="14"/>
  <c r="K1297" i="14"/>
  <c r="K1298" i="14"/>
  <c r="K1299" i="14"/>
  <c r="K1300" i="14"/>
  <c r="K1301" i="14"/>
  <c r="K1302" i="14"/>
  <c r="K1303" i="14"/>
  <c r="K1304" i="14"/>
  <c r="K1305" i="14"/>
  <c r="K1306" i="14"/>
  <c r="J1249" i="14"/>
  <c r="J1250" i="14"/>
  <c r="J1251" i="14"/>
  <c r="J1252" i="14"/>
  <c r="J1253" i="14"/>
  <c r="J1254" i="14"/>
  <c r="J1255" i="14"/>
  <c r="J1256" i="14"/>
  <c r="J1257" i="14"/>
  <c r="J1258" i="14"/>
  <c r="J1259" i="14"/>
  <c r="J1260" i="14"/>
  <c r="J1261" i="14"/>
  <c r="J1262" i="14"/>
  <c r="J1263" i="14"/>
  <c r="J1264" i="14"/>
  <c r="J1265" i="14"/>
  <c r="J1266" i="14"/>
  <c r="J1267" i="14"/>
  <c r="J1268" i="14"/>
  <c r="J1269" i="14"/>
  <c r="J1270" i="14"/>
  <c r="J1271" i="14"/>
  <c r="J1272" i="14"/>
  <c r="J1273" i="14"/>
  <c r="J1274" i="14"/>
  <c r="J1275" i="14"/>
  <c r="J1276" i="14"/>
  <c r="J1277" i="14"/>
  <c r="J1278" i="14"/>
  <c r="J1279" i="14"/>
  <c r="J1280" i="14"/>
  <c r="J1281" i="14"/>
  <c r="J1282" i="14"/>
  <c r="J1283" i="14"/>
  <c r="J1284" i="14"/>
  <c r="J1285" i="14"/>
  <c r="J1286" i="14"/>
  <c r="J1287" i="14"/>
  <c r="J1288" i="14"/>
  <c r="J1289" i="14"/>
  <c r="J1290" i="14"/>
  <c r="J1291" i="14"/>
  <c r="J1292" i="14"/>
  <c r="J1293" i="14"/>
  <c r="J1294" i="14"/>
  <c r="J1295" i="14"/>
  <c r="J1296" i="14"/>
  <c r="J1297" i="14"/>
  <c r="J1298" i="14"/>
  <c r="J1299" i="14"/>
  <c r="J1300" i="14"/>
  <c r="J1301" i="14"/>
  <c r="J1302" i="14"/>
  <c r="J1303" i="14"/>
  <c r="J1304" i="14"/>
  <c r="J1305" i="14"/>
  <c r="J1306" i="14"/>
  <c r="J31" i="14"/>
  <c r="D955" i="14" l="1"/>
  <c r="AF953" i="14" s="1"/>
  <c r="H1249" i="14" l="1"/>
  <c r="H1250" i="14"/>
  <c r="H1251" i="14"/>
  <c r="H1252" i="14"/>
  <c r="H1253" i="14"/>
  <c r="H1254" i="14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G1249" i="14"/>
  <c r="G1250" i="14"/>
  <c r="G1251" i="14"/>
  <c r="G1252" i="14"/>
  <c r="G1253" i="14"/>
  <c r="G1254" i="14"/>
  <c r="G1255" i="14"/>
  <c r="G1256" i="14"/>
  <c r="G1257" i="14"/>
  <c r="G1258" i="14"/>
  <c r="G1259" i="14"/>
  <c r="G1260" i="14"/>
  <c r="G1261" i="14"/>
  <c r="G1262" i="14"/>
  <c r="G1263" i="14"/>
  <c r="G1264" i="14"/>
  <c r="G1265" i="14"/>
  <c r="G1266" i="14"/>
  <c r="G1267" i="14"/>
  <c r="G1268" i="14"/>
  <c r="G1269" i="14"/>
  <c r="G1270" i="14"/>
  <c r="G1271" i="14"/>
  <c r="G1272" i="14"/>
  <c r="G1273" i="14"/>
  <c r="G1274" i="14"/>
  <c r="G1275" i="14"/>
  <c r="G1276" i="14"/>
  <c r="G1277" i="14"/>
  <c r="G1278" i="14"/>
  <c r="G1279" i="14"/>
  <c r="G1280" i="14"/>
  <c r="G1281" i="14"/>
  <c r="G1282" i="14"/>
  <c r="G1283" i="14"/>
  <c r="G1284" i="14"/>
  <c r="G1285" i="14"/>
  <c r="G1286" i="14"/>
  <c r="G1287" i="14"/>
  <c r="G1288" i="14"/>
  <c r="G1289" i="14"/>
  <c r="G1290" i="14"/>
  <c r="G1291" i="14"/>
  <c r="G1292" i="14"/>
  <c r="G1293" i="14"/>
  <c r="G1294" i="14"/>
  <c r="G1295" i="14"/>
  <c r="G1296" i="14"/>
  <c r="G1297" i="14"/>
  <c r="G1298" i="14"/>
  <c r="G1299" i="14"/>
  <c r="G1300" i="14"/>
  <c r="G1301" i="14"/>
  <c r="G1302" i="14"/>
  <c r="G1303" i="14"/>
  <c r="G1304" i="14"/>
  <c r="G1305" i="14"/>
  <c r="G1306" i="14"/>
  <c r="G1248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1209" i="14"/>
  <c r="G1210" i="14"/>
  <c r="G1211" i="14"/>
  <c r="G1212" i="14"/>
  <c r="G1213" i="14"/>
  <c r="G1214" i="14"/>
  <c r="G1215" i="14"/>
  <c r="G1216" i="14"/>
  <c r="G1217" i="14"/>
  <c r="G1218" i="14"/>
  <c r="G1219" i="14"/>
  <c r="G1220" i="14"/>
  <c r="G1221" i="14"/>
  <c r="G1222" i="14"/>
  <c r="G1223" i="14"/>
  <c r="G1224" i="14"/>
  <c r="G1225" i="14"/>
  <c r="G1226" i="14"/>
  <c r="G1227" i="14"/>
  <c r="G1228" i="14"/>
  <c r="G1229" i="14"/>
  <c r="G1230" i="14"/>
  <c r="G1231" i="14"/>
  <c r="G1232" i="14"/>
  <c r="G1233" i="14"/>
  <c r="G1234" i="14"/>
  <c r="G1235" i="14"/>
  <c r="G1236" i="14"/>
  <c r="G1237" i="14"/>
  <c r="G1238" i="14"/>
  <c r="G1239" i="14"/>
  <c r="G1240" i="14"/>
  <c r="G1241" i="14"/>
  <c r="G1242" i="14"/>
  <c r="G1243" i="14"/>
  <c r="G1244" i="14"/>
  <c r="G1245" i="14"/>
  <c r="G1246" i="14"/>
  <c r="G1247" i="14"/>
  <c r="G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4" i="14"/>
  <c r="E1249" i="14" l="1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4" i="14"/>
  <c r="Y11" i="12" l="1"/>
  <c r="Y16" i="12"/>
  <c r="W16" i="12"/>
  <c r="X11" i="12"/>
  <c r="W11" i="12"/>
  <c r="U11" i="12"/>
  <c r="U24" i="12"/>
  <c r="T11" i="12"/>
  <c r="X16" i="12"/>
  <c r="V11" i="12"/>
  <c r="V16" i="12"/>
  <c r="U12" i="12"/>
  <c r="U28" i="12"/>
  <c r="T16" i="12"/>
  <c r="U8" i="12"/>
  <c r="S16" i="12"/>
  <c r="U16" i="12"/>
  <c r="U30" i="12"/>
  <c r="S11" i="12"/>
  <c r="U20" i="12"/>
  <c r="U18" i="12"/>
  <c r="U15" i="12"/>
  <c r="U23" i="12"/>
  <c r="U26" i="12"/>
  <c r="U10" i="12"/>
  <c r="U25" i="12"/>
  <c r="U13" i="12"/>
  <c r="U14" i="12"/>
  <c r="U6" i="12"/>
  <c r="U19" i="12"/>
  <c r="U7" i="12"/>
  <c r="U22" i="12"/>
  <c r="U9" i="12"/>
  <c r="U17" i="12"/>
  <c r="U27" i="12"/>
  <c r="U29" i="12"/>
  <c r="U21" i="12"/>
  <c r="S34" i="12"/>
  <c r="D5" i="14"/>
  <c r="AF4" i="14" s="1"/>
  <c r="D6" i="14"/>
  <c r="AF5" i="14" s="1"/>
  <c r="D7" i="14"/>
  <c r="AF6" i="14" s="1"/>
  <c r="D8" i="14"/>
  <c r="AF7" i="14" s="1"/>
  <c r="D9" i="14"/>
  <c r="AF8" i="14" s="1"/>
  <c r="D10" i="14"/>
  <c r="AF9" i="14" s="1"/>
  <c r="D11" i="14"/>
  <c r="AF10" i="14" s="1"/>
  <c r="D12" i="14"/>
  <c r="AF11" i="14" s="1"/>
  <c r="D13" i="14"/>
  <c r="AF12" i="14" s="1"/>
  <c r="D14" i="14"/>
  <c r="AF13" i="14" s="1"/>
  <c r="D15" i="14"/>
  <c r="AF14" i="14" s="1"/>
  <c r="D16" i="14"/>
  <c r="AF15" i="14" s="1"/>
  <c r="D17" i="14"/>
  <c r="AF16" i="14" s="1"/>
  <c r="D18" i="14"/>
  <c r="AF17" i="14" s="1"/>
  <c r="D19" i="14"/>
  <c r="AF18" i="14" s="1"/>
  <c r="D20" i="14"/>
  <c r="AF19" i="14" s="1"/>
  <c r="D21" i="14"/>
  <c r="AF20" i="14" s="1"/>
  <c r="D22" i="14"/>
  <c r="AF21" i="14" s="1"/>
  <c r="D23" i="14"/>
  <c r="AF22" i="14" s="1"/>
  <c r="D24" i="14"/>
  <c r="AF23" i="14" s="1"/>
  <c r="D25" i="14"/>
  <c r="AF24" i="14" s="1"/>
  <c r="D26" i="14"/>
  <c r="AF25" i="14" s="1"/>
  <c r="D27" i="14"/>
  <c r="AF26" i="14" s="1"/>
  <c r="D28" i="14"/>
  <c r="AF27" i="14" s="1"/>
  <c r="D29" i="14"/>
  <c r="AF28" i="14" s="1"/>
  <c r="D30" i="14"/>
  <c r="AF29" i="14" s="1"/>
  <c r="D31" i="14"/>
  <c r="AF30" i="14" s="1"/>
  <c r="D32" i="14"/>
  <c r="AF31" i="14" s="1"/>
  <c r="D33" i="14"/>
  <c r="AF32" i="14" s="1"/>
  <c r="D34" i="14"/>
  <c r="AF33" i="14" s="1"/>
  <c r="D35" i="14"/>
  <c r="AF34" i="14" s="1"/>
  <c r="D36" i="14"/>
  <c r="AF35" i="14" s="1"/>
  <c r="D37" i="14"/>
  <c r="AF36" i="14" s="1"/>
  <c r="D38" i="14"/>
  <c r="AF37" i="14" s="1"/>
  <c r="D39" i="14"/>
  <c r="AF38" i="14" s="1"/>
  <c r="D40" i="14"/>
  <c r="AF39" i="14" s="1"/>
  <c r="D41" i="14"/>
  <c r="AF40" i="14" s="1"/>
  <c r="D42" i="14"/>
  <c r="AF41" i="14" s="1"/>
  <c r="D43" i="14"/>
  <c r="AF42" i="14" s="1"/>
  <c r="D44" i="14"/>
  <c r="AF43" i="14" s="1"/>
  <c r="D45" i="14"/>
  <c r="AF44" i="14" s="1"/>
  <c r="D46" i="14"/>
  <c r="AF45" i="14" s="1"/>
  <c r="D47" i="14"/>
  <c r="AF46" i="14" s="1"/>
  <c r="D48" i="14"/>
  <c r="AF47" i="14" s="1"/>
  <c r="D49" i="14"/>
  <c r="AF48" i="14" s="1"/>
  <c r="D50" i="14"/>
  <c r="AF49" i="14" s="1"/>
  <c r="D51" i="14"/>
  <c r="AF50" i="14" s="1"/>
  <c r="D52" i="14"/>
  <c r="AF51" i="14" s="1"/>
  <c r="D53" i="14"/>
  <c r="AF52" i="14" s="1"/>
  <c r="D54" i="14"/>
  <c r="AF53" i="14" s="1"/>
  <c r="D55" i="14"/>
  <c r="AF54" i="14" s="1"/>
  <c r="D56" i="14"/>
  <c r="AF55" i="14" s="1"/>
  <c r="D57" i="14"/>
  <c r="AF56" i="14" s="1"/>
  <c r="D58" i="14"/>
  <c r="AF57" i="14" s="1"/>
  <c r="D59" i="14"/>
  <c r="AF58" i="14" s="1"/>
  <c r="D60" i="14"/>
  <c r="AF59" i="14" s="1"/>
  <c r="D61" i="14"/>
  <c r="AF60" i="14" s="1"/>
  <c r="D63" i="14"/>
  <c r="AF62" i="14" s="1"/>
  <c r="D64" i="14"/>
  <c r="AF63" i="14" s="1"/>
  <c r="D65" i="14"/>
  <c r="AF64" i="14" s="1"/>
  <c r="D66" i="14"/>
  <c r="AF65" i="14" s="1"/>
  <c r="D67" i="14"/>
  <c r="AF66" i="14" s="1"/>
  <c r="D68" i="14"/>
  <c r="AF67" i="14" s="1"/>
  <c r="D69" i="14"/>
  <c r="AF68" i="14" s="1"/>
  <c r="D70" i="14"/>
  <c r="AF69" i="14" s="1"/>
  <c r="D71" i="14"/>
  <c r="AF70" i="14" s="1"/>
  <c r="D72" i="14"/>
  <c r="AF71" i="14" s="1"/>
  <c r="D73" i="14"/>
  <c r="AF72" i="14" s="1"/>
  <c r="D74" i="14"/>
  <c r="AF73" i="14" s="1"/>
  <c r="D75" i="14"/>
  <c r="AF74" i="14" s="1"/>
  <c r="D76" i="14"/>
  <c r="AF75" i="14" s="1"/>
  <c r="D77" i="14"/>
  <c r="AF76" i="14" s="1"/>
  <c r="D78" i="14"/>
  <c r="AF77" i="14" s="1"/>
  <c r="D79" i="14"/>
  <c r="AF78" i="14" s="1"/>
  <c r="D80" i="14"/>
  <c r="AF79" i="14" s="1"/>
  <c r="D81" i="14"/>
  <c r="AF80" i="14" s="1"/>
  <c r="D82" i="14"/>
  <c r="AF81" i="14" s="1"/>
  <c r="D83" i="14"/>
  <c r="AF82" i="14" s="1"/>
  <c r="D84" i="14"/>
  <c r="AF83" i="14" s="1"/>
  <c r="D85" i="14"/>
  <c r="AF84" i="14" s="1"/>
  <c r="D86" i="14"/>
  <c r="AF85" i="14" s="1"/>
  <c r="D87" i="14"/>
  <c r="AF86" i="14" s="1"/>
  <c r="D88" i="14"/>
  <c r="AF87" i="14" s="1"/>
  <c r="D89" i="14"/>
  <c r="AF88" i="14" s="1"/>
  <c r="D90" i="14"/>
  <c r="AF89" i="14" s="1"/>
  <c r="D91" i="14"/>
  <c r="AF90" i="14" s="1"/>
  <c r="D92" i="14"/>
  <c r="AF91" i="14" s="1"/>
  <c r="D93" i="14"/>
  <c r="AF92" i="14" s="1"/>
  <c r="D94" i="14"/>
  <c r="AF93" i="14" s="1"/>
  <c r="D95" i="14"/>
  <c r="AF94" i="14" s="1"/>
  <c r="D96" i="14"/>
  <c r="AF95" i="14" s="1"/>
  <c r="D97" i="14"/>
  <c r="AF96" i="14" s="1"/>
  <c r="D98" i="14"/>
  <c r="AF97" i="14" s="1"/>
  <c r="D99" i="14"/>
  <c r="AF98" i="14" s="1"/>
  <c r="D100" i="14"/>
  <c r="AF99" i="14" s="1"/>
  <c r="D101" i="14"/>
  <c r="AF100" i="14" s="1"/>
  <c r="D102" i="14"/>
  <c r="AF101" i="14" s="1"/>
  <c r="D103" i="14"/>
  <c r="AF102" i="14" s="1"/>
  <c r="D104" i="14"/>
  <c r="AF103" i="14" s="1"/>
  <c r="D105" i="14"/>
  <c r="AF104" i="14" s="1"/>
  <c r="D106" i="14"/>
  <c r="AF105" i="14" s="1"/>
  <c r="D107" i="14"/>
  <c r="AF106" i="14" s="1"/>
  <c r="D108" i="14"/>
  <c r="AF107" i="14" s="1"/>
  <c r="D109" i="14"/>
  <c r="AF108" i="14" s="1"/>
  <c r="D110" i="14"/>
  <c r="AF109" i="14" s="1"/>
  <c r="D111" i="14"/>
  <c r="AF110" i="14" s="1"/>
  <c r="D112" i="14"/>
  <c r="AF111" i="14" s="1"/>
  <c r="D113" i="14"/>
  <c r="AF112" i="14" s="1"/>
  <c r="D114" i="14"/>
  <c r="AF113" i="14" s="1"/>
  <c r="D115" i="14"/>
  <c r="AF114" i="14" s="1"/>
  <c r="D116" i="14"/>
  <c r="AF115" i="14" s="1"/>
  <c r="D117" i="14"/>
  <c r="AF116" i="14" s="1"/>
  <c r="D118" i="14"/>
  <c r="AF117" i="14" s="1"/>
  <c r="D119" i="14"/>
  <c r="AF118" i="14" s="1"/>
  <c r="D120" i="14"/>
  <c r="AF119" i="14" s="1"/>
  <c r="D121" i="14"/>
  <c r="AF120" i="14" s="1"/>
  <c r="D122" i="14"/>
  <c r="AF121" i="14" s="1"/>
  <c r="D123" i="14"/>
  <c r="AF122" i="14" s="1"/>
  <c r="D124" i="14"/>
  <c r="AF123" i="14" s="1"/>
  <c r="D125" i="14"/>
  <c r="AF124" i="14" s="1"/>
  <c r="D126" i="14"/>
  <c r="AF125" i="14" s="1"/>
  <c r="D127" i="14"/>
  <c r="AF126" i="14" s="1"/>
  <c r="D128" i="14"/>
  <c r="AF127" i="14" s="1"/>
  <c r="D129" i="14"/>
  <c r="AF128" i="14" s="1"/>
  <c r="D130" i="14"/>
  <c r="AF129" i="14" s="1"/>
  <c r="D131" i="14"/>
  <c r="AF130" i="14" s="1"/>
  <c r="D132" i="14"/>
  <c r="AF131" i="14" s="1"/>
  <c r="D133" i="14"/>
  <c r="AF132" i="14" s="1"/>
  <c r="D134" i="14"/>
  <c r="AF133" i="14" s="1"/>
  <c r="D135" i="14"/>
  <c r="AF134" i="14" s="1"/>
  <c r="D136" i="14"/>
  <c r="AF135" i="14" s="1"/>
  <c r="D137" i="14"/>
  <c r="AF136" i="14" s="1"/>
  <c r="D138" i="14"/>
  <c r="AF137" i="14" s="1"/>
  <c r="D139" i="14"/>
  <c r="AF138" i="14" s="1"/>
  <c r="D140" i="14"/>
  <c r="AF139" i="14" s="1"/>
  <c r="D141" i="14"/>
  <c r="AF140" i="14" s="1"/>
  <c r="D142" i="14"/>
  <c r="AF141" i="14" s="1"/>
  <c r="D143" i="14"/>
  <c r="AF142" i="14" s="1"/>
  <c r="D144" i="14"/>
  <c r="AF143" i="14" s="1"/>
  <c r="D145" i="14"/>
  <c r="AF144" i="14" s="1"/>
  <c r="D146" i="14"/>
  <c r="AF145" i="14" s="1"/>
  <c r="D147" i="14"/>
  <c r="AF146" i="14" s="1"/>
  <c r="D148" i="14"/>
  <c r="AF147" i="14" s="1"/>
  <c r="D149" i="14"/>
  <c r="AF148" i="14" s="1"/>
  <c r="D150" i="14"/>
  <c r="AF149" i="14" s="1"/>
  <c r="D151" i="14"/>
  <c r="AF150" i="14" s="1"/>
  <c r="D152" i="14"/>
  <c r="AF151" i="14" s="1"/>
  <c r="D153" i="14"/>
  <c r="AF152" i="14" s="1"/>
  <c r="D154" i="14"/>
  <c r="AF153" i="14" s="1"/>
  <c r="D155" i="14"/>
  <c r="AF154" i="14" s="1"/>
  <c r="D156" i="14"/>
  <c r="AF155" i="14" s="1"/>
  <c r="D157" i="14"/>
  <c r="AF156" i="14" s="1"/>
  <c r="D158" i="14"/>
  <c r="AF157" i="14" s="1"/>
  <c r="D159" i="14"/>
  <c r="AF158" i="14" s="1"/>
  <c r="D160" i="14"/>
  <c r="AF159" i="14" s="1"/>
  <c r="D161" i="14"/>
  <c r="AF160" i="14" s="1"/>
  <c r="D162" i="14"/>
  <c r="AF161" i="14" s="1"/>
  <c r="D163" i="14"/>
  <c r="AF162" i="14" s="1"/>
  <c r="D164" i="14"/>
  <c r="AF163" i="14" s="1"/>
  <c r="D165" i="14"/>
  <c r="AF164" i="14" s="1"/>
  <c r="D166" i="14"/>
  <c r="AF165" i="14" s="1"/>
  <c r="D167" i="14"/>
  <c r="AF166" i="14" s="1"/>
  <c r="D168" i="14"/>
  <c r="AF167" i="14" s="1"/>
  <c r="D169" i="14"/>
  <c r="AF168" i="14" s="1"/>
  <c r="D170" i="14"/>
  <c r="AF169" i="14" s="1"/>
  <c r="D171" i="14"/>
  <c r="AF170" i="14" s="1"/>
  <c r="D172" i="14"/>
  <c r="AF171" i="14" s="1"/>
  <c r="D173" i="14"/>
  <c r="AF172" i="14" s="1"/>
  <c r="D174" i="14"/>
  <c r="AF173" i="14" s="1"/>
  <c r="D175" i="14"/>
  <c r="AF174" i="14" s="1"/>
  <c r="D176" i="14"/>
  <c r="AF175" i="14" s="1"/>
  <c r="D177" i="14"/>
  <c r="AF176" i="14" s="1"/>
  <c r="D178" i="14"/>
  <c r="AF177" i="14" s="1"/>
  <c r="D179" i="14"/>
  <c r="AF178" i="14" s="1"/>
  <c r="D180" i="14"/>
  <c r="AF179" i="14" s="1"/>
  <c r="D181" i="14"/>
  <c r="AF180" i="14" s="1"/>
  <c r="D182" i="14"/>
  <c r="AF181" i="14" s="1"/>
  <c r="D183" i="14"/>
  <c r="AF182" i="14" s="1"/>
  <c r="D184" i="14"/>
  <c r="AF183" i="14" s="1"/>
  <c r="D185" i="14"/>
  <c r="AF184" i="14" s="1"/>
  <c r="D186" i="14"/>
  <c r="AF185" i="14" s="1"/>
  <c r="D187" i="14"/>
  <c r="AF186" i="14" s="1"/>
  <c r="D188" i="14"/>
  <c r="AF187" i="14" s="1"/>
  <c r="D189" i="14"/>
  <c r="AF188" i="14" s="1"/>
  <c r="D190" i="14"/>
  <c r="AF189" i="14" s="1"/>
  <c r="D191" i="14"/>
  <c r="AF190" i="14" s="1"/>
  <c r="D192" i="14"/>
  <c r="AF191" i="14" s="1"/>
  <c r="D193" i="14"/>
  <c r="AF192" i="14" s="1"/>
  <c r="D194" i="14"/>
  <c r="AF193" i="14" s="1"/>
  <c r="D195" i="14"/>
  <c r="AF194" i="14" s="1"/>
  <c r="D196" i="14"/>
  <c r="AF195" i="14" s="1"/>
  <c r="D197" i="14"/>
  <c r="AF196" i="14" s="1"/>
  <c r="D198" i="14"/>
  <c r="AF197" i="14" s="1"/>
  <c r="D199" i="14"/>
  <c r="AF198" i="14" s="1"/>
  <c r="D200" i="14"/>
  <c r="AF199" i="14" s="1"/>
  <c r="D201" i="14"/>
  <c r="AF200" i="14" s="1"/>
  <c r="D202" i="14"/>
  <c r="AF201" i="14" s="1"/>
  <c r="D203" i="14"/>
  <c r="AF202" i="14" s="1"/>
  <c r="D204" i="14"/>
  <c r="AF203" i="14" s="1"/>
  <c r="D205" i="14"/>
  <c r="AF204" i="14" s="1"/>
  <c r="D206" i="14"/>
  <c r="AF205" i="14" s="1"/>
  <c r="D207" i="14"/>
  <c r="AF206" i="14" s="1"/>
  <c r="D208" i="14"/>
  <c r="AF207" i="14" s="1"/>
  <c r="D209" i="14"/>
  <c r="AF208" i="14" s="1"/>
  <c r="D210" i="14"/>
  <c r="AF209" i="14" s="1"/>
  <c r="D211" i="14"/>
  <c r="AF210" i="14" s="1"/>
  <c r="D212" i="14"/>
  <c r="AF211" i="14" s="1"/>
  <c r="D213" i="14"/>
  <c r="AF212" i="14" s="1"/>
  <c r="D214" i="14"/>
  <c r="AF213" i="14" s="1"/>
  <c r="D215" i="14"/>
  <c r="AF214" i="14" s="1"/>
  <c r="D216" i="14"/>
  <c r="AF215" i="14" s="1"/>
  <c r="D217" i="14"/>
  <c r="AF216" i="14" s="1"/>
  <c r="D218" i="14"/>
  <c r="AF217" i="14" s="1"/>
  <c r="D219" i="14"/>
  <c r="AF218" i="14" s="1"/>
  <c r="D220" i="14"/>
  <c r="AF219" i="14" s="1"/>
  <c r="D221" i="14"/>
  <c r="AF220" i="14" s="1"/>
  <c r="D222" i="14"/>
  <c r="AF221" i="14" s="1"/>
  <c r="D223" i="14"/>
  <c r="AF222" i="14" s="1"/>
  <c r="D224" i="14"/>
  <c r="AF223" i="14" s="1"/>
  <c r="D225" i="14"/>
  <c r="AF224" i="14" s="1"/>
  <c r="D226" i="14"/>
  <c r="AF225" i="14" s="1"/>
  <c r="D227" i="14"/>
  <c r="AF226" i="14" s="1"/>
  <c r="D228" i="14"/>
  <c r="AF227" i="14" s="1"/>
  <c r="D229" i="14"/>
  <c r="AF228" i="14" s="1"/>
  <c r="D230" i="14"/>
  <c r="AF229" i="14" s="1"/>
  <c r="D231" i="14"/>
  <c r="AF230" i="14" s="1"/>
  <c r="D232" i="14"/>
  <c r="AF231" i="14" s="1"/>
  <c r="D233" i="14"/>
  <c r="AF232" i="14" s="1"/>
  <c r="D234" i="14"/>
  <c r="AF233" i="14" s="1"/>
  <c r="D235" i="14"/>
  <c r="AF234" i="14" s="1"/>
  <c r="D236" i="14"/>
  <c r="AF235" i="14" s="1"/>
  <c r="D237" i="14"/>
  <c r="AF236" i="14" s="1"/>
  <c r="D238" i="14"/>
  <c r="AF237" i="14" s="1"/>
  <c r="D239" i="14"/>
  <c r="AF238" i="14" s="1"/>
  <c r="D240" i="14"/>
  <c r="AF239" i="14" s="1"/>
  <c r="D241" i="14"/>
  <c r="AF240" i="14" s="1"/>
  <c r="D242" i="14"/>
  <c r="AF241" i="14" s="1"/>
  <c r="D243" i="14"/>
  <c r="AF242" i="14" s="1"/>
  <c r="D244" i="14"/>
  <c r="AF243" i="14" s="1"/>
  <c r="D245" i="14"/>
  <c r="AF244" i="14" s="1"/>
  <c r="D246" i="14"/>
  <c r="AF245" i="14" s="1"/>
  <c r="D247" i="14"/>
  <c r="AF246" i="14" s="1"/>
  <c r="D248" i="14"/>
  <c r="AF247" i="14" s="1"/>
  <c r="D249" i="14"/>
  <c r="AF248" i="14" s="1"/>
  <c r="D250" i="14"/>
  <c r="AF249" i="14" s="1"/>
  <c r="D251" i="14"/>
  <c r="AF250" i="14" s="1"/>
  <c r="D252" i="14"/>
  <c r="AF251" i="14" s="1"/>
  <c r="D253" i="14"/>
  <c r="AF252" i="14" s="1"/>
  <c r="D254" i="14"/>
  <c r="AF253" i="14" s="1"/>
  <c r="D255" i="14"/>
  <c r="AF254" i="14" s="1"/>
  <c r="D256" i="14"/>
  <c r="AF255" i="14" s="1"/>
  <c r="D257" i="14"/>
  <c r="AF256" i="14" s="1"/>
  <c r="D258" i="14"/>
  <c r="AF257" i="14" s="1"/>
  <c r="D259" i="14"/>
  <c r="AF258" i="14" s="1"/>
  <c r="D260" i="14"/>
  <c r="AF259" i="14" s="1"/>
  <c r="D261" i="14"/>
  <c r="AF260" i="14" s="1"/>
  <c r="D262" i="14"/>
  <c r="AF261" i="14" s="1"/>
  <c r="D263" i="14"/>
  <c r="AF262" i="14" s="1"/>
  <c r="D264" i="14"/>
  <c r="AF263" i="14" s="1"/>
  <c r="D265" i="14"/>
  <c r="AF264" i="14" s="1"/>
  <c r="D266" i="14"/>
  <c r="AF265" i="14" s="1"/>
  <c r="D267" i="14"/>
  <c r="AF266" i="14" s="1"/>
  <c r="D268" i="14"/>
  <c r="AF267" i="14" s="1"/>
  <c r="D269" i="14"/>
  <c r="AF268" i="14" s="1"/>
  <c r="D270" i="14"/>
  <c r="AF269" i="14" s="1"/>
  <c r="D271" i="14"/>
  <c r="AF270" i="14" s="1"/>
  <c r="D272" i="14"/>
  <c r="AF271" i="14" s="1"/>
  <c r="D273" i="14"/>
  <c r="AF272" i="14" s="1"/>
  <c r="D274" i="14"/>
  <c r="AF273" i="14" s="1"/>
  <c r="D275" i="14"/>
  <c r="AF274" i="14" s="1"/>
  <c r="D276" i="14"/>
  <c r="AF275" i="14" s="1"/>
  <c r="D277" i="14"/>
  <c r="AF276" i="14" s="1"/>
  <c r="D278" i="14"/>
  <c r="AF277" i="14" s="1"/>
  <c r="D279" i="14"/>
  <c r="AF278" i="14" s="1"/>
  <c r="D280" i="14"/>
  <c r="AF279" i="14" s="1"/>
  <c r="D281" i="14"/>
  <c r="AF280" i="14" s="1"/>
  <c r="D282" i="14"/>
  <c r="AF281" i="14" s="1"/>
  <c r="D283" i="14"/>
  <c r="AF282" i="14" s="1"/>
  <c r="D284" i="14"/>
  <c r="AF283" i="14" s="1"/>
  <c r="D285" i="14"/>
  <c r="AF284" i="14" s="1"/>
  <c r="D286" i="14"/>
  <c r="AF285" i="14" s="1"/>
  <c r="D287" i="14"/>
  <c r="AF286" i="14" s="1"/>
  <c r="D288" i="14"/>
  <c r="AF287" i="14" s="1"/>
  <c r="D289" i="14"/>
  <c r="AF288" i="14" s="1"/>
  <c r="D290" i="14"/>
  <c r="AF289" i="14" s="1"/>
  <c r="D291" i="14"/>
  <c r="AF290" i="14" s="1"/>
  <c r="D292" i="14"/>
  <c r="AF291" i="14" s="1"/>
  <c r="D293" i="14"/>
  <c r="AF292" i="14" s="1"/>
  <c r="D294" i="14"/>
  <c r="AF293" i="14" s="1"/>
  <c r="D295" i="14"/>
  <c r="AF294" i="14" s="1"/>
  <c r="D296" i="14"/>
  <c r="AF295" i="14" s="1"/>
  <c r="D297" i="14"/>
  <c r="AF296" i="14" s="1"/>
  <c r="D298" i="14"/>
  <c r="AF297" i="14" s="1"/>
  <c r="D299" i="14"/>
  <c r="AF298" i="14" s="1"/>
  <c r="D300" i="14"/>
  <c r="AF299" i="14" s="1"/>
  <c r="D301" i="14"/>
  <c r="AF300" i="14" s="1"/>
  <c r="D302" i="14"/>
  <c r="AF301" i="14" s="1"/>
  <c r="D303" i="14"/>
  <c r="AF302" i="14" s="1"/>
  <c r="D304" i="14"/>
  <c r="AF303" i="14" s="1"/>
  <c r="D305" i="14"/>
  <c r="AF304" i="14" s="1"/>
  <c r="D306" i="14"/>
  <c r="AF305" i="14" s="1"/>
  <c r="D307" i="14"/>
  <c r="AF306" i="14" s="1"/>
  <c r="D308" i="14"/>
  <c r="AF307" i="14" s="1"/>
  <c r="D309" i="14"/>
  <c r="AF308" i="14" s="1"/>
  <c r="D310" i="14"/>
  <c r="AF309" i="14" s="1"/>
  <c r="D311" i="14"/>
  <c r="AF310" i="14" s="1"/>
  <c r="D312" i="14"/>
  <c r="AF311" i="14" s="1"/>
  <c r="D313" i="14"/>
  <c r="AF312" i="14" s="1"/>
  <c r="D314" i="14"/>
  <c r="AF313" i="14" s="1"/>
  <c r="D315" i="14"/>
  <c r="AF314" i="14" s="1"/>
  <c r="D316" i="14"/>
  <c r="AF315" i="14" s="1"/>
  <c r="D317" i="14"/>
  <c r="AF316" i="14" s="1"/>
  <c r="D318" i="14"/>
  <c r="AF317" i="14" s="1"/>
  <c r="D319" i="14"/>
  <c r="AF318" i="14" s="1"/>
  <c r="D320" i="14"/>
  <c r="AF319" i="14" s="1"/>
  <c r="D321" i="14"/>
  <c r="AF320" i="14" s="1"/>
  <c r="D322" i="14"/>
  <c r="AF321" i="14" s="1"/>
  <c r="D323" i="14"/>
  <c r="AF322" i="14" s="1"/>
  <c r="D324" i="14"/>
  <c r="AF323" i="14" s="1"/>
  <c r="D325" i="14"/>
  <c r="AF324" i="14" s="1"/>
  <c r="D326" i="14"/>
  <c r="AF325" i="14" s="1"/>
  <c r="D327" i="14"/>
  <c r="AF326" i="14" s="1"/>
  <c r="D328" i="14"/>
  <c r="AF327" i="14" s="1"/>
  <c r="D329" i="14"/>
  <c r="AF328" i="14" s="1"/>
  <c r="D330" i="14"/>
  <c r="AF329" i="14" s="1"/>
  <c r="D331" i="14"/>
  <c r="AF330" i="14" s="1"/>
  <c r="D332" i="14"/>
  <c r="AF331" i="14" s="1"/>
  <c r="D333" i="14"/>
  <c r="AF332" i="14" s="1"/>
  <c r="D334" i="14"/>
  <c r="AF333" i="14" s="1"/>
  <c r="D335" i="14"/>
  <c r="AF334" i="14" s="1"/>
  <c r="D336" i="14"/>
  <c r="AF335" i="14" s="1"/>
  <c r="D337" i="14"/>
  <c r="AF336" i="14" s="1"/>
  <c r="D338" i="14"/>
  <c r="AF337" i="14" s="1"/>
  <c r="D339" i="14"/>
  <c r="AF338" i="14" s="1"/>
  <c r="D340" i="14"/>
  <c r="AF339" i="14" s="1"/>
  <c r="D341" i="14"/>
  <c r="AF340" i="14" s="1"/>
  <c r="D342" i="14"/>
  <c r="AF341" i="14" s="1"/>
  <c r="D343" i="14"/>
  <c r="AF342" i="14" s="1"/>
  <c r="D344" i="14"/>
  <c r="AF343" i="14" s="1"/>
  <c r="D345" i="14"/>
  <c r="AF344" i="14" s="1"/>
  <c r="D346" i="14"/>
  <c r="AF345" i="14" s="1"/>
  <c r="D347" i="14"/>
  <c r="AF346" i="14" s="1"/>
  <c r="D348" i="14"/>
  <c r="AF347" i="14" s="1"/>
  <c r="D349" i="14"/>
  <c r="AF348" i="14" s="1"/>
  <c r="D350" i="14"/>
  <c r="AF349" i="14" s="1"/>
  <c r="D351" i="14"/>
  <c r="AF350" i="14" s="1"/>
  <c r="D352" i="14"/>
  <c r="AF351" i="14" s="1"/>
  <c r="D353" i="14"/>
  <c r="AF352" i="14" s="1"/>
  <c r="D354" i="14"/>
  <c r="AF353" i="14" s="1"/>
  <c r="D355" i="14"/>
  <c r="AF354" i="14" s="1"/>
  <c r="D356" i="14"/>
  <c r="AF355" i="14" s="1"/>
  <c r="D357" i="14"/>
  <c r="AF356" i="14" s="1"/>
  <c r="D358" i="14"/>
  <c r="AF357" i="14" s="1"/>
  <c r="D359" i="14"/>
  <c r="AF358" i="14" s="1"/>
  <c r="D360" i="14"/>
  <c r="AF359" i="14" s="1"/>
  <c r="D361" i="14"/>
  <c r="AF360" i="14" s="1"/>
  <c r="D362" i="14"/>
  <c r="AF361" i="14" s="1"/>
  <c r="D363" i="14"/>
  <c r="AF362" i="14" s="1"/>
  <c r="D364" i="14"/>
  <c r="AF363" i="14" s="1"/>
  <c r="D365" i="14"/>
  <c r="AF364" i="14" s="1"/>
  <c r="D366" i="14"/>
  <c r="AF365" i="14" s="1"/>
  <c r="D367" i="14"/>
  <c r="AF366" i="14" s="1"/>
  <c r="D368" i="14"/>
  <c r="AF367" i="14" s="1"/>
  <c r="D369" i="14"/>
  <c r="AF368" i="14" s="1"/>
  <c r="D370" i="14"/>
  <c r="AF369" i="14" s="1"/>
  <c r="D371" i="14"/>
  <c r="AF370" i="14" s="1"/>
  <c r="D372" i="14"/>
  <c r="AF371" i="14" s="1"/>
  <c r="D373" i="14"/>
  <c r="AF372" i="14" s="1"/>
  <c r="D374" i="14"/>
  <c r="AF373" i="14" s="1"/>
  <c r="D375" i="14"/>
  <c r="AF374" i="14" s="1"/>
  <c r="D376" i="14"/>
  <c r="AF375" i="14" s="1"/>
  <c r="D377" i="14"/>
  <c r="AF376" i="14" s="1"/>
  <c r="D378" i="14"/>
  <c r="AF377" i="14" s="1"/>
  <c r="D379" i="14"/>
  <c r="AF378" i="14" s="1"/>
  <c r="D380" i="14"/>
  <c r="AF379" i="14" s="1"/>
  <c r="D381" i="14"/>
  <c r="AF380" i="14" s="1"/>
  <c r="D382" i="14"/>
  <c r="AF381" i="14" s="1"/>
  <c r="D383" i="14"/>
  <c r="AF382" i="14" s="1"/>
  <c r="D384" i="14"/>
  <c r="AF383" i="14" s="1"/>
  <c r="D385" i="14"/>
  <c r="AF384" i="14" s="1"/>
  <c r="D386" i="14"/>
  <c r="AF385" i="14" s="1"/>
  <c r="D387" i="14"/>
  <c r="AF386" i="14" s="1"/>
  <c r="D388" i="14"/>
  <c r="AF387" i="14" s="1"/>
  <c r="D389" i="14"/>
  <c r="AF388" i="14" s="1"/>
  <c r="D390" i="14"/>
  <c r="AF389" i="14" s="1"/>
  <c r="D391" i="14"/>
  <c r="AF390" i="14" s="1"/>
  <c r="D392" i="14"/>
  <c r="AF391" i="14" s="1"/>
  <c r="D393" i="14"/>
  <c r="AF392" i="14" s="1"/>
  <c r="D394" i="14"/>
  <c r="AF393" i="14" s="1"/>
  <c r="D395" i="14"/>
  <c r="AF394" i="14" s="1"/>
  <c r="D396" i="14"/>
  <c r="AF395" i="14" s="1"/>
  <c r="D397" i="14"/>
  <c r="AF396" i="14" s="1"/>
  <c r="D398" i="14"/>
  <c r="AF397" i="14" s="1"/>
  <c r="D399" i="14"/>
  <c r="AF398" i="14" s="1"/>
  <c r="D400" i="14"/>
  <c r="AF399" i="14" s="1"/>
  <c r="D401" i="14"/>
  <c r="AF400" i="14" s="1"/>
  <c r="D402" i="14"/>
  <c r="AF401" i="14" s="1"/>
  <c r="D403" i="14"/>
  <c r="AF402" i="14" s="1"/>
  <c r="D404" i="14"/>
  <c r="AF403" i="14" s="1"/>
  <c r="D405" i="14"/>
  <c r="AF404" i="14" s="1"/>
  <c r="D406" i="14"/>
  <c r="AF405" i="14" s="1"/>
  <c r="D407" i="14"/>
  <c r="AF406" i="14" s="1"/>
  <c r="D408" i="14"/>
  <c r="AF407" i="14" s="1"/>
  <c r="D409" i="14"/>
  <c r="AF408" i="14" s="1"/>
  <c r="D410" i="14"/>
  <c r="AF409" i="14" s="1"/>
  <c r="D411" i="14"/>
  <c r="AF410" i="14" s="1"/>
  <c r="D412" i="14"/>
  <c r="AF411" i="14" s="1"/>
  <c r="D413" i="14"/>
  <c r="AF412" i="14" s="1"/>
  <c r="D414" i="14"/>
  <c r="AF413" i="14" s="1"/>
  <c r="D415" i="14"/>
  <c r="AF414" i="14" s="1"/>
  <c r="D416" i="14"/>
  <c r="AF415" i="14" s="1"/>
  <c r="D417" i="14"/>
  <c r="AF416" i="14" s="1"/>
  <c r="D418" i="14"/>
  <c r="AF417" i="14" s="1"/>
  <c r="D419" i="14"/>
  <c r="AF418" i="14" s="1"/>
  <c r="D420" i="14"/>
  <c r="AF419" i="14" s="1"/>
  <c r="D421" i="14"/>
  <c r="AF420" i="14" s="1"/>
  <c r="D422" i="14"/>
  <c r="AF421" i="14" s="1"/>
  <c r="D423" i="14"/>
  <c r="AF422" i="14" s="1"/>
  <c r="D424" i="14"/>
  <c r="AF423" i="14" s="1"/>
  <c r="D425" i="14"/>
  <c r="AF424" i="14" s="1"/>
  <c r="D426" i="14"/>
  <c r="AF425" i="14" s="1"/>
  <c r="D427" i="14"/>
  <c r="AF426" i="14" s="1"/>
  <c r="D428" i="14"/>
  <c r="AF427" i="14" s="1"/>
  <c r="D429" i="14"/>
  <c r="AF428" i="14" s="1"/>
  <c r="D430" i="14"/>
  <c r="AF429" i="14" s="1"/>
  <c r="D431" i="14"/>
  <c r="AF430" i="14" s="1"/>
  <c r="D432" i="14"/>
  <c r="AF431" i="14" s="1"/>
  <c r="D433" i="14"/>
  <c r="AF432" i="14" s="1"/>
  <c r="D434" i="14"/>
  <c r="AF433" i="14" s="1"/>
  <c r="D435" i="14"/>
  <c r="AF434" i="14" s="1"/>
  <c r="D436" i="14"/>
  <c r="AF435" i="14" s="1"/>
  <c r="D437" i="14"/>
  <c r="AF436" i="14" s="1"/>
  <c r="D438" i="14"/>
  <c r="AF437" i="14" s="1"/>
  <c r="D439" i="14"/>
  <c r="AF438" i="14" s="1"/>
  <c r="D440" i="14"/>
  <c r="AF439" i="14" s="1"/>
  <c r="D441" i="14"/>
  <c r="AF440" i="14" s="1"/>
  <c r="D442" i="14"/>
  <c r="AF441" i="14" s="1"/>
  <c r="D443" i="14"/>
  <c r="AF442" i="14" s="1"/>
  <c r="D444" i="14"/>
  <c r="AF443" i="14" s="1"/>
  <c r="D445" i="14"/>
  <c r="AF444" i="14" s="1"/>
  <c r="D446" i="14"/>
  <c r="AF445" i="14" s="1"/>
  <c r="D447" i="14"/>
  <c r="AF446" i="14" s="1"/>
  <c r="D448" i="14"/>
  <c r="AF447" i="14" s="1"/>
  <c r="D449" i="14"/>
  <c r="AF448" i="14" s="1"/>
  <c r="D450" i="14"/>
  <c r="AF449" i="14" s="1"/>
  <c r="D451" i="14"/>
  <c r="AF450" i="14" s="1"/>
  <c r="D452" i="14"/>
  <c r="AF451" i="14" s="1"/>
  <c r="D453" i="14"/>
  <c r="D454" i="14"/>
  <c r="AF452" i="14" s="1"/>
  <c r="D455" i="14"/>
  <c r="AF453" i="14" s="1"/>
  <c r="D456" i="14"/>
  <c r="AF454" i="14" s="1"/>
  <c r="D457" i="14"/>
  <c r="AF455" i="14" s="1"/>
  <c r="D458" i="14"/>
  <c r="AF456" i="14" s="1"/>
  <c r="D459" i="14"/>
  <c r="AF457" i="14" s="1"/>
  <c r="D460" i="14"/>
  <c r="AF458" i="14" s="1"/>
  <c r="D461" i="14"/>
  <c r="AF459" i="14" s="1"/>
  <c r="D462" i="14"/>
  <c r="AF460" i="14" s="1"/>
  <c r="D463" i="14"/>
  <c r="AF461" i="14" s="1"/>
  <c r="D464" i="14"/>
  <c r="AF462" i="14" s="1"/>
  <c r="D465" i="14"/>
  <c r="AF463" i="14" s="1"/>
  <c r="D466" i="14"/>
  <c r="AF464" i="14" s="1"/>
  <c r="D467" i="14"/>
  <c r="AF465" i="14" s="1"/>
  <c r="D468" i="14"/>
  <c r="AF466" i="14" s="1"/>
  <c r="D469" i="14"/>
  <c r="AF467" i="14" s="1"/>
  <c r="D470" i="14"/>
  <c r="AF468" i="14" s="1"/>
  <c r="D471" i="14"/>
  <c r="AF469" i="14" s="1"/>
  <c r="D472" i="14"/>
  <c r="AF470" i="14" s="1"/>
  <c r="D473" i="14"/>
  <c r="AF471" i="14" s="1"/>
  <c r="D474" i="14"/>
  <c r="AF472" i="14" s="1"/>
  <c r="D475" i="14"/>
  <c r="AF473" i="14" s="1"/>
  <c r="D476" i="14"/>
  <c r="AF474" i="14" s="1"/>
  <c r="D477" i="14"/>
  <c r="AF475" i="14" s="1"/>
  <c r="D478" i="14"/>
  <c r="AF476" i="14" s="1"/>
  <c r="D479" i="14"/>
  <c r="AF477" i="14" s="1"/>
  <c r="D480" i="14"/>
  <c r="AF478" i="14" s="1"/>
  <c r="D481" i="14"/>
  <c r="AF479" i="14" s="1"/>
  <c r="D482" i="14"/>
  <c r="AF480" i="14" s="1"/>
  <c r="D483" i="14"/>
  <c r="AF481" i="14" s="1"/>
  <c r="D484" i="14"/>
  <c r="AF482" i="14" s="1"/>
  <c r="D485" i="14"/>
  <c r="AF483" i="14" s="1"/>
  <c r="D486" i="14"/>
  <c r="AF484" i="14" s="1"/>
  <c r="D487" i="14"/>
  <c r="AF485" i="14" s="1"/>
  <c r="D488" i="14"/>
  <c r="AF486" i="14" s="1"/>
  <c r="D489" i="14"/>
  <c r="AF487" i="14" s="1"/>
  <c r="D490" i="14"/>
  <c r="AF488" i="14" s="1"/>
  <c r="D491" i="14"/>
  <c r="AF489" i="14" s="1"/>
  <c r="D492" i="14"/>
  <c r="AF490" i="14" s="1"/>
  <c r="D493" i="14"/>
  <c r="AF491" i="14" s="1"/>
  <c r="D494" i="14"/>
  <c r="AF492" i="14" s="1"/>
  <c r="D495" i="14"/>
  <c r="AF493" i="14" s="1"/>
  <c r="D496" i="14"/>
  <c r="AF494" i="14" s="1"/>
  <c r="D497" i="14"/>
  <c r="AF495" i="14" s="1"/>
  <c r="D498" i="14"/>
  <c r="AF496" i="14" s="1"/>
  <c r="D499" i="14"/>
  <c r="AF497" i="14" s="1"/>
  <c r="D500" i="14"/>
  <c r="AF498" i="14" s="1"/>
  <c r="D501" i="14"/>
  <c r="AF499" i="14" s="1"/>
  <c r="D502" i="14"/>
  <c r="AF500" i="14" s="1"/>
  <c r="D503" i="14"/>
  <c r="AF501" i="14" s="1"/>
  <c r="D504" i="14"/>
  <c r="AF502" i="14" s="1"/>
  <c r="D505" i="14"/>
  <c r="AF503" i="14" s="1"/>
  <c r="D506" i="14"/>
  <c r="AF504" i="14" s="1"/>
  <c r="D507" i="14"/>
  <c r="AF505" i="14" s="1"/>
  <c r="D508" i="14"/>
  <c r="AF506" i="14" s="1"/>
  <c r="D509" i="14"/>
  <c r="AF507" i="14" s="1"/>
  <c r="D510" i="14"/>
  <c r="AF508" i="14" s="1"/>
  <c r="D511" i="14"/>
  <c r="AF509" i="14" s="1"/>
  <c r="D512" i="14"/>
  <c r="AF510" i="14" s="1"/>
  <c r="D513" i="14"/>
  <c r="AF511" i="14" s="1"/>
  <c r="D514" i="14"/>
  <c r="AF512" i="14" s="1"/>
  <c r="D515" i="14"/>
  <c r="AF513" i="14" s="1"/>
  <c r="D516" i="14"/>
  <c r="AF514" i="14" s="1"/>
  <c r="D517" i="14"/>
  <c r="AF515" i="14" s="1"/>
  <c r="D518" i="14"/>
  <c r="AF516" i="14" s="1"/>
  <c r="D519" i="14"/>
  <c r="AF517" i="14" s="1"/>
  <c r="D520" i="14"/>
  <c r="AF518" i="14" s="1"/>
  <c r="D521" i="14"/>
  <c r="AF519" i="14" s="1"/>
  <c r="D522" i="14"/>
  <c r="AF520" i="14" s="1"/>
  <c r="D523" i="14"/>
  <c r="AF521" i="14" s="1"/>
  <c r="D524" i="14"/>
  <c r="AF522" i="14" s="1"/>
  <c r="D525" i="14"/>
  <c r="AF523" i="14" s="1"/>
  <c r="D526" i="14"/>
  <c r="AF524" i="14" s="1"/>
  <c r="D527" i="14"/>
  <c r="AF525" i="14" s="1"/>
  <c r="D528" i="14"/>
  <c r="AF526" i="14" s="1"/>
  <c r="D529" i="14"/>
  <c r="AF527" i="14" s="1"/>
  <c r="D530" i="14"/>
  <c r="AF528" i="14" s="1"/>
  <c r="D531" i="14"/>
  <c r="AF529" i="14" s="1"/>
  <c r="D532" i="14"/>
  <c r="AF530" i="14" s="1"/>
  <c r="D533" i="14"/>
  <c r="AF531" i="14" s="1"/>
  <c r="D534" i="14"/>
  <c r="AF532" i="14" s="1"/>
  <c r="D535" i="14"/>
  <c r="AF533" i="14" s="1"/>
  <c r="D536" i="14"/>
  <c r="AF534" i="14" s="1"/>
  <c r="D537" i="14"/>
  <c r="AF535" i="14" s="1"/>
  <c r="D538" i="14"/>
  <c r="AF536" i="14" s="1"/>
  <c r="D539" i="14"/>
  <c r="AF537" i="14" s="1"/>
  <c r="D540" i="14"/>
  <c r="AF538" i="14" s="1"/>
  <c r="D541" i="14"/>
  <c r="AF539" i="14" s="1"/>
  <c r="D542" i="14"/>
  <c r="AF540" i="14" s="1"/>
  <c r="D543" i="14"/>
  <c r="AF541" i="14" s="1"/>
  <c r="D544" i="14"/>
  <c r="AF542" i="14" s="1"/>
  <c r="D545" i="14"/>
  <c r="AF543" i="14" s="1"/>
  <c r="D546" i="14"/>
  <c r="AF544" i="14" s="1"/>
  <c r="D547" i="14"/>
  <c r="AF545" i="14" s="1"/>
  <c r="D548" i="14"/>
  <c r="AF546" i="14" s="1"/>
  <c r="D549" i="14"/>
  <c r="AF547" i="14" s="1"/>
  <c r="D550" i="14"/>
  <c r="AF548" i="14" s="1"/>
  <c r="D551" i="14"/>
  <c r="AF549" i="14" s="1"/>
  <c r="D552" i="14"/>
  <c r="AF550" i="14" s="1"/>
  <c r="D553" i="14"/>
  <c r="AF551" i="14" s="1"/>
  <c r="D554" i="14"/>
  <c r="AF552" i="14" s="1"/>
  <c r="D555" i="14"/>
  <c r="AF553" i="14" s="1"/>
  <c r="D556" i="14"/>
  <c r="AF554" i="14" s="1"/>
  <c r="D557" i="14"/>
  <c r="AF555" i="14" s="1"/>
  <c r="D558" i="14"/>
  <c r="AF556" i="14" s="1"/>
  <c r="D559" i="14"/>
  <c r="AF557" i="14" s="1"/>
  <c r="D560" i="14"/>
  <c r="AF558" i="14" s="1"/>
  <c r="D561" i="14"/>
  <c r="AF559" i="14" s="1"/>
  <c r="D562" i="14"/>
  <c r="AF560" i="14" s="1"/>
  <c r="D563" i="14"/>
  <c r="AF561" i="14" s="1"/>
  <c r="D564" i="14"/>
  <c r="AF562" i="14" s="1"/>
  <c r="D565" i="14"/>
  <c r="AF563" i="14" s="1"/>
  <c r="D566" i="14"/>
  <c r="AF564" i="14" s="1"/>
  <c r="D567" i="14"/>
  <c r="AF565" i="14" s="1"/>
  <c r="D568" i="14"/>
  <c r="AF566" i="14" s="1"/>
  <c r="D569" i="14"/>
  <c r="AF567" i="14" s="1"/>
  <c r="D570" i="14"/>
  <c r="AF568" i="14" s="1"/>
  <c r="D571" i="14"/>
  <c r="AF569" i="14" s="1"/>
  <c r="D572" i="14"/>
  <c r="AF570" i="14" s="1"/>
  <c r="D573" i="14"/>
  <c r="AF571" i="14" s="1"/>
  <c r="D574" i="14"/>
  <c r="AF572" i="14" s="1"/>
  <c r="D575" i="14"/>
  <c r="AF573" i="14" s="1"/>
  <c r="D576" i="14"/>
  <c r="AF574" i="14" s="1"/>
  <c r="D577" i="14"/>
  <c r="AF575" i="14" s="1"/>
  <c r="D578" i="14"/>
  <c r="AF576" i="14" s="1"/>
  <c r="D579" i="14"/>
  <c r="AF577" i="14" s="1"/>
  <c r="D580" i="14"/>
  <c r="AF578" i="14" s="1"/>
  <c r="D581" i="14"/>
  <c r="AF579" i="14" s="1"/>
  <c r="D582" i="14"/>
  <c r="AF580" i="14" s="1"/>
  <c r="D583" i="14"/>
  <c r="AF581" i="14" s="1"/>
  <c r="D584" i="14"/>
  <c r="AF582" i="14" s="1"/>
  <c r="D585" i="14"/>
  <c r="AF583" i="14" s="1"/>
  <c r="D586" i="14"/>
  <c r="AF584" i="14" s="1"/>
  <c r="D587" i="14"/>
  <c r="AF585" i="14" s="1"/>
  <c r="D588" i="14"/>
  <c r="AF586" i="14" s="1"/>
  <c r="D589" i="14"/>
  <c r="AF587" i="14" s="1"/>
  <c r="D590" i="14"/>
  <c r="AF588" i="14" s="1"/>
  <c r="D591" i="14"/>
  <c r="AF931" i="14" s="1"/>
  <c r="D592" i="14"/>
  <c r="AF589" i="14" s="1"/>
  <c r="D593" i="14"/>
  <c r="AF590" i="14" s="1"/>
  <c r="D594" i="14"/>
  <c r="AF591" i="14" s="1"/>
  <c r="D595" i="14"/>
  <c r="AF592" i="14" s="1"/>
  <c r="D596" i="14"/>
  <c r="AF593" i="14" s="1"/>
  <c r="D597" i="14"/>
  <c r="AF594" i="14" s="1"/>
  <c r="D598" i="14"/>
  <c r="AF595" i="14" s="1"/>
  <c r="D599" i="14"/>
  <c r="AF596" i="14" s="1"/>
  <c r="D600" i="14"/>
  <c r="AF597" i="14" s="1"/>
  <c r="D601" i="14"/>
  <c r="AF598" i="14" s="1"/>
  <c r="D602" i="14"/>
  <c r="AF599" i="14" s="1"/>
  <c r="D603" i="14"/>
  <c r="AF600" i="14" s="1"/>
  <c r="D604" i="14"/>
  <c r="AF601" i="14" s="1"/>
  <c r="D605" i="14"/>
  <c r="AF602" i="14" s="1"/>
  <c r="D606" i="14"/>
  <c r="AF603" i="14" s="1"/>
  <c r="D607" i="14"/>
  <c r="AF604" i="14" s="1"/>
  <c r="D608" i="14"/>
  <c r="AF605" i="14" s="1"/>
  <c r="D609" i="14"/>
  <c r="AF606" i="14" s="1"/>
  <c r="D610" i="14"/>
  <c r="AF607" i="14" s="1"/>
  <c r="D611" i="14"/>
  <c r="AF608" i="14" s="1"/>
  <c r="D612" i="14"/>
  <c r="AF609" i="14" s="1"/>
  <c r="D613" i="14"/>
  <c r="AF610" i="14" s="1"/>
  <c r="D614" i="14"/>
  <c r="AF611" i="14" s="1"/>
  <c r="D615" i="14"/>
  <c r="AF612" i="14" s="1"/>
  <c r="D616" i="14"/>
  <c r="AF613" i="14" s="1"/>
  <c r="D617" i="14"/>
  <c r="AF614" i="14" s="1"/>
  <c r="D618" i="14"/>
  <c r="AF615" i="14" s="1"/>
  <c r="D619" i="14"/>
  <c r="AF616" i="14" s="1"/>
  <c r="D620" i="14"/>
  <c r="AF617" i="14" s="1"/>
  <c r="D621" i="14"/>
  <c r="AF618" i="14" s="1"/>
  <c r="D622" i="14"/>
  <c r="AF619" i="14" s="1"/>
  <c r="D623" i="14"/>
  <c r="AF620" i="14" s="1"/>
  <c r="D624" i="14"/>
  <c r="AF621" i="14" s="1"/>
  <c r="D625" i="14"/>
  <c r="AF622" i="14" s="1"/>
  <c r="D626" i="14"/>
  <c r="AF623" i="14" s="1"/>
  <c r="D627" i="14"/>
  <c r="AF624" i="14" s="1"/>
  <c r="D628" i="14"/>
  <c r="AF625" i="14" s="1"/>
  <c r="D629" i="14"/>
  <c r="AF626" i="14" s="1"/>
  <c r="D630" i="14"/>
  <c r="AF627" i="14" s="1"/>
  <c r="D631" i="14"/>
  <c r="AF628" i="14" s="1"/>
  <c r="D632" i="14"/>
  <c r="AF629" i="14" s="1"/>
  <c r="D633" i="14"/>
  <c r="AF630" i="14" s="1"/>
  <c r="D634" i="14"/>
  <c r="AF631" i="14" s="1"/>
  <c r="D635" i="14"/>
  <c r="AF632" i="14" s="1"/>
  <c r="D636" i="14"/>
  <c r="AF633" i="14" s="1"/>
  <c r="D637" i="14"/>
  <c r="AF634" i="14" s="1"/>
  <c r="D638" i="14"/>
  <c r="AF635" i="14" s="1"/>
  <c r="D639" i="14"/>
  <c r="AF636" i="14" s="1"/>
  <c r="D640" i="14"/>
  <c r="AF637" i="14" s="1"/>
  <c r="D641" i="14"/>
  <c r="AF638" i="14" s="1"/>
  <c r="D642" i="14"/>
  <c r="AF639" i="14" s="1"/>
  <c r="D643" i="14"/>
  <c r="AF640" i="14" s="1"/>
  <c r="D644" i="14"/>
  <c r="AF641" i="14" s="1"/>
  <c r="D645" i="14"/>
  <c r="AF642" i="14" s="1"/>
  <c r="D646" i="14"/>
  <c r="AF643" i="14" s="1"/>
  <c r="D647" i="14"/>
  <c r="AF644" i="14" s="1"/>
  <c r="D648" i="14"/>
  <c r="AF645" i="14" s="1"/>
  <c r="D649" i="14"/>
  <c r="AF646" i="14" s="1"/>
  <c r="D650" i="14"/>
  <c r="AF647" i="14" s="1"/>
  <c r="D651" i="14"/>
  <c r="AF648" i="14" s="1"/>
  <c r="D652" i="14"/>
  <c r="AF649" i="14" s="1"/>
  <c r="D653" i="14"/>
  <c r="AF650" i="14" s="1"/>
  <c r="D654" i="14"/>
  <c r="AF651" i="14" s="1"/>
  <c r="D655" i="14"/>
  <c r="AF652" i="14" s="1"/>
  <c r="D656" i="14"/>
  <c r="AF653" i="14" s="1"/>
  <c r="D657" i="14"/>
  <c r="AF654" i="14" s="1"/>
  <c r="D658" i="14"/>
  <c r="AF655" i="14" s="1"/>
  <c r="D659" i="14"/>
  <c r="AF656" i="14" s="1"/>
  <c r="D660" i="14"/>
  <c r="AF657" i="14" s="1"/>
  <c r="D661" i="14"/>
  <c r="AF658" i="14" s="1"/>
  <c r="D662" i="14"/>
  <c r="AF659" i="14" s="1"/>
  <c r="D663" i="14"/>
  <c r="AF660" i="14" s="1"/>
  <c r="D664" i="14"/>
  <c r="AF661" i="14" s="1"/>
  <c r="D665" i="14"/>
  <c r="AF662" i="14" s="1"/>
  <c r="D666" i="14"/>
  <c r="AF663" i="14" s="1"/>
  <c r="D667" i="14"/>
  <c r="AF664" i="14" s="1"/>
  <c r="D668" i="14"/>
  <c r="AF665" i="14" s="1"/>
  <c r="D669" i="14"/>
  <c r="AF666" i="14" s="1"/>
  <c r="D670" i="14"/>
  <c r="AF667" i="14" s="1"/>
  <c r="D671" i="14"/>
  <c r="AF668" i="14" s="1"/>
  <c r="D672" i="14"/>
  <c r="AF669" i="14" s="1"/>
  <c r="D673" i="14"/>
  <c r="AF670" i="14" s="1"/>
  <c r="D674" i="14"/>
  <c r="AF671" i="14" s="1"/>
  <c r="D675" i="14"/>
  <c r="AF672" i="14" s="1"/>
  <c r="D676" i="14"/>
  <c r="AF673" i="14" s="1"/>
  <c r="D677" i="14"/>
  <c r="AF674" i="14" s="1"/>
  <c r="D678" i="14"/>
  <c r="AF675" i="14" s="1"/>
  <c r="D679" i="14"/>
  <c r="AF676" i="14" s="1"/>
  <c r="D680" i="14"/>
  <c r="AF677" i="14" s="1"/>
  <c r="D681" i="14"/>
  <c r="AF678" i="14" s="1"/>
  <c r="D682" i="14"/>
  <c r="AF679" i="14" s="1"/>
  <c r="D683" i="14"/>
  <c r="AF680" i="14" s="1"/>
  <c r="D684" i="14"/>
  <c r="AF681" i="14" s="1"/>
  <c r="D685" i="14"/>
  <c r="AF682" i="14" s="1"/>
  <c r="D686" i="14"/>
  <c r="AF683" i="14" s="1"/>
  <c r="D687" i="14"/>
  <c r="AF684" i="14" s="1"/>
  <c r="D688" i="14"/>
  <c r="AF685" i="14" s="1"/>
  <c r="D689" i="14"/>
  <c r="AF686" i="14" s="1"/>
  <c r="D690" i="14"/>
  <c r="AF687" i="14" s="1"/>
  <c r="D691" i="14"/>
  <c r="AF688" i="14" s="1"/>
  <c r="D692" i="14"/>
  <c r="AF689" i="14" s="1"/>
  <c r="D693" i="14"/>
  <c r="AF690" i="14" s="1"/>
  <c r="D694" i="14"/>
  <c r="AF691" i="14" s="1"/>
  <c r="D695" i="14"/>
  <c r="AF692" i="14" s="1"/>
  <c r="D696" i="14"/>
  <c r="AF693" i="14" s="1"/>
  <c r="D697" i="14"/>
  <c r="AF694" i="14" s="1"/>
  <c r="D698" i="14"/>
  <c r="AF695" i="14" s="1"/>
  <c r="D699" i="14"/>
  <c r="AF696" i="14" s="1"/>
  <c r="D700" i="14"/>
  <c r="AF697" i="14" s="1"/>
  <c r="D701" i="14"/>
  <c r="AF698" i="14" s="1"/>
  <c r="D702" i="14"/>
  <c r="AF699" i="14" s="1"/>
  <c r="D703" i="14"/>
  <c r="AF700" i="14" s="1"/>
  <c r="D704" i="14"/>
  <c r="AF701" i="14" s="1"/>
  <c r="D705" i="14"/>
  <c r="AF702" i="14" s="1"/>
  <c r="D706" i="14"/>
  <c r="AF703" i="14" s="1"/>
  <c r="D707" i="14"/>
  <c r="AF704" i="14" s="1"/>
  <c r="D708" i="14"/>
  <c r="AF705" i="14" s="1"/>
  <c r="D709" i="14"/>
  <c r="AF706" i="14" s="1"/>
  <c r="D710" i="14"/>
  <c r="AF707" i="14" s="1"/>
  <c r="D711" i="14"/>
  <c r="AF708" i="14" s="1"/>
  <c r="D712" i="14"/>
  <c r="AF709" i="14" s="1"/>
  <c r="D713" i="14"/>
  <c r="AF710" i="14" s="1"/>
  <c r="D714" i="14"/>
  <c r="AF711" i="14" s="1"/>
  <c r="D715" i="14"/>
  <c r="AF712" i="14" s="1"/>
  <c r="D716" i="14"/>
  <c r="AF713" i="14" s="1"/>
  <c r="D717" i="14"/>
  <c r="AF714" i="14" s="1"/>
  <c r="D718" i="14"/>
  <c r="AF715" i="14" s="1"/>
  <c r="D719" i="14"/>
  <c r="AF716" i="14" s="1"/>
  <c r="D720" i="14"/>
  <c r="AF717" i="14" s="1"/>
  <c r="D721" i="14"/>
  <c r="AF718" i="14" s="1"/>
  <c r="D722" i="14"/>
  <c r="AF719" i="14" s="1"/>
  <c r="D723" i="14"/>
  <c r="AF720" i="14" s="1"/>
  <c r="D724" i="14"/>
  <c r="AF721" i="14" s="1"/>
  <c r="D725" i="14"/>
  <c r="AF722" i="14" s="1"/>
  <c r="D726" i="14"/>
  <c r="AF723" i="14" s="1"/>
  <c r="D727" i="14"/>
  <c r="AF724" i="14" s="1"/>
  <c r="D728" i="14"/>
  <c r="AF725" i="14" s="1"/>
  <c r="D729" i="14"/>
  <c r="AF726" i="14" s="1"/>
  <c r="D730" i="14"/>
  <c r="AF727" i="14" s="1"/>
  <c r="D731" i="14"/>
  <c r="AF728" i="14" s="1"/>
  <c r="D732" i="14"/>
  <c r="AF729" i="14" s="1"/>
  <c r="D733" i="14"/>
  <c r="AF730" i="14" s="1"/>
  <c r="D734" i="14"/>
  <c r="AF731" i="14" s="1"/>
  <c r="D735" i="14"/>
  <c r="AF732" i="14" s="1"/>
  <c r="D736" i="14"/>
  <c r="AF733" i="14" s="1"/>
  <c r="D737" i="14"/>
  <c r="AF734" i="14" s="1"/>
  <c r="D738" i="14"/>
  <c r="AF735" i="14" s="1"/>
  <c r="D739" i="14"/>
  <c r="AF736" i="14" s="1"/>
  <c r="D740" i="14"/>
  <c r="AF737" i="14" s="1"/>
  <c r="D741" i="14"/>
  <c r="AF738" i="14" s="1"/>
  <c r="D742" i="14"/>
  <c r="AF739" i="14" s="1"/>
  <c r="D743" i="14"/>
  <c r="AF740" i="14" s="1"/>
  <c r="D744" i="14"/>
  <c r="AF741" i="14" s="1"/>
  <c r="D745" i="14"/>
  <c r="AF742" i="14" s="1"/>
  <c r="D746" i="14"/>
  <c r="AF743" i="14" s="1"/>
  <c r="D747" i="14"/>
  <c r="AF744" i="14" s="1"/>
  <c r="D748" i="14"/>
  <c r="AF745" i="14" s="1"/>
  <c r="D749" i="14"/>
  <c r="AF746" i="14" s="1"/>
  <c r="D750" i="14"/>
  <c r="AF747" i="14" s="1"/>
  <c r="D751" i="14"/>
  <c r="AF748" i="14" s="1"/>
  <c r="D752" i="14"/>
  <c r="AF749" i="14" s="1"/>
  <c r="D753" i="14"/>
  <c r="AF750" i="14" s="1"/>
  <c r="D754" i="14"/>
  <c r="AF751" i="14" s="1"/>
  <c r="D755" i="14"/>
  <c r="AF752" i="14" s="1"/>
  <c r="D756" i="14"/>
  <c r="AF753" i="14" s="1"/>
  <c r="D757" i="14"/>
  <c r="AF754" i="14" s="1"/>
  <c r="D758" i="14"/>
  <c r="AF755" i="14" s="1"/>
  <c r="D759" i="14"/>
  <c r="AF756" i="14" s="1"/>
  <c r="D760" i="14"/>
  <c r="AF757" i="14" s="1"/>
  <c r="D761" i="14"/>
  <c r="AF758" i="14" s="1"/>
  <c r="D762" i="14"/>
  <c r="AF759" i="14" s="1"/>
  <c r="D763" i="14"/>
  <c r="AF760" i="14" s="1"/>
  <c r="D764" i="14"/>
  <c r="AF761" i="14" s="1"/>
  <c r="D765" i="14"/>
  <c r="AF762" i="14" s="1"/>
  <c r="D766" i="14"/>
  <c r="AF763" i="14" s="1"/>
  <c r="D767" i="14"/>
  <c r="AF764" i="14" s="1"/>
  <c r="D768" i="14"/>
  <c r="AF765" i="14" s="1"/>
  <c r="D769" i="14"/>
  <c r="AF766" i="14" s="1"/>
  <c r="D770" i="14"/>
  <c r="AF767" i="14" s="1"/>
  <c r="D771" i="14"/>
  <c r="AF768" i="14" s="1"/>
  <c r="D772" i="14"/>
  <c r="AF769" i="14" s="1"/>
  <c r="D773" i="14"/>
  <c r="AF770" i="14" s="1"/>
  <c r="D774" i="14"/>
  <c r="AF771" i="14" s="1"/>
  <c r="D775" i="14"/>
  <c r="AF772" i="14" s="1"/>
  <c r="D776" i="14"/>
  <c r="AF773" i="14" s="1"/>
  <c r="D777" i="14"/>
  <c r="AF774" i="14" s="1"/>
  <c r="D778" i="14"/>
  <c r="AF775" i="14" s="1"/>
  <c r="D779" i="14"/>
  <c r="AF776" i="14" s="1"/>
  <c r="D780" i="14"/>
  <c r="AF777" i="14" s="1"/>
  <c r="D781" i="14"/>
  <c r="AF778" i="14" s="1"/>
  <c r="D782" i="14"/>
  <c r="AF779" i="14" s="1"/>
  <c r="D783" i="14"/>
  <c r="AF780" i="14" s="1"/>
  <c r="D784" i="14"/>
  <c r="AF781" i="14" s="1"/>
  <c r="D785" i="14"/>
  <c r="AF782" i="14" s="1"/>
  <c r="D786" i="14"/>
  <c r="AF783" i="14" s="1"/>
  <c r="D787" i="14"/>
  <c r="AF784" i="14" s="1"/>
  <c r="D788" i="14"/>
  <c r="AF785" i="14" s="1"/>
  <c r="D789" i="14"/>
  <c r="AF786" i="14" s="1"/>
  <c r="D790" i="14"/>
  <c r="AF787" i="14" s="1"/>
  <c r="D791" i="14"/>
  <c r="AF788" i="14" s="1"/>
  <c r="D792" i="14"/>
  <c r="AF789" i="14" s="1"/>
  <c r="D793" i="14"/>
  <c r="AF790" i="14" s="1"/>
  <c r="D794" i="14"/>
  <c r="AF791" i="14" s="1"/>
  <c r="D795" i="14"/>
  <c r="AF792" i="14" s="1"/>
  <c r="D796" i="14"/>
  <c r="AF793" i="14" s="1"/>
  <c r="D797" i="14"/>
  <c r="AF794" i="14" s="1"/>
  <c r="D798" i="14"/>
  <c r="AF795" i="14" s="1"/>
  <c r="D799" i="14"/>
  <c r="AF796" i="14" s="1"/>
  <c r="D800" i="14"/>
  <c r="AF797" i="14" s="1"/>
  <c r="D801" i="14"/>
  <c r="AF798" i="14" s="1"/>
  <c r="D802" i="14"/>
  <c r="AF799" i="14" s="1"/>
  <c r="D803" i="14"/>
  <c r="AF800" i="14" s="1"/>
  <c r="D804" i="14"/>
  <c r="AF801" i="14" s="1"/>
  <c r="D805" i="14"/>
  <c r="AF802" i="14" s="1"/>
  <c r="D806" i="14"/>
  <c r="AF803" i="14" s="1"/>
  <c r="D807" i="14"/>
  <c r="AF804" i="14" s="1"/>
  <c r="D808" i="14"/>
  <c r="AF805" i="14" s="1"/>
  <c r="D809" i="14"/>
  <c r="AF806" i="14" s="1"/>
  <c r="D810" i="14"/>
  <c r="AF807" i="14" s="1"/>
  <c r="D811" i="14"/>
  <c r="AF808" i="14" s="1"/>
  <c r="D812" i="14"/>
  <c r="AF809" i="14" s="1"/>
  <c r="D813" i="14"/>
  <c r="AF810" i="14" s="1"/>
  <c r="D814" i="14"/>
  <c r="AF811" i="14" s="1"/>
  <c r="D815" i="14"/>
  <c r="AF812" i="14" s="1"/>
  <c r="D816" i="14"/>
  <c r="AF813" i="14" s="1"/>
  <c r="D817" i="14"/>
  <c r="AF814" i="14" s="1"/>
  <c r="D818" i="14"/>
  <c r="AF815" i="14" s="1"/>
  <c r="D819" i="14"/>
  <c r="AF816" i="14" s="1"/>
  <c r="D820" i="14"/>
  <c r="AF817" i="14" s="1"/>
  <c r="D821" i="14"/>
  <c r="AF818" i="14" s="1"/>
  <c r="D822" i="14"/>
  <c r="AF819" i="14" s="1"/>
  <c r="D823" i="14"/>
  <c r="AF820" i="14" s="1"/>
  <c r="D824" i="14"/>
  <c r="AF821" i="14" s="1"/>
  <c r="D825" i="14"/>
  <c r="AF822" i="14" s="1"/>
  <c r="D826" i="14"/>
  <c r="AF823" i="14" s="1"/>
  <c r="D827" i="14"/>
  <c r="AF824" i="14" s="1"/>
  <c r="D828" i="14"/>
  <c r="AF825" i="14" s="1"/>
  <c r="D829" i="14"/>
  <c r="AF826" i="14" s="1"/>
  <c r="D830" i="14"/>
  <c r="AF827" i="14" s="1"/>
  <c r="D831" i="14"/>
  <c r="AF828" i="14" s="1"/>
  <c r="D832" i="14"/>
  <c r="AF829" i="14" s="1"/>
  <c r="D833" i="14"/>
  <c r="AF830" i="14" s="1"/>
  <c r="D834" i="14"/>
  <c r="AF831" i="14" s="1"/>
  <c r="D835" i="14"/>
  <c r="AF832" i="14" s="1"/>
  <c r="D836" i="14"/>
  <c r="AF833" i="14" s="1"/>
  <c r="D837" i="14"/>
  <c r="AF834" i="14" s="1"/>
  <c r="D838" i="14"/>
  <c r="AF835" i="14" s="1"/>
  <c r="D839" i="14"/>
  <c r="AF836" i="14" s="1"/>
  <c r="D840" i="14"/>
  <c r="AF837" i="14" s="1"/>
  <c r="D841" i="14"/>
  <c r="AF838" i="14" s="1"/>
  <c r="D842" i="14"/>
  <c r="AF839" i="14" s="1"/>
  <c r="D843" i="14"/>
  <c r="AF840" i="14" s="1"/>
  <c r="D844" i="14"/>
  <c r="AF841" i="14" s="1"/>
  <c r="D845" i="14"/>
  <c r="AF842" i="14" s="1"/>
  <c r="D846" i="14"/>
  <c r="AF843" i="14" s="1"/>
  <c r="D847" i="14"/>
  <c r="AF844" i="14" s="1"/>
  <c r="D848" i="14"/>
  <c r="AF845" i="14" s="1"/>
  <c r="D849" i="14"/>
  <c r="AF846" i="14" s="1"/>
  <c r="D850" i="14"/>
  <c r="AF847" i="14" s="1"/>
  <c r="D851" i="14"/>
  <c r="AF848" i="14" s="1"/>
  <c r="D852" i="14"/>
  <c r="AF849" i="14" s="1"/>
  <c r="D853" i="14"/>
  <c r="AF850" i="14" s="1"/>
  <c r="D854" i="14"/>
  <c r="AF851" i="14" s="1"/>
  <c r="D855" i="14"/>
  <c r="AF852" i="14" s="1"/>
  <c r="D856" i="14"/>
  <c r="AF853" i="14" s="1"/>
  <c r="D857" i="14"/>
  <c r="AF854" i="14" s="1"/>
  <c r="D858" i="14"/>
  <c r="AF855" i="14" s="1"/>
  <c r="D859" i="14"/>
  <c r="AF856" i="14" s="1"/>
  <c r="D860" i="14"/>
  <c r="AF857" i="14" s="1"/>
  <c r="D861" i="14"/>
  <c r="AF858" i="14" s="1"/>
  <c r="D862" i="14"/>
  <c r="AF859" i="14" s="1"/>
  <c r="D863" i="14"/>
  <c r="AF860" i="14" s="1"/>
  <c r="D864" i="14"/>
  <c r="AF861" i="14" s="1"/>
  <c r="D865" i="14"/>
  <c r="AF862" i="14" s="1"/>
  <c r="D866" i="14"/>
  <c r="AF863" i="14" s="1"/>
  <c r="D867" i="14"/>
  <c r="AF864" i="14" s="1"/>
  <c r="D868" i="14"/>
  <c r="AF865" i="14" s="1"/>
  <c r="D869" i="14"/>
  <c r="AF866" i="14" s="1"/>
  <c r="D870" i="14"/>
  <c r="AF867" i="14" s="1"/>
  <c r="D871" i="14"/>
  <c r="AF868" i="14" s="1"/>
  <c r="D872" i="14"/>
  <c r="AF869" i="14" s="1"/>
  <c r="D873" i="14"/>
  <c r="AF870" i="14" s="1"/>
  <c r="D874" i="14"/>
  <c r="AF871" i="14" s="1"/>
  <c r="D875" i="14"/>
  <c r="AF872" i="14" s="1"/>
  <c r="D876" i="14"/>
  <c r="AF873" i="14" s="1"/>
  <c r="D877" i="14"/>
  <c r="AF874" i="14" s="1"/>
  <c r="D878" i="14"/>
  <c r="AF875" i="14" s="1"/>
  <c r="D879" i="14"/>
  <c r="AF876" i="14" s="1"/>
  <c r="D880" i="14"/>
  <c r="AF877" i="14" s="1"/>
  <c r="D881" i="14"/>
  <c r="AF878" i="14" s="1"/>
  <c r="D882" i="14"/>
  <c r="AF879" i="14" s="1"/>
  <c r="D883" i="14"/>
  <c r="AF880" i="14" s="1"/>
  <c r="D884" i="14"/>
  <c r="AF881" i="14" s="1"/>
  <c r="D885" i="14"/>
  <c r="AF882" i="14" s="1"/>
  <c r="D886" i="14"/>
  <c r="AF883" i="14" s="1"/>
  <c r="D887" i="14"/>
  <c r="AF884" i="14" s="1"/>
  <c r="D888" i="14"/>
  <c r="AF885" i="14" s="1"/>
  <c r="D889" i="14"/>
  <c r="AF886" i="14" s="1"/>
  <c r="D890" i="14"/>
  <c r="AF887" i="14" s="1"/>
  <c r="D891" i="14"/>
  <c r="AF888" i="14" s="1"/>
  <c r="D892" i="14"/>
  <c r="AF889" i="14" s="1"/>
  <c r="D893" i="14"/>
  <c r="AF890" i="14" s="1"/>
  <c r="D894" i="14"/>
  <c r="AF891" i="14" s="1"/>
  <c r="D895" i="14"/>
  <c r="AF892" i="14" s="1"/>
  <c r="D896" i="14"/>
  <c r="AF893" i="14" s="1"/>
  <c r="D897" i="14"/>
  <c r="AF894" i="14" s="1"/>
  <c r="D898" i="14"/>
  <c r="AF895" i="14" s="1"/>
  <c r="D899" i="14"/>
  <c r="AF896" i="14" s="1"/>
  <c r="D900" i="14"/>
  <c r="AF897" i="14" s="1"/>
  <c r="D901" i="14"/>
  <c r="AF898" i="14" s="1"/>
  <c r="D902" i="14"/>
  <c r="AF899" i="14" s="1"/>
  <c r="D903" i="14"/>
  <c r="AF900" i="14" s="1"/>
  <c r="D904" i="14"/>
  <c r="AF901" i="14" s="1"/>
  <c r="D905" i="14"/>
  <c r="AF902" i="14" s="1"/>
  <c r="D906" i="14"/>
  <c r="AF903" i="14" s="1"/>
  <c r="D907" i="14"/>
  <c r="AF904" i="14" s="1"/>
  <c r="D908" i="14"/>
  <c r="AF905" i="14" s="1"/>
  <c r="D909" i="14"/>
  <c r="AF906" i="14" s="1"/>
  <c r="D910" i="14"/>
  <c r="AF907" i="14" s="1"/>
  <c r="D911" i="14"/>
  <c r="AF908" i="14" s="1"/>
  <c r="D912" i="14"/>
  <c r="AF909" i="14" s="1"/>
  <c r="D913" i="14"/>
  <c r="AF910" i="14" s="1"/>
  <c r="D914" i="14"/>
  <c r="AF911" i="14" s="1"/>
  <c r="D915" i="14"/>
  <c r="AF912" i="14" s="1"/>
  <c r="D916" i="14"/>
  <c r="AF913" i="14" s="1"/>
  <c r="D917" i="14"/>
  <c r="AF914" i="14" s="1"/>
  <c r="D918" i="14"/>
  <c r="AF915" i="14" s="1"/>
  <c r="D919" i="14"/>
  <c r="AF916" i="14" s="1"/>
  <c r="D920" i="14"/>
  <c r="AF917" i="14" s="1"/>
  <c r="D921" i="14"/>
  <c r="AF918" i="14" s="1"/>
  <c r="D922" i="14"/>
  <c r="AF919" i="14" s="1"/>
  <c r="D923" i="14"/>
  <c r="AF920" i="14" s="1"/>
  <c r="D924" i="14"/>
  <c r="AF921" i="14" s="1"/>
  <c r="D925" i="14"/>
  <c r="AF922" i="14" s="1"/>
  <c r="D926" i="14"/>
  <c r="AF923" i="14" s="1"/>
  <c r="D927" i="14"/>
  <c r="AF924" i="14" s="1"/>
  <c r="D928" i="14"/>
  <c r="AF925" i="14" s="1"/>
  <c r="D929" i="14"/>
  <c r="AF926" i="14" s="1"/>
  <c r="D930" i="14"/>
  <c r="AF927" i="14" s="1"/>
  <c r="D931" i="14"/>
  <c r="AF928" i="14" s="1"/>
  <c r="D932" i="14"/>
  <c r="AF929" i="14" s="1"/>
  <c r="D933" i="14"/>
  <c r="AF930" i="14" s="1"/>
  <c r="D934" i="14"/>
  <c r="AF932" i="14" s="1"/>
  <c r="D935" i="14"/>
  <c r="AF933" i="14" s="1"/>
  <c r="D936" i="14"/>
  <c r="AF934" i="14" s="1"/>
  <c r="D937" i="14"/>
  <c r="AF935" i="14" s="1"/>
  <c r="D938" i="14"/>
  <c r="AF936" i="14" s="1"/>
  <c r="D939" i="14"/>
  <c r="AF937" i="14" s="1"/>
  <c r="D940" i="14"/>
  <c r="AF938" i="14" s="1"/>
  <c r="D941" i="14"/>
  <c r="AF939" i="14" s="1"/>
  <c r="D942" i="14"/>
  <c r="AF940" i="14" s="1"/>
  <c r="D943" i="14"/>
  <c r="AF941" i="14" s="1"/>
  <c r="D944" i="14"/>
  <c r="AF942" i="14" s="1"/>
  <c r="D945" i="14"/>
  <c r="AF943" i="14" s="1"/>
  <c r="D946" i="14"/>
  <c r="AF944" i="14" s="1"/>
  <c r="D947" i="14"/>
  <c r="AF945" i="14" s="1"/>
  <c r="D948" i="14"/>
  <c r="AF946" i="14" s="1"/>
  <c r="D949" i="14"/>
  <c r="AF947" i="14" s="1"/>
  <c r="D950" i="14"/>
  <c r="AF948" i="14" s="1"/>
  <c r="D951" i="14"/>
  <c r="AF949" i="14" s="1"/>
  <c r="D952" i="14"/>
  <c r="AF950" i="14" s="1"/>
  <c r="D953" i="14"/>
  <c r="AF951" i="14" s="1"/>
  <c r="D954" i="14"/>
  <c r="AF952" i="14" s="1"/>
  <c r="D956" i="14"/>
  <c r="AF954" i="14" s="1"/>
  <c r="D957" i="14"/>
  <c r="AF955" i="14" s="1"/>
  <c r="D958" i="14"/>
  <c r="AF956" i="14" s="1"/>
  <c r="D959" i="14"/>
  <c r="AF957" i="14" s="1"/>
  <c r="D960" i="14"/>
  <c r="AF958" i="14" s="1"/>
  <c r="D961" i="14"/>
  <c r="AF959" i="14" s="1"/>
  <c r="D962" i="14"/>
  <c r="AF960" i="14" s="1"/>
  <c r="D963" i="14"/>
  <c r="AF961" i="14" s="1"/>
  <c r="D964" i="14"/>
  <c r="AF962" i="14" s="1"/>
  <c r="D965" i="14"/>
  <c r="AF963" i="14" s="1"/>
  <c r="D966" i="14"/>
  <c r="AF964" i="14" s="1"/>
  <c r="D967" i="14"/>
  <c r="AF965" i="14" s="1"/>
  <c r="D968" i="14"/>
  <c r="AF966" i="14" s="1"/>
  <c r="D969" i="14"/>
  <c r="AF967" i="14" s="1"/>
  <c r="D970" i="14"/>
  <c r="AF968" i="14" s="1"/>
  <c r="D971" i="14"/>
  <c r="AF969" i="14" s="1"/>
  <c r="D972" i="14"/>
  <c r="AF970" i="14" s="1"/>
  <c r="D973" i="14"/>
  <c r="AF971" i="14" s="1"/>
  <c r="D974" i="14"/>
  <c r="AF972" i="14" s="1"/>
  <c r="D975" i="14"/>
  <c r="AF973" i="14" s="1"/>
  <c r="D976" i="14"/>
  <c r="AF974" i="14" s="1"/>
  <c r="D977" i="14"/>
  <c r="AF975" i="14" s="1"/>
  <c r="D978" i="14"/>
  <c r="AF976" i="14" s="1"/>
  <c r="D979" i="14"/>
  <c r="AF977" i="14" s="1"/>
  <c r="D980" i="14"/>
  <c r="AF978" i="14" s="1"/>
  <c r="D981" i="14"/>
  <c r="AF979" i="14" s="1"/>
  <c r="D982" i="14"/>
  <c r="AF980" i="14" s="1"/>
  <c r="D983" i="14"/>
  <c r="AF981" i="14" s="1"/>
  <c r="D984" i="14"/>
  <c r="AF982" i="14" s="1"/>
  <c r="D985" i="14"/>
  <c r="AF983" i="14" s="1"/>
  <c r="D986" i="14"/>
  <c r="AF984" i="14" s="1"/>
  <c r="D987" i="14"/>
  <c r="AF985" i="14" s="1"/>
  <c r="D988" i="14"/>
  <c r="AF986" i="14" s="1"/>
  <c r="D989" i="14"/>
  <c r="AF987" i="14" s="1"/>
  <c r="D990" i="14"/>
  <c r="AF988" i="14" s="1"/>
  <c r="D991" i="14"/>
  <c r="AF989" i="14" s="1"/>
  <c r="D992" i="14"/>
  <c r="AF990" i="14" s="1"/>
  <c r="D993" i="14"/>
  <c r="AF991" i="14" s="1"/>
  <c r="D994" i="14"/>
  <c r="AF992" i="14" s="1"/>
  <c r="D995" i="14"/>
  <c r="AF993" i="14" s="1"/>
  <c r="D996" i="14"/>
  <c r="AF994" i="14" s="1"/>
  <c r="D997" i="14"/>
  <c r="AF995" i="14" s="1"/>
  <c r="D998" i="14"/>
  <c r="AF996" i="14" s="1"/>
  <c r="D999" i="14"/>
  <c r="AF997" i="14" s="1"/>
  <c r="D1000" i="14"/>
  <c r="AF998" i="14" s="1"/>
  <c r="D1001" i="14"/>
  <c r="AF999" i="14" s="1"/>
  <c r="D1002" i="14"/>
  <c r="AF1000" i="14" s="1"/>
  <c r="D1003" i="14"/>
  <c r="AF1001" i="14" s="1"/>
  <c r="D1004" i="14"/>
  <c r="AF1002" i="14" s="1"/>
  <c r="D1005" i="14"/>
  <c r="AF1003" i="14" s="1"/>
  <c r="D1006" i="14"/>
  <c r="AF1004" i="14" s="1"/>
  <c r="D1007" i="14"/>
  <c r="AF1005" i="14" s="1"/>
  <c r="D1008" i="14"/>
  <c r="AF1006" i="14" s="1"/>
  <c r="D1009" i="14"/>
  <c r="AF1007" i="14" s="1"/>
  <c r="D1010" i="14"/>
  <c r="AF1008" i="14" s="1"/>
  <c r="D1011" i="14"/>
  <c r="AF1009" i="14" s="1"/>
  <c r="D1012" i="14"/>
  <c r="AF1010" i="14" s="1"/>
  <c r="D1013" i="14"/>
  <c r="AF1011" i="14" s="1"/>
  <c r="D1014" i="14"/>
  <c r="AF1012" i="14" s="1"/>
  <c r="D1015" i="14"/>
  <c r="AF1013" i="14" s="1"/>
  <c r="D1016" i="14"/>
  <c r="AF1014" i="14" s="1"/>
  <c r="D1017" i="14"/>
  <c r="AF1015" i="14" s="1"/>
  <c r="D1018" i="14"/>
  <c r="AF1016" i="14" s="1"/>
  <c r="D1019" i="14"/>
  <c r="AF1017" i="14" s="1"/>
  <c r="D1020" i="14"/>
  <c r="AF1018" i="14" s="1"/>
  <c r="D1021" i="14"/>
  <c r="AF1019" i="14" s="1"/>
  <c r="D1022" i="14"/>
  <c r="AF1020" i="14" s="1"/>
  <c r="D1023" i="14"/>
  <c r="AF1021" i="14" s="1"/>
  <c r="D1024" i="14"/>
  <c r="AF1022" i="14" s="1"/>
  <c r="D1025" i="14"/>
  <c r="AF1023" i="14" s="1"/>
  <c r="D1026" i="14"/>
  <c r="AF1024" i="14" s="1"/>
  <c r="D1027" i="14"/>
  <c r="AF1025" i="14" s="1"/>
  <c r="D1028" i="14"/>
  <c r="AF1026" i="14" s="1"/>
  <c r="D1029" i="14"/>
  <c r="AF1027" i="14" s="1"/>
  <c r="D1030" i="14"/>
  <c r="AF1028" i="14" s="1"/>
  <c r="D1031" i="14"/>
  <c r="AF1029" i="14" s="1"/>
  <c r="D1032" i="14"/>
  <c r="AF1030" i="14" s="1"/>
  <c r="D1033" i="14"/>
  <c r="AF1031" i="14" s="1"/>
  <c r="D1034" i="14"/>
  <c r="AF1032" i="14" s="1"/>
  <c r="D1035" i="14"/>
  <c r="AF1033" i="14" s="1"/>
  <c r="D1036" i="14"/>
  <c r="AF1034" i="14" s="1"/>
  <c r="D1037" i="14"/>
  <c r="AF1035" i="14" s="1"/>
  <c r="D1038" i="14"/>
  <c r="AF1036" i="14" s="1"/>
  <c r="D1039" i="14"/>
  <c r="AF1037" i="14" s="1"/>
  <c r="D1040" i="14"/>
  <c r="AF1038" i="14" s="1"/>
  <c r="D1041" i="14"/>
  <c r="AF1039" i="14" s="1"/>
  <c r="D1042" i="14"/>
  <c r="AF1040" i="14" s="1"/>
  <c r="D1043" i="14"/>
  <c r="AF1041" i="14" s="1"/>
  <c r="D1044" i="14"/>
  <c r="AF1042" i="14" s="1"/>
  <c r="D1045" i="14"/>
  <c r="AF1043" i="14" s="1"/>
  <c r="D1046" i="14"/>
  <c r="AF1044" i="14" s="1"/>
  <c r="D1047" i="14"/>
  <c r="AF1045" i="14" s="1"/>
  <c r="D1048" i="14"/>
  <c r="AF1046" i="14" s="1"/>
  <c r="D1049" i="14"/>
  <c r="AF1047" i="14" s="1"/>
  <c r="D1050" i="14"/>
  <c r="AF1048" i="14" s="1"/>
  <c r="D1051" i="14"/>
  <c r="AF1049" i="14" s="1"/>
  <c r="D1052" i="14"/>
  <c r="AF1050" i="14" s="1"/>
  <c r="D1053" i="14"/>
  <c r="AF1051" i="14" s="1"/>
  <c r="D1054" i="14"/>
  <c r="AF1052" i="14" s="1"/>
  <c r="D1055" i="14"/>
  <c r="AF1053" i="14" s="1"/>
  <c r="D1056" i="14"/>
  <c r="AF1054" i="14" s="1"/>
  <c r="D1057" i="14"/>
  <c r="AF1055" i="14" s="1"/>
  <c r="D1058" i="14"/>
  <c r="AF1056" i="14" s="1"/>
  <c r="D1059" i="14"/>
  <c r="AF1057" i="14" s="1"/>
  <c r="D1060" i="14"/>
  <c r="AF1058" i="14" s="1"/>
  <c r="D1061" i="14"/>
  <c r="AF1059" i="14" s="1"/>
  <c r="D1062" i="14"/>
  <c r="AF1060" i="14" s="1"/>
  <c r="D1063" i="14"/>
  <c r="AF1061" i="14" s="1"/>
  <c r="D1064" i="14"/>
  <c r="AF1062" i="14" s="1"/>
  <c r="D1065" i="14"/>
  <c r="AF1063" i="14" s="1"/>
  <c r="D1066" i="14"/>
  <c r="AF1064" i="14" s="1"/>
  <c r="D1067" i="14"/>
  <c r="AF1065" i="14" s="1"/>
  <c r="D1068" i="14"/>
  <c r="AF1066" i="14" s="1"/>
  <c r="D1069" i="14"/>
  <c r="AF1067" i="14" s="1"/>
  <c r="D1070" i="14"/>
  <c r="AF1068" i="14" s="1"/>
  <c r="D1071" i="14"/>
  <c r="AF1069" i="14" s="1"/>
  <c r="D1072" i="14"/>
  <c r="AF1070" i="14" s="1"/>
  <c r="D1073" i="14"/>
  <c r="AF1071" i="14" s="1"/>
  <c r="D1074" i="14"/>
  <c r="AF1072" i="14" s="1"/>
  <c r="D1075" i="14"/>
  <c r="AF1073" i="14" s="1"/>
  <c r="D1076" i="14"/>
  <c r="AF1074" i="14" s="1"/>
  <c r="D1077" i="14"/>
  <c r="AF1075" i="14" s="1"/>
  <c r="D1078" i="14"/>
  <c r="AF1076" i="14" s="1"/>
  <c r="D1079" i="14"/>
  <c r="AF1077" i="14" s="1"/>
  <c r="D1080" i="14"/>
  <c r="AF1078" i="14" s="1"/>
  <c r="D1081" i="14"/>
  <c r="AF1079" i="14" s="1"/>
  <c r="D1082" i="14"/>
  <c r="AF1080" i="14" s="1"/>
  <c r="D1083" i="14"/>
  <c r="AF1081" i="14" s="1"/>
  <c r="D1084" i="14"/>
  <c r="AF1082" i="14" s="1"/>
  <c r="D1085" i="14"/>
  <c r="AF1083" i="14" s="1"/>
  <c r="D1086" i="14"/>
  <c r="AF1084" i="14" s="1"/>
  <c r="D1087" i="14"/>
  <c r="AF1085" i="14" s="1"/>
  <c r="D1088" i="14"/>
  <c r="AF1086" i="14" s="1"/>
  <c r="D1089" i="14"/>
  <c r="AF1087" i="14" s="1"/>
  <c r="D1090" i="14"/>
  <c r="AF1088" i="14" s="1"/>
  <c r="D1091" i="14"/>
  <c r="AF1089" i="14" s="1"/>
  <c r="D1092" i="14"/>
  <c r="AF1090" i="14" s="1"/>
  <c r="D1093" i="14"/>
  <c r="AF1091" i="14" s="1"/>
  <c r="D1094" i="14"/>
  <c r="AF1092" i="14" s="1"/>
  <c r="D1095" i="14"/>
  <c r="AF1093" i="14" s="1"/>
  <c r="D1096" i="14"/>
  <c r="AF1094" i="14" s="1"/>
  <c r="D1097" i="14"/>
  <c r="AF1095" i="14" s="1"/>
  <c r="D1098" i="14"/>
  <c r="AF1096" i="14" s="1"/>
  <c r="D1099" i="14"/>
  <c r="AF1097" i="14" s="1"/>
  <c r="D1100" i="14"/>
  <c r="AF1098" i="14" s="1"/>
  <c r="D1101" i="14"/>
  <c r="AF1099" i="14" s="1"/>
  <c r="D1102" i="14"/>
  <c r="AF1100" i="14" s="1"/>
  <c r="D1103" i="14"/>
  <c r="AF1101" i="14" s="1"/>
  <c r="D1104" i="14"/>
  <c r="AF1102" i="14" s="1"/>
  <c r="D1105" i="14"/>
  <c r="AF1103" i="14" s="1"/>
  <c r="D1106" i="14"/>
  <c r="AF1104" i="14" s="1"/>
  <c r="D1107" i="14"/>
  <c r="AF1105" i="14" s="1"/>
  <c r="D1108" i="14"/>
  <c r="AF1106" i="14" s="1"/>
  <c r="D1109" i="14"/>
  <c r="AF1107" i="14" s="1"/>
  <c r="D1110" i="14"/>
  <c r="AF1108" i="14" s="1"/>
  <c r="D1111" i="14"/>
  <c r="AF1109" i="14" s="1"/>
  <c r="D1112" i="14"/>
  <c r="AF1110" i="14" s="1"/>
  <c r="D1113" i="14"/>
  <c r="AF1111" i="14" s="1"/>
  <c r="D1114" i="14"/>
  <c r="AF1112" i="14" s="1"/>
  <c r="D1115" i="14"/>
  <c r="AF1113" i="14" s="1"/>
  <c r="D1116" i="14"/>
  <c r="AF1114" i="14" s="1"/>
  <c r="D1117" i="14"/>
  <c r="AF1115" i="14" s="1"/>
  <c r="D1118" i="14"/>
  <c r="AF1116" i="14" s="1"/>
  <c r="D1119" i="14"/>
  <c r="AF1117" i="14" s="1"/>
  <c r="D1120" i="14"/>
  <c r="AF1118" i="14" s="1"/>
  <c r="D1121" i="14"/>
  <c r="AF1119" i="14" s="1"/>
  <c r="D1122" i="14"/>
  <c r="AF1120" i="14" s="1"/>
  <c r="D1123" i="14"/>
  <c r="AF1121" i="14" s="1"/>
  <c r="D1124" i="14"/>
  <c r="AF1122" i="14" s="1"/>
  <c r="D1125" i="14"/>
  <c r="AF1123" i="14" s="1"/>
  <c r="D1126" i="14"/>
  <c r="AF1124" i="14" s="1"/>
  <c r="D1127" i="14"/>
  <c r="AF1125" i="14" s="1"/>
  <c r="D1128" i="14"/>
  <c r="AF1126" i="14" s="1"/>
  <c r="D1129" i="14"/>
  <c r="AF1127" i="14" s="1"/>
  <c r="D1130" i="14"/>
  <c r="AF1128" i="14" s="1"/>
  <c r="D1131" i="14"/>
  <c r="AF1129" i="14" s="1"/>
  <c r="D1132" i="14"/>
  <c r="AF1130" i="14" s="1"/>
  <c r="D1133" i="14"/>
  <c r="AF1131" i="14" s="1"/>
  <c r="D1134" i="14"/>
  <c r="AF1132" i="14" s="1"/>
  <c r="D1135" i="14"/>
  <c r="AF1133" i="14" s="1"/>
  <c r="D1136" i="14"/>
  <c r="AF1134" i="14" s="1"/>
  <c r="D1137" i="14"/>
  <c r="AF1135" i="14" s="1"/>
  <c r="D1138" i="14"/>
  <c r="AF1136" i="14" s="1"/>
  <c r="D1139" i="14"/>
  <c r="AF1137" i="14" s="1"/>
  <c r="D1140" i="14"/>
  <c r="AF1138" i="14" s="1"/>
  <c r="D1141" i="14"/>
  <c r="AF1139" i="14" s="1"/>
  <c r="D1142" i="14"/>
  <c r="AF1140" i="14" s="1"/>
  <c r="D1143" i="14"/>
  <c r="AF1141" i="14" s="1"/>
  <c r="D1144" i="14"/>
  <c r="AF1142" i="14" s="1"/>
  <c r="D1145" i="14"/>
  <c r="AF1143" i="14" s="1"/>
  <c r="D1146" i="14"/>
  <c r="AF1144" i="14" s="1"/>
  <c r="D1147" i="14"/>
  <c r="AF1145" i="14" s="1"/>
  <c r="D1148" i="14"/>
  <c r="AF1146" i="14" s="1"/>
  <c r="D1149" i="14"/>
  <c r="AF1147" i="14" s="1"/>
  <c r="D1150" i="14"/>
  <c r="AF1148" i="14" s="1"/>
  <c r="D1151" i="14"/>
  <c r="AF1149" i="14" s="1"/>
  <c r="D1152" i="14"/>
  <c r="AF1150" i="14" s="1"/>
  <c r="D1153" i="14"/>
  <c r="AF1151" i="14" s="1"/>
  <c r="D1154" i="14"/>
  <c r="AF1152" i="14" s="1"/>
  <c r="D1155" i="14"/>
  <c r="AF1153" i="14" s="1"/>
  <c r="D1156" i="14"/>
  <c r="AF1154" i="14" s="1"/>
  <c r="D1157" i="14"/>
  <c r="AF1155" i="14" s="1"/>
  <c r="D1158" i="14"/>
  <c r="AF1156" i="14" s="1"/>
  <c r="D1159" i="14"/>
  <c r="AF1157" i="14" s="1"/>
  <c r="D1160" i="14"/>
  <c r="AF1158" i="14" s="1"/>
  <c r="D1161" i="14"/>
  <c r="AF1159" i="14" s="1"/>
  <c r="D1162" i="14"/>
  <c r="AF1160" i="14" s="1"/>
  <c r="D1163" i="14"/>
  <c r="AF1161" i="14" s="1"/>
  <c r="D1164" i="14"/>
  <c r="AF1162" i="14" s="1"/>
  <c r="D1165" i="14"/>
  <c r="AF1163" i="14" s="1"/>
  <c r="D1166" i="14"/>
  <c r="AF1164" i="14" s="1"/>
  <c r="D1167" i="14"/>
  <c r="AF1165" i="14" s="1"/>
  <c r="D1168" i="14"/>
  <c r="AF1166" i="14" s="1"/>
  <c r="D1169" i="14"/>
  <c r="AF1167" i="14" s="1"/>
  <c r="D1170" i="14"/>
  <c r="AF1168" i="14" s="1"/>
  <c r="D1171" i="14"/>
  <c r="AF1169" i="14" s="1"/>
  <c r="D1172" i="14"/>
  <c r="AF1170" i="14" s="1"/>
  <c r="D1173" i="14"/>
  <c r="AF1171" i="14" s="1"/>
  <c r="D1174" i="14"/>
  <c r="AF1172" i="14" s="1"/>
  <c r="D1175" i="14"/>
  <c r="AF1173" i="14" s="1"/>
  <c r="D1176" i="14"/>
  <c r="AF1174" i="14" s="1"/>
  <c r="D1177" i="14"/>
  <c r="AF1175" i="14" s="1"/>
  <c r="D1178" i="14"/>
  <c r="AF1176" i="14" s="1"/>
  <c r="D1179" i="14"/>
  <c r="AF1177" i="14" s="1"/>
  <c r="D1180" i="14"/>
  <c r="AF1178" i="14" s="1"/>
  <c r="D1181" i="14"/>
  <c r="AF1179" i="14" s="1"/>
  <c r="D1182" i="14"/>
  <c r="AF1180" i="14" s="1"/>
  <c r="D1183" i="14"/>
  <c r="AF1181" i="14" s="1"/>
  <c r="D1184" i="14"/>
  <c r="AF1182" i="14" s="1"/>
  <c r="D1185" i="14"/>
  <c r="AF1183" i="14" s="1"/>
  <c r="D1186" i="14"/>
  <c r="AF1184" i="14" s="1"/>
  <c r="D1187" i="14"/>
  <c r="AF1185" i="14" s="1"/>
  <c r="D1188" i="14"/>
  <c r="AF1186" i="14" s="1"/>
  <c r="D1189" i="14"/>
  <c r="AF1187" i="14" s="1"/>
  <c r="D1190" i="14"/>
  <c r="AF1188" i="14" s="1"/>
  <c r="D1191" i="14"/>
  <c r="AF1189" i="14" s="1"/>
  <c r="D1192" i="14"/>
  <c r="AF1190" i="14" s="1"/>
  <c r="D1193" i="14"/>
  <c r="AF1191" i="14" s="1"/>
  <c r="D1194" i="14"/>
  <c r="AF1192" i="14" s="1"/>
  <c r="D1195" i="14"/>
  <c r="AF1193" i="14" s="1"/>
  <c r="D1196" i="14"/>
  <c r="AF1194" i="14" s="1"/>
  <c r="D1197" i="14"/>
  <c r="AF1195" i="14" s="1"/>
  <c r="D1198" i="14"/>
  <c r="AF1196" i="14" s="1"/>
  <c r="D1199" i="14"/>
  <c r="AF1197" i="14" s="1"/>
  <c r="D1200" i="14"/>
  <c r="AF1198" i="14" s="1"/>
  <c r="D1201" i="14"/>
  <c r="AF1199" i="14" s="1"/>
  <c r="D1202" i="14"/>
  <c r="AF1200" i="14" s="1"/>
  <c r="D1203" i="14"/>
  <c r="AF1201" i="14" s="1"/>
  <c r="D1204" i="14"/>
  <c r="AF1202" i="14" s="1"/>
  <c r="D1205" i="14"/>
  <c r="AF1203" i="14" s="1"/>
  <c r="D1206" i="14"/>
  <c r="AF1204" i="14" s="1"/>
  <c r="D1207" i="14"/>
  <c r="AF1205" i="14" s="1"/>
  <c r="D1208" i="14"/>
  <c r="AF1206" i="14" s="1"/>
  <c r="D1209" i="14"/>
  <c r="AF1207" i="14" s="1"/>
  <c r="D1210" i="14"/>
  <c r="AF1208" i="14" s="1"/>
  <c r="D1211" i="14"/>
  <c r="AF1209" i="14" s="1"/>
  <c r="D1212" i="14"/>
  <c r="AF1210" i="14" s="1"/>
  <c r="D1213" i="14"/>
  <c r="AF1211" i="14" s="1"/>
  <c r="D1214" i="14"/>
  <c r="AF1212" i="14" s="1"/>
  <c r="D1215" i="14"/>
  <c r="AF1213" i="14" s="1"/>
  <c r="D1216" i="14"/>
  <c r="AF1214" i="14" s="1"/>
  <c r="D1217" i="14"/>
  <c r="AF1215" i="14" s="1"/>
  <c r="D1218" i="14"/>
  <c r="AF1216" i="14" s="1"/>
  <c r="D1219" i="14"/>
  <c r="AF1217" i="14" s="1"/>
  <c r="D1220" i="14"/>
  <c r="AF1218" i="14" s="1"/>
  <c r="D1221" i="14"/>
  <c r="AF1219" i="14" s="1"/>
  <c r="D1222" i="14"/>
  <c r="AF1220" i="14" s="1"/>
  <c r="D1223" i="14"/>
  <c r="AF1221" i="14" s="1"/>
  <c r="D1224" i="14"/>
  <c r="AF1222" i="14" s="1"/>
  <c r="D1225" i="14"/>
  <c r="AF1223" i="14" s="1"/>
  <c r="D1226" i="14"/>
  <c r="AF1224" i="14" s="1"/>
  <c r="D1227" i="14"/>
  <c r="AF1225" i="14" s="1"/>
  <c r="D1228" i="14"/>
  <c r="AF1226" i="14" s="1"/>
  <c r="D1229" i="14"/>
  <c r="AF1227" i="14" s="1"/>
  <c r="D1230" i="14"/>
  <c r="AF1228" i="14" s="1"/>
  <c r="D1231" i="14"/>
  <c r="AF1229" i="14" s="1"/>
  <c r="D1232" i="14"/>
  <c r="AF1230" i="14" s="1"/>
  <c r="D1233" i="14"/>
  <c r="AF1231" i="14" s="1"/>
  <c r="D1234" i="14"/>
  <c r="AF1232" i="14" s="1"/>
  <c r="D1235" i="14"/>
  <c r="AF1233" i="14" s="1"/>
  <c r="D1236" i="14"/>
  <c r="AF1234" i="14" s="1"/>
  <c r="D1237" i="14"/>
  <c r="AF1235" i="14" s="1"/>
  <c r="D1238" i="14"/>
  <c r="AF1236" i="14" s="1"/>
  <c r="D1239" i="14"/>
  <c r="AF1237" i="14" s="1"/>
  <c r="D1240" i="14"/>
  <c r="AF1238" i="14" s="1"/>
  <c r="D1241" i="14"/>
  <c r="AF1239" i="14" s="1"/>
  <c r="D1242" i="14"/>
  <c r="AF1240" i="14" s="1"/>
  <c r="D1243" i="14"/>
  <c r="AF1241" i="14" s="1"/>
  <c r="D1244" i="14"/>
  <c r="AF1242" i="14" s="1"/>
  <c r="D1245" i="14"/>
  <c r="AF1243" i="14" s="1"/>
  <c r="D1246" i="14"/>
  <c r="AF1244" i="14" s="1"/>
  <c r="D1247" i="14"/>
  <c r="AF1245" i="14" s="1"/>
  <c r="D1248" i="14"/>
  <c r="AF1246" i="14" s="1"/>
  <c r="D1249" i="14"/>
  <c r="AF1247" i="14" s="1"/>
  <c r="D1250" i="14"/>
  <c r="AF1248" i="14" s="1"/>
  <c r="D1251" i="14"/>
  <c r="AF1249" i="14" s="1"/>
  <c r="D1252" i="14"/>
  <c r="AF1250" i="14" s="1"/>
  <c r="D1253" i="14"/>
  <c r="AF1251" i="14" s="1"/>
  <c r="D1254" i="14"/>
  <c r="AF1252" i="14" s="1"/>
  <c r="D1255" i="14"/>
  <c r="AF1253" i="14" s="1"/>
  <c r="D1256" i="14"/>
  <c r="AF1254" i="14" s="1"/>
  <c r="D1257" i="14"/>
  <c r="AF1255" i="14" s="1"/>
  <c r="D1258" i="14"/>
  <c r="AF1256" i="14" s="1"/>
  <c r="D1259" i="14"/>
  <c r="AF1257" i="14" s="1"/>
  <c r="D1260" i="14"/>
  <c r="AF1258" i="14" s="1"/>
  <c r="D1261" i="14"/>
  <c r="AF1259" i="14" s="1"/>
  <c r="D1262" i="14"/>
  <c r="AF1260" i="14" s="1"/>
  <c r="D1263" i="14"/>
  <c r="AF1261" i="14" s="1"/>
  <c r="D1264" i="14"/>
  <c r="AF1262" i="14" s="1"/>
  <c r="D1265" i="14"/>
  <c r="AF1263" i="14" s="1"/>
  <c r="D1266" i="14"/>
  <c r="AF1264" i="14" s="1"/>
  <c r="D1267" i="14"/>
  <c r="AF1265" i="14" s="1"/>
  <c r="D1268" i="14"/>
  <c r="AF1266" i="14" s="1"/>
  <c r="D1269" i="14"/>
  <c r="AF1267" i="14" s="1"/>
  <c r="D1270" i="14"/>
  <c r="AF1268" i="14" s="1"/>
  <c r="D1271" i="14"/>
  <c r="AF1269" i="14" s="1"/>
  <c r="D1272" i="14"/>
  <c r="AF1270" i="14" s="1"/>
  <c r="D1273" i="14"/>
  <c r="AF1271" i="14" s="1"/>
  <c r="D1274" i="14"/>
  <c r="AF1272" i="14" s="1"/>
  <c r="D1275" i="14"/>
  <c r="AF1273" i="14" s="1"/>
  <c r="D1276" i="14"/>
  <c r="AF1274" i="14" s="1"/>
  <c r="D1277" i="14"/>
  <c r="AF1275" i="14" s="1"/>
  <c r="D1278" i="14"/>
  <c r="AF1276" i="14" s="1"/>
  <c r="D1279" i="14"/>
  <c r="AF1277" i="14" s="1"/>
  <c r="D1280" i="14"/>
  <c r="AF1278" i="14" s="1"/>
  <c r="D1281" i="14"/>
  <c r="AF1279" i="14" s="1"/>
  <c r="D1282" i="14"/>
  <c r="D1283" i="14"/>
  <c r="AF1280" i="14" s="1"/>
  <c r="D1284" i="14"/>
  <c r="AF1281" i="14" s="1"/>
  <c r="D1285" i="14"/>
  <c r="AF1282" i="14" s="1"/>
  <c r="D1286" i="14"/>
  <c r="AF1283" i="14" s="1"/>
  <c r="D1287" i="14"/>
  <c r="AF1284" i="14" s="1"/>
  <c r="D1288" i="14"/>
  <c r="AF1285" i="14" s="1"/>
  <c r="D1289" i="14"/>
  <c r="AF1286" i="14" s="1"/>
  <c r="D1290" i="14"/>
  <c r="AF1287" i="14" s="1"/>
  <c r="D1291" i="14"/>
  <c r="AF1288" i="14" s="1"/>
  <c r="D1292" i="14"/>
  <c r="AF1289" i="14" s="1"/>
  <c r="D1293" i="14"/>
  <c r="AF1290" i="14" s="1"/>
  <c r="D1294" i="14"/>
  <c r="AF1291" i="14" s="1"/>
  <c r="D1295" i="14"/>
  <c r="AF1292" i="14" s="1"/>
  <c r="D1296" i="14"/>
  <c r="AF1293" i="14" s="1"/>
  <c r="D1297" i="14"/>
  <c r="AF1294" i="14" s="1"/>
  <c r="D1298" i="14"/>
  <c r="AF1295" i="14" s="1"/>
  <c r="D1299" i="14"/>
  <c r="AF1296" i="14" s="1"/>
  <c r="D1300" i="14"/>
  <c r="AF1297" i="14" s="1"/>
  <c r="D1301" i="14"/>
  <c r="AF1298" i="14" s="1"/>
  <c r="D1302" i="14"/>
  <c r="AF1299" i="14" s="1"/>
  <c r="D1303" i="14"/>
  <c r="AF1300" i="14" s="1"/>
  <c r="D1304" i="14"/>
  <c r="AF1301" i="14" s="1"/>
  <c r="D1305" i="14"/>
  <c r="AF1302" i="14" s="1"/>
  <c r="D1306" i="14"/>
  <c r="AF1303" i="14" s="1"/>
  <c r="D4" i="14"/>
  <c r="AF3" i="14" s="1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W30" i="12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4" i="14"/>
  <c r="AA1245" i="14" l="1"/>
  <c r="N1245" i="14"/>
  <c r="AA1233" i="14"/>
  <c r="N1233" i="14"/>
  <c r="AA1221" i="14"/>
  <c r="N1221" i="14"/>
  <c r="AA1209" i="14"/>
  <c r="N1209" i="14"/>
  <c r="AA1197" i="14"/>
  <c r="N1197" i="14"/>
  <c r="AA1185" i="14"/>
  <c r="N1185" i="14"/>
  <c r="AA1173" i="14"/>
  <c r="N1173" i="14"/>
  <c r="AA1157" i="14"/>
  <c r="N1157" i="14"/>
  <c r="AA1141" i="14"/>
  <c r="N1141" i="14"/>
  <c r="AA1129" i="14"/>
  <c r="N1129" i="14"/>
  <c r="AA1117" i="14"/>
  <c r="N1117" i="14"/>
  <c r="AA1105" i="14"/>
  <c r="N1105" i="14"/>
  <c r="AA1093" i="14"/>
  <c r="N1093" i="14"/>
  <c r="AA1077" i="14"/>
  <c r="N1077" i="14"/>
  <c r="AA1065" i="14"/>
  <c r="N1065" i="14"/>
  <c r="AA1053" i="14"/>
  <c r="N1053" i="14"/>
  <c r="AA1041" i="14"/>
  <c r="N1041" i="14"/>
  <c r="AA1029" i="14"/>
  <c r="N1029" i="14"/>
  <c r="AA1017" i="14"/>
  <c r="N1017" i="14"/>
  <c r="AA1001" i="14"/>
  <c r="N1001" i="14"/>
  <c r="AA985" i="14"/>
  <c r="N985" i="14"/>
  <c r="AA973" i="14"/>
  <c r="N973" i="14"/>
  <c r="AA961" i="14"/>
  <c r="N961" i="14"/>
  <c r="AA949" i="14"/>
  <c r="N949" i="14"/>
  <c r="AA937" i="14"/>
  <c r="N937" i="14"/>
  <c r="AA925" i="14"/>
  <c r="N925" i="14"/>
  <c r="AA909" i="14"/>
  <c r="N909" i="14"/>
  <c r="AA897" i="14"/>
  <c r="N897" i="14"/>
  <c r="AA885" i="14"/>
  <c r="N885" i="14"/>
  <c r="AA873" i="14"/>
  <c r="N873" i="14"/>
  <c r="AA857" i="14"/>
  <c r="N857" i="14"/>
  <c r="AA845" i="14"/>
  <c r="N845" i="14"/>
  <c r="AA833" i="14"/>
  <c r="N833" i="14"/>
  <c r="AA821" i="14"/>
  <c r="N821" i="14"/>
  <c r="AA805" i="14"/>
  <c r="N805" i="14"/>
  <c r="AA789" i="14"/>
  <c r="N789" i="14"/>
  <c r="AA777" i="14"/>
  <c r="N777" i="14"/>
  <c r="AA765" i="14"/>
  <c r="N765" i="14"/>
  <c r="AA753" i="14"/>
  <c r="N753" i="14"/>
  <c r="AA741" i="14"/>
  <c r="N741" i="14"/>
  <c r="AA729" i="14"/>
  <c r="N729" i="14"/>
  <c r="AA717" i="14"/>
  <c r="N717" i="14"/>
  <c r="AA705" i="14"/>
  <c r="N705" i="14"/>
  <c r="AA693" i="14"/>
  <c r="N693" i="14"/>
  <c r="AA677" i="14"/>
  <c r="N677" i="14"/>
  <c r="AA665" i="14"/>
  <c r="N665" i="14"/>
  <c r="AA653" i="14"/>
  <c r="N653" i="14"/>
  <c r="AA641" i="14"/>
  <c r="N641" i="14"/>
  <c r="AA629" i="14"/>
  <c r="N629" i="14"/>
  <c r="AA613" i="14"/>
  <c r="N613" i="14"/>
  <c r="AA601" i="14"/>
  <c r="N601" i="14"/>
  <c r="AA589" i="14"/>
  <c r="N589" i="14"/>
  <c r="AA577" i="14"/>
  <c r="N577" i="14"/>
  <c r="AA565" i="14"/>
  <c r="N565" i="14"/>
  <c r="AA553" i="14"/>
  <c r="N553" i="14"/>
  <c r="AA541" i="14"/>
  <c r="N541" i="14"/>
  <c r="AA529" i="14"/>
  <c r="N529" i="14"/>
  <c r="AA517" i="14"/>
  <c r="N517" i="14"/>
  <c r="AA505" i="14"/>
  <c r="N505" i="14"/>
  <c r="AA493" i="14"/>
  <c r="N493" i="14"/>
  <c r="AA481" i="14"/>
  <c r="N481" i="14"/>
  <c r="AA469" i="14"/>
  <c r="N469" i="14"/>
  <c r="AA457" i="14"/>
  <c r="N457" i="14"/>
  <c r="AA449" i="14"/>
  <c r="N449" i="14"/>
  <c r="AA441" i="14"/>
  <c r="N441" i="14"/>
  <c r="AA433" i="14"/>
  <c r="N433" i="14"/>
  <c r="AA421" i="14"/>
  <c r="N421" i="14"/>
  <c r="AA413" i="14"/>
  <c r="N413" i="14"/>
  <c r="AA405" i="14"/>
  <c r="N405" i="14"/>
  <c r="AA397" i="14"/>
  <c r="N397" i="14"/>
  <c r="AA389" i="14"/>
  <c r="N389" i="14"/>
  <c r="AA377" i="14"/>
  <c r="N377" i="14"/>
  <c r="AA369" i="14"/>
  <c r="N369" i="14"/>
  <c r="AA361" i="14"/>
  <c r="N361" i="14"/>
  <c r="AA353" i="14"/>
  <c r="N353" i="14"/>
  <c r="AA341" i="14"/>
  <c r="N341" i="14"/>
  <c r="AA333" i="14"/>
  <c r="N333" i="14"/>
  <c r="AA325" i="14"/>
  <c r="N325" i="14"/>
  <c r="AA317" i="14"/>
  <c r="N317" i="14"/>
  <c r="AA309" i="14"/>
  <c r="N309" i="14"/>
  <c r="AA301" i="14"/>
  <c r="N301" i="14"/>
  <c r="AA293" i="14"/>
  <c r="N293" i="14"/>
  <c r="AA281" i="14"/>
  <c r="N281" i="14"/>
  <c r="AA273" i="14"/>
  <c r="N273" i="14"/>
  <c r="AA262" i="14"/>
  <c r="N262" i="14"/>
  <c r="AA250" i="14"/>
  <c r="N250" i="14"/>
  <c r="AA238" i="14"/>
  <c r="N238" i="14"/>
  <c r="AA226" i="14"/>
  <c r="N226" i="14"/>
  <c r="AA214" i="14"/>
  <c r="N214" i="14"/>
  <c r="AA194" i="14"/>
  <c r="N194" i="14"/>
  <c r="AA182" i="14"/>
  <c r="N182" i="14"/>
  <c r="AA170" i="14"/>
  <c r="N170" i="14"/>
  <c r="AA158" i="14"/>
  <c r="N158" i="14"/>
  <c r="AA146" i="14"/>
  <c r="N146" i="14"/>
  <c r="AA134" i="14"/>
  <c r="N134" i="14"/>
  <c r="AA122" i="14"/>
  <c r="N122" i="14"/>
  <c r="AA106" i="14"/>
  <c r="N106" i="14"/>
  <c r="AA94" i="14"/>
  <c r="N94" i="14"/>
  <c r="AA82" i="14"/>
  <c r="N82" i="14"/>
  <c r="AA66" i="14"/>
  <c r="N66" i="14"/>
  <c r="AA53" i="14"/>
  <c r="N53" i="14"/>
  <c r="AA41" i="14"/>
  <c r="N41" i="14"/>
  <c r="AA29" i="14"/>
  <c r="N29" i="14"/>
  <c r="AA17" i="14"/>
  <c r="N17" i="14"/>
  <c r="AA5" i="14"/>
  <c r="N5" i="14"/>
  <c r="AA1295" i="14"/>
  <c r="N1295" i="14"/>
  <c r="AA1283" i="14"/>
  <c r="N1283" i="14"/>
  <c r="AA1267" i="14"/>
  <c r="N1267" i="14"/>
  <c r="AA1255" i="14"/>
  <c r="N1255" i="14"/>
  <c r="AA1244" i="14"/>
  <c r="N1244" i="14"/>
  <c r="AA1232" i="14"/>
  <c r="N1232" i="14"/>
  <c r="AA1220" i="14"/>
  <c r="N1220" i="14"/>
  <c r="AA1208" i="14"/>
  <c r="N1208" i="14"/>
  <c r="AA1192" i="14"/>
  <c r="N1192" i="14"/>
  <c r="AA1180" i="14"/>
  <c r="N1180" i="14"/>
  <c r="AA1168" i="14"/>
  <c r="N1168" i="14"/>
  <c r="AA1156" i="14"/>
  <c r="N1156" i="14"/>
  <c r="AA1144" i="14"/>
  <c r="N1144" i="14"/>
  <c r="AA1128" i="14"/>
  <c r="N1128" i="14"/>
  <c r="AA1116" i="14"/>
  <c r="N1116" i="14"/>
  <c r="AA1104" i="14"/>
  <c r="N1104" i="14"/>
  <c r="AA1096" i="14"/>
  <c r="N1096" i="14"/>
  <c r="AA1080" i="14"/>
  <c r="N1080" i="14"/>
  <c r="AA1068" i="14"/>
  <c r="N1068" i="14"/>
  <c r="AA1056" i="14"/>
  <c r="N1056" i="14"/>
  <c r="AA1044" i="14"/>
  <c r="N1044" i="14"/>
  <c r="AA1032" i="14"/>
  <c r="N1032" i="14"/>
  <c r="AA1020" i="14"/>
  <c r="N1020" i="14"/>
  <c r="AA1008" i="14"/>
  <c r="N1008" i="14"/>
  <c r="AA996" i="14"/>
  <c r="N996" i="14"/>
  <c r="AA980" i="14"/>
  <c r="N980" i="14"/>
  <c r="AA968" i="14"/>
  <c r="N968" i="14"/>
  <c r="AA956" i="14"/>
  <c r="N956" i="14"/>
  <c r="AA944" i="14"/>
  <c r="N944" i="14"/>
  <c r="AA932" i="14"/>
  <c r="N932" i="14"/>
  <c r="AA920" i="14"/>
  <c r="N920" i="14"/>
  <c r="AA908" i="14"/>
  <c r="N908" i="14"/>
  <c r="AA896" i="14"/>
  <c r="N896" i="14"/>
  <c r="AA884" i="14"/>
  <c r="N884" i="14"/>
  <c r="AA872" i="14"/>
  <c r="N872" i="14"/>
  <c r="AA860" i="14"/>
  <c r="N860" i="14"/>
  <c r="AA848" i="14"/>
  <c r="N848" i="14"/>
  <c r="AA836" i="14"/>
  <c r="N836" i="14"/>
  <c r="AA824" i="14"/>
  <c r="N824" i="14"/>
  <c r="AA800" i="14"/>
  <c r="N800" i="14"/>
  <c r="AA1243" i="14"/>
  <c r="N1243" i="14"/>
  <c r="AA1235" i="14"/>
  <c r="N1235" i="14"/>
  <c r="AA1227" i="14"/>
  <c r="N1227" i="14"/>
  <c r="AA1215" i="14"/>
  <c r="N1215" i="14"/>
  <c r="AA1207" i="14"/>
  <c r="N1207" i="14"/>
  <c r="AA1199" i="14"/>
  <c r="N1199" i="14"/>
  <c r="AA1191" i="14"/>
  <c r="N1191" i="14"/>
  <c r="AA1179" i="14"/>
  <c r="N1179" i="14"/>
  <c r="AA1171" i="14"/>
  <c r="N1171" i="14"/>
  <c r="AA1163" i="14"/>
  <c r="N1163" i="14"/>
  <c r="AA1155" i="14"/>
  <c r="N1155" i="14"/>
  <c r="AA1147" i="14"/>
  <c r="N1147" i="14"/>
  <c r="AA1139" i="14"/>
  <c r="N1139" i="14"/>
  <c r="AA1131" i="14"/>
  <c r="N1131" i="14"/>
  <c r="AA1123" i="14"/>
  <c r="N1123" i="14"/>
  <c r="AA1115" i="14"/>
  <c r="N1115" i="14"/>
  <c r="AA1103" i="14"/>
  <c r="N1103" i="14"/>
  <c r="AA1095" i="14"/>
  <c r="N1095" i="14"/>
  <c r="AA1087" i="14"/>
  <c r="N1087" i="14"/>
  <c r="AA1075" i="14"/>
  <c r="N1075" i="14"/>
  <c r="AA1067" i="14"/>
  <c r="N1067" i="14"/>
  <c r="AA1059" i="14"/>
  <c r="N1059" i="14"/>
  <c r="AA1047" i="14"/>
  <c r="N1047" i="14"/>
  <c r="AA1039" i="14"/>
  <c r="N1039" i="14"/>
  <c r="AA1031" i="14"/>
  <c r="N1031" i="14"/>
  <c r="AA1023" i="14"/>
  <c r="N1023" i="14"/>
  <c r="AA1015" i="14"/>
  <c r="N1015" i="14"/>
  <c r="AA1007" i="14"/>
  <c r="N1007" i="14"/>
  <c r="AA1003" i="14"/>
  <c r="N1003" i="14"/>
  <c r="AA995" i="14"/>
  <c r="N995" i="14"/>
  <c r="AA991" i="14"/>
  <c r="N991" i="14"/>
  <c r="AA987" i="14"/>
  <c r="N987" i="14"/>
  <c r="AA983" i="14"/>
  <c r="N983" i="14"/>
  <c r="AA979" i="14"/>
  <c r="N979" i="14"/>
  <c r="AA975" i="14"/>
  <c r="N975" i="14"/>
  <c r="AA971" i="14"/>
  <c r="N971" i="14"/>
  <c r="AA967" i="14"/>
  <c r="N967" i="14"/>
  <c r="AA963" i="14"/>
  <c r="N963" i="14"/>
  <c r="AA959" i="14"/>
  <c r="N959" i="14"/>
  <c r="AA955" i="14"/>
  <c r="N955" i="14"/>
  <c r="AA951" i="14"/>
  <c r="N951" i="14"/>
  <c r="AA947" i="14"/>
  <c r="N947" i="14"/>
  <c r="AA943" i="14"/>
  <c r="N943" i="14"/>
  <c r="AA939" i="14"/>
  <c r="N939" i="14"/>
  <c r="AA935" i="14"/>
  <c r="N935" i="14"/>
  <c r="AA931" i="14"/>
  <c r="N931" i="14"/>
  <c r="AA927" i="14"/>
  <c r="N927" i="14"/>
  <c r="AA923" i="14"/>
  <c r="N923" i="14"/>
  <c r="AA919" i="14"/>
  <c r="N919" i="14"/>
  <c r="AA915" i="14"/>
  <c r="N915" i="14"/>
  <c r="AA911" i="14"/>
  <c r="N911" i="14"/>
  <c r="AA907" i="14"/>
  <c r="N907" i="14"/>
  <c r="AA903" i="14"/>
  <c r="N903" i="14"/>
  <c r="AA899" i="14"/>
  <c r="N899" i="14"/>
  <c r="AA895" i="14"/>
  <c r="N895" i="14"/>
  <c r="AA891" i="14"/>
  <c r="N891" i="14"/>
  <c r="AA887" i="14"/>
  <c r="N887" i="14"/>
  <c r="AA883" i="14"/>
  <c r="N883" i="14"/>
  <c r="AA879" i="14"/>
  <c r="N879" i="14"/>
  <c r="AA875" i="14"/>
  <c r="N875" i="14"/>
  <c r="AA871" i="14"/>
  <c r="N871" i="14"/>
  <c r="AA867" i="14"/>
  <c r="N867" i="14"/>
  <c r="AA863" i="14"/>
  <c r="N863" i="14"/>
  <c r="AA859" i="14"/>
  <c r="N859" i="14"/>
  <c r="AA855" i="14"/>
  <c r="N855" i="14"/>
  <c r="AA851" i="14"/>
  <c r="N851" i="14"/>
  <c r="AA847" i="14"/>
  <c r="N847" i="14"/>
  <c r="AA843" i="14"/>
  <c r="N843" i="14"/>
  <c r="AA839" i="14"/>
  <c r="N839" i="14"/>
  <c r="AA835" i="14"/>
  <c r="N835" i="14"/>
  <c r="AA831" i="14"/>
  <c r="N831" i="14"/>
  <c r="AA827" i="14"/>
  <c r="N827" i="14"/>
  <c r="AA823" i="14"/>
  <c r="N823" i="14"/>
  <c r="AA819" i="14"/>
  <c r="N819" i="14"/>
  <c r="AA815" i="14"/>
  <c r="N815" i="14"/>
  <c r="AA811" i="14"/>
  <c r="N811" i="14"/>
  <c r="AA807" i="14"/>
  <c r="N807" i="14"/>
  <c r="AA803" i="14"/>
  <c r="N803" i="14"/>
  <c r="AA799" i="14"/>
  <c r="N799" i="14"/>
  <c r="AA795" i="14"/>
  <c r="N795" i="14"/>
  <c r="AA791" i="14"/>
  <c r="N791" i="14"/>
  <c r="AA787" i="14"/>
  <c r="N787" i="14"/>
  <c r="AA783" i="14"/>
  <c r="N783" i="14"/>
  <c r="AA779" i="14"/>
  <c r="N779" i="14"/>
  <c r="AA775" i="14"/>
  <c r="N775" i="14"/>
  <c r="AA771" i="14"/>
  <c r="N771" i="14"/>
  <c r="AA767" i="14"/>
  <c r="N767" i="14"/>
  <c r="AA763" i="14"/>
  <c r="N763" i="14"/>
  <c r="AA759" i="14"/>
  <c r="N759" i="14"/>
  <c r="AA755" i="14"/>
  <c r="N755" i="14"/>
  <c r="AA751" i="14"/>
  <c r="N751" i="14"/>
  <c r="AA747" i="14"/>
  <c r="N747" i="14"/>
  <c r="AA743" i="14"/>
  <c r="N743" i="14"/>
  <c r="AA739" i="14"/>
  <c r="N739" i="14"/>
  <c r="AA735" i="14"/>
  <c r="N735" i="14"/>
  <c r="AA731" i="14"/>
  <c r="N731" i="14"/>
  <c r="AA727" i="14"/>
  <c r="N727" i="14"/>
  <c r="AA723" i="14"/>
  <c r="N723" i="14"/>
  <c r="AA719" i="14"/>
  <c r="N719" i="14"/>
  <c r="AA715" i="14"/>
  <c r="N715" i="14"/>
  <c r="AA711" i="14"/>
  <c r="N711" i="14"/>
  <c r="AA707" i="14"/>
  <c r="N707" i="14"/>
  <c r="AA703" i="14"/>
  <c r="N703" i="14"/>
  <c r="AA699" i="14"/>
  <c r="N699" i="14"/>
  <c r="AA695" i="14"/>
  <c r="N695" i="14"/>
  <c r="AA691" i="14"/>
  <c r="N691" i="14"/>
  <c r="AA687" i="14"/>
  <c r="N687" i="14"/>
  <c r="AA683" i="14"/>
  <c r="N683" i="14"/>
  <c r="AA679" i="14"/>
  <c r="N679" i="14"/>
  <c r="AA675" i="14"/>
  <c r="N675" i="14"/>
  <c r="AA671" i="14"/>
  <c r="N671" i="14"/>
  <c r="AA667" i="14"/>
  <c r="N667" i="14"/>
  <c r="AA663" i="14"/>
  <c r="N663" i="14"/>
  <c r="AA659" i="14"/>
  <c r="N659" i="14"/>
  <c r="AA655" i="14"/>
  <c r="N655" i="14"/>
  <c r="AA651" i="14"/>
  <c r="N651" i="14"/>
  <c r="AA647" i="14"/>
  <c r="N647" i="14"/>
  <c r="AA643" i="14"/>
  <c r="N643" i="14"/>
  <c r="AA639" i="14"/>
  <c r="N639" i="14"/>
  <c r="AA635" i="14"/>
  <c r="N635" i="14"/>
  <c r="AA631" i="14"/>
  <c r="N631" i="14"/>
  <c r="AA627" i="14"/>
  <c r="N627" i="14"/>
  <c r="AA623" i="14"/>
  <c r="N623" i="14"/>
  <c r="AA619" i="14"/>
  <c r="N619" i="14"/>
  <c r="AA615" i="14"/>
  <c r="N615" i="14"/>
  <c r="AA611" i="14"/>
  <c r="N611" i="14"/>
  <c r="AA607" i="14"/>
  <c r="N607" i="14"/>
  <c r="AA603" i="14"/>
  <c r="N603" i="14"/>
  <c r="AA599" i="14"/>
  <c r="N599" i="14"/>
  <c r="AA595" i="14"/>
  <c r="N595" i="14"/>
  <c r="AA591" i="14"/>
  <c r="N591" i="14"/>
  <c r="AA587" i="14"/>
  <c r="N587" i="14"/>
  <c r="AA583" i="14"/>
  <c r="N583" i="14"/>
  <c r="AA579" i="14"/>
  <c r="N579" i="14"/>
  <c r="AA575" i="14"/>
  <c r="N575" i="14"/>
  <c r="AA571" i="14"/>
  <c r="N571" i="14"/>
  <c r="AA567" i="14"/>
  <c r="N567" i="14"/>
  <c r="AA563" i="14"/>
  <c r="N563" i="14"/>
  <c r="AA559" i="14"/>
  <c r="N559" i="14"/>
  <c r="AA555" i="14"/>
  <c r="N555" i="14"/>
  <c r="AA551" i="14"/>
  <c r="N551" i="14"/>
  <c r="AA547" i="14"/>
  <c r="N547" i="14"/>
  <c r="AA543" i="14"/>
  <c r="N543" i="14"/>
  <c r="AA539" i="14"/>
  <c r="N539" i="14"/>
  <c r="AA535" i="14"/>
  <c r="N535" i="14"/>
  <c r="AA531" i="14"/>
  <c r="N531" i="14"/>
  <c r="AA527" i="14"/>
  <c r="N527" i="14"/>
  <c r="AA523" i="14"/>
  <c r="N523" i="14"/>
  <c r="AA519" i="14"/>
  <c r="N519" i="14"/>
  <c r="AA515" i="14"/>
  <c r="N515" i="14"/>
  <c r="AA511" i="14"/>
  <c r="N511" i="14"/>
  <c r="AA507" i="14"/>
  <c r="N507" i="14"/>
  <c r="AA503" i="14"/>
  <c r="N503" i="14"/>
  <c r="AA499" i="14"/>
  <c r="N499" i="14"/>
  <c r="AA495" i="14"/>
  <c r="N495" i="14"/>
  <c r="AA491" i="14"/>
  <c r="N491" i="14"/>
  <c r="AA487" i="14"/>
  <c r="N487" i="14"/>
  <c r="AA483" i="14"/>
  <c r="N483" i="14"/>
  <c r="AA479" i="14"/>
  <c r="N479" i="14"/>
  <c r="AA475" i="14"/>
  <c r="N475" i="14"/>
  <c r="AA471" i="14"/>
  <c r="N471" i="14"/>
  <c r="AA467" i="14"/>
  <c r="N467" i="14"/>
  <c r="AA463" i="14"/>
  <c r="N463" i="14"/>
  <c r="AA459" i="14"/>
  <c r="N459" i="14"/>
  <c r="AA455" i="14"/>
  <c r="N455" i="14"/>
  <c r="AA451" i="14"/>
  <c r="N451" i="14"/>
  <c r="AA447" i="14"/>
  <c r="N447" i="14"/>
  <c r="AA443" i="14"/>
  <c r="N443" i="14"/>
  <c r="AA439" i="14"/>
  <c r="N439" i="14"/>
  <c r="AA435" i="14"/>
  <c r="N435" i="14"/>
  <c r="AA431" i="14"/>
  <c r="N431" i="14"/>
  <c r="AA427" i="14"/>
  <c r="N427" i="14"/>
  <c r="AA423" i="14"/>
  <c r="N423" i="14"/>
  <c r="AA419" i="14"/>
  <c r="N419" i="14"/>
  <c r="AA415" i="14"/>
  <c r="N415" i="14"/>
  <c r="AA411" i="14"/>
  <c r="N411" i="14"/>
  <c r="AA407" i="14"/>
  <c r="N407" i="14"/>
  <c r="AA403" i="14"/>
  <c r="N403" i="14"/>
  <c r="AA399" i="14"/>
  <c r="N399" i="14"/>
  <c r="AA395" i="14"/>
  <c r="N395" i="14"/>
  <c r="AA391" i="14"/>
  <c r="N391" i="14"/>
  <c r="AA387" i="14"/>
  <c r="N387" i="14"/>
  <c r="AA383" i="14"/>
  <c r="N383" i="14"/>
  <c r="AA379" i="14"/>
  <c r="N379" i="14"/>
  <c r="AA375" i="14"/>
  <c r="N375" i="14"/>
  <c r="AA371" i="14"/>
  <c r="N371" i="14"/>
  <c r="AA367" i="14"/>
  <c r="N367" i="14"/>
  <c r="AA363" i="14"/>
  <c r="N363" i="14"/>
  <c r="AA359" i="14"/>
  <c r="N359" i="14"/>
  <c r="AA355" i="14"/>
  <c r="N355" i="14"/>
  <c r="AA351" i="14"/>
  <c r="N351" i="14"/>
  <c r="AA347" i="14"/>
  <c r="N347" i="14"/>
  <c r="AA343" i="14"/>
  <c r="N343" i="14"/>
  <c r="AA339" i="14"/>
  <c r="N339" i="14"/>
  <c r="AA335" i="14"/>
  <c r="N335" i="14"/>
  <c r="AA331" i="14"/>
  <c r="N331" i="14"/>
  <c r="AA327" i="14"/>
  <c r="N327" i="14"/>
  <c r="AA323" i="14"/>
  <c r="N323" i="14"/>
  <c r="AA319" i="14"/>
  <c r="N319" i="14"/>
  <c r="AA315" i="14"/>
  <c r="N315" i="14"/>
  <c r="AA311" i="14"/>
  <c r="N311" i="14"/>
  <c r="AA307" i="14"/>
  <c r="N307" i="14"/>
  <c r="AA303" i="14"/>
  <c r="N303" i="14"/>
  <c r="AA299" i="14"/>
  <c r="N299" i="14"/>
  <c r="AA295" i="14"/>
  <c r="N295" i="14"/>
  <c r="AA291" i="14"/>
  <c r="N291" i="14"/>
  <c r="AA287" i="14"/>
  <c r="N287" i="14"/>
  <c r="AA283" i="14"/>
  <c r="N283" i="14"/>
  <c r="AA279" i="14"/>
  <c r="N279" i="14"/>
  <c r="AA275" i="14"/>
  <c r="N275" i="14"/>
  <c r="AA271" i="14"/>
  <c r="N271" i="14"/>
  <c r="AA268" i="14"/>
  <c r="N268" i="14"/>
  <c r="AA264" i="14"/>
  <c r="N264" i="14"/>
  <c r="AA260" i="14"/>
  <c r="N260" i="14"/>
  <c r="AA256" i="14"/>
  <c r="N256" i="14"/>
  <c r="AA252" i="14"/>
  <c r="N252" i="14"/>
  <c r="AA248" i="14"/>
  <c r="N248" i="14"/>
  <c r="AA244" i="14"/>
  <c r="N244" i="14"/>
  <c r="AA240" i="14"/>
  <c r="N240" i="14"/>
  <c r="AA236" i="14"/>
  <c r="N236" i="14"/>
  <c r="AA232" i="14"/>
  <c r="N232" i="14"/>
  <c r="AA228" i="14"/>
  <c r="N228" i="14"/>
  <c r="AA224" i="14"/>
  <c r="N224" i="14"/>
  <c r="AA220" i="14"/>
  <c r="N220" i="14"/>
  <c r="AA216" i="14"/>
  <c r="N216" i="14"/>
  <c r="AA212" i="14"/>
  <c r="N212" i="14"/>
  <c r="AA208" i="14"/>
  <c r="N208" i="14"/>
  <c r="AA204" i="14"/>
  <c r="N204" i="14"/>
  <c r="AA200" i="14"/>
  <c r="N200" i="14"/>
  <c r="AA196" i="14"/>
  <c r="N196" i="14"/>
  <c r="AA192" i="14"/>
  <c r="N192" i="14"/>
  <c r="AA188" i="14"/>
  <c r="N188" i="14"/>
  <c r="AA184" i="14"/>
  <c r="N184" i="14"/>
  <c r="AA180" i="14"/>
  <c r="N180" i="14"/>
  <c r="AA176" i="14"/>
  <c r="N176" i="14"/>
  <c r="AA172" i="14"/>
  <c r="N172" i="14"/>
  <c r="AA168" i="14"/>
  <c r="N168" i="14"/>
  <c r="AA164" i="14"/>
  <c r="N164" i="14"/>
  <c r="AA160" i="14"/>
  <c r="N160" i="14"/>
  <c r="AA156" i="14"/>
  <c r="N156" i="14"/>
  <c r="AA152" i="14"/>
  <c r="N152" i="14"/>
  <c r="AA148" i="14"/>
  <c r="N148" i="14"/>
  <c r="AA144" i="14"/>
  <c r="N144" i="14"/>
  <c r="AA140" i="14"/>
  <c r="N140" i="14"/>
  <c r="AA136" i="14"/>
  <c r="N136" i="14"/>
  <c r="AA132" i="14"/>
  <c r="N132" i="14"/>
  <c r="AA128" i="14"/>
  <c r="N128" i="14"/>
  <c r="AA124" i="14"/>
  <c r="N124" i="14"/>
  <c r="AA120" i="14"/>
  <c r="N120" i="14"/>
  <c r="AA116" i="14"/>
  <c r="N116" i="14"/>
  <c r="AA112" i="14"/>
  <c r="N112" i="14"/>
  <c r="AA108" i="14"/>
  <c r="N108" i="14"/>
  <c r="AA104" i="14"/>
  <c r="N104" i="14"/>
  <c r="AA100" i="14"/>
  <c r="N100" i="14"/>
  <c r="AA96" i="14"/>
  <c r="N96" i="14"/>
  <c r="AA92" i="14"/>
  <c r="N92" i="14"/>
  <c r="AA88" i="14"/>
  <c r="N88" i="14"/>
  <c r="AA84" i="14"/>
  <c r="N84" i="14"/>
  <c r="AA80" i="14"/>
  <c r="N80" i="14"/>
  <c r="AA76" i="14"/>
  <c r="N76" i="14"/>
  <c r="AA72" i="14"/>
  <c r="N72" i="14"/>
  <c r="AA68" i="14"/>
  <c r="N68" i="14"/>
  <c r="AA64" i="14"/>
  <c r="N64" i="14"/>
  <c r="AA59" i="14"/>
  <c r="N59" i="14"/>
  <c r="AA55" i="14"/>
  <c r="N55" i="14"/>
  <c r="AA51" i="14"/>
  <c r="N51" i="14"/>
  <c r="AA47" i="14"/>
  <c r="N47" i="14"/>
  <c r="AA43" i="14"/>
  <c r="N43" i="14"/>
  <c r="AA39" i="14"/>
  <c r="N39" i="14"/>
  <c r="AA35" i="14"/>
  <c r="N35" i="14"/>
  <c r="AA31" i="14"/>
  <c r="N31" i="14"/>
  <c r="AA27" i="14"/>
  <c r="N27" i="14"/>
  <c r="AA23" i="14"/>
  <c r="N23" i="14"/>
  <c r="AA19" i="14"/>
  <c r="N19" i="14"/>
  <c r="AA15" i="14"/>
  <c r="N15" i="14"/>
  <c r="AA11" i="14"/>
  <c r="N11" i="14"/>
  <c r="AA7" i="14"/>
  <c r="N7" i="14"/>
  <c r="AA1305" i="14"/>
  <c r="N1305" i="14"/>
  <c r="AA1301" i="14"/>
  <c r="N1301" i="14"/>
  <c r="AA1297" i="14"/>
  <c r="N1297" i="14"/>
  <c r="AA1293" i="14"/>
  <c r="N1293" i="14"/>
  <c r="AA1289" i="14"/>
  <c r="N1289" i="14"/>
  <c r="AA1285" i="14"/>
  <c r="N1285" i="14"/>
  <c r="AA1281" i="14"/>
  <c r="N1281" i="14"/>
  <c r="AA1277" i="14"/>
  <c r="N1277" i="14"/>
  <c r="AA1273" i="14"/>
  <c r="N1273" i="14"/>
  <c r="AA1269" i="14"/>
  <c r="N1269" i="14"/>
  <c r="AA1265" i="14"/>
  <c r="N1265" i="14"/>
  <c r="AA1261" i="14"/>
  <c r="N1261" i="14"/>
  <c r="AA1257" i="14"/>
  <c r="N1257" i="14"/>
  <c r="AA1253" i="14"/>
  <c r="N1253" i="14"/>
  <c r="AA1249" i="14"/>
  <c r="N1249" i="14"/>
  <c r="AA4" i="14"/>
  <c r="N4" i="14"/>
  <c r="AA1237" i="14"/>
  <c r="N1237" i="14"/>
  <c r="AA1225" i="14"/>
  <c r="N1225" i="14"/>
  <c r="AA1213" i="14"/>
  <c r="N1213" i="14"/>
  <c r="AA1201" i="14"/>
  <c r="N1201" i="14"/>
  <c r="AA1189" i="14"/>
  <c r="N1189" i="14"/>
  <c r="AA1177" i="14"/>
  <c r="N1177" i="14"/>
  <c r="AA1165" i="14"/>
  <c r="N1165" i="14"/>
  <c r="AA1153" i="14"/>
  <c r="N1153" i="14"/>
  <c r="AA1145" i="14"/>
  <c r="N1145" i="14"/>
  <c r="AA1133" i="14"/>
  <c r="N1133" i="14"/>
  <c r="AA1121" i="14"/>
  <c r="N1121" i="14"/>
  <c r="AA1109" i="14"/>
  <c r="N1109" i="14"/>
  <c r="AA1097" i="14"/>
  <c r="N1097" i="14"/>
  <c r="AA1085" i="14"/>
  <c r="N1085" i="14"/>
  <c r="AA1073" i="14"/>
  <c r="N1073" i="14"/>
  <c r="AA1061" i="14"/>
  <c r="N1061" i="14"/>
  <c r="AA1049" i="14"/>
  <c r="N1049" i="14"/>
  <c r="AA1037" i="14"/>
  <c r="N1037" i="14"/>
  <c r="AA1025" i="14"/>
  <c r="N1025" i="14"/>
  <c r="AA1013" i="14"/>
  <c r="N1013" i="14"/>
  <c r="AA1005" i="14"/>
  <c r="N1005" i="14"/>
  <c r="AA993" i="14"/>
  <c r="N993" i="14"/>
  <c r="AA981" i="14"/>
  <c r="N981" i="14"/>
  <c r="AA969" i="14"/>
  <c r="N969" i="14"/>
  <c r="AA957" i="14"/>
  <c r="N957" i="14"/>
  <c r="AA945" i="14"/>
  <c r="N945" i="14"/>
  <c r="AA933" i="14"/>
  <c r="N933" i="14"/>
  <c r="AA921" i="14"/>
  <c r="N921" i="14"/>
  <c r="AA913" i="14"/>
  <c r="N913" i="14"/>
  <c r="AA901" i="14"/>
  <c r="N901" i="14"/>
  <c r="AA889" i="14"/>
  <c r="N889" i="14"/>
  <c r="AA877" i="14"/>
  <c r="N877" i="14"/>
  <c r="AA865" i="14"/>
  <c r="N865" i="14"/>
  <c r="AA849" i="14"/>
  <c r="N849" i="14"/>
  <c r="AA837" i="14"/>
  <c r="N837" i="14"/>
  <c r="AA825" i="14"/>
  <c r="N825" i="14"/>
  <c r="AA813" i="14"/>
  <c r="N813" i="14"/>
  <c r="AA809" i="14"/>
  <c r="N809" i="14"/>
  <c r="AA793" i="14"/>
  <c r="N793" i="14"/>
  <c r="AA781" i="14"/>
  <c r="N781" i="14"/>
  <c r="AA769" i="14"/>
  <c r="N769" i="14"/>
  <c r="AA757" i="14"/>
  <c r="N757" i="14"/>
  <c r="AA745" i="14"/>
  <c r="N745" i="14"/>
  <c r="AA733" i="14"/>
  <c r="N733" i="14"/>
  <c r="AA721" i="14"/>
  <c r="N721" i="14"/>
  <c r="AA709" i="14"/>
  <c r="N709" i="14"/>
  <c r="AA697" i="14"/>
  <c r="N697" i="14"/>
  <c r="AA685" i="14"/>
  <c r="N685" i="14"/>
  <c r="AA673" i="14"/>
  <c r="N673" i="14"/>
  <c r="AA661" i="14"/>
  <c r="N661" i="14"/>
  <c r="AA649" i="14"/>
  <c r="N649" i="14"/>
  <c r="AA637" i="14"/>
  <c r="N637" i="14"/>
  <c r="AA621" i="14"/>
  <c r="N621" i="14"/>
  <c r="AA609" i="14"/>
  <c r="N609" i="14"/>
  <c r="AA597" i="14"/>
  <c r="N597" i="14"/>
  <c r="AA585" i="14"/>
  <c r="N585" i="14"/>
  <c r="AA573" i="14"/>
  <c r="N573" i="14"/>
  <c r="AA561" i="14"/>
  <c r="N561" i="14"/>
  <c r="AA549" i="14"/>
  <c r="N549" i="14"/>
  <c r="AA537" i="14"/>
  <c r="N537" i="14"/>
  <c r="AA525" i="14"/>
  <c r="N525" i="14"/>
  <c r="AA513" i="14"/>
  <c r="N513" i="14"/>
  <c r="AA501" i="14"/>
  <c r="N501" i="14"/>
  <c r="AA489" i="14"/>
  <c r="N489" i="14"/>
  <c r="AA477" i="14"/>
  <c r="N477" i="14"/>
  <c r="AA461" i="14"/>
  <c r="N461" i="14"/>
  <c r="AA429" i="14"/>
  <c r="N429" i="14"/>
  <c r="AA258" i="14"/>
  <c r="N258" i="14"/>
  <c r="AA246" i="14"/>
  <c r="N246" i="14"/>
  <c r="AA234" i="14"/>
  <c r="N234" i="14"/>
  <c r="AA222" i="14"/>
  <c r="N222" i="14"/>
  <c r="AA210" i="14"/>
  <c r="N210" i="14"/>
  <c r="AA198" i="14"/>
  <c r="N198" i="14"/>
  <c r="AA186" i="14"/>
  <c r="N186" i="14"/>
  <c r="AA174" i="14"/>
  <c r="N174" i="14"/>
  <c r="AA162" i="14"/>
  <c r="N162" i="14"/>
  <c r="AA150" i="14"/>
  <c r="N150" i="14"/>
  <c r="AA138" i="14"/>
  <c r="N138" i="14"/>
  <c r="AA126" i="14"/>
  <c r="N126" i="14"/>
  <c r="AA114" i="14"/>
  <c r="N114" i="14"/>
  <c r="AA102" i="14"/>
  <c r="N102" i="14"/>
  <c r="AA90" i="14"/>
  <c r="N90" i="14"/>
  <c r="AA78" i="14"/>
  <c r="N78" i="14"/>
  <c r="AA70" i="14"/>
  <c r="N70" i="14"/>
  <c r="AA57" i="14"/>
  <c r="N57" i="14"/>
  <c r="AA45" i="14"/>
  <c r="N45" i="14"/>
  <c r="AA33" i="14"/>
  <c r="N33" i="14"/>
  <c r="AA21" i="14"/>
  <c r="N21" i="14"/>
  <c r="AA9" i="14"/>
  <c r="N9" i="14"/>
  <c r="AA1299" i="14"/>
  <c r="N1299" i="14"/>
  <c r="AA1287" i="14"/>
  <c r="N1287" i="14"/>
  <c r="AA1275" i="14"/>
  <c r="N1275" i="14"/>
  <c r="AA1263" i="14"/>
  <c r="N1263" i="14"/>
  <c r="AA1251" i="14"/>
  <c r="N1251" i="14"/>
  <c r="AA1240" i="14"/>
  <c r="N1240" i="14"/>
  <c r="AA1228" i="14"/>
  <c r="N1228" i="14"/>
  <c r="AA1216" i="14"/>
  <c r="N1216" i="14"/>
  <c r="AA1204" i="14"/>
  <c r="N1204" i="14"/>
  <c r="AA1196" i="14"/>
  <c r="N1196" i="14"/>
  <c r="AA1184" i="14"/>
  <c r="N1184" i="14"/>
  <c r="AA1176" i="14"/>
  <c r="N1176" i="14"/>
  <c r="AA1164" i="14"/>
  <c r="N1164" i="14"/>
  <c r="AA1152" i="14"/>
  <c r="N1152" i="14"/>
  <c r="AA1140" i="14"/>
  <c r="N1140" i="14"/>
  <c r="AA1132" i="14"/>
  <c r="N1132" i="14"/>
  <c r="AA1120" i="14"/>
  <c r="N1120" i="14"/>
  <c r="AA1108" i="14"/>
  <c r="N1108" i="14"/>
  <c r="AA1092" i="14"/>
  <c r="N1092" i="14"/>
  <c r="AA1084" i="14"/>
  <c r="N1084" i="14"/>
  <c r="AA1072" i="14"/>
  <c r="N1072" i="14"/>
  <c r="AA1060" i="14"/>
  <c r="N1060" i="14"/>
  <c r="AA1048" i="14"/>
  <c r="N1048" i="14"/>
  <c r="AA1036" i="14"/>
  <c r="N1036" i="14"/>
  <c r="AA1024" i="14"/>
  <c r="N1024" i="14"/>
  <c r="AA1016" i="14"/>
  <c r="N1016" i="14"/>
  <c r="AA1004" i="14"/>
  <c r="N1004" i="14"/>
  <c r="AA992" i="14"/>
  <c r="N992" i="14"/>
  <c r="AA984" i="14"/>
  <c r="N984" i="14"/>
  <c r="AA972" i="14"/>
  <c r="N972" i="14"/>
  <c r="AA960" i="14"/>
  <c r="N960" i="14"/>
  <c r="AA952" i="14"/>
  <c r="N952" i="14"/>
  <c r="AA940" i="14"/>
  <c r="N940" i="14"/>
  <c r="AA928" i="14"/>
  <c r="N928" i="14"/>
  <c r="AA916" i="14"/>
  <c r="N916" i="14"/>
  <c r="AA904" i="14"/>
  <c r="N904" i="14"/>
  <c r="AA892" i="14"/>
  <c r="N892" i="14"/>
  <c r="AA880" i="14"/>
  <c r="N880" i="14"/>
  <c r="AA868" i="14"/>
  <c r="N868" i="14"/>
  <c r="AA856" i="14"/>
  <c r="N856" i="14"/>
  <c r="AA844" i="14"/>
  <c r="N844" i="14"/>
  <c r="AA832" i="14"/>
  <c r="N832" i="14"/>
  <c r="AA804" i="14"/>
  <c r="N804" i="14"/>
  <c r="AA1247" i="14"/>
  <c r="N1247" i="14"/>
  <c r="AA1239" i="14"/>
  <c r="N1239" i="14"/>
  <c r="AA1231" i="14"/>
  <c r="N1231" i="14"/>
  <c r="AA1223" i="14"/>
  <c r="N1223" i="14"/>
  <c r="AA1219" i="14"/>
  <c r="N1219" i="14"/>
  <c r="AA1211" i="14"/>
  <c r="N1211" i="14"/>
  <c r="AA1203" i="14"/>
  <c r="N1203" i="14"/>
  <c r="AA1195" i="14"/>
  <c r="N1195" i="14"/>
  <c r="AA1187" i="14"/>
  <c r="N1187" i="14"/>
  <c r="AA1183" i="14"/>
  <c r="N1183" i="14"/>
  <c r="AA1175" i="14"/>
  <c r="N1175" i="14"/>
  <c r="AA1167" i="14"/>
  <c r="N1167" i="14"/>
  <c r="AA1159" i="14"/>
  <c r="N1159" i="14"/>
  <c r="AA1151" i="14"/>
  <c r="N1151" i="14"/>
  <c r="AA1143" i="14"/>
  <c r="N1143" i="14"/>
  <c r="AA1135" i="14"/>
  <c r="N1135" i="14"/>
  <c r="AA1127" i="14"/>
  <c r="N1127" i="14"/>
  <c r="AA1119" i="14"/>
  <c r="N1119" i="14"/>
  <c r="AA1111" i="14"/>
  <c r="N1111" i="14"/>
  <c r="AA1107" i="14"/>
  <c r="N1107" i="14"/>
  <c r="AA1099" i="14"/>
  <c r="N1099" i="14"/>
  <c r="AA1091" i="14"/>
  <c r="N1091" i="14"/>
  <c r="AA1083" i="14"/>
  <c r="N1083" i="14"/>
  <c r="AA1079" i="14"/>
  <c r="N1079" i="14"/>
  <c r="AA1071" i="14"/>
  <c r="N1071" i="14"/>
  <c r="AA1063" i="14"/>
  <c r="N1063" i="14"/>
  <c r="AA1055" i="14"/>
  <c r="N1055" i="14"/>
  <c r="AA1051" i="14"/>
  <c r="N1051" i="14"/>
  <c r="AA1043" i="14"/>
  <c r="N1043" i="14"/>
  <c r="AA1035" i="14"/>
  <c r="N1035" i="14"/>
  <c r="AA1027" i="14"/>
  <c r="N1027" i="14"/>
  <c r="AA1019" i="14"/>
  <c r="N1019" i="14"/>
  <c r="AA1011" i="14"/>
  <c r="N1011" i="14"/>
  <c r="AA999" i="14"/>
  <c r="N999" i="14"/>
  <c r="AA1246" i="14"/>
  <c r="N1246" i="14"/>
  <c r="AA1242" i="14"/>
  <c r="N1242" i="14"/>
  <c r="AA1238" i="14"/>
  <c r="N1238" i="14"/>
  <c r="AA1234" i="14"/>
  <c r="N1234" i="14"/>
  <c r="AA1230" i="14"/>
  <c r="N1230" i="14"/>
  <c r="AA1226" i="14"/>
  <c r="N1226" i="14"/>
  <c r="AA1222" i="14"/>
  <c r="N1222" i="14"/>
  <c r="AA1218" i="14"/>
  <c r="N1218" i="14"/>
  <c r="AA1214" i="14"/>
  <c r="N1214" i="14"/>
  <c r="AA1210" i="14"/>
  <c r="N1210" i="14"/>
  <c r="AA1206" i="14"/>
  <c r="N1206" i="14"/>
  <c r="AA1202" i="14"/>
  <c r="N1202" i="14"/>
  <c r="AA1198" i="14"/>
  <c r="N1198" i="14"/>
  <c r="AA1194" i="14"/>
  <c r="N1194" i="14"/>
  <c r="AA1190" i="14"/>
  <c r="N1190" i="14"/>
  <c r="AA1186" i="14"/>
  <c r="N1186" i="14"/>
  <c r="AA1182" i="14"/>
  <c r="N1182" i="14"/>
  <c r="AA1178" i="14"/>
  <c r="N1178" i="14"/>
  <c r="AA1174" i="14"/>
  <c r="N1174" i="14"/>
  <c r="AA1170" i="14"/>
  <c r="N1170" i="14"/>
  <c r="AA1166" i="14"/>
  <c r="N1166" i="14"/>
  <c r="AA1162" i="14"/>
  <c r="N1162" i="14"/>
  <c r="AA1158" i="14"/>
  <c r="N1158" i="14"/>
  <c r="AA1154" i="14"/>
  <c r="N1154" i="14"/>
  <c r="AA1150" i="14"/>
  <c r="N1150" i="14"/>
  <c r="AA1146" i="14"/>
  <c r="N1146" i="14"/>
  <c r="AA1142" i="14"/>
  <c r="N1142" i="14"/>
  <c r="AA1138" i="14"/>
  <c r="N1138" i="14"/>
  <c r="AA1134" i="14"/>
  <c r="N1134" i="14"/>
  <c r="AA1130" i="14"/>
  <c r="N1130" i="14"/>
  <c r="AA1126" i="14"/>
  <c r="N1126" i="14"/>
  <c r="AA1122" i="14"/>
  <c r="N1122" i="14"/>
  <c r="AA1118" i="14"/>
  <c r="N1118" i="14"/>
  <c r="AA1114" i="14"/>
  <c r="N1114" i="14"/>
  <c r="AA1110" i="14"/>
  <c r="N1110" i="14"/>
  <c r="AA1106" i="14"/>
  <c r="N1106" i="14"/>
  <c r="AA1102" i="14"/>
  <c r="N1102" i="14"/>
  <c r="AA1098" i="14"/>
  <c r="N1098" i="14"/>
  <c r="AA1094" i="14"/>
  <c r="N1094" i="14"/>
  <c r="AA1090" i="14"/>
  <c r="N1090" i="14"/>
  <c r="AA1086" i="14"/>
  <c r="N1086" i="14"/>
  <c r="AA1082" i="14"/>
  <c r="N1082" i="14"/>
  <c r="AA1078" i="14"/>
  <c r="N1078" i="14"/>
  <c r="AA1074" i="14"/>
  <c r="N1074" i="14"/>
  <c r="AA1070" i="14"/>
  <c r="N1070" i="14"/>
  <c r="AA1066" i="14"/>
  <c r="N1066" i="14"/>
  <c r="AA1062" i="14"/>
  <c r="N1062" i="14"/>
  <c r="AA1058" i="14"/>
  <c r="N1058" i="14"/>
  <c r="AA1054" i="14"/>
  <c r="N1054" i="14"/>
  <c r="AA1050" i="14"/>
  <c r="N1050" i="14"/>
  <c r="AA1046" i="14"/>
  <c r="N1046" i="14"/>
  <c r="AA1042" i="14"/>
  <c r="N1042" i="14"/>
  <c r="AA1038" i="14"/>
  <c r="N1038" i="14"/>
  <c r="AA1034" i="14"/>
  <c r="N1034" i="14"/>
  <c r="AA1030" i="14"/>
  <c r="N1030" i="14"/>
  <c r="AA1026" i="14"/>
  <c r="N1026" i="14"/>
  <c r="AA1022" i="14"/>
  <c r="N1022" i="14"/>
  <c r="AA1018" i="14"/>
  <c r="N1018" i="14"/>
  <c r="AA1014" i="14"/>
  <c r="N1014" i="14"/>
  <c r="AA1010" i="14"/>
  <c r="N1010" i="14"/>
  <c r="AA1006" i="14"/>
  <c r="N1006" i="14"/>
  <c r="AA1002" i="14"/>
  <c r="N1002" i="14"/>
  <c r="AA998" i="14"/>
  <c r="N998" i="14"/>
  <c r="AA994" i="14"/>
  <c r="N994" i="14"/>
  <c r="AA990" i="14"/>
  <c r="N990" i="14"/>
  <c r="AA986" i="14"/>
  <c r="N986" i="14"/>
  <c r="AA982" i="14"/>
  <c r="N982" i="14"/>
  <c r="AA978" i="14"/>
  <c r="N978" i="14"/>
  <c r="AA974" i="14"/>
  <c r="N974" i="14"/>
  <c r="AA970" i="14"/>
  <c r="N970" i="14"/>
  <c r="AA966" i="14"/>
  <c r="N966" i="14"/>
  <c r="AA962" i="14"/>
  <c r="N962" i="14"/>
  <c r="AA958" i="14"/>
  <c r="N958" i="14"/>
  <c r="AA954" i="14"/>
  <c r="N954" i="14"/>
  <c r="AA950" i="14"/>
  <c r="N950" i="14"/>
  <c r="AA946" i="14"/>
  <c r="N946" i="14"/>
  <c r="AA942" i="14"/>
  <c r="N942" i="14"/>
  <c r="AA938" i="14"/>
  <c r="N938" i="14"/>
  <c r="AA934" i="14"/>
  <c r="N934" i="14"/>
  <c r="AA930" i="14"/>
  <c r="N930" i="14"/>
  <c r="AA926" i="14"/>
  <c r="N926" i="14"/>
  <c r="AA922" i="14"/>
  <c r="N922" i="14"/>
  <c r="AA918" i="14"/>
  <c r="N918" i="14"/>
  <c r="AA914" i="14"/>
  <c r="N914" i="14"/>
  <c r="AA910" i="14"/>
  <c r="N910" i="14"/>
  <c r="AA906" i="14"/>
  <c r="N906" i="14"/>
  <c r="AA902" i="14"/>
  <c r="N902" i="14"/>
  <c r="AA898" i="14"/>
  <c r="N898" i="14"/>
  <c r="AA894" i="14"/>
  <c r="N894" i="14"/>
  <c r="AA890" i="14"/>
  <c r="N890" i="14"/>
  <c r="AA886" i="14"/>
  <c r="N886" i="14"/>
  <c r="AA882" i="14"/>
  <c r="N882" i="14"/>
  <c r="AA878" i="14"/>
  <c r="N878" i="14"/>
  <c r="AA874" i="14"/>
  <c r="N874" i="14"/>
  <c r="AA870" i="14"/>
  <c r="N870" i="14"/>
  <c r="AA866" i="14"/>
  <c r="N866" i="14"/>
  <c r="AA862" i="14"/>
  <c r="N862" i="14"/>
  <c r="AA858" i="14"/>
  <c r="N858" i="14"/>
  <c r="AA854" i="14"/>
  <c r="N854" i="14"/>
  <c r="AA850" i="14"/>
  <c r="N850" i="14"/>
  <c r="AA846" i="14"/>
  <c r="N846" i="14"/>
  <c r="AA842" i="14"/>
  <c r="N842" i="14"/>
  <c r="AA838" i="14"/>
  <c r="N838" i="14"/>
  <c r="AA834" i="14"/>
  <c r="N834" i="14"/>
  <c r="AA830" i="14"/>
  <c r="N830" i="14"/>
  <c r="AA826" i="14"/>
  <c r="N826" i="14"/>
  <c r="AA822" i="14"/>
  <c r="N822" i="14"/>
  <c r="AA818" i="14"/>
  <c r="N818" i="14"/>
  <c r="AA814" i="14"/>
  <c r="N814" i="14"/>
  <c r="AA810" i="14"/>
  <c r="N810" i="14"/>
  <c r="AA806" i="14"/>
  <c r="N806" i="14"/>
  <c r="AA802" i="14"/>
  <c r="N802" i="14"/>
  <c r="AA798" i="14"/>
  <c r="N798" i="14"/>
  <c r="AA794" i="14"/>
  <c r="N794" i="14"/>
  <c r="AA790" i="14"/>
  <c r="N790" i="14"/>
  <c r="AA786" i="14"/>
  <c r="N786" i="14"/>
  <c r="AA782" i="14"/>
  <c r="N782" i="14"/>
  <c r="AA778" i="14"/>
  <c r="N778" i="14"/>
  <c r="AA774" i="14"/>
  <c r="N774" i="14"/>
  <c r="AA770" i="14"/>
  <c r="N770" i="14"/>
  <c r="AA766" i="14"/>
  <c r="N766" i="14"/>
  <c r="AA762" i="14"/>
  <c r="N762" i="14"/>
  <c r="AA758" i="14"/>
  <c r="N758" i="14"/>
  <c r="AA754" i="14"/>
  <c r="N754" i="14"/>
  <c r="AA750" i="14"/>
  <c r="N750" i="14"/>
  <c r="AA746" i="14"/>
  <c r="N746" i="14"/>
  <c r="AA742" i="14"/>
  <c r="N742" i="14"/>
  <c r="AA738" i="14"/>
  <c r="N738" i="14"/>
  <c r="AA734" i="14"/>
  <c r="N734" i="14"/>
  <c r="AA730" i="14"/>
  <c r="N730" i="14"/>
  <c r="AA726" i="14"/>
  <c r="N726" i="14"/>
  <c r="AA722" i="14"/>
  <c r="N722" i="14"/>
  <c r="AA718" i="14"/>
  <c r="N718" i="14"/>
  <c r="AA714" i="14"/>
  <c r="N714" i="14"/>
  <c r="AA710" i="14"/>
  <c r="N710" i="14"/>
  <c r="AA706" i="14"/>
  <c r="N706" i="14"/>
  <c r="AA702" i="14"/>
  <c r="N702" i="14"/>
  <c r="AA698" i="14"/>
  <c r="N698" i="14"/>
  <c r="AA694" i="14"/>
  <c r="N694" i="14"/>
  <c r="AA690" i="14"/>
  <c r="N690" i="14"/>
  <c r="AA686" i="14"/>
  <c r="N686" i="14"/>
  <c r="AA682" i="14"/>
  <c r="N682" i="14"/>
  <c r="AA678" i="14"/>
  <c r="N678" i="14"/>
  <c r="AA674" i="14"/>
  <c r="N674" i="14"/>
  <c r="AA670" i="14"/>
  <c r="N670" i="14"/>
  <c r="AA666" i="14"/>
  <c r="N666" i="14"/>
  <c r="AA662" i="14"/>
  <c r="N662" i="14"/>
  <c r="AA658" i="14"/>
  <c r="N658" i="14"/>
  <c r="AA654" i="14"/>
  <c r="N654" i="14"/>
  <c r="AA650" i="14"/>
  <c r="N650" i="14"/>
  <c r="AA646" i="14"/>
  <c r="N646" i="14"/>
  <c r="AA642" i="14"/>
  <c r="N642" i="14"/>
  <c r="AA638" i="14"/>
  <c r="N638" i="14"/>
  <c r="AA634" i="14"/>
  <c r="N634" i="14"/>
  <c r="AA630" i="14"/>
  <c r="N630" i="14"/>
  <c r="AA626" i="14"/>
  <c r="N626" i="14"/>
  <c r="AA622" i="14"/>
  <c r="N622" i="14"/>
  <c r="AA618" i="14"/>
  <c r="N618" i="14"/>
  <c r="AA614" i="14"/>
  <c r="N614" i="14"/>
  <c r="AA610" i="14"/>
  <c r="N610" i="14"/>
  <c r="AA606" i="14"/>
  <c r="N606" i="14"/>
  <c r="AA602" i="14"/>
  <c r="N602" i="14"/>
  <c r="AA598" i="14"/>
  <c r="N598" i="14"/>
  <c r="AA594" i="14"/>
  <c r="N594" i="14"/>
  <c r="AA590" i="14"/>
  <c r="N590" i="14"/>
  <c r="AA586" i="14"/>
  <c r="N586" i="14"/>
  <c r="AA582" i="14"/>
  <c r="N582" i="14"/>
  <c r="AA578" i="14"/>
  <c r="N578" i="14"/>
  <c r="AA574" i="14"/>
  <c r="N574" i="14"/>
  <c r="AA570" i="14"/>
  <c r="N570" i="14"/>
  <c r="AA566" i="14"/>
  <c r="N566" i="14"/>
  <c r="AA562" i="14"/>
  <c r="N562" i="14"/>
  <c r="AA558" i="14"/>
  <c r="N558" i="14"/>
  <c r="AA554" i="14"/>
  <c r="N554" i="14"/>
  <c r="AA550" i="14"/>
  <c r="N550" i="14"/>
  <c r="AA546" i="14"/>
  <c r="N546" i="14"/>
  <c r="AA542" i="14"/>
  <c r="N542" i="14"/>
  <c r="AA538" i="14"/>
  <c r="N538" i="14"/>
  <c r="AA534" i="14"/>
  <c r="N534" i="14"/>
  <c r="AA530" i="14"/>
  <c r="N530" i="14"/>
  <c r="AA526" i="14"/>
  <c r="N526" i="14"/>
  <c r="AA522" i="14"/>
  <c r="N522" i="14"/>
  <c r="AA518" i="14"/>
  <c r="N518" i="14"/>
  <c r="AA514" i="14"/>
  <c r="N514" i="14"/>
  <c r="AA510" i="14"/>
  <c r="N510" i="14"/>
  <c r="AA506" i="14"/>
  <c r="N506" i="14"/>
  <c r="AA502" i="14"/>
  <c r="N502" i="14"/>
  <c r="AA498" i="14"/>
  <c r="N498" i="14"/>
  <c r="AA494" i="14"/>
  <c r="N494" i="14"/>
  <c r="AA490" i="14"/>
  <c r="N490" i="14"/>
  <c r="AA486" i="14"/>
  <c r="N486" i="14"/>
  <c r="AA482" i="14"/>
  <c r="N482" i="14"/>
  <c r="AA478" i="14"/>
  <c r="N478" i="14"/>
  <c r="AA474" i="14"/>
  <c r="N474" i="14"/>
  <c r="AA470" i="14"/>
  <c r="N470" i="14"/>
  <c r="AA466" i="14"/>
  <c r="N466" i="14"/>
  <c r="AA462" i="14"/>
  <c r="N462" i="14"/>
  <c r="AA458" i="14"/>
  <c r="N458" i="14"/>
  <c r="AA454" i="14"/>
  <c r="N454" i="14"/>
  <c r="AA450" i="14"/>
  <c r="N450" i="14"/>
  <c r="AA446" i="14"/>
  <c r="N446" i="14"/>
  <c r="AA442" i="14"/>
  <c r="N442" i="14"/>
  <c r="AA438" i="14"/>
  <c r="N438" i="14"/>
  <c r="AA434" i="14"/>
  <c r="N434" i="14"/>
  <c r="AA430" i="14"/>
  <c r="N430" i="14"/>
  <c r="AA426" i="14"/>
  <c r="N426" i="14"/>
  <c r="AA422" i="14"/>
  <c r="N422" i="14"/>
  <c r="AA418" i="14"/>
  <c r="N418" i="14"/>
  <c r="AA414" i="14"/>
  <c r="N414" i="14"/>
  <c r="AA410" i="14"/>
  <c r="N410" i="14"/>
  <c r="AA406" i="14"/>
  <c r="N406" i="14"/>
  <c r="AA402" i="14"/>
  <c r="N402" i="14"/>
  <c r="AA398" i="14"/>
  <c r="N398" i="14"/>
  <c r="AA394" i="14"/>
  <c r="N394" i="14"/>
  <c r="AA390" i="14"/>
  <c r="N390" i="14"/>
  <c r="AA386" i="14"/>
  <c r="N386" i="14"/>
  <c r="AA382" i="14"/>
  <c r="N382" i="14"/>
  <c r="AA378" i="14"/>
  <c r="N378" i="14"/>
  <c r="AA374" i="14"/>
  <c r="N374" i="14"/>
  <c r="AA370" i="14"/>
  <c r="N370" i="14"/>
  <c r="AA366" i="14"/>
  <c r="N366" i="14"/>
  <c r="AA362" i="14"/>
  <c r="N362" i="14"/>
  <c r="AA358" i="14"/>
  <c r="N358" i="14"/>
  <c r="AA354" i="14"/>
  <c r="N354" i="14"/>
  <c r="AA350" i="14"/>
  <c r="N350" i="14"/>
  <c r="AA346" i="14"/>
  <c r="N346" i="14"/>
  <c r="AA342" i="14"/>
  <c r="N342" i="14"/>
  <c r="AA338" i="14"/>
  <c r="N338" i="14"/>
  <c r="AA334" i="14"/>
  <c r="N334" i="14"/>
  <c r="AA330" i="14"/>
  <c r="N330" i="14"/>
  <c r="AA326" i="14"/>
  <c r="N326" i="14"/>
  <c r="AA322" i="14"/>
  <c r="N322" i="14"/>
  <c r="AA318" i="14"/>
  <c r="N318" i="14"/>
  <c r="AA314" i="14"/>
  <c r="N314" i="14"/>
  <c r="AA310" i="14"/>
  <c r="N310" i="14"/>
  <c r="AA306" i="14"/>
  <c r="N306" i="14"/>
  <c r="AA302" i="14"/>
  <c r="N302" i="14"/>
  <c r="AA298" i="14"/>
  <c r="N298" i="14"/>
  <c r="AA294" i="14"/>
  <c r="N294" i="14"/>
  <c r="AA290" i="14"/>
  <c r="N290" i="14"/>
  <c r="AA286" i="14"/>
  <c r="N286" i="14"/>
  <c r="AA282" i="14"/>
  <c r="N282" i="14"/>
  <c r="AA278" i="14"/>
  <c r="N278" i="14"/>
  <c r="AA274" i="14"/>
  <c r="N274" i="14"/>
  <c r="AA270" i="14"/>
  <c r="N270" i="14"/>
  <c r="AA267" i="14"/>
  <c r="N267" i="14"/>
  <c r="AA263" i="14"/>
  <c r="N263" i="14"/>
  <c r="AA259" i="14"/>
  <c r="N259" i="14"/>
  <c r="AA255" i="14"/>
  <c r="N255" i="14"/>
  <c r="AA251" i="14"/>
  <c r="N251" i="14"/>
  <c r="AA247" i="14"/>
  <c r="N247" i="14"/>
  <c r="AA243" i="14"/>
  <c r="N243" i="14"/>
  <c r="AA239" i="14"/>
  <c r="N239" i="14"/>
  <c r="AA235" i="14"/>
  <c r="N235" i="14"/>
  <c r="AA231" i="14"/>
  <c r="N231" i="14"/>
  <c r="AA227" i="14"/>
  <c r="N227" i="14"/>
  <c r="AA223" i="14"/>
  <c r="N223" i="14"/>
  <c r="AA219" i="14"/>
  <c r="N219" i="14"/>
  <c r="AA215" i="14"/>
  <c r="N215" i="14"/>
  <c r="AA211" i="14"/>
  <c r="N211" i="14"/>
  <c r="AA207" i="14"/>
  <c r="N207" i="14"/>
  <c r="AA203" i="14"/>
  <c r="N203" i="14"/>
  <c r="AA199" i="14"/>
  <c r="N199" i="14"/>
  <c r="AA195" i="14"/>
  <c r="N195" i="14"/>
  <c r="AA191" i="14"/>
  <c r="N191" i="14"/>
  <c r="AA187" i="14"/>
  <c r="N187" i="14"/>
  <c r="AA183" i="14"/>
  <c r="N183" i="14"/>
  <c r="AA179" i="14"/>
  <c r="N179" i="14"/>
  <c r="AA175" i="14"/>
  <c r="N175" i="14"/>
  <c r="AA171" i="14"/>
  <c r="N171" i="14"/>
  <c r="AA167" i="14"/>
  <c r="N167" i="14"/>
  <c r="AA163" i="14"/>
  <c r="N163" i="14"/>
  <c r="AA159" i="14"/>
  <c r="N159" i="14"/>
  <c r="AA155" i="14"/>
  <c r="N155" i="14"/>
  <c r="AA151" i="14"/>
  <c r="N151" i="14"/>
  <c r="AA147" i="14"/>
  <c r="N147" i="14"/>
  <c r="AA143" i="14"/>
  <c r="N143" i="14"/>
  <c r="AA139" i="14"/>
  <c r="N139" i="14"/>
  <c r="AA135" i="14"/>
  <c r="N135" i="14"/>
  <c r="AA131" i="14"/>
  <c r="N131" i="14"/>
  <c r="AA127" i="14"/>
  <c r="N127" i="14"/>
  <c r="AA123" i="14"/>
  <c r="N123" i="14"/>
  <c r="AA119" i="14"/>
  <c r="N119" i="14"/>
  <c r="AA115" i="14"/>
  <c r="N115" i="14"/>
  <c r="AA111" i="14"/>
  <c r="N111" i="14"/>
  <c r="AA107" i="14"/>
  <c r="N107" i="14"/>
  <c r="AA103" i="14"/>
  <c r="N103" i="14"/>
  <c r="AA99" i="14"/>
  <c r="N99" i="14"/>
  <c r="AA95" i="14"/>
  <c r="N95" i="14"/>
  <c r="AA91" i="14"/>
  <c r="N91" i="14"/>
  <c r="AA87" i="14"/>
  <c r="N87" i="14"/>
  <c r="AA83" i="14"/>
  <c r="N83" i="14"/>
  <c r="AA79" i="14"/>
  <c r="N79" i="14"/>
  <c r="AA75" i="14"/>
  <c r="N75" i="14"/>
  <c r="AA71" i="14"/>
  <c r="N71" i="14"/>
  <c r="AA67" i="14"/>
  <c r="N67" i="14"/>
  <c r="AA63" i="14"/>
  <c r="N63" i="14"/>
  <c r="AA58" i="14"/>
  <c r="N58" i="14"/>
  <c r="AA54" i="14"/>
  <c r="N54" i="14"/>
  <c r="AA50" i="14"/>
  <c r="N50" i="14"/>
  <c r="AA46" i="14"/>
  <c r="N46" i="14"/>
  <c r="AA42" i="14"/>
  <c r="N42" i="14"/>
  <c r="AA38" i="14"/>
  <c r="N38" i="14"/>
  <c r="AA34" i="14"/>
  <c r="N34" i="14"/>
  <c r="AA30" i="14"/>
  <c r="N30" i="14"/>
  <c r="AA26" i="14"/>
  <c r="N26" i="14"/>
  <c r="AA22" i="14"/>
  <c r="N22" i="14"/>
  <c r="AA18" i="14"/>
  <c r="N18" i="14"/>
  <c r="AA14" i="14"/>
  <c r="N14" i="14"/>
  <c r="AA10" i="14"/>
  <c r="N10" i="14"/>
  <c r="AA6" i="14"/>
  <c r="N6" i="14"/>
  <c r="AA1304" i="14"/>
  <c r="N1304" i="14"/>
  <c r="AA1300" i="14"/>
  <c r="N1300" i="14"/>
  <c r="AA1296" i="14"/>
  <c r="N1296" i="14"/>
  <c r="AA1292" i="14"/>
  <c r="N1292" i="14"/>
  <c r="AA1288" i="14"/>
  <c r="N1288" i="14"/>
  <c r="AA1284" i="14"/>
  <c r="N1284" i="14"/>
  <c r="AA1280" i="14"/>
  <c r="N1280" i="14"/>
  <c r="AA1276" i="14"/>
  <c r="N1276" i="14"/>
  <c r="AA1272" i="14"/>
  <c r="N1272" i="14"/>
  <c r="AA1268" i="14"/>
  <c r="N1268" i="14"/>
  <c r="AA1264" i="14"/>
  <c r="N1264" i="14"/>
  <c r="AA1260" i="14"/>
  <c r="N1260" i="14"/>
  <c r="AA1256" i="14"/>
  <c r="N1256" i="14"/>
  <c r="AA1252" i="14"/>
  <c r="N1252" i="14"/>
  <c r="AA1241" i="14"/>
  <c r="N1241" i="14"/>
  <c r="AA1229" i="14"/>
  <c r="N1229" i="14"/>
  <c r="AA1217" i="14"/>
  <c r="N1217" i="14"/>
  <c r="AA1205" i="14"/>
  <c r="N1205" i="14"/>
  <c r="AA1193" i="14"/>
  <c r="N1193" i="14"/>
  <c r="AA1181" i="14"/>
  <c r="N1181" i="14"/>
  <c r="AA1169" i="14"/>
  <c r="N1169" i="14"/>
  <c r="AA1161" i="14"/>
  <c r="N1161" i="14"/>
  <c r="AA1149" i="14"/>
  <c r="N1149" i="14"/>
  <c r="AA1137" i="14"/>
  <c r="N1137" i="14"/>
  <c r="AA1125" i="14"/>
  <c r="N1125" i="14"/>
  <c r="AA1113" i="14"/>
  <c r="N1113" i="14"/>
  <c r="AA1101" i="14"/>
  <c r="N1101" i="14"/>
  <c r="AA1089" i="14"/>
  <c r="N1089" i="14"/>
  <c r="AA1081" i="14"/>
  <c r="N1081" i="14"/>
  <c r="AA1069" i="14"/>
  <c r="N1069" i="14"/>
  <c r="AA1057" i="14"/>
  <c r="N1057" i="14"/>
  <c r="AA1045" i="14"/>
  <c r="N1045" i="14"/>
  <c r="AA1033" i="14"/>
  <c r="N1033" i="14"/>
  <c r="AA1021" i="14"/>
  <c r="N1021" i="14"/>
  <c r="AA1009" i="14"/>
  <c r="N1009" i="14"/>
  <c r="AA997" i="14"/>
  <c r="N997" i="14"/>
  <c r="AA989" i="14"/>
  <c r="N989" i="14"/>
  <c r="AA977" i="14"/>
  <c r="N977" i="14"/>
  <c r="AA965" i="14"/>
  <c r="N965" i="14"/>
  <c r="AA953" i="14"/>
  <c r="N953" i="14"/>
  <c r="AA941" i="14"/>
  <c r="N941" i="14"/>
  <c r="AA929" i="14"/>
  <c r="N929" i="14"/>
  <c r="AA917" i="14"/>
  <c r="N917" i="14"/>
  <c r="AA905" i="14"/>
  <c r="N905" i="14"/>
  <c r="AA893" i="14"/>
  <c r="N893" i="14"/>
  <c r="AA881" i="14"/>
  <c r="N881" i="14"/>
  <c r="AA869" i="14"/>
  <c r="N869" i="14"/>
  <c r="AA861" i="14"/>
  <c r="N861" i="14"/>
  <c r="AA853" i="14"/>
  <c r="N853" i="14"/>
  <c r="AA841" i="14"/>
  <c r="N841" i="14"/>
  <c r="AA829" i="14"/>
  <c r="N829" i="14"/>
  <c r="AA817" i="14"/>
  <c r="N817" i="14"/>
  <c r="AA801" i="14"/>
  <c r="N801" i="14"/>
  <c r="AA797" i="14"/>
  <c r="N797" i="14"/>
  <c r="AA785" i="14"/>
  <c r="N785" i="14"/>
  <c r="AA773" i="14"/>
  <c r="N773" i="14"/>
  <c r="AA761" i="14"/>
  <c r="N761" i="14"/>
  <c r="AA749" i="14"/>
  <c r="N749" i="14"/>
  <c r="AA737" i="14"/>
  <c r="N737" i="14"/>
  <c r="AA725" i="14"/>
  <c r="N725" i="14"/>
  <c r="AA713" i="14"/>
  <c r="N713" i="14"/>
  <c r="AA701" i="14"/>
  <c r="N701" i="14"/>
  <c r="AA689" i="14"/>
  <c r="N689" i="14"/>
  <c r="AA681" i="14"/>
  <c r="N681" i="14"/>
  <c r="AA669" i="14"/>
  <c r="N669" i="14"/>
  <c r="AA657" i="14"/>
  <c r="N657" i="14"/>
  <c r="AA645" i="14"/>
  <c r="N645" i="14"/>
  <c r="AA633" i="14"/>
  <c r="N633" i="14"/>
  <c r="AA625" i="14"/>
  <c r="N625" i="14"/>
  <c r="AA617" i="14"/>
  <c r="N617" i="14"/>
  <c r="AA605" i="14"/>
  <c r="N605" i="14"/>
  <c r="AA593" i="14"/>
  <c r="N593" i="14"/>
  <c r="AA581" i="14"/>
  <c r="N581" i="14"/>
  <c r="AA569" i="14"/>
  <c r="N569" i="14"/>
  <c r="AA557" i="14"/>
  <c r="N557" i="14"/>
  <c r="AA545" i="14"/>
  <c r="N545" i="14"/>
  <c r="AA533" i="14"/>
  <c r="N533" i="14"/>
  <c r="AA521" i="14"/>
  <c r="N521" i="14"/>
  <c r="AA509" i="14"/>
  <c r="N509" i="14"/>
  <c r="AA497" i="14"/>
  <c r="N497" i="14"/>
  <c r="AA485" i="14"/>
  <c r="N485" i="14"/>
  <c r="AA473" i="14"/>
  <c r="N473" i="14"/>
  <c r="AA465" i="14"/>
  <c r="N465" i="14"/>
  <c r="AA453" i="14"/>
  <c r="N453" i="14"/>
  <c r="AA445" i="14"/>
  <c r="N445" i="14"/>
  <c r="AA437" i="14"/>
  <c r="N437" i="14"/>
  <c r="AA425" i="14"/>
  <c r="N425" i="14"/>
  <c r="AA417" i="14"/>
  <c r="N417" i="14"/>
  <c r="AA409" i="14"/>
  <c r="N409" i="14"/>
  <c r="AA401" i="14"/>
  <c r="N401" i="14"/>
  <c r="AA393" i="14"/>
  <c r="N393" i="14"/>
  <c r="AA385" i="14"/>
  <c r="N385" i="14"/>
  <c r="AA381" i="14"/>
  <c r="N381" i="14"/>
  <c r="AA373" i="14"/>
  <c r="N373" i="14"/>
  <c r="AA365" i="14"/>
  <c r="N365" i="14"/>
  <c r="AA357" i="14"/>
  <c r="N357" i="14"/>
  <c r="AA349" i="14"/>
  <c r="N349" i="14"/>
  <c r="AA345" i="14"/>
  <c r="N345" i="14"/>
  <c r="AA337" i="14"/>
  <c r="N337" i="14"/>
  <c r="AA329" i="14"/>
  <c r="N329" i="14"/>
  <c r="AA321" i="14"/>
  <c r="N321" i="14"/>
  <c r="AA313" i="14"/>
  <c r="N313" i="14"/>
  <c r="AA305" i="14"/>
  <c r="N305" i="14"/>
  <c r="AA297" i="14"/>
  <c r="N297" i="14"/>
  <c r="AA289" i="14"/>
  <c r="N289" i="14"/>
  <c r="AA285" i="14"/>
  <c r="N285" i="14"/>
  <c r="AA277" i="14"/>
  <c r="N277" i="14"/>
  <c r="AA266" i="14"/>
  <c r="N266" i="14"/>
  <c r="AA254" i="14"/>
  <c r="N254" i="14"/>
  <c r="AA242" i="14"/>
  <c r="N242" i="14"/>
  <c r="AA230" i="14"/>
  <c r="N230" i="14"/>
  <c r="AA218" i="14"/>
  <c r="N218" i="14"/>
  <c r="AA206" i="14"/>
  <c r="N206" i="14"/>
  <c r="AA202" i="14"/>
  <c r="N202" i="14"/>
  <c r="AA190" i="14"/>
  <c r="N190" i="14"/>
  <c r="AA178" i="14"/>
  <c r="N178" i="14"/>
  <c r="AA166" i="14"/>
  <c r="N166" i="14"/>
  <c r="AA154" i="14"/>
  <c r="N154" i="14"/>
  <c r="AA142" i="14"/>
  <c r="N142" i="14"/>
  <c r="AA130" i="14"/>
  <c r="N130" i="14"/>
  <c r="AA118" i="14"/>
  <c r="N118" i="14"/>
  <c r="AA110" i="14"/>
  <c r="N110" i="14"/>
  <c r="AA98" i="14"/>
  <c r="N98" i="14"/>
  <c r="AA86" i="14"/>
  <c r="N86" i="14"/>
  <c r="AA74" i="14"/>
  <c r="N74" i="14"/>
  <c r="AA61" i="14"/>
  <c r="N61" i="14"/>
  <c r="AA49" i="14"/>
  <c r="N49" i="14"/>
  <c r="AA37" i="14"/>
  <c r="N37" i="14"/>
  <c r="AA25" i="14"/>
  <c r="N25" i="14"/>
  <c r="AA13" i="14"/>
  <c r="N13" i="14"/>
  <c r="AA1303" i="14"/>
  <c r="N1303" i="14"/>
  <c r="AA1291" i="14"/>
  <c r="N1291" i="14"/>
  <c r="AA1279" i="14"/>
  <c r="N1279" i="14"/>
  <c r="AA1271" i="14"/>
  <c r="N1271" i="14"/>
  <c r="AA1259" i="14"/>
  <c r="N1259" i="14"/>
  <c r="AA1248" i="14"/>
  <c r="N1248" i="14"/>
  <c r="AA1236" i="14"/>
  <c r="N1236" i="14"/>
  <c r="AA1224" i="14"/>
  <c r="N1224" i="14"/>
  <c r="AA1212" i="14"/>
  <c r="N1212" i="14"/>
  <c r="AA1200" i="14"/>
  <c r="N1200" i="14"/>
  <c r="AA1188" i="14"/>
  <c r="N1188" i="14"/>
  <c r="AA1172" i="14"/>
  <c r="N1172" i="14"/>
  <c r="AA1160" i="14"/>
  <c r="N1160" i="14"/>
  <c r="AA1148" i="14"/>
  <c r="N1148" i="14"/>
  <c r="AA1136" i="14"/>
  <c r="N1136" i="14"/>
  <c r="AA1124" i="14"/>
  <c r="N1124" i="14"/>
  <c r="AA1112" i="14"/>
  <c r="N1112" i="14"/>
  <c r="AA1100" i="14"/>
  <c r="N1100" i="14"/>
  <c r="AA1088" i="14"/>
  <c r="N1088" i="14"/>
  <c r="AA1076" i="14"/>
  <c r="N1076" i="14"/>
  <c r="AA1064" i="14"/>
  <c r="N1064" i="14"/>
  <c r="AA1052" i="14"/>
  <c r="N1052" i="14"/>
  <c r="AA1040" i="14"/>
  <c r="N1040" i="14"/>
  <c r="AA1028" i="14"/>
  <c r="N1028" i="14"/>
  <c r="AA1012" i="14"/>
  <c r="N1012" i="14"/>
  <c r="AA1000" i="14"/>
  <c r="N1000" i="14"/>
  <c r="AA988" i="14"/>
  <c r="N988" i="14"/>
  <c r="AA976" i="14"/>
  <c r="N976" i="14"/>
  <c r="AA964" i="14"/>
  <c r="N964" i="14"/>
  <c r="AA948" i="14"/>
  <c r="N948" i="14"/>
  <c r="AA936" i="14"/>
  <c r="N936" i="14"/>
  <c r="AA924" i="14"/>
  <c r="N924" i="14"/>
  <c r="AA912" i="14"/>
  <c r="N912" i="14"/>
  <c r="AA900" i="14"/>
  <c r="N900" i="14"/>
  <c r="AA888" i="14"/>
  <c r="N888" i="14"/>
  <c r="AA876" i="14"/>
  <c r="N876" i="14"/>
  <c r="AA864" i="14"/>
  <c r="N864" i="14"/>
  <c r="AA852" i="14"/>
  <c r="N852" i="14"/>
  <c r="AA840" i="14"/>
  <c r="N840" i="14"/>
  <c r="AA828" i="14"/>
  <c r="N828" i="14"/>
  <c r="AA820" i="14"/>
  <c r="N820" i="14"/>
  <c r="AA816" i="14"/>
  <c r="N816" i="14"/>
  <c r="AA812" i="14"/>
  <c r="N812" i="14"/>
  <c r="AA808" i="14"/>
  <c r="N808" i="14"/>
  <c r="AA796" i="14"/>
  <c r="N796" i="14"/>
  <c r="AA792" i="14"/>
  <c r="N792" i="14"/>
  <c r="AA788" i="14"/>
  <c r="N788" i="14"/>
  <c r="AA784" i="14"/>
  <c r="N784" i="14"/>
  <c r="AA780" i="14"/>
  <c r="N780" i="14"/>
  <c r="AA776" i="14"/>
  <c r="N776" i="14"/>
  <c r="AA772" i="14"/>
  <c r="N772" i="14"/>
  <c r="AA768" i="14"/>
  <c r="N768" i="14"/>
  <c r="AA764" i="14"/>
  <c r="N764" i="14"/>
  <c r="AA760" i="14"/>
  <c r="N760" i="14"/>
  <c r="AA756" i="14"/>
  <c r="N756" i="14"/>
  <c r="AA752" i="14"/>
  <c r="N752" i="14"/>
  <c r="AA748" i="14"/>
  <c r="N748" i="14"/>
  <c r="AA744" i="14"/>
  <c r="N744" i="14"/>
  <c r="AA740" i="14"/>
  <c r="N740" i="14"/>
  <c r="AA736" i="14"/>
  <c r="N736" i="14"/>
  <c r="AA732" i="14"/>
  <c r="N732" i="14"/>
  <c r="AA728" i="14"/>
  <c r="N728" i="14"/>
  <c r="AA724" i="14"/>
  <c r="N724" i="14"/>
  <c r="AA720" i="14"/>
  <c r="N720" i="14"/>
  <c r="AA716" i="14"/>
  <c r="N716" i="14"/>
  <c r="AA712" i="14"/>
  <c r="N712" i="14"/>
  <c r="AA708" i="14"/>
  <c r="N708" i="14"/>
  <c r="AA704" i="14"/>
  <c r="N704" i="14"/>
  <c r="AA700" i="14"/>
  <c r="N700" i="14"/>
  <c r="AA696" i="14"/>
  <c r="N696" i="14"/>
  <c r="AA692" i="14"/>
  <c r="N692" i="14"/>
  <c r="AA688" i="14"/>
  <c r="N688" i="14"/>
  <c r="AA684" i="14"/>
  <c r="N684" i="14"/>
  <c r="AA680" i="14"/>
  <c r="N680" i="14"/>
  <c r="AA676" i="14"/>
  <c r="N676" i="14"/>
  <c r="AA672" i="14"/>
  <c r="N672" i="14"/>
  <c r="AA668" i="14"/>
  <c r="N668" i="14"/>
  <c r="AA664" i="14"/>
  <c r="N664" i="14"/>
  <c r="AA660" i="14"/>
  <c r="N660" i="14"/>
  <c r="AA656" i="14"/>
  <c r="N656" i="14"/>
  <c r="AA652" i="14"/>
  <c r="N652" i="14"/>
  <c r="AA648" i="14"/>
  <c r="N648" i="14"/>
  <c r="AA644" i="14"/>
  <c r="N644" i="14"/>
  <c r="AA640" i="14"/>
  <c r="N640" i="14"/>
  <c r="AA636" i="14"/>
  <c r="N636" i="14"/>
  <c r="AA632" i="14"/>
  <c r="N632" i="14"/>
  <c r="AA628" i="14"/>
  <c r="N628" i="14"/>
  <c r="AA624" i="14"/>
  <c r="N624" i="14"/>
  <c r="AA620" i="14"/>
  <c r="N620" i="14"/>
  <c r="AA616" i="14"/>
  <c r="N616" i="14"/>
  <c r="AA612" i="14"/>
  <c r="N612" i="14"/>
  <c r="AA608" i="14"/>
  <c r="N608" i="14"/>
  <c r="AA604" i="14"/>
  <c r="N604" i="14"/>
  <c r="AA600" i="14"/>
  <c r="N600" i="14"/>
  <c r="AA596" i="14"/>
  <c r="N596" i="14"/>
  <c r="AA592" i="14"/>
  <c r="N592" i="14"/>
  <c r="AA588" i="14"/>
  <c r="N588" i="14"/>
  <c r="AA584" i="14"/>
  <c r="N584" i="14"/>
  <c r="AA580" i="14"/>
  <c r="N580" i="14"/>
  <c r="AA576" i="14"/>
  <c r="N576" i="14"/>
  <c r="AA572" i="14"/>
  <c r="N572" i="14"/>
  <c r="AA568" i="14"/>
  <c r="N568" i="14"/>
  <c r="AA564" i="14"/>
  <c r="N564" i="14"/>
  <c r="AA560" i="14"/>
  <c r="N560" i="14"/>
  <c r="AA556" i="14"/>
  <c r="N556" i="14"/>
  <c r="AA552" i="14"/>
  <c r="N552" i="14"/>
  <c r="AA548" i="14"/>
  <c r="N548" i="14"/>
  <c r="AA544" i="14"/>
  <c r="N544" i="14"/>
  <c r="AA540" i="14"/>
  <c r="N540" i="14"/>
  <c r="AA536" i="14"/>
  <c r="N536" i="14"/>
  <c r="AA532" i="14"/>
  <c r="N532" i="14"/>
  <c r="AA528" i="14"/>
  <c r="N528" i="14"/>
  <c r="AA524" i="14"/>
  <c r="N524" i="14"/>
  <c r="AA520" i="14"/>
  <c r="N520" i="14"/>
  <c r="AA516" i="14"/>
  <c r="N516" i="14"/>
  <c r="AA512" i="14"/>
  <c r="N512" i="14"/>
  <c r="AA508" i="14"/>
  <c r="N508" i="14"/>
  <c r="AA504" i="14"/>
  <c r="N504" i="14"/>
  <c r="AA500" i="14"/>
  <c r="N500" i="14"/>
  <c r="AA496" i="14"/>
  <c r="N496" i="14"/>
  <c r="AA492" i="14"/>
  <c r="N492" i="14"/>
  <c r="AA488" i="14"/>
  <c r="N488" i="14"/>
  <c r="AA484" i="14"/>
  <c r="N484" i="14"/>
  <c r="AA480" i="14"/>
  <c r="N480" i="14"/>
  <c r="AA476" i="14"/>
  <c r="N476" i="14"/>
  <c r="AA472" i="14"/>
  <c r="N472" i="14"/>
  <c r="AA468" i="14"/>
  <c r="N468" i="14"/>
  <c r="AA464" i="14"/>
  <c r="N464" i="14"/>
  <c r="AA460" i="14"/>
  <c r="N460" i="14"/>
  <c r="AA456" i="14"/>
  <c r="N456" i="14"/>
  <c r="AA452" i="14"/>
  <c r="N452" i="14"/>
  <c r="AA448" i="14"/>
  <c r="N448" i="14"/>
  <c r="AA444" i="14"/>
  <c r="N444" i="14"/>
  <c r="AA440" i="14"/>
  <c r="N440" i="14"/>
  <c r="AA436" i="14"/>
  <c r="N436" i="14"/>
  <c r="AA432" i="14"/>
  <c r="N432" i="14"/>
  <c r="AA428" i="14"/>
  <c r="N428" i="14"/>
  <c r="AA424" i="14"/>
  <c r="N424" i="14"/>
  <c r="AA420" i="14"/>
  <c r="N420" i="14"/>
  <c r="AA416" i="14"/>
  <c r="N416" i="14"/>
  <c r="AA412" i="14"/>
  <c r="N412" i="14"/>
  <c r="AA408" i="14"/>
  <c r="N408" i="14"/>
  <c r="AA404" i="14"/>
  <c r="N404" i="14"/>
  <c r="AA400" i="14"/>
  <c r="N400" i="14"/>
  <c r="AA396" i="14"/>
  <c r="N396" i="14"/>
  <c r="AA392" i="14"/>
  <c r="N392" i="14"/>
  <c r="AA388" i="14"/>
  <c r="N388" i="14"/>
  <c r="AA384" i="14"/>
  <c r="N384" i="14"/>
  <c r="AA380" i="14"/>
  <c r="N380" i="14"/>
  <c r="AA376" i="14"/>
  <c r="N376" i="14"/>
  <c r="AA372" i="14"/>
  <c r="N372" i="14"/>
  <c r="AA368" i="14"/>
  <c r="N368" i="14"/>
  <c r="AA364" i="14"/>
  <c r="N364" i="14"/>
  <c r="AA360" i="14"/>
  <c r="N360" i="14"/>
  <c r="AA356" i="14"/>
  <c r="N356" i="14"/>
  <c r="AA352" i="14"/>
  <c r="N352" i="14"/>
  <c r="AA348" i="14"/>
  <c r="N348" i="14"/>
  <c r="AA344" i="14"/>
  <c r="N344" i="14"/>
  <c r="AA340" i="14"/>
  <c r="N340" i="14"/>
  <c r="AA336" i="14"/>
  <c r="N336" i="14"/>
  <c r="AA332" i="14"/>
  <c r="N332" i="14"/>
  <c r="AA328" i="14"/>
  <c r="N328" i="14"/>
  <c r="AA324" i="14"/>
  <c r="N324" i="14"/>
  <c r="AA320" i="14"/>
  <c r="N320" i="14"/>
  <c r="AA316" i="14"/>
  <c r="N316" i="14"/>
  <c r="AA312" i="14"/>
  <c r="N312" i="14"/>
  <c r="AA308" i="14"/>
  <c r="N308" i="14"/>
  <c r="AA304" i="14"/>
  <c r="N304" i="14"/>
  <c r="AA300" i="14"/>
  <c r="N300" i="14"/>
  <c r="AA296" i="14"/>
  <c r="N296" i="14"/>
  <c r="AA292" i="14"/>
  <c r="N292" i="14"/>
  <c r="AA288" i="14"/>
  <c r="N288" i="14"/>
  <c r="AA284" i="14"/>
  <c r="N284" i="14"/>
  <c r="AA280" i="14"/>
  <c r="N280" i="14"/>
  <c r="AA276" i="14"/>
  <c r="N276" i="14"/>
  <c r="AA272" i="14"/>
  <c r="N272" i="14"/>
  <c r="AA269" i="14"/>
  <c r="N269" i="14"/>
  <c r="AA265" i="14"/>
  <c r="N265" i="14"/>
  <c r="AA261" i="14"/>
  <c r="N261" i="14"/>
  <c r="AA257" i="14"/>
  <c r="N257" i="14"/>
  <c r="AA253" i="14"/>
  <c r="N253" i="14"/>
  <c r="AA249" i="14"/>
  <c r="N249" i="14"/>
  <c r="AA245" i="14"/>
  <c r="N245" i="14"/>
  <c r="AA241" i="14"/>
  <c r="N241" i="14"/>
  <c r="AA237" i="14"/>
  <c r="N237" i="14"/>
  <c r="AA233" i="14"/>
  <c r="N233" i="14"/>
  <c r="AA229" i="14"/>
  <c r="N229" i="14"/>
  <c r="AA225" i="14"/>
  <c r="N225" i="14"/>
  <c r="AA221" i="14"/>
  <c r="N221" i="14"/>
  <c r="AA217" i="14"/>
  <c r="N217" i="14"/>
  <c r="AA213" i="14"/>
  <c r="N213" i="14"/>
  <c r="AA209" i="14"/>
  <c r="N209" i="14"/>
  <c r="AA205" i="14"/>
  <c r="N205" i="14"/>
  <c r="AA201" i="14"/>
  <c r="N201" i="14"/>
  <c r="AA197" i="14"/>
  <c r="N197" i="14"/>
  <c r="AA193" i="14"/>
  <c r="N193" i="14"/>
  <c r="AA189" i="14"/>
  <c r="N189" i="14"/>
  <c r="AA185" i="14"/>
  <c r="N185" i="14"/>
  <c r="AA181" i="14"/>
  <c r="N181" i="14"/>
  <c r="AA177" i="14"/>
  <c r="N177" i="14"/>
  <c r="AA173" i="14"/>
  <c r="N173" i="14"/>
  <c r="AA169" i="14"/>
  <c r="N169" i="14"/>
  <c r="AA165" i="14"/>
  <c r="N165" i="14"/>
  <c r="AA161" i="14"/>
  <c r="N161" i="14"/>
  <c r="AA157" i="14"/>
  <c r="N157" i="14"/>
  <c r="AA153" i="14"/>
  <c r="N153" i="14"/>
  <c r="AA149" i="14"/>
  <c r="N149" i="14"/>
  <c r="AA145" i="14"/>
  <c r="N145" i="14"/>
  <c r="AA141" i="14"/>
  <c r="N141" i="14"/>
  <c r="AA137" i="14"/>
  <c r="N137" i="14"/>
  <c r="AA133" i="14"/>
  <c r="N133" i="14"/>
  <c r="AA129" i="14"/>
  <c r="N129" i="14"/>
  <c r="AA125" i="14"/>
  <c r="N125" i="14"/>
  <c r="AA121" i="14"/>
  <c r="N121" i="14"/>
  <c r="AA117" i="14"/>
  <c r="N117" i="14"/>
  <c r="AA113" i="14"/>
  <c r="N113" i="14"/>
  <c r="AA109" i="14"/>
  <c r="N109" i="14"/>
  <c r="AA105" i="14"/>
  <c r="N105" i="14"/>
  <c r="AA101" i="14"/>
  <c r="N101" i="14"/>
  <c r="AA97" i="14"/>
  <c r="N97" i="14"/>
  <c r="AA93" i="14"/>
  <c r="N93" i="14"/>
  <c r="AA89" i="14"/>
  <c r="N89" i="14"/>
  <c r="AA85" i="14"/>
  <c r="N85" i="14"/>
  <c r="AA81" i="14"/>
  <c r="N81" i="14"/>
  <c r="AA77" i="14"/>
  <c r="N77" i="14"/>
  <c r="AA73" i="14"/>
  <c r="N73" i="14"/>
  <c r="AA69" i="14"/>
  <c r="N69" i="14"/>
  <c r="AA65" i="14"/>
  <c r="N65" i="14"/>
  <c r="AA60" i="14"/>
  <c r="N60" i="14"/>
  <c r="AA56" i="14"/>
  <c r="N56" i="14"/>
  <c r="AA52" i="14"/>
  <c r="N52" i="14"/>
  <c r="AA48" i="14"/>
  <c r="N48" i="14"/>
  <c r="AA44" i="14"/>
  <c r="N44" i="14"/>
  <c r="AA40" i="14"/>
  <c r="N40" i="14"/>
  <c r="AA36" i="14"/>
  <c r="N36" i="14"/>
  <c r="AA32" i="14"/>
  <c r="N32" i="14"/>
  <c r="AA28" i="14"/>
  <c r="N28" i="14"/>
  <c r="AA24" i="14"/>
  <c r="N24" i="14"/>
  <c r="AA20" i="14"/>
  <c r="N20" i="14"/>
  <c r="AA16" i="14"/>
  <c r="N16" i="14"/>
  <c r="AA12" i="14"/>
  <c r="N12" i="14"/>
  <c r="AA8" i="14"/>
  <c r="N8" i="14"/>
  <c r="AA1306" i="14"/>
  <c r="N1306" i="14"/>
  <c r="AA1302" i="14"/>
  <c r="N1302" i="14"/>
  <c r="AA1298" i="14"/>
  <c r="N1298" i="14"/>
  <c r="AA1294" i="14"/>
  <c r="N1294" i="14"/>
  <c r="AA1290" i="14"/>
  <c r="N1290" i="14"/>
  <c r="AA1286" i="14"/>
  <c r="N1286" i="14"/>
  <c r="AA1282" i="14"/>
  <c r="N1282" i="14"/>
  <c r="AA1278" i="14"/>
  <c r="N1278" i="14"/>
  <c r="AA1274" i="14"/>
  <c r="N1274" i="14"/>
  <c r="AA1270" i="14"/>
  <c r="N1270" i="14"/>
  <c r="AA1266" i="14"/>
  <c r="N1266" i="14"/>
  <c r="AA1262" i="14"/>
  <c r="N1262" i="14"/>
  <c r="AA1258" i="14"/>
  <c r="N1258" i="14"/>
  <c r="AA1254" i="14"/>
  <c r="N1254" i="14"/>
  <c r="AA1250" i="14"/>
  <c r="N1250" i="14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2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2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2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2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2" i="6"/>
  <c r="B2" i="6"/>
  <c r="R1245" i="6" l="1"/>
  <c r="AM1245" i="6" s="1"/>
  <c r="R1241" i="6"/>
  <c r="AM1241" i="6" s="1"/>
  <c r="R1237" i="6"/>
  <c r="R1233" i="6"/>
  <c r="R1229" i="6"/>
  <c r="AM1229" i="6" s="1"/>
  <c r="R1225" i="6"/>
  <c r="AM1225" i="6" s="1"/>
  <c r="R1221" i="6"/>
  <c r="R1217" i="6"/>
  <c r="R1213" i="6"/>
  <c r="AM1213" i="6" s="1"/>
  <c r="R1209" i="6"/>
  <c r="AM1209" i="6" s="1"/>
  <c r="R1205" i="6"/>
  <c r="R1201" i="6"/>
  <c r="R1197" i="6"/>
  <c r="AM1197" i="6" s="1"/>
  <c r="R1193" i="6"/>
  <c r="AM1193" i="6" s="1"/>
  <c r="R1189" i="6"/>
  <c r="R1184" i="6"/>
  <c r="R1179" i="6"/>
  <c r="AM1179" i="6" s="1"/>
  <c r="R1175" i="6"/>
  <c r="AM1175" i="6" s="1"/>
  <c r="R1171" i="6"/>
  <c r="R1167" i="6"/>
  <c r="R1163" i="6"/>
  <c r="AM1163" i="6" s="1"/>
  <c r="R1158" i="6"/>
  <c r="AM1158" i="6" s="1"/>
  <c r="R1154" i="6"/>
  <c r="R1150" i="6"/>
  <c r="R1146" i="6"/>
  <c r="AM1146" i="6" s="1"/>
  <c r="R1142" i="6"/>
  <c r="AM1142" i="6" s="1"/>
  <c r="R1138" i="6"/>
  <c r="R1134" i="6"/>
  <c r="R1129" i="6"/>
  <c r="AM1129" i="6" s="1"/>
  <c r="R1244" i="6"/>
  <c r="R1240" i="6"/>
  <c r="R1236" i="6"/>
  <c r="R1232" i="6"/>
  <c r="R1228" i="6"/>
  <c r="AM1228" i="6" s="1"/>
  <c r="R1224" i="6"/>
  <c r="R1220" i="6"/>
  <c r="R1216" i="6"/>
  <c r="AM1216" i="6" s="1"/>
  <c r="R1212" i="6"/>
  <c r="R1208" i="6"/>
  <c r="R1204" i="6"/>
  <c r="R1200" i="6"/>
  <c r="R1196" i="6"/>
  <c r="AM1196" i="6" s="1"/>
  <c r="R1192" i="6"/>
  <c r="R1188" i="6"/>
  <c r="R1182" i="6"/>
  <c r="AM1182" i="6" s="1"/>
  <c r="R1178" i="6"/>
  <c r="R1174" i="6"/>
  <c r="R1170" i="6"/>
  <c r="R1166" i="6"/>
  <c r="R1162" i="6"/>
  <c r="AM1162" i="6" s="1"/>
  <c r="R1157" i="6"/>
  <c r="R1153" i="6"/>
  <c r="R1149" i="6"/>
  <c r="R1145" i="6"/>
  <c r="AM1145" i="6" s="1"/>
  <c r="R1141" i="6"/>
  <c r="R1137" i="6"/>
  <c r="R1133" i="6"/>
  <c r="AM1133" i="6" s="1"/>
  <c r="R1128" i="6"/>
  <c r="AM1128" i="6" s="1"/>
  <c r="R1243" i="6"/>
  <c r="R1239" i="6"/>
  <c r="R1235" i="6"/>
  <c r="AM1235" i="6" s="1"/>
  <c r="R1231" i="6"/>
  <c r="AM1231" i="6" s="1"/>
  <c r="R1227" i="6"/>
  <c r="R1223" i="6"/>
  <c r="R1219" i="6"/>
  <c r="R1215" i="6"/>
  <c r="AM1215" i="6" s="1"/>
  <c r="R1211" i="6"/>
  <c r="R1207" i="6"/>
  <c r="R1203" i="6"/>
  <c r="R1199" i="6"/>
  <c r="R1195" i="6"/>
  <c r="R1191" i="6"/>
  <c r="R1186" i="6"/>
  <c r="R1181" i="6"/>
  <c r="AM1181" i="6" s="1"/>
  <c r="R1177" i="6"/>
  <c r="R1173" i="6"/>
  <c r="R1169" i="6"/>
  <c r="AM1169" i="6" s="1"/>
  <c r="R1165" i="6"/>
  <c r="AM1165" i="6" s="1"/>
  <c r="R1160" i="6"/>
  <c r="R1156" i="6"/>
  <c r="R1152" i="6"/>
  <c r="R1148" i="6"/>
  <c r="AM1148" i="6" s="1"/>
  <c r="R1144" i="6"/>
  <c r="R1140" i="6"/>
  <c r="R1136" i="6"/>
  <c r="AM1136" i="6" s="1"/>
  <c r="R1132" i="6"/>
  <c r="R1127" i="6"/>
  <c r="R1242" i="6"/>
  <c r="R1238" i="6"/>
  <c r="R1234" i="6"/>
  <c r="AM1234" i="6" s="1"/>
  <c r="R1230" i="6"/>
  <c r="AM1230" i="6" s="1"/>
  <c r="R1226" i="6"/>
  <c r="R1222" i="6"/>
  <c r="R1218" i="6"/>
  <c r="AM1218" i="6" s="1"/>
  <c r="R1214" i="6"/>
  <c r="R1210" i="6"/>
  <c r="R1206" i="6"/>
  <c r="R1202" i="6"/>
  <c r="AM1202" i="6" s="1"/>
  <c r="R1198" i="6"/>
  <c r="R1194" i="6"/>
  <c r="AM1194" i="6" s="1"/>
  <c r="R1190" i="6"/>
  <c r="R1185" i="6"/>
  <c r="R1180" i="6"/>
  <c r="R1176" i="6"/>
  <c r="R1172" i="6"/>
  <c r="R1168" i="6"/>
  <c r="R1164" i="6"/>
  <c r="R1159" i="6"/>
  <c r="R1155" i="6"/>
  <c r="AM1155" i="6" s="1"/>
  <c r="R1151" i="6"/>
  <c r="R1147" i="6"/>
  <c r="R1143" i="6"/>
  <c r="R1139" i="6"/>
  <c r="AM1139" i="6" s="1"/>
  <c r="R1135" i="6"/>
  <c r="AM1135" i="6" s="1"/>
  <c r="R1130" i="6"/>
  <c r="R1126" i="6"/>
  <c r="W18" i="12"/>
  <c r="W7" i="12"/>
  <c r="W27" i="12"/>
  <c r="W20" i="12"/>
  <c r="W12" i="12"/>
  <c r="W25" i="12"/>
  <c r="W14" i="12"/>
  <c r="W26" i="12"/>
  <c r="W6" i="12"/>
  <c r="W21" i="12"/>
  <c r="W17" i="12"/>
  <c r="W23" i="12"/>
  <c r="W8" i="12"/>
  <c r="W24" i="12"/>
  <c r="W22" i="12"/>
  <c r="W9" i="12"/>
  <c r="W13" i="12"/>
  <c r="W28" i="12"/>
  <c r="W15" i="12"/>
  <c r="W19" i="12"/>
  <c r="W10" i="12"/>
  <c r="W29" i="12"/>
  <c r="AJ1236" i="6"/>
  <c r="AJ1228" i="6"/>
  <c r="AJ1220" i="6"/>
  <c r="AJ1212" i="6"/>
  <c r="AJ1204" i="6"/>
  <c r="AJ1196" i="6"/>
  <c r="AJ1188" i="6"/>
  <c r="AJ1180" i="6"/>
  <c r="AJ1172" i="6"/>
  <c r="AJ1164" i="6"/>
  <c r="AJ1156" i="6"/>
  <c r="AJ1152" i="6"/>
  <c r="AJ1144" i="6"/>
  <c r="AJ1136" i="6"/>
  <c r="AJ1128" i="6"/>
  <c r="AJ1243" i="6"/>
  <c r="AJ1235" i="6"/>
  <c r="AJ1227" i="6"/>
  <c r="AJ1219" i="6"/>
  <c r="AJ1211" i="6"/>
  <c r="AJ1203" i="6"/>
  <c r="AJ1195" i="6"/>
  <c r="AJ1191" i="6"/>
  <c r="AJ1175" i="6"/>
  <c r="AJ1167" i="6"/>
  <c r="AJ1159" i="6"/>
  <c r="AJ1151" i="6"/>
  <c r="AJ1143" i="6"/>
  <c r="AJ1135" i="6"/>
  <c r="AJ1127" i="6"/>
  <c r="AJ1242" i="6"/>
  <c r="AJ1238" i="6"/>
  <c r="AJ1234" i="6"/>
  <c r="AJ1226" i="6"/>
  <c r="AJ1222" i="6"/>
  <c r="AJ1218" i="6"/>
  <c r="AJ1214" i="6"/>
  <c r="AJ1210" i="6"/>
  <c r="AJ1206" i="6"/>
  <c r="AJ1202" i="6"/>
  <c r="AJ1198" i="6"/>
  <c r="AJ1190" i="6"/>
  <c r="AJ1186" i="6"/>
  <c r="AJ1182" i="6"/>
  <c r="AJ1178" i="6"/>
  <c r="AJ1174" i="6"/>
  <c r="AJ1170" i="6"/>
  <c r="AJ1166" i="6"/>
  <c r="AJ1162" i="6"/>
  <c r="AJ1158" i="6"/>
  <c r="AJ1154" i="6"/>
  <c r="AJ1150" i="6"/>
  <c r="AJ1146" i="6"/>
  <c r="AJ1142" i="6"/>
  <c r="AJ1138" i="6"/>
  <c r="AJ1134" i="6"/>
  <c r="AJ1130" i="6"/>
  <c r="AJ1126" i="6"/>
  <c r="AJ1244" i="6"/>
  <c r="AJ1240" i="6"/>
  <c r="AJ1232" i="6"/>
  <c r="AJ1224" i="6"/>
  <c r="AJ1216" i="6"/>
  <c r="AJ1208" i="6"/>
  <c r="AJ1200" i="6"/>
  <c r="AJ1192" i="6"/>
  <c r="AJ1184" i="6"/>
  <c r="AJ1176" i="6"/>
  <c r="AJ1168" i="6"/>
  <c r="AJ1160" i="6"/>
  <c r="AJ1148" i="6"/>
  <c r="AJ1140" i="6"/>
  <c r="AJ1132" i="6"/>
  <c r="AJ1239" i="6"/>
  <c r="AJ1231" i="6"/>
  <c r="AJ1223" i="6"/>
  <c r="AJ1215" i="6"/>
  <c r="AJ1207" i="6"/>
  <c r="AJ1199" i="6"/>
  <c r="AJ1179" i="6"/>
  <c r="AJ1171" i="6"/>
  <c r="AJ1163" i="6"/>
  <c r="AJ1155" i="6"/>
  <c r="AJ1147" i="6"/>
  <c r="AJ1139" i="6"/>
  <c r="AJ1245" i="6"/>
  <c r="AJ1241" i="6"/>
  <c r="AJ1237" i="6"/>
  <c r="AJ1233" i="6"/>
  <c r="AJ1229" i="6"/>
  <c r="AJ1225" i="6"/>
  <c r="AJ1221" i="6"/>
  <c r="AJ1217" i="6"/>
  <c r="AJ1213" i="6"/>
  <c r="AJ1209" i="6"/>
  <c r="AJ1205" i="6"/>
  <c r="AJ1201" i="6"/>
  <c r="AJ1197" i="6"/>
  <c r="AJ1193" i="6"/>
  <c r="AJ1189" i="6"/>
  <c r="AJ1185" i="6"/>
  <c r="AJ1181" i="6"/>
  <c r="AJ1177" i="6"/>
  <c r="AJ1173" i="6"/>
  <c r="AJ1169" i="6"/>
  <c r="AJ1165" i="6"/>
  <c r="AJ1157" i="6"/>
  <c r="AJ1153" i="6"/>
  <c r="AJ1149" i="6"/>
  <c r="AJ1145" i="6"/>
  <c r="AJ1141" i="6"/>
  <c r="AJ1137" i="6"/>
  <c r="AJ1133" i="6"/>
  <c r="AJ1129" i="6"/>
  <c r="M1301" i="14"/>
  <c r="O1301" i="14"/>
  <c r="O1259" i="14"/>
  <c r="M1259" i="14"/>
  <c r="O1306" i="14"/>
  <c r="M1306" i="14"/>
  <c r="O1272" i="14"/>
  <c r="M1272" i="14"/>
  <c r="O1303" i="14"/>
  <c r="M1303" i="14"/>
  <c r="M1257" i="14"/>
  <c r="O1257" i="14"/>
  <c r="M1296" i="14"/>
  <c r="O1296" i="14"/>
  <c r="M1262" i="14"/>
  <c r="O1262" i="14"/>
  <c r="M1278" i="14"/>
  <c r="O1278" i="14"/>
  <c r="O1251" i="14"/>
  <c r="M1251" i="14"/>
  <c r="O1275" i="14"/>
  <c r="M1275" i="14"/>
  <c r="O1298" i="14"/>
  <c r="M1298" i="14"/>
  <c r="O1256" i="14"/>
  <c r="M1256" i="14"/>
  <c r="O1264" i="14"/>
  <c r="M1264" i="14"/>
  <c r="O1287" i="14"/>
  <c r="M1287" i="14"/>
  <c r="O1295" i="14"/>
  <c r="M1295" i="14"/>
  <c r="M1249" i="14"/>
  <c r="O1249" i="14"/>
  <c r="M1265" i="14"/>
  <c r="O1265" i="14"/>
  <c r="M1273" i="14"/>
  <c r="O1273" i="14"/>
  <c r="M1280" i="14"/>
  <c r="O1280" i="14"/>
  <c r="M1288" i="14"/>
  <c r="O1288" i="14"/>
  <c r="M1304" i="14"/>
  <c r="O1304" i="14"/>
  <c r="M1254" i="14"/>
  <c r="O1254" i="14"/>
  <c r="M1270" i="14"/>
  <c r="O1270" i="14"/>
  <c r="M1285" i="14"/>
  <c r="O1285" i="14"/>
  <c r="O1267" i="14"/>
  <c r="M1267" i="14"/>
  <c r="O1282" i="14"/>
  <c r="M1282" i="14"/>
  <c r="M1250" i="14"/>
  <c r="O1250" i="14"/>
  <c r="M1258" i="14"/>
  <c r="O1258" i="14"/>
  <c r="M1274" i="14"/>
  <c r="O1274" i="14"/>
  <c r="M1281" i="14"/>
  <c r="O1281" i="14"/>
  <c r="M1289" i="14"/>
  <c r="O1289" i="14"/>
  <c r="M1305" i="14"/>
  <c r="O1305" i="14"/>
  <c r="M1255" i="14"/>
  <c r="O1255" i="14"/>
  <c r="M1263" i="14"/>
  <c r="O1263" i="14"/>
  <c r="M1271" i="14"/>
  <c r="O1271" i="14"/>
  <c r="M1279" i="14"/>
  <c r="O1279" i="14"/>
  <c r="M1286" i="14"/>
  <c r="O1286" i="14"/>
  <c r="M1294" i="14"/>
  <c r="O1294" i="14"/>
  <c r="O1252" i="14"/>
  <c r="M1252" i="14"/>
  <c r="O1260" i="14"/>
  <c r="M1260" i="14"/>
  <c r="O1268" i="14"/>
  <c r="M1268" i="14"/>
  <c r="O1276" i="14"/>
  <c r="M1276" i="14"/>
  <c r="O1283" i="14"/>
  <c r="M1283" i="14"/>
  <c r="O1291" i="14"/>
  <c r="M1291" i="14"/>
  <c r="O1299" i="14"/>
  <c r="M1299" i="14"/>
  <c r="M1253" i="14"/>
  <c r="O1253" i="14"/>
  <c r="M1261" i="14"/>
  <c r="O1261" i="14"/>
  <c r="M1269" i="14"/>
  <c r="O1269" i="14"/>
  <c r="M1277" i="14"/>
  <c r="O1277" i="14"/>
  <c r="M1284" i="14"/>
  <c r="O1284" i="14"/>
  <c r="M1292" i="14"/>
  <c r="O1292" i="14"/>
  <c r="M1300" i="14"/>
  <c r="O1300" i="14"/>
  <c r="M1293" i="14"/>
  <c r="O1293" i="14"/>
  <c r="O1290" i="14"/>
  <c r="M1290" i="14"/>
  <c r="M1266" i="14"/>
  <c r="O1266" i="14"/>
  <c r="M1297" i="14"/>
  <c r="O1297" i="14"/>
  <c r="M1302" i="14"/>
  <c r="O1302" i="14"/>
  <c r="Z1225" i="6" l="1"/>
  <c r="AC1225" i="6" s="1"/>
  <c r="AD1225" i="6" s="1"/>
  <c r="Z1241" i="6"/>
  <c r="AC1241" i="6" s="1"/>
  <c r="AD1241" i="6" s="1"/>
  <c r="Z1228" i="6"/>
  <c r="AC1228" i="6" s="1"/>
  <c r="AD1228" i="6" s="1"/>
  <c r="Z1136" i="6"/>
  <c r="AC1136" i="6" s="1"/>
  <c r="AD1136" i="6" s="1"/>
  <c r="Z1128" i="6"/>
  <c r="AC1128" i="6" s="1"/>
  <c r="AD1128" i="6" s="1"/>
  <c r="Z1155" i="6"/>
  <c r="AC1155" i="6" s="1"/>
  <c r="AD1155" i="6" s="1"/>
  <c r="Z1162" i="6"/>
  <c r="AC1162" i="6" s="1"/>
  <c r="AD1162" i="6" s="1"/>
  <c r="Z1158" i="6"/>
  <c r="AC1158" i="6" s="1"/>
  <c r="AD1158" i="6" s="1"/>
  <c r="Z1165" i="6"/>
  <c r="AC1165" i="6" s="1"/>
  <c r="AD1165" i="6" s="1"/>
  <c r="Z1234" i="6"/>
  <c r="AC1234" i="6" s="1"/>
  <c r="AD1234" i="6" s="1"/>
  <c r="Z1129" i="6"/>
  <c r="AC1129" i="6" s="1"/>
  <c r="AD1129" i="6" s="1"/>
  <c r="Z1181" i="6"/>
  <c r="AC1181" i="6" s="1"/>
  <c r="AD1181" i="6" s="1"/>
  <c r="Z1175" i="6"/>
  <c r="AC1175" i="6" s="1"/>
  <c r="AD1175" i="6" s="1"/>
  <c r="Z1145" i="6"/>
  <c r="AC1145" i="6" s="1"/>
  <c r="AD1145" i="6" s="1"/>
  <c r="Z1197" i="6"/>
  <c r="AC1197" i="6" s="1"/>
  <c r="AD1197" i="6" s="1"/>
  <c r="Z1231" i="6"/>
  <c r="AC1231" i="6" s="1"/>
  <c r="AD1231" i="6" s="1"/>
  <c r="Z1193" i="6"/>
  <c r="AC1193" i="6" s="1"/>
  <c r="AD1193" i="6" s="1"/>
  <c r="Z1202" i="6"/>
  <c r="AC1202" i="6" s="1"/>
  <c r="AD1202" i="6" s="1"/>
  <c r="Z1182" i="6"/>
  <c r="AC1182" i="6" s="1"/>
  <c r="AD1182" i="6" s="1"/>
  <c r="Z1163" i="6"/>
  <c r="AC1163" i="6" s="1"/>
  <c r="AD1163" i="6" s="1"/>
  <c r="Z1229" i="6"/>
  <c r="AC1229" i="6" s="1"/>
  <c r="AD1229" i="6" s="1"/>
  <c r="Z1169" i="6"/>
  <c r="AC1169" i="6" s="1"/>
  <c r="AD1169" i="6" s="1"/>
  <c r="Z1146" i="6"/>
  <c r="AC1146" i="6" s="1"/>
  <c r="AD1146" i="6" s="1"/>
  <c r="Z1213" i="6"/>
  <c r="AC1213" i="6" s="1"/>
  <c r="AD1213" i="6" s="1"/>
  <c r="Z1235" i="6"/>
  <c r="AC1235" i="6" s="1"/>
  <c r="AD1235" i="6" s="1"/>
  <c r="Z1139" i="6"/>
  <c r="AC1139" i="6" s="1"/>
  <c r="AD1139" i="6" s="1"/>
  <c r="Z1133" i="6"/>
  <c r="AC1133" i="6" s="1"/>
  <c r="AD1133" i="6" s="1"/>
  <c r="Z1179" i="6"/>
  <c r="AC1179" i="6" s="1"/>
  <c r="AD1179" i="6" s="1"/>
  <c r="Z1245" i="6"/>
  <c r="AC1245" i="6" s="1"/>
  <c r="AD1245" i="6" s="1"/>
  <c r="Z1216" i="6"/>
  <c r="AC1216" i="6" s="1"/>
  <c r="AD1216" i="6" s="1"/>
  <c r="Z1143" i="6"/>
  <c r="AC1143" i="6" s="1"/>
  <c r="AD1143" i="6" s="1"/>
  <c r="AM1143" i="6"/>
  <c r="Z1176" i="6"/>
  <c r="AC1176" i="6" s="1"/>
  <c r="AD1176" i="6" s="1"/>
  <c r="AM1176" i="6"/>
  <c r="Z1210" i="6"/>
  <c r="AC1210" i="6" s="1"/>
  <c r="AD1210" i="6" s="1"/>
  <c r="AM1210" i="6"/>
  <c r="Z1226" i="6"/>
  <c r="AC1226" i="6" s="1"/>
  <c r="AD1226" i="6" s="1"/>
  <c r="AM1226" i="6"/>
  <c r="Z1140" i="6"/>
  <c r="AC1140" i="6" s="1"/>
  <c r="AD1140" i="6" s="1"/>
  <c r="AM1140" i="6"/>
  <c r="Z1173" i="6"/>
  <c r="AC1173" i="6" s="1"/>
  <c r="AD1173" i="6" s="1"/>
  <c r="AM1173" i="6"/>
  <c r="Z1191" i="6"/>
  <c r="AC1191" i="6" s="1"/>
  <c r="AD1191" i="6" s="1"/>
  <c r="AM1191" i="6"/>
  <c r="Z1207" i="6"/>
  <c r="AC1207" i="6" s="1"/>
  <c r="AD1207" i="6" s="1"/>
  <c r="AM1207" i="6"/>
  <c r="Z1223" i="6"/>
  <c r="AC1223" i="6" s="1"/>
  <c r="AD1223" i="6" s="1"/>
  <c r="AM1223" i="6"/>
  <c r="Z1239" i="6"/>
  <c r="AC1239" i="6" s="1"/>
  <c r="AD1239" i="6" s="1"/>
  <c r="AM1239" i="6"/>
  <c r="Z1137" i="6"/>
  <c r="AC1137" i="6" s="1"/>
  <c r="AD1137" i="6" s="1"/>
  <c r="AM1137" i="6"/>
  <c r="Z1153" i="6"/>
  <c r="AC1153" i="6" s="1"/>
  <c r="AD1153" i="6" s="1"/>
  <c r="AM1153" i="6"/>
  <c r="Z1170" i="6"/>
  <c r="AC1170" i="6" s="1"/>
  <c r="AD1170" i="6" s="1"/>
  <c r="AM1170" i="6"/>
  <c r="Z1188" i="6"/>
  <c r="AC1188" i="6" s="1"/>
  <c r="AD1188" i="6" s="1"/>
  <c r="AM1188" i="6"/>
  <c r="Z1204" i="6"/>
  <c r="AC1204" i="6" s="1"/>
  <c r="AD1204" i="6" s="1"/>
  <c r="AM1204" i="6"/>
  <c r="Z1220" i="6"/>
  <c r="AC1220" i="6" s="1"/>
  <c r="AD1220" i="6" s="1"/>
  <c r="AM1220" i="6"/>
  <c r="Z1236" i="6"/>
  <c r="AC1236" i="6" s="1"/>
  <c r="AD1236" i="6" s="1"/>
  <c r="AM1236" i="6"/>
  <c r="Z1134" i="6"/>
  <c r="AC1134" i="6" s="1"/>
  <c r="AD1134" i="6" s="1"/>
  <c r="AM1134" i="6"/>
  <c r="Z1150" i="6"/>
  <c r="AC1150" i="6" s="1"/>
  <c r="AD1150" i="6" s="1"/>
  <c r="AM1150" i="6"/>
  <c r="Z1167" i="6"/>
  <c r="AC1167" i="6" s="1"/>
  <c r="AD1167" i="6" s="1"/>
  <c r="AM1167" i="6"/>
  <c r="Z1184" i="6"/>
  <c r="AC1184" i="6" s="1"/>
  <c r="AD1184" i="6" s="1"/>
  <c r="AM1184" i="6"/>
  <c r="Z1201" i="6"/>
  <c r="AC1201" i="6" s="1"/>
  <c r="AD1201" i="6" s="1"/>
  <c r="AM1201" i="6"/>
  <c r="Z1217" i="6"/>
  <c r="AC1217" i="6" s="1"/>
  <c r="AD1217" i="6" s="1"/>
  <c r="AM1217" i="6"/>
  <c r="Z1233" i="6"/>
  <c r="AC1233" i="6" s="1"/>
  <c r="AD1233" i="6" s="1"/>
  <c r="AM1233" i="6"/>
  <c r="Z1142" i="6"/>
  <c r="AC1142" i="6" s="1"/>
  <c r="AD1142" i="6" s="1"/>
  <c r="Z1209" i="6"/>
  <c r="AC1209" i="6" s="1"/>
  <c r="AD1209" i="6" s="1"/>
  <c r="Z1130" i="6"/>
  <c r="AC1130" i="6" s="1"/>
  <c r="AD1130" i="6" s="1"/>
  <c r="AM1130" i="6"/>
  <c r="Z1147" i="6"/>
  <c r="AC1147" i="6" s="1"/>
  <c r="AD1147" i="6" s="1"/>
  <c r="AM1147" i="6"/>
  <c r="Z1164" i="6"/>
  <c r="AC1164" i="6" s="1"/>
  <c r="AD1164" i="6" s="1"/>
  <c r="AM1164" i="6"/>
  <c r="Z1180" i="6"/>
  <c r="AC1180" i="6" s="1"/>
  <c r="AD1180" i="6" s="1"/>
  <c r="AM1180" i="6"/>
  <c r="Z1198" i="6"/>
  <c r="AC1198" i="6" s="1"/>
  <c r="AD1198" i="6" s="1"/>
  <c r="AM1198" i="6"/>
  <c r="Z1214" i="6"/>
  <c r="AC1214" i="6" s="1"/>
  <c r="AD1214" i="6" s="1"/>
  <c r="AM1214" i="6"/>
  <c r="Z1127" i="6"/>
  <c r="AC1127" i="6" s="1"/>
  <c r="AD1127" i="6" s="1"/>
  <c r="AM1127" i="6"/>
  <c r="Z1144" i="6"/>
  <c r="AC1144" i="6" s="1"/>
  <c r="AD1144" i="6" s="1"/>
  <c r="AM1144" i="6"/>
  <c r="Z1160" i="6"/>
  <c r="AC1160" i="6" s="1"/>
  <c r="AD1160" i="6" s="1"/>
  <c r="AM1160" i="6"/>
  <c r="Z1177" i="6"/>
  <c r="AC1177" i="6" s="1"/>
  <c r="AD1177" i="6" s="1"/>
  <c r="AM1177" i="6"/>
  <c r="Z1195" i="6"/>
  <c r="AC1195" i="6" s="1"/>
  <c r="AD1195" i="6" s="1"/>
  <c r="AM1195" i="6"/>
  <c r="Z1211" i="6"/>
  <c r="AC1211" i="6" s="1"/>
  <c r="AD1211" i="6" s="1"/>
  <c r="AM1211" i="6"/>
  <c r="Z1227" i="6"/>
  <c r="AC1227" i="6" s="1"/>
  <c r="AD1227" i="6" s="1"/>
  <c r="AM1227" i="6"/>
  <c r="Z1243" i="6"/>
  <c r="AC1243" i="6" s="1"/>
  <c r="AD1243" i="6" s="1"/>
  <c r="AM1243" i="6"/>
  <c r="Z1141" i="6"/>
  <c r="AC1141" i="6" s="1"/>
  <c r="AD1141" i="6" s="1"/>
  <c r="AM1141" i="6"/>
  <c r="Z1157" i="6"/>
  <c r="AC1157" i="6" s="1"/>
  <c r="AD1157" i="6" s="1"/>
  <c r="AM1157" i="6"/>
  <c r="Z1174" i="6"/>
  <c r="AC1174" i="6" s="1"/>
  <c r="AD1174" i="6" s="1"/>
  <c r="AM1174" i="6"/>
  <c r="Z1192" i="6"/>
  <c r="AC1192" i="6" s="1"/>
  <c r="AD1192" i="6" s="1"/>
  <c r="AM1192" i="6"/>
  <c r="Z1208" i="6"/>
  <c r="AC1208" i="6" s="1"/>
  <c r="AD1208" i="6" s="1"/>
  <c r="AM1208" i="6"/>
  <c r="Z1224" i="6"/>
  <c r="AC1224" i="6" s="1"/>
  <c r="AD1224" i="6" s="1"/>
  <c r="AM1224" i="6"/>
  <c r="Z1240" i="6"/>
  <c r="AC1240" i="6" s="1"/>
  <c r="AD1240" i="6" s="1"/>
  <c r="AM1240" i="6"/>
  <c r="Z1138" i="6"/>
  <c r="AC1138" i="6" s="1"/>
  <c r="AD1138" i="6" s="1"/>
  <c r="AM1138" i="6"/>
  <c r="Z1154" i="6"/>
  <c r="AC1154" i="6" s="1"/>
  <c r="AD1154" i="6" s="1"/>
  <c r="AM1154" i="6"/>
  <c r="Z1171" i="6"/>
  <c r="AC1171" i="6" s="1"/>
  <c r="AD1171" i="6" s="1"/>
  <c r="AM1171" i="6"/>
  <c r="Z1189" i="6"/>
  <c r="AC1189" i="6" s="1"/>
  <c r="AD1189" i="6" s="1"/>
  <c r="AM1189" i="6"/>
  <c r="Z1205" i="6"/>
  <c r="AC1205" i="6" s="1"/>
  <c r="AD1205" i="6" s="1"/>
  <c r="AM1205" i="6"/>
  <c r="Z1221" i="6"/>
  <c r="AC1221" i="6" s="1"/>
  <c r="AD1221" i="6" s="1"/>
  <c r="AM1221" i="6"/>
  <c r="Z1237" i="6"/>
  <c r="AC1237" i="6" s="1"/>
  <c r="AD1237" i="6" s="1"/>
  <c r="AM1237" i="6"/>
  <c r="Z1159" i="6"/>
  <c r="AC1159" i="6" s="1"/>
  <c r="AD1159" i="6" s="1"/>
  <c r="AM1159" i="6"/>
  <c r="Z1242" i="6"/>
  <c r="AC1242" i="6" s="1"/>
  <c r="AD1242" i="6" s="1"/>
  <c r="AM1242" i="6"/>
  <c r="Z1151" i="6"/>
  <c r="AC1151" i="6" s="1"/>
  <c r="AD1151" i="6" s="1"/>
  <c r="AM1151" i="6"/>
  <c r="Z1168" i="6"/>
  <c r="AC1168" i="6" s="1"/>
  <c r="AD1168" i="6" s="1"/>
  <c r="AM1168" i="6"/>
  <c r="Z1185" i="6"/>
  <c r="AC1185" i="6" s="1"/>
  <c r="AD1185" i="6" s="1"/>
  <c r="AM1185" i="6"/>
  <c r="Z1132" i="6"/>
  <c r="AC1132" i="6" s="1"/>
  <c r="AD1132" i="6" s="1"/>
  <c r="AM1132" i="6"/>
  <c r="Z1199" i="6"/>
  <c r="AC1199" i="6" s="1"/>
  <c r="AD1199" i="6" s="1"/>
  <c r="AM1199" i="6"/>
  <c r="Z1178" i="6"/>
  <c r="AC1178" i="6" s="1"/>
  <c r="AD1178" i="6" s="1"/>
  <c r="AM1178" i="6"/>
  <c r="Z1212" i="6"/>
  <c r="AC1212" i="6" s="1"/>
  <c r="AD1212" i="6" s="1"/>
  <c r="AM1212" i="6"/>
  <c r="Z1244" i="6"/>
  <c r="AC1244" i="6" s="1"/>
  <c r="AD1244" i="6" s="1"/>
  <c r="AM1244" i="6"/>
  <c r="Z1126" i="6"/>
  <c r="AC1126" i="6" s="1"/>
  <c r="AD1126" i="6" s="1"/>
  <c r="AM1126" i="6"/>
  <c r="Z1156" i="6"/>
  <c r="AC1156" i="6" s="1"/>
  <c r="AD1156" i="6" s="1"/>
  <c r="AM1156" i="6"/>
  <c r="Z1135" i="6"/>
  <c r="AC1135" i="6" s="1"/>
  <c r="AD1135" i="6" s="1"/>
  <c r="Z1218" i="6"/>
  <c r="AC1218" i="6" s="1"/>
  <c r="AD1218" i="6" s="1"/>
  <c r="Z1148" i="6"/>
  <c r="AC1148" i="6" s="1"/>
  <c r="AD1148" i="6" s="1"/>
  <c r="Z1215" i="6"/>
  <c r="AC1215" i="6" s="1"/>
  <c r="AD1215" i="6" s="1"/>
  <c r="Z1196" i="6"/>
  <c r="AC1196" i="6" s="1"/>
  <c r="AD1196" i="6" s="1"/>
  <c r="Z1172" i="6"/>
  <c r="AC1172" i="6" s="1"/>
  <c r="AD1172" i="6" s="1"/>
  <c r="AM1172" i="6"/>
  <c r="Z1190" i="6"/>
  <c r="AC1190" i="6" s="1"/>
  <c r="AD1190" i="6" s="1"/>
  <c r="AM1190" i="6"/>
  <c r="Z1206" i="6"/>
  <c r="AC1206" i="6" s="1"/>
  <c r="AD1206" i="6" s="1"/>
  <c r="AM1206" i="6"/>
  <c r="Z1222" i="6"/>
  <c r="AC1222" i="6" s="1"/>
  <c r="AD1222" i="6" s="1"/>
  <c r="AM1222" i="6"/>
  <c r="Z1238" i="6"/>
  <c r="AC1238" i="6" s="1"/>
  <c r="AD1238" i="6" s="1"/>
  <c r="AM1238" i="6"/>
  <c r="Z1152" i="6"/>
  <c r="AC1152" i="6" s="1"/>
  <c r="AD1152" i="6" s="1"/>
  <c r="AM1152" i="6"/>
  <c r="Z1186" i="6"/>
  <c r="AC1186" i="6" s="1"/>
  <c r="AD1186" i="6" s="1"/>
  <c r="AM1186" i="6"/>
  <c r="Z1203" i="6"/>
  <c r="AC1203" i="6" s="1"/>
  <c r="AD1203" i="6" s="1"/>
  <c r="AM1203" i="6"/>
  <c r="Z1219" i="6"/>
  <c r="AC1219" i="6" s="1"/>
  <c r="AD1219" i="6" s="1"/>
  <c r="AM1219" i="6"/>
  <c r="Z1149" i="6"/>
  <c r="AC1149" i="6" s="1"/>
  <c r="AD1149" i="6" s="1"/>
  <c r="AM1149" i="6"/>
  <c r="Z1166" i="6"/>
  <c r="AC1166" i="6" s="1"/>
  <c r="AD1166" i="6" s="1"/>
  <c r="AM1166" i="6"/>
  <c r="Z1200" i="6"/>
  <c r="AC1200" i="6" s="1"/>
  <c r="AD1200" i="6" s="1"/>
  <c r="AM1200" i="6"/>
  <c r="Z1232" i="6"/>
  <c r="AC1232" i="6" s="1"/>
  <c r="AD1232" i="6" s="1"/>
  <c r="AM1232" i="6"/>
  <c r="R1131" i="6"/>
  <c r="R1161" i="6"/>
  <c r="R1187" i="6"/>
  <c r="R1183" i="6"/>
  <c r="AJ1131" i="6"/>
  <c r="AJ1161" i="6"/>
  <c r="AJ1187" i="6"/>
  <c r="AJ1183" i="6"/>
  <c r="Z1230" i="6"/>
  <c r="AC1230" i="6" s="1"/>
  <c r="AD1230" i="6" s="1"/>
  <c r="AJ1194" i="6"/>
  <c r="AL1241" i="6"/>
  <c r="AL1182" i="6"/>
  <c r="AL1225" i="6"/>
  <c r="AL1128" i="6"/>
  <c r="AL1228" i="6"/>
  <c r="AJ1230" i="6"/>
  <c r="AL1136" i="6" l="1"/>
  <c r="AL1197" i="6"/>
  <c r="AL1162" i="6"/>
  <c r="AL1142" i="6"/>
  <c r="AL1155" i="6"/>
  <c r="AL1180" i="6"/>
  <c r="AL1146" i="6"/>
  <c r="AL1191" i="6"/>
  <c r="AL1140" i="6"/>
  <c r="AL1184" i="6"/>
  <c r="AL1143" i="6"/>
  <c r="AL1210" i="6"/>
  <c r="AL1133" i="6"/>
  <c r="AL1144" i="6"/>
  <c r="AL1181" i="6"/>
  <c r="AL1173" i="6"/>
  <c r="AL1163" i="6"/>
  <c r="AL1158" i="6"/>
  <c r="AL1236" i="6"/>
  <c r="AL1147" i="6"/>
  <c r="AL1177" i="6"/>
  <c r="AL1214" i="6"/>
  <c r="AL1150" i="6"/>
  <c r="AL1223" i="6"/>
  <c r="AL1153" i="6"/>
  <c r="AL1129" i="6"/>
  <c r="AL1134" i="6"/>
  <c r="AL1193" i="6"/>
  <c r="AL1137" i="6"/>
  <c r="AL1204" i="6"/>
  <c r="AL1217" i="6"/>
  <c r="AL1170" i="6"/>
  <c r="AL1127" i="6"/>
  <c r="AL1165" i="6"/>
  <c r="AL1175" i="6"/>
  <c r="AL1202" i="6"/>
  <c r="AL1234" i="6"/>
  <c r="AL1145" i="6"/>
  <c r="AL1245" i="6"/>
  <c r="AL1190" i="6"/>
  <c r="AL1215" i="6"/>
  <c r="AL1213" i="6"/>
  <c r="AL1152" i="6"/>
  <c r="AL1231" i="6"/>
  <c r="AL1222" i="6"/>
  <c r="AL1179" i="6"/>
  <c r="AL1209" i="6"/>
  <c r="AL1167" i="6"/>
  <c r="AL1220" i="6"/>
  <c r="AL1200" i="6"/>
  <c r="AL1203" i="6"/>
  <c r="AL1185" i="6"/>
  <c r="AL1235" i="6"/>
  <c r="AL1239" i="6"/>
  <c r="AL1233" i="6"/>
  <c r="AL1169" i="6"/>
  <c r="AL1216" i="6"/>
  <c r="AL1139" i="6"/>
  <c r="AL1176" i="6"/>
  <c r="AL1229" i="6"/>
  <c r="AL1188" i="6"/>
  <c r="AL1207" i="6"/>
  <c r="AL1195" i="6"/>
  <c r="AL1208" i="6"/>
  <c r="AL1211" i="6"/>
  <c r="AL1157" i="6"/>
  <c r="AL1240" i="6"/>
  <c r="AL1243" i="6"/>
  <c r="AL1138" i="6"/>
  <c r="AL1135" i="6"/>
  <c r="AL1192" i="6"/>
  <c r="AL1171" i="6"/>
  <c r="AL1201" i="6"/>
  <c r="AL1130" i="6"/>
  <c r="AL1132" i="6"/>
  <c r="AL1198" i="6"/>
  <c r="AL1226" i="6"/>
  <c r="AL1164" i="6"/>
  <c r="AL1141" i="6"/>
  <c r="AL1227" i="6"/>
  <c r="AL1160" i="6"/>
  <c r="AL1156" i="6"/>
  <c r="AL1238" i="6"/>
  <c r="AL1149" i="6"/>
  <c r="AL1189" i="6"/>
  <c r="AL1151" i="6"/>
  <c r="AL1196" i="6"/>
  <c r="AL1168" i="6"/>
  <c r="AL1199" i="6"/>
  <c r="AL1174" i="6"/>
  <c r="AL1224" i="6"/>
  <c r="AL1148" i="6"/>
  <c r="AL1242" i="6"/>
  <c r="AL1154" i="6"/>
  <c r="AL1205" i="6"/>
  <c r="AL1212" i="6"/>
  <c r="AL1221" i="6"/>
  <c r="AL1178" i="6"/>
  <c r="AL1237" i="6"/>
  <c r="AL1159" i="6"/>
  <c r="AL1126" i="6"/>
  <c r="AL1244" i="6"/>
  <c r="Z1187" i="6"/>
  <c r="AC1187" i="6" s="1"/>
  <c r="AD1187" i="6" s="1"/>
  <c r="AM1187" i="6"/>
  <c r="AL1232" i="6"/>
  <c r="AL1219" i="6"/>
  <c r="Z1161" i="6"/>
  <c r="AC1161" i="6" s="1"/>
  <c r="AD1161" i="6" s="1"/>
  <c r="AM1161" i="6"/>
  <c r="AL1206" i="6"/>
  <c r="AL1166" i="6"/>
  <c r="AL1172" i="6"/>
  <c r="AL1186" i="6"/>
  <c r="Z1131" i="6"/>
  <c r="AC1131" i="6" s="1"/>
  <c r="AD1131" i="6" s="1"/>
  <c r="AM1131" i="6"/>
  <c r="AL1218" i="6"/>
  <c r="Z1183" i="6"/>
  <c r="AC1183" i="6" s="1"/>
  <c r="AD1183" i="6" s="1"/>
  <c r="AM1183" i="6"/>
  <c r="AF1173" i="6"/>
  <c r="AF1168" i="6"/>
  <c r="AF1160" i="6"/>
  <c r="AF1199" i="6"/>
  <c r="AF1162" i="6"/>
  <c r="AF1213" i="6"/>
  <c r="AF1133" i="6"/>
  <c r="AF1176" i="6"/>
  <c r="AF1159" i="6"/>
  <c r="AF1142" i="6"/>
  <c r="AF1214" i="6"/>
  <c r="AF1134" i="6"/>
  <c r="AF1228" i="6"/>
  <c r="AF1143" i="6"/>
  <c r="AF1126" i="6"/>
  <c r="AF1217" i="6"/>
  <c r="AF1167" i="6"/>
  <c r="AF1243" i="6"/>
  <c r="AF1216" i="6"/>
  <c r="AF1172" i="6"/>
  <c r="AF1207" i="6"/>
  <c r="AF1139" i="6"/>
  <c r="AF1186" i="6"/>
  <c r="AF1245" i="6"/>
  <c r="AF1141" i="6"/>
  <c r="AF1144" i="6"/>
  <c r="AF1182" i="6"/>
  <c r="AF1197" i="6"/>
  <c r="AF1179" i="6"/>
  <c r="AF1146" i="6"/>
  <c r="AF1232" i="6"/>
  <c r="AF1132" i="6"/>
  <c r="AF1127" i="6"/>
  <c r="AF1229" i="6"/>
  <c r="AF1200" i="6"/>
  <c r="AF1135" i="6"/>
  <c r="AF1157" i="6"/>
  <c r="AF1156" i="6"/>
  <c r="AF1226" i="6"/>
  <c r="AF1209" i="6"/>
  <c r="AF1240" i="6"/>
  <c r="AF1218" i="6"/>
  <c r="AF1189" i="6"/>
  <c r="AF1136" i="6"/>
  <c r="AF1148" i="6"/>
  <c r="AF1191" i="6"/>
  <c r="AF1242" i="6"/>
  <c r="AF1170" i="6"/>
  <c r="AF1225" i="6"/>
  <c r="AF1244" i="6"/>
  <c r="AF1203" i="6"/>
  <c r="AF1241" i="6"/>
  <c r="AF1140" i="6"/>
  <c r="AF1177" i="6"/>
  <c r="AF1227" i="6"/>
  <c r="AF1201" i="6"/>
  <c r="AF1208" i="6"/>
  <c r="AF1235" i="6"/>
  <c r="AF1163" i="6"/>
  <c r="AF1210" i="6"/>
  <c r="AF1130" i="6"/>
  <c r="AF1149" i="6"/>
  <c r="AF1152" i="6"/>
  <c r="AF1211" i="6"/>
  <c r="AF1206" i="6"/>
  <c r="AF1165" i="6"/>
  <c r="AF1188" i="6"/>
  <c r="AF1198" i="6"/>
  <c r="AF1231" i="6"/>
  <c r="AF1190" i="6"/>
  <c r="AF1145" i="6"/>
  <c r="AF1164" i="6"/>
  <c r="AF1150" i="6"/>
  <c r="AF1233" i="6"/>
  <c r="AF1220" i="6"/>
  <c r="AF1128" i="6"/>
  <c r="AF1171" i="6"/>
  <c r="AF1222" i="6"/>
  <c r="AF1154" i="6"/>
  <c r="AF1205" i="6"/>
  <c r="AF1153" i="6"/>
  <c r="AF1151" i="6"/>
  <c r="AF1129" i="6"/>
  <c r="AF1236" i="6"/>
  <c r="AF1234" i="6"/>
  <c r="AF1196" i="6"/>
  <c r="AF1137" i="6"/>
  <c r="AF1180" i="6"/>
  <c r="AF1215" i="6"/>
  <c r="AF1147" i="6"/>
  <c r="AF1178" i="6"/>
  <c r="AF1237" i="6"/>
  <c r="AF1184" i="6"/>
  <c r="AF1204" i="6"/>
  <c r="AF1195" i="6"/>
  <c r="AF1174" i="6"/>
  <c r="AF1224" i="6"/>
  <c r="AF1239" i="6"/>
  <c r="AF1166" i="6"/>
  <c r="AF1185" i="6"/>
  <c r="AF1175" i="6"/>
  <c r="AF1158" i="6"/>
  <c r="AF1193" i="6"/>
  <c r="AF1219" i="6"/>
  <c r="AF1181" i="6"/>
  <c r="AF1169" i="6"/>
  <c r="AF1192" i="6"/>
  <c r="AF1223" i="6"/>
  <c r="AF1155" i="6"/>
  <c r="AF1202" i="6"/>
  <c r="AF1138" i="6"/>
  <c r="AF1212" i="6"/>
  <c r="AF1238" i="6"/>
  <c r="AF1221" i="6"/>
  <c r="Z1194" i="6"/>
  <c r="AC1194" i="6" s="1"/>
  <c r="AD1194" i="6" s="1"/>
  <c r="AL1230" i="6"/>
  <c r="AF1161" i="6" l="1"/>
  <c r="AF1131" i="6"/>
  <c r="AL1187" i="6"/>
  <c r="AL1183" i="6"/>
  <c r="AL1161" i="6"/>
  <c r="AH1187" i="6"/>
  <c r="AH1183" i="6"/>
  <c r="AF1187" i="6"/>
  <c r="AL1131" i="6"/>
  <c r="AF1183" i="6"/>
  <c r="AF1194" i="6"/>
  <c r="AL1194" i="6"/>
  <c r="AF1230" i="6"/>
  <c r="AH1174" i="6"/>
  <c r="AH1221" i="6"/>
  <c r="AH1165" i="6"/>
  <c r="AH1168" i="6"/>
  <c r="AH1208" i="6"/>
  <c r="AH1180" i="6"/>
  <c r="AH1163" i="6"/>
  <c r="AH1173" i="6"/>
  <c r="AH1206" i="6"/>
  <c r="AH1215" i="6"/>
  <c r="AH1147" i="6"/>
  <c r="AH1181" i="6"/>
  <c r="AH1161" i="6"/>
  <c r="AH1185" i="6"/>
  <c r="AH1231" i="6"/>
  <c r="AH1220" i="6"/>
  <c r="AH1175" i="6"/>
  <c r="AH1242" i="6"/>
  <c r="AH1193" i="6"/>
  <c r="AH1192" i="6"/>
  <c r="AH1239" i="6"/>
  <c r="AH1189" i="6"/>
  <c r="AH1197" i="6"/>
  <c r="AH1139" i="6"/>
  <c r="AH1228" i="6"/>
  <c r="AH1156" i="6"/>
  <c r="AH1209" i="6"/>
  <c r="AH1199" i="6"/>
  <c r="AH1205" i="6"/>
  <c r="AH1238" i="6"/>
  <c r="AH1133" i="6"/>
  <c r="AH1214" i="6"/>
  <c r="AH1127" i="6"/>
  <c r="AH1224" i="6"/>
  <c r="AH1162" i="6"/>
  <c r="AH1222" i="6"/>
  <c r="AH1243" i="6"/>
  <c r="AH1182" i="6"/>
  <c r="AH1218" i="6"/>
  <c r="AH1145" i="6"/>
  <c r="AH1200" i="6"/>
  <c r="AH1223" i="6"/>
  <c r="AH1190" i="6"/>
  <c r="AH1153" i="6"/>
  <c r="AH1135" i="6"/>
  <c r="AH1236" i="6"/>
  <c r="AH1155" i="6"/>
  <c r="AH1227" i="6"/>
  <c r="AH1204" i="6"/>
  <c r="AH1149" i="6"/>
  <c r="AH1172" i="6"/>
  <c r="AH1225" i="6"/>
  <c r="AH1148" i="6"/>
  <c r="AH1203" i="6"/>
  <c r="AH1136" i="6"/>
  <c r="AH1191" i="6"/>
  <c r="AH1164" i="6"/>
  <c r="AH1166" i="6"/>
  <c r="AH1169" i="6"/>
  <c r="AH1137" i="6"/>
  <c r="AH1159" i="6"/>
  <c r="AH1184" i="6"/>
  <c r="AH1201" i="6"/>
  <c r="AH1142" i="6"/>
  <c r="AH1211" i="6"/>
  <c r="AH1217" i="6"/>
  <c r="AH1229" i="6"/>
  <c r="AH1151" i="6"/>
  <c r="AH1188" i="6"/>
  <c r="AH1196" i="6"/>
  <c r="AH1179" i="6"/>
  <c r="AH1233" i="6"/>
  <c r="AH1150" i="6"/>
  <c r="AH1245" i="6"/>
  <c r="AH1212" i="6"/>
  <c r="AH1186" i="6"/>
  <c r="AH1160" i="6"/>
  <c r="AH1219" i="6"/>
  <c r="AH1198" i="6"/>
  <c r="AH1237" i="6"/>
  <c r="AH1141" i="6"/>
  <c r="AH1152" i="6"/>
  <c r="AH1207" i="6"/>
  <c r="AH1232" i="6"/>
  <c r="AH1244" i="6"/>
  <c r="AH1138" i="6"/>
  <c r="AH1177" i="6"/>
  <c r="AH1176" i="6"/>
  <c r="AH1195" i="6"/>
  <c r="AH1140" i="6"/>
  <c r="AH1234" i="6"/>
  <c r="AH1210" i="6"/>
  <c r="AH1235" i="6"/>
  <c r="AH1154" i="6"/>
  <c r="AH1226" i="6"/>
  <c r="AH1178" i="6"/>
  <c r="AH1216" i="6"/>
  <c r="AH1134" i="6"/>
  <c r="AH1240" i="6"/>
  <c r="AH1143" i="6"/>
  <c r="AH1132" i="6"/>
  <c r="AH1146" i="6"/>
  <c r="AH1167" i="6"/>
  <c r="AH1171" i="6"/>
  <c r="AH1241" i="6"/>
  <c r="AH1128" i="6"/>
  <c r="AH1144" i="6"/>
  <c r="AH1130" i="6"/>
  <c r="AH1126" i="6"/>
  <c r="AH1213" i="6"/>
  <c r="AH1129" i="6"/>
  <c r="AH1170" i="6"/>
  <c r="AH1157" i="6"/>
  <c r="AH1131" i="6"/>
  <c r="AH1158" i="6"/>
  <c r="AH1202" i="6"/>
  <c r="AH1194" i="6" l="1"/>
  <c r="AH1230" i="6"/>
  <c r="Q1188" i="14"/>
  <c r="Q1189" i="14"/>
  <c r="Q1191" i="14"/>
  <c r="Q1192" i="14"/>
  <c r="Q1193" i="14"/>
  <c r="Q1196" i="14"/>
  <c r="Q1197" i="14"/>
  <c r="Q1200" i="14"/>
  <c r="Q1201" i="14"/>
  <c r="Q1204" i="14"/>
  <c r="Q1205" i="14"/>
  <c r="Q1208" i="14"/>
  <c r="Q1209" i="14"/>
  <c r="Q1212" i="14"/>
  <c r="Q1213" i="14"/>
  <c r="Q1216" i="14"/>
  <c r="Q1217" i="14"/>
  <c r="Q1220" i="14"/>
  <c r="Q1221" i="14"/>
  <c r="Q1224" i="14"/>
  <c r="Q1225" i="14"/>
  <c r="Q1228" i="14"/>
  <c r="Q1229" i="14"/>
  <c r="Q1232" i="14"/>
  <c r="Q1233" i="14"/>
  <c r="Q1236" i="14"/>
  <c r="Q1237" i="14"/>
  <c r="Q1240" i="14"/>
  <c r="Q1241" i="14"/>
  <c r="Q1244" i="14"/>
  <c r="Q1245" i="14"/>
  <c r="Q1248" i="14"/>
  <c r="O1190" i="14"/>
  <c r="O1191" i="14"/>
  <c r="O1192" i="14"/>
  <c r="O1194" i="14"/>
  <c r="O1195" i="14"/>
  <c r="O1198" i="14"/>
  <c r="O1199" i="14"/>
  <c r="O1202" i="14"/>
  <c r="O1203" i="14"/>
  <c r="O1206" i="14"/>
  <c r="O1207" i="14"/>
  <c r="O1210" i="14"/>
  <c r="O1211" i="14"/>
  <c r="O1214" i="14"/>
  <c r="O1215" i="14"/>
  <c r="O1218" i="14"/>
  <c r="O1219" i="14"/>
  <c r="O1222" i="14"/>
  <c r="O1223" i="14"/>
  <c r="O1226" i="14"/>
  <c r="O1227" i="14"/>
  <c r="O1230" i="14"/>
  <c r="O1231" i="14"/>
  <c r="O1232" i="14"/>
  <c r="O1234" i="14"/>
  <c r="O1235" i="14"/>
  <c r="O1236" i="14"/>
  <c r="O1238" i="14"/>
  <c r="O1239" i="14"/>
  <c r="O1240" i="14"/>
  <c r="O1242" i="14"/>
  <c r="O1243" i="14"/>
  <c r="O1244" i="14"/>
  <c r="O1246" i="14"/>
  <c r="O1247" i="14"/>
  <c r="O1248" i="14"/>
  <c r="O1128" i="14"/>
  <c r="K1198" i="14"/>
  <c r="K1209" i="14"/>
  <c r="K1213" i="14"/>
  <c r="K1214" i="14"/>
  <c r="K1225" i="14"/>
  <c r="K1229" i="14"/>
  <c r="K1230" i="14"/>
  <c r="J1232" i="14"/>
  <c r="J1233" i="14"/>
  <c r="J1236" i="14"/>
  <c r="J1240" i="14"/>
  <c r="J1241" i="14"/>
  <c r="J1244" i="14"/>
  <c r="K1245" i="14"/>
  <c r="K1246" i="14"/>
  <c r="J1248" i="14"/>
  <c r="K1128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90" i="14"/>
  <c r="Q1194" i="14"/>
  <c r="Q1195" i="14"/>
  <c r="Q1198" i="14"/>
  <c r="Q1199" i="14"/>
  <c r="Q1202" i="14"/>
  <c r="Q1203" i="14"/>
  <c r="Q1206" i="14"/>
  <c r="Q1207" i="14"/>
  <c r="Q1210" i="14"/>
  <c r="Q1211" i="14"/>
  <c r="Q1214" i="14"/>
  <c r="Q1215" i="14"/>
  <c r="Q1218" i="14"/>
  <c r="Q1219" i="14"/>
  <c r="Q1222" i="14"/>
  <c r="Q1223" i="14"/>
  <c r="Q1226" i="14"/>
  <c r="Q1227" i="14"/>
  <c r="Q1230" i="14"/>
  <c r="Q1231" i="14"/>
  <c r="Q1234" i="14"/>
  <c r="Q1235" i="14"/>
  <c r="Q1238" i="14"/>
  <c r="Q1239" i="14"/>
  <c r="Q1242" i="14"/>
  <c r="Q1243" i="14"/>
  <c r="Q1246" i="14"/>
  <c r="Q1247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3" i="14"/>
  <c r="O1197" i="14"/>
  <c r="O1201" i="14"/>
  <c r="O1205" i="14"/>
  <c r="O1209" i="14"/>
  <c r="O1213" i="14"/>
  <c r="O1217" i="14"/>
  <c r="O1221" i="14"/>
  <c r="O1225" i="14"/>
  <c r="O1229" i="14"/>
  <c r="O1233" i="14"/>
  <c r="O1237" i="14"/>
  <c r="O1241" i="14"/>
  <c r="O1245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3" i="14"/>
  <c r="M1197" i="14"/>
  <c r="M1201" i="14"/>
  <c r="M1205" i="14"/>
  <c r="M1209" i="14"/>
  <c r="M1213" i="14"/>
  <c r="M1217" i="14"/>
  <c r="M1221" i="14"/>
  <c r="M1225" i="14"/>
  <c r="M1229" i="14"/>
  <c r="M1232" i="14"/>
  <c r="M1233" i="14"/>
  <c r="M1236" i="14"/>
  <c r="M1237" i="14"/>
  <c r="M1241" i="14"/>
  <c r="M1244" i="14"/>
  <c r="M1245" i="14"/>
  <c r="K1129" i="14"/>
  <c r="K1130" i="14"/>
  <c r="K1131" i="14"/>
  <c r="K1133" i="14"/>
  <c r="K1134" i="14"/>
  <c r="K1135" i="14"/>
  <c r="K1137" i="14"/>
  <c r="K1138" i="14"/>
  <c r="K1139" i="14"/>
  <c r="K1141" i="14"/>
  <c r="K1142" i="14"/>
  <c r="K1143" i="14"/>
  <c r="K1145" i="14"/>
  <c r="K1146" i="14"/>
  <c r="K1147" i="14"/>
  <c r="K1149" i="14"/>
  <c r="K1150" i="14"/>
  <c r="K1151" i="14"/>
  <c r="K1153" i="14"/>
  <c r="K1154" i="14"/>
  <c r="K1155" i="14"/>
  <c r="K1157" i="14"/>
  <c r="K1158" i="14"/>
  <c r="K1159" i="14"/>
  <c r="K1161" i="14"/>
  <c r="K1162" i="14"/>
  <c r="K1163" i="14"/>
  <c r="K1165" i="14"/>
  <c r="K1166" i="14"/>
  <c r="K1167" i="14"/>
  <c r="K1169" i="14"/>
  <c r="K1170" i="14"/>
  <c r="K1171" i="14"/>
  <c r="K1173" i="14"/>
  <c r="K1174" i="14"/>
  <c r="K1175" i="14"/>
  <c r="K1177" i="14"/>
  <c r="K1178" i="14"/>
  <c r="K1179" i="14"/>
  <c r="K1181" i="14"/>
  <c r="K1182" i="14"/>
  <c r="K1183" i="14"/>
  <c r="K1185" i="14"/>
  <c r="K1186" i="14"/>
  <c r="K1187" i="14"/>
  <c r="K1189" i="14"/>
  <c r="K1190" i="14"/>
  <c r="K1191" i="14"/>
  <c r="K1193" i="14"/>
  <c r="K1194" i="14"/>
  <c r="K1195" i="14"/>
  <c r="K1197" i="14"/>
  <c r="K1199" i="14"/>
  <c r="K1201" i="14"/>
  <c r="K1202" i="14"/>
  <c r="K1203" i="14"/>
  <c r="K1205" i="14"/>
  <c r="K1206" i="14"/>
  <c r="K1207" i="14"/>
  <c r="K1210" i="14"/>
  <c r="K1211" i="14"/>
  <c r="K1215" i="14"/>
  <c r="K1217" i="14"/>
  <c r="K1218" i="14"/>
  <c r="K1219" i="14"/>
  <c r="K1222" i="14"/>
  <c r="K1223" i="14"/>
  <c r="K1226" i="14"/>
  <c r="K1227" i="14"/>
  <c r="K1231" i="14"/>
  <c r="K1233" i="14"/>
  <c r="K1234" i="14"/>
  <c r="K1235" i="14"/>
  <c r="K1238" i="14"/>
  <c r="K1239" i="14"/>
  <c r="K1242" i="14"/>
  <c r="K1243" i="14"/>
  <c r="K1247" i="14"/>
  <c r="J1129" i="14"/>
  <c r="J1130" i="14"/>
  <c r="J1131" i="14"/>
  <c r="J1133" i="14"/>
  <c r="J1134" i="14"/>
  <c r="J1135" i="14"/>
  <c r="J1137" i="14"/>
  <c r="J1138" i="14"/>
  <c r="J1139" i="14"/>
  <c r="J1141" i="14"/>
  <c r="J1142" i="14"/>
  <c r="J1143" i="14"/>
  <c r="J1145" i="14"/>
  <c r="J1146" i="14"/>
  <c r="J1147" i="14"/>
  <c r="J1149" i="14"/>
  <c r="J1150" i="14"/>
  <c r="J1151" i="14"/>
  <c r="J1153" i="14"/>
  <c r="J1154" i="14"/>
  <c r="J1155" i="14"/>
  <c r="J1157" i="14"/>
  <c r="J1158" i="14"/>
  <c r="J1159" i="14"/>
  <c r="J1161" i="14"/>
  <c r="J1162" i="14"/>
  <c r="J1163" i="14"/>
  <c r="J1165" i="14"/>
  <c r="J1166" i="14"/>
  <c r="J1167" i="14"/>
  <c r="J1169" i="14"/>
  <c r="J1170" i="14"/>
  <c r="J1171" i="14"/>
  <c r="J1173" i="14"/>
  <c r="J1174" i="14"/>
  <c r="J1175" i="14"/>
  <c r="J1177" i="14"/>
  <c r="J1178" i="14"/>
  <c r="J1179" i="14"/>
  <c r="J1181" i="14"/>
  <c r="J1182" i="14"/>
  <c r="J1183" i="14"/>
  <c r="J1185" i="14"/>
  <c r="J1186" i="14"/>
  <c r="J1187" i="14"/>
  <c r="J1189" i="14"/>
  <c r="J1191" i="14"/>
  <c r="J1193" i="14"/>
  <c r="J1194" i="14"/>
  <c r="J1195" i="14"/>
  <c r="J1197" i="14"/>
  <c r="J1198" i="14"/>
  <c r="J1199" i="14"/>
  <c r="J1201" i="14"/>
  <c r="J1202" i="14"/>
  <c r="J1203" i="14"/>
  <c r="J1205" i="14"/>
  <c r="J1207" i="14"/>
  <c r="J1209" i="14"/>
  <c r="J1210" i="14"/>
  <c r="J1211" i="14"/>
  <c r="J1214" i="14"/>
  <c r="J1215" i="14"/>
  <c r="J1218" i="14"/>
  <c r="J1219" i="14"/>
  <c r="J1223" i="14"/>
  <c r="J1225" i="14"/>
  <c r="J1226" i="14"/>
  <c r="J1227" i="14"/>
  <c r="J1230" i="14"/>
  <c r="J1231" i="14"/>
  <c r="J1234" i="14"/>
  <c r="J1235" i="14"/>
  <c r="J1238" i="14"/>
  <c r="J1239" i="14"/>
  <c r="J1242" i="14"/>
  <c r="J1243" i="14"/>
  <c r="J1246" i="14"/>
  <c r="J1247" i="14"/>
  <c r="R1125" i="6" l="1"/>
  <c r="AM1125" i="6" s="1"/>
  <c r="AJ1125" i="6"/>
  <c r="O1228" i="14"/>
  <c r="M1228" i="14"/>
  <c r="O1224" i="14"/>
  <c r="M1224" i="14"/>
  <c r="O1220" i="14"/>
  <c r="M1220" i="14"/>
  <c r="O1216" i="14"/>
  <c r="M1216" i="14"/>
  <c r="O1212" i="14"/>
  <c r="M1212" i="14"/>
  <c r="O1208" i="14"/>
  <c r="M1208" i="14"/>
  <c r="O1204" i="14"/>
  <c r="M1204" i="14"/>
  <c r="O1200" i="14"/>
  <c r="M1200" i="14"/>
  <c r="O1196" i="14"/>
  <c r="M1196" i="14"/>
  <c r="M1240" i="14"/>
  <c r="M1248" i="14"/>
  <c r="M1192" i="14"/>
  <c r="M1247" i="14"/>
  <c r="M1243" i="14"/>
  <c r="M1239" i="14"/>
  <c r="M1235" i="14"/>
  <c r="M1231" i="14"/>
  <c r="M1227" i="14"/>
  <c r="M1223" i="14"/>
  <c r="M1219" i="14"/>
  <c r="M1215" i="14"/>
  <c r="M1211" i="14"/>
  <c r="M1207" i="14"/>
  <c r="M1203" i="14"/>
  <c r="M1199" i="14"/>
  <c r="M1195" i="14"/>
  <c r="M1191" i="14"/>
  <c r="M1246" i="14"/>
  <c r="M1242" i="14"/>
  <c r="M1238" i="14"/>
  <c r="M1234" i="14"/>
  <c r="M1230" i="14"/>
  <c r="M1226" i="14"/>
  <c r="M1222" i="14"/>
  <c r="M1218" i="14"/>
  <c r="M1214" i="14"/>
  <c r="M1210" i="14"/>
  <c r="M1206" i="14"/>
  <c r="M1202" i="14"/>
  <c r="M1198" i="14"/>
  <c r="M1194" i="14"/>
  <c r="M1190" i="14"/>
  <c r="M1128" i="14"/>
  <c r="J1245" i="14"/>
  <c r="J1237" i="14"/>
  <c r="J1229" i="14"/>
  <c r="K1237" i="14"/>
  <c r="K1221" i="14"/>
  <c r="J1222" i="14"/>
  <c r="J1217" i="14"/>
  <c r="J1206" i="14"/>
  <c r="J1190" i="14"/>
  <c r="K1241" i="14"/>
  <c r="J1213" i="14"/>
  <c r="J1221" i="14"/>
  <c r="K1248" i="14"/>
  <c r="K1236" i="14"/>
  <c r="K1224" i="14"/>
  <c r="J1224" i="14"/>
  <c r="K1208" i="14"/>
  <c r="J1208" i="14"/>
  <c r="K1196" i="14"/>
  <c r="J1196" i="14"/>
  <c r="K1184" i="14"/>
  <c r="J1184" i="14"/>
  <c r="K1172" i="14"/>
  <c r="J1172" i="14"/>
  <c r="K1160" i="14"/>
  <c r="J1160" i="14"/>
  <c r="K1144" i="14"/>
  <c r="J1144" i="14"/>
  <c r="K1140" i="14"/>
  <c r="J1140" i="14"/>
  <c r="K1240" i="14"/>
  <c r="K1228" i="14"/>
  <c r="J1228" i="14"/>
  <c r="K1216" i="14"/>
  <c r="J1216" i="14"/>
  <c r="K1204" i="14"/>
  <c r="J1204" i="14"/>
  <c r="K1192" i="14"/>
  <c r="J1192" i="14"/>
  <c r="K1180" i="14"/>
  <c r="J1180" i="14"/>
  <c r="K1168" i="14"/>
  <c r="J1168" i="14"/>
  <c r="K1156" i="14"/>
  <c r="J1156" i="14"/>
  <c r="K1148" i="14"/>
  <c r="J1148" i="14"/>
  <c r="K1136" i="14"/>
  <c r="J1136" i="14"/>
  <c r="K1244" i="14"/>
  <c r="K1232" i="14"/>
  <c r="K1220" i="14"/>
  <c r="J1220" i="14"/>
  <c r="K1212" i="14"/>
  <c r="J1212" i="14"/>
  <c r="K1200" i="14"/>
  <c r="J1200" i="14"/>
  <c r="K1188" i="14"/>
  <c r="J1188" i="14"/>
  <c r="K1176" i="14"/>
  <c r="J1176" i="14"/>
  <c r="K1164" i="14"/>
  <c r="J1164" i="14"/>
  <c r="K1152" i="14"/>
  <c r="J1152" i="14"/>
  <c r="K1132" i="14"/>
  <c r="J1132" i="14"/>
  <c r="J1128" i="14"/>
  <c r="Z1125" i="6" l="1"/>
  <c r="AC1125" i="6" s="1"/>
  <c r="AD1125" i="6" s="1"/>
  <c r="AF1125" i="6" l="1"/>
  <c r="AL1125" i="6"/>
  <c r="AH1125" i="6" l="1"/>
  <c r="R1123" i="6" l="1"/>
  <c r="AM1123" i="6" s="1"/>
  <c r="R1118" i="6"/>
  <c r="AM1118" i="6" s="1"/>
  <c r="R1124" i="6"/>
  <c r="AM1124" i="6" s="1"/>
  <c r="R1122" i="6"/>
  <c r="AM1122" i="6" s="1"/>
  <c r="R1121" i="6"/>
  <c r="R1119" i="6"/>
  <c r="AM1119" i="6" s="1"/>
  <c r="R1120" i="6"/>
  <c r="AM1120" i="6" s="1"/>
  <c r="AJ1119" i="6"/>
  <c r="AJ1122" i="6"/>
  <c r="AJ1121" i="6"/>
  <c r="AJ1118" i="6"/>
  <c r="AJ1123" i="6"/>
  <c r="AJ1120" i="6"/>
  <c r="AJ1124" i="6"/>
  <c r="Z1121" i="6" l="1"/>
  <c r="AC1121" i="6" s="1"/>
  <c r="AD1121" i="6" s="1"/>
  <c r="AM1121" i="6"/>
  <c r="Z1118" i="6"/>
  <c r="AC1118" i="6" s="1"/>
  <c r="AD1118" i="6" s="1"/>
  <c r="Z1123" i="6"/>
  <c r="AC1123" i="6" s="1"/>
  <c r="AD1123" i="6" s="1"/>
  <c r="Z1120" i="6"/>
  <c r="AC1120" i="6" s="1"/>
  <c r="AD1120" i="6" s="1"/>
  <c r="Z1122" i="6"/>
  <c r="AC1122" i="6" s="1"/>
  <c r="AD1122" i="6" s="1"/>
  <c r="Z1119" i="6"/>
  <c r="AC1119" i="6" s="1"/>
  <c r="AD1119" i="6" s="1"/>
  <c r="Z1124" i="6"/>
  <c r="AC1124" i="6" s="1"/>
  <c r="AD1124" i="6" s="1"/>
  <c r="AL1121" i="6" l="1"/>
  <c r="AF1121" i="6"/>
  <c r="AF1122" i="6"/>
  <c r="AL1122" i="6"/>
  <c r="AF1120" i="6"/>
  <c r="AL1120" i="6"/>
  <c r="AF1124" i="6"/>
  <c r="AL1124" i="6"/>
  <c r="AF1123" i="6"/>
  <c r="AL1123" i="6"/>
  <c r="AF1119" i="6"/>
  <c r="AL1119" i="6"/>
  <c r="AF1118" i="6"/>
  <c r="AL1118" i="6"/>
  <c r="AH1121" i="6"/>
  <c r="R1113" i="6" l="1"/>
  <c r="AM1113" i="6" s="1"/>
  <c r="R1115" i="6"/>
  <c r="AM1115" i="6" s="1"/>
  <c r="R1117" i="6"/>
  <c r="AM1117" i="6" s="1"/>
  <c r="R1114" i="6"/>
  <c r="AM1114" i="6" s="1"/>
  <c r="R1116" i="6"/>
  <c r="AM1116" i="6" s="1"/>
  <c r="AH1120" i="6"/>
  <c r="AH1122" i="6"/>
  <c r="AH1123" i="6"/>
  <c r="AH1118" i="6"/>
  <c r="AH1124" i="6"/>
  <c r="AH1119" i="6"/>
  <c r="AJ1113" i="6"/>
  <c r="AJ1117" i="6"/>
  <c r="AJ1116" i="6"/>
  <c r="AJ1114" i="6"/>
  <c r="AJ1115" i="6"/>
  <c r="AJ1098" i="6"/>
  <c r="Q2" i="6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Y30" i="12" s="1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BK10" i="18" l="1"/>
  <c r="BL10" i="18" s="1"/>
  <c r="R2" i="6"/>
  <c r="AM2" i="6" s="1"/>
  <c r="S1209" i="21"/>
  <c r="T1209" i="21" s="1"/>
  <c r="Y29" i="12"/>
  <c r="Y25" i="12"/>
  <c r="R370" i="6"/>
  <c r="R402" i="6"/>
  <c r="AM402" i="6" s="1"/>
  <c r="R434" i="6"/>
  <c r="AM434" i="6" s="1"/>
  <c r="R466" i="6"/>
  <c r="AM466" i="6" s="1"/>
  <c r="R498" i="6"/>
  <c r="AM498" i="6" s="1"/>
  <c r="R530" i="6"/>
  <c r="AM530" i="6" s="1"/>
  <c r="R562" i="6"/>
  <c r="AM562" i="6" s="1"/>
  <c r="R594" i="6"/>
  <c r="AM594" i="6" s="1"/>
  <c r="R626" i="6"/>
  <c r="AM626" i="6" s="1"/>
  <c r="R658" i="6"/>
  <c r="AM658" i="6" s="1"/>
  <c r="R690" i="6"/>
  <c r="AM690" i="6" s="1"/>
  <c r="R722" i="6"/>
  <c r="AM722" i="6" s="1"/>
  <c r="R754" i="6"/>
  <c r="AM754" i="6" s="1"/>
  <c r="R786" i="6"/>
  <c r="AM786" i="6" s="1"/>
  <c r="R818" i="6"/>
  <c r="AM818" i="6" s="1"/>
  <c r="R850" i="6"/>
  <c r="AM850" i="6" s="1"/>
  <c r="R882" i="6"/>
  <c r="AM882" i="6" s="1"/>
  <c r="R914" i="6"/>
  <c r="AM914" i="6" s="1"/>
  <c r="R946" i="6"/>
  <c r="AM946" i="6" s="1"/>
  <c r="R978" i="6"/>
  <c r="AM978" i="6" s="1"/>
  <c r="R1010" i="6"/>
  <c r="R1046" i="6"/>
  <c r="R1074" i="6"/>
  <c r="AM1074" i="6" s="1"/>
  <c r="R1106" i="6"/>
  <c r="AM1106" i="6" s="1"/>
  <c r="R378" i="6"/>
  <c r="AM378" i="6" s="1"/>
  <c r="R410" i="6"/>
  <c r="AM410" i="6" s="1"/>
  <c r="R442" i="6"/>
  <c r="AM442" i="6" s="1"/>
  <c r="R474" i="6"/>
  <c r="AM474" i="6" s="1"/>
  <c r="R506" i="6"/>
  <c r="AM506" i="6" s="1"/>
  <c r="R538" i="6"/>
  <c r="AM538" i="6" s="1"/>
  <c r="R570" i="6"/>
  <c r="AM570" i="6" s="1"/>
  <c r="R602" i="6"/>
  <c r="AM602" i="6" s="1"/>
  <c r="R634" i="6"/>
  <c r="AM634" i="6" s="1"/>
  <c r="R666" i="6"/>
  <c r="AM666" i="6" s="1"/>
  <c r="R698" i="6"/>
  <c r="AM698" i="6" s="1"/>
  <c r="R730" i="6"/>
  <c r="AM730" i="6" s="1"/>
  <c r="R762" i="6"/>
  <c r="AM762" i="6" s="1"/>
  <c r="R794" i="6"/>
  <c r="AM794" i="6" s="1"/>
  <c r="R830" i="6"/>
  <c r="AM830" i="6" s="1"/>
  <c r="R858" i="6"/>
  <c r="AM858" i="6" s="1"/>
  <c r="R890" i="6"/>
  <c r="AM890" i="6" s="1"/>
  <c r="R922" i="6"/>
  <c r="AM922" i="6" s="1"/>
  <c r="R954" i="6"/>
  <c r="AM954" i="6" s="1"/>
  <c r="R986" i="6"/>
  <c r="AM986" i="6" s="1"/>
  <c r="R1018" i="6"/>
  <c r="AM1018" i="6" s="1"/>
  <c r="R1054" i="6"/>
  <c r="R1082" i="6"/>
  <c r="AM1082" i="6" s="1"/>
  <c r="R5" i="6"/>
  <c r="R306" i="6"/>
  <c r="AM306" i="6" s="1"/>
  <c r="R386" i="6"/>
  <c r="AM386" i="6" s="1"/>
  <c r="R418" i="6"/>
  <c r="AM418" i="6" s="1"/>
  <c r="R450" i="6"/>
  <c r="AM450" i="6" s="1"/>
  <c r="R482" i="6"/>
  <c r="AM482" i="6" s="1"/>
  <c r="R514" i="6"/>
  <c r="AM514" i="6" s="1"/>
  <c r="R546" i="6"/>
  <c r="AM546" i="6" s="1"/>
  <c r="R578" i="6"/>
  <c r="AM578" i="6" s="1"/>
  <c r="R610" i="6"/>
  <c r="AM610" i="6" s="1"/>
  <c r="R642" i="6"/>
  <c r="AM642" i="6" s="1"/>
  <c r="R674" i="6"/>
  <c r="AM674" i="6" s="1"/>
  <c r="R706" i="6"/>
  <c r="AM706" i="6" s="1"/>
  <c r="R738" i="6"/>
  <c r="R770" i="6"/>
  <c r="AM770" i="6" s="1"/>
  <c r="R802" i="6"/>
  <c r="AM802" i="6" s="1"/>
  <c r="R834" i="6"/>
  <c r="AM834" i="6" s="1"/>
  <c r="R866" i="6"/>
  <c r="R898" i="6"/>
  <c r="AM898" i="6" s="1"/>
  <c r="R930" i="6"/>
  <c r="AM930" i="6" s="1"/>
  <c r="R962" i="6"/>
  <c r="AM962" i="6" s="1"/>
  <c r="R994" i="6"/>
  <c r="AM994" i="6" s="1"/>
  <c r="R1026" i="6"/>
  <c r="AM1026" i="6" s="1"/>
  <c r="R1062" i="6"/>
  <c r="AM1062" i="6" s="1"/>
  <c r="R1090" i="6"/>
  <c r="AM1090" i="6" s="1"/>
  <c r="R9" i="6"/>
  <c r="AM9" i="6" s="1"/>
  <c r="R358" i="6"/>
  <c r="R394" i="6"/>
  <c r="AM394" i="6" s="1"/>
  <c r="R426" i="6"/>
  <c r="AM426" i="6" s="1"/>
  <c r="R458" i="6"/>
  <c r="R490" i="6"/>
  <c r="AM490" i="6" s="1"/>
  <c r="R522" i="6"/>
  <c r="AM522" i="6" s="1"/>
  <c r="R554" i="6"/>
  <c r="AM554" i="6" s="1"/>
  <c r="R586" i="6"/>
  <c r="R618" i="6"/>
  <c r="R650" i="6"/>
  <c r="AM650" i="6" s="1"/>
  <c r="R682" i="6"/>
  <c r="AM682" i="6" s="1"/>
  <c r="R714" i="6"/>
  <c r="R746" i="6"/>
  <c r="R778" i="6"/>
  <c r="AM778" i="6" s="1"/>
  <c r="R810" i="6"/>
  <c r="AM810" i="6" s="1"/>
  <c r="R842" i="6"/>
  <c r="R874" i="6"/>
  <c r="AM874" i="6" s="1"/>
  <c r="R906" i="6"/>
  <c r="AM906" i="6" s="1"/>
  <c r="R938" i="6"/>
  <c r="AM938" i="6" s="1"/>
  <c r="R970" i="6"/>
  <c r="R1002" i="6"/>
  <c r="R1034" i="6"/>
  <c r="AM1034" i="6" s="1"/>
  <c r="R1066" i="6"/>
  <c r="R1102" i="6"/>
  <c r="AM1102" i="6" s="1"/>
  <c r="R21" i="6"/>
  <c r="R37" i="6"/>
  <c r="AM37" i="6" s="1"/>
  <c r="R53" i="6"/>
  <c r="R69" i="6"/>
  <c r="R85" i="6"/>
  <c r="R101" i="6"/>
  <c r="AM101" i="6" s="1"/>
  <c r="R117" i="6"/>
  <c r="R133" i="6"/>
  <c r="R149" i="6"/>
  <c r="R165" i="6"/>
  <c r="AM165" i="6" s="1"/>
  <c r="R181" i="6"/>
  <c r="R197" i="6"/>
  <c r="R213" i="6"/>
  <c r="R229" i="6"/>
  <c r="AM229" i="6" s="1"/>
  <c r="R245" i="6"/>
  <c r="AM245" i="6" s="1"/>
  <c r="R261" i="6"/>
  <c r="AM261" i="6" s="1"/>
  <c r="R277" i="6"/>
  <c r="R293" i="6"/>
  <c r="AM293" i="6" s="1"/>
  <c r="R309" i="6"/>
  <c r="AM309" i="6" s="1"/>
  <c r="R325" i="6"/>
  <c r="AM325" i="6" s="1"/>
  <c r="R341" i="6"/>
  <c r="R357" i="6"/>
  <c r="AM357" i="6" s="1"/>
  <c r="R373" i="6"/>
  <c r="AM373" i="6" s="1"/>
  <c r="R389" i="6"/>
  <c r="R405" i="6"/>
  <c r="R421" i="6"/>
  <c r="AM421" i="6" s="1"/>
  <c r="R437" i="6"/>
  <c r="AM437" i="6" s="1"/>
  <c r="R453" i="6"/>
  <c r="R469" i="6"/>
  <c r="R485" i="6"/>
  <c r="AM485" i="6" s="1"/>
  <c r="R501" i="6"/>
  <c r="AM501" i="6" s="1"/>
  <c r="R517" i="6"/>
  <c r="AM517" i="6" s="1"/>
  <c r="R533" i="6"/>
  <c r="AM533" i="6" s="1"/>
  <c r="R549" i="6"/>
  <c r="AM549" i="6" s="1"/>
  <c r="R565" i="6"/>
  <c r="AM565" i="6" s="1"/>
  <c r="R581" i="6"/>
  <c r="R597" i="6"/>
  <c r="R613" i="6"/>
  <c r="AM613" i="6" s="1"/>
  <c r="R629" i="6"/>
  <c r="AM629" i="6" s="1"/>
  <c r="R645" i="6"/>
  <c r="R661" i="6"/>
  <c r="AM661" i="6" s="1"/>
  <c r="R677" i="6"/>
  <c r="AM677" i="6" s="1"/>
  <c r="R693" i="6"/>
  <c r="AM693" i="6" s="1"/>
  <c r="R709" i="6"/>
  <c r="AM709" i="6" s="1"/>
  <c r="R725" i="6"/>
  <c r="R741" i="6"/>
  <c r="AM741" i="6" s="1"/>
  <c r="R757" i="6"/>
  <c r="AM757" i="6" s="1"/>
  <c r="R773" i="6"/>
  <c r="R789" i="6"/>
  <c r="AM789" i="6" s="1"/>
  <c r="R805" i="6"/>
  <c r="AM805" i="6" s="1"/>
  <c r="R821" i="6"/>
  <c r="AM821" i="6" s="1"/>
  <c r="R837" i="6"/>
  <c r="AM837" i="6" s="1"/>
  <c r="R853" i="6"/>
  <c r="R869" i="6"/>
  <c r="AM869" i="6" s="1"/>
  <c r="R885" i="6"/>
  <c r="AM885" i="6" s="1"/>
  <c r="R901" i="6"/>
  <c r="R917" i="6"/>
  <c r="R933" i="6"/>
  <c r="AM933" i="6" s="1"/>
  <c r="R949" i="6"/>
  <c r="AM949" i="6" s="1"/>
  <c r="R965" i="6"/>
  <c r="R981" i="6"/>
  <c r="R997" i="6"/>
  <c r="AM997" i="6" s="1"/>
  <c r="R1013" i="6"/>
  <c r="AM1013" i="6" s="1"/>
  <c r="R1029" i="6"/>
  <c r="AM1029" i="6" s="1"/>
  <c r="R1045" i="6"/>
  <c r="R1061" i="6"/>
  <c r="AM1061" i="6" s="1"/>
  <c r="R1077" i="6"/>
  <c r="R1093" i="6"/>
  <c r="R1109" i="6"/>
  <c r="R18" i="6"/>
  <c r="AM18" i="6" s="1"/>
  <c r="R34" i="6"/>
  <c r="AM34" i="6" s="1"/>
  <c r="R50" i="6"/>
  <c r="AM50" i="6" s="1"/>
  <c r="R66" i="6"/>
  <c r="AM66" i="6" s="1"/>
  <c r="R86" i="6"/>
  <c r="AM86" i="6" s="1"/>
  <c r="R102" i="6"/>
  <c r="AM102" i="6" s="1"/>
  <c r="R118" i="6"/>
  <c r="AM118" i="6" s="1"/>
  <c r="R134" i="6"/>
  <c r="AM134" i="6" s="1"/>
  <c r="R150" i="6"/>
  <c r="AM150" i="6" s="1"/>
  <c r="R166" i="6"/>
  <c r="AM166" i="6" s="1"/>
  <c r="R182" i="6"/>
  <c r="AM182" i="6" s="1"/>
  <c r="R198" i="6"/>
  <c r="AM198" i="6" s="1"/>
  <c r="R214" i="6"/>
  <c r="AM214" i="6" s="1"/>
  <c r="R230" i="6"/>
  <c r="AM230" i="6" s="1"/>
  <c r="R246" i="6"/>
  <c r="AM246" i="6" s="1"/>
  <c r="R262" i="6"/>
  <c r="AM262" i="6" s="1"/>
  <c r="R278" i="6"/>
  <c r="AM278" i="6" s="1"/>
  <c r="R294" i="6"/>
  <c r="AM294" i="6" s="1"/>
  <c r="R314" i="6"/>
  <c r="AM314" i="6" s="1"/>
  <c r="R330" i="6"/>
  <c r="R346" i="6"/>
  <c r="AM346" i="6" s="1"/>
  <c r="R366" i="6"/>
  <c r="R398" i="6"/>
  <c r="AM398" i="6" s="1"/>
  <c r="R430" i="6"/>
  <c r="R462" i="6"/>
  <c r="AM462" i="6" s="1"/>
  <c r="R494" i="6"/>
  <c r="AM494" i="6" s="1"/>
  <c r="R526" i="6"/>
  <c r="R558" i="6"/>
  <c r="R590" i="6"/>
  <c r="AM590" i="6" s="1"/>
  <c r="R622" i="6"/>
  <c r="R654" i="6"/>
  <c r="AM654" i="6" s="1"/>
  <c r="R686" i="6"/>
  <c r="R718" i="6"/>
  <c r="AM718" i="6" s="1"/>
  <c r="R750" i="6"/>
  <c r="R782" i="6"/>
  <c r="R814" i="6"/>
  <c r="R846" i="6"/>
  <c r="AM846" i="6" s="1"/>
  <c r="R878" i="6"/>
  <c r="AM878" i="6" s="1"/>
  <c r="R910" i="6"/>
  <c r="R942" i="6"/>
  <c r="AM942" i="6" s="1"/>
  <c r="R974" i="6"/>
  <c r="AM974" i="6" s="1"/>
  <c r="R1006" i="6"/>
  <c r="AM1006" i="6" s="1"/>
  <c r="R1038" i="6"/>
  <c r="AM1038" i="6" s="1"/>
  <c r="R1070" i="6"/>
  <c r="AM1070" i="6" s="1"/>
  <c r="R1098" i="6"/>
  <c r="AM1098" i="6" s="1"/>
  <c r="R7" i="6"/>
  <c r="AM7" i="6" s="1"/>
  <c r="R23" i="6"/>
  <c r="AM23" i="6" s="1"/>
  <c r="R39" i="6"/>
  <c r="AM39" i="6" s="1"/>
  <c r="R55" i="6"/>
  <c r="AM55" i="6" s="1"/>
  <c r="R71" i="6"/>
  <c r="AM71" i="6" s="1"/>
  <c r="R87" i="6"/>
  <c r="AM87" i="6" s="1"/>
  <c r="R103" i="6"/>
  <c r="AM103" i="6" s="1"/>
  <c r="R119" i="6"/>
  <c r="AM119" i="6" s="1"/>
  <c r="R135" i="6"/>
  <c r="AM135" i="6" s="1"/>
  <c r="R151" i="6"/>
  <c r="AM151" i="6" s="1"/>
  <c r="R167" i="6"/>
  <c r="AM167" i="6" s="1"/>
  <c r="R183" i="6"/>
  <c r="AM183" i="6" s="1"/>
  <c r="R199" i="6"/>
  <c r="AM199" i="6" s="1"/>
  <c r="R215" i="6"/>
  <c r="AM215" i="6" s="1"/>
  <c r="R231" i="6"/>
  <c r="AM231" i="6" s="1"/>
  <c r="R247" i="6"/>
  <c r="AM247" i="6" s="1"/>
  <c r="R263" i="6"/>
  <c r="AM263" i="6" s="1"/>
  <c r="R279" i="6"/>
  <c r="AM279" i="6" s="1"/>
  <c r="R295" i="6"/>
  <c r="AM295" i="6" s="1"/>
  <c r="R311" i="6"/>
  <c r="AM311" i="6" s="1"/>
  <c r="R327" i="6"/>
  <c r="AM327" i="6" s="1"/>
  <c r="R343" i="6"/>
  <c r="AM343" i="6" s="1"/>
  <c r="R359" i="6"/>
  <c r="AM359" i="6" s="1"/>
  <c r="R375" i="6"/>
  <c r="AM375" i="6" s="1"/>
  <c r="R391" i="6"/>
  <c r="AM391" i="6" s="1"/>
  <c r="R407" i="6"/>
  <c r="AM407" i="6" s="1"/>
  <c r="R423" i="6"/>
  <c r="AM423" i="6" s="1"/>
  <c r="R439" i="6"/>
  <c r="AM439" i="6" s="1"/>
  <c r="R455" i="6"/>
  <c r="AM455" i="6" s="1"/>
  <c r="R471" i="6"/>
  <c r="R487" i="6"/>
  <c r="AM487" i="6" s="1"/>
  <c r="R503" i="6"/>
  <c r="AM503" i="6" s="1"/>
  <c r="R519" i="6"/>
  <c r="AM519" i="6" s="1"/>
  <c r="R535" i="6"/>
  <c r="AM535" i="6" s="1"/>
  <c r="R551" i="6"/>
  <c r="AM551" i="6" s="1"/>
  <c r="R567" i="6"/>
  <c r="AM567" i="6" s="1"/>
  <c r="R583" i="6"/>
  <c r="AM583" i="6" s="1"/>
  <c r="R599" i="6"/>
  <c r="AM599" i="6" s="1"/>
  <c r="R615" i="6"/>
  <c r="AM615" i="6" s="1"/>
  <c r="R631" i="6"/>
  <c r="AM631" i="6" s="1"/>
  <c r="R647" i="6"/>
  <c r="AM647" i="6" s="1"/>
  <c r="R663" i="6"/>
  <c r="AM663" i="6" s="1"/>
  <c r="R679" i="6"/>
  <c r="AM679" i="6" s="1"/>
  <c r="R695" i="6"/>
  <c r="AM695" i="6" s="1"/>
  <c r="R711" i="6"/>
  <c r="AM711" i="6" s="1"/>
  <c r="R727" i="6"/>
  <c r="AM727" i="6" s="1"/>
  <c r="R743" i="6"/>
  <c r="AM743" i="6" s="1"/>
  <c r="R759" i="6"/>
  <c r="AM759" i="6" s="1"/>
  <c r="R775" i="6"/>
  <c r="AM775" i="6" s="1"/>
  <c r="R791" i="6"/>
  <c r="AM791" i="6" s="1"/>
  <c r="R807" i="6"/>
  <c r="AM807" i="6" s="1"/>
  <c r="R823" i="6"/>
  <c r="AM823" i="6" s="1"/>
  <c r="R839" i="6"/>
  <c r="AM839" i="6" s="1"/>
  <c r="R855" i="6"/>
  <c r="AM855" i="6" s="1"/>
  <c r="R871" i="6"/>
  <c r="AM871" i="6" s="1"/>
  <c r="R887" i="6"/>
  <c r="AM887" i="6" s="1"/>
  <c r="R903" i="6"/>
  <c r="AM903" i="6" s="1"/>
  <c r="R919" i="6"/>
  <c r="AM919" i="6" s="1"/>
  <c r="R935" i="6"/>
  <c r="AM935" i="6" s="1"/>
  <c r="R951" i="6"/>
  <c r="AM951" i="6" s="1"/>
  <c r="R967" i="6"/>
  <c r="AM967" i="6" s="1"/>
  <c r="R983" i="6"/>
  <c r="AM983" i="6" s="1"/>
  <c r="R999" i="6"/>
  <c r="AM999" i="6" s="1"/>
  <c r="R1015" i="6"/>
  <c r="AM1015" i="6" s="1"/>
  <c r="R1023" i="6"/>
  <c r="R1039" i="6"/>
  <c r="AM1039" i="6" s="1"/>
  <c r="R1055" i="6"/>
  <c r="R1071" i="6"/>
  <c r="AM1071" i="6" s="1"/>
  <c r="R1087" i="6"/>
  <c r="AM1087" i="6" s="1"/>
  <c r="R1111" i="6"/>
  <c r="AM1111" i="6" s="1"/>
  <c r="R4" i="6"/>
  <c r="R20" i="6"/>
  <c r="AM20" i="6" s="1"/>
  <c r="R36" i="6"/>
  <c r="R52" i="6"/>
  <c r="R68" i="6"/>
  <c r="R84" i="6"/>
  <c r="AM84" i="6" s="1"/>
  <c r="R100" i="6"/>
  <c r="AM100" i="6" s="1"/>
  <c r="R116" i="6"/>
  <c r="R132" i="6"/>
  <c r="R148" i="6"/>
  <c r="AM148" i="6" s="1"/>
  <c r="R164" i="6"/>
  <c r="R180" i="6"/>
  <c r="R196" i="6"/>
  <c r="R212" i="6"/>
  <c r="AM212" i="6" s="1"/>
  <c r="R228" i="6"/>
  <c r="AM228" i="6" s="1"/>
  <c r="R244" i="6"/>
  <c r="R260" i="6"/>
  <c r="R276" i="6"/>
  <c r="AM276" i="6" s="1"/>
  <c r="R292" i="6"/>
  <c r="R308" i="6"/>
  <c r="R324" i="6"/>
  <c r="R340" i="6"/>
  <c r="AM340" i="6" s="1"/>
  <c r="R1012" i="6"/>
  <c r="AM1012" i="6" s="1"/>
  <c r="R1060" i="6"/>
  <c r="R1104" i="6"/>
  <c r="AM1104" i="6" s="1"/>
  <c r="R1016" i="6"/>
  <c r="AM1016" i="6" s="1"/>
  <c r="R1064" i="6"/>
  <c r="R1108" i="6"/>
  <c r="R356" i="6"/>
  <c r="R372" i="6"/>
  <c r="AM372" i="6" s="1"/>
  <c r="R388" i="6"/>
  <c r="R404" i="6"/>
  <c r="R420" i="6"/>
  <c r="R436" i="6"/>
  <c r="AM436" i="6" s="1"/>
  <c r="R452" i="6"/>
  <c r="AM452" i="6" s="1"/>
  <c r="R468" i="6"/>
  <c r="R484" i="6"/>
  <c r="R500" i="6"/>
  <c r="AM500" i="6" s="1"/>
  <c r="R516" i="6"/>
  <c r="R532" i="6"/>
  <c r="R548" i="6"/>
  <c r="R564" i="6"/>
  <c r="AM564" i="6" s="1"/>
  <c r="R580" i="6"/>
  <c r="AM580" i="6" s="1"/>
  <c r="R596" i="6"/>
  <c r="R612" i="6"/>
  <c r="R628" i="6"/>
  <c r="AM628" i="6" s="1"/>
  <c r="R644" i="6"/>
  <c r="AM644" i="6" s="1"/>
  <c r="R660" i="6"/>
  <c r="R676" i="6"/>
  <c r="R692" i="6"/>
  <c r="AM692" i="6" s="1"/>
  <c r="R708" i="6"/>
  <c r="R724" i="6"/>
  <c r="R740" i="6"/>
  <c r="R756" i="6"/>
  <c r="AM756" i="6" s="1"/>
  <c r="R772" i="6"/>
  <c r="AM772" i="6" s="1"/>
  <c r="R788" i="6"/>
  <c r="AM788" i="6" s="1"/>
  <c r="R804" i="6"/>
  <c r="R820" i="6"/>
  <c r="AM820" i="6" s="1"/>
  <c r="R836" i="6"/>
  <c r="R852" i="6"/>
  <c r="R868" i="6"/>
  <c r="R884" i="6"/>
  <c r="AM884" i="6" s="1"/>
  <c r="R900" i="6"/>
  <c r="AM900" i="6" s="1"/>
  <c r="R916" i="6"/>
  <c r="R932" i="6"/>
  <c r="R948" i="6"/>
  <c r="AM948" i="6" s="1"/>
  <c r="R964" i="6"/>
  <c r="R996" i="6"/>
  <c r="R1044" i="6"/>
  <c r="R1096" i="6"/>
  <c r="AM1096" i="6" s="1"/>
  <c r="R25" i="6"/>
  <c r="AM25" i="6" s="1"/>
  <c r="R41" i="6"/>
  <c r="AM41" i="6" s="1"/>
  <c r="R57" i="6"/>
  <c r="AM57" i="6" s="1"/>
  <c r="R73" i="6"/>
  <c r="AM73" i="6" s="1"/>
  <c r="R89" i="6"/>
  <c r="AM89" i="6" s="1"/>
  <c r="R105" i="6"/>
  <c r="AM105" i="6" s="1"/>
  <c r="R121" i="6"/>
  <c r="AM121" i="6" s="1"/>
  <c r="R137" i="6"/>
  <c r="AM137" i="6" s="1"/>
  <c r="R153" i="6"/>
  <c r="AM153" i="6" s="1"/>
  <c r="R169" i="6"/>
  <c r="AM169" i="6" s="1"/>
  <c r="R185" i="6"/>
  <c r="AM185" i="6" s="1"/>
  <c r="R201" i="6"/>
  <c r="AM201" i="6" s="1"/>
  <c r="R217" i="6"/>
  <c r="AM217" i="6" s="1"/>
  <c r="R233" i="6"/>
  <c r="R249" i="6"/>
  <c r="R265" i="6"/>
  <c r="AM265" i="6" s="1"/>
  <c r="R281" i="6"/>
  <c r="AM281" i="6" s="1"/>
  <c r="R297" i="6"/>
  <c r="R313" i="6"/>
  <c r="R329" i="6"/>
  <c r="AM329" i="6" s="1"/>
  <c r="R345" i="6"/>
  <c r="AM345" i="6" s="1"/>
  <c r="R361" i="6"/>
  <c r="AM361" i="6" s="1"/>
  <c r="R377" i="6"/>
  <c r="AM377" i="6" s="1"/>
  <c r="R393" i="6"/>
  <c r="AM393" i="6" s="1"/>
  <c r="R409" i="6"/>
  <c r="AM409" i="6" s="1"/>
  <c r="R425" i="6"/>
  <c r="R441" i="6"/>
  <c r="AM441" i="6" s="1"/>
  <c r="R457" i="6"/>
  <c r="AM457" i="6" s="1"/>
  <c r="R473" i="6"/>
  <c r="AM473" i="6" s="1"/>
  <c r="R489" i="6"/>
  <c r="R505" i="6"/>
  <c r="AM505" i="6" s="1"/>
  <c r="R521" i="6"/>
  <c r="AM521" i="6" s="1"/>
  <c r="R537" i="6"/>
  <c r="AM537" i="6" s="1"/>
  <c r="R553" i="6"/>
  <c r="R569" i="6"/>
  <c r="AM569" i="6" s="1"/>
  <c r="R585" i="6"/>
  <c r="AM585" i="6" s="1"/>
  <c r="R601" i="6"/>
  <c r="R617" i="6"/>
  <c r="AM617" i="6" s="1"/>
  <c r="R633" i="6"/>
  <c r="AM633" i="6" s="1"/>
  <c r="R649" i="6"/>
  <c r="AM649" i="6" s="1"/>
  <c r="R665" i="6"/>
  <c r="AM665" i="6" s="1"/>
  <c r="R681" i="6"/>
  <c r="R697" i="6"/>
  <c r="R713" i="6"/>
  <c r="AM713" i="6" s="1"/>
  <c r="R729" i="6"/>
  <c r="AM729" i="6" s="1"/>
  <c r="R745" i="6"/>
  <c r="R761" i="6"/>
  <c r="AM761" i="6" s="1"/>
  <c r="R777" i="6"/>
  <c r="AM777" i="6" s="1"/>
  <c r="R793" i="6"/>
  <c r="AM793" i="6" s="1"/>
  <c r="R809" i="6"/>
  <c r="AM809" i="6" s="1"/>
  <c r="R825" i="6"/>
  <c r="R841" i="6"/>
  <c r="AM841" i="6" s="1"/>
  <c r="R857" i="6"/>
  <c r="AM857" i="6" s="1"/>
  <c r="R873" i="6"/>
  <c r="R889" i="6"/>
  <c r="AM889" i="6" s="1"/>
  <c r="R905" i="6"/>
  <c r="AM905" i="6" s="1"/>
  <c r="R921" i="6"/>
  <c r="R937" i="6"/>
  <c r="AM937" i="6" s="1"/>
  <c r="R953" i="6"/>
  <c r="AM953" i="6" s="1"/>
  <c r="R969" i="6"/>
  <c r="AM969" i="6" s="1"/>
  <c r="R985" i="6"/>
  <c r="AM985" i="6" s="1"/>
  <c r="R1001" i="6"/>
  <c r="AM1001" i="6" s="1"/>
  <c r="R1017" i="6"/>
  <c r="R1033" i="6"/>
  <c r="AM1033" i="6" s="1"/>
  <c r="R1049" i="6"/>
  <c r="AM1049" i="6" s="1"/>
  <c r="R1065" i="6"/>
  <c r="R1081" i="6"/>
  <c r="R1097" i="6"/>
  <c r="AM1097" i="6" s="1"/>
  <c r="R6" i="6"/>
  <c r="AM6" i="6" s="1"/>
  <c r="R22" i="6"/>
  <c r="AM22" i="6" s="1"/>
  <c r="R38" i="6"/>
  <c r="AM38" i="6" s="1"/>
  <c r="R54" i="6"/>
  <c r="AM54" i="6" s="1"/>
  <c r="R70" i="6"/>
  <c r="AM70" i="6" s="1"/>
  <c r="R90" i="6"/>
  <c r="AM90" i="6" s="1"/>
  <c r="R106" i="6"/>
  <c r="R122" i="6"/>
  <c r="AM122" i="6" s="1"/>
  <c r="R138" i="6"/>
  <c r="R154" i="6"/>
  <c r="AM154" i="6" s="1"/>
  <c r="R170" i="6"/>
  <c r="AM170" i="6" s="1"/>
  <c r="R186" i="6"/>
  <c r="AM186" i="6" s="1"/>
  <c r="R202" i="6"/>
  <c r="AM202" i="6" s="1"/>
  <c r="R218" i="6"/>
  <c r="AM218" i="6" s="1"/>
  <c r="R234" i="6"/>
  <c r="R250" i="6"/>
  <c r="AM250" i="6" s="1"/>
  <c r="R266" i="6"/>
  <c r="AM266" i="6" s="1"/>
  <c r="R282" i="6"/>
  <c r="AM282" i="6" s="1"/>
  <c r="R298" i="6"/>
  <c r="R318" i="6"/>
  <c r="AM318" i="6" s="1"/>
  <c r="R334" i="6"/>
  <c r="R350" i="6"/>
  <c r="AM350" i="6" s="1"/>
  <c r="R374" i="6"/>
  <c r="AM374" i="6" s="1"/>
  <c r="R406" i="6"/>
  <c r="AM406" i="6" s="1"/>
  <c r="R438" i="6"/>
  <c r="AM438" i="6" s="1"/>
  <c r="R470" i="6"/>
  <c r="AM470" i="6" s="1"/>
  <c r="R502" i="6"/>
  <c r="AM502" i="6" s="1"/>
  <c r="R534" i="6"/>
  <c r="AM534" i="6" s="1"/>
  <c r="R566" i="6"/>
  <c r="AM566" i="6" s="1"/>
  <c r="R598" i="6"/>
  <c r="AM598" i="6" s="1"/>
  <c r="R630" i="6"/>
  <c r="AM630" i="6" s="1"/>
  <c r="R662" i="6"/>
  <c r="AM662" i="6" s="1"/>
  <c r="R694" i="6"/>
  <c r="AM694" i="6" s="1"/>
  <c r="R726" i="6"/>
  <c r="AM726" i="6" s="1"/>
  <c r="R758" i="6"/>
  <c r="AM758" i="6" s="1"/>
  <c r="R790" i="6"/>
  <c r="AM790" i="6" s="1"/>
  <c r="R822" i="6"/>
  <c r="AM822" i="6" s="1"/>
  <c r="R854" i="6"/>
  <c r="AM854" i="6" s="1"/>
  <c r="R886" i="6"/>
  <c r="AM886" i="6" s="1"/>
  <c r="R918" i="6"/>
  <c r="AM918" i="6" s="1"/>
  <c r="R950" i="6"/>
  <c r="AM950" i="6" s="1"/>
  <c r="R982" i="6"/>
  <c r="AM982" i="6" s="1"/>
  <c r="R1014" i="6"/>
  <c r="AM1014" i="6" s="1"/>
  <c r="R1042" i="6"/>
  <c r="AM1042" i="6" s="1"/>
  <c r="R1078" i="6"/>
  <c r="AM1078" i="6" s="1"/>
  <c r="R1110" i="6"/>
  <c r="R11" i="6"/>
  <c r="AM11" i="6" s="1"/>
  <c r="R27" i="6"/>
  <c r="AM27" i="6" s="1"/>
  <c r="R43" i="6"/>
  <c r="AM43" i="6" s="1"/>
  <c r="R59" i="6"/>
  <c r="R75" i="6"/>
  <c r="R91" i="6"/>
  <c r="AM91" i="6" s="1"/>
  <c r="R107" i="6"/>
  <c r="AM107" i="6" s="1"/>
  <c r="R123" i="6"/>
  <c r="R139" i="6"/>
  <c r="R155" i="6"/>
  <c r="AM155" i="6" s="1"/>
  <c r="R171" i="6"/>
  <c r="R187" i="6"/>
  <c r="R203" i="6"/>
  <c r="R219" i="6"/>
  <c r="AM219" i="6" s="1"/>
  <c r="R235" i="6"/>
  <c r="AM235" i="6" s="1"/>
  <c r="R251" i="6"/>
  <c r="R267" i="6"/>
  <c r="AM267" i="6" s="1"/>
  <c r="R283" i="6"/>
  <c r="AM283" i="6" s="1"/>
  <c r="R299" i="6"/>
  <c r="R315" i="6"/>
  <c r="R331" i="6"/>
  <c r="R347" i="6"/>
  <c r="AM347" i="6" s="1"/>
  <c r="R363" i="6"/>
  <c r="AM363" i="6" s="1"/>
  <c r="R379" i="6"/>
  <c r="R395" i="6"/>
  <c r="R411" i="6"/>
  <c r="AM411" i="6" s="1"/>
  <c r="R427" i="6"/>
  <c r="AM427" i="6" s="1"/>
  <c r="R443" i="6"/>
  <c r="R459" i="6"/>
  <c r="R475" i="6"/>
  <c r="AM475" i="6" s="1"/>
  <c r="R491" i="6"/>
  <c r="R507" i="6"/>
  <c r="R523" i="6"/>
  <c r="AM523" i="6" s="1"/>
  <c r="R539" i="6"/>
  <c r="AM539" i="6" s="1"/>
  <c r="R555" i="6"/>
  <c r="AM555" i="6" s="1"/>
  <c r="R571" i="6"/>
  <c r="R587" i="6"/>
  <c r="R603" i="6"/>
  <c r="AM603" i="6" s="1"/>
  <c r="R619" i="6"/>
  <c r="AM619" i="6" s="1"/>
  <c r="R635" i="6"/>
  <c r="R651" i="6"/>
  <c r="R667" i="6"/>
  <c r="AM667" i="6" s="1"/>
  <c r="R683" i="6"/>
  <c r="R699" i="6"/>
  <c r="R715" i="6"/>
  <c r="R731" i="6"/>
  <c r="AM731" i="6" s="1"/>
  <c r="R747" i="6"/>
  <c r="R763" i="6"/>
  <c r="R779" i="6"/>
  <c r="AM779" i="6" s="1"/>
  <c r="R795" i="6"/>
  <c r="AM795" i="6" s="1"/>
  <c r="R811" i="6"/>
  <c r="AM811" i="6" s="1"/>
  <c r="R827" i="6"/>
  <c r="R843" i="6"/>
  <c r="R859" i="6"/>
  <c r="AM859" i="6" s="1"/>
  <c r="R875" i="6"/>
  <c r="AM875" i="6" s="1"/>
  <c r="R891" i="6"/>
  <c r="R907" i="6"/>
  <c r="R923" i="6"/>
  <c r="AM923" i="6" s="1"/>
  <c r="R939" i="6"/>
  <c r="R955" i="6"/>
  <c r="R971" i="6"/>
  <c r="R987" i="6"/>
  <c r="AM987" i="6" s="1"/>
  <c r="R1003" i="6"/>
  <c r="R1019" i="6"/>
  <c r="R1027" i="6"/>
  <c r="R1043" i="6"/>
  <c r="AM1043" i="6" s="1"/>
  <c r="R1059" i="6"/>
  <c r="AM1059" i="6" s="1"/>
  <c r="R1075" i="6"/>
  <c r="R1091" i="6"/>
  <c r="R82" i="6"/>
  <c r="AM82" i="6" s="1"/>
  <c r="R8" i="6"/>
  <c r="R24" i="6"/>
  <c r="R40" i="6"/>
  <c r="R56" i="6"/>
  <c r="AM56" i="6" s="1"/>
  <c r="R72" i="6"/>
  <c r="AM72" i="6" s="1"/>
  <c r="R88" i="6"/>
  <c r="R104" i="6"/>
  <c r="R120" i="6"/>
  <c r="AM120" i="6" s="1"/>
  <c r="R136" i="6"/>
  <c r="AM136" i="6" s="1"/>
  <c r="R152" i="6"/>
  <c r="AM152" i="6" s="1"/>
  <c r="R168" i="6"/>
  <c r="AM168" i="6" s="1"/>
  <c r="R184" i="6"/>
  <c r="AM184" i="6" s="1"/>
  <c r="R200" i="6"/>
  <c r="R216" i="6"/>
  <c r="AM216" i="6" s="1"/>
  <c r="R232" i="6"/>
  <c r="AM232" i="6" s="1"/>
  <c r="R248" i="6"/>
  <c r="AM248" i="6" s="1"/>
  <c r="R264" i="6"/>
  <c r="AM264" i="6" s="1"/>
  <c r="R280" i="6"/>
  <c r="R296" i="6"/>
  <c r="R312" i="6"/>
  <c r="AM312" i="6" s="1"/>
  <c r="R328" i="6"/>
  <c r="AM328" i="6" s="1"/>
  <c r="R972" i="6"/>
  <c r="R1024" i="6"/>
  <c r="AM1024" i="6" s="1"/>
  <c r="R1072" i="6"/>
  <c r="AM1072" i="6" s="1"/>
  <c r="R968" i="6"/>
  <c r="AM968" i="6" s="1"/>
  <c r="R1028" i="6"/>
  <c r="R1076" i="6"/>
  <c r="R344" i="6"/>
  <c r="AM344" i="6" s="1"/>
  <c r="R360" i="6"/>
  <c r="AM360" i="6" s="1"/>
  <c r="R376" i="6"/>
  <c r="AM376" i="6" s="1"/>
  <c r="R392" i="6"/>
  <c r="R408" i="6"/>
  <c r="AM408" i="6" s="1"/>
  <c r="R424" i="6"/>
  <c r="R440" i="6"/>
  <c r="AM440" i="6" s="1"/>
  <c r="R456" i="6"/>
  <c r="R472" i="6"/>
  <c r="AM472" i="6" s="1"/>
  <c r="R488" i="6"/>
  <c r="AM488" i="6" s="1"/>
  <c r="R504" i="6"/>
  <c r="AM504" i="6" s="1"/>
  <c r="R520" i="6"/>
  <c r="R536" i="6"/>
  <c r="AM536" i="6" s="1"/>
  <c r="R552" i="6"/>
  <c r="AM552" i="6" s="1"/>
  <c r="R568" i="6"/>
  <c r="AM568" i="6" s="1"/>
  <c r="R584" i="6"/>
  <c r="AM584" i="6" s="1"/>
  <c r="R600" i="6"/>
  <c r="AM600" i="6" s="1"/>
  <c r="R616" i="6"/>
  <c r="AM616" i="6" s="1"/>
  <c r="R632" i="6"/>
  <c r="AM632" i="6" s="1"/>
  <c r="R648" i="6"/>
  <c r="R664" i="6"/>
  <c r="AM664" i="6" s="1"/>
  <c r="R680" i="6"/>
  <c r="R696" i="6"/>
  <c r="AM696" i="6" s="1"/>
  <c r="R712" i="6"/>
  <c r="R728" i="6"/>
  <c r="AM728" i="6" s="1"/>
  <c r="R744" i="6"/>
  <c r="AM744" i="6" s="1"/>
  <c r="R760" i="6"/>
  <c r="AM760" i="6" s="1"/>
  <c r="R776" i="6"/>
  <c r="R792" i="6"/>
  <c r="AM792" i="6" s="1"/>
  <c r="R808" i="6"/>
  <c r="AM808" i="6" s="1"/>
  <c r="R824" i="6"/>
  <c r="AM824" i="6" s="1"/>
  <c r="R840" i="6"/>
  <c r="R856" i="6"/>
  <c r="AM856" i="6" s="1"/>
  <c r="R872" i="6"/>
  <c r="R888" i="6"/>
  <c r="AM888" i="6" s="1"/>
  <c r="R904" i="6"/>
  <c r="R920" i="6"/>
  <c r="AM920" i="6" s="1"/>
  <c r="R936" i="6"/>
  <c r="AM936" i="6" s="1"/>
  <c r="R952" i="6"/>
  <c r="AM952" i="6" s="1"/>
  <c r="R976" i="6"/>
  <c r="AM976" i="6" s="1"/>
  <c r="R1008" i="6"/>
  <c r="AM1008" i="6" s="1"/>
  <c r="R1056" i="6"/>
  <c r="AM1056" i="6" s="1"/>
  <c r="R1112" i="6"/>
  <c r="AM1112" i="6" s="1"/>
  <c r="R13" i="6"/>
  <c r="R29" i="6"/>
  <c r="AM29" i="6" s="1"/>
  <c r="R45" i="6"/>
  <c r="AM45" i="6" s="1"/>
  <c r="R61" i="6"/>
  <c r="R77" i="6"/>
  <c r="R93" i="6"/>
  <c r="AM93" i="6" s="1"/>
  <c r="R109" i="6"/>
  <c r="R125" i="6"/>
  <c r="R141" i="6"/>
  <c r="R157" i="6"/>
  <c r="AM157" i="6" s="1"/>
  <c r="R173" i="6"/>
  <c r="AM173" i="6" s="1"/>
  <c r="R189" i="6"/>
  <c r="AM189" i="6" s="1"/>
  <c r="R205" i="6"/>
  <c r="R221" i="6"/>
  <c r="AM221" i="6" s="1"/>
  <c r="R237" i="6"/>
  <c r="R253" i="6"/>
  <c r="R269" i="6"/>
  <c r="AM269" i="6" s="1"/>
  <c r="R285" i="6"/>
  <c r="AM285" i="6" s="1"/>
  <c r="R301" i="6"/>
  <c r="AM301" i="6" s="1"/>
  <c r="R317" i="6"/>
  <c r="AM317" i="6" s="1"/>
  <c r="R333" i="6"/>
  <c r="AM333" i="6" s="1"/>
  <c r="R349" i="6"/>
  <c r="AM349" i="6" s="1"/>
  <c r="R365" i="6"/>
  <c r="R381" i="6"/>
  <c r="R397" i="6"/>
  <c r="R413" i="6"/>
  <c r="AM413" i="6" s="1"/>
  <c r="R429" i="6"/>
  <c r="R445" i="6"/>
  <c r="R461" i="6"/>
  <c r="R477" i="6"/>
  <c r="AM477" i="6" s="1"/>
  <c r="R493" i="6"/>
  <c r="AM493" i="6" s="1"/>
  <c r="R509" i="6"/>
  <c r="R525" i="6"/>
  <c r="R541" i="6"/>
  <c r="AM541" i="6" s="1"/>
  <c r="R557" i="6"/>
  <c r="R573" i="6"/>
  <c r="R589" i="6"/>
  <c r="AM589" i="6" s="1"/>
  <c r="R605" i="6"/>
  <c r="AM605" i="6" s="1"/>
  <c r="R621" i="6"/>
  <c r="AM621" i="6" s="1"/>
  <c r="R637" i="6"/>
  <c r="AM637" i="6" s="1"/>
  <c r="R653" i="6"/>
  <c r="R669" i="6"/>
  <c r="AM669" i="6" s="1"/>
  <c r="R685" i="6"/>
  <c r="AM685" i="6" s="1"/>
  <c r="R701" i="6"/>
  <c r="R717" i="6"/>
  <c r="R733" i="6"/>
  <c r="AM733" i="6" s="1"/>
  <c r="R749" i="6"/>
  <c r="R765" i="6"/>
  <c r="R781" i="6"/>
  <c r="AM781" i="6" s="1"/>
  <c r="R797" i="6"/>
  <c r="AM797" i="6" s="1"/>
  <c r="R813" i="6"/>
  <c r="AM813" i="6" s="1"/>
  <c r="R829" i="6"/>
  <c r="R845" i="6"/>
  <c r="R861" i="6"/>
  <c r="AM861" i="6" s="1"/>
  <c r="R877" i="6"/>
  <c r="AM877" i="6" s="1"/>
  <c r="R893" i="6"/>
  <c r="R909" i="6"/>
  <c r="R925" i="6"/>
  <c r="AM925" i="6" s="1"/>
  <c r="R941" i="6"/>
  <c r="R957" i="6"/>
  <c r="R973" i="6"/>
  <c r="R989" i="6"/>
  <c r="AM989" i="6" s="1"/>
  <c r="R1005" i="6"/>
  <c r="AM1005" i="6" s="1"/>
  <c r="R1021" i="6"/>
  <c r="R1037" i="6"/>
  <c r="R1053" i="6"/>
  <c r="AM1053" i="6" s="1"/>
  <c r="R1069" i="6"/>
  <c r="AM1069" i="6" s="1"/>
  <c r="R1085" i="6"/>
  <c r="AM1085" i="6" s="1"/>
  <c r="R1101" i="6"/>
  <c r="R10" i="6"/>
  <c r="AM10" i="6" s="1"/>
  <c r="R26" i="6"/>
  <c r="AM26" i="6" s="1"/>
  <c r="R42" i="6"/>
  <c r="AM42" i="6" s="1"/>
  <c r="R58" i="6"/>
  <c r="AM58" i="6" s="1"/>
  <c r="R74" i="6"/>
  <c r="AM74" i="6" s="1"/>
  <c r="R94" i="6"/>
  <c r="AM94" i="6" s="1"/>
  <c r="R110" i="6"/>
  <c r="R126" i="6"/>
  <c r="AM126" i="6" s="1"/>
  <c r="R142" i="6"/>
  <c r="AM142" i="6" s="1"/>
  <c r="R158" i="6"/>
  <c r="AM158" i="6" s="1"/>
  <c r="R174" i="6"/>
  <c r="R190" i="6"/>
  <c r="AM190" i="6" s="1"/>
  <c r="R206" i="6"/>
  <c r="AM206" i="6" s="1"/>
  <c r="R222" i="6"/>
  <c r="AM222" i="6" s="1"/>
  <c r="R238" i="6"/>
  <c r="R254" i="6"/>
  <c r="AM254" i="6" s="1"/>
  <c r="R270" i="6"/>
  <c r="AM270" i="6" s="1"/>
  <c r="R286" i="6"/>
  <c r="AM286" i="6" s="1"/>
  <c r="R302" i="6"/>
  <c r="R322" i="6"/>
  <c r="AM322" i="6" s="1"/>
  <c r="R338" i="6"/>
  <c r="AM338" i="6" s="1"/>
  <c r="R354" i="6"/>
  <c r="AM354" i="6" s="1"/>
  <c r="R382" i="6"/>
  <c r="AM382" i="6" s="1"/>
  <c r="R414" i="6"/>
  <c r="AM414" i="6" s="1"/>
  <c r="R446" i="6"/>
  <c r="AM446" i="6" s="1"/>
  <c r="R478" i="6"/>
  <c r="AM478" i="6" s="1"/>
  <c r="R510" i="6"/>
  <c r="AM510" i="6" s="1"/>
  <c r="R542" i="6"/>
  <c r="AM542" i="6" s="1"/>
  <c r="R574" i="6"/>
  <c r="AM574" i="6" s="1"/>
  <c r="R606" i="6"/>
  <c r="AM606" i="6" s="1"/>
  <c r="R638" i="6"/>
  <c r="AM638" i="6" s="1"/>
  <c r="R670" i="6"/>
  <c r="AM670" i="6" s="1"/>
  <c r="R702" i="6"/>
  <c r="AM702" i="6" s="1"/>
  <c r="R734" i="6"/>
  <c r="AM734" i="6" s="1"/>
  <c r="R766" i="6"/>
  <c r="AM766" i="6" s="1"/>
  <c r="R798" i="6"/>
  <c r="AM798" i="6" s="1"/>
  <c r="R826" i="6"/>
  <c r="AM826" i="6" s="1"/>
  <c r="R862" i="6"/>
  <c r="AM862" i="6" s="1"/>
  <c r="R894" i="6"/>
  <c r="AM894" i="6" s="1"/>
  <c r="R926" i="6"/>
  <c r="AM926" i="6" s="1"/>
  <c r="R958" i="6"/>
  <c r="AM958" i="6" s="1"/>
  <c r="R990" i="6"/>
  <c r="AM990" i="6" s="1"/>
  <c r="R1022" i="6"/>
  <c r="R1050" i="6"/>
  <c r="AM1050" i="6" s="1"/>
  <c r="R1086" i="6"/>
  <c r="AM1086" i="6" s="1"/>
  <c r="R15" i="6"/>
  <c r="AM15" i="6" s="1"/>
  <c r="R31" i="6"/>
  <c r="R47" i="6"/>
  <c r="AM47" i="6" s="1"/>
  <c r="R63" i="6"/>
  <c r="AM63" i="6" s="1"/>
  <c r="R79" i="6"/>
  <c r="AM79" i="6" s="1"/>
  <c r="R95" i="6"/>
  <c r="AM95" i="6" s="1"/>
  <c r="R111" i="6"/>
  <c r="AM111" i="6" s="1"/>
  <c r="R127" i="6"/>
  <c r="AM127" i="6" s="1"/>
  <c r="R143" i="6"/>
  <c r="AM143" i="6" s="1"/>
  <c r="R159" i="6"/>
  <c r="R175" i="6"/>
  <c r="AM175" i="6" s="1"/>
  <c r="R191" i="6"/>
  <c r="AM191" i="6" s="1"/>
  <c r="R207" i="6"/>
  <c r="AM207" i="6" s="1"/>
  <c r="R223" i="6"/>
  <c r="R239" i="6"/>
  <c r="AM239" i="6" s="1"/>
  <c r="R255" i="6"/>
  <c r="AM255" i="6" s="1"/>
  <c r="R271" i="6"/>
  <c r="AM271" i="6" s="1"/>
  <c r="R287" i="6"/>
  <c r="R303" i="6"/>
  <c r="AM303" i="6" s="1"/>
  <c r="R319" i="6"/>
  <c r="AM319" i="6" s="1"/>
  <c r="R335" i="6"/>
  <c r="AM335" i="6" s="1"/>
  <c r="R351" i="6"/>
  <c r="R367" i="6"/>
  <c r="AM367" i="6" s="1"/>
  <c r="R383" i="6"/>
  <c r="AM383" i="6" s="1"/>
  <c r="R399" i="6"/>
  <c r="AM399" i="6" s="1"/>
  <c r="R415" i="6"/>
  <c r="R431" i="6"/>
  <c r="AM431" i="6" s="1"/>
  <c r="R447" i="6"/>
  <c r="AM447" i="6" s="1"/>
  <c r="R463" i="6"/>
  <c r="AM463" i="6" s="1"/>
  <c r="R479" i="6"/>
  <c r="AM479" i="6" s="1"/>
  <c r="R495" i="6"/>
  <c r="AM495" i="6" s="1"/>
  <c r="R511" i="6"/>
  <c r="AM511" i="6" s="1"/>
  <c r="R527" i="6"/>
  <c r="AM527" i="6" s="1"/>
  <c r="R543" i="6"/>
  <c r="R559" i="6"/>
  <c r="AM559" i="6" s="1"/>
  <c r="R575" i="6"/>
  <c r="AM575" i="6" s="1"/>
  <c r="R591" i="6"/>
  <c r="AM591" i="6" s="1"/>
  <c r="R607" i="6"/>
  <c r="R623" i="6"/>
  <c r="AM623" i="6" s="1"/>
  <c r="R639" i="6"/>
  <c r="AM639" i="6" s="1"/>
  <c r="R655" i="6"/>
  <c r="AM655" i="6" s="1"/>
  <c r="R671" i="6"/>
  <c r="R687" i="6"/>
  <c r="AM687" i="6" s="1"/>
  <c r="R703" i="6"/>
  <c r="AM703" i="6" s="1"/>
  <c r="R719" i="6"/>
  <c r="AM719" i="6" s="1"/>
  <c r="R735" i="6"/>
  <c r="R751" i="6"/>
  <c r="AM751" i="6" s="1"/>
  <c r="R767" i="6"/>
  <c r="AM767" i="6" s="1"/>
  <c r="R783" i="6"/>
  <c r="AM783" i="6" s="1"/>
  <c r="R799" i="6"/>
  <c r="R815" i="6"/>
  <c r="AM815" i="6" s="1"/>
  <c r="R831" i="6"/>
  <c r="AM831" i="6" s="1"/>
  <c r="R847" i="6"/>
  <c r="AM847" i="6" s="1"/>
  <c r="R863" i="6"/>
  <c r="AM863" i="6" s="1"/>
  <c r="R879" i="6"/>
  <c r="AM879" i="6" s="1"/>
  <c r="R895" i="6"/>
  <c r="AM895" i="6" s="1"/>
  <c r="R911" i="6"/>
  <c r="AM911" i="6" s="1"/>
  <c r="R927" i="6"/>
  <c r="AM927" i="6" s="1"/>
  <c r="R943" i="6"/>
  <c r="AM943" i="6" s="1"/>
  <c r="R959" i="6"/>
  <c r="AM959" i="6" s="1"/>
  <c r="R975" i="6"/>
  <c r="AM975" i="6" s="1"/>
  <c r="R991" i="6"/>
  <c r="R1007" i="6"/>
  <c r="AM1007" i="6" s="1"/>
  <c r="R1099" i="6"/>
  <c r="AM1099" i="6" s="1"/>
  <c r="R1031" i="6"/>
  <c r="AM1031" i="6" s="1"/>
  <c r="R1047" i="6"/>
  <c r="AM1047" i="6" s="1"/>
  <c r="R1063" i="6"/>
  <c r="AM1063" i="6" s="1"/>
  <c r="R1079" i="6"/>
  <c r="AM1079" i="6" s="1"/>
  <c r="R1095" i="6"/>
  <c r="R12" i="6"/>
  <c r="R28" i="6"/>
  <c r="R44" i="6"/>
  <c r="AM44" i="6" s="1"/>
  <c r="R60" i="6"/>
  <c r="R76" i="6"/>
  <c r="R92" i="6"/>
  <c r="R108" i="6"/>
  <c r="AM108" i="6" s="1"/>
  <c r="R124" i="6"/>
  <c r="R140" i="6"/>
  <c r="R156" i="6"/>
  <c r="R172" i="6"/>
  <c r="AM172" i="6" s="1"/>
  <c r="R188" i="6"/>
  <c r="R204" i="6"/>
  <c r="R220" i="6"/>
  <c r="R236" i="6"/>
  <c r="AM236" i="6" s="1"/>
  <c r="R252" i="6"/>
  <c r="R268" i="6"/>
  <c r="R284" i="6"/>
  <c r="R300" i="6"/>
  <c r="AM300" i="6" s="1"/>
  <c r="R316" i="6"/>
  <c r="AM316" i="6" s="1"/>
  <c r="R332" i="6"/>
  <c r="R992" i="6"/>
  <c r="AM992" i="6" s="1"/>
  <c r="R1036" i="6"/>
  <c r="AM1036" i="6" s="1"/>
  <c r="R1084" i="6"/>
  <c r="AM1084" i="6" s="1"/>
  <c r="R988" i="6"/>
  <c r="R1040" i="6"/>
  <c r="AM1040" i="6" s="1"/>
  <c r="R1088" i="6"/>
  <c r="AM1088" i="6" s="1"/>
  <c r="R348" i="6"/>
  <c r="R364" i="6"/>
  <c r="R380" i="6"/>
  <c r="R396" i="6"/>
  <c r="AM396" i="6" s="1"/>
  <c r="R412" i="6"/>
  <c r="R428" i="6"/>
  <c r="R444" i="6"/>
  <c r="R460" i="6"/>
  <c r="AM460" i="6" s="1"/>
  <c r="R476" i="6"/>
  <c r="R492" i="6"/>
  <c r="R508" i="6"/>
  <c r="R524" i="6"/>
  <c r="AM524" i="6" s="1"/>
  <c r="R540" i="6"/>
  <c r="R556" i="6"/>
  <c r="R572" i="6"/>
  <c r="R588" i="6"/>
  <c r="AM588" i="6" s="1"/>
  <c r="R604" i="6"/>
  <c r="R620" i="6"/>
  <c r="R636" i="6"/>
  <c r="R652" i="6"/>
  <c r="AM652" i="6" s="1"/>
  <c r="R668" i="6"/>
  <c r="R684" i="6"/>
  <c r="R700" i="6"/>
  <c r="R716" i="6"/>
  <c r="AM716" i="6" s="1"/>
  <c r="R732" i="6"/>
  <c r="R748" i="6"/>
  <c r="R764" i="6"/>
  <c r="R780" i="6"/>
  <c r="AM780" i="6" s="1"/>
  <c r="R796" i="6"/>
  <c r="R812" i="6"/>
  <c r="R828" i="6"/>
  <c r="R844" i="6"/>
  <c r="AM844" i="6" s="1"/>
  <c r="R860" i="6"/>
  <c r="R876" i="6"/>
  <c r="R892" i="6"/>
  <c r="R908" i="6"/>
  <c r="AM908" i="6" s="1"/>
  <c r="R924" i="6"/>
  <c r="R940" i="6"/>
  <c r="R956" i="6"/>
  <c r="R980" i="6"/>
  <c r="AM980" i="6" s="1"/>
  <c r="R1020" i="6"/>
  <c r="R1068" i="6"/>
  <c r="R17" i="6"/>
  <c r="AM17" i="6" s="1"/>
  <c r="R33" i="6"/>
  <c r="AM33" i="6" s="1"/>
  <c r="R49" i="6"/>
  <c r="R65" i="6"/>
  <c r="AM65" i="6" s="1"/>
  <c r="R81" i="6"/>
  <c r="R97" i="6"/>
  <c r="AM97" i="6" s="1"/>
  <c r="R113" i="6"/>
  <c r="R129" i="6"/>
  <c r="AM129" i="6" s="1"/>
  <c r="R145" i="6"/>
  <c r="AM145" i="6" s="1"/>
  <c r="R161" i="6"/>
  <c r="AM161" i="6" s="1"/>
  <c r="R177" i="6"/>
  <c r="R193" i="6"/>
  <c r="AM193" i="6" s="1"/>
  <c r="R209" i="6"/>
  <c r="R225" i="6"/>
  <c r="AM225" i="6" s="1"/>
  <c r="R241" i="6"/>
  <c r="AM241" i="6" s="1"/>
  <c r="R257" i="6"/>
  <c r="R273" i="6"/>
  <c r="R289" i="6"/>
  <c r="AM289" i="6" s="1"/>
  <c r="R305" i="6"/>
  <c r="R321" i="6"/>
  <c r="R337" i="6"/>
  <c r="R353" i="6"/>
  <c r="AM353" i="6" s="1"/>
  <c r="R369" i="6"/>
  <c r="AM369" i="6" s="1"/>
  <c r="R385" i="6"/>
  <c r="AM385" i="6" s="1"/>
  <c r="R401" i="6"/>
  <c r="R417" i="6"/>
  <c r="AM417" i="6" s="1"/>
  <c r="R433" i="6"/>
  <c r="R449" i="6"/>
  <c r="AM449" i="6" s="1"/>
  <c r="R465" i="6"/>
  <c r="R481" i="6"/>
  <c r="AM481" i="6" s="1"/>
  <c r="R497" i="6"/>
  <c r="R513" i="6"/>
  <c r="AM513" i="6" s="1"/>
  <c r="R529" i="6"/>
  <c r="AM529" i="6" s="1"/>
  <c r="R545" i="6"/>
  <c r="AM545" i="6" s="1"/>
  <c r="R561" i="6"/>
  <c r="AM561" i="6" s="1"/>
  <c r="R577" i="6"/>
  <c r="R593" i="6"/>
  <c r="AM593" i="6" s="1"/>
  <c r="R609" i="6"/>
  <c r="AM609" i="6" s="1"/>
  <c r="R625" i="6"/>
  <c r="AM625" i="6" s="1"/>
  <c r="R641" i="6"/>
  <c r="AM641" i="6" s="1"/>
  <c r="R657" i="6"/>
  <c r="R673" i="6"/>
  <c r="AM673" i="6" s="1"/>
  <c r="R689" i="6"/>
  <c r="AM689" i="6" s="1"/>
  <c r="R705" i="6"/>
  <c r="R721" i="6"/>
  <c r="R737" i="6"/>
  <c r="AM737" i="6" s="1"/>
  <c r="R753" i="6"/>
  <c r="AM753" i="6" s="1"/>
  <c r="R769" i="6"/>
  <c r="AM769" i="6" s="1"/>
  <c r="R785" i="6"/>
  <c r="R801" i="6"/>
  <c r="AM801" i="6" s="1"/>
  <c r="R817" i="6"/>
  <c r="AM817" i="6" s="1"/>
  <c r="R833" i="6"/>
  <c r="AM833" i="6" s="1"/>
  <c r="R849" i="6"/>
  <c r="R865" i="6"/>
  <c r="AM865" i="6" s="1"/>
  <c r="R881" i="6"/>
  <c r="AM881" i="6" s="1"/>
  <c r="R897" i="6"/>
  <c r="R913" i="6"/>
  <c r="AM913" i="6" s="1"/>
  <c r="R929" i="6"/>
  <c r="AM929" i="6" s="1"/>
  <c r="R945" i="6"/>
  <c r="AM945" i="6" s="1"/>
  <c r="R961" i="6"/>
  <c r="AM961" i="6" s="1"/>
  <c r="R977" i="6"/>
  <c r="R993" i="6"/>
  <c r="AM993" i="6" s="1"/>
  <c r="R1009" i="6"/>
  <c r="AM1009" i="6" s="1"/>
  <c r="R1025" i="6"/>
  <c r="AM1025" i="6" s="1"/>
  <c r="R1041" i="6"/>
  <c r="R1057" i="6"/>
  <c r="AM1057" i="6" s="1"/>
  <c r="R1073" i="6"/>
  <c r="AM1073" i="6" s="1"/>
  <c r="R1089" i="6"/>
  <c r="AM1089" i="6" s="1"/>
  <c r="R1105" i="6"/>
  <c r="AM1105" i="6" s="1"/>
  <c r="R14" i="6"/>
  <c r="AM14" i="6" s="1"/>
  <c r="R30" i="6"/>
  <c r="AM30" i="6" s="1"/>
  <c r="R46" i="6"/>
  <c r="R62" i="6"/>
  <c r="AM62" i="6" s="1"/>
  <c r="R78" i="6"/>
  <c r="AM78" i="6" s="1"/>
  <c r="R98" i="6"/>
  <c r="AM98" i="6" s="1"/>
  <c r="R114" i="6"/>
  <c r="AM114" i="6" s="1"/>
  <c r="R130" i="6"/>
  <c r="AM130" i="6" s="1"/>
  <c r="R146" i="6"/>
  <c r="AM146" i="6" s="1"/>
  <c r="R162" i="6"/>
  <c r="AM162" i="6" s="1"/>
  <c r="R178" i="6"/>
  <c r="AM178" i="6" s="1"/>
  <c r="R194" i="6"/>
  <c r="R210" i="6"/>
  <c r="AM210" i="6" s="1"/>
  <c r="R226" i="6"/>
  <c r="R242" i="6"/>
  <c r="AM242" i="6" s="1"/>
  <c r="R258" i="6"/>
  <c r="AM258" i="6" s="1"/>
  <c r="R274" i="6"/>
  <c r="AM274" i="6" s="1"/>
  <c r="R290" i="6"/>
  <c r="AM290" i="6" s="1"/>
  <c r="R310" i="6"/>
  <c r="AM310" i="6" s="1"/>
  <c r="R326" i="6"/>
  <c r="AM326" i="6" s="1"/>
  <c r="R342" i="6"/>
  <c r="AM342" i="6" s="1"/>
  <c r="R362" i="6"/>
  <c r="R390" i="6"/>
  <c r="AM390" i="6" s="1"/>
  <c r="R422" i="6"/>
  <c r="AM422" i="6" s="1"/>
  <c r="R454" i="6"/>
  <c r="AM454" i="6" s="1"/>
  <c r="R486" i="6"/>
  <c r="AM486" i="6" s="1"/>
  <c r="R518" i="6"/>
  <c r="AM518" i="6" s="1"/>
  <c r="R550" i="6"/>
  <c r="AM550" i="6" s="1"/>
  <c r="R582" i="6"/>
  <c r="AM582" i="6" s="1"/>
  <c r="R614" i="6"/>
  <c r="AM614" i="6" s="1"/>
  <c r="R646" i="6"/>
  <c r="AM646" i="6" s="1"/>
  <c r="R678" i="6"/>
  <c r="AM678" i="6" s="1"/>
  <c r="R710" i="6"/>
  <c r="AM710" i="6" s="1"/>
  <c r="R742" i="6"/>
  <c r="AM742" i="6" s="1"/>
  <c r="R774" i="6"/>
  <c r="AM774" i="6" s="1"/>
  <c r="R806" i="6"/>
  <c r="AM806" i="6" s="1"/>
  <c r="R838" i="6"/>
  <c r="AM838" i="6" s="1"/>
  <c r="R870" i="6"/>
  <c r="AM870" i="6" s="1"/>
  <c r="R902" i="6"/>
  <c r="AM902" i="6" s="1"/>
  <c r="R934" i="6"/>
  <c r="AM934" i="6" s="1"/>
  <c r="R966" i="6"/>
  <c r="AM966" i="6" s="1"/>
  <c r="R998" i="6"/>
  <c r="AM998" i="6" s="1"/>
  <c r="R1030" i="6"/>
  <c r="AM1030" i="6" s="1"/>
  <c r="R1058" i="6"/>
  <c r="AM1058" i="6" s="1"/>
  <c r="R1094" i="6"/>
  <c r="AM1094" i="6" s="1"/>
  <c r="R3" i="6"/>
  <c r="R19" i="6"/>
  <c r="R35" i="6"/>
  <c r="R51" i="6"/>
  <c r="AM51" i="6" s="1"/>
  <c r="R67" i="6"/>
  <c r="R83" i="6"/>
  <c r="R99" i="6"/>
  <c r="R115" i="6"/>
  <c r="AM115" i="6" s="1"/>
  <c r="R131" i="6"/>
  <c r="R147" i="6"/>
  <c r="R163" i="6"/>
  <c r="R179" i="6"/>
  <c r="AM179" i="6" s="1"/>
  <c r="R195" i="6"/>
  <c r="R211" i="6"/>
  <c r="R227" i="6"/>
  <c r="R243" i="6"/>
  <c r="AM243" i="6" s="1"/>
  <c r="R259" i="6"/>
  <c r="R275" i="6"/>
  <c r="R291" i="6"/>
  <c r="R307" i="6"/>
  <c r="AM307" i="6" s="1"/>
  <c r="R323" i="6"/>
  <c r="R339" i="6"/>
  <c r="R355" i="6"/>
  <c r="R371" i="6"/>
  <c r="AM371" i="6" s="1"/>
  <c r="R387" i="6"/>
  <c r="R403" i="6"/>
  <c r="R419" i="6"/>
  <c r="R435" i="6"/>
  <c r="AM435" i="6" s="1"/>
  <c r="R451" i="6"/>
  <c r="R467" i="6"/>
  <c r="R483" i="6"/>
  <c r="R499" i="6"/>
  <c r="AM499" i="6" s="1"/>
  <c r="R515" i="6"/>
  <c r="R531" i="6"/>
  <c r="R547" i="6"/>
  <c r="R563" i="6"/>
  <c r="AM563" i="6" s="1"/>
  <c r="R579" i="6"/>
  <c r="R595" i="6"/>
  <c r="R611" i="6"/>
  <c r="R627" i="6"/>
  <c r="AM627" i="6" s="1"/>
  <c r="R643" i="6"/>
  <c r="R659" i="6"/>
  <c r="R675" i="6"/>
  <c r="R691" i="6"/>
  <c r="AM691" i="6" s="1"/>
  <c r="R707" i="6"/>
  <c r="R723" i="6"/>
  <c r="R739" i="6"/>
  <c r="R755" i="6"/>
  <c r="AM755" i="6" s="1"/>
  <c r="R771" i="6"/>
  <c r="R787" i="6"/>
  <c r="R803" i="6"/>
  <c r="R819" i="6"/>
  <c r="AM819" i="6" s="1"/>
  <c r="R835" i="6"/>
  <c r="R851" i="6"/>
  <c r="R867" i="6"/>
  <c r="R883" i="6"/>
  <c r="AM883" i="6" s="1"/>
  <c r="R899" i="6"/>
  <c r="R915" i="6"/>
  <c r="R931" i="6"/>
  <c r="R947" i="6"/>
  <c r="AM947" i="6" s="1"/>
  <c r="R963" i="6"/>
  <c r="R979" i="6"/>
  <c r="R995" i="6"/>
  <c r="R1011" i="6"/>
  <c r="AM1011" i="6" s="1"/>
  <c r="R1107" i="6"/>
  <c r="AM1107" i="6" s="1"/>
  <c r="R1035" i="6"/>
  <c r="AM1035" i="6" s="1"/>
  <c r="R1051" i="6"/>
  <c r="R1067" i="6"/>
  <c r="AM1067" i="6" s="1"/>
  <c r="R1083" i="6"/>
  <c r="AM1083" i="6" s="1"/>
  <c r="R1103" i="6"/>
  <c r="AM1103" i="6" s="1"/>
  <c r="R16" i="6"/>
  <c r="R32" i="6"/>
  <c r="AM32" i="6" s="1"/>
  <c r="R48" i="6"/>
  <c r="AM48" i="6" s="1"/>
  <c r="R64" i="6"/>
  <c r="R80" i="6"/>
  <c r="R96" i="6"/>
  <c r="AM96" i="6" s="1"/>
  <c r="R112" i="6"/>
  <c r="R128" i="6"/>
  <c r="AM128" i="6" s="1"/>
  <c r="R144" i="6"/>
  <c r="AM144" i="6" s="1"/>
  <c r="R160" i="6"/>
  <c r="AM160" i="6" s="1"/>
  <c r="R176" i="6"/>
  <c r="AM176" i="6" s="1"/>
  <c r="R192" i="6"/>
  <c r="R208" i="6"/>
  <c r="AM208" i="6" s="1"/>
  <c r="R224" i="6"/>
  <c r="AM224" i="6" s="1"/>
  <c r="R240" i="6"/>
  <c r="AM240" i="6" s="1"/>
  <c r="R256" i="6"/>
  <c r="AM256" i="6" s="1"/>
  <c r="R272" i="6"/>
  <c r="R288" i="6"/>
  <c r="AM288" i="6" s="1"/>
  <c r="R304" i="6"/>
  <c r="R320" i="6"/>
  <c r="AM320" i="6" s="1"/>
  <c r="R336" i="6"/>
  <c r="AM336" i="6" s="1"/>
  <c r="R1004" i="6"/>
  <c r="AM1004" i="6" s="1"/>
  <c r="R1048" i="6"/>
  <c r="AM1048" i="6" s="1"/>
  <c r="R1092" i="6"/>
  <c r="R1000" i="6"/>
  <c r="R1052" i="6"/>
  <c r="AM1052" i="6" s="1"/>
  <c r="R1100" i="6"/>
  <c r="AM1100" i="6" s="1"/>
  <c r="R352" i="6"/>
  <c r="AM352" i="6" s="1"/>
  <c r="R368" i="6"/>
  <c r="AM368" i="6" s="1"/>
  <c r="R384" i="6"/>
  <c r="AM384" i="6" s="1"/>
  <c r="R400" i="6"/>
  <c r="AM400" i="6" s="1"/>
  <c r="R416" i="6"/>
  <c r="R432" i="6"/>
  <c r="AM432" i="6" s="1"/>
  <c r="R448" i="6"/>
  <c r="AM448" i="6" s="1"/>
  <c r="R464" i="6"/>
  <c r="AM464" i="6" s="1"/>
  <c r="R480" i="6"/>
  <c r="AM480" i="6" s="1"/>
  <c r="R496" i="6"/>
  <c r="AM496" i="6" s="1"/>
  <c r="R512" i="6"/>
  <c r="AM512" i="6" s="1"/>
  <c r="R528" i="6"/>
  <c r="AM528" i="6" s="1"/>
  <c r="R544" i="6"/>
  <c r="AM544" i="6" s="1"/>
  <c r="R560" i="6"/>
  <c r="R576" i="6"/>
  <c r="AM576" i="6" s="1"/>
  <c r="R592" i="6"/>
  <c r="R608" i="6"/>
  <c r="AM608" i="6" s="1"/>
  <c r="R624" i="6"/>
  <c r="R640" i="6"/>
  <c r="AM640" i="6" s="1"/>
  <c r="R656" i="6"/>
  <c r="R672" i="6"/>
  <c r="AM672" i="6" s="1"/>
  <c r="R688" i="6"/>
  <c r="R704" i="6"/>
  <c r="AM704" i="6" s="1"/>
  <c r="R720" i="6"/>
  <c r="AM720" i="6" s="1"/>
  <c r="R736" i="6"/>
  <c r="AM736" i="6" s="1"/>
  <c r="R752" i="6"/>
  <c r="AM752" i="6" s="1"/>
  <c r="R768" i="6"/>
  <c r="AM768" i="6" s="1"/>
  <c r="R784" i="6"/>
  <c r="AM784" i="6" s="1"/>
  <c r="R800" i="6"/>
  <c r="AM800" i="6" s="1"/>
  <c r="R816" i="6"/>
  <c r="AM816" i="6" s="1"/>
  <c r="R832" i="6"/>
  <c r="AM832" i="6" s="1"/>
  <c r="R848" i="6"/>
  <c r="AM848" i="6" s="1"/>
  <c r="R864" i="6"/>
  <c r="AM864" i="6" s="1"/>
  <c r="R880" i="6"/>
  <c r="AM880" i="6" s="1"/>
  <c r="R896" i="6"/>
  <c r="AM896" i="6" s="1"/>
  <c r="R912" i="6"/>
  <c r="AM912" i="6" s="1"/>
  <c r="R928" i="6"/>
  <c r="AM928" i="6" s="1"/>
  <c r="R944" i="6"/>
  <c r="AM944" i="6" s="1"/>
  <c r="R960" i="6"/>
  <c r="AM960" i="6" s="1"/>
  <c r="R984" i="6"/>
  <c r="AM984" i="6" s="1"/>
  <c r="R1032" i="6"/>
  <c r="R1080" i="6"/>
  <c r="AM1080" i="6" s="1"/>
  <c r="Y23" i="12"/>
  <c r="Y22" i="12"/>
  <c r="Y17" i="12"/>
  <c r="Y13" i="12"/>
  <c r="Y7" i="12"/>
  <c r="Y28" i="12"/>
  <c r="Y21" i="12"/>
  <c r="Y19" i="12"/>
  <c r="Y15" i="12"/>
  <c r="Y10" i="12"/>
  <c r="Y6" i="12"/>
  <c r="Y27" i="12"/>
  <c r="Y26" i="12"/>
  <c r="Y9" i="12"/>
  <c r="Y24" i="12"/>
  <c r="Y20" i="12"/>
  <c r="Y18" i="12"/>
  <c r="Y14" i="12"/>
  <c r="Y12" i="12"/>
  <c r="Y8" i="12"/>
  <c r="Z546" i="6"/>
  <c r="AC546" i="6" s="1"/>
  <c r="AD546" i="6" s="1"/>
  <c r="Z217" i="6"/>
  <c r="AC217" i="6" s="1"/>
  <c r="AD217" i="6" s="1"/>
  <c r="AJ82" i="6"/>
  <c r="AJ846" i="6"/>
  <c r="AJ18" i="6"/>
  <c r="AJ1070" i="6"/>
  <c r="AJ974" i="6"/>
  <c r="AJ138" i="6"/>
  <c r="AJ186" i="6"/>
  <c r="AJ250" i="6"/>
  <c r="AJ814" i="6"/>
  <c r="AJ174" i="6"/>
  <c r="AJ50" i="6"/>
  <c r="AJ878" i="6"/>
  <c r="AJ1038" i="6"/>
  <c r="AJ1006" i="6"/>
  <c r="AJ98" i="6"/>
  <c r="AJ1110" i="6"/>
  <c r="AJ810" i="6"/>
  <c r="AJ314" i="6"/>
  <c r="AJ330" i="6"/>
  <c r="AJ346" i="6"/>
  <c r="AJ366" i="6"/>
  <c r="AJ398" i="6"/>
  <c r="AJ430" i="6"/>
  <c r="AJ462" i="6"/>
  <c r="AJ494" i="6"/>
  <c r="AJ526" i="6"/>
  <c r="AJ558" i="6"/>
  <c r="AJ590" i="6"/>
  <c r="AJ622" i="6"/>
  <c r="AJ654" i="6"/>
  <c r="AJ686" i="6"/>
  <c r="AJ718" i="6"/>
  <c r="AJ750" i="6"/>
  <c r="AJ782" i="6"/>
  <c r="AJ910" i="6"/>
  <c r="AJ1026" i="6"/>
  <c r="Z1116" i="6"/>
  <c r="AC1116" i="6" s="1"/>
  <c r="AD1116" i="6" s="1"/>
  <c r="Z1115" i="6"/>
  <c r="AC1115" i="6" s="1"/>
  <c r="AD1115" i="6" s="1"/>
  <c r="Z1114" i="6"/>
  <c r="AC1114" i="6" s="1"/>
  <c r="AD1114" i="6" s="1"/>
  <c r="Z1113" i="6"/>
  <c r="AC1113" i="6" s="1"/>
  <c r="AD1113" i="6" s="1"/>
  <c r="Z1117" i="6"/>
  <c r="AC1117" i="6" s="1"/>
  <c r="AD1117" i="6" s="1"/>
  <c r="AJ1074" i="6"/>
  <c r="AJ978" i="6"/>
  <c r="AJ698" i="6"/>
  <c r="AJ722" i="6"/>
  <c r="AJ210" i="6"/>
  <c r="AJ754" i="6"/>
  <c r="AJ1010" i="6"/>
  <c r="AJ146" i="6"/>
  <c r="AJ30" i="6"/>
  <c r="AJ850" i="6"/>
  <c r="AJ242" i="6"/>
  <c r="AJ62" i="6"/>
  <c r="AJ882" i="6"/>
  <c r="AJ914" i="6"/>
  <c r="AJ1058" i="6"/>
  <c r="AJ690" i="6"/>
  <c r="AJ890" i="6"/>
  <c r="AJ1082" i="6"/>
  <c r="AJ546" i="6"/>
  <c r="AJ962" i="6"/>
  <c r="AJ106" i="6"/>
  <c r="AJ170" i="6"/>
  <c r="AJ218" i="6"/>
  <c r="AJ282" i="6"/>
  <c r="AJ634" i="6"/>
  <c r="AJ954" i="6"/>
  <c r="AJ122" i="6"/>
  <c r="AJ234" i="6"/>
  <c r="AJ298" i="6"/>
  <c r="AJ334" i="6"/>
  <c r="AJ394" i="6"/>
  <c r="AJ1042" i="6"/>
  <c r="AJ90" i="6"/>
  <c r="AJ154" i="6"/>
  <c r="AJ202" i="6"/>
  <c r="AJ266" i="6"/>
  <c r="AJ318" i="6"/>
  <c r="AJ350" i="6"/>
  <c r="AJ442" i="6"/>
  <c r="AJ570" i="6"/>
  <c r="AJ306" i="6"/>
  <c r="AJ410" i="6"/>
  <c r="AJ474" i="6"/>
  <c r="AJ602" i="6"/>
  <c r="AJ666" i="6"/>
  <c r="AJ762" i="6"/>
  <c r="AJ830" i="6"/>
  <c r="AJ986" i="6"/>
  <c r="AJ926" i="6"/>
  <c r="AJ1050" i="6"/>
  <c r="AJ58" i="6"/>
  <c r="AJ142" i="6"/>
  <c r="AJ538" i="6"/>
  <c r="AJ586" i="6"/>
  <c r="AJ730" i="6"/>
  <c r="AJ778" i="6"/>
  <c r="AJ922" i="6"/>
  <c r="AJ1018" i="6"/>
  <c r="AJ110" i="6"/>
  <c r="AJ238" i="6"/>
  <c r="AJ554" i="6"/>
  <c r="AJ734" i="6"/>
  <c r="AJ958" i="6"/>
  <c r="AJ26" i="6"/>
  <c r="AJ206" i="6"/>
  <c r="AJ338" i="6"/>
  <c r="AJ378" i="6"/>
  <c r="AJ506" i="6"/>
  <c r="AJ794" i="6"/>
  <c r="AJ858" i="6"/>
  <c r="AJ906" i="6"/>
  <c r="AJ970" i="6"/>
  <c r="AJ1054" i="6"/>
  <c r="AJ458" i="6"/>
  <c r="AJ522" i="6"/>
  <c r="AJ842" i="6"/>
  <c r="AJ482" i="6"/>
  <c r="AJ642" i="6"/>
  <c r="AJ994" i="6"/>
  <c r="AJ514" i="6"/>
  <c r="AJ386" i="6"/>
  <c r="AJ426" i="6"/>
  <c r="AJ702" i="6"/>
  <c r="AJ990" i="6"/>
  <c r="AJ1066" i="6"/>
  <c r="AJ434" i="6"/>
  <c r="AJ610" i="6"/>
  <c r="AJ786" i="6"/>
  <c r="AJ938" i="6"/>
  <c r="AJ178" i="6"/>
  <c r="AJ274" i="6"/>
  <c r="AJ578" i="6"/>
  <c r="AJ766" i="6"/>
  <c r="AJ10" i="6"/>
  <c r="AJ42" i="6"/>
  <c r="AJ74" i="6"/>
  <c r="AJ94" i="6"/>
  <c r="AJ126" i="6"/>
  <c r="AJ158" i="6"/>
  <c r="AJ190" i="6"/>
  <c r="AJ222" i="6"/>
  <c r="AJ382" i="6"/>
  <c r="AJ606" i="6"/>
  <c r="AJ650" i="6"/>
  <c r="AJ682" i="6"/>
  <c r="AJ714" i="6"/>
  <c r="AJ826" i="6"/>
  <c r="AJ862" i="6"/>
  <c r="AJ1002" i="6"/>
  <c r="AJ1034" i="6"/>
  <c r="AJ254" i="6"/>
  <c r="AJ286" i="6"/>
  <c r="AJ490" i="6"/>
  <c r="AJ670" i="6"/>
  <c r="AJ746" i="6"/>
  <c r="AJ1022" i="6"/>
  <c r="AJ1102" i="6"/>
  <c r="AJ466" i="6"/>
  <c r="AJ818" i="6"/>
  <c r="AJ946" i="6"/>
  <c r="AJ226" i="6"/>
  <c r="AJ354" i="6"/>
  <c r="AJ638" i="6"/>
  <c r="AJ14" i="6"/>
  <c r="AJ46" i="6"/>
  <c r="AJ78" i="6"/>
  <c r="AJ270" i="6"/>
  <c r="AJ302" i="6"/>
  <c r="AJ362" i="6"/>
  <c r="AJ414" i="6"/>
  <c r="AJ446" i="6"/>
  <c r="AJ478" i="6"/>
  <c r="AJ510" i="6"/>
  <c r="AJ542" i="6"/>
  <c r="AJ574" i="6"/>
  <c r="AJ618" i="6"/>
  <c r="AJ798" i="6"/>
  <c r="AJ874" i="6"/>
  <c r="AJ894" i="6"/>
  <c r="AJ1086" i="6"/>
  <c r="AJ217" i="6"/>
  <c r="AJ942" i="6"/>
  <c r="AJ34" i="6"/>
  <c r="AJ66" i="6"/>
  <c r="AJ114" i="6"/>
  <c r="AJ130" i="6"/>
  <c r="AJ162" i="6"/>
  <c r="AJ194" i="6"/>
  <c r="AJ258" i="6"/>
  <c r="AJ290" i="6"/>
  <c r="AJ322" i="6"/>
  <c r="AJ370" i="6"/>
  <c r="AJ402" i="6"/>
  <c r="AJ418" i="6"/>
  <c r="AJ450" i="6"/>
  <c r="AJ498" i="6"/>
  <c r="AJ530" i="6"/>
  <c r="AJ562" i="6"/>
  <c r="AJ594" i="6"/>
  <c r="AJ626" i="6"/>
  <c r="AJ658" i="6"/>
  <c r="AJ674" i="6"/>
  <c r="AJ706" i="6"/>
  <c r="AJ738" i="6"/>
  <c r="AJ770" i="6"/>
  <c r="AJ802" i="6"/>
  <c r="AJ834" i="6"/>
  <c r="AJ866" i="6"/>
  <c r="AJ898" i="6"/>
  <c r="AJ930" i="6"/>
  <c r="AJ1090" i="6"/>
  <c r="AJ1106" i="6"/>
  <c r="AJ6" i="6"/>
  <c r="AJ86" i="6"/>
  <c r="AJ102" i="6"/>
  <c r="AJ118" i="6"/>
  <c r="AJ150" i="6"/>
  <c r="AJ166" i="6"/>
  <c r="AJ262" i="6"/>
  <c r="AJ294" i="6"/>
  <c r="AJ310" i="6"/>
  <c r="AJ326" i="6"/>
  <c r="AJ342" i="6"/>
  <c r="AJ358" i="6"/>
  <c r="AJ374" i="6"/>
  <c r="AJ390" i="6"/>
  <c r="AJ406" i="6"/>
  <c r="AJ438" i="6"/>
  <c r="AJ470" i="6"/>
  <c r="AJ534" i="6"/>
  <c r="AJ566" i="6"/>
  <c r="AJ582" i="6"/>
  <c r="AJ614" i="6"/>
  <c r="AJ630" i="6"/>
  <c r="AJ646" i="6"/>
  <c r="AJ662" i="6"/>
  <c r="AJ678" i="6"/>
  <c r="AJ694" i="6"/>
  <c r="AJ710" i="6"/>
  <c r="AJ726" i="6"/>
  <c r="AJ742" i="6"/>
  <c r="AJ758" i="6"/>
  <c r="AJ790" i="6"/>
  <c r="AJ822" i="6"/>
  <c r="AJ854" i="6"/>
  <c r="AJ886" i="6"/>
  <c r="AJ918" i="6"/>
  <c r="AJ950" i="6"/>
  <c r="AJ966" i="6"/>
  <c r="AJ982" i="6"/>
  <c r="AJ998" i="6"/>
  <c r="AJ1014" i="6"/>
  <c r="AJ1030" i="6"/>
  <c r="AJ1046" i="6"/>
  <c r="AJ1062" i="6"/>
  <c r="AJ1078" i="6"/>
  <c r="AJ1094" i="6"/>
  <c r="AJ22" i="6"/>
  <c r="AJ38" i="6"/>
  <c r="AJ54" i="6"/>
  <c r="AJ70" i="6"/>
  <c r="AJ278" i="6"/>
  <c r="AJ486" i="6"/>
  <c r="AJ502" i="6"/>
  <c r="AJ518" i="6"/>
  <c r="AJ550" i="6"/>
  <c r="AJ598" i="6"/>
  <c r="AJ134" i="6"/>
  <c r="AJ182" i="6"/>
  <c r="AJ198" i="6"/>
  <c r="AJ214" i="6"/>
  <c r="AJ230" i="6"/>
  <c r="AJ246" i="6"/>
  <c r="AJ422" i="6"/>
  <c r="AJ454" i="6"/>
  <c r="AJ774" i="6"/>
  <c r="AJ806" i="6"/>
  <c r="AJ838" i="6"/>
  <c r="AJ870" i="6"/>
  <c r="AJ902" i="6"/>
  <c r="AJ934" i="6"/>
  <c r="AJ1013" i="6"/>
  <c r="AJ28" i="6"/>
  <c r="AJ60" i="6"/>
  <c r="AJ76" i="6"/>
  <c r="AJ108" i="6"/>
  <c r="AJ140" i="6"/>
  <c r="AJ172" i="6"/>
  <c r="AJ204" i="6"/>
  <c r="AJ236" i="6"/>
  <c r="AJ268" i="6"/>
  <c r="AJ316" i="6"/>
  <c r="AJ348" i="6"/>
  <c r="AJ364" i="6"/>
  <c r="AJ396" i="6"/>
  <c r="AJ428" i="6"/>
  <c r="AJ476" i="6"/>
  <c r="AJ508" i="6"/>
  <c r="AJ540" i="6"/>
  <c r="AJ572" i="6"/>
  <c r="AJ604" i="6"/>
  <c r="AJ620" i="6"/>
  <c r="AJ652" i="6"/>
  <c r="AJ684" i="6"/>
  <c r="AJ716" i="6"/>
  <c r="AJ748" i="6"/>
  <c r="AJ796" i="6"/>
  <c r="AJ828" i="6"/>
  <c r="AJ860" i="6"/>
  <c r="AJ892" i="6"/>
  <c r="AJ924" i="6"/>
  <c r="AJ956" i="6"/>
  <c r="AJ972" i="6"/>
  <c r="AJ988" i="6"/>
  <c r="AJ1020" i="6"/>
  <c r="AJ1052" i="6"/>
  <c r="AJ1084" i="6"/>
  <c r="AJ5" i="6"/>
  <c r="AJ53" i="6"/>
  <c r="AJ101" i="6"/>
  <c r="AJ133" i="6"/>
  <c r="AJ165" i="6"/>
  <c r="AJ197" i="6"/>
  <c r="AJ233" i="6"/>
  <c r="AJ265" i="6"/>
  <c r="AJ329" i="6"/>
  <c r="AJ945" i="6"/>
  <c r="AJ67" i="6"/>
  <c r="AJ99" i="6"/>
  <c r="AJ131" i="6"/>
  <c r="AJ163" i="6"/>
  <c r="AJ179" i="6"/>
  <c r="AJ211" i="6"/>
  <c r="AJ227" i="6"/>
  <c r="AJ259" i="6"/>
  <c r="AJ307" i="6"/>
  <c r="AJ355" i="6"/>
  <c r="AJ387" i="6"/>
  <c r="AJ419" i="6"/>
  <c r="AJ435" i="6"/>
  <c r="AJ547" i="6"/>
  <c r="AJ579" i="6"/>
  <c r="AJ691" i="6"/>
  <c r="AJ707" i="6"/>
  <c r="AJ739" i="6"/>
  <c r="AJ771" i="6"/>
  <c r="AJ803" i="6"/>
  <c r="AJ819" i="6"/>
  <c r="AJ899" i="6"/>
  <c r="AJ1027" i="6"/>
  <c r="AJ48" i="6"/>
  <c r="AJ64" i="6"/>
  <c r="AJ96" i="6"/>
  <c r="AJ128" i="6"/>
  <c r="AJ144" i="6"/>
  <c r="AJ160" i="6"/>
  <c r="AJ192" i="6"/>
  <c r="AJ208" i="6"/>
  <c r="AJ256" i="6"/>
  <c r="AJ288" i="6"/>
  <c r="AJ320" i="6"/>
  <c r="AJ336" i="6"/>
  <c r="AJ352" i="6"/>
  <c r="AJ368" i="6"/>
  <c r="AJ384" i="6"/>
  <c r="AJ400" i="6"/>
  <c r="AJ416" i="6"/>
  <c r="AJ432" i="6"/>
  <c r="AJ448" i="6"/>
  <c r="AJ464" i="6"/>
  <c r="AJ480" i="6"/>
  <c r="AJ496" i="6"/>
  <c r="AJ512" i="6"/>
  <c r="AJ528" i="6"/>
  <c r="AJ544" i="6"/>
  <c r="AJ576" i="6"/>
  <c r="AJ608" i="6"/>
  <c r="AJ640" i="6"/>
  <c r="AJ672" i="6"/>
  <c r="AJ704" i="6"/>
  <c r="AJ736" i="6"/>
  <c r="AJ752" i="6"/>
  <c r="AJ768" i="6"/>
  <c r="AJ784" i="6"/>
  <c r="AJ800" i="6"/>
  <c r="AJ816" i="6"/>
  <c r="AJ832" i="6"/>
  <c r="AJ848" i="6"/>
  <c r="AJ864" i="6"/>
  <c r="AJ880" i="6"/>
  <c r="AJ896" i="6"/>
  <c r="AJ912" i="6"/>
  <c r="AJ928" i="6"/>
  <c r="AJ944" i="6"/>
  <c r="AJ960" i="6"/>
  <c r="AJ976" i="6"/>
  <c r="AJ992" i="6"/>
  <c r="AJ1008" i="6"/>
  <c r="AJ1024" i="6"/>
  <c r="AJ1040" i="6"/>
  <c r="AJ1056" i="6"/>
  <c r="AJ1072" i="6"/>
  <c r="AJ1088" i="6"/>
  <c r="AJ1104" i="6"/>
  <c r="AJ9" i="6"/>
  <c r="AJ25" i="6"/>
  <c r="AJ41" i="6"/>
  <c r="AJ57" i="6"/>
  <c r="AJ73" i="6"/>
  <c r="AJ89" i="6"/>
  <c r="AJ105" i="6"/>
  <c r="AJ121" i="6"/>
  <c r="AJ137" i="6"/>
  <c r="AJ153" i="6"/>
  <c r="AJ169" i="6"/>
  <c r="AJ185" i="6"/>
  <c r="AJ201" i="6"/>
  <c r="AJ221" i="6"/>
  <c r="AJ237" i="6"/>
  <c r="AJ253" i="6"/>
  <c r="AJ269" i="6"/>
  <c r="AJ285" i="6"/>
  <c r="AJ301" i="6"/>
  <c r="AJ317" i="6"/>
  <c r="AJ333" i="6"/>
  <c r="AJ521" i="6"/>
  <c r="AJ593" i="6"/>
  <c r="AJ637" i="6"/>
  <c r="AJ685" i="6"/>
  <c r="AJ729" i="6"/>
  <c r="AJ769" i="6"/>
  <c r="AJ817" i="6"/>
  <c r="AJ865" i="6"/>
  <c r="AJ913" i="6"/>
  <c r="AJ957" i="6"/>
  <c r="AJ1005" i="6"/>
  <c r="AJ1049" i="6"/>
  <c r="AJ1089" i="6"/>
  <c r="AJ565" i="6"/>
  <c r="AJ609" i="6"/>
  <c r="AJ657" i="6"/>
  <c r="AJ709" i="6"/>
  <c r="AJ757" i="6"/>
  <c r="AJ809" i="6"/>
  <c r="AJ857" i="6"/>
  <c r="AJ905" i="6"/>
  <c r="AJ953" i="6"/>
  <c r="AJ1001" i="6"/>
  <c r="AJ1053" i="6"/>
  <c r="AJ1105" i="6"/>
  <c r="AJ361" i="6"/>
  <c r="AJ377" i="6"/>
  <c r="AJ393" i="6"/>
  <c r="AJ409" i="6"/>
  <c r="AJ425" i="6"/>
  <c r="AJ441" i="6"/>
  <c r="AJ457" i="6"/>
  <c r="AJ473" i="6"/>
  <c r="AJ489" i="6"/>
  <c r="AJ505" i="6"/>
  <c r="AJ529" i="6"/>
  <c r="AJ545" i="6"/>
  <c r="AJ589" i="6"/>
  <c r="AJ641" i="6"/>
  <c r="AJ689" i="6"/>
  <c r="AJ737" i="6"/>
  <c r="AJ789" i="6"/>
  <c r="AJ837" i="6"/>
  <c r="AJ885" i="6"/>
  <c r="AJ933" i="6"/>
  <c r="AJ985" i="6"/>
  <c r="AJ1033" i="6"/>
  <c r="AJ1085" i="6"/>
  <c r="AJ7" i="6"/>
  <c r="AJ23" i="6"/>
  <c r="AJ39" i="6"/>
  <c r="AJ55" i="6"/>
  <c r="AJ71" i="6"/>
  <c r="AJ87" i="6"/>
  <c r="AJ103" i="6"/>
  <c r="AJ119" i="6"/>
  <c r="AJ135" i="6"/>
  <c r="AJ151" i="6"/>
  <c r="AJ167" i="6"/>
  <c r="AJ183" i="6"/>
  <c r="AJ199" i="6"/>
  <c r="AJ215" i="6"/>
  <c r="AJ231" i="6"/>
  <c r="AJ247" i="6"/>
  <c r="AJ263" i="6"/>
  <c r="AJ279" i="6"/>
  <c r="AJ295" i="6"/>
  <c r="AJ311" i="6"/>
  <c r="AJ327" i="6"/>
  <c r="AJ343" i="6"/>
  <c r="AJ359" i="6"/>
  <c r="AJ375" i="6"/>
  <c r="AJ391" i="6"/>
  <c r="AJ407" i="6"/>
  <c r="AJ423" i="6"/>
  <c r="AJ439" i="6"/>
  <c r="AJ455" i="6"/>
  <c r="AJ471" i="6"/>
  <c r="AJ487" i="6"/>
  <c r="AJ503" i="6"/>
  <c r="AJ519" i="6"/>
  <c r="AJ535" i="6"/>
  <c r="AJ551" i="6"/>
  <c r="AJ567" i="6"/>
  <c r="AJ583" i="6"/>
  <c r="AJ599" i="6"/>
  <c r="AJ615" i="6"/>
  <c r="AJ631" i="6"/>
  <c r="AJ647" i="6"/>
  <c r="AJ663" i="6"/>
  <c r="AJ679" i="6"/>
  <c r="AJ695" i="6"/>
  <c r="AJ711" i="6"/>
  <c r="AJ727" i="6"/>
  <c r="AJ743" i="6"/>
  <c r="AJ759" i="6"/>
  <c r="AJ775" i="6"/>
  <c r="AJ791" i="6"/>
  <c r="AJ807" i="6"/>
  <c r="AJ823" i="6"/>
  <c r="AJ839" i="6"/>
  <c r="AJ855" i="6"/>
  <c r="AJ871" i="6"/>
  <c r="AJ887" i="6"/>
  <c r="AJ903" i="6"/>
  <c r="AJ919" i="6"/>
  <c r="AJ935" i="6"/>
  <c r="AJ951" i="6"/>
  <c r="AJ967" i="6"/>
  <c r="AJ983" i="6"/>
  <c r="AJ999" i="6"/>
  <c r="AJ1015" i="6"/>
  <c r="AJ1031" i="6"/>
  <c r="AJ1047" i="6"/>
  <c r="AJ1063" i="6"/>
  <c r="AJ1079" i="6"/>
  <c r="AJ1087" i="6"/>
  <c r="AJ1103" i="6"/>
  <c r="AJ12" i="6"/>
  <c r="AJ44" i="6"/>
  <c r="AJ92" i="6"/>
  <c r="AJ124" i="6"/>
  <c r="AJ156" i="6"/>
  <c r="AJ188" i="6"/>
  <c r="AJ220" i="6"/>
  <c r="AJ252" i="6"/>
  <c r="AJ284" i="6"/>
  <c r="AJ300" i="6"/>
  <c r="AJ332" i="6"/>
  <c r="AJ380" i="6"/>
  <c r="AJ412" i="6"/>
  <c r="AJ444" i="6"/>
  <c r="AJ460" i="6"/>
  <c r="AJ492" i="6"/>
  <c r="AJ524" i="6"/>
  <c r="AJ556" i="6"/>
  <c r="AJ588" i="6"/>
  <c r="AJ636" i="6"/>
  <c r="AJ668" i="6"/>
  <c r="AJ700" i="6"/>
  <c r="AJ732" i="6"/>
  <c r="AJ764" i="6"/>
  <c r="AJ780" i="6"/>
  <c r="AJ812" i="6"/>
  <c r="AJ844" i="6"/>
  <c r="AJ876" i="6"/>
  <c r="AJ908" i="6"/>
  <c r="AJ940" i="6"/>
  <c r="AJ1004" i="6"/>
  <c r="AJ1036" i="6"/>
  <c r="AJ1068" i="6"/>
  <c r="AJ1100" i="6"/>
  <c r="AJ21" i="6"/>
  <c r="AJ37" i="6"/>
  <c r="AJ69" i="6"/>
  <c r="AJ85" i="6"/>
  <c r="AJ117" i="6"/>
  <c r="AJ149" i="6"/>
  <c r="AJ181" i="6"/>
  <c r="AJ213" i="6"/>
  <c r="AJ249" i="6"/>
  <c r="AJ281" i="6"/>
  <c r="AJ297" i="6"/>
  <c r="AJ313" i="6"/>
  <c r="AJ345" i="6"/>
  <c r="AJ581" i="6"/>
  <c r="AJ629" i="6"/>
  <c r="AJ673" i="6"/>
  <c r="AJ717" i="6"/>
  <c r="AJ765" i="6"/>
  <c r="AJ805" i="6"/>
  <c r="AJ853" i="6"/>
  <c r="AJ901" i="6"/>
  <c r="AJ993" i="6"/>
  <c r="AJ1037" i="6"/>
  <c r="AJ1077" i="6"/>
  <c r="AJ553" i="6"/>
  <c r="AJ597" i="6"/>
  <c r="AJ645" i="6"/>
  <c r="AJ697" i="6"/>
  <c r="AJ745" i="6"/>
  <c r="AJ797" i="6"/>
  <c r="AJ845" i="6"/>
  <c r="AJ941" i="6"/>
  <c r="AJ1097" i="6"/>
  <c r="AJ373" i="6"/>
  <c r="AJ421" i="6"/>
  <c r="AJ453" i="6"/>
  <c r="AJ485" i="6"/>
  <c r="AJ573" i="6"/>
  <c r="AJ677" i="6"/>
  <c r="AJ725" i="6"/>
  <c r="AJ825" i="6"/>
  <c r="AJ873" i="6"/>
  <c r="AJ921" i="6"/>
  <c r="AJ973" i="6"/>
  <c r="AJ1021" i="6"/>
  <c r="AJ1069" i="6"/>
  <c r="AJ19" i="6"/>
  <c r="AJ35" i="6"/>
  <c r="AJ51" i="6"/>
  <c r="AJ83" i="6"/>
  <c r="AJ115" i="6"/>
  <c r="AJ147" i="6"/>
  <c r="AJ195" i="6"/>
  <c r="AJ243" i="6"/>
  <c r="AJ275" i="6"/>
  <c r="AJ291" i="6"/>
  <c r="AJ323" i="6"/>
  <c r="AJ339" i="6"/>
  <c r="AJ371" i="6"/>
  <c r="AJ403" i="6"/>
  <c r="AJ451" i="6"/>
  <c r="AJ467" i="6"/>
  <c r="AJ483" i="6"/>
  <c r="AJ499" i="6"/>
  <c r="AJ515" i="6"/>
  <c r="AJ531" i="6"/>
  <c r="AJ563" i="6"/>
  <c r="AJ595" i="6"/>
  <c r="AJ611" i="6"/>
  <c r="AJ627" i="6"/>
  <c r="AJ643" i="6"/>
  <c r="AJ659" i="6"/>
  <c r="AJ675" i="6"/>
  <c r="AJ755" i="6"/>
  <c r="AJ835" i="6"/>
  <c r="AJ883" i="6"/>
  <c r="AJ931" i="6"/>
  <c r="AJ995" i="6"/>
  <c r="AJ1043" i="6"/>
  <c r="AJ1075" i="6"/>
  <c r="AJ1107" i="6"/>
  <c r="AJ1091" i="6"/>
  <c r="AJ4" i="6"/>
  <c r="AJ20" i="6"/>
  <c r="AJ68" i="6"/>
  <c r="AJ84" i="6"/>
  <c r="AJ100" i="6"/>
  <c r="AJ116" i="6"/>
  <c r="AJ148" i="6"/>
  <c r="AJ164" i="6"/>
  <c r="AJ196" i="6"/>
  <c r="AJ212" i="6"/>
  <c r="AJ228" i="6"/>
  <c r="AJ244" i="6"/>
  <c r="AJ260" i="6"/>
  <c r="AJ276" i="6"/>
  <c r="AJ308" i="6"/>
  <c r="AJ324" i="6"/>
  <c r="AJ372" i="6"/>
  <c r="AJ388" i="6"/>
  <c r="AJ436" i="6"/>
  <c r="AJ452" i="6"/>
  <c r="AJ484" i="6"/>
  <c r="AJ500" i="6"/>
  <c r="AJ548" i="6"/>
  <c r="AJ580" i="6"/>
  <c r="AJ596" i="6"/>
  <c r="AJ612" i="6"/>
  <c r="AJ644" i="6"/>
  <c r="AJ676" i="6"/>
  <c r="AJ708" i="6"/>
  <c r="AJ756" i="6"/>
  <c r="AJ772" i="6"/>
  <c r="AJ788" i="6"/>
  <c r="AJ836" i="6"/>
  <c r="AJ884" i="6"/>
  <c r="AJ900" i="6"/>
  <c r="AJ932" i="6"/>
  <c r="AJ964" i="6"/>
  <c r="AJ980" i="6"/>
  <c r="AJ1028" i="6"/>
  <c r="AJ1044" i="6"/>
  <c r="AJ1092" i="6"/>
  <c r="AJ13" i="6"/>
  <c r="AJ61" i="6"/>
  <c r="AJ77" i="6"/>
  <c r="AJ125" i="6"/>
  <c r="AJ141" i="6"/>
  <c r="AJ189" i="6"/>
  <c r="AJ205" i="6"/>
  <c r="AJ241" i="6"/>
  <c r="AJ289" i="6"/>
  <c r="AJ305" i="6"/>
  <c r="AJ337" i="6"/>
  <c r="AJ649" i="6"/>
  <c r="AJ693" i="6"/>
  <c r="AJ781" i="6"/>
  <c r="AJ969" i="6"/>
  <c r="AJ1017" i="6"/>
  <c r="AJ1061" i="6"/>
  <c r="AJ577" i="6"/>
  <c r="AJ621" i="6"/>
  <c r="AJ669" i="6"/>
  <c r="AJ773" i="6"/>
  <c r="AJ821" i="6"/>
  <c r="AJ349" i="6"/>
  <c r="AJ397" i="6"/>
  <c r="AJ413" i="6"/>
  <c r="AJ477" i="6"/>
  <c r="AJ493" i="6"/>
  <c r="AJ533" i="6"/>
  <c r="AJ601" i="6"/>
  <c r="AJ801" i="6"/>
  <c r="AJ997" i="6"/>
  <c r="AJ1045" i="6"/>
  <c r="AJ11" i="6"/>
  <c r="AJ43" i="6"/>
  <c r="AJ59" i="6"/>
  <c r="AJ75" i="6"/>
  <c r="AJ107" i="6"/>
  <c r="AJ123" i="6"/>
  <c r="AJ139" i="6"/>
  <c r="AJ171" i="6"/>
  <c r="AJ187" i="6"/>
  <c r="AJ203" i="6"/>
  <c r="AJ235" i="6"/>
  <c r="AJ251" i="6"/>
  <c r="AJ267" i="6"/>
  <c r="AJ299" i="6"/>
  <c r="AJ315" i="6"/>
  <c r="AJ331" i="6"/>
  <c r="AJ363" i="6"/>
  <c r="AJ379" i="6"/>
  <c r="AJ395" i="6"/>
  <c r="AJ427" i="6"/>
  <c r="AJ443" i="6"/>
  <c r="AJ459" i="6"/>
  <c r="AJ491" i="6"/>
  <c r="AJ507" i="6"/>
  <c r="AJ523" i="6"/>
  <c r="AJ555" i="6"/>
  <c r="AJ571" i="6"/>
  <c r="AJ587" i="6"/>
  <c r="AJ619" i="6"/>
  <c r="AJ635" i="6"/>
  <c r="AJ651" i="6"/>
  <c r="AJ683" i="6"/>
  <c r="AJ699" i="6"/>
  <c r="AJ715" i="6"/>
  <c r="AJ747" i="6"/>
  <c r="AJ763" i="6"/>
  <c r="AJ779" i="6"/>
  <c r="AJ811" i="6"/>
  <c r="AJ827" i="6"/>
  <c r="AJ843" i="6"/>
  <c r="AJ875" i="6"/>
  <c r="AJ891" i="6"/>
  <c r="AJ907" i="6"/>
  <c r="AJ939" i="6"/>
  <c r="AJ955" i="6"/>
  <c r="AJ971" i="6"/>
  <c r="AJ1003" i="6"/>
  <c r="AJ1019" i="6"/>
  <c r="AJ1035" i="6"/>
  <c r="AJ1067" i="6"/>
  <c r="AJ1083" i="6"/>
  <c r="AJ1099" i="6"/>
  <c r="AJ893" i="6"/>
  <c r="AJ989" i="6"/>
  <c r="AJ1041" i="6"/>
  <c r="AJ357" i="6"/>
  <c r="AJ389" i="6"/>
  <c r="AJ405" i="6"/>
  <c r="AJ437" i="6"/>
  <c r="AJ469" i="6"/>
  <c r="AJ501" i="6"/>
  <c r="AJ525" i="6"/>
  <c r="AJ541" i="6"/>
  <c r="AJ625" i="6"/>
  <c r="AJ777" i="6"/>
  <c r="AJ3" i="6"/>
  <c r="AJ723" i="6"/>
  <c r="AJ787" i="6"/>
  <c r="AJ851" i="6"/>
  <c r="AJ867" i="6"/>
  <c r="AJ915" i="6"/>
  <c r="AJ947" i="6"/>
  <c r="AJ963" i="6"/>
  <c r="AJ979" i="6"/>
  <c r="AJ1011" i="6"/>
  <c r="AJ1059" i="6"/>
  <c r="AJ8" i="6"/>
  <c r="AJ24" i="6"/>
  <c r="AJ40" i="6"/>
  <c r="AJ56" i="6"/>
  <c r="AJ72" i="6"/>
  <c r="AJ88" i="6"/>
  <c r="AJ104" i="6"/>
  <c r="AJ120" i="6"/>
  <c r="AJ136" i="6"/>
  <c r="AJ152" i="6"/>
  <c r="AJ168" i="6"/>
  <c r="AJ184" i="6"/>
  <c r="AJ200" i="6"/>
  <c r="AJ216" i="6"/>
  <c r="AJ232" i="6"/>
  <c r="AJ248" i="6"/>
  <c r="AJ264" i="6"/>
  <c r="AJ280" i="6"/>
  <c r="AJ296" i="6"/>
  <c r="AJ312" i="6"/>
  <c r="AJ328" i="6"/>
  <c r="AJ344" i="6"/>
  <c r="AJ360" i="6"/>
  <c r="AJ376" i="6"/>
  <c r="AJ392" i="6"/>
  <c r="AJ408" i="6"/>
  <c r="AJ424" i="6"/>
  <c r="AJ440" i="6"/>
  <c r="AJ456" i="6"/>
  <c r="AJ472" i="6"/>
  <c r="AJ488" i="6"/>
  <c r="AJ504" i="6"/>
  <c r="AJ520" i="6"/>
  <c r="AJ536" i="6"/>
  <c r="AJ552" i="6"/>
  <c r="AJ568" i="6"/>
  <c r="AJ584" i="6"/>
  <c r="AJ600" i="6"/>
  <c r="AJ616" i="6"/>
  <c r="AJ632" i="6"/>
  <c r="AJ648" i="6"/>
  <c r="AJ664" i="6"/>
  <c r="AJ680" i="6"/>
  <c r="AJ696" i="6"/>
  <c r="AJ712" i="6"/>
  <c r="AJ728" i="6"/>
  <c r="AJ744" i="6"/>
  <c r="AJ760" i="6"/>
  <c r="AJ776" i="6"/>
  <c r="AJ792" i="6"/>
  <c r="AJ808" i="6"/>
  <c r="AJ824" i="6"/>
  <c r="AJ840" i="6"/>
  <c r="AJ856" i="6"/>
  <c r="AJ872" i="6"/>
  <c r="AJ888" i="6"/>
  <c r="AJ904" i="6"/>
  <c r="AJ920" i="6"/>
  <c r="AJ936" i="6"/>
  <c r="AJ952" i="6"/>
  <c r="AJ968" i="6"/>
  <c r="AJ984" i="6"/>
  <c r="AJ1000" i="6"/>
  <c r="AJ1016" i="6"/>
  <c r="AJ1032" i="6"/>
  <c r="AJ1048" i="6"/>
  <c r="AJ1064" i="6"/>
  <c r="AJ1080" i="6"/>
  <c r="AJ1096" i="6"/>
  <c r="AJ1112" i="6"/>
  <c r="AJ17" i="6"/>
  <c r="AJ33" i="6"/>
  <c r="AJ49" i="6"/>
  <c r="AJ65" i="6"/>
  <c r="AJ81" i="6"/>
  <c r="AJ97" i="6"/>
  <c r="AJ113" i="6"/>
  <c r="AJ129" i="6"/>
  <c r="AJ145" i="6"/>
  <c r="AJ161" i="6"/>
  <c r="AJ177" i="6"/>
  <c r="AJ193" i="6"/>
  <c r="AJ209" i="6"/>
  <c r="AJ229" i="6"/>
  <c r="AJ245" i="6"/>
  <c r="AJ261" i="6"/>
  <c r="AJ277" i="6"/>
  <c r="AJ293" i="6"/>
  <c r="AJ309" i="6"/>
  <c r="AJ325" i="6"/>
  <c r="AJ341" i="6"/>
  <c r="AJ569" i="6"/>
  <c r="AJ617" i="6"/>
  <c r="AJ661" i="6"/>
  <c r="AJ705" i="6"/>
  <c r="AJ753" i="6"/>
  <c r="AJ793" i="6"/>
  <c r="AJ841" i="6"/>
  <c r="AJ889" i="6"/>
  <c r="AJ937" i="6"/>
  <c r="AJ981" i="6"/>
  <c r="AJ1025" i="6"/>
  <c r="AJ1073" i="6"/>
  <c r="AJ517" i="6"/>
  <c r="AJ585" i="6"/>
  <c r="AJ633" i="6"/>
  <c r="AJ681" i="6"/>
  <c r="AJ733" i="6"/>
  <c r="AJ785" i="6"/>
  <c r="AJ833" i="6"/>
  <c r="AJ881" i="6"/>
  <c r="AJ929" i="6"/>
  <c r="AJ977" i="6"/>
  <c r="AJ1029" i="6"/>
  <c r="AJ1081" i="6"/>
  <c r="AJ353" i="6"/>
  <c r="AJ369" i="6"/>
  <c r="AJ385" i="6"/>
  <c r="AJ401" i="6"/>
  <c r="AJ417" i="6"/>
  <c r="AJ433" i="6"/>
  <c r="AJ449" i="6"/>
  <c r="AJ465" i="6"/>
  <c r="AJ481" i="6"/>
  <c r="AJ497" i="6"/>
  <c r="AJ513" i="6"/>
  <c r="AJ537" i="6"/>
  <c r="AJ561" i="6"/>
  <c r="AJ613" i="6"/>
  <c r="AJ665" i="6"/>
  <c r="AJ713" i="6"/>
  <c r="AJ761" i="6"/>
  <c r="AJ813" i="6"/>
  <c r="AJ861" i="6"/>
  <c r="AJ909" i="6"/>
  <c r="AJ961" i="6"/>
  <c r="AJ1009" i="6"/>
  <c r="AJ1057" i="6"/>
  <c r="AJ1109" i="6"/>
  <c r="AJ15" i="6"/>
  <c r="AJ31" i="6"/>
  <c r="AJ47" i="6"/>
  <c r="AJ63" i="6"/>
  <c r="AJ79" i="6"/>
  <c r="AJ95" i="6"/>
  <c r="AJ111" i="6"/>
  <c r="AJ127" i="6"/>
  <c r="AJ143" i="6"/>
  <c r="AJ159" i="6"/>
  <c r="AJ175" i="6"/>
  <c r="AJ191" i="6"/>
  <c r="AJ207" i="6"/>
  <c r="AJ223" i="6"/>
  <c r="AJ239" i="6"/>
  <c r="AJ255" i="6"/>
  <c r="AJ271" i="6"/>
  <c r="AJ287" i="6"/>
  <c r="AJ303" i="6"/>
  <c r="AJ319" i="6"/>
  <c r="AJ335" i="6"/>
  <c r="AJ351" i="6"/>
  <c r="AJ367" i="6"/>
  <c r="AJ383" i="6"/>
  <c r="AJ399" i="6"/>
  <c r="AJ415" i="6"/>
  <c r="AJ431" i="6"/>
  <c r="AJ447" i="6"/>
  <c r="AJ463" i="6"/>
  <c r="AJ479" i="6"/>
  <c r="AJ495" i="6"/>
  <c r="AJ511" i="6"/>
  <c r="AJ527" i="6"/>
  <c r="AJ543" i="6"/>
  <c r="AJ559" i="6"/>
  <c r="AJ575" i="6"/>
  <c r="AJ591" i="6"/>
  <c r="AJ607" i="6"/>
  <c r="AJ623" i="6"/>
  <c r="AJ639" i="6"/>
  <c r="AJ655" i="6"/>
  <c r="AJ671" i="6"/>
  <c r="AJ687" i="6"/>
  <c r="AJ703" i="6"/>
  <c r="AJ719" i="6"/>
  <c r="AJ735" i="6"/>
  <c r="AJ751" i="6"/>
  <c r="AJ767" i="6"/>
  <c r="AJ783" i="6"/>
  <c r="AJ799" i="6"/>
  <c r="AJ815" i="6"/>
  <c r="AJ831" i="6"/>
  <c r="AJ847" i="6"/>
  <c r="AJ863" i="6"/>
  <c r="AJ879" i="6"/>
  <c r="AJ895" i="6"/>
  <c r="AJ911" i="6"/>
  <c r="AJ927" i="6"/>
  <c r="AJ943" i="6"/>
  <c r="AJ959" i="6"/>
  <c r="AJ975" i="6"/>
  <c r="AJ991" i="6"/>
  <c r="AJ1007" i="6"/>
  <c r="AJ1023" i="6"/>
  <c r="AJ1039" i="6"/>
  <c r="AJ1055" i="6"/>
  <c r="AJ1071" i="6"/>
  <c r="AJ1095" i="6"/>
  <c r="AJ1111" i="6"/>
  <c r="AJ52" i="6"/>
  <c r="AJ292" i="6"/>
  <c r="AJ404" i="6"/>
  <c r="AJ420" i="6"/>
  <c r="AJ516" i="6"/>
  <c r="AJ564" i="6"/>
  <c r="AJ820" i="6"/>
  <c r="AJ868" i="6"/>
  <c r="AJ1012" i="6"/>
  <c r="AJ45" i="6"/>
  <c r="AJ93" i="6"/>
  <c r="AJ157" i="6"/>
  <c r="AJ173" i="6"/>
  <c r="AJ225" i="6"/>
  <c r="AJ257" i="6"/>
  <c r="AJ321" i="6"/>
  <c r="AJ557" i="6"/>
  <c r="AJ605" i="6"/>
  <c r="AJ877" i="6"/>
  <c r="AJ925" i="6"/>
  <c r="AJ721" i="6"/>
  <c r="AJ917" i="6"/>
  <c r="AJ965" i="6"/>
  <c r="AJ381" i="6"/>
  <c r="AJ445" i="6"/>
  <c r="AJ897" i="6"/>
  <c r="AJ949" i="6"/>
  <c r="AJ27" i="6"/>
  <c r="AJ91" i="6"/>
  <c r="AJ155" i="6"/>
  <c r="AJ283" i="6"/>
  <c r="AJ347" i="6"/>
  <c r="AJ411" i="6"/>
  <c r="AJ475" i="6"/>
  <c r="AJ539" i="6"/>
  <c r="AJ603" i="6"/>
  <c r="AJ667" i="6"/>
  <c r="AJ731" i="6"/>
  <c r="AJ795" i="6"/>
  <c r="AJ859" i="6"/>
  <c r="AJ923" i="6"/>
  <c r="AJ987" i="6"/>
  <c r="AJ1051" i="6"/>
  <c r="AJ36" i="6"/>
  <c r="AJ132" i="6"/>
  <c r="AJ180" i="6"/>
  <c r="AJ340" i="6"/>
  <c r="AJ356" i="6"/>
  <c r="AJ468" i="6"/>
  <c r="AJ532" i="6"/>
  <c r="AJ628" i="6"/>
  <c r="AJ660" i="6"/>
  <c r="AJ692" i="6"/>
  <c r="AJ724" i="6"/>
  <c r="AJ740" i="6"/>
  <c r="AJ804" i="6"/>
  <c r="AJ852" i="6"/>
  <c r="AJ916" i="6"/>
  <c r="AJ948" i="6"/>
  <c r="AJ996" i="6"/>
  <c r="AJ1060" i="6"/>
  <c r="AJ1076" i="6"/>
  <c r="AJ1108" i="6"/>
  <c r="AJ29" i="6"/>
  <c r="AJ109" i="6"/>
  <c r="AJ273" i="6"/>
  <c r="AJ741" i="6"/>
  <c r="AJ829" i="6"/>
  <c r="AJ1101" i="6"/>
  <c r="AJ869" i="6"/>
  <c r="AJ1065" i="6"/>
  <c r="AJ365" i="6"/>
  <c r="AJ429" i="6"/>
  <c r="AJ461" i="6"/>
  <c r="AJ509" i="6"/>
  <c r="AJ549" i="6"/>
  <c r="AJ653" i="6"/>
  <c r="AJ701" i="6"/>
  <c r="AJ749" i="6"/>
  <c r="AJ849" i="6"/>
  <c r="AJ1093" i="6"/>
  <c r="AJ219" i="6"/>
  <c r="AJ16" i="6"/>
  <c r="AJ32" i="6"/>
  <c r="AJ80" i="6"/>
  <c r="AJ112" i="6"/>
  <c r="AJ176" i="6"/>
  <c r="AJ224" i="6"/>
  <c r="AJ240" i="6"/>
  <c r="AJ272" i="6"/>
  <c r="AJ304" i="6"/>
  <c r="AJ560" i="6"/>
  <c r="AJ592" i="6"/>
  <c r="AJ624" i="6"/>
  <c r="AJ656" i="6"/>
  <c r="AJ688" i="6"/>
  <c r="AJ720" i="6"/>
  <c r="AJ2" i="6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1" i="14"/>
  <c r="J942" i="14"/>
  <c r="J943" i="14"/>
  <c r="J944" i="14"/>
  <c r="J945" i="14"/>
  <c r="J946" i="14"/>
  <c r="J947" i="14"/>
  <c r="J948" i="14"/>
  <c r="J949" i="14"/>
  <c r="J950" i="14"/>
  <c r="J951" i="14"/>
  <c r="J952" i="14"/>
  <c r="J953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5" i="14"/>
  <c r="J976" i="14"/>
  <c r="J977" i="14"/>
  <c r="J978" i="14"/>
  <c r="J979" i="14"/>
  <c r="J980" i="14"/>
  <c r="J981" i="14"/>
  <c r="J982" i="14"/>
  <c r="J983" i="14"/>
  <c r="J984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7" i="14"/>
  <c r="J1008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5" i="14"/>
  <c r="J1036" i="14"/>
  <c r="J1037" i="14"/>
  <c r="J1038" i="14"/>
  <c r="J1039" i="14"/>
  <c r="J1040" i="14"/>
  <c r="J1041" i="14"/>
  <c r="J1042" i="14"/>
  <c r="J1043" i="14"/>
  <c r="J1044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7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1111" i="14"/>
  <c r="J1112" i="14"/>
  <c r="J1113" i="14"/>
  <c r="J1114" i="14"/>
  <c r="J1115" i="14"/>
  <c r="J1116" i="14"/>
  <c r="J1117" i="14"/>
  <c r="J1118" i="14"/>
  <c r="J1119" i="14"/>
  <c r="J1120" i="14"/>
  <c r="J1121" i="14"/>
  <c r="J1122" i="14"/>
  <c r="J1123" i="14"/>
  <c r="J1124" i="14"/>
  <c r="J1125" i="14"/>
  <c r="J1126" i="14"/>
  <c r="J1127" i="14"/>
  <c r="Z10" i="6" l="1"/>
  <c r="AC10" i="6" s="1"/>
  <c r="AD10" i="6" s="1"/>
  <c r="Z818" i="6"/>
  <c r="AC818" i="6" s="1"/>
  <c r="AD818" i="6" s="1"/>
  <c r="Z690" i="6"/>
  <c r="AC690" i="6" s="1"/>
  <c r="AD690" i="6" s="1"/>
  <c r="Z869" i="6"/>
  <c r="AC869" i="6" s="1"/>
  <c r="AD869" i="6" s="1"/>
  <c r="Z91" i="6"/>
  <c r="AC91" i="6" s="1"/>
  <c r="AD91" i="6" s="1"/>
  <c r="Z148" i="6"/>
  <c r="AC148" i="6" s="1"/>
  <c r="AD148" i="6" s="1"/>
  <c r="Z677" i="6"/>
  <c r="AC677" i="6" s="1"/>
  <c r="AD677" i="6" s="1"/>
  <c r="Z969" i="6"/>
  <c r="AC969" i="6" s="1"/>
  <c r="AD969" i="6" s="1"/>
  <c r="Z84" i="6"/>
  <c r="AC84" i="6" s="1"/>
  <c r="AD84" i="6" s="1"/>
  <c r="Z1086" i="6"/>
  <c r="AC1086" i="6" s="1"/>
  <c r="AD1086" i="6" s="1"/>
  <c r="Z947" i="6"/>
  <c r="AC947" i="6" s="1"/>
  <c r="AD947" i="6" s="1"/>
  <c r="Z32" i="6"/>
  <c r="AC32" i="6" s="1"/>
  <c r="AD32" i="6" s="1"/>
  <c r="Z165" i="6"/>
  <c r="AC165" i="6" s="1"/>
  <c r="AD165" i="6" s="1"/>
  <c r="Z692" i="6"/>
  <c r="AC692" i="6" s="1"/>
  <c r="AD692" i="6" s="1"/>
  <c r="Z371" i="6"/>
  <c r="AC371" i="6" s="1"/>
  <c r="AD371" i="6" s="1"/>
  <c r="Z541" i="6"/>
  <c r="AC541" i="6" s="1"/>
  <c r="AD541" i="6" s="1"/>
  <c r="Z27" i="6"/>
  <c r="AC27" i="6" s="1"/>
  <c r="AD27" i="6" s="1"/>
  <c r="Z718" i="6"/>
  <c r="AC718" i="6" s="1"/>
  <c r="AD718" i="6" s="1"/>
  <c r="Z101" i="6"/>
  <c r="AC101" i="6" s="1"/>
  <c r="AD101" i="6" s="1"/>
  <c r="Z372" i="6"/>
  <c r="AC372" i="6" s="1"/>
  <c r="AD372" i="6" s="1"/>
  <c r="Z307" i="6"/>
  <c r="AC307" i="6" s="1"/>
  <c r="AD307" i="6" s="1"/>
  <c r="Z413" i="6"/>
  <c r="AC413" i="6" s="1"/>
  <c r="AD413" i="6" s="1"/>
  <c r="Z713" i="6"/>
  <c r="AC713" i="6" s="1"/>
  <c r="AD713" i="6" s="1"/>
  <c r="Z590" i="6"/>
  <c r="AC590" i="6" s="1"/>
  <c r="AD590" i="6" s="1"/>
  <c r="Z437" i="6"/>
  <c r="AC437" i="6" s="1"/>
  <c r="AD437" i="6" s="1"/>
  <c r="Z184" i="6"/>
  <c r="AC184" i="6" s="1"/>
  <c r="AD184" i="6" s="1"/>
  <c r="Z45" i="6"/>
  <c r="AC45" i="6" s="1"/>
  <c r="AD45" i="6" s="1"/>
  <c r="Z411" i="6"/>
  <c r="AC411" i="6" s="1"/>
  <c r="AD411" i="6" s="1"/>
  <c r="Z652" i="6"/>
  <c r="AC652" i="6" s="1"/>
  <c r="AD652" i="6" s="1"/>
  <c r="Z945" i="6"/>
  <c r="AC945" i="6" s="1"/>
  <c r="AD945" i="6" s="1"/>
  <c r="Z968" i="6"/>
  <c r="AC968" i="6" s="1"/>
  <c r="AD968" i="6" s="1"/>
  <c r="Z778" i="6"/>
  <c r="AC778" i="6" s="1"/>
  <c r="AD778" i="6" s="1"/>
  <c r="Z923" i="6"/>
  <c r="AC923" i="6" s="1"/>
  <c r="AD923" i="6" s="1"/>
  <c r="Z345" i="6"/>
  <c r="AC345" i="6" s="1"/>
  <c r="AD345" i="6" s="1"/>
  <c r="Z997" i="6"/>
  <c r="AC997" i="6" s="1"/>
  <c r="AD997" i="6" s="1"/>
  <c r="Z421" i="6"/>
  <c r="AC421" i="6" s="1"/>
  <c r="AD421" i="6" s="1"/>
  <c r="Z703" i="6"/>
  <c r="AC703" i="6" s="1"/>
  <c r="AD703" i="6" s="1"/>
  <c r="Z772" i="6"/>
  <c r="AC772" i="6" s="1"/>
  <c r="AD772" i="6" s="1"/>
  <c r="Z347" i="6"/>
  <c r="AC347" i="6" s="1"/>
  <c r="AD347" i="6" s="1"/>
  <c r="Z460" i="6"/>
  <c r="AC460" i="6" s="1"/>
  <c r="AD460" i="6" s="1"/>
  <c r="Z801" i="6"/>
  <c r="AC801" i="6" s="1"/>
  <c r="AD801" i="6" s="1"/>
  <c r="Z63" i="6"/>
  <c r="AC63" i="6" s="1"/>
  <c r="AD63" i="6" s="1"/>
  <c r="Z820" i="6"/>
  <c r="AC820" i="6" s="1"/>
  <c r="AD820" i="6" s="1"/>
  <c r="Z859" i="6"/>
  <c r="AC859" i="6" s="1"/>
  <c r="AD859" i="6" s="1"/>
  <c r="Z329" i="6"/>
  <c r="AC329" i="6" s="1"/>
  <c r="AD329" i="6" s="1"/>
  <c r="Z629" i="6"/>
  <c r="AC629" i="6" s="1"/>
  <c r="AD629" i="6" s="1"/>
  <c r="Z938" i="6"/>
  <c r="AC938" i="6" s="1"/>
  <c r="AD938" i="6" s="1"/>
  <c r="Z228" i="6"/>
  <c r="AC228" i="6" s="1"/>
  <c r="AD228" i="6" s="1"/>
  <c r="Z426" i="6"/>
  <c r="AC426" i="6" s="1"/>
  <c r="AD426" i="6" s="1"/>
  <c r="Z644" i="6"/>
  <c r="AC644" i="6" s="1"/>
  <c r="AD644" i="6" s="1"/>
  <c r="Z669" i="6"/>
  <c r="AC669" i="6" s="1"/>
  <c r="AD669" i="6" s="1"/>
  <c r="Z1098" i="6"/>
  <c r="AC1098" i="6" s="1"/>
  <c r="AD1098" i="6" s="1"/>
  <c r="Z18" i="6"/>
  <c r="AC18" i="6" s="1"/>
  <c r="AD18" i="6" s="1"/>
  <c r="Z805" i="6"/>
  <c r="AC805" i="6" s="1"/>
  <c r="AD805" i="6" s="1"/>
  <c r="Z549" i="6"/>
  <c r="AC549" i="6" s="1"/>
  <c r="AD549" i="6" s="1"/>
  <c r="Z357" i="6"/>
  <c r="AC357" i="6" s="1"/>
  <c r="AD357" i="6" s="1"/>
  <c r="Z37" i="6"/>
  <c r="AC37" i="6" s="1"/>
  <c r="AD37" i="6" s="1"/>
  <c r="Z447" i="6"/>
  <c r="AC447" i="6" s="1"/>
  <c r="AD447" i="6" s="1"/>
  <c r="Z1069" i="6"/>
  <c r="AC1069" i="6" s="1"/>
  <c r="AD1069" i="6" s="1"/>
  <c r="Z650" i="6"/>
  <c r="AC650" i="6" s="1"/>
  <c r="AD650" i="6" s="1"/>
  <c r="Z628" i="6"/>
  <c r="AC628" i="6" s="1"/>
  <c r="AD628" i="6" s="1"/>
  <c r="Z603" i="6"/>
  <c r="AC603" i="6" s="1"/>
  <c r="AD603" i="6" s="1"/>
  <c r="Z219" i="6"/>
  <c r="AC219" i="6" s="1"/>
  <c r="AD219" i="6" s="1"/>
  <c r="Z980" i="6"/>
  <c r="AC980" i="6" s="1"/>
  <c r="AD980" i="6" s="1"/>
  <c r="Z396" i="6"/>
  <c r="AC396" i="6" s="1"/>
  <c r="AD396" i="6" s="1"/>
  <c r="Z115" i="6"/>
  <c r="AC115" i="6" s="1"/>
  <c r="AD115" i="6" s="1"/>
  <c r="Z1074" i="6"/>
  <c r="AC1074" i="6" s="1"/>
  <c r="AD1074" i="6" s="1"/>
  <c r="Z562" i="6"/>
  <c r="AC562" i="6" s="1"/>
  <c r="AD562" i="6" s="1"/>
  <c r="Z206" i="6"/>
  <c r="AC206" i="6" s="1"/>
  <c r="AD206" i="6" s="1"/>
  <c r="Z93" i="6"/>
  <c r="AC93" i="6" s="1"/>
  <c r="AD93" i="6" s="1"/>
  <c r="Z948" i="6"/>
  <c r="AC948" i="6" s="1"/>
  <c r="AD948" i="6" s="1"/>
  <c r="Z340" i="6"/>
  <c r="AC340" i="6" s="1"/>
  <c r="AD340" i="6" s="1"/>
  <c r="Z20" i="6"/>
  <c r="AC20" i="6" s="1"/>
  <c r="AD20" i="6" s="1"/>
  <c r="Z667" i="6"/>
  <c r="AC667" i="6" s="1"/>
  <c r="AD667" i="6" s="1"/>
  <c r="Z649" i="6"/>
  <c r="AC649" i="6" s="1"/>
  <c r="AD649" i="6" s="1"/>
  <c r="Z281" i="6"/>
  <c r="AC281" i="6" s="1"/>
  <c r="AD281" i="6" s="1"/>
  <c r="Z878" i="6"/>
  <c r="AC878" i="6" s="1"/>
  <c r="AD878" i="6" s="1"/>
  <c r="Z1061" i="6"/>
  <c r="AC1061" i="6" s="1"/>
  <c r="AD1061" i="6" s="1"/>
  <c r="Z741" i="6"/>
  <c r="AC741" i="6" s="1"/>
  <c r="AD741" i="6" s="1"/>
  <c r="Z485" i="6"/>
  <c r="AC485" i="6" s="1"/>
  <c r="AD485" i="6" s="1"/>
  <c r="Z309" i="6"/>
  <c r="AC309" i="6" s="1"/>
  <c r="AD309" i="6" s="1"/>
  <c r="Z328" i="6"/>
  <c r="AC328" i="6" s="1"/>
  <c r="AD328" i="6" s="1"/>
  <c r="Z127" i="6"/>
  <c r="AC127" i="6" s="1"/>
  <c r="AD127" i="6" s="1"/>
  <c r="Z925" i="6"/>
  <c r="AC925" i="6" s="1"/>
  <c r="AD925" i="6" s="1"/>
  <c r="Z394" i="6"/>
  <c r="AC394" i="6" s="1"/>
  <c r="AD394" i="6" s="1"/>
  <c r="Z564" i="6"/>
  <c r="AC564" i="6" s="1"/>
  <c r="AD564" i="6" s="1"/>
  <c r="Z475" i="6"/>
  <c r="AC475" i="6" s="1"/>
  <c r="AD475" i="6" s="1"/>
  <c r="Z155" i="6"/>
  <c r="AC155" i="6" s="1"/>
  <c r="AD155" i="6" s="1"/>
  <c r="Z908" i="6"/>
  <c r="AC908" i="6" s="1"/>
  <c r="AD908" i="6" s="1"/>
  <c r="Z108" i="6"/>
  <c r="AC108" i="6" s="1"/>
  <c r="AD108" i="6" s="1"/>
  <c r="Z78" i="6"/>
  <c r="AC78" i="6" s="1"/>
  <c r="AD78" i="6" s="1"/>
  <c r="Z946" i="6"/>
  <c r="AC946" i="6" s="1"/>
  <c r="AD946" i="6" s="1"/>
  <c r="Z434" i="6"/>
  <c r="AC434" i="6" s="1"/>
  <c r="AD434" i="6" s="1"/>
  <c r="Z877" i="6"/>
  <c r="AC877" i="6" s="1"/>
  <c r="AD877" i="6" s="1"/>
  <c r="Z906" i="6"/>
  <c r="AC906" i="6" s="1"/>
  <c r="AD906" i="6" s="1"/>
  <c r="Z884" i="6"/>
  <c r="AC884" i="6" s="1"/>
  <c r="AD884" i="6" s="1"/>
  <c r="Z212" i="6"/>
  <c r="AC212" i="6" s="1"/>
  <c r="AD212" i="6" s="1"/>
  <c r="Z987" i="6"/>
  <c r="AC987" i="6" s="1"/>
  <c r="AD987" i="6" s="1"/>
  <c r="Z235" i="6"/>
  <c r="AC235" i="6" s="1"/>
  <c r="AD235" i="6" s="1"/>
  <c r="Z585" i="6"/>
  <c r="AC585" i="6" s="1"/>
  <c r="AD585" i="6" s="1"/>
  <c r="Z265" i="6"/>
  <c r="AC265" i="6" s="1"/>
  <c r="AD265" i="6" s="1"/>
  <c r="Z640" i="6"/>
  <c r="AC640" i="6" s="1"/>
  <c r="AD640" i="6" s="1"/>
  <c r="Z1004" i="6"/>
  <c r="AC1004" i="6" s="1"/>
  <c r="AD1004" i="6" s="1"/>
  <c r="Z176" i="6"/>
  <c r="AC176" i="6" s="1"/>
  <c r="AD176" i="6" s="1"/>
  <c r="Z883" i="6"/>
  <c r="AC883" i="6" s="1"/>
  <c r="AD883" i="6" s="1"/>
  <c r="Z896" i="6"/>
  <c r="AC896" i="6" s="1"/>
  <c r="AD896" i="6" s="1"/>
  <c r="Z819" i="6"/>
  <c r="AC819" i="6" s="1"/>
  <c r="AD819" i="6" s="1"/>
  <c r="Z1052" i="6"/>
  <c r="AC1052" i="6" s="1"/>
  <c r="AD1052" i="6" s="1"/>
  <c r="Z511" i="6"/>
  <c r="AC511" i="6" s="1"/>
  <c r="AD511" i="6" s="1"/>
  <c r="Z958" i="6"/>
  <c r="AC958" i="6" s="1"/>
  <c r="AD958" i="6" s="1"/>
  <c r="Z157" i="6"/>
  <c r="AC157" i="6" s="1"/>
  <c r="AD157" i="6" s="1"/>
  <c r="Z539" i="6"/>
  <c r="AC539" i="6" s="1"/>
  <c r="AD539" i="6" s="1"/>
  <c r="Z283" i="6"/>
  <c r="AC283" i="6" s="1"/>
  <c r="AD283" i="6" s="1"/>
  <c r="Z1097" i="6"/>
  <c r="AC1097" i="6" s="1"/>
  <c r="AD1097" i="6" s="1"/>
  <c r="Z716" i="6"/>
  <c r="AC716" i="6" s="1"/>
  <c r="AD716" i="6" s="1"/>
  <c r="Z172" i="6"/>
  <c r="AC172" i="6" s="1"/>
  <c r="AD172" i="6" s="1"/>
  <c r="Z563" i="6"/>
  <c r="AC563" i="6" s="1"/>
  <c r="AD563" i="6" s="1"/>
  <c r="Z51" i="6"/>
  <c r="AC51" i="6" s="1"/>
  <c r="AD51" i="6" s="1"/>
  <c r="Z225" i="6"/>
  <c r="AC225" i="6" s="1"/>
  <c r="AD225" i="6" s="1"/>
  <c r="Z1099" i="6"/>
  <c r="AC1099" i="6" s="1"/>
  <c r="AD1099" i="6" s="1"/>
  <c r="Z605" i="6"/>
  <c r="AC605" i="6" s="1"/>
  <c r="AD605" i="6" s="1"/>
  <c r="Z29" i="6"/>
  <c r="AC29" i="6" s="1"/>
  <c r="AD29" i="6" s="1"/>
  <c r="Z731" i="6"/>
  <c r="AC731" i="6" s="1"/>
  <c r="AD731" i="6" s="1"/>
  <c r="Z777" i="6"/>
  <c r="AC777" i="6" s="1"/>
  <c r="AD777" i="6" s="1"/>
  <c r="Z327" i="6"/>
  <c r="AC327" i="6" s="1"/>
  <c r="AD327" i="6" s="1"/>
  <c r="Z949" i="6"/>
  <c r="AC949" i="6" s="1"/>
  <c r="AD949" i="6" s="1"/>
  <c r="Z693" i="6"/>
  <c r="AC693" i="6" s="1"/>
  <c r="AD693" i="6" s="1"/>
  <c r="Z501" i="6"/>
  <c r="AC501" i="6" s="1"/>
  <c r="AD501" i="6" s="1"/>
  <c r="Z373" i="6"/>
  <c r="AC373" i="6" s="1"/>
  <c r="AD373" i="6" s="1"/>
  <c r="Z1059" i="6"/>
  <c r="AC1059" i="6" s="1"/>
  <c r="AD1059" i="6" s="1"/>
  <c r="Z793" i="6"/>
  <c r="AC793" i="6" s="1"/>
  <c r="AD793" i="6" s="1"/>
  <c r="Z98" i="6"/>
  <c r="AC98" i="6" s="1"/>
  <c r="AD98" i="6" s="1"/>
  <c r="Z241" i="6"/>
  <c r="AC241" i="6" s="1"/>
  <c r="AD241" i="6" s="1"/>
  <c r="Z744" i="6"/>
  <c r="AC744" i="6" s="1"/>
  <c r="AD744" i="6" s="1"/>
  <c r="Z555" i="6"/>
  <c r="AC555" i="6" s="1"/>
  <c r="AD555" i="6" s="1"/>
  <c r="Z189" i="6"/>
  <c r="AC189" i="6" s="1"/>
  <c r="AD189" i="6" s="1"/>
  <c r="Z300" i="6"/>
  <c r="AC300" i="6" s="1"/>
  <c r="AD300" i="6" s="1"/>
  <c r="Z576" i="6"/>
  <c r="AC576" i="6" s="1"/>
  <c r="AD576" i="6" s="1"/>
  <c r="Z240" i="6"/>
  <c r="AC240" i="6" s="1"/>
  <c r="AD240" i="6" s="1"/>
  <c r="Z831" i="6"/>
  <c r="AC831" i="6" s="1"/>
  <c r="AD831" i="6" s="1"/>
  <c r="Z255" i="6"/>
  <c r="AC255" i="6" s="1"/>
  <c r="AD255" i="6" s="1"/>
  <c r="Z74" i="6"/>
  <c r="AC74" i="6" s="1"/>
  <c r="AD74" i="6" s="1"/>
  <c r="Z797" i="6"/>
  <c r="AC797" i="6" s="1"/>
  <c r="AD797" i="6" s="1"/>
  <c r="Z844" i="6"/>
  <c r="AC844" i="6" s="1"/>
  <c r="AD844" i="6" s="1"/>
  <c r="Z588" i="6"/>
  <c r="AC588" i="6" s="1"/>
  <c r="AD588" i="6" s="1"/>
  <c r="Z1036" i="6"/>
  <c r="AC1036" i="6" s="1"/>
  <c r="AD1036" i="6" s="1"/>
  <c r="Z44" i="6"/>
  <c r="AC44" i="6" s="1"/>
  <c r="AD44" i="6" s="1"/>
  <c r="Z755" i="6"/>
  <c r="AC755" i="6" s="1"/>
  <c r="AD755" i="6" s="1"/>
  <c r="Z499" i="6"/>
  <c r="AC499" i="6" s="1"/>
  <c r="AD499" i="6" s="1"/>
  <c r="Z243" i="6"/>
  <c r="AC243" i="6" s="1"/>
  <c r="AD243" i="6" s="1"/>
  <c r="Z210" i="6"/>
  <c r="AC210" i="6" s="1"/>
  <c r="AD210" i="6" s="1"/>
  <c r="Z1073" i="6"/>
  <c r="AC1073" i="6" s="1"/>
  <c r="AD1073" i="6" s="1"/>
  <c r="Z673" i="6"/>
  <c r="AC673" i="6" s="1"/>
  <c r="AD673" i="6" s="1"/>
  <c r="Z959" i="6"/>
  <c r="AC959" i="6" s="1"/>
  <c r="AD959" i="6" s="1"/>
  <c r="Z989" i="6"/>
  <c r="AC989" i="6" s="1"/>
  <c r="AD989" i="6" s="1"/>
  <c r="Z477" i="6"/>
  <c r="AC477" i="6" s="1"/>
  <c r="AD477" i="6" s="1"/>
  <c r="Z1043" i="6"/>
  <c r="AC1043" i="6" s="1"/>
  <c r="AD1043" i="6" s="1"/>
  <c r="Z795" i="6"/>
  <c r="AC795" i="6" s="1"/>
  <c r="AD795" i="6" s="1"/>
  <c r="Z960" i="6"/>
  <c r="AC960" i="6" s="1"/>
  <c r="AD960" i="6" s="1"/>
  <c r="Z384" i="6"/>
  <c r="AC384" i="6" s="1"/>
  <c r="AD384" i="6" s="1"/>
  <c r="Z224" i="6"/>
  <c r="AC224" i="6" s="1"/>
  <c r="AD224" i="6" s="1"/>
  <c r="Z780" i="6"/>
  <c r="AC780" i="6" s="1"/>
  <c r="AD780" i="6" s="1"/>
  <c r="Z524" i="6"/>
  <c r="AC524" i="6" s="1"/>
  <c r="AD524" i="6" s="1"/>
  <c r="Z236" i="6"/>
  <c r="AC236" i="6" s="1"/>
  <c r="AD236" i="6" s="1"/>
  <c r="Z1067" i="6"/>
  <c r="AC1067" i="6" s="1"/>
  <c r="AD1067" i="6" s="1"/>
  <c r="Z691" i="6"/>
  <c r="AC691" i="6" s="1"/>
  <c r="AD691" i="6" s="1"/>
  <c r="Z435" i="6"/>
  <c r="AC435" i="6" s="1"/>
  <c r="AD435" i="6" s="1"/>
  <c r="Z179" i="6"/>
  <c r="AC179" i="6" s="1"/>
  <c r="AD179" i="6" s="1"/>
  <c r="Z146" i="6"/>
  <c r="AC146" i="6" s="1"/>
  <c r="AD146" i="6" s="1"/>
  <c r="Z993" i="6"/>
  <c r="AC993" i="6" s="1"/>
  <c r="AD993" i="6" s="1"/>
  <c r="Z895" i="6"/>
  <c r="AC895" i="6" s="1"/>
  <c r="AD895" i="6" s="1"/>
  <c r="Z627" i="6"/>
  <c r="AC627" i="6" s="1"/>
  <c r="AD627" i="6" s="1"/>
  <c r="Z720" i="6"/>
  <c r="AC720" i="6" s="1"/>
  <c r="AD720" i="6" s="1"/>
  <c r="Z1100" i="6"/>
  <c r="AC1100" i="6" s="1"/>
  <c r="AD1100" i="6" s="1"/>
  <c r="Z493" i="6"/>
  <c r="AC493" i="6" s="1"/>
  <c r="AD493" i="6" s="1"/>
  <c r="Z1012" i="6"/>
  <c r="AC1012" i="6" s="1"/>
  <c r="AD1012" i="6" s="1"/>
  <c r="Z811" i="6"/>
  <c r="AC811" i="6" s="1"/>
  <c r="AD811" i="6" s="1"/>
  <c r="Z1084" i="6"/>
  <c r="AC1084" i="6" s="1"/>
  <c r="AD1084" i="6" s="1"/>
  <c r="Z1107" i="6"/>
  <c r="AC1107" i="6" s="1"/>
  <c r="AD1107" i="6" s="1"/>
  <c r="Z625" i="6"/>
  <c r="AC625" i="6" s="1"/>
  <c r="AD625" i="6" s="1"/>
  <c r="Z990" i="6"/>
  <c r="AC990" i="6" s="1"/>
  <c r="AD990" i="6" s="1"/>
  <c r="Z173" i="6"/>
  <c r="AC173" i="6" s="1"/>
  <c r="AD173" i="6" s="1"/>
  <c r="Z427" i="6"/>
  <c r="AC427" i="6" s="1"/>
  <c r="AD427" i="6" s="1"/>
  <c r="Z202" i="6"/>
  <c r="AC202" i="6" s="1"/>
  <c r="AD202" i="6" s="1"/>
  <c r="Z100" i="6"/>
  <c r="AC100" i="6" s="1"/>
  <c r="AD100" i="6" s="1"/>
  <c r="Z266" i="6"/>
  <c r="AC266" i="6" s="1"/>
  <c r="AD266" i="6" s="1"/>
  <c r="Z316" i="6"/>
  <c r="AC316" i="6" s="1"/>
  <c r="AD316" i="6" s="1"/>
  <c r="Z552" i="6"/>
  <c r="AC552" i="6" s="1"/>
  <c r="AD552" i="6" s="1"/>
  <c r="Z452" i="6"/>
  <c r="AC452" i="6" s="1"/>
  <c r="AD452" i="6" s="1"/>
  <c r="Z43" i="6"/>
  <c r="AC43" i="6" s="1"/>
  <c r="AD43" i="6" s="1"/>
  <c r="Z1011" i="6"/>
  <c r="AC1011" i="6" s="1"/>
  <c r="AD1011" i="6" s="1"/>
  <c r="Z624" i="6"/>
  <c r="AC624" i="6" s="1"/>
  <c r="AD624" i="6" s="1"/>
  <c r="AM624" i="6"/>
  <c r="Z1051" i="6"/>
  <c r="AC1051" i="6" s="1"/>
  <c r="AD1051" i="6" s="1"/>
  <c r="AM1051" i="6"/>
  <c r="Z803" i="6"/>
  <c r="AC803" i="6" s="1"/>
  <c r="AD803" i="6" s="1"/>
  <c r="AM803" i="6"/>
  <c r="Z547" i="6"/>
  <c r="AC547" i="6" s="1"/>
  <c r="AD547" i="6" s="1"/>
  <c r="AM547" i="6"/>
  <c r="Z291" i="6"/>
  <c r="AC291" i="6" s="1"/>
  <c r="AD291" i="6" s="1"/>
  <c r="AM291" i="6"/>
  <c r="Z99" i="6"/>
  <c r="AC99" i="6" s="1"/>
  <c r="AD99" i="6" s="1"/>
  <c r="AM99" i="6"/>
  <c r="Z194" i="6"/>
  <c r="AC194" i="6" s="1"/>
  <c r="AD194" i="6" s="1"/>
  <c r="AM194" i="6"/>
  <c r="Z1041" i="6"/>
  <c r="AC1041" i="6" s="1"/>
  <c r="AD1041" i="6" s="1"/>
  <c r="AM1041" i="6"/>
  <c r="Z977" i="6"/>
  <c r="AC977" i="6" s="1"/>
  <c r="AD977" i="6" s="1"/>
  <c r="AM977" i="6"/>
  <c r="Z849" i="6"/>
  <c r="AC849" i="6" s="1"/>
  <c r="AD849" i="6" s="1"/>
  <c r="AM849" i="6"/>
  <c r="Z785" i="6"/>
  <c r="AC785" i="6" s="1"/>
  <c r="AD785" i="6" s="1"/>
  <c r="AM785" i="6"/>
  <c r="Z721" i="6"/>
  <c r="AC721" i="6" s="1"/>
  <c r="AD721" i="6" s="1"/>
  <c r="AM721" i="6"/>
  <c r="Z657" i="6"/>
  <c r="AC657" i="6" s="1"/>
  <c r="AD657" i="6" s="1"/>
  <c r="AM657" i="6"/>
  <c r="Z465" i="6"/>
  <c r="AC465" i="6" s="1"/>
  <c r="AD465" i="6" s="1"/>
  <c r="AM465" i="6"/>
  <c r="Z401" i="6"/>
  <c r="AC401" i="6" s="1"/>
  <c r="AD401" i="6" s="1"/>
  <c r="AM401" i="6"/>
  <c r="Z337" i="6"/>
  <c r="AC337" i="6" s="1"/>
  <c r="AD337" i="6" s="1"/>
  <c r="AM337" i="6"/>
  <c r="Z273" i="6"/>
  <c r="AC273" i="6" s="1"/>
  <c r="AD273" i="6" s="1"/>
  <c r="AM273" i="6"/>
  <c r="Z209" i="6"/>
  <c r="AC209" i="6" s="1"/>
  <c r="AD209" i="6" s="1"/>
  <c r="AM209" i="6"/>
  <c r="Z81" i="6"/>
  <c r="AC81" i="6" s="1"/>
  <c r="AD81" i="6" s="1"/>
  <c r="AM81" i="6"/>
  <c r="Z956" i="6"/>
  <c r="AC956" i="6" s="1"/>
  <c r="AD956" i="6" s="1"/>
  <c r="AM956" i="6"/>
  <c r="Z700" i="6"/>
  <c r="AC700" i="6" s="1"/>
  <c r="AD700" i="6" s="1"/>
  <c r="AM700" i="6"/>
  <c r="Z636" i="6"/>
  <c r="AC636" i="6" s="1"/>
  <c r="AD636" i="6" s="1"/>
  <c r="AM636" i="6"/>
  <c r="Z572" i="6"/>
  <c r="AC572" i="6" s="1"/>
  <c r="AD572" i="6" s="1"/>
  <c r="AM572" i="6"/>
  <c r="Z508" i="6"/>
  <c r="AC508" i="6" s="1"/>
  <c r="AD508" i="6" s="1"/>
  <c r="AM508" i="6"/>
  <c r="Z444" i="6"/>
  <c r="AC444" i="6" s="1"/>
  <c r="AD444" i="6" s="1"/>
  <c r="AM444" i="6"/>
  <c r="Z380" i="6"/>
  <c r="AC380" i="6" s="1"/>
  <c r="AD380" i="6" s="1"/>
  <c r="AM380" i="6"/>
  <c r="Z284" i="6"/>
  <c r="AC284" i="6" s="1"/>
  <c r="AD284" i="6" s="1"/>
  <c r="AM284" i="6"/>
  <c r="Z220" i="6"/>
  <c r="AC220" i="6" s="1"/>
  <c r="AD220" i="6" s="1"/>
  <c r="AM220" i="6"/>
  <c r="Z156" i="6"/>
  <c r="AC156" i="6" s="1"/>
  <c r="AD156" i="6" s="1"/>
  <c r="AM156" i="6"/>
  <c r="Z92" i="6"/>
  <c r="AC92" i="6" s="1"/>
  <c r="AD92" i="6" s="1"/>
  <c r="AM92" i="6"/>
  <c r="Z28" i="6"/>
  <c r="AC28" i="6" s="1"/>
  <c r="AD28" i="6" s="1"/>
  <c r="AM28" i="6"/>
  <c r="Z1101" i="6"/>
  <c r="AC1101" i="6" s="1"/>
  <c r="AD1101" i="6" s="1"/>
  <c r="AM1101" i="6"/>
  <c r="Z1037" i="6"/>
  <c r="AC1037" i="6" s="1"/>
  <c r="AD1037" i="6" s="1"/>
  <c r="AM1037" i="6"/>
  <c r="Z973" i="6"/>
  <c r="AC973" i="6" s="1"/>
  <c r="AD973" i="6" s="1"/>
  <c r="AM973" i="6"/>
  <c r="Z909" i="6"/>
  <c r="AC909" i="6" s="1"/>
  <c r="AD909" i="6" s="1"/>
  <c r="AM909" i="6"/>
  <c r="Z845" i="6"/>
  <c r="AC845" i="6" s="1"/>
  <c r="AD845" i="6" s="1"/>
  <c r="AM845" i="6"/>
  <c r="Z717" i="6"/>
  <c r="AC717" i="6" s="1"/>
  <c r="AD717" i="6" s="1"/>
  <c r="AM717" i="6"/>
  <c r="Z653" i="6"/>
  <c r="AC653" i="6" s="1"/>
  <c r="AD653" i="6" s="1"/>
  <c r="AM653" i="6"/>
  <c r="Z525" i="6"/>
  <c r="AC525" i="6" s="1"/>
  <c r="AD525" i="6" s="1"/>
  <c r="AM525" i="6"/>
  <c r="Z461" i="6"/>
  <c r="AC461" i="6" s="1"/>
  <c r="AD461" i="6" s="1"/>
  <c r="AM461" i="6"/>
  <c r="Z397" i="6"/>
  <c r="AC397" i="6" s="1"/>
  <c r="AD397" i="6" s="1"/>
  <c r="AM397" i="6"/>
  <c r="Z205" i="6"/>
  <c r="AC205" i="6" s="1"/>
  <c r="AD205" i="6" s="1"/>
  <c r="AM205" i="6"/>
  <c r="Z141" i="6"/>
  <c r="AC141" i="6" s="1"/>
  <c r="AD141" i="6" s="1"/>
  <c r="AM141" i="6"/>
  <c r="Z77" i="6"/>
  <c r="AC77" i="6" s="1"/>
  <c r="AD77" i="6" s="1"/>
  <c r="AM77" i="6"/>
  <c r="Z13" i="6"/>
  <c r="AC13" i="6" s="1"/>
  <c r="AD13" i="6" s="1"/>
  <c r="AM13" i="6"/>
  <c r="Z904" i="6"/>
  <c r="AC904" i="6" s="1"/>
  <c r="AD904" i="6" s="1"/>
  <c r="AM904" i="6"/>
  <c r="Z840" i="6"/>
  <c r="AC840" i="6" s="1"/>
  <c r="AD840" i="6" s="1"/>
  <c r="AM840" i="6"/>
  <c r="Z776" i="6"/>
  <c r="AC776" i="6" s="1"/>
  <c r="AD776" i="6" s="1"/>
  <c r="AM776" i="6"/>
  <c r="Z712" i="6"/>
  <c r="AC712" i="6" s="1"/>
  <c r="AD712" i="6" s="1"/>
  <c r="AM712" i="6"/>
  <c r="Z648" i="6"/>
  <c r="AC648" i="6" s="1"/>
  <c r="AD648" i="6" s="1"/>
  <c r="AM648" i="6"/>
  <c r="Z520" i="6"/>
  <c r="AC520" i="6" s="1"/>
  <c r="AD520" i="6" s="1"/>
  <c r="AM520" i="6"/>
  <c r="Z456" i="6"/>
  <c r="AC456" i="6" s="1"/>
  <c r="AD456" i="6" s="1"/>
  <c r="AM456" i="6"/>
  <c r="Z392" i="6"/>
  <c r="AC392" i="6" s="1"/>
  <c r="AD392" i="6" s="1"/>
  <c r="AM392" i="6"/>
  <c r="Z1076" i="6"/>
  <c r="AC1076" i="6" s="1"/>
  <c r="AD1076" i="6" s="1"/>
  <c r="AM1076" i="6"/>
  <c r="Z296" i="6"/>
  <c r="AC296" i="6" s="1"/>
  <c r="AD296" i="6" s="1"/>
  <c r="AM296" i="6"/>
  <c r="Z104" i="6"/>
  <c r="AC104" i="6" s="1"/>
  <c r="AD104" i="6" s="1"/>
  <c r="AM104" i="6"/>
  <c r="Z40" i="6"/>
  <c r="AC40" i="6" s="1"/>
  <c r="AD40" i="6" s="1"/>
  <c r="AM40" i="6"/>
  <c r="Z1091" i="6"/>
  <c r="AC1091" i="6" s="1"/>
  <c r="AD1091" i="6" s="1"/>
  <c r="AM1091" i="6"/>
  <c r="Z1027" i="6"/>
  <c r="AC1027" i="6" s="1"/>
  <c r="AD1027" i="6" s="1"/>
  <c r="AM1027" i="6"/>
  <c r="Z971" i="6"/>
  <c r="AC971" i="6" s="1"/>
  <c r="AD971" i="6" s="1"/>
  <c r="AM971" i="6"/>
  <c r="Z907" i="6"/>
  <c r="AC907" i="6" s="1"/>
  <c r="AD907" i="6" s="1"/>
  <c r="AM907" i="6"/>
  <c r="Z843" i="6"/>
  <c r="AC843" i="6" s="1"/>
  <c r="AD843" i="6" s="1"/>
  <c r="AM843" i="6"/>
  <c r="Z715" i="6"/>
  <c r="AC715" i="6" s="1"/>
  <c r="AD715" i="6" s="1"/>
  <c r="AM715" i="6"/>
  <c r="Z651" i="6"/>
  <c r="AC651" i="6" s="1"/>
  <c r="AD651" i="6" s="1"/>
  <c r="AM651" i="6"/>
  <c r="Z587" i="6"/>
  <c r="AC587" i="6" s="1"/>
  <c r="AD587" i="6" s="1"/>
  <c r="AM587" i="6"/>
  <c r="Z459" i="6"/>
  <c r="AC459" i="6" s="1"/>
  <c r="AD459" i="6" s="1"/>
  <c r="AM459" i="6"/>
  <c r="Z395" i="6"/>
  <c r="AC395" i="6" s="1"/>
  <c r="AD395" i="6" s="1"/>
  <c r="AM395" i="6"/>
  <c r="Z331" i="6"/>
  <c r="AC331" i="6" s="1"/>
  <c r="AD331" i="6" s="1"/>
  <c r="AM331" i="6"/>
  <c r="Z203" i="6"/>
  <c r="AC203" i="6" s="1"/>
  <c r="AD203" i="6" s="1"/>
  <c r="AM203" i="6"/>
  <c r="Z139" i="6"/>
  <c r="AC139" i="6" s="1"/>
  <c r="AD139" i="6" s="1"/>
  <c r="AM139" i="6"/>
  <c r="Z75" i="6"/>
  <c r="AC75" i="6" s="1"/>
  <c r="AD75" i="6" s="1"/>
  <c r="AM75" i="6"/>
  <c r="Z298" i="6"/>
  <c r="AC298" i="6" s="1"/>
  <c r="AD298" i="6" s="1"/>
  <c r="AM298" i="6"/>
  <c r="Z234" i="6"/>
  <c r="AC234" i="6" s="1"/>
  <c r="AD234" i="6" s="1"/>
  <c r="AM234" i="6"/>
  <c r="Z106" i="6"/>
  <c r="AC106" i="6" s="1"/>
  <c r="AD106" i="6" s="1"/>
  <c r="AM106" i="6"/>
  <c r="Z1081" i="6"/>
  <c r="AC1081" i="6" s="1"/>
  <c r="AD1081" i="6" s="1"/>
  <c r="AM1081" i="6"/>
  <c r="Z1017" i="6"/>
  <c r="AC1017" i="6" s="1"/>
  <c r="AD1017" i="6" s="1"/>
  <c r="AM1017" i="6"/>
  <c r="Z825" i="6"/>
  <c r="AC825" i="6" s="1"/>
  <c r="AD825" i="6" s="1"/>
  <c r="AM825" i="6"/>
  <c r="Z697" i="6"/>
  <c r="AC697" i="6" s="1"/>
  <c r="AD697" i="6" s="1"/>
  <c r="AM697" i="6"/>
  <c r="Z313" i="6"/>
  <c r="AC313" i="6" s="1"/>
  <c r="AD313" i="6" s="1"/>
  <c r="AM313" i="6"/>
  <c r="Z249" i="6"/>
  <c r="AC249" i="6" s="1"/>
  <c r="AD249" i="6" s="1"/>
  <c r="AM249" i="6"/>
  <c r="Z1044" i="6"/>
  <c r="AC1044" i="6" s="1"/>
  <c r="AD1044" i="6" s="1"/>
  <c r="AM1044" i="6"/>
  <c r="Z932" i="6"/>
  <c r="AC932" i="6" s="1"/>
  <c r="AD932" i="6" s="1"/>
  <c r="AM932" i="6"/>
  <c r="Z868" i="6"/>
  <c r="AC868" i="6" s="1"/>
  <c r="AD868" i="6" s="1"/>
  <c r="AM868" i="6"/>
  <c r="Z804" i="6"/>
  <c r="AC804" i="6" s="1"/>
  <c r="AD804" i="6" s="1"/>
  <c r="AM804" i="6"/>
  <c r="Z740" i="6"/>
  <c r="AC740" i="6" s="1"/>
  <c r="AD740" i="6" s="1"/>
  <c r="AM740" i="6"/>
  <c r="Z676" i="6"/>
  <c r="AC676" i="6" s="1"/>
  <c r="AD676" i="6" s="1"/>
  <c r="AM676" i="6"/>
  <c r="Z612" i="6"/>
  <c r="AC612" i="6" s="1"/>
  <c r="AD612" i="6" s="1"/>
  <c r="AM612" i="6"/>
  <c r="Z548" i="6"/>
  <c r="AC548" i="6" s="1"/>
  <c r="AD548" i="6" s="1"/>
  <c r="AM548" i="6"/>
  <c r="Z484" i="6"/>
  <c r="AC484" i="6" s="1"/>
  <c r="AD484" i="6" s="1"/>
  <c r="AM484" i="6"/>
  <c r="Z420" i="6"/>
  <c r="AC420" i="6" s="1"/>
  <c r="AD420" i="6" s="1"/>
  <c r="AM420" i="6"/>
  <c r="Z356" i="6"/>
  <c r="AC356" i="6" s="1"/>
  <c r="AD356" i="6" s="1"/>
  <c r="AM356" i="6"/>
  <c r="Z324" i="6"/>
  <c r="AC324" i="6" s="1"/>
  <c r="AD324" i="6" s="1"/>
  <c r="AM324" i="6"/>
  <c r="Z260" i="6"/>
  <c r="AC260" i="6" s="1"/>
  <c r="AD260" i="6" s="1"/>
  <c r="AM260" i="6"/>
  <c r="Z196" i="6"/>
  <c r="AC196" i="6" s="1"/>
  <c r="AD196" i="6" s="1"/>
  <c r="AM196" i="6"/>
  <c r="Z132" i="6"/>
  <c r="AC132" i="6" s="1"/>
  <c r="AD132" i="6" s="1"/>
  <c r="AM132" i="6"/>
  <c r="Z68" i="6"/>
  <c r="AC68" i="6" s="1"/>
  <c r="AD68" i="6" s="1"/>
  <c r="AM68" i="6"/>
  <c r="Z4" i="6"/>
  <c r="AC4" i="6" s="1"/>
  <c r="AD4" i="6" s="1"/>
  <c r="AM4" i="6"/>
  <c r="Z1055" i="6"/>
  <c r="AC1055" i="6" s="1"/>
  <c r="AD1055" i="6" s="1"/>
  <c r="AM1055" i="6"/>
  <c r="Z814" i="6"/>
  <c r="AC814" i="6" s="1"/>
  <c r="AD814" i="6" s="1"/>
  <c r="AM814" i="6"/>
  <c r="Z686" i="6"/>
  <c r="AC686" i="6" s="1"/>
  <c r="AD686" i="6" s="1"/>
  <c r="AM686" i="6"/>
  <c r="Z558" i="6"/>
  <c r="AC558" i="6" s="1"/>
  <c r="AD558" i="6" s="1"/>
  <c r="AM558" i="6"/>
  <c r="Z430" i="6"/>
  <c r="AC430" i="6" s="1"/>
  <c r="AD430" i="6" s="1"/>
  <c r="AM430" i="6"/>
  <c r="Z330" i="6"/>
  <c r="AC330" i="6" s="1"/>
  <c r="AD330" i="6" s="1"/>
  <c r="AM330" i="6"/>
  <c r="Z1109" i="6"/>
  <c r="AC1109" i="6" s="1"/>
  <c r="AD1109" i="6" s="1"/>
  <c r="AM1109" i="6"/>
  <c r="Z1045" i="6"/>
  <c r="AC1045" i="6" s="1"/>
  <c r="AD1045" i="6" s="1"/>
  <c r="AM1045" i="6"/>
  <c r="Z981" i="6"/>
  <c r="AC981" i="6" s="1"/>
  <c r="AD981" i="6" s="1"/>
  <c r="AM981" i="6"/>
  <c r="Z917" i="6"/>
  <c r="AC917" i="6" s="1"/>
  <c r="AD917" i="6" s="1"/>
  <c r="AM917" i="6"/>
  <c r="Z853" i="6"/>
  <c r="AC853" i="6" s="1"/>
  <c r="AD853" i="6" s="1"/>
  <c r="AM853" i="6"/>
  <c r="Z725" i="6"/>
  <c r="AC725" i="6" s="1"/>
  <c r="AD725" i="6" s="1"/>
  <c r="AM725" i="6"/>
  <c r="Z597" i="6"/>
  <c r="AC597" i="6" s="1"/>
  <c r="AD597" i="6" s="1"/>
  <c r="AM597" i="6"/>
  <c r="Z469" i="6"/>
  <c r="AC469" i="6" s="1"/>
  <c r="AD469" i="6" s="1"/>
  <c r="AM469" i="6"/>
  <c r="Z405" i="6"/>
  <c r="AC405" i="6" s="1"/>
  <c r="AD405" i="6" s="1"/>
  <c r="AM405" i="6"/>
  <c r="Z341" i="6"/>
  <c r="AC341" i="6" s="1"/>
  <c r="AD341" i="6" s="1"/>
  <c r="AM341" i="6"/>
  <c r="Z277" i="6"/>
  <c r="AC277" i="6" s="1"/>
  <c r="AD277" i="6" s="1"/>
  <c r="AM277" i="6"/>
  <c r="Z213" i="6"/>
  <c r="AC213" i="6" s="1"/>
  <c r="AD213" i="6" s="1"/>
  <c r="AM213" i="6"/>
  <c r="Z149" i="6"/>
  <c r="AC149" i="6" s="1"/>
  <c r="AD149" i="6" s="1"/>
  <c r="AM149" i="6"/>
  <c r="Z85" i="6"/>
  <c r="AC85" i="6" s="1"/>
  <c r="AD85" i="6" s="1"/>
  <c r="AM85" i="6"/>
  <c r="Z21" i="6"/>
  <c r="AC21" i="6" s="1"/>
  <c r="AD21" i="6" s="1"/>
  <c r="AM21" i="6"/>
  <c r="Z1002" i="6"/>
  <c r="AC1002" i="6" s="1"/>
  <c r="AD1002" i="6" s="1"/>
  <c r="AM1002" i="6"/>
  <c r="Z746" i="6"/>
  <c r="AC746" i="6" s="1"/>
  <c r="AD746" i="6" s="1"/>
  <c r="AM746" i="6"/>
  <c r="Z618" i="6"/>
  <c r="AC618" i="6" s="1"/>
  <c r="AD618" i="6" s="1"/>
  <c r="AM618" i="6"/>
  <c r="Z358" i="6"/>
  <c r="AC358" i="6" s="1"/>
  <c r="AD358" i="6" s="1"/>
  <c r="AM358" i="6"/>
  <c r="Z1054" i="6"/>
  <c r="AC1054" i="6" s="1"/>
  <c r="AD1054" i="6" s="1"/>
  <c r="AM1054" i="6"/>
  <c r="Z1046" i="6"/>
  <c r="AC1046" i="6" s="1"/>
  <c r="AD1046" i="6" s="1"/>
  <c r="AM1046" i="6"/>
  <c r="Z688" i="6"/>
  <c r="AC688" i="6" s="1"/>
  <c r="AD688" i="6" s="1"/>
  <c r="AM688" i="6"/>
  <c r="Z272" i="6"/>
  <c r="AC272" i="6" s="1"/>
  <c r="AD272" i="6" s="1"/>
  <c r="AM272" i="6"/>
  <c r="Z16" i="6"/>
  <c r="AC16" i="6" s="1"/>
  <c r="AD16" i="6" s="1"/>
  <c r="AM16" i="6"/>
  <c r="Z867" i="6"/>
  <c r="AC867" i="6" s="1"/>
  <c r="AD867" i="6" s="1"/>
  <c r="AM867" i="6"/>
  <c r="Z611" i="6"/>
  <c r="AC611" i="6" s="1"/>
  <c r="AD611" i="6" s="1"/>
  <c r="AM611" i="6"/>
  <c r="Z355" i="6"/>
  <c r="AC355" i="6" s="1"/>
  <c r="AD355" i="6" s="1"/>
  <c r="AM355" i="6"/>
  <c r="Z764" i="6"/>
  <c r="AC764" i="6" s="1"/>
  <c r="AD764" i="6" s="1"/>
  <c r="AM764" i="6"/>
  <c r="Z1032" i="6"/>
  <c r="AC1032" i="6" s="1"/>
  <c r="AD1032" i="6" s="1"/>
  <c r="AM1032" i="6"/>
  <c r="Z416" i="6"/>
  <c r="AC416" i="6" s="1"/>
  <c r="AD416" i="6" s="1"/>
  <c r="AM416" i="6"/>
  <c r="Z1092" i="6"/>
  <c r="AC1092" i="6" s="1"/>
  <c r="AD1092" i="6" s="1"/>
  <c r="AM1092" i="6"/>
  <c r="Z192" i="6"/>
  <c r="AC192" i="6" s="1"/>
  <c r="AD192" i="6" s="1"/>
  <c r="AM192" i="6"/>
  <c r="Z64" i="6"/>
  <c r="AC64" i="6" s="1"/>
  <c r="AD64" i="6" s="1"/>
  <c r="AM64" i="6"/>
  <c r="Z979" i="6"/>
  <c r="AC979" i="6" s="1"/>
  <c r="AD979" i="6" s="1"/>
  <c r="AM979" i="6"/>
  <c r="Z915" i="6"/>
  <c r="AC915" i="6" s="1"/>
  <c r="AD915" i="6" s="1"/>
  <c r="AM915" i="6"/>
  <c r="Z851" i="6"/>
  <c r="AC851" i="6" s="1"/>
  <c r="AD851" i="6" s="1"/>
  <c r="AM851" i="6"/>
  <c r="Z787" i="6"/>
  <c r="AC787" i="6" s="1"/>
  <c r="AD787" i="6" s="1"/>
  <c r="AM787" i="6"/>
  <c r="Z723" i="6"/>
  <c r="AC723" i="6" s="1"/>
  <c r="AD723" i="6" s="1"/>
  <c r="AM723" i="6"/>
  <c r="Z659" i="6"/>
  <c r="AC659" i="6" s="1"/>
  <c r="AD659" i="6" s="1"/>
  <c r="AM659" i="6"/>
  <c r="Z595" i="6"/>
  <c r="AC595" i="6" s="1"/>
  <c r="AD595" i="6" s="1"/>
  <c r="AM595" i="6"/>
  <c r="Z531" i="6"/>
  <c r="AC531" i="6" s="1"/>
  <c r="AD531" i="6" s="1"/>
  <c r="AM531" i="6"/>
  <c r="Z467" i="6"/>
  <c r="AC467" i="6" s="1"/>
  <c r="AD467" i="6" s="1"/>
  <c r="AM467" i="6"/>
  <c r="Z403" i="6"/>
  <c r="AC403" i="6" s="1"/>
  <c r="AD403" i="6" s="1"/>
  <c r="AM403" i="6"/>
  <c r="Z339" i="6"/>
  <c r="AC339" i="6" s="1"/>
  <c r="AD339" i="6" s="1"/>
  <c r="AM339" i="6"/>
  <c r="Z275" i="6"/>
  <c r="AC275" i="6" s="1"/>
  <c r="AD275" i="6" s="1"/>
  <c r="AM275" i="6"/>
  <c r="Z211" i="6"/>
  <c r="AC211" i="6" s="1"/>
  <c r="AD211" i="6" s="1"/>
  <c r="AM211" i="6"/>
  <c r="Z147" i="6"/>
  <c r="AC147" i="6" s="1"/>
  <c r="AD147" i="6" s="1"/>
  <c r="AM147" i="6"/>
  <c r="Z83" i="6"/>
  <c r="AC83" i="6" s="1"/>
  <c r="AD83" i="6" s="1"/>
  <c r="AM83" i="6"/>
  <c r="Z19" i="6"/>
  <c r="AC19" i="6" s="1"/>
  <c r="AD19" i="6" s="1"/>
  <c r="AM19" i="6"/>
  <c r="Z46" i="6"/>
  <c r="AC46" i="6" s="1"/>
  <c r="AD46" i="6" s="1"/>
  <c r="AM46" i="6"/>
  <c r="Z897" i="6"/>
  <c r="AC897" i="6" s="1"/>
  <c r="AD897" i="6" s="1"/>
  <c r="AM897" i="6"/>
  <c r="Z705" i="6"/>
  <c r="AC705" i="6" s="1"/>
  <c r="AD705" i="6" s="1"/>
  <c r="AM705" i="6"/>
  <c r="Z577" i="6"/>
  <c r="AC577" i="6" s="1"/>
  <c r="AD577" i="6" s="1"/>
  <c r="AM577" i="6"/>
  <c r="Z321" i="6"/>
  <c r="AC321" i="6" s="1"/>
  <c r="AD321" i="6" s="1"/>
  <c r="AM321" i="6"/>
  <c r="Z257" i="6"/>
  <c r="AC257" i="6" s="1"/>
  <c r="AD257" i="6" s="1"/>
  <c r="AM257" i="6"/>
  <c r="Z1068" i="6"/>
  <c r="AC1068" i="6" s="1"/>
  <c r="AD1068" i="6" s="1"/>
  <c r="AM1068" i="6"/>
  <c r="Z940" i="6"/>
  <c r="AC940" i="6" s="1"/>
  <c r="AD940" i="6" s="1"/>
  <c r="AM940" i="6"/>
  <c r="Z876" i="6"/>
  <c r="AC876" i="6" s="1"/>
  <c r="AD876" i="6" s="1"/>
  <c r="AM876" i="6"/>
  <c r="Z812" i="6"/>
  <c r="AC812" i="6" s="1"/>
  <c r="AD812" i="6" s="1"/>
  <c r="AM812" i="6"/>
  <c r="Z748" i="6"/>
  <c r="AC748" i="6" s="1"/>
  <c r="AD748" i="6" s="1"/>
  <c r="AM748" i="6"/>
  <c r="Z684" i="6"/>
  <c r="AC684" i="6" s="1"/>
  <c r="AD684" i="6" s="1"/>
  <c r="AM684" i="6"/>
  <c r="Z620" i="6"/>
  <c r="AC620" i="6" s="1"/>
  <c r="AD620" i="6" s="1"/>
  <c r="AM620" i="6"/>
  <c r="Z556" i="6"/>
  <c r="AC556" i="6" s="1"/>
  <c r="AD556" i="6" s="1"/>
  <c r="AM556" i="6"/>
  <c r="Z492" i="6"/>
  <c r="AC492" i="6" s="1"/>
  <c r="AD492" i="6" s="1"/>
  <c r="AM492" i="6"/>
  <c r="Z428" i="6"/>
  <c r="AC428" i="6" s="1"/>
  <c r="AD428" i="6" s="1"/>
  <c r="AM428" i="6"/>
  <c r="Z364" i="6"/>
  <c r="AC364" i="6" s="1"/>
  <c r="AD364" i="6" s="1"/>
  <c r="AM364" i="6"/>
  <c r="Z988" i="6"/>
  <c r="AC988" i="6" s="1"/>
  <c r="AD988" i="6" s="1"/>
  <c r="AM988" i="6"/>
  <c r="Z332" i="6"/>
  <c r="AC332" i="6" s="1"/>
  <c r="AD332" i="6" s="1"/>
  <c r="AM332" i="6"/>
  <c r="Z268" i="6"/>
  <c r="AC268" i="6" s="1"/>
  <c r="AD268" i="6" s="1"/>
  <c r="AM268" i="6"/>
  <c r="Z204" i="6"/>
  <c r="AC204" i="6" s="1"/>
  <c r="AD204" i="6" s="1"/>
  <c r="AM204" i="6"/>
  <c r="Z140" i="6"/>
  <c r="AC140" i="6" s="1"/>
  <c r="AD140" i="6" s="1"/>
  <c r="AM140" i="6"/>
  <c r="Z76" i="6"/>
  <c r="AC76" i="6" s="1"/>
  <c r="AD76" i="6" s="1"/>
  <c r="AM76" i="6"/>
  <c r="Z12" i="6"/>
  <c r="AC12" i="6" s="1"/>
  <c r="AD12" i="6" s="1"/>
  <c r="AM12" i="6"/>
  <c r="Z991" i="6"/>
  <c r="AC991" i="6" s="1"/>
  <c r="AD991" i="6" s="1"/>
  <c r="AM991" i="6"/>
  <c r="Z799" i="6"/>
  <c r="AC799" i="6" s="1"/>
  <c r="AD799" i="6" s="1"/>
  <c r="AM799" i="6"/>
  <c r="Z735" i="6"/>
  <c r="AC735" i="6" s="1"/>
  <c r="AD735" i="6" s="1"/>
  <c r="AM735" i="6"/>
  <c r="Z671" i="6"/>
  <c r="AC671" i="6" s="1"/>
  <c r="AD671" i="6" s="1"/>
  <c r="AM671" i="6"/>
  <c r="Z607" i="6"/>
  <c r="AC607" i="6" s="1"/>
  <c r="AD607" i="6" s="1"/>
  <c r="AM607" i="6"/>
  <c r="Z543" i="6"/>
  <c r="AC543" i="6" s="1"/>
  <c r="AD543" i="6" s="1"/>
  <c r="AM543" i="6"/>
  <c r="Z415" i="6"/>
  <c r="AC415" i="6" s="1"/>
  <c r="AD415" i="6" s="1"/>
  <c r="AM415" i="6"/>
  <c r="Z351" i="6"/>
  <c r="AC351" i="6" s="1"/>
  <c r="AD351" i="6" s="1"/>
  <c r="AM351" i="6"/>
  <c r="Z287" i="6"/>
  <c r="AC287" i="6" s="1"/>
  <c r="AD287" i="6" s="1"/>
  <c r="AM287" i="6"/>
  <c r="Z223" i="6"/>
  <c r="AC223" i="6" s="1"/>
  <c r="AD223" i="6" s="1"/>
  <c r="AM223" i="6"/>
  <c r="Z159" i="6"/>
  <c r="AC159" i="6" s="1"/>
  <c r="AD159" i="6" s="1"/>
  <c r="AM159" i="6"/>
  <c r="Z31" i="6"/>
  <c r="AC31" i="6" s="1"/>
  <c r="AD31" i="6" s="1"/>
  <c r="AM31" i="6"/>
  <c r="Z1022" i="6"/>
  <c r="AC1022" i="6" s="1"/>
  <c r="AD1022" i="6" s="1"/>
  <c r="AM1022" i="6"/>
  <c r="Z302" i="6"/>
  <c r="AC302" i="6" s="1"/>
  <c r="AD302" i="6" s="1"/>
  <c r="AM302" i="6"/>
  <c r="Z238" i="6"/>
  <c r="AC238" i="6" s="1"/>
  <c r="AD238" i="6" s="1"/>
  <c r="AM238" i="6"/>
  <c r="Z174" i="6"/>
  <c r="AC174" i="6" s="1"/>
  <c r="AD174" i="6" s="1"/>
  <c r="AM174" i="6"/>
  <c r="Z110" i="6"/>
  <c r="AC110" i="6" s="1"/>
  <c r="AD110" i="6" s="1"/>
  <c r="AM110" i="6"/>
  <c r="Z1021" i="6"/>
  <c r="AC1021" i="6" s="1"/>
  <c r="AD1021" i="6" s="1"/>
  <c r="AM1021" i="6"/>
  <c r="Z957" i="6"/>
  <c r="AC957" i="6" s="1"/>
  <c r="AD957" i="6" s="1"/>
  <c r="AM957" i="6"/>
  <c r="Z893" i="6"/>
  <c r="AC893" i="6" s="1"/>
  <c r="AD893" i="6" s="1"/>
  <c r="AM893" i="6"/>
  <c r="Z829" i="6"/>
  <c r="AC829" i="6" s="1"/>
  <c r="AD829" i="6" s="1"/>
  <c r="AM829" i="6"/>
  <c r="Z765" i="6"/>
  <c r="AC765" i="6" s="1"/>
  <c r="AD765" i="6" s="1"/>
  <c r="AM765" i="6"/>
  <c r="Z701" i="6"/>
  <c r="AC701" i="6" s="1"/>
  <c r="AD701" i="6" s="1"/>
  <c r="AM701" i="6"/>
  <c r="Z573" i="6"/>
  <c r="AC573" i="6" s="1"/>
  <c r="AD573" i="6" s="1"/>
  <c r="AM573" i="6"/>
  <c r="Z509" i="6"/>
  <c r="AC509" i="6" s="1"/>
  <c r="AD509" i="6" s="1"/>
  <c r="AM509" i="6"/>
  <c r="Z445" i="6"/>
  <c r="AC445" i="6" s="1"/>
  <c r="AD445" i="6" s="1"/>
  <c r="AM445" i="6"/>
  <c r="Z381" i="6"/>
  <c r="AC381" i="6" s="1"/>
  <c r="AD381" i="6" s="1"/>
  <c r="AM381" i="6"/>
  <c r="Z253" i="6"/>
  <c r="AC253" i="6" s="1"/>
  <c r="AD253" i="6" s="1"/>
  <c r="AM253" i="6"/>
  <c r="Z125" i="6"/>
  <c r="AC125" i="6" s="1"/>
  <c r="AD125" i="6" s="1"/>
  <c r="AM125" i="6"/>
  <c r="Z61" i="6"/>
  <c r="AC61" i="6" s="1"/>
  <c r="AD61" i="6" s="1"/>
  <c r="AM61" i="6"/>
  <c r="Z1028" i="6"/>
  <c r="AC1028" i="6" s="1"/>
  <c r="AD1028" i="6" s="1"/>
  <c r="AM1028" i="6"/>
  <c r="Z972" i="6"/>
  <c r="AC972" i="6" s="1"/>
  <c r="AD972" i="6" s="1"/>
  <c r="AM972" i="6"/>
  <c r="Z280" i="6"/>
  <c r="AC280" i="6" s="1"/>
  <c r="AD280" i="6" s="1"/>
  <c r="AM280" i="6"/>
  <c r="Z88" i="6"/>
  <c r="AC88" i="6" s="1"/>
  <c r="AD88" i="6" s="1"/>
  <c r="AM88" i="6"/>
  <c r="Z24" i="6"/>
  <c r="AC24" i="6" s="1"/>
  <c r="AD24" i="6" s="1"/>
  <c r="AM24" i="6"/>
  <c r="Z1075" i="6"/>
  <c r="AC1075" i="6" s="1"/>
  <c r="AD1075" i="6" s="1"/>
  <c r="AM1075" i="6"/>
  <c r="Z1019" i="6"/>
  <c r="AC1019" i="6" s="1"/>
  <c r="AD1019" i="6" s="1"/>
  <c r="AM1019" i="6"/>
  <c r="Z955" i="6"/>
  <c r="AC955" i="6" s="1"/>
  <c r="AD955" i="6" s="1"/>
  <c r="AM955" i="6"/>
  <c r="Z891" i="6"/>
  <c r="AC891" i="6" s="1"/>
  <c r="AD891" i="6" s="1"/>
  <c r="AM891" i="6"/>
  <c r="Z827" i="6"/>
  <c r="AC827" i="6" s="1"/>
  <c r="AD827" i="6" s="1"/>
  <c r="AM827" i="6"/>
  <c r="Z763" i="6"/>
  <c r="AC763" i="6" s="1"/>
  <c r="AD763" i="6" s="1"/>
  <c r="AM763" i="6"/>
  <c r="Z699" i="6"/>
  <c r="AC699" i="6" s="1"/>
  <c r="AD699" i="6" s="1"/>
  <c r="AM699" i="6"/>
  <c r="Z635" i="6"/>
  <c r="AC635" i="6" s="1"/>
  <c r="AD635" i="6" s="1"/>
  <c r="AM635" i="6"/>
  <c r="Z571" i="6"/>
  <c r="AC571" i="6" s="1"/>
  <c r="AD571" i="6" s="1"/>
  <c r="AM571" i="6"/>
  <c r="Z507" i="6"/>
  <c r="AC507" i="6" s="1"/>
  <c r="AD507" i="6" s="1"/>
  <c r="AM507" i="6"/>
  <c r="Z443" i="6"/>
  <c r="AC443" i="6" s="1"/>
  <c r="AD443" i="6" s="1"/>
  <c r="AM443" i="6"/>
  <c r="Z379" i="6"/>
  <c r="AC379" i="6" s="1"/>
  <c r="AD379" i="6" s="1"/>
  <c r="AM379" i="6"/>
  <c r="Z315" i="6"/>
  <c r="AC315" i="6" s="1"/>
  <c r="AD315" i="6" s="1"/>
  <c r="AM315" i="6"/>
  <c r="Z251" i="6"/>
  <c r="AC251" i="6" s="1"/>
  <c r="AD251" i="6" s="1"/>
  <c r="AM251" i="6"/>
  <c r="Z187" i="6"/>
  <c r="AC187" i="6" s="1"/>
  <c r="AD187" i="6" s="1"/>
  <c r="AM187" i="6"/>
  <c r="Z123" i="6"/>
  <c r="AC123" i="6" s="1"/>
  <c r="AD123" i="6" s="1"/>
  <c r="AM123" i="6"/>
  <c r="Z59" i="6"/>
  <c r="AC59" i="6" s="1"/>
  <c r="AD59" i="6" s="1"/>
  <c r="AM59" i="6"/>
  <c r="Z1110" i="6"/>
  <c r="AC1110" i="6" s="1"/>
  <c r="AD1110" i="6" s="1"/>
  <c r="AM1110" i="6"/>
  <c r="Z1065" i="6"/>
  <c r="AC1065" i="6" s="1"/>
  <c r="AD1065" i="6" s="1"/>
  <c r="AM1065" i="6"/>
  <c r="Z873" i="6"/>
  <c r="AC873" i="6" s="1"/>
  <c r="AD873" i="6" s="1"/>
  <c r="AM873" i="6"/>
  <c r="Z745" i="6"/>
  <c r="AC745" i="6" s="1"/>
  <c r="AD745" i="6" s="1"/>
  <c r="AM745" i="6"/>
  <c r="Z681" i="6"/>
  <c r="AC681" i="6" s="1"/>
  <c r="AD681" i="6" s="1"/>
  <c r="AM681" i="6"/>
  <c r="Z553" i="6"/>
  <c r="AC553" i="6" s="1"/>
  <c r="AD553" i="6" s="1"/>
  <c r="AM553" i="6"/>
  <c r="Z489" i="6"/>
  <c r="AC489" i="6" s="1"/>
  <c r="AD489" i="6" s="1"/>
  <c r="AM489" i="6"/>
  <c r="Z425" i="6"/>
  <c r="AC425" i="6" s="1"/>
  <c r="AD425" i="6" s="1"/>
  <c r="AM425" i="6"/>
  <c r="Z297" i="6"/>
  <c r="AC297" i="6" s="1"/>
  <c r="AD297" i="6" s="1"/>
  <c r="AM297" i="6"/>
  <c r="Z233" i="6"/>
  <c r="AC233" i="6" s="1"/>
  <c r="AD233" i="6" s="1"/>
  <c r="AM233" i="6"/>
  <c r="Z996" i="6"/>
  <c r="AC996" i="6" s="1"/>
  <c r="AD996" i="6" s="1"/>
  <c r="AM996" i="6"/>
  <c r="Z916" i="6"/>
  <c r="AC916" i="6" s="1"/>
  <c r="AD916" i="6" s="1"/>
  <c r="AM916" i="6"/>
  <c r="Z852" i="6"/>
  <c r="AC852" i="6" s="1"/>
  <c r="AD852" i="6" s="1"/>
  <c r="AM852" i="6"/>
  <c r="Z724" i="6"/>
  <c r="AC724" i="6" s="1"/>
  <c r="AD724" i="6" s="1"/>
  <c r="AM724" i="6"/>
  <c r="Z660" i="6"/>
  <c r="AC660" i="6" s="1"/>
  <c r="AD660" i="6" s="1"/>
  <c r="AM660" i="6"/>
  <c r="Z596" i="6"/>
  <c r="AC596" i="6" s="1"/>
  <c r="AD596" i="6" s="1"/>
  <c r="AM596" i="6"/>
  <c r="Z532" i="6"/>
  <c r="AC532" i="6" s="1"/>
  <c r="AD532" i="6" s="1"/>
  <c r="AM532" i="6"/>
  <c r="Z468" i="6"/>
  <c r="AC468" i="6" s="1"/>
  <c r="AD468" i="6" s="1"/>
  <c r="AM468" i="6"/>
  <c r="Z404" i="6"/>
  <c r="AC404" i="6" s="1"/>
  <c r="AD404" i="6" s="1"/>
  <c r="AM404" i="6"/>
  <c r="Z1108" i="6"/>
  <c r="AC1108" i="6" s="1"/>
  <c r="AD1108" i="6" s="1"/>
  <c r="AM1108" i="6"/>
  <c r="Z1060" i="6"/>
  <c r="AC1060" i="6" s="1"/>
  <c r="AD1060" i="6" s="1"/>
  <c r="AM1060" i="6"/>
  <c r="Z308" i="6"/>
  <c r="AC308" i="6" s="1"/>
  <c r="AD308" i="6" s="1"/>
  <c r="AM308" i="6"/>
  <c r="Z244" i="6"/>
  <c r="AC244" i="6" s="1"/>
  <c r="AD244" i="6" s="1"/>
  <c r="AM244" i="6"/>
  <c r="Z180" i="6"/>
  <c r="AC180" i="6" s="1"/>
  <c r="AD180" i="6" s="1"/>
  <c r="AM180" i="6"/>
  <c r="Z116" i="6"/>
  <c r="AC116" i="6" s="1"/>
  <c r="AD116" i="6" s="1"/>
  <c r="AM116" i="6"/>
  <c r="Z52" i="6"/>
  <c r="AC52" i="6" s="1"/>
  <c r="AD52" i="6" s="1"/>
  <c r="AM52" i="6"/>
  <c r="Z471" i="6"/>
  <c r="AC471" i="6" s="1"/>
  <c r="AD471" i="6" s="1"/>
  <c r="AM471" i="6"/>
  <c r="Z910" i="6"/>
  <c r="AC910" i="6" s="1"/>
  <c r="AD910" i="6" s="1"/>
  <c r="AM910" i="6"/>
  <c r="Z782" i="6"/>
  <c r="AC782" i="6" s="1"/>
  <c r="AD782" i="6" s="1"/>
  <c r="AM782" i="6"/>
  <c r="Z526" i="6"/>
  <c r="AC526" i="6" s="1"/>
  <c r="AD526" i="6" s="1"/>
  <c r="AM526" i="6"/>
  <c r="Z1093" i="6"/>
  <c r="AC1093" i="6" s="1"/>
  <c r="AD1093" i="6" s="1"/>
  <c r="AM1093" i="6"/>
  <c r="Z965" i="6"/>
  <c r="AC965" i="6" s="1"/>
  <c r="AD965" i="6" s="1"/>
  <c r="AM965" i="6"/>
  <c r="Z901" i="6"/>
  <c r="AC901" i="6" s="1"/>
  <c r="AD901" i="6" s="1"/>
  <c r="AM901" i="6"/>
  <c r="Z773" i="6"/>
  <c r="AC773" i="6" s="1"/>
  <c r="AD773" i="6" s="1"/>
  <c r="AM773" i="6"/>
  <c r="Z645" i="6"/>
  <c r="AC645" i="6" s="1"/>
  <c r="AD645" i="6" s="1"/>
  <c r="AM645" i="6"/>
  <c r="Z581" i="6"/>
  <c r="AC581" i="6" s="1"/>
  <c r="AD581" i="6" s="1"/>
  <c r="AM581" i="6"/>
  <c r="Z453" i="6"/>
  <c r="AC453" i="6" s="1"/>
  <c r="AD453" i="6" s="1"/>
  <c r="AM453" i="6"/>
  <c r="Z389" i="6"/>
  <c r="AC389" i="6" s="1"/>
  <c r="AD389" i="6" s="1"/>
  <c r="AM389" i="6"/>
  <c r="Z197" i="6"/>
  <c r="AC197" i="6" s="1"/>
  <c r="AD197" i="6" s="1"/>
  <c r="AM197" i="6"/>
  <c r="Z133" i="6"/>
  <c r="AC133" i="6" s="1"/>
  <c r="AD133" i="6" s="1"/>
  <c r="AM133" i="6"/>
  <c r="Z69" i="6"/>
  <c r="AC69" i="6" s="1"/>
  <c r="AD69" i="6" s="1"/>
  <c r="AM69" i="6"/>
  <c r="Z970" i="6"/>
  <c r="AC970" i="6" s="1"/>
  <c r="AD970" i="6" s="1"/>
  <c r="AM970" i="6"/>
  <c r="Z842" i="6"/>
  <c r="AC842" i="6" s="1"/>
  <c r="AD842" i="6" s="1"/>
  <c r="AM842" i="6"/>
  <c r="Z714" i="6"/>
  <c r="AC714" i="6" s="1"/>
  <c r="AD714" i="6" s="1"/>
  <c r="AM714" i="6"/>
  <c r="Z586" i="6"/>
  <c r="AC586" i="6" s="1"/>
  <c r="AD586" i="6" s="1"/>
  <c r="AM586" i="6"/>
  <c r="Z458" i="6"/>
  <c r="AC458" i="6" s="1"/>
  <c r="AD458" i="6" s="1"/>
  <c r="AM458" i="6"/>
  <c r="Z866" i="6"/>
  <c r="AC866" i="6" s="1"/>
  <c r="AD866" i="6" s="1"/>
  <c r="AM866" i="6"/>
  <c r="Z738" i="6"/>
  <c r="AC738" i="6" s="1"/>
  <c r="AD738" i="6" s="1"/>
  <c r="AM738" i="6"/>
  <c r="Z1010" i="6"/>
  <c r="AC1010" i="6" s="1"/>
  <c r="AD1010" i="6" s="1"/>
  <c r="AM1010" i="6"/>
  <c r="Z370" i="6"/>
  <c r="AC370" i="6" s="1"/>
  <c r="AD370" i="6" s="1"/>
  <c r="AM370" i="6"/>
  <c r="Z560" i="6"/>
  <c r="AC560" i="6" s="1"/>
  <c r="AD560" i="6" s="1"/>
  <c r="AM560" i="6"/>
  <c r="Z80" i="6"/>
  <c r="AC80" i="6" s="1"/>
  <c r="AD80" i="6" s="1"/>
  <c r="AM80" i="6"/>
  <c r="Z931" i="6"/>
  <c r="AC931" i="6" s="1"/>
  <c r="AD931" i="6" s="1"/>
  <c r="AM931" i="6"/>
  <c r="Z675" i="6"/>
  <c r="AC675" i="6" s="1"/>
  <c r="AD675" i="6" s="1"/>
  <c r="AM675" i="6"/>
  <c r="Z419" i="6"/>
  <c r="AC419" i="6" s="1"/>
  <c r="AD419" i="6" s="1"/>
  <c r="AM419" i="6"/>
  <c r="Z163" i="6"/>
  <c r="AC163" i="6" s="1"/>
  <c r="AD163" i="6" s="1"/>
  <c r="AM163" i="6"/>
  <c r="Z35" i="6"/>
  <c r="AC35" i="6" s="1"/>
  <c r="AD35" i="6" s="1"/>
  <c r="AM35" i="6"/>
  <c r="Z892" i="6"/>
  <c r="AC892" i="6" s="1"/>
  <c r="AD892" i="6" s="1"/>
  <c r="AM892" i="6"/>
  <c r="Z656" i="6"/>
  <c r="AC656" i="6" s="1"/>
  <c r="AD656" i="6" s="1"/>
  <c r="AM656" i="6"/>
  <c r="Z592" i="6"/>
  <c r="AC592" i="6" s="1"/>
  <c r="AD592" i="6" s="1"/>
  <c r="AM592" i="6"/>
  <c r="Z304" i="6"/>
  <c r="AC304" i="6" s="1"/>
  <c r="AD304" i="6" s="1"/>
  <c r="AM304" i="6"/>
  <c r="Z112" i="6"/>
  <c r="AC112" i="6" s="1"/>
  <c r="AD112" i="6" s="1"/>
  <c r="AM112" i="6"/>
  <c r="Z963" i="6"/>
  <c r="AC963" i="6" s="1"/>
  <c r="AD963" i="6" s="1"/>
  <c r="AM963" i="6"/>
  <c r="Z899" i="6"/>
  <c r="AC899" i="6" s="1"/>
  <c r="AD899" i="6" s="1"/>
  <c r="AM899" i="6"/>
  <c r="Z835" i="6"/>
  <c r="AC835" i="6" s="1"/>
  <c r="AD835" i="6" s="1"/>
  <c r="AM835" i="6"/>
  <c r="Z771" i="6"/>
  <c r="AC771" i="6" s="1"/>
  <c r="AD771" i="6" s="1"/>
  <c r="AM771" i="6"/>
  <c r="Z707" i="6"/>
  <c r="AC707" i="6" s="1"/>
  <c r="AD707" i="6" s="1"/>
  <c r="AM707" i="6"/>
  <c r="Z643" i="6"/>
  <c r="AC643" i="6" s="1"/>
  <c r="AD643" i="6" s="1"/>
  <c r="AM643" i="6"/>
  <c r="Z579" i="6"/>
  <c r="AC579" i="6" s="1"/>
  <c r="AD579" i="6" s="1"/>
  <c r="AM579" i="6"/>
  <c r="Z515" i="6"/>
  <c r="AC515" i="6" s="1"/>
  <c r="AD515" i="6" s="1"/>
  <c r="AM515" i="6"/>
  <c r="Z451" i="6"/>
  <c r="AC451" i="6" s="1"/>
  <c r="AD451" i="6" s="1"/>
  <c r="AM451" i="6"/>
  <c r="Z387" i="6"/>
  <c r="AC387" i="6" s="1"/>
  <c r="AD387" i="6" s="1"/>
  <c r="AM387" i="6"/>
  <c r="Z323" i="6"/>
  <c r="AC323" i="6" s="1"/>
  <c r="AD323" i="6" s="1"/>
  <c r="AM323" i="6"/>
  <c r="Z259" i="6"/>
  <c r="AC259" i="6" s="1"/>
  <c r="AD259" i="6" s="1"/>
  <c r="AM259" i="6"/>
  <c r="Z195" i="6"/>
  <c r="AC195" i="6" s="1"/>
  <c r="AD195" i="6" s="1"/>
  <c r="AM195" i="6"/>
  <c r="Z131" i="6"/>
  <c r="AC131" i="6" s="1"/>
  <c r="AD131" i="6" s="1"/>
  <c r="AM131" i="6"/>
  <c r="Z67" i="6"/>
  <c r="AC67" i="6" s="1"/>
  <c r="AD67" i="6" s="1"/>
  <c r="AM67" i="6"/>
  <c r="Z3" i="6"/>
  <c r="AA3" i="6" s="1"/>
  <c r="AM3" i="6"/>
  <c r="Z362" i="6"/>
  <c r="AC362" i="6" s="1"/>
  <c r="AD362" i="6" s="1"/>
  <c r="AM362" i="6"/>
  <c r="Z226" i="6"/>
  <c r="AC226" i="6" s="1"/>
  <c r="AD226" i="6" s="1"/>
  <c r="AM226" i="6"/>
  <c r="Z497" i="6"/>
  <c r="AC497" i="6" s="1"/>
  <c r="AD497" i="6" s="1"/>
  <c r="AM497" i="6"/>
  <c r="Z433" i="6"/>
  <c r="AC433" i="6" s="1"/>
  <c r="AD433" i="6" s="1"/>
  <c r="AM433" i="6"/>
  <c r="Z305" i="6"/>
  <c r="AC305" i="6" s="1"/>
  <c r="AD305" i="6" s="1"/>
  <c r="AM305" i="6"/>
  <c r="Z177" i="6"/>
  <c r="AC177" i="6" s="1"/>
  <c r="AD177" i="6" s="1"/>
  <c r="AM177" i="6"/>
  <c r="Z113" i="6"/>
  <c r="AC113" i="6" s="1"/>
  <c r="AD113" i="6" s="1"/>
  <c r="AM113" i="6"/>
  <c r="Z49" i="6"/>
  <c r="AC49" i="6" s="1"/>
  <c r="AD49" i="6" s="1"/>
  <c r="AM49" i="6"/>
  <c r="Z1020" i="6"/>
  <c r="AC1020" i="6" s="1"/>
  <c r="AD1020" i="6" s="1"/>
  <c r="AM1020" i="6"/>
  <c r="Z924" i="6"/>
  <c r="AC924" i="6" s="1"/>
  <c r="AD924" i="6" s="1"/>
  <c r="AM924" i="6"/>
  <c r="Z860" i="6"/>
  <c r="AC860" i="6" s="1"/>
  <c r="AD860" i="6" s="1"/>
  <c r="AM860" i="6"/>
  <c r="Z796" i="6"/>
  <c r="AC796" i="6" s="1"/>
  <c r="AD796" i="6" s="1"/>
  <c r="AM796" i="6"/>
  <c r="Z732" i="6"/>
  <c r="AC732" i="6" s="1"/>
  <c r="AD732" i="6" s="1"/>
  <c r="AM732" i="6"/>
  <c r="Z668" i="6"/>
  <c r="AC668" i="6" s="1"/>
  <c r="AD668" i="6" s="1"/>
  <c r="AM668" i="6"/>
  <c r="Z604" i="6"/>
  <c r="AC604" i="6" s="1"/>
  <c r="AD604" i="6" s="1"/>
  <c r="AM604" i="6"/>
  <c r="Z540" i="6"/>
  <c r="AC540" i="6" s="1"/>
  <c r="AD540" i="6" s="1"/>
  <c r="AM540" i="6"/>
  <c r="Z476" i="6"/>
  <c r="AC476" i="6" s="1"/>
  <c r="AD476" i="6" s="1"/>
  <c r="AM476" i="6"/>
  <c r="Z412" i="6"/>
  <c r="AC412" i="6" s="1"/>
  <c r="AD412" i="6" s="1"/>
  <c r="AM412" i="6"/>
  <c r="Z348" i="6"/>
  <c r="AC348" i="6" s="1"/>
  <c r="AD348" i="6" s="1"/>
  <c r="AM348" i="6"/>
  <c r="Z252" i="6"/>
  <c r="AC252" i="6" s="1"/>
  <c r="AD252" i="6" s="1"/>
  <c r="AM252" i="6"/>
  <c r="Z188" i="6"/>
  <c r="AC188" i="6" s="1"/>
  <c r="AD188" i="6" s="1"/>
  <c r="AM188" i="6"/>
  <c r="Z124" i="6"/>
  <c r="AC124" i="6" s="1"/>
  <c r="AD124" i="6" s="1"/>
  <c r="AM124" i="6"/>
  <c r="Z60" i="6"/>
  <c r="AC60" i="6" s="1"/>
  <c r="AD60" i="6" s="1"/>
  <c r="AM60" i="6"/>
  <c r="Z1095" i="6"/>
  <c r="AC1095" i="6" s="1"/>
  <c r="AD1095" i="6" s="1"/>
  <c r="AM1095" i="6"/>
  <c r="Z941" i="6"/>
  <c r="AC941" i="6" s="1"/>
  <c r="AD941" i="6" s="1"/>
  <c r="AM941" i="6"/>
  <c r="Z749" i="6"/>
  <c r="AC749" i="6" s="1"/>
  <c r="AD749" i="6" s="1"/>
  <c r="AM749" i="6"/>
  <c r="Z557" i="6"/>
  <c r="AC557" i="6" s="1"/>
  <c r="AD557" i="6" s="1"/>
  <c r="AM557" i="6"/>
  <c r="Z429" i="6"/>
  <c r="AC429" i="6" s="1"/>
  <c r="AD429" i="6" s="1"/>
  <c r="AM429" i="6"/>
  <c r="Z365" i="6"/>
  <c r="AC365" i="6" s="1"/>
  <c r="AD365" i="6" s="1"/>
  <c r="AM365" i="6"/>
  <c r="Z237" i="6"/>
  <c r="AC237" i="6" s="1"/>
  <c r="AD237" i="6" s="1"/>
  <c r="AM237" i="6"/>
  <c r="Z109" i="6"/>
  <c r="AC109" i="6" s="1"/>
  <c r="AD109" i="6" s="1"/>
  <c r="AM109" i="6"/>
  <c r="Z872" i="6"/>
  <c r="AC872" i="6" s="1"/>
  <c r="AD872" i="6" s="1"/>
  <c r="AM872" i="6"/>
  <c r="Z680" i="6"/>
  <c r="AC680" i="6" s="1"/>
  <c r="AD680" i="6" s="1"/>
  <c r="AM680" i="6"/>
  <c r="Z424" i="6"/>
  <c r="AC424" i="6" s="1"/>
  <c r="AD424" i="6" s="1"/>
  <c r="AM424" i="6"/>
  <c r="Z200" i="6"/>
  <c r="AC200" i="6" s="1"/>
  <c r="AD200" i="6" s="1"/>
  <c r="AM200" i="6"/>
  <c r="Z8" i="6"/>
  <c r="AC8" i="6" s="1"/>
  <c r="AD8" i="6" s="1"/>
  <c r="AM8" i="6"/>
  <c r="Z1003" i="6"/>
  <c r="AC1003" i="6" s="1"/>
  <c r="AD1003" i="6" s="1"/>
  <c r="AM1003" i="6"/>
  <c r="Z939" i="6"/>
  <c r="AC939" i="6" s="1"/>
  <c r="AD939" i="6" s="1"/>
  <c r="AM939" i="6"/>
  <c r="Z747" i="6"/>
  <c r="AC747" i="6" s="1"/>
  <c r="AD747" i="6" s="1"/>
  <c r="AM747" i="6"/>
  <c r="Z683" i="6"/>
  <c r="AC683" i="6" s="1"/>
  <c r="AD683" i="6" s="1"/>
  <c r="AM683" i="6"/>
  <c r="Z491" i="6"/>
  <c r="AC491" i="6" s="1"/>
  <c r="AD491" i="6" s="1"/>
  <c r="AM491" i="6"/>
  <c r="Z299" i="6"/>
  <c r="AC299" i="6" s="1"/>
  <c r="AD299" i="6" s="1"/>
  <c r="AM299" i="6"/>
  <c r="Z171" i="6"/>
  <c r="AC171" i="6" s="1"/>
  <c r="AD171" i="6" s="1"/>
  <c r="AM171" i="6"/>
  <c r="Z334" i="6"/>
  <c r="AC334" i="6" s="1"/>
  <c r="AD334" i="6" s="1"/>
  <c r="AM334" i="6"/>
  <c r="Z138" i="6"/>
  <c r="AC138" i="6" s="1"/>
  <c r="AD138" i="6" s="1"/>
  <c r="AM138" i="6"/>
  <c r="Z921" i="6"/>
  <c r="AC921" i="6" s="1"/>
  <c r="AD921" i="6" s="1"/>
  <c r="AM921" i="6"/>
  <c r="Z601" i="6"/>
  <c r="AC601" i="6" s="1"/>
  <c r="AD601" i="6" s="1"/>
  <c r="AM601" i="6"/>
  <c r="Z964" i="6"/>
  <c r="AC964" i="6" s="1"/>
  <c r="AD964" i="6" s="1"/>
  <c r="AM964" i="6"/>
  <c r="Z836" i="6"/>
  <c r="AC836" i="6" s="1"/>
  <c r="AD836" i="6" s="1"/>
  <c r="AM836" i="6"/>
  <c r="Z708" i="6"/>
  <c r="AC708" i="6" s="1"/>
  <c r="AD708" i="6" s="1"/>
  <c r="AM708" i="6"/>
  <c r="Z516" i="6"/>
  <c r="AC516" i="6" s="1"/>
  <c r="AD516" i="6" s="1"/>
  <c r="AM516" i="6"/>
  <c r="Z388" i="6"/>
  <c r="AC388" i="6" s="1"/>
  <c r="AD388" i="6" s="1"/>
  <c r="AM388" i="6"/>
  <c r="Z1064" i="6"/>
  <c r="AC1064" i="6" s="1"/>
  <c r="AD1064" i="6" s="1"/>
  <c r="AM1064" i="6"/>
  <c r="Z292" i="6"/>
  <c r="AC292" i="6" s="1"/>
  <c r="AD292" i="6" s="1"/>
  <c r="AM292" i="6"/>
  <c r="Z164" i="6"/>
  <c r="AC164" i="6" s="1"/>
  <c r="AD164" i="6" s="1"/>
  <c r="AM164" i="6"/>
  <c r="Z36" i="6"/>
  <c r="AC36" i="6" s="1"/>
  <c r="AD36" i="6" s="1"/>
  <c r="AM36" i="6"/>
  <c r="Z1023" i="6"/>
  <c r="AC1023" i="6" s="1"/>
  <c r="AD1023" i="6" s="1"/>
  <c r="AM1023" i="6"/>
  <c r="Z750" i="6"/>
  <c r="AC750" i="6" s="1"/>
  <c r="AD750" i="6" s="1"/>
  <c r="AM750" i="6"/>
  <c r="Z622" i="6"/>
  <c r="AC622" i="6" s="1"/>
  <c r="AD622" i="6" s="1"/>
  <c r="AM622" i="6"/>
  <c r="Z366" i="6"/>
  <c r="AC366" i="6" s="1"/>
  <c r="AD366" i="6" s="1"/>
  <c r="AM366" i="6"/>
  <c r="Z1077" i="6"/>
  <c r="AC1077" i="6" s="1"/>
  <c r="AD1077" i="6" s="1"/>
  <c r="AM1077" i="6"/>
  <c r="Z181" i="6"/>
  <c r="AC181" i="6" s="1"/>
  <c r="AD181" i="6" s="1"/>
  <c r="AM181" i="6"/>
  <c r="Z117" i="6"/>
  <c r="AC117" i="6" s="1"/>
  <c r="AD117" i="6" s="1"/>
  <c r="AM117" i="6"/>
  <c r="Z53" i="6"/>
  <c r="AA53" i="6" s="1"/>
  <c r="AM53" i="6"/>
  <c r="Z1066" i="6"/>
  <c r="AC1066" i="6" s="1"/>
  <c r="AD1066" i="6" s="1"/>
  <c r="AM1066" i="6"/>
  <c r="Z5" i="6"/>
  <c r="AC5" i="6" s="1"/>
  <c r="AD5" i="6" s="1"/>
  <c r="AM5" i="6"/>
  <c r="Z1000" i="6"/>
  <c r="AC1000" i="6" s="1"/>
  <c r="AD1000" i="6" s="1"/>
  <c r="AM1000" i="6"/>
  <c r="Z995" i="6"/>
  <c r="AC995" i="6" s="1"/>
  <c r="AD995" i="6" s="1"/>
  <c r="AM995" i="6"/>
  <c r="Z739" i="6"/>
  <c r="AC739" i="6" s="1"/>
  <c r="AD739" i="6" s="1"/>
  <c r="AM739" i="6"/>
  <c r="Z483" i="6"/>
  <c r="AC483" i="6" s="1"/>
  <c r="AD483" i="6" s="1"/>
  <c r="AM483" i="6"/>
  <c r="Z227" i="6"/>
  <c r="AC227" i="6" s="1"/>
  <c r="AD227" i="6" s="1"/>
  <c r="AM227" i="6"/>
  <c r="Z828" i="6"/>
  <c r="AC828" i="6" s="1"/>
  <c r="AD828" i="6" s="1"/>
  <c r="AM828" i="6"/>
  <c r="AL650" i="6"/>
  <c r="AL18" i="6"/>
  <c r="AL1086" i="6"/>
  <c r="AL818" i="6"/>
  <c r="AL690" i="6"/>
  <c r="AL546" i="6"/>
  <c r="AL10" i="6"/>
  <c r="AL217" i="6"/>
  <c r="AL703" i="6"/>
  <c r="AF1113" i="6"/>
  <c r="AL1113" i="6"/>
  <c r="AF1114" i="6"/>
  <c r="AL1114" i="6"/>
  <c r="AF1115" i="6"/>
  <c r="AL1115" i="6"/>
  <c r="AF1117" i="6"/>
  <c r="AL1117" i="6"/>
  <c r="AF1116" i="6"/>
  <c r="AL1116" i="6"/>
  <c r="S30" i="12"/>
  <c r="AF546" i="6"/>
  <c r="AF690" i="6"/>
  <c r="AF1086" i="6"/>
  <c r="AF713" i="6"/>
  <c r="AF818" i="6"/>
  <c r="AF18" i="6"/>
  <c r="Z1094" i="6"/>
  <c r="AC1094" i="6" s="1"/>
  <c r="AD1094" i="6" s="1"/>
  <c r="Z1062" i="6"/>
  <c r="AC1062" i="6" s="1"/>
  <c r="AD1062" i="6" s="1"/>
  <c r="Z1030" i="6"/>
  <c r="AC1030" i="6" s="1"/>
  <c r="AD1030" i="6" s="1"/>
  <c r="Z998" i="6"/>
  <c r="AC998" i="6" s="1"/>
  <c r="AD998" i="6" s="1"/>
  <c r="Z966" i="6"/>
  <c r="AC966" i="6" s="1"/>
  <c r="AD966" i="6" s="1"/>
  <c r="Z934" i="6"/>
  <c r="AC934" i="6" s="1"/>
  <c r="AD934" i="6" s="1"/>
  <c r="Z886" i="6"/>
  <c r="AC886" i="6" s="1"/>
  <c r="AD886" i="6" s="1"/>
  <c r="Z806" i="6"/>
  <c r="AC806" i="6" s="1"/>
  <c r="AD806" i="6" s="1"/>
  <c r="Z758" i="6"/>
  <c r="AC758" i="6" s="1"/>
  <c r="AD758" i="6" s="1"/>
  <c r="Z726" i="6"/>
  <c r="AC726" i="6" s="1"/>
  <c r="AD726" i="6" s="1"/>
  <c r="Z694" i="6"/>
  <c r="AC694" i="6" s="1"/>
  <c r="AD694" i="6" s="1"/>
  <c r="Z662" i="6"/>
  <c r="AC662" i="6" s="1"/>
  <c r="AD662" i="6" s="1"/>
  <c r="Z630" i="6"/>
  <c r="AC630" i="6" s="1"/>
  <c r="AD630" i="6" s="1"/>
  <c r="Z598" i="6"/>
  <c r="AC598" i="6" s="1"/>
  <c r="AD598" i="6" s="1"/>
  <c r="Z518" i="6"/>
  <c r="AC518" i="6" s="1"/>
  <c r="AD518" i="6" s="1"/>
  <c r="Z422" i="6"/>
  <c r="AC422" i="6" s="1"/>
  <c r="AD422" i="6" s="1"/>
  <c r="Z246" i="6"/>
  <c r="AC246" i="6" s="1"/>
  <c r="AD246" i="6" s="1"/>
  <c r="Z182" i="6"/>
  <c r="AC182" i="6" s="1"/>
  <c r="AD182" i="6" s="1"/>
  <c r="Z102" i="6"/>
  <c r="AC102" i="6" s="1"/>
  <c r="AD102" i="6" s="1"/>
  <c r="Z70" i="6"/>
  <c r="AC70" i="6" s="1"/>
  <c r="AD70" i="6" s="1"/>
  <c r="Z6" i="6"/>
  <c r="AC6" i="6" s="1"/>
  <c r="AD6" i="6" s="1"/>
  <c r="Z1079" i="6"/>
  <c r="AC1079" i="6" s="1"/>
  <c r="AD1079" i="6" s="1"/>
  <c r="Z1015" i="6"/>
  <c r="AC1015" i="6" s="1"/>
  <c r="AD1015" i="6" s="1"/>
  <c r="Z951" i="6"/>
  <c r="AC951" i="6" s="1"/>
  <c r="AD951" i="6" s="1"/>
  <c r="Z887" i="6"/>
  <c r="AC887" i="6" s="1"/>
  <c r="AD887" i="6" s="1"/>
  <c r="Z823" i="6"/>
  <c r="AC823" i="6" s="1"/>
  <c r="AD823" i="6" s="1"/>
  <c r="Z759" i="6"/>
  <c r="AC759" i="6" s="1"/>
  <c r="AD759" i="6" s="1"/>
  <c r="Z695" i="6"/>
  <c r="AC695" i="6" s="1"/>
  <c r="AD695" i="6" s="1"/>
  <c r="Z631" i="6"/>
  <c r="AC631" i="6" s="1"/>
  <c r="AD631" i="6" s="1"/>
  <c r="Z567" i="6"/>
  <c r="AC567" i="6" s="1"/>
  <c r="AD567" i="6" s="1"/>
  <c r="Z503" i="6"/>
  <c r="AC503" i="6" s="1"/>
  <c r="AD503" i="6" s="1"/>
  <c r="Z439" i="6"/>
  <c r="AC439" i="6" s="1"/>
  <c r="AD439" i="6" s="1"/>
  <c r="Z375" i="6"/>
  <c r="AC375" i="6" s="1"/>
  <c r="AD375" i="6" s="1"/>
  <c r="Z311" i="6"/>
  <c r="AC311" i="6" s="1"/>
  <c r="AD311" i="6" s="1"/>
  <c r="Z247" i="6"/>
  <c r="AC247" i="6" s="1"/>
  <c r="AD247" i="6" s="1"/>
  <c r="Z183" i="6"/>
  <c r="AC183" i="6" s="1"/>
  <c r="AD183" i="6" s="1"/>
  <c r="Z119" i="6"/>
  <c r="AC119" i="6" s="1"/>
  <c r="AD119" i="6" s="1"/>
  <c r="Z55" i="6"/>
  <c r="AC55" i="6" s="1"/>
  <c r="AD55" i="6" s="1"/>
  <c r="Z1085" i="6"/>
  <c r="AC1085" i="6" s="1"/>
  <c r="AD1085" i="6" s="1"/>
  <c r="Z885" i="6"/>
  <c r="AC885" i="6" s="1"/>
  <c r="AD885" i="6" s="1"/>
  <c r="Z689" i="6"/>
  <c r="AC689" i="6" s="1"/>
  <c r="AD689" i="6" s="1"/>
  <c r="Z529" i="6"/>
  <c r="AC529" i="6" s="1"/>
  <c r="AD529" i="6" s="1"/>
  <c r="Z457" i="6"/>
  <c r="AC457" i="6" s="1"/>
  <c r="AD457" i="6" s="1"/>
  <c r="Z393" i="6"/>
  <c r="AC393" i="6" s="1"/>
  <c r="AD393" i="6" s="1"/>
  <c r="Z1053" i="6"/>
  <c r="AC1053" i="6" s="1"/>
  <c r="AD1053" i="6" s="1"/>
  <c r="Z857" i="6"/>
  <c r="AC857" i="6" s="1"/>
  <c r="AD857" i="6" s="1"/>
  <c r="Z1049" i="6"/>
  <c r="AC1049" i="6" s="1"/>
  <c r="AD1049" i="6" s="1"/>
  <c r="Z865" i="6"/>
  <c r="AC865" i="6" s="1"/>
  <c r="AD865" i="6" s="1"/>
  <c r="Z685" i="6"/>
  <c r="AC685" i="6" s="1"/>
  <c r="AD685" i="6" s="1"/>
  <c r="Z333" i="6"/>
  <c r="AC333" i="6" s="1"/>
  <c r="AD333" i="6" s="1"/>
  <c r="Z269" i="6"/>
  <c r="AC269" i="6" s="1"/>
  <c r="AD269" i="6" s="1"/>
  <c r="Z201" i="6"/>
  <c r="AC201" i="6" s="1"/>
  <c r="AD201" i="6" s="1"/>
  <c r="Z137" i="6"/>
  <c r="AC137" i="6" s="1"/>
  <c r="AD137" i="6" s="1"/>
  <c r="Z73" i="6"/>
  <c r="AC73" i="6" s="1"/>
  <c r="AD73" i="6" s="1"/>
  <c r="Z9" i="6"/>
  <c r="AC9" i="6" s="1"/>
  <c r="AD9" i="6" s="1"/>
  <c r="Z1056" i="6"/>
  <c r="AC1056" i="6" s="1"/>
  <c r="AD1056" i="6" s="1"/>
  <c r="Z992" i="6"/>
  <c r="AC992" i="6" s="1"/>
  <c r="AD992" i="6" s="1"/>
  <c r="Z928" i="6"/>
  <c r="AC928" i="6" s="1"/>
  <c r="AD928" i="6" s="1"/>
  <c r="Z864" i="6"/>
  <c r="AC864" i="6" s="1"/>
  <c r="AD864" i="6" s="1"/>
  <c r="Z800" i="6"/>
  <c r="AC800" i="6" s="1"/>
  <c r="AD800" i="6" s="1"/>
  <c r="Z736" i="6"/>
  <c r="AC736" i="6" s="1"/>
  <c r="AD736" i="6" s="1"/>
  <c r="Z672" i="6"/>
  <c r="AC672" i="6" s="1"/>
  <c r="AD672" i="6" s="1"/>
  <c r="Z608" i="6"/>
  <c r="AC608" i="6" s="1"/>
  <c r="AD608" i="6" s="1"/>
  <c r="Z544" i="6"/>
  <c r="AC544" i="6" s="1"/>
  <c r="AD544" i="6" s="1"/>
  <c r="Z480" i="6"/>
  <c r="AC480" i="6" s="1"/>
  <c r="AD480" i="6" s="1"/>
  <c r="Z352" i="6"/>
  <c r="AC352" i="6" s="1"/>
  <c r="AD352" i="6" s="1"/>
  <c r="Z288" i="6"/>
  <c r="AC288" i="6" s="1"/>
  <c r="AD288" i="6" s="1"/>
  <c r="Z160" i="6"/>
  <c r="AC160" i="6" s="1"/>
  <c r="AD160" i="6" s="1"/>
  <c r="Z96" i="6"/>
  <c r="AC96" i="6" s="1"/>
  <c r="AD96" i="6" s="1"/>
  <c r="Z168" i="6"/>
  <c r="AC168" i="6" s="1"/>
  <c r="AD168" i="6" s="1"/>
  <c r="Z1058" i="6"/>
  <c r="AC1058" i="6" s="1"/>
  <c r="AD1058" i="6" s="1"/>
  <c r="Z994" i="6"/>
  <c r="AC994" i="6" s="1"/>
  <c r="AD994" i="6" s="1"/>
  <c r="Z930" i="6"/>
  <c r="AC930" i="6" s="1"/>
  <c r="AD930" i="6" s="1"/>
  <c r="Z850" i="6"/>
  <c r="AC850" i="6" s="1"/>
  <c r="AD850" i="6" s="1"/>
  <c r="Z802" i="6"/>
  <c r="AC802" i="6" s="1"/>
  <c r="AD802" i="6" s="1"/>
  <c r="Z722" i="6"/>
  <c r="AC722" i="6" s="1"/>
  <c r="AD722" i="6" s="1"/>
  <c r="Z674" i="6"/>
  <c r="AC674" i="6" s="1"/>
  <c r="AD674" i="6" s="1"/>
  <c r="Z642" i="6"/>
  <c r="AC642" i="6" s="1"/>
  <c r="AD642" i="6" s="1"/>
  <c r="Z594" i="6"/>
  <c r="AC594" i="6" s="1"/>
  <c r="AD594" i="6" s="1"/>
  <c r="Z514" i="6"/>
  <c r="AC514" i="6" s="1"/>
  <c r="AD514" i="6" s="1"/>
  <c r="Z466" i="6"/>
  <c r="AC466" i="6" s="1"/>
  <c r="AD466" i="6" s="1"/>
  <c r="Z418" i="6"/>
  <c r="AC418" i="6" s="1"/>
  <c r="AD418" i="6" s="1"/>
  <c r="Z386" i="6"/>
  <c r="AC386" i="6" s="1"/>
  <c r="AD386" i="6" s="1"/>
  <c r="Z338" i="6"/>
  <c r="AC338" i="6" s="1"/>
  <c r="AD338" i="6" s="1"/>
  <c r="Z290" i="6"/>
  <c r="AC290" i="6" s="1"/>
  <c r="AD290" i="6" s="1"/>
  <c r="Z114" i="6"/>
  <c r="AC114" i="6" s="1"/>
  <c r="AD114" i="6" s="1"/>
  <c r="Z66" i="6"/>
  <c r="AC66" i="6" s="1"/>
  <c r="AD66" i="6" s="1"/>
  <c r="Z232" i="6"/>
  <c r="AC232" i="6" s="1"/>
  <c r="AD232" i="6" s="1"/>
  <c r="Z72" i="6"/>
  <c r="AC72" i="6" s="1"/>
  <c r="AD72" i="6" s="1"/>
  <c r="Z1070" i="6"/>
  <c r="AC1070" i="6" s="1"/>
  <c r="AD1070" i="6" s="1"/>
  <c r="Z1006" i="6"/>
  <c r="AC1006" i="6" s="1"/>
  <c r="AD1006" i="6" s="1"/>
  <c r="Z942" i="6"/>
  <c r="AC942" i="6" s="1"/>
  <c r="AD942" i="6" s="1"/>
  <c r="Z894" i="6"/>
  <c r="AC894" i="6" s="1"/>
  <c r="AD894" i="6" s="1"/>
  <c r="Z830" i="6"/>
  <c r="AC830" i="6" s="1"/>
  <c r="AD830" i="6" s="1"/>
  <c r="Z766" i="6"/>
  <c r="AC766" i="6" s="1"/>
  <c r="AD766" i="6" s="1"/>
  <c r="Z702" i="6"/>
  <c r="AC702" i="6" s="1"/>
  <c r="AD702" i="6" s="1"/>
  <c r="Z638" i="6"/>
  <c r="AC638" i="6" s="1"/>
  <c r="AD638" i="6" s="1"/>
  <c r="Z574" i="6"/>
  <c r="AC574" i="6" s="1"/>
  <c r="AD574" i="6" s="1"/>
  <c r="Z510" i="6"/>
  <c r="AC510" i="6" s="1"/>
  <c r="AD510" i="6" s="1"/>
  <c r="Z446" i="6"/>
  <c r="AC446" i="6" s="1"/>
  <c r="AD446" i="6" s="1"/>
  <c r="Z382" i="6"/>
  <c r="AC382" i="6" s="1"/>
  <c r="AD382" i="6" s="1"/>
  <c r="Z318" i="6"/>
  <c r="AC318" i="6" s="1"/>
  <c r="AD318" i="6" s="1"/>
  <c r="Z254" i="6"/>
  <c r="AC254" i="6" s="1"/>
  <c r="AD254" i="6" s="1"/>
  <c r="Z190" i="6"/>
  <c r="AC190" i="6" s="1"/>
  <c r="AD190" i="6" s="1"/>
  <c r="Z126" i="6"/>
  <c r="AC126" i="6" s="1"/>
  <c r="AD126" i="6" s="1"/>
  <c r="Z62" i="6"/>
  <c r="AC62" i="6" s="1"/>
  <c r="AD62" i="6" s="1"/>
  <c r="Z1111" i="6"/>
  <c r="AC1111" i="6" s="1"/>
  <c r="AD1111" i="6" s="1"/>
  <c r="Z1039" i="6"/>
  <c r="AC1039" i="6" s="1"/>
  <c r="AD1039" i="6" s="1"/>
  <c r="Z975" i="6"/>
  <c r="AC975" i="6" s="1"/>
  <c r="AD975" i="6" s="1"/>
  <c r="Z911" i="6"/>
  <c r="AC911" i="6" s="1"/>
  <c r="AD911" i="6" s="1"/>
  <c r="Z847" i="6"/>
  <c r="AC847" i="6" s="1"/>
  <c r="AD847" i="6" s="1"/>
  <c r="Z783" i="6"/>
  <c r="AC783" i="6" s="1"/>
  <c r="AD783" i="6" s="1"/>
  <c r="Z719" i="6"/>
  <c r="AC719" i="6" s="1"/>
  <c r="AD719" i="6" s="1"/>
  <c r="Z655" i="6"/>
  <c r="AC655" i="6" s="1"/>
  <c r="AD655" i="6" s="1"/>
  <c r="Z591" i="6"/>
  <c r="AC591" i="6" s="1"/>
  <c r="AD591" i="6" s="1"/>
  <c r="Z527" i="6"/>
  <c r="AC527" i="6" s="1"/>
  <c r="AD527" i="6" s="1"/>
  <c r="Z463" i="6"/>
  <c r="AC463" i="6" s="1"/>
  <c r="AD463" i="6" s="1"/>
  <c r="Z399" i="6"/>
  <c r="AC399" i="6" s="1"/>
  <c r="AD399" i="6" s="1"/>
  <c r="Z335" i="6"/>
  <c r="AC335" i="6" s="1"/>
  <c r="AD335" i="6" s="1"/>
  <c r="Z271" i="6"/>
  <c r="AC271" i="6" s="1"/>
  <c r="AD271" i="6" s="1"/>
  <c r="Z207" i="6"/>
  <c r="AA207" i="6" s="1"/>
  <c r="Z143" i="6"/>
  <c r="AC143" i="6" s="1"/>
  <c r="AD143" i="6" s="1"/>
  <c r="Z79" i="6"/>
  <c r="AC79" i="6" s="1"/>
  <c r="AD79" i="6" s="1"/>
  <c r="Z15" i="6"/>
  <c r="AC15" i="6" s="1"/>
  <c r="AD15" i="6" s="1"/>
  <c r="Z961" i="6"/>
  <c r="AC961" i="6" s="1"/>
  <c r="AD961" i="6" s="1"/>
  <c r="Z761" i="6"/>
  <c r="AC761" i="6" s="1"/>
  <c r="AD761" i="6" s="1"/>
  <c r="Z561" i="6"/>
  <c r="AC561" i="6" s="1"/>
  <c r="AD561" i="6" s="1"/>
  <c r="Z481" i="6"/>
  <c r="AC481" i="6" s="1"/>
  <c r="AD481" i="6" s="1"/>
  <c r="Z417" i="6"/>
  <c r="AC417" i="6" s="1"/>
  <c r="AD417" i="6" s="1"/>
  <c r="Z353" i="6"/>
  <c r="AC353" i="6" s="1"/>
  <c r="AD353" i="6" s="1"/>
  <c r="Z929" i="6"/>
  <c r="AC929" i="6" s="1"/>
  <c r="AD929" i="6" s="1"/>
  <c r="Z733" i="6"/>
  <c r="AC733" i="6" s="1"/>
  <c r="AD733" i="6" s="1"/>
  <c r="Z517" i="6"/>
  <c r="AC517" i="6" s="1"/>
  <c r="AD517" i="6" s="1"/>
  <c r="Z937" i="6"/>
  <c r="AC937" i="6" s="1"/>
  <c r="AD937" i="6" s="1"/>
  <c r="Z753" i="6"/>
  <c r="AC753" i="6" s="1"/>
  <c r="AD753" i="6" s="1"/>
  <c r="Z569" i="6"/>
  <c r="AC569" i="6" s="1"/>
  <c r="AD569" i="6" s="1"/>
  <c r="Z293" i="6"/>
  <c r="AC293" i="6" s="1"/>
  <c r="AD293" i="6" s="1"/>
  <c r="Z229" i="6"/>
  <c r="AC229" i="6" s="1"/>
  <c r="AD229" i="6" s="1"/>
  <c r="Z161" i="6"/>
  <c r="AC161" i="6" s="1"/>
  <c r="AD161" i="6" s="1"/>
  <c r="Z97" i="6"/>
  <c r="AC97" i="6" s="1"/>
  <c r="AD97" i="6" s="1"/>
  <c r="Z33" i="6"/>
  <c r="AC33" i="6" s="1"/>
  <c r="AD33" i="6" s="1"/>
  <c r="Z1080" i="6"/>
  <c r="AC1080" i="6" s="1"/>
  <c r="AD1080" i="6" s="1"/>
  <c r="Z1016" i="6"/>
  <c r="AC1016" i="6" s="1"/>
  <c r="AD1016" i="6" s="1"/>
  <c r="Z952" i="6"/>
  <c r="AC952" i="6" s="1"/>
  <c r="AD952" i="6" s="1"/>
  <c r="Z888" i="6"/>
  <c r="AC888" i="6" s="1"/>
  <c r="AD888" i="6" s="1"/>
  <c r="Z824" i="6"/>
  <c r="AC824" i="6" s="1"/>
  <c r="AD824" i="6" s="1"/>
  <c r="Z760" i="6"/>
  <c r="AC760" i="6" s="1"/>
  <c r="AD760" i="6" s="1"/>
  <c r="Z696" i="6"/>
  <c r="AC696" i="6" s="1"/>
  <c r="AD696" i="6" s="1"/>
  <c r="Z632" i="6"/>
  <c r="AC632" i="6" s="1"/>
  <c r="AD632" i="6" s="1"/>
  <c r="Z568" i="6"/>
  <c r="AC568" i="6" s="1"/>
  <c r="AD568" i="6" s="1"/>
  <c r="Z504" i="6"/>
  <c r="AC504" i="6" s="1"/>
  <c r="AD504" i="6" s="1"/>
  <c r="Z440" i="6"/>
  <c r="AC440" i="6" s="1"/>
  <c r="AD440" i="6" s="1"/>
  <c r="Z376" i="6"/>
  <c r="AC376" i="6" s="1"/>
  <c r="AD376" i="6" s="1"/>
  <c r="Z312" i="6"/>
  <c r="AC312" i="6" s="1"/>
  <c r="AD312" i="6" s="1"/>
  <c r="Z1050" i="6"/>
  <c r="AC1050" i="6" s="1"/>
  <c r="AD1050" i="6" s="1"/>
  <c r="Z986" i="6"/>
  <c r="AC986" i="6" s="1"/>
  <c r="AD986" i="6" s="1"/>
  <c r="Z922" i="6"/>
  <c r="AC922" i="6" s="1"/>
  <c r="AD922" i="6" s="1"/>
  <c r="Z858" i="6"/>
  <c r="AC858" i="6" s="1"/>
  <c r="AD858" i="6" s="1"/>
  <c r="Z794" i="6"/>
  <c r="AC794" i="6" s="1"/>
  <c r="AD794" i="6" s="1"/>
  <c r="Z730" i="6"/>
  <c r="AC730" i="6" s="1"/>
  <c r="AD730" i="6" s="1"/>
  <c r="Z666" i="6"/>
  <c r="AC666" i="6" s="1"/>
  <c r="AD666" i="6" s="1"/>
  <c r="Z602" i="6"/>
  <c r="AC602" i="6" s="1"/>
  <c r="AD602" i="6" s="1"/>
  <c r="Z538" i="6"/>
  <c r="AC538" i="6" s="1"/>
  <c r="AD538" i="6" s="1"/>
  <c r="Z474" i="6"/>
  <c r="AC474" i="6" s="1"/>
  <c r="AD474" i="6" s="1"/>
  <c r="Z410" i="6"/>
  <c r="AC410" i="6" s="1"/>
  <c r="AD410" i="6" s="1"/>
  <c r="Z346" i="6"/>
  <c r="AC346" i="6" s="1"/>
  <c r="AD346" i="6" s="1"/>
  <c r="Z282" i="6"/>
  <c r="AC282" i="6" s="1"/>
  <c r="AD282" i="6" s="1"/>
  <c r="Z218" i="6"/>
  <c r="AC218" i="6" s="1"/>
  <c r="AD218" i="6" s="1"/>
  <c r="Z154" i="6"/>
  <c r="AC154" i="6" s="1"/>
  <c r="AD154" i="6" s="1"/>
  <c r="Z90" i="6"/>
  <c r="AC90" i="6" s="1"/>
  <c r="AD90" i="6" s="1"/>
  <c r="Z26" i="6"/>
  <c r="AC26" i="6" s="1"/>
  <c r="AD26" i="6" s="1"/>
  <c r="Z875" i="6"/>
  <c r="AC875" i="6" s="1"/>
  <c r="AD875" i="6" s="1"/>
  <c r="Z619" i="6"/>
  <c r="AC619" i="6" s="1"/>
  <c r="AD619" i="6" s="1"/>
  <c r="Z363" i="6"/>
  <c r="AC363" i="6" s="1"/>
  <c r="AD363" i="6" s="1"/>
  <c r="Z107" i="6"/>
  <c r="AC107" i="6" s="1"/>
  <c r="AD107" i="6" s="1"/>
  <c r="Z1013" i="6"/>
  <c r="AC1013" i="6" s="1"/>
  <c r="AD1013" i="6" s="1"/>
  <c r="Z821" i="6"/>
  <c r="AC821" i="6" s="1"/>
  <c r="AD821" i="6" s="1"/>
  <c r="Z621" i="6"/>
  <c r="AC621" i="6" s="1"/>
  <c r="AD621" i="6" s="1"/>
  <c r="Z788" i="6"/>
  <c r="AC788" i="6" s="1"/>
  <c r="AD788" i="6" s="1"/>
  <c r="Z276" i="6"/>
  <c r="AC276" i="6" s="1"/>
  <c r="AD276" i="6" s="1"/>
  <c r="Z152" i="6"/>
  <c r="AC152" i="6" s="1"/>
  <c r="AD152" i="6" s="1"/>
  <c r="Z918" i="6"/>
  <c r="AC918" i="6" s="1"/>
  <c r="AD918" i="6" s="1"/>
  <c r="Z838" i="6"/>
  <c r="AC838" i="6" s="1"/>
  <c r="AD838" i="6" s="1"/>
  <c r="Z790" i="6"/>
  <c r="AC790" i="6" s="1"/>
  <c r="AD790" i="6" s="1"/>
  <c r="Z582" i="6"/>
  <c r="AC582" i="6" s="1"/>
  <c r="AD582" i="6" s="1"/>
  <c r="Z550" i="6"/>
  <c r="AC550" i="6" s="1"/>
  <c r="AD550" i="6" s="1"/>
  <c r="Z502" i="6"/>
  <c r="AC502" i="6" s="1"/>
  <c r="AD502" i="6" s="1"/>
  <c r="Z454" i="6"/>
  <c r="AC454" i="6" s="1"/>
  <c r="AD454" i="6" s="1"/>
  <c r="Z406" i="6"/>
  <c r="AC406" i="6" s="1"/>
  <c r="AD406" i="6" s="1"/>
  <c r="Z374" i="6"/>
  <c r="AC374" i="6" s="1"/>
  <c r="AD374" i="6" s="1"/>
  <c r="Z342" i="6"/>
  <c r="AC342" i="6" s="1"/>
  <c r="AD342" i="6" s="1"/>
  <c r="Z310" i="6"/>
  <c r="AC310" i="6" s="1"/>
  <c r="AD310" i="6" s="1"/>
  <c r="Z278" i="6"/>
  <c r="AC278" i="6" s="1"/>
  <c r="AD278" i="6" s="1"/>
  <c r="Z230" i="6"/>
  <c r="AC230" i="6" s="1"/>
  <c r="AD230" i="6" s="1"/>
  <c r="Z166" i="6"/>
  <c r="AC166" i="6" s="1"/>
  <c r="AD166" i="6" s="1"/>
  <c r="Z134" i="6"/>
  <c r="AC134" i="6" s="1"/>
  <c r="AD134" i="6" s="1"/>
  <c r="Z54" i="6"/>
  <c r="AC54" i="6" s="1"/>
  <c r="AD54" i="6" s="1"/>
  <c r="Z1063" i="6"/>
  <c r="AC1063" i="6" s="1"/>
  <c r="AD1063" i="6" s="1"/>
  <c r="Z999" i="6"/>
  <c r="AC999" i="6" s="1"/>
  <c r="AD999" i="6" s="1"/>
  <c r="Z935" i="6"/>
  <c r="AC935" i="6" s="1"/>
  <c r="AD935" i="6" s="1"/>
  <c r="Z871" i="6"/>
  <c r="AC871" i="6" s="1"/>
  <c r="AD871" i="6" s="1"/>
  <c r="Z807" i="6"/>
  <c r="AC807" i="6" s="1"/>
  <c r="AD807" i="6" s="1"/>
  <c r="Z743" i="6"/>
  <c r="AC743" i="6" s="1"/>
  <c r="AD743" i="6" s="1"/>
  <c r="Z679" i="6"/>
  <c r="AC679" i="6" s="1"/>
  <c r="AD679" i="6" s="1"/>
  <c r="Z615" i="6"/>
  <c r="AC615" i="6" s="1"/>
  <c r="AD615" i="6" s="1"/>
  <c r="Z551" i="6"/>
  <c r="AC551" i="6" s="1"/>
  <c r="AD551" i="6" s="1"/>
  <c r="Z487" i="6"/>
  <c r="AC487" i="6" s="1"/>
  <c r="AD487" i="6" s="1"/>
  <c r="Z423" i="6"/>
  <c r="AC423" i="6" s="1"/>
  <c r="AD423" i="6" s="1"/>
  <c r="Z359" i="6"/>
  <c r="AC359" i="6" s="1"/>
  <c r="AD359" i="6" s="1"/>
  <c r="Z295" i="6"/>
  <c r="AC295" i="6" s="1"/>
  <c r="AD295" i="6" s="1"/>
  <c r="Z231" i="6"/>
  <c r="AC231" i="6" s="1"/>
  <c r="AD231" i="6" s="1"/>
  <c r="Z167" i="6"/>
  <c r="AC167" i="6" s="1"/>
  <c r="AD167" i="6" s="1"/>
  <c r="Z103" i="6"/>
  <c r="AC103" i="6" s="1"/>
  <c r="AD103" i="6" s="1"/>
  <c r="Z39" i="6"/>
  <c r="AC39" i="6" s="1"/>
  <c r="AD39" i="6" s="1"/>
  <c r="Z1033" i="6"/>
  <c r="AC1033" i="6" s="1"/>
  <c r="AD1033" i="6" s="1"/>
  <c r="Z837" i="6"/>
  <c r="AC837" i="6" s="1"/>
  <c r="AD837" i="6" s="1"/>
  <c r="Z641" i="6"/>
  <c r="AC641" i="6" s="1"/>
  <c r="AD641" i="6" s="1"/>
  <c r="Z505" i="6"/>
  <c r="AC505" i="6" s="1"/>
  <c r="AD505" i="6" s="1"/>
  <c r="Z441" i="6"/>
  <c r="AC441" i="6" s="1"/>
  <c r="AD441" i="6" s="1"/>
  <c r="Z377" i="6"/>
  <c r="AC377" i="6" s="1"/>
  <c r="AD377" i="6" s="1"/>
  <c r="Z1001" i="6"/>
  <c r="AC1001" i="6" s="1"/>
  <c r="AD1001" i="6" s="1"/>
  <c r="Z809" i="6"/>
  <c r="AC809" i="6" s="1"/>
  <c r="AD809" i="6" s="1"/>
  <c r="Z609" i="6"/>
  <c r="AC609" i="6" s="1"/>
  <c r="AD609" i="6" s="1"/>
  <c r="Z1005" i="6"/>
  <c r="AC1005" i="6" s="1"/>
  <c r="AD1005" i="6" s="1"/>
  <c r="Z817" i="6"/>
  <c r="AC817" i="6" s="1"/>
  <c r="AD817" i="6" s="1"/>
  <c r="Z637" i="6"/>
  <c r="AC637" i="6" s="1"/>
  <c r="AD637" i="6" s="1"/>
  <c r="Z317" i="6"/>
  <c r="AC317" i="6" s="1"/>
  <c r="AD317" i="6" s="1"/>
  <c r="Z185" i="6"/>
  <c r="AC185" i="6" s="1"/>
  <c r="AD185" i="6" s="1"/>
  <c r="Z121" i="6"/>
  <c r="AC121" i="6" s="1"/>
  <c r="AD121" i="6" s="1"/>
  <c r="Z57" i="6"/>
  <c r="AC57" i="6" s="1"/>
  <c r="AD57" i="6" s="1"/>
  <c r="Z1104" i="6"/>
  <c r="AC1104" i="6" s="1"/>
  <c r="AD1104" i="6" s="1"/>
  <c r="Z1040" i="6"/>
  <c r="AC1040" i="6" s="1"/>
  <c r="AD1040" i="6" s="1"/>
  <c r="Z976" i="6"/>
  <c r="AC976" i="6" s="1"/>
  <c r="AD976" i="6" s="1"/>
  <c r="Z912" i="6"/>
  <c r="AC912" i="6" s="1"/>
  <c r="AD912" i="6" s="1"/>
  <c r="Z848" i="6"/>
  <c r="AC848" i="6" s="1"/>
  <c r="AD848" i="6" s="1"/>
  <c r="Z784" i="6"/>
  <c r="AC784" i="6" s="1"/>
  <c r="AD784" i="6" s="1"/>
  <c r="Z528" i="6"/>
  <c r="AC528" i="6" s="1"/>
  <c r="AD528" i="6" s="1"/>
  <c r="Z464" i="6"/>
  <c r="AC464" i="6" s="1"/>
  <c r="AD464" i="6" s="1"/>
  <c r="Z400" i="6"/>
  <c r="AC400" i="6" s="1"/>
  <c r="AD400" i="6" s="1"/>
  <c r="Z336" i="6"/>
  <c r="AC336" i="6" s="1"/>
  <c r="AD336" i="6" s="1"/>
  <c r="Z208" i="6"/>
  <c r="AC208" i="6" s="1"/>
  <c r="AD208" i="6" s="1"/>
  <c r="Z144" i="6"/>
  <c r="AC144" i="6" s="1"/>
  <c r="AD144" i="6" s="1"/>
  <c r="Z120" i="6"/>
  <c r="AC120" i="6" s="1"/>
  <c r="AD120" i="6" s="1"/>
  <c r="Z1090" i="6"/>
  <c r="AC1090" i="6" s="1"/>
  <c r="AD1090" i="6" s="1"/>
  <c r="Z1042" i="6"/>
  <c r="AC1042" i="6" s="1"/>
  <c r="AD1042" i="6" s="1"/>
  <c r="Z978" i="6"/>
  <c r="AC978" i="6" s="1"/>
  <c r="AD978" i="6" s="1"/>
  <c r="Z882" i="6"/>
  <c r="AC882" i="6" s="1"/>
  <c r="AD882" i="6" s="1"/>
  <c r="Z834" i="6"/>
  <c r="AC834" i="6" s="1"/>
  <c r="AD834" i="6" s="1"/>
  <c r="Z754" i="6"/>
  <c r="AC754" i="6" s="1"/>
  <c r="AD754" i="6" s="1"/>
  <c r="Z706" i="6"/>
  <c r="AC706" i="6" s="1"/>
  <c r="AD706" i="6" s="1"/>
  <c r="Z626" i="6"/>
  <c r="AC626" i="6" s="1"/>
  <c r="AD626" i="6" s="1"/>
  <c r="Z498" i="6"/>
  <c r="AC498" i="6" s="1"/>
  <c r="AD498" i="6" s="1"/>
  <c r="Z450" i="6"/>
  <c r="AC450" i="6" s="1"/>
  <c r="AD450" i="6" s="1"/>
  <c r="Z322" i="6"/>
  <c r="AC322" i="6" s="1"/>
  <c r="AD322" i="6" s="1"/>
  <c r="Z242" i="6"/>
  <c r="AC242" i="6" s="1"/>
  <c r="AD242" i="6" s="1"/>
  <c r="Z494" i="6"/>
  <c r="AC494" i="6" s="1"/>
  <c r="AD494" i="6" s="1"/>
  <c r="Z767" i="6"/>
  <c r="AC767" i="6" s="1"/>
  <c r="AD767" i="6" s="1"/>
  <c r="Z639" i="6"/>
  <c r="AC639" i="6" s="1"/>
  <c r="AD639" i="6" s="1"/>
  <c r="Z575" i="6"/>
  <c r="AC575" i="6" s="1"/>
  <c r="AD575" i="6" s="1"/>
  <c r="Z383" i="6"/>
  <c r="AC383" i="6" s="1"/>
  <c r="AD383" i="6" s="1"/>
  <c r="Z319" i="6"/>
  <c r="AC319" i="6" s="1"/>
  <c r="AD319" i="6" s="1"/>
  <c r="Z191" i="6"/>
  <c r="AC191" i="6" s="1"/>
  <c r="AD191" i="6" s="1"/>
  <c r="Z537" i="6"/>
  <c r="AC537" i="6" s="1"/>
  <c r="AD537" i="6" s="1"/>
  <c r="Z881" i="6"/>
  <c r="AC881" i="6" s="1"/>
  <c r="AD881" i="6" s="1"/>
  <c r="Z889" i="6"/>
  <c r="AC889" i="6" s="1"/>
  <c r="AD889" i="6" s="1"/>
  <c r="Z145" i="6"/>
  <c r="AC145" i="6" s="1"/>
  <c r="AD145" i="6" s="1"/>
  <c r="Z17" i="6"/>
  <c r="AC17" i="6" s="1"/>
  <c r="AD17" i="6" s="1"/>
  <c r="Z936" i="6"/>
  <c r="AC936" i="6" s="1"/>
  <c r="AD936" i="6" s="1"/>
  <c r="Z808" i="6"/>
  <c r="AC808" i="6" s="1"/>
  <c r="AD808" i="6" s="1"/>
  <c r="Z616" i="6"/>
  <c r="AC616" i="6" s="1"/>
  <c r="AD616" i="6" s="1"/>
  <c r="Z488" i="6"/>
  <c r="AC488" i="6" s="1"/>
  <c r="AD488" i="6" s="1"/>
  <c r="Z360" i="6"/>
  <c r="AC360" i="6" s="1"/>
  <c r="AD360" i="6" s="1"/>
  <c r="Z1034" i="6"/>
  <c r="AC1034" i="6" s="1"/>
  <c r="AD1034" i="6" s="1"/>
  <c r="Z522" i="6"/>
  <c r="AC522" i="6" s="1"/>
  <c r="AD522" i="6" s="1"/>
  <c r="Z781" i="6"/>
  <c r="AC781" i="6" s="1"/>
  <c r="AD781" i="6" s="1"/>
  <c r="Z900" i="6"/>
  <c r="AC900" i="6" s="1"/>
  <c r="AD900" i="6" s="1"/>
  <c r="Z580" i="6"/>
  <c r="AC580" i="6" s="1"/>
  <c r="AD580" i="6" s="1"/>
  <c r="Z1078" i="6"/>
  <c r="AC1078" i="6" s="1"/>
  <c r="AD1078" i="6" s="1"/>
  <c r="Z1014" i="6"/>
  <c r="AC1014" i="6" s="1"/>
  <c r="AD1014" i="6" s="1"/>
  <c r="Z982" i="6"/>
  <c r="AC982" i="6" s="1"/>
  <c r="AD982" i="6" s="1"/>
  <c r="Z950" i="6"/>
  <c r="AC950" i="6" s="1"/>
  <c r="AD950" i="6" s="1"/>
  <c r="Z870" i="6"/>
  <c r="AC870" i="6" s="1"/>
  <c r="AD870" i="6" s="1"/>
  <c r="Z822" i="6"/>
  <c r="AC822" i="6" s="1"/>
  <c r="AD822" i="6" s="1"/>
  <c r="Z742" i="6"/>
  <c r="AC742" i="6" s="1"/>
  <c r="AD742" i="6" s="1"/>
  <c r="Z710" i="6"/>
  <c r="AC710" i="6" s="1"/>
  <c r="AD710" i="6" s="1"/>
  <c r="Z678" i="6"/>
  <c r="AC678" i="6" s="1"/>
  <c r="AD678" i="6" s="1"/>
  <c r="Z646" i="6"/>
  <c r="AC646" i="6" s="1"/>
  <c r="AD646" i="6" s="1"/>
  <c r="Z614" i="6"/>
  <c r="AC614" i="6" s="1"/>
  <c r="AD614" i="6" s="1"/>
  <c r="Z534" i="6"/>
  <c r="AC534" i="6" s="1"/>
  <c r="AD534" i="6" s="1"/>
  <c r="Z486" i="6"/>
  <c r="AC486" i="6" s="1"/>
  <c r="AD486" i="6" s="1"/>
  <c r="Z438" i="6"/>
  <c r="AC438" i="6" s="1"/>
  <c r="AD438" i="6" s="1"/>
  <c r="Z262" i="6"/>
  <c r="AC262" i="6" s="1"/>
  <c r="AD262" i="6" s="1"/>
  <c r="Z214" i="6"/>
  <c r="AC214" i="6" s="1"/>
  <c r="AD214" i="6" s="1"/>
  <c r="Z118" i="6"/>
  <c r="AC118" i="6" s="1"/>
  <c r="AD118" i="6" s="1"/>
  <c r="Z86" i="6"/>
  <c r="AC86" i="6" s="1"/>
  <c r="AD86" i="6" s="1"/>
  <c r="Z38" i="6"/>
  <c r="AC38" i="6" s="1"/>
  <c r="AD38" i="6" s="1"/>
  <c r="Z1103" i="6"/>
  <c r="AC1103" i="6" s="1"/>
  <c r="AD1103" i="6" s="1"/>
  <c r="Z1047" i="6"/>
  <c r="AC1047" i="6" s="1"/>
  <c r="AD1047" i="6" s="1"/>
  <c r="Z983" i="6"/>
  <c r="AC983" i="6" s="1"/>
  <c r="AD983" i="6" s="1"/>
  <c r="Z919" i="6"/>
  <c r="AC919" i="6" s="1"/>
  <c r="AD919" i="6" s="1"/>
  <c r="Z855" i="6"/>
  <c r="AC855" i="6" s="1"/>
  <c r="AD855" i="6" s="1"/>
  <c r="Z791" i="6"/>
  <c r="AC791" i="6" s="1"/>
  <c r="AD791" i="6" s="1"/>
  <c r="Z727" i="6"/>
  <c r="AC727" i="6" s="1"/>
  <c r="AD727" i="6" s="1"/>
  <c r="Z663" i="6"/>
  <c r="AC663" i="6" s="1"/>
  <c r="AD663" i="6" s="1"/>
  <c r="Z599" i="6"/>
  <c r="AC599" i="6" s="1"/>
  <c r="AD599" i="6" s="1"/>
  <c r="Z535" i="6"/>
  <c r="AC535" i="6" s="1"/>
  <c r="AD535" i="6" s="1"/>
  <c r="Z407" i="6"/>
  <c r="AC407" i="6" s="1"/>
  <c r="AD407" i="6" s="1"/>
  <c r="Z343" i="6"/>
  <c r="AC343" i="6" s="1"/>
  <c r="AD343" i="6" s="1"/>
  <c r="Z279" i="6"/>
  <c r="AC279" i="6" s="1"/>
  <c r="AD279" i="6" s="1"/>
  <c r="Z215" i="6"/>
  <c r="AC215" i="6" s="1"/>
  <c r="AD215" i="6" s="1"/>
  <c r="Z151" i="6"/>
  <c r="AC151" i="6" s="1"/>
  <c r="AD151" i="6" s="1"/>
  <c r="Z87" i="6"/>
  <c r="AC87" i="6" s="1"/>
  <c r="AD87" i="6" s="1"/>
  <c r="Z23" i="6"/>
  <c r="AC23" i="6" s="1"/>
  <c r="AD23" i="6" s="1"/>
  <c r="Z985" i="6"/>
  <c r="AC985" i="6" s="1"/>
  <c r="AD985" i="6" s="1"/>
  <c r="Z789" i="6"/>
  <c r="AC789" i="6" s="1"/>
  <c r="AD789" i="6" s="1"/>
  <c r="Z589" i="6"/>
  <c r="AC589" i="6" s="1"/>
  <c r="AD589" i="6" s="1"/>
  <c r="Z361" i="6"/>
  <c r="AC361" i="6" s="1"/>
  <c r="AD361" i="6" s="1"/>
  <c r="Z953" i="6"/>
  <c r="AC953" i="6" s="1"/>
  <c r="AD953" i="6" s="1"/>
  <c r="Z757" i="6"/>
  <c r="AC757" i="6" s="1"/>
  <c r="AD757" i="6" s="1"/>
  <c r="Z565" i="6"/>
  <c r="AC565" i="6" s="1"/>
  <c r="AD565" i="6" s="1"/>
  <c r="Z769" i="6"/>
  <c r="AC769" i="6" s="1"/>
  <c r="AD769" i="6" s="1"/>
  <c r="Z593" i="6"/>
  <c r="AC593" i="6" s="1"/>
  <c r="AD593" i="6" s="1"/>
  <c r="Z301" i="6"/>
  <c r="AC301" i="6" s="1"/>
  <c r="AD301" i="6" s="1"/>
  <c r="Z169" i="6"/>
  <c r="AC169" i="6" s="1"/>
  <c r="AD169" i="6" s="1"/>
  <c r="Z105" i="6"/>
  <c r="AC105" i="6" s="1"/>
  <c r="AD105" i="6" s="1"/>
  <c r="Z41" i="6"/>
  <c r="AC41" i="6" s="1"/>
  <c r="AD41" i="6" s="1"/>
  <c r="Z1088" i="6"/>
  <c r="AC1088" i="6" s="1"/>
  <c r="AD1088" i="6" s="1"/>
  <c r="Z1024" i="6"/>
  <c r="AC1024" i="6" s="1"/>
  <c r="AD1024" i="6" s="1"/>
  <c r="Z832" i="6"/>
  <c r="AC832" i="6" s="1"/>
  <c r="AD832" i="6" s="1"/>
  <c r="Z768" i="6"/>
  <c r="AC768" i="6" s="1"/>
  <c r="AD768" i="6" s="1"/>
  <c r="Z704" i="6"/>
  <c r="AC704" i="6" s="1"/>
  <c r="AD704" i="6" s="1"/>
  <c r="Z512" i="6"/>
  <c r="AC512" i="6" s="1"/>
  <c r="AD512" i="6" s="1"/>
  <c r="Z448" i="6"/>
  <c r="AC448" i="6" s="1"/>
  <c r="AD448" i="6" s="1"/>
  <c r="Z320" i="6"/>
  <c r="AC320" i="6" s="1"/>
  <c r="AD320" i="6" s="1"/>
  <c r="Z256" i="6"/>
  <c r="AC256" i="6" s="1"/>
  <c r="AD256" i="6" s="1"/>
  <c r="Z128" i="6"/>
  <c r="AC128" i="6" s="1"/>
  <c r="AD128" i="6" s="1"/>
  <c r="Z248" i="6"/>
  <c r="AC248" i="6" s="1"/>
  <c r="AD248" i="6" s="1"/>
  <c r="Z1026" i="6"/>
  <c r="AC1026" i="6" s="1"/>
  <c r="AD1026" i="6" s="1"/>
  <c r="Z962" i="6"/>
  <c r="AC962" i="6" s="1"/>
  <c r="AD962" i="6" s="1"/>
  <c r="Z914" i="6"/>
  <c r="AC914" i="6" s="1"/>
  <c r="AD914" i="6" s="1"/>
  <c r="Z786" i="6"/>
  <c r="AC786" i="6" s="1"/>
  <c r="AD786" i="6" s="1"/>
  <c r="Z658" i="6"/>
  <c r="AC658" i="6" s="1"/>
  <c r="AD658" i="6" s="1"/>
  <c r="Z578" i="6"/>
  <c r="AC578" i="6" s="1"/>
  <c r="AD578" i="6" s="1"/>
  <c r="Z530" i="6"/>
  <c r="AC530" i="6" s="1"/>
  <c r="AD530" i="6" s="1"/>
  <c r="Z402" i="6"/>
  <c r="AC402" i="6" s="1"/>
  <c r="AD402" i="6" s="1"/>
  <c r="Z274" i="6"/>
  <c r="AC274" i="6" s="1"/>
  <c r="AD274" i="6" s="1"/>
  <c r="Z178" i="6"/>
  <c r="AC178" i="6" s="1"/>
  <c r="AD178" i="6" s="1"/>
  <c r="Z130" i="6"/>
  <c r="AC130" i="6" s="1"/>
  <c r="AD130" i="6" s="1"/>
  <c r="Z50" i="6"/>
  <c r="AC50" i="6" s="1"/>
  <c r="AD50" i="6" s="1"/>
  <c r="Z136" i="6"/>
  <c r="AC136" i="6" s="1"/>
  <c r="AD136" i="6" s="1"/>
  <c r="Z1102" i="6"/>
  <c r="AC1102" i="6" s="1"/>
  <c r="AD1102" i="6" s="1"/>
  <c r="Z1038" i="6"/>
  <c r="AC1038" i="6" s="1"/>
  <c r="AD1038" i="6" s="1"/>
  <c r="Z974" i="6"/>
  <c r="AC974" i="6" s="1"/>
  <c r="AD974" i="6" s="1"/>
  <c r="Z926" i="6"/>
  <c r="AC926" i="6" s="1"/>
  <c r="AD926" i="6" s="1"/>
  <c r="Z862" i="6"/>
  <c r="AC862" i="6" s="1"/>
  <c r="AD862" i="6" s="1"/>
  <c r="Z798" i="6"/>
  <c r="AC798" i="6" s="1"/>
  <c r="AD798" i="6" s="1"/>
  <c r="Z734" i="6"/>
  <c r="AC734" i="6" s="1"/>
  <c r="AD734" i="6" s="1"/>
  <c r="Z670" i="6"/>
  <c r="AC670" i="6" s="1"/>
  <c r="AD670" i="6" s="1"/>
  <c r="Z606" i="6"/>
  <c r="AC606" i="6" s="1"/>
  <c r="AD606" i="6" s="1"/>
  <c r="Z542" i="6"/>
  <c r="AC542" i="6" s="1"/>
  <c r="AD542" i="6" s="1"/>
  <c r="Z478" i="6"/>
  <c r="AC478" i="6" s="1"/>
  <c r="AD478" i="6" s="1"/>
  <c r="Z414" i="6"/>
  <c r="AC414" i="6" s="1"/>
  <c r="AD414" i="6" s="1"/>
  <c r="Z350" i="6"/>
  <c r="AC350" i="6" s="1"/>
  <c r="AD350" i="6" s="1"/>
  <c r="Z286" i="6"/>
  <c r="AC286" i="6" s="1"/>
  <c r="AD286" i="6" s="1"/>
  <c r="Z222" i="6"/>
  <c r="AC222" i="6" s="1"/>
  <c r="AD222" i="6" s="1"/>
  <c r="Z158" i="6"/>
  <c r="AC158" i="6" s="1"/>
  <c r="AD158" i="6" s="1"/>
  <c r="Z94" i="6"/>
  <c r="AC94" i="6" s="1"/>
  <c r="AD94" i="6" s="1"/>
  <c r="Z30" i="6"/>
  <c r="AC30" i="6" s="1"/>
  <c r="AD30" i="6" s="1"/>
  <c r="Z1071" i="6"/>
  <c r="AC1071" i="6" s="1"/>
  <c r="AD1071" i="6" s="1"/>
  <c r="Z1007" i="6"/>
  <c r="AC1007" i="6" s="1"/>
  <c r="AD1007" i="6" s="1"/>
  <c r="Z943" i="6"/>
  <c r="AC943" i="6" s="1"/>
  <c r="AD943" i="6" s="1"/>
  <c r="Z879" i="6"/>
  <c r="AC879" i="6" s="1"/>
  <c r="AD879" i="6" s="1"/>
  <c r="Z815" i="6"/>
  <c r="AC815" i="6" s="1"/>
  <c r="AD815" i="6" s="1"/>
  <c r="Z751" i="6"/>
  <c r="AC751" i="6" s="1"/>
  <c r="AD751" i="6" s="1"/>
  <c r="Z687" i="6"/>
  <c r="AC687" i="6" s="1"/>
  <c r="AD687" i="6" s="1"/>
  <c r="Z623" i="6"/>
  <c r="AC623" i="6" s="1"/>
  <c r="AD623" i="6" s="1"/>
  <c r="Z559" i="6"/>
  <c r="AC559" i="6" s="1"/>
  <c r="AD559" i="6" s="1"/>
  <c r="Z495" i="6"/>
  <c r="AC495" i="6" s="1"/>
  <c r="AD495" i="6" s="1"/>
  <c r="Z431" i="6"/>
  <c r="AC431" i="6" s="1"/>
  <c r="AD431" i="6" s="1"/>
  <c r="Z367" i="6"/>
  <c r="AC367" i="6" s="1"/>
  <c r="AD367" i="6" s="1"/>
  <c r="Z303" i="6"/>
  <c r="AC303" i="6" s="1"/>
  <c r="AD303" i="6" s="1"/>
  <c r="Z239" i="6"/>
  <c r="AC239" i="6" s="1"/>
  <c r="AD239" i="6" s="1"/>
  <c r="Z175" i="6"/>
  <c r="AC175" i="6" s="1"/>
  <c r="AD175" i="6" s="1"/>
  <c r="Z111" i="6"/>
  <c r="AC111" i="6" s="1"/>
  <c r="AD111" i="6" s="1"/>
  <c r="Z47" i="6"/>
  <c r="AC47" i="6" s="1"/>
  <c r="AD47" i="6" s="1"/>
  <c r="Z1057" i="6"/>
  <c r="AC1057" i="6" s="1"/>
  <c r="AD1057" i="6" s="1"/>
  <c r="Z861" i="6"/>
  <c r="AC861" i="6" s="1"/>
  <c r="AD861" i="6" s="1"/>
  <c r="Z665" i="6"/>
  <c r="AC665" i="6" s="1"/>
  <c r="AD665" i="6" s="1"/>
  <c r="Z513" i="6"/>
  <c r="AC513" i="6" s="1"/>
  <c r="AD513" i="6" s="1"/>
  <c r="Z449" i="6"/>
  <c r="AC449" i="6" s="1"/>
  <c r="AD449" i="6" s="1"/>
  <c r="Z385" i="6"/>
  <c r="AC385" i="6" s="1"/>
  <c r="AD385" i="6" s="1"/>
  <c r="Z1029" i="6"/>
  <c r="AC1029" i="6" s="1"/>
  <c r="AD1029" i="6" s="1"/>
  <c r="Z833" i="6"/>
  <c r="AC833" i="6" s="1"/>
  <c r="AD833" i="6" s="1"/>
  <c r="Z633" i="6"/>
  <c r="AC633" i="6" s="1"/>
  <c r="AD633" i="6" s="1"/>
  <c r="Z1025" i="6"/>
  <c r="AC1025" i="6" s="1"/>
  <c r="AD1025" i="6" s="1"/>
  <c r="Z841" i="6"/>
  <c r="AC841" i="6" s="1"/>
  <c r="AD841" i="6" s="1"/>
  <c r="Z661" i="6"/>
  <c r="AC661" i="6" s="1"/>
  <c r="AD661" i="6" s="1"/>
  <c r="Z325" i="6"/>
  <c r="AC325" i="6" s="1"/>
  <c r="AD325" i="6" s="1"/>
  <c r="Z261" i="6"/>
  <c r="AC261" i="6" s="1"/>
  <c r="AD261" i="6" s="1"/>
  <c r="Z193" i="6"/>
  <c r="AC193" i="6" s="1"/>
  <c r="AD193" i="6" s="1"/>
  <c r="Z129" i="6"/>
  <c r="AC129" i="6" s="1"/>
  <c r="AD129" i="6" s="1"/>
  <c r="Z65" i="6"/>
  <c r="AC65" i="6" s="1"/>
  <c r="AD65" i="6" s="1"/>
  <c r="Z1112" i="6"/>
  <c r="AC1112" i="6" s="1"/>
  <c r="AD1112" i="6" s="1"/>
  <c r="Z1048" i="6"/>
  <c r="AC1048" i="6" s="1"/>
  <c r="AD1048" i="6" s="1"/>
  <c r="Z984" i="6"/>
  <c r="AC984" i="6" s="1"/>
  <c r="AD984" i="6" s="1"/>
  <c r="Z920" i="6"/>
  <c r="AC920" i="6" s="1"/>
  <c r="AD920" i="6" s="1"/>
  <c r="Z856" i="6"/>
  <c r="AC856" i="6" s="1"/>
  <c r="AD856" i="6" s="1"/>
  <c r="Z792" i="6"/>
  <c r="AC792" i="6" s="1"/>
  <c r="AD792" i="6" s="1"/>
  <c r="Z728" i="6"/>
  <c r="AC728" i="6" s="1"/>
  <c r="AD728" i="6" s="1"/>
  <c r="Z664" i="6"/>
  <c r="AC664" i="6" s="1"/>
  <c r="AD664" i="6" s="1"/>
  <c r="Z600" i="6"/>
  <c r="AC600" i="6" s="1"/>
  <c r="AD600" i="6" s="1"/>
  <c r="Z536" i="6"/>
  <c r="AC536" i="6" s="1"/>
  <c r="AD536" i="6" s="1"/>
  <c r="Z472" i="6"/>
  <c r="AC472" i="6" s="1"/>
  <c r="AD472" i="6" s="1"/>
  <c r="Z408" i="6"/>
  <c r="AC408" i="6" s="1"/>
  <c r="AD408" i="6" s="1"/>
  <c r="Z344" i="6"/>
  <c r="AC344" i="6" s="1"/>
  <c r="AD344" i="6" s="1"/>
  <c r="Z1082" i="6"/>
  <c r="AC1082" i="6" s="1"/>
  <c r="AD1082" i="6" s="1"/>
  <c r="Z1018" i="6"/>
  <c r="AC1018" i="6" s="1"/>
  <c r="AD1018" i="6" s="1"/>
  <c r="Z954" i="6"/>
  <c r="AC954" i="6" s="1"/>
  <c r="AD954" i="6" s="1"/>
  <c r="Z890" i="6"/>
  <c r="AC890" i="6" s="1"/>
  <c r="AD890" i="6" s="1"/>
  <c r="Z826" i="6"/>
  <c r="AC826" i="6" s="1"/>
  <c r="AD826" i="6" s="1"/>
  <c r="Z762" i="6"/>
  <c r="AC762" i="6" s="1"/>
  <c r="AD762" i="6" s="1"/>
  <c r="Z698" i="6"/>
  <c r="AC698" i="6" s="1"/>
  <c r="AD698" i="6" s="1"/>
  <c r="Z634" i="6"/>
  <c r="AC634" i="6" s="1"/>
  <c r="AD634" i="6" s="1"/>
  <c r="Z570" i="6"/>
  <c r="AC570" i="6" s="1"/>
  <c r="AD570" i="6" s="1"/>
  <c r="Z506" i="6"/>
  <c r="AC506" i="6" s="1"/>
  <c r="AD506" i="6" s="1"/>
  <c r="Z442" i="6"/>
  <c r="AC442" i="6" s="1"/>
  <c r="AD442" i="6" s="1"/>
  <c r="Z378" i="6"/>
  <c r="AC378" i="6" s="1"/>
  <c r="AD378" i="6" s="1"/>
  <c r="Z314" i="6"/>
  <c r="AC314" i="6" s="1"/>
  <c r="AD314" i="6" s="1"/>
  <c r="Z250" i="6"/>
  <c r="AC250" i="6" s="1"/>
  <c r="AD250" i="6" s="1"/>
  <c r="Z186" i="6"/>
  <c r="AC186" i="6" s="1"/>
  <c r="AD186" i="6" s="1"/>
  <c r="Z122" i="6"/>
  <c r="AC122" i="6" s="1"/>
  <c r="AD122" i="6" s="1"/>
  <c r="Z58" i="6"/>
  <c r="AC58" i="6" s="1"/>
  <c r="AD58" i="6" s="1"/>
  <c r="Z1035" i="6"/>
  <c r="AC1035" i="6" s="1"/>
  <c r="AD1035" i="6" s="1"/>
  <c r="Z779" i="6"/>
  <c r="AC779" i="6" s="1"/>
  <c r="AD779" i="6" s="1"/>
  <c r="Z523" i="6"/>
  <c r="AC523" i="6" s="1"/>
  <c r="AD523" i="6" s="1"/>
  <c r="Z267" i="6"/>
  <c r="AC267" i="6" s="1"/>
  <c r="AD267" i="6" s="1"/>
  <c r="Z11" i="6"/>
  <c r="AC11" i="6" s="1"/>
  <c r="AD11" i="6" s="1"/>
  <c r="Z349" i="6"/>
  <c r="AC349" i="6" s="1"/>
  <c r="AD349" i="6" s="1"/>
  <c r="Z289" i="6"/>
  <c r="AC289" i="6" s="1"/>
  <c r="AD289" i="6" s="1"/>
  <c r="Z756" i="6"/>
  <c r="AC756" i="6" s="1"/>
  <c r="AD756" i="6" s="1"/>
  <c r="Z500" i="6"/>
  <c r="AC500" i="6" s="1"/>
  <c r="AD500" i="6" s="1"/>
  <c r="Z436" i="6"/>
  <c r="AC436" i="6" s="1"/>
  <c r="AD436" i="6" s="1"/>
  <c r="Z264" i="6"/>
  <c r="AC264" i="6" s="1"/>
  <c r="AD264" i="6" s="1"/>
  <c r="Z56" i="6"/>
  <c r="AC56" i="6" s="1"/>
  <c r="AD56" i="6" s="1"/>
  <c r="Z902" i="6"/>
  <c r="AC902" i="6" s="1"/>
  <c r="AD902" i="6" s="1"/>
  <c r="Z854" i="6"/>
  <c r="AC854" i="6" s="1"/>
  <c r="AD854" i="6" s="1"/>
  <c r="Z774" i="6"/>
  <c r="AC774" i="6" s="1"/>
  <c r="AD774" i="6" s="1"/>
  <c r="Z566" i="6"/>
  <c r="AC566" i="6" s="1"/>
  <c r="AD566" i="6" s="1"/>
  <c r="Z470" i="6"/>
  <c r="AC470" i="6" s="1"/>
  <c r="AD470" i="6" s="1"/>
  <c r="Z390" i="6"/>
  <c r="AC390" i="6" s="1"/>
  <c r="AD390" i="6" s="1"/>
  <c r="Z326" i="6"/>
  <c r="AC326" i="6" s="1"/>
  <c r="AD326" i="6" s="1"/>
  <c r="Z294" i="6"/>
  <c r="AC294" i="6" s="1"/>
  <c r="AD294" i="6" s="1"/>
  <c r="Z198" i="6"/>
  <c r="AC198" i="6" s="1"/>
  <c r="AD198" i="6" s="1"/>
  <c r="Z150" i="6"/>
  <c r="AC150" i="6" s="1"/>
  <c r="AD150" i="6" s="1"/>
  <c r="Z22" i="6"/>
  <c r="AC22" i="6" s="1"/>
  <c r="AD22" i="6" s="1"/>
  <c r="Z1087" i="6"/>
  <c r="AC1087" i="6" s="1"/>
  <c r="AD1087" i="6" s="1"/>
  <c r="Z1031" i="6"/>
  <c r="AC1031" i="6" s="1"/>
  <c r="AD1031" i="6" s="1"/>
  <c r="Z967" i="6"/>
  <c r="AC967" i="6" s="1"/>
  <c r="AD967" i="6" s="1"/>
  <c r="Z903" i="6"/>
  <c r="AC903" i="6" s="1"/>
  <c r="AD903" i="6" s="1"/>
  <c r="Z839" i="6"/>
  <c r="AC839" i="6" s="1"/>
  <c r="AD839" i="6" s="1"/>
  <c r="Z775" i="6"/>
  <c r="AC775" i="6" s="1"/>
  <c r="AD775" i="6" s="1"/>
  <c r="Z711" i="6"/>
  <c r="AC711" i="6" s="1"/>
  <c r="AD711" i="6" s="1"/>
  <c r="Z647" i="6"/>
  <c r="AC647" i="6" s="1"/>
  <c r="AD647" i="6" s="1"/>
  <c r="Z583" i="6"/>
  <c r="AC583" i="6" s="1"/>
  <c r="AD583" i="6" s="1"/>
  <c r="Z519" i="6"/>
  <c r="AC519" i="6" s="1"/>
  <c r="AD519" i="6" s="1"/>
  <c r="Z455" i="6"/>
  <c r="AC455" i="6" s="1"/>
  <c r="AD455" i="6" s="1"/>
  <c r="Z391" i="6"/>
  <c r="AC391" i="6" s="1"/>
  <c r="AD391" i="6" s="1"/>
  <c r="Z263" i="6"/>
  <c r="AC263" i="6" s="1"/>
  <c r="AD263" i="6" s="1"/>
  <c r="Z199" i="6"/>
  <c r="AC199" i="6" s="1"/>
  <c r="AD199" i="6" s="1"/>
  <c r="Z135" i="6"/>
  <c r="AC135" i="6" s="1"/>
  <c r="AD135" i="6" s="1"/>
  <c r="Z71" i="6"/>
  <c r="AC71" i="6" s="1"/>
  <c r="AD71" i="6" s="1"/>
  <c r="Z7" i="6"/>
  <c r="AC7" i="6" s="1"/>
  <c r="AD7" i="6" s="1"/>
  <c r="Z933" i="6"/>
  <c r="AC933" i="6" s="1"/>
  <c r="AD933" i="6" s="1"/>
  <c r="Z737" i="6"/>
  <c r="AC737" i="6" s="1"/>
  <c r="AD737" i="6" s="1"/>
  <c r="Z545" i="6"/>
  <c r="AC545" i="6" s="1"/>
  <c r="AD545" i="6" s="1"/>
  <c r="Z473" i="6"/>
  <c r="AC473" i="6" s="1"/>
  <c r="AD473" i="6" s="1"/>
  <c r="Z409" i="6"/>
  <c r="AC409" i="6" s="1"/>
  <c r="AD409" i="6" s="1"/>
  <c r="Z1105" i="6"/>
  <c r="AC1105" i="6" s="1"/>
  <c r="AD1105" i="6" s="1"/>
  <c r="Z905" i="6"/>
  <c r="AC905" i="6" s="1"/>
  <c r="AD905" i="6" s="1"/>
  <c r="Z709" i="6"/>
  <c r="AC709" i="6" s="1"/>
  <c r="AD709" i="6" s="1"/>
  <c r="Z1089" i="6"/>
  <c r="AC1089" i="6" s="1"/>
  <c r="AD1089" i="6" s="1"/>
  <c r="Z913" i="6"/>
  <c r="AC913" i="6" s="1"/>
  <c r="AD913" i="6" s="1"/>
  <c r="Z729" i="6"/>
  <c r="AC729" i="6" s="1"/>
  <c r="AD729" i="6" s="1"/>
  <c r="Z521" i="6"/>
  <c r="AC521" i="6" s="1"/>
  <c r="AD521" i="6" s="1"/>
  <c r="Z285" i="6"/>
  <c r="AC285" i="6" s="1"/>
  <c r="AD285" i="6" s="1"/>
  <c r="Z221" i="6"/>
  <c r="AC221" i="6" s="1"/>
  <c r="AD221" i="6" s="1"/>
  <c r="Z153" i="6"/>
  <c r="AC153" i="6" s="1"/>
  <c r="AD153" i="6" s="1"/>
  <c r="Z89" i="6"/>
  <c r="AC89" i="6" s="1"/>
  <c r="AD89" i="6" s="1"/>
  <c r="Z25" i="6"/>
  <c r="AC25" i="6" s="1"/>
  <c r="AD25" i="6" s="1"/>
  <c r="Z1072" i="6"/>
  <c r="AC1072" i="6" s="1"/>
  <c r="AD1072" i="6" s="1"/>
  <c r="Z1008" i="6"/>
  <c r="AC1008" i="6" s="1"/>
  <c r="AD1008" i="6" s="1"/>
  <c r="Z944" i="6"/>
  <c r="AC944" i="6" s="1"/>
  <c r="AD944" i="6" s="1"/>
  <c r="Z880" i="6"/>
  <c r="AC880" i="6" s="1"/>
  <c r="AD880" i="6" s="1"/>
  <c r="Z816" i="6"/>
  <c r="AC816" i="6" s="1"/>
  <c r="AD816" i="6" s="1"/>
  <c r="Z752" i="6"/>
  <c r="AC752" i="6" s="1"/>
  <c r="AD752" i="6" s="1"/>
  <c r="Z496" i="6"/>
  <c r="AC496" i="6" s="1"/>
  <c r="AD496" i="6" s="1"/>
  <c r="Z432" i="6"/>
  <c r="AC432" i="6" s="1"/>
  <c r="AD432" i="6" s="1"/>
  <c r="Z368" i="6"/>
  <c r="AC368" i="6" s="1"/>
  <c r="AD368" i="6" s="1"/>
  <c r="Z48" i="6"/>
  <c r="AC48" i="6" s="1"/>
  <c r="AD48" i="6" s="1"/>
  <c r="Z216" i="6"/>
  <c r="AC216" i="6" s="1"/>
  <c r="AD216" i="6" s="1"/>
  <c r="Z1106" i="6"/>
  <c r="AC1106" i="6" s="1"/>
  <c r="AD1106" i="6" s="1"/>
  <c r="Z898" i="6"/>
  <c r="AC898" i="6" s="1"/>
  <c r="AD898" i="6" s="1"/>
  <c r="Z770" i="6"/>
  <c r="AC770" i="6" s="1"/>
  <c r="AD770" i="6" s="1"/>
  <c r="Z610" i="6"/>
  <c r="AC610" i="6" s="1"/>
  <c r="AD610" i="6" s="1"/>
  <c r="Z482" i="6"/>
  <c r="AC482" i="6" s="1"/>
  <c r="AD482" i="6" s="1"/>
  <c r="Z354" i="6"/>
  <c r="AC354" i="6" s="1"/>
  <c r="AD354" i="6" s="1"/>
  <c r="Z306" i="6"/>
  <c r="AC306" i="6" s="1"/>
  <c r="AD306" i="6" s="1"/>
  <c r="Z258" i="6"/>
  <c r="AC258" i="6" s="1"/>
  <c r="AD258" i="6" s="1"/>
  <c r="Z162" i="6"/>
  <c r="AC162" i="6" s="1"/>
  <c r="AD162" i="6" s="1"/>
  <c r="Z82" i="6"/>
  <c r="AC82" i="6" s="1"/>
  <c r="AD82" i="6" s="1"/>
  <c r="Z34" i="6"/>
  <c r="AC34" i="6" s="1"/>
  <c r="AD34" i="6" s="1"/>
  <c r="Z846" i="6"/>
  <c r="AC846" i="6" s="1"/>
  <c r="AD846" i="6" s="1"/>
  <c r="Z654" i="6"/>
  <c r="AC654" i="6" s="1"/>
  <c r="AD654" i="6" s="1"/>
  <c r="Z462" i="6"/>
  <c r="AC462" i="6" s="1"/>
  <c r="AD462" i="6" s="1"/>
  <c r="Z398" i="6"/>
  <c r="AC398" i="6" s="1"/>
  <c r="AD398" i="6" s="1"/>
  <c r="Z270" i="6"/>
  <c r="AC270" i="6" s="1"/>
  <c r="AD270" i="6" s="1"/>
  <c r="Z142" i="6"/>
  <c r="AC142" i="6" s="1"/>
  <c r="AD142" i="6" s="1"/>
  <c r="Z14" i="6"/>
  <c r="AC14" i="6" s="1"/>
  <c r="AD14" i="6" s="1"/>
  <c r="Z927" i="6"/>
  <c r="AC927" i="6" s="1"/>
  <c r="AD927" i="6" s="1"/>
  <c r="Z863" i="6"/>
  <c r="AC863" i="6" s="1"/>
  <c r="AD863" i="6" s="1"/>
  <c r="Z479" i="6"/>
  <c r="AC479" i="6" s="1"/>
  <c r="AD479" i="6" s="1"/>
  <c r="Z95" i="6"/>
  <c r="AC95" i="6" s="1"/>
  <c r="AD95" i="6" s="1"/>
  <c r="Z1009" i="6"/>
  <c r="AC1009" i="6" s="1"/>
  <c r="AD1009" i="6" s="1"/>
  <c r="Z813" i="6"/>
  <c r="AC813" i="6" s="1"/>
  <c r="AD813" i="6" s="1"/>
  <c r="Z613" i="6"/>
  <c r="AC613" i="6" s="1"/>
  <c r="AD613" i="6" s="1"/>
  <c r="Z369" i="6"/>
  <c r="AC369" i="6" s="1"/>
  <c r="AD369" i="6" s="1"/>
  <c r="Z617" i="6"/>
  <c r="AC617" i="6" s="1"/>
  <c r="AD617" i="6" s="1"/>
  <c r="Z245" i="6"/>
  <c r="AC245" i="6" s="1"/>
  <c r="AD245" i="6" s="1"/>
  <c r="Z1096" i="6"/>
  <c r="AC1096" i="6" s="1"/>
  <c r="AD1096" i="6" s="1"/>
  <c r="Z584" i="6"/>
  <c r="AC584" i="6" s="1"/>
  <c r="AD584" i="6" s="1"/>
  <c r="Z874" i="6"/>
  <c r="AC874" i="6" s="1"/>
  <c r="AD874" i="6" s="1"/>
  <c r="Z810" i="6"/>
  <c r="AC810" i="6" s="1"/>
  <c r="AD810" i="6" s="1"/>
  <c r="Z682" i="6"/>
  <c r="AC682" i="6" s="1"/>
  <c r="AD682" i="6" s="1"/>
  <c r="Z554" i="6"/>
  <c r="AC554" i="6" s="1"/>
  <c r="AD554" i="6" s="1"/>
  <c r="Z490" i="6"/>
  <c r="AC490" i="6" s="1"/>
  <c r="AD490" i="6" s="1"/>
  <c r="Z170" i="6"/>
  <c r="AC170" i="6" s="1"/>
  <c r="AD170" i="6" s="1"/>
  <c r="Z42" i="6"/>
  <c r="AC42" i="6" s="1"/>
  <c r="AD42" i="6" s="1"/>
  <c r="Z1083" i="6"/>
  <c r="AC1083" i="6" s="1"/>
  <c r="AD1083" i="6" s="1"/>
  <c r="Z533" i="6"/>
  <c r="AC533" i="6" s="1"/>
  <c r="AD533" i="6" s="1"/>
  <c r="S25" i="12"/>
  <c r="S23" i="12"/>
  <c r="S29" i="12"/>
  <c r="S24" i="12"/>
  <c r="S20" i="12"/>
  <c r="S17" i="12"/>
  <c r="S13" i="12"/>
  <c r="S7" i="12"/>
  <c r="S22" i="12"/>
  <c r="S19" i="12"/>
  <c r="S15" i="12"/>
  <c r="S10" i="12"/>
  <c r="S6" i="12"/>
  <c r="S28" i="12"/>
  <c r="S21" i="12"/>
  <c r="S9" i="12"/>
  <c r="S27" i="12"/>
  <c r="S26" i="12"/>
  <c r="S18" i="12"/>
  <c r="S14" i="12"/>
  <c r="S12" i="12"/>
  <c r="S8" i="12"/>
  <c r="AL345" i="6"/>
  <c r="AL677" i="6"/>
  <c r="AL148" i="6"/>
  <c r="AL91" i="6"/>
  <c r="AL588" i="6"/>
  <c r="AL945" i="6"/>
  <c r="AL396" i="6"/>
  <c r="AL51" i="6"/>
  <c r="AL29" i="6"/>
  <c r="AL413" i="6"/>
  <c r="AL877" i="6"/>
  <c r="AL652" i="6"/>
  <c r="AL27" i="6"/>
  <c r="AL923" i="6"/>
  <c r="AL101" i="6"/>
  <c r="AL644" i="6"/>
  <c r="AL629" i="6"/>
  <c r="AL1061" i="6"/>
  <c r="AL452" i="6"/>
  <c r="AL165" i="6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K1116" i="14"/>
  <c r="K1117" i="14"/>
  <c r="K1118" i="14"/>
  <c r="K1119" i="14"/>
  <c r="K1120" i="14"/>
  <c r="K1121" i="14"/>
  <c r="K1122" i="14"/>
  <c r="K1123" i="14"/>
  <c r="K1124" i="14"/>
  <c r="K1125" i="14"/>
  <c r="K1126" i="14"/>
  <c r="K1127" i="14"/>
  <c r="AL925" i="6" l="1"/>
  <c r="AL176" i="6"/>
  <c r="AL996" i="6"/>
  <c r="AL357" i="6"/>
  <c r="AL501" i="6"/>
  <c r="AL969" i="6"/>
  <c r="AL541" i="6"/>
  <c r="AL228" i="6"/>
  <c r="AL859" i="6"/>
  <c r="AF831" i="6"/>
  <c r="AL552" i="6"/>
  <c r="AL884" i="6"/>
  <c r="AL844" i="6"/>
  <c r="AL1052" i="6"/>
  <c r="AL1099" i="6"/>
  <c r="AL869" i="6"/>
  <c r="AL179" i="6"/>
  <c r="AF650" i="6"/>
  <c r="AL777" i="6"/>
  <c r="AL281" i="6"/>
  <c r="AL411" i="6"/>
  <c r="AL340" i="6"/>
  <c r="AL172" i="6"/>
  <c r="AL485" i="6"/>
  <c r="AL980" i="6"/>
  <c r="AF585" i="6"/>
  <c r="AF785" i="6"/>
  <c r="AL156" i="6"/>
  <c r="AL372" i="6"/>
  <c r="AL32" i="6"/>
  <c r="AL155" i="6"/>
  <c r="AL460" i="6"/>
  <c r="AL539" i="6"/>
  <c r="AL421" i="6"/>
  <c r="AF590" i="6"/>
  <c r="AF562" i="6"/>
  <c r="AL585" i="6"/>
  <c r="AL590" i="6"/>
  <c r="AL379" i="6"/>
  <c r="AL946" i="6"/>
  <c r="AL1098" i="6"/>
  <c r="AF1098" i="6"/>
  <c r="AF778" i="6"/>
  <c r="AF946" i="6"/>
  <c r="AL562" i="6"/>
  <c r="AL778" i="6"/>
  <c r="AL265" i="6"/>
  <c r="AL84" i="6"/>
  <c r="AL437" i="6"/>
  <c r="AL327" i="6"/>
  <c r="AL329" i="6"/>
  <c r="AL307" i="6"/>
  <c r="AF703" i="6"/>
  <c r="AL434" i="6"/>
  <c r="AL801" i="6"/>
  <c r="AF127" i="6"/>
  <c r="AL713" i="6"/>
  <c r="AL948" i="6"/>
  <c r="AL371" i="6"/>
  <c r="AL947" i="6"/>
  <c r="AL805" i="6"/>
  <c r="AL328" i="6"/>
  <c r="AF184" i="6"/>
  <c r="AL266" i="6"/>
  <c r="AL692" i="6"/>
  <c r="AL1059" i="6"/>
  <c r="AL564" i="6"/>
  <c r="AL93" i="6"/>
  <c r="AL115" i="6"/>
  <c r="AL691" i="6"/>
  <c r="AL667" i="6"/>
  <c r="AF447" i="6"/>
  <c r="AF744" i="6"/>
  <c r="AL640" i="6"/>
  <c r="AF328" i="6"/>
  <c r="AF718" i="6"/>
  <c r="AF640" i="6"/>
  <c r="AL896" i="6"/>
  <c r="AL139" i="6"/>
  <c r="AL108" i="6"/>
  <c r="AL987" i="6"/>
  <c r="AL772" i="6"/>
  <c r="AL1097" i="6"/>
  <c r="AL603" i="6"/>
  <c r="AL447" i="6"/>
  <c r="AL718" i="6"/>
  <c r="AL958" i="6"/>
  <c r="AL475" i="6"/>
  <c r="AL127" i="6"/>
  <c r="AL347" i="6"/>
  <c r="AL549" i="6"/>
  <c r="AL78" i="6"/>
  <c r="AL968" i="6"/>
  <c r="AL906" i="6"/>
  <c r="AF78" i="6"/>
  <c r="AL693" i="6"/>
  <c r="AL741" i="6"/>
  <c r="AL1069" i="6"/>
  <c r="AL1004" i="6"/>
  <c r="AL235" i="6"/>
  <c r="AL45" i="6"/>
  <c r="AL819" i="6"/>
  <c r="AF63" i="6"/>
  <c r="AF968" i="6"/>
  <c r="AF896" i="6"/>
  <c r="AL63" i="6"/>
  <c r="AL184" i="6"/>
  <c r="AL744" i="6"/>
  <c r="AL1074" i="6"/>
  <c r="AL997" i="6"/>
  <c r="AL219" i="6"/>
  <c r="AL820" i="6"/>
  <c r="AL669" i="6"/>
  <c r="AL649" i="6"/>
  <c r="AL938" i="6"/>
  <c r="AL908" i="6"/>
  <c r="AF426" i="6"/>
  <c r="AF878" i="6"/>
  <c r="AL394" i="6"/>
  <c r="AL309" i="6"/>
  <c r="AL605" i="6"/>
  <c r="AL37" i="6"/>
  <c r="AL628" i="6"/>
  <c r="AL1043" i="6"/>
  <c r="AL283" i="6"/>
  <c r="AL20" i="6"/>
  <c r="AF206" i="6"/>
  <c r="AF434" i="6"/>
  <c r="AL206" i="6"/>
  <c r="AL426" i="6"/>
  <c r="AL1067" i="6"/>
  <c r="AL241" i="6"/>
  <c r="AL212" i="6"/>
  <c r="AL720" i="6"/>
  <c r="AF255" i="6"/>
  <c r="AL878" i="6"/>
  <c r="AL673" i="6"/>
  <c r="AL499" i="6"/>
  <c r="AL373" i="6"/>
  <c r="AL811" i="6"/>
  <c r="AL883" i="6"/>
  <c r="AL224" i="6"/>
  <c r="AL563" i="6"/>
  <c r="AL300" i="6"/>
  <c r="AF146" i="6"/>
  <c r="AF327" i="6"/>
  <c r="AL146" i="6"/>
  <c r="AL255" i="6"/>
  <c r="AF511" i="6"/>
  <c r="AL990" i="6"/>
  <c r="AL100" i="6"/>
  <c r="AL511" i="6"/>
  <c r="AL157" i="6"/>
  <c r="AF693" i="6"/>
  <c r="AL731" i="6"/>
  <c r="AL555" i="6"/>
  <c r="AL225" i="6"/>
  <c r="AL716" i="6"/>
  <c r="AL13" i="6"/>
  <c r="AL125" i="6"/>
  <c r="AF384" i="6"/>
  <c r="AL717" i="6"/>
  <c r="AL917" i="6"/>
  <c r="AL477" i="6"/>
  <c r="AL395" i="6"/>
  <c r="AL98" i="6"/>
  <c r="AL484" i="6"/>
  <c r="AL627" i="6"/>
  <c r="AL572" i="6"/>
  <c r="AL1073" i="6"/>
  <c r="AL392" i="6"/>
  <c r="AL907" i="6"/>
  <c r="AL467" i="6"/>
  <c r="AF98" i="6"/>
  <c r="AL657" i="6"/>
  <c r="AL793" i="6"/>
  <c r="AL1060" i="6"/>
  <c r="AL236" i="6"/>
  <c r="AL625" i="6"/>
  <c r="AL949" i="6"/>
  <c r="AL189" i="6"/>
  <c r="AL755" i="6"/>
  <c r="AL1037" i="6"/>
  <c r="AF793" i="6"/>
  <c r="AL234" i="6"/>
  <c r="AL831" i="6"/>
  <c r="AL384" i="6"/>
  <c r="AL1084" i="6"/>
  <c r="AL243" i="6"/>
  <c r="AL721" i="6"/>
  <c r="AL795" i="6"/>
  <c r="AL43" i="6"/>
  <c r="AL780" i="6"/>
  <c r="AL1036" i="6"/>
  <c r="AL993" i="6"/>
  <c r="AF266" i="6"/>
  <c r="AL524" i="6"/>
  <c r="AF74" i="6"/>
  <c r="AL959" i="6"/>
  <c r="AL960" i="6"/>
  <c r="AF558" i="6"/>
  <c r="AF960" i="6"/>
  <c r="AF895" i="6"/>
  <c r="AL1107" i="6"/>
  <c r="AL989" i="6"/>
  <c r="AL797" i="6"/>
  <c r="AF959" i="6"/>
  <c r="AL895" i="6"/>
  <c r="AL74" i="6"/>
  <c r="AL576" i="6"/>
  <c r="AL316" i="6"/>
  <c r="AL493" i="6"/>
  <c r="AL240" i="6"/>
  <c r="AL435" i="6"/>
  <c r="AL44" i="6"/>
  <c r="AL612" i="6"/>
  <c r="AL723" i="6"/>
  <c r="AL313" i="6"/>
  <c r="AL4" i="6"/>
  <c r="AL203" i="6"/>
  <c r="AF909" i="6"/>
  <c r="AF392" i="6"/>
  <c r="AL785" i="6"/>
  <c r="AL40" i="6"/>
  <c r="AL1027" i="6"/>
  <c r="AL132" i="6"/>
  <c r="AL427" i="6"/>
  <c r="AL624" i="6"/>
  <c r="AL284" i="6"/>
  <c r="AL141" i="6"/>
  <c r="AL587" i="6"/>
  <c r="AL404" i="6"/>
  <c r="AL273" i="6"/>
  <c r="AL901" i="6"/>
  <c r="AL860" i="6"/>
  <c r="AL75" i="6"/>
  <c r="AL977" i="6"/>
  <c r="AL712" i="6"/>
  <c r="AL305" i="6"/>
  <c r="AL732" i="6"/>
  <c r="AL321" i="6"/>
  <c r="AL348" i="6"/>
  <c r="AL1019" i="6"/>
  <c r="AL579" i="6"/>
  <c r="AL1020" i="6"/>
  <c r="AF234" i="6"/>
  <c r="AF81" i="6"/>
  <c r="AF840" i="6"/>
  <c r="AF657" i="6"/>
  <c r="AL520" i="6"/>
  <c r="AL740" i="6"/>
  <c r="AL979" i="6"/>
  <c r="AL825" i="6"/>
  <c r="AL469" i="6"/>
  <c r="AL1012" i="6"/>
  <c r="AL356" i="6"/>
  <c r="AL304" i="6"/>
  <c r="AL213" i="6"/>
  <c r="AF40" i="6"/>
  <c r="AF296" i="6"/>
  <c r="AL81" i="6"/>
  <c r="AL909" i="6"/>
  <c r="AL202" i="6"/>
  <c r="AL525" i="6"/>
  <c r="AL700" i="6"/>
  <c r="AL260" i="6"/>
  <c r="AL211" i="6"/>
  <c r="AL444" i="6"/>
  <c r="AL868" i="6"/>
  <c r="AL1044" i="6"/>
  <c r="AL803" i="6"/>
  <c r="AL28" i="6"/>
  <c r="AL291" i="6"/>
  <c r="AL397" i="6"/>
  <c r="AL532" i="6"/>
  <c r="AL829" i="6"/>
  <c r="AL635" i="6"/>
  <c r="AL16" i="6"/>
  <c r="AL1011" i="6"/>
  <c r="AL1100" i="6"/>
  <c r="AL173" i="6"/>
  <c r="AL715" i="6"/>
  <c r="AF712" i="6"/>
  <c r="AL401" i="6"/>
  <c r="AL194" i="6"/>
  <c r="AL296" i="6"/>
  <c r="AL840" i="6"/>
  <c r="AL899" i="6"/>
  <c r="AF618" i="6"/>
  <c r="AF688" i="6"/>
  <c r="AL653" i="6"/>
  <c r="AL659" i="6"/>
  <c r="AL19" i="6"/>
  <c r="AL252" i="6"/>
  <c r="AL557" i="6"/>
  <c r="AL67" i="6"/>
  <c r="AF416" i="6"/>
  <c r="AL1081" i="6"/>
  <c r="AL68" i="6"/>
  <c r="AL845" i="6"/>
  <c r="AL61" i="6"/>
  <c r="AL405" i="6"/>
  <c r="AL1091" i="6"/>
  <c r="AL133" i="6"/>
  <c r="AL668" i="6"/>
  <c r="AL1092" i="6"/>
  <c r="AL275" i="6"/>
  <c r="AL547" i="6"/>
  <c r="AL99" i="6"/>
  <c r="AL196" i="6"/>
  <c r="AL220" i="6"/>
  <c r="AL249" i="6"/>
  <c r="AL596" i="6"/>
  <c r="AL1101" i="6"/>
  <c r="AL853" i="6"/>
  <c r="AL1021" i="6"/>
  <c r="AL973" i="6"/>
  <c r="AL461" i="6"/>
  <c r="AL80" i="6"/>
  <c r="AL592" i="6"/>
  <c r="AL940" i="6"/>
  <c r="AF159" i="6"/>
  <c r="AL749" i="6"/>
  <c r="AL971" i="6"/>
  <c r="AL765" i="6"/>
  <c r="AL964" i="6"/>
  <c r="AL676" i="6"/>
  <c r="AL459" i="6"/>
  <c r="AL468" i="6"/>
  <c r="AL1065" i="6"/>
  <c r="AL403" i="6"/>
  <c r="AL915" i="6"/>
  <c r="AL21" i="6"/>
  <c r="AL540" i="6"/>
  <c r="AL268" i="6"/>
  <c r="AL867" i="6"/>
  <c r="AL893" i="6"/>
  <c r="AL412" i="6"/>
  <c r="AL916" i="6"/>
  <c r="AL508" i="6"/>
  <c r="AL828" i="6"/>
  <c r="AL205" i="6"/>
  <c r="AL233" i="6"/>
  <c r="AL773" i="6"/>
  <c r="AL995" i="6"/>
  <c r="AL443" i="6"/>
  <c r="AL180" i="6"/>
  <c r="AL745" i="6"/>
  <c r="AL257" i="6"/>
  <c r="AL299" i="6"/>
  <c r="AL259" i="6"/>
  <c r="AL1108" i="6"/>
  <c r="AL429" i="6"/>
  <c r="AL843" i="6"/>
  <c r="AL112" i="6"/>
  <c r="AL147" i="6"/>
  <c r="AL787" i="6"/>
  <c r="AL636" i="6"/>
  <c r="AL149" i="6"/>
  <c r="AL1041" i="6"/>
  <c r="AL420" i="6"/>
  <c r="AL955" i="6"/>
  <c r="AL355" i="6"/>
  <c r="AL988" i="6"/>
  <c r="AL965" i="6"/>
  <c r="AL387" i="6"/>
  <c r="AL124" i="6"/>
  <c r="AL796" i="6"/>
  <c r="AL1051" i="6"/>
  <c r="AL921" i="6"/>
  <c r="AL684" i="6"/>
  <c r="AL1076" i="6"/>
  <c r="AL331" i="6"/>
  <c r="AL1075" i="6"/>
  <c r="AL924" i="6"/>
  <c r="AF904" i="6"/>
  <c r="AL904" i="6"/>
  <c r="AL445" i="6"/>
  <c r="AL515" i="6"/>
  <c r="AL187" i="6"/>
  <c r="AL531" i="6"/>
  <c r="AL12" i="6"/>
  <c r="AL892" i="6"/>
  <c r="AL308" i="6"/>
  <c r="AL483" i="6"/>
  <c r="AL643" i="6"/>
  <c r="AL292" i="6"/>
  <c r="AL708" i="6"/>
  <c r="AL428" i="6"/>
  <c r="AL131" i="6"/>
  <c r="AL36" i="6"/>
  <c r="AL724" i="6"/>
  <c r="AL140" i="6"/>
  <c r="AL553" i="6"/>
  <c r="AL812" i="6"/>
  <c r="AL972" i="6"/>
  <c r="AF648" i="6"/>
  <c r="AF1109" i="6"/>
  <c r="AL106" i="6"/>
  <c r="AL648" i="6"/>
  <c r="AL491" i="6"/>
  <c r="AL725" i="6"/>
  <c r="AL453" i="6"/>
  <c r="AL35" i="6"/>
  <c r="AL116" i="6"/>
  <c r="AL419" i="6"/>
  <c r="AL188" i="6"/>
  <c r="AL476" i="6"/>
  <c r="AL835" i="6"/>
  <c r="AL117" i="6"/>
  <c r="AL251" i="6"/>
  <c r="AL1003" i="6"/>
  <c r="AL660" i="6"/>
  <c r="AL701" i="6"/>
  <c r="AL451" i="6"/>
  <c r="AF814" i="6"/>
  <c r="AL516" i="6"/>
  <c r="AL620" i="6"/>
  <c r="AL852" i="6"/>
  <c r="AL595" i="6"/>
  <c r="AL76" i="6"/>
  <c r="AL931" i="6"/>
  <c r="AL873" i="6"/>
  <c r="AL195" i="6"/>
  <c r="AL876" i="6"/>
  <c r="AL836" i="6"/>
  <c r="AL1068" i="6"/>
  <c r="AL707" i="6"/>
  <c r="AF330" i="6"/>
  <c r="AF1054" i="6"/>
  <c r="AF842" i="6"/>
  <c r="AL814" i="6"/>
  <c r="AL280" i="6"/>
  <c r="AL109" i="6"/>
  <c r="AL1093" i="6"/>
  <c r="AL83" i="6"/>
  <c r="AL339" i="6"/>
  <c r="AL851" i="6"/>
  <c r="AL748" i="6"/>
  <c r="AL69" i="6"/>
  <c r="AL381" i="6"/>
  <c r="AL171" i="6"/>
  <c r="AL645" i="6"/>
  <c r="AL747" i="6"/>
  <c r="AL492" i="6"/>
  <c r="AL611" i="6"/>
  <c r="AL164" i="6"/>
  <c r="AL365" i="6"/>
  <c r="AL656" i="6"/>
  <c r="AL364" i="6"/>
  <c r="AL297" i="6"/>
  <c r="AL1077" i="6"/>
  <c r="AL60" i="6"/>
  <c r="AL763" i="6"/>
  <c r="AL601" i="6"/>
  <c r="AL509" i="6"/>
  <c r="AL123" i="6"/>
  <c r="AL560" i="6"/>
  <c r="AL764" i="6"/>
  <c r="AL197" i="6"/>
  <c r="AL507" i="6"/>
  <c r="AL891" i="6"/>
  <c r="AL604" i="6"/>
  <c r="AL227" i="6"/>
  <c r="AL739" i="6"/>
  <c r="AL323" i="6"/>
  <c r="AL204" i="6"/>
  <c r="AL85" i="6"/>
  <c r="AL941" i="6"/>
  <c r="AL332" i="6"/>
  <c r="AL244" i="6"/>
  <c r="AL1045" i="6"/>
  <c r="AL963" i="6"/>
  <c r="AL330" i="6"/>
  <c r="AF64" i="6"/>
  <c r="AF991" i="6"/>
  <c r="AL1010" i="6"/>
  <c r="AF238" i="6"/>
  <c r="AL341" i="6"/>
  <c r="AL705" i="6"/>
  <c r="AL683" i="6"/>
  <c r="AL771" i="6"/>
  <c r="AL597" i="6"/>
  <c r="AL272" i="6"/>
  <c r="AL573" i="6"/>
  <c r="AL956" i="6"/>
  <c r="AL581" i="6"/>
  <c r="AL897" i="6"/>
  <c r="AL163" i="6"/>
  <c r="AL675" i="6"/>
  <c r="AL556" i="6"/>
  <c r="AL52" i="6"/>
  <c r="AL92" i="6"/>
  <c r="AL651" i="6"/>
  <c r="AL324" i="6"/>
  <c r="AL697" i="6"/>
  <c r="AL337" i="6"/>
  <c r="AL699" i="6"/>
  <c r="AL577" i="6"/>
  <c r="AL804" i="6"/>
  <c r="AL849" i="6"/>
  <c r="AL548" i="6"/>
  <c r="AL1017" i="6"/>
  <c r="AL380" i="6"/>
  <c r="AL389" i="6"/>
  <c r="AF77" i="6"/>
  <c r="AF104" i="6"/>
  <c r="AF776" i="6"/>
  <c r="AF1055" i="6"/>
  <c r="AL981" i="6"/>
  <c r="AL456" i="6"/>
  <c r="AL776" i="6"/>
  <c r="AF205" i="6"/>
  <c r="AF456" i="6"/>
  <c r="AF686" i="6"/>
  <c r="AL465" i="6"/>
  <c r="AL526" i="6"/>
  <c r="AL77" i="6"/>
  <c r="AL298" i="6"/>
  <c r="AL104" i="6"/>
  <c r="AF24" i="6"/>
  <c r="AF370" i="6"/>
  <c r="AL1022" i="6"/>
  <c r="AL351" i="6"/>
  <c r="AL558" i="6"/>
  <c r="AL287" i="6"/>
  <c r="AF1066" i="6"/>
  <c r="AF827" i="6"/>
  <c r="AF671" i="6"/>
  <c r="AF1110" i="6"/>
  <c r="AF425" i="6"/>
  <c r="AL237" i="6"/>
  <c r="AL1046" i="6"/>
  <c r="AL277" i="6"/>
  <c r="AF253" i="6"/>
  <c r="AF138" i="6"/>
  <c r="AF1023" i="6"/>
  <c r="AL138" i="6"/>
  <c r="AL433" i="6"/>
  <c r="AL799" i="6"/>
  <c r="AF192" i="6"/>
  <c r="AF59" i="6"/>
  <c r="AF415" i="6"/>
  <c r="AF1028" i="6"/>
  <c r="AF680" i="6"/>
  <c r="AF571" i="6"/>
  <c r="AF543" i="6"/>
  <c r="AL688" i="6"/>
  <c r="AF866" i="6"/>
  <c r="AL1095" i="6"/>
  <c r="AL957" i="6"/>
  <c r="AL910" i="6"/>
  <c r="AL358" i="6"/>
  <c r="AL88" i="6"/>
  <c r="AL1002" i="6"/>
  <c r="AL735" i="6"/>
  <c r="AL192" i="6"/>
  <c r="AL970" i="6"/>
  <c r="AL315" i="6"/>
  <c r="AL1000" i="6"/>
  <c r="AL31" i="6"/>
  <c r="AL543" i="6"/>
  <c r="AF31" i="6"/>
  <c r="AF88" i="6"/>
  <c r="AF46" i="6"/>
  <c r="AF586" i="6"/>
  <c r="AF622" i="6"/>
  <c r="AF1095" i="6"/>
  <c r="AL458" i="6"/>
  <c r="AL489" i="6"/>
  <c r="AL113" i="6"/>
  <c r="AL226" i="6"/>
  <c r="AL1066" i="6"/>
  <c r="AL366" i="6"/>
  <c r="AL388" i="6"/>
  <c r="AL181" i="6"/>
  <c r="AL939" i="6"/>
  <c r="AF49" i="6"/>
  <c r="AF8" i="6"/>
  <c r="AF113" i="6"/>
  <c r="AF177" i="6"/>
  <c r="AF497" i="6"/>
  <c r="AF366" i="6"/>
  <c r="AF362" i="6"/>
  <c r="AF782" i="6"/>
  <c r="AF981" i="6"/>
  <c r="AF526" i="6"/>
  <c r="AF1064" i="6"/>
  <c r="AF298" i="6"/>
  <c r="AF1002" i="6"/>
  <c r="AF341" i="6"/>
  <c r="AF334" i="6"/>
  <c r="AF714" i="6"/>
  <c r="AL842" i="6"/>
  <c r="AL1064" i="6"/>
  <c r="AL110" i="6"/>
  <c r="AL782" i="6"/>
  <c r="AL618" i="6"/>
  <c r="AL991" i="6"/>
  <c r="AL680" i="6"/>
  <c r="AL746" i="6"/>
  <c r="AL223" i="6"/>
  <c r="AL200" i="6"/>
  <c r="AL1109" i="6"/>
  <c r="AL686" i="6"/>
  <c r="AL64" i="6"/>
  <c r="AL1032" i="6"/>
  <c r="AL1110" i="6"/>
  <c r="AL238" i="6"/>
  <c r="AL177" i="6"/>
  <c r="AL59" i="6"/>
  <c r="AL586" i="6"/>
  <c r="AL1054" i="6"/>
  <c r="AL932" i="6"/>
  <c r="AL1028" i="6"/>
  <c r="AL334" i="6"/>
  <c r="AL302" i="6"/>
  <c r="AL415" i="6"/>
  <c r="AL24" i="6"/>
  <c r="AF110" i="6"/>
  <c r="AF277" i="6"/>
  <c r="AF200" i="6"/>
  <c r="AF287" i="6"/>
  <c r="AF237" i="6"/>
  <c r="AF424" i="6"/>
  <c r="AF705" i="6"/>
  <c r="AF607" i="6"/>
  <c r="AF1022" i="6"/>
  <c r="AF489" i="6"/>
  <c r="AF315" i="6"/>
  <c r="AF681" i="6"/>
  <c r="AF430" i="6"/>
  <c r="AF433" i="6"/>
  <c r="AF351" i="6"/>
  <c r="AF302" i="6"/>
  <c r="AL738" i="6"/>
  <c r="AL174" i="6"/>
  <c r="AL370" i="6"/>
  <c r="AF471" i="6"/>
  <c r="AL827" i="6"/>
  <c r="AL424" i="6"/>
  <c r="AL872" i="6"/>
  <c r="AL607" i="6"/>
  <c r="AL430" i="6"/>
  <c r="AL1055" i="6"/>
  <c r="AL416" i="6"/>
  <c r="AL425" i="6"/>
  <c r="AL714" i="6"/>
  <c r="AL49" i="6"/>
  <c r="AL497" i="6"/>
  <c r="AL362" i="6"/>
  <c r="AL571" i="6"/>
  <c r="AL253" i="6"/>
  <c r="AL681" i="6"/>
  <c r="AL46" i="6"/>
  <c r="AL159" i="6"/>
  <c r="AL671" i="6"/>
  <c r="AL622" i="6"/>
  <c r="AL1023" i="6"/>
  <c r="AF872" i="6"/>
  <c r="AL8" i="6"/>
  <c r="AL750" i="6"/>
  <c r="AC3" i="6"/>
  <c r="AD3" i="6" s="1"/>
  <c r="AC53" i="6"/>
  <c r="AD53" i="6" s="1"/>
  <c r="AC207" i="6"/>
  <c r="AD207" i="6" s="1"/>
  <c r="AF280" i="6"/>
  <c r="AF106" i="6"/>
  <c r="AF223" i="6"/>
  <c r="AF226" i="6"/>
  <c r="AF100" i="6"/>
  <c r="AF174" i="6"/>
  <c r="AF217" i="6"/>
  <c r="AF202" i="6"/>
  <c r="AF906" i="6"/>
  <c r="AF1081" i="6"/>
  <c r="AF799" i="6"/>
  <c r="AF910" i="6"/>
  <c r="AF1074" i="6"/>
  <c r="AF750" i="6"/>
  <c r="AF938" i="6"/>
  <c r="AF1000" i="6"/>
  <c r="AF738" i="6"/>
  <c r="AF1073" i="6"/>
  <c r="AF394" i="6"/>
  <c r="AF520" i="6"/>
  <c r="AF309" i="6"/>
  <c r="AF958" i="6"/>
  <c r="AF576" i="6"/>
  <c r="AF932" i="6"/>
  <c r="AF552" i="6"/>
  <c r="AF977" i="6"/>
  <c r="AF735" i="6"/>
  <c r="AF990" i="6"/>
  <c r="AF1010" i="6"/>
  <c r="AF465" i="6"/>
  <c r="AF10" i="6"/>
  <c r="AF194" i="6"/>
  <c r="AF458" i="6"/>
  <c r="AF746" i="6"/>
  <c r="AF401" i="6"/>
  <c r="AF970" i="6"/>
  <c r="AF801" i="6"/>
  <c r="AF1032" i="6"/>
  <c r="AF1046" i="6"/>
  <c r="AF957" i="6"/>
  <c r="AL866" i="6"/>
  <c r="AL813" i="6"/>
  <c r="AF846" i="6"/>
  <c r="AL216" i="6"/>
  <c r="AL89" i="6"/>
  <c r="AL473" i="6"/>
  <c r="AF839" i="6"/>
  <c r="AL58" i="6"/>
  <c r="AL826" i="6"/>
  <c r="AL792" i="6"/>
  <c r="AF1029" i="6"/>
  <c r="AL367" i="6"/>
  <c r="AL30" i="6"/>
  <c r="AL1038" i="6"/>
  <c r="AL914" i="6"/>
  <c r="AL1024" i="6"/>
  <c r="AL589" i="6"/>
  <c r="AL663" i="6"/>
  <c r="AL262" i="6"/>
  <c r="AL900" i="6"/>
  <c r="AL834" i="6"/>
  <c r="AL784" i="6"/>
  <c r="AL1005" i="6"/>
  <c r="AL167" i="6"/>
  <c r="AL276" i="6"/>
  <c r="AL1009" i="6"/>
  <c r="AL927" i="6"/>
  <c r="AL398" i="6"/>
  <c r="AL34" i="6"/>
  <c r="AL306" i="6"/>
  <c r="AL770" i="6"/>
  <c r="AL48" i="6"/>
  <c r="AL752" i="6"/>
  <c r="AL1008" i="6"/>
  <c r="AL153" i="6"/>
  <c r="AL729" i="6"/>
  <c r="AL905" i="6"/>
  <c r="AL545" i="6"/>
  <c r="AL71" i="6"/>
  <c r="AL391" i="6"/>
  <c r="AL647" i="6"/>
  <c r="AL903" i="6"/>
  <c r="AL22" i="6"/>
  <c r="AL326" i="6"/>
  <c r="AL774" i="6"/>
  <c r="AL264" i="6"/>
  <c r="AL289" i="6"/>
  <c r="AL523" i="6"/>
  <c r="AL122" i="6"/>
  <c r="AL378" i="6"/>
  <c r="AL634" i="6"/>
  <c r="AL890" i="6"/>
  <c r="AL344" i="6"/>
  <c r="AL600" i="6"/>
  <c r="AL856" i="6"/>
  <c r="AL1112" i="6"/>
  <c r="AL261" i="6"/>
  <c r="AL1025" i="6"/>
  <c r="AL385" i="6"/>
  <c r="AL861" i="6"/>
  <c r="AL175" i="6"/>
  <c r="AL431" i="6"/>
  <c r="AL687" i="6"/>
  <c r="AL943" i="6"/>
  <c r="AL94" i="6"/>
  <c r="AL350" i="6"/>
  <c r="AL606" i="6"/>
  <c r="AL862" i="6"/>
  <c r="AL1102" i="6"/>
  <c r="AL178" i="6"/>
  <c r="AL578" i="6"/>
  <c r="AL962" i="6"/>
  <c r="AL256" i="6"/>
  <c r="AL704" i="6"/>
  <c r="AL1088" i="6"/>
  <c r="AL301" i="6"/>
  <c r="AL757" i="6"/>
  <c r="AL789" i="6"/>
  <c r="AL151" i="6"/>
  <c r="AL407" i="6"/>
  <c r="AL727" i="6"/>
  <c r="AL983" i="6"/>
  <c r="AL86" i="6"/>
  <c r="AL438" i="6"/>
  <c r="AL646" i="6"/>
  <c r="AL822" i="6"/>
  <c r="AL1014" i="6"/>
  <c r="AL781" i="6"/>
  <c r="AL488" i="6"/>
  <c r="AL17" i="6"/>
  <c r="AL537" i="6"/>
  <c r="AL575" i="6"/>
  <c r="AL242" i="6"/>
  <c r="AL626" i="6"/>
  <c r="AL882" i="6"/>
  <c r="AL120" i="6"/>
  <c r="AL400" i="6"/>
  <c r="AL848" i="6"/>
  <c r="AL1104" i="6"/>
  <c r="AL317" i="6"/>
  <c r="AL609" i="6"/>
  <c r="AL441" i="6"/>
  <c r="AL1033" i="6"/>
  <c r="AL231" i="6"/>
  <c r="AL487" i="6"/>
  <c r="AL743" i="6"/>
  <c r="AL999" i="6"/>
  <c r="AL166" i="6"/>
  <c r="AL342" i="6"/>
  <c r="AL838" i="6"/>
  <c r="AL107" i="6"/>
  <c r="AL282" i="6"/>
  <c r="AL270" i="6"/>
  <c r="AL610" i="6"/>
  <c r="AL944" i="6"/>
  <c r="AL709" i="6"/>
  <c r="AL263" i="6"/>
  <c r="AL1087" i="6"/>
  <c r="AL566" i="6"/>
  <c r="AL267" i="6"/>
  <c r="AL570" i="6"/>
  <c r="AL193" i="6"/>
  <c r="AL665" i="6"/>
  <c r="AL623" i="6"/>
  <c r="AL286" i="6"/>
  <c r="AL798" i="6"/>
  <c r="AL512" i="6"/>
  <c r="AL343" i="6"/>
  <c r="AL38" i="6"/>
  <c r="AL742" i="6"/>
  <c r="AL360" i="6"/>
  <c r="AL881" i="6"/>
  <c r="AL498" i="6"/>
  <c r="AL336" i="6"/>
  <c r="AL185" i="6"/>
  <c r="AL837" i="6"/>
  <c r="AL423" i="6"/>
  <c r="AL454" i="6"/>
  <c r="AL1013" i="6"/>
  <c r="AL369" i="6"/>
  <c r="AL95" i="6"/>
  <c r="AL14" i="6"/>
  <c r="AL462" i="6"/>
  <c r="AL82" i="6"/>
  <c r="AL354" i="6"/>
  <c r="AL898" i="6"/>
  <c r="AL368" i="6"/>
  <c r="AL816" i="6"/>
  <c r="AL1072" i="6"/>
  <c r="AL221" i="6"/>
  <c r="AL913" i="6"/>
  <c r="AL1105" i="6"/>
  <c r="AL737" i="6"/>
  <c r="AL135" i="6"/>
  <c r="AL455" i="6"/>
  <c r="AL711" i="6"/>
  <c r="AL967" i="6"/>
  <c r="AL150" i="6"/>
  <c r="AL390" i="6"/>
  <c r="AL854" i="6"/>
  <c r="AL436" i="6"/>
  <c r="AL349" i="6"/>
  <c r="AL779" i="6"/>
  <c r="AL186" i="6"/>
  <c r="AL442" i="6"/>
  <c r="AL698" i="6"/>
  <c r="AL954" i="6"/>
  <c r="AL408" i="6"/>
  <c r="AL664" i="6"/>
  <c r="AL920" i="6"/>
  <c r="AL65" i="6"/>
  <c r="AL325" i="6"/>
  <c r="AL633" i="6"/>
  <c r="AL449" i="6"/>
  <c r="AL1057" i="6"/>
  <c r="AL239" i="6"/>
  <c r="AL495" i="6"/>
  <c r="AL751" i="6"/>
  <c r="AL1007" i="6"/>
  <c r="AL158" i="6"/>
  <c r="AL414" i="6"/>
  <c r="AL136" i="6"/>
  <c r="AL274" i="6"/>
  <c r="AL658" i="6"/>
  <c r="AL1026" i="6"/>
  <c r="AL320" i="6"/>
  <c r="AL768" i="6"/>
  <c r="AL41" i="6"/>
  <c r="AL593" i="6"/>
  <c r="AL953" i="6"/>
  <c r="AL985" i="6"/>
  <c r="AL215" i="6"/>
  <c r="AL535" i="6"/>
  <c r="AL791" i="6"/>
  <c r="AL1047" i="6"/>
  <c r="AL118" i="6"/>
  <c r="AL486" i="6"/>
  <c r="AL678" i="6"/>
  <c r="AL870" i="6"/>
  <c r="AL1078" i="6"/>
  <c r="AL522" i="6"/>
  <c r="AL616" i="6"/>
  <c r="AL145" i="6"/>
  <c r="AL191" i="6"/>
  <c r="AL639" i="6"/>
  <c r="AL322" i="6"/>
  <c r="AL706" i="6"/>
  <c r="AL978" i="6"/>
  <c r="AL144" i="6"/>
  <c r="AL464" i="6"/>
  <c r="AL912" i="6"/>
  <c r="AL57" i="6"/>
  <c r="AL637" i="6"/>
  <c r="AL809" i="6"/>
  <c r="AL505" i="6"/>
  <c r="AL39" i="6"/>
  <c r="AL295" i="6"/>
  <c r="AL551" i="6"/>
  <c r="AL807" i="6"/>
  <c r="AL374" i="6"/>
  <c r="AL550" i="6"/>
  <c r="AL918" i="6"/>
  <c r="AL621" i="6"/>
  <c r="AL363" i="6"/>
  <c r="AL90" i="6"/>
  <c r="AL346" i="6"/>
  <c r="AL602" i="6"/>
  <c r="AL858" i="6"/>
  <c r="AL312" i="6"/>
  <c r="AL568" i="6"/>
  <c r="AL824" i="6"/>
  <c r="AL1080" i="6"/>
  <c r="AL229" i="6"/>
  <c r="AL937" i="6"/>
  <c r="AL353" i="6"/>
  <c r="AL761" i="6"/>
  <c r="AL143" i="6"/>
  <c r="AL399" i="6"/>
  <c r="AL655" i="6"/>
  <c r="AL911" i="6"/>
  <c r="AL62" i="6"/>
  <c r="AL318" i="6"/>
  <c r="AL574" i="6"/>
  <c r="AL830" i="6"/>
  <c r="AL1070" i="6"/>
  <c r="AL114" i="6"/>
  <c r="AL418" i="6"/>
  <c r="AL642" i="6"/>
  <c r="AL850" i="6"/>
  <c r="AL168" i="6"/>
  <c r="AL352" i="6"/>
  <c r="AL863" i="6"/>
  <c r="AL258" i="6"/>
  <c r="AL496" i="6"/>
  <c r="AL7" i="6"/>
  <c r="AL583" i="6"/>
  <c r="AL294" i="6"/>
  <c r="AL756" i="6"/>
  <c r="AL314" i="6"/>
  <c r="AL1082" i="6"/>
  <c r="AL1048" i="6"/>
  <c r="AL841" i="6"/>
  <c r="AL111" i="6"/>
  <c r="AL542" i="6"/>
  <c r="AL130" i="6"/>
  <c r="AL128" i="6"/>
  <c r="AL169" i="6"/>
  <c r="AL87" i="6"/>
  <c r="AL614" i="6"/>
  <c r="AL982" i="6"/>
  <c r="AL936" i="6"/>
  <c r="AL494" i="6"/>
  <c r="AL1090" i="6"/>
  <c r="AL1040" i="6"/>
  <c r="AL377" i="6"/>
  <c r="AL790" i="6"/>
  <c r="AL613" i="6"/>
  <c r="AL479" i="6"/>
  <c r="AL142" i="6"/>
  <c r="AL654" i="6"/>
  <c r="AL162" i="6"/>
  <c r="AL482" i="6"/>
  <c r="AL1106" i="6"/>
  <c r="AL432" i="6"/>
  <c r="AL880" i="6"/>
  <c r="AL25" i="6"/>
  <c r="AL285" i="6"/>
  <c r="AL1089" i="6"/>
  <c r="AL409" i="6"/>
  <c r="AL933" i="6"/>
  <c r="AL199" i="6"/>
  <c r="AL519" i="6"/>
  <c r="AL1031" i="6"/>
  <c r="AL198" i="6"/>
  <c r="AL470" i="6"/>
  <c r="AL902" i="6"/>
  <c r="AL500" i="6"/>
  <c r="AL11" i="6"/>
  <c r="AL1035" i="6"/>
  <c r="AL250" i="6"/>
  <c r="AL506" i="6"/>
  <c r="AL762" i="6"/>
  <c r="AL1018" i="6"/>
  <c r="AL472" i="6"/>
  <c r="AL728" i="6"/>
  <c r="AL984" i="6"/>
  <c r="AL661" i="6"/>
  <c r="AL833" i="6"/>
  <c r="AL513" i="6"/>
  <c r="AL47" i="6"/>
  <c r="AL303" i="6"/>
  <c r="AL559" i="6"/>
  <c r="AL815" i="6"/>
  <c r="AL1071" i="6"/>
  <c r="AL222" i="6"/>
  <c r="AL478" i="6"/>
  <c r="AL734" i="6"/>
  <c r="AL974" i="6"/>
  <c r="AL50" i="6"/>
  <c r="AL402" i="6"/>
  <c r="AL786" i="6"/>
  <c r="AL248" i="6"/>
  <c r="AL448" i="6"/>
  <c r="AL832" i="6"/>
  <c r="AL105" i="6"/>
  <c r="AL769" i="6"/>
  <c r="AL361" i="6"/>
  <c r="AL23" i="6"/>
  <c r="AL279" i="6"/>
  <c r="AL599" i="6"/>
  <c r="AL855" i="6"/>
  <c r="AL1103" i="6"/>
  <c r="AL214" i="6"/>
  <c r="AL534" i="6"/>
  <c r="AL710" i="6"/>
  <c r="AL950" i="6"/>
  <c r="AL580" i="6"/>
  <c r="AL1034" i="6"/>
  <c r="AL808" i="6"/>
  <c r="AL889" i="6"/>
  <c r="AL319" i="6"/>
  <c r="AL767" i="6"/>
  <c r="AL450" i="6"/>
  <c r="AL754" i="6"/>
  <c r="AL1042" i="6"/>
  <c r="AL208" i="6"/>
  <c r="AL528" i="6"/>
  <c r="AL976" i="6"/>
  <c r="AL121" i="6"/>
  <c r="AL817" i="6"/>
  <c r="AL1001" i="6"/>
  <c r="AL641" i="6"/>
  <c r="AL103" i="6"/>
  <c r="AL359" i="6"/>
  <c r="AL615" i="6"/>
  <c r="AL871" i="6"/>
  <c r="AL54" i="6"/>
  <c r="AL278" i="6"/>
  <c r="AL582" i="6"/>
  <c r="AL821" i="6"/>
  <c r="AL619" i="6"/>
  <c r="AL154" i="6"/>
  <c r="AL410" i="6"/>
  <c r="AL666" i="6"/>
  <c r="AL922" i="6"/>
  <c r="AL376" i="6"/>
  <c r="AL632" i="6"/>
  <c r="AL888" i="6"/>
  <c r="AL33" i="6"/>
  <c r="AL293" i="6"/>
  <c r="AL517" i="6"/>
  <c r="AL417" i="6"/>
  <c r="AL961" i="6"/>
  <c r="AL463" i="6"/>
  <c r="AL719" i="6"/>
  <c r="AL975" i="6"/>
  <c r="AL126" i="6"/>
  <c r="AL382" i="6"/>
  <c r="AL638" i="6"/>
  <c r="AL894" i="6"/>
  <c r="AL72" i="6"/>
  <c r="AL290" i="6"/>
  <c r="AL466" i="6"/>
  <c r="AL674" i="6"/>
  <c r="AL930" i="6"/>
  <c r="AL96" i="6"/>
  <c r="AL480" i="6"/>
  <c r="AL736" i="6"/>
  <c r="AL992" i="6"/>
  <c r="AL137" i="6"/>
  <c r="AL685" i="6"/>
  <c r="AL1053" i="6"/>
  <c r="AL689" i="6"/>
  <c r="AL119" i="6"/>
  <c r="AL375" i="6"/>
  <c r="AL631" i="6"/>
  <c r="AL887" i="6"/>
  <c r="AL6" i="6"/>
  <c r="AL246" i="6"/>
  <c r="AL630" i="6"/>
  <c r="AL758" i="6"/>
  <c r="AL966" i="6"/>
  <c r="AL1094" i="6"/>
  <c r="AL218" i="6"/>
  <c r="AL474" i="6"/>
  <c r="AL730" i="6"/>
  <c r="AL986" i="6"/>
  <c r="AL440" i="6"/>
  <c r="AL696" i="6"/>
  <c r="AL952" i="6"/>
  <c r="AL569" i="6"/>
  <c r="AL733" i="6"/>
  <c r="AL481" i="6"/>
  <c r="AL15" i="6"/>
  <c r="AL271" i="6"/>
  <c r="AL527" i="6"/>
  <c r="AL783" i="6"/>
  <c r="AL1039" i="6"/>
  <c r="AL190" i="6"/>
  <c r="AL446" i="6"/>
  <c r="AL702" i="6"/>
  <c r="AL942" i="6"/>
  <c r="AL232" i="6"/>
  <c r="AL338" i="6"/>
  <c r="AL514" i="6"/>
  <c r="AL722" i="6"/>
  <c r="AL994" i="6"/>
  <c r="AL160" i="6"/>
  <c r="AL544" i="6"/>
  <c r="AL800" i="6"/>
  <c r="AL1056" i="6"/>
  <c r="AL201" i="6"/>
  <c r="AL865" i="6"/>
  <c r="AL393" i="6"/>
  <c r="AF885" i="6"/>
  <c r="AL183" i="6"/>
  <c r="AL439" i="6"/>
  <c r="AL695" i="6"/>
  <c r="AL951" i="6"/>
  <c r="AL70" i="6"/>
  <c r="AL422" i="6"/>
  <c r="AL662" i="6"/>
  <c r="AL806" i="6"/>
  <c r="AL998" i="6"/>
  <c r="AF358" i="6"/>
  <c r="AL471" i="6"/>
  <c r="AL538" i="6"/>
  <c r="AL794" i="6"/>
  <c r="AL1050" i="6"/>
  <c r="AL504" i="6"/>
  <c r="AL760" i="6"/>
  <c r="AL1016" i="6"/>
  <c r="AL161" i="6"/>
  <c r="AL753" i="6"/>
  <c r="AL929" i="6"/>
  <c r="AL561" i="6"/>
  <c r="AL79" i="6"/>
  <c r="AL335" i="6"/>
  <c r="AL591" i="6"/>
  <c r="AL847" i="6"/>
  <c r="AL1111" i="6"/>
  <c r="AL254" i="6"/>
  <c r="AL510" i="6"/>
  <c r="AL766" i="6"/>
  <c r="AL1006" i="6"/>
  <c r="AL66" i="6"/>
  <c r="AL386" i="6"/>
  <c r="AL594" i="6"/>
  <c r="AL802" i="6"/>
  <c r="AL1058" i="6"/>
  <c r="AL288" i="6"/>
  <c r="AL608" i="6"/>
  <c r="AL864" i="6"/>
  <c r="AL9" i="6"/>
  <c r="AL269" i="6"/>
  <c r="AL1049" i="6"/>
  <c r="AL457" i="6"/>
  <c r="AL1085" i="6"/>
  <c r="AL247" i="6"/>
  <c r="AL503" i="6"/>
  <c r="AL759" i="6"/>
  <c r="AL1015" i="6"/>
  <c r="AL102" i="6"/>
  <c r="AL518" i="6"/>
  <c r="AL694" i="6"/>
  <c r="AL886" i="6"/>
  <c r="AL1030" i="6"/>
  <c r="AL672" i="6"/>
  <c r="AL928" i="6"/>
  <c r="AL73" i="6"/>
  <c r="AL333" i="6"/>
  <c r="AL857" i="6"/>
  <c r="AL529" i="6"/>
  <c r="AL311" i="6"/>
  <c r="AL567" i="6"/>
  <c r="AL823" i="6"/>
  <c r="AL1079" i="6"/>
  <c r="AL182" i="6"/>
  <c r="AL598" i="6"/>
  <c r="AL726" i="6"/>
  <c r="AL934" i="6"/>
  <c r="AL1062" i="6"/>
  <c r="AF1083" i="6"/>
  <c r="AL1083" i="6"/>
  <c r="AF554" i="6"/>
  <c r="AL554" i="6"/>
  <c r="AF584" i="6"/>
  <c r="AL584" i="6"/>
  <c r="AF670" i="6"/>
  <c r="AL670" i="6"/>
  <c r="AF926" i="6"/>
  <c r="AL926" i="6"/>
  <c r="AF1063" i="6"/>
  <c r="AL1063" i="6"/>
  <c r="AF230" i="6"/>
  <c r="AL230" i="6"/>
  <c r="AL209" i="6"/>
  <c r="AF42" i="6"/>
  <c r="AL42" i="6"/>
  <c r="AF682" i="6"/>
  <c r="AL682" i="6"/>
  <c r="AF1096" i="6"/>
  <c r="AL1096" i="6"/>
  <c r="AF775" i="6"/>
  <c r="AL775" i="6"/>
  <c r="AF129" i="6"/>
  <c r="AL129" i="6"/>
  <c r="AF406" i="6"/>
  <c r="AL406" i="6"/>
  <c r="AF152" i="6"/>
  <c r="AL152" i="6"/>
  <c r="AF170" i="6"/>
  <c r="AL170" i="6"/>
  <c r="AF810" i="6"/>
  <c r="AL810" i="6"/>
  <c r="AF245" i="6"/>
  <c r="AL245" i="6"/>
  <c r="AF935" i="6"/>
  <c r="AL935" i="6"/>
  <c r="AF134" i="6"/>
  <c r="AL134" i="6"/>
  <c r="AF310" i="6"/>
  <c r="AL310" i="6"/>
  <c r="AF97" i="6"/>
  <c r="AL97" i="6"/>
  <c r="AF533" i="6"/>
  <c r="AL533" i="6"/>
  <c r="AF490" i="6"/>
  <c r="AL490" i="6"/>
  <c r="AF874" i="6"/>
  <c r="AL874" i="6"/>
  <c r="AF617" i="6"/>
  <c r="AL617" i="6"/>
  <c r="AF502" i="6"/>
  <c r="AL502" i="6"/>
  <c r="AF788" i="6"/>
  <c r="AL788" i="6"/>
  <c r="AF26" i="6"/>
  <c r="AL26" i="6"/>
  <c r="AF209" i="6"/>
  <c r="AF1092" i="6"/>
  <c r="AF329" i="6"/>
  <c r="AF491" i="6"/>
  <c r="AF740" i="6"/>
  <c r="AF749" i="6"/>
  <c r="AF624" i="6"/>
  <c r="AF764" i="6"/>
  <c r="AF892" i="6"/>
  <c r="AF469" i="6"/>
  <c r="AF675" i="6"/>
  <c r="AF777" i="6"/>
  <c r="AF445" i="6"/>
  <c r="AF305" i="6"/>
  <c r="AF1027" i="6"/>
  <c r="AF700" i="6"/>
  <c r="AF1067" i="6"/>
  <c r="AF372" i="6"/>
  <c r="AF692" i="6"/>
  <c r="AF1060" i="6"/>
  <c r="AF1101" i="6"/>
  <c r="AF653" i="6"/>
  <c r="AF427" i="6"/>
  <c r="AF560" i="6"/>
  <c r="AF339" i="6"/>
  <c r="AF595" i="6"/>
  <c r="AF851" i="6"/>
  <c r="AF1107" i="6"/>
  <c r="AF373" i="6"/>
  <c r="AF748" i="6"/>
  <c r="AF573" i="6"/>
  <c r="AF956" i="6"/>
  <c r="AF581" i="6"/>
  <c r="AF897" i="6"/>
  <c r="AF987" i="6"/>
  <c r="AF547" i="6"/>
  <c r="AF1059" i="6"/>
  <c r="AF873" i="6"/>
  <c r="AF557" i="6"/>
  <c r="AF1019" i="6"/>
  <c r="AF379" i="6"/>
  <c r="AF643" i="6"/>
  <c r="AF673" i="6"/>
  <c r="AF797" i="6"/>
  <c r="AF605" i="6"/>
  <c r="AF603" i="6"/>
  <c r="AF477" i="6"/>
  <c r="AF773" i="6"/>
  <c r="AF419" i="6"/>
  <c r="AF995" i="6"/>
  <c r="AF1021" i="6"/>
  <c r="AF485" i="6"/>
  <c r="AF357" i="6"/>
  <c r="AF949" i="6"/>
  <c r="AF443" i="6"/>
  <c r="AF1091" i="6"/>
  <c r="AF973" i="6"/>
  <c r="AF555" i="6"/>
  <c r="AF836" i="6"/>
  <c r="AF1003" i="6"/>
  <c r="AF413" i="6"/>
  <c r="AF532" i="6"/>
  <c r="AF916" i="6"/>
  <c r="AF461" i="6"/>
  <c r="AF548" i="6"/>
  <c r="AF1017" i="6"/>
  <c r="AF720" i="6"/>
  <c r="AF499" i="6"/>
  <c r="AF755" i="6"/>
  <c r="AF1011" i="6"/>
  <c r="AF501" i="6"/>
  <c r="AF941" i="6"/>
  <c r="AF380" i="6"/>
  <c r="AF297" i="6"/>
  <c r="AF588" i="6"/>
  <c r="AF389" i="6"/>
  <c r="AF715" i="6"/>
  <c r="AF451" i="6"/>
  <c r="AF677" i="6"/>
  <c r="AF716" i="6"/>
  <c r="AF813" i="6"/>
  <c r="AF863" i="6"/>
  <c r="AF610" i="6"/>
  <c r="AF496" i="6"/>
  <c r="AF944" i="6"/>
  <c r="AF709" i="6"/>
  <c r="AF473" i="6"/>
  <c r="AF583" i="6"/>
  <c r="AF1087" i="6"/>
  <c r="AF566" i="6"/>
  <c r="AF756" i="6"/>
  <c r="AF314" i="6"/>
  <c r="AF570" i="6"/>
  <c r="AF826" i="6"/>
  <c r="AF1082" i="6"/>
  <c r="AF792" i="6"/>
  <c r="AF1048" i="6"/>
  <c r="AF841" i="6"/>
  <c r="AF665" i="6"/>
  <c r="AF367" i="6"/>
  <c r="AF623" i="6"/>
  <c r="AF542" i="6"/>
  <c r="AF798" i="6"/>
  <c r="AF1038" i="6"/>
  <c r="AF914" i="6"/>
  <c r="AF512" i="6"/>
  <c r="AF1024" i="6"/>
  <c r="AF589" i="6"/>
  <c r="AF343" i="6"/>
  <c r="AF663" i="6"/>
  <c r="AF614" i="6"/>
  <c r="AF742" i="6"/>
  <c r="AF982" i="6"/>
  <c r="AF900" i="6"/>
  <c r="AF360" i="6"/>
  <c r="AF936" i="6"/>
  <c r="AF881" i="6"/>
  <c r="AF494" i="6"/>
  <c r="AF498" i="6"/>
  <c r="AF834" i="6"/>
  <c r="AF1090" i="6"/>
  <c r="AF336" i="6"/>
  <c r="AF784" i="6"/>
  <c r="AF1040" i="6"/>
  <c r="AF1005" i="6"/>
  <c r="AF377" i="6"/>
  <c r="AF837" i="6"/>
  <c r="AF423" i="6"/>
  <c r="AF454" i="6"/>
  <c r="AF790" i="6"/>
  <c r="AF1013" i="6"/>
  <c r="AF474" i="6"/>
  <c r="AF730" i="6"/>
  <c r="AF986" i="6"/>
  <c r="AF440" i="6"/>
  <c r="AF696" i="6"/>
  <c r="AF952" i="6"/>
  <c r="AF569" i="6"/>
  <c r="AF481" i="6"/>
  <c r="AF527" i="6"/>
  <c r="AF783" i="6"/>
  <c r="AF446" i="6"/>
  <c r="AF702" i="6"/>
  <c r="AF942" i="6"/>
  <c r="AF338" i="6"/>
  <c r="AF514" i="6"/>
  <c r="AF722" i="6"/>
  <c r="AF544" i="6"/>
  <c r="AF865" i="6"/>
  <c r="AF393" i="6"/>
  <c r="AF951" i="6"/>
  <c r="AF422" i="6"/>
  <c r="AF662" i="6"/>
  <c r="AF668" i="6"/>
  <c r="AF843" i="6"/>
  <c r="AF659" i="6"/>
  <c r="AF845" i="6"/>
  <c r="AF507" i="6"/>
  <c r="AF717" i="6"/>
  <c r="AF965" i="6"/>
  <c r="AF772" i="6"/>
  <c r="AF1052" i="6"/>
  <c r="AF564" i="6"/>
  <c r="AF917" i="6"/>
  <c r="AF859" i="6"/>
  <c r="AF587" i="6"/>
  <c r="AF611" i="6"/>
  <c r="AF652" i="6"/>
  <c r="AF893" i="6"/>
  <c r="AF404" i="6"/>
  <c r="AF539" i="6"/>
  <c r="AF323" i="6"/>
  <c r="AF921" i="6"/>
  <c r="AF412" i="6"/>
  <c r="AF971" i="6"/>
  <c r="AF397" i="6"/>
  <c r="AF660" i="6"/>
  <c r="AF996" i="6"/>
  <c r="AF829" i="6"/>
  <c r="AF549" i="6"/>
  <c r="AF331" i="6"/>
  <c r="AF484" i="6"/>
  <c r="AF304" i="6"/>
  <c r="AF307" i="6"/>
  <c r="AF563" i="6"/>
  <c r="AF819" i="6"/>
  <c r="AF1075" i="6"/>
  <c r="AF901" i="6"/>
  <c r="AF1037" i="6"/>
  <c r="AF508" i="6"/>
  <c r="AF553" i="6"/>
  <c r="AF812" i="6"/>
  <c r="AF1077" i="6"/>
  <c r="AF721" i="6"/>
  <c r="AF707" i="6"/>
  <c r="AF972" i="6"/>
  <c r="AF541" i="6"/>
  <c r="AF1009" i="6"/>
  <c r="AF927" i="6"/>
  <c r="AF398" i="6"/>
  <c r="AF306" i="6"/>
  <c r="AF770" i="6"/>
  <c r="AF752" i="6"/>
  <c r="AF1008" i="6"/>
  <c r="AF729" i="6"/>
  <c r="AF905" i="6"/>
  <c r="AF545" i="6"/>
  <c r="AF391" i="6"/>
  <c r="AF647" i="6"/>
  <c r="AF903" i="6"/>
  <c r="AF326" i="6"/>
  <c r="AF774" i="6"/>
  <c r="AF523" i="6"/>
  <c r="AF378" i="6"/>
  <c r="AF634" i="6"/>
  <c r="AF890" i="6"/>
  <c r="AF344" i="6"/>
  <c r="AF600" i="6"/>
  <c r="AF856" i="6"/>
  <c r="AF1112" i="6"/>
  <c r="AF1025" i="6"/>
  <c r="AF385" i="6"/>
  <c r="AF861" i="6"/>
  <c r="AF431" i="6"/>
  <c r="AF687" i="6"/>
  <c r="AF943" i="6"/>
  <c r="AF350" i="6"/>
  <c r="AF606" i="6"/>
  <c r="AF862" i="6"/>
  <c r="AF1102" i="6"/>
  <c r="AF578" i="6"/>
  <c r="AF962" i="6"/>
  <c r="AF704" i="6"/>
  <c r="AF1088" i="6"/>
  <c r="AF301" i="6"/>
  <c r="AF757" i="6"/>
  <c r="AF789" i="6"/>
  <c r="AF407" i="6"/>
  <c r="AF727" i="6"/>
  <c r="AF983" i="6"/>
  <c r="AF438" i="6"/>
  <c r="AF646" i="6"/>
  <c r="AF822" i="6"/>
  <c r="AF1014" i="6"/>
  <c r="AF781" i="6"/>
  <c r="AF488" i="6"/>
  <c r="AF537" i="6"/>
  <c r="AF575" i="6"/>
  <c r="AF626" i="6"/>
  <c r="AF882" i="6"/>
  <c r="AF400" i="6"/>
  <c r="AF848" i="6"/>
  <c r="AF1104" i="6"/>
  <c r="AF317" i="6"/>
  <c r="AF609" i="6"/>
  <c r="AF441" i="6"/>
  <c r="AF1033" i="6"/>
  <c r="AF487" i="6"/>
  <c r="AF743" i="6"/>
  <c r="AF999" i="6"/>
  <c r="AF342" i="6"/>
  <c r="AF838" i="6"/>
  <c r="AF538" i="6"/>
  <c r="AF794" i="6"/>
  <c r="AF1050" i="6"/>
  <c r="AF504" i="6"/>
  <c r="AF760" i="6"/>
  <c r="AF1016" i="6"/>
  <c r="AF929" i="6"/>
  <c r="AF561" i="6"/>
  <c r="AF335" i="6"/>
  <c r="AF591" i="6"/>
  <c r="AF847" i="6"/>
  <c r="AF1111" i="6"/>
  <c r="AF510" i="6"/>
  <c r="AF1006" i="6"/>
  <c r="AF386" i="6"/>
  <c r="AF594" i="6"/>
  <c r="AF802" i="6"/>
  <c r="AF608" i="6"/>
  <c r="AF864" i="6"/>
  <c r="AF1049" i="6"/>
  <c r="AF1085" i="6"/>
  <c r="AF503" i="6"/>
  <c r="AF759" i="6"/>
  <c r="AF1015" i="6"/>
  <c r="AF518" i="6"/>
  <c r="AF694" i="6"/>
  <c r="AF1030" i="6"/>
  <c r="AF525" i="6"/>
  <c r="AF340" i="6"/>
  <c r="AF1065" i="6"/>
  <c r="AF403" i="6"/>
  <c r="AF853" i="6"/>
  <c r="AF629" i="6"/>
  <c r="AF1084" i="6"/>
  <c r="AF955" i="6"/>
  <c r="AF899" i="6"/>
  <c r="AF516" i="6"/>
  <c r="AF795" i="6"/>
  <c r="AF683" i="6"/>
  <c r="AF515" i="6"/>
  <c r="AF620" i="6"/>
  <c r="AF459" i="6"/>
  <c r="AF884" i="6"/>
  <c r="AF907" i="6"/>
  <c r="AF468" i="6"/>
  <c r="AF852" i="6"/>
  <c r="AF429" i="6"/>
  <c r="AF1093" i="6"/>
  <c r="AF669" i="6"/>
  <c r="AF467" i="6"/>
  <c r="AF723" i="6"/>
  <c r="AF979" i="6"/>
  <c r="AF732" i="6"/>
  <c r="AF636" i="6"/>
  <c r="AF825" i="6"/>
  <c r="AF1041" i="6"/>
  <c r="AF420" i="6"/>
  <c r="AF925" i="6"/>
  <c r="AF475" i="6"/>
  <c r="AF308" i="6"/>
  <c r="AF644" i="6"/>
  <c r="AF388" i="6"/>
  <c r="AF355" i="6"/>
  <c r="AF803" i="6"/>
  <c r="AF805" i="6"/>
  <c r="AF348" i="6"/>
  <c r="AF556" i="6"/>
  <c r="AF747" i="6"/>
  <c r="AF492" i="6"/>
  <c r="AF1097" i="6"/>
  <c r="AF651" i="6"/>
  <c r="AF324" i="6"/>
  <c r="AF739" i="6"/>
  <c r="AF476" i="6"/>
  <c r="AF796" i="6"/>
  <c r="AF1051" i="6"/>
  <c r="AF1099" i="6"/>
  <c r="AF579" i="6"/>
  <c r="AF684" i="6"/>
  <c r="AF316" i="6"/>
  <c r="AF596" i="6"/>
  <c r="AF395" i="6"/>
  <c r="AF964" i="6"/>
  <c r="AF724" i="6"/>
  <c r="AF1076" i="6"/>
  <c r="AF869" i="6"/>
  <c r="AF701" i="6"/>
  <c r="AF635" i="6"/>
  <c r="AF980" i="6"/>
  <c r="AF592" i="6"/>
  <c r="AF371" i="6"/>
  <c r="AF627" i="6"/>
  <c r="AF883" i="6"/>
  <c r="AF396" i="6"/>
  <c r="AF1100" i="6"/>
  <c r="AF940" i="6"/>
  <c r="AF437" i="6"/>
  <c r="AF300" i="6"/>
  <c r="AF860" i="6"/>
  <c r="AF765" i="6"/>
  <c r="AF1020" i="6"/>
  <c r="AF332" i="6"/>
  <c r="AF1045" i="6"/>
  <c r="AF963" i="6"/>
  <c r="AF345" i="6"/>
  <c r="AF828" i="6"/>
  <c r="AF369" i="6"/>
  <c r="AF462" i="6"/>
  <c r="AF354" i="6"/>
  <c r="AF898" i="6"/>
  <c r="AF368" i="6"/>
  <c r="AF816" i="6"/>
  <c r="AF1072" i="6"/>
  <c r="AF913" i="6"/>
  <c r="AF1105" i="6"/>
  <c r="AF737" i="6"/>
  <c r="AF455" i="6"/>
  <c r="AF711" i="6"/>
  <c r="AF967" i="6"/>
  <c r="AF390" i="6"/>
  <c r="AF854" i="6"/>
  <c r="AF436" i="6"/>
  <c r="AF349" i="6"/>
  <c r="AF779" i="6"/>
  <c r="AF442" i="6"/>
  <c r="AF698" i="6"/>
  <c r="AF954" i="6"/>
  <c r="AF408" i="6"/>
  <c r="AF664" i="6"/>
  <c r="AF920" i="6"/>
  <c r="AF325" i="6"/>
  <c r="AF633" i="6"/>
  <c r="AF449" i="6"/>
  <c r="AF1057" i="6"/>
  <c r="AF495" i="6"/>
  <c r="AF751" i="6"/>
  <c r="AF1007" i="6"/>
  <c r="AF414" i="6"/>
  <c r="AF658" i="6"/>
  <c r="AF1026" i="6"/>
  <c r="AF320" i="6"/>
  <c r="AF768" i="6"/>
  <c r="AF593" i="6"/>
  <c r="AF953" i="6"/>
  <c r="AF985" i="6"/>
  <c r="AF535" i="6"/>
  <c r="AF791" i="6"/>
  <c r="AF1047" i="6"/>
  <c r="AF486" i="6"/>
  <c r="AF678" i="6"/>
  <c r="AF870" i="6"/>
  <c r="AF1078" i="6"/>
  <c r="AF522" i="6"/>
  <c r="AF616" i="6"/>
  <c r="AF639" i="6"/>
  <c r="AF322" i="6"/>
  <c r="AF706" i="6"/>
  <c r="AF978" i="6"/>
  <c r="AF464" i="6"/>
  <c r="AF912" i="6"/>
  <c r="AF637" i="6"/>
  <c r="AF809" i="6"/>
  <c r="AF505" i="6"/>
  <c r="AF551" i="6"/>
  <c r="AF807" i="6"/>
  <c r="AF374" i="6"/>
  <c r="AF550" i="6"/>
  <c r="AF918" i="6"/>
  <c r="AF621" i="6"/>
  <c r="AF363" i="6"/>
  <c r="AF346" i="6"/>
  <c r="AF602" i="6"/>
  <c r="AF858" i="6"/>
  <c r="AF312" i="6"/>
  <c r="AF568" i="6"/>
  <c r="AF824" i="6"/>
  <c r="AF1080" i="6"/>
  <c r="AF937" i="6"/>
  <c r="AF353" i="6"/>
  <c r="AF761" i="6"/>
  <c r="AF399" i="6"/>
  <c r="AF655" i="6"/>
  <c r="AF911" i="6"/>
  <c r="AF318" i="6"/>
  <c r="AF574" i="6"/>
  <c r="AF830" i="6"/>
  <c r="AF1070" i="6"/>
  <c r="AF418" i="6"/>
  <c r="AF642" i="6"/>
  <c r="AF850" i="6"/>
  <c r="AF352" i="6"/>
  <c r="AF672" i="6"/>
  <c r="AF928" i="6"/>
  <c r="AF333" i="6"/>
  <c r="AF857" i="6"/>
  <c r="AF529" i="6"/>
  <c r="AF311" i="6"/>
  <c r="AF567" i="6"/>
  <c r="AF823" i="6"/>
  <c r="AF1079" i="6"/>
  <c r="AF598" i="6"/>
  <c r="AF726" i="6"/>
  <c r="AF1062" i="6"/>
  <c r="AF411" i="6"/>
  <c r="AF452" i="6"/>
  <c r="AF1108" i="6"/>
  <c r="AF493" i="6"/>
  <c r="AF915" i="6"/>
  <c r="AF1004" i="6"/>
  <c r="AF321" i="6"/>
  <c r="AF891" i="6"/>
  <c r="AF313" i="6"/>
  <c r="AF1036" i="6"/>
  <c r="AF645" i="6"/>
  <c r="AF299" i="6"/>
  <c r="AF676" i="6"/>
  <c r="AF771" i="6"/>
  <c r="AF597" i="6"/>
  <c r="AF763" i="6"/>
  <c r="AF601" i="6"/>
  <c r="AF612" i="6"/>
  <c r="AF997" i="6"/>
  <c r="AF628" i="6"/>
  <c r="AF948" i="6"/>
  <c r="AF741" i="6"/>
  <c r="AF509" i="6"/>
  <c r="AF1061" i="6"/>
  <c r="AF531" i="6"/>
  <c r="AF787" i="6"/>
  <c r="AF1043" i="6"/>
  <c r="AF725" i="6"/>
  <c r="AF989" i="6"/>
  <c r="AF444" i="6"/>
  <c r="AF453" i="6"/>
  <c r="AF780" i="6"/>
  <c r="AF868" i="6"/>
  <c r="AF381" i="6"/>
  <c r="AF731" i="6"/>
  <c r="AF1044" i="6"/>
  <c r="AF483" i="6"/>
  <c r="AF931" i="6"/>
  <c r="AF540" i="6"/>
  <c r="AF405" i="6"/>
  <c r="AF844" i="6"/>
  <c r="AF988" i="6"/>
  <c r="AF1012" i="6"/>
  <c r="AF923" i="6"/>
  <c r="AF649" i="6"/>
  <c r="AF387" i="6"/>
  <c r="AF604" i="6"/>
  <c r="AF876" i="6"/>
  <c r="AF460" i="6"/>
  <c r="AF347" i="6"/>
  <c r="AF811" i="6"/>
  <c r="AF708" i="6"/>
  <c r="AF867" i="6"/>
  <c r="AF428" i="6"/>
  <c r="AF697" i="6"/>
  <c r="AF908" i="6"/>
  <c r="AF625" i="6"/>
  <c r="AF877" i="6"/>
  <c r="AF337" i="6"/>
  <c r="AF835" i="6"/>
  <c r="AF993" i="6"/>
  <c r="AF699" i="6"/>
  <c r="AF577" i="6"/>
  <c r="AF356" i="6"/>
  <c r="AF804" i="6"/>
  <c r="AF365" i="6"/>
  <c r="AF849" i="6"/>
  <c r="AF939" i="6"/>
  <c r="AF656" i="6"/>
  <c r="AF435" i="6"/>
  <c r="AF691" i="6"/>
  <c r="AF947" i="6"/>
  <c r="AF364" i="6"/>
  <c r="AF572" i="6"/>
  <c r="AF1068" i="6"/>
  <c r="AF745" i="6"/>
  <c r="AF924" i="6"/>
  <c r="AF945" i="6"/>
  <c r="AF820" i="6"/>
  <c r="AF667" i="6"/>
  <c r="AF969" i="6"/>
  <c r="AF524" i="6"/>
  <c r="AF1069" i="6"/>
  <c r="AF421" i="6"/>
  <c r="AF613" i="6"/>
  <c r="AF479" i="6"/>
  <c r="AF654" i="6"/>
  <c r="AF482" i="6"/>
  <c r="AF1106" i="6"/>
  <c r="AF432" i="6"/>
  <c r="AF880" i="6"/>
  <c r="AF1089" i="6"/>
  <c r="AF409" i="6"/>
  <c r="AF933" i="6"/>
  <c r="AF519" i="6"/>
  <c r="AF1031" i="6"/>
  <c r="AF470" i="6"/>
  <c r="AF902" i="6"/>
  <c r="AF500" i="6"/>
  <c r="AF1035" i="6"/>
  <c r="AF506" i="6"/>
  <c r="AF762" i="6"/>
  <c r="AF1018" i="6"/>
  <c r="AF472" i="6"/>
  <c r="AF728" i="6"/>
  <c r="AF984" i="6"/>
  <c r="AF661" i="6"/>
  <c r="AF833" i="6"/>
  <c r="AF513" i="6"/>
  <c r="AF303" i="6"/>
  <c r="AF559" i="6"/>
  <c r="AF815" i="6"/>
  <c r="AF1071" i="6"/>
  <c r="AF478" i="6"/>
  <c r="AF734" i="6"/>
  <c r="AF974" i="6"/>
  <c r="AF402" i="6"/>
  <c r="AF786" i="6"/>
  <c r="AF448" i="6"/>
  <c r="AF832" i="6"/>
  <c r="AF769" i="6"/>
  <c r="AF361" i="6"/>
  <c r="AF599" i="6"/>
  <c r="AF855" i="6"/>
  <c r="AF1103" i="6"/>
  <c r="AF534" i="6"/>
  <c r="AF710" i="6"/>
  <c r="AF950" i="6"/>
  <c r="AF580" i="6"/>
  <c r="AF1034" i="6"/>
  <c r="AF808" i="6"/>
  <c r="AF889" i="6"/>
  <c r="AF319" i="6"/>
  <c r="AF767" i="6"/>
  <c r="AF450" i="6"/>
  <c r="AF754" i="6"/>
  <c r="AF1042" i="6"/>
  <c r="AF528" i="6"/>
  <c r="AF976" i="6"/>
  <c r="AF817" i="6"/>
  <c r="AF1001" i="6"/>
  <c r="AF641" i="6"/>
  <c r="AF359" i="6"/>
  <c r="AF615" i="6"/>
  <c r="AF871" i="6"/>
  <c r="AF582" i="6"/>
  <c r="AF821" i="6"/>
  <c r="AF619" i="6"/>
  <c r="AF410" i="6"/>
  <c r="AF666" i="6"/>
  <c r="AF922" i="6"/>
  <c r="AF376" i="6"/>
  <c r="AF632" i="6"/>
  <c r="AF888" i="6"/>
  <c r="AF517" i="6"/>
  <c r="AF417" i="6"/>
  <c r="AF961" i="6"/>
  <c r="AF463" i="6"/>
  <c r="AF719" i="6"/>
  <c r="AF975" i="6"/>
  <c r="AF382" i="6"/>
  <c r="AF638" i="6"/>
  <c r="AF894" i="6"/>
  <c r="AF466" i="6"/>
  <c r="AF674" i="6"/>
  <c r="AF930" i="6"/>
  <c r="AF480" i="6"/>
  <c r="AF736" i="6"/>
  <c r="AF992" i="6"/>
  <c r="AF685" i="6"/>
  <c r="AF1053" i="6"/>
  <c r="AF689" i="6"/>
  <c r="AF375" i="6"/>
  <c r="AF631" i="6"/>
  <c r="AF887" i="6"/>
  <c r="AF630" i="6"/>
  <c r="AF758" i="6"/>
  <c r="AF966" i="6"/>
  <c r="AF1094" i="6"/>
  <c r="AF60" i="6"/>
  <c r="AF13" i="6"/>
  <c r="AF109" i="6"/>
  <c r="AF260" i="6"/>
  <c r="AF224" i="6"/>
  <c r="AF211" i="6"/>
  <c r="AF21" i="6"/>
  <c r="AF172" i="6"/>
  <c r="AF233" i="6"/>
  <c r="AF69" i="6"/>
  <c r="AF181" i="6"/>
  <c r="AF52" i="6"/>
  <c r="AF283" i="6"/>
  <c r="AF195" i="6"/>
  <c r="AF92" i="6"/>
  <c r="AF45" i="6"/>
  <c r="AF27" i="6"/>
  <c r="AF203" i="6"/>
  <c r="AF227" i="6"/>
  <c r="AF281" i="6"/>
  <c r="AF93" i="6"/>
  <c r="AF220" i="6"/>
  <c r="AF180" i="6"/>
  <c r="AF80" i="6"/>
  <c r="AF115" i="6"/>
  <c r="AF91" i="6"/>
  <c r="AF244" i="6"/>
  <c r="AF95" i="6"/>
  <c r="AF14" i="6"/>
  <c r="AF82" i="6"/>
  <c r="AF221" i="6"/>
  <c r="AF135" i="6"/>
  <c r="AF150" i="6"/>
  <c r="AF186" i="6"/>
  <c r="AF65" i="6"/>
  <c r="AF239" i="6"/>
  <c r="AF158" i="6"/>
  <c r="AF136" i="6"/>
  <c r="AF274" i="6"/>
  <c r="AF41" i="6"/>
  <c r="AF215" i="6"/>
  <c r="AF118" i="6"/>
  <c r="AF145" i="6"/>
  <c r="AF191" i="6"/>
  <c r="AF144" i="6"/>
  <c r="AF57" i="6"/>
  <c r="AF39" i="6"/>
  <c r="AF295" i="6"/>
  <c r="AF90" i="6"/>
  <c r="AF229" i="6"/>
  <c r="AF143" i="6"/>
  <c r="AF62" i="6"/>
  <c r="AF114" i="6"/>
  <c r="AF168" i="6"/>
  <c r="AF73" i="6"/>
  <c r="AF182" i="6"/>
  <c r="AF165" i="6"/>
  <c r="AF123" i="6"/>
  <c r="AF228" i="6"/>
  <c r="AF272" i="6"/>
  <c r="AF19" i="6"/>
  <c r="AF275" i="6"/>
  <c r="AF12" i="6"/>
  <c r="AF149" i="6"/>
  <c r="AF197" i="6"/>
  <c r="AF141" i="6"/>
  <c r="AF61" i="6"/>
  <c r="AF225" i="6"/>
  <c r="AF116" i="6"/>
  <c r="AF291" i="6"/>
  <c r="AF212" i="6"/>
  <c r="AF117" i="6"/>
  <c r="AF251" i="6"/>
  <c r="AF84" i="6"/>
  <c r="AF29" i="6"/>
  <c r="AF189" i="6"/>
  <c r="AF176" i="6"/>
  <c r="AF179" i="6"/>
  <c r="AF140" i="6"/>
  <c r="AF133" i="6"/>
  <c r="AF67" i="6"/>
  <c r="AF142" i="6"/>
  <c r="AF162" i="6"/>
  <c r="AF25" i="6"/>
  <c r="AF285" i="6"/>
  <c r="AF199" i="6"/>
  <c r="AF198" i="6"/>
  <c r="AF11" i="6"/>
  <c r="AF250" i="6"/>
  <c r="AF47" i="6"/>
  <c r="AF222" i="6"/>
  <c r="AF50" i="6"/>
  <c r="AF248" i="6"/>
  <c r="AF105" i="6"/>
  <c r="AF23" i="6"/>
  <c r="AF279" i="6"/>
  <c r="AF214" i="6"/>
  <c r="AF208" i="6"/>
  <c r="AF121" i="6"/>
  <c r="AF103" i="6"/>
  <c r="AF54" i="6"/>
  <c r="AF278" i="6"/>
  <c r="AF154" i="6"/>
  <c r="AF33" i="6"/>
  <c r="AF293" i="6"/>
  <c r="AF126" i="6"/>
  <c r="AF72" i="6"/>
  <c r="AF290" i="6"/>
  <c r="AF96" i="6"/>
  <c r="AF137" i="6"/>
  <c r="AF119" i="6"/>
  <c r="AF6" i="6"/>
  <c r="AF246" i="6"/>
  <c r="AF156" i="6"/>
  <c r="AF132" i="6"/>
  <c r="AF32" i="6"/>
  <c r="AF83" i="6"/>
  <c r="AF284" i="6"/>
  <c r="AF76" i="6"/>
  <c r="AF236" i="6"/>
  <c r="AF157" i="6"/>
  <c r="AF235" i="6"/>
  <c r="AF171" i="6"/>
  <c r="AF35" i="6"/>
  <c r="AF28" i="6"/>
  <c r="AF265" i="6"/>
  <c r="AF101" i="6"/>
  <c r="AF292" i="6"/>
  <c r="AF20" i="6"/>
  <c r="AF188" i="6"/>
  <c r="AF131" i="6"/>
  <c r="AF37" i="6"/>
  <c r="AF273" i="6"/>
  <c r="AF219" i="6"/>
  <c r="AF240" i="6"/>
  <c r="AF243" i="6"/>
  <c r="AF204" i="6"/>
  <c r="AF85" i="6"/>
  <c r="AF173" i="6"/>
  <c r="AF75" i="6"/>
  <c r="AF270" i="6"/>
  <c r="AF258" i="6"/>
  <c r="AF216" i="6"/>
  <c r="AF89" i="6"/>
  <c r="AF7" i="6"/>
  <c r="AF263" i="6"/>
  <c r="AF294" i="6"/>
  <c r="AF267" i="6"/>
  <c r="AF58" i="6"/>
  <c r="AF193" i="6"/>
  <c r="AF111" i="6"/>
  <c r="AF30" i="6"/>
  <c r="AF286" i="6"/>
  <c r="AF130" i="6"/>
  <c r="AF128" i="6"/>
  <c r="AF169" i="6"/>
  <c r="AF87" i="6"/>
  <c r="AF38" i="6"/>
  <c r="AF262" i="6"/>
  <c r="AF185" i="6"/>
  <c r="AF167" i="6"/>
  <c r="AF276" i="6"/>
  <c r="AF218" i="6"/>
  <c r="AF15" i="6"/>
  <c r="AF271" i="6"/>
  <c r="AF190" i="6"/>
  <c r="AF232" i="6"/>
  <c r="AF160" i="6"/>
  <c r="AF201" i="6"/>
  <c r="AF183" i="6"/>
  <c r="AF70" i="6"/>
  <c r="AF257" i="6"/>
  <c r="AF187" i="6"/>
  <c r="AF68" i="6"/>
  <c r="AF259" i="6"/>
  <c r="AF43" i="6"/>
  <c r="AF241" i="6"/>
  <c r="AF112" i="6"/>
  <c r="AF147" i="6"/>
  <c r="AF108" i="6"/>
  <c r="AF155" i="6"/>
  <c r="AF163" i="6"/>
  <c r="AF268" i="6"/>
  <c r="AF4" i="6"/>
  <c r="AF125" i="6"/>
  <c r="AF99" i="6"/>
  <c r="AF252" i="6"/>
  <c r="AF124" i="6"/>
  <c r="AF196" i="6"/>
  <c r="AF249" i="6"/>
  <c r="AF164" i="6"/>
  <c r="AF36" i="6"/>
  <c r="AF16" i="6"/>
  <c r="AF51" i="6"/>
  <c r="AF44" i="6"/>
  <c r="AF213" i="6"/>
  <c r="AF139" i="6"/>
  <c r="AF148" i="6"/>
  <c r="AF34" i="6"/>
  <c r="AF48" i="6"/>
  <c r="AF153" i="6"/>
  <c r="AF71" i="6"/>
  <c r="AF22" i="6"/>
  <c r="AF264" i="6"/>
  <c r="AF289" i="6"/>
  <c r="AF122" i="6"/>
  <c r="AF261" i="6"/>
  <c r="AF175" i="6"/>
  <c r="AF94" i="6"/>
  <c r="AF178" i="6"/>
  <c r="AF256" i="6"/>
  <c r="AF151" i="6"/>
  <c r="AF86" i="6"/>
  <c r="AF17" i="6"/>
  <c r="AF242" i="6"/>
  <c r="AF120" i="6"/>
  <c r="AF231" i="6"/>
  <c r="AF166" i="6"/>
  <c r="AF107" i="6"/>
  <c r="AF282" i="6"/>
  <c r="AF161" i="6"/>
  <c r="AF79" i="6"/>
  <c r="AF254" i="6"/>
  <c r="AF66" i="6"/>
  <c r="AF288" i="6"/>
  <c r="AF9" i="6"/>
  <c r="AF269" i="6"/>
  <c r="AF247" i="6"/>
  <c r="AF102" i="6"/>
  <c r="AH1117" i="6"/>
  <c r="AH1116" i="6"/>
  <c r="AH1113" i="6"/>
  <c r="AH1115" i="6"/>
  <c r="AH1114" i="6"/>
  <c r="Z30" i="12"/>
  <c r="F8" i="11"/>
  <c r="F6" i="11"/>
  <c r="Q11" i="12"/>
  <c r="F7" i="11"/>
  <c r="Q16" i="12"/>
  <c r="C8" i="11"/>
  <c r="C6" i="11"/>
  <c r="C7" i="11"/>
  <c r="AF53" i="6" l="1"/>
  <c r="AF3" i="6"/>
  <c r="AL3" i="6"/>
  <c r="AL53" i="6"/>
  <c r="AF207" i="6"/>
  <c r="AL207" i="6"/>
  <c r="AF934" i="6"/>
  <c r="AF457" i="6"/>
  <c r="AF1058" i="6"/>
  <c r="AF1056" i="6"/>
  <c r="AF1039" i="6"/>
  <c r="AF733" i="6"/>
  <c r="AF886" i="6"/>
  <c r="AF766" i="6"/>
  <c r="AF753" i="6"/>
  <c r="AF998" i="6"/>
  <c r="AF439" i="6"/>
  <c r="AF875" i="6"/>
  <c r="AL875" i="6"/>
  <c r="AF879" i="6"/>
  <c r="AL879" i="6"/>
  <c r="AF530" i="6"/>
  <c r="AL530" i="6"/>
  <c r="AF383" i="6"/>
  <c r="AL383" i="6"/>
  <c r="AF806" i="6"/>
  <c r="AF695" i="6"/>
  <c r="AF994" i="6"/>
  <c r="AL885" i="6"/>
  <c r="AF679" i="6"/>
  <c r="AL679" i="6"/>
  <c r="AF919" i="6"/>
  <c r="AL919" i="6"/>
  <c r="AF521" i="6"/>
  <c r="AL521" i="6"/>
  <c r="AF565" i="6"/>
  <c r="AL565" i="6"/>
  <c r="AF536" i="6"/>
  <c r="AL536" i="6"/>
  <c r="AF800" i="6"/>
  <c r="AL1029" i="6"/>
  <c r="AL839" i="6"/>
  <c r="AL846" i="6"/>
  <c r="AF55" i="6"/>
  <c r="AL55" i="6"/>
  <c r="AH741" i="6" l="1"/>
  <c r="AH693" i="6"/>
  <c r="AH677" i="6"/>
  <c r="AH661" i="6"/>
  <c r="AH645" i="6"/>
  <c r="AH629" i="6"/>
  <c r="AH613" i="6"/>
  <c r="AH597" i="6"/>
  <c r="AH581" i="6"/>
  <c r="AH565" i="6"/>
  <c r="AH549" i="6"/>
  <c r="AH533" i="6"/>
  <c r="AH517" i="6"/>
  <c r="AH501" i="6"/>
  <c r="AH485" i="6"/>
  <c r="AH469" i="6"/>
  <c r="AH453" i="6"/>
  <c r="AH437" i="6"/>
  <c r="AH421" i="6"/>
  <c r="AH405" i="6"/>
  <c r="AH389" i="6"/>
  <c r="AH373" i="6"/>
  <c r="AH357" i="6"/>
  <c r="AH341" i="6"/>
  <c r="AH325" i="6"/>
  <c r="AH309" i="6"/>
  <c r="AH293" i="6"/>
  <c r="AH277" i="6"/>
  <c r="AH261" i="6"/>
  <c r="AH245" i="6"/>
  <c r="AH229" i="6"/>
  <c r="AH213" i="6"/>
  <c r="AH197" i="6"/>
  <c r="AH181" i="6"/>
  <c r="AH165" i="6"/>
  <c r="AH149" i="6"/>
  <c r="AH133" i="6"/>
  <c r="AH117" i="6"/>
  <c r="AH101" i="6"/>
  <c r="AH85" i="6"/>
  <c r="AH69" i="6"/>
  <c r="AH53" i="6"/>
  <c r="AH37" i="6"/>
  <c r="AH21" i="6"/>
  <c r="AH737" i="6"/>
  <c r="AH673" i="6"/>
  <c r="AH641" i="6"/>
  <c r="AH625" i="6"/>
  <c r="AH609" i="6"/>
  <c r="AH593" i="6"/>
  <c r="AH577" i="6"/>
  <c r="AH561" i="6"/>
  <c r="AH545" i="6"/>
  <c r="AH529" i="6"/>
  <c r="AH513" i="6"/>
  <c r="AH497" i="6"/>
  <c r="AH481" i="6"/>
  <c r="AH465" i="6"/>
  <c r="AH449" i="6"/>
  <c r="AH433" i="6"/>
  <c r="AH417" i="6"/>
  <c r="AH401" i="6"/>
  <c r="AH385" i="6"/>
  <c r="AH369" i="6"/>
  <c r="AH353" i="6"/>
  <c r="AH337" i="6"/>
  <c r="AH321" i="6"/>
  <c r="AH305" i="6"/>
  <c r="AH289" i="6"/>
  <c r="AH273" i="6"/>
  <c r="AH257" i="6"/>
  <c r="AH241" i="6"/>
  <c r="AH225" i="6"/>
  <c r="AH209" i="6"/>
  <c r="AH193" i="6"/>
  <c r="AH177" i="6"/>
  <c r="AH161" i="6"/>
  <c r="AH145" i="6"/>
  <c r="AH129" i="6"/>
  <c r="AH113" i="6"/>
  <c r="AH97" i="6"/>
  <c r="AH81" i="6"/>
  <c r="AH65" i="6"/>
  <c r="AH49" i="6"/>
  <c r="AH33" i="6"/>
  <c r="AH17" i="6"/>
  <c r="AH709" i="6"/>
  <c r="AH753" i="6"/>
  <c r="AH721" i="6"/>
  <c r="AH657" i="6"/>
  <c r="AH749" i="6"/>
  <c r="AH733" i="6"/>
  <c r="AH717" i="6"/>
  <c r="AH701" i="6"/>
  <c r="AH685" i="6"/>
  <c r="AH669" i="6"/>
  <c r="AH653" i="6"/>
  <c r="AH637" i="6"/>
  <c r="AH621" i="6"/>
  <c r="AH605" i="6"/>
  <c r="AH589" i="6"/>
  <c r="AH573" i="6"/>
  <c r="AH557" i="6"/>
  <c r="AH541" i="6"/>
  <c r="AH525" i="6"/>
  <c r="AH509" i="6"/>
  <c r="AH493" i="6"/>
  <c r="AH477" i="6"/>
  <c r="AH461" i="6"/>
  <c r="AH445" i="6"/>
  <c r="AH429" i="6"/>
  <c r="AH413" i="6"/>
  <c r="AH397" i="6"/>
  <c r="AH381" i="6"/>
  <c r="AH365" i="6"/>
  <c r="AH349" i="6"/>
  <c r="AH333" i="6"/>
  <c r="AH317" i="6"/>
  <c r="AH301" i="6"/>
  <c r="AH285" i="6"/>
  <c r="AH269" i="6"/>
  <c r="AH253" i="6"/>
  <c r="AH237" i="6"/>
  <c r="AH221" i="6"/>
  <c r="AH205" i="6"/>
  <c r="AH189" i="6"/>
  <c r="AH173" i="6"/>
  <c r="AH157" i="6"/>
  <c r="AH141" i="6"/>
  <c r="AH125" i="6"/>
  <c r="AH109" i="6"/>
  <c r="AH93" i="6"/>
  <c r="AH77" i="6"/>
  <c r="AH61" i="6"/>
  <c r="AH45" i="6"/>
  <c r="AH29" i="6"/>
  <c r="AH13" i="6"/>
  <c r="AH725" i="6"/>
  <c r="AH705" i="6"/>
  <c r="AH689" i="6"/>
  <c r="AH745" i="6"/>
  <c r="AH729" i="6"/>
  <c r="AH713" i="6"/>
  <c r="AH697" i="6"/>
  <c r="AH681" i="6"/>
  <c r="AH665" i="6"/>
  <c r="AH649" i="6"/>
  <c r="AH633" i="6"/>
  <c r="AH617" i="6"/>
  <c r="AH601" i="6"/>
  <c r="AH585" i="6"/>
  <c r="AH569" i="6"/>
  <c r="AH553" i="6"/>
  <c r="AH537" i="6"/>
  <c r="AH521" i="6"/>
  <c r="AH505" i="6"/>
  <c r="AH489" i="6"/>
  <c r="AH473" i="6"/>
  <c r="AH457" i="6"/>
  <c r="AH441" i="6"/>
  <c r="AH425" i="6"/>
  <c r="AH409" i="6"/>
  <c r="AH393" i="6"/>
  <c r="AH377" i="6"/>
  <c r="AH361" i="6"/>
  <c r="AH345" i="6"/>
  <c r="AH329" i="6"/>
  <c r="AH313" i="6"/>
  <c r="AH297" i="6"/>
  <c r="AH281" i="6"/>
  <c r="AH265" i="6"/>
  <c r="AH249" i="6"/>
  <c r="AH233" i="6"/>
  <c r="AH217" i="6"/>
  <c r="AH201" i="6"/>
  <c r="AH185" i="6"/>
  <c r="AH169" i="6"/>
  <c r="AH153" i="6"/>
  <c r="AH137" i="6"/>
  <c r="AH121" i="6"/>
  <c r="AH105" i="6"/>
  <c r="AH89" i="6"/>
  <c r="AH73" i="6"/>
  <c r="AH57" i="6"/>
  <c r="AH41" i="6"/>
  <c r="AH25" i="6"/>
  <c r="AH9" i="6"/>
  <c r="AH804" i="6"/>
  <c r="AH628" i="6"/>
  <c r="AH394" i="6"/>
  <c r="E6" i="11"/>
  <c r="E8" i="11"/>
  <c r="E7" i="11"/>
  <c r="AH62" i="6" l="1"/>
  <c r="AH110" i="6"/>
  <c r="AH174" i="6"/>
  <c r="AH242" i="6"/>
  <c r="AH306" i="6"/>
  <c r="AH370" i="6"/>
  <c r="AH450" i="6"/>
  <c r="AH610" i="6"/>
  <c r="AH914" i="6"/>
  <c r="AH1010" i="6"/>
  <c r="AH1090" i="6"/>
  <c r="AH55" i="6"/>
  <c r="AH147" i="6"/>
  <c r="AH243" i="6"/>
  <c r="AH303" i="6"/>
  <c r="AH335" i="6"/>
  <c r="AH395" i="6"/>
  <c r="AH427" i="6"/>
  <c r="AH459" i="6"/>
  <c r="AH491" i="6"/>
  <c r="AH519" i="6"/>
  <c r="AH551" i="6"/>
  <c r="AH591" i="6"/>
  <c r="AH623" i="6"/>
  <c r="AH651" i="6"/>
  <c r="AH683" i="6"/>
  <c r="AH711" i="6"/>
  <c r="AH743" i="6"/>
  <c r="AH803" i="6"/>
  <c r="AH871" i="6"/>
  <c r="AH899" i="6"/>
  <c r="AH931" i="6"/>
  <c r="AH963" i="6"/>
  <c r="AH991" i="6"/>
  <c r="AH1023" i="6"/>
  <c r="AH1043" i="6"/>
  <c r="AH1059" i="6"/>
  <c r="AH1075" i="6"/>
  <c r="AH1091" i="6"/>
  <c r="AH1107" i="6"/>
  <c r="AH23" i="6"/>
  <c r="AH51" i="6"/>
  <c r="AH87" i="6"/>
  <c r="AH119" i="6"/>
  <c r="AH151" i="6"/>
  <c r="AH179" i="6"/>
  <c r="AH215" i="6"/>
  <c r="AH247" i="6"/>
  <c r="AH279" i="6"/>
  <c r="AH315" i="6"/>
  <c r="AH347" i="6"/>
  <c r="AH383" i="6"/>
  <c r="AH415" i="6"/>
  <c r="AH447" i="6"/>
  <c r="AH479" i="6"/>
  <c r="AH515" i="6"/>
  <c r="AH547" i="6"/>
  <c r="AH575" i="6"/>
  <c r="AH603" i="6"/>
  <c r="AH639" i="6"/>
  <c r="AH671" i="6"/>
  <c r="AH703" i="6"/>
  <c r="AH739" i="6"/>
  <c r="AH771" i="6"/>
  <c r="AH807" i="6"/>
  <c r="AH835" i="6"/>
  <c r="AH867" i="6"/>
  <c r="AH903" i="6"/>
  <c r="AH935" i="6"/>
  <c r="AH967" i="6"/>
  <c r="AH1003" i="6"/>
  <c r="AH4" i="6"/>
  <c r="AH20" i="6"/>
  <c r="AH36" i="6"/>
  <c r="AH52" i="6"/>
  <c r="AH72" i="6"/>
  <c r="AH88" i="6"/>
  <c r="AH104" i="6"/>
  <c r="AH120" i="6"/>
  <c r="AH136" i="6"/>
  <c r="AH152" i="6"/>
  <c r="AH168" i="6"/>
  <c r="AH184" i="6"/>
  <c r="AH200" i="6"/>
  <c r="AH216" i="6"/>
  <c r="AH232" i="6"/>
  <c r="AH248" i="6"/>
  <c r="AH264" i="6"/>
  <c r="AH280" i="6"/>
  <c r="AH296" i="6"/>
  <c r="AH312" i="6"/>
  <c r="AH328" i="6"/>
  <c r="AH344" i="6"/>
  <c r="AH360" i="6"/>
  <c r="AH376" i="6"/>
  <c r="AH392" i="6"/>
  <c r="AH408" i="6"/>
  <c r="AH424" i="6"/>
  <c r="AH440" i="6"/>
  <c r="AH456" i="6"/>
  <c r="AH472" i="6"/>
  <c r="AH488" i="6"/>
  <c r="AH504" i="6"/>
  <c r="AH520" i="6"/>
  <c r="AH536" i="6"/>
  <c r="AH552" i="6"/>
  <c r="AH568" i="6"/>
  <c r="AH584" i="6"/>
  <c r="AH600" i="6"/>
  <c r="AH616" i="6"/>
  <c r="AH632" i="6"/>
  <c r="AH648" i="6"/>
  <c r="AH664" i="6"/>
  <c r="AH680" i="6"/>
  <c r="AH696" i="6"/>
  <c r="AH712" i="6"/>
  <c r="AH728" i="6"/>
  <c r="AH744" i="6"/>
  <c r="AH760" i="6"/>
  <c r="AH776" i="6"/>
  <c r="AH792" i="6"/>
  <c r="AH808" i="6"/>
  <c r="AH824" i="6"/>
  <c r="AH840" i="6"/>
  <c r="AH856" i="6"/>
  <c r="AH872" i="6"/>
  <c r="AH888" i="6"/>
  <c r="AH904" i="6"/>
  <c r="AH920" i="6"/>
  <c r="AH936" i="6"/>
  <c r="AH952" i="6"/>
  <c r="AH968" i="6"/>
  <c r="AH984" i="6"/>
  <c r="AH1000" i="6"/>
  <c r="AH1016" i="6"/>
  <c r="AH1032" i="6"/>
  <c r="AH1048" i="6"/>
  <c r="AH1064" i="6"/>
  <c r="AH1080" i="6"/>
  <c r="AH1096" i="6"/>
  <c r="AH1112" i="6"/>
  <c r="AH769" i="6"/>
  <c r="AH785" i="6"/>
  <c r="AH805" i="6"/>
  <c r="AH833" i="6"/>
  <c r="AH861" i="6"/>
  <c r="AH885" i="6"/>
  <c r="AH901" i="6"/>
  <c r="AH917" i="6"/>
  <c r="AH933" i="6"/>
  <c r="AH953" i="6"/>
  <c r="AH981" i="6"/>
  <c r="AH1001" i="6"/>
  <c r="AH1025" i="6"/>
  <c r="AH1041" i="6"/>
  <c r="AH1057" i="6"/>
  <c r="AH1073" i="6"/>
  <c r="AH1097" i="6"/>
  <c r="AH809" i="6"/>
  <c r="AH849" i="6"/>
  <c r="AH949" i="6"/>
  <c r="AH985" i="6"/>
  <c r="AH1093" i="6"/>
  <c r="AH46" i="6"/>
  <c r="AH126" i="6"/>
  <c r="AH190" i="6"/>
  <c r="AH258" i="6"/>
  <c r="AH322" i="6"/>
  <c r="AH402" i="6"/>
  <c r="AH498" i="6"/>
  <c r="AH562" i="6"/>
  <c r="AH706" i="6"/>
  <c r="AH882" i="6"/>
  <c r="AH18" i="6"/>
  <c r="AH34" i="6"/>
  <c r="AH50" i="6"/>
  <c r="AH66" i="6"/>
  <c r="AH82" i="6"/>
  <c r="AH98" i="6"/>
  <c r="AH114" i="6"/>
  <c r="AH130" i="6"/>
  <c r="AH146" i="6"/>
  <c r="AH162" i="6"/>
  <c r="AH178" i="6"/>
  <c r="AH194" i="6"/>
  <c r="AH214" i="6"/>
  <c r="AH230" i="6"/>
  <c r="AH246" i="6"/>
  <c r="AH262" i="6"/>
  <c r="AH278" i="6"/>
  <c r="AH294" i="6"/>
  <c r="AH310" i="6"/>
  <c r="AH326" i="6"/>
  <c r="AH342" i="6"/>
  <c r="AH358" i="6"/>
  <c r="AH374" i="6"/>
  <c r="AH390" i="6"/>
  <c r="AH406" i="6"/>
  <c r="AH422" i="6"/>
  <c r="AH438" i="6"/>
  <c r="AH454" i="6"/>
  <c r="AH470" i="6"/>
  <c r="AH486" i="6"/>
  <c r="AH502" i="6"/>
  <c r="AH518" i="6"/>
  <c r="AH534" i="6"/>
  <c r="AH550" i="6"/>
  <c r="AH566" i="6"/>
  <c r="AH582" i="6"/>
  <c r="AH598" i="6"/>
  <c r="AH614" i="6"/>
  <c r="AH630" i="6"/>
  <c r="AH646" i="6"/>
  <c r="AH662" i="6"/>
  <c r="AH678" i="6"/>
  <c r="AH694" i="6"/>
  <c r="AH710" i="6"/>
  <c r="AH726" i="6"/>
  <c r="AH742" i="6"/>
  <c r="AH758" i="6"/>
  <c r="AH774" i="6"/>
  <c r="AH790" i="6"/>
  <c r="AH806" i="6"/>
  <c r="AH822" i="6"/>
  <c r="AH838" i="6"/>
  <c r="AH854" i="6"/>
  <c r="AH870" i="6"/>
  <c r="AH886" i="6"/>
  <c r="AH902" i="6"/>
  <c r="AH918" i="6"/>
  <c r="AH934" i="6"/>
  <c r="AH950" i="6"/>
  <c r="AH966" i="6"/>
  <c r="AH982" i="6"/>
  <c r="AH998" i="6"/>
  <c r="AH1014" i="6"/>
  <c r="AH1030" i="6"/>
  <c r="AH1046" i="6"/>
  <c r="AH1062" i="6"/>
  <c r="AH1078" i="6"/>
  <c r="AH1094" i="6"/>
  <c r="AH1110" i="6"/>
  <c r="AH27" i="6"/>
  <c r="AH63" i="6"/>
  <c r="AH91" i="6"/>
  <c r="AH123" i="6"/>
  <c r="AH155" i="6"/>
  <c r="AH187" i="6"/>
  <c r="AH219" i="6"/>
  <c r="AH251" i="6"/>
  <c r="AH283" i="6"/>
  <c r="AH311" i="6"/>
  <c r="AH343" i="6"/>
  <c r="AH371" i="6"/>
  <c r="AH403" i="6"/>
  <c r="AH435" i="6"/>
  <c r="AH467" i="6"/>
  <c r="AH495" i="6"/>
  <c r="AH527" i="6"/>
  <c r="AH559" i="6"/>
  <c r="AH599" i="6"/>
  <c r="AH631" i="6"/>
  <c r="AH659" i="6"/>
  <c r="AH691" i="6"/>
  <c r="AH719" i="6"/>
  <c r="AH751" i="6"/>
  <c r="AH783" i="6"/>
  <c r="AH811" i="6"/>
  <c r="AH847" i="6"/>
  <c r="AH875" i="6"/>
  <c r="AH907" i="6"/>
  <c r="AH939" i="6"/>
  <c r="AH971" i="6"/>
  <c r="AH999" i="6"/>
  <c r="AH1031" i="6"/>
  <c r="AH1047" i="6"/>
  <c r="AH1063" i="6"/>
  <c r="AH1079" i="6"/>
  <c r="AH1095" i="6"/>
  <c r="AH1111" i="6"/>
  <c r="AH31" i="6"/>
  <c r="AH59" i="6"/>
  <c r="AH95" i="6"/>
  <c r="AH127" i="6"/>
  <c r="AH159" i="6"/>
  <c r="AH191" i="6"/>
  <c r="AH223" i="6"/>
  <c r="AH255" i="6"/>
  <c r="AH291" i="6"/>
  <c r="AH323" i="6"/>
  <c r="AH359" i="6"/>
  <c r="AH391" i="6"/>
  <c r="AH423" i="6"/>
  <c r="AH455" i="6"/>
  <c r="AH487" i="6"/>
  <c r="AH523" i="6"/>
  <c r="AH555" i="6"/>
  <c r="AH583" i="6"/>
  <c r="AH611" i="6"/>
  <c r="AH647" i="6"/>
  <c r="AH679" i="6"/>
  <c r="AH715" i="6"/>
  <c r="AH747" i="6"/>
  <c r="AH779" i="6"/>
  <c r="AH815" i="6"/>
  <c r="AH843" i="6"/>
  <c r="AH879" i="6"/>
  <c r="AH911" i="6"/>
  <c r="AH943" i="6"/>
  <c r="AH979" i="6"/>
  <c r="AH1011" i="6"/>
  <c r="AH8" i="6"/>
  <c r="AH24" i="6"/>
  <c r="AH40" i="6"/>
  <c r="AH60" i="6"/>
  <c r="AH76" i="6"/>
  <c r="AH92" i="6"/>
  <c r="AH108" i="6"/>
  <c r="AH124" i="6"/>
  <c r="AH140" i="6"/>
  <c r="AH156" i="6"/>
  <c r="AH172" i="6"/>
  <c r="AH188" i="6"/>
  <c r="AH204" i="6"/>
  <c r="AH220" i="6"/>
  <c r="AH236" i="6"/>
  <c r="AH252" i="6"/>
  <c r="AH268" i="6"/>
  <c r="AH284" i="6"/>
  <c r="AH300" i="6"/>
  <c r="AH316" i="6"/>
  <c r="AH332" i="6"/>
  <c r="AH348" i="6"/>
  <c r="AH364" i="6"/>
  <c r="AH380" i="6"/>
  <c r="AH396" i="6"/>
  <c r="AH412" i="6"/>
  <c r="AH428" i="6"/>
  <c r="AH444" i="6"/>
  <c r="AH460" i="6"/>
  <c r="AH476" i="6"/>
  <c r="AH492" i="6"/>
  <c r="AH508" i="6"/>
  <c r="AH524" i="6"/>
  <c r="AH540" i="6"/>
  <c r="AH556" i="6"/>
  <c r="AH572" i="6"/>
  <c r="AH588" i="6"/>
  <c r="AH604" i="6"/>
  <c r="AH620" i="6"/>
  <c r="AH636" i="6"/>
  <c r="AH652" i="6"/>
  <c r="AH668" i="6"/>
  <c r="AH684" i="6"/>
  <c r="AH700" i="6"/>
  <c r="AH716" i="6"/>
  <c r="AH732" i="6"/>
  <c r="AH748" i="6"/>
  <c r="AH764" i="6"/>
  <c r="AH780" i="6"/>
  <c r="AH796" i="6"/>
  <c r="AH812" i="6"/>
  <c r="AH828" i="6"/>
  <c r="AH844" i="6"/>
  <c r="AH860" i="6"/>
  <c r="AH876" i="6"/>
  <c r="AH892" i="6"/>
  <c r="AH908" i="6"/>
  <c r="AH924" i="6"/>
  <c r="AH940" i="6"/>
  <c r="AH956" i="6"/>
  <c r="AH972" i="6"/>
  <c r="AH988" i="6"/>
  <c r="AH1004" i="6"/>
  <c r="AH1020" i="6"/>
  <c r="AH1036" i="6"/>
  <c r="AH1052" i="6"/>
  <c r="AH1068" i="6"/>
  <c r="AH1084" i="6"/>
  <c r="AH1100" i="6"/>
  <c r="AH757" i="6"/>
  <c r="AH773" i="6"/>
  <c r="AH789" i="6"/>
  <c r="AH813" i="6"/>
  <c r="AH841" i="6"/>
  <c r="AH869" i="6"/>
  <c r="AH889" i="6"/>
  <c r="AH905" i="6"/>
  <c r="AH921" i="6"/>
  <c r="AH937" i="6"/>
  <c r="AH957" i="6"/>
  <c r="AH989" i="6"/>
  <c r="AH1009" i="6"/>
  <c r="AH1029" i="6"/>
  <c r="AH1045" i="6"/>
  <c r="AH1061" i="6"/>
  <c r="AH1077" i="6"/>
  <c r="AH1101" i="6"/>
  <c r="AH821" i="6"/>
  <c r="AH857" i="6"/>
  <c r="AH961" i="6"/>
  <c r="AH1005" i="6"/>
  <c r="AH1105" i="6"/>
  <c r="AH30" i="6"/>
  <c r="AH94" i="6"/>
  <c r="AH142" i="6"/>
  <c r="AH206" i="6"/>
  <c r="AH274" i="6"/>
  <c r="AH338" i="6"/>
  <c r="AH386" i="6"/>
  <c r="AH434" i="6"/>
  <c r="AH466" i="6"/>
  <c r="AH514" i="6"/>
  <c r="AH546" i="6"/>
  <c r="AH578" i="6"/>
  <c r="AH626" i="6"/>
  <c r="AH658" i="6"/>
  <c r="AH690" i="6"/>
  <c r="AH738" i="6"/>
  <c r="AH770" i="6"/>
  <c r="AH818" i="6"/>
  <c r="AH898" i="6"/>
  <c r="AH930" i="6"/>
  <c r="AH962" i="6"/>
  <c r="AH994" i="6"/>
  <c r="AH1042" i="6"/>
  <c r="AH1074" i="6"/>
  <c r="AH1106" i="6"/>
  <c r="AH83" i="6"/>
  <c r="AH115" i="6"/>
  <c r="AH211" i="6"/>
  <c r="AH275" i="6"/>
  <c r="AH363" i="6"/>
  <c r="AH775" i="6"/>
  <c r="AH70" i="6"/>
  <c r="AH118" i="6"/>
  <c r="AH166" i="6"/>
  <c r="AH234" i="6"/>
  <c r="AH282" i="6"/>
  <c r="AH330" i="6"/>
  <c r="AH378" i="6"/>
  <c r="AH410" i="6"/>
  <c r="AH458" i="6"/>
  <c r="AH506" i="6"/>
  <c r="AH554" i="6"/>
  <c r="AH586" i="6"/>
  <c r="AH634" i="6"/>
  <c r="AH682" i="6"/>
  <c r="AH714" i="6"/>
  <c r="AH762" i="6"/>
  <c r="AH794" i="6"/>
  <c r="AH842" i="6"/>
  <c r="AH890" i="6"/>
  <c r="AH938" i="6"/>
  <c r="AH970" i="6"/>
  <c r="AH1002" i="6"/>
  <c r="AH1034" i="6"/>
  <c r="AH1066" i="6"/>
  <c r="AH1082" i="6"/>
  <c r="AH35" i="6"/>
  <c r="AH131" i="6"/>
  <c r="AH227" i="6"/>
  <c r="AH319" i="6"/>
  <c r="AH411" i="6"/>
  <c r="AH503" i="6"/>
  <c r="AH607" i="6"/>
  <c r="AH699" i="6"/>
  <c r="AH791" i="6"/>
  <c r="AH883" i="6"/>
  <c r="AH947" i="6"/>
  <c r="AH1035" i="6"/>
  <c r="AH1083" i="6"/>
  <c r="AH3" i="6"/>
  <c r="AH103" i="6"/>
  <c r="AH199" i="6"/>
  <c r="AH299" i="6"/>
  <c r="AH399" i="6"/>
  <c r="AH499" i="6"/>
  <c r="AH587" i="6"/>
  <c r="AH687" i="6"/>
  <c r="AH787" i="6"/>
  <c r="AH919" i="6"/>
  <c r="AH1019" i="6"/>
  <c r="AH44" i="6"/>
  <c r="AH112" i="6"/>
  <c r="AH160" i="6"/>
  <c r="AH224" i="6"/>
  <c r="AH272" i="6"/>
  <c r="AH320" i="6"/>
  <c r="AH368" i="6"/>
  <c r="AH432" i="6"/>
  <c r="AH480" i="6"/>
  <c r="AH528" i="6"/>
  <c r="AH576" i="6"/>
  <c r="AH640" i="6"/>
  <c r="AH704" i="6"/>
  <c r="AH768" i="6"/>
  <c r="AH832" i="6"/>
  <c r="AH880" i="6"/>
  <c r="AH944" i="6"/>
  <c r="AH992" i="6"/>
  <c r="AH1040" i="6"/>
  <c r="AH1088" i="6"/>
  <c r="AH777" i="6"/>
  <c r="AH893" i="6"/>
  <c r="AH993" i="6"/>
  <c r="AH1085" i="6"/>
  <c r="AH969" i="6"/>
  <c r="AH14" i="6"/>
  <c r="AH78" i="6"/>
  <c r="AH158" i="6"/>
  <c r="AH226" i="6"/>
  <c r="AH290" i="6"/>
  <c r="AH354" i="6"/>
  <c r="AH418" i="6"/>
  <c r="AH482" i="6"/>
  <c r="AH530" i="6"/>
  <c r="AH594" i="6"/>
  <c r="AH642" i="6"/>
  <c r="AH674" i="6"/>
  <c r="AH722" i="6"/>
  <c r="AH754" i="6"/>
  <c r="AH786" i="6"/>
  <c r="AH802" i="6"/>
  <c r="AH834" i="6"/>
  <c r="AH850" i="6"/>
  <c r="AH866" i="6"/>
  <c r="AH946" i="6"/>
  <c r="AH978" i="6"/>
  <c r="AH1026" i="6"/>
  <c r="AH1058" i="6"/>
  <c r="AH19" i="6"/>
  <c r="AH183" i="6"/>
  <c r="AH839" i="6"/>
  <c r="AH6" i="6"/>
  <c r="AH22" i="6"/>
  <c r="AH38" i="6"/>
  <c r="AH54" i="6"/>
  <c r="AH86" i="6"/>
  <c r="AH102" i="6"/>
  <c r="AH134" i="6"/>
  <c r="AH150" i="6"/>
  <c r="AH182" i="6"/>
  <c r="AH198" i="6"/>
  <c r="AH218" i="6"/>
  <c r="AH250" i="6"/>
  <c r="AH266" i="6"/>
  <c r="AH298" i="6"/>
  <c r="AH314" i="6"/>
  <c r="AH346" i="6"/>
  <c r="AH362" i="6"/>
  <c r="AH426" i="6"/>
  <c r="AH442" i="6"/>
  <c r="AH474" i="6"/>
  <c r="AH490" i="6"/>
  <c r="AH522" i="6"/>
  <c r="AH538" i="6"/>
  <c r="AH570" i="6"/>
  <c r="AH602" i="6"/>
  <c r="AH618" i="6"/>
  <c r="AH650" i="6"/>
  <c r="AH666" i="6"/>
  <c r="AH698" i="6"/>
  <c r="AH730" i="6"/>
  <c r="AH746" i="6"/>
  <c r="AH778" i="6"/>
  <c r="AH810" i="6"/>
  <c r="AH826" i="6"/>
  <c r="AH858" i="6"/>
  <c r="AH874" i="6"/>
  <c r="AH906" i="6"/>
  <c r="AH922" i="6"/>
  <c r="AH954" i="6"/>
  <c r="AH986" i="6"/>
  <c r="AH1018" i="6"/>
  <c r="AH1050" i="6"/>
  <c r="AH1098" i="6"/>
  <c r="AH7" i="6"/>
  <c r="AH67" i="6"/>
  <c r="AH99" i="6"/>
  <c r="AH167" i="6"/>
  <c r="AH195" i="6"/>
  <c r="AH259" i="6"/>
  <c r="AH287" i="6"/>
  <c r="AH351" i="6"/>
  <c r="AH379" i="6"/>
  <c r="AH443" i="6"/>
  <c r="AH475" i="6"/>
  <c r="AH535" i="6"/>
  <c r="AH567" i="6"/>
  <c r="AH635" i="6"/>
  <c r="AH667" i="6"/>
  <c r="AH727" i="6"/>
  <c r="AH759" i="6"/>
  <c r="AH819" i="6"/>
  <c r="AH855" i="6"/>
  <c r="AH915" i="6"/>
  <c r="AH975" i="6"/>
  <c r="AH1007" i="6"/>
  <c r="AH1051" i="6"/>
  <c r="AH1067" i="6"/>
  <c r="AH1099" i="6"/>
  <c r="AH39" i="6"/>
  <c r="AH71" i="6"/>
  <c r="AH135" i="6"/>
  <c r="AH163" i="6"/>
  <c r="AH231" i="6"/>
  <c r="AH263" i="6"/>
  <c r="AH331" i="6"/>
  <c r="AH367" i="6"/>
  <c r="AH431" i="6"/>
  <c r="AH463" i="6"/>
  <c r="AH531" i="6"/>
  <c r="AH563" i="6"/>
  <c r="AH619" i="6"/>
  <c r="AH655" i="6"/>
  <c r="AH723" i="6"/>
  <c r="AH755" i="6"/>
  <c r="AH823" i="6"/>
  <c r="AH851" i="6"/>
  <c r="AH887" i="6"/>
  <c r="AH951" i="6"/>
  <c r="AH987" i="6"/>
  <c r="AH12" i="6"/>
  <c r="AH28" i="6"/>
  <c r="AH64" i="6"/>
  <c r="AH80" i="6"/>
  <c r="AH96" i="6"/>
  <c r="AH128" i="6"/>
  <c r="AH144" i="6"/>
  <c r="AH176" i="6"/>
  <c r="AH192" i="6"/>
  <c r="AH208" i="6"/>
  <c r="AH240" i="6"/>
  <c r="AH256" i="6"/>
  <c r="AH288" i="6"/>
  <c r="AH304" i="6"/>
  <c r="AH336" i="6"/>
  <c r="AH352" i="6"/>
  <c r="AH384" i="6"/>
  <c r="AH400" i="6"/>
  <c r="AH416" i="6"/>
  <c r="AH448" i="6"/>
  <c r="AH464" i="6"/>
  <c r="AH496" i="6"/>
  <c r="AH512" i="6"/>
  <c r="AH544" i="6"/>
  <c r="AH560" i="6"/>
  <c r="AH592" i="6"/>
  <c r="AH608" i="6"/>
  <c r="AH624" i="6"/>
  <c r="AH656" i="6"/>
  <c r="AH672" i="6"/>
  <c r="AH688" i="6"/>
  <c r="AH720" i="6"/>
  <c r="AH736" i="6"/>
  <c r="AH752" i="6"/>
  <c r="AH784" i="6"/>
  <c r="AH800" i="6"/>
  <c r="AH816" i="6"/>
  <c r="AH848" i="6"/>
  <c r="AH864" i="6"/>
  <c r="AH896" i="6"/>
  <c r="AH912" i="6"/>
  <c r="AH928" i="6"/>
  <c r="AH960" i="6"/>
  <c r="AH976" i="6"/>
  <c r="AH1008" i="6"/>
  <c r="AH1024" i="6"/>
  <c r="AH1056" i="6"/>
  <c r="AH1072" i="6"/>
  <c r="AH1104" i="6"/>
  <c r="AH761" i="6"/>
  <c r="AH793" i="6"/>
  <c r="AH817" i="6"/>
  <c r="AH845" i="6"/>
  <c r="AH873" i="6"/>
  <c r="AH909" i="6"/>
  <c r="AH925" i="6"/>
  <c r="AH941" i="6"/>
  <c r="AH965" i="6"/>
  <c r="AH1013" i="6"/>
  <c r="AH1033" i="6"/>
  <c r="AH1049" i="6"/>
  <c r="AH1065" i="6"/>
  <c r="AH1109" i="6"/>
  <c r="AH829" i="6"/>
  <c r="AH865" i="6"/>
  <c r="AH1017" i="6"/>
  <c r="AH10" i="6"/>
  <c r="AH26" i="6"/>
  <c r="AH42" i="6"/>
  <c r="AH58" i="6"/>
  <c r="AH74" i="6"/>
  <c r="AH90" i="6"/>
  <c r="AH106" i="6"/>
  <c r="AH122" i="6"/>
  <c r="AH138" i="6"/>
  <c r="AH154" i="6"/>
  <c r="AH170" i="6"/>
  <c r="AH186" i="6"/>
  <c r="AH202" i="6"/>
  <c r="AH222" i="6"/>
  <c r="AH238" i="6"/>
  <c r="AH254" i="6"/>
  <c r="AH270" i="6"/>
  <c r="AH286" i="6"/>
  <c r="AH302" i="6"/>
  <c r="AH318" i="6"/>
  <c r="AH334" i="6"/>
  <c r="AH350" i="6"/>
  <c r="AH366" i="6"/>
  <c r="AH382" i="6"/>
  <c r="AH398" i="6"/>
  <c r="AH414" i="6"/>
  <c r="AH430" i="6"/>
  <c r="AH446" i="6"/>
  <c r="AH462" i="6"/>
  <c r="AH478" i="6"/>
  <c r="AH494" i="6"/>
  <c r="AH510" i="6"/>
  <c r="AH526" i="6"/>
  <c r="AH542" i="6"/>
  <c r="AH558" i="6"/>
  <c r="AH574" i="6"/>
  <c r="AH590" i="6"/>
  <c r="AH606" i="6"/>
  <c r="AH622" i="6"/>
  <c r="AH638" i="6"/>
  <c r="AH654" i="6"/>
  <c r="AH670" i="6"/>
  <c r="AH686" i="6"/>
  <c r="AH702" i="6"/>
  <c r="AH718" i="6"/>
  <c r="AH734" i="6"/>
  <c r="AH750" i="6"/>
  <c r="AH766" i="6"/>
  <c r="AH782" i="6"/>
  <c r="AH798" i="6"/>
  <c r="AH814" i="6"/>
  <c r="AH830" i="6"/>
  <c r="AH846" i="6"/>
  <c r="AH862" i="6"/>
  <c r="AH878" i="6"/>
  <c r="AH894" i="6"/>
  <c r="AH910" i="6"/>
  <c r="AH926" i="6"/>
  <c r="AH942" i="6"/>
  <c r="AH958" i="6"/>
  <c r="AH974" i="6"/>
  <c r="AH990" i="6"/>
  <c r="AH1006" i="6"/>
  <c r="AH1022" i="6"/>
  <c r="AH1038" i="6"/>
  <c r="AH1054" i="6"/>
  <c r="AH1070" i="6"/>
  <c r="AH1086" i="6"/>
  <c r="AH1102" i="6"/>
  <c r="AH11" i="6"/>
  <c r="AH43" i="6"/>
  <c r="AH75" i="6"/>
  <c r="AH107" i="6"/>
  <c r="AH139" i="6"/>
  <c r="AH175" i="6"/>
  <c r="AH203" i="6"/>
  <c r="AH235" i="6"/>
  <c r="AH267" i="6"/>
  <c r="AH295" i="6"/>
  <c r="AH327" i="6"/>
  <c r="AH355" i="6"/>
  <c r="AH387" i="6"/>
  <c r="AH419" i="6"/>
  <c r="AH451" i="6"/>
  <c r="AH483" i="6"/>
  <c r="AH511" i="6"/>
  <c r="AH543" i="6"/>
  <c r="AH579" i="6"/>
  <c r="AH615" i="6"/>
  <c r="AH643" i="6"/>
  <c r="AH675" i="6"/>
  <c r="AH707" i="6"/>
  <c r="AH735" i="6"/>
  <c r="AH767" i="6"/>
  <c r="AH795" i="6"/>
  <c r="AH831" i="6"/>
  <c r="AH863" i="6"/>
  <c r="AH891" i="6"/>
  <c r="AH927" i="6"/>
  <c r="AH955" i="6"/>
  <c r="AH983" i="6"/>
  <c r="AH1015" i="6"/>
  <c r="AH1039" i="6"/>
  <c r="AH1055" i="6"/>
  <c r="AH1071" i="6"/>
  <c r="AH1087" i="6"/>
  <c r="AH1103" i="6"/>
  <c r="AH15" i="6"/>
  <c r="AH47" i="6"/>
  <c r="AH79" i="6"/>
  <c r="AH111" i="6"/>
  <c r="AH143" i="6"/>
  <c r="AH171" i="6"/>
  <c r="AH207" i="6"/>
  <c r="AH239" i="6"/>
  <c r="AH271" i="6"/>
  <c r="AH307" i="6"/>
  <c r="AH339" i="6"/>
  <c r="AH375" i="6"/>
  <c r="AH407" i="6"/>
  <c r="AH439" i="6"/>
  <c r="AH471" i="6"/>
  <c r="AH507" i="6"/>
  <c r="AH539" i="6"/>
  <c r="AH571" i="6"/>
  <c r="AH595" i="6"/>
  <c r="AH627" i="6"/>
  <c r="AH663" i="6"/>
  <c r="AH695" i="6"/>
  <c r="AH731" i="6"/>
  <c r="AH763" i="6"/>
  <c r="AH799" i="6"/>
  <c r="AH827" i="6"/>
  <c r="AH859" i="6"/>
  <c r="AH895" i="6"/>
  <c r="AH923" i="6"/>
  <c r="AH959" i="6"/>
  <c r="AH995" i="6"/>
  <c r="AH1027" i="6"/>
  <c r="AH16" i="6"/>
  <c r="AH32" i="6"/>
  <c r="AH48" i="6"/>
  <c r="AH68" i="6"/>
  <c r="AH84" i="6"/>
  <c r="AH100" i="6"/>
  <c r="AH116" i="6"/>
  <c r="AH132" i="6"/>
  <c r="AH148" i="6"/>
  <c r="AH164" i="6"/>
  <c r="AH180" i="6"/>
  <c r="AH196" i="6"/>
  <c r="AH212" i="6"/>
  <c r="AH228" i="6"/>
  <c r="AH244" i="6"/>
  <c r="AH260" i="6"/>
  <c r="AH276" i="6"/>
  <c r="AH292" i="6"/>
  <c r="AH308" i="6"/>
  <c r="AH324" i="6"/>
  <c r="AH340" i="6"/>
  <c r="AH356" i="6"/>
  <c r="AH372" i="6"/>
  <c r="AH388" i="6"/>
  <c r="AH404" i="6"/>
  <c r="AH420" i="6"/>
  <c r="AH436" i="6"/>
  <c r="AH452" i="6"/>
  <c r="AH468" i="6"/>
  <c r="AH484" i="6"/>
  <c r="AH500" i="6"/>
  <c r="AH516" i="6"/>
  <c r="AH532" i="6"/>
  <c r="AH548" i="6"/>
  <c r="AH564" i="6"/>
  <c r="AH580" i="6"/>
  <c r="AH596" i="6"/>
  <c r="AH612" i="6"/>
  <c r="AH644" i="6"/>
  <c r="AH660" i="6"/>
  <c r="AH676" i="6"/>
  <c r="AH692" i="6"/>
  <c r="AH708" i="6"/>
  <c r="AH724" i="6"/>
  <c r="AH740" i="6"/>
  <c r="AH756" i="6"/>
  <c r="AH772" i="6"/>
  <c r="AH788" i="6"/>
  <c r="AH820" i="6"/>
  <c r="AH836" i="6"/>
  <c r="AH852" i="6"/>
  <c r="AH868" i="6"/>
  <c r="AH884" i="6"/>
  <c r="AH900" i="6"/>
  <c r="AH916" i="6"/>
  <c r="AH932" i="6"/>
  <c r="AH948" i="6"/>
  <c r="AH964" i="6"/>
  <c r="AH980" i="6"/>
  <c r="AH996" i="6"/>
  <c r="AH1012" i="6"/>
  <c r="AH1028" i="6"/>
  <c r="AH1044" i="6"/>
  <c r="AH1060" i="6"/>
  <c r="AH1076" i="6"/>
  <c r="AH1092" i="6"/>
  <c r="AH1108" i="6"/>
  <c r="AH765" i="6"/>
  <c r="AH781" i="6"/>
  <c r="AH801" i="6"/>
  <c r="AH825" i="6"/>
  <c r="AH853" i="6"/>
  <c r="AH881" i="6"/>
  <c r="AH897" i="6"/>
  <c r="AH913" i="6"/>
  <c r="AH929" i="6"/>
  <c r="AH945" i="6"/>
  <c r="AH973" i="6"/>
  <c r="AH997" i="6"/>
  <c r="AH1021" i="6"/>
  <c r="AH1037" i="6"/>
  <c r="AH1053" i="6"/>
  <c r="AH1069" i="6"/>
  <c r="AH1089" i="6"/>
  <c r="AH797" i="6"/>
  <c r="AH837" i="6"/>
  <c r="AH877" i="6"/>
  <c r="AH977" i="6"/>
  <c r="AH1081" i="6"/>
  <c r="I7" i="11"/>
  <c r="G8" i="11"/>
  <c r="G6" i="11"/>
  <c r="H7" i="11"/>
  <c r="G7" i="11"/>
  <c r="H6" i="11"/>
  <c r="I8" i="11"/>
  <c r="H8" i="11"/>
  <c r="I6" i="11"/>
  <c r="M8" i="11" l="1"/>
  <c r="M7" i="11"/>
  <c r="Q30" i="12"/>
  <c r="Q24" i="12"/>
  <c r="Q8" i="12"/>
  <c r="Q14" i="12" l="1"/>
  <c r="Q21" i="12"/>
  <c r="Q22" i="12"/>
  <c r="Q27" i="12"/>
  <c r="Q17" i="12"/>
  <c r="Q23" i="12"/>
  <c r="Q7" i="12"/>
  <c r="Q28" i="12"/>
  <c r="Q6" i="12"/>
  <c r="Q29" i="12"/>
  <c r="Q25" i="12"/>
  <c r="Q10" i="12"/>
  <c r="Q5" i="12"/>
  <c r="Q12" i="12"/>
  <c r="Q18" i="12"/>
  <c r="Q9" i="12"/>
  <c r="Q15" i="12"/>
  <c r="Q26" i="12"/>
  <c r="Q20" i="12"/>
  <c r="Q13" i="12"/>
  <c r="Q19" i="12"/>
  <c r="AL5" i="6" l="1"/>
  <c r="Z2" i="6"/>
  <c r="AC2" i="6" s="1"/>
  <c r="Q31" i="12"/>
  <c r="Q33" i="12" s="1"/>
  <c r="AL2" i="6" l="1"/>
  <c r="AF5" i="6"/>
  <c r="AL56" i="6"/>
  <c r="AL210" i="6"/>
  <c r="Q4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4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4" i="14"/>
  <c r="L4" i="14"/>
  <c r="U5" i="12" s="1"/>
  <c r="K977" i="14"/>
  <c r="K978" i="14"/>
  <c r="K979" i="14"/>
  <c r="K980" i="14"/>
  <c r="K981" i="14"/>
  <c r="K982" i="14"/>
  <c r="K983" i="14"/>
  <c r="K984" i="14"/>
  <c r="K985" i="14"/>
  <c r="K986" i="14"/>
  <c r="K987" i="14"/>
  <c r="K988" i="14"/>
  <c r="K989" i="14"/>
  <c r="K990" i="14"/>
  <c r="K991" i="14"/>
  <c r="K992" i="14"/>
  <c r="K993" i="14"/>
  <c r="K994" i="14"/>
  <c r="K995" i="14"/>
  <c r="K996" i="14"/>
  <c r="K997" i="14"/>
  <c r="K998" i="14"/>
  <c r="K999" i="14"/>
  <c r="K1000" i="14"/>
  <c r="K1001" i="14"/>
  <c r="K1002" i="14"/>
  <c r="K1003" i="14"/>
  <c r="K1004" i="14"/>
  <c r="K1005" i="14"/>
  <c r="K1006" i="14"/>
  <c r="K1007" i="14"/>
  <c r="K1008" i="14"/>
  <c r="K1009" i="14"/>
  <c r="K1010" i="14"/>
  <c r="K1011" i="14"/>
  <c r="K1012" i="14"/>
  <c r="K1013" i="14"/>
  <c r="K1014" i="14"/>
  <c r="K1015" i="14"/>
  <c r="K1016" i="14"/>
  <c r="K1017" i="14"/>
  <c r="K1018" i="14"/>
  <c r="K1019" i="14"/>
  <c r="K1020" i="14"/>
  <c r="K1021" i="14"/>
  <c r="K1022" i="14"/>
  <c r="K1023" i="14"/>
  <c r="K1024" i="14"/>
  <c r="K1025" i="14"/>
  <c r="K1026" i="14"/>
  <c r="K1027" i="14"/>
  <c r="K1028" i="14"/>
  <c r="K1029" i="14"/>
  <c r="K1030" i="14"/>
  <c r="K1031" i="14"/>
  <c r="K1032" i="14"/>
  <c r="K1033" i="14"/>
  <c r="K1034" i="14"/>
  <c r="K1035" i="14"/>
  <c r="K1036" i="14"/>
  <c r="K1037" i="14"/>
  <c r="K1038" i="14"/>
  <c r="K1039" i="14"/>
  <c r="K1040" i="14"/>
  <c r="K1041" i="14"/>
  <c r="K1042" i="14"/>
  <c r="K1043" i="14"/>
  <c r="K1044" i="14"/>
  <c r="K1045" i="14"/>
  <c r="K1046" i="14"/>
  <c r="K1047" i="14"/>
  <c r="K1048" i="14"/>
  <c r="K1049" i="14"/>
  <c r="K1050" i="14"/>
  <c r="K1051" i="14"/>
  <c r="K1052" i="14"/>
  <c r="K1053" i="14"/>
  <c r="K1054" i="14"/>
  <c r="K1055" i="14"/>
  <c r="K1056" i="14"/>
  <c r="K1057" i="14"/>
  <c r="K1058" i="14"/>
  <c r="K1059" i="14"/>
  <c r="K1060" i="14"/>
  <c r="K1061" i="14"/>
  <c r="K1062" i="14"/>
  <c r="K1063" i="14"/>
  <c r="K1064" i="14"/>
  <c r="K1065" i="14"/>
  <c r="K1066" i="14"/>
  <c r="K1067" i="14"/>
  <c r="K1068" i="14"/>
  <c r="K1069" i="14"/>
  <c r="K1070" i="14"/>
  <c r="K1071" i="14"/>
  <c r="K1072" i="14"/>
  <c r="K1073" i="14"/>
  <c r="K1074" i="14"/>
  <c r="K1075" i="14"/>
  <c r="K1076" i="14"/>
  <c r="K1077" i="14"/>
  <c r="K1078" i="14"/>
  <c r="K1079" i="14"/>
  <c r="K1080" i="14"/>
  <c r="K1081" i="14"/>
  <c r="K1082" i="14"/>
  <c r="K1083" i="14"/>
  <c r="K1084" i="14"/>
  <c r="K1085" i="14"/>
  <c r="K1086" i="14"/>
  <c r="K1087" i="14"/>
  <c r="K1088" i="14"/>
  <c r="K1089" i="14"/>
  <c r="K1090" i="14"/>
  <c r="K1091" i="14"/>
  <c r="K1092" i="14"/>
  <c r="K1093" i="14"/>
  <c r="K1094" i="14"/>
  <c r="K1095" i="14"/>
  <c r="K1096" i="14"/>
  <c r="K1097" i="14"/>
  <c r="K1098" i="14"/>
  <c r="K1099" i="14"/>
  <c r="K1100" i="14"/>
  <c r="K1101" i="14"/>
  <c r="K1102" i="14"/>
  <c r="K1103" i="14"/>
  <c r="K1104" i="14"/>
  <c r="K1105" i="14"/>
  <c r="K1106" i="14"/>
  <c r="K1107" i="14"/>
  <c r="K1108" i="14"/>
  <c r="K1109" i="14"/>
  <c r="K1110" i="14"/>
  <c r="K1111" i="14"/>
  <c r="K1112" i="14"/>
  <c r="K1113" i="14"/>
  <c r="K1114" i="14"/>
  <c r="K1115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6" i="14"/>
  <c r="K717" i="14"/>
  <c r="K718" i="14"/>
  <c r="K719" i="14"/>
  <c r="K720" i="14"/>
  <c r="K721" i="14"/>
  <c r="K722" i="14"/>
  <c r="K723" i="14"/>
  <c r="K724" i="14"/>
  <c r="K725" i="14"/>
  <c r="K726" i="14"/>
  <c r="K727" i="14"/>
  <c r="K728" i="14"/>
  <c r="K729" i="14"/>
  <c r="K730" i="14"/>
  <c r="K731" i="14"/>
  <c r="K732" i="14"/>
  <c r="K733" i="14"/>
  <c r="K734" i="14"/>
  <c r="K735" i="14"/>
  <c r="K736" i="14"/>
  <c r="K737" i="14"/>
  <c r="K738" i="14"/>
  <c r="K739" i="14"/>
  <c r="K740" i="14"/>
  <c r="K741" i="14"/>
  <c r="K742" i="14"/>
  <c r="K743" i="14"/>
  <c r="K744" i="14"/>
  <c r="K745" i="14"/>
  <c r="K746" i="14"/>
  <c r="K747" i="14"/>
  <c r="K748" i="14"/>
  <c r="K749" i="14"/>
  <c r="K750" i="14"/>
  <c r="K751" i="14"/>
  <c r="K752" i="14"/>
  <c r="K753" i="14"/>
  <c r="K754" i="14"/>
  <c r="K755" i="14"/>
  <c r="K756" i="14"/>
  <c r="K757" i="14"/>
  <c r="K758" i="14"/>
  <c r="K759" i="14"/>
  <c r="K760" i="14"/>
  <c r="K761" i="14"/>
  <c r="K762" i="14"/>
  <c r="K763" i="14"/>
  <c r="K764" i="14"/>
  <c r="K765" i="14"/>
  <c r="K766" i="14"/>
  <c r="K767" i="14"/>
  <c r="K768" i="14"/>
  <c r="K769" i="14"/>
  <c r="K770" i="14"/>
  <c r="K771" i="14"/>
  <c r="K772" i="14"/>
  <c r="K773" i="14"/>
  <c r="K774" i="14"/>
  <c r="K775" i="14"/>
  <c r="K776" i="14"/>
  <c r="K777" i="14"/>
  <c r="K778" i="14"/>
  <c r="K779" i="14"/>
  <c r="K780" i="14"/>
  <c r="K781" i="14"/>
  <c r="K782" i="14"/>
  <c r="K783" i="14"/>
  <c r="K784" i="14"/>
  <c r="K785" i="14"/>
  <c r="K786" i="14"/>
  <c r="K787" i="14"/>
  <c r="K788" i="14"/>
  <c r="K789" i="14"/>
  <c r="K790" i="14"/>
  <c r="K791" i="14"/>
  <c r="K792" i="14"/>
  <c r="K793" i="14"/>
  <c r="K794" i="14"/>
  <c r="K795" i="14"/>
  <c r="K796" i="14"/>
  <c r="K797" i="14"/>
  <c r="K798" i="14"/>
  <c r="K799" i="14"/>
  <c r="K800" i="14"/>
  <c r="K801" i="14"/>
  <c r="K802" i="14"/>
  <c r="K803" i="14"/>
  <c r="K804" i="14"/>
  <c r="K805" i="14"/>
  <c r="K806" i="14"/>
  <c r="K807" i="14"/>
  <c r="K808" i="14"/>
  <c r="K809" i="14"/>
  <c r="K810" i="14"/>
  <c r="K811" i="14"/>
  <c r="K812" i="14"/>
  <c r="K813" i="14"/>
  <c r="K814" i="14"/>
  <c r="K815" i="14"/>
  <c r="K816" i="14"/>
  <c r="K817" i="14"/>
  <c r="K818" i="14"/>
  <c r="K819" i="14"/>
  <c r="K820" i="14"/>
  <c r="K821" i="14"/>
  <c r="K822" i="14"/>
  <c r="K823" i="14"/>
  <c r="K824" i="14"/>
  <c r="K825" i="14"/>
  <c r="K826" i="14"/>
  <c r="K827" i="14"/>
  <c r="K828" i="14"/>
  <c r="K829" i="14"/>
  <c r="K830" i="14"/>
  <c r="K831" i="14"/>
  <c r="K832" i="14"/>
  <c r="K833" i="14"/>
  <c r="K834" i="14"/>
  <c r="K835" i="14"/>
  <c r="K836" i="14"/>
  <c r="K837" i="14"/>
  <c r="K838" i="14"/>
  <c r="K839" i="14"/>
  <c r="K840" i="14"/>
  <c r="K841" i="14"/>
  <c r="K842" i="14"/>
  <c r="K843" i="14"/>
  <c r="K844" i="14"/>
  <c r="K845" i="14"/>
  <c r="K846" i="14"/>
  <c r="K847" i="14"/>
  <c r="K848" i="14"/>
  <c r="K849" i="14"/>
  <c r="K850" i="14"/>
  <c r="K851" i="14"/>
  <c r="K852" i="14"/>
  <c r="K853" i="14"/>
  <c r="K854" i="14"/>
  <c r="K855" i="14"/>
  <c r="K856" i="14"/>
  <c r="K857" i="14"/>
  <c r="K858" i="14"/>
  <c r="K859" i="14"/>
  <c r="K860" i="14"/>
  <c r="K861" i="14"/>
  <c r="K862" i="14"/>
  <c r="K863" i="14"/>
  <c r="K864" i="14"/>
  <c r="K865" i="14"/>
  <c r="K866" i="14"/>
  <c r="K867" i="14"/>
  <c r="K868" i="14"/>
  <c r="K869" i="14"/>
  <c r="K870" i="14"/>
  <c r="K871" i="14"/>
  <c r="K872" i="14"/>
  <c r="K873" i="14"/>
  <c r="K874" i="14"/>
  <c r="K875" i="14"/>
  <c r="K876" i="14"/>
  <c r="K877" i="14"/>
  <c r="K878" i="14"/>
  <c r="K879" i="14"/>
  <c r="K880" i="14"/>
  <c r="K881" i="14"/>
  <c r="K882" i="14"/>
  <c r="K883" i="14"/>
  <c r="K884" i="14"/>
  <c r="K885" i="14"/>
  <c r="K886" i="14"/>
  <c r="K887" i="14"/>
  <c r="K888" i="14"/>
  <c r="K889" i="14"/>
  <c r="K890" i="14"/>
  <c r="K891" i="14"/>
  <c r="K892" i="14"/>
  <c r="K893" i="14"/>
  <c r="K894" i="14"/>
  <c r="K895" i="14"/>
  <c r="K896" i="14"/>
  <c r="K897" i="14"/>
  <c r="K898" i="14"/>
  <c r="K899" i="14"/>
  <c r="K900" i="14"/>
  <c r="K901" i="14"/>
  <c r="K902" i="14"/>
  <c r="K903" i="14"/>
  <c r="K904" i="14"/>
  <c r="K905" i="14"/>
  <c r="K906" i="14"/>
  <c r="K907" i="14"/>
  <c r="K908" i="14"/>
  <c r="K909" i="14"/>
  <c r="K910" i="14"/>
  <c r="K911" i="14"/>
  <c r="K912" i="14"/>
  <c r="K913" i="14"/>
  <c r="K914" i="14"/>
  <c r="K915" i="14"/>
  <c r="K916" i="14"/>
  <c r="K917" i="14"/>
  <c r="K918" i="14"/>
  <c r="K919" i="14"/>
  <c r="K920" i="14"/>
  <c r="K921" i="14"/>
  <c r="K922" i="14"/>
  <c r="K923" i="14"/>
  <c r="K924" i="14"/>
  <c r="K925" i="14"/>
  <c r="K926" i="14"/>
  <c r="K927" i="14"/>
  <c r="K928" i="14"/>
  <c r="K929" i="14"/>
  <c r="K930" i="14"/>
  <c r="K931" i="14"/>
  <c r="K932" i="14"/>
  <c r="K933" i="14"/>
  <c r="K934" i="14"/>
  <c r="K935" i="14"/>
  <c r="K936" i="14"/>
  <c r="K937" i="14"/>
  <c r="K938" i="14"/>
  <c r="K939" i="14"/>
  <c r="K940" i="14"/>
  <c r="K941" i="14"/>
  <c r="K942" i="14"/>
  <c r="K943" i="14"/>
  <c r="K944" i="14"/>
  <c r="K945" i="14"/>
  <c r="K946" i="14"/>
  <c r="K947" i="14"/>
  <c r="K948" i="14"/>
  <c r="K949" i="14"/>
  <c r="K950" i="14"/>
  <c r="K951" i="14"/>
  <c r="K952" i="14"/>
  <c r="K953" i="14"/>
  <c r="K954" i="14"/>
  <c r="K955" i="14"/>
  <c r="K956" i="14"/>
  <c r="K957" i="14"/>
  <c r="K958" i="14"/>
  <c r="K959" i="14"/>
  <c r="K960" i="14"/>
  <c r="K961" i="14"/>
  <c r="K962" i="14"/>
  <c r="K963" i="14"/>
  <c r="K964" i="14"/>
  <c r="K965" i="14"/>
  <c r="K966" i="14"/>
  <c r="K967" i="14"/>
  <c r="K968" i="14"/>
  <c r="K969" i="14"/>
  <c r="K970" i="14"/>
  <c r="K971" i="14"/>
  <c r="K972" i="14"/>
  <c r="K973" i="14"/>
  <c r="K974" i="14"/>
  <c r="K975" i="14"/>
  <c r="K976" i="14"/>
  <c r="K4" i="14"/>
  <c r="J4" i="14"/>
  <c r="S5" i="12" s="1"/>
  <c r="AF2" i="6" l="1"/>
  <c r="AD2" i="6"/>
  <c r="X23" i="12"/>
  <c r="T30" i="12"/>
  <c r="V30" i="12"/>
  <c r="X30" i="12"/>
  <c r="AF210" i="6"/>
  <c r="AF56" i="6"/>
  <c r="AH5" i="6"/>
  <c r="T29" i="12"/>
  <c r="T24" i="12"/>
  <c r="T20" i="12"/>
  <c r="V29" i="12"/>
  <c r="V24" i="12"/>
  <c r="V20" i="12"/>
  <c r="X25" i="12"/>
  <c r="T25" i="12"/>
  <c r="V25" i="12"/>
  <c r="T14" i="12"/>
  <c r="T5" i="12"/>
  <c r="T23" i="12"/>
  <c r="T17" i="12"/>
  <c r="T28" i="12"/>
  <c r="T21" i="12"/>
  <c r="T19" i="12"/>
  <c r="T15" i="12"/>
  <c r="T10" i="12"/>
  <c r="T6" i="12"/>
  <c r="V28" i="12"/>
  <c r="V21" i="12"/>
  <c r="V19" i="12"/>
  <c r="V15" i="12"/>
  <c r="V10" i="12"/>
  <c r="V6" i="12"/>
  <c r="X27" i="12"/>
  <c r="X26" i="12"/>
  <c r="X9" i="12"/>
  <c r="T18" i="12"/>
  <c r="T12" i="12"/>
  <c r="T22" i="12"/>
  <c r="T7" i="12"/>
  <c r="T27" i="12"/>
  <c r="T26" i="12"/>
  <c r="T9" i="12"/>
  <c r="V27" i="12"/>
  <c r="V26" i="12"/>
  <c r="V9" i="12"/>
  <c r="X29" i="12"/>
  <c r="X24" i="12"/>
  <c r="X20" i="12"/>
  <c r="X18" i="12"/>
  <c r="X14" i="12"/>
  <c r="X12" i="12"/>
  <c r="X8" i="12"/>
  <c r="V18" i="12"/>
  <c r="V14" i="12"/>
  <c r="V12" i="12"/>
  <c r="V8" i="12"/>
  <c r="X22" i="12"/>
  <c r="X17" i="12"/>
  <c r="X13" i="12"/>
  <c r="X7" i="12"/>
  <c r="T8" i="12"/>
  <c r="T13" i="12"/>
  <c r="V23" i="12"/>
  <c r="V22" i="12"/>
  <c r="V17" i="12"/>
  <c r="V13" i="12"/>
  <c r="V7" i="12"/>
  <c r="X28" i="12"/>
  <c r="X21" i="12"/>
  <c r="X19" i="12"/>
  <c r="X15" i="12"/>
  <c r="X10" i="12"/>
  <c r="X6" i="12"/>
  <c r="S31" i="12"/>
  <c r="S33" i="12" s="1"/>
  <c r="Z6" i="12"/>
  <c r="Z14" i="12"/>
  <c r="Z22" i="12"/>
  <c r="Y34" i="12"/>
  <c r="W5" i="12"/>
  <c r="Z7" i="12"/>
  <c r="Z15" i="12"/>
  <c r="Z23" i="12"/>
  <c r="Z34" i="12"/>
  <c r="Y5" i="12"/>
  <c r="X34" i="12"/>
  <c r="Z11" i="12"/>
  <c r="Z12" i="12"/>
  <c r="Z21" i="12"/>
  <c r="Z8" i="12"/>
  <c r="Z16" i="12"/>
  <c r="Z24" i="12"/>
  <c r="Z5" i="12"/>
  <c r="X5" i="12"/>
  <c r="W34" i="12"/>
  <c r="Z28" i="12"/>
  <c r="Z29" i="12"/>
  <c r="Z9" i="12"/>
  <c r="Z17" i="12"/>
  <c r="Z25" i="12"/>
  <c r="Z27" i="12"/>
  <c r="Z20" i="12"/>
  <c r="Z10" i="12"/>
  <c r="Z18" i="12"/>
  <c r="Z26" i="12"/>
  <c r="Z19" i="12"/>
  <c r="Z13" i="12"/>
  <c r="U34" i="12"/>
  <c r="V34" i="12"/>
  <c r="V5" i="12"/>
  <c r="T34" i="12"/>
  <c r="AH56" i="6" l="1"/>
  <c r="AH210" i="6"/>
  <c r="W31" i="12"/>
  <c r="W33" i="12" s="1"/>
  <c r="V31" i="12"/>
  <c r="V33" i="12" s="1"/>
  <c r="X31" i="12"/>
  <c r="X33" i="12" s="1"/>
  <c r="Z31" i="12"/>
  <c r="Z33" i="12" s="1"/>
  <c r="T31" i="12"/>
  <c r="T33" i="12" s="1"/>
  <c r="U31" i="12"/>
  <c r="U33" i="12" s="1"/>
  <c r="Y31" i="12"/>
  <c r="Y33" i="12" s="1"/>
  <c r="C26" i="12" l="1"/>
  <c r="C16" i="12"/>
  <c r="D26" i="12" l="1"/>
  <c r="E8" i="12" l="1"/>
  <c r="E10" i="12"/>
  <c r="J8" i="12" l="1"/>
  <c r="J6" i="12"/>
  <c r="J9" i="12"/>
  <c r="J27" i="12"/>
  <c r="J22" i="12"/>
  <c r="J25" i="12"/>
  <c r="J18" i="12"/>
  <c r="J21" i="12"/>
  <c r="J28" i="12"/>
  <c r="J24" i="12"/>
  <c r="J17" i="12"/>
  <c r="J19" i="12"/>
  <c r="C29" i="12"/>
  <c r="C11" i="12"/>
  <c r="C14" i="12"/>
  <c r="C13" i="12"/>
  <c r="C12" i="12"/>
  <c r="C6" i="12"/>
  <c r="C7" i="12"/>
  <c r="C27" i="12"/>
  <c r="C8" i="12"/>
  <c r="C10" i="12"/>
  <c r="C9" i="12"/>
  <c r="C28" i="12"/>
  <c r="C15" i="12"/>
  <c r="C18" i="12"/>
  <c r="C22" i="12"/>
  <c r="C24" i="12"/>
  <c r="C25" i="12"/>
  <c r="C23" i="12"/>
  <c r="C17" i="12"/>
  <c r="C21" i="12"/>
  <c r="C20" i="12"/>
  <c r="C19" i="12"/>
  <c r="C5" i="12"/>
  <c r="G19" i="12"/>
  <c r="L20" i="12"/>
  <c r="K27" i="12"/>
  <c r="F17" i="12"/>
  <c r="L26" i="12"/>
  <c r="K26" i="12"/>
  <c r="J26" i="12"/>
  <c r="I26" i="12"/>
  <c r="H26" i="12"/>
  <c r="G26" i="12"/>
  <c r="F26" i="12"/>
  <c r="E26" i="12"/>
  <c r="K23" i="12"/>
  <c r="K25" i="12"/>
  <c r="F25" i="12"/>
  <c r="E25" i="12"/>
  <c r="L25" i="12"/>
  <c r="I25" i="12"/>
  <c r="H25" i="12"/>
  <c r="G25" i="12"/>
  <c r="K24" i="12"/>
  <c r="G24" i="12"/>
  <c r="L24" i="12"/>
  <c r="I24" i="12"/>
  <c r="H24" i="12"/>
  <c r="F24" i="12"/>
  <c r="E24" i="12"/>
  <c r="L23" i="12"/>
  <c r="J23" i="12"/>
  <c r="I23" i="12"/>
  <c r="H23" i="12"/>
  <c r="G23" i="12"/>
  <c r="F23" i="12"/>
  <c r="E23" i="12"/>
  <c r="K22" i="12"/>
  <c r="H22" i="12"/>
  <c r="G22" i="12"/>
  <c r="F22" i="12"/>
  <c r="L22" i="12"/>
  <c r="I22" i="12"/>
  <c r="E22" i="12"/>
  <c r="G16" i="12"/>
  <c r="L21" i="12"/>
  <c r="K21" i="12"/>
  <c r="I21" i="12"/>
  <c r="H21" i="12"/>
  <c r="G21" i="12"/>
  <c r="F21" i="12"/>
  <c r="E21" i="12"/>
  <c r="L18" i="12"/>
  <c r="K20" i="12"/>
  <c r="J20" i="12"/>
  <c r="I20" i="12"/>
  <c r="H20" i="12"/>
  <c r="G20" i="12"/>
  <c r="F20" i="12"/>
  <c r="E20" i="12"/>
  <c r="J15" i="12"/>
  <c r="I15" i="12"/>
  <c r="L19" i="12"/>
  <c r="K19" i="12"/>
  <c r="I19" i="12"/>
  <c r="H19" i="12"/>
  <c r="F19" i="12"/>
  <c r="E19" i="12"/>
  <c r="L28" i="12"/>
  <c r="K28" i="12"/>
  <c r="I28" i="12"/>
  <c r="H28" i="12"/>
  <c r="G28" i="12"/>
  <c r="F28" i="12"/>
  <c r="E28" i="12"/>
  <c r="K18" i="12"/>
  <c r="I18" i="12"/>
  <c r="H18" i="12"/>
  <c r="G18" i="12"/>
  <c r="F18" i="12"/>
  <c r="E18" i="12"/>
  <c r="K9" i="12"/>
  <c r="L17" i="12"/>
  <c r="K17" i="12"/>
  <c r="I17" i="12"/>
  <c r="H17" i="12"/>
  <c r="G17" i="12"/>
  <c r="E17" i="12"/>
  <c r="L16" i="12"/>
  <c r="K16" i="12"/>
  <c r="J16" i="12"/>
  <c r="I16" i="12"/>
  <c r="H16" i="12"/>
  <c r="F16" i="12"/>
  <c r="E16" i="12"/>
  <c r="I8" i="12"/>
  <c r="L15" i="12"/>
  <c r="K15" i="12"/>
  <c r="H15" i="12"/>
  <c r="G15" i="12"/>
  <c r="F15" i="12"/>
  <c r="E15" i="12"/>
  <c r="L27" i="12"/>
  <c r="I27" i="12"/>
  <c r="H27" i="12"/>
  <c r="G27" i="12"/>
  <c r="F27" i="12"/>
  <c r="E27" i="12"/>
  <c r="L14" i="12"/>
  <c r="E14" i="12"/>
  <c r="J13" i="12"/>
  <c r="I13" i="12"/>
  <c r="L12" i="12"/>
  <c r="K12" i="12"/>
  <c r="G12" i="12"/>
  <c r="F12" i="12"/>
  <c r="J12" i="12"/>
  <c r="I12" i="12"/>
  <c r="H12" i="12"/>
  <c r="E12" i="12"/>
  <c r="L11" i="12"/>
  <c r="K11" i="12"/>
  <c r="L13" i="12"/>
  <c r="K13" i="12"/>
  <c r="H13" i="12"/>
  <c r="G13" i="12"/>
  <c r="F13" i="12"/>
  <c r="E13" i="12"/>
  <c r="L10" i="12"/>
  <c r="K10" i="12"/>
  <c r="J10" i="12"/>
  <c r="I10" i="12"/>
  <c r="H10" i="12"/>
  <c r="G10" i="12"/>
  <c r="F10" i="12"/>
  <c r="K14" i="12"/>
  <c r="J14" i="12"/>
  <c r="I14" i="12"/>
  <c r="H14" i="12"/>
  <c r="G14" i="12"/>
  <c r="F14" i="12"/>
  <c r="L9" i="12"/>
  <c r="I9" i="12"/>
  <c r="H9" i="12"/>
  <c r="G9" i="12"/>
  <c r="F9" i="12"/>
  <c r="E9" i="12"/>
  <c r="J11" i="12"/>
  <c r="I11" i="12"/>
  <c r="H11" i="12"/>
  <c r="G11" i="12"/>
  <c r="F11" i="12"/>
  <c r="E11" i="12"/>
  <c r="L8" i="12"/>
  <c r="K8" i="12"/>
  <c r="H8" i="12"/>
  <c r="G8" i="12"/>
  <c r="F8" i="12"/>
  <c r="L29" i="12"/>
  <c r="K29" i="12"/>
  <c r="J29" i="12"/>
  <c r="I29" i="12"/>
  <c r="H29" i="12"/>
  <c r="G29" i="12"/>
  <c r="F29" i="12"/>
  <c r="E29" i="12"/>
  <c r="L7" i="12"/>
  <c r="K7" i="12"/>
  <c r="I7" i="12"/>
  <c r="H7" i="12"/>
  <c r="G7" i="12"/>
  <c r="F7" i="12"/>
  <c r="E7" i="12"/>
  <c r="J5" i="12"/>
  <c r="L6" i="12"/>
  <c r="K6" i="12"/>
  <c r="I6" i="12"/>
  <c r="H6" i="12"/>
  <c r="G6" i="12"/>
  <c r="F6" i="12"/>
  <c r="E6" i="12"/>
  <c r="H5" i="12"/>
  <c r="I5" i="12"/>
  <c r="F5" i="12"/>
  <c r="E5" i="12"/>
  <c r="M6" i="11" l="1"/>
  <c r="J7" i="12"/>
  <c r="J40" i="12" s="1"/>
  <c r="I40" i="12"/>
  <c r="H40" i="12"/>
  <c r="E40" i="12"/>
  <c r="F40" i="12"/>
  <c r="C40" i="12"/>
  <c r="K5" i="12"/>
  <c r="K40" i="12" s="1"/>
  <c r="L5" i="12"/>
  <c r="L40" i="12" s="1"/>
  <c r="G5" i="12"/>
  <c r="G40" i="12" s="1"/>
  <c r="M15" i="11" l="1"/>
  <c r="M14" i="11"/>
  <c r="M13" i="11"/>
  <c r="M12" i="11"/>
  <c r="M11" i="11"/>
  <c r="M10" i="11"/>
  <c r="M9" i="11"/>
  <c r="D8" i="11"/>
  <c r="D7" i="11"/>
  <c r="F5" i="11"/>
  <c r="K5" i="11"/>
  <c r="J5" i="11"/>
  <c r="I5" i="11"/>
  <c r="H5" i="11"/>
  <c r="G5" i="11"/>
  <c r="M5" i="11" l="1"/>
  <c r="D10" i="12"/>
  <c r="D12" i="12"/>
  <c r="C5" i="11"/>
  <c r="D6" i="11"/>
  <c r="D5" i="11" s="1"/>
  <c r="E5" i="11" l="1"/>
  <c r="D24" i="12"/>
  <c r="D25" i="12"/>
  <c r="D13" i="12"/>
  <c r="D14" i="12"/>
  <c r="D29" i="12"/>
  <c r="D19" i="12"/>
  <c r="D17" i="12"/>
  <c r="D7" i="12"/>
  <c r="D28" i="12"/>
  <c r="D8" i="12"/>
  <c r="D6" i="12"/>
  <c r="D22" i="12"/>
  <c r="D11" i="12"/>
  <c r="D27" i="12"/>
  <c r="D18" i="12"/>
  <c r="D23" i="12"/>
  <c r="D21" i="12"/>
  <c r="D15" i="12"/>
  <c r="D5" i="12" l="1"/>
  <c r="D20" i="12"/>
  <c r="D9" i="12"/>
  <c r="D16" i="12"/>
  <c r="D40" i="12" l="1"/>
  <c r="O6" i="11"/>
  <c r="O5" i="11" l="1"/>
  <c r="O15" i="11" s="1"/>
  <c r="M16" i="11" s="1"/>
  <c r="C16" i="11" s="1"/>
  <c r="AH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56" authorId="0" shapeId="0" xr:uid="{952369A1-8BD2-475D-8D54-19BD2EF4F91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与财务对税减免处调整0.01</t>
        </r>
      </text>
    </comment>
    <comment ref="R61" authorId="0" shapeId="0" xr:uid="{18777AE4-1CFD-40E4-82C5-61B8BB23E79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此处调整9元</t>
        </r>
      </text>
    </comment>
    <comment ref="B688" authorId="0" shapeId="0" xr:uid="{BF18D074-EFCA-40A8-B6C7-BEC5FEEF216A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与财务对税扣税处调整0.01</t>
        </r>
      </text>
    </comment>
    <comment ref="B1220" authorId="0" shapeId="0" xr:uid="{6A8D70A8-B64A-438A-97C4-14D61CAB67B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累计专项附加扣除奖金时又变动以财务为主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1315" authorId="0" shapeId="0" xr:uid="{18C6B806-1F66-4F77-8771-F335F2AB0613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此人9月离职，加此条用于8月奖金算税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R10" authorId="0" shapeId="0" xr:uid="{B869A777-0162-4707-B561-FBAC5A639D40}">
      <text>
        <r>
          <rPr>
            <b/>
            <sz val="9"/>
            <color indexed="81"/>
            <rFont val="宋体"/>
            <family val="3"/>
            <charset val="134"/>
          </rPr>
          <t>提示:额外增加的30是张向群的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<sst xmlns="http://schemas.openxmlformats.org/spreadsheetml/2006/main" count="77601" uniqueCount="9495">
  <si>
    <t>身份证号码</t>
  </si>
  <si>
    <t>银行账号</t>
  </si>
  <si>
    <t>奖金系数</t>
  </si>
  <si>
    <t>姓名</t>
  </si>
  <si>
    <t>中层绩效薪</t>
  </si>
  <si>
    <t>专家绩效薪</t>
  </si>
  <si>
    <t>累计子女教育</t>
  </si>
  <si>
    <t>累计住房贷款利息</t>
  </si>
  <si>
    <t>累计住房租金</t>
  </si>
  <si>
    <t>累计赡养老人</t>
  </si>
  <si>
    <t>累计继续教育</t>
  </si>
  <si>
    <t>累计应纳税所得额</t>
  </si>
  <si>
    <t>累计已预缴税额</t>
  </si>
  <si>
    <t>张弛</t>
  </si>
  <si>
    <t>130203197304132418</t>
  </si>
  <si>
    <t>6217000180023875259</t>
  </si>
  <si>
    <t>公司高层</t>
  </si>
  <si>
    <t>经营管理-高层</t>
  </si>
  <si>
    <t>孙胜军</t>
  </si>
  <si>
    <t>130203197006302159</t>
  </si>
  <si>
    <t>张爱民</t>
  </si>
  <si>
    <t>130221197107254312</t>
  </si>
  <si>
    <t>6217000180023871712</t>
  </si>
  <si>
    <t>单立东</t>
  </si>
  <si>
    <t>130203197203252111</t>
  </si>
  <si>
    <t>6227000180600273356</t>
  </si>
  <si>
    <t>李宝忠</t>
  </si>
  <si>
    <t>130203196911123316</t>
  </si>
  <si>
    <t>6217000180015195161</t>
  </si>
  <si>
    <t>经营管理-中层</t>
  </si>
  <si>
    <t>李毅挺</t>
  </si>
  <si>
    <t>13020319750504211X</t>
  </si>
  <si>
    <t>6217000180031743556</t>
  </si>
  <si>
    <t>马晓春</t>
  </si>
  <si>
    <t>130203196902080027</t>
  </si>
  <si>
    <t>6227000180600215498</t>
  </si>
  <si>
    <t>李元明</t>
  </si>
  <si>
    <t>130203196506192318</t>
  </si>
  <si>
    <t>6217000180023873304</t>
  </si>
  <si>
    <t>综合部（法律事务部）</t>
  </si>
  <si>
    <t>耿筠</t>
  </si>
  <si>
    <t>13020319741014245X</t>
  </si>
  <si>
    <t>6217000180029895475</t>
  </si>
  <si>
    <t>张文利</t>
  </si>
  <si>
    <t>130202197009120610</t>
  </si>
  <si>
    <t>6217000180023872892</t>
  </si>
  <si>
    <t>财务经营部</t>
  </si>
  <si>
    <t>宋长江</t>
  </si>
  <si>
    <t>130202196903257414</t>
  </si>
  <si>
    <t>6217000180014038958</t>
  </si>
  <si>
    <t>纪委
（监察部）</t>
  </si>
  <si>
    <t>张向群</t>
  </si>
  <si>
    <t>210102197008115646</t>
  </si>
  <si>
    <t>6217000180029895517</t>
  </si>
  <si>
    <t>党委组织部（人力资源部）</t>
  </si>
  <si>
    <t>刘广民</t>
  </si>
  <si>
    <t>130204196910020610</t>
  </si>
  <si>
    <t>6227000180450048668</t>
  </si>
  <si>
    <t>于进水</t>
  </si>
  <si>
    <t>130203196301162430</t>
  </si>
  <si>
    <t>6217000180022945301</t>
  </si>
  <si>
    <t>工程管理部</t>
  </si>
  <si>
    <t>王培军</t>
  </si>
  <si>
    <t>130203196601132110</t>
  </si>
  <si>
    <t>6217000180009505821</t>
  </si>
  <si>
    <t>杨敏</t>
  </si>
  <si>
    <t>130225197308216713</t>
  </si>
  <si>
    <t>6217000180029895574</t>
  </si>
  <si>
    <t>杨晓江</t>
  </si>
  <si>
    <t>130324197107290916</t>
  </si>
  <si>
    <t>6227000180600217221</t>
  </si>
  <si>
    <t>技术创新部</t>
  </si>
  <si>
    <t>潘玉发</t>
  </si>
  <si>
    <t>130203198006111517</t>
  </si>
  <si>
    <t>6217000180031743820</t>
  </si>
  <si>
    <t>信息自动化部</t>
  </si>
  <si>
    <t>张大勇</t>
  </si>
  <si>
    <t>130203197311053013</t>
  </si>
  <si>
    <t>6217000180022976231</t>
  </si>
  <si>
    <t>崔海龙</t>
  </si>
  <si>
    <t>13020319790308303X</t>
  </si>
  <si>
    <t>6217000180031735198</t>
  </si>
  <si>
    <t>设备管理部</t>
  </si>
  <si>
    <t>刘双力</t>
  </si>
  <si>
    <t>130203197804262411</t>
  </si>
  <si>
    <t>6217000180031744018</t>
  </si>
  <si>
    <t>王峰</t>
  </si>
  <si>
    <t>130203196401062410</t>
  </si>
  <si>
    <t>宋英杰</t>
  </si>
  <si>
    <t>130203197102143338</t>
  </si>
  <si>
    <t>6217000180009150800</t>
  </si>
  <si>
    <t>周玉将</t>
  </si>
  <si>
    <t>130203196609242111</t>
  </si>
  <si>
    <t>6217000180031744158</t>
  </si>
  <si>
    <t>聂文贤</t>
  </si>
  <si>
    <t>130203196512282117</t>
  </si>
  <si>
    <t>6217000180022574424</t>
  </si>
  <si>
    <t>安全部</t>
  </si>
  <si>
    <t>朱振杰</t>
  </si>
  <si>
    <t>130204197302122730</t>
  </si>
  <si>
    <t>6227000180600061413</t>
  </si>
  <si>
    <t>保卫部</t>
  </si>
  <si>
    <t>张斌</t>
  </si>
  <si>
    <t>130902198412020014</t>
  </si>
  <si>
    <t>6227000180670029746</t>
  </si>
  <si>
    <t>专业技术人员</t>
  </si>
  <si>
    <t>张宝会</t>
  </si>
  <si>
    <t>130206196306300010</t>
  </si>
  <si>
    <t>6217000180023874260</t>
  </si>
  <si>
    <t>焦化事业部</t>
  </si>
  <si>
    <t>赵义品</t>
  </si>
  <si>
    <t>130202196707200613</t>
  </si>
  <si>
    <t>6217000180002732034</t>
  </si>
  <si>
    <t>张乃强</t>
  </si>
  <si>
    <t>120106196610160510</t>
  </si>
  <si>
    <t>6227000180600232477</t>
  </si>
  <si>
    <t>冷轧事业部</t>
  </si>
  <si>
    <t>于世川</t>
  </si>
  <si>
    <t>130203196308152139</t>
  </si>
  <si>
    <t>6227000180600180114</t>
  </si>
  <si>
    <t>段新民</t>
  </si>
  <si>
    <t>130204197009260915</t>
  </si>
  <si>
    <t>炼铁事业部</t>
  </si>
  <si>
    <t>赵银</t>
  </si>
  <si>
    <t>13020319820922241X</t>
  </si>
  <si>
    <t>经营管理-其他</t>
  </si>
  <si>
    <t>李海鹏</t>
  </si>
  <si>
    <t>150124198907201157</t>
  </si>
  <si>
    <t>6217000180031743564</t>
  </si>
  <si>
    <t>薛曼</t>
  </si>
  <si>
    <t>130203197211253042</t>
  </si>
  <si>
    <t>乔磊</t>
  </si>
  <si>
    <t>130203197507222413</t>
  </si>
  <si>
    <t>6217000180031743580</t>
  </si>
  <si>
    <t>罗少云</t>
  </si>
  <si>
    <t>130636198401282884</t>
  </si>
  <si>
    <t>6217000180031743598</t>
  </si>
  <si>
    <t>运营改善部（董事会办公室）（发展规划部）</t>
  </si>
  <si>
    <t>佟文彬</t>
  </si>
  <si>
    <t>130202198504012718</t>
  </si>
  <si>
    <t>6217000180022179281</t>
  </si>
  <si>
    <t>张艳军</t>
  </si>
  <si>
    <t>510213197309141632</t>
  </si>
  <si>
    <t>6217000180031743606</t>
  </si>
  <si>
    <t>姚永奎</t>
  </si>
  <si>
    <t>130223197005099051</t>
  </si>
  <si>
    <t>6217000180031735396</t>
  </si>
  <si>
    <t>董大明</t>
  </si>
  <si>
    <t>130324197704145434</t>
  </si>
  <si>
    <t>6217000180031743614</t>
  </si>
  <si>
    <t>孙健</t>
  </si>
  <si>
    <t>130223199005232616</t>
  </si>
  <si>
    <t>6217000180031743028</t>
  </si>
  <si>
    <t>工会
（团委）</t>
  </si>
  <si>
    <t>赵楠</t>
  </si>
  <si>
    <t>130205197708213954</t>
  </si>
  <si>
    <t>6217000180023875929</t>
  </si>
  <si>
    <t>刘亚光</t>
  </si>
  <si>
    <t>130203196207102415</t>
  </si>
  <si>
    <t>6217000180023831567</t>
  </si>
  <si>
    <t>生产操作人员</t>
  </si>
  <si>
    <t>曹小强</t>
  </si>
  <si>
    <t>130203197003040034</t>
  </si>
  <si>
    <t>6227000182040029927</t>
  </si>
  <si>
    <t>罗绍忠</t>
  </si>
  <si>
    <t>130203196005071518</t>
  </si>
  <si>
    <t>6217000180023868965</t>
  </si>
  <si>
    <t>谢福星</t>
  </si>
  <si>
    <t>130205198511193915</t>
  </si>
  <si>
    <t>6217000180031735669</t>
  </si>
  <si>
    <t>吴顺奇</t>
  </si>
  <si>
    <t>130203196410123019</t>
  </si>
  <si>
    <t>6217000180026761514</t>
  </si>
  <si>
    <t>王建新</t>
  </si>
  <si>
    <t>130203197210022111</t>
  </si>
  <si>
    <t>6217000180023868882</t>
  </si>
  <si>
    <t>党委办公室</t>
  </si>
  <si>
    <t>巴健磊</t>
  </si>
  <si>
    <t>130203198201073018</t>
  </si>
  <si>
    <t>6217000180032375531</t>
  </si>
  <si>
    <t>苏山</t>
  </si>
  <si>
    <t>131002198604292016</t>
  </si>
  <si>
    <t>6217000180031743630</t>
  </si>
  <si>
    <t>王少伟</t>
  </si>
  <si>
    <t>130203197105171529</t>
  </si>
  <si>
    <t>6217000180031743648</t>
  </si>
  <si>
    <t>蔡佳霖</t>
  </si>
  <si>
    <t>130206199108241834</t>
  </si>
  <si>
    <t>6217000180015165347</t>
  </si>
  <si>
    <t>曹欣欣</t>
  </si>
  <si>
    <t>130203197408252166</t>
  </si>
  <si>
    <t>6217000180031735529</t>
  </si>
  <si>
    <t>唐巍</t>
  </si>
  <si>
    <t>130202198301270637</t>
  </si>
  <si>
    <t>朱振兴</t>
  </si>
  <si>
    <t>130224198603213038</t>
  </si>
  <si>
    <t>6236680180002948249</t>
  </si>
  <si>
    <t>杜旭辉</t>
  </si>
  <si>
    <t>131025198501010332</t>
  </si>
  <si>
    <t>6217000180029895541</t>
  </si>
  <si>
    <t>刘济业</t>
  </si>
  <si>
    <t>130224198601267614</t>
  </si>
  <si>
    <t>6217000180031743689</t>
  </si>
  <si>
    <t>王瑛琳</t>
  </si>
  <si>
    <t>371621198907242012</t>
  </si>
  <si>
    <t>6217000180031743697</t>
  </si>
  <si>
    <t>董明</t>
  </si>
  <si>
    <t>130204198107203038</t>
  </si>
  <si>
    <t>6217000180024755344</t>
  </si>
  <si>
    <t>任辉</t>
  </si>
  <si>
    <t>210106198511033613</t>
  </si>
  <si>
    <t>6217000180022186534</t>
  </si>
  <si>
    <t>梁飞</t>
  </si>
  <si>
    <t>130203198910163614</t>
  </si>
  <si>
    <t>6217000180014983328</t>
  </si>
  <si>
    <t>李龙吟</t>
  </si>
  <si>
    <t>13020319880810241X</t>
  </si>
  <si>
    <t>6217000180022591717</t>
  </si>
  <si>
    <t>王立成</t>
  </si>
  <si>
    <t>13020319821105091X</t>
  </si>
  <si>
    <t>6217000180032386645</t>
  </si>
  <si>
    <t>孙琦</t>
  </si>
  <si>
    <t>130202197601290029</t>
  </si>
  <si>
    <t>6217000180022599603</t>
  </si>
  <si>
    <t>党委宣传部（企业文化部）</t>
  </si>
  <si>
    <t>张扬</t>
  </si>
  <si>
    <t>120225198505080811</t>
  </si>
  <si>
    <t>6217000180023874856</t>
  </si>
  <si>
    <t>姬涛</t>
  </si>
  <si>
    <t>130204199209060618</t>
  </si>
  <si>
    <t>6217000180032386520</t>
  </si>
  <si>
    <t>杨宏星</t>
  </si>
  <si>
    <t>130205198112031812</t>
  </si>
  <si>
    <t>6236680180002986777</t>
  </si>
  <si>
    <t>张少辉</t>
  </si>
  <si>
    <t>130223198510170634</t>
  </si>
  <si>
    <t>6217000180031743705</t>
  </si>
  <si>
    <t>吴艳敏</t>
  </si>
  <si>
    <t>130203197512142127</t>
  </si>
  <si>
    <t>6217000180031743465</t>
  </si>
  <si>
    <t>余浩</t>
  </si>
  <si>
    <t>13020319930203301X</t>
  </si>
  <si>
    <t>6227000180450126175</t>
  </si>
  <si>
    <t>郑金凤</t>
  </si>
  <si>
    <t>130203197106052126</t>
  </si>
  <si>
    <t>齐玉磊</t>
  </si>
  <si>
    <t>131126198202260050</t>
  </si>
  <si>
    <t>6217000180031735081</t>
  </si>
  <si>
    <t>刘佳颖</t>
  </si>
  <si>
    <t>130204198208080014</t>
  </si>
  <si>
    <t>6217000180031743721</t>
  </si>
  <si>
    <t>谢鑫</t>
  </si>
  <si>
    <t>130203198109042710</t>
  </si>
  <si>
    <t>6217000180031735099</t>
  </si>
  <si>
    <t>韩正阳</t>
  </si>
  <si>
    <t>130203199107081518</t>
  </si>
  <si>
    <t>6217000180031743481</t>
  </si>
  <si>
    <t>李连山</t>
  </si>
  <si>
    <t>132821197404259018</t>
  </si>
  <si>
    <t>6217000180031735107</t>
  </si>
  <si>
    <t>魏东超</t>
  </si>
  <si>
    <t>130202198406287216</t>
  </si>
  <si>
    <t>6217000180031743739</t>
  </si>
  <si>
    <t>董广博</t>
  </si>
  <si>
    <t>130203197007032111</t>
  </si>
  <si>
    <t>6217000180031735115</t>
  </si>
  <si>
    <t>陈世超</t>
  </si>
  <si>
    <t>13222819810616261X</t>
  </si>
  <si>
    <t>6217000180031735404</t>
  </si>
  <si>
    <t>黄征</t>
  </si>
  <si>
    <t>130203196112222430</t>
  </si>
  <si>
    <t>6217000180031743978</t>
  </si>
  <si>
    <t>赵义</t>
  </si>
  <si>
    <t>421083199001200954</t>
  </si>
  <si>
    <t>6217000180031743747</t>
  </si>
  <si>
    <t>张子建</t>
  </si>
  <si>
    <t>130228197210026013</t>
  </si>
  <si>
    <t>6217000180024137493</t>
  </si>
  <si>
    <t>热轧事业部</t>
  </si>
  <si>
    <t>李楠</t>
  </si>
  <si>
    <t>130203197412222138</t>
  </si>
  <si>
    <t>6217000180024137501</t>
  </si>
  <si>
    <t>李爱鹏</t>
  </si>
  <si>
    <t>130205198202053919</t>
  </si>
  <si>
    <t>6217000180022952463</t>
  </si>
  <si>
    <t>赵延军</t>
  </si>
  <si>
    <t>130203197207223019</t>
  </si>
  <si>
    <t>6217000180022986636</t>
  </si>
  <si>
    <t>谢海琨</t>
  </si>
  <si>
    <t>130204197709300615</t>
  </si>
  <si>
    <t>6217000180031743788</t>
  </si>
  <si>
    <t>李瓒</t>
  </si>
  <si>
    <t>130205196905080332</t>
  </si>
  <si>
    <t>6217000180022573210</t>
  </si>
  <si>
    <t>林东</t>
  </si>
  <si>
    <t>13020219780713091X</t>
  </si>
  <si>
    <t>6217000180031735149</t>
  </si>
  <si>
    <t>王海涛</t>
  </si>
  <si>
    <t>130202197909170015</t>
  </si>
  <si>
    <t>6217000180031743499</t>
  </si>
  <si>
    <t>么文</t>
  </si>
  <si>
    <t>130203198608293039</t>
  </si>
  <si>
    <t>6217000180031735172</t>
  </si>
  <si>
    <t>陈宇</t>
  </si>
  <si>
    <t>130203198408153015</t>
  </si>
  <si>
    <t>6217000180031743804</t>
  </si>
  <si>
    <t>宋欢</t>
  </si>
  <si>
    <t>130205198701190977</t>
  </si>
  <si>
    <t>6217000180022590214</t>
  </si>
  <si>
    <t>陈亚军</t>
  </si>
  <si>
    <t>130203196709083613</t>
  </si>
  <si>
    <t>6217000180022585321</t>
  </si>
  <si>
    <t>陈博</t>
  </si>
  <si>
    <t>130203198908042434</t>
  </si>
  <si>
    <t>6236680180000385105</t>
  </si>
  <si>
    <t>郭勐</t>
  </si>
  <si>
    <t>130205198809233916</t>
  </si>
  <si>
    <t>6217000180026886626</t>
  </si>
  <si>
    <t>郭辉</t>
  </si>
  <si>
    <t>130205198810063918</t>
  </si>
  <si>
    <t>6236680180004746641</t>
  </si>
  <si>
    <t>廉伟</t>
  </si>
  <si>
    <t>13020419820104001X</t>
  </si>
  <si>
    <t>6217000180000650055</t>
  </si>
  <si>
    <t>张勇</t>
  </si>
  <si>
    <t>130204198810103012</t>
  </si>
  <si>
    <t>6236680180004236437</t>
  </si>
  <si>
    <t>李国庆</t>
  </si>
  <si>
    <t>130202197909302719</t>
  </si>
  <si>
    <t>6236680180004574555</t>
  </si>
  <si>
    <t>陈浩</t>
  </si>
  <si>
    <t>130204198508151830</t>
  </si>
  <si>
    <t>6217000180022586832</t>
  </si>
  <si>
    <t>郗亮</t>
  </si>
  <si>
    <t>13020319771123362X</t>
  </si>
  <si>
    <t>6217000180023874393</t>
  </si>
  <si>
    <t>王靖</t>
  </si>
  <si>
    <t>130203197805011219</t>
  </si>
  <si>
    <t>6217000180022586261</t>
  </si>
  <si>
    <t>董超</t>
  </si>
  <si>
    <t>130283198409242337</t>
  </si>
  <si>
    <t>6217000180022957223</t>
  </si>
  <si>
    <t>孔祥凤</t>
  </si>
  <si>
    <t>130203197406052128</t>
  </si>
  <si>
    <t>6217000180022945913</t>
  </si>
  <si>
    <t>井长青</t>
  </si>
  <si>
    <t>13020319710529211X</t>
  </si>
  <si>
    <t>6217000180022177590</t>
  </si>
  <si>
    <t>殷文彬</t>
  </si>
  <si>
    <t>130203198210133051</t>
  </si>
  <si>
    <t>6217000180022981314</t>
  </si>
  <si>
    <t>孙博</t>
  </si>
  <si>
    <t>130206198505130316</t>
  </si>
  <si>
    <t>6217000180031743838</t>
  </si>
  <si>
    <t>卢志强</t>
  </si>
  <si>
    <t>130203197203022113</t>
  </si>
  <si>
    <t>6217000180031743846</t>
  </si>
  <si>
    <t>李中华</t>
  </si>
  <si>
    <t>130481198104045111</t>
  </si>
  <si>
    <t>6217000180031743861</t>
  </si>
  <si>
    <t>祖超</t>
  </si>
  <si>
    <t>130981198501276615</t>
  </si>
  <si>
    <t>6217000180031735180</t>
  </si>
  <si>
    <t>制造部</t>
  </si>
  <si>
    <t>李杨</t>
  </si>
  <si>
    <t>130203198212042110</t>
  </si>
  <si>
    <t>6217000180031743895</t>
  </si>
  <si>
    <t>康书广</t>
  </si>
  <si>
    <t>140102196602284853</t>
  </si>
  <si>
    <t>6217000180029895533</t>
  </si>
  <si>
    <t>史国亮</t>
  </si>
  <si>
    <t>130282198211212013</t>
  </si>
  <si>
    <t>信敬亮</t>
  </si>
  <si>
    <t>370832198706044115</t>
  </si>
  <si>
    <t>6217000180031743515</t>
  </si>
  <si>
    <t>杨震</t>
  </si>
  <si>
    <t>130921198510203411</t>
  </si>
  <si>
    <t>6217000180031743929</t>
  </si>
  <si>
    <t>焦连辉</t>
  </si>
  <si>
    <t>130525198406244516</t>
  </si>
  <si>
    <t>6217000180031743937</t>
  </si>
  <si>
    <t>蔡祖成</t>
  </si>
  <si>
    <t>36043019861104065X</t>
  </si>
  <si>
    <t>6217000180031743945</t>
  </si>
  <si>
    <t>史文</t>
  </si>
  <si>
    <t>130322197709063013</t>
  </si>
  <si>
    <t>6217000180031743952</t>
  </si>
  <si>
    <t>刘立学</t>
  </si>
  <si>
    <t>13063519841005465X</t>
  </si>
  <si>
    <t>6217000180031743960</t>
  </si>
  <si>
    <t>阎新杰</t>
  </si>
  <si>
    <t>132223197707162416</t>
  </si>
  <si>
    <t>6217000180031743986</t>
  </si>
  <si>
    <t>周永刚</t>
  </si>
  <si>
    <t>130224198210168918</t>
  </si>
  <si>
    <t>6217000180029895491</t>
  </si>
  <si>
    <t>万振旭</t>
  </si>
  <si>
    <t>142201199012069170</t>
  </si>
  <si>
    <t>6217000180031735818</t>
  </si>
  <si>
    <t>梁栋</t>
  </si>
  <si>
    <t>130224198211161515</t>
  </si>
  <si>
    <t>6217000180029895525</t>
  </si>
  <si>
    <t>刘光</t>
  </si>
  <si>
    <t>131124198408070233</t>
  </si>
  <si>
    <t>6217000180031744810</t>
  </si>
  <si>
    <t>唱春占</t>
  </si>
  <si>
    <t>130324197708220016</t>
  </si>
  <si>
    <t>6217000180031735305</t>
  </si>
  <si>
    <t>崔宝民</t>
  </si>
  <si>
    <t>130223197203084010</t>
  </si>
  <si>
    <t>6217000180022955029</t>
  </si>
  <si>
    <t>臧振东</t>
  </si>
  <si>
    <t>130225197608176119</t>
  </si>
  <si>
    <t>6217000180021628171</t>
  </si>
  <si>
    <t>李文刚</t>
  </si>
  <si>
    <t>13022519700321213X</t>
  </si>
  <si>
    <t>6217000180021627967</t>
  </si>
  <si>
    <t>冯江</t>
  </si>
  <si>
    <t>13022519860116331X</t>
  </si>
  <si>
    <t>6217000180021627900</t>
  </si>
  <si>
    <t>陈菲</t>
  </si>
  <si>
    <t>130223198607078420</t>
  </si>
  <si>
    <t>6217000180021628395</t>
  </si>
  <si>
    <t>张学武</t>
  </si>
  <si>
    <t>130228196906230034</t>
  </si>
  <si>
    <t>6217000180022581940</t>
  </si>
  <si>
    <t>动力部</t>
  </si>
  <si>
    <t>金轶钫</t>
  </si>
  <si>
    <t>130203197610121813</t>
  </si>
  <si>
    <t>6217000180023882958</t>
  </si>
  <si>
    <t>高燕</t>
  </si>
  <si>
    <t>133026197803273342</t>
  </si>
  <si>
    <t>6217000180023880127</t>
  </si>
  <si>
    <t>李志磊</t>
  </si>
  <si>
    <t>130223198111059015</t>
  </si>
  <si>
    <t>6217000180022597243</t>
  </si>
  <si>
    <t>张冲</t>
  </si>
  <si>
    <t>13092519820510501X</t>
  </si>
  <si>
    <t>6217000180022598332</t>
  </si>
  <si>
    <t>王欣</t>
  </si>
  <si>
    <t>130203197202200926</t>
  </si>
  <si>
    <t>6217000180022169027</t>
  </si>
  <si>
    <t>侯健</t>
  </si>
  <si>
    <t>130203198306252450</t>
  </si>
  <si>
    <t>6217000180022169217</t>
  </si>
  <si>
    <t>李鹏</t>
  </si>
  <si>
    <t>130635198405080490</t>
  </si>
  <si>
    <t>6217000180022170926</t>
  </si>
  <si>
    <t>吕耀强</t>
  </si>
  <si>
    <t>130202197803220619</t>
  </si>
  <si>
    <t>6217000180022986529</t>
  </si>
  <si>
    <t>郑兴跃</t>
  </si>
  <si>
    <t>13020219791231063X</t>
  </si>
  <si>
    <t>6217000180022976264</t>
  </si>
  <si>
    <t>孟德聪</t>
  </si>
  <si>
    <t>130282199206225113</t>
  </si>
  <si>
    <t>6217000180022163376</t>
  </si>
  <si>
    <t>付凯艳</t>
  </si>
  <si>
    <t>130426199005222928</t>
  </si>
  <si>
    <t>6217000180032376349</t>
  </si>
  <si>
    <t>冯立强</t>
  </si>
  <si>
    <t>130282199103032415</t>
  </si>
  <si>
    <t>6217000180032386561</t>
  </si>
  <si>
    <t>杨国生</t>
  </si>
  <si>
    <t>130202196604050616</t>
  </si>
  <si>
    <t>6217000180031735206</t>
  </si>
  <si>
    <t>董文超</t>
  </si>
  <si>
    <t>130203197901242113</t>
  </si>
  <si>
    <t>6217000180031744026</t>
  </si>
  <si>
    <t>杜宇辉</t>
  </si>
  <si>
    <t>110108196910012414</t>
  </si>
  <si>
    <t>6217000180031744034</t>
  </si>
  <si>
    <t>贾南</t>
  </si>
  <si>
    <t>130181198507197957</t>
  </si>
  <si>
    <t>6217000180031744059</t>
  </si>
  <si>
    <t>陈辉</t>
  </si>
  <si>
    <t>130202198703200615</t>
  </si>
  <si>
    <t>6217000180031744117</t>
  </si>
  <si>
    <t>李晨铭</t>
  </si>
  <si>
    <t>210303198202141639</t>
  </si>
  <si>
    <t>6217000180031744125</t>
  </si>
  <si>
    <t>刘国富</t>
  </si>
  <si>
    <t>12010419660313635X</t>
  </si>
  <si>
    <t>6217000180031744133</t>
  </si>
  <si>
    <t>刘卫洪</t>
  </si>
  <si>
    <t>130202197103190615</t>
  </si>
  <si>
    <t>6217000180031744141</t>
  </si>
  <si>
    <t>张鹏杰</t>
  </si>
  <si>
    <t>130682198406177854</t>
  </si>
  <si>
    <t>6217000180031735255</t>
  </si>
  <si>
    <t>徐艺泽</t>
  </si>
  <si>
    <t>130532198501220516</t>
  </si>
  <si>
    <t>6217000180023876703</t>
  </si>
  <si>
    <t>佟明博</t>
  </si>
  <si>
    <t>13020319790322121X</t>
  </si>
  <si>
    <t>6217000180005904762</t>
  </si>
  <si>
    <t>刘冰然</t>
  </si>
  <si>
    <t>130206198612292310</t>
  </si>
  <si>
    <t>6217000180031735230</t>
  </si>
  <si>
    <t>贾锋</t>
  </si>
  <si>
    <t>130225197510100052</t>
  </si>
  <si>
    <t>6217000180031735248</t>
  </si>
  <si>
    <t>杜树滨</t>
  </si>
  <si>
    <t>230221198402293419</t>
  </si>
  <si>
    <t>6217000180023868163</t>
  </si>
  <si>
    <t>甦震</t>
  </si>
  <si>
    <t>130202197611270611</t>
  </si>
  <si>
    <t>6217000180023843307</t>
  </si>
  <si>
    <t>张文强</t>
  </si>
  <si>
    <t>130224198911210015</t>
  </si>
  <si>
    <t>6217000180024740437</t>
  </si>
  <si>
    <t>柳全</t>
  </si>
  <si>
    <t>130204196911172712</t>
  </si>
  <si>
    <t>6217000180022984904</t>
  </si>
  <si>
    <t>齐福泉</t>
  </si>
  <si>
    <t>130204198003092716</t>
  </si>
  <si>
    <t>6217000180024780698</t>
  </si>
  <si>
    <t>李娜</t>
  </si>
  <si>
    <t>130281198405194144</t>
  </si>
  <si>
    <t>供应链管理部</t>
  </si>
  <si>
    <t>崔靖芬</t>
  </si>
  <si>
    <t>132330198104120325</t>
  </si>
  <si>
    <t>6217000180031744182</t>
  </si>
  <si>
    <t>常瑾</t>
  </si>
  <si>
    <t>630105196910090028</t>
  </si>
  <si>
    <t>6217000180031744208</t>
  </si>
  <si>
    <t>李欣</t>
  </si>
  <si>
    <t>130205198207043912</t>
  </si>
  <si>
    <t>6217000180031735263</t>
  </si>
  <si>
    <t>李东海</t>
  </si>
  <si>
    <t>130203197009153611</t>
  </si>
  <si>
    <t>6217000180031744224</t>
  </si>
  <si>
    <t>强发文</t>
  </si>
  <si>
    <t>620421198407302314</t>
  </si>
  <si>
    <t>6217000180031744232</t>
  </si>
  <si>
    <t>尹宏</t>
  </si>
  <si>
    <t>371102198112033229</t>
  </si>
  <si>
    <t>6217000180031744240</t>
  </si>
  <si>
    <t>田建伟</t>
  </si>
  <si>
    <t>130203197712103632</t>
  </si>
  <si>
    <t>6227000180600269289</t>
  </si>
  <si>
    <t>唐伯元</t>
  </si>
  <si>
    <t>130203199010052710</t>
  </si>
  <si>
    <t>6217000180031744265</t>
  </si>
  <si>
    <t>张琨</t>
  </si>
  <si>
    <t>610430198405100078</t>
  </si>
  <si>
    <t>纪振江</t>
  </si>
  <si>
    <t>110108196704152352</t>
  </si>
  <si>
    <t>6217000180031744281</t>
  </si>
  <si>
    <t>缐治忠</t>
  </si>
  <si>
    <t>130204197312011516</t>
  </si>
  <si>
    <t>6217000180022945541</t>
  </si>
  <si>
    <t>贾宇雷</t>
  </si>
  <si>
    <t>130203197712222113</t>
  </si>
  <si>
    <t>6217000180022178986</t>
  </si>
  <si>
    <t>李国福</t>
  </si>
  <si>
    <t>130224197012224734</t>
  </si>
  <si>
    <t>6217000180031744299</t>
  </si>
  <si>
    <t>侯敬良</t>
  </si>
  <si>
    <t>130203196903012173</t>
  </si>
  <si>
    <t>6217000180031744307</t>
  </si>
  <si>
    <t>业务协同部</t>
  </si>
  <si>
    <t>肖麟</t>
  </si>
  <si>
    <t>130203198412023010</t>
  </si>
  <si>
    <t>6217000180031735289</t>
  </si>
  <si>
    <t>李伟</t>
  </si>
  <si>
    <t>130205198310240359</t>
  </si>
  <si>
    <t>6217000180031744315</t>
  </si>
  <si>
    <t>左文轩</t>
  </si>
  <si>
    <t>130203196906152112</t>
  </si>
  <si>
    <t>6217000180031743010</t>
  </si>
  <si>
    <t>徐颖彬</t>
  </si>
  <si>
    <t>130224198205020011</t>
  </si>
  <si>
    <t>6217000180024757977</t>
  </si>
  <si>
    <t>张文学</t>
  </si>
  <si>
    <t>130302196808043114</t>
  </si>
  <si>
    <t>6227000183090000941</t>
  </si>
  <si>
    <t>肖鹏</t>
  </si>
  <si>
    <t>130203197803013616</t>
  </si>
  <si>
    <t>6217000180022948818</t>
  </si>
  <si>
    <t>尹倩</t>
  </si>
  <si>
    <t>130203198209063324</t>
  </si>
  <si>
    <t>6217000180031744331</t>
  </si>
  <si>
    <t>李斌</t>
  </si>
  <si>
    <t>龚焕雨</t>
  </si>
  <si>
    <t>130224198408211512</t>
  </si>
  <si>
    <t>6217000180031744356</t>
  </si>
  <si>
    <t>芦明杰</t>
  </si>
  <si>
    <t>13020319810725033X</t>
  </si>
  <si>
    <t>6217000180031744364</t>
  </si>
  <si>
    <t>于洪永</t>
  </si>
  <si>
    <t>130281198602095313</t>
  </si>
  <si>
    <t>6217000180031744372</t>
  </si>
  <si>
    <t>孙剑</t>
  </si>
  <si>
    <t>130203198310043336</t>
  </si>
  <si>
    <t>6217000180032378311</t>
  </si>
  <si>
    <t>冯文樵</t>
  </si>
  <si>
    <t>130203198110270315</t>
  </si>
  <si>
    <t>6217000180031744398</t>
  </si>
  <si>
    <t>王佳林</t>
  </si>
  <si>
    <t>130202197709122721</t>
  </si>
  <si>
    <t>6217000180023871969</t>
  </si>
  <si>
    <t>李健</t>
  </si>
  <si>
    <t>130203197609232727</t>
  </si>
  <si>
    <t>6217000180023871761</t>
  </si>
  <si>
    <t>陈洋</t>
  </si>
  <si>
    <t>130202198107020618</t>
  </si>
  <si>
    <t>6217000180023872397</t>
  </si>
  <si>
    <t>吴可佳</t>
  </si>
  <si>
    <t>130282198906250112</t>
  </si>
  <si>
    <t>刘丹</t>
  </si>
  <si>
    <t>13020319820731242X</t>
  </si>
  <si>
    <t>6217000180025137054</t>
  </si>
  <si>
    <t>董广辉</t>
  </si>
  <si>
    <t>130206197608090033</t>
  </si>
  <si>
    <t>6217000180022161693</t>
  </si>
  <si>
    <t>谢建新</t>
  </si>
  <si>
    <t>130105196802090938</t>
  </si>
  <si>
    <t>6217000180031744414</t>
  </si>
  <si>
    <t>季宇峰</t>
  </si>
  <si>
    <t>130202197303100039</t>
  </si>
  <si>
    <t>6217000180008289831</t>
  </si>
  <si>
    <t>李静</t>
  </si>
  <si>
    <t>130204197010151812</t>
  </si>
  <si>
    <t>6217000180031735313</t>
  </si>
  <si>
    <t>李立勋</t>
  </si>
  <si>
    <t>210321198201162019</t>
  </si>
  <si>
    <t>6217000180032387981</t>
  </si>
  <si>
    <t>周良旭</t>
  </si>
  <si>
    <t>130604197002051215</t>
  </si>
  <si>
    <t>6217000180031735321</t>
  </si>
  <si>
    <t>吴广元</t>
  </si>
  <si>
    <t>130203196108212117</t>
  </si>
  <si>
    <t>0180409980130605967</t>
  </si>
  <si>
    <t>牛国强</t>
  </si>
  <si>
    <t>132435197110110310</t>
  </si>
  <si>
    <t>6217000180024090940</t>
  </si>
  <si>
    <t>陈妍</t>
  </si>
  <si>
    <t>130203198303213042</t>
  </si>
  <si>
    <t>6217000180031744448</t>
  </si>
  <si>
    <t>任宏宇</t>
  </si>
  <si>
    <t>130204197506160317</t>
  </si>
  <si>
    <t>6217000180031744455</t>
  </si>
  <si>
    <t>张海生</t>
  </si>
  <si>
    <t>130203197006292114</t>
  </si>
  <si>
    <t>6217000180023873536</t>
  </si>
  <si>
    <t>吴维杰</t>
  </si>
  <si>
    <t>130323198005010627</t>
  </si>
  <si>
    <t>6217000180023873759</t>
  </si>
  <si>
    <t>时越</t>
  </si>
  <si>
    <t>130203196904032133</t>
  </si>
  <si>
    <t>6217000180023873577</t>
  </si>
  <si>
    <t>李克让</t>
  </si>
  <si>
    <t>132331197211081976</t>
  </si>
  <si>
    <t>6217000180025134903</t>
  </si>
  <si>
    <t>闫续</t>
  </si>
  <si>
    <t>130203198601052451</t>
  </si>
  <si>
    <t>6217000180022184422</t>
  </si>
  <si>
    <t>牛伟建</t>
  </si>
  <si>
    <t>131026199005290612</t>
  </si>
  <si>
    <t>6217000180022190585</t>
  </si>
  <si>
    <t>高晓林</t>
  </si>
  <si>
    <t>130203197501232434</t>
  </si>
  <si>
    <t>6217000180022614642</t>
  </si>
  <si>
    <t>田朝</t>
  </si>
  <si>
    <t>130204197803170634</t>
  </si>
  <si>
    <t>6217000180025140710</t>
  </si>
  <si>
    <t>师新卫</t>
  </si>
  <si>
    <t>130205196703300317</t>
  </si>
  <si>
    <t>6227000180390032525</t>
  </si>
  <si>
    <t>张君生</t>
  </si>
  <si>
    <t>130229197301075415</t>
  </si>
  <si>
    <t>6217000180024111852</t>
  </si>
  <si>
    <t>何相春</t>
  </si>
  <si>
    <t>130203197012014217</t>
  </si>
  <si>
    <t>6217000180031744489</t>
  </si>
  <si>
    <t>李朝旺</t>
  </si>
  <si>
    <t>131181197902222119</t>
  </si>
  <si>
    <t>6217000180031735461</t>
  </si>
  <si>
    <t>胡凤喜</t>
  </si>
  <si>
    <t>120221198205060311</t>
  </si>
  <si>
    <t>6217000180031744596</t>
  </si>
  <si>
    <t>李秀兵</t>
  </si>
  <si>
    <t>130521197806302519</t>
  </si>
  <si>
    <t>6217000180031735487</t>
  </si>
  <si>
    <t>米舰君</t>
  </si>
  <si>
    <t>13020319741111301X</t>
  </si>
  <si>
    <t>6217000180031744604</t>
  </si>
  <si>
    <t>张昆</t>
  </si>
  <si>
    <t>130204197409280317</t>
  </si>
  <si>
    <t>6217000180031735495</t>
  </si>
  <si>
    <t>常文兴</t>
  </si>
  <si>
    <t>130229196407264017</t>
  </si>
  <si>
    <t>6217000180024105268</t>
  </si>
  <si>
    <t>刘洪新</t>
  </si>
  <si>
    <t>130633198204175271</t>
  </si>
  <si>
    <t>6217000180031744620</t>
  </si>
  <si>
    <t>李明</t>
  </si>
  <si>
    <t>132423197903270837</t>
  </si>
  <si>
    <t>6217000180031744638</t>
  </si>
  <si>
    <t>张永仓</t>
  </si>
  <si>
    <t>130222197602053530</t>
  </si>
  <si>
    <t>6217000180024123709</t>
  </si>
  <si>
    <t>李旺</t>
  </si>
  <si>
    <t>131182198304116659</t>
  </si>
  <si>
    <t>6217000180024105029</t>
  </si>
  <si>
    <t>王伟</t>
  </si>
  <si>
    <t>130224197804152118</t>
  </si>
  <si>
    <t>6217000180024105565</t>
  </si>
  <si>
    <t>王龙浩</t>
  </si>
  <si>
    <t>130182199309011470</t>
  </si>
  <si>
    <t>6217000180032386546</t>
  </si>
  <si>
    <t>陈树利</t>
  </si>
  <si>
    <t>130602196307140975</t>
  </si>
  <si>
    <t>6217000180023830080</t>
  </si>
  <si>
    <t>李春梅</t>
  </si>
  <si>
    <t>211011197006170029</t>
  </si>
  <si>
    <t>6217000180023837150</t>
  </si>
  <si>
    <t>毕俊兴</t>
  </si>
  <si>
    <t>120101196410031018</t>
  </si>
  <si>
    <t>6217000180038330688</t>
  </si>
  <si>
    <t>杨建伟</t>
  </si>
  <si>
    <t>130225197907212319</t>
  </si>
  <si>
    <t>6217000180023838919</t>
  </si>
  <si>
    <t>李若曦</t>
  </si>
  <si>
    <t>130204198512183931</t>
  </si>
  <si>
    <t>6217000180023837184</t>
  </si>
  <si>
    <t>刘晨燕</t>
  </si>
  <si>
    <t>130203197006170627</t>
  </si>
  <si>
    <t>6217000180023830106</t>
  </si>
  <si>
    <t>付国合</t>
  </si>
  <si>
    <t>130203196801192134</t>
  </si>
  <si>
    <t>6217000180031744653</t>
  </si>
  <si>
    <t>王艳萍</t>
  </si>
  <si>
    <t>210504196809021367</t>
  </si>
  <si>
    <t>薛天英</t>
  </si>
  <si>
    <t>130228197304131455</t>
  </si>
  <si>
    <t>6227000180600105350</t>
  </si>
  <si>
    <t>裴晓光</t>
  </si>
  <si>
    <t>130203196801022119</t>
  </si>
  <si>
    <t>6217000180002733958</t>
  </si>
  <si>
    <t>郑双权</t>
  </si>
  <si>
    <t>130104196701054018</t>
  </si>
  <si>
    <t>6217000180031744679</t>
  </si>
  <si>
    <t>汪顶</t>
  </si>
  <si>
    <t>421125198410164015</t>
  </si>
  <si>
    <t>周延明</t>
  </si>
  <si>
    <t>130921198006063616</t>
  </si>
  <si>
    <t>6227000180600025749</t>
  </si>
  <si>
    <t>李文亮</t>
  </si>
  <si>
    <t>620403198508061211</t>
  </si>
  <si>
    <t>杨宝山</t>
  </si>
  <si>
    <t>210302196812060937</t>
  </si>
  <si>
    <t>6217000180002728305</t>
  </si>
  <si>
    <t>崔钊</t>
  </si>
  <si>
    <t>422822198410052590</t>
  </si>
  <si>
    <t>6217000180002731895</t>
  </si>
  <si>
    <t>段云祥</t>
  </si>
  <si>
    <t>132902197708151811</t>
  </si>
  <si>
    <t>马永乐</t>
  </si>
  <si>
    <t>612727198206046013</t>
  </si>
  <si>
    <t>6217000180031744745</t>
  </si>
  <si>
    <t>周泉林</t>
  </si>
  <si>
    <t>130204198008240618</t>
  </si>
  <si>
    <t>6217000180031744752</t>
  </si>
  <si>
    <t>伦宝军</t>
  </si>
  <si>
    <t>130203196807112174</t>
  </si>
  <si>
    <t>6217000180031744760</t>
  </si>
  <si>
    <t>吴艳青</t>
  </si>
  <si>
    <t>131126198105304816</t>
  </si>
  <si>
    <t>6217000180031744778</t>
  </si>
  <si>
    <t>韩志颜</t>
  </si>
  <si>
    <t>13020319760304301X</t>
  </si>
  <si>
    <t>6217000180031744786</t>
  </si>
  <si>
    <t>冯向飞</t>
  </si>
  <si>
    <t>130129198308060039</t>
  </si>
  <si>
    <t>6217000180031744794</t>
  </si>
  <si>
    <t>甄玉坡</t>
  </si>
  <si>
    <t>130203196710232110</t>
  </si>
  <si>
    <t>6227000180450005973</t>
  </si>
  <si>
    <t>马永富</t>
  </si>
  <si>
    <t>130203197103052139</t>
  </si>
  <si>
    <t>6217000180031744828</t>
  </si>
  <si>
    <t>习瑞彬</t>
  </si>
  <si>
    <t>130204196807151516</t>
  </si>
  <si>
    <t>6217000180031744836</t>
  </si>
  <si>
    <t>吉恩泉</t>
  </si>
  <si>
    <t>130229197102222435</t>
  </si>
  <si>
    <t>6227000180410069523</t>
  </si>
  <si>
    <t>周卓锁</t>
  </si>
  <si>
    <t>130222197609152814</t>
  </si>
  <si>
    <t>6217000180031744844</t>
  </si>
  <si>
    <t>齐利国</t>
  </si>
  <si>
    <t>130322198307022619</t>
  </si>
  <si>
    <t>6217000180031744851</t>
  </si>
  <si>
    <t>王二猛</t>
  </si>
  <si>
    <t>132902198207204975</t>
  </si>
  <si>
    <t>6217000180031744869</t>
  </si>
  <si>
    <t>刘长维</t>
  </si>
  <si>
    <t>131126198205213014</t>
  </si>
  <si>
    <t>6217000180031744877</t>
  </si>
  <si>
    <t>王洪光</t>
  </si>
  <si>
    <t>211321198311012231</t>
  </si>
  <si>
    <t>6217000180031735537</t>
  </si>
  <si>
    <t>陈宏杰</t>
  </si>
  <si>
    <t>130228197201226013</t>
  </si>
  <si>
    <t>6217000180031744885</t>
  </si>
  <si>
    <t>卢扬</t>
  </si>
  <si>
    <t>130223198506196612</t>
  </si>
  <si>
    <t>6217000180031744893</t>
  </si>
  <si>
    <t>于宇</t>
  </si>
  <si>
    <t>15040319820904251X</t>
  </si>
  <si>
    <t>6217000180031744901</t>
  </si>
  <si>
    <t>王彦鹏</t>
  </si>
  <si>
    <t>13020419810121211X</t>
  </si>
  <si>
    <t>6217000180031744919</t>
  </si>
  <si>
    <t>刘立东</t>
  </si>
  <si>
    <t>130202196411030635</t>
  </si>
  <si>
    <t>6217000180031744927</t>
  </si>
  <si>
    <t>王洋</t>
  </si>
  <si>
    <t>150204198206111511</t>
  </si>
  <si>
    <t>6217000180031744935</t>
  </si>
  <si>
    <t>刘岩</t>
  </si>
  <si>
    <t>130203198407051527</t>
  </si>
  <si>
    <t>6217000180024758066</t>
  </si>
  <si>
    <t>董园园</t>
  </si>
  <si>
    <t>130182198304225328</t>
  </si>
  <si>
    <t>6217000180031744976</t>
  </si>
  <si>
    <t>吴玉霄</t>
  </si>
  <si>
    <t>372925199309025314</t>
  </si>
  <si>
    <t>6217000180032821435</t>
  </si>
  <si>
    <t>苏拉玉</t>
  </si>
  <si>
    <t>13010719820812181X</t>
  </si>
  <si>
    <t>6217000180024760641</t>
  </si>
  <si>
    <t>杜琳</t>
  </si>
  <si>
    <t>130202198212082714</t>
  </si>
  <si>
    <t>6217000180037713793</t>
  </si>
  <si>
    <t>叱晓岗</t>
  </si>
  <si>
    <t>61052619820122431X</t>
  </si>
  <si>
    <t>6217000180024787321</t>
  </si>
  <si>
    <t>商振宇</t>
  </si>
  <si>
    <t>130203197209222415</t>
  </si>
  <si>
    <t>6217000180022957165</t>
  </si>
  <si>
    <t>李长明</t>
  </si>
  <si>
    <t>130203197405052134</t>
  </si>
  <si>
    <t>6217000180024137469</t>
  </si>
  <si>
    <t>侯佳琦</t>
  </si>
  <si>
    <t>130203198906063012</t>
  </si>
  <si>
    <t>6217000180032820064</t>
  </si>
  <si>
    <t>佟西军</t>
  </si>
  <si>
    <t>130205197708113910</t>
  </si>
  <si>
    <t>6217000180022985042</t>
  </si>
  <si>
    <t>杨志强</t>
  </si>
  <si>
    <t>130204197910291511</t>
  </si>
  <si>
    <t>6217000180022960243</t>
  </si>
  <si>
    <t>高华</t>
  </si>
  <si>
    <t>132926197102092117</t>
  </si>
  <si>
    <t>6217000180022985786</t>
  </si>
  <si>
    <t>13020419830126001X</t>
  </si>
  <si>
    <t>6217000180030641785</t>
  </si>
  <si>
    <t>郭高翔</t>
  </si>
  <si>
    <t>130283199102081537</t>
  </si>
  <si>
    <t>6217000180032376323</t>
  </si>
  <si>
    <t>许进忠</t>
  </si>
  <si>
    <t>130627199005050078</t>
  </si>
  <si>
    <t>6217000180032386538</t>
  </si>
  <si>
    <t>刘新亮</t>
  </si>
  <si>
    <t>13022719900627643X</t>
  </si>
  <si>
    <t>6217000180032360913</t>
  </si>
  <si>
    <t>田阔</t>
  </si>
  <si>
    <t>130723199111034215</t>
  </si>
  <si>
    <t>6217000180032386678</t>
  </si>
  <si>
    <t>张宏伟</t>
  </si>
  <si>
    <t>130202198003020015</t>
  </si>
  <si>
    <t>6217000180035705338</t>
  </si>
  <si>
    <t>卢英杰</t>
  </si>
  <si>
    <t>130203197907025179</t>
  </si>
  <si>
    <t>郭松岭</t>
  </si>
  <si>
    <t>130223198604143717</t>
  </si>
  <si>
    <t>6217000180019095763</t>
  </si>
  <si>
    <t>王琛</t>
  </si>
  <si>
    <t>130203198004040030</t>
  </si>
  <si>
    <t>6217000180031735552</t>
  </si>
  <si>
    <t>李浩</t>
  </si>
  <si>
    <t>13062219860214501X</t>
  </si>
  <si>
    <t>6217000180024746376</t>
  </si>
  <si>
    <t>王刚</t>
  </si>
  <si>
    <t>130222197903271419</t>
  </si>
  <si>
    <t>6217000180031735024</t>
  </si>
  <si>
    <t>陈乔威</t>
  </si>
  <si>
    <t>130203198108103315</t>
  </si>
  <si>
    <t>6217000180031735560</t>
  </si>
  <si>
    <t>翟赞</t>
  </si>
  <si>
    <t>13230119790613161X</t>
  </si>
  <si>
    <t>6217000180024745477</t>
  </si>
  <si>
    <t>田士海</t>
  </si>
  <si>
    <t>420107196905280058</t>
  </si>
  <si>
    <t>6217000180031735040</t>
  </si>
  <si>
    <t>赵金明</t>
  </si>
  <si>
    <t>130202196804140616</t>
  </si>
  <si>
    <t>6217000180031735578</t>
  </si>
  <si>
    <t>杨旭峰</t>
  </si>
  <si>
    <t>13073119911128031X</t>
  </si>
  <si>
    <t>6217000180017433321</t>
  </si>
  <si>
    <t>刘树鹏</t>
  </si>
  <si>
    <t>430104196512124313</t>
  </si>
  <si>
    <t>6217000180031743119</t>
  </si>
  <si>
    <t>袁卫涛</t>
  </si>
  <si>
    <t>130203198011250917</t>
  </si>
  <si>
    <t>6217000180024747200</t>
  </si>
  <si>
    <t>赵天环</t>
  </si>
  <si>
    <t>130224198612063035</t>
  </si>
  <si>
    <t>6217000180024746988</t>
  </si>
  <si>
    <t>王志永</t>
  </si>
  <si>
    <t>130281199010044330</t>
  </si>
  <si>
    <t>6217000180024744082</t>
  </si>
  <si>
    <t>李山</t>
  </si>
  <si>
    <t>130203198704053019</t>
  </si>
  <si>
    <t>6217000180024751871</t>
  </si>
  <si>
    <t>金达</t>
  </si>
  <si>
    <t>130983199010121130</t>
  </si>
  <si>
    <t>6217000180024747010</t>
  </si>
  <si>
    <t>王凯琳</t>
  </si>
  <si>
    <t>13063319910510662X</t>
  </si>
  <si>
    <t>刘庆禄</t>
  </si>
  <si>
    <t>130203196304023356</t>
  </si>
  <si>
    <t>6217000180022955003</t>
  </si>
  <si>
    <t>特钢事业部</t>
  </si>
  <si>
    <t>张虎成</t>
  </si>
  <si>
    <t>140303198005211214</t>
  </si>
  <si>
    <t>6217000180031735065</t>
  </si>
  <si>
    <t>李硕</t>
  </si>
  <si>
    <t>13022419861128301X</t>
  </si>
  <si>
    <t>6217000180022955201</t>
  </si>
  <si>
    <t>张颜超</t>
  </si>
  <si>
    <t>131121198002073216</t>
  </si>
  <si>
    <t>6217000180024758405</t>
  </si>
  <si>
    <t>阎磊</t>
  </si>
  <si>
    <t>130204197812060912</t>
  </si>
  <si>
    <t>6217000180024770152</t>
  </si>
  <si>
    <t>徐东升</t>
  </si>
  <si>
    <t>130204197512030615</t>
  </si>
  <si>
    <t>6217000180024771093</t>
  </si>
  <si>
    <t>陈城</t>
  </si>
  <si>
    <t>130684198102140879</t>
  </si>
  <si>
    <t>6217000180024760435</t>
  </si>
  <si>
    <t>董晓光</t>
  </si>
  <si>
    <t>130226198005105953</t>
  </si>
  <si>
    <t>6217000180024763314</t>
  </si>
  <si>
    <t>张剑</t>
  </si>
  <si>
    <t>130322198003233011</t>
  </si>
  <si>
    <t>6217000180024762969</t>
  </si>
  <si>
    <t>秦海军</t>
  </si>
  <si>
    <t>510722198006152295</t>
  </si>
  <si>
    <t>6217000180024766259</t>
  </si>
  <si>
    <t>陈宗艳</t>
  </si>
  <si>
    <t>132928198108221810</t>
  </si>
  <si>
    <t>6217000180024758561</t>
  </si>
  <si>
    <t>冯树启</t>
  </si>
  <si>
    <t>130622198201107434</t>
  </si>
  <si>
    <t>6217000180024759346</t>
  </si>
  <si>
    <t>黄玉鹏</t>
  </si>
  <si>
    <t>130703198311221218</t>
  </si>
  <si>
    <t>6217000180034448666</t>
  </si>
  <si>
    <t>李玉林</t>
  </si>
  <si>
    <t>130229198511165018</t>
  </si>
  <si>
    <t>6217000180024771861</t>
  </si>
  <si>
    <t>苗京波</t>
  </si>
  <si>
    <t>6217000180024771929</t>
  </si>
  <si>
    <t>张立民</t>
  </si>
  <si>
    <t>130203197306072113</t>
  </si>
  <si>
    <t>6217000180022612836</t>
  </si>
  <si>
    <t>刘鑫光</t>
  </si>
  <si>
    <t>130206198201311214</t>
  </si>
  <si>
    <t>6217000180024764619</t>
  </si>
  <si>
    <t>张瑞青</t>
  </si>
  <si>
    <t>130229198403014837</t>
  </si>
  <si>
    <t>6217000180024764973</t>
  </si>
  <si>
    <t>刘旭阳</t>
  </si>
  <si>
    <t>220181198404060036</t>
  </si>
  <si>
    <t>6217000180024759155</t>
  </si>
  <si>
    <t>徐烨</t>
  </si>
  <si>
    <t>429006198308175132</t>
  </si>
  <si>
    <t>6217000180024760385</t>
  </si>
  <si>
    <t>庞晓坤</t>
  </si>
  <si>
    <t>130634198609083515</t>
  </si>
  <si>
    <t>6217000180024764908</t>
  </si>
  <si>
    <t>王东</t>
  </si>
  <si>
    <t>370982199303264977</t>
  </si>
  <si>
    <t>6217000180032038311</t>
  </si>
  <si>
    <t>华晋军</t>
  </si>
  <si>
    <t>130427198206040057</t>
  </si>
  <si>
    <t>6217000180022955151</t>
  </si>
  <si>
    <t>刘伟</t>
  </si>
  <si>
    <t>130203198312250611</t>
  </si>
  <si>
    <t>6217000180030248094</t>
  </si>
  <si>
    <t>王素丽</t>
  </si>
  <si>
    <t>130203197102122166</t>
  </si>
  <si>
    <t>6217000180022185858</t>
  </si>
  <si>
    <t>赵裕鑫</t>
  </si>
  <si>
    <t>130202198301060656</t>
  </si>
  <si>
    <t>6217000180024755674</t>
  </si>
  <si>
    <t>鲁长炜</t>
  </si>
  <si>
    <t>130205198307090310</t>
  </si>
  <si>
    <t>6217000180022195964</t>
  </si>
  <si>
    <t>郑航麟</t>
  </si>
  <si>
    <t>21078119900929281X</t>
  </si>
  <si>
    <t>6217000180032820304</t>
  </si>
  <si>
    <t>刘广生</t>
  </si>
  <si>
    <t>130203196408152136</t>
  </si>
  <si>
    <t>6217000180022945095</t>
  </si>
  <si>
    <t>晁沛银</t>
  </si>
  <si>
    <t>130202196304291514</t>
  </si>
  <si>
    <t>6217000180023870938</t>
  </si>
  <si>
    <t>鲁尧</t>
  </si>
  <si>
    <t>6217000180032236154</t>
  </si>
  <si>
    <t>秦亮</t>
  </si>
  <si>
    <t>130203198212200318</t>
  </si>
  <si>
    <t>6217000180024758363</t>
  </si>
  <si>
    <t>宋波</t>
  </si>
  <si>
    <t>210781198401045819</t>
  </si>
  <si>
    <t>6217000180022969483</t>
  </si>
  <si>
    <t>薛明</t>
  </si>
  <si>
    <t>230522198311081579</t>
  </si>
  <si>
    <t>6217000180033823455</t>
  </si>
  <si>
    <t>郝智刚</t>
  </si>
  <si>
    <t>131121198109205231</t>
  </si>
  <si>
    <t>6217000180022171635</t>
  </si>
  <si>
    <t>王健</t>
  </si>
  <si>
    <t>130203198607045113</t>
  </si>
  <si>
    <t>6217000180032236832</t>
  </si>
  <si>
    <t>方亮</t>
  </si>
  <si>
    <t>342601198009125316</t>
  </si>
  <si>
    <t>6217000180022170801</t>
  </si>
  <si>
    <t>贺佳宁</t>
  </si>
  <si>
    <t>130203198312245134</t>
  </si>
  <si>
    <t>6217000180029979618</t>
  </si>
  <si>
    <t>郭志敏</t>
  </si>
  <si>
    <t>140521199301106038</t>
  </si>
  <si>
    <t>6217000180032361549</t>
  </si>
  <si>
    <t>段志强</t>
  </si>
  <si>
    <t>142430198603091212</t>
  </si>
  <si>
    <t>6217000180024747234</t>
  </si>
  <si>
    <t>栾森</t>
  </si>
  <si>
    <t>210304199001232914</t>
  </si>
  <si>
    <t>6217000180024747275</t>
  </si>
  <si>
    <t>杜凤彬</t>
  </si>
  <si>
    <t>130224199405280058</t>
  </si>
  <si>
    <t>6217000180032236634</t>
  </si>
  <si>
    <t>130202196605020638</t>
  </si>
  <si>
    <t>贺海清</t>
  </si>
  <si>
    <t>432522197810070078</t>
  </si>
  <si>
    <t>6217000180024747135</t>
  </si>
  <si>
    <t>苗锋</t>
  </si>
  <si>
    <t>232321197809222519</t>
  </si>
  <si>
    <t>6217000180024746467</t>
  </si>
  <si>
    <t>吕建明</t>
  </si>
  <si>
    <t>150402198202020434</t>
  </si>
  <si>
    <t>6217000180024787206</t>
  </si>
  <si>
    <t>江立中</t>
  </si>
  <si>
    <t>130229198612136216</t>
  </si>
  <si>
    <t>6217000180024116307</t>
  </si>
  <si>
    <t>赵帅</t>
  </si>
  <si>
    <t>140321199105170912</t>
  </si>
  <si>
    <t>6217000180022960144</t>
  </si>
  <si>
    <t>李原野</t>
  </si>
  <si>
    <t>130627199002084838</t>
  </si>
  <si>
    <t>6217000180022960110</t>
  </si>
  <si>
    <t>张宝福</t>
  </si>
  <si>
    <t>130203196910142136</t>
  </si>
  <si>
    <t>6217000180024137527</t>
  </si>
  <si>
    <t>翟安春</t>
  </si>
  <si>
    <t>130204197702275138</t>
  </si>
  <si>
    <t>6217000180023858339</t>
  </si>
  <si>
    <t>林超</t>
  </si>
  <si>
    <t>130202198511181819</t>
  </si>
  <si>
    <t>6217000180023843729</t>
  </si>
  <si>
    <t>贾宏朝</t>
  </si>
  <si>
    <t>130225198711173711</t>
  </si>
  <si>
    <t>6217000180022982809</t>
  </si>
  <si>
    <t>李鹏飞</t>
  </si>
  <si>
    <t>130105196812120950</t>
  </si>
  <si>
    <t>6217000180022974350</t>
  </si>
  <si>
    <t>刘志恒</t>
  </si>
  <si>
    <t>130126198410053012</t>
  </si>
  <si>
    <t>6217000180024751947</t>
  </si>
  <si>
    <t>焦泽龙</t>
  </si>
  <si>
    <t>130203198903250314</t>
  </si>
  <si>
    <t>6217000180022945673</t>
  </si>
  <si>
    <t>李魁猛</t>
  </si>
  <si>
    <t>130223197001123237</t>
  </si>
  <si>
    <t>6217000180022576429</t>
  </si>
  <si>
    <t>张洪建</t>
  </si>
  <si>
    <t>6217000180023873684</t>
  </si>
  <si>
    <t>陈士军</t>
  </si>
  <si>
    <t>132441197008080618</t>
  </si>
  <si>
    <t>6217000180022187201</t>
  </si>
  <si>
    <t>李旭军</t>
  </si>
  <si>
    <t>6217000180022184349</t>
  </si>
  <si>
    <t>赵泽东</t>
  </si>
  <si>
    <t>130925198405106412</t>
  </si>
  <si>
    <t>6217000180023873460</t>
  </si>
  <si>
    <t>冯沛晨</t>
  </si>
  <si>
    <t>6217000180032826715</t>
  </si>
  <si>
    <t>田伟</t>
  </si>
  <si>
    <t>130625198408082018</t>
  </si>
  <si>
    <t>6217000180023880176</t>
  </si>
  <si>
    <t>高子磊</t>
  </si>
  <si>
    <t>130221198509087638</t>
  </si>
  <si>
    <t>6217000180022599686</t>
  </si>
  <si>
    <t>王海波</t>
  </si>
  <si>
    <t>130225199402170036</t>
  </si>
  <si>
    <t>6217000180032377115</t>
  </si>
  <si>
    <t>朱可心</t>
  </si>
  <si>
    <t>13020619960827232X</t>
  </si>
  <si>
    <t>6217000180032376893</t>
  </si>
  <si>
    <t>路辉</t>
  </si>
  <si>
    <t>37232119960417025X</t>
  </si>
  <si>
    <t>6217000180031769627</t>
  </si>
  <si>
    <t>王瑶</t>
  </si>
  <si>
    <t>130203199604110623</t>
  </si>
  <si>
    <t>6217000180031769585</t>
  </si>
  <si>
    <t>王晨宇</t>
  </si>
  <si>
    <t>130203199409132413</t>
  </si>
  <si>
    <t>6217000180031769817</t>
  </si>
  <si>
    <t>张楠</t>
  </si>
  <si>
    <t>13070519950626061X</t>
  </si>
  <si>
    <t>6217000180032387940</t>
  </si>
  <si>
    <t>刘玉婷</t>
  </si>
  <si>
    <t>13028219960103312X</t>
  </si>
  <si>
    <t>6217000180031769734</t>
  </si>
  <si>
    <t>邱新博</t>
  </si>
  <si>
    <t>210502199505092116</t>
  </si>
  <si>
    <t>6217000180031769452</t>
  </si>
  <si>
    <t>王宁</t>
  </si>
  <si>
    <t>130223199309119321</t>
  </si>
  <si>
    <t>6217000180032377065</t>
  </si>
  <si>
    <t>杨子凡</t>
  </si>
  <si>
    <t>130203199512193038</t>
  </si>
  <si>
    <t>6217000180032376836</t>
  </si>
  <si>
    <t>田祚</t>
  </si>
  <si>
    <t>130223199509057217</t>
  </si>
  <si>
    <t>6217000180031769668</t>
  </si>
  <si>
    <t>桑振伟</t>
  </si>
  <si>
    <t>130224199503098516</t>
  </si>
  <si>
    <t>6217000180031770005</t>
  </si>
  <si>
    <t>马连政</t>
  </si>
  <si>
    <t>130229199407067439</t>
  </si>
  <si>
    <t>6217000180032376935</t>
  </si>
  <si>
    <t>孟成</t>
  </si>
  <si>
    <t>131122199606052214</t>
  </si>
  <si>
    <t>6217000180031769676</t>
  </si>
  <si>
    <t>杨帅康</t>
  </si>
  <si>
    <t>130582199306233619</t>
  </si>
  <si>
    <t>6217000180031769726</t>
  </si>
  <si>
    <t>安默林</t>
  </si>
  <si>
    <t>130282199402083810</t>
  </si>
  <si>
    <t>6217000180031769833</t>
  </si>
  <si>
    <t>韩彬彬</t>
  </si>
  <si>
    <t>130727199311170823</t>
  </si>
  <si>
    <t>6217000180031769650</t>
  </si>
  <si>
    <t>张冉</t>
  </si>
  <si>
    <t>13022519950510631X</t>
  </si>
  <si>
    <t>6217000180032377107</t>
  </si>
  <si>
    <t>刘天</t>
  </si>
  <si>
    <t>131127199410053639</t>
  </si>
  <si>
    <t>6217000180031770013</t>
  </si>
  <si>
    <t>田猛</t>
  </si>
  <si>
    <t>130281199502053110</t>
  </si>
  <si>
    <t>6217000180032386074</t>
  </si>
  <si>
    <t>孙志强</t>
  </si>
  <si>
    <t>152326199408216610</t>
  </si>
  <si>
    <t>6217000180031769486</t>
  </si>
  <si>
    <t>王宽</t>
  </si>
  <si>
    <t>130203199501163335</t>
  </si>
  <si>
    <t>6217000180032387957</t>
  </si>
  <si>
    <t>曹凯旋</t>
  </si>
  <si>
    <t>13092619920616141X</t>
  </si>
  <si>
    <t>6217000180031769882</t>
  </si>
  <si>
    <t>张旭</t>
  </si>
  <si>
    <t>130705199106031535</t>
  </si>
  <si>
    <t>6217000180031769528</t>
  </si>
  <si>
    <t>花竞争</t>
  </si>
  <si>
    <t>130283199310151536</t>
  </si>
  <si>
    <t>6217000180031769601</t>
  </si>
  <si>
    <t>赵胜南</t>
  </si>
  <si>
    <t>130204199402083619</t>
  </si>
  <si>
    <t>6217000180031769619</t>
  </si>
  <si>
    <t>宋汉雄</t>
  </si>
  <si>
    <t>130203199508312452</t>
  </si>
  <si>
    <t>6217000180009495510</t>
  </si>
  <si>
    <t>张红波</t>
  </si>
  <si>
    <t>130224197606141215</t>
  </si>
  <si>
    <t>6217000180025133228</t>
  </si>
  <si>
    <t>邓俊华</t>
  </si>
  <si>
    <t>133030197005107029</t>
  </si>
  <si>
    <t>6217000180023869161</t>
  </si>
  <si>
    <t>孙毅</t>
  </si>
  <si>
    <t>130205198606273918</t>
  </si>
  <si>
    <t>6217000180023866712</t>
  </si>
  <si>
    <t>蔡颖新</t>
  </si>
  <si>
    <t>132629197809284414</t>
  </si>
  <si>
    <t>6217000180023844784</t>
  </si>
  <si>
    <t>郑向东</t>
  </si>
  <si>
    <t>130203196901232113</t>
  </si>
  <si>
    <t>6217000180023866902</t>
  </si>
  <si>
    <t>陈鸿远</t>
  </si>
  <si>
    <t>130221199401203435</t>
  </si>
  <si>
    <t>6217000180032829149</t>
  </si>
  <si>
    <t>邵心蕾</t>
  </si>
  <si>
    <t>130203199303013029</t>
  </si>
  <si>
    <t>6217000180032287256</t>
  </si>
  <si>
    <t>王晓萌</t>
  </si>
  <si>
    <t>130205198908084522</t>
  </si>
  <si>
    <t>6217000180023872546</t>
  </si>
  <si>
    <t>程鹏飞</t>
  </si>
  <si>
    <t>131026199010241014</t>
  </si>
  <si>
    <t>6217000180032829156</t>
  </si>
  <si>
    <t>李建伟</t>
  </si>
  <si>
    <t>13020219830914271X</t>
  </si>
  <si>
    <t>6217000180022196699</t>
  </si>
  <si>
    <t>李振异</t>
  </si>
  <si>
    <t>130282199102244539</t>
  </si>
  <si>
    <t>6217000180022969384</t>
  </si>
  <si>
    <t>王万胜</t>
  </si>
  <si>
    <t>220603197008302818</t>
  </si>
  <si>
    <t>6217000180023830668</t>
  </si>
  <si>
    <t>张永顺</t>
  </si>
  <si>
    <t>130203196807312117</t>
  </si>
  <si>
    <t>6217000180023878956</t>
  </si>
  <si>
    <t>肖海静</t>
  </si>
  <si>
    <t>130282198207200116</t>
  </si>
  <si>
    <t>6217000180023837945</t>
  </si>
  <si>
    <t>王源朔</t>
  </si>
  <si>
    <t>130203199511253019</t>
  </si>
  <si>
    <t>6217000180031770732</t>
  </si>
  <si>
    <t>冯爱民</t>
  </si>
  <si>
    <t>130204196710032115</t>
  </si>
  <si>
    <t>6217000180022185940</t>
  </si>
  <si>
    <t>于志军</t>
  </si>
  <si>
    <t>130203197312082115</t>
  </si>
  <si>
    <t>6217000180022191666</t>
  </si>
  <si>
    <t>姚俊仕</t>
  </si>
  <si>
    <t>130225197101057110</t>
  </si>
  <si>
    <t>6217000180022187953</t>
  </si>
  <si>
    <t>张彬</t>
  </si>
  <si>
    <t>130205198501013933</t>
  </si>
  <si>
    <t>6217000180022188381</t>
  </si>
  <si>
    <t>周海</t>
  </si>
  <si>
    <t>130203197101023633</t>
  </si>
  <si>
    <t>6217000180022187136</t>
  </si>
  <si>
    <t>毛长坡</t>
  </si>
  <si>
    <t>130204196901283312</t>
  </si>
  <si>
    <t>6217000180022189207</t>
  </si>
  <si>
    <t>甘卫星</t>
  </si>
  <si>
    <t>130205198209261518</t>
  </si>
  <si>
    <t>6217000180022184414</t>
  </si>
  <si>
    <t>周建军</t>
  </si>
  <si>
    <t>130202197607317018</t>
  </si>
  <si>
    <t>6217000180022184539</t>
  </si>
  <si>
    <t>董振祥</t>
  </si>
  <si>
    <t>130205196502243053</t>
  </si>
  <si>
    <t>6217000180022184679</t>
  </si>
  <si>
    <t>刘雪原</t>
  </si>
  <si>
    <t>130228197702030019</t>
  </si>
  <si>
    <t>6217000180023861689</t>
  </si>
  <si>
    <t>张德信</t>
  </si>
  <si>
    <t>6217000180022184117</t>
  </si>
  <si>
    <t>李渊</t>
  </si>
  <si>
    <t>130203197808283033</t>
  </si>
  <si>
    <t>6217000180022185478</t>
  </si>
  <si>
    <t>王卓</t>
  </si>
  <si>
    <t>130203196703292131</t>
  </si>
  <si>
    <t>6217000180022185908</t>
  </si>
  <si>
    <t>徐俊忠</t>
  </si>
  <si>
    <t>130202197006041511</t>
  </si>
  <si>
    <t>6217000180022185932</t>
  </si>
  <si>
    <t>何友国</t>
  </si>
  <si>
    <t>420325198209145410</t>
  </si>
  <si>
    <t>6217000180024120481</t>
  </si>
  <si>
    <t>黄建明</t>
  </si>
  <si>
    <t>132528197312030812</t>
  </si>
  <si>
    <t>6217000180024120473</t>
  </si>
  <si>
    <t>王鹏</t>
  </si>
  <si>
    <t>142702198303214250</t>
  </si>
  <si>
    <t>6217000180024120531</t>
  </si>
  <si>
    <t>李少卿</t>
  </si>
  <si>
    <t>412828198601182415</t>
  </si>
  <si>
    <t>6217000180024120515</t>
  </si>
  <si>
    <t>马瑞东</t>
  </si>
  <si>
    <t>150221198312175910</t>
  </si>
  <si>
    <t>6217000180024120507</t>
  </si>
  <si>
    <t>苑洪滨</t>
  </si>
  <si>
    <t>130202197905100618</t>
  </si>
  <si>
    <t>6217000180024120564</t>
  </si>
  <si>
    <t>代宝刚</t>
  </si>
  <si>
    <t>230904198601200037</t>
  </si>
  <si>
    <t>6217000180024120549</t>
  </si>
  <si>
    <t>余三友</t>
  </si>
  <si>
    <t>42112119871008007X</t>
  </si>
  <si>
    <t>6217000180024116117</t>
  </si>
  <si>
    <t>孙福文</t>
  </si>
  <si>
    <t>130205197107261811</t>
  </si>
  <si>
    <t>6217000180024120325</t>
  </si>
  <si>
    <t>张柏华</t>
  </si>
  <si>
    <t>130203197710032113</t>
  </si>
  <si>
    <t>6217000180024120788</t>
  </si>
  <si>
    <t>赵辉</t>
  </si>
  <si>
    <t>130202197806180317</t>
  </si>
  <si>
    <t>6217000180024120903</t>
  </si>
  <si>
    <t>孙东生</t>
  </si>
  <si>
    <t>130203197710182111</t>
  </si>
  <si>
    <t>6217000180024120846</t>
  </si>
  <si>
    <t>乌江</t>
  </si>
  <si>
    <t>130203197711093073</t>
  </si>
  <si>
    <t>6236680180001095430</t>
  </si>
  <si>
    <t>牛清涛</t>
  </si>
  <si>
    <t>130203197304033014</t>
  </si>
  <si>
    <t>6217000180024121596</t>
  </si>
  <si>
    <t>尹逊友</t>
  </si>
  <si>
    <t>130204197811262416</t>
  </si>
  <si>
    <t>6217000180024121620</t>
  </si>
  <si>
    <t>蔡志强</t>
  </si>
  <si>
    <t>130204197712011531</t>
  </si>
  <si>
    <t>6217000180024122156</t>
  </si>
  <si>
    <t>韩庆宏</t>
  </si>
  <si>
    <t>130203197810234812</t>
  </si>
  <si>
    <t>6217000180024122024</t>
  </si>
  <si>
    <t>董洪利</t>
  </si>
  <si>
    <t>130203197309082413</t>
  </si>
  <si>
    <t>6217000180024122164</t>
  </si>
  <si>
    <t>杨杰</t>
  </si>
  <si>
    <t>130203197802060672</t>
  </si>
  <si>
    <t>6217000180024122214</t>
  </si>
  <si>
    <t>杨舰</t>
  </si>
  <si>
    <t>130203197803302119</t>
  </si>
  <si>
    <t>6217000180024122016</t>
  </si>
  <si>
    <t>王立川</t>
  </si>
  <si>
    <t>130203198605280638</t>
  </si>
  <si>
    <t>6217000180031771508</t>
  </si>
  <si>
    <t>刘辉</t>
  </si>
  <si>
    <t>130205198811263911</t>
  </si>
  <si>
    <t>6217000180031771516</t>
  </si>
  <si>
    <t>郭斌</t>
  </si>
  <si>
    <t>130203198807183633</t>
  </si>
  <si>
    <t>6217000180031771490</t>
  </si>
  <si>
    <t>张伯昭</t>
  </si>
  <si>
    <t>130203198701063019</t>
  </si>
  <si>
    <t>6217000180024117875</t>
  </si>
  <si>
    <t>张建春</t>
  </si>
  <si>
    <t>130324198410210936</t>
  </si>
  <si>
    <t>6217000180031771540</t>
  </si>
  <si>
    <t>狄胜锟</t>
  </si>
  <si>
    <t>13020419880620155X</t>
  </si>
  <si>
    <t>6217000180031771524</t>
  </si>
  <si>
    <t>赵亚中</t>
  </si>
  <si>
    <t>130205199006180018</t>
  </si>
  <si>
    <t>6217000180024117206</t>
  </si>
  <si>
    <t>王凯书</t>
  </si>
  <si>
    <t>130204198908213017</t>
  </si>
  <si>
    <t>6217000180024748851</t>
  </si>
  <si>
    <t>杨长科</t>
  </si>
  <si>
    <t>63212619930125061X</t>
  </si>
  <si>
    <t>6217000180031771482</t>
  </si>
  <si>
    <t>姚英杰</t>
  </si>
  <si>
    <t>130221199310301216</t>
  </si>
  <si>
    <t>6217000180031771532</t>
  </si>
  <si>
    <t>潘永刚</t>
  </si>
  <si>
    <t>130534198701026972</t>
  </si>
  <si>
    <t>6217000180024747002</t>
  </si>
  <si>
    <t>李艳龙</t>
  </si>
  <si>
    <t>6217000180022986420</t>
  </si>
  <si>
    <t>徐伟</t>
  </si>
  <si>
    <t>130621198507150316</t>
  </si>
  <si>
    <t>6217000180022976926</t>
  </si>
  <si>
    <t>郝常鑫</t>
  </si>
  <si>
    <t>130524198001043031</t>
  </si>
  <si>
    <t>6217000180022987501</t>
  </si>
  <si>
    <t>李超</t>
  </si>
  <si>
    <t>410782198909080918</t>
  </si>
  <si>
    <t>6217000180022979177</t>
  </si>
  <si>
    <t>卢彬</t>
  </si>
  <si>
    <t>6217000180022986438</t>
  </si>
  <si>
    <t>信晓兵</t>
  </si>
  <si>
    <t>130530198112131533</t>
  </si>
  <si>
    <t>6217000180022983542</t>
  </si>
  <si>
    <t>张毅勃</t>
  </si>
  <si>
    <t>130203196812082432</t>
  </si>
  <si>
    <t>6217000180022984854</t>
  </si>
  <si>
    <t>张建李</t>
  </si>
  <si>
    <t>130202199003162114</t>
  </si>
  <si>
    <t>6217000180032826780</t>
  </si>
  <si>
    <t>韩靳</t>
  </si>
  <si>
    <t>130229198705293034</t>
  </si>
  <si>
    <t>6217000180022982833</t>
  </si>
  <si>
    <t>尚玉滨</t>
  </si>
  <si>
    <t>130202198001240313</t>
  </si>
  <si>
    <t>6217000180022983088</t>
  </si>
  <si>
    <t>潘军</t>
  </si>
  <si>
    <t>130203196608063015</t>
  </si>
  <si>
    <t>6217000180022986719</t>
  </si>
  <si>
    <t>丁善宝</t>
  </si>
  <si>
    <t>370126198707184835</t>
  </si>
  <si>
    <t>6217000180022985372</t>
  </si>
  <si>
    <t>王岩</t>
  </si>
  <si>
    <t>130202198502111819</t>
  </si>
  <si>
    <t>6217000180022986701</t>
  </si>
  <si>
    <t>鞠丹</t>
  </si>
  <si>
    <t>6217000180022974327</t>
  </si>
  <si>
    <t>王震伟</t>
  </si>
  <si>
    <t>130204198907211810</t>
  </si>
  <si>
    <t>6217000180022988053</t>
  </si>
  <si>
    <t>刘永滨</t>
  </si>
  <si>
    <t>130203198210295114</t>
  </si>
  <si>
    <t>6217000180022981389</t>
  </si>
  <si>
    <t>李秀景</t>
  </si>
  <si>
    <t>132235198006021629</t>
  </si>
  <si>
    <t>6217000180021628940</t>
  </si>
  <si>
    <t>李宏伟</t>
  </si>
  <si>
    <t>130221198808142318</t>
  </si>
  <si>
    <t>6217000180021628916</t>
  </si>
  <si>
    <t>董继亮</t>
  </si>
  <si>
    <t>130323198512216419</t>
  </si>
  <si>
    <t>6217000180021628866</t>
  </si>
  <si>
    <t>孙斯迈</t>
  </si>
  <si>
    <t>6217000180032826756</t>
  </si>
  <si>
    <t>王志明</t>
  </si>
  <si>
    <t>522321198412146750</t>
  </si>
  <si>
    <t>6217000180022983138</t>
  </si>
  <si>
    <t>贾焱森</t>
  </si>
  <si>
    <t>130203198609065716</t>
  </si>
  <si>
    <t>6217000180022179059</t>
  </si>
  <si>
    <t>董英爽</t>
  </si>
  <si>
    <t>130202197306180337</t>
  </si>
  <si>
    <t>6217000180022178846</t>
  </si>
  <si>
    <t>安宇</t>
  </si>
  <si>
    <t>130203199210064812</t>
  </si>
  <si>
    <t>6217000180022965788</t>
  </si>
  <si>
    <t>张岭</t>
  </si>
  <si>
    <t>130203198410092418</t>
  </si>
  <si>
    <t>6217000180024755930</t>
  </si>
  <si>
    <t>张道良</t>
  </si>
  <si>
    <t>411302198110085117</t>
  </si>
  <si>
    <t>6217002870063232662</t>
  </si>
  <si>
    <t>丁爱春</t>
  </si>
  <si>
    <t>130203197506161815</t>
  </si>
  <si>
    <t>6217000180022951903</t>
  </si>
  <si>
    <t>蔡瑞庆</t>
  </si>
  <si>
    <t>130205196906040930</t>
  </si>
  <si>
    <t>6217000180024088050</t>
  </si>
  <si>
    <t>陈伟</t>
  </si>
  <si>
    <t>130221197803060036</t>
  </si>
  <si>
    <t>6217000180024096541</t>
  </si>
  <si>
    <t>单迎祥</t>
  </si>
  <si>
    <t>130206198301111834</t>
  </si>
  <si>
    <t>6217000180024089298</t>
  </si>
  <si>
    <t>杜景文</t>
  </si>
  <si>
    <t>6217000180024097036</t>
  </si>
  <si>
    <t>高会利</t>
  </si>
  <si>
    <t>130203197110251849</t>
  </si>
  <si>
    <t>6217000180024088043</t>
  </si>
  <si>
    <t>洪兆</t>
  </si>
  <si>
    <t>130203197407150619</t>
  </si>
  <si>
    <t>6217000180024096863</t>
  </si>
  <si>
    <t>刘丙增</t>
  </si>
  <si>
    <t>130224197112096813</t>
  </si>
  <si>
    <t>6217000180024087177</t>
  </si>
  <si>
    <t>刘强</t>
  </si>
  <si>
    <t>130203197901280910</t>
  </si>
  <si>
    <t>6217000180024095840</t>
  </si>
  <si>
    <t>马越征</t>
  </si>
  <si>
    <t>130202197812300311</t>
  </si>
  <si>
    <t>6217000180024089660</t>
  </si>
  <si>
    <t>饶军华</t>
  </si>
  <si>
    <t>130206197309080310</t>
  </si>
  <si>
    <t>6217000180024093258</t>
  </si>
  <si>
    <t>佟斌</t>
  </si>
  <si>
    <t>130203198106181512</t>
  </si>
  <si>
    <t>6217000180024090577</t>
  </si>
  <si>
    <t>王英</t>
  </si>
  <si>
    <t>130204197101143930</t>
  </si>
  <si>
    <t>6217000180024090098</t>
  </si>
  <si>
    <t>谢之伟</t>
  </si>
  <si>
    <t>130206196904150032</t>
  </si>
  <si>
    <t>6217000180024087623</t>
  </si>
  <si>
    <t>于得水</t>
  </si>
  <si>
    <t>130206197403250013</t>
  </si>
  <si>
    <t>6217000180024096582</t>
  </si>
  <si>
    <t>张立军</t>
  </si>
  <si>
    <t>130202197602172112</t>
  </si>
  <si>
    <t>许敬国</t>
  </si>
  <si>
    <t>130205196704080379</t>
  </si>
  <si>
    <t>6217000180032819900</t>
  </si>
  <si>
    <t>鲁建基</t>
  </si>
  <si>
    <t>130205197702084215</t>
  </si>
  <si>
    <t>6217000180024091708</t>
  </si>
  <si>
    <t>皇甫玮超</t>
  </si>
  <si>
    <t>130205198503150333</t>
  </si>
  <si>
    <t>6217000180024100251</t>
  </si>
  <si>
    <t>郭延昭</t>
  </si>
  <si>
    <t>6217000180024093738</t>
  </si>
  <si>
    <t>田超</t>
  </si>
  <si>
    <t>130203198007203616</t>
  </si>
  <si>
    <t>6217000180024091567</t>
  </si>
  <si>
    <t>王军潮</t>
  </si>
  <si>
    <t>130204196907060910</t>
  </si>
  <si>
    <t>6217000180024095881</t>
  </si>
  <si>
    <t>王志洪</t>
  </si>
  <si>
    <t>130203196307161834</t>
  </si>
  <si>
    <t>6217000180024091559</t>
  </si>
  <si>
    <t>傅青华</t>
  </si>
  <si>
    <t>130203197002012111</t>
  </si>
  <si>
    <t>6217000180024097028</t>
  </si>
  <si>
    <t>王国柱</t>
  </si>
  <si>
    <t>130203196806202119</t>
  </si>
  <si>
    <t>6217000180024096376</t>
  </si>
  <si>
    <t>胡春培</t>
  </si>
  <si>
    <t>130203197404302111</t>
  </si>
  <si>
    <t>6217000180013681675</t>
  </si>
  <si>
    <t>高岩</t>
  </si>
  <si>
    <t>130205198612230316</t>
  </si>
  <si>
    <t>6217000180022174233</t>
  </si>
  <si>
    <t>么洪勇</t>
  </si>
  <si>
    <t>13020519700526363X</t>
  </si>
  <si>
    <t>6217000180029384272</t>
  </si>
  <si>
    <t>王春峰</t>
  </si>
  <si>
    <t>130203196810142112</t>
  </si>
  <si>
    <t>6217000180022976223</t>
  </si>
  <si>
    <t>梁笑雨</t>
  </si>
  <si>
    <t>130203197608062172</t>
  </si>
  <si>
    <t>6217000180022963627</t>
  </si>
  <si>
    <t>崔鑫</t>
  </si>
  <si>
    <t>130203199506103315</t>
  </si>
  <si>
    <t>6217000180004067942</t>
  </si>
  <si>
    <t>夏小勇</t>
  </si>
  <si>
    <t>130203199605100611</t>
  </si>
  <si>
    <t>6217000180031771268</t>
  </si>
  <si>
    <t>刘羽佳</t>
  </si>
  <si>
    <t>13020619940909062X</t>
  </si>
  <si>
    <t>6217000180032377966</t>
  </si>
  <si>
    <t>刘润宇</t>
  </si>
  <si>
    <t>130303199404250918</t>
  </si>
  <si>
    <t>6217000180031771839</t>
  </si>
  <si>
    <t>李安平</t>
  </si>
  <si>
    <t>130203198010170317</t>
  </si>
  <si>
    <t>6217000180001929383</t>
  </si>
  <si>
    <t>曾霞</t>
  </si>
  <si>
    <t>131082198210070447</t>
  </si>
  <si>
    <t>6217000180024772075</t>
  </si>
  <si>
    <t>王建</t>
  </si>
  <si>
    <t>130228198102202010</t>
  </si>
  <si>
    <t>6217000180011068511</t>
  </si>
  <si>
    <t>丁乔军</t>
  </si>
  <si>
    <t>532429198210081539</t>
  </si>
  <si>
    <t>6217000180024771788</t>
  </si>
  <si>
    <t>原方</t>
  </si>
  <si>
    <t>130203198412271831</t>
  </si>
  <si>
    <t>6217000180024772059</t>
  </si>
  <si>
    <t>赵明</t>
  </si>
  <si>
    <t>130204198301240377</t>
  </si>
  <si>
    <t>6217000180024765137</t>
  </si>
  <si>
    <t>许天琦</t>
  </si>
  <si>
    <t>150428198212274327</t>
  </si>
  <si>
    <t>6217000180024757894</t>
  </si>
  <si>
    <t>单江涛</t>
  </si>
  <si>
    <t>130229198705130016</t>
  </si>
  <si>
    <t>6217000180024771770</t>
  </si>
  <si>
    <t>梁永峰</t>
  </si>
  <si>
    <t>130730198502071215</t>
  </si>
  <si>
    <t>6217000180024769998</t>
  </si>
  <si>
    <t>么立彬</t>
  </si>
  <si>
    <t>13020419820831241X</t>
  </si>
  <si>
    <t>6217000180024771903</t>
  </si>
  <si>
    <t>孟庆峰</t>
  </si>
  <si>
    <t>130225198210256711</t>
  </si>
  <si>
    <t>6217000180024771911</t>
  </si>
  <si>
    <t>田福伟</t>
  </si>
  <si>
    <t>22028219830719443X</t>
  </si>
  <si>
    <t>6217000180024771994</t>
  </si>
  <si>
    <t>张玉峰</t>
  </si>
  <si>
    <t>130203198303263015</t>
  </si>
  <si>
    <t>6217000180024771242</t>
  </si>
  <si>
    <t>郭星辰</t>
  </si>
  <si>
    <t>210122198605260913</t>
  </si>
  <si>
    <t>6217000180024764999</t>
  </si>
  <si>
    <t>马卫娜</t>
  </si>
  <si>
    <t>130627198512054423</t>
  </si>
  <si>
    <t>6217000180024770806</t>
  </si>
  <si>
    <t>袁李</t>
  </si>
  <si>
    <t>130205199207032716</t>
  </si>
  <si>
    <t>6217000180017906532</t>
  </si>
  <si>
    <t>王鸿飞</t>
  </si>
  <si>
    <t>130582199309054050</t>
  </si>
  <si>
    <t>6217000180003596495</t>
  </si>
  <si>
    <t>李晨旭</t>
  </si>
  <si>
    <t>6210811590001270394</t>
  </si>
  <si>
    <t>刘志武</t>
  </si>
  <si>
    <t>130202197207010017</t>
  </si>
  <si>
    <t>6217000180022965002</t>
  </si>
  <si>
    <t>张旭文</t>
  </si>
  <si>
    <t>130203197208092110</t>
  </si>
  <si>
    <t>6217000180022965341</t>
  </si>
  <si>
    <t>颜伟</t>
  </si>
  <si>
    <t>130205198111273916</t>
  </si>
  <si>
    <t>6217000180022971265</t>
  </si>
  <si>
    <t>王振友</t>
  </si>
  <si>
    <t>13020419761007331X</t>
  </si>
  <si>
    <t>6217000180004715706</t>
  </si>
  <si>
    <t>徐敬军</t>
  </si>
  <si>
    <t>130204197808112417</t>
  </si>
  <si>
    <t>6217000180022970218</t>
  </si>
  <si>
    <t>孙林林</t>
  </si>
  <si>
    <t>130205198211090017</t>
  </si>
  <si>
    <t>6217000180022971299</t>
  </si>
  <si>
    <t>杨进民</t>
  </si>
  <si>
    <t>130203197505142110</t>
  </si>
  <si>
    <t>6217000180022957603</t>
  </si>
  <si>
    <t>王保重</t>
  </si>
  <si>
    <t>130203197306132112</t>
  </si>
  <si>
    <t>6217000180022958353</t>
  </si>
  <si>
    <t>勾建伟</t>
  </si>
  <si>
    <t>130203197905022716</t>
  </si>
  <si>
    <t>6217000180022963486</t>
  </si>
  <si>
    <t>韩春生</t>
  </si>
  <si>
    <t>130228197902143130</t>
  </si>
  <si>
    <t>6217000180022959153</t>
  </si>
  <si>
    <t>葛彩环</t>
  </si>
  <si>
    <t>130204197603311527</t>
  </si>
  <si>
    <t>6217000180022957066</t>
  </si>
  <si>
    <t>孟虎</t>
  </si>
  <si>
    <t>130203197302062110</t>
  </si>
  <si>
    <t>6217000180022957710</t>
  </si>
  <si>
    <t>徐长新</t>
  </si>
  <si>
    <t>130205197311151556</t>
  </si>
  <si>
    <t>6217000180022957736</t>
  </si>
  <si>
    <t>冯桐</t>
  </si>
  <si>
    <t>13020319811018453X</t>
  </si>
  <si>
    <t>6217000180022957876</t>
  </si>
  <si>
    <t>安敬成</t>
  </si>
  <si>
    <t>130203197108152411</t>
  </si>
  <si>
    <t>6217000180022958163</t>
  </si>
  <si>
    <t>李子强</t>
  </si>
  <si>
    <t>13020319751125213X</t>
  </si>
  <si>
    <t>6217000180022958361</t>
  </si>
  <si>
    <t>马宇</t>
  </si>
  <si>
    <t>130228196809020035</t>
  </si>
  <si>
    <t>6217000180022958619</t>
  </si>
  <si>
    <t>马亮</t>
  </si>
  <si>
    <t>130203198203070611</t>
  </si>
  <si>
    <t>6217000180000647689</t>
  </si>
  <si>
    <t>侯久春</t>
  </si>
  <si>
    <t>130205198206251234</t>
  </si>
  <si>
    <t>6217000180022958775</t>
  </si>
  <si>
    <t>郭志伟</t>
  </si>
  <si>
    <t>130204198210080910</t>
  </si>
  <si>
    <t>6217000180022959096</t>
  </si>
  <si>
    <t>范福友</t>
  </si>
  <si>
    <t>130205198209041515</t>
  </si>
  <si>
    <t>6217000180022959120</t>
  </si>
  <si>
    <t>赵春生</t>
  </si>
  <si>
    <t>130204198604255111</t>
  </si>
  <si>
    <t>6217000180024136313</t>
  </si>
  <si>
    <t>王玉元</t>
  </si>
  <si>
    <t>130221198101015737</t>
  </si>
  <si>
    <t>6217000180024760401</t>
  </si>
  <si>
    <t>杜印涛</t>
  </si>
  <si>
    <t>130204198110303937</t>
  </si>
  <si>
    <t>6217000180024765970</t>
  </si>
  <si>
    <t>刘超</t>
  </si>
  <si>
    <t>130204198206082411</t>
  </si>
  <si>
    <t>6217000180024759130</t>
  </si>
  <si>
    <t>史淑密</t>
  </si>
  <si>
    <t>130921198107214612</t>
  </si>
  <si>
    <t>6217000180024760450</t>
  </si>
  <si>
    <t>么剑峰</t>
  </si>
  <si>
    <t>130204197702262134</t>
  </si>
  <si>
    <t>6217000180003421231</t>
  </si>
  <si>
    <t>杨忠华</t>
  </si>
  <si>
    <t>130729198409133519</t>
  </si>
  <si>
    <t>6217000180024766366</t>
  </si>
  <si>
    <t>孟凡一</t>
  </si>
  <si>
    <t>130205197804010911</t>
  </si>
  <si>
    <t>6227000180280667190</t>
  </si>
  <si>
    <t>田涛</t>
  </si>
  <si>
    <t>130204198111230311</t>
  </si>
  <si>
    <t>6217000180024770921</t>
  </si>
  <si>
    <t>王浙唐</t>
  </si>
  <si>
    <t>130204198208141817</t>
  </si>
  <si>
    <t>6227000181080160147</t>
  </si>
  <si>
    <t>张文龙</t>
  </si>
  <si>
    <t>130204198505011234</t>
  </si>
  <si>
    <t>6217000180024766747</t>
  </si>
  <si>
    <t>覃雷</t>
  </si>
  <si>
    <t>130205198111103976</t>
  </si>
  <si>
    <t>6217000180026758262</t>
  </si>
  <si>
    <t>高峰</t>
  </si>
  <si>
    <t>130202198310033019</t>
  </si>
  <si>
    <t>6217000180024764320</t>
  </si>
  <si>
    <t>马文才</t>
  </si>
  <si>
    <t>130204198008120616</t>
  </si>
  <si>
    <t>6236680180003118040</t>
  </si>
  <si>
    <t>代立轩</t>
  </si>
  <si>
    <t>130203198311012734</t>
  </si>
  <si>
    <t>6217000180024765186</t>
  </si>
  <si>
    <t>齐大伟</t>
  </si>
  <si>
    <t>130204198005043918</t>
  </si>
  <si>
    <t>6217000180024770855</t>
  </si>
  <si>
    <t>杨树生</t>
  </si>
  <si>
    <t>130204197911212416</t>
  </si>
  <si>
    <t>6217000180024759429</t>
  </si>
  <si>
    <t>李志远</t>
  </si>
  <si>
    <t>130204197807142411</t>
  </si>
  <si>
    <t>6217000180004714899</t>
  </si>
  <si>
    <t>李亚锟</t>
  </si>
  <si>
    <t>130203198601111212</t>
  </si>
  <si>
    <t>6217000180018999346</t>
  </si>
  <si>
    <t>刘华</t>
  </si>
  <si>
    <t>130205198709080318</t>
  </si>
  <si>
    <t>6217000180024765400</t>
  </si>
  <si>
    <t>李宏</t>
  </si>
  <si>
    <t>130203198507232413</t>
  </si>
  <si>
    <t>6217000180000380315</t>
  </si>
  <si>
    <t>刘斌</t>
  </si>
  <si>
    <t>130203198701063617</t>
  </si>
  <si>
    <t>6217000180024768701</t>
  </si>
  <si>
    <t>柳笛</t>
  </si>
  <si>
    <t>130204198707311518</t>
  </si>
  <si>
    <t>6217000180004820282</t>
  </si>
  <si>
    <t>张强</t>
  </si>
  <si>
    <t>130203198606063010</t>
  </si>
  <si>
    <t>6217000180028838484</t>
  </si>
  <si>
    <t>郑伟</t>
  </si>
  <si>
    <t>130221198601250098</t>
  </si>
  <si>
    <t>6217000180024768743</t>
  </si>
  <si>
    <t>郭强</t>
  </si>
  <si>
    <t>130203198608062118</t>
  </si>
  <si>
    <t>6217000180024766531</t>
  </si>
  <si>
    <t>130324198301070030</t>
  </si>
  <si>
    <t>6217000180024765806</t>
  </si>
  <si>
    <t>方振勇</t>
  </si>
  <si>
    <t>130204198211153317</t>
  </si>
  <si>
    <t>6217000180024769733</t>
  </si>
  <si>
    <t>朱连喜</t>
  </si>
  <si>
    <t>130204198406240314</t>
  </si>
  <si>
    <t>6217000180024763793</t>
  </si>
  <si>
    <t>温晓娜</t>
  </si>
  <si>
    <t>130204198108252448</t>
  </si>
  <si>
    <t>6217000180024771051</t>
  </si>
  <si>
    <t>蔡剑彪</t>
  </si>
  <si>
    <t>130623198109290631</t>
  </si>
  <si>
    <t>6217000180024762795</t>
  </si>
  <si>
    <t>苗宇</t>
  </si>
  <si>
    <t>130204198704161833</t>
  </si>
  <si>
    <t>6217000180024763470</t>
  </si>
  <si>
    <t>唐欢</t>
  </si>
  <si>
    <t>13022519851209501X</t>
  </si>
  <si>
    <t>6217000180024768768</t>
  </si>
  <si>
    <t>田闯</t>
  </si>
  <si>
    <t>130204198005241519</t>
  </si>
  <si>
    <t>6217000180006125219</t>
  </si>
  <si>
    <t>侯岩</t>
  </si>
  <si>
    <t>130204198509270356</t>
  </si>
  <si>
    <t>6217000180024768347</t>
  </si>
  <si>
    <t>姜立功</t>
  </si>
  <si>
    <t>130223197310056613</t>
  </si>
  <si>
    <t>6217000180024759650</t>
  </si>
  <si>
    <t>130204198410212412</t>
  </si>
  <si>
    <t>6217000180024770012</t>
  </si>
  <si>
    <t>郑慰刚</t>
  </si>
  <si>
    <t>130204198309050316</t>
  </si>
  <si>
    <t>6217000180024772133</t>
  </si>
  <si>
    <t>孙建新</t>
  </si>
  <si>
    <t>130204198510232410</t>
  </si>
  <si>
    <t>6217000180024771978</t>
  </si>
  <si>
    <t>刘雷</t>
  </si>
  <si>
    <t>130204198112200034</t>
  </si>
  <si>
    <t>6217000180024761904</t>
  </si>
  <si>
    <t>刘佳</t>
  </si>
  <si>
    <t>130204198202030382</t>
  </si>
  <si>
    <t>6217000180024756631</t>
  </si>
  <si>
    <t>陈殿利</t>
  </si>
  <si>
    <t>130204197903310315</t>
  </si>
  <si>
    <t>6217000180024768826</t>
  </si>
  <si>
    <t>刘韬</t>
  </si>
  <si>
    <t>130204198712160654</t>
  </si>
  <si>
    <t>6217000180024763587</t>
  </si>
  <si>
    <t>袁博</t>
  </si>
  <si>
    <t>130204199110200318</t>
  </si>
  <si>
    <t>6217000180024759197</t>
  </si>
  <si>
    <t>阎明</t>
  </si>
  <si>
    <t>13020419940124031X</t>
  </si>
  <si>
    <t>6217000180035219173</t>
  </si>
  <si>
    <t>赵仕磊</t>
  </si>
  <si>
    <t>130204199702165114</t>
  </si>
  <si>
    <t>6217000180025783626</t>
  </si>
  <si>
    <t>杨帅</t>
  </si>
  <si>
    <t>130204199604272717</t>
  </si>
  <si>
    <t>6217000180033820162</t>
  </si>
  <si>
    <t>王禹</t>
  </si>
  <si>
    <t>130204199404022115</t>
  </si>
  <si>
    <t>6217000180039947696</t>
  </si>
  <si>
    <t>吕晓彪</t>
  </si>
  <si>
    <t>130204199501125116</t>
  </si>
  <si>
    <t>6217001930023813711</t>
  </si>
  <si>
    <t>崔京</t>
  </si>
  <si>
    <t>130203199008013034</t>
  </si>
  <si>
    <t>6217000180034125207</t>
  </si>
  <si>
    <t>王延伟</t>
  </si>
  <si>
    <t>130203197111014212</t>
  </si>
  <si>
    <t>6217000180024768602</t>
  </si>
  <si>
    <t>刘健</t>
  </si>
  <si>
    <t>130204198302202735</t>
  </si>
  <si>
    <t>6217000180024768156</t>
  </si>
  <si>
    <t>洪志桐</t>
  </si>
  <si>
    <t>130204198704202412</t>
  </si>
  <si>
    <t>6217000180024768248</t>
  </si>
  <si>
    <t>朱峰</t>
  </si>
  <si>
    <t>130204198712143619</t>
  </si>
  <si>
    <t>6217000180026758353</t>
  </si>
  <si>
    <t>果雨</t>
  </si>
  <si>
    <t>130204198606270315</t>
  </si>
  <si>
    <t>6217000180024768859</t>
  </si>
  <si>
    <t>张建国</t>
  </si>
  <si>
    <t>130626198012236830</t>
  </si>
  <si>
    <t>6217000180024788675</t>
  </si>
  <si>
    <t>高俊亮</t>
  </si>
  <si>
    <t>131024198012101317</t>
  </si>
  <si>
    <t>刘海波</t>
  </si>
  <si>
    <t>130227198304091818</t>
  </si>
  <si>
    <t>6217000180024765335</t>
  </si>
  <si>
    <t>翟昌鑫</t>
  </si>
  <si>
    <t>130206199405221215</t>
  </si>
  <si>
    <t>6217000180031772324</t>
  </si>
  <si>
    <t>任丽</t>
  </si>
  <si>
    <t>130204199512281229</t>
  </si>
  <si>
    <t>6217000180031772308</t>
  </si>
  <si>
    <t>张竞心</t>
  </si>
  <si>
    <t>130282199604081426</t>
  </si>
  <si>
    <t>6217000180031772795</t>
  </si>
  <si>
    <t>冯启元</t>
  </si>
  <si>
    <t>130323198509101418</t>
  </si>
  <si>
    <t>6217000180031772738</t>
  </si>
  <si>
    <t>庞久淇</t>
  </si>
  <si>
    <t>130204199202044519</t>
  </si>
  <si>
    <t>6217000180005337625</t>
  </si>
  <si>
    <t>李昆</t>
  </si>
  <si>
    <t>130204198809100017</t>
  </si>
  <si>
    <t>6217000180022588564</t>
  </si>
  <si>
    <t>费梦然</t>
  </si>
  <si>
    <t>130204198710131235</t>
  </si>
  <si>
    <t>6217000180022589687</t>
  </si>
  <si>
    <t>杨清华</t>
  </si>
  <si>
    <t>130206199312120319</t>
  </si>
  <si>
    <t>6217000180022594182</t>
  </si>
  <si>
    <t>130204199104101815</t>
  </si>
  <si>
    <t>6217000180022591337</t>
  </si>
  <si>
    <t>许华昆</t>
  </si>
  <si>
    <t>130203198806278032</t>
  </si>
  <si>
    <t>6217000180022592145</t>
  </si>
  <si>
    <t>张磊</t>
  </si>
  <si>
    <t>130203198709082433</t>
  </si>
  <si>
    <t>6217000180022592624</t>
  </si>
  <si>
    <t>代德尧</t>
  </si>
  <si>
    <t>130203199402113017</t>
  </si>
  <si>
    <t>6236680180001710293</t>
  </si>
  <si>
    <t>哈磊</t>
  </si>
  <si>
    <t>130203199008104817</t>
  </si>
  <si>
    <t>6217000180022590412</t>
  </si>
  <si>
    <t>翟红刚</t>
  </si>
  <si>
    <t>130203197811282111</t>
  </si>
  <si>
    <t>6217000180022589976</t>
  </si>
  <si>
    <t>张赟</t>
  </si>
  <si>
    <t>130204199109302413</t>
  </si>
  <si>
    <t>6217000180022593499</t>
  </si>
  <si>
    <t>杨希</t>
  </si>
  <si>
    <t>130202198807163011</t>
  </si>
  <si>
    <t>6217000180022584894</t>
  </si>
  <si>
    <t>李立功</t>
  </si>
  <si>
    <t>130204198710091210</t>
  </si>
  <si>
    <t>6217000180022589943</t>
  </si>
  <si>
    <t>徐振涛</t>
  </si>
  <si>
    <t>130204199108023930</t>
  </si>
  <si>
    <t>6217000180022591949</t>
  </si>
  <si>
    <t>刘罡</t>
  </si>
  <si>
    <t>130204198508292414</t>
  </si>
  <si>
    <t>6217000180022587855</t>
  </si>
  <si>
    <t>刘博</t>
  </si>
  <si>
    <t>130203198708131213</t>
  </si>
  <si>
    <t>6217000180022588036</t>
  </si>
  <si>
    <t>柴树润</t>
  </si>
  <si>
    <t>130203199201213011</t>
  </si>
  <si>
    <t>6217000180022592913</t>
  </si>
  <si>
    <t>葛军</t>
  </si>
  <si>
    <t>130204198912191519</t>
  </si>
  <si>
    <t>6217000180022593655</t>
  </si>
  <si>
    <t>冯雷</t>
  </si>
  <si>
    <t>130203198710211511</t>
  </si>
  <si>
    <t>6217000180022586980</t>
  </si>
  <si>
    <t>吴雪进</t>
  </si>
  <si>
    <t>130203199109173010</t>
  </si>
  <si>
    <t>6217000180022592905</t>
  </si>
  <si>
    <t>曹宝亚</t>
  </si>
  <si>
    <t>130203197811123313</t>
  </si>
  <si>
    <t>6217000180022586220</t>
  </si>
  <si>
    <t>宁鹏博</t>
  </si>
  <si>
    <t>130204199106175412</t>
  </si>
  <si>
    <t>6217000180022591055</t>
  </si>
  <si>
    <t>叶超</t>
  </si>
  <si>
    <t>130205198901123912</t>
  </si>
  <si>
    <t>6236680180001768713</t>
  </si>
  <si>
    <t>陈超</t>
  </si>
  <si>
    <t>130203198602235153</t>
  </si>
  <si>
    <t>6217000180022587814</t>
  </si>
  <si>
    <t>李宏星</t>
  </si>
  <si>
    <t>130204198710261814</t>
  </si>
  <si>
    <t>6217000180022588473</t>
  </si>
  <si>
    <t>侯超</t>
  </si>
  <si>
    <t>130204199111063618</t>
  </si>
  <si>
    <t>6217000180022594190</t>
  </si>
  <si>
    <t>孙晨</t>
  </si>
  <si>
    <t>130203199305163012</t>
  </si>
  <si>
    <t>6217000180022593309</t>
  </si>
  <si>
    <t>杨智贺</t>
  </si>
  <si>
    <t>130202199201140012</t>
  </si>
  <si>
    <t>6217000180022591634</t>
  </si>
  <si>
    <t>叶冬增</t>
  </si>
  <si>
    <t>130204198711221590</t>
  </si>
  <si>
    <t>6227000181080087019</t>
  </si>
  <si>
    <t>杜智会</t>
  </si>
  <si>
    <t>130205198201133917</t>
  </si>
  <si>
    <t>6217000180021072610</t>
  </si>
  <si>
    <t>杨利东</t>
  </si>
  <si>
    <t>152824198410016319</t>
  </si>
  <si>
    <t>6217000180029895426</t>
  </si>
  <si>
    <t>冯岩</t>
  </si>
  <si>
    <t>13020319950401241X</t>
  </si>
  <si>
    <t>6217000180039762004</t>
  </si>
  <si>
    <t>董贰军</t>
  </si>
  <si>
    <t>130202196805012413</t>
  </si>
  <si>
    <t>6214990180211212</t>
  </si>
  <si>
    <t>130203197302032413</t>
  </si>
  <si>
    <t>4340610180778695</t>
  </si>
  <si>
    <t>闫福忠</t>
  </si>
  <si>
    <t>130203196710142131</t>
  </si>
  <si>
    <t>4340620180179018</t>
  </si>
  <si>
    <t>梁友</t>
  </si>
  <si>
    <t>130203196305243617</t>
  </si>
  <si>
    <t>4340610180873413</t>
  </si>
  <si>
    <t>李忠民</t>
  </si>
  <si>
    <t>12010619680407053X</t>
  </si>
  <si>
    <t>4340610180605724</t>
  </si>
  <si>
    <t>杨子正</t>
  </si>
  <si>
    <t>130203197009302410</t>
  </si>
  <si>
    <t>6217000180022178820</t>
  </si>
  <si>
    <t>高斌</t>
  </si>
  <si>
    <t>130203198608010617</t>
  </si>
  <si>
    <t>6217000180024740478</t>
  </si>
  <si>
    <t>常盛兴</t>
  </si>
  <si>
    <t>130203199211143037</t>
  </si>
  <si>
    <t>6217000200004851960</t>
  </si>
  <si>
    <t>王铮</t>
  </si>
  <si>
    <t>130206199101092311</t>
  </si>
  <si>
    <t>6217000180031772985</t>
  </si>
  <si>
    <t>王锁茜</t>
  </si>
  <si>
    <t>372925199501014121</t>
  </si>
  <si>
    <t>6217000180031772852</t>
  </si>
  <si>
    <t>张伟</t>
  </si>
  <si>
    <t>13020319730814271X</t>
  </si>
  <si>
    <t>6217000180022194231</t>
  </si>
  <si>
    <t>陈晓伟</t>
  </si>
  <si>
    <t>131181198610050778</t>
  </si>
  <si>
    <t>6217000180022193969</t>
  </si>
  <si>
    <t>130204198311201814</t>
  </si>
  <si>
    <t>6217000180022190015</t>
  </si>
  <si>
    <t>吴鹏飞</t>
  </si>
  <si>
    <t>130203197312102112</t>
  </si>
  <si>
    <t>6217000180022189892</t>
  </si>
  <si>
    <t>牟红军</t>
  </si>
  <si>
    <t>130204197402251812</t>
  </si>
  <si>
    <t>6217000180022192417</t>
  </si>
  <si>
    <t>石雪松</t>
  </si>
  <si>
    <t>130203197903193036</t>
  </si>
  <si>
    <t>6217000180022192524</t>
  </si>
  <si>
    <t>赵希君</t>
  </si>
  <si>
    <t>130204197908031219</t>
  </si>
  <si>
    <t>6217000180022192516</t>
  </si>
  <si>
    <t>张海波</t>
  </si>
  <si>
    <t>130203197812073610</t>
  </si>
  <si>
    <t>6217000180022192573</t>
  </si>
  <si>
    <t>张俊凯</t>
  </si>
  <si>
    <t>130203197810291534</t>
  </si>
  <si>
    <t>6217000180022192631</t>
  </si>
  <si>
    <t>常江</t>
  </si>
  <si>
    <t>130202197701082112</t>
  </si>
  <si>
    <t>6217000180022189389</t>
  </si>
  <si>
    <t>李海朋</t>
  </si>
  <si>
    <t>130205197211110335</t>
  </si>
  <si>
    <t>6217000180022189447</t>
  </si>
  <si>
    <t>张京</t>
  </si>
  <si>
    <t>130203198403183039</t>
  </si>
  <si>
    <t>6217000180042121628</t>
  </si>
  <si>
    <t>赵宇</t>
  </si>
  <si>
    <t>130203198804282417</t>
  </si>
  <si>
    <t>6217000180041046701</t>
  </si>
  <si>
    <t>李岩</t>
  </si>
  <si>
    <t>130203198610071814</t>
  </si>
  <si>
    <t>6217000180003192881</t>
  </si>
  <si>
    <t>闫宗钊</t>
  </si>
  <si>
    <t>130203198511063018</t>
  </si>
  <si>
    <t>6217000180041856323</t>
  </si>
  <si>
    <t>刘海生</t>
  </si>
  <si>
    <t>130205198601231815</t>
  </si>
  <si>
    <t>6217000180037040155</t>
  </si>
  <si>
    <t>石崇</t>
  </si>
  <si>
    <t>130221198305036513</t>
  </si>
  <si>
    <t>6217000180022184265</t>
  </si>
  <si>
    <t>许子林</t>
  </si>
  <si>
    <t>130203198906203038</t>
  </si>
  <si>
    <t>6217000180022579019</t>
  </si>
  <si>
    <t>张鑫宇</t>
  </si>
  <si>
    <t>130203199010230636</t>
  </si>
  <si>
    <t>6217000180022187235</t>
  </si>
  <si>
    <t>杨立</t>
  </si>
  <si>
    <t>130203196902220034</t>
  </si>
  <si>
    <t>6227000180690022549</t>
  </si>
  <si>
    <t>李哲</t>
  </si>
  <si>
    <t>130626198010112295</t>
  </si>
  <si>
    <t>6217000180023879988</t>
  </si>
  <si>
    <t>131122198507072813</t>
  </si>
  <si>
    <t>6217000180024111423</t>
  </si>
  <si>
    <t>魏冉君</t>
  </si>
  <si>
    <t>412328198306013013</t>
  </si>
  <si>
    <t>6217000180024105557</t>
  </si>
  <si>
    <t>周伟</t>
  </si>
  <si>
    <t>130206198510251219</t>
  </si>
  <si>
    <t>6217855000002067569</t>
  </si>
  <si>
    <t>刘海鹏</t>
  </si>
  <si>
    <t>130725198410050512</t>
  </si>
  <si>
    <t>6013825010008836164</t>
  </si>
  <si>
    <t>方金</t>
  </si>
  <si>
    <t>13022919850223013X</t>
  </si>
  <si>
    <t>6013825010008956970</t>
  </si>
  <si>
    <t>石彦周</t>
  </si>
  <si>
    <t>130523198308150230</t>
  </si>
  <si>
    <t>6217000180022598423</t>
  </si>
  <si>
    <t>董磊</t>
  </si>
  <si>
    <t>130105198703020618</t>
  </si>
  <si>
    <t>6217000180022597359</t>
  </si>
  <si>
    <t>刘飞</t>
  </si>
  <si>
    <t>13020319790421031X</t>
  </si>
  <si>
    <t>6217000180023881679</t>
  </si>
  <si>
    <t>刘海双</t>
  </si>
  <si>
    <t>130223198511253730</t>
  </si>
  <si>
    <t>6217000180023881729</t>
  </si>
  <si>
    <t>赵兴佳</t>
  </si>
  <si>
    <t>130622198501085812</t>
  </si>
  <si>
    <t>6217000180023881703</t>
  </si>
  <si>
    <t>尧建莉</t>
  </si>
  <si>
    <t>130203197203230326</t>
  </si>
  <si>
    <t>6217000180023881935</t>
  </si>
  <si>
    <t>袁辉</t>
  </si>
  <si>
    <t>13020319851205122X</t>
  </si>
  <si>
    <t>6217000180023878923</t>
  </si>
  <si>
    <t>马春红</t>
  </si>
  <si>
    <t>132821197003221510</t>
  </si>
  <si>
    <t>6217000180023879905</t>
  </si>
  <si>
    <t>赵炳建</t>
  </si>
  <si>
    <t>370285197407154731</t>
  </si>
  <si>
    <t>6217000180023878972</t>
  </si>
  <si>
    <t>陈志月</t>
  </si>
  <si>
    <t>120225198708085129</t>
  </si>
  <si>
    <t>6217000180023879772</t>
  </si>
  <si>
    <t>李小林</t>
  </si>
  <si>
    <t>130225198812047175</t>
  </si>
  <si>
    <t>6217000180035151061</t>
  </si>
  <si>
    <t>郑虹杨</t>
  </si>
  <si>
    <t>130203199308263019</t>
  </si>
  <si>
    <t>6217000180032826673</t>
  </si>
  <si>
    <t>杜灏宸</t>
  </si>
  <si>
    <t>130203199610043025</t>
  </si>
  <si>
    <t>6217000180032381646</t>
  </si>
  <si>
    <t>方连军</t>
  </si>
  <si>
    <t>130205197406300315</t>
  </si>
  <si>
    <t>6217000180023864931</t>
  </si>
  <si>
    <t>王晓勇</t>
  </si>
  <si>
    <t>130203197511270311</t>
  </si>
  <si>
    <t>6217000180023852068</t>
  </si>
  <si>
    <t>冯淑丽</t>
  </si>
  <si>
    <t>130203197509192123</t>
  </si>
  <si>
    <t>6217000180023851474</t>
  </si>
  <si>
    <t>苏有权</t>
  </si>
  <si>
    <t>130229197010036010</t>
  </si>
  <si>
    <t>6217000180023845716</t>
  </si>
  <si>
    <t>弭强</t>
  </si>
  <si>
    <t>130202197405140330</t>
  </si>
  <si>
    <t>6217000180023854379</t>
  </si>
  <si>
    <t>吴涛</t>
  </si>
  <si>
    <t>130205198007110332</t>
  </si>
  <si>
    <t>6217000180023864659</t>
  </si>
  <si>
    <t>刘静华</t>
  </si>
  <si>
    <t>130205197001223032</t>
  </si>
  <si>
    <t>6217000180022947299</t>
  </si>
  <si>
    <t>孙树祥</t>
  </si>
  <si>
    <t>130204197012212711</t>
  </si>
  <si>
    <t>6217000180023857968</t>
  </si>
  <si>
    <t>张滨</t>
  </si>
  <si>
    <t>130202197707170017</t>
  </si>
  <si>
    <t>6217000180023856168</t>
  </si>
  <si>
    <t>魏国宏</t>
  </si>
  <si>
    <t>13020319711124363X</t>
  </si>
  <si>
    <t>6217000180023855244</t>
  </si>
  <si>
    <t>宋春宇</t>
  </si>
  <si>
    <t>130203197405313613</t>
  </si>
  <si>
    <t>6217000180023855756</t>
  </si>
  <si>
    <t>王强</t>
  </si>
  <si>
    <t>13020519800222391X</t>
  </si>
  <si>
    <t>6217000180037943457</t>
  </si>
  <si>
    <t>孙郁扬</t>
  </si>
  <si>
    <t>13020319730511211X</t>
  </si>
  <si>
    <t>6217000180023856473</t>
  </si>
  <si>
    <t>刘卫红</t>
  </si>
  <si>
    <t>130203197109260617</t>
  </si>
  <si>
    <t>6217000180023854619</t>
  </si>
  <si>
    <t>孙志刚</t>
  </si>
  <si>
    <t>130204197704172132</t>
  </si>
  <si>
    <t>6217000180023854510</t>
  </si>
  <si>
    <t>李国新</t>
  </si>
  <si>
    <t>130206197504240316</t>
  </si>
  <si>
    <t>6217000180023853231</t>
  </si>
  <si>
    <t>高杰琨</t>
  </si>
  <si>
    <t>13020519830122033X</t>
  </si>
  <si>
    <t>6217000180023852274</t>
  </si>
  <si>
    <t>13020219830520061X</t>
  </si>
  <si>
    <t>6217000180023853876</t>
  </si>
  <si>
    <t>高振强</t>
  </si>
  <si>
    <t>130203197708252715</t>
  </si>
  <si>
    <t>6217000180023851417</t>
  </si>
  <si>
    <t>杨瑞杰</t>
  </si>
  <si>
    <t>130204197810253016</t>
  </si>
  <si>
    <t>6217000180023852530</t>
  </si>
  <si>
    <t>强健</t>
  </si>
  <si>
    <t>130203197108082433</t>
  </si>
  <si>
    <t>6217000180023854452</t>
  </si>
  <si>
    <t>孙凯浩</t>
  </si>
  <si>
    <t>130203198405093037</t>
  </si>
  <si>
    <t>6217000180023854502</t>
  </si>
  <si>
    <t>孙扩席</t>
  </si>
  <si>
    <t>130205197807271535</t>
  </si>
  <si>
    <t>6217000180023854023</t>
  </si>
  <si>
    <t>张振杰</t>
  </si>
  <si>
    <t>130203197305202115</t>
  </si>
  <si>
    <t>6236680180004290020</t>
  </si>
  <si>
    <t>么海宽</t>
  </si>
  <si>
    <t>130203197810180017</t>
  </si>
  <si>
    <t>6217000180023852514</t>
  </si>
  <si>
    <t>祁红涛</t>
  </si>
  <si>
    <t>130202197711020011</t>
  </si>
  <si>
    <t>6217000180023854239</t>
  </si>
  <si>
    <t>王晓明</t>
  </si>
  <si>
    <t>130203197510222414</t>
  </si>
  <si>
    <t>6227000180620011489</t>
  </si>
  <si>
    <t>刘凌志</t>
  </si>
  <si>
    <t>13020319761014031X</t>
  </si>
  <si>
    <t>6217000180023851623</t>
  </si>
  <si>
    <t>周士军</t>
  </si>
  <si>
    <t>130202197911058014</t>
  </si>
  <si>
    <t>6217000180023851672</t>
  </si>
  <si>
    <t>邓星</t>
  </si>
  <si>
    <t>130203198703150319</t>
  </si>
  <si>
    <t>6217000180023854791</t>
  </si>
  <si>
    <t>刘建军</t>
  </si>
  <si>
    <t>130203197107122413</t>
  </si>
  <si>
    <t>6217000180023851748</t>
  </si>
  <si>
    <t>孙建友</t>
  </si>
  <si>
    <t>130202197401131517</t>
  </si>
  <si>
    <t>6217000180017402524</t>
  </si>
  <si>
    <t>齐向军</t>
  </si>
  <si>
    <t>130203197001173618</t>
  </si>
  <si>
    <t>6217000180023854270</t>
  </si>
  <si>
    <t>刘涛</t>
  </si>
  <si>
    <t>130203197812063017</t>
  </si>
  <si>
    <t>6217000180023853645</t>
  </si>
  <si>
    <t>崔小刚</t>
  </si>
  <si>
    <t>130202197010062112</t>
  </si>
  <si>
    <t>6217000180023866480</t>
  </si>
  <si>
    <t>倪涛</t>
  </si>
  <si>
    <t>130203196611033650</t>
  </si>
  <si>
    <t>6217000180023866522</t>
  </si>
  <si>
    <t>张洪声</t>
  </si>
  <si>
    <t>130203196802182712</t>
  </si>
  <si>
    <t>6217000180023867090</t>
  </si>
  <si>
    <t>赵振波</t>
  </si>
  <si>
    <t>130202197108060318</t>
  </si>
  <si>
    <t>6217000180023866068</t>
  </si>
  <si>
    <t>郭洋</t>
  </si>
  <si>
    <t>130204198812012712</t>
  </si>
  <si>
    <t>6217000180003183492</t>
  </si>
  <si>
    <t>陈巨丰</t>
  </si>
  <si>
    <t>130202197812093332</t>
  </si>
  <si>
    <t>6217000180023843604</t>
  </si>
  <si>
    <t>傅强</t>
  </si>
  <si>
    <t>130203196810281235</t>
  </si>
  <si>
    <t>6217000180023866621</t>
  </si>
  <si>
    <t>李冬青</t>
  </si>
  <si>
    <t>130203196808172136</t>
  </si>
  <si>
    <t>6217000180022947265</t>
  </si>
  <si>
    <t>芦禄</t>
  </si>
  <si>
    <t>130202198604271215</t>
  </si>
  <si>
    <t>6217000180023859220</t>
  </si>
  <si>
    <t>130203199204073616</t>
  </si>
  <si>
    <t>6217000180023866431</t>
  </si>
  <si>
    <t>张鑫</t>
  </si>
  <si>
    <t>130203198912303019</t>
  </si>
  <si>
    <t>6217000180023859501</t>
  </si>
  <si>
    <t>吕振伟</t>
  </si>
  <si>
    <t>130203197306142134</t>
  </si>
  <si>
    <t>6217000180029011495</t>
  </si>
  <si>
    <t>张意</t>
  </si>
  <si>
    <t>120221199608190019</t>
  </si>
  <si>
    <t>强轶臣</t>
  </si>
  <si>
    <t>130205198310203910</t>
  </si>
  <si>
    <t>6217000180023843521</t>
  </si>
  <si>
    <t>轩胜奎</t>
  </si>
  <si>
    <t>130203196904043633</t>
  </si>
  <si>
    <t>6217000180023843752</t>
  </si>
  <si>
    <t>李征</t>
  </si>
  <si>
    <t>130203197801083012</t>
  </si>
  <si>
    <t>6217000180041824040</t>
  </si>
  <si>
    <t>刘昆</t>
  </si>
  <si>
    <t>130203198807161215</t>
  </si>
  <si>
    <t>6217000180041568571</t>
  </si>
  <si>
    <t>刘万伟</t>
  </si>
  <si>
    <t>130224198602207613</t>
  </si>
  <si>
    <t>6227000180450095925</t>
  </si>
  <si>
    <t>刘云涛</t>
  </si>
  <si>
    <t>130221198806080117</t>
  </si>
  <si>
    <t>6217000180009052774</t>
  </si>
  <si>
    <t>石岩</t>
  </si>
  <si>
    <t>130203198203090612</t>
  </si>
  <si>
    <t>6217000180015117975</t>
  </si>
  <si>
    <t>孙志远</t>
  </si>
  <si>
    <t>130205198310051814</t>
  </si>
  <si>
    <t>6227000180370119896</t>
  </si>
  <si>
    <t>吴阳</t>
  </si>
  <si>
    <t>130302198701220415</t>
  </si>
  <si>
    <t>6227000180920028399</t>
  </si>
  <si>
    <t>姚旺</t>
  </si>
  <si>
    <t>130204198707101537</t>
  </si>
  <si>
    <t>6217000180041894332</t>
  </si>
  <si>
    <t>于杨</t>
  </si>
  <si>
    <t>13022119870920005X</t>
  </si>
  <si>
    <t>6217000180041855366</t>
  </si>
  <si>
    <t>周鑫</t>
  </si>
  <si>
    <t>130203198809162115</t>
  </si>
  <si>
    <t>6217000180042141238</t>
  </si>
  <si>
    <t>朱海涛</t>
  </si>
  <si>
    <t>130203198106202117</t>
  </si>
  <si>
    <t>6227000180370109939</t>
  </si>
  <si>
    <t>肖亚琦</t>
  </si>
  <si>
    <t>130203198811052433</t>
  </si>
  <si>
    <t>6217000180041584552</t>
  </si>
  <si>
    <t>姚金宝</t>
  </si>
  <si>
    <t>130206198611240914</t>
  </si>
  <si>
    <t>6217000180018616924</t>
  </si>
  <si>
    <t>刘天龙</t>
  </si>
  <si>
    <t>130205198804101818</t>
  </si>
  <si>
    <t>6217000180017714084</t>
  </si>
  <si>
    <t>檀红杰</t>
  </si>
  <si>
    <t>130526198608245513</t>
  </si>
  <si>
    <t>6217000180000154926</t>
  </si>
  <si>
    <t>赵鹏阳</t>
  </si>
  <si>
    <t>130426198501281113</t>
  </si>
  <si>
    <t>6217000180032381992</t>
  </si>
  <si>
    <t>樊硕</t>
  </si>
  <si>
    <t>130221198802270052</t>
  </si>
  <si>
    <t>6217000180007809274</t>
  </si>
  <si>
    <t>田永</t>
  </si>
  <si>
    <t>130203198207264819</t>
  </si>
  <si>
    <t>6210810180001003911</t>
  </si>
  <si>
    <t>陈征</t>
  </si>
  <si>
    <t>130229199404034818</t>
  </si>
  <si>
    <t>6217000180037905449</t>
  </si>
  <si>
    <t>王权</t>
  </si>
  <si>
    <t>630104197102239654</t>
  </si>
  <si>
    <t>6217000180023869500</t>
  </si>
  <si>
    <t>石利源</t>
  </si>
  <si>
    <t>130203197412282114</t>
  </si>
  <si>
    <t>6217000180023857851</t>
  </si>
  <si>
    <t>王龙</t>
  </si>
  <si>
    <t>130203198310192411</t>
  </si>
  <si>
    <t>6217000180023857554</t>
  </si>
  <si>
    <t>王洪利</t>
  </si>
  <si>
    <t>130203197204272114</t>
  </si>
  <si>
    <t>6217000180023857463</t>
  </si>
  <si>
    <t>赵鹏程</t>
  </si>
  <si>
    <t>130205198704080036</t>
  </si>
  <si>
    <t>6217000180023857265</t>
  </si>
  <si>
    <t>李强</t>
  </si>
  <si>
    <t>130203197102022114</t>
  </si>
  <si>
    <t>6217000180023855301</t>
  </si>
  <si>
    <t>张超</t>
  </si>
  <si>
    <t>130203198309083613</t>
  </si>
  <si>
    <t>6217000180023854981</t>
  </si>
  <si>
    <t>孙强</t>
  </si>
  <si>
    <t>130203197510162116</t>
  </si>
  <si>
    <t>6217000180023864790</t>
  </si>
  <si>
    <t>霍景荣</t>
  </si>
  <si>
    <t>13032419730709061X</t>
  </si>
  <si>
    <t>6217000180023869484</t>
  </si>
  <si>
    <t>路召旭</t>
  </si>
  <si>
    <t>13052119841004727X</t>
  </si>
  <si>
    <t>6217000180041269469</t>
  </si>
  <si>
    <t>田青保</t>
  </si>
  <si>
    <t>130627198501283618</t>
  </si>
  <si>
    <t>6236680180003077881</t>
  </si>
  <si>
    <t>赵克刚</t>
  </si>
  <si>
    <t>130205198007123934</t>
  </si>
  <si>
    <t>6217000180023868023</t>
  </si>
  <si>
    <t>李晓乾</t>
  </si>
  <si>
    <t>130206197411062311</t>
  </si>
  <si>
    <t>6217000180023848942</t>
  </si>
  <si>
    <t>张学军</t>
  </si>
  <si>
    <t>130203197712274810</t>
  </si>
  <si>
    <t>6217000180023866225</t>
  </si>
  <si>
    <t>刘鑫铖</t>
  </si>
  <si>
    <t>130204198801253318</t>
  </si>
  <si>
    <t>6217000180041971726</t>
  </si>
  <si>
    <t>郭宽</t>
  </si>
  <si>
    <t>130282198612181836</t>
  </si>
  <si>
    <t>6217000180001271737</t>
  </si>
  <si>
    <t>许鹏健</t>
  </si>
  <si>
    <t>130321198201230616</t>
  </si>
  <si>
    <t>6217000180041269550</t>
  </si>
  <si>
    <t>孟德智</t>
  </si>
  <si>
    <t>13028219870220515X</t>
  </si>
  <si>
    <t>6217000180001608474</t>
  </si>
  <si>
    <t>米振波</t>
  </si>
  <si>
    <t>130204198601192418</t>
  </si>
  <si>
    <t>6217000180042175475</t>
  </si>
  <si>
    <t>130203198205103018</t>
  </si>
  <si>
    <t>6227000181010189885</t>
  </si>
  <si>
    <t>贾建武</t>
  </si>
  <si>
    <t>130205197902103919</t>
  </si>
  <si>
    <t>6227000180790044187</t>
  </si>
  <si>
    <t>董力强</t>
  </si>
  <si>
    <t>130203197311092119</t>
  </si>
  <si>
    <t>刘忠海</t>
  </si>
  <si>
    <t>130205197801062732</t>
  </si>
  <si>
    <t>6217000180023854809</t>
  </si>
  <si>
    <t>13020319840229241X</t>
  </si>
  <si>
    <t>6217000180024770319</t>
  </si>
  <si>
    <t>王庆</t>
  </si>
  <si>
    <t>130203196909223617</t>
  </si>
  <si>
    <t>6217000180023866233</t>
  </si>
  <si>
    <t>王林忠</t>
  </si>
  <si>
    <t>130203197212013032</t>
  </si>
  <si>
    <t>6217000180012972828</t>
  </si>
  <si>
    <t>俞松</t>
  </si>
  <si>
    <t>130203197001170310</t>
  </si>
  <si>
    <t>6217000180023863438</t>
  </si>
  <si>
    <t>李明宇</t>
  </si>
  <si>
    <t>130205199001063939</t>
  </si>
  <si>
    <t>序号</t>
  </si>
  <si>
    <t>岗位工资系数</t>
  </si>
  <si>
    <t>预支年薪</t>
  </si>
  <si>
    <t>岗位工资</t>
  </si>
  <si>
    <t>技能保留工资</t>
  </si>
  <si>
    <t>年功保留工资</t>
  </si>
  <si>
    <t>竞业津贴</t>
  </si>
  <si>
    <t>技术津贴</t>
  </si>
  <si>
    <t>回民补贴</t>
  </si>
  <si>
    <t>女工洗理费</t>
  </si>
  <si>
    <t>住房补贴</t>
  </si>
  <si>
    <t>工作补贴</t>
  </si>
  <si>
    <t>交通补贴</t>
  </si>
  <si>
    <t>班中餐补贴</t>
  </si>
  <si>
    <t>误餐补贴</t>
  </si>
  <si>
    <t>通讯补贴</t>
  </si>
  <si>
    <t>6217000180031743473</t>
  </si>
  <si>
    <t>12022419840529463X</t>
  </si>
  <si>
    <t>13020319940205001X</t>
  </si>
  <si>
    <t>13022119720601121X</t>
  </si>
  <si>
    <t>12010419720211631X</t>
  </si>
  <si>
    <t>13020319910108091X</t>
  </si>
  <si>
    <t>13020319640809305X</t>
  </si>
  <si>
    <t>13028319850715041X</t>
  </si>
  <si>
    <t>13020419860628061X</t>
  </si>
  <si>
    <t>13020319820711305X</t>
  </si>
  <si>
    <t>13020319920806061X</t>
  </si>
  <si>
    <t>13010419710422241X</t>
  </si>
  <si>
    <t>13020319710530001X</t>
  </si>
  <si>
    <t>13022519930911091X</t>
  </si>
  <si>
    <t>6228480658152135377</t>
  </si>
  <si>
    <t>刘亚敏</t>
  </si>
  <si>
    <t>130732198608011061</t>
  </si>
  <si>
    <t>陈阳</t>
  </si>
  <si>
    <t>130425198701300618</t>
  </si>
  <si>
    <t>王慧</t>
  </si>
  <si>
    <t>130705198310080321</t>
  </si>
  <si>
    <t>张德新</t>
  </si>
  <si>
    <t>130721196905212814</t>
  </si>
  <si>
    <t>施文林</t>
  </si>
  <si>
    <t>130705198402207123</t>
  </si>
  <si>
    <t>齐欣</t>
  </si>
  <si>
    <t>130705198312310928</t>
  </si>
  <si>
    <t>张茉</t>
  </si>
  <si>
    <t>130204199112312727</t>
  </si>
  <si>
    <t>李卓</t>
  </si>
  <si>
    <t>130705197201190922</t>
  </si>
  <si>
    <t>6210810170000189779</t>
  </si>
  <si>
    <t>张红奎</t>
  </si>
  <si>
    <t>130229198503035619</t>
  </si>
  <si>
    <t>6210810170000019489</t>
  </si>
  <si>
    <t>孙巧梅</t>
  </si>
  <si>
    <t>131102198509071421</t>
  </si>
  <si>
    <t>6210810170000018440</t>
  </si>
  <si>
    <t>蒋秀平</t>
  </si>
  <si>
    <t>130721197104176061</t>
  </si>
  <si>
    <t>6210810170000802538</t>
  </si>
  <si>
    <t>杨红丽</t>
  </si>
  <si>
    <t>412721198310075484</t>
  </si>
  <si>
    <t>6217000170008809480</t>
  </si>
  <si>
    <t>姚文星</t>
  </si>
  <si>
    <t>130705198503300327</t>
  </si>
  <si>
    <t>6210810170000563056</t>
  </si>
  <si>
    <t>张焕强</t>
  </si>
  <si>
    <t>130224198011241537</t>
  </si>
  <si>
    <t>6217000180031735131</t>
  </si>
  <si>
    <t>迟永超</t>
  </si>
  <si>
    <t>130705198707117217</t>
  </si>
  <si>
    <t>6217000180041475496</t>
  </si>
  <si>
    <t>郭洪涛</t>
  </si>
  <si>
    <t>130705197304130332</t>
  </si>
  <si>
    <t>6227000170700303047</t>
  </si>
  <si>
    <t>徐政</t>
  </si>
  <si>
    <t>420983198408048193</t>
  </si>
  <si>
    <t>6210810170000786632</t>
  </si>
  <si>
    <t>史琦</t>
  </si>
  <si>
    <t>130705198910127111</t>
  </si>
  <si>
    <t>6210810170000780643</t>
  </si>
  <si>
    <t>赵晶</t>
  </si>
  <si>
    <t>210702198704300623</t>
  </si>
  <si>
    <t>6227000170700391034</t>
  </si>
  <si>
    <t>张海斌</t>
  </si>
  <si>
    <t>130705197412291512</t>
  </si>
  <si>
    <t>6217000180040689915</t>
  </si>
  <si>
    <t>张仲新</t>
  </si>
  <si>
    <t>130707197106030317</t>
  </si>
  <si>
    <t>赵世龙</t>
  </si>
  <si>
    <t>130705197610251212</t>
  </si>
  <si>
    <t>6210810170000786723</t>
  </si>
  <si>
    <t>徐龙</t>
  </si>
  <si>
    <t>132525198107191612</t>
  </si>
  <si>
    <t>6217000180042214787</t>
  </si>
  <si>
    <t>刘亚清</t>
  </si>
  <si>
    <t>131082198003270788</t>
  </si>
  <si>
    <t>6217000180041723846</t>
  </si>
  <si>
    <t>赵志玲</t>
  </si>
  <si>
    <t>152626198306280920</t>
  </si>
  <si>
    <t>6210810170000786947</t>
  </si>
  <si>
    <t>张宁</t>
  </si>
  <si>
    <t>130705198804060013</t>
  </si>
  <si>
    <t>6210810170001782762</t>
  </si>
  <si>
    <t>冯青山</t>
  </si>
  <si>
    <t>13070719710324001X</t>
  </si>
  <si>
    <t>6210810170000791749</t>
  </si>
  <si>
    <t>高升</t>
  </si>
  <si>
    <t>130322198302153011</t>
  </si>
  <si>
    <t>6227000170810044754</t>
  </si>
  <si>
    <t>黄旭伟</t>
  </si>
  <si>
    <t>130631198605250217</t>
  </si>
  <si>
    <t>6210810170001021674</t>
  </si>
  <si>
    <t>刘畅</t>
  </si>
  <si>
    <t>130128198401251810</t>
  </si>
  <si>
    <t>6217000180031744091</t>
  </si>
  <si>
    <t>张晓冬</t>
  </si>
  <si>
    <t>130723198505124219</t>
  </si>
  <si>
    <t>6210810170000348060</t>
  </si>
  <si>
    <t>曹汉礼</t>
  </si>
  <si>
    <t>132524197006021314</t>
  </si>
  <si>
    <t>6210810170000757930</t>
  </si>
  <si>
    <t>尹向峰</t>
  </si>
  <si>
    <t>130705197210160338</t>
  </si>
  <si>
    <t>6227000170700551934</t>
  </si>
  <si>
    <t>赵强</t>
  </si>
  <si>
    <t>130705197109031013</t>
  </si>
  <si>
    <t>6217000170000893656</t>
  </si>
  <si>
    <t>王琦</t>
  </si>
  <si>
    <t>130705197809070013</t>
  </si>
  <si>
    <t>6210810170000785113</t>
  </si>
  <si>
    <t>孙东胜</t>
  </si>
  <si>
    <t>133001197804223227</t>
  </si>
  <si>
    <t>6210810170000769992</t>
  </si>
  <si>
    <t>张旭东</t>
  </si>
  <si>
    <t>130705196912170915</t>
  </si>
  <si>
    <t>6217000170007344422</t>
  </si>
  <si>
    <t>陈洪波</t>
  </si>
  <si>
    <t>130225198210153958</t>
  </si>
  <si>
    <t>6210810170000757914</t>
  </si>
  <si>
    <t>袁倩</t>
  </si>
  <si>
    <t>13068319850808732X</t>
  </si>
  <si>
    <t>6210810170000187278</t>
  </si>
  <si>
    <t>赵瑜</t>
  </si>
  <si>
    <t>130682198410100649</t>
  </si>
  <si>
    <t>6217000170012169202</t>
  </si>
  <si>
    <t>孙超</t>
  </si>
  <si>
    <t>130705198211091519</t>
  </si>
  <si>
    <t>卜建军</t>
  </si>
  <si>
    <t>130705197708030979</t>
  </si>
  <si>
    <t>6210810170000758136</t>
  </si>
  <si>
    <t>易杰</t>
  </si>
  <si>
    <t>130705198201201219</t>
  </si>
  <si>
    <t>6210810170000760843</t>
  </si>
  <si>
    <t>杨广要</t>
  </si>
  <si>
    <t>411122198710281036</t>
  </si>
  <si>
    <t>曹伟</t>
  </si>
  <si>
    <t>130705198107090970</t>
  </si>
  <si>
    <t>4367420170768184808</t>
  </si>
  <si>
    <t>徐少磊</t>
  </si>
  <si>
    <t>13068219881023227X</t>
  </si>
  <si>
    <t>6210810170001982164</t>
  </si>
  <si>
    <t>武卫军</t>
  </si>
  <si>
    <t>610103197507193674</t>
  </si>
  <si>
    <t>张静</t>
  </si>
  <si>
    <t>130224198110313022</t>
  </si>
  <si>
    <t>6210810170001987122</t>
  </si>
  <si>
    <t>王勇</t>
  </si>
  <si>
    <t>510106196804251034</t>
  </si>
  <si>
    <t>6227000170840043925</t>
  </si>
  <si>
    <t>王洪卫</t>
  </si>
  <si>
    <t>130705197010291456</t>
  </si>
  <si>
    <t>0170709980102047469</t>
  </si>
  <si>
    <t>宋义峰</t>
  </si>
  <si>
    <t>132323198004180116</t>
  </si>
  <si>
    <t>6217000180040689972</t>
  </si>
  <si>
    <t>王剑峰</t>
  </si>
  <si>
    <t>130705197704200934</t>
  </si>
  <si>
    <t>郭维瑾</t>
  </si>
  <si>
    <t>130705197105230955</t>
  </si>
  <si>
    <t>6227000170700059078</t>
  </si>
  <si>
    <t>王丽娜</t>
  </si>
  <si>
    <t>220203198305171845</t>
  </si>
  <si>
    <t>6210810170000428441</t>
  </si>
  <si>
    <t>谢连铁</t>
  </si>
  <si>
    <t>130705198911090939</t>
  </si>
  <si>
    <t>6210810170000791848</t>
  </si>
  <si>
    <t>段龙刚</t>
  </si>
  <si>
    <t>152529198708250015</t>
  </si>
  <si>
    <t>6227000170700325651</t>
  </si>
  <si>
    <t>李腾飞</t>
  </si>
  <si>
    <t>13070519850815033X</t>
  </si>
  <si>
    <t>6210810170001982586</t>
  </si>
  <si>
    <t>徐强</t>
  </si>
  <si>
    <t>15042919860628003X</t>
  </si>
  <si>
    <t>6217000180040689790</t>
  </si>
  <si>
    <t>韩富</t>
  </si>
  <si>
    <t>130705198105270935</t>
  </si>
  <si>
    <t>6217000180040689808</t>
  </si>
  <si>
    <t>王跃欣</t>
  </si>
  <si>
    <t>13063419790930141X</t>
  </si>
  <si>
    <t>6217000180041475363</t>
  </si>
  <si>
    <t>李庭云</t>
  </si>
  <si>
    <t>420822198604035519</t>
  </si>
  <si>
    <t>6210810170002460418</t>
  </si>
  <si>
    <t>李云福</t>
  </si>
  <si>
    <t>132527197504282516</t>
  </si>
  <si>
    <t>6210810170002334241</t>
  </si>
  <si>
    <t>邓华荣</t>
  </si>
  <si>
    <t>511022197812057805</t>
  </si>
  <si>
    <t>6210810170000941757</t>
  </si>
  <si>
    <t>211121198203203259</t>
  </si>
  <si>
    <t>6217000180040690285</t>
  </si>
  <si>
    <t>吴玉涛</t>
  </si>
  <si>
    <t>130526198204066332</t>
  </si>
  <si>
    <t>6210810170000801886</t>
  </si>
  <si>
    <t>史彦凯</t>
  </si>
  <si>
    <t>130705197607070912</t>
  </si>
  <si>
    <t>6210810170000797837</t>
  </si>
  <si>
    <t>霍云</t>
  </si>
  <si>
    <t>130705197510180939</t>
  </si>
  <si>
    <t>6210810170000797902</t>
  </si>
  <si>
    <t>王新丽</t>
  </si>
  <si>
    <t>132532197505211227</t>
  </si>
  <si>
    <t>6236680170000622045</t>
  </si>
  <si>
    <t>顾云</t>
  </si>
  <si>
    <t>130705197101010971</t>
  </si>
  <si>
    <t>6210810170000801670</t>
  </si>
  <si>
    <t>文学锋</t>
  </si>
  <si>
    <t>130705197306240017</t>
  </si>
  <si>
    <t>6210810170000940312</t>
  </si>
  <si>
    <t>杜小军</t>
  </si>
  <si>
    <t>130705197203230916</t>
  </si>
  <si>
    <t>6217000170010802374</t>
  </si>
  <si>
    <t>张建军</t>
  </si>
  <si>
    <t>150222198409013818</t>
  </si>
  <si>
    <t>6217000180040690269</t>
  </si>
  <si>
    <t>李世成</t>
  </si>
  <si>
    <t>130721197104120017</t>
  </si>
  <si>
    <t>6210810170000929976</t>
  </si>
  <si>
    <t>柴勇</t>
  </si>
  <si>
    <t>15282419871019423X</t>
  </si>
  <si>
    <t>6217000170002589260</t>
  </si>
  <si>
    <t>顾亚楠</t>
  </si>
  <si>
    <t>130705198402090017</t>
  </si>
  <si>
    <t>6217000180040690327</t>
  </si>
  <si>
    <t>130703197102030330</t>
  </si>
  <si>
    <t>6210810170000796599</t>
  </si>
  <si>
    <t>郭志勇</t>
  </si>
  <si>
    <t>130203198609292134</t>
  </si>
  <si>
    <t>6210810170000769042</t>
  </si>
  <si>
    <t>张曼</t>
  </si>
  <si>
    <t>130181198611297966</t>
  </si>
  <si>
    <t>李鑫</t>
  </si>
  <si>
    <t>130705198301230017</t>
  </si>
  <si>
    <t>6217000180041475579</t>
  </si>
  <si>
    <t>郭喜斌</t>
  </si>
  <si>
    <t>130721197005306019</t>
  </si>
  <si>
    <t>6210810170000802447</t>
  </si>
  <si>
    <t>李建华</t>
  </si>
  <si>
    <t>130321198010058315</t>
  </si>
  <si>
    <t>6217000180031744554</t>
  </si>
  <si>
    <t>刘利明</t>
  </si>
  <si>
    <t>130705197604030915</t>
  </si>
  <si>
    <t>6217000180040690426</t>
  </si>
  <si>
    <t>李建宝</t>
  </si>
  <si>
    <t>132528197910242516</t>
  </si>
  <si>
    <t>6210810170000805879</t>
  </si>
  <si>
    <t>孙文学</t>
  </si>
  <si>
    <t>130621198308111218</t>
  </si>
  <si>
    <t>6217000180040690467</t>
  </si>
  <si>
    <t>李兵</t>
  </si>
  <si>
    <t>131127197912130957</t>
  </si>
  <si>
    <t>6210810170000932459</t>
  </si>
  <si>
    <t>朱亮</t>
  </si>
  <si>
    <t>130481198508070057</t>
  </si>
  <si>
    <t>6210810170002127926</t>
  </si>
  <si>
    <t>息会生</t>
  </si>
  <si>
    <t>130706198309200011</t>
  </si>
  <si>
    <t>6210810170002129211</t>
  </si>
  <si>
    <t>张洪海</t>
  </si>
  <si>
    <t>130705197111180616</t>
  </si>
  <si>
    <t>6217000170008326477</t>
  </si>
  <si>
    <t>施宏</t>
  </si>
  <si>
    <t>210102197304155650</t>
  </si>
  <si>
    <t>6210810170000803163</t>
  </si>
  <si>
    <t>李炜玺</t>
  </si>
  <si>
    <t>130721197011180213</t>
  </si>
  <si>
    <t>6210810170000936252</t>
  </si>
  <si>
    <t>王聪渊</t>
  </si>
  <si>
    <t>130104197512262410</t>
  </si>
  <si>
    <t>6210810170000797878</t>
  </si>
  <si>
    <t>杨新</t>
  </si>
  <si>
    <t>130705197607160010</t>
  </si>
  <si>
    <t>6210810170002129195</t>
  </si>
  <si>
    <t>栗建兵</t>
  </si>
  <si>
    <t>130705197401293010</t>
  </si>
  <si>
    <t>6210810170000804641</t>
  </si>
  <si>
    <t>张宝</t>
  </si>
  <si>
    <t>130705197706070934</t>
  </si>
  <si>
    <t>6217000180031735412</t>
  </si>
  <si>
    <t>130705197403110011</t>
  </si>
  <si>
    <t>6210810170000799338</t>
  </si>
  <si>
    <t>安飞</t>
  </si>
  <si>
    <t>130705198411280031</t>
  </si>
  <si>
    <t>6210810170000798009</t>
  </si>
  <si>
    <t>高战</t>
  </si>
  <si>
    <t>132524197607160010</t>
  </si>
  <si>
    <t>6210810170000934273</t>
  </si>
  <si>
    <t>李迎春</t>
  </si>
  <si>
    <t>130705197702150013</t>
  </si>
  <si>
    <t>6217000180040690335</t>
  </si>
  <si>
    <t>邢昀</t>
  </si>
  <si>
    <t>130705197512080931</t>
  </si>
  <si>
    <t>6210810170000939785</t>
  </si>
  <si>
    <t>马良</t>
  </si>
  <si>
    <t>132524197612182177</t>
  </si>
  <si>
    <t>6210810170000935122</t>
  </si>
  <si>
    <t>王建锋</t>
  </si>
  <si>
    <t>132521197607076311</t>
  </si>
  <si>
    <t>赵成胜</t>
  </si>
  <si>
    <t>130705197705250917</t>
  </si>
  <si>
    <t>6217000180039252295</t>
  </si>
  <si>
    <t>刘春天</t>
  </si>
  <si>
    <t>130705197003210339</t>
  </si>
  <si>
    <t>6210810170000939256</t>
  </si>
  <si>
    <t>袁举斌</t>
  </si>
  <si>
    <t>132527197607152511</t>
  </si>
  <si>
    <t>6210810170000803916</t>
  </si>
  <si>
    <t>张利</t>
  </si>
  <si>
    <t>130705197811250937</t>
  </si>
  <si>
    <t>6227000170760097380</t>
  </si>
  <si>
    <t>贾志军</t>
  </si>
  <si>
    <t>130707198005100018</t>
  </si>
  <si>
    <t>6210810170000938233</t>
  </si>
  <si>
    <t>屈卫京</t>
  </si>
  <si>
    <t>13070519750225001X</t>
  </si>
  <si>
    <t>6210810170000806943</t>
  </si>
  <si>
    <t>王成军</t>
  </si>
  <si>
    <t>130705197612200013</t>
  </si>
  <si>
    <t>6210810170000938589</t>
  </si>
  <si>
    <t>胡彦泽</t>
  </si>
  <si>
    <t>130705198809300637</t>
  </si>
  <si>
    <t>6217000180040690483</t>
  </si>
  <si>
    <t>韩凌云</t>
  </si>
  <si>
    <t>130705197907051510</t>
  </si>
  <si>
    <t>6210810170000799098</t>
  </si>
  <si>
    <t>罗承军</t>
  </si>
  <si>
    <t>130705197206030311</t>
  </si>
  <si>
    <t>吕海伟</t>
  </si>
  <si>
    <t>130705198111020019</t>
  </si>
  <si>
    <t>6217000180041475546</t>
  </si>
  <si>
    <t>武捷</t>
  </si>
  <si>
    <t>130705198201180358</t>
  </si>
  <si>
    <t>6210810170000766436</t>
  </si>
  <si>
    <t>张永明</t>
  </si>
  <si>
    <t>632124198607145196</t>
  </si>
  <si>
    <t>6210810170000796359</t>
  </si>
  <si>
    <t>130705197609240014</t>
  </si>
  <si>
    <t>6210810170000935205</t>
  </si>
  <si>
    <t>130705198709020937</t>
  </si>
  <si>
    <t>6217000170013198911</t>
  </si>
  <si>
    <t>陶有</t>
  </si>
  <si>
    <t>132525197806021917</t>
  </si>
  <si>
    <t>6210810170000935916</t>
  </si>
  <si>
    <t>陈俊良</t>
  </si>
  <si>
    <t>130227198505061017</t>
  </si>
  <si>
    <t>6217000180040689717</t>
  </si>
  <si>
    <t>范莉莉</t>
  </si>
  <si>
    <t>130503198610281869</t>
  </si>
  <si>
    <t>6217000180040689741</t>
  </si>
  <si>
    <t>杨日辉</t>
  </si>
  <si>
    <t>130429198609302616</t>
  </si>
  <si>
    <t>6217000170009756995</t>
  </si>
  <si>
    <t>郭磊</t>
  </si>
  <si>
    <t>130623198406060613</t>
  </si>
  <si>
    <t>6217000180040689725</t>
  </si>
  <si>
    <t>王光范</t>
  </si>
  <si>
    <t>411381198203294810</t>
  </si>
  <si>
    <t>6217000180041475355</t>
  </si>
  <si>
    <t>张全</t>
  </si>
  <si>
    <t>130705197401230917</t>
  </si>
  <si>
    <t>6217000180040689691</t>
  </si>
  <si>
    <t>孙伟</t>
  </si>
  <si>
    <t>130682198606190615</t>
  </si>
  <si>
    <t>6217000180040689733</t>
  </si>
  <si>
    <t>刘琛</t>
  </si>
  <si>
    <t>130705198906010332</t>
  </si>
  <si>
    <t>赵术金</t>
  </si>
  <si>
    <t>130623198302134411</t>
  </si>
  <si>
    <t>6217000180042665269</t>
  </si>
  <si>
    <t>范轶韬</t>
  </si>
  <si>
    <t>130705197406210018</t>
  </si>
  <si>
    <t>尹燕民</t>
  </si>
  <si>
    <t>130705197307010918</t>
  </si>
  <si>
    <t>6236680170000622029</t>
  </si>
  <si>
    <t>刘春辉</t>
  </si>
  <si>
    <t>130705198608180616</t>
  </si>
  <si>
    <t>6217000170013410464</t>
  </si>
  <si>
    <t>胡彦龙</t>
  </si>
  <si>
    <t>130705197708150356</t>
  </si>
  <si>
    <t>6210810170000424507</t>
  </si>
  <si>
    <t>张晓龙</t>
  </si>
  <si>
    <t>132530197602160035</t>
  </si>
  <si>
    <t>6210810170000716993</t>
  </si>
  <si>
    <t>乔旭君</t>
  </si>
  <si>
    <t>130725198302050830</t>
  </si>
  <si>
    <t>6210810170001132661</t>
  </si>
  <si>
    <t>韩洁</t>
  </si>
  <si>
    <t>130705198706093022</t>
  </si>
  <si>
    <t>6217000170013410472</t>
  </si>
  <si>
    <t>赵晓蓓</t>
  </si>
  <si>
    <t>130705198706293024</t>
  </si>
  <si>
    <t>6210810170000791707</t>
  </si>
  <si>
    <t>李志忠</t>
  </si>
  <si>
    <t>130705197407132111</t>
  </si>
  <si>
    <t>6227000170700319092</t>
  </si>
  <si>
    <t>贾利新</t>
  </si>
  <si>
    <t>130705197611010015</t>
  </si>
  <si>
    <t>6210810170000723841</t>
  </si>
  <si>
    <t>王荣耀</t>
  </si>
  <si>
    <t>130224198609120019</t>
  </si>
  <si>
    <t>6236680170000760498</t>
  </si>
  <si>
    <t>邢浴鸿</t>
  </si>
  <si>
    <t>132530196812180013</t>
  </si>
  <si>
    <t>6227000170700297512</t>
  </si>
  <si>
    <t>张志超</t>
  </si>
  <si>
    <t>13032219920321221X</t>
  </si>
  <si>
    <t>6217000180032382362</t>
  </si>
  <si>
    <t>石彪</t>
  </si>
  <si>
    <t>130324199303205415</t>
  </si>
  <si>
    <t>6217000180031774486</t>
  </si>
  <si>
    <t>崔军坡</t>
  </si>
  <si>
    <t>13028119911208531X</t>
  </si>
  <si>
    <t>6217000180031774783</t>
  </si>
  <si>
    <t>李娇娇</t>
  </si>
  <si>
    <t>130323199401212225</t>
  </si>
  <si>
    <t>6217000180032382636</t>
  </si>
  <si>
    <t>周志宇</t>
  </si>
  <si>
    <t>130203199606233619</t>
  </si>
  <si>
    <t>6217000180009458583</t>
  </si>
  <si>
    <t>张泽楠</t>
  </si>
  <si>
    <t>130204199509142412</t>
  </si>
  <si>
    <t>佟卓民</t>
  </si>
  <si>
    <t>130203199407203011</t>
  </si>
  <si>
    <t>130283199110211944</t>
  </si>
  <si>
    <t>6217000180031774411</t>
  </si>
  <si>
    <t>张哲</t>
  </si>
  <si>
    <t>130225199509130026</t>
  </si>
  <si>
    <t>6217000180010888422</t>
  </si>
  <si>
    <t>程吉顺</t>
  </si>
  <si>
    <t>150429198501053631</t>
  </si>
  <si>
    <t>郝建海</t>
  </si>
  <si>
    <t>130632198304053056</t>
  </si>
  <si>
    <t>6217000180024122651</t>
  </si>
  <si>
    <t>盛天亮</t>
  </si>
  <si>
    <t>362321198508283338</t>
  </si>
  <si>
    <t>6217000180024120697</t>
  </si>
  <si>
    <t>于海翔</t>
  </si>
  <si>
    <t>320382198206014531</t>
  </si>
  <si>
    <t>6217000180024120655</t>
  </si>
  <si>
    <t>孟令超</t>
  </si>
  <si>
    <t>130203197308113011</t>
  </si>
  <si>
    <t>6217000180033975693</t>
  </si>
  <si>
    <t>孙英杰</t>
  </si>
  <si>
    <t>130203196902092116</t>
  </si>
  <si>
    <t>赵休龙</t>
  </si>
  <si>
    <t>371524198808092411</t>
  </si>
  <si>
    <t>6217000180014559003</t>
  </si>
  <si>
    <t>陈国庆</t>
  </si>
  <si>
    <t>130205197304120014</t>
  </si>
  <si>
    <t>6217000180024107405</t>
  </si>
  <si>
    <t>陈天义</t>
  </si>
  <si>
    <t>130203197608312119</t>
  </si>
  <si>
    <t>6217000180037039850</t>
  </si>
  <si>
    <t>付国兴</t>
  </si>
  <si>
    <t>130203197404132116</t>
  </si>
  <si>
    <t>6217000180024123352</t>
  </si>
  <si>
    <t>高嵩</t>
  </si>
  <si>
    <t>130205197803013918</t>
  </si>
  <si>
    <t>6236680180004744992</t>
  </si>
  <si>
    <t>宫向锋</t>
  </si>
  <si>
    <t>130204197807041856</t>
  </si>
  <si>
    <t>6217000180024107801</t>
  </si>
  <si>
    <t>关强</t>
  </si>
  <si>
    <t>130205198112273918</t>
  </si>
  <si>
    <t>6217000180042604482</t>
  </si>
  <si>
    <t>果志强</t>
  </si>
  <si>
    <t>130204197304151519</t>
  </si>
  <si>
    <t>6217000180024123543</t>
  </si>
  <si>
    <t>韩立泉</t>
  </si>
  <si>
    <t>130205197009021814</t>
  </si>
  <si>
    <t>6217000180024107074</t>
  </si>
  <si>
    <t>郝爱国</t>
  </si>
  <si>
    <t>130205196904051513</t>
  </si>
  <si>
    <t>6217000180024123360</t>
  </si>
  <si>
    <t>郝得权</t>
  </si>
  <si>
    <t>130205197812161533</t>
  </si>
  <si>
    <t>6217000180024106670</t>
  </si>
  <si>
    <t>郝顺利</t>
  </si>
  <si>
    <t>130205197405300014</t>
  </si>
  <si>
    <t>6217000180024108320</t>
  </si>
  <si>
    <t>何海滨</t>
  </si>
  <si>
    <t>130202197202260316</t>
  </si>
  <si>
    <t>6217000180024123568</t>
  </si>
  <si>
    <t>惠德斌</t>
  </si>
  <si>
    <t>130203197711152715</t>
  </si>
  <si>
    <t>6217000180024106506</t>
  </si>
  <si>
    <t>汲崇冰</t>
  </si>
  <si>
    <t>130204197001292410</t>
  </si>
  <si>
    <t>6217000180024102083</t>
  </si>
  <si>
    <t>李朝钢</t>
  </si>
  <si>
    <t>130203198308043038</t>
  </si>
  <si>
    <t>6217000180024123337</t>
  </si>
  <si>
    <t>李刚</t>
  </si>
  <si>
    <t>130204197808233614</t>
  </si>
  <si>
    <t>6217000180024122347</t>
  </si>
  <si>
    <t>130203197811253652</t>
  </si>
  <si>
    <t>6217000180024121414</t>
  </si>
  <si>
    <t>李彦峰</t>
  </si>
  <si>
    <t>130202197604012139</t>
  </si>
  <si>
    <t>6217000180024123980</t>
  </si>
  <si>
    <t>刘斌辉</t>
  </si>
  <si>
    <t>130203197009093356</t>
  </si>
  <si>
    <t>6217000180024107884</t>
  </si>
  <si>
    <t>刘家良</t>
  </si>
  <si>
    <t>130203197607223317</t>
  </si>
  <si>
    <t>6210810180000829647</t>
  </si>
  <si>
    <t>刘隽</t>
  </si>
  <si>
    <t>130206197701030318</t>
  </si>
  <si>
    <t>6217000180024106548</t>
  </si>
  <si>
    <t>裴之永</t>
  </si>
  <si>
    <t>130202197809057015</t>
  </si>
  <si>
    <t>6217000180024107421</t>
  </si>
  <si>
    <t>秦占新</t>
  </si>
  <si>
    <t>130205197408241814</t>
  </si>
  <si>
    <t>6217000180024121711</t>
  </si>
  <si>
    <t>申建明</t>
  </si>
  <si>
    <t>13020619810621001X</t>
  </si>
  <si>
    <t>6217000180024123402</t>
  </si>
  <si>
    <t>孙海涛</t>
  </si>
  <si>
    <t>130203197707063314</t>
  </si>
  <si>
    <t>6217000180024121877</t>
  </si>
  <si>
    <t>汪福利</t>
  </si>
  <si>
    <t>130223197306106614</t>
  </si>
  <si>
    <t>6227000180040039425</t>
  </si>
  <si>
    <t>邢宝瑞</t>
  </si>
  <si>
    <t>130202197102091236</t>
  </si>
  <si>
    <t>6217000180024122362</t>
  </si>
  <si>
    <t>熊建</t>
  </si>
  <si>
    <t>130202198501010637</t>
  </si>
  <si>
    <t>6217000180024107017</t>
  </si>
  <si>
    <t>宣庆华</t>
  </si>
  <si>
    <t>130202197309142715</t>
  </si>
  <si>
    <t>6217000180024107900</t>
  </si>
  <si>
    <t>杨会杰</t>
  </si>
  <si>
    <t>130223197710039011</t>
  </si>
  <si>
    <t>6217000180024123493</t>
  </si>
  <si>
    <t>张祺</t>
  </si>
  <si>
    <t>130203197706063013</t>
  </si>
  <si>
    <t>6217000180024102695</t>
  </si>
  <si>
    <t>赵昕</t>
  </si>
  <si>
    <t>13020419781219243X</t>
  </si>
  <si>
    <t>6217000180024123279</t>
  </si>
  <si>
    <t>郑雅卓</t>
  </si>
  <si>
    <t>130204197709150012</t>
  </si>
  <si>
    <t>6217000180024123451</t>
  </si>
  <si>
    <t>蔡青</t>
  </si>
  <si>
    <t>130203198607183030</t>
  </si>
  <si>
    <t>6227000180380089337</t>
  </si>
  <si>
    <t>蔡述军</t>
  </si>
  <si>
    <t>130203198508163616</t>
  </si>
  <si>
    <t>6217000180012996777</t>
  </si>
  <si>
    <t>曹鹏飞</t>
  </si>
  <si>
    <t>130281198709161536</t>
  </si>
  <si>
    <t>6217000180031774569</t>
  </si>
  <si>
    <t>陈琦</t>
  </si>
  <si>
    <t>130204198810154813</t>
  </si>
  <si>
    <t>6227000180160274786</t>
  </si>
  <si>
    <t>代超</t>
  </si>
  <si>
    <t>130205198801151553</t>
  </si>
  <si>
    <t>6217000180016856365</t>
  </si>
  <si>
    <t>杜磊</t>
  </si>
  <si>
    <t>130203198610203012</t>
  </si>
  <si>
    <t>6217000180042542179</t>
  </si>
  <si>
    <t>付兴</t>
  </si>
  <si>
    <t>130203198810315115</t>
  </si>
  <si>
    <t>6210810180000760925</t>
  </si>
  <si>
    <t>傅海超</t>
  </si>
  <si>
    <t>130204198806210632</t>
  </si>
  <si>
    <t>6217000180042532261</t>
  </si>
  <si>
    <t>130203198201033315</t>
  </si>
  <si>
    <t>6217000180031774544</t>
  </si>
  <si>
    <t>侯晓月</t>
  </si>
  <si>
    <t>130221198807107916</t>
  </si>
  <si>
    <t>6217000180031774577</t>
  </si>
  <si>
    <t>黄龙</t>
  </si>
  <si>
    <t>130282198912294015</t>
  </si>
  <si>
    <t>6217000180000639397</t>
  </si>
  <si>
    <t>季海乐</t>
  </si>
  <si>
    <t>130203198710114818</t>
  </si>
  <si>
    <t>6227000180600094612</t>
  </si>
  <si>
    <t>阚彦冬</t>
  </si>
  <si>
    <t>130204198801170635</t>
  </si>
  <si>
    <t>6217000180042426621</t>
  </si>
  <si>
    <t>李建</t>
  </si>
  <si>
    <t>130203198410054817</t>
  </si>
  <si>
    <t>6217000180032382396</t>
  </si>
  <si>
    <t>李进</t>
  </si>
  <si>
    <t>13028119910228311X</t>
  </si>
  <si>
    <t>6217000180013894096</t>
  </si>
  <si>
    <t>130204198810231516</t>
  </si>
  <si>
    <t>6217000180042417596</t>
  </si>
  <si>
    <t>刘聪伟</t>
  </si>
  <si>
    <t>130205198401233912</t>
  </si>
  <si>
    <t>6227000180690006922</t>
  </si>
  <si>
    <t>刘海山</t>
  </si>
  <si>
    <t>130202198610243333</t>
  </si>
  <si>
    <t>6217000180037198102</t>
  </si>
  <si>
    <t>刘亮</t>
  </si>
  <si>
    <t>130205198304263917</t>
  </si>
  <si>
    <t>6217000180021702976</t>
  </si>
  <si>
    <t>刘亚奎</t>
  </si>
  <si>
    <t>130205198209251811</t>
  </si>
  <si>
    <t>6217000180037023458</t>
  </si>
  <si>
    <t>刘洋</t>
  </si>
  <si>
    <t>130204198802180317</t>
  </si>
  <si>
    <t>6227000180160272368</t>
  </si>
  <si>
    <t>刘治强</t>
  </si>
  <si>
    <t>130204198806200012</t>
  </si>
  <si>
    <t>6217000180042426134</t>
  </si>
  <si>
    <t>柳滨</t>
  </si>
  <si>
    <t>130229198707182434</t>
  </si>
  <si>
    <t>6217000180015212602</t>
  </si>
  <si>
    <t>柳旭</t>
  </si>
  <si>
    <t>130203198704070310</t>
  </si>
  <si>
    <t>6217000180031774809</t>
  </si>
  <si>
    <t>马垒</t>
  </si>
  <si>
    <t>130205198310260034</t>
  </si>
  <si>
    <t>6217000180031774585</t>
  </si>
  <si>
    <t>乔克石</t>
  </si>
  <si>
    <t>13020419890227031X</t>
  </si>
  <si>
    <t>6217000180032382412</t>
  </si>
  <si>
    <t>石恒</t>
  </si>
  <si>
    <t>130203198210230919</t>
  </si>
  <si>
    <t>6217000180031774551</t>
  </si>
  <si>
    <t>孙传禹</t>
  </si>
  <si>
    <t>130204198709034817</t>
  </si>
  <si>
    <t>6236680180001017533</t>
  </si>
  <si>
    <t>汤瑶琳</t>
  </si>
  <si>
    <t>130283198810091539</t>
  </si>
  <si>
    <t>6227000181010146687</t>
  </si>
  <si>
    <t>陶辰</t>
  </si>
  <si>
    <t>130204198811010635</t>
  </si>
  <si>
    <t>6217000180042532287</t>
  </si>
  <si>
    <t>王斌</t>
  </si>
  <si>
    <t>130205198601083912</t>
  </si>
  <si>
    <t>6217000180005412204</t>
  </si>
  <si>
    <t>王飞</t>
  </si>
  <si>
    <t>13028319880908151X</t>
  </si>
  <si>
    <t>6217000180042557946</t>
  </si>
  <si>
    <t>王坤</t>
  </si>
  <si>
    <t>130204198710143033</t>
  </si>
  <si>
    <t>6217000180042592729</t>
  </si>
  <si>
    <t>王寅超</t>
  </si>
  <si>
    <t>130202198609262713</t>
  </si>
  <si>
    <t>6217000180042724280</t>
  </si>
  <si>
    <t>王征</t>
  </si>
  <si>
    <t>130202198812080659</t>
  </si>
  <si>
    <t>6236680180003944130</t>
  </si>
  <si>
    <t>王志民</t>
  </si>
  <si>
    <t>130205198407181818</t>
  </si>
  <si>
    <t>6217000180031774791</t>
  </si>
  <si>
    <t>武焕喜</t>
  </si>
  <si>
    <t>130223198803096618</t>
  </si>
  <si>
    <t>6217000180000380224</t>
  </si>
  <si>
    <t>邢文君</t>
  </si>
  <si>
    <t>130204198411160319</t>
  </si>
  <si>
    <t>6217000180042426639</t>
  </si>
  <si>
    <t>许翔</t>
  </si>
  <si>
    <t>130203198702030016</t>
  </si>
  <si>
    <t>6217000180003932567</t>
  </si>
  <si>
    <t>闫宏帅</t>
  </si>
  <si>
    <t>130204198711203915</t>
  </si>
  <si>
    <t>6217000180041895503</t>
  </si>
  <si>
    <t>闫志超</t>
  </si>
  <si>
    <t>130204198808053319</t>
  </si>
  <si>
    <t>6217000180041908579</t>
  </si>
  <si>
    <t>颜昆</t>
  </si>
  <si>
    <t>130203198108270332</t>
  </si>
  <si>
    <t>杨强</t>
  </si>
  <si>
    <t>130203198807303017</t>
  </si>
  <si>
    <t>6217000180003123316</t>
  </si>
  <si>
    <t>于峰</t>
  </si>
  <si>
    <t>131182198511034218</t>
  </si>
  <si>
    <t>6236680180000934027</t>
  </si>
  <si>
    <t>13020319860308123X</t>
  </si>
  <si>
    <t>6217000180024371241</t>
  </si>
  <si>
    <t>130204198612183613</t>
  </si>
  <si>
    <t>6217000180041983747</t>
  </si>
  <si>
    <t>张阳</t>
  </si>
  <si>
    <t>130204198801122430</t>
  </si>
  <si>
    <t>6217000180015622354</t>
  </si>
  <si>
    <t>张瑜</t>
  </si>
  <si>
    <t>130203198809152718</t>
  </si>
  <si>
    <t>6217000180042142079</t>
  </si>
  <si>
    <t>张玉岭</t>
  </si>
  <si>
    <t>130203198812313033</t>
  </si>
  <si>
    <t>6217000180031774528</t>
  </si>
  <si>
    <t>张钊</t>
  </si>
  <si>
    <t>130204198807312139</t>
  </si>
  <si>
    <t>6217000180001037625</t>
  </si>
  <si>
    <t>赵磊</t>
  </si>
  <si>
    <t>130203198606012715</t>
  </si>
  <si>
    <t>6217000180013299072</t>
  </si>
  <si>
    <t>郑博</t>
  </si>
  <si>
    <t>130202198711240318</t>
  </si>
  <si>
    <t>6217000180042728919</t>
  </si>
  <si>
    <t>郑超</t>
  </si>
  <si>
    <t>130204198805282415</t>
  </si>
  <si>
    <t>6217000180031774494</t>
  </si>
  <si>
    <t>郑健</t>
  </si>
  <si>
    <t>130202198808183313</t>
  </si>
  <si>
    <t>6217000180015056793</t>
  </si>
  <si>
    <t>周凯</t>
  </si>
  <si>
    <t>130203198608292431</t>
  </si>
  <si>
    <t>6227000180380095524</t>
  </si>
  <si>
    <t>周黎阳</t>
  </si>
  <si>
    <t>130203198605073014</t>
  </si>
  <si>
    <t>6217000180031774536</t>
  </si>
  <si>
    <t>周帅</t>
  </si>
  <si>
    <t>130224198612107616</t>
  </si>
  <si>
    <t>6227000181010172196</t>
  </si>
  <si>
    <t>朱芮</t>
  </si>
  <si>
    <t>130204198801070618</t>
  </si>
  <si>
    <t>6217000180042532279</t>
  </si>
  <si>
    <t>李岩杰</t>
  </si>
  <si>
    <t>130204198610231837</t>
  </si>
  <si>
    <t>张晨朝</t>
  </si>
  <si>
    <t>130225199401226317</t>
  </si>
  <si>
    <t>安桂航</t>
  </si>
  <si>
    <t>130225199410104610</t>
  </si>
  <si>
    <t>周跃</t>
  </si>
  <si>
    <t>130204199305240010</t>
  </si>
  <si>
    <t>6217000180042533301</t>
  </si>
  <si>
    <t>130203199405231211</t>
  </si>
  <si>
    <t>刘思念</t>
  </si>
  <si>
    <t>130205199808250356</t>
  </si>
  <si>
    <t>130205199407302717</t>
  </si>
  <si>
    <t>6217000180010807703</t>
  </si>
  <si>
    <t>李明勋</t>
  </si>
  <si>
    <t>郑一</t>
  </si>
  <si>
    <t>130202199811032713</t>
  </si>
  <si>
    <t>6236680180003781318</t>
  </si>
  <si>
    <t>李世阳</t>
  </si>
  <si>
    <t>130204199602111514</t>
  </si>
  <si>
    <t>6217000180041899042</t>
  </si>
  <si>
    <t>张新蛟</t>
  </si>
  <si>
    <t>130205199412101215</t>
  </si>
  <si>
    <t>6217000180018971147</t>
  </si>
  <si>
    <t>邓朱林</t>
  </si>
  <si>
    <t>6217000180016775607</t>
  </si>
  <si>
    <t>郭亮</t>
  </si>
  <si>
    <t>130204199709223612</t>
  </si>
  <si>
    <t>6217000180007755568</t>
  </si>
  <si>
    <t>刘琦</t>
  </si>
  <si>
    <t>130204199512212717</t>
  </si>
  <si>
    <t>6217000180041898812</t>
  </si>
  <si>
    <t>哈楠</t>
  </si>
  <si>
    <t>130203199708103313</t>
  </si>
  <si>
    <t>6217000180043236375</t>
  </si>
  <si>
    <t>贾宝帅</t>
  </si>
  <si>
    <t>130204199510060916</t>
  </si>
  <si>
    <t>6217000180039734805</t>
  </si>
  <si>
    <t>孙照山</t>
  </si>
  <si>
    <t>130205199610063918</t>
  </si>
  <si>
    <t>6217000180042788293</t>
  </si>
  <si>
    <t>祝涛</t>
  </si>
  <si>
    <t>130205199412130016</t>
  </si>
  <si>
    <t>6217000180005206192</t>
  </si>
  <si>
    <t>李铭扬</t>
  </si>
  <si>
    <t>130204199506081511</t>
  </si>
  <si>
    <t>成泽尧</t>
  </si>
  <si>
    <t>130204199510200915</t>
  </si>
  <si>
    <t>6217000180039913763</t>
  </si>
  <si>
    <t>刘中涵</t>
  </si>
  <si>
    <t>130205199704173915</t>
  </si>
  <si>
    <t>赵程亮</t>
  </si>
  <si>
    <t>130204199701213612</t>
  </si>
  <si>
    <t>130204199603250911</t>
  </si>
  <si>
    <t>6217000180005047331</t>
  </si>
  <si>
    <t>褚志勇</t>
  </si>
  <si>
    <t>210102196911045694</t>
  </si>
  <si>
    <t>经济责任制奖</t>
    <phoneticPr fontId="2" type="noConversion"/>
  </si>
  <si>
    <t>奖金应发</t>
    <phoneticPr fontId="2" type="noConversion"/>
  </si>
  <si>
    <t>累计子女教育</t>
    <phoneticPr fontId="2" type="noConversion"/>
  </si>
  <si>
    <t>累计住房贷款利息</t>
    <phoneticPr fontId="2" type="noConversion"/>
  </si>
  <si>
    <t>累计住房租金</t>
    <phoneticPr fontId="2" type="noConversion"/>
  </si>
  <si>
    <t>累计赡养老人</t>
    <phoneticPr fontId="2" type="noConversion"/>
  </si>
  <si>
    <t>累计继续教育</t>
    <phoneticPr fontId="2" type="noConversion"/>
  </si>
  <si>
    <t>员工编号</t>
  </si>
  <si>
    <t>部门</t>
  </si>
  <si>
    <t>党委书记、执行董事、总经理</t>
  </si>
  <si>
    <t>公司党委副书记、纪委书记</t>
  </si>
  <si>
    <t>公司总会计师</t>
  </si>
  <si>
    <t>副总经理</t>
  </si>
  <si>
    <t>总经理助理</t>
  </si>
  <si>
    <t>部长</t>
  </si>
  <si>
    <t>副部长</t>
  </si>
  <si>
    <t>团委副书记</t>
  </si>
  <si>
    <t>专业专家</t>
  </si>
  <si>
    <t>党委副书记、纪委书记、工会主席</t>
  </si>
  <si>
    <t>值班作业长（副科级）</t>
  </si>
  <si>
    <t>一级协理（试用期）</t>
  </si>
  <si>
    <t>6217000180032382370</t>
  </si>
  <si>
    <t>6217000180039603497</t>
  </si>
  <si>
    <t>6227000180910141368</t>
  </si>
  <si>
    <t>主管师</t>
  </si>
  <si>
    <t>6217000170013131615</t>
  </si>
  <si>
    <t>6210810170000941682</t>
  </si>
  <si>
    <t>6210810170000796615</t>
  </si>
  <si>
    <t>6210810170000757542</t>
  </si>
  <si>
    <t>6217000180040689683</t>
  </si>
  <si>
    <t>6236680170001090994</t>
  </si>
  <si>
    <t>6217000170000894860</t>
  </si>
  <si>
    <t>6217000170011258386</t>
  </si>
  <si>
    <t>6217000180042835052</t>
  </si>
  <si>
    <t>岗序</t>
  </si>
  <si>
    <t>薪等</t>
  </si>
  <si>
    <t>加班工资</t>
  </si>
  <si>
    <t>中班津贴</t>
  </si>
  <si>
    <t>夜班津贴</t>
  </si>
  <si>
    <t>异地津贴</t>
  </si>
  <si>
    <t>异地差旅费</t>
  </si>
  <si>
    <t>养老保险-个人补缴</t>
  </si>
  <si>
    <t>医疗保险-个人补缴</t>
  </si>
  <si>
    <t>失业保险-个人补缴</t>
  </si>
  <si>
    <t>住房公积金-个人补缴</t>
  </si>
  <si>
    <t>大额保险-个人</t>
  </si>
  <si>
    <t>大额保险-企业</t>
  </si>
  <si>
    <t>累计收入额</t>
  </si>
  <si>
    <t>累计减除费用</t>
  </si>
  <si>
    <t>累计专项扣除</t>
  </si>
  <si>
    <t>累计应纳税额</t>
  </si>
  <si>
    <t>累计减免税额</t>
  </si>
  <si>
    <t>累计应补(退)税额</t>
  </si>
  <si>
    <t>6217000140025988567</t>
  </si>
  <si>
    <t>6217000120011208501</t>
  </si>
  <si>
    <t>13020419940419091X</t>
  </si>
  <si>
    <t>6217000180040014460</t>
  </si>
  <si>
    <t>13022319941221751X</t>
  </si>
  <si>
    <t>6236680180004139532</t>
  </si>
  <si>
    <t>6236680180004261831</t>
  </si>
  <si>
    <t>6217000180022183598</t>
  </si>
  <si>
    <t>性别</t>
  </si>
  <si>
    <t>职务</t>
  </si>
  <si>
    <t>男</t>
  </si>
  <si>
    <t>女</t>
  </si>
  <si>
    <t>高级主管</t>
  </si>
  <si>
    <t>专业师</t>
  </si>
  <si>
    <t>主管</t>
  </si>
  <si>
    <t>作业长</t>
  </si>
  <si>
    <t>部长助理</t>
  </si>
  <si>
    <t>一级协理</t>
  </si>
  <si>
    <t>主任师</t>
  </si>
  <si>
    <t>主任（正科级）</t>
  </si>
  <si>
    <t>主管（操作专家）</t>
  </si>
  <si>
    <t>高级主管（正科级）</t>
  </si>
  <si>
    <t>日班作业长（正科级）</t>
  </si>
  <si>
    <t>作业长（副科级）</t>
  </si>
  <si>
    <t>日班作业长（副科级）</t>
  </si>
  <si>
    <t>值班作业长</t>
  </si>
  <si>
    <t>操作专家-生产、设备类</t>
  </si>
  <si>
    <t>日班作业长</t>
  </si>
  <si>
    <t>日班作业长(副科级）</t>
  </si>
  <si>
    <t>专业师（一级协理&amp;硕士）</t>
  </si>
  <si>
    <t>操作专家</t>
  </si>
  <si>
    <t>主管（副科级）</t>
  </si>
  <si>
    <t>13020419940419091x</t>
  </si>
  <si>
    <t>13022319941221751x</t>
  </si>
  <si>
    <t>常务副部长</t>
  </si>
  <si>
    <t>累计减除费用</t>
    <phoneticPr fontId="2" type="noConversion"/>
  </si>
  <si>
    <t>12022419840529463x</t>
  </si>
  <si>
    <t>13020319940205001x</t>
  </si>
  <si>
    <t>13022119720601121x</t>
  </si>
  <si>
    <t>12010419720211631x</t>
  </si>
  <si>
    <t>13020319910108091x</t>
  </si>
  <si>
    <t>13020319640809305x</t>
  </si>
  <si>
    <t>13028319850715041x</t>
  </si>
  <si>
    <t>13020419860628061x</t>
  </si>
  <si>
    <t>13020319820711305x</t>
  </si>
  <si>
    <t>13020319920806061x</t>
  </si>
  <si>
    <t>13010419710422241x</t>
  </si>
  <si>
    <t>13020319710530001x</t>
  </si>
  <si>
    <t>13022519930911091x</t>
  </si>
  <si>
    <t>2019-03-01</t>
  </si>
  <si>
    <t>报批单位：（章）</t>
    <phoneticPr fontId="4" type="noConversion"/>
  </si>
  <si>
    <t>人力资源部</t>
    <phoneticPr fontId="4" type="noConversion"/>
  </si>
  <si>
    <t>单位：元</t>
    <phoneticPr fontId="4" type="noConversion"/>
  </si>
  <si>
    <t xml:space="preserve"> 人数金额   项目</t>
    <phoneticPr fontId="4" type="noConversion"/>
  </si>
  <si>
    <t>在册人数</t>
    <phoneticPr fontId="4" type="noConversion"/>
  </si>
  <si>
    <t>得奖人数</t>
    <phoneticPr fontId="4" type="noConversion"/>
  </si>
  <si>
    <t>补发奖金</t>
    <phoneticPr fontId="4" type="noConversion"/>
  </si>
  <si>
    <t>挖潜
增效奖</t>
    <phoneticPr fontId="4" type="noConversion"/>
  </si>
  <si>
    <t>年薪结算</t>
    <phoneticPr fontId="4" type="noConversion"/>
  </si>
  <si>
    <t>考核扣奖</t>
    <phoneticPr fontId="4" type="noConversion"/>
  </si>
  <si>
    <t>应发奖金
合计</t>
    <phoneticPr fontId="4" type="noConversion"/>
  </si>
  <si>
    <t>个人扣款项</t>
    <phoneticPr fontId="4" type="noConversion"/>
  </si>
  <si>
    <t>人员分类</t>
    <phoneticPr fontId="4" type="noConversion"/>
  </si>
  <si>
    <t>项目</t>
    <phoneticPr fontId="4" type="noConversion"/>
  </si>
  <si>
    <t>金额</t>
    <phoneticPr fontId="4" type="noConversion"/>
  </si>
  <si>
    <t>在册
人员</t>
    <phoneticPr fontId="4" type="noConversion"/>
  </si>
  <si>
    <t>合    计</t>
    <phoneticPr fontId="4" type="noConversion"/>
  </si>
  <si>
    <t>个人
所得税</t>
    <phoneticPr fontId="4" type="noConversion"/>
  </si>
  <si>
    <t>在岗
人员</t>
    <phoneticPr fontId="4" type="noConversion"/>
  </si>
  <si>
    <t>行政管理人员</t>
    <phoneticPr fontId="4" type="noConversion"/>
  </si>
  <si>
    <t>政策免税</t>
    <phoneticPr fontId="4" type="noConversion"/>
  </si>
  <si>
    <t>专业技术人员</t>
    <phoneticPr fontId="4" type="noConversion"/>
  </si>
  <si>
    <t>生产操作人员</t>
    <phoneticPr fontId="4" type="noConversion"/>
  </si>
  <si>
    <t>非在岗人员</t>
    <phoneticPr fontId="4" type="noConversion"/>
  </si>
  <si>
    <t>休工伤假人员</t>
    <phoneticPr fontId="4" type="noConversion"/>
  </si>
  <si>
    <t>休病假人员</t>
    <phoneticPr fontId="4" type="noConversion"/>
  </si>
  <si>
    <t>休育儿假人员</t>
    <phoneticPr fontId="4" type="noConversion"/>
  </si>
  <si>
    <t>派出借调人员</t>
    <phoneticPr fontId="4" type="noConversion"/>
  </si>
  <si>
    <t>脱产学习人员</t>
    <phoneticPr fontId="4" type="noConversion"/>
  </si>
  <si>
    <t>待岗人员</t>
    <phoneticPr fontId="4" type="noConversion"/>
  </si>
  <si>
    <t>其它人员</t>
    <phoneticPr fontId="4" type="noConversion"/>
  </si>
  <si>
    <t>扣款合计</t>
    <phoneticPr fontId="4" type="noConversion"/>
  </si>
  <si>
    <t xml:space="preserve">      实发金额（大写）：</t>
    <phoneticPr fontId="4" type="noConversion"/>
  </si>
  <si>
    <t>实发金额 ¥：</t>
    <phoneticPr fontId="4" type="noConversion"/>
  </si>
  <si>
    <t>河钢乐亭钢铁有限公司</t>
  </si>
  <si>
    <t>职工薪酬、保险按部门分配表格</t>
  </si>
  <si>
    <t>辅助表</t>
    <phoneticPr fontId="4" type="noConversion"/>
  </si>
  <si>
    <t>部门编码</t>
  </si>
  <si>
    <t>工资</t>
    <phoneticPr fontId="4" type="noConversion"/>
  </si>
  <si>
    <t>奖金</t>
  </si>
  <si>
    <t>女工卫生费</t>
  </si>
  <si>
    <t>养老保险</t>
  </si>
  <si>
    <t>失业保险</t>
  </si>
  <si>
    <t>工伤保险</t>
  </si>
  <si>
    <t>医疗保险</t>
  </si>
  <si>
    <t>大额医保</t>
  </si>
  <si>
    <t>生育险</t>
  </si>
  <si>
    <t>住房公积金</t>
  </si>
  <si>
    <t>编码</t>
    <phoneticPr fontId="4" type="noConversion"/>
  </si>
  <si>
    <t>部门名称</t>
    <phoneticPr fontId="4" type="noConversion"/>
  </si>
  <si>
    <t>劳模补助</t>
    <phoneticPr fontId="4" type="noConversion"/>
  </si>
  <si>
    <t>综合部（法律事务部）</t>
    <phoneticPr fontId="4" type="noConversion"/>
  </si>
  <si>
    <t>公司高层</t>
    <phoneticPr fontId="4" type="noConversion"/>
  </si>
  <si>
    <t>技术创新部</t>
    <phoneticPr fontId="4" type="noConversion"/>
  </si>
  <si>
    <t>财务经营部</t>
    <phoneticPr fontId="4" type="noConversion"/>
  </si>
  <si>
    <t>安全部</t>
    <phoneticPr fontId="4" type="noConversion"/>
  </si>
  <si>
    <t>纪委
（监察部）</t>
    <phoneticPr fontId="4" type="noConversion"/>
  </si>
  <si>
    <t>党委组织部（人力资源部）</t>
    <phoneticPr fontId="4" type="noConversion"/>
  </si>
  <si>
    <t>业务协同部</t>
    <phoneticPr fontId="4" type="noConversion"/>
  </si>
  <si>
    <t>工程管理部</t>
    <phoneticPr fontId="4" type="noConversion"/>
  </si>
  <si>
    <t>纪委（监察部）</t>
    <phoneticPr fontId="4" type="noConversion"/>
  </si>
  <si>
    <t>信息自动化部</t>
    <phoneticPr fontId="4" type="noConversion"/>
  </si>
  <si>
    <t>焦化事业部</t>
    <phoneticPr fontId="4" type="noConversion"/>
  </si>
  <si>
    <t>设备管理部</t>
    <phoneticPr fontId="4" type="noConversion"/>
  </si>
  <si>
    <t>炼铁事业部</t>
    <phoneticPr fontId="4" type="noConversion"/>
  </si>
  <si>
    <t>供应链管理部</t>
    <phoneticPr fontId="4" type="noConversion"/>
  </si>
  <si>
    <t>热轧事业部</t>
    <phoneticPr fontId="4" type="noConversion"/>
  </si>
  <si>
    <t>冷轧事业部</t>
    <phoneticPr fontId="4" type="noConversion"/>
  </si>
  <si>
    <t>保卫部</t>
    <phoneticPr fontId="4" type="noConversion"/>
  </si>
  <si>
    <t>特钢事业部</t>
    <phoneticPr fontId="4" type="noConversion"/>
  </si>
  <si>
    <t>动力部</t>
    <phoneticPr fontId="4" type="noConversion"/>
  </si>
  <si>
    <t>制造部（能源环保部）（物流管理部）</t>
    <phoneticPr fontId="4" type="noConversion"/>
  </si>
  <si>
    <t>运营改善部
（董事会办公室）
（发展规划部）</t>
    <phoneticPr fontId="4" type="noConversion"/>
  </si>
  <si>
    <t>运营改善部（董事会办公室）（发展规划部）</t>
    <phoneticPr fontId="4" type="noConversion"/>
  </si>
  <si>
    <t>党委办公室</t>
    <phoneticPr fontId="4" type="noConversion"/>
  </si>
  <si>
    <t>工会
（团委）</t>
    <phoneticPr fontId="4" type="noConversion"/>
  </si>
  <si>
    <t>工会（团委）</t>
    <phoneticPr fontId="4" type="noConversion"/>
  </si>
  <si>
    <t>党委宣传部（企业文化部）</t>
    <phoneticPr fontId="4" type="noConversion"/>
  </si>
  <si>
    <t>营销管理部</t>
  </si>
  <si>
    <t>制造部</t>
    <phoneticPr fontId="4" type="noConversion"/>
  </si>
  <si>
    <t>生活服务中心</t>
    <phoneticPr fontId="4" type="noConversion"/>
  </si>
  <si>
    <t>汇总</t>
    <phoneticPr fontId="4" type="noConversion"/>
  </si>
  <si>
    <t>社保系统</t>
    <phoneticPr fontId="4" type="noConversion"/>
  </si>
  <si>
    <t>差值</t>
    <phoneticPr fontId="4" type="noConversion"/>
  </si>
  <si>
    <t>合计</t>
  </si>
  <si>
    <t>填表人：</t>
  </si>
  <si>
    <t>审核人：</t>
  </si>
  <si>
    <t>部门领导：</t>
  </si>
  <si>
    <t>备注：五险一金项目所填写数字为企业担负部分，个人担负部分不需加入在内；公司领导金额计入综合部，未分配部门人员金额计入综合部</t>
  </si>
  <si>
    <t>部室</t>
  </si>
  <si>
    <t>身份证</t>
  </si>
  <si>
    <t>企业缴纳</t>
  </si>
  <si>
    <t>单位缴纳基数</t>
  </si>
  <si>
    <t>医保个人编号</t>
  </si>
  <si>
    <t>养老个人编号</t>
  </si>
  <si>
    <t>聘任状况</t>
  </si>
  <si>
    <t>养老单位</t>
  </si>
  <si>
    <t>失业单位</t>
  </si>
  <si>
    <t>工伤单位</t>
  </si>
  <si>
    <t>医疗单位</t>
  </si>
  <si>
    <t>大额医保单位</t>
  </si>
  <si>
    <t>生育险单位</t>
  </si>
  <si>
    <t>公务员</t>
  </si>
  <si>
    <t>住房公积金单位</t>
  </si>
  <si>
    <t>虚拟人</t>
  </si>
  <si>
    <t>1302012312001</t>
  </si>
  <si>
    <t>1302012290726</t>
  </si>
  <si>
    <t>1302012284252</t>
  </si>
  <si>
    <t>1302012310072</t>
  </si>
  <si>
    <t>1302012275618</t>
  </si>
  <si>
    <t>1302012452078</t>
  </si>
  <si>
    <t>1302012323624</t>
  </si>
  <si>
    <t>1302012073244</t>
  </si>
  <si>
    <t>正处</t>
  </si>
  <si>
    <t>1302012317172</t>
  </si>
  <si>
    <t>1302012071621</t>
  </si>
  <si>
    <t>1302012347708</t>
  </si>
  <si>
    <t>1302012171568</t>
  </si>
  <si>
    <t>1302012277147</t>
  </si>
  <si>
    <t>1302012061608</t>
  </si>
  <si>
    <t>1302012301445</t>
  </si>
  <si>
    <t>1302012095210</t>
  </si>
  <si>
    <t>副处</t>
  </si>
  <si>
    <t>1302012314483</t>
  </si>
  <si>
    <t>1302012081415</t>
  </si>
  <si>
    <t>1302012276152</t>
  </si>
  <si>
    <t>1302012120045</t>
  </si>
  <si>
    <t>1302012281972</t>
  </si>
  <si>
    <t>1302012250559</t>
  </si>
  <si>
    <t>1302012321536</t>
  </si>
  <si>
    <t>1302012061873</t>
  </si>
  <si>
    <t>1302012275086</t>
  </si>
  <si>
    <t>1302012060341</t>
  </si>
  <si>
    <t>1302012310720</t>
  </si>
  <si>
    <t>1302012071975</t>
  </si>
  <si>
    <t>1302012284715</t>
  </si>
  <si>
    <t>1302012150333</t>
  </si>
  <si>
    <t>1302012311360</t>
  </si>
  <si>
    <t>1302012061820</t>
  </si>
  <si>
    <t>1302012272941</t>
  </si>
  <si>
    <t>1302012073596</t>
  </si>
  <si>
    <t>1302012292289</t>
  </si>
  <si>
    <t>1302014488495</t>
  </si>
  <si>
    <t>1302012327389</t>
  </si>
  <si>
    <t>1302012081575</t>
  </si>
  <si>
    <t>1302012292282</t>
  </si>
  <si>
    <t>1302014488562</t>
  </si>
  <si>
    <t>1302012272389</t>
  </si>
  <si>
    <t>1302014477453</t>
  </si>
  <si>
    <t>1302012310160</t>
  </si>
  <si>
    <t>1302012450721</t>
  </si>
  <si>
    <t>1302012312331</t>
  </si>
  <si>
    <t>1302012073595</t>
  </si>
  <si>
    <t>1302012330379</t>
  </si>
  <si>
    <t>1302012290432</t>
  </si>
  <si>
    <t>1302012320076</t>
  </si>
  <si>
    <t>1302012071979</t>
  </si>
  <si>
    <t>1302012275888</t>
  </si>
  <si>
    <t>1302012191564</t>
  </si>
  <si>
    <t>1302012599937</t>
  </si>
  <si>
    <t>1302014641820</t>
  </si>
  <si>
    <t>1302012276265</t>
  </si>
  <si>
    <t>1302012191910</t>
  </si>
  <si>
    <t>1302012279956</t>
  </si>
  <si>
    <t>1302012190033</t>
  </si>
  <si>
    <t>1302012278043</t>
  </si>
  <si>
    <t>1302012180749</t>
  </si>
  <si>
    <t>1302012278400</t>
  </si>
  <si>
    <t>1302012120049</t>
  </si>
  <si>
    <t>1302012315877</t>
  </si>
  <si>
    <t>1302012073398</t>
  </si>
  <si>
    <t>1302012674587</t>
  </si>
  <si>
    <t>1302014674627</t>
  </si>
  <si>
    <t>1302012864650</t>
  </si>
  <si>
    <t>1302014911196</t>
  </si>
  <si>
    <t>1302012298004</t>
  </si>
  <si>
    <t>1302012095294</t>
  </si>
  <si>
    <t>1302012274200</t>
  </si>
  <si>
    <t>1302012161029</t>
  </si>
  <si>
    <t>1302012705160</t>
  </si>
  <si>
    <t>1302250051954</t>
  </si>
  <si>
    <t>1302012458629</t>
  </si>
  <si>
    <t>1302014631161</t>
  </si>
  <si>
    <t>1302012307844</t>
  </si>
  <si>
    <t>1302012180991</t>
  </si>
  <si>
    <t>1302012290746</t>
  </si>
  <si>
    <t>1302012101249</t>
  </si>
  <si>
    <t>1302012307792</t>
  </si>
  <si>
    <t>1302012181150</t>
  </si>
  <si>
    <t>1302012825921</t>
  </si>
  <si>
    <t>1302014881352</t>
  </si>
  <si>
    <t>1302012300220</t>
  </si>
  <si>
    <t>1302012275146</t>
  </si>
  <si>
    <t>1302012276699</t>
  </si>
  <si>
    <t>1302012470388</t>
  </si>
  <si>
    <t>1302012309067</t>
  </si>
  <si>
    <t>1302012120481</t>
  </si>
  <si>
    <t>1302012282141</t>
  </si>
  <si>
    <t>1302012440420</t>
  </si>
  <si>
    <t>1302012701214</t>
  </si>
  <si>
    <t>1302014670092</t>
  </si>
  <si>
    <t>1302012282528</t>
  </si>
  <si>
    <t>1302012093366</t>
  </si>
  <si>
    <t>1302012320365</t>
  </si>
  <si>
    <t>1302012073404</t>
  </si>
  <si>
    <t>1302012721582</t>
  </si>
  <si>
    <t>1302014627659</t>
  </si>
  <si>
    <t>1302012722425</t>
  </si>
  <si>
    <t>1302014712196</t>
  </si>
  <si>
    <t>1302012307577</t>
  </si>
  <si>
    <t>1302012140475</t>
  </si>
  <si>
    <t>1302012938912</t>
  </si>
  <si>
    <t>1302014932860</t>
  </si>
  <si>
    <t>1302012292899</t>
  </si>
  <si>
    <t>1302012031402</t>
  </si>
  <si>
    <t>1302012521071</t>
  </si>
  <si>
    <t>1302014631787</t>
  </si>
  <si>
    <t>1302012739395</t>
  </si>
  <si>
    <t>1302014789353</t>
  </si>
  <si>
    <t>1302012721629</t>
  </si>
  <si>
    <t>1302014712364</t>
  </si>
  <si>
    <t>1302012706574</t>
  </si>
  <si>
    <t>1302250052063</t>
  </si>
  <si>
    <t>1302012795376</t>
  </si>
  <si>
    <t>1302014846925</t>
  </si>
  <si>
    <t>1302012368030</t>
  </si>
  <si>
    <t>1302014501449</t>
  </si>
  <si>
    <t>1302012722416</t>
  </si>
  <si>
    <t>1302014712374</t>
  </si>
  <si>
    <t>1302013033106</t>
  </si>
  <si>
    <t>1302014958628</t>
  </si>
  <si>
    <t>1302012840920</t>
  </si>
  <si>
    <t>1302014888959</t>
  </si>
  <si>
    <t>1302012511392</t>
  </si>
  <si>
    <t>1302014610965</t>
  </si>
  <si>
    <t>1302012303193</t>
  </si>
  <si>
    <t>1302012371521</t>
  </si>
  <si>
    <t>1302012722845</t>
  </si>
  <si>
    <t>1302014712268</t>
  </si>
  <si>
    <t>1302013082702</t>
  </si>
  <si>
    <t>1302025078345</t>
  </si>
  <si>
    <t>1302012278693</t>
  </si>
  <si>
    <t>1302014477505</t>
  </si>
  <si>
    <t>1302012674588</t>
  </si>
  <si>
    <t>1302014667961</t>
  </si>
  <si>
    <t>1302012311375</t>
  </si>
  <si>
    <t>1302012250737</t>
  </si>
  <si>
    <t>1302012938861</t>
  </si>
  <si>
    <t>1302014933100</t>
  </si>
  <si>
    <t>1302012283180</t>
  </si>
  <si>
    <t>1302012220578</t>
  </si>
  <si>
    <t>1302012511386</t>
  </si>
  <si>
    <t>1302014610527</t>
  </si>
  <si>
    <t>1302012511387</t>
  </si>
  <si>
    <t>1302014610529</t>
  </si>
  <si>
    <t>1302012442080</t>
  </si>
  <si>
    <t>1302014609092</t>
  </si>
  <si>
    <t>1302012960705</t>
  </si>
  <si>
    <t>1302014950125</t>
  </si>
  <si>
    <t>1302012278605</t>
  </si>
  <si>
    <t>1302012541751</t>
  </si>
  <si>
    <t>1302012703341</t>
  </si>
  <si>
    <t>1302014668564</t>
  </si>
  <si>
    <t>1302012277171</t>
  </si>
  <si>
    <t>1302012342152</t>
  </si>
  <si>
    <t>1302012420751</t>
  </si>
  <si>
    <t>1302014580617</t>
  </si>
  <si>
    <t>1302012275071</t>
  </si>
  <si>
    <t>1302012341993</t>
  </si>
  <si>
    <t>1302012939056</t>
  </si>
  <si>
    <t>1302014933144</t>
  </si>
  <si>
    <t>1302012277314</t>
  </si>
  <si>
    <t>1302012151088</t>
  </si>
  <si>
    <t>1302012331455</t>
  </si>
  <si>
    <t>1302012151186</t>
  </si>
  <si>
    <t>1302012420743</t>
  </si>
  <si>
    <t>1302014580605</t>
  </si>
  <si>
    <t>1302012328805</t>
  </si>
  <si>
    <t>1302012081428</t>
  </si>
  <si>
    <t>1302012321300</t>
  </si>
  <si>
    <t>1302012061929</t>
  </si>
  <si>
    <t>1302012322216</t>
  </si>
  <si>
    <t>1302012341962</t>
  </si>
  <si>
    <t>1302012296066</t>
  </si>
  <si>
    <t>1302012230769</t>
  </si>
  <si>
    <t>1302012276101</t>
  </si>
  <si>
    <t>1302012470751</t>
  </si>
  <si>
    <t>1302012716210</t>
  </si>
  <si>
    <t>1302014704587</t>
  </si>
  <si>
    <t>1302012601321</t>
  </si>
  <si>
    <t>1302014660241</t>
  </si>
  <si>
    <t>1302012781087</t>
  </si>
  <si>
    <t>1302014837641</t>
  </si>
  <si>
    <t>1302012296964</t>
  </si>
  <si>
    <t>1302012310243</t>
  </si>
  <si>
    <t>1302012048988</t>
  </si>
  <si>
    <t>1302014754162</t>
  </si>
  <si>
    <t>1302012917848</t>
  </si>
  <si>
    <t>1302014928291</t>
  </si>
  <si>
    <t>1302012713056</t>
  </si>
  <si>
    <t>1302014704489</t>
  </si>
  <si>
    <t>1302012791155</t>
  </si>
  <si>
    <t>1302014842093</t>
  </si>
  <si>
    <t>1302012791104</t>
  </si>
  <si>
    <t>1302014842250</t>
  </si>
  <si>
    <t>1302012296223</t>
  </si>
  <si>
    <t>1302012095589</t>
  </si>
  <si>
    <t>1302012504873</t>
  </si>
  <si>
    <t>1302014631668</t>
  </si>
  <si>
    <t>1302012297891</t>
  </si>
  <si>
    <t>1302012081527</t>
  </si>
  <si>
    <t>1302012296237</t>
  </si>
  <si>
    <t>1302012550102</t>
  </si>
  <si>
    <t>1302012702626</t>
  </si>
  <si>
    <t>1302014669107</t>
  </si>
  <si>
    <t>1302012327348</t>
  </si>
  <si>
    <t>1302012301230</t>
  </si>
  <si>
    <t>1302012318792</t>
  </si>
  <si>
    <t>1302012110144</t>
  </si>
  <si>
    <t>1302012506264</t>
  </si>
  <si>
    <t>1302014631742</t>
  </si>
  <si>
    <t>1302012709267</t>
  </si>
  <si>
    <t>1302014681940</t>
  </si>
  <si>
    <t>1302012277155</t>
  </si>
  <si>
    <t>1302012161073</t>
  </si>
  <si>
    <t>1302013058837</t>
  </si>
  <si>
    <t>1302015031748</t>
  </si>
  <si>
    <t>1302012702628</t>
  </si>
  <si>
    <t>1302014669109</t>
  </si>
  <si>
    <t>1302012438882</t>
  </si>
  <si>
    <t>1302014609894</t>
  </si>
  <si>
    <t>1302012272210</t>
  </si>
  <si>
    <t>1302012180537</t>
  </si>
  <si>
    <t>1302012722421</t>
  </si>
  <si>
    <t>1302014712257</t>
  </si>
  <si>
    <t>1302012722818</t>
  </si>
  <si>
    <t>1302014712236</t>
  </si>
  <si>
    <t>1302012715622</t>
  </si>
  <si>
    <t>1302014667776</t>
  </si>
  <si>
    <t>1302012715634</t>
  </si>
  <si>
    <t>1302014667793</t>
  </si>
  <si>
    <t>1302012713524</t>
  </si>
  <si>
    <t>1302014681909</t>
  </si>
  <si>
    <t>1302012377455</t>
  </si>
  <si>
    <t>1302014510918</t>
  </si>
  <si>
    <t>1302012708437</t>
  </si>
  <si>
    <t>1302014667956</t>
  </si>
  <si>
    <t>1302012331773</t>
  </si>
  <si>
    <t>1302012470889</t>
  </si>
  <si>
    <t>1302012485789</t>
  </si>
  <si>
    <t>1302014610536</t>
  </si>
  <si>
    <t>1302012840864</t>
  </si>
  <si>
    <t>1302014888995</t>
  </si>
  <si>
    <t>1302012447258</t>
  </si>
  <si>
    <t>1302014610970</t>
  </si>
  <si>
    <t>1302012715619</t>
  </si>
  <si>
    <t>1302014667773</t>
  </si>
  <si>
    <t>正科</t>
  </si>
  <si>
    <t>1302012286080</t>
  </si>
  <si>
    <t>1302014477157</t>
  </si>
  <si>
    <t>1302012327390</t>
  </si>
  <si>
    <t>1302012101243</t>
  </si>
  <si>
    <t>1302012287470</t>
  </si>
  <si>
    <t>1302012720209</t>
  </si>
  <si>
    <t>1302012288914</t>
  </si>
  <si>
    <t>1302012300846</t>
  </si>
  <si>
    <t>1302012721634</t>
  </si>
  <si>
    <t>1302014712244</t>
  </si>
  <si>
    <t>1302012721611</t>
  </si>
  <si>
    <t>1302014712338</t>
  </si>
  <si>
    <t>1302012309563</t>
  </si>
  <si>
    <t>1302012250758</t>
  </si>
  <si>
    <t>作业长4档</t>
  </si>
  <si>
    <t>1302012327535</t>
  </si>
  <si>
    <t>1302012082138</t>
  </si>
  <si>
    <t>1302012420911</t>
  </si>
  <si>
    <t>1302012470740</t>
  </si>
  <si>
    <t>1302012233440</t>
  </si>
  <si>
    <t>1302014624018</t>
  </si>
  <si>
    <t>1302012547402</t>
  </si>
  <si>
    <t>1302014631877</t>
  </si>
  <si>
    <t>1302012307794</t>
  </si>
  <si>
    <t>1302012130005</t>
  </si>
  <si>
    <t>1302012447171</t>
  </si>
  <si>
    <t>1302014610551</t>
  </si>
  <si>
    <t>1302012715630</t>
  </si>
  <si>
    <t>1302014667788</t>
  </si>
  <si>
    <t>1302012272411</t>
  </si>
  <si>
    <t>1302012950047</t>
  </si>
  <si>
    <t>1302012273291</t>
  </si>
  <si>
    <t>1302014497288</t>
  </si>
  <si>
    <t>1302012938859</t>
  </si>
  <si>
    <t>1302014932989</t>
  </si>
  <si>
    <t>1302013254625</t>
  </si>
  <si>
    <t>1302015401553</t>
  </si>
  <si>
    <t>1302013254630</t>
  </si>
  <si>
    <t>1302015401549</t>
  </si>
  <si>
    <t>1302012310331</t>
  </si>
  <si>
    <t>1302012540647</t>
  </si>
  <si>
    <t>1302012292278</t>
  </si>
  <si>
    <t>1302014488559</t>
  </si>
  <si>
    <t>1302012274539</t>
  </si>
  <si>
    <t>1302012150803</t>
  </si>
  <si>
    <t>1302012702636</t>
  </si>
  <si>
    <t>1302014669117</t>
  </si>
  <si>
    <t>1302012056320</t>
  </si>
  <si>
    <t>1302014781373</t>
  </si>
  <si>
    <t>1302012420747</t>
  </si>
  <si>
    <t>1302014580615</t>
  </si>
  <si>
    <t>1302012277166</t>
  </si>
  <si>
    <t>1302012180121</t>
  </si>
  <si>
    <t>1302012276669</t>
  </si>
  <si>
    <t>1302012161012</t>
  </si>
  <si>
    <t>1302012714865</t>
  </si>
  <si>
    <t>1302014668721</t>
  </si>
  <si>
    <t>1302012714043</t>
  </si>
  <si>
    <t>1302014687261</t>
  </si>
  <si>
    <t>1302012272591</t>
  </si>
  <si>
    <t>1302012950041</t>
  </si>
  <si>
    <t>1302012722037</t>
  </si>
  <si>
    <t>1302014712349</t>
  </si>
  <si>
    <t>1302012271862</t>
  </si>
  <si>
    <t>1302012095714</t>
  </si>
  <si>
    <t>1302012702634</t>
  </si>
  <si>
    <t>1302014669115</t>
  </si>
  <si>
    <t>1302012327544</t>
  </si>
  <si>
    <t>1302012082177</t>
  </si>
  <si>
    <t>1302012840858</t>
  </si>
  <si>
    <t>1302014888989</t>
  </si>
  <si>
    <t>1302012308194</t>
  </si>
  <si>
    <t>1302012150248</t>
  </si>
  <si>
    <t>1302012596814</t>
  </si>
  <si>
    <t>1302014747219</t>
  </si>
  <si>
    <t>1302012699178</t>
  </si>
  <si>
    <t>1302014667990</t>
  </si>
  <si>
    <t>1302012446308</t>
  </si>
  <si>
    <t>1302250031899</t>
  </si>
  <si>
    <t>1302012312686</t>
  </si>
  <si>
    <t>1302012073082</t>
  </si>
  <si>
    <t>1302012442781</t>
  </si>
  <si>
    <t>1302250031770</t>
  </si>
  <si>
    <t>1302012318950</t>
  </si>
  <si>
    <t>1302012110173</t>
  </si>
  <si>
    <t>1302012728318</t>
  </si>
  <si>
    <t>1302014662223</t>
  </si>
  <si>
    <t>1302012447000</t>
  </si>
  <si>
    <t>1302250032087</t>
  </si>
  <si>
    <t>1302012315984</t>
  </si>
  <si>
    <t>1302012470669</t>
  </si>
  <si>
    <t>1302012825971</t>
  </si>
  <si>
    <t>1302014881338</t>
  </si>
  <si>
    <t>1302012528446</t>
  </si>
  <si>
    <t>1302014634450</t>
  </si>
  <si>
    <t>1302012322227</t>
  </si>
  <si>
    <t>1302012400093</t>
  </si>
  <si>
    <t>1302012315986</t>
  </si>
  <si>
    <t>1302012210956</t>
  </si>
  <si>
    <t>1302012310368</t>
  </si>
  <si>
    <t>1302012342319</t>
  </si>
  <si>
    <t>1302012302194</t>
  </si>
  <si>
    <t>1302012095580</t>
  </si>
  <si>
    <t>副科</t>
  </si>
  <si>
    <t>1302012316184</t>
  </si>
  <si>
    <t>1302012072945</t>
  </si>
  <si>
    <t>1302012485638</t>
  </si>
  <si>
    <t>1302014631131</t>
  </si>
  <si>
    <t>1302012702038</t>
  </si>
  <si>
    <t>1302014668080</t>
  </si>
  <si>
    <t>1302012310486</t>
  </si>
  <si>
    <t>1302012461250</t>
  </si>
  <si>
    <t>1302012423109</t>
  </si>
  <si>
    <t>1302014591493</t>
  </si>
  <si>
    <t>1302012310796</t>
  </si>
  <si>
    <t>1302012230062</t>
  </si>
  <si>
    <t>1302012331761</t>
  </si>
  <si>
    <t>1302012470734</t>
  </si>
  <si>
    <t>1302012441368</t>
  </si>
  <si>
    <t>1302250031843</t>
  </si>
  <si>
    <t>1302012441360</t>
  </si>
  <si>
    <t>1302250031760</t>
  </si>
  <si>
    <t>1302012604521</t>
  </si>
  <si>
    <t>1302250043574</t>
  </si>
  <si>
    <t>1302012439345</t>
  </si>
  <si>
    <t>1302250031922</t>
  </si>
  <si>
    <t>1302012762251</t>
  </si>
  <si>
    <t>1302014822983</t>
  </si>
  <si>
    <t>1302012599253</t>
  </si>
  <si>
    <t>1302014641769</t>
  </si>
  <si>
    <t>1302012507449</t>
  </si>
  <si>
    <t>1302014667799</t>
  </si>
  <si>
    <t>1302012276370</t>
  </si>
  <si>
    <t>1302014490879</t>
  </si>
  <si>
    <t>1302012287114</t>
  </si>
  <si>
    <t>1302012121171</t>
  </si>
  <si>
    <t>1302012395775</t>
  </si>
  <si>
    <t>1302014580522</t>
  </si>
  <si>
    <t>1302013065920</t>
  </si>
  <si>
    <t>1302015087420</t>
  </si>
  <si>
    <t>1302012446972</t>
  </si>
  <si>
    <t>1302014605000</t>
  </si>
  <si>
    <t>1302012233434</t>
  </si>
  <si>
    <t>1302014624019</t>
  </si>
  <si>
    <t>1302012317113</t>
  </si>
  <si>
    <t>1302012540019</t>
  </si>
  <si>
    <t>1302012315448</t>
  </si>
  <si>
    <t>1302012073199</t>
  </si>
  <si>
    <t>1302012309967</t>
  </si>
  <si>
    <t>1302012250557</t>
  </si>
  <si>
    <t>1302013265735</t>
  </si>
  <si>
    <t>1302015431839</t>
  </si>
  <si>
    <t>1302012311705</t>
  </si>
  <si>
    <t>1302012540565</t>
  </si>
  <si>
    <t>1302012310892</t>
  </si>
  <si>
    <t>1302012540626</t>
  </si>
  <si>
    <t>1302012274760</t>
  </si>
  <si>
    <t>1302012192207</t>
  </si>
  <si>
    <t>1302012447259</t>
  </si>
  <si>
    <t>1302014612033</t>
  </si>
  <si>
    <t>1302012287761</t>
  </si>
  <si>
    <t>1302012082052</t>
  </si>
  <si>
    <t>1302012297797</t>
  </si>
  <si>
    <t>1302012095093</t>
  </si>
  <si>
    <t>1302012292422</t>
  </si>
  <si>
    <t>1302014488569</t>
  </si>
  <si>
    <t>1302012315457</t>
  </si>
  <si>
    <t>1302012073246</t>
  </si>
  <si>
    <t>1302012322657</t>
  </si>
  <si>
    <t>1302012541512</t>
  </si>
  <si>
    <t>1302012441635</t>
  </si>
  <si>
    <t>1302014667924</t>
  </si>
  <si>
    <t>1302012938907</t>
  </si>
  <si>
    <t>1302014932994</t>
  </si>
  <si>
    <t>1302012309230</t>
  </si>
  <si>
    <t>1302012161044</t>
  </si>
  <si>
    <t>1302012316397</t>
  </si>
  <si>
    <t>1302012073639</t>
  </si>
  <si>
    <t>1302012319532</t>
  </si>
  <si>
    <t>1302012071597</t>
  </si>
  <si>
    <t>1302012315159</t>
  </si>
  <si>
    <t>1302012071512</t>
  </si>
  <si>
    <t>1302012312682</t>
  </si>
  <si>
    <t>1302012073592</t>
  </si>
  <si>
    <t>1302012552270</t>
  </si>
  <si>
    <t>1302014631774</t>
  </si>
  <si>
    <t>1302012282797</t>
  </si>
  <si>
    <t>1302014613210</t>
  </si>
  <si>
    <t>1302012420912</t>
  </si>
  <si>
    <t>1302014593108</t>
  </si>
  <si>
    <t>1302012316071</t>
  </si>
  <si>
    <t>1302012073627</t>
  </si>
  <si>
    <t>1302012316851</t>
  </si>
  <si>
    <t>1302012171501</t>
  </si>
  <si>
    <t>1302012320637</t>
  </si>
  <si>
    <t>1302012071910</t>
  </si>
  <si>
    <t>1302012446546</t>
  </si>
  <si>
    <t>1302014610567</t>
  </si>
  <si>
    <t>1302012506282</t>
  </si>
  <si>
    <t>1302014631777</t>
  </si>
  <si>
    <t>1302012317837</t>
  </si>
  <si>
    <t>1302012073369</t>
  </si>
  <si>
    <t>1302012537881</t>
  </si>
  <si>
    <t>1302014631859</t>
  </si>
  <si>
    <t>1302012322577</t>
  </si>
  <si>
    <t>1302012353971</t>
  </si>
  <si>
    <t>1302013254627</t>
  </si>
  <si>
    <t>1302015401551</t>
  </si>
  <si>
    <t>1302012296124</t>
  </si>
  <si>
    <t>1302012273353</t>
  </si>
  <si>
    <t>1302012297547</t>
  </si>
  <si>
    <t>1302012270029</t>
  </si>
  <si>
    <t>1302012299496</t>
  </si>
  <si>
    <t>1302012270026</t>
  </si>
  <si>
    <t>1302012278204</t>
  </si>
  <si>
    <t>1302014488585</t>
  </si>
  <si>
    <t>1302012032552</t>
  </si>
  <si>
    <t>1302014749770</t>
  </si>
  <si>
    <t>1302012321652</t>
  </si>
  <si>
    <t>1302012440674</t>
  </si>
  <si>
    <t>1302012274930</t>
  </si>
  <si>
    <t>1302012190793</t>
  </si>
  <si>
    <t>1302012274966</t>
  </si>
  <si>
    <t>1302012190142</t>
  </si>
  <si>
    <t>1302012277550</t>
  </si>
  <si>
    <t>1302012192219</t>
  </si>
  <si>
    <t>1302012278484</t>
  </si>
  <si>
    <t>1302012191115</t>
  </si>
  <si>
    <t>1302012277149</t>
  </si>
  <si>
    <t>1302012190791</t>
  </si>
  <si>
    <t>1302012708442</t>
  </si>
  <si>
    <t>1302014667943</t>
  </si>
  <si>
    <t>1302012477226</t>
  </si>
  <si>
    <t>1302014609954</t>
  </si>
  <si>
    <t>1302012441636</t>
  </si>
  <si>
    <t>1302014667909</t>
  </si>
  <si>
    <t>1302012278258</t>
  </si>
  <si>
    <t>1302012191015</t>
  </si>
  <si>
    <t>1302012441638</t>
  </si>
  <si>
    <t>1302014667919</t>
  </si>
  <si>
    <t>1302012066671</t>
  </si>
  <si>
    <t>1302014501008</t>
  </si>
  <si>
    <t>1302012422738</t>
  </si>
  <si>
    <t>1302014591706</t>
  </si>
  <si>
    <t>1302012347208</t>
  </si>
  <si>
    <t>1302014501005</t>
  </si>
  <si>
    <t>1302012347709</t>
  </si>
  <si>
    <t>1302012170041</t>
  </si>
  <si>
    <t>1302012527765</t>
  </si>
  <si>
    <t>1302014634490</t>
  </si>
  <si>
    <t>1302012326773</t>
  </si>
  <si>
    <t>1302012081574</t>
  </si>
  <si>
    <t>1302012448650</t>
  </si>
  <si>
    <t>1302014620601</t>
  </si>
  <si>
    <t>1302012273146</t>
  </si>
  <si>
    <t>1302012180084</t>
  </si>
  <si>
    <t>1302012331016</t>
  </si>
  <si>
    <t>1302012100497</t>
  </si>
  <si>
    <t>1302012347866</t>
  </si>
  <si>
    <t>1302012240229</t>
  </si>
  <si>
    <t>1302012349190</t>
  </si>
  <si>
    <t>1302012171546</t>
  </si>
  <si>
    <t>1302012346566</t>
  </si>
  <si>
    <t>1302012171781</t>
  </si>
  <si>
    <t>1302012438935</t>
  </si>
  <si>
    <t>1302014620638</t>
  </si>
  <si>
    <t>1302012527755</t>
  </si>
  <si>
    <t>1302014634562</t>
  </si>
  <si>
    <t>1302012356122</t>
  </si>
  <si>
    <t>1302014501330</t>
  </si>
  <si>
    <t>1302012728325</t>
  </si>
  <si>
    <t>1302014662230</t>
  </si>
  <si>
    <t>1302012309081</t>
  </si>
  <si>
    <t>1302012140499</t>
  </si>
  <si>
    <t>1302012527073</t>
  </si>
  <si>
    <t>1302014634486</t>
  </si>
  <si>
    <t>1302012439656</t>
  </si>
  <si>
    <t>1302014620770</t>
  </si>
  <si>
    <t>1302012356139</t>
  </si>
  <si>
    <t>1302014501170</t>
  </si>
  <si>
    <t>1302012346548</t>
  </si>
  <si>
    <t>1302012170028</t>
  </si>
  <si>
    <t>1302012423094</t>
  </si>
  <si>
    <t>1302014591784</t>
  </si>
  <si>
    <t>1302012448647</t>
  </si>
  <si>
    <t>1302014620680</t>
  </si>
  <si>
    <t>1302013065922</t>
  </si>
  <si>
    <t>1302015046583</t>
  </si>
  <si>
    <t>1302012438947</t>
  </si>
  <si>
    <t>1302014620673</t>
  </si>
  <si>
    <t>1302012443699</t>
  </si>
  <si>
    <t>1302014610013</t>
  </si>
  <si>
    <t>1302012423451</t>
  </si>
  <si>
    <t>1302014591519</t>
  </si>
  <si>
    <t>作业长1档</t>
  </si>
  <si>
    <t>1302012306637</t>
  </si>
  <si>
    <t>1302012180995</t>
  </si>
  <si>
    <t>1302012306592</t>
  </si>
  <si>
    <t>1302012180866</t>
  </si>
  <si>
    <t>1302013065825</t>
  </si>
  <si>
    <t>1302015046563</t>
  </si>
  <si>
    <t>1302012297389</t>
  </si>
  <si>
    <t>1302012342174</t>
  </si>
  <si>
    <t>1302012347880</t>
  </si>
  <si>
    <t>1302012171654</t>
  </si>
  <si>
    <t>1302012274548</t>
  </si>
  <si>
    <t>1302012140491</t>
  </si>
  <si>
    <t>1302012728554</t>
  </si>
  <si>
    <t>1302014662247</t>
  </si>
  <si>
    <t>1302013254628</t>
  </si>
  <si>
    <t>1302015401550</t>
  </si>
  <si>
    <t>1302013254633</t>
  </si>
  <si>
    <t>1302015401547</t>
  </si>
  <si>
    <t>1302013254626</t>
  </si>
  <si>
    <t>1302015401552</t>
  </si>
  <si>
    <t>1302013254631</t>
  </si>
  <si>
    <t>1302015401554</t>
  </si>
  <si>
    <t>1302012285912</t>
  </si>
  <si>
    <t>1302014488264</t>
  </si>
  <si>
    <t>1302012420739</t>
  </si>
  <si>
    <t>1302014580604</t>
  </si>
  <si>
    <t>1302012032520</t>
  </si>
  <si>
    <t>1302014749774</t>
  </si>
  <si>
    <t>1302012292284</t>
  </si>
  <si>
    <t>1302014488557</t>
  </si>
  <si>
    <t>1302012795372</t>
  </si>
  <si>
    <t>1302014846908</t>
  </si>
  <si>
    <t>1302012277785</t>
  </si>
  <si>
    <t>1302014476977</t>
  </si>
  <si>
    <t>1302012447261</t>
  </si>
  <si>
    <t>1302014610974</t>
  </si>
  <si>
    <t>1302012277791</t>
  </si>
  <si>
    <t>1302014476993</t>
  </si>
  <si>
    <t>1302012278045</t>
  </si>
  <si>
    <t>1302012180859</t>
  </si>
  <si>
    <t>1302012278578</t>
  </si>
  <si>
    <t>1302012080449</t>
  </si>
  <si>
    <t>1302012938832</t>
  </si>
  <si>
    <t>1302014933089</t>
  </si>
  <si>
    <t>1302012278055</t>
  </si>
  <si>
    <t>1302012340439</t>
  </si>
  <si>
    <t>1302012332528</t>
  </si>
  <si>
    <t>1302014477445</t>
  </si>
  <si>
    <t>1302012840855</t>
  </si>
  <si>
    <t>1302014888996</t>
  </si>
  <si>
    <t>1302012938826</t>
  </si>
  <si>
    <t>1302014933058</t>
  </si>
  <si>
    <t>1302012864658</t>
  </si>
  <si>
    <t>1302014911139</t>
  </si>
  <si>
    <t>1302013254632</t>
  </si>
  <si>
    <t>1302015401548</t>
  </si>
  <si>
    <t>1302012307775</t>
  </si>
  <si>
    <t>1302012300906</t>
  </si>
  <si>
    <t>1302012523034</t>
  </si>
  <si>
    <t>1302014631778</t>
  </si>
  <si>
    <t>1302012807363</t>
  </si>
  <si>
    <t>1302014846860</t>
  </si>
  <si>
    <t>1302012356134</t>
  </si>
  <si>
    <t>1302014501333</t>
  </si>
  <si>
    <t>1302012347874</t>
  </si>
  <si>
    <t>1302012171657</t>
  </si>
  <si>
    <t>1302012347870</t>
  </si>
  <si>
    <t>1302012201315</t>
  </si>
  <si>
    <t>1302012425858</t>
  </si>
  <si>
    <t>1302014591708</t>
  </si>
  <si>
    <t>1302012425861</t>
  </si>
  <si>
    <t>1302014591494</t>
  </si>
  <si>
    <t>1302012439668</t>
  </si>
  <si>
    <t>1302014620650</t>
  </si>
  <si>
    <t>1302012438937</t>
  </si>
  <si>
    <t>1302014620653</t>
  </si>
  <si>
    <t>1302012448637</t>
  </si>
  <si>
    <t>1302014620743</t>
  </si>
  <si>
    <t>1302012448649</t>
  </si>
  <si>
    <t>1302014620600</t>
  </si>
  <si>
    <t>1302012499167</t>
  </si>
  <si>
    <t>1302014634458</t>
  </si>
  <si>
    <t>1302012527057</t>
  </si>
  <si>
    <t>1302014634506</t>
  </si>
  <si>
    <t>1302012527731</t>
  </si>
  <si>
    <t>1302014634509</t>
  </si>
  <si>
    <t>1302012307370</t>
  </si>
  <si>
    <t>1302012180858</t>
  </si>
  <si>
    <t>1302012557993</t>
  </si>
  <si>
    <t>1302014644351</t>
  </si>
  <si>
    <t>1302012557994</t>
  </si>
  <si>
    <t>1302014634585</t>
  </si>
  <si>
    <t>1302012728315</t>
  </si>
  <si>
    <t>1302014662218</t>
  </si>
  <si>
    <t>1302012728337</t>
  </si>
  <si>
    <t>1302014662244</t>
  </si>
  <si>
    <t>1302012728489</t>
  </si>
  <si>
    <t>1302014662262</t>
  </si>
  <si>
    <t>1302013057885</t>
  </si>
  <si>
    <t>1302015030966</t>
  </si>
  <si>
    <t>1302012443703</t>
  </si>
  <si>
    <t>1302014610017</t>
  </si>
  <si>
    <t>1302012505553</t>
  </si>
  <si>
    <t>1302014631323</t>
  </si>
  <si>
    <t>1302012329851</t>
  </si>
  <si>
    <t>1302012201254</t>
  </si>
  <si>
    <t>1302012528452</t>
  </si>
  <si>
    <t>1302014634503</t>
  </si>
  <si>
    <t>1302012714854</t>
  </si>
  <si>
    <t>1302014668732</t>
  </si>
  <si>
    <t>1302013052893</t>
  </si>
  <si>
    <t>1302015013664</t>
  </si>
  <si>
    <t>1302012285518</t>
  </si>
  <si>
    <t>1302012310355</t>
  </si>
  <si>
    <t>1302012276757</t>
  </si>
  <si>
    <t>1302012040035</t>
  </si>
  <si>
    <t>1302013065876</t>
  </si>
  <si>
    <t>1302015046547</t>
  </si>
  <si>
    <t>1302012422747</t>
  </si>
  <si>
    <t>1302014591485</t>
  </si>
  <si>
    <t>1302012707750</t>
  </si>
  <si>
    <t>1302014667953</t>
  </si>
  <si>
    <t>1302012587897</t>
  </si>
  <si>
    <t>1302014648650</t>
  </si>
  <si>
    <t>1302012592578</t>
  </si>
  <si>
    <t>1302014641827</t>
  </si>
  <si>
    <t>1302012717581</t>
  </si>
  <si>
    <t>1302014644089</t>
  </si>
  <si>
    <t>1302012274541</t>
  </si>
  <si>
    <t>1302014497267</t>
  </si>
  <si>
    <t>1302012578434</t>
  </si>
  <si>
    <t>1302014648685</t>
  </si>
  <si>
    <t>1302013065816</t>
  </si>
  <si>
    <t>1302015046662</t>
  </si>
  <si>
    <t>1302012795373</t>
  </si>
  <si>
    <t>1302014846905</t>
  </si>
  <si>
    <t>1302012825938</t>
  </si>
  <si>
    <t>1302014881341</t>
  </si>
  <si>
    <t>1302013065798</t>
  </si>
  <si>
    <t>1302015046654</t>
  </si>
  <si>
    <t>1302012316182</t>
  </si>
  <si>
    <t>1302012772519</t>
  </si>
  <si>
    <t>1302012574976</t>
  </si>
  <si>
    <t>1302014648672</t>
  </si>
  <si>
    <t>1302012278932</t>
  </si>
  <si>
    <t>1302014476974</t>
  </si>
  <si>
    <t>1302012422736</t>
  </si>
  <si>
    <t>1302014591822</t>
  </si>
  <si>
    <t>1302012700471</t>
  </si>
  <si>
    <t>1302014668013</t>
  </si>
  <si>
    <t>1302012938919</t>
  </si>
  <si>
    <t>1302014933140</t>
  </si>
  <si>
    <t>1302012864662</t>
  </si>
  <si>
    <t>1302014911197</t>
  </si>
  <si>
    <t>1302012331459</t>
  </si>
  <si>
    <t>1302012150591</t>
  </si>
  <si>
    <t>1302012323449</t>
  </si>
  <si>
    <t>1302012061980</t>
  </si>
  <si>
    <t>1302012840869</t>
  </si>
  <si>
    <t>1302014888978</t>
  </si>
  <si>
    <t>1302013039771</t>
  </si>
  <si>
    <t>1302014982220</t>
  </si>
  <si>
    <t>1302012307592</t>
  </si>
  <si>
    <t>1302012180140</t>
  </si>
  <si>
    <t>1302012556414</t>
  </si>
  <si>
    <t>1302014648652</t>
  </si>
  <si>
    <t>1302012807371</t>
  </si>
  <si>
    <t>1302014856991</t>
  </si>
  <si>
    <t>1302012331340</t>
  </si>
  <si>
    <t>1302012101302</t>
  </si>
  <si>
    <t>1302012301836</t>
  </si>
  <si>
    <t>1302012073597</t>
  </si>
  <si>
    <t>1302012313782</t>
  </si>
  <si>
    <t>1302012541511</t>
  </si>
  <si>
    <t>1302012312897</t>
  </si>
  <si>
    <t>1302012541483</t>
  </si>
  <si>
    <t>1302012702064</t>
  </si>
  <si>
    <t>1302014668116</t>
  </si>
  <si>
    <t>1302013141618</t>
  </si>
  <si>
    <t>1302015200611</t>
  </si>
  <si>
    <t>1302012713773</t>
  </si>
  <si>
    <t>1302014704378</t>
  </si>
  <si>
    <t>1302012721642</t>
  </si>
  <si>
    <t>1302014712368</t>
  </si>
  <si>
    <t>1302013279630</t>
  </si>
  <si>
    <t>1302015431817</t>
  </si>
  <si>
    <t>1302013279572</t>
  </si>
  <si>
    <t>1302095232653</t>
  </si>
  <si>
    <t>1302013279619</t>
  </si>
  <si>
    <t>1302015431826</t>
  </si>
  <si>
    <t>1302013279623</t>
  </si>
  <si>
    <t>1302015431823</t>
  </si>
  <si>
    <t>1302013279632</t>
  </si>
  <si>
    <t>1302015431816</t>
  </si>
  <si>
    <t>1302013279620</t>
  </si>
  <si>
    <t>1302015431825</t>
  </si>
  <si>
    <t>1302013279621</t>
  </si>
  <si>
    <t>1302015431824</t>
  </si>
  <si>
    <t>1302013279629</t>
  </si>
  <si>
    <t>1302015431818</t>
  </si>
  <si>
    <t>1302013279612</t>
  </si>
  <si>
    <t>1302015431830</t>
  </si>
  <si>
    <t>1302013279628</t>
  </si>
  <si>
    <t>1302015431819</t>
  </si>
  <si>
    <t>1302013279634</t>
  </si>
  <si>
    <t>1302015431814</t>
  </si>
  <si>
    <t>1302013279575</t>
  </si>
  <si>
    <t>1302015431837</t>
  </si>
  <si>
    <t>1302013279603</t>
  </si>
  <si>
    <t>1302015431835</t>
  </si>
  <si>
    <t>1302013279605</t>
  </si>
  <si>
    <t>1302015431833</t>
  </si>
  <si>
    <t>1302013279613</t>
  </si>
  <si>
    <t>1302015449285</t>
  </si>
  <si>
    <t>1302013279614</t>
  </si>
  <si>
    <t>1302015431829</t>
  </si>
  <si>
    <t>1302013279616</t>
  </si>
  <si>
    <t>1302015431828</t>
  </si>
  <si>
    <t>1302013279574</t>
  </si>
  <si>
    <t>1302015431838</t>
  </si>
  <si>
    <t>1302013279601</t>
  </si>
  <si>
    <t>1302015431836</t>
  </si>
  <si>
    <t>1302013279604</t>
  </si>
  <si>
    <t>1302015431834</t>
  </si>
  <si>
    <t>1302013279617</t>
  </si>
  <si>
    <t>1302015431827</t>
  </si>
  <si>
    <t>1302013279607</t>
  </si>
  <si>
    <t>1302015431832</t>
  </si>
  <si>
    <t>1302013279609</t>
  </si>
  <si>
    <t>1302015431831</t>
  </si>
  <si>
    <t>1302013279624</t>
  </si>
  <si>
    <t>1302015431822</t>
  </si>
  <si>
    <t>1302013279625</t>
  </si>
  <si>
    <t>1302015431821</t>
  </si>
  <si>
    <t>1302013279627</t>
  </si>
  <si>
    <t>1302015431820</t>
  </si>
  <si>
    <t>1302013279633</t>
  </si>
  <si>
    <t>1302015431815</t>
  </si>
  <si>
    <t>1302013299589</t>
  </si>
  <si>
    <t>1302075202993</t>
  </si>
  <si>
    <t>1302012306506</t>
  </si>
  <si>
    <t>1302012181010</t>
  </si>
  <si>
    <t>1302012307591</t>
  </si>
  <si>
    <t>1302012121163</t>
  </si>
  <si>
    <t>1302012042527</t>
  </si>
  <si>
    <t>1302014749807</t>
  </si>
  <si>
    <t>1302012329698</t>
  </si>
  <si>
    <t>1302014482911</t>
  </si>
  <si>
    <t>1302012273290</t>
  </si>
  <si>
    <t>1302012120654</t>
  </si>
  <si>
    <t>1302013072563</t>
  </si>
  <si>
    <t>1302015060637</t>
  </si>
  <si>
    <t>1302013058869</t>
  </si>
  <si>
    <t>1302015031747</t>
  </si>
  <si>
    <t>1302012938873</t>
  </si>
  <si>
    <t>1302014933052</t>
  </si>
  <si>
    <t>1302013108238</t>
  </si>
  <si>
    <t>1302070169584</t>
  </si>
  <si>
    <t>1302012458634</t>
  </si>
  <si>
    <t>1302014631795</t>
  </si>
  <si>
    <t>1302012864664</t>
  </si>
  <si>
    <t>1302014911198</t>
  </si>
  <si>
    <t>1302012297650</t>
  </si>
  <si>
    <t>1302012275084</t>
  </si>
  <si>
    <t>1302012315431</t>
  </si>
  <si>
    <t>1302012070474</t>
  </si>
  <si>
    <t>1302012278207</t>
  </si>
  <si>
    <t>1302014489577</t>
  </si>
  <si>
    <t>1302013299591</t>
  </si>
  <si>
    <t>1302015449293</t>
  </si>
  <si>
    <t>1302012297839</t>
  </si>
  <si>
    <t>1302012271059</t>
  </si>
  <si>
    <t>1302012320776</t>
  </si>
  <si>
    <t>1302012081374</t>
  </si>
  <si>
    <t>1302012276255</t>
  </si>
  <si>
    <t>1302012192158</t>
  </si>
  <si>
    <t>1302012352351</t>
  </si>
  <si>
    <t>1302014669210</t>
  </si>
  <si>
    <t>1302012313575</t>
  </si>
  <si>
    <t>1302012340456</t>
  </si>
  <si>
    <t>1302012309602</t>
  </si>
  <si>
    <t>1302012341359</t>
  </si>
  <si>
    <t>1302012599256</t>
  </si>
  <si>
    <t>1302014651223</t>
  </si>
  <si>
    <t>1302012313474</t>
  </si>
  <si>
    <t>1302012250761</t>
  </si>
  <si>
    <t>1302012313622</t>
  </si>
  <si>
    <t>1302012250702</t>
  </si>
  <si>
    <t>1302012322576</t>
  </si>
  <si>
    <t>1302012342226</t>
  </si>
  <si>
    <t>1302012313789</t>
  </si>
  <si>
    <t>1302012250232</t>
  </si>
  <si>
    <t>1302012309627</t>
  </si>
  <si>
    <t>1302012250791</t>
  </si>
  <si>
    <t>1302012305166</t>
  </si>
  <si>
    <t>1302012093342</t>
  </si>
  <si>
    <t>1302012283662</t>
  </si>
  <si>
    <t>1302012451012</t>
  </si>
  <si>
    <t>1302012446567</t>
  </si>
  <si>
    <t>1302014610570</t>
  </si>
  <si>
    <t>1302012506286</t>
  </si>
  <si>
    <t>1302014635192</t>
  </si>
  <si>
    <t>1302012022798</t>
  </si>
  <si>
    <t>1302014737476</t>
  </si>
  <si>
    <t>1302012447248</t>
  </si>
  <si>
    <t>1302014610580</t>
  </si>
  <si>
    <t>1302012446560</t>
  </si>
  <si>
    <t>1302014610583</t>
  </si>
  <si>
    <t>1302012321434</t>
  </si>
  <si>
    <t>1302014491206</t>
  </si>
  <si>
    <t>1302012700465</t>
  </si>
  <si>
    <t>1302014668027</t>
  </si>
  <si>
    <t>1302012925015</t>
  </si>
  <si>
    <t>1302014928127</t>
  </si>
  <si>
    <t>1302012316797</t>
  </si>
  <si>
    <t>1302012071961</t>
  </si>
  <si>
    <t>1302012317337</t>
  </si>
  <si>
    <t>1302012073667</t>
  </si>
  <si>
    <t>1302012317549</t>
  </si>
  <si>
    <t>1302012073671</t>
  </si>
  <si>
    <t>1302012317368</t>
  </si>
  <si>
    <t>1302012073677</t>
  </si>
  <si>
    <t>1302012315717</t>
  </si>
  <si>
    <t>1302012073637</t>
  </si>
  <si>
    <t>1302012321991</t>
  </si>
  <si>
    <t>1302012020949</t>
  </si>
  <si>
    <t>1302012315697</t>
  </si>
  <si>
    <t>1302012073811</t>
  </si>
  <si>
    <t>1302012315140</t>
  </si>
  <si>
    <t>1302012073686</t>
  </si>
  <si>
    <t>1302012315130</t>
  </si>
  <si>
    <t>1302012073688</t>
  </si>
  <si>
    <t>1302012315149</t>
  </si>
  <si>
    <t>1302012071530</t>
  </si>
  <si>
    <t>1302012315143</t>
  </si>
  <si>
    <t>1302012073684</t>
  </si>
  <si>
    <t>1302012315151</t>
  </si>
  <si>
    <t>1302012073707</t>
  </si>
  <si>
    <t>1302012717272</t>
  </si>
  <si>
    <t>1302014690675</t>
  </si>
  <si>
    <t>1302012716808</t>
  </si>
  <si>
    <t>1302014626421</t>
  </si>
  <si>
    <t>1302012722592</t>
  </si>
  <si>
    <t>1302014690386</t>
  </si>
  <si>
    <t>1302012032538</t>
  </si>
  <si>
    <t>1302014749786</t>
  </si>
  <si>
    <t>1302012721970</t>
  </si>
  <si>
    <t>1302014626439</t>
  </si>
  <si>
    <t>1302012722602</t>
  </si>
  <si>
    <t>1302014690414</t>
  </si>
  <si>
    <t>1302012791042</t>
  </si>
  <si>
    <t>1302014842150</t>
  </si>
  <si>
    <t>1302012822957</t>
  </si>
  <si>
    <t>1302014873522</t>
  </si>
  <si>
    <t>1302013065942</t>
  </si>
  <si>
    <t>1302015046531</t>
  </si>
  <si>
    <t>1302012938811</t>
  </si>
  <si>
    <t>1302014932995</t>
  </si>
  <si>
    <t>1302012061402</t>
  </si>
  <si>
    <t>1302014783031</t>
  </si>
  <si>
    <t>1302012702049</t>
  </si>
  <si>
    <t>1302014668101</t>
  </si>
  <si>
    <t>1302012212934</t>
  </si>
  <si>
    <t>1302014590989</t>
  </si>
  <si>
    <t>1302012864649</t>
  </si>
  <si>
    <t>1302014911176</t>
  </si>
  <si>
    <t>1302012722044</t>
  </si>
  <si>
    <t>1302014712360</t>
  </si>
  <si>
    <t>1302012420922</t>
  </si>
  <si>
    <t>1302014590996</t>
  </si>
  <si>
    <t>1302012273125</t>
  </si>
  <si>
    <t>1302012120896</t>
  </si>
  <si>
    <t>1302013046436</t>
  </si>
  <si>
    <t>1302015002993</t>
  </si>
  <si>
    <t>1302012825936</t>
  </si>
  <si>
    <t>1302014881324</t>
  </si>
  <si>
    <t>1302012292258</t>
  </si>
  <si>
    <t>1302014488512</t>
  </si>
  <si>
    <t>1302012272559</t>
  </si>
  <si>
    <t>1302012020766</t>
  </si>
  <si>
    <t>1302012819951</t>
  </si>
  <si>
    <t>1302014870913</t>
  </si>
  <si>
    <t>1302012750035</t>
  </si>
  <si>
    <t>1302014801797</t>
  </si>
  <si>
    <t>1302012597158</t>
  </si>
  <si>
    <t>1302014631078</t>
  </si>
  <si>
    <t>1302012843704</t>
  </si>
  <si>
    <t>1302014890815</t>
  </si>
  <si>
    <t>1302012596445</t>
  </si>
  <si>
    <t>1302014633365</t>
  </si>
  <si>
    <t>1302012701346</t>
  </si>
  <si>
    <t>1302014668063</t>
  </si>
  <si>
    <t>1302012825955</t>
  </si>
  <si>
    <t>1302014881359</t>
  </si>
  <si>
    <t>1302012713507</t>
  </si>
  <si>
    <t>1302014681898</t>
  </si>
  <si>
    <t>1302013058873</t>
  </si>
  <si>
    <t>1302015031787</t>
  </si>
  <si>
    <t>1302012715629</t>
  </si>
  <si>
    <t>1302014667787</t>
  </si>
  <si>
    <t>1302012051159</t>
  </si>
  <si>
    <t>1302014795839</t>
  </si>
  <si>
    <t>1302012309432</t>
  </si>
  <si>
    <t>1302012101290</t>
  </si>
  <si>
    <t>1302012938911</t>
  </si>
  <si>
    <t>1302014932852</t>
  </si>
  <si>
    <t>1302012423431</t>
  </si>
  <si>
    <t>1302014591825</t>
  </si>
  <si>
    <t>1302013299590</t>
  </si>
  <si>
    <t>1302015449286</t>
  </si>
  <si>
    <t>1302012274967</t>
  </si>
  <si>
    <t>1302012192272</t>
  </si>
  <si>
    <t>1302012276432</t>
  </si>
  <si>
    <t>1302012191937</t>
  </si>
  <si>
    <t>1302012279228</t>
  </si>
  <si>
    <t>1302012110196</t>
  </si>
  <si>
    <t>1302012446638</t>
  </si>
  <si>
    <t>1302014609940</t>
  </si>
  <si>
    <t>1302012279960</t>
  </si>
  <si>
    <t>1302012192216</t>
  </si>
  <si>
    <t>1302012276446</t>
  </si>
  <si>
    <t>1302012192212</t>
  </si>
  <si>
    <t>1302012279235</t>
  </si>
  <si>
    <t>1302012192251</t>
  </si>
  <si>
    <t>1302012292346</t>
  </si>
  <si>
    <t>1302012031479</t>
  </si>
  <si>
    <t>1302012278846</t>
  </si>
  <si>
    <t>1302014477289</t>
  </si>
  <si>
    <t>1302012278143</t>
  </si>
  <si>
    <t>1302012031578</t>
  </si>
  <si>
    <t>1302012275881</t>
  </si>
  <si>
    <t>1302012210080</t>
  </si>
  <si>
    <t>1302012589303</t>
  </si>
  <si>
    <t>1302014631156</t>
  </si>
  <si>
    <t>1302012279264</t>
  </si>
  <si>
    <t>1302012192086</t>
  </si>
  <si>
    <t>1302012274975</t>
  </si>
  <si>
    <t>1302012192132</t>
  </si>
  <si>
    <t>1302012275882</t>
  </si>
  <si>
    <t>1302012192242</t>
  </si>
  <si>
    <t>1302012278902</t>
  </si>
  <si>
    <t>1302012192289</t>
  </si>
  <si>
    <t>1302012418153</t>
  </si>
  <si>
    <t>1302110056366</t>
  </si>
  <si>
    <t>1302012321053</t>
  </si>
  <si>
    <t>1302012061916</t>
  </si>
  <si>
    <t>1302012715638</t>
  </si>
  <si>
    <t>1302014668058</t>
  </si>
  <si>
    <t>1302012274987</t>
  </si>
  <si>
    <t>1302012190678</t>
  </si>
  <si>
    <t>1302012278662</t>
  </si>
  <si>
    <t>1302014477414</t>
  </si>
  <si>
    <t>1302012278443</t>
  </si>
  <si>
    <t>1302012190886</t>
  </si>
  <si>
    <t>1302012275144</t>
  </si>
  <si>
    <t>1302012192015</t>
  </si>
  <si>
    <t>1302012277392</t>
  </si>
  <si>
    <t>1302012030261</t>
  </si>
  <si>
    <t>1302012279411</t>
  </si>
  <si>
    <t>1302012210491</t>
  </si>
  <si>
    <t>1302012318714</t>
  </si>
  <si>
    <t>1302012073196</t>
  </si>
  <si>
    <t>1302012037104</t>
  </si>
  <si>
    <t>1302014761307</t>
  </si>
  <si>
    <t>1302012327721</t>
  </si>
  <si>
    <t>1302012081424</t>
  </si>
  <si>
    <t>1302012272601</t>
  </si>
  <si>
    <t>1302012410070</t>
  </si>
  <si>
    <t>1302012327717</t>
  </si>
  <si>
    <t>1302012081572</t>
  </si>
  <si>
    <t>1302014019288</t>
  </si>
  <si>
    <t>1302015462719</t>
  </si>
  <si>
    <t>1302014019287</t>
  </si>
  <si>
    <t>1302015462718</t>
  </si>
  <si>
    <t>1302014019285</t>
  </si>
  <si>
    <t>1302015462717</t>
  </si>
  <si>
    <t>1302014019286</t>
  </si>
  <si>
    <t>1302015462716</t>
  </si>
  <si>
    <t>1302012356107</t>
  </si>
  <si>
    <t>1302014501015</t>
  </si>
  <si>
    <t>1302012356138</t>
  </si>
  <si>
    <t>1302014501173</t>
  </si>
  <si>
    <t>1302012438964</t>
  </si>
  <si>
    <t>1302014620684</t>
  </si>
  <si>
    <t>1302012448643</t>
  </si>
  <si>
    <t>1302014620744</t>
  </si>
  <si>
    <t>1302012439659</t>
  </si>
  <si>
    <t>1302014620771</t>
  </si>
  <si>
    <t>1302012528450</t>
  </si>
  <si>
    <t>1302014634543</t>
  </si>
  <si>
    <t>1302012527771</t>
  </si>
  <si>
    <t>1302014634469</t>
  </si>
  <si>
    <t>1302012498509</t>
  </si>
  <si>
    <t>1302014634424</t>
  </si>
  <si>
    <t>1302012527061</t>
  </si>
  <si>
    <t>1302014634432</t>
  </si>
  <si>
    <t>1302012527729</t>
  </si>
  <si>
    <t>1302014634431</t>
  </si>
  <si>
    <t>1302012527730</t>
  </si>
  <si>
    <t>1302014634430</t>
  </si>
  <si>
    <t>1302012527750</t>
  </si>
  <si>
    <t>1302014634428</t>
  </si>
  <si>
    <t>1302012528444</t>
  </si>
  <si>
    <t>1302014634508</t>
  </si>
  <si>
    <t>1302012728351</t>
  </si>
  <si>
    <t>1302014662179</t>
  </si>
  <si>
    <t>1302012728358</t>
  </si>
  <si>
    <t>1302014662186</t>
  </si>
  <si>
    <t>1302013057884</t>
  </si>
  <si>
    <t>1302015030964</t>
  </si>
  <si>
    <t>1302013216525</t>
  </si>
  <si>
    <t>1302015336958</t>
  </si>
  <si>
    <t>1302013236065</t>
  </si>
  <si>
    <t>1302015372736</t>
  </si>
  <si>
    <t>1302012302686</t>
  </si>
  <si>
    <t>1302012093601</t>
  </si>
  <si>
    <t>1302012302306</t>
  </si>
  <si>
    <t>1302012093576</t>
  </si>
  <si>
    <t>1302012440454</t>
  </si>
  <si>
    <t>1302014609862</t>
  </si>
  <si>
    <t>1302012305942</t>
  </si>
  <si>
    <t>1302012081508</t>
  </si>
  <si>
    <t>1302012301070</t>
  </si>
  <si>
    <t>1302892591417</t>
  </si>
  <si>
    <t>1302012306133</t>
  </si>
  <si>
    <t>1302014489234</t>
  </si>
  <si>
    <t>1302012310756</t>
  </si>
  <si>
    <t>1302012110024</t>
  </si>
  <si>
    <t>1302012308081</t>
  </si>
  <si>
    <t>1302012140468</t>
  </si>
  <si>
    <t>1302012308262</t>
  </si>
  <si>
    <t>1302012181021</t>
  </si>
  <si>
    <t>1302012799536</t>
  </si>
  <si>
    <t>1302014851362</t>
  </si>
  <si>
    <t>1302012301719</t>
  </si>
  <si>
    <t>1302012101298</t>
  </si>
  <si>
    <t>1302012306956</t>
  </si>
  <si>
    <t>1302012121111</t>
  </si>
  <si>
    <t>1302012308796</t>
  </si>
  <si>
    <t>1302012180949</t>
  </si>
  <si>
    <t>1302012309110</t>
  </si>
  <si>
    <t>1302012130011</t>
  </si>
  <si>
    <t>1302012308048</t>
  </si>
  <si>
    <t>1302012120774</t>
  </si>
  <si>
    <t>1302012306395</t>
  </si>
  <si>
    <t>1302012121127</t>
  </si>
  <si>
    <t>1302012306946</t>
  </si>
  <si>
    <t>1302012100032</t>
  </si>
  <si>
    <t>1302012306942</t>
  </si>
  <si>
    <t>1302014477029</t>
  </si>
  <si>
    <t>1302012308229</t>
  </si>
  <si>
    <t>1302014477058</t>
  </si>
  <si>
    <t>1302012309137</t>
  </si>
  <si>
    <t>1302014477039</t>
  </si>
  <si>
    <t>1302012275042</t>
  </si>
  <si>
    <t>1302014488601</t>
  </si>
  <si>
    <t>1302012039745</t>
  </si>
  <si>
    <t>1302014678768</t>
  </si>
  <si>
    <t>1302012356485</t>
  </si>
  <si>
    <t>1302014501327</t>
  </si>
  <si>
    <t>1302012343989</t>
  </si>
  <si>
    <t>1302014501235</t>
  </si>
  <si>
    <t>1302012356111</t>
  </si>
  <si>
    <t>1302014501022</t>
  </si>
  <si>
    <t>1302012356119</t>
  </si>
  <si>
    <t>1302014501030</t>
  </si>
  <si>
    <t>1302012344523</t>
  </si>
  <si>
    <t>1302014505572</t>
  </si>
  <si>
    <t>1302012356481</t>
  </si>
  <si>
    <t>1302014501256</t>
  </si>
  <si>
    <t>1302012346021</t>
  </si>
  <si>
    <t>1302012031704</t>
  </si>
  <si>
    <t>1302012346037</t>
  </si>
  <si>
    <t>1302014501363</t>
  </si>
  <si>
    <t>1302012344214</t>
  </si>
  <si>
    <t>1302014501313</t>
  </si>
  <si>
    <t>1302012356487</t>
  </si>
  <si>
    <t>1302014501066</t>
  </si>
  <si>
    <t>1302012343836</t>
  </si>
  <si>
    <t>1302014501246</t>
  </si>
  <si>
    <t>1302012346399</t>
  </si>
  <si>
    <t>1302014501269</t>
  </si>
  <si>
    <t>1302012346193</t>
  </si>
  <si>
    <t>1302014490978</t>
  </si>
  <si>
    <t>1302012346419</t>
  </si>
  <si>
    <t>1302014501266</t>
  </si>
  <si>
    <t>1302012347678</t>
  </si>
  <si>
    <t>1302012171760</t>
  </si>
  <si>
    <t>1302012347878</t>
  </si>
  <si>
    <t>1302012171773</t>
  </si>
  <si>
    <t>1302012348082</t>
  </si>
  <si>
    <t>1302012171649</t>
  </si>
  <si>
    <t>1302012406733</t>
  </si>
  <si>
    <t>1302014591745</t>
  </si>
  <si>
    <t>1302012406866</t>
  </si>
  <si>
    <t>1302014591751</t>
  </si>
  <si>
    <t>1302012406952</t>
  </si>
  <si>
    <t>1302014591839</t>
  </si>
  <si>
    <t>1302012407086</t>
  </si>
  <si>
    <t>1302014591843</t>
  </si>
  <si>
    <t>1302012407098</t>
  </si>
  <si>
    <t>1302014591846</t>
  </si>
  <si>
    <t>1302012407102</t>
  </si>
  <si>
    <t>1302014591854</t>
  </si>
  <si>
    <t>1302012407103</t>
  </si>
  <si>
    <t>1302014591856</t>
  </si>
  <si>
    <t>1302012232525</t>
  </si>
  <si>
    <t>1302014591641</t>
  </si>
  <si>
    <t>1302012423089</t>
  </si>
  <si>
    <t>1302014591614</t>
  </si>
  <si>
    <t>1302012347337</t>
  </si>
  <si>
    <t>1302014500940</t>
  </si>
  <si>
    <t>1302012347345</t>
  </si>
  <si>
    <t>1302014500969</t>
  </si>
  <si>
    <t>1302012346840</t>
  </si>
  <si>
    <t>1302014490996</t>
  </si>
  <si>
    <t>1302012408425</t>
  </si>
  <si>
    <t>1302014591770</t>
  </si>
  <si>
    <t>1302012406450</t>
  </si>
  <si>
    <t>1302014591774</t>
  </si>
  <si>
    <t>1302012406886</t>
  </si>
  <si>
    <t>1302014591866</t>
  </si>
  <si>
    <t>1302012406905</t>
  </si>
  <si>
    <t>1302014591867</t>
  </si>
  <si>
    <t>1302012511037</t>
  </si>
  <si>
    <t>1302014620508</t>
  </si>
  <si>
    <t>1302012348494</t>
  </si>
  <si>
    <t>1302012170488</t>
  </si>
  <si>
    <t>1302012349224</t>
  </si>
  <si>
    <t>1302014501493</t>
  </si>
  <si>
    <t>1302012349250</t>
  </si>
  <si>
    <t>1302014501565</t>
  </si>
  <si>
    <t>1302012349437</t>
  </si>
  <si>
    <t>1302014501514</t>
  </si>
  <si>
    <t>1302012598899</t>
  </si>
  <si>
    <t>1302014747163</t>
  </si>
  <si>
    <t>1302012598918</t>
  </si>
  <si>
    <t>1302014747158</t>
  </si>
  <si>
    <t>1302012597500</t>
  </si>
  <si>
    <t>1302014746997</t>
  </si>
  <si>
    <t>1302012725571</t>
  </si>
  <si>
    <t>1302014691577</t>
  </si>
  <si>
    <t>1302012837499</t>
  </si>
  <si>
    <t>1302014886274</t>
  </si>
  <si>
    <t>1302012964945</t>
  </si>
  <si>
    <t>1302014929592</t>
  </si>
  <si>
    <t>1302013216522</t>
  </si>
  <si>
    <t>1302015336963</t>
  </si>
  <si>
    <t>1302013216521</t>
  </si>
  <si>
    <t>1302040097924</t>
  </si>
  <si>
    <t>1302012974874</t>
  </si>
  <si>
    <t>1302014952301</t>
  </si>
  <si>
    <t>1302013216520</t>
  </si>
  <si>
    <t>1302015336965</t>
  </si>
  <si>
    <t>1302013216523</t>
  </si>
  <si>
    <t>1302015336962</t>
  </si>
  <si>
    <t>1302012344032</t>
  </si>
  <si>
    <t>1302012240240</t>
  </si>
  <si>
    <t>1302012344027</t>
  </si>
  <si>
    <t>1302014501301</t>
  </si>
  <si>
    <t>1302012406950</t>
  </si>
  <si>
    <t>1302014591835</t>
  </si>
  <si>
    <t>1302012603090</t>
  </si>
  <si>
    <t>1302014747430</t>
  </si>
  <si>
    <t>1302012602429</t>
  </si>
  <si>
    <t>1302014747062</t>
  </si>
  <si>
    <t>1302012355958</t>
  </si>
  <si>
    <t>1302014501354</t>
  </si>
  <si>
    <t>1302012425874</t>
  </si>
  <si>
    <t>1302014591512</t>
  </si>
  <si>
    <t>1302012449347</t>
  </si>
  <si>
    <t>1302014620670</t>
  </si>
  <si>
    <t>1302013215891</t>
  </si>
  <si>
    <t>1302015338151</t>
  </si>
  <si>
    <t>1302014032767</t>
  </si>
  <si>
    <t>1302015476834</t>
  </si>
  <si>
    <t>1302014032768</t>
  </si>
  <si>
    <t>1302015476833</t>
  </si>
  <si>
    <t>1302014032766</t>
  </si>
  <si>
    <t>1302015476832</t>
  </si>
  <si>
    <t>1302012749968</t>
  </si>
  <si>
    <t>1302014803797</t>
  </si>
  <si>
    <t>1302012061397</t>
  </si>
  <si>
    <t>1302014783013</t>
  </si>
  <si>
    <t>1302012743954</t>
  </si>
  <si>
    <t>1302014795823</t>
  </si>
  <si>
    <t>1302012917942</t>
  </si>
  <si>
    <t>1302014928311</t>
  </si>
  <si>
    <t>1302012791112</t>
  </si>
  <si>
    <t>1302014842172</t>
  </si>
  <si>
    <t>1302012783805</t>
  </si>
  <si>
    <t>1302014888873</t>
  </si>
  <si>
    <t>1302012917956</t>
  </si>
  <si>
    <t>1302014928163</t>
  </si>
  <si>
    <t>1302012917831</t>
  </si>
  <si>
    <t>1302014928161</t>
  </si>
  <si>
    <t>1302012790976</t>
  </si>
  <si>
    <t>1302014842077</t>
  </si>
  <si>
    <t>1302012323810</t>
  </si>
  <si>
    <t>1302012062068</t>
  </si>
  <si>
    <t>1302012917969</t>
  </si>
  <si>
    <t>1302014928244</t>
  </si>
  <si>
    <t>1302012007338</t>
  </si>
  <si>
    <t>1302014796403</t>
  </si>
  <si>
    <t>1302012023534</t>
  </si>
  <si>
    <t>1302014691651</t>
  </si>
  <si>
    <t>1302012840974</t>
  </si>
  <si>
    <t>1302014888859</t>
  </si>
  <si>
    <t>1302012588630</t>
  </si>
  <si>
    <t>1302014631267</t>
  </si>
  <si>
    <t>1302012048982</t>
  </si>
  <si>
    <t>1302014754051</t>
  </si>
  <si>
    <t>1302012917820</t>
  </si>
  <si>
    <t>1302014928188</t>
  </si>
  <si>
    <t>1302012917845</t>
  </si>
  <si>
    <t>1302014743691</t>
  </si>
  <si>
    <t>1302012685425</t>
  </si>
  <si>
    <t>1302014669157</t>
  </si>
  <si>
    <t>1302012917936</t>
  </si>
  <si>
    <t>1302014750708</t>
  </si>
  <si>
    <t>1302012296231</t>
  </si>
  <si>
    <t>1302012470628</t>
  </si>
  <si>
    <t>1302012791079</t>
  </si>
  <si>
    <t>1302014842215</t>
  </si>
  <si>
    <t>1302012888567</t>
  </si>
  <si>
    <t>1302014928294</t>
  </si>
  <si>
    <t>1302012615514</t>
  </si>
  <si>
    <t>1302014668546</t>
  </si>
  <si>
    <t>1302012048977</t>
  </si>
  <si>
    <t>1302014775938</t>
  </si>
  <si>
    <t>1302012917853</t>
  </si>
  <si>
    <t>1302014928312</t>
  </si>
  <si>
    <t>1302012917902</t>
  </si>
  <si>
    <t>1302014928224</t>
  </si>
  <si>
    <t>1302012786305</t>
  </si>
  <si>
    <t>1302014839173</t>
  </si>
  <si>
    <t>1302012720374</t>
  </si>
  <si>
    <t>1302014690664</t>
  </si>
  <si>
    <t>1302012721169</t>
  </si>
  <si>
    <t>1302014626623</t>
  </si>
  <si>
    <t>1302012552975</t>
  </si>
  <si>
    <t>1302014631112</t>
  </si>
  <si>
    <t>1302013227453</t>
  </si>
  <si>
    <t>1302015355790</t>
  </si>
  <si>
    <t>1302012320788</t>
  </si>
  <si>
    <t>1302012540070</t>
  </si>
  <si>
    <t>1302012314999</t>
  </si>
  <si>
    <t>1302012061736</t>
  </si>
  <si>
    <t>1302012315826</t>
  </si>
  <si>
    <t>1302012070348</t>
  </si>
  <si>
    <t>1302012274787</t>
  </si>
  <si>
    <t>1302012191857</t>
  </si>
  <si>
    <t>1302012284575</t>
  </si>
  <si>
    <t>1302012150322</t>
  </si>
  <si>
    <t>1302012311790</t>
  </si>
  <si>
    <t>1302012541535</t>
  </si>
  <si>
    <t>1302012352339</t>
  </si>
  <si>
    <t>1302014669201</t>
  </si>
  <si>
    <t>1302013252066</t>
  </si>
  <si>
    <t>1302055397595</t>
  </si>
  <si>
    <t>1302014040832</t>
  </si>
  <si>
    <t>1302015485001</t>
  </si>
  <si>
    <t>1302014040831</t>
  </si>
  <si>
    <t>1302015485000</t>
  </si>
  <si>
    <t>1302012318186</t>
  </si>
  <si>
    <t>1302012540638</t>
  </si>
  <si>
    <t>1302012721615</t>
  </si>
  <si>
    <t>1302014712322</t>
  </si>
  <si>
    <t>1302012405600</t>
  </si>
  <si>
    <t>1302014580682</t>
  </si>
  <si>
    <t>1302012323493</t>
  </si>
  <si>
    <t>1302012220618</t>
  </si>
  <si>
    <t>1302012322472</t>
  </si>
  <si>
    <t>1302012541427</t>
  </si>
  <si>
    <t>1302012322468</t>
  </si>
  <si>
    <t>1302012541739</t>
  </si>
  <si>
    <t>1302012322470</t>
  </si>
  <si>
    <t>1302012541737</t>
  </si>
  <si>
    <t>1302012322473</t>
  </si>
  <si>
    <t>1302012541599</t>
  </si>
  <si>
    <t>1302012322489</t>
  </si>
  <si>
    <t>1302012541745</t>
  </si>
  <si>
    <t>1302012322318</t>
  </si>
  <si>
    <t>1302012541616</t>
  </si>
  <si>
    <t>1302012322340</t>
  </si>
  <si>
    <t>1302012073024</t>
  </si>
  <si>
    <t>1302012717231</t>
  </si>
  <si>
    <t>1302014626495</t>
  </si>
  <si>
    <t>1302012718152</t>
  </si>
  <si>
    <t>1302014626477</t>
  </si>
  <si>
    <t>1302012722366</t>
  </si>
  <si>
    <t>1302014626471</t>
  </si>
  <si>
    <t>1302012720372</t>
  </si>
  <si>
    <t>1302014690662</t>
  </si>
  <si>
    <t>1302012721590</t>
  </si>
  <si>
    <t>1302014626493</t>
  </si>
  <si>
    <t>1302012547429</t>
  </si>
  <si>
    <t>1302014631066</t>
  </si>
  <si>
    <t>1302012802855</t>
  </si>
  <si>
    <t>1302014854105</t>
  </si>
  <si>
    <t>1302012864714</t>
  </si>
  <si>
    <t>1302014911121</t>
  </si>
  <si>
    <t>1302012302756</t>
  </si>
  <si>
    <t>1302012370962</t>
  </si>
  <si>
    <t>1302012449337</t>
  </si>
  <si>
    <t>1302014620647</t>
  </si>
  <si>
    <t>1302012722836</t>
  </si>
  <si>
    <t>1302014712327</t>
  </si>
  <si>
    <t>1302012447243</t>
  </si>
  <si>
    <t>1302014610590</t>
  </si>
  <si>
    <t>1302012814495</t>
  </si>
  <si>
    <t>1302014863301</t>
  </si>
  <si>
    <t>1302012708449</t>
  </si>
  <si>
    <t>1302014667934</t>
  </si>
  <si>
    <t>1302012709959</t>
  </si>
  <si>
    <t>1302014681958</t>
  </si>
  <si>
    <t>1302012547415</t>
  </si>
  <si>
    <t>1302014631872</t>
  </si>
  <si>
    <t>1302012721626</t>
  </si>
  <si>
    <t>1302014712230</t>
  </si>
  <si>
    <t>1302012396104</t>
  </si>
  <si>
    <t>1302014580488</t>
  </si>
  <si>
    <t>1302012722039</t>
  </si>
  <si>
    <t>1302014712195</t>
  </si>
  <si>
    <t>1302012702059</t>
  </si>
  <si>
    <t>1302014668115</t>
  </si>
  <si>
    <t>1302012286907</t>
  </si>
  <si>
    <t>1302012400132</t>
  </si>
  <si>
    <t>1302012713527</t>
  </si>
  <si>
    <t>1302014681908</t>
  </si>
  <si>
    <t>1302012285682</t>
  </si>
  <si>
    <t>1302012151083</t>
  </si>
  <si>
    <t>1302012352363</t>
  </si>
  <si>
    <t>1302014669495</t>
  </si>
  <si>
    <t>1302012032514</t>
  </si>
  <si>
    <t>1302014749767</t>
  </si>
  <si>
    <t>1302013052886</t>
  </si>
  <si>
    <t>1302015013669</t>
  </si>
  <si>
    <t>1302013065978</t>
  </si>
  <si>
    <t>1302015046555</t>
  </si>
  <si>
    <t>1302013279294</t>
  </si>
  <si>
    <t>1302015431598</t>
  </si>
  <si>
    <t>1302012319686</t>
  </si>
  <si>
    <t>1302012073220</t>
  </si>
  <si>
    <t>1302012328791</t>
  </si>
  <si>
    <t>1302012081588</t>
  </si>
  <si>
    <t>1302012326988</t>
  </si>
  <si>
    <t>1302012081547</t>
  </si>
  <si>
    <t>1302012329023</t>
  </si>
  <si>
    <t>1302012301213</t>
  </si>
  <si>
    <t>1302012306668</t>
  </si>
  <si>
    <t>1302012121117</t>
  </si>
  <si>
    <t>1302012301550</t>
  </si>
  <si>
    <t>1302012095739</t>
  </si>
  <si>
    <t>1302012302837</t>
  </si>
  <si>
    <t>1302012092498</t>
  </si>
  <si>
    <t>1302012319865</t>
  </si>
  <si>
    <t>1302012071169</t>
  </si>
  <si>
    <t>1302012322743</t>
  </si>
  <si>
    <t>1302012061978</t>
  </si>
  <si>
    <t>1302012318737</t>
  </si>
  <si>
    <t>1302012341368</t>
  </si>
  <si>
    <t>1302012320467</t>
  </si>
  <si>
    <t>1302012073430</t>
  </si>
  <si>
    <t>1302012322559</t>
  </si>
  <si>
    <t>1302012061876</t>
  </si>
  <si>
    <t>1302012320444</t>
  </si>
  <si>
    <t>1302012341413</t>
  </si>
  <si>
    <t>1302012310997</t>
  </si>
  <si>
    <t>1302012230049</t>
  </si>
  <si>
    <t>1302012328769</t>
  </si>
  <si>
    <t>1302012081532</t>
  </si>
  <si>
    <t>1302012285786</t>
  </si>
  <si>
    <t>1302012082017</t>
  </si>
  <si>
    <t>1302012446624</t>
  </si>
  <si>
    <t>1302014609949</t>
  </si>
  <si>
    <t>1302012701916</t>
  </si>
  <si>
    <t>1302014670124</t>
  </si>
  <si>
    <t>1302012301495</t>
  </si>
  <si>
    <t>1302012095596</t>
  </si>
  <si>
    <t>1302012302252</t>
  </si>
  <si>
    <t>1302012342342</t>
  </si>
  <si>
    <t>1302012301147</t>
  </si>
  <si>
    <t>1302012093799</t>
  </si>
  <si>
    <t>1302012588597</t>
  </si>
  <si>
    <t>1302014631218</t>
  </si>
  <si>
    <t>1302012319748</t>
  </si>
  <si>
    <t>1302012073821</t>
  </si>
  <si>
    <t>1302012315366</t>
  </si>
  <si>
    <t>1302012110098</t>
  </si>
  <si>
    <t>1302012304610</t>
  </si>
  <si>
    <t>1302012095597</t>
  </si>
  <si>
    <t>1302012304784</t>
  </si>
  <si>
    <t>1302012095611</t>
  </si>
  <si>
    <t>1302012305504</t>
  </si>
  <si>
    <t>1302012095538</t>
  </si>
  <si>
    <t>1302012305908</t>
  </si>
  <si>
    <t>1302012095526</t>
  </si>
  <si>
    <t>1302012305898</t>
  </si>
  <si>
    <t>1302012095726</t>
  </si>
  <si>
    <t>1302012701212</t>
  </si>
  <si>
    <t>1302014670090</t>
  </si>
  <si>
    <t>1302012310029</t>
  </si>
  <si>
    <t>1302012140256</t>
  </si>
  <si>
    <t>1302012327556</t>
  </si>
  <si>
    <t>1302012081412</t>
  </si>
  <si>
    <t>1302012323464</t>
  </si>
  <si>
    <t>1302012080692</t>
  </si>
  <si>
    <t>1302012314633</t>
  </si>
  <si>
    <t>1302012452109</t>
  </si>
  <si>
    <t>1302012311563</t>
  </si>
  <si>
    <t>1302012461296</t>
  </si>
  <si>
    <t>1302012311539</t>
  </si>
  <si>
    <t>1302012230338</t>
  </si>
  <si>
    <t>1302012311567</t>
  </si>
  <si>
    <t>1302012460198</t>
  </si>
  <si>
    <t>1302012317522</t>
  </si>
  <si>
    <t>1302012540906</t>
  </si>
  <si>
    <t>1302012743915</t>
  </si>
  <si>
    <t>1302014795906</t>
  </si>
  <si>
    <t>1302012310093</t>
  </si>
  <si>
    <t>1302012230752</t>
  </si>
  <si>
    <t>1302012311553</t>
  </si>
  <si>
    <t>1302012230341</t>
  </si>
  <si>
    <t>1302012322562</t>
  </si>
  <si>
    <t>1302012061074</t>
  </si>
  <si>
    <t>1302012744001</t>
  </si>
  <si>
    <t>1302014795858</t>
  </si>
  <si>
    <t>1302012840871</t>
  </si>
  <si>
    <t>1302014888979</t>
  </si>
  <si>
    <t>1302012917966</t>
  </si>
  <si>
    <t>1302014928179</t>
  </si>
  <si>
    <t>1302012318750</t>
  </si>
  <si>
    <t>1302012073206</t>
  </si>
  <si>
    <t>1302014056585</t>
  </si>
  <si>
    <t>1302015493481</t>
  </si>
  <si>
    <t>1302012275050</t>
  </si>
  <si>
    <t>1302014489168</t>
  </si>
  <si>
    <t>1302012319411</t>
  </si>
  <si>
    <t>1302012071043</t>
  </si>
  <si>
    <t>1302012719486</t>
  </si>
  <si>
    <t>1302015501249</t>
  </si>
  <si>
    <t>1302012719490</t>
  </si>
  <si>
    <t>1302014626607</t>
  </si>
  <si>
    <t>1302012718142</t>
  </si>
  <si>
    <t>1302014626796</t>
  </si>
  <si>
    <t>1302012719491</t>
  </si>
  <si>
    <t>1302014626608</t>
  </si>
  <si>
    <t>1302012360214</t>
  </si>
  <si>
    <t>1302014627869</t>
  </si>
  <si>
    <t>1302012719488</t>
  </si>
  <si>
    <t>1302014626595</t>
  </si>
  <si>
    <t>1302012720352</t>
  </si>
  <si>
    <t>1302014626574</t>
  </si>
  <si>
    <t>1302012720373</t>
  </si>
  <si>
    <t>1302014690663</t>
  </si>
  <si>
    <t>1302012719482</t>
  </si>
  <si>
    <t>1302014626585</t>
  </si>
  <si>
    <t>1302012720377</t>
  </si>
  <si>
    <t>1302014690667</t>
  </si>
  <si>
    <t>1302012720378</t>
  </si>
  <si>
    <t>1302014690668</t>
  </si>
  <si>
    <t>1302012720771</t>
  </si>
  <si>
    <t>1302014626631</t>
  </si>
  <si>
    <t>1302012720770</t>
  </si>
  <si>
    <t>1302014626630</t>
  </si>
  <si>
    <t>1302012720758</t>
  </si>
  <si>
    <t>1302014690623</t>
  </si>
  <si>
    <t>1302012720386</t>
  </si>
  <si>
    <t>1302015501248</t>
  </si>
  <si>
    <t>1302012720753</t>
  </si>
  <si>
    <t>1302014626634</t>
  </si>
  <si>
    <t>1302012716357</t>
  </si>
  <si>
    <t>1302014626789</t>
  </si>
  <si>
    <t>1302012351143</t>
  </si>
  <si>
    <t>1302014626808</t>
  </si>
  <si>
    <t>1302012810337</t>
  </si>
  <si>
    <t>1302014859900</t>
  </si>
  <si>
    <t>1302012319313</t>
  </si>
  <si>
    <t>1302012073257</t>
  </si>
  <si>
    <t>1302012322557</t>
  </si>
  <si>
    <t>1302012061850</t>
  </si>
  <si>
    <t>1302012405729</t>
  </si>
  <si>
    <t>1302014580741</t>
  </si>
  <si>
    <t>1302012315442</t>
  </si>
  <si>
    <t>1302012073204</t>
  </si>
  <si>
    <t>1302012049132</t>
  </si>
  <si>
    <t>1302014754211</t>
  </si>
  <si>
    <t>1302012320826</t>
  </si>
  <si>
    <t>1302012073489</t>
  </si>
  <si>
    <t>1302012447340</t>
  </si>
  <si>
    <t>1302014613243</t>
  </si>
  <si>
    <t>1302012304626</t>
  </si>
  <si>
    <t>1302012095575</t>
  </si>
  <si>
    <t>1302012317625</t>
  </si>
  <si>
    <t>1302012073607</t>
  </si>
  <si>
    <t>1302012721445</t>
  </si>
  <si>
    <t>1302014644049</t>
  </si>
  <si>
    <t>1302012717717</t>
  </si>
  <si>
    <t>1302014626822</t>
  </si>
  <si>
    <t>1302012306877</t>
  </si>
  <si>
    <t>1302012181093</t>
  </si>
  <si>
    <t>1302012278548</t>
  </si>
  <si>
    <t>1302012073568</t>
  </si>
  <si>
    <t>1302012322561</t>
  </si>
  <si>
    <t>1302012342343</t>
  </si>
  <si>
    <t>1302012716350</t>
  </si>
  <si>
    <t>1302014626627</t>
  </si>
  <si>
    <t>1302012721966</t>
  </si>
  <si>
    <t>1302014626435</t>
  </si>
  <si>
    <t>1302012717281</t>
  </si>
  <si>
    <t>1302014626501</t>
  </si>
  <si>
    <t>1302012720215</t>
  </si>
  <si>
    <t>1302014644003</t>
  </si>
  <si>
    <t>1302012720216</t>
  </si>
  <si>
    <t>1302014644005</t>
  </si>
  <si>
    <t>1302012720348</t>
  </si>
  <si>
    <t>1302014626558</t>
  </si>
  <si>
    <t>1302012327897</t>
  </si>
  <si>
    <t>1302012082127</t>
  </si>
  <si>
    <t>1302012320455</t>
  </si>
  <si>
    <t>1302012073440</t>
  </si>
  <si>
    <t>1302012327920</t>
  </si>
  <si>
    <t>1302014478746</t>
  </si>
  <si>
    <t>1302012343837</t>
  </si>
  <si>
    <t>1302014501254</t>
  </si>
  <si>
    <t>1302012295566</t>
  </si>
  <si>
    <t>1302012271486</t>
  </si>
  <si>
    <t>1302012321358</t>
  </si>
  <si>
    <t>1302012342101</t>
  </si>
  <si>
    <t>1302012301481</t>
  </si>
  <si>
    <t>1302012094058</t>
  </si>
  <si>
    <t>所在组织绩效评价得分</t>
  </si>
  <si>
    <t>个人绩效评价得分</t>
  </si>
  <si>
    <t>生活服务中心</t>
  </si>
  <si>
    <t xml:space="preserve">崔海龙  </t>
  </si>
  <si>
    <t>赵  强</t>
  </si>
  <si>
    <t xml:space="preserve">刘双力  </t>
  </si>
  <si>
    <t>奖金实发</t>
    <phoneticPr fontId="2" type="noConversion"/>
  </si>
  <si>
    <t>专项责任制奖</t>
    <phoneticPr fontId="2" type="noConversion"/>
  </si>
  <si>
    <t>6217000180031200714</t>
  </si>
  <si>
    <t>6217000180013503333</t>
  </si>
  <si>
    <t>6217000180043429376</t>
  </si>
  <si>
    <t>身份证号</t>
  </si>
  <si>
    <t>身份证号</t>
    <phoneticPr fontId="2" type="noConversion"/>
  </si>
  <si>
    <t>银行卡号</t>
    <phoneticPr fontId="2" type="noConversion"/>
  </si>
  <si>
    <t>SAP部门代码</t>
  </si>
  <si>
    <t>二级部门</t>
  </si>
  <si>
    <t>二级部门编码</t>
  </si>
  <si>
    <t>岗位名称</t>
  </si>
  <si>
    <t>岗位编码</t>
  </si>
  <si>
    <t>部门人数</t>
  </si>
  <si>
    <t>业务</t>
  </si>
  <si>
    <t>SAP</t>
  </si>
  <si>
    <t>身份信息</t>
  </si>
  <si>
    <t>现职务</t>
  </si>
  <si>
    <t>区域</t>
  </si>
  <si>
    <t>聘任岗位</t>
  </si>
  <si>
    <t>班组长</t>
  </si>
  <si>
    <t>聘任时间</t>
  </si>
  <si>
    <t>民族</t>
  </si>
  <si>
    <t>员工子组名称</t>
  </si>
  <si>
    <t>单位性质</t>
  </si>
  <si>
    <t>公司各级管理人员</t>
  </si>
  <si>
    <t>专业技术资格</t>
  </si>
  <si>
    <t>职业资格等级(更新）</t>
  </si>
  <si>
    <t>出生日期</t>
  </si>
  <si>
    <t>年龄</t>
  </si>
  <si>
    <t>参加工作时间</t>
  </si>
  <si>
    <t>入党时间</t>
  </si>
  <si>
    <t>联系方式</t>
  </si>
  <si>
    <t>备用联系方式</t>
  </si>
  <si>
    <t>学历</t>
  </si>
  <si>
    <t>专业</t>
  </si>
  <si>
    <t>毕业学校</t>
  </si>
  <si>
    <t>原工作单位（经核实）</t>
  </si>
  <si>
    <t>劳模</t>
  </si>
  <si>
    <t>是否退伍军人</t>
  </si>
  <si>
    <t>退伍军人上报</t>
  </si>
  <si>
    <t>身份</t>
  </si>
  <si>
    <t>备注</t>
  </si>
  <si>
    <t>合同签订时间</t>
  </si>
  <si>
    <t>人员调动</t>
  </si>
  <si>
    <t>干部</t>
  </si>
  <si>
    <t>汉族</t>
  </si>
  <si>
    <t>机关部室</t>
  </si>
  <si>
    <t>公司级领导</t>
  </si>
  <si>
    <t>高级工程师</t>
  </si>
  <si>
    <t>1973年04月13日</t>
  </si>
  <si>
    <t>硕士</t>
  </si>
  <si>
    <t>唐钢</t>
  </si>
  <si>
    <t>2017-10-23</t>
  </si>
  <si>
    <t>公司副总经理</t>
  </si>
  <si>
    <t>王宏斌</t>
  </si>
  <si>
    <t>130705197112100913</t>
  </si>
  <si>
    <t>1971年12月10日</t>
  </si>
  <si>
    <t>博士</t>
  </si>
  <si>
    <t>宣钢</t>
  </si>
  <si>
    <t>公司党委副书记、纪委书记（兼任党委组织部部长）</t>
  </si>
  <si>
    <t>工人聘干</t>
  </si>
  <si>
    <t>政工师</t>
  </si>
  <si>
    <t>1970年06月30日</t>
  </si>
  <si>
    <t>本科</t>
  </si>
  <si>
    <t>监察部</t>
  </si>
  <si>
    <t>1971年07月25日</t>
  </si>
  <si>
    <t>2018-08-03</t>
  </si>
  <si>
    <t>1972年03月25日</t>
  </si>
  <si>
    <t>检修分公司</t>
  </si>
  <si>
    <t>1969年11月12日</t>
  </si>
  <si>
    <t>国际合作部</t>
  </si>
  <si>
    <t>总经理助理
（兼任热轧项目部部长）</t>
  </si>
  <si>
    <t>1975年05月04日</t>
  </si>
  <si>
    <t>不锈钢有限责任公司</t>
  </si>
  <si>
    <t>河北省劳模</t>
  </si>
  <si>
    <t>1969年02月08日</t>
  </si>
  <si>
    <t>工会</t>
  </si>
  <si>
    <t>技管人员第六批20181201</t>
  </si>
  <si>
    <t>2018-11-29</t>
  </si>
  <si>
    <t>机关部室领导</t>
  </si>
  <si>
    <t>高级政工师</t>
  </si>
  <si>
    <t>1970年08月11日</t>
  </si>
  <si>
    <t>人力资源部</t>
  </si>
  <si>
    <t>经济师</t>
  </si>
  <si>
    <t>1969年10月02日</t>
  </si>
  <si>
    <t>党建管理</t>
  </si>
  <si>
    <t>党建高级主管</t>
  </si>
  <si>
    <t>机关科室领导</t>
  </si>
  <si>
    <t>1971年05月17日</t>
  </si>
  <si>
    <t>计算机专业</t>
  </si>
  <si>
    <t>北京理工大学</t>
  </si>
  <si>
    <t>唐钢大学</t>
  </si>
  <si>
    <t>主办</t>
  </si>
  <si>
    <t>党建管理主办</t>
  </si>
  <si>
    <t>一般管理人员</t>
  </si>
  <si>
    <t>1991年08月24日</t>
  </si>
  <si>
    <t>机械专业</t>
  </si>
  <si>
    <t>辽宁科技大学</t>
  </si>
  <si>
    <t>二钢轧厂</t>
  </si>
  <si>
    <t>干部管理</t>
  </si>
  <si>
    <t>干部管理高级主管</t>
  </si>
  <si>
    <t>工程师</t>
  </si>
  <si>
    <t>国家职业资格三级（高级工）</t>
  </si>
  <si>
    <t>1986年04月29日</t>
  </si>
  <si>
    <t>机械设计制造及自动化</t>
  </si>
  <si>
    <t>河北科技大学</t>
  </si>
  <si>
    <t>经办室</t>
  </si>
  <si>
    <t>助理工程师</t>
  </si>
  <si>
    <t>1989年06月20日</t>
  </si>
  <si>
    <t>2012-10-26</t>
  </si>
  <si>
    <t>热能动力</t>
  </si>
  <si>
    <t>河北工程大学</t>
  </si>
  <si>
    <t>技管人员第七批</t>
  </si>
  <si>
    <t>劳动组织
（全员绩效管理）</t>
  </si>
  <si>
    <t>劳动组织高级主管</t>
  </si>
  <si>
    <t>助理经济师</t>
  </si>
  <si>
    <t>1986年01月26日</t>
  </si>
  <si>
    <t>法学</t>
  </si>
  <si>
    <t>河北师范大学</t>
  </si>
  <si>
    <t>中厚板材有限公司</t>
  </si>
  <si>
    <t>人才开发</t>
  </si>
  <si>
    <t>人才开发主办</t>
  </si>
  <si>
    <t>1981年07月20日</t>
  </si>
  <si>
    <t>第五批</t>
  </si>
  <si>
    <t>2018-04-26</t>
  </si>
  <si>
    <t>薪酬保险</t>
  </si>
  <si>
    <t>薪酬保险主办</t>
  </si>
  <si>
    <t>1989年10月16日</t>
  </si>
  <si>
    <t>硕士研究生</t>
  </si>
  <si>
    <t>项目管理</t>
  </si>
  <si>
    <t>英国西苏格兰大学</t>
  </si>
  <si>
    <t>薪酬保险主管（副科级）</t>
  </si>
  <si>
    <t>1985年05月08日</t>
  </si>
  <si>
    <t>员工管理
（职工服务中心）</t>
  </si>
  <si>
    <t>员工管理高级主管</t>
  </si>
  <si>
    <t>1986年03月21日</t>
  </si>
  <si>
    <t>金属材料工程</t>
  </si>
  <si>
    <t>合肥工业大学</t>
  </si>
  <si>
    <t>员工管理主办</t>
  </si>
  <si>
    <t>1985年01月01日</t>
  </si>
  <si>
    <t>第四批</t>
  </si>
  <si>
    <t>2018-01-22</t>
  </si>
  <si>
    <t>电气工程及其自动化</t>
  </si>
  <si>
    <t>冷轧薄板厂</t>
  </si>
  <si>
    <t>技术储备</t>
  </si>
  <si>
    <t>干部储备</t>
  </si>
  <si>
    <t>1994年09月09日</t>
  </si>
  <si>
    <t>市场营销</t>
  </si>
  <si>
    <t>长春工业大学</t>
  </si>
  <si>
    <t>乐钢</t>
  </si>
  <si>
    <t>大学生第四批10月1日</t>
  </si>
  <si>
    <t>2018-09-13</t>
  </si>
  <si>
    <t>1986年08月01日</t>
  </si>
  <si>
    <t>15832338053</t>
  </si>
  <si>
    <t>机械制造及自动化</t>
  </si>
  <si>
    <t>河北联合大学</t>
  </si>
  <si>
    <t>宣钢技管人员抽调第二批20181201</t>
  </si>
  <si>
    <t>20181201</t>
  </si>
  <si>
    <t>党委宣传部（企业文化部）副部长</t>
  </si>
  <si>
    <t>1969年02月09日</t>
  </si>
  <si>
    <t>双大专</t>
  </si>
  <si>
    <t>钢铁冶金
现代文秘</t>
  </si>
  <si>
    <t>河北冶金职工大学
河北大学</t>
  </si>
  <si>
    <t>《河钢》报社</t>
  </si>
  <si>
    <t>否</t>
  </si>
  <si>
    <t>集团</t>
  </si>
  <si>
    <t>集团调动第一批</t>
  </si>
  <si>
    <t>2019-03-02</t>
  </si>
  <si>
    <t>外宣</t>
  </si>
  <si>
    <t>外宣主办</t>
  </si>
  <si>
    <t>1992年09月06日</t>
  </si>
  <si>
    <t>艺术设计</t>
  </si>
  <si>
    <t>南阳理工学院</t>
  </si>
  <si>
    <t>大学生第一批6月1日</t>
  </si>
  <si>
    <t>2018-05-07</t>
  </si>
  <si>
    <t>外宣高级主管</t>
  </si>
  <si>
    <t>助理政工师</t>
  </si>
  <si>
    <t>1983年09月14日</t>
  </si>
  <si>
    <t>新闻学</t>
  </si>
  <si>
    <t>天津体育学院</t>
  </si>
  <si>
    <t>技管人员第五批8月6日</t>
  </si>
  <si>
    <t>宣传</t>
  </si>
  <si>
    <t>宣传高级主管</t>
  </si>
  <si>
    <t>满族</t>
  </si>
  <si>
    <t>1976年01月29日</t>
  </si>
  <si>
    <t>工商管理</t>
  </si>
  <si>
    <t>中央广播电视大学</t>
  </si>
  <si>
    <t>城市服务公司</t>
  </si>
  <si>
    <t>副书记、部长</t>
  </si>
  <si>
    <t>部长
纪委副书记</t>
  </si>
  <si>
    <t>1969年03月25日</t>
  </si>
  <si>
    <t>监察室</t>
  </si>
  <si>
    <t>监察室高级主管</t>
  </si>
  <si>
    <t>1985年10月17日</t>
  </si>
  <si>
    <t>机械设计制造及其自动化</t>
  </si>
  <si>
    <t>河北农业大学</t>
  </si>
  <si>
    <t>运营改善部</t>
  </si>
  <si>
    <t>监察室主办</t>
  </si>
  <si>
    <t>1993年02月03日</t>
  </si>
  <si>
    <t>华北理工大学</t>
  </si>
  <si>
    <t>1969年10月14日</t>
  </si>
  <si>
    <t>专科</t>
  </si>
  <si>
    <t>金属压力加工</t>
  </si>
  <si>
    <t>唐钢职工大学</t>
  </si>
  <si>
    <t>惠唐乐港金属科技分公司</t>
  </si>
  <si>
    <t>技管人员第二批6月14日</t>
  </si>
  <si>
    <t>2018-06-14</t>
  </si>
  <si>
    <t>2018年10月30日由热轧项目部调入监察部</t>
  </si>
  <si>
    <t>检查室</t>
  </si>
  <si>
    <t>检查室高级主管</t>
  </si>
  <si>
    <t>1981年12月03日</t>
  </si>
  <si>
    <t>法律</t>
  </si>
  <si>
    <t>河北大学</t>
  </si>
  <si>
    <t>审理室</t>
  </si>
  <si>
    <t>审理室高级主管</t>
  </si>
  <si>
    <t>1975年12月14日</t>
  </si>
  <si>
    <t>大学</t>
  </si>
  <si>
    <t>经济与行政管理</t>
  </si>
  <si>
    <t>南京政治学院</t>
  </si>
  <si>
    <t>能源科技分公司</t>
  </si>
  <si>
    <t>2018年4月由党群工作部调入</t>
  </si>
  <si>
    <t>1983年10月20日</t>
  </si>
  <si>
    <t>自动化</t>
  </si>
  <si>
    <t>天津工程师范学院</t>
  </si>
  <si>
    <t>点检第五批</t>
  </si>
  <si>
    <t>2019-01-28</t>
  </si>
  <si>
    <t>主任助理</t>
  </si>
  <si>
    <t>党办室主任助理</t>
  </si>
  <si>
    <t>1972年10月02日</t>
  </si>
  <si>
    <t>计算机科学与技术</t>
  </si>
  <si>
    <t>河北理工大学</t>
  </si>
  <si>
    <t>调研督导</t>
  </si>
  <si>
    <t>调研督导高级主管</t>
  </si>
  <si>
    <t>1987年01月30日</t>
  </si>
  <si>
    <t>机械电子工程</t>
  </si>
  <si>
    <t>吉林大学</t>
  </si>
  <si>
    <t>2018年7月4日由设备管理部调入</t>
  </si>
  <si>
    <t>调研督导主办</t>
  </si>
  <si>
    <t>1982年11月05日</t>
  </si>
  <si>
    <t>物流公司</t>
  </si>
  <si>
    <t>副书记</t>
  </si>
  <si>
    <t>团委书记</t>
  </si>
  <si>
    <t>1983年01月27日</t>
  </si>
  <si>
    <t>艺术学</t>
  </si>
  <si>
    <t>活动管理</t>
  </si>
  <si>
    <t>活动管理主办</t>
  </si>
  <si>
    <t>1988年08月10日</t>
  </si>
  <si>
    <t>唐山科技职业技术学院</t>
  </si>
  <si>
    <t>是</t>
  </si>
  <si>
    <t>1985年11月03日</t>
  </si>
  <si>
    <t>控制工程</t>
  </si>
  <si>
    <t>生活管理</t>
  </si>
  <si>
    <t>权益保障高级主管</t>
  </si>
  <si>
    <t>1974年08月25日</t>
  </si>
  <si>
    <t>经济管理</t>
  </si>
  <si>
    <t>中共河北省委党校函授学院</t>
  </si>
  <si>
    <t>第二批2017年8月</t>
  </si>
  <si>
    <t>团务主管</t>
  </si>
  <si>
    <t>1990年05月23日</t>
  </si>
  <si>
    <t>国际经济与贸易</t>
  </si>
  <si>
    <t>石家庄经济学院华信学院</t>
  </si>
  <si>
    <t>商贸公司</t>
  </si>
  <si>
    <t>运营改善部（董事会办公室）（发展规划部）副部长</t>
  </si>
  <si>
    <t>1984年10月01日</t>
  </si>
  <si>
    <t>材料科学与工程学</t>
  </si>
  <si>
    <t>2018年7月5日调入</t>
  </si>
  <si>
    <t>规划发展（战略投资、风险管控）</t>
  </si>
  <si>
    <t>发展规划高级主管</t>
  </si>
  <si>
    <t>1985年09月08日</t>
  </si>
  <si>
    <t>工业设计</t>
  </si>
  <si>
    <t>北京化工大学</t>
  </si>
  <si>
    <t>技管人员第三批6月28日</t>
  </si>
  <si>
    <t>2018-06-28</t>
  </si>
  <si>
    <t>绩效管理</t>
  </si>
  <si>
    <t>绩效管理主办</t>
  </si>
  <si>
    <t>1983年10月08日</t>
  </si>
  <si>
    <t>2009年06月23日</t>
  </si>
  <si>
    <t>河北工业大学</t>
  </si>
  <si>
    <t>宣钢技管人员抽调第一批</t>
  </si>
  <si>
    <t>一体化体系管理</t>
  </si>
  <si>
    <t>一体化管理高级主管</t>
  </si>
  <si>
    <t>1984年01月28日</t>
  </si>
  <si>
    <t>型钢部</t>
  </si>
  <si>
    <t>绩效管理高级主管（正科级）</t>
  </si>
  <si>
    <t>1969年05月21日</t>
  </si>
  <si>
    <t>1996年05月21日</t>
  </si>
  <si>
    <t>13831323896</t>
  </si>
  <si>
    <t>安全工程</t>
  </si>
  <si>
    <t>华北科技学院</t>
  </si>
  <si>
    <t>一体化系管理主办</t>
  </si>
  <si>
    <t>1984年02月20日</t>
  </si>
  <si>
    <t>2006年04月25日</t>
  </si>
  <si>
    <t>15028333904</t>
  </si>
  <si>
    <t>唐山师范学院</t>
  </si>
  <si>
    <t>供应商一体化高级主管</t>
  </si>
  <si>
    <t>1983年08月15日</t>
  </si>
  <si>
    <t>2007-07-01</t>
  </si>
  <si>
    <t>管理创新高级主管</t>
  </si>
  <si>
    <t>1987年03月02日</t>
  </si>
  <si>
    <t>2009-07-03</t>
  </si>
  <si>
    <t>安玉超</t>
  </si>
  <si>
    <t>130225198108113722</t>
  </si>
  <si>
    <t>金属压力加工专业</t>
  </si>
  <si>
    <t>鞍山科技大学</t>
  </si>
  <si>
    <t>一钢轧厂</t>
  </si>
  <si>
    <t>点检人员第七批</t>
  </si>
  <si>
    <t>2019-04-24</t>
  </si>
  <si>
    <t>综合部（法律事务部）部长</t>
  </si>
  <si>
    <t>1965年06月19日</t>
  </si>
  <si>
    <t>副部长（部长助理）</t>
  </si>
  <si>
    <t>法律事务部副部长</t>
  </si>
  <si>
    <t>1970年05月09日</t>
  </si>
  <si>
    <t>金属材料系铸造专业</t>
  </si>
  <si>
    <t>技术中心</t>
  </si>
  <si>
    <t>大学生第二批8月1日</t>
  </si>
  <si>
    <t>2018-07-16</t>
  </si>
  <si>
    <t>会务接待</t>
  </si>
  <si>
    <t>会务接待主办</t>
  </si>
  <si>
    <t>1989年07月20日</t>
  </si>
  <si>
    <t>材料成型及控制工程</t>
  </si>
  <si>
    <t>内蒙古科技大学</t>
  </si>
  <si>
    <t>会务接待高级主管</t>
  </si>
  <si>
    <t>1972年11月25日</t>
  </si>
  <si>
    <t>计算机应用</t>
  </si>
  <si>
    <t>1992年10月06日</t>
  </si>
  <si>
    <t>冶金工程</t>
  </si>
  <si>
    <t>点检第一批8月29日</t>
  </si>
  <si>
    <t>2018-08-30</t>
  </si>
  <si>
    <t>机要文秘</t>
  </si>
  <si>
    <t>机要文秘高级主管</t>
  </si>
  <si>
    <t>1982年09月22日</t>
  </si>
  <si>
    <t>中文</t>
  </si>
  <si>
    <t>行福处</t>
  </si>
  <si>
    <t>1975年07月22日</t>
  </si>
  <si>
    <t>中国人民大学</t>
  </si>
  <si>
    <t>法务主办</t>
  </si>
  <si>
    <t>1996年04月08日</t>
  </si>
  <si>
    <t>大学生第五批11月1日</t>
  </si>
  <si>
    <t>2018-10-30</t>
  </si>
  <si>
    <t>王静</t>
  </si>
  <si>
    <t>130203198702180022</t>
  </si>
  <si>
    <t>海南大学</t>
  </si>
  <si>
    <t>设备机动部</t>
  </si>
  <si>
    <t>财务经营部副部长</t>
  </si>
  <si>
    <t>高级会计师</t>
  </si>
  <si>
    <t>1970年09月12日</t>
  </si>
  <si>
    <t>会计税务</t>
  </si>
  <si>
    <t>会计税务高级主管</t>
  </si>
  <si>
    <t>1983年10月04日</t>
  </si>
  <si>
    <t>会计学</t>
  </si>
  <si>
    <t>会计税务主办</t>
  </si>
  <si>
    <t>会计师</t>
  </si>
  <si>
    <t>1983年12月31日</t>
  </si>
  <si>
    <t>2004年06月16日</t>
  </si>
  <si>
    <t>价格委员会办公室</t>
  </si>
  <si>
    <t>价格委员会办公室高级主管</t>
  </si>
  <si>
    <t>1981年07月02日</t>
  </si>
  <si>
    <t>北京科技大学</t>
  </si>
  <si>
    <t>结算中心</t>
  </si>
  <si>
    <t>结算中心主办</t>
  </si>
  <si>
    <t>1982年09月06日</t>
  </si>
  <si>
    <t>财政学</t>
  </si>
  <si>
    <t>1981年07月25日</t>
  </si>
  <si>
    <t>1976年09月23日</t>
  </si>
  <si>
    <t>1996年01月03日</t>
  </si>
  <si>
    <t>金融学</t>
  </si>
  <si>
    <t>河北经贸大学</t>
  </si>
  <si>
    <t>无</t>
  </si>
  <si>
    <t>1993年03月01日</t>
  </si>
  <si>
    <t>金融</t>
  </si>
  <si>
    <t>天津商业大学</t>
  </si>
  <si>
    <t>2018-08-01</t>
  </si>
  <si>
    <t>1989年08月08日</t>
  </si>
  <si>
    <t>预算成本</t>
  </si>
  <si>
    <t>预算成本主办</t>
  </si>
  <si>
    <t>1984年08月21日</t>
  </si>
  <si>
    <t>华北煤炭医学院</t>
  </si>
  <si>
    <t>预算成本高级主管</t>
  </si>
  <si>
    <t>1981年10月27日</t>
  </si>
  <si>
    <t>统计学</t>
  </si>
  <si>
    <t>1982年07月31日</t>
  </si>
  <si>
    <t>1994年09月13日</t>
  </si>
  <si>
    <t>财务管理</t>
  </si>
  <si>
    <t>大连财经学院</t>
  </si>
  <si>
    <t>1995年06月26日</t>
  </si>
  <si>
    <t>沈阳城市建设学院</t>
  </si>
  <si>
    <t>资金管理</t>
  </si>
  <si>
    <t>资金管理主办</t>
  </si>
  <si>
    <t>1991年12月31日</t>
  </si>
  <si>
    <t>1989年06月25日</t>
  </si>
  <si>
    <t>辽宁大学</t>
  </si>
  <si>
    <t>资金管理高级主管（正科级）</t>
  </si>
  <si>
    <t>1977年09月12日</t>
  </si>
  <si>
    <t>燕山大学</t>
  </si>
  <si>
    <t>综合管理</t>
  </si>
  <si>
    <t>综合管理主办</t>
  </si>
  <si>
    <t>1986年02月09日</t>
  </si>
  <si>
    <t>安徽建筑工业学院</t>
  </si>
  <si>
    <t>综合管理高级主管</t>
  </si>
  <si>
    <t>1976年08月09日</t>
  </si>
  <si>
    <t>管理信息系统</t>
  </si>
  <si>
    <t>河北理工学院</t>
  </si>
  <si>
    <t>微尔自动化信息公司</t>
  </si>
  <si>
    <t>1995年11月25日</t>
  </si>
  <si>
    <t>大学生第三批9月1日</t>
  </si>
  <si>
    <t>2018-09-01</t>
  </si>
  <si>
    <t>1996年10月04日</t>
  </si>
  <si>
    <t>湘潭大学</t>
  </si>
  <si>
    <t>储备干部</t>
  </si>
  <si>
    <t>1995年09月13日</t>
  </si>
  <si>
    <t>中国矿业大学</t>
  </si>
  <si>
    <t>大学生第八批</t>
  </si>
  <si>
    <t>技术创新部部长</t>
  </si>
  <si>
    <t>正高级工程师</t>
  </si>
  <si>
    <t>1971年07月29日</t>
  </si>
  <si>
    <t>钢铁冶金</t>
  </si>
  <si>
    <t>重庆大学</t>
  </si>
  <si>
    <t>技术创新部副部长</t>
  </si>
  <si>
    <t>1973年11月05日</t>
  </si>
  <si>
    <t>分析测试中心</t>
  </si>
  <si>
    <t>分析测试中心主办</t>
  </si>
  <si>
    <t>1986年11月04日</t>
  </si>
  <si>
    <t>应用化学</t>
  </si>
  <si>
    <t>天津大学</t>
  </si>
  <si>
    <t>所长（高级主管）</t>
  </si>
  <si>
    <t>分析测试中心高级主管</t>
  </si>
  <si>
    <t>1976年08月17日</t>
  </si>
  <si>
    <t>理论与应用力学</t>
  </si>
  <si>
    <t>兰州大学</t>
  </si>
  <si>
    <t>1986年01月16日</t>
  </si>
  <si>
    <t>材料物理</t>
  </si>
  <si>
    <t>太原科技大学</t>
  </si>
  <si>
    <t>科研管理</t>
  </si>
  <si>
    <t>科研管理高级主管</t>
  </si>
  <si>
    <t>1970年03月21日</t>
  </si>
  <si>
    <t>工业管理工程</t>
  </si>
  <si>
    <t>河北机电学院</t>
  </si>
  <si>
    <t>科研管理室主办</t>
  </si>
  <si>
    <t>电气工程师</t>
  </si>
  <si>
    <t>1972年01月19日</t>
  </si>
  <si>
    <t>大专</t>
  </si>
  <si>
    <t>北京商学院</t>
  </si>
  <si>
    <t>冷轧产品研究所</t>
  </si>
  <si>
    <t>冷轧产品研究所主办</t>
  </si>
  <si>
    <t>1977年09月06日</t>
  </si>
  <si>
    <t>1984年10月05日</t>
  </si>
  <si>
    <t>材料科学与工程</t>
  </si>
  <si>
    <t>东北大学</t>
  </si>
  <si>
    <t>冷轧产品研究所高级主管</t>
  </si>
  <si>
    <t>1978年03月22日</t>
  </si>
  <si>
    <t>1978年03月27日</t>
  </si>
  <si>
    <t>生产制造部</t>
  </si>
  <si>
    <t>2018年7月5日由工程技术部调入，2018年8月24日由制造部调入</t>
  </si>
  <si>
    <t>炼钢技术研究所</t>
  </si>
  <si>
    <t>炼钢技术研究所主办</t>
  </si>
  <si>
    <t>1985年03月03日</t>
  </si>
  <si>
    <t>2012年05月28日</t>
  </si>
  <si>
    <t>1985年09月07日</t>
  </si>
  <si>
    <t>2015年11月20日</t>
  </si>
  <si>
    <t>太原理工大学</t>
  </si>
  <si>
    <t>1972年03月08日</t>
  </si>
  <si>
    <t>1972年02月20日</t>
  </si>
  <si>
    <t>1984年01月04日</t>
  </si>
  <si>
    <t>炼铁与环境资源研究所</t>
  </si>
  <si>
    <t>炼铁与环境资源研究所高级主管</t>
  </si>
  <si>
    <t>1986年07月07日</t>
  </si>
  <si>
    <t>中北大学</t>
  </si>
  <si>
    <t>情报档案管理中心</t>
  </si>
  <si>
    <t>情报档案管理中心高级主管</t>
  </si>
  <si>
    <t>副高级</t>
  </si>
  <si>
    <t>1971年04月17日</t>
  </si>
  <si>
    <t>2003年06月06日</t>
  </si>
  <si>
    <t>情报档案管理中心主办</t>
  </si>
  <si>
    <t>1983年10月07日</t>
  </si>
  <si>
    <t>化学工程与工艺</t>
  </si>
  <si>
    <t>吉林化工学院</t>
  </si>
  <si>
    <t>热轧产品研究所</t>
  </si>
  <si>
    <t>热轧产品研究所高级主管</t>
  </si>
  <si>
    <t>1982年12月04日</t>
  </si>
  <si>
    <t>中南大学</t>
  </si>
  <si>
    <t>1981年04月04日</t>
  </si>
  <si>
    <t>1966年02月28日</t>
  </si>
  <si>
    <t>计算机软件</t>
  </si>
  <si>
    <t>山西大学</t>
  </si>
  <si>
    <t>第三批</t>
  </si>
  <si>
    <t>2017-11-22</t>
  </si>
  <si>
    <t>1982年01月16日</t>
  </si>
  <si>
    <t>材料工程</t>
  </si>
  <si>
    <t>高端技术人才引进第一批7月2日</t>
  </si>
  <si>
    <t>2018-06-19</t>
  </si>
  <si>
    <t>1981年10月08日</t>
  </si>
  <si>
    <t>材料成型与控制工程</t>
  </si>
  <si>
    <t>高端技术人才引进第二批9月1日</t>
  </si>
  <si>
    <t>1985年09月10日</t>
  </si>
  <si>
    <t>高端技术人才引进第三批11月1日</t>
  </si>
  <si>
    <t>助理馆员</t>
  </si>
  <si>
    <t>1985年03月30日</t>
  </si>
  <si>
    <t>旅游管理</t>
  </si>
  <si>
    <t>中国地质大学</t>
  </si>
  <si>
    <t>1980年10月11日</t>
  </si>
  <si>
    <t>2010-05-04</t>
  </si>
  <si>
    <t>1970年10月03日</t>
  </si>
  <si>
    <t>检修公司</t>
  </si>
  <si>
    <t>点检第四批</t>
  </si>
  <si>
    <t>2019-01-11</t>
  </si>
  <si>
    <t>1987年06月29日</t>
  </si>
  <si>
    <t>13731301049</t>
  </si>
  <si>
    <t>中国地质大学长城学院</t>
  </si>
  <si>
    <t>2019年1月24日由动力调入</t>
  </si>
  <si>
    <t>蒙古族</t>
  </si>
  <si>
    <t>1985年01月05日</t>
  </si>
  <si>
    <t>高端技术人才引进第四批</t>
  </si>
  <si>
    <t>工程硕士</t>
  </si>
  <si>
    <t>材料成型及控制工程专业</t>
  </si>
  <si>
    <t>国丰</t>
  </si>
  <si>
    <t>高端技术人才引进第五批</t>
  </si>
  <si>
    <t>2019-04-01</t>
  </si>
  <si>
    <t>安全部部长
保卫部部长</t>
  </si>
  <si>
    <t>1965年12月28日</t>
  </si>
  <si>
    <t>冶金机械</t>
  </si>
  <si>
    <t>安全部副部长</t>
  </si>
  <si>
    <t>1973年02月03日</t>
  </si>
  <si>
    <t>安全监督检查</t>
  </si>
  <si>
    <t>安全（保卫）部安全监督检查主办</t>
  </si>
  <si>
    <t>国家职业资格二级（技师）</t>
  </si>
  <si>
    <t>1969年11月17日</t>
  </si>
  <si>
    <t>天津理工大学</t>
  </si>
  <si>
    <t>2018年7月4日由设备管理部调入热轧项目部
2018年11月5日由热轧项目部调入安全（保卫）部</t>
  </si>
  <si>
    <t>安全技术</t>
  </si>
  <si>
    <t>安全技术高级主管</t>
  </si>
  <si>
    <t>1984年08月15日</t>
  </si>
  <si>
    <t>安全技术主办</t>
  </si>
  <si>
    <t>1977年11月23日</t>
  </si>
  <si>
    <t>网络工程</t>
  </si>
  <si>
    <t>安全监督检查高级主管</t>
  </si>
  <si>
    <t>高级安全评估师</t>
  </si>
  <si>
    <t>国家职业资格一级（高级技师）</t>
  </si>
  <si>
    <t>1972年07月22日</t>
  </si>
  <si>
    <t>中央电大</t>
  </si>
  <si>
    <t>安全监督检查主办</t>
  </si>
  <si>
    <t>国家职业资格四级（中级工）</t>
  </si>
  <si>
    <t>1977年09月30日</t>
  </si>
  <si>
    <t>工程机械</t>
  </si>
  <si>
    <t>北京卓达经管研究学院</t>
  </si>
  <si>
    <t>炼铁部</t>
  </si>
  <si>
    <t>1980年11月24日</t>
  </si>
  <si>
    <t>在职研究生</t>
  </si>
  <si>
    <t>热能工程</t>
  </si>
  <si>
    <t>1982年10月13日</t>
  </si>
  <si>
    <t>郑州政法大学</t>
  </si>
  <si>
    <t>安全综合管理</t>
  </si>
  <si>
    <t>安全综合管理主办</t>
  </si>
  <si>
    <t>1987年07月11日</t>
  </si>
  <si>
    <t>2011年03月25日</t>
  </si>
  <si>
    <t>河北联合大学轻工学院</t>
  </si>
  <si>
    <t>安全综合管理高级主管</t>
  </si>
  <si>
    <t>1974年06月05日</t>
  </si>
  <si>
    <t>消防管理</t>
  </si>
  <si>
    <t>消防作业长</t>
  </si>
  <si>
    <t>1978年07月13日</t>
  </si>
  <si>
    <t>河北省委党校</t>
  </si>
  <si>
    <t>消防管理主办</t>
  </si>
  <si>
    <t>1978年05月01日</t>
  </si>
  <si>
    <t>信息技术应用与管理</t>
  </si>
  <si>
    <t>天津静州93579部队</t>
  </si>
  <si>
    <t>操作储备</t>
  </si>
  <si>
    <t>工人</t>
  </si>
  <si>
    <t>消防员</t>
  </si>
  <si>
    <t>消防班长</t>
  </si>
  <si>
    <t>1991年04月10日</t>
  </si>
  <si>
    <t>保卫人员2018年11月8日</t>
  </si>
  <si>
    <t>2018-11-08</t>
  </si>
  <si>
    <t>1988年06月27日</t>
  </si>
  <si>
    <t>高中</t>
  </si>
  <si>
    <t>开滦第一中学</t>
  </si>
  <si>
    <t>回族</t>
  </si>
  <si>
    <t>1994年02月11日</t>
  </si>
  <si>
    <t>中专</t>
  </si>
  <si>
    <t>唐山广播电视大学</t>
  </si>
  <si>
    <t>1991年09月30日</t>
  </si>
  <si>
    <t>钢厂技校</t>
  </si>
  <si>
    <t>生产人员</t>
  </si>
  <si>
    <t>1973年08月11日</t>
  </si>
  <si>
    <t>中央党校函授</t>
  </si>
  <si>
    <t>高强汽车板</t>
  </si>
  <si>
    <t>点检第六批</t>
  </si>
  <si>
    <t>2019年3月11日由冷轧事业部调入</t>
  </si>
  <si>
    <t>消防作业区</t>
  </si>
  <si>
    <t>1997年04月17日</t>
  </si>
  <si>
    <t>中餐烹饪</t>
  </si>
  <si>
    <t>唐山市第一职业中专</t>
  </si>
  <si>
    <t>保卫人员（唐钢退伍军人）</t>
  </si>
  <si>
    <t>1997年01月21日</t>
  </si>
  <si>
    <t>冶金炼铜</t>
  </si>
  <si>
    <t>唐钢技校</t>
  </si>
  <si>
    <t>1994年04月19日</t>
  </si>
  <si>
    <t>运动训练</t>
  </si>
  <si>
    <t>河北体育学院</t>
  </si>
  <si>
    <t>1968年07月31日</t>
  </si>
  <si>
    <t>钳工班</t>
  </si>
  <si>
    <t>成品发运管理</t>
  </si>
  <si>
    <t>成品发运管理高级主管</t>
  </si>
  <si>
    <t>1979年07月21日</t>
  </si>
  <si>
    <t>热能与动力工程</t>
  </si>
  <si>
    <t>2018年8月29日由物流项目部并入</t>
  </si>
  <si>
    <t>成品发运管理主办</t>
  </si>
  <si>
    <t>1994年01月20日</t>
  </si>
  <si>
    <t>河北大学工商学院</t>
  </si>
  <si>
    <t>1990年10月24日</t>
  </si>
  <si>
    <t>矿物加工工程</t>
  </si>
  <si>
    <t>生产技术管理主办</t>
  </si>
  <si>
    <t>1991年06月03日</t>
  </si>
  <si>
    <t>1993年10月15日</t>
  </si>
  <si>
    <t>物理学</t>
  </si>
  <si>
    <t>港口物流管理</t>
  </si>
  <si>
    <t>港口物流管理高级主管</t>
  </si>
  <si>
    <t>1985年01月27日</t>
  </si>
  <si>
    <t>材料成型及控制专业</t>
  </si>
  <si>
    <t>2018年7月5日由工程技术部调入</t>
  </si>
  <si>
    <t>汽车运输管理</t>
  </si>
  <si>
    <t>汽车运输管理高级主管</t>
  </si>
  <si>
    <t>1982年11月21日</t>
  </si>
  <si>
    <t>材料加工工程</t>
  </si>
  <si>
    <t>广东工业大学</t>
  </si>
  <si>
    <t>重机</t>
  </si>
  <si>
    <t>生产技术管理</t>
  </si>
  <si>
    <t>1991年01月08日</t>
  </si>
  <si>
    <t>沈阳工业大学</t>
  </si>
  <si>
    <t>生产技术管理高级主管</t>
  </si>
  <si>
    <t>1979年12月31日</t>
  </si>
  <si>
    <t>铁路运输管理</t>
  </si>
  <si>
    <t>铁路运输管理高级主管</t>
  </si>
  <si>
    <t>1985年12月18日</t>
  </si>
  <si>
    <t>交通工程</t>
  </si>
  <si>
    <t>石家庄铁道大学</t>
  </si>
  <si>
    <t>铁路运输管理主办</t>
  </si>
  <si>
    <t>1970年08月30日</t>
  </si>
  <si>
    <t>机械</t>
  </si>
  <si>
    <t>原料分析作业区</t>
  </si>
  <si>
    <t>原料分析作业区作业长（正科级）</t>
  </si>
  <si>
    <t>2003年06月05日</t>
  </si>
  <si>
    <t>大学本科</t>
  </si>
  <si>
    <t>采矿</t>
  </si>
  <si>
    <t>2018年8月24日由工程技术部调入</t>
  </si>
  <si>
    <t>指挥中心</t>
  </si>
  <si>
    <t>值班调度长（高级主管）</t>
  </si>
  <si>
    <t>指挥中心值班调度长</t>
  </si>
  <si>
    <t>1970年01月12日</t>
  </si>
  <si>
    <t>值班调度长（主管）</t>
  </si>
  <si>
    <t>1984年08月08日</t>
  </si>
  <si>
    <t>指挥中心高级主管</t>
  </si>
  <si>
    <t>1984年08月04日</t>
  </si>
  <si>
    <t>2011年07月28日</t>
  </si>
  <si>
    <t>测控技术与仪器仪表</t>
  </si>
  <si>
    <t>北华大学</t>
  </si>
  <si>
    <t>质量检验管理</t>
  </si>
  <si>
    <t>质量检验管理主办</t>
  </si>
  <si>
    <t>1989年10月12日</t>
  </si>
  <si>
    <t>2011年11月29日</t>
  </si>
  <si>
    <t>湘南学院</t>
  </si>
  <si>
    <t>1987年04月30日</t>
  </si>
  <si>
    <t>2018年3月19日报道</t>
  </si>
  <si>
    <t>储备副科</t>
  </si>
  <si>
    <t>1974年12月29日</t>
  </si>
  <si>
    <t>2004年03月29日</t>
  </si>
  <si>
    <t>1976年10月12日</t>
  </si>
  <si>
    <t>1963年07月14日</t>
  </si>
  <si>
    <t>唐山工程技术学院</t>
  </si>
  <si>
    <t>铁路设备管理高级主管</t>
  </si>
  <si>
    <t>1970年06月17日</t>
  </si>
  <si>
    <t>管理储备</t>
  </si>
  <si>
    <t>储备正科</t>
  </si>
  <si>
    <t>1964年10月03日</t>
  </si>
  <si>
    <t>南京工业大学</t>
  </si>
  <si>
    <t>铁路设备管理主办</t>
  </si>
  <si>
    <t>唐山党校</t>
  </si>
  <si>
    <t>1982年07月20日</t>
  </si>
  <si>
    <t>汽车运输管理主办</t>
  </si>
  <si>
    <t>1995年12月28日</t>
  </si>
  <si>
    <t>物流管理</t>
  </si>
  <si>
    <t>2018-10-24</t>
  </si>
  <si>
    <t>指挥中心值班调度</t>
  </si>
  <si>
    <t>1971年06月03日</t>
  </si>
  <si>
    <t>13722315951</t>
  </si>
  <si>
    <t>选矿工程</t>
  </si>
  <si>
    <t>1976年10月25日</t>
  </si>
  <si>
    <t>13603130160</t>
  </si>
  <si>
    <t>机电一体化</t>
  </si>
  <si>
    <t>河北工业职业技术学院</t>
  </si>
  <si>
    <t>1981年07月19日</t>
  </si>
  <si>
    <t>15831373561</t>
  </si>
  <si>
    <t>机电一体化技术</t>
  </si>
  <si>
    <t>港口物流管理主办</t>
  </si>
  <si>
    <t>高级经济师</t>
  </si>
  <si>
    <t>1980年03月27日</t>
  </si>
  <si>
    <t>13831320814</t>
  </si>
  <si>
    <t>毕业于燕山大学</t>
  </si>
  <si>
    <t>1983年06月28日</t>
  </si>
  <si>
    <t>13731382625</t>
  </si>
  <si>
    <t>内蒙古工业大学</t>
  </si>
  <si>
    <t>1995年01月01日</t>
  </si>
  <si>
    <t>非金属材料工程</t>
  </si>
  <si>
    <t>山东交通学院</t>
  </si>
  <si>
    <t>大学生第六批20181201</t>
  </si>
  <si>
    <t>2018-11-20</t>
  </si>
  <si>
    <t>生产计划（物料平衡）主办</t>
  </si>
  <si>
    <t>1979年04月21日</t>
  </si>
  <si>
    <t>2005-01-01</t>
  </si>
  <si>
    <t>河北理工大学成人教育学院</t>
  </si>
  <si>
    <t>生产计划（物料平衡）高级主管</t>
  </si>
  <si>
    <t>1985年11月25日</t>
  </si>
  <si>
    <t>2009-07-07</t>
  </si>
  <si>
    <t>江苏科技大学</t>
  </si>
  <si>
    <t>1985年01月08日</t>
  </si>
  <si>
    <t>2008-07-01</t>
  </si>
  <si>
    <t>1972年03月23日</t>
  </si>
  <si>
    <t>1994-07-07</t>
  </si>
  <si>
    <t>机械设计与制造</t>
  </si>
  <si>
    <t>铁钢分析作业区作业长</t>
  </si>
  <si>
    <t>1985年12月05日</t>
  </si>
  <si>
    <t>2008-08-10</t>
  </si>
  <si>
    <t>河北科技师范学院</t>
  </si>
  <si>
    <t>薄板质量管理主办</t>
  </si>
  <si>
    <t>1970年03月22日</t>
  </si>
  <si>
    <t>1994-07-15</t>
  </si>
  <si>
    <t>河北理工学院冶金系</t>
  </si>
  <si>
    <t>1974年07月15日</t>
  </si>
  <si>
    <t>1995-09-01</t>
  </si>
  <si>
    <t>博士研究生</t>
  </si>
  <si>
    <t>上海大学</t>
  </si>
  <si>
    <t>1987年08月08日</t>
  </si>
  <si>
    <t>2010-07-13</t>
  </si>
  <si>
    <t>1988年12月04日</t>
  </si>
  <si>
    <t>2016-06-01</t>
  </si>
  <si>
    <t>1993年08月26日</t>
  </si>
  <si>
    <t>2016-08-01</t>
  </si>
  <si>
    <t>材料化学</t>
  </si>
  <si>
    <t>1990年01月06日</t>
  </si>
  <si>
    <t>计算机应用技术</t>
  </si>
  <si>
    <t>抚州职业技术学院</t>
  </si>
  <si>
    <t>徐刚</t>
  </si>
  <si>
    <t>130203197806062114</t>
  </si>
  <si>
    <t>2009年11月</t>
  </si>
  <si>
    <t>物流分公司</t>
  </si>
  <si>
    <t>赵雪蕊</t>
  </si>
  <si>
    <t>劳务派遣</t>
  </si>
  <si>
    <t>130225198702177120</t>
  </si>
  <si>
    <t>计算机</t>
  </si>
  <si>
    <t>乐亭职业技术学校</t>
  </si>
  <si>
    <t>1979年03月08日</t>
  </si>
  <si>
    <t>1964年01月06日</t>
  </si>
  <si>
    <t>1971年09月03日</t>
  </si>
  <si>
    <t>2002年07月05日</t>
  </si>
  <si>
    <t>1978年04月26日</t>
  </si>
  <si>
    <t>设备管理部副部长</t>
  </si>
  <si>
    <t>1970年09月30日</t>
  </si>
  <si>
    <t>河北党校</t>
  </si>
  <si>
    <t>1971年02月14日</t>
  </si>
  <si>
    <t>辅料备件采购计划管理</t>
  </si>
  <si>
    <t>辅料备件采购计划管理主办</t>
  </si>
  <si>
    <t>1979年01月24日</t>
  </si>
  <si>
    <t>信息管理与信息系统</t>
  </si>
  <si>
    <t>1975年10月10日</t>
  </si>
  <si>
    <t>机械设计及制造</t>
  </si>
  <si>
    <t>辅助备件采购计划管理高级主管</t>
  </si>
  <si>
    <t>1982年02月14日</t>
  </si>
  <si>
    <t>电气工程与自动化</t>
  </si>
  <si>
    <t>辽宁工程技术大学</t>
  </si>
  <si>
    <t>计量管理</t>
  </si>
  <si>
    <t>计量管理高级主管</t>
  </si>
  <si>
    <t>1979年03月22日</t>
  </si>
  <si>
    <t>计量管理主办</t>
  </si>
  <si>
    <t>1984年02月29日</t>
  </si>
  <si>
    <t>轧钢机械</t>
  </si>
  <si>
    <t>检修管理</t>
  </si>
  <si>
    <t>检修管理主办</t>
  </si>
  <si>
    <t>1985年07月19日</t>
  </si>
  <si>
    <t>1988年04月06日</t>
  </si>
  <si>
    <t>2017年12月10日</t>
  </si>
  <si>
    <t>1987年03月20日</t>
  </si>
  <si>
    <t>电子信息工程</t>
  </si>
  <si>
    <t>检修管理高级主管</t>
  </si>
  <si>
    <t>1984年06月17日</t>
  </si>
  <si>
    <t>1971年05月29日</t>
  </si>
  <si>
    <t>2018年7月3日由安全（保卫）部调入</t>
  </si>
  <si>
    <t>1968年12月12日</t>
  </si>
  <si>
    <t>1986年06月27日</t>
  </si>
  <si>
    <t>技管人员第四批7月30日</t>
  </si>
  <si>
    <t>2018-07-27</t>
  </si>
  <si>
    <t>设备管理（机械、电气、特种设备）中心</t>
  </si>
  <si>
    <t>设备管理主办</t>
  </si>
  <si>
    <t>1971年03月24日</t>
  </si>
  <si>
    <t>2002年10月21日</t>
  </si>
  <si>
    <t>流体传动及控制</t>
  </si>
  <si>
    <t>1983年02月15日</t>
  </si>
  <si>
    <t>1986年05月25日</t>
  </si>
  <si>
    <t>2013年07月16日</t>
  </si>
  <si>
    <t>1984年01月25日</t>
  </si>
  <si>
    <t>1985年05月12日</t>
  </si>
  <si>
    <t>2014年06月25日</t>
  </si>
  <si>
    <t>1970年06月02日</t>
  </si>
  <si>
    <t>2008年6月12日</t>
  </si>
  <si>
    <t>机械自动化</t>
  </si>
  <si>
    <t>河北工大</t>
  </si>
  <si>
    <t>1966年03月13日</t>
  </si>
  <si>
    <t>工业电气自动化</t>
  </si>
  <si>
    <t>1985年01月22日</t>
  </si>
  <si>
    <t>过程装备与控制工程</t>
  </si>
  <si>
    <t>唐龙新型建材有限公司</t>
  </si>
  <si>
    <t>1986年12月29日</t>
  </si>
  <si>
    <t>中国地质长城学院</t>
  </si>
  <si>
    <t>1989年11月21日</t>
  </si>
  <si>
    <t>机械制造及其自动化</t>
  </si>
  <si>
    <t>新事业</t>
  </si>
  <si>
    <t>1995年08月31日</t>
  </si>
  <si>
    <t>辽宁工业大学</t>
  </si>
  <si>
    <t>1970年05月10日</t>
  </si>
  <si>
    <t>设备管理中心高级主管</t>
  </si>
  <si>
    <t>1969年10月01日</t>
  </si>
  <si>
    <t>1972年10月16日</t>
  </si>
  <si>
    <t>2000年6月8日</t>
  </si>
  <si>
    <t>13932374569</t>
  </si>
  <si>
    <t>北京工商大学</t>
  </si>
  <si>
    <t>验收库管</t>
  </si>
  <si>
    <t>验收库管主办</t>
  </si>
  <si>
    <t>1971年03月19日</t>
  </si>
  <si>
    <t>机械制造与工艺</t>
  </si>
  <si>
    <t>由工程技术部调入</t>
  </si>
  <si>
    <t>1986年09月06日</t>
  </si>
  <si>
    <t>大连东软职业技术学院</t>
  </si>
  <si>
    <t>1984年10月09日</t>
  </si>
  <si>
    <t>验收库管作业长</t>
  </si>
  <si>
    <t>专家</t>
  </si>
  <si>
    <t>1977年02月27日</t>
  </si>
  <si>
    <t>2018年7月4日由设备管理部调入冷轧项目部
2018年11月5日由冷轧项目部调入设备管理部</t>
  </si>
  <si>
    <t>1966年04月05日</t>
  </si>
  <si>
    <t>煤化工</t>
  </si>
  <si>
    <t>1978年09月07日</t>
  </si>
  <si>
    <t>13293315885</t>
  </si>
  <si>
    <t>1978年04月22日</t>
  </si>
  <si>
    <t>2012年5月6日</t>
  </si>
  <si>
    <t>13463325152</t>
  </si>
  <si>
    <t>1969年12月17日</t>
  </si>
  <si>
    <t>13722351897</t>
  </si>
  <si>
    <t>机械制造与自动化</t>
  </si>
  <si>
    <t>1982年10月15日</t>
  </si>
  <si>
    <t>研究生</t>
  </si>
  <si>
    <t>13068319850808732x</t>
  </si>
  <si>
    <t>1985年08月08日</t>
  </si>
  <si>
    <t>2012年9月18日</t>
  </si>
  <si>
    <t>1984年10月10日</t>
  </si>
  <si>
    <t>15831324972</t>
  </si>
  <si>
    <t>电子信息科学与技术</t>
  </si>
  <si>
    <t>1972年12月01日</t>
  </si>
  <si>
    <t>辅料采购管理</t>
  </si>
  <si>
    <t>辅料采购管理高级主管</t>
  </si>
  <si>
    <t>1971年05月23日</t>
  </si>
  <si>
    <t>2000年11月22日</t>
  </si>
  <si>
    <t>华东冶金学院</t>
  </si>
  <si>
    <t>辅料采购管理主办</t>
  </si>
  <si>
    <t>1990年10月05日</t>
  </si>
  <si>
    <t>1984年05月10日</t>
  </si>
  <si>
    <t>1973年12月01日</t>
  </si>
  <si>
    <t>唐山学院</t>
  </si>
  <si>
    <t>合同付款管理</t>
  </si>
  <si>
    <t>合同付款管理高级主管</t>
  </si>
  <si>
    <t>1984年05月19日</t>
  </si>
  <si>
    <t>石家庄铁道学院</t>
  </si>
  <si>
    <t>合同付款管理主办</t>
  </si>
  <si>
    <t>1983年05月17日</t>
  </si>
  <si>
    <t>2006年6月14日</t>
  </si>
  <si>
    <t>电子信息</t>
  </si>
  <si>
    <t>1981年04月12日</t>
  </si>
  <si>
    <t>环境工程</t>
  </si>
  <si>
    <t>1989年11月09日</t>
  </si>
  <si>
    <t>进口采购管理</t>
  </si>
  <si>
    <t>进口采购管理高级主管</t>
  </si>
  <si>
    <t>国家职业资格五级（初级工）</t>
  </si>
  <si>
    <t>1977年12月10日</t>
  </si>
  <si>
    <t>计算机与信息管理专业</t>
  </si>
  <si>
    <t>设备采购管理</t>
  </si>
  <si>
    <t>设备采购管理高级主管</t>
  </si>
  <si>
    <t>1982年07月04日</t>
  </si>
  <si>
    <t>设备采购管理主办</t>
  </si>
  <si>
    <t>1987年08月25日</t>
  </si>
  <si>
    <t>2012年6月1日</t>
  </si>
  <si>
    <t>1984年07月30日</t>
  </si>
  <si>
    <t>1985年08月15日</t>
  </si>
  <si>
    <t>2011年7月10日</t>
  </si>
  <si>
    <t>南昌大学</t>
  </si>
  <si>
    <t>1977年12月22日</t>
  </si>
  <si>
    <t>唐山市党校</t>
  </si>
  <si>
    <t>综合计划管理</t>
  </si>
  <si>
    <t>1970年09月15日</t>
  </si>
  <si>
    <t>1969年10月09日</t>
  </si>
  <si>
    <t>机电工程专业</t>
  </si>
  <si>
    <t>1967年04月15日</t>
  </si>
  <si>
    <t>机械工程</t>
  </si>
  <si>
    <t>纪贵友</t>
  </si>
  <si>
    <t>130203196811061517</t>
  </si>
  <si>
    <t>焊接工艺及设备</t>
  </si>
  <si>
    <t>包头钢铁学院</t>
  </si>
  <si>
    <t>惠唐工业技术服务有限公司</t>
  </si>
  <si>
    <t>陈晓云</t>
  </si>
  <si>
    <t>130522198210291223</t>
  </si>
  <si>
    <t>2005年5月</t>
  </si>
  <si>
    <t>电气（器）专业</t>
  </si>
  <si>
    <t>华北电力大学</t>
  </si>
  <si>
    <t>1980年06月11日</t>
  </si>
  <si>
    <t>1972年03月02日</t>
  </si>
  <si>
    <t>自动化仪表</t>
  </si>
  <si>
    <t>河北理工</t>
  </si>
  <si>
    <t>原料维检作业区</t>
  </si>
  <si>
    <t xml:space="preserve"> 原料维检作业区作业长</t>
  </si>
  <si>
    <t>1976年06月14日</t>
  </si>
  <si>
    <t>电气与信息技术</t>
  </si>
  <si>
    <t>高炉维检作业区</t>
  </si>
  <si>
    <t>高炉维检作业区作业长</t>
  </si>
  <si>
    <t>1982年11月09日</t>
  </si>
  <si>
    <t>2017年12月由炼铁项目部调入</t>
  </si>
  <si>
    <t>冷轧维检作业区</t>
  </si>
  <si>
    <t>冷轧维检作业区作业长</t>
  </si>
  <si>
    <t>1990年12月06日</t>
  </si>
  <si>
    <t>测试计量技术及仪器</t>
  </si>
  <si>
    <t>炼钢维检作业区</t>
  </si>
  <si>
    <t>炼钢维检作业区作业长</t>
  </si>
  <si>
    <t>1982年11月16日</t>
  </si>
  <si>
    <t>测控技术与仪器</t>
  </si>
  <si>
    <t>热轧维检作业区</t>
  </si>
  <si>
    <t>热轧维检作业区作业长</t>
  </si>
  <si>
    <t>1977年07月16日</t>
  </si>
  <si>
    <t>烧结球团维检作业区</t>
  </si>
  <si>
    <t>烧结球团维检作业区作业长</t>
  </si>
  <si>
    <t>1977年08月03日</t>
  </si>
  <si>
    <t>数据中心</t>
  </si>
  <si>
    <t>数据中心高级主管</t>
  </si>
  <si>
    <t>1985年05月13日</t>
  </si>
  <si>
    <t>数据中心主办</t>
  </si>
  <si>
    <t>1982年05月10日</t>
  </si>
  <si>
    <t>1986年07月04日</t>
  </si>
  <si>
    <t>1996年04月17日</t>
  </si>
  <si>
    <t>山东农业大学</t>
  </si>
  <si>
    <t>系统开发及模型管理</t>
  </si>
  <si>
    <t>系统开发及模型管理主办</t>
  </si>
  <si>
    <t>1984年08月07日</t>
  </si>
  <si>
    <t>2017年12月由热轧项目部调入</t>
  </si>
  <si>
    <t>系统开发及模型管理高级主管</t>
  </si>
  <si>
    <t>1981年11月05日</t>
  </si>
  <si>
    <t>1990年05月22日</t>
  </si>
  <si>
    <t>1994年02月08日</t>
  </si>
  <si>
    <t>通信工程</t>
  </si>
  <si>
    <t>信息化管理</t>
  </si>
  <si>
    <t>信息化管理高级主管</t>
  </si>
  <si>
    <t>1982年10月16日</t>
  </si>
  <si>
    <t>黑龙江科技大学</t>
  </si>
  <si>
    <t>信息化管理主办</t>
  </si>
  <si>
    <t>1983年11月08日</t>
  </si>
  <si>
    <t>黑龙江八一农垦大学</t>
  </si>
  <si>
    <t>1996年04月11日</t>
  </si>
  <si>
    <t>辽宁师范大学</t>
  </si>
  <si>
    <t>自动化及智能设备管理</t>
  </si>
  <si>
    <t>自动化管理及智能设备主办</t>
  </si>
  <si>
    <t>1987年06月04日</t>
  </si>
  <si>
    <t>1985年10月20日</t>
  </si>
  <si>
    <t>1984年06月24日</t>
  </si>
  <si>
    <t>1982年01月20日</t>
  </si>
  <si>
    <t>2010年5月14日</t>
  </si>
  <si>
    <t>1987年10月28日</t>
  </si>
  <si>
    <t>2012年6月15日</t>
  </si>
  <si>
    <t>2017年12月由焦化项目部调入</t>
  </si>
  <si>
    <t>1981年07月09日</t>
  </si>
  <si>
    <t>2009年6月5日</t>
  </si>
  <si>
    <t>13643340341</t>
  </si>
  <si>
    <t>2017年12月由动力项目部调入</t>
  </si>
  <si>
    <t>1983年06月25日</t>
  </si>
  <si>
    <t>1984年05月08日</t>
  </si>
  <si>
    <t>仪器科学与技术</t>
  </si>
  <si>
    <t>1992年06月22日</t>
  </si>
  <si>
    <t>1991年03月03日</t>
  </si>
  <si>
    <t>控制科学与工程</t>
  </si>
  <si>
    <t>1981年09月20日</t>
  </si>
  <si>
    <t>1994年02月17日</t>
  </si>
  <si>
    <t>1996年08月27日</t>
  </si>
  <si>
    <t>沈阳农业大学</t>
  </si>
  <si>
    <t>自动化及智能设备管理主管</t>
  </si>
  <si>
    <t>1988年10月23日</t>
  </si>
  <si>
    <t>2009年6月1日</t>
  </si>
  <si>
    <t>石家庄经济学院</t>
  </si>
  <si>
    <t>1977年08月22日</t>
  </si>
  <si>
    <t>仪表</t>
  </si>
  <si>
    <t>全国钢铁工业劳模</t>
  </si>
  <si>
    <t>1980年09月12日</t>
  </si>
  <si>
    <t>计算机及应用</t>
  </si>
  <si>
    <t>1996年05月10日</t>
  </si>
  <si>
    <t>湖南工学院</t>
  </si>
  <si>
    <t>2018-09-10</t>
  </si>
  <si>
    <t>1981年10月31日</t>
  </si>
  <si>
    <t>2005年5月27日</t>
  </si>
  <si>
    <t>1968年04月25日</t>
  </si>
  <si>
    <t>13831353432</t>
  </si>
  <si>
    <t>铁道运输</t>
  </si>
  <si>
    <t>西南交通大学</t>
  </si>
  <si>
    <t>1970年10月29日</t>
  </si>
  <si>
    <t>18031391628</t>
  </si>
  <si>
    <t>中技</t>
  </si>
  <si>
    <t>电工</t>
  </si>
  <si>
    <t>河北宣钢技校</t>
  </si>
  <si>
    <t>1985年10月25日</t>
  </si>
  <si>
    <t>2013-03-20</t>
  </si>
  <si>
    <t>2008-07-04</t>
  </si>
  <si>
    <t>1985年02月23日</t>
  </si>
  <si>
    <t>2008-09-10</t>
  </si>
  <si>
    <t>信息工程</t>
  </si>
  <si>
    <t>首都师范大学科德学院</t>
  </si>
  <si>
    <t>1994年01月22日</t>
  </si>
  <si>
    <t>大学生第九批</t>
  </si>
  <si>
    <t>1994年10月10日</t>
  </si>
  <si>
    <t>邢台学院</t>
  </si>
  <si>
    <t>1963年01月16日</t>
  </si>
  <si>
    <t>1973年08月21日</t>
  </si>
  <si>
    <t>1970年12月22日</t>
  </si>
  <si>
    <t>1966年09月24日</t>
  </si>
  <si>
    <t>创元方大</t>
  </si>
  <si>
    <t>1982年02月26日</t>
  </si>
  <si>
    <t>发规部</t>
  </si>
  <si>
    <t>工程管理</t>
  </si>
  <si>
    <t>工程管理主管</t>
  </si>
  <si>
    <t>1971年06月05日</t>
  </si>
  <si>
    <t>硅酸盐工程</t>
  </si>
  <si>
    <t>工程管理主办</t>
  </si>
  <si>
    <t>1981年09月04日</t>
  </si>
  <si>
    <t>工程管理高级主管</t>
  </si>
  <si>
    <t>1974年04月25日</t>
  </si>
  <si>
    <t>1981年06月16日</t>
  </si>
  <si>
    <t>1974年12月22日</t>
  </si>
  <si>
    <t>河北能源职业技术学院</t>
  </si>
  <si>
    <t>1982年02月05日</t>
  </si>
  <si>
    <t>包装工程、机械</t>
  </si>
  <si>
    <t>1982年12月20日</t>
  </si>
  <si>
    <t>工民建</t>
  </si>
  <si>
    <t>1980年04月18日</t>
  </si>
  <si>
    <t>土木工程</t>
  </si>
  <si>
    <t>2018年10月17日由动力部调入工程管理部</t>
  </si>
  <si>
    <t>预算管理</t>
  </si>
  <si>
    <t>预算管理高级主管</t>
  </si>
  <si>
    <t>1984年06月28日</t>
  </si>
  <si>
    <t>工业工程</t>
  </si>
  <si>
    <t>西北工业大学</t>
  </si>
  <si>
    <t>预算管理主办</t>
  </si>
  <si>
    <t>1990年01月20日</t>
  </si>
  <si>
    <t>建筑与土木工程</t>
  </si>
  <si>
    <t>哈尔滨工业大学</t>
  </si>
  <si>
    <t>招标及合同管理</t>
  </si>
  <si>
    <t>招标及合同管理主办</t>
  </si>
  <si>
    <t>1991年07月08日</t>
  </si>
  <si>
    <t>建筑学</t>
  </si>
  <si>
    <t>沈阳大学</t>
  </si>
  <si>
    <t>招标及合同管理高级主管</t>
  </si>
  <si>
    <t>1970年07月03日</t>
  </si>
  <si>
    <t>建筑工程管理</t>
  </si>
  <si>
    <t>河北建筑工程学院</t>
  </si>
  <si>
    <t>1994年02月05日</t>
  </si>
  <si>
    <t>建环</t>
  </si>
  <si>
    <t>长安大学</t>
  </si>
  <si>
    <t>质量监督</t>
  </si>
  <si>
    <t>1982年08月08日</t>
  </si>
  <si>
    <t>质量监督高级主管</t>
  </si>
  <si>
    <t>1977年04月20日</t>
  </si>
  <si>
    <t>1998年10月9日</t>
  </si>
  <si>
    <t>1961年12月22日</t>
  </si>
  <si>
    <t>1963年04月29日</t>
  </si>
  <si>
    <t>唐山职工大学</t>
  </si>
  <si>
    <t>1994年05月22日</t>
  </si>
  <si>
    <t>工程造价</t>
  </si>
  <si>
    <t>河北理工大学轻工学院</t>
  </si>
  <si>
    <t>2018-10-08</t>
  </si>
  <si>
    <t>1995年04月01日</t>
  </si>
  <si>
    <t>天津大学仁爱学院</t>
  </si>
  <si>
    <t>点检人员第三批10月24日</t>
  </si>
  <si>
    <t>1996年06月23日</t>
  </si>
  <si>
    <t>1995年09月14日</t>
  </si>
  <si>
    <t>辽宁石油化工大学</t>
  </si>
  <si>
    <t>合同能源管理
(EMC/EPC/PC等）</t>
  </si>
  <si>
    <t>合同能源管理主办</t>
  </si>
  <si>
    <t>1983年10月24日</t>
  </si>
  <si>
    <t>重庆科技学院</t>
  </si>
  <si>
    <t>1982年05月02日</t>
  </si>
  <si>
    <t>合同能源管理高级主管</t>
  </si>
  <si>
    <t>1972年06月01日</t>
  </si>
  <si>
    <t>机械设计</t>
  </si>
  <si>
    <t>投资合作管理
（BOT/BOO等）</t>
  </si>
  <si>
    <t>投资合作管理主办</t>
  </si>
  <si>
    <t>1968年08月04日</t>
  </si>
  <si>
    <t>投资合作管理高级主管</t>
  </si>
  <si>
    <t>1978年03月01日</t>
  </si>
  <si>
    <t>协力运营管理
（生产协力、检维修协力等）</t>
  </si>
  <si>
    <t>协力运营管理高级主管</t>
  </si>
  <si>
    <t>1969年06月15日</t>
  </si>
  <si>
    <t>河北工学院</t>
  </si>
  <si>
    <t>综合业务管理
(服务咨询、固废危废等）</t>
  </si>
  <si>
    <t>综合业务管理高级主管</t>
  </si>
  <si>
    <t>1984年12月02日</t>
  </si>
  <si>
    <t>军械工程学院</t>
  </si>
  <si>
    <t>综合业务管理主办</t>
  </si>
  <si>
    <t>1989年03月25日</t>
  </si>
  <si>
    <t>1969年03月01日</t>
  </si>
  <si>
    <t>计算机技术</t>
  </si>
  <si>
    <t>1964年08月15日</t>
  </si>
  <si>
    <t>房地产开发有限公司</t>
  </si>
  <si>
    <t>保卫部副部长</t>
  </si>
  <si>
    <t>二级单位</t>
  </si>
  <si>
    <t>二级单位领导</t>
  </si>
  <si>
    <t>1973年02月12日</t>
  </si>
  <si>
    <t>监控指挥中心</t>
  </si>
  <si>
    <t>监控指挥中心主办</t>
  </si>
  <si>
    <t>下属单位一般管理人员</t>
  </si>
  <si>
    <t>1988年09月23日</t>
  </si>
  <si>
    <t>监控指挥中心高级主管</t>
  </si>
  <si>
    <t>1984年09月24日</t>
  </si>
  <si>
    <t>金属材料工程专业</t>
  </si>
  <si>
    <t>湖南科技大学</t>
  </si>
  <si>
    <t>门卫</t>
  </si>
  <si>
    <t>大队长（作业长）</t>
  </si>
  <si>
    <t>门卫大队长</t>
  </si>
  <si>
    <t>下属机关科室领导</t>
  </si>
  <si>
    <t>1979年09月17日</t>
  </si>
  <si>
    <t>行政管理</t>
  </si>
  <si>
    <t>东北农业大学</t>
  </si>
  <si>
    <t>1986年08月29日</t>
  </si>
  <si>
    <t>1979年09月30日</t>
  </si>
  <si>
    <t>成教专科</t>
  </si>
  <si>
    <t>电子商务</t>
  </si>
  <si>
    <t>生产保卫管理</t>
  </si>
  <si>
    <t>生产保卫管理主办</t>
  </si>
  <si>
    <t>1987年01月19日</t>
  </si>
  <si>
    <t>1988年10月06日</t>
  </si>
  <si>
    <t>生产保卫管理高级主管</t>
  </si>
  <si>
    <t>1969年01月23日</t>
  </si>
  <si>
    <t>唐山电大</t>
  </si>
  <si>
    <t>2018年8月10日由热轧项目部调入</t>
  </si>
  <si>
    <t>巡防</t>
  </si>
  <si>
    <t>巡防大队长</t>
  </si>
  <si>
    <t>1983年12月25日</t>
  </si>
  <si>
    <t>人力资源管理</t>
  </si>
  <si>
    <t>1967年09月08日</t>
  </si>
  <si>
    <t>成教本科</t>
  </si>
  <si>
    <t>中队长</t>
  </si>
  <si>
    <t>班长</t>
  </si>
  <si>
    <t>1989年08月04日</t>
  </si>
  <si>
    <t>1982年01月04日</t>
  </si>
  <si>
    <t>中国人民解放军南京政治学院</t>
  </si>
  <si>
    <t>1988年10月10日</t>
  </si>
  <si>
    <t>在职专科</t>
  </si>
  <si>
    <t>1992年02月04日</t>
  </si>
  <si>
    <t>南京陆军指挥学院</t>
  </si>
  <si>
    <t>1988年09月10日</t>
  </si>
  <si>
    <t>职业高中</t>
  </si>
  <si>
    <t>1987年10月13日</t>
  </si>
  <si>
    <t>门卫队员</t>
  </si>
  <si>
    <t>1993年12月12日</t>
  </si>
  <si>
    <t>六十二中</t>
  </si>
  <si>
    <t>1987年09月08日</t>
  </si>
  <si>
    <t>安徽省淮北师范大学</t>
  </si>
  <si>
    <t>1990年08月10日</t>
  </si>
  <si>
    <t>开滦二中</t>
  </si>
  <si>
    <t>1978年11月28日</t>
  </si>
  <si>
    <t>巡防队员</t>
  </si>
  <si>
    <t>1988年07月16日</t>
  </si>
  <si>
    <t>1987年10月09日</t>
  </si>
  <si>
    <t>1991年08月02日</t>
  </si>
  <si>
    <t>1985年08月29日</t>
  </si>
  <si>
    <t>高职</t>
  </si>
  <si>
    <t>1987年08月13日</t>
  </si>
  <si>
    <t>十二高级中学</t>
  </si>
  <si>
    <t>1992年01月21日</t>
  </si>
  <si>
    <t>1989年12月19日</t>
  </si>
  <si>
    <t>河北冶金高级技工学院</t>
  </si>
  <si>
    <t>1987年10月21日</t>
  </si>
  <si>
    <t>1991年09月17日</t>
  </si>
  <si>
    <t>滦县一中</t>
  </si>
  <si>
    <t>1978年11月12日</t>
  </si>
  <si>
    <t>河北理工成人</t>
  </si>
  <si>
    <t>1991年06月17日</t>
  </si>
  <si>
    <t>1989年01月12日</t>
  </si>
  <si>
    <t>保定学院</t>
  </si>
  <si>
    <t>1986年02月23日</t>
  </si>
  <si>
    <t>1987年10月26日</t>
  </si>
  <si>
    <t>1991年11月06日</t>
  </si>
  <si>
    <t>江西经济管理专修学院</t>
  </si>
  <si>
    <t>1993年05月16日</t>
  </si>
  <si>
    <t>唐山劳动技师学院</t>
  </si>
  <si>
    <t>1992年01月14日</t>
  </si>
  <si>
    <t>1987年11月22日</t>
  </si>
  <si>
    <t>河北冶金技术学院</t>
  </si>
  <si>
    <t>12月1日关系转入</t>
  </si>
  <si>
    <t>1982年01月13日</t>
  </si>
  <si>
    <t>队员</t>
  </si>
  <si>
    <t>1993年05月24日</t>
  </si>
  <si>
    <t>国家开放大学</t>
  </si>
  <si>
    <t>1994年05月23日</t>
  </si>
  <si>
    <t>路北电大</t>
  </si>
  <si>
    <t>1998年08月25日</t>
  </si>
  <si>
    <t>唐山市对外经济贸易学校</t>
  </si>
  <si>
    <t>1994年07月30日</t>
  </si>
  <si>
    <t>花艺 平面设计</t>
  </si>
  <si>
    <t>唐山市第十一中学</t>
  </si>
  <si>
    <t>1998年11月03日</t>
  </si>
  <si>
    <t>电气自动化</t>
  </si>
  <si>
    <t>唐山农业大学</t>
  </si>
  <si>
    <t>1996年02月11日</t>
  </si>
  <si>
    <t>化工</t>
  </si>
  <si>
    <t>古冶职教中心</t>
  </si>
  <si>
    <t>1994年12月10日</t>
  </si>
  <si>
    <t>唐山市机械化步兵学院</t>
  </si>
  <si>
    <t>1994年12月21日</t>
  </si>
  <si>
    <t>1997年09月22日</t>
  </si>
  <si>
    <t>土地资源管理</t>
  </si>
  <si>
    <t>武汉地质大学</t>
  </si>
  <si>
    <t>1995年12月21日</t>
  </si>
  <si>
    <t>乡镇企业管理</t>
  </si>
  <si>
    <t>1997年08月10日</t>
  </si>
  <si>
    <t>平面设计</t>
  </si>
  <si>
    <t>唐山对外经济贸易</t>
  </si>
  <si>
    <t>1995年10月06日</t>
  </si>
  <si>
    <t>1996年10月06日</t>
  </si>
  <si>
    <t>玉田县林南仓中学</t>
  </si>
  <si>
    <t>1994年12月13日</t>
  </si>
  <si>
    <t>开平职业技术学校</t>
  </si>
  <si>
    <t>1995年06月08日</t>
  </si>
  <si>
    <t>1995年10月20日</t>
  </si>
  <si>
    <t>电气技术应用</t>
  </si>
  <si>
    <t>1996年03月25日</t>
  </si>
  <si>
    <t>1966年01月13日</t>
  </si>
  <si>
    <t>1974年10月14日</t>
  </si>
  <si>
    <t>厂容绿化</t>
  </si>
  <si>
    <t>厂容绿化高级主管</t>
  </si>
  <si>
    <t>1973年06月18日</t>
  </si>
  <si>
    <t>长春理工大学</t>
  </si>
  <si>
    <t>食堂管理</t>
  </si>
  <si>
    <t>食堂管理高级主管</t>
  </si>
  <si>
    <t>1985年04月01日</t>
  </si>
  <si>
    <t>物业管理</t>
  </si>
  <si>
    <t>物业管理主办</t>
  </si>
  <si>
    <t>物业管理高级主管</t>
  </si>
  <si>
    <t>1977年04月14日</t>
  </si>
  <si>
    <t>综合服务</t>
  </si>
  <si>
    <t>综合服务高级主管</t>
  </si>
  <si>
    <t>1973年09月14日</t>
  </si>
  <si>
    <t>重庆钢铁专科学校</t>
  </si>
  <si>
    <t>综合服务作业长</t>
  </si>
  <si>
    <t>1977年08月21日</t>
  </si>
  <si>
    <t>综合服务主办</t>
  </si>
  <si>
    <t>1982年01月07日</t>
  </si>
  <si>
    <t>机械工程及自动化</t>
  </si>
  <si>
    <t>司机兼调度</t>
  </si>
  <si>
    <t>1962年07月10日</t>
  </si>
  <si>
    <t>初中</t>
  </si>
  <si>
    <t>司机</t>
  </si>
  <si>
    <t>1970年03月04日</t>
  </si>
  <si>
    <t>1960年05月07日</t>
  </si>
  <si>
    <t>司机兼安全员</t>
  </si>
  <si>
    <t>1985年11月19日</t>
  </si>
  <si>
    <t>1964年10月12日</t>
  </si>
  <si>
    <t>技校</t>
  </si>
  <si>
    <t>轧钢</t>
  </si>
  <si>
    <t>食堂管理主办</t>
  </si>
  <si>
    <t>1969年02月22日</t>
  </si>
  <si>
    <t>1987-10-19</t>
  </si>
  <si>
    <t>烹饪</t>
  </si>
  <si>
    <t>唐山市三十六中烹饪技校</t>
  </si>
  <si>
    <t>2018-11-30</t>
  </si>
  <si>
    <t>准备作业区</t>
  </si>
  <si>
    <t>磨辊间</t>
  </si>
  <si>
    <t>1983年03月26日</t>
  </si>
  <si>
    <t>园艺</t>
  </si>
  <si>
    <t>华中农业大学</t>
  </si>
  <si>
    <t>2019年3月8日由热轧调至后勤</t>
  </si>
  <si>
    <t>1986年12月23日</t>
  </si>
  <si>
    <t>冶金</t>
  </si>
  <si>
    <t>唐山科技职业技术学员</t>
  </si>
  <si>
    <t>点检第二批9月25日</t>
  </si>
  <si>
    <t>2018-09-30</t>
  </si>
  <si>
    <t>1963年06月30日</t>
  </si>
  <si>
    <t>省级专家</t>
  </si>
  <si>
    <t>1967年07月20日</t>
  </si>
  <si>
    <t>市级劳动模范</t>
  </si>
  <si>
    <t>1971年10月11日</t>
  </si>
  <si>
    <t>美锦</t>
  </si>
  <si>
    <t>1963年05月24日</t>
  </si>
  <si>
    <t>仪表自动化</t>
  </si>
  <si>
    <t>就业指导管理中心</t>
  </si>
  <si>
    <t>生产技术室高级主管</t>
  </si>
  <si>
    <t>1968年01月19日</t>
  </si>
  <si>
    <t>炼焦化学</t>
  </si>
  <si>
    <t>备煤作业区日班作业长</t>
  </si>
  <si>
    <t>1986年06月28日</t>
  </si>
  <si>
    <t>2012年6月6日</t>
  </si>
  <si>
    <t>西安科技大学</t>
  </si>
  <si>
    <t>党群室高级主管</t>
  </si>
  <si>
    <t>1968年09月02日</t>
  </si>
  <si>
    <t>环境与检测</t>
  </si>
  <si>
    <t>本溪冶金学院</t>
  </si>
  <si>
    <t>设备管理室高级主管</t>
  </si>
  <si>
    <t>财会电算化</t>
  </si>
  <si>
    <t>吉林冶金工业学校</t>
  </si>
  <si>
    <t>1968年01月02日</t>
  </si>
  <si>
    <t>1967年01月05日</t>
  </si>
  <si>
    <t>华东化工学院</t>
  </si>
  <si>
    <t>1984年10月16日</t>
  </si>
  <si>
    <t>武汉科技大学</t>
  </si>
  <si>
    <t>1981年05月27日</t>
  </si>
  <si>
    <t>2004年11月26日</t>
  </si>
  <si>
    <t>机械设计制造自动化</t>
  </si>
  <si>
    <t>1980年06月06日</t>
  </si>
  <si>
    <t>1985年08月06日</t>
  </si>
  <si>
    <t>兰州理工</t>
  </si>
  <si>
    <t>干熄焦作业区日班作业长</t>
  </si>
  <si>
    <t>2010年6月11日</t>
  </si>
  <si>
    <t>煤气净化作业区日班作业长</t>
  </si>
  <si>
    <t>1968年12月06日</t>
  </si>
  <si>
    <t>鞍山钢铁学院</t>
  </si>
  <si>
    <t>1986年04月03日</t>
  </si>
  <si>
    <t>2014年6月25日</t>
  </si>
  <si>
    <t>1975年06月16日</t>
  </si>
  <si>
    <t>钢源冶金炉料有限公司</t>
  </si>
  <si>
    <t>2018-09-19</t>
  </si>
  <si>
    <t>1969年06月04日</t>
  </si>
  <si>
    <t>炼铁厂-焦化区</t>
  </si>
  <si>
    <t>2018-10-19</t>
  </si>
  <si>
    <t>1978年03月06日</t>
  </si>
  <si>
    <t>财务会计</t>
  </si>
  <si>
    <t>河北广播电视大学</t>
  </si>
  <si>
    <t>1983年01月11日</t>
  </si>
  <si>
    <t>汽修</t>
  </si>
  <si>
    <t>河北唐山丰润职教中心</t>
  </si>
  <si>
    <t>1971年04月22日</t>
  </si>
  <si>
    <t>工业分析</t>
  </si>
  <si>
    <t>1971年10月25日</t>
  </si>
  <si>
    <t>昆明理工学院</t>
  </si>
  <si>
    <t>会计</t>
  </si>
  <si>
    <t>四川大学</t>
  </si>
  <si>
    <t>1971年12月09日</t>
  </si>
  <si>
    <t>汽车</t>
  </si>
  <si>
    <t>1979年01月28日</t>
  </si>
  <si>
    <t>机电</t>
  </si>
  <si>
    <t>唐海职专</t>
  </si>
  <si>
    <t>1978年12月30日</t>
  </si>
  <si>
    <t>唐山九中</t>
  </si>
  <si>
    <t>1973年09月08日</t>
  </si>
  <si>
    <t>耐材</t>
  </si>
  <si>
    <t>1981年06月18日</t>
  </si>
  <si>
    <t>生物化工</t>
  </si>
  <si>
    <t>1971年01月14日</t>
  </si>
  <si>
    <t>唐山第七中学</t>
  </si>
  <si>
    <t>1969年04月15日</t>
  </si>
  <si>
    <t>焦化</t>
  </si>
  <si>
    <t>1974年03月25日</t>
  </si>
  <si>
    <t>1976年02月17日</t>
  </si>
  <si>
    <t>1967年04月08日</t>
  </si>
  <si>
    <t>1977年02月08日</t>
  </si>
  <si>
    <t>炼铁</t>
  </si>
  <si>
    <t>唐钢美锦（唐山）煤化工有限公司</t>
  </si>
  <si>
    <t>1985年03月15日</t>
  </si>
  <si>
    <t>1971年05月30日</t>
  </si>
  <si>
    <t>炼焦</t>
  </si>
  <si>
    <t>唐钢培训学校</t>
  </si>
  <si>
    <t>1980年07月20日</t>
  </si>
  <si>
    <t>1969年07月06日</t>
  </si>
  <si>
    <t>唐山市第三十二中学</t>
  </si>
  <si>
    <t>1963年07月16日</t>
  </si>
  <si>
    <t>河北玉田</t>
  </si>
  <si>
    <t>1970年02月01日</t>
  </si>
  <si>
    <t>河北党校干部函授学院</t>
  </si>
  <si>
    <t>1968年06月20日</t>
  </si>
  <si>
    <t>上升管</t>
  </si>
  <si>
    <t>唐山28中</t>
  </si>
  <si>
    <t>出坯</t>
  </si>
  <si>
    <t>1973年10月05日</t>
  </si>
  <si>
    <t>2019年01月01日由热轧调至焦化</t>
  </si>
  <si>
    <t>1971年11月18日</t>
  </si>
  <si>
    <t>2002年6月7日</t>
  </si>
  <si>
    <t>1973年04月15日</t>
  </si>
  <si>
    <t>2007年5月30日</t>
  </si>
  <si>
    <t>1970年09月26日</t>
  </si>
  <si>
    <t>1970年11月18日</t>
  </si>
  <si>
    <t>1999年10月11日</t>
  </si>
  <si>
    <t>1970年12月01日</t>
  </si>
  <si>
    <t>流体传动与控制</t>
  </si>
  <si>
    <t>安全室</t>
  </si>
  <si>
    <t>安全室高级主管</t>
  </si>
  <si>
    <t>1975年04月28日</t>
  </si>
  <si>
    <t>2017年9月22日</t>
  </si>
  <si>
    <t>党群室</t>
  </si>
  <si>
    <t>1967年03月30日</t>
  </si>
  <si>
    <t>计算机应用与管理</t>
  </si>
  <si>
    <t>党群室主办</t>
  </si>
  <si>
    <t>1978年12月05日</t>
  </si>
  <si>
    <t>二高炉作业区</t>
  </si>
  <si>
    <t>二高炉作业区日班作业长</t>
  </si>
  <si>
    <t>1982年03月20日</t>
  </si>
  <si>
    <t>一高炉作业区</t>
  </si>
  <si>
    <t>炉内操作</t>
  </si>
  <si>
    <t>1993年09月01日</t>
  </si>
  <si>
    <t>1995年09月05日</t>
  </si>
  <si>
    <t>1995年03月09日</t>
  </si>
  <si>
    <t>1994年07月06日</t>
  </si>
  <si>
    <t>1996年06月05日</t>
  </si>
  <si>
    <t>球团作业区</t>
  </si>
  <si>
    <t>中控组球团中控工</t>
  </si>
  <si>
    <t>1993年06月23日</t>
  </si>
  <si>
    <t>高炉点检作业区</t>
  </si>
  <si>
    <t>高炉点检作业区作业长</t>
  </si>
  <si>
    <t>1982年04月06日</t>
  </si>
  <si>
    <t>2014年11月13日</t>
  </si>
  <si>
    <t>1976年07月07日</t>
  </si>
  <si>
    <t>2010年6月7日</t>
  </si>
  <si>
    <t>1975年10月18日</t>
  </si>
  <si>
    <t>2017年9月27日</t>
  </si>
  <si>
    <t>宣钢技校</t>
  </si>
  <si>
    <t>1975年05月21日</t>
  </si>
  <si>
    <t>设备管理室</t>
  </si>
  <si>
    <t>1971年01月01日</t>
  </si>
  <si>
    <t>2001年5月23日</t>
  </si>
  <si>
    <t>电气工程</t>
  </si>
  <si>
    <t>生产技术室</t>
  </si>
  <si>
    <t>1973年06月24日</t>
  </si>
  <si>
    <t>冶金热工</t>
  </si>
  <si>
    <t>球团点检作业区</t>
  </si>
  <si>
    <t>作业长(球团点检)</t>
  </si>
  <si>
    <t>球团点检作业区作业长</t>
  </si>
  <si>
    <t>1968年04月07日</t>
  </si>
  <si>
    <t>电机</t>
  </si>
  <si>
    <t>球团作业区日班作业长</t>
  </si>
  <si>
    <t>采矿工程</t>
  </si>
  <si>
    <t>球团作业区值班作业长</t>
  </si>
  <si>
    <t>1984年09月01日</t>
  </si>
  <si>
    <t>2009年1月1日</t>
  </si>
  <si>
    <t>烧结点检作业区</t>
  </si>
  <si>
    <t>1971年04月12日</t>
  </si>
  <si>
    <t>2005年5月18日</t>
  </si>
  <si>
    <t>烧结作业区</t>
  </si>
  <si>
    <t>烧结作业区日班作业长</t>
  </si>
  <si>
    <t>1987年10月19日</t>
  </si>
  <si>
    <t>烧结作业区值班作业长</t>
  </si>
  <si>
    <t>1984年02月09日</t>
  </si>
  <si>
    <t>2016年9月22日</t>
  </si>
  <si>
    <t>经济学</t>
  </si>
  <si>
    <t>1976年02月05日</t>
  </si>
  <si>
    <t>唐山职业技术学院</t>
  </si>
  <si>
    <t>1971年02月03日</t>
  </si>
  <si>
    <t>1996年12月19日</t>
  </si>
  <si>
    <t>河北职工大学</t>
  </si>
  <si>
    <t>设备管理室主管</t>
  </si>
  <si>
    <t>1964年07月26日</t>
  </si>
  <si>
    <t>玉田一中</t>
  </si>
  <si>
    <t>高炉点检电气点检员</t>
  </si>
  <si>
    <t>1986年09月29日</t>
  </si>
  <si>
    <t>设备管理室主办</t>
  </si>
  <si>
    <t>1986年11月29日</t>
  </si>
  <si>
    <t>烧结点检电气点检员</t>
  </si>
  <si>
    <t>1983年01月23日</t>
  </si>
  <si>
    <t>张家口职业技术学院</t>
  </si>
  <si>
    <t>1982年02月02日</t>
  </si>
  <si>
    <t>1986年12月13日</t>
  </si>
  <si>
    <t>1987年01月06日</t>
  </si>
  <si>
    <t>2018-08-29</t>
  </si>
  <si>
    <t>生产技术室主管</t>
  </si>
  <si>
    <t>1970年05月30日</t>
  </si>
  <si>
    <t>2009年5月30日</t>
  </si>
  <si>
    <t>1980年10月05日</t>
  </si>
  <si>
    <t>主办（技术、环境、经营）</t>
  </si>
  <si>
    <t>二高炉作业区值班作业长（副科级）</t>
  </si>
  <si>
    <t>1978年06月30日</t>
  </si>
  <si>
    <t>主任（高级主管）</t>
  </si>
  <si>
    <t>1974年11月11日</t>
  </si>
  <si>
    <t>生产技术室主办</t>
  </si>
  <si>
    <t>1983年04月11日</t>
  </si>
  <si>
    <t>西安建筑科技大学</t>
  </si>
  <si>
    <t>中控组烧结中控工</t>
  </si>
  <si>
    <t>1976年04月03日</t>
  </si>
  <si>
    <t>机电一体化/含计电管化</t>
  </si>
  <si>
    <t>北京理工大学/河北冶金工业职业技术学院</t>
  </si>
  <si>
    <t>培烧机组焙烧机操作</t>
  </si>
  <si>
    <t>1979年10月24日</t>
  </si>
  <si>
    <t>电气（自动化）</t>
  </si>
  <si>
    <t>承德石油高等专科学校</t>
  </si>
  <si>
    <t>1983年08月11日</t>
  </si>
  <si>
    <t>一高炉作业区日班作业长</t>
  </si>
  <si>
    <t>1979年02月22日</t>
  </si>
  <si>
    <t>一高炉作业区值班作业长</t>
  </si>
  <si>
    <t>1979年12月13日</t>
  </si>
  <si>
    <t>2012年5月20日</t>
  </si>
  <si>
    <t>1982年05月06日</t>
  </si>
  <si>
    <t>1982年04月17日</t>
  </si>
  <si>
    <t>1979年03月27日</t>
  </si>
  <si>
    <t>原料点检作业区</t>
  </si>
  <si>
    <t>原料点检作业区作业长</t>
  </si>
  <si>
    <t>1985年08月07日</t>
  </si>
  <si>
    <t>2013年7月31日</t>
  </si>
  <si>
    <t>原料作业区</t>
  </si>
  <si>
    <t>原料作业区日班作业长</t>
  </si>
  <si>
    <t>1967年10月14日</t>
  </si>
  <si>
    <t>太原冶金工业学校</t>
  </si>
  <si>
    <t>原料作业区值班作业长</t>
  </si>
  <si>
    <t>1983年09月20日</t>
  </si>
  <si>
    <t>2011年4月1日</t>
  </si>
  <si>
    <t>机械设计及自动化</t>
  </si>
  <si>
    <t>1975年12月26日</t>
  </si>
  <si>
    <t>1976年07月16日</t>
  </si>
  <si>
    <t>运转上料工</t>
  </si>
  <si>
    <t>1973年01月07日</t>
  </si>
  <si>
    <t>喷煤中控</t>
  </si>
  <si>
    <t>1974年01月29日</t>
  </si>
  <si>
    <t>2004年5月28日</t>
  </si>
  <si>
    <t>炉前铁口工</t>
  </si>
  <si>
    <t>1977年06月07日</t>
  </si>
  <si>
    <t>1974年03月11日</t>
  </si>
  <si>
    <t>2002年5月30日</t>
  </si>
  <si>
    <t>原料点检电气点检员</t>
  </si>
  <si>
    <t>1984年11月28日</t>
  </si>
  <si>
    <t>河北工业职业学院</t>
  </si>
  <si>
    <t>配管工</t>
  </si>
  <si>
    <t>1974年09月28日</t>
  </si>
  <si>
    <t>冶金技术</t>
  </si>
  <si>
    <t>1978年04月15日</t>
  </si>
  <si>
    <t>电气及其自动化</t>
  </si>
  <si>
    <t>1977年02月15日</t>
  </si>
  <si>
    <t>1975年12月08日</t>
  </si>
  <si>
    <t>1976年12月18日</t>
  </si>
  <si>
    <t>2011年5月26日</t>
  </si>
  <si>
    <t>1977年05月25日</t>
  </si>
  <si>
    <t>1998年8月15日</t>
  </si>
  <si>
    <t>山西省武乡一中</t>
  </si>
  <si>
    <t>1991年12月15日</t>
  </si>
  <si>
    <t>炮院函授</t>
  </si>
  <si>
    <t>1976年07月15日</t>
  </si>
  <si>
    <t>宣化技校</t>
  </si>
  <si>
    <t>1978年11月25日</t>
  </si>
  <si>
    <t>冲渣</t>
  </si>
  <si>
    <t>烧结机组看火工</t>
  </si>
  <si>
    <t>1980年05月10日</t>
  </si>
  <si>
    <t>13070519750225001x</t>
  </si>
  <si>
    <t>1975年02月25日</t>
  </si>
  <si>
    <t>烧结</t>
  </si>
  <si>
    <t>1976年12月20日</t>
  </si>
  <si>
    <t>中控组原料中控工</t>
  </si>
  <si>
    <t>1988年09月30日</t>
  </si>
  <si>
    <t>1979年07月05日</t>
  </si>
  <si>
    <t>1972年06月03日</t>
  </si>
  <si>
    <t>2010年6月9日</t>
  </si>
  <si>
    <t>输出组混匀堆取料操作</t>
  </si>
  <si>
    <t>1981年11月02日</t>
  </si>
  <si>
    <t>2010年6月4日</t>
  </si>
  <si>
    <t>高炉点检机械点检员</t>
  </si>
  <si>
    <t>1982年01月18日</t>
  </si>
  <si>
    <t>1986年07月14日</t>
  </si>
  <si>
    <t>2014年6月27日</t>
  </si>
  <si>
    <t>给排水</t>
  </si>
  <si>
    <t>1982年09月14日</t>
  </si>
  <si>
    <t>安徽工业大学</t>
  </si>
  <si>
    <t>1973年12月03日</t>
  </si>
  <si>
    <t>1983年03月21日</t>
  </si>
  <si>
    <t>1986年01月18日</t>
  </si>
  <si>
    <t>1983年12月17日</t>
  </si>
  <si>
    <t>1979年05月10日</t>
  </si>
  <si>
    <t>1986年01月20日</t>
  </si>
  <si>
    <t>1987年10月08日</t>
  </si>
  <si>
    <t>1971年07月26日</t>
  </si>
  <si>
    <t>唐山五十九中</t>
  </si>
  <si>
    <t>1977年10月03日</t>
  </si>
  <si>
    <t>1978年06月18日</t>
  </si>
  <si>
    <t>1977年10月18日</t>
  </si>
  <si>
    <t>1977年11月09日</t>
  </si>
  <si>
    <t>1973年04月03日</t>
  </si>
  <si>
    <t>1978年11月26日</t>
  </si>
  <si>
    <t>1977年12月01日</t>
  </si>
  <si>
    <t>1978年10月23日</t>
  </si>
  <si>
    <t>1978年02月06日</t>
  </si>
  <si>
    <t>城经济与管理</t>
  </si>
  <si>
    <t>1978年03月30日</t>
  </si>
  <si>
    <t>球团点检机械点检员</t>
  </si>
  <si>
    <t>1986年05月28日</t>
  </si>
  <si>
    <t>1988年11月26日</t>
  </si>
  <si>
    <t>河北冶金高级技术学院</t>
  </si>
  <si>
    <t>烧结点检机械点检员</t>
  </si>
  <si>
    <t>1988年07月18日</t>
  </si>
  <si>
    <t>冶炼</t>
  </si>
  <si>
    <t>1984年10月21日</t>
  </si>
  <si>
    <t>设备维修与管理</t>
  </si>
  <si>
    <t>1988年06月20日</t>
  </si>
  <si>
    <t>原料点检机械点检员</t>
  </si>
  <si>
    <t>1990年06月18日</t>
  </si>
  <si>
    <t>唐山市路北区广播电视大学</t>
  </si>
  <si>
    <t>1976年09月24日</t>
  </si>
  <si>
    <t>15533138083</t>
  </si>
  <si>
    <t>1987年09月02日</t>
  </si>
  <si>
    <t>17736308585</t>
  </si>
  <si>
    <t>电脑</t>
  </si>
  <si>
    <t>张家口职高</t>
  </si>
  <si>
    <t>布袋热风工</t>
  </si>
  <si>
    <t>1978年06月02日</t>
  </si>
  <si>
    <t>15030382319</t>
  </si>
  <si>
    <t>操炉</t>
  </si>
  <si>
    <t>1985年07月07日</t>
  </si>
  <si>
    <t>2009-07-01</t>
  </si>
  <si>
    <t>1983年06月01日</t>
  </si>
  <si>
    <t>2006-07-01</t>
  </si>
  <si>
    <t>1974年06月30日</t>
  </si>
  <si>
    <t>钳工</t>
  </si>
  <si>
    <t>1970年01月22日</t>
  </si>
  <si>
    <t>唐山五十七中</t>
  </si>
  <si>
    <t>1986年04月27日</t>
  </si>
  <si>
    <t>1974年05月31日</t>
  </si>
  <si>
    <t>1970年12月21日</t>
  </si>
  <si>
    <t>唐山市三十三中</t>
  </si>
  <si>
    <t>1973年05月11日</t>
  </si>
  <si>
    <t>起重工</t>
  </si>
  <si>
    <t>1980年02月22日</t>
  </si>
  <si>
    <t>税钢中学</t>
  </si>
  <si>
    <t>1971年11月24日</t>
  </si>
  <si>
    <t>1977年07月17日</t>
  </si>
  <si>
    <t>1978年01月08日</t>
  </si>
  <si>
    <t>13582931253</t>
  </si>
  <si>
    <t>钳焊</t>
  </si>
  <si>
    <t>河北冶金职业技术学院</t>
  </si>
  <si>
    <t>1986年02月20日</t>
  </si>
  <si>
    <t>13463584013</t>
  </si>
  <si>
    <t>机械设计维修与管理</t>
  </si>
  <si>
    <t>1988年06月08日</t>
  </si>
  <si>
    <t>13315504998</t>
  </si>
  <si>
    <t>河北省冶金高级技术学校</t>
  </si>
  <si>
    <t>1982年03月09日</t>
  </si>
  <si>
    <t>13081184765</t>
  </si>
  <si>
    <t>电气维修</t>
  </si>
  <si>
    <t>唐山市机械技校</t>
  </si>
  <si>
    <t>1983年10月05日</t>
  </si>
  <si>
    <t>机电技术</t>
  </si>
  <si>
    <t>1987年01月22日</t>
  </si>
  <si>
    <t>13623336261</t>
  </si>
  <si>
    <t>机电设备维修与管理</t>
  </si>
  <si>
    <t>1987年07月10日</t>
  </si>
  <si>
    <t>15032513651</t>
  </si>
  <si>
    <t>1987年09月20日</t>
  </si>
  <si>
    <t>电钳专业</t>
  </si>
  <si>
    <t>1988年09月16日</t>
  </si>
  <si>
    <t>1981年06月20日</t>
  </si>
  <si>
    <t>唐山机械技校</t>
  </si>
  <si>
    <t>1988年11月05日</t>
  </si>
  <si>
    <t>球团点检电气点检员</t>
  </si>
  <si>
    <t>1986年11月24日</t>
  </si>
  <si>
    <t>13473151868</t>
  </si>
  <si>
    <t>电钳</t>
  </si>
  <si>
    <t>1988年04月10日</t>
  </si>
  <si>
    <t>企业管理</t>
  </si>
  <si>
    <t>河北唐山广播电视大学开平分校</t>
  </si>
  <si>
    <t>1986年08月24日</t>
  </si>
  <si>
    <t>1985年01月28日</t>
  </si>
  <si>
    <t>13733259119</t>
  </si>
  <si>
    <t>1988年02月27日</t>
  </si>
  <si>
    <t>15128815855</t>
  </si>
  <si>
    <t>1982年07月26日</t>
  </si>
  <si>
    <t>18633300056</t>
  </si>
  <si>
    <t>1994年04月03日</t>
  </si>
  <si>
    <t>18733313172</t>
  </si>
  <si>
    <t>机械维修</t>
  </si>
  <si>
    <t>河北横毅冶金技术学校</t>
  </si>
  <si>
    <t>1971年02月23日</t>
  </si>
  <si>
    <t>18630771668</t>
  </si>
  <si>
    <t>1974年12月28日</t>
  </si>
  <si>
    <t>13754549813</t>
  </si>
  <si>
    <t>1983年10月19日</t>
  </si>
  <si>
    <t>13933345447</t>
  </si>
  <si>
    <t>1972年04月27日</t>
  </si>
  <si>
    <t>15131586692</t>
  </si>
  <si>
    <t>1987年04月08日</t>
  </si>
  <si>
    <t>13933347667</t>
  </si>
  <si>
    <t>第一职业中专</t>
  </si>
  <si>
    <t>1971年02月02日</t>
  </si>
  <si>
    <t>13832884358</t>
  </si>
  <si>
    <t>唐钢职高</t>
  </si>
  <si>
    <t>1983年09月08日</t>
  </si>
  <si>
    <t>13703154985</t>
  </si>
  <si>
    <t>1975年10月16日</t>
  </si>
  <si>
    <t>13933454501</t>
  </si>
  <si>
    <t>1973年07月09日</t>
  </si>
  <si>
    <t>13603388384</t>
  </si>
  <si>
    <t>1983年04月05日</t>
  </si>
  <si>
    <t>2012-07-01</t>
  </si>
  <si>
    <t>1985年08月28日</t>
  </si>
  <si>
    <t>1982年06月01日</t>
  </si>
  <si>
    <t>堆取料操作</t>
  </si>
  <si>
    <t>料场组班组长</t>
  </si>
  <si>
    <t>1973年04月12日</t>
  </si>
  <si>
    <t>1992-12-01</t>
  </si>
  <si>
    <t>13803326614</t>
  </si>
  <si>
    <t>唐山二十三中</t>
  </si>
  <si>
    <t>破碎工</t>
  </si>
  <si>
    <t>1976年08月31日</t>
  </si>
  <si>
    <t>靠山庄中学</t>
  </si>
  <si>
    <t>环冷筛分工</t>
  </si>
  <si>
    <t>1974年04月13日</t>
  </si>
  <si>
    <t>1992-12-16</t>
  </si>
  <si>
    <t>遵化白石头中学</t>
  </si>
  <si>
    <t>1994-01-01</t>
  </si>
  <si>
    <t>15303157767</t>
  </si>
  <si>
    <t>混匀堆取料操作</t>
  </si>
  <si>
    <t>1978年07月04日</t>
  </si>
  <si>
    <t>1997-10-01</t>
  </si>
  <si>
    <t>1981年12月27日</t>
  </si>
  <si>
    <t>2001-12-01</t>
  </si>
  <si>
    <t>中专中技</t>
  </si>
  <si>
    <t>破碎组班组长</t>
  </si>
  <si>
    <t>1993-07-01</t>
  </si>
  <si>
    <t>高炉炼铁</t>
  </si>
  <si>
    <t>1970年09月02日</t>
  </si>
  <si>
    <t>15230505696</t>
  </si>
  <si>
    <t>唐山市五十九中</t>
  </si>
  <si>
    <t>1969年04月05日</t>
  </si>
  <si>
    <t>原料中控工</t>
  </si>
  <si>
    <t>1978年12月16日</t>
  </si>
  <si>
    <t>1998-10-01</t>
  </si>
  <si>
    <t>高炉矿槽</t>
  </si>
  <si>
    <t>1974年05月30日</t>
  </si>
  <si>
    <t>1993-10-01</t>
  </si>
  <si>
    <t>综合职业技术学校</t>
  </si>
  <si>
    <t>1972年02月26日</t>
  </si>
  <si>
    <t>1990-03-01</t>
  </si>
  <si>
    <t>唐山市52中学</t>
  </si>
  <si>
    <t>中控组班组长</t>
  </si>
  <si>
    <t>1977年11月15日</t>
  </si>
  <si>
    <t>1994-03-01</t>
  </si>
  <si>
    <t>三十六中</t>
  </si>
  <si>
    <t>1970年01月29日</t>
  </si>
  <si>
    <t>1989-08-01</t>
  </si>
  <si>
    <t>唐山市十六中</t>
  </si>
  <si>
    <t>成品组班组长</t>
  </si>
  <si>
    <t>1983年08月04日</t>
  </si>
  <si>
    <t>1978年08月23日</t>
  </si>
  <si>
    <t>铁口工</t>
  </si>
  <si>
    <t>炉前组班组长</t>
  </si>
  <si>
    <t>烧结中控工</t>
  </si>
  <si>
    <t>烧结机组班组长</t>
  </si>
  <si>
    <t>1976年04月01日</t>
  </si>
  <si>
    <t>1996-10-01</t>
  </si>
  <si>
    <t>1970年09月09日</t>
  </si>
  <si>
    <t>1987-09-01</t>
  </si>
  <si>
    <t>唐山十五中</t>
  </si>
  <si>
    <t>料仓工</t>
  </si>
  <si>
    <t>1976年07月22日</t>
  </si>
  <si>
    <t>1998-01-01</t>
  </si>
  <si>
    <t>河北冶金职工大学</t>
  </si>
  <si>
    <t>1977年01月03日</t>
  </si>
  <si>
    <t>1994-07-01</t>
  </si>
  <si>
    <t>15931911227</t>
  </si>
  <si>
    <t>1978年09月05日</t>
  </si>
  <si>
    <t>1974年08月24日</t>
  </si>
  <si>
    <t>配料工</t>
  </si>
  <si>
    <t>1981年06月21日</t>
  </si>
  <si>
    <t>1977年07月06日</t>
  </si>
  <si>
    <t>1973年06月10日</t>
  </si>
  <si>
    <t>滦县宜安中学</t>
  </si>
  <si>
    <t>1971年02月09日</t>
  </si>
  <si>
    <t>2006-05-01</t>
  </si>
  <si>
    <t>唐山市保安专业学校</t>
  </si>
  <si>
    <t>1990-12-01</t>
  </si>
  <si>
    <t>唐山第四中学</t>
  </si>
  <si>
    <t>唐钢技工学校</t>
  </si>
  <si>
    <t>1977年06月06日</t>
  </si>
  <si>
    <t>1994-12-01</t>
  </si>
  <si>
    <t>看火工</t>
  </si>
  <si>
    <t>1978年12月19日</t>
  </si>
  <si>
    <t>1977年09月15日</t>
  </si>
  <si>
    <t>1986年07月18日</t>
  </si>
  <si>
    <t>2007-02-01</t>
  </si>
  <si>
    <t>1985年08月16日</t>
  </si>
  <si>
    <t>维修电工</t>
  </si>
  <si>
    <t>唐钢河北职业技术学院</t>
  </si>
  <si>
    <t>1987年09月16日</t>
  </si>
  <si>
    <t>13031503550</t>
  </si>
  <si>
    <t>河北省冶金高级技术学院</t>
  </si>
  <si>
    <t>1988年10月15日</t>
  </si>
  <si>
    <t>2007-05-01</t>
  </si>
  <si>
    <t>1988年01月15日</t>
  </si>
  <si>
    <t>1986年10月20日</t>
  </si>
  <si>
    <t>1988年10月31日</t>
  </si>
  <si>
    <t>1988年06月21日</t>
  </si>
  <si>
    <t>1982年01月03日</t>
  </si>
  <si>
    <t>1988年07月10日</t>
  </si>
  <si>
    <t>丰润王官营中学</t>
  </si>
  <si>
    <t>1989年12月29日</t>
  </si>
  <si>
    <t>2008-10-01</t>
  </si>
  <si>
    <t>1987年10月11日</t>
  </si>
  <si>
    <t>2008-10-08</t>
  </si>
  <si>
    <t>四川电子科技大学</t>
  </si>
  <si>
    <t>1988年01月17日</t>
  </si>
  <si>
    <t>2007-10-01</t>
  </si>
  <si>
    <t>2003-06-01</t>
  </si>
  <si>
    <t>环保</t>
  </si>
  <si>
    <t>河北农业大学海洋学院</t>
  </si>
  <si>
    <t>1991年02月28日</t>
  </si>
  <si>
    <t>工业技术学院</t>
  </si>
  <si>
    <t>1984年01月23日</t>
  </si>
  <si>
    <t>13931437812</t>
  </si>
  <si>
    <t>1986年10月24日</t>
  </si>
  <si>
    <t>焊工</t>
  </si>
  <si>
    <t>河北职业技术学院</t>
  </si>
  <si>
    <t>1983年04月26日</t>
  </si>
  <si>
    <t>2002-05-01</t>
  </si>
  <si>
    <t>炼钢</t>
  </si>
  <si>
    <t>1982年09月25日</t>
  </si>
  <si>
    <t>15081453053</t>
  </si>
  <si>
    <t>秦皇岛职业技术学院</t>
  </si>
  <si>
    <t>1988年02月18日</t>
  </si>
  <si>
    <t>13933317961</t>
  </si>
  <si>
    <t>1987年07月18日</t>
  </si>
  <si>
    <t>2007-01-01</t>
  </si>
  <si>
    <t>车工</t>
  </si>
  <si>
    <t>玉田职业教育中心</t>
  </si>
  <si>
    <t>1987年04月07日</t>
  </si>
  <si>
    <t>工商</t>
  </si>
  <si>
    <t>1983年10月26日</t>
  </si>
  <si>
    <t>制造工程</t>
  </si>
  <si>
    <t>医药职业技术学院</t>
  </si>
  <si>
    <t>1989年02月27日</t>
  </si>
  <si>
    <t>15833635660</t>
  </si>
  <si>
    <t>1982年10月23日</t>
  </si>
  <si>
    <t>信息管理</t>
  </si>
  <si>
    <t>1987年09月03日</t>
  </si>
  <si>
    <t>数控</t>
  </si>
  <si>
    <t>1988年10月09日</t>
  </si>
  <si>
    <t>炼铁工</t>
  </si>
  <si>
    <t>1988年11月01日</t>
  </si>
  <si>
    <t>1986年01月08日</t>
  </si>
  <si>
    <t>计算机网络管理</t>
  </si>
  <si>
    <t>北京财经科技学院</t>
  </si>
  <si>
    <t>1988年09月08日</t>
  </si>
  <si>
    <t>2008-10-07</t>
  </si>
  <si>
    <t>迁安夏官营高中</t>
  </si>
  <si>
    <t>1987年10月14日</t>
  </si>
  <si>
    <t>轧钢工</t>
  </si>
  <si>
    <t>1986年09月26日</t>
  </si>
  <si>
    <t>1988年12月08日</t>
  </si>
  <si>
    <t>1984年07月18日</t>
  </si>
  <si>
    <t>河北师范学院</t>
  </si>
  <si>
    <t>1988年03月09日</t>
  </si>
  <si>
    <t>1984年11月16日</t>
  </si>
  <si>
    <t>1987年02月03日</t>
  </si>
  <si>
    <t>1987年11月20日</t>
  </si>
  <si>
    <t>1988年08月05日</t>
  </si>
  <si>
    <t>1988年07月30日</t>
  </si>
  <si>
    <t>1986年03月08日</t>
  </si>
  <si>
    <t>机修钳工</t>
  </si>
  <si>
    <t>1986年12月18日</t>
  </si>
  <si>
    <t>2008-07-10</t>
  </si>
  <si>
    <t>1988年01月12日</t>
  </si>
  <si>
    <t>18531730993</t>
  </si>
  <si>
    <t>1988年09月15日</t>
  </si>
  <si>
    <t>2007-02-02</t>
  </si>
  <si>
    <t>1988年12月31日</t>
  </si>
  <si>
    <t>1988年07月31日</t>
  </si>
  <si>
    <t>2007-05-20</t>
  </si>
  <si>
    <t>13513251164</t>
  </si>
  <si>
    <t>1986年06月01日</t>
  </si>
  <si>
    <t>医学</t>
  </si>
  <si>
    <t>唐山科技职业技术学校</t>
  </si>
  <si>
    <t>生日卡已发</t>
  </si>
  <si>
    <t>1987年11月24日</t>
  </si>
  <si>
    <t>1988年05月28日</t>
  </si>
  <si>
    <t>1988年08月18日</t>
  </si>
  <si>
    <t>烧结工</t>
  </si>
  <si>
    <t>1986年05月07日</t>
  </si>
  <si>
    <t>2008-05-01</t>
  </si>
  <si>
    <t>13785511151</t>
  </si>
  <si>
    <t>1986年12月10日</t>
  </si>
  <si>
    <t>1988年01月07日</t>
  </si>
  <si>
    <t>13032219920321221x</t>
  </si>
  <si>
    <t>1992年03月21日</t>
  </si>
  <si>
    <t>13028119911208531x</t>
  </si>
  <si>
    <t>1991年12月08日</t>
  </si>
  <si>
    <t>1974年01月23日</t>
  </si>
  <si>
    <t>2007年6月8日</t>
  </si>
  <si>
    <t>1968年05月01日</t>
  </si>
  <si>
    <t>经济</t>
  </si>
  <si>
    <t>2018年10月17日由动力项目部调入</t>
  </si>
  <si>
    <t>1981年05月30日</t>
  </si>
  <si>
    <t>1980年12月10日</t>
  </si>
  <si>
    <t>安全室主办</t>
  </si>
  <si>
    <t>1982年06月11日</t>
  </si>
  <si>
    <t>给排水工程</t>
  </si>
  <si>
    <t>2018年8月9日由工程管理部调入</t>
  </si>
  <si>
    <t>1986年04月25日</t>
  </si>
  <si>
    <t>唐师范学院</t>
  </si>
  <si>
    <t>粗加点检作业区</t>
  </si>
  <si>
    <t>作业长（加热炉、粗轧点检）</t>
  </si>
  <si>
    <t>粗加点检作业区作业长</t>
  </si>
  <si>
    <t>1982年01月10日</t>
  </si>
  <si>
    <t>包装工程</t>
  </si>
  <si>
    <t>2018.06.11作业长第一批</t>
  </si>
  <si>
    <t>1968年07月11日</t>
  </si>
  <si>
    <t>1985年05月06日</t>
  </si>
  <si>
    <t>生产技术室主办（轧钢技术）</t>
  </si>
  <si>
    <t>1984年07月05日</t>
  </si>
  <si>
    <t>英语</t>
  </si>
  <si>
    <t>郑州大学</t>
  </si>
  <si>
    <t>1986年10月28日</t>
  </si>
  <si>
    <t>平整操作</t>
  </si>
  <si>
    <t>1995年05月10日</t>
  </si>
  <si>
    <t>二助手</t>
  </si>
  <si>
    <t>1994年10月05日</t>
  </si>
  <si>
    <t>1995年02月05日</t>
  </si>
  <si>
    <t>加热炉作业区</t>
  </si>
  <si>
    <t>加热炉作业区作业长</t>
  </si>
  <si>
    <t>1983年08月06日</t>
  </si>
  <si>
    <t>长春工程学院</t>
  </si>
  <si>
    <t>精卷点检作业区</t>
  </si>
  <si>
    <t>作业长（精轧、卷曲点检）</t>
  </si>
  <si>
    <t>精卷点检作业区作业长</t>
  </si>
  <si>
    <t>1985年06月19日</t>
  </si>
  <si>
    <t>精炼作业区</t>
  </si>
  <si>
    <t>精炼作业区日班作业长</t>
  </si>
  <si>
    <t>电子自信息工程</t>
  </si>
  <si>
    <t>精炼作业区值班作业长</t>
  </si>
  <si>
    <t>1986年09月30日</t>
  </si>
  <si>
    <t>1980年03月23日</t>
  </si>
  <si>
    <t>1983年11月22日</t>
  </si>
  <si>
    <t>精整作业区</t>
  </si>
  <si>
    <t>精整作业区作业长</t>
  </si>
  <si>
    <t>1972年01月22日</t>
  </si>
  <si>
    <t>压力加工</t>
  </si>
  <si>
    <t>连铸点检作业区</t>
  </si>
  <si>
    <t>作业长（连铸点检）</t>
  </si>
  <si>
    <t>连铸点检作业区作业长</t>
  </si>
  <si>
    <t>1982年05月21日</t>
  </si>
  <si>
    <t>连铸作业区</t>
  </si>
  <si>
    <t>连铸作业区日班作业长</t>
  </si>
  <si>
    <t>1980年06月15日</t>
  </si>
  <si>
    <t>1971年03月05日</t>
  </si>
  <si>
    <t>1971年02月22日</t>
  </si>
  <si>
    <t>1976年09月15日</t>
  </si>
  <si>
    <t>1983年07月02日</t>
  </si>
  <si>
    <t>给水排水工程</t>
  </si>
  <si>
    <t>1983年11月01日</t>
  </si>
  <si>
    <t>1982年09月04日</t>
  </si>
  <si>
    <t>1981年01月21日</t>
  </si>
  <si>
    <t>1982年08月12日</t>
  </si>
  <si>
    <t>1983年01月26日</t>
  </si>
  <si>
    <t>1984年06月06日</t>
  </si>
  <si>
    <t>1982年03月29日</t>
  </si>
  <si>
    <t>1981年08月22日</t>
  </si>
  <si>
    <t>1984年04月06日</t>
  </si>
  <si>
    <t>佳木斯大学</t>
  </si>
  <si>
    <t>1977年08月15日</t>
  </si>
  <si>
    <t>1982年06月04日</t>
  </si>
  <si>
    <t>西安冶金建筑科技大学</t>
  </si>
  <si>
    <t>1982年01月22日</t>
  </si>
  <si>
    <t>生产技术室主办（炼钢技术）</t>
  </si>
  <si>
    <t>1982年12月27日</t>
  </si>
  <si>
    <t>机械设计及其自动化</t>
  </si>
  <si>
    <t>主办（轧钢技术）</t>
  </si>
  <si>
    <t>生产技术室（轧钢技术）主办</t>
  </si>
  <si>
    <t>1967年10月23日</t>
  </si>
  <si>
    <t>东北工学院</t>
  </si>
  <si>
    <t>1964年11月03日</t>
  </si>
  <si>
    <t>1989年06月06日</t>
  </si>
  <si>
    <t>昆明理工大学</t>
  </si>
  <si>
    <t>生产技术室轧钢主办（轧钢技术）</t>
  </si>
  <si>
    <t>1993年11月17日</t>
  </si>
  <si>
    <t>主办（炼钢技术）</t>
  </si>
  <si>
    <t>生产技术室炼钢主办</t>
  </si>
  <si>
    <t>1991年02月08日</t>
  </si>
  <si>
    <t>1990年05月05日</t>
  </si>
  <si>
    <t>1990年06月27日</t>
  </si>
  <si>
    <t>1991年11月03日</t>
  </si>
  <si>
    <t>1991年02月24日</t>
  </si>
  <si>
    <t>生产技术室轧钢主办</t>
  </si>
  <si>
    <t>1993年09月02日</t>
  </si>
  <si>
    <t>黑龙江工程学校</t>
  </si>
  <si>
    <t>天车点检作业区</t>
  </si>
  <si>
    <t>作业长（天车点检）</t>
  </si>
  <si>
    <t>天车点检作业区作业长</t>
  </si>
  <si>
    <t>轧机作业区</t>
  </si>
  <si>
    <t>轧机作业区日班作业长</t>
  </si>
  <si>
    <t>1984年05月29日</t>
  </si>
  <si>
    <t>轧机作业区值班作业长</t>
  </si>
  <si>
    <t>1985年11月16日</t>
  </si>
  <si>
    <t>计算机控制</t>
  </si>
  <si>
    <t>转炉点检作业区</t>
  </si>
  <si>
    <t>作业长（转炉点检）</t>
  </si>
  <si>
    <t>转炉点检作业区作业长</t>
  </si>
  <si>
    <t>1981年02月14日</t>
  </si>
  <si>
    <t>机械制造</t>
  </si>
  <si>
    <t>转炉作业区</t>
  </si>
  <si>
    <t>转炉作业区日班作业长（副科级）</t>
  </si>
  <si>
    <t>1983年04月09日</t>
  </si>
  <si>
    <t>转炉作业区值班作业长</t>
  </si>
  <si>
    <t>1976年03月04日</t>
  </si>
  <si>
    <t>1982年01月31日</t>
  </si>
  <si>
    <t>1984年03月01日</t>
  </si>
  <si>
    <t>准备作业区作业长</t>
  </si>
  <si>
    <t>1975年12月03日</t>
  </si>
  <si>
    <t>硅酸盐</t>
  </si>
  <si>
    <t>生产技术室（炼钢技术）主办</t>
  </si>
  <si>
    <t>1980年08月24日</t>
  </si>
  <si>
    <t>点检员</t>
  </si>
  <si>
    <t>1968年07月15日</t>
  </si>
  <si>
    <t>铆焊钳工</t>
  </si>
  <si>
    <t>1977年08月11日</t>
  </si>
  <si>
    <t>办公自动化技术</t>
  </si>
  <si>
    <t>烧火工</t>
  </si>
  <si>
    <t>1979年10月29日</t>
  </si>
  <si>
    <t>1986年06月19日</t>
  </si>
  <si>
    <t>1980年02月07日</t>
  </si>
  <si>
    <t>河北工院</t>
  </si>
  <si>
    <t>1978年12月06日</t>
  </si>
  <si>
    <t>1983年08月17日</t>
  </si>
  <si>
    <t>机械设计制造</t>
  </si>
  <si>
    <t>转炉炼钢工</t>
  </si>
  <si>
    <t>1986年09月08日</t>
  </si>
  <si>
    <t>机长</t>
  </si>
  <si>
    <t>1993年03月26日</t>
  </si>
  <si>
    <t>1990年02月08日</t>
  </si>
  <si>
    <t>1976年11月27日</t>
  </si>
  <si>
    <t>1980年03月09日</t>
  </si>
  <si>
    <t>1985年11月18日</t>
  </si>
  <si>
    <t>土建</t>
  </si>
  <si>
    <t>1987年11月17日</t>
  </si>
  <si>
    <t>中国计量学院</t>
  </si>
  <si>
    <t>粗轧</t>
  </si>
  <si>
    <t>1995年06月10日</t>
  </si>
  <si>
    <t>河南工业大学</t>
  </si>
  <si>
    <t>2018-10-10</t>
  </si>
  <si>
    <t>1980年10月17日</t>
  </si>
  <si>
    <t>1982年10月07日</t>
  </si>
  <si>
    <t>1981年02月20日</t>
  </si>
  <si>
    <t>精轧</t>
  </si>
  <si>
    <t>1982年10月08日</t>
  </si>
  <si>
    <t>1984年12月27日</t>
  </si>
  <si>
    <t>河北科技师范</t>
  </si>
  <si>
    <t>一助手</t>
  </si>
  <si>
    <t>1983年01月24日</t>
  </si>
  <si>
    <t>1987年05月13日</t>
  </si>
  <si>
    <t>河北农大</t>
  </si>
  <si>
    <t>1985年02月07日</t>
  </si>
  <si>
    <t>1982年08月31日</t>
  </si>
  <si>
    <t>信息管理与信息技术</t>
  </si>
  <si>
    <t>卷曲</t>
  </si>
  <si>
    <t>1982年10月25日</t>
  </si>
  <si>
    <t>1983年07月19日</t>
  </si>
  <si>
    <t>废钢工</t>
  </si>
  <si>
    <t>1986年05月26日</t>
  </si>
  <si>
    <t>辽宁科技学院</t>
  </si>
  <si>
    <t>1992年07月03日</t>
  </si>
  <si>
    <t>1993年09月05日</t>
  </si>
  <si>
    <t>1993年09月11日</t>
  </si>
  <si>
    <t>中包浇注工</t>
  </si>
  <si>
    <t>1972年07月01日</t>
  </si>
  <si>
    <t>1972年08月09日</t>
  </si>
  <si>
    <t>末助手</t>
  </si>
  <si>
    <t>1981年11月27日</t>
  </si>
  <si>
    <t>1976年10月07日</t>
  </si>
  <si>
    <t>1978年08月11日</t>
  </si>
  <si>
    <t>1975年05月14日</t>
  </si>
  <si>
    <t>河北综合职校</t>
  </si>
  <si>
    <t>1973年06月13日</t>
  </si>
  <si>
    <t>1979年05月02日</t>
  </si>
  <si>
    <t>1979年02月14日</t>
  </si>
  <si>
    <t>1976年03月31日</t>
  </si>
  <si>
    <t>1973年02月06日</t>
  </si>
  <si>
    <t>1973年11月15日</t>
  </si>
  <si>
    <t>1971年08月15日</t>
  </si>
  <si>
    <t>1975年11月25日</t>
  </si>
  <si>
    <t>1982年03月07日</t>
  </si>
  <si>
    <t>1982年06月25日</t>
  </si>
  <si>
    <t>1981年01月01日</t>
  </si>
  <si>
    <t>1981年10月30日</t>
  </si>
  <si>
    <t>1982年06月08日</t>
  </si>
  <si>
    <t>1981年07月21日</t>
  </si>
  <si>
    <t>1977年02月26日</t>
  </si>
  <si>
    <t>1984年09月13日</t>
  </si>
  <si>
    <t>1978年04月01日</t>
  </si>
  <si>
    <t>1981年11月23日</t>
  </si>
  <si>
    <t>邯郸工业学校</t>
  </si>
  <si>
    <t>运行作业区</t>
  </si>
  <si>
    <t>液体天车运行工</t>
  </si>
  <si>
    <t>1982年08月14日</t>
  </si>
  <si>
    <t>中国青年政治学院</t>
  </si>
  <si>
    <t>1985年05月01日</t>
  </si>
  <si>
    <t>办公自动化</t>
  </si>
  <si>
    <t>钢包热修运行班长</t>
  </si>
  <si>
    <t>1981年11月10日</t>
  </si>
  <si>
    <t>1983年10月03日</t>
  </si>
  <si>
    <t>1980年08月12日</t>
  </si>
  <si>
    <t>轧辊装配</t>
  </si>
  <si>
    <t>1980年05月04日</t>
  </si>
  <si>
    <t>1979年11月21日</t>
  </si>
  <si>
    <t>1978年07月14日</t>
  </si>
  <si>
    <t>LF炉精炼主操作</t>
  </si>
  <si>
    <t>1986年01月11日</t>
  </si>
  <si>
    <t>铁水预处理</t>
  </si>
  <si>
    <t>加料、精炼、浇注、接受跨天车运行工</t>
  </si>
  <si>
    <t>1985年07月23日</t>
  </si>
  <si>
    <t>河北冶金高级技术学校</t>
  </si>
  <si>
    <t>1987年07月31日</t>
  </si>
  <si>
    <t>河北冶金高级技工学校</t>
  </si>
  <si>
    <t>1986年06月06日</t>
  </si>
  <si>
    <t>1986年01月25日</t>
  </si>
  <si>
    <t>古冶电大</t>
  </si>
  <si>
    <t>1986年08月06日</t>
  </si>
  <si>
    <t>唐山工业职业技术学院</t>
  </si>
  <si>
    <t>1983年01月07日</t>
  </si>
  <si>
    <t>RH炉精炼辅助操作（炉前炉坑）</t>
  </si>
  <si>
    <t>1982年11月15日</t>
  </si>
  <si>
    <t>大学普通班</t>
  </si>
  <si>
    <t>探伤</t>
  </si>
  <si>
    <t>1981年08月25日</t>
  </si>
  <si>
    <t>LF炉精炼主控</t>
  </si>
  <si>
    <t>1981年09月29日</t>
  </si>
  <si>
    <t>1987年04月16日</t>
  </si>
  <si>
    <t>1985年12月09日</t>
  </si>
  <si>
    <t>开滦党校</t>
  </si>
  <si>
    <t>1980年05月24日</t>
  </si>
  <si>
    <t>三十中</t>
  </si>
  <si>
    <t>1985年09月27日</t>
  </si>
  <si>
    <t>古冶三十三中</t>
  </si>
  <si>
    <t>1983年09月05日</t>
  </si>
  <si>
    <t>唐山市第十二职业高中</t>
  </si>
  <si>
    <t>1985年10月23日</t>
  </si>
  <si>
    <t>开滦第二十八中</t>
  </si>
  <si>
    <t>1981年12月20日</t>
  </si>
  <si>
    <t>南厂技校</t>
  </si>
  <si>
    <t>1982年02月03日</t>
  </si>
  <si>
    <t>二十二中</t>
  </si>
  <si>
    <t>1979年03月31日</t>
  </si>
  <si>
    <t>唐山市综合职业中专</t>
  </si>
  <si>
    <t>1987年12月16日</t>
  </si>
  <si>
    <t>1991年10月20日</t>
  </si>
  <si>
    <t>1994年01月24日</t>
  </si>
  <si>
    <t>1997年02月16日</t>
  </si>
  <si>
    <t>1996年04月27日</t>
  </si>
  <si>
    <t>1994年04月02日</t>
  </si>
  <si>
    <t>园林</t>
  </si>
  <si>
    <t>1995年01月12日</t>
  </si>
  <si>
    <t>综采维修钳工</t>
  </si>
  <si>
    <t>1990年08月01日</t>
  </si>
  <si>
    <t>1971年11月01日</t>
  </si>
  <si>
    <t>高技</t>
  </si>
  <si>
    <t>铸造</t>
  </si>
  <si>
    <t>1983年02月20日</t>
  </si>
  <si>
    <t>1987年04月20日</t>
  </si>
  <si>
    <t>1987年12月14日</t>
  </si>
  <si>
    <t>电视大学</t>
  </si>
  <si>
    <t>李昂</t>
  </si>
  <si>
    <t>130204198909022714</t>
  </si>
  <si>
    <t>1989年09月02日</t>
  </si>
  <si>
    <t>1989年06月01日</t>
  </si>
  <si>
    <t>2015年10月27日</t>
  </si>
  <si>
    <t>17731393669</t>
  </si>
  <si>
    <t>1983年02月13日</t>
  </si>
  <si>
    <t>2016年10月28日</t>
  </si>
  <si>
    <t>13623138124</t>
  </si>
  <si>
    <t>中控操作</t>
  </si>
  <si>
    <t>1991年01月09日</t>
  </si>
  <si>
    <t>三亚学院</t>
  </si>
  <si>
    <t>2018-11-06</t>
  </si>
  <si>
    <t>转炉点检作业区点检员</t>
  </si>
  <si>
    <t>1996年08月19日</t>
  </si>
  <si>
    <t>大学生第七批20190101</t>
  </si>
  <si>
    <t>加热炉、粗轧点检作业区点检员</t>
  </si>
  <si>
    <t>1978年12月09日</t>
  </si>
  <si>
    <t>精轧、卷曲点检作业区点检员</t>
  </si>
  <si>
    <t>1970年10月06日</t>
  </si>
  <si>
    <t>钳工炉工</t>
  </si>
  <si>
    <t>唐山二十二中</t>
  </si>
  <si>
    <t>连铸点检作业区点检员</t>
  </si>
  <si>
    <t>1987年03月15日</t>
  </si>
  <si>
    <t>唐山十四中</t>
  </si>
  <si>
    <t>1975年09月19日</t>
  </si>
  <si>
    <t>1968年10月28日</t>
  </si>
  <si>
    <t>天车点检作业区点检员</t>
  </si>
  <si>
    <t>1983年01月22日</t>
  </si>
  <si>
    <t>1977年08月25日</t>
  </si>
  <si>
    <t>1988年12月01日</t>
  </si>
  <si>
    <t>唐山市集材中学</t>
  </si>
  <si>
    <t>1968年08月17日</t>
  </si>
  <si>
    <t>1975年04月24日</t>
  </si>
  <si>
    <t>1971年07月12日</t>
  </si>
  <si>
    <t>唐钢职大</t>
  </si>
  <si>
    <t>1976年10月14日</t>
  </si>
  <si>
    <t>石人沟子弟学校</t>
  </si>
  <si>
    <t>1992年04月07日</t>
  </si>
  <si>
    <t>唐山市建功中专</t>
  </si>
  <si>
    <t>1971年09月26日</t>
  </si>
  <si>
    <t>唐山十二中</t>
  </si>
  <si>
    <t>1973年06月14日</t>
  </si>
  <si>
    <t>1978年10月18日</t>
  </si>
  <si>
    <t>1974年05月14日</t>
  </si>
  <si>
    <t>1966年11月03日</t>
  </si>
  <si>
    <t>1970年01月17日</t>
  </si>
  <si>
    <t>机械局技校</t>
  </si>
  <si>
    <t>1977年11月02日</t>
  </si>
  <si>
    <t>1971年08月08日</t>
  </si>
  <si>
    <t>机械设备与制造</t>
  </si>
  <si>
    <t>1974年01月13日</t>
  </si>
  <si>
    <t>1984年05月09日</t>
  </si>
  <si>
    <t>职高</t>
  </si>
  <si>
    <t>驾驶维修</t>
  </si>
  <si>
    <t>唐山六中</t>
  </si>
  <si>
    <t>1978年07月27日</t>
  </si>
  <si>
    <t>1977年04月17日</t>
  </si>
  <si>
    <t>1975年10月22日</t>
  </si>
  <si>
    <t>1975年11月27日</t>
  </si>
  <si>
    <t>1983年05月20日</t>
  </si>
  <si>
    <t>计算机信息管理</t>
  </si>
  <si>
    <t>1980年07月11日</t>
  </si>
  <si>
    <t>1978年10月25日</t>
  </si>
  <si>
    <t>1968年02月18日</t>
  </si>
  <si>
    <t>1989年12月30日</t>
  </si>
  <si>
    <t>唐山师范学院滦州分院</t>
  </si>
  <si>
    <t>1973年05月20日</t>
  </si>
  <si>
    <t>1971年08月06日</t>
  </si>
  <si>
    <t>开三中</t>
  </si>
  <si>
    <t>1979年11月05日</t>
  </si>
  <si>
    <t>1984年10月04日</t>
  </si>
  <si>
    <t>数学与应用数学</t>
  </si>
  <si>
    <t>衡水学院</t>
  </si>
  <si>
    <t>1980年07月12日</t>
  </si>
  <si>
    <t>唐钢科技职业技术学院</t>
  </si>
  <si>
    <t>1974年11月06日</t>
  </si>
  <si>
    <t>1977年12月27日</t>
  </si>
  <si>
    <t>1988年01月25日</t>
  </si>
  <si>
    <t>机械设备维护管理</t>
  </si>
  <si>
    <t>唐山科技技术学院</t>
  </si>
  <si>
    <t>1982年01月23日</t>
  </si>
  <si>
    <t>秦皇岛青龙职业高中</t>
  </si>
  <si>
    <t>1987年02月20日</t>
  </si>
  <si>
    <t>1986年01月19日</t>
  </si>
  <si>
    <t>机电一体</t>
  </si>
  <si>
    <t>唐山工业技术学院</t>
  </si>
  <si>
    <t>1979年02月10日</t>
  </si>
  <si>
    <t>1973年11月09日</t>
  </si>
  <si>
    <t>1978年01月06日</t>
  </si>
  <si>
    <t>1969年09月22日</t>
  </si>
  <si>
    <t>唐山纺织技校</t>
  </si>
  <si>
    <t>1993年03月20日</t>
  </si>
  <si>
    <t>1994年01月21日</t>
  </si>
  <si>
    <t>高阳</t>
  </si>
  <si>
    <t>211403198606038036</t>
  </si>
  <si>
    <t>电气工程自动化</t>
  </si>
  <si>
    <t>不锈钢公司</t>
  </si>
  <si>
    <t>张俊</t>
  </si>
  <si>
    <t>130203199003283019</t>
  </si>
  <si>
    <t>东北农大</t>
  </si>
  <si>
    <t>刘颖杰</t>
  </si>
  <si>
    <t>130283199512131533</t>
  </si>
  <si>
    <t>王磊</t>
  </si>
  <si>
    <t>130205198908150315</t>
  </si>
  <si>
    <t>130202199509050611</t>
  </si>
  <si>
    <t>翻译</t>
  </si>
  <si>
    <t>辽宁对外经贸学院</t>
  </si>
  <si>
    <t>1966年10月16日</t>
  </si>
  <si>
    <t>河钢塞钢</t>
  </si>
  <si>
    <t>1963年08月15日</t>
  </si>
  <si>
    <t>1988年08月09日</t>
  </si>
  <si>
    <t>清华大学</t>
  </si>
  <si>
    <t>河钢集团战略企划部</t>
  </si>
  <si>
    <t>2019-03-03</t>
  </si>
  <si>
    <t>1980年04月04日</t>
  </si>
  <si>
    <t>18531537997</t>
  </si>
  <si>
    <t>金属材料</t>
  </si>
  <si>
    <t>2018-06-01</t>
  </si>
  <si>
    <t>1994年08月21日</t>
  </si>
  <si>
    <t>1995年01月16日</t>
  </si>
  <si>
    <t>营口理工学院</t>
  </si>
  <si>
    <t>1992年06月16日</t>
  </si>
  <si>
    <t>1969年05月08日</t>
  </si>
  <si>
    <t>保定板材</t>
  </si>
  <si>
    <t>2018年10月31日由安全（保卫）部调入</t>
  </si>
  <si>
    <t>1980年03月02日</t>
  </si>
  <si>
    <t>哈尔滨理工</t>
  </si>
  <si>
    <t>1979年07月02日</t>
  </si>
  <si>
    <t>1986年04月14日</t>
  </si>
  <si>
    <t>1986年02月14日</t>
  </si>
  <si>
    <t>电气工程及自动化</t>
  </si>
  <si>
    <t>河北建工</t>
  </si>
  <si>
    <t>1981年08月10日</t>
  </si>
  <si>
    <t>1979年06月13日</t>
  </si>
  <si>
    <t>1969年05月28日</t>
  </si>
  <si>
    <t>武汉钢铁学院</t>
  </si>
  <si>
    <t>1968年04月14日</t>
  </si>
  <si>
    <t>机械制造工艺设备</t>
  </si>
  <si>
    <t>华北理工</t>
  </si>
  <si>
    <t>1991年11月28日</t>
  </si>
  <si>
    <t>1965年12月12日</t>
  </si>
  <si>
    <t>1980年11月25日</t>
  </si>
  <si>
    <t>大连理工</t>
  </si>
  <si>
    <t>1986年12月06日</t>
  </si>
  <si>
    <t>1990年10月04日</t>
  </si>
  <si>
    <t>1987年04月05日</t>
  </si>
  <si>
    <t>检测技术与自动化装置</t>
  </si>
  <si>
    <t>贵州大学</t>
  </si>
  <si>
    <t>1990年10月12日</t>
  </si>
  <si>
    <t>1983年12月24日</t>
  </si>
  <si>
    <t>1993年01月10日</t>
  </si>
  <si>
    <t>1986年03月09日</t>
  </si>
  <si>
    <t>控制理论与控制工程</t>
  </si>
  <si>
    <t>1990年01月23日</t>
  </si>
  <si>
    <t>1994年05月28日</t>
  </si>
  <si>
    <t>1966年05月02日</t>
  </si>
  <si>
    <t>1978年10月07日</t>
  </si>
  <si>
    <t>1978年09月22日</t>
  </si>
  <si>
    <t>1989年08月21日</t>
  </si>
  <si>
    <t>青海大学</t>
  </si>
  <si>
    <t>1993年01月25日</t>
  </si>
  <si>
    <t>1993年10月30日</t>
  </si>
  <si>
    <t>过程装备控制工程</t>
  </si>
  <si>
    <t>1987年01月02日</t>
  </si>
  <si>
    <t>1991年10月21日</t>
  </si>
  <si>
    <t>课程与教学论</t>
  </si>
  <si>
    <t>东北师范大学</t>
  </si>
  <si>
    <t>赵永平</t>
  </si>
  <si>
    <t>130225198410265516</t>
  </si>
  <si>
    <t>2006年6月</t>
  </si>
  <si>
    <t>钟建民</t>
  </si>
  <si>
    <t>130203197308152133</t>
  </si>
  <si>
    <t>律师</t>
  </si>
  <si>
    <t>1974年06月21日</t>
  </si>
  <si>
    <t>2003年9月9日</t>
  </si>
  <si>
    <t>动力</t>
  </si>
  <si>
    <t>技管人员第八批</t>
  </si>
  <si>
    <t>1973年07月01日</t>
  </si>
  <si>
    <t>2005年8月25日</t>
  </si>
  <si>
    <t>13780236186</t>
  </si>
  <si>
    <t>输电工程</t>
  </si>
  <si>
    <t>东北电力大学</t>
  </si>
  <si>
    <t>运行中心操作</t>
  </si>
  <si>
    <t>1995年05月09日</t>
  </si>
  <si>
    <t>环境、材料成型</t>
  </si>
  <si>
    <t>煤气锅炉副司炉</t>
  </si>
  <si>
    <t>1995年12月19日</t>
  </si>
  <si>
    <t>能源与动力工程</t>
  </si>
  <si>
    <t>1968年02月09日</t>
  </si>
  <si>
    <t>管理</t>
  </si>
  <si>
    <t>热电作业区值班作业长</t>
  </si>
  <si>
    <t>1973年03月10日</t>
  </si>
  <si>
    <t>唐山市科技职业技术学院</t>
  </si>
  <si>
    <t>供电作业区日班作业长</t>
  </si>
  <si>
    <t>1970年10月15日</t>
  </si>
  <si>
    <t>1970年02月05日</t>
  </si>
  <si>
    <t>1961年08月21日</t>
  </si>
  <si>
    <t>1986年08月18日</t>
  </si>
  <si>
    <t>15297335255</t>
  </si>
  <si>
    <t>除尘环保（BOT）作业长</t>
  </si>
  <si>
    <t>化学工程</t>
  </si>
  <si>
    <t>脱硫脱硝（BOT）作业长</t>
  </si>
  <si>
    <t>燃气作业区值班作业长</t>
  </si>
  <si>
    <t>2009年10月14日</t>
  </si>
  <si>
    <t>13831323740</t>
  </si>
  <si>
    <t>河北联合大圩</t>
  </si>
  <si>
    <t>能源管理室主办</t>
  </si>
  <si>
    <t>1970年06月29日</t>
  </si>
  <si>
    <t>环保管理室主办</t>
  </si>
  <si>
    <t>1980年05月01日</t>
  </si>
  <si>
    <t>河北建筑科技学院</t>
  </si>
  <si>
    <t>环保管理室高级主管</t>
  </si>
  <si>
    <t>1969年04月03日</t>
  </si>
  <si>
    <t>燃气作业区日班作业长</t>
  </si>
  <si>
    <t>1972年11月08日</t>
  </si>
  <si>
    <t>热力</t>
  </si>
  <si>
    <t>承德石油</t>
  </si>
  <si>
    <t>设备室主办</t>
  </si>
  <si>
    <t>1986年01月05日</t>
  </si>
  <si>
    <t>1990年05月29日</t>
  </si>
  <si>
    <t>化工过程机械</t>
  </si>
  <si>
    <t>1975年01月23日</t>
  </si>
  <si>
    <t>1978年03月17日</t>
  </si>
  <si>
    <t>东北科技大学</t>
  </si>
  <si>
    <t>1976年02月16日</t>
  </si>
  <si>
    <t>给水排水</t>
  </si>
  <si>
    <t>1983年02月05日</t>
  </si>
  <si>
    <t>1987年06月09日</t>
  </si>
  <si>
    <t>2014年7月2日</t>
  </si>
  <si>
    <t>1983年01月06日</t>
  </si>
  <si>
    <t>技管人员第二批6月14日，同日被发改委环资处借调</t>
  </si>
  <si>
    <t>1983年07月09日</t>
  </si>
  <si>
    <t>1990年09月29日</t>
  </si>
  <si>
    <t>化学工程与技术</t>
  </si>
  <si>
    <t>热电作业区日班作业长</t>
  </si>
  <si>
    <t>1970年08月08日</t>
  </si>
  <si>
    <t>供电作业区值班作业长</t>
  </si>
  <si>
    <t>1972年02月11日</t>
  </si>
  <si>
    <t>电力系统及其自动化</t>
  </si>
  <si>
    <t>给水作业区日班作业长</t>
  </si>
  <si>
    <t>1971年02月12日</t>
  </si>
  <si>
    <t>唐山大学</t>
  </si>
  <si>
    <t>1978年09月28日</t>
  </si>
  <si>
    <t>河北建工学院</t>
  </si>
  <si>
    <t>能源中心主任</t>
  </si>
  <si>
    <t>1969年06月23日</t>
  </si>
  <si>
    <t>苏州城建环保学院</t>
  </si>
  <si>
    <t>气体公司</t>
  </si>
  <si>
    <t>2018年7月5日由工程技术部调入；2018年8月27日由制造部调入</t>
  </si>
  <si>
    <t>司泵工</t>
  </si>
  <si>
    <t>1967年10月03日</t>
  </si>
  <si>
    <t>唐山16中</t>
  </si>
  <si>
    <t>能源环保部</t>
  </si>
  <si>
    <t>煤气锅炉司炉</t>
  </si>
  <si>
    <t>1973年12月08日</t>
  </si>
  <si>
    <t>会计电算化</t>
  </si>
  <si>
    <t>郑州粮食学院</t>
  </si>
  <si>
    <t>1971年01月05日</t>
  </si>
  <si>
    <t>唐山技师培训学校</t>
  </si>
  <si>
    <t>热电点检员</t>
  </si>
  <si>
    <t>1971年01月02日</t>
  </si>
  <si>
    <t>给水点检员</t>
  </si>
  <si>
    <t>1969年01月28日</t>
  </si>
  <si>
    <t>1982年09月26日</t>
  </si>
  <si>
    <t>供电点检员</t>
  </si>
  <si>
    <t>1976年07月31日</t>
  </si>
  <si>
    <t>1965年02月24日</t>
  </si>
  <si>
    <t>唐山市五十五中学</t>
  </si>
  <si>
    <t>1977年02月03日</t>
  </si>
  <si>
    <t>机修</t>
  </si>
  <si>
    <t>1964年08月09日</t>
  </si>
  <si>
    <t>锅炉</t>
  </si>
  <si>
    <t>唐钢中学</t>
  </si>
  <si>
    <t>1978年08月28日</t>
  </si>
  <si>
    <t>1967年03月29日</t>
  </si>
  <si>
    <t>1970年06月04日</t>
  </si>
  <si>
    <t>兰州民航中学</t>
  </si>
  <si>
    <t>1994年04月25日</t>
  </si>
  <si>
    <t>华北理工大学轻工学院</t>
  </si>
  <si>
    <t>2018-09-27</t>
  </si>
  <si>
    <t>1974年04月30日</t>
  </si>
  <si>
    <t>给水作业区值班作业长</t>
  </si>
  <si>
    <t>1980年12月23日</t>
  </si>
  <si>
    <t>高压试验及电缆运行</t>
  </si>
  <si>
    <t>1974年07月13日</t>
  </si>
  <si>
    <t>1976年11月01日</t>
  </si>
  <si>
    <t>13784543598</t>
  </si>
  <si>
    <t>1986年09月12日</t>
  </si>
  <si>
    <t>18903233537</t>
  </si>
  <si>
    <t>1992年11月14日</t>
  </si>
  <si>
    <t>土木工程地下建筑工程</t>
  </si>
  <si>
    <t>2018-11-19</t>
  </si>
  <si>
    <t>TRT主值</t>
  </si>
  <si>
    <t>1973年08月14日</t>
  </si>
  <si>
    <t>1991-04-01</t>
  </si>
  <si>
    <t>1986年10月05日</t>
  </si>
  <si>
    <t>1983年11月20日</t>
  </si>
  <si>
    <t>1999-12-01</t>
  </si>
  <si>
    <t>电气自动化技术</t>
  </si>
  <si>
    <t>1973年12月10日</t>
  </si>
  <si>
    <t>1993-07-26</t>
  </si>
  <si>
    <t>鼓风机司机</t>
  </si>
  <si>
    <t>1974年02月25日</t>
  </si>
  <si>
    <t>1993-07-16</t>
  </si>
  <si>
    <t>计算机及其应用</t>
  </si>
  <si>
    <t>1979年03月19日</t>
  </si>
  <si>
    <t>1979年08月03日</t>
  </si>
  <si>
    <t>1998-10-16</t>
  </si>
  <si>
    <t>计算机与信息管理</t>
  </si>
  <si>
    <t>河北唐大</t>
  </si>
  <si>
    <t>1978年12月07日</t>
  </si>
  <si>
    <t>1997-10-16</t>
  </si>
  <si>
    <t>1978年10月29日</t>
  </si>
  <si>
    <t>1977年01月08日</t>
  </si>
  <si>
    <t>1972年11月11日</t>
  </si>
  <si>
    <t>1989-03-01</t>
  </si>
  <si>
    <t>古冶十八中学</t>
  </si>
  <si>
    <t>1984年03月18日</t>
  </si>
  <si>
    <t>河北司法学校</t>
  </si>
  <si>
    <t>1988年04月28日</t>
  </si>
  <si>
    <t>1986年10月07日</t>
  </si>
  <si>
    <t>口腔医学</t>
  </si>
  <si>
    <t>1985年11月06日</t>
  </si>
  <si>
    <t>1986年01月23日</t>
  </si>
  <si>
    <t>1983年05月03日</t>
  </si>
  <si>
    <t>1990年10月23日</t>
  </si>
  <si>
    <t>2014-07-01</t>
  </si>
  <si>
    <t>给水作业区值班作业长（副科级）</t>
  </si>
  <si>
    <t>1969年04月04日</t>
  </si>
  <si>
    <t>环保管理室</t>
  </si>
  <si>
    <t>环保监测工</t>
  </si>
  <si>
    <t>1994年07月20日</t>
  </si>
  <si>
    <t>环境工程专业</t>
  </si>
  <si>
    <t>辛娜</t>
  </si>
  <si>
    <t>130922198103072043</t>
  </si>
  <si>
    <t>郑向超</t>
  </si>
  <si>
    <t>130230198211080034</t>
  </si>
  <si>
    <t>2013年9月</t>
  </si>
  <si>
    <t>冶金自动化专业</t>
  </si>
  <si>
    <t>孙亮</t>
  </si>
  <si>
    <t>130204198410272714</t>
  </si>
  <si>
    <t>高子晗</t>
  </si>
  <si>
    <t>130203199509132410</t>
  </si>
  <si>
    <t>建筑环境与能源应用</t>
  </si>
  <si>
    <t>郭风宸</t>
  </si>
  <si>
    <t>130224197005260016</t>
  </si>
  <si>
    <t>火电厂建筑</t>
  </si>
  <si>
    <t>太原高等电力专科学校</t>
  </si>
  <si>
    <t>刘建强</t>
  </si>
  <si>
    <t>130223198808013711</t>
  </si>
  <si>
    <t>滦县电大</t>
  </si>
  <si>
    <t>田宇</t>
  </si>
  <si>
    <t>130203198607173019</t>
  </si>
  <si>
    <t>机械工程及其自动化</t>
  </si>
  <si>
    <t>孙耀东</t>
  </si>
  <si>
    <t>130203198210201819</t>
  </si>
  <si>
    <t>大本</t>
  </si>
  <si>
    <t>韩剑</t>
  </si>
  <si>
    <t>130205197906243919</t>
  </si>
  <si>
    <t>130204198401080016</t>
  </si>
  <si>
    <t>工业职业技术学院</t>
  </si>
  <si>
    <t>闫宝祥</t>
  </si>
  <si>
    <t>130205198601300614</t>
  </si>
  <si>
    <t>机电设备维修</t>
  </si>
  <si>
    <t>冯治阳</t>
  </si>
  <si>
    <t>130204198903290013</t>
  </si>
  <si>
    <t>防灾科技学院</t>
  </si>
  <si>
    <t>张英</t>
  </si>
  <si>
    <t>130203198202042424</t>
  </si>
  <si>
    <t>周宁</t>
  </si>
  <si>
    <t>130203198205180646</t>
  </si>
  <si>
    <t>刘卿</t>
  </si>
  <si>
    <t>130203198805311814</t>
  </si>
  <si>
    <t>北京语言大学</t>
  </si>
  <si>
    <t>陈志豪</t>
  </si>
  <si>
    <t>131181198603231095</t>
  </si>
  <si>
    <t>李志</t>
  </si>
  <si>
    <t>130205198207283916</t>
  </si>
  <si>
    <t>130205198205073915</t>
  </si>
  <si>
    <t>湖北广播电视大学</t>
  </si>
  <si>
    <t>崔洪博</t>
  </si>
  <si>
    <t>130225198410051913</t>
  </si>
  <si>
    <t>张昕鑫</t>
  </si>
  <si>
    <t>130204198402052412</t>
  </si>
  <si>
    <t>130203198606253017</t>
  </si>
  <si>
    <t>刘彪</t>
  </si>
  <si>
    <t>130203198504213612</t>
  </si>
  <si>
    <t>王智超</t>
  </si>
  <si>
    <t>130202198906060616</t>
  </si>
  <si>
    <t>高杨</t>
  </si>
  <si>
    <t>130203198808112415</t>
  </si>
  <si>
    <t>张健</t>
  </si>
  <si>
    <t>130203197304212418</t>
  </si>
  <si>
    <t>1996年7月</t>
  </si>
  <si>
    <t>乐亭汤家河中学</t>
  </si>
  <si>
    <t>靳建伟</t>
  </si>
  <si>
    <t>130204197812203311</t>
  </si>
  <si>
    <t>热动</t>
  </si>
  <si>
    <t>刘兆爱</t>
  </si>
  <si>
    <t>130224196803178215</t>
  </si>
  <si>
    <t>2002年</t>
  </si>
  <si>
    <t>滦南县胡各庄中学</t>
  </si>
  <si>
    <t>马林</t>
  </si>
  <si>
    <t>130203197902201532</t>
  </si>
  <si>
    <t>2018年</t>
  </si>
  <si>
    <t>计算机语言应用</t>
  </si>
  <si>
    <t>周琳</t>
  </si>
  <si>
    <t>130205197807243913</t>
  </si>
  <si>
    <t>2001年5月</t>
  </si>
  <si>
    <t>胡继华</t>
  </si>
  <si>
    <t>130202197807060317</t>
  </si>
  <si>
    <t>孟繁彬</t>
  </si>
  <si>
    <t>130204197802133057</t>
  </si>
  <si>
    <t>唐山电力技校</t>
  </si>
  <si>
    <t>130205197905153911</t>
  </si>
  <si>
    <t>陈志钢</t>
  </si>
  <si>
    <t>130204197810112715</t>
  </si>
  <si>
    <t>2010年3月</t>
  </si>
  <si>
    <t>王辉</t>
  </si>
  <si>
    <t>130203197901252418</t>
  </si>
  <si>
    <t>席忠</t>
  </si>
  <si>
    <t>130205197201112732</t>
  </si>
  <si>
    <t>58中学</t>
  </si>
  <si>
    <t>石义峰</t>
  </si>
  <si>
    <t>130202197801260334</t>
  </si>
  <si>
    <t>李一川</t>
  </si>
  <si>
    <t>130203197806102112</t>
  </si>
  <si>
    <t>孙静磊</t>
  </si>
  <si>
    <t>130203198105103037</t>
  </si>
  <si>
    <t>2010年11月</t>
  </si>
  <si>
    <t>河北广播电视大学唐山学院</t>
  </si>
  <si>
    <t>李玉军</t>
  </si>
  <si>
    <t>130202197602058029</t>
  </si>
  <si>
    <t>2010年7月</t>
  </si>
  <si>
    <t>财会</t>
  </si>
  <si>
    <t>柳宝柱</t>
  </si>
  <si>
    <t>130204196708022137</t>
  </si>
  <si>
    <t>石家庄陆军指挥学院</t>
  </si>
  <si>
    <t>胡建华</t>
  </si>
  <si>
    <t>130206198204061839</t>
  </si>
  <si>
    <t>2009年10月</t>
  </si>
  <si>
    <t>体育教育</t>
  </si>
  <si>
    <t>王亚群</t>
  </si>
  <si>
    <t>130203197910204514</t>
  </si>
  <si>
    <t>2008年1月</t>
  </si>
  <si>
    <t>保定财贸干校</t>
  </si>
  <si>
    <t>李朋来</t>
  </si>
  <si>
    <t>130205197507020056</t>
  </si>
  <si>
    <t>杨洋</t>
  </si>
  <si>
    <t>130202198301020611</t>
  </si>
  <si>
    <t>王建宏</t>
  </si>
  <si>
    <t>130203197006072410</t>
  </si>
  <si>
    <t>唐钢职工中等专业学校</t>
  </si>
  <si>
    <t>李轶谦</t>
  </si>
  <si>
    <t>130204197806211219</t>
  </si>
  <si>
    <t>2016年11月</t>
  </si>
  <si>
    <t>李宝成</t>
  </si>
  <si>
    <t>130204198303300919</t>
  </si>
  <si>
    <t>环境工程、工商管理</t>
  </si>
  <si>
    <t>白艳新</t>
  </si>
  <si>
    <t>130204196908112735</t>
  </si>
  <si>
    <t>河北冶金职业大学</t>
  </si>
  <si>
    <t>张永生</t>
  </si>
  <si>
    <t>132525197908110013</t>
  </si>
  <si>
    <t>2008年7月</t>
  </si>
  <si>
    <t>1970年05月26日</t>
  </si>
  <si>
    <t>东北大学材料学院</t>
  </si>
  <si>
    <t>2018-09-29</t>
  </si>
  <si>
    <t>1968年10月14日</t>
  </si>
  <si>
    <t>1963年04月02日</t>
  </si>
  <si>
    <t>河北矿冶学院</t>
  </si>
  <si>
    <t>1968年12月18日</t>
  </si>
  <si>
    <t>2004年9月8日</t>
  </si>
  <si>
    <t>1980年05月21日</t>
  </si>
  <si>
    <t>工学硕士</t>
  </si>
  <si>
    <t>1986年11月28日</t>
  </si>
  <si>
    <t>1985年07月15日</t>
  </si>
  <si>
    <t>江西理工</t>
  </si>
  <si>
    <t>1980年01月04日</t>
  </si>
  <si>
    <t>1989年09月08日</t>
  </si>
  <si>
    <t>1981年12月13日</t>
  </si>
  <si>
    <t>1968年12月08日</t>
  </si>
  <si>
    <t>1990年03月16日</t>
  </si>
  <si>
    <t>1987年05月29日</t>
  </si>
  <si>
    <t>1980年01月24日</t>
  </si>
  <si>
    <t>1966年08月06日</t>
  </si>
  <si>
    <t>河北店大</t>
  </si>
  <si>
    <t>电力电子与电力传动</t>
  </si>
  <si>
    <t>1985年02月11日</t>
  </si>
  <si>
    <t>物理电子学</t>
  </si>
  <si>
    <t>1982年07月11日</t>
  </si>
  <si>
    <t>液压</t>
  </si>
  <si>
    <t>1989年07月21日</t>
  </si>
  <si>
    <t>1982年10月29日</t>
  </si>
  <si>
    <t>1980年06月02日</t>
  </si>
  <si>
    <t>材料加工</t>
  </si>
  <si>
    <t>1988年08月14日</t>
  </si>
  <si>
    <t>1985年12月21日</t>
  </si>
  <si>
    <t>江苏大学</t>
  </si>
  <si>
    <t>1992年08月06日</t>
  </si>
  <si>
    <t>1984年12月14日</t>
  </si>
  <si>
    <t>1976年08月06日</t>
  </si>
  <si>
    <t>1973年06月07日</t>
  </si>
  <si>
    <t>1982年12月08日</t>
  </si>
  <si>
    <t>1974年05月05日</t>
  </si>
  <si>
    <t>轧钢专业</t>
  </si>
  <si>
    <t>河北冶金工业学校</t>
  </si>
  <si>
    <t>1991年05月17日</t>
  </si>
  <si>
    <t>1981年10月18日</t>
  </si>
  <si>
    <t>成品检验作业区</t>
  </si>
  <si>
    <t>1972年09月22日</t>
  </si>
  <si>
    <t>张鹏</t>
  </si>
  <si>
    <t>130204198501091556</t>
  </si>
  <si>
    <t>补扣项</t>
    <phoneticPr fontId="2" type="noConversion"/>
  </si>
  <si>
    <t>6217000180029185463</t>
  </si>
  <si>
    <t>6217000180022986461</t>
  </si>
  <si>
    <t>6217000180022176972</t>
  </si>
  <si>
    <t>6217000180023823754</t>
  </si>
  <si>
    <t>6217000180023869278</t>
  </si>
  <si>
    <t>6217000180022178465</t>
  </si>
  <si>
    <t>6217000180024869806</t>
  </si>
  <si>
    <t>6217000180024137519</t>
  </si>
  <si>
    <t>6217000180023874369</t>
  </si>
  <si>
    <t>6217000180024790184</t>
  </si>
  <si>
    <t>6217000180009495726</t>
  </si>
  <si>
    <t>6222800183011060605</t>
  </si>
  <si>
    <t>6217000180042904668</t>
  </si>
  <si>
    <t>6217000180022183853</t>
  </si>
  <si>
    <t>6210810180000246461</t>
  </si>
  <si>
    <t>6227000180450123891</t>
  </si>
  <si>
    <t>6217000180002023970</t>
  </si>
  <si>
    <t>6217000180043327786</t>
  </si>
  <si>
    <t>6236680180004427721</t>
  </si>
  <si>
    <t>6222800183011042314</t>
  </si>
  <si>
    <t>6217000180007708740</t>
  </si>
  <si>
    <t>6217000180043097710</t>
  </si>
  <si>
    <t>6217000180020384297</t>
  </si>
  <si>
    <t>6217000180043327778</t>
  </si>
  <si>
    <t>6217000180010328916</t>
  </si>
  <si>
    <t>6227000180690135523</t>
  </si>
  <si>
    <t>6227000181590016987</t>
  </si>
  <si>
    <t>6217000180042544704</t>
  </si>
  <si>
    <t>6217000180011170671</t>
  </si>
  <si>
    <t>6217000180009456942</t>
  </si>
  <si>
    <t>6236680180000222282</t>
  </si>
  <si>
    <t>6217000180043097124</t>
  </si>
  <si>
    <t>4367420181918085522</t>
  </si>
  <si>
    <t>6217000180022191591</t>
  </si>
  <si>
    <t>6217000180022192771</t>
  </si>
  <si>
    <t>6217000180022192615</t>
  </si>
  <si>
    <t>6217000180022192607</t>
  </si>
  <si>
    <t>6217000180022191187</t>
  </si>
  <si>
    <t>6217000180022191062</t>
  </si>
  <si>
    <t>6217000180011302647</t>
  </si>
  <si>
    <t>6217000180022185270</t>
  </si>
  <si>
    <t>6217000180022185981</t>
  </si>
  <si>
    <t>6217000180022186336</t>
  </si>
  <si>
    <t>6217000180022187367</t>
  </si>
  <si>
    <t>6217000180010133126</t>
  </si>
  <si>
    <t>6217000180022184919</t>
  </si>
  <si>
    <t>6217000180000380232</t>
  </si>
  <si>
    <t>6217000180022189090</t>
  </si>
  <si>
    <t>6217000180043275266</t>
  </si>
  <si>
    <t>6217000180022188035</t>
  </si>
  <si>
    <t>6217000180023859915</t>
  </si>
  <si>
    <t>6217000180042925713</t>
  </si>
  <si>
    <t>6217000180023844578</t>
  </si>
  <si>
    <t>6217000180024790168</t>
  </si>
  <si>
    <t>6217000180022988038</t>
  </si>
  <si>
    <t>6013825010002571213</t>
  </si>
  <si>
    <t>6236680180002152446</t>
  </si>
  <si>
    <t>6217000180023864113</t>
  </si>
  <si>
    <t>累计收入额</t>
    <phoneticPr fontId="2" type="noConversion"/>
  </si>
  <si>
    <t>身份证号</t>
    <phoneticPr fontId="2" type="noConversion"/>
  </si>
  <si>
    <t>员工编号</t>
    <phoneticPr fontId="2" type="noConversion"/>
  </si>
  <si>
    <t>所聘职务</t>
  </si>
  <si>
    <t>基础奖金系数</t>
  </si>
  <si>
    <t>本月绩效评价得分</t>
  </si>
  <si>
    <t>绩效奖金额</t>
  </si>
  <si>
    <t>专业责任制奖</t>
  </si>
  <si>
    <t>其他奖励</t>
  </si>
  <si>
    <t>其他扣款</t>
  </si>
  <si>
    <t>应发奖金</t>
  </si>
  <si>
    <t>消防组长</t>
  </si>
  <si>
    <t>协理</t>
  </si>
  <si>
    <t>调研督导主管</t>
  </si>
  <si>
    <t xml:space="preserve"> 张乃强</t>
  </si>
  <si>
    <t>中层</t>
  </si>
  <si>
    <t>操作</t>
  </si>
  <si>
    <t xml:space="preserve">宋英杰  </t>
  </si>
  <si>
    <t>高  升</t>
  </si>
  <si>
    <t>刘  畅</t>
  </si>
  <si>
    <t>孙  毅</t>
  </si>
  <si>
    <t>贾  南</t>
  </si>
  <si>
    <t>陈  辉</t>
  </si>
  <si>
    <t>张  宁</t>
  </si>
  <si>
    <t>贾  锋</t>
  </si>
  <si>
    <t>值班调度长</t>
  </si>
  <si>
    <t>值班调度</t>
  </si>
  <si>
    <t>铁口</t>
  </si>
  <si>
    <t>配管</t>
  </si>
  <si>
    <t>上料</t>
  </si>
  <si>
    <t>布袋热风</t>
  </si>
  <si>
    <t>中控工</t>
  </si>
  <si>
    <t>看火</t>
  </si>
  <si>
    <t>球团中控</t>
  </si>
  <si>
    <t>焙烧机操作</t>
  </si>
  <si>
    <t>堆取料</t>
  </si>
  <si>
    <t>混匀堆取料</t>
  </si>
  <si>
    <t>圆形料场堆取料</t>
  </si>
  <si>
    <t>中层管理人员</t>
  </si>
  <si>
    <t>王洋1</t>
  </si>
  <si>
    <t>王洋2</t>
  </si>
  <si>
    <t>保卫员</t>
  </si>
  <si>
    <t>操作工</t>
  </si>
  <si>
    <t>绩效奖金额</t>
    <phoneticPr fontId="2" type="noConversion"/>
  </si>
  <si>
    <t>部门奖励</t>
    <phoneticPr fontId="2" type="noConversion"/>
  </si>
  <si>
    <t>部门扣款</t>
    <phoneticPr fontId="2" type="noConversion"/>
  </si>
  <si>
    <t>累计专项扣除</t>
    <phoneticPr fontId="2" type="noConversion"/>
  </si>
  <si>
    <t>绩效奖金额</t>
    <phoneticPr fontId="4" type="noConversion"/>
  </si>
  <si>
    <t>专业责任制奖</t>
    <phoneticPr fontId="4" type="noConversion"/>
  </si>
  <si>
    <t>部门奖励</t>
    <phoneticPr fontId="4" type="noConversion"/>
  </si>
  <si>
    <t>部门扣减</t>
    <phoneticPr fontId="4" type="noConversion"/>
  </si>
  <si>
    <t>统计学历</t>
  </si>
  <si>
    <t>生日卡状况</t>
  </si>
  <si>
    <t>一体化管理主办</t>
  </si>
  <si>
    <t>法务合同主管</t>
  </si>
  <si>
    <t>高中及以下</t>
  </si>
  <si>
    <t>白敏</t>
  </si>
  <si>
    <t>142325199303212535</t>
  </si>
  <si>
    <t>15131533529</t>
  </si>
  <si>
    <t>材料</t>
  </si>
  <si>
    <t>大学生第十批</t>
  </si>
  <si>
    <t>2019-05-30</t>
  </si>
  <si>
    <t>贾宁</t>
  </si>
  <si>
    <t>130204198507222713</t>
  </si>
  <si>
    <t>13582557045</t>
  </si>
  <si>
    <t>高端技术人才引进第六批</t>
  </si>
  <si>
    <t>2019年5月由保卫部调至安全部</t>
  </si>
  <si>
    <t>铁前原料检验</t>
  </si>
  <si>
    <t>不享受生日卡</t>
  </si>
  <si>
    <t>巡防班组长</t>
  </si>
  <si>
    <t>厂容绿化主办</t>
  </si>
  <si>
    <t>输出组班组长</t>
  </si>
  <si>
    <t>圆形料场堆料操作</t>
  </si>
  <si>
    <t>汪书朝</t>
  </si>
  <si>
    <t>130224199310217312</t>
  </si>
  <si>
    <t>15511569896</t>
  </si>
  <si>
    <t>梁为秋</t>
  </si>
  <si>
    <t>152122199402011212</t>
  </si>
  <si>
    <t>18332771128</t>
  </si>
  <si>
    <t>生产技术室主办（炼钢）</t>
  </si>
  <si>
    <t>转炉作业区三助手</t>
  </si>
  <si>
    <t>精整作业区平整操作</t>
  </si>
  <si>
    <t>赵雷</t>
  </si>
  <si>
    <t>131127199212051632</t>
  </si>
  <si>
    <t>18232536309</t>
  </si>
  <si>
    <t>刘震</t>
  </si>
  <si>
    <t>130282199311151814</t>
  </si>
  <si>
    <t>15232790167</t>
  </si>
  <si>
    <t>曹锦涛</t>
  </si>
  <si>
    <t>130224199401077618</t>
  </si>
  <si>
    <t>15373556606</t>
  </si>
  <si>
    <t>北京交通大学</t>
  </si>
  <si>
    <t>鼓风机副司机</t>
  </si>
  <si>
    <t>环境监测</t>
  </si>
  <si>
    <t>环保管理（外部协调）主办</t>
  </si>
  <si>
    <t>供电点检</t>
  </si>
  <si>
    <t>给水点检</t>
  </si>
  <si>
    <t>余热汽轮机司机</t>
  </si>
  <si>
    <t>燃气点检</t>
  </si>
  <si>
    <t>热电点检</t>
  </si>
  <si>
    <t>饱和汽轮机副司机</t>
  </si>
  <si>
    <t>余热锅炉司炉</t>
  </si>
  <si>
    <t>饱和汽轮机司机</t>
  </si>
  <si>
    <t>煤气汽轮机司机</t>
  </si>
  <si>
    <t>环保管理（运行）主办</t>
  </si>
  <si>
    <t>2019年5月6日由热轧项目部调入</t>
  </si>
  <si>
    <t>姚佳</t>
  </si>
  <si>
    <t>130183199205190589</t>
  </si>
  <si>
    <t>15032526630</t>
  </si>
  <si>
    <t>2019年4月17日由热轧项目部调入</t>
  </si>
  <si>
    <t>2019年4月17日由制造部调入</t>
  </si>
  <si>
    <t>张宏博</t>
  </si>
  <si>
    <t>130283199310250411</t>
  </si>
  <si>
    <t>18232529702</t>
  </si>
  <si>
    <t>王浩南</t>
  </si>
  <si>
    <t>130524199405085013</t>
  </si>
  <si>
    <t>18232531720</t>
  </si>
  <si>
    <t>毛学</t>
  </si>
  <si>
    <t>130283199211210414</t>
  </si>
  <si>
    <t>18232529755</t>
  </si>
  <si>
    <t>柳晓辉</t>
  </si>
  <si>
    <t>130723199312151231</t>
  </si>
  <si>
    <t>15100526825</t>
  </si>
  <si>
    <t>高赛</t>
  </si>
  <si>
    <t>130682199206042271</t>
  </si>
  <si>
    <t>15633633820</t>
  </si>
  <si>
    <t>6217000180023870920</t>
  </si>
  <si>
    <t>6217000180024755989</t>
  </si>
  <si>
    <t>6217000066017759635</t>
  </si>
  <si>
    <t>6217000180040689857</t>
  </si>
  <si>
    <t>6217000180007750528</t>
  </si>
  <si>
    <t>6214660170096655</t>
  </si>
  <si>
    <t>6236680180002018993</t>
  </si>
  <si>
    <t>6227000180420022058</t>
  </si>
  <si>
    <t>6236680180002022250</t>
  </si>
  <si>
    <t>6236680180002018969</t>
  </si>
  <si>
    <t>6236680180002022375</t>
  </si>
  <si>
    <t>6236680180002022219</t>
  </si>
  <si>
    <t>6236680180004830221</t>
  </si>
  <si>
    <t>6236680180002022797</t>
  </si>
  <si>
    <t>6236680180002022359</t>
  </si>
  <si>
    <t>6236680180002022276</t>
  </si>
  <si>
    <t>6236680180002022235</t>
  </si>
  <si>
    <t>6236680180002022227</t>
  </si>
  <si>
    <t>6217000180043494750</t>
  </si>
  <si>
    <t>所在部门</t>
    <phoneticPr fontId="2" type="noConversion"/>
  </si>
  <si>
    <t>员工子组</t>
    <phoneticPr fontId="2" type="noConversion"/>
  </si>
  <si>
    <t>其 他</t>
  </si>
  <si>
    <t>主管师（安全）</t>
  </si>
  <si>
    <t>点检员(组长)</t>
  </si>
  <si>
    <t>点检员（组长）</t>
  </si>
  <si>
    <t>点检员（安全）</t>
  </si>
  <si>
    <t>铁口（组长）</t>
  </si>
  <si>
    <t>喷煤中控(组长)</t>
  </si>
  <si>
    <t>配管（组长）</t>
  </si>
  <si>
    <t>配管(组长)</t>
  </si>
  <si>
    <t>上料(组长)</t>
  </si>
  <si>
    <t>上料(组长,安全员)</t>
  </si>
  <si>
    <t>上料（组长）</t>
  </si>
  <si>
    <t>中控工（安全）</t>
  </si>
  <si>
    <t>中控工（组长）</t>
  </si>
  <si>
    <t>环冷筛分工（组长）</t>
  </si>
  <si>
    <t>破碎工（组长）</t>
  </si>
  <si>
    <t>球团中控（安全员）</t>
  </si>
  <si>
    <t>中控工（组长安全员）</t>
  </si>
  <si>
    <t>堆取料（组长）</t>
  </si>
  <si>
    <t>配料工（组长）</t>
  </si>
  <si>
    <t>李鹏来</t>
  </si>
  <si>
    <t>操作人员</t>
  </si>
  <si>
    <t>钟健民</t>
  </si>
  <si>
    <t>董  磊</t>
  </si>
  <si>
    <t>主  管</t>
  </si>
  <si>
    <t>王  慧</t>
  </si>
  <si>
    <t>司机兼调度（组长）</t>
  </si>
  <si>
    <t>司机兼安全员（组长）</t>
  </si>
  <si>
    <t>6217000180022599736</t>
  </si>
  <si>
    <t>6217000180023873387</t>
  </si>
  <si>
    <t>6236680180002562818</t>
  </si>
  <si>
    <t>6217000180024742946</t>
  </si>
  <si>
    <t>4340620180341493</t>
  </si>
  <si>
    <t>6217000180044125148</t>
  </si>
  <si>
    <t>张丽侠</t>
  </si>
  <si>
    <t>130203197605122125</t>
  </si>
  <si>
    <t>1976年05月12日</t>
  </si>
  <si>
    <t>1995-07-03</t>
  </si>
  <si>
    <t xml:space="preserve">河北联合大学 </t>
  </si>
  <si>
    <t>技管人员第九批</t>
  </si>
  <si>
    <t>2019-06-27</t>
  </si>
  <si>
    <t>130203198209190016</t>
  </si>
  <si>
    <t>1982年09月19日</t>
  </si>
  <si>
    <t>18031576280</t>
  </si>
  <si>
    <t>普瑞特</t>
  </si>
  <si>
    <t>2019-07-01</t>
  </si>
  <si>
    <t>2019-02-25</t>
  </si>
  <si>
    <t>1981年08月11日</t>
  </si>
  <si>
    <t>魏铭辰</t>
  </si>
  <si>
    <t>210302198201160938</t>
  </si>
  <si>
    <t>2005-08-01</t>
  </si>
  <si>
    <t>2019-06-28</t>
  </si>
  <si>
    <t>1987年02月18日</t>
  </si>
  <si>
    <t>付川</t>
  </si>
  <si>
    <t>130225198206297414</t>
  </si>
  <si>
    <t>1982年06月29日</t>
  </si>
  <si>
    <t>1986年10月23日</t>
  </si>
  <si>
    <t>1993年03月21日</t>
  </si>
  <si>
    <t>1985年07月22日</t>
  </si>
  <si>
    <t>汪洪峰</t>
  </si>
  <si>
    <t>高级专家</t>
  </si>
  <si>
    <t>340821197312271236</t>
  </si>
  <si>
    <t>1973年12月27日</t>
  </si>
  <si>
    <t>1996-07-01</t>
  </si>
  <si>
    <t>高端技术人才第六批</t>
  </si>
  <si>
    <t>刘志卫</t>
  </si>
  <si>
    <t>131102198411230631</t>
  </si>
  <si>
    <t>1984年11月23日</t>
  </si>
  <si>
    <t>2008-07-05</t>
  </si>
  <si>
    <t>王晓娣</t>
  </si>
  <si>
    <t>热轧产品研究所主办</t>
  </si>
  <si>
    <t>130502197407011563</t>
  </si>
  <si>
    <t>1974年07月01日</t>
  </si>
  <si>
    <t>1998-08-01</t>
  </si>
  <si>
    <t>15128316591</t>
  </si>
  <si>
    <t>宣钢技管人员抽调第三批</t>
  </si>
  <si>
    <t>李江华</t>
  </si>
  <si>
    <t>炼铁与环境资源研究所主办</t>
  </si>
  <si>
    <t>133026198006152411</t>
  </si>
  <si>
    <t>2005-07-01</t>
  </si>
  <si>
    <t>13731308427</t>
  </si>
  <si>
    <t>河北理工大学冶金与能源学院</t>
  </si>
  <si>
    <t>陶喜来</t>
  </si>
  <si>
    <t>132330198011212415</t>
  </si>
  <si>
    <t>1980年11月21日</t>
  </si>
  <si>
    <t>平玉</t>
  </si>
  <si>
    <t>13244019820912032X</t>
  </si>
  <si>
    <t>1982年09月12日</t>
  </si>
  <si>
    <t>13754433691</t>
  </si>
  <si>
    <t>1978年06月06日</t>
  </si>
  <si>
    <t>1987年02月17日</t>
  </si>
  <si>
    <t>陈占坤</t>
  </si>
  <si>
    <t>成品检验作业区主办</t>
  </si>
  <si>
    <t>371102198501204757</t>
  </si>
  <si>
    <t>1985年01月20日</t>
  </si>
  <si>
    <t>15028508745</t>
  </si>
  <si>
    <t>赵越</t>
  </si>
  <si>
    <t>131081198606282538</t>
  </si>
  <si>
    <t>15127335755</t>
  </si>
  <si>
    <t>刘延风</t>
  </si>
  <si>
    <t>130203197410112111</t>
  </si>
  <si>
    <t>1974年10月11日</t>
  </si>
  <si>
    <t>付成翔</t>
  </si>
  <si>
    <t>生产计划（物料平衡）管理主办</t>
  </si>
  <si>
    <t>231026198801010035</t>
  </si>
  <si>
    <t>1988年01月01日</t>
  </si>
  <si>
    <t>2010-07-01</t>
  </si>
  <si>
    <t>铁道交通运营管理</t>
  </si>
  <si>
    <t>黑龙江交通职业技术学院</t>
  </si>
  <si>
    <t>王卓识</t>
  </si>
  <si>
    <t>130705198807237128</t>
  </si>
  <si>
    <t>1988年07月23日</t>
  </si>
  <si>
    <t>2012-12-01</t>
  </si>
  <si>
    <t>商务英语</t>
  </si>
  <si>
    <t>吉林华侨外国语学院</t>
  </si>
  <si>
    <t>周哲玄</t>
  </si>
  <si>
    <t>210504199502061093</t>
  </si>
  <si>
    <t>1995年02月06日</t>
  </si>
  <si>
    <t>2017-11-01</t>
  </si>
  <si>
    <t>18532626215</t>
  </si>
  <si>
    <t>哈尔滨体育学院</t>
  </si>
  <si>
    <t>1968年11月06日</t>
  </si>
  <si>
    <t>刘建新</t>
  </si>
  <si>
    <t>设备管理中心主办</t>
  </si>
  <si>
    <t>130705197210210024</t>
  </si>
  <si>
    <t>1972年10月21日</t>
  </si>
  <si>
    <t>张晓霞</t>
  </si>
  <si>
    <t>130104197307072423</t>
  </si>
  <si>
    <t>1973年07月07日</t>
  </si>
  <si>
    <t>阴胜军</t>
  </si>
  <si>
    <t>133022197901301719</t>
  </si>
  <si>
    <t>1979年01月30日</t>
  </si>
  <si>
    <t>2003-07-01</t>
  </si>
  <si>
    <t>13785342693</t>
  </si>
  <si>
    <t>李冬梅</t>
  </si>
  <si>
    <t>13292419790108804X</t>
  </si>
  <si>
    <t>1979年01月08日</t>
  </si>
  <si>
    <t>13730436908</t>
  </si>
  <si>
    <t>郝元林</t>
  </si>
  <si>
    <t>130930198312300911</t>
  </si>
  <si>
    <t>1983年12月30日</t>
  </si>
  <si>
    <t>赵海</t>
  </si>
  <si>
    <t>130721198305185110</t>
  </si>
  <si>
    <t>1983年05月18日</t>
  </si>
  <si>
    <t>15932384915</t>
  </si>
  <si>
    <t>李环</t>
  </si>
  <si>
    <t>130224198408250546</t>
  </si>
  <si>
    <t>1984年08月25日</t>
  </si>
  <si>
    <t>杨文宽</t>
  </si>
  <si>
    <t>130705198210017130</t>
  </si>
  <si>
    <t>1982年10月01日</t>
  </si>
  <si>
    <t>2004-12-01</t>
  </si>
  <si>
    <t>机械设计制作及自动化</t>
  </si>
  <si>
    <t>范辉</t>
  </si>
  <si>
    <t>61052419831001081X</t>
  </si>
  <si>
    <t>1983年10月01日</t>
  </si>
  <si>
    <t xml:space="preserve">河北理工大学 </t>
  </si>
  <si>
    <t>高炉维检作业区主办</t>
  </si>
  <si>
    <t>烧结球团维检作业区主办</t>
  </si>
  <si>
    <t>热轧作业区维检</t>
  </si>
  <si>
    <t>1995年12月13日</t>
  </si>
  <si>
    <t>2019年7月1日由热轧部调至信息自动化部</t>
  </si>
  <si>
    <t>赵高继</t>
  </si>
  <si>
    <t>高炉维检作业区维检</t>
  </si>
  <si>
    <t>130705196902280950</t>
  </si>
  <si>
    <t>1969年02月28日</t>
  </si>
  <si>
    <t>130705197412270957</t>
  </si>
  <si>
    <t>1974年12月27日</t>
  </si>
  <si>
    <t>1995-07-01</t>
  </si>
  <si>
    <t>马建民</t>
  </si>
  <si>
    <t>炼钢维检作业区维检</t>
  </si>
  <si>
    <t>130705197710120930</t>
  </si>
  <si>
    <t>1977年10月12日</t>
  </si>
  <si>
    <t>1997-12-01</t>
  </si>
  <si>
    <t>13833322979</t>
  </si>
  <si>
    <t>财审</t>
  </si>
  <si>
    <t>张家口市公交学校</t>
  </si>
  <si>
    <t>刘名</t>
  </si>
  <si>
    <t>烧结球团维检作业区维检</t>
  </si>
  <si>
    <t>132529198206131418</t>
  </si>
  <si>
    <t>1982年06月13日</t>
  </si>
  <si>
    <t>2007-09-01</t>
  </si>
  <si>
    <t>江西理工大学</t>
  </si>
  <si>
    <t>薄巍</t>
  </si>
  <si>
    <t>130705198402093015</t>
  </si>
  <si>
    <t>李文华</t>
  </si>
  <si>
    <t>130430198510101115</t>
  </si>
  <si>
    <t>1985年10月10日</t>
  </si>
  <si>
    <t>2010-09-01</t>
  </si>
  <si>
    <t>电气</t>
  </si>
  <si>
    <t>刘争艳</t>
  </si>
  <si>
    <t>130982198502061129</t>
  </si>
  <si>
    <t>1985年02月06日</t>
  </si>
  <si>
    <t>张春生</t>
  </si>
  <si>
    <t>130705198303220912</t>
  </si>
  <si>
    <t>1983年03月22日</t>
  </si>
  <si>
    <t>2019年7月10日由设备管理部调入</t>
  </si>
  <si>
    <t>2019年7月10日由热轧事业部调入</t>
  </si>
  <si>
    <t>高光宇</t>
  </si>
  <si>
    <t>130223197611150013</t>
  </si>
  <si>
    <t>1976年11月15日</t>
  </si>
  <si>
    <t>1997-01-01</t>
  </si>
  <si>
    <t>制氧</t>
  </si>
  <si>
    <t>宋建河</t>
  </si>
  <si>
    <t>13020519681215091X</t>
  </si>
  <si>
    <t>1968年12月15日</t>
  </si>
  <si>
    <t>1987-11-01</t>
  </si>
  <si>
    <t>赵玉军</t>
  </si>
  <si>
    <t>130225197204266193</t>
  </si>
  <si>
    <t>1972年04月26日</t>
  </si>
  <si>
    <t xml:space="preserve">东北大学  </t>
  </si>
  <si>
    <t>1993年10月21日</t>
  </si>
  <si>
    <t>1994年02月01日</t>
  </si>
  <si>
    <t>熔剂制备工</t>
  </si>
  <si>
    <t>2019年5月由安全部调至保卫部，2019年7月由保卫部调至炼铁部</t>
  </si>
  <si>
    <t>盛国生</t>
  </si>
  <si>
    <t>130203197409173013</t>
  </si>
  <si>
    <t>1974年09月17日</t>
  </si>
  <si>
    <t>乔海龙</t>
  </si>
  <si>
    <t>130229198809165037</t>
  </si>
  <si>
    <t>董洪超</t>
  </si>
  <si>
    <t>球团点检</t>
  </si>
  <si>
    <t>132428198106150417</t>
  </si>
  <si>
    <t>1981年06月15日</t>
  </si>
  <si>
    <t>13463323838</t>
  </si>
  <si>
    <t>河北理工大学机械工程学院</t>
  </si>
  <si>
    <t>郝春山</t>
  </si>
  <si>
    <t>132526197106170811</t>
  </si>
  <si>
    <t>1971年06月17日</t>
  </si>
  <si>
    <t>1991-09-01</t>
  </si>
  <si>
    <t>13831302768</t>
  </si>
  <si>
    <t>工业企业管理</t>
  </si>
  <si>
    <t>王国刚</t>
  </si>
  <si>
    <t>原料中控</t>
  </si>
  <si>
    <t>132826197308205919</t>
  </si>
  <si>
    <t>1973年08月20日</t>
  </si>
  <si>
    <t>1991-01-01</t>
  </si>
  <si>
    <t>13785351583</t>
  </si>
  <si>
    <t>闫冬</t>
  </si>
  <si>
    <t>原料点检</t>
  </si>
  <si>
    <t>130705197512110010</t>
  </si>
  <si>
    <t>1975年12月11日</t>
  </si>
  <si>
    <t>2013-07-01</t>
  </si>
  <si>
    <t>胡晓仑</t>
  </si>
  <si>
    <t>130705197612120937</t>
  </si>
  <si>
    <t>1976年12月12日</t>
  </si>
  <si>
    <t>1997-09-01</t>
  </si>
  <si>
    <t>13784581502</t>
  </si>
  <si>
    <t>精炼、浇注、接受跨天车运行工</t>
  </si>
  <si>
    <t>辅助天车运行工</t>
  </si>
  <si>
    <t>1986年06月03日</t>
  </si>
  <si>
    <t>1990年03月28日</t>
  </si>
  <si>
    <t>1989年08月15日</t>
  </si>
  <si>
    <t>1992年12月05日</t>
  </si>
  <si>
    <t>1993年11月15日</t>
  </si>
  <si>
    <t>李涛</t>
  </si>
  <si>
    <t>130203198312242419</t>
  </si>
  <si>
    <t>商璐</t>
  </si>
  <si>
    <t>130202198811053632</t>
  </si>
  <si>
    <t>130203197206053011</t>
  </si>
  <si>
    <t>1972年06月05日</t>
  </si>
  <si>
    <t>1989-08-11</t>
  </si>
  <si>
    <t>龙华中学</t>
  </si>
  <si>
    <t>夏桂刚</t>
  </si>
  <si>
    <t>132928198110013033</t>
  </si>
  <si>
    <t>1981年10月01日</t>
  </si>
  <si>
    <t>15931327910</t>
  </si>
  <si>
    <t>闫国强</t>
  </si>
  <si>
    <t>13043419820719481X</t>
  </si>
  <si>
    <t>1982年07月19日</t>
  </si>
  <si>
    <t>15350737670</t>
  </si>
  <si>
    <t>李清帅</t>
  </si>
  <si>
    <t>130624198604092014</t>
  </si>
  <si>
    <t>1986年04月09日</t>
  </si>
  <si>
    <t>13653134997</t>
  </si>
  <si>
    <t>东北大学秦皇岛分校</t>
  </si>
  <si>
    <t>董乐乐</t>
  </si>
  <si>
    <t>130123198605293332</t>
  </si>
  <si>
    <t>1986年05月29日</t>
  </si>
  <si>
    <t>李新民</t>
  </si>
  <si>
    <t>130525198608162316</t>
  </si>
  <si>
    <t>1986年08月16日</t>
  </si>
  <si>
    <t>高丽娜</t>
  </si>
  <si>
    <t>130227198610080244</t>
  </si>
  <si>
    <t>1986年10月08日</t>
  </si>
  <si>
    <t>15075398928</t>
  </si>
  <si>
    <t>张杰</t>
  </si>
  <si>
    <t>130730198702041416</t>
  </si>
  <si>
    <t>1987年02月04日</t>
  </si>
  <si>
    <t>15127373763</t>
  </si>
  <si>
    <t>河北理工大学冶金学院</t>
  </si>
  <si>
    <t>张帅</t>
  </si>
  <si>
    <t>130224199311290511</t>
  </si>
  <si>
    <t>1993年11月29日</t>
  </si>
  <si>
    <t>2016-07-01</t>
  </si>
  <si>
    <t>郑然</t>
  </si>
  <si>
    <t>130705197408091518</t>
  </si>
  <si>
    <t>1974年08月09日</t>
  </si>
  <si>
    <t>张秀斌</t>
  </si>
  <si>
    <t>130705197611290934</t>
  </si>
  <si>
    <t>1976年11月29日</t>
  </si>
  <si>
    <t>13785290514</t>
  </si>
  <si>
    <t>冯伟</t>
  </si>
  <si>
    <t>130705198207027119</t>
  </si>
  <si>
    <t>1982年07月02日</t>
  </si>
  <si>
    <t>1999-07-01</t>
  </si>
  <si>
    <t>15081329692</t>
  </si>
  <si>
    <t>李文龙</t>
  </si>
  <si>
    <t>130705198512151212</t>
  </si>
  <si>
    <t>1985年12月15日</t>
  </si>
  <si>
    <t>张家口职业高中</t>
  </si>
  <si>
    <t>130705198607160031</t>
  </si>
  <si>
    <t>1986年07月16日</t>
  </si>
  <si>
    <t>2011-07-01</t>
  </si>
  <si>
    <t>15831382840</t>
  </si>
  <si>
    <t>张家口二中</t>
  </si>
  <si>
    <t>李玉龙</t>
  </si>
  <si>
    <t>130705198711250993</t>
  </si>
  <si>
    <t>1987年11月25日</t>
  </si>
  <si>
    <t>张北县第一中学</t>
  </si>
  <si>
    <t>王鹏云</t>
  </si>
  <si>
    <t>130822198906264596</t>
  </si>
  <si>
    <t>1989年06月26日</t>
  </si>
  <si>
    <t>天津翔宇技术学院</t>
  </si>
  <si>
    <t>侯伟</t>
  </si>
  <si>
    <t>130705198912090615</t>
  </si>
  <si>
    <t>1989年12月09日</t>
  </si>
  <si>
    <t>2006-12-01</t>
  </si>
  <si>
    <t>宣化科技职业学院</t>
  </si>
  <si>
    <t>田亮</t>
  </si>
  <si>
    <t>130225199711020939</t>
  </si>
  <si>
    <t>1997年11月02日</t>
  </si>
  <si>
    <t>1984年10月26日</t>
  </si>
  <si>
    <t>1973年08月15日</t>
  </si>
  <si>
    <t>1994年01月07日</t>
  </si>
  <si>
    <t>2019年6月10日由热轧调至</t>
  </si>
  <si>
    <t>尹翔申</t>
  </si>
  <si>
    <t>130203198402113311</t>
  </si>
  <si>
    <t>1984年02月11日</t>
  </si>
  <si>
    <t>2003-12-01</t>
  </si>
  <si>
    <t>1969年11月04日</t>
  </si>
  <si>
    <t>1981年03月07日</t>
  </si>
  <si>
    <t>1982年11月08日</t>
  </si>
  <si>
    <t>1984年10月27日</t>
  </si>
  <si>
    <t>1988年08月01日</t>
  </si>
  <si>
    <t>1986年07月17日</t>
  </si>
  <si>
    <t>1982年10月20日</t>
  </si>
  <si>
    <t>1979年06月24日</t>
  </si>
  <si>
    <t>1984年01月08日</t>
  </si>
  <si>
    <t>1986年01月30日</t>
  </si>
  <si>
    <t>1989年03月29日</t>
  </si>
  <si>
    <t>1982年02月04日</t>
  </si>
  <si>
    <t>1982年05月18日</t>
  </si>
  <si>
    <t>1988年05月31日</t>
  </si>
  <si>
    <t>1986年03月23日</t>
  </si>
  <si>
    <t>1982年07月28日</t>
  </si>
  <si>
    <t>1982年05月07日</t>
  </si>
  <si>
    <t>1984年02月05日</t>
  </si>
  <si>
    <t>1986年06月25日</t>
  </si>
  <si>
    <t>1985年04月21日</t>
  </si>
  <si>
    <t>1988年08月11日</t>
  </si>
  <si>
    <t>1973年04月21日</t>
  </si>
  <si>
    <t>1978年12月20日</t>
  </si>
  <si>
    <t>1968年03月17日</t>
  </si>
  <si>
    <t>1979年02月20日</t>
  </si>
  <si>
    <t>1978年07月24日</t>
  </si>
  <si>
    <t>1978年07月06日</t>
  </si>
  <si>
    <t>1978年02月13日</t>
  </si>
  <si>
    <t>1979年05月15日</t>
  </si>
  <si>
    <t>1978年10月11日</t>
  </si>
  <si>
    <t>1979年01月25日</t>
  </si>
  <si>
    <t>1972年01月11日</t>
  </si>
  <si>
    <t>1978年01月26日</t>
  </si>
  <si>
    <t>1978年06月10日</t>
  </si>
  <si>
    <t>1981年05月10日</t>
  </si>
  <si>
    <t>1967年08月02日</t>
  </si>
  <si>
    <t>1979年10月20日</t>
  </si>
  <si>
    <t>1975年07月02日</t>
  </si>
  <si>
    <t>1983年01月02日</t>
  </si>
  <si>
    <t>1970年06月07日</t>
  </si>
  <si>
    <t>1978年06月21日</t>
  </si>
  <si>
    <t>1983年03月30日</t>
  </si>
  <si>
    <t>1969年08月11日</t>
  </si>
  <si>
    <t>1979年08月11日</t>
  </si>
  <si>
    <t>1992年05月19日</t>
  </si>
  <si>
    <t>于涛</t>
  </si>
  <si>
    <t>130205197402160319</t>
  </si>
  <si>
    <t>1974年02月16日</t>
  </si>
  <si>
    <t>王希瑞</t>
  </si>
  <si>
    <t>130204197409290611</t>
  </si>
  <si>
    <t>1974年09月29日</t>
  </si>
  <si>
    <t>刘文宝</t>
  </si>
  <si>
    <t>130205197302270318</t>
  </si>
  <si>
    <t>1973年02月27日</t>
  </si>
  <si>
    <t>贾永顺</t>
  </si>
  <si>
    <t>130203197305252112</t>
  </si>
  <si>
    <t>1973年05月25日</t>
  </si>
  <si>
    <t>1993-02-01</t>
  </si>
  <si>
    <t>唐钢职业高中</t>
  </si>
  <si>
    <t>王骏</t>
  </si>
  <si>
    <t>130203198607153317</t>
  </si>
  <si>
    <t>1986年07月15日</t>
  </si>
  <si>
    <t>王金友</t>
  </si>
  <si>
    <t>13020419680528151X</t>
  </si>
  <si>
    <t>1968年05月28日</t>
  </si>
  <si>
    <t>1987-10-15</t>
  </si>
  <si>
    <t>47中</t>
  </si>
  <si>
    <t>石磊</t>
  </si>
  <si>
    <t>130203198609223016</t>
  </si>
  <si>
    <t>1986年09月22日</t>
  </si>
  <si>
    <t>王旭</t>
  </si>
  <si>
    <t>130203198708210632</t>
  </si>
  <si>
    <t>1987年08月21日</t>
  </si>
  <si>
    <t>刘康</t>
  </si>
  <si>
    <t>130203198804070019</t>
  </si>
  <si>
    <t>1988年04月07日</t>
  </si>
  <si>
    <t>李恒</t>
  </si>
  <si>
    <t>130126198805202414</t>
  </si>
  <si>
    <t>1988年05月20日</t>
  </si>
  <si>
    <t>吴雷</t>
  </si>
  <si>
    <t>130203198202232113</t>
  </si>
  <si>
    <t>1982年02月23日</t>
  </si>
  <si>
    <t>2001-02-01</t>
  </si>
  <si>
    <t>刘竞尧</t>
  </si>
  <si>
    <t>130225198807105916</t>
  </si>
  <si>
    <t>张新来</t>
  </si>
  <si>
    <t>13022319801020691X</t>
  </si>
  <si>
    <t>1980年10月20日</t>
  </si>
  <si>
    <t>杜文斋</t>
  </si>
  <si>
    <t>130203198211273611</t>
  </si>
  <si>
    <t>1982年11月27日</t>
  </si>
  <si>
    <t>李宾</t>
  </si>
  <si>
    <t>130204198303070017</t>
  </si>
  <si>
    <t>1983年03月07日</t>
  </si>
  <si>
    <t>唐山八中</t>
  </si>
  <si>
    <t>许川</t>
  </si>
  <si>
    <t>130223198511111134</t>
  </si>
  <si>
    <t>1985年11月11日</t>
  </si>
  <si>
    <t>2004-11-01</t>
  </si>
  <si>
    <t>滦县六中</t>
  </si>
  <si>
    <t>甘甜</t>
  </si>
  <si>
    <t>130204198506142711</t>
  </si>
  <si>
    <t>1985年06月14日</t>
  </si>
  <si>
    <t>2004-09-01</t>
  </si>
  <si>
    <t xml:space="preserve">唐山市第二十三中 </t>
  </si>
  <si>
    <t>丁明杰</t>
  </si>
  <si>
    <t>13023019811128091X</t>
  </si>
  <si>
    <t>1981年11月28日</t>
  </si>
  <si>
    <t>2004-07-01</t>
  </si>
  <si>
    <t>黄佳林</t>
  </si>
  <si>
    <t>130204198406032718</t>
  </si>
  <si>
    <t>1984年06月03日</t>
  </si>
  <si>
    <t>刘春</t>
  </si>
  <si>
    <t>130204197602250910</t>
  </si>
  <si>
    <t>1976年02月25日</t>
  </si>
  <si>
    <t>1995-05-01</t>
  </si>
  <si>
    <t>应用电子技术</t>
  </si>
  <si>
    <t>李国军</t>
  </si>
  <si>
    <t>130204198204091218</t>
  </si>
  <si>
    <t>1982年04月09日</t>
  </si>
  <si>
    <t>2000-12-01</t>
  </si>
  <si>
    <t>丁瑞成</t>
  </si>
  <si>
    <t>130228197308090232</t>
  </si>
  <si>
    <t>1973年08月09日</t>
  </si>
  <si>
    <t>1989-05-01</t>
  </si>
  <si>
    <t>除尘</t>
  </si>
  <si>
    <t>遵化市西留村乡中学</t>
  </si>
  <si>
    <t>李飞</t>
  </si>
  <si>
    <t>130230198812083310</t>
  </si>
  <si>
    <t>北京外国语学院</t>
  </si>
  <si>
    <t>郝东</t>
  </si>
  <si>
    <t>232101198309202616</t>
  </si>
  <si>
    <t>2006-07-10</t>
  </si>
  <si>
    <t>中厚板公司</t>
  </si>
  <si>
    <t>张冬冬</t>
  </si>
  <si>
    <t>130205198102101813</t>
  </si>
  <si>
    <t>1981年02月10日</t>
  </si>
  <si>
    <t>河北省委党校函授学院</t>
  </si>
  <si>
    <t>潘海涛</t>
  </si>
  <si>
    <t>130203197912050037</t>
  </si>
  <si>
    <t>1979年12月05日</t>
  </si>
  <si>
    <t>130705197310210937</t>
  </si>
  <si>
    <t>1973年10月21日</t>
  </si>
  <si>
    <t>1992-07-01</t>
  </si>
  <si>
    <t>李喜景</t>
  </si>
  <si>
    <t>130705197302017117</t>
  </si>
  <si>
    <t>1973年02月01日</t>
  </si>
  <si>
    <t>1989-07-01</t>
  </si>
  <si>
    <t>13831326973</t>
  </si>
  <si>
    <t>1985年01月09日</t>
  </si>
  <si>
    <t>1993年10月25日</t>
  </si>
  <si>
    <t>1994年05月08日</t>
  </si>
  <si>
    <t>1992年11月21日</t>
  </si>
  <si>
    <t>1993年12月15日</t>
  </si>
  <si>
    <t>1992年06月04日</t>
  </si>
  <si>
    <t>徐阳</t>
  </si>
  <si>
    <t>210423198702053011</t>
  </si>
  <si>
    <t>1987年02月05日</t>
  </si>
  <si>
    <t xml:space="preserve">金属材料及热处理 </t>
  </si>
  <si>
    <t>张子超</t>
  </si>
  <si>
    <t>130635199203052859</t>
  </si>
  <si>
    <t>1992年03月05日</t>
  </si>
  <si>
    <t>陈建军</t>
  </si>
  <si>
    <t>130202197512112116</t>
  </si>
  <si>
    <t xml:space="preserve">河北冶金职工大学  </t>
  </si>
  <si>
    <t>项有兵</t>
  </si>
  <si>
    <t>341021198312158374</t>
  </si>
  <si>
    <t>1983年12月15日</t>
  </si>
  <si>
    <t>2006-07-11</t>
  </si>
  <si>
    <t>张朝发</t>
  </si>
  <si>
    <t>132223197906031814</t>
  </si>
  <si>
    <t>1979年06月03日</t>
  </si>
  <si>
    <t>河北航空航天大学</t>
  </si>
  <si>
    <t>130731198301110632</t>
  </si>
  <si>
    <t>2009-03-04</t>
  </si>
  <si>
    <t>陆文杰</t>
  </si>
  <si>
    <t>130202198106050313</t>
  </si>
  <si>
    <t>1981年06月05日</t>
  </si>
  <si>
    <t>2004-12-31</t>
  </si>
  <si>
    <t xml:space="preserve">机械设计制造及其自动化  </t>
  </si>
  <si>
    <t xml:space="preserve">河北理工大学  </t>
  </si>
  <si>
    <t>杜鹏</t>
  </si>
  <si>
    <t>130203198301214519</t>
  </si>
  <si>
    <t>1983年01月21日</t>
  </si>
  <si>
    <t>姚茂</t>
  </si>
  <si>
    <t>13063519850921043X</t>
  </si>
  <si>
    <t>1985年09月21日</t>
  </si>
  <si>
    <t>胡井涛</t>
  </si>
  <si>
    <t>150424198503053035</t>
  </si>
  <si>
    <t>1985年03月05日</t>
  </si>
  <si>
    <t>2011-07-19</t>
  </si>
  <si>
    <t>孙浩源</t>
  </si>
  <si>
    <t>210381198705262511</t>
  </si>
  <si>
    <t>1987年05月26日</t>
  </si>
  <si>
    <t>金属材料及热处理</t>
  </si>
  <si>
    <t>温有斌</t>
  </si>
  <si>
    <t>130729198811030817</t>
  </si>
  <si>
    <t>1988年11月03日</t>
  </si>
  <si>
    <t>2015-07-15</t>
  </si>
  <si>
    <t>韩磊</t>
  </si>
  <si>
    <t>130204198703080636</t>
  </si>
  <si>
    <t>1987年03月08日</t>
  </si>
  <si>
    <t>2012-11-01</t>
  </si>
  <si>
    <t>杨小伟</t>
  </si>
  <si>
    <t>130205198108153913</t>
  </si>
  <si>
    <t>1981年08月15日</t>
  </si>
  <si>
    <t>2002-08-08</t>
  </si>
  <si>
    <t>北京理工</t>
  </si>
  <si>
    <t>程龙</t>
  </si>
  <si>
    <t>130203198803282415</t>
  </si>
  <si>
    <t>1988年03月28日</t>
  </si>
  <si>
    <t>时秀峰</t>
  </si>
  <si>
    <t>130203198607143012</t>
  </si>
  <si>
    <t>2013-06-01</t>
  </si>
  <si>
    <t>唐山第十一中学</t>
  </si>
  <si>
    <t>王鹤</t>
  </si>
  <si>
    <t>130225198504142955</t>
  </si>
  <si>
    <t>1985年04月14日</t>
  </si>
  <si>
    <t>机电设备维修管理</t>
  </si>
  <si>
    <t>130204198110071814</t>
  </si>
  <si>
    <t>1981年10月07日</t>
  </si>
  <si>
    <t>靳晓霞</t>
  </si>
  <si>
    <t>142622198203210025</t>
  </si>
  <si>
    <t>1982年03月21日</t>
  </si>
  <si>
    <t>15830335816</t>
  </si>
  <si>
    <t>河南财经学院</t>
  </si>
  <si>
    <t>丁强</t>
  </si>
  <si>
    <t>130705198411160638</t>
  </si>
  <si>
    <t>夏学超</t>
  </si>
  <si>
    <t>130282198601230022</t>
  </si>
  <si>
    <t>13473326916</t>
  </si>
  <si>
    <t>王永璐</t>
  </si>
  <si>
    <t>130705198910071517</t>
  </si>
  <si>
    <t>1989年10月07日</t>
  </si>
  <si>
    <t>陆阳</t>
  </si>
  <si>
    <t>130705198904260020</t>
  </si>
  <si>
    <t>1989年04月26日</t>
  </si>
  <si>
    <t>15127335756</t>
  </si>
  <si>
    <t>杨敬彪</t>
  </si>
  <si>
    <t>130621199010233030</t>
  </si>
  <si>
    <t>祁新</t>
  </si>
  <si>
    <t>130281199311113512</t>
  </si>
  <si>
    <t>1993年11月11日</t>
  </si>
  <si>
    <t>2018-11-01</t>
  </si>
  <si>
    <t>燕山大学里仁学院</t>
  </si>
  <si>
    <t>郝建军</t>
  </si>
  <si>
    <t>轧线钳工</t>
  </si>
  <si>
    <t>130705197610100035</t>
  </si>
  <si>
    <t>1976年10月10日</t>
  </si>
  <si>
    <t>1997-07-01</t>
  </si>
  <si>
    <t>河北冶金职工技术学院</t>
  </si>
  <si>
    <t>王春钢</t>
  </si>
  <si>
    <t>130705198502250014</t>
  </si>
  <si>
    <t>1985年02月25日</t>
  </si>
  <si>
    <t>张家口计算机学校</t>
  </si>
  <si>
    <t>丁常海</t>
  </si>
  <si>
    <t>浇钢工</t>
  </si>
  <si>
    <t>130721198805231013</t>
  </si>
  <si>
    <t>1988年05月23日</t>
  </si>
  <si>
    <t>兽医</t>
  </si>
  <si>
    <t>沽源县教育学院</t>
  </si>
  <si>
    <t>加热工</t>
  </si>
  <si>
    <t>130721199009011639</t>
  </si>
  <si>
    <t>1990年09月01日</t>
  </si>
  <si>
    <t>2010-12-01</t>
  </si>
  <si>
    <t>生产过程自动化技术专业</t>
  </si>
  <si>
    <t>天津职业技术学院</t>
  </si>
  <si>
    <t>宋君瑞</t>
  </si>
  <si>
    <t>371425198908223619</t>
  </si>
  <si>
    <t>1989年08月22日</t>
  </si>
  <si>
    <t>2015-04-15</t>
  </si>
  <si>
    <t xml:space="preserve">辽宁科技大学 </t>
  </si>
  <si>
    <t>外租房津贴</t>
  </si>
  <si>
    <t>其他补发</t>
  </si>
  <si>
    <t>其他补扣</t>
  </si>
  <si>
    <t>应发工资</t>
  </si>
  <si>
    <t>养老保险员工实缴</t>
  </si>
  <si>
    <t>失业保险员工实缴</t>
  </si>
  <si>
    <t>医疗保险员工实缴</t>
  </si>
  <si>
    <t>个人所得税</t>
  </si>
  <si>
    <t>实发工资</t>
  </si>
  <si>
    <t>6217000180024105169</t>
  </si>
  <si>
    <t>6217000180024091534</t>
  </si>
  <si>
    <t>6217000180002740615</t>
  </si>
  <si>
    <t>6217000180002700502</t>
  </si>
  <si>
    <t>6217000180014560662</t>
  </si>
  <si>
    <t>6210810170001630862</t>
  </si>
  <si>
    <t>6210810170000761031</t>
  </si>
  <si>
    <t>6217000170007468593</t>
  </si>
  <si>
    <t>6217000180040690558</t>
  </si>
  <si>
    <t>6210810170000935130</t>
  </si>
  <si>
    <t>6217000180032382644</t>
  </si>
  <si>
    <t>6210810180000238898</t>
  </si>
  <si>
    <t>6217000180011540261</t>
  </si>
  <si>
    <t>6217000180038202861</t>
  </si>
  <si>
    <t>6217000180023874625</t>
  </si>
  <si>
    <t>6217000180022195147</t>
  </si>
  <si>
    <t>6217000180022191443</t>
  </si>
  <si>
    <t>6217000180022191294</t>
  </si>
  <si>
    <t>6217000180022195642</t>
  </si>
  <si>
    <t>6217000180022195766</t>
  </si>
  <si>
    <t>6217000180024110417</t>
  </si>
  <si>
    <t>6217000180004116681</t>
  </si>
  <si>
    <t>6217000180040518205</t>
  </si>
  <si>
    <t>6217000180002694069</t>
  </si>
  <si>
    <t>6217000180023845690</t>
  </si>
  <si>
    <t>6217000180022955052</t>
  </si>
  <si>
    <t>6227000180700071361</t>
  </si>
  <si>
    <t>6217000180022954980</t>
  </si>
  <si>
    <t>6217000180022955011</t>
  </si>
  <si>
    <t>6217000180038591768</t>
  </si>
  <si>
    <t>6217000180022954949</t>
  </si>
  <si>
    <t>6217000180022954733</t>
  </si>
  <si>
    <t>6217000180022954675</t>
  </si>
  <si>
    <t>6217000180022956282</t>
  </si>
  <si>
    <t>6217000180022961910</t>
  </si>
  <si>
    <t>6217000180022955227</t>
  </si>
  <si>
    <t>6217000180022184125</t>
  </si>
  <si>
    <t>6217000180023873502</t>
  </si>
  <si>
    <t>6217000180022185189</t>
  </si>
  <si>
    <t>6217000180022186930</t>
  </si>
  <si>
    <t>6217000180023843745</t>
  </si>
  <si>
    <t>6217000180018935928</t>
  </si>
  <si>
    <t>6217000180043836695</t>
  </si>
  <si>
    <t>6217000180013038017</t>
  </si>
  <si>
    <t>6217000180042948210</t>
  </si>
  <si>
    <t>6217000180043966500</t>
  </si>
  <si>
    <t>6217000180028383390</t>
  </si>
  <si>
    <t>6217000180017724661</t>
  </si>
  <si>
    <t>6217000180022166536</t>
  </si>
  <si>
    <t>6217000180022948776</t>
  </si>
  <si>
    <t>6227000180040279450</t>
  </si>
  <si>
    <t>6217000180022586899</t>
  </si>
  <si>
    <t>6217000180032820056</t>
  </si>
  <si>
    <t>6217000180000355697</t>
  </si>
  <si>
    <t>6217000180025135546</t>
  </si>
  <si>
    <t>6227000180160206978</t>
  </si>
  <si>
    <t>6217000180013445972</t>
  </si>
  <si>
    <t>6217000180024787651</t>
  </si>
  <si>
    <t>6217000180024775755</t>
  </si>
  <si>
    <t>6217000180024790432</t>
  </si>
  <si>
    <t>6217000180024752929</t>
  </si>
  <si>
    <t>6217000180024774766</t>
  </si>
  <si>
    <t>6217000180024781258</t>
  </si>
  <si>
    <t>6217000180004662700</t>
  </si>
  <si>
    <t>6227000180280182794</t>
  </si>
  <si>
    <t>6217000180003203365</t>
  </si>
  <si>
    <t>6236680180003233302</t>
  </si>
  <si>
    <t>6236680180004603396</t>
  </si>
  <si>
    <t>6227000180500061075</t>
  </si>
  <si>
    <t>6217000180027970858</t>
  </si>
  <si>
    <t>6217000180022954881</t>
  </si>
  <si>
    <t>6217000180032828828</t>
  </si>
  <si>
    <t>6217000180023875150</t>
  </si>
  <si>
    <t>6210810170000723890</t>
  </si>
  <si>
    <t>6236680170000622128</t>
  </si>
  <si>
    <t>6217001370034189837</t>
  </si>
  <si>
    <t>6217000180005012343</t>
  </si>
  <si>
    <t>6227000170700319233</t>
  </si>
  <si>
    <t>6217000170008022415</t>
  </si>
  <si>
    <t>6227000170700103793</t>
  </si>
  <si>
    <t>6210810170001017821</t>
  </si>
  <si>
    <t>6217000170006057777</t>
  </si>
  <si>
    <t>6210810170000936484</t>
  </si>
  <si>
    <t>6210810170000801258</t>
  </si>
  <si>
    <t>6210810170000759613</t>
  </si>
  <si>
    <t>6210810170000804567</t>
  </si>
  <si>
    <t>6210810170000083675</t>
  </si>
  <si>
    <t>6217855000023489990</t>
  </si>
  <si>
    <t>6217000170012823550</t>
  </si>
  <si>
    <t>6217000170000897780</t>
  </si>
  <si>
    <t>6217000180042404925</t>
  </si>
  <si>
    <t>6227000170810178388</t>
  </si>
  <si>
    <t>6217000170000897608</t>
  </si>
  <si>
    <t>6217000180009623939</t>
  </si>
  <si>
    <t>6217000170013932236</t>
  </si>
  <si>
    <t>6217000170000895511</t>
  </si>
  <si>
    <t>6214990170033584</t>
  </si>
  <si>
    <t>6217000180043653934</t>
  </si>
  <si>
    <t>6217000180043655434</t>
  </si>
  <si>
    <t>6217000170000890272</t>
  </si>
  <si>
    <t>6217000180043653967</t>
  </si>
  <si>
    <t>6217000170007746360</t>
  </si>
  <si>
    <t>6210810170000757906</t>
  </si>
  <si>
    <t>6210810170000757740</t>
  </si>
  <si>
    <t>6210810170001986785</t>
  </si>
  <si>
    <t>6236680170000609802</t>
  </si>
  <si>
    <t>6217000170006071224</t>
  </si>
  <si>
    <t>6210810170000788901</t>
  </si>
  <si>
    <t>6210810170000769265</t>
  </si>
  <si>
    <t>6210810170000766394</t>
  </si>
  <si>
    <t>6210810170001585033</t>
  </si>
  <si>
    <t>6210810170000769059</t>
  </si>
  <si>
    <t>6217000180042404933</t>
  </si>
  <si>
    <t>6210810170000126540</t>
  </si>
  <si>
    <t>6210810170000191007</t>
  </si>
  <si>
    <t>6217000170014130871</t>
  </si>
  <si>
    <t>6217000170013107516</t>
  </si>
  <si>
    <t>6217000170004336702</t>
  </si>
  <si>
    <t>6227000170700299914</t>
  </si>
  <si>
    <t>6217000170000902374</t>
  </si>
  <si>
    <t>6217000170014085950</t>
  </si>
  <si>
    <t>6210810170000760793</t>
  </si>
  <si>
    <t>6210810170000760629</t>
  </si>
  <si>
    <t>6217000170007932523</t>
  </si>
  <si>
    <t>6210810170000758391</t>
  </si>
  <si>
    <t>6210810170000761072</t>
  </si>
  <si>
    <t>6217000170000906367</t>
  </si>
  <si>
    <t>6210810170000025320</t>
  </si>
  <si>
    <t>6210810170000758599</t>
  </si>
  <si>
    <t>6227000170700318789</t>
  </si>
  <si>
    <t>6210810170000805887</t>
  </si>
  <si>
    <t>6217000170003400681</t>
  </si>
  <si>
    <t>6217000180043653975</t>
  </si>
  <si>
    <t>6217000180043653942</t>
  </si>
  <si>
    <t>银行卡号</t>
  </si>
  <si>
    <t>员工子组</t>
  </si>
  <si>
    <t>经济责任制奖</t>
  </si>
  <si>
    <t>专项责任制奖</t>
  </si>
  <si>
    <t>部门奖励</t>
  </si>
  <si>
    <t>部门扣款</t>
  </si>
  <si>
    <t>补扣项</t>
  </si>
  <si>
    <t>奖金应发</t>
  </si>
  <si>
    <t>奖金实发</t>
  </si>
  <si>
    <t>员工编号</t>
    <phoneticPr fontId="2" type="noConversion"/>
  </si>
  <si>
    <t>助理绩效薪</t>
    <phoneticPr fontId="2" type="noConversion"/>
  </si>
  <si>
    <t>技术业务人员</t>
  </si>
  <si>
    <t>职称</t>
  </si>
  <si>
    <t>年龄结构</t>
  </si>
  <si>
    <t>青工</t>
  </si>
  <si>
    <t>合同起始时间</t>
  </si>
  <si>
    <t>经营管理</t>
  </si>
  <si>
    <t>副高</t>
  </si>
  <si>
    <t>46-50</t>
  </si>
  <si>
    <t>36岁以上</t>
  </si>
  <si>
    <t>中级</t>
  </si>
  <si>
    <t>1990-11-01</t>
  </si>
  <si>
    <t>41-45</t>
  </si>
  <si>
    <t>1995-08-01</t>
  </si>
  <si>
    <t>2018-12-01</t>
  </si>
  <si>
    <t>1995-07-12</t>
  </si>
  <si>
    <t>1991-07-15</t>
  </si>
  <si>
    <t>其他人员</t>
  </si>
  <si>
    <t>助理</t>
  </si>
  <si>
    <t>26-30</t>
  </si>
  <si>
    <t>35岁以下</t>
  </si>
  <si>
    <t>31-35</t>
  </si>
  <si>
    <t>2019-01-01</t>
  </si>
  <si>
    <t>2008-07-28</t>
  </si>
  <si>
    <t>36-40</t>
  </si>
  <si>
    <t>2004-08-01</t>
  </si>
  <si>
    <t>2018-05-01</t>
  </si>
  <si>
    <t>2016-01-11</t>
  </si>
  <si>
    <t>2011-05-26</t>
  </si>
  <si>
    <t>2009-07-05</t>
  </si>
  <si>
    <t>2018-02-01</t>
  </si>
  <si>
    <t>25岁以下</t>
  </si>
  <si>
    <t>2017-07-01</t>
  </si>
  <si>
    <t>2018-10-01</t>
  </si>
  <si>
    <t>2009-10-01</t>
  </si>
  <si>
    <t>薪酬管理主办</t>
  </si>
  <si>
    <t>人才开发高级主管</t>
  </si>
  <si>
    <t>1998-12-01</t>
  </si>
  <si>
    <t>刘婧月</t>
  </si>
  <si>
    <t>130205199609283921</t>
  </si>
  <si>
    <t>1996年09月28日</t>
  </si>
  <si>
    <t>2019-08-01</t>
  </si>
  <si>
    <t>纺织工程</t>
  </si>
  <si>
    <t>中原工学院</t>
  </si>
  <si>
    <t>大学生第十一批</t>
  </si>
  <si>
    <t>2019-08-05</t>
  </si>
  <si>
    <t>1988-11-01</t>
  </si>
  <si>
    <t>2016-10-01</t>
  </si>
  <si>
    <t>2007-06-01</t>
  </si>
  <si>
    <t>1989-11-01</t>
  </si>
  <si>
    <t>2015-07-01</t>
  </si>
  <si>
    <t>2018-07-01</t>
  </si>
  <si>
    <t>2001-05-01</t>
  </si>
  <si>
    <t>2019-02-01</t>
  </si>
  <si>
    <t>2006-10-01</t>
  </si>
  <si>
    <t>2009-12-01</t>
  </si>
  <si>
    <t>2007-07-13</t>
  </si>
  <si>
    <t>2008-07-09</t>
  </si>
  <si>
    <t>1991-07-01</t>
  </si>
  <si>
    <t>2006-07-14</t>
  </si>
  <si>
    <t>2019-05-01</t>
  </si>
  <si>
    <t>管理创新（运营改善）主办</t>
  </si>
  <si>
    <t>佟郁</t>
  </si>
  <si>
    <t>13020219960528061X</t>
  </si>
  <si>
    <t>1996年05月28日</t>
  </si>
  <si>
    <t>运动训练/工商管理</t>
  </si>
  <si>
    <t>洛阳师范大学</t>
  </si>
  <si>
    <t>谭高雅</t>
  </si>
  <si>
    <t>130221199603281423</t>
  </si>
  <si>
    <t>1996年03月28日</t>
  </si>
  <si>
    <t>51-55</t>
  </si>
  <si>
    <t>1988-07-01</t>
  </si>
  <si>
    <t>1994-07-22</t>
  </si>
  <si>
    <t>2014-07-07</t>
  </si>
  <si>
    <t>2008-08-01</t>
  </si>
  <si>
    <t>1990-03-16</t>
  </si>
  <si>
    <t>56-60</t>
  </si>
  <si>
    <t>1980-06-14</t>
  </si>
  <si>
    <t>1985-09-01</t>
  </si>
  <si>
    <t>1979-10-01</t>
  </si>
  <si>
    <t>1981-08-01</t>
  </si>
  <si>
    <t>1992-09-01</t>
  </si>
  <si>
    <t>财务人员</t>
  </si>
  <si>
    <t>2005-03-01</t>
  </si>
  <si>
    <t>2006-02-01</t>
  </si>
  <si>
    <t>2006-06-01</t>
  </si>
  <si>
    <t>1995-08-05</t>
  </si>
  <si>
    <t>2016-09-01</t>
  </si>
  <si>
    <t>2007-11-01</t>
  </si>
  <si>
    <t>2008-02-14</t>
  </si>
  <si>
    <t>2017-06-01</t>
  </si>
  <si>
    <t>2001-08-01</t>
  </si>
  <si>
    <t>2011-12-15</t>
  </si>
  <si>
    <t>1999-09-01</t>
  </si>
  <si>
    <t>贾俊</t>
  </si>
  <si>
    <t>130225199707183719</t>
  </si>
  <si>
    <t>1997年07月18日</t>
  </si>
  <si>
    <t>内蒙古民族大学</t>
  </si>
  <si>
    <t>姚明雪</t>
  </si>
  <si>
    <t>130224199510138520</t>
  </si>
  <si>
    <t>1995年10月13日</t>
  </si>
  <si>
    <t>何天旭</t>
  </si>
  <si>
    <t>130205199405240911</t>
  </si>
  <si>
    <t>1994年05月24日</t>
  </si>
  <si>
    <t>中南财经政法大学</t>
  </si>
  <si>
    <t>徐一宁</t>
  </si>
  <si>
    <t>130202199701241223</t>
  </si>
  <si>
    <t>1997年01月24日</t>
  </si>
  <si>
    <t>李欣桐</t>
  </si>
  <si>
    <t>130224199709133014</t>
  </si>
  <si>
    <t>1997年09月13日</t>
  </si>
  <si>
    <t>税务</t>
  </si>
  <si>
    <t>刘倩</t>
  </si>
  <si>
    <t>37098219940927062X</t>
  </si>
  <si>
    <t>1994年09月27日</t>
  </si>
  <si>
    <t>山东财经大学</t>
  </si>
  <si>
    <t>正高</t>
  </si>
  <si>
    <t>研发人员</t>
  </si>
  <si>
    <t>2000-10-01</t>
  </si>
  <si>
    <t>2004-11-04</t>
  </si>
  <si>
    <t>1996-01-01</t>
  </si>
  <si>
    <t>2008-08-04</t>
  </si>
  <si>
    <t>2017-12-01</t>
  </si>
  <si>
    <t>2011-11-01</t>
  </si>
  <si>
    <t>2019-06-01</t>
  </si>
  <si>
    <t>2009-03-01</t>
  </si>
  <si>
    <t>1990-11-09</t>
  </si>
  <si>
    <t>2008-01-01</t>
  </si>
  <si>
    <t>1996-05-01</t>
  </si>
  <si>
    <t>1991-12-01</t>
  </si>
  <si>
    <t>1994-07-10</t>
  </si>
  <si>
    <t>1997-11-01</t>
  </si>
  <si>
    <t>2008-12-01</t>
  </si>
  <si>
    <t>2013-09-01</t>
  </si>
  <si>
    <t>2014-08-01</t>
  </si>
  <si>
    <t>2003-12-22</t>
  </si>
  <si>
    <t>2016-12-01</t>
  </si>
  <si>
    <t>2009-07-02</t>
  </si>
  <si>
    <t>2002-12-01</t>
  </si>
  <si>
    <t>1993-08-01</t>
  </si>
  <si>
    <t>1998-10-28</t>
  </si>
  <si>
    <t>1986-08-01</t>
  </si>
  <si>
    <t>1992-08-01</t>
  </si>
  <si>
    <t>1985-07-01</t>
  </si>
  <si>
    <t>1988-12-01</t>
  </si>
  <si>
    <t>1997-08-01</t>
  </si>
  <si>
    <t>2007-04-01</t>
  </si>
  <si>
    <t>2002-08-01</t>
  </si>
  <si>
    <t>2007-08-01</t>
  </si>
  <si>
    <t>汽车运输管理现场调度</t>
  </si>
  <si>
    <t>铆焊</t>
  </si>
  <si>
    <t>许可</t>
  </si>
  <si>
    <t>130204199702273318</t>
  </si>
  <si>
    <t>1997年02月27日</t>
  </si>
  <si>
    <t>东华理工大学</t>
  </si>
  <si>
    <t>孙若缤</t>
  </si>
  <si>
    <t>130203199312100925</t>
  </si>
  <si>
    <t>2016-03-01</t>
  </si>
  <si>
    <t>物流专业</t>
  </si>
  <si>
    <t>2003-12-31</t>
  </si>
  <si>
    <t>1981-10-25</t>
  </si>
  <si>
    <t>2005-07-13</t>
  </si>
  <si>
    <t>2008-07-26</t>
  </si>
  <si>
    <t>2011-12-01</t>
  </si>
  <si>
    <t>2008-07-23</t>
  </si>
  <si>
    <t>1993-11-01</t>
  </si>
  <si>
    <t>1992-11-11</t>
  </si>
  <si>
    <t>1995-06-01</t>
  </si>
  <si>
    <t>2013-11-13</t>
  </si>
  <si>
    <t>2011-09-01</t>
  </si>
  <si>
    <t>2005-09-01</t>
  </si>
  <si>
    <t>1996-05-17</t>
  </si>
  <si>
    <t>1988-08-01</t>
  </si>
  <si>
    <t>采购人员</t>
  </si>
  <si>
    <t>2013-07-16</t>
  </si>
  <si>
    <t>2013-08-01</t>
  </si>
  <si>
    <t>1996-12-01</t>
  </si>
  <si>
    <t>1991-02-01</t>
  </si>
  <si>
    <t>1989-07-18</t>
  </si>
  <si>
    <t>2010-06-01</t>
  </si>
  <si>
    <t>2003-12-30</t>
  </si>
  <si>
    <t>1995-07-10</t>
  </si>
  <si>
    <t>1998-11-01</t>
  </si>
  <si>
    <t>2001-09-15</t>
  </si>
  <si>
    <t>1999-01-01</t>
  </si>
  <si>
    <t>2007-07-20</t>
  </si>
  <si>
    <t>2007-09-30</t>
  </si>
  <si>
    <t>2004-07-20</t>
  </si>
  <si>
    <t>2006-07-18</t>
  </si>
  <si>
    <t>2006-07-15</t>
  </si>
  <si>
    <t>2002-12-10</t>
  </si>
  <si>
    <t>1990-09-01</t>
  </si>
  <si>
    <t>1994-06-01</t>
  </si>
  <si>
    <t>动力维检作业区维检</t>
  </si>
  <si>
    <t>陈鸿硕</t>
  </si>
  <si>
    <t>130225199406270018</t>
  </si>
  <si>
    <t>1994年06月27日</t>
  </si>
  <si>
    <t>王萱</t>
  </si>
  <si>
    <t>130205199711283928</t>
  </si>
  <si>
    <t>1997年11月28日</t>
  </si>
  <si>
    <t>张悦</t>
  </si>
  <si>
    <t>13020319950423512X</t>
  </si>
  <si>
    <t>1995年04月23日</t>
  </si>
  <si>
    <t>蔡珊珊</t>
  </si>
  <si>
    <t>130705199203170940</t>
  </si>
  <si>
    <t>1992年03月17日</t>
  </si>
  <si>
    <t>中国民航大学</t>
  </si>
  <si>
    <t>李亚男</t>
  </si>
  <si>
    <t>130221199211103425</t>
  </si>
  <si>
    <t>1992年11月10日</t>
  </si>
  <si>
    <t>张亦睿</t>
  </si>
  <si>
    <t>130225199704020017</t>
  </si>
  <si>
    <t>1997年04月02日</t>
  </si>
  <si>
    <t>程大器</t>
  </si>
  <si>
    <t>130203199608183010</t>
  </si>
  <si>
    <t>1996年08月18日</t>
  </si>
  <si>
    <t>沈阳航空航天大学</t>
  </si>
  <si>
    <t>谢正华</t>
  </si>
  <si>
    <t>140425199612062415</t>
  </si>
  <si>
    <t>1996年12月06日</t>
  </si>
  <si>
    <t>李云翔</t>
  </si>
  <si>
    <t>130205199601133910</t>
  </si>
  <si>
    <t>1996年01月13日</t>
  </si>
  <si>
    <t>桂林电子科技大学</t>
  </si>
  <si>
    <t>焦建锋</t>
  </si>
  <si>
    <t>130281199412280053</t>
  </si>
  <si>
    <t>1994年12月28日</t>
  </si>
  <si>
    <t>北京信息科技大学</t>
  </si>
  <si>
    <t>13022919960719001X</t>
  </si>
  <si>
    <t>1996年07月19日</t>
  </si>
  <si>
    <t>1986-07-01</t>
  </si>
  <si>
    <t>1994-08-01</t>
  </si>
  <si>
    <t>1986-07-22</t>
  </si>
  <si>
    <t>2006-08-22</t>
  </si>
  <si>
    <t>工程技术</t>
  </si>
  <si>
    <t>1999-04-15</t>
  </si>
  <si>
    <t>1996-08-01</t>
  </si>
  <si>
    <t>2015-10-01</t>
  </si>
  <si>
    <t>2006-08-21</t>
  </si>
  <si>
    <t>1999-07-20</t>
  </si>
  <si>
    <t>1987-12-01</t>
  </si>
  <si>
    <t>1984-12-01</t>
  </si>
  <si>
    <t>2018-03-01</t>
  </si>
  <si>
    <t>公辅招标及合同管理主办</t>
  </si>
  <si>
    <t>土建预算管理主办</t>
  </si>
  <si>
    <t>1990-07-09</t>
  </si>
  <si>
    <t>2007-07-06</t>
  </si>
  <si>
    <t>2012-11-26</t>
  </si>
  <si>
    <t>1987-05-14</t>
  </si>
  <si>
    <t>冯梓洋</t>
  </si>
  <si>
    <t>130202199709260613</t>
  </si>
  <si>
    <t>1997年09月26日</t>
  </si>
  <si>
    <t>张贺琳</t>
  </si>
  <si>
    <t>130130199303191849</t>
  </si>
  <si>
    <t>1993年03月19日</t>
  </si>
  <si>
    <t>油气田开发</t>
  </si>
  <si>
    <t>中国石油大学</t>
  </si>
  <si>
    <t>刘宇</t>
  </si>
  <si>
    <t>130203199609012416</t>
  </si>
  <si>
    <t>1996年09月01日</t>
  </si>
  <si>
    <t>高分子材料与工程</t>
  </si>
  <si>
    <t>1995-12-01</t>
  </si>
  <si>
    <t>2008-07-02</t>
  </si>
  <si>
    <t>2005-12-01</t>
  </si>
  <si>
    <t>1988-10-01</t>
  </si>
  <si>
    <t>1998-10-20</t>
  </si>
  <si>
    <t>2007-03-16</t>
  </si>
  <si>
    <t>2015-09-01</t>
  </si>
  <si>
    <t>2014-09-01</t>
  </si>
  <si>
    <t>2016-01-01</t>
  </si>
  <si>
    <t>2015-03-01</t>
  </si>
  <si>
    <t>1983-08-01</t>
  </si>
  <si>
    <t>2007-11-05</t>
  </si>
  <si>
    <t>1994-07-12</t>
  </si>
  <si>
    <t>2010-10-01</t>
  </si>
  <si>
    <t>1984-08-01</t>
  </si>
  <si>
    <t>1990-07-01</t>
  </si>
  <si>
    <t>1994-07-05</t>
  </si>
  <si>
    <t>1984-08-11</t>
  </si>
  <si>
    <t>日班作业长（正科）</t>
  </si>
  <si>
    <t>1990-07-18</t>
  </si>
  <si>
    <t>2008-07-03</t>
  </si>
  <si>
    <t>2006-04-01</t>
  </si>
  <si>
    <t>1990-10-01</t>
  </si>
  <si>
    <t>1997-10-04</t>
  </si>
  <si>
    <t>1992-11-01</t>
  </si>
  <si>
    <t>1987-10-01</t>
  </si>
  <si>
    <t>1987-08-01</t>
  </si>
  <si>
    <t>1988-12-31</t>
  </si>
  <si>
    <t>1986-12-01</t>
  </si>
  <si>
    <t>1980-11-01</t>
  </si>
  <si>
    <t>1985-10-01</t>
  </si>
  <si>
    <t>1992-10-01</t>
  </si>
  <si>
    <t>1991-07-13</t>
  </si>
  <si>
    <t>1987-12-31</t>
  </si>
  <si>
    <t>2000-08-01</t>
  </si>
  <si>
    <t>2010-04-01</t>
  </si>
  <si>
    <t>1996-11-01</t>
  </si>
  <si>
    <t>干部储备（点检）</t>
  </si>
  <si>
    <t>2005-10-01</t>
  </si>
  <si>
    <t>2004-01-01</t>
  </si>
  <si>
    <t>1994-09-01</t>
  </si>
  <si>
    <t>安全管理室主办</t>
  </si>
  <si>
    <t>2000-09-01</t>
  </si>
  <si>
    <t>2005-11-01</t>
  </si>
  <si>
    <t>1998-04-01</t>
  </si>
  <si>
    <t>2010-05-01</t>
  </si>
  <si>
    <t>2015-04-22</t>
  </si>
  <si>
    <t>1992-01-01</t>
  </si>
  <si>
    <t>1986-04-01</t>
  </si>
  <si>
    <t>2001-06-01</t>
  </si>
  <si>
    <t>2013-01-01</t>
  </si>
  <si>
    <t>操炉工</t>
  </si>
  <si>
    <t>烧结点检作业区点检员</t>
  </si>
  <si>
    <t>原料作业区原料中控</t>
  </si>
  <si>
    <t>张琢</t>
  </si>
  <si>
    <t>130202199512130014</t>
  </si>
  <si>
    <t>魏军</t>
  </si>
  <si>
    <t>130229199504163019</t>
  </si>
  <si>
    <t>1995年04月16日</t>
  </si>
  <si>
    <t>樊济铭</t>
  </si>
  <si>
    <t>130324199607044219</t>
  </si>
  <si>
    <t>1996年07月04日</t>
  </si>
  <si>
    <t>卢燃</t>
  </si>
  <si>
    <t>130633199601205272</t>
  </si>
  <si>
    <t>1996年01月20日</t>
  </si>
  <si>
    <t>张文懋</t>
  </si>
  <si>
    <t>211481199704190617</t>
  </si>
  <si>
    <t>1997年04月19日</t>
  </si>
  <si>
    <t>吕阳</t>
  </si>
  <si>
    <t>150921199809092419</t>
  </si>
  <si>
    <t>1998年09月09日</t>
  </si>
  <si>
    <t>高猛</t>
  </si>
  <si>
    <t>150223199611280312</t>
  </si>
  <si>
    <t>1996年11月28日</t>
  </si>
  <si>
    <t>张立中</t>
  </si>
  <si>
    <t>130324199607156018</t>
  </si>
  <si>
    <t>1996年07月15日</t>
  </si>
  <si>
    <t>郑忠坡</t>
  </si>
  <si>
    <t>130923199506054318</t>
  </si>
  <si>
    <t>1995年06月05日</t>
  </si>
  <si>
    <t>董齐</t>
  </si>
  <si>
    <t>130225199510290035</t>
  </si>
  <si>
    <t>1995年10月29日</t>
  </si>
  <si>
    <t>无机非金属材料</t>
  </si>
  <si>
    <t>1995-07-15</t>
  </si>
  <si>
    <t>2007-09-16</t>
  </si>
  <si>
    <t>2004-05-01</t>
  </si>
  <si>
    <t>1996-07-16</t>
  </si>
  <si>
    <t>1994-07-06</t>
  </si>
  <si>
    <t>1999-06-25</t>
  </si>
  <si>
    <t>2013-10-25</t>
  </si>
  <si>
    <t>1995-11-01</t>
  </si>
  <si>
    <t>2003-07-11</t>
  </si>
  <si>
    <t>1995-07-25</t>
  </si>
  <si>
    <t>1993-07-06</t>
  </si>
  <si>
    <t>1995-03-01</t>
  </si>
  <si>
    <t>1993-07-15</t>
  </si>
  <si>
    <t>1990-11-30</t>
  </si>
  <si>
    <t>2004-02-01</t>
  </si>
  <si>
    <t>1999-11-01</t>
  </si>
  <si>
    <t>1999-10-01</t>
  </si>
  <si>
    <t>2006-03-01</t>
  </si>
  <si>
    <t>2006-11-01</t>
  </si>
  <si>
    <t>2007-12-01</t>
  </si>
  <si>
    <t>1987-04-01</t>
  </si>
  <si>
    <t>1996-06-01</t>
  </si>
  <si>
    <t>1990-02-01</t>
  </si>
  <si>
    <t>1993-01-01</t>
  </si>
  <si>
    <t>1988-01-01</t>
  </si>
  <si>
    <t>1997-10-08</t>
  </si>
  <si>
    <t>2000-06-01</t>
  </si>
  <si>
    <t>1985-06-01</t>
  </si>
  <si>
    <t>2013-04-01</t>
  </si>
  <si>
    <t>2000-03-01</t>
  </si>
  <si>
    <t>2007-07-07</t>
  </si>
  <si>
    <t>1987-07-01</t>
  </si>
  <si>
    <t>2007-05-25</t>
  </si>
  <si>
    <t>贾焱杰</t>
  </si>
  <si>
    <t>RH炉精炼辅助操作(炉前炉坑）</t>
  </si>
  <si>
    <t>赵宏宇</t>
  </si>
  <si>
    <t>211422199508125092</t>
  </si>
  <si>
    <t>1995年08月12日</t>
  </si>
  <si>
    <t>范瑞</t>
  </si>
  <si>
    <t>210727199701185713</t>
  </si>
  <si>
    <t>1997年01月18日</t>
  </si>
  <si>
    <t>陈乃朋</t>
  </si>
  <si>
    <t>210502199303161515</t>
  </si>
  <si>
    <t>1993年03月16日</t>
  </si>
  <si>
    <t>马文东</t>
  </si>
  <si>
    <t>211421199611117414</t>
  </si>
  <si>
    <t>1996年11月11日</t>
  </si>
  <si>
    <t>李通</t>
  </si>
  <si>
    <t>130225199608193719</t>
  </si>
  <si>
    <t>王昱兮</t>
  </si>
  <si>
    <t>130225199508130016</t>
  </si>
  <si>
    <t>1995年08月13日</t>
  </si>
  <si>
    <t>冯博</t>
  </si>
  <si>
    <t>130202199606272718</t>
  </si>
  <si>
    <t>1996年06月27日</t>
  </si>
  <si>
    <t>耿君阳</t>
  </si>
  <si>
    <t>130203199512140032</t>
  </si>
  <si>
    <t>1995年12月14日</t>
  </si>
  <si>
    <t>于海杰</t>
  </si>
  <si>
    <t>130283199304220638</t>
  </si>
  <si>
    <t>1993年04月22日</t>
  </si>
  <si>
    <t>白鹤强</t>
  </si>
  <si>
    <t>150421199512231513</t>
  </si>
  <si>
    <t>1995年12月23日</t>
  </si>
  <si>
    <t>冯绵淞</t>
  </si>
  <si>
    <t>131121199709060018</t>
  </si>
  <si>
    <t>1997年09月06日</t>
  </si>
  <si>
    <t>包晓奇</t>
  </si>
  <si>
    <t>152104199708223813</t>
  </si>
  <si>
    <t>1997年08月22日</t>
  </si>
  <si>
    <t>王明杰</t>
  </si>
  <si>
    <t>130203199708283019</t>
  </si>
  <si>
    <t>1997年08月28日</t>
  </si>
  <si>
    <t>河南理工大学</t>
  </si>
  <si>
    <t>赵海东</t>
  </si>
  <si>
    <t>专业专家（一级协理&amp;博士）</t>
  </si>
  <si>
    <t>130206198804132311</t>
  </si>
  <si>
    <t>1988年04月13日</t>
  </si>
  <si>
    <t>2003-01-24</t>
  </si>
  <si>
    <t>2010-07-12</t>
  </si>
  <si>
    <t>2012-07-23</t>
  </si>
  <si>
    <t>1990-07-31</t>
  </si>
  <si>
    <t>1987-07-08</t>
  </si>
  <si>
    <t>1986-11-06</t>
  </si>
  <si>
    <t>2000-07-01</t>
  </si>
  <si>
    <t>2008-07-15</t>
  </si>
  <si>
    <t>热电作业区</t>
  </si>
  <si>
    <t>1992-07-14</t>
  </si>
  <si>
    <t>1991-07-10</t>
  </si>
  <si>
    <t>1994-07-08</t>
  </si>
  <si>
    <t>2002-07-01</t>
  </si>
  <si>
    <t>1995-07-14</t>
  </si>
  <si>
    <t>给水作业区</t>
  </si>
  <si>
    <t>燃气作业区</t>
  </si>
  <si>
    <t>1997-04-01</t>
  </si>
  <si>
    <t>1981-02-17</t>
  </si>
  <si>
    <t>供电作业区</t>
  </si>
  <si>
    <t>1994-08-08</t>
  </si>
  <si>
    <t>管理学</t>
  </si>
  <si>
    <t>音乐学</t>
  </si>
  <si>
    <t>汤家河高中</t>
  </si>
  <si>
    <t>汉语言文学</t>
  </si>
  <si>
    <t>2001-10-03</t>
  </si>
  <si>
    <t>军事</t>
  </si>
  <si>
    <t>2001-10-12</t>
  </si>
  <si>
    <t>2000-12-11</t>
  </si>
  <si>
    <t>供电点检工</t>
  </si>
  <si>
    <t>2008-02-01</t>
  </si>
  <si>
    <t>热电点检工</t>
  </si>
  <si>
    <t>燃气点检工</t>
  </si>
  <si>
    <t>给水点检工</t>
  </si>
  <si>
    <t>热电作业区值班作业长（副科级）</t>
  </si>
  <si>
    <t>130229199701276637</t>
  </si>
  <si>
    <t>1997年01月27日</t>
  </si>
  <si>
    <t>孙东新</t>
  </si>
  <si>
    <t>130221199610182335</t>
  </si>
  <si>
    <t>1996年10月18日</t>
  </si>
  <si>
    <t>华侨大学</t>
  </si>
  <si>
    <t>高龙</t>
  </si>
  <si>
    <t>130723199104052730</t>
  </si>
  <si>
    <t>1991年04月05日</t>
  </si>
  <si>
    <t>130684199306120874</t>
  </si>
  <si>
    <t>1993年06月12日</t>
  </si>
  <si>
    <t>环境工程（土壤）</t>
  </si>
  <si>
    <t>中国科学院大学</t>
  </si>
  <si>
    <t>赵金宁</t>
  </si>
  <si>
    <t>130225199801020035</t>
  </si>
  <si>
    <t>1998年01月02日</t>
  </si>
  <si>
    <t>环境科学</t>
  </si>
  <si>
    <t>1984-07-01</t>
  </si>
  <si>
    <t>2007-04-13</t>
  </si>
  <si>
    <t>2011-03-01</t>
  </si>
  <si>
    <t>2015-08-01</t>
  </si>
  <si>
    <t>1989-09-01</t>
  </si>
  <si>
    <t>2016-04-01</t>
  </si>
  <si>
    <t>2013-03-01</t>
  </si>
  <si>
    <t>2013-12-01</t>
  </si>
  <si>
    <t>1996-08-03</t>
  </si>
  <si>
    <t>2006-08-01</t>
  </si>
  <si>
    <t>2001-03-01</t>
  </si>
  <si>
    <t>作业长二档</t>
  </si>
  <si>
    <t>李万东</t>
  </si>
  <si>
    <t>210881199512063016</t>
  </si>
  <si>
    <t>1995年12月06日</t>
  </si>
  <si>
    <t>张晨</t>
  </si>
  <si>
    <t>130221199706010044</t>
  </si>
  <si>
    <t>1997年06月01日</t>
  </si>
  <si>
    <t>材料科学</t>
  </si>
  <si>
    <t>马琰</t>
  </si>
  <si>
    <t>130225199503255012</t>
  </si>
  <si>
    <t>1995年03月25日</t>
  </si>
  <si>
    <t>张依彤</t>
  </si>
  <si>
    <t>130283199612245669</t>
  </si>
  <si>
    <t>1996年12月24日</t>
  </si>
  <si>
    <t>耿鹏</t>
  </si>
  <si>
    <t>130726199502116137</t>
  </si>
  <si>
    <t>1995年02月11日</t>
  </si>
  <si>
    <t>150429199610060616</t>
  </si>
  <si>
    <t>王宇航</t>
  </si>
  <si>
    <t>130203199710303015</t>
  </si>
  <si>
    <t>1997年10月30日</t>
  </si>
  <si>
    <t>住房公积金员工实缴</t>
  </si>
  <si>
    <t>系统工资税基</t>
  </si>
  <si>
    <t>财务计税附加</t>
  </si>
  <si>
    <t>6217000180023829249</t>
  </si>
  <si>
    <t>6227000180010070095</t>
  </si>
  <si>
    <t>6217000180044785081</t>
  </si>
  <si>
    <t>6217000210007404667</t>
  </si>
  <si>
    <t>6217000180019430648</t>
  </si>
  <si>
    <t>6217000180044561003</t>
  </si>
  <si>
    <t>6217000180044561862</t>
  </si>
  <si>
    <t>6217000180032148789</t>
  </si>
  <si>
    <t>6217000180037400375</t>
  </si>
  <si>
    <t>6217000180044561011</t>
  </si>
  <si>
    <t>6217000180018770762</t>
  </si>
  <si>
    <t>6217000180044560823</t>
  </si>
  <si>
    <t>6217000180015586211</t>
  </si>
  <si>
    <t>6217000180003555152</t>
  </si>
  <si>
    <t>6217000180044560740</t>
  </si>
  <si>
    <t>6217000180044560732</t>
  </si>
  <si>
    <t>6217000180015072048</t>
  </si>
  <si>
    <t>6217000180044560765</t>
  </si>
  <si>
    <t>6217000180044560799</t>
  </si>
  <si>
    <t>6217000180006030955</t>
  </si>
  <si>
    <t>6217000180044560781</t>
  </si>
  <si>
    <t>6217000180044560773</t>
  </si>
  <si>
    <t>6217000180031777950</t>
  </si>
  <si>
    <t>6217000180044551012</t>
  </si>
  <si>
    <t>6217000180031776861</t>
  </si>
  <si>
    <t>6217000180043887847</t>
  </si>
  <si>
    <t>6217001700007905126</t>
  </si>
  <si>
    <t>6236680190000120766</t>
  </si>
  <si>
    <t>6217000180015261955</t>
  </si>
  <si>
    <t>6217000180038545822</t>
  </si>
  <si>
    <t>6217000420008014536</t>
  </si>
  <si>
    <t>6217000420008009940</t>
  </si>
  <si>
    <t>6217000420008224226</t>
  </si>
  <si>
    <t>6217000150024637925</t>
  </si>
  <si>
    <t>6217000180015079282</t>
  </si>
  <si>
    <t>6217000180044552606</t>
  </si>
  <si>
    <t>6217000180044552507</t>
  </si>
  <si>
    <t>6217000180044552499</t>
  </si>
  <si>
    <t>6217000180044552630</t>
  </si>
  <si>
    <t>6217000180044552622</t>
  </si>
  <si>
    <t>6217000180016550224</t>
  </si>
  <si>
    <t>6217000180008739496</t>
  </si>
  <si>
    <t>6217000180009622907</t>
  </si>
  <si>
    <t>6236680180002917830</t>
  </si>
  <si>
    <t>6217000420008011425</t>
  </si>
  <si>
    <t>6217000180015267036</t>
  </si>
  <si>
    <t>6217000180015127768</t>
  </si>
  <si>
    <t>6236680180000279225</t>
  </si>
  <si>
    <t>6217000180044292278</t>
  </si>
  <si>
    <t>6217000180005284512</t>
  </si>
  <si>
    <t>6217000180044560963</t>
  </si>
  <si>
    <t>6217000410007998128</t>
  </si>
  <si>
    <t>6217000180044561029</t>
  </si>
  <si>
    <t>6217000180044543209</t>
  </si>
  <si>
    <t>6217000180044552515</t>
  </si>
  <si>
    <t>6217000180040613212</t>
  </si>
  <si>
    <t>6217000180044310757</t>
  </si>
  <si>
    <t>6217000180043657406</t>
  </si>
  <si>
    <t>6217000180043657414</t>
  </si>
  <si>
    <t>6217000420011947029</t>
  </si>
  <si>
    <t>6217000180044252157</t>
  </si>
  <si>
    <t>助理绩效薪</t>
  </si>
  <si>
    <t>环保检测</t>
  </si>
  <si>
    <t>作业长2档</t>
  </si>
  <si>
    <t>现系统为钢包热修，聘干需开证明</t>
  </si>
  <si>
    <t>钳工点检</t>
  </si>
  <si>
    <t>副主任</t>
  </si>
  <si>
    <t xml:space="preserve"> 赵越</t>
  </si>
  <si>
    <t xml:space="preserve"> 刘延风</t>
  </si>
  <si>
    <t>现场调度</t>
  </si>
  <si>
    <t>王建2</t>
  </si>
  <si>
    <t>王建1</t>
  </si>
  <si>
    <t>三助手</t>
  </si>
  <si>
    <t>熔剂制备</t>
  </si>
  <si>
    <t>工号</t>
  </si>
  <si>
    <t>证照类型</t>
  </si>
  <si>
    <t>证照号码</t>
  </si>
  <si>
    <t>所得期间起</t>
  </si>
  <si>
    <t>所得期间止</t>
  </si>
  <si>
    <t>本期收入</t>
  </si>
  <si>
    <t>本期免税收入</t>
  </si>
  <si>
    <t>基本养老保险费</t>
  </si>
  <si>
    <t>基本医疗保险费</t>
  </si>
  <si>
    <t>失业保险费</t>
  </si>
  <si>
    <t>企业(职业)年金</t>
  </si>
  <si>
    <t>商业健康保险</t>
  </si>
  <si>
    <t>税延养老保险</t>
  </si>
  <si>
    <t>其他</t>
  </si>
  <si>
    <t>准予扣除的捐赠额</t>
  </si>
  <si>
    <t>税前扣除项目合计</t>
  </si>
  <si>
    <t>减免税额</t>
  </si>
  <si>
    <t>减除费用标准</t>
  </si>
  <si>
    <t>已缴税额</t>
  </si>
  <si>
    <t>居民身份证</t>
  </si>
  <si>
    <t>2019-08-31</t>
  </si>
  <si>
    <t/>
  </si>
  <si>
    <t>工资扣税</t>
    <phoneticPr fontId="2" type="noConversion"/>
  </si>
  <si>
    <t>本月扣税合计</t>
    <phoneticPr fontId="2" type="noConversion"/>
  </si>
  <si>
    <t>1860315****</t>
  </si>
  <si>
    <t>1893158****</t>
  </si>
  <si>
    <t>1393059****</t>
  </si>
  <si>
    <t>1890325****</t>
  </si>
  <si>
    <t>1383255****</t>
  </si>
  <si>
    <t>1383283****</t>
  </si>
  <si>
    <t>1373983****</t>
  </si>
  <si>
    <t>韩凯旭</t>
  </si>
  <si>
    <t>130202199612160018</t>
  </si>
  <si>
    <t>1996年12月16日</t>
  </si>
  <si>
    <t>2019-09-09</t>
  </si>
  <si>
    <t>服装设计</t>
  </si>
  <si>
    <t>德州学院</t>
  </si>
  <si>
    <t>大学生第十二批</t>
  </si>
  <si>
    <t>2019-09-01</t>
  </si>
  <si>
    <t>崔琪</t>
  </si>
  <si>
    <t>130203199512310644</t>
  </si>
  <si>
    <t>1995年12月31日</t>
  </si>
  <si>
    <t>广播电视编导</t>
  </si>
  <si>
    <t>长沙学院</t>
  </si>
  <si>
    <t>工会组织建设高级主管</t>
  </si>
  <si>
    <t>技术创新部热轧产品研究所主办</t>
  </si>
  <si>
    <t>1993年12月10日</t>
  </si>
  <si>
    <t>2019年9月2日由保卫部调至制造部</t>
  </si>
  <si>
    <t>孙祥龙</t>
  </si>
  <si>
    <t>130230199511032338</t>
  </si>
  <si>
    <t>1995年11月03日</t>
  </si>
  <si>
    <t>司晨希</t>
  </si>
  <si>
    <t>130203199702132439</t>
  </si>
  <si>
    <t>1997年02月13日</t>
  </si>
  <si>
    <t>沈阳科技学院</t>
  </si>
  <si>
    <t>杨朝坤</t>
  </si>
  <si>
    <t>130221199611133439</t>
  </si>
  <si>
    <t>1996年11月13日</t>
  </si>
  <si>
    <t>监督分站监督员</t>
  </si>
  <si>
    <t>监督分站副站长</t>
  </si>
  <si>
    <t>煤焦受卸作业区日班作业长</t>
  </si>
  <si>
    <t>煤焦受卸作业区值班作业长</t>
  </si>
  <si>
    <t>点检工</t>
  </si>
  <si>
    <t>翻车机工</t>
  </si>
  <si>
    <t>螺旋卸车工</t>
  </si>
  <si>
    <t>蔡镜煊</t>
  </si>
  <si>
    <t>130205199602250916</t>
  </si>
  <si>
    <t>1996年02月25日</t>
  </si>
  <si>
    <t>机械点检员（给水）</t>
  </si>
  <si>
    <t>盲板工</t>
  </si>
  <si>
    <t>电气点检员</t>
  </si>
  <si>
    <t>煤气防护、加压工</t>
  </si>
  <si>
    <t>机械点检员（燃气）</t>
  </si>
  <si>
    <t>变电值班员</t>
  </si>
  <si>
    <t>2002-04-01</t>
  </si>
  <si>
    <t>累计应扣缴税额</t>
  </si>
  <si>
    <t>6217000180002667164</t>
  </si>
  <si>
    <t>6217000180044811168</t>
  </si>
  <si>
    <t>6217000180022965424</t>
  </si>
  <si>
    <t>6217000180044729584</t>
  </si>
  <si>
    <t>6217000180032623583</t>
  </si>
  <si>
    <t>6217000180041274568</t>
  </si>
  <si>
    <t>6217000180044729568</t>
  </si>
  <si>
    <t>6217000180044729576</t>
  </si>
  <si>
    <t>6217000180001579576</t>
  </si>
  <si>
    <t>所在部门</t>
  </si>
  <si>
    <t>工资扣税</t>
  </si>
  <si>
    <t>本月扣税合计</t>
  </si>
  <si>
    <t>社保</t>
    <phoneticPr fontId="2" type="noConversion"/>
  </si>
  <si>
    <t>医保</t>
    <phoneticPr fontId="2" type="noConversion"/>
  </si>
  <si>
    <t>公积金</t>
    <phoneticPr fontId="2" type="noConversion"/>
  </si>
  <si>
    <t>混匀堆取料（组长）</t>
  </si>
  <si>
    <t>大学生试用</t>
  </si>
  <si>
    <t>编码</t>
  </si>
  <si>
    <t>部门编号</t>
  </si>
  <si>
    <t>6217000180024759106</t>
  </si>
  <si>
    <t>公司中层</t>
  </si>
  <si>
    <t>6217000180003991092</t>
  </si>
  <si>
    <t>赵黎银</t>
  </si>
  <si>
    <t>130206197303210313</t>
  </si>
  <si>
    <t>6217000180023853389</t>
  </si>
  <si>
    <t>刘佳明</t>
  </si>
  <si>
    <t>130204198705221551</t>
  </si>
  <si>
    <t>6217000180039760248</t>
  </si>
  <si>
    <t>150207199707183816</t>
  </si>
  <si>
    <t>6217000420008010484</t>
  </si>
  <si>
    <t>150430199506131619</t>
  </si>
  <si>
    <t>6217000420008008298</t>
  </si>
  <si>
    <t>张岩</t>
  </si>
  <si>
    <t>130684199604283276</t>
  </si>
  <si>
    <t>6217000180015244696</t>
  </si>
  <si>
    <t>税款所属期起</t>
  </si>
  <si>
    <t>税款所属期止</t>
  </si>
  <si>
    <t>所得项目</t>
  </si>
  <si>
    <t>本期费用</t>
  </si>
  <si>
    <t>本期基本养老保险费</t>
  </si>
  <si>
    <t>本期基本医疗保险费</t>
  </si>
  <si>
    <t>本期失业保险费</t>
  </si>
  <si>
    <t>本期住房公积金</t>
  </si>
  <si>
    <t>本期企业(职业)年金</t>
  </si>
  <si>
    <t>本期商业健康保险费</t>
  </si>
  <si>
    <t>本期税延养老保险费</t>
  </si>
  <si>
    <t>本期其他扣除(其他)</t>
  </si>
  <si>
    <t>累计子女教育支出扣除</t>
  </si>
  <si>
    <t>累计赡养老人支出扣除</t>
  </si>
  <si>
    <t>累计继续教育支出扣除</t>
  </si>
  <si>
    <t>累计住房贷款利息支出扣除</t>
  </si>
  <si>
    <t>累计住房租金支出扣除</t>
  </si>
  <si>
    <t>累计其他扣除</t>
  </si>
  <si>
    <t>累计准予扣除的捐赠</t>
  </si>
  <si>
    <t>税率</t>
  </si>
  <si>
    <t>速算扣除数</t>
  </si>
  <si>
    <t>2019-10-01</t>
  </si>
  <si>
    <t>2019-10-31</t>
  </si>
  <si>
    <t>正常工资薪金</t>
  </si>
  <si>
    <t>人员编码</t>
  </si>
  <si>
    <t>安全总监</t>
  </si>
  <si>
    <t>公司安全总监</t>
  </si>
  <si>
    <t>安全总监（中层正职，享受公司助理级待遇）</t>
  </si>
  <si>
    <t>党委办公室副主任
兼保卫部副部长</t>
  </si>
  <si>
    <t>党办室副主任</t>
  </si>
  <si>
    <t>1987年05月22日</t>
  </si>
  <si>
    <t>点检操作人员第八批</t>
  </si>
  <si>
    <t>2019-09-23</t>
  </si>
  <si>
    <t>1973年03月21日</t>
  </si>
  <si>
    <t>1995-05-18</t>
  </si>
  <si>
    <t>汉</t>
  </si>
  <si>
    <t>2019-10-09</t>
  </si>
  <si>
    <t>大学生第十三批</t>
  </si>
  <si>
    <t>1995年06月13日</t>
  </si>
  <si>
    <t>蔡静煊</t>
  </si>
  <si>
    <t>高凯钊</t>
  </si>
  <si>
    <t>13022519980310593Ｘ</t>
  </si>
  <si>
    <t>1998年03月10日</t>
  </si>
  <si>
    <t>2019-10-08</t>
  </si>
  <si>
    <t>动车组检修技术</t>
  </si>
  <si>
    <t>天车工第一批</t>
  </si>
  <si>
    <t>曹建才</t>
  </si>
  <si>
    <t>130225199405161936</t>
  </si>
  <si>
    <t>1994年05月16日</t>
  </si>
  <si>
    <t>13383349611</t>
  </si>
  <si>
    <t>乐亭县综合职业技术学校</t>
  </si>
  <si>
    <t>王雷</t>
  </si>
  <si>
    <t>130225199207271915</t>
  </si>
  <si>
    <t>1992年07月27日</t>
  </si>
  <si>
    <t>15373500399</t>
  </si>
  <si>
    <t>赵莉星</t>
  </si>
  <si>
    <t>130225198802147412</t>
  </si>
  <si>
    <t>1988年02月14日</t>
  </si>
  <si>
    <t>邯郸学院</t>
  </si>
  <si>
    <t>张鑫磊</t>
  </si>
  <si>
    <t>130403199803181214</t>
  </si>
  <si>
    <t>1998年03月18日</t>
  </si>
  <si>
    <t>铁道信号自动控制</t>
  </si>
  <si>
    <t>宋晓刚</t>
  </si>
  <si>
    <t>130225199206115013</t>
  </si>
  <si>
    <t>1992年06月11日</t>
  </si>
  <si>
    <t>15075583520</t>
  </si>
  <si>
    <t>谭伟</t>
  </si>
  <si>
    <t>130225199002055936</t>
  </si>
  <si>
    <t>1990年02月05日</t>
  </si>
  <si>
    <t>华北理工大学（业余）</t>
  </si>
  <si>
    <t>王泳淇</t>
  </si>
  <si>
    <t>130225199804230011</t>
  </si>
  <si>
    <t>1998年04月23日</t>
  </si>
  <si>
    <t>15613518822</t>
  </si>
  <si>
    <t>岳剑超</t>
  </si>
  <si>
    <t>满</t>
  </si>
  <si>
    <t>130321198806105455</t>
  </si>
  <si>
    <t>1988年06月10日</t>
  </si>
  <si>
    <t>刘奇</t>
  </si>
  <si>
    <t>130322199402170016</t>
  </si>
  <si>
    <t>贾志超</t>
  </si>
  <si>
    <t>130282199805161035</t>
  </si>
  <si>
    <t>1998年05月16日</t>
  </si>
  <si>
    <t>唐山科技职业技术学院（预科生）</t>
  </si>
  <si>
    <t>葛鹏浩</t>
  </si>
  <si>
    <t>130225199911040037</t>
  </si>
  <si>
    <t>1999年11月04日</t>
  </si>
  <si>
    <t>13231521913</t>
  </si>
  <si>
    <t>汽车运用与维修</t>
  </si>
  <si>
    <t>李勇亮</t>
  </si>
  <si>
    <t>13022519920407713Ｘ</t>
  </si>
  <si>
    <t>15076569192</t>
  </si>
  <si>
    <t>河北外国语学院</t>
  </si>
  <si>
    <t>姬向禹</t>
  </si>
  <si>
    <t>130225200001123314</t>
  </si>
  <si>
    <t>2000年01月12日</t>
  </si>
  <si>
    <t>17717748815</t>
  </si>
  <si>
    <t>机械加工技术</t>
  </si>
  <si>
    <t>杨然</t>
  </si>
  <si>
    <t>130225200004287111</t>
  </si>
  <si>
    <t>2000年04月28日</t>
  </si>
  <si>
    <t>孙泽辉</t>
  </si>
  <si>
    <t>130225200012285511</t>
  </si>
  <si>
    <t>2000年12月28日</t>
  </si>
  <si>
    <t>130225200002107113</t>
  </si>
  <si>
    <t>2000年02月10日</t>
  </si>
  <si>
    <t>建筑工程施工</t>
  </si>
  <si>
    <t>王立佳</t>
  </si>
  <si>
    <t>13022519981013371Ｘ</t>
  </si>
  <si>
    <t>1998年10月13日</t>
  </si>
  <si>
    <t>15027451013</t>
  </si>
  <si>
    <t>数控技术应用</t>
  </si>
  <si>
    <t>贾雪旺</t>
  </si>
  <si>
    <t>130225199610138612</t>
  </si>
  <si>
    <t>1996年10月13日</t>
  </si>
  <si>
    <t>汽车检测与维修技术</t>
  </si>
  <si>
    <t>冀中职业学院</t>
  </si>
  <si>
    <t>安云飞</t>
  </si>
  <si>
    <t>13022119980324001Ｘ</t>
  </si>
  <si>
    <t>1998年03月24日</t>
  </si>
  <si>
    <t>薛达</t>
  </si>
  <si>
    <t>130225199906192714</t>
  </si>
  <si>
    <t>1999年06月19日</t>
  </si>
  <si>
    <t>13111482151</t>
  </si>
  <si>
    <t>杜宝成</t>
  </si>
  <si>
    <t>13032219980507001Ｘ</t>
  </si>
  <si>
    <t>1998年05月07日</t>
  </si>
  <si>
    <t>张壮</t>
  </si>
  <si>
    <t>130225200010211930</t>
  </si>
  <si>
    <t>2000年10月21日</t>
  </si>
  <si>
    <t>13821549932</t>
  </si>
  <si>
    <t>于博洋</t>
  </si>
  <si>
    <t>130202199603061819</t>
  </si>
  <si>
    <t>1996年03月06日</t>
  </si>
  <si>
    <t>13363288792</t>
  </si>
  <si>
    <t>唐山市开平区综合职业技术学校</t>
  </si>
  <si>
    <t>顾玉鹏</t>
  </si>
  <si>
    <t>130224199808266517</t>
  </si>
  <si>
    <t>1998年08月26日</t>
  </si>
  <si>
    <t>1996年04月28日</t>
  </si>
  <si>
    <t>设备管理部</t>
    <phoneticPr fontId="2" type="noConversion"/>
  </si>
  <si>
    <t>一级协理（试用）</t>
  </si>
  <si>
    <t>组织建设高级主管</t>
  </si>
  <si>
    <t>权益保障主管</t>
  </si>
  <si>
    <t xml:space="preserve"> 孙祥龙</t>
  </si>
  <si>
    <t>人力资源部门领导审核：</t>
    <phoneticPr fontId="2" type="noConversion"/>
  </si>
  <si>
    <t>人力资源部门薪酬保险审核：</t>
    <phoneticPr fontId="2" type="noConversion"/>
  </si>
  <si>
    <t>2019年11月奖金标准表明细</t>
  </si>
  <si>
    <t>10月变岗</t>
  </si>
  <si>
    <t>11月装岗</t>
  </si>
  <si>
    <t>纪委（监察部）</t>
  </si>
  <si>
    <t>工会（团委）</t>
  </si>
  <si>
    <t>0</t>
  </si>
  <si>
    <t>6217000180022957173</t>
  </si>
  <si>
    <t>杨一麟</t>
  </si>
  <si>
    <t>130205199506033911</t>
  </si>
  <si>
    <t>6210810180001845097</t>
  </si>
  <si>
    <t>韩静怡</t>
  </si>
  <si>
    <t>13020219971015122X</t>
  </si>
  <si>
    <t>6217000180044680000</t>
  </si>
  <si>
    <t>李红雨</t>
  </si>
  <si>
    <t>130225199707246521</t>
  </si>
  <si>
    <t>6217000180044704090</t>
  </si>
  <si>
    <t>李欢</t>
  </si>
  <si>
    <t>13022519951010743X</t>
  </si>
  <si>
    <t>6217000180045656927</t>
  </si>
  <si>
    <t>栗萱</t>
  </si>
  <si>
    <t>130204199609032413</t>
  </si>
  <si>
    <t>6217000180014935880</t>
  </si>
  <si>
    <t>个税对比（10-9）</t>
  </si>
  <si>
    <t>9月奖金实发</t>
  </si>
  <si>
    <t>实发对比（10-9）</t>
  </si>
  <si>
    <t>6217000180031782877</t>
  </si>
  <si>
    <t>6217000180032627527</t>
  </si>
  <si>
    <t>6217000180044602021</t>
  </si>
  <si>
    <t>6217000180043729403</t>
  </si>
  <si>
    <t xml:space="preserve"> 6210810180000238898 </t>
  </si>
  <si>
    <t xml:space="preserve"> 6217000180038202861</t>
  </si>
  <si>
    <t>10月奖金个税</t>
    <phoneticPr fontId="2" type="noConversion"/>
  </si>
  <si>
    <t>10月奖金个税</t>
    <phoneticPr fontId="2" type="noConversion"/>
  </si>
  <si>
    <t>个税对比（11-10）</t>
    <phoneticPr fontId="2" type="noConversion"/>
  </si>
  <si>
    <t>10月奖金实发</t>
    <phoneticPr fontId="2" type="noConversion"/>
  </si>
  <si>
    <t>实发对比（11-10）</t>
    <phoneticPr fontId="2" type="noConversion"/>
  </si>
  <si>
    <t>专业技术人员</t>
    <phoneticPr fontId="2" type="noConversion"/>
  </si>
  <si>
    <t>公司高层</t>
    <phoneticPr fontId="2" type="noConversion"/>
  </si>
  <si>
    <t>621700180031782877</t>
  </si>
  <si>
    <t>累计应纳税所得额</t>
    <phoneticPr fontId="2" type="noConversion"/>
  </si>
  <si>
    <t>6217000180045459975</t>
  </si>
  <si>
    <t>党委副书记、纪委书记、工会主席、副部长</t>
  </si>
  <si>
    <t>加热炉、粗轧点检作业长</t>
  </si>
  <si>
    <t>加热炉作业长</t>
  </si>
  <si>
    <t>装出钢操作</t>
  </si>
  <si>
    <t>精轧、卷曲点检作业长</t>
  </si>
  <si>
    <t>精炼日班作业长</t>
  </si>
  <si>
    <t>精炼值班作业长</t>
  </si>
  <si>
    <t>LF炉精炼辅助操作
（炉前炉坑）</t>
  </si>
  <si>
    <t>RH炉精炼主控</t>
  </si>
  <si>
    <t>精整作业长</t>
  </si>
  <si>
    <t>连铸点检作业长</t>
  </si>
  <si>
    <t>连铸日班作业长</t>
  </si>
  <si>
    <t>天车点检作业长</t>
  </si>
  <si>
    <t>轧机日班作业长</t>
  </si>
  <si>
    <t>轧机值班作业长</t>
  </si>
  <si>
    <t>转炉点检作业长</t>
  </si>
  <si>
    <t>废钢供应计划
及分类管理</t>
  </si>
  <si>
    <t>转炉日班作业长</t>
  </si>
  <si>
    <t>转炉值班作业长</t>
  </si>
  <si>
    <t>汽化工（煤气回收）</t>
  </si>
  <si>
    <t>准备作业长</t>
  </si>
  <si>
    <t>配辊</t>
  </si>
  <si>
    <t>主任师(安全)</t>
  </si>
  <si>
    <t>给财务报计税</t>
    <phoneticPr fontId="2" type="noConversion"/>
  </si>
  <si>
    <t>奖金应发</t>
    <phoneticPr fontId="2" type="noConversion"/>
  </si>
  <si>
    <t>计税合计</t>
    <phoneticPr fontId="2" type="noConversion"/>
  </si>
  <si>
    <t xml:space="preserve">日期： 2019年11月 </t>
    <phoneticPr fontId="4" type="noConversion"/>
  </si>
  <si>
    <t>河钢乐亭钢铁项目指挥部2019年11月职工奖金发放汇总表</t>
    <phoneticPr fontId="4" type="noConversion"/>
  </si>
  <si>
    <t>2019年11月28日填报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</si>
</sst>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);[Red]\(0.00\)"/>
    <numFmt numFmtId="177" formatCode="0.00_ "/>
    <numFmt numFmtId="178" formatCode="#,##0.00_ "/>
    <numFmt numFmtId="179" formatCode="0_ "/>
    <numFmt numFmtId="180" formatCode="#,##0.00000000000_ "/>
  </numFmts>
  <fonts count="20" x14ac:knownFonts="1">
    <font>
      <sz val="11"/>
      <color theme="1"/>
      <name val="等线"/>
      <family val="2"/>
      <scheme val="minor"/>
    </font>
    <font>
      <sz val="9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b/>
      <sz val="18"/>
      <name val="黑体"/>
      <family val="3"/>
      <charset val="134"/>
    </font>
    <font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14"/>
      <color indexed="8"/>
      <name val="宋体"/>
      <family val="3"/>
      <charset val="134"/>
    </font>
    <font>
      <b/>
      <sz val="16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9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2"/>
      <color theme="1"/>
      <name val="等线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indexed="9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5" fillId="0" borderId="0">
      <alignment vertical="center"/>
    </xf>
  </cellStyleXfs>
  <cellXfs count="105">
    <xf numFmtId="0" fontId="0" fillId="0" borderId="0" xfId="0"/>
    <xf numFmtId="0" fontId="3" fillId="0" borderId="0" xfId="0" applyFont="1" applyAlignment="1">
      <alignment horizontal="center"/>
    </xf>
    <xf numFmtId="0" fontId="2" fillId="3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4" borderId="0" xfId="0" applyFill="1"/>
    <xf numFmtId="0" fontId="3" fillId="3" borderId="1" xfId="0" applyNumberFormat="1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 shrinkToFit="1"/>
    </xf>
    <xf numFmtId="0" fontId="3" fillId="3" borderId="1" xfId="0" applyNumberFormat="1" applyFont="1" applyFill="1" applyBorder="1" applyAlignment="1">
      <alignment horizontal="center" vertical="center" shrinkToFit="1"/>
    </xf>
    <xf numFmtId="0" fontId="3" fillId="2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7" fillId="0" borderId="4" xfId="1" applyFont="1" applyBorder="1">
      <alignment vertical="center"/>
    </xf>
    <xf numFmtId="0" fontId="7" fillId="0" borderId="5" xfId="1" applyFont="1" applyBorder="1">
      <alignment vertical="center"/>
    </xf>
    <xf numFmtId="0" fontId="7" fillId="0" borderId="6" xfId="1" applyFont="1" applyBorder="1">
      <alignment vertical="center"/>
    </xf>
    <xf numFmtId="0" fontId="7" fillId="0" borderId="8" xfId="1" applyFont="1" applyBorder="1">
      <alignment vertical="center"/>
    </xf>
    <xf numFmtId="0" fontId="7" fillId="0" borderId="9" xfId="1" applyFont="1" applyBorder="1">
      <alignment vertical="center"/>
    </xf>
    <xf numFmtId="0" fontId="7" fillId="0" borderId="1" xfId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5" fillId="3" borderId="1" xfId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center" vertical="center" wrapText="1"/>
    </xf>
    <xf numFmtId="0" fontId="5" fillId="3" borderId="0" xfId="1" applyFill="1" applyAlignment="1">
      <alignment horizontal="center" vertical="center"/>
    </xf>
    <xf numFmtId="0" fontId="7" fillId="0" borderId="3" xfId="1" applyFont="1" applyBorder="1">
      <alignment vertical="center"/>
    </xf>
    <xf numFmtId="0" fontId="9" fillId="0" borderId="0" xfId="1" applyFont="1" applyAlignment="1"/>
    <xf numFmtId="0" fontId="11" fillId="0" borderId="0" xfId="1" applyFont="1" applyAlignment="1"/>
    <xf numFmtId="0" fontId="0" fillId="0" borderId="0" xfId="0" applyAlignment="1">
      <alignment horizont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177" fontId="0" fillId="0" borderId="19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" fontId="0" fillId="0" borderId="0" xfId="0" applyNumberFormat="1"/>
    <xf numFmtId="3" fontId="0" fillId="0" borderId="0" xfId="0" applyNumberFormat="1"/>
    <xf numFmtId="176" fontId="0" fillId="0" borderId="0" xfId="0" applyNumberFormat="1"/>
    <xf numFmtId="0" fontId="9" fillId="0" borderId="0" xfId="1" applyFont="1" applyAlignment="1">
      <alignment horizontal="center"/>
    </xf>
    <xf numFmtId="0" fontId="9" fillId="0" borderId="0" xfId="1" applyFont="1" applyAlignment="1">
      <alignment horizontal="right" wrapText="1"/>
    </xf>
    <xf numFmtId="0" fontId="3" fillId="4" borderId="0" xfId="0" applyFont="1" applyFill="1" applyAlignment="1">
      <alignment horizontal="center"/>
    </xf>
    <xf numFmtId="0" fontId="7" fillId="0" borderId="12" xfId="1" applyFont="1" applyBorder="1" applyAlignment="1">
      <alignment horizontal="center" vertical="center"/>
    </xf>
    <xf numFmtId="0" fontId="7" fillId="0" borderId="0" xfId="1" applyFont="1" applyBorder="1" applyAlignment="1">
      <alignment horizontal="center" vertical="center"/>
    </xf>
    <xf numFmtId="0" fontId="7" fillId="0" borderId="12" xfId="1" applyFont="1" applyBorder="1" applyAlignment="1">
      <alignment horizontal="right" vertical="center"/>
    </xf>
    <xf numFmtId="0" fontId="7" fillId="0" borderId="0" xfId="1" applyFont="1" applyBorder="1" applyAlignment="1">
      <alignment horizontal="right" vertical="center"/>
    </xf>
    <xf numFmtId="0" fontId="7" fillId="0" borderId="0" xfId="1" applyFont="1" applyBorder="1">
      <alignment vertical="center"/>
    </xf>
    <xf numFmtId="0" fontId="0" fillId="6" borderId="17" xfId="0" applyFont="1" applyFill="1" applyBorder="1" applyAlignment="1">
      <alignment horizontal="center"/>
    </xf>
    <xf numFmtId="0" fontId="0" fillId="0" borderId="21" xfId="0" applyFont="1" applyBorder="1" applyAlignment="1">
      <alignment horizontal="center" vertical="center"/>
    </xf>
    <xf numFmtId="0" fontId="0" fillId="6" borderId="17" xfId="0" applyFont="1" applyFill="1" applyBorder="1" applyAlignment="1">
      <alignment horizontal="center" wrapText="1"/>
    </xf>
    <xf numFmtId="0" fontId="0" fillId="0" borderId="21" xfId="0" applyBorder="1" applyAlignment="1">
      <alignment horizontal="center"/>
    </xf>
    <xf numFmtId="0" fontId="13" fillId="0" borderId="21" xfId="0" applyFont="1" applyBorder="1" applyAlignment="1">
      <alignment horizontal="center"/>
    </xf>
    <xf numFmtId="0" fontId="7" fillId="0" borderId="1" xfId="1" applyFont="1" applyBorder="1" applyAlignment="1">
      <alignment horizontal="center" vertical="center"/>
    </xf>
    <xf numFmtId="4" fontId="0" fillId="4" borderId="0" xfId="0" applyNumberFormat="1" applyFill="1"/>
    <xf numFmtId="3" fontId="0" fillId="4" borderId="0" xfId="0" applyNumberFormat="1" applyFill="1"/>
    <xf numFmtId="0" fontId="0" fillId="0" borderId="0" xfId="0" applyNumberFormat="1"/>
    <xf numFmtId="0" fontId="3" fillId="7" borderId="1" xfId="0" applyFont="1" applyFill="1" applyBorder="1" applyAlignment="1">
      <alignment horizontal="center"/>
    </xf>
    <xf numFmtId="49" fontId="0" fillId="4" borderId="0" xfId="0" applyNumberFormat="1" applyFill="1"/>
    <xf numFmtId="0" fontId="0" fillId="4" borderId="0" xfId="0" applyNumberFormat="1" applyFill="1"/>
    <xf numFmtId="178" fontId="0" fillId="0" borderId="0" xfId="0" applyNumberFormat="1"/>
    <xf numFmtId="179" fontId="0" fillId="0" borderId="0" xfId="0" applyNumberFormat="1"/>
    <xf numFmtId="179" fontId="0" fillId="4" borderId="0" xfId="0" applyNumberFormat="1" applyFill="1"/>
    <xf numFmtId="49" fontId="16" fillId="8" borderId="22" xfId="0" applyNumberFormat="1" applyFont="1" applyFill="1" applyBorder="1" applyAlignment="1">
      <alignment horizontal="left" vertical="top"/>
    </xf>
    <xf numFmtId="0" fontId="17" fillId="3" borderId="1" xfId="0" applyNumberFormat="1" applyFont="1" applyFill="1" applyBorder="1" applyAlignment="1">
      <alignment horizontal="center" vertical="center"/>
    </xf>
    <xf numFmtId="0" fontId="18" fillId="0" borderId="0" xfId="0" applyFont="1"/>
    <xf numFmtId="0" fontId="17" fillId="5" borderId="1" xfId="0" applyFont="1" applyFill="1" applyBorder="1" applyAlignment="1">
      <alignment horizontal="center"/>
    </xf>
    <xf numFmtId="0" fontId="18" fillId="4" borderId="0" xfId="0" applyFont="1" applyFill="1"/>
    <xf numFmtId="0" fontId="17" fillId="0" borderId="0" xfId="0" applyFont="1" applyAlignment="1">
      <alignment horizontal="center"/>
    </xf>
    <xf numFmtId="180" fontId="0" fillId="4" borderId="0" xfId="0" applyNumberFormat="1" applyFill="1"/>
    <xf numFmtId="49" fontId="0" fillId="0" borderId="0" xfId="0" applyNumberFormat="1"/>
    <xf numFmtId="0" fontId="7" fillId="0" borderId="1" xfId="1" applyFont="1" applyBorder="1" applyAlignment="1">
      <alignment horizontal="center" vertical="center" wrapText="1"/>
    </xf>
    <xf numFmtId="0" fontId="7" fillId="0" borderId="1" xfId="1" applyFont="1" applyBorder="1" applyAlignment="1">
      <alignment horizontal="center" vertical="center"/>
    </xf>
    <xf numFmtId="0" fontId="7" fillId="0" borderId="7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vertical="center" wrapText="1"/>
    </xf>
    <xf numFmtId="0" fontId="6" fillId="0" borderId="0" xfId="1" applyFont="1" applyAlignment="1">
      <alignment horizontal="center" vertical="center"/>
    </xf>
    <xf numFmtId="0" fontId="7" fillId="0" borderId="4" xfId="1" applyFont="1" applyBorder="1" applyAlignment="1">
      <alignment horizontal="center" vertical="center"/>
    </xf>
    <xf numFmtId="0" fontId="7" fillId="0" borderId="4" xfId="1" applyFont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0" fillId="0" borderId="0" xfId="0" applyFont="1" applyAlignment="1"/>
    <xf numFmtId="0" fontId="7" fillId="0" borderId="2" xfId="1" applyFont="1" applyBorder="1" applyAlignment="1">
      <alignment horizontal="center" vertical="center"/>
    </xf>
    <xf numFmtId="0" fontId="7" fillId="0" borderId="3" xfId="1" applyFont="1" applyBorder="1" applyAlignment="1">
      <alignment horizontal="center" vertical="center"/>
    </xf>
    <xf numFmtId="0" fontId="9" fillId="0" borderId="0" xfId="1" applyFont="1" applyAlignment="1">
      <alignment horizontal="center"/>
    </xf>
    <xf numFmtId="0" fontId="9" fillId="0" borderId="0" xfId="1" applyFont="1" applyAlignment="1">
      <alignment horizontal="center" wrapText="1"/>
    </xf>
    <xf numFmtId="0" fontId="7" fillId="0" borderId="11" xfId="1" applyFont="1" applyBorder="1" applyAlignment="1">
      <alignment horizontal="center" vertical="center"/>
    </xf>
    <xf numFmtId="0" fontId="7" fillId="0" borderId="2" xfId="1" applyFont="1" applyBorder="1" applyAlignment="1">
      <alignment horizontal="right" vertical="center"/>
    </xf>
    <xf numFmtId="0" fontId="7" fillId="0" borderId="11" xfId="1" applyFont="1" applyBorder="1" applyAlignment="1">
      <alignment horizontal="right" vertical="center"/>
    </xf>
    <xf numFmtId="0" fontId="7" fillId="0" borderId="3" xfId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0" fillId="0" borderId="13" xfId="0" applyFont="1" applyBorder="1" applyAlignment="1">
      <alignment horizontal="right" vertical="center"/>
    </xf>
    <xf numFmtId="0" fontId="0" fillId="0" borderId="0" xfId="0" applyFont="1" applyAlignment="1">
      <alignment horizontal="left" vertical="center"/>
    </xf>
  </cellXfs>
  <cellStyles count="2">
    <cellStyle name="常规" xfId="0" builtinId="0"/>
    <cellStyle name="常规 2" xfId="1" xr:uid="{EB4AA740-3AD9-4DA5-8DD2-8841104D5056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2</xdr:row>
      <xdr:rowOff>0</xdr:rowOff>
    </xdr:from>
    <xdr:to>
      <xdr:col>2</xdr:col>
      <xdr:colOff>9525</xdr:colOff>
      <xdr:row>4</xdr:row>
      <xdr:rowOff>0</xdr:rowOff>
    </xdr:to>
    <xdr:cxnSp macro="">
      <xdr:nvCxnSpPr>
        <xdr:cNvPr id="4" name="直接连接符 3">
          <a:extLst>
            <a:ext uri="{FF2B5EF4-FFF2-40B4-BE49-F238E27FC236}">
              <a16:creationId xmlns:a16="http://schemas.microsoft.com/office/drawing/2014/main" id="{7CAFD487-C061-430D-AAD2-17F9C1939D81}"/>
            </a:ext>
          </a:extLst>
        </xdr:cNvPr>
        <xdr:cNvCxnSpPr/>
      </xdr:nvCxnSpPr>
      <xdr:spPr>
        <a:xfrm>
          <a:off x="1143000" y="838200"/>
          <a:ext cx="762000" cy="4953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19050</xdr:rowOff>
    </xdr:from>
    <xdr:to>
      <xdr:col>1</xdr:col>
      <xdr:colOff>1162050</xdr:colOff>
      <xdr:row>3</xdr:row>
      <xdr:rowOff>238125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C888DE5E-23E3-47BD-8DCC-73AB553D5EA9}"/>
            </a:ext>
          </a:extLst>
        </xdr:cNvPr>
        <xdr:cNvCxnSpPr/>
      </xdr:nvCxnSpPr>
      <xdr:spPr>
        <a:xfrm>
          <a:off x="0" y="590550"/>
          <a:ext cx="1733550" cy="4667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1016;&#20122;&#25935;&#24037;&#36164;&#22870;&#37329;&#25991;&#20214;&#22841;/&#21016;&#20122;&#25935;&#24037;&#36164;&#22870;&#37329;&#25991;&#20214;&#22841;/10&#26376;&#24037;&#36164;/&#20445;&#38505;/&#20844;&#31215;&#37329;10&#26376;&#32844;&#24037;&#32564;&#36153;&#20449;&#24687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  <sheetName val="201910公积金缴费明细"/>
    </sheetNames>
    <sheetDataSet>
      <sheetData sheetId="0">
        <row r="1">
          <cell r="E1" t="str">
            <v>证件号码</v>
          </cell>
          <cell r="F1" t="str">
            <v>个人账户状态</v>
          </cell>
          <cell r="G1" t="str">
            <v>开户日期</v>
          </cell>
          <cell r="H1" t="str">
            <v>是否冻结</v>
          </cell>
          <cell r="I1" t="str">
            <v>个人缴存基数</v>
          </cell>
        </row>
        <row r="2">
          <cell r="E2" t="str">
            <v xml:space="preserve">130532198501220516    </v>
          </cell>
          <cell r="F2" t="str">
            <v xml:space="preserve">正常    </v>
          </cell>
          <cell r="G2" t="str">
            <v xml:space="preserve">20081020    </v>
          </cell>
          <cell r="H2" t="str">
            <v xml:space="preserve">未冻结    </v>
          </cell>
          <cell r="I2" t="str">
            <v xml:space="preserve">9448.42    </v>
          </cell>
        </row>
        <row r="3">
          <cell r="E3" t="str">
            <v xml:space="preserve">130282198211212013    </v>
          </cell>
          <cell r="F3" t="str">
            <v xml:space="preserve">正常    </v>
          </cell>
          <cell r="G3" t="str">
            <v xml:space="preserve">20090820    </v>
          </cell>
          <cell r="H3" t="str">
            <v xml:space="preserve">未冻结    </v>
          </cell>
          <cell r="I3" t="str">
            <v xml:space="preserve">11418.33    </v>
          </cell>
        </row>
        <row r="4">
          <cell r="E4" t="str">
            <v xml:space="preserve">130223199005232616    </v>
          </cell>
          <cell r="F4" t="str">
            <v xml:space="preserve">正常    </v>
          </cell>
          <cell r="G4" t="str">
            <v xml:space="preserve">20130822    </v>
          </cell>
          <cell r="H4" t="str">
            <v xml:space="preserve">未冻结    </v>
          </cell>
          <cell r="I4" t="str">
            <v xml:space="preserve">5656.93    </v>
          </cell>
        </row>
        <row r="5">
          <cell r="E5" t="str">
            <v xml:space="preserve">13022419861128301X    </v>
          </cell>
          <cell r="F5" t="str">
            <v xml:space="preserve">正常    </v>
          </cell>
          <cell r="G5" t="str">
            <v xml:space="preserve">20120829    </v>
          </cell>
          <cell r="H5" t="str">
            <v xml:space="preserve">未冻结    </v>
          </cell>
          <cell r="I5" t="str">
            <v xml:space="preserve">7470.48    </v>
          </cell>
        </row>
        <row r="6">
          <cell r="E6" t="str">
            <v xml:space="preserve">13062219860214501X    </v>
          </cell>
          <cell r="F6" t="str">
            <v xml:space="preserve">正常    </v>
          </cell>
          <cell r="G6" t="str">
            <v xml:space="preserve">20120829    </v>
          </cell>
          <cell r="H6" t="str">
            <v xml:space="preserve">未冻结    </v>
          </cell>
          <cell r="I6" t="str">
            <v xml:space="preserve">6919.73    </v>
          </cell>
        </row>
        <row r="7">
          <cell r="E7" t="str">
            <v xml:space="preserve">371621198907242012    </v>
          </cell>
          <cell r="F7" t="str">
            <v xml:space="preserve">正常    </v>
          </cell>
          <cell r="G7" t="str">
            <v xml:space="preserve">20120829    </v>
          </cell>
          <cell r="H7" t="str">
            <v xml:space="preserve">未冻结    </v>
          </cell>
          <cell r="I7" t="str">
            <v xml:space="preserve">5560.57    </v>
          </cell>
        </row>
        <row r="8">
          <cell r="E8" t="str">
            <v xml:space="preserve">130104196701054018    </v>
          </cell>
          <cell r="F8" t="str">
            <v xml:space="preserve">正常    </v>
          </cell>
          <cell r="G8" t="str">
            <v xml:space="preserve">20130626    </v>
          </cell>
          <cell r="H8" t="str">
            <v xml:space="preserve">未冻结    </v>
          </cell>
          <cell r="I8" t="str">
            <v xml:space="preserve">11900.99    </v>
          </cell>
        </row>
        <row r="9">
          <cell r="E9" t="str">
            <v xml:space="preserve">130203199010052710    </v>
          </cell>
          <cell r="F9" t="str">
            <v xml:space="preserve">正常    </v>
          </cell>
          <cell r="G9" t="str">
            <v xml:space="preserve">20130822    </v>
          </cell>
          <cell r="H9" t="str">
            <v xml:space="preserve">未冻结    </v>
          </cell>
          <cell r="I9" t="str">
            <v xml:space="preserve">7123.76    </v>
          </cell>
        </row>
        <row r="10">
          <cell r="E10" t="str">
            <v xml:space="preserve">130224197012224734    </v>
          </cell>
          <cell r="F10" t="str">
            <v xml:space="preserve">正常    </v>
          </cell>
          <cell r="G10" t="str">
            <v xml:space="preserve">20000120    </v>
          </cell>
          <cell r="H10" t="str">
            <v xml:space="preserve">未冻结    </v>
          </cell>
          <cell r="I10" t="str">
            <v xml:space="preserve">13934.81    </v>
          </cell>
        </row>
        <row r="11">
          <cell r="E11" t="str">
            <v xml:space="preserve">150124198907201157    </v>
          </cell>
          <cell r="F11" t="str">
            <v xml:space="preserve">正常    </v>
          </cell>
          <cell r="G11" t="str">
            <v xml:space="preserve">20140829    </v>
          </cell>
          <cell r="H11" t="str">
            <v xml:space="preserve">未冻结    </v>
          </cell>
          <cell r="I11" t="str">
            <v xml:space="preserve">5522.02    </v>
          </cell>
        </row>
        <row r="12">
          <cell r="E12" t="str">
            <v xml:space="preserve">130203197007032111    </v>
          </cell>
          <cell r="F12" t="str">
            <v xml:space="preserve">正常    </v>
          </cell>
          <cell r="G12" t="str">
            <v xml:space="preserve">20150128    </v>
          </cell>
          <cell r="H12" t="str">
            <v xml:space="preserve">未冻结    </v>
          </cell>
          <cell r="I12" t="str">
            <v xml:space="preserve">10571.99    </v>
          </cell>
        </row>
        <row r="13">
          <cell r="E13" t="str">
            <v xml:space="preserve">12010419660313635X    </v>
          </cell>
          <cell r="F13" t="str">
            <v xml:space="preserve">正常    </v>
          </cell>
          <cell r="G13" t="str">
            <v xml:space="preserve">20000120    </v>
          </cell>
          <cell r="H13" t="str">
            <v xml:space="preserve">未冻结    </v>
          </cell>
          <cell r="I13" t="str">
            <v xml:space="preserve">9908.57    </v>
          </cell>
        </row>
        <row r="14">
          <cell r="E14" t="str">
            <v xml:space="preserve">130206199108241834    </v>
          </cell>
          <cell r="F14" t="str">
            <v xml:space="preserve">正常    </v>
          </cell>
          <cell r="G14" t="str">
            <v xml:space="preserve">20150831    </v>
          </cell>
          <cell r="H14" t="str">
            <v xml:space="preserve">未冻结    </v>
          </cell>
          <cell r="I14" t="str">
            <v xml:space="preserve">5261.25    </v>
          </cell>
        </row>
        <row r="15">
          <cell r="E15" t="str">
            <v xml:space="preserve">13020319930203301X    </v>
          </cell>
          <cell r="F15" t="str">
            <v xml:space="preserve">正常    </v>
          </cell>
          <cell r="G15" t="str">
            <v xml:space="preserve">20150831    </v>
          </cell>
          <cell r="H15" t="str">
            <v xml:space="preserve">未冻结    </v>
          </cell>
          <cell r="I15" t="str">
            <v xml:space="preserve">5657.45    </v>
          </cell>
        </row>
        <row r="16">
          <cell r="E16" t="str">
            <v xml:space="preserve">421083199001200954    </v>
          </cell>
          <cell r="F16" t="str">
            <v xml:space="preserve">正常    </v>
          </cell>
          <cell r="G16" t="str">
            <v xml:space="preserve">20150831    </v>
          </cell>
          <cell r="H16" t="str">
            <v xml:space="preserve">未冻结    </v>
          </cell>
          <cell r="I16" t="str">
            <v xml:space="preserve">6836.23    </v>
          </cell>
        </row>
        <row r="17">
          <cell r="E17" t="str">
            <v xml:space="preserve">130203199107081518    </v>
          </cell>
          <cell r="F17" t="str">
            <v xml:space="preserve">正常    </v>
          </cell>
          <cell r="G17" t="str">
            <v xml:space="preserve">20151130    </v>
          </cell>
          <cell r="H17" t="str">
            <v xml:space="preserve">未冻结    </v>
          </cell>
          <cell r="I17" t="str">
            <v xml:space="preserve">5394.54    </v>
          </cell>
        </row>
        <row r="18">
          <cell r="E18" t="str">
            <v xml:space="preserve">130203196710142131    </v>
          </cell>
          <cell r="F18" t="str">
            <v xml:space="preserve">正常    </v>
          </cell>
          <cell r="G18" t="str">
            <v xml:space="preserve">20000120    </v>
          </cell>
          <cell r="H18" t="str">
            <v xml:space="preserve">未冻结    </v>
          </cell>
          <cell r="I18" t="str">
            <v xml:space="preserve">10349.51    </v>
          </cell>
        </row>
        <row r="19">
          <cell r="E19" t="str">
            <v xml:space="preserve">130481198104045111    </v>
          </cell>
          <cell r="F19" t="str">
            <v xml:space="preserve">正常    </v>
          </cell>
          <cell r="G19" t="str">
            <v xml:space="preserve">20080920    </v>
          </cell>
          <cell r="H19" t="str">
            <v xml:space="preserve">未冻结    </v>
          </cell>
          <cell r="I19" t="str">
            <v xml:space="preserve">17973.00    </v>
          </cell>
        </row>
        <row r="20">
          <cell r="E20" t="str">
            <v xml:space="preserve">13073119911128031X    </v>
          </cell>
          <cell r="F20" t="str">
            <v xml:space="preserve">正常    </v>
          </cell>
          <cell r="G20" t="str">
            <v xml:space="preserve">20150831    </v>
          </cell>
          <cell r="H20" t="str">
            <v xml:space="preserve">未冻结    </v>
          </cell>
          <cell r="I20" t="str">
            <v xml:space="preserve">5333.40    </v>
          </cell>
        </row>
        <row r="21">
          <cell r="E21" t="str">
            <v xml:space="preserve">130203197203022113    </v>
          </cell>
          <cell r="F21" t="str">
            <v xml:space="preserve">正常    </v>
          </cell>
          <cell r="G21" t="str">
            <v xml:space="preserve">20010320    </v>
          </cell>
          <cell r="H21" t="str">
            <v xml:space="preserve">未冻结    </v>
          </cell>
          <cell r="I21" t="str">
            <v xml:space="preserve">11231.84    </v>
          </cell>
        </row>
        <row r="22">
          <cell r="E22" t="str">
            <v xml:space="preserve">12010619680407053X    </v>
          </cell>
          <cell r="F22" t="str">
            <v xml:space="preserve">正常    </v>
          </cell>
          <cell r="G22" t="str">
            <v xml:space="preserve">20000120    </v>
          </cell>
          <cell r="H22" t="str">
            <v xml:space="preserve">未冻结    </v>
          </cell>
          <cell r="I22" t="str">
            <v xml:space="preserve">9854.65    </v>
          </cell>
        </row>
        <row r="23">
          <cell r="E23" t="str">
            <v xml:space="preserve">130204197506160317    </v>
          </cell>
          <cell r="F23" t="str">
            <v xml:space="preserve">正常    </v>
          </cell>
          <cell r="G23" t="str">
            <v xml:space="preserve">20000120    </v>
          </cell>
          <cell r="H23" t="str">
            <v xml:space="preserve">未冻结    </v>
          </cell>
          <cell r="I23" t="str">
            <v xml:space="preserve">8428.33    </v>
          </cell>
        </row>
        <row r="24">
          <cell r="E24" t="str">
            <v xml:space="preserve">110108196910012414    </v>
          </cell>
          <cell r="F24" t="str">
            <v xml:space="preserve">正常    </v>
          </cell>
          <cell r="G24" t="str">
            <v xml:space="preserve">20000120    </v>
          </cell>
          <cell r="H24" t="str">
            <v xml:space="preserve">未冻结    </v>
          </cell>
          <cell r="I24" t="str">
            <v xml:space="preserve">10308.84    </v>
          </cell>
        </row>
        <row r="25">
          <cell r="E25" t="str">
            <v xml:space="preserve">130225197510100052    </v>
          </cell>
          <cell r="F25" t="str">
            <v xml:space="preserve">正常    </v>
          </cell>
          <cell r="G25" t="str">
            <v xml:space="preserve">20010620    </v>
          </cell>
          <cell r="H25" t="str">
            <v xml:space="preserve">未冻结    </v>
          </cell>
          <cell r="I25" t="str">
            <v xml:space="preserve">8941.58    </v>
          </cell>
        </row>
        <row r="26">
          <cell r="E26" t="str">
            <v xml:space="preserve">130225197308216713    </v>
          </cell>
          <cell r="F26" t="str">
            <v xml:space="preserve">正常    </v>
          </cell>
          <cell r="G26" t="str">
            <v xml:space="preserve">20140619    </v>
          </cell>
          <cell r="H26" t="str">
            <v xml:space="preserve">未冻结    </v>
          </cell>
          <cell r="I26" t="str">
            <v xml:space="preserve">17973.00    </v>
          </cell>
        </row>
        <row r="27">
          <cell r="E27" t="str">
            <v xml:space="preserve">130633198204175271    </v>
          </cell>
          <cell r="F27" t="str">
            <v xml:space="preserve">正常    </v>
          </cell>
          <cell r="G27" t="str">
            <v xml:space="preserve">20061020    </v>
          </cell>
          <cell r="H27" t="str">
            <v xml:space="preserve">未冻结    </v>
          </cell>
          <cell r="I27" t="str">
            <v xml:space="preserve">8590.33    </v>
          </cell>
        </row>
        <row r="28">
          <cell r="E28" t="str">
            <v xml:space="preserve">132423197903270837    </v>
          </cell>
          <cell r="F28" t="str">
            <v xml:space="preserve">正常    </v>
          </cell>
          <cell r="G28" t="str">
            <v xml:space="preserve">20070520    </v>
          </cell>
          <cell r="H28" t="str">
            <v xml:space="preserve">未冻结    </v>
          </cell>
          <cell r="I28" t="str">
            <v xml:space="preserve">8868.26    </v>
          </cell>
        </row>
        <row r="29">
          <cell r="E29" t="str">
            <v xml:space="preserve">130229197102222435    </v>
          </cell>
          <cell r="F29" t="str">
            <v xml:space="preserve">正常    </v>
          </cell>
          <cell r="G29" t="str">
            <v xml:space="preserve">20000120    </v>
          </cell>
          <cell r="H29" t="str">
            <v xml:space="preserve">未冻结    </v>
          </cell>
          <cell r="I29" t="str">
            <v xml:space="preserve">8724.33    </v>
          </cell>
        </row>
        <row r="30">
          <cell r="E30" t="str">
            <v xml:space="preserve">13020319750504211X    </v>
          </cell>
          <cell r="F30" t="str">
            <v xml:space="preserve">正常    </v>
          </cell>
          <cell r="G30" t="str">
            <v xml:space="preserve">20000120    </v>
          </cell>
          <cell r="H30" t="str">
            <v xml:space="preserve">未冻结    </v>
          </cell>
          <cell r="I30" t="str">
            <v xml:space="preserve">17973.00    </v>
          </cell>
        </row>
        <row r="31">
          <cell r="E31" t="str">
            <v xml:space="preserve">131124198408070233    </v>
          </cell>
          <cell r="F31" t="str">
            <v xml:space="preserve">正常    </v>
          </cell>
          <cell r="G31" t="str">
            <v xml:space="preserve">20080720    </v>
          </cell>
          <cell r="H31" t="str">
            <v xml:space="preserve">未冻结    </v>
          </cell>
          <cell r="I31" t="str">
            <v xml:space="preserve">6858.58    </v>
          </cell>
        </row>
        <row r="32">
          <cell r="E32" t="str">
            <v xml:space="preserve">130202196411030635    </v>
          </cell>
          <cell r="F32" t="str">
            <v xml:space="preserve">正常    </v>
          </cell>
          <cell r="G32" t="str">
            <v xml:space="preserve">20000120    </v>
          </cell>
          <cell r="H32" t="str">
            <v xml:space="preserve">未冻结    </v>
          </cell>
          <cell r="I32" t="str">
            <v xml:space="preserve">10111.07    </v>
          </cell>
        </row>
        <row r="33">
          <cell r="E33" t="str">
            <v xml:space="preserve">130203196807112174    </v>
          </cell>
          <cell r="F33" t="str">
            <v xml:space="preserve">正常    </v>
          </cell>
          <cell r="G33" t="str">
            <v xml:space="preserve">20000120    </v>
          </cell>
          <cell r="H33" t="str">
            <v xml:space="preserve">未冻结    </v>
          </cell>
          <cell r="I33" t="str">
            <v xml:space="preserve">10613.86    </v>
          </cell>
        </row>
        <row r="34">
          <cell r="E34" t="str">
            <v xml:space="preserve">130203197103052139    </v>
          </cell>
          <cell r="F34" t="str">
            <v xml:space="preserve">正常    </v>
          </cell>
          <cell r="G34" t="str">
            <v xml:space="preserve">20000120    </v>
          </cell>
          <cell r="H34" t="str">
            <v xml:space="preserve">未冻结    </v>
          </cell>
          <cell r="I34" t="str">
            <v xml:space="preserve">11343.91    </v>
          </cell>
        </row>
        <row r="35">
          <cell r="E35" t="str">
            <v xml:space="preserve">130204196807151516    </v>
          </cell>
          <cell r="F35" t="str">
            <v xml:space="preserve">正常    </v>
          </cell>
          <cell r="G35" t="str">
            <v xml:space="preserve">20000120    </v>
          </cell>
          <cell r="H35" t="str">
            <v xml:space="preserve">未冻结    </v>
          </cell>
          <cell r="I35" t="str">
            <v xml:space="preserve">11276.28    </v>
          </cell>
        </row>
        <row r="36">
          <cell r="E36" t="str">
            <v xml:space="preserve">130203196710232110    </v>
          </cell>
          <cell r="F36" t="str">
            <v xml:space="preserve">正常    </v>
          </cell>
          <cell r="G36" t="str">
            <v xml:space="preserve">20000120    </v>
          </cell>
          <cell r="H36" t="str">
            <v xml:space="preserve">未冻结    </v>
          </cell>
          <cell r="I36" t="str">
            <v xml:space="preserve">9030.88    </v>
          </cell>
        </row>
        <row r="37">
          <cell r="E37" t="str">
            <v xml:space="preserve">130222197609152814    </v>
          </cell>
          <cell r="F37" t="str">
            <v xml:space="preserve">正常    </v>
          </cell>
          <cell r="G37" t="str">
            <v xml:space="preserve">20001120    </v>
          </cell>
          <cell r="H37" t="str">
            <v xml:space="preserve">未冻结    </v>
          </cell>
          <cell r="I37" t="str">
            <v xml:space="preserve">9626.40    </v>
          </cell>
        </row>
        <row r="38">
          <cell r="E38" t="str">
            <v xml:space="preserve">130203197009153611    </v>
          </cell>
          <cell r="F38" t="str">
            <v xml:space="preserve">正常    </v>
          </cell>
          <cell r="G38" t="str">
            <v xml:space="preserve">20000120    </v>
          </cell>
          <cell r="H38" t="str">
            <v xml:space="preserve">未冻结    </v>
          </cell>
          <cell r="I38" t="str">
            <v xml:space="preserve">11540.92    </v>
          </cell>
        </row>
        <row r="39">
          <cell r="E39" t="str">
            <v xml:space="preserve">130202196903257414    </v>
          </cell>
          <cell r="F39" t="str">
            <v xml:space="preserve">正常    </v>
          </cell>
          <cell r="G39" t="str">
            <v xml:space="preserve">20000120    </v>
          </cell>
          <cell r="H39" t="str">
            <v xml:space="preserve">未冻结    </v>
          </cell>
          <cell r="I39" t="str">
            <v xml:space="preserve">17973.00    </v>
          </cell>
        </row>
        <row r="40">
          <cell r="E40" t="str">
            <v xml:space="preserve">130228197304131455    </v>
          </cell>
          <cell r="F40" t="str">
            <v xml:space="preserve">正常    </v>
          </cell>
          <cell r="G40" t="str">
            <v xml:space="preserve">20000120    </v>
          </cell>
          <cell r="H40" t="str">
            <v xml:space="preserve">未冻结    </v>
          </cell>
          <cell r="I40" t="str">
            <v xml:space="preserve">9693.69    </v>
          </cell>
        </row>
        <row r="41">
          <cell r="E41" t="str">
            <v xml:space="preserve">210504196809021367    </v>
          </cell>
          <cell r="F41" t="str">
            <v xml:space="preserve">正常    </v>
          </cell>
          <cell r="G41" t="str">
            <v xml:space="preserve">20000120    </v>
          </cell>
          <cell r="H41" t="str">
            <v xml:space="preserve">未冻结    </v>
          </cell>
          <cell r="I41" t="str">
            <v xml:space="preserve">9747.94    </v>
          </cell>
        </row>
        <row r="42">
          <cell r="E42" t="str">
            <v xml:space="preserve">132435197110110310    </v>
          </cell>
          <cell r="F42" t="str">
            <v xml:space="preserve">正常    </v>
          </cell>
          <cell r="G42" t="str">
            <v xml:space="preserve">20000120    </v>
          </cell>
          <cell r="H42" t="str">
            <v xml:space="preserve">未冻结    </v>
          </cell>
          <cell r="I42" t="str">
            <v xml:space="preserve">14009.39    </v>
          </cell>
        </row>
        <row r="43">
          <cell r="E43" t="str">
            <v xml:space="preserve">130203196801192134    </v>
          </cell>
          <cell r="F43" t="str">
            <v xml:space="preserve">正常    </v>
          </cell>
          <cell r="G43" t="str">
            <v xml:space="preserve">20000120    </v>
          </cell>
          <cell r="H43" t="str">
            <v xml:space="preserve">未冻结    </v>
          </cell>
          <cell r="I43" t="str">
            <v xml:space="preserve">9690.29    </v>
          </cell>
        </row>
        <row r="44">
          <cell r="E44" t="str">
            <v xml:space="preserve">130204197302122730    </v>
          </cell>
          <cell r="F44" t="str">
            <v xml:space="preserve">正常    </v>
          </cell>
          <cell r="G44" t="str">
            <v xml:space="preserve">20000120    </v>
          </cell>
          <cell r="H44" t="str">
            <v xml:space="preserve">未冻结    </v>
          </cell>
          <cell r="I44" t="str">
            <v xml:space="preserve">17973.00    </v>
          </cell>
        </row>
        <row r="45">
          <cell r="E45" t="str">
            <v xml:space="preserve">210302196812060937    </v>
          </cell>
          <cell r="F45" t="str">
            <v xml:space="preserve">正常    </v>
          </cell>
          <cell r="G45" t="str">
            <v xml:space="preserve">20000120    </v>
          </cell>
          <cell r="H45" t="str">
            <v xml:space="preserve">未冻结    </v>
          </cell>
          <cell r="I45" t="str">
            <v xml:space="preserve">9875.98    </v>
          </cell>
        </row>
        <row r="46">
          <cell r="E46" t="str">
            <v xml:space="preserve">130202196707200613    </v>
          </cell>
          <cell r="F46" t="str">
            <v xml:space="preserve">正常    </v>
          </cell>
          <cell r="G46" t="str">
            <v xml:space="preserve">20000120    </v>
          </cell>
          <cell r="H46" t="str">
            <v xml:space="preserve">未冻结    </v>
          </cell>
          <cell r="I46" t="str">
            <v xml:space="preserve">17973.00    </v>
          </cell>
        </row>
        <row r="47">
          <cell r="E47" t="str">
            <v xml:space="preserve">130203196801022119    </v>
          </cell>
          <cell r="F47" t="str">
            <v xml:space="preserve">正常    </v>
          </cell>
          <cell r="G47" t="str">
            <v xml:space="preserve">20000120    </v>
          </cell>
          <cell r="H47" t="str">
            <v xml:space="preserve">未冻结    </v>
          </cell>
          <cell r="I47" t="str">
            <v xml:space="preserve">9905.10    </v>
          </cell>
        </row>
        <row r="48">
          <cell r="E48" t="str">
            <v xml:space="preserve">130204196910020610    </v>
          </cell>
          <cell r="F48" t="str">
            <v xml:space="preserve">正常    </v>
          </cell>
          <cell r="G48" t="str">
            <v xml:space="preserve">20000120    </v>
          </cell>
          <cell r="H48" t="str">
            <v xml:space="preserve">未冻结    </v>
          </cell>
          <cell r="I48" t="str">
            <v xml:space="preserve">17973.00    </v>
          </cell>
        </row>
        <row r="49">
          <cell r="E49" t="str">
            <v xml:space="preserve">130203197408252166    </v>
          </cell>
          <cell r="F49" t="str">
            <v xml:space="preserve">正常    </v>
          </cell>
          <cell r="G49" t="str">
            <v xml:space="preserve">20000120    </v>
          </cell>
          <cell r="H49" t="str">
            <v xml:space="preserve">未冻结    </v>
          </cell>
          <cell r="I49" t="str">
            <v xml:space="preserve">9715.02    </v>
          </cell>
        </row>
        <row r="50">
          <cell r="E50" t="str">
            <v xml:space="preserve">130203197512142127    </v>
          </cell>
          <cell r="F50" t="str">
            <v xml:space="preserve">正常    </v>
          </cell>
          <cell r="G50" t="str">
            <v xml:space="preserve">20000120    </v>
          </cell>
          <cell r="H50" t="str">
            <v xml:space="preserve">未冻结    </v>
          </cell>
          <cell r="I50" t="str">
            <v xml:space="preserve">10100.07    </v>
          </cell>
        </row>
        <row r="51">
          <cell r="E51" t="str">
            <v xml:space="preserve">130604197002051215    </v>
          </cell>
          <cell r="F51" t="str">
            <v xml:space="preserve">正常    </v>
          </cell>
          <cell r="G51" t="str">
            <v xml:space="preserve">20000120    </v>
          </cell>
          <cell r="H51" t="str">
            <v xml:space="preserve">未冻结    </v>
          </cell>
          <cell r="I51" t="str">
            <v xml:space="preserve">11518.16    </v>
          </cell>
        </row>
        <row r="52">
          <cell r="E52" t="str">
            <v xml:space="preserve">130204197010151812    </v>
          </cell>
          <cell r="F52" t="str">
            <v xml:space="preserve">正常    </v>
          </cell>
          <cell r="G52" t="str">
            <v xml:space="preserve">20000120    </v>
          </cell>
          <cell r="H52" t="str">
            <v xml:space="preserve">未冻结    </v>
          </cell>
          <cell r="I52" t="str">
            <v xml:space="preserve">9822.04    </v>
          </cell>
        </row>
        <row r="53">
          <cell r="E53" t="str">
            <v xml:space="preserve">130105196802090938    </v>
          </cell>
          <cell r="F53" t="str">
            <v xml:space="preserve">正常    </v>
          </cell>
          <cell r="G53" t="str">
            <v xml:space="preserve">20000120    </v>
          </cell>
          <cell r="H53" t="str">
            <v xml:space="preserve">未冻结    </v>
          </cell>
          <cell r="I53" t="str">
            <v xml:space="preserve">11759.90    </v>
          </cell>
        </row>
        <row r="54">
          <cell r="E54" t="str">
            <v xml:space="preserve">130202196805012413    </v>
          </cell>
          <cell r="F54" t="str">
            <v xml:space="preserve">正常    </v>
          </cell>
          <cell r="G54" t="str">
            <v xml:space="preserve">20000120    </v>
          </cell>
          <cell r="H54" t="str">
            <v xml:space="preserve">未冻结    </v>
          </cell>
          <cell r="I54" t="str">
            <v xml:space="preserve">17973.00    </v>
          </cell>
        </row>
        <row r="55">
          <cell r="E55" t="str">
            <v xml:space="preserve">130203197006302159    </v>
          </cell>
          <cell r="F55" t="str">
            <v xml:space="preserve">正常    </v>
          </cell>
          <cell r="G55" t="str">
            <v xml:space="preserve">20000120    </v>
          </cell>
          <cell r="H55" t="str">
            <v xml:space="preserve">未冻结    </v>
          </cell>
          <cell r="I55" t="str">
            <v xml:space="preserve">17973.00    </v>
          </cell>
        </row>
        <row r="56">
          <cell r="E56" t="str">
            <v xml:space="preserve">130203196609242111    </v>
          </cell>
          <cell r="F56" t="str">
            <v xml:space="preserve">正常    </v>
          </cell>
          <cell r="G56" t="str">
            <v xml:space="preserve">20000120    </v>
          </cell>
          <cell r="H56" t="str">
            <v xml:space="preserve">未冻结    </v>
          </cell>
          <cell r="I56" t="str">
            <v xml:space="preserve">17973.00    </v>
          </cell>
        </row>
        <row r="57">
          <cell r="E57" t="str">
            <v xml:space="preserve">130203196401062410    </v>
          </cell>
          <cell r="F57" t="str">
            <v xml:space="preserve">正常    </v>
          </cell>
          <cell r="G57" t="str">
            <v xml:space="preserve">20000120    </v>
          </cell>
          <cell r="H57" t="str">
            <v xml:space="preserve">未冻结    </v>
          </cell>
          <cell r="I57" t="str">
            <v xml:space="preserve">17973.00    </v>
          </cell>
        </row>
        <row r="58">
          <cell r="E58" t="str">
            <v xml:space="preserve">130203197304132418    </v>
          </cell>
          <cell r="F58" t="str">
            <v xml:space="preserve">正常    </v>
          </cell>
          <cell r="G58" t="str">
            <v xml:space="preserve">20000120    </v>
          </cell>
          <cell r="H58" t="str">
            <v xml:space="preserve">未冻结    </v>
          </cell>
          <cell r="I58" t="str">
            <v xml:space="preserve">17973.00    </v>
          </cell>
        </row>
        <row r="59">
          <cell r="E59" t="str">
            <v xml:space="preserve">130203196112222430    </v>
          </cell>
          <cell r="F59" t="str">
            <v xml:space="preserve">正常    </v>
          </cell>
          <cell r="G59" t="str">
            <v xml:space="preserve">20000120    </v>
          </cell>
          <cell r="H59" t="str">
            <v xml:space="preserve">未冻结    </v>
          </cell>
          <cell r="I59" t="str">
            <v xml:space="preserve">17973.00    </v>
          </cell>
        </row>
        <row r="60">
          <cell r="E60" t="str">
            <v xml:space="preserve">130205196905080332    </v>
          </cell>
          <cell r="F60" t="str">
            <v xml:space="preserve">正常    </v>
          </cell>
          <cell r="G60" t="str">
            <v xml:space="preserve">20000120    </v>
          </cell>
          <cell r="H60" t="str">
            <v xml:space="preserve">未冻结    </v>
          </cell>
          <cell r="I60" t="str">
            <v xml:space="preserve">7224.18    </v>
          </cell>
        </row>
        <row r="61">
          <cell r="E61" t="str">
            <v xml:space="preserve">430104196512124313    </v>
          </cell>
          <cell r="F61" t="str">
            <v xml:space="preserve">正常    </v>
          </cell>
          <cell r="G61" t="str">
            <v xml:space="preserve">20000120    </v>
          </cell>
          <cell r="H61" t="str">
            <v xml:space="preserve">未冻结    </v>
          </cell>
          <cell r="I61" t="str">
            <v xml:space="preserve">11842.36    </v>
          </cell>
        </row>
        <row r="62">
          <cell r="E62" t="str">
            <v xml:space="preserve">130203196906152112    </v>
          </cell>
          <cell r="F62" t="str">
            <v xml:space="preserve">正常    </v>
          </cell>
          <cell r="G62" t="str">
            <v xml:space="preserve">20000120    </v>
          </cell>
          <cell r="H62" t="str">
            <v xml:space="preserve">未冻结    </v>
          </cell>
          <cell r="I62" t="str">
            <v xml:space="preserve">10217.09    </v>
          </cell>
        </row>
        <row r="63">
          <cell r="E63" t="str">
            <v xml:space="preserve">130203197012014217    </v>
          </cell>
          <cell r="F63" t="str">
            <v xml:space="preserve">正常    </v>
          </cell>
          <cell r="G63" t="str">
            <v xml:space="preserve">20000120    </v>
          </cell>
          <cell r="H63" t="str">
            <v xml:space="preserve">未冻结    </v>
          </cell>
          <cell r="I63" t="str">
            <v xml:space="preserve">17973.00    </v>
          </cell>
        </row>
        <row r="64">
          <cell r="E64" t="str">
            <v xml:space="preserve">130205196703300317    </v>
          </cell>
          <cell r="F64" t="str">
            <v xml:space="preserve">正常    </v>
          </cell>
          <cell r="G64" t="str">
            <v xml:space="preserve">20000120    </v>
          </cell>
          <cell r="H64" t="str">
            <v xml:space="preserve">未冻结    </v>
          </cell>
          <cell r="I64" t="str">
            <v xml:space="preserve">11796.98    </v>
          </cell>
        </row>
        <row r="65">
          <cell r="E65" t="str">
            <v xml:space="preserve">130203196301162430    </v>
          </cell>
          <cell r="F65" t="str">
            <v xml:space="preserve">正常    </v>
          </cell>
          <cell r="G65" t="str">
            <v xml:space="preserve">20000120    </v>
          </cell>
          <cell r="H65" t="str">
            <v xml:space="preserve">未冻结    </v>
          </cell>
          <cell r="I65" t="str">
            <v xml:space="preserve">17973.00    </v>
          </cell>
        </row>
        <row r="66">
          <cell r="E66" t="str">
            <v xml:space="preserve">130203196512282117    </v>
          </cell>
          <cell r="F66" t="str">
            <v xml:space="preserve">正常    </v>
          </cell>
          <cell r="G66" t="str">
            <v xml:space="preserve">20000120    </v>
          </cell>
          <cell r="H66" t="str">
            <v xml:space="preserve">未冻结    </v>
          </cell>
          <cell r="I66" t="str">
            <v xml:space="preserve">17973.00    </v>
          </cell>
        </row>
        <row r="67">
          <cell r="E67" t="str">
            <v xml:space="preserve">130229196407264017    </v>
          </cell>
          <cell r="F67" t="str">
            <v xml:space="preserve">正常    </v>
          </cell>
          <cell r="G67" t="str">
            <v xml:space="preserve">20000120    </v>
          </cell>
          <cell r="H67" t="str">
            <v xml:space="preserve">未冻结    </v>
          </cell>
          <cell r="I67" t="str">
            <v xml:space="preserve">10017.14    </v>
          </cell>
        </row>
        <row r="68">
          <cell r="E68" t="str">
            <v xml:space="preserve">130204197009260915    </v>
          </cell>
          <cell r="F68" t="str">
            <v xml:space="preserve">正常    </v>
          </cell>
          <cell r="G68" t="str">
            <v xml:space="preserve">20000120    </v>
          </cell>
          <cell r="H68" t="str">
            <v xml:space="preserve">未冻结    </v>
          </cell>
          <cell r="I68" t="str">
            <v xml:space="preserve">17973.00    </v>
          </cell>
        </row>
        <row r="69">
          <cell r="E69" t="str">
            <v xml:space="preserve">130203196911123316    </v>
          </cell>
          <cell r="F69" t="str">
            <v xml:space="preserve">正常    </v>
          </cell>
          <cell r="G69" t="str">
            <v xml:space="preserve">20000120    </v>
          </cell>
          <cell r="H69" t="str">
            <v xml:space="preserve">未冻结    </v>
          </cell>
          <cell r="I69" t="str">
            <v xml:space="preserve">17973.00    </v>
          </cell>
        </row>
        <row r="70">
          <cell r="E70" t="str">
            <v xml:space="preserve">130229197301075415    </v>
          </cell>
          <cell r="F70" t="str">
            <v xml:space="preserve">正常    </v>
          </cell>
          <cell r="G70" t="str">
            <v xml:space="preserve">20000120    </v>
          </cell>
          <cell r="H70" t="str">
            <v xml:space="preserve">未冻结    </v>
          </cell>
          <cell r="I70" t="str">
            <v xml:space="preserve">8770.98    </v>
          </cell>
        </row>
        <row r="71">
          <cell r="E71" t="str">
            <v xml:space="preserve">13020319741111301X    </v>
          </cell>
          <cell r="F71" t="str">
            <v xml:space="preserve">正常    </v>
          </cell>
          <cell r="G71" t="str">
            <v xml:space="preserve">20000120    </v>
          </cell>
          <cell r="H71" t="str">
            <v xml:space="preserve">未冻结    </v>
          </cell>
          <cell r="I71" t="str">
            <v xml:space="preserve">11617.56    </v>
          </cell>
        </row>
        <row r="72">
          <cell r="E72" t="str">
            <v xml:space="preserve">130204197409280317    </v>
          </cell>
          <cell r="F72" t="str">
            <v xml:space="preserve">正常    </v>
          </cell>
          <cell r="G72" t="str">
            <v xml:space="preserve">20000120    </v>
          </cell>
          <cell r="H72" t="str">
            <v xml:space="preserve">未冻结    </v>
          </cell>
          <cell r="I72" t="str">
            <v xml:space="preserve">9110.90    </v>
          </cell>
        </row>
        <row r="73">
          <cell r="E73" t="str">
            <v xml:space="preserve">630105196910090028    </v>
          </cell>
          <cell r="F73" t="str">
            <v xml:space="preserve">正常    </v>
          </cell>
          <cell r="G73" t="str">
            <v xml:space="preserve">20000120    </v>
          </cell>
          <cell r="H73" t="str">
            <v xml:space="preserve">未冻结    </v>
          </cell>
          <cell r="I73" t="str">
            <v xml:space="preserve">8426.05    </v>
          </cell>
        </row>
        <row r="74">
          <cell r="E74" t="str">
            <v xml:space="preserve">130203197203252111    </v>
          </cell>
          <cell r="F74" t="str">
            <v xml:space="preserve">正常    </v>
          </cell>
          <cell r="G74" t="str">
            <v xml:space="preserve">20000120    </v>
          </cell>
          <cell r="H74" t="str">
            <v xml:space="preserve">未冻结    </v>
          </cell>
          <cell r="I74" t="str">
            <v xml:space="preserve">17973.00    </v>
          </cell>
        </row>
        <row r="75">
          <cell r="E75" t="str">
            <v xml:space="preserve">130204197709300615    </v>
          </cell>
          <cell r="F75" t="str">
            <v xml:space="preserve">正常    </v>
          </cell>
          <cell r="G75" t="str">
            <v xml:space="preserve">20000120    </v>
          </cell>
          <cell r="H75" t="str">
            <v xml:space="preserve">未冻结    </v>
          </cell>
          <cell r="I75" t="str">
            <v xml:space="preserve">5650.09    </v>
          </cell>
        </row>
        <row r="76">
          <cell r="E76" t="str">
            <v xml:space="preserve">110108196704152352    </v>
          </cell>
          <cell r="F76" t="str">
            <v xml:space="preserve">正常    </v>
          </cell>
          <cell r="G76" t="str">
            <v xml:space="preserve">20000120    </v>
          </cell>
          <cell r="H76" t="str">
            <v xml:space="preserve">未冻结    </v>
          </cell>
          <cell r="I76" t="str">
            <v xml:space="preserve">11613.36    </v>
          </cell>
        </row>
        <row r="77">
          <cell r="E77" t="str">
            <v xml:space="preserve">210102197008115646    </v>
          </cell>
          <cell r="F77" t="str">
            <v xml:space="preserve">正常    </v>
          </cell>
          <cell r="G77" t="str">
            <v xml:space="preserve">20000120    </v>
          </cell>
          <cell r="H77" t="str">
            <v xml:space="preserve">未冻结    </v>
          </cell>
          <cell r="I77" t="str">
            <v xml:space="preserve">17973.00    </v>
          </cell>
        </row>
        <row r="78">
          <cell r="E78" t="str">
            <v xml:space="preserve">130203196601132110    </v>
          </cell>
          <cell r="F78" t="str">
            <v xml:space="preserve">正常    </v>
          </cell>
          <cell r="G78" t="str">
            <v xml:space="preserve">20000120    </v>
          </cell>
          <cell r="H78" t="str">
            <v xml:space="preserve">未冻结    </v>
          </cell>
          <cell r="I78" t="str">
            <v xml:space="preserve">17973.00    </v>
          </cell>
        </row>
        <row r="79">
          <cell r="E79" t="str">
            <v xml:space="preserve">130223197005099051    </v>
          </cell>
          <cell r="F79" t="str">
            <v xml:space="preserve">正常    </v>
          </cell>
          <cell r="G79" t="str">
            <v xml:space="preserve">20000120    </v>
          </cell>
          <cell r="H79" t="str">
            <v xml:space="preserve">未冻结    </v>
          </cell>
          <cell r="I79" t="str">
            <v xml:space="preserve">13946.00    </v>
          </cell>
        </row>
        <row r="80">
          <cell r="E80" t="str">
            <v xml:space="preserve">130203197211253042    </v>
          </cell>
          <cell r="F80" t="str">
            <v xml:space="preserve">正常    </v>
          </cell>
          <cell r="G80" t="str">
            <v xml:space="preserve">20000120    </v>
          </cell>
          <cell r="H80" t="str">
            <v xml:space="preserve">未冻结    </v>
          </cell>
          <cell r="I80" t="str">
            <v xml:space="preserve">7491.05    </v>
          </cell>
        </row>
        <row r="81">
          <cell r="E81" t="str">
            <v xml:space="preserve">13020319760304301X    </v>
          </cell>
          <cell r="F81" t="str">
            <v xml:space="preserve">正常    </v>
          </cell>
          <cell r="G81" t="str">
            <v xml:space="preserve">20000120    </v>
          </cell>
          <cell r="H81" t="str">
            <v xml:space="preserve">未冻结    </v>
          </cell>
          <cell r="I81" t="str">
            <v xml:space="preserve">8823.20    </v>
          </cell>
        </row>
        <row r="82">
          <cell r="E82" t="str">
            <v xml:space="preserve">130203196308152139    </v>
          </cell>
          <cell r="F82" t="str">
            <v xml:space="preserve">正常    </v>
          </cell>
          <cell r="G82" t="str">
            <v xml:space="preserve">20000120    </v>
          </cell>
          <cell r="H82" t="str">
            <v xml:space="preserve">未冻结    </v>
          </cell>
          <cell r="I82" t="str">
            <v xml:space="preserve">17973.00    </v>
          </cell>
        </row>
        <row r="83">
          <cell r="E83" t="str">
            <v xml:space="preserve">130202197009120610    </v>
          </cell>
          <cell r="F83" t="str">
            <v xml:space="preserve">正常    </v>
          </cell>
          <cell r="G83" t="str">
            <v xml:space="preserve">20000120    </v>
          </cell>
          <cell r="H83" t="str">
            <v xml:space="preserve">未冻结    </v>
          </cell>
          <cell r="I83" t="str">
            <v xml:space="preserve">17973.00    </v>
          </cell>
        </row>
        <row r="84">
          <cell r="E84" t="str">
            <v xml:space="preserve">130203197105171529    </v>
          </cell>
          <cell r="F84" t="str">
            <v xml:space="preserve">正常    </v>
          </cell>
          <cell r="G84" t="str">
            <v xml:space="preserve">20000120    </v>
          </cell>
          <cell r="H84" t="str">
            <v xml:space="preserve">未冻结    </v>
          </cell>
          <cell r="I84" t="str">
            <v xml:space="preserve">11452.06    </v>
          </cell>
        </row>
        <row r="85">
          <cell r="E85" t="str">
            <v xml:space="preserve">130202197103190615    </v>
          </cell>
          <cell r="F85" t="str">
            <v xml:space="preserve">正常    </v>
          </cell>
          <cell r="G85" t="str">
            <v xml:space="preserve">20000120    </v>
          </cell>
          <cell r="H85" t="str">
            <v xml:space="preserve">未冻结    </v>
          </cell>
          <cell r="I85" t="str">
            <v xml:space="preserve">9651.54    </v>
          </cell>
        </row>
        <row r="86">
          <cell r="E86" t="str">
            <v xml:space="preserve">130203197507222413    </v>
          </cell>
          <cell r="F86" t="str">
            <v xml:space="preserve">正常    </v>
          </cell>
          <cell r="G86" t="str">
            <v xml:space="preserve">20000120    </v>
          </cell>
          <cell r="H86" t="str">
            <v xml:space="preserve">未冻结    </v>
          </cell>
          <cell r="I86" t="str">
            <v xml:space="preserve">9803.27    </v>
          </cell>
        </row>
        <row r="87">
          <cell r="E87" t="str">
            <v xml:space="preserve">13020219780713091X    </v>
          </cell>
          <cell r="F87" t="str">
            <v xml:space="preserve">正常    </v>
          </cell>
          <cell r="G87" t="str">
            <v xml:space="preserve">20000120    </v>
          </cell>
          <cell r="H87" t="str">
            <v xml:space="preserve">未冻结    </v>
          </cell>
          <cell r="I87" t="str">
            <v xml:space="preserve">5814.18    </v>
          </cell>
        </row>
        <row r="88">
          <cell r="E88" t="str">
            <v xml:space="preserve">130203197302032413    </v>
          </cell>
          <cell r="F88" t="str">
            <v xml:space="preserve">正常    </v>
          </cell>
          <cell r="G88" t="str">
            <v xml:space="preserve">20000120    </v>
          </cell>
          <cell r="H88" t="str">
            <v xml:space="preserve">未冻结    </v>
          </cell>
          <cell r="I88" t="str">
            <v xml:space="preserve">17973.00    </v>
          </cell>
        </row>
        <row r="89">
          <cell r="E89" t="str">
            <v xml:space="preserve">120106196610160510    </v>
          </cell>
          <cell r="F89" t="str">
            <v xml:space="preserve">正常    </v>
          </cell>
          <cell r="G89" t="str">
            <v xml:space="preserve">20000120    </v>
          </cell>
          <cell r="H89" t="str">
            <v xml:space="preserve">未冻结    </v>
          </cell>
          <cell r="I89" t="str">
            <v xml:space="preserve">17973.00    </v>
          </cell>
        </row>
        <row r="90">
          <cell r="E90" t="str">
            <v xml:space="preserve">510213197309141632    </v>
          </cell>
          <cell r="F90" t="str">
            <v xml:space="preserve">正常    </v>
          </cell>
          <cell r="G90" t="str">
            <v xml:space="preserve">20000120    </v>
          </cell>
          <cell r="H90" t="str">
            <v xml:space="preserve">未冻结    </v>
          </cell>
          <cell r="I90" t="str">
            <v xml:space="preserve">7791.38    </v>
          </cell>
        </row>
        <row r="91">
          <cell r="E91" t="str">
            <v xml:space="preserve">420107196905280058    </v>
          </cell>
          <cell r="F91" t="str">
            <v xml:space="preserve">正常    </v>
          </cell>
          <cell r="G91" t="str">
            <v xml:space="preserve">20000120    </v>
          </cell>
          <cell r="H91" t="str">
            <v xml:space="preserve">未冻结    </v>
          </cell>
          <cell r="I91" t="str">
            <v xml:space="preserve">9655.31    </v>
          </cell>
        </row>
        <row r="92">
          <cell r="E92" t="str">
            <v xml:space="preserve">130203196304023356    </v>
          </cell>
          <cell r="F92" t="str">
            <v xml:space="preserve">正常    </v>
          </cell>
          <cell r="G92" t="str">
            <v xml:space="preserve">20000120    </v>
          </cell>
          <cell r="H92" t="str">
            <v xml:space="preserve">未冻结    </v>
          </cell>
          <cell r="I92" t="str">
            <v xml:space="preserve">17973.00    </v>
          </cell>
        </row>
        <row r="93">
          <cell r="E93" t="str">
            <v xml:space="preserve">130203197106052126    </v>
          </cell>
          <cell r="F93" t="str">
            <v xml:space="preserve">正常    </v>
          </cell>
          <cell r="G93" t="str">
            <v xml:space="preserve">20000120    </v>
          </cell>
          <cell r="H93" t="str">
            <v xml:space="preserve">未冻结    </v>
          </cell>
          <cell r="I93" t="str">
            <v xml:space="preserve">8789.11    </v>
          </cell>
        </row>
        <row r="94">
          <cell r="E94" t="str">
            <v xml:space="preserve">130203197311053013    </v>
          </cell>
          <cell r="F94" t="str">
            <v xml:space="preserve">正常    </v>
          </cell>
          <cell r="G94" t="str">
            <v xml:space="preserve">20000120    </v>
          </cell>
          <cell r="H94" t="str">
            <v xml:space="preserve">未冻结    </v>
          </cell>
          <cell r="I94" t="str">
            <v xml:space="preserve">17973.00    </v>
          </cell>
        </row>
        <row r="95">
          <cell r="E95" t="str">
            <v xml:space="preserve">130202196804140616    </v>
          </cell>
          <cell r="F95" t="str">
            <v xml:space="preserve">正常    </v>
          </cell>
          <cell r="G95" t="str">
            <v xml:space="preserve">20000120    </v>
          </cell>
          <cell r="H95" t="str">
            <v xml:space="preserve">未冻结    </v>
          </cell>
          <cell r="I95" t="str">
            <v xml:space="preserve">11733.36    </v>
          </cell>
        </row>
        <row r="96">
          <cell r="E96" t="str">
            <v xml:space="preserve">130203197207223019    </v>
          </cell>
          <cell r="F96" t="str">
            <v xml:space="preserve">正常    </v>
          </cell>
          <cell r="G96" t="str">
            <v xml:space="preserve">20000120    </v>
          </cell>
          <cell r="H96" t="str">
            <v xml:space="preserve">未冻结    </v>
          </cell>
          <cell r="I96" t="str">
            <v xml:space="preserve">10766.60    </v>
          </cell>
        </row>
        <row r="97">
          <cell r="E97" t="str">
            <v xml:space="preserve">130324197107290916    </v>
          </cell>
          <cell r="F97" t="str">
            <v xml:space="preserve">正常    </v>
          </cell>
          <cell r="G97" t="str">
            <v xml:space="preserve">20000120    </v>
          </cell>
          <cell r="H97" t="str">
            <v xml:space="preserve">未冻结    </v>
          </cell>
          <cell r="I97" t="str">
            <v xml:space="preserve">17973.00    </v>
          </cell>
        </row>
        <row r="98">
          <cell r="E98" t="str">
            <v xml:space="preserve">130202196604050616    </v>
          </cell>
          <cell r="F98" t="str">
            <v xml:space="preserve">正常    </v>
          </cell>
          <cell r="G98" t="str">
            <v xml:space="preserve">20000120    </v>
          </cell>
          <cell r="H98" t="str">
            <v xml:space="preserve">未冻结    </v>
          </cell>
          <cell r="I98" t="str">
            <v xml:space="preserve">17973.00    </v>
          </cell>
        </row>
        <row r="99">
          <cell r="E99" t="str">
            <v xml:space="preserve">132821197404259018    </v>
          </cell>
          <cell r="F99" t="str">
            <v xml:space="preserve">正常    </v>
          </cell>
          <cell r="G99" t="str">
            <v xml:space="preserve">20011120    </v>
          </cell>
          <cell r="H99" t="str">
            <v xml:space="preserve">未冻结    </v>
          </cell>
          <cell r="I99" t="str">
            <v xml:space="preserve">10302.79    </v>
          </cell>
        </row>
        <row r="100">
          <cell r="E100" t="str">
            <v xml:space="preserve">130205198112031812    </v>
          </cell>
          <cell r="F100" t="str">
            <v xml:space="preserve">正常    </v>
          </cell>
          <cell r="G100" t="str">
            <v xml:space="preserve">20020120    </v>
          </cell>
          <cell r="H100" t="str">
            <v xml:space="preserve">未冻结    </v>
          </cell>
          <cell r="I100" t="str">
            <v xml:space="preserve">10068.20    </v>
          </cell>
        </row>
        <row r="101">
          <cell r="E101" t="str">
            <v xml:space="preserve">130203197712103632    </v>
          </cell>
          <cell r="F101" t="str">
            <v xml:space="preserve">正常    </v>
          </cell>
          <cell r="G101" t="str">
            <v xml:space="preserve">20020520    </v>
          </cell>
          <cell r="H101" t="str">
            <v xml:space="preserve">未冻结    </v>
          </cell>
          <cell r="I101" t="str">
            <v xml:space="preserve">8104.34    </v>
          </cell>
        </row>
        <row r="102">
          <cell r="E102" t="str">
            <v xml:space="preserve">130203197804262411    </v>
          </cell>
          <cell r="F102" t="str">
            <v xml:space="preserve">正常    </v>
          </cell>
          <cell r="G102" t="str">
            <v xml:space="preserve">20020820    </v>
          </cell>
          <cell r="H102" t="str">
            <v xml:space="preserve">未冻结    </v>
          </cell>
          <cell r="I102" t="str">
            <v xml:space="preserve">17973.00    </v>
          </cell>
        </row>
        <row r="103">
          <cell r="E103" t="str">
            <v xml:space="preserve">130324197704145434    </v>
          </cell>
          <cell r="F103" t="str">
            <v xml:space="preserve">正常    </v>
          </cell>
          <cell r="G103" t="str">
            <v xml:space="preserve">20020820    </v>
          </cell>
          <cell r="H103" t="str">
            <v xml:space="preserve">未冻结    </v>
          </cell>
          <cell r="I103" t="str">
            <v xml:space="preserve">8833.19    </v>
          </cell>
        </row>
        <row r="104">
          <cell r="E104" t="str">
            <v xml:space="preserve">130222197903271419    </v>
          </cell>
          <cell r="F104" t="str">
            <v xml:space="preserve">正常    </v>
          </cell>
          <cell r="G104" t="str">
            <v xml:space="preserve">20030420    </v>
          </cell>
          <cell r="H104" t="str">
            <v xml:space="preserve">未冻结    </v>
          </cell>
          <cell r="I104" t="str">
            <v xml:space="preserve">9535.87    </v>
          </cell>
        </row>
        <row r="105">
          <cell r="E105" t="str">
            <v xml:space="preserve">13230119790613161X    </v>
          </cell>
          <cell r="F105" t="str">
            <v xml:space="preserve">正常    </v>
          </cell>
          <cell r="G105" t="str">
            <v xml:space="preserve">20030420    </v>
          </cell>
          <cell r="H105" t="str">
            <v xml:space="preserve">未冻结    </v>
          </cell>
          <cell r="I105" t="str">
            <v xml:space="preserve">9539.62    </v>
          </cell>
        </row>
        <row r="106">
          <cell r="E106" t="str">
            <v xml:space="preserve">130324197708220016    </v>
          </cell>
          <cell r="F106" t="str">
            <v xml:space="preserve">正常    </v>
          </cell>
          <cell r="G106" t="str">
            <v xml:space="preserve">20030620    </v>
          </cell>
          <cell r="H106" t="str">
            <v xml:space="preserve">未冻结    </v>
          </cell>
          <cell r="I106" t="str">
            <v xml:space="preserve">11372.79    </v>
          </cell>
        </row>
        <row r="107">
          <cell r="E107" t="str">
            <v xml:space="preserve">130202198003020015    </v>
          </cell>
          <cell r="F107" t="str">
            <v xml:space="preserve">正常    </v>
          </cell>
          <cell r="G107" t="str">
            <v xml:space="preserve">20030620    </v>
          </cell>
          <cell r="H107" t="str">
            <v xml:space="preserve">未冻结    </v>
          </cell>
          <cell r="I107" t="str">
            <v xml:space="preserve">6821.76    </v>
          </cell>
        </row>
        <row r="108">
          <cell r="E108" t="str">
            <v xml:space="preserve">130202197909170015    </v>
          </cell>
          <cell r="F108" t="str">
            <v xml:space="preserve">正常    </v>
          </cell>
          <cell r="G108" t="str">
            <v xml:space="preserve">20030820    </v>
          </cell>
          <cell r="H108" t="str">
            <v xml:space="preserve">未冻结    </v>
          </cell>
          <cell r="I108" t="str">
            <v xml:space="preserve">7370.28    </v>
          </cell>
        </row>
        <row r="109">
          <cell r="E109" t="str">
            <v xml:space="preserve">130203197901242113    </v>
          </cell>
          <cell r="F109" t="str">
            <v xml:space="preserve">正常    </v>
          </cell>
          <cell r="G109" t="str">
            <v xml:space="preserve">20040220    </v>
          </cell>
          <cell r="H109" t="str">
            <v xml:space="preserve">未冻结    </v>
          </cell>
          <cell r="I109" t="str">
            <v xml:space="preserve">7394.67    </v>
          </cell>
        </row>
        <row r="110">
          <cell r="E110" t="str">
            <v xml:space="preserve">130203198004040030    </v>
          </cell>
          <cell r="F110" t="str">
            <v xml:space="preserve">正常    </v>
          </cell>
          <cell r="G110" t="str">
            <v xml:space="preserve">20040220    </v>
          </cell>
          <cell r="H110" t="str">
            <v xml:space="preserve">未冻结    </v>
          </cell>
          <cell r="I110" t="str">
            <v xml:space="preserve">11394.31    </v>
          </cell>
        </row>
        <row r="111">
          <cell r="E111" t="str">
            <v xml:space="preserve">13020319790308303X    </v>
          </cell>
          <cell r="F111" t="str">
            <v xml:space="preserve">正常    </v>
          </cell>
          <cell r="G111" t="str">
            <v xml:space="preserve">20040220    </v>
          </cell>
          <cell r="H111" t="str">
            <v xml:space="preserve">未冻结    </v>
          </cell>
          <cell r="I111" t="str">
            <v xml:space="preserve">17973.00    </v>
          </cell>
        </row>
        <row r="112">
          <cell r="E112" t="str">
            <v xml:space="preserve">130203198006111517    </v>
          </cell>
          <cell r="F112" t="str">
            <v xml:space="preserve">正常    </v>
          </cell>
          <cell r="G112" t="str">
            <v xml:space="preserve">20040220    </v>
          </cell>
          <cell r="H112" t="str">
            <v xml:space="preserve">未冻结    </v>
          </cell>
          <cell r="I112" t="str">
            <v xml:space="preserve">17973.00    </v>
          </cell>
        </row>
        <row r="113">
          <cell r="E113" t="str">
            <v xml:space="preserve">130322197709063013    </v>
          </cell>
          <cell r="F113" t="str">
            <v xml:space="preserve">正常    </v>
          </cell>
          <cell r="G113" t="str">
            <v xml:space="preserve">20041120    </v>
          </cell>
          <cell r="H113" t="str">
            <v xml:space="preserve">未冻结    </v>
          </cell>
          <cell r="I113" t="str">
            <v xml:space="preserve">6933.07    </v>
          </cell>
        </row>
        <row r="114">
          <cell r="E114" t="str">
            <v xml:space="preserve">13222819810616261X    </v>
          </cell>
          <cell r="F114" t="str">
            <v xml:space="preserve">正常    </v>
          </cell>
          <cell r="G114" t="str">
            <v xml:space="preserve">20050920    </v>
          </cell>
          <cell r="H114" t="str">
            <v xml:space="preserve">未冻结    </v>
          </cell>
          <cell r="I114" t="str">
            <v xml:space="preserve">8861.86    </v>
          </cell>
        </row>
        <row r="115">
          <cell r="E115" t="str">
            <v xml:space="preserve">130203197907025179    </v>
          </cell>
          <cell r="F115" t="str">
            <v xml:space="preserve">正常    </v>
          </cell>
          <cell r="G115" t="str">
            <v xml:space="preserve">20050920    </v>
          </cell>
          <cell r="H115" t="str">
            <v xml:space="preserve">未冻结    </v>
          </cell>
          <cell r="I115" t="str">
            <v xml:space="preserve">9535.87    </v>
          </cell>
        </row>
        <row r="116">
          <cell r="E116" t="str">
            <v xml:space="preserve">210303198202141639    </v>
          </cell>
          <cell r="F116" t="str">
            <v xml:space="preserve">正常    </v>
          </cell>
          <cell r="G116" t="str">
            <v xml:space="preserve">20050920    </v>
          </cell>
          <cell r="H116" t="str">
            <v xml:space="preserve">未冻结    </v>
          </cell>
          <cell r="I116" t="str">
            <v xml:space="preserve">10106.65    </v>
          </cell>
        </row>
        <row r="117">
          <cell r="E117" t="str">
            <v xml:space="preserve">130521197806302519    </v>
          </cell>
          <cell r="F117" t="str">
            <v xml:space="preserve">正常    </v>
          </cell>
          <cell r="G117" t="str">
            <v xml:space="preserve">20051020    </v>
          </cell>
          <cell r="H117" t="str">
            <v xml:space="preserve">未冻结    </v>
          </cell>
          <cell r="I117" t="str">
            <v xml:space="preserve">8263.81    </v>
          </cell>
        </row>
        <row r="118">
          <cell r="E118" t="str">
            <v xml:space="preserve">120221198205060311    </v>
          </cell>
          <cell r="F118" t="str">
            <v xml:space="preserve">正常    </v>
          </cell>
          <cell r="G118" t="str">
            <v xml:space="preserve">20060620    </v>
          </cell>
          <cell r="H118" t="str">
            <v xml:space="preserve">未冻结    </v>
          </cell>
          <cell r="I118" t="str">
            <v xml:space="preserve">9017.52    </v>
          </cell>
        </row>
        <row r="119">
          <cell r="E119" t="str">
            <v xml:space="preserve">130921198006063616    </v>
          </cell>
          <cell r="F119" t="str">
            <v xml:space="preserve">正常    </v>
          </cell>
          <cell r="G119" t="str">
            <v xml:space="preserve">20060820    </v>
          </cell>
          <cell r="H119" t="str">
            <v xml:space="preserve">未冻结    </v>
          </cell>
          <cell r="I119" t="str">
            <v xml:space="preserve">9660.23    </v>
          </cell>
        </row>
        <row r="120">
          <cell r="E120" t="str">
            <v xml:space="preserve">130203198212042110    </v>
          </cell>
          <cell r="F120" t="str">
            <v xml:space="preserve">正常    </v>
          </cell>
          <cell r="G120" t="str">
            <v xml:space="preserve">20060820    </v>
          </cell>
          <cell r="H120" t="str">
            <v xml:space="preserve">未冻结    </v>
          </cell>
          <cell r="I120" t="str">
            <v xml:space="preserve">11354.92    </v>
          </cell>
        </row>
        <row r="121">
          <cell r="E121" t="str">
            <v xml:space="preserve">130203198303213042    </v>
          </cell>
          <cell r="F121" t="str">
            <v xml:space="preserve">正常    </v>
          </cell>
          <cell r="G121" t="str">
            <v xml:space="preserve">20060820    </v>
          </cell>
          <cell r="H121" t="str">
            <v xml:space="preserve">未冻结    </v>
          </cell>
          <cell r="I121" t="str">
            <v xml:space="preserve">6402.51    </v>
          </cell>
        </row>
        <row r="122">
          <cell r="E122" t="str">
            <v xml:space="preserve">130203198108103315    </v>
          </cell>
          <cell r="F122" t="str">
            <v xml:space="preserve">正常    </v>
          </cell>
          <cell r="G122" t="str">
            <v xml:space="preserve">20060820    </v>
          </cell>
          <cell r="H122" t="str">
            <v xml:space="preserve">未冻结    </v>
          </cell>
          <cell r="I122" t="str">
            <v xml:space="preserve">6933.07    </v>
          </cell>
        </row>
        <row r="123">
          <cell r="E123" t="str">
            <v xml:space="preserve">131126198202260050    </v>
          </cell>
          <cell r="F123" t="str">
            <v xml:space="preserve">正常    </v>
          </cell>
          <cell r="G123" t="str">
            <v xml:space="preserve">20060920    </v>
          </cell>
          <cell r="H123" t="str">
            <v xml:space="preserve">未冻结    </v>
          </cell>
          <cell r="I123" t="str">
            <v xml:space="preserve">11010.04    </v>
          </cell>
        </row>
        <row r="124">
          <cell r="E124" t="str">
            <v xml:space="preserve">130204198208080014    </v>
          </cell>
          <cell r="F124" t="str">
            <v xml:space="preserve">正常    </v>
          </cell>
          <cell r="G124" t="str">
            <v xml:space="preserve">20061020    </v>
          </cell>
          <cell r="H124" t="str">
            <v xml:space="preserve">未冻结    </v>
          </cell>
          <cell r="I124" t="str">
            <v xml:space="preserve">6803.86    </v>
          </cell>
        </row>
        <row r="125">
          <cell r="E125" t="str">
            <v xml:space="preserve">130203196506192318    </v>
          </cell>
          <cell r="F125" t="str">
            <v xml:space="preserve">正常    </v>
          </cell>
          <cell r="G125" t="str">
            <v xml:space="preserve">20000120    </v>
          </cell>
          <cell r="H125" t="str">
            <v xml:space="preserve">未冻结    </v>
          </cell>
          <cell r="I125" t="str">
            <v xml:space="preserve">17973.00    </v>
          </cell>
        </row>
        <row r="126">
          <cell r="E126" t="str">
            <v xml:space="preserve">140303198005211214    </v>
          </cell>
          <cell r="F126" t="str">
            <v xml:space="preserve">正常    </v>
          </cell>
          <cell r="G126" t="str">
            <v xml:space="preserve">20070520    </v>
          </cell>
          <cell r="H126" t="str">
            <v xml:space="preserve">未冻结    </v>
          </cell>
          <cell r="I126" t="str">
            <v xml:space="preserve">9678.07    </v>
          </cell>
        </row>
        <row r="127">
          <cell r="E127" t="str">
            <v xml:space="preserve">131181197902222119    </v>
          </cell>
          <cell r="F127" t="str">
            <v xml:space="preserve">正常    </v>
          </cell>
          <cell r="G127" t="str">
            <v xml:space="preserve">20070520    </v>
          </cell>
          <cell r="H127" t="str">
            <v xml:space="preserve">未冻结    </v>
          </cell>
          <cell r="I127" t="str">
            <v xml:space="preserve">9020.25    </v>
          </cell>
        </row>
        <row r="128">
          <cell r="E128" t="str">
            <v xml:space="preserve">130202198301270637    </v>
          </cell>
          <cell r="F128" t="str">
            <v xml:space="preserve">正常    </v>
          </cell>
          <cell r="G128" t="str">
            <v xml:space="preserve">20070620    </v>
          </cell>
          <cell r="H128" t="str">
            <v xml:space="preserve">未冻结    </v>
          </cell>
          <cell r="I128" t="str">
            <v xml:space="preserve">11416.21    </v>
          </cell>
        </row>
        <row r="129">
          <cell r="E129" t="str">
            <v xml:space="preserve">130202198504012718    </v>
          </cell>
          <cell r="F129" t="str">
            <v xml:space="preserve">正常    </v>
          </cell>
          <cell r="G129" t="str">
            <v xml:space="preserve">20070820    </v>
          </cell>
          <cell r="H129" t="str">
            <v xml:space="preserve">未冻结    </v>
          </cell>
          <cell r="I129" t="str">
            <v xml:space="preserve">9503.32    </v>
          </cell>
        </row>
        <row r="130">
          <cell r="E130" t="str">
            <v xml:space="preserve">130203198412023010    </v>
          </cell>
          <cell r="F130" t="str">
            <v xml:space="preserve">正常    </v>
          </cell>
          <cell r="G130" t="str">
            <v xml:space="preserve">20070820    </v>
          </cell>
          <cell r="H130" t="str">
            <v xml:space="preserve">未冻结    </v>
          </cell>
          <cell r="I130" t="str">
            <v xml:space="preserve">9944.24    </v>
          </cell>
        </row>
        <row r="131">
          <cell r="E131" t="str">
            <v xml:space="preserve">130203198310043336    </v>
          </cell>
          <cell r="F131" t="str">
            <v xml:space="preserve">正常    </v>
          </cell>
          <cell r="G131" t="str">
            <v xml:space="preserve">20071020    </v>
          </cell>
          <cell r="H131" t="str">
            <v xml:space="preserve">未冻结    </v>
          </cell>
          <cell r="I131" t="str">
            <v xml:space="preserve">8299.20    </v>
          </cell>
        </row>
        <row r="132">
          <cell r="E132" t="str">
            <v xml:space="preserve">130902198412020014    </v>
          </cell>
          <cell r="F132" t="str">
            <v xml:space="preserve">正常    </v>
          </cell>
          <cell r="G132" t="str">
            <v xml:space="preserve">20071220    </v>
          </cell>
          <cell r="H132" t="str">
            <v xml:space="preserve">未冻结    </v>
          </cell>
          <cell r="I132" t="str">
            <v xml:space="preserve">7129.54    </v>
          </cell>
        </row>
        <row r="133">
          <cell r="E133" t="str">
            <v xml:space="preserve">130203198110270315    </v>
          </cell>
          <cell r="F133" t="str">
            <v xml:space="preserve">正常    </v>
          </cell>
          <cell r="G133" t="str">
            <v xml:space="preserve">20080320    </v>
          </cell>
          <cell r="H133" t="str">
            <v xml:space="preserve">未冻结    </v>
          </cell>
          <cell r="I133" t="str">
            <v xml:space="preserve">9379.87    </v>
          </cell>
        </row>
        <row r="134">
          <cell r="E134" t="str">
            <v xml:space="preserve">130921198510203411    </v>
          </cell>
          <cell r="F134" t="str">
            <v xml:space="preserve">正常    </v>
          </cell>
          <cell r="G134" t="str">
            <v xml:space="preserve">20080720    </v>
          </cell>
          <cell r="H134" t="str">
            <v xml:space="preserve">未冻结    </v>
          </cell>
          <cell r="I134" t="str">
            <v xml:space="preserve">7019.96    </v>
          </cell>
        </row>
        <row r="135">
          <cell r="E135" t="str">
            <v xml:space="preserve">130525198406244516    </v>
          </cell>
          <cell r="F135" t="str">
            <v xml:space="preserve">正常    </v>
          </cell>
          <cell r="G135" t="str">
            <v xml:space="preserve">20080720    </v>
          </cell>
          <cell r="H135" t="str">
            <v xml:space="preserve">未冻结    </v>
          </cell>
          <cell r="I135" t="str">
            <v xml:space="preserve">6994.72    </v>
          </cell>
        </row>
        <row r="136">
          <cell r="E136" t="str">
            <v xml:space="preserve">130281198405194144    </v>
          </cell>
          <cell r="F136" t="str">
            <v xml:space="preserve">正常    </v>
          </cell>
          <cell r="G136" t="str">
            <v xml:space="preserve">20080920    </v>
          </cell>
          <cell r="H136" t="str">
            <v xml:space="preserve">未冻结    </v>
          </cell>
          <cell r="I136" t="str">
            <v xml:space="preserve">8025.68    </v>
          </cell>
        </row>
        <row r="137">
          <cell r="E137" t="str">
            <v xml:space="preserve">130202198406287216    </v>
          </cell>
          <cell r="F137" t="str">
            <v xml:space="preserve">正常    </v>
          </cell>
          <cell r="G137" t="str">
            <v xml:space="preserve">20080920    </v>
          </cell>
          <cell r="H137" t="str">
            <v xml:space="preserve">未冻结    </v>
          </cell>
          <cell r="I137" t="str">
            <v xml:space="preserve">9603.77    </v>
          </cell>
        </row>
        <row r="138">
          <cell r="E138" t="str">
            <v xml:space="preserve">36043019861104065X    </v>
          </cell>
          <cell r="F138" t="str">
            <v xml:space="preserve">正常    </v>
          </cell>
          <cell r="G138" t="str">
            <v xml:space="preserve">20080920    </v>
          </cell>
          <cell r="H138" t="str">
            <v xml:space="preserve">未冻结    </v>
          </cell>
          <cell r="I138" t="str">
            <v xml:space="preserve">6809.76    </v>
          </cell>
        </row>
        <row r="139">
          <cell r="E139" t="str">
            <v xml:space="preserve">421125198410164015    </v>
          </cell>
          <cell r="F139" t="str">
            <v xml:space="preserve">正常    </v>
          </cell>
          <cell r="G139" t="str">
            <v xml:space="preserve">20080920    </v>
          </cell>
          <cell r="H139" t="str">
            <v xml:space="preserve">未冻结    </v>
          </cell>
          <cell r="I139" t="str">
            <v xml:space="preserve">6428.85    </v>
          </cell>
        </row>
        <row r="140">
          <cell r="E140" t="str">
            <v xml:space="preserve">13063519841005465X    </v>
          </cell>
          <cell r="F140" t="str">
            <v xml:space="preserve">正常    </v>
          </cell>
          <cell r="G140" t="str">
            <v xml:space="preserve">20080920    </v>
          </cell>
          <cell r="H140" t="str">
            <v xml:space="preserve">未冻结    </v>
          </cell>
          <cell r="I140" t="str">
            <v xml:space="preserve">6994.72    </v>
          </cell>
        </row>
        <row r="141">
          <cell r="E141" t="str">
            <v xml:space="preserve">130223198510170634    </v>
          </cell>
          <cell r="F141" t="str">
            <v xml:space="preserve">正常    </v>
          </cell>
          <cell r="G141" t="str">
            <v xml:space="preserve">20080920    </v>
          </cell>
          <cell r="H141" t="str">
            <v xml:space="preserve">未冻结    </v>
          </cell>
          <cell r="I141" t="str">
            <v xml:space="preserve">7155.70    </v>
          </cell>
        </row>
        <row r="142">
          <cell r="E142" t="str">
            <v xml:space="preserve">620403198508061211    </v>
          </cell>
          <cell r="F142" t="str">
            <v xml:space="preserve">正常    </v>
          </cell>
          <cell r="G142" t="str">
            <v xml:space="preserve">20080920    </v>
          </cell>
          <cell r="H142" t="str">
            <v xml:space="preserve">未冻结    </v>
          </cell>
          <cell r="I142" t="str">
            <v xml:space="preserve">6476.33    </v>
          </cell>
        </row>
        <row r="143">
          <cell r="E143" t="str">
            <v xml:space="preserve">422822198410052590    </v>
          </cell>
          <cell r="F143" t="str">
            <v xml:space="preserve">正常    </v>
          </cell>
          <cell r="G143" t="str">
            <v xml:space="preserve">20080920    </v>
          </cell>
          <cell r="H143" t="str">
            <v xml:space="preserve">未冻结    </v>
          </cell>
          <cell r="I143" t="str">
            <v xml:space="preserve">6487.24    </v>
          </cell>
        </row>
        <row r="144">
          <cell r="E144" t="str">
            <v xml:space="preserve">130205198310240359    </v>
          </cell>
          <cell r="F144" t="str">
            <v xml:space="preserve">正常    </v>
          </cell>
          <cell r="G144" t="str">
            <v xml:space="preserve">20081020    </v>
          </cell>
          <cell r="H144" t="str">
            <v xml:space="preserve">未冻结    </v>
          </cell>
          <cell r="I144" t="str">
            <v xml:space="preserve">6943.83    </v>
          </cell>
        </row>
        <row r="145">
          <cell r="E145" t="str">
            <v xml:space="preserve">130682198406177854    </v>
          </cell>
          <cell r="F145" t="str">
            <v xml:space="preserve">正常    </v>
          </cell>
          <cell r="G145" t="str">
            <v xml:space="preserve">20081020    </v>
          </cell>
          <cell r="H145" t="str">
            <v xml:space="preserve">未冻结    </v>
          </cell>
          <cell r="I145" t="str">
            <v xml:space="preserve">11426.17    </v>
          </cell>
        </row>
        <row r="146">
          <cell r="E146" t="str">
            <v xml:space="preserve">130206198505130316    </v>
          </cell>
          <cell r="F146" t="str">
            <v xml:space="preserve">正常    </v>
          </cell>
          <cell r="G146" t="str">
            <v xml:space="preserve">20081020    </v>
          </cell>
          <cell r="H146" t="str">
            <v xml:space="preserve">未冻结    </v>
          </cell>
          <cell r="I146" t="str">
            <v xml:space="preserve">8474.96    </v>
          </cell>
        </row>
        <row r="147">
          <cell r="E147" t="str">
            <v xml:space="preserve">130981198501276615    </v>
          </cell>
          <cell r="F147" t="str">
            <v xml:space="preserve">正常    </v>
          </cell>
          <cell r="G147" t="str">
            <v xml:space="preserve">20081020    </v>
          </cell>
          <cell r="H147" t="str">
            <v xml:space="preserve">未冻结    </v>
          </cell>
          <cell r="I147" t="str">
            <v xml:space="preserve">9939.04    </v>
          </cell>
        </row>
        <row r="148">
          <cell r="E148" t="str">
            <v xml:space="preserve">130181198507197957    </v>
          </cell>
          <cell r="F148" t="str">
            <v xml:space="preserve">正常    </v>
          </cell>
          <cell r="G148" t="str">
            <v xml:space="preserve">20081020    </v>
          </cell>
          <cell r="H148" t="str">
            <v xml:space="preserve">未冻结    </v>
          </cell>
          <cell r="I148" t="str">
            <v xml:space="preserve">7009.37    </v>
          </cell>
        </row>
        <row r="149">
          <cell r="E149" t="str">
            <v xml:space="preserve">130228197201226013    </v>
          </cell>
          <cell r="F149" t="str">
            <v xml:space="preserve">正常    </v>
          </cell>
          <cell r="G149" t="str">
            <v xml:space="preserve">20000120    </v>
          </cell>
          <cell r="H149" t="str">
            <v xml:space="preserve">未冻结    </v>
          </cell>
          <cell r="I149" t="str">
            <v xml:space="preserve">11396.03    </v>
          </cell>
        </row>
        <row r="150">
          <cell r="E150" t="str">
            <v xml:space="preserve">13020319820922241X    </v>
          </cell>
          <cell r="F150" t="str">
            <v xml:space="preserve">正常    </v>
          </cell>
          <cell r="G150" t="str">
            <v xml:space="preserve">20081220    </v>
          </cell>
          <cell r="H150" t="str">
            <v xml:space="preserve">未冻结    </v>
          </cell>
          <cell r="I150" t="str">
            <v xml:space="preserve">9947.89    </v>
          </cell>
        </row>
        <row r="151">
          <cell r="E151" t="str">
            <v xml:space="preserve">130203198608293039    </v>
          </cell>
          <cell r="F151" t="str">
            <v xml:space="preserve">正常    </v>
          </cell>
          <cell r="G151" t="str">
            <v xml:space="preserve">20090620    </v>
          </cell>
          <cell r="H151" t="str">
            <v xml:space="preserve">未冻结    </v>
          </cell>
          <cell r="I151" t="str">
            <v xml:space="preserve">6734.37    </v>
          </cell>
        </row>
        <row r="152">
          <cell r="E152" t="str">
            <v xml:space="preserve">131002198604292016    </v>
          </cell>
          <cell r="F152" t="str">
            <v xml:space="preserve">正常    </v>
          </cell>
          <cell r="G152" t="str">
            <v xml:space="preserve">20090820    </v>
          </cell>
          <cell r="H152" t="str">
            <v xml:space="preserve">未冻结    </v>
          </cell>
          <cell r="I152" t="str">
            <v xml:space="preserve">7215.73    </v>
          </cell>
        </row>
        <row r="153">
          <cell r="E153" t="str">
            <v xml:space="preserve">370832198706044115    </v>
          </cell>
          <cell r="F153" t="str">
            <v xml:space="preserve">正常    </v>
          </cell>
          <cell r="G153" t="str">
            <v xml:space="preserve">20090820    </v>
          </cell>
          <cell r="H153" t="str">
            <v xml:space="preserve">未冻结    </v>
          </cell>
          <cell r="I153" t="str">
            <v xml:space="preserve">6945.48    </v>
          </cell>
        </row>
        <row r="154">
          <cell r="E154" t="str">
            <v xml:space="preserve">130206198612292310    </v>
          </cell>
          <cell r="F154" t="str">
            <v xml:space="preserve">正常    </v>
          </cell>
          <cell r="G154" t="str">
            <v xml:space="preserve">20090820    </v>
          </cell>
          <cell r="H154" t="str">
            <v xml:space="preserve">未冻结    </v>
          </cell>
          <cell r="I154" t="str">
            <v xml:space="preserve">6976.23    </v>
          </cell>
        </row>
        <row r="155">
          <cell r="E155" t="str">
            <v xml:space="preserve">130223198604143717    </v>
          </cell>
          <cell r="F155" t="str">
            <v xml:space="preserve">正常    </v>
          </cell>
          <cell r="G155" t="str">
            <v xml:space="preserve">20100820    </v>
          </cell>
          <cell r="H155" t="str">
            <v xml:space="preserve">未冻结    </v>
          </cell>
          <cell r="I155" t="str">
            <v xml:space="preserve">5595.41    </v>
          </cell>
        </row>
        <row r="156">
          <cell r="E156" t="str">
            <v xml:space="preserve">13020319741014245X    </v>
          </cell>
          <cell r="F156" t="str">
            <v xml:space="preserve">正常    </v>
          </cell>
          <cell r="G156" t="str">
            <v xml:space="preserve">20000120    </v>
          </cell>
          <cell r="H156" t="str">
            <v xml:space="preserve">未冻结    </v>
          </cell>
          <cell r="I156" t="str">
            <v xml:space="preserve">17973.00    </v>
          </cell>
        </row>
        <row r="157">
          <cell r="E157" t="str">
            <v xml:space="preserve">130203196903012173    </v>
          </cell>
          <cell r="F157" t="str">
            <v xml:space="preserve">正常    </v>
          </cell>
          <cell r="G157" t="str">
            <v xml:space="preserve">20000120    </v>
          </cell>
          <cell r="H157" t="str">
            <v xml:space="preserve">未冻结    </v>
          </cell>
          <cell r="I157" t="str">
            <v xml:space="preserve">9813.49    </v>
          </cell>
        </row>
        <row r="158">
          <cell r="E158" t="str">
            <v xml:space="preserve">130224198603213038    </v>
          </cell>
          <cell r="F158" t="str">
            <v xml:space="preserve">正常    </v>
          </cell>
          <cell r="G158" t="str">
            <v xml:space="preserve">20110620    </v>
          </cell>
          <cell r="H158" t="str">
            <v xml:space="preserve">未冻结    </v>
          </cell>
          <cell r="I158" t="str">
            <v xml:space="preserve">6260.45    </v>
          </cell>
        </row>
        <row r="159">
          <cell r="E159" t="str">
            <v xml:space="preserve">130281198602095313    </v>
          </cell>
          <cell r="F159" t="str">
            <v xml:space="preserve">正常    </v>
          </cell>
          <cell r="G159" t="str">
            <v xml:space="preserve">20120207    </v>
          </cell>
          <cell r="H159" t="str">
            <v xml:space="preserve">未冻结    </v>
          </cell>
          <cell r="I159" t="str">
            <v xml:space="preserve">6290.34    </v>
          </cell>
        </row>
        <row r="160">
          <cell r="E160" t="str">
            <v xml:space="preserve">130202198703200615    </v>
          </cell>
          <cell r="F160" t="str">
            <v xml:space="preserve">正常    </v>
          </cell>
          <cell r="G160" t="str">
            <v xml:space="preserve">20120207    </v>
          </cell>
          <cell r="H160" t="str">
            <v xml:space="preserve">未冻结    </v>
          </cell>
          <cell r="I160" t="str">
            <v xml:space="preserve">5537.52    </v>
          </cell>
        </row>
        <row r="161">
          <cell r="E161" t="str">
            <v xml:space="preserve">130203197102143338    </v>
          </cell>
          <cell r="F161" t="str">
            <v xml:space="preserve">正常    </v>
          </cell>
          <cell r="G161" t="str">
            <v xml:space="preserve">20000120    </v>
          </cell>
          <cell r="H161" t="str">
            <v xml:space="preserve">未冻结    </v>
          </cell>
          <cell r="I161" t="str">
            <v xml:space="preserve">17973.00    </v>
          </cell>
        </row>
        <row r="162">
          <cell r="E162" t="str">
            <v xml:space="preserve">130203198209063324    </v>
          </cell>
          <cell r="F162" t="str">
            <v xml:space="preserve">正常    </v>
          </cell>
          <cell r="G162" t="str">
            <v xml:space="preserve">20060720    </v>
          </cell>
          <cell r="H162" t="str">
            <v xml:space="preserve">未冻结    </v>
          </cell>
          <cell r="I162" t="str">
            <v xml:space="preserve">6342.59    </v>
          </cell>
        </row>
        <row r="163">
          <cell r="E163" t="str">
            <v xml:space="preserve">130203198203313310    </v>
          </cell>
          <cell r="F163" t="str">
            <v xml:space="preserve">封存    </v>
          </cell>
          <cell r="G163" t="str">
            <v xml:space="preserve">20060720    </v>
          </cell>
          <cell r="H163" t="str">
            <v xml:space="preserve">未冻结    </v>
          </cell>
          <cell r="I163" t="str">
            <v xml:space="preserve">5126.57    </v>
          </cell>
        </row>
        <row r="164">
          <cell r="E164" t="str">
            <v xml:space="preserve">13020319810725033X    </v>
          </cell>
          <cell r="F164" t="str">
            <v xml:space="preserve">正常    </v>
          </cell>
          <cell r="G164" t="str">
            <v xml:space="preserve">20061120    </v>
          </cell>
          <cell r="H164" t="str">
            <v xml:space="preserve">未冻结    </v>
          </cell>
          <cell r="I164" t="str">
            <v xml:space="preserve">5467.05    </v>
          </cell>
        </row>
        <row r="165">
          <cell r="E165" t="str">
            <v xml:space="preserve">130224198408211512    </v>
          </cell>
          <cell r="F165" t="str">
            <v xml:space="preserve">正常    </v>
          </cell>
          <cell r="G165" t="str">
            <v xml:space="preserve">20080120    </v>
          </cell>
          <cell r="H165" t="str">
            <v xml:space="preserve">未冻结    </v>
          </cell>
          <cell r="I165" t="str">
            <v xml:space="preserve">6454.76    </v>
          </cell>
        </row>
        <row r="166">
          <cell r="E166" t="str">
            <v xml:space="preserve">132330198104120325    </v>
          </cell>
          <cell r="F166" t="str">
            <v xml:space="preserve">正常    </v>
          </cell>
          <cell r="G166" t="str">
            <v xml:space="preserve">20061120    </v>
          </cell>
          <cell r="H166" t="str">
            <v xml:space="preserve">未冻结    </v>
          </cell>
          <cell r="I166" t="str">
            <v xml:space="preserve">6743.10    </v>
          </cell>
        </row>
        <row r="167">
          <cell r="E167" t="str">
            <v xml:space="preserve">130203198109042710    </v>
          </cell>
          <cell r="F167" t="str">
            <v xml:space="preserve">正常    </v>
          </cell>
          <cell r="G167" t="str">
            <v xml:space="preserve">20060720    </v>
          </cell>
          <cell r="H167" t="str">
            <v xml:space="preserve">未冻结    </v>
          </cell>
          <cell r="I167" t="str">
            <v xml:space="preserve">8401.01    </v>
          </cell>
        </row>
        <row r="168">
          <cell r="E168" t="str">
            <v xml:space="preserve">130205198207043912    </v>
          </cell>
          <cell r="F168" t="str">
            <v xml:space="preserve">正常    </v>
          </cell>
          <cell r="G168" t="str">
            <v xml:space="preserve">20060720    </v>
          </cell>
          <cell r="H168" t="str">
            <v xml:space="preserve">未冻结    </v>
          </cell>
          <cell r="I168" t="str">
            <v xml:space="preserve">10574.54    </v>
          </cell>
        </row>
        <row r="169">
          <cell r="E169" t="str">
            <v xml:space="preserve">130224198601267614    </v>
          </cell>
          <cell r="F169" t="str">
            <v xml:space="preserve">正常    </v>
          </cell>
          <cell r="G169" t="str">
            <v xml:space="preserve">20081020    </v>
          </cell>
          <cell r="H169" t="str">
            <v xml:space="preserve">未冻结    </v>
          </cell>
          <cell r="I169" t="str">
            <v xml:space="preserve">9529.04    </v>
          </cell>
        </row>
        <row r="170">
          <cell r="E170" t="str">
            <v xml:space="preserve">371102198112033229    </v>
          </cell>
          <cell r="F170" t="str">
            <v xml:space="preserve">正常    </v>
          </cell>
          <cell r="G170" t="str">
            <v xml:space="preserve">20061120    </v>
          </cell>
          <cell r="H170" t="str">
            <v xml:space="preserve">未冻结    </v>
          </cell>
          <cell r="I170" t="str">
            <v xml:space="preserve">7454.45    </v>
          </cell>
        </row>
        <row r="171">
          <cell r="E171" t="str">
            <v xml:space="preserve">130636198401282884    </v>
          </cell>
          <cell r="F171" t="str">
            <v xml:space="preserve">正常    </v>
          </cell>
          <cell r="G171" t="str">
            <v xml:space="preserve">20081020    </v>
          </cell>
          <cell r="H171" t="str">
            <v xml:space="preserve">未冻结    </v>
          </cell>
          <cell r="I171" t="str">
            <v xml:space="preserve">8720.01    </v>
          </cell>
        </row>
        <row r="172">
          <cell r="E172" t="str">
            <v xml:space="preserve">131126198205213014    </v>
          </cell>
          <cell r="F172" t="str">
            <v xml:space="preserve">正常    </v>
          </cell>
          <cell r="G172" t="str">
            <v xml:space="preserve">20050120    </v>
          </cell>
          <cell r="H172" t="str">
            <v xml:space="preserve">未冻结    </v>
          </cell>
          <cell r="I172" t="str">
            <v xml:space="preserve">7240.85    </v>
          </cell>
        </row>
        <row r="173">
          <cell r="E173" t="str">
            <v xml:space="preserve">13020419810121211X    </v>
          </cell>
          <cell r="F173" t="str">
            <v xml:space="preserve">正常    </v>
          </cell>
          <cell r="G173" t="str">
            <v xml:space="preserve">20050120    </v>
          </cell>
          <cell r="H173" t="str">
            <v xml:space="preserve">未冻结    </v>
          </cell>
          <cell r="I173" t="str">
            <v xml:space="preserve">6925.21    </v>
          </cell>
        </row>
        <row r="174">
          <cell r="E174" t="str">
            <v xml:space="preserve">132902197708151811    </v>
          </cell>
          <cell r="F174" t="str">
            <v xml:space="preserve">正常    </v>
          </cell>
          <cell r="G174" t="str">
            <v xml:space="preserve">20050120    </v>
          </cell>
          <cell r="H174" t="str">
            <v xml:space="preserve">未冻结    </v>
          </cell>
          <cell r="I174" t="str">
            <v xml:space="preserve">10171.54    </v>
          </cell>
        </row>
        <row r="175">
          <cell r="E175" t="str">
            <v xml:space="preserve">612727198206046013    </v>
          </cell>
          <cell r="F175" t="str">
            <v xml:space="preserve">正常    </v>
          </cell>
          <cell r="G175" t="str">
            <v xml:space="preserve">20050920    </v>
          </cell>
          <cell r="H175" t="str">
            <v xml:space="preserve">未冻结    </v>
          </cell>
          <cell r="I175" t="str">
            <v xml:space="preserve">8712.68    </v>
          </cell>
        </row>
        <row r="176">
          <cell r="E176" t="str">
            <v xml:space="preserve">150204198206111511    </v>
          </cell>
          <cell r="F176" t="str">
            <v xml:space="preserve">正常    </v>
          </cell>
          <cell r="G176" t="str">
            <v xml:space="preserve">20050920    </v>
          </cell>
          <cell r="H176" t="str">
            <v xml:space="preserve">未冻结    </v>
          </cell>
          <cell r="I176" t="str">
            <v xml:space="preserve">7145.68    </v>
          </cell>
        </row>
        <row r="177">
          <cell r="E177" t="str">
            <v xml:space="preserve">131126198105304816    </v>
          </cell>
          <cell r="F177" t="str">
            <v xml:space="preserve">正常    </v>
          </cell>
          <cell r="G177" t="str">
            <v xml:space="preserve">20070520    </v>
          </cell>
          <cell r="H177" t="str">
            <v xml:space="preserve">未冻结    </v>
          </cell>
          <cell r="I177" t="str">
            <v xml:space="preserve">11186.18    </v>
          </cell>
        </row>
        <row r="178">
          <cell r="E178" t="str">
            <v xml:space="preserve">130204198008240618    </v>
          </cell>
          <cell r="F178" t="str">
            <v xml:space="preserve">正常    </v>
          </cell>
          <cell r="G178" t="str">
            <v xml:space="preserve">20050120    </v>
          </cell>
          <cell r="H178" t="str">
            <v xml:space="preserve">未冻结    </v>
          </cell>
          <cell r="I178" t="str">
            <v xml:space="preserve">17973.00    </v>
          </cell>
        </row>
        <row r="179">
          <cell r="E179" t="str">
            <v xml:space="preserve">130322198307022619    </v>
          </cell>
          <cell r="F179" t="str">
            <v xml:space="preserve">正常    </v>
          </cell>
          <cell r="G179" t="str">
            <v xml:space="preserve">20060820    </v>
          </cell>
          <cell r="H179" t="str">
            <v xml:space="preserve">未冻结    </v>
          </cell>
          <cell r="I179" t="str">
            <v xml:space="preserve">8663.68    </v>
          </cell>
        </row>
        <row r="180">
          <cell r="E180" t="str">
            <v xml:space="preserve">130129198308060039    </v>
          </cell>
          <cell r="F180" t="str">
            <v xml:space="preserve">正常    </v>
          </cell>
          <cell r="G180" t="str">
            <v xml:space="preserve">20060820    </v>
          </cell>
          <cell r="H180" t="str">
            <v xml:space="preserve">未冻结    </v>
          </cell>
          <cell r="I180" t="str">
            <v xml:space="preserve">7371.32    </v>
          </cell>
        </row>
        <row r="181">
          <cell r="E181" t="str">
            <v xml:space="preserve">15040319820904251X    </v>
          </cell>
          <cell r="F181" t="str">
            <v xml:space="preserve">正常    </v>
          </cell>
          <cell r="G181" t="str">
            <v xml:space="preserve">20060820    </v>
          </cell>
          <cell r="H181" t="str">
            <v xml:space="preserve">未冻结    </v>
          </cell>
          <cell r="I181" t="str">
            <v xml:space="preserve">8385.86    </v>
          </cell>
        </row>
        <row r="182">
          <cell r="E182" t="str">
            <v xml:space="preserve">130203198407051527    </v>
          </cell>
          <cell r="F182" t="str">
            <v xml:space="preserve">正常    </v>
          </cell>
          <cell r="G182" t="str">
            <v xml:space="preserve">20070820    </v>
          </cell>
          <cell r="H182" t="str">
            <v xml:space="preserve">未冻结    </v>
          </cell>
          <cell r="I182" t="str">
            <v xml:space="preserve">5804.21    </v>
          </cell>
        </row>
        <row r="183">
          <cell r="E183" t="str">
            <v xml:space="preserve">130223198506196612    </v>
          </cell>
          <cell r="F183" t="str">
            <v xml:space="preserve">正常    </v>
          </cell>
          <cell r="G183" t="str">
            <v xml:space="preserve">20070820    </v>
          </cell>
          <cell r="H183" t="str">
            <v xml:space="preserve">未冻结    </v>
          </cell>
          <cell r="I183" t="str">
            <v xml:space="preserve">7101.97    </v>
          </cell>
        </row>
        <row r="184">
          <cell r="E184" t="str">
            <v xml:space="preserve">132902198207204975    </v>
          </cell>
          <cell r="F184" t="str">
            <v xml:space="preserve">正常    </v>
          </cell>
          <cell r="G184" t="str">
            <v xml:space="preserve">20070820    </v>
          </cell>
          <cell r="H184" t="str">
            <v xml:space="preserve">未冻结    </v>
          </cell>
          <cell r="I184" t="str">
            <v xml:space="preserve">7260.85    </v>
          </cell>
        </row>
        <row r="185">
          <cell r="E185" t="str">
            <v xml:space="preserve">620421198407302314    </v>
          </cell>
          <cell r="F185" t="str">
            <v xml:space="preserve">正常    </v>
          </cell>
          <cell r="G185" t="str">
            <v xml:space="preserve">20080820    </v>
          </cell>
          <cell r="H185" t="str">
            <v xml:space="preserve">未冻结    </v>
          </cell>
          <cell r="I185" t="str">
            <v xml:space="preserve">6830.86    </v>
          </cell>
        </row>
        <row r="186">
          <cell r="E186" t="str">
            <v xml:space="preserve">211321198311012231    </v>
          </cell>
          <cell r="F186" t="str">
            <v xml:space="preserve">正常    </v>
          </cell>
          <cell r="G186" t="str">
            <v xml:space="preserve">20080820    </v>
          </cell>
          <cell r="H186" t="str">
            <v xml:space="preserve">未冻结    </v>
          </cell>
          <cell r="I186" t="str">
            <v xml:space="preserve">6999.49    </v>
          </cell>
        </row>
        <row r="187">
          <cell r="E187" t="str">
            <v xml:space="preserve">610430198405100078    </v>
          </cell>
          <cell r="F187" t="str">
            <v xml:space="preserve">正常    </v>
          </cell>
          <cell r="G187" t="str">
            <v xml:space="preserve">20070820    </v>
          </cell>
          <cell r="H187" t="str">
            <v xml:space="preserve">未冻结    </v>
          </cell>
          <cell r="I187" t="str">
            <v xml:space="preserve">6876.38    </v>
          </cell>
        </row>
        <row r="188">
          <cell r="E188" t="str">
            <v xml:space="preserve">130203198408153015    </v>
          </cell>
          <cell r="F188" t="str">
            <v xml:space="preserve">正常    </v>
          </cell>
          <cell r="G188" t="str">
            <v xml:space="preserve">20080118    </v>
          </cell>
          <cell r="H188" t="str">
            <v xml:space="preserve">未冻结    </v>
          </cell>
          <cell r="I188" t="str">
            <v xml:space="preserve">9817.86    </v>
          </cell>
        </row>
        <row r="189">
          <cell r="E189" t="str">
            <v xml:space="preserve">13020319790322121X    </v>
          </cell>
          <cell r="F189" t="str">
            <v xml:space="preserve">正常    </v>
          </cell>
          <cell r="G189" t="str">
            <v xml:space="preserve">20011020    </v>
          </cell>
          <cell r="H189" t="str">
            <v xml:space="preserve">未冻结    </v>
          </cell>
          <cell r="I189" t="str">
            <v xml:space="preserve">10024.24    </v>
          </cell>
        </row>
        <row r="190">
          <cell r="E190" t="str">
            <v xml:space="preserve">140102196602284853    </v>
          </cell>
          <cell r="F190" t="str">
            <v xml:space="preserve">正常    </v>
          </cell>
          <cell r="G190" t="str">
            <v xml:space="preserve">20000120    </v>
          </cell>
          <cell r="H190" t="str">
            <v xml:space="preserve">未冻结    </v>
          </cell>
          <cell r="I190" t="str">
            <v xml:space="preserve">17973.00    </v>
          </cell>
        </row>
        <row r="191">
          <cell r="E191" t="str">
            <v xml:space="preserve">132223197707162416    </v>
          </cell>
          <cell r="F191" t="str">
            <v xml:space="preserve">正常    </v>
          </cell>
          <cell r="G191" t="str">
            <v xml:space="preserve">20011120    </v>
          </cell>
          <cell r="H191" t="str">
            <v xml:space="preserve">未冻结    </v>
          </cell>
          <cell r="I191" t="str">
            <v xml:space="preserve">9511.26    </v>
          </cell>
        </row>
        <row r="192">
          <cell r="E192" t="str">
            <v xml:space="preserve">130224198211161515    </v>
          </cell>
          <cell r="F192" t="str">
            <v xml:space="preserve">正常    </v>
          </cell>
          <cell r="G192" t="str">
            <v xml:space="preserve">20060820    </v>
          </cell>
          <cell r="H192" t="str">
            <v xml:space="preserve">未冻结    </v>
          </cell>
          <cell r="I192" t="str">
            <v xml:space="preserve">9439.87    </v>
          </cell>
        </row>
        <row r="193">
          <cell r="E193" t="str">
            <v xml:space="preserve">130224198210168918    </v>
          </cell>
          <cell r="F193" t="str">
            <v xml:space="preserve">正常    </v>
          </cell>
          <cell r="G193" t="str">
            <v xml:space="preserve">20060920    </v>
          </cell>
          <cell r="H193" t="str">
            <v xml:space="preserve">未冻结    </v>
          </cell>
          <cell r="I193" t="str">
            <v xml:space="preserve">11354.92    </v>
          </cell>
        </row>
        <row r="194">
          <cell r="E194" t="str">
            <v xml:space="preserve">130202197303100039    </v>
          </cell>
          <cell r="F194" t="str">
            <v xml:space="preserve">正常    </v>
          </cell>
          <cell r="G194" t="str">
            <v xml:space="preserve">20000120    </v>
          </cell>
          <cell r="H194" t="str">
            <v xml:space="preserve">未冻结    </v>
          </cell>
          <cell r="I194" t="str">
            <v xml:space="preserve">9474.74    </v>
          </cell>
        </row>
        <row r="195">
          <cell r="E195" t="str">
            <v xml:space="preserve">142201199012069170    </v>
          </cell>
          <cell r="F195" t="str">
            <v xml:space="preserve">正常    </v>
          </cell>
          <cell r="G195" t="str">
            <v xml:space="preserve">20130822    </v>
          </cell>
          <cell r="H195" t="str">
            <v xml:space="preserve">未冻结    </v>
          </cell>
          <cell r="I195" t="str">
            <v xml:space="preserve">7498.75    </v>
          </cell>
        </row>
        <row r="196">
          <cell r="E196" t="str">
            <v xml:space="preserve">131025198501010332    </v>
          </cell>
          <cell r="F196" t="str">
            <v xml:space="preserve">正常    </v>
          </cell>
          <cell r="G196" t="str">
            <v xml:space="preserve">20090820    </v>
          </cell>
          <cell r="H196" t="str">
            <v xml:space="preserve">未冻结    </v>
          </cell>
          <cell r="I196" t="str">
            <v xml:space="preserve">7067.79    </v>
          </cell>
        </row>
        <row r="197">
          <cell r="E197" t="str">
            <v xml:space="preserve">130203196410123019    </v>
          </cell>
          <cell r="F197" t="str">
            <v xml:space="preserve">正常    </v>
          </cell>
          <cell r="G197" t="str">
            <v xml:space="preserve">20000120    </v>
          </cell>
          <cell r="H197" t="str">
            <v xml:space="preserve">未冻结    </v>
          </cell>
          <cell r="I197" t="str">
            <v xml:space="preserve">5045.90    </v>
          </cell>
        </row>
        <row r="198">
          <cell r="E198" t="str">
            <v xml:space="preserve">130205197708213954    </v>
          </cell>
          <cell r="F198" t="str">
            <v xml:space="preserve">正常    </v>
          </cell>
          <cell r="G198" t="str">
            <v xml:space="preserve">20000120    </v>
          </cell>
          <cell r="H198" t="str">
            <v xml:space="preserve">未冻结    </v>
          </cell>
          <cell r="I198" t="str">
            <v xml:space="preserve">6273.21    </v>
          </cell>
        </row>
        <row r="199">
          <cell r="E199" t="str">
            <v xml:space="preserve">130203196207102415    </v>
          </cell>
          <cell r="F199" t="str">
            <v xml:space="preserve">正常    </v>
          </cell>
          <cell r="G199" t="str">
            <v xml:space="preserve">20000120    </v>
          </cell>
          <cell r="H199" t="str">
            <v xml:space="preserve">未冻结    </v>
          </cell>
          <cell r="I199" t="str">
            <v xml:space="preserve">5242.74    </v>
          </cell>
        </row>
        <row r="200">
          <cell r="E200" t="str">
            <v xml:space="preserve">130203197003040034    </v>
          </cell>
          <cell r="F200" t="str">
            <v xml:space="preserve">正常    </v>
          </cell>
          <cell r="G200" t="str">
            <v xml:space="preserve">20000120    </v>
          </cell>
          <cell r="H200" t="str">
            <v xml:space="preserve">未冻结    </v>
          </cell>
          <cell r="I200" t="str">
            <v xml:space="preserve">5113.83    </v>
          </cell>
        </row>
        <row r="201">
          <cell r="E201" t="str">
            <v xml:space="preserve">130205198511193915    </v>
          </cell>
          <cell r="F201" t="str">
            <v xml:space="preserve">正常    </v>
          </cell>
          <cell r="G201" t="str">
            <v xml:space="preserve">20080620    </v>
          </cell>
          <cell r="H201" t="str">
            <v xml:space="preserve">未冻结    </v>
          </cell>
          <cell r="I201" t="str">
            <v xml:space="preserve">5049.49    </v>
          </cell>
        </row>
        <row r="202">
          <cell r="E202" t="str">
            <v xml:space="preserve">130203196709083613    </v>
          </cell>
          <cell r="F202" t="str">
            <v xml:space="preserve">正常    </v>
          </cell>
          <cell r="G202" t="str">
            <v xml:space="preserve">20000120    </v>
          </cell>
          <cell r="H202" t="str">
            <v xml:space="preserve">未冻结    </v>
          </cell>
          <cell r="I202" t="str">
            <v xml:space="preserve">5431.70    </v>
          </cell>
        </row>
        <row r="203">
          <cell r="E203" t="str">
            <v xml:space="preserve">130202197909302719    </v>
          </cell>
          <cell r="F203" t="str">
            <v xml:space="preserve">正常    </v>
          </cell>
          <cell r="G203" t="str">
            <v xml:space="preserve">20000120    </v>
          </cell>
          <cell r="H203" t="str">
            <v xml:space="preserve">未冻结    </v>
          </cell>
          <cell r="I203" t="str">
            <v xml:space="preserve">7355.76    </v>
          </cell>
        </row>
        <row r="204">
          <cell r="E204" t="str">
            <v xml:space="preserve">130204198508151830    </v>
          </cell>
          <cell r="F204" t="str">
            <v xml:space="preserve">正常    </v>
          </cell>
          <cell r="G204" t="str">
            <v xml:space="preserve">20070520    </v>
          </cell>
          <cell r="H204" t="str">
            <v xml:space="preserve">未冻结    </v>
          </cell>
          <cell r="I204" t="str">
            <v xml:space="preserve">5455.29    </v>
          </cell>
        </row>
        <row r="205">
          <cell r="E205" t="str">
            <v xml:space="preserve">130205198810063918    </v>
          </cell>
          <cell r="F205" t="str">
            <v xml:space="preserve">正常    </v>
          </cell>
          <cell r="G205" t="str">
            <v xml:space="preserve">20090620    </v>
          </cell>
          <cell r="H205" t="str">
            <v xml:space="preserve">未冻结    </v>
          </cell>
          <cell r="I205" t="str">
            <v xml:space="preserve">6077.68    </v>
          </cell>
        </row>
        <row r="206">
          <cell r="E206" t="str">
            <v xml:space="preserve">130203198908042434    </v>
          </cell>
          <cell r="F206" t="str">
            <v xml:space="preserve">正常    </v>
          </cell>
          <cell r="G206" t="str">
            <v xml:space="preserve">20100920    </v>
          </cell>
          <cell r="H206" t="str">
            <v xml:space="preserve">未冻结    </v>
          </cell>
          <cell r="I206" t="str">
            <v xml:space="preserve">4485.11    </v>
          </cell>
        </row>
        <row r="207">
          <cell r="E207" t="str">
            <v xml:space="preserve">130205198701190977    </v>
          </cell>
          <cell r="F207" t="str">
            <v xml:space="preserve">正常    </v>
          </cell>
          <cell r="G207" t="str">
            <v xml:space="preserve">20120529    </v>
          </cell>
          <cell r="H207" t="str">
            <v xml:space="preserve">未冻结    </v>
          </cell>
          <cell r="I207" t="str">
            <v xml:space="preserve">6109.46    </v>
          </cell>
        </row>
        <row r="208">
          <cell r="E208" t="str">
            <v xml:space="preserve">13020419820104001X    </v>
          </cell>
          <cell r="F208" t="str">
            <v xml:space="preserve">正常    </v>
          </cell>
          <cell r="G208" t="str">
            <v xml:space="preserve">20120725    </v>
          </cell>
          <cell r="H208" t="str">
            <v xml:space="preserve">未冻结    </v>
          </cell>
          <cell r="I208" t="str">
            <v xml:space="preserve">4981.61    </v>
          </cell>
        </row>
        <row r="209">
          <cell r="E209" t="str">
            <v xml:space="preserve">130204198810103012    </v>
          </cell>
          <cell r="F209" t="str">
            <v xml:space="preserve">正常    </v>
          </cell>
          <cell r="G209" t="str">
            <v xml:space="preserve">20120725    </v>
          </cell>
          <cell r="H209" t="str">
            <v xml:space="preserve">未冻结    </v>
          </cell>
          <cell r="I209" t="str">
            <v xml:space="preserve">4778.07    </v>
          </cell>
        </row>
        <row r="210">
          <cell r="E210" t="str">
            <v xml:space="preserve">130205198809233916    </v>
          </cell>
          <cell r="F210" t="str">
            <v xml:space="preserve">正常    </v>
          </cell>
          <cell r="G210" t="str">
            <v xml:space="preserve">20150529    </v>
          </cell>
          <cell r="H210" t="str">
            <v xml:space="preserve">未冻结    </v>
          </cell>
          <cell r="I210" t="str">
            <v xml:space="preserve">4898.38    </v>
          </cell>
        </row>
        <row r="211">
          <cell r="E211" t="str">
            <v xml:space="preserve">130203196305243617    </v>
          </cell>
          <cell r="F211" t="str">
            <v xml:space="preserve">正常    </v>
          </cell>
          <cell r="G211" t="str">
            <v xml:space="preserve">20000120    </v>
          </cell>
          <cell r="H211" t="str">
            <v xml:space="preserve">未冻结    </v>
          </cell>
          <cell r="I211" t="str">
            <v xml:space="preserve">11971.73    </v>
          </cell>
        </row>
        <row r="212">
          <cell r="E212" t="str">
            <v xml:space="preserve">130203196108212117    </v>
          </cell>
          <cell r="F212" t="str">
            <v xml:space="preserve">正常    </v>
          </cell>
          <cell r="G212" t="str">
            <v xml:space="preserve">20000120    </v>
          </cell>
          <cell r="H212" t="str">
            <v xml:space="preserve">未冻结    </v>
          </cell>
          <cell r="I212" t="str">
            <v xml:space="preserve">17973.00    </v>
          </cell>
        </row>
        <row r="213">
          <cell r="E213" t="str">
            <v xml:space="preserve">130203196005071518    </v>
          </cell>
          <cell r="F213" t="str">
            <v xml:space="preserve">正常    </v>
          </cell>
          <cell r="G213" t="str">
            <v xml:space="preserve">20000120    </v>
          </cell>
          <cell r="H213" t="str">
            <v xml:space="preserve">未冻结    </v>
          </cell>
          <cell r="I213" t="str">
            <v xml:space="preserve">5547.22    </v>
          </cell>
        </row>
        <row r="214">
          <cell r="E214" t="str">
            <v xml:space="preserve">130203196904032133    </v>
          </cell>
          <cell r="F214" t="str">
            <v xml:space="preserve">正常    </v>
          </cell>
          <cell r="G214" t="str">
            <v xml:space="preserve">20180528    </v>
          </cell>
          <cell r="H214" t="str">
            <v xml:space="preserve">未冻结    </v>
          </cell>
          <cell r="I214" t="str">
            <v xml:space="preserve">11844.67    </v>
          </cell>
        </row>
        <row r="215">
          <cell r="E215" t="str">
            <v xml:space="preserve">130203197006170627    </v>
          </cell>
          <cell r="F215" t="str">
            <v xml:space="preserve">正常    </v>
          </cell>
          <cell r="G215" t="str">
            <v xml:space="preserve">20180528    </v>
          </cell>
          <cell r="H215" t="str">
            <v xml:space="preserve">未冻结    </v>
          </cell>
          <cell r="I215" t="str">
            <v xml:space="preserve">4705.94    </v>
          </cell>
        </row>
        <row r="216">
          <cell r="E216" t="str">
            <v xml:space="preserve">130203197006292114    </v>
          </cell>
          <cell r="F216" t="str">
            <v xml:space="preserve">正常    </v>
          </cell>
          <cell r="G216" t="str">
            <v xml:space="preserve">20180528    </v>
          </cell>
          <cell r="H216" t="str">
            <v xml:space="preserve">未冻结    </v>
          </cell>
          <cell r="I216" t="str">
            <v xml:space="preserve">8993.21    </v>
          </cell>
        </row>
        <row r="217">
          <cell r="E217" t="str">
            <v xml:space="preserve">13020319710529211X    </v>
          </cell>
          <cell r="F217" t="str">
            <v xml:space="preserve">正常    </v>
          </cell>
          <cell r="G217" t="str">
            <v xml:space="preserve">20180528    </v>
          </cell>
          <cell r="H217" t="str">
            <v xml:space="preserve">未冻结    </v>
          </cell>
          <cell r="I217" t="str">
            <v xml:space="preserve">9260.07    </v>
          </cell>
        </row>
        <row r="218">
          <cell r="E218" t="str">
            <v xml:space="preserve">130203197202200926    </v>
          </cell>
          <cell r="F218" t="str">
            <v xml:space="preserve">正常    </v>
          </cell>
          <cell r="G218" t="str">
            <v xml:space="preserve">20180528    </v>
          </cell>
          <cell r="H218" t="str">
            <v xml:space="preserve">未冻结    </v>
          </cell>
          <cell r="I218" t="str">
            <v xml:space="preserve">9217.07    </v>
          </cell>
        </row>
        <row r="219">
          <cell r="E219" t="str">
            <v xml:space="preserve">130203197209222415    </v>
          </cell>
          <cell r="F219" t="str">
            <v xml:space="preserve">正常    </v>
          </cell>
          <cell r="G219" t="str">
            <v xml:space="preserve">20180528    </v>
          </cell>
          <cell r="H219" t="str">
            <v xml:space="preserve">未冻结    </v>
          </cell>
          <cell r="I219" t="str">
            <v xml:space="preserve">12193.97    </v>
          </cell>
        </row>
        <row r="220">
          <cell r="E220" t="str">
            <v xml:space="preserve">130203197405052134    </v>
          </cell>
          <cell r="F220" t="str">
            <v xml:space="preserve">正常    </v>
          </cell>
          <cell r="G220" t="str">
            <v xml:space="preserve">20180528    </v>
          </cell>
          <cell r="H220" t="str">
            <v xml:space="preserve">未冻结    </v>
          </cell>
          <cell r="I220" t="str">
            <v xml:space="preserve">10617.35    </v>
          </cell>
        </row>
        <row r="221">
          <cell r="E221" t="str">
            <v xml:space="preserve">130203197406052128    </v>
          </cell>
          <cell r="F221" t="str">
            <v xml:space="preserve">正常    </v>
          </cell>
          <cell r="G221" t="str">
            <v xml:space="preserve">20180528    </v>
          </cell>
          <cell r="H221" t="str">
            <v xml:space="preserve">未冻结    </v>
          </cell>
          <cell r="I221" t="str">
            <v xml:space="preserve">11006.68    </v>
          </cell>
        </row>
        <row r="222">
          <cell r="E222" t="str">
            <v xml:space="preserve">130203197412222138    </v>
          </cell>
          <cell r="F222" t="str">
            <v xml:space="preserve">正常    </v>
          </cell>
          <cell r="G222" t="str">
            <v xml:space="preserve">20180528    </v>
          </cell>
          <cell r="H222" t="str">
            <v xml:space="preserve">未冻结    </v>
          </cell>
          <cell r="I222" t="str">
            <v xml:space="preserve">10587.73    </v>
          </cell>
        </row>
        <row r="223">
          <cell r="E223" t="str">
            <v xml:space="preserve">120101196410031018    </v>
          </cell>
          <cell r="F223" t="str">
            <v xml:space="preserve">正常    </v>
          </cell>
          <cell r="G223" t="str">
            <v xml:space="preserve">20180528    </v>
          </cell>
          <cell r="H223" t="str">
            <v xml:space="preserve">未冻结    </v>
          </cell>
          <cell r="I223" t="str">
            <v xml:space="preserve">12401.82    </v>
          </cell>
        </row>
        <row r="224">
          <cell r="E224" t="str">
            <v xml:space="preserve">120225198505080811    </v>
          </cell>
          <cell r="F224" t="str">
            <v xml:space="preserve">正常    </v>
          </cell>
          <cell r="G224" t="str">
            <v xml:space="preserve">20180528    </v>
          </cell>
          <cell r="H224" t="str">
            <v xml:space="preserve">未冻结    </v>
          </cell>
          <cell r="I224" t="str">
            <v xml:space="preserve">8618.56    </v>
          </cell>
        </row>
        <row r="225">
          <cell r="E225" t="str">
            <v xml:space="preserve">130202197601290029    </v>
          </cell>
          <cell r="F225" t="str">
            <v xml:space="preserve">正常    </v>
          </cell>
          <cell r="G225" t="str">
            <v xml:space="preserve">20180528    </v>
          </cell>
          <cell r="H225" t="str">
            <v xml:space="preserve">未冻结    </v>
          </cell>
          <cell r="I225" t="str">
            <v xml:space="preserve">11853.01    </v>
          </cell>
        </row>
        <row r="226">
          <cell r="E226" t="str">
            <v xml:space="preserve">130202197709122721    </v>
          </cell>
          <cell r="F226" t="str">
            <v xml:space="preserve">正常    </v>
          </cell>
          <cell r="G226" t="str">
            <v xml:space="preserve">20180528    </v>
          </cell>
          <cell r="H226" t="str">
            <v xml:space="preserve">未冻结    </v>
          </cell>
          <cell r="I226" t="str">
            <v xml:space="preserve">10058.54    </v>
          </cell>
        </row>
        <row r="227">
          <cell r="E227" t="str">
            <v xml:space="preserve">130202197803220619    </v>
          </cell>
          <cell r="F227" t="str">
            <v xml:space="preserve">正常    </v>
          </cell>
          <cell r="G227" t="str">
            <v xml:space="preserve">20180528    </v>
          </cell>
          <cell r="H227" t="str">
            <v xml:space="preserve">未冻结    </v>
          </cell>
          <cell r="I227" t="str">
            <v xml:space="preserve">9815.10    </v>
          </cell>
        </row>
        <row r="228">
          <cell r="E228" t="str">
            <v xml:space="preserve">13020219791231063X    </v>
          </cell>
          <cell r="F228" t="str">
            <v xml:space="preserve">正常    </v>
          </cell>
          <cell r="G228" t="str">
            <v xml:space="preserve">20180528    </v>
          </cell>
          <cell r="H228" t="str">
            <v xml:space="preserve">未冻结    </v>
          </cell>
          <cell r="I228" t="str">
            <v xml:space="preserve">12002.29    </v>
          </cell>
        </row>
        <row r="229">
          <cell r="E229" t="str">
            <v xml:space="preserve">130202198107020618    </v>
          </cell>
          <cell r="F229" t="str">
            <v xml:space="preserve">正常    </v>
          </cell>
          <cell r="G229" t="str">
            <v xml:space="preserve">20180528    </v>
          </cell>
          <cell r="H229" t="str">
            <v xml:space="preserve">未冻结    </v>
          </cell>
          <cell r="I229" t="str">
            <v xml:space="preserve">8964.67    </v>
          </cell>
        </row>
        <row r="230">
          <cell r="E230" t="str">
            <v xml:space="preserve">130202198212082714    </v>
          </cell>
          <cell r="F230" t="str">
            <v xml:space="preserve">正常    </v>
          </cell>
          <cell r="G230" t="str">
            <v xml:space="preserve">20180528    </v>
          </cell>
          <cell r="H230" t="str">
            <v xml:space="preserve">未冻结    </v>
          </cell>
          <cell r="I230" t="str">
            <v xml:space="preserve">9245.16    </v>
          </cell>
        </row>
        <row r="231">
          <cell r="E231" t="str">
            <v xml:space="preserve">130204196911172712    </v>
          </cell>
          <cell r="F231" t="str">
            <v xml:space="preserve">正常    </v>
          </cell>
          <cell r="G231" t="str">
            <v xml:space="preserve">20180528    </v>
          </cell>
          <cell r="H231" t="str">
            <v xml:space="preserve">未冻结    </v>
          </cell>
          <cell r="I231" t="str">
            <v xml:space="preserve">5906.86    </v>
          </cell>
        </row>
        <row r="232">
          <cell r="E232" t="str">
            <v xml:space="preserve">130204197803170634    </v>
          </cell>
          <cell r="F232" t="str">
            <v xml:space="preserve">正常    </v>
          </cell>
          <cell r="G232" t="str">
            <v xml:space="preserve">20180528    </v>
          </cell>
          <cell r="H232" t="str">
            <v xml:space="preserve">未冻结    </v>
          </cell>
          <cell r="I232" t="str">
            <v xml:space="preserve">5215.07    </v>
          </cell>
        </row>
        <row r="233">
          <cell r="E233" t="str">
            <v xml:space="preserve">130204197910291511    </v>
          </cell>
          <cell r="F233" t="str">
            <v xml:space="preserve">正常    </v>
          </cell>
          <cell r="G233" t="str">
            <v xml:space="preserve">20180528    </v>
          </cell>
          <cell r="H233" t="str">
            <v xml:space="preserve">未冻结    </v>
          </cell>
          <cell r="I233" t="str">
            <v xml:space="preserve">6109.10    </v>
          </cell>
        </row>
        <row r="234">
          <cell r="E234" t="str">
            <v xml:space="preserve">130204198512183931    </v>
          </cell>
          <cell r="F234" t="str">
            <v xml:space="preserve">正常    </v>
          </cell>
          <cell r="G234" t="str">
            <v xml:space="preserve">20180528    </v>
          </cell>
          <cell r="H234" t="str">
            <v xml:space="preserve">未冻结    </v>
          </cell>
          <cell r="I234" t="str">
            <v xml:space="preserve">10533.26    </v>
          </cell>
        </row>
        <row r="235">
          <cell r="E235" t="str">
            <v xml:space="preserve">130205197708113910    </v>
          </cell>
          <cell r="F235" t="str">
            <v xml:space="preserve">正常    </v>
          </cell>
          <cell r="G235" t="str">
            <v xml:space="preserve">20180528    </v>
          </cell>
          <cell r="H235" t="str">
            <v xml:space="preserve">未冻结    </v>
          </cell>
          <cell r="I235" t="str">
            <v xml:space="preserve">5805.38    </v>
          </cell>
        </row>
        <row r="236">
          <cell r="E236" t="str">
            <v xml:space="preserve">130205198202053919    </v>
          </cell>
          <cell r="F236" t="str">
            <v xml:space="preserve">正常    </v>
          </cell>
          <cell r="G236" t="str">
            <v xml:space="preserve">20180528    </v>
          </cell>
          <cell r="H236" t="str">
            <v xml:space="preserve">未冻结    </v>
          </cell>
          <cell r="I236" t="str">
            <v xml:space="preserve">9412.72    </v>
          </cell>
        </row>
        <row r="237">
          <cell r="E237" t="str">
            <v xml:space="preserve">130206196306300010    </v>
          </cell>
          <cell r="F237" t="str">
            <v xml:space="preserve">正常    </v>
          </cell>
          <cell r="G237" t="str">
            <v xml:space="preserve">20180528    </v>
          </cell>
          <cell r="H237" t="str">
            <v xml:space="preserve">未冻结    </v>
          </cell>
          <cell r="I237" t="str">
            <v xml:space="preserve">17973.00    </v>
          </cell>
        </row>
        <row r="238">
          <cell r="E238" t="str">
            <v xml:space="preserve">130206197608090033    </v>
          </cell>
          <cell r="F238" t="str">
            <v xml:space="preserve">正常    </v>
          </cell>
          <cell r="G238" t="str">
            <v xml:space="preserve">20180528    </v>
          </cell>
          <cell r="H238" t="str">
            <v xml:space="preserve">未冻结    </v>
          </cell>
          <cell r="I238" t="str">
            <v xml:space="preserve">9050.54    </v>
          </cell>
        </row>
        <row r="239">
          <cell r="E239" t="str">
            <v xml:space="preserve">130203197501232434    </v>
          </cell>
          <cell r="F239" t="str">
            <v xml:space="preserve">正常    </v>
          </cell>
          <cell r="G239" t="str">
            <v xml:space="preserve">20180528    </v>
          </cell>
          <cell r="H239" t="str">
            <v xml:space="preserve">未冻结    </v>
          </cell>
          <cell r="I239" t="str">
            <v xml:space="preserve">5963.58    </v>
          </cell>
        </row>
        <row r="240">
          <cell r="E240" t="str">
            <v xml:space="preserve">130203197609232727    </v>
          </cell>
          <cell r="F240" t="str">
            <v xml:space="preserve">正常    </v>
          </cell>
          <cell r="G240" t="str">
            <v xml:space="preserve">20180528    </v>
          </cell>
          <cell r="H240" t="str">
            <v xml:space="preserve">未冻结    </v>
          </cell>
          <cell r="I240" t="str">
            <v xml:space="preserve">5681.89    </v>
          </cell>
        </row>
        <row r="241">
          <cell r="E241" t="str">
            <v xml:space="preserve">130203197610121813    </v>
          </cell>
          <cell r="F241" t="str">
            <v xml:space="preserve">正常    </v>
          </cell>
          <cell r="G241" t="str">
            <v xml:space="preserve">20180528    </v>
          </cell>
          <cell r="H241" t="str">
            <v xml:space="preserve">未冻结    </v>
          </cell>
          <cell r="I241" t="str">
            <v xml:space="preserve">7810.97    </v>
          </cell>
        </row>
        <row r="242">
          <cell r="E242" t="str">
            <v xml:space="preserve">13020319771123362X    </v>
          </cell>
          <cell r="F242" t="str">
            <v xml:space="preserve">正常    </v>
          </cell>
          <cell r="G242" t="str">
            <v xml:space="preserve">20180528    </v>
          </cell>
          <cell r="H242" t="str">
            <v xml:space="preserve">未冻结    </v>
          </cell>
          <cell r="I242" t="str">
            <v xml:space="preserve">5925.23    </v>
          </cell>
        </row>
        <row r="243">
          <cell r="E243" t="str">
            <v xml:space="preserve">130203197712222113    </v>
          </cell>
          <cell r="F243" t="str">
            <v xml:space="preserve">正常    </v>
          </cell>
          <cell r="G243" t="str">
            <v xml:space="preserve">20180528    </v>
          </cell>
          <cell r="H243" t="str">
            <v xml:space="preserve">未冻结    </v>
          </cell>
          <cell r="I243" t="str">
            <v xml:space="preserve">5196.14    </v>
          </cell>
        </row>
        <row r="244">
          <cell r="E244" t="str">
            <v xml:space="preserve">130203197805011219    </v>
          </cell>
          <cell r="F244" t="str">
            <v xml:space="preserve">正常    </v>
          </cell>
          <cell r="G244" t="str">
            <v xml:space="preserve">20180528    </v>
          </cell>
          <cell r="H244" t="str">
            <v xml:space="preserve">未冻结    </v>
          </cell>
          <cell r="I244" t="str">
            <v xml:space="preserve">5994.34    </v>
          </cell>
        </row>
        <row r="245">
          <cell r="E245" t="str">
            <v xml:space="preserve">130203198011250917    </v>
          </cell>
          <cell r="F245" t="str">
            <v xml:space="preserve">正常    </v>
          </cell>
          <cell r="G245" t="str">
            <v xml:space="preserve">20180528    </v>
          </cell>
          <cell r="H245" t="str">
            <v xml:space="preserve">未冻结    </v>
          </cell>
          <cell r="I245" t="str">
            <v xml:space="preserve">4906.26    </v>
          </cell>
        </row>
        <row r="246">
          <cell r="E246" t="str">
            <v xml:space="preserve">130203198210133051    </v>
          </cell>
          <cell r="F246" t="str">
            <v xml:space="preserve">正常    </v>
          </cell>
          <cell r="G246" t="str">
            <v xml:space="preserve">20180528    </v>
          </cell>
          <cell r="H246" t="str">
            <v xml:space="preserve">未冻结    </v>
          </cell>
          <cell r="I246" t="str">
            <v xml:space="preserve">6683.78    </v>
          </cell>
        </row>
        <row r="247">
          <cell r="E247" t="str">
            <v xml:space="preserve">13020319821105091X    </v>
          </cell>
          <cell r="F247" t="str">
            <v xml:space="preserve">正常    </v>
          </cell>
          <cell r="G247" t="str">
            <v xml:space="preserve">20180528    </v>
          </cell>
          <cell r="H247" t="str">
            <v xml:space="preserve">未冻结    </v>
          </cell>
          <cell r="I247" t="str">
            <v xml:space="preserve">8456.00    </v>
          </cell>
        </row>
        <row r="248">
          <cell r="E248" t="str">
            <v xml:space="preserve">130203198306252450    </v>
          </cell>
          <cell r="F248" t="str">
            <v xml:space="preserve">正常    </v>
          </cell>
          <cell r="G248" t="str">
            <v xml:space="preserve">20180528    </v>
          </cell>
          <cell r="H248" t="str">
            <v xml:space="preserve">未冻结    </v>
          </cell>
          <cell r="I248" t="str">
            <v xml:space="preserve">8375.91    </v>
          </cell>
        </row>
        <row r="249">
          <cell r="E249" t="str">
            <v xml:space="preserve">130203198601052451    </v>
          </cell>
          <cell r="F249" t="str">
            <v xml:space="preserve">正常    </v>
          </cell>
          <cell r="G249" t="str">
            <v xml:space="preserve">20180528    </v>
          </cell>
          <cell r="H249" t="str">
            <v xml:space="preserve">未冻结    </v>
          </cell>
          <cell r="I249" t="str">
            <v xml:space="preserve">6863.68    </v>
          </cell>
        </row>
        <row r="250">
          <cell r="E250" t="str">
            <v xml:space="preserve">130203198704053019    </v>
          </cell>
          <cell r="F250" t="str">
            <v xml:space="preserve">正常    </v>
          </cell>
          <cell r="G250" t="str">
            <v xml:space="preserve">20180528    </v>
          </cell>
          <cell r="H250" t="str">
            <v xml:space="preserve">未冻结    </v>
          </cell>
          <cell r="I250" t="str">
            <v xml:space="preserve">7419.09    </v>
          </cell>
        </row>
        <row r="251">
          <cell r="E251" t="str">
            <v xml:space="preserve">13020319880810241X    </v>
          </cell>
          <cell r="F251" t="str">
            <v xml:space="preserve">正常    </v>
          </cell>
          <cell r="G251" t="str">
            <v xml:space="preserve">20180528    </v>
          </cell>
          <cell r="H251" t="str">
            <v xml:space="preserve">未冻结    </v>
          </cell>
          <cell r="I251" t="str">
            <v xml:space="preserve">4508.72    </v>
          </cell>
        </row>
        <row r="252">
          <cell r="E252" t="str">
            <v xml:space="preserve">130203198906063012    </v>
          </cell>
          <cell r="F252" t="str">
            <v xml:space="preserve">正常    </v>
          </cell>
          <cell r="G252" t="str">
            <v xml:space="preserve">20180528    </v>
          </cell>
          <cell r="H252" t="str">
            <v xml:space="preserve">未冻结    </v>
          </cell>
          <cell r="I252" t="str">
            <v xml:space="preserve">7464.28    </v>
          </cell>
        </row>
        <row r="253">
          <cell r="E253" t="str">
            <v xml:space="preserve">130203198910163614    </v>
          </cell>
          <cell r="F253" t="str">
            <v xml:space="preserve">正常    </v>
          </cell>
          <cell r="G253" t="str">
            <v xml:space="preserve">20180528    </v>
          </cell>
          <cell r="H253" t="str">
            <v xml:space="preserve">未冻结    </v>
          </cell>
          <cell r="I253" t="str">
            <v xml:space="preserve">7206.65    </v>
          </cell>
        </row>
        <row r="254">
          <cell r="E254" t="str">
            <v xml:space="preserve">130302196808043114    </v>
          </cell>
          <cell r="F254" t="str">
            <v xml:space="preserve">正常    </v>
          </cell>
          <cell r="G254" t="str">
            <v xml:space="preserve">20180528    </v>
          </cell>
          <cell r="H254" t="str">
            <v xml:space="preserve">未冻结    </v>
          </cell>
          <cell r="I254" t="str">
            <v xml:space="preserve">6209.31    </v>
          </cell>
        </row>
        <row r="255">
          <cell r="E255" t="str">
            <v xml:space="preserve">130323198005010627    </v>
          </cell>
          <cell r="F255" t="str">
            <v xml:space="preserve">正常    </v>
          </cell>
          <cell r="G255" t="str">
            <v xml:space="preserve">20180528    </v>
          </cell>
          <cell r="H255" t="str">
            <v xml:space="preserve">未冻结    </v>
          </cell>
          <cell r="I255" t="str">
            <v xml:space="preserve">9262.51    </v>
          </cell>
        </row>
        <row r="256">
          <cell r="E256" t="str">
            <v xml:space="preserve">130602196307140975    </v>
          </cell>
          <cell r="F256" t="str">
            <v xml:space="preserve">正常    </v>
          </cell>
          <cell r="G256" t="str">
            <v xml:space="preserve">20180528    </v>
          </cell>
          <cell r="H256" t="str">
            <v xml:space="preserve">未冻结    </v>
          </cell>
          <cell r="I256" t="str">
            <v xml:space="preserve">17973.00    </v>
          </cell>
        </row>
        <row r="257">
          <cell r="E257" t="str">
            <v xml:space="preserve">130635198405080490    </v>
          </cell>
          <cell r="F257" t="str">
            <v xml:space="preserve">正常    </v>
          </cell>
          <cell r="G257" t="str">
            <v xml:space="preserve">20180528    </v>
          </cell>
          <cell r="H257" t="str">
            <v xml:space="preserve">未冻结    </v>
          </cell>
          <cell r="I257" t="str">
            <v xml:space="preserve">6815.89    </v>
          </cell>
        </row>
        <row r="258">
          <cell r="E258" t="str">
            <v xml:space="preserve">13092519820510501X    </v>
          </cell>
          <cell r="F258" t="str">
            <v xml:space="preserve">正常    </v>
          </cell>
          <cell r="G258" t="str">
            <v xml:space="preserve">20180528    </v>
          </cell>
          <cell r="H258" t="str">
            <v xml:space="preserve">未冻结    </v>
          </cell>
          <cell r="I258" t="str">
            <v xml:space="preserve">8575.07    </v>
          </cell>
        </row>
        <row r="259">
          <cell r="E259" t="str">
            <v xml:space="preserve">130983199010121130    </v>
          </cell>
          <cell r="F259" t="str">
            <v xml:space="preserve">正常    </v>
          </cell>
          <cell r="G259" t="str">
            <v xml:space="preserve">20180528    </v>
          </cell>
          <cell r="H259" t="str">
            <v xml:space="preserve">未冻结    </v>
          </cell>
          <cell r="I259" t="str">
            <v xml:space="preserve">6019.77    </v>
          </cell>
        </row>
        <row r="260">
          <cell r="E260" t="str">
            <v xml:space="preserve">131026199005290612    </v>
          </cell>
          <cell r="F260" t="str">
            <v xml:space="preserve">正常    </v>
          </cell>
          <cell r="G260" t="str">
            <v xml:space="preserve">20180528    </v>
          </cell>
          <cell r="H260" t="str">
            <v xml:space="preserve">未冻结    </v>
          </cell>
          <cell r="I260" t="str">
            <v xml:space="preserve">7462.93    </v>
          </cell>
        </row>
        <row r="261">
          <cell r="E261" t="str">
            <v xml:space="preserve">131182198304116659    </v>
          </cell>
          <cell r="F261" t="str">
            <v xml:space="preserve">正常    </v>
          </cell>
          <cell r="G261" t="str">
            <v xml:space="preserve">20180528    </v>
          </cell>
          <cell r="H261" t="str">
            <v xml:space="preserve">未冻结    </v>
          </cell>
          <cell r="I261" t="str">
            <v xml:space="preserve">8841.83    </v>
          </cell>
        </row>
        <row r="262">
          <cell r="E262" t="str">
            <v xml:space="preserve">132331197211081976    </v>
          </cell>
          <cell r="F262" t="str">
            <v xml:space="preserve">正常    </v>
          </cell>
          <cell r="G262" t="str">
            <v xml:space="preserve">20180528    </v>
          </cell>
          <cell r="H262" t="str">
            <v xml:space="preserve">未冻结    </v>
          </cell>
          <cell r="I262" t="str">
            <v xml:space="preserve">9882.47    </v>
          </cell>
        </row>
        <row r="263">
          <cell r="E263" t="str">
            <v xml:space="preserve">130222197602053530    </v>
          </cell>
          <cell r="F263" t="str">
            <v xml:space="preserve">正常    </v>
          </cell>
          <cell r="G263" t="str">
            <v xml:space="preserve">20180528    </v>
          </cell>
          <cell r="H263" t="str">
            <v xml:space="preserve">未冻结    </v>
          </cell>
          <cell r="I263" t="str">
            <v xml:space="preserve">9042.87    </v>
          </cell>
        </row>
        <row r="264">
          <cell r="E264" t="str">
            <v xml:space="preserve">130223197203084010    </v>
          </cell>
          <cell r="F264" t="str">
            <v xml:space="preserve">正常    </v>
          </cell>
          <cell r="G264" t="str">
            <v xml:space="preserve">20180528    </v>
          </cell>
          <cell r="H264" t="str">
            <v xml:space="preserve">未冻结    </v>
          </cell>
          <cell r="I264" t="str">
            <v xml:space="preserve">10166.26    </v>
          </cell>
        </row>
        <row r="265">
          <cell r="E265" t="str">
            <v xml:space="preserve">130223198111059015    </v>
          </cell>
          <cell r="F265" t="str">
            <v xml:space="preserve">正常    </v>
          </cell>
          <cell r="G265" t="str">
            <v xml:space="preserve">20180528    </v>
          </cell>
          <cell r="H265" t="str">
            <v xml:space="preserve">未冻结    </v>
          </cell>
          <cell r="I265" t="str">
            <v xml:space="preserve">11788.38    </v>
          </cell>
        </row>
        <row r="266">
          <cell r="E266" t="str">
            <v xml:space="preserve">130223198607078420    </v>
          </cell>
          <cell r="F266" t="str">
            <v xml:space="preserve">正常    </v>
          </cell>
          <cell r="G266" t="str">
            <v xml:space="preserve">20180528    </v>
          </cell>
          <cell r="H266" t="str">
            <v xml:space="preserve">未冻结    </v>
          </cell>
          <cell r="I266" t="str">
            <v xml:space="preserve">8996.29    </v>
          </cell>
        </row>
        <row r="267">
          <cell r="E267" t="str">
            <v xml:space="preserve">130224197804152118    </v>
          </cell>
          <cell r="F267" t="str">
            <v xml:space="preserve">正常    </v>
          </cell>
          <cell r="G267" t="str">
            <v xml:space="preserve">20180528    </v>
          </cell>
          <cell r="H267" t="str">
            <v xml:space="preserve">未冻结    </v>
          </cell>
          <cell r="I267" t="str">
            <v xml:space="preserve">7999.93    </v>
          </cell>
        </row>
        <row r="268">
          <cell r="E268" t="str">
            <v xml:space="preserve">130224198612063035    </v>
          </cell>
          <cell r="F268" t="str">
            <v xml:space="preserve">正常    </v>
          </cell>
          <cell r="G268" t="str">
            <v xml:space="preserve">20180528    </v>
          </cell>
          <cell r="H268" t="str">
            <v xml:space="preserve">未冻结    </v>
          </cell>
          <cell r="I268" t="str">
            <v xml:space="preserve">7375.06    </v>
          </cell>
        </row>
        <row r="269">
          <cell r="E269" t="str">
            <v xml:space="preserve">130224198911210015    </v>
          </cell>
          <cell r="F269" t="str">
            <v xml:space="preserve">正常    </v>
          </cell>
          <cell r="G269" t="str">
            <v xml:space="preserve">20180528    </v>
          </cell>
          <cell r="H269" t="str">
            <v xml:space="preserve">未冻结    </v>
          </cell>
          <cell r="I269" t="str">
            <v xml:space="preserve">5743.76    </v>
          </cell>
        </row>
        <row r="270">
          <cell r="E270" t="str">
            <v xml:space="preserve">13022519700321213X    </v>
          </cell>
          <cell r="F270" t="str">
            <v xml:space="preserve">正常    </v>
          </cell>
          <cell r="G270" t="str">
            <v xml:space="preserve">20180528    </v>
          </cell>
          <cell r="H270" t="str">
            <v xml:space="preserve">未冻结    </v>
          </cell>
          <cell r="I270" t="str">
            <v xml:space="preserve">10735.66    </v>
          </cell>
        </row>
        <row r="271">
          <cell r="E271" t="str">
            <v xml:space="preserve">130225197608176119    </v>
          </cell>
          <cell r="F271" t="str">
            <v xml:space="preserve">正常    </v>
          </cell>
          <cell r="G271" t="str">
            <v xml:space="preserve">20180528    </v>
          </cell>
          <cell r="H271" t="str">
            <v xml:space="preserve">未冻结    </v>
          </cell>
          <cell r="I271" t="str">
            <v xml:space="preserve">9140.29    </v>
          </cell>
        </row>
        <row r="272">
          <cell r="E272" t="str">
            <v xml:space="preserve">130225197907212319    </v>
          </cell>
          <cell r="F272" t="str">
            <v xml:space="preserve">正常    </v>
          </cell>
          <cell r="G272" t="str">
            <v xml:space="preserve">20180528    </v>
          </cell>
          <cell r="H272" t="str">
            <v xml:space="preserve">未冻结    </v>
          </cell>
          <cell r="I272" t="str">
            <v xml:space="preserve">11877.74    </v>
          </cell>
        </row>
        <row r="273">
          <cell r="E273" t="str">
            <v xml:space="preserve">13022519860116331X    </v>
          </cell>
          <cell r="F273" t="str">
            <v xml:space="preserve">正常    </v>
          </cell>
          <cell r="G273" t="str">
            <v xml:space="preserve">20180528    </v>
          </cell>
          <cell r="H273" t="str">
            <v xml:space="preserve">未冻结    </v>
          </cell>
          <cell r="I273" t="str">
            <v xml:space="preserve">7263.61    </v>
          </cell>
        </row>
        <row r="274">
          <cell r="E274" t="str">
            <v xml:space="preserve">130228197210026013    </v>
          </cell>
          <cell r="F274" t="str">
            <v xml:space="preserve">正常    </v>
          </cell>
          <cell r="G274" t="str">
            <v xml:space="preserve">20180528    </v>
          </cell>
          <cell r="H274" t="str">
            <v xml:space="preserve">未冻结    </v>
          </cell>
          <cell r="I274" t="str">
            <v xml:space="preserve">11283.85    </v>
          </cell>
        </row>
        <row r="275">
          <cell r="E275" t="str">
            <v xml:space="preserve">130281199010044330    </v>
          </cell>
          <cell r="F275" t="str">
            <v xml:space="preserve">正常    </v>
          </cell>
          <cell r="G275" t="str">
            <v xml:space="preserve">20180528    </v>
          </cell>
          <cell r="H275" t="str">
            <v xml:space="preserve">未冻结    </v>
          </cell>
          <cell r="I275" t="str">
            <v xml:space="preserve">5981.27    </v>
          </cell>
        </row>
        <row r="276">
          <cell r="E276" t="str">
            <v xml:space="preserve">130282198906250112    </v>
          </cell>
          <cell r="F276" t="str">
            <v xml:space="preserve">正常    </v>
          </cell>
          <cell r="G276" t="str">
            <v xml:space="preserve">20180528    </v>
          </cell>
          <cell r="H276" t="str">
            <v xml:space="preserve">未冻结    </v>
          </cell>
          <cell r="I276" t="str">
            <v xml:space="preserve">6952.36    </v>
          </cell>
        </row>
        <row r="277">
          <cell r="E277" t="str">
            <v xml:space="preserve">130282199206225113    </v>
          </cell>
          <cell r="F277" t="str">
            <v xml:space="preserve">正常    </v>
          </cell>
          <cell r="G277" t="str">
            <v xml:space="preserve">20180528    </v>
          </cell>
          <cell r="H277" t="str">
            <v xml:space="preserve">未冻结    </v>
          </cell>
          <cell r="I277" t="str">
            <v xml:space="preserve">6739.43    </v>
          </cell>
        </row>
        <row r="278">
          <cell r="E278" t="str">
            <v xml:space="preserve">130283198409242337    </v>
          </cell>
          <cell r="F278" t="str">
            <v xml:space="preserve">正常    </v>
          </cell>
          <cell r="G278" t="str">
            <v xml:space="preserve">20180528    </v>
          </cell>
          <cell r="H278" t="str">
            <v xml:space="preserve">未冻结    </v>
          </cell>
          <cell r="I278" t="str">
            <v xml:space="preserve">9300.34    </v>
          </cell>
        </row>
        <row r="279">
          <cell r="E279" t="str">
            <v xml:space="preserve">13010719820812181X    </v>
          </cell>
          <cell r="F279" t="str">
            <v xml:space="preserve">正常    </v>
          </cell>
          <cell r="G279" t="str">
            <v xml:space="preserve">20180528    </v>
          </cell>
          <cell r="H279" t="str">
            <v xml:space="preserve">未冻结    </v>
          </cell>
          <cell r="I279" t="str">
            <v xml:space="preserve">7307.76    </v>
          </cell>
        </row>
        <row r="280">
          <cell r="E280" t="str">
            <v xml:space="preserve">130204198003092716    </v>
          </cell>
          <cell r="F280" t="str">
            <v xml:space="preserve">正常    </v>
          </cell>
          <cell r="G280" t="str">
            <v xml:space="preserve">20180528    </v>
          </cell>
          <cell r="H280" t="str">
            <v xml:space="preserve">未冻结    </v>
          </cell>
          <cell r="I280" t="str">
            <v xml:space="preserve">5190.42    </v>
          </cell>
        </row>
        <row r="281">
          <cell r="E281" t="str">
            <v xml:space="preserve">130203198201073018    </v>
          </cell>
          <cell r="F281" t="str">
            <v xml:space="preserve">正常    </v>
          </cell>
          <cell r="G281" t="str">
            <v xml:space="preserve">20180528    </v>
          </cell>
          <cell r="H281" t="str">
            <v xml:space="preserve">未冻结    </v>
          </cell>
          <cell r="I281" t="str">
            <v xml:space="preserve">5089.05    </v>
          </cell>
        </row>
        <row r="282">
          <cell r="E282" t="str">
            <v xml:space="preserve">132926197102092117    </v>
          </cell>
          <cell r="F282" t="str">
            <v xml:space="preserve">正常    </v>
          </cell>
          <cell r="G282" t="str">
            <v xml:space="preserve">20180528    </v>
          </cell>
          <cell r="H282" t="str">
            <v xml:space="preserve">未冻结    </v>
          </cell>
          <cell r="I282" t="str">
            <v xml:space="preserve">12379.60    </v>
          </cell>
        </row>
        <row r="283">
          <cell r="E283" t="str">
            <v xml:space="preserve">133026197803273342    </v>
          </cell>
          <cell r="F283" t="str">
            <v xml:space="preserve">正常    </v>
          </cell>
          <cell r="G283" t="str">
            <v xml:space="preserve">20180528    </v>
          </cell>
          <cell r="H283" t="str">
            <v xml:space="preserve">未冻结    </v>
          </cell>
          <cell r="I283" t="str">
            <v xml:space="preserve">9954.73    </v>
          </cell>
        </row>
        <row r="284">
          <cell r="E284" t="str">
            <v xml:space="preserve">210106198511033613    </v>
          </cell>
          <cell r="F284" t="str">
            <v xml:space="preserve">正常    </v>
          </cell>
          <cell r="G284" t="str">
            <v xml:space="preserve">20180528    </v>
          </cell>
          <cell r="H284" t="str">
            <v xml:space="preserve">未冻结    </v>
          </cell>
          <cell r="I284" t="str">
            <v xml:space="preserve">9761.15    </v>
          </cell>
        </row>
        <row r="285">
          <cell r="E285" t="str">
            <v xml:space="preserve">211011197006170029    </v>
          </cell>
          <cell r="F285" t="str">
            <v xml:space="preserve">正常    </v>
          </cell>
          <cell r="G285" t="str">
            <v xml:space="preserve">20180528    </v>
          </cell>
          <cell r="H285" t="str">
            <v xml:space="preserve">未冻结    </v>
          </cell>
          <cell r="I285" t="str">
            <v xml:space="preserve">9992.70    </v>
          </cell>
        </row>
        <row r="286">
          <cell r="E286" t="str">
            <v xml:space="preserve">372925199309025314    </v>
          </cell>
          <cell r="F286" t="str">
            <v xml:space="preserve">正常    </v>
          </cell>
          <cell r="G286" t="str">
            <v xml:space="preserve">20180528    </v>
          </cell>
          <cell r="H286" t="str">
            <v xml:space="preserve">未冻结    </v>
          </cell>
          <cell r="I286" t="str">
            <v xml:space="preserve">7173.44    </v>
          </cell>
        </row>
        <row r="287">
          <cell r="E287" t="str">
            <v xml:space="preserve">61052619820122431X    </v>
          </cell>
          <cell r="F287" t="str">
            <v xml:space="preserve">正常    </v>
          </cell>
          <cell r="G287" t="str">
            <v xml:space="preserve">20180528    </v>
          </cell>
          <cell r="H287" t="str">
            <v xml:space="preserve">未冻结    </v>
          </cell>
          <cell r="I287" t="str">
            <v xml:space="preserve">10077.30    </v>
          </cell>
        </row>
        <row r="288">
          <cell r="E288" t="str">
            <v xml:space="preserve">130203197210022111    </v>
          </cell>
          <cell r="F288" t="str">
            <v xml:space="preserve">正常    </v>
          </cell>
          <cell r="G288" t="str">
            <v xml:space="preserve">20180528    </v>
          </cell>
          <cell r="H288" t="str">
            <v xml:space="preserve">未冻结    </v>
          </cell>
          <cell r="I288" t="str">
            <v xml:space="preserve">11807.25    </v>
          </cell>
        </row>
        <row r="289">
          <cell r="E289" t="str">
            <v xml:space="preserve">130202197611270611    </v>
          </cell>
          <cell r="F289" t="str">
            <v xml:space="preserve">正常    </v>
          </cell>
          <cell r="G289" t="str">
            <v xml:space="preserve">20180528    </v>
          </cell>
          <cell r="H289" t="str">
            <v xml:space="preserve">未冻结    </v>
          </cell>
          <cell r="I289" t="str">
            <v xml:space="preserve">17973.00    </v>
          </cell>
        </row>
        <row r="290">
          <cell r="E290" t="str">
            <v xml:space="preserve">230221198402293419    </v>
          </cell>
          <cell r="F290" t="str">
            <v xml:space="preserve">正常    </v>
          </cell>
          <cell r="G290" t="str">
            <v xml:space="preserve">20180528    </v>
          </cell>
          <cell r="H290" t="str">
            <v xml:space="preserve">未冻结    </v>
          </cell>
          <cell r="I290" t="str">
            <v xml:space="preserve">8637.41    </v>
          </cell>
        </row>
        <row r="291">
          <cell r="E291" t="str">
            <v xml:space="preserve">130203197803013616    </v>
          </cell>
          <cell r="F291" t="str">
            <v xml:space="preserve">正常    </v>
          </cell>
          <cell r="G291" t="str">
            <v xml:space="preserve">20180528    </v>
          </cell>
          <cell r="H291" t="str">
            <v xml:space="preserve">未冻结    </v>
          </cell>
          <cell r="I291" t="str">
            <v xml:space="preserve">10517.66    </v>
          </cell>
        </row>
        <row r="292">
          <cell r="E292" t="str">
            <v xml:space="preserve">130204197312011516    </v>
          </cell>
          <cell r="F292" t="str">
            <v xml:space="preserve">正常    </v>
          </cell>
          <cell r="G292" t="str">
            <v xml:space="preserve">20180528    </v>
          </cell>
          <cell r="H292" t="str">
            <v xml:space="preserve">未冻结    </v>
          </cell>
          <cell r="I292" t="str">
            <v xml:space="preserve">5375.14    </v>
          </cell>
        </row>
        <row r="293">
          <cell r="E293" t="str">
            <v xml:space="preserve">13020319820731242X    </v>
          </cell>
          <cell r="F293" t="str">
            <v xml:space="preserve">正常    </v>
          </cell>
          <cell r="G293" t="str">
            <v xml:space="preserve">20180528    </v>
          </cell>
          <cell r="H293" t="str">
            <v xml:space="preserve">未冻结    </v>
          </cell>
          <cell r="I293" t="str">
            <v xml:space="preserve">6284.39    </v>
          </cell>
        </row>
        <row r="294">
          <cell r="E294" t="str">
            <v xml:space="preserve">13020419830126001X    </v>
          </cell>
          <cell r="F294" t="str">
            <v xml:space="preserve">正常    </v>
          </cell>
          <cell r="G294" t="str">
            <v xml:space="preserve">20180528    </v>
          </cell>
          <cell r="H294" t="str">
            <v xml:space="preserve">未冻结    </v>
          </cell>
          <cell r="I294" t="str">
            <v xml:space="preserve">6894.34    </v>
          </cell>
        </row>
        <row r="295">
          <cell r="E295" t="str">
            <v xml:space="preserve">130228196906230034    </v>
          </cell>
          <cell r="F295" t="str">
            <v xml:space="preserve">正常    </v>
          </cell>
          <cell r="G295" t="str">
            <v xml:space="preserve">20180528    </v>
          </cell>
          <cell r="H295" t="str">
            <v xml:space="preserve">未冻结    </v>
          </cell>
          <cell r="I295" t="str">
            <v xml:space="preserve">12044.89    </v>
          </cell>
        </row>
        <row r="296">
          <cell r="E296" t="str">
            <v xml:space="preserve">130204198107203038    </v>
          </cell>
          <cell r="F296" t="str">
            <v xml:space="preserve">正常    </v>
          </cell>
          <cell r="G296" t="str">
            <v xml:space="preserve">20180528    </v>
          </cell>
          <cell r="H296" t="str">
            <v xml:space="preserve">未冻结    </v>
          </cell>
          <cell r="I296" t="str">
            <v xml:space="preserve">10038.24    </v>
          </cell>
        </row>
        <row r="297">
          <cell r="E297" t="str">
            <v xml:space="preserve">130224198205020011    </v>
          </cell>
          <cell r="F297" t="str">
            <v xml:space="preserve">正常    </v>
          </cell>
          <cell r="G297" t="str">
            <v xml:space="preserve">20180528    </v>
          </cell>
          <cell r="H297" t="str">
            <v xml:space="preserve">未冻结    </v>
          </cell>
          <cell r="I297" t="str">
            <v xml:space="preserve">6787.09    </v>
          </cell>
        </row>
        <row r="298">
          <cell r="E298" t="str">
            <v xml:space="preserve">130627199005050078    </v>
          </cell>
          <cell r="F298" t="str">
            <v xml:space="preserve">正常    </v>
          </cell>
          <cell r="G298" t="str">
            <v xml:space="preserve">20180625    </v>
          </cell>
          <cell r="H298" t="str">
            <v xml:space="preserve">未冻结    </v>
          </cell>
          <cell r="I298" t="str">
            <v xml:space="preserve">6288.33    </v>
          </cell>
        </row>
        <row r="299">
          <cell r="E299" t="str">
            <v xml:space="preserve">13022719900627643X    </v>
          </cell>
          <cell r="F299" t="str">
            <v xml:space="preserve">正常    </v>
          </cell>
          <cell r="G299" t="str">
            <v xml:space="preserve">20180625    </v>
          </cell>
          <cell r="H299" t="str">
            <v xml:space="preserve">未冻结    </v>
          </cell>
          <cell r="I299" t="str">
            <v xml:space="preserve">6503.24    </v>
          </cell>
        </row>
        <row r="300">
          <cell r="E300" t="str">
            <v xml:space="preserve">130723199111034215    </v>
          </cell>
          <cell r="F300" t="str">
            <v xml:space="preserve">正常    </v>
          </cell>
          <cell r="G300" t="str">
            <v xml:space="preserve">20180625    </v>
          </cell>
          <cell r="H300" t="str">
            <v xml:space="preserve">未冻结    </v>
          </cell>
          <cell r="I300" t="str">
            <v xml:space="preserve">6071.07    </v>
          </cell>
        </row>
        <row r="301">
          <cell r="E301" t="str">
            <v xml:space="preserve">13063319910510662X    </v>
          </cell>
          <cell r="F301" t="str">
            <v xml:space="preserve">封存    </v>
          </cell>
          <cell r="G301" t="str">
            <v xml:space="preserve">20180625    </v>
          </cell>
          <cell r="H301" t="str">
            <v xml:space="preserve">未冻结    </v>
          </cell>
          <cell r="I301" t="str">
            <v xml:space="preserve">6399.76    </v>
          </cell>
        </row>
        <row r="302">
          <cell r="E302" t="str">
            <v xml:space="preserve">130204199209060618    </v>
          </cell>
          <cell r="F302" t="str">
            <v xml:space="preserve">正常    </v>
          </cell>
          <cell r="G302" t="str">
            <v xml:space="preserve">20180625    </v>
          </cell>
          <cell r="H302" t="str">
            <v xml:space="preserve">未冻结    </v>
          </cell>
          <cell r="I302" t="str">
            <v xml:space="preserve">4896.09    </v>
          </cell>
        </row>
        <row r="303">
          <cell r="E303" t="str">
            <v xml:space="preserve">130426199005222928    </v>
          </cell>
          <cell r="F303" t="str">
            <v xml:space="preserve">正常    </v>
          </cell>
          <cell r="G303" t="str">
            <v xml:space="preserve">20180625    </v>
          </cell>
          <cell r="H303" t="str">
            <v xml:space="preserve">未冻结    </v>
          </cell>
          <cell r="I303" t="str">
            <v xml:space="preserve">6398.76    </v>
          </cell>
        </row>
        <row r="304">
          <cell r="E304" t="str">
            <v xml:space="preserve">130282199103032415    </v>
          </cell>
          <cell r="F304" t="str">
            <v xml:space="preserve">正常    </v>
          </cell>
          <cell r="G304" t="str">
            <v xml:space="preserve">20180625    </v>
          </cell>
          <cell r="H304" t="str">
            <v xml:space="preserve">未冻结    </v>
          </cell>
          <cell r="I304" t="str">
            <v xml:space="preserve">6391.90    </v>
          </cell>
        </row>
        <row r="305">
          <cell r="E305" t="str">
            <v xml:space="preserve">130182199309011470    </v>
          </cell>
          <cell r="F305" t="str">
            <v xml:space="preserve">正常    </v>
          </cell>
          <cell r="G305" t="str">
            <v xml:space="preserve">20180625    </v>
          </cell>
          <cell r="H305" t="str">
            <v xml:space="preserve">未冻结    </v>
          </cell>
          <cell r="I305" t="str">
            <v xml:space="preserve">6507.91    </v>
          </cell>
        </row>
        <row r="306">
          <cell r="E306" t="str">
            <v xml:space="preserve">130283199102081537    </v>
          </cell>
          <cell r="F306" t="str">
            <v xml:space="preserve">正常    </v>
          </cell>
          <cell r="G306" t="str">
            <v xml:space="preserve">20180625    </v>
          </cell>
          <cell r="H306" t="str">
            <v xml:space="preserve">未冻结    </v>
          </cell>
          <cell r="I306" t="str">
            <v xml:space="preserve">6497.33    </v>
          </cell>
        </row>
        <row r="307">
          <cell r="E307" t="str">
            <v xml:space="preserve">12010419720211631X    </v>
          </cell>
          <cell r="F307" t="str">
            <v xml:space="preserve">正常    </v>
          </cell>
          <cell r="G307" t="str">
            <v xml:space="preserve">20180727    </v>
          </cell>
          <cell r="H307" t="str">
            <v xml:space="preserve">未冻结    </v>
          </cell>
          <cell r="I307" t="str">
            <v xml:space="preserve">12283.91    </v>
          </cell>
        </row>
        <row r="308">
          <cell r="E308" t="str">
            <v xml:space="preserve">12022419840529463X    </v>
          </cell>
          <cell r="F308" t="str">
            <v xml:space="preserve">正常    </v>
          </cell>
          <cell r="G308" t="str">
            <v xml:space="preserve">20180727    </v>
          </cell>
          <cell r="H308" t="str">
            <v xml:space="preserve">未冻结    </v>
          </cell>
          <cell r="I308" t="str">
            <v xml:space="preserve">10782.89    </v>
          </cell>
        </row>
        <row r="309">
          <cell r="E309" t="str">
            <v xml:space="preserve">130105196812120950    </v>
          </cell>
          <cell r="F309" t="str">
            <v xml:space="preserve">正常    </v>
          </cell>
          <cell r="G309" t="str">
            <v xml:space="preserve">20180727    </v>
          </cell>
          <cell r="H309" t="str">
            <v xml:space="preserve">未冻结    </v>
          </cell>
          <cell r="I309" t="str">
            <v xml:space="preserve">10354.69    </v>
          </cell>
        </row>
        <row r="310">
          <cell r="E310" t="str">
            <v xml:space="preserve">130126198410053012    </v>
          </cell>
          <cell r="F310" t="str">
            <v xml:space="preserve">正常    </v>
          </cell>
          <cell r="G310" t="str">
            <v xml:space="preserve">20180727    </v>
          </cell>
          <cell r="H310" t="str">
            <v xml:space="preserve">未冻结    </v>
          </cell>
          <cell r="I310" t="str">
            <v xml:space="preserve">8102.13    </v>
          </cell>
        </row>
        <row r="311">
          <cell r="E311" t="str">
            <v xml:space="preserve">130202196304291514    </v>
          </cell>
          <cell r="F311" t="str">
            <v xml:space="preserve">正常    </v>
          </cell>
          <cell r="G311" t="str">
            <v xml:space="preserve">20180727    </v>
          </cell>
          <cell r="H311" t="str">
            <v xml:space="preserve">未冻结    </v>
          </cell>
          <cell r="I311" t="str">
            <v xml:space="preserve">12665.08    </v>
          </cell>
        </row>
        <row r="312">
          <cell r="E312" t="str">
            <v xml:space="preserve">130202196605020638    </v>
          </cell>
          <cell r="F312" t="str">
            <v xml:space="preserve">正常    </v>
          </cell>
          <cell r="G312" t="str">
            <v xml:space="preserve">20180727    </v>
          </cell>
          <cell r="H312" t="str">
            <v xml:space="preserve">未冻结    </v>
          </cell>
          <cell r="I312" t="str">
            <v xml:space="preserve">10588.06    </v>
          </cell>
        </row>
        <row r="313">
          <cell r="E313" t="str">
            <v xml:space="preserve">130202198301060656    </v>
          </cell>
          <cell r="F313" t="str">
            <v xml:space="preserve">正常    </v>
          </cell>
          <cell r="G313" t="str">
            <v xml:space="preserve">20180727    </v>
          </cell>
          <cell r="H313" t="str">
            <v xml:space="preserve">未冻结    </v>
          </cell>
          <cell r="I313" t="str">
            <v xml:space="preserve">6928.68    </v>
          </cell>
        </row>
        <row r="314">
          <cell r="E314" t="str">
            <v xml:space="preserve">130202198511181819    </v>
          </cell>
          <cell r="F314" t="str">
            <v xml:space="preserve">正常    </v>
          </cell>
          <cell r="G314" t="str">
            <v xml:space="preserve">20180727    </v>
          </cell>
          <cell r="H314" t="str">
            <v xml:space="preserve">未冻结    </v>
          </cell>
          <cell r="I314" t="str">
            <v xml:space="preserve">6147.57    </v>
          </cell>
        </row>
        <row r="315">
          <cell r="E315" t="str">
            <v xml:space="preserve">130203196408152136    </v>
          </cell>
          <cell r="F315" t="str">
            <v xml:space="preserve">正常    </v>
          </cell>
          <cell r="G315" t="str">
            <v xml:space="preserve">20180727    </v>
          </cell>
          <cell r="H315" t="str">
            <v xml:space="preserve">未冻结    </v>
          </cell>
          <cell r="I315" t="str">
            <v xml:space="preserve">12440.19    </v>
          </cell>
        </row>
        <row r="316">
          <cell r="E316" t="str">
            <v xml:space="preserve">130203196910142136    </v>
          </cell>
          <cell r="F316" t="str">
            <v xml:space="preserve">正常    </v>
          </cell>
          <cell r="G316" t="str">
            <v xml:space="preserve">20180727    </v>
          </cell>
          <cell r="H316" t="str">
            <v xml:space="preserve">未冻结    </v>
          </cell>
          <cell r="I316" t="str">
            <v xml:space="preserve">10698.22    </v>
          </cell>
        </row>
        <row r="317">
          <cell r="E317" t="str">
            <v xml:space="preserve">130203197102122166    </v>
          </cell>
          <cell r="F317" t="str">
            <v xml:space="preserve">正常    </v>
          </cell>
          <cell r="G317" t="str">
            <v xml:space="preserve">20180727    </v>
          </cell>
          <cell r="H317" t="str">
            <v xml:space="preserve">未冻结    </v>
          </cell>
          <cell r="I317" t="str">
            <v xml:space="preserve">12320.13    </v>
          </cell>
        </row>
        <row r="318">
          <cell r="E318" t="str">
            <v xml:space="preserve">130203197306072113    </v>
          </cell>
          <cell r="F318" t="str">
            <v xml:space="preserve">正常    </v>
          </cell>
          <cell r="G318" t="str">
            <v xml:space="preserve">20180727    </v>
          </cell>
          <cell r="H318" t="str">
            <v xml:space="preserve">未冻结    </v>
          </cell>
          <cell r="I318" t="str">
            <v xml:space="preserve">11275.14    </v>
          </cell>
        </row>
        <row r="319">
          <cell r="E319" t="str">
            <v xml:space="preserve">130203198212200318    </v>
          </cell>
          <cell r="F319" t="str">
            <v xml:space="preserve">正常    </v>
          </cell>
          <cell r="G319" t="str">
            <v xml:space="preserve">20180727    </v>
          </cell>
          <cell r="H319" t="str">
            <v xml:space="preserve">未冻结    </v>
          </cell>
          <cell r="I319" t="str">
            <v xml:space="preserve">7322.28    </v>
          </cell>
        </row>
        <row r="320">
          <cell r="E320" t="str">
            <v xml:space="preserve">130203198312245134    </v>
          </cell>
          <cell r="F320" t="str">
            <v xml:space="preserve">正常    </v>
          </cell>
          <cell r="G320" t="str">
            <v xml:space="preserve">20180727    </v>
          </cell>
          <cell r="H320" t="str">
            <v xml:space="preserve">未冻结    </v>
          </cell>
          <cell r="I320" t="str">
            <v xml:space="preserve">8003.81    </v>
          </cell>
        </row>
        <row r="321">
          <cell r="E321" t="str">
            <v xml:space="preserve">130203198312250611    </v>
          </cell>
          <cell r="F321" t="str">
            <v xml:space="preserve">正常    </v>
          </cell>
          <cell r="G321" t="str">
            <v xml:space="preserve">20180727    </v>
          </cell>
          <cell r="H321" t="str">
            <v xml:space="preserve">未冻结    </v>
          </cell>
          <cell r="I321" t="str">
            <v xml:space="preserve">8640.53    </v>
          </cell>
        </row>
        <row r="322">
          <cell r="E322" t="str">
            <v xml:space="preserve">13020319940205001X    </v>
          </cell>
          <cell r="F322" t="str">
            <v xml:space="preserve">正常    </v>
          </cell>
          <cell r="G322" t="str">
            <v xml:space="preserve">20180727    </v>
          </cell>
          <cell r="H322" t="str">
            <v xml:space="preserve">未冻结    </v>
          </cell>
          <cell r="I322" t="str">
            <v xml:space="preserve">5428.39    </v>
          </cell>
        </row>
        <row r="323">
          <cell r="E323" t="str">
            <v xml:space="preserve">130204197512030615    </v>
          </cell>
          <cell r="F323" t="str">
            <v xml:space="preserve">正常    </v>
          </cell>
          <cell r="G323" t="str">
            <v xml:space="preserve">20180727    </v>
          </cell>
          <cell r="H323" t="str">
            <v xml:space="preserve">未冻结    </v>
          </cell>
          <cell r="I323" t="str">
            <v xml:space="preserve">9856.06    </v>
          </cell>
        </row>
        <row r="324">
          <cell r="E324" t="str">
            <v xml:space="preserve">130204197702275138    </v>
          </cell>
          <cell r="F324" t="str">
            <v xml:space="preserve">正常    </v>
          </cell>
          <cell r="G324" t="str">
            <v xml:space="preserve">20180727    </v>
          </cell>
          <cell r="H324" t="str">
            <v xml:space="preserve">未冻结    </v>
          </cell>
          <cell r="I324" t="str">
            <v xml:space="preserve">11146.11    </v>
          </cell>
        </row>
        <row r="325">
          <cell r="E325" t="str">
            <v xml:space="preserve">130204197812060912    </v>
          </cell>
          <cell r="F325" t="str">
            <v xml:space="preserve">正常    </v>
          </cell>
          <cell r="G325" t="str">
            <v xml:space="preserve">20180727    </v>
          </cell>
          <cell r="H325" t="str">
            <v xml:space="preserve">未冻结    </v>
          </cell>
          <cell r="I325" t="str">
            <v xml:space="preserve">7182.35    </v>
          </cell>
        </row>
        <row r="326">
          <cell r="E326" t="str">
            <v xml:space="preserve">130205198307090310    </v>
          </cell>
          <cell r="F326" t="str">
            <v xml:space="preserve">正常    </v>
          </cell>
          <cell r="G326" t="str">
            <v xml:space="preserve">20180727    </v>
          </cell>
          <cell r="H326" t="str">
            <v xml:space="preserve">未冻结    </v>
          </cell>
          <cell r="I326" t="str">
            <v xml:space="preserve">6967.20    </v>
          </cell>
        </row>
        <row r="327">
          <cell r="E327" t="str">
            <v xml:space="preserve">130206198201311214    </v>
          </cell>
          <cell r="F327" t="str">
            <v xml:space="preserve">正常    </v>
          </cell>
          <cell r="G327" t="str">
            <v xml:space="preserve">20180727    </v>
          </cell>
          <cell r="H327" t="str">
            <v xml:space="preserve">未冻结    </v>
          </cell>
          <cell r="I327" t="str">
            <v xml:space="preserve">8454.87    </v>
          </cell>
        </row>
        <row r="328">
          <cell r="E328" t="str">
            <v xml:space="preserve">13022119720601121X    </v>
          </cell>
          <cell r="F328" t="str">
            <v xml:space="preserve">正常    </v>
          </cell>
          <cell r="G328" t="str">
            <v xml:space="preserve">20180727    </v>
          </cell>
          <cell r="H328" t="str">
            <v xml:space="preserve">未冻结    </v>
          </cell>
          <cell r="I328" t="str">
            <v xml:space="preserve">12248.19    </v>
          </cell>
        </row>
        <row r="329">
          <cell r="E329" t="str">
            <v xml:space="preserve">130221198509087638    </v>
          </cell>
          <cell r="F329" t="str">
            <v xml:space="preserve">正常    </v>
          </cell>
          <cell r="G329" t="str">
            <v xml:space="preserve">20180727    </v>
          </cell>
          <cell r="H329" t="str">
            <v xml:space="preserve">未冻结    </v>
          </cell>
          <cell r="I329" t="str">
            <v xml:space="preserve">11904.75    </v>
          </cell>
        </row>
        <row r="330">
          <cell r="E330" t="str">
            <v xml:space="preserve">130223197001123237    </v>
          </cell>
          <cell r="F330" t="str">
            <v xml:space="preserve">正常    </v>
          </cell>
          <cell r="G330" t="str">
            <v xml:space="preserve">20180727    </v>
          </cell>
          <cell r="H330" t="str">
            <v xml:space="preserve">未冻结    </v>
          </cell>
          <cell r="I330" t="str">
            <v xml:space="preserve">12335.86    </v>
          </cell>
        </row>
        <row r="331">
          <cell r="E331" t="str">
            <v xml:space="preserve">130224199405280058    </v>
          </cell>
          <cell r="F331" t="str">
            <v xml:space="preserve">正常    </v>
          </cell>
          <cell r="G331" t="str">
            <v xml:space="preserve">20180727    </v>
          </cell>
          <cell r="H331" t="str">
            <v xml:space="preserve">未冻结    </v>
          </cell>
          <cell r="I331" t="str">
            <v xml:space="preserve">5637.98    </v>
          </cell>
        </row>
        <row r="332">
          <cell r="E332" t="str">
            <v xml:space="preserve">130225198711173711    </v>
          </cell>
          <cell r="F332" t="str">
            <v xml:space="preserve">正常    </v>
          </cell>
          <cell r="G332" t="str">
            <v xml:space="preserve">20180727    </v>
          </cell>
          <cell r="H332" t="str">
            <v xml:space="preserve">未冻结    </v>
          </cell>
          <cell r="I332" t="str">
            <v xml:space="preserve">8306.54    </v>
          </cell>
        </row>
        <row r="333">
          <cell r="E333" t="str">
            <v xml:space="preserve">130226198005105953    </v>
          </cell>
          <cell r="F333" t="str">
            <v xml:space="preserve">正常    </v>
          </cell>
          <cell r="G333" t="str">
            <v xml:space="preserve">20180727    </v>
          </cell>
          <cell r="H333" t="str">
            <v xml:space="preserve">未冻结    </v>
          </cell>
          <cell r="I333" t="str">
            <v xml:space="preserve">11489.50    </v>
          </cell>
        </row>
        <row r="334">
          <cell r="E334" t="str">
            <v xml:space="preserve">130229198403014837    </v>
          </cell>
          <cell r="F334" t="str">
            <v xml:space="preserve">正常    </v>
          </cell>
          <cell r="G334" t="str">
            <v xml:space="preserve">20180727    </v>
          </cell>
          <cell r="H334" t="str">
            <v xml:space="preserve">未冻结    </v>
          </cell>
          <cell r="I334" t="str">
            <v xml:space="preserve">9673.90    </v>
          </cell>
        </row>
        <row r="335">
          <cell r="E335" t="str">
            <v xml:space="preserve">130229198511165018    </v>
          </cell>
          <cell r="F335" t="str">
            <v xml:space="preserve">正常    </v>
          </cell>
          <cell r="G335" t="str">
            <v xml:space="preserve">20180727    </v>
          </cell>
          <cell r="H335" t="str">
            <v xml:space="preserve">未冻结    </v>
          </cell>
          <cell r="I335" t="str">
            <v xml:space="preserve">8933.84    </v>
          </cell>
        </row>
        <row r="336">
          <cell r="E336" t="str">
            <v xml:space="preserve">130229198612136216    </v>
          </cell>
          <cell r="F336" t="str">
            <v xml:space="preserve">正常    </v>
          </cell>
          <cell r="G336" t="str">
            <v xml:space="preserve">20180727    </v>
          </cell>
          <cell r="H336" t="str">
            <v xml:space="preserve">未冻结    </v>
          </cell>
          <cell r="I336" t="str">
            <v xml:space="preserve">7967.81    </v>
          </cell>
        </row>
        <row r="337">
          <cell r="E337" t="str">
            <v xml:space="preserve">130322198003233011    </v>
          </cell>
          <cell r="F337" t="str">
            <v xml:space="preserve">正常    </v>
          </cell>
          <cell r="G337" t="str">
            <v xml:space="preserve">20180727    </v>
          </cell>
          <cell r="H337" t="str">
            <v xml:space="preserve">未冻结    </v>
          </cell>
          <cell r="I337" t="str">
            <v xml:space="preserve">8785.81    </v>
          </cell>
        </row>
        <row r="338">
          <cell r="E338" t="str">
            <v xml:space="preserve">130427198206040057    </v>
          </cell>
          <cell r="F338" t="str">
            <v xml:space="preserve">正常    </v>
          </cell>
          <cell r="G338" t="str">
            <v xml:space="preserve">20180727    </v>
          </cell>
          <cell r="H338" t="str">
            <v xml:space="preserve">未冻结    </v>
          </cell>
          <cell r="I338" t="str">
            <v xml:space="preserve">10272.06    </v>
          </cell>
        </row>
        <row r="339">
          <cell r="E339" t="str">
            <v xml:space="preserve">130622198201107434    </v>
          </cell>
          <cell r="F339" t="str">
            <v xml:space="preserve">正常    </v>
          </cell>
          <cell r="G339" t="str">
            <v xml:space="preserve">20180727    </v>
          </cell>
          <cell r="H339" t="str">
            <v xml:space="preserve">未冻结    </v>
          </cell>
          <cell r="I339" t="str">
            <v xml:space="preserve">8663.54    </v>
          </cell>
        </row>
        <row r="340">
          <cell r="E340" t="str">
            <v xml:space="preserve">130625198408082018    </v>
          </cell>
          <cell r="F340" t="str">
            <v xml:space="preserve">正常    </v>
          </cell>
          <cell r="G340" t="str">
            <v xml:space="preserve">20180727    </v>
          </cell>
          <cell r="H340" t="str">
            <v xml:space="preserve">未冻结    </v>
          </cell>
          <cell r="I340" t="str">
            <v xml:space="preserve">10139.32    </v>
          </cell>
        </row>
        <row r="341">
          <cell r="E341" t="str">
            <v xml:space="preserve">130627199002084838    </v>
          </cell>
          <cell r="F341" t="str">
            <v xml:space="preserve">正常    </v>
          </cell>
          <cell r="G341" t="str">
            <v xml:space="preserve">20180727    </v>
          </cell>
          <cell r="H341" t="str">
            <v xml:space="preserve">未冻结    </v>
          </cell>
          <cell r="I341" t="str">
            <v xml:space="preserve">6801.11    </v>
          </cell>
        </row>
        <row r="342">
          <cell r="E342" t="str">
            <v xml:space="preserve">130634198609083515    </v>
          </cell>
          <cell r="F342" t="str">
            <v xml:space="preserve">正常    </v>
          </cell>
          <cell r="G342" t="str">
            <v xml:space="preserve">20180727    </v>
          </cell>
          <cell r="H342" t="str">
            <v xml:space="preserve">未冻结    </v>
          </cell>
          <cell r="I342" t="str">
            <v xml:space="preserve">7339.41    </v>
          </cell>
        </row>
        <row r="343">
          <cell r="E343" t="str">
            <v xml:space="preserve">130684198102140879    </v>
          </cell>
          <cell r="F343" t="str">
            <v xml:space="preserve">正常    </v>
          </cell>
          <cell r="G343" t="str">
            <v xml:space="preserve">20180727    </v>
          </cell>
          <cell r="H343" t="str">
            <v xml:space="preserve">未冻结    </v>
          </cell>
          <cell r="I343" t="str">
            <v xml:space="preserve">9026.58    </v>
          </cell>
        </row>
        <row r="344">
          <cell r="E344" t="str">
            <v xml:space="preserve">130703198311221218    </v>
          </cell>
          <cell r="F344" t="str">
            <v xml:space="preserve">正常    </v>
          </cell>
          <cell r="G344" t="str">
            <v xml:space="preserve">20180727    </v>
          </cell>
          <cell r="H344" t="str">
            <v xml:space="preserve">未冻结    </v>
          </cell>
          <cell r="I344" t="str">
            <v xml:space="preserve">8895.81    </v>
          </cell>
        </row>
        <row r="345">
          <cell r="E345" t="str">
            <v xml:space="preserve">130203198903250314    </v>
          </cell>
          <cell r="F345" t="str">
            <v xml:space="preserve">正常    </v>
          </cell>
          <cell r="G345" t="str">
            <v xml:space="preserve">20180727    </v>
          </cell>
          <cell r="H345" t="str">
            <v xml:space="preserve">未冻结    </v>
          </cell>
          <cell r="I345" t="str">
            <v xml:space="preserve">6103.56    </v>
          </cell>
        </row>
        <row r="346">
          <cell r="E346" t="str">
            <v xml:space="preserve">13020319910108091X    </v>
          </cell>
          <cell r="F346" t="str">
            <v xml:space="preserve">正常    </v>
          </cell>
          <cell r="G346" t="str">
            <v xml:space="preserve">20180727    </v>
          </cell>
          <cell r="H346" t="str">
            <v xml:space="preserve">未冻结    </v>
          </cell>
          <cell r="I346" t="str">
            <v xml:space="preserve">7253.80    </v>
          </cell>
        </row>
        <row r="347">
          <cell r="E347" t="str">
            <v xml:space="preserve">131121198109205231    </v>
          </cell>
          <cell r="F347" t="str">
            <v xml:space="preserve">正常    </v>
          </cell>
          <cell r="G347" t="str">
            <v xml:space="preserve">20180727    </v>
          </cell>
          <cell r="H347" t="str">
            <v xml:space="preserve">未冻结    </v>
          </cell>
          <cell r="I347" t="str">
            <v xml:space="preserve">6964.62    </v>
          </cell>
        </row>
        <row r="348">
          <cell r="E348" t="str">
            <v xml:space="preserve">132441197008080618    </v>
          </cell>
          <cell r="F348" t="str">
            <v xml:space="preserve">正常    </v>
          </cell>
          <cell r="G348" t="str">
            <v xml:space="preserve">20180727    </v>
          </cell>
          <cell r="H348" t="str">
            <v xml:space="preserve">未冻结    </v>
          </cell>
          <cell r="I348" t="str">
            <v xml:space="preserve">12342.20    </v>
          </cell>
        </row>
        <row r="349">
          <cell r="E349" t="str">
            <v xml:space="preserve">132928198108221810    </v>
          </cell>
          <cell r="F349" t="str">
            <v xml:space="preserve">正常    </v>
          </cell>
          <cell r="G349" t="str">
            <v xml:space="preserve">20180727    </v>
          </cell>
          <cell r="H349" t="str">
            <v xml:space="preserve">未冻结    </v>
          </cell>
          <cell r="I349" t="str">
            <v xml:space="preserve">9522.60    </v>
          </cell>
        </row>
        <row r="350">
          <cell r="E350" t="str">
            <v xml:space="preserve">140321199105170912    </v>
          </cell>
          <cell r="F350" t="str">
            <v xml:space="preserve">正常    </v>
          </cell>
          <cell r="G350" t="str">
            <v xml:space="preserve">20180727    </v>
          </cell>
          <cell r="H350" t="str">
            <v xml:space="preserve">未冻结    </v>
          </cell>
          <cell r="I350" t="str">
            <v xml:space="preserve">6082.59    </v>
          </cell>
        </row>
        <row r="351">
          <cell r="E351" t="str">
            <v xml:space="preserve">140521199301106038    </v>
          </cell>
          <cell r="F351" t="str">
            <v xml:space="preserve">正常    </v>
          </cell>
          <cell r="G351" t="str">
            <v xml:space="preserve">20180727    </v>
          </cell>
          <cell r="H351" t="str">
            <v xml:space="preserve">未冻结    </v>
          </cell>
          <cell r="I351" t="str">
            <v xml:space="preserve">5925.48    </v>
          </cell>
        </row>
        <row r="352">
          <cell r="E352" t="str">
            <v xml:space="preserve">142430198603091212    </v>
          </cell>
          <cell r="F352" t="str">
            <v xml:space="preserve">正常    </v>
          </cell>
          <cell r="G352" t="str">
            <v xml:space="preserve">20180727    </v>
          </cell>
          <cell r="H352" t="str">
            <v xml:space="preserve">未冻结    </v>
          </cell>
          <cell r="I352" t="str">
            <v xml:space="preserve">7683.39    </v>
          </cell>
        </row>
        <row r="353">
          <cell r="E353" t="str">
            <v xml:space="preserve">150402198202020434    </v>
          </cell>
          <cell r="F353" t="str">
            <v xml:space="preserve">正常    </v>
          </cell>
          <cell r="G353" t="str">
            <v xml:space="preserve">20180727    </v>
          </cell>
          <cell r="H353" t="str">
            <v xml:space="preserve">未冻结    </v>
          </cell>
          <cell r="I353" t="str">
            <v xml:space="preserve">7927.50    </v>
          </cell>
        </row>
        <row r="354">
          <cell r="E354" t="str">
            <v xml:space="preserve">210304199001232914    </v>
          </cell>
          <cell r="F354" t="str">
            <v xml:space="preserve">正常    </v>
          </cell>
          <cell r="G354" t="str">
            <v xml:space="preserve">20180727    </v>
          </cell>
          <cell r="H354" t="str">
            <v xml:space="preserve">未冻结    </v>
          </cell>
          <cell r="I354" t="str">
            <v xml:space="preserve">6697.71    </v>
          </cell>
        </row>
        <row r="355">
          <cell r="E355" t="str">
            <v xml:space="preserve">210781198401045819    </v>
          </cell>
          <cell r="F355" t="str">
            <v xml:space="preserve">正常    </v>
          </cell>
          <cell r="G355" t="str">
            <v xml:space="preserve">20180727    </v>
          </cell>
          <cell r="H355" t="str">
            <v xml:space="preserve">未冻结    </v>
          </cell>
          <cell r="I355" t="str">
            <v xml:space="preserve">6977.31    </v>
          </cell>
        </row>
        <row r="356">
          <cell r="E356" t="str">
            <v xml:space="preserve">21078119900929281X    </v>
          </cell>
          <cell r="F356" t="str">
            <v xml:space="preserve">正常    </v>
          </cell>
          <cell r="G356" t="str">
            <v xml:space="preserve">20180727    </v>
          </cell>
          <cell r="H356" t="str">
            <v xml:space="preserve">未冻结    </v>
          </cell>
          <cell r="I356" t="str">
            <v xml:space="preserve">7059.06    </v>
          </cell>
        </row>
        <row r="357">
          <cell r="E357" t="str">
            <v xml:space="preserve">220181198404060036    </v>
          </cell>
          <cell r="F357" t="str">
            <v xml:space="preserve">正常    </v>
          </cell>
          <cell r="G357" t="str">
            <v xml:space="preserve">20180727    </v>
          </cell>
          <cell r="H357" t="str">
            <v xml:space="preserve">未冻结    </v>
          </cell>
          <cell r="I357" t="str">
            <v xml:space="preserve">8058.05    </v>
          </cell>
        </row>
        <row r="358">
          <cell r="E358" t="str">
            <v xml:space="preserve">230522198311081579    </v>
          </cell>
          <cell r="F358" t="str">
            <v xml:space="preserve">正常    </v>
          </cell>
          <cell r="G358" t="str">
            <v xml:space="preserve">20180727    </v>
          </cell>
          <cell r="H358" t="str">
            <v xml:space="preserve">未冻结    </v>
          </cell>
          <cell r="I358" t="str">
            <v xml:space="preserve">7876.48    </v>
          </cell>
        </row>
        <row r="359">
          <cell r="E359" t="str">
            <v xml:space="preserve">232321197809222519    </v>
          </cell>
          <cell r="F359" t="str">
            <v xml:space="preserve">正常    </v>
          </cell>
          <cell r="G359" t="str">
            <v xml:space="preserve">20180727    </v>
          </cell>
          <cell r="H359" t="str">
            <v xml:space="preserve">未冻结    </v>
          </cell>
          <cell r="I359" t="str">
            <v xml:space="preserve">10274.23    </v>
          </cell>
        </row>
        <row r="360">
          <cell r="E360" t="str">
            <v xml:space="preserve">342601198009125316    </v>
          </cell>
          <cell r="F360" t="str">
            <v xml:space="preserve">正常    </v>
          </cell>
          <cell r="G360" t="str">
            <v xml:space="preserve">20180727    </v>
          </cell>
          <cell r="H360" t="str">
            <v xml:space="preserve">未冻结    </v>
          </cell>
          <cell r="I360" t="str">
            <v xml:space="preserve">17973.00    </v>
          </cell>
        </row>
        <row r="361">
          <cell r="E361" t="str">
            <v xml:space="preserve">370982199303264977    </v>
          </cell>
          <cell r="F361" t="str">
            <v xml:space="preserve">正常    </v>
          </cell>
          <cell r="G361" t="str">
            <v xml:space="preserve">20180727    </v>
          </cell>
          <cell r="H361" t="str">
            <v xml:space="preserve">未冻结    </v>
          </cell>
          <cell r="I361" t="str">
            <v xml:space="preserve">7334.00    </v>
          </cell>
        </row>
        <row r="362">
          <cell r="E362" t="str">
            <v xml:space="preserve">429006198308175132    </v>
          </cell>
          <cell r="F362" t="str">
            <v xml:space="preserve">正常    </v>
          </cell>
          <cell r="G362" t="str">
            <v xml:space="preserve">20180727    </v>
          </cell>
          <cell r="H362" t="str">
            <v xml:space="preserve">未冻结    </v>
          </cell>
          <cell r="I362" t="str">
            <v xml:space="preserve">6335.53    </v>
          </cell>
        </row>
        <row r="363">
          <cell r="E363" t="str">
            <v xml:space="preserve">432522197810070078    </v>
          </cell>
          <cell r="F363" t="str">
            <v xml:space="preserve">正常    </v>
          </cell>
          <cell r="G363" t="str">
            <v xml:space="preserve">20180727    </v>
          </cell>
          <cell r="H363" t="str">
            <v xml:space="preserve">未冻结    </v>
          </cell>
          <cell r="I363" t="str">
            <v xml:space="preserve">10206.40    </v>
          </cell>
        </row>
        <row r="364">
          <cell r="E364" t="str">
            <v xml:space="preserve">510722198006152295    </v>
          </cell>
          <cell r="F364" t="str">
            <v xml:space="preserve">正常    </v>
          </cell>
          <cell r="G364" t="str">
            <v xml:space="preserve">20180727    </v>
          </cell>
          <cell r="H364" t="str">
            <v xml:space="preserve">未冻结    </v>
          </cell>
          <cell r="I364" t="str">
            <v xml:space="preserve">10684.48    </v>
          </cell>
        </row>
        <row r="365">
          <cell r="E365" t="str">
            <v xml:space="preserve">130203198607045113    </v>
          </cell>
          <cell r="F365" t="str">
            <v xml:space="preserve">正常    </v>
          </cell>
          <cell r="G365" t="str">
            <v xml:space="preserve">20180727    </v>
          </cell>
          <cell r="H365" t="str">
            <v xml:space="preserve">未冻结    </v>
          </cell>
          <cell r="I365" t="str">
            <v xml:space="preserve">5196.90    </v>
          </cell>
        </row>
        <row r="366">
          <cell r="E366" t="str">
            <v xml:space="preserve">210321198201162019    </v>
          </cell>
          <cell r="F366" t="str">
            <v xml:space="preserve">正常    </v>
          </cell>
          <cell r="G366" t="str">
            <v xml:space="preserve">20180727    </v>
          </cell>
          <cell r="H366" t="str">
            <v xml:space="preserve">未冻结    </v>
          </cell>
          <cell r="I366" t="str">
            <v xml:space="preserve">17973.00    </v>
          </cell>
        </row>
        <row r="367">
          <cell r="E367" t="str">
            <v xml:space="preserve">130925198405106412    </v>
          </cell>
          <cell r="F367" t="str">
            <v xml:space="preserve">正常    </v>
          </cell>
          <cell r="G367" t="str">
            <v xml:space="preserve">20180727    </v>
          </cell>
          <cell r="H367" t="str">
            <v xml:space="preserve">未冻结    </v>
          </cell>
          <cell r="I367" t="str">
            <v xml:space="preserve">8785.81    </v>
          </cell>
        </row>
        <row r="368">
          <cell r="E368" t="str">
            <v xml:space="preserve">131121198002073216    </v>
          </cell>
          <cell r="F368" t="str">
            <v xml:space="preserve">正常    </v>
          </cell>
          <cell r="G368" t="str">
            <v xml:space="preserve">20180727    </v>
          </cell>
          <cell r="H368" t="str">
            <v xml:space="preserve">未冻结    </v>
          </cell>
          <cell r="I368" t="str">
            <v xml:space="preserve">6644.52    </v>
          </cell>
        </row>
        <row r="369">
          <cell r="E369" t="str">
            <v xml:space="preserve">210502199505092116    </v>
          </cell>
          <cell r="F369" t="str">
            <v xml:space="preserve">正常    </v>
          </cell>
          <cell r="G369" t="str">
            <v xml:space="preserve">20180830    </v>
          </cell>
          <cell r="H369" t="str">
            <v xml:space="preserve">未冻结    </v>
          </cell>
          <cell r="I369" t="str">
            <v xml:space="preserve">4853.26    </v>
          </cell>
        </row>
        <row r="370">
          <cell r="E370" t="str">
            <v xml:space="preserve">130223199309119321    </v>
          </cell>
          <cell r="F370" t="str">
            <v xml:space="preserve">正常    </v>
          </cell>
          <cell r="G370" t="str">
            <v xml:space="preserve">20180830    </v>
          </cell>
          <cell r="H370" t="str">
            <v xml:space="preserve">未冻结    </v>
          </cell>
          <cell r="I370" t="str">
            <v xml:space="preserve">4803.27    </v>
          </cell>
        </row>
        <row r="371">
          <cell r="E371" t="str">
            <v xml:space="preserve">130203199512193038    </v>
          </cell>
          <cell r="F371" t="str">
            <v xml:space="preserve">正常    </v>
          </cell>
          <cell r="G371" t="str">
            <v xml:space="preserve">20180830    </v>
          </cell>
          <cell r="H371" t="str">
            <v xml:space="preserve">未冻结    </v>
          </cell>
          <cell r="I371" t="str">
            <v xml:space="preserve">4804.41    </v>
          </cell>
        </row>
        <row r="372">
          <cell r="E372" t="str">
            <v xml:space="preserve">130223199509057217    </v>
          </cell>
          <cell r="F372" t="str">
            <v xml:space="preserve">正常    </v>
          </cell>
          <cell r="G372" t="str">
            <v xml:space="preserve">20180830    </v>
          </cell>
          <cell r="H372" t="str">
            <v xml:space="preserve">未冻结    </v>
          </cell>
          <cell r="I372" t="str">
            <v xml:space="preserve">4783.07    </v>
          </cell>
        </row>
        <row r="373">
          <cell r="E373" t="str">
            <v xml:space="preserve">130224199503098516    </v>
          </cell>
          <cell r="F373" t="str">
            <v xml:space="preserve">正常    </v>
          </cell>
          <cell r="G373" t="str">
            <v xml:space="preserve">20180830    </v>
          </cell>
          <cell r="H373" t="str">
            <v xml:space="preserve">未冻结    </v>
          </cell>
          <cell r="I373" t="str">
            <v xml:space="preserve">4783.07    </v>
          </cell>
        </row>
        <row r="374">
          <cell r="E374" t="str">
            <v xml:space="preserve">130229199407067439    </v>
          </cell>
          <cell r="F374" t="str">
            <v xml:space="preserve">正常    </v>
          </cell>
          <cell r="G374" t="str">
            <v xml:space="preserve">20180830    </v>
          </cell>
          <cell r="H374" t="str">
            <v xml:space="preserve">未冻结    </v>
          </cell>
          <cell r="I374" t="str">
            <v xml:space="preserve">4783.07    </v>
          </cell>
        </row>
        <row r="375">
          <cell r="E375" t="str">
            <v xml:space="preserve">131122199606052214    </v>
          </cell>
          <cell r="F375" t="str">
            <v xml:space="preserve">正常    </v>
          </cell>
          <cell r="G375" t="str">
            <v xml:space="preserve">20180830    </v>
          </cell>
          <cell r="H375" t="str">
            <v xml:space="preserve">未冻结    </v>
          </cell>
          <cell r="I375" t="str">
            <v xml:space="preserve">4783.07    </v>
          </cell>
        </row>
        <row r="376">
          <cell r="E376" t="str">
            <v xml:space="preserve">130582199306233619    </v>
          </cell>
          <cell r="F376" t="str">
            <v xml:space="preserve">正常    </v>
          </cell>
          <cell r="G376" t="str">
            <v xml:space="preserve">20180830    </v>
          </cell>
          <cell r="H376" t="str">
            <v xml:space="preserve">未冻结    </v>
          </cell>
          <cell r="I376" t="str">
            <v xml:space="preserve">4729.90    </v>
          </cell>
        </row>
        <row r="377">
          <cell r="E377" t="str">
            <v xml:space="preserve">130282199402083810    </v>
          </cell>
          <cell r="F377" t="str">
            <v xml:space="preserve">正常    </v>
          </cell>
          <cell r="G377" t="str">
            <v xml:space="preserve">20180830    </v>
          </cell>
          <cell r="H377" t="str">
            <v xml:space="preserve">未冻结    </v>
          </cell>
          <cell r="I377" t="str">
            <v xml:space="preserve">4729.90    </v>
          </cell>
        </row>
        <row r="378">
          <cell r="E378" t="str">
            <v xml:space="preserve">130727199311170823    </v>
          </cell>
          <cell r="F378" t="str">
            <v xml:space="preserve">正常    </v>
          </cell>
          <cell r="G378" t="str">
            <v xml:space="preserve">20180830    </v>
          </cell>
          <cell r="H378" t="str">
            <v xml:space="preserve">未冻结    </v>
          </cell>
          <cell r="I378" t="str">
            <v xml:space="preserve">6565.51    </v>
          </cell>
        </row>
        <row r="379">
          <cell r="E379" t="str">
            <v xml:space="preserve">13022519950510631X    </v>
          </cell>
          <cell r="F379" t="str">
            <v xml:space="preserve">正常    </v>
          </cell>
          <cell r="G379" t="str">
            <v xml:space="preserve">20180830    </v>
          </cell>
          <cell r="H379" t="str">
            <v xml:space="preserve">未冻结    </v>
          </cell>
          <cell r="I379" t="str">
            <v xml:space="preserve">4845.12    </v>
          </cell>
        </row>
        <row r="380">
          <cell r="E380" t="str">
            <v xml:space="preserve">411328199607205514    </v>
          </cell>
          <cell r="F380" t="str">
            <v xml:space="preserve">封存    </v>
          </cell>
          <cell r="G380" t="str">
            <v xml:space="preserve">20180830    </v>
          </cell>
          <cell r="H380" t="str">
            <v xml:space="preserve">未冻结    </v>
          </cell>
          <cell r="I380" t="str">
            <v xml:space="preserve">4000.00    </v>
          </cell>
        </row>
        <row r="381">
          <cell r="E381" t="str">
            <v xml:space="preserve">130225199402170036    </v>
          </cell>
          <cell r="F381" t="str">
            <v xml:space="preserve">正常    </v>
          </cell>
          <cell r="G381" t="str">
            <v xml:space="preserve">20180830    </v>
          </cell>
          <cell r="H381" t="str">
            <v xml:space="preserve">未冻结    </v>
          </cell>
          <cell r="I381" t="str">
            <v xml:space="preserve">4763.70    </v>
          </cell>
        </row>
        <row r="382">
          <cell r="E382" t="str">
            <v xml:space="preserve">13020619960827232X    </v>
          </cell>
          <cell r="F382" t="str">
            <v xml:space="preserve">正常    </v>
          </cell>
          <cell r="G382" t="str">
            <v xml:space="preserve">20180830    </v>
          </cell>
          <cell r="H382" t="str">
            <v xml:space="preserve">未冻结    </v>
          </cell>
          <cell r="I382" t="str">
            <v xml:space="preserve">4770.70    </v>
          </cell>
        </row>
        <row r="383">
          <cell r="E383" t="str">
            <v xml:space="preserve">37232119960417025X    </v>
          </cell>
          <cell r="F383" t="str">
            <v xml:space="preserve">正常    </v>
          </cell>
          <cell r="G383" t="str">
            <v xml:space="preserve">20180830    </v>
          </cell>
          <cell r="H383" t="str">
            <v xml:space="preserve">未冻结    </v>
          </cell>
          <cell r="I383" t="str">
            <v xml:space="preserve">4763.70    </v>
          </cell>
        </row>
        <row r="384">
          <cell r="E384" t="str">
            <v xml:space="preserve">130203199604110623    </v>
          </cell>
          <cell r="F384" t="str">
            <v xml:space="preserve">正常    </v>
          </cell>
          <cell r="G384" t="str">
            <v xml:space="preserve">20180830    </v>
          </cell>
          <cell r="H384" t="str">
            <v xml:space="preserve">未冻结    </v>
          </cell>
          <cell r="I384" t="str">
            <v xml:space="preserve">4462.50    </v>
          </cell>
        </row>
        <row r="385">
          <cell r="E385" t="str">
            <v xml:space="preserve">130204199402083619    </v>
          </cell>
          <cell r="F385" t="str">
            <v xml:space="preserve">正常    </v>
          </cell>
          <cell r="G385" t="str">
            <v xml:space="preserve">20180830    </v>
          </cell>
          <cell r="H385" t="str">
            <v xml:space="preserve">未冻结    </v>
          </cell>
          <cell r="I385" t="str">
            <v xml:space="preserve">4828.84    </v>
          </cell>
        </row>
        <row r="386">
          <cell r="E386" t="str">
            <v xml:space="preserve">130203199508312452    </v>
          </cell>
          <cell r="F386" t="str">
            <v xml:space="preserve">正常    </v>
          </cell>
          <cell r="G386" t="str">
            <v xml:space="preserve">20180830    </v>
          </cell>
          <cell r="H386" t="str">
            <v xml:space="preserve">未冻结    </v>
          </cell>
          <cell r="I386" t="str">
            <v xml:space="preserve">4849.12    </v>
          </cell>
        </row>
        <row r="387">
          <cell r="E387" t="str">
            <v xml:space="preserve">130203199409132413    </v>
          </cell>
          <cell r="F387" t="str">
            <v xml:space="preserve">正常    </v>
          </cell>
          <cell r="G387" t="str">
            <v xml:space="preserve">20180830    </v>
          </cell>
          <cell r="H387" t="str">
            <v xml:space="preserve">未冻结    </v>
          </cell>
          <cell r="I387" t="str">
            <v xml:space="preserve">4849.12    </v>
          </cell>
        </row>
        <row r="388">
          <cell r="E388" t="str">
            <v xml:space="preserve">13070519950626061X    </v>
          </cell>
          <cell r="F388" t="str">
            <v xml:space="preserve">正常    </v>
          </cell>
          <cell r="G388" t="str">
            <v xml:space="preserve">20180830    </v>
          </cell>
          <cell r="H388" t="str">
            <v xml:space="preserve">未冻结    </v>
          </cell>
          <cell r="I388" t="str">
            <v xml:space="preserve">4849.12    </v>
          </cell>
        </row>
        <row r="389">
          <cell r="E389" t="str">
            <v xml:space="preserve">13028219960103312X    </v>
          </cell>
          <cell r="F389" t="str">
            <v xml:space="preserve">正常    </v>
          </cell>
          <cell r="G389" t="str">
            <v xml:space="preserve">20180830    </v>
          </cell>
          <cell r="H389" t="str">
            <v xml:space="preserve">未冻结    </v>
          </cell>
          <cell r="I389" t="str">
            <v xml:space="preserve">4856.12    </v>
          </cell>
        </row>
        <row r="390">
          <cell r="E390" t="str">
            <v xml:space="preserve">130282198207200116    </v>
          </cell>
          <cell r="F390" t="str">
            <v xml:space="preserve">正常    </v>
          </cell>
          <cell r="G390" t="str">
            <v xml:space="preserve">20180830    </v>
          </cell>
          <cell r="H390" t="str">
            <v xml:space="preserve">未冻结    </v>
          </cell>
          <cell r="I390" t="str">
            <v xml:space="preserve">4744.79    </v>
          </cell>
        </row>
        <row r="391">
          <cell r="E391" t="str">
            <v xml:space="preserve">220603197008302818    </v>
          </cell>
          <cell r="F391" t="str">
            <v xml:space="preserve">正常    </v>
          </cell>
          <cell r="G391" t="str">
            <v xml:space="preserve">20180830    </v>
          </cell>
          <cell r="H391" t="str">
            <v xml:space="preserve">未冻结    </v>
          </cell>
          <cell r="I391" t="str">
            <v xml:space="preserve">9224.08    </v>
          </cell>
        </row>
        <row r="392">
          <cell r="E392" t="str">
            <v xml:space="preserve">133030197005107029    </v>
          </cell>
          <cell r="F392" t="str">
            <v xml:space="preserve">正常    </v>
          </cell>
          <cell r="G392" t="str">
            <v xml:space="preserve">20180830    </v>
          </cell>
          <cell r="H392" t="str">
            <v xml:space="preserve">未冻结    </v>
          </cell>
          <cell r="I392" t="str">
            <v xml:space="preserve">9867.07    </v>
          </cell>
        </row>
        <row r="393">
          <cell r="E393" t="str">
            <v xml:space="preserve">130203196901232113    </v>
          </cell>
          <cell r="F393" t="str">
            <v xml:space="preserve">正常    </v>
          </cell>
          <cell r="G393" t="str">
            <v xml:space="preserve">20180830    </v>
          </cell>
          <cell r="H393" t="str">
            <v xml:space="preserve">未冻结    </v>
          </cell>
          <cell r="I393" t="str">
            <v xml:space="preserve">12741.92    </v>
          </cell>
        </row>
        <row r="394">
          <cell r="E394" t="str">
            <v xml:space="preserve">130205198606273918    </v>
          </cell>
          <cell r="F394" t="str">
            <v xml:space="preserve">正常    </v>
          </cell>
          <cell r="G394" t="str">
            <v xml:space="preserve">20180830    </v>
          </cell>
          <cell r="H394" t="str">
            <v xml:space="preserve">未冻结    </v>
          </cell>
          <cell r="I394" t="str">
            <v xml:space="preserve">8750.15    </v>
          </cell>
        </row>
        <row r="395">
          <cell r="E395" t="str">
            <v xml:space="preserve">132629197809284414    </v>
          </cell>
          <cell r="F395" t="str">
            <v xml:space="preserve">正常    </v>
          </cell>
          <cell r="G395" t="str">
            <v xml:space="preserve">20180830    </v>
          </cell>
          <cell r="H395" t="str">
            <v xml:space="preserve">未冻结    </v>
          </cell>
          <cell r="I395" t="str">
            <v xml:space="preserve">12498.00    </v>
          </cell>
        </row>
        <row r="396">
          <cell r="E396" t="str">
            <v xml:space="preserve">130224197606141215    </v>
          </cell>
          <cell r="F396" t="str">
            <v xml:space="preserve">正常    </v>
          </cell>
          <cell r="G396" t="str">
            <v xml:space="preserve">20180830    </v>
          </cell>
          <cell r="H396" t="str">
            <v xml:space="preserve">未冻结    </v>
          </cell>
          <cell r="I396" t="str">
            <v xml:space="preserve">10359.72    </v>
          </cell>
        </row>
        <row r="397">
          <cell r="E397" t="str">
            <v xml:space="preserve">130205198908084522    </v>
          </cell>
          <cell r="F397" t="str">
            <v xml:space="preserve">正常    </v>
          </cell>
          <cell r="G397" t="str">
            <v xml:space="preserve">20180830    </v>
          </cell>
          <cell r="H397" t="str">
            <v xml:space="preserve">未冻结    </v>
          </cell>
          <cell r="I397" t="str">
            <v xml:space="preserve">6844.88    </v>
          </cell>
        </row>
        <row r="398">
          <cell r="E398" t="str">
            <v xml:space="preserve">130282199102244539    </v>
          </cell>
          <cell r="F398" t="str">
            <v xml:space="preserve">正常    </v>
          </cell>
          <cell r="G398" t="str">
            <v xml:space="preserve">20180830    </v>
          </cell>
          <cell r="H398" t="str">
            <v xml:space="preserve">未冻结    </v>
          </cell>
          <cell r="I398" t="str">
            <v xml:space="preserve">6864.28    </v>
          </cell>
        </row>
        <row r="399">
          <cell r="E399" t="str">
            <v xml:space="preserve">130203199303013029    </v>
          </cell>
          <cell r="F399" t="str">
            <v xml:space="preserve">正常    </v>
          </cell>
          <cell r="G399" t="str">
            <v xml:space="preserve">20180830    </v>
          </cell>
          <cell r="H399" t="str">
            <v xml:space="preserve">未冻结    </v>
          </cell>
          <cell r="I399" t="str">
            <v xml:space="preserve">5574.00    </v>
          </cell>
        </row>
        <row r="400">
          <cell r="E400" t="str">
            <v xml:space="preserve">130221199401203435    </v>
          </cell>
          <cell r="F400" t="str">
            <v xml:space="preserve">正常    </v>
          </cell>
          <cell r="G400" t="str">
            <v xml:space="preserve">20180830    </v>
          </cell>
          <cell r="H400" t="str">
            <v xml:space="preserve">未冻结    </v>
          </cell>
          <cell r="I400" t="str">
            <v xml:space="preserve">5630.85    </v>
          </cell>
        </row>
        <row r="401">
          <cell r="E401" t="str">
            <v xml:space="preserve">131026199010241014    </v>
          </cell>
          <cell r="F401" t="str">
            <v xml:space="preserve">正常    </v>
          </cell>
          <cell r="G401" t="str">
            <v xml:space="preserve">20180830    </v>
          </cell>
          <cell r="H401" t="str">
            <v xml:space="preserve">未冻结    </v>
          </cell>
          <cell r="I401" t="str">
            <v xml:space="preserve">5558.85    </v>
          </cell>
        </row>
        <row r="402">
          <cell r="E402" t="str">
            <v xml:space="preserve">131127199410053639    </v>
          </cell>
          <cell r="F402" t="str">
            <v xml:space="preserve">正常    </v>
          </cell>
          <cell r="G402" t="str">
            <v xml:space="preserve">20180830    </v>
          </cell>
          <cell r="H402" t="str">
            <v xml:space="preserve">未冻结    </v>
          </cell>
          <cell r="I402" t="str">
            <v xml:space="preserve">4836.09    </v>
          </cell>
        </row>
        <row r="403">
          <cell r="E403" t="str">
            <v xml:space="preserve">130281199502053110    </v>
          </cell>
          <cell r="F403" t="str">
            <v xml:space="preserve">正常    </v>
          </cell>
          <cell r="G403" t="str">
            <v xml:space="preserve">20180830    </v>
          </cell>
          <cell r="H403" t="str">
            <v xml:space="preserve">未冻结    </v>
          </cell>
          <cell r="I403" t="str">
            <v xml:space="preserve">4836.09    </v>
          </cell>
        </row>
        <row r="404">
          <cell r="E404" t="str">
            <v xml:space="preserve">152326199408216610    </v>
          </cell>
          <cell r="F404" t="str">
            <v xml:space="preserve">正常    </v>
          </cell>
          <cell r="G404" t="str">
            <v xml:space="preserve">20180830    </v>
          </cell>
          <cell r="H404" t="str">
            <v xml:space="preserve">未冻结    </v>
          </cell>
          <cell r="I404" t="str">
            <v xml:space="preserve">4763.70    </v>
          </cell>
        </row>
        <row r="405">
          <cell r="E405" t="str">
            <v xml:space="preserve">130203199501163335    </v>
          </cell>
          <cell r="F405" t="str">
            <v xml:space="preserve">正常    </v>
          </cell>
          <cell r="G405" t="str">
            <v xml:space="preserve">20180830    </v>
          </cell>
          <cell r="H405" t="str">
            <v xml:space="preserve">未冻结    </v>
          </cell>
          <cell r="I405" t="str">
            <v xml:space="preserve">4763.70    </v>
          </cell>
        </row>
        <row r="406">
          <cell r="E406" t="str">
            <v xml:space="preserve">13092619920616141X    </v>
          </cell>
          <cell r="F406" t="str">
            <v xml:space="preserve">正常    </v>
          </cell>
          <cell r="G406" t="str">
            <v xml:space="preserve">20180830    </v>
          </cell>
          <cell r="H406" t="str">
            <v xml:space="preserve">未冻结    </v>
          </cell>
          <cell r="I406" t="str">
            <v xml:space="preserve">4763.70    </v>
          </cell>
        </row>
        <row r="407">
          <cell r="E407" t="str">
            <v xml:space="preserve">130705199106031535    </v>
          </cell>
          <cell r="F407" t="str">
            <v xml:space="preserve">正常    </v>
          </cell>
          <cell r="G407" t="str">
            <v xml:space="preserve">20180830    </v>
          </cell>
          <cell r="H407" t="str">
            <v xml:space="preserve">未冻结    </v>
          </cell>
          <cell r="I407" t="str">
            <v xml:space="preserve">4763.70    </v>
          </cell>
        </row>
        <row r="408">
          <cell r="E408" t="str">
            <v xml:space="preserve">130283199310151536    </v>
          </cell>
          <cell r="F408" t="str">
            <v xml:space="preserve">正常    </v>
          </cell>
          <cell r="G408" t="str">
            <v xml:space="preserve">20180830    </v>
          </cell>
          <cell r="H408" t="str">
            <v xml:space="preserve">未冻结    </v>
          </cell>
          <cell r="I408" t="str">
            <v xml:space="preserve">6606.11    </v>
          </cell>
        </row>
        <row r="409">
          <cell r="E409" t="str">
            <v xml:space="preserve">13020219830914271X    </v>
          </cell>
          <cell r="F409" t="str">
            <v xml:space="preserve">正常    </v>
          </cell>
          <cell r="G409" t="str">
            <v xml:space="preserve">20180830    </v>
          </cell>
          <cell r="H409" t="str">
            <v xml:space="preserve">未冻结    </v>
          </cell>
          <cell r="I409" t="str">
            <v xml:space="preserve">10140.95    </v>
          </cell>
        </row>
        <row r="410">
          <cell r="E410" t="str">
            <v xml:space="preserve">130221197107254312    </v>
          </cell>
          <cell r="F410" t="str">
            <v xml:space="preserve">正常    </v>
          </cell>
          <cell r="G410" t="str">
            <v xml:space="preserve">20180830    </v>
          </cell>
          <cell r="H410" t="str">
            <v xml:space="preserve">未冻结    </v>
          </cell>
          <cell r="I410" t="str">
            <v xml:space="preserve">17973.00    </v>
          </cell>
        </row>
        <row r="411">
          <cell r="E411" t="str">
            <v xml:space="preserve">130203196807312117    </v>
          </cell>
          <cell r="F411" t="str">
            <v xml:space="preserve">正常    </v>
          </cell>
          <cell r="G411" t="str">
            <v xml:space="preserve">20180830    </v>
          </cell>
          <cell r="H411" t="str">
            <v xml:space="preserve">未冻结    </v>
          </cell>
          <cell r="I411" t="str">
            <v xml:space="preserve">12738.76    </v>
          </cell>
        </row>
        <row r="412">
          <cell r="E412" t="str">
            <v xml:space="preserve">130203197304033014    </v>
          </cell>
          <cell r="F412" t="str">
            <v xml:space="preserve">正常    </v>
          </cell>
          <cell r="G412" t="str">
            <v xml:space="preserve">20180927    </v>
          </cell>
          <cell r="H412" t="str">
            <v xml:space="preserve">未冻结    </v>
          </cell>
          <cell r="I412" t="str">
            <v xml:space="preserve">7176.07    </v>
          </cell>
        </row>
        <row r="413">
          <cell r="E413" t="str">
            <v xml:space="preserve">130203197711093073    </v>
          </cell>
          <cell r="F413" t="str">
            <v xml:space="preserve">正常    </v>
          </cell>
          <cell r="G413" t="str">
            <v xml:space="preserve">20180927    </v>
          </cell>
          <cell r="H413" t="str">
            <v xml:space="preserve">未冻结    </v>
          </cell>
          <cell r="I413" t="str">
            <v xml:space="preserve">7410.40    </v>
          </cell>
        </row>
        <row r="414">
          <cell r="E414" t="str">
            <v xml:space="preserve">130204197811262416    </v>
          </cell>
          <cell r="F414" t="str">
            <v xml:space="preserve">正常    </v>
          </cell>
          <cell r="G414" t="str">
            <v xml:space="preserve">20180927    </v>
          </cell>
          <cell r="H414" t="str">
            <v xml:space="preserve">未冻结    </v>
          </cell>
          <cell r="I414" t="str">
            <v xml:space="preserve">7331.71    </v>
          </cell>
        </row>
        <row r="415">
          <cell r="E415" t="str">
            <v xml:space="preserve">412828198601182415    </v>
          </cell>
          <cell r="F415" t="str">
            <v xml:space="preserve">正常    </v>
          </cell>
          <cell r="G415" t="str">
            <v xml:space="preserve">20180927    </v>
          </cell>
          <cell r="H415" t="str">
            <v xml:space="preserve">未冻结    </v>
          </cell>
          <cell r="I415" t="str">
            <v xml:space="preserve">9214.94    </v>
          </cell>
        </row>
        <row r="416">
          <cell r="E416" t="str">
            <v xml:space="preserve">132235198006021629    </v>
          </cell>
          <cell r="F416" t="str">
            <v xml:space="preserve">正常    </v>
          </cell>
          <cell r="G416" t="str">
            <v xml:space="preserve">20180927    </v>
          </cell>
          <cell r="H416" t="str">
            <v xml:space="preserve">未冻结    </v>
          </cell>
          <cell r="I416" t="str">
            <v xml:space="preserve">10741.17    </v>
          </cell>
        </row>
        <row r="417">
          <cell r="E417" t="str">
            <v xml:space="preserve">130202197306180337    </v>
          </cell>
          <cell r="F417" t="str">
            <v xml:space="preserve">正常    </v>
          </cell>
          <cell r="G417" t="str">
            <v xml:space="preserve">20180927    </v>
          </cell>
          <cell r="H417" t="str">
            <v xml:space="preserve">未冻结    </v>
          </cell>
          <cell r="I417" t="str">
            <v xml:space="preserve">10461.63    </v>
          </cell>
        </row>
        <row r="418">
          <cell r="E418" t="str">
            <v xml:space="preserve">130203197312082115    </v>
          </cell>
          <cell r="F418" t="str">
            <v xml:space="preserve">正常    </v>
          </cell>
          <cell r="G418" t="str">
            <v xml:space="preserve">20180927    </v>
          </cell>
          <cell r="H418" t="str">
            <v xml:space="preserve">未冻结    </v>
          </cell>
          <cell r="I418" t="str">
            <v xml:space="preserve">6166.13    </v>
          </cell>
        </row>
        <row r="419">
          <cell r="E419" t="str">
            <v xml:space="preserve">130203198701063019    </v>
          </cell>
          <cell r="F419" t="str">
            <v xml:space="preserve">正常    </v>
          </cell>
          <cell r="G419" t="str">
            <v xml:space="preserve">20180927    </v>
          </cell>
          <cell r="H419" t="str">
            <v xml:space="preserve">未冻结    </v>
          </cell>
          <cell r="I419" t="str">
            <v xml:space="preserve">7190.14    </v>
          </cell>
        </row>
        <row r="420">
          <cell r="E420" t="str">
            <v xml:space="preserve">230904198601200037    </v>
          </cell>
          <cell r="F420" t="str">
            <v xml:space="preserve">正常    </v>
          </cell>
          <cell r="G420" t="str">
            <v xml:space="preserve">20180927    </v>
          </cell>
          <cell r="H420" t="str">
            <v xml:space="preserve">未冻结    </v>
          </cell>
          <cell r="I420" t="str">
            <v xml:space="preserve">8552.09    </v>
          </cell>
        </row>
        <row r="421">
          <cell r="E421" t="str">
            <v xml:space="preserve">130205197107261811    </v>
          </cell>
          <cell r="F421" t="str">
            <v xml:space="preserve">正常    </v>
          </cell>
          <cell r="G421" t="str">
            <v xml:space="preserve">20180927    </v>
          </cell>
          <cell r="H421" t="str">
            <v xml:space="preserve">未冻结    </v>
          </cell>
          <cell r="I421" t="str">
            <v xml:space="preserve">6854.40    </v>
          </cell>
        </row>
        <row r="422">
          <cell r="E422" t="str">
            <v xml:space="preserve">420325198209145410    </v>
          </cell>
          <cell r="F422" t="str">
            <v xml:space="preserve">正常    </v>
          </cell>
          <cell r="G422" t="str">
            <v xml:space="preserve">20180927    </v>
          </cell>
          <cell r="H422" t="str">
            <v xml:space="preserve">未冻结    </v>
          </cell>
          <cell r="I422" t="str">
            <v xml:space="preserve">9380.29    </v>
          </cell>
        </row>
        <row r="423">
          <cell r="E423" t="str">
            <v xml:space="preserve">132528197312030812    </v>
          </cell>
          <cell r="F423" t="str">
            <v xml:space="preserve">正常    </v>
          </cell>
          <cell r="G423" t="str">
            <v xml:space="preserve">20180927    </v>
          </cell>
          <cell r="H423" t="str">
            <v xml:space="preserve">未冻结    </v>
          </cell>
          <cell r="I423" t="str">
            <v xml:space="preserve">9315.81    </v>
          </cell>
        </row>
        <row r="424">
          <cell r="E424" t="str">
            <v xml:space="preserve">130202197905100618    </v>
          </cell>
          <cell r="F424" t="str">
            <v xml:space="preserve">正常    </v>
          </cell>
          <cell r="G424" t="str">
            <v xml:space="preserve">20180927    </v>
          </cell>
          <cell r="H424" t="str">
            <v xml:space="preserve">未冻结    </v>
          </cell>
          <cell r="I424" t="str">
            <v xml:space="preserve">8264.44    </v>
          </cell>
        </row>
        <row r="425">
          <cell r="E425" t="str">
            <v xml:space="preserve">130203197710032113    </v>
          </cell>
          <cell r="F425" t="str">
            <v xml:space="preserve">正常    </v>
          </cell>
          <cell r="G425" t="str">
            <v xml:space="preserve">20180927    </v>
          </cell>
          <cell r="H425" t="str">
            <v xml:space="preserve">未冻结    </v>
          </cell>
          <cell r="I425" t="str">
            <v xml:space="preserve">8319.95    </v>
          </cell>
        </row>
        <row r="426">
          <cell r="E426" t="str">
            <v xml:space="preserve">130203197710182111    </v>
          </cell>
          <cell r="F426" t="str">
            <v xml:space="preserve">正常    </v>
          </cell>
          <cell r="G426" t="str">
            <v xml:space="preserve">20180927    </v>
          </cell>
          <cell r="H426" t="str">
            <v xml:space="preserve">未冻结    </v>
          </cell>
          <cell r="I426" t="str">
            <v xml:space="preserve">8424.08    </v>
          </cell>
        </row>
        <row r="427">
          <cell r="E427" t="str">
            <v xml:space="preserve">130202197806180317    </v>
          </cell>
          <cell r="F427" t="str">
            <v xml:space="preserve">正常    </v>
          </cell>
          <cell r="G427" t="str">
            <v xml:space="preserve">20180927    </v>
          </cell>
          <cell r="H427" t="str">
            <v xml:space="preserve">未冻结    </v>
          </cell>
          <cell r="I427" t="str">
            <v xml:space="preserve">8502.45    </v>
          </cell>
        </row>
        <row r="428">
          <cell r="E428" t="str">
            <v xml:space="preserve">130203197810234812    </v>
          </cell>
          <cell r="F428" t="str">
            <v xml:space="preserve">正常    </v>
          </cell>
          <cell r="G428" t="str">
            <v xml:space="preserve">20180927    </v>
          </cell>
          <cell r="H428" t="str">
            <v xml:space="preserve">未冻结    </v>
          </cell>
          <cell r="I428" t="str">
            <v xml:space="preserve">6756.21    </v>
          </cell>
        </row>
        <row r="429">
          <cell r="E429" t="str">
            <v xml:space="preserve">130203197802060672    </v>
          </cell>
          <cell r="F429" t="str">
            <v xml:space="preserve">正常    </v>
          </cell>
          <cell r="G429" t="str">
            <v xml:space="preserve">20180927    </v>
          </cell>
          <cell r="H429" t="str">
            <v xml:space="preserve">未冻结    </v>
          </cell>
          <cell r="I429" t="str">
            <v xml:space="preserve">6559.71    </v>
          </cell>
        </row>
        <row r="430">
          <cell r="E430" t="str">
            <v xml:space="preserve">130204197712011531    </v>
          </cell>
          <cell r="F430" t="str">
            <v xml:space="preserve">正常    </v>
          </cell>
          <cell r="G430" t="str">
            <v xml:space="preserve">20180927    </v>
          </cell>
          <cell r="H430" t="str">
            <v xml:space="preserve">未冻结    </v>
          </cell>
          <cell r="I430" t="str">
            <v xml:space="preserve">6756.71    </v>
          </cell>
        </row>
        <row r="431">
          <cell r="E431" t="str">
            <v xml:space="preserve">130203197803302119    </v>
          </cell>
          <cell r="F431" t="str">
            <v xml:space="preserve">正常    </v>
          </cell>
          <cell r="G431" t="str">
            <v xml:space="preserve">20180927    </v>
          </cell>
          <cell r="H431" t="str">
            <v xml:space="preserve">未冻结    </v>
          </cell>
          <cell r="I431" t="str">
            <v xml:space="preserve">6437.52    </v>
          </cell>
        </row>
        <row r="432">
          <cell r="E432" t="str">
            <v xml:space="preserve">130203197309082413    </v>
          </cell>
          <cell r="F432" t="str">
            <v xml:space="preserve">正常    </v>
          </cell>
          <cell r="G432" t="str">
            <v xml:space="preserve">20180927    </v>
          </cell>
          <cell r="H432" t="str">
            <v xml:space="preserve">未冻结    </v>
          </cell>
          <cell r="I432" t="str">
            <v xml:space="preserve">6796.97    </v>
          </cell>
        </row>
        <row r="433">
          <cell r="E433" t="str">
            <v xml:space="preserve">13028319850715041X    </v>
          </cell>
          <cell r="F433" t="str">
            <v xml:space="preserve">正常    </v>
          </cell>
          <cell r="G433" t="str">
            <v xml:space="preserve">20180927    </v>
          </cell>
          <cell r="H433" t="str">
            <v xml:space="preserve">未冻结    </v>
          </cell>
          <cell r="I433" t="str">
            <v xml:space="preserve">9319.58    </v>
          </cell>
        </row>
        <row r="434">
          <cell r="E434" t="str">
            <v xml:space="preserve">130204198908213017    </v>
          </cell>
          <cell r="F434" t="str">
            <v xml:space="preserve">正常    </v>
          </cell>
          <cell r="G434" t="str">
            <v xml:space="preserve">20180927    </v>
          </cell>
          <cell r="H434" t="str">
            <v xml:space="preserve">未冻结    </v>
          </cell>
          <cell r="I434" t="str">
            <v xml:space="preserve">6940.65    </v>
          </cell>
        </row>
        <row r="435">
          <cell r="E435" t="str">
            <v xml:space="preserve">13020319640809305X    </v>
          </cell>
          <cell r="F435" t="str">
            <v xml:space="preserve">正常    </v>
          </cell>
          <cell r="G435" t="str">
            <v xml:space="preserve">20180927    </v>
          </cell>
          <cell r="H435" t="str">
            <v xml:space="preserve">未冻结    </v>
          </cell>
          <cell r="I435" t="str">
            <v xml:space="preserve">5442.30    </v>
          </cell>
        </row>
        <row r="436">
          <cell r="E436" t="str">
            <v xml:space="preserve">130203197808283033    </v>
          </cell>
          <cell r="F436" t="str">
            <v xml:space="preserve">正常    </v>
          </cell>
          <cell r="G436" t="str">
            <v xml:space="preserve">20180927    </v>
          </cell>
          <cell r="H436" t="str">
            <v xml:space="preserve">未冻结    </v>
          </cell>
          <cell r="I436" t="str">
            <v xml:space="preserve">5856.69    </v>
          </cell>
        </row>
        <row r="437">
          <cell r="E437" t="str">
            <v xml:space="preserve">130202197006041511    </v>
          </cell>
          <cell r="F437" t="str">
            <v xml:space="preserve">正常    </v>
          </cell>
          <cell r="G437" t="str">
            <v xml:space="preserve">20180927    </v>
          </cell>
          <cell r="H437" t="str">
            <v xml:space="preserve">未冻结    </v>
          </cell>
          <cell r="I437" t="str">
            <v xml:space="preserve">5377.23    </v>
          </cell>
        </row>
        <row r="438">
          <cell r="E438" t="str">
            <v xml:space="preserve">130204196710032115    </v>
          </cell>
          <cell r="F438" t="str">
            <v xml:space="preserve">正常    </v>
          </cell>
          <cell r="G438" t="str">
            <v xml:space="preserve">20180927    </v>
          </cell>
          <cell r="H438" t="str">
            <v xml:space="preserve">未冻结    </v>
          </cell>
          <cell r="I438" t="str">
            <v xml:space="preserve">5566.91    </v>
          </cell>
        </row>
        <row r="439">
          <cell r="E439" t="str">
            <v xml:space="preserve">130203196703292131    </v>
          </cell>
          <cell r="F439" t="str">
            <v xml:space="preserve">正常    </v>
          </cell>
          <cell r="G439" t="str">
            <v xml:space="preserve">20180927    </v>
          </cell>
          <cell r="H439" t="str">
            <v xml:space="preserve">未冻结    </v>
          </cell>
          <cell r="I439" t="str">
            <v xml:space="preserve">5666.10    </v>
          </cell>
        </row>
        <row r="440">
          <cell r="E440" t="str">
            <v xml:space="preserve">130203197101023633    </v>
          </cell>
          <cell r="F440" t="str">
            <v xml:space="preserve">正常    </v>
          </cell>
          <cell r="G440" t="str">
            <v xml:space="preserve">20180927    </v>
          </cell>
          <cell r="H440" t="str">
            <v xml:space="preserve">未冻结    </v>
          </cell>
          <cell r="I440" t="str">
            <v xml:space="preserve">5737.32    </v>
          </cell>
        </row>
        <row r="441">
          <cell r="E441" t="str">
            <v xml:space="preserve">150221198312175910    </v>
          </cell>
          <cell r="F441" t="str">
            <v xml:space="preserve">正常    </v>
          </cell>
          <cell r="G441" t="str">
            <v xml:space="preserve">20180927    </v>
          </cell>
          <cell r="H441" t="str">
            <v xml:space="preserve">未冻结    </v>
          </cell>
          <cell r="I441" t="str">
            <v xml:space="preserve">9283.81    </v>
          </cell>
        </row>
        <row r="442">
          <cell r="E442" t="str">
            <v xml:space="preserve">142702198303214250    </v>
          </cell>
          <cell r="F442" t="str">
            <v xml:space="preserve">正常    </v>
          </cell>
          <cell r="G442" t="str">
            <v xml:space="preserve">20180927    </v>
          </cell>
          <cell r="H442" t="str">
            <v xml:space="preserve">未冻结    </v>
          </cell>
          <cell r="I442" t="str">
            <v xml:space="preserve">9114.81    </v>
          </cell>
        </row>
        <row r="443">
          <cell r="E443" t="str">
            <v xml:space="preserve">13020419880620155X    </v>
          </cell>
          <cell r="F443" t="str">
            <v xml:space="preserve">正常    </v>
          </cell>
          <cell r="G443" t="str">
            <v xml:space="preserve">20180927    </v>
          </cell>
          <cell r="H443" t="str">
            <v xml:space="preserve">未冻结    </v>
          </cell>
          <cell r="I443" t="str">
            <v xml:space="preserve">5530.00    </v>
          </cell>
        </row>
        <row r="444">
          <cell r="E444" t="str">
            <v xml:space="preserve">130324198410210936    </v>
          </cell>
          <cell r="F444" t="str">
            <v xml:space="preserve">正常    </v>
          </cell>
          <cell r="G444" t="str">
            <v xml:space="preserve">20180927    </v>
          </cell>
          <cell r="H444" t="str">
            <v xml:space="preserve">未冻结    </v>
          </cell>
          <cell r="I444" t="str">
            <v xml:space="preserve">6707.83    </v>
          </cell>
        </row>
        <row r="445">
          <cell r="E445" t="str">
            <v xml:space="preserve">130205198811263911    </v>
          </cell>
          <cell r="F445" t="str">
            <v xml:space="preserve">正常    </v>
          </cell>
          <cell r="G445" t="str">
            <v xml:space="preserve">20180927    </v>
          </cell>
          <cell r="H445" t="str">
            <v xml:space="preserve">未冻结    </v>
          </cell>
          <cell r="I445" t="str">
            <v xml:space="preserve">5774.83    </v>
          </cell>
        </row>
        <row r="446">
          <cell r="E446" t="str">
            <v xml:space="preserve">130203198605280638    </v>
          </cell>
          <cell r="F446" t="str">
            <v xml:space="preserve">正常    </v>
          </cell>
          <cell r="G446" t="str">
            <v xml:space="preserve">20180927    </v>
          </cell>
          <cell r="H446" t="str">
            <v xml:space="preserve">未冻结    </v>
          </cell>
          <cell r="I446" t="str">
            <v xml:space="preserve">5781.05    </v>
          </cell>
        </row>
        <row r="447">
          <cell r="E447" t="str">
            <v xml:space="preserve">130203198807183633    </v>
          </cell>
          <cell r="F447" t="str">
            <v xml:space="preserve">正常    </v>
          </cell>
          <cell r="G447" t="str">
            <v xml:space="preserve">20180927    </v>
          </cell>
          <cell r="H447" t="str">
            <v xml:space="preserve">未冻结    </v>
          </cell>
          <cell r="I447" t="str">
            <v xml:space="preserve">5706.55    </v>
          </cell>
        </row>
        <row r="448">
          <cell r="E448" t="str">
            <v xml:space="preserve">130530198112131533    </v>
          </cell>
          <cell r="F448" t="str">
            <v xml:space="preserve">正常    </v>
          </cell>
          <cell r="G448" t="str">
            <v xml:space="preserve">20180927    </v>
          </cell>
          <cell r="H448" t="str">
            <v xml:space="preserve">未冻结    </v>
          </cell>
          <cell r="I448" t="str">
            <v xml:space="preserve">10807.00    </v>
          </cell>
        </row>
        <row r="449">
          <cell r="E449" t="str">
            <v xml:space="preserve">13020419860628061X    </v>
          </cell>
          <cell r="F449" t="str">
            <v xml:space="preserve">正常    </v>
          </cell>
          <cell r="G449" t="str">
            <v xml:space="preserve">20180927    </v>
          </cell>
          <cell r="H449" t="str">
            <v xml:space="preserve">未冻结    </v>
          </cell>
          <cell r="I449" t="str">
            <v xml:space="preserve">9315.83    </v>
          </cell>
        </row>
        <row r="450">
          <cell r="E450" t="str">
            <v xml:space="preserve">130202198502111819    </v>
          </cell>
          <cell r="F450" t="str">
            <v xml:space="preserve">正常    </v>
          </cell>
          <cell r="G450" t="str">
            <v xml:space="preserve">20180927    </v>
          </cell>
          <cell r="H450" t="str">
            <v xml:space="preserve">未冻结    </v>
          </cell>
          <cell r="I450" t="str">
            <v xml:space="preserve">8971.95    </v>
          </cell>
        </row>
        <row r="451">
          <cell r="E451" t="str">
            <v xml:space="preserve">130203196608063015    </v>
          </cell>
          <cell r="F451" t="str">
            <v xml:space="preserve">正常    </v>
          </cell>
          <cell r="G451" t="str">
            <v xml:space="preserve">20180927    </v>
          </cell>
          <cell r="H451" t="str">
            <v xml:space="preserve">未冻结    </v>
          </cell>
          <cell r="I451" t="str">
            <v xml:space="preserve">12716.50    </v>
          </cell>
        </row>
        <row r="452">
          <cell r="E452" t="str">
            <v xml:space="preserve">370126198707184835    </v>
          </cell>
          <cell r="F452" t="str">
            <v xml:space="preserve">正常    </v>
          </cell>
          <cell r="G452" t="str">
            <v xml:space="preserve">20180927    </v>
          </cell>
          <cell r="H452" t="str">
            <v xml:space="preserve">未冻结    </v>
          </cell>
          <cell r="I452" t="str">
            <v xml:space="preserve">8050.08    </v>
          </cell>
        </row>
        <row r="453">
          <cell r="E453" t="str">
            <v xml:space="preserve">130202198001240313    </v>
          </cell>
          <cell r="F453" t="str">
            <v xml:space="preserve">正常    </v>
          </cell>
          <cell r="G453" t="str">
            <v xml:space="preserve">20180927    </v>
          </cell>
          <cell r="H453" t="str">
            <v xml:space="preserve">未冻结    </v>
          </cell>
          <cell r="I453" t="str">
            <v xml:space="preserve">10698.50    </v>
          </cell>
        </row>
        <row r="454">
          <cell r="E454" t="str">
            <v xml:space="preserve">130323198512216419    </v>
          </cell>
          <cell r="F454" t="str">
            <v xml:space="preserve">正常    </v>
          </cell>
          <cell r="G454" t="str">
            <v xml:space="preserve">20180927    </v>
          </cell>
          <cell r="H454" t="str">
            <v xml:space="preserve">未冻结    </v>
          </cell>
          <cell r="I454" t="str">
            <v xml:space="preserve">9364.58    </v>
          </cell>
        </row>
        <row r="455">
          <cell r="E455" t="str">
            <v xml:space="preserve">130524198001043031    </v>
          </cell>
          <cell r="F455" t="str">
            <v xml:space="preserve">正常    </v>
          </cell>
          <cell r="G455" t="str">
            <v xml:space="preserve">20180927    </v>
          </cell>
          <cell r="H455" t="str">
            <v xml:space="preserve">未冻结    </v>
          </cell>
          <cell r="I455" t="str">
            <v xml:space="preserve">12753.50    </v>
          </cell>
        </row>
        <row r="456">
          <cell r="E456" t="str">
            <v xml:space="preserve">130203198210295114    </v>
          </cell>
          <cell r="F456" t="str">
            <v xml:space="preserve">正常    </v>
          </cell>
          <cell r="G456" t="str">
            <v xml:space="preserve">20180927    </v>
          </cell>
          <cell r="H456" t="str">
            <v xml:space="preserve">未冻结    </v>
          </cell>
          <cell r="I456" t="str">
            <v xml:space="preserve">8722.66    </v>
          </cell>
        </row>
        <row r="457">
          <cell r="E457" t="str">
            <v xml:space="preserve">130621198507150316    </v>
          </cell>
          <cell r="F457" t="str">
            <v xml:space="preserve">正常    </v>
          </cell>
          <cell r="G457" t="str">
            <v xml:space="preserve">20180927    </v>
          </cell>
          <cell r="H457" t="str">
            <v xml:space="preserve">未冻结    </v>
          </cell>
          <cell r="I457" t="str">
            <v xml:space="preserve">9557.14    </v>
          </cell>
        </row>
        <row r="458">
          <cell r="E458" t="str">
            <v xml:space="preserve">410782198909080918    </v>
          </cell>
          <cell r="F458" t="str">
            <v xml:space="preserve">正常    </v>
          </cell>
          <cell r="G458" t="str">
            <v xml:space="preserve">20180927    </v>
          </cell>
          <cell r="H458" t="str">
            <v xml:space="preserve">未冻结    </v>
          </cell>
          <cell r="I458" t="str">
            <v xml:space="preserve">7790.08    </v>
          </cell>
        </row>
        <row r="459">
          <cell r="E459" t="str">
            <v xml:space="preserve">42112119871008007X    </v>
          </cell>
          <cell r="F459" t="str">
            <v xml:space="preserve">正常    </v>
          </cell>
          <cell r="G459" t="str">
            <v xml:space="preserve">20180927    </v>
          </cell>
          <cell r="H459" t="str">
            <v xml:space="preserve">未冻结    </v>
          </cell>
          <cell r="I459" t="str">
            <v xml:space="preserve">8266.09    </v>
          </cell>
        </row>
        <row r="460">
          <cell r="E460" t="str">
            <v xml:space="preserve">130202199003162114    </v>
          </cell>
          <cell r="F460" t="str">
            <v xml:space="preserve">正常    </v>
          </cell>
          <cell r="G460" t="str">
            <v xml:space="preserve">20180927    </v>
          </cell>
          <cell r="H460" t="str">
            <v xml:space="preserve">未冻结    </v>
          </cell>
          <cell r="I460" t="str">
            <v xml:space="preserve">7579.17    </v>
          </cell>
        </row>
        <row r="461">
          <cell r="E461" t="str">
            <v xml:space="preserve">13020319920806061X    </v>
          </cell>
          <cell r="F461" t="str">
            <v xml:space="preserve">正常    </v>
          </cell>
          <cell r="G461" t="str">
            <v xml:space="preserve">20180927    </v>
          </cell>
          <cell r="H461" t="str">
            <v xml:space="preserve">未冻结    </v>
          </cell>
          <cell r="I461" t="str">
            <v xml:space="preserve">6183.13    </v>
          </cell>
        </row>
        <row r="462">
          <cell r="E462" t="str">
            <v xml:space="preserve">63212619930125061X    </v>
          </cell>
          <cell r="F462" t="str">
            <v xml:space="preserve">正常    </v>
          </cell>
          <cell r="G462" t="str">
            <v xml:space="preserve">20180927    </v>
          </cell>
          <cell r="H462" t="str">
            <v xml:space="preserve">未冻结    </v>
          </cell>
          <cell r="I462" t="str">
            <v xml:space="preserve">6169.50    </v>
          </cell>
        </row>
        <row r="463">
          <cell r="E463" t="str">
            <v xml:space="preserve">130221199310301216    </v>
          </cell>
          <cell r="F463" t="str">
            <v xml:space="preserve">正常    </v>
          </cell>
          <cell r="G463" t="str">
            <v xml:space="preserve">20180927    </v>
          </cell>
          <cell r="H463" t="str">
            <v xml:space="preserve">未冻结    </v>
          </cell>
          <cell r="I463" t="str">
            <v xml:space="preserve">6112.25    </v>
          </cell>
        </row>
        <row r="464">
          <cell r="E464" t="str">
            <v xml:space="preserve">130203196812082432    </v>
          </cell>
          <cell r="F464" t="str">
            <v xml:space="preserve">正常    </v>
          </cell>
          <cell r="G464" t="str">
            <v xml:space="preserve">20180927    </v>
          </cell>
          <cell r="H464" t="str">
            <v xml:space="preserve">未冻结    </v>
          </cell>
          <cell r="I464" t="str">
            <v xml:space="preserve">17973.00    </v>
          </cell>
        </row>
        <row r="465">
          <cell r="E465" t="str">
            <v xml:space="preserve">411302198110085117    </v>
          </cell>
          <cell r="F465" t="str">
            <v xml:space="preserve">正常    </v>
          </cell>
          <cell r="G465" t="str">
            <v xml:space="preserve">20180927    </v>
          </cell>
          <cell r="H465" t="str">
            <v xml:space="preserve">未冻结    </v>
          </cell>
          <cell r="I465" t="str">
            <v xml:space="preserve">17973.00    </v>
          </cell>
        </row>
        <row r="466">
          <cell r="E466" t="str">
            <v xml:space="preserve">130205198209261518    </v>
          </cell>
          <cell r="F466" t="str">
            <v xml:space="preserve">正常    </v>
          </cell>
          <cell r="G466" t="str">
            <v xml:space="preserve">20180927    </v>
          </cell>
          <cell r="H466" t="str">
            <v xml:space="preserve">未冻结    </v>
          </cell>
          <cell r="I466" t="str">
            <v xml:space="preserve">7350.01    </v>
          </cell>
        </row>
        <row r="467">
          <cell r="E467" t="str">
            <v xml:space="preserve">130202197607317018    </v>
          </cell>
          <cell r="F467" t="str">
            <v xml:space="preserve">正常    </v>
          </cell>
          <cell r="G467" t="str">
            <v xml:space="preserve">20180927    </v>
          </cell>
          <cell r="H467" t="str">
            <v xml:space="preserve">未冻结    </v>
          </cell>
          <cell r="I467" t="str">
            <v xml:space="preserve">5838.44    </v>
          </cell>
        </row>
        <row r="468">
          <cell r="E468" t="str">
            <v xml:space="preserve">130205196502243053    </v>
          </cell>
          <cell r="F468" t="str">
            <v xml:space="preserve">正常    </v>
          </cell>
          <cell r="G468" t="str">
            <v xml:space="preserve">20180927    </v>
          </cell>
          <cell r="H468" t="str">
            <v xml:space="preserve">未冻结    </v>
          </cell>
          <cell r="I468" t="str">
            <v xml:space="preserve">5578.55    </v>
          </cell>
        </row>
        <row r="469">
          <cell r="E469" t="str">
            <v xml:space="preserve">130204196901283312    </v>
          </cell>
          <cell r="F469" t="str">
            <v xml:space="preserve">正常    </v>
          </cell>
          <cell r="G469" t="str">
            <v xml:space="preserve">20180927    </v>
          </cell>
          <cell r="H469" t="str">
            <v xml:space="preserve">未冻结    </v>
          </cell>
          <cell r="I469" t="str">
            <v xml:space="preserve">5661.20    </v>
          </cell>
        </row>
        <row r="470">
          <cell r="E470" t="str">
            <v xml:space="preserve">130225197101057110    </v>
          </cell>
          <cell r="F470" t="str">
            <v xml:space="preserve">正常    </v>
          </cell>
          <cell r="G470" t="str">
            <v xml:space="preserve">20180927    </v>
          </cell>
          <cell r="H470" t="str">
            <v xml:space="preserve">未冻结    </v>
          </cell>
          <cell r="I470" t="str">
            <v xml:space="preserve">12894.50    </v>
          </cell>
        </row>
        <row r="471">
          <cell r="E471" t="str">
            <v xml:space="preserve">130205198501013933    </v>
          </cell>
          <cell r="F471" t="str">
            <v xml:space="preserve">正常    </v>
          </cell>
          <cell r="G471" t="str">
            <v xml:space="preserve">20180927    </v>
          </cell>
          <cell r="H471" t="str">
            <v xml:space="preserve">未冻结    </v>
          </cell>
          <cell r="I471" t="str">
            <v xml:space="preserve">5988.82    </v>
          </cell>
        </row>
        <row r="472">
          <cell r="E472" t="str">
            <v xml:space="preserve">130228197702030019    </v>
          </cell>
          <cell r="F472" t="str">
            <v xml:space="preserve">正常    </v>
          </cell>
          <cell r="G472" t="str">
            <v xml:space="preserve">20180927    </v>
          </cell>
          <cell r="H472" t="str">
            <v xml:space="preserve">未冻结    </v>
          </cell>
          <cell r="I472" t="str">
            <v xml:space="preserve">5395.55    </v>
          </cell>
        </row>
        <row r="473">
          <cell r="E473" t="str">
            <v xml:space="preserve">13020319820711305X    </v>
          </cell>
          <cell r="F473" t="str">
            <v xml:space="preserve">正常    </v>
          </cell>
          <cell r="G473" t="str">
            <v xml:space="preserve">20180927    </v>
          </cell>
          <cell r="H473" t="str">
            <v xml:space="preserve">未冻结    </v>
          </cell>
          <cell r="I473" t="str">
            <v xml:space="preserve">9260.08    </v>
          </cell>
        </row>
        <row r="474">
          <cell r="E474" t="str">
            <v xml:space="preserve">522321198412146750    </v>
          </cell>
          <cell r="F474" t="str">
            <v xml:space="preserve">正常    </v>
          </cell>
          <cell r="G474" t="str">
            <v xml:space="preserve">20180927    </v>
          </cell>
          <cell r="H474" t="str">
            <v xml:space="preserve">未冻结    </v>
          </cell>
          <cell r="I474" t="str">
            <v xml:space="preserve">7133.19    </v>
          </cell>
        </row>
        <row r="475">
          <cell r="E475" t="str">
            <v xml:space="preserve">130203198609065716    </v>
          </cell>
          <cell r="F475" t="str">
            <v xml:space="preserve">正常    </v>
          </cell>
          <cell r="G475" t="str">
            <v xml:space="preserve">20180927    </v>
          </cell>
          <cell r="H475" t="str">
            <v xml:space="preserve">未冻结    </v>
          </cell>
          <cell r="I475" t="str">
            <v xml:space="preserve">5485.48    </v>
          </cell>
        </row>
        <row r="476">
          <cell r="E476" t="str">
            <v xml:space="preserve">130205199006180018    </v>
          </cell>
          <cell r="F476" t="str">
            <v xml:space="preserve">正常    </v>
          </cell>
          <cell r="G476" t="str">
            <v xml:space="preserve">20180927    </v>
          </cell>
          <cell r="H476" t="str">
            <v xml:space="preserve">未冻结    </v>
          </cell>
          <cell r="I476" t="str">
            <v xml:space="preserve">5491.79    </v>
          </cell>
        </row>
        <row r="477">
          <cell r="E477" t="str">
            <v xml:space="preserve">130203198410092418    </v>
          </cell>
          <cell r="F477" t="str">
            <v xml:space="preserve">正常    </v>
          </cell>
          <cell r="G477" t="str">
            <v xml:space="preserve">20180927    </v>
          </cell>
          <cell r="H477" t="str">
            <v xml:space="preserve">未冻结    </v>
          </cell>
          <cell r="I477" t="str">
            <v xml:space="preserve">6739.23    </v>
          </cell>
        </row>
        <row r="478">
          <cell r="E478" t="str">
            <v xml:space="preserve">130203199210064812    </v>
          </cell>
          <cell r="F478" t="str">
            <v xml:space="preserve">正常    </v>
          </cell>
          <cell r="G478" t="str">
            <v xml:space="preserve">20180927    </v>
          </cell>
          <cell r="H478" t="str">
            <v xml:space="preserve">未冻结    </v>
          </cell>
          <cell r="I478" t="str">
            <v xml:space="preserve">7235.05    </v>
          </cell>
        </row>
        <row r="479">
          <cell r="E479" t="str">
            <v xml:space="preserve">130534198701026972    </v>
          </cell>
          <cell r="F479" t="str">
            <v xml:space="preserve">正常    </v>
          </cell>
          <cell r="G479" t="str">
            <v xml:space="preserve">20180927    </v>
          </cell>
          <cell r="H479" t="str">
            <v xml:space="preserve">未冻结    </v>
          </cell>
          <cell r="I479" t="str">
            <v xml:space="preserve">7068.88    </v>
          </cell>
        </row>
        <row r="480">
          <cell r="E480" t="str">
            <v xml:space="preserve">130229198705293034    </v>
          </cell>
          <cell r="F480" t="str">
            <v xml:space="preserve">正常    </v>
          </cell>
          <cell r="G480" t="str">
            <v xml:space="preserve">20180927    </v>
          </cell>
          <cell r="H480" t="str">
            <v xml:space="preserve">未冻结    </v>
          </cell>
          <cell r="I480" t="str">
            <v xml:space="preserve">8132.39    </v>
          </cell>
        </row>
        <row r="481">
          <cell r="E481" t="str">
            <v xml:space="preserve">130221198808142318    </v>
          </cell>
          <cell r="F481" t="str">
            <v xml:space="preserve">正常    </v>
          </cell>
          <cell r="G481" t="str">
            <v xml:space="preserve">20180927    </v>
          </cell>
          <cell r="H481" t="str">
            <v xml:space="preserve">未冻结    </v>
          </cell>
          <cell r="I481" t="str">
            <v xml:space="preserve">7320.89    </v>
          </cell>
        </row>
        <row r="482">
          <cell r="E482" t="str">
            <v xml:space="preserve">130204198907211810    </v>
          </cell>
          <cell r="F482" t="str">
            <v xml:space="preserve">正常    </v>
          </cell>
          <cell r="G482" t="str">
            <v xml:space="preserve">20180927    </v>
          </cell>
          <cell r="H482" t="str">
            <v xml:space="preserve">未冻结    </v>
          </cell>
          <cell r="I482" t="str">
            <v xml:space="preserve">6851.89    </v>
          </cell>
        </row>
        <row r="483">
          <cell r="E483" t="str">
            <v xml:space="preserve">130203199511253019    </v>
          </cell>
          <cell r="F483" t="str">
            <v xml:space="preserve">正常    </v>
          </cell>
          <cell r="G483" t="str">
            <v xml:space="preserve">20180927    </v>
          </cell>
          <cell r="H483" t="str">
            <v xml:space="preserve">未冻结    </v>
          </cell>
          <cell r="I483" t="str">
            <v xml:space="preserve">4450.67    </v>
          </cell>
        </row>
        <row r="484">
          <cell r="E484" t="str">
            <v xml:space="preserve">130205196906040930    </v>
          </cell>
          <cell r="F484" t="str">
            <v xml:space="preserve">正常    </v>
          </cell>
          <cell r="G484" t="str">
            <v xml:space="preserve">20181019    </v>
          </cell>
          <cell r="H484" t="str">
            <v xml:space="preserve">未冻结    </v>
          </cell>
          <cell r="I484" t="str">
            <v xml:space="preserve">5449.21    </v>
          </cell>
        </row>
        <row r="485">
          <cell r="E485" t="str">
            <v xml:space="preserve">130202197812300311    </v>
          </cell>
          <cell r="F485" t="str">
            <v xml:space="preserve">正常    </v>
          </cell>
          <cell r="G485" t="str">
            <v xml:space="preserve">20181019    </v>
          </cell>
          <cell r="H485" t="str">
            <v xml:space="preserve">未冻结    </v>
          </cell>
          <cell r="I485" t="str">
            <v xml:space="preserve">5163.05    </v>
          </cell>
        </row>
        <row r="486">
          <cell r="E486" t="str">
            <v xml:space="preserve">130206198301111834    </v>
          </cell>
          <cell r="F486" t="str">
            <v xml:space="preserve">正常    </v>
          </cell>
          <cell r="G486" t="str">
            <v xml:space="preserve">20181019    </v>
          </cell>
          <cell r="H486" t="str">
            <v xml:space="preserve">未冻结    </v>
          </cell>
          <cell r="I486" t="str">
            <v xml:space="preserve">5093.71    </v>
          </cell>
        </row>
        <row r="487">
          <cell r="E487" t="str">
            <v xml:space="preserve">130206197309080310    </v>
          </cell>
          <cell r="F487" t="str">
            <v xml:space="preserve">正常    </v>
          </cell>
          <cell r="G487" t="str">
            <v xml:space="preserve">20181019    </v>
          </cell>
          <cell r="H487" t="str">
            <v xml:space="preserve">未冻结    </v>
          </cell>
          <cell r="I487" t="str">
            <v xml:space="preserve">5107.71    </v>
          </cell>
        </row>
        <row r="488">
          <cell r="E488" t="str">
            <v xml:space="preserve">13020319710530001X    </v>
          </cell>
          <cell r="F488" t="str">
            <v xml:space="preserve">正常    </v>
          </cell>
          <cell r="G488" t="str">
            <v xml:space="preserve">20181019    </v>
          </cell>
          <cell r="H488" t="str">
            <v xml:space="preserve">未冻结    </v>
          </cell>
          <cell r="I488" t="str">
            <v xml:space="preserve">5698.33    </v>
          </cell>
        </row>
        <row r="489">
          <cell r="E489" t="str">
            <v xml:space="preserve">130204197101143930    </v>
          </cell>
          <cell r="F489" t="str">
            <v xml:space="preserve">正常    </v>
          </cell>
          <cell r="G489" t="str">
            <v xml:space="preserve">20181019    </v>
          </cell>
          <cell r="H489" t="str">
            <v xml:space="preserve">未冻结    </v>
          </cell>
          <cell r="I489" t="str">
            <v xml:space="preserve">5647.71    </v>
          </cell>
        </row>
        <row r="490">
          <cell r="E490" t="str">
            <v xml:space="preserve">130203197110251849    </v>
          </cell>
          <cell r="F490" t="str">
            <v xml:space="preserve">正常    </v>
          </cell>
          <cell r="G490" t="str">
            <v xml:space="preserve">20181019    </v>
          </cell>
          <cell r="H490" t="str">
            <v xml:space="preserve">未冻结    </v>
          </cell>
          <cell r="I490" t="str">
            <v xml:space="preserve">7372.73    </v>
          </cell>
        </row>
        <row r="491">
          <cell r="E491" t="str">
            <v xml:space="preserve">130206197403250013    </v>
          </cell>
          <cell r="F491" t="str">
            <v xml:space="preserve">正常    </v>
          </cell>
          <cell r="G491" t="str">
            <v xml:space="preserve">20181019    </v>
          </cell>
          <cell r="H491" t="str">
            <v xml:space="preserve">未冻结    </v>
          </cell>
          <cell r="I491" t="str">
            <v xml:space="preserve">6098.05    </v>
          </cell>
        </row>
        <row r="492">
          <cell r="E492" t="str">
            <v xml:space="preserve">130203196806202119    </v>
          </cell>
          <cell r="F492" t="str">
            <v xml:space="preserve">正常    </v>
          </cell>
          <cell r="G492" t="str">
            <v xml:space="preserve">20181019    </v>
          </cell>
          <cell r="H492" t="str">
            <v xml:space="preserve">未冻结    </v>
          </cell>
          <cell r="I492" t="str">
            <v xml:space="preserve">6034.68    </v>
          </cell>
        </row>
        <row r="493">
          <cell r="E493" t="str">
            <v xml:space="preserve">130221197803060036    </v>
          </cell>
          <cell r="F493" t="str">
            <v xml:space="preserve">正常    </v>
          </cell>
          <cell r="G493" t="str">
            <v xml:space="preserve">20181019    </v>
          </cell>
          <cell r="H493" t="str">
            <v xml:space="preserve">未冻结    </v>
          </cell>
          <cell r="I493" t="str">
            <v xml:space="preserve">6018.71    </v>
          </cell>
        </row>
        <row r="494">
          <cell r="E494" t="str">
            <v xml:space="preserve">130204196907060910    </v>
          </cell>
          <cell r="F494" t="str">
            <v xml:space="preserve">正常    </v>
          </cell>
          <cell r="G494" t="str">
            <v xml:space="preserve">20181019    </v>
          </cell>
          <cell r="H494" t="str">
            <v xml:space="preserve">未冻结    </v>
          </cell>
          <cell r="I494" t="str">
            <v xml:space="preserve">5957.47    </v>
          </cell>
        </row>
        <row r="495">
          <cell r="E495" t="str">
            <v xml:space="preserve">130202197602172112    </v>
          </cell>
          <cell r="F495" t="str">
            <v xml:space="preserve">正常    </v>
          </cell>
          <cell r="G495" t="str">
            <v xml:space="preserve">20181019    </v>
          </cell>
          <cell r="H495" t="str">
            <v xml:space="preserve">未冻结    </v>
          </cell>
          <cell r="I495" t="str">
            <v xml:space="preserve">5571.05    </v>
          </cell>
        </row>
        <row r="496">
          <cell r="E496" t="str">
            <v xml:space="preserve">130206196904150032    </v>
          </cell>
          <cell r="F496" t="str">
            <v xml:space="preserve">正常    </v>
          </cell>
          <cell r="G496" t="str">
            <v xml:space="preserve">20181019    </v>
          </cell>
          <cell r="H496" t="str">
            <v xml:space="preserve">未冻结    </v>
          </cell>
          <cell r="I496" t="str">
            <v xml:space="preserve">5267.85    </v>
          </cell>
        </row>
        <row r="497">
          <cell r="E497" t="str">
            <v xml:space="preserve">13010419710422241X    </v>
          </cell>
          <cell r="F497" t="str">
            <v xml:space="preserve">正常    </v>
          </cell>
          <cell r="G497" t="str">
            <v xml:space="preserve">20181019    </v>
          </cell>
          <cell r="H497" t="str">
            <v xml:space="preserve">未冻结    </v>
          </cell>
          <cell r="I497" t="str">
            <v xml:space="preserve">10881.71    </v>
          </cell>
        </row>
        <row r="498">
          <cell r="E498" t="str">
            <v xml:space="preserve">130203196810142112    </v>
          </cell>
          <cell r="F498" t="str">
            <v xml:space="preserve">正常    </v>
          </cell>
          <cell r="G498" t="str">
            <v xml:space="preserve">20181019    </v>
          </cell>
          <cell r="H498" t="str">
            <v xml:space="preserve">未冻结    </v>
          </cell>
          <cell r="I498" t="str">
            <v xml:space="preserve">17973.00    </v>
          </cell>
        </row>
        <row r="499">
          <cell r="E499" t="str">
            <v xml:space="preserve">130203197608062172    </v>
          </cell>
          <cell r="F499" t="str">
            <v xml:space="preserve">正常    </v>
          </cell>
          <cell r="G499" t="str">
            <v xml:space="preserve">20181019    </v>
          </cell>
          <cell r="H499" t="str">
            <v xml:space="preserve">未冻结    </v>
          </cell>
          <cell r="I499" t="str">
            <v xml:space="preserve">12897.88    </v>
          </cell>
        </row>
        <row r="500">
          <cell r="E500" t="str">
            <v xml:space="preserve">13020519700526363X    </v>
          </cell>
          <cell r="F500" t="str">
            <v xml:space="preserve">正常    </v>
          </cell>
          <cell r="G500" t="str">
            <v xml:space="preserve">20181019    </v>
          </cell>
          <cell r="H500" t="str">
            <v xml:space="preserve">未冻结    </v>
          </cell>
          <cell r="I500" t="str">
            <v xml:space="preserve">17973.00    </v>
          </cell>
        </row>
        <row r="501">
          <cell r="E501" t="str">
            <v xml:space="preserve">130203197404302111    </v>
          </cell>
          <cell r="F501" t="str">
            <v xml:space="preserve">正常    </v>
          </cell>
          <cell r="G501" t="str">
            <v xml:space="preserve">20181019    </v>
          </cell>
          <cell r="H501" t="str">
            <v xml:space="preserve">未冻结    </v>
          </cell>
          <cell r="I501" t="str">
            <v xml:space="preserve">11223.00    </v>
          </cell>
        </row>
        <row r="502">
          <cell r="E502" t="str">
            <v xml:space="preserve">130205198612230316    </v>
          </cell>
          <cell r="F502" t="str">
            <v xml:space="preserve">正常    </v>
          </cell>
          <cell r="G502" t="str">
            <v xml:space="preserve">20181019    </v>
          </cell>
          <cell r="H502" t="str">
            <v xml:space="preserve">未冻结    </v>
          </cell>
          <cell r="I502" t="str">
            <v xml:space="preserve">6038.98    </v>
          </cell>
        </row>
        <row r="503">
          <cell r="E503" t="str">
            <v xml:space="preserve">130203197506161815    </v>
          </cell>
          <cell r="F503" t="str">
            <v xml:space="preserve">正常    </v>
          </cell>
          <cell r="G503" t="str">
            <v xml:space="preserve">20181019    </v>
          </cell>
          <cell r="H503" t="str">
            <v xml:space="preserve">未冻结    </v>
          </cell>
          <cell r="I503" t="str">
            <v xml:space="preserve">12880.88    </v>
          </cell>
        </row>
        <row r="504">
          <cell r="E504" t="str">
            <v xml:space="preserve">130203199506103315    </v>
          </cell>
          <cell r="F504" t="str">
            <v xml:space="preserve">正常    </v>
          </cell>
          <cell r="G504" t="str">
            <v xml:space="preserve">20181019    </v>
          </cell>
          <cell r="H504" t="str">
            <v xml:space="preserve">未冻结    </v>
          </cell>
          <cell r="I504" t="str">
            <v xml:space="preserve">5206.36    </v>
          </cell>
        </row>
        <row r="505">
          <cell r="E505" t="str">
            <v xml:space="preserve">130203199605100611    </v>
          </cell>
          <cell r="F505" t="str">
            <v xml:space="preserve">正常    </v>
          </cell>
          <cell r="G505" t="str">
            <v xml:space="preserve">20181019    </v>
          </cell>
          <cell r="H505" t="str">
            <v xml:space="preserve">未冻结    </v>
          </cell>
          <cell r="I505" t="str">
            <v xml:space="preserve">4417.33    </v>
          </cell>
        </row>
        <row r="506">
          <cell r="E506" t="str">
            <v xml:space="preserve">13020619940909062X    </v>
          </cell>
          <cell r="F506" t="str">
            <v xml:space="preserve">正常    </v>
          </cell>
          <cell r="G506" t="str">
            <v xml:space="preserve">20181019    </v>
          </cell>
          <cell r="H506" t="str">
            <v xml:space="preserve">未冻结    </v>
          </cell>
          <cell r="I506" t="str">
            <v xml:space="preserve">4424.33    </v>
          </cell>
        </row>
        <row r="507">
          <cell r="E507" t="str">
            <v xml:space="preserve">130303199404250918    </v>
          </cell>
          <cell r="F507" t="str">
            <v xml:space="preserve">正常    </v>
          </cell>
          <cell r="G507" t="str">
            <v xml:space="preserve">20181019    </v>
          </cell>
          <cell r="H507" t="str">
            <v xml:space="preserve">未冻结    </v>
          </cell>
          <cell r="I507" t="str">
            <v xml:space="preserve">4417.33    </v>
          </cell>
        </row>
        <row r="508">
          <cell r="E508" t="str">
            <v xml:space="preserve">130203197901280910    </v>
          </cell>
          <cell r="F508" t="str">
            <v xml:space="preserve">正常    </v>
          </cell>
          <cell r="G508" t="str">
            <v xml:space="preserve">20181019    </v>
          </cell>
          <cell r="H508" t="str">
            <v xml:space="preserve">未冻结    </v>
          </cell>
          <cell r="I508" t="str">
            <v xml:space="preserve">5603.05    </v>
          </cell>
        </row>
        <row r="509">
          <cell r="E509" t="str">
            <v xml:space="preserve">130205196704080379    </v>
          </cell>
          <cell r="F509" t="str">
            <v xml:space="preserve">正常    </v>
          </cell>
          <cell r="G509" t="str">
            <v xml:space="preserve">20181019    </v>
          </cell>
          <cell r="H509" t="str">
            <v xml:space="preserve">未冻结    </v>
          </cell>
          <cell r="I509" t="str">
            <v xml:space="preserve">5587.71    </v>
          </cell>
        </row>
        <row r="510">
          <cell r="E510" t="str">
            <v xml:space="preserve">130205197702084215    </v>
          </cell>
          <cell r="F510" t="str">
            <v xml:space="preserve">正常    </v>
          </cell>
          <cell r="G510" t="str">
            <v xml:space="preserve">20181019    </v>
          </cell>
          <cell r="H510" t="str">
            <v xml:space="preserve">未冻结    </v>
          </cell>
          <cell r="I510" t="str">
            <v xml:space="preserve">5728.70    </v>
          </cell>
        </row>
        <row r="511">
          <cell r="E511" t="str">
            <v xml:space="preserve">130203198007203616    </v>
          </cell>
          <cell r="F511" t="str">
            <v xml:space="preserve">正常    </v>
          </cell>
          <cell r="G511" t="str">
            <v xml:space="preserve">20181019    </v>
          </cell>
          <cell r="H511" t="str">
            <v xml:space="preserve">未冻结    </v>
          </cell>
          <cell r="I511" t="str">
            <v xml:space="preserve">5251.33    </v>
          </cell>
        </row>
        <row r="512">
          <cell r="E512" t="str">
            <v xml:space="preserve">130203197407150619    </v>
          </cell>
          <cell r="F512" t="str">
            <v xml:space="preserve">正常    </v>
          </cell>
          <cell r="G512" t="str">
            <v xml:space="preserve">20181019    </v>
          </cell>
          <cell r="H512" t="str">
            <v xml:space="preserve">未冻结    </v>
          </cell>
          <cell r="I512" t="str">
            <v xml:space="preserve">5530.05    </v>
          </cell>
        </row>
        <row r="513">
          <cell r="E513" t="str">
            <v xml:space="preserve">130203196307161834    </v>
          </cell>
          <cell r="F513" t="str">
            <v xml:space="preserve">正常    </v>
          </cell>
          <cell r="G513" t="str">
            <v xml:space="preserve">20181019    </v>
          </cell>
          <cell r="H513" t="str">
            <v xml:space="preserve">未冻结    </v>
          </cell>
          <cell r="I513" t="str">
            <v xml:space="preserve">5424.33    </v>
          </cell>
        </row>
        <row r="514">
          <cell r="E514" t="str">
            <v xml:space="preserve">130203197002012111    </v>
          </cell>
          <cell r="F514" t="str">
            <v xml:space="preserve">正常    </v>
          </cell>
          <cell r="G514" t="str">
            <v xml:space="preserve">20181019    </v>
          </cell>
          <cell r="H514" t="str">
            <v xml:space="preserve">未冻结    </v>
          </cell>
          <cell r="I514" t="str">
            <v xml:space="preserve">9666.46    </v>
          </cell>
        </row>
        <row r="515">
          <cell r="E515" t="str">
            <v xml:space="preserve">130205198503150333    </v>
          </cell>
          <cell r="F515" t="str">
            <v xml:space="preserve">正常    </v>
          </cell>
          <cell r="G515" t="str">
            <v xml:space="preserve">20181019    </v>
          </cell>
          <cell r="H515" t="str">
            <v xml:space="preserve">未冻结    </v>
          </cell>
          <cell r="I515" t="str">
            <v xml:space="preserve">6506.00    </v>
          </cell>
        </row>
        <row r="516">
          <cell r="E516" t="str">
            <v xml:space="preserve">130224197112096813    </v>
          </cell>
          <cell r="F516" t="str">
            <v xml:space="preserve">正常    </v>
          </cell>
          <cell r="G516" t="str">
            <v xml:space="preserve">20181019    </v>
          </cell>
          <cell r="H516" t="str">
            <v xml:space="preserve">未冻结    </v>
          </cell>
          <cell r="I516" t="str">
            <v xml:space="preserve">10111.24    </v>
          </cell>
        </row>
        <row r="517">
          <cell r="E517" t="str">
            <v xml:space="preserve">130203198106181512    </v>
          </cell>
          <cell r="F517" t="str">
            <v xml:space="preserve">正常    </v>
          </cell>
          <cell r="G517" t="str">
            <v xml:space="preserve">20181019    </v>
          </cell>
          <cell r="H517" t="str">
            <v xml:space="preserve">未冻结    </v>
          </cell>
          <cell r="I517" t="str">
            <v xml:space="preserve">10448.74    </v>
          </cell>
        </row>
        <row r="518">
          <cell r="E518" t="str">
            <v xml:space="preserve">130205198206251234    </v>
          </cell>
          <cell r="F518" t="str">
            <v xml:space="preserve">正常    </v>
          </cell>
          <cell r="G518" t="str">
            <v xml:space="preserve">20181119    </v>
          </cell>
          <cell r="H518" t="str">
            <v xml:space="preserve">未冻结    </v>
          </cell>
          <cell r="I518" t="str">
            <v xml:space="preserve">6029.24    </v>
          </cell>
        </row>
        <row r="519">
          <cell r="E519" t="str">
            <v xml:space="preserve">130205197311151556    </v>
          </cell>
          <cell r="F519" t="str">
            <v xml:space="preserve">正常    </v>
          </cell>
          <cell r="G519" t="str">
            <v xml:space="preserve">20181119    </v>
          </cell>
          <cell r="H519" t="str">
            <v xml:space="preserve">未冻结    </v>
          </cell>
          <cell r="I519" t="str">
            <v xml:space="preserve">6139.24    </v>
          </cell>
        </row>
        <row r="520">
          <cell r="E520" t="str">
            <v xml:space="preserve">130203197905022716    </v>
          </cell>
          <cell r="F520" t="str">
            <v xml:space="preserve">正常    </v>
          </cell>
          <cell r="G520" t="str">
            <v xml:space="preserve">20181119    </v>
          </cell>
          <cell r="H520" t="str">
            <v xml:space="preserve">未冻结    </v>
          </cell>
          <cell r="I520" t="str">
            <v xml:space="preserve">7241.80    </v>
          </cell>
        </row>
        <row r="521">
          <cell r="E521" t="str">
            <v xml:space="preserve">130223197310056613    </v>
          </cell>
          <cell r="F521" t="str">
            <v xml:space="preserve">正常    </v>
          </cell>
          <cell r="G521" t="str">
            <v xml:space="preserve">20181119    </v>
          </cell>
          <cell r="H521" t="str">
            <v xml:space="preserve">未冻结    </v>
          </cell>
          <cell r="I521" t="str">
            <v xml:space="preserve">5830.52    </v>
          </cell>
        </row>
        <row r="522">
          <cell r="E522" t="str">
            <v xml:space="preserve">130203197111014212    </v>
          </cell>
          <cell r="F522" t="str">
            <v xml:space="preserve">正常    </v>
          </cell>
          <cell r="G522" t="str">
            <v xml:space="preserve">20181119    </v>
          </cell>
          <cell r="H522" t="str">
            <v xml:space="preserve">未冻结    </v>
          </cell>
          <cell r="I522" t="str">
            <v xml:space="preserve">6242.14    </v>
          </cell>
        </row>
        <row r="523">
          <cell r="E523" t="str">
            <v xml:space="preserve">130204199110200318    </v>
          </cell>
          <cell r="F523" t="str">
            <v xml:space="preserve">正常    </v>
          </cell>
          <cell r="G523" t="str">
            <v xml:space="preserve">20181119    </v>
          </cell>
          <cell r="H523" t="str">
            <v xml:space="preserve">未冻结    </v>
          </cell>
          <cell r="I523" t="str">
            <v xml:space="preserve">6206.11    </v>
          </cell>
        </row>
        <row r="524">
          <cell r="E524" t="str">
            <v xml:space="preserve">130204198005043918    </v>
          </cell>
          <cell r="F524" t="str">
            <v xml:space="preserve">正常    </v>
          </cell>
          <cell r="G524" t="str">
            <v xml:space="preserve">20181119    </v>
          </cell>
          <cell r="H524" t="str">
            <v xml:space="preserve">未冻结    </v>
          </cell>
          <cell r="I524" t="str">
            <v xml:space="preserve">6045.11    </v>
          </cell>
        </row>
        <row r="525">
          <cell r="E525" t="str">
            <v xml:space="preserve">130205198209041515    </v>
          </cell>
          <cell r="F525" t="str">
            <v xml:space="preserve">正常    </v>
          </cell>
          <cell r="G525" t="str">
            <v xml:space="preserve">20181119    </v>
          </cell>
          <cell r="H525" t="str">
            <v xml:space="preserve">未冻结    </v>
          </cell>
          <cell r="I525" t="str">
            <v xml:space="preserve">7662.33    </v>
          </cell>
        </row>
        <row r="526">
          <cell r="E526" t="str">
            <v xml:space="preserve">130205199207032716    </v>
          </cell>
          <cell r="F526" t="str">
            <v xml:space="preserve">正常    </v>
          </cell>
          <cell r="G526" t="str">
            <v xml:space="preserve">20181119    </v>
          </cell>
          <cell r="H526" t="str">
            <v xml:space="preserve">未冻结    </v>
          </cell>
          <cell r="I526" t="str">
            <v xml:space="preserve">7407.81    </v>
          </cell>
        </row>
        <row r="527">
          <cell r="E527" t="str">
            <v xml:space="preserve">130204198210080910    </v>
          </cell>
          <cell r="F527" t="str">
            <v xml:space="preserve">正常    </v>
          </cell>
          <cell r="G527" t="str">
            <v xml:space="preserve">20181119    </v>
          </cell>
          <cell r="H527" t="str">
            <v xml:space="preserve">未冻结    </v>
          </cell>
          <cell r="I527" t="str">
            <v xml:space="preserve">7747.33    </v>
          </cell>
        </row>
        <row r="528">
          <cell r="E528" t="str">
            <v xml:space="preserve">130203197306132112    </v>
          </cell>
          <cell r="F528" t="str">
            <v xml:space="preserve">正常    </v>
          </cell>
          <cell r="G528" t="str">
            <v xml:space="preserve">20181119    </v>
          </cell>
          <cell r="H528" t="str">
            <v xml:space="preserve">未冻结    </v>
          </cell>
          <cell r="I528" t="str">
            <v xml:space="preserve">7221.73    </v>
          </cell>
        </row>
        <row r="529">
          <cell r="E529" t="str">
            <v xml:space="preserve">130228197902143130    </v>
          </cell>
          <cell r="F529" t="str">
            <v xml:space="preserve">正常    </v>
          </cell>
          <cell r="G529" t="str">
            <v xml:space="preserve">20181119    </v>
          </cell>
          <cell r="H529" t="str">
            <v xml:space="preserve">未冻结    </v>
          </cell>
          <cell r="I529" t="str">
            <v xml:space="preserve">7238.23    </v>
          </cell>
        </row>
        <row r="530">
          <cell r="E530" t="str">
            <v xml:space="preserve">130204197911212416    </v>
          </cell>
          <cell r="F530" t="str">
            <v xml:space="preserve">正常    </v>
          </cell>
          <cell r="G530" t="str">
            <v xml:space="preserve">20181119    </v>
          </cell>
          <cell r="H530" t="str">
            <v xml:space="preserve">未冻结    </v>
          </cell>
          <cell r="I530" t="str">
            <v xml:space="preserve">6426.21    </v>
          </cell>
        </row>
        <row r="531">
          <cell r="E531" t="str">
            <v xml:space="preserve">130203197302062110    </v>
          </cell>
          <cell r="F531" t="str">
            <v xml:space="preserve">正常    </v>
          </cell>
          <cell r="G531" t="str">
            <v xml:space="preserve">20181119    </v>
          </cell>
          <cell r="H531" t="str">
            <v xml:space="preserve">未冻结    </v>
          </cell>
          <cell r="I531" t="str">
            <v xml:space="preserve">7613.90    </v>
          </cell>
        </row>
        <row r="532">
          <cell r="E532" t="str">
            <v xml:space="preserve">13020319811018453X    </v>
          </cell>
          <cell r="F532" t="str">
            <v xml:space="preserve">正常    </v>
          </cell>
          <cell r="G532" t="str">
            <v xml:space="preserve">20181119    </v>
          </cell>
          <cell r="H532" t="str">
            <v xml:space="preserve">未冻结    </v>
          </cell>
          <cell r="I532" t="str">
            <v xml:space="preserve">7332.59    </v>
          </cell>
        </row>
        <row r="533">
          <cell r="E533" t="str">
            <v xml:space="preserve">130203197108152411    </v>
          </cell>
          <cell r="F533" t="str">
            <v xml:space="preserve">正常    </v>
          </cell>
          <cell r="G533" t="str">
            <v xml:space="preserve">20181119    </v>
          </cell>
          <cell r="H533" t="str">
            <v xml:space="preserve">未冻结    </v>
          </cell>
          <cell r="I533" t="str">
            <v xml:space="preserve">5783.61    </v>
          </cell>
        </row>
        <row r="534">
          <cell r="E534" t="str">
            <v xml:space="preserve">13020319751125213X    </v>
          </cell>
          <cell r="F534" t="str">
            <v xml:space="preserve">正常    </v>
          </cell>
          <cell r="G534" t="str">
            <v xml:space="preserve">20181119    </v>
          </cell>
          <cell r="H534" t="str">
            <v xml:space="preserve">未冻结    </v>
          </cell>
          <cell r="I534" t="str">
            <v xml:space="preserve">7221.09    </v>
          </cell>
        </row>
        <row r="535">
          <cell r="E535" t="str">
            <v xml:space="preserve">130203197505142110    </v>
          </cell>
          <cell r="F535" t="str">
            <v xml:space="preserve">正常    </v>
          </cell>
          <cell r="G535" t="str">
            <v xml:space="preserve">20181119    </v>
          </cell>
          <cell r="H535" t="str">
            <v xml:space="preserve">未冻结    </v>
          </cell>
          <cell r="I535" t="str">
            <v xml:space="preserve">7487.02    </v>
          </cell>
        </row>
        <row r="536">
          <cell r="E536" t="str">
            <v xml:space="preserve">130203197208092110    </v>
          </cell>
          <cell r="F536" t="str">
            <v xml:space="preserve">正常    </v>
          </cell>
          <cell r="G536" t="str">
            <v xml:space="preserve">20181119    </v>
          </cell>
          <cell r="H536" t="str">
            <v xml:space="preserve">未冻结    </v>
          </cell>
          <cell r="I536" t="str">
            <v xml:space="preserve">7826.80    </v>
          </cell>
        </row>
        <row r="537">
          <cell r="E537" t="str">
            <v xml:space="preserve">130203198203070611    </v>
          </cell>
          <cell r="F537" t="str">
            <v xml:space="preserve">正常    </v>
          </cell>
          <cell r="G537" t="str">
            <v xml:space="preserve">20181119    </v>
          </cell>
          <cell r="H537" t="str">
            <v xml:space="preserve">未冻结    </v>
          </cell>
          <cell r="I537" t="str">
            <v xml:space="preserve">7617.94    </v>
          </cell>
        </row>
        <row r="538">
          <cell r="E538" t="str">
            <v xml:space="preserve">130204198604255111    </v>
          </cell>
          <cell r="F538" t="str">
            <v xml:space="preserve">正常    </v>
          </cell>
          <cell r="G538" t="str">
            <v xml:space="preserve">20181119    </v>
          </cell>
          <cell r="H538" t="str">
            <v xml:space="preserve">未冻结    </v>
          </cell>
          <cell r="I538" t="str">
            <v xml:space="preserve">5906.73    </v>
          </cell>
        </row>
        <row r="539">
          <cell r="E539" t="str">
            <v xml:space="preserve">130205197804010911    </v>
          </cell>
          <cell r="F539" t="str">
            <v xml:space="preserve">正常    </v>
          </cell>
          <cell r="G539" t="str">
            <v xml:space="preserve">20181119    </v>
          </cell>
          <cell r="H539" t="str">
            <v xml:space="preserve">未冻结    </v>
          </cell>
          <cell r="I539" t="str">
            <v xml:space="preserve">5168.50    </v>
          </cell>
        </row>
        <row r="540">
          <cell r="E540" t="str">
            <v xml:space="preserve">130204197603311527    </v>
          </cell>
          <cell r="F540" t="str">
            <v xml:space="preserve">正常    </v>
          </cell>
          <cell r="G540" t="str">
            <v xml:space="preserve">20181119    </v>
          </cell>
          <cell r="H540" t="str">
            <v xml:space="preserve">未冻结    </v>
          </cell>
          <cell r="I540" t="str">
            <v xml:space="preserve">6164.17    </v>
          </cell>
        </row>
        <row r="541">
          <cell r="E541" t="str">
            <v xml:space="preserve">130205198211090017    </v>
          </cell>
          <cell r="F541" t="str">
            <v xml:space="preserve">正常    </v>
          </cell>
          <cell r="G541" t="str">
            <v xml:space="preserve">20181119    </v>
          </cell>
          <cell r="H541" t="str">
            <v xml:space="preserve">未冻结    </v>
          </cell>
          <cell r="I541" t="str">
            <v xml:space="preserve">6922.30    </v>
          </cell>
        </row>
        <row r="542">
          <cell r="E542" t="str">
            <v xml:space="preserve">130204198008120616    </v>
          </cell>
          <cell r="F542" t="str">
            <v xml:space="preserve">正常    </v>
          </cell>
          <cell r="G542" t="str">
            <v xml:space="preserve">20181119    </v>
          </cell>
          <cell r="H542" t="str">
            <v xml:space="preserve">未冻结    </v>
          </cell>
          <cell r="I542" t="str">
            <v xml:space="preserve">8125.16    </v>
          </cell>
        </row>
        <row r="543">
          <cell r="E543" t="str">
            <v xml:space="preserve">130204197807142411    </v>
          </cell>
          <cell r="F543" t="str">
            <v xml:space="preserve">正常    </v>
          </cell>
          <cell r="G543" t="str">
            <v xml:space="preserve">20181119    </v>
          </cell>
          <cell r="H543" t="str">
            <v xml:space="preserve">未冻结    </v>
          </cell>
          <cell r="I543" t="str">
            <v xml:space="preserve">7724.66    </v>
          </cell>
        </row>
        <row r="544">
          <cell r="E544" t="str">
            <v xml:space="preserve">13020419761007331X    </v>
          </cell>
          <cell r="F544" t="str">
            <v xml:space="preserve">正常    </v>
          </cell>
          <cell r="G544" t="str">
            <v xml:space="preserve">20181119    </v>
          </cell>
          <cell r="H544" t="str">
            <v xml:space="preserve">未冻结    </v>
          </cell>
          <cell r="I544" t="str">
            <v xml:space="preserve">8571.73    </v>
          </cell>
        </row>
        <row r="545">
          <cell r="E545" t="str">
            <v xml:space="preserve">130582199309054050    </v>
          </cell>
          <cell r="F545" t="str">
            <v xml:space="preserve">正常    </v>
          </cell>
          <cell r="G545" t="str">
            <v xml:space="preserve">20181119    </v>
          </cell>
          <cell r="H545" t="str">
            <v xml:space="preserve">未冻结    </v>
          </cell>
          <cell r="I545" t="str">
            <v xml:space="preserve">7860.98    </v>
          </cell>
        </row>
        <row r="546">
          <cell r="E546" t="str">
            <v xml:space="preserve">13020419940124031X    </v>
          </cell>
          <cell r="F546" t="str">
            <v xml:space="preserve">正常    </v>
          </cell>
          <cell r="G546" t="str">
            <v xml:space="preserve">20181119    </v>
          </cell>
          <cell r="H546" t="str">
            <v xml:space="preserve">未冻结    </v>
          </cell>
          <cell r="I546" t="str">
            <v xml:space="preserve">6211.11    </v>
          </cell>
        </row>
        <row r="547">
          <cell r="E547" t="str">
            <v xml:space="preserve">130204199702165114    </v>
          </cell>
          <cell r="F547" t="str">
            <v xml:space="preserve">正常    </v>
          </cell>
          <cell r="G547" t="str">
            <v xml:space="preserve">20181119    </v>
          </cell>
          <cell r="H547" t="str">
            <v xml:space="preserve">未冻结    </v>
          </cell>
          <cell r="I547" t="str">
            <v xml:space="preserve">6206.11    </v>
          </cell>
        </row>
        <row r="548">
          <cell r="E548" t="str">
            <v xml:space="preserve">130204199604272717    </v>
          </cell>
          <cell r="F548" t="str">
            <v xml:space="preserve">正常    </v>
          </cell>
          <cell r="G548" t="str">
            <v xml:space="preserve">20181119    </v>
          </cell>
          <cell r="H548" t="str">
            <v xml:space="preserve">未冻结    </v>
          </cell>
          <cell r="I548" t="str">
            <v xml:space="preserve">6201.11    </v>
          </cell>
        </row>
        <row r="549">
          <cell r="E549" t="str">
            <v xml:space="preserve">130204199404022115    </v>
          </cell>
          <cell r="F549" t="str">
            <v xml:space="preserve">正常    </v>
          </cell>
          <cell r="G549" t="str">
            <v xml:space="preserve">20181119    </v>
          </cell>
          <cell r="H549" t="str">
            <v xml:space="preserve">未冻结    </v>
          </cell>
          <cell r="I549" t="str">
            <v xml:space="preserve">6201.11    </v>
          </cell>
        </row>
        <row r="550">
          <cell r="E550" t="str">
            <v xml:space="preserve">130204199501125116    </v>
          </cell>
          <cell r="F550" t="str">
            <v xml:space="preserve">正常    </v>
          </cell>
          <cell r="G550" t="str">
            <v xml:space="preserve">20181119    </v>
          </cell>
          <cell r="H550" t="str">
            <v xml:space="preserve">未冻结    </v>
          </cell>
          <cell r="I550" t="str">
            <v xml:space="preserve">6369.62    </v>
          </cell>
        </row>
        <row r="551">
          <cell r="E551" t="str">
            <v xml:space="preserve">130203199008013034    </v>
          </cell>
          <cell r="F551" t="str">
            <v xml:space="preserve">正常    </v>
          </cell>
          <cell r="G551" t="str">
            <v xml:space="preserve">20181119    </v>
          </cell>
          <cell r="H551" t="str">
            <v xml:space="preserve">未冻结    </v>
          </cell>
          <cell r="I551" t="str">
            <v xml:space="preserve">6363.62    </v>
          </cell>
        </row>
        <row r="552">
          <cell r="E552" t="str">
            <v xml:space="preserve">13020319950401241X    </v>
          </cell>
          <cell r="F552" t="str">
            <v xml:space="preserve">正常    </v>
          </cell>
          <cell r="G552" t="str">
            <v xml:space="preserve">20181119    </v>
          </cell>
          <cell r="H552" t="str">
            <v xml:space="preserve">未冻结    </v>
          </cell>
          <cell r="I552" t="str">
            <v xml:space="preserve">7421.96    </v>
          </cell>
        </row>
        <row r="553">
          <cell r="E553" t="str">
            <v xml:space="preserve">13022519930911091X    </v>
          </cell>
          <cell r="F553" t="str">
            <v xml:space="preserve">正常    </v>
          </cell>
          <cell r="G553" t="str">
            <v xml:space="preserve">20181119    </v>
          </cell>
          <cell r="H553" t="str">
            <v xml:space="preserve">未冻结    </v>
          </cell>
          <cell r="I553" t="str">
            <v xml:space="preserve">6808.36    </v>
          </cell>
        </row>
        <row r="554">
          <cell r="E554" t="str">
            <v xml:space="preserve">130202198807163011    </v>
          </cell>
          <cell r="F554" t="str">
            <v xml:space="preserve">正常    </v>
          </cell>
          <cell r="G554" t="str">
            <v xml:space="preserve">20181119    </v>
          </cell>
          <cell r="H554" t="str">
            <v xml:space="preserve">未冻结    </v>
          </cell>
          <cell r="I554" t="str">
            <v xml:space="preserve">4639.15    </v>
          </cell>
        </row>
        <row r="555">
          <cell r="E555" t="str">
            <v xml:space="preserve">130205198901123912    </v>
          </cell>
          <cell r="F555" t="str">
            <v xml:space="preserve">正常    </v>
          </cell>
          <cell r="G555" t="str">
            <v xml:space="preserve">20181119    </v>
          </cell>
          <cell r="H555" t="str">
            <v xml:space="preserve">未冻结    </v>
          </cell>
          <cell r="I555" t="str">
            <v xml:space="preserve">4460.39    </v>
          </cell>
        </row>
        <row r="556">
          <cell r="E556" t="str">
            <v xml:space="preserve">130204199109302413    </v>
          </cell>
          <cell r="F556" t="str">
            <v xml:space="preserve">正常    </v>
          </cell>
          <cell r="G556" t="str">
            <v xml:space="preserve">20181119    </v>
          </cell>
          <cell r="H556" t="str">
            <v xml:space="preserve">未冻结    </v>
          </cell>
          <cell r="I556" t="str">
            <v xml:space="preserve">4880.59    </v>
          </cell>
        </row>
        <row r="557">
          <cell r="E557" t="str">
            <v xml:space="preserve">130203199305163012    </v>
          </cell>
          <cell r="F557" t="str">
            <v xml:space="preserve">正常    </v>
          </cell>
          <cell r="G557" t="str">
            <v xml:space="preserve">20181119    </v>
          </cell>
          <cell r="H557" t="str">
            <v xml:space="preserve">未冻结    </v>
          </cell>
          <cell r="I557" t="str">
            <v xml:space="preserve">4465.39    </v>
          </cell>
        </row>
        <row r="558">
          <cell r="E558" t="str">
            <v xml:space="preserve">130204198710131235    </v>
          </cell>
          <cell r="F558" t="str">
            <v xml:space="preserve">正常    </v>
          </cell>
          <cell r="G558" t="str">
            <v xml:space="preserve">20181119    </v>
          </cell>
          <cell r="H558" t="str">
            <v xml:space="preserve">未冻结    </v>
          </cell>
          <cell r="I558" t="str">
            <v xml:space="preserve">5017.59    </v>
          </cell>
        </row>
        <row r="559">
          <cell r="E559" t="str">
            <v xml:space="preserve">130203199402113017    </v>
          </cell>
          <cell r="F559" t="str">
            <v xml:space="preserve">正常    </v>
          </cell>
          <cell r="G559" t="str">
            <v xml:space="preserve">20181119    </v>
          </cell>
          <cell r="H559" t="str">
            <v xml:space="preserve">未冻结    </v>
          </cell>
          <cell r="I559" t="str">
            <v xml:space="preserve">4995.99    </v>
          </cell>
        </row>
        <row r="560">
          <cell r="E560" t="str">
            <v xml:space="preserve">130204199106175412    </v>
          </cell>
          <cell r="F560" t="str">
            <v xml:space="preserve">正常    </v>
          </cell>
          <cell r="G560" t="str">
            <v xml:space="preserve">20181119    </v>
          </cell>
          <cell r="H560" t="str">
            <v xml:space="preserve">未冻结    </v>
          </cell>
          <cell r="I560" t="str">
            <v xml:space="preserve">5119.38    </v>
          </cell>
        </row>
        <row r="561">
          <cell r="E561" t="str">
            <v xml:space="preserve">130205198111273916    </v>
          </cell>
          <cell r="F561" t="str">
            <v xml:space="preserve">正常    </v>
          </cell>
          <cell r="G561" t="str">
            <v xml:space="preserve">20181119    </v>
          </cell>
          <cell r="H561" t="str">
            <v xml:space="preserve">未冻结    </v>
          </cell>
          <cell r="I561" t="str">
            <v xml:space="preserve">6922.30    </v>
          </cell>
        </row>
        <row r="562">
          <cell r="E562" t="str">
            <v xml:space="preserve">130228196809020035    </v>
          </cell>
          <cell r="F562" t="str">
            <v xml:space="preserve">正常    </v>
          </cell>
          <cell r="G562" t="str">
            <v xml:space="preserve">20181119    </v>
          </cell>
          <cell r="H562" t="str">
            <v xml:space="preserve">未冻结    </v>
          </cell>
          <cell r="I562" t="str">
            <v xml:space="preserve">6266.37    </v>
          </cell>
        </row>
        <row r="563">
          <cell r="E563" t="str">
            <v xml:space="preserve">130202197207010017    </v>
          </cell>
          <cell r="F563" t="str">
            <v xml:space="preserve">正常    </v>
          </cell>
          <cell r="G563" t="str">
            <v xml:space="preserve">20181119    </v>
          </cell>
          <cell r="H563" t="str">
            <v xml:space="preserve">未冻结    </v>
          </cell>
          <cell r="I563" t="str">
            <v xml:space="preserve">7913.73    </v>
          </cell>
        </row>
        <row r="564">
          <cell r="E564" t="str">
            <v xml:space="preserve">130204198108252448    </v>
          </cell>
          <cell r="F564" t="str">
            <v xml:space="preserve">正常    </v>
          </cell>
          <cell r="G564" t="str">
            <v xml:space="preserve">20181119    </v>
          </cell>
          <cell r="H564" t="str">
            <v xml:space="preserve">未冻结    </v>
          </cell>
          <cell r="I564" t="str">
            <v xml:space="preserve">6127.17    </v>
          </cell>
        </row>
        <row r="565">
          <cell r="E565" t="str">
            <v xml:space="preserve">130204197808112417    </v>
          </cell>
          <cell r="F565" t="str">
            <v xml:space="preserve">正常    </v>
          </cell>
          <cell r="G565" t="str">
            <v xml:space="preserve">20181119    </v>
          </cell>
          <cell r="H565" t="str">
            <v xml:space="preserve">未冻结    </v>
          </cell>
          <cell r="I565" t="str">
            <v xml:space="preserve">6954.30    </v>
          </cell>
        </row>
        <row r="566">
          <cell r="E566" t="str">
            <v xml:space="preserve">130202199201140012    </v>
          </cell>
          <cell r="F566" t="str">
            <v xml:space="preserve">正常    </v>
          </cell>
          <cell r="G566" t="str">
            <v xml:space="preserve">20181119    </v>
          </cell>
          <cell r="H566" t="str">
            <v xml:space="preserve">未冻结    </v>
          </cell>
          <cell r="I566" t="str">
            <v xml:space="preserve">4541.32    </v>
          </cell>
        </row>
        <row r="567">
          <cell r="E567" t="str">
            <v xml:space="preserve">130203198710211511    </v>
          </cell>
          <cell r="F567" t="str">
            <v xml:space="preserve">正常    </v>
          </cell>
          <cell r="G567" t="str">
            <v xml:space="preserve">20181119    </v>
          </cell>
          <cell r="H567" t="str">
            <v xml:space="preserve">未冻结    </v>
          </cell>
          <cell r="I567" t="str">
            <v xml:space="preserve">4623.25    </v>
          </cell>
        </row>
        <row r="568">
          <cell r="E568" t="str">
            <v xml:space="preserve">130203198708131213    </v>
          </cell>
          <cell r="F568" t="str">
            <v xml:space="preserve">正常    </v>
          </cell>
          <cell r="G568" t="str">
            <v xml:space="preserve">20181119    </v>
          </cell>
          <cell r="H568" t="str">
            <v xml:space="preserve">未冻结    </v>
          </cell>
          <cell r="I568" t="str">
            <v xml:space="preserve">5234.33    </v>
          </cell>
        </row>
        <row r="569">
          <cell r="E569" t="str">
            <v xml:space="preserve">130204199202044519    </v>
          </cell>
          <cell r="F569" t="str">
            <v xml:space="preserve">正常    </v>
          </cell>
          <cell r="G569" t="str">
            <v xml:space="preserve">20181119    </v>
          </cell>
          <cell r="H569" t="str">
            <v xml:space="preserve">未冻结    </v>
          </cell>
          <cell r="I569" t="str">
            <v xml:space="preserve">5081.26    </v>
          </cell>
        </row>
        <row r="570">
          <cell r="E570" t="str">
            <v xml:space="preserve">130203199008104817    </v>
          </cell>
          <cell r="F570" t="str">
            <v xml:space="preserve">正常    </v>
          </cell>
          <cell r="G570" t="str">
            <v xml:space="preserve">20181119    </v>
          </cell>
          <cell r="H570" t="str">
            <v xml:space="preserve">未冻结    </v>
          </cell>
          <cell r="I570" t="str">
            <v xml:space="preserve">4810.50    </v>
          </cell>
        </row>
        <row r="571">
          <cell r="E571" t="str">
            <v xml:space="preserve">130203199201213011    </v>
          </cell>
          <cell r="F571" t="str">
            <v xml:space="preserve">正常    </v>
          </cell>
          <cell r="G571" t="str">
            <v xml:space="preserve">20181119    </v>
          </cell>
          <cell r="H571" t="str">
            <v xml:space="preserve">未冻结    </v>
          </cell>
          <cell r="I571" t="str">
            <v xml:space="preserve">4304.92    </v>
          </cell>
        </row>
        <row r="572">
          <cell r="E572" t="str">
            <v xml:space="preserve">130204198508292414    </v>
          </cell>
          <cell r="F572" t="str">
            <v xml:space="preserve">正常    </v>
          </cell>
          <cell r="G572" t="str">
            <v xml:space="preserve">20181119    </v>
          </cell>
          <cell r="H572" t="str">
            <v xml:space="preserve">未冻结    </v>
          </cell>
          <cell r="I572" t="str">
            <v xml:space="preserve">5503.88    </v>
          </cell>
        </row>
        <row r="573">
          <cell r="E573" t="str">
            <v xml:space="preserve">130204199108023930    </v>
          </cell>
          <cell r="F573" t="str">
            <v xml:space="preserve">正常    </v>
          </cell>
          <cell r="G573" t="str">
            <v xml:space="preserve">20181119    </v>
          </cell>
          <cell r="H573" t="str">
            <v xml:space="preserve">未冻结    </v>
          </cell>
          <cell r="I573" t="str">
            <v xml:space="preserve">5416.99    </v>
          </cell>
        </row>
        <row r="574">
          <cell r="E574" t="str">
            <v xml:space="preserve">130203198602235153    </v>
          </cell>
          <cell r="F574" t="str">
            <v xml:space="preserve">正常    </v>
          </cell>
          <cell r="G574" t="str">
            <v xml:space="preserve">20181119    </v>
          </cell>
          <cell r="H574" t="str">
            <v xml:space="preserve">未冻结    </v>
          </cell>
          <cell r="I574" t="str">
            <v xml:space="preserve">5048.49    </v>
          </cell>
        </row>
        <row r="575">
          <cell r="E575" t="str">
            <v xml:space="preserve">130204198710091210    </v>
          </cell>
          <cell r="F575" t="str">
            <v xml:space="preserve">正常    </v>
          </cell>
          <cell r="G575" t="str">
            <v xml:space="preserve">20181119    </v>
          </cell>
          <cell r="H575" t="str">
            <v xml:space="preserve">未冻结    </v>
          </cell>
          <cell r="I575" t="str">
            <v xml:space="preserve">5320.16    </v>
          </cell>
        </row>
        <row r="576">
          <cell r="E576" t="str">
            <v xml:space="preserve">130204198710261814    </v>
          </cell>
          <cell r="F576" t="str">
            <v xml:space="preserve">正常    </v>
          </cell>
          <cell r="G576" t="str">
            <v xml:space="preserve">20181119    </v>
          </cell>
          <cell r="H576" t="str">
            <v xml:space="preserve">未冻结    </v>
          </cell>
          <cell r="I576" t="str">
            <v xml:space="preserve">5043.49    </v>
          </cell>
        </row>
        <row r="577">
          <cell r="E577" t="str">
            <v xml:space="preserve">130206199312120319    </v>
          </cell>
          <cell r="F577" t="str">
            <v xml:space="preserve">正常    </v>
          </cell>
          <cell r="G577" t="str">
            <v xml:space="preserve">20181119    </v>
          </cell>
          <cell r="H577" t="str">
            <v xml:space="preserve">未冻结    </v>
          </cell>
          <cell r="I577" t="str">
            <v xml:space="preserve">4656.00    </v>
          </cell>
        </row>
        <row r="578">
          <cell r="E578" t="str">
            <v xml:space="preserve">130203197811282111    </v>
          </cell>
          <cell r="F578" t="str">
            <v xml:space="preserve">正常    </v>
          </cell>
          <cell r="G578" t="str">
            <v xml:space="preserve">20181119    </v>
          </cell>
          <cell r="H578" t="str">
            <v xml:space="preserve">未冻结    </v>
          </cell>
          <cell r="I578" t="str">
            <v xml:space="preserve">5051.59    </v>
          </cell>
        </row>
        <row r="579">
          <cell r="E579" t="str">
            <v xml:space="preserve">130203199109173010    </v>
          </cell>
          <cell r="F579" t="str">
            <v xml:space="preserve">正常    </v>
          </cell>
          <cell r="G579" t="str">
            <v xml:space="preserve">20181119    </v>
          </cell>
          <cell r="H579" t="str">
            <v xml:space="preserve">未冻结    </v>
          </cell>
          <cell r="I579" t="str">
            <v xml:space="preserve">4986.32    </v>
          </cell>
        </row>
        <row r="580">
          <cell r="E580" t="str">
            <v xml:space="preserve">130203197811123313    </v>
          </cell>
          <cell r="F580" t="str">
            <v xml:space="preserve">正常    </v>
          </cell>
          <cell r="G580" t="str">
            <v xml:space="preserve">20181119    </v>
          </cell>
          <cell r="H580" t="str">
            <v xml:space="preserve">未冻结    </v>
          </cell>
          <cell r="I580" t="str">
            <v xml:space="preserve">5955.49    </v>
          </cell>
        </row>
        <row r="581">
          <cell r="E581" t="str">
            <v xml:space="preserve">130203198806278032    </v>
          </cell>
          <cell r="F581" t="str">
            <v xml:space="preserve">正常    </v>
          </cell>
          <cell r="G581" t="str">
            <v xml:space="preserve">20181119    </v>
          </cell>
          <cell r="H581" t="str">
            <v xml:space="preserve">未冻结    </v>
          </cell>
          <cell r="I581" t="str">
            <v xml:space="preserve">5364.02    </v>
          </cell>
        </row>
        <row r="582">
          <cell r="E582" t="str">
            <v xml:space="preserve">130221198101015737    </v>
          </cell>
          <cell r="F582" t="str">
            <v xml:space="preserve">正常    </v>
          </cell>
          <cell r="G582" t="str">
            <v xml:space="preserve">20181119    </v>
          </cell>
          <cell r="H582" t="str">
            <v xml:space="preserve">未冻结    </v>
          </cell>
          <cell r="I582" t="str">
            <v xml:space="preserve">6820.23    </v>
          </cell>
        </row>
        <row r="583">
          <cell r="E583" t="str">
            <v xml:space="preserve">130204198110303937    </v>
          </cell>
          <cell r="F583" t="str">
            <v xml:space="preserve">正常    </v>
          </cell>
          <cell r="G583" t="str">
            <v xml:space="preserve">20181119    </v>
          </cell>
          <cell r="H583" t="str">
            <v xml:space="preserve">未冻结    </v>
          </cell>
          <cell r="I583" t="str">
            <v xml:space="preserve">6095.24    </v>
          </cell>
        </row>
        <row r="584">
          <cell r="E584" t="str">
            <v xml:space="preserve">130204198206082411    </v>
          </cell>
          <cell r="F584" t="str">
            <v xml:space="preserve">正常    </v>
          </cell>
          <cell r="G584" t="str">
            <v xml:space="preserve">20181119    </v>
          </cell>
          <cell r="H584" t="str">
            <v xml:space="preserve">未冻结    </v>
          </cell>
          <cell r="I584" t="str">
            <v xml:space="preserve">6473.74    </v>
          </cell>
        </row>
        <row r="585">
          <cell r="E585" t="str">
            <v xml:space="preserve">130921198107214612    </v>
          </cell>
          <cell r="F585" t="str">
            <v xml:space="preserve">正常    </v>
          </cell>
          <cell r="G585" t="str">
            <v xml:space="preserve">20181119    </v>
          </cell>
          <cell r="H585" t="str">
            <v xml:space="preserve">未冻结    </v>
          </cell>
          <cell r="I585" t="str">
            <v xml:space="preserve">6190.78    </v>
          </cell>
        </row>
        <row r="586">
          <cell r="E586" t="str">
            <v xml:space="preserve">130204199104101815    </v>
          </cell>
          <cell r="F586" t="str">
            <v xml:space="preserve">正常    </v>
          </cell>
          <cell r="G586" t="str">
            <v xml:space="preserve">20181119    </v>
          </cell>
          <cell r="H586" t="str">
            <v xml:space="preserve">未冻结    </v>
          </cell>
          <cell r="I586" t="str">
            <v xml:space="preserve">5562.87    </v>
          </cell>
        </row>
        <row r="587">
          <cell r="E587" t="str">
            <v xml:space="preserve">130204198809100017    </v>
          </cell>
          <cell r="F587" t="str">
            <v xml:space="preserve">正常    </v>
          </cell>
          <cell r="G587" t="str">
            <v xml:space="preserve">20181119    </v>
          </cell>
          <cell r="H587" t="str">
            <v xml:space="preserve">未冻结    </v>
          </cell>
          <cell r="I587" t="str">
            <v xml:space="preserve">4935.66    </v>
          </cell>
        </row>
        <row r="588">
          <cell r="E588" t="str">
            <v xml:space="preserve">130203198709082433    </v>
          </cell>
          <cell r="F588" t="str">
            <v xml:space="preserve">正常    </v>
          </cell>
          <cell r="G588" t="str">
            <v xml:space="preserve">20181119    </v>
          </cell>
          <cell r="H588" t="str">
            <v xml:space="preserve">未冻结    </v>
          </cell>
          <cell r="I588" t="str">
            <v xml:space="preserve">4622.15    </v>
          </cell>
        </row>
        <row r="589">
          <cell r="E589" t="str">
            <v xml:space="preserve">130204199111063618    </v>
          </cell>
          <cell r="F589" t="str">
            <v xml:space="preserve">正常    </v>
          </cell>
          <cell r="G589" t="str">
            <v xml:space="preserve">20181119    </v>
          </cell>
          <cell r="H589" t="str">
            <v xml:space="preserve">未冻结    </v>
          </cell>
          <cell r="I589" t="str">
            <v xml:space="preserve">4507.93    </v>
          </cell>
        </row>
        <row r="590">
          <cell r="E590" t="str">
            <v xml:space="preserve">130204198912191519    </v>
          </cell>
          <cell r="F590" t="str">
            <v xml:space="preserve">正常    </v>
          </cell>
          <cell r="G590" t="str">
            <v xml:space="preserve">20181119    </v>
          </cell>
          <cell r="H590" t="str">
            <v xml:space="preserve">未冻结    </v>
          </cell>
          <cell r="I590" t="str">
            <v xml:space="preserve">4769.03    </v>
          </cell>
        </row>
        <row r="591">
          <cell r="E591" t="str">
            <v xml:space="preserve">130203198010170317    </v>
          </cell>
          <cell r="F591" t="str">
            <v xml:space="preserve">正常    </v>
          </cell>
          <cell r="G591" t="str">
            <v xml:space="preserve">20181119    </v>
          </cell>
          <cell r="H591" t="str">
            <v xml:space="preserve">未冻结    </v>
          </cell>
          <cell r="I591" t="str">
            <v xml:space="preserve">6377.55    </v>
          </cell>
        </row>
        <row r="592">
          <cell r="E592" t="str">
            <v xml:space="preserve">131082198210070447    </v>
          </cell>
          <cell r="F592" t="str">
            <v xml:space="preserve">正常    </v>
          </cell>
          <cell r="G592" t="str">
            <v xml:space="preserve">20181119    </v>
          </cell>
          <cell r="H592" t="str">
            <v xml:space="preserve">未冻结    </v>
          </cell>
          <cell r="I592" t="str">
            <v xml:space="preserve">8282.01    </v>
          </cell>
        </row>
        <row r="593">
          <cell r="E593" t="str">
            <v xml:space="preserve">130204198505011234    </v>
          </cell>
          <cell r="F593" t="str">
            <v xml:space="preserve">正常    </v>
          </cell>
          <cell r="G593" t="str">
            <v xml:space="preserve">20181119    </v>
          </cell>
          <cell r="H593" t="str">
            <v xml:space="preserve">未冻结    </v>
          </cell>
          <cell r="I593" t="str">
            <v xml:space="preserve">7781.83    </v>
          </cell>
        </row>
        <row r="594">
          <cell r="E594" t="str">
            <v xml:space="preserve">130205198111103976    </v>
          </cell>
          <cell r="F594" t="str">
            <v xml:space="preserve">正常    </v>
          </cell>
          <cell r="G594" t="str">
            <v xml:space="preserve">20181119    </v>
          </cell>
          <cell r="H594" t="str">
            <v xml:space="preserve">未冻结    </v>
          </cell>
          <cell r="I594" t="str">
            <v xml:space="preserve">6862.40    </v>
          </cell>
        </row>
        <row r="595">
          <cell r="E595" t="str">
            <v xml:space="preserve">130204198302202735    </v>
          </cell>
          <cell r="F595" t="str">
            <v xml:space="preserve">正常    </v>
          </cell>
          <cell r="G595" t="str">
            <v xml:space="preserve">20181119    </v>
          </cell>
          <cell r="H595" t="str">
            <v xml:space="preserve">未冻结    </v>
          </cell>
          <cell r="I595" t="str">
            <v xml:space="preserve">6973.83    </v>
          </cell>
        </row>
        <row r="596">
          <cell r="E596" t="str">
            <v xml:space="preserve">130202198310033019    </v>
          </cell>
          <cell r="F596" t="str">
            <v xml:space="preserve">正常    </v>
          </cell>
          <cell r="G596" t="str">
            <v xml:space="preserve">20181119    </v>
          </cell>
          <cell r="H596" t="str">
            <v xml:space="preserve">未冻结    </v>
          </cell>
          <cell r="I596" t="str">
            <v xml:space="preserve">6597.97    </v>
          </cell>
        </row>
        <row r="597">
          <cell r="E597" t="str">
            <v xml:space="preserve">130203198311012734    </v>
          </cell>
          <cell r="F597" t="str">
            <v xml:space="preserve">正常    </v>
          </cell>
          <cell r="G597" t="str">
            <v xml:space="preserve">20181119    </v>
          </cell>
          <cell r="H597" t="str">
            <v xml:space="preserve">未冻结    </v>
          </cell>
          <cell r="I597" t="str">
            <v xml:space="preserve">7276.97    </v>
          </cell>
        </row>
        <row r="598">
          <cell r="E598" t="str">
            <v xml:space="preserve">130203198601111212    </v>
          </cell>
          <cell r="F598" t="str">
            <v xml:space="preserve">正常    </v>
          </cell>
          <cell r="G598" t="str">
            <v xml:space="preserve">20181119    </v>
          </cell>
          <cell r="H598" t="str">
            <v xml:space="preserve">未冻结    </v>
          </cell>
          <cell r="I598" t="str">
            <v xml:space="preserve">6613.40    </v>
          </cell>
        </row>
        <row r="599">
          <cell r="E599" t="str">
            <v xml:space="preserve">130205198709080318    </v>
          </cell>
          <cell r="F599" t="str">
            <v xml:space="preserve">正常    </v>
          </cell>
          <cell r="G599" t="str">
            <v xml:space="preserve">20181119    </v>
          </cell>
          <cell r="H599" t="str">
            <v xml:space="preserve">未冻结    </v>
          </cell>
          <cell r="I599" t="str">
            <v xml:space="preserve">6534.90    </v>
          </cell>
        </row>
        <row r="600">
          <cell r="E600" t="str">
            <v xml:space="preserve">130204198704202412    </v>
          </cell>
          <cell r="F600" t="str">
            <v xml:space="preserve">正常    </v>
          </cell>
          <cell r="G600" t="str">
            <v xml:space="preserve">20181119    </v>
          </cell>
          <cell r="H600" t="str">
            <v xml:space="preserve">未冻结    </v>
          </cell>
          <cell r="I600" t="str">
            <v xml:space="preserve">5755.31    </v>
          </cell>
        </row>
        <row r="601">
          <cell r="E601" t="str">
            <v xml:space="preserve">130203198507232413    </v>
          </cell>
          <cell r="F601" t="str">
            <v xml:space="preserve">正常    </v>
          </cell>
          <cell r="G601" t="str">
            <v xml:space="preserve">20181119    </v>
          </cell>
          <cell r="H601" t="str">
            <v xml:space="preserve">未冻结    </v>
          </cell>
          <cell r="I601" t="str">
            <v xml:space="preserve">5856.74    </v>
          </cell>
        </row>
        <row r="602">
          <cell r="E602" t="str">
            <v xml:space="preserve">130203198701063617    </v>
          </cell>
          <cell r="F602" t="str">
            <v xml:space="preserve">正常    </v>
          </cell>
          <cell r="G602" t="str">
            <v xml:space="preserve">20181119    </v>
          </cell>
          <cell r="H602" t="str">
            <v xml:space="preserve">未冻结    </v>
          </cell>
          <cell r="I602" t="str">
            <v xml:space="preserve">6684.90    </v>
          </cell>
        </row>
        <row r="603">
          <cell r="E603" t="str">
            <v xml:space="preserve">130204198707311518    </v>
          </cell>
          <cell r="F603" t="str">
            <v xml:space="preserve">正常    </v>
          </cell>
          <cell r="G603" t="str">
            <v xml:space="preserve">20181119    </v>
          </cell>
          <cell r="H603" t="str">
            <v xml:space="preserve">未冻结    </v>
          </cell>
          <cell r="I603" t="str">
            <v xml:space="preserve">6684.90    </v>
          </cell>
        </row>
        <row r="604">
          <cell r="E604" t="str">
            <v xml:space="preserve">130203198606063010    </v>
          </cell>
          <cell r="F604" t="str">
            <v xml:space="preserve">正常    </v>
          </cell>
          <cell r="G604" t="str">
            <v xml:space="preserve">20181119    </v>
          </cell>
          <cell r="H604" t="str">
            <v xml:space="preserve">未冻结    </v>
          </cell>
          <cell r="I604" t="str">
            <v xml:space="preserve">5983.61    </v>
          </cell>
        </row>
        <row r="605">
          <cell r="E605" t="str">
            <v xml:space="preserve">130221198601250098    </v>
          </cell>
          <cell r="F605" t="str">
            <v xml:space="preserve">正常    </v>
          </cell>
          <cell r="G605" t="str">
            <v xml:space="preserve">20181119    </v>
          </cell>
          <cell r="H605" t="str">
            <v xml:space="preserve">未冻结    </v>
          </cell>
          <cell r="I605" t="str">
            <v xml:space="preserve">6590.97    </v>
          </cell>
        </row>
        <row r="606">
          <cell r="E606" t="str">
            <v xml:space="preserve">130203198608062118    </v>
          </cell>
          <cell r="F606" t="str">
            <v xml:space="preserve">正常    </v>
          </cell>
          <cell r="G606" t="str">
            <v xml:space="preserve">20181119    </v>
          </cell>
          <cell r="H606" t="str">
            <v xml:space="preserve">未冻结    </v>
          </cell>
          <cell r="I606" t="str">
            <v xml:space="preserve">6488.88    </v>
          </cell>
        </row>
        <row r="607">
          <cell r="E607" t="str">
            <v xml:space="preserve">130324198301070030    </v>
          </cell>
          <cell r="F607" t="str">
            <v xml:space="preserve">正常    </v>
          </cell>
          <cell r="G607" t="str">
            <v xml:space="preserve">20181119    </v>
          </cell>
          <cell r="H607" t="str">
            <v xml:space="preserve">未冻结    </v>
          </cell>
          <cell r="I607" t="str">
            <v xml:space="preserve">7615.11    </v>
          </cell>
        </row>
        <row r="608">
          <cell r="E608" t="str">
            <v xml:space="preserve">130204198211153317    </v>
          </cell>
          <cell r="F608" t="str">
            <v xml:space="preserve">正常    </v>
          </cell>
          <cell r="G608" t="str">
            <v xml:space="preserve">20181119    </v>
          </cell>
          <cell r="H608" t="str">
            <v xml:space="preserve">未冻结    </v>
          </cell>
          <cell r="I608" t="str">
            <v xml:space="preserve">5161.11    </v>
          </cell>
        </row>
        <row r="609">
          <cell r="E609" t="str">
            <v xml:space="preserve">130204198406240314    </v>
          </cell>
          <cell r="F609" t="str">
            <v xml:space="preserve">正常    </v>
          </cell>
          <cell r="G609" t="str">
            <v xml:space="preserve">20181119    </v>
          </cell>
          <cell r="H609" t="str">
            <v xml:space="preserve">未冻结    </v>
          </cell>
          <cell r="I609" t="str">
            <v xml:space="preserve">5620.98    </v>
          </cell>
        </row>
        <row r="610">
          <cell r="E610" t="str">
            <v xml:space="preserve">131024198012101317    </v>
          </cell>
          <cell r="F610" t="str">
            <v xml:space="preserve">正常    </v>
          </cell>
          <cell r="G610" t="str">
            <v xml:space="preserve">20181119    </v>
          </cell>
          <cell r="H610" t="str">
            <v xml:space="preserve">未冻结    </v>
          </cell>
          <cell r="I610" t="str">
            <v xml:space="preserve">12635.78    </v>
          </cell>
        </row>
        <row r="611">
          <cell r="E611" t="str">
            <v xml:space="preserve">130204197702262134    </v>
          </cell>
          <cell r="F611" t="str">
            <v xml:space="preserve">正常    </v>
          </cell>
          <cell r="G611" t="str">
            <v xml:space="preserve">20181119    </v>
          </cell>
          <cell r="H611" t="str">
            <v xml:space="preserve">未冻结    </v>
          </cell>
          <cell r="I611" t="str">
            <v xml:space="preserve">6780.47    </v>
          </cell>
        </row>
        <row r="612">
          <cell r="E612" t="str">
            <v xml:space="preserve">130729198409133519    </v>
          </cell>
          <cell r="F612" t="str">
            <v xml:space="preserve">正常    </v>
          </cell>
          <cell r="G612" t="str">
            <v xml:space="preserve">20181119    </v>
          </cell>
          <cell r="H612" t="str">
            <v xml:space="preserve">未冻结    </v>
          </cell>
          <cell r="I612" t="str">
            <v xml:space="preserve">8062.50    </v>
          </cell>
        </row>
        <row r="613">
          <cell r="E613" t="str">
            <v xml:space="preserve">130204198111230311    </v>
          </cell>
          <cell r="F613" t="str">
            <v xml:space="preserve">正常    </v>
          </cell>
          <cell r="G613" t="str">
            <v xml:space="preserve">20181119    </v>
          </cell>
          <cell r="H613" t="str">
            <v xml:space="preserve">未冻结    </v>
          </cell>
          <cell r="I613" t="str">
            <v xml:space="preserve">5699.39    </v>
          </cell>
        </row>
        <row r="614">
          <cell r="E614" t="str">
            <v xml:space="preserve">130204198208141817    </v>
          </cell>
          <cell r="F614" t="str">
            <v xml:space="preserve">正常    </v>
          </cell>
          <cell r="G614" t="str">
            <v xml:space="preserve">20181119    </v>
          </cell>
          <cell r="H614" t="str">
            <v xml:space="preserve">未冻结    </v>
          </cell>
          <cell r="I614" t="str">
            <v xml:space="preserve">6806.97    </v>
          </cell>
        </row>
        <row r="615">
          <cell r="E615" t="str">
            <v xml:space="preserve">130626198012236830    </v>
          </cell>
          <cell r="F615" t="str">
            <v xml:space="preserve">正常    </v>
          </cell>
          <cell r="G615" t="str">
            <v xml:space="preserve">20181119    </v>
          </cell>
          <cell r="H615" t="str">
            <v xml:space="preserve">未冻结    </v>
          </cell>
          <cell r="I615" t="str">
            <v xml:space="preserve">8589.69    </v>
          </cell>
        </row>
        <row r="616">
          <cell r="E616" t="str">
            <v xml:space="preserve">130204198410212412    </v>
          </cell>
          <cell r="F616" t="str">
            <v xml:space="preserve">正常    </v>
          </cell>
          <cell r="G616" t="str">
            <v xml:space="preserve">20181119    </v>
          </cell>
          <cell r="H616" t="str">
            <v xml:space="preserve">未冻结    </v>
          </cell>
          <cell r="I616" t="str">
            <v xml:space="preserve">6880.31    </v>
          </cell>
        </row>
        <row r="617">
          <cell r="E617" t="str">
            <v xml:space="preserve">130204198309050316    </v>
          </cell>
          <cell r="F617" t="str">
            <v xml:space="preserve">正常    </v>
          </cell>
          <cell r="G617" t="str">
            <v xml:space="preserve">20181119    </v>
          </cell>
          <cell r="H617" t="str">
            <v xml:space="preserve">未冻结    </v>
          </cell>
          <cell r="I617" t="str">
            <v xml:space="preserve">6983.47    </v>
          </cell>
        </row>
        <row r="618">
          <cell r="E618" t="str">
            <v xml:space="preserve">130204198510232410    </v>
          </cell>
          <cell r="F618" t="str">
            <v xml:space="preserve">正常    </v>
          </cell>
          <cell r="G618" t="str">
            <v xml:space="preserve">20181119    </v>
          </cell>
          <cell r="H618" t="str">
            <v xml:space="preserve">未冻结    </v>
          </cell>
          <cell r="I618" t="str">
            <v xml:space="preserve">6770.04    </v>
          </cell>
        </row>
        <row r="619">
          <cell r="E619" t="str">
            <v xml:space="preserve">130228198102202010    </v>
          </cell>
          <cell r="F619" t="str">
            <v xml:space="preserve">正常    </v>
          </cell>
          <cell r="G619" t="str">
            <v xml:space="preserve">20181119    </v>
          </cell>
          <cell r="H619" t="str">
            <v xml:space="preserve">未冻结    </v>
          </cell>
          <cell r="I619" t="str">
            <v xml:space="preserve">7132.03    </v>
          </cell>
        </row>
        <row r="620">
          <cell r="E620" t="str">
            <v xml:space="preserve">130227198304091818    </v>
          </cell>
          <cell r="F620" t="str">
            <v xml:space="preserve">正常    </v>
          </cell>
          <cell r="G620" t="str">
            <v xml:space="preserve">20181119    </v>
          </cell>
          <cell r="H620" t="str">
            <v xml:space="preserve">未冻结    </v>
          </cell>
          <cell r="I620" t="str">
            <v xml:space="preserve">11269.46    </v>
          </cell>
        </row>
        <row r="621">
          <cell r="E621" t="str">
            <v xml:space="preserve">532429198210081539    </v>
          </cell>
          <cell r="F621" t="str">
            <v xml:space="preserve">正常    </v>
          </cell>
          <cell r="G621" t="str">
            <v xml:space="preserve">20181119    </v>
          </cell>
          <cell r="H621" t="str">
            <v xml:space="preserve">未冻结    </v>
          </cell>
          <cell r="I621" t="str">
            <v xml:space="preserve">7817.58    </v>
          </cell>
        </row>
        <row r="622">
          <cell r="E622" t="str">
            <v xml:space="preserve">130203198412271831    </v>
          </cell>
          <cell r="F622" t="str">
            <v xml:space="preserve">正常    </v>
          </cell>
          <cell r="G622" t="str">
            <v xml:space="preserve">20181119    </v>
          </cell>
          <cell r="H622" t="str">
            <v xml:space="preserve">未冻结    </v>
          </cell>
          <cell r="I622" t="str">
            <v xml:space="preserve">8044.00    </v>
          </cell>
        </row>
        <row r="623">
          <cell r="E623" t="str">
            <v xml:space="preserve">130204198112200034    </v>
          </cell>
          <cell r="F623" t="str">
            <v xml:space="preserve">正常    </v>
          </cell>
          <cell r="G623" t="str">
            <v xml:space="preserve">20181119    </v>
          </cell>
          <cell r="H623" t="str">
            <v xml:space="preserve">未冻结    </v>
          </cell>
          <cell r="I623" t="str">
            <v xml:space="preserve">6781.47    </v>
          </cell>
        </row>
        <row r="624">
          <cell r="E624" t="str">
            <v xml:space="preserve">130204198202030382    </v>
          </cell>
          <cell r="F624" t="str">
            <v xml:space="preserve">正常    </v>
          </cell>
          <cell r="G624" t="str">
            <v xml:space="preserve">20181119    </v>
          </cell>
          <cell r="H624" t="str">
            <v xml:space="preserve">未冻结    </v>
          </cell>
          <cell r="I624" t="str">
            <v xml:space="preserve">10119.41    </v>
          </cell>
        </row>
        <row r="625">
          <cell r="E625" t="str">
            <v xml:space="preserve">130204197903310315    </v>
          </cell>
          <cell r="F625" t="str">
            <v xml:space="preserve">正常    </v>
          </cell>
          <cell r="G625" t="str">
            <v xml:space="preserve">20181119    </v>
          </cell>
          <cell r="H625" t="str">
            <v xml:space="preserve">未冻结    </v>
          </cell>
          <cell r="I625" t="str">
            <v xml:space="preserve">6098.54    </v>
          </cell>
        </row>
        <row r="626">
          <cell r="E626" t="str">
            <v xml:space="preserve">130204198606270315    </v>
          </cell>
          <cell r="F626" t="str">
            <v xml:space="preserve">正常    </v>
          </cell>
          <cell r="G626" t="str">
            <v xml:space="preserve">20181119    </v>
          </cell>
          <cell r="H626" t="str">
            <v xml:space="preserve">未冻结    </v>
          </cell>
          <cell r="I626" t="str">
            <v xml:space="preserve">5911.30    </v>
          </cell>
        </row>
        <row r="627">
          <cell r="E627" t="str">
            <v xml:space="preserve">130204198712143619    </v>
          </cell>
          <cell r="F627" t="str">
            <v xml:space="preserve">正常    </v>
          </cell>
          <cell r="G627" t="str">
            <v xml:space="preserve">20181119    </v>
          </cell>
          <cell r="H627" t="str">
            <v xml:space="preserve">未冻结    </v>
          </cell>
          <cell r="I627" t="str">
            <v xml:space="preserve">6613.97    </v>
          </cell>
        </row>
        <row r="628">
          <cell r="E628" t="str">
            <v xml:space="preserve">130204198301240377    </v>
          </cell>
          <cell r="F628" t="str">
            <v xml:space="preserve">正常    </v>
          </cell>
          <cell r="G628" t="str">
            <v xml:space="preserve">20181119    </v>
          </cell>
          <cell r="H628" t="str">
            <v xml:space="preserve">未冻结    </v>
          </cell>
          <cell r="I628" t="str">
            <v xml:space="preserve">7916.90    </v>
          </cell>
        </row>
        <row r="629">
          <cell r="E629" t="str">
            <v xml:space="preserve">150428198212274327    </v>
          </cell>
          <cell r="F629" t="str">
            <v xml:space="preserve">正常    </v>
          </cell>
          <cell r="G629" t="str">
            <v xml:space="preserve">20181119    </v>
          </cell>
          <cell r="H629" t="str">
            <v xml:space="preserve">未冻结    </v>
          </cell>
          <cell r="I629" t="str">
            <v xml:space="preserve">9110.82    </v>
          </cell>
        </row>
        <row r="630">
          <cell r="E630" t="str">
            <v xml:space="preserve">130229198705130016    </v>
          </cell>
          <cell r="F630" t="str">
            <v xml:space="preserve">正常    </v>
          </cell>
          <cell r="G630" t="str">
            <v xml:space="preserve">20181119    </v>
          </cell>
          <cell r="H630" t="str">
            <v xml:space="preserve">未冻结    </v>
          </cell>
          <cell r="I630" t="str">
            <v xml:space="preserve">7336.28    </v>
          </cell>
        </row>
        <row r="631">
          <cell r="E631" t="str">
            <v xml:space="preserve">130730198502071215    </v>
          </cell>
          <cell r="F631" t="str">
            <v xml:space="preserve">正常    </v>
          </cell>
          <cell r="G631" t="str">
            <v xml:space="preserve">20181119    </v>
          </cell>
          <cell r="H631" t="str">
            <v xml:space="preserve">未冻结    </v>
          </cell>
          <cell r="I631" t="str">
            <v xml:space="preserve">8167.58    </v>
          </cell>
        </row>
        <row r="632">
          <cell r="E632" t="str">
            <v xml:space="preserve">13020419820831241X    </v>
          </cell>
          <cell r="F632" t="str">
            <v xml:space="preserve">正常    </v>
          </cell>
          <cell r="G632" t="str">
            <v xml:space="preserve">20181119    </v>
          </cell>
          <cell r="H632" t="str">
            <v xml:space="preserve">未冻结    </v>
          </cell>
          <cell r="I632" t="str">
            <v xml:space="preserve">7899.51    </v>
          </cell>
        </row>
        <row r="633">
          <cell r="E633" t="str">
            <v xml:space="preserve">130225198210256711    </v>
          </cell>
          <cell r="F633" t="str">
            <v xml:space="preserve">正常    </v>
          </cell>
          <cell r="G633" t="str">
            <v xml:space="preserve">20181119    </v>
          </cell>
          <cell r="H633" t="str">
            <v xml:space="preserve">未冻结    </v>
          </cell>
          <cell r="I633" t="str">
            <v xml:space="preserve">7177.10    </v>
          </cell>
        </row>
        <row r="634">
          <cell r="E634" t="str">
            <v xml:space="preserve">22028219830719443X    </v>
          </cell>
          <cell r="F634" t="str">
            <v xml:space="preserve">正常    </v>
          </cell>
          <cell r="G634" t="str">
            <v xml:space="preserve">20181119    </v>
          </cell>
          <cell r="H634" t="str">
            <v xml:space="preserve">未冻结    </v>
          </cell>
          <cell r="I634" t="str">
            <v xml:space="preserve">7916.51    </v>
          </cell>
        </row>
        <row r="635">
          <cell r="E635" t="str">
            <v xml:space="preserve">130203198303263015    </v>
          </cell>
          <cell r="F635" t="str">
            <v xml:space="preserve">正常    </v>
          </cell>
          <cell r="G635" t="str">
            <v xml:space="preserve">20181119    </v>
          </cell>
          <cell r="H635" t="str">
            <v xml:space="preserve">未冻结    </v>
          </cell>
          <cell r="I635" t="str">
            <v xml:space="preserve">6898.49    </v>
          </cell>
        </row>
        <row r="636">
          <cell r="E636" t="str">
            <v xml:space="preserve">130623198109290631    </v>
          </cell>
          <cell r="F636" t="str">
            <v xml:space="preserve">正常    </v>
          </cell>
          <cell r="G636" t="str">
            <v xml:space="preserve">20181119    </v>
          </cell>
          <cell r="H636" t="str">
            <v xml:space="preserve">未冻结    </v>
          </cell>
          <cell r="I636" t="str">
            <v xml:space="preserve">7378.71    </v>
          </cell>
        </row>
        <row r="637">
          <cell r="E637" t="str">
            <v xml:space="preserve">130204198704161833    </v>
          </cell>
          <cell r="F637" t="str">
            <v xml:space="preserve">正常    </v>
          </cell>
          <cell r="G637" t="str">
            <v xml:space="preserve">20181119    </v>
          </cell>
          <cell r="H637" t="str">
            <v xml:space="preserve">未冻结    </v>
          </cell>
          <cell r="I637" t="str">
            <v xml:space="preserve">7059.47    </v>
          </cell>
        </row>
        <row r="638">
          <cell r="E638" t="str">
            <v xml:space="preserve">13022519851209501X    </v>
          </cell>
          <cell r="F638" t="str">
            <v xml:space="preserve">正常    </v>
          </cell>
          <cell r="G638" t="str">
            <v xml:space="preserve">20181119    </v>
          </cell>
          <cell r="H638" t="str">
            <v xml:space="preserve">未冻结    </v>
          </cell>
          <cell r="I638" t="str">
            <v xml:space="preserve">5934.67    </v>
          </cell>
        </row>
        <row r="639">
          <cell r="E639" t="str">
            <v xml:space="preserve">130204198005241519    </v>
          </cell>
          <cell r="F639" t="str">
            <v xml:space="preserve">正常    </v>
          </cell>
          <cell r="G639" t="str">
            <v xml:space="preserve">20181119    </v>
          </cell>
          <cell r="H639" t="str">
            <v xml:space="preserve">未冻结    </v>
          </cell>
          <cell r="I639" t="str">
            <v xml:space="preserve">5692.74    </v>
          </cell>
        </row>
        <row r="640">
          <cell r="E640" t="str">
            <v xml:space="preserve">130204198509270356    </v>
          </cell>
          <cell r="F640" t="str">
            <v xml:space="preserve">正常    </v>
          </cell>
          <cell r="G640" t="str">
            <v xml:space="preserve">20181119    </v>
          </cell>
          <cell r="H640" t="str">
            <v xml:space="preserve">未冻结    </v>
          </cell>
          <cell r="I640" t="str">
            <v xml:space="preserve">5743.81    </v>
          </cell>
        </row>
        <row r="641">
          <cell r="E641" t="str">
            <v xml:space="preserve">130282199604081426    </v>
          </cell>
          <cell r="F641" t="str">
            <v xml:space="preserve">正常    </v>
          </cell>
          <cell r="G641" t="str">
            <v xml:space="preserve">20181119    </v>
          </cell>
          <cell r="H641" t="str">
            <v xml:space="preserve">未冻结    </v>
          </cell>
          <cell r="I641" t="str">
            <v xml:space="preserve">4041.17    </v>
          </cell>
        </row>
        <row r="642">
          <cell r="E642" t="str">
            <v xml:space="preserve">130323198509101418    </v>
          </cell>
          <cell r="F642" t="str">
            <v xml:space="preserve">正常    </v>
          </cell>
          <cell r="G642" t="str">
            <v xml:space="preserve">20181119    </v>
          </cell>
          <cell r="H642" t="str">
            <v xml:space="preserve">未冻结    </v>
          </cell>
          <cell r="I642" t="str">
            <v xml:space="preserve">17973.00    </v>
          </cell>
        </row>
        <row r="643">
          <cell r="E643" t="str">
            <v xml:space="preserve">210122198605260913    </v>
          </cell>
          <cell r="F643" t="str">
            <v xml:space="preserve">正常    </v>
          </cell>
          <cell r="G643" t="str">
            <v xml:space="preserve">20181119    </v>
          </cell>
          <cell r="H643" t="str">
            <v xml:space="preserve">未冻结    </v>
          </cell>
          <cell r="I643" t="str">
            <v xml:space="preserve">6674.97    </v>
          </cell>
        </row>
        <row r="644">
          <cell r="E644" t="str">
            <v xml:space="preserve">130627198512054423    </v>
          </cell>
          <cell r="F644" t="str">
            <v xml:space="preserve">正常    </v>
          </cell>
          <cell r="G644" t="str">
            <v xml:space="preserve">20181119    </v>
          </cell>
          <cell r="H644" t="str">
            <v xml:space="preserve">未冻结    </v>
          </cell>
          <cell r="I644" t="str">
            <v xml:space="preserve">7745.34    </v>
          </cell>
        </row>
        <row r="645">
          <cell r="E645" t="str">
            <v xml:space="preserve">130204198712160654    </v>
          </cell>
          <cell r="F645" t="str">
            <v xml:space="preserve">正常    </v>
          </cell>
          <cell r="G645" t="str">
            <v xml:space="preserve">20181119    </v>
          </cell>
          <cell r="H645" t="str">
            <v xml:space="preserve">未冻结    </v>
          </cell>
          <cell r="I645" t="str">
            <v xml:space="preserve">5785.49    </v>
          </cell>
        </row>
        <row r="646">
          <cell r="E646" t="str">
            <v xml:space="preserve">130206199405221215    </v>
          </cell>
          <cell r="F646" t="str">
            <v xml:space="preserve">正常    </v>
          </cell>
          <cell r="G646" t="str">
            <v xml:space="preserve">20181119    </v>
          </cell>
          <cell r="H646" t="str">
            <v xml:space="preserve">未冻结    </v>
          </cell>
          <cell r="I646" t="str">
            <v xml:space="preserve">4034.17    </v>
          </cell>
        </row>
        <row r="647">
          <cell r="E647" t="str">
            <v xml:space="preserve">130204199512281229    </v>
          </cell>
          <cell r="F647" t="str">
            <v xml:space="preserve">正常    </v>
          </cell>
          <cell r="G647" t="str">
            <v xml:space="preserve">20181119    </v>
          </cell>
          <cell r="H647" t="str">
            <v xml:space="preserve">未冻结    </v>
          </cell>
          <cell r="I647" t="str">
            <v xml:space="preserve">4041.17    </v>
          </cell>
        </row>
        <row r="648">
          <cell r="E648" t="str">
            <v xml:space="preserve">130203196902080027    </v>
          </cell>
          <cell r="F648" t="str">
            <v xml:space="preserve">正常    </v>
          </cell>
          <cell r="G648" t="str">
            <v xml:space="preserve">20181217    </v>
          </cell>
          <cell r="H648" t="str">
            <v xml:space="preserve">未冻结    </v>
          </cell>
          <cell r="I648" t="str">
            <v xml:space="preserve">17973.00    </v>
          </cell>
        </row>
        <row r="649">
          <cell r="E649" t="str">
            <v xml:space="preserve">152824198410016319    </v>
          </cell>
          <cell r="F649" t="str">
            <v xml:space="preserve">正常    </v>
          </cell>
          <cell r="G649" t="str">
            <v xml:space="preserve">20181217    </v>
          </cell>
          <cell r="H649" t="str">
            <v xml:space="preserve">未冻结    </v>
          </cell>
          <cell r="I649" t="str">
            <v xml:space="preserve">17973.00    </v>
          </cell>
        </row>
        <row r="650">
          <cell r="E650" t="str">
            <v xml:space="preserve">130203199211143037    </v>
          </cell>
          <cell r="F650" t="str">
            <v xml:space="preserve">正常    </v>
          </cell>
          <cell r="G650" t="str">
            <v xml:space="preserve">20181217    </v>
          </cell>
          <cell r="H650" t="str">
            <v xml:space="preserve">未冻结    </v>
          </cell>
          <cell r="I650" t="str">
            <v xml:space="preserve">4622.67    </v>
          </cell>
        </row>
        <row r="651">
          <cell r="E651" t="str">
            <v xml:space="preserve">130206199101092311    </v>
          </cell>
          <cell r="F651" t="str">
            <v xml:space="preserve">正常    </v>
          </cell>
          <cell r="G651" t="str">
            <v xml:space="preserve">20181217    </v>
          </cell>
          <cell r="H651" t="str">
            <v xml:space="preserve">未冻结    </v>
          </cell>
          <cell r="I651" t="str">
            <v xml:space="preserve">4622.67    </v>
          </cell>
        </row>
        <row r="652">
          <cell r="E652" t="str">
            <v xml:space="preserve">130203197009302410    </v>
          </cell>
          <cell r="F652" t="str">
            <v xml:space="preserve">正常    </v>
          </cell>
          <cell r="G652" t="str">
            <v xml:space="preserve">20181217    </v>
          </cell>
          <cell r="H652" t="str">
            <v xml:space="preserve">未冻结    </v>
          </cell>
          <cell r="I652" t="str">
            <v xml:space="preserve">11736.13    </v>
          </cell>
        </row>
        <row r="653">
          <cell r="E653" t="str">
            <v xml:space="preserve">130203198608010617    </v>
          </cell>
          <cell r="F653" t="str">
            <v xml:space="preserve">正常    </v>
          </cell>
          <cell r="G653" t="str">
            <v xml:space="preserve">20181217    </v>
          </cell>
          <cell r="H653" t="str">
            <v xml:space="preserve">未冻结    </v>
          </cell>
          <cell r="I653" t="str">
            <v xml:space="preserve">4110.67    </v>
          </cell>
        </row>
        <row r="654">
          <cell r="E654" t="str">
            <v xml:space="preserve">372925199501014121    </v>
          </cell>
          <cell r="F654" t="str">
            <v xml:space="preserve">正常    </v>
          </cell>
          <cell r="G654" t="str">
            <v xml:space="preserve">20181217    </v>
          </cell>
          <cell r="H654" t="str">
            <v xml:space="preserve">未冻结    </v>
          </cell>
          <cell r="I654" t="str">
            <v xml:space="preserve">4622.67    </v>
          </cell>
        </row>
        <row r="655">
          <cell r="E655" t="str">
            <v xml:space="preserve">130204198711221590    </v>
          </cell>
          <cell r="F655" t="str">
            <v xml:space="preserve">正常    </v>
          </cell>
          <cell r="G655" t="str">
            <v xml:space="preserve">20181217    </v>
          </cell>
          <cell r="H655" t="str">
            <v xml:space="preserve">未冻结    </v>
          </cell>
          <cell r="I655" t="str">
            <v xml:space="preserve">5002.67    </v>
          </cell>
        </row>
        <row r="656">
          <cell r="E656" t="str">
            <v xml:space="preserve">130205198201133917    </v>
          </cell>
          <cell r="F656" t="str">
            <v xml:space="preserve">正常    </v>
          </cell>
          <cell r="G656" t="str">
            <v xml:space="preserve">20181217    </v>
          </cell>
          <cell r="H656" t="str">
            <v xml:space="preserve">未冻结    </v>
          </cell>
          <cell r="I656" t="str">
            <v xml:space="preserve">4842.67    </v>
          </cell>
        </row>
        <row r="657">
          <cell r="E657" t="str">
            <v xml:space="preserve">13020319730814271X    </v>
          </cell>
          <cell r="F657" t="str">
            <v xml:space="preserve">正常    </v>
          </cell>
          <cell r="G657" t="str">
            <v xml:space="preserve">20190116    </v>
          </cell>
          <cell r="H657" t="str">
            <v xml:space="preserve">未冻结    </v>
          </cell>
          <cell r="I657" t="str">
            <v xml:space="preserve">4667.00    </v>
          </cell>
        </row>
        <row r="658">
          <cell r="E658" t="str">
            <v xml:space="preserve">130204198311201814    </v>
          </cell>
          <cell r="F658" t="str">
            <v xml:space="preserve">正常    </v>
          </cell>
          <cell r="G658" t="str">
            <v xml:space="preserve">20190116    </v>
          </cell>
          <cell r="H658" t="str">
            <v xml:space="preserve">未冻结    </v>
          </cell>
          <cell r="I658" t="str">
            <v xml:space="preserve">4228.00    </v>
          </cell>
        </row>
        <row r="659">
          <cell r="E659" t="str">
            <v xml:space="preserve">130203199010230636    </v>
          </cell>
          <cell r="F659" t="str">
            <v xml:space="preserve">正常    </v>
          </cell>
          <cell r="G659" t="str">
            <v xml:space="preserve">20190116    </v>
          </cell>
          <cell r="H659" t="str">
            <v xml:space="preserve">未冻结    </v>
          </cell>
          <cell r="I659" t="str">
            <v xml:space="preserve">5417.00    </v>
          </cell>
        </row>
        <row r="660">
          <cell r="E660" t="str">
            <v xml:space="preserve">13020319790421031X    </v>
          </cell>
          <cell r="F660" t="str">
            <v xml:space="preserve">正常    </v>
          </cell>
          <cell r="G660" t="str">
            <v xml:space="preserve">20190116    </v>
          </cell>
          <cell r="H660" t="str">
            <v xml:space="preserve">未冻结    </v>
          </cell>
          <cell r="I660" t="str">
            <v xml:space="preserve">7622.00    </v>
          </cell>
        </row>
        <row r="661">
          <cell r="E661" t="str">
            <v xml:space="preserve">130223198511253730    </v>
          </cell>
          <cell r="F661" t="str">
            <v xml:space="preserve">正常    </v>
          </cell>
          <cell r="G661" t="str">
            <v xml:space="preserve">20190116    </v>
          </cell>
          <cell r="H661" t="str">
            <v xml:space="preserve">未冻结    </v>
          </cell>
          <cell r="I661" t="str">
            <v xml:space="preserve">10681.00    </v>
          </cell>
        </row>
        <row r="662">
          <cell r="E662" t="str">
            <v xml:space="preserve">130622198501085812    </v>
          </cell>
          <cell r="F662" t="str">
            <v xml:space="preserve">正常    </v>
          </cell>
          <cell r="G662" t="str">
            <v xml:space="preserve">20190116    </v>
          </cell>
          <cell r="H662" t="str">
            <v xml:space="preserve">未冻结    </v>
          </cell>
          <cell r="I662" t="str">
            <v xml:space="preserve">8993.00    </v>
          </cell>
        </row>
        <row r="663">
          <cell r="E663" t="str">
            <v xml:space="preserve">130203197203230326    </v>
          </cell>
          <cell r="F663" t="str">
            <v xml:space="preserve">正常    </v>
          </cell>
          <cell r="G663" t="str">
            <v xml:space="preserve">20190116    </v>
          </cell>
          <cell r="H663" t="str">
            <v xml:space="preserve">未冻结    </v>
          </cell>
          <cell r="I663" t="str">
            <v xml:space="preserve">8261.00    </v>
          </cell>
        </row>
        <row r="664">
          <cell r="E664" t="str">
            <v xml:space="preserve">13020319851205122X    </v>
          </cell>
          <cell r="F664" t="str">
            <v xml:space="preserve">正常    </v>
          </cell>
          <cell r="G664" t="str">
            <v xml:space="preserve">20190116    </v>
          </cell>
          <cell r="H664" t="str">
            <v xml:space="preserve">未冻结    </v>
          </cell>
          <cell r="I664" t="str">
            <v xml:space="preserve">7233.00    </v>
          </cell>
        </row>
        <row r="665">
          <cell r="E665" t="str">
            <v xml:space="preserve">132821197003221510    </v>
          </cell>
          <cell r="F665" t="str">
            <v xml:space="preserve">正常    </v>
          </cell>
          <cell r="G665" t="str">
            <v xml:space="preserve">20190116    </v>
          </cell>
          <cell r="H665" t="str">
            <v xml:space="preserve">未冻结    </v>
          </cell>
          <cell r="I665" t="str">
            <v xml:space="preserve">12219.00    </v>
          </cell>
        </row>
        <row r="666">
          <cell r="E666" t="str">
            <v xml:space="preserve">370285197407154731    </v>
          </cell>
          <cell r="F666" t="str">
            <v xml:space="preserve">正常    </v>
          </cell>
          <cell r="G666" t="str">
            <v xml:space="preserve">20190116    </v>
          </cell>
          <cell r="H666" t="str">
            <v xml:space="preserve">未冻结    </v>
          </cell>
          <cell r="I666" t="str">
            <v xml:space="preserve">16710.00    </v>
          </cell>
        </row>
        <row r="667">
          <cell r="E667" t="str">
            <v xml:space="preserve">130626198010112295    </v>
          </cell>
          <cell r="F667" t="str">
            <v xml:space="preserve">正常    </v>
          </cell>
          <cell r="G667" t="str">
            <v xml:space="preserve">20190116    </v>
          </cell>
          <cell r="H667" t="str">
            <v xml:space="preserve">未冻结    </v>
          </cell>
          <cell r="I667" t="str">
            <v xml:space="preserve">7616.00    </v>
          </cell>
        </row>
        <row r="668">
          <cell r="E668" t="str">
            <v xml:space="preserve">130203197312102112    </v>
          </cell>
          <cell r="F668" t="str">
            <v xml:space="preserve">正常    </v>
          </cell>
          <cell r="G668" t="str">
            <v xml:space="preserve">20190116    </v>
          </cell>
          <cell r="H668" t="str">
            <v xml:space="preserve">未冻结    </v>
          </cell>
          <cell r="I668" t="str">
            <v xml:space="preserve">5932.00    </v>
          </cell>
        </row>
        <row r="669">
          <cell r="E669" t="str">
            <v xml:space="preserve">130204197402251812    </v>
          </cell>
          <cell r="F669" t="str">
            <v xml:space="preserve">正常    </v>
          </cell>
          <cell r="G669" t="str">
            <v xml:space="preserve">20190116    </v>
          </cell>
          <cell r="H669" t="str">
            <v xml:space="preserve">未冻结    </v>
          </cell>
          <cell r="I669" t="str">
            <v xml:space="preserve">8316.00    </v>
          </cell>
        </row>
        <row r="670">
          <cell r="E670" t="str">
            <v xml:space="preserve">130203197903193036    </v>
          </cell>
          <cell r="F670" t="str">
            <v xml:space="preserve">正常    </v>
          </cell>
          <cell r="G670" t="str">
            <v xml:space="preserve">20190116    </v>
          </cell>
          <cell r="H670" t="str">
            <v xml:space="preserve">未冻结    </v>
          </cell>
          <cell r="I670" t="str">
            <v xml:space="preserve">5411.00    </v>
          </cell>
        </row>
        <row r="671">
          <cell r="E671" t="str">
            <v xml:space="preserve">130204197908031219    </v>
          </cell>
          <cell r="F671" t="str">
            <v xml:space="preserve">正常    </v>
          </cell>
          <cell r="G671" t="str">
            <v xml:space="preserve">20190116    </v>
          </cell>
          <cell r="H671" t="str">
            <v xml:space="preserve">未冻结    </v>
          </cell>
          <cell r="I671" t="str">
            <v xml:space="preserve">6231.00    </v>
          </cell>
        </row>
        <row r="672">
          <cell r="E672" t="str">
            <v xml:space="preserve">130203197812073610    </v>
          </cell>
          <cell r="F672" t="str">
            <v xml:space="preserve">正常    </v>
          </cell>
          <cell r="G672" t="str">
            <v xml:space="preserve">20190116    </v>
          </cell>
          <cell r="H672" t="str">
            <v xml:space="preserve">未冻结    </v>
          </cell>
          <cell r="I672" t="str">
            <v xml:space="preserve">5648.00    </v>
          </cell>
        </row>
        <row r="673">
          <cell r="E673" t="str">
            <v xml:space="preserve">130203197810291534    </v>
          </cell>
          <cell r="F673" t="str">
            <v xml:space="preserve">正常    </v>
          </cell>
          <cell r="G673" t="str">
            <v xml:space="preserve">20190116    </v>
          </cell>
          <cell r="H673" t="str">
            <v xml:space="preserve">未冻结    </v>
          </cell>
          <cell r="I673" t="str">
            <v xml:space="preserve">5395.00    </v>
          </cell>
        </row>
        <row r="674">
          <cell r="E674" t="str">
            <v xml:space="preserve">130202197701082112    </v>
          </cell>
          <cell r="F674" t="str">
            <v xml:space="preserve">正常    </v>
          </cell>
          <cell r="G674" t="str">
            <v xml:space="preserve">20190116    </v>
          </cell>
          <cell r="H674" t="str">
            <v xml:space="preserve">未冻结    </v>
          </cell>
          <cell r="I674" t="str">
            <v xml:space="preserve">6921.00    </v>
          </cell>
        </row>
        <row r="675">
          <cell r="E675" t="str">
            <v xml:space="preserve">130205197211110335    </v>
          </cell>
          <cell r="F675" t="str">
            <v xml:space="preserve">正常    </v>
          </cell>
          <cell r="G675" t="str">
            <v xml:space="preserve">20190116    </v>
          </cell>
          <cell r="H675" t="str">
            <v xml:space="preserve">未冻结    </v>
          </cell>
          <cell r="I675" t="str">
            <v xml:space="preserve">5686.00    </v>
          </cell>
        </row>
        <row r="676">
          <cell r="E676" t="str">
            <v xml:space="preserve">130203199610043025    </v>
          </cell>
          <cell r="F676" t="str">
            <v xml:space="preserve">正常    </v>
          </cell>
          <cell r="G676" t="str">
            <v xml:space="preserve">20190116    </v>
          </cell>
          <cell r="H676" t="str">
            <v xml:space="preserve">未冻结    </v>
          </cell>
          <cell r="I676" t="str">
            <v xml:space="preserve">4749.00    </v>
          </cell>
        </row>
        <row r="677">
          <cell r="E677" t="str">
            <v xml:space="preserve">130203196902220034    </v>
          </cell>
          <cell r="F677" t="str">
            <v xml:space="preserve">正常    </v>
          </cell>
          <cell r="G677" t="str">
            <v xml:space="preserve">20190116    </v>
          </cell>
          <cell r="H677" t="str">
            <v xml:space="preserve">未冻结    </v>
          </cell>
          <cell r="I677" t="str">
            <v xml:space="preserve">3932.00    </v>
          </cell>
        </row>
        <row r="678">
          <cell r="E678" t="str">
            <v xml:space="preserve">131122198507072813    </v>
          </cell>
          <cell r="F678" t="str">
            <v xml:space="preserve">正常    </v>
          </cell>
          <cell r="G678" t="str">
            <v xml:space="preserve">20190116    </v>
          </cell>
          <cell r="H678" t="str">
            <v xml:space="preserve">未冻结    </v>
          </cell>
          <cell r="I678" t="str">
            <v xml:space="preserve">8196.00    </v>
          </cell>
        </row>
        <row r="679">
          <cell r="E679" t="str">
            <v xml:space="preserve">412328198306013013    </v>
          </cell>
          <cell r="F679" t="str">
            <v xml:space="preserve">正常    </v>
          </cell>
          <cell r="G679" t="str">
            <v xml:space="preserve">20190116    </v>
          </cell>
          <cell r="H679" t="str">
            <v xml:space="preserve">未冻结    </v>
          </cell>
          <cell r="I679" t="str">
            <v xml:space="preserve">5925.00    </v>
          </cell>
        </row>
        <row r="680">
          <cell r="E680" t="str">
            <v xml:space="preserve">131181198610050778    </v>
          </cell>
          <cell r="F680" t="str">
            <v xml:space="preserve">正常    </v>
          </cell>
          <cell r="G680" t="str">
            <v xml:space="preserve">20190116    </v>
          </cell>
          <cell r="H680" t="str">
            <v xml:space="preserve">未冻结    </v>
          </cell>
          <cell r="I680" t="str">
            <v xml:space="preserve">3604.00    </v>
          </cell>
        </row>
        <row r="681">
          <cell r="E681" t="str">
            <v xml:space="preserve">130221198305036513    </v>
          </cell>
          <cell r="F681" t="str">
            <v xml:space="preserve">正常    </v>
          </cell>
          <cell r="G681" t="str">
            <v xml:space="preserve">20190116    </v>
          </cell>
          <cell r="H681" t="str">
            <v xml:space="preserve">未冻结    </v>
          </cell>
          <cell r="I681" t="str">
            <v xml:space="preserve">6879.00    </v>
          </cell>
        </row>
        <row r="682">
          <cell r="E682" t="str">
            <v xml:space="preserve">130725198410050512    </v>
          </cell>
          <cell r="F682" t="str">
            <v xml:space="preserve">正常    </v>
          </cell>
          <cell r="G682" t="str">
            <v xml:space="preserve">20190116    </v>
          </cell>
          <cell r="H682" t="str">
            <v xml:space="preserve">未冻结    </v>
          </cell>
          <cell r="I682" t="str">
            <v xml:space="preserve">6404.00    </v>
          </cell>
        </row>
        <row r="683">
          <cell r="E683" t="str">
            <v xml:space="preserve">13022919850223013X    </v>
          </cell>
          <cell r="F683" t="str">
            <v xml:space="preserve">正常    </v>
          </cell>
          <cell r="G683" t="str">
            <v xml:space="preserve">20190116    </v>
          </cell>
          <cell r="H683" t="str">
            <v xml:space="preserve">未冻结    </v>
          </cell>
          <cell r="I683" t="str">
            <v xml:space="preserve">6242.00    </v>
          </cell>
        </row>
        <row r="684">
          <cell r="E684" t="str">
            <v xml:space="preserve">130204197704172132    </v>
          </cell>
          <cell r="F684" t="str">
            <v xml:space="preserve">正常    </v>
          </cell>
          <cell r="G684" t="str">
            <v xml:space="preserve">20190116    </v>
          </cell>
          <cell r="H684" t="str">
            <v xml:space="preserve">未冻结    </v>
          </cell>
          <cell r="I684" t="str">
            <v xml:space="preserve">6488.00    </v>
          </cell>
        </row>
        <row r="685">
          <cell r="E685" t="str">
            <v xml:space="preserve">130203198912303019    </v>
          </cell>
          <cell r="F685" t="str">
            <v xml:space="preserve">正常    </v>
          </cell>
          <cell r="G685" t="str">
            <v xml:space="preserve">20190116    </v>
          </cell>
          <cell r="H685" t="str">
            <v xml:space="preserve">未冻结    </v>
          </cell>
          <cell r="I685" t="str">
            <v xml:space="preserve">4947.00    </v>
          </cell>
        </row>
        <row r="686">
          <cell r="E686" t="str">
            <v xml:space="preserve">130206197504240316    </v>
          </cell>
          <cell r="F686" t="str">
            <v xml:space="preserve">正常    </v>
          </cell>
          <cell r="G686" t="str">
            <v xml:space="preserve">20190116    </v>
          </cell>
          <cell r="H686" t="str">
            <v xml:space="preserve">未冻结    </v>
          </cell>
          <cell r="I686" t="str">
            <v xml:space="preserve">6118.00    </v>
          </cell>
        </row>
        <row r="687">
          <cell r="E687" t="str">
            <v xml:space="preserve">130202197405140330    </v>
          </cell>
          <cell r="F687" t="str">
            <v xml:space="preserve">正常    </v>
          </cell>
          <cell r="G687" t="str">
            <v xml:space="preserve">20190116    </v>
          </cell>
          <cell r="H687" t="str">
            <v xml:space="preserve">未冻结    </v>
          </cell>
          <cell r="I687" t="str">
            <v xml:space="preserve">5040.00    </v>
          </cell>
        </row>
        <row r="688">
          <cell r="E688" t="str">
            <v xml:space="preserve">130203197510222414    </v>
          </cell>
          <cell r="F688" t="str">
            <v xml:space="preserve">正常    </v>
          </cell>
          <cell r="G688" t="str">
            <v xml:space="preserve">20190116    </v>
          </cell>
          <cell r="H688" t="str">
            <v xml:space="preserve">未冻结    </v>
          </cell>
          <cell r="I688" t="str">
            <v xml:space="preserve">4867.00    </v>
          </cell>
        </row>
        <row r="689">
          <cell r="E689" t="str">
            <v xml:space="preserve">130203197305202115    </v>
          </cell>
          <cell r="F689" t="str">
            <v xml:space="preserve">正常    </v>
          </cell>
          <cell r="G689" t="str">
            <v xml:space="preserve">20190116    </v>
          </cell>
          <cell r="H689" t="str">
            <v xml:space="preserve">未冻结    </v>
          </cell>
          <cell r="I689" t="str">
            <v xml:space="preserve">5039.00    </v>
          </cell>
        </row>
        <row r="690">
          <cell r="E690" t="str">
            <v xml:space="preserve">130202197911058014    </v>
          </cell>
          <cell r="F690" t="str">
            <v xml:space="preserve">正常    </v>
          </cell>
          <cell r="G690" t="str">
            <v xml:space="preserve">20190116    </v>
          </cell>
          <cell r="H690" t="str">
            <v xml:space="preserve">未冻结    </v>
          </cell>
          <cell r="I690" t="str">
            <v xml:space="preserve">4540.00    </v>
          </cell>
        </row>
        <row r="691">
          <cell r="E691" t="str">
            <v xml:space="preserve">130202197401131517    </v>
          </cell>
          <cell r="F691" t="str">
            <v xml:space="preserve">正常    </v>
          </cell>
          <cell r="G691" t="str">
            <v xml:space="preserve">20190116    </v>
          </cell>
          <cell r="H691" t="str">
            <v xml:space="preserve">未冻结    </v>
          </cell>
          <cell r="I691" t="str">
            <v xml:space="preserve">5284.00    </v>
          </cell>
        </row>
        <row r="692">
          <cell r="E692" t="str">
            <v xml:space="preserve">13020319761014031X    </v>
          </cell>
          <cell r="F692" t="str">
            <v xml:space="preserve">正常    </v>
          </cell>
          <cell r="G692" t="str">
            <v xml:space="preserve">20190116    </v>
          </cell>
          <cell r="H692" t="str">
            <v xml:space="preserve">未冻结    </v>
          </cell>
          <cell r="I692" t="str">
            <v xml:space="preserve">4638.00    </v>
          </cell>
        </row>
        <row r="693">
          <cell r="E693" t="str">
            <v xml:space="preserve">120225198708085129    </v>
          </cell>
          <cell r="F693" t="str">
            <v xml:space="preserve">正常    </v>
          </cell>
          <cell r="G693" t="str">
            <v xml:space="preserve">20190116    </v>
          </cell>
          <cell r="H693" t="str">
            <v xml:space="preserve">未冻结    </v>
          </cell>
          <cell r="I693" t="str">
            <v xml:space="preserve">7900.00    </v>
          </cell>
        </row>
        <row r="694">
          <cell r="E694" t="str">
            <v xml:space="preserve">130225198812047175    </v>
          </cell>
          <cell r="F694" t="str">
            <v xml:space="preserve">正常    </v>
          </cell>
          <cell r="G694" t="str">
            <v xml:space="preserve">20190116    </v>
          </cell>
          <cell r="H694" t="str">
            <v xml:space="preserve">未冻结    </v>
          </cell>
          <cell r="I694" t="str">
            <v xml:space="preserve">6703.00    </v>
          </cell>
        </row>
        <row r="695">
          <cell r="E695" t="str">
            <v xml:space="preserve">130203199308263019    </v>
          </cell>
          <cell r="F695" t="str">
            <v xml:space="preserve">正常    </v>
          </cell>
          <cell r="G695" t="str">
            <v xml:space="preserve">20190116    </v>
          </cell>
          <cell r="H695" t="str">
            <v xml:space="preserve">未冻结    </v>
          </cell>
          <cell r="I695" t="str">
            <v xml:space="preserve">5112.00    </v>
          </cell>
        </row>
        <row r="696">
          <cell r="E696" t="str">
            <v xml:space="preserve">130203198906203038    </v>
          </cell>
          <cell r="F696" t="str">
            <v xml:space="preserve">正常    </v>
          </cell>
          <cell r="G696" t="str">
            <v xml:space="preserve">20190116    </v>
          </cell>
          <cell r="H696" t="str">
            <v xml:space="preserve">未冻结    </v>
          </cell>
          <cell r="I696" t="str">
            <v xml:space="preserve">4951.00    </v>
          </cell>
        </row>
        <row r="697">
          <cell r="E697" t="str">
            <v xml:space="preserve">130206198510251219    </v>
          </cell>
          <cell r="F697" t="str">
            <v xml:space="preserve">正常    </v>
          </cell>
          <cell r="G697" t="str">
            <v xml:space="preserve">20190116    </v>
          </cell>
          <cell r="H697" t="str">
            <v xml:space="preserve">未冻结    </v>
          </cell>
          <cell r="I697" t="str">
            <v xml:space="preserve">7076.00    </v>
          </cell>
        </row>
        <row r="698">
          <cell r="E698" t="str">
            <v xml:space="preserve">130105198703020618    </v>
          </cell>
          <cell r="F698" t="str">
            <v xml:space="preserve">正常    </v>
          </cell>
          <cell r="G698" t="str">
            <v xml:space="preserve">20190116    </v>
          </cell>
          <cell r="H698" t="str">
            <v xml:space="preserve">未冻结    </v>
          </cell>
          <cell r="I698" t="str">
            <v xml:space="preserve">11434.00    </v>
          </cell>
        </row>
        <row r="699">
          <cell r="E699" t="str">
            <v xml:space="preserve">130523198308150230    </v>
          </cell>
          <cell r="F699" t="str">
            <v xml:space="preserve">正常    </v>
          </cell>
          <cell r="G699" t="str">
            <v xml:space="preserve">20190116    </v>
          </cell>
          <cell r="H699" t="str">
            <v xml:space="preserve">未冻结    </v>
          </cell>
          <cell r="I699" t="str">
            <v xml:space="preserve">6161.00    </v>
          </cell>
        </row>
        <row r="700">
          <cell r="E700" t="str">
            <v xml:space="preserve">130203197109260617    </v>
          </cell>
          <cell r="F700" t="str">
            <v xml:space="preserve">正常    </v>
          </cell>
          <cell r="G700" t="str">
            <v xml:space="preserve">20190116    </v>
          </cell>
          <cell r="H700" t="str">
            <v xml:space="preserve">未冻结    </v>
          </cell>
          <cell r="I700" t="str">
            <v xml:space="preserve">5230.00    </v>
          </cell>
        </row>
        <row r="701">
          <cell r="E701" t="str">
            <v xml:space="preserve">130203197108082433    </v>
          </cell>
          <cell r="F701" t="str">
            <v xml:space="preserve">正常    </v>
          </cell>
          <cell r="G701" t="str">
            <v xml:space="preserve">20190116    </v>
          </cell>
          <cell r="H701" t="str">
            <v xml:space="preserve">未冻结    </v>
          </cell>
          <cell r="I701" t="str">
            <v xml:space="preserve">5547.00    </v>
          </cell>
        </row>
        <row r="702">
          <cell r="E702" t="str">
            <v xml:space="preserve">130203198405093037    </v>
          </cell>
          <cell r="F702" t="str">
            <v xml:space="preserve">正常    </v>
          </cell>
          <cell r="G702" t="str">
            <v xml:space="preserve">20190116    </v>
          </cell>
          <cell r="H702" t="str">
            <v xml:space="preserve">未冻结    </v>
          </cell>
          <cell r="I702" t="str">
            <v xml:space="preserve">4898.00    </v>
          </cell>
        </row>
        <row r="703">
          <cell r="E703" t="str">
            <v xml:space="preserve">130203197001173618    </v>
          </cell>
          <cell r="F703" t="str">
            <v xml:space="preserve">正常    </v>
          </cell>
          <cell r="G703" t="str">
            <v xml:space="preserve">20190116    </v>
          </cell>
          <cell r="H703" t="str">
            <v xml:space="preserve">未冻结    </v>
          </cell>
          <cell r="I703" t="str">
            <v xml:space="preserve">5521.00    </v>
          </cell>
        </row>
        <row r="704">
          <cell r="E704" t="str">
            <v xml:space="preserve">130205197807271535    </v>
          </cell>
          <cell r="F704" t="str">
            <v xml:space="preserve">正常    </v>
          </cell>
          <cell r="G704" t="str">
            <v xml:space="preserve">20190116    </v>
          </cell>
          <cell r="H704" t="str">
            <v xml:space="preserve">未冻结    </v>
          </cell>
          <cell r="I704" t="str">
            <v xml:space="preserve">4926.00    </v>
          </cell>
        </row>
        <row r="705">
          <cell r="E705" t="str">
            <v xml:space="preserve">130203197708252715    </v>
          </cell>
          <cell r="F705" t="str">
            <v xml:space="preserve">正常    </v>
          </cell>
          <cell r="G705" t="str">
            <v xml:space="preserve">20190116    </v>
          </cell>
          <cell r="H705" t="str">
            <v xml:space="preserve">未冻结    </v>
          </cell>
          <cell r="I705" t="str">
            <v xml:space="preserve">4945.00    </v>
          </cell>
        </row>
        <row r="706">
          <cell r="E706" t="str">
            <v xml:space="preserve">130204197810253016    </v>
          </cell>
          <cell r="F706" t="str">
            <v xml:space="preserve">正常    </v>
          </cell>
          <cell r="G706" t="str">
            <v xml:space="preserve">20190116    </v>
          </cell>
          <cell r="H706" t="str">
            <v xml:space="preserve">未冻结    </v>
          </cell>
          <cell r="I706" t="str">
            <v xml:space="preserve">5083.00    </v>
          </cell>
        </row>
        <row r="707">
          <cell r="E707" t="str">
            <v xml:space="preserve">130203197810180017    </v>
          </cell>
          <cell r="F707" t="str">
            <v xml:space="preserve">正常    </v>
          </cell>
          <cell r="G707" t="str">
            <v xml:space="preserve">20190116    </v>
          </cell>
          <cell r="H707" t="str">
            <v xml:space="preserve">未冻结    </v>
          </cell>
          <cell r="I707" t="str">
            <v xml:space="preserve">5921.00    </v>
          </cell>
        </row>
        <row r="708">
          <cell r="E708" t="str">
            <v xml:space="preserve">130202197711020011    </v>
          </cell>
          <cell r="F708" t="str">
            <v xml:space="preserve">正常    </v>
          </cell>
          <cell r="G708" t="str">
            <v xml:space="preserve">20190116    </v>
          </cell>
          <cell r="H708" t="str">
            <v xml:space="preserve">未冻结    </v>
          </cell>
          <cell r="I708" t="str">
            <v xml:space="preserve">5712.00    </v>
          </cell>
        </row>
        <row r="709">
          <cell r="E709" t="str">
            <v xml:space="preserve">130202197707170017    </v>
          </cell>
          <cell r="F709" t="str">
            <v xml:space="preserve">正常    </v>
          </cell>
          <cell r="G709" t="str">
            <v xml:space="preserve">20190116    </v>
          </cell>
          <cell r="H709" t="str">
            <v xml:space="preserve">未冻结    </v>
          </cell>
          <cell r="I709" t="str">
            <v xml:space="preserve">5166.00    </v>
          </cell>
        </row>
        <row r="710">
          <cell r="E710" t="str">
            <v xml:space="preserve">130202198604271215    </v>
          </cell>
          <cell r="F710" t="str">
            <v xml:space="preserve">正常    </v>
          </cell>
          <cell r="G710" t="str">
            <v xml:space="preserve">20190116    </v>
          </cell>
          <cell r="H710" t="str">
            <v xml:space="preserve">未冻结    </v>
          </cell>
          <cell r="I710" t="str">
            <v xml:space="preserve">5115.00    </v>
          </cell>
        </row>
        <row r="711">
          <cell r="E711" t="str">
            <v xml:space="preserve">130203197405313613    </v>
          </cell>
          <cell r="F711" t="str">
            <v xml:space="preserve">正常    </v>
          </cell>
          <cell r="G711" t="str">
            <v xml:space="preserve">20190116    </v>
          </cell>
          <cell r="H711" t="str">
            <v xml:space="preserve">未冻结    </v>
          </cell>
          <cell r="I711" t="str">
            <v xml:space="preserve">4479.00    </v>
          </cell>
        </row>
        <row r="712">
          <cell r="E712" t="str">
            <v xml:space="preserve">13020519800222391X    </v>
          </cell>
          <cell r="F712" t="str">
            <v xml:space="preserve">正常    </v>
          </cell>
          <cell r="G712" t="str">
            <v xml:space="preserve">20190116    </v>
          </cell>
          <cell r="H712" t="str">
            <v xml:space="preserve">未冻结    </v>
          </cell>
          <cell r="I712" t="str">
            <v xml:space="preserve">5429.00    </v>
          </cell>
        </row>
        <row r="713">
          <cell r="E713" t="str">
            <v xml:space="preserve">13020319730511211X    </v>
          </cell>
          <cell r="F713" t="str">
            <v xml:space="preserve">正常    </v>
          </cell>
          <cell r="G713" t="str">
            <v xml:space="preserve">20190116    </v>
          </cell>
          <cell r="H713" t="str">
            <v xml:space="preserve">未冻结    </v>
          </cell>
          <cell r="I713" t="str">
            <v xml:space="preserve">4382.00    </v>
          </cell>
        </row>
        <row r="714">
          <cell r="E714" t="str">
            <v xml:space="preserve">130202197010062112    </v>
          </cell>
          <cell r="F714" t="str">
            <v xml:space="preserve">正常    </v>
          </cell>
          <cell r="G714" t="str">
            <v xml:space="preserve">20190116    </v>
          </cell>
          <cell r="H714" t="str">
            <v xml:space="preserve">未冻结    </v>
          </cell>
          <cell r="I714" t="str">
            <v xml:space="preserve">7145.00    </v>
          </cell>
        </row>
        <row r="715">
          <cell r="E715" t="str">
            <v xml:space="preserve">130203196611033650    </v>
          </cell>
          <cell r="F715" t="str">
            <v xml:space="preserve">正常    </v>
          </cell>
          <cell r="G715" t="str">
            <v xml:space="preserve">20190116    </v>
          </cell>
          <cell r="H715" t="str">
            <v xml:space="preserve">未冻结    </v>
          </cell>
          <cell r="I715" t="str">
            <v xml:space="preserve">5929.00    </v>
          </cell>
        </row>
        <row r="716">
          <cell r="E716" t="str">
            <v xml:space="preserve">130202197108060318    </v>
          </cell>
          <cell r="F716" t="str">
            <v xml:space="preserve">正常    </v>
          </cell>
          <cell r="G716" t="str">
            <v xml:space="preserve">20190116    </v>
          </cell>
          <cell r="H716" t="str">
            <v xml:space="preserve">未冻结    </v>
          </cell>
          <cell r="I716" t="str">
            <v xml:space="preserve">6820.00    </v>
          </cell>
        </row>
        <row r="717">
          <cell r="E717" t="str">
            <v xml:space="preserve">130203197812063017    </v>
          </cell>
          <cell r="F717" t="str">
            <v xml:space="preserve">正常    </v>
          </cell>
          <cell r="G717" t="str">
            <v xml:space="preserve">20190116    </v>
          </cell>
          <cell r="H717" t="str">
            <v xml:space="preserve">未冻结    </v>
          </cell>
          <cell r="I717" t="str">
            <v xml:space="preserve">5064.00    </v>
          </cell>
        </row>
        <row r="718">
          <cell r="E718" t="str">
            <v xml:space="preserve">130203197107122413    </v>
          </cell>
          <cell r="F718" t="str">
            <v xml:space="preserve">正常    </v>
          </cell>
          <cell r="G718" t="str">
            <v xml:space="preserve">20190116    </v>
          </cell>
          <cell r="H718" t="str">
            <v xml:space="preserve">未冻结    </v>
          </cell>
          <cell r="I718" t="str">
            <v xml:space="preserve">4146.00    </v>
          </cell>
        </row>
        <row r="719">
          <cell r="E719" t="str">
            <v xml:space="preserve">130203198703150319    </v>
          </cell>
          <cell r="F719" t="str">
            <v xml:space="preserve">正常    </v>
          </cell>
          <cell r="G719" t="str">
            <v xml:space="preserve">20190116    </v>
          </cell>
          <cell r="H719" t="str">
            <v xml:space="preserve">未冻结    </v>
          </cell>
          <cell r="I719" t="str">
            <v xml:space="preserve">3985.00    </v>
          </cell>
        </row>
        <row r="720">
          <cell r="E720" t="str">
            <v xml:space="preserve">130203197509192123    </v>
          </cell>
          <cell r="F720" t="str">
            <v xml:space="preserve">正常    </v>
          </cell>
          <cell r="G720" t="str">
            <v xml:space="preserve">20190116    </v>
          </cell>
          <cell r="H720" t="str">
            <v xml:space="preserve">未冻结    </v>
          </cell>
          <cell r="I720" t="str">
            <v xml:space="preserve">5130.00    </v>
          </cell>
        </row>
        <row r="721">
          <cell r="E721" t="str">
            <v xml:space="preserve">13020219830520061X    </v>
          </cell>
          <cell r="F721" t="str">
            <v xml:space="preserve">正常    </v>
          </cell>
          <cell r="G721" t="str">
            <v xml:space="preserve">20190116    </v>
          </cell>
          <cell r="H721" t="str">
            <v xml:space="preserve">未冻结    </v>
          </cell>
          <cell r="I721" t="str">
            <v xml:space="preserve">4510.00    </v>
          </cell>
        </row>
        <row r="722">
          <cell r="E722" t="str">
            <v xml:space="preserve">13020519830122033X    </v>
          </cell>
          <cell r="F722" t="str">
            <v xml:space="preserve">正常    </v>
          </cell>
          <cell r="G722" t="str">
            <v xml:space="preserve">20190116    </v>
          </cell>
          <cell r="H722" t="str">
            <v xml:space="preserve">未冻结    </v>
          </cell>
          <cell r="I722" t="str">
            <v xml:space="preserve">3871.00    </v>
          </cell>
        </row>
        <row r="723">
          <cell r="E723" t="str">
            <v xml:space="preserve">130203197511270311    </v>
          </cell>
          <cell r="F723" t="str">
            <v xml:space="preserve">正常    </v>
          </cell>
          <cell r="G723" t="str">
            <v xml:space="preserve">20190116    </v>
          </cell>
          <cell r="H723" t="str">
            <v xml:space="preserve">未冻结    </v>
          </cell>
          <cell r="I723" t="str">
            <v xml:space="preserve">5932.00    </v>
          </cell>
        </row>
        <row r="724">
          <cell r="E724" t="str">
            <v xml:space="preserve">130204198812012712    </v>
          </cell>
          <cell r="F724" t="str">
            <v xml:space="preserve">正常    </v>
          </cell>
          <cell r="G724" t="str">
            <v xml:space="preserve">20190116    </v>
          </cell>
          <cell r="H724" t="str">
            <v xml:space="preserve">未冻结    </v>
          </cell>
          <cell r="I724" t="str">
            <v xml:space="preserve">5695.00    </v>
          </cell>
        </row>
        <row r="725">
          <cell r="E725" t="str">
            <v xml:space="preserve">130205198007110332    </v>
          </cell>
          <cell r="F725" t="str">
            <v xml:space="preserve">正常    </v>
          </cell>
          <cell r="G725" t="str">
            <v xml:space="preserve">20190116    </v>
          </cell>
          <cell r="H725" t="str">
            <v xml:space="preserve">未冻结    </v>
          </cell>
          <cell r="I725" t="str">
            <v xml:space="preserve">5108.00    </v>
          </cell>
        </row>
        <row r="726">
          <cell r="E726" t="str">
            <v xml:space="preserve">130205197406300315    </v>
          </cell>
          <cell r="F726" t="str">
            <v xml:space="preserve">正常    </v>
          </cell>
          <cell r="G726" t="str">
            <v xml:space="preserve">20190116    </v>
          </cell>
          <cell r="H726" t="str">
            <v xml:space="preserve">未冻结    </v>
          </cell>
          <cell r="I726" t="str">
            <v xml:space="preserve">5743.00    </v>
          </cell>
        </row>
        <row r="727">
          <cell r="E727" t="str">
            <v xml:space="preserve">130205197001223032    </v>
          </cell>
          <cell r="F727" t="str">
            <v xml:space="preserve">正常    </v>
          </cell>
          <cell r="G727" t="str">
            <v xml:space="preserve">20190116    </v>
          </cell>
          <cell r="H727" t="str">
            <v xml:space="preserve">未冻结    </v>
          </cell>
          <cell r="I727" t="str">
            <v xml:space="preserve">4493.00    </v>
          </cell>
        </row>
        <row r="728">
          <cell r="E728" t="str">
            <v xml:space="preserve">13020319711124363X    </v>
          </cell>
          <cell r="F728" t="str">
            <v xml:space="preserve">正常    </v>
          </cell>
          <cell r="G728" t="str">
            <v xml:space="preserve">20190116    </v>
          </cell>
          <cell r="H728" t="str">
            <v xml:space="preserve">未冻结    </v>
          </cell>
          <cell r="I728" t="str">
            <v xml:space="preserve">4607.00    </v>
          </cell>
        </row>
        <row r="729">
          <cell r="E729" t="str">
            <v xml:space="preserve">130204197012212711    </v>
          </cell>
          <cell r="F729" t="str">
            <v xml:space="preserve">正常    </v>
          </cell>
          <cell r="G729" t="str">
            <v xml:space="preserve">20190116    </v>
          </cell>
          <cell r="H729" t="str">
            <v xml:space="preserve">未冻结    </v>
          </cell>
          <cell r="I729" t="str">
            <v xml:space="preserve">7058.00    </v>
          </cell>
        </row>
        <row r="730">
          <cell r="E730" t="str">
            <v xml:space="preserve">130203196810281235    </v>
          </cell>
          <cell r="F730" t="str">
            <v xml:space="preserve">正常    </v>
          </cell>
          <cell r="G730" t="str">
            <v xml:space="preserve">20190116    </v>
          </cell>
          <cell r="H730" t="str">
            <v xml:space="preserve">未冻结    </v>
          </cell>
          <cell r="I730" t="str">
            <v xml:space="preserve">4538.00    </v>
          </cell>
        </row>
        <row r="731">
          <cell r="E731" t="str">
            <v xml:space="preserve">130203196802182712    </v>
          </cell>
          <cell r="F731" t="str">
            <v xml:space="preserve">正常    </v>
          </cell>
          <cell r="G731" t="str">
            <v xml:space="preserve">20190116    </v>
          </cell>
          <cell r="H731" t="str">
            <v xml:space="preserve">未冻结    </v>
          </cell>
          <cell r="I731" t="str">
            <v xml:space="preserve">5440.00    </v>
          </cell>
        </row>
        <row r="732">
          <cell r="E732" t="str">
            <v xml:space="preserve">130203199204073616    </v>
          </cell>
          <cell r="F732" t="str">
            <v xml:space="preserve">正常    </v>
          </cell>
          <cell r="G732" t="str">
            <v xml:space="preserve">20190116    </v>
          </cell>
          <cell r="H732" t="str">
            <v xml:space="preserve">未冻结    </v>
          </cell>
          <cell r="I732" t="str">
            <v xml:space="preserve">5203.00    </v>
          </cell>
        </row>
        <row r="733">
          <cell r="E733" t="str">
            <v xml:space="preserve">130203196808172136    </v>
          </cell>
          <cell r="F733" t="str">
            <v xml:space="preserve">正常    </v>
          </cell>
          <cell r="G733" t="str">
            <v xml:space="preserve">20190116    </v>
          </cell>
          <cell r="H733" t="str">
            <v xml:space="preserve">未冻结    </v>
          </cell>
          <cell r="I733" t="str">
            <v xml:space="preserve">5446.00    </v>
          </cell>
        </row>
        <row r="734">
          <cell r="E734" t="str">
            <v xml:space="preserve">130202197812093332    </v>
          </cell>
          <cell r="F734" t="str">
            <v xml:space="preserve">正常    </v>
          </cell>
          <cell r="G734" t="str">
            <v xml:space="preserve">20190116    </v>
          </cell>
          <cell r="H734" t="str">
            <v xml:space="preserve">未冻结    </v>
          </cell>
          <cell r="I734" t="str">
            <v xml:space="preserve">6047.00    </v>
          </cell>
        </row>
        <row r="735">
          <cell r="E735" t="str">
            <v xml:space="preserve">130203197306142134    </v>
          </cell>
          <cell r="F735" t="str">
            <v xml:space="preserve">正常    </v>
          </cell>
          <cell r="G735" t="str">
            <v xml:space="preserve">20190116    </v>
          </cell>
          <cell r="H735" t="str">
            <v xml:space="preserve">未冻结    </v>
          </cell>
          <cell r="I735" t="str">
            <v xml:space="preserve">6299.00    </v>
          </cell>
        </row>
        <row r="736">
          <cell r="E736" t="str">
            <v xml:space="preserve">130229197010036010    </v>
          </cell>
          <cell r="F736" t="str">
            <v xml:space="preserve">正常    </v>
          </cell>
          <cell r="G736" t="str">
            <v xml:space="preserve">20190116    </v>
          </cell>
          <cell r="H736" t="str">
            <v xml:space="preserve">未冻结    </v>
          </cell>
          <cell r="I736" t="str">
            <v xml:space="preserve">10676.00    </v>
          </cell>
        </row>
        <row r="737">
          <cell r="E737" t="str">
            <v xml:space="preserve">130203198511063018    </v>
          </cell>
          <cell r="F737" t="str">
            <v xml:space="preserve">正常    </v>
          </cell>
          <cell r="G737" t="str">
            <v xml:space="preserve">20190116    </v>
          </cell>
          <cell r="H737" t="str">
            <v xml:space="preserve">未冻结    </v>
          </cell>
          <cell r="I737" t="str">
            <v xml:space="preserve">5161.00    </v>
          </cell>
        </row>
        <row r="738">
          <cell r="E738" t="str">
            <v xml:space="preserve">130205198601231815    </v>
          </cell>
          <cell r="F738" t="str">
            <v xml:space="preserve">正常    </v>
          </cell>
          <cell r="G738" t="str">
            <v xml:space="preserve">20190116    </v>
          </cell>
          <cell r="H738" t="str">
            <v xml:space="preserve">未冻结    </v>
          </cell>
          <cell r="I738" t="str">
            <v xml:space="preserve">4281.00    </v>
          </cell>
        </row>
        <row r="739">
          <cell r="E739" t="str">
            <v xml:space="preserve">130203198610071814    </v>
          </cell>
          <cell r="F739" t="str">
            <v xml:space="preserve">正常    </v>
          </cell>
          <cell r="G739" t="str">
            <v xml:space="preserve">20190116    </v>
          </cell>
          <cell r="H739" t="str">
            <v xml:space="preserve">未冻结    </v>
          </cell>
          <cell r="I739" t="str">
            <v xml:space="preserve">5307.00    </v>
          </cell>
        </row>
        <row r="740">
          <cell r="E740" t="str">
            <v xml:space="preserve">130203198403183039    </v>
          </cell>
          <cell r="F740" t="str">
            <v xml:space="preserve">正常    </v>
          </cell>
          <cell r="G740" t="str">
            <v xml:space="preserve">20190116    </v>
          </cell>
          <cell r="H740" t="str">
            <v xml:space="preserve">未冻结    </v>
          </cell>
          <cell r="I740" t="str">
            <v xml:space="preserve">4075.00    </v>
          </cell>
        </row>
        <row r="741">
          <cell r="E741" t="str">
            <v xml:space="preserve">130203198804282417    </v>
          </cell>
          <cell r="F741" t="str">
            <v xml:space="preserve">正常    </v>
          </cell>
          <cell r="G741" t="str">
            <v xml:space="preserve">20190116    </v>
          </cell>
          <cell r="H741" t="str">
            <v xml:space="preserve">未冻结    </v>
          </cell>
          <cell r="I741" t="str">
            <v xml:space="preserve">4668.00    </v>
          </cell>
        </row>
        <row r="742">
          <cell r="E742" t="str">
            <v xml:space="preserve">120221199608190019    </v>
          </cell>
          <cell r="F742" t="str">
            <v xml:space="preserve">正常    </v>
          </cell>
          <cell r="G742" t="str">
            <v xml:space="preserve">20190116    </v>
          </cell>
          <cell r="H742" t="str">
            <v xml:space="preserve">未冻结    </v>
          </cell>
          <cell r="I742" t="str">
            <v xml:space="preserve">4000.00    </v>
          </cell>
        </row>
        <row r="743">
          <cell r="E743" t="str">
            <v xml:space="preserve">130204198801253318    </v>
          </cell>
          <cell r="F743" t="str">
            <v xml:space="preserve">正常    </v>
          </cell>
          <cell r="G743" t="str">
            <v xml:space="preserve">20190214    </v>
          </cell>
          <cell r="H743" t="str">
            <v xml:space="preserve">未冻结    </v>
          </cell>
          <cell r="I743" t="str">
            <v xml:space="preserve">5081.00    </v>
          </cell>
        </row>
        <row r="744">
          <cell r="E744" t="str">
            <v xml:space="preserve">130204198707101537    </v>
          </cell>
          <cell r="F744" t="str">
            <v xml:space="preserve">正常    </v>
          </cell>
          <cell r="G744" t="str">
            <v xml:space="preserve">20190214    </v>
          </cell>
          <cell r="H744" t="str">
            <v xml:space="preserve">未冻结    </v>
          </cell>
          <cell r="I744" t="str">
            <v xml:space="preserve">4342.00    </v>
          </cell>
        </row>
        <row r="745">
          <cell r="E745" t="str">
            <v xml:space="preserve">130203198807161215    </v>
          </cell>
          <cell r="F745" t="str">
            <v xml:space="preserve">正常    </v>
          </cell>
          <cell r="G745" t="str">
            <v xml:space="preserve">20190214    </v>
          </cell>
          <cell r="H745" t="str">
            <v xml:space="preserve">未冻结    </v>
          </cell>
          <cell r="I745" t="str">
            <v xml:space="preserve">4146.00    </v>
          </cell>
        </row>
        <row r="746">
          <cell r="E746" t="str">
            <v xml:space="preserve">130203198809162115    </v>
          </cell>
          <cell r="F746" t="str">
            <v xml:space="preserve">正常    </v>
          </cell>
          <cell r="G746" t="str">
            <v xml:space="preserve">20190214    </v>
          </cell>
          <cell r="H746" t="str">
            <v xml:space="preserve">未冻结    </v>
          </cell>
          <cell r="I746" t="str">
            <v xml:space="preserve">4373.00    </v>
          </cell>
        </row>
        <row r="747">
          <cell r="E747" t="str">
            <v xml:space="preserve">130426198501281113    </v>
          </cell>
          <cell r="F747" t="str">
            <v xml:space="preserve">正常    </v>
          </cell>
          <cell r="G747" t="str">
            <v xml:space="preserve">20190214    </v>
          </cell>
          <cell r="H747" t="str">
            <v xml:space="preserve">未冻结    </v>
          </cell>
          <cell r="I747" t="str">
            <v xml:space="preserve">4528.00    </v>
          </cell>
        </row>
        <row r="748">
          <cell r="E748" t="str">
            <v xml:space="preserve">130203198205103018    </v>
          </cell>
          <cell r="F748" t="str">
            <v xml:space="preserve">正常    </v>
          </cell>
          <cell r="G748" t="str">
            <v xml:space="preserve">20190214    </v>
          </cell>
          <cell r="H748" t="str">
            <v xml:space="preserve">未冻结    </v>
          </cell>
          <cell r="I748" t="str">
            <v xml:space="preserve">4222.00    </v>
          </cell>
        </row>
        <row r="749">
          <cell r="E749" t="str">
            <v xml:space="preserve">13028219870220515X    </v>
          </cell>
          <cell r="F749" t="str">
            <v xml:space="preserve">正常    </v>
          </cell>
          <cell r="G749" t="str">
            <v xml:space="preserve">20190214    </v>
          </cell>
          <cell r="H749" t="str">
            <v xml:space="preserve">未冻结    </v>
          </cell>
          <cell r="I749" t="str">
            <v xml:space="preserve">4256.00    </v>
          </cell>
        </row>
        <row r="750">
          <cell r="E750" t="str">
            <v xml:space="preserve">130321198201230616    </v>
          </cell>
          <cell r="F750" t="str">
            <v xml:space="preserve">正常    </v>
          </cell>
          <cell r="G750" t="str">
            <v xml:space="preserve">20190214    </v>
          </cell>
          <cell r="H750" t="str">
            <v xml:space="preserve">未冻结    </v>
          </cell>
          <cell r="I750" t="str">
            <v xml:space="preserve">4268.00    </v>
          </cell>
        </row>
        <row r="751">
          <cell r="E751" t="str">
            <v xml:space="preserve">130282198612181836    </v>
          </cell>
          <cell r="F751" t="str">
            <v xml:space="preserve">正常    </v>
          </cell>
          <cell r="G751" t="str">
            <v xml:space="preserve">20190214    </v>
          </cell>
          <cell r="H751" t="str">
            <v xml:space="preserve">未冻结    </v>
          </cell>
          <cell r="I751" t="str">
            <v xml:space="preserve">4412.00    </v>
          </cell>
        </row>
        <row r="752">
          <cell r="E752" t="str">
            <v xml:space="preserve">130204198601192418    </v>
          </cell>
          <cell r="F752" t="str">
            <v xml:space="preserve">正常    </v>
          </cell>
          <cell r="G752" t="str">
            <v xml:space="preserve">20190214    </v>
          </cell>
          <cell r="H752" t="str">
            <v xml:space="preserve">未冻结    </v>
          </cell>
          <cell r="I752" t="str">
            <v xml:space="preserve">4987.00    </v>
          </cell>
        </row>
        <row r="753">
          <cell r="E753" t="str">
            <v xml:space="preserve">130526198608245513    </v>
          </cell>
          <cell r="F753" t="str">
            <v xml:space="preserve">正常    </v>
          </cell>
          <cell r="G753" t="str">
            <v xml:space="preserve">20190214    </v>
          </cell>
          <cell r="H753" t="str">
            <v xml:space="preserve">未冻结    </v>
          </cell>
          <cell r="I753" t="str">
            <v xml:space="preserve">4160.00    </v>
          </cell>
        </row>
        <row r="754">
          <cell r="E754" t="str">
            <v xml:space="preserve">130221198802270052    </v>
          </cell>
          <cell r="F754" t="str">
            <v xml:space="preserve">正常    </v>
          </cell>
          <cell r="G754" t="str">
            <v xml:space="preserve">20190214    </v>
          </cell>
          <cell r="H754" t="str">
            <v xml:space="preserve">未冻结    </v>
          </cell>
          <cell r="I754" t="str">
            <v xml:space="preserve">4310.00    </v>
          </cell>
        </row>
        <row r="755">
          <cell r="E755" t="str">
            <v xml:space="preserve">130203198811052433    </v>
          </cell>
          <cell r="F755" t="str">
            <v xml:space="preserve">正常    </v>
          </cell>
          <cell r="G755" t="str">
            <v xml:space="preserve">20190214    </v>
          </cell>
          <cell r="H755" t="str">
            <v xml:space="preserve">未冻结    </v>
          </cell>
          <cell r="I755" t="str">
            <v xml:space="preserve">4376.00    </v>
          </cell>
        </row>
        <row r="756">
          <cell r="E756" t="str">
            <v xml:space="preserve">13052119841004727X    </v>
          </cell>
          <cell r="F756" t="str">
            <v xml:space="preserve">正常    </v>
          </cell>
          <cell r="G756" t="str">
            <v xml:space="preserve">20190214    </v>
          </cell>
          <cell r="H756" t="str">
            <v xml:space="preserve">未冻结    </v>
          </cell>
          <cell r="I756" t="str">
            <v xml:space="preserve">5552.00    </v>
          </cell>
        </row>
        <row r="757">
          <cell r="E757" t="str">
            <v xml:space="preserve">130627198501283618    </v>
          </cell>
          <cell r="F757" t="str">
            <v xml:space="preserve">正常    </v>
          </cell>
          <cell r="G757" t="str">
            <v xml:space="preserve">20190214    </v>
          </cell>
          <cell r="H757" t="str">
            <v xml:space="preserve">未冻结    </v>
          </cell>
          <cell r="I757" t="str">
            <v xml:space="preserve">4399.00    </v>
          </cell>
        </row>
        <row r="758">
          <cell r="E758" t="str">
            <v xml:space="preserve">130203197311092119    </v>
          </cell>
          <cell r="F758" t="str">
            <v xml:space="preserve">正常    </v>
          </cell>
          <cell r="G758" t="str">
            <v xml:space="preserve">20190214    </v>
          </cell>
          <cell r="H758" t="str">
            <v xml:space="preserve">未冻结    </v>
          </cell>
          <cell r="I758" t="str">
            <v xml:space="preserve">5862.00    </v>
          </cell>
        </row>
        <row r="759">
          <cell r="E759" t="str">
            <v xml:space="preserve">13032419730709061X    </v>
          </cell>
          <cell r="F759" t="str">
            <v xml:space="preserve">正常    </v>
          </cell>
          <cell r="G759" t="str">
            <v xml:space="preserve">20190214    </v>
          </cell>
          <cell r="H759" t="str">
            <v xml:space="preserve">未冻结    </v>
          </cell>
          <cell r="I759" t="str">
            <v xml:space="preserve">8209.00    </v>
          </cell>
        </row>
        <row r="760">
          <cell r="E760" t="str">
            <v xml:space="preserve">130205197902103919    </v>
          </cell>
          <cell r="F760" t="str">
            <v xml:space="preserve">正常    </v>
          </cell>
          <cell r="G760" t="str">
            <v xml:space="preserve">20190214    </v>
          </cell>
          <cell r="H760" t="str">
            <v xml:space="preserve">未冻结    </v>
          </cell>
          <cell r="I760" t="str">
            <v xml:space="preserve">5489.00    </v>
          </cell>
        </row>
        <row r="761">
          <cell r="E761" t="str">
            <v xml:space="preserve">130203197102022114    </v>
          </cell>
          <cell r="F761" t="str">
            <v xml:space="preserve">正常    </v>
          </cell>
          <cell r="G761" t="str">
            <v xml:space="preserve">20190214    </v>
          </cell>
          <cell r="H761" t="str">
            <v xml:space="preserve">未冻结    </v>
          </cell>
          <cell r="I761" t="str">
            <v xml:space="preserve">4960.00    </v>
          </cell>
        </row>
        <row r="762">
          <cell r="E762" t="str">
            <v xml:space="preserve">130206197411062311    </v>
          </cell>
          <cell r="F762" t="str">
            <v xml:space="preserve">正常    </v>
          </cell>
          <cell r="G762" t="str">
            <v xml:space="preserve">20190214    </v>
          </cell>
          <cell r="H762" t="str">
            <v xml:space="preserve">未冻结    </v>
          </cell>
          <cell r="I762" t="str">
            <v xml:space="preserve">4999.00    </v>
          </cell>
        </row>
        <row r="763">
          <cell r="E763" t="str">
            <v xml:space="preserve">130205197801062732    </v>
          </cell>
          <cell r="F763" t="str">
            <v xml:space="preserve">正常    </v>
          </cell>
          <cell r="G763" t="str">
            <v xml:space="preserve">20190214    </v>
          </cell>
          <cell r="H763" t="str">
            <v xml:space="preserve">未冻结    </v>
          </cell>
          <cell r="I763" t="str">
            <v xml:space="preserve">5049.00    </v>
          </cell>
        </row>
        <row r="764">
          <cell r="E764" t="str">
            <v xml:space="preserve">130205198310203910    </v>
          </cell>
          <cell r="F764" t="str">
            <v xml:space="preserve">正常    </v>
          </cell>
          <cell r="G764" t="str">
            <v xml:space="preserve">20190214    </v>
          </cell>
          <cell r="H764" t="str">
            <v xml:space="preserve">未冻结    </v>
          </cell>
          <cell r="I764" t="str">
            <v xml:space="preserve">8095.00    </v>
          </cell>
        </row>
        <row r="765">
          <cell r="E765" t="str">
            <v xml:space="preserve">130203197412282114    </v>
          </cell>
          <cell r="F765" t="str">
            <v xml:space="preserve">正常    </v>
          </cell>
          <cell r="G765" t="str">
            <v xml:space="preserve">20190214    </v>
          </cell>
          <cell r="H765" t="str">
            <v xml:space="preserve">未冻结    </v>
          </cell>
          <cell r="I765" t="str">
            <v xml:space="preserve">5414.00    </v>
          </cell>
        </row>
        <row r="766">
          <cell r="E766" t="str">
            <v xml:space="preserve">130205198804101818    </v>
          </cell>
          <cell r="F766" t="str">
            <v xml:space="preserve">正常    </v>
          </cell>
          <cell r="G766" t="str">
            <v xml:space="preserve">20190214    </v>
          </cell>
          <cell r="H766" t="str">
            <v xml:space="preserve">未冻结    </v>
          </cell>
          <cell r="I766" t="str">
            <v xml:space="preserve">4134.00    </v>
          </cell>
        </row>
        <row r="767">
          <cell r="E767" t="str">
            <v xml:space="preserve">130206198611240914    </v>
          </cell>
          <cell r="F767" t="str">
            <v xml:space="preserve">正常    </v>
          </cell>
          <cell r="G767" t="str">
            <v xml:space="preserve">20190214    </v>
          </cell>
          <cell r="H767" t="str">
            <v xml:space="preserve">未冻结    </v>
          </cell>
          <cell r="I767" t="str">
            <v xml:space="preserve">4356.00    </v>
          </cell>
        </row>
        <row r="768">
          <cell r="E768" t="str">
            <v xml:space="preserve">130203198106202117    </v>
          </cell>
          <cell r="F768" t="str">
            <v xml:space="preserve">正常    </v>
          </cell>
          <cell r="G768" t="str">
            <v xml:space="preserve">20190214    </v>
          </cell>
          <cell r="H768" t="str">
            <v xml:space="preserve">未冻结    </v>
          </cell>
          <cell r="I768" t="str">
            <v xml:space="preserve">4531.00    </v>
          </cell>
        </row>
        <row r="769">
          <cell r="E769" t="str">
            <v xml:space="preserve">130302198701220415    </v>
          </cell>
          <cell r="F769" t="str">
            <v xml:space="preserve">正常    </v>
          </cell>
          <cell r="G769" t="str">
            <v xml:space="preserve">20190214    </v>
          </cell>
          <cell r="H769" t="str">
            <v xml:space="preserve">未冻结    </v>
          </cell>
          <cell r="I769" t="str">
            <v xml:space="preserve">4997.00    </v>
          </cell>
        </row>
        <row r="770">
          <cell r="E770" t="str">
            <v xml:space="preserve">130203198203090612    </v>
          </cell>
          <cell r="F770" t="str">
            <v xml:space="preserve">正常    </v>
          </cell>
          <cell r="G770" t="str">
            <v xml:space="preserve">20190214    </v>
          </cell>
          <cell r="H770" t="str">
            <v xml:space="preserve">未冻结    </v>
          </cell>
          <cell r="I770" t="str">
            <v xml:space="preserve">4084.00    </v>
          </cell>
        </row>
        <row r="771">
          <cell r="E771" t="str">
            <v xml:space="preserve">130221198806080117    </v>
          </cell>
          <cell r="F771" t="str">
            <v xml:space="preserve">正常    </v>
          </cell>
          <cell r="G771" t="str">
            <v xml:space="preserve">20190214    </v>
          </cell>
          <cell r="H771" t="str">
            <v xml:space="preserve">未冻结    </v>
          </cell>
          <cell r="I771" t="str">
            <v xml:space="preserve">4624.00    </v>
          </cell>
        </row>
        <row r="772">
          <cell r="E772" t="str">
            <v xml:space="preserve">130224198602207613    </v>
          </cell>
          <cell r="F772" t="str">
            <v xml:space="preserve">正常    </v>
          </cell>
          <cell r="G772" t="str">
            <v xml:space="preserve">20190214    </v>
          </cell>
          <cell r="H772" t="str">
            <v xml:space="preserve">未冻结    </v>
          </cell>
          <cell r="I772" t="str">
            <v xml:space="preserve">4800.00    </v>
          </cell>
        </row>
        <row r="773">
          <cell r="E773" t="str">
            <v xml:space="preserve">13022119870920005X    </v>
          </cell>
          <cell r="F773" t="str">
            <v xml:space="preserve">正常    </v>
          </cell>
          <cell r="G773" t="str">
            <v xml:space="preserve">20190214    </v>
          </cell>
          <cell r="H773" t="str">
            <v xml:space="preserve">未冻结    </v>
          </cell>
          <cell r="I773" t="str">
            <v xml:space="preserve">4400.00    </v>
          </cell>
        </row>
        <row r="774">
          <cell r="E774" t="str">
            <v xml:space="preserve">130205198310051814    </v>
          </cell>
          <cell r="F774" t="str">
            <v xml:space="preserve">正常    </v>
          </cell>
          <cell r="G774" t="str">
            <v xml:space="preserve">20190214    </v>
          </cell>
          <cell r="H774" t="str">
            <v xml:space="preserve">未冻结    </v>
          </cell>
          <cell r="I774" t="str">
            <v xml:space="preserve">4800.00    </v>
          </cell>
        </row>
        <row r="775">
          <cell r="E775" t="str">
            <v xml:space="preserve">130203197801083012    </v>
          </cell>
          <cell r="F775" t="str">
            <v xml:space="preserve">正常    </v>
          </cell>
          <cell r="G775" t="str">
            <v xml:space="preserve">20190214    </v>
          </cell>
          <cell r="H775" t="str">
            <v xml:space="preserve">未冻结    </v>
          </cell>
          <cell r="I775" t="str">
            <v xml:space="preserve">5113.00    </v>
          </cell>
        </row>
        <row r="776">
          <cell r="E776" t="str">
            <v xml:space="preserve">130229199404034818    </v>
          </cell>
          <cell r="F776" t="str">
            <v xml:space="preserve">正常    </v>
          </cell>
          <cell r="G776" t="str">
            <v xml:space="preserve">20190214    </v>
          </cell>
          <cell r="H776" t="str">
            <v xml:space="preserve">未冻结    </v>
          </cell>
          <cell r="I776" t="str">
            <v xml:space="preserve">3720.00    </v>
          </cell>
        </row>
        <row r="777">
          <cell r="E777" t="str">
            <v xml:space="preserve">130203198207264819    </v>
          </cell>
          <cell r="F777" t="str">
            <v xml:space="preserve">正常    </v>
          </cell>
          <cell r="G777" t="str">
            <v xml:space="preserve">20190214    </v>
          </cell>
          <cell r="H777" t="str">
            <v xml:space="preserve">未冻结    </v>
          </cell>
          <cell r="I777" t="str">
            <v xml:space="preserve">5182.00    </v>
          </cell>
        </row>
        <row r="778">
          <cell r="E778" t="str">
            <v xml:space="preserve">130203196909223617    </v>
          </cell>
          <cell r="F778" t="str">
            <v xml:space="preserve">正常    </v>
          </cell>
          <cell r="G778" t="str">
            <v xml:space="preserve">20190214    </v>
          </cell>
          <cell r="H778" t="str">
            <v xml:space="preserve">未冻结    </v>
          </cell>
          <cell r="I778" t="str">
            <v xml:space="preserve">8060.00    </v>
          </cell>
        </row>
        <row r="779">
          <cell r="E779" t="str">
            <v xml:space="preserve">130203197510162116    </v>
          </cell>
          <cell r="F779" t="str">
            <v xml:space="preserve">正常    </v>
          </cell>
          <cell r="G779" t="str">
            <v xml:space="preserve">20190214    </v>
          </cell>
          <cell r="H779" t="str">
            <v xml:space="preserve">未冻结    </v>
          </cell>
          <cell r="I779" t="str">
            <v xml:space="preserve">6946.00    </v>
          </cell>
        </row>
        <row r="780">
          <cell r="E780" t="str">
            <v xml:space="preserve">130203197204272114    </v>
          </cell>
          <cell r="F780" t="str">
            <v xml:space="preserve">正常    </v>
          </cell>
          <cell r="G780" t="str">
            <v xml:space="preserve">20190214    </v>
          </cell>
          <cell r="H780" t="str">
            <v xml:space="preserve">未冻结    </v>
          </cell>
          <cell r="I780" t="str">
            <v xml:space="preserve">6258.00    </v>
          </cell>
        </row>
        <row r="781">
          <cell r="E781" t="str">
            <v xml:space="preserve">130203197212013032    </v>
          </cell>
          <cell r="F781" t="str">
            <v xml:space="preserve">正常    </v>
          </cell>
          <cell r="G781" t="str">
            <v xml:space="preserve">20190214    </v>
          </cell>
          <cell r="H781" t="str">
            <v xml:space="preserve">未冻结    </v>
          </cell>
          <cell r="I781" t="str">
            <v xml:space="preserve">8351.00    </v>
          </cell>
        </row>
        <row r="782">
          <cell r="E782" t="str">
            <v xml:space="preserve">130203198310192411    </v>
          </cell>
          <cell r="F782" t="str">
            <v xml:space="preserve">正常    </v>
          </cell>
          <cell r="G782" t="str">
            <v xml:space="preserve">20190214    </v>
          </cell>
          <cell r="H782" t="str">
            <v xml:space="preserve">未冻结    </v>
          </cell>
          <cell r="I782" t="str">
            <v xml:space="preserve">4612.00    </v>
          </cell>
        </row>
        <row r="783">
          <cell r="E783" t="str">
            <v xml:space="preserve">630104197102239654    </v>
          </cell>
          <cell r="F783" t="str">
            <v xml:space="preserve">正常    </v>
          </cell>
          <cell r="G783" t="str">
            <v xml:space="preserve">20190214    </v>
          </cell>
          <cell r="H783" t="str">
            <v xml:space="preserve">未冻结    </v>
          </cell>
          <cell r="I783" t="str">
            <v xml:space="preserve">10224.00    </v>
          </cell>
        </row>
        <row r="784">
          <cell r="E784" t="str">
            <v xml:space="preserve">130203196904043633    </v>
          </cell>
          <cell r="F784" t="str">
            <v xml:space="preserve">正常    </v>
          </cell>
          <cell r="G784" t="str">
            <v xml:space="preserve">20190214    </v>
          </cell>
          <cell r="H784" t="str">
            <v xml:space="preserve">未冻结    </v>
          </cell>
          <cell r="I784" t="str">
            <v xml:space="preserve">7749.00    </v>
          </cell>
        </row>
        <row r="785">
          <cell r="E785" t="str">
            <v xml:space="preserve">130203197001170310    </v>
          </cell>
          <cell r="F785" t="str">
            <v xml:space="preserve">正常    </v>
          </cell>
          <cell r="G785" t="str">
            <v xml:space="preserve">20190214    </v>
          </cell>
          <cell r="H785" t="str">
            <v xml:space="preserve">未冻结    </v>
          </cell>
          <cell r="I785" t="str">
            <v xml:space="preserve">6219.00    </v>
          </cell>
        </row>
        <row r="786">
          <cell r="E786" t="str">
            <v xml:space="preserve">130203198309083613    </v>
          </cell>
          <cell r="F786" t="str">
            <v xml:space="preserve">正常    </v>
          </cell>
          <cell r="G786" t="str">
            <v xml:space="preserve">20190214    </v>
          </cell>
          <cell r="H786" t="str">
            <v xml:space="preserve">未冻结    </v>
          </cell>
          <cell r="I786" t="str">
            <v xml:space="preserve">4670.00    </v>
          </cell>
        </row>
        <row r="787">
          <cell r="E787" t="str">
            <v xml:space="preserve">130203197712274810    </v>
          </cell>
          <cell r="F787" t="str">
            <v xml:space="preserve">正常    </v>
          </cell>
          <cell r="G787" t="str">
            <v xml:space="preserve">20190214    </v>
          </cell>
          <cell r="H787" t="str">
            <v xml:space="preserve">未冻结    </v>
          </cell>
          <cell r="I787" t="str">
            <v xml:space="preserve">7195.00    </v>
          </cell>
        </row>
        <row r="788">
          <cell r="E788" t="str">
            <v xml:space="preserve">130205198007123934    </v>
          </cell>
          <cell r="F788" t="str">
            <v xml:space="preserve">正常    </v>
          </cell>
          <cell r="G788" t="str">
            <v xml:space="preserve">20190214    </v>
          </cell>
          <cell r="H788" t="str">
            <v xml:space="preserve">未冻结    </v>
          </cell>
          <cell r="I788" t="str">
            <v xml:space="preserve">4518.00    </v>
          </cell>
        </row>
        <row r="789">
          <cell r="E789" t="str">
            <v xml:space="preserve">130205198704080036    </v>
          </cell>
          <cell r="F789" t="str">
            <v xml:space="preserve">正常    </v>
          </cell>
          <cell r="G789" t="str">
            <v xml:space="preserve">20190214    </v>
          </cell>
          <cell r="H789" t="str">
            <v xml:space="preserve">未冻结    </v>
          </cell>
          <cell r="I789" t="str">
            <v xml:space="preserve">4135.00    </v>
          </cell>
        </row>
        <row r="790">
          <cell r="E790" t="str">
            <v xml:space="preserve">13020319840229241X    </v>
          </cell>
          <cell r="F790" t="str">
            <v xml:space="preserve">正常    </v>
          </cell>
          <cell r="G790" t="str">
            <v xml:space="preserve">20190214    </v>
          </cell>
          <cell r="H790" t="str">
            <v xml:space="preserve">未冻结    </v>
          </cell>
          <cell r="I790" t="str">
            <v xml:space="preserve">5880.00    </v>
          </cell>
        </row>
        <row r="791">
          <cell r="E791" t="str">
            <v xml:space="preserve">130205199001063939    </v>
          </cell>
          <cell r="F791" t="str">
            <v xml:space="preserve">正常    </v>
          </cell>
          <cell r="G791" t="str">
            <v xml:space="preserve">20190214    </v>
          </cell>
          <cell r="H791" t="str">
            <v xml:space="preserve">未冻结    </v>
          </cell>
          <cell r="I791" t="str">
            <v xml:space="preserve">7588.00    </v>
          </cell>
        </row>
        <row r="792">
          <cell r="E792" t="str">
            <v xml:space="preserve">130705198706293024    </v>
          </cell>
          <cell r="F792" t="str">
            <v xml:space="preserve">正常    </v>
          </cell>
          <cell r="G792" t="str">
            <v xml:space="preserve">20190314    </v>
          </cell>
          <cell r="H792" t="str">
            <v xml:space="preserve">未冻结    </v>
          </cell>
          <cell r="I792" t="str">
            <v xml:space="preserve">8869.00    </v>
          </cell>
        </row>
        <row r="793">
          <cell r="E793" t="str">
            <v xml:space="preserve">130224198011241537    </v>
          </cell>
          <cell r="F793" t="str">
            <v xml:space="preserve">正常    </v>
          </cell>
          <cell r="G793" t="str">
            <v xml:space="preserve">20190314    </v>
          </cell>
          <cell r="H793" t="str">
            <v xml:space="preserve">未冻结    </v>
          </cell>
          <cell r="I793" t="str">
            <v xml:space="preserve">10752.00    </v>
          </cell>
        </row>
        <row r="794">
          <cell r="E794" t="str">
            <v xml:space="preserve">130705198707117217    </v>
          </cell>
          <cell r="F794" t="str">
            <v xml:space="preserve">正常    </v>
          </cell>
          <cell r="G794" t="str">
            <v xml:space="preserve">20190314    </v>
          </cell>
          <cell r="H794" t="str">
            <v xml:space="preserve">未冻结    </v>
          </cell>
          <cell r="I794" t="str">
            <v xml:space="preserve">8862.00    </v>
          </cell>
        </row>
        <row r="795">
          <cell r="E795" t="str">
            <v xml:space="preserve">130705197304130332    </v>
          </cell>
          <cell r="F795" t="str">
            <v xml:space="preserve">正常    </v>
          </cell>
          <cell r="G795" t="str">
            <v xml:space="preserve">20190314    </v>
          </cell>
          <cell r="H795" t="str">
            <v xml:space="preserve">未冻结    </v>
          </cell>
          <cell r="I795" t="str">
            <v xml:space="preserve">14021.00    </v>
          </cell>
        </row>
        <row r="796">
          <cell r="E796" t="str">
            <v xml:space="preserve">420983198408048193    </v>
          </cell>
          <cell r="F796" t="str">
            <v xml:space="preserve">正常    </v>
          </cell>
          <cell r="G796" t="str">
            <v xml:space="preserve">20190314    </v>
          </cell>
          <cell r="H796" t="str">
            <v xml:space="preserve">未冻结    </v>
          </cell>
          <cell r="I796" t="str">
            <v xml:space="preserve">11687.00    </v>
          </cell>
        </row>
        <row r="797">
          <cell r="E797" t="str">
            <v xml:space="preserve">130705198910127111    </v>
          </cell>
          <cell r="F797" t="str">
            <v xml:space="preserve">正常    </v>
          </cell>
          <cell r="G797" t="str">
            <v xml:space="preserve">20190314    </v>
          </cell>
          <cell r="H797" t="str">
            <v xml:space="preserve">未冻结    </v>
          </cell>
          <cell r="I797" t="str">
            <v xml:space="preserve">8862.00    </v>
          </cell>
        </row>
        <row r="798">
          <cell r="E798" t="str">
            <v xml:space="preserve">210702198704300623    </v>
          </cell>
          <cell r="F798" t="str">
            <v xml:space="preserve">正常    </v>
          </cell>
          <cell r="G798" t="str">
            <v xml:space="preserve">20190314    </v>
          </cell>
          <cell r="H798" t="str">
            <v xml:space="preserve">未冻结    </v>
          </cell>
          <cell r="I798" t="str">
            <v xml:space="preserve">8941.00    </v>
          </cell>
        </row>
        <row r="799">
          <cell r="E799" t="str">
            <v xml:space="preserve">130705197412291512    </v>
          </cell>
          <cell r="F799" t="str">
            <v xml:space="preserve">正常    </v>
          </cell>
          <cell r="G799" t="str">
            <v xml:space="preserve">20190314    </v>
          </cell>
          <cell r="H799" t="str">
            <v xml:space="preserve">未冻结    </v>
          </cell>
          <cell r="I799" t="str">
            <v xml:space="preserve">11953.00    </v>
          </cell>
        </row>
        <row r="800">
          <cell r="E800" t="str">
            <v xml:space="preserve">130707197106030317    </v>
          </cell>
          <cell r="F800" t="str">
            <v xml:space="preserve">正常    </v>
          </cell>
          <cell r="G800" t="str">
            <v xml:space="preserve">20190314    </v>
          </cell>
          <cell r="H800" t="str">
            <v xml:space="preserve">未冻结    </v>
          </cell>
          <cell r="I800" t="str">
            <v xml:space="preserve">9250.00    </v>
          </cell>
        </row>
        <row r="801">
          <cell r="E801" t="str">
            <v xml:space="preserve">130705197610251212    </v>
          </cell>
          <cell r="F801" t="str">
            <v xml:space="preserve">正常    </v>
          </cell>
          <cell r="G801" t="str">
            <v xml:space="preserve">20190314    </v>
          </cell>
          <cell r="H801" t="str">
            <v xml:space="preserve">未冻结    </v>
          </cell>
          <cell r="I801" t="str">
            <v xml:space="preserve">9192.00    </v>
          </cell>
        </row>
        <row r="802">
          <cell r="E802" t="str">
            <v xml:space="preserve">130732198608011061    </v>
          </cell>
          <cell r="F802" t="str">
            <v xml:space="preserve">正常    </v>
          </cell>
          <cell r="G802" t="str">
            <v xml:space="preserve">20190314    </v>
          </cell>
          <cell r="H802" t="str">
            <v xml:space="preserve">未冻结    </v>
          </cell>
          <cell r="I802" t="str">
            <v xml:space="preserve">8941.00    </v>
          </cell>
        </row>
        <row r="803">
          <cell r="E803" t="str">
            <v xml:space="preserve">130425198701300618    </v>
          </cell>
          <cell r="F803" t="str">
            <v xml:space="preserve">正常    </v>
          </cell>
          <cell r="G803" t="str">
            <v xml:space="preserve">20190314    </v>
          </cell>
          <cell r="H803" t="str">
            <v xml:space="preserve">未冻结    </v>
          </cell>
          <cell r="I803" t="str">
            <v xml:space="preserve">11687.00    </v>
          </cell>
        </row>
        <row r="804">
          <cell r="E804" t="str">
            <v xml:space="preserve">130705198310080321    </v>
          </cell>
          <cell r="F804" t="str">
            <v xml:space="preserve">正常    </v>
          </cell>
          <cell r="G804" t="str">
            <v xml:space="preserve">20190314    </v>
          </cell>
          <cell r="H804" t="str">
            <v xml:space="preserve">未冻结    </v>
          </cell>
          <cell r="I804" t="str">
            <v xml:space="preserve">10759.00    </v>
          </cell>
        </row>
        <row r="805">
          <cell r="E805" t="str">
            <v xml:space="preserve">130721196905212814    </v>
          </cell>
          <cell r="F805" t="str">
            <v xml:space="preserve">正常    </v>
          </cell>
          <cell r="G805" t="str">
            <v xml:space="preserve">20190314    </v>
          </cell>
          <cell r="H805" t="str">
            <v xml:space="preserve">未冻结    </v>
          </cell>
          <cell r="I805" t="str">
            <v xml:space="preserve">14215.00    </v>
          </cell>
        </row>
        <row r="806">
          <cell r="E806" t="str">
            <v xml:space="preserve">130705198402207123    </v>
          </cell>
          <cell r="F806" t="str">
            <v xml:space="preserve">正常    </v>
          </cell>
          <cell r="G806" t="str">
            <v xml:space="preserve">20190314    </v>
          </cell>
          <cell r="H806" t="str">
            <v xml:space="preserve">未冻结    </v>
          </cell>
          <cell r="I806" t="str">
            <v xml:space="preserve">8941.00    </v>
          </cell>
        </row>
        <row r="807">
          <cell r="E807" t="str">
            <v xml:space="preserve">130705198312310928    </v>
          </cell>
          <cell r="F807" t="str">
            <v xml:space="preserve">正常    </v>
          </cell>
          <cell r="G807" t="str">
            <v xml:space="preserve">20190314    </v>
          </cell>
          <cell r="H807" t="str">
            <v xml:space="preserve">未冻结    </v>
          </cell>
          <cell r="I807" t="str">
            <v xml:space="preserve">8941.00    </v>
          </cell>
        </row>
        <row r="808">
          <cell r="E808" t="str">
            <v xml:space="preserve">130204199112312727    </v>
          </cell>
          <cell r="F808" t="str">
            <v xml:space="preserve">正常    </v>
          </cell>
          <cell r="G808" t="str">
            <v xml:space="preserve">20190314    </v>
          </cell>
          <cell r="H808" t="str">
            <v xml:space="preserve">未冻结    </v>
          </cell>
          <cell r="I808" t="str">
            <v xml:space="preserve">6731.00    </v>
          </cell>
        </row>
        <row r="809">
          <cell r="E809" t="str">
            <v xml:space="preserve">130705197201190922    </v>
          </cell>
          <cell r="F809" t="str">
            <v xml:space="preserve">正常    </v>
          </cell>
          <cell r="G809" t="str">
            <v xml:space="preserve">20190314    </v>
          </cell>
          <cell r="H809" t="str">
            <v xml:space="preserve">未冻结    </v>
          </cell>
          <cell r="I809" t="str">
            <v xml:space="preserve">11134.00    </v>
          </cell>
        </row>
        <row r="810">
          <cell r="E810" t="str">
            <v xml:space="preserve">130229198503035619    </v>
          </cell>
          <cell r="F810" t="str">
            <v xml:space="preserve">正常    </v>
          </cell>
          <cell r="G810" t="str">
            <v xml:space="preserve">20190314    </v>
          </cell>
          <cell r="H810" t="str">
            <v xml:space="preserve">未冻结    </v>
          </cell>
          <cell r="I810" t="str">
            <v xml:space="preserve">10752.00    </v>
          </cell>
        </row>
        <row r="811">
          <cell r="E811" t="str">
            <v xml:space="preserve">131102198509071421    </v>
          </cell>
          <cell r="F811" t="str">
            <v xml:space="preserve">正常    </v>
          </cell>
          <cell r="G811" t="str">
            <v xml:space="preserve">20190314    </v>
          </cell>
          <cell r="H811" t="str">
            <v xml:space="preserve">未冻结    </v>
          </cell>
          <cell r="I811" t="str">
            <v xml:space="preserve">10759.00    </v>
          </cell>
        </row>
        <row r="812">
          <cell r="E812" t="str">
            <v xml:space="preserve">130721197104176061    </v>
          </cell>
          <cell r="F812" t="str">
            <v xml:space="preserve">正常    </v>
          </cell>
          <cell r="G812" t="str">
            <v xml:space="preserve">20190314    </v>
          </cell>
          <cell r="H812" t="str">
            <v xml:space="preserve">未冻结    </v>
          </cell>
          <cell r="I812" t="str">
            <v xml:space="preserve">12040.00    </v>
          </cell>
        </row>
        <row r="813">
          <cell r="E813" t="str">
            <v xml:space="preserve">412721198310075484    </v>
          </cell>
          <cell r="F813" t="str">
            <v xml:space="preserve">正常    </v>
          </cell>
          <cell r="G813" t="str">
            <v xml:space="preserve">20190314    </v>
          </cell>
          <cell r="H813" t="str">
            <v xml:space="preserve">未冻结    </v>
          </cell>
          <cell r="I813" t="str">
            <v xml:space="preserve">8941.00    </v>
          </cell>
        </row>
        <row r="814">
          <cell r="E814" t="str">
            <v xml:space="preserve">130705198503300327    </v>
          </cell>
          <cell r="F814" t="str">
            <v xml:space="preserve">正常    </v>
          </cell>
          <cell r="G814" t="str">
            <v xml:space="preserve">20190314    </v>
          </cell>
          <cell r="H814" t="str">
            <v xml:space="preserve">未冻结    </v>
          </cell>
          <cell r="I814" t="str">
            <v xml:space="preserve">8941.00    </v>
          </cell>
        </row>
        <row r="815">
          <cell r="E815" t="str">
            <v xml:space="preserve">133001197804223227    </v>
          </cell>
          <cell r="F815" t="str">
            <v xml:space="preserve">正常    </v>
          </cell>
          <cell r="G815" t="str">
            <v xml:space="preserve">20190314    </v>
          </cell>
          <cell r="H815" t="str">
            <v xml:space="preserve">未冻结    </v>
          </cell>
          <cell r="I815" t="str">
            <v xml:space="preserve">11982.00    </v>
          </cell>
        </row>
        <row r="816">
          <cell r="E816" t="str">
            <v xml:space="preserve">130705196912170915    </v>
          </cell>
          <cell r="F816" t="str">
            <v xml:space="preserve">正常    </v>
          </cell>
          <cell r="G816" t="str">
            <v xml:space="preserve">20190314    </v>
          </cell>
          <cell r="H816" t="str">
            <v xml:space="preserve">未冻结    </v>
          </cell>
          <cell r="I816" t="str">
            <v xml:space="preserve">9436.00    </v>
          </cell>
        </row>
        <row r="817">
          <cell r="E817" t="str">
            <v xml:space="preserve">130225198210153958    </v>
          </cell>
          <cell r="F817" t="str">
            <v xml:space="preserve">正常    </v>
          </cell>
          <cell r="G817" t="str">
            <v xml:space="preserve">20190314    </v>
          </cell>
          <cell r="H817" t="str">
            <v xml:space="preserve">未冻结    </v>
          </cell>
          <cell r="I817" t="str">
            <v xml:space="preserve">11975.00    </v>
          </cell>
        </row>
        <row r="818">
          <cell r="E818" t="str">
            <v xml:space="preserve">13068319850808732X    </v>
          </cell>
          <cell r="F818" t="str">
            <v xml:space="preserve">正常    </v>
          </cell>
          <cell r="G818" t="str">
            <v xml:space="preserve">20190314    </v>
          </cell>
          <cell r="H818" t="str">
            <v xml:space="preserve">未冻结    </v>
          </cell>
          <cell r="I818" t="str">
            <v xml:space="preserve">10759.00    </v>
          </cell>
        </row>
        <row r="819">
          <cell r="E819" t="str">
            <v xml:space="preserve">130682198410100649    </v>
          </cell>
          <cell r="F819" t="str">
            <v xml:space="preserve">正常    </v>
          </cell>
          <cell r="G819" t="str">
            <v xml:space="preserve">20190314    </v>
          </cell>
          <cell r="H819" t="str">
            <v xml:space="preserve">未冻结    </v>
          </cell>
          <cell r="I819" t="str">
            <v xml:space="preserve">11982.00    </v>
          </cell>
        </row>
        <row r="820">
          <cell r="E820" t="str">
            <v xml:space="preserve">130705198211091519    </v>
          </cell>
          <cell r="F820" t="str">
            <v xml:space="preserve">正常    </v>
          </cell>
          <cell r="G820" t="str">
            <v xml:space="preserve">20190314    </v>
          </cell>
          <cell r="H820" t="str">
            <v xml:space="preserve">未冻结    </v>
          </cell>
          <cell r="I820" t="str">
            <v xml:space="preserve">11687.00    </v>
          </cell>
        </row>
        <row r="821">
          <cell r="E821" t="str">
            <v xml:space="preserve">130705197708030979    </v>
          </cell>
          <cell r="F821" t="str">
            <v xml:space="preserve">正常    </v>
          </cell>
          <cell r="G821" t="str">
            <v xml:space="preserve">20190314    </v>
          </cell>
          <cell r="H821" t="str">
            <v xml:space="preserve">未冻结    </v>
          </cell>
          <cell r="I821" t="str">
            <v xml:space="preserve">11942.00    </v>
          </cell>
        </row>
        <row r="822">
          <cell r="E822" t="str">
            <v xml:space="preserve">130705198201201219    </v>
          </cell>
          <cell r="F822" t="str">
            <v xml:space="preserve">正常    </v>
          </cell>
          <cell r="G822" t="str">
            <v xml:space="preserve">20190314    </v>
          </cell>
          <cell r="H822" t="str">
            <v xml:space="preserve">未冻结    </v>
          </cell>
          <cell r="I822" t="str">
            <v xml:space="preserve">11975.00    </v>
          </cell>
        </row>
        <row r="823">
          <cell r="E823" t="str">
            <v xml:space="preserve">411122198710281036    </v>
          </cell>
          <cell r="F823" t="str">
            <v xml:space="preserve">正常    </v>
          </cell>
          <cell r="G823" t="str">
            <v xml:space="preserve">20190314    </v>
          </cell>
          <cell r="H823" t="str">
            <v xml:space="preserve">未冻结    </v>
          </cell>
          <cell r="I823" t="str">
            <v xml:space="preserve">11975.00    </v>
          </cell>
        </row>
        <row r="824">
          <cell r="E824" t="str">
            <v xml:space="preserve">130705198107090970    </v>
          </cell>
          <cell r="F824" t="str">
            <v xml:space="preserve">正常    </v>
          </cell>
          <cell r="G824" t="str">
            <v xml:space="preserve">20190314    </v>
          </cell>
          <cell r="H824" t="str">
            <v xml:space="preserve">未冻结    </v>
          </cell>
          <cell r="I824" t="str">
            <v xml:space="preserve">11975.00    </v>
          </cell>
        </row>
        <row r="825">
          <cell r="E825" t="str">
            <v xml:space="preserve">13068219881023227X    </v>
          </cell>
          <cell r="F825" t="str">
            <v xml:space="preserve">正常    </v>
          </cell>
          <cell r="G825" t="str">
            <v xml:space="preserve">20190314    </v>
          </cell>
          <cell r="H825" t="str">
            <v xml:space="preserve">未冻结    </v>
          </cell>
          <cell r="I825" t="str">
            <v xml:space="preserve">11615.00    </v>
          </cell>
        </row>
        <row r="826">
          <cell r="E826" t="str">
            <v xml:space="preserve">610103197507193674    </v>
          </cell>
          <cell r="F826" t="str">
            <v xml:space="preserve">封存    </v>
          </cell>
          <cell r="G826" t="str">
            <v xml:space="preserve">20190314    </v>
          </cell>
          <cell r="H826" t="str">
            <v xml:space="preserve">未冻结    </v>
          </cell>
          <cell r="I826" t="str">
            <v xml:space="preserve">14004.00    </v>
          </cell>
        </row>
        <row r="827">
          <cell r="E827" t="str">
            <v xml:space="preserve">132525198107191612    </v>
          </cell>
          <cell r="F827" t="str">
            <v xml:space="preserve">正常    </v>
          </cell>
          <cell r="G827" t="str">
            <v xml:space="preserve">20190314    </v>
          </cell>
          <cell r="H827" t="str">
            <v xml:space="preserve">未冻结    </v>
          </cell>
          <cell r="I827" t="str">
            <v xml:space="preserve">8934.00    </v>
          </cell>
        </row>
        <row r="828">
          <cell r="E828" t="str">
            <v xml:space="preserve">131082198003270788    </v>
          </cell>
          <cell r="F828" t="str">
            <v xml:space="preserve">正常    </v>
          </cell>
          <cell r="G828" t="str">
            <v xml:space="preserve">20190314    </v>
          </cell>
          <cell r="H828" t="str">
            <v xml:space="preserve">未冻结    </v>
          </cell>
          <cell r="I828" t="str">
            <v xml:space="preserve">9013.00    </v>
          </cell>
        </row>
        <row r="829">
          <cell r="E829" t="str">
            <v xml:space="preserve">152626198306280920    </v>
          </cell>
          <cell r="F829" t="str">
            <v xml:space="preserve">正常    </v>
          </cell>
          <cell r="G829" t="str">
            <v xml:space="preserve">20190314    </v>
          </cell>
          <cell r="H829" t="str">
            <v xml:space="preserve">未冻结    </v>
          </cell>
          <cell r="I829" t="str">
            <v xml:space="preserve">8941.00    </v>
          </cell>
        </row>
        <row r="830">
          <cell r="E830" t="str">
            <v xml:space="preserve">130705197109031013    </v>
          </cell>
          <cell r="F830" t="str">
            <v xml:space="preserve">正常    </v>
          </cell>
          <cell r="G830" t="str">
            <v xml:space="preserve">20190314    </v>
          </cell>
          <cell r="H830" t="str">
            <v xml:space="preserve">未冻结    </v>
          </cell>
          <cell r="I830" t="str">
            <v xml:space="preserve">16710.00    </v>
          </cell>
        </row>
        <row r="831">
          <cell r="E831" t="str">
            <v xml:space="preserve">130705198804060013    </v>
          </cell>
          <cell r="F831" t="str">
            <v xml:space="preserve">正常    </v>
          </cell>
          <cell r="G831" t="str">
            <v xml:space="preserve">20190314    </v>
          </cell>
          <cell r="H831" t="str">
            <v xml:space="preserve">未冻结    </v>
          </cell>
          <cell r="I831" t="str">
            <v xml:space="preserve">10680.00    </v>
          </cell>
        </row>
        <row r="832">
          <cell r="E832" t="str">
            <v xml:space="preserve">13070719710324001X    </v>
          </cell>
          <cell r="F832" t="str">
            <v xml:space="preserve">正常    </v>
          </cell>
          <cell r="G832" t="str">
            <v xml:space="preserve">20190314    </v>
          </cell>
          <cell r="H832" t="str">
            <v xml:space="preserve">未冻结    </v>
          </cell>
          <cell r="I832" t="str">
            <v xml:space="preserve">12567.00    </v>
          </cell>
        </row>
        <row r="833">
          <cell r="E833" t="str">
            <v xml:space="preserve">130322198302153011    </v>
          </cell>
          <cell r="F833" t="str">
            <v xml:space="preserve">正常    </v>
          </cell>
          <cell r="G833" t="str">
            <v xml:space="preserve">20190314    </v>
          </cell>
          <cell r="H833" t="str">
            <v xml:space="preserve">未冻结    </v>
          </cell>
          <cell r="I833" t="str">
            <v xml:space="preserve">11975.00    </v>
          </cell>
        </row>
        <row r="834">
          <cell r="E834" t="str">
            <v xml:space="preserve">130631198605250217    </v>
          </cell>
          <cell r="F834" t="str">
            <v xml:space="preserve">正常    </v>
          </cell>
          <cell r="G834" t="str">
            <v xml:space="preserve">20190314    </v>
          </cell>
          <cell r="H834" t="str">
            <v xml:space="preserve">未冻结    </v>
          </cell>
          <cell r="I834" t="str">
            <v xml:space="preserve">11975.00    </v>
          </cell>
        </row>
        <row r="835">
          <cell r="E835" t="str">
            <v xml:space="preserve">130128198401251810    </v>
          </cell>
          <cell r="F835" t="str">
            <v xml:space="preserve">正常    </v>
          </cell>
          <cell r="G835" t="str">
            <v xml:space="preserve">20190314    </v>
          </cell>
          <cell r="H835" t="str">
            <v xml:space="preserve">未冻结    </v>
          </cell>
          <cell r="I835" t="str">
            <v xml:space="preserve">10752.00    </v>
          </cell>
        </row>
        <row r="836">
          <cell r="E836" t="str">
            <v xml:space="preserve">130723198505124219    </v>
          </cell>
          <cell r="F836" t="str">
            <v xml:space="preserve">正常    </v>
          </cell>
          <cell r="G836" t="str">
            <v xml:space="preserve">20190314    </v>
          </cell>
          <cell r="H836" t="str">
            <v xml:space="preserve">未冻结    </v>
          </cell>
          <cell r="I836" t="str">
            <v xml:space="preserve">10752.00    </v>
          </cell>
        </row>
        <row r="837">
          <cell r="E837" t="str">
            <v xml:space="preserve">132524197006021314    </v>
          </cell>
          <cell r="F837" t="str">
            <v xml:space="preserve">正常    </v>
          </cell>
          <cell r="G837" t="str">
            <v xml:space="preserve">20190314    </v>
          </cell>
          <cell r="H837" t="str">
            <v xml:space="preserve">未冻结    </v>
          </cell>
          <cell r="I837" t="str">
            <v xml:space="preserve">12282.00    </v>
          </cell>
        </row>
        <row r="838">
          <cell r="E838" t="str">
            <v xml:space="preserve">130705197210160338    </v>
          </cell>
          <cell r="F838" t="str">
            <v xml:space="preserve">正常    </v>
          </cell>
          <cell r="G838" t="str">
            <v xml:space="preserve">20190314    </v>
          </cell>
          <cell r="H838" t="str">
            <v xml:space="preserve">未冻结    </v>
          </cell>
          <cell r="I838" t="str">
            <v xml:space="preserve">14321.00    </v>
          </cell>
        </row>
        <row r="839">
          <cell r="E839" t="str">
            <v xml:space="preserve">130705197809070013    </v>
          </cell>
          <cell r="F839" t="str">
            <v xml:space="preserve">正常    </v>
          </cell>
          <cell r="G839" t="str">
            <v xml:space="preserve">20190314    </v>
          </cell>
          <cell r="H839" t="str">
            <v xml:space="preserve">未冻结    </v>
          </cell>
          <cell r="I839" t="str">
            <v xml:space="preserve">9184.00    </v>
          </cell>
        </row>
        <row r="840">
          <cell r="E840" t="str">
            <v xml:space="preserve">420822198604035519    </v>
          </cell>
          <cell r="F840" t="str">
            <v xml:space="preserve">正常    </v>
          </cell>
          <cell r="G840" t="str">
            <v xml:space="preserve">20190314    </v>
          </cell>
          <cell r="H840" t="str">
            <v xml:space="preserve">未冻结    </v>
          </cell>
          <cell r="I840" t="str">
            <v xml:space="preserve">8934.00    </v>
          </cell>
        </row>
        <row r="841">
          <cell r="E841" t="str">
            <v xml:space="preserve">130705197111180616    </v>
          </cell>
          <cell r="F841" t="str">
            <v xml:space="preserve">正常    </v>
          </cell>
          <cell r="G841" t="str">
            <v xml:space="preserve">20190314    </v>
          </cell>
          <cell r="H841" t="str">
            <v xml:space="preserve">未冻结    </v>
          </cell>
          <cell r="I841" t="str">
            <v xml:space="preserve">16710.00    </v>
          </cell>
        </row>
        <row r="842">
          <cell r="E842" t="str">
            <v xml:space="preserve">210102197304155650    </v>
          </cell>
          <cell r="F842" t="str">
            <v xml:space="preserve">正常    </v>
          </cell>
          <cell r="G842" t="str">
            <v xml:space="preserve">20190314    </v>
          </cell>
          <cell r="H842" t="str">
            <v xml:space="preserve">未冻结    </v>
          </cell>
          <cell r="I842" t="str">
            <v xml:space="preserve">16710.00    </v>
          </cell>
        </row>
        <row r="843">
          <cell r="E843" t="str">
            <v xml:space="preserve">130721197011180213    </v>
          </cell>
          <cell r="F843" t="str">
            <v xml:space="preserve">正常    </v>
          </cell>
          <cell r="G843" t="str">
            <v xml:space="preserve">20190314    </v>
          </cell>
          <cell r="H843" t="str">
            <v xml:space="preserve">未冻结    </v>
          </cell>
          <cell r="I843" t="str">
            <v xml:space="preserve">16710.00    </v>
          </cell>
        </row>
        <row r="844">
          <cell r="E844" t="str">
            <v xml:space="preserve">132527197504282516    </v>
          </cell>
          <cell r="F844" t="str">
            <v xml:space="preserve">正常    </v>
          </cell>
          <cell r="G844" t="str">
            <v xml:space="preserve">20190314    </v>
          </cell>
          <cell r="H844" t="str">
            <v xml:space="preserve">未冻结    </v>
          </cell>
          <cell r="I844" t="str">
            <v xml:space="preserve">11958.00    </v>
          </cell>
        </row>
        <row r="845">
          <cell r="E845" t="str">
            <v xml:space="preserve">511022197812057805    </v>
          </cell>
          <cell r="F845" t="str">
            <v xml:space="preserve">正常    </v>
          </cell>
          <cell r="G845" t="str">
            <v xml:space="preserve">20190314    </v>
          </cell>
          <cell r="H845" t="str">
            <v xml:space="preserve">未冻结    </v>
          </cell>
          <cell r="I845" t="str">
            <v xml:space="preserve">11006.00    </v>
          </cell>
        </row>
        <row r="846">
          <cell r="E846" t="str">
            <v xml:space="preserve">211121198203203259    </v>
          </cell>
          <cell r="F846" t="str">
            <v xml:space="preserve">正常    </v>
          </cell>
          <cell r="G846" t="str">
            <v xml:space="preserve">20190314    </v>
          </cell>
          <cell r="H846" t="str">
            <v xml:space="preserve">未冻结    </v>
          </cell>
          <cell r="I846" t="str">
            <v xml:space="preserve">13217.00    </v>
          </cell>
        </row>
        <row r="847">
          <cell r="E847" t="str">
            <v xml:space="preserve">130526198204066332    </v>
          </cell>
          <cell r="F847" t="str">
            <v xml:space="preserve">正常    </v>
          </cell>
          <cell r="G847" t="str">
            <v xml:space="preserve">20190314    </v>
          </cell>
          <cell r="H847" t="str">
            <v xml:space="preserve">未冻结    </v>
          </cell>
          <cell r="I847" t="str">
            <v xml:space="preserve">11687.00    </v>
          </cell>
        </row>
        <row r="848">
          <cell r="E848" t="str">
            <v xml:space="preserve">130705197607070912    </v>
          </cell>
          <cell r="F848" t="str">
            <v xml:space="preserve">正常    </v>
          </cell>
          <cell r="G848" t="str">
            <v xml:space="preserve">20190314    </v>
          </cell>
          <cell r="H848" t="str">
            <v xml:space="preserve">未冻结    </v>
          </cell>
          <cell r="I848" t="str">
            <v xml:space="preserve">9200.00    </v>
          </cell>
        </row>
        <row r="849">
          <cell r="E849" t="str">
            <v xml:space="preserve">130705197510180939    </v>
          </cell>
          <cell r="F849" t="str">
            <v xml:space="preserve">正常    </v>
          </cell>
          <cell r="G849" t="str">
            <v xml:space="preserve">20190314    </v>
          </cell>
          <cell r="H849" t="str">
            <v xml:space="preserve">未冻结    </v>
          </cell>
          <cell r="I849" t="str">
            <v xml:space="preserve">9192.00    </v>
          </cell>
        </row>
        <row r="850">
          <cell r="E850" t="str">
            <v xml:space="preserve">132532197505211227    </v>
          </cell>
          <cell r="F850" t="str">
            <v xml:space="preserve">正常    </v>
          </cell>
          <cell r="G850" t="str">
            <v xml:space="preserve">20190314    </v>
          </cell>
          <cell r="H850" t="str">
            <v xml:space="preserve">未冻结    </v>
          </cell>
          <cell r="I850" t="str">
            <v xml:space="preserve">11058.00    </v>
          </cell>
        </row>
        <row r="851">
          <cell r="E851" t="str">
            <v xml:space="preserve">130705197101010971    </v>
          </cell>
          <cell r="F851" t="str">
            <v xml:space="preserve">正常    </v>
          </cell>
          <cell r="G851" t="str">
            <v xml:space="preserve">20190314    </v>
          </cell>
          <cell r="H851" t="str">
            <v xml:space="preserve">未冻结    </v>
          </cell>
          <cell r="I851" t="str">
            <v xml:space="preserve">12282.00    </v>
          </cell>
        </row>
        <row r="852">
          <cell r="E852" t="str">
            <v xml:space="preserve">130224198110313022    </v>
          </cell>
          <cell r="F852" t="str">
            <v xml:space="preserve">正常    </v>
          </cell>
          <cell r="G852" t="str">
            <v xml:space="preserve">20190314    </v>
          </cell>
          <cell r="H852" t="str">
            <v xml:space="preserve">未冻结    </v>
          </cell>
          <cell r="I852" t="str">
            <v xml:space="preserve">10759.00    </v>
          </cell>
        </row>
        <row r="853">
          <cell r="E853" t="str">
            <v xml:space="preserve">510106196804251034    </v>
          </cell>
          <cell r="F853" t="str">
            <v xml:space="preserve">正常    </v>
          </cell>
          <cell r="G853" t="str">
            <v xml:space="preserve">20190314    </v>
          </cell>
          <cell r="H853" t="str">
            <v xml:space="preserve">未冻结    </v>
          </cell>
          <cell r="I853" t="str">
            <v xml:space="preserve">9403.00    </v>
          </cell>
        </row>
        <row r="854">
          <cell r="E854" t="str">
            <v xml:space="preserve">130705197010291456    </v>
          </cell>
          <cell r="F854" t="str">
            <v xml:space="preserve">正常    </v>
          </cell>
          <cell r="G854" t="str">
            <v xml:space="preserve">20190314    </v>
          </cell>
          <cell r="H854" t="str">
            <v xml:space="preserve">未冻结    </v>
          </cell>
          <cell r="I854" t="str">
            <v xml:space="preserve">9280.00    </v>
          </cell>
        </row>
        <row r="855">
          <cell r="E855" t="str">
            <v xml:space="preserve">132323198004180116    </v>
          </cell>
          <cell r="F855" t="str">
            <v xml:space="preserve">正常    </v>
          </cell>
          <cell r="G855" t="str">
            <v xml:space="preserve">20190314    </v>
          </cell>
          <cell r="H855" t="str">
            <v xml:space="preserve">未冻结    </v>
          </cell>
          <cell r="I855" t="str">
            <v xml:space="preserve">10752.00    </v>
          </cell>
        </row>
        <row r="856">
          <cell r="E856" t="str">
            <v xml:space="preserve">130705197704200934    </v>
          </cell>
          <cell r="F856" t="str">
            <v xml:space="preserve">正常    </v>
          </cell>
          <cell r="G856" t="str">
            <v xml:space="preserve">20190314    </v>
          </cell>
          <cell r="H856" t="str">
            <v xml:space="preserve">未冻结    </v>
          </cell>
          <cell r="I856" t="str">
            <v xml:space="preserve">13960.00    </v>
          </cell>
        </row>
        <row r="857">
          <cell r="E857" t="str">
            <v xml:space="preserve">130705197105230955    </v>
          </cell>
          <cell r="F857" t="str">
            <v xml:space="preserve">正常    </v>
          </cell>
          <cell r="G857" t="str">
            <v xml:space="preserve">20190314    </v>
          </cell>
          <cell r="H857" t="str">
            <v xml:space="preserve">未冻结    </v>
          </cell>
          <cell r="I857" t="str">
            <v xml:space="preserve">13105.00    </v>
          </cell>
        </row>
        <row r="858">
          <cell r="E858" t="str">
            <v xml:space="preserve">220203198305171845    </v>
          </cell>
          <cell r="F858" t="str">
            <v xml:space="preserve">正常    </v>
          </cell>
          <cell r="G858" t="str">
            <v xml:space="preserve">20190314    </v>
          </cell>
          <cell r="H858" t="str">
            <v xml:space="preserve">未冻结    </v>
          </cell>
          <cell r="I858" t="str">
            <v xml:space="preserve">10759.00    </v>
          </cell>
        </row>
        <row r="859">
          <cell r="E859" t="str">
            <v xml:space="preserve">130705198911090939    </v>
          </cell>
          <cell r="F859" t="str">
            <v xml:space="preserve">正常    </v>
          </cell>
          <cell r="G859" t="str">
            <v xml:space="preserve">20190314    </v>
          </cell>
          <cell r="H859" t="str">
            <v xml:space="preserve">未冻结    </v>
          </cell>
          <cell r="I859" t="str">
            <v xml:space="preserve">8862.00    </v>
          </cell>
        </row>
        <row r="860">
          <cell r="E860" t="str">
            <v xml:space="preserve">152529198708250015    </v>
          </cell>
          <cell r="F860" t="str">
            <v xml:space="preserve">正常    </v>
          </cell>
          <cell r="G860" t="str">
            <v xml:space="preserve">20190314    </v>
          </cell>
          <cell r="H860" t="str">
            <v xml:space="preserve">未冻结    </v>
          </cell>
          <cell r="I860" t="str">
            <v xml:space="preserve">10752.00    </v>
          </cell>
        </row>
        <row r="861">
          <cell r="E861" t="str">
            <v xml:space="preserve">13070519850815033X    </v>
          </cell>
          <cell r="F861" t="str">
            <v xml:space="preserve">正常    </v>
          </cell>
          <cell r="G861" t="str">
            <v xml:space="preserve">20190314    </v>
          </cell>
          <cell r="H861" t="str">
            <v xml:space="preserve">未冻结    </v>
          </cell>
          <cell r="I861" t="str">
            <v xml:space="preserve">10752.00    </v>
          </cell>
        </row>
        <row r="862">
          <cell r="E862" t="str">
            <v xml:space="preserve">15042919860628003X    </v>
          </cell>
          <cell r="F862" t="str">
            <v xml:space="preserve">正常    </v>
          </cell>
          <cell r="G862" t="str">
            <v xml:space="preserve">20190314    </v>
          </cell>
          <cell r="H862" t="str">
            <v xml:space="preserve">未冻结    </v>
          </cell>
          <cell r="I862" t="str">
            <v xml:space="preserve">13217.00    </v>
          </cell>
        </row>
        <row r="863">
          <cell r="E863" t="str">
            <v xml:space="preserve">130705198105270935    </v>
          </cell>
          <cell r="F863" t="str">
            <v xml:space="preserve">正常    </v>
          </cell>
          <cell r="G863" t="str">
            <v xml:space="preserve">20190314    </v>
          </cell>
          <cell r="H863" t="str">
            <v xml:space="preserve">未冻结    </v>
          </cell>
          <cell r="I863" t="str">
            <v xml:space="preserve">8934.00    </v>
          </cell>
        </row>
        <row r="864">
          <cell r="E864" t="str">
            <v xml:space="preserve">13063419790930141X    </v>
          </cell>
          <cell r="F864" t="str">
            <v xml:space="preserve">正常    </v>
          </cell>
          <cell r="G864" t="str">
            <v xml:space="preserve">20190314    </v>
          </cell>
          <cell r="H864" t="str">
            <v xml:space="preserve">未冻结    </v>
          </cell>
          <cell r="I864" t="str">
            <v xml:space="preserve">13705.00    </v>
          </cell>
        </row>
        <row r="865">
          <cell r="E865" t="str">
            <v xml:space="preserve">132528197910242516    </v>
          </cell>
          <cell r="F865" t="str">
            <v xml:space="preserve">正常    </v>
          </cell>
          <cell r="G865" t="str">
            <v xml:space="preserve">20190314    </v>
          </cell>
          <cell r="H865" t="str">
            <v xml:space="preserve">未冻结    </v>
          </cell>
          <cell r="I865" t="str">
            <v xml:space="preserve">8477.00    </v>
          </cell>
        </row>
        <row r="866">
          <cell r="E866" t="str">
            <v xml:space="preserve">130621198308111218    </v>
          </cell>
          <cell r="F866" t="str">
            <v xml:space="preserve">正常    </v>
          </cell>
          <cell r="G866" t="str">
            <v xml:space="preserve">20190314    </v>
          </cell>
          <cell r="H866" t="str">
            <v xml:space="preserve">未冻结    </v>
          </cell>
          <cell r="I866" t="str">
            <v xml:space="preserve">8765.00    </v>
          </cell>
        </row>
        <row r="867">
          <cell r="E867" t="str">
            <v xml:space="preserve">131127197912130957    </v>
          </cell>
          <cell r="F867" t="str">
            <v xml:space="preserve">正常    </v>
          </cell>
          <cell r="G867" t="str">
            <v xml:space="preserve">20190314    </v>
          </cell>
          <cell r="H867" t="str">
            <v xml:space="preserve">未冻结    </v>
          </cell>
          <cell r="I867" t="str">
            <v xml:space="preserve">11687.00    </v>
          </cell>
        </row>
        <row r="868">
          <cell r="E868" t="str">
            <v xml:space="preserve">130481198508070057    </v>
          </cell>
          <cell r="F868" t="str">
            <v xml:space="preserve">正常    </v>
          </cell>
          <cell r="G868" t="str">
            <v xml:space="preserve">20190314    </v>
          </cell>
          <cell r="H868" t="str">
            <v xml:space="preserve">未冻结    </v>
          </cell>
          <cell r="I868" t="str">
            <v xml:space="preserve">11687.00    </v>
          </cell>
        </row>
        <row r="869">
          <cell r="E869" t="str">
            <v xml:space="preserve">130706198309200011    </v>
          </cell>
          <cell r="F869" t="str">
            <v xml:space="preserve">正常    </v>
          </cell>
          <cell r="G869" t="str">
            <v xml:space="preserve">20190314    </v>
          </cell>
          <cell r="H869" t="str">
            <v xml:space="preserve">未冻结    </v>
          </cell>
          <cell r="I869" t="str">
            <v xml:space="preserve">11687.00    </v>
          </cell>
        </row>
        <row r="870">
          <cell r="E870" t="str">
            <v xml:space="preserve">130104197512262410    </v>
          </cell>
          <cell r="F870" t="str">
            <v xml:space="preserve">正常    </v>
          </cell>
          <cell r="G870" t="str">
            <v xml:space="preserve">20190314    </v>
          </cell>
          <cell r="H870" t="str">
            <v xml:space="preserve">未冻结    </v>
          </cell>
          <cell r="I870" t="str">
            <v xml:space="preserve">13942.00    </v>
          </cell>
        </row>
        <row r="871">
          <cell r="E871" t="str">
            <v xml:space="preserve">130705197607160010    </v>
          </cell>
          <cell r="F871" t="str">
            <v xml:space="preserve">正常    </v>
          </cell>
          <cell r="G871" t="str">
            <v xml:space="preserve">20190314    </v>
          </cell>
          <cell r="H871" t="str">
            <v xml:space="preserve">未冻结    </v>
          </cell>
          <cell r="I871" t="str">
            <v xml:space="preserve">13976.00    </v>
          </cell>
        </row>
        <row r="872">
          <cell r="E872" t="str">
            <v xml:space="preserve">130705197401293010    </v>
          </cell>
          <cell r="F872" t="str">
            <v xml:space="preserve">正常    </v>
          </cell>
          <cell r="G872" t="str">
            <v xml:space="preserve">20190314    </v>
          </cell>
          <cell r="H872" t="str">
            <v xml:space="preserve">未冻结    </v>
          </cell>
          <cell r="I872" t="str">
            <v xml:space="preserve">9370.00    </v>
          </cell>
        </row>
        <row r="873">
          <cell r="E873" t="str">
            <v xml:space="preserve">130705197706070934    </v>
          </cell>
          <cell r="F873" t="str">
            <v xml:space="preserve">正常    </v>
          </cell>
          <cell r="G873" t="str">
            <v xml:space="preserve">20190314    </v>
          </cell>
          <cell r="H873" t="str">
            <v xml:space="preserve">未冻结    </v>
          </cell>
          <cell r="I873" t="str">
            <v xml:space="preserve">10649.00    </v>
          </cell>
        </row>
        <row r="874">
          <cell r="E874" t="str">
            <v xml:space="preserve">130705197403110011    </v>
          </cell>
          <cell r="F874" t="str">
            <v xml:space="preserve">正常    </v>
          </cell>
          <cell r="G874" t="str">
            <v xml:space="preserve">20190314    </v>
          </cell>
          <cell r="H874" t="str">
            <v xml:space="preserve">未冻结    </v>
          </cell>
          <cell r="I874" t="str">
            <v xml:space="preserve">13984.00    </v>
          </cell>
        </row>
        <row r="875">
          <cell r="E875" t="str">
            <v xml:space="preserve">130705198411280031    </v>
          </cell>
          <cell r="F875" t="str">
            <v xml:space="preserve">正常    </v>
          </cell>
          <cell r="G875" t="str">
            <v xml:space="preserve">20190314    </v>
          </cell>
          <cell r="H875" t="str">
            <v xml:space="preserve">未冻结    </v>
          </cell>
          <cell r="I875" t="str">
            <v xml:space="preserve">8915.00    </v>
          </cell>
        </row>
        <row r="876">
          <cell r="E876" t="str">
            <v xml:space="preserve">132524197607160010    </v>
          </cell>
          <cell r="F876" t="str">
            <v xml:space="preserve">正常    </v>
          </cell>
          <cell r="G876" t="str">
            <v xml:space="preserve">20190314    </v>
          </cell>
          <cell r="H876" t="str">
            <v xml:space="preserve">未冻结    </v>
          </cell>
          <cell r="I876" t="str">
            <v xml:space="preserve">9533.00    </v>
          </cell>
        </row>
        <row r="877">
          <cell r="E877" t="str">
            <v xml:space="preserve">130705197306240017    </v>
          </cell>
          <cell r="F877" t="str">
            <v xml:space="preserve">正常    </v>
          </cell>
          <cell r="G877" t="str">
            <v xml:space="preserve">20190314    </v>
          </cell>
          <cell r="H877" t="str">
            <v xml:space="preserve">未冻结    </v>
          </cell>
          <cell r="I877" t="str">
            <v xml:space="preserve">9233.00    </v>
          </cell>
        </row>
        <row r="878">
          <cell r="E878" t="str">
            <v xml:space="preserve">130705197203230916    </v>
          </cell>
          <cell r="F878" t="str">
            <v xml:space="preserve">正常    </v>
          </cell>
          <cell r="G878" t="str">
            <v xml:space="preserve">20190314    </v>
          </cell>
          <cell r="H878" t="str">
            <v xml:space="preserve">未冻结    </v>
          </cell>
          <cell r="I878" t="str">
            <v xml:space="preserve">14029.00    </v>
          </cell>
        </row>
        <row r="879">
          <cell r="E879" t="str">
            <v xml:space="preserve">150222198409013818    </v>
          </cell>
          <cell r="F879" t="str">
            <v xml:space="preserve">正常    </v>
          </cell>
          <cell r="G879" t="str">
            <v xml:space="preserve">20190314    </v>
          </cell>
          <cell r="H879" t="str">
            <v xml:space="preserve">未冻结    </v>
          </cell>
          <cell r="I879" t="str">
            <v xml:space="preserve">11687.00    </v>
          </cell>
        </row>
        <row r="880">
          <cell r="E880" t="str">
            <v xml:space="preserve">130721197104120017    </v>
          </cell>
          <cell r="F880" t="str">
            <v xml:space="preserve">正常    </v>
          </cell>
          <cell r="G880" t="str">
            <v xml:space="preserve">20190314    </v>
          </cell>
          <cell r="H880" t="str">
            <v xml:space="preserve">未冻结    </v>
          </cell>
          <cell r="I880" t="str">
            <v xml:space="preserve">12033.00    </v>
          </cell>
        </row>
        <row r="881">
          <cell r="E881" t="str">
            <v xml:space="preserve">15282419871019423X    </v>
          </cell>
          <cell r="F881" t="str">
            <v xml:space="preserve">正常    </v>
          </cell>
          <cell r="G881" t="str">
            <v xml:space="preserve">20190314    </v>
          </cell>
          <cell r="H881" t="str">
            <v xml:space="preserve">未冻结    </v>
          </cell>
          <cell r="I881" t="str">
            <v xml:space="preserve">13217.00    </v>
          </cell>
        </row>
        <row r="882">
          <cell r="E882" t="str">
            <v xml:space="preserve">130705198402090017    </v>
          </cell>
          <cell r="F882" t="str">
            <v xml:space="preserve">正常    </v>
          </cell>
          <cell r="G882" t="str">
            <v xml:space="preserve">20190314    </v>
          </cell>
          <cell r="H882" t="str">
            <v xml:space="preserve">未冻结    </v>
          </cell>
          <cell r="I882" t="str">
            <v xml:space="preserve">11687.00    </v>
          </cell>
        </row>
        <row r="883">
          <cell r="E883" t="str">
            <v xml:space="preserve">130703197102030330    </v>
          </cell>
          <cell r="F883" t="str">
            <v xml:space="preserve">正常    </v>
          </cell>
          <cell r="G883" t="str">
            <v xml:space="preserve">20190314    </v>
          </cell>
          <cell r="H883" t="str">
            <v xml:space="preserve">未冻结    </v>
          </cell>
          <cell r="I883" t="str">
            <v xml:space="preserve">14133.00    </v>
          </cell>
        </row>
        <row r="884">
          <cell r="E884" t="str">
            <v xml:space="preserve">130203198609292134    </v>
          </cell>
          <cell r="F884" t="str">
            <v xml:space="preserve">正常    </v>
          </cell>
          <cell r="G884" t="str">
            <v xml:space="preserve">20190314    </v>
          </cell>
          <cell r="H884" t="str">
            <v xml:space="preserve">未冻结    </v>
          </cell>
          <cell r="I884" t="str">
            <v xml:space="preserve">9131.00    </v>
          </cell>
        </row>
        <row r="885">
          <cell r="E885" t="str">
            <v xml:space="preserve">130181198611297966    </v>
          </cell>
          <cell r="F885" t="str">
            <v xml:space="preserve">正常    </v>
          </cell>
          <cell r="G885" t="str">
            <v xml:space="preserve">20190314    </v>
          </cell>
          <cell r="H885" t="str">
            <v xml:space="preserve">未冻结    </v>
          </cell>
          <cell r="I885" t="str">
            <v xml:space="preserve">8941.00    </v>
          </cell>
        </row>
        <row r="886">
          <cell r="E886" t="str">
            <v xml:space="preserve">130705198301230017    </v>
          </cell>
          <cell r="F886" t="str">
            <v xml:space="preserve">正常    </v>
          </cell>
          <cell r="G886" t="str">
            <v xml:space="preserve">20190314    </v>
          </cell>
          <cell r="H886" t="str">
            <v xml:space="preserve">未冻结    </v>
          </cell>
          <cell r="I886" t="str">
            <v xml:space="preserve">9131.00    </v>
          </cell>
        </row>
        <row r="887">
          <cell r="E887" t="str">
            <v xml:space="preserve">130721197005306019    </v>
          </cell>
          <cell r="F887" t="str">
            <v xml:space="preserve">正常    </v>
          </cell>
          <cell r="G887" t="str">
            <v xml:space="preserve">20190314    </v>
          </cell>
          <cell r="H887" t="str">
            <v xml:space="preserve">未冻结    </v>
          </cell>
          <cell r="I887" t="str">
            <v xml:space="preserve">12198.00    </v>
          </cell>
        </row>
        <row r="888">
          <cell r="E888" t="str">
            <v xml:space="preserve">130321198010058315    </v>
          </cell>
          <cell r="F888" t="str">
            <v xml:space="preserve">正常    </v>
          </cell>
          <cell r="G888" t="str">
            <v xml:space="preserve">20190314    </v>
          </cell>
          <cell r="H888" t="str">
            <v xml:space="preserve">未冻结    </v>
          </cell>
          <cell r="I888" t="str">
            <v xml:space="preserve">11687.00    </v>
          </cell>
        </row>
        <row r="889">
          <cell r="E889" t="str">
            <v xml:space="preserve">130705197604030915    </v>
          </cell>
          <cell r="F889" t="str">
            <v xml:space="preserve">正常    </v>
          </cell>
          <cell r="G889" t="str">
            <v xml:space="preserve">20190314    </v>
          </cell>
          <cell r="H889" t="str">
            <v xml:space="preserve">未冻结    </v>
          </cell>
          <cell r="I889" t="str">
            <v xml:space="preserve">9036.00    </v>
          </cell>
        </row>
        <row r="890">
          <cell r="E890" t="str">
            <v xml:space="preserve">130705197206030311    </v>
          </cell>
          <cell r="F890" t="str">
            <v xml:space="preserve">正常    </v>
          </cell>
          <cell r="G890" t="str">
            <v xml:space="preserve">20190314    </v>
          </cell>
          <cell r="H890" t="str">
            <v xml:space="preserve">未冻结    </v>
          </cell>
          <cell r="I890" t="str">
            <v xml:space="preserve">12342.00    </v>
          </cell>
        </row>
        <row r="891">
          <cell r="E891" t="str">
            <v xml:space="preserve">130705198111020019    </v>
          </cell>
          <cell r="F891" t="str">
            <v xml:space="preserve">正常    </v>
          </cell>
          <cell r="G891" t="str">
            <v xml:space="preserve">20190314    </v>
          </cell>
          <cell r="H891" t="str">
            <v xml:space="preserve">未冻结    </v>
          </cell>
          <cell r="I891" t="str">
            <v xml:space="preserve">7903.00    </v>
          </cell>
        </row>
        <row r="892">
          <cell r="E892" t="str">
            <v xml:space="preserve">130705198201180358    </v>
          </cell>
          <cell r="F892" t="str">
            <v xml:space="preserve">正常    </v>
          </cell>
          <cell r="G892" t="str">
            <v xml:space="preserve">20190314    </v>
          </cell>
          <cell r="H892" t="str">
            <v xml:space="preserve">未冻结    </v>
          </cell>
          <cell r="I892" t="str">
            <v xml:space="preserve">9211.00    </v>
          </cell>
        </row>
        <row r="893">
          <cell r="E893" t="str">
            <v xml:space="preserve">632124198607145196    </v>
          </cell>
          <cell r="F893" t="str">
            <v xml:space="preserve">正常    </v>
          </cell>
          <cell r="G893" t="str">
            <v xml:space="preserve">20190314    </v>
          </cell>
          <cell r="H893" t="str">
            <v xml:space="preserve">未冻结    </v>
          </cell>
          <cell r="I893" t="str">
            <v xml:space="preserve">8934.00    </v>
          </cell>
        </row>
        <row r="894">
          <cell r="E894" t="str">
            <v xml:space="preserve">130705197609240014    </v>
          </cell>
          <cell r="F894" t="str">
            <v xml:space="preserve">正常    </v>
          </cell>
          <cell r="G894" t="str">
            <v xml:space="preserve">20190314    </v>
          </cell>
          <cell r="H894" t="str">
            <v xml:space="preserve">未冻结    </v>
          </cell>
          <cell r="I894" t="str">
            <v xml:space="preserve">9381.00    </v>
          </cell>
        </row>
        <row r="895">
          <cell r="E895" t="str">
            <v xml:space="preserve">130705198709020937    </v>
          </cell>
          <cell r="F895" t="str">
            <v xml:space="preserve">正常    </v>
          </cell>
          <cell r="G895" t="str">
            <v xml:space="preserve">20190314    </v>
          </cell>
          <cell r="H895" t="str">
            <v xml:space="preserve">未冻结    </v>
          </cell>
          <cell r="I895" t="str">
            <v xml:space="preserve">7823.00    </v>
          </cell>
        </row>
        <row r="896">
          <cell r="E896" t="str">
            <v xml:space="preserve">132525197806021917    </v>
          </cell>
          <cell r="F896" t="str">
            <v xml:space="preserve">正常    </v>
          </cell>
          <cell r="G896" t="str">
            <v xml:space="preserve">20190314    </v>
          </cell>
          <cell r="H896" t="str">
            <v xml:space="preserve">未冻结    </v>
          </cell>
          <cell r="I896" t="str">
            <v xml:space="preserve">7754.00    </v>
          </cell>
        </row>
        <row r="897">
          <cell r="E897" t="str">
            <v xml:space="preserve">130705197401230917    </v>
          </cell>
          <cell r="F897" t="str">
            <v xml:space="preserve">正常    </v>
          </cell>
          <cell r="G897" t="str">
            <v xml:space="preserve">20190314    </v>
          </cell>
          <cell r="H897" t="str">
            <v xml:space="preserve">未冻结    </v>
          </cell>
          <cell r="I897" t="str">
            <v xml:space="preserve">16710.00    </v>
          </cell>
        </row>
        <row r="898">
          <cell r="E898" t="str">
            <v xml:space="preserve">130227198505061017    </v>
          </cell>
          <cell r="F898" t="str">
            <v xml:space="preserve">正常    </v>
          </cell>
          <cell r="G898" t="str">
            <v xml:space="preserve">20190314    </v>
          </cell>
          <cell r="H898" t="str">
            <v xml:space="preserve">未冻结    </v>
          </cell>
          <cell r="I898" t="str">
            <v xml:space="preserve">8934.00    </v>
          </cell>
        </row>
        <row r="899">
          <cell r="E899" t="str">
            <v xml:space="preserve">130503198610281869    </v>
          </cell>
          <cell r="F899" t="str">
            <v xml:space="preserve">正常    </v>
          </cell>
          <cell r="G899" t="str">
            <v xml:space="preserve">20190314    </v>
          </cell>
          <cell r="H899" t="str">
            <v xml:space="preserve">未冻结    </v>
          </cell>
          <cell r="I899" t="str">
            <v xml:space="preserve">8941.00    </v>
          </cell>
        </row>
        <row r="900">
          <cell r="E900" t="str">
            <v xml:space="preserve">130429198609302616    </v>
          </cell>
          <cell r="F900" t="str">
            <v xml:space="preserve">正常    </v>
          </cell>
          <cell r="G900" t="str">
            <v xml:space="preserve">20190314    </v>
          </cell>
          <cell r="H900" t="str">
            <v xml:space="preserve">未冻结    </v>
          </cell>
          <cell r="I900" t="str">
            <v xml:space="preserve">11687.00    </v>
          </cell>
        </row>
        <row r="901">
          <cell r="E901" t="str">
            <v xml:space="preserve">130623198406060613    </v>
          </cell>
          <cell r="F901" t="str">
            <v xml:space="preserve">正常    </v>
          </cell>
          <cell r="G901" t="str">
            <v xml:space="preserve">20190314    </v>
          </cell>
          <cell r="H901" t="str">
            <v xml:space="preserve">未冻结    </v>
          </cell>
          <cell r="I901" t="str">
            <v xml:space="preserve">10752.00    </v>
          </cell>
        </row>
        <row r="902">
          <cell r="E902" t="str">
            <v xml:space="preserve">130705197702150013    </v>
          </cell>
          <cell r="F902" t="str">
            <v xml:space="preserve">正常    </v>
          </cell>
          <cell r="G902" t="str">
            <v xml:space="preserve">20190314    </v>
          </cell>
          <cell r="H902" t="str">
            <v xml:space="preserve">未冻结    </v>
          </cell>
          <cell r="I902" t="str">
            <v xml:space="preserve">9525.00    </v>
          </cell>
        </row>
        <row r="903">
          <cell r="E903" t="str">
            <v xml:space="preserve">130705197512080931    </v>
          </cell>
          <cell r="F903" t="str">
            <v xml:space="preserve">正常    </v>
          </cell>
          <cell r="G903" t="str">
            <v xml:space="preserve">20190314    </v>
          </cell>
          <cell r="H903" t="str">
            <v xml:space="preserve">未冻结    </v>
          </cell>
          <cell r="I903" t="str">
            <v xml:space="preserve">9554.00    </v>
          </cell>
        </row>
        <row r="904">
          <cell r="E904" t="str">
            <v xml:space="preserve">132524197612182177    </v>
          </cell>
          <cell r="F904" t="str">
            <v xml:space="preserve">正常    </v>
          </cell>
          <cell r="G904" t="str">
            <v xml:space="preserve">20190314    </v>
          </cell>
          <cell r="H904" t="str">
            <v xml:space="preserve">未冻结    </v>
          </cell>
          <cell r="I904" t="str">
            <v xml:space="preserve">8513.00    </v>
          </cell>
        </row>
        <row r="905">
          <cell r="E905" t="str">
            <v xml:space="preserve">132521197607076311    </v>
          </cell>
          <cell r="F905" t="str">
            <v xml:space="preserve">正常    </v>
          </cell>
          <cell r="G905" t="str">
            <v xml:space="preserve">20190314    </v>
          </cell>
          <cell r="H905" t="str">
            <v xml:space="preserve">未冻结    </v>
          </cell>
          <cell r="I905" t="str">
            <v xml:space="preserve">7877.00    </v>
          </cell>
        </row>
        <row r="906">
          <cell r="E906" t="str">
            <v xml:space="preserve">130705197705250917    </v>
          </cell>
          <cell r="F906" t="str">
            <v xml:space="preserve">正常    </v>
          </cell>
          <cell r="G906" t="str">
            <v xml:space="preserve">20190314    </v>
          </cell>
          <cell r="H906" t="str">
            <v xml:space="preserve">未冻结    </v>
          </cell>
          <cell r="I906" t="str">
            <v xml:space="preserve">10281.00    </v>
          </cell>
        </row>
        <row r="907">
          <cell r="E907" t="str">
            <v xml:space="preserve">130705197003210339    </v>
          </cell>
          <cell r="F907" t="str">
            <v xml:space="preserve">正常    </v>
          </cell>
          <cell r="G907" t="str">
            <v xml:space="preserve">20190314    </v>
          </cell>
          <cell r="H907" t="str">
            <v xml:space="preserve">未冻结    </v>
          </cell>
          <cell r="I907" t="str">
            <v xml:space="preserve">9379.00    </v>
          </cell>
        </row>
        <row r="908">
          <cell r="E908" t="str">
            <v xml:space="preserve">132527197607152511    </v>
          </cell>
          <cell r="F908" t="str">
            <v xml:space="preserve">正常    </v>
          </cell>
          <cell r="G908" t="str">
            <v xml:space="preserve">20190314    </v>
          </cell>
          <cell r="H908" t="str">
            <v xml:space="preserve">未冻结    </v>
          </cell>
          <cell r="I908" t="str">
            <v xml:space="preserve">9237.00    </v>
          </cell>
        </row>
        <row r="909">
          <cell r="E909" t="str">
            <v xml:space="preserve">130705197811250937    </v>
          </cell>
          <cell r="F909" t="str">
            <v xml:space="preserve">正常    </v>
          </cell>
          <cell r="G909" t="str">
            <v xml:space="preserve">20190314    </v>
          </cell>
          <cell r="H909" t="str">
            <v xml:space="preserve">未冻结    </v>
          </cell>
          <cell r="I909" t="str">
            <v xml:space="preserve">9147.00    </v>
          </cell>
        </row>
        <row r="910">
          <cell r="E910" t="str">
            <v xml:space="preserve">130707198005100018    </v>
          </cell>
          <cell r="F910" t="str">
            <v xml:space="preserve">正常    </v>
          </cell>
          <cell r="G910" t="str">
            <v xml:space="preserve">20190314    </v>
          </cell>
          <cell r="H910" t="str">
            <v xml:space="preserve">未冻结    </v>
          </cell>
          <cell r="I910" t="str">
            <v xml:space="preserve">8682.00    </v>
          </cell>
        </row>
        <row r="911">
          <cell r="E911" t="str">
            <v xml:space="preserve">13070519750225001X    </v>
          </cell>
          <cell r="F911" t="str">
            <v xml:space="preserve">正常    </v>
          </cell>
          <cell r="G911" t="str">
            <v xml:space="preserve">20190314    </v>
          </cell>
          <cell r="H911" t="str">
            <v xml:space="preserve">未冻结    </v>
          </cell>
          <cell r="I911" t="str">
            <v xml:space="preserve">8823.00    </v>
          </cell>
        </row>
        <row r="912">
          <cell r="E912" t="str">
            <v xml:space="preserve">130705197612200013    </v>
          </cell>
          <cell r="F912" t="str">
            <v xml:space="preserve">正常    </v>
          </cell>
          <cell r="G912" t="str">
            <v xml:space="preserve">20190314    </v>
          </cell>
          <cell r="H912" t="str">
            <v xml:space="preserve">未冻结    </v>
          </cell>
          <cell r="I912" t="str">
            <v xml:space="preserve">8748.00    </v>
          </cell>
        </row>
        <row r="913">
          <cell r="E913" t="str">
            <v xml:space="preserve">130705198809300637    </v>
          </cell>
          <cell r="F913" t="str">
            <v xml:space="preserve">正常    </v>
          </cell>
          <cell r="G913" t="str">
            <v xml:space="preserve">20190314    </v>
          </cell>
          <cell r="H913" t="str">
            <v xml:space="preserve">未冻结    </v>
          </cell>
          <cell r="I913" t="str">
            <v xml:space="preserve">8699.00    </v>
          </cell>
        </row>
        <row r="914">
          <cell r="E914" t="str">
            <v xml:space="preserve">130705197907051510    </v>
          </cell>
          <cell r="F914" t="str">
            <v xml:space="preserve">正常    </v>
          </cell>
          <cell r="G914" t="str">
            <v xml:space="preserve">20190314    </v>
          </cell>
          <cell r="H914" t="str">
            <v xml:space="preserve">未冻结    </v>
          </cell>
          <cell r="I914" t="str">
            <v xml:space="preserve">9064.00    </v>
          </cell>
        </row>
        <row r="915">
          <cell r="E915" t="str">
            <v xml:space="preserve">130224198609120019    </v>
          </cell>
          <cell r="F915" t="str">
            <v xml:space="preserve">正常    </v>
          </cell>
          <cell r="G915" t="str">
            <v xml:space="preserve">20190314    </v>
          </cell>
          <cell r="H915" t="str">
            <v xml:space="preserve">未冻结    </v>
          </cell>
          <cell r="I915" t="str">
            <v xml:space="preserve">8934.00    </v>
          </cell>
        </row>
        <row r="916">
          <cell r="E916" t="str">
            <v xml:space="preserve">132530196812180013    </v>
          </cell>
          <cell r="F916" t="str">
            <v xml:space="preserve">正常    </v>
          </cell>
          <cell r="G916" t="str">
            <v xml:space="preserve">20190314    </v>
          </cell>
          <cell r="H916" t="str">
            <v xml:space="preserve">未冻结    </v>
          </cell>
          <cell r="I916" t="str">
            <v xml:space="preserve">14313.00    </v>
          </cell>
        </row>
        <row r="917">
          <cell r="E917" t="str">
            <v xml:space="preserve">362321198508283338    </v>
          </cell>
          <cell r="F917" t="str">
            <v xml:space="preserve">正常    </v>
          </cell>
          <cell r="G917" t="str">
            <v xml:space="preserve">20190314    </v>
          </cell>
          <cell r="H917" t="str">
            <v xml:space="preserve">未冻结    </v>
          </cell>
          <cell r="I917" t="str">
            <v xml:space="preserve">8231.00    </v>
          </cell>
        </row>
        <row r="918">
          <cell r="E918" t="str">
            <v xml:space="preserve">320382198206014531    </v>
          </cell>
          <cell r="F918" t="str">
            <v xml:space="preserve">正常    </v>
          </cell>
          <cell r="G918" t="str">
            <v xml:space="preserve">20190314    </v>
          </cell>
          <cell r="H918" t="str">
            <v xml:space="preserve">未冻结    </v>
          </cell>
          <cell r="I918" t="str">
            <v xml:space="preserve">9915.00    </v>
          </cell>
        </row>
        <row r="919">
          <cell r="E919" t="str">
            <v xml:space="preserve">130632198304053056    </v>
          </cell>
          <cell r="F919" t="str">
            <v xml:space="preserve">正常    </v>
          </cell>
          <cell r="G919" t="str">
            <v xml:space="preserve">20190314    </v>
          </cell>
          <cell r="H919" t="str">
            <v xml:space="preserve">未冻结    </v>
          </cell>
          <cell r="I919" t="str">
            <v xml:space="preserve">10470.00    </v>
          </cell>
        </row>
        <row r="920">
          <cell r="E920" t="str">
            <v xml:space="preserve">130203197811253652    </v>
          </cell>
          <cell r="F920" t="str">
            <v xml:space="preserve">正常    </v>
          </cell>
          <cell r="G920" t="str">
            <v xml:space="preserve">20190314    </v>
          </cell>
          <cell r="H920" t="str">
            <v xml:space="preserve">未冻结    </v>
          </cell>
          <cell r="I920" t="str">
            <v xml:space="preserve">8115.00    </v>
          </cell>
        </row>
        <row r="921">
          <cell r="E921" t="str">
            <v xml:space="preserve">130205197408241814    </v>
          </cell>
          <cell r="F921" t="str">
            <v xml:space="preserve">正常    </v>
          </cell>
          <cell r="G921" t="str">
            <v xml:space="preserve">20190314    </v>
          </cell>
          <cell r="H921" t="str">
            <v xml:space="preserve">未冻结    </v>
          </cell>
          <cell r="I921" t="str">
            <v xml:space="preserve">5695.00    </v>
          </cell>
        </row>
        <row r="922">
          <cell r="E922" t="str">
            <v xml:space="preserve">130204197808233614    </v>
          </cell>
          <cell r="F922" t="str">
            <v xml:space="preserve">正常    </v>
          </cell>
          <cell r="G922" t="str">
            <v xml:space="preserve">20190314    </v>
          </cell>
          <cell r="H922" t="str">
            <v xml:space="preserve">未冻结    </v>
          </cell>
          <cell r="I922" t="str">
            <v xml:space="preserve">6020.00    </v>
          </cell>
        </row>
        <row r="923">
          <cell r="E923" t="str">
            <v xml:space="preserve">130202197102091236    </v>
          </cell>
          <cell r="F923" t="str">
            <v xml:space="preserve">正常    </v>
          </cell>
          <cell r="G923" t="str">
            <v xml:space="preserve">20190314    </v>
          </cell>
          <cell r="H923" t="str">
            <v xml:space="preserve">未冻结    </v>
          </cell>
          <cell r="I923" t="str">
            <v xml:space="preserve">5121.00    </v>
          </cell>
        </row>
        <row r="924">
          <cell r="E924" t="str">
            <v xml:space="preserve">130203197707063314    </v>
          </cell>
          <cell r="F924" t="str">
            <v xml:space="preserve">正常    </v>
          </cell>
          <cell r="G924" t="str">
            <v xml:space="preserve">20190314    </v>
          </cell>
          <cell r="H924" t="str">
            <v xml:space="preserve">未冻结    </v>
          </cell>
          <cell r="I924" t="str">
            <v xml:space="preserve">5286.00    </v>
          </cell>
        </row>
        <row r="925">
          <cell r="E925" t="str">
            <v xml:space="preserve">130203197404132116    </v>
          </cell>
          <cell r="F925" t="str">
            <v xml:space="preserve">正常    </v>
          </cell>
          <cell r="G925" t="str">
            <v xml:space="preserve">20190314    </v>
          </cell>
          <cell r="H925" t="str">
            <v xml:space="preserve">未冻结    </v>
          </cell>
          <cell r="I925" t="str">
            <v xml:space="preserve">5015.00    </v>
          </cell>
        </row>
        <row r="926">
          <cell r="E926" t="str">
            <v xml:space="preserve">130205196904051513    </v>
          </cell>
          <cell r="F926" t="str">
            <v xml:space="preserve">正常    </v>
          </cell>
          <cell r="G926" t="str">
            <v xml:space="preserve">20190314    </v>
          </cell>
          <cell r="H926" t="str">
            <v xml:space="preserve">未冻结    </v>
          </cell>
          <cell r="I926" t="str">
            <v xml:space="preserve">4898.00    </v>
          </cell>
        </row>
        <row r="927">
          <cell r="E927" t="str">
            <v xml:space="preserve">411381198203294810    </v>
          </cell>
          <cell r="F927" t="str">
            <v xml:space="preserve">正常    </v>
          </cell>
          <cell r="G927" t="str">
            <v xml:space="preserve">20190314    </v>
          </cell>
          <cell r="H927" t="str">
            <v xml:space="preserve">未冻结    </v>
          </cell>
          <cell r="I927" t="str">
            <v xml:space="preserve">8934.00    </v>
          </cell>
        </row>
        <row r="928">
          <cell r="E928" t="str">
            <v xml:space="preserve">130682198606190615    </v>
          </cell>
          <cell r="F928" t="str">
            <v xml:space="preserve">正常    </v>
          </cell>
          <cell r="G928" t="str">
            <v xml:space="preserve">20190314    </v>
          </cell>
          <cell r="H928" t="str">
            <v xml:space="preserve">未冻结    </v>
          </cell>
          <cell r="I928" t="str">
            <v xml:space="preserve">10752.00    </v>
          </cell>
        </row>
        <row r="929">
          <cell r="E929" t="str">
            <v xml:space="preserve">130705198906010332    </v>
          </cell>
          <cell r="F929" t="str">
            <v xml:space="preserve">正常    </v>
          </cell>
          <cell r="G929" t="str">
            <v xml:space="preserve">20190314    </v>
          </cell>
          <cell r="H929" t="str">
            <v xml:space="preserve">未冻结    </v>
          </cell>
          <cell r="I929" t="str">
            <v xml:space="preserve">9883.00    </v>
          </cell>
        </row>
        <row r="930">
          <cell r="E930" t="str">
            <v xml:space="preserve">130623198302134411    </v>
          </cell>
          <cell r="F930" t="str">
            <v xml:space="preserve">正常    </v>
          </cell>
          <cell r="G930" t="str">
            <v xml:space="preserve">20190314    </v>
          </cell>
          <cell r="H930" t="str">
            <v xml:space="preserve">未冻结    </v>
          </cell>
          <cell r="I930" t="str">
            <v xml:space="preserve">10752.00    </v>
          </cell>
        </row>
        <row r="931">
          <cell r="E931" t="str">
            <v xml:space="preserve">130705197406210018    </v>
          </cell>
          <cell r="F931" t="str">
            <v xml:space="preserve">正常    </v>
          </cell>
          <cell r="G931" t="str">
            <v xml:space="preserve">20190314    </v>
          </cell>
          <cell r="H931" t="str">
            <v xml:space="preserve">未冻结    </v>
          </cell>
          <cell r="I931" t="str">
            <v xml:space="preserve">16710.00    </v>
          </cell>
        </row>
        <row r="932">
          <cell r="E932" t="str">
            <v xml:space="preserve">130705197307010918    </v>
          </cell>
          <cell r="F932" t="str">
            <v xml:space="preserve">正常    </v>
          </cell>
          <cell r="G932" t="str">
            <v xml:space="preserve">20190314    </v>
          </cell>
          <cell r="H932" t="str">
            <v xml:space="preserve">未冻结    </v>
          </cell>
          <cell r="I932" t="str">
            <v xml:space="preserve">14012.00    </v>
          </cell>
        </row>
        <row r="933">
          <cell r="E933" t="str">
            <v xml:space="preserve">130705198608180616    </v>
          </cell>
          <cell r="F933" t="str">
            <v xml:space="preserve">正常    </v>
          </cell>
          <cell r="G933" t="str">
            <v xml:space="preserve">20190314    </v>
          </cell>
          <cell r="H933" t="str">
            <v xml:space="preserve">未冻结    </v>
          </cell>
          <cell r="I933" t="str">
            <v xml:space="preserve">11687.00    </v>
          </cell>
        </row>
        <row r="934">
          <cell r="E934" t="str">
            <v xml:space="preserve">130705197708150356    </v>
          </cell>
          <cell r="F934" t="str">
            <v xml:space="preserve">正常    </v>
          </cell>
          <cell r="G934" t="str">
            <v xml:space="preserve">20190314    </v>
          </cell>
          <cell r="H934" t="str">
            <v xml:space="preserve">未冻结    </v>
          </cell>
          <cell r="I934" t="str">
            <v xml:space="preserve">11942.00    </v>
          </cell>
        </row>
        <row r="935">
          <cell r="E935" t="str">
            <v xml:space="preserve">132530197602160035    </v>
          </cell>
          <cell r="F935" t="str">
            <v xml:space="preserve">正常    </v>
          </cell>
          <cell r="G935" t="str">
            <v xml:space="preserve">20190314    </v>
          </cell>
          <cell r="H935" t="str">
            <v xml:space="preserve">未冻结    </v>
          </cell>
          <cell r="I935" t="str">
            <v xml:space="preserve">10824.00    </v>
          </cell>
        </row>
        <row r="936">
          <cell r="E936" t="str">
            <v xml:space="preserve">130725198302050830    </v>
          </cell>
          <cell r="F936" t="str">
            <v xml:space="preserve">正常    </v>
          </cell>
          <cell r="G936" t="str">
            <v xml:space="preserve">20190314    </v>
          </cell>
          <cell r="H936" t="str">
            <v xml:space="preserve">未冻结    </v>
          </cell>
          <cell r="I936" t="str">
            <v xml:space="preserve">8934.00    </v>
          </cell>
        </row>
        <row r="937">
          <cell r="E937" t="str">
            <v xml:space="preserve">130705198706093022    </v>
          </cell>
          <cell r="F937" t="str">
            <v xml:space="preserve">正常    </v>
          </cell>
          <cell r="G937" t="str">
            <v xml:space="preserve">20190314    </v>
          </cell>
          <cell r="H937" t="str">
            <v xml:space="preserve">未冻结    </v>
          </cell>
          <cell r="I937" t="str">
            <v xml:space="preserve">8941.00    </v>
          </cell>
        </row>
        <row r="938">
          <cell r="E938" t="str">
            <v xml:space="preserve">130705197407132111    </v>
          </cell>
          <cell r="F938" t="str">
            <v xml:space="preserve">正常    </v>
          </cell>
          <cell r="G938" t="str">
            <v xml:space="preserve">20190314    </v>
          </cell>
          <cell r="H938" t="str">
            <v xml:space="preserve">未冻结    </v>
          </cell>
          <cell r="I938" t="str">
            <v xml:space="preserve">8101.00    </v>
          </cell>
        </row>
        <row r="939">
          <cell r="E939" t="str">
            <v xml:space="preserve">130705197611010015    </v>
          </cell>
          <cell r="F939" t="str">
            <v xml:space="preserve">正常    </v>
          </cell>
          <cell r="G939" t="str">
            <v xml:space="preserve">20190314    </v>
          </cell>
          <cell r="H939" t="str">
            <v xml:space="preserve">未冻结    </v>
          </cell>
          <cell r="I939" t="str">
            <v xml:space="preserve">11002.00    </v>
          </cell>
        </row>
        <row r="940">
          <cell r="E940" t="str">
            <v xml:space="preserve">130205197304120014    </v>
          </cell>
          <cell r="F940" t="str">
            <v xml:space="preserve">正常    </v>
          </cell>
          <cell r="G940" t="str">
            <v xml:space="preserve">20190314    </v>
          </cell>
          <cell r="H940" t="str">
            <v xml:space="preserve">未冻结    </v>
          </cell>
          <cell r="I940" t="str">
            <v xml:space="preserve">5260.00    </v>
          </cell>
        </row>
        <row r="941">
          <cell r="E941" t="str">
            <v xml:space="preserve">130202197809057015    </v>
          </cell>
          <cell r="F941" t="str">
            <v xml:space="preserve">正常    </v>
          </cell>
          <cell r="G941" t="str">
            <v xml:space="preserve">20190314    </v>
          </cell>
          <cell r="H941" t="str">
            <v xml:space="preserve">未冻结    </v>
          </cell>
          <cell r="I941" t="str">
            <v xml:space="preserve">5535.00    </v>
          </cell>
        </row>
        <row r="942">
          <cell r="E942" t="str">
            <v xml:space="preserve">130223197306106614    </v>
          </cell>
          <cell r="F942" t="str">
            <v xml:space="preserve">正常    </v>
          </cell>
          <cell r="G942" t="str">
            <v xml:space="preserve">20190314    </v>
          </cell>
          <cell r="H942" t="str">
            <v xml:space="preserve">未冻结    </v>
          </cell>
          <cell r="I942" t="str">
            <v xml:space="preserve">5091.00    </v>
          </cell>
        </row>
        <row r="943">
          <cell r="E943" t="str">
            <v xml:space="preserve">130205197009021814    </v>
          </cell>
          <cell r="F943" t="str">
            <v xml:space="preserve">正常    </v>
          </cell>
          <cell r="G943" t="str">
            <v xml:space="preserve">20190314    </v>
          </cell>
          <cell r="H943" t="str">
            <v xml:space="preserve">未冻结    </v>
          </cell>
          <cell r="I943" t="str">
            <v xml:space="preserve">5407.00    </v>
          </cell>
        </row>
        <row r="944">
          <cell r="E944" t="str">
            <v xml:space="preserve">130202198501010637    </v>
          </cell>
          <cell r="F944" t="str">
            <v xml:space="preserve">正常    </v>
          </cell>
          <cell r="G944" t="str">
            <v xml:space="preserve">20190314    </v>
          </cell>
          <cell r="H944" t="str">
            <v xml:space="preserve">未冻结    </v>
          </cell>
          <cell r="I944" t="str">
            <v xml:space="preserve">4320.00    </v>
          </cell>
        </row>
        <row r="945">
          <cell r="E945" t="str">
            <v xml:space="preserve">130203197009093356    </v>
          </cell>
          <cell r="F945" t="str">
            <v xml:space="preserve">正常    </v>
          </cell>
          <cell r="G945" t="str">
            <v xml:space="preserve">20190314    </v>
          </cell>
          <cell r="H945" t="str">
            <v xml:space="preserve">未冻结    </v>
          </cell>
          <cell r="I945" t="str">
            <v xml:space="preserve">5595.00    </v>
          </cell>
        </row>
        <row r="946">
          <cell r="E946" t="str">
            <v xml:space="preserve">130205197405300014    </v>
          </cell>
          <cell r="F946" t="str">
            <v xml:space="preserve">正常    </v>
          </cell>
          <cell r="G946" t="str">
            <v xml:space="preserve">20190314    </v>
          </cell>
          <cell r="H946" t="str">
            <v xml:space="preserve">未冻结    </v>
          </cell>
          <cell r="I946" t="str">
            <v xml:space="preserve">5384.00    </v>
          </cell>
        </row>
        <row r="947">
          <cell r="E947" t="str">
            <v xml:space="preserve">130202197309142715    </v>
          </cell>
          <cell r="F947" t="str">
            <v xml:space="preserve">正常    </v>
          </cell>
          <cell r="G947" t="str">
            <v xml:space="preserve">20190314    </v>
          </cell>
          <cell r="H947" t="str">
            <v xml:space="preserve">未冻结    </v>
          </cell>
          <cell r="I947" t="str">
            <v xml:space="preserve">4439.00    </v>
          </cell>
        </row>
        <row r="948">
          <cell r="E948" t="str">
            <v xml:space="preserve">130204197807041856    </v>
          </cell>
          <cell r="F948" t="str">
            <v xml:space="preserve">正常    </v>
          </cell>
          <cell r="G948" t="str">
            <v xml:space="preserve">20190314    </v>
          </cell>
          <cell r="H948" t="str">
            <v xml:space="preserve">未冻结    </v>
          </cell>
          <cell r="I948" t="str">
            <v xml:space="preserve">4811.00    </v>
          </cell>
        </row>
        <row r="949">
          <cell r="E949" t="str">
            <v xml:space="preserve">130204197001292410    </v>
          </cell>
          <cell r="F949" t="str">
            <v xml:space="preserve">正常    </v>
          </cell>
          <cell r="G949" t="str">
            <v xml:space="preserve">20190314    </v>
          </cell>
          <cell r="H949" t="str">
            <v xml:space="preserve">未冻结    </v>
          </cell>
          <cell r="I949" t="str">
            <v xml:space="preserve">6435.00    </v>
          </cell>
        </row>
        <row r="950">
          <cell r="E950" t="str">
            <v xml:space="preserve">130205197803013918    </v>
          </cell>
          <cell r="F950" t="str">
            <v xml:space="preserve">正常    </v>
          </cell>
          <cell r="G950" t="str">
            <v xml:space="preserve">20190314    </v>
          </cell>
          <cell r="H950" t="str">
            <v xml:space="preserve">未冻结    </v>
          </cell>
          <cell r="I950" t="str">
            <v xml:space="preserve">4511.00    </v>
          </cell>
        </row>
        <row r="951">
          <cell r="E951" t="str">
            <v xml:space="preserve">130203197706063013    </v>
          </cell>
          <cell r="F951" t="str">
            <v xml:space="preserve">正常    </v>
          </cell>
          <cell r="G951" t="str">
            <v xml:space="preserve">20190314    </v>
          </cell>
          <cell r="H951" t="str">
            <v xml:space="preserve">未冻结    </v>
          </cell>
          <cell r="I951" t="str">
            <v xml:space="preserve">5054.00    </v>
          </cell>
        </row>
        <row r="952">
          <cell r="E952" t="str">
            <v xml:space="preserve">130203198308043038    </v>
          </cell>
          <cell r="F952" t="str">
            <v xml:space="preserve">正常    </v>
          </cell>
          <cell r="G952" t="str">
            <v xml:space="preserve">20190314    </v>
          </cell>
          <cell r="H952" t="str">
            <v xml:space="preserve">未冻结    </v>
          </cell>
          <cell r="I952" t="str">
            <v xml:space="preserve">5638.00    </v>
          </cell>
        </row>
        <row r="953">
          <cell r="E953" t="str">
            <v xml:space="preserve">13020619810621001X    </v>
          </cell>
          <cell r="F953" t="str">
            <v xml:space="preserve">正常    </v>
          </cell>
          <cell r="G953" t="str">
            <v xml:space="preserve">20190314    </v>
          </cell>
          <cell r="H953" t="str">
            <v xml:space="preserve">未冻结    </v>
          </cell>
          <cell r="I953" t="str">
            <v xml:space="preserve">4711.00    </v>
          </cell>
        </row>
        <row r="954">
          <cell r="E954" t="str">
            <v xml:space="preserve">13020419781219243X    </v>
          </cell>
          <cell r="F954" t="str">
            <v xml:space="preserve">正常    </v>
          </cell>
          <cell r="G954" t="str">
            <v xml:space="preserve">20190314    </v>
          </cell>
          <cell r="H954" t="str">
            <v xml:space="preserve">未冻结    </v>
          </cell>
          <cell r="I954" t="str">
            <v xml:space="preserve">5850.00    </v>
          </cell>
        </row>
        <row r="955">
          <cell r="E955" t="str">
            <v xml:space="preserve">130204197709150012    </v>
          </cell>
          <cell r="F955" t="str">
            <v xml:space="preserve">正常    </v>
          </cell>
          <cell r="G955" t="str">
            <v xml:space="preserve">20190314    </v>
          </cell>
          <cell r="H955" t="str">
            <v xml:space="preserve">未冻结    </v>
          </cell>
          <cell r="I955" t="str">
            <v xml:space="preserve">6992.00    </v>
          </cell>
        </row>
        <row r="956">
          <cell r="E956" t="str">
            <v xml:space="preserve">130223197710039011    </v>
          </cell>
          <cell r="F956" t="str">
            <v xml:space="preserve">正常    </v>
          </cell>
          <cell r="G956" t="str">
            <v xml:space="preserve">20190314    </v>
          </cell>
          <cell r="H956" t="str">
            <v xml:space="preserve">未冻结    </v>
          </cell>
          <cell r="I956" t="str">
            <v xml:space="preserve">5967.00    </v>
          </cell>
        </row>
        <row r="957">
          <cell r="E957" t="str">
            <v xml:space="preserve">130202197604012139    </v>
          </cell>
          <cell r="F957" t="str">
            <v xml:space="preserve">正常    </v>
          </cell>
          <cell r="G957" t="str">
            <v xml:space="preserve">20190314    </v>
          </cell>
          <cell r="H957" t="str">
            <v xml:space="preserve">未冻结    </v>
          </cell>
          <cell r="I957" t="str">
            <v xml:space="preserve">7616.00    </v>
          </cell>
        </row>
        <row r="958">
          <cell r="E958" t="str">
            <v xml:space="preserve">130203197607223317    </v>
          </cell>
          <cell r="F958" t="str">
            <v xml:space="preserve">正常    </v>
          </cell>
          <cell r="G958" t="str">
            <v xml:space="preserve">20190314    </v>
          </cell>
          <cell r="H958" t="str">
            <v xml:space="preserve">未冻结    </v>
          </cell>
          <cell r="I958" t="str">
            <v xml:space="preserve">3940.00    </v>
          </cell>
        </row>
        <row r="959">
          <cell r="E959" t="str">
            <v xml:space="preserve">130203197608312119    </v>
          </cell>
          <cell r="F959" t="str">
            <v xml:space="preserve">正常    </v>
          </cell>
          <cell r="G959" t="str">
            <v xml:space="preserve">20190314    </v>
          </cell>
          <cell r="H959" t="str">
            <v xml:space="preserve">未冻结    </v>
          </cell>
          <cell r="I959" t="str">
            <v xml:space="preserve">5861.00    </v>
          </cell>
        </row>
        <row r="960">
          <cell r="E960" t="str">
            <v xml:space="preserve">130204197304151519    </v>
          </cell>
          <cell r="F960" t="str">
            <v xml:space="preserve">正常    </v>
          </cell>
          <cell r="G960" t="str">
            <v xml:space="preserve">20190314    </v>
          </cell>
          <cell r="H960" t="str">
            <v xml:space="preserve">未冻结    </v>
          </cell>
          <cell r="I960" t="str">
            <v xml:space="preserve">7014.00    </v>
          </cell>
        </row>
        <row r="961">
          <cell r="E961" t="str">
            <v xml:space="preserve">130202197202260316    </v>
          </cell>
          <cell r="F961" t="str">
            <v xml:space="preserve">正常    </v>
          </cell>
          <cell r="G961" t="str">
            <v xml:space="preserve">20190314    </v>
          </cell>
          <cell r="H961" t="str">
            <v xml:space="preserve">未冻结    </v>
          </cell>
          <cell r="I961" t="str">
            <v xml:space="preserve">4926.00    </v>
          </cell>
        </row>
        <row r="962">
          <cell r="E962" t="str">
            <v xml:space="preserve">130205197812161533    </v>
          </cell>
          <cell r="F962" t="str">
            <v xml:space="preserve">正常    </v>
          </cell>
          <cell r="G962" t="str">
            <v xml:space="preserve">20190314    </v>
          </cell>
          <cell r="H962" t="str">
            <v xml:space="preserve">未冻结    </v>
          </cell>
          <cell r="I962" t="str">
            <v xml:space="preserve">5058.00    </v>
          </cell>
        </row>
        <row r="963">
          <cell r="E963" t="str">
            <v xml:space="preserve">130206197701030318    </v>
          </cell>
          <cell r="F963" t="str">
            <v xml:space="preserve">正常    </v>
          </cell>
          <cell r="G963" t="str">
            <v xml:space="preserve">20190314    </v>
          </cell>
          <cell r="H963" t="str">
            <v xml:space="preserve">未冻结    </v>
          </cell>
          <cell r="I963" t="str">
            <v xml:space="preserve">6347.00    </v>
          </cell>
        </row>
        <row r="964">
          <cell r="E964" t="str">
            <v xml:space="preserve">130203197711152715    </v>
          </cell>
          <cell r="F964" t="str">
            <v xml:space="preserve">正常    </v>
          </cell>
          <cell r="G964" t="str">
            <v xml:space="preserve">20190314    </v>
          </cell>
          <cell r="H964" t="str">
            <v xml:space="preserve">未冻结    </v>
          </cell>
          <cell r="I964" t="str">
            <v xml:space="preserve">8177.00    </v>
          </cell>
        </row>
        <row r="965">
          <cell r="E965" t="str">
            <v xml:space="preserve">371524198808092411    </v>
          </cell>
          <cell r="F965" t="str">
            <v xml:space="preserve">正常    </v>
          </cell>
          <cell r="G965" t="str">
            <v xml:space="preserve">20190314    </v>
          </cell>
          <cell r="H965" t="str">
            <v xml:space="preserve">未冻结    </v>
          </cell>
          <cell r="I965" t="str">
            <v xml:space="preserve">9188.00    </v>
          </cell>
        </row>
        <row r="966">
          <cell r="E966" t="str">
            <v xml:space="preserve">130205198112273918    </v>
          </cell>
          <cell r="F966" t="str">
            <v xml:space="preserve">正常    </v>
          </cell>
          <cell r="G966" t="str">
            <v xml:space="preserve">20190314    </v>
          </cell>
          <cell r="H966" t="str">
            <v xml:space="preserve">未冻结    </v>
          </cell>
          <cell r="I966" t="str">
            <v xml:space="preserve">4309.00    </v>
          </cell>
        </row>
        <row r="967">
          <cell r="E967" t="str">
            <v xml:space="preserve">130203197308113011    </v>
          </cell>
          <cell r="F967" t="str">
            <v xml:space="preserve">正常    </v>
          </cell>
          <cell r="G967" t="str">
            <v xml:space="preserve">20190314    </v>
          </cell>
          <cell r="H967" t="str">
            <v xml:space="preserve">未冻结    </v>
          </cell>
          <cell r="I967" t="str">
            <v xml:space="preserve">5376.00    </v>
          </cell>
        </row>
        <row r="968">
          <cell r="E968" t="str">
            <v xml:space="preserve">130203196902092116    </v>
          </cell>
          <cell r="F968" t="str">
            <v xml:space="preserve">正常    </v>
          </cell>
          <cell r="G968" t="str">
            <v xml:space="preserve">20190314    </v>
          </cell>
          <cell r="H968" t="str">
            <v xml:space="preserve">未冻结    </v>
          </cell>
          <cell r="I968" t="str">
            <v xml:space="preserve">16710.00    </v>
          </cell>
        </row>
        <row r="969">
          <cell r="E969" t="str">
            <v xml:space="preserve">13032219920321221X    </v>
          </cell>
          <cell r="F969" t="str">
            <v xml:space="preserve">正常    </v>
          </cell>
          <cell r="G969" t="str">
            <v xml:space="preserve">20190314    </v>
          </cell>
          <cell r="H969" t="str">
            <v xml:space="preserve">未冻结    </v>
          </cell>
          <cell r="I969" t="str">
            <v xml:space="preserve">4749.00    </v>
          </cell>
        </row>
        <row r="970">
          <cell r="E970" t="str">
            <v xml:space="preserve">130324199303205415    </v>
          </cell>
          <cell r="F970" t="str">
            <v xml:space="preserve">正常    </v>
          </cell>
          <cell r="G970" t="str">
            <v xml:space="preserve">20190314    </v>
          </cell>
          <cell r="H970" t="str">
            <v xml:space="preserve">未冻结    </v>
          </cell>
          <cell r="I970" t="str">
            <v xml:space="preserve">4749.00    </v>
          </cell>
        </row>
        <row r="971">
          <cell r="E971" t="str">
            <v xml:space="preserve">13028119911208531X    </v>
          </cell>
          <cell r="F971" t="str">
            <v xml:space="preserve">正常    </v>
          </cell>
          <cell r="G971" t="str">
            <v xml:space="preserve">20190314    </v>
          </cell>
          <cell r="H971" t="str">
            <v xml:space="preserve">未冻结    </v>
          </cell>
          <cell r="I971" t="str">
            <v xml:space="preserve">4749.00    </v>
          </cell>
        </row>
        <row r="972">
          <cell r="E972" t="str">
            <v xml:space="preserve">130323199401212225    </v>
          </cell>
          <cell r="F972" t="str">
            <v xml:space="preserve">正常    </v>
          </cell>
          <cell r="G972" t="str">
            <v xml:space="preserve">20190314    </v>
          </cell>
          <cell r="H972" t="str">
            <v xml:space="preserve">未冻结    </v>
          </cell>
          <cell r="I972" t="str">
            <v xml:space="preserve">4749.00    </v>
          </cell>
        </row>
        <row r="973">
          <cell r="E973" t="str">
            <v xml:space="preserve">130203199606233619    </v>
          </cell>
          <cell r="F973" t="str">
            <v xml:space="preserve">正常    </v>
          </cell>
          <cell r="G973" t="str">
            <v xml:space="preserve">20190314    </v>
          </cell>
          <cell r="H973" t="str">
            <v xml:space="preserve">未冻结    </v>
          </cell>
          <cell r="I973" t="str">
            <v xml:space="preserve">4000.00    </v>
          </cell>
        </row>
        <row r="974">
          <cell r="E974" t="str">
            <v xml:space="preserve">130225199509130026    </v>
          </cell>
          <cell r="F974" t="str">
            <v xml:space="preserve">正常    </v>
          </cell>
          <cell r="G974" t="str">
            <v xml:space="preserve">20190314    </v>
          </cell>
          <cell r="H974" t="str">
            <v xml:space="preserve">未冻结    </v>
          </cell>
          <cell r="I974" t="str">
            <v xml:space="preserve">4000.00    </v>
          </cell>
        </row>
        <row r="975">
          <cell r="E975" t="str">
            <v xml:space="preserve">130204199509142412    </v>
          </cell>
          <cell r="F975" t="str">
            <v xml:space="preserve">正常    </v>
          </cell>
          <cell r="G975" t="str">
            <v xml:space="preserve">20190314    </v>
          </cell>
          <cell r="H975" t="str">
            <v xml:space="preserve">未冻结    </v>
          </cell>
          <cell r="I975" t="str">
            <v xml:space="preserve">4000.00    </v>
          </cell>
        </row>
        <row r="976">
          <cell r="E976" t="str">
            <v xml:space="preserve">130203199407203011    </v>
          </cell>
          <cell r="F976" t="str">
            <v xml:space="preserve">正常    </v>
          </cell>
          <cell r="G976" t="str">
            <v xml:space="preserve">20190314    </v>
          </cell>
          <cell r="H976" t="str">
            <v xml:space="preserve">未冻结    </v>
          </cell>
          <cell r="I976" t="str">
            <v xml:space="preserve">4000.00    </v>
          </cell>
        </row>
        <row r="977">
          <cell r="E977" t="str">
            <v xml:space="preserve">130283199110211944    </v>
          </cell>
          <cell r="F977" t="str">
            <v xml:space="preserve">封存    </v>
          </cell>
          <cell r="G977" t="str">
            <v xml:space="preserve">20190314    </v>
          </cell>
          <cell r="H977" t="str">
            <v xml:space="preserve">未冻结    </v>
          </cell>
          <cell r="I977" t="str">
            <v xml:space="preserve">4749.00    </v>
          </cell>
        </row>
        <row r="978">
          <cell r="E978" t="str">
            <v xml:space="preserve">150429198501053631    </v>
          </cell>
          <cell r="F978" t="str">
            <v xml:space="preserve">正常    </v>
          </cell>
          <cell r="G978" t="str">
            <v xml:space="preserve">20190314    </v>
          </cell>
          <cell r="H978" t="str">
            <v xml:space="preserve">未冻结    </v>
          </cell>
          <cell r="I978" t="str">
            <v xml:space="preserve">11000.00    </v>
          </cell>
        </row>
        <row r="979">
          <cell r="E979" t="str">
            <v xml:space="preserve">130203198201033315    </v>
          </cell>
          <cell r="F979" t="str">
            <v xml:space="preserve">正常    </v>
          </cell>
          <cell r="G979" t="str">
            <v xml:space="preserve">20190414    </v>
          </cell>
          <cell r="H979" t="str">
            <v xml:space="preserve">未冻结    </v>
          </cell>
          <cell r="I979" t="str">
            <v xml:space="preserve">4865.00    </v>
          </cell>
        </row>
        <row r="980">
          <cell r="E980" t="str">
            <v xml:space="preserve">130203198508163616    </v>
          </cell>
          <cell r="F980" t="str">
            <v xml:space="preserve">正常    </v>
          </cell>
          <cell r="G980" t="str">
            <v xml:space="preserve">20190414    </v>
          </cell>
          <cell r="H980" t="str">
            <v xml:space="preserve">未冻结    </v>
          </cell>
          <cell r="I980" t="str">
            <v xml:space="preserve">4756.00    </v>
          </cell>
        </row>
        <row r="981">
          <cell r="E981" t="str">
            <v xml:space="preserve">130204198801122430    </v>
          </cell>
          <cell r="F981" t="str">
            <v xml:space="preserve">正常    </v>
          </cell>
          <cell r="G981" t="str">
            <v xml:space="preserve">20190414    </v>
          </cell>
          <cell r="H981" t="str">
            <v xml:space="preserve">未冻结    </v>
          </cell>
          <cell r="I981" t="str">
            <v xml:space="preserve">5496.00    </v>
          </cell>
        </row>
        <row r="982">
          <cell r="E982" t="str">
            <v xml:space="preserve">130202198609262713    </v>
          </cell>
          <cell r="F982" t="str">
            <v xml:space="preserve">正常    </v>
          </cell>
          <cell r="G982" t="str">
            <v xml:space="preserve">20190414    </v>
          </cell>
          <cell r="H982" t="str">
            <v xml:space="preserve">未冻结    </v>
          </cell>
          <cell r="I982" t="str">
            <v xml:space="preserve">5707.00    </v>
          </cell>
        </row>
        <row r="983">
          <cell r="E983" t="str">
            <v xml:space="preserve">130281198709161536    </v>
          </cell>
          <cell r="F983" t="str">
            <v xml:space="preserve">正常    </v>
          </cell>
          <cell r="G983" t="str">
            <v xml:space="preserve">20190414    </v>
          </cell>
          <cell r="H983" t="str">
            <v xml:space="preserve">未冻结    </v>
          </cell>
          <cell r="I983" t="str">
            <v xml:space="preserve">7140.00    </v>
          </cell>
        </row>
        <row r="984">
          <cell r="E984" t="str">
            <v xml:space="preserve">130221198807107916    </v>
          </cell>
          <cell r="F984" t="str">
            <v xml:space="preserve">正常    </v>
          </cell>
          <cell r="G984" t="str">
            <v xml:space="preserve">20190414    </v>
          </cell>
          <cell r="H984" t="str">
            <v xml:space="preserve">未冻结    </v>
          </cell>
          <cell r="I984" t="str">
            <v xml:space="preserve">4458.00    </v>
          </cell>
        </row>
        <row r="985">
          <cell r="E985" t="str">
            <v xml:space="preserve">130202198812080659    </v>
          </cell>
          <cell r="F985" t="str">
            <v xml:space="preserve">正常    </v>
          </cell>
          <cell r="G985" t="str">
            <v xml:space="preserve">20190414    </v>
          </cell>
          <cell r="H985" t="str">
            <v xml:space="preserve">未冻结    </v>
          </cell>
          <cell r="I985" t="str">
            <v xml:space="preserve">5506.00    </v>
          </cell>
        </row>
        <row r="986">
          <cell r="E986" t="str">
            <v xml:space="preserve">130223198803096618    </v>
          </cell>
          <cell r="F986" t="str">
            <v xml:space="preserve">正常    </v>
          </cell>
          <cell r="G986" t="str">
            <v xml:space="preserve">20190414    </v>
          </cell>
          <cell r="H986" t="str">
            <v xml:space="preserve">未冻结    </v>
          </cell>
          <cell r="I986" t="str">
            <v xml:space="preserve">6087.00    </v>
          </cell>
        </row>
        <row r="987">
          <cell r="E987" t="str">
            <v xml:space="preserve">130205198304263917    </v>
          </cell>
          <cell r="F987" t="str">
            <v xml:space="preserve">正常    </v>
          </cell>
          <cell r="G987" t="str">
            <v xml:space="preserve">20190414    </v>
          </cell>
          <cell r="H987" t="str">
            <v xml:space="preserve">未冻结    </v>
          </cell>
          <cell r="I987" t="str">
            <v xml:space="preserve">6572.00    </v>
          </cell>
        </row>
        <row r="988">
          <cell r="E988" t="str">
            <v xml:space="preserve">130205198407181818    </v>
          </cell>
          <cell r="F988" t="str">
            <v xml:space="preserve">正常    </v>
          </cell>
          <cell r="G988" t="str">
            <v xml:space="preserve">20190414    </v>
          </cell>
          <cell r="H988" t="str">
            <v xml:space="preserve">未冻结    </v>
          </cell>
          <cell r="I988" t="str">
            <v xml:space="preserve">6244.00    </v>
          </cell>
        </row>
        <row r="989">
          <cell r="E989" t="str">
            <v xml:space="preserve">130229198707182434    </v>
          </cell>
          <cell r="F989" t="str">
            <v xml:space="preserve">正常    </v>
          </cell>
          <cell r="G989" t="str">
            <v xml:space="preserve">20190414    </v>
          </cell>
          <cell r="H989" t="str">
            <v xml:space="preserve">未冻结    </v>
          </cell>
          <cell r="I989" t="str">
            <v xml:space="preserve">4664.00    </v>
          </cell>
        </row>
        <row r="990">
          <cell r="E990" t="str">
            <v xml:space="preserve">130203198812313033    </v>
          </cell>
          <cell r="F990" t="str">
            <v xml:space="preserve">正常    </v>
          </cell>
          <cell r="G990" t="str">
            <v xml:space="preserve">20190414    </v>
          </cell>
          <cell r="H990" t="str">
            <v xml:space="preserve">未冻结    </v>
          </cell>
          <cell r="I990" t="str">
            <v xml:space="preserve">4301.00    </v>
          </cell>
        </row>
        <row r="991">
          <cell r="E991" t="str">
            <v xml:space="preserve">130204198806210632    </v>
          </cell>
          <cell r="F991" t="str">
            <v xml:space="preserve">正常    </v>
          </cell>
          <cell r="G991" t="str">
            <v xml:space="preserve">20190414    </v>
          </cell>
          <cell r="H991" t="str">
            <v xml:space="preserve">未冻结    </v>
          </cell>
          <cell r="I991" t="str">
            <v xml:space="preserve">4204.00    </v>
          </cell>
        </row>
        <row r="992">
          <cell r="E992" t="str">
            <v xml:space="preserve">130204198806200012    </v>
          </cell>
          <cell r="F992" t="str">
            <v xml:space="preserve">正常    </v>
          </cell>
          <cell r="G992" t="str">
            <v xml:space="preserve">20190414    </v>
          </cell>
          <cell r="H992" t="str">
            <v xml:space="preserve">未冻结    </v>
          </cell>
          <cell r="I992" t="str">
            <v xml:space="preserve">6836.00    </v>
          </cell>
        </row>
        <row r="993">
          <cell r="E993" t="str">
            <v xml:space="preserve">130205198310260034    </v>
          </cell>
          <cell r="F993" t="str">
            <v xml:space="preserve">正常    </v>
          </cell>
          <cell r="G993" t="str">
            <v xml:space="preserve">20190414    </v>
          </cell>
          <cell r="H993" t="str">
            <v xml:space="preserve">未冻结    </v>
          </cell>
          <cell r="I993" t="str">
            <v xml:space="preserve">4800.00    </v>
          </cell>
        </row>
        <row r="994">
          <cell r="E994" t="str">
            <v xml:space="preserve">130203198410054817    </v>
          </cell>
          <cell r="F994" t="str">
            <v xml:space="preserve">正常    </v>
          </cell>
          <cell r="G994" t="str">
            <v xml:space="preserve">20190414    </v>
          </cell>
          <cell r="H994" t="str">
            <v xml:space="preserve">未冻结    </v>
          </cell>
          <cell r="I994" t="str">
            <v xml:space="preserve">4203.00    </v>
          </cell>
        </row>
        <row r="995">
          <cell r="E995" t="str">
            <v xml:space="preserve">130205198209251811    </v>
          </cell>
          <cell r="F995" t="str">
            <v xml:space="preserve">正常    </v>
          </cell>
          <cell r="G995" t="str">
            <v xml:space="preserve">20190414    </v>
          </cell>
          <cell r="H995" t="str">
            <v xml:space="preserve">未冻结    </v>
          </cell>
          <cell r="I995" t="str">
            <v xml:space="preserve">4840.00    </v>
          </cell>
        </row>
        <row r="996">
          <cell r="E996" t="str">
            <v xml:space="preserve">130203198809152718    </v>
          </cell>
          <cell r="F996" t="str">
            <v xml:space="preserve">正常    </v>
          </cell>
          <cell r="G996" t="str">
            <v xml:space="preserve">20190414    </v>
          </cell>
          <cell r="H996" t="str">
            <v xml:space="preserve">未冻结    </v>
          </cell>
          <cell r="I996" t="str">
            <v xml:space="preserve">3800.00    </v>
          </cell>
        </row>
        <row r="997">
          <cell r="E997" t="str">
            <v xml:space="preserve">130203198807303017    </v>
          </cell>
          <cell r="F997" t="str">
            <v xml:space="preserve">正常    </v>
          </cell>
          <cell r="G997" t="str">
            <v xml:space="preserve">20190414    </v>
          </cell>
          <cell r="H997" t="str">
            <v xml:space="preserve">未冻结    </v>
          </cell>
          <cell r="I997" t="str">
            <v xml:space="preserve">4574.00    </v>
          </cell>
        </row>
        <row r="998">
          <cell r="E998" t="str">
            <v xml:space="preserve">130203198702030016    </v>
          </cell>
          <cell r="F998" t="str">
            <v xml:space="preserve">正常    </v>
          </cell>
          <cell r="G998" t="str">
            <v xml:space="preserve">20190414    </v>
          </cell>
          <cell r="H998" t="str">
            <v xml:space="preserve">未冻结    </v>
          </cell>
          <cell r="I998" t="str">
            <v xml:space="preserve">4679.00    </v>
          </cell>
        </row>
        <row r="999">
          <cell r="E999" t="str">
            <v xml:space="preserve">130204198711203915    </v>
          </cell>
          <cell r="F999" t="str">
            <v xml:space="preserve">正常    </v>
          </cell>
          <cell r="G999" t="str">
            <v xml:space="preserve">20190414    </v>
          </cell>
          <cell r="H999" t="str">
            <v xml:space="preserve">未冻结    </v>
          </cell>
          <cell r="I999" t="str">
            <v xml:space="preserve">3933.00    </v>
          </cell>
        </row>
        <row r="1000">
          <cell r="E1000" t="str">
            <v xml:space="preserve">130203198608292431    </v>
          </cell>
          <cell r="F1000" t="str">
            <v xml:space="preserve">正常    </v>
          </cell>
          <cell r="G1000" t="str">
            <v xml:space="preserve">20190414    </v>
          </cell>
          <cell r="H1000" t="str">
            <v xml:space="preserve">未冻结    </v>
          </cell>
          <cell r="I1000" t="str">
            <v xml:space="preserve">4734.00    </v>
          </cell>
        </row>
        <row r="1001">
          <cell r="E1001" t="str">
            <v xml:space="preserve">130202198711240318    </v>
          </cell>
          <cell r="F1001" t="str">
            <v xml:space="preserve">正常    </v>
          </cell>
          <cell r="G1001" t="str">
            <v xml:space="preserve">20190414    </v>
          </cell>
          <cell r="H1001" t="str">
            <v xml:space="preserve">未冻结    </v>
          </cell>
          <cell r="I1001" t="str">
            <v xml:space="preserve">4549.00    </v>
          </cell>
        </row>
        <row r="1002">
          <cell r="E1002" t="str">
            <v xml:space="preserve">130205198801151553    </v>
          </cell>
          <cell r="F1002" t="str">
            <v xml:space="preserve">正常    </v>
          </cell>
          <cell r="G1002" t="str">
            <v xml:space="preserve">20190414    </v>
          </cell>
          <cell r="H1002" t="str">
            <v xml:space="preserve">未冻结    </v>
          </cell>
          <cell r="I1002" t="str">
            <v xml:space="preserve">4206.00    </v>
          </cell>
        </row>
        <row r="1003">
          <cell r="E1003" t="str">
            <v xml:space="preserve">130283198810091539    </v>
          </cell>
          <cell r="F1003" t="str">
            <v xml:space="preserve">正常    </v>
          </cell>
          <cell r="G1003" t="str">
            <v xml:space="preserve">20190414    </v>
          </cell>
          <cell r="H1003" t="str">
            <v xml:space="preserve">未冻结    </v>
          </cell>
          <cell r="I1003" t="str">
            <v xml:space="preserve">5378.00    </v>
          </cell>
        </row>
        <row r="1004">
          <cell r="E1004" t="str">
            <v xml:space="preserve">13028319880908151X    </v>
          </cell>
          <cell r="F1004" t="str">
            <v xml:space="preserve">正常    </v>
          </cell>
          <cell r="G1004" t="str">
            <v xml:space="preserve">20190414    </v>
          </cell>
          <cell r="H1004" t="str">
            <v xml:space="preserve">未冻结    </v>
          </cell>
          <cell r="I1004" t="str">
            <v xml:space="preserve">4483.00    </v>
          </cell>
        </row>
        <row r="1005">
          <cell r="E1005" t="str">
            <v xml:space="preserve">130203198704070310    </v>
          </cell>
          <cell r="F1005" t="str">
            <v xml:space="preserve">正常    </v>
          </cell>
          <cell r="G1005" t="str">
            <v xml:space="preserve">20190414    </v>
          </cell>
          <cell r="H1005" t="str">
            <v xml:space="preserve">未冻结    </v>
          </cell>
          <cell r="I1005" t="str">
            <v xml:space="preserve">4621.00    </v>
          </cell>
        </row>
        <row r="1006">
          <cell r="E1006" t="str">
            <v xml:space="preserve">130203198710114818    </v>
          </cell>
          <cell r="F1006" t="str">
            <v xml:space="preserve">正常    </v>
          </cell>
          <cell r="G1006" t="str">
            <v xml:space="preserve">20190414    </v>
          </cell>
          <cell r="H1006" t="str">
            <v xml:space="preserve">未冻结    </v>
          </cell>
          <cell r="I1006" t="str">
            <v xml:space="preserve">4461.00    </v>
          </cell>
        </row>
        <row r="1007">
          <cell r="E1007" t="str">
            <v xml:space="preserve">130203198108270332    </v>
          </cell>
          <cell r="F1007" t="str">
            <v xml:space="preserve">封存    </v>
          </cell>
          <cell r="G1007" t="str">
            <v xml:space="preserve">20190414    </v>
          </cell>
          <cell r="H1007" t="str">
            <v xml:space="preserve">未冻结    </v>
          </cell>
          <cell r="I1007" t="str">
            <v xml:space="preserve">3730.00    </v>
          </cell>
        </row>
        <row r="1008">
          <cell r="E1008" t="str">
            <v xml:space="preserve">130204198801070618    </v>
          </cell>
          <cell r="F1008" t="str">
            <v xml:space="preserve">正常    </v>
          </cell>
          <cell r="G1008" t="str">
            <v xml:space="preserve">20190414    </v>
          </cell>
          <cell r="H1008" t="str">
            <v xml:space="preserve">未冻结    </v>
          </cell>
          <cell r="I1008" t="str">
            <v xml:space="preserve">3764.00    </v>
          </cell>
        </row>
        <row r="1009">
          <cell r="E1009" t="str">
            <v xml:space="preserve">130224198612107616    </v>
          </cell>
          <cell r="F1009" t="str">
            <v xml:space="preserve">正常    </v>
          </cell>
          <cell r="G1009" t="str">
            <v xml:space="preserve">20190414    </v>
          </cell>
          <cell r="H1009" t="str">
            <v xml:space="preserve">未冻结    </v>
          </cell>
          <cell r="I1009" t="str">
            <v xml:space="preserve">4813.00    </v>
          </cell>
        </row>
        <row r="1010">
          <cell r="E1010" t="str">
            <v xml:space="preserve">13020419890227031X    </v>
          </cell>
          <cell r="F1010" t="str">
            <v xml:space="preserve">正常    </v>
          </cell>
          <cell r="G1010" t="str">
            <v xml:space="preserve">20190414    </v>
          </cell>
          <cell r="H1010" t="str">
            <v xml:space="preserve">未冻结    </v>
          </cell>
          <cell r="I1010" t="str">
            <v xml:space="preserve">4297.00    </v>
          </cell>
        </row>
        <row r="1011">
          <cell r="E1011" t="str">
            <v xml:space="preserve">130204198710143033    </v>
          </cell>
          <cell r="F1011" t="str">
            <v xml:space="preserve">正常    </v>
          </cell>
          <cell r="G1011" t="str">
            <v xml:space="preserve">20190414    </v>
          </cell>
          <cell r="H1011" t="str">
            <v xml:space="preserve">未冻结    </v>
          </cell>
          <cell r="I1011" t="str">
            <v xml:space="preserve">4508.00    </v>
          </cell>
        </row>
        <row r="1012">
          <cell r="E1012" t="str">
            <v xml:space="preserve">130181198505238217    </v>
          </cell>
          <cell r="F1012" t="str">
            <v xml:space="preserve">封存    </v>
          </cell>
          <cell r="G1012" t="str">
            <v xml:space="preserve">20190414    </v>
          </cell>
          <cell r="H1012" t="str">
            <v xml:space="preserve">未冻结    </v>
          </cell>
          <cell r="I1012" t="str">
            <v xml:space="preserve">4557.00    </v>
          </cell>
        </row>
        <row r="1013">
          <cell r="E1013" t="str">
            <v xml:space="preserve">130204199305240010    </v>
          </cell>
          <cell r="F1013" t="str">
            <v xml:space="preserve">正常    </v>
          </cell>
          <cell r="G1013" t="str">
            <v xml:space="preserve">20190414    </v>
          </cell>
          <cell r="H1013" t="str">
            <v xml:space="preserve">未冻结    </v>
          </cell>
          <cell r="I1013" t="str">
            <v xml:space="preserve">4000.00    </v>
          </cell>
        </row>
        <row r="1014">
          <cell r="E1014" t="str">
            <v xml:space="preserve">13020319860308123X    </v>
          </cell>
          <cell r="F1014" t="str">
            <v xml:space="preserve">正常    </v>
          </cell>
          <cell r="G1014" t="str">
            <v xml:space="preserve">20190414    </v>
          </cell>
          <cell r="H1014" t="str">
            <v xml:space="preserve">未冻结    </v>
          </cell>
          <cell r="I1014" t="str">
            <v xml:space="preserve">4579.00    </v>
          </cell>
        </row>
        <row r="1015">
          <cell r="E1015" t="str">
            <v xml:space="preserve">130203198210230919    </v>
          </cell>
          <cell r="F1015" t="str">
            <v xml:space="preserve">正常    </v>
          </cell>
          <cell r="G1015" t="str">
            <v xml:space="preserve">20190414    </v>
          </cell>
          <cell r="H1015" t="str">
            <v xml:space="preserve">未冻结    </v>
          </cell>
          <cell r="I1015" t="str">
            <v xml:space="preserve">4105.00    </v>
          </cell>
        </row>
        <row r="1016">
          <cell r="E1016" t="str">
            <v xml:space="preserve">130203198610203012    </v>
          </cell>
          <cell r="F1016" t="str">
            <v xml:space="preserve">正常    </v>
          </cell>
          <cell r="G1016" t="str">
            <v xml:space="preserve">20190414    </v>
          </cell>
          <cell r="H1016" t="str">
            <v xml:space="preserve">未冻结    </v>
          </cell>
          <cell r="I1016" t="str">
            <v xml:space="preserve">4642.00    </v>
          </cell>
        </row>
        <row r="1017">
          <cell r="E1017" t="str">
            <v xml:space="preserve">130202198808183313    </v>
          </cell>
          <cell r="F1017" t="str">
            <v xml:space="preserve">正常    </v>
          </cell>
          <cell r="G1017" t="str">
            <v xml:space="preserve">20190414    </v>
          </cell>
          <cell r="H1017" t="str">
            <v xml:space="preserve">未冻结    </v>
          </cell>
          <cell r="I1017" t="str">
            <v xml:space="preserve">4579.00    </v>
          </cell>
        </row>
        <row r="1018">
          <cell r="E1018" t="str">
            <v xml:space="preserve">130205198401233912    </v>
          </cell>
          <cell r="F1018" t="str">
            <v xml:space="preserve">正常    </v>
          </cell>
          <cell r="G1018" t="str">
            <v xml:space="preserve">20190414    </v>
          </cell>
          <cell r="H1018" t="str">
            <v xml:space="preserve">未冻结    </v>
          </cell>
          <cell r="I1018" t="str">
            <v xml:space="preserve">4618.00    </v>
          </cell>
        </row>
        <row r="1019">
          <cell r="E1019" t="str">
            <v xml:space="preserve">131182198511034218    </v>
          </cell>
          <cell r="F1019" t="str">
            <v xml:space="preserve">正常    </v>
          </cell>
          <cell r="G1019" t="str">
            <v xml:space="preserve">20190414    </v>
          </cell>
          <cell r="H1019" t="str">
            <v xml:space="preserve">未冻结    </v>
          </cell>
          <cell r="I1019" t="str">
            <v xml:space="preserve">5053.00    </v>
          </cell>
        </row>
        <row r="1020">
          <cell r="E1020" t="str">
            <v xml:space="preserve">130203198810315115    </v>
          </cell>
          <cell r="F1020" t="str">
            <v xml:space="preserve">正常    </v>
          </cell>
          <cell r="G1020" t="str">
            <v xml:space="preserve">20190414    </v>
          </cell>
          <cell r="H1020" t="str">
            <v xml:space="preserve">未冻结    </v>
          </cell>
          <cell r="I1020" t="str">
            <v xml:space="preserve">4215.00    </v>
          </cell>
        </row>
        <row r="1021">
          <cell r="E1021" t="str">
            <v xml:space="preserve">130204198807312139    </v>
          </cell>
          <cell r="F1021" t="str">
            <v xml:space="preserve">正常    </v>
          </cell>
          <cell r="G1021" t="str">
            <v xml:space="preserve">20190414    </v>
          </cell>
          <cell r="H1021" t="str">
            <v xml:space="preserve">未冻结    </v>
          </cell>
          <cell r="I1021" t="str">
            <v xml:space="preserve">5927.00    </v>
          </cell>
        </row>
        <row r="1022">
          <cell r="E1022" t="str">
            <v xml:space="preserve">130204198411160319    </v>
          </cell>
          <cell r="F1022" t="str">
            <v xml:space="preserve">正常    </v>
          </cell>
          <cell r="G1022" t="str">
            <v xml:space="preserve">20190414    </v>
          </cell>
          <cell r="H1022" t="str">
            <v xml:space="preserve">未冻结    </v>
          </cell>
          <cell r="I1022" t="str">
            <v xml:space="preserve">4214.00    </v>
          </cell>
        </row>
        <row r="1023">
          <cell r="E1023" t="str">
            <v xml:space="preserve">130203198607183030    </v>
          </cell>
          <cell r="F1023" t="str">
            <v xml:space="preserve">正常    </v>
          </cell>
          <cell r="G1023" t="str">
            <v xml:space="preserve">20190414    </v>
          </cell>
          <cell r="H1023" t="str">
            <v xml:space="preserve">未冻结    </v>
          </cell>
          <cell r="I1023" t="str">
            <v xml:space="preserve">5067.00    </v>
          </cell>
        </row>
        <row r="1024">
          <cell r="E1024" t="str">
            <v xml:space="preserve">130203198606012715    </v>
          </cell>
          <cell r="F1024" t="str">
            <v xml:space="preserve">正常    </v>
          </cell>
          <cell r="G1024" t="str">
            <v xml:space="preserve">20190414    </v>
          </cell>
          <cell r="H1024" t="str">
            <v xml:space="preserve">未冻结    </v>
          </cell>
          <cell r="I1024" t="str">
            <v xml:space="preserve">4842.00    </v>
          </cell>
        </row>
        <row r="1025">
          <cell r="E1025" t="str">
            <v xml:space="preserve">130203198605073014    </v>
          </cell>
          <cell r="F1025" t="str">
            <v xml:space="preserve">正常    </v>
          </cell>
          <cell r="G1025" t="str">
            <v xml:space="preserve">20190414    </v>
          </cell>
          <cell r="H1025" t="str">
            <v xml:space="preserve">未冻结    </v>
          </cell>
          <cell r="I1025" t="str">
            <v xml:space="preserve">6158.00    </v>
          </cell>
        </row>
        <row r="1026">
          <cell r="E1026" t="str">
            <v xml:space="preserve">130282198912294015    </v>
          </cell>
          <cell r="F1026" t="str">
            <v xml:space="preserve">正常    </v>
          </cell>
          <cell r="G1026" t="str">
            <v xml:space="preserve">20190414    </v>
          </cell>
          <cell r="H1026" t="str">
            <v xml:space="preserve">未冻结    </v>
          </cell>
          <cell r="I1026" t="str">
            <v xml:space="preserve">4144.00    </v>
          </cell>
        </row>
        <row r="1027">
          <cell r="E1027" t="str">
            <v xml:space="preserve">13028119910228311X    </v>
          </cell>
          <cell r="F1027" t="str">
            <v xml:space="preserve">正常    </v>
          </cell>
          <cell r="G1027" t="str">
            <v xml:space="preserve">20190414    </v>
          </cell>
          <cell r="H1027" t="str">
            <v xml:space="preserve">未冻结    </v>
          </cell>
          <cell r="I1027" t="str">
            <v xml:space="preserve">4442.00    </v>
          </cell>
        </row>
        <row r="1028">
          <cell r="E1028" t="str">
            <v xml:space="preserve">130205198601083912    </v>
          </cell>
          <cell r="F1028" t="str">
            <v xml:space="preserve">正常    </v>
          </cell>
          <cell r="G1028" t="str">
            <v xml:space="preserve">20190414    </v>
          </cell>
          <cell r="H1028" t="str">
            <v xml:space="preserve">未冻结    </v>
          </cell>
          <cell r="I1028" t="str">
            <v xml:space="preserve">4340.00    </v>
          </cell>
        </row>
        <row r="1029">
          <cell r="E1029" t="str">
            <v xml:space="preserve">130204199510200915    </v>
          </cell>
          <cell r="F1029" t="str">
            <v xml:space="preserve">正常    </v>
          </cell>
          <cell r="G1029" t="str">
            <v xml:space="preserve">20190414    </v>
          </cell>
          <cell r="H1029" t="str">
            <v xml:space="preserve">未冻结    </v>
          </cell>
          <cell r="I1029" t="str">
            <v xml:space="preserve">4000.00    </v>
          </cell>
        </row>
        <row r="1030">
          <cell r="E1030" t="str">
            <v xml:space="preserve">130205199704173915    </v>
          </cell>
          <cell r="F1030" t="str">
            <v xml:space="preserve">正常    </v>
          </cell>
          <cell r="G1030" t="str">
            <v xml:space="preserve">20190414    </v>
          </cell>
          <cell r="H1030" t="str">
            <v xml:space="preserve">未冻结    </v>
          </cell>
          <cell r="I1030" t="str">
            <v xml:space="preserve">4000.00    </v>
          </cell>
        </row>
        <row r="1031">
          <cell r="E1031" t="str">
            <v xml:space="preserve">130204199701213612    </v>
          </cell>
          <cell r="F1031" t="str">
            <v xml:space="preserve">正常    </v>
          </cell>
          <cell r="G1031" t="str">
            <v xml:space="preserve">20190414    </v>
          </cell>
          <cell r="H1031" t="str">
            <v xml:space="preserve">未冻结    </v>
          </cell>
          <cell r="I1031" t="str">
            <v xml:space="preserve">4000.00    </v>
          </cell>
        </row>
        <row r="1032">
          <cell r="E1032" t="str">
            <v xml:space="preserve">130204199603250911    </v>
          </cell>
          <cell r="F1032" t="str">
            <v xml:space="preserve">正常    </v>
          </cell>
          <cell r="G1032" t="str">
            <v xml:space="preserve">20190414    </v>
          </cell>
          <cell r="H1032" t="str">
            <v xml:space="preserve">未冻结    </v>
          </cell>
          <cell r="I1032" t="str">
            <v xml:space="preserve">4000.00    </v>
          </cell>
        </row>
        <row r="1033">
          <cell r="E1033" t="str">
            <v xml:space="preserve">130225199401226317    </v>
          </cell>
          <cell r="F1033" t="str">
            <v xml:space="preserve">正常    </v>
          </cell>
          <cell r="G1033" t="str">
            <v xml:space="preserve">20190414    </v>
          </cell>
          <cell r="H1033" t="str">
            <v xml:space="preserve">未冻结    </v>
          </cell>
          <cell r="I1033" t="str">
            <v xml:space="preserve">4000.00    </v>
          </cell>
        </row>
        <row r="1034">
          <cell r="E1034" t="str">
            <v xml:space="preserve">130225199410104610    </v>
          </cell>
          <cell r="F1034" t="str">
            <v xml:space="preserve">正常    </v>
          </cell>
          <cell r="G1034" t="str">
            <v xml:space="preserve">20190414    </v>
          </cell>
          <cell r="H1034" t="str">
            <v xml:space="preserve">未冻结    </v>
          </cell>
          <cell r="I1034" t="str">
            <v xml:space="preserve">4000.00    </v>
          </cell>
        </row>
        <row r="1035">
          <cell r="E1035" t="str">
            <v xml:space="preserve">130204198610231837    </v>
          </cell>
          <cell r="F1035" t="str">
            <v xml:space="preserve">正常    </v>
          </cell>
          <cell r="G1035" t="str">
            <v xml:space="preserve">20190414    </v>
          </cell>
          <cell r="H1035" t="str">
            <v xml:space="preserve">未冻结    </v>
          </cell>
          <cell r="I1035" t="str">
            <v xml:space="preserve">8300.00    </v>
          </cell>
        </row>
        <row r="1036">
          <cell r="E1036" t="str">
            <v xml:space="preserve">210102196911045694    </v>
          </cell>
          <cell r="F1036" t="str">
            <v xml:space="preserve">正常    </v>
          </cell>
          <cell r="G1036" t="str">
            <v xml:space="preserve">20190414    </v>
          </cell>
          <cell r="H1036" t="str">
            <v xml:space="preserve">未冻结    </v>
          </cell>
          <cell r="I1036" t="str">
            <v xml:space="preserve">16710.00    </v>
          </cell>
        </row>
        <row r="1037">
          <cell r="E1037" t="str">
            <v xml:space="preserve">130202198610243333    </v>
          </cell>
          <cell r="F1037" t="str">
            <v xml:space="preserve">正常    </v>
          </cell>
          <cell r="G1037" t="str">
            <v xml:space="preserve">20190414    </v>
          </cell>
          <cell r="H1037" t="str">
            <v xml:space="preserve">未冻结    </v>
          </cell>
          <cell r="I1037" t="str">
            <v xml:space="preserve">4423.00    </v>
          </cell>
        </row>
        <row r="1038">
          <cell r="E1038" t="str">
            <v xml:space="preserve">130204198810154813    </v>
          </cell>
          <cell r="F1038" t="str">
            <v xml:space="preserve">正常    </v>
          </cell>
          <cell r="G1038" t="str">
            <v xml:space="preserve">20190414    </v>
          </cell>
          <cell r="H1038" t="str">
            <v xml:space="preserve">未冻结    </v>
          </cell>
          <cell r="I1038" t="str">
            <v xml:space="preserve">4205.00    </v>
          </cell>
        </row>
        <row r="1039">
          <cell r="E1039" t="str">
            <v xml:space="preserve">130203199405231211    </v>
          </cell>
          <cell r="F1039" t="str">
            <v xml:space="preserve">正常    </v>
          </cell>
          <cell r="G1039" t="str">
            <v xml:space="preserve">20190414    </v>
          </cell>
          <cell r="H1039" t="str">
            <v xml:space="preserve">未冻结    </v>
          </cell>
          <cell r="I1039" t="str">
            <v xml:space="preserve">4000.00    </v>
          </cell>
        </row>
        <row r="1040">
          <cell r="E1040" t="str">
            <v xml:space="preserve">130205199808250356    </v>
          </cell>
          <cell r="F1040" t="str">
            <v xml:space="preserve">正常    </v>
          </cell>
          <cell r="G1040" t="str">
            <v xml:space="preserve">20190414    </v>
          </cell>
          <cell r="H1040" t="str">
            <v xml:space="preserve">未冻结    </v>
          </cell>
          <cell r="I1040" t="str">
            <v xml:space="preserve">4000.00    </v>
          </cell>
        </row>
        <row r="1041">
          <cell r="E1041" t="str">
            <v xml:space="preserve">130205199407302717    </v>
          </cell>
          <cell r="F1041" t="str">
            <v xml:space="preserve">正常    </v>
          </cell>
          <cell r="G1041" t="str">
            <v xml:space="preserve">20190414    </v>
          </cell>
          <cell r="H1041" t="str">
            <v xml:space="preserve">未冻结    </v>
          </cell>
          <cell r="I1041" t="str">
            <v xml:space="preserve">4000.00    </v>
          </cell>
        </row>
        <row r="1042">
          <cell r="E1042" t="str">
            <v xml:space="preserve">13020419940419091X    </v>
          </cell>
          <cell r="F1042" t="str">
            <v xml:space="preserve">正常    </v>
          </cell>
          <cell r="G1042" t="str">
            <v xml:space="preserve">20190414    </v>
          </cell>
          <cell r="H1042" t="str">
            <v xml:space="preserve">未冻结    </v>
          </cell>
          <cell r="I1042" t="str">
            <v xml:space="preserve">4000.00    </v>
          </cell>
        </row>
        <row r="1043">
          <cell r="E1043" t="str">
            <v xml:space="preserve">130202199811032713    </v>
          </cell>
          <cell r="F1043" t="str">
            <v xml:space="preserve">正常    </v>
          </cell>
          <cell r="G1043" t="str">
            <v xml:space="preserve">20190414    </v>
          </cell>
          <cell r="H1043" t="str">
            <v xml:space="preserve">未冻结    </v>
          </cell>
          <cell r="I1043" t="str">
            <v xml:space="preserve">4000.00    </v>
          </cell>
        </row>
        <row r="1044">
          <cell r="E1044" t="str">
            <v xml:space="preserve">130204199602111514    </v>
          </cell>
          <cell r="F1044" t="str">
            <v xml:space="preserve">正常    </v>
          </cell>
          <cell r="G1044" t="str">
            <v xml:space="preserve">20190414    </v>
          </cell>
          <cell r="H1044" t="str">
            <v xml:space="preserve">未冻结    </v>
          </cell>
          <cell r="I1044" t="str">
            <v xml:space="preserve">4000.00    </v>
          </cell>
        </row>
        <row r="1045">
          <cell r="E1045" t="str">
            <v xml:space="preserve">130205199412101215    </v>
          </cell>
          <cell r="F1045" t="str">
            <v xml:space="preserve">正常    </v>
          </cell>
          <cell r="G1045" t="str">
            <v xml:space="preserve">20190414    </v>
          </cell>
          <cell r="H1045" t="str">
            <v xml:space="preserve">未冻结    </v>
          </cell>
          <cell r="I1045" t="str">
            <v xml:space="preserve">4000.00    </v>
          </cell>
        </row>
        <row r="1046">
          <cell r="E1046" t="str">
            <v xml:space="preserve">13022319941221751X    </v>
          </cell>
          <cell r="F1046" t="str">
            <v xml:space="preserve">正常    </v>
          </cell>
          <cell r="G1046" t="str">
            <v xml:space="preserve">20190414    </v>
          </cell>
          <cell r="H1046" t="str">
            <v xml:space="preserve">未冻结    </v>
          </cell>
          <cell r="I1046" t="str">
            <v xml:space="preserve">4000.00    </v>
          </cell>
        </row>
        <row r="1047">
          <cell r="E1047" t="str">
            <v xml:space="preserve">130204199709223612    </v>
          </cell>
          <cell r="F1047" t="str">
            <v xml:space="preserve">正常    </v>
          </cell>
          <cell r="G1047" t="str">
            <v xml:space="preserve">20190414    </v>
          </cell>
          <cell r="H1047" t="str">
            <v xml:space="preserve">未冻结    </v>
          </cell>
          <cell r="I1047" t="str">
            <v xml:space="preserve">4000.00    </v>
          </cell>
        </row>
        <row r="1048">
          <cell r="E1048" t="str">
            <v xml:space="preserve">130204199512212717    </v>
          </cell>
          <cell r="F1048" t="str">
            <v xml:space="preserve">正常    </v>
          </cell>
          <cell r="G1048" t="str">
            <v xml:space="preserve">20190414    </v>
          </cell>
          <cell r="H1048" t="str">
            <v xml:space="preserve">未冻结    </v>
          </cell>
          <cell r="I1048" t="str">
            <v xml:space="preserve">4000.00    </v>
          </cell>
        </row>
        <row r="1049">
          <cell r="E1049" t="str">
            <v xml:space="preserve">130203199708103313    </v>
          </cell>
          <cell r="F1049" t="str">
            <v xml:space="preserve">正常    </v>
          </cell>
          <cell r="G1049" t="str">
            <v xml:space="preserve">20190414    </v>
          </cell>
          <cell r="H1049" t="str">
            <v xml:space="preserve">未冻结    </v>
          </cell>
          <cell r="I1049" t="str">
            <v xml:space="preserve">4000.00    </v>
          </cell>
        </row>
        <row r="1050">
          <cell r="E1050" t="str">
            <v xml:space="preserve">130204199510060916    </v>
          </cell>
          <cell r="F1050" t="str">
            <v xml:space="preserve">正常    </v>
          </cell>
          <cell r="G1050" t="str">
            <v xml:space="preserve">20190414    </v>
          </cell>
          <cell r="H1050" t="str">
            <v xml:space="preserve">未冻结    </v>
          </cell>
          <cell r="I1050" t="str">
            <v xml:space="preserve">4000.00    </v>
          </cell>
        </row>
        <row r="1051">
          <cell r="E1051" t="str">
            <v xml:space="preserve">130205199610063918    </v>
          </cell>
          <cell r="F1051" t="str">
            <v xml:space="preserve">正常    </v>
          </cell>
          <cell r="G1051" t="str">
            <v xml:space="preserve">20190414    </v>
          </cell>
          <cell r="H1051" t="str">
            <v xml:space="preserve">未冻结    </v>
          </cell>
          <cell r="I1051" t="str">
            <v xml:space="preserve">4000.00    </v>
          </cell>
        </row>
        <row r="1052">
          <cell r="E1052" t="str">
            <v xml:space="preserve">130205199412130016    </v>
          </cell>
          <cell r="F1052" t="str">
            <v xml:space="preserve">正常    </v>
          </cell>
          <cell r="G1052" t="str">
            <v xml:space="preserve">20190414    </v>
          </cell>
          <cell r="H1052" t="str">
            <v xml:space="preserve">未冻结    </v>
          </cell>
          <cell r="I1052" t="str">
            <v xml:space="preserve">4000.00    </v>
          </cell>
        </row>
        <row r="1053">
          <cell r="E1053" t="str">
            <v xml:space="preserve">130204199506081511    </v>
          </cell>
          <cell r="F1053" t="str">
            <v xml:space="preserve">正常    </v>
          </cell>
          <cell r="G1053" t="str">
            <v xml:space="preserve">20190414    </v>
          </cell>
          <cell r="H1053" t="str">
            <v xml:space="preserve">未冻结    </v>
          </cell>
          <cell r="I1053" t="str">
            <v xml:space="preserve">4000.00    </v>
          </cell>
        </row>
        <row r="1054">
          <cell r="E1054" t="str">
            <v xml:space="preserve">130204198709034817    </v>
          </cell>
          <cell r="F1054" t="str">
            <v xml:space="preserve">正常    </v>
          </cell>
          <cell r="G1054" t="str">
            <v xml:space="preserve">20190414    </v>
          </cell>
          <cell r="H1054" t="str">
            <v xml:space="preserve">未冻结    </v>
          </cell>
          <cell r="I1054" t="str">
            <v xml:space="preserve">4506.00    </v>
          </cell>
        </row>
        <row r="1055">
          <cell r="E1055" t="str">
            <v xml:space="preserve">130204198808053319    </v>
          </cell>
          <cell r="F1055" t="str">
            <v xml:space="preserve">正常    </v>
          </cell>
          <cell r="G1055" t="str">
            <v xml:space="preserve">20190414    </v>
          </cell>
          <cell r="H1055" t="str">
            <v xml:space="preserve">未冻结    </v>
          </cell>
          <cell r="I1055" t="str">
            <v xml:space="preserve">4567.00    </v>
          </cell>
        </row>
        <row r="1056">
          <cell r="E1056" t="str">
            <v xml:space="preserve">130204198612183613    </v>
          </cell>
          <cell r="F1056" t="str">
            <v xml:space="preserve">正常    </v>
          </cell>
          <cell r="G1056" t="str">
            <v xml:space="preserve">20190414    </v>
          </cell>
          <cell r="H1056" t="str">
            <v xml:space="preserve">未冻结    </v>
          </cell>
          <cell r="I1056" t="str">
            <v xml:space="preserve">4063.00    </v>
          </cell>
        </row>
        <row r="1057">
          <cell r="E1057" t="str">
            <v xml:space="preserve">130204198801170635    </v>
          </cell>
          <cell r="F1057" t="str">
            <v xml:space="preserve">正常    </v>
          </cell>
          <cell r="G1057" t="str">
            <v xml:space="preserve">20190414    </v>
          </cell>
          <cell r="H1057" t="str">
            <v xml:space="preserve">未冻结    </v>
          </cell>
          <cell r="I1057" t="str">
            <v xml:space="preserve">4130.00    </v>
          </cell>
        </row>
        <row r="1058">
          <cell r="E1058" t="str">
            <v xml:space="preserve">130204198802180317    </v>
          </cell>
          <cell r="F1058" t="str">
            <v xml:space="preserve">正常    </v>
          </cell>
          <cell r="G1058" t="str">
            <v xml:space="preserve">20190414    </v>
          </cell>
          <cell r="H1058" t="str">
            <v xml:space="preserve">未冻结    </v>
          </cell>
          <cell r="I1058" t="str">
            <v xml:space="preserve">4005.00    </v>
          </cell>
        </row>
        <row r="1059">
          <cell r="E1059" t="str">
            <v xml:space="preserve">130204198811010635    </v>
          </cell>
          <cell r="F1059" t="str">
            <v xml:space="preserve">正常    </v>
          </cell>
          <cell r="G1059" t="str">
            <v xml:space="preserve">20190414    </v>
          </cell>
          <cell r="H1059" t="str">
            <v xml:space="preserve">未冻结    </v>
          </cell>
          <cell r="I1059" t="str">
            <v xml:space="preserve">4152.00    </v>
          </cell>
        </row>
        <row r="1060">
          <cell r="E1060" t="str">
            <v xml:space="preserve">130204198805282415    </v>
          </cell>
          <cell r="F1060" t="str">
            <v xml:space="preserve">正常    </v>
          </cell>
          <cell r="G1060" t="str">
            <v xml:space="preserve">20190414    </v>
          </cell>
          <cell r="H1060" t="str">
            <v xml:space="preserve">未冻结    </v>
          </cell>
          <cell r="I1060" t="str">
            <v xml:space="preserve">4181.00    </v>
          </cell>
        </row>
        <row r="1061">
          <cell r="E1061" t="str">
            <v xml:space="preserve">130204198810231516    </v>
          </cell>
          <cell r="F1061" t="str">
            <v xml:space="preserve">正常    </v>
          </cell>
          <cell r="G1061" t="str">
            <v xml:space="preserve">20190414    </v>
          </cell>
          <cell r="H1061" t="str">
            <v xml:space="preserve">未冻结    </v>
          </cell>
          <cell r="I1061" t="str">
            <v xml:space="preserve">4524.00    </v>
          </cell>
        </row>
        <row r="1062">
          <cell r="E1062" t="str">
            <v xml:space="preserve">130922198103072043    </v>
          </cell>
          <cell r="F1062" t="str">
            <v xml:space="preserve">正常    </v>
          </cell>
          <cell r="G1062" t="str">
            <v xml:space="preserve">20190510    </v>
          </cell>
          <cell r="H1062" t="str">
            <v xml:space="preserve">未冻结    </v>
          </cell>
          <cell r="I1062" t="str">
            <v xml:space="preserve">4511.00    </v>
          </cell>
        </row>
        <row r="1063">
          <cell r="E1063" t="str">
            <v xml:space="preserve">130230198211080034    </v>
          </cell>
          <cell r="F1063" t="str">
            <v xml:space="preserve">正常    </v>
          </cell>
          <cell r="G1063" t="str">
            <v xml:space="preserve">20190510    </v>
          </cell>
          <cell r="H1063" t="str">
            <v xml:space="preserve">未冻结    </v>
          </cell>
          <cell r="I1063" t="str">
            <v xml:space="preserve">10233.00    </v>
          </cell>
        </row>
        <row r="1064">
          <cell r="E1064" t="str">
            <v xml:space="preserve">130204198410272714    </v>
          </cell>
          <cell r="F1064" t="str">
            <v xml:space="preserve">正常    </v>
          </cell>
          <cell r="G1064" t="str">
            <v xml:space="preserve">20190510    </v>
          </cell>
          <cell r="H1064" t="str">
            <v xml:space="preserve">未冻结    </v>
          </cell>
          <cell r="I1064" t="str">
            <v xml:space="preserve">7406.00    </v>
          </cell>
        </row>
        <row r="1065">
          <cell r="E1065" t="str">
            <v xml:space="preserve">130203199509132410    </v>
          </cell>
          <cell r="F1065" t="str">
            <v xml:space="preserve">正常    </v>
          </cell>
          <cell r="G1065" t="str">
            <v xml:space="preserve">20190510    </v>
          </cell>
          <cell r="H1065" t="str">
            <v xml:space="preserve">未冻结    </v>
          </cell>
          <cell r="I1065" t="str">
            <v xml:space="preserve">4749.00    </v>
          </cell>
        </row>
        <row r="1066">
          <cell r="E1066" t="str">
            <v xml:space="preserve">130224197005260016    </v>
          </cell>
          <cell r="F1066" t="str">
            <v xml:space="preserve">正常    </v>
          </cell>
          <cell r="G1066" t="str">
            <v xml:space="preserve">20190510    </v>
          </cell>
          <cell r="H1066" t="str">
            <v xml:space="preserve">未冻结    </v>
          </cell>
          <cell r="I1066" t="str">
            <v xml:space="preserve">13402.00    </v>
          </cell>
        </row>
        <row r="1067">
          <cell r="E1067" t="str">
            <v xml:space="preserve">130223198808013711    </v>
          </cell>
          <cell r="F1067" t="str">
            <v xml:space="preserve">正常    </v>
          </cell>
          <cell r="G1067" t="str">
            <v xml:space="preserve">20190510    </v>
          </cell>
          <cell r="H1067" t="str">
            <v xml:space="preserve">未冻结    </v>
          </cell>
          <cell r="I1067" t="str">
            <v xml:space="preserve">4825.00    </v>
          </cell>
        </row>
        <row r="1068">
          <cell r="E1068" t="str">
            <v xml:space="preserve">130203198805311814    </v>
          </cell>
          <cell r="F1068" t="str">
            <v xml:space="preserve">正常    </v>
          </cell>
          <cell r="G1068" t="str">
            <v xml:space="preserve">20190510    </v>
          </cell>
          <cell r="H1068" t="str">
            <v xml:space="preserve">未冻结    </v>
          </cell>
          <cell r="I1068" t="str">
            <v xml:space="preserve">4391.00    </v>
          </cell>
        </row>
        <row r="1069">
          <cell r="E1069" t="str">
            <v xml:space="preserve">131181198603231095    </v>
          </cell>
          <cell r="F1069" t="str">
            <v xml:space="preserve">正常    </v>
          </cell>
          <cell r="G1069" t="str">
            <v xml:space="preserve">20190510    </v>
          </cell>
          <cell r="H1069" t="str">
            <v xml:space="preserve">未冻结    </v>
          </cell>
          <cell r="I1069" t="str">
            <v xml:space="preserve">4582.00    </v>
          </cell>
        </row>
        <row r="1070">
          <cell r="E1070" t="str">
            <v xml:space="preserve">130205198207283916    </v>
          </cell>
          <cell r="F1070" t="str">
            <v xml:space="preserve">正常    </v>
          </cell>
          <cell r="G1070" t="str">
            <v xml:space="preserve">20190510    </v>
          </cell>
          <cell r="H1070" t="str">
            <v xml:space="preserve">未冻结    </v>
          </cell>
          <cell r="I1070" t="str">
            <v xml:space="preserve">4138.00    </v>
          </cell>
        </row>
        <row r="1071">
          <cell r="E1071" t="str">
            <v xml:space="preserve">130205198205073915    </v>
          </cell>
          <cell r="F1071" t="str">
            <v xml:space="preserve">正常    </v>
          </cell>
          <cell r="G1071" t="str">
            <v xml:space="preserve">20190510    </v>
          </cell>
          <cell r="H1071" t="str">
            <v xml:space="preserve">未冻结    </v>
          </cell>
          <cell r="I1071" t="str">
            <v xml:space="preserve">4064.00    </v>
          </cell>
        </row>
        <row r="1072">
          <cell r="E1072" t="str">
            <v xml:space="preserve">130225198410051913    </v>
          </cell>
          <cell r="F1072" t="str">
            <v xml:space="preserve">正常    </v>
          </cell>
          <cell r="G1072" t="str">
            <v xml:space="preserve">20190510    </v>
          </cell>
          <cell r="H1072" t="str">
            <v xml:space="preserve">未冻结    </v>
          </cell>
          <cell r="I1072" t="str">
            <v xml:space="preserve">4160.00    </v>
          </cell>
        </row>
        <row r="1073">
          <cell r="E1073" t="str">
            <v xml:space="preserve">130204198402052412    </v>
          </cell>
          <cell r="F1073" t="str">
            <v xml:space="preserve">正常    </v>
          </cell>
          <cell r="G1073" t="str">
            <v xml:space="preserve">20190510    </v>
          </cell>
          <cell r="H1073" t="str">
            <v xml:space="preserve">未冻结    </v>
          </cell>
          <cell r="I1073" t="str">
            <v xml:space="preserve">4503.00    </v>
          </cell>
        </row>
        <row r="1074">
          <cell r="E1074" t="str">
            <v xml:space="preserve">130203198606253017    </v>
          </cell>
          <cell r="F1074" t="str">
            <v xml:space="preserve">正常    </v>
          </cell>
          <cell r="G1074" t="str">
            <v xml:space="preserve">20190510    </v>
          </cell>
          <cell r="H1074" t="str">
            <v xml:space="preserve">未冻结    </v>
          </cell>
          <cell r="I1074" t="str">
            <v xml:space="preserve">4561.00    </v>
          </cell>
        </row>
        <row r="1075">
          <cell r="E1075" t="str">
            <v xml:space="preserve">130203198504213612    </v>
          </cell>
          <cell r="F1075" t="str">
            <v xml:space="preserve">正常    </v>
          </cell>
          <cell r="G1075" t="str">
            <v xml:space="preserve">20190510    </v>
          </cell>
          <cell r="H1075" t="str">
            <v xml:space="preserve">未冻结    </v>
          </cell>
          <cell r="I1075" t="str">
            <v xml:space="preserve">3880.00    </v>
          </cell>
        </row>
        <row r="1076">
          <cell r="E1076" t="str">
            <v xml:space="preserve">130202198906060616    </v>
          </cell>
          <cell r="F1076" t="str">
            <v xml:space="preserve">正常    </v>
          </cell>
          <cell r="G1076" t="str">
            <v xml:space="preserve">20190510    </v>
          </cell>
          <cell r="H1076" t="str">
            <v xml:space="preserve">未冻结    </v>
          </cell>
          <cell r="I1076" t="str">
            <v xml:space="preserve">3625.00    </v>
          </cell>
        </row>
        <row r="1077">
          <cell r="E1077" t="str">
            <v xml:space="preserve">130203198808112415    </v>
          </cell>
          <cell r="F1077" t="str">
            <v xml:space="preserve">正常    </v>
          </cell>
          <cell r="G1077" t="str">
            <v xml:space="preserve">20190510    </v>
          </cell>
          <cell r="H1077" t="str">
            <v xml:space="preserve">未冻结    </v>
          </cell>
          <cell r="I1077" t="str">
            <v xml:space="preserve">4801.00    </v>
          </cell>
        </row>
        <row r="1078">
          <cell r="E1078" t="str">
            <v xml:space="preserve">130203197304212418    </v>
          </cell>
          <cell r="F1078" t="str">
            <v xml:space="preserve">正常    </v>
          </cell>
          <cell r="G1078" t="str">
            <v xml:space="preserve">20190510    </v>
          </cell>
          <cell r="H1078" t="str">
            <v xml:space="preserve">未冻结    </v>
          </cell>
          <cell r="I1078" t="str">
            <v xml:space="preserve">5718.00    </v>
          </cell>
        </row>
        <row r="1079">
          <cell r="E1079" t="str">
            <v xml:space="preserve">130204197812203311    </v>
          </cell>
          <cell r="F1079" t="str">
            <v xml:space="preserve">正常    </v>
          </cell>
          <cell r="G1079" t="str">
            <v xml:space="preserve">20190510    </v>
          </cell>
          <cell r="H1079" t="str">
            <v xml:space="preserve">未冻结    </v>
          </cell>
          <cell r="I1079" t="str">
            <v xml:space="preserve">5249.00    </v>
          </cell>
        </row>
        <row r="1080">
          <cell r="E1080" t="str">
            <v xml:space="preserve">130224196803178215    </v>
          </cell>
          <cell r="F1080" t="str">
            <v xml:space="preserve">正常    </v>
          </cell>
          <cell r="G1080" t="str">
            <v xml:space="preserve">20190510    </v>
          </cell>
          <cell r="H1080" t="str">
            <v xml:space="preserve">未冻结    </v>
          </cell>
          <cell r="I1080" t="str">
            <v xml:space="preserve">6325.00    </v>
          </cell>
        </row>
        <row r="1081">
          <cell r="E1081" t="str">
            <v xml:space="preserve">130203197902201532    </v>
          </cell>
          <cell r="F1081" t="str">
            <v xml:space="preserve">正常    </v>
          </cell>
          <cell r="G1081" t="str">
            <v xml:space="preserve">20190510    </v>
          </cell>
          <cell r="H1081" t="str">
            <v xml:space="preserve">未冻结    </v>
          </cell>
          <cell r="I1081" t="str">
            <v xml:space="preserve">6262.00    </v>
          </cell>
        </row>
        <row r="1082">
          <cell r="E1082" t="str">
            <v xml:space="preserve">130205197807243913    </v>
          </cell>
          <cell r="F1082" t="str">
            <v xml:space="preserve">正常    </v>
          </cell>
          <cell r="G1082" t="str">
            <v xml:space="preserve">20190510    </v>
          </cell>
          <cell r="H1082" t="str">
            <v xml:space="preserve">未冻结    </v>
          </cell>
          <cell r="I1082" t="str">
            <v xml:space="preserve">7253.00    </v>
          </cell>
        </row>
        <row r="1083">
          <cell r="E1083" t="str">
            <v xml:space="preserve">130202197807060317    </v>
          </cell>
          <cell r="F1083" t="str">
            <v xml:space="preserve">正常    </v>
          </cell>
          <cell r="G1083" t="str">
            <v xml:space="preserve">20190510    </v>
          </cell>
          <cell r="H1083" t="str">
            <v xml:space="preserve">未冻结    </v>
          </cell>
          <cell r="I1083" t="str">
            <v xml:space="preserve">6550.00    </v>
          </cell>
        </row>
        <row r="1084">
          <cell r="E1084" t="str">
            <v xml:space="preserve">130204197802133057    </v>
          </cell>
          <cell r="F1084" t="str">
            <v xml:space="preserve">正常    </v>
          </cell>
          <cell r="G1084" t="str">
            <v xml:space="preserve">20190510    </v>
          </cell>
          <cell r="H1084" t="str">
            <v xml:space="preserve">未冻结    </v>
          </cell>
          <cell r="I1084" t="str">
            <v xml:space="preserve">5793.00    </v>
          </cell>
        </row>
        <row r="1085">
          <cell r="E1085" t="str">
            <v xml:space="preserve">130203198607173019    </v>
          </cell>
          <cell r="F1085" t="str">
            <v xml:space="preserve">正常    </v>
          </cell>
          <cell r="G1085" t="str">
            <v xml:space="preserve">20190510    </v>
          </cell>
          <cell r="H1085" t="str">
            <v xml:space="preserve">未冻结    </v>
          </cell>
          <cell r="I1085" t="str">
            <v xml:space="preserve">4438.00    </v>
          </cell>
        </row>
        <row r="1086">
          <cell r="E1086" t="str">
            <v xml:space="preserve">130203198210201819    </v>
          </cell>
          <cell r="F1086" t="str">
            <v xml:space="preserve">正常    </v>
          </cell>
          <cell r="G1086" t="str">
            <v xml:space="preserve">20190510    </v>
          </cell>
          <cell r="H1086" t="str">
            <v xml:space="preserve">未冻结    </v>
          </cell>
          <cell r="I1086" t="str">
            <v xml:space="preserve">4870.00    </v>
          </cell>
        </row>
        <row r="1087">
          <cell r="E1087" t="str">
            <v xml:space="preserve">130205197906243919    </v>
          </cell>
          <cell r="F1087" t="str">
            <v xml:space="preserve">正常    </v>
          </cell>
          <cell r="G1087" t="str">
            <v xml:space="preserve">20190510    </v>
          </cell>
          <cell r="H1087" t="str">
            <v xml:space="preserve">未冻结    </v>
          </cell>
          <cell r="I1087" t="str">
            <v xml:space="preserve">5815.00    </v>
          </cell>
        </row>
        <row r="1088">
          <cell r="E1088" t="str">
            <v xml:space="preserve">130204198401080016    </v>
          </cell>
          <cell r="F1088" t="str">
            <v xml:space="preserve">正常    </v>
          </cell>
          <cell r="G1088" t="str">
            <v xml:space="preserve">20190510    </v>
          </cell>
          <cell r="H1088" t="str">
            <v xml:space="preserve">未冻结    </v>
          </cell>
          <cell r="I1088" t="str">
            <v xml:space="preserve">5024.00    </v>
          </cell>
        </row>
        <row r="1089">
          <cell r="E1089" t="str">
            <v xml:space="preserve">130205198601300614    </v>
          </cell>
          <cell r="F1089" t="str">
            <v xml:space="preserve">正常    </v>
          </cell>
          <cell r="G1089" t="str">
            <v xml:space="preserve">20190510    </v>
          </cell>
          <cell r="H1089" t="str">
            <v xml:space="preserve">未冻结    </v>
          </cell>
          <cell r="I1089" t="str">
            <v xml:space="preserve">5184.00    </v>
          </cell>
        </row>
        <row r="1090">
          <cell r="E1090" t="str">
            <v xml:space="preserve">130204198903290013    </v>
          </cell>
          <cell r="F1090" t="str">
            <v xml:space="preserve">正常    </v>
          </cell>
          <cell r="G1090" t="str">
            <v xml:space="preserve">20190510    </v>
          </cell>
          <cell r="H1090" t="str">
            <v xml:space="preserve">未冻结    </v>
          </cell>
          <cell r="I1090" t="str">
            <v xml:space="preserve">4567.00    </v>
          </cell>
        </row>
        <row r="1091">
          <cell r="E1091" t="str">
            <v xml:space="preserve">130203198202042424    </v>
          </cell>
          <cell r="F1091" t="str">
            <v xml:space="preserve">正常    </v>
          </cell>
          <cell r="G1091" t="str">
            <v xml:space="preserve">20190510    </v>
          </cell>
          <cell r="H1091" t="str">
            <v xml:space="preserve">未冻结    </v>
          </cell>
          <cell r="I1091" t="str">
            <v xml:space="preserve">3826.00    </v>
          </cell>
        </row>
        <row r="1092">
          <cell r="E1092" t="str">
            <v xml:space="preserve">130203198205180646    </v>
          </cell>
          <cell r="F1092" t="str">
            <v xml:space="preserve">正常    </v>
          </cell>
          <cell r="G1092" t="str">
            <v xml:space="preserve">20190510    </v>
          </cell>
          <cell r="H1092" t="str">
            <v xml:space="preserve">未冻结    </v>
          </cell>
          <cell r="I1092" t="str">
            <v xml:space="preserve">3600.00    </v>
          </cell>
        </row>
        <row r="1093">
          <cell r="E1093" t="str">
            <v xml:space="preserve">130204196708022137    </v>
          </cell>
          <cell r="F1093" t="str">
            <v xml:space="preserve">正常    </v>
          </cell>
          <cell r="G1093" t="str">
            <v xml:space="preserve">20190510    </v>
          </cell>
          <cell r="H1093" t="str">
            <v xml:space="preserve">未冻结    </v>
          </cell>
          <cell r="I1093" t="str">
            <v xml:space="preserve">6517.00    </v>
          </cell>
        </row>
        <row r="1094">
          <cell r="E1094" t="str">
            <v xml:space="preserve">130206198204061839    </v>
          </cell>
          <cell r="F1094" t="str">
            <v xml:space="preserve">正常    </v>
          </cell>
          <cell r="G1094" t="str">
            <v xml:space="preserve">20190510    </v>
          </cell>
          <cell r="H1094" t="str">
            <v xml:space="preserve">未冻结    </v>
          </cell>
          <cell r="I1094" t="str">
            <v xml:space="preserve">5968.00    </v>
          </cell>
        </row>
        <row r="1095">
          <cell r="E1095" t="str">
            <v xml:space="preserve">130203197910204514    </v>
          </cell>
          <cell r="F1095" t="str">
            <v xml:space="preserve">正常    </v>
          </cell>
          <cell r="G1095" t="str">
            <v xml:space="preserve">20190510    </v>
          </cell>
          <cell r="H1095" t="str">
            <v xml:space="preserve">未冻结    </v>
          </cell>
          <cell r="I1095" t="str">
            <v xml:space="preserve">6521.00    </v>
          </cell>
        </row>
        <row r="1096">
          <cell r="E1096" t="str">
            <v xml:space="preserve">130205197507020056    </v>
          </cell>
          <cell r="F1096" t="str">
            <v xml:space="preserve">正常    </v>
          </cell>
          <cell r="G1096" t="str">
            <v xml:space="preserve">20190510    </v>
          </cell>
          <cell r="H1096" t="str">
            <v xml:space="preserve">未冻结    </v>
          </cell>
          <cell r="I1096" t="str">
            <v xml:space="preserve">4063.00    </v>
          </cell>
        </row>
        <row r="1097">
          <cell r="E1097" t="str">
            <v xml:space="preserve">130202198301020611    </v>
          </cell>
          <cell r="F1097" t="str">
            <v xml:space="preserve">正常    </v>
          </cell>
          <cell r="G1097" t="str">
            <v xml:space="preserve">20190510    </v>
          </cell>
          <cell r="H1097" t="str">
            <v xml:space="preserve">未冻结    </v>
          </cell>
          <cell r="I1097" t="str">
            <v xml:space="preserve">4284.00    </v>
          </cell>
        </row>
        <row r="1098">
          <cell r="E1098" t="str">
            <v xml:space="preserve">130203197006072410    </v>
          </cell>
          <cell r="F1098" t="str">
            <v xml:space="preserve">正常    </v>
          </cell>
          <cell r="G1098" t="str">
            <v xml:space="preserve">20190510    </v>
          </cell>
          <cell r="H1098" t="str">
            <v xml:space="preserve">未冻结    </v>
          </cell>
          <cell r="I1098" t="str">
            <v xml:space="preserve">9494.00    </v>
          </cell>
        </row>
        <row r="1099">
          <cell r="E1099" t="str">
            <v xml:space="preserve">130204197806211219    </v>
          </cell>
          <cell r="F1099" t="str">
            <v xml:space="preserve">正常    </v>
          </cell>
          <cell r="G1099" t="str">
            <v xml:space="preserve">20190510    </v>
          </cell>
          <cell r="H1099" t="str">
            <v xml:space="preserve">未冻结    </v>
          </cell>
          <cell r="I1099" t="str">
            <v xml:space="preserve">6111.00    </v>
          </cell>
        </row>
        <row r="1100">
          <cell r="E1100" t="str">
            <v xml:space="preserve">130204198303300919    </v>
          </cell>
          <cell r="F1100" t="str">
            <v xml:space="preserve">正常    </v>
          </cell>
          <cell r="G1100" t="str">
            <v xml:space="preserve">20190510    </v>
          </cell>
          <cell r="H1100" t="str">
            <v xml:space="preserve">未冻结    </v>
          </cell>
          <cell r="I1100" t="str">
            <v xml:space="preserve">6648.00    </v>
          </cell>
        </row>
        <row r="1101">
          <cell r="E1101" t="str">
            <v xml:space="preserve">130225198410265516    </v>
          </cell>
          <cell r="F1101" t="str">
            <v xml:space="preserve">正常    </v>
          </cell>
          <cell r="G1101" t="str">
            <v xml:space="preserve">20190510    </v>
          </cell>
          <cell r="H1101" t="str">
            <v xml:space="preserve">未冻结    </v>
          </cell>
          <cell r="I1101" t="str">
            <v xml:space="preserve">9543.00    </v>
          </cell>
        </row>
        <row r="1102">
          <cell r="E1102" t="str">
            <v xml:space="preserve">130203197308152133    </v>
          </cell>
          <cell r="F1102" t="str">
            <v xml:space="preserve">正常    </v>
          </cell>
          <cell r="G1102" t="str">
            <v xml:space="preserve">20190510    </v>
          </cell>
          <cell r="H1102" t="str">
            <v xml:space="preserve">未冻结    </v>
          </cell>
          <cell r="I1102" t="str">
            <v xml:space="preserve">12606.00    </v>
          </cell>
        </row>
        <row r="1103">
          <cell r="E1103" t="str">
            <v xml:space="preserve">130203196811061517    </v>
          </cell>
          <cell r="F1103" t="str">
            <v xml:space="preserve">正常    </v>
          </cell>
          <cell r="G1103" t="str">
            <v xml:space="preserve">20190510    </v>
          </cell>
          <cell r="H1103" t="str">
            <v xml:space="preserve">未冻结    </v>
          </cell>
          <cell r="I1103" t="str">
            <v xml:space="preserve">10550.00    </v>
          </cell>
        </row>
        <row r="1104">
          <cell r="E1104" t="str">
            <v xml:space="preserve">130522198210291223    </v>
          </cell>
          <cell r="F1104" t="str">
            <v xml:space="preserve">正常    </v>
          </cell>
          <cell r="G1104" t="str">
            <v xml:space="preserve">20190510    </v>
          </cell>
          <cell r="H1104" t="str">
            <v xml:space="preserve">未冻结    </v>
          </cell>
          <cell r="I1104" t="str">
            <v xml:space="preserve">6653.00    </v>
          </cell>
        </row>
        <row r="1105">
          <cell r="E1105" t="str">
            <v xml:space="preserve">130203197806062114    </v>
          </cell>
          <cell r="F1105" t="str">
            <v xml:space="preserve">正常    </v>
          </cell>
          <cell r="G1105" t="str">
            <v xml:space="preserve">20190510    </v>
          </cell>
          <cell r="H1105" t="str">
            <v xml:space="preserve">未冻结    </v>
          </cell>
          <cell r="I1105" t="str">
            <v xml:space="preserve">7410.00    </v>
          </cell>
        </row>
        <row r="1106">
          <cell r="E1106" t="str">
            <v xml:space="preserve">130225198108113722    </v>
          </cell>
          <cell r="F1106" t="str">
            <v xml:space="preserve">正常    </v>
          </cell>
          <cell r="G1106" t="str">
            <v xml:space="preserve">20190510    </v>
          </cell>
          <cell r="H1106" t="str">
            <v xml:space="preserve">未冻结    </v>
          </cell>
          <cell r="I1106" t="str">
            <v xml:space="preserve">9280.00    </v>
          </cell>
        </row>
        <row r="1107">
          <cell r="E1107" t="str">
            <v xml:space="preserve">130283199512131533    </v>
          </cell>
          <cell r="F1107" t="str">
            <v xml:space="preserve">正常    </v>
          </cell>
          <cell r="G1107" t="str">
            <v xml:space="preserve">20190510    </v>
          </cell>
          <cell r="H1107" t="str">
            <v xml:space="preserve">未冻结    </v>
          </cell>
          <cell r="I1107" t="str">
            <v xml:space="preserve">4749.00    </v>
          </cell>
        </row>
        <row r="1108">
          <cell r="E1108" t="str">
            <v xml:space="preserve">130204196908112735    </v>
          </cell>
          <cell r="F1108" t="str">
            <v xml:space="preserve">正常    </v>
          </cell>
          <cell r="G1108" t="str">
            <v xml:space="preserve">20190510    </v>
          </cell>
          <cell r="H1108" t="str">
            <v xml:space="preserve">未冻结    </v>
          </cell>
          <cell r="I1108" t="str">
            <v xml:space="preserve">5637.00    </v>
          </cell>
        </row>
        <row r="1109">
          <cell r="E1109" t="str">
            <v xml:space="preserve">130204198501091556    </v>
          </cell>
          <cell r="F1109" t="str">
            <v xml:space="preserve">正常    </v>
          </cell>
          <cell r="G1109" t="str">
            <v xml:space="preserve">20190510    </v>
          </cell>
          <cell r="H1109" t="str">
            <v xml:space="preserve">未冻结    </v>
          </cell>
          <cell r="I1109" t="str">
            <v xml:space="preserve">4852.00    </v>
          </cell>
        </row>
        <row r="1110">
          <cell r="E1110" t="str">
            <v xml:space="preserve">130205197905153911    </v>
          </cell>
          <cell r="F1110" t="str">
            <v xml:space="preserve">正常    </v>
          </cell>
          <cell r="G1110" t="str">
            <v xml:space="preserve">20190510    </v>
          </cell>
          <cell r="H1110" t="str">
            <v xml:space="preserve">未冻结    </v>
          </cell>
          <cell r="I1110" t="str">
            <v xml:space="preserve">5300.00    </v>
          </cell>
        </row>
        <row r="1111">
          <cell r="E1111" t="str">
            <v xml:space="preserve">130204197810112715    </v>
          </cell>
          <cell r="F1111" t="str">
            <v xml:space="preserve">正常    </v>
          </cell>
          <cell r="G1111" t="str">
            <v xml:space="preserve">20190510    </v>
          </cell>
          <cell r="H1111" t="str">
            <v xml:space="preserve">未冻结    </v>
          </cell>
          <cell r="I1111" t="str">
            <v xml:space="preserve">6557.00    </v>
          </cell>
        </row>
        <row r="1112">
          <cell r="E1112" t="str">
            <v xml:space="preserve">130203197901252418    </v>
          </cell>
          <cell r="F1112" t="str">
            <v xml:space="preserve">正常    </v>
          </cell>
          <cell r="G1112" t="str">
            <v xml:space="preserve">20190510    </v>
          </cell>
          <cell r="H1112" t="str">
            <v xml:space="preserve">未冻结    </v>
          </cell>
          <cell r="I1112" t="str">
            <v xml:space="preserve">4356.00    </v>
          </cell>
        </row>
        <row r="1113">
          <cell r="E1113" t="str">
            <v xml:space="preserve">130205197201112732    </v>
          </cell>
          <cell r="F1113" t="str">
            <v xml:space="preserve">正常    </v>
          </cell>
          <cell r="G1113" t="str">
            <v xml:space="preserve">20190510    </v>
          </cell>
          <cell r="H1113" t="str">
            <v xml:space="preserve">未冻结    </v>
          </cell>
          <cell r="I1113" t="str">
            <v xml:space="preserve">4177.00    </v>
          </cell>
        </row>
        <row r="1114">
          <cell r="E1114" t="str">
            <v xml:space="preserve">130202197801260334    </v>
          </cell>
          <cell r="F1114" t="str">
            <v xml:space="preserve">正常    </v>
          </cell>
          <cell r="G1114" t="str">
            <v xml:space="preserve">20190510    </v>
          </cell>
          <cell r="H1114" t="str">
            <v xml:space="preserve">未冻结    </v>
          </cell>
          <cell r="I1114" t="str">
            <v xml:space="preserve">7033.00    </v>
          </cell>
        </row>
        <row r="1115">
          <cell r="E1115" t="str">
            <v xml:space="preserve">130203197806102112    </v>
          </cell>
          <cell r="F1115" t="str">
            <v xml:space="preserve">正常    </v>
          </cell>
          <cell r="G1115" t="str">
            <v xml:space="preserve">20190510    </v>
          </cell>
          <cell r="H1115" t="str">
            <v xml:space="preserve">未冻结    </v>
          </cell>
          <cell r="I1115" t="str">
            <v xml:space="preserve">5454.00    </v>
          </cell>
        </row>
        <row r="1116">
          <cell r="E1116" t="str">
            <v xml:space="preserve">130203198105103037    </v>
          </cell>
          <cell r="F1116" t="str">
            <v xml:space="preserve">正常    </v>
          </cell>
          <cell r="G1116" t="str">
            <v xml:space="preserve">20190510    </v>
          </cell>
          <cell r="H1116" t="str">
            <v xml:space="preserve">未冻结    </v>
          </cell>
          <cell r="I1116" t="str">
            <v xml:space="preserve">4396.00    </v>
          </cell>
        </row>
        <row r="1117">
          <cell r="E1117" t="str">
            <v xml:space="preserve">130202197602058029    </v>
          </cell>
          <cell r="F1117" t="str">
            <v xml:space="preserve">正常    </v>
          </cell>
          <cell r="G1117" t="str">
            <v xml:space="preserve">20190510    </v>
          </cell>
          <cell r="H1117" t="str">
            <v xml:space="preserve">未冻结    </v>
          </cell>
          <cell r="I1117" t="str">
            <v xml:space="preserve">5934.00    </v>
          </cell>
        </row>
        <row r="1118">
          <cell r="E1118" t="str">
            <v xml:space="preserve">132525197908110013    </v>
          </cell>
          <cell r="F1118" t="str">
            <v xml:space="preserve">正常    </v>
          </cell>
          <cell r="G1118" t="str">
            <v xml:space="preserve">20190510    </v>
          </cell>
          <cell r="H1118" t="str">
            <v xml:space="preserve">未冻结    </v>
          </cell>
          <cell r="I1118" t="str">
            <v xml:space="preserve">5430.00    </v>
          </cell>
        </row>
        <row r="1119">
          <cell r="E1119" t="str">
            <v xml:space="preserve">130203198702180022    </v>
          </cell>
          <cell r="F1119" t="str">
            <v xml:space="preserve">正常    </v>
          </cell>
          <cell r="G1119" t="str">
            <v xml:space="preserve">20190510    </v>
          </cell>
          <cell r="H1119" t="str">
            <v xml:space="preserve">未冻结    </v>
          </cell>
          <cell r="I1119" t="str">
            <v xml:space="preserve">6042.00    </v>
          </cell>
        </row>
        <row r="1120">
          <cell r="E1120" t="str">
            <v xml:space="preserve">131127199212051632    </v>
          </cell>
          <cell r="F1120" t="str">
            <v xml:space="preserve">正常    </v>
          </cell>
          <cell r="G1120" t="str">
            <v xml:space="preserve">20190617    </v>
          </cell>
          <cell r="H1120" t="str">
            <v xml:space="preserve">未冻结    </v>
          </cell>
          <cell r="I1120" t="str">
            <v xml:space="preserve">4749.00    </v>
          </cell>
        </row>
        <row r="1121">
          <cell r="E1121" t="str">
            <v xml:space="preserve">130283199310250411    </v>
          </cell>
          <cell r="F1121" t="str">
            <v xml:space="preserve">正常    </v>
          </cell>
          <cell r="G1121" t="str">
            <v xml:space="preserve">20190617    </v>
          </cell>
          <cell r="H1121" t="str">
            <v xml:space="preserve">未冻结    </v>
          </cell>
          <cell r="I1121" t="str">
            <v xml:space="preserve">4749.00    </v>
          </cell>
        </row>
        <row r="1122">
          <cell r="E1122" t="str">
            <v xml:space="preserve">130183199205190589    </v>
          </cell>
          <cell r="F1122" t="str">
            <v xml:space="preserve">正常    </v>
          </cell>
          <cell r="G1122" t="str">
            <v xml:space="preserve">20190617    </v>
          </cell>
          <cell r="H1122" t="str">
            <v xml:space="preserve">未冻结    </v>
          </cell>
          <cell r="I1122" t="str">
            <v xml:space="preserve">4749.00    </v>
          </cell>
        </row>
        <row r="1123">
          <cell r="E1123" t="str">
            <v xml:space="preserve">130524199405085013    </v>
          </cell>
          <cell r="F1123" t="str">
            <v xml:space="preserve">正常    </v>
          </cell>
          <cell r="G1123" t="str">
            <v xml:space="preserve">20190617    </v>
          </cell>
          <cell r="H1123" t="str">
            <v xml:space="preserve">未冻结    </v>
          </cell>
          <cell r="I1123" t="str">
            <v xml:space="preserve">4749.00    </v>
          </cell>
        </row>
        <row r="1124">
          <cell r="E1124" t="str">
            <v xml:space="preserve">130224199310217312    </v>
          </cell>
          <cell r="F1124" t="str">
            <v xml:space="preserve">正常    </v>
          </cell>
          <cell r="G1124" t="str">
            <v xml:space="preserve">20190617    </v>
          </cell>
          <cell r="H1124" t="str">
            <v xml:space="preserve">未冻结    </v>
          </cell>
          <cell r="I1124" t="str">
            <v xml:space="preserve">4749.00    </v>
          </cell>
        </row>
        <row r="1125">
          <cell r="E1125" t="str">
            <v xml:space="preserve">130283199211210414    </v>
          </cell>
          <cell r="F1125" t="str">
            <v xml:space="preserve">正常    </v>
          </cell>
          <cell r="G1125" t="str">
            <v xml:space="preserve">20190617    </v>
          </cell>
          <cell r="H1125" t="str">
            <v xml:space="preserve">未冻结    </v>
          </cell>
          <cell r="I1125" t="str">
            <v xml:space="preserve">4749.00    </v>
          </cell>
        </row>
        <row r="1126">
          <cell r="E1126" t="str">
            <v xml:space="preserve">130723199312151231    </v>
          </cell>
          <cell r="F1126" t="str">
            <v xml:space="preserve">正常    </v>
          </cell>
          <cell r="G1126" t="str">
            <v xml:space="preserve">20190617    </v>
          </cell>
          <cell r="H1126" t="str">
            <v xml:space="preserve">未冻结    </v>
          </cell>
          <cell r="I1126" t="str">
            <v xml:space="preserve">4749.00    </v>
          </cell>
        </row>
        <row r="1127">
          <cell r="E1127" t="str">
            <v xml:space="preserve">130282199311151814    </v>
          </cell>
          <cell r="F1127" t="str">
            <v xml:space="preserve">正常    </v>
          </cell>
          <cell r="G1127" t="str">
            <v xml:space="preserve">20190617    </v>
          </cell>
          <cell r="H1127" t="str">
            <v xml:space="preserve">未冻结    </v>
          </cell>
          <cell r="I1127" t="str">
            <v xml:space="preserve">4749.00    </v>
          </cell>
        </row>
        <row r="1128">
          <cell r="E1128" t="str">
            <v xml:space="preserve">152122199402011212    </v>
          </cell>
          <cell r="F1128" t="str">
            <v xml:space="preserve">正常    </v>
          </cell>
          <cell r="G1128" t="str">
            <v xml:space="preserve">20190617    </v>
          </cell>
          <cell r="H1128" t="str">
            <v xml:space="preserve">未冻结    </v>
          </cell>
          <cell r="I1128" t="str">
            <v xml:space="preserve">4749.00    </v>
          </cell>
        </row>
        <row r="1129">
          <cell r="E1129" t="str">
            <v xml:space="preserve">130682199206042271    </v>
          </cell>
          <cell r="F1129" t="str">
            <v xml:space="preserve">正常    </v>
          </cell>
          <cell r="G1129" t="str">
            <v xml:space="preserve">20190617    </v>
          </cell>
          <cell r="H1129" t="str">
            <v xml:space="preserve">未冻结    </v>
          </cell>
          <cell r="I1129" t="str">
            <v xml:space="preserve">4749.00    </v>
          </cell>
        </row>
        <row r="1130">
          <cell r="E1130" t="str">
            <v xml:space="preserve">142325199303212535    </v>
          </cell>
          <cell r="F1130" t="str">
            <v xml:space="preserve">正常    </v>
          </cell>
          <cell r="G1130" t="str">
            <v xml:space="preserve">20190617    </v>
          </cell>
          <cell r="H1130" t="str">
            <v xml:space="preserve">未冻结    </v>
          </cell>
          <cell r="I1130" t="str">
            <v xml:space="preserve">4749.00    </v>
          </cell>
        </row>
        <row r="1131">
          <cell r="E1131" t="str">
            <v xml:space="preserve">130224199401077618    </v>
          </cell>
          <cell r="F1131" t="str">
            <v xml:space="preserve">正常    </v>
          </cell>
          <cell r="G1131" t="str">
            <v xml:space="preserve">20190617    </v>
          </cell>
          <cell r="H1131" t="str">
            <v xml:space="preserve">未冻结    </v>
          </cell>
          <cell r="I1131" t="str">
            <v xml:space="preserve">4000.00    </v>
          </cell>
        </row>
        <row r="1132">
          <cell r="E1132" t="str">
            <v xml:space="preserve">130204198507222713    </v>
          </cell>
          <cell r="F1132" t="str">
            <v xml:space="preserve">正常    </v>
          </cell>
          <cell r="G1132" t="str">
            <v xml:space="preserve">20190617    </v>
          </cell>
          <cell r="H1132" t="str">
            <v xml:space="preserve">未冻结    </v>
          </cell>
          <cell r="I1132" t="str">
            <v xml:space="preserve">8300.00    </v>
          </cell>
        </row>
        <row r="1133">
          <cell r="E1133" t="str">
            <v xml:space="preserve">130205197402160319    </v>
          </cell>
          <cell r="F1133" t="str">
            <v xml:space="preserve">正常    </v>
          </cell>
          <cell r="G1133" t="str">
            <v xml:space="preserve">20190708    </v>
          </cell>
          <cell r="H1133" t="str">
            <v xml:space="preserve">未冻结    </v>
          </cell>
          <cell r="I1133" t="str">
            <v xml:space="preserve">8830.00    </v>
          </cell>
        </row>
        <row r="1134">
          <cell r="E1134" t="str">
            <v xml:space="preserve">130204197409290611    </v>
          </cell>
          <cell r="F1134" t="str">
            <v xml:space="preserve">正常    </v>
          </cell>
          <cell r="G1134" t="str">
            <v xml:space="preserve">20190708    </v>
          </cell>
          <cell r="H1134" t="str">
            <v xml:space="preserve">未冻结    </v>
          </cell>
          <cell r="I1134" t="str">
            <v xml:space="preserve">5241.00    </v>
          </cell>
        </row>
        <row r="1135">
          <cell r="E1135" t="str">
            <v xml:space="preserve">130205197302270318    </v>
          </cell>
          <cell r="F1135" t="str">
            <v xml:space="preserve">正常    </v>
          </cell>
          <cell r="G1135" t="str">
            <v xml:space="preserve">20190708    </v>
          </cell>
          <cell r="H1135" t="str">
            <v xml:space="preserve">未冻结    </v>
          </cell>
          <cell r="I1135" t="str">
            <v xml:space="preserve">5361.00    </v>
          </cell>
        </row>
        <row r="1136">
          <cell r="E1136" t="str">
            <v xml:space="preserve">130203197305252112    </v>
          </cell>
          <cell r="F1136" t="str">
            <v xml:space="preserve">正常    </v>
          </cell>
          <cell r="G1136" t="str">
            <v xml:space="preserve">20190708    </v>
          </cell>
          <cell r="H1136" t="str">
            <v xml:space="preserve">未冻结    </v>
          </cell>
          <cell r="I1136" t="str">
            <v xml:space="preserve">5077.00    </v>
          </cell>
        </row>
        <row r="1137">
          <cell r="E1137" t="str">
            <v xml:space="preserve">130203197410112111    </v>
          </cell>
          <cell r="F1137" t="str">
            <v xml:space="preserve">正常    </v>
          </cell>
          <cell r="G1137" t="str">
            <v xml:space="preserve">20190708    </v>
          </cell>
          <cell r="H1137" t="str">
            <v xml:space="preserve">未冻结    </v>
          </cell>
          <cell r="I1137" t="str">
            <v xml:space="preserve">6261.00    </v>
          </cell>
        </row>
        <row r="1138">
          <cell r="E1138" t="str">
            <v xml:space="preserve">13020419680528151X    </v>
          </cell>
          <cell r="F1138" t="str">
            <v xml:space="preserve">正常    </v>
          </cell>
          <cell r="G1138" t="str">
            <v xml:space="preserve">20190708    </v>
          </cell>
          <cell r="H1138" t="str">
            <v xml:space="preserve">未冻结    </v>
          </cell>
          <cell r="I1138" t="str">
            <v xml:space="preserve">5284.00    </v>
          </cell>
        </row>
        <row r="1139">
          <cell r="E1139" t="str">
            <v xml:space="preserve">340821197312271236    </v>
          </cell>
          <cell r="F1139" t="str">
            <v xml:space="preserve">正常    </v>
          </cell>
          <cell r="G1139" t="str">
            <v xml:space="preserve">20190708    </v>
          </cell>
          <cell r="H1139" t="str">
            <v xml:space="preserve">未冻结    </v>
          </cell>
          <cell r="I1139" t="str">
            <v xml:space="preserve">16710.00    </v>
          </cell>
        </row>
        <row r="1140">
          <cell r="E1140" t="str">
            <v xml:space="preserve">131102198411230631    </v>
          </cell>
          <cell r="F1140" t="str">
            <v xml:space="preserve">正常    </v>
          </cell>
          <cell r="G1140" t="str">
            <v xml:space="preserve">20190708    </v>
          </cell>
          <cell r="H1140" t="str">
            <v xml:space="preserve">未冻结    </v>
          </cell>
          <cell r="I1140" t="str">
            <v xml:space="preserve">11000.00    </v>
          </cell>
        </row>
        <row r="1141">
          <cell r="E1141" t="str">
            <v xml:space="preserve">371425198908223619    </v>
          </cell>
          <cell r="F1141" t="str">
            <v xml:space="preserve">正常    </v>
          </cell>
          <cell r="G1141" t="str">
            <v xml:space="preserve">20190708    </v>
          </cell>
          <cell r="H1141" t="str">
            <v xml:space="preserve">未冻结    </v>
          </cell>
          <cell r="I1141" t="str">
            <v xml:space="preserve">7464.00    </v>
          </cell>
        </row>
        <row r="1142">
          <cell r="E1142" t="str">
            <v xml:space="preserve">130203198402113311    </v>
          </cell>
          <cell r="F1142" t="str">
            <v xml:space="preserve">正常    </v>
          </cell>
          <cell r="G1142" t="str">
            <v xml:space="preserve">20190708    </v>
          </cell>
          <cell r="H1142" t="str">
            <v xml:space="preserve">未冻结    </v>
          </cell>
          <cell r="I1142" t="str">
            <v xml:space="preserve">5387.00    </v>
          </cell>
        </row>
        <row r="1143">
          <cell r="E1143" t="str">
            <v xml:space="preserve">130203197409173013    </v>
          </cell>
          <cell r="F1143" t="str">
            <v xml:space="preserve">正常    </v>
          </cell>
          <cell r="G1143" t="str">
            <v xml:space="preserve">20190708    </v>
          </cell>
          <cell r="H1143" t="str">
            <v xml:space="preserve">未冻结    </v>
          </cell>
          <cell r="I1143" t="str">
            <v xml:space="preserve">8421.00    </v>
          </cell>
        </row>
        <row r="1144">
          <cell r="E1144" t="str">
            <v xml:space="preserve">130203197206053011    </v>
          </cell>
          <cell r="F1144" t="str">
            <v xml:space="preserve">正常    </v>
          </cell>
          <cell r="G1144" t="str">
            <v xml:space="preserve">20190708    </v>
          </cell>
          <cell r="H1144" t="str">
            <v xml:space="preserve">未冻结    </v>
          </cell>
          <cell r="I1144" t="str">
            <v xml:space="preserve">4796.00    </v>
          </cell>
        </row>
        <row r="1145">
          <cell r="E1145" t="str">
            <v xml:space="preserve">130223197611150013    </v>
          </cell>
          <cell r="F1145" t="str">
            <v xml:space="preserve">正常    </v>
          </cell>
          <cell r="G1145" t="str">
            <v xml:space="preserve">20190708    </v>
          </cell>
          <cell r="H1145" t="str">
            <v xml:space="preserve">未冻结    </v>
          </cell>
          <cell r="I1145" t="str">
            <v xml:space="preserve">8171.00    </v>
          </cell>
        </row>
        <row r="1146">
          <cell r="E1146" t="str">
            <v xml:space="preserve">13020519681215091X    </v>
          </cell>
          <cell r="F1146" t="str">
            <v xml:space="preserve">正常    </v>
          </cell>
          <cell r="G1146" t="str">
            <v xml:space="preserve">20190708    </v>
          </cell>
          <cell r="H1146" t="str">
            <v xml:space="preserve">未冻结    </v>
          </cell>
          <cell r="I1146" t="str">
            <v xml:space="preserve">7115.00    </v>
          </cell>
        </row>
        <row r="1147">
          <cell r="E1147" t="str">
            <v xml:space="preserve">130225197204266193    </v>
          </cell>
          <cell r="F1147" t="str">
            <v xml:space="preserve">正常    </v>
          </cell>
          <cell r="G1147" t="str">
            <v xml:space="preserve">20190708    </v>
          </cell>
          <cell r="H1147" t="str">
            <v xml:space="preserve">未冻结    </v>
          </cell>
          <cell r="I1147" t="str">
            <v xml:space="preserve">10580.00    </v>
          </cell>
        </row>
        <row r="1148">
          <cell r="E1148" t="str">
            <v xml:space="preserve">210423198702053011    </v>
          </cell>
          <cell r="F1148" t="str">
            <v xml:space="preserve">正常    </v>
          </cell>
          <cell r="G1148" t="str">
            <v xml:space="preserve">20190708    </v>
          </cell>
          <cell r="H1148" t="str">
            <v xml:space="preserve">未冻结    </v>
          </cell>
          <cell r="I1148" t="str">
            <v xml:space="preserve">8904.00    </v>
          </cell>
        </row>
        <row r="1149">
          <cell r="E1149" t="str">
            <v xml:space="preserve">130635199203052859    </v>
          </cell>
          <cell r="F1149" t="str">
            <v xml:space="preserve">正常    </v>
          </cell>
          <cell r="G1149" t="str">
            <v xml:space="preserve">20190708    </v>
          </cell>
          <cell r="H1149" t="str">
            <v xml:space="preserve">未冻结    </v>
          </cell>
          <cell r="I1149" t="str">
            <v xml:space="preserve">6205.00    </v>
          </cell>
        </row>
        <row r="1150">
          <cell r="E1150" t="str">
            <v xml:space="preserve">130202197512112116    </v>
          </cell>
          <cell r="F1150" t="str">
            <v xml:space="preserve">正常    </v>
          </cell>
          <cell r="G1150" t="str">
            <v xml:space="preserve">20190708    </v>
          </cell>
          <cell r="H1150" t="str">
            <v xml:space="preserve">未冻结    </v>
          </cell>
          <cell r="I1150" t="str">
            <v xml:space="preserve">10447.00    </v>
          </cell>
        </row>
        <row r="1151">
          <cell r="E1151" t="str">
            <v xml:space="preserve">130204198506142711    </v>
          </cell>
          <cell r="F1151" t="str">
            <v xml:space="preserve">正常    </v>
          </cell>
          <cell r="G1151" t="str">
            <v xml:space="preserve">20190708    </v>
          </cell>
          <cell r="H1151" t="str">
            <v xml:space="preserve">未冻结    </v>
          </cell>
          <cell r="I1151" t="str">
            <v xml:space="preserve">4695.00    </v>
          </cell>
        </row>
        <row r="1152">
          <cell r="E1152" t="str">
            <v xml:space="preserve">13023019811128091X    </v>
          </cell>
          <cell r="F1152" t="str">
            <v xml:space="preserve">正常    </v>
          </cell>
          <cell r="G1152" t="str">
            <v xml:space="preserve">20190708    </v>
          </cell>
          <cell r="H1152" t="str">
            <v xml:space="preserve">未冻结    </v>
          </cell>
          <cell r="I1152" t="str">
            <v xml:space="preserve">7062.00    </v>
          </cell>
        </row>
        <row r="1153">
          <cell r="E1153" t="str">
            <v xml:space="preserve">130204198406032718    </v>
          </cell>
          <cell r="F1153" t="str">
            <v xml:space="preserve">正常    </v>
          </cell>
          <cell r="G1153" t="str">
            <v xml:space="preserve">20190708    </v>
          </cell>
          <cell r="H1153" t="str">
            <v xml:space="preserve">未冻结    </v>
          </cell>
          <cell r="I1153" t="str">
            <v xml:space="preserve">4258.00    </v>
          </cell>
        </row>
        <row r="1154">
          <cell r="E1154" t="str">
            <v xml:space="preserve">130204197602250910    </v>
          </cell>
          <cell r="F1154" t="str">
            <v xml:space="preserve">正常    </v>
          </cell>
          <cell r="G1154" t="str">
            <v xml:space="preserve">20190708    </v>
          </cell>
          <cell r="H1154" t="str">
            <v xml:space="preserve">未冻结    </v>
          </cell>
          <cell r="I1154" t="str">
            <v xml:space="preserve">10155.00    </v>
          </cell>
        </row>
        <row r="1155">
          <cell r="E1155" t="str">
            <v xml:space="preserve">130204198204091218    </v>
          </cell>
          <cell r="F1155" t="str">
            <v xml:space="preserve">正常    </v>
          </cell>
          <cell r="G1155" t="str">
            <v xml:space="preserve">20190708    </v>
          </cell>
          <cell r="H1155" t="str">
            <v xml:space="preserve">未冻结    </v>
          </cell>
          <cell r="I1155" t="str">
            <v xml:space="preserve">4452.00    </v>
          </cell>
        </row>
        <row r="1156">
          <cell r="E1156" t="str">
            <v xml:space="preserve">130228197308090232    </v>
          </cell>
          <cell r="F1156" t="str">
            <v xml:space="preserve">正常    </v>
          </cell>
          <cell r="G1156" t="str">
            <v xml:space="preserve">20190708    </v>
          </cell>
          <cell r="H1156" t="str">
            <v xml:space="preserve">未冻结    </v>
          </cell>
          <cell r="I1156" t="str">
            <v xml:space="preserve">6185.00    </v>
          </cell>
        </row>
        <row r="1157">
          <cell r="E1157" t="str">
            <v xml:space="preserve">232101198309202616    </v>
          </cell>
          <cell r="F1157" t="str">
            <v xml:space="preserve">正常    </v>
          </cell>
          <cell r="G1157" t="str">
            <v xml:space="preserve">20190708    </v>
          </cell>
          <cell r="H1157" t="str">
            <v xml:space="preserve">未冻结    </v>
          </cell>
          <cell r="I1157" t="str">
            <v xml:space="preserve">13646.00    </v>
          </cell>
        </row>
        <row r="1158">
          <cell r="E1158" t="str">
            <v xml:space="preserve">130205198102101813    </v>
          </cell>
          <cell r="F1158" t="str">
            <v xml:space="preserve">正常    </v>
          </cell>
          <cell r="G1158" t="str">
            <v xml:space="preserve">20190708    </v>
          </cell>
          <cell r="H1158" t="str">
            <v xml:space="preserve">未冻结    </v>
          </cell>
          <cell r="I1158" t="str">
            <v xml:space="preserve">6338.00    </v>
          </cell>
        </row>
        <row r="1159">
          <cell r="E1159" t="str">
            <v xml:space="preserve">130203197912050037    </v>
          </cell>
          <cell r="F1159" t="str">
            <v xml:space="preserve">正常    </v>
          </cell>
          <cell r="G1159" t="str">
            <v xml:space="preserve">20190708    </v>
          </cell>
          <cell r="H1159" t="str">
            <v xml:space="preserve">未冻结    </v>
          </cell>
          <cell r="I1159" t="str">
            <v xml:space="preserve">4621.00    </v>
          </cell>
        </row>
        <row r="1160">
          <cell r="E1160" t="str">
            <v xml:space="preserve">130204198703080636    </v>
          </cell>
          <cell r="F1160" t="str">
            <v xml:space="preserve">正常    </v>
          </cell>
          <cell r="G1160" t="str">
            <v xml:space="preserve">20190708    </v>
          </cell>
          <cell r="H1160" t="str">
            <v xml:space="preserve">未冻结    </v>
          </cell>
          <cell r="I1160" t="str">
            <v xml:space="preserve">4444.00    </v>
          </cell>
        </row>
        <row r="1161">
          <cell r="E1161" t="str">
            <v xml:space="preserve">130205198108153913    </v>
          </cell>
          <cell r="F1161" t="str">
            <v xml:space="preserve">正常    </v>
          </cell>
          <cell r="G1161" t="str">
            <v xml:space="preserve">20190708    </v>
          </cell>
          <cell r="H1161" t="str">
            <v xml:space="preserve">未冻结    </v>
          </cell>
          <cell r="I1161" t="str">
            <v xml:space="preserve">7534.00    </v>
          </cell>
        </row>
        <row r="1162">
          <cell r="E1162" t="str">
            <v xml:space="preserve">61052419831001081X    </v>
          </cell>
          <cell r="F1162" t="str">
            <v xml:space="preserve">正常    </v>
          </cell>
          <cell r="G1162" t="str">
            <v xml:space="preserve">20190708    </v>
          </cell>
          <cell r="H1162" t="str">
            <v xml:space="preserve">未冻结    </v>
          </cell>
          <cell r="I1162" t="str">
            <v xml:space="preserve">4975.00    </v>
          </cell>
        </row>
        <row r="1163">
          <cell r="E1163" t="str">
            <v xml:space="preserve">130204198110071814    </v>
          </cell>
          <cell r="F1163" t="str">
            <v xml:space="preserve">正常    </v>
          </cell>
          <cell r="G1163" t="str">
            <v xml:space="preserve">20190708    </v>
          </cell>
          <cell r="H1163" t="str">
            <v xml:space="preserve">未冻结    </v>
          </cell>
          <cell r="I1163" t="str">
            <v xml:space="preserve">8231.00    </v>
          </cell>
        </row>
        <row r="1164">
          <cell r="E1164" t="str">
            <v xml:space="preserve">130225198206297414    </v>
          </cell>
          <cell r="F1164" t="str">
            <v xml:space="preserve">正常    </v>
          </cell>
          <cell r="G1164" t="str">
            <v xml:space="preserve">20190708    </v>
          </cell>
          <cell r="H1164" t="str">
            <v xml:space="preserve">未冻结    </v>
          </cell>
          <cell r="I1164" t="str">
            <v xml:space="preserve">6472.00    </v>
          </cell>
        </row>
        <row r="1165">
          <cell r="E1165" t="str">
            <v xml:space="preserve">130203197605122125    </v>
          </cell>
          <cell r="F1165" t="str">
            <v xml:space="preserve">正常    </v>
          </cell>
          <cell r="G1165" t="str">
            <v xml:space="preserve">20190708    </v>
          </cell>
          <cell r="H1165" t="str">
            <v xml:space="preserve">未冻结    </v>
          </cell>
          <cell r="I1165" t="str">
            <v xml:space="preserve">4915.00    </v>
          </cell>
        </row>
        <row r="1166">
          <cell r="E1166" t="str">
            <v xml:space="preserve">130203198607153317    </v>
          </cell>
          <cell r="F1166" t="str">
            <v xml:space="preserve">正常    </v>
          </cell>
          <cell r="G1166" t="str">
            <v xml:space="preserve">20190708    </v>
          </cell>
          <cell r="H1166" t="str">
            <v xml:space="preserve">未冻结    </v>
          </cell>
          <cell r="I1166" t="str">
            <v xml:space="preserve">3815.00    </v>
          </cell>
        </row>
        <row r="1167">
          <cell r="E1167" t="str">
            <v xml:space="preserve">130203198609223016    </v>
          </cell>
          <cell r="F1167" t="str">
            <v xml:space="preserve">正常    </v>
          </cell>
          <cell r="G1167" t="str">
            <v xml:space="preserve">20190708    </v>
          </cell>
          <cell r="H1167" t="str">
            <v xml:space="preserve">未冻结    </v>
          </cell>
          <cell r="I1167" t="str">
            <v xml:space="preserve">4370.00    </v>
          </cell>
        </row>
        <row r="1168">
          <cell r="E1168" t="str">
            <v xml:space="preserve">130203198708210632    </v>
          </cell>
          <cell r="F1168" t="str">
            <v xml:space="preserve">正常    </v>
          </cell>
          <cell r="G1168" t="str">
            <v xml:space="preserve">20190708    </v>
          </cell>
          <cell r="H1168" t="str">
            <v xml:space="preserve">未冻结    </v>
          </cell>
          <cell r="I1168" t="str">
            <v xml:space="preserve">4345.00    </v>
          </cell>
        </row>
        <row r="1169">
          <cell r="E1169" t="str">
            <v xml:space="preserve">130203198804070019    </v>
          </cell>
          <cell r="F1169" t="str">
            <v xml:space="preserve">正常    </v>
          </cell>
          <cell r="G1169" t="str">
            <v xml:space="preserve">20190708    </v>
          </cell>
          <cell r="H1169" t="str">
            <v xml:space="preserve">未冻结    </v>
          </cell>
          <cell r="I1169" t="str">
            <v xml:space="preserve">4616.00    </v>
          </cell>
        </row>
        <row r="1170">
          <cell r="E1170" t="str">
            <v xml:space="preserve">341021198312158374    </v>
          </cell>
          <cell r="F1170" t="str">
            <v xml:space="preserve">正常    </v>
          </cell>
          <cell r="G1170" t="str">
            <v xml:space="preserve">20190708    </v>
          </cell>
          <cell r="H1170" t="str">
            <v xml:space="preserve">未冻结    </v>
          </cell>
          <cell r="I1170" t="str">
            <v xml:space="preserve">12640.00    </v>
          </cell>
        </row>
        <row r="1171">
          <cell r="E1171" t="str">
            <v xml:space="preserve">132223197906031814    </v>
          </cell>
          <cell r="F1171" t="str">
            <v xml:space="preserve">正常    </v>
          </cell>
          <cell r="G1171" t="str">
            <v xml:space="preserve">20190708    </v>
          </cell>
          <cell r="H1171" t="str">
            <v xml:space="preserve">未冻结    </v>
          </cell>
          <cell r="I1171" t="str">
            <v xml:space="preserve">16710.00    </v>
          </cell>
        </row>
        <row r="1172">
          <cell r="E1172" t="str">
            <v xml:space="preserve">130731198301110632    </v>
          </cell>
          <cell r="F1172" t="str">
            <v xml:space="preserve">正常    </v>
          </cell>
          <cell r="G1172" t="str">
            <v xml:space="preserve">20190708    </v>
          </cell>
          <cell r="H1172" t="str">
            <v xml:space="preserve">未冻结    </v>
          </cell>
          <cell r="I1172" t="str">
            <v xml:space="preserve">13364.00    </v>
          </cell>
        </row>
        <row r="1173">
          <cell r="E1173" t="str">
            <v xml:space="preserve">130202198106050313    </v>
          </cell>
          <cell r="F1173" t="str">
            <v xml:space="preserve">正常    </v>
          </cell>
          <cell r="G1173" t="str">
            <v xml:space="preserve">20190708    </v>
          </cell>
          <cell r="H1173" t="str">
            <v xml:space="preserve">未冻结    </v>
          </cell>
          <cell r="I1173" t="str">
            <v xml:space="preserve">11328.00    </v>
          </cell>
        </row>
        <row r="1174">
          <cell r="E1174" t="str">
            <v xml:space="preserve">130203198301214519    </v>
          </cell>
          <cell r="F1174" t="str">
            <v xml:space="preserve">正常    </v>
          </cell>
          <cell r="G1174" t="str">
            <v xml:space="preserve">20190708    </v>
          </cell>
          <cell r="H1174" t="str">
            <v xml:space="preserve">未冻结    </v>
          </cell>
          <cell r="I1174" t="str">
            <v xml:space="preserve">11679.00    </v>
          </cell>
        </row>
        <row r="1175">
          <cell r="E1175" t="str">
            <v xml:space="preserve">13063519850921043X    </v>
          </cell>
          <cell r="F1175" t="str">
            <v xml:space="preserve">正常    </v>
          </cell>
          <cell r="G1175" t="str">
            <v xml:space="preserve">20190708    </v>
          </cell>
          <cell r="H1175" t="str">
            <v xml:space="preserve">未冻结    </v>
          </cell>
          <cell r="I1175" t="str">
            <v xml:space="preserve">7325.00    </v>
          </cell>
        </row>
        <row r="1176">
          <cell r="E1176" t="str">
            <v xml:space="preserve">150424198503053035    </v>
          </cell>
          <cell r="F1176" t="str">
            <v xml:space="preserve">正常    </v>
          </cell>
          <cell r="G1176" t="str">
            <v xml:space="preserve">20190708    </v>
          </cell>
          <cell r="H1176" t="str">
            <v xml:space="preserve">未冻结    </v>
          </cell>
          <cell r="I1176" t="str">
            <v xml:space="preserve">12656.00    </v>
          </cell>
        </row>
        <row r="1177">
          <cell r="E1177" t="str">
            <v xml:space="preserve">210381198705262511    </v>
          </cell>
          <cell r="F1177" t="str">
            <v xml:space="preserve">正常    </v>
          </cell>
          <cell r="G1177" t="str">
            <v xml:space="preserve">20190708    </v>
          </cell>
          <cell r="H1177" t="str">
            <v xml:space="preserve">未冻结    </v>
          </cell>
          <cell r="I1177" t="str">
            <v xml:space="preserve">6817.00    </v>
          </cell>
        </row>
        <row r="1178">
          <cell r="E1178" t="str">
            <v xml:space="preserve">130729198811030817    </v>
          </cell>
          <cell r="F1178" t="str">
            <v xml:space="preserve">正常    </v>
          </cell>
          <cell r="G1178" t="str">
            <v xml:space="preserve">20190708    </v>
          </cell>
          <cell r="H1178" t="str">
            <v xml:space="preserve">未冻结    </v>
          </cell>
          <cell r="I1178" t="str">
            <v xml:space="preserve">9613.00    </v>
          </cell>
        </row>
        <row r="1179">
          <cell r="E1179" t="str">
            <v xml:space="preserve">130705197310210937    </v>
          </cell>
          <cell r="F1179" t="str">
            <v xml:space="preserve">正常    </v>
          </cell>
          <cell r="G1179" t="str">
            <v xml:space="preserve">20190708    </v>
          </cell>
          <cell r="H1179" t="str">
            <v xml:space="preserve">未冻结    </v>
          </cell>
          <cell r="I1179" t="str">
            <v xml:space="preserve">7866.00    </v>
          </cell>
        </row>
        <row r="1180">
          <cell r="E1180" t="str">
            <v xml:space="preserve">130705196902280950    </v>
          </cell>
          <cell r="F1180" t="str">
            <v xml:space="preserve">正常    </v>
          </cell>
          <cell r="G1180" t="str">
            <v xml:space="preserve">20190708    </v>
          </cell>
          <cell r="H1180" t="str">
            <v xml:space="preserve">未冻结    </v>
          </cell>
          <cell r="I1180" t="str">
            <v xml:space="preserve">9245.00    </v>
          </cell>
        </row>
        <row r="1181">
          <cell r="E1181" t="str">
            <v xml:space="preserve">130104197307072423    </v>
          </cell>
          <cell r="F1181" t="str">
            <v xml:space="preserve">正常    </v>
          </cell>
          <cell r="G1181" t="str">
            <v xml:space="preserve">20190708    </v>
          </cell>
          <cell r="H1181" t="str">
            <v xml:space="preserve">未冻结    </v>
          </cell>
          <cell r="I1181" t="str">
            <v xml:space="preserve">9906.00    </v>
          </cell>
        </row>
        <row r="1182">
          <cell r="E1182" t="str">
            <v xml:space="preserve">130705197412270957    </v>
          </cell>
          <cell r="F1182" t="str">
            <v xml:space="preserve">正常    </v>
          </cell>
          <cell r="G1182" t="str">
            <v xml:space="preserve">20190708    </v>
          </cell>
          <cell r="H1182" t="str">
            <v xml:space="preserve">未冻结    </v>
          </cell>
          <cell r="I1182" t="str">
            <v xml:space="preserve">9229.00    </v>
          </cell>
        </row>
        <row r="1183">
          <cell r="E1183" t="str">
            <v xml:space="preserve">130502197407011563    </v>
          </cell>
          <cell r="F1183" t="str">
            <v xml:space="preserve">正常    </v>
          </cell>
          <cell r="G1183" t="str">
            <v xml:space="preserve">20190708    </v>
          </cell>
          <cell r="H1183" t="str">
            <v xml:space="preserve">未冻结    </v>
          </cell>
          <cell r="I1183" t="str">
            <v xml:space="preserve">10759.00    </v>
          </cell>
        </row>
        <row r="1184">
          <cell r="E1184" t="str">
            <v xml:space="preserve">130705197710120930    </v>
          </cell>
          <cell r="F1184" t="str">
            <v xml:space="preserve">正常    </v>
          </cell>
          <cell r="G1184" t="str">
            <v xml:space="preserve">20190708    </v>
          </cell>
          <cell r="H1184" t="str">
            <v xml:space="preserve">未冻结    </v>
          </cell>
          <cell r="I1184" t="str">
            <v xml:space="preserve">9151.00    </v>
          </cell>
        </row>
        <row r="1185">
          <cell r="E1185" t="str">
            <v xml:space="preserve">133022197901301719    </v>
          </cell>
          <cell r="F1185" t="str">
            <v xml:space="preserve">正常    </v>
          </cell>
          <cell r="G1185" t="str">
            <v xml:space="preserve">20190708    </v>
          </cell>
          <cell r="H1185" t="str">
            <v xml:space="preserve">未冻结    </v>
          </cell>
          <cell r="I1185" t="str">
            <v xml:space="preserve">10824.00    </v>
          </cell>
        </row>
        <row r="1186">
          <cell r="E1186" t="str">
            <v xml:space="preserve">13292419790108804X    </v>
          </cell>
          <cell r="F1186" t="str">
            <v xml:space="preserve">正常    </v>
          </cell>
          <cell r="G1186" t="str">
            <v xml:space="preserve">20190708    </v>
          </cell>
          <cell r="H1186" t="str">
            <v xml:space="preserve">未冻结    </v>
          </cell>
          <cell r="I1186" t="str">
            <v xml:space="preserve">10759.00    </v>
          </cell>
        </row>
        <row r="1187">
          <cell r="E1187" t="str">
            <v xml:space="preserve">133026198006152411    </v>
          </cell>
          <cell r="F1187" t="str">
            <v xml:space="preserve">正常    </v>
          </cell>
          <cell r="G1187" t="str">
            <v xml:space="preserve">20190708    </v>
          </cell>
          <cell r="H1187" t="str">
            <v xml:space="preserve">未冻结    </v>
          </cell>
          <cell r="I1187" t="str">
            <v xml:space="preserve">8934.00    </v>
          </cell>
        </row>
        <row r="1188">
          <cell r="E1188" t="str">
            <v xml:space="preserve">132330198011212415    </v>
          </cell>
          <cell r="F1188" t="str">
            <v xml:space="preserve">正常    </v>
          </cell>
          <cell r="G1188" t="str">
            <v xml:space="preserve">20190708    </v>
          </cell>
          <cell r="H1188" t="str">
            <v xml:space="preserve">未冻结    </v>
          </cell>
          <cell r="I1188" t="str">
            <v xml:space="preserve">8934.00    </v>
          </cell>
        </row>
        <row r="1189">
          <cell r="E1189" t="str">
            <v xml:space="preserve">130126198805202414    </v>
          </cell>
          <cell r="F1189" t="str">
            <v xml:space="preserve">正常    </v>
          </cell>
          <cell r="G1189" t="str">
            <v xml:space="preserve">20190708    </v>
          </cell>
          <cell r="H1189" t="str">
            <v xml:space="preserve">未冻结    </v>
          </cell>
          <cell r="I1189" t="str">
            <v xml:space="preserve">4038.00    </v>
          </cell>
        </row>
        <row r="1190">
          <cell r="E1190" t="str">
            <v xml:space="preserve">130203198202232113    </v>
          </cell>
          <cell r="F1190" t="str">
            <v xml:space="preserve">正常    </v>
          </cell>
          <cell r="G1190" t="str">
            <v xml:space="preserve">20190708    </v>
          </cell>
          <cell r="H1190" t="str">
            <v xml:space="preserve">未冻结    </v>
          </cell>
          <cell r="I1190" t="str">
            <v xml:space="preserve">4220.00    </v>
          </cell>
        </row>
        <row r="1191">
          <cell r="E1191" t="str">
            <v xml:space="preserve">130225198807105916    </v>
          </cell>
          <cell r="F1191" t="str">
            <v xml:space="preserve">正常    </v>
          </cell>
          <cell r="G1191" t="str">
            <v xml:space="preserve">20190708    </v>
          </cell>
          <cell r="H1191" t="str">
            <v xml:space="preserve">未冻结    </v>
          </cell>
          <cell r="I1191" t="str">
            <v xml:space="preserve">4544.00    </v>
          </cell>
        </row>
        <row r="1192">
          <cell r="E1192" t="str">
            <v xml:space="preserve">13022319801020691X    </v>
          </cell>
          <cell r="F1192" t="str">
            <v xml:space="preserve">正常    </v>
          </cell>
          <cell r="G1192" t="str">
            <v xml:space="preserve">20190708    </v>
          </cell>
          <cell r="H1192" t="str">
            <v xml:space="preserve">未冻结    </v>
          </cell>
          <cell r="I1192" t="str">
            <v xml:space="preserve">4495.00    </v>
          </cell>
        </row>
        <row r="1193">
          <cell r="E1193" t="str">
            <v xml:space="preserve">130203198211273611    </v>
          </cell>
          <cell r="F1193" t="str">
            <v xml:space="preserve">正常    </v>
          </cell>
          <cell r="G1193" t="str">
            <v xml:space="preserve">20190708    </v>
          </cell>
          <cell r="H1193" t="str">
            <v xml:space="preserve">未冻结    </v>
          </cell>
          <cell r="I1193" t="str">
            <v xml:space="preserve">3959.00    </v>
          </cell>
        </row>
        <row r="1194">
          <cell r="E1194" t="str">
            <v xml:space="preserve">130204198303070017    </v>
          </cell>
          <cell r="F1194" t="str">
            <v xml:space="preserve">正常    </v>
          </cell>
          <cell r="G1194" t="str">
            <v xml:space="preserve">20190708    </v>
          </cell>
          <cell r="H1194" t="str">
            <v xml:space="preserve">未冻结    </v>
          </cell>
          <cell r="I1194" t="str">
            <v xml:space="preserve">3894.00    </v>
          </cell>
        </row>
        <row r="1195">
          <cell r="E1195" t="str">
            <v xml:space="preserve">130223198511111134    </v>
          </cell>
          <cell r="F1195" t="str">
            <v xml:space="preserve">正常    </v>
          </cell>
          <cell r="G1195" t="str">
            <v xml:space="preserve">20190708    </v>
          </cell>
          <cell r="H1195" t="str">
            <v xml:space="preserve">未冻结    </v>
          </cell>
          <cell r="I1195" t="str">
            <v xml:space="preserve">5400.00    </v>
          </cell>
        </row>
        <row r="1196">
          <cell r="E1196" t="str">
            <v xml:space="preserve">130230198812083310    </v>
          </cell>
          <cell r="F1196" t="str">
            <v xml:space="preserve">正常    </v>
          </cell>
          <cell r="G1196" t="str">
            <v xml:space="preserve">20190708    </v>
          </cell>
          <cell r="H1196" t="str">
            <v xml:space="preserve">未冻结    </v>
          </cell>
          <cell r="I1196" t="str">
            <v xml:space="preserve">4506.00    </v>
          </cell>
        </row>
        <row r="1197">
          <cell r="E1197" t="str">
            <v xml:space="preserve">130229198809165037    </v>
          </cell>
          <cell r="F1197" t="str">
            <v xml:space="preserve">正常    </v>
          </cell>
          <cell r="G1197" t="str">
            <v xml:space="preserve">20190708    </v>
          </cell>
          <cell r="H1197" t="str">
            <v xml:space="preserve">未冻结    </v>
          </cell>
          <cell r="I1197" t="str">
            <v xml:space="preserve">4964.00    </v>
          </cell>
        </row>
        <row r="1198">
          <cell r="E1198" t="str">
            <v xml:space="preserve">130203198312242419    </v>
          </cell>
          <cell r="F1198" t="str">
            <v xml:space="preserve">正常    </v>
          </cell>
          <cell r="G1198" t="str">
            <v xml:space="preserve">20190708    </v>
          </cell>
          <cell r="H1198" t="str">
            <v xml:space="preserve">未冻结    </v>
          </cell>
          <cell r="I1198" t="str">
            <v xml:space="preserve">4504.00    </v>
          </cell>
        </row>
        <row r="1199">
          <cell r="E1199" t="str">
            <v xml:space="preserve">130202198811053632    </v>
          </cell>
          <cell r="F1199" t="str">
            <v xml:space="preserve">正常    </v>
          </cell>
          <cell r="G1199" t="str">
            <v xml:space="preserve">20190708    </v>
          </cell>
          <cell r="H1199" t="str">
            <v xml:space="preserve">未冻结    </v>
          </cell>
          <cell r="I1199" t="str">
            <v xml:space="preserve">3600.00    </v>
          </cell>
        </row>
        <row r="1200">
          <cell r="E1200" t="str">
            <v xml:space="preserve">130203198803282415    </v>
          </cell>
          <cell r="F1200" t="str">
            <v xml:space="preserve">正常    </v>
          </cell>
          <cell r="G1200" t="str">
            <v xml:space="preserve">20190708    </v>
          </cell>
          <cell r="H1200" t="str">
            <v xml:space="preserve">未冻结    </v>
          </cell>
          <cell r="I1200" t="str">
            <v xml:space="preserve">4422.00    </v>
          </cell>
        </row>
        <row r="1201">
          <cell r="E1201" t="str">
            <v xml:space="preserve">130203198607143012    </v>
          </cell>
          <cell r="F1201" t="str">
            <v xml:space="preserve">正常    </v>
          </cell>
          <cell r="G1201" t="str">
            <v xml:space="preserve">20190708    </v>
          </cell>
          <cell r="H1201" t="str">
            <v xml:space="preserve">未冻结    </v>
          </cell>
          <cell r="I1201" t="str">
            <v xml:space="preserve">4208.00    </v>
          </cell>
        </row>
        <row r="1202">
          <cell r="E1202" t="str">
            <v xml:space="preserve">130225198504142955    </v>
          </cell>
          <cell r="F1202" t="str">
            <v xml:space="preserve">正常    </v>
          </cell>
          <cell r="G1202" t="str">
            <v xml:space="preserve">20190708    </v>
          </cell>
          <cell r="H1202" t="str">
            <v xml:space="preserve">未冻结    </v>
          </cell>
          <cell r="I1202" t="str">
            <v xml:space="preserve">5542.00    </v>
          </cell>
        </row>
        <row r="1203">
          <cell r="E1203" t="str">
            <v xml:space="preserve">130705197210210024    </v>
          </cell>
          <cell r="F1203" t="str">
            <v xml:space="preserve">正常    </v>
          </cell>
          <cell r="G1203" t="str">
            <v xml:space="preserve">20190708    </v>
          </cell>
          <cell r="H1203" t="str">
            <v xml:space="preserve">未冻结    </v>
          </cell>
          <cell r="I1203" t="str">
            <v xml:space="preserve">9873.00    </v>
          </cell>
        </row>
        <row r="1204">
          <cell r="E1204" t="str">
            <v xml:space="preserve">132428198106150417    </v>
          </cell>
          <cell r="F1204" t="str">
            <v xml:space="preserve">正常    </v>
          </cell>
          <cell r="G1204" t="str">
            <v xml:space="preserve">20190708    </v>
          </cell>
          <cell r="H1204" t="str">
            <v xml:space="preserve">未冻结    </v>
          </cell>
          <cell r="I1204" t="str">
            <v xml:space="preserve">7741.00    </v>
          </cell>
        </row>
        <row r="1205">
          <cell r="E1205" t="str">
            <v xml:space="preserve">132928198110013033    </v>
          </cell>
          <cell r="F1205" t="str">
            <v xml:space="preserve">正常    </v>
          </cell>
          <cell r="G1205" t="str">
            <v xml:space="preserve">20190708    </v>
          </cell>
          <cell r="H1205" t="str">
            <v xml:space="preserve">未冻结    </v>
          </cell>
          <cell r="I1205" t="str">
            <v xml:space="preserve">8621.00    </v>
          </cell>
        </row>
        <row r="1206">
          <cell r="E1206" t="str">
            <v xml:space="preserve">132529198206131418    </v>
          </cell>
          <cell r="F1206" t="str">
            <v xml:space="preserve">正常    </v>
          </cell>
          <cell r="G1206" t="str">
            <v xml:space="preserve">20190708    </v>
          </cell>
          <cell r="H1206" t="str">
            <v xml:space="preserve">未冻结    </v>
          </cell>
          <cell r="I1206" t="str">
            <v xml:space="preserve">8901.00    </v>
          </cell>
        </row>
        <row r="1207">
          <cell r="E1207" t="str">
            <v xml:space="preserve">13043419820719481X    </v>
          </cell>
          <cell r="F1207" t="str">
            <v xml:space="preserve">正常    </v>
          </cell>
          <cell r="G1207" t="str">
            <v xml:space="preserve">20190708    </v>
          </cell>
          <cell r="H1207" t="str">
            <v xml:space="preserve">未冻结    </v>
          </cell>
          <cell r="I1207" t="str">
            <v xml:space="preserve">8621.00    </v>
          </cell>
        </row>
        <row r="1208">
          <cell r="E1208" t="str">
            <v xml:space="preserve">13244019820912032X    </v>
          </cell>
          <cell r="F1208" t="str">
            <v xml:space="preserve">正常    </v>
          </cell>
          <cell r="G1208" t="str">
            <v xml:space="preserve">20190708    </v>
          </cell>
          <cell r="H1208" t="str">
            <v xml:space="preserve">未冻结    </v>
          </cell>
          <cell r="I1208" t="str">
            <v xml:space="preserve">10742.00    </v>
          </cell>
        </row>
        <row r="1209">
          <cell r="E1209" t="str">
            <v xml:space="preserve">142622198203210025    </v>
          </cell>
          <cell r="F1209" t="str">
            <v xml:space="preserve">正常    </v>
          </cell>
          <cell r="G1209" t="str">
            <v xml:space="preserve">20190708    </v>
          </cell>
          <cell r="H1209" t="str">
            <v xml:space="preserve">未冻结    </v>
          </cell>
          <cell r="I1209" t="str">
            <v xml:space="preserve">7701.00    </v>
          </cell>
        </row>
        <row r="1210">
          <cell r="E1210" t="str">
            <v xml:space="preserve">130930198312300911    </v>
          </cell>
          <cell r="F1210" t="str">
            <v xml:space="preserve">正常    </v>
          </cell>
          <cell r="G1210" t="str">
            <v xml:space="preserve">20190708    </v>
          </cell>
          <cell r="H1210" t="str">
            <v xml:space="preserve">未冻结    </v>
          </cell>
          <cell r="I1210" t="str">
            <v xml:space="preserve">9512.00    </v>
          </cell>
        </row>
        <row r="1211">
          <cell r="E1211" t="str">
            <v xml:space="preserve">130721198305185110    </v>
          </cell>
          <cell r="F1211" t="str">
            <v xml:space="preserve">正常    </v>
          </cell>
          <cell r="G1211" t="str">
            <v xml:space="preserve">20190708    </v>
          </cell>
          <cell r="H1211" t="str">
            <v xml:space="preserve">未冻结    </v>
          </cell>
          <cell r="I1211" t="str">
            <v xml:space="preserve">10752.00    </v>
          </cell>
        </row>
        <row r="1212">
          <cell r="E1212" t="str">
            <v xml:space="preserve">130705198411160638    </v>
          </cell>
          <cell r="F1212" t="str">
            <v xml:space="preserve">正常    </v>
          </cell>
          <cell r="G1212" t="str">
            <v xml:space="preserve">20190708    </v>
          </cell>
          <cell r="H1212" t="str">
            <v xml:space="preserve">未冻结    </v>
          </cell>
          <cell r="I1212" t="str">
            <v xml:space="preserve">9542.00    </v>
          </cell>
        </row>
        <row r="1213">
          <cell r="E1213" t="str">
            <v xml:space="preserve">130705198402093015    </v>
          </cell>
          <cell r="F1213" t="str">
            <v xml:space="preserve">正常    </v>
          </cell>
          <cell r="G1213" t="str">
            <v xml:space="preserve">20190708    </v>
          </cell>
          <cell r="H1213" t="str">
            <v xml:space="preserve">未冻结    </v>
          </cell>
          <cell r="I1213" t="str">
            <v xml:space="preserve">10709.00    </v>
          </cell>
        </row>
        <row r="1214">
          <cell r="E1214" t="str">
            <v xml:space="preserve">130224198408250546    </v>
          </cell>
          <cell r="F1214" t="str">
            <v xml:space="preserve">正常    </v>
          </cell>
          <cell r="G1214" t="str">
            <v xml:space="preserve">20190708    </v>
          </cell>
          <cell r="H1214" t="str">
            <v xml:space="preserve">未冻结    </v>
          </cell>
          <cell r="I1214" t="str">
            <v xml:space="preserve">9519.00    </v>
          </cell>
        </row>
        <row r="1215">
          <cell r="E1215" t="str">
            <v xml:space="preserve">371102198501204757    </v>
          </cell>
          <cell r="F1215" t="str">
            <v xml:space="preserve">正常    </v>
          </cell>
          <cell r="G1215" t="str">
            <v xml:space="preserve">20190708    </v>
          </cell>
          <cell r="H1215" t="str">
            <v xml:space="preserve">未冻结    </v>
          </cell>
          <cell r="I1215" t="str">
            <v xml:space="preserve">8161.00    </v>
          </cell>
        </row>
        <row r="1216">
          <cell r="E1216" t="str">
            <v xml:space="preserve">130430198510101115    </v>
          </cell>
          <cell r="F1216" t="str">
            <v xml:space="preserve">正常    </v>
          </cell>
          <cell r="G1216" t="str">
            <v xml:space="preserve">20190708    </v>
          </cell>
          <cell r="H1216" t="str">
            <v xml:space="preserve">未冻结    </v>
          </cell>
          <cell r="I1216" t="str">
            <v xml:space="preserve">8901.00    </v>
          </cell>
        </row>
        <row r="1217">
          <cell r="E1217" t="str">
            <v xml:space="preserve">130982198502061129    </v>
          </cell>
          <cell r="F1217" t="str">
            <v xml:space="preserve">正常    </v>
          </cell>
          <cell r="G1217" t="str">
            <v xml:space="preserve">20190708    </v>
          </cell>
          <cell r="H1217" t="str">
            <v xml:space="preserve">未冻结    </v>
          </cell>
          <cell r="I1217" t="str">
            <v xml:space="preserve">7668.00    </v>
          </cell>
        </row>
        <row r="1218">
          <cell r="E1218" t="str">
            <v xml:space="preserve">131081198606282538    </v>
          </cell>
          <cell r="F1218" t="str">
            <v xml:space="preserve">正常    </v>
          </cell>
          <cell r="G1218" t="str">
            <v xml:space="preserve">20190708    </v>
          </cell>
          <cell r="H1218" t="str">
            <v xml:space="preserve">未冻结    </v>
          </cell>
          <cell r="I1218" t="str">
            <v xml:space="preserve">7661.00    </v>
          </cell>
        </row>
        <row r="1219">
          <cell r="E1219" t="str">
            <v xml:space="preserve">130624198604092014    </v>
          </cell>
          <cell r="F1219" t="str">
            <v xml:space="preserve">正常    </v>
          </cell>
          <cell r="G1219" t="str">
            <v xml:space="preserve">20190708    </v>
          </cell>
          <cell r="H1219" t="str">
            <v xml:space="preserve">未冻结    </v>
          </cell>
          <cell r="I1219" t="str">
            <v xml:space="preserve">10752.00    </v>
          </cell>
        </row>
        <row r="1220">
          <cell r="E1220" t="str">
            <v xml:space="preserve">130123198605293332    </v>
          </cell>
          <cell r="F1220" t="str">
            <v xml:space="preserve">正常    </v>
          </cell>
          <cell r="G1220" t="str">
            <v xml:space="preserve">20190708    </v>
          </cell>
          <cell r="H1220" t="str">
            <v xml:space="preserve">未冻结    </v>
          </cell>
          <cell r="I1220" t="str">
            <v xml:space="preserve">8323.00    </v>
          </cell>
        </row>
        <row r="1221">
          <cell r="E1221" t="str">
            <v xml:space="preserve">130525198608162316    </v>
          </cell>
          <cell r="F1221" t="str">
            <v xml:space="preserve">正常    </v>
          </cell>
          <cell r="G1221" t="str">
            <v xml:space="preserve">20190708    </v>
          </cell>
          <cell r="H1221" t="str">
            <v xml:space="preserve">未冻结    </v>
          </cell>
          <cell r="I1221" t="str">
            <v xml:space="preserve">7891.00    </v>
          </cell>
        </row>
        <row r="1222">
          <cell r="E1222" t="str">
            <v xml:space="preserve">130282198601230022    </v>
          </cell>
          <cell r="F1222" t="str">
            <v xml:space="preserve">正常    </v>
          </cell>
          <cell r="G1222" t="str">
            <v xml:space="preserve">20190708    </v>
          </cell>
          <cell r="H1222" t="str">
            <v xml:space="preserve">未冻结    </v>
          </cell>
          <cell r="I1222" t="str">
            <v xml:space="preserve">7668.00    </v>
          </cell>
        </row>
        <row r="1223">
          <cell r="E1223" t="str">
            <v xml:space="preserve">130227198610080244    </v>
          </cell>
          <cell r="F1223" t="str">
            <v xml:space="preserve">正常    </v>
          </cell>
          <cell r="G1223" t="str">
            <v xml:space="preserve">20190708    </v>
          </cell>
          <cell r="H1223" t="str">
            <v xml:space="preserve">未冻结    </v>
          </cell>
          <cell r="I1223" t="str">
            <v xml:space="preserve">7388.00    </v>
          </cell>
        </row>
        <row r="1224">
          <cell r="E1224" t="str">
            <v xml:space="preserve">130730198702041416    </v>
          </cell>
          <cell r="F1224" t="str">
            <v xml:space="preserve">正常    </v>
          </cell>
          <cell r="G1224" t="str">
            <v xml:space="preserve">20190708    </v>
          </cell>
          <cell r="H1224" t="str">
            <v xml:space="preserve">未冻结    </v>
          </cell>
          <cell r="I1224" t="str">
            <v xml:space="preserve">8323.00    </v>
          </cell>
        </row>
        <row r="1225">
          <cell r="E1225" t="str">
            <v xml:space="preserve">231026198801010035    </v>
          </cell>
          <cell r="F1225" t="str">
            <v xml:space="preserve">正常    </v>
          </cell>
          <cell r="G1225" t="str">
            <v xml:space="preserve">20190708    </v>
          </cell>
          <cell r="H1225" t="str">
            <v xml:space="preserve">未冻结    </v>
          </cell>
          <cell r="I1225" t="str">
            <v xml:space="preserve">7661.00    </v>
          </cell>
        </row>
        <row r="1226">
          <cell r="E1226" t="str">
            <v xml:space="preserve">130705198807237128    </v>
          </cell>
          <cell r="F1226" t="str">
            <v xml:space="preserve">正常    </v>
          </cell>
          <cell r="G1226" t="str">
            <v xml:space="preserve">20190708    </v>
          </cell>
          <cell r="H1226" t="str">
            <v xml:space="preserve">未冻结    </v>
          </cell>
          <cell r="I1226" t="str">
            <v xml:space="preserve">7596.00    </v>
          </cell>
        </row>
        <row r="1227">
          <cell r="E1227" t="str">
            <v xml:space="preserve">130705198910071517    </v>
          </cell>
          <cell r="F1227" t="str">
            <v xml:space="preserve">正常    </v>
          </cell>
          <cell r="G1227" t="str">
            <v xml:space="preserve">20190708    </v>
          </cell>
          <cell r="H1227" t="str">
            <v xml:space="preserve">未冻结    </v>
          </cell>
          <cell r="I1227" t="str">
            <v xml:space="preserve">8829.00    </v>
          </cell>
        </row>
        <row r="1228">
          <cell r="E1228" t="str">
            <v xml:space="preserve">130705198904260020    </v>
          </cell>
          <cell r="F1228" t="str">
            <v xml:space="preserve">正常    </v>
          </cell>
          <cell r="G1228" t="str">
            <v xml:space="preserve">20190708    </v>
          </cell>
          <cell r="H1228" t="str">
            <v xml:space="preserve">未冻结    </v>
          </cell>
          <cell r="I1228" t="str">
            <v xml:space="preserve">7668.00    </v>
          </cell>
        </row>
        <row r="1229">
          <cell r="E1229" t="str">
            <v xml:space="preserve">130621199010233030    </v>
          </cell>
          <cell r="F1229" t="str">
            <v xml:space="preserve">正常    </v>
          </cell>
          <cell r="G1229" t="str">
            <v xml:space="preserve">20190708    </v>
          </cell>
          <cell r="H1229" t="str">
            <v xml:space="preserve">未冻结    </v>
          </cell>
          <cell r="I1229" t="str">
            <v xml:space="preserve">8089.00    </v>
          </cell>
        </row>
        <row r="1230">
          <cell r="E1230" t="str">
            <v xml:space="preserve">130224199311290511    </v>
          </cell>
          <cell r="F1230" t="str">
            <v xml:space="preserve">正常    </v>
          </cell>
          <cell r="G1230" t="str">
            <v xml:space="preserve">20190708    </v>
          </cell>
          <cell r="H1230" t="str">
            <v xml:space="preserve">未冻结    </v>
          </cell>
          <cell r="I1230" t="str">
            <v xml:space="preserve">7953.00    </v>
          </cell>
        </row>
        <row r="1231">
          <cell r="E1231" t="str">
            <v xml:space="preserve">130281199311113512    </v>
          </cell>
          <cell r="F1231" t="str">
            <v xml:space="preserve">正常    </v>
          </cell>
          <cell r="G1231" t="str">
            <v xml:space="preserve">20190708    </v>
          </cell>
          <cell r="H1231" t="str">
            <v xml:space="preserve">未冻结    </v>
          </cell>
          <cell r="I1231" t="str">
            <v xml:space="preserve">7239.00    </v>
          </cell>
        </row>
        <row r="1232">
          <cell r="E1232" t="str">
            <v xml:space="preserve">210504199502061093    </v>
          </cell>
          <cell r="F1232" t="str">
            <v xml:space="preserve">正常    </v>
          </cell>
          <cell r="G1232" t="str">
            <v xml:space="preserve">20190708    </v>
          </cell>
          <cell r="H1232" t="str">
            <v xml:space="preserve">未冻结    </v>
          </cell>
          <cell r="I1232" t="str">
            <v xml:space="preserve">5951.00    </v>
          </cell>
        </row>
        <row r="1233">
          <cell r="E1233" t="str">
            <v xml:space="preserve">132526197106170811    </v>
          </cell>
          <cell r="F1233" t="str">
            <v xml:space="preserve">正常    </v>
          </cell>
          <cell r="G1233" t="str">
            <v xml:space="preserve">20190708    </v>
          </cell>
          <cell r="H1233" t="str">
            <v xml:space="preserve">未冻结    </v>
          </cell>
          <cell r="I1233" t="str">
            <v xml:space="preserve">8182.00    </v>
          </cell>
        </row>
        <row r="1234">
          <cell r="E1234" t="str">
            <v xml:space="preserve">130705197302017117    </v>
          </cell>
          <cell r="F1234" t="str">
            <v xml:space="preserve">正常    </v>
          </cell>
          <cell r="G1234" t="str">
            <v xml:space="preserve">20190708    </v>
          </cell>
          <cell r="H1234" t="str">
            <v xml:space="preserve">未冻结    </v>
          </cell>
          <cell r="I1234" t="str">
            <v xml:space="preserve">8198.00    </v>
          </cell>
        </row>
        <row r="1235">
          <cell r="E1235" t="str">
            <v xml:space="preserve">132826197308205919    </v>
          </cell>
          <cell r="F1235" t="str">
            <v xml:space="preserve">正常    </v>
          </cell>
          <cell r="G1235" t="str">
            <v xml:space="preserve">20190708    </v>
          </cell>
          <cell r="H1235" t="str">
            <v xml:space="preserve">未冻结    </v>
          </cell>
          <cell r="I1235" t="str">
            <v xml:space="preserve">8888.00    </v>
          </cell>
        </row>
        <row r="1236">
          <cell r="E1236" t="str">
            <v xml:space="preserve">130705197408091518    </v>
          </cell>
          <cell r="F1236" t="str">
            <v xml:space="preserve">正常    </v>
          </cell>
          <cell r="G1236" t="str">
            <v xml:space="preserve">20190708    </v>
          </cell>
          <cell r="H1236" t="str">
            <v xml:space="preserve">未冻结    </v>
          </cell>
          <cell r="I1236" t="str">
            <v xml:space="preserve">8849.00    </v>
          </cell>
        </row>
        <row r="1237">
          <cell r="E1237" t="str">
            <v xml:space="preserve">130705197512110010    </v>
          </cell>
          <cell r="F1237" t="str">
            <v xml:space="preserve">正常    </v>
          </cell>
          <cell r="G1237" t="str">
            <v xml:space="preserve">20190708    </v>
          </cell>
          <cell r="H1237" t="str">
            <v xml:space="preserve">未冻结    </v>
          </cell>
          <cell r="I1237" t="str">
            <v xml:space="preserve">9335.00    </v>
          </cell>
        </row>
        <row r="1238">
          <cell r="E1238" t="str">
            <v xml:space="preserve">130705197612120937    </v>
          </cell>
          <cell r="F1238" t="str">
            <v xml:space="preserve">正常    </v>
          </cell>
          <cell r="G1238" t="str">
            <v xml:space="preserve">20190708    </v>
          </cell>
          <cell r="H1238" t="str">
            <v xml:space="preserve">未冻结    </v>
          </cell>
          <cell r="I1238" t="str">
            <v xml:space="preserve">8727.00    </v>
          </cell>
        </row>
        <row r="1239">
          <cell r="E1239" t="str">
            <v xml:space="preserve">130705197610100035    </v>
          </cell>
          <cell r="F1239" t="str">
            <v xml:space="preserve">正常    </v>
          </cell>
          <cell r="G1239" t="str">
            <v xml:space="preserve">20190708    </v>
          </cell>
          <cell r="H1239" t="str">
            <v xml:space="preserve">未冻结    </v>
          </cell>
          <cell r="I1239" t="str">
            <v xml:space="preserve">7948.00    </v>
          </cell>
        </row>
        <row r="1240">
          <cell r="E1240" t="str">
            <v xml:space="preserve">130705197611290934    </v>
          </cell>
          <cell r="F1240" t="str">
            <v xml:space="preserve">正常    </v>
          </cell>
          <cell r="G1240" t="str">
            <v xml:space="preserve">20190708    </v>
          </cell>
          <cell r="H1240" t="str">
            <v xml:space="preserve">未冻结    </v>
          </cell>
          <cell r="I1240" t="str">
            <v xml:space="preserve">10181.00    </v>
          </cell>
        </row>
        <row r="1241">
          <cell r="E1241" t="str">
            <v xml:space="preserve">130705198210017130    </v>
          </cell>
          <cell r="F1241" t="str">
            <v xml:space="preserve">正常    </v>
          </cell>
          <cell r="G1241" t="str">
            <v xml:space="preserve">20190708    </v>
          </cell>
          <cell r="H1241" t="str">
            <v xml:space="preserve">未冻结    </v>
          </cell>
          <cell r="I1241" t="str">
            <v xml:space="preserve">8934.00    </v>
          </cell>
        </row>
        <row r="1242">
          <cell r="E1242" t="str">
            <v xml:space="preserve">130705198207027119    </v>
          </cell>
          <cell r="F1242" t="str">
            <v xml:space="preserve">正常    </v>
          </cell>
          <cell r="G1242" t="str">
            <v xml:space="preserve">20190708    </v>
          </cell>
          <cell r="H1242" t="str">
            <v xml:space="preserve">未冻结    </v>
          </cell>
          <cell r="I1242" t="str">
            <v xml:space="preserve">8788.00    </v>
          </cell>
        </row>
        <row r="1243">
          <cell r="E1243" t="str">
            <v xml:space="preserve">130705198303220912    </v>
          </cell>
          <cell r="F1243" t="str">
            <v xml:space="preserve">正常    </v>
          </cell>
          <cell r="G1243" t="str">
            <v xml:space="preserve">20190708    </v>
          </cell>
          <cell r="H1243" t="str">
            <v xml:space="preserve">未冻结    </v>
          </cell>
          <cell r="I1243" t="str">
            <v xml:space="preserve">8963.00    </v>
          </cell>
        </row>
        <row r="1244">
          <cell r="E1244" t="str">
            <v xml:space="preserve">130705198502250014    </v>
          </cell>
          <cell r="F1244" t="str">
            <v xml:space="preserve">正常    </v>
          </cell>
          <cell r="G1244" t="str">
            <v xml:space="preserve">20190708    </v>
          </cell>
          <cell r="H1244" t="str">
            <v xml:space="preserve">未冻结    </v>
          </cell>
          <cell r="I1244" t="str">
            <v xml:space="preserve">6570.00    </v>
          </cell>
        </row>
        <row r="1245">
          <cell r="E1245" t="str">
            <v xml:space="preserve">130705198512151212    </v>
          </cell>
          <cell r="F1245" t="str">
            <v xml:space="preserve">正常    </v>
          </cell>
          <cell r="G1245" t="str">
            <v xml:space="preserve">20190708    </v>
          </cell>
          <cell r="H1245" t="str">
            <v xml:space="preserve">未冻结    </v>
          </cell>
          <cell r="I1245" t="str">
            <v xml:space="preserve">8621.00    </v>
          </cell>
        </row>
        <row r="1246">
          <cell r="E1246" t="str">
            <v xml:space="preserve">130705198607160031    </v>
          </cell>
          <cell r="F1246" t="str">
            <v xml:space="preserve">正常    </v>
          </cell>
          <cell r="G1246" t="str">
            <v xml:space="preserve">20190708    </v>
          </cell>
          <cell r="H1246" t="str">
            <v xml:space="preserve">未冻结    </v>
          </cell>
          <cell r="I1246" t="str">
            <v xml:space="preserve">7953.00    </v>
          </cell>
        </row>
        <row r="1247">
          <cell r="E1247" t="str">
            <v xml:space="preserve">130705198711250993    </v>
          </cell>
          <cell r="F1247" t="str">
            <v xml:space="preserve">正常    </v>
          </cell>
          <cell r="G1247" t="str">
            <v xml:space="preserve">20190708    </v>
          </cell>
          <cell r="H1247" t="str">
            <v xml:space="preserve">未冻结    </v>
          </cell>
          <cell r="I1247" t="str">
            <v xml:space="preserve">8333.00    </v>
          </cell>
        </row>
        <row r="1248">
          <cell r="E1248" t="str">
            <v xml:space="preserve">130721198805231013    </v>
          </cell>
          <cell r="F1248" t="str">
            <v xml:space="preserve">正常    </v>
          </cell>
          <cell r="G1248" t="str">
            <v xml:space="preserve">20190708    </v>
          </cell>
          <cell r="H1248" t="str">
            <v xml:space="preserve">未冻结    </v>
          </cell>
          <cell r="I1248" t="str">
            <v xml:space="preserve">7810.00    </v>
          </cell>
        </row>
        <row r="1249">
          <cell r="E1249" t="str">
            <v xml:space="preserve">130822198906264596    </v>
          </cell>
          <cell r="F1249" t="str">
            <v xml:space="preserve">正常    </v>
          </cell>
          <cell r="G1249" t="str">
            <v xml:space="preserve">20190708    </v>
          </cell>
          <cell r="H1249" t="str">
            <v xml:space="preserve">未冻结    </v>
          </cell>
          <cell r="I1249" t="str">
            <v xml:space="preserve">7953.00    </v>
          </cell>
        </row>
        <row r="1250">
          <cell r="E1250" t="str">
            <v xml:space="preserve">130705198912090615    </v>
          </cell>
          <cell r="F1250" t="str">
            <v xml:space="preserve">正常    </v>
          </cell>
          <cell r="G1250" t="str">
            <v xml:space="preserve">20190708    </v>
          </cell>
          <cell r="H1250" t="str">
            <v xml:space="preserve">未冻结    </v>
          </cell>
          <cell r="I1250" t="str">
            <v xml:space="preserve">8247.00    </v>
          </cell>
        </row>
        <row r="1251">
          <cell r="E1251" t="str">
            <v xml:space="preserve">130721199009011639    </v>
          </cell>
          <cell r="F1251" t="str">
            <v xml:space="preserve">正常    </v>
          </cell>
          <cell r="G1251" t="str">
            <v xml:space="preserve">20190708    </v>
          </cell>
          <cell r="H1251" t="str">
            <v xml:space="preserve">未冻结    </v>
          </cell>
          <cell r="I1251" t="str">
            <v xml:space="preserve">7738.00    </v>
          </cell>
        </row>
        <row r="1252">
          <cell r="E1252" t="str">
            <v xml:space="preserve">210302198201160938    </v>
          </cell>
          <cell r="F1252" t="str">
            <v xml:space="preserve">正常    </v>
          </cell>
          <cell r="G1252" t="str">
            <v xml:space="preserve">20190708    </v>
          </cell>
          <cell r="H1252" t="str">
            <v xml:space="preserve">未冻结    </v>
          </cell>
          <cell r="I1252" t="str">
            <v xml:space="preserve">6005.00    </v>
          </cell>
        </row>
        <row r="1253">
          <cell r="E1253" t="str">
            <v xml:space="preserve">130203198209190016    </v>
          </cell>
          <cell r="F1253" t="str">
            <v xml:space="preserve">正常    </v>
          </cell>
          <cell r="G1253" t="str">
            <v xml:space="preserve">20190708    </v>
          </cell>
          <cell r="H1253" t="str">
            <v xml:space="preserve">未冻结    </v>
          </cell>
          <cell r="I1253" t="str">
            <v xml:space="preserve">14860.70    </v>
          </cell>
        </row>
        <row r="1254">
          <cell r="E1254" t="str">
            <v xml:space="preserve">150421199512231513    </v>
          </cell>
          <cell r="F1254" t="str">
            <v xml:space="preserve">正常    </v>
          </cell>
          <cell r="G1254" t="str">
            <v xml:space="preserve">20190813    </v>
          </cell>
          <cell r="H1254" t="str">
            <v xml:space="preserve">未冻结    </v>
          </cell>
          <cell r="I1254" t="str">
            <v xml:space="preserve">4000.00    </v>
          </cell>
        </row>
        <row r="1255">
          <cell r="E1255" t="str">
            <v xml:space="preserve">150223199611280312    </v>
          </cell>
          <cell r="F1255" t="str">
            <v xml:space="preserve">正常    </v>
          </cell>
          <cell r="G1255" t="str">
            <v xml:space="preserve">20190813    </v>
          </cell>
          <cell r="H1255" t="str">
            <v xml:space="preserve">未冻结    </v>
          </cell>
          <cell r="I1255" t="str">
            <v xml:space="preserve">4000.00    </v>
          </cell>
        </row>
        <row r="1256">
          <cell r="E1256" t="str">
            <v xml:space="preserve">130225199608193719    </v>
          </cell>
          <cell r="F1256" t="str">
            <v xml:space="preserve">正常    </v>
          </cell>
          <cell r="G1256" t="str">
            <v xml:space="preserve">20190813    </v>
          </cell>
          <cell r="H1256" t="str">
            <v xml:space="preserve">未冻结    </v>
          </cell>
          <cell r="I1256" t="str">
            <v xml:space="preserve">4000.00    </v>
          </cell>
        </row>
        <row r="1257">
          <cell r="E1257" t="str">
            <v xml:space="preserve">130225199704020017    </v>
          </cell>
          <cell r="F1257" t="str">
            <v xml:space="preserve">正常    </v>
          </cell>
          <cell r="G1257" t="str">
            <v xml:space="preserve">20190813    </v>
          </cell>
          <cell r="H1257" t="str">
            <v xml:space="preserve">未冻结    </v>
          </cell>
          <cell r="I1257" t="str">
            <v xml:space="preserve">4000.00    </v>
          </cell>
        </row>
        <row r="1258">
          <cell r="E1258" t="str">
            <v xml:space="preserve">130203199608183010    </v>
          </cell>
          <cell r="F1258" t="str">
            <v xml:space="preserve">正常    </v>
          </cell>
          <cell r="G1258" t="str">
            <v xml:space="preserve">20190813    </v>
          </cell>
          <cell r="H1258" t="str">
            <v xml:space="preserve">未冻结    </v>
          </cell>
          <cell r="I1258" t="str">
            <v xml:space="preserve">4000.00    </v>
          </cell>
        </row>
        <row r="1259">
          <cell r="E1259" t="str">
            <v xml:space="preserve">130324199607044219    </v>
          </cell>
          <cell r="F1259" t="str">
            <v xml:space="preserve">正常    </v>
          </cell>
          <cell r="G1259" t="str">
            <v xml:space="preserve">20190813    </v>
          </cell>
          <cell r="H1259" t="str">
            <v xml:space="preserve">未冻结    </v>
          </cell>
          <cell r="I1259" t="str">
            <v xml:space="preserve">4000.00    </v>
          </cell>
        </row>
        <row r="1260">
          <cell r="E1260" t="str">
            <v xml:space="preserve">130633199601205272    </v>
          </cell>
          <cell r="F1260" t="str">
            <v xml:space="preserve">正常    </v>
          </cell>
          <cell r="G1260" t="str">
            <v xml:space="preserve">20190813    </v>
          </cell>
          <cell r="H1260" t="str">
            <v xml:space="preserve">未冻结    </v>
          </cell>
          <cell r="I1260" t="str">
            <v xml:space="preserve">4000.00    </v>
          </cell>
        </row>
        <row r="1261">
          <cell r="E1261" t="str">
            <v xml:space="preserve">211481199704190617    </v>
          </cell>
          <cell r="F1261" t="str">
            <v xml:space="preserve">正常    </v>
          </cell>
          <cell r="G1261" t="str">
            <v xml:space="preserve">20190813    </v>
          </cell>
          <cell r="H1261" t="str">
            <v xml:space="preserve">未冻结    </v>
          </cell>
          <cell r="I1261" t="str">
            <v xml:space="preserve">4000.00    </v>
          </cell>
        </row>
        <row r="1262">
          <cell r="E1262" t="str">
            <v xml:space="preserve">130202199709260613    </v>
          </cell>
          <cell r="F1262" t="str">
            <v xml:space="preserve">正常    </v>
          </cell>
          <cell r="G1262" t="str">
            <v xml:space="preserve">20190813    </v>
          </cell>
          <cell r="H1262" t="str">
            <v xml:space="preserve">未冻结    </v>
          </cell>
          <cell r="I1262" t="str">
            <v xml:space="preserve">4000.00    </v>
          </cell>
        </row>
        <row r="1263">
          <cell r="E1263" t="str">
            <v xml:space="preserve">211422199508125092    </v>
          </cell>
          <cell r="F1263" t="str">
            <v xml:space="preserve">正常    </v>
          </cell>
          <cell r="G1263" t="str">
            <v xml:space="preserve">20190813    </v>
          </cell>
          <cell r="H1263" t="str">
            <v xml:space="preserve">未冻结    </v>
          </cell>
          <cell r="I1263" t="str">
            <v xml:space="preserve">4000.00    </v>
          </cell>
        </row>
        <row r="1264">
          <cell r="E1264" t="str">
            <v xml:space="preserve">210727199701185713    </v>
          </cell>
          <cell r="F1264" t="str">
            <v xml:space="preserve">正常    </v>
          </cell>
          <cell r="G1264" t="str">
            <v xml:space="preserve">20190813    </v>
          </cell>
          <cell r="H1264" t="str">
            <v xml:space="preserve">未冻结    </v>
          </cell>
          <cell r="I1264" t="str">
            <v xml:space="preserve">4000.00    </v>
          </cell>
        </row>
        <row r="1265">
          <cell r="E1265" t="str">
            <v xml:space="preserve">210502199303161515    </v>
          </cell>
          <cell r="F1265" t="str">
            <v xml:space="preserve">正常    </v>
          </cell>
          <cell r="G1265" t="str">
            <v xml:space="preserve">20190813    </v>
          </cell>
          <cell r="H1265" t="str">
            <v xml:space="preserve">未冻结    </v>
          </cell>
          <cell r="I1265" t="str">
            <v xml:space="preserve">4000.00    </v>
          </cell>
        </row>
        <row r="1266">
          <cell r="E1266" t="str">
            <v xml:space="preserve">210881199512063016    </v>
          </cell>
          <cell r="F1266" t="str">
            <v xml:space="preserve">正常    </v>
          </cell>
          <cell r="G1266" t="str">
            <v xml:space="preserve">20190813    </v>
          </cell>
          <cell r="H1266" t="str">
            <v xml:space="preserve">未冻结    </v>
          </cell>
          <cell r="I1266" t="str">
            <v xml:space="preserve">4000.00    </v>
          </cell>
        </row>
        <row r="1267">
          <cell r="E1267" t="str">
            <v xml:space="preserve">150921199809092419    </v>
          </cell>
          <cell r="F1267" t="str">
            <v xml:space="preserve">正常    </v>
          </cell>
          <cell r="G1267" t="str">
            <v xml:space="preserve">20190813    </v>
          </cell>
          <cell r="H1267" t="str">
            <v xml:space="preserve">未冻结    </v>
          </cell>
          <cell r="I1267" t="str">
            <v xml:space="preserve">4000.00    </v>
          </cell>
        </row>
        <row r="1268">
          <cell r="E1268" t="str">
            <v xml:space="preserve">150429199610060616    </v>
          </cell>
          <cell r="F1268" t="str">
            <v xml:space="preserve">正常    </v>
          </cell>
          <cell r="G1268" t="str">
            <v xml:space="preserve">20190813    </v>
          </cell>
          <cell r="H1268" t="str">
            <v xml:space="preserve">未冻结    </v>
          </cell>
          <cell r="I1268" t="str">
            <v xml:space="preserve">4000.00    </v>
          </cell>
        </row>
        <row r="1269">
          <cell r="E1269" t="str">
            <v xml:space="preserve">130726199502116137    </v>
          </cell>
          <cell r="F1269" t="str">
            <v xml:space="preserve">正常    </v>
          </cell>
          <cell r="G1269" t="str">
            <v xml:space="preserve">20190813    </v>
          </cell>
          <cell r="H1269" t="str">
            <v xml:space="preserve">未冻结    </v>
          </cell>
          <cell r="I1269" t="str">
            <v xml:space="preserve">4000.00    </v>
          </cell>
        </row>
        <row r="1270">
          <cell r="E1270" t="str">
            <v xml:space="preserve">130202199512130014    </v>
          </cell>
          <cell r="F1270" t="str">
            <v xml:space="preserve">正常    </v>
          </cell>
          <cell r="G1270" t="str">
            <v xml:space="preserve">20190813    </v>
          </cell>
          <cell r="H1270" t="str">
            <v xml:space="preserve">未冻结    </v>
          </cell>
          <cell r="I1270" t="str">
            <v xml:space="preserve">4000.00    </v>
          </cell>
        </row>
        <row r="1271">
          <cell r="E1271" t="str">
            <v xml:space="preserve">140425199612062415    </v>
          </cell>
          <cell r="F1271" t="str">
            <v xml:space="preserve">正常    </v>
          </cell>
          <cell r="G1271" t="str">
            <v xml:space="preserve">20190813    </v>
          </cell>
          <cell r="H1271" t="str">
            <v xml:space="preserve">未冻结    </v>
          </cell>
          <cell r="I1271" t="str">
            <v xml:space="preserve">4000.00    </v>
          </cell>
        </row>
        <row r="1272">
          <cell r="E1272" t="str">
            <v xml:space="preserve">130221199603281423    </v>
          </cell>
          <cell r="F1272" t="str">
            <v xml:space="preserve">正常    </v>
          </cell>
          <cell r="G1272" t="str">
            <v xml:space="preserve">20190813    </v>
          </cell>
          <cell r="H1272" t="str">
            <v xml:space="preserve">未冻结    </v>
          </cell>
          <cell r="I1272" t="str">
            <v xml:space="preserve">4000.00    </v>
          </cell>
        </row>
        <row r="1273">
          <cell r="E1273" t="str">
            <v xml:space="preserve">130202199606272718    </v>
          </cell>
          <cell r="F1273" t="str">
            <v xml:space="preserve">正常    </v>
          </cell>
          <cell r="G1273" t="str">
            <v xml:space="preserve">20190813    </v>
          </cell>
          <cell r="H1273" t="str">
            <v xml:space="preserve">未冻结    </v>
          </cell>
          <cell r="I1273" t="str">
            <v xml:space="preserve">4000.00    </v>
          </cell>
        </row>
        <row r="1274">
          <cell r="E1274" t="str">
            <v xml:space="preserve">152104199708223813    </v>
          </cell>
          <cell r="F1274" t="str">
            <v xml:space="preserve">正常    </v>
          </cell>
          <cell r="G1274" t="str">
            <v xml:space="preserve">20190813    </v>
          </cell>
          <cell r="H1274" t="str">
            <v xml:space="preserve">未冻结    </v>
          </cell>
          <cell r="I1274" t="str">
            <v xml:space="preserve">4000.00    </v>
          </cell>
        </row>
        <row r="1275">
          <cell r="E1275" t="str">
            <v xml:space="preserve">130203199512140032    </v>
          </cell>
          <cell r="F1275" t="str">
            <v xml:space="preserve">正常    </v>
          </cell>
          <cell r="G1275" t="str">
            <v xml:space="preserve">20190813    </v>
          </cell>
          <cell r="H1275" t="str">
            <v xml:space="preserve">未冻结    </v>
          </cell>
          <cell r="I1275" t="str">
            <v xml:space="preserve">4000.00    </v>
          </cell>
        </row>
        <row r="1276">
          <cell r="E1276" t="str">
            <v xml:space="preserve">130283199612245669    </v>
          </cell>
          <cell r="F1276" t="str">
            <v xml:space="preserve">正常    </v>
          </cell>
          <cell r="G1276" t="str">
            <v xml:space="preserve">20190813    </v>
          </cell>
          <cell r="H1276" t="str">
            <v xml:space="preserve">未冻结    </v>
          </cell>
          <cell r="I1276" t="str">
            <v xml:space="preserve">4000.00    </v>
          </cell>
        </row>
        <row r="1277">
          <cell r="E1277" t="str">
            <v xml:space="preserve">130923199506054318    </v>
          </cell>
          <cell r="F1277" t="str">
            <v xml:space="preserve">正常    </v>
          </cell>
          <cell r="G1277" t="str">
            <v xml:space="preserve">20190813    </v>
          </cell>
          <cell r="H1277" t="str">
            <v xml:space="preserve">未冻结    </v>
          </cell>
          <cell r="I1277" t="str">
            <v xml:space="preserve">4000.00    </v>
          </cell>
        </row>
        <row r="1278">
          <cell r="E1278" t="str">
            <v xml:space="preserve">130229199701276637    </v>
          </cell>
          <cell r="F1278" t="str">
            <v xml:space="preserve">正常    </v>
          </cell>
          <cell r="G1278" t="str">
            <v xml:space="preserve">20190813    </v>
          </cell>
          <cell r="H1278" t="str">
            <v xml:space="preserve">未冻结    </v>
          </cell>
          <cell r="I1278" t="str">
            <v xml:space="preserve">4000.00    </v>
          </cell>
        </row>
        <row r="1279">
          <cell r="E1279" t="str">
            <v xml:space="preserve">130203199609012416    </v>
          </cell>
          <cell r="F1279" t="str">
            <v xml:space="preserve">正常    </v>
          </cell>
          <cell r="G1279" t="str">
            <v xml:space="preserve">20190813    </v>
          </cell>
          <cell r="H1279" t="str">
            <v xml:space="preserve">未冻结    </v>
          </cell>
          <cell r="I1279" t="str">
            <v xml:space="preserve">4000.00    </v>
          </cell>
        </row>
        <row r="1280">
          <cell r="E1280" t="str">
            <v xml:space="preserve">130225199503255012    </v>
          </cell>
          <cell r="F1280" t="str">
            <v xml:space="preserve">正常    </v>
          </cell>
          <cell r="G1280" t="str">
            <v xml:space="preserve">20190813    </v>
          </cell>
          <cell r="H1280" t="str">
            <v xml:space="preserve">未冻结    </v>
          </cell>
          <cell r="I1280" t="str">
            <v xml:space="preserve">4000.00    </v>
          </cell>
        </row>
        <row r="1281">
          <cell r="E1281" t="str">
            <v xml:space="preserve">130221199706010044    </v>
          </cell>
          <cell r="F1281" t="str">
            <v xml:space="preserve">正常    </v>
          </cell>
          <cell r="G1281" t="str">
            <v xml:space="preserve">20190813    </v>
          </cell>
          <cell r="H1281" t="str">
            <v xml:space="preserve">未冻结    </v>
          </cell>
          <cell r="I1281" t="str">
            <v xml:space="preserve">4000.00    </v>
          </cell>
        </row>
        <row r="1282">
          <cell r="E1282" t="str">
            <v xml:space="preserve">130224199510138520    </v>
          </cell>
          <cell r="F1282" t="str">
            <v xml:space="preserve">正常    </v>
          </cell>
          <cell r="G1282" t="str">
            <v xml:space="preserve">20190813    </v>
          </cell>
          <cell r="H1282" t="str">
            <v xml:space="preserve">未冻结    </v>
          </cell>
          <cell r="I1282" t="str">
            <v xml:space="preserve">4000.00    </v>
          </cell>
        </row>
        <row r="1283">
          <cell r="E1283" t="str">
            <v xml:space="preserve">130225199510290035    </v>
          </cell>
          <cell r="F1283" t="str">
            <v xml:space="preserve">正常    </v>
          </cell>
          <cell r="G1283" t="str">
            <v xml:space="preserve">20190813    </v>
          </cell>
          <cell r="H1283" t="str">
            <v xml:space="preserve">未冻结    </v>
          </cell>
          <cell r="I1283" t="str">
            <v xml:space="preserve">4000.00    </v>
          </cell>
        </row>
        <row r="1284">
          <cell r="E1284" t="str">
            <v xml:space="preserve">130221199610182335    </v>
          </cell>
          <cell r="F1284" t="str">
            <v xml:space="preserve">正常    </v>
          </cell>
          <cell r="G1284" t="str">
            <v xml:space="preserve">20190813    </v>
          </cell>
          <cell r="H1284" t="str">
            <v xml:space="preserve">未冻结    </v>
          </cell>
          <cell r="I1284" t="str">
            <v xml:space="preserve">4000.00    </v>
          </cell>
        </row>
        <row r="1285">
          <cell r="E1285" t="str">
            <v xml:space="preserve">131121199709060018    </v>
          </cell>
          <cell r="F1285" t="str">
            <v xml:space="preserve">正常    </v>
          </cell>
          <cell r="G1285" t="str">
            <v xml:space="preserve">20190813    </v>
          </cell>
          <cell r="H1285" t="str">
            <v xml:space="preserve">未冻结    </v>
          </cell>
          <cell r="I1285" t="str">
            <v xml:space="preserve">4000.00    </v>
          </cell>
        </row>
        <row r="1286">
          <cell r="E1286" t="str">
            <v xml:space="preserve">13020219960528061X    </v>
          </cell>
          <cell r="F1286" t="str">
            <v xml:space="preserve">正常    </v>
          </cell>
          <cell r="G1286" t="str">
            <v xml:space="preserve">20190813    </v>
          </cell>
          <cell r="H1286" t="str">
            <v xml:space="preserve">未冻结    </v>
          </cell>
          <cell r="I1286" t="str">
            <v xml:space="preserve">4000.00    </v>
          </cell>
        </row>
        <row r="1287">
          <cell r="E1287" t="str">
            <v xml:space="preserve">130205199711283928    </v>
          </cell>
          <cell r="F1287" t="str">
            <v xml:space="preserve">正常    </v>
          </cell>
          <cell r="G1287" t="str">
            <v xml:space="preserve">20190813    </v>
          </cell>
          <cell r="H1287" t="str">
            <v xml:space="preserve">未冻结    </v>
          </cell>
          <cell r="I1287" t="str">
            <v xml:space="preserve">4000.00    </v>
          </cell>
        </row>
        <row r="1288">
          <cell r="E1288" t="str">
            <v xml:space="preserve">130225199801020035    </v>
          </cell>
          <cell r="F1288" t="str">
            <v xml:space="preserve">正常    </v>
          </cell>
          <cell r="G1288" t="str">
            <v xml:space="preserve">20190813    </v>
          </cell>
          <cell r="H1288" t="str">
            <v xml:space="preserve">未冻结    </v>
          </cell>
          <cell r="I1288" t="str">
            <v xml:space="preserve">4000.00    </v>
          </cell>
        </row>
        <row r="1289">
          <cell r="E1289" t="str">
            <v xml:space="preserve">13022919960719001X    </v>
          </cell>
          <cell r="F1289" t="str">
            <v xml:space="preserve">正常    </v>
          </cell>
          <cell r="G1289" t="str">
            <v xml:space="preserve">20190813    </v>
          </cell>
          <cell r="H1289" t="str">
            <v xml:space="preserve">未冻结    </v>
          </cell>
          <cell r="I1289" t="str">
            <v xml:space="preserve">4000.00    </v>
          </cell>
        </row>
        <row r="1290">
          <cell r="E1290" t="str">
            <v xml:space="preserve">130225199508130016    </v>
          </cell>
          <cell r="F1290" t="str">
            <v xml:space="preserve">正常    </v>
          </cell>
          <cell r="G1290" t="str">
            <v xml:space="preserve">20190813    </v>
          </cell>
          <cell r="H1290" t="str">
            <v xml:space="preserve">未冻结    </v>
          </cell>
          <cell r="I1290" t="str">
            <v xml:space="preserve">4000.00    </v>
          </cell>
        </row>
        <row r="1291">
          <cell r="E1291" t="str">
            <v xml:space="preserve">211421199611117414    </v>
          </cell>
          <cell r="F1291" t="str">
            <v xml:space="preserve">正常    </v>
          </cell>
          <cell r="G1291" t="str">
            <v xml:space="preserve">20190813    </v>
          </cell>
          <cell r="H1291" t="str">
            <v xml:space="preserve">未冻结    </v>
          </cell>
          <cell r="I1291" t="str">
            <v xml:space="preserve">4000.00    </v>
          </cell>
        </row>
        <row r="1292">
          <cell r="E1292" t="str">
            <v xml:space="preserve">130224199709133014    </v>
          </cell>
          <cell r="F1292" t="str">
            <v xml:space="preserve">正常    </v>
          </cell>
          <cell r="G1292" t="str">
            <v xml:space="preserve">20190813    </v>
          </cell>
          <cell r="H1292" t="str">
            <v xml:space="preserve">未冻结    </v>
          </cell>
          <cell r="I1292" t="str">
            <v xml:space="preserve">4000.00    </v>
          </cell>
        </row>
        <row r="1293">
          <cell r="E1293" t="str">
            <v xml:space="preserve">130324199607156018    </v>
          </cell>
          <cell r="F1293" t="str">
            <v xml:space="preserve">正常    </v>
          </cell>
          <cell r="G1293" t="str">
            <v xml:space="preserve">20190813    </v>
          </cell>
          <cell r="H1293" t="str">
            <v xml:space="preserve">未冻结    </v>
          </cell>
          <cell r="I1293" t="str">
            <v xml:space="preserve">4000.00    </v>
          </cell>
        </row>
        <row r="1294">
          <cell r="E1294" t="str">
            <v xml:space="preserve">130705199203170940    </v>
          </cell>
          <cell r="F1294" t="str">
            <v xml:space="preserve">正常    </v>
          </cell>
          <cell r="G1294" t="str">
            <v xml:space="preserve">20190813    </v>
          </cell>
          <cell r="H1294" t="str">
            <v xml:space="preserve">未冻结    </v>
          </cell>
          <cell r="I1294" t="str">
            <v xml:space="preserve">4749.00    </v>
          </cell>
        </row>
        <row r="1295">
          <cell r="E1295" t="str">
            <v xml:space="preserve">130723199104052730    </v>
          </cell>
          <cell r="F1295" t="str">
            <v xml:space="preserve">正常    </v>
          </cell>
          <cell r="G1295" t="str">
            <v xml:space="preserve">20190813    </v>
          </cell>
          <cell r="H1295" t="str">
            <v xml:space="preserve">未冻结    </v>
          </cell>
          <cell r="I1295" t="str">
            <v xml:space="preserve">4749.00    </v>
          </cell>
        </row>
        <row r="1296">
          <cell r="E1296" t="str">
            <v xml:space="preserve">37098219940927062X    </v>
          </cell>
          <cell r="F1296" t="str">
            <v xml:space="preserve">正常    </v>
          </cell>
          <cell r="G1296" t="str">
            <v xml:space="preserve">20190813    </v>
          </cell>
          <cell r="H1296" t="str">
            <v xml:space="preserve">未冻结    </v>
          </cell>
          <cell r="I1296" t="str">
            <v xml:space="preserve">4749.00    </v>
          </cell>
        </row>
        <row r="1297">
          <cell r="E1297" t="str">
            <v xml:space="preserve">130684199306120874    </v>
          </cell>
          <cell r="F1297" t="str">
            <v xml:space="preserve">正常    </v>
          </cell>
          <cell r="G1297" t="str">
            <v xml:space="preserve">20190813    </v>
          </cell>
          <cell r="H1297" t="str">
            <v xml:space="preserve">未冻结    </v>
          </cell>
          <cell r="I1297" t="str">
            <v xml:space="preserve">4749.00    </v>
          </cell>
        </row>
        <row r="1298">
          <cell r="E1298" t="str">
            <v xml:space="preserve">130130199303191849    </v>
          </cell>
          <cell r="F1298" t="str">
            <v xml:space="preserve">正常    </v>
          </cell>
          <cell r="G1298" t="str">
            <v xml:space="preserve">20190813    </v>
          </cell>
          <cell r="H1298" t="str">
            <v xml:space="preserve">未冻结    </v>
          </cell>
          <cell r="I1298" t="str">
            <v xml:space="preserve">4749.00    </v>
          </cell>
        </row>
        <row r="1299">
          <cell r="E1299" t="str">
            <v xml:space="preserve">130206198804132311    </v>
          </cell>
          <cell r="F1299" t="str">
            <v xml:space="preserve">正常    </v>
          </cell>
          <cell r="G1299" t="str">
            <v xml:space="preserve">20190813    </v>
          </cell>
          <cell r="H1299" t="str">
            <v xml:space="preserve">未冻结    </v>
          </cell>
          <cell r="I1299" t="str">
            <v xml:space="preserve">11000.00    </v>
          </cell>
        </row>
        <row r="1300">
          <cell r="E1300" t="str">
            <v xml:space="preserve">13020319950423512X    </v>
          </cell>
          <cell r="F1300" t="str">
            <v xml:space="preserve">正常    </v>
          </cell>
          <cell r="G1300" t="str">
            <v xml:space="preserve">20190813    </v>
          </cell>
          <cell r="H1300" t="str">
            <v xml:space="preserve">未冻结    </v>
          </cell>
          <cell r="I1300" t="str">
            <v xml:space="preserve">4000.00    </v>
          </cell>
        </row>
        <row r="1301">
          <cell r="E1301" t="str">
            <v xml:space="preserve">130225199707183719    </v>
          </cell>
          <cell r="F1301" t="str">
            <v xml:space="preserve">正常    </v>
          </cell>
          <cell r="G1301" t="str">
            <v xml:space="preserve">20190813    </v>
          </cell>
          <cell r="H1301" t="str">
            <v xml:space="preserve">未冻结    </v>
          </cell>
          <cell r="I1301" t="str">
            <v xml:space="preserve">4000.00    </v>
          </cell>
        </row>
        <row r="1302">
          <cell r="E1302" t="str">
            <v xml:space="preserve">130225199406270018    </v>
          </cell>
          <cell r="F1302" t="str">
            <v xml:space="preserve">正常    </v>
          </cell>
          <cell r="G1302" t="str">
            <v xml:space="preserve">20190813    </v>
          </cell>
          <cell r="H1302" t="str">
            <v xml:space="preserve">未冻结    </v>
          </cell>
          <cell r="I1302" t="str">
            <v xml:space="preserve">4000.00    </v>
          </cell>
        </row>
        <row r="1303">
          <cell r="E1303" t="str">
            <v xml:space="preserve">130202199701241223    </v>
          </cell>
          <cell r="F1303" t="str">
            <v xml:space="preserve">正常    </v>
          </cell>
          <cell r="G1303" t="str">
            <v xml:space="preserve">20190813    </v>
          </cell>
          <cell r="H1303" t="str">
            <v xml:space="preserve">未冻结    </v>
          </cell>
          <cell r="I1303" t="str">
            <v xml:space="preserve">4000.00    </v>
          </cell>
        </row>
        <row r="1304">
          <cell r="E1304" t="str">
            <v xml:space="preserve">130205199609283921    </v>
          </cell>
          <cell r="F1304" t="str">
            <v xml:space="preserve">正常    </v>
          </cell>
          <cell r="G1304" t="str">
            <v xml:space="preserve">20190813    </v>
          </cell>
          <cell r="H1304" t="str">
            <v xml:space="preserve">未冻结    </v>
          </cell>
          <cell r="I1304" t="str">
            <v xml:space="preserve">4000.00    </v>
          </cell>
        </row>
        <row r="1305">
          <cell r="E1305" t="str">
            <v xml:space="preserve">130205199601133910    </v>
          </cell>
          <cell r="F1305" t="str">
            <v xml:space="preserve">正常    </v>
          </cell>
          <cell r="G1305" t="str">
            <v xml:space="preserve">20190813    </v>
          </cell>
          <cell r="H1305" t="str">
            <v xml:space="preserve">未冻结    </v>
          </cell>
          <cell r="I1305" t="str">
            <v xml:space="preserve">4000.00    </v>
          </cell>
        </row>
        <row r="1306">
          <cell r="E1306" t="str">
            <v xml:space="preserve">130203199710303015    </v>
          </cell>
          <cell r="F1306" t="str">
            <v xml:space="preserve">正常    </v>
          </cell>
          <cell r="G1306" t="str">
            <v xml:space="preserve">20190813    </v>
          </cell>
          <cell r="H1306" t="str">
            <v xml:space="preserve">未冻结    </v>
          </cell>
          <cell r="I1306" t="str">
            <v xml:space="preserve">4000.00    </v>
          </cell>
        </row>
        <row r="1307">
          <cell r="E1307" t="str">
            <v xml:space="preserve">130205199405240911    </v>
          </cell>
          <cell r="F1307" t="str">
            <v xml:space="preserve">正常    </v>
          </cell>
          <cell r="G1307" t="str">
            <v xml:space="preserve">20190813    </v>
          </cell>
          <cell r="H1307" t="str">
            <v xml:space="preserve">未冻结    </v>
          </cell>
          <cell r="I1307" t="str">
            <v xml:space="preserve">4000.00    </v>
          </cell>
        </row>
        <row r="1308">
          <cell r="E1308" t="str">
            <v xml:space="preserve">130281199412280053    </v>
          </cell>
          <cell r="F1308" t="str">
            <v xml:space="preserve">正常    </v>
          </cell>
          <cell r="G1308" t="str">
            <v xml:space="preserve">20190813    </v>
          </cell>
          <cell r="H1308" t="str">
            <v xml:space="preserve">未冻结    </v>
          </cell>
          <cell r="I1308" t="str">
            <v xml:space="preserve">4000.00    </v>
          </cell>
        </row>
        <row r="1309">
          <cell r="E1309" t="str">
            <v xml:space="preserve">130204199702273318    </v>
          </cell>
          <cell r="F1309" t="str">
            <v xml:space="preserve">正常    </v>
          </cell>
          <cell r="G1309" t="str">
            <v xml:space="preserve">20190813    </v>
          </cell>
          <cell r="H1309" t="str">
            <v xml:space="preserve">未冻结    </v>
          </cell>
          <cell r="I1309" t="str">
            <v xml:space="preserve">4000.00    </v>
          </cell>
        </row>
        <row r="1310">
          <cell r="E1310" t="str">
            <v xml:space="preserve">130203199708283019    </v>
          </cell>
          <cell r="F1310" t="str">
            <v xml:space="preserve">正常    </v>
          </cell>
          <cell r="G1310" t="str">
            <v xml:space="preserve">20190813    </v>
          </cell>
          <cell r="H1310" t="str">
            <v xml:space="preserve">未冻结    </v>
          </cell>
          <cell r="I1310" t="str">
            <v xml:space="preserve">4000.00    </v>
          </cell>
        </row>
        <row r="1311">
          <cell r="E1311" t="str">
            <v xml:space="preserve">130283199304220638    </v>
          </cell>
          <cell r="F1311" t="str">
            <v xml:space="preserve">正常    </v>
          </cell>
          <cell r="G1311" t="str">
            <v xml:space="preserve">20190813    </v>
          </cell>
          <cell r="H1311" t="str">
            <v xml:space="preserve">未冻结    </v>
          </cell>
          <cell r="I1311" t="str">
            <v xml:space="preserve">4749.00    </v>
          </cell>
        </row>
        <row r="1312">
          <cell r="E1312" t="str">
            <v xml:space="preserve">130229199504163019    </v>
          </cell>
          <cell r="F1312" t="str">
            <v xml:space="preserve">正常    </v>
          </cell>
          <cell r="G1312" t="str">
            <v xml:space="preserve">20190813    </v>
          </cell>
          <cell r="H1312" t="str">
            <v xml:space="preserve">未冻结    </v>
          </cell>
          <cell r="I1312" t="str">
            <v xml:space="preserve">4749.00    </v>
          </cell>
        </row>
        <row r="1313">
          <cell r="E1313" t="str">
            <v xml:space="preserve">130221199211103425    </v>
          </cell>
          <cell r="F1313" t="str">
            <v xml:space="preserve">正常    </v>
          </cell>
          <cell r="G1313" t="str">
            <v xml:space="preserve">20190813    </v>
          </cell>
          <cell r="H1313" t="str">
            <v xml:space="preserve">未冻结    </v>
          </cell>
          <cell r="I1313" t="str">
            <v xml:space="preserve">4749.00    </v>
          </cell>
        </row>
        <row r="1314">
          <cell r="E1314" t="str">
            <v xml:space="preserve">130202199612160018    </v>
          </cell>
          <cell r="F1314" t="str">
            <v xml:space="preserve">正常    </v>
          </cell>
          <cell r="G1314" t="str">
            <v xml:space="preserve">20190910    </v>
          </cell>
          <cell r="H1314" t="str">
            <v xml:space="preserve">未冻结    </v>
          </cell>
          <cell r="I1314" t="str">
            <v xml:space="preserve">4000.00    </v>
          </cell>
        </row>
        <row r="1315">
          <cell r="E1315" t="str">
            <v xml:space="preserve">130205199602250916    </v>
          </cell>
          <cell r="F1315" t="str">
            <v xml:space="preserve">正常    </v>
          </cell>
          <cell r="G1315" t="str">
            <v xml:space="preserve">20190910    </v>
          </cell>
          <cell r="H1315" t="str">
            <v xml:space="preserve">未冻结    </v>
          </cell>
          <cell r="I1315" t="str">
            <v xml:space="preserve">4000.00    </v>
          </cell>
        </row>
        <row r="1316">
          <cell r="E1316" t="str">
            <v xml:space="preserve">130203199702132439    </v>
          </cell>
          <cell r="F1316" t="str">
            <v xml:space="preserve">正常    </v>
          </cell>
          <cell r="G1316" t="str">
            <v xml:space="preserve">20190910    </v>
          </cell>
          <cell r="H1316" t="str">
            <v xml:space="preserve">未冻结    </v>
          </cell>
          <cell r="I1316" t="str">
            <v xml:space="preserve">4000.00    </v>
          </cell>
        </row>
        <row r="1317">
          <cell r="E1317" t="str">
            <v xml:space="preserve">130203199512310644    </v>
          </cell>
          <cell r="F1317" t="str">
            <v xml:space="preserve">正常    </v>
          </cell>
          <cell r="G1317" t="str">
            <v xml:space="preserve">20190910    </v>
          </cell>
          <cell r="H1317" t="str">
            <v xml:space="preserve">未冻结    </v>
          </cell>
          <cell r="I1317" t="str">
            <v xml:space="preserve">4000.00    </v>
          </cell>
        </row>
        <row r="1318">
          <cell r="E1318" t="str">
            <v xml:space="preserve">130230199511032338    </v>
          </cell>
          <cell r="F1318" t="str">
            <v xml:space="preserve">正常    </v>
          </cell>
          <cell r="G1318" t="str">
            <v xml:space="preserve">20190910    </v>
          </cell>
          <cell r="H1318" t="str">
            <v xml:space="preserve">未冻结    </v>
          </cell>
          <cell r="I1318" t="str">
            <v xml:space="preserve">4000.00    </v>
          </cell>
        </row>
        <row r="1319">
          <cell r="E1319" t="str">
            <v xml:space="preserve">130221199611133439    </v>
          </cell>
          <cell r="F1319" t="str">
            <v xml:space="preserve">正常    </v>
          </cell>
          <cell r="G1319" t="str">
            <v xml:space="preserve">20190910    </v>
          </cell>
          <cell r="H1319" t="str">
            <v xml:space="preserve">未冻结    </v>
          </cell>
          <cell r="I1319" t="str">
            <v xml:space="preserve">4000.00    </v>
          </cell>
        </row>
        <row r="1320">
          <cell r="E1320" t="str">
            <v xml:space="preserve">150207199707183816    </v>
          </cell>
          <cell r="F1320" t="str">
            <v xml:space="preserve">正常    </v>
          </cell>
          <cell r="G1320" t="str">
            <v xml:space="preserve">20191010    </v>
          </cell>
          <cell r="H1320" t="str">
            <v xml:space="preserve">未冻结    </v>
          </cell>
          <cell r="I1320" t="str">
            <v xml:space="preserve">4000.00    </v>
          </cell>
        </row>
        <row r="1321">
          <cell r="E1321" t="str">
            <v xml:space="preserve">150430199506131619    </v>
          </cell>
          <cell r="F1321" t="str">
            <v xml:space="preserve">正常    </v>
          </cell>
          <cell r="G1321" t="str">
            <v xml:space="preserve">20191010    </v>
          </cell>
          <cell r="H1321" t="str">
            <v xml:space="preserve">未冻结    </v>
          </cell>
          <cell r="I1321" t="str">
            <v xml:space="preserve">4000.00    </v>
          </cell>
        </row>
        <row r="1322">
          <cell r="E1322" t="str">
            <v xml:space="preserve">130684199604283276    </v>
          </cell>
          <cell r="F1322" t="str">
            <v xml:space="preserve">正常    </v>
          </cell>
          <cell r="G1322" t="str">
            <v xml:space="preserve">20191010    </v>
          </cell>
          <cell r="H1322" t="str">
            <v xml:space="preserve">未冻结    </v>
          </cell>
          <cell r="I1322" t="str">
            <v xml:space="preserve">4000.00    </v>
          </cell>
        </row>
        <row r="1323">
          <cell r="E1323" t="str">
            <v xml:space="preserve">130206197303210313    </v>
          </cell>
          <cell r="F1323" t="str">
            <v xml:space="preserve">正常    </v>
          </cell>
          <cell r="G1323" t="str">
            <v xml:space="preserve">20191010    </v>
          </cell>
          <cell r="H1323" t="str">
            <v xml:space="preserve">未冻结    </v>
          </cell>
          <cell r="I1323" t="str">
            <v xml:space="preserve">4307.00    </v>
          </cell>
        </row>
        <row r="1324">
          <cell r="E1324" t="str">
            <v xml:space="preserve">130204198705221551    </v>
          </cell>
          <cell r="F1324" t="str">
            <v xml:space="preserve">正常    </v>
          </cell>
          <cell r="G1324" t="str">
            <v xml:space="preserve">20191010    </v>
          </cell>
          <cell r="H1324" t="str">
            <v xml:space="preserve">未冻结    </v>
          </cell>
          <cell r="I1324" t="str">
            <v xml:space="preserve">4999.00    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C6BB1-9EE2-4FE9-8B53-388AB605D457}">
  <dimension ref="A1:AM1309"/>
  <sheetViews>
    <sheetView tabSelected="1" zoomScale="118" zoomScaleNormal="118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7" sqref="C17"/>
    </sheetView>
  </sheetViews>
  <sheetFormatPr defaultRowHeight="14.25" x14ac:dyDescent="0.2"/>
  <cols>
    <col min="1" max="1" width="9" style="1"/>
    <col min="3" max="3" width="36.625" customWidth="1"/>
    <col min="4" max="4" width="18.875" customWidth="1"/>
    <col min="5" max="5" width="21.75" customWidth="1"/>
    <col min="6" max="6" width="13.125" customWidth="1"/>
    <col min="23" max="23" width="11.625" customWidth="1"/>
    <col min="26" max="26" width="13" customWidth="1"/>
    <col min="28" max="28" width="16.875" style="78" customWidth="1"/>
    <col min="29" max="29" width="11.5" style="6" customWidth="1"/>
    <col min="30" max="30" width="11.5" customWidth="1"/>
    <col min="32" max="32" width="9" style="6"/>
    <col min="34" max="34" width="10.75" style="6" customWidth="1"/>
    <col min="38" max="38" width="9.75" customWidth="1"/>
    <col min="39" max="39" width="16.25" style="6" customWidth="1"/>
  </cols>
  <sheetData>
    <row r="1" spans="1:39" s="1" customFormat="1" ht="12" x14ac:dyDescent="0.2">
      <c r="A1" s="7" t="s">
        <v>8582</v>
      </c>
      <c r="B1" s="3" t="s">
        <v>3</v>
      </c>
      <c r="C1" s="3" t="s">
        <v>7816</v>
      </c>
      <c r="D1" s="3" t="s">
        <v>4952</v>
      </c>
      <c r="E1" s="3" t="s">
        <v>4953</v>
      </c>
      <c r="F1" s="3" t="s">
        <v>7817</v>
      </c>
      <c r="G1" s="4" t="s">
        <v>4</v>
      </c>
      <c r="H1" s="5" t="s">
        <v>5</v>
      </c>
      <c r="I1" s="5" t="s">
        <v>8583</v>
      </c>
      <c r="J1" s="4" t="s">
        <v>2</v>
      </c>
      <c r="K1" s="5" t="s">
        <v>3152</v>
      </c>
      <c r="L1" s="4" t="s">
        <v>7714</v>
      </c>
      <c r="M1" s="4" t="s">
        <v>4947</v>
      </c>
      <c r="N1" s="4" t="s">
        <v>7715</v>
      </c>
      <c r="O1" s="4" t="s">
        <v>7716</v>
      </c>
      <c r="P1" s="4" t="s">
        <v>7612</v>
      </c>
      <c r="Q1" s="4" t="s">
        <v>3153</v>
      </c>
      <c r="R1" s="1" t="s">
        <v>7671</v>
      </c>
      <c r="S1" s="1" t="s">
        <v>3154</v>
      </c>
      <c r="T1" s="1" t="s">
        <v>3155</v>
      </c>
      <c r="U1" s="1" t="s">
        <v>3156</v>
      </c>
      <c r="V1" s="1" t="s">
        <v>3157</v>
      </c>
      <c r="W1" s="1" t="s">
        <v>3158</v>
      </c>
      <c r="X1" s="1" t="s">
        <v>3240</v>
      </c>
      <c r="Y1" s="1" t="s">
        <v>7717</v>
      </c>
      <c r="Z1" s="1" t="s">
        <v>3202</v>
      </c>
      <c r="AA1" s="1" t="s">
        <v>3203</v>
      </c>
      <c r="AB1" s="81" t="s">
        <v>12</v>
      </c>
      <c r="AC1" s="55" t="s">
        <v>3204</v>
      </c>
      <c r="AD1" s="1" t="s">
        <v>4946</v>
      </c>
      <c r="AE1" s="1" t="s">
        <v>9457</v>
      </c>
      <c r="AF1" s="55" t="s">
        <v>9458</v>
      </c>
      <c r="AG1" s="1" t="s">
        <v>9459</v>
      </c>
      <c r="AH1" s="55" t="s">
        <v>9460</v>
      </c>
      <c r="AK1" s="1" t="s">
        <v>9188</v>
      </c>
      <c r="AL1" s="1" t="s">
        <v>9189</v>
      </c>
      <c r="AM1" s="55" t="s">
        <v>9464</v>
      </c>
    </row>
    <row r="2" spans="1:39" x14ac:dyDescent="0.2">
      <c r="A2" s="7">
        <v>9000101</v>
      </c>
      <c r="B2" t="str">
        <f>VLOOKUP(A2,标准表!C:D,2,0)</f>
        <v>李元明</v>
      </c>
      <c r="C2" t="str">
        <f>VLOOKUP(A:A,标准表!C:M,11,0)</f>
        <v>综合部（法律事务部）</v>
      </c>
      <c r="D2" t="str">
        <f>VLOOKUP($A:$A,标准表!C:E,3,0)</f>
        <v>130203196506192318</v>
      </c>
      <c r="E2" t="str">
        <f>VLOOKUP(A:A,'11月工资'!A:D,4,0)</f>
        <v>6217000180023873304</v>
      </c>
      <c r="F2" t="str">
        <f>VLOOKUP(A:A,'11月工资'!A:F,6,0)</f>
        <v>经营管理-中层</v>
      </c>
      <c r="G2">
        <f>VLOOKUP(A:A,标准表!C:H,6,0)</f>
        <v>11333</v>
      </c>
      <c r="H2">
        <f>VLOOKUP(A:A,标准表!C:I,7,0)</f>
        <v>0</v>
      </c>
      <c r="I2">
        <f>VLOOKUP(A:A,标准表!C:J,8,0)</f>
        <v>0</v>
      </c>
      <c r="J2">
        <f>VLOOKUP($A:$A,标准表!C:G,5,0)</f>
        <v>0</v>
      </c>
      <c r="L2">
        <f>VLOOKUP(A:A,单位分配保留两位小数!B:I,8,0)</f>
        <v>11327.56</v>
      </c>
      <c r="M2">
        <f>_xlfn.IFNA(VLOOKUP(A:A,单位分配保留两位小数!B:J,9,0),0)</f>
        <v>0</v>
      </c>
      <c r="N2">
        <f>_xlfn.IFNA(VLOOKUP(A:A,单位分配保留两位小数!B:K,10,0),0)</f>
        <v>0</v>
      </c>
      <c r="O2">
        <f>ROUND(_xlfn.IFNA(VLOOKUP(A:A,单位分配保留两位小数!B:L,11,0),0),2)</f>
        <v>0</v>
      </c>
      <c r="Q2">
        <f>L2+M2+N2-O2</f>
        <v>11327.56</v>
      </c>
      <c r="R2">
        <f>_xlfn.IFNA(VLOOKUP(A2,'11月工资'!A:AU,47,0),0)+Q2</f>
        <v>219771.55</v>
      </c>
      <c r="S2">
        <f>VLOOKUP(A:A,'11月工资'!A:AW,49,0)</f>
        <v>0</v>
      </c>
      <c r="T2">
        <f>VLOOKUP(A:A,'11月工资'!A:AZ,52,0)</f>
        <v>0</v>
      </c>
      <c r="U2">
        <f>VLOOKUP(A:A,'11月工资'!A:BA,53,0)</f>
        <v>0</v>
      </c>
      <c r="V2">
        <f>VLOOKUP(A:A,'11月工资'!A:AX,50,0)</f>
        <v>0</v>
      </c>
      <c r="W2">
        <f>VLOOKUP(A:A,'11月工资'!A:AY,51,0)</f>
        <v>0</v>
      </c>
      <c r="X2">
        <f>VLOOKUP(A:A,'11月工资'!A:AV,48,0)</f>
        <v>55000</v>
      </c>
      <c r="Y2">
        <f>VLOOKUP(A:A,'11月工资'!A:BB,54,0)</f>
        <v>30687.89</v>
      </c>
      <c r="Z2" s="12">
        <f>ROUND(5*MAX(0,(R2-S2-T2-U2-V2-W2-X2-Y2)*{0.6;2;4;5;6;7;9}%-{0;504;3384;6384;10584;17184;36384}),2)</f>
        <v>10888.37</v>
      </c>
      <c r="AB2" s="78">
        <f>VLOOKUP(A:A,'11月工资'!A:BI,61,0)</f>
        <v>9755.61</v>
      </c>
      <c r="AC2" s="6">
        <f>ROUND(IF(Z2-AA2-AB2&gt;0,Z2-AA2-AB2,0),2)</f>
        <v>1132.76</v>
      </c>
      <c r="AD2">
        <f>Q2-AC2</f>
        <v>10194.799999999999</v>
      </c>
      <c r="AE2">
        <f>VLOOKUP(A:A,'10月奖金'!A:AC,29,0)</f>
        <v>1133.3</v>
      </c>
      <c r="AF2" s="6">
        <f>AC2-AE2</f>
        <v>-0.53999999999996362</v>
      </c>
      <c r="AG2">
        <f>VLOOKUP(A:A,'10月奖金'!A:AD,30,0)</f>
        <v>10199.700000000001</v>
      </c>
      <c r="AH2" s="6">
        <f>AD2-AG2</f>
        <v>-4.9000000000014552</v>
      </c>
      <c r="AI2">
        <f>VLOOKUP(A:A,单位分配保留两位小数!B:N,13,0)</f>
        <v>11327.56</v>
      </c>
      <c r="AJ2">
        <f>AI2-Q2</f>
        <v>0</v>
      </c>
      <c r="AK2">
        <f>_xlfn.IFNA(VLOOKUP(A:A,'11月工资'!A:AQ,43,0),0)</f>
        <v>555.53000000000065</v>
      </c>
      <c r="AL2">
        <f>AK2+AC2</f>
        <v>1688.2900000000006</v>
      </c>
      <c r="AM2" s="6">
        <f>R2-S2-T2-U2-V2-W2-X2-Y2</f>
        <v>134083.65999999997</v>
      </c>
    </row>
    <row r="3" spans="1:39" x14ac:dyDescent="0.2">
      <c r="A3" s="7">
        <v>9000102</v>
      </c>
      <c r="B3" t="str">
        <f>VLOOKUP(A3,标准表!C:D,2,0)</f>
        <v>耿筠</v>
      </c>
      <c r="C3" t="str">
        <f>VLOOKUP(A:A,标准表!C:M,11,0)</f>
        <v>生活服务中心</v>
      </c>
      <c r="D3" t="str">
        <f>VLOOKUP($A:$A,标准表!C:E,3,0)</f>
        <v>13020319741014245X</v>
      </c>
      <c r="E3" t="str">
        <f>VLOOKUP(A:A,'11月工资'!A:D,4,0)</f>
        <v>6217000180029895475</v>
      </c>
      <c r="F3" t="str">
        <f>VLOOKUP(A:A,'11月工资'!A:F,6,0)</f>
        <v>经营管理-中层</v>
      </c>
      <c r="G3">
        <f>VLOOKUP(A:A,标准表!C:H,6,0)</f>
        <v>9066</v>
      </c>
      <c r="H3">
        <f>VLOOKUP(A:A,标准表!C:I,7,0)</f>
        <v>0</v>
      </c>
      <c r="I3">
        <f>VLOOKUP(A:A,标准表!C:J,8,0)</f>
        <v>0</v>
      </c>
      <c r="J3">
        <f>VLOOKUP($A:$A,标准表!C:G,5,0)</f>
        <v>0</v>
      </c>
      <c r="L3">
        <f>VLOOKUP(A:A,单位分配保留两位小数!B:I,8,0)</f>
        <v>9016.59</v>
      </c>
      <c r="M3">
        <f>_xlfn.IFNA(VLOOKUP(A:A,单位分配保留两位小数!B:J,9,0),0)</f>
        <v>0</v>
      </c>
      <c r="N3">
        <f>_xlfn.IFNA(VLOOKUP(A:A,单位分配保留两位小数!B:K,10,0),0)</f>
        <v>0</v>
      </c>
      <c r="O3">
        <f>ROUND(_xlfn.IFNA(VLOOKUP(A:A,单位分配保留两位小数!B:L,11,0),0),2)</f>
        <v>0</v>
      </c>
      <c r="Q3">
        <f t="shared" ref="Q3:Q66" si="0">L3+M3+N3-O3</f>
        <v>9016.59</v>
      </c>
      <c r="R3">
        <f>_xlfn.IFNA(VLOOKUP(A3,'11月工资'!A:AU,47,0),0)+Q3</f>
        <v>175670.21</v>
      </c>
      <c r="S3">
        <f>VLOOKUP(A:A,'11月工资'!A:AW,49,0)</f>
        <v>0</v>
      </c>
      <c r="T3">
        <f>VLOOKUP(A:A,'11月工资'!A:AZ,52,0)</f>
        <v>0</v>
      </c>
      <c r="U3">
        <f>VLOOKUP(A:A,'11月工资'!A:BA,53,0)</f>
        <v>0</v>
      </c>
      <c r="V3">
        <f>VLOOKUP(A:A,'11月工资'!A:AX,50,0)</f>
        <v>0</v>
      </c>
      <c r="W3">
        <f>VLOOKUP(A:A,'11月工资'!A:AY,51,0)</f>
        <v>0</v>
      </c>
      <c r="X3">
        <f>VLOOKUP(A:A,'11月工资'!A:AV,48,0)</f>
        <v>55000</v>
      </c>
      <c r="Y3">
        <f>VLOOKUP(A:A,'11月工资'!A:BB,54,0)</f>
        <v>25226.53</v>
      </c>
      <c r="Z3" s="12">
        <f>ROUND(5*MAX(0,(R3-S3-T3-U3-V3-W3-X3-Y3)*{0.6;2;4;5;6;7;9}%-{0;504;3384;6384;10584;17184;36384}),2)</f>
        <v>7024.37</v>
      </c>
      <c r="AA3">
        <f>ROUND(0.8*Z3,2)-0.01</f>
        <v>5619.49</v>
      </c>
      <c r="AB3" s="78">
        <f>VLOOKUP(A:A,'11月工资'!A:BI,61,0)</f>
        <v>1224.5399999999997</v>
      </c>
      <c r="AC3" s="6">
        <f t="shared" ref="AC3:AC66" si="1">ROUND(IF(Z3-AA3-AB3&gt;0,Z3-AA3-AB3,0),2)</f>
        <v>180.34</v>
      </c>
      <c r="AD3">
        <f t="shared" ref="AD3:AD66" si="2">Q3-AC3</f>
        <v>8836.25</v>
      </c>
      <c r="AE3">
        <f>VLOOKUP(A:A,'10月奖金'!A:AC,29,0)</f>
        <v>180.42</v>
      </c>
      <c r="AF3" s="6">
        <f t="shared" ref="AF3:AF66" si="3">AC3-AE3</f>
        <v>-7.9999999999984084E-2</v>
      </c>
      <c r="AG3">
        <f>VLOOKUP(A:A,'10月奖金'!A:AD,30,0)</f>
        <v>8840.25</v>
      </c>
      <c r="AH3" s="6">
        <f t="shared" ref="AH3:AH66" si="4">AD3-AG3</f>
        <v>-4</v>
      </c>
      <c r="AI3">
        <f>VLOOKUP(A:A,单位分配保留两位小数!B:N,13,0)</f>
        <v>9016.59</v>
      </c>
      <c r="AJ3">
        <f t="shared" ref="AJ3:AJ66" si="5">AI3-Q3</f>
        <v>0</v>
      </c>
      <c r="AK3">
        <f>_xlfn.IFNA(VLOOKUP(A:A,'11月工资'!A:AQ,43,0),0)</f>
        <v>69.9699999999998</v>
      </c>
      <c r="AL3">
        <f t="shared" ref="AL3:AL66" si="6">AK3+AC3</f>
        <v>250.3099999999998</v>
      </c>
      <c r="AM3" s="6">
        <f t="shared" ref="AM3:AM66" si="7">R3-S3-T3-U3-V3-W3-X3-Y3</f>
        <v>95443.68</v>
      </c>
    </row>
    <row r="4" spans="1:39" x14ac:dyDescent="0.2">
      <c r="A4" s="7">
        <v>9000103</v>
      </c>
      <c r="B4" t="str">
        <f>VLOOKUP(A4,标准表!C:D,2,0)</f>
        <v>张文利</v>
      </c>
      <c r="C4" t="str">
        <f>VLOOKUP(A:A,标准表!C:M,11,0)</f>
        <v>财务经营部</v>
      </c>
      <c r="D4" t="str">
        <f>VLOOKUP($A:$A,标准表!C:E,3,0)</f>
        <v>130202197009120610</v>
      </c>
      <c r="E4" t="str">
        <f>VLOOKUP(A:A,'11月工资'!A:D,4,0)</f>
        <v>6217000180023872892</v>
      </c>
      <c r="F4" t="str">
        <f>VLOOKUP(A:A,'11月工资'!A:F,6,0)</f>
        <v>经营管理-中层</v>
      </c>
      <c r="G4">
        <f>VLOOKUP(A:A,标准表!C:H,6,0)</f>
        <v>9066</v>
      </c>
      <c r="H4">
        <f>VLOOKUP(A:A,标准表!C:I,7,0)</f>
        <v>0</v>
      </c>
      <c r="I4">
        <f>VLOOKUP(A:A,标准表!C:J,8,0)</f>
        <v>0</v>
      </c>
      <c r="J4">
        <f>VLOOKUP($A:$A,标准表!C:G,5,0)</f>
        <v>0</v>
      </c>
      <c r="L4">
        <f>VLOOKUP(A:A,单位分配保留两位小数!B:I,8,0)</f>
        <v>8970.99</v>
      </c>
      <c r="M4">
        <f>_xlfn.IFNA(VLOOKUP(A:A,单位分配保留两位小数!B:J,9,0),0)</f>
        <v>0</v>
      </c>
      <c r="N4">
        <f>_xlfn.IFNA(VLOOKUP(A:A,单位分配保留两位小数!B:K,10,0),0)</f>
        <v>0</v>
      </c>
      <c r="O4">
        <f>ROUND(_xlfn.IFNA(VLOOKUP(A:A,单位分配保留两位小数!B:L,11,0),0),2)</f>
        <v>0</v>
      </c>
      <c r="Q4">
        <f t="shared" si="0"/>
        <v>8970.99</v>
      </c>
      <c r="R4">
        <f>_xlfn.IFNA(VLOOKUP(A4,'11月工资'!A:AU,47,0),0)+Q4</f>
        <v>177157.31</v>
      </c>
      <c r="S4">
        <f>VLOOKUP(A:A,'11月工资'!A:AW,49,0)</f>
        <v>11000</v>
      </c>
      <c r="T4">
        <f>VLOOKUP(A:A,'11月工资'!A:AZ,52,0)</f>
        <v>0</v>
      </c>
      <c r="U4">
        <f>VLOOKUP(A:A,'11月工资'!A:BA,53,0)</f>
        <v>0</v>
      </c>
      <c r="V4">
        <f>VLOOKUP(A:A,'11月工资'!A:AX,50,0)</f>
        <v>11000</v>
      </c>
      <c r="W4">
        <f>VLOOKUP(A:A,'11月工资'!A:AY,51,0)</f>
        <v>0</v>
      </c>
      <c r="X4">
        <f>VLOOKUP(A:A,'11月工资'!A:AV,48,0)</f>
        <v>55000</v>
      </c>
      <c r="Y4">
        <f>VLOOKUP(A:A,'11月工资'!A:BB,54,0)</f>
        <v>28306.52</v>
      </c>
      <c r="Z4" s="12">
        <f>ROUND(5*MAX(0,(R4-S4-T4-U4-V4-W4-X4-Y4)*{0.6;2;4;5;6;7;9}%-{0;504;3384;6384;10584;17184;36384}),2)</f>
        <v>4665.08</v>
      </c>
      <c r="AB4" s="78">
        <f>VLOOKUP(A:A,'11月工资'!A:BI,61,0)</f>
        <v>3767.9799999999996</v>
      </c>
      <c r="AC4" s="6">
        <f t="shared" si="1"/>
        <v>897.1</v>
      </c>
      <c r="AD4">
        <f t="shared" si="2"/>
        <v>8073.8899999999994</v>
      </c>
      <c r="AE4">
        <f>VLOOKUP(A:A,'10月奖金'!A:AC,29,0)</f>
        <v>897.53</v>
      </c>
      <c r="AF4" s="6">
        <f t="shared" si="3"/>
        <v>-0.42999999999994998</v>
      </c>
      <c r="AG4">
        <f>VLOOKUP(A:A,'10月奖金'!A:AD,30,0)</f>
        <v>8077.81</v>
      </c>
      <c r="AH4" s="6">
        <f t="shared" si="4"/>
        <v>-3.9200000000009823</v>
      </c>
      <c r="AI4">
        <f>VLOOKUP(A:A,单位分配保留两位小数!B:N,13,0)</f>
        <v>8970.99</v>
      </c>
      <c r="AJ4">
        <f t="shared" si="5"/>
        <v>0</v>
      </c>
      <c r="AK4">
        <f>_xlfn.IFNA(VLOOKUP(A:A,'11月工资'!A:AQ,43,0),0)</f>
        <v>148.06999999999971</v>
      </c>
      <c r="AL4">
        <f t="shared" si="6"/>
        <v>1045.1699999999996</v>
      </c>
      <c r="AM4" s="6">
        <f t="shared" si="7"/>
        <v>71850.789999999994</v>
      </c>
    </row>
    <row r="5" spans="1:39" x14ac:dyDescent="0.2">
      <c r="A5" s="7">
        <v>9000104</v>
      </c>
      <c r="B5" t="str">
        <f>VLOOKUP(A5,标准表!C:D,2,0)</f>
        <v>宋长江</v>
      </c>
      <c r="C5" t="str">
        <f>VLOOKUP(A:A,标准表!C:M,11,0)</f>
        <v>纪委
（监察部）</v>
      </c>
      <c r="D5" t="str">
        <f>VLOOKUP($A:$A,标准表!C:E,3,0)</f>
        <v>130202196903257414</v>
      </c>
      <c r="E5" t="str">
        <f>VLOOKUP(A:A,'11月工资'!A:D,4,0)</f>
        <v>6217000180014038958</v>
      </c>
      <c r="F5" t="str">
        <f>VLOOKUP(A:A,'11月工资'!A:F,6,0)</f>
        <v>经营管理-中层</v>
      </c>
      <c r="G5">
        <f>VLOOKUP(A:A,标准表!C:H,6,0)</f>
        <v>11333</v>
      </c>
      <c r="H5">
        <f>VLOOKUP(A:A,标准表!C:I,7,0)</f>
        <v>0</v>
      </c>
      <c r="I5">
        <f>VLOOKUP(A:A,标准表!C:J,8,0)</f>
        <v>0</v>
      </c>
      <c r="J5">
        <f>VLOOKUP($A:$A,标准表!C:G,5,0)</f>
        <v>0</v>
      </c>
      <c r="L5">
        <f>VLOOKUP(A:A,单位分配保留两位小数!B:I,8,0)</f>
        <v>11271.8</v>
      </c>
      <c r="M5">
        <f>_xlfn.IFNA(VLOOKUP(A:A,单位分配保留两位小数!B:J,9,0),0)</f>
        <v>0</v>
      </c>
      <c r="N5">
        <f>_xlfn.IFNA(VLOOKUP(A:A,单位分配保留两位小数!B:K,10,0),0)</f>
        <v>0</v>
      </c>
      <c r="O5">
        <f>ROUND(_xlfn.IFNA(VLOOKUP(A:A,单位分配保留两位小数!B:L,11,0),0),2)</f>
        <v>0</v>
      </c>
      <c r="Q5">
        <f t="shared" si="0"/>
        <v>11271.8</v>
      </c>
      <c r="R5">
        <f>_xlfn.IFNA(VLOOKUP(A5,'11月工资'!A:AU,47,0),0)+Q5</f>
        <v>219670.81</v>
      </c>
      <c r="S5">
        <f>VLOOKUP(A:A,'11月工资'!A:AW,49,0)</f>
        <v>11000</v>
      </c>
      <c r="T5">
        <f>VLOOKUP(A:A,'11月工资'!A:AZ,52,0)</f>
        <v>0</v>
      </c>
      <c r="U5">
        <f>VLOOKUP(A:A,'11月工资'!A:BA,53,0)</f>
        <v>0</v>
      </c>
      <c r="V5">
        <f>VLOOKUP(A:A,'11月工资'!A:AX,50,0)</f>
        <v>11000</v>
      </c>
      <c r="W5">
        <f>VLOOKUP(A:A,'11月工资'!A:AY,51,0)</f>
        <v>0</v>
      </c>
      <c r="X5">
        <f>VLOOKUP(A:A,'11月工资'!A:AV,48,0)</f>
        <v>55000</v>
      </c>
      <c r="Y5">
        <f>VLOOKUP(A:A,'11月工资'!A:BB,54,0)</f>
        <v>30293.89</v>
      </c>
      <c r="Z5" s="12">
        <f>ROUND(5*MAX(0,(R5-S5-T5-U5-V5-W5-X5-Y5)*{0.6;2;4;5;6;7;9}%-{0;504;3384;6384;10584;17184;36384}),2)</f>
        <v>8717.69</v>
      </c>
      <c r="AB5" s="78">
        <f>VLOOKUP(A:A,'11月工资'!A:BI,61,0)</f>
        <v>7590.51</v>
      </c>
      <c r="AC5" s="6">
        <f t="shared" si="1"/>
        <v>1127.18</v>
      </c>
      <c r="AD5">
        <f t="shared" si="2"/>
        <v>10144.619999999999</v>
      </c>
      <c r="AE5">
        <f>VLOOKUP(A:A,'10月奖金'!A:AC,29,0)</f>
        <v>1127.6400000000001</v>
      </c>
      <c r="AF5" s="6">
        <f t="shared" si="3"/>
        <v>-0.46000000000003638</v>
      </c>
      <c r="AG5">
        <f>VLOOKUP(A:A,'10月奖金'!A:AD,30,0)</f>
        <v>10148.700000000001</v>
      </c>
      <c r="AH5" s="6">
        <f t="shared" si="4"/>
        <v>-4.0800000000017462</v>
      </c>
      <c r="AI5">
        <f>VLOOKUP(A:A,单位分配保留两位小数!B:N,13,0)</f>
        <v>11271.8</v>
      </c>
      <c r="AJ5">
        <f t="shared" si="5"/>
        <v>0</v>
      </c>
      <c r="AK5">
        <f>_xlfn.IFNA(VLOOKUP(A:A,'11月工资'!A:AQ,43,0),0)</f>
        <v>365.38000000000011</v>
      </c>
      <c r="AL5">
        <f t="shared" si="6"/>
        <v>1492.5600000000002</v>
      </c>
      <c r="AM5" s="6">
        <f t="shared" si="7"/>
        <v>112376.92</v>
      </c>
    </row>
    <row r="6" spans="1:39" x14ac:dyDescent="0.2">
      <c r="A6" s="7">
        <v>9000105</v>
      </c>
      <c r="B6" t="str">
        <f>VLOOKUP(A6,标准表!C:D,2,0)</f>
        <v>张向群</v>
      </c>
      <c r="C6" t="str">
        <f>VLOOKUP(A:A,标准表!C:M,11,0)</f>
        <v>党委组织部（人力资源部）</v>
      </c>
      <c r="D6" t="str">
        <f>VLOOKUP($A:$A,标准表!C:E,3,0)</f>
        <v>210102197008115646</v>
      </c>
      <c r="E6" t="str">
        <f>VLOOKUP(A:A,'11月工资'!A:D,4,0)</f>
        <v>6217000180029895517</v>
      </c>
      <c r="F6" t="str">
        <f>VLOOKUP(A:A,'11月工资'!A:F,6,0)</f>
        <v>经营管理-中层</v>
      </c>
      <c r="G6">
        <f>VLOOKUP(A:A,标准表!C:H,6,0)</f>
        <v>9066</v>
      </c>
      <c r="H6">
        <f>VLOOKUP(A:A,标准表!C:I,7,0)</f>
        <v>0</v>
      </c>
      <c r="I6">
        <f>VLOOKUP(A:A,标准表!C:J,8,0)</f>
        <v>0</v>
      </c>
      <c r="J6">
        <f>VLOOKUP($A:$A,标准表!C:G,5,0)</f>
        <v>0</v>
      </c>
      <c r="L6">
        <f>VLOOKUP(A:A,单位分配保留两位小数!B:I,8,0)</f>
        <v>9016.32</v>
      </c>
      <c r="M6">
        <f>_xlfn.IFNA(VLOOKUP(A:A,单位分配保留两位小数!B:J,9,0),0)</f>
        <v>0</v>
      </c>
      <c r="N6">
        <f>_xlfn.IFNA(VLOOKUP(A:A,单位分配保留两位小数!B:K,10,0),0)</f>
        <v>0</v>
      </c>
      <c r="O6">
        <f>ROUND(_xlfn.IFNA(VLOOKUP(A:A,单位分配保留两位小数!B:L,11,0),0),2)</f>
        <v>0</v>
      </c>
      <c r="Q6">
        <f t="shared" si="0"/>
        <v>9016.32</v>
      </c>
      <c r="R6">
        <f>_xlfn.IFNA(VLOOKUP(A6,'11月工资'!A:AU,47,0),0)+Q6</f>
        <v>175909.4</v>
      </c>
      <c r="S6">
        <f>VLOOKUP(A:A,'11月工资'!A:AW,49,0)</f>
        <v>5500</v>
      </c>
      <c r="T6">
        <f>VLOOKUP(A:A,'11月工资'!A:AZ,52,0)</f>
        <v>0</v>
      </c>
      <c r="U6">
        <f>VLOOKUP(A:A,'11月工资'!A:BA,53,0)</f>
        <v>0</v>
      </c>
      <c r="V6">
        <f>VLOOKUP(A:A,'11月工资'!A:AX,50,0)</f>
        <v>11000</v>
      </c>
      <c r="W6">
        <f>VLOOKUP(A:A,'11月工资'!A:AY,51,0)</f>
        <v>0</v>
      </c>
      <c r="X6">
        <f>VLOOKUP(A:A,'11月工资'!A:AV,48,0)</f>
        <v>55000</v>
      </c>
      <c r="Y6">
        <f>VLOOKUP(A:A,'11月工资'!A:BB,54,0)</f>
        <v>25409.37</v>
      </c>
      <c r="Z6" s="12">
        <f>ROUND(5*MAX(0,(R6-S6-T6-U6-V6-W6-X6-Y6)*{0.6;2;4;5;6;7;9}%-{0;504;3384;6384;10584;17184;36384}),2)</f>
        <v>5380</v>
      </c>
      <c r="AB6" s="78">
        <f>VLOOKUP(A:A,'11月工资'!A:BI,61,0)</f>
        <v>4478.37</v>
      </c>
      <c r="AC6" s="6">
        <f t="shared" si="1"/>
        <v>901.63</v>
      </c>
      <c r="AD6">
        <f t="shared" si="2"/>
        <v>8114.69</v>
      </c>
      <c r="AE6">
        <f>VLOOKUP(A:A,'10月奖金'!A:AC,29,0)</f>
        <v>902.07</v>
      </c>
      <c r="AF6" s="6">
        <f t="shared" si="3"/>
        <v>-0.44000000000005457</v>
      </c>
      <c r="AG6">
        <f>VLOOKUP(A:A,'10月奖金'!A:AD,30,0)</f>
        <v>8118.6</v>
      </c>
      <c r="AH6" s="6">
        <f t="shared" si="4"/>
        <v>-3.910000000000764</v>
      </c>
      <c r="AI6">
        <f>VLOOKUP(A:A,单位分配保留两位小数!B:N,13,0)</f>
        <v>9016.32</v>
      </c>
      <c r="AJ6">
        <f t="shared" si="5"/>
        <v>0</v>
      </c>
      <c r="AK6">
        <f>_xlfn.IFNA(VLOOKUP(A:A,'11月工资'!A:AQ,43,0),0)</f>
        <v>201.96999999999929</v>
      </c>
      <c r="AL6">
        <f t="shared" si="6"/>
        <v>1103.5999999999992</v>
      </c>
      <c r="AM6" s="6">
        <f t="shared" si="7"/>
        <v>79000.03</v>
      </c>
    </row>
    <row r="7" spans="1:39" x14ac:dyDescent="0.2">
      <c r="A7" s="7">
        <v>9000106</v>
      </c>
      <c r="B7" t="str">
        <f>VLOOKUP(A7,标准表!C:D,2,0)</f>
        <v>刘广民</v>
      </c>
      <c r="C7" t="str">
        <f>VLOOKUP(A:A,标准表!C:M,11,0)</f>
        <v>党委组织部（人力资源部）</v>
      </c>
      <c r="D7" t="str">
        <f>VLOOKUP($A:$A,标准表!C:E,3,0)</f>
        <v>130204196910020610</v>
      </c>
      <c r="E7" t="str">
        <f>VLOOKUP(A:A,'11月工资'!A:D,4,0)</f>
        <v>6227000180450048668</v>
      </c>
      <c r="F7" t="str">
        <f>VLOOKUP(A:A,'11月工资'!A:F,6,0)</f>
        <v>经营管理-中层</v>
      </c>
      <c r="G7">
        <f>VLOOKUP(A:A,标准表!C:H,6,0)</f>
        <v>9066</v>
      </c>
      <c r="H7">
        <f>VLOOKUP(A:A,标准表!C:I,7,0)</f>
        <v>0</v>
      </c>
      <c r="I7">
        <f>VLOOKUP(A:A,标准表!C:J,8,0)</f>
        <v>0</v>
      </c>
      <c r="J7">
        <f>VLOOKUP($A:$A,标准表!C:G,5,0)</f>
        <v>0</v>
      </c>
      <c r="L7">
        <f>VLOOKUP(A:A,单位分配保留两位小数!B:I,8,0)</f>
        <v>8971.5300000000007</v>
      </c>
      <c r="M7">
        <f>_xlfn.IFNA(VLOOKUP(A:A,单位分配保留两位小数!B:J,9,0),0)</f>
        <v>0</v>
      </c>
      <c r="N7">
        <f>_xlfn.IFNA(VLOOKUP(A:A,单位分配保留两位小数!B:K,10,0),0)</f>
        <v>0</v>
      </c>
      <c r="O7">
        <f>ROUND(_xlfn.IFNA(VLOOKUP(A:A,单位分配保留两位小数!B:L,11,0),0),2)</f>
        <v>0</v>
      </c>
      <c r="Q7">
        <f t="shared" si="0"/>
        <v>8971.5300000000007</v>
      </c>
      <c r="R7">
        <f>_xlfn.IFNA(VLOOKUP(A7,'11月工资'!A:AU,47,0),0)+Q7</f>
        <v>178047.47</v>
      </c>
      <c r="S7">
        <f>VLOOKUP(A:A,'11月工资'!A:AW,49,0)</f>
        <v>0</v>
      </c>
      <c r="T7">
        <f>VLOOKUP(A:A,'11月工资'!A:AZ,52,0)</f>
        <v>0</v>
      </c>
      <c r="U7">
        <f>VLOOKUP(A:A,'11月工资'!A:BA,53,0)</f>
        <v>0</v>
      </c>
      <c r="V7">
        <f>VLOOKUP(A:A,'11月工资'!A:AX,50,0)</f>
        <v>0</v>
      </c>
      <c r="W7">
        <f>VLOOKUP(A:A,'11月工资'!A:AY,51,0)</f>
        <v>0</v>
      </c>
      <c r="X7">
        <f>VLOOKUP(A:A,'11月工资'!A:AV,48,0)</f>
        <v>55000</v>
      </c>
      <c r="Y7">
        <f>VLOOKUP(A:A,'11月工资'!A:BB,54,0)</f>
        <v>30254.65</v>
      </c>
      <c r="Z7" s="12">
        <f>ROUND(5*MAX(0,(R7-S7-T7-U7-V7-W7-X7-Y7)*{0.6;2;4;5;6;7;9}%-{0;504;3384;6384;10584;17184;36384}),2)</f>
        <v>6759.28</v>
      </c>
      <c r="AB7" s="78">
        <f>VLOOKUP(A:A,'11月工资'!A:BI,61,0)</f>
        <v>5862.1299999999992</v>
      </c>
      <c r="AC7" s="6">
        <f t="shared" si="1"/>
        <v>897.15</v>
      </c>
      <c r="AD7">
        <f t="shared" si="2"/>
        <v>8074.380000000001</v>
      </c>
      <c r="AE7">
        <f>VLOOKUP(A:A,'10月奖金'!A:AC,29,0)</f>
        <v>902.06</v>
      </c>
      <c r="AF7" s="6">
        <f t="shared" si="3"/>
        <v>-4.9099999999999682</v>
      </c>
      <c r="AG7">
        <f>VLOOKUP(A:A,'10月奖金'!A:AD,30,0)</f>
        <v>8118.6100000000006</v>
      </c>
      <c r="AH7" s="6">
        <f t="shared" si="4"/>
        <v>-44.229999999999563</v>
      </c>
      <c r="AI7">
        <f>VLOOKUP(A:A,单位分配保留两位小数!B:N,13,0)</f>
        <v>8971.5300000000007</v>
      </c>
      <c r="AJ7">
        <f t="shared" si="5"/>
        <v>0</v>
      </c>
      <c r="AK7">
        <f>_xlfn.IFNA(VLOOKUP(A:A,'11月工资'!A:AQ,43,0),0)</f>
        <v>348.07000000000062</v>
      </c>
      <c r="AL7">
        <f t="shared" si="6"/>
        <v>1245.2200000000007</v>
      </c>
      <c r="AM7" s="6">
        <f t="shared" si="7"/>
        <v>92792.82</v>
      </c>
    </row>
    <row r="8" spans="1:39" x14ac:dyDescent="0.2">
      <c r="A8" s="7">
        <v>9000107</v>
      </c>
      <c r="B8" t="str">
        <f>VLOOKUP(A8,标准表!C:D,2,0)</f>
        <v>于进水</v>
      </c>
      <c r="C8" t="str">
        <f>VLOOKUP(A:A,标准表!C:M,11,0)</f>
        <v>工程管理部</v>
      </c>
      <c r="D8" t="str">
        <f>VLOOKUP($A:$A,标准表!C:E,3,0)</f>
        <v>130203196301162430</v>
      </c>
      <c r="E8" t="str">
        <f>VLOOKUP(A:A,'11月工资'!A:D,4,0)</f>
        <v>6217000180022945301</v>
      </c>
      <c r="F8" t="str">
        <f>VLOOKUP(A:A,'11月工资'!A:F,6,0)</f>
        <v>经营管理-中层</v>
      </c>
      <c r="G8">
        <f>VLOOKUP(A:A,标准表!C:H,6,0)</f>
        <v>11333</v>
      </c>
      <c r="H8">
        <f>VLOOKUP(A:A,标准表!C:I,7,0)</f>
        <v>0</v>
      </c>
      <c r="I8">
        <f>VLOOKUP(A:A,标准表!C:J,8,0)</f>
        <v>0</v>
      </c>
      <c r="J8">
        <f>VLOOKUP($A:$A,标准表!C:G,5,0)</f>
        <v>0</v>
      </c>
      <c r="L8">
        <f>VLOOKUP(A:A,单位分配保留两位小数!B:I,8,0)</f>
        <v>11172.98</v>
      </c>
      <c r="M8">
        <f>_xlfn.IFNA(VLOOKUP(A:A,单位分配保留两位小数!B:J,9,0),0)</f>
        <v>0</v>
      </c>
      <c r="N8">
        <f>_xlfn.IFNA(VLOOKUP(A:A,单位分配保留两位小数!B:K,10,0),0)</f>
        <v>0</v>
      </c>
      <c r="O8">
        <f>ROUND(_xlfn.IFNA(VLOOKUP(A:A,单位分配保留两位小数!B:L,11,0),0),2)</f>
        <v>0</v>
      </c>
      <c r="Q8">
        <f t="shared" si="0"/>
        <v>11172.98</v>
      </c>
      <c r="R8">
        <f>_xlfn.IFNA(VLOOKUP(A8,'11月工资'!A:AU,47,0),0)+Q8</f>
        <v>218520.54</v>
      </c>
      <c r="S8">
        <f>VLOOKUP(A:A,'11月工资'!A:AW,49,0)</f>
        <v>0</v>
      </c>
      <c r="T8">
        <f>VLOOKUP(A:A,'11月工资'!A:AZ,52,0)</f>
        <v>0</v>
      </c>
      <c r="U8">
        <f>VLOOKUP(A:A,'11月工资'!A:BA,53,0)</f>
        <v>0</v>
      </c>
      <c r="V8">
        <f>VLOOKUP(A:A,'11月工资'!A:AX,50,0)</f>
        <v>11000</v>
      </c>
      <c r="W8">
        <f>VLOOKUP(A:A,'11月工资'!A:AY,51,0)</f>
        <v>0</v>
      </c>
      <c r="X8">
        <f>VLOOKUP(A:A,'11月工资'!A:AV,48,0)</f>
        <v>55000</v>
      </c>
      <c r="Y8">
        <f>VLOOKUP(A:A,'11月工资'!A:BB,54,0)</f>
        <v>30755.89</v>
      </c>
      <c r="Z8" s="12">
        <f>ROUND(5*MAX(0,(R8-S8-T8-U8-V8-W8-X8-Y8)*{0.6;2;4;5;6;7;9}%-{0;504;3384;6384;10584;17184;36384}),2)</f>
        <v>9656.4699999999993</v>
      </c>
      <c r="AB8" s="78">
        <f>VLOOKUP(A:A,'11月工资'!A:BI,61,0)</f>
        <v>8539.17</v>
      </c>
      <c r="AC8" s="6">
        <f t="shared" si="1"/>
        <v>1117.3</v>
      </c>
      <c r="AD8">
        <f t="shared" si="2"/>
        <v>10055.68</v>
      </c>
      <c r="AE8">
        <f>VLOOKUP(A:A,'10月奖金'!A:AC,29,0)</f>
        <v>1123.3699999999999</v>
      </c>
      <c r="AF8" s="6">
        <f t="shared" si="3"/>
        <v>-6.0699999999999363</v>
      </c>
      <c r="AG8">
        <f>VLOOKUP(A:A,'10月奖金'!A:AD,30,0)</f>
        <v>10110.349999999999</v>
      </c>
      <c r="AH8" s="6">
        <f t="shared" si="4"/>
        <v>-54.669999999998254</v>
      </c>
      <c r="AI8">
        <f>VLOOKUP(A:A,单位分配保留两位小数!B:N,13,0)</f>
        <v>11172.98</v>
      </c>
      <c r="AJ8">
        <f t="shared" si="5"/>
        <v>0</v>
      </c>
      <c r="AK8">
        <f>_xlfn.IFNA(VLOOKUP(A:A,'11月工资'!A:AQ,43,0),0)</f>
        <v>453.84000000000009</v>
      </c>
      <c r="AL8">
        <f t="shared" si="6"/>
        <v>1571.14</v>
      </c>
      <c r="AM8" s="6">
        <f t="shared" si="7"/>
        <v>121764.65000000001</v>
      </c>
    </row>
    <row r="9" spans="1:39" x14ac:dyDescent="0.2">
      <c r="A9" s="7">
        <v>9000108</v>
      </c>
      <c r="B9" t="str">
        <f>VLOOKUP(A9,标准表!C:D,2,0)</f>
        <v>王培军</v>
      </c>
      <c r="C9" t="str">
        <f>VLOOKUP(A:A,标准表!C:M,11,0)</f>
        <v>生活服务中心</v>
      </c>
      <c r="D9" t="str">
        <f>VLOOKUP($A:$A,标准表!C:E,3,0)</f>
        <v>130203196601132110</v>
      </c>
      <c r="E9" t="str">
        <f>VLOOKUP(A:A,'11月工资'!A:D,4,0)</f>
        <v>6217000180009505821</v>
      </c>
      <c r="F9" t="str">
        <f>VLOOKUP(A:A,'11月工资'!A:F,6,0)</f>
        <v>经营管理-中层</v>
      </c>
      <c r="G9">
        <f>VLOOKUP(A:A,标准表!C:H,6,0)</f>
        <v>11333</v>
      </c>
      <c r="H9">
        <f>VLOOKUP(A:A,标准表!C:I,7,0)</f>
        <v>0</v>
      </c>
      <c r="I9">
        <f>VLOOKUP(A:A,标准表!C:J,8,0)</f>
        <v>0</v>
      </c>
      <c r="J9">
        <f>VLOOKUP($A:$A,标准表!C:G,5,0)</f>
        <v>0</v>
      </c>
      <c r="L9">
        <f>VLOOKUP(A:A,单位分配保留两位小数!B:I,8,0)</f>
        <v>11211.51</v>
      </c>
      <c r="M9">
        <f>_xlfn.IFNA(VLOOKUP(A:A,单位分配保留两位小数!B:J,9,0),0)</f>
        <v>0</v>
      </c>
      <c r="N9">
        <f>_xlfn.IFNA(VLOOKUP(A:A,单位分配保留两位小数!B:K,10,0),0)</f>
        <v>0</v>
      </c>
      <c r="O9">
        <f>ROUND(_xlfn.IFNA(VLOOKUP(A:A,单位分配保留两位小数!B:L,11,0),0),2)</f>
        <v>0</v>
      </c>
      <c r="Q9">
        <f t="shared" si="0"/>
        <v>11211.51</v>
      </c>
      <c r="R9">
        <f>_xlfn.IFNA(VLOOKUP(A9,'11月工资'!A:AU,47,0),0)+Q9</f>
        <v>218636.22</v>
      </c>
      <c r="S9">
        <f>VLOOKUP(A:A,'11月工资'!A:AW,49,0)</f>
        <v>0</v>
      </c>
      <c r="T9">
        <f>VLOOKUP(A:A,'11月工资'!A:AZ,52,0)</f>
        <v>0</v>
      </c>
      <c r="U9">
        <f>VLOOKUP(A:A,'11月工资'!A:BA,53,0)</f>
        <v>0</v>
      </c>
      <c r="V9">
        <f>VLOOKUP(A:A,'11月工资'!A:AX,50,0)</f>
        <v>0</v>
      </c>
      <c r="W9">
        <f>VLOOKUP(A:A,'11月工资'!A:AY,51,0)</f>
        <v>0</v>
      </c>
      <c r="X9">
        <f>VLOOKUP(A:A,'11月工资'!A:AV,48,0)</f>
        <v>55000</v>
      </c>
      <c r="Y9">
        <f>VLOOKUP(A:A,'11月工资'!A:BB,54,0)</f>
        <v>30685.17</v>
      </c>
      <c r="Z9" s="12">
        <f>ROUND(5*MAX(0,(R9-S9-T9-U9-V9-W9-X9-Y9)*{0.6;2;4;5;6;7;9}%-{0;504;3384;6384;10584;17184;36384}),2)</f>
        <v>10775.11</v>
      </c>
      <c r="AB9" s="78">
        <f>VLOOKUP(A:A,'11月工资'!A:BI,61,0)</f>
        <v>9653.9500000000007</v>
      </c>
      <c r="AC9" s="6">
        <f t="shared" si="1"/>
        <v>1121.1600000000001</v>
      </c>
      <c r="AD9">
        <f t="shared" si="2"/>
        <v>10090.35</v>
      </c>
      <c r="AE9">
        <f>VLOOKUP(A:A,'10月奖金'!A:AC,29,0)</f>
        <v>1127.6300000000001</v>
      </c>
      <c r="AF9" s="6">
        <f t="shared" si="3"/>
        <v>-6.4700000000000273</v>
      </c>
      <c r="AG9">
        <f>VLOOKUP(A:A,'10月奖金'!A:AD,30,0)</f>
        <v>10148.709999999999</v>
      </c>
      <c r="AH9" s="6">
        <f t="shared" si="4"/>
        <v>-58.359999999998763</v>
      </c>
      <c r="AI9">
        <f>VLOOKUP(A:A,单位分配保留两位小数!B:N,13,0)</f>
        <v>11211.51</v>
      </c>
      <c r="AJ9">
        <f t="shared" si="5"/>
        <v>0</v>
      </c>
      <c r="AK9">
        <f>_xlfn.IFNA(VLOOKUP(A:A,'11月工资'!A:AQ,43,0),0)</f>
        <v>555.60000000000036</v>
      </c>
      <c r="AL9">
        <f t="shared" si="6"/>
        <v>1676.7600000000004</v>
      </c>
      <c r="AM9" s="6">
        <f t="shared" si="7"/>
        <v>132951.04999999999</v>
      </c>
    </row>
    <row r="10" spans="1:39" x14ac:dyDescent="0.2">
      <c r="A10" s="7">
        <v>9000109</v>
      </c>
      <c r="B10" t="str">
        <f>VLOOKUP(A10,标准表!C:D,2,0)</f>
        <v>杨敏</v>
      </c>
      <c r="C10" t="str">
        <f>VLOOKUP(A:A,标准表!C:M,11,0)</f>
        <v>工程管理部</v>
      </c>
      <c r="D10" t="str">
        <f>VLOOKUP($A:$A,标准表!C:E,3,0)</f>
        <v>130225197308216713</v>
      </c>
      <c r="E10" t="str">
        <f>VLOOKUP(A:A,'11月工资'!A:D,4,0)</f>
        <v>6217000180029895574</v>
      </c>
      <c r="F10" t="str">
        <f>VLOOKUP(A:A,'11月工资'!A:F,6,0)</f>
        <v>经营管理-中层</v>
      </c>
      <c r="G10">
        <f>VLOOKUP(A:A,标准表!C:H,6,0)</f>
        <v>9066</v>
      </c>
      <c r="H10">
        <f>VLOOKUP(A:A,标准表!C:I,7,0)</f>
        <v>0</v>
      </c>
      <c r="I10">
        <f>VLOOKUP(A:A,标准表!C:J,8,0)</f>
        <v>0</v>
      </c>
      <c r="J10">
        <f>VLOOKUP($A:$A,标准表!C:G,5,0)</f>
        <v>0</v>
      </c>
      <c r="L10">
        <f>VLOOKUP(A:A,单位分配保留两位小数!B:I,8,0)</f>
        <v>8941.7999999999993</v>
      </c>
      <c r="M10">
        <f>_xlfn.IFNA(VLOOKUP(A:A,单位分配保留两位小数!B:J,9,0),0)</f>
        <v>0</v>
      </c>
      <c r="N10">
        <f>_xlfn.IFNA(VLOOKUP(A:A,单位分配保留两位小数!B:K,10,0),0)</f>
        <v>0</v>
      </c>
      <c r="O10">
        <f>ROUND(_xlfn.IFNA(VLOOKUP(A:A,单位分配保留两位小数!B:L,11,0),0),2)</f>
        <v>0</v>
      </c>
      <c r="Q10">
        <f t="shared" si="0"/>
        <v>8941.7999999999993</v>
      </c>
      <c r="R10">
        <f>_xlfn.IFNA(VLOOKUP(A10,'11月工资'!A:AU,47,0),0)+Q10</f>
        <v>176964.8</v>
      </c>
      <c r="S10">
        <f>VLOOKUP(A:A,'11月工资'!A:AW,49,0)</f>
        <v>0</v>
      </c>
      <c r="T10">
        <f>VLOOKUP(A:A,'11月工资'!A:AZ,52,0)</f>
        <v>0</v>
      </c>
      <c r="U10">
        <f>VLOOKUP(A:A,'11月工资'!A:BA,53,0)</f>
        <v>0</v>
      </c>
      <c r="V10">
        <f>VLOOKUP(A:A,'11月工资'!A:AX,50,0)</f>
        <v>0</v>
      </c>
      <c r="W10">
        <f>VLOOKUP(A:A,'11月工资'!A:AY,51,0)</f>
        <v>0</v>
      </c>
      <c r="X10">
        <f>VLOOKUP(A:A,'11月工资'!A:AV,48,0)</f>
        <v>55000</v>
      </c>
      <c r="Y10">
        <f>VLOOKUP(A:A,'11月工资'!A:BB,54,0)</f>
        <v>30182.09</v>
      </c>
      <c r="Z10" s="12">
        <f>ROUND(5*MAX(0,(R10-S10-T10-U10-V10-W10-X10-Y10)*{0.6;2;4;5;6;7;9}%-{0;504;3384;6384;10584;17184;36384}),2)</f>
        <v>6658.27</v>
      </c>
      <c r="AB10" s="78">
        <f>VLOOKUP(A:A,'11月工资'!A:BI,61,0)</f>
        <v>5764.09</v>
      </c>
      <c r="AC10" s="6">
        <f t="shared" si="1"/>
        <v>894.18</v>
      </c>
      <c r="AD10">
        <f t="shared" si="2"/>
        <v>8047.619999999999</v>
      </c>
      <c r="AE10">
        <f>VLOOKUP(A:A,'10月奖金'!A:AC,29,0)</f>
        <v>894.23</v>
      </c>
      <c r="AF10" s="6">
        <f t="shared" si="3"/>
        <v>-5.0000000000068212E-2</v>
      </c>
      <c r="AG10">
        <f>VLOOKUP(A:A,'10月奖金'!A:AD,30,0)</f>
        <v>8048.1100000000006</v>
      </c>
      <c r="AH10" s="6">
        <f t="shared" si="4"/>
        <v>-0.49000000000160071</v>
      </c>
      <c r="AI10">
        <f>VLOOKUP(A:A,单位分配保留两位小数!B:N,13,0)</f>
        <v>8941.7999999999993</v>
      </c>
      <c r="AJ10">
        <f t="shared" si="5"/>
        <v>0</v>
      </c>
      <c r="AK10">
        <f>_xlfn.IFNA(VLOOKUP(A:A,'11月工资'!A:AQ,43,0),0)</f>
        <v>349.88000000000011</v>
      </c>
      <c r="AL10">
        <f t="shared" si="6"/>
        <v>1244.06</v>
      </c>
      <c r="AM10" s="6">
        <f t="shared" si="7"/>
        <v>91782.709999999992</v>
      </c>
    </row>
    <row r="11" spans="1:39" x14ac:dyDescent="0.2">
      <c r="A11" s="7">
        <v>9000110</v>
      </c>
      <c r="B11" t="str">
        <f>VLOOKUP(A11,标准表!C:D,2,0)</f>
        <v>杨晓江</v>
      </c>
      <c r="C11" t="str">
        <f>VLOOKUP(A:A,标准表!C:M,11,0)</f>
        <v>技术创新部</v>
      </c>
      <c r="D11" t="str">
        <f>VLOOKUP($A:$A,标准表!C:E,3,0)</f>
        <v>130324197107290916</v>
      </c>
      <c r="E11" t="str">
        <f>VLOOKUP(A:A,'11月工资'!A:D,4,0)</f>
        <v>6227000180600217221</v>
      </c>
      <c r="F11" t="str">
        <f>VLOOKUP(A:A,'11月工资'!A:F,6,0)</f>
        <v>经营管理-中层</v>
      </c>
      <c r="G11">
        <f>VLOOKUP(A:A,标准表!C:H,6,0)</f>
        <v>11333</v>
      </c>
      <c r="H11">
        <f>VLOOKUP(A:A,标准表!C:I,7,0)</f>
        <v>0</v>
      </c>
      <c r="I11">
        <f>VLOOKUP(A:A,标准表!C:J,8,0)</f>
        <v>0</v>
      </c>
      <c r="J11">
        <f>VLOOKUP($A:$A,标准表!C:G,5,0)</f>
        <v>0</v>
      </c>
      <c r="L11">
        <f>VLOOKUP(A:A,单位分配保留两位小数!B:I,8,0)</f>
        <v>11215.7</v>
      </c>
      <c r="M11">
        <f>_xlfn.IFNA(VLOOKUP(A:A,单位分配保留两位小数!B:J,9,0),0)</f>
        <v>0</v>
      </c>
      <c r="N11">
        <f>_xlfn.IFNA(VLOOKUP(A:A,单位分配保留两位小数!B:K,10,0),0)</f>
        <v>0</v>
      </c>
      <c r="O11">
        <f>ROUND(_xlfn.IFNA(VLOOKUP(A:A,单位分配保留两位小数!B:L,11,0),0),2)</f>
        <v>0</v>
      </c>
      <c r="Q11">
        <f t="shared" si="0"/>
        <v>11215.7</v>
      </c>
      <c r="R11">
        <f>_xlfn.IFNA(VLOOKUP(A11,'11月工资'!A:AU,47,0),0)+Q11</f>
        <v>220141.05000000002</v>
      </c>
      <c r="S11">
        <f>VLOOKUP(A:A,'11月工资'!A:AW,49,0)</f>
        <v>11000</v>
      </c>
      <c r="T11">
        <f>VLOOKUP(A:A,'11月工资'!A:AZ,52,0)</f>
        <v>0</v>
      </c>
      <c r="U11">
        <f>VLOOKUP(A:A,'11月工资'!A:BA,53,0)</f>
        <v>0</v>
      </c>
      <c r="V11">
        <f>VLOOKUP(A:A,'11月工资'!A:AX,50,0)</f>
        <v>11000</v>
      </c>
      <c r="W11">
        <f>VLOOKUP(A:A,'11月工资'!A:AY,51,0)</f>
        <v>1200</v>
      </c>
      <c r="X11">
        <f>VLOOKUP(A:A,'11月工资'!A:AV,48,0)</f>
        <v>55000</v>
      </c>
      <c r="Y11">
        <f>VLOOKUP(A:A,'11月工资'!A:BB,54,0)</f>
        <v>30733.25</v>
      </c>
      <c r="Z11" s="12">
        <f>ROUND(5*MAX(0,(R11-S11-T11-U11-V11-W11-X11-Y11)*{0.6;2;4;5;6;7;9}%-{0;504;3384;6384;10584;17184;36384}),2)</f>
        <v>8600.7800000000007</v>
      </c>
      <c r="AB11" s="78">
        <f>VLOOKUP(A:A,'11月工资'!A:BI,61,0)</f>
        <v>7479.2099999999991</v>
      </c>
      <c r="AC11" s="6">
        <f t="shared" si="1"/>
        <v>1121.57</v>
      </c>
      <c r="AD11">
        <f t="shared" si="2"/>
        <v>10094.130000000001</v>
      </c>
      <c r="AE11">
        <f>VLOOKUP(A:A,'10月奖金'!A:AC,29,0)</f>
        <v>1133.06</v>
      </c>
      <c r="AF11" s="6">
        <f t="shared" si="3"/>
        <v>-11.490000000000009</v>
      </c>
      <c r="AG11">
        <f>VLOOKUP(A:A,'10月奖金'!A:AD,30,0)</f>
        <v>10197.560000000001</v>
      </c>
      <c r="AH11" s="6">
        <f t="shared" si="4"/>
        <v>-103.43000000000029</v>
      </c>
      <c r="AI11">
        <f>VLOOKUP(A:A,单位分配保留两位小数!B:N,13,0)</f>
        <v>11215.7</v>
      </c>
      <c r="AJ11">
        <f t="shared" si="5"/>
        <v>0</v>
      </c>
      <c r="AK11">
        <f>_xlfn.IFNA(VLOOKUP(A:A,'11月工资'!A:AQ,43,0),0)</f>
        <v>314.40000000000049</v>
      </c>
      <c r="AL11">
        <f t="shared" si="6"/>
        <v>1435.9700000000005</v>
      </c>
      <c r="AM11" s="6">
        <f t="shared" si="7"/>
        <v>111207.80000000002</v>
      </c>
    </row>
    <row r="12" spans="1:39" x14ac:dyDescent="0.2">
      <c r="A12" s="7">
        <v>9000111</v>
      </c>
      <c r="B12" t="str">
        <f>VLOOKUP(A12,标准表!C:D,2,0)</f>
        <v>潘玉发</v>
      </c>
      <c r="C12" t="str">
        <f>VLOOKUP(A:A,标准表!C:M,11,0)</f>
        <v>信息自动化部</v>
      </c>
      <c r="D12" t="str">
        <f>VLOOKUP($A:$A,标准表!C:E,3,0)</f>
        <v>130203198006111517</v>
      </c>
      <c r="E12" t="str">
        <f>VLOOKUP(A:A,'11月工资'!A:D,4,0)</f>
        <v>6217000180031743820</v>
      </c>
      <c r="F12" t="str">
        <f>VLOOKUP(A:A,'11月工资'!A:F,6,0)</f>
        <v>经营管理-中层</v>
      </c>
      <c r="G12">
        <f>VLOOKUP(A:A,标准表!C:H,6,0)</f>
        <v>9066</v>
      </c>
      <c r="H12">
        <f>VLOOKUP(A:A,标准表!C:I,7,0)</f>
        <v>0</v>
      </c>
      <c r="I12">
        <f>VLOOKUP(A:A,标准表!C:J,8,0)</f>
        <v>0</v>
      </c>
      <c r="J12">
        <f>VLOOKUP($A:$A,标准表!C:G,5,0)</f>
        <v>0</v>
      </c>
      <c r="L12">
        <f>VLOOKUP(A:A,单位分配保留两位小数!B:I,8,0)</f>
        <v>9061.65</v>
      </c>
      <c r="M12">
        <f>_xlfn.IFNA(VLOOKUP(A:A,单位分配保留两位小数!B:J,9,0),0)</f>
        <v>0</v>
      </c>
      <c r="N12">
        <f>_xlfn.IFNA(VLOOKUP(A:A,单位分配保留两位小数!B:K,10,0),0)</f>
        <v>0</v>
      </c>
      <c r="O12">
        <f>ROUND(_xlfn.IFNA(VLOOKUP(A:A,单位分配保留两位小数!B:L,11,0),0),2)</f>
        <v>0</v>
      </c>
      <c r="Q12">
        <f t="shared" si="0"/>
        <v>9061.65</v>
      </c>
      <c r="R12">
        <f>_xlfn.IFNA(VLOOKUP(A12,'11月工资'!A:AU,47,0),0)+Q12</f>
        <v>178684.88</v>
      </c>
      <c r="S12">
        <f>VLOOKUP(A:A,'11月工资'!A:AW,49,0)</f>
        <v>11000</v>
      </c>
      <c r="T12">
        <f>VLOOKUP(A:A,'11月工资'!A:AZ,52,0)</f>
        <v>11000</v>
      </c>
      <c r="U12">
        <f>VLOOKUP(A:A,'11月工资'!A:BA,53,0)</f>
        <v>0</v>
      </c>
      <c r="V12">
        <f>VLOOKUP(A:A,'11月工资'!A:AX,50,0)</f>
        <v>11000</v>
      </c>
      <c r="W12">
        <f>VLOOKUP(A:A,'11月工资'!A:AY,51,0)</f>
        <v>0</v>
      </c>
      <c r="X12">
        <f>VLOOKUP(A:A,'11月工资'!A:AV,48,0)</f>
        <v>55000</v>
      </c>
      <c r="Y12">
        <f>VLOOKUP(A:A,'11月工资'!A:BB,54,0)</f>
        <v>30182.09</v>
      </c>
      <c r="Z12" s="12">
        <f>ROUND(5*MAX(0,(R12-S12-T12-U12-V12-W12-X12-Y12)*{0.6;2;4;5;6;7;9}%-{0;504;3384;6384;10584;17184;36384}),2)</f>
        <v>3530.28</v>
      </c>
      <c r="AB12" s="78">
        <f>VLOOKUP(A:A,'11月工资'!A:BI,61,0)</f>
        <v>2624.11</v>
      </c>
      <c r="AC12" s="6">
        <f t="shared" si="1"/>
        <v>906.17</v>
      </c>
      <c r="AD12">
        <f t="shared" si="2"/>
        <v>8155.48</v>
      </c>
      <c r="AE12">
        <f>VLOOKUP(A:A,'10月奖金'!A:AC,29,0)</f>
        <v>906.38</v>
      </c>
      <c r="AF12" s="6">
        <f t="shared" si="3"/>
        <v>-0.21000000000003638</v>
      </c>
      <c r="AG12">
        <f>VLOOKUP(A:A,'10月奖金'!A:AD,30,0)</f>
        <v>8157.44</v>
      </c>
      <c r="AH12" s="6">
        <f t="shared" si="4"/>
        <v>-1.9600000000000364</v>
      </c>
      <c r="AI12">
        <f>VLOOKUP(A:A,单位分配保留两位小数!B:N,13,0)</f>
        <v>9061.65</v>
      </c>
      <c r="AJ12">
        <f t="shared" si="5"/>
        <v>0</v>
      </c>
      <c r="AK12">
        <f>_xlfn.IFNA(VLOOKUP(A:A,'11月工资'!A:AQ,43,0),0)</f>
        <v>49.880000000000109</v>
      </c>
      <c r="AL12">
        <f t="shared" si="6"/>
        <v>956.05000000000007</v>
      </c>
      <c r="AM12" s="6">
        <f t="shared" si="7"/>
        <v>60502.790000000008</v>
      </c>
    </row>
    <row r="13" spans="1:39" x14ac:dyDescent="0.2">
      <c r="A13" s="7">
        <v>9000112</v>
      </c>
      <c r="B13" t="str">
        <f>VLOOKUP(A13,标准表!C:D,2,0)</f>
        <v>张大勇</v>
      </c>
      <c r="C13" t="str">
        <f>VLOOKUP(A:A,标准表!C:M,11,0)</f>
        <v>技术创新部</v>
      </c>
      <c r="D13" t="str">
        <f>VLOOKUP($A:$A,标准表!C:E,3,0)</f>
        <v>130203197311053013</v>
      </c>
      <c r="E13" t="str">
        <f>VLOOKUP(A:A,'11月工资'!A:D,4,0)</f>
        <v>6217000180022976231</v>
      </c>
      <c r="F13" t="str">
        <f>VLOOKUP(A:A,'11月工资'!A:F,6,0)</f>
        <v>经营管理-中层</v>
      </c>
      <c r="G13">
        <f>VLOOKUP(A:A,标准表!C:H,6,0)</f>
        <v>9066</v>
      </c>
      <c r="H13">
        <f>VLOOKUP(A:A,标准表!C:I,7,0)</f>
        <v>0</v>
      </c>
      <c r="I13">
        <f>VLOOKUP(A:A,标准表!C:J,8,0)</f>
        <v>0</v>
      </c>
      <c r="J13">
        <f>VLOOKUP($A:$A,标准表!C:G,5,0)</f>
        <v>0</v>
      </c>
      <c r="L13">
        <f>VLOOKUP(A:A,单位分配保留两位小数!B:I,8,0)</f>
        <v>8971.7099999999991</v>
      </c>
      <c r="M13">
        <f>_xlfn.IFNA(VLOOKUP(A:A,单位分配保留两位小数!B:J,9,0),0)</f>
        <v>0</v>
      </c>
      <c r="N13">
        <f>_xlfn.IFNA(VLOOKUP(A:A,单位分配保留两位小数!B:K,10,0),0)</f>
        <v>0</v>
      </c>
      <c r="O13">
        <f>ROUND(_xlfn.IFNA(VLOOKUP(A:A,单位分配保留两位小数!B:L,11,0),0),2)</f>
        <v>0</v>
      </c>
      <c r="Q13">
        <f t="shared" si="0"/>
        <v>8971.7099999999991</v>
      </c>
      <c r="R13">
        <f>_xlfn.IFNA(VLOOKUP(A13,'11月工资'!A:AU,47,0),0)+Q13</f>
        <v>178683.11</v>
      </c>
      <c r="S13">
        <f>VLOOKUP(A:A,'11月工资'!A:AW,49,0)</f>
        <v>11000</v>
      </c>
      <c r="T13">
        <f>VLOOKUP(A:A,'11月工资'!A:AZ,52,0)</f>
        <v>2000</v>
      </c>
      <c r="U13">
        <f>VLOOKUP(A:A,'11月工资'!A:BA,53,0)</f>
        <v>0</v>
      </c>
      <c r="V13">
        <f>VLOOKUP(A:A,'11月工资'!A:AX,50,0)</f>
        <v>22000</v>
      </c>
      <c r="W13">
        <f>VLOOKUP(A:A,'11月工资'!A:AY,51,0)</f>
        <v>0</v>
      </c>
      <c r="X13">
        <f>VLOOKUP(A:A,'11月工资'!A:AV,48,0)</f>
        <v>55000</v>
      </c>
      <c r="Y13">
        <f>VLOOKUP(A:A,'11月工资'!A:BB,54,0)</f>
        <v>30145.85</v>
      </c>
      <c r="Z13" s="12">
        <f>ROUND(5*MAX(0,(R13-S13-T13-U13-V13-W13-X13-Y13)*{0.6;2;4;5;6;7;9}%-{0;504;3384;6384;10584;17184;36384}),2)</f>
        <v>3333.73</v>
      </c>
      <c r="AB13" s="78">
        <f>VLOOKUP(A:A,'11月工资'!A:BI,61,0)</f>
        <v>2436.5500000000002</v>
      </c>
      <c r="AC13" s="6">
        <f t="shared" si="1"/>
        <v>897.18</v>
      </c>
      <c r="AD13">
        <f t="shared" si="2"/>
        <v>8074.5299999999988</v>
      </c>
      <c r="AE13">
        <f>VLOOKUP(A:A,'10月奖金'!A:AC,29,0)</f>
        <v>906.38</v>
      </c>
      <c r="AF13" s="6">
        <f t="shared" si="3"/>
        <v>-9.2000000000000455</v>
      </c>
      <c r="AG13">
        <f>VLOOKUP(A:A,'10月奖金'!A:AD,30,0)</f>
        <v>8157.44</v>
      </c>
      <c r="AH13" s="6">
        <f t="shared" si="4"/>
        <v>-82.910000000000764</v>
      </c>
      <c r="AI13">
        <f>VLOOKUP(A:A,单位分配保留两位小数!B:N,13,0)</f>
        <v>8971.7099999999991</v>
      </c>
      <c r="AJ13">
        <f t="shared" si="5"/>
        <v>0</v>
      </c>
      <c r="AK13">
        <f>_xlfn.IFNA(VLOOKUP(A:A,'11月工资'!A:AQ,43,0),0)</f>
        <v>50.7800000000002</v>
      </c>
      <c r="AL13">
        <f t="shared" si="6"/>
        <v>947.96000000000015</v>
      </c>
      <c r="AM13" s="6">
        <f t="shared" si="7"/>
        <v>58537.259999999987</v>
      </c>
    </row>
    <row r="14" spans="1:39" x14ac:dyDescent="0.2">
      <c r="A14" s="7">
        <v>9000113</v>
      </c>
      <c r="B14" t="str">
        <f>VLOOKUP(A14,标准表!C:D,2,0)</f>
        <v>崔海龙</v>
      </c>
      <c r="C14" t="str">
        <f>VLOOKUP(A:A,标准表!C:M,11,0)</f>
        <v>设备管理部</v>
      </c>
      <c r="D14" t="str">
        <f>VLOOKUP($A:$A,标准表!C:E,3,0)</f>
        <v>13020319790308303X</v>
      </c>
      <c r="E14" t="str">
        <f>VLOOKUP(A:A,'11月工资'!A:D,4,0)</f>
        <v>6217000180031735198</v>
      </c>
      <c r="F14" t="str">
        <f>VLOOKUP(A:A,'11月工资'!A:F,6,0)</f>
        <v>经营管理-中层</v>
      </c>
      <c r="G14">
        <f>VLOOKUP(A:A,标准表!C:H,6,0)</f>
        <v>12667</v>
      </c>
      <c r="H14">
        <f>VLOOKUP(A:A,标准表!C:I,7,0)</f>
        <v>0</v>
      </c>
      <c r="I14">
        <f>VLOOKUP(A:A,标准表!C:J,8,0)</f>
        <v>0</v>
      </c>
      <c r="J14">
        <f>VLOOKUP($A:$A,标准表!C:G,5,0)</f>
        <v>0</v>
      </c>
      <c r="L14">
        <f>VLOOKUP(A:A,单位分配保留两位小数!B:I,8,0)</f>
        <v>12657.88</v>
      </c>
      <c r="M14">
        <f>_xlfn.IFNA(VLOOKUP(A:A,单位分配保留两位小数!B:J,9,0),0)</f>
        <v>0</v>
      </c>
      <c r="N14">
        <f>_xlfn.IFNA(VLOOKUP(A:A,单位分配保留两位小数!B:K,10,0),0)</f>
        <v>0</v>
      </c>
      <c r="O14">
        <f>ROUND(_xlfn.IFNA(VLOOKUP(A:A,单位分配保留两位小数!B:L,11,0),0),2)</f>
        <v>0</v>
      </c>
      <c r="Q14">
        <f t="shared" si="0"/>
        <v>12657.88</v>
      </c>
      <c r="R14">
        <f>_xlfn.IFNA(VLOOKUP(A14,'11月工资'!A:AU,47,0),0)+Q14</f>
        <v>221979.21</v>
      </c>
      <c r="S14">
        <f>VLOOKUP(A:A,'11月工资'!A:AW,49,0)</f>
        <v>11000</v>
      </c>
      <c r="T14">
        <f>VLOOKUP(A:A,'11月工资'!A:AZ,52,0)</f>
        <v>0</v>
      </c>
      <c r="U14">
        <f>VLOOKUP(A:A,'11月工资'!A:BA,53,0)</f>
        <v>0</v>
      </c>
      <c r="V14">
        <f>VLOOKUP(A:A,'11月工资'!A:AX,50,0)</f>
        <v>0</v>
      </c>
      <c r="W14">
        <f>VLOOKUP(A:A,'11月工资'!A:AY,51,0)</f>
        <v>0</v>
      </c>
      <c r="X14">
        <f>VLOOKUP(A:A,'11月工资'!A:AV,48,0)</f>
        <v>55000</v>
      </c>
      <c r="Y14">
        <f>VLOOKUP(A:A,'11月工资'!A:BB,54,0)</f>
        <v>30846.65</v>
      </c>
      <c r="Z14" s="12">
        <f>ROUND(5*MAX(0,(R14-S14-T14-U14-V14-W14-X14-Y14)*{0.6;2;4;5;6;7;9}%-{0;504;3384;6384;10584;17184;36384}),2)</f>
        <v>9993.26</v>
      </c>
      <c r="AB14" s="78">
        <f>VLOOKUP(A:A,'11月工资'!A:BI,61,0)</f>
        <v>8727.4699999999993</v>
      </c>
      <c r="AC14" s="6">
        <f t="shared" si="1"/>
        <v>1265.79</v>
      </c>
      <c r="AD14">
        <f t="shared" si="2"/>
        <v>11392.09</v>
      </c>
      <c r="AE14">
        <f>VLOOKUP(A:A,'10月奖金'!A:AC,29,0)</f>
        <v>1121.0899999999999</v>
      </c>
      <c r="AF14" s="6">
        <f t="shared" si="3"/>
        <v>144.70000000000005</v>
      </c>
      <c r="AG14">
        <f>VLOOKUP(A:A,'10月奖金'!A:AD,30,0)</f>
        <v>10089.85</v>
      </c>
      <c r="AH14" s="6">
        <f t="shared" si="4"/>
        <v>1302.2399999999998</v>
      </c>
      <c r="AI14">
        <f>VLOOKUP(A:A,单位分配保留两位小数!B:N,13,0)</f>
        <v>12657.88</v>
      </c>
      <c r="AJ14">
        <f t="shared" si="5"/>
        <v>0</v>
      </c>
      <c r="AK14">
        <f>_xlfn.IFNA(VLOOKUP(A:A,'11月工资'!A:AQ,43,0),0)</f>
        <v>518.36999999999898</v>
      </c>
      <c r="AL14">
        <f t="shared" si="6"/>
        <v>1784.1599999999989</v>
      </c>
      <c r="AM14" s="6">
        <f t="shared" si="7"/>
        <v>125132.56</v>
      </c>
    </row>
    <row r="15" spans="1:39" x14ac:dyDescent="0.2">
      <c r="A15" s="7">
        <v>9000115</v>
      </c>
      <c r="B15" t="str">
        <f>VLOOKUP(A15,标准表!C:D,2,0)</f>
        <v>刘双力</v>
      </c>
      <c r="C15" t="str">
        <f>VLOOKUP(A:A,标准表!C:M,11,0)</f>
        <v>设备管理部</v>
      </c>
      <c r="D15" t="str">
        <f>VLOOKUP($A:$A,标准表!C:E,3,0)</f>
        <v>130203197804262411</v>
      </c>
      <c r="E15" t="str">
        <f>VLOOKUP(A:A,'11月工资'!A:D,4,0)</f>
        <v>6217000180031744018</v>
      </c>
      <c r="F15" t="str">
        <f>VLOOKUP(A:A,'11月工资'!A:F,6,0)</f>
        <v>经营管理-中层</v>
      </c>
      <c r="G15">
        <f>VLOOKUP(A:A,标准表!C:H,6,0)</f>
        <v>9066</v>
      </c>
      <c r="H15">
        <f>VLOOKUP(A:A,标准表!C:I,7,0)</f>
        <v>0</v>
      </c>
      <c r="I15">
        <f>VLOOKUP(A:A,标准表!C:J,8,0)</f>
        <v>0</v>
      </c>
      <c r="J15">
        <f>VLOOKUP($A:$A,标准表!C:G,5,0)</f>
        <v>0</v>
      </c>
      <c r="L15">
        <f>VLOOKUP(A:A,单位分配保留两位小数!B:I,8,0)</f>
        <v>9043.7900000000009</v>
      </c>
      <c r="M15">
        <f>_xlfn.IFNA(VLOOKUP(A:A,单位分配保留两位小数!B:J,9,0),0)</f>
        <v>0</v>
      </c>
      <c r="N15">
        <f>_xlfn.IFNA(VLOOKUP(A:A,单位分配保留两位小数!B:K,10,0),0)</f>
        <v>0</v>
      </c>
      <c r="O15">
        <f>ROUND(_xlfn.IFNA(VLOOKUP(A:A,单位分配保留两位小数!B:L,11,0),0),2)</f>
        <v>0</v>
      </c>
      <c r="Q15">
        <f t="shared" si="0"/>
        <v>9043.7900000000009</v>
      </c>
      <c r="R15">
        <f>_xlfn.IFNA(VLOOKUP(A15,'11月工资'!A:AU,47,0),0)+Q15</f>
        <v>176465.37</v>
      </c>
      <c r="S15">
        <f>VLOOKUP(A:A,'11月工资'!A:AW,49,0)</f>
        <v>11000</v>
      </c>
      <c r="T15">
        <f>VLOOKUP(A:A,'11月工资'!A:AZ,52,0)</f>
        <v>0</v>
      </c>
      <c r="U15">
        <f>VLOOKUP(A:A,'11月工资'!A:BA,53,0)</f>
        <v>0</v>
      </c>
      <c r="V15">
        <f>VLOOKUP(A:A,'11月工资'!A:AX,50,0)</f>
        <v>11000</v>
      </c>
      <c r="W15">
        <f>VLOOKUP(A:A,'11月工资'!A:AY,51,0)</f>
        <v>0</v>
      </c>
      <c r="X15">
        <f>VLOOKUP(A:A,'11月工资'!A:AV,48,0)</f>
        <v>55000</v>
      </c>
      <c r="Y15">
        <f>VLOOKUP(A:A,'11月工资'!A:BB,54,0)</f>
        <v>26358.29</v>
      </c>
      <c r="Z15" s="12">
        <f>ROUND(5*MAX(0,(R15-S15-T15-U15-V15-W15-X15-Y15)*{0.6;2;4;5;6;7;9}%-{0;504;3384;6384;10584;17184;36384}),2)</f>
        <v>4790.71</v>
      </c>
      <c r="AB15" s="78">
        <f>VLOOKUP(A:A,'11月工资'!A:BI,61,0)</f>
        <v>3886.33</v>
      </c>
      <c r="AC15" s="6">
        <f t="shared" si="1"/>
        <v>904.38</v>
      </c>
      <c r="AD15">
        <f t="shared" si="2"/>
        <v>8139.4100000000008</v>
      </c>
      <c r="AE15">
        <f>VLOOKUP(A:A,'10月奖金'!A:AC,29,0)</f>
        <v>904.28</v>
      </c>
      <c r="AF15" s="6">
        <f t="shared" si="3"/>
        <v>0.10000000000002274</v>
      </c>
      <c r="AG15">
        <f>VLOOKUP(A:A,'10月奖金'!A:AD,30,0)</f>
        <v>8138.5999999999995</v>
      </c>
      <c r="AH15" s="6">
        <f t="shared" si="4"/>
        <v>0.81000000000130967</v>
      </c>
      <c r="AI15">
        <f>VLOOKUP(A:A,单位分配保留两位小数!B:N,13,0)</f>
        <v>9043.7900000000009</v>
      </c>
      <c r="AJ15">
        <f t="shared" si="5"/>
        <v>0</v>
      </c>
      <c r="AK15">
        <f>_xlfn.IFNA(VLOOKUP(A:A,'11月工资'!A:AQ,43,0),0)</f>
        <v>148.94000000000011</v>
      </c>
      <c r="AL15">
        <f t="shared" si="6"/>
        <v>1053.3200000000002</v>
      </c>
      <c r="AM15" s="6">
        <f t="shared" si="7"/>
        <v>73107.079999999987</v>
      </c>
    </row>
    <row r="16" spans="1:39" x14ac:dyDescent="0.2">
      <c r="A16" s="7">
        <v>9000118</v>
      </c>
      <c r="B16" t="str">
        <f>VLOOKUP(A16,标准表!C:D,2,0)</f>
        <v>王峰</v>
      </c>
      <c r="C16" t="str">
        <f>VLOOKUP(A:A,标准表!C:M,11,0)</f>
        <v>安全部</v>
      </c>
      <c r="D16" t="str">
        <f>VLOOKUP($A:$A,标准表!C:E,3,0)</f>
        <v>130203196401062410</v>
      </c>
      <c r="E16" t="str">
        <f>VLOOKUP(A:A,'11月工资'!A:D,4,0)</f>
        <v>6217000180002667164</v>
      </c>
      <c r="F16" t="str">
        <f>VLOOKUP(A:A,'11月工资'!A:F,6,0)</f>
        <v>经营管理-中层</v>
      </c>
      <c r="G16">
        <f>VLOOKUP(A:A,标准表!C:H,6,0)</f>
        <v>12667</v>
      </c>
      <c r="H16">
        <f>VLOOKUP(A:A,标准表!C:I,7,0)</f>
        <v>0</v>
      </c>
      <c r="I16">
        <f>VLOOKUP(A:A,标准表!C:J,8,0)</f>
        <v>0</v>
      </c>
      <c r="J16">
        <f>VLOOKUP($A:$A,标准表!C:G,5,0)</f>
        <v>0</v>
      </c>
      <c r="L16">
        <f>VLOOKUP(A:A,单位分配保留两位小数!B:I,8,0)</f>
        <v>12659.02</v>
      </c>
      <c r="M16">
        <f>_xlfn.IFNA(VLOOKUP(A:A,单位分配保留两位小数!B:J,9,0),0)</f>
        <v>0</v>
      </c>
      <c r="N16">
        <f>_xlfn.IFNA(VLOOKUP(A:A,单位分配保留两位小数!B:K,10,0),0)</f>
        <v>0</v>
      </c>
      <c r="O16">
        <f>ROUND(_xlfn.IFNA(VLOOKUP(A:A,单位分配保留两位小数!B:L,11,0),0),2)</f>
        <v>0</v>
      </c>
      <c r="Q16">
        <f t="shared" si="0"/>
        <v>12659.02</v>
      </c>
      <c r="R16">
        <f>_xlfn.IFNA(VLOOKUP(A16,'11月工资'!A:AU,47,0),0)+Q16</f>
        <v>221517.19999999998</v>
      </c>
      <c r="S16">
        <f>VLOOKUP(A:A,'11月工资'!A:AW,49,0)</f>
        <v>0</v>
      </c>
      <c r="T16">
        <f>VLOOKUP(A:A,'11月工资'!A:AZ,52,0)</f>
        <v>0</v>
      </c>
      <c r="U16">
        <f>VLOOKUP(A:A,'11月工资'!A:BA,53,0)</f>
        <v>0</v>
      </c>
      <c r="V16">
        <f>VLOOKUP(A:A,'11月工资'!A:AX,50,0)</f>
        <v>0</v>
      </c>
      <c r="W16">
        <f>VLOOKUP(A:A,'11月工资'!A:AY,51,0)</f>
        <v>0</v>
      </c>
      <c r="X16">
        <f>VLOOKUP(A:A,'11月工资'!A:AV,48,0)</f>
        <v>55000</v>
      </c>
      <c r="Y16">
        <f>VLOOKUP(A:A,'11月工资'!A:BB,54,0)</f>
        <v>30687.89</v>
      </c>
      <c r="Z16" s="12">
        <f>ROUND(5*MAX(0,(R16-S16-T16-U16-V16-W16-X16-Y16)*{0.6;2;4;5;6;7;9}%-{0;504;3384;6384;10584;17184;36384}),2)</f>
        <v>11062.93</v>
      </c>
      <c r="AB16" s="78">
        <f>VLOOKUP(A:A,'11月工资'!A:BI,61,0)</f>
        <v>9797.0300000000007</v>
      </c>
      <c r="AC16" s="6">
        <f t="shared" si="1"/>
        <v>1265.9000000000001</v>
      </c>
      <c r="AD16">
        <f t="shared" si="2"/>
        <v>11393.12</v>
      </c>
      <c r="AE16">
        <f>VLOOKUP(A:A,'10月奖金'!A:AC,29,0)</f>
        <v>1120.97</v>
      </c>
      <c r="AF16" s="6">
        <f t="shared" si="3"/>
        <v>144.93000000000006</v>
      </c>
      <c r="AG16">
        <f>VLOOKUP(A:A,'10月奖金'!A:AD,30,0)</f>
        <v>10088.730000000001</v>
      </c>
      <c r="AH16" s="6">
        <f t="shared" si="4"/>
        <v>1304.3899999999994</v>
      </c>
      <c r="AI16">
        <f>VLOOKUP(A:A,单位分配保留两位小数!B:N,13,0)</f>
        <v>12659.02</v>
      </c>
      <c r="AJ16">
        <f t="shared" si="5"/>
        <v>0</v>
      </c>
      <c r="AK16">
        <f>_xlfn.IFNA(VLOOKUP(A:A,'11月工资'!A:AQ,43,0),0)</f>
        <v>622.14000000000124</v>
      </c>
      <c r="AL16">
        <f t="shared" si="6"/>
        <v>1888.0400000000013</v>
      </c>
      <c r="AM16" s="6">
        <f t="shared" si="7"/>
        <v>135829.31</v>
      </c>
    </row>
    <row r="17" spans="1:39" x14ac:dyDescent="0.2">
      <c r="A17" s="7">
        <v>9000119</v>
      </c>
      <c r="B17" t="str">
        <f>VLOOKUP(A17,标准表!C:D,2,0)</f>
        <v>宋英杰</v>
      </c>
      <c r="C17" t="str">
        <f>VLOOKUP(A:A,标准表!C:M,11,0)</f>
        <v>设备管理部</v>
      </c>
      <c r="D17" t="str">
        <f>VLOOKUP($A:$A,标准表!C:E,3,0)</f>
        <v>130203197102143338</v>
      </c>
      <c r="E17" t="str">
        <f>VLOOKUP(A:A,'11月工资'!A:D,4,0)</f>
        <v>6217000180009150800</v>
      </c>
      <c r="F17" t="str">
        <f>VLOOKUP(A:A,'11月工资'!A:F,6,0)</f>
        <v>经营管理-中层</v>
      </c>
      <c r="G17">
        <f>VLOOKUP(A:A,标准表!C:H,6,0)</f>
        <v>9066</v>
      </c>
      <c r="H17">
        <f>VLOOKUP(A:A,标准表!C:I,7,0)</f>
        <v>0</v>
      </c>
      <c r="I17">
        <f>VLOOKUP(A:A,标准表!C:J,8,0)</f>
        <v>0</v>
      </c>
      <c r="J17">
        <f>VLOOKUP($A:$A,标准表!C:G,5,0)</f>
        <v>0</v>
      </c>
      <c r="L17">
        <f>VLOOKUP(A:A,单位分配保留两位小数!B:I,8,0)</f>
        <v>9043.7900000000009</v>
      </c>
      <c r="M17">
        <f>_xlfn.IFNA(VLOOKUP(A:A,单位分配保留两位小数!B:J,9,0),0)</f>
        <v>0</v>
      </c>
      <c r="N17">
        <f>_xlfn.IFNA(VLOOKUP(A:A,单位分配保留两位小数!B:K,10,0),0)</f>
        <v>0</v>
      </c>
      <c r="O17">
        <f>ROUND(_xlfn.IFNA(VLOOKUP(A:A,单位分配保留两位小数!B:L,11,0),0),2)</f>
        <v>0</v>
      </c>
      <c r="Q17">
        <f t="shared" si="0"/>
        <v>9043.7900000000009</v>
      </c>
      <c r="R17">
        <f>_xlfn.IFNA(VLOOKUP(A17,'11月工资'!A:AU,47,0),0)+Q17</f>
        <v>177968.41</v>
      </c>
      <c r="S17">
        <f>VLOOKUP(A:A,'11月工资'!A:AW,49,0)</f>
        <v>0</v>
      </c>
      <c r="T17">
        <f>VLOOKUP(A:A,'11月工资'!A:AZ,52,0)</f>
        <v>0</v>
      </c>
      <c r="U17">
        <f>VLOOKUP(A:A,'11月工资'!A:BA,53,0)</f>
        <v>0</v>
      </c>
      <c r="V17">
        <f>VLOOKUP(A:A,'11月工资'!A:AX,50,0)</f>
        <v>11000</v>
      </c>
      <c r="W17">
        <f>VLOOKUP(A:A,'11月工资'!A:AY,51,0)</f>
        <v>0</v>
      </c>
      <c r="X17">
        <f>VLOOKUP(A:A,'11月工资'!A:AV,48,0)</f>
        <v>55000</v>
      </c>
      <c r="Y17">
        <f>VLOOKUP(A:A,'11月工资'!A:BB,54,0)</f>
        <v>30145.85</v>
      </c>
      <c r="Z17" s="12">
        <f>ROUND(5*MAX(0,(R17-S17-T17-U17-V17-W17-X17-Y17)*{0.6;2;4;5;6;7;9}%-{0;504;3384;6384;10584;17184;36384}),2)</f>
        <v>5662.26</v>
      </c>
      <c r="AB17" s="78">
        <f>VLOOKUP(A:A,'11月工资'!A:BI,61,0)</f>
        <v>4757.88</v>
      </c>
      <c r="AC17" s="6">
        <f t="shared" si="1"/>
        <v>904.38</v>
      </c>
      <c r="AD17">
        <f t="shared" si="2"/>
        <v>8139.4100000000008</v>
      </c>
      <c r="AE17">
        <f>VLOOKUP(A:A,'10月奖金'!A:AC,29,0)</f>
        <v>897.03</v>
      </c>
      <c r="AF17" s="6">
        <f t="shared" si="3"/>
        <v>7.3500000000000227</v>
      </c>
      <c r="AG17">
        <f>VLOOKUP(A:A,'10月奖金'!A:AD,30,0)</f>
        <v>8073.3200000000006</v>
      </c>
      <c r="AH17" s="6">
        <f t="shared" si="4"/>
        <v>66.090000000000146</v>
      </c>
      <c r="AI17">
        <f>VLOOKUP(A:A,单位分配保留两位小数!B:N,13,0)</f>
        <v>9043.7900000000009</v>
      </c>
      <c r="AJ17">
        <f t="shared" si="5"/>
        <v>0</v>
      </c>
      <c r="AK17">
        <f>_xlfn.IFNA(VLOOKUP(A:A,'11月工资'!A:AQ,43,0),0)</f>
        <v>250.79</v>
      </c>
      <c r="AL17">
        <f t="shared" si="6"/>
        <v>1155.17</v>
      </c>
      <c r="AM17" s="6">
        <f t="shared" si="7"/>
        <v>81822.559999999998</v>
      </c>
    </row>
    <row r="18" spans="1:39" x14ac:dyDescent="0.2">
      <c r="A18" s="7">
        <v>9000120</v>
      </c>
      <c r="B18" t="str">
        <f>VLOOKUP(A18,标准表!C:D,2,0)</f>
        <v>周玉将</v>
      </c>
      <c r="C18" t="str">
        <f>VLOOKUP(A:A,标准表!C:M,11,0)</f>
        <v>工程管理部</v>
      </c>
      <c r="D18" t="str">
        <f>VLOOKUP($A:$A,标准表!C:E,3,0)</f>
        <v>130203196609242111</v>
      </c>
      <c r="E18" t="str">
        <f>VLOOKUP(A:A,'11月工资'!A:D,4,0)</f>
        <v>6217000180031744158</v>
      </c>
      <c r="F18" t="str">
        <f>VLOOKUP(A:A,'11月工资'!A:F,6,0)</f>
        <v>经营管理-中层</v>
      </c>
      <c r="G18">
        <f>VLOOKUP(A:A,标准表!C:H,6,0)</f>
        <v>9066</v>
      </c>
      <c r="H18">
        <f>VLOOKUP(A:A,标准表!C:I,7,0)</f>
        <v>0</v>
      </c>
      <c r="I18">
        <f>VLOOKUP(A:A,标准表!C:J,8,0)</f>
        <v>0</v>
      </c>
      <c r="J18">
        <f>VLOOKUP($A:$A,标准表!C:G,5,0)</f>
        <v>0</v>
      </c>
      <c r="L18">
        <f>VLOOKUP(A:A,单位分配保留两位小数!B:I,8,0)</f>
        <v>8952</v>
      </c>
      <c r="M18">
        <f>_xlfn.IFNA(VLOOKUP(A:A,单位分配保留两位小数!B:J,9,0),0)</f>
        <v>0</v>
      </c>
      <c r="N18">
        <f>_xlfn.IFNA(VLOOKUP(A:A,单位分配保留两位小数!B:K,10,0),0)</f>
        <v>0</v>
      </c>
      <c r="O18">
        <f>ROUND(_xlfn.IFNA(VLOOKUP(A:A,单位分配保留两位小数!B:L,11,0),0),2)</f>
        <v>0</v>
      </c>
      <c r="Q18">
        <f t="shared" si="0"/>
        <v>8952</v>
      </c>
      <c r="R18">
        <f>_xlfn.IFNA(VLOOKUP(A18,'11月工资'!A:AU,47,0),0)+Q18</f>
        <v>177730.49</v>
      </c>
      <c r="S18">
        <f>VLOOKUP(A:A,'11月工资'!A:AW,49,0)</f>
        <v>0</v>
      </c>
      <c r="T18">
        <f>VLOOKUP(A:A,'11月工资'!A:AZ,52,0)</f>
        <v>0</v>
      </c>
      <c r="U18">
        <f>VLOOKUP(A:A,'11月工资'!A:BA,53,0)</f>
        <v>0</v>
      </c>
      <c r="V18">
        <f>VLOOKUP(A:A,'11月工资'!A:AX,50,0)</f>
        <v>0</v>
      </c>
      <c r="W18">
        <f>VLOOKUP(A:A,'11月工资'!A:AY,51,0)</f>
        <v>0</v>
      </c>
      <c r="X18">
        <f>VLOOKUP(A:A,'11月工资'!A:AV,48,0)</f>
        <v>55000</v>
      </c>
      <c r="Y18">
        <f>VLOOKUP(A:A,'11月工资'!A:BB,54,0)</f>
        <v>30145.85</v>
      </c>
      <c r="Z18" s="12">
        <f>ROUND(5*MAX(0,(R18-S18-T18-U18-V18-W18-X18-Y18)*{0.6;2;4;5;6;7;9}%-{0;504;3384;6384;10584;17184;36384}),2)</f>
        <v>6738.46</v>
      </c>
      <c r="AB18" s="78">
        <f>VLOOKUP(A:A,'11月工资'!A:BI,61,0)</f>
        <v>5843.2599999999993</v>
      </c>
      <c r="AC18" s="6">
        <f t="shared" si="1"/>
        <v>895.2</v>
      </c>
      <c r="AD18">
        <f t="shared" si="2"/>
        <v>8056.8</v>
      </c>
      <c r="AE18">
        <f>VLOOKUP(A:A,'10月奖金'!A:AC,29,0)</f>
        <v>895.4</v>
      </c>
      <c r="AF18" s="6">
        <f t="shared" si="3"/>
        <v>-0.19999999999993179</v>
      </c>
      <c r="AG18">
        <f>VLOOKUP(A:A,'10月奖金'!A:AD,30,0)</f>
        <v>8058.630000000001</v>
      </c>
      <c r="AH18" s="6">
        <f t="shared" si="4"/>
        <v>-1.8300000000008367</v>
      </c>
      <c r="AI18">
        <f>VLOOKUP(A:A,单位分配保留两位小数!B:N,13,0)</f>
        <v>8952</v>
      </c>
      <c r="AJ18">
        <f t="shared" si="5"/>
        <v>0</v>
      </c>
      <c r="AK18">
        <f>_xlfn.IFNA(VLOOKUP(A:A,'11月工资'!A:AQ,43,0),0)</f>
        <v>350.77999999999969</v>
      </c>
      <c r="AL18">
        <f t="shared" si="6"/>
        <v>1245.9799999999998</v>
      </c>
      <c r="AM18" s="6">
        <f t="shared" si="7"/>
        <v>92584.639999999985</v>
      </c>
    </row>
    <row r="19" spans="1:39" x14ac:dyDescent="0.2">
      <c r="A19" s="7">
        <v>9000121</v>
      </c>
      <c r="B19" t="str">
        <f>VLOOKUP(A19,标准表!C:D,2,0)</f>
        <v>聂文贤</v>
      </c>
      <c r="C19" t="str">
        <f>VLOOKUP(A:A,标准表!C:M,11,0)</f>
        <v>安全部</v>
      </c>
      <c r="D19" t="str">
        <f>VLOOKUP($A:$A,标准表!C:E,3,0)</f>
        <v>130203196512282117</v>
      </c>
      <c r="E19" t="str">
        <f>VLOOKUP(A:A,'11月工资'!A:D,4,0)</f>
        <v>6217000180022574424</v>
      </c>
      <c r="F19" t="str">
        <f>VLOOKUP(A:A,'11月工资'!A:F,6,0)</f>
        <v>经营管理-中层</v>
      </c>
      <c r="G19">
        <f>VLOOKUP(A:A,标准表!C:H,6,0)</f>
        <v>11333</v>
      </c>
      <c r="H19">
        <f>VLOOKUP(A:A,标准表!C:I,7,0)</f>
        <v>0</v>
      </c>
      <c r="I19">
        <f>VLOOKUP(A:A,标准表!C:J,8,0)</f>
        <v>0</v>
      </c>
      <c r="J19">
        <f>VLOOKUP($A:$A,标准表!C:G,5,0)</f>
        <v>0</v>
      </c>
      <c r="L19">
        <f>VLOOKUP(A:A,单位分配保留两位小数!B:I,8,0)</f>
        <v>11268.18</v>
      </c>
      <c r="M19">
        <f>_xlfn.IFNA(VLOOKUP(A:A,单位分配保留两位小数!B:J,9,0),0)</f>
        <v>0</v>
      </c>
      <c r="N19">
        <f>_xlfn.IFNA(VLOOKUP(A:A,单位分配保留两位小数!B:K,10,0),0)</f>
        <v>0</v>
      </c>
      <c r="O19">
        <f>ROUND(_xlfn.IFNA(VLOOKUP(A:A,单位分配保留两位小数!B:L,11,0),0),2)</f>
        <v>0</v>
      </c>
      <c r="Q19">
        <f t="shared" si="0"/>
        <v>11268.18</v>
      </c>
      <c r="R19">
        <f>_xlfn.IFNA(VLOOKUP(A19,'11月工资'!A:AU,47,0),0)+Q19</f>
        <v>219250.63999999998</v>
      </c>
      <c r="S19">
        <f>VLOOKUP(A:A,'11月工资'!A:AW,49,0)</f>
        <v>0</v>
      </c>
      <c r="T19">
        <f>VLOOKUP(A:A,'11月工资'!A:AZ,52,0)</f>
        <v>0</v>
      </c>
      <c r="U19">
        <f>VLOOKUP(A:A,'11月工资'!A:BA,53,0)</f>
        <v>0</v>
      </c>
      <c r="V19">
        <f>VLOOKUP(A:A,'11月工资'!A:AX,50,0)</f>
        <v>11000</v>
      </c>
      <c r="W19">
        <f>VLOOKUP(A:A,'11月工资'!A:AY,51,0)</f>
        <v>0</v>
      </c>
      <c r="X19">
        <f>VLOOKUP(A:A,'11月工资'!A:AV,48,0)</f>
        <v>55000</v>
      </c>
      <c r="Y19">
        <f>VLOOKUP(A:A,'11月工资'!A:BB,54,0)</f>
        <v>30687.89</v>
      </c>
      <c r="Z19" s="12">
        <f>ROUND(5*MAX(0,(R19-S19-T19-U19-V19-W19-X19-Y19)*{0.6;2;4;5;6;7;9}%-{0;504;3384;6384;10584;17184;36384}),2)</f>
        <v>9736.2800000000007</v>
      </c>
      <c r="AB19" s="78">
        <f>VLOOKUP(A:A,'11月工资'!A:BI,61,0)</f>
        <v>8609.4599999999991</v>
      </c>
      <c r="AC19" s="6">
        <f t="shared" si="1"/>
        <v>1126.82</v>
      </c>
      <c r="AD19">
        <f t="shared" si="2"/>
        <v>10141.36</v>
      </c>
      <c r="AE19">
        <f>VLOOKUP(A:A,'10月奖金'!A:AC,29,0)</f>
        <v>1127.6300000000001</v>
      </c>
      <c r="AF19" s="6">
        <f t="shared" si="3"/>
        <v>-0.8100000000001728</v>
      </c>
      <c r="AG19">
        <f>VLOOKUP(A:A,'10月奖金'!A:AD,30,0)</f>
        <v>10148.709999999999</v>
      </c>
      <c r="AH19" s="6">
        <f t="shared" si="4"/>
        <v>-7.3499999999985448</v>
      </c>
      <c r="AI19">
        <f>VLOOKUP(A:A,单位分配保留两位小数!B:N,13,0)</f>
        <v>11268.18</v>
      </c>
      <c r="AJ19">
        <f t="shared" si="5"/>
        <v>0</v>
      </c>
      <c r="AK19">
        <f>_xlfn.IFNA(VLOOKUP(A:A,'11月工资'!A:AQ,43,0),0)</f>
        <v>455.53999999999911</v>
      </c>
      <c r="AL19">
        <f t="shared" si="6"/>
        <v>1582.359999999999</v>
      </c>
      <c r="AM19" s="6">
        <f t="shared" si="7"/>
        <v>122562.74999999999</v>
      </c>
    </row>
    <row r="20" spans="1:39" x14ac:dyDescent="0.2">
      <c r="A20" s="7">
        <v>9000123</v>
      </c>
      <c r="B20" t="str">
        <f>VLOOKUP(A20,标准表!C:D,2,0)</f>
        <v>朱振杰</v>
      </c>
      <c r="C20" t="str">
        <f>VLOOKUP(A:A,标准表!C:M,11,0)</f>
        <v>保卫部</v>
      </c>
      <c r="D20" t="str">
        <f>VLOOKUP($A:$A,标准表!C:E,3,0)</f>
        <v>130204197302122730</v>
      </c>
      <c r="E20" t="str">
        <f>VLOOKUP(A:A,'11月工资'!A:D,4,0)</f>
        <v>6227000180600061413</v>
      </c>
      <c r="F20" t="str">
        <f>VLOOKUP(A:A,'11月工资'!A:F,6,0)</f>
        <v>经营管理-中层</v>
      </c>
      <c r="G20">
        <f>VLOOKUP(A:A,标准表!C:H,6,0)</f>
        <v>9066</v>
      </c>
      <c r="H20">
        <f>VLOOKUP(A:A,标准表!C:I,7,0)</f>
        <v>0</v>
      </c>
      <c r="I20">
        <f>VLOOKUP(A:A,标准表!C:J,8,0)</f>
        <v>0</v>
      </c>
      <c r="J20">
        <f>VLOOKUP($A:$A,标准表!C:G,5,0)</f>
        <v>0</v>
      </c>
      <c r="L20">
        <f>VLOOKUP(A:A,单位分配保留两位小数!B:I,8,0)</f>
        <v>9016.59</v>
      </c>
      <c r="M20">
        <f>_xlfn.IFNA(VLOOKUP(A:A,单位分配保留两位小数!B:J,9,0),0)</f>
        <v>0</v>
      </c>
      <c r="N20">
        <f>_xlfn.IFNA(VLOOKUP(A:A,单位分配保留两位小数!B:K,10,0),0)</f>
        <v>0</v>
      </c>
      <c r="O20">
        <f>ROUND(_xlfn.IFNA(VLOOKUP(A:A,单位分配保留两位小数!B:L,11,0),0),2)</f>
        <v>0</v>
      </c>
      <c r="Q20">
        <f t="shared" si="0"/>
        <v>9016.59</v>
      </c>
      <c r="R20">
        <f>_xlfn.IFNA(VLOOKUP(A20,'11月工资'!A:AU,47,0),0)+Q20</f>
        <v>175192.51</v>
      </c>
      <c r="S20">
        <f>VLOOKUP(A:A,'11月工资'!A:AW,49,0)</f>
        <v>0</v>
      </c>
      <c r="T20">
        <f>VLOOKUP(A:A,'11月工资'!A:AZ,52,0)</f>
        <v>0</v>
      </c>
      <c r="U20">
        <f>VLOOKUP(A:A,'11月工资'!A:BA,53,0)</f>
        <v>0</v>
      </c>
      <c r="V20">
        <f>VLOOKUP(A:A,'11月工资'!A:AX,50,0)</f>
        <v>0</v>
      </c>
      <c r="W20">
        <f>VLOOKUP(A:A,'11月工资'!A:AY,51,0)</f>
        <v>0</v>
      </c>
      <c r="X20">
        <f>VLOOKUP(A:A,'11月工资'!A:AV,48,0)</f>
        <v>55000</v>
      </c>
      <c r="Y20">
        <f>VLOOKUP(A:A,'11月工资'!A:BB,54,0)</f>
        <v>25337.13</v>
      </c>
      <c r="Z20" s="12">
        <f>ROUND(5*MAX(0,(R20-S20-T20-U20-V20-W20-X20-Y20)*{0.6;2;4;5;6;7;9}%-{0;504;3384;6384;10584;17184;36384}),2)</f>
        <v>6965.54</v>
      </c>
      <c r="AB20" s="78">
        <f>VLOOKUP(A:A,'11月工资'!A:BI,61,0)</f>
        <v>6063.88</v>
      </c>
      <c r="AC20" s="6">
        <f t="shared" si="1"/>
        <v>901.66</v>
      </c>
      <c r="AD20">
        <f t="shared" si="2"/>
        <v>8114.93</v>
      </c>
      <c r="AE20">
        <f>VLOOKUP(A:A,'10月奖金'!A:AC,29,0)</f>
        <v>902.06</v>
      </c>
      <c r="AF20" s="6">
        <f t="shared" si="3"/>
        <v>-0.39999999999997726</v>
      </c>
      <c r="AG20">
        <f>VLOOKUP(A:A,'10月奖金'!A:AD,30,0)</f>
        <v>8118.6100000000006</v>
      </c>
      <c r="AH20" s="6">
        <f t="shared" si="4"/>
        <v>-3.680000000000291</v>
      </c>
      <c r="AI20">
        <f>VLOOKUP(A:A,单位分配保留两位小数!B:N,13,0)</f>
        <v>9016.59</v>
      </c>
      <c r="AJ20">
        <f t="shared" si="5"/>
        <v>0</v>
      </c>
      <c r="AK20">
        <f>_xlfn.IFNA(VLOOKUP(A:A,'11月工资'!A:AQ,43,0),0)</f>
        <v>350.79</v>
      </c>
      <c r="AL20">
        <f t="shared" si="6"/>
        <v>1252.45</v>
      </c>
      <c r="AM20" s="6">
        <f t="shared" si="7"/>
        <v>94855.38</v>
      </c>
    </row>
    <row r="21" spans="1:39" x14ac:dyDescent="0.2">
      <c r="A21" s="7">
        <v>9000124</v>
      </c>
      <c r="B21" t="str">
        <f>VLOOKUP(A21,标准表!C:D,2,0)</f>
        <v>张斌</v>
      </c>
      <c r="C21" t="str">
        <f>VLOOKUP(A:A,标准表!C:M,11,0)</f>
        <v>生活服务中心</v>
      </c>
      <c r="D21" t="str">
        <f>VLOOKUP($A:$A,标准表!C:E,3,0)</f>
        <v>130902198412020014</v>
      </c>
      <c r="E21" t="str">
        <f>VLOOKUP(A:A,'11月工资'!A:D,4,0)</f>
        <v>6227000180670029746</v>
      </c>
      <c r="F21" t="str">
        <f>VLOOKUP(A:A,'11月工资'!A:F,6,0)</f>
        <v>专业技术人员</v>
      </c>
      <c r="G21">
        <f>VLOOKUP(A:A,标准表!C:H,6,0)</f>
        <v>0</v>
      </c>
      <c r="H21">
        <f>VLOOKUP(A:A,标准表!C:I,7,0)</f>
        <v>0</v>
      </c>
      <c r="I21">
        <f>VLOOKUP(A:A,标准表!C:J,8,0)</f>
        <v>0</v>
      </c>
      <c r="J21">
        <f>VLOOKUP($A:$A,标准表!C:G,5,0)</f>
        <v>3.05</v>
      </c>
      <c r="L21">
        <f>VLOOKUP(A:A,单位分配保留两位小数!B:I,8,0)</f>
        <v>5180.33</v>
      </c>
      <c r="M21">
        <f>_xlfn.IFNA(VLOOKUP(A:A,单位分配保留两位小数!B:J,9,0),0)</f>
        <v>0</v>
      </c>
      <c r="N21">
        <f>_xlfn.IFNA(VLOOKUP(A:A,单位分配保留两位小数!B:K,10,0),0)</f>
        <v>0</v>
      </c>
      <c r="O21">
        <f>ROUND(_xlfn.IFNA(VLOOKUP(A:A,单位分配保留两位小数!B:L,11,0),0),2)</f>
        <v>0</v>
      </c>
      <c r="Q21">
        <f t="shared" si="0"/>
        <v>5180.33</v>
      </c>
      <c r="R21">
        <f>_xlfn.IFNA(VLOOKUP(A21,'11月工资'!A:AU,47,0),0)+Q21</f>
        <v>96233.76</v>
      </c>
      <c r="S21">
        <f>VLOOKUP(A:A,'11月工资'!A:AW,49,0)</f>
        <v>11000</v>
      </c>
      <c r="T21">
        <f>VLOOKUP(A:A,'11月工资'!A:AZ,52,0)</f>
        <v>5500</v>
      </c>
      <c r="U21">
        <f>VLOOKUP(A:A,'11月工资'!A:BA,53,0)</f>
        <v>0</v>
      </c>
      <c r="V21">
        <f>VLOOKUP(A:A,'11月工资'!A:AX,50,0)</f>
        <v>22000</v>
      </c>
      <c r="W21">
        <f>VLOOKUP(A:A,'11月工资'!A:AY,51,0)</f>
        <v>0</v>
      </c>
      <c r="X21">
        <f>VLOOKUP(A:A,'11月工资'!A:AV,48,0)</f>
        <v>55000</v>
      </c>
      <c r="Y21">
        <f>VLOOKUP(A:A,'11月工资'!A:BB,54,0)</f>
        <v>11029.55</v>
      </c>
      <c r="Z21" s="12">
        <f>ROUND(5*MAX(0,(R21-S21-T21-U21-V21-W21-X21-Y21)*{0.6;2;4;5;6;7;9}%-{0;504;3384;6384;10584;17184;36384}),2)</f>
        <v>0</v>
      </c>
      <c r="AB21" s="78">
        <f>VLOOKUP(A:A,'11月工资'!A:BI,61,0)</f>
        <v>0</v>
      </c>
      <c r="AC21" s="6">
        <f t="shared" si="1"/>
        <v>0</v>
      </c>
      <c r="AD21">
        <f t="shared" si="2"/>
        <v>5180.33</v>
      </c>
      <c r="AE21">
        <f>VLOOKUP(A:A,'10月奖金'!A:AC,29,0)</f>
        <v>0</v>
      </c>
      <c r="AF21" s="6">
        <f t="shared" si="3"/>
        <v>0</v>
      </c>
      <c r="AG21">
        <f>VLOOKUP(A:A,'10月奖金'!A:AD,30,0)</f>
        <v>5185</v>
      </c>
      <c r="AH21" s="6">
        <f t="shared" si="4"/>
        <v>-4.6700000000000728</v>
      </c>
      <c r="AI21">
        <f>VLOOKUP(A:A,单位分配保留两位小数!B:N,13,0)</f>
        <v>5180.33</v>
      </c>
      <c r="AJ21">
        <f t="shared" si="5"/>
        <v>0</v>
      </c>
      <c r="AK21">
        <f>_xlfn.IFNA(VLOOKUP(A:A,'11月工资'!A:AQ,43,0),0)</f>
        <v>0</v>
      </c>
      <c r="AL21">
        <f t="shared" si="6"/>
        <v>0</v>
      </c>
      <c r="AM21" s="6">
        <f t="shared" si="7"/>
        <v>-8295.7900000000045</v>
      </c>
    </row>
    <row r="22" spans="1:39" x14ac:dyDescent="0.2">
      <c r="A22" s="7">
        <v>9000125</v>
      </c>
      <c r="B22" t="str">
        <f>VLOOKUP(A22,标准表!C:D,2,0)</f>
        <v>张宝会</v>
      </c>
      <c r="C22" t="str">
        <f>VLOOKUP(A:A,标准表!C:M,11,0)</f>
        <v>焦化事业部</v>
      </c>
      <c r="D22" t="str">
        <f>VLOOKUP($A:$A,标准表!C:E,3,0)</f>
        <v>130206196306300010</v>
      </c>
      <c r="E22" t="str">
        <f>VLOOKUP(A:A,'11月工资'!A:D,4,0)</f>
        <v>6217000180023874260</v>
      </c>
      <c r="F22" t="str">
        <f>VLOOKUP(A:A,'11月工资'!A:F,6,0)</f>
        <v>经营管理-中层</v>
      </c>
      <c r="G22">
        <f>VLOOKUP(A:A,标准表!C:H,6,0)</f>
        <v>11333</v>
      </c>
      <c r="H22">
        <f>VLOOKUP(A:A,标准表!C:I,7,0)</f>
        <v>0</v>
      </c>
      <c r="I22">
        <f>VLOOKUP(A:A,标准表!C:J,8,0)</f>
        <v>0</v>
      </c>
      <c r="J22">
        <f>VLOOKUP($A:$A,标准表!C:G,5,0)</f>
        <v>0</v>
      </c>
      <c r="L22">
        <f>VLOOKUP(A:A,单位分配保留两位小数!B:I,8,0)</f>
        <v>11208.79</v>
      </c>
      <c r="M22">
        <f>_xlfn.IFNA(VLOOKUP(A:A,单位分配保留两位小数!B:J,9,0),0)</f>
        <v>0</v>
      </c>
      <c r="N22">
        <f>_xlfn.IFNA(VLOOKUP(A:A,单位分配保留两位小数!B:K,10,0),0)</f>
        <v>0</v>
      </c>
      <c r="O22">
        <f>ROUND(_xlfn.IFNA(VLOOKUP(A:A,单位分配保留两位小数!B:L,11,0),0),2)</f>
        <v>0</v>
      </c>
      <c r="Q22">
        <f t="shared" si="0"/>
        <v>11208.79</v>
      </c>
      <c r="R22">
        <f>_xlfn.IFNA(VLOOKUP(A22,'11月工资'!A:AU,47,0),0)+Q22</f>
        <v>219200.99000000002</v>
      </c>
      <c r="S22">
        <f>VLOOKUP(A:A,'11月工资'!A:AW,49,0)</f>
        <v>0</v>
      </c>
      <c r="T22">
        <f>VLOOKUP(A:A,'11月工资'!A:AZ,52,0)</f>
        <v>0</v>
      </c>
      <c r="U22">
        <f>VLOOKUP(A:A,'11月工资'!A:BA,53,0)</f>
        <v>0</v>
      </c>
      <c r="V22">
        <f>VLOOKUP(A:A,'11月工资'!A:AX,50,0)</f>
        <v>11000</v>
      </c>
      <c r="W22">
        <f>VLOOKUP(A:A,'11月工资'!A:AY,51,0)</f>
        <v>0</v>
      </c>
      <c r="X22">
        <f>VLOOKUP(A:A,'11月工资'!A:AV,48,0)</f>
        <v>55000</v>
      </c>
      <c r="Y22">
        <f>VLOOKUP(A:A,'11月工资'!A:BB,54,0)</f>
        <v>30048.69</v>
      </c>
      <c r="Z22" s="12">
        <f>ROUND(5*MAX(0,(R22-S22-T22-U22-V22-W22-X22-Y22)*{0.6;2;4;5;6;7;9}%-{0;504;3384;6384;10584;17184;36384}),2)</f>
        <v>9795.23</v>
      </c>
      <c r="AB22" s="78">
        <f>VLOOKUP(A:A,'11月工资'!A:BI,61,0)</f>
        <v>8674.35</v>
      </c>
      <c r="AC22" s="6">
        <f t="shared" si="1"/>
        <v>1120.8800000000001</v>
      </c>
      <c r="AD22">
        <f t="shared" si="2"/>
        <v>10087.91</v>
      </c>
      <c r="AE22">
        <f>VLOOKUP(A:A,'10月奖金'!A:AC,29,0)</f>
        <v>1127.0899999999999</v>
      </c>
      <c r="AF22" s="6">
        <f t="shared" si="3"/>
        <v>-6.209999999999809</v>
      </c>
      <c r="AG22">
        <f>VLOOKUP(A:A,'10月奖金'!A:AD,30,0)</f>
        <v>10143.81</v>
      </c>
      <c r="AH22" s="6">
        <f t="shared" si="4"/>
        <v>-55.899999999999636</v>
      </c>
      <c r="AI22">
        <f>VLOOKUP(A:A,单位分配保留两位小数!B:N,13,0)</f>
        <v>11208.79</v>
      </c>
      <c r="AJ22">
        <f t="shared" si="5"/>
        <v>0</v>
      </c>
      <c r="AK22">
        <f>_xlfn.IFNA(VLOOKUP(A:A,'11月工资'!A:AQ,43,0),0)</f>
        <v>455.30999999999949</v>
      </c>
      <c r="AL22">
        <f t="shared" si="6"/>
        <v>1576.1899999999996</v>
      </c>
      <c r="AM22" s="6">
        <f t="shared" si="7"/>
        <v>123152.30000000002</v>
      </c>
    </row>
    <row r="23" spans="1:39" x14ac:dyDescent="0.2">
      <c r="A23" s="7">
        <v>9000126</v>
      </c>
      <c r="B23" t="str">
        <f>VLOOKUP(A23,标准表!C:D,2,0)</f>
        <v>赵义品</v>
      </c>
      <c r="C23" t="str">
        <f>VLOOKUP(A:A,标准表!C:M,11,0)</f>
        <v>焦化事业部</v>
      </c>
      <c r="D23" t="str">
        <f>VLOOKUP($A:$A,标准表!C:E,3,0)</f>
        <v>130202196707200613</v>
      </c>
      <c r="E23" t="str">
        <f>VLOOKUP(A:A,'11月工资'!A:D,4,0)</f>
        <v>6217000180002732034</v>
      </c>
      <c r="F23" t="str">
        <f>VLOOKUP(A:A,'11月工资'!A:F,6,0)</f>
        <v>经营管理-中层</v>
      </c>
      <c r="G23">
        <f>VLOOKUP(A:A,标准表!C:H,6,0)</f>
        <v>9066</v>
      </c>
      <c r="H23">
        <f>VLOOKUP(A:A,标准表!C:I,7,0)</f>
        <v>0</v>
      </c>
      <c r="I23">
        <f>VLOOKUP(A:A,标准表!C:J,8,0)</f>
        <v>0</v>
      </c>
      <c r="J23">
        <f>VLOOKUP($A:$A,标准表!C:G,5,0)</f>
        <v>0</v>
      </c>
      <c r="L23">
        <f>VLOOKUP(A:A,单位分配保留两位小数!B:I,8,0)</f>
        <v>8969.9</v>
      </c>
      <c r="M23">
        <f>_xlfn.IFNA(VLOOKUP(A:A,单位分配保留两位小数!B:J,9,0),0)</f>
        <v>0</v>
      </c>
      <c r="N23">
        <f>_xlfn.IFNA(VLOOKUP(A:A,单位分配保留两位小数!B:K,10,0),0)</f>
        <v>0</v>
      </c>
      <c r="O23">
        <f>ROUND(_xlfn.IFNA(VLOOKUP(A:A,单位分配保留两位小数!B:L,11,0),0),2)</f>
        <v>0</v>
      </c>
      <c r="Q23">
        <f t="shared" si="0"/>
        <v>8969.9</v>
      </c>
      <c r="R23">
        <f>_xlfn.IFNA(VLOOKUP(A23,'11月工资'!A:AU,47,0),0)+Q23</f>
        <v>178199.15</v>
      </c>
      <c r="S23">
        <f>VLOOKUP(A:A,'11月工资'!A:AW,49,0)</f>
        <v>0</v>
      </c>
      <c r="T23">
        <f>VLOOKUP(A:A,'11月工资'!A:AZ,52,0)</f>
        <v>0</v>
      </c>
      <c r="U23">
        <f>VLOOKUP(A:A,'11月工资'!A:BA,53,0)</f>
        <v>0</v>
      </c>
      <c r="V23">
        <f>VLOOKUP(A:A,'11月工资'!A:AX,50,0)</f>
        <v>11000</v>
      </c>
      <c r="W23">
        <f>VLOOKUP(A:A,'11月工资'!A:AY,51,0)</f>
        <v>0</v>
      </c>
      <c r="X23">
        <f>VLOOKUP(A:A,'11月工资'!A:AV,48,0)</f>
        <v>55000</v>
      </c>
      <c r="Y23">
        <f>VLOOKUP(A:A,'11月工资'!A:BB,54,0)</f>
        <v>30145.45</v>
      </c>
      <c r="Z23" s="12">
        <f>ROUND(5*MAX(0,(R23-S23-T23-U23-V23-W23-X23-Y23)*{0.6;2;4;5;6;7;9}%-{0;504;3384;6384;10584;17184;36384}),2)</f>
        <v>5685.37</v>
      </c>
      <c r="AB23" s="78">
        <f>VLOOKUP(A:A,'11月工资'!A:BI,61,0)</f>
        <v>4788.38</v>
      </c>
      <c r="AC23" s="6">
        <f t="shared" si="1"/>
        <v>896.99</v>
      </c>
      <c r="AD23">
        <f t="shared" si="2"/>
        <v>8072.91</v>
      </c>
      <c r="AE23">
        <f>VLOOKUP(A:A,'10月奖金'!A:AC,29,0)</f>
        <v>901.79</v>
      </c>
      <c r="AF23" s="6">
        <f t="shared" si="3"/>
        <v>-4.7999999999999545</v>
      </c>
      <c r="AG23">
        <f>VLOOKUP(A:A,'10月奖金'!A:AD,30,0)</f>
        <v>8116.1600000000008</v>
      </c>
      <c r="AH23" s="6">
        <f t="shared" si="4"/>
        <v>-43.250000000000909</v>
      </c>
      <c r="AI23">
        <f>VLOOKUP(A:A,单位分配保留两位小数!B:N,13,0)</f>
        <v>8969.9</v>
      </c>
      <c r="AJ23">
        <f t="shared" si="5"/>
        <v>0</v>
      </c>
      <c r="AK23">
        <f>_xlfn.IFNA(VLOOKUP(A:A,'11月工资'!A:AQ,43,0),0)</f>
        <v>250.94999999999979</v>
      </c>
      <c r="AL23">
        <f t="shared" si="6"/>
        <v>1147.9399999999998</v>
      </c>
      <c r="AM23" s="6">
        <f t="shared" si="7"/>
        <v>82053.7</v>
      </c>
    </row>
    <row r="24" spans="1:39" x14ac:dyDescent="0.2">
      <c r="A24" s="7">
        <v>9000127</v>
      </c>
      <c r="B24" t="str">
        <f>VLOOKUP(A24,标准表!C:D,2,0)</f>
        <v>张乃强</v>
      </c>
      <c r="C24" t="str">
        <f>VLOOKUP(A:A,标准表!C:M,11,0)</f>
        <v>冷轧事业部</v>
      </c>
      <c r="D24" t="str">
        <f>VLOOKUP($A:$A,标准表!C:E,3,0)</f>
        <v>120106196610160510</v>
      </c>
      <c r="E24" t="str">
        <f>VLOOKUP(A:A,'11月工资'!A:D,4,0)</f>
        <v>6227000180600232477</v>
      </c>
      <c r="F24" t="str">
        <f>VLOOKUP(A:A,'11月工资'!A:F,6,0)</f>
        <v>经营管理-中层</v>
      </c>
      <c r="G24">
        <f>VLOOKUP(A:A,标准表!C:H,6,0)</f>
        <v>11333</v>
      </c>
      <c r="H24">
        <f>VLOOKUP(A:A,标准表!C:I,7,0)</f>
        <v>0</v>
      </c>
      <c r="I24">
        <f>VLOOKUP(A:A,标准表!C:J,8,0)</f>
        <v>0</v>
      </c>
      <c r="J24">
        <f>VLOOKUP($A:$A,标准表!C:G,5,0)</f>
        <v>0</v>
      </c>
      <c r="L24">
        <f>VLOOKUP(A:A,单位分配保留两位小数!B:I,8,0)</f>
        <v>11213.32</v>
      </c>
      <c r="M24">
        <f>_xlfn.IFNA(VLOOKUP(A:A,单位分配保留两位小数!B:J,9,0),0)</f>
        <v>0</v>
      </c>
      <c r="N24">
        <f>_xlfn.IFNA(VLOOKUP(A:A,单位分配保留两位小数!B:K,10,0),0)</f>
        <v>0</v>
      </c>
      <c r="O24">
        <f>ROUND(_xlfn.IFNA(VLOOKUP(A:A,单位分配保留两位小数!B:L,11,0),0),2)</f>
        <v>0</v>
      </c>
      <c r="Q24">
        <f t="shared" si="0"/>
        <v>11213.32</v>
      </c>
      <c r="R24">
        <f>_xlfn.IFNA(VLOOKUP(A24,'11月工资'!A:AU,47,0),0)+Q24</f>
        <v>219309.27000000002</v>
      </c>
      <c r="S24">
        <f>VLOOKUP(A:A,'11月工资'!A:AW,49,0)</f>
        <v>0</v>
      </c>
      <c r="T24">
        <f>VLOOKUP(A:A,'11月工资'!A:AZ,52,0)</f>
        <v>0</v>
      </c>
      <c r="U24">
        <f>VLOOKUP(A:A,'11月工资'!A:BA,53,0)</f>
        <v>0</v>
      </c>
      <c r="V24">
        <f>VLOOKUP(A:A,'11月工资'!A:AX,50,0)</f>
        <v>0</v>
      </c>
      <c r="W24">
        <f>VLOOKUP(A:A,'11月工资'!A:AY,51,0)</f>
        <v>0</v>
      </c>
      <c r="X24">
        <f>VLOOKUP(A:A,'11月工资'!A:AV,48,0)</f>
        <v>55000</v>
      </c>
      <c r="Y24">
        <f>VLOOKUP(A:A,'11月工资'!A:BB,54,0)</f>
        <v>30327.05</v>
      </c>
      <c r="Z24" s="12">
        <f>ROUND(5*MAX(0,(R24-S24-T24-U24-V24-W24-X24-Y24)*{0.6;2;4;5;6;7;9}%-{0;504;3384;6384;10584;17184;36384}),2)</f>
        <v>10878.22</v>
      </c>
      <c r="AB24" s="78">
        <f>VLOOKUP(A:A,'11月工资'!A:BI,61,0)</f>
        <v>9756.89</v>
      </c>
      <c r="AC24" s="6">
        <f t="shared" si="1"/>
        <v>1121.33</v>
      </c>
      <c r="AD24">
        <f t="shared" si="2"/>
        <v>10091.99</v>
      </c>
      <c r="AE24">
        <f>VLOOKUP(A:A,'10月奖金'!A:AC,29,0)</f>
        <v>1121.96</v>
      </c>
      <c r="AF24" s="6">
        <f t="shared" si="3"/>
        <v>-0.63000000000010914</v>
      </c>
      <c r="AG24">
        <f>VLOOKUP(A:A,'10月奖金'!A:AD,30,0)</f>
        <v>10097.709999999999</v>
      </c>
      <c r="AH24" s="6">
        <f t="shared" si="4"/>
        <v>-5.7199999999993452</v>
      </c>
      <c r="AI24">
        <f>VLOOKUP(A:A,单位分配保留两位小数!B:N,13,0)</f>
        <v>11213.32</v>
      </c>
      <c r="AJ24">
        <f t="shared" si="5"/>
        <v>0</v>
      </c>
      <c r="AK24">
        <f>_xlfn.IFNA(VLOOKUP(A:A,'11月工资'!A:AQ,43,0),0)</f>
        <v>564.70999999999913</v>
      </c>
      <c r="AL24">
        <f t="shared" si="6"/>
        <v>1686.0399999999991</v>
      </c>
      <c r="AM24" s="6">
        <f t="shared" si="7"/>
        <v>133982.22000000003</v>
      </c>
    </row>
    <row r="25" spans="1:39" x14ac:dyDescent="0.2">
      <c r="A25" s="7">
        <v>9000128</v>
      </c>
      <c r="B25" t="str">
        <f>VLOOKUP(A25,标准表!C:D,2,0)</f>
        <v>于世川</v>
      </c>
      <c r="C25" t="str">
        <f>VLOOKUP(A:A,标准表!C:M,11,0)</f>
        <v>冷轧事业部</v>
      </c>
      <c r="D25" t="str">
        <f>VLOOKUP($A:$A,标准表!C:E,3,0)</f>
        <v>130203196308152139</v>
      </c>
      <c r="E25" t="str">
        <f>VLOOKUP(A:A,'11月工资'!A:D,4,0)</f>
        <v>6227000180600180114</v>
      </c>
      <c r="F25" t="str">
        <f>VLOOKUP(A:A,'11月工资'!A:F,6,0)</f>
        <v>经营管理-中层</v>
      </c>
      <c r="G25">
        <f>VLOOKUP(A:A,标准表!C:H,6,0)</f>
        <v>9066</v>
      </c>
      <c r="H25">
        <f>VLOOKUP(A:A,标准表!C:I,7,0)</f>
        <v>0</v>
      </c>
      <c r="I25">
        <f>VLOOKUP(A:A,标准表!C:J,8,0)</f>
        <v>0</v>
      </c>
      <c r="J25">
        <f>VLOOKUP($A:$A,标准表!C:G,5,0)</f>
        <v>0</v>
      </c>
      <c r="L25">
        <f>VLOOKUP(A:A,单位分配保留两位小数!B:I,8,0)</f>
        <v>8969.5400000000009</v>
      </c>
      <c r="M25">
        <f>_xlfn.IFNA(VLOOKUP(A:A,单位分配保留两位小数!B:J,9,0),0)</f>
        <v>0</v>
      </c>
      <c r="N25">
        <f>_xlfn.IFNA(VLOOKUP(A:A,单位分配保留两位小数!B:K,10,0),0)</f>
        <v>0</v>
      </c>
      <c r="O25">
        <f>ROUND(_xlfn.IFNA(VLOOKUP(A:A,单位分配保留两位小数!B:L,11,0),0),2)</f>
        <v>0</v>
      </c>
      <c r="Q25">
        <f t="shared" si="0"/>
        <v>8969.5400000000009</v>
      </c>
      <c r="R25">
        <f>_xlfn.IFNA(VLOOKUP(A25,'11月工资'!A:AU,47,0),0)+Q25</f>
        <v>179481.93000000002</v>
      </c>
      <c r="S25">
        <f>VLOOKUP(A:A,'11月工资'!A:AW,49,0)</f>
        <v>0</v>
      </c>
      <c r="T25">
        <f>VLOOKUP(A:A,'11月工资'!A:AZ,52,0)</f>
        <v>0</v>
      </c>
      <c r="U25">
        <f>VLOOKUP(A:A,'11月工资'!A:BA,53,0)</f>
        <v>0</v>
      </c>
      <c r="V25">
        <f>VLOOKUP(A:A,'11月工资'!A:AX,50,0)</f>
        <v>0</v>
      </c>
      <c r="W25">
        <f>VLOOKUP(A:A,'11月工资'!A:AY,51,0)</f>
        <v>0</v>
      </c>
      <c r="X25">
        <f>VLOOKUP(A:A,'11月工资'!A:AV,48,0)</f>
        <v>55000</v>
      </c>
      <c r="Y25">
        <f>VLOOKUP(A:A,'11月工资'!A:BB,54,0)</f>
        <v>30182.09</v>
      </c>
      <c r="Z25" s="12">
        <f>ROUND(5*MAX(0,(R25-S25-T25-U25-V25-W25-X25-Y25)*{0.6;2;4;5;6;7;9}%-{0;504;3384;6384;10584;17184;36384}),2)</f>
        <v>6909.98</v>
      </c>
      <c r="AB25" s="78">
        <f>VLOOKUP(A:A,'11月工资'!A:BI,61,0)</f>
        <v>6013.03</v>
      </c>
      <c r="AC25" s="6">
        <f t="shared" si="1"/>
        <v>896.95</v>
      </c>
      <c r="AD25">
        <f t="shared" si="2"/>
        <v>8072.5900000000011</v>
      </c>
      <c r="AE25">
        <f>VLOOKUP(A:A,'10月奖金'!A:AC,29,0)</f>
        <v>897.53</v>
      </c>
      <c r="AF25" s="6">
        <f t="shared" si="3"/>
        <v>-0.57999999999992724</v>
      </c>
      <c r="AG25">
        <f>VLOOKUP(A:A,'10月奖金'!A:AD,30,0)</f>
        <v>8077.81</v>
      </c>
      <c r="AH25" s="6">
        <f t="shared" si="4"/>
        <v>-5.2199999999993452</v>
      </c>
      <c r="AI25">
        <f>VLOOKUP(A:A,单位分配保留两位小数!B:N,13,0)</f>
        <v>8969.5400000000009</v>
      </c>
      <c r="AJ25">
        <f t="shared" si="5"/>
        <v>0</v>
      </c>
      <c r="AK25">
        <f>_xlfn.IFNA(VLOOKUP(A:A,'11月工资'!A:AQ,43,0),0)</f>
        <v>487.17999999999938</v>
      </c>
      <c r="AL25">
        <f t="shared" si="6"/>
        <v>1384.1299999999994</v>
      </c>
      <c r="AM25" s="6">
        <f t="shared" si="7"/>
        <v>94299.840000000026</v>
      </c>
    </row>
    <row r="26" spans="1:39" x14ac:dyDescent="0.2">
      <c r="A26" s="7">
        <v>9000132</v>
      </c>
      <c r="B26" t="str">
        <f>VLOOKUP(A26,标准表!C:D,2,0)</f>
        <v>段新民</v>
      </c>
      <c r="C26" t="str">
        <f>VLOOKUP(A:A,标准表!C:M,11,0)</f>
        <v>炼铁事业部</v>
      </c>
      <c r="D26" t="str">
        <f>VLOOKUP($A:$A,标准表!C:E,3,0)</f>
        <v>130204197009260915</v>
      </c>
      <c r="E26" t="str">
        <f>VLOOKUP(A:A,'11月工资'!A:D,4,0)</f>
        <v>6217000180024105169</v>
      </c>
      <c r="F26" t="str">
        <f>VLOOKUP(A:A,'11月工资'!A:F,6,0)</f>
        <v>经营管理-中层</v>
      </c>
      <c r="G26">
        <f>VLOOKUP(A:A,标准表!C:H,6,0)</f>
        <v>9066</v>
      </c>
      <c r="H26">
        <f>VLOOKUP(A:A,标准表!C:I,7,0)</f>
        <v>0</v>
      </c>
      <c r="I26">
        <f>VLOOKUP(A:A,标准表!C:J,8,0)</f>
        <v>0</v>
      </c>
      <c r="J26">
        <f>VLOOKUP($A:$A,标准表!C:G,5,0)</f>
        <v>0</v>
      </c>
      <c r="L26">
        <f>VLOOKUP(A:A,单位分配保留两位小数!B:I,8,0)</f>
        <v>8931.82</v>
      </c>
      <c r="M26">
        <f>_xlfn.IFNA(VLOOKUP(A:A,单位分配保留两位小数!B:J,9,0),0)</f>
        <v>0</v>
      </c>
      <c r="N26">
        <f>_xlfn.IFNA(VLOOKUP(A:A,单位分配保留两位小数!B:K,10,0),0)</f>
        <v>0</v>
      </c>
      <c r="O26">
        <f>ROUND(_xlfn.IFNA(VLOOKUP(A:A,单位分配保留两位小数!B:L,11,0),0),2)</f>
        <v>0</v>
      </c>
      <c r="Q26">
        <f t="shared" si="0"/>
        <v>8931.82</v>
      </c>
      <c r="R26">
        <f>_xlfn.IFNA(VLOOKUP(A26,'11月工资'!A:AU,47,0),0)+Q26</f>
        <v>177844.39</v>
      </c>
      <c r="S26">
        <f>VLOOKUP(A:A,'11月工资'!A:AW,49,0)</f>
        <v>11000</v>
      </c>
      <c r="T26">
        <f>VLOOKUP(A:A,'11月工资'!A:AZ,52,0)</f>
        <v>0</v>
      </c>
      <c r="U26">
        <f>VLOOKUP(A:A,'11月工资'!A:BA,53,0)</f>
        <v>0</v>
      </c>
      <c r="V26">
        <f>VLOOKUP(A:A,'11月工资'!A:AX,50,0)</f>
        <v>0</v>
      </c>
      <c r="W26">
        <f>VLOOKUP(A:A,'11月工资'!A:AY,51,0)</f>
        <v>0</v>
      </c>
      <c r="X26">
        <f>VLOOKUP(A:A,'11月工资'!A:AV,48,0)</f>
        <v>55000</v>
      </c>
      <c r="Y26">
        <f>VLOOKUP(A:A,'11月工资'!A:BB,54,0)</f>
        <v>30216.37</v>
      </c>
      <c r="Z26" s="12">
        <f>ROUND(5*MAX(0,(R26-S26-T26-U26-V26-W26-X26-Y26)*{0.6;2;4;5;6;7;9}%-{0;504;3384;6384;10584;17184;36384}),2)</f>
        <v>5642.8</v>
      </c>
      <c r="AB26" s="78">
        <f>VLOOKUP(A:A,'11月工资'!A:BI,61,0)</f>
        <v>4749.62</v>
      </c>
      <c r="AC26" s="6">
        <f t="shared" si="1"/>
        <v>893.18</v>
      </c>
      <c r="AD26">
        <f t="shared" si="2"/>
        <v>8038.6399999999994</v>
      </c>
      <c r="AE26">
        <f>VLOOKUP(A:A,'10月奖金'!A:AC,29,0)</f>
        <v>892.6</v>
      </c>
      <c r="AF26" s="6">
        <f t="shared" si="3"/>
        <v>0.57999999999992724</v>
      </c>
      <c r="AG26">
        <f>VLOOKUP(A:A,'10月奖金'!A:AD,30,0)</f>
        <v>8033.33</v>
      </c>
      <c r="AH26" s="6">
        <f t="shared" si="4"/>
        <v>5.3099999999994907</v>
      </c>
      <c r="AI26">
        <f>VLOOKUP(A:A,单位分配保留两位小数!B:N,13,0)</f>
        <v>8931.82</v>
      </c>
      <c r="AJ26">
        <f t="shared" si="5"/>
        <v>0</v>
      </c>
      <c r="AK26">
        <f>_xlfn.IFNA(VLOOKUP(A:A,'11月工资'!A:AQ,43,0),0)</f>
        <v>249.16999999999919</v>
      </c>
      <c r="AL26">
        <f t="shared" si="6"/>
        <v>1142.3499999999992</v>
      </c>
      <c r="AM26" s="6">
        <f t="shared" si="7"/>
        <v>81628.020000000019</v>
      </c>
    </row>
    <row r="27" spans="1:39" x14ac:dyDescent="0.2">
      <c r="A27" s="7">
        <v>9000134</v>
      </c>
      <c r="B27" t="str">
        <f>VLOOKUP(A27,标准表!C:D,2,0)</f>
        <v>赵银</v>
      </c>
      <c r="C27" t="str">
        <f>VLOOKUP(A:A,标准表!C:M,11,0)</f>
        <v>综合部（法律事务部）</v>
      </c>
      <c r="D27" t="str">
        <f>VLOOKUP($A:$A,标准表!C:E,3,0)</f>
        <v>13020319820922241X</v>
      </c>
      <c r="E27" t="str">
        <f>VLOOKUP(A:A,'11月工资'!A:D,4,0)</f>
        <v>6217000180022599736</v>
      </c>
      <c r="F27" t="str">
        <f>VLOOKUP(A:A,'11月工资'!A:F,6,0)</f>
        <v>经营管理-其他</v>
      </c>
      <c r="G27">
        <f>VLOOKUP(A:A,标准表!C:H,6,0)</f>
        <v>0</v>
      </c>
      <c r="H27">
        <f>VLOOKUP(A:A,标准表!C:I,7,0)</f>
        <v>0</v>
      </c>
      <c r="I27">
        <f>VLOOKUP(A:A,标准表!C:J,8,0)</f>
        <v>0</v>
      </c>
      <c r="J27">
        <f>VLOOKUP($A:$A,标准表!C:G,5,0)</f>
        <v>4.5</v>
      </c>
      <c r="L27">
        <f>VLOOKUP(A:A,单位分配保留两位小数!B:I,8,0)</f>
        <v>7645.41</v>
      </c>
      <c r="M27">
        <f>_xlfn.IFNA(VLOOKUP(A:A,单位分配保留两位小数!B:J,9,0),0)</f>
        <v>0</v>
      </c>
      <c r="N27">
        <f>_xlfn.IFNA(VLOOKUP(A:A,单位分配保留两位小数!B:K,10,0),0)</f>
        <v>0</v>
      </c>
      <c r="O27">
        <f>ROUND(_xlfn.IFNA(VLOOKUP(A:A,单位分配保留两位小数!B:L,11,0),0),2)</f>
        <v>0</v>
      </c>
      <c r="Q27">
        <f t="shared" si="0"/>
        <v>7645.41</v>
      </c>
      <c r="R27">
        <f>_xlfn.IFNA(VLOOKUP(A27,'11月工资'!A:AU,47,0),0)+Q27</f>
        <v>121705.07</v>
      </c>
      <c r="S27">
        <f>VLOOKUP(A:A,'11月工资'!A:AW,49,0)</f>
        <v>11000</v>
      </c>
      <c r="T27">
        <f>VLOOKUP(A:A,'11月工资'!A:AZ,52,0)</f>
        <v>11000</v>
      </c>
      <c r="U27">
        <f>VLOOKUP(A:A,'11月工资'!A:BA,53,0)</f>
        <v>0</v>
      </c>
      <c r="V27">
        <f>VLOOKUP(A:A,'11月工资'!A:AX,50,0)</f>
        <v>22000</v>
      </c>
      <c r="W27">
        <f>VLOOKUP(A:A,'11月工资'!A:AY,51,0)</f>
        <v>0</v>
      </c>
      <c r="X27">
        <f>VLOOKUP(A:A,'11月工资'!A:AV,48,0)</f>
        <v>55000</v>
      </c>
      <c r="Y27">
        <f>VLOOKUP(A:A,'11月工资'!A:BB,54,0)</f>
        <v>14650.35</v>
      </c>
      <c r="Z27" s="12">
        <f>ROUND(5*MAX(0,(R27-S27-T27-U27-V27-W27-X27-Y27)*{0.6;2;4;5;6;7;9}%-{0;504;3384;6384;10584;17184;36384}),2)</f>
        <v>241.64</v>
      </c>
      <c r="AB27" s="78">
        <f>VLOOKUP(A:A,'11月工资'!A:BI,61,0)</f>
        <v>224.1</v>
      </c>
      <c r="AC27" s="6">
        <f t="shared" si="1"/>
        <v>17.54</v>
      </c>
      <c r="AD27">
        <f t="shared" si="2"/>
        <v>7627.87</v>
      </c>
      <c r="AE27">
        <f>VLOOKUP(A:A,'10月奖金'!A:AC,29,0)</f>
        <v>0.46</v>
      </c>
      <c r="AF27" s="6">
        <f t="shared" si="3"/>
        <v>17.079999999999998</v>
      </c>
      <c r="AG27">
        <f>VLOOKUP(A:A,'10月奖金'!A:AD,30,0)</f>
        <v>7649.54</v>
      </c>
      <c r="AH27" s="6">
        <f t="shared" si="4"/>
        <v>-21.670000000000073</v>
      </c>
      <c r="AI27">
        <f>VLOOKUP(A:A,单位分配保留两位小数!B:N,13,0)</f>
        <v>7645.41</v>
      </c>
      <c r="AJ27">
        <f t="shared" si="5"/>
        <v>0</v>
      </c>
      <c r="AK27">
        <f>_xlfn.IFNA(VLOOKUP(A:A,'11月工资'!A:AQ,43,0),0)</f>
        <v>0</v>
      </c>
      <c r="AL27">
        <f t="shared" si="6"/>
        <v>17.54</v>
      </c>
      <c r="AM27" s="6">
        <f t="shared" si="7"/>
        <v>8054.7200000000066</v>
      </c>
    </row>
    <row r="28" spans="1:39" x14ac:dyDescent="0.2">
      <c r="A28" s="7">
        <v>9000135</v>
      </c>
      <c r="B28" t="str">
        <f>VLOOKUP(A28,标准表!C:D,2,0)</f>
        <v>李海鹏</v>
      </c>
      <c r="C28" t="str">
        <f>VLOOKUP(A:A,标准表!C:M,11,0)</f>
        <v>综合部（法律事务部）</v>
      </c>
      <c r="D28" t="str">
        <f>VLOOKUP($A:$A,标准表!C:E,3,0)</f>
        <v>150124198907201157</v>
      </c>
      <c r="E28" t="str">
        <f>VLOOKUP(A:A,'11月工资'!A:D,4,0)</f>
        <v>6217000180031743564</v>
      </c>
      <c r="F28" t="str">
        <f>VLOOKUP(A:A,'11月工资'!A:F,6,0)</f>
        <v>专业技术人员</v>
      </c>
      <c r="G28">
        <f>VLOOKUP(A:A,标准表!C:H,6,0)</f>
        <v>0</v>
      </c>
      <c r="H28">
        <f>VLOOKUP(A:A,标准表!C:I,7,0)</f>
        <v>0</v>
      </c>
      <c r="I28">
        <f>VLOOKUP(A:A,标准表!C:J,8,0)</f>
        <v>0</v>
      </c>
      <c r="J28">
        <f>VLOOKUP($A:$A,标准表!C:G,5,0)</f>
        <v>2.15</v>
      </c>
      <c r="L28">
        <f>VLOOKUP(A:A,单位分配保留两位小数!B:I,8,0)</f>
        <v>3652.81</v>
      </c>
      <c r="M28">
        <f>_xlfn.IFNA(VLOOKUP(A:A,单位分配保留两位小数!B:J,9,0),0)</f>
        <v>0</v>
      </c>
      <c r="N28">
        <f>_xlfn.IFNA(VLOOKUP(A:A,单位分配保留两位小数!B:K,10,0),0)</f>
        <v>0</v>
      </c>
      <c r="O28">
        <f>ROUND(_xlfn.IFNA(VLOOKUP(A:A,单位分配保留两位小数!B:L,11,0),0),2)</f>
        <v>0</v>
      </c>
      <c r="Q28">
        <f t="shared" si="0"/>
        <v>3652.81</v>
      </c>
      <c r="R28">
        <f>_xlfn.IFNA(VLOOKUP(A28,'11月工资'!A:AU,47,0),0)+Q28</f>
        <v>75433.919999999998</v>
      </c>
      <c r="S28">
        <f>VLOOKUP(A:A,'11月工资'!A:AW,49,0)</f>
        <v>0</v>
      </c>
      <c r="T28">
        <f>VLOOKUP(A:A,'11月工资'!A:AZ,52,0)</f>
        <v>4000</v>
      </c>
      <c r="U28">
        <f>VLOOKUP(A:A,'11月工资'!A:BA,53,0)</f>
        <v>0</v>
      </c>
      <c r="V28">
        <f>VLOOKUP(A:A,'11月工资'!A:AX,50,0)</f>
        <v>0</v>
      </c>
      <c r="W28">
        <f>VLOOKUP(A:A,'11月工资'!A:AY,51,0)</f>
        <v>0</v>
      </c>
      <c r="X28">
        <f>VLOOKUP(A:A,'11月工资'!A:AV,48,0)</f>
        <v>55000</v>
      </c>
      <c r="Y28">
        <f>VLOOKUP(A:A,'11月工资'!A:BB,54,0)</f>
        <v>11209.46</v>
      </c>
      <c r="Z28" s="12">
        <f>ROUND(5*MAX(0,(R28-S28-T28-U28-V28-W28-X28-Y28)*{0.6;2;4;5;6;7;9}%-{0;504;3384;6384;10584;17184;36384}),2)</f>
        <v>156.72999999999999</v>
      </c>
      <c r="AB28" s="78">
        <f>VLOOKUP(A:A,'11月工资'!A:BI,61,0)</f>
        <v>186.93</v>
      </c>
      <c r="AC28" s="6">
        <f t="shared" si="1"/>
        <v>0</v>
      </c>
      <c r="AD28">
        <f t="shared" si="2"/>
        <v>3652.81</v>
      </c>
      <c r="AE28">
        <f>VLOOKUP(A:A,'10月奖金'!A:AC,29,0)</f>
        <v>0</v>
      </c>
      <c r="AF28" s="6">
        <f t="shared" si="3"/>
        <v>0</v>
      </c>
      <c r="AG28">
        <f>VLOOKUP(A:A,'10月奖金'!A:AD,30,0)</f>
        <v>3655</v>
      </c>
      <c r="AH28" s="6">
        <f t="shared" si="4"/>
        <v>-2.1900000000000546</v>
      </c>
      <c r="AI28">
        <f>VLOOKUP(A:A,单位分配保留两位小数!B:N,13,0)</f>
        <v>3652.81</v>
      </c>
      <c r="AJ28">
        <f t="shared" si="5"/>
        <v>0</v>
      </c>
      <c r="AK28">
        <f>_xlfn.IFNA(VLOOKUP(A:A,'11月工资'!A:AQ,43,0),0)</f>
        <v>0</v>
      </c>
      <c r="AL28">
        <f t="shared" si="6"/>
        <v>0</v>
      </c>
      <c r="AM28" s="6">
        <f t="shared" si="7"/>
        <v>5224.4599999999991</v>
      </c>
    </row>
    <row r="29" spans="1:39" x14ac:dyDescent="0.2">
      <c r="A29" s="7">
        <v>9000136</v>
      </c>
      <c r="B29" t="str">
        <f>VLOOKUP(A29,标准表!C:D,2,0)</f>
        <v>薛曼</v>
      </c>
      <c r="C29" t="str">
        <f>VLOOKUP(A:A,标准表!C:M,11,0)</f>
        <v>综合部（法律事务部）</v>
      </c>
      <c r="D29" t="str">
        <f>VLOOKUP($A:$A,标准表!C:E,3,0)</f>
        <v>130203197211253042</v>
      </c>
      <c r="E29" t="str">
        <f>VLOOKUP(A:A,'11月工资'!A:D,4,0)</f>
        <v>6217000180023873387</v>
      </c>
      <c r="F29" t="str">
        <f>VLOOKUP(A:A,'11月工资'!A:F,6,0)</f>
        <v>经营管理-其他</v>
      </c>
      <c r="G29">
        <f>VLOOKUP(A:A,标准表!C:H,6,0)</f>
        <v>0</v>
      </c>
      <c r="H29">
        <f>VLOOKUP(A:A,标准表!C:I,7,0)</f>
        <v>0</v>
      </c>
      <c r="I29">
        <f>VLOOKUP(A:A,标准表!C:J,8,0)</f>
        <v>0</v>
      </c>
      <c r="J29">
        <f>VLOOKUP($A:$A,标准表!C:G,5,0)</f>
        <v>3.6</v>
      </c>
      <c r="L29">
        <f>VLOOKUP(A:A,单位分配保留两位小数!B:I,8,0)</f>
        <v>6116.3</v>
      </c>
      <c r="M29">
        <f>_xlfn.IFNA(VLOOKUP(A:A,单位分配保留两位小数!B:J,9,0),0)</f>
        <v>0</v>
      </c>
      <c r="N29">
        <f>_xlfn.IFNA(VLOOKUP(A:A,单位分配保留两位小数!B:K,10,0),0)</f>
        <v>0</v>
      </c>
      <c r="O29">
        <f>ROUND(_xlfn.IFNA(VLOOKUP(A:A,单位分配保留两位小数!B:L,11,0),0),2)</f>
        <v>61.2</v>
      </c>
      <c r="Q29">
        <f t="shared" si="0"/>
        <v>6055.1</v>
      </c>
      <c r="R29">
        <f>_xlfn.IFNA(VLOOKUP(A29,'11月工资'!A:AU,47,0),0)+Q29</f>
        <v>105633.92000000001</v>
      </c>
      <c r="S29">
        <f>VLOOKUP(A:A,'11月工资'!A:AW,49,0)</f>
        <v>0</v>
      </c>
      <c r="T29">
        <f>VLOOKUP(A:A,'11月工资'!A:AZ,52,0)</f>
        <v>0</v>
      </c>
      <c r="U29">
        <f>VLOOKUP(A:A,'11月工资'!A:BA,53,0)</f>
        <v>0</v>
      </c>
      <c r="V29">
        <f>VLOOKUP(A:A,'11月工资'!A:AX,50,0)</f>
        <v>11000</v>
      </c>
      <c r="W29">
        <f>VLOOKUP(A:A,'11月工资'!A:AY,51,0)</f>
        <v>0</v>
      </c>
      <c r="X29">
        <f>VLOOKUP(A:A,'11月工资'!A:AV,48,0)</f>
        <v>55000</v>
      </c>
      <c r="Y29">
        <f>VLOOKUP(A:A,'11月工资'!A:BB,54,0)</f>
        <v>11471.62</v>
      </c>
      <c r="Z29" s="12">
        <f>ROUND(5*MAX(0,(R29-S29-T29-U29-V29-W29-X29-Y29)*{0.6;2;4;5;6;7;9}%-{0;504;3384;6384;10584;17184;36384}),2)</f>
        <v>844.87</v>
      </c>
      <c r="AB29" s="78">
        <f>VLOOKUP(A:A,'11月工资'!A:BI,61,0)</f>
        <v>773.14</v>
      </c>
      <c r="AC29" s="6">
        <f t="shared" si="1"/>
        <v>71.73</v>
      </c>
      <c r="AD29">
        <f t="shared" si="2"/>
        <v>5983.3700000000008</v>
      </c>
      <c r="AE29">
        <f>VLOOKUP(A:A,'10月奖金'!A:AC,29,0)</f>
        <v>63.13</v>
      </c>
      <c r="AF29" s="6">
        <f t="shared" si="3"/>
        <v>8.6000000000000014</v>
      </c>
      <c r="AG29">
        <f>VLOOKUP(A:A,'10月奖金'!A:AD,30,0)</f>
        <v>6056.87</v>
      </c>
      <c r="AH29" s="6">
        <f t="shared" si="4"/>
        <v>-73.499999999999091</v>
      </c>
      <c r="AI29">
        <f>VLOOKUP(A:A,单位分配保留两位小数!B:N,13,0)</f>
        <v>6055.1</v>
      </c>
      <c r="AJ29">
        <f t="shared" si="5"/>
        <v>0</v>
      </c>
      <c r="AK29">
        <f>_xlfn.IFNA(VLOOKUP(A:A,'11月工资'!A:AQ,43,0),0)</f>
        <v>0</v>
      </c>
      <c r="AL29">
        <f t="shared" si="6"/>
        <v>71.73</v>
      </c>
      <c r="AM29" s="6">
        <f t="shared" si="7"/>
        <v>28162.30000000001</v>
      </c>
    </row>
    <row r="30" spans="1:39" x14ac:dyDescent="0.2">
      <c r="A30" s="7">
        <v>9000137</v>
      </c>
      <c r="B30" t="str">
        <f>VLOOKUP(A30,标准表!C:D,2,0)</f>
        <v>乔磊</v>
      </c>
      <c r="C30" t="str">
        <f>VLOOKUP(A:A,标准表!C:M,11,0)</f>
        <v>综合部（法律事务部）</v>
      </c>
      <c r="D30" t="str">
        <f>VLOOKUP($A:$A,标准表!C:E,3,0)</f>
        <v>130203197507222413</v>
      </c>
      <c r="E30" t="str">
        <f>VLOOKUP(A:A,'11月工资'!A:D,4,0)</f>
        <v>6217000180031743580</v>
      </c>
      <c r="F30" t="str">
        <f>VLOOKUP(A:A,'11月工资'!A:F,6,0)</f>
        <v>经营管理-其他</v>
      </c>
      <c r="G30">
        <f>VLOOKUP(A:A,标准表!C:H,6,0)</f>
        <v>0</v>
      </c>
      <c r="H30">
        <f>VLOOKUP(A:A,标准表!C:I,7,0)</f>
        <v>0</v>
      </c>
      <c r="I30">
        <f>VLOOKUP(A:A,标准表!C:J,8,0)</f>
        <v>0</v>
      </c>
      <c r="J30">
        <f>VLOOKUP($A:$A,标准表!C:G,5,0)</f>
        <v>3.6</v>
      </c>
      <c r="L30">
        <f>VLOOKUP(A:A,单位分配保留两位小数!B:I,8,0)</f>
        <v>6116.33</v>
      </c>
      <c r="M30">
        <f>_xlfn.IFNA(VLOOKUP(A:A,单位分配保留两位小数!B:J,9,0),0)</f>
        <v>0</v>
      </c>
      <c r="N30">
        <f>_xlfn.IFNA(VLOOKUP(A:A,单位分配保留两位小数!B:K,10,0),0)</f>
        <v>500</v>
      </c>
      <c r="O30">
        <f>ROUND(_xlfn.IFNA(VLOOKUP(A:A,单位分配保留两位小数!B:L,11,0),0),2)</f>
        <v>0</v>
      </c>
      <c r="Q30">
        <f t="shared" si="0"/>
        <v>6616.33</v>
      </c>
      <c r="R30">
        <f>_xlfn.IFNA(VLOOKUP(A30,'11月工资'!A:AU,47,0),0)+Q30</f>
        <v>107790.77</v>
      </c>
      <c r="S30">
        <f>VLOOKUP(A:A,'11月工资'!A:AW,49,0)</f>
        <v>11000</v>
      </c>
      <c r="T30">
        <f>VLOOKUP(A:A,'11月工资'!A:AZ,52,0)</f>
        <v>11000</v>
      </c>
      <c r="U30">
        <f>VLOOKUP(A:A,'11月工资'!A:BA,53,0)</f>
        <v>0</v>
      </c>
      <c r="V30">
        <f>VLOOKUP(A:A,'11月工资'!A:AX,50,0)</f>
        <v>11000</v>
      </c>
      <c r="W30">
        <f>VLOOKUP(A:A,'11月工资'!A:AY,51,0)</f>
        <v>0</v>
      </c>
      <c r="X30">
        <f>VLOOKUP(A:A,'11月工资'!A:AV,48,0)</f>
        <v>55000</v>
      </c>
      <c r="Y30">
        <f>VLOOKUP(A:A,'11月工资'!A:BB,54,0)</f>
        <v>18044.080000000002</v>
      </c>
      <c r="Z30" s="12">
        <f>ROUND(5*MAX(0,(R30-S30-T30-U30-V30-W30-X30-Y30)*{0.6;2;4;5;6;7;9}%-{0;504;3384;6384;10584;17184;36384}),2)</f>
        <v>52.4</v>
      </c>
      <c r="AB30" s="78">
        <f>VLOOKUP(A:A,'11月工资'!A:BI,61,0)</f>
        <v>36.619999999999997</v>
      </c>
      <c r="AC30" s="6">
        <f t="shared" si="1"/>
        <v>15.78</v>
      </c>
      <c r="AD30">
        <f t="shared" si="2"/>
        <v>6600.55</v>
      </c>
      <c r="AE30">
        <f>VLOOKUP(A:A,'10月奖金'!A:AC,29,0)</f>
        <v>0.56000000000000005</v>
      </c>
      <c r="AF30" s="6">
        <f t="shared" si="3"/>
        <v>15.219999999999999</v>
      </c>
      <c r="AG30">
        <f>VLOOKUP(A:A,'10月奖金'!A:AD,30,0)</f>
        <v>6119.44</v>
      </c>
      <c r="AH30" s="6">
        <f t="shared" si="4"/>
        <v>481.11000000000058</v>
      </c>
      <c r="AI30">
        <f>VLOOKUP(A:A,单位分配保留两位小数!B:N,13,0)</f>
        <v>6616.33</v>
      </c>
      <c r="AJ30">
        <f t="shared" si="5"/>
        <v>0</v>
      </c>
      <c r="AK30">
        <f>_xlfn.IFNA(VLOOKUP(A:A,'11月工资'!A:AQ,43,0),0)</f>
        <v>0</v>
      </c>
      <c r="AL30">
        <f t="shared" si="6"/>
        <v>15.78</v>
      </c>
      <c r="AM30" s="6">
        <f t="shared" si="7"/>
        <v>1746.6900000000023</v>
      </c>
    </row>
    <row r="31" spans="1:39" x14ac:dyDescent="0.2">
      <c r="A31" s="7">
        <v>9000138</v>
      </c>
      <c r="B31" t="str">
        <f>VLOOKUP(A31,标准表!C:D,2,0)</f>
        <v>罗少云</v>
      </c>
      <c r="C31" t="str">
        <f>VLOOKUP(A:A,标准表!C:M,11,0)</f>
        <v>运营改善部（董事会办公室）（发展规划部）</v>
      </c>
      <c r="D31" t="str">
        <f>VLOOKUP($A:$A,标准表!C:E,3,0)</f>
        <v>130636198401282884</v>
      </c>
      <c r="E31" t="str">
        <f>VLOOKUP(A:A,'11月工资'!A:D,4,0)</f>
        <v>6217000180031743598</v>
      </c>
      <c r="F31" t="str">
        <f>VLOOKUP(A:A,'11月工资'!A:F,6,0)</f>
        <v>经营管理-其他</v>
      </c>
      <c r="G31">
        <f>VLOOKUP(A:A,标准表!C:H,6,0)</f>
        <v>0</v>
      </c>
      <c r="H31">
        <f>VLOOKUP(A:A,标准表!C:I,7,0)</f>
        <v>0</v>
      </c>
      <c r="I31">
        <f>VLOOKUP(A:A,标准表!C:J,8,0)</f>
        <v>0</v>
      </c>
      <c r="J31">
        <f>VLOOKUP($A:$A,标准表!C:G,5,0)</f>
        <v>3.6</v>
      </c>
      <c r="L31">
        <f>VLOOKUP(A:A,单位分配保留两位小数!B:I,8,0)</f>
        <v>6110.82</v>
      </c>
      <c r="M31">
        <f>_xlfn.IFNA(VLOOKUP(A:A,单位分配保留两位小数!B:J,9,0),0)</f>
        <v>0</v>
      </c>
      <c r="N31">
        <f>_xlfn.IFNA(VLOOKUP(A:A,单位分配保留两位小数!B:K,10,0),0)</f>
        <v>1000</v>
      </c>
      <c r="O31">
        <f>ROUND(_xlfn.IFNA(VLOOKUP(A:A,单位分配保留两位小数!B:L,11,0),0),2)</f>
        <v>0</v>
      </c>
      <c r="Q31">
        <f t="shared" si="0"/>
        <v>7110.82</v>
      </c>
      <c r="R31">
        <f>_xlfn.IFNA(VLOOKUP(A31,'11月工资'!A:AU,47,0),0)+Q31</f>
        <v>105598.23999999999</v>
      </c>
      <c r="S31">
        <f>VLOOKUP(A:A,'11月工资'!A:AW,49,0)</f>
        <v>11000</v>
      </c>
      <c r="T31">
        <f>VLOOKUP(A:A,'11月工资'!A:AZ,52,0)</f>
        <v>11000</v>
      </c>
      <c r="U31">
        <f>VLOOKUP(A:A,'11月工资'!A:BA,53,0)</f>
        <v>0</v>
      </c>
      <c r="V31">
        <f>VLOOKUP(A:A,'11月工资'!A:AX,50,0)</f>
        <v>11000</v>
      </c>
      <c r="W31">
        <f>VLOOKUP(A:A,'11月工资'!A:AY,51,0)</f>
        <v>4400</v>
      </c>
      <c r="X31">
        <f>VLOOKUP(A:A,'11月工资'!A:AV,48,0)</f>
        <v>55000</v>
      </c>
      <c r="Y31">
        <f>VLOOKUP(A:A,'11月工资'!A:BB,54,0)</f>
        <v>14030.95</v>
      </c>
      <c r="Z31" s="12">
        <f>ROUND(5*MAX(0,(R31-S31-T31-U31-V31-W31-X31-Y31)*{0.6;2;4;5;6;7;9}%-{0;504;3384;6384;10584;17184;36384}),2)</f>
        <v>0</v>
      </c>
      <c r="AB31" s="78">
        <f>VLOOKUP(A:A,'11月工资'!A:BI,61,0)</f>
        <v>57.91</v>
      </c>
      <c r="AC31" s="6">
        <f t="shared" si="1"/>
        <v>0</v>
      </c>
      <c r="AD31">
        <f t="shared" si="2"/>
        <v>7110.82</v>
      </c>
      <c r="AE31">
        <f>VLOOKUP(A:A,'10月奖金'!A:AC,29,0)</f>
        <v>0</v>
      </c>
      <c r="AF31" s="6">
        <f t="shared" si="3"/>
        <v>0</v>
      </c>
      <c r="AG31">
        <f>VLOOKUP(A:A,'10月奖金'!A:AD,30,0)</f>
        <v>6110.82</v>
      </c>
      <c r="AH31" s="6">
        <f t="shared" si="4"/>
        <v>1000</v>
      </c>
      <c r="AI31">
        <f>VLOOKUP(A:A,单位分配保留两位小数!B:N,13,0)</f>
        <v>7110.82</v>
      </c>
      <c r="AJ31">
        <f t="shared" si="5"/>
        <v>0</v>
      </c>
      <c r="AK31">
        <f>_xlfn.IFNA(VLOOKUP(A:A,'11月工资'!A:AQ,43,0),0)</f>
        <v>0</v>
      </c>
      <c r="AL31">
        <f t="shared" si="6"/>
        <v>0</v>
      </c>
      <c r="AM31" s="6">
        <f t="shared" si="7"/>
        <v>-832.71000000001004</v>
      </c>
    </row>
    <row r="32" spans="1:39" x14ac:dyDescent="0.2">
      <c r="A32" s="7">
        <v>9000139</v>
      </c>
      <c r="B32" t="str">
        <f>VLOOKUP(A32,标准表!C:D,2,0)</f>
        <v>佟文彬</v>
      </c>
      <c r="C32" t="str">
        <f>VLOOKUP(A:A,标准表!C:M,11,0)</f>
        <v>生活服务中心</v>
      </c>
      <c r="D32" t="str">
        <f>VLOOKUP($A:$A,标准表!C:E,3,0)</f>
        <v>130202198504012718</v>
      </c>
      <c r="E32" t="str">
        <f>VLOOKUP(A:A,'11月工资'!A:D,4,0)</f>
        <v>6217000180022179281</v>
      </c>
      <c r="F32" t="str">
        <f>VLOOKUP(A:A,'11月工资'!A:F,6,0)</f>
        <v>经营管理-其他</v>
      </c>
      <c r="G32">
        <f>VLOOKUP(A:A,标准表!C:H,6,0)</f>
        <v>0</v>
      </c>
      <c r="H32">
        <f>VLOOKUP(A:A,标准表!C:I,7,0)</f>
        <v>0</v>
      </c>
      <c r="I32">
        <f>VLOOKUP(A:A,标准表!C:J,8,0)</f>
        <v>0</v>
      </c>
      <c r="J32">
        <f>VLOOKUP($A:$A,标准表!C:G,5,0)</f>
        <v>4.5</v>
      </c>
      <c r="L32">
        <f>VLOOKUP(A:A,单位分配保留两位小数!B:I,8,0)</f>
        <v>7643.12</v>
      </c>
      <c r="M32">
        <f>_xlfn.IFNA(VLOOKUP(A:A,单位分配保留两位小数!B:J,9,0),0)</f>
        <v>0</v>
      </c>
      <c r="N32">
        <f>_xlfn.IFNA(VLOOKUP(A:A,单位分配保留两位小数!B:K,10,0),0)</f>
        <v>0</v>
      </c>
      <c r="O32">
        <f>ROUND(_xlfn.IFNA(VLOOKUP(A:A,单位分配保留两位小数!B:L,11,0),0),2)</f>
        <v>0</v>
      </c>
      <c r="Q32">
        <f t="shared" si="0"/>
        <v>7643.12</v>
      </c>
      <c r="R32">
        <f>_xlfn.IFNA(VLOOKUP(A32,'11月工资'!A:AU,47,0),0)+Q32</f>
        <v>118367.06999999999</v>
      </c>
      <c r="S32">
        <f>VLOOKUP(A:A,'11月工资'!A:AW,49,0)</f>
        <v>11000</v>
      </c>
      <c r="T32">
        <f>VLOOKUP(A:A,'11月工资'!A:AZ,52,0)</f>
        <v>11000</v>
      </c>
      <c r="U32">
        <f>VLOOKUP(A:A,'11月工资'!A:BA,53,0)</f>
        <v>0</v>
      </c>
      <c r="V32">
        <f>VLOOKUP(A:A,'11月工资'!A:AX,50,0)</f>
        <v>0</v>
      </c>
      <c r="W32">
        <f>VLOOKUP(A:A,'11月工资'!A:AY,51,0)</f>
        <v>0</v>
      </c>
      <c r="X32">
        <f>VLOOKUP(A:A,'11月工资'!A:AV,48,0)</f>
        <v>55000</v>
      </c>
      <c r="Y32">
        <f>VLOOKUP(A:A,'11月工资'!A:BB,54,0)</f>
        <v>15179.9</v>
      </c>
      <c r="Z32" s="12">
        <f>ROUND(5*MAX(0,(R32-S32-T32-U32-V32-W32-X32-Y32)*{0.6;2;4;5;6;7;9}%-{0;504;3384;6384;10584;17184;36384}),2)</f>
        <v>785.62</v>
      </c>
      <c r="AB32" s="78">
        <f>VLOOKUP(A:A,'11月工资'!A:BI,61,0)</f>
        <v>705.6</v>
      </c>
      <c r="AC32" s="6">
        <f t="shared" si="1"/>
        <v>80.02</v>
      </c>
      <c r="AD32">
        <f t="shared" si="2"/>
        <v>7563.0999999999995</v>
      </c>
      <c r="AE32">
        <f>VLOOKUP(A:A,'10月奖金'!A:AC,29,0)</f>
        <v>70.22</v>
      </c>
      <c r="AF32" s="6">
        <f t="shared" si="3"/>
        <v>9.7999999999999972</v>
      </c>
      <c r="AG32">
        <f>VLOOKUP(A:A,'10月奖金'!A:AD,30,0)</f>
        <v>7579.78</v>
      </c>
      <c r="AH32" s="6">
        <f t="shared" si="4"/>
        <v>-16.680000000000291</v>
      </c>
      <c r="AI32">
        <f>VLOOKUP(A:A,单位分配保留两位小数!B:N,13,0)</f>
        <v>7643.12</v>
      </c>
      <c r="AJ32">
        <f t="shared" si="5"/>
        <v>0</v>
      </c>
      <c r="AK32">
        <f>_xlfn.IFNA(VLOOKUP(A:A,'11月工资'!A:AQ,43,0),0)</f>
        <v>0</v>
      </c>
      <c r="AL32">
        <f t="shared" si="6"/>
        <v>80.02</v>
      </c>
      <c r="AM32" s="6">
        <f t="shared" si="7"/>
        <v>26187.169999999991</v>
      </c>
    </row>
    <row r="33" spans="1:39" x14ac:dyDescent="0.2">
      <c r="A33" s="7">
        <v>9000140</v>
      </c>
      <c r="B33" t="str">
        <f>VLOOKUP(A33,标准表!C:D,2,0)</f>
        <v>张艳军</v>
      </c>
      <c r="C33" t="str">
        <f>VLOOKUP(A:A,标准表!C:M,11,0)</f>
        <v>生活服务中心</v>
      </c>
      <c r="D33" t="str">
        <f>VLOOKUP($A:$A,标准表!C:E,3,0)</f>
        <v>510213197309141632</v>
      </c>
      <c r="E33" t="str">
        <f>VLOOKUP(A:A,'11月工资'!A:D,4,0)</f>
        <v>6217000180031743606</v>
      </c>
      <c r="F33" t="str">
        <f>VLOOKUP(A:A,'11月工资'!A:F,6,0)</f>
        <v>经营管理-其他</v>
      </c>
      <c r="G33">
        <f>VLOOKUP(A:A,标准表!C:H,6,0)</f>
        <v>0</v>
      </c>
      <c r="H33">
        <f>VLOOKUP(A:A,标准表!C:I,7,0)</f>
        <v>0</v>
      </c>
      <c r="I33">
        <f>VLOOKUP(A:A,标准表!C:J,8,0)</f>
        <v>0</v>
      </c>
      <c r="J33">
        <f>VLOOKUP($A:$A,标准表!C:G,5,0)</f>
        <v>3.6</v>
      </c>
      <c r="L33">
        <f>VLOOKUP(A:A,单位分配保留两位小数!B:I,8,0)</f>
        <v>6114.49</v>
      </c>
      <c r="M33">
        <f>_xlfn.IFNA(VLOOKUP(A:A,单位分配保留两位小数!B:J,9,0),0)</f>
        <v>0</v>
      </c>
      <c r="N33">
        <f>_xlfn.IFNA(VLOOKUP(A:A,单位分配保留两位小数!B:K,10,0),0)</f>
        <v>0</v>
      </c>
      <c r="O33">
        <f>ROUND(_xlfn.IFNA(VLOOKUP(A:A,单位分配保留两位小数!B:L,11,0),0),2)</f>
        <v>0</v>
      </c>
      <c r="Q33">
        <f t="shared" si="0"/>
        <v>6114.49</v>
      </c>
      <c r="R33">
        <f>_xlfn.IFNA(VLOOKUP(A33,'11月工资'!A:AU,47,0),0)+Q33</f>
        <v>105837.01000000001</v>
      </c>
      <c r="S33">
        <f>VLOOKUP(A:A,'11月工资'!A:AW,49,0)</f>
        <v>11000</v>
      </c>
      <c r="T33">
        <f>VLOOKUP(A:A,'11月工资'!A:AZ,52,0)</f>
        <v>0</v>
      </c>
      <c r="U33">
        <f>VLOOKUP(A:A,'11月工资'!A:BA,53,0)</f>
        <v>0</v>
      </c>
      <c r="V33">
        <f>VLOOKUP(A:A,'11月工资'!A:AX,50,0)</f>
        <v>11000</v>
      </c>
      <c r="W33">
        <f>VLOOKUP(A:A,'11月工资'!A:AY,51,0)</f>
        <v>0</v>
      </c>
      <c r="X33">
        <f>VLOOKUP(A:A,'11月工资'!A:AV,48,0)</f>
        <v>55000</v>
      </c>
      <c r="Y33">
        <f>VLOOKUP(A:A,'11月工资'!A:BB,54,0)</f>
        <v>13064.4</v>
      </c>
      <c r="Z33" s="12">
        <f>ROUND(5*MAX(0,(R33-S33-T33-U33-V33-W33-X33-Y33)*{0.6;2;4;5;6;7;9}%-{0;504;3384;6384;10584;17184;36384}),2)</f>
        <v>473.18</v>
      </c>
      <c r="AB33" s="78">
        <f>VLOOKUP(A:A,'11月工资'!A:BI,61,0)</f>
        <v>431.93</v>
      </c>
      <c r="AC33" s="6">
        <f t="shared" si="1"/>
        <v>41.25</v>
      </c>
      <c r="AD33">
        <f t="shared" si="2"/>
        <v>6073.24</v>
      </c>
      <c r="AE33">
        <f>VLOOKUP(A:A,'10月奖金'!A:AC,29,0)</f>
        <v>36.56</v>
      </c>
      <c r="AF33" s="6">
        <f t="shared" si="3"/>
        <v>4.6899999999999977</v>
      </c>
      <c r="AG33">
        <f>VLOOKUP(A:A,'10月奖金'!A:AD,30,0)</f>
        <v>6083.44</v>
      </c>
      <c r="AH33" s="6">
        <f t="shared" si="4"/>
        <v>-10.199999999999818</v>
      </c>
      <c r="AI33">
        <f>VLOOKUP(A:A,单位分配保留两位小数!B:N,13,0)</f>
        <v>6114.49</v>
      </c>
      <c r="AJ33">
        <f t="shared" si="5"/>
        <v>0</v>
      </c>
      <c r="AK33">
        <f>_xlfn.IFNA(VLOOKUP(A:A,'11月工资'!A:AQ,43,0),0)</f>
        <v>0</v>
      </c>
      <c r="AL33">
        <f t="shared" si="6"/>
        <v>41.25</v>
      </c>
      <c r="AM33" s="6">
        <f t="shared" si="7"/>
        <v>15772.61000000001</v>
      </c>
    </row>
    <row r="34" spans="1:39" x14ac:dyDescent="0.2">
      <c r="A34" s="7">
        <v>9000141</v>
      </c>
      <c r="B34" t="str">
        <f>VLOOKUP(A34,标准表!C:D,2,0)</f>
        <v>姚永奎</v>
      </c>
      <c r="C34" t="str">
        <f>VLOOKUP(A:A,标准表!C:M,11,0)</f>
        <v>综合部（法律事务部）</v>
      </c>
      <c r="D34" t="str">
        <f>VLOOKUP($A:$A,标准表!C:E,3,0)</f>
        <v>130223197005099051</v>
      </c>
      <c r="E34" t="str">
        <f>VLOOKUP(A:A,'11月工资'!A:D,4,0)</f>
        <v>6217000180031735396</v>
      </c>
      <c r="F34" t="str">
        <f>VLOOKUP(A:A,'11月工资'!A:F,6,0)</f>
        <v>经营管理-中层</v>
      </c>
      <c r="G34">
        <f>VLOOKUP(A:A,标准表!C:H,6,0)</f>
        <v>9066</v>
      </c>
      <c r="H34">
        <f>VLOOKUP(A:A,标准表!C:I,7,0)</f>
        <v>0</v>
      </c>
      <c r="I34">
        <f>VLOOKUP(A:A,标准表!C:J,8,0)</f>
        <v>0</v>
      </c>
      <c r="J34">
        <f>VLOOKUP($A:$A,标准表!C:G,5,0)</f>
        <v>0</v>
      </c>
      <c r="L34">
        <f>VLOOKUP(A:A,单位分配保留两位小数!B:I,8,0)</f>
        <v>9063.2800000000007</v>
      </c>
      <c r="M34">
        <f>_xlfn.IFNA(VLOOKUP(A:A,单位分配保留两位小数!B:J,9,0),0)</f>
        <v>0</v>
      </c>
      <c r="N34">
        <f>_xlfn.IFNA(VLOOKUP(A:A,单位分配保留两位小数!B:K,10,0),0)</f>
        <v>0</v>
      </c>
      <c r="O34">
        <f>ROUND(_xlfn.IFNA(VLOOKUP(A:A,单位分配保留两位小数!B:L,11,0),0),2)</f>
        <v>0</v>
      </c>
      <c r="Q34">
        <f t="shared" si="0"/>
        <v>9063.2800000000007</v>
      </c>
      <c r="R34">
        <f>_xlfn.IFNA(VLOOKUP(A34,'11月工资'!A:AU,47,0),0)+Q34</f>
        <v>177121.35</v>
      </c>
      <c r="S34">
        <f>VLOOKUP(A:A,'11月工资'!A:AW,49,0)</f>
        <v>0</v>
      </c>
      <c r="T34">
        <f>VLOOKUP(A:A,'11月工资'!A:AZ,52,0)</f>
        <v>0</v>
      </c>
      <c r="U34">
        <f>VLOOKUP(A:A,'11月工资'!A:BA,53,0)</f>
        <v>0</v>
      </c>
      <c r="V34">
        <f>VLOOKUP(A:A,'11月工资'!A:AX,50,0)</f>
        <v>11000</v>
      </c>
      <c r="W34">
        <f>VLOOKUP(A:A,'11月工资'!A:AY,51,0)</f>
        <v>0</v>
      </c>
      <c r="X34">
        <f>VLOOKUP(A:A,'11月工资'!A:AV,48,0)</f>
        <v>55000</v>
      </c>
      <c r="Y34">
        <f>VLOOKUP(A:A,'11月工资'!A:BB,54,0)</f>
        <v>22220.639999999999</v>
      </c>
      <c r="Z34" s="12">
        <f>ROUND(5*MAX(0,(R34-S34-T34-U34-V34-W34-X34-Y34)*{0.6;2;4;5;6;7;9}%-{0;504;3384;6384;10584;17184;36384}),2)</f>
        <v>6370.07</v>
      </c>
      <c r="AB34" s="78">
        <f>VLOOKUP(A:A,'11月工资'!A:BI,61,0)</f>
        <v>5463.74</v>
      </c>
      <c r="AC34" s="6">
        <f t="shared" si="1"/>
        <v>906.33</v>
      </c>
      <c r="AD34">
        <f t="shared" si="2"/>
        <v>8156.9500000000007</v>
      </c>
      <c r="AE34">
        <f>VLOOKUP(A:A,'10月奖金'!A:AC,29,0)</f>
        <v>906.6</v>
      </c>
      <c r="AF34" s="6">
        <f t="shared" si="3"/>
        <v>-0.26999999999998181</v>
      </c>
      <c r="AG34">
        <f>VLOOKUP(A:A,'10月奖金'!A:AD,30,0)</f>
        <v>8159.4</v>
      </c>
      <c r="AH34" s="6">
        <f t="shared" si="4"/>
        <v>-2.4499999999989086</v>
      </c>
      <c r="AI34">
        <f>VLOOKUP(A:A,单位分配保留两位小数!B:N,13,0)</f>
        <v>9063.2800000000007</v>
      </c>
      <c r="AJ34">
        <f t="shared" si="5"/>
        <v>0</v>
      </c>
      <c r="AK34">
        <f>_xlfn.IFNA(VLOOKUP(A:A,'11月工资'!A:AQ,43,0),0)</f>
        <v>304.14999999999958</v>
      </c>
      <c r="AL34">
        <f t="shared" si="6"/>
        <v>1210.4799999999996</v>
      </c>
      <c r="AM34" s="6">
        <f t="shared" si="7"/>
        <v>88900.71</v>
      </c>
    </row>
    <row r="35" spans="1:39" x14ac:dyDescent="0.2">
      <c r="A35" s="7">
        <v>9000142</v>
      </c>
      <c r="B35" t="str">
        <f>VLOOKUP(A35,标准表!C:D,2,0)</f>
        <v>董大明</v>
      </c>
      <c r="C35" t="str">
        <f>VLOOKUP(A:A,标准表!C:M,11,0)</f>
        <v>生活服务中心</v>
      </c>
      <c r="D35" t="str">
        <f>VLOOKUP($A:$A,标准表!C:E,3,0)</f>
        <v>130324197704145434</v>
      </c>
      <c r="E35" t="str">
        <f>VLOOKUP(A:A,'11月工资'!A:D,4,0)</f>
        <v>6217000180031743614</v>
      </c>
      <c r="F35" t="str">
        <f>VLOOKUP(A:A,'11月工资'!A:F,6,0)</f>
        <v>经营管理-其他</v>
      </c>
      <c r="G35">
        <f>VLOOKUP(A:A,标准表!C:H,6,0)</f>
        <v>0</v>
      </c>
      <c r="H35">
        <f>VLOOKUP(A:A,标准表!C:I,7,0)</f>
        <v>0</v>
      </c>
      <c r="I35">
        <f>VLOOKUP(A:A,标准表!C:J,8,0)</f>
        <v>0</v>
      </c>
      <c r="J35">
        <f>VLOOKUP($A:$A,标准表!C:G,5,0)</f>
        <v>3.6</v>
      </c>
      <c r="L35">
        <f>VLOOKUP(A:A,单位分配保留两位小数!B:I,8,0)</f>
        <v>6114.49</v>
      </c>
      <c r="M35">
        <f>_xlfn.IFNA(VLOOKUP(A:A,单位分配保留两位小数!B:J,9,0),0)</f>
        <v>0</v>
      </c>
      <c r="N35">
        <f>_xlfn.IFNA(VLOOKUP(A:A,单位分配保留两位小数!B:K,10,0),0)</f>
        <v>0</v>
      </c>
      <c r="O35">
        <f>ROUND(_xlfn.IFNA(VLOOKUP(A:A,单位分配保留两位小数!B:L,11,0),0),2)</f>
        <v>0</v>
      </c>
      <c r="Q35">
        <f t="shared" si="0"/>
        <v>6114.49</v>
      </c>
      <c r="R35">
        <f>_xlfn.IFNA(VLOOKUP(A35,'11月工资'!A:AU,47,0),0)+Q35</f>
        <v>104948.24</v>
      </c>
      <c r="S35">
        <f>VLOOKUP(A:A,'11月工资'!A:AW,49,0)</f>
        <v>11000</v>
      </c>
      <c r="T35">
        <f>VLOOKUP(A:A,'11月工资'!A:AZ,52,0)</f>
        <v>0</v>
      </c>
      <c r="U35">
        <f>VLOOKUP(A:A,'11月工资'!A:BA,53,0)</f>
        <v>0</v>
      </c>
      <c r="V35">
        <f>VLOOKUP(A:A,'11月工资'!A:AX,50,0)</f>
        <v>11000</v>
      </c>
      <c r="W35">
        <f>VLOOKUP(A:A,'11月工资'!A:AY,51,0)</f>
        <v>0</v>
      </c>
      <c r="X35">
        <f>VLOOKUP(A:A,'11月工资'!A:AV,48,0)</f>
        <v>55000</v>
      </c>
      <c r="Y35">
        <f>VLOOKUP(A:A,'11月工资'!A:BB,54,0)</f>
        <v>14430.17</v>
      </c>
      <c r="Z35" s="12">
        <f>ROUND(5*MAX(0,(R35-S35-T35-U35-V35-W35-X35-Y35)*{0.6;2;4;5;6;7;9}%-{0;504;3384;6384;10584;17184;36384}),2)</f>
        <v>405.54</v>
      </c>
      <c r="AB35" s="78">
        <f>VLOOKUP(A:A,'11月工资'!A:BI,61,0)</f>
        <v>374.35</v>
      </c>
      <c r="AC35" s="6">
        <f t="shared" si="1"/>
        <v>31.19</v>
      </c>
      <c r="AD35">
        <f t="shared" si="2"/>
        <v>6083.3</v>
      </c>
      <c r="AE35">
        <f>VLOOKUP(A:A,'10月奖金'!A:AC,29,0)</f>
        <v>23.76</v>
      </c>
      <c r="AF35" s="6">
        <f t="shared" si="3"/>
        <v>7.43</v>
      </c>
      <c r="AG35">
        <f>VLOOKUP(A:A,'10月奖金'!A:AD,30,0)</f>
        <v>6096.24</v>
      </c>
      <c r="AH35" s="6">
        <f t="shared" si="4"/>
        <v>-12.9399999999996</v>
      </c>
      <c r="AI35">
        <f>VLOOKUP(A:A,单位分配保留两位小数!B:N,13,0)</f>
        <v>6114.49</v>
      </c>
      <c r="AJ35">
        <f t="shared" si="5"/>
        <v>0</v>
      </c>
      <c r="AK35">
        <f>_xlfn.IFNA(VLOOKUP(A:A,'11月工资'!A:AQ,43,0),0)</f>
        <v>0</v>
      </c>
      <c r="AL35">
        <f t="shared" si="6"/>
        <v>31.19</v>
      </c>
      <c r="AM35" s="6">
        <f t="shared" si="7"/>
        <v>13518.070000000005</v>
      </c>
    </row>
    <row r="36" spans="1:39" x14ac:dyDescent="0.2">
      <c r="A36" s="7">
        <v>9000143</v>
      </c>
      <c r="B36" t="str">
        <f>VLOOKUP(A36,标准表!C:D,2,0)</f>
        <v>孙健</v>
      </c>
      <c r="C36" t="str">
        <f>VLOOKUP(A:A,标准表!C:M,11,0)</f>
        <v>工会
（团委）</v>
      </c>
      <c r="D36" t="str">
        <f>VLOOKUP($A:$A,标准表!C:E,3,0)</f>
        <v>130223199005232616</v>
      </c>
      <c r="E36" t="str">
        <f>VLOOKUP(A:A,'11月工资'!A:D,4,0)</f>
        <v>621700180031782877</v>
      </c>
      <c r="F36" t="str">
        <f>VLOOKUP(A:A,'11月工资'!A:F,6,0)</f>
        <v>经营管理-其他</v>
      </c>
      <c r="G36">
        <f>VLOOKUP(A:A,标准表!C:H,6,0)</f>
        <v>0</v>
      </c>
      <c r="H36">
        <f>VLOOKUP(A:A,标准表!C:I,7,0)</f>
        <v>0</v>
      </c>
      <c r="I36">
        <f>VLOOKUP(A:A,标准表!C:J,8,0)</f>
        <v>0</v>
      </c>
      <c r="J36">
        <f>VLOOKUP($A:$A,标准表!C:G,5,0)</f>
        <v>3.6</v>
      </c>
      <c r="L36">
        <f>VLOOKUP(A:A,单位分配保留两位小数!B:I,8,0)</f>
        <v>6116.33</v>
      </c>
      <c r="M36">
        <f>_xlfn.IFNA(VLOOKUP(A:A,单位分配保留两位小数!B:J,9,0),0)</f>
        <v>0</v>
      </c>
      <c r="N36">
        <f>_xlfn.IFNA(VLOOKUP(A:A,单位分配保留两位小数!B:K,10,0),0)</f>
        <v>0</v>
      </c>
      <c r="O36">
        <f>ROUND(_xlfn.IFNA(VLOOKUP(A:A,单位分配保留两位小数!B:L,11,0),0),2)</f>
        <v>0</v>
      </c>
      <c r="Q36">
        <f t="shared" si="0"/>
        <v>6116.33</v>
      </c>
      <c r="R36">
        <f>_xlfn.IFNA(VLOOKUP(A36,'11月工资'!A:AU,47,0),0)+Q36</f>
        <v>97931.28</v>
      </c>
      <c r="S36">
        <f>VLOOKUP(A:A,'11月工资'!A:AW,49,0)</f>
        <v>0</v>
      </c>
      <c r="T36">
        <f>VLOOKUP(A:A,'11月工资'!A:AZ,52,0)</f>
        <v>11000</v>
      </c>
      <c r="U36">
        <f>VLOOKUP(A:A,'11月工资'!A:BA,53,0)</f>
        <v>0</v>
      </c>
      <c r="V36">
        <f>VLOOKUP(A:A,'11月工资'!A:AX,50,0)</f>
        <v>11000</v>
      </c>
      <c r="W36">
        <f>VLOOKUP(A:A,'11月工资'!A:AY,51,0)</f>
        <v>0</v>
      </c>
      <c r="X36">
        <f>VLOOKUP(A:A,'11月工资'!A:AV,48,0)</f>
        <v>55000</v>
      </c>
      <c r="Y36">
        <f>VLOOKUP(A:A,'11月工资'!A:BB,54,0)</f>
        <v>11380.54</v>
      </c>
      <c r="Z36" s="12">
        <f>ROUND(5*MAX(0,(R36-S36-T36-U36-V36-W36-X36-Y36)*{0.6;2;4;5;6;7;9}%-{0;504;3384;6384;10584;17184;36384}),2)</f>
        <v>286.52</v>
      </c>
      <c r="AB36" s="78">
        <f>VLOOKUP(A:A,'11月工资'!A:BI,61,0)</f>
        <v>240.33</v>
      </c>
      <c r="AC36" s="6">
        <f t="shared" si="1"/>
        <v>46.19</v>
      </c>
      <c r="AD36">
        <f t="shared" si="2"/>
        <v>6070.14</v>
      </c>
      <c r="AE36">
        <f>VLOOKUP(A:A,'10月奖金'!A:AC,29,0)</f>
        <v>52.96</v>
      </c>
      <c r="AF36" s="6">
        <f t="shared" si="3"/>
        <v>-6.7700000000000031</v>
      </c>
      <c r="AG36">
        <f>VLOOKUP(A:A,'10月奖金'!A:AD,30,0)</f>
        <v>6067.04</v>
      </c>
      <c r="AH36" s="6">
        <f t="shared" si="4"/>
        <v>3.1000000000003638</v>
      </c>
      <c r="AI36">
        <f>VLOOKUP(A:A,单位分配保留两位小数!B:N,13,0)</f>
        <v>6116.33</v>
      </c>
      <c r="AJ36">
        <f t="shared" si="5"/>
        <v>0</v>
      </c>
      <c r="AK36">
        <f>_xlfn.IFNA(VLOOKUP(A:A,'11月工资'!A:AQ,43,0),0)</f>
        <v>0</v>
      </c>
      <c r="AL36">
        <f t="shared" si="6"/>
        <v>46.19</v>
      </c>
      <c r="AM36" s="6">
        <f t="shared" si="7"/>
        <v>9550.739999999998</v>
      </c>
    </row>
    <row r="37" spans="1:39" x14ac:dyDescent="0.2">
      <c r="A37" s="7">
        <v>9000144</v>
      </c>
      <c r="B37" t="str">
        <f>VLOOKUP(A37,标准表!C:D,2,0)</f>
        <v>赵楠</v>
      </c>
      <c r="C37" t="str">
        <f>VLOOKUP(A:A,标准表!C:M,11,0)</f>
        <v>综合部（法律事务部）</v>
      </c>
      <c r="D37" t="str">
        <f>VLOOKUP($A:$A,标准表!C:E,3,0)</f>
        <v>130205197708213954</v>
      </c>
      <c r="E37" t="str">
        <f>VLOOKUP(A:A,'11月工资'!A:D,4,0)</f>
        <v>6217000180023875929</v>
      </c>
      <c r="F37" t="str">
        <f>VLOOKUP(A:A,'11月工资'!A:F,6,0)</f>
        <v>经营管理-其他</v>
      </c>
      <c r="G37">
        <f>VLOOKUP(A:A,标准表!C:H,6,0)</f>
        <v>0</v>
      </c>
      <c r="H37">
        <f>VLOOKUP(A:A,标准表!C:I,7,0)</f>
        <v>0</v>
      </c>
      <c r="I37">
        <f>VLOOKUP(A:A,标准表!C:J,8,0)</f>
        <v>0</v>
      </c>
      <c r="J37">
        <f>VLOOKUP($A:$A,标准表!C:G,5,0)</f>
        <v>3.6</v>
      </c>
      <c r="L37">
        <f>VLOOKUP(A:A,单位分配保留两位小数!B:I,8,0)</f>
        <v>6116.33</v>
      </c>
      <c r="M37">
        <f>_xlfn.IFNA(VLOOKUP(A:A,单位分配保留两位小数!B:J,9,0),0)</f>
        <v>0</v>
      </c>
      <c r="N37">
        <f>_xlfn.IFNA(VLOOKUP(A:A,单位分配保留两位小数!B:K,10,0),0)</f>
        <v>0</v>
      </c>
      <c r="O37">
        <f>ROUND(_xlfn.IFNA(VLOOKUP(A:A,单位分配保留两位小数!B:L,11,0),0),2)</f>
        <v>0</v>
      </c>
      <c r="Q37">
        <f t="shared" si="0"/>
        <v>6116.33</v>
      </c>
      <c r="R37">
        <f>_xlfn.IFNA(VLOOKUP(A37,'11月工资'!A:AU,47,0),0)+Q37</f>
        <v>108329.59</v>
      </c>
      <c r="S37">
        <f>VLOOKUP(A:A,'11月工资'!A:AW,49,0)</f>
        <v>22000</v>
      </c>
      <c r="T37">
        <f>VLOOKUP(A:A,'11月工资'!A:AZ,52,0)</f>
        <v>11000</v>
      </c>
      <c r="U37">
        <f>VLOOKUP(A:A,'11月工资'!A:BA,53,0)</f>
        <v>0</v>
      </c>
      <c r="V37">
        <f>VLOOKUP(A:A,'11月工资'!A:AX,50,0)</f>
        <v>22000</v>
      </c>
      <c r="W37">
        <f>VLOOKUP(A:A,'11月工资'!A:AY,51,0)</f>
        <v>0</v>
      </c>
      <c r="X37">
        <f>VLOOKUP(A:A,'11月工资'!A:AV,48,0)</f>
        <v>55000</v>
      </c>
      <c r="Y37">
        <f>VLOOKUP(A:A,'11月工资'!A:BB,54,0)</f>
        <v>8769.4399999999987</v>
      </c>
      <c r="Z37" s="12">
        <f>ROUND(5*MAX(0,(R37-S37-T37-U37-V37-W37-X37-Y37)*{0.6;2;4;5;6;7;9}%-{0;504;3384;6384;10584;17184;36384}),2)</f>
        <v>0</v>
      </c>
      <c r="AB37" s="78">
        <f>VLOOKUP(A:A,'11月工资'!A:BI,61,0)</f>
        <v>0</v>
      </c>
      <c r="AC37" s="6">
        <f t="shared" si="1"/>
        <v>0</v>
      </c>
      <c r="AD37">
        <f t="shared" si="2"/>
        <v>6116.33</v>
      </c>
      <c r="AE37">
        <f>VLOOKUP(A:A,'10月奖金'!A:AC,29,0)</f>
        <v>0</v>
      </c>
      <c r="AF37" s="6">
        <f t="shared" si="3"/>
        <v>0</v>
      </c>
      <c r="AG37">
        <f>VLOOKUP(A:A,'10月奖金'!A:AD,30,0)</f>
        <v>6120</v>
      </c>
      <c r="AH37" s="6">
        <f t="shared" si="4"/>
        <v>-3.6700000000000728</v>
      </c>
      <c r="AI37">
        <f>VLOOKUP(A:A,单位分配保留两位小数!B:N,13,0)</f>
        <v>6116.33</v>
      </c>
      <c r="AJ37">
        <f t="shared" si="5"/>
        <v>0</v>
      </c>
      <c r="AK37">
        <f>_xlfn.IFNA(VLOOKUP(A:A,'11月工资'!A:AQ,43,0),0)</f>
        <v>0</v>
      </c>
      <c r="AL37">
        <f t="shared" si="6"/>
        <v>0</v>
      </c>
      <c r="AM37" s="6">
        <f t="shared" si="7"/>
        <v>-10439.850000000002</v>
      </c>
    </row>
    <row r="38" spans="1:39" x14ac:dyDescent="0.2">
      <c r="A38" s="7">
        <v>9000145</v>
      </c>
      <c r="B38" t="str">
        <f>VLOOKUP(A38,标准表!C:D,2,0)</f>
        <v>刘亚光</v>
      </c>
      <c r="C38" t="str">
        <f>VLOOKUP(A:A,标准表!C:M,11,0)</f>
        <v>综合部（法律事务部）</v>
      </c>
      <c r="D38" t="str">
        <f>VLOOKUP($A:$A,标准表!C:E,3,0)</f>
        <v>130203196207102415</v>
      </c>
      <c r="E38" t="str">
        <f>VLOOKUP(A:A,'11月工资'!A:D,4,0)</f>
        <v>6217000180023831567</v>
      </c>
      <c r="F38" t="str">
        <f>VLOOKUP(A:A,'11月工资'!A:F,6,0)</f>
        <v>生产操作人员</v>
      </c>
      <c r="G38">
        <f>VLOOKUP(A:A,标准表!C:H,6,0)</f>
        <v>0</v>
      </c>
      <c r="H38">
        <f>VLOOKUP(A:A,标准表!C:I,7,0)</f>
        <v>0</v>
      </c>
      <c r="I38">
        <f>VLOOKUP(A:A,标准表!C:J,8,0)</f>
        <v>0</v>
      </c>
      <c r="J38">
        <f>VLOOKUP($A:$A,标准表!C:G,5,0)</f>
        <v>1.2</v>
      </c>
      <c r="L38">
        <f>VLOOKUP(A:A,单位分配保留两位小数!B:I,8,0)</f>
        <v>2038.78</v>
      </c>
      <c r="M38">
        <f>_xlfn.IFNA(VLOOKUP(A:A,单位分配保留两位小数!B:J,9,0),0)</f>
        <v>0</v>
      </c>
      <c r="N38">
        <f>_xlfn.IFNA(VLOOKUP(A:A,单位分配保留两位小数!B:K,10,0),0)</f>
        <v>0</v>
      </c>
      <c r="O38">
        <f>ROUND(_xlfn.IFNA(VLOOKUP(A:A,单位分配保留两位小数!B:L,11,0),0),2)</f>
        <v>0</v>
      </c>
      <c r="Q38">
        <f t="shared" si="0"/>
        <v>2038.78</v>
      </c>
      <c r="R38">
        <f>_xlfn.IFNA(VLOOKUP(A38,'11月工资'!A:AU,47,0),0)+Q38</f>
        <v>66605.180000000008</v>
      </c>
      <c r="S38">
        <f>VLOOKUP(A:A,'11月工资'!A:AW,49,0)</f>
        <v>0</v>
      </c>
      <c r="T38">
        <f>VLOOKUP(A:A,'11月工资'!A:AZ,52,0)</f>
        <v>0</v>
      </c>
      <c r="U38">
        <f>VLOOKUP(A:A,'11月工资'!A:BA,53,0)</f>
        <v>0</v>
      </c>
      <c r="V38">
        <f>VLOOKUP(A:A,'11月工资'!A:AX,50,0)</f>
        <v>11000</v>
      </c>
      <c r="W38">
        <f>VLOOKUP(A:A,'11月工资'!A:AY,51,0)</f>
        <v>0</v>
      </c>
      <c r="X38">
        <f>VLOOKUP(A:A,'11月工资'!A:AV,48,0)</f>
        <v>55000</v>
      </c>
      <c r="Y38">
        <f>VLOOKUP(A:A,'11月工资'!A:BB,54,0)</f>
        <v>8552.56</v>
      </c>
      <c r="Z38" s="12">
        <f>ROUND(5*MAX(0,(R38-S38-T38-U38-V38-W38-X38-Y38)*{0.6;2;4;5;6;7;9}%-{0;504;3384;6384;10584;17184;36384}),2)</f>
        <v>0</v>
      </c>
      <c r="AB38" s="78">
        <f>VLOOKUP(A:A,'11月工资'!A:BI,61,0)</f>
        <v>0</v>
      </c>
      <c r="AC38" s="6">
        <f t="shared" si="1"/>
        <v>0</v>
      </c>
      <c r="AD38">
        <f t="shared" si="2"/>
        <v>2038.78</v>
      </c>
      <c r="AE38">
        <f>VLOOKUP(A:A,'10月奖金'!A:AC,29,0)</f>
        <v>0</v>
      </c>
      <c r="AF38" s="6">
        <f t="shared" si="3"/>
        <v>0</v>
      </c>
      <c r="AG38">
        <f>VLOOKUP(A:A,'10月奖金'!A:AD,30,0)</f>
        <v>2040</v>
      </c>
      <c r="AH38" s="6">
        <f t="shared" si="4"/>
        <v>-1.2200000000000273</v>
      </c>
      <c r="AI38">
        <f>VLOOKUP(A:A,单位分配保留两位小数!B:N,13,0)</f>
        <v>2038.78</v>
      </c>
      <c r="AJ38">
        <f t="shared" si="5"/>
        <v>0</v>
      </c>
      <c r="AK38">
        <f>_xlfn.IFNA(VLOOKUP(A:A,'11月工资'!A:AQ,43,0),0)</f>
        <v>0</v>
      </c>
      <c r="AL38">
        <f t="shared" si="6"/>
        <v>0</v>
      </c>
      <c r="AM38" s="6">
        <f t="shared" si="7"/>
        <v>-7947.3799999999919</v>
      </c>
    </row>
    <row r="39" spans="1:39" x14ac:dyDescent="0.2">
      <c r="A39" s="7">
        <v>9000146</v>
      </c>
      <c r="B39" t="str">
        <f>VLOOKUP(A39,标准表!C:D,2,0)</f>
        <v>曹小强</v>
      </c>
      <c r="C39" t="str">
        <f>VLOOKUP(A:A,标准表!C:M,11,0)</f>
        <v>综合部（法律事务部）</v>
      </c>
      <c r="D39" t="str">
        <f>VLOOKUP($A:$A,标准表!C:E,3,0)</f>
        <v>130203197003040034</v>
      </c>
      <c r="E39" t="str">
        <f>VLOOKUP(A:A,'11月工资'!A:D,4,0)</f>
        <v>6227000182040029927</v>
      </c>
      <c r="F39" t="str">
        <f>VLOOKUP(A:A,'11月工资'!A:F,6,0)</f>
        <v>生产操作人员</v>
      </c>
      <c r="G39">
        <f>VLOOKUP(A:A,标准表!C:H,6,0)</f>
        <v>0</v>
      </c>
      <c r="H39">
        <f>VLOOKUP(A:A,标准表!C:I,7,0)</f>
        <v>0</v>
      </c>
      <c r="I39">
        <f>VLOOKUP(A:A,标准表!C:J,8,0)</f>
        <v>0</v>
      </c>
      <c r="J39">
        <f>VLOOKUP($A:$A,标准表!C:G,5,0)</f>
        <v>1</v>
      </c>
      <c r="L39">
        <f>VLOOKUP(A:A,单位分配保留两位小数!B:I,8,0)</f>
        <v>1698.98</v>
      </c>
      <c r="M39">
        <f>_xlfn.IFNA(VLOOKUP(A:A,单位分配保留两位小数!B:J,9,0),0)</f>
        <v>0</v>
      </c>
      <c r="N39">
        <f>_xlfn.IFNA(VLOOKUP(A:A,单位分配保留两位小数!B:K,10,0),0)</f>
        <v>0</v>
      </c>
      <c r="O39">
        <f>ROUND(_xlfn.IFNA(VLOOKUP(A:A,单位分配保留两位小数!B:L,11,0),0),2)</f>
        <v>0</v>
      </c>
      <c r="Q39">
        <f t="shared" si="0"/>
        <v>1698.98</v>
      </c>
      <c r="R39">
        <f>_xlfn.IFNA(VLOOKUP(A39,'11月工资'!A:AU,47,0),0)+Q39</f>
        <v>62745.280000000006</v>
      </c>
      <c r="S39">
        <f>VLOOKUP(A:A,'11月工资'!A:AW,49,0)</f>
        <v>1000</v>
      </c>
      <c r="T39">
        <f>VLOOKUP(A:A,'11月工资'!A:AZ,52,0)</f>
        <v>0</v>
      </c>
      <c r="U39">
        <f>VLOOKUP(A:A,'11月工资'!A:BA,53,0)</f>
        <v>0</v>
      </c>
      <c r="V39">
        <f>VLOOKUP(A:A,'11月工资'!A:AX,50,0)</f>
        <v>11000</v>
      </c>
      <c r="W39">
        <f>VLOOKUP(A:A,'11月工资'!A:AY,51,0)</f>
        <v>0</v>
      </c>
      <c r="X39">
        <f>VLOOKUP(A:A,'11月工资'!A:AV,48,0)</f>
        <v>55000</v>
      </c>
      <c r="Y39">
        <f>VLOOKUP(A:A,'11月工资'!A:BB,54,0)</f>
        <v>8176.2</v>
      </c>
      <c r="Z39" s="12">
        <f>ROUND(5*MAX(0,(R39-S39-T39-U39-V39-W39-X39-Y39)*{0.6;2;4;5;6;7;9}%-{0;504;3384;6384;10584;17184;36384}),2)</f>
        <v>0</v>
      </c>
      <c r="AB39" s="78">
        <f>VLOOKUP(A:A,'11月工资'!A:BI,61,0)</f>
        <v>0</v>
      </c>
      <c r="AC39" s="6">
        <f t="shared" si="1"/>
        <v>0</v>
      </c>
      <c r="AD39">
        <f t="shared" si="2"/>
        <v>1698.98</v>
      </c>
      <c r="AE39">
        <f>VLOOKUP(A:A,'10月奖金'!A:AC,29,0)</f>
        <v>0</v>
      </c>
      <c r="AF39" s="6">
        <f t="shared" si="3"/>
        <v>0</v>
      </c>
      <c r="AG39">
        <f>VLOOKUP(A:A,'10月奖金'!A:AD,30,0)</f>
        <v>1700</v>
      </c>
      <c r="AH39" s="6">
        <f t="shared" si="4"/>
        <v>-1.0199999999999818</v>
      </c>
      <c r="AI39">
        <f>VLOOKUP(A:A,单位分配保留两位小数!B:N,13,0)</f>
        <v>1698.98</v>
      </c>
      <c r="AJ39">
        <f t="shared" si="5"/>
        <v>0</v>
      </c>
      <c r="AK39">
        <f>_xlfn.IFNA(VLOOKUP(A:A,'11月工资'!A:AQ,43,0),0)</f>
        <v>0</v>
      </c>
      <c r="AL39">
        <f t="shared" si="6"/>
        <v>0</v>
      </c>
      <c r="AM39" s="6">
        <f t="shared" si="7"/>
        <v>-12430.919999999995</v>
      </c>
    </row>
    <row r="40" spans="1:39" x14ac:dyDescent="0.2">
      <c r="A40" s="7">
        <v>9000147</v>
      </c>
      <c r="B40" t="str">
        <f>VLOOKUP(A40,标准表!C:D,2,0)</f>
        <v>罗绍忠</v>
      </c>
      <c r="C40" t="str">
        <f>VLOOKUP(A:A,标准表!C:M,11,0)</f>
        <v>综合部（法律事务部）</v>
      </c>
      <c r="D40" t="str">
        <f>VLOOKUP($A:$A,标准表!C:E,3,0)</f>
        <v>130203196005071518</v>
      </c>
      <c r="E40" t="str">
        <f>VLOOKUP(A:A,'11月工资'!A:D,4,0)</f>
        <v>6217000180023868965</v>
      </c>
      <c r="F40" t="str">
        <f>VLOOKUP(A:A,'11月工资'!A:F,6,0)</f>
        <v>生产操作人员</v>
      </c>
      <c r="G40">
        <f>VLOOKUP(A:A,标准表!C:H,6,0)</f>
        <v>0</v>
      </c>
      <c r="H40">
        <f>VLOOKUP(A:A,标准表!C:I,7,0)</f>
        <v>0</v>
      </c>
      <c r="I40">
        <f>VLOOKUP(A:A,标准表!C:J,8,0)</f>
        <v>0</v>
      </c>
      <c r="J40">
        <f>VLOOKUP($A:$A,标准表!C:G,5,0)</f>
        <v>1</v>
      </c>
      <c r="L40">
        <f>VLOOKUP(A:A,单位分配保留两位小数!B:I,8,0)</f>
        <v>1698.98</v>
      </c>
      <c r="M40">
        <f>_xlfn.IFNA(VLOOKUP(A:A,单位分配保留两位小数!B:J,9,0),0)</f>
        <v>0</v>
      </c>
      <c r="N40">
        <f>_xlfn.IFNA(VLOOKUP(A:A,单位分配保留两位小数!B:K,10,0),0)</f>
        <v>0</v>
      </c>
      <c r="O40">
        <f>ROUND(_xlfn.IFNA(VLOOKUP(A:A,单位分配保留两位小数!B:L,11,0),0),2)</f>
        <v>0</v>
      </c>
      <c r="Q40">
        <f t="shared" si="0"/>
        <v>1698.98</v>
      </c>
      <c r="R40">
        <f>_xlfn.IFNA(VLOOKUP(A40,'11月工资'!A:AU,47,0),0)+Q40</f>
        <v>60640.600000000006</v>
      </c>
      <c r="S40">
        <f>VLOOKUP(A:A,'11月工资'!A:AW,49,0)</f>
        <v>0</v>
      </c>
      <c r="T40">
        <f>VLOOKUP(A:A,'11月工资'!A:AZ,52,0)</f>
        <v>0</v>
      </c>
      <c r="U40">
        <f>VLOOKUP(A:A,'11月工资'!A:BA,53,0)</f>
        <v>0</v>
      </c>
      <c r="V40">
        <f>VLOOKUP(A:A,'11月工资'!A:AX,50,0)</f>
        <v>0</v>
      </c>
      <c r="W40">
        <f>VLOOKUP(A:A,'11月工资'!A:AY,51,0)</f>
        <v>0</v>
      </c>
      <c r="X40">
        <f>VLOOKUP(A:A,'11月工资'!A:AV,48,0)</f>
        <v>55000</v>
      </c>
      <c r="Y40">
        <f>VLOOKUP(A:A,'11月工资'!A:BB,54,0)</f>
        <v>9482.32</v>
      </c>
      <c r="Z40" s="12">
        <f>ROUND(5*MAX(0,(R40-S40-T40-U40-V40-W40-X40-Y40)*{0.6;2;4;5;6;7;9}%-{0;504;3384;6384;10584;17184;36384}),2)</f>
        <v>0</v>
      </c>
      <c r="AB40" s="78">
        <f>VLOOKUP(A:A,'11月工资'!A:BI,61,0)</f>
        <v>0</v>
      </c>
      <c r="AC40" s="6">
        <f t="shared" si="1"/>
        <v>0</v>
      </c>
      <c r="AD40">
        <f t="shared" si="2"/>
        <v>1698.98</v>
      </c>
      <c r="AE40">
        <f>VLOOKUP(A:A,'10月奖金'!A:AC,29,0)</f>
        <v>0</v>
      </c>
      <c r="AF40" s="6">
        <f t="shared" si="3"/>
        <v>0</v>
      </c>
      <c r="AG40">
        <f>VLOOKUP(A:A,'10月奖金'!A:AD,30,0)</f>
        <v>1700</v>
      </c>
      <c r="AH40" s="6">
        <f t="shared" si="4"/>
        <v>-1.0199999999999818</v>
      </c>
      <c r="AI40">
        <f>VLOOKUP(A:A,单位分配保留两位小数!B:N,13,0)</f>
        <v>1698.98</v>
      </c>
      <c r="AJ40">
        <f t="shared" si="5"/>
        <v>0</v>
      </c>
      <c r="AK40">
        <f>_xlfn.IFNA(VLOOKUP(A:A,'11月工资'!A:AQ,43,0),0)</f>
        <v>0</v>
      </c>
      <c r="AL40">
        <f t="shared" si="6"/>
        <v>0</v>
      </c>
      <c r="AM40" s="6">
        <f t="shared" si="7"/>
        <v>-3841.7199999999939</v>
      </c>
    </row>
    <row r="41" spans="1:39" x14ac:dyDescent="0.2">
      <c r="A41" s="7">
        <v>9000148</v>
      </c>
      <c r="B41" t="str">
        <f>VLOOKUP(A41,标准表!C:D,2,0)</f>
        <v>谢福星</v>
      </c>
      <c r="C41" t="str">
        <f>VLOOKUP(A:A,标准表!C:M,11,0)</f>
        <v>综合部（法律事务部）</v>
      </c>
      <c r="D41" t="str">
        <f>VLOOKUP($A:$A,标准表!C:E,3,0)</f>
        <v>130205198511193915</v>
      </c>
      <c r="E41" t="str">
        <f>VLOOKUP(A:A,'11月工资'!A:D,4,0)</f>
        <v>6217000180031735669</v>
      </c>
      <c r="F41" t="str">
        <f>VLOOKUP(A:A,'11月工资'!A:F,6,0)</f>
        <v>生产操作人员</v>
      </c>
      <c r="G41">
        <f>VLOOKUP(A:A,标准表!C:H,6,0)</f>
        <v>0</v>
      </c>
      <c r="H41">
        <f>VLOOKUP(A:A,标准表!C:I,7,0)</f>
        <v>0</v>
      </c>
      <c r="I41">
        <f>VLOOKUP(A:A,标准表!C:J,8,0)</f>
        <v>0</v>
      </c>
      <c r="J41">
        <f>VLOOKUP($A:$A,标准表!C:G,5,0)</f>
        <v>1.2</v>
      </c>
      <c r="L41">
        <f>VLOOKUP(A:A,单位分配保留两位小数!B:I,8,0)</f>
        <v>2038.78</v>
      </c>
      <c r="M41">
        <f>_xlfn.IFNA(VLOOKUP(A:A,单位分配保留两位小数!B:J,9,0),0)</f>
        <v>0</v>
      </c>
      <c r="N41">
        <f>_xlfn.IFNA(VLOOKUP(A:A,单位分配保留两位小数!B:K,10,0),0)</f>
        <v>0</v>
      </c>
      <c r="O41">
        <f>ROUND(_xlfn.IFNA(VLOOKUP(A:A,单位分配保留两位小数!B:L,11,0),0),2)</f>
        <v>0</v>
      </c>
      <c r="Q41">
        <f t="shared" si="0"/>
        <v>2038.78</v>
      </c>
      <c r="R41">
        <f>_xlfn.IFNA(VLOOKUP(A41,'11月工资'!A:AU,47,0),0)+Q41</f>
        <v>59761.310000000012</v>
      </c>
      <c r="S41">
        <f>VLOOKUP(A:A,'11月工资'!A:AW,49,0)</f>
        <v>5500</v>
      </c>
      <c r="T41">
        <f>VLOOKUP(A:A,'11月工资'!A:AZ,52,0)</f>
        <v>11000</v>
      </c>
      <c r="U41">
        <f>VLOOKUP(A:A,'11月工资'!A:BA,53,0)</f>
        <v>0</v>
      </c>
      <c r="V41">
        <f>VLOOKUP(A:A,'11月工资'!A:AX,50,0)</f>
        <v>0</v>
      </c>
      <c r="W41">
        <f>VLOOKUP(A:A,'11月工资'!A:AY,51,0)</f>
        <v>0</v>
      </c>
      <c r="X41">
        <f>VLOOKUP(A:A,'11月工资'!A:AV,48,0)</f>
        <v>55000</v>
      </c>
      <c r="Y41">
        <f>VLOOKUP(A:A,'11月工资'!A:BB,54,0)</f>
        <v>8134.1399999999994</v>
      </c>
      <c r="Z41" s="12">
        <f>ROUND(5*MAX(0,(R41-S41-T41-U41-V41-W41-X41-Y41)*{0.6;2;4;5;6;7;9}%-{0;504;3384;6384;10584;17184;36384}),2)</f>
        <v>0</v>
      </c>
      <c r="AB41" s="78">
        <f>VLOOKUP(A:A,'11月工资'!A:BI,61,0)</f>
        <v>0</v>
      </c>
      <c r="AC41" s="6">
        <f t="shared" si="1"/>
        <v>0</v>
      </c>
      <c r="AD41">
        <f t="shared" si="2"/>
        <v>2038.78</v>
      </c>
      <c r="AE41">
        <f>VLOOKUP(A:A,'10月奖金'!A:AC,29,0)</f>
        <v>0</v>
      </c>
      <c r="AF41" s="6">
        <f t="shared" si="3"/>
        <v>0</v>
      </c>
      <c r="AG41">
        <f>VLOOKUP(A:A,'10月奖金'!A:AD,30,0)</f>
        <v>2040</v>
      </c>
      <c r="AH41" s="6">
        <f t="shared" si="4"/>
        <v>-1.2200000000000273</v>
      </c>
      <c r="AI41">
        <f>VLOOKUP(A:A,单位分配保留两位小数!B:N,13,0)</f>
        <v>2038.78</v>
      </c>
      <c r="AJ41">
        <f t="shared" si="5"/>
        <v>0</v>
      </c>
      <c r="AK41">
        <f>_xlfn.IFNA(VLOOKUP(A:A,'11月工资'!A:AQ,43,0),0)</f>
        <v>0</v>
      </c>
      <c r="AL41">
        <f t="shared" si="6"/>
        <v>0</v>
      </c>
      <c r="AM41" s="6">
        <f t="shared" si="7"/>
        <v>-19872.829999999987</v>
      </c>
    </row>
    <row r="42" spans="1:39" x14ac:dyDescent="0.2">
      <c r="A42" s="7">
        <v>9000149</v>
      </c>
      <c r="B42" t="str">
        <f>VLOOKUP(A42,标准表!C:D,2,0)</f>
        <v>吴顺奇</v>
      </c>
      <c r="C42" t="str">
        <f>VLOOKUP(A:A,标准表!C:M,11,0)</f>
        <v>综合部（法律事务部）</v>
      </c>
      <c r="D42" t="str">
        <f>VLOOKUP($A:$A,标准表!C:E,3,0)</f>
        <v>130203196410123019</v>
      </c>
      <c r="E42" t="str">
        <f>VLOOKUP(A:A,'11月工资'!A:D,4,0)</f>
        <v>6217000180026761514</v>
      </c>
      <c r="F42" t="str">
        <f>VLOOKUP(A:A,'11月工资'!A:F,6,0)</f>
        <v>生产操作人员</v>
      </c>
      <c r="G42">
        <f>VLOOKUP(A:A,标准表!C:H,6,0)</f>
        <v>0</v>
      </c>
      <c r="H42">
        <f>VLOOKUP(A:A,标准表!C:I,7,0)</f>
        <v>0</v>
      </c>
      <c r="I42">
        <f>VLOOKUP(A:A,标准表!C:J,8,0)</f>
        <v>0</v>
      </c>
      <c r="J42">
        <f>VLOOKUP($A:$A,标准表!C:G,5,0)</f>
        <v>1</v>
      </c>
      <c r="L42">
        <f>VLOOKUP(A:A,单位分配保留两位小数!B:I,8,0)</f>
        <v>1698.98</v>
      </c>
      <c r="M42">
        <f>_xlfn.IFNA(VLOOKUP(A:A,单位分配保留两位小数!B:J,9,0),0)</f>
        <v>0</v>
      </c>
      <c r="N42">
        <f>_xlfn.IFNA(VLOOKUP(A:A,单位分配保留两位小数!B:K,10,0),0)</f>
        <v>0</v>
      </c>
      <c r="O42">
        <f>ROUND(_xlfn.IFNA(VLOOKUP(A:A,单位分配保留两位小数!B:L,11,0),0),2)</f>
        <v>0</v>
      </c>
      <c r="Q42">
        <f t="shared" si="0"/>
        <v>1698.98</v>
      </c>
      <c r="R42">
        <f>_xlfn.IFNA(VLOOKUP(A42,'11月工资'!A:AU,47,0),0)+Q42</f>
        <v>62638.8</v>
      </c>
      <c r="S42">
        <f>VLOOKUP(A:A,'11月工资'!A:AW,49,0)</f>
        <v>0</v>
      </c>
      <c r="T42">
        <f>VLOOKUP(A:A,'11月工资'!A:AZ,52,0)</f>
        <v>11000</v>
      </c>
      <c r="U42">
        <f>VLOOKUP(A:A,'11月工资'!A:BA,53,0)</f>
        <v>0</v>
      </c>
      <c r="V42">
        <f>VLOOKUP(A:A,'11月工资'!A:AX,50,0)</f>
        <v>0</v>
      </c>
      <c r="W42">
        <f>VLOOKUP(A:A,'11月工资'!A:AY,51,0)</f>
        <v>0</v>
      </c>
      <c r="X42">
        <f>VLOOKUP(A:A,'11月工资'!A:AV,48,0)</f>
        <v>55000</v>
      </c>
      <c r="Y42">
        <f>VLOOKUP(A:A,'11月工资'!A:BB,54,0)</f>
        <v>9120.4499999999989</v>
      </c>
      <c r="Z42" s="12">
        <f>ROUND(5*MAX(0,(R42-S42-T42-U42-V42-W42-X42-Y42)*{0.6;2;4;5;6;7;9}%-{0;504;3384;6384;10584;17184;36384}),2)</f>
        <v>0</v>
      </c>
      <c r="AB42" s="78">
        <f>VLOOKUP(A:A,'11月工资'!A:BI,61,0)</f>
        <v>0</v>
      </c>
      <c r="AC42" s="6">
        <f t="shared" si="1"/>
        <v>0</v>
      </c>
      <c r="AD42">
        <f t="shared" si="2"/>
        <v>1698.98</v>
      </c>
      <c r="AE42">
        <f>VLOOKUP(A:A,'10月奖金'!A:AC,29,0)</f>
        <v>0</v>
      </c>
      <c r="AF42" s="6">
        <f t="shared" si="3"/>
        <v>0</v>
      </c>
      <c r="AG42">
        <f>VLOOKUP(A:A,'10月奖金'!A:AD,30,0)</f>
        <v>1700</v>
      </c>
      <c r="AH42" s="6">
        <f t="shared" si="4"/>
        <v>-1.0199999999999818</v>
      </c>
      <c r="AI42">
        <f>VLOOKUP(A:A,单位分配保留两位小数!B:N,13,0)</f>
        <v>1698.98</v>
      </c>
      <c r="AJ42">
        <f t="shared" si="5"/>
        <v>0</v>
      </c>
      <c r="AK42">
        <f>_xlfn.IFNA(VLOOKUP(A:A,'11月工资'!A:AQ,43,0),0)</f>
        <v>0</v>
      </c>
      <c r="AL42">
        <f t="shared" si="6"/>
        <v>0</v>
      </c>
      <c r="AM42" s="6">
        <f t="shared" si="7"/>
        <v>-12481.649999999996</v>
      </c>
    </row>
    <row r="43" spans="1:39" x14ac:dyDescent="0.2">
      <c r="A43" s="7">
        <v>9000150</v>
      </c>
      <c r="B43" t="str">
        <f>VLOOKUP(A43,标准表!C:D,2,0)</f>
        <v>王建新</v>
      </c>
      <c r="C43" t="str">
        <f>VLOOKUP(A:A,标准表!C:M,11,0)</f>
        <v>党委办公室</v>
      </c>
      <c r="D43" t="str">
        <f>VLOOKUP($A:$A,标准表!C:E,3,0)</f>
        <v>130203197210022111</v>
      </c>
      <c r="E43" t="str">
        <f>VLOOKUP(A:A,'11月工资'!A:D,4,0)</f>
        <v>6217000180023868882</v>
      </c>
      <c r="F43" t="str">
        <f>VLOOKUP(A:A,'11月工资'!A:F,6,0)</f>
        <v>经营管理-其他</v>
      </c>
      <c r="G43">
        <f>VLOOKUP(A:A,标准表!C:H,6,0)</f>
        <v>9066</v>
      </c>
      <c r="H43">
        <f>VLOOKUP(A:A,标准表!C:I,7,0)</f>
        <v>0</v>
      </c>
      <c r="I43">
        <f>VLOOKUP(A:A,标准表!C:J,8,0)</f>
        <v>0</v>
      </c>
      <c r="J43">
        <f>VLOOKUP($A:$A,标准表!C:G,5,0)</f>
        <v>0</v>
      </c>
      <c r="L43">
        <f>VLOOKUP(A:A,单位分配保留两位小数!B:I,8,0)</f>
        <v>9016.86</v>
      </c>
      <c r="M43">
        <f>_xlfn.IFNA(VLOOKUP(A:A,单位分配保留两位小数!B:J,9,0),0)</f>
        <v>0</v>
      </c>
      <c r="N43">
        <f>_xlfn.IFNA(VLOOKUP(A:A,单位分配保留两位小数!B:K,10,0),0)</f>
        <v>0</v>
      </c>
      <c r="O43">
        <f>ROUND(_xlfn.IFNA(VLOOKUP(A:A,单位分配保留两位小数!B:L,11,0),0),2)</f>
        <v>0</v>
      </c>
      <c r="Q43">
        <f t="shared" si="0"/>
        <v>9016.86</v>
      </c>
      <c r="R43">
        <f>_xlfn.IFNA(VLOOKUP(A43,'11月工资'!A:AU,47,0),0)+Q43</f>
        <v>128398.22</v>
      </c>
      <c r="S43">
        <f>VLOOKUP(A:A,'11月工资'!A:AW,49,0)</f>
        <v>11000</v>
      </c>
      <c r="T43">
        <f>VLOOKUP(A:A,'11月工资'!A:AZ,52,0)</f>
        <v>0</v>
      </c>
      <c r="U43">
        <f>VLOOKUP(A:A,'11月工资'!A:BA,53,0)</f>
        <v>0</v>
      </c>
      <c r="V43">
        <f>VLOOKUP(A:A,'11月工资'!A:AX,50,0)</f>
        <v>11000</v>
      </c>
      <c r="W43">
        <f>VLOOKUP(A:A,'11月工资'!A:AY,51,0)</f>
        <v>0</v>
      </c>
      <c r="X43">
        <f>VLOOKUP(A:A,'11月工资'!A:AV,48,0)</f>
        <v>55000</v>
      </c>
      <c r="Y43">
        <f>VLOOKUP(A:A,'11月工资'!A:BB,54,0)</f>
        <v>21111.22</v>
      </c>
      <c r="Z43" s="12">
        <f>ROUND(5*MAX(0,(R43-S43-T43-U43-V43-W43-X43-Y43)*{0.6;2;4;5;6;7;9}%-{0;504;3384;6384;10584;17184;36384}),2)</f>
        <v>908.61</v>
      </c>
      <c r="AB43" s="78">
        <f>VLOOKUP(A:A,'11月工资'!A:BI,61,0)</f>
        <v>759.88</v>
      </c>
      <c r="AC43" s="6">
        <f t="shared" si="1"/>
        <v>148.72999999999999</v>
      </c>
      <c r="AD43">
        <f t="shared" si="2"/>
        <v>8868.130000000001</v>
      </c>
      <c r="AE43">
        <f>VLOOKUP(A:A,'10月奖金'!A:AC,29,0)</f>
        <v>93.33</v>
      </c>
      <c r="AF43" s="6">
        <f t="shared" si="3"/>
        <v>55.399999999999991</v>
      </c>
      <c r="AG43">
        <f>VLOOKUP(A:A,'10月奖金'!A:AD,30,0)</f>
        <v>7087.14</v>
      </c>
      <c r="AH43" s="6">
        <f t="shared" si="4"/>
        <v>1780.9900000000007</v>
      </c>
      <c r="AI43">
        <f>VLOOKUP(A:A,单位分配保留两位小数!B:N,13,0)</f>
        <v>9016.86</v>
      </c>
      <c r="AJ43">
        <f t="shared" si="5"/>
        <v>0</v>
      </c>
      <c r="AK43">
        <f>_xlfn.IFNA(VLOOKUP(A:A,'11月工资'!A:AQ,43,0),0)</f>
        <v>0</v>
      </c>
      <c r="AL43">
        <f t="shared" si="6"/>
        <v>148.72999999999999</v>
      </c>
      <c r="AM43" s="6">
        <f t="shared" si="7"/>
        <v>30287</v>
      </c>
    </row>
    <row r="44" spans="1:39" x14ac:dyDescent="0.2">
      <c r="A44" s="7">
        <v>9000151</v>
      </c>
      <c r="B44" t="str">
        <f>VLOOKUP(A44,标准表!C:D,2,0)</f>
        <v>巴健磊</v>
      </c>
      <c r="C44" t="str">
        <f>VLOOKUP(A:A,标准表!C:M,11,0)</f>
        <v>生活服务中心</v>
      </c>
      <c r="D44" t="str">
        <f>VLOOKUP($A:$A,标准表!C:E,3,0)</f>
        <v>130203198201073018</v>
      </c>
      <c r="E44" t="str">
        <f>VLOOKUP(A:A,'11月工资'!A:D,4,0)</f>
        <v>6217000180032375531</v>
      </c>
      <c r="F44" t="str">
        <f>VLOOKUP(A:A,'11月工资'!A:F,6,0)</f>
        <v>专业技术人员</v>
      </c>
      <c r="G44">
        <f>VLOOKUP(A:A,标准表!C:H,6,0)</f>
        <v>0</v>
      </c>
      <c r="H44">
        <f>VLOOKUP(A:A,标准表!C:I,7,0)</f>
        <v>0</v>
      </c>
      <c r="I44">
        <f>VLOOKUP(A:A,标准表!C:J,8,0)</f>
        <v>0</v>
      </c>
      <c r="J44">
        <f>VLOOKUP($A:$A,标准表!C:G,5,0)</f>
        <v>1.65</v>
      </c>
      <c r="L44">
        <f>VLOOKUP(A:A,单位分配保留两位小数!B:I,8,0)</f>
        <v>2802.48</v>
      </c>
      <c r="M44">
        <f>_xlfn.IFNA(VLOOKUP(A:A,单位分配保留两位小数!B:J,9,0),0)</f>
        <v>0</v>
      </c>
      <c r="N44">
        <f>_xlfn.IFNA(VLOOKUP(A:A,单位分配保留两位小数!B:K,10,0),0)</f>
        <v>0</v>
      </c>
      <c r="O44">
        <f>ROUND(_xlfn.IFNA(VLOOKUP(A:A,单位分配保留两位小数!B:L,11,0),0),2)</f>
        <v>0</v>
      </c>
      <c r="Q44">
        <f t="shared" si="0"/>
        <v>2802.48</v>
      </c>
      <c r="R44">
        <f>_xlfn.IFNA(VLOOKUP(A44,'11月工资'!A:AU,47,0),0)+Q44</f>
        <v>62954.350000000006</v>
      </c>
      <c r="S44">
        <f>VLOOKUP(A:A,'11月工资'!A:AW,49,0)</f>
        <v>0</v>
      </c>
      <c r="T44">
        <f>VLOOKUP(A:A,'11月工资'!A:AZ,52,0)</f>
        <v>0</v>
      </c>
      <c r="U44">
        <f>VLOOKUP(A:A,'11月工资'!A:BA,53,0)</f>
        <v>0</v>
      </c>
      <c r="V44">
        <f>VLOOKUP(A:A,'11月工资'!A:AX,50,0)</f>
        <v>22000</v>
      </c>
      <c r="W44">
        <f>VLOOKUP(A:A,'11月工资'!A:AY,51,0)</f>
        <v>0</v>
      </c>
      <c r="X44">
        <f>VLOOKUP(A:A,'11月工资'!A:AV,48,0)</f>
        <v>55000</v>
      </c>
      <c r="Y44">
        <f>VLOOKUP(A:A,'11月工资'!A:BB,54,0)</f>
        <v>7403.36</v>
      </c>
      <c r="Z44" s="12">
        <f>ROUND(5*MAX(0,(R44-S44-T44-U44-V44-W44-X44-Y44)*{0.6;2;4;5;6;7;9}%-{0;504;3384;6384;10584;17184;36384}),2)</f>
        <v>0</v>
      </c>
      <c r="AB44" s="78">
        <f>VLOOKUP(A:A,'11月工资'!A:BI,61,0)</f>
        <v>0</v>
      </c>
      <c r="AC44" s="6">
        <f t="shared" si="1"/>
        <v>0</v>
      </c>
      <c r="AD44">
        <f t="shared" si="2"/>
        <v>2802.48</v>
      </c>
      <c r="AE44">
        <f>VLOOKUP(A:A,'10月奖金'!A:AC,29,0)</f>
        <v>0</v>
      </c>
      <c r="AF44" s="6">
        <f t="shared" si="3"/>
        <v>0</v>
      </c>
      <c r="AG44">
        <f>VLOOKUP(A:A,'10月奖金'!A:AD,30,0)</f>
        <v>2805</v>
      </c>
      <c r="AH44" s="6">
        <f t="shared" si="4"/>
        <v>-2.5199999999999818</v>
      </c>
      <c r="AI44">
        <f>VLOOKUP(A:A,单位分配保留两位小数!B:N,13,0)</f>
        <v>2802.48</v>
      </c>
      <c r="AJ44">
        <f t="shared" si="5"/>
        <v>0</v>
      </c>
      <c r="AK44">
        <f>_xlfn.IFNA(VLOOKUP(A:A,'11月工资'!A:AQ,43,0),0)</f>
        <v>0</v>
      </c>
      <c r="AL44">
        <f t="shared" si="6"/>
        <v>0</v>
      </c>
      <c r="AM44" s="6">
        <f t="shared" si="7"/>
        <v>-21449.009999999995</v>
      </c>
    </row>
    <row r="45" spans="1:39" x14ac:dyDescent="0.2">
      <c r="A45" s="7">
        <v>9000152</v>
      </c>
      <c r="B45" t="str">
        <f>VLOOKUP(A45,标准表!C:D,2,0)</f>
        <v>苏山</v>
      </c>
      <c r="C45" t="str">
        <f>VLOOKUP(A:A,标准表!C:M,11,0)</f>
        <v>党委组织部（人力资源部）</v>
      </c>
      <c r="D45" t="str">
        <f>VLOOKUP($A:$A,标准表!C:E,3,0)</f>
        <v>131002198604292016</v>
      </c>
      <c r="E45" t="str">
        <f>VLOOKUP(A:A,'11月工资'!A:D,4,0)</f>
        <v>6217000180031743630</v>
      </c>
      <c r="F45" t="str">
        <f>VLOOKUP(A:A,'11月工资'!A:F,6,0)</f>
        <v>经营管理-其他</v>
      </c>
      <c r="G45">
        <f>VLOOKUP(A:A,标准表!C:H,6,0)</f>
        <v>0</v>
      </c>
      <c r="H45">
        <f>VLOOKUP(A:A,标准表!C:I,7,0)</f>
        <v>0</v>
      </c>
      <c r="I45">
        <f>VLOOKUP(A:A,标准表!C:J,8,0)</f>
        <v>0</v>
      </c>
      <c r="J45">
        <f>VLOOKUP($A:$A,标准表!C:G,5,0)</f>
        <v>3.6</v>
      </c>
      <c r="L45">
        <f>VLOOKUP(A:A,单位分配保留两位小数!B:I,8,0)</f>
        <v>6116.33</v>
      </c>
      <c r="M45">
        <f>_xlfn.IFNA(VLOOKUP(A:A,单位分配保留两位小数!B:J,9,0),0)</f>
        <v>0</v>
      </c>
      <c r="N45">
        <f>_xlfn.IFNA(VLOOKUP(A:A,单位分配保留两位小数!B:K,10,0),0)</f>
        <v>0</v>
      </c>
      <c r="O45">
        <f>ROUND(_xlfn.IFNA(VLOOKUP(A:A,单位分配保留两位小数!B:L,11,0),0),2)</f>
        <v>0</v>
      </c>
      <c r="Q45">
        <f t="shared" si="0"/>
        <v>6116.33</v>
      </c>
      <c r="R45">
        <f>_xlfn.IFNA(VLOOKUP(A45,'11月工资'!A:AU,47,0),0)+Q45</f>
        <v>104601.62</v>
      </c>
      <c r="S45">
        <f>VLOOKUP(A:A,'11月工资'!A:AW,49,0)</f>
        <v>0</v>
      </c>
      <c r="T45">
        <f>VLOOKUP(A:A,'11月工资'!A:AZ,52,0)</f>
        <v>11000</v>
      </c>
      <c r="U45">
        <f>VLOOKUP(A:A,'11月工资'!A:BA,53,0)</f>
        <v>0</v>
      </c>
      <c r="V45">
        <f>VLOOKUP(A:A,'11月工资'!A:AX,50,0)</f>
        <v>0</v>
      </c>
      <c r="W45">
        <f>VLOOKUP(A:A,'11月工资'!A:AY,51,0)</f>
        <v>4400</v>
      </c>
      <c r="X45">
        <f>VLOOKUP(A:A,'11月工资'!A:AV,48,0)</f>
        <v>55000</v>
      </c>
      <c r="Y45">
        <f>VLOOKUP(A:A,'11月工资'!A:BB,54,0)</f>
        <v>11070</v>
      </c>
      <c r="Z45" s="12">
        <f>ROUND(5*MAX(0,(R45-S45-T45-U45-V45-W45-X45-Y45)*{0.6;2;4;5;6;7;9}%-{0;504;3384;6384;10584;17184;36384}),2)</f>
        <v>693.95</v>
      </c>
      <c r="AB45" s="78">
        <f>VLOOKUP(A:A,'11月工资'!A:BI,61,0)</f>
        <v>637.4</v>
      </c>
      <c r="AC45" s="6">
        <f t="shared" si="1"/>
        <v>56.55</v>
      </c>
      <c r="AD45">
        <f t="shared" si="2"/>
        <v>6059.78</v>
      </c>
      <c r="AE45">
        <f>VLOOKUP(A:A,'10月奖金'!A:AC,29,0)</f>
        <v>46.62</v>
      </c>
      <c r="AF45" s="6">
        <f t="shared" si="3"/>
        <v>9.93</v>
      </c>
      <c r="AG45">
        <f>VLOOKUP(A:A,'10月奖金'!A:AD,30,0)</f>
        <v>6073.38</v>
      </c>
      <c r="AH45" s="6">
        <f t="shared" si="4"/>
        <v>-13.600000000000364</v>
      </c>
      <c r="AI45">
        <f>VLOOKUP(A:A,单位分配保留两位小数!B:N,13,0)</f>
        <v>6116.33</v>
      </c>
      <c r="AJ45">
        <f t="shared" si="5"/>
        <v>0</v>
      </c>
      <c r="AK45">
        <f>_xlfn.IFNA(VLOOKUP(A:A,'11月工资'!A:AQ,43,0),0)</f>
        <v>0</v>
      </c>
      <c r="AL45">
        <f t="shared" si="6"/>
        <v>56.55</v>
      </c>
      <c r="AM45" s="6">
        <f t="shared" si="7"/>
        <v>23131.619999999995</v>
      </c>
    </row>
    <row r="46" spans="1:39" x14ac:dyDescent="0.2">
      <c r="A46" s="7">
        <v>9000153</v>
      </c>
      <c r="B46" t="str">
        <f>VLOOKUP(A46,标准表!C:D,2,0)</f>
        <v>王少伟</v>
      </c>
      <c r="C46" t="str">
        <f>VLOOKUP(A:A,标准表!C:M,11,0)</f>
        <v>党委组织部（人力资源部）</v>
      </c>
      <c r="D46" t="str">
        <f>VLOOKUP($A:$A,标准表!C:E,3,0)</f>
        <v>130203197105171529</v>
      </c>
      <c r="E46" t="str">
        <f>VLOOKUP(A:A,'11月工资'!A:D,4,0)</f>
        <v>6217000180031743648</v>
      </c>
      <c r="F46" t="str">
        <f>VLOOKUP(A:A,'11月工资'!A:F,6,0)</f>
        <v>经营管理-其他</v>
      </c>
      <c r="G46">
        <f>VLOOKUP(A:A,标准表!C:H,6,0)</f>
        <v>0</v>
      </c>
      <c r="H46">
        <f>VLOOKUP(A:A,标准表!C:I,7,0)</f>
        <v>0</v>
      </c>
      <c r="I46">
        <f>VLOOKUP(A:A,标准表!C:J,8,0)</f>
        <v>0</v>
      </c>
      <c r="J46">
        <f>VLOOKUP($A:$A,标准表!C:G,5,0)</f>
        <v>4.5</v>
      </c>
      <c r="L46">
        <f>VLOOKUP(A:A,单位分配保留两位小数!B:I,8,0)</f>
        <v>7645.41</v>
      </c>
      <c r="M46">
        <f>_xlfn.IFNA(VLOOKUP(A:A,单位分配保留两位小数!B:J,9,0),0)</f>
        <v>0</v>
      </c>
      <c r="N46">
        <f>_xlfn.IFNA(VLOOKUP(A:A,单位分配保留两位小数!B:K,10,0),0)</f>
        <v>0</v>
      </c>
      <c r="O46">
        <f>ROUND(_xlfn.IFNA(VLOOKUP(A:A,单位分配保留两位小数!B:L,11,0),0),2)</f>
        <v>0</v>
      </c>
      <c r="Q46">
        <f t="shared" si="0"/>
        <v>7645.41</v>
      </c>
      <c r="R46">
        <f>_xlfn.IFNA(VLOOKUP(A46,'11月工资'!A:AU,47,0),0)+Q46</f>
        <v>127004.85</v>
      </c>
      <c r="S46">
        <f>VLOOKUP(A:A,'11月工资'!A:AW,49,0)</f>
        <v>11000</v>
      </c>
      <c r="T46">
        <f>VLOOKUP(A:A,'11月工资'!A:AZ,52,0)</f>
        <v>0</v>
      </c>
      <c r="U46">
        <f>VLOOKUP(A:A,'11月工资'!A:BA,53,0)</f>
        <v>0</v>
      </c>
      <c r="V46">
        <f>VLOOKUP(A:A,'11月工资'!A:AX,50,0)</f>
        <v>7700</v>
      </c>
      <c r="W46">
        <f>VLOOKUP(A:A,'11月工资'!A:AY,51,0)</f>
        <v>0</v>
      </c>
      <c r="X46">
        <f>VLOOKUP(A:A,'11月工资'!A:AV,48,0)</f>
        <v>55000</v>
      </c>
      <c r="Y46">
        <f>VLOOKUP(A:A,'11月工资'!A:BB,54,0)</f>
        <v>18551.580000000002</v>
      </c>
      <c r="Z46" s="12">
        <f>ROUND(5*MAX(0,(R46-S46-T46-U46-V46-W46-X46-Y46)*{0.6;2;4;5;6;7;9}%-{0;504;3384;6384;10584;17184;36384}),2)</f>
        <v>1042.5999999999999</v>
      </c>
      <c r="AB46" s="78">
        <f>VLOOKUP(A:A,'11月工资'!A:BI,61,0)</f>
        <v>955.99</v>
      </c>
      <c r="AC46" s="6">
        <f t="shared" si="1"/>
        <v>86.61</v>
      </c>
      <c r="AD46">
        <f t="shared" si="2"/>
        <v>7558.8</v>
      </c>
      <c r="AE46">
        <f>VLOOKUP(A:A,'10月奖金'!A:AC,29,0)</f>
        <v>76.09</v>
      </c>
      <c r="AF46" s="6">
        <f t="shared" si="3"/>
        <v>10.519999999999996</v>
      </c>
      <c r="AG46">
        <f>VLOOKUP(A:A,'10月奖金'!A:AD,30,0)</f>
        <v>7573.91</v>
      </c>
      <c r="AH46" s="6">
        <f t="shared" si="4"/>
        <v>-15.109999999999673</v>
      </c>
      <c r="AI46">
        <f>VLOOKUP(A:A,单位分配保留两位小数!B:N,13,0)</f>
        <v>7645.41</v>
      </c>
      <c r="AJ46">
        <f t="shared" si="5"/>
        <v>0</v>
      </c>
      <c r="AK46">
        <f>_xlfn.IFNA(VLOOKUP(A:A,'11月工资'!A:AQ,43,0),0)</f>
        <v>0</v>
      </c>
      <c r="AL46">
        <f t="shared" si="6"/>
        <v>86.61</v>
      </c>
      <c r="AM46" s="6">
        <f t="shared" si="7"/>
        <v>34753.270000000004</v>
      </c>
    </row>
    <row r="47" spans="1:39" x14ac:dyDescent="0.2">
      <c r="A47" s="7">
        <v>9000154</v>
      </c>
      <c r="B47" t="str">
        <f>VLOOKUP(A47,标准表!C:D,2,0)</f>
        <v>蔡佳霖</v>
      </c>
      <c r="C47" t="str">
        <f>VLOOKUP(A:A,标准表!C:M,11,0)</f>
        <v>党委组织部（人力资源部）</v>
      </c>
      <c r="D47" t="str">
        <f>VLOOKUP($A:$A,标准表!C:E,3,0)</f>
        <v>130206199108241834</v>
      </c>
      <c r="E47" t="str">
        <f>VLOOKUP(A:A,'11月工资'!A:D,4,0)</f>
        <v>6217000180015165347</v>
      </c>
      <c r="F47" t="str">
        <f>VLOOKUP(A:A,'11月工资'!A:F,6,0)</f>
        <v>专业技术人员</v>
      </c>
      <c r="G47">
        <f>VLOOKUP(A:A,标准表!C:H,6,0)</f>
        <v>0</v>
      </c>
      <c r="H47">
        <f>VLOOKUP(A:A,标准表!C:I,7,0)</f>
        <v>0</v>
      </c>
      <c r="I47">
        <f>VLOOKUP(A:A,标准表!C:J,8,0)</f>
        <v>0</v>
      </c>
      <c r="J47">
        <f>VLOOKUP($A:$A,标准表!C:G,5,0)</f>
        <v>2.15</v>
      </c>
      <c r="L47">
        <f>VLOOKUP(A:A,单位分配保留两位小数!B:I,8,0)</f>
        <v>3652.81</v>
      </c>
      <c r="M47">
        <f>_xlfn.IFNA(VLOOKUP(A:A,单位分配保留两位小数!B:J,9,0),0)</f>
        <v>0</v>
      </c>
      <c r="N47">
        <f>_xlfn.IFNA(VLOOKUP(A:A,单位分配保留两位小数!B:K,10,0),0)</f>
        <v>0</v>
      </c>
      <c r="O47">
        <f>ROUND(_xlfn.IFNA(VLOOKUP(A:A,单位分配保留两位小数!B:L,11,0),0),2)</f>
        <v>0</v>
      </c>
      <c r="Q47">
        <f t="shared" si="0"/>
        <v>3652.81</v>
      </c>
      <c r="R47">
        <f>_xlfn.IFNA(VLOOKUP(A47,'11月工资'!A:AU,47,0),0)+Q47</f>
        <v>75291.53</v>
      </c>
      <c r="S47">
        <f>VLOOKUP(A:A,'11月工资'!A:AW,49,0)</f>
        <v>0</v>
      </c>
      <c r="T47">
        <f>VLOOKUP(A:A,'11月工资'!A:AZ,52,0)</f>
        <v>5500</v>
      </c>
      <c r="U47">
        <f>VLOOKUP(A:A,'11月工资'!A:BA,53,0)</f>
        <v>0</v>
      </c>
      <c r="V47">
        <f>VLOOKUP(A:A,'11月工资'!A:AX,50,0)</f>
        <v>0</v>
      </c>
      <c r="W47">
        <f>VLOOKUP(A:A,'11月工资'!A:AY,51,0)</f>
        <v>0</v>
      </c>
      <c r="X47">
        <f>VLOOKUP(A:A,'11月工资'!A:AV,48,0)</f>
        <v>55000</v>
      </c>
      <c r="Y47">
        <f>VLOOKUP(A:A,'11月工资'!A:BB,54,0)</f>
        <v>9750.66</v>
      </c>
      <c r="Z47" s="12">
        <f>ROUND(5*MAX(0,(R47-S47-T47-U47-V47-W47-X47-Y47)*{0.6;2;4;5;6;7;9}%-{0;504;3384;6384;10584;17184;36384}),2)</f>
        <v>151.22999999999999</v>
      </c>
      <c r="AB47" s="78">
        <f>VLOOKUP(A:A,'11月工资'!A:BI,61,0)</f>
        <v>137.33000000000001</v>
      </c>
      <c r="AC47" s="6">
        <f t="shared" si="1"/>
        <v>13.9</v>
      </c>
      <c r="AD47">
        <f t="shared" si="2"/>
        <v>3638.91</v>
      </c>
      <c r="AE47">
        <f>VLOOKUP(A:A,'10月奖金'!A:AC,29,0)</f>
        <v>15.65</v>
      </c>
      <c r="AF47" s="6">
        <f t="shared" si="3"/>
        <v>-1.75</v>
      </c>
      <c r="AG47">
        <f>VLOOKUP(A:A,'10月奖金'!A:AD,30,0)</f>
        <v>3639.35</v>
      </c>
      <c r="AH47" s="6">
        <f t="shared" si="4"/>
        <v>-0.44000000000005457</v>
      </c>
      <c r="AI47">
        <f>VLOOKUP(A:A,单位分配保留两位小数!B:N,13,0)</f>
        <v>3652.81</v>
      </c>
      <c r="AJ47">
        <f t="shared" si="5"/>
        <v>0</v>
      </c>
      <c r="AK47">
        <f>_xlfn.IFNA(VLOOKUP(A:A,'11月工资'!A:AQ,43,0),0)</f>
        <v>0</v>
      </c>
      <c r="AL47">
        <f t="shared" si="6"/>
        <v>13.9</v>
      </c>
      <c r="AM47" s="6">
        <f t="shared" si="7"/>
        <v>5040.869999999999</v>
      </c>
    </row>
    <row r="48" spans="1:39" x14ac:dyDescent="0.2">
      <c r="A48" s="7">
        <v>9000155</v>
      </c>
      <c r="B48" t="str">
        <f>VLOOKUP(A48,标准表!C:D,2,0)</f>
        <v>曹欣欣</v>
      </c>
      <c r="C48" t="str">
        <f>VLOOKUP(A:A,标准表!C:M,11,0)</f>
        <v>工会
（团委）</v>
      </c>
      <c r="D48" t="str">
        <f>VLOOKUP($A:$A,标准表!C:E,3,0)</f>
        <v>130203197408252166</v>
      </c>
      <c r="E48" t="str">
        <f>VLOOKUP(A:A,'11月工资'!A:D,4,0)</f>
        <v>6217000180031735529</v>
      </c>
      <c r="F48" t="str">
        <f>VLOOKUP(A:A,'11月工资'!A:F,6,0)</f>
        <v>经营管理-其他</v>
      </c>
      <c r="G48">
        <f>VLOOKUP(A:A,标准表!C:H,6,0)</f>
        <v>0</v>
      </c>
      <c r="H48">
        <f>VLOOKUP(A:A,标准表!C:I,7,0)</f>
        <v>0</v>
      </c>
      <c r="I48">
        <f>VLOOKUP(A:A,标准表!C:J,8,0)</f>
        <v>0</v>
      </c>
      <c r="J48">
        <f>VLOOKUP($A:$A,标准表!C:G,5,0)</f>
        <v>3.6</v>
      </c>
      <c r="L48">
        <f>VLOOKUP(A:A,单位分配保留两位小数!B:I,8,0)</f>
        <v>6116.33</v>
      </c>
      <c r="M48">
        <f>_xlfn.IFNA(VLOOKUP(A:A,单位分配保留两位小数!B:J,9,0),0)</f>
        <v>0</v>
      </c>
      <c r="N48">
        <f>_xlfn.IFNA(VLOOKUP(A:A,单位分配保留两位小数!B:K,10,0),0)</f>
        <v>0</v>
      </c>
      <c r="O48">
        <f>ROUND(_xlfn.IFNA(VLOOKUP(A:A,单位分配保留两位小数!B:L,11,0),0),2)</f>
        <v>0</v>
      </c>
      <c r="Q48">
        <f t="shared" si="0"/>
        <v>6116.33</v>
      </c>
      <c r="R48">
        <f>_xlfn.IFNA(VLOOKUP(A48,'11月工资'!A:AU,47,0),0)+Q48</f>
        <v>105447.76</v>
      </c>
      <c r="S48">
        <f>VLOOKUP(A:A,'11月工资'!A:AW,49,0)</f>
        <v>11000</v>
      </c>
      <c r="T48">
        <f>VLOOKUP(A:A,'11月工资'!A:AZ,52,0)</f>
        <v>0</v>
      </c>
      <c r="U48">
        <f>VLOOKUP(A:A,'11月工资'!A:BA,53,0)</f>
        <v>0</v>
      </c>
      <c r="V48">
        <f>VLOOKUP(A:A,'11月工资'!A:AX,50,0)</f>
        <v>11000</v>
      </c>
      <c r="W48">
        <f>VLOOKUP(A:A,'11月工资'!A:AY,51,0)</f>
        <v>0</v>
      </c>
      <c r="X48">
        <f>VLOOKUP(A:A,'11月工资'!A:AV,48,0)</f>
        <v>55000</v>
      </c>
      <c r="Y48">
        <f>VLOOKUP(A:A,'11月工资'!A:BB,54,0)</f>
        <v>16878.080000000002</v>
      </c>
      <c r="Z48" s="12">
        <f>ROUND(5*MAX(0,(R48-S48-T48-U48-V48-W48-X48-Y48)*{0.6;2;4;5;6;7;9}%-{0;504;3384;6384;10584;17184;36384}),2)</f>
        <v>347.09</v>
      </c>
      <c r="AB48" s="78">
        <f>VLOOKUP(A:A,'11月工资'!A:BI,61,0)</f>
        <v>316.89</v>
      </c>
      <c r="AC48" s="6">
        <f t="shared" si="1"/>
        <v>30.2</v>
      </c>
      <c r="AD48">
        <f t="shared" si="2"/>
        <v>6086.13</v>
      </c>
      <c r="AE48">
        <f>VLOOKUP(A:A,'10月奖金'!A:AC,29,0)</f>
        <v>27.38</v>
      </c>
      <c r="AF48" s="6">
        <f t="shared" si="3"/>
        <v>2.8200000000000003</v>
      </c>
      <c r="AG48">
        <f>VLOOKUP(A:A,'10月奖金'!A:AD,30,0)</f>
        <v>6092.62</v>
      </c>
      <c r="AH48" s="6">
        <f t="shared" si="4"/>
        <v>-6.4899999999997817</v>
      </c>
      <c r="AI48">
        <f>VLOOKUP(A:A,单位分配保留两位小数!B:N,13,0)</f>
        <v>6116.33</v>
      </c>
      <c r="AJ48">
        <f t="shared" si="5"/>
        <v>0</v>
      </c>
      <c r="AK48">
        <f>_xlfn.IFNA(VLOOKUP(A:A,'11月工资'!A:AQ,43,0),0)</f>
        <v>0</v>
      </c>
      <c r="AL48">
        <f t="shared" si="6"/>
        <v>30.2</v>
      </c>
      <c r="AM48" s="6">
        <f t="shared" si="7"/>
        <v>11569.679999999993</v>
      </c>
    </row>
    <row r="49" spans="1:39" x14ac:dyDescent="0.2">
      <c r="A49" s="7">
        <v>9000156</v>
      </c>
      <c r="B49" t="str">
        <f>VLOOKUP(A49,标准表!C:D,2,0)</f>
        <v>唐巍</v>
      </c>
      <c r="C49" t="str">
        <f>VLOOKUP(A:A,标准表!C:M,11,0)</f>
        <v>工会
（团委）</v>
      </c>
      <c r="D49" t="str">
        <f>VLOOKUP($A:$A,标准表!C:E,3,0)</f>
        <v>130202198301270637</v>
      </c>
      <c r="E49" t="str">
        <f>VLOOKUP(A:A,'11月工资'!A:D,4,0)</f>
        <v>6217000180031743473</v>
      </c>
      <c r="F49" t="str">
        <f>VLOOKUP(A:A,'11月工资'!A:F,6,0)</f>
        <v>经营管理-中层</v>
      </c>
      <c r="G49">
        <f>VLOOKUP(A:A,标准表!C:H,6,0)</f>
        <v>9066</v>
      </c>
      <c r="H49">
        <f>VLOOKUP(A:A,标准表!C:I,7,0)</f>
        <v>0</v>
      </c>
      <c r="I49">
        <f>VLOOKUP(A:A,标准表!C:J,8,0)</f>
        <v>0</v>
      </c>
      <c r="J49">
        <f>VLOOKUP($A:$A,标准表!C:G,5,0)</f>
        <v>0</v>
      </c>
      <c r="L49">
        <f>VLOOKUP(A:A,单位分配保留两位小数!B:I,8,0)</f>
        <v>9016.86</v>
      </c>
      <c r="M49">
        <f>_xlfn.IFNA(VLOOKUP(A:A,单位分配保留两位小数!B:J,9,0),0)</f>
        <v>0</v>
      </c>
      <c r="N49">
        <f>_xlfn.IFNA(VLOOKUP(A:A,单位分配保留两位小数!B:K,10,0),0)</f>
        <v>0</v>
      </c>
      <c r="O49">
        <f>ROUND(_xlfn.IFNA(VLOOKUP(A:A,单位分配保留两位小数!B:L,11,0),0),2)</f>
        <v>0</v>
      </c>
      <c r="Q49">
        <f t="shared" si="0"/>
        <v>9016.86</v>
      </c>
      <c r="R49">
        <f>_xlfn.IFNA(VLOOKUP(A49,'11月工资'!A:AU,47,0),0)+Q49</f>
        <v>173490.41999999998</v>
      </c>
      <c r="S49">
        <f>VLOOKUP(A:A,'11月工资'!A:AW,49,0)</f>
        <v>11000</v>
      </c>
      <c r="T49">
        <f>VLOOKUP(A:A,'11月工资'!A:AZ,52,0)</f>
        <v>0</v>
      </c>
      <c r="U49">
        <f>VLOOKUP(A:A,'11月工资'!A:BA,53,0)</f>
        <v>0</v>
      </c>
      <c r="V49">
        <f>VLOOKUP(A:A,'11月工资'!A:AX,50,0)</f>
        <v>22000</v>
      </c>
      <c r="W49">
        <f>VLOOKUP(A:A,'11月工资'!A:AY,51,0)</f>
        <v>4400</v>
      </c>
      <c r="X49">
        <f>VLOOKUP(A:A,'11月工资'!A:AV,48,0)</f>
        <v>55000</v>
      </c>
      <c r="Y49">
        <f>VLOOKUP(A:A,'11月工资'!A:BB,54,0)</f>
        <v>19140.18</v>
      </c>
      <c r="Z49" s="12">
        <f>ROUND(5*MAX(0,(R49-S49-T49-U49-V49-W49-X49-Y49)*{0.6;2;4;5;6;7;9}%-{0;504;3384;6384;10584;17184;36384}),2)</f>
        <v>3675.02</v>
      </c>
      <c r="AB49" s="78">
        <f>VLOOKUP(A:A,'11月工资'!A:BI,61,0)</f>
        <v>3167.93</v>
      </c>
      <c r="AC49" s="6">
        <f t="shared" si="1"/>
        <v>507.09</v>
      </c>
      <c r="AD49">
        <f t="shared" si="2"/>
        <v>8509.77</v>
      </c>
      <c r="AE49">
        <f>VLOOKUP(A:A,'10月奖金'!A:AC,29,0)</f>
        <v>902.07</v>
      </c>
      <c r="AF49" s="6">
        <f t="shared" si="3"/>
        <v>-394.98000000000008</v>
      </c>
      <c r="AG49">
        <f>VLOOKUP(A:A,'10月奖金'!A:AD,30,0)</f>
        <v>8118.6</v>
      </c>
      <c r="AH49" s="6">
        <f t="shared" si="4"/>
        <v>391.17000000000007</v>
      </c>
      <c r="AI49">
        <f>VLOOKUP(A:A,单位分配保留两位小数!B:N,13,0)</f>
        <v>9016.86</v>
      </c>
      <c r="AJ49">
        <f t="shared" si="5"/>
        <v>0</v>
      </c>
      <c r="AK49">
        <f>_xlfn.IFNA(VLOOKUP(A:A,'11月工资'!A:AQ,43,0),0)</f>
        <v>0</v>
      </c>
      <c r="AL49">
        <f t="shared" si="6"/>
        <v>507.09</v>
      </c>
      <c r="AM49" s="6">
        <f t="shared" si="7"/>
        <v>61950.239999999983</v>
      </c>
    </row>
    <row r="50" spans="1:39" x14ac:dyDescent="0.2">
      <c r="A50" s="7">
        <v>9000157</v>
      </c>
      <c r="B50" t="str">
        <f>VLOOKUP(A50,标准表!C:D,2,0)</f>
        <v>朱振兴</v>
      </c>
      <c r="C50" t="str">
        <f>VLOOKUP(A:A,标准表!C:M,11,0)</f>
        <v>党委组织部（人力资源部）</v>
      </c>
      <c r="D50" t="str">
        <f>VLOOKUP($A:$A,标准表!C:E,3,0)</f>
        <v>130224198603213038</v>
      </c>
      <c r="E50" t="str">
        <f>VLOOKUP(A:A,'11月工资'!A:D,4,0)</f>
        <v>6236680180002948249</v>
      </c>
      <c r="F50" t="str">
        <f>VLOOKUP(A:A,'11月工资'!A:F,6,0)</f>
        <v>经营管理-其他</v>
      </c>
      <c r="G50">
        <f>VLOOKUP(A:A,标准表!C:H,6,0)</f>
        <v>0</v>
      </c>
      <c r="H50">
        <f>VLOOKUP(A:A,标准表!C:I,7,0)</f>
        <v>0</v>
      </c>
      <c r="I50">
        <f>VLOOKUP(A:A,标准表!C:J,8,0)</f>
        <v>0</v>
      </c>
      <c r="J50">
        <f>VLOOKUP($A:$A,标准表!C:G,5,0)</f>
        <v>3.6</v>
      </c>
      <c r="L50">
        <f>VLOOKUP(A:A,单位分配保留两位小数!B:I,8,0)</f>
        <v>6116.33</v>
      </c>
      <c r="M50">
        <f>_xlfn.IFNA(VLOOKUP(A:A,单位分配保留两位小数!B:J,9,0),0)</f>
        <v>0</v>
      </c>
      <c r="N50">
        <f>_xlfn.IFNA(VLOOKUP(A:A,单位分配保留两位小数!B:K,10,0),0)</f>
        <v>0</v>
      </c>
      <c r="O50">
        <f>ROUND(_xlfn.IFNA(VLOOKUP(A:A,单位分配保留两位小数!B:L,11,0),0),2)</f>
        <v>0</v>
      </c>
      <c r="Q50">
        <f t="shared" si="0"/>
        <v>6116.33</v>
      </c>
      <c r="R50">
        <f>_xlfn.IFNA(VLOOKUP(A50,'11月工资'!A:AU,47,0),0)+Q50</f>
        <v>104918.96</v>
      </c>
      <c r="S50">
        <f>VLOOKUP(A:A,'11月工资'!A:AW,49,0)</f>
        <v>22000</v>
      </c>
      <c r="T50">
        <f>VLOOKUP(A:A,'11月工资'!A:AZ,52,0)</f>
        <v>0</v>
      </c>
      <c r="U50">
        <f>VLOOKUP(A:A,'11月工资'!A:BA,53,0)</f>
        <v>0</v>
      </c>
      <c r="V50">
        <f>VLOOKUP(A:A,'11月工资'!A:AX,50,0)</f>
        <v>0</v>
      </c>
      <c r="W50">
        <f>VLOOKUP(A:A,'11月工资'!A:AY,51,0)</f>
        <v>0</v>
      </c>
      <c r="X50">
        <f>VLOOKUP(A:A,'11月工资'!A:AV,48,0)</f>
        <v>55000</v>
      </c>
      <c r="Y50">
        <f>VLOOKUP(A:A,'11月工资'!A:BB,54,0)</f>
        <v>8837.1999999999989</v>
      </c>
      <c r="Z50" s="12">
        <f>ROUND(5*MAX(0,(R50-S50-T50-U50-V50-W50-X50-Y50)*{0.6;2;4;5;6;7;9}%-{0;504;3384;6384;10584;17184;36384}),2)</f>
        <v>572.45000000000005</v>
      </c>
      <c r="AB50" s="78">
        <f>VLOOKUP(A:A,'11月工资'!A:BI,61,0)</f>
        <v>529.24</v>
      </c>
      <c r="AC50" s="6">
        <f t="shared" si="1"/>
        <v>43.21</v>
      </c>
      <c r="AD50">
        <f t="shared" si="2"/>
        <v>6073.12</v>
      </c>
      <c r="AE50">
        <f>VLOOKUP(A:A,'10月奖金'!A:AC,29,0)</f>
        <v>30.47</v>
      </c>
      <c r="AF50" s="6">
        <f t="shared" si="3"/>
        <v>12.740000000000002</v>
      </c>
      <c r="AG50">
        <f>VLOOKUP(A:A,'10月奖金'!A:AD,30,0)</f>
        <v>6089.53</v>
      </c>
      <c r="AH50" s="6">
        <f t="shared" si="4"/>
        <v>-16.409999999999854</v>
      </c>
      <c r="AI50">
        <f>VLOOKUP(A:A,单位分配保留两位小数!B:N,13,0)</f>
        <v>6116.33</v>
      </c>
      <c r="AJ50">
        <f t="shared" si="5"/>
        <v>0</v>
      </c>
      <c r="AK50">
        <f>_xlfn.IFNA(VLOOKUP(A:A,'11月工资'!A:AQ,43,0),0)</f>
        <v>0</v>
      </c>
      <c r="AL50">
        <f t="shared" si="6"/>
        <v>43.21</v>
      </c>
      <c r="AM50" s="6">
        <f t="shared" si="7"/>
        <v>19081.760000000009</v>
      </c>
    </row>
    <row r="51" spans="1:39" x14ac:dyDescent="0.2">
      <c r="A51" s="7">
        <v>9000158</v>
      </c>
      <c r="B51" t="str">
        <f>VLOOKUP(A51,标准表!C:D,2,0)</f>
        <v>杜旭辉</v>
      </c>
      <c r="C51" t="str">
        <f>VLOOKUP(A:A,标准表!C:M,11,0)</f>
        <v>党委组织部（人力资源部）</v>
      </c>
      <c r="D51" t="str">
        <f>VLOOKUP($A:$A,标准表!C:E,3,0)</f>
        <v>131025198501010332</v>
      </c>
      <c r="E51" t="str">
        <f>VLOOKUP(A:A,'11月工资'!A:D,4,0)</f>
        <v>6217000180029895541</v>
      </c>
      <c r="F51" t="str">
        <f>VLOOKUP(A:A,'11月工资'!A:F,6,0)</f>
        <v>专业技术人员</v>
      </c>
      <c r="G51">
        <f>VLOOKUP(A:A,标准表!C:H,6,0)</f>
        <v>0</v>
      </c>
      <c r="H51">
        <f>VLOOKUP(A:A,标准表!C:I,7,0)</f>
        <v>0</v>
      </c>
      <c r="I51">
        <f>VLOOKUP(A:A,标准表!C:J,8,0)</f>
        <v>0</v>
      </c>
      <c r="J51">
        <f>VLOOKUP($A:$A,标准表!C:G,5,0)</f>
        <v>3.05</v>
      </c>
      <c r="L51">
        <f>VLOOKUP(A:A,单位分配保留两位小数!B:I,8,0)</f>
        <v>5181.8900000000003</v>
      </c>
      <c r="M51">
        <f>_xlfn.IFNA(VLOOKUP(A:A,单位分配保留两位小数!B:J,9,0),0)</f>
        <v>0</v>
      </c>
      <c r="N51">
        <f>_xlfn.IFNA(VLOOKUP(A:A,单位分配保留两位小数!B:K,10,0),0)</f>
        <v>0</v>
      </c>
      <c r="O51">
        <f>ROUND(_xlfn.IFNA(VLOOKUP(A:A,单位分配保留两位小数!B:L,11,0),0),2)</f>
        <v>0</v>
      </c>
      <c r="Q51">
        <f t="shared" si="0"/>
        <v>5181.8900000000003</v>
      </c>
      <c r="R51">
        <f>_xlfn.IFNA(VLOOKUP(A51,'11月工资'!A:AU,47,0),0)+Q51</f>
        <v>94457.49</v>
      </c>
      <c r="S51">
        <f>VLOOKUP(A:A,'11月工资'!A:AW,49,0)</f>
        <v>0</v>
      </c>
      <c r="T51">
        <f>VLOOKUP(A:A,'11月工资'!A:AZ,52,0)</f>
        <v>11000</v>
      </c>
      <c r="U51">
        <f>VLOOKUP(A:A,'11月工资'!A:BA,53,0)</f>
        <v>0</v>
      </c>
      <c r="V51">
        <f>VLOOKUP(A:A,'11月工资'!A:AX,50,0)</f>
        <v>0</v>
      </c>
      <c r="W51">
        <f>VLOOKUP(A:A,'11月工资'!A:AY,51,0)</f>
        <v>0</v>
      </c>
      <c r="X51">
        <f>VLOOKUP(A:A,'11月工资'!A:AV,48,0)</f>
        <v>55000</v>
      </c>
      <c r="Y51">
        <f>VLOOKUP(A:A,'11月工资'!A:BB,54,0)</f>
        <v>11105.84</v>
      </c>
      <c r="Z51" s="12">
        <f>ROUND(5*MAX(0,(R51-S51-T51-U51-V51-W51-X51-Y51)*{0.6;2;4;5;6;7;9}%-{0;504;3384;6384;10584;17184;36384}),2)</f>
        <v>520.54999999999995</v>
      </c>
      <c r="AB51" s="78">
        <f>VLOOKUP(A:A,'11月工资'!A:BI,61,0)</f>
        <v>472.31</v>
      </c>
      <c r="AC51" s="6">
        <f t="shared" si="1"/>
        <v>48.24</v>
      </c>
      <c r="AD51">
        <f t="shared" si="2"/>
        <v>5133.6500000000005</v>
      </c>
      <c r="AE51">
        <f>VLOOKUP(A:A,'10月奖金'!A:AC,29,0)</f>
        <v>39.9</v>
      </c>
      <c r="AF51" s="6">
        <f t="shared" si="3"/>
        <v>8.3400000000000034</v>
      </c>
      <c r="AG51">
        <f>VLOOKUP(A:A,'10月奖金'!A:AD,30,0)</f>
        <v>5145.1000000000004</v>
      </c>
      <c r="AH51" s="6">
        <f t="shared" si="4"/>
        <v>-11.449999999999818</v>
      </c>
      <c r="AI51">
        <f>VLOOKUP(A:A,单位分配保留两位小数!B:N,13,0)</f>
        <v>5181.8900000000003</v>
      </c>
      <c r="AJ51">
        <f t="shared" si="5"/>
        <v>0</v>
      </c>
      <c r="AK51">
        <f>_xlfn.IFNA(VLOOKUP(A:A,'11月工资'!A:AQ,43,0),0)</f>
        <v>0</v>
      </c>
      <c r="AL51">
        <f t="shared" si="6"/>
        <v>48.24</v>
      </c>
      <c r="AM51" s="6">
        <f t="shared" si="7"/>
        <v>17351.650000000005</v>
      </c>
    </row>
    <row r="52" spans="1:39" x14ac:dyDescent="0.2">
      <c r="A52" s="7">
        <v>9000159</v>
      </c>
      <c r="B52" t="str">
        <f>VLOOKUP(A52,标准表!C:D,2,0)</f>
        <v>刘济业</v>
      </c>
      <c r="C52" t="str">
        <f>VLOOKUP(A:A,标准表!C:M,11,0)</f>
        <v>党委组织部（人力资源部）</v>
      </c>
      <c r="D52" t="str">
        <f>VLOOKUP($A:$A,标准表!C:E,3,0)</f>
        <v>130224198601267614</v>
      </c>
      <c r="E52" t="str">
        <f>VLOOKUP(A:A,'11月工资'!A:D,4,0)</f>
        <v>6217000180031743689</v>
      </c>
      <c r="F52" t="str">
        <f>VLOOKUP(A:A,'11月工资'!A:F,6,0)</f>
        <v>经营管理-其他</v>
      </c>
      <c r="G52">
        <f>VLOOKUP(A:A,标准表!C:H,6,0)</f>
        <v>0</v>
      </c>
      <c r="H52">
        <f>VLOOKUP(A:A,标准表!C:I,7,0)</f>
        <v>0</v>
      </c>
      <c r="I52">
        <f>VLOOKUP(A:A,标准表!C:J,8,0)</f>
        <v>0</v>
      </c>
      <c r="J52">
        <f>VLOOKUP($A:$A,标准表!C:G,5,0)</f>
        <v>3.6</v>
      </c>
      <c r="L52">
        <f>VLOOKUP(A:A,单位分配保留两位小数!B:I,8,0)</f>
        <v>6116.33</v>
      </c>
      <c r="M52">
        <f>_xlfn.IFNA(VLOOKUP(A:A,单位分配保留两位小数!B:J,9,0),0)</f>
        <v>0</v>
      </c>
      <c r="N52">
        <f>_xlfn.IFNA(VLOOKUP(A:A,单位分配保留两位小数!B:K,10,0),0)</f>
        <v>0</v>
      </c>
      <c r="O52">
        <f>ROUND(_xlfn.IFNA(VLOOKUP(A:A,单位分配保留两位小数!B:L,11,0),0),2)</f>
        <v>0</v>
      </c>
      <c r="Q52">
        <f t="shared" si="0"/>
        <v>6116.33</v>
      </c>
      <c r="R52">
        <f>_xlfn.IFNA(VLOOKUP(A52,'11月工资'!A:AU,47,0),0)+Q52</f>
        <v>107009.65000000001</v>
      </c>
      <c r="S52">
        <f>VLOOKUP(A:A,'11月工资'!A:AW,49,0)</f>
        <v>11000</v>
      </c>
      <c r="T52">
        <f>VLOOKUP(A:A,'11月工资'!A:AZ,52,0)</f>
        <v>11000</v>
      </c>
      <c r="U52">
        <f>VLOOKUP(A:A,'11月工资'!A:BA,53,0)</f>
        <v>0</v>
      </c>
      <c r="V52">
        <f>VLOOKUP(A:A,'11月工资'!A:AX,50,0)</f>
        <v>22000</v>
      </c>
      <c r="W52">
        <f>VLOOKUP(A:A,'11月工资'!A:AY,51,0)</f>
        <v>0</v>
      </c>
      <c r="X52">
        <f>VLOOKUP(A:A,'11月工资'!A:AV,48,0)</f>
        <v>55000</v>
      </c>
      <c r="Y52">
        <f>VLOOKUP(A:A,'11月工资'!A:BB,54,0)</f>
        <v>19702.900000000001</v>
      </c>
      <c r="Z52" s="12">
        <f>ROUND(5*MAX(0,(R52-S52-T52-U52-V52-W52-X52-Y52)*{0.6;2;4;5;6;7;9}%-{0;504;3384;6384;10584;17184;36384}),2)</f>
        <v>0</v>
      </c>
      <c r="AB52" s="78">
        <f>VLOOKUP(A:A,'11月工资'!A:BI,61,0)</f>
        <v>0</v>
      </c>
      <c r="AC52" s="6">
        <f t="shared" si="1"/>
        <v>0</v>
      </c>
      <c r="AD52">
        <f t="shared" si="2"/>
        <v>6116.33</v>
      </c>
      <c r="AE52">
        <f>VLOOKUP(A:A,'10月奖金'!A:AC,29,0)</f>
        <v>0</v>
      </c>
      <c r="AF52" s="6">
        <f t="shared" si="3"/>
        <v>0</v>
      </c>
      <c r="AG52">
        <f>VLOOKUP(A:A,'10月奖金'!A:AD,30,0)</f>
        <v>6120</v>
      </c>
      <c r="AH52" s="6">
        <f t="shared" si="4"/>
        <v>-3.6700000000000728</v>
      </c>
      <c r="AI52">
        <f>VLOOKUP(A:A,单位分配保留两位小数!B:N,13,0)</f>
        <v>6116.33</v>
      </c>
      <c r="AJ52">
        <f t="shared" si="5"/>
        <v>0</v>
      </c>
      <c r="AK52">
        <f>_xlfn.IFNA(VLOOKUP(A:A,'11月工资'!A:AQ,43,0),0)</f>
        <v>0</v>
      </c>
      <c r="AL52">
        <f t="shared" si="6"/>
        <v>0</v>
      </c>
      <c r="AM52" s="6">
        <f t="shared" si="7"/>
        <v>-11693.249999999993</v>
      </c>
    </row>
    <row r="53" spans="1:39" x14ac:dyDescent="0.2">
      <c r="A53" s="7">
        <v>9000161</v>
      </c>
      <c r="B53" t="str">
        <f>VLOOKUP(A53,标准表!C:D,2,0)</f>
        <v>董明</v>
      </c>
      <c r="C53" t="str">
        <f>VLOOKUP(A:A,标准表!C:M,11,0)</f>
        <v>党委组织部（人力资源部）</v>
      </c>
      <c r="D53" t="str">
        <f>VLOOKUP($A:$A,标准表!C:E,3,0)</f>
        <v>130204198107203038</v>
      </c>
      <c r="E53" t="str">
        <f>VLOOKUP(A:A,'11月工资'!A:D,4,0)</f>
        <v>6217000180024755344</v>
      </c>
      <c r="F53" t="str">
        <f>VLOOKUP(A:A,'11月工资'!A:F,6,0)</f>
        <v>专业技术人员</v>
      </c>
      <c r="G53">
        <f>VLOOKUP(A:A,标准表!C:H,6,0)</f>
        <v>0</v>
      </c>
      <c r="H53">
        <f>VLOOKUP(A:A,标准表!C:I,7,0)</f>
        <v>0</v>
      </c>
      <c r="I53">
        <f>VLOOKUP(A:A,标准表!C:J,8,0)</f>
        <v>0</v>
      </c>
      <c r="J53">
        <f>VLOOKUP($A:$A,标准表!C:G,5,0)</f>
        <v>3.6</v>
      </c>
      <c r="L53">
        <f>VLOOKUP(A:A,单位分配保留两位小数!B:I,8,0)</f>
        <v>6116.33</v>
      </c>
      <c r="M53">
        <f>_xlfn.IFNA(VLOOKUP(A:A,单位分配保留两位小数!B:J,9,0),0)</f>
        <v>0</v>
      </c>
      <c r="N53">
        <f>_xlfn.IFNA(VLOOKUP(A:A,单位分配保留两位小数!B:K,10,0),0)</f>
        <v>0</v>
      </c>
      <c r="O53">
        <f>ROUND(_xlfn.IFNA(VLOOKUP(A:A,单位分配保留两位小数!B:L,11,0),0),2)</f>
        <v>0</v>
      </c>
      <c r="Q53">
        <f t="shared" si="0"/>
        <v>6116.33</v>
      </c>
      <c r="R53">
        <f>_xlfn.IFNA(VLOOKUP(A53,'11月工资'!A:AU,47,0),0)+Q53</f>
        <v>109056.51</v>
      </c>
      <c r="S53">
        <f>VLOOKUP(A:A,'11月工资'!A:AW,49,0)</f>
        <v>0</v>
      </c>
      <c r="T53">
        <f>VLOOKUP(A:A,'11月工资'!A:AZ,52,0)</f>
        <v>0</v>
      </c>
      <c r="U53">
        <f>VLOOKUP(A:A,'11月工资'!A:BA,53,0)</f>
        <v>0</v>
      </c>
      <c r="V53">
        <f>VLOOKUP(A:A,'11月工资'!A:AX,50,0)</f>
        <v>0</v>
      </c>
      <c r="W53">
        <f>VLOOKUP(A:A,'11月工资'!A:AY,51,0)</f>
        <v>0</v>
      </c>
      <c r="X53">
        <f>VLOOKUP(A:A,'11月工资'!A:AV,48,0)</f>
        <v>55000</v>
      </c>
      <c r="Y53">
        <f>VLOOKUP(A:A,'11月工资'!A:BB,54,0)</f>
        <v>18336.07</v>
      </c>
      <c r="Z53" s="12">
        <f>ROUND(5*MAX(0,(R53-S53-T53-U53-V53-W53-X53-Y53)*{0.6;2;4;5;6;7;9}%-{0;504;3384;6384;10584;17184;36384}),2)</f>
        <v>1071.6099999999999</v>
      </c>
      <c r="AA53">
        <f>ROUND(0.8*Z53,2)-0.01</f>
        <v>857.28</v>
      </c>
      <c r="AB53" s="78">
        <f>VLOOKUP(A:A,'11月工资'!A:BI,61,0)</f>
        <v>192.02</v>
      </c>
      <c r="AC53" s="6">
        <f t="shared" si="1"/>
        <v>22.31</v>
      </c>
      <c r="AD53">
        <f t="shared" si="2"/>
        <v>6094.0199999999995</v>
      </c>
      <c r="AE53">
        <f>VLOOKUP(A:A,'10月奖金'!A:AC,29,0)</f>
        <v>20.7</v>
      </c>
      <c r="AF53" s="6">
        <f t="shared" si="3"/>
        <v>1.6099999999999994</v>
      </c>
      <c r="AG53">
        <f>VLOOKUP(A:A,'10月奖金'!A:AD,30,0)</f>
        <v>6099.3</v>
      </c>
      <c r="AH53" s="6">
        <f t="shared" si="4"/>
        <v>-5.2800000000006548</v>
      </c>
      <c r="AI53">
        <f>VLOOKUP(A:A,单位分配保留两位小数!B:N,13,0)</f>
        <v>6116.33</v>
      </c>
      <c r="AJ53">
        <f t="shared" si="5"/>
        <v>0</v>
      </c>
      <c r="AK53">
        <f>_xlfn.IFNA(VLOOKUP(A:A,'11月工资'!A:AQ,43,0),0)</f>
        <v>0</v>
      </c>
      <c r="AL53">
        <f t="shared" si="6"/>
        <v>22.31</v>
      </c>
      <c r="AM53" s="6">
        <f t="shared" si="7"/>
        <v>35720.439999999995</v>
      </c>
    </row>
    <row r="54" spans="1:39" x14ac:dyDescent="0.2">
      <c r="A54" s="7">
        <v>9000162</v>
      </c>
      <c r="B54" t="str">
        <f>VLOOKUP(A54,标准表!C:D,2,0)</f>
        <v>任辉</v>
      </c>
      <c r="C54" t="str">
        <f>VLOOKUP(A:A,标准表!C:M,11,0)</f>
        <v>工会
（团委）</v>
      </c>
      <c r="D54" t="str">
        <f>VLOOKUP($A:$A,标准表!C:E,3,0)</f>
        <v>210106198511033613</v>
      </c>
      <c r="E54" t="str">
        <f>VLOOKUP(A:A,'11月工资'!A:D,4,0)</f>
        <v>6217000180022186534</v>
      </c>
      <c r="F54" t="str">
        <f>VLOOKUP(A:A,'11月工资'!A:F,6,0)</f>
        <v>经营管理-其他</v>
      </c>
      <c r="G54">
        <f>VLOOKUP(A:A,标准表!C:H,6,0)</f>
        <v>0</v>
      </c>
      <c r="H54">
        <f>VLOOKUP(A:A,标准表!C:I,7,0)</f>
        <v>0</v>
      </c>
      <c r="I54">
        <f>VLOOKUP(A:A,标准表!C:J,8,0)</f>
        <v>0</v>
      </c>
      <c r="J54">
        <f>VLOOKUP($A:$A,标准表!C:G,5,0)</f>
        <v>4.5</v>
      </c>
      <c r="L54">
        <f>VLOOKUP(A:A,单位分配保留两位小数!B:I,8,0)</f>
        <v>7645.41</v>
      </c>
      <c r="M54">
        <f>_xlfn.IFNA(VLOOKUP(A:A,单位分配保留两位小数!B:J,9,0),0)</f>
        <v>0</v>
      </c>
      <c r="N54">
        <f>_xlfn.IFNA(VLOOKUP(A:A,单位分配保留两位小数!B:K,10,0),0)</f>
        <v>0</v>
      </c>
      <c r="O54">
        <f>ROUND(_xlfn.IFNA(VLOOKUP(A:A,单位分配保留两位小数!B:L,11,0),0),2)</f>
        <v>0</v>
      </c>
      <c r="Q54">
        <f t="shared" si="0"/>
        <v>7645.41</v>
      </c>
      <c r="R54">
        <f>_xlfn.IFNA(VLOOKUP(A54,'11月工资'!A:AU,47,0),0)+Q54</f>
        <v>107938.06</v>
      </c>
      <c r="S54">
        <f>VLOOKUP(A:A,'11月工资'!A:AW,49,0)</f>
        <v>11000</v>
      </c>
      <c r="T54">
        <f>VLOOKUP(A:A,'11月工资'!A:AZ,52,0)</f>
        <v>11000</v>
      </c>
      <c r="U54">
        <f>VLOOKUP(A:A,'11月工资'!A:BA,53,0)</f>
        <v>0</v>
      </c>
      <c r="V54">
        <f>VLOOKUP(A:A,'11月工资'!A:AX,50,0)</f>
        <v>0</v>
      </c>
      <c r="W54">
        <f>VLOOKUP(A:A,'11月工资'!A:AY,51,0)</f>
        <v>0</v>
      </c>
      <c r="X54">
        <f>VLOOKUP(A:A,'11月工资'!A:AV,48,0)</f>
        <v>55000</v>
      </c>
      <c r="Y54">
        <f>VLOOKUP(A:A,'11月工资'!A:BB,54,0)</f>
        <v>14087.46</v>
      </c>
      <c r="Z54" s="12">
        <f>ROUND(5*MAX(0,(R54-S54-T54-U54-V54-W54-X54-Y54)*{0.6;2;4;5;6;7;9}%-{0;504;3384;6384;10584;17184;36384}),2)</f>
        <v>505.52</v>
      </c>
      <c r="AB54" s="78">
        <f>VLOOKUP(A:A,'11月工资'!A:BI,61,0)</f>
        <v>424.91</v>
      </c>
      <c r="AC54" s="6">
        <f t="shared" si="1"/>
        <v>80.61</v>
      </c>
      <c r="AD54">
        <f t="shared" si="2"/>
        <v>7564.8</v>
      </c>
      <c r="AE54">
        <f>VLOOKUP(A:A,'10月奖金'!A:AC,29,0)</f>
        <v>62.38</v>
      </c>
      <c r="AF54" s="6">
        <f t="shared" si="3"/>
        <v>18.229999999999997</v>
      </c>
      <c r="AG54">
        <f>VLOOKUP(A:A,'10月奖金'!A:AD,30,0)</f>
        <v>7587.62</v>
      </c>
      <c r="AH54" s="6">
        <f t="shared" si="4"/>
        <v>-22.819999999999709</v>
      </c>
      <c r="AI54">
        <f>VLOOKUP(A:A,单位分配保留两位小数!B:N,13,0)</f>
        <v>7645.41</v>
      </c>
      <c r="AJ54">
        <f t="shared" si="5"/>
        <v>0</v>
      </c>
      <c r="AK54">
        <f>_xlfn.IFNA(VLOOKUP(A:A,'11月工资'!A:AQ,43,0),0)</f>
        <v>0</v>
      </c>
      <c r="AL54">
        <f t="shared" si="6"/>
        <v>80.61</v>
      </c>
      <c r="AM54" s="6">
        <f t="shared" si="7"/>
        <v>16850.599999999999</v>
      </c>
    </row>
    <row r="55" spans="1:39" x14ac:dyDescent="0.2">
      <c r="A55" s="7">
        <v>9000163</v>
      </c>
      <c r="B55" t="str">
        <f>VLOOKUP(A55,标准表!C:D,2,0)</f>
        <v>梁飞</v>
      </c>
      <c r="C55" t="str">
        <f>VLOOKUP(A:A,标准表!C:M,11,0)</f>
        <v>党委组织部（人力资源部）</v>
      </c>
      <c r="D55" t="str">
        <f>VLOOKUP($A:$A,标准表!C:E,3,0)</f>
        <v>130203198910163614</v>
      </c>
      <c r="E55" t="str">
        <f>VLOOKUP(A:A,'11月工资'!A:D,4,0)</f>
        <v>6217000180014983328</v>
      </c>
      <c r="F55" t="str">
        <f>VLOOKUP(A:A,'11月工资'!A:F,6,0)</f>
        <v>专业技术人员</v>
      </c>
      <c r="G55">
        <f>VLOOKUP(A:A,标准表!C:H,6,0)</f>
        <v>0</v>
      </c>
      <c r="H55">
        <f>VLOOKUP(A:A,标准表!C:I,7,0)</f>
        <v>0</v>
      </c>
      <c r="I55">
        <f>VLOOKUP(A:A,标准表!C:J,8,0)</f>
        <v>0</v>
      </c>
      <c r="J55">
        <f>VLOOKUP($A:$A,标准表!C:G,5,0)</f>
        <v>2.15</v>
      </c>
      <c r="L55">
        <f>VLOOKUP(A:A,单位分配保留两位小数!B:I,8,0)</f>
        <v>3652.81</v>
      </c>
      <c r="M55">
        <f>_xlfn.IFNA(VLOOKUP(A:A,单位分配保留两位小数!B:J,9,0),0)</f>
        <v>0</v>
      </c>
      <c r="N55">
        <f>_xlfn.IFNA(VLOOKUP(A:A,单位分配保留两位小数!B:K,10,0),0)</f>
        <v>0</v>
      </c>
      <c r="O55">
        <f>ROUND(_xlfn.IFNA(VLOOKUP(A:A,单位分配保留两位小数!B:L,11,0),0),2)</f>
        <v>0</v>
      </c>
      <c r="Q55">
        <f t="shared" si="0"/>
        <v>3652.81</v>
      </c>
      <c r="R55">
        <f>_xlfn.IFNA(VLOOKUP(A55,'11月工资'!A:AU,47,0),0)+Q55</f>
        <v>80001.439999999988</v>
      </c>
      <c r="S55">
        <f>VLOOKUP(A:A,'11月工资'!A:AW,49,0)</f>
        <v>0</v>
      </c>
      <c r="T55">
        <f>VLOOKUP(A:A,'11月工资'!A:AZ,52,0)</f>
        <v>11000</v>
      </c>
      <c r="U55">
        <f>VLOOKUP(A:A,'11月工资'!A:BA,53,0)</f>
        <v>0</v>
      </c>
      <c r="V55">
        <f>VLOOKUP(A:A,'11月工资'!A:AX,50,0)</f>
        <v>0</v>
      </c>
      <c r="W55">
        <f>VLOOKUP(A:A,'11月工资'!A:AY,51,0)</f>
        <v>0</v>
      </c>
      <c r="X55">
        <f>VLOOKUP(A:A,'11月工资'!A:AV,48,0)</f>
        <v>55000</v>
      </c>
      <c r="Y55">
        <f>VLOOKUP(A:A,'11月工资'!A:BB,54,0)</f>
        <v>9090.68</v>
      </c>
      <c r="Z55" s="12">
        <f>ROUND(5*MAX(0,(R55-S55-T55-U55-V55-W55-X55-Y55)*{0.6;2;4;5;6;7;9}%-{0;504;3384;6384;10584;17184;36384}),2)</f>
        <v>147.32</v>
      </c>
      <c r="AB55" s="78">
        <f>VLOOKUP(A:A,'11月工资'!A:BI,61,0)</f>
        <v>175.15</v>
      </c>
      <c r="AC55" s="6">
        <f t="shared" si="1"/>
        <v>0</v>
      </c>
      <c r="AD55">
        <f t="shared" si="2"/>
        <v>3652.81</v>
      </c>
      <c r="AE55">
        <f>VLOOKUP(A:A,'10月奖金'!A:AC,29,0)</f>
        <v>0</v>
      </c>
      <c r="AF55" s="6">
        <f t="shared" si="3"/>
        <v>0</v>
      </c>
      <c r="AG55">
        <f>VLOOKUP(A:A,'10月奖金'!A:AD,30,0)</f>
        <v>3655</v>
      </c>
      <c r="AH55" s="6">
        <f t="shared" si="4"/>
        <v>-2.1900000000000546</v>
      </c>
      <c r="AI55">
        <f>VLOOKUP(A:A,单位分配保留两位小数!B:N,13,0)</f>
        <v>3652.81</v>
      </c>
      <c r="AJ55">
        <f t="shared" si="5"/>
        <v>0</v>
      </c>
      <c r="AK55">
        <f>_xlfn.IFNA(VLOOKUP(A:A,'11月工资'!A:AQ,43,0),0)</f>
        <v>0</v>
      </c>
      <c r="AL55">
        <f t="shared" si="6"/>
        <v>0</v>
      </c>
      <c r="AM55" s="6">
        <f t="shared" si="7"/>
        <v>4910.7599999999875</v>
      </c>
    </row>
    <row r="56" spans="1:39" s="6" customFormat="1" x14ac:dyDescent="0.2">
      <c r="A56" s="8">
        <v>9000164</v>
      </c>
      <c r="B56" t="str">
        <f>VLOOKUP(A56,标准表!C:D,2,0)</f>
        <v>李龙吟</v>
      </c>
      <c r="C56" s="6" t="str">
        <f>VLOOKUP(A:A,标准表!C:M,11,0)</f>
        <v>工会
（团委）</v>
      </c>
      <c r="D56" s="6" t="str">
        <f>VLOOKUP($A:$A,标准表!C:E,3,0)</f>
        <v>13020319880810241X</v>
      </c>
      <c r="E56" t="str">
        <f>VLOOKUP(A:A,'11月工资'!A:D,4,0)</f>
        <v>6217000180022591717</v>
      </c>
      <c r="F56" t="str">
        <f>VLOOKUP(A:A,'11月工资'!A:F,6,0)</f>
        <v>专业技术人员</v>
      </c>
      <c r="G56" s="6">
        <f>VLOOKUP(A:A,标准表!C:H,6,0)</f>
        <v>0</v>
      </c>
      <c r="H56" s="6">
        <f>VLOOKUP(A:A,标准表!C:I,7,0)</f>
        <v>0</v>
      </c>
      <c r="I56" s="6">
        <f>VLOOKUP(A:A,标准表!C:J,8,0)</f>
        <v>0</v>
      </c>
      <c r="J56" s="6">
        <f>VLOOKUP($A:$A,标准表!C:G,5,0)</f>
        <v>1.65</v>
      </c>
      <c r="L56">
        <f>VLOOKUP(A:A,单位分配保留两位小数!B:I,8,0)</f>
        <v>2803.32</v>
      </c>
      <c r="M56">
        <f>_xlfn.IFNA(VLOOKUP(A:A,单位分配保留两位小数!B:J,9,0),0)</f>
        <v>0</v>
      </c>
      <c r="N56">
        <f>_xlfn.IFNA(VLOOKUP(A:A,单位分配保留两位小数!B:K,10,0),0)</f>
        <v>0</v>
      </c>
      <c r="O56">
        <f>ROUND(_xlfn.IFNA(VLOOKUP(A:A,单位分配保留两位小数!B:L,11,0),0),2)</f>
        <v>0</v>
      </c>
      <c r="Q56">
        <f t="shared" si="0"/>
        <v>2803.32</v>
      </c>
      <c r="R56">
        <f>_xlfn.IFNA(VLOOKUP(A56,'11月工资'!A:AU,47,0),0)+Q56</f>
        <v>61342.92</v>
      </c>
      <c r="S56">
        <f>VLOOKUP(A:A,'11月工资'!A:AW,49,0)</f>
        <v>0</v>
      </c>
      <c r="T56">
        <f>VLOOKUP(A:A,'11月工资'!A:AZ,52,0)</f>
        <v>11000</v>
      </c>
      <c r="U56">
        <f>VLOOKUP(A:A,'11月工资'!A:BA,53,0)</f>
        <v>0</v>
      </c>
      <c r="V56">
        <f>VLOOKUP(A:A,'11月工资'!A:AX,50,0)</f>
        <v>0</v>
      </c>
      <c r="W56">
        <f>VLOOKUP(A:A,'11月工资'!A:AY,51,0)</f>
        <v>0</v>
      </c>
      <c r="X56">
        <f>VLOOKUP(A:A,'11月工资'!A:AV,48,0)</f>
        <v>55000</v>
      </c>
      <c r="Y56">
        <f>VLOOKUP(A:A,'11月工资'!A:BB,54,0)</f>
        <v>6805.0299999999988</v>
      </c>
      <c r="Z56" s="70">
        <f>ROUND(5*MAX(0,(R56-S56-T56-U56-V56-W56-X56-Y56)*{0.6;2;4;5;6;7;9}%-{0;504;3384;6384;10584;17184;36384}),2)</f>
        <v>0</v>
      </c>
      <c r="AB56" s="78">
        <f>VLOOKUP(A:A,'11月工资'!A:BI,61,0)</f>
        <v>0</v>
      </c>
      <c r="AC56" s="6">
        <f t="shared" si="1"/>
        <v>0</v>
      </c>
      <c r="AD56">
        <f t="shared" si="2"/>
        <v>2803.32</v>
      </c>
      <c r="AE56">
        <f>VLOOKUP(A:A,'10月奖金'!A:AC,29,0)</f>
        <v>0</v>
      </c>
      <c r="AF56" s="6">
        <f t="shared" si="3"/>
        <v>0</v>
      </c>
      <c r="AG56">
        <f>VLOOKUP(A:A,'10月奖金'!A:AD,30,0)</f>
        <v>2805</v>
      </c>
      <c r="AH56" s="6">
        <f t="shared" si="4"/>
        <v>-1.6799999999998363</v>
      </c>
      <c r="AI56">
        <f>VLOOKUP(A:A,单位分配保留两位小数!B:N,13,0)</f>
        <v>2803.32</v>
      </c>
      <c r="AJ56" s="6">
        <f t="shared" si="5"/>
        <v>0</v>
      </c>
      <c r="AK56">
        <f>_xlfn.IFNA(VLOOKUP(A:A,'11月工资'!A:AQ,43,0),0)</f>
        <v>0</v>
      </c>
      <c r="AL56">
        <f t="shared" si="6"/>
        <v>0</v>
      </c>
      <c r="AM56" s="6">
        <f t="shared" si="7"/>
        <v>-11462.11</v>
      </c>
    </row>
    <row r="57" spans="1:39" x14ac:dyDescent="0.2">
      <c r="A57" s="7">
        <v>9000165</v>
      </c>
      <c r="B57" t="str">
        <f>VLOOKUP(A57,标准表!C:D,2,0)</f>
        <v>王立成</v>
      </c>
      <c r="C57" t="str">
        <f>VLOOKUP(A:A,标准表!C:M,11,0)</f>
        <v>党委办公室</v>
      </c>
      <c r="D57" t="str">
        <f>VLOOKUP($A:$A,标准表!C:E,3,0)</f>
        <v>13020319821105091X</v>
      </c>
      <c r="E57" t="str">
        <f>VLOOKUP(A:A,'11月工资'!A:D,4,0)</f>
        <v>6217000180032386645</v>
      </c>
      <c r="F57" t="str">
        <f>VLOOKUP(A:A,'11月工资'!A:F,6,0)</f>
        <v>专业技术人员</v>
      </c>
      <c r="G57">
        <f>VLOOKUP(A:A,标准表!C:H,6,0)</f>
        <v>0</v>
      </c>
      <c r="H57">
        <f>VLOOKUP(A:A,标准表!C:I,7,0)</f>
        <v>0</v>
      </c>
      <c r="I57">
        <f>VLOOKUP(A:A,标准表!C:J,8,0)</f>
        <v>0</v>
      </c>
      <c r="J57">
        <f>VLOOKUP($A:$A,标准表!C:G,5,0)</f>
        <v>3.05</v>
      </c>
      <c r="L57">
        <f>VLOOKUP(A:A,单位分配保留两位小数!B:I,8,0)</f>
        <v>5181.8900000000003</v>
      </c>
      <c r="M57">
        <f>_xlfn.IFNA(VLOOKUP(A:A,单位分配保留两位小数!B:J,9,0),0)</f>
        <v>0</v>
      </c>
      <c r="N57">
        <f>_xlfn.IFNA(VLOOKUP(A:A,单位分配保留两位小数!B:K,10,0),0)</f>
        <v>0</v>
      </c>
      <c r="O57">
        <f>ROUND(_xlfn.IFNA(VLOOKUP(A:A,单位分配保留两位小数!B:L,11,0),0),2)</f>
        <v>0</v>
      </c>
      <c r="Q57">
        <f t="shared" si="0"/>
        <v>5181.8900000000003</v>
      </c>
      <c r="R57">
        <f>_xlfn.IFNA(VLOOKUP(A57,'11月工资'!A:AU,47,0),0)+Q57</f>
        <v>94480.73</v>
      </c>
      <c r="S57">
        <f>VLOOKUP(A:A,'11月工资'!A:AW,49,0)</f>
        <v>0</v>
      </c>
      <c r="T57">
        <f>VLOOKUP(A:A,'11月工资'!A:AZ,52,0)</f>
        <v>0</v>
      </c>
      <c r="U57">
        <f>VLOOKUP(A:A,'11月工资'!A:BA,53,0)</f>
        <v>0</v>
      </c>
      <c r="V57">
        <f>VLOOKUP(A:A,'11月工资'!A:AX,50,0)</f>
        <v>22000</v>
      </c>
      <c r="W57">
        <f>VLOOKUP(A:A,'11月工资'!A:AY,51,0)</f>
        <v>0</v>
      </c>
      <c r="X57">
        <f>VLOOKUP(A:A,'11月工资'!A:AV,48,0)</f>
        <v>55000</v>
      </c>
      <c r="Y57">
        <f>VLOOKUP(A:A,'11月工资'!A:BB,54,0)</f>
        <v>13203.86</v>
      </c>
      <c r="Z57" s="12">
        <f>ROUND(5*MAX(0,(R57-S57-T57-U57-V57-W57-X57-Y57)*{0.6;2;4;5;6;7;9}%-{0;504;3384;6384;10584;17184;36384}),2)</f>
        <v>128.31</v>
      </c>
      <c r="AB57" s="78">
        <f>VLOOKUP(A:A,'11月工资'!A:BI,61,0)</f>
        <v>131.33000000000001</v>
      </c>
      <c r="AC57" s="6">
        <f t="shared" si="1"/>
        <v>0</v>
      </c>
      <c r="AD57">
        <f t="shared" si="2"/>
        <v>5181.8900000000003</v>
      </c>
      <c r="AE57">
        <f>VLOOKUP(A:A,'10月奖金'!A:AC,29,0)</f>
        <v>0</v>
      </c>
      <c r="AF57" s="6">
        <f t="shared" si="3"/>
        <v>0</v>
      </c>
      <c r="AG57">
        <f>VLOOKUP(A:A,'10月奖金'!A:AD,30,0)</f>
        <v>5185</v>
      </c>
      <c r="AH57" s="6">
        <f t="shared" si="4"/>
        <v>-3.1099999999996726</v>
      </c>
      <c r="AI57">
        <f>VLOOKUP(A:A,单位分配保留两位小数!B:N,13,0)</f>
        <v>5181.8900000000003</v>
      </c>
      <c r="AJ57">
        <f t="shared" si="5"/>
        <v>0</v>
      </c>
      <c r="AK57">
        <f>_xlfn.IFNA(VLOOKUP(A:A,'11月工资'!A:AQ,43,0),0)</f>
        <v>0</v>
      </c>
      <c r="AL57">
        <f t="shared" si="6"/>
        <v>0</v>
      </c>
      <c r="AM57" s="6">
        <f t="shared" si="7"/>
        <v>4276.8699999999953</v>
      </c>
    </row>
    <row r="58" spans="1:39" x14ac:dyDescent="0.2">
      <c r="A58" s="7">
        <v>9000166</v>
      </c>
      <c r="B58" t="str">
        <f>VLOOKUP(A58,标准表!C:D,2,0)</f>
        <v>孙琦</v>
      </c>
      <c r="C58" t="str">
        <f>VLOOKUP(A:A,标准表!C:M,11,0)</f>
        <v>党委宣传部（企业文化部）</v>
      </c>
      <c r="D58" t="str">
        <f>VLOOKUP($A:$A,标准表!C:E,3,0)</f>
        <v>130202197601290029</v>
      </c>
      <c r="E58" t="str">
        <f>VLOOKUP(A:A,'11月工资'!A:D,4,0)</f>
        <v>6217000180022599603</v>
      </c>
      <c r="F58" t="str">
        <f>VLOOKUP(A:A,'11月工资'!A:F,6,0)</f>
        <v>经营管理-其他</v>
      </c>
      <c r="G58">
        <f>VLOOKUP(A:A,标准表!C:H,6,0)</f>
        <v>0</v>
      </c>
      <c r="H58">
        <f>VLOOKUP(A:A,标准表!C:I,7,0)</f>
        <v>0</v>
      </c>
      <c r="I58">
        <f>VLOOKUP(A:A,标准表!C:J,8,0)</f>
        <v>0</v>
      </c>
      <c r="J58">
        <f>VLOOKUP($A:$A,标准表!C:G,5,0)</f>
        <v>4.5</v>
      </c>
      <c r="L58">
        <f>VLOOKUP(A:A,单位分配保留两位小数!B:I,8,0)</f>
        <v>7645.41</v>
      </c>
      <c r="M58">
        <f>_xlfn.IFNA(VLOOKUP(A:A,单位分配保留两位小数!B:J,9,0),0)</f>
        <v>0</v>
      </c>
      <c r="N58">
        <f>_xlfn.IFNA(VLOOKUP(A:A,单位分配保留两位小数!B:K,10,0),0)</f>
        <v>1500</v>
      </c>
      <c r="O58">
        <f>ROUND(_xlfn.IFNA(VLOOKUP(A:A,单位分配保留两位小数!B:L,11,0),0),2)</f>
        <v>0</v>
      </c>
      <c r="Q58">
        <f t="shared" si="0"/>
        <v>9145.41</v>
      </c>
      <c r="R58">
        <f>_xlfn.IFNA(VLOOKUP(A58,'11月工资'!A:AU,47,0),0)+Q58</f>
        <v>124571.44</v>
      </c>
      <c r="S58">
        <f>VLOOKUP(A:A,'11月工资'!A:AW,49,0)</f>
        <v>11000</v>
      </c>
      <c r="T58">
        <f>VLOOKUP(A:A,'11月工资'!A:AZ,52,0)</f>
        <v>11000</v>
      </c>
      <c r="U58">
        <f>VLOOKUP(A:A,'11月工资'!A:BA,53,0)</f>
        <v>0</v>
      </c>
      <c r="V58">
        <f>VLOOKUP(A:A,'11月工资'!A:AX,50,0)</f>
        <v>11000</v>
      </c>
      <c r="W58">
        <f>VLOOKUP(A:A,'11月工资'!A:AY,51,0)</f>
        <v>0</v>
      </c>
      <c r="X58">
        <f>VLOOKUP(A:A,'11月工资'!A:AV,48,0)</f>
        <v>55000</v>
      </c>
      <c r="Y58">
        <f>VLOOKUP(A:A,'11月工资'!A:BB,54,0)</f>
        <v>16328.17</v>
      </c>
      <c r="Z58" s="12">
        <f>ROUND(5*MAX(0,(R58-S58-T58-U58-V58-W58-X58-Y58)*{0.6;2;4;5;6;7;9}%-{0;504;3384;6384;10584;17184;36384}),2)</f>
        <v>607.29999999999995</v>
      </c>
      <c r="AB58" s="78">
        <f>VLOOKUP(A:A,'11月工资'!A:BI,61,0)</f>
        <v>518.04</v>
      </c>
      <c r="AC58" s="6">
        <f t="shared" si="1"/>
        <v>89.26</v>
      </c>
      <c r="AD58">
        <f t="shared" si="2"/>
        <v>9056.15</v>
      </c>
      <c r="AE58">
        <f>VLOOKUP(A:A,'10月奖金'!A:AC,29,0)</f>
        <v>17.91</v>
      </c>
      <c r="AF58" s="6">
        <f t="shared" si="3"/>
        <v>71.350000000000009</v>
      </c>
      <c r="AG58">
        <f>VLOOKUP(A:A,'10月奖金'!A:AD,30,0)</f>
        <v>7632.09</v>
      </c>
      <c r="AH58" s="6">
        <f t="shared" si="4"/>
        <v>1424.0599999999995</v>
      </c>
      <c r="AI58">
        <f>VLOOKUP(A:A,单位分配保留两位小数!B:N,13,0)</f>
        <v>9145.41</v>
      </c>
      <c r="AJ58">
        <f t="shared" si="5"/>
        <v>0</v>
      </c>
      <c r="AK58">
        <f>_xlfn.IFNA(VLOOKUP(A:A,'11月工资'!A:AQ,43,0),0)</f>
        <v>0</v>
      </c>
      <c r="AL58">
        <f t="shared" si="6"/>
        <v>89.26</v>
      </c>
      <c r="AM58" s="6">
        <f t="shared" si="7"/>
        <v>20243.270000000004</v>
      </c>
    </row>
    <row r="59" spans="1:39" x14ac:dyDescent="0.2">
      <c r="A59" s="7">
        <v>9000167</v>
      </c>
      <c r="B59" t="str">
        <f>VLOOKUP(A59,标准表!C:D,2,0)</f>
        <v>张扬</v>
      </c>
      <c r="C59" t="str">
        <f>VLOOKUP(A:A,标准表!C:M,11,0)</f>
        <v>党委组织部（人力资源部）</v>
      </c>
      <c r="D59" t="str">
        <f>VLOOKUP($A:$A,标准表!C:E,3,0)</f>
        <v>120225198505080811</v>
      </c>
      <c r="E59" t="str">
        <f>VLOOKUP(A:A,'11月工资'!A:D,4,0)</f>
        <v>6217000180023874856</v>
      </c>
      <c r="F59" t="str">
        <f>VLOOKUP(A:A,'11月工资'!A:F,6,0)</f>
        <v>经营管理-其他</v>
      </c>
      <c r="G59">
        <f>VLOOKUP(A:A,标准表!C:H,6,0)</f>
        <v>0</v>
      </c>
      <c r="H59">
        <f>VLOOKUP(A:A,标准表!C:I,7,0)</f>
        <v>0</v>
      </c>
      <c r="I59">
        <f>VLOOKUP(A:A,标准表!C:J,8,0)</f>
        <v>0</v>
      </c>
      <c r="J59">
        <f>VLOOKUP($A:$A,标准表!C:G,5,0)</f>
        <v>3.6</v>
      </c>
      <c r="L59">
        <f>VLOOKUP(A:A,单位分配保留两位小数!B:I,8,0)</f>
        <v>6116.33</v>
      </c>
      <c r="M59">
        <f>_xlfn.IFNA(VLOOKUP(A:A,单位分配保留两位小数!B:J,9,0),0)</f>
        <v>0</v>
      </c>
      <c r="N59">
        <f>_xlfn.IFNA(VLOOKUP(A:A,单位分配保留两位小数!B:K,10,0),0)</f>
        <v>0</v>
      </c>
      <c r="O59">
        <f>ROUND(_xlfn.IFNA(VLOOKUP(A:A,单位分配保留两位小数!B:L,11,0),0),2)</f>
        <v>0</v>
      </c>
      <c r="Q59">
        <f t="shared" si="0"/>
        <v>6116.33</v>
      </c>
      <c r="R59">
        <f>_xlfn.IFNA(VLOOKUP(A59,'11月工资'!A:AU,47,0),0)+Q59</f>
        <v>100640.62</v>
      </c>
      <c r="S59">
        <f>VLOOKUP(A:A,'11月工资'!A:AW,49,0)</f>
        <v>11000</v>
      </c>
      <c r="T59">
        <f>VLOOKUP(A:A,'11月工资'!A:AZ,52,0)</f>
        <v>11000</v>
      </c>
      <c r="U59">
        <f>VLOOKUP(A:A,'11月工资'!A:BA,53,0)</f>
        <v>0</v>
      </c>
      <c r="V59">
        <f>VLOOKUP(A:A,'11月工资'!A:AX,50,0)</f>
        <v>0</v>
      </c>
      <c r="W59">
        <f>VLOOKUP(A:A,'11月工资'!A:AY,51,0)</f>
        <v>0</v>
      </c>
      <c r="X59">
        <f>VLOOKUP(A:A,'11月工资'!A:AV,48,0)</f>
        <v>55000</v>
      </c>
      <c r="Y59">
        <f>VLOOKUP(A:A,'11月工资'!A:BB,54,0)</f>
        <v>11432.57</v>
      </c>
      <c r="Z59" s="12">
        <f>ROUND(5*MAX(0,(R59-S59-T59-U59-V59-W59-X59-Y59)*{0.6;2;4;5;6;7;9}%-{0;504;3384;6384;10584;17184;36384}),2)</f>
        <v>366.24</v>
      </c>
      <c r="AB59" s="78">
        <f>VLOOKUP(A:A,'11月工资'!A:BI,61,0)</f>
        <v>334.54</v>
      </c>
      <c r="AC59" s="6">
        <f t="shared" si="1"/>
        <v>31.7</v>
      </c>
      <c r="AD59">
        <f t="shared" si="2"/>
        <v>6084.63</v>
      </c>
      <c r="AE59">
        <f>VLOOKUP(A:A,'10月奖金'!A:AC,29,0)</f>
        <v>22.45</v>
      </c>
      <c r="AF59" s="6">
        <f t="shared" si="3"/>
        <v>9.25</v>
      </c>
      <c r="AG59">
        <f>VLOOKUP(A:A,'10月奖金'!A:AD,30,0)</f>
        <v>6097.55</v>
      </c>
      <c r="AH59" s="6">
        <f t="shared" si="4"/>
        <v>-12.920000000000073</v>
      </c>
      <c r="AI59">
        <f>VLOOKUP(A:A,单位分配保留两位小数!B:N,13,0)</f>
        <v>6116.33</v>
      </c>
      <c r="AJ59">
        <f t="shared" si="5"/>
        <v>0</v>
      </c>
      <c r="AK59">
        <f>_xlfn.IFNA(VLOOKUP(A:A,'11月工资'!A:AQ,43,0),0)</f>
        <v>0</v>
      </c>
      <c r="AL59">
        <f t="shared" si="6"/>
        <v>31.7</v>
      </c>
      <c r="AM59" s="6">
        <f t="shared" si="7"/>
        <v>12208.049999999996</v>
      </c>
    </row>
    <row r="60" spans="1:39" x14ac:dyDescent="0.2">
      <c r="A60" s="7">
        <v>9000168</v>
      </c>
      <c r="B60" t="str">
        <f>VLOOKUP(A60,标准表!C:D,2,0)</f>
        <v>姬涛</v>
      </c>
      <c r="C60" t="str">
        <f>VLOOKUP(A:A,标准表!C:M,11,0)</f>
        <v>党委宣传部（企业文化部）</v>
      </c>
      <c r="D60" t="str">
        <f>VLOOKUP($A:$A,标准表!C:E,3,0)</f>
        <v>130204199209060618</v>
      </c>
      <c r="E60" t="str">
        <f>VLOOKUP(A:A,'11月工资'!A:D,4,0)</f>
        <v>6217000180032386520</v>
      </c>
      <c r="F60" t="str">
        <f>VLOOKUP(A:A,'11月工资'!A:F,6,0)</f>
        <v>专业技术人员</v>
      </c>
      <c r="G60">
        <f>VLOOKUP(A:A,标准表!C:H,6,0)</f>
        <v>0</v>
      </c>
      <c r="H60">
        <f>VLOOKUP(A:A,标准表!C:I,7,0)</f>
        <v>0</v>
      </c>
      <c r="I60">
        <f>VLOOKUP(A:A,标准表!C:J,8,0)</f>
        <v>0</v>
      </c>
      <c r="J60">
        <f>VLOOKUP($A:$A,标准表!C:G,5,0)</f>
        <v>1.65</v>
      </c>
      <c r="L60">
        <f>VLOOKUP(A:A,单位分配保留两位小数!B:I,8,0)</f>
        <v>2803.32</v>
      </c>
      <c r="M60">
        <f>_xlfn.IFNA(VLOOKUP(A:A,单位分配保留两位小数!B:J,9,0),0)</f>
        <v>0</v>
      </c>
      <c r="N60">
        <f>_xlfn.IFNA(VLOOKUP(A:A,单位分配保留两位小数!B:K,10,0),0)</f>
        <v>0</v>
      </c>
      <c r="O60">
        <f>ROUND(_xlfn.IFNA(VLOOKUP(A:A,单位分配保留两位小数!B:L,11,0),0),2)</f>
        <v>0</v>
      </c>
      <c r="Q60">
        <f t="shared" si="0"/>
        <v>2803.32</v>
      </c>
      <c r="R60">
        <f>_xlfn.IFNA(VLOOKUP(A60,'11月工资'!A:AU,47,0),0)+Q60</f>
        <v>61367.87</v>
      </c>
      <c r="S60">
        <f>VLOOKUP(A:A,'11月工资'!A:AW,49,0)</f>
        <v>0</v>
      </c>
      <c r="T60">
        <f>VLOOKUP(A:A,'11月工资'!A:AZ,52,0)</f>
        <v>0</v>
      </c>
      <c r="U60">
        <f>VLOOKUP(A:A,'11月工资'!A:BA,53,0)</f>
        <v>0</v>
      </c>
      <c r="V60">
        <f>VLOOKUP(A:A,'11月工资'!A:AX,50,0)</f>
        <v>0</v>
      </c>
      <c r="W60">
        <f>VLOOKUP(A:A,'11月工资'!A:AY,51,0)</f>
        <v>0</v>
      </c>
      <c r="X60">
        <f>VLOOKUP(A:A,'11月工资'!A:AV,48,0)</f>
        <v>55000</v>
      </c>
      <c r="Y60">
        <f>VLOOKUP(A:A,'11月工资'!A:BB,54,0)</f>
        <v>7054.6299999999992</v>
      </c>
      <c r="Z60" s="12">
        <f>ROUND(5*MAX(0,(R60-S60-T60-U60-V60-W60-X60-Y60)*{0.6;2;4;5;6;7;9}%-{0;504;3384;6384;10584;17184;36384}),2)</f>
        <v>0</v>
      </c>
      <c r="AB60" s="78">
        <f>VLOOKUP(A:A,'11月工资'!A:BI,61,0)</f>
        <v>39.64</v>
      </c>
      <c r="AC60" s="6">
        <f t="shared" si="1"/>
        <v>0</v>
      </c>
      <c r="AD60">
        <f t="shared" si="2"/>
        <v>2803.32</v>
      </c>
      <c r="AE60">
        <f>VLOOKUP(A:A,'10月奖金'!A:AC,29,0)</f>
        <v>0</v>
      </c>
      <c r="AF60" s="6">
        <f t="shared" si="3"/>
        <v>0</v>
      </c>
      <c r="AG60">
        <f>VLOOKUP(A:A,'10月奖金'!A:AD,30,0)</f>
        <v>2805</v>
      </c>
      <c r="AH60" s="6">
        <f t="shared" si="4"/>
        <v>-1.6799999999998363</v>
      </c>
      <c r="AI60">
        <f>VLOOKUP(A:A,单位分配保留两位小数!B:N,13,0)</f>
        <v>2803.32</v>
      </c>
      <c r="AJ60">
        <f t="shared" si="5"/>
        <v>0</v>
      </c>
      <c r="AK60">
        <f>_xlfn.IFNA(VLOOKUP(A:A,'11月工资'!A:AQ,43,0),0)</f>
        <v>0</v>
      </c>
      <c r="AL60">
        <f t="shared" si="6"/>
        <v>0</v>
      </c>
      <c r="AM60" s="6">
        <f t="shared" si="7"/>
        <v>-686.75999999999658</v>
      </c>
    </row>
    <row r="61" spans="1:39" s="78" customFormat="1" x14ac:dyDescent="0.2">
      <c r="A61" s="77">
        <v>9000169</v>
      </c>
      <c r="B61" s="78" t="str">
        <f>VLOOKUP(A61,标准表!C:D,2,0)</f>
        <v>杨宏星</v>
      </c>
      <c r="C61" s="78" t="str">
        <f>VLOOKUP(A:A,标准表!C:M,11,0)</f>
        <v>纪委
（监察部）</v>
      </c>
      <c r="D61" s="78" t="str">
        <f>VLOOKUP($A:$A,标准表!C:E,3,0)</f>
        <v>130205198112031812</v>
      </c>
      <c r="E61" t="str">
        <f>VLOOKUP(A:A,'11月工资'!A:D,4,0)</f>
        <v>6236680180002986777</v>
      </c>
      <c r="F61" t="str">
        <f>VLOOKUP(A:A,'11月工资'!A:F,6,0)</f>
        <v>经营管理-其他</v>
      </c>
      <c r="G61" s="78">
        <f>VLOOKUP(A:A,标准表!C:H,6,0)</f>
        <v>0</v>
      </c>
      <c r="H61" s="78">
        <f>VLOOKUP(A:A,标准表!C:I,7,0)</f>
        <v>0</v>
      </c>
      <c r="I61" s="78">
        <f>VLOOKUP(A:A,标准表!C:J,8,0)</f>
        <v>0</v>
      </c>
      <c r="J61" s="78">
        <f>VLOOKUP($A:$A,标准表!C:G,5,0)</f>
        <v>4.5</v>
      </c>
      <c r="L61">
        <f>VLOOKUP(A:A,单位分配保留两位小数!B:I,8,0)</f>
        <v>7646.18</v>
      </c>
      <c r="M61">
        <f>_xlfn.IFNA(VLOOKUP(A:A,单位分配保留两位小数!B:J,9,0),0)</f>
        <v>0</v>
      </c>
      <c r="N61">
        <f>_xlfn.IFNA(VLOOKUP(A:A,单位分配保留两位小数!B:K,10,0),0)</f>
        <v>0</v>
      </c>
      <c r="O61">
        <f>ROUND(_xlfn.IFNA(VLOOKUP(A:A,单位分配保留两位小数!B:L,11,0),0),2)</f>
        <v>0</v>
      </c>
      <c r="Q61">
        <f t="shared" si="0"/>
        <v>7646.18</v>
      </c>
      <c r="R61">
        <f>_xlfn.IFNA(VLOOKUP(A61,'11月工资'!A:AU,47,0),0)+Q61</f>
        <v>125948.75</v>
      </c>
      <c r="S61">
        <f>VLOOKUP(A:A,'11月工资'!A:AW,49,0)</f>
        <v>11000</v>
      </c>
      <c r="T61">
        <f>VLOOKUP(A:A,'11月工资'!A:AZ,52,0)</f>
        <v>11000</v>
      </c>
      <c r="U61">
        <f>VLOOKUP(A:A,'11月工资'!A:BA,53,0)</f>
        <v>0</v>
      </c>
      <c r="V61">
        <f>VLOOKUP(A:A,'11月工资'!A:AX,50,0)</f>
        <v>22000</v>
      </c>
      <c r="W61">
        <f>VLOOKUP(A:A,'11月工资'!A:AY,51,0)</f>
        <v>0</v>
      </c>
      <c r="X61">
        <f>VLOOKUP(A:A,'11月工资'!A:AV,48,0)</f>
        <v>55000</v>
      </c>
      <c r="Y61">
        <f>VLOOKUP(A:A,'11月工资'!A:BB,54,0)</f>
        <v>16803.63</v>
      </c>
      <c r="Z61" s="79">
        <f>ROUND(5*MAX(0,(R61-S61-T61-U61-V61-W61-X61-Y61)*{0.6;2;4;5;6;7;9}%-{0;504;3384;6384;10584;17184;36384}),2)</f>
        <v>304.35000000000002</v>
      </c>
      <c r="AB61" s="78">
        <f>VLOOKUP(A:A,'11月工资'!A:BI,61,0)</f>
        <v>284.97000000000003</v>
      </c>
      <c r="AC61" s="6">
        <f t="shared" si="1"/>
        <v>19.38</v>
      </c>
      <c r="AD61">
        <f t="shared" si="2"/>
        <v>7626.8</v>
      </c>
      <c r="AE61">
        <f>VLOOKUP(A:A,'10月奖金'!A:AC,29,0)</f>
        <v>12.77</v>
      </c>
      <c r="AF61" s="80">
        <f t="shared" si="3"/>
        <v>6.6099999999999994</v>
      </c>
      <c r="AG61" s="78">
        <f>VLOOKUP(A:A,'10月奖金'!A:AD,30,0)</f>
        <v>7637.23</v>
      </c>
      <c r="AH61" s="80">
        <f t="shared" si="4"/>
        <v>-10.429999999999382</v>
      </c>
      <c r="AI61" s="78">
        <f>VLOOKUP(A:A,单位分配保留两位小数!B:N,13,0)</f>
        <v>7646.18</v>
      </c>
      <c r="AJ61" s="78">
        <f t="shared" si="5"/>
        <v>0</v>
      </c>
      <c r="AK61">
        <f>_xlfn.IFNA(VLOOKUP(A:A,'11月工资'!A:AQ,43,0),0)</f>
        <v>0</v>
      </c>
      <c r="AL61" s="78">
        <f t="shared" si="6"/>
        <v>19.38</v>
      </c>
      <c r="AM61" s="6">
        <f t="shared" si="7"/>
        <v>10145.119999999999</v>
      </c>
    </row>
    <row r="62" spans="1:39" s="6" customFormat="1" x14ac:dyDescent="0.2">
      <c r="A62" s="8">
        <v>9000170</v>
      </c>
      <c r="B62" t="str">
        <f>VLOOKUP(A62,标准表!C:D,2,0)</f>
        <v>张少辉</v>
      </c>
      <c r="C62" t="str">
        <f>VLOOKUP(A:A,标准表!C:M,11,0)</f>
        <v>纪委
（监察部）</v>
      </c>
      <c r="D62" t="str">
        <f>VLOOKUP($A:$A,标准表!C:E,3,0)</f>
        <v>130223198510170634</v>
      </c>
      <c r="E62" t="str">
        <f>VLOOKUP(A:A,'11月工资'!A:D,4,0)</f>
        <v>6217000180031743705</v>
      </c>
      <c r="F62" t="str">
        <f>VLOOKUP(A:A,'11月工资'!A:F,6,0)</f>
        <v>经营管理-其他</v>
      </c>
      <c r="G62">
        <f>VLOOKUP(A:A,标准表!C:H,6,0)</f>
        <v>0</v>
      </c>
      <c r="H62">
        <f>VLOOKUP(A:A,标准表!C:I,7,0)</f>
        <v>0</v>
      </c>
      <c r="I62">
        <f>VLOOKUP(A:A,标准表!C:J,8,0)</f>
        <v>0</v>
      </c>
      <c r="J62">
        <f>VLOOKUP($A:$A,标准表!C:G,5,0)</f>
        <v>3.6</v>
      </c>
      <c r="L62">
        <f>VLOOKUP(A:A,单位分配保留两位小数!B:I,8,0)</f>
        <v>6116.94</v>
      </c>
      <c r="M62">
        <f>_xlfn.IFNA(VLOOKUP(A:A,单位分配保留两位小数!B:J,9,0),0)</f>
        <v>0</v>
      </c>
      <c r="N62">
        <f>_xlfn.IFNA(VLOOKUP(A:A,单位分配保留两位小数!B:K,10,0),0)</f>
        <v>0</v>
      </c>
      <c r="O62">
        <f>ROUND(_xlfn.IFNA(VLOOKUP(A:A,单位分配保留两位小数!B:L,11,0),0),2)</f>
        <v>0</v>
      </c>
      <c r="Q62">
        <f t="shared" si="0"/>
        <v>6116.94</v>
      </c>
      <c r="R62">
        <f>_xlfn.IFNA(VLOOKUP(A62,'11月工资'!A:AU,47,0),0)+Q62</f>
        <v>104315.79000000001</v>
      </c>
      <c r="S62">
        <f>VLOOKUP(A:A,'11月工资'!A:AW,49,0)</f>
        <v>11000</v>
      </c>
      <c r="T62">
        <f>VLOOKUP(A:A,'11月工资'!A:AZ,52,0)</f>
        <v>11000</v>
      </c>
      <c r="U62">
        <f>VLOOKUP(A:A,'11月工资'!A:BA,53,0)</f>
        <v>0</v>
      </c>
      <c r="V62">
        <f>VLOOKUP(A:A,'11月工资'!A:AX,50,0)</f>
        <v>0</v>
      </c>
      <c r="W62">
        <f>VLOOKUP(A:A,'11月工资'!A:AY,51,0)</f>
        <v>0</v>
      </c>
      <c r="X62">
        <f>VLOOKUP(A:A,'11月工资'!A:AV,48,0)</f>
        <v>55000</v>
      </c>
      <c r="Y62">
        <f>VLOOKUP(A:A,'11月工资'!A:BB,54,0)</f>
        <v>11306.29</v>
      </c>
      <c r="Z62" s="12">
        <f>ROUND(5*MAX(0,(R62-S62-T62-U62-V62-W62-X62-Y62)*{0.6;2;4;5;6;7;9}%-{0;504;3384;6384;10584;17184;36384}),2)</f>
        <v>480.29</v>
      </c>
      <c r="AB62" s="78">
        <f>VLOOKUP(A:A,'11月工资'!A:BI,61,0)</f>
        <v>443.57</v>
      </c>
      <c r="AC62" s="6">
        <f t="shared" si="1"/>
        <v>36.72</v>
      </c>
      <c r="AD62">
        <f t="shared" si="2"/>
        <v>6080.2199999999993</v>
      </c>
      <c r="AE62">
        <f>VLOOKUP(A:A,'10月奖金'!A:AC,29,0)</f>
        <v>28.61</v>
      </c>
      <c r="AF62" s="6">
        <f t="shared" si="3"/>
        <v>8.11</v>
      </c>
      <c r="AG62">
        <f>VLOOKUP(A:A,'10月奖金'!A:AD,30,0)</f>
        <v>6091.39</v>
      </c>
      <c r="AH62" s="6">
        <f t="shared" si="4"/>
        <v>-11.170000000000982</v>
      </c>
      <c r="AI62">
        <f>VLOOKUP(A:A,单位分配保留两位小数!B:N,13,0)</f>
        <v>6116.94</v>
      </c>
      <c r="AJ62">
        <f t="shared" si="5"/>
        <v>0</v>
      </c>
      <c r="AK62">
        <f>_xlfn.IFNA(VLOOKUP(A:A,'11月工资'!A:AQ,43,0),0)</f>
        <v>0</v>
      </c>
      <c r="AL62">
        <f t="shared" si="6"/>
        <v>36.72</v>
      </c>
      <c r="AM62" s="6">
        <f t="shared" si="7"/>
        <v>16009.500000000007</v>
      </c>
    </row>
    <row r="63" spans="1:39" x14ac:dyDescent="0.2">
      <c r="A63" s="7">
        <v>9000171</v>
      </c>
      <c r="B63" t="str">
        <f>VLOOKUP(A63,标准表!C:D,2,0)</f>
        <v>吴艳敏</v>
      </c>
      <c r="C63" t="str">
        <f>VLOOKUP(A:A,标准表!C:M,11,0)</f>
        <v>纪委
（监察部）</v>
      </c>
      <c r="D63" t="str">
        <f>VLOOKUP($A:$A,标准表!C:E,3,0)</f>
        <v>130203197512142127</v>
      </c>
      <c r="E63" t="str">
        <f>VLOOKUP(A:A,'11月工资'!A:D,4,0)</f>
        <v>6217000180031743465</v>
      </c>
      <c r="F63" t="str">
        <f>VLOOKUP(A:A,'11月工资'!A:F,6,0)</f>
        <v>经营管理-其他</v>
      </c>
      <c r="G63">
        <f>VLOOKUP(A:A,标准表!C:H,6,0)</f>
        <v>0</v>
      </c>
      <c r="H63">
        <f>VLOOKUP(A:A,标准表!C:I,7,0)</f>
        <v>0</v>
      </c>
      <c r="I63">
        <f>VLOOKUP(A:A,标准表!C:J,8,0)</f>
        <v>0</v>
      </c>
      <c r="J63">
        <f>VLOOKUP($A:$A,标准表!C:G,5,0)</f>
        <v>4.5</v>
      </c>
      <c r="L63">
        <f>VLOOKUP(A:A,单位分配保留两位小数!B:I,8,0)</f>
        <v>7646.18</v>
      </c>
      <c r="M63">
        <f>_xlfn.IFNA(VLOOKUP(A:A,单位分配保留两位小数!B:J,9,0),0)</f>
        <v>0</v>
      </c>
      <c r="N63">
        <f>_xlfn.IFNA(VLOOKUP(A:A,单位分配保留两位小数!B:K,10,0),0)</f>
        <v>0</v>
      </c>
      <c r="O63">
        <f>ROUND(_xlfn.IFNA(VLOOKUP(A:A,单位分配保留两位小数!B:L,11,0),0),2)</f>
        <v>0</v>
      </c>
      <c r="Q63">
        <f t="shared" si="0"/>
        <v>7646.18</v>
      </c>
      <c r="R63">
        <f>_xlfn.IFNA(VLOOKUP(A63,'11月工资'!A:AU,47,0),0)+Q63</f>
        <v>127144.98999999999</v>
      </c>
      <c r="S63">
        <f>VLOOKUP(A:A,'11月工资'!A:AW,49,0)</f>
        <v>11000</v>
      </c>
      <c r="T63">
        <f>VLOOKUP(A:A,'11月工资'!A:AZ,52,0)</f>
        <v>11000</v>
      </c>
      <c r="U63">
        <f>VLOOKUP(A:A,'11月工资'!A:BA,53,0)</f>
        <v>0</v>
      </c>
      <c r="V63">
        <f>VLOOKUP(A:A,'11月工资'!A:AX,50,0)</f>
        <v>11000</v>
      </c>
      <c r="W63">
        <f>VLOOKUP(A:A,'11月工资'!A:AY,51,0)</f>
        <v>0</v>
      </c>
      <c r="X63">
        <f>VLOOKUP(A:A,'11月工资'!A:AV,48,0)</f>
        <v>55000</v>
      </c>
      <c r="Y63">
        <f>VLOOKUP(A:A,'11月工资'!A:BB,54,0)</f>
        <v>18657.509999999998</v>
      </c>
      <c r="Z63" s="12">
        <f>ROUND(5*MAX(0,(R63-S63-T63-U63-V63-W63-X63-Y63)*{0.6;2;4;5;6;7;9}%-{0;504;3384;6384;10584;17184;36384}),2)</f>
        <v>614.62</v>
      </c>
      <c r="AB63" s="78">
        <f>VLOOKUP(A:A,'11月工资'!A:BI,61,0)</f>
        <v>561.75</v>
      </c>
      <c r="AC63" s="6">
        <f t="shared" si="1"/>
        <v>52.87</v>
      </c>
      <c r="AD63">
        <f t="shared" si="2"/>
        <v>7593.31</v>
      </c>
      <c r="AE63">
        <f>VLOOKUP(A:A,'10月奖金'!A:AC,29,0)</f>
        <v>55.94</v>
      </c>
      <c r="AF63" s="6">
        <f t="shared" si="3"/>
        <v>-3.0700000000000003</v>
      </c>
      <c r="AG63">
        <f>VLOOKUP(A:A,'10月奖金'!A:AD,30,0)</f>
        <v>7594.06</v>
      </c>
      <c r="AH63" s="6">
        <f t="shared" si="4"/>
        <v>-0.75</v>
      </c>
      <c r="AI63">
        <f>VLOOKUP(A:A,单位分配保留两位小数!B:N,13,0)</f>
        <v>7646.18</v>
      </c>
      <c r="AJ63">
        <f t="shared" si="5"/>
        <v>0</v>
      </c>
      <c r="AK63">
        <f>_xlfn.IFNA(VLOOKUP(A:A,'11月工资'!A:AQ,43,0),0)</f>
        <v>0</v>
      </c>
      <c r="AL63">
        <f t="shared" si="6"/>
        <v>52.87</v>
      </c>
      <c r="AM63" s="6">
        <f t="shared" si="7"/>
        <v>20487.479999999992</v>
      </c>
    </row>
    <row r="64" spans="1:39" x14ac:dyDescent="0.2">
      <c r="A64" s="7">
        <v>9000172</v>
      </c>
      <c r="B64" t="str">
        <f>VLOOKUP(A64,标准表!C:D,2,0)</f>
        <v>余浩</v>
      </c>
      <c r="C64" t="str">
        <f>VLOOKUP(A:A,标准表!C:M,11,0)</f>
        <v>纪委
（监察部）</v>
      </c>
      <c r="D64" t="str">
        <f>VLOOKUP($A:$A,标准表!C:E,3,0)</f>
        <v>13020319930203301X</v>
      </c>
      <c r="E64" t="str">
        <f>VLOOKUP(A:A,'11月工资'!A:D,4,0)</f>
        <v>6227000180450126175</v>
      </c>
      <c r="F64" t="str">
        <f>VLOOKUP(A:A,'11月工资'!A:F,6,0)</f>
        <v>专业技术人员</v>
      </c>
      <c r="G64">
        <f>VLOOKUP(A:A,标准表!C:H,6,0)</f>
        <v>0</v>
      </c>
      <c r="H64">
        <f>VLOOKUP(A:A,标准表!C:I,7,0)</f>
        <v>0</v>
      </c>
      <c r="I64">
        <f>VLOOKUP(A:A,标准表!C:J,8,0)</f>
        <v>0</v>
      </c>
      <c r="J64">
        <f>VLOOKUP($A:$A,标准表!C:G,5,0)</f>
        <v>2.15</v>
      </c>
      <c r="L64">
        <f>VLOOKUP(A:A,单位分配保留两位小数!B:I,8,0)</f>
        <v>3653.17</v>
      </c>
      <c r="M64">
        <f>_xlfn.IFNA(VLOOKUP(A:A,单位分配保留两位小数!B:J,9,0),0)</f>
        <v>0</v>
      </c>
      <c r="N64">
        <f>_xlfn.IFNA(VLOOKUP(A:A,单位分配保留两位小数!B:K,10,0),0)</f>
        <v>0</v>
      </c>
      <c r="O64">
        <f>ROUND(_xlfn.IFNA(VLOOKUP(A:A,单位分配保留两位小数!B:L,11,0),0),2)</f>
        <v>0</v>
      </c>
      <c r="Q64">
        <f t="shared" si="0"/>
        <v>3653.17</v>
      </c>
      <c r="R64">
        <f>_xlfn.IFNA(VLOOKUP(A64,'11月工资'!A:AU,47,0),0)+Q64</f>
        <v>74943.990000000005</v>
      </c>
      <c r="S64">
        <f>VLOOKUP(A:A,'11月工资'!A:AW,49,0)</f>
        <v>0</v>
      </c>
      <c r="T64">
        <f>VLOOKUP(A:A,'11月工资'!A:AZ,52,0)</f>
        <v>0</v>
      </c>
      <c r="U64">
        <f>VLOOKUP(A:A,'11月工资'!A:BA,53,0)</f>
        <v>0</v>
      </c>
      <c r="V64">
        <f>VLOOKUP(A:A,'11月工资'!A:AX,50,0)</f>
        <v>0</v>
      </c>
      <c r="W64">
        <f>VLOOKUP(A:A,'11月工资'!A:AY,51,0)</f>
        <v>4400</v>
      </c>
      <c r="X64">
        <f>VLOOKUP(A:A,'11月工资'!A:AV,48,0)</f>
        <v>55000</v>
      </c>
      <c r="Y64">
        <f>VLOOKUP(A:A,'11月工资'!A:BB,54,0)</f>
        <v>11186.12</v>
      </c>
      <c r="Z64" s="12">
        <f>ROUND(5*MAX(0,(R64-S64-T64-U64-V64-W64-X64-Y64)*{0.6;2;4;5;6;7;9}%-{0;504;3384;6384;10584;17184;36384}),2)</f>
        <v>130.74</v>
      </c>
      <c r="AB64" s="78">
        <f>VLOOKUP(A:A,'11月工资'!A:BI,61,0)</f>
        <v>123.04</v>
      </c>
      <c r="AC64" s="6">
        <f t="shared" si="1"/>
        <v>7.7</v>
      </c>
      <c r="AD64">
        <f t="shared" si="2"/>
        <v>3645.4700000000003</v>
      </c>
      <c r="AE64">
        <f>VLOOKUP(A:A,'10月奖金'!A:AC,29,0)</f>
        <v>13.36</v>
      </c>
      <c r="AF64" s="6">
        <f t="shared" si="3"/>
        <v>-5.6599999999999993</v>
      </c>
      <c r="AG64">
        <f>VLOOKUP(A:A,'10月奖金'!A:AD,30,0)</f>
        <v>3641.64</v>
      </c>
      <c r="AH64" s="6">
        <f t="shared" si="4"/>
        <v>3.830000000000382</v>
      </c>
      <c r="AI64">
        <f>VLOOKUP(A:A,单位分配保留两位小数!B:N,13,0)</f>
        <v>3653.17</v>
      </c>
      <c r="AJ64">
        <f t="shared" si="5"/>
        <v>0</v>
      </c>
      <c r="AK64">
        <f>_xlfn.IFNA(VLOOKUP(A:A,'11月工资'!A:AQ,43,0),0)</f>
        <v>0</v>
      </c>
      <c r="AL64">
        <f t="shared" si="6"/>
        <v>7.7</v>
      </c>
      <c r="AM64" s="6">
        <f t="shared" si="7"/>
        <v>4357.8700000000044</v>
      </c>
    </row>
    <row r="65" spans="1:39" x14ac:dyDescent="0.2">
      <c r="A65" s="7">
        <v>9000173</v>
      </c>
      <c r="B65" t="str">
        <f>VLOOKUP(A65,标准表!C:D,2,0)</f>
        <v>郑金凤</v>
      </c>
      <c r="C65" t="str">
        <f>VLOOKUP(A:A,标准表!C:M,11,0)</f>
        <v>工程管理部</v>
      </c>
      <c r="D65" t="str">
        <f>VLOOKUP($A:$A,标准表!C:E,3,0)</f>
        <v>130203197106052126</v>
      </c>
      <c r="E65" t="str">
        <f>VLOOKUP(A:A,'11月工资'!A:D,4,0)</f>
        <v>6217000180023870920</v>
      </c>
      <c r="F65" t="str">
        <f>VLOOKUP(A:A,'11月工资'!A:F,6,0)</f>
        <v>经营管理-其他</v>
      </c>
      <c r="G65">
        <f>VLOOKUP(A:A,标准表!C:H,6,0)</f>
        <v>0</v>
      </c>
      <c r="H65">
        <f>VLOOKUP(A:A,标准表!C:I,7,0)</f>
        <v>0</v>
      </c>
      <c r="I65">
        <f>VLOOKUP(A:A,标准表!C:J,8,0)</f>
        <v>0</v>
      </c>
      <c r="J65">
        <f>VLOOKUP($A:$A,标准表!C:G,5,0)</f>
        <v>3.6</v>
      </c>
      <c r="L65">
        <f>VLOOKUP(A:A,单位分配保留两位小数!B:I,8,0)</f>
        <v>6088.67</v>
      </c>
      <c r="M65">
        <f>_xlfn.IFNA(VLOOKUP(A:A,单位分配保留两位小数!B:J,9,0),0)</f>
        <v>0</v>
      </c>
      <c r="N65">
        <f>_xlfn.IFNA(VLOOKUP(A:A,单位分配保留两位小数!B:K,10,0),0)</f>
        <v>0</v>
      </c>
      <c r="O65">
        <f>ROUND(_xlfn.IFNA(VLOOKUP(A:A,单位分配保留两位小数!B:L,11,0),0),2)</f>
        <v>0</v>
      </c>
      <c r="Q65">
        <f t="shared" si="0"/>
        <v>6088.67</v>
      </c>
      <c r="R65">
        <f>_xlfn.IFNA(VLOOKUP(A65,'11月工资'!A:AU,47,0),0)+Q65</f>
        <v>104992.96999999999</v>
      </c>
      <c r="S65">
        <f>VLOOKUP(A:A,'11月工资'!A:AW,49,0)</f>
        <v>11000</v>
      </c>
      <c r="T65">
        <f>VLOOKUP(A:A,'11月工资'!A:AZ,52,0)</f>
        <v>0</v>
      </c>
      <c r="U65">
        <f>VLOOKUP(A:A,'11月工资'!A:BA,53,0)</f>
        <v>0</v>
      </c>
      <c r="V65">
        <f>VLOOKUP(A:A,'11月工资'!A:AX,50,0)</f>
        <v>11000</v>
      </c>
      <c r="W65">
        <f>VLOOKUP(A:A,'11月工资'!A:AY,51,0)</f>
        <v>0</v>
      </c>
      <c r="X65">
        <f>VLOOKUP(A:A,'11月工资'!A:AV,48,0)</f>
        <v>55000</v>
      </c>
      <c r="Y65">
        <f>VLOOKUP(A:A,'11月工资'!A:BB,54,0)</f>
        <v>14097.68</v>
      </c>
      <c r="Z65" s="12">
        <f>ROUND(5*MAX(0,(R65-S65-T65-U65-V65-W65-X65-Y65)*{0.6;2;4;5;6;7;9}%-{0;504;3384;6384;10584;17184;36384}),2)</f>
        <v>416.86</v>
      </c>
      <c r="AB65" s="78">
        <f>VLOOKUP(A:A,'11月工资'!A:BI,61,0)</f>
        <v>381.52</v>
      </c>
      <c r="AC65" s="6">
        <f t="shared" si="1"/>
        <v>35.340000000000003</v>
      </c>
      <c r="AD65">
        <f t="shared" si="2"/>
        <v>6053.33</v>
      </c>
      <c r="AE65">
        <f>VLOOKUP(A:A,'10月奖金'!A:AC,29,0)</f>
        <v>26.48</v>
      </c>
      <c r="AF65" s="6">
        <f t="shared" si="3"/>
        <v>8.860000000000003</v>
      </c>
      <c r="AG65">
        <f>VLOOKUP(A:A,'10月奖金'!A:AD,30,0)</f>
        <v>6064.76</v>
      </c>
      <c r="AH65" s="6">
        <f t="shared" si="4"/>
        <v>-11.430000000000291</v>
      </c>
      <c r="AI65">
        <f>VLOOKUP(A:A,单位分配保留两位小数!B:N,13,0)</f>
        <v>6088.67</v>
      </c>
      <c r="AJ65">
        <f t="shared" si="5"/>
        <v>0</v>
      </c>
      <c r="AK65">
        <f>_xlfn.IFNA(VLOOKUP(A:A,'11月工资'!A:AQ,43,0),0)</f>
        <v>0</v>
      </c>
      <c r="AL65">
        <f t="shared" si="6"/>
        <v>35.340000000000003</v>
      </c>
      <c r="AM65" s="6">
        <f t="shared" si="7"/>
        <v>13895.289999999986</v>
      </c>
    </row>
    <row r="66" spans="1:39" x14ac:dyDescent="0.2">
      <c r="A66" s="7">
        <v>9000174</v>
      </c>
      <c r="B66" t="str">
        <f>VLOOKUP(A66,标准表!C:D,2,0)</f>
        <v>齐玉磊</v>
      </c>
      <c r="C66" t="str">
        <f>VLOOKUP(A:A,标准表!C:M,11,0)</f>
        <v>工程管理部</v>
      </c>
      <c r="D66" t="str">
        <f>VLOOKUP($A:$A,标准表!C:E,3,0)</f>
        <v>131126198202260050</v>
      </c>
      <c r="E66" t="str">
        <f>VLOOKUP(A:A,'11月工资'!A:D,4,0)</f>
        <v>6217000180031735081</v>
      </c>
      <c r="F66" t="str">
        <f>VLOOKUP(A:A,'11月工资'!A:F,6,0)</f>
        <v>经营管理-其他</v>
      </c>
      <c r="G66">
        <f>VLOOKUP(A:A,标准表!C:H,6,0)</f>
        <v>0</v>
      </c>
      <c r="H66">
        <f>VLOOKUP(A:A,标准表!C:I,7,0)</f>
        <v>0</v>
      </c>
      <c r="I66">
        <f>VLOOKUP(A:A,标准表!C:J,8,0)</f>
        <v>7253</v>
      </c>
      <c r="J66">
        <f>VLOOKUP($A:$A,标准表!C:G,5,0)</f>
        <v>0</v>
      </c>
      <c r="L66">
        <f>VLOOKUP(A:A,单位分配保留两位小数!B:I,8,0)</f>
        <v>7161.79</v>
      </c>
      <c r="M66">
        <f>_xlfn.IFNA(VLOOKUP(A:A,单位分配保留两位小数!B:J,9,0),0)</f>
        <v>0</v>
      </c>
      <c r="N66">
        <f>_xlfn.IFNA(VLOOKUP(A:A,单位分配保留两位小数!B:K,10,0),0)</f>
        <v>0</v>
      </c>
      <c r="O66">
        <f>ROUND(_xlfn.IFNA(VLOOKUP(A:A,单位分配保留两位小数!B:L,11,0),0),2)</f>
        <v>0</v>
      </c>
      <c r="Q66">
        <f t="shared" si="0"/>
        <v>7161.79</v>
      </c>
      <c r="R66">
        <f>_xlfn.IFNA(VLOOKUP(A66,'11月工资'!A:AU,47,0),0)+Q66</f>
        <v>121412.45</v>
      </c>
      <c r="S66">
        <f>VLOOKUP(A:A,'11月工资'!A:AW,49,0)</f>
        <v>11000</v>
      </c>
      <c r="T66">
        <f>VLOOKUP(A:A,'11月工资'!A:AZ,52,0)</f>
        <v>11000</v>
      </c>
      <c r="U66">
        <f>VLOOKUP(A:A,'11月工资'!A:BA,53,0)</f>
        <v>0</v>
      </c>
      <c r="V66">
        <f>VLOOKUP(A:A,'11月工资'!A:AX,50,0)</f>
        <v>11000</v>
      </c>
      <c r="W66">
        <f>VLOOKUP(A:A,'11月工资'!A:AY,51,0)</f>
        <v>0</v>
      </c>
      <c r="X66">
        <f>VLOOKUP(A:A,'11月工资'!A:AV,48,0)</f>
        <v>55000</v>
      </c>
      <c r="Y66">
        <f>VLOOKUP(A:A,'11月工资'!A:BB,54,0)</f>
        <v>16870.45</v>
      </c>
      <c r="Z66" s="12">
        <f>ROUND(5*MAX(0,(R66-S66-T66-U66-V66-W66-X66-Y66)*{0.6;2;4;5;6;7;9}%-{0;504;3384;6384;10584;17184;36384}),2)</f>
        <v>496.26</v>
      </c>
      <c r="AB66" s="78">
        <f>VLOOKUP(A:A,'11月工资'!A:BI,61,0)</f>
        <v>456.46</v>
      </c>
      <c r="AC66" s="6">
        <f t="shared" si="1"/>
        <v>39.799999999999997</v>
      </c>
      <c r="AD66">
        <f t="shared" si="2"/>
        <v>7121.99</v>
      </c>
      <c r="AE66">
        <f>VLOOKUP(A:A,'10月奖金'!A:AC,29,0)</f>
        <v>24.41</v>
      </c>
      <c r="AF66" s="6">
        <f t="shared" si="3"/>
        <v>15.389999999999997</v>
      </c>
      <c r="AG66">
        <f>VLOOKUP(A:A,'10月奖金'!A:AD,30,0)</f>
        <v>7139.02</v>
      </c>
      <c r="AH66" s="6">
        <f t="shared" si="4"/>
        <v>-17.030000000000655</v>
      </c>
      <c r="AI66">
        <f>VLOOKUP(A:A,单位分配保留两位小数!B:N,13,0)</f>
        <v>7161.79</v>
      </c>
      <c r="AJ66">
        <f t="shared" si="5"/>
        <v>0</v>
      </c>
      <c r="AK66">
        <f>_xlfn.IFNA(VLOOKUP(A:A,'11月工资'!A:AQ,43,0),0)</f>
        <v>0</v>
      </c>
      <c r="AL66">
        <f t="shared" si="6"/>
        <v>39.799999999999997</v>
      </c>
      <c r="AM66" s="6">
        <f t="shared" si="7"/>
        <v>16541.999999999996</v>
      </c>
    </row>
    <row r="67" spans="1:39" x14ac:dyDescent="0.2">
      <c r="A67" s="7">
        <v>9000175</v>
      </c>
      <c r="B67" t="str">
        <f>VLOOKUP(A67,标准表!C:D,2,0)</f>
        <v>刘佳颖</v>
      </c>
      <c r="C67" t="str">
        <f>VLOOKUP(A:A,标准表!C:M,11,0)</f>
        <v>工程管理部</v>
      </c>
      <c r="D67" t="str">
        <f>VLOOKUP($A:$A,标准表!C:E,3,0)</f>
        <v>130204198208080014</v>
      </c>
      <c r="E67" t="str">
        <f>VLOOKUP(A:A,'11月工资'!A:D,4,0)</f>
        <v>6217000180031743721</v>
      </c>
      <c r="F67" t="str">
        <f>VLOOKUP(A:A,'11月工资'!A:F,6,0)</f>
        <v>专业技术人员</v>
      </c>
      <c r="G67">
        <f>VLOOKUP(A:A,标准表!C:H,6,0)</f>
        <v>0</v>
      </c>
      <c r="H67">
        <f>VLOOKUP(A:A,标准表!C:I,7,0)</f>
        <v>0</v>
      </c>
      <c r="I67">
        <f>VLOOKUP(A:A,标准表!C:J,8,0)</f>
        <v>0</v>
      </c>
      <c r="J67">
        <f>VLOOKUP($A:$A,标准表!C:G,5,0)</f>
        <v>3.6</v>
      </c>
      <c r="L67">
        <f>VLOOKUP(A:A,单位分配保留两位小数!B:I,8,0)</f>
        <v>6088.48</v>
      </c>
      <c r="M67">
        <f>_xlfn.IFNA(VLOOKUP(A:A,单位分配保留两位小数!B:J,9,0),0)</f>
        <v>0</v>
      </c>
      <c r="N67">
        <f>_xlfn.IFNA(VLOOKUP(A:A,单位分配保留两位小数!B:K,10,0),0)</f>
        <v>0</v>
      </c>
      <c r="O67">
        <f>ROUND(_xlfn.IFNA(VLOOKUP(A:A,单位分配保留两位小数!B:L,11,0),0),2)</f>
        <v>0</v>
      </c>
      <c r="Q67">
        <f t="shared" ref="Q67:Q130" si="8">L67+M67+N67-O67</f>
        <v>6088.48</v>
      </c>
      <c r="R67">
        <f>_xlfn.IFNA(VLOOKUP(A67,'11月工资'!A:AU,47,0),0)+Q67</f>
        <v>93997.489999999991</v>
      </c>
      <c r="S67">
        <f>VLOOKUP(A:A,'11月工资'!A:AW,49,0)</f>
        <v>0</v>
      </c>
      <c r="T67">
        <f>VLOOKUP(A:A,'11月工资'!A:AZ,52,0)</f>
        <v>0</v>
      </c>
      <c r="U67">
        <f>VLOOKUP(A:A,'11月工资'!A:BA,53,0)</f>
        <v>0</v>
      </c>
      <c r="V67">
        <f>VLOOKUP(A:A,'11月工资'!A:AX,50,0)</f>
        <v>22000</v>
      </c>
      <c r="W67">
        <f>VLOOKUP(A:A,'11月工资'!A:AY,51,0)</f>
        <v>0</v>
      </c>
      <c r="X67">
        <f>VLOOKUP(A:A,'11月工资'!A:AV,48,0)</f>
        <v>55000</v>
      </c>
      <c r="Y67">
        <f>VLOOKUP(A:A,'11月工资'!A:BB,54,0)</f>
        <v>10758.96</v>
      </c>
      <c r="Z67" s="12">
        <f>ROUND(5*MAX(0,(R67-S67-T67-U67-V67-W67-X67-Y67)*{0.6;2;4;5;6;7;9}%-{0;504;3384;6384;10584;17184;36384}),2)</f>
        <v>187.16</v>
      </c>
      <c r="AB67" s="78">
        <f>VLOOKUP(A:A,'11月工资'!A:BI,61,0)</f>
        <v>149.58000000000001</v>
      </c>
      <c r="AC67" s="6">
        <f t="shared" ref="AC67:AC130" si="9">ROUND(IF(Z67-AA67-AB67&gt;0,Z67-AA67-AB67,0),2)</f>
        <v>37.58</v>
      </c>
      <c r="AD67">
        <f t="shared" ref="AD67:AD130" si="10">Q67-AC67</f>
        <v>6050.9</v>
      </c>
      <c r="AE67">
        <f>VLOOKUP(A:A,'10月奖金'!A:AC,29,0)</f>
        <v>29.93</v>
      </c>
      <c r="AF67" s="6">
        <f t="shared" ref="AF67:AF130" si="11">AC67-AE67</f>
        <v>7.6499999999999986</v>
      </c>
      <c r="AG67">
        <f>VLOOKUP(A:A,'10月奖金'!A:AD,30,0)</f>
        <v>6061.3099999999995</v>
      </c>
      <c r="AH67" s="6">
        <f t="shared" ref="AH67:AH130" si="12">AD67-AG67</f>
        <v>-10.409999999999854</v>
      </c>
      <c r="AI67">
        <f>VLOOKUP(A:A,单位分配保留两位小数!B:N,13,0)</f>
        <v>6088.48</v>
      </c>
      <c r="AJ67">
        <f t="shared" ref="AJ67:AJ130" si="13">AI67-Q67</f>
        <v>0</v>
      </c>
      <c r="AK67">
        <f>_xlfn.IFNA(VLOOKUP(A:A,'11月工资'!A:AQ,43,0),0)</f>
        <v>0</v>
      </c>
      <c r="AL67">
        <f t="shared" ref="AL67:AL130" si="14">AK67+AC67</f>
        <v>37.58</v>
      </c>
      <c r="AM67" s="6">
        <f t="shared" ref="AM67:AM130" si="15">R67-S67-T67-U67-V67-W67-X67-Y67</f>
        <v>6238.5299999999916</v>
      </c>
    </row>
    <row r="68" spans="1:39" x14ac:dyDescent="0.2">
      <c r="A68" s="7">
        <v>9000176</v>
      </c>
      <c r="B68" t="str">
        <f>VLOOKUP(A68,标准表!C:D,2,0)</f>
        <v>谢鑫</v>
      </c>
      <c r="C68" t="str">
        <f>VLOOKUP(A:A,标准表!C:M,11,0)</f>
        <v>工程管理部</v>
      </c>
      <c r="D68" t="str">
        <f>VLOOKUP($A:$A,标准表!C:E,3,0)</f>
        <v>130203198109042710</v>
      </c>
      <c r="E68" t="str">
        <f>VLOOKUP(A:A,'11月工资'!A:D,4,0)</f>
        <v>6217000180031735099</v>
      </c>
      <c r="F68" t="str">
        <f>VLOOKUP(A:A,'11月工资'!A:F,6,0)</f>
        <v>专业技术人员</v>
      </c>
      <c r="G68">
        <f>VLOOKUP(A:A,标准表!C:H,6,0)</f>
        <v>0</v>
      </c>
      <c r="H68">
        <f>VLOOKUP(A:A,标准表!C:I,7,0)</f>
        <v>0</v>
      </c>
      <c r="I68">
        <f>VLOOKUP(A:A,标准表!C:J,8,0)</f>
        <v>0</v>
      </c>
      <c r="J68">
        <f>VLOOKUP($A:$A,标准表!C:G,5,0)</f>
        <v>3.05</v>
      </c>
      <c r="L68">
        <f>VLOOKUP(A:A,单位分配保留两位小数!B:I,8,0)</f>
        <v>5158.3</v>
      </c>
      <c r="M68">
        <f>_xlfn.IFNA(VLOOKUP(A:A,单位分配保留两位小数!B:J,9,0),0)</f>
        <v>0</v>
      </c>
      <c r="N68">
        <f>_xlfn.IFNA(VLOOKUP(A:A,单位分配保留两位小数!B:K,10,0),0)</f>
        <v>0</v>
      </c>
      <c r="O68">
        <f>ROUND(_xlfn.IFNA(VLOOKUP(A:A,单位分配保留两位小数!B:L,11,0),0),2)</f>
        <v>0</v>
      </c>
      <c r="Q68">
        <f t="shared" si="8"/>
        <v>5158.3</v>
      </c>
      <c r="R68">
        <f>_xlfn.IFNA(VLOOKUP(A68,'11月工资'!A:AU,47,0),0)+Q68</f>
        <v>96811.91</v>
      </c>
      <c r="S68">
        <f>VLOOKUP(A:A,'11月工资'!A:AW,49,0)</f>
        <v>11000</v>
      </c>
      <c r="T68">
        <f>VLOOKUP(A:A,'11月工资'!A:AZ,52,0)</f>
        <v>11000</v>
      </c>
      <c r="U68">
        <f>VLOOKUP(A:A,'11月工资'!A:BA,53,0)</f>
        <v>0</v>
      </c>
      <c r="V68">
        <f>VLOOKUP(A:A,'11月工资'!A:AX,50,0)</f>
        <v>22000</v>
      </c>
      <c r="W68">
        <f>VLOOKUP(A:A,'11月工资'!A:AY,51,0)</f>
        <v>0</v>
      </c>
      <c r="X68">
        <f>VLOOKUP(A:A,'11月工资'!A:AV,48,0)</f>
        <v>55000</v>
      </c>
      <c r="Y68">
        <f>VLOOKUP(A:A,'11月工资'!A:BB,54,0)</f>
        <v>16815.37</v>
      </c>
      <c r="Z68" s="12">
        <f>ROUND(5*MAX(0,(R68-S68-T68-U68-V68-W68-X68-Y68)*{0.6;2;4;5;6;7;9}%-{0;504;3384;6384;10584;17184;36384}),2)</f>
        <v>0</v>
      </c>
      <c r="AB68" s="78">
        <f>VLOOKUP(A:A,'11月工资'!A:BI,61,0)</f>
        <v>0</v>
      </c>
      <c r="AC68" s="6">
        <f t="shared" si="9"/>
        <v>0</v>
      </c>
      <c r="AD68">
        <f t="shared" si="10"/>
        <v>5158.3</v>
      </c>
      <c r="AE68">
        <f>VLOOKUP(A:A,'10月奖金'!A:AC,29,0)</f>
        <v>0</v>
      </c>
      <c r="AF68" s="6">
        <f t="shared" si="11"/>
        <v>0</v>
      </c>
      <c r="AG68">
        <f>VLOOKUP(A:A,'10月奖金'!A:AD,30,0)</f>
        <v>5160.63</v>
      </c>
      <c r="AH68" s="6">
        <f t="shared" si="12"/>
        <v>-2.3299999999999272</v>
      </c>
      <c r="AI68">
        <f>VLOOKUP(A:A,单位分配保留两位小数!B:N,13,0)</f>
        <v>5158.3</v>
      </c>
      <c r="AJ68">
        <f t="shared" si="13"/>
        <v>0</v>
      </c>
      <c r="AK68">
        <f>_xlfn.IFNA(VLOOKUP(A:A,'11月工资'!A:AQ,43,0),0)</f>
        <v>0</v>
      </c>
      <c r="AL68">
        <f t="shared" si="14"/>
        <v>0</v>
      </c>
      <c r="AM68" s="6">
        <f t="shared" si="15"/>
        <v>-19003.459999999995</v>
      </c>
    </row>
    <row r="69" spans="1:39" x14ac:dyDescent="0.2">
      <c r="A69" s="7">
        <v>9000177</v>
      </c>
      <c r="B69" t="str">
        <f>VLOOKUP(A69,标准表!C:D,2,0)</f>
        <v>韩正阳</v>
      </c>
      <c r="C69" t="str">
        <f>VLOOKUP(A:A,标准表!C:M,11,0)</f>
        <v>工程管理部</v>
      </c>
      <c r="D69" t="str">
        <f>VLOOKUP($A:$A,标准表!C:E,3,0)</f>
        <v>130203199107081518</v>
      </c>
      <c r="E69" t="str">
        <f>VLOOKUP(A:A,'11月工资'!A:D,4,0)</f>
        <v>6217000180031743481</v>
      </c>
      <c r="F69" t="str">
        <f>VLOOKUP(A:A,'11月工资'!A:F,6,0)</f>
        <v>专业技术人员</v>
      </c>
      <c r="G69">
        <f>VLOOKUP(A:A,标准表!C:H,6,0)</f>
        <v>0</v>
      </c>
      <c r="H69">
        <f>VLOOKUP(A:A,标准表!C:I,7,0)</f>
        <v>0</v>
      </c>
      <c r="I69">
        <f>VLOOKUP(A:A,标准表!C:J,8,0)</f>
        <v>0</v>
      </c>
      <c r="J69">
        <f>VLOOKUP($A:$A,标准表!C:G,5,0)</f>
        <v>2.15</v>
      </c>
      <c r="L69">
        <f>VLOOKUP(A:A,单位分配保留两位小数!B:I,8,0)</f>
        <v>3636.18</v>
      </c>
      <c r="M69">
        <f>_xlfn.IFNA(VLOOKUP(A:A,单位分配保留两位小数!B:J,9,0),0)</f>
        <v>0</v>
      </c>
      <c r="N69">
        <f>_xlfn.IFNA(VLOOKUP(A:A,单位分配保留两位小数!B:K,10,0),0)</f>
        <v>0</v>
      </c>
      <c r="O69">
        <f>ROUND(_xlfn.IFNA(VLOOKUP(A:A,单位分配保留两位小数!B:L,11,0),0),2)</f>
        <v>0</v>
      </c>
      <c r="Q69">
        <f t="shared" si="8"/>
        <v>3636.18</v>
      </c>
      <c r="R69">
        <f>_xlfn.IFNA(VLOOKUP(A69,'11月工资'!A:AU,47,0),0)+Q69</f>
        <v>72811.92</v>
      </c>
      <c r="S69">
        <f>VLOOKUP(A:A,'11月工资'!A:AW,49,0)</f>
        <v>0</v>
      </c>
      <c r="T69">
        <f>VLOOKUP(A:A,'11月工资'!A:AZ,52,0)</f>
        <v>0</v>
      </c>
      <c r="U69">
        <f>VLOOKUP(A:A,'11月工资'!A:BA,53,0)</f>
        <v>0</v>
      </c>
      <c r="V69">
        <f>VLOOKUP(A:A,'11月工资'!A:AX,50,0)</f>
        <v>0</v>
      </c>
      <c r="W69">
        <f>VLOOKUP(A:A,'11月工资'!A:AY,51,0)</f>
        <v>0</v>
      </c>
      <c r="X69">
        <f>VLOOKUP(A:A,'11月工资'!A:AV,48,0)</f>
        <v>55000</v>
      </c>
      <c r="Y69">
        <f>VLOOKUP(A:A,'11月工资'!A:BB,54,0)</f>
        <v>9125.41</v>
      </c>
      <c r="Z69" s="12">
        <f>ROUND(5*MAX(0,(R69-S69-T69-U69-V69-W69-X69-Y69)*{0.6;2;4;5;6;7;9}%-{0;504;3384;6384;10584;17184;36384}),2)</f>
        <v>260.60000000000002</v>
      </c>
      <c r="AB69" s="78">
        <f>VLOOKUP(A:A,'11月工资'!A:BI,61,0)</f>
        <v>240.15</v>
      </c>
      <c r="AC69" s="6">
        <f t="shared" si="9"/>
        <v>20.45</v>
      </c>
      <c r="AD69">
        <f t="shared" si="10"/>
        <v>3615.73</v>
      </c>
      <c r="AE69">
        <f>VLOOKUP(A:A,'10月奖金'!A:AC,29,0)</f>
        <v>17.54</v>
      </c>
      <c r="AF69" s="6">
        <f t="shared" si="11"/>
        <v>2.91</v>
      </c>
      <c r="AG69">
        <f>VLOOKUP(A:A,'10月奖金'!A:AD,30,0)</f>
        <v>3620.28</v>
      </c>
      <c r="AH69" s="6">
        <f t="shared" si="12"/>
        <v>-4.5500000000001819</v>
      </c>
      <c r="AI69">
        <f>VLOOKUP(A:A,单位分配保留两位小数!B:N,13,0)</f>
        <v>3636.18</v>
      </c>
      <c r="AJ69">
        <f t="shared" si="13"/>
        <v>0</v>
      </c>
      <c r="AK69">
        <f>_xlfn.IFNA(VLOOKUP(A:A,'11月工资'!A:AQ,43,0),0)</f>
        <v>0</v>
      </c>
      <c r="AL69">
        <f t="shared" si="14"/>
        <v>20.45</v>
      </c>
      <c r="AM69" s="6">
        <f t="shared" si="15"/>
        <v>8686.5099999999984</v>
      </c>
    </row>
    <row r="70" spans="1:39" x14ac:dyDescent="0.2">
      <c r="A70" s="7">
        <v>9000178</v>
      </c>
      <c r="B70" t="str">
        <f>VLOOKUP(A70,标准表!C:D,2,0)</f>
        <v>李连山</v>
      </c>
      <c r="C70" t="str">
        <f>VLOOKUP(A:A,标准表!C:M,11,0)</f>
        <v>工程管理部</v>
      </c>
      <c r="D70" t="str">
        <f>VLOOKUP($A:$A,标准表!C:E,3,0)</f>
        <v>132821197404259018</v>
      </c>
      <c r="E70" t="str">
        <f>VLOOKUP(A:A,'11月工资'!A:D,4,0)</f>
        <v>6217000180031735107</v>
      </c>
      <c r="F70" t="str">
        <f>VLOOKUP(A:A,'11月工资'!A:F,6,0)</f>
        <v>经营管理-其他</v>
      </c>
      <c r="G70">
        <f>VLOOKUP(A:A,标准表!C:H,6,0)</f>
        <v>0</v>
      </c>
      <c r="H70">
        <f>VLOOKUP(A:A,标准表!C:I,7,0)</f>
        <v>0</v>
      </c>
      <c r="I70">
        <f>VLOOKUP(A:A,标准表!C:J,8,0)</f>
        <v>0</v>
      </c>
      <c r="J70">
        <f>VLOOKUP($A:$A,标准表!C:G,5,0)</f>
        <v>4.5</v>
      </c>
      <c r="L70">
        <f>VLOOKUP(A:A,单位分配保留两位小数!B:I,8,0)</f>
        <v>7610.6</v>
      </c>
      <c r="M70">
        <f>_xlfn.IFNA(VLOOKUP(A:A,单位分配保留两位小数!B:J,9,0),0)</f>
        <v>0</v>
      </c>
      <c r="N70">
        <f>_xlfn.IFNA(VLOOKUP(A:A,单位分配保留两位小数!B:K,10,0),0)</f>
        <v>0</v>
      </c>
      <c r="O70">
        <f>ROUND(_xlfn.IFNA(VLOOKUP(A:A,单位分配保留两位小数!B:L,11,0),0),2)</f>
        <v>0</v>
      </c>
      <c r="Q70">
        <f t="shared" si="8"/>
        <v>7610.6</v>
      </c>
      <c r="R70">
        <f>_xlfn.IFNA(VLOOKUP(A70,'11月工资'!A:AU,47,0),0)+Q70</f>
        <v>124902.89</v>
      </c>
      <c r="S70">
        <f>VLOOKUP(A:A,'11月工资'!A:AW,49,0)</f>
        <v>0</v>
      </c>
      <c r="T70">
        <f>VLOOKUP(A:A,'11月工资'!A:AZ,52,0)</f>
        <v>11000</v>
      </c>
      <c r="U70">
        <f>VLOOKUP(A:A,'11月工资'!A:BA,53,0)</f>
        <v>0</v>
      </c>
      <c r="V70">
        <f>VLOOKUP(A:A,'11月工资'!A:AX,50,0)</f>
        <v>11000</v>
      </c>
      <c r="W70">
        <f>VLOOKUP(A:A,'11月工资'!A:AY,51,0)</f>
        <v>0</v>
      </c>
      <c r="X70">
        <f>VLOOKUP(A:A,'11月工资'!A:AV,48,0)</f>
        <v>55000</v>
      </c>
      <c r="Y70">
        <f>VLOOKUP(A:A,'11月工资'!A:BB,54,0)</f>
        <v>16902.560000000001</v>
      </c>
      <c r="Z70" s="12">
        <f>ROUND(5*MAX(0,(R70-S70-T70-U70-V70-W70-X70-Y70)*{0.6;2;4;5;6;7;9}%-{0;504;3384;6384;10584;17184;36384}),2)</f>
        <v>930.01</v>
      </c>
      <c r="AB70" s="78">
        <f>VLOOKUP(A:A,'11月工资'!A:BI,61,0)</f>
        <v>848.57999999999993</v>
      </c>
      <c r="AC70" s="6">
        <f t="shared" si="9"/>
        <v>81.430000000000007</v>
      </c>
      <c r="AD70">
        <f t="shared" si="10"/>
        <v>7529.17</v>
      </c>
      <c r="AE70">
        <f>VLOOKUP(A:A,'10月奖金'!A:AC,29,0)</f>
        <v>76.69</v>
      </c>
      <c r="AF70" s="6">
        <f t="shared" si="11"/>
        <v>4.7400000000000091</v>
      </c>
      <c r="AG70">
        <f>VLOOKUP(A:A,'10月奖金'!A:AD,30,0)</f>
        <v>7537.3600000000006</v>
      </c>
      <c r="AH70" s="6">
        <f t="shared" si="12"/>
        <v>-8.1900000000005093</v>
      </c>
      <c r="AI70">
        <f>VLOOKUP(A:A,单位分配保留两位小数!B:N,13,0)</f>
        <v>7610.6</v>
      </c>
      <c r="AJ70">
        <f t="shared" si="13"/>
        <v>0</v>
      </c>
      <c r="AK70">
        <f>_xlfn.IFNA(VLOOKUP(A:A,'11月工资'!A:AQ,43,0),0)</f>
        <v>0</v>
      </c>
      <c r="AL70">
        <f t="shared" si="14"/>
        <v>81.430000000000007</v>
      </c>
      <c r="AM70" s="6">
        <f t="shared" si="15"/>
        <v>31000.329999999998</v>
      </c>
    </row>
    <row r="71" spans="1:39" x14ac:dyDescent="0.2">
      <c r="A71" s="7">
        <v>9000179</v>
      </c>
      <c r="B71" t="str">
        <f>VLOOKUP(A71,标准表!C:D,2,0)</f>
        <v>魏东超</v>
      </c>
      <c r="C71" t="str">
        <f>VLOOKUP(A:A,标准表!C:M,11,0)</f>
        <v>工程管理部</v>
      </c>
      <c r="D71" t="str">
        <f>VLOOKUP($A:$A,标准表!C:E,3,0)</f>
        <v>130202198406287216</v>
      </c>
      <c r="E71" t="str">
        <f>VLOOKUP(A:A,'11月工资'!A:D,4,0)</f>
        <v>6217000180031743739</v>
      </c>
      <c r="F71" t="str">
        <f>VLOOKUP(A:A,'11月工资'!A:F,6,0)</f>
        <v>经营管理-其他</v>
      </c>
      <c r="G71">
        <f>VLOOKUP(A:A,标准表!C:H,6,0)</f>
        <v>0</v>
      </c>
      <c r="H71">
        <f>VLOOKUP(A:A,标准表!C:I,7,0)</f>
        <v>0</v>
      </c>
      <c r="I71">
        <f>VLOOKUP(A:A,标准表!C:J,8,0)</f>
        <v>0</v>
      </c>
      <c r="J71">
        <f>VLOOKUP($A:$A,标准表!C:G,5,0)</f>
        <v>3.6</v>
      </c>
      <c r="L71">
        <f>VLOOKUP(A:A,单位分配保留两位小数!B:I,8,0)</f>
        <v>6088.48</v>
      </c>
      <c r="M71">
        <f>_xlfn.IFNA(VLOOKUP(A:A,单位分配保留两位小数!B:J,9,0),0)</f>
        <v>0</v>
      </c>
      <c r="N71">
        <f>_xlfn.IFNA(VLOOKUP(A:A,单位分配保留两位小数!B:K,10,0),0)</f>
        <v>0</v>
      </c>
      <c r="O71">
        <f>ROUND(_xlfn.IFNA(VLOOKUP(A:A,单位分配保留两位小数!B:L,11,0),0),2)</f>
        <v>0</v>
      </c>
      <c r="Q71">
        <f t="shared" si="8"/>
        <v>6088.48</v>
      </c>
      <c r="R71">
        <f>_xlfn.IFNA(VLOOKUP(A71,'11月工资'!A:AU,47,0),0)+Q71</f>
        <v>103807.73</v>
      </c>
      <c r="S71">
        <f>VLOOKUP(A:A,'11月工资'!A:AW,49,0)</f>
        <v>5500</v>
      </c>
      <c r="T71">
        <f>VLOOKUP(A:A,'11月工资'!A:AZ,52,0)</f>
        <v>5500</v>
      </c>
      <c r="U71">
        <f>VLOOKUP(A:A,'11月工资'!A:BA,53,0)</f>
        <v>0</v>
      </c>
      <c r="V71">
        <f>VLOOKUP(A:A,'11月工资'!A:AX,50,0)</f>
        <v>11000</v>
      </c>
      <c r="W71">
        <f>VLOOKUP(A:A,'11月工资'!A:AY,51,0)</f>
        <v>0</v>
      </c>
      <c r="X71">
        <f>VLOOKUP(A:A,'11月工资'!A:AV,48,0)</f>
        <v>55000</v>
      </c>
      <c r="Y71">
        <f>VLOOKUP(A:A,'11月工资'!A:BB,54,0)</f>
        <v>15013.17</v>
      </c>
      <c r="Z71" s="12">
        <f>ROUND(5*MAX(0,(R71-S71-T71-U71-V71-W71-X71-Y71)*{0.6;2;4;5;6;7;9}%-{0;504;3384;6384;10584;17184;36384}),2)</f>
        <v>353.84</v>
      </c>
      <c r="AB71" s="78">
        <f>VLOOKUP(A:A,'11月工资'!A:BI,61,0)</f>
        <v>326.95</v>
      </c>
      <c r="AC71" s="6">
        <f t="shared" si="9"/>
        <v>26.89</v>
      </c>
      <c r="AD71">
        <f t="shared" si="10"/>
        <v>6061.5899999999992</v>
      </c>
      <c r="AE71">
        <f>VLOOKUP(A:A,'10月奖金'!A:AC,29,0)</f>
        <v>18.399999999999999</v>
      </c>
      <c r="AF71" s="6">
        <f t="shared" si="11"/>
        <v>8.490000000000002</v>
      </c>
      <c r="AG71">
        <f>VLOOKUP(A:A,'10月奖金'!A:AD,30,0)</f>
        <v>6072.84</v>
      </c>
      <c r="AH71" s="6">
        <f t="shared" si="12"/>
        <v>-11.250000000000909</v>
      </c>
      <c r="AI71">
        <f>VLOOKUP(A:A,单位分配保留两位小数!B:N,13,0)</f>
        <v>6088.48</v>
      </c>
      <c r="AJ71">
        <f t="shared" si="13"/>
        <v>0</v>
      </c>
      <c r="AK71">
        <f>_xlfn.IFNA(VLOOKUP(A:A,'11月工资'!A:AQ,43,0),0)</f>
        <v>0</v>
      </c>
      <c r="AL71">
        <f t="shared" si="14"/>
        <v>26.89</v>
      </c>
      <c r="AM71" s="6">
        <f t="shared" si="15"/>
        <v>11794.559999999996</v>
      </c>
    </row>
    <row r="72" spans="1:39" x14ac:dyDescent="0.2">
      <c r="A72" s="7">
        <v>9000180</v>
      </c>
      <c r="B72" t="str">
        <f>VLOOKUP(A72,标准表!C:D,2,0)</f>
        <v>董广博</v>
      </c>
      <c r="C72" t="str">
        <f>VLOOKUP(A:A,标准表!C:M,11,0)</f>
        <v>工程管理部</v>
      </c>
      <c r="D72" t="str">
        <f>VLOOKUP($A:$A,标准表!C:E,3,0)</f>
        <v>130203197007032111</v>
      </c>
      <c r="E72" t="str">
        <f>VLOOKUP(A:A,'11月工资'!A:D,4,0)</f>
        <v>6217000180031735115</v>
      </c>
      <c r="F72" t="str">
        <f>VLOOKUP(A:A,'11月工资'!A:F,6,0)</f>
        <v>经营管理-其他</v>
      </c>
      <c r="G72">
        <f>VLOOKUP(A:A,标准表!C:H,6,0)</f>
        <v>0</v>
      </c>
      <c r="H72">
        <f>VLOOKUP(A:A,标准表!C:I,7,0)</f>
        <v>0</v>
      </c>
      <c r="I72">
        <f>VLOOKUP(A:A,标准表!C:J,8,0)</f>
        <v>0</v>
      </c>
      <c r="J72">
        <f>VLOOKUP($A:$A,标准表!C:G,5,0)</f>
        <v>4.5</v>
      </c>
      <c r="L72">
        <f>VLOOKUP(A:A,单位分配保留两位小数!B:I,8,0)</f>
        <v>7610.6</v>
      </c>
      <c r="M72">
        <f>_xlfn.IFNA(VLOOKUP(A:A,单位分配保留两位小数!B:J,9,0),0)</f>
        <v>0</v>
      </c>
      <c r="N72">
        <f>_xlfn.IFNA(VLOOKUP(A:A,单位分配保留两位小数!B:K,10,0),0)</f>
        <v>0</v>
      </c>
      <c r="O72">
        <f>ROUND(_xlfn.IFNA(VLOOKUP(A:A,单位分配保留两位小数!B:L,11,0),0),2)</f>
        <v>76</v>
      </c>
      <c r="Q72">
        <f t="shared" si="8"/>
        <v>7534.6</v>
      </c>
      <c r="R72">
        <f>_xlfn.IFNA(VLOOKUP(A72,'11月工资'!A:AU,47,0),0)+Q72</f>
        <v>136022.79999999999</v>
      </c>
      <c r="S72">
        <f>VLOOKUP(A:A,'11月工资'!A:AW,49,0)</f>
        <v>11000</v>
      </c>
      <c r="T72">
        <f>VLOOKUP(A:A,'11月工资'!A:AZ,52,0)</f>
        <v>0</v>
      </c>
      <c r="U72">
        <f>VLOOKUP(A:A,'11月工资'!A:BA,53,0)</f>
        <v>0</v>
      </c>
      <c r="V72">
        <f>VLOOKUP(A:A,'11月工资'!A:AX,50,0)</f>
        <v>11000</v>
      </c>
      <c r="W72">
        <f>VLOOKUP(A:A,'11月工资'!A:AY,51,0)</f>
        <v>0</v>
      </c>
      <c r="X72">
        <f>VLOOKUP(A:A,'11月工资'!A:AV,48,0)</f>
        <v>55000</v>
      </c>
      <c r="Y72">
        <f>VLOOKUP(A:A,'11月工资'!A:BB,54,0)</f>
        <v>16595.990000000002</v>
      </c>
      <c r="Z72" s="12">
        <f>ROUND(5*MAX(0,(R72-S72-T72-U72-V72-W72-X72-Y72)*{0.6;2;4;5;6;7;9}%-{0;504;3384;6384;10584;17184;36384}),2)</f>
        <v>1722.68</v>
      </c>
      <c r="AB72" s="78">
        <f>VLOOKUP(A:A,'11月工资'!A:BI,61,0)</f>
        <v>1456.4</v>
      </c>
      <c r="AC72" s="6">
        <f t="shared" si="9"/>
        <v>266.27999999999997</v>
      </c>
      <c r="AD72">
        <f t="shared" si="10"/>
        <v>7268.3200000000006</v>
      </c>
      <c r="AE72">
        <f>VLOOKUP(A:A,'10月奖金'!A:AC,29,0)</f>
        <v>243.01</v>
      </c>
      <c r="AF72" s="6">
        <f t="shared" si="11"/>
        <v>23.269999999999982</v>
      </c>
      <c r="AG72">
        <f>VLOOKUP(A:A,'10月奖金'!A:AD,30,0)</f>
        <v>7371.04</v>
      </c>
      <c r="AH72" s="6">
        <f t="shared" si="12"/>
        <v>-102.71999999999935</v>
      </c>
      <c r="AI72">
        <f>VLOOKUP(A:A,单位分配保留两位小数!B:N,13,0)</f>
        <v>7534.6</v>
      </c>
      <c r="AJ72">
        <f t="shared" si="13"/>
        <v>0</v>
      </c>
      <c r="AK72">
        <f>_xlfn.IFNA(VLOOKUP(A:A,'11月工资'!A:AQ,43,0),0)</f>
        <v>0</v>
      </c>
      <c r="AL72">
        <f t="shared" si="14"/>
        <v>266.27999999999997</v>
      </c>
      <c r="AM72" s="6">
        <f t="shared" si="15"/>
        <v>42426.809999999983</v>
      </c>
    </row>
    <row r="73" spans="1:39" x14ac:dyDescent="0.2">
      <c r="A73" s="7">
        <v>9000181</v>
      </c>
      <c r="B73" t="str">
        <f>VLOOKUP(A73,标准表!C:D,2,0)</f>
        <v>陈世超</v>
      </c>
      <c r="C73" t="str">
        <f>VLOOKUP(A:A,标准表!C:M,11,0)</f>
        <v>工程管理部</v>
      </c>
      <c r="D73" t="str">
        <f>VLOOKUP($A:$A,标准表!C:E,3,0)</f>
        <v>13222819810616261X</v>
      </c>
      <c r="E73" t="str">
        <f>VLOOKUP(A:A,'11月工资'!A:D,4,0)</f>
        <v>6217000180031735404</v>
      </c>
      <c r="F73" t="str">
        <f>VLOOKUP(A:A,'11月工资'!A:F,6,0)</f>
        <v>经营管理-其他</v>
      </c>
      <c r="G73">
        <f>VLOOKUP(A:A,标准表!C:H,6,0)</f>
        <v>0</v>
      </c>
      <c r="H73">
        <f>VLOOKUP(A:A,标准表!C:I,7,0)</f>
        <v>0</v>
      </c>
      <c r="I73">
        <f>VLOOKUP(A:A,标准表!C:J,8,0)</f>
        <v>0</v>
      </c>
      <c r="J73">
        <f>VLOOKUP($A:$A,标准表!C:G,5,0)</f>
        <v>3.6</v>
      </c>
      <c r="L73">
        <f>VLOOKUP(A:A,单位分配保留两位小数!B:I,8,0)</f>
        <v>6088.48</v>
      </c>
      <c r="M73">
        <f>_xlfn.IFNA(VLOOKUP(A:A,单位分配保留两位小数!B:J,9,0),0)</f>
        <v>0</v>
      </c>
      <c r="N73">
        <f>_xlfn.IFNA(VLOOKUP(A:A,单位分配保留两位小数!B:K,10,0),0)</f>
        <v>0</v>
      </c>
      <c r="O73">
        <f>ROUND(_xlfn.IFNA(VLOOKUP(A:A,单位分配保留两位小数!B:L,11,0),0),2)</f>
        <v>0</v>
      </c>
      <c r="Q73">
        <f t="shared" si="8"/>
        <v>6088.48</v>
      </c>
      <c r="R73">
        <f>_xlfn.IFNA(VLOOKUP(A73,'11月工资'!A:AU,47,0),0)+Q73</f>
        <v>105269.09999999999</v>
      </c>
      <c r="S73">
        <f>VLOOKUP(A:A,'11月工资'!A:AW,49,0)</f>
        <v>11000</v>
      </c>
      <c r="T73">
        <f>VLOOKUP(A:A,'11月工资'!A:AZ,52,0)</f>
        <v>11000</v>
      </c>
      <c r="U73">
        <f>VLOOKUP(A:A,'11月工资'!A:BA,53,0)</f>
        <v>0</v>
      </c>
      <c r="V73">
        <f>VLOOKUP(A:A,'11月工资'!A:AX,50,0)</f>
        <v>11000</v>
      </c>
      <c r="W73">
        <f>VLOOKUP(A:A,'11月工资'!A:AY,51,0)</f>
        <v>0</v>
      </c>
      <c r="X73">
        <f>VLOOKUP(A:A,'11月工资'!A:AV,48,0)</f>
        <v>55000</v>
      </c>
      <c r="Y73">
        <f>VLOOKUP(A:A,'11月工资'!A:BB,54,0)</f>
        <v>13667.21</v>
      </c>
      <c r="Z73" s="12">
        <f>ROUND(5*MAX(0,(R73-S73-T73-U73-V73-W73-X73-Y73)*{0.6;2;4;5;6;7;9}%-{0;504;3384;6384;10584;17184;36384}),2)</f>
        <v>108.06</v>
      </c>
      <c r="AB73" s="78">
        <f>VLOOKUP(A:A,'11月工资'!A:BI,61,0)</f>
        <v>141.38</v>
      </c>
      <c r="AC73" s="6">
        <f t="shared" si="9"/>
        <v>0</v>
      </c>
      <c r="AD73">
        <f t="shared" si="10"/>
        <v>6088.48</v>
      </c>
      <c r="AE73">
        <f>VLOOKUP(A:A,'10月奖金'!A:AC,29,0)</f>
        <v>0</v>
      </c>
      <c r="AF73" s="6">
        <f t="shared" si="11"/>
        <v>0</v>
      </c>
      <c r="AG73">
        <f>VLOOKUP(A:A,'10月奖金'!A:AD,30,0)</f>
        <v>6091.24</v>
      </c>
      <c r="AH73" s="6">
        <f t="shared" si="12"/>
        <v>-2.7600000000002183</v>
      </c>
      <c r="AI73">
        <f>VLOOKUP(A:A,单位分配保留两位小数!B:N,13,0)</f>
        <v>6088.48</v>
      </c>
      <c r="AJ73">
        <f t="shared" si="13"/>
        <v>0</v>
      </c>
      <c r="AK73">
        <f>_xlfn.IFNA(VLOOKUP(A:A,'11月工资'!A:AQ,43,0),0)</f>
        <v>0</v>
      </c>
      <c r="AL73">
        <f t="shared" si="14"/>
        <v>0</v>
      </c>
      <c r="AM73" s="6">
        <f t="shared" si="15"/>
        <v>3601.8899999999921</v>
      </c>
    </row>
    <row r="74" spans="1:39" x14ac:dyDescent="0.2">
      <c r="A74" s="7">
        <v>9000182</v>
      </c>
      <c r="B74" t="str">
        <f>VLOOKUP(A74,标准表!C:D,2,0)</f>
        <v>黄征</v>
      </c>
      <c r="C74" t="str">
        <f>VLOOKUP(A:A,标准表!C:M,11,0)</f>
        <v>工程管理部</v>
      </c>
      <c r="D74" t="str">
        <f>VLOOKUP($A:$A,标准表!C:E,3,0)</f>
        <v>130203196112222430</v>
      </c>
      <c r="E74" t="str">
        <f>VLOOKUP(A:A,'11月工资'!A:D,4,0)</f>
        <v>6217000180031743978</v>
      </c>
      <c r="F74" t="str">
        <f>VLOOKUP(A:A,'11月工资'!A:F,6,0)</f>
        <v>专业技术人员</v>
      </c>
      <c r="G74">
        <f>VLOOKUP(A:A,标准表!C:H,6,0)</f>
        <v>0</v>
      </c>
      <c r="H74">
        <f>VLOOKUP(A:A,标准表!C:I,7,0)</f>
        <v>7253</v>
      </c>
      <c r="I74">
        <f>VLOOKUP(A:A,标准表!C:J,8,0)</f>
        <v>0</v>
      </c>
      <c r="J74">
        <f>VLOOKUP($A:$A,标准表!C:G,5,0)</f>
        <v>0</v>
      </c>
      <c r="L74">
        <f>VLOOKUP(A:A,单位分配保留两位小数!B:I,8,0)</f>
        <v>7253</v>
      </c>
      <c r="M74">
        <f>_xlfn.IFNA(VLOOKUP(A:A,单位分配保留两位小数!B:J,9,0),0)</f>
        <v>0</v>
      </c>
      <c r="N74">
        <f>_xlfn.IFNA(VLOOKUP(A:A,单位分配保留两位小数!B:K,10,0),0)</f>
        <v>0</v>
      </c>
      <c r="O74">
        <f>ROUND(_xlfn.IFNA(VLOOKUP(A:A,单位分配保留两位小数!B:L,11,0),0),2)</f>
        <v>0</v>
      </c>
      <c r="Q74">
        <f t="shared" si="8"/>
        <v>7253</v>
      </c>
      <c r="R74">
        <f>_xlfn.IFNA(VLOOKUP(A74,'11月工资'!A:AU,47,0),0)+Q74</f>
        <v>124987.07</v>
      </c>
      <c r="S74">
        <f>VLOOKUP(A:A,'11月工资'!A:AW,49,0)</f>
        <v>0</v>
      </c>
      <c r="T74">
        <f>VLOOKUP(A:A,'11月工资'!A:AZ,52,0)</f>
        <v>0</v>
      </c>
      <c r="U74">
        <f>VLOOKUP(A:A,'11月工资'!A:BA,53,0)</f>
        <v>0</v>
      </c>
      <c r="V74">
        <f>VLOOKUP(A:A,'11月工资'!A:AX,50,0)</f>
        <v>0</v>
      </c>
      <c r="W74">
        <f>VLOOKUP(A:A,'11月工资'!A:AY,51,0)</f>
        <v>0</v>
      </c>
      <c r="X74">
        <f>VLOOKUP(A:A,'11月工资'!A:AV,48,0)</f>
        <v>55000</v>
      </c>
      <c r="Y74">
        <f>VLOOKUP(A:A,'11月工资'!A:BB,54,0)</f>
        <v>29431.33</v>
      </c>
      <c r="Z74" s="12">
        <f>ROUND(5*MAX(0,(R74-S74-T74-U74-V74-W74-X74-Y74)*{0.6;2;4;5;6;7;9}%-{0;504;3384;6384;10584;17184;36384}),2)</f>
        <v>1535.57</v>
      </c>
      <c r="AB74" s="78">
        <f>VLOOKUP(A:A,'11月工资'!A:BI,61,0)</f>
        <v>1074.79</v>
      </c>
      <c r="AC74" s="6">
        <f t="shared" si="9"/>
        <v>460.78</v>
      </c>
      <c r="AD74">
        <f t="shared" si="10"/>
        <v>6792.22</v>
      </c>
      <c r="AE74">
        <f>VLOOKUP(A:A,'10月奖金'!A:AC,29,0)</f>
        <v>112.01</v>
      </c>
      <c r="AF74" s="6">
        <f t="shared" si="11"/>
        <v>348.77</v>
      </c>
      <c r="AG74">
        <f>VLOOKUP(A:A,'10月奖金'!A:AD,30,0)</f>
        <v>7140.99</v>
      </c>
      <c r="AH74" s="6">
        <f t="shared" si="12"/>
        <v>-348.76999999999953</v>
      </c>
      <c r="AI74">
        <f>VLOOKUP(A:A,单位分配保留两位小数!B:N,13,0)</f>
        <v>7253</v>
      </c>
      <c r="AJ74">
        <f t="shared" si="13"/>
        <v>0</v>
      </c>
      <c r="AK74">
        <f>_xlfn.IFNA(VLOOKUP(A:A,'11月工资'!A:AQ,43,0),0)</f>
        <v>0</v>
      </c>
      <c r="AL74">
        <f t="shared" si="14"/>
        <v>460.78</v>
      </c>
      <c r="AM74" s="6">
        <f t="shared" si="15"/>
        <v>40555.740000000005</v>
      </c>
    </row>
    <row r="75" spans="1:39" x14ac:dyDescent="0.2">
      <c r="A75" s="7">
        <v>9000183</v>
      </c>
      <c r="B75" t="str">
        <f>VLOOKUP(A75,标准表!C:D,2,0)</f>
        <v>赵义</v>
      </c>
      <c r="C75" t="str">
        <f>VLOOKUP(A:A,标准表!C:M,11,0)</f>
        <v>工程管理部</v>
      </c>
      <c r="D75" t="str">
        <f>VLOOKUP($A:$A,标准表!C:E,3,0)</f>
        <v>421083199001200954</v>
      </c>
      <c r="E75" t="str">
        <f>VLOOKUP(A:A,'11月工资'!A:D,4,0)</f>
        <v>6217000180031743747</v>
      </c>
      <c r="F75" t="str">
        <f>VLOOKUP(A:A,'11月工资'!A:F,6,0)</f>
        <v>专业技术人员</v>
      </c>
      <c r="G75">
        <f>VLOOKUP(A:A,标准表!C:H,6,0)</f>
        <v>0</v>
      </c>
      <c r="H75">
        <f>VLOOKUP(A:A,标准表!C:I,7,0)</f>
        <v>0</v>
      </c>
      <c r="I75">
        <f>VLOOKUP(A:A,标准表!C:J,8,0)</f>
        <v>0</v>
      </c>
      <c r="J75">
        <f>VLOOKUP($A:$A,标准表!C:G,5,0)</f>
        <v>2.15</v>
      </c>
      <c r="L75">
        <f>VLOOKUP(A:A,单位分配保留两位小数!B:I,8,0)</f>
        <v>3636.18</v>
      </c>
      <c r="M75">
        <f>_xlfn.IFNA(VLOOKUP(A:A,单位分配保留两位小数!B:J,9,0),0)</f>
        <v>0</v>
      </c>
      <c r="N75">
        <f>_xlfn.IFNA(VLOOKUP(A:A,单位分配保留两位小数!B:K,10,0),0)</f>
        <v>0</v>
      </c>
      <c r="O75">
        <f>ROUND(_xlfn.IFNA(VLOOKUP(A:A,单位分配保留两位小数!B:L,11,0),0),2)</f>
        <v>0</v>
      </c>
      <c r="Q75">
        <f t="shared" si="8"/>
        <v>3636.18</v>
      </c>
      <c r="R75">
        <f>_xlfn.IFNA(VLOOKUP(A75,'11月工资'!A:AU,47,0),0)+Q75</f>
        <v>79678.12999999999</v>
      </c>
      <c r="S75">
        <f>VLOOKUP(A:A,'11月工资'!A:AW,49,0)</f>
        <v>0</v>
      </c>
      <c r="T75">
        <f>VLOOKUP(A:A,'11月工资'!A:AZ,52,0)</f>
        <v>0</v>
      </c>
      <c r="U75">
        <f>VLOOKUP(A:A,'11月工资'!A:BA,53,0)</f>
        <v>0</v>
      </c>
      <c r="V75">
        <f>VLOOKUP(A:A,'11月工资'!A:AX,50,0)</f>
        <v>0</v>
      </c>
      <c r="W75">
        <f>VLOOKUP(A:A,'11月工资'!A:AY,51,0)</f>
        <v>0</v>
      </c>
      <c r="X75">
        <f>VLOOKUP(A:A,'11月工资'!A:AV,48,0)</f>
        <v>55000</v>
      </c>
      <c r="Y75">
        <f>VLOOKUP(A:A,'11月工资'!A:BB,54,0)</f>
        <v>11119.37</v>
      </c>
      <c r="Z75" s="12">
        <f>ROUND(5*MAX(0,(R75-S75-T75-U75-V75-W75-X75-Y75)*{0.6;2;4;5;6;7;9}%-{0;504;3384;6384;10584;17184;36384}),2)</f>
        <v>406.76</v>
      </c>
      <c r="AB75" s="78">
        <f>VLOOKUP(A:A,'11月工资'!A:BI,61,0)</f>
        <v>365.05</v>
      </c>
      <c r="AC75" s="6">
        <f t="shared" si="9"/>
        <v>41.71</v>
      </c>
      <c r="AD75">
        <f t="shared" si="10"/>
        <v>3594.47</v>
      </c>
      <c r="AE75">
        <f>VLOOKUP(A:A,'10月奖金'!A:AC,29,0)</f>
        <v>28.33</v>
      </c>
      <c r="AF75" s="6">
        <f t="shared" si="11"/>
        <v>13.380000000000003</v>
      </c>
      <c r="AG75">
        <f>VLOOKUP(A:A,'10月奖金'!A:AD,30,0)</f>
        <v>3609.4900000000002</v>
      </c>
      <c r="AH75" s="6">
        <f t="shared" si="12"/>
        <v>-15.020000000000437</v>
      </c>
      <c r="AI75">
        <f>VLOOKUP(A:A,单位分配保留两位小数!B:N,13,0)</f>
        <v>3636.18</v>
      </c>
      <c r="AJ75">
        <f t="shared" si="13"/>
        <v>0</v>
      </c>
      <c r="AK75">
        <f>_xlfn.IFNA(VLOOKUP(A:A,'11月工资'!A:AQ,43,0),0)</f>
        <v>0</v>
      </c>
      <c r="AL75">
        <f t="shared" si="14"/>
        <v>41.71</v>
      </c>
      <c r="AM75" s="6">
        <f t="shared" si="15"/>
        <v>13558.759999999989</v>
      </c>
    </row>
    <row r="76" spans="1:39" x14ac:dyDescent="0.2">
      <c r="A76" s="7">
        <v>9000185</v>
      </c>
      <c r="B76" t="str">
        <f>VLOOKUP(A76,标准表!C:D,2,0)</f>
        <v>张子建</v>
      </c>
      <c r="C76" t="str">
        <f>VLOOKUP(A:A,标准表!C:M,11,0)</f>
        <v>热轧事业部</v>
      </c>
      <c r="D76" t="str">
        <f>VLOOKUP($A:$A,标准表!C:E,3,0)</f>
        <v>130228197210026013</v>
      </c>
      <c r="E76" t="str">
        <f>VLOOKUP(A:A,'11月工资'!A:D,4,0)</f>
        <v>6217000180024137493</v>
      </c>
      <c r="F76" t="str">
        <f>VLOOKUP(A:A,'11月工资'!A:F,6,0)</f>
        <v>经营管理-其他</v>
      </c>
      <c r="G76">
        <f>VLOOKUP(A:A,标准表!C:H,6,0)</f>
        <v>0</v>
      </c>
      <c r="H76">
        <f>VLOOKUP(A:A,标准表!C:I,7,0)</f>
        <v>0</v>
      </c>
      <c r="I76">
        <f>VLOOKUP(A:A,标准表!C:J,8,0)</f>
        <v>0</v>
      </c>
      <c r="J76">
        <f>VLOOKUP($A:$A,标准表!C:G,5,0)</f>
        <v>4.5</v>
      </c>
      <c r="L76">
        <f>VLOOKUP(A:A,单位分配保留两位小数!B:I,8,0)</f>
        <v>7657.66</v>
      </c>
      <c r="M76">
        <f>_xlfn.IFNA(VLOOKUP(A:A,单位分配保留两位小数!B:J,9,0),0)</f>
        <v>0</v>
      </c>
      <c r="N76">
        <f>_xlfn.IFNA(VLOOKUP(A:A,单位分配保留两位小数!B:K,10,0),0)</f>
        <v>0</v>
      </c>
      <c r="O76">
        <f>ROUND(_xlfn.IFNA(VLOOKUP(A:A,单位分配保留两位小数!B:L,11,0),0),2)</f>
        <v>77</v>
      </c>
      <c r="Q76">
        <f t="shared" si="8"/>
        <v>7580.66</v>
      </c>
      <c r="R76">
        <f>_xlfn.IFNA(VLOOKUP(A76,'11月工资'!A:AU,47,0),0)+Q76</f>
        <v>126758.33</v>
      </c>
      <c r="S76">
        <f>VLOOKUP(A:A,'11月工资'!A:AW,49,0)</f>
        <v>11000</v>
      </c>
      <c r="T76">
        <f>VLOOKUP(A:A,'11月工资'!A:AZ,52,0)</f>
        <v>11000</v>
      </c>
      <c r="U76">
        <f>VLOOKUP(A:A,'11月工资'!A:BA,53,0)</f>
        <v>0</v>
      </c>
      <c r="V76">
        <f>VLOOKUP(A:A,'11月工资'!A:AX,50,0)</f>
        <v>11000</v>
      </c>
      <c r="W76">
        <f>VLOOKUP(A:A,'11月工资'!A:AY,51,0)</f>
        <v>0</v>
      </c>
      <c r="X76">
        <f>VLOOKUP(A:A,'11月工资'!A:AV,48,0)</f>
        <v>55000</v>
      </c>
      <c r="Y76">
        <f>VLOOKUP(A:A,'11月工资'!A:BB,54,0)</f>
        <v>17362.62</v>
      </c>
      <c r="Z76" s="12">
        <f>ROUND(5*MAX(0,(R76-S76-T76-U76-V76-W76-X76-Y76)*{0.6;2;4;5;6;7;9}%-{0;504;3384;6384;10584;17184;36384}),2)</f>
        <v>641.87</v>
      </c>
      <c r="AB76" s="78">
        <f>VLOOKUP(A:A,'11月工资'!A:BI,61,0)</f>
        <v>596.8599999999999</v>
      </c>
      <c r="AC76" s="6">
        <f t="shared" si="9"/>
        <v>45.01</v>
      </c>
      <c r="AD76">
        <f t="shared" si="10"/>
        <v>7535.65</v>
      </c>
      <c r="AE76">
        <f>VLOOKUP(A:A,'10月奖金'!A:AC,29,0)</f>
        <v>33.93</v>
      </c>
      <c r="AF76" s="6">
        <f t="shared" si="11"/>
        <v>11.079999999999998</v>
      </c>
      <c r="AG76">
        <f>VLOOKUP(A:A,'10月奖金'!A:AD,30,0)</f>
        <v>7692.0999999999995</v>
      </c>
      <c r="AH76" s="6">
        <f t="shared" si="12"/>
        <v>-156.44999999999982</v>
      </c>
      <c r="AI76">
        <f>VLOOKUP(A:A,单位分配保留两位小数!B:N,13,0)</f>
        <v>7580.66</v>
      </c>
      <c r="AJ76">
        <f t="shared" si="13"/>
        <v>0</v>
      </c>
      <c r="AK76">
        <f>_xlfn.IFNA(VLOOKUP(A:A,'11月工资'!A:AQ,43,0),0)</f>
        <v>0</v>
      </c>
      <c r="AL76">
        <f t="shared" si="14"/>
        <v>45.01</v>
      </c>
      <c r="AM76" s="6">
        <f t="shared" si="15"/>
        <v>21395.710000000003</v>
      </c>
    </row>
    <row r="77" spans="1:39" x14ac:dyDescent="0.2">
      <c r="A77" s="7">
        <v>9000186</v>
      </c>
      <c r="B77" t="str">
        <f>VLOOKUP(A77,标准表!C:D,2,0)</f>
        <v>李楠</v>
      </c>
      <c r="C77" t="str">
        <f>VLOOKUP(A:A,标准表!C:M,11,0)</f>
        <v>工程管理部</v>
      </c>
      <c r="D77" t="str">
        <f>VLOOKUP($A:$A,标准表!C:E,3,0)</f>
        <v>130203197412222138</v>
      </c>
      <c r="E77" t="str">
        <f>VLOOKUP(A:A,'11月工资'!A:D,4,0)</f>
        <v>6217000180024137501</v>
      </c>
      <c r="F77" t="str">
        <f>VLOOKUP(A:A,'11月工资'!A:F,6,0)</f>
        <v>专业技术人员</v>
      </c>
      <c r="G77">
        <f>VLOOKUP(A:A,标准表!C:H,6,0)</f>
        <v>0</v>
      </c>
      <c r="H77">
        <f>VLOOKUP(A:A,标准表!C:I,7,0)</f>
        <v>0</v>
      </c>
      <c r="I77">
        <f>VLOOKUP(A:A,标准表!C:J,8,0)</f>
        <v>0</v>
      </c>
      <c r="J77">
        <f>VLOOKUP($A:$A,标准表!C:G,5,0)</f>
        <v>3.6</v>
      </c>
      <c r="L77">
        <f>VLOOKUP(A:A,单位分配保留两位小数!B:I,8,0)</f>
        <v>6088.48</v>
      </c>
      <c r="M77">
        <f>_xlfn.IFNA(VLOOKUP(A:A,单位分配保留两位小数!B:J,9,0),0)</f>
        <v>0</v>
      </c>
      <c r="N77">
        <f>_xlfn.IFNA(VLOOKUP(A:A,单位分配保留两位小数!B:K,10,0),0)</f>
        <v>0</v>
      </c>
      <c r="O77">
        <f>ROUND(_xlfn.IFNA(VLOOKUP(A:A,单位分配保留两位小数!B:L,11,0),0),2)</f>
        <v>0</v>
      </c>
      <c r="Q77">
        <f t="shared" si="8"/>
        <v>6088.48</v>
      </c>
      <c r="R77">
        <f>_xlfn.IFNA(VLOOKUP(A77,'11月工资'!A:AU,47,0),0)+Q77</f>
        <v>109468.97</v>
      </c>
      <c r="S77">
        <f>VLOOKUP(A:A,'11月工资'!A:AW,49,0)</f>
        <v>11000</v>
      </c>
      <c r="T77">
        <f>VLOOKUP(A:A,'11月工资'!A:AZ,52,0)</f>
        <v>0</v>
      </c>
      <c r="U77">
        <f>VLOOKUP(A:A,'11月工资'!A:BA,53,0)</f>
        <v>0</v>
      </c>
      <c r="V77">
        <f>VLOOKUP(A:A,'11月工资'!A:AX,50,0)</f>
        <v>11000</v>
      </c>
      <c r="W77">
        <f>VLOOKUP(A:A,'11月工资'!A:AY,51,0)</f>
        <v>0</v>
      </c>
      <c r="X77">
        <f>VLOOKUP(A:A,'11月工资'!A:AV,48,0)</f>
        <v>55000</v>
      </c>
      <c r="Y77">
        <f>VLOOKUP(A:A,'11月工资'!A:BB,54,0)</f>
        <v>15629.77</v>
      </c>
      <c r="Z77" s="12">
        <f>ROUND(5*MAX(0,(R77-S77-T77-U77-V77-W77-X77-Y77)*{0.6;2;4;5;6;7;9}%-{0;504;3384;6384;10584;17184;36384}),2)</f>
        <v>505.18</v>
      </c>
      <c r="AB77" s="78">
        <f>VLOOKUP(A:A,'11月工资'!A:BI,61,0)</f>
        <v>452.28</v>
      </c>
      <c r="AC77" s="6">
        <f t="shared" si="9"/>
        <v>52.9</v>
      </c>
      <c r="AD77">
        <f t="shared" si="10"/>
        <v>6035.58</v>
      </c>
      <c r="AE77">
        <f>VLOOKUP(A:A,'10月奖金'!A:AC,29,0)</f>
        <v>28.58</v>
      </c>
      <c r="AF77" s="6">
        <f t="shared" si="11"/>
        <v>24.32</v>
      </c>
      <c r="AG77">
        <f>VLOOKUP(A:A,'10月奖金'!A:AD,30,0)</f>
        <v>6062.66</v>
      </c>
      <c r="AH77" s="6">
        <f t="shared" si="12"/>
        <v>-27.079999999999927</v>
      </c>
      <c r="AI77">
        <f>VLOOKUP(A:A,单位分配保留两位小数!B:N,13,0)</f>
        <v>6088.48</v>
      </c>
      <c r="AJ77">
        <f t="shared" si="13"/>
        <v>0</v>
      </c>
      <c r="AK77">
        <f>_xlfn.IFNA(VLOOKUP(A:A,'11月工资'!A:AQ,43,0),0)</f>
        <v>0</v>
      </c>
      <c r="AL77">
        <f t="shared" si="14"/>
        <v>52.9</v>
      </c>
      <c r="AM77" s="6">
        <f t="shared" si="15"/>
        <v>16839.2</v>
      </c>
    </row>
    <row r="78" spans="1:39" x14ac:dyDescent="0.2">
      <c r="A78" s="7">
        <v>9000187</v>
      </c>
      <c r="B78" t="str">
        <f>VLOOKUP(A78,标准表!C:D,2,0)</f>
        <v>李爱鹏</v>
      </c>
      <c r="C78" t="str">
        <f>VLOOKUP(A:A,标准表!C:M,11,0)</f>
        <v>工程管理部</v>
      </c>
      <c r="D78" t="str">
        <f>VLOOKUP($A:$A,标准表!C:E,3,0)</f>
        <v>130205198202053919</v>
      </c>
      <c r="E78" t="str">
        <f>VLOOKUP(A:A,'11月工资'!A:D,4,0)</f>
        <v>6217000180022952463</v>
      </c>
      <c r="F78" t="str">
        <f>VLOOKUP(A:A,'11月工资'!A:F,6,0)</f>
        <v>专业技术人员</v>
      </c>
      <c r="G78">
        <f>VLOOKUP(A:A,标准表!C:H,6,0)</f>
        <v>0</v>
      </c>
      <c r="H78">
        <f>VLOOKUP(A:A,标准表!C:I,7,0)</f>
        <v>0</v>
      </c>
      <c r="I78">
        <f>VLOOKUP(A:A,标准表!C:J,8,0)</f>
        <v>0</v>
      </c>
      <c r="J78">
        <f>VLOOKUP($A:$A,标准表!C:G,5,0)</f>
        <v>3.05</v>
      </c>
      <c r="L78">
        <f>VLOOKUP(A:A,单位分配保留两位小数!B:I,8,0)</f>
        <v>5158.3</v>
      </c>
      <c r="M78">
        <f>_xlfn.IFNA(VLOOKUP(A:A,单位分配保留两位小数!B:J,9,0),0)</f>
        <v>0</v>
      </c>
      <c r="N78">
        <f>_xlfn.IFNA(VLOOKUP(A:A,单位分配保留两位小数!B:K,10,0),0)</f>
        <v>0</v>
      </c>
      <c r="O78">
        <f>ROUND(_xlfn.IFNA(VLOOKUP(A:A,单位分配保留两位小数!B:L,11,0),0),2)</f>
        <v>0</v>
      </c>
      <c r="Q78">
        <f t="shared" si="8"/>
        <v>5158.3</v>
      </c>
      <c r="R78">
        <f>_xlfn.IFNA(VLOOKUP(A78,'11月工资'!A:AU,47,0),0)+Q78</f>
        <v>95281.87999999999</v>
      </c>
      <c r="S78">
        <f>VLOOKUP(A:A,'11月工资'!A:AW,49,0)</f>
        <v>11000</v>
      </c>
      <c r="T78">
        <f>VLOOKUP(A:A,'11月工资'!A:AZ,52,0)</f>
        <v>11000</v>
      </c>
      <c r="U78">
        <f>VLOOKUP(A:A,'11月工资'!A:BA,53,0)</f>
        <v>0</v>
      </c>
      <c r="V78">
        <f>VLOOKUP(A:A,'11月工资'!A:AX,50,0)</f>
        <v>22000</v>
      </c>
      <c r="W78">
        <f>VLOOKUP(A:A,'11月工资'!A:AY,51,0)</f>
        <v>0</v>
      </c>
      <c r="X78">
        <f>VLOOKUP(A:A,'11月工资'!A:AV,48,0)</f>
        <v>55000</v>
      </c>
      <c r="Y78">
        <f>VLOOKUP(A:A,'11月工资'!A:BB,54,0)</f>
        <v>14611.79</v>
      </c>
      <c r="Z78" s="12">
        <f>ROUND(5*MAX(0,(R78-S78-T78-U78-V78-W78-X78-Y78)*{0.6;2;4;5;6;7;9}%-{0;504;3384;6384;10584;17184;36384}),2)</f>
        <v>0</v>
      </c>
      <c r="AB78" s="78">
        <f>VLOOKUP(A:A,'11月工资'!A:BI,61,0)</f>
        <v>0</v>
      </c>
      <c r="AC78" s="6">
        <f t="shared" si="9"/>
        <v>0</v>
      </c>
      <c r="AD78">
        <f t="shared" si="10"/>
        <v>5158.3</v>
      </c>
      <c r="AE78">
        <f>VLOOKUP(A:A,'10月奖金'!A:AC,29,0)</f>
        <v>0</v>
      </c>
      <c r="AF78" s="6">
        <f t="shared" si="11"/>
        <v>0</v>
      </c>
      <c r="AG78">
        <f>VLOOKUP(A:A,'10月奖金'!A:AD,30,0)</f>
        <v>5160.63</v>
      </c>
      <c r="AH78" s="6">
        <f t="shared" si="12"/>
        <v>-2.3299999999999272</v>
      </c>
      <c r="AI78">
        <f>VLOOKUP(A:A,单位分配保留两位小数!B:N,13,0)</f>
        <v>5158.3</v>
      </c>
      <c r="AJ78">
        <f t="shared" si="13"/>
        <v>0</v>
      </c>
      <c r="AK78">
        <f>_xlfn.IFNA(VLOOKUP(A:A,'11月工资'!A:AQ,43,0),0)</f>
        <v>0</v>
      </c>
      <c r="AL78">
        <f t="shared" si="14"/>
        <v>0</v>
      </c>
      <c r="AM78" s="6">
        <f t="shared" si="15"/>
        <v>-18329.910000000011</v>
      </c>
    </row>
    <row r="79" spans="1:39" x14ac:dyDescent="0.2">
      <c r="A79" s="7">
        <v>9000188</v>
      </c>
      <c r="B79" t="str">
        <f>VLOOKUP(A79,标准表!C:D,2,0)</f>
        <v>赵延军</v>
      </c>
      <c r="C79" t="str">
        <f>VLOOKUP(A:A,标准表!C:M,11,0)</f>
        <v>安全部</v>
      </c>
      <c r="D79" t="str">
        <f>VLOOKUP($A:$A,标准表!C:E,3,0)</f>
        <v>130203197207223019</v>
      </c>
      <c r="E79" t="str">
        <f>VLOOKUP(A:A,'11月工资'!A:D,4,0)</f>
        <v>6217000180022986636</v>
      </c>
      <c r="F79" t="str">
        <f>VLOOKUP(A:A,'11月工资'!A:F,6,0)</f>
        <v>经营管理-其他</v>
      </c>
      <c r="G79">
        <f>VLOOKUP(A:A,标准表!C:H,6,0)</f>
        <v>0</v>
      </c>
      <c r="H79">
        <f>VLOOKUP(A:A,标准表!C:I,7,0)</f>
        <v>0</v>
      </c>
      <c r="I79">
        <f>VLOOKUP(A:A,标准表!C:J,8,0)</f>
        <v>0</v>
      </c>
      <c r="J79">
        <f>VLOOKUP($A:$A,标准表!C:G,5,0)</f>
        <v>4.5</v>
      </c>
      <c r="L79">
        <f>VLOOKUP(A:A,单位分配保留两位小数!B:I,8,0)</f>
        <v>7624.06</v>
      </c>
      <c r="M79">
        <f>_xlfn.IFNA(VLOOKUP(A:A,单位分配保留两位小数!B:J,9,0),0)</f>
        <v>0</v>
      </c>
      <c r="N79">
        <f>_xlfn.IFNA(VLOOKUP(A:A,单位分配保留两位小数!B:K,10,0),0)</f>
        <v>0</v>
      </c>
      <c r="O79">
        <f>ROUND(_xlfn.IFNA(VLOOKUP(A:A,单位分配保留两位小数!B:L,11,0),0),2)</f>
        <v>0</v>
      </c>
      <c r="Q79">
        <f t="shared" si="8"/>
        <v>7624.06</v>
      </c>
      <c r="R79">
        <f>_xlfn.IFNA(VLOOKUP(A79,'11月工资'!A:AU,47,0),0)+Q79</f>
        <v>138023.15</v>
      </c>
      <c r="S79">
        <f>VLOOKUP(A:A,'11月工资'!A:AW,49,0)</f>
        <v>5500</v>
      </c>
      <c r="T79">
        <f>VLOOKUP(A:A,'11月工资'!A:AZ,52,0)</f>
        <v>0</v>
      </c>
      <c r="U79">
        <f>VLOOKUP(A:A,'11月工资'!A:BA,53,0)</f>
        <v>0</v>
      </c>
      <c r="V79">
        <f>VLOOKUP(A:A,'11月工资'!A:AX,50,0)</f>
        <v>11000</v>
      </c>
      <c r="W79">
        <f>VLOOKUP(A:A,'11月工资'!A:AY,51,0)</f>
        <v>2400</v>
      </c>
      <c r="X79">
        <f>VLOOKUP(A:A,'11月工资'!A:AV,48,0)</f>
        <v>55000</v>
      </c>
      <c r="Y79">
        <f>VLOOKUP(A:A,'11月工资'!A:BB,54,0)</f>
        <v>18067.68</v>
      </c>
      <c r="Z79" s="12">
        <f>ROUND(5*MAX(0,(R79-S79-T79-U79-V79-W79-X79-Y79)*{0.6;2;4;5;6;7;9}%-{0;504;3384;6384;10584;17184;36384}),2)</f>
        <v>2085.5500000000002</v>
      </c>
      <c r="AB79" s="78">
        <f>VLOOKUP(A:A,'11月工资'!A:BI,61,0)</f>
        <v>1761.32</v>
      </c>
      <c r="AC79" s="6">
        <f t="shared" si="9"/>
        <v>324.23</v>
      </c>
      <c r="AD79">
        <f t="shared" si="10"/>
        <v>7299.83</v>
      </c>
      <c r="AE79">
        <f>VLOOKUP(A:A,'10月奖金'!A:AC,29,0)</f>
        <v>322.81</v>
      </c>
      <c r="AF79" s="6">
        <f t="shared" si="11"/>
        <v>1.4200000000000159</v>
      </c>
      <c r="AG79">
        <f>VLOOKUP(A:A,'10月奖金'!A:AD,30,0)</f>
        <v>7548.7699999999995</v>
      </c>
      <c r="AH79" s="6">
        <f t="shared" si="12"/>
        <v>-248.9399999999996</v>
      </c>
      <c r="AI79">
        <f>VLOOKUP(A:A,单位分配保留两位小数!B:N,13,0)</f>
        <v>7624.06</v>
      </c>
      <c r="AJ79">
        <f t="shared" si="13"/>
        <v>0</v>
      </c>
      <c r="AK79">
        <f>_xlfn.IFNA(VLOOKUP(A:A,'11月工资'!A:AQ,43,0),0)</f>
        <v>0</v>
      </c>
      <c r="AL79">
        <f t="shared" si="14"/>
        <v>324.23</v>
      </c>
      <c r="AM79" s="6">
        <f t="shared" si="15"/>
        <v>46055.469999999994</v>
      </c>
    </row>
    <row r="80" spans="1:39" x14ac:dyDescent="0.2">
      <c r="A80" s="7">
        <v>9000189</v>
      </c>
      <c r="B80" t="str">
        <f>VLOOKUP(A80,标准表!C:D,2,0)</f>
        <v>谢海琨</v>
      </c>
      <c r="C80" t="str">
        <f>VLOOKUP(A:A,标准表!C:M,11,0)</f>
        <v>安全部</v>
      </c>
      <c r="D80" t="str">
        <f>VLOOKUP($A:$A,标准表!C:E,3,0)</f>
        <v>130204197709300615</v>
      </c>
      <c r="E80" t="str">
        <f>VLOOKUP(A:A,'11月工资'!A:D,4,0)</f>
        <v>6217000180031743788</v>
      </c>
      <c r="F80" t="str">
        <f>VLOOKUP(A:A,'11月工资'!A:F,6,0)</f>
        <v>专业技术人员</v>
      </c>
      <c r="G80">
        <f>VLOOKUP(A:A,标准表!C:H,6,0)</f>
        <v>0</v>
      </c>
      <c r="H80">
        <f>VLOOKUP(A:A,标准表!C:I,7,0)</f>
        <v>0</v>
      </c>
      <c r="I80">
        <f>VLOOKUP(A:A,标准表!C:J,8,0)</f>
        <v>0</v>
      </c>
      <c r="J80">
        <f>VLOOKUP($A:$A,标准表!C:G,5,0)</f>
        <v>2.15</v>
      </c>
      <c r="L80">
        <f>VLOOKUP(A:A,单位分配保留两位小数!B:I,8,0)</f>
        <v>3668.17</v>
      </c>
      <c r="M80">
        <f>_xlfn.IFNA(VLOOKUP(A:A,单位分配保留两位小数!B:J,9,0),0)</f>
        <v>0</v>
      </c>
      <c r="N80">
        <f>_xlfn.IFNA(VLOOKUP(A:A,单位分配保留两位小数!B:K,10,0),0)</f>
        <v>0</v>
      </c>
      <c r="O80">
        <f>ROUND(_xlfn.IFNA(VLOOKUP(A:A,单位分配保留两位小数!B:L,11,0),0),2)</f>
        <v>0</v>
      </c>
      <c r="Q80">
        <f t="shared" si="8"/>
        <v>3668.17</v>
      </c>
      <c r="R80">
        <f>_xlfn.IFNA(VLOOKUP(A80,'11月工资'!A:AU,47,0),0)+Q80</f>
        <v>78221.72</v>
      </c>
      <c r="S80">
        <f>VLOOKUP(A:A,'11月工资'!A:AW,49,0)</f>
        <v>0</v>
      </c>
      <c r="T80">
        <f>VLOOKUP(A:A,'11月工资'!A:AZ,52,0)</f>
        <v>0</v>
      </c>
      <c r="U80">
        <f>VLOOKUP(A:A,'11月工资'!A:BA,53,0)</f>
        <v>0</v>
      </c>
      <c r="V80">
        <f>VLOOKUP(A:A,'11月工资'!A:AX,50,0)</f>
        <v>22000</v>
      </c>
      <c r="W80">
        <f>VLOOKUP(A:A,'11月工资'!A:AY,51,0)</f>
        <v>0</v>
      </c>
      <c r="X80">
        <f>VLOOKUP(A:A,'11月工资'!A:AV,48,0)</f>
        <v>55000</v>
      </c>
      <c r="Y80">
        <f>VLOOKUP(A:A,'11月工资'!A:BB,54,0)</f>
        <v>8942.0600000000013</v>
      </c>
      <c r="Z80" s="12">
        <f>ROUND(5*MAX(0,(R80-S80-T80-U80-V80-W80-X80-Y80)*{0.6;2;4;5;6;7;9}%-{0;504;3384;6384;10584;17184;36384}),2)</f>
        <v>0</v>
      </c>
      <c r="AB80" s="78">
        <f>VLOOKUP(A:A,'11月工资'!A:BI,61,0)</f>
        <v>0</v>
      </c>
      <c r="AC80" s="6">
        <f t="shared" si="9"/>
        <v>0</v>
      </c>
      <c r="AD80">
        <f t="shared" si="10"/>
        <v>3668.17</v>
      </c>
      <c r="AE80">
        <f>VLOOKUP(A:A,'10月奖金'!A:AC,29,0)</f>
        <v>0</v>
      </c>
      <c r="AF80" s="6">
        <f t="shared" si="11"/>
        <v>0</v>
      </c>
      <c r="AG80">
        <f>VLOOKUP(A:A,'10月奖金'!A:AD,30,0)</f>
        <v>3760.87</v>
      </c>
      <c r="AH80" s="6">
        <f t="shared" si="12"/>
        <v>-92.699999999999818</v>
      </c>
      <c r="AI80">
        <f>VLOOKUP(A:A,单位分配保留两位小数!B:N,13,0)</f>
        <v>3668.17</v>
      </c>
      <c r="AJ80">
        <f t="shared" si="13"/>
        <v>0</v>
      </c>
      <c r="AK80">
        <f>_xlfn.IFNA(VLOOKUP(A:A,'11月工资'!A:AQ,43,0),0)</f>
        <v>0</v>
      </c>
      <c r="AL80">
        <f t="shared" si="14"/>
        <v>0</v>
      </c>
      <c r="AM80" s="6">
        <f t="shared" si="15"/>
        <v>-7720.34</v>
      </c>
    </row>
    <row r="81" spans="1:39" x14ac:dyDescent="0.2">
      <c r="A81" s="7">
        <v>9000190</v>
      </c>
      <c r="B81" t="str">
        <f>VLOOKUP(A81,标准表!C:D,2,0)</f>
        <v>李瓒</v>
      </c>
      <c r="C81" t="str">
        <f>VLOOKUP(A:A,标准表!C:M,11,0)</f>
        <v>冷轧事业部</v>
      </c>
      <c r="D81" t="str">
        <f>VLOOKUP($A:$A,标准表!C:E,3,0)</f>
        <v>130205196905080332</v>
      </c>
      <c r="E81" t="str">
        <f>VLOOKUP(A:A,'11月工资'!A:D,4,0)</f>
        <v>6217000180022573210</v>
      </c>
      <c r="F81" t="str">
        <f>VLOOKUP(A:A,'11月工资'!A:F,6,0)</f>
        <v>专业技术人员</v>
      </c>
      <c r="G81">
        <f>VLOOKUP(A:A,标准表!C:H,6,0)</f>
        <v>0</v>
      </c>
      <c r="H81">
        <f>VLOOKUP(A:A,标准表!C:I,7,0)</f>
        <v>0</v>
      </c>
      <c r="I81">
        <f>VLOOKUP(A:A,标准表!C:J,8,0)</f>
        <v>0</v>
      </c>
      <c r="J81">
        <f>VLOOKUP($A:$A,标准表!C:G,5,0)</f>
        <v>2.15</v>
      </c>
      <c r="L81">
        <f>VLOOKUP(A:A,单位分配保留两位小数!B:I,8,0)</f>
        <v>3647.74</v>
      </c>
      <c r="M81">
        <f>_xlfn.IFNA(VLOOKUP(A:A,单位分配保留两位小数!B:J,9,0),0)</f>
        <v>0</v>
      </c>
      <c r="N81">
        <f>_xlfn.IFNA(VLOOKUP(A:A,单位分配保留两位小数!B:K,10,0),0)</f>
        <v>3359.6</v>
      </c>
      <c r="O81">
        <f>ROUND(_xlfn.IFNA(VLOOKUP(A:A,单位分配保留两位小数!B:L,11,0),0),2)</f>
        <v>0</v>
      </c>
      <c r="Q81">
        <f t="shared" si="8"/>
        <v>7007.34</v>
      </c>
      <c r="R81">
        <f>_xlfn.IFNA(VLOOKUP(A81,'11月工资'!A:AU,47,0),0)+Q81</f>
        <v>80618.92</v>
      </c>
      <c r="S81">
        <f>VLOOKUP(A:A,'11月工资'!A:AW,49,0)</f>
        <v>0</v>
      </c>
      <c r="T81">
        <f>VLOOKUP(A:A,'11月工资'!A:AZ,52,0)</f>
        <v>0</v>
      </c>
      <c r="U81">
        <f>VLOOKUP(A:A,'11月工资'!A:BA,53,0)</f>
        <v>0</v>
      </c>
      <c r="V81">
        <f>VLOOKUP(A:A,'11月工资'!A:AX,50,0)</f>
        <v>0</v>
      </c>
      <c r="W81">
        <f>VLOOKUP(A:A,'11月工资'!A:AY,51,0)</f>
        <v>0</v>
      </c>
      <c r="X81">
        <f>VLOOKUP(A:A,'11月工资'!A:AV,48,0)</f>
        <v>55000</v>
      </c>
      <c r="Y81">
        <f>VLOOKUP(A:A,'11月工资'!A:BB,54,0)</f>
        <v>13790.34</v>
      </c>
      <c r="Z81" s="12">
        <f>ROUND(5*MAX(0,(R81-S81-T81-U81-V81-W81-X81-Y81)*{0.6;2;4;5;6;7;9}%-{0;504;3384;6384;10584;17184;36384}),2)</f>
        <v>354.86</v>
      </c>
      <c r="AB81" s="78">
        <f>VLOOKUP(A:A,'11月工资'!A:BI,61,0)</f>
        <v>229.9</v>
      </c>
      <c r="AC81" s="6">
        <f t="shared" si="9"/>
        <v>124.96</v>
      </c>
      <c r="AD81">
        <f t="shared" si="10"/>
        <v>6882.38</v>
      </c>
      <c r="AE81">
        <f>VLOOKUP(A:A,'10月奖金'!A:AC,29,0)</f>
        <v>28.9</v>
      </c>
      <c r="AF81" s="6">
        <f t="shared" si="11"/>
        <v>96.06</v>
      </c>
      <c r="AG81">
        <f>VLOOKUP(A:A,'10月奖金'!A:AD,30,0)</f>
        <v>3626.099999999999</v>
      </c>
      <c r="AH81" s="6">
        <f t="shared" si="12"/>
        <v>3256.2800000000011</v>
      </c>
      <c r="AI81">
        <f>VLOOKUP(A:A,单位分配保留两位小数!B:N,13,0)</f>
        <v>7007.34</v>
      </c>
      <c r="AJ81">
        <f t="shared" si="13"/>
        <v>0</v>
      </c>
      <c r="AK81">
        <f>_xlfn.IFNA(VLOOKUP(A:A,'11月工资'!A:AQ,43,0),0)</f>
        <v>0</v>
      </c>
      <c r="AL81">
        <f t="shared" si="14"/>
        <v>124.96</v>
      </c>
      <c r="AM81" s="6">
        <f t="shared" si="15"/>
        <v>11828.579999999998</v>
      </c>
    </row>
    <row r="82" spans="1:39" x14ac:dyDescent="0.2">
      <c r="A82" s="7">
        <v>9000193</v>
      </c>
      <c r="B82" t="str">
        <f>VLOOKUP(A82,标准表!C:D,2,0)</f>
        <v>林东</v>
      </c>
      <c r="C82" t="str">
        <f>VLOOKUP(A:A,标准表!C:M,11,0)</f>
        <v>安全部</v>
      </c>
      <c r="D82" t="str">
        <f>VLOOKUP($A:$A,标准表!C:E,3,0)</f>
        <v>13020219780713091X</v>
      </c>
      <c r="E82" t="str">
        <f>VLOOKUP(A:A,'11月工资'!A:D,4,0)</f>
        <v>6217000180031735149</v>
      </c>
      <c r="F82" t="str">
        <f>VLOOKUP(A:A,'11月工资'!A:F,6,0)</f>
        <v>经营管理-其他</v>
      </c>
      <c r="G82">
        <f>VLOOKUP(A:A,标准表!C:H,6,0)</f>
        <v>0</v>
      </c>
      <c r="H82">
        <f>VLOOKUP(A:A,标准表!C:I,7,0)</f>
        <v>0</v>
      </c>
      <c r="I82">
        <f>VLOOKUP(A:A,标准表!C:J,8,0)</f>
        <v>0</v>
      </c>
      <c r="J82">
        <f>VLOOKUP($A:$A,标准表!C:G,5,0)</f>
        <v>3.6</v>
      </c>
      <c r="L82">
        <f>VLOOKUP(A:A,单位分配保留两位小数!B:I,8,0)</f>
        <v>6160.3899999999994</v>
      </c>
      <c r="M82">
        <f>_xlfn.IFNA(VLOOKUP(A:A,单位分配保留两位小数!B:J,9,0),0)</f>
        <v>0</v>
      </c>
      <c r="N82">
        <f>_xlfn.IFNA(VLOOKUP(A:A,单位分配保留两位小数!B:K,10,0),0)</f>
        <v>0</v>
      </c>
      <c r="O82">
        <f>ROUND(_xlfn.IFNA(VLOOKUP(A:A,单位分配保留两位小数!B:L,11,0),0),2)</f>
        <v>0</v>
      </c>
      <c r="Q82">
        <f t="shared" si="8"/>
        <v>6160.3899999999994</v>
      </c>
      <c r="R82">
        <f>_xlfn.IFNA(VLOOKUP(A82,'11月工资'!A:AU,47,0),0)+Q82</f>
        <v>104757.77</v>
      </c>
      <c r="S82">
        <f>VLOOKUP(A:A,'11月工资'!A:AW,49,0)</f>
        <v>11000</v>
      </c>
      <c r="T82">
        <f>VLOOKUP(A:A,'11月工资'!A:AZ,52,0)</f>
        <v>0</v>
      </c>
      <c r="U82">
        <f>VLOOKUP(A:A,'11月工资'!A:BA,53,0)</f>
        <v>0</v>
      </c>
      <c r="V82">
        <f>VLOOKUP(A:A,'11月工资'!A:AX,50,0)</f>
        <v>22000</v>
      </c>
      <c r="W82">
        <f>VLOOKUP(A:A,'11月工资'!A:AY,51,0)</f>
        <v>4400</v>
      </c>
      <c r="X82">
        <f>VLOOKUP(A:A,'11月工资'!A:AV,48,0)</f>
        <v>55000</v>
      </c>
      <c r="Y82">
        <f>VLOOKUP(A:A,'11月工资'!A:BB,54,0)</f>
        <v>8299.98</v>
      </c>
      <c r="Z82" s="12">
        <f>ROUND(5*MAX(0,(R82-S82-T82-U82-V82-W82-X82-Y82)*{0.6;2;4;5;6;7;9}%-{0;504;3384;6384;10584;17184;36384}),2)</f>
        <v>121.73</v>
      </c>
      <c r="AB82" s="78">
        <f>VLOOKUP(A:A,'11月工资'!A:BI,61,0)</f>
        <v>117.59</v>
      </c>
      <c r="AC82" s="6">
        <f t="shared" si="9"/>
        <v>4.1399999999999997</v>
      </c>
      <c r="AD82">
        <f t="shared" si="10"/>
        <v>6156.2499999999991</v>
      </c>
      <c r="AE82">
        <f>VLOOKUP(A:A,'10月奖金'!A:AC,29,0)</f>
        <v>0</v>
      </c>
      <c r="AF82" s="6">
        <f t="shared" si="11"/>
        <v>4.1399999999999997</v>
      </c>
      <c r="AG82">
        <f>VLOOKUP(A:A,'10月奖金'!A:AD,30,0)</f>
        <v>6285.02</v>
      </c>
      <c r="AH82" s="6">
        <f t="shared" si="12"/>
        <v>-128.77000000000135</v>
      </c>
      <c r="AI82">
        <f>VLOOKUP(A:A,单位分配保留两位小数!B:N,13,0)</f>
        <v>6160.3899999999994</v>
      </c>
      <c r="AJ82">
        <f t="shared" si="13"/>
        <v>0</v>
      </c>
      <c r="AK82">
        <f>_xlfn.IFNA(VLOOKUP(A:A,'11月工资'!A:AQ,43,0),0)</f>
        <v>0</v>
      </c>
      <c r="AL82">
        <f t="shared" si="14"/>
        <v>4.1399999999999997</v>
      </c>
      <c r="AM82" s="6">
        <f t="shared" si="15"/>
        <v>4057.7900000000045</v>
      </c>
    </row>
    <row r="83" spans="1:39" x14ac:dyDescent="0.2">
      <c r="A83" s="7">
        <v>9000194</v>
      </c>
      <c r="B83" t="str">
        <f>VLOOKUP(A83,标准表!C:D,2,0)</f>
        <v>王海涛</v>
      </c>
      <c r="C83" t="str">
        <f>VLOOKUP(A:A,标准表!C:M,11,0)</f>
        <v>保卫部</v>
      </c>
      <c r="D83" t="str">
        <f>VLOOKUP($A:$A,标准表!C:E,3,0)</f>
        <v>130202197909170015</v>
      </c>
      <c r="E83" t="str">
        <f>VLOOKUP(A:A,'11月工资'!A:D,4,0)</f>
        <v>6217000180031743499</v>
      </c>
      <c r="F83" t="str">
        <f>VLOOKUP(A:A,'11月工资'!A:F,6,0)</f>
        <v>经营管理-其他</v>
      </c>
      <c r="G83">
        <f>VLOOKUP(A:A,标准表!C:H,6,0)</f>
        <v>0</v>
      </c>
      <c r="H83">
        <f>VLOOKUP(A:A,标准表!C:I,7,0)</f>
        <v>0</v>
      </c>
      <c r="I83">
        <f>VLOOKUP(A:A,标准表!C:J,8,0)</f>
        <v>0</v>
      </c>
      <c r="J83">
        <f>VLOOKUP($A:$A,标准表!C:G,5,0)</f>
        <v>3.6</v>
      </c>
      <c r="L83">
        <f>VLOOKUP(A:A,单位分配保留两位小数!B:I,8,0)</f>
        <v>6201.04</v>
      </c>
      <c r="M83">
        <f>_xlfn.IFNA(VLOOKUP(A:A,单位分配保留两位小数!B:J,9,0),0)</f>
        <v>0</v>
      </c>
      <c r="N83">
        <f>_xlfn.IFNA(VLOOKUP(A:A,单位分配保留两位小数!B:K,10,0),0)</f>
        <v>0</v>
      </c>
      <c r="O83">
        <f>ROUND(_xlfn.IFNA(VLOOKUP(A:A,单位分配保留两位小数!B:L,11,0),0),2)</f>
        <v>0</v>
      </c>
      <c r="Q83">
        <f t="shared" si="8"/>
        <v>6201.04</v>
      </c>
      <c r="R83">
        <f>_xlfn.IFNA(VLOOKUP(A83,'11月工资'!A:AU,47,0),0)+Q83</f>
        <v>105362.92</v>
      </c>
      <c r="S83">
        <f>VLOOKUP(A:A,'11月工资'!A:AW,49,0)</f>
        <v>11000</v>
      </c>
      <c r="T83">
        <f>VLOOKUP(A:A,'11月工资'!A:AZ,52,0)</f>
        <v>0</v>
      </c>
      <c r="U83">
        <f>VLOOKUP(A:A,'11月工资'!A:BA,53,0)</f>
        <v>0</v>
      </c>
      <c r="V83">
        <f>VLOOKUP(A:A,'11月工资'!A:AX,50,0)</f>
        <v>22000</v>
      </c>
      <c r="W83">
        <f>VLOOKUP(A:A,'11月工资'!A:AY,51,0)</f>
        <v>0</v>
      </c>
      <c r="X83">
        <f>VLOOKUP(A:A,'11月工资'!A:AV,48,0)</f>
        <v>55000</v>
      </c>
      <c r="Y83">
        <f>VLOOKUP(A:A,'11月工资'!A:BB,54,0)</f>
        <v>12655.93</v>
      </c>
      <c r="Z83" s="12">
        <f>ROUND(5*MAX(0,(R83-S83-T83-U83-V83-W83-X83-Y83)*{0.6;2;4;5;6;7;9}%-{0;504;3384;6384;10584;17184;36384}),2)</f>
        <v>141.21</v>
      </c>
      <c r="AB83" s="78">
        <f>VLOOKUP(A:A,'11月工资'!A:BI,61,0)</f>
        <v>128.16</v>
      </c>
      <c r="AC83" s="6">
        <f t="shared" si="9"/>
        <v>13.05</v>
      </c>
      <c r="AD83">
        <f t="shared" si="10"/>
        <v>6187.99</v>
      </c>
      <c r="AE83">
        <f>VLOOKUP(A:A,'10月奖金'!A:AC,29,0)</f>
        <v>9.83</v>
      </c>
      <c r="AF83" s="6">
        <f t="shared" si="11"/>
        <v>3.2200000000000006</v>
      </c>
      <c r="AG83">
        <f>VLOOKUP(A:A,'10月奖金'!A:AD,30,0)</f>
        <v>6184.24</v>
      </c>
      <c r="AH83" s="6">
        <f t="shared" si="12"/>
        <v>3.75</v>
      </c>
      <c r="AI83">
        <f>VLOOKUP(A:A,单位分配保留两位小数!B:N,13,0)</f>
        <v>6201.04</v>
      </c>
      <c r="AJ83">
        <f t="shared" si="13"/>
        <v>0</v>
      </c>
      <c r="AK83">
        <f>_xlfn.IFNA(VLOOKUP(A:A,'11月工资'!A:AQ,43,0),0)</f>
        <v>0</v>
      </c>
      <c r="AL83">
        <f t="shared" si="14"/>
        <v>13.05</v>
      </c>
      <c r="AM83" s="6">
        <f t="shared" si="15"/>
        <v>4706.989999999998</v>
      </c>
    </row>
    <row r="84" spans="1:39" x14ac:dyDescent="0.2">
      <c r="A84" s="7">
        <v>9000195</v>
      </c>
      <c r="B84" t="str">
        <f>VLOOKUP(A84,标准表!C:D,2,0)</f>
        <v>么文</v>
      </c>
      <c r="C84" t="str">
        <f>VLOOKUP(A:A,标准表!C:M,11,0)</f>
        <v>保卫部</v>
      </c>
      <c r="D84" t="str">
        <f>VLOOKUP($A:$A,标准表!C:E,3,0)</f>
        <v>130203198608293039</v>
      </c>
      <c r="E84" t="str">
        <f>VLOOKUP(A:A,'11月工资'!A:D,4,0)</f>
        <v>6217000180031735172</v>
      </c>
      <c r="F84" t="str">
        <f>VLOOKUP(A:A,'11月工资'!A:F,6,0)</f>
        <v>经营管理-其他</v>
      </c>
      <c r="G84">
        <f>VLOOKUP(A:A,标准表!C:H,6,0)</f>
        <v>0</v>
      </c>
      <c r="H84">
        <f>VLOOKUP(A:A,标准表!C:I,7,0)</f>
        <v>0</v>
      </c>
      <c r="I84">
        <f>VLOOKUP(A:A,标准表!C:J,8,0)</f>
        <v>0</v>
      </c>
      <c r="J84">
        <f>VLOOKUP($A:$A,标准表!C:G,5,0)</f>
        <v>3.6</v>
      </c>
      <c r="L84">
        <f>VLOOKUP(A:A,单位分配保留两位小数!B:I,8,0)</f>
        <v>6214.74</v>
      </c>
      <c r="M84">
        <f>_xlfn.IFNA(VLOOKUP(A:A,单位分配保留两位小数!B:J,9,0),0)</f>
        <v>0</v>
      </c>
      <c r="N84">
        <f>_xlfn.IFNA(VLOOKUP(A:A,单位分配保留两位小数!B:K,10,0),0)</f>
        <v>0</v>
      </c>
      <c r="O84">
        <f>ROUND(_xlfn.IFNA(VLOOKUP(A:A,单位分配保留两位小数!B:L,11,0),0),2)</f>
        <v>0</v>
      </c>
      <c r="Q84">
        <f t="shared" si="8"/>
        <v>6214.74</v>
      </c>
      <c r="R84">
        <f>_xlfn.IFNA(VLOOKUP(A84,'11月工资'!A:AU,47,0),0)+Q84</f>
        <v>105835.76000000001</v>
      </c>
      <c r="S84">
        <f>VLOOKUP(A:A,'11月工资'!A:AW,49,0)</f>
        <v>11000</v>
      </c>
      <c r="T84">
        <f>VLOOKUP(A:A,'11月工资'!A:AZ,52,0)</f>
        <v>4000</v>
      </c>
      <c r="U84">
        <f>VLOOKUP(A:A,'11月工资'!A:BA,53,0)</f>
        <v>0</v>
      </c>
      <c r="V84">
        <f>VLOOKUP(A:A,'11月工资'!A:AX,50,0)</f>
        <v>0</v>
      </c>
      <c r="W84">
        <f>VLOOKUP(A:A,'11月工资'!A:AY,51,0)</f>
        <v>2800</v>
      </c>
      <c r="X84">
        <f>VLOOKUP(A:A,'11月工资'!A:AV,48,0)</f>
        <v>55000</v>
      </c>
      <c r="Y84">
        <f>VLOOKUP(A:A,'11月工资'!A:BB,54,0)</f>
        <v>9714.340000000002</v>
      </c>
      <c r="Z84" s="12">
        <f>ROUND(5*MAX(0,(R84-S84-T84-U84-V84-W84-X84-Y84)*{0.6;2;4;5;6;7;9}%-{0;504;3384;6384;10584;17184;36384}),2)</f>
        <v>699.64</v>
      </c>
      <c r="AB84" s="78">
        <f>VLOOKUP(A:A,'11月工资'!A:BI,61,0)</f>
        <v>637.12</v>
      </c>
      <c r="AC84" s="6">
        <f t="shared" si="9"/>
        <v>62.52</v>
      </c>
      <c r="AD84">
        <f t="shared" si="10"/>
        <v>6152.2199999999993</v>
      </c>
      <c r="AE84">
        <f>VLOOKUP(A:A,'10月奖金'!A:AC,29,0)</f>
        <v>48.12</v>
      </c>
      <c r="AF84" s="6">
        <f t="shared" si="11"/>
        <v>14.400000000000006</v>
      </c>
      <c r="AG84">
        <f>VLOOKUP(A:A,'10月奖金'!A:AD,30,0)</f>
        <v>6159.68</v>
      </c>
      <c r="AH84" s="6">
        <f t="shared" si="12"/>
        <v>-7.4600000000009459</v>
      </c>
      <c r="AI84">
        <f>VLOOKUP(A:A,单位分配保留两位小数!B:N,13,0)</f>
        <v>6214.74</v>
      </c>
      <c r="AJ84">
        <f t="shared" si="13"/>
        <v>0</v>
      </c>
      <c r="AK84">
        <f>_xlfn.IFNA(VLOOKUP(A:A,'11月工资'!A:AQ,43,0),0)</f>
        <v>0</v>
      </c>
      <c r="AL84">
        <f t="shared" si="14"/>
        <v>62.52</v>
      </c>
      <c r="AM84" s="6">
        <f t="shared" si="15"/>
        <v>23321.420000000006</v>
      </c>
    </row>
    <row r="85" spans="1:39" x14ac:dyDescent="0.2">
      <c r="A85" s="7">
        <v>9000196</v>
      </c>
      <c r="B85" t="str">
        <f>VLOOKUP(A85,标准表!C:D,2,0)</f>
        <v>陈宇</v>
      </c>
      <c r="C85" t="str">
        <f>VLOOKUP(A:A,标准表!C:M,11,0)</f>
        <v>安全部</v>
      </c>
      <c r="D85" t="str">
        <f>VLOOKUP($A:$A,标准表!C:E,3,0)</f>
        <v>130203198408153015</v>
      </c>
      <c r="E85" t="str">
        <f>VLOOKUP(A:A,'11月工资'!A:D,4,0)</f>
        <v>6217000180031743804</v>
      </c>
      <c r="F85" t="str">
        <f>VLOOKUP(A:A,'11月工资'!A:F,6,0)</f>
        <v>经营管理-其他</v>
      </c>
      <c r="G85">
        <f>VLOOKUP(A:A,标准表!C:H,6,0)</f>
        <v>0</v>
      </c>
      <c r="H85">
        <f>VLOOKUP(A:A,标准表!C:I,7,0)</f>
        <v>0</v>
      </c>
      <c r="I85">
        <f>VLOOKUP(A:A,标准表!C:J,8,0)</f>
        <v>0</v>
      </c>
      <c r="J85">
        <f>VLOOKUP($A:$A,标准表!C:G,5,0)</f>
        <v>4.5</v>
      </c>
      <c r="L85">
        <f>VLOOKUP(A:A,单位分配保留两位小数!B:I,8,0)</f>
        <v>7700.5</v>
      </c>
      <c r="M85">
        <f>_xlfn.IFNA(VLOOKUP(A:A,单位分配保留两位小数!B:J,9,0),0)</f>
        <v>0</v>
      </c>
      <c r="N85">
        <f>_xlfn.IFNA(VLOOKUP(A:A,单位分配保留两位小数!B:K,10,0),0)</f>
        <v>0</v>
      </c>
      <c r="O85">
        <f>ROUND(_xlfn.IFNA(VLOOKUP(A:A,单位分配保留两位小数!B:L,11,0),0),2)</f>
        <v>0</v>
      </c>
      <c r="Q85">
        <f t="shared" si="8"/>
        <v>7700.5</v>
      </c>
      <c r="R85">
        <f>_xlfn.IFNA(VLOOKUP(A85,'11月工资'!A:AU,47,0),0)+Q85</f>
        <v>126962.64</v>
      </c>
      <c r="S85">
        <f>VLOOKUP(A:A,'11月工资'!A:AW,49,0)</f>
        <v>0</v>
      </c>
      <c r="T85">
        <f>VLOOKUP(A:A,'11月工资'!A:AZ,52,0)</f>
        <v>0</v>
      </c>
      <c r="U85">
        <f>VLOOKUP(A:A,'11月工资'!A:BA,53,0)</f>
        <v>0</v>
      </c>
      <c r="V85">
        <f>VLOOKUP(A:A,'11月工资'!A:AX,50,0)</f>
        <v>0</v>
      </c>
      <c r="W85">
        <f>VLOOKUP(A:A,'11月工资'!A:AY,51,0)</f>
        <v>0</v>
      </c>
      <c r="X85">
        <f>VLOOKUP(A:A,'11月工资'!A:AV,48,0)</f>
        <v>55000</v>
      </c>
      <c r="Y85">
        <f>VLOOKUP(A:A,'11月工资'!A:BB,54,0)</f>
        <v>19476.88</v>
      </c>
      <c r="Z85" s="12">
        <f>ROUND(5*MAX(0,(R85-S85-T85-U85-V85-W85-X85-Y85)*{0.6;2;4;5;6;7;9}%-{0;504;3384;6384;10584;17184;36384}),2)</f>
        <v>2728.58</v>
      </c>
      <c r="AB85" s="78">
        <f>VLOOKUP(A:A,'11月工资'!A:BI,61,0)</f>
        <v>2251.25</v>
      </c>
      <c r="AC85" s="6">
        <f t="shared" si="9"/>
        <v>477.33</v>
      </c>
      <c r="AD85">
        <f t="shared" si="10"/>
        <v>7223.17</v>
      </c>
      <c r="AE85">
        <f>VLOOKUP(A:A,'10月奖金'!A:AC,29,0)</f>
        <v>522.42999999999995</v>
      </c>
      <c r="AF85" s="6">
        <f t="shared" si="11"/>
        <v>-45.099999999999966</v>
      </c>
      <c r="AG85">
        <f>VLOOKUP(A:A,'10月奖金'!A:AD,30,0)</f>
        <v>7333.8499999999995</v>
      </c>
      <c r="AH85" s="6">
        <f t="shared" si="12"/>
        <v>-110.67999999999938</v>
      </c>
      <c r="AI85">
        <f>VLOOKUP(A:A,单位分配保留两位小数!B:N,13,0)</f>
        <v>7700.5</v>
      </c>
      <c r="AJ85">
        <f t="shared" si="13"/>
        <v>0</v>
      </c>
      <c r="AK85">
        <f>_xlfn.IFNA(VLOOKUP(A:A,'11月工资'!A:AQ,43,0),0)</f>
        <v>0</v>
      </c>
      <c r="AL85">
        <f t="shared" si="14"/>
        <v>477.33</v>
      </c>
      <c r="AM85" s="6">
        <f t="shared" si="15"/>
        <v>52485.759999999995</v>
      </c>
    </row>
    <row r="86" spans="1:39" x14ac:dyDescent="0.2">
      <c r="A86" s="7">
        <v>9000198</v>
      </c>
      <c r="B86" t="str">
        <f>VLOOKUP(A86,标准表!C:D,2,0)</f>
        <v>宋欢</v>
      </c>
      <c r="C86" t="str">
        <f>VLOOKUP(A:A,标准表!C:M,11,0)</f>
        <v>保卫部</v>
      </c>
      <c r="D86" t="str">
        <f>VLOOKUP($A:$A,标准表!C:E,3,0)</f>
        <v>130205198701190977</v>
      </c>
      <c r="E86" t="str">
        <f>VLOOKUP(A:A,'11月工资'!A:D,4,0)</f>
        <v>6217000180022590214</v>
      </c>
      <c r="F86" t="str">
        <f>VLOOKUP(A:A,'11月工资'!A:F,6,0)</f>
        <v>专业技术人员</v>
      </c>
      <c r="G86">
        <f>VLOOKUP(A:A,标准表!C:H,6,0)</f>
        <v>0</v>
      </c>
      <c r="H86">
        <f>VLOOKUP(A:A,标准表!C:I,7,0)</f>
        <v>0</v>
      </c>
      <c r="I86">
        <f>VLOOKUP(A:A,标准表!C:J,8,0)</f>
        <v>0</v>
      </c>
      <c r="J86">
        <f>VLOOKUP($A:$A,标准表!C:G,5,0)</f>
        <v>2.15</v>
      </c>
      <c r="L86">
        <f>VLOOKUP(A:A,单位分配保留两位小数!B:I,8,0)</f>
        <v>3704.52</v>
      </c>
      <c r="M86">
        <f>_xlfn.IFNA(VLOOKUP(A:A,单位分配保留两位小数!B:J,9,0),0)</f>
        <v>0</v>
      </c>
      <c r="N86">
        <f>_xlfn.IFNA(VLOOKUP(A:A,单位分配保留两位小数!B:K,10,0),0)</f>
        <v>0</v>
      </c>
      <c r="O86">
        <f>ROUND(_xlfn.IFNA(VLOOKUP(A:A,单位分配保留两位小数!B:L,11,0),0),2)</f>
        <v>0</v>
      </c>
      <c r="Q86">
        <f t="shared" si="8"/>
        <v>3704.52</v>
      </c>
      <c r="R86">
        <f>_xlfn.IFNA(VLOOKUP(A86,'11月工资'!A:AU,47,0),0)+Q86</f>
        <v>76146.86</v>
      </c>
      <c r="S86">
        <f>VLOOKUP(A:A,'11月工资'!A:AW,49,0)</f>
        <v>11000</v>
      </c>
      <c r="T86">
        <f>VLOOKUP(A:A,'11月工资'!A:AZ,52,0)</f>
        <v>0</v>
      </c>
      <c r="U86">
        <f>VLOOKUP(A:A,'11月工资'!A:BA,53,0)</f>
        <v>0</v>
      </c>
      <c r="V86">
        <f>VLOOKUP(A:A,'11月工资'!A:AX,50,0)</f>
        <v>0</v>
      </c>
      <c r="W86">
        <f>VLOOKUP(A:A,'11月工资'!A:AY,51,0)</f>
        <v>0</v>
      </c>
      <c r="X86">
        <f>VLOOKUP(A:A,'11月工资'!A:AV,48,0)</f>
        <v>55000</v>
      </c>
      <c r="Y86">
        <f>VLOOKUP(A:A,'11月工资'!A:BB,54,0)</f>
        <v>9115.56</v>
      </c>
      <c r="Z86" s="12">
        <f>ROUND(5*MAX(0,(R86-S86-T86-U86-V86-W86-X86-Y86)*{0.6;2;4;5;6;7;9}%-{0;504;3384;6384;10584;17184;36384}),2)</f>
        <v>30.94</v>
      </c>
      <c r="AB86" s="78">
        <f>VLOOKUP(A:A,'11月工资'!A:BI,61,0)</f>
        <v>52.53</v>
      </c>
      <c r="AC86" s="6">
        <f t="shared" si="9"/>
        <v>0</v>
      </c>
      <c r="AD86">
        <f t="shared" si="10"/>
        <v>3704.52</v>
      </c>
      <c r="AE86">
        <f>VLOOKUP(A:A,'10月奖金'!A:AC,29,0)</f>
        <v>0</v>
      </c>
      <c r="AF86" s="6">
        <f t="shared" si="11"/>
        <v>0</v>
      </c>
      <c r="AG86">
        <f>VLOOKUP(A:A,'10月奖金'!A:AD,30,0)</f>
        <v>3710.05</v>
      </c>
      <c r="AH86" s="6">
        <f t="shared" si="12"/>
        <v>-5.5300000000002001</v>
      </c>
      <c r="AI86">
        <f>VLOOKUP(A:A,单位分配保留两位小数!B:N,13,0)</f>
        <v>3704.52</v>
      </c>
      <c r="AJ86">
        <f t="shared" si="13"/>
        <v>0</v>
      </c>
      <c r="AK86">
        <f>_xlfn.IFNA(VLOOKUP(A:A,'11月工资'!A:AQ,43,0),0)</f>
        <v>0</v>
      </c>
      <c r="AL86">
        <f t="shared" si="14"/>
        <v>0</v>
      </c>
      <c r="AM86" s="6">
        <f t="shared" si="15"/>
        <v>1031.3000000000011</v>
      </c>
    </row>
    <row r="87" spans="1:39" x14ac:dyDescent="0.2">
      <c r="A87" s="7">
        <v>9000199</v>
      </c>
      <c r="B87" t="str">
        <f>VLOOKUP(A87,标准表!C:D,2,0)</f>
        <v>陈亚军</v>
      </c>
      <c r="C87" t="str">
        <f>VLOOKUP(A:A,标准表!C:M,11,0)</f>
        <v>保卫部</v>
      </c>
      <c r="D87" t="str">
        <f>VLOOKUP($A:$A,标准表!C:E,3,0)</f>
        <v>130203196709083613</v>
      </c>
      <c r="E87" t="str">
        <f>VLOOKUP(A:A,'11月工资'!A:D,4,0)</f>
        <v>6217000180022585321</v>
      </c>
      <c r="F87" t="str">
        <f>VLOOKUP(A:A,'11月工资'!A:F,6,0)</f>
        <v>专业技术人员</v>
      </c>
      <c r="G87">
        <f>VLOOKUP(A:A,标准表!C:H,6,0)</f>
        <v>0</v>
      </c>
      <c r="H87">
        <f>VLOOKUP(A:A,标准表!C:I,7,0)</f>
        <v>0</v>
      </c>
      <c r="I87">
        <f>VLOOKUP(A:A,标准表!C:J,8,0)</f>
        <v>0</v>
      </c>
      <c r="J87">
        <f>VLOOKUP($A:$A,标准表!C:G,5,0)</f>
        <v>1.65</v>
      </c>
      <c r="L87">
        <f>VLOOKUP(A:A,单位分配保留两位小数!B:I,8,0)</f>
        <v>2851.27</v>
      </c>
      <c r="M87">
        <f>_xlfn.IFNA(VLOOKUP(A:A,单位分配保留两位小数!B:J,9,0),0)</f>
        <v>0</v>
      </c>
      <c r="N87">
        <f>_xlfn.IFNA(VLOOKUP(A:A,单位分配保留两位小数!B:K,10,0),0)</f>
        <v>0</v>
      </c>
      <c r="O87">
        <f>ROUND(_xlfn.IFNA(VLOOKUP(A:A,单位分配保留两位小数!B:L,11,0),0),2)</f>
        <v>0</v>
      </c>
      <c r="Q87">
        <f t="shared" si="8"/>
        <v>2851.27</v>
      </c>
      <c r="R87">
        <f>_xlfn.IFNA(VLOOKUP(A87,'11月工资'!A:AU,47,0),0)+Q87</f>
        <v>67863.850000000006</v>
      </c>
      <c r="S87">
        <f>VLOOKUP(A:A,'11月工资'!A:AW,49,0)</f>
        <v>0</v>
      </c>
      <c r="T87">
        <f>VLOOKUP(A:A,'11月工资'!A:AZ,52,0)</f>
        <v>11000</v>
      </c>
      <c r="U87">
        <f>VLOOKUP(A:A,'11月工资'!A:BA,53,0)</f>
        <v>0</v>
      </c>
      <c r="V87">
        <f>VLOOKUP(A:A,'11月工资'!A:AX,50,0)</f>
        <v>22000</v>
      </c>
      <c r="W87">
        <f>VLOOKUP(A:A,'11月工资'!A:AY,51,0)</f>
        <v>0</v>
      </c>
      <c r="X87">
        <f>VLOOKUP(A:A,'11月工资'!A:AV,48,0)</f>
        <v>55000</v>
      </c>
      <c r="Y87">
        <f>VLOOKUP(A:A,'11月工资'!A:BB,54,0)</f>
        <v>10513.76</v>
      </c>
      <c r="Z87" s="12">
        <f>ROUND(5*MAX(0,(R87-S87-T87-U87-V87-W87-X87-Y87)*{0.6;2;4;5;6;7;9}%-{0;504;3384;6384;10584;17184;36384}),2)</f>
        <v>0</v>
      </c>
      <c r="AB87" s="78">
        <f>VLOOKUP(A:A,'11月工资'!A:BI,61,0)</f>
        <v>0</v>
      </c>
      <c r="AC87" s="6">
        <f t="shared" si="9"/>
        <v>0</v>
      </c>
      <c r="AD87">
        <f t="shared" si="10"/>
        <v>2851.27</v>
      </c>
      <c r="AE87">
        <f>VLOOKUP(A:A,'10月奖金'!A:AC,29,0)</f>
        <v>0</v>
      </c>
      <c r="AF87" s="6">
        <f t="shared" si="11"/>
        <v>0</v>
      </c>
      <c r="AG87">
        <f>VLOOKUP(A:A,'10月奖金'!A:AD,30,0)</f>
        <v>2848.96</v>
      </c>
      <c r="AH87" s="6">
        <f t="shared" si="12"/>
        <v>2.3099999999999454</v>
      </c>
      <c r="AI87">
        <f>VLOOKUP(A:A,单位分配保留两位小数!B:N,13,0)</f>
        <v>2851.27</v>
      </c>
      <c r="AJ87">
        <f t="shared" si="13"/>
        <v>0</v>
      </c>
      <c r="AK87">
        <f>_xlfn.IFNA(VLOOKUP(A:A,'11月工资'!A:AQ,43,0),0)</f>
        <v>0</v>
      </c>
      <c r="AL87">
        <f t="shared" si="14"/>
        <v>0</v>
      </c>
      <c r="AM87" s="6">
        <f t="shared" si="15"/>
        <v>-30649.909999999996</v>
      </c>
    </row>
    <row r="88" spans="1:39" x14ac:dyDescent="0.2">
      <c r="A88" s="7">
        <v>9000200</v>
      </c>
      <c r="B88" t="str">
        <f>VLOOKUP(A88,标准表!C:D,2,0)</f>
        <v>陈博</v>
      </c>
      <c r="C88" t="str">
        <f>VLOOKUP(A:A,标准表!C:M,11,0)</f>
        <v>保卫部</v>
      </c>
      <c r="D88" t="str">
        <f>VLOOKUP($A:$A,标准表!C:E,3,0)</f>
        <v>130203198908042434</v>
      </c>
      <c r="E88" t="str">
        <f>VLOOKUP(A:A,'11月工资'!A:D,4,0)</f>
        <v>6236680180000385105</v>
      </c>
      <c r="F88" t="str">
        <f>VLOOKUP(A:A,'11月工资'!A:F,6,0)</f>
        <v>生产操作人员</v>
      </c>
      <c r="G88">
        <f>VLOOKUP(A:A,标准表!C:H,6,0)</f>
        <v>0</v>
      </c>
      <c r="H88">
        <f>VLOOKUP(A:A,标准表!C:I,7,0)</f>
        <v>0</v>
      </c>
      <c r="I88">
        <f>VLOOKUP(A:A,标准表!C:J,8,0)</f>
        <v>0</v>
      </c>
      <c r="J88">
        <f>VLOOKUP($A:$A,标准表!C:G,5,0)</f>
        <v>1.2</v>
      </c>
      <c r="L88">
        <f>VLOOKUP(A:A,单位分配保留两位小数!B:I,8,0)</f>
        <v>2057.4699999999998</v>
      </c>
      <c r="M88">
        <f>_xlfn.IFNA(VLOOKUP(A:A,单位分配保留两位小数!B:J,9,0),0)</f>
        <v>0</v>
      </c>
      <c r="N88">
        <f>_xlfn.IFNA(VLOOKUP(A:A,单位分配保留两位小数!B:K,10,0),0)</f>
        <v>0</v>
      </c>
      <c r="O88">
        <f>ROUND(_xlfn.IFNA(VLOOKUP(A:A,单位分配保留两位小数!B:L,11,0),0),2)</f>
        <v>0</v>
      </c>
      <c r="Q88">
        <f t="shared" si="8"/>
        <v>2057.4699999999998</v>
      </c>
      <c r="R88">
        <f>_xlfn.IFNA(VLOOKUP(A88,'11月工资'!A:AU,47,0),0)+Q88</f>
        <v>53887.07</v>
      </c>
      <c r="S88">
        <f>VLOOKUP(A:A,'11月工资'!A:AW,49,0)</f>
        <v>0</v>
      </c>
      <c r="T88">
        <f>VLOOKUP(A:A,'11月工资'!A:AZ,52,0)</f>
        <v>0</v>
      </c>
      <c r="U88">
        <f>VLOOKUP(A:A,'11月工资'!A:BA,53,0)</f>
        <v>0</v>
      </c>
      <c r="V88">
        <f>VLOOKUP(A:A,'11月工资'!A:AX,50,0)</f>
        <v>0</v>
      </c>
      <c r="W88">
        <f>VLOOKUP(A:A,'11月工资'!A:AY,51,0)</f>
        <v>0</v>
      </c>
      <c r="X88">
        <f>VLOOKUP(A:A,'11月工资'!A:AV,48,0)</f>
        <v>55000</v>
      </c>
      <c r="Y88">
        <f>VLOOKUP(A:A,'11月工资'!A:BB,54,0)</f>
        <v>7618.2</v>
      </c>
      <c r="Z88" s="12">
        <f>ROUND(5*MAX(0,(R88-S88-T88-U88-V88-W88-X88-Y88)*{0.6;2;4;5;6;7;9}%-{0;504;3384;6384;10584;17184;36384}),2)</f>
        <v>0</v>
      </c>
      <c r="AB88" s="78">
        <f>VLOOKUP(A:A,'11月工资'!A:BI,61,0)</f>
        <v>0</v>
      </c>
      <c r="AC88" s="6">
        <f t="shared" si="9"/>
        <v>0</v>
      </c>
      <c r="AD88">
        <f t="shared" si="10"/>
        <v>2057.4699999999998</v>
      </c>
      <c r="AE88">
        <f>VLOOKUP(A:A,'10月奖金'!A:AC,29,0)</f>
        <v>0</v>
      </c>
      <c r="AF88" s="6">
        <f t="shared" si="11"/>
        <v>0</v>
      </c>
      <c r="AG88">
        <f>VLOOKUP(A:A,'10月奖金'!A:AD,30,0)</f>
        <v>2045.55</v>
      </c>
      <c r="AH88" s="6">
        <f t="shared" si="12"/>
        <v>11.919999999999845</v>
      </c>
      <c r="AI88">
        <f>VLOOKUP(A:A,单位分配保留两位小数!B:N,13,0)</f>
        <v>2057.4699999999998</v>
      </c>
      <c r="AJ88">
        <f t="shared" si="13"/>
        <v>0</v>
      </c>
      <c r="AK88">
        <f>_xlfn.IFNA(VLOOKUP(A:A,'11月工资'!A:AQ,43,0),0)</f>
        <v>0</v>
      </c>
      <c r="AL88">
        <f t="shared" si="14"/>
        <v>0</v>
      </c>
      <c r="AM88" s="6">
        <f t="shared" si="15"/>
        <v>-8731.130000000001</v>
      </c>
    </row>
    <row r="89" spans="1:39" x14ac:dyDescent="0.2">
      <c r="A89" s="7">
        <v>9000201</v>
      </c>
      <c r="B89" t="str">
        <f>VLOOKUP(A89,标准表!C:D,2,0)</f>
        <v>郭勐</v>
      </c>
      <c r="C89" t="str">
        <f>VLOOKUP(A:A,标准表!C:M,11,0)</f>
        <v>安全部</v>
      </c>
      <c r="D89" t="str">
        <f>VLOOKUP($A:$A,标准表!C:E,3,0)</f>
        <v>130205198809233916</v>
      </c>
      <c r="E89" t="str">
        <f>VLOOKUP(A:A,'11月工资'!A:D,4,0)</f>
        <v>6217000180026886626</v>
      </c>
      <c r="F89" t="str">
        <f>VLOOKUP(A:A,'11月工资'!A:F,6,0)</f>
        <v>专业技术人员</v>
      </c>
      <c r="G89">
        <f>VLOOKUP(A:A,标准表!C:H,6,0)</f>
        <v>0</v>
      </c>
      <c r="H89">
        <f>VLOOKUP(A:A,标准表!C:I,7,0)</f>
        <v>0</v>
      </c>
      <c r="I89">
        <f>VLOOKUP(A:A,标准表!C:J,8,0)</f>
        <v>0</v>
      </c>
      <c r="J89">
        <f>VLOOKUP($A:$A,标准表!C:G,5,0)</f>
        <v>1.65</v>
      </c>
      <c r="L89">
        <f>VLOOKUP(A:A,单位分配保留两位小数!B:I,8,0)</f>
        <v>2813.71</v>
      </c>
      <c r="M89">
        <f>_xlfn.IFNA(VLOOKUP(A:A,单位分配保留两位小数!B:J,9,0),0)</f>
        <v>0</v>
      </c>
      <c r="N89">
        <f>_xlfn.IFNA(VLOOKUP(A:A,单位分配保留两位小数!B:K,10,0),0)</f>
        <v>0</v>
      </c>
      <c r="O89">
        <f>ROUND(_xlfn.IFNA(VLOOKUP(A:A,单位分配保留两位小数!B:L,11,0),0),2)</f>
        <v>0</v>
      </c>
      <c r="Q89">
        <f t="shared" si="8"/>
        <v>2813.71</v>
      </c>
      <c r="R89">
        <f>_xlfn.IFNA(VLOOKUP(A89,'11月工资'!A:AU,47,0),0)+Q89</f>
        <v>63488.450000000012</v>
      </c>
      <c r="S89">
        <f>VLOOKUP(A:A,'11月工资'!A:AW,49,0)</f>
        <v>11000</v>
      </c>
      <c r="T89">
        <f>VLOOKUP(A:A,'11月工资'!A:AZ,52,0)</f>
        <v>0</v>
      </c>
      <c r="U89">
        <f>VLOOKUP(A:A,'11月工资'!A:BA,53,0)</f>
        <v>0</v>
      </c>
      <c r="V89">
        <f>VLOOKUP(A:A,'11月工资'!A:AX,50,0)</f>
        <v>0</v>
      </c>
      <c r="W89">
        <f>VLOOKUP(A:A,'11月工资'!A:AY,51,0)</f>
        <v>0</v>
      </c>
      <c r="X89">
        <f>VLOOKUP(A:A,'11月工资'!A:AV,48,0)</f>
        <v>55000</v>
      </c>
      <c r="Y89">
        <f>VLOOKUP(A:A,'11月工资'!A:BB,54,0)</f>
        <v>7226.0599999999986</v>
      </c>
      <c r="Z89" s="12">
        <f>ROUND(5*MAX(0,(R89-S89-T89-U89-V89-W89-X89-Y89)*{0.6;2;4;5;6;7;9}%-{0;504;3384;6384;10584;17184;36384}),2)</f>
        <v>0</v>
      </c>
      <c r="AB89" s="78">
        <f>VLOOKUP(A:A,'11月工资'!A:BI,61,0)</f>
        <v>0</v>
      </c>
      <c r="AC89" s="6">
        <f t="shared" si="9"/>
        <v>0</v>
      </c>
      <c r="AD89">
        <f t="shared" si="10"/>
        <v>2813.71</v>
      </c>
      <c r="AE89">
        <f>VLOOKUP(A:A,'10月奖金'!A:AC,29,0)</f>
        <v>0</v>
      </c>
      <c r="AF89" s="6">
        <f t="shared" si="11"/>
        <v>0</v>
      </c>
      <c r="AG89">
        <f>VLOOKUP(A:A,'10月奖金'!A:AD,30,0)</f>
        <v>2886.25</v>
      </c>
      <c r="AH89" s="6">
        <f t="shared" si="12"/>
        <v>-72.539999999999964</v>
      </c>
      <c r="AI89">
        <f>VLOOKUP(A:A,单位分配保留两位小数!B:N,13,0)</f>
        <v>2813.71</v>
      </c>
      <c r="AJ89">
        <f t="shared" si="13"/>
        <v>0</v>
      </c>
      <c r="AK89">
        <f>_xlfn.IFNA(VLOOKUP(A:A,'11月工资'!A:AQ,43,0),0)</f>
        <v>0</v>
      </c>
      <c r="AL89">
        <f t="shared" si="14"/>
        <v>0</v>
      </c>
      <c r="AM89" s="6">
        <f t="shared" si="15"/>
        <v>-9737.609999999986</v>
      </c>
    </row>
    <row r="90" spans="1:39" x14ac:dyDescent="0.2">
      <c r="A90" s="7">
        <v>9000202</v>
      </c>
      <c r="B90" t="str">
        <f>VLOOKUP(A90,标准表!C:D,2,0)</f>
        <v>郭辉</v>
      </c>
      <c r="C90" t="str">
        <f>VLOOKUP(A:A,标准表!C:M,11,0)</f>
        <v>保卫部</v>
      </c>
      <c r="D90" t="str">
        <f>VLOOKUP($A:$A,标准表!C:E,3,0)</f>
        <v>130205198810063918</v>
      </c>
      <c r="E90" t="str">
        <f>VLOOKUP(A:A,'11月工资'!A:D,4,0)</f>
        <v>6236680180004746641</v>
      </c>
      <c r="F90" t="str">
        <f>VLOOKUP(A:A,'11月工资'!A:F,6,0)</f>
        <v>专业技术人员</v>
      </c>
      <c r="G90">
        <f>VLOOKUP(A:A,标准表!C:H,6,0)</f>
        <v>0</v>
      </c>
      <c r="H90">
        <f>VLOOKUP(A:A,标准表!C:I,7,0)</f>
        <v>0</v>
      </c>
      <c r="I90">
        <f>VLOOKUP(A:A,标准表!C:J,8,0)</f>
        <v>0</v>
      </c>
      <c r="J90">
        <f>VLOOKUP($A:$A,标准表!C:G,5,0)</f>
        <v>2.15</v>
      </c>
      <c r="L90">
        <f>VLOOKUP(A:A,单位分配保留两位小数!B:I,8,0)</f>
        <v>3704.52</v>
      </c>
      <c r="M90">
        <f>_xlfn.IFNA(VLOOKUP(A:A,单位分配保留两位小数!B:J,9,0),0)</f>
        <v>0</v>
      </c>
      <c r="N90">
        <f>_xlfn.IFNA(VLOOKUP(A:A,单位分配保留两位小数!B:K,10,0),0)</f>
        <v>0</v>
      </c>
      <c r="O90">
        <f>ROUND(_xlfn.IFNA(VLOOKUP(A:A,单位分配保留两位小数!B:L,11,0),0),2)</f>
        <v>0</v>
      </c>
      <c r="Q90">
        <f t="shared" si="8"/>
        <v>3704.52</v>
      </c>
      <c r="R90">
        <f>_xlfn.IFNA(VLOOKUP(A90,'11月工资'!A:AU,47,0),0)+Q90</f>
        <v>76808.55</v>
      </c>
      <c r="S90">
        <f>VLOOKUP(A:A,'11月工资'!A:AW,49,0)</f>
        <v>11000</v>
      </c>
      <c r="T90">
        <f>VLOOKUP(A:A,'11月工资'!A:AZ,52,0)</f>
        <v>11000</v>
      </c>
      <c r="U90">
        <f>VLOOKUP(A:A,'11月工资'!A:BA,53,0)</f>
        <v>0</v>
      </c>
      <c r="V90">
        <f>VLOOKUP(A:A,'11月工资'!A:AX,50,0)</f>
        <v>0</v>
      </c>
      <c r="W90">
        <f>VLOOKUP(A:A,'11月工资'!A:AY,51,0)</f>
        <v>0</v>
      </c>
      <c r="X90">
        <f>VLOOKUP(A:A,'11月工资'!A:AV,48,0)</f>
        <v>55000</v>
      </c>
      <c r="Y90">
        <f>VLOOKUP(A:A,'11月工资'!A:BB,54,0)</f>
        <v>9053.659999999998</v>
      </c>
      <c r="Z90" s="12">
        <f>ROUND(5*MAX(0,(R90-S90-T90-U90-V90-W90-X90-Y90)*{0.6;2;4;5;6;7;9}%-{0;504;3384;6384;10584;17184;36384}),2)</f>
        <v>0</v>
      </c>
      <c r="AB90" s="78">
        <f>VLOOKUP(A:A,'11月工资'!A:BI,61,0)</f>
        <v>0</v>
      </c>
      <c r="AC90" s="6">
        <f t="shared" si="9"/>
        <v>0</v>
      </c>
      <c r="AD90">
        <f t="shared" si="10"/>
        <v>3704.52</v>
      </c>
      <c r="AE90">
        <f>VLOOKUP(A:A,'10月奖金'!A:AC,29,0)</f>
        <v>0</v>
      </c>
      <c r="AF90" s="6">
        <f t="shared" si="11"/>
        <v>0</v>
      </c>
      <c r="AG90">
        <f>VLOOKUP(A:A,'10月奖金'!A:AD,30,0)</f>
        <v>3710.05</v>
      </c>
      <c r="AH90" s="6">
        <f t="shared" si="12"/>
        <v>-5.5300000000002001</v>
      </c>
      <c r="AI90">
        <f>VLOOKUP(A:A,单位分配保留两位小数!B:N,13,0)</f>
        <v>3704.52</v>
      </c>
      <c r="AJ90">
        <f t="shared" si="13"/>
        <v>0</v>
      </c>
      <c r="AK90">
        <f>_xlfn.IFNA(VLOOKUP(A:A,'11月工资'!A:AQ,43,0),0)</f>
        <v>0</v>
      </c>
      <c r="AL90">
        <f t="shared" si="14"/>
        <v>0</v>
      </c>
      <c r="AM90" s="6">
        <f t="shared" si="15"/>
        <v>-9245.1099999999951</v>
      </c>
    </row>
    <row r="91" spans="1:39" x14ac:dyDescent="0.2">
      <c r="A91" s="7">
        <v>9000203</v>
      </c>
      <c r="B91" t="str">
        <f>VLOOKUP(A91,标准表!C:D,2,0)</f>
        <v>廉伟</v>
      </c>
      <c r="C91" t="str">
        <f>VLOOKUP(A:A,标准表!C:M,11,0)</f>
        <v>保卫部</v>
      </c>
      <c r="D91" t="str">
        <f>VLOOKUP($A:$A,标准表!C:E,3,0)</f>
        <v>13020419820104001X</v>
      </c>
      <c r="E91" t="str">
        <f>VLOOKUP(A:A,'11月工资'!A:D,4,0)</f>
        <v>6217000180000650055</v>
      </c>
      <c r="F91" t="str">
        <f>VLOOKUP(A:A,'11月工资'!A:F,6,0)</f>
        <v>专业技术人员</v>
      </c>
      <c r="G91">
        <f>VLOOKUP(A:A,标准表!C:H,6,0)</f>
        <v>0</v>
      </c>
      <c r="H91">
        <f>VLOOKUP(A:A,标准表!C:I,7,0)</f>
        <v>0</v>
      </c>
      <c r="I91">
        <f>VLOOKUP(A:A,标准表!C:J,8,0)</f>
        <v>0</v>
      </c>
      <c r="J91">
        <f>VLOOKUP($A:$A,标准表!C:G,5,0)</f>
        <v>1.65</v>
      </c>
      <c r="L91">
        <f>VLOOKUP(A:A,单位分配保留两位小数!B:I,8,0)</f>
        <v>2841.29</v>
      </c>
      <c r="M91">
        <f>_xlfn.IFNA(VLOOKUP(A:A,单位分配保留两位小数!B:J,9,0),0)</f>
        <v>0</v>
      </c>
      <c r="N91">
        <f>_xlfn.IFNA(VLOOKUP(A:A,单位分配保留两位小数!B:K,10,0),0)</f>
        <v>0</v>
      </c>
      <c r="O91">
        <f>ROUND(_xlfn.IFNA(VLOOKUP(A:A,单位分配保留两位小数!B:L,11,0),0),2)</f>
        <v>0</v>
      </c>
      <c r="Q91">
        <f t="shared" si="8"/>
        <v>2841.29</v>
      </c>
      <c r="R91">
        <f>_xlfn.IFNA(VLOOKUP(A91,'11月工资'!A:AU,47,0),0)+Q91</f>
        <v>62228.12</v>
      </c>
      <c r="S91">
        <f>VLOOKUP(A:A,'11月工资'!A:AW,49,0)</f>
        <v>11000</v>
      </c>
      <c r="T91">
        <f>VLOOKUP(A:A,'11月工资'!A:AZ,52,0)</f>
        <v>0</v>
      </c>
      <c r="U91">
        <f>VLOOKUP(A:A,'11月工资'!A:BA,53,0)</f>
        <v>0</v>
      </c>
      <c r="V91">
        <f>VLOOKUP(A:A,'11月工资'!A:AX,50,0)</f>
        <v>22000</v>
      </c>
      <c r="W91">
        <f>VLOOKUP(A:A,'11月工资'!A:AY,51,0)</f>
        <v>0</v>
      </c>
      <c r="X91">
        <f>VLOOKUP(A:A,'11月工资'!A:AV,48,0)</f>
        <v>55000</v>
      </c>
      <c r="Y91">
        <f>VLOOKUP(A:A,'11月工资'!A:BB,54,0)</f>
        <v>7224.6099999999988</v>
      </c>
      <c r="Z91" s="12">
        <f>ROUND(5*MAX(0,(R91-S91-T91-U91-V91-W91-X91-Y91)*{0.6;2;4;5;6;7;9}%-{0;504;3384;6384;10584;17184;36384}),2)</f>
        <v>0</v>
      </c>
      <c r="AB91" s="78">
        <f>VLOOKUP(A:A,'11月工资'!A:BI,61,0)</f>
        <v>0</v>
      </c>
      <c r="AC91" s="6">
        <f t="shared" si="9"/>
        <v>0</v>
      </c>
      <c r="AD91">
        <f t="shared" si="10"/>
        <v>2841.29</v>
      </c>
      <c r="AE91">
        <f>VLOOKUP(A:A,'10月奖金'!A:AC,29,0)</f>
        <v>0</v>
      </c>
      <c r="AF91" s="6">
        <f t="shared" si="11"/>
        <v>0</v>
      </c>
      <c r="AG91">
        <f>VLOOKUP(A:A,'10月奖金'!A:AD,30,0)</f>
        <v>2848.96</v>
      </c>
      <c r="AH91" s="6">
        <f t="shared" si="12"/>
        <v>-7.6700000000000728</v>
      </c>
      <c r="AI91">
        <f>VLOOKUP(A:A,单位分配保留两位小数!B:N,13,0)</f>
        <v>2841.29</v>
      </c>
      <c r="AJ91">
        <f t="shared" si="13"/>
        <v>0</v>
      </c>
      <c r="AK91">
        <f>_xlfn.IFNA(VLOOKUP(A:A,'11月工资'!A:AQ,43,0),0)</f>
        <v>0</v>
      </c>
      <c r="AL91">
        <f t="shared" si="14"/>
        <v>0</v>
      </c>
      <c r="AM91" s="6">
        <f t="shared" si="15"/>
        <v>-32996.49</v>
      </c>
    </row>
    <row r="92" spans="1:39" x14ac:dyDescent="0.2">
      <c r="A92" s="7">
        <v>9000204</v>
      </c>
      <c r="B92" t="str">
        <f>VLOOKUP(A92,标准表!C:D,2,0)</f>
        <v>张勇</v>
      </c>
      <c r="C92" t="str">
        <f>VLOOKUP(A:A,标准表!C:M,11,0)</f>
        <v>保卫部</v>
      </c>
      <c r="D92" t="str">
        <f>VLOOKUP($A:$A,标准表!C:E,3,0)</f>
        <v>130204198810103012</v>
      </c>
      <c r="E92" t="str">
        <f>VLOOKUP(A:A,'11月工资'!A:D,4,0)</f>
        <v>6236680180004236437</v>
      </c>
      <c r="F92" t="str">
        <f>VLOOKUP(A:A,'11月工资'!A:F,6,0)</f>
        <v>生产操作人员</v>
      </c>
      <c r="G92">
        <f>VLOOKUP(A:A,标准表!C:H,6,0)</f>
        <v>0</v>
      </c>
      <c r="H92">
        <f>VLOOKUP(A:A,标准表!C:I,7,0)</f>
        <v>0</v>
      </c>
      <c r="I92">
        <f>VLOOKUP(A:A,标准表!C:J,8,0)</f>
        <v>0</v>
      </c>
      <c r="J92">
        <f>VLOOKUP($A:$A,标准表!C:G,5,0)</f>
        <v>1.2</v>
      </c>
      <c r="L92">
        <f>VLOOKUP(A:A,单位分配保留两位小数!B:I,8,0)</f>
        <v>2057.4699999999998</v>
      </c>
      <c r="M92">
        <f>_xlfn.IFNA(VLOOKUP(A:A,单位分配保留两位小数!B:J,9,0),0)</f>
        <v>0</v>
      </c>
      <c r="N92">
        <f>_xlfn.IFNA(VLOOKUP(A:A,单位分配保留两位小数!B:K,10,0),0)</f>
        <v>0</v>
      </c>
      <c r="O92">
        <f>ROUND(_xlfn.IFNA(VLOOKUP(A:A,单位分配保留两位小数!B:L,11,0),0),2)</f>
        <v>0</v>
      </c>
      <c r="Q92">
        <f t="shared" si="8"/>
        <v>2057.4699999999998</v>
      </c>
      <c r="R92">
        <f>_xlfn.IFNA(VLOOKUP(A92,'11月工资'!A:AU,47,0),0)+Q92</f>
        <v>53860.340000000004</v>
      </c>
      <c r="S92">
        <f>VLOOKUP(A:A,'11月工资'!A:AW,49,0)</f>
        <v>0</v>
      </c>
      <c r="T92">
        <f>VLOOKUP(A:A,'11月工资'!A:AZ,52,0)</f>
        <v>0</v>
      </c>
      <c r="U92">
        <f>VLOOKUP(A:A,'11月工资'!A:BA,53,0)</f>
        <v>0</v>
      </c>
      <c r="V92">
        <f>VLOOKUP(A:A,'11月工资'!A:AX,50,0)</f>
        <v>0</v>
      </c>
      <c r="W92">
        <f>VLOOKUP(A:A,'11月工资'!A:AY,51,0)</f>
        <v>0</v>
      </c>
      <c r="X92">
        <f>VLOOKUP(A:A,'11月工资'!A:AV,48,0)</f>
        <v>55000</v>
      </c>
      <c r="Y92">
        <f>VLOOKUP(A:A,'11月工资'!A:BB,54,0)</f>
        <v>8249.58</v>
      </c>
      <c r="Z92" s="12">
        <f>ROUND(5*MAX(0,(R92-S92-T92-U92-V92-W92-X92-Y92)*{0.6;2;4;5;6;7;9}%-{0;504;3384;6384;10584;17184;36384}),2)</f>
        <v>0</v>
      </c>
      <c r="AB92" s="78">
        <f>VLOOKUP(A:A,'11月工资'!A:BI,61,0)</f>
        <v>0</v>
      </c>
      <c r="AC92" s="6">
        <f t="shared" si="9"/>
        <v>0</v>
      </c>
      <c r="AD92">
        <f t="shared" si="10"/>
        <v>2057.4699999999998</v>
      </c>
      <c r="AE92">
        <f>VLOOKUP(A:A,'10月奖金'!A:AC,29,0)</f>
        <v>0</v>
      </c>
      <c r="AF92" s="6">
        <f t="shared" si="11"/>
        <v>0</v>
      </c>
      <c r="AG92">
        <f>VLOOKUP(A:A,'10月奖金'!A:AD,30,0)</f>
        <v>2062.19</v>
      </c>
      <c r="AH92" s="6">
        <f t="shared" si="12"/>
        <v>-4.7200000000002547</v>
      </c>
      <c r="AI92">
        <f>VLOOKUP(A:A,单位分配保留两位小数!B:N,13,0)</f>
        <v>2057.4699999999998</v>
      </c>
      <c r="AJ92">
        <f t="shared" si="13"/>
        <v>0</v>
      </c>
      <c r="AK92">
        <f>_xlfn.IFNA(VLOOKUP(A:A,'11月工资'!A:AQ,43,0),0)</f>
        <v>0</v>
      </c>
      <c r="AL92">
        <f t="shared" si="14"/>
        <v>0</v>
      </c>
      <c r="AM92" s="6">
        <f t="shared" si="15"/>
        <v>-9389.2399999999961</v>
      </c>
    </row>
    <row r="93" spans="1:39" x14ac:dyDescent="0.2">
      <c r="A93" s="7">
        <v>9000205</v>
      </c>
      <c r="B93" t="str">
        <f>VLOOKUP(A93,标准表!C:D,2,0)</f>
        <v>李国庆</v>
      </c>
      <c r="C93" t="str">
        <f>VLOOKUP(A:A,标准表!C:M,11,0)</f>
        <v>保卫部</v>
      </c>
      <c r="D93" t="str">
        <f>VLOOKUP($A:$A,标准表!C:E,3,0)</f>
        <v>130202197909302719</v>
      </c>
      <c r="E93" t="str">
        <f>VLOOKUP(A:A,'11月工资'!A:D,4,0)</f>
        <v>6236680180004574555</v>
      </c>
      <c r="F93" t="str">
        <f>VLOOKUP(A:A,'11月工资'!A:F,6,0)</f>
        <v>经营管理-其他</v>
      </c>
      <c r="G93">
        <f>VLOOKUP(A:A,标准表!C:H,6,0)</f>
        <v>0</v>
      </c>
      <c r="H93">
        <f>VLOOKUP(A:A,标准表!C:I,7,0)</f>
        <v>0</v>
      </c>
      <c r="I93">
        <f>VLOOKUP(A:A,标准表!C:J,8,0)</f>
        <v>0</v>
      </c>
      <c r="J93">
        <f>VLOOKUP($A:$A,标准表!C:G,5,0)</f>
        <v>3.6</v>
      </c>
      <c r="L93">
        <f>VLOOKUP(A:A,单位分配保留两位小数!B:I,8,0)</f>
        <v>6196.06</v>
      </c>
      <c r="M93">
        <f>_xlfn.IFNA(VLOOKUP(A:A,单位分配保留两位小数!B:J,9,0),0)</f>
        <v>0</v>
      </c>
      <c r="N93">
        <f>_xlfn.IFNA(VLOOKUP(A:A,单位分配保留两位小数!B:K,10,0),0)</f>
        <v>0</v>
      </c>
      <c r="O93">
        <f>ROUND(_xlfn.IFNA(VLOOKUP(A:A,单位分配保留两位小数!B:L,11,0),0),2)</f>
        <v>0</v>
      </c>
      <c r="Q93">
        <f t="shared" si="8"/>
        <v>6196.06</v>
      </c>
      <c r="R93">
        <f>_xlfn.IFNA(VLOOKUP(A93,'11月工资'!A:AU,47,0),0)+Q93</f>
        <v>106644.45999999999</v>
      </c>
      <c r="S93">
        <f>VLOOKUP(A:A,'11月工资'!A:AW,49,0)</f>
        <v>11000</v>
      </c>
      <c r="T93">
        <f>VLOOKUP(A:A,'11月工资'!A:AZ,52,0)</f>
        <v>0</v>
      </c>
      <c r="U93">
        <f>VLOOKUP(A:A,'11月工资'!A:BA,53,0)</f>
        <v>0</v>
      </c>
      <c r="V93">
        <f>VLOOKUP(A:A,'11月工资'!A:AX,50,0)</f>
        <v>11000</v>
      </c>
      <c r="W93">
        <f>VLOOKUP(A:A,'11月工资'!A:AY,51,0)</f>
        <v>0</v>
      </c>
      <c r="X93">
        <f>VLOOKUP(A:A,'11月工资'!A:AV,48,0)</f>
        <v>55000</v>
      </c>
      <c r="Y93">
        <f>VLOOKUP(A:A,'11月工资'!A:BB,54,0)</f>
        <v>12304.24</v>
      </c>
      <c r="Z93" s="12">
        <f>ROUND(5*MAX(0,(R93-S93-T93-U93-V93-W93-X93-Y93)*{0.6;2;4;5;6;7;9}%-{0;504;3384;6384;10584;17184;36384}),2)</f>
        <v>520.21</v>
      </c>
      <c r="AB93" s="78">
        <f>VLOOKUP(A:A,'11月工资'!A:BI,61,0)</f>
        <v>476.39</v>
      </c>
      <c r="AC93" s="6">
        <f t="shared" si="9"/>
        <v>43.82</v>
      </c>
      <c r="AD93">
        <f t="shared" si="10"/>
        <v>6152.2400000000007</v>
      </c>
      <c r="AE93">
        <f>VLOOKUP(A:A,'10月奖金'!A:AC,29,0)</f>
        <v>38.85</v>
      </c>
      <c r="AF93" s="6">
        <f t="shared" si="11"/>
        <v>4.9699999999999989</v>
      </c>
      <c r="AG93">
        <f>VLOOKUP(A:A,'10月奖金'!A:AD,30,0)</f>
        <v>6150.23</v>
      </c>
      <c r="AH93" s="6">
        <f t="shared" si="12"/>
        <v>2.0100000000011278</v>
      </c>
      <c r="AI93">
        <f>VLOOKUP(A:A,单位分配保留两位小数!B:N,13,0)</f>
        <v>6196.06</v>
      </c>
      <c r="AJ93">
        <f t="shared" si="13"/>
        <v>0</v>
      </c>
      <c r="AK93">
        <f>_xlfn.IFNA(VLOOKUP(A:A,'11月工资'!A:AQ,43,0),0)</f>
        <v>0</v>
      </c>
      <c r="AL93">
        <f t="shared" si="14"/>
        <v>43.82</v>
      </c>
      <c r="AM93" s="6">
        <f t="shared" si="15"/>
        <v>17340.219999999994</v>
      </c>
    </row>
    <row r="94" spans="1:39" x14ac:dyDescent="0.2">
      <c r="A94" s="7">
        <v>9000206</v>
      </c>
      <c r="B94" t="str">
        <f>VLOOKUP(A94,标准表!C:D,2,0)</f>
        <v>陈浩</v>
      </c>
      <c r="C94" t="str">
        <f>VLOOKUP(A:A,标准表!C:M,11,0)</f>
        <v>保卫部</v>
      </c>
      <c r="D94" t="str">
        <f>VLOOKUP($A:$A,标准表!C:E,3,0)</f>
        <v>130204198508151830</v>
      </c>
      <c r="E94" t="str">
        <f>VLOOKUP(A:A,'11月工资'!A:D,4,0)</f>
        <v>6217000180022586832</v>
      </c>
      <c r="F94" t="str">
        <f>VLOOKUP(A:A,'11月工资'!A:F,6,0)</f>
        <v>专业技术人员</v>
      </c>
      <c r="G94">
        <f>VLOOKUP(A:A,标准表!C:H,6,0)</f>
        <v>0</v>
      </c>
      <c r="H94">
        <f>VLOOKUP(A:A,标准表!C:I,7,0)</f>
        <v>0</v>
      </c>
      <c r="I94">
        <f>VLOOKUP(A:A,标准表!C:J,8,0)</f>
        <v>0</v>
      </c>
      <c r="J94">
        <f>VLOOKUP($A:$A,标准表!C:G,5,0)</f>
        <v>1.65</v>
      </c>
      <c r="L94">
        <f>VLOOKUP(A:A,单位分配保留两位小数!B:I,8,0)</f>
        <v>2852.99</v>
      </c>
      <c r="M94">
        <f>_xlfn.IFNA(VLOOKUP(A:A,单位分配保留两位小数!B:J,9,0),0)</f>
        <v>0</v>
      </c>
      <c r="N94">
        <f>_xlfn.IFNA(VLOOKUP(A:A,单位分配保留两位小数!B:K,10,0),0)</f>
        <v>0</v>
      </c>
      <c r="O94">
        <f>ROUND(_xlfn.IFNA(VLOOKUP(A:A,单位分配保留两位小数!B:L,11,0),0),2)</f>
        <v>0</v>
      </c>
      <c r="Q94">
        <f t="shared" si="8"/>
        <v>2852.99</v>
      </c>
      <c r="R94">
        <f>_xlfn.IFNA(VLOOKUP(A94,'11月工资'!A:AU,47,0),0)+Q94</f>
        <v>63059.040000000001</v>
      </c>
      <c r="S94">
        <f>VLOOKUP(A:A,'11月工资'!A:AW,49,0)</f>
        <v>11000</v>
      </c>
      <c r="T94">
        <f>VLOOKUP(A:A,'11月工资'!A:AZ,52,0)</f>
        <v>0</v>
      </c>
      <c r="U94">
        <f>VLOOKUP(A:A,'11月工资'!A:BA,53,0)</f>
        <v>0</v>
      </c>
      <c r="V94">
        <f>VLOOKUP(A:A,'11月工资'!A:AX,50,0)</f>
        <v>0</v>
      </c>
      <c r="W94">
        <f>VLOOKUP(A:A,'11月工资'!A:AY,51,0)</f>
        <v>0</v>
      </c>
      <c r="X94">
        <f>VLOOKUP(A:A,'11月工资'!A:AV,48,0)</f>
        <v>55000</v>
      </c>
      <c r="Y94">
        <f>VLOOKUP(A:A,'11月工资'!A:BB,54,0)</f>
        <v>9059.4900000000016</v>
      </c>
      <c r="Z94" s="12">
        <f>ROUND(5*MAX(0,(R94-S94-T94-U94-V94-W94-X94-Y94)*{0.6;2;4;5;6;7;9}%-{0;504;3384;6384;10584;17184;36384}),2)</f>
        <v>0</v>
      </c>
      <c r="AB94" s="78">
        <f>VLOOKUP(A:A,'11月工资'!A:BI,61,0)</f>
        <v>0</v>
      </c>
      <c r="AC94" s="6">
        <f t="shared" si="9"/>
        <v>0</v>
      </c>
      <c r="AD94">
        <f t="shared" si="10"/>
        <v>2852.99</v>
      </c>
      <c r="AE94">
        <f>VLOOKUP(A:A,'10月奖金'!A:AC,29,0)</f>
        <v>0</v>
      </c>
      <c r="AF94" s="6">
        <f t="shared" si="11"/>
        <v>0</v>
      </c>
      <c r="AG94">
        <f>VLOOKUP(A:A,'10月奖金'!A:AD,30,0)</f>
        <v>2857.26</v>
      </c>
      <c r="AH94" s="6">
        <f t="shared" si="12"/>
        <v>-4.2700000000004366</v>
      </c>
      <c r="AI94">
        <f>VLOOKUP(A:A,单位分配保留两位小数!B:N,13,0)</f>
        <v>2852.99</v>
      </c>
      <c r="AJ94">
        <f t="shared" si="13"/>
        <v>0</v>
      </c>
      <c r="AK94">
        <f>_xlfn.IFNA(VLOOKUP(A:A,'11月工资'!A:AQ,43,0),0)</f>
        <v>0</v>
      </c>
      <c r="AL94">
        <f t="shared" si="14"/>
        <v>0</v>
      </c>
      <c r="AM94" s="6">
        <f t="shared" si="15"/>
        <v>-12000.45</v>
      </c>
    </row>
    <row r="95" spans="1:39" x14ac:dyDescent="0.2">
      <c r="A95" s="7">
        <v>9000207</v>
      </c>
      <c r="B95" t="str">
        <f>VLOOKUP(A95,标准表!C:D,2,0)</f>
        <v>郗亮</v>
      </c>
      <c r="C95" t="str">
        <f>VLOOKUP(A:A,标准表!C:M,11,0)</f>
        <v>安全部</v>
      </c>
      <c r="D95" t="str">
        <f>VLOOKUP($A:$A,标准表!C:E,3,0)</f>
        <v>13020319771123362X</v>
      </c>
      <c r="E95" t="str">
        <f>VLOOKUP(A:A,'11月工资'!A:D,4,0)</f>
        <v>6217000180023874393</v>
      </c>
      <c r="F95" t="str">
        <f>VLOOKUP(A:A,'11月工资'!A:F,6,0)</f>
        <v>专业技术人员</v>
      </c>
      <c r="G95">
        <f>VLOOKUP(A:A,标准表!C:H,6,0)</f>
        <v>0</v>
      </c>
      <c r="H95">
        <f>VLOOKUP(A:A,标准表!C:I,7,0)</f>
        <v>0</v>
      </c>
      <c r="I95">
        <f>VLOOKUP(A:A,标准表!C:J,8,0)</f>
        <v>0</v>
      </c>
      <c r="J95">
        <f>VLOOKUP($A:$A,标准表!C:G,5,0)</f>
        <v>2.15</v>
      </c>
      <c r="L95">
        <f>VLOOKUP(A:A,单位分配保留两位小数!B:I,8,0)</f>
        <v>3653.56</v>
      </c>
      <c r="M95">
        <f>_xlfn.IFNA(VLOOKUP(A:A,单位分配保留两位小数!B:J,9,0),0)</f>
        <v>0</v>
      </c>
      <c r="N95">
        <f>_xlfn.IFNA(VLOOKUP(A:A,单位分配保留两位小数!B:K,10,0),0)</f>
        <v>0</v>
      </c>
      <c r="O95">
        <f>ROUND(_xlfn.IFNA(VLOOKUP(A:A,单位分配保留两位小数!B:L,11,0),0),2)</f>
        <v>0</v>
      </c>
      <c r="Q95">
        <f t="shared" si="8"/>
        <v>3653.56</v>
      </c>
      <c r="R95">
        <f>_xlfn.IFNA(VLOOKUP(A95,'11月工资'!A:AU,47,0),0)+Q95</f>
        <v>77494.62</v>
      </c>
      <c r="S95">
        <f>VLOOKUP(A:A,'11月工资'!A:AW,49,0)</f>
        <v>0</v>
      </c>
      <c r="T95">
        <f>VLOOKUP(A:A,'11月工资'!A:AZ,52,0)</f>
        <v>0</v>
      </c>
      <c r="U95">
        <f>VLOOKUP(A:A,'11月工资'!A:BA,53,0)</f>
        <v>0</v>
      </c>
      <c r="V95">
        <f>VLOOKUP(A:A,'11月工资'!A:AX,50,0)</f>
        <v>22000</v>
      </c>
      <c r="W95">
        <f>VLOOKUP(A:A,'11月工资'!A:AY,51,0)</f>
        <v>0</v>
      </c>
      <c r="X95">
        <f>VLOOKUP(A:A,'11月工资'!A:AV,48,0)</f>
        <v>55000</v>
      </c>
      <c r="Y95">
        <f>VLOOKUP(A:A,'11月工资'!A:BB,54,0)</f>
        <v>9428.85</v>
      </c>
      <c r="Z95" s="12">
        <f>ROUND(5*MAX(0,(R95-S95-T95-U95-V95-W95-X95-Y95)*{0.6;2;4;5;6;7;9}%-{0;504;3384;6384;10584;17184;36384}),2)</f>
        <v>0</v>
      </c>
      <c r="AB95" s="78">
        <f>VLOOKUP(A:A,'11月工资'!A:BI,61,0)</f>
        <v>0</v>
      </c>
      <c r="AC95" s="6">
        <f t="shared" si="9"/>
        <v>0</v>
      </c>
      <c r="AD95">
        <f t="shared" si="10"/>
        <v>3653.56</v>
      </c>
      <c r="AE95">
        <f>VLOOKUP(A:A,'10月奖金'!A:AC,29,0)</f>
        <v>0</v>
      </c>
      <c r="AF95" s="6">
        <f t="shared" si="11"/>
        <v>0</v>
      </c>
      <c r="AG95">
        <f>VLOOKUP(A:A,'10月奖金'!A:AD,30,0)</f>
        <v>3755.39</v>
      </c>
      <c r="AH95" s="6">
        <f t="shared" si="12"/>
        <v>-101.82999999999993</v>
      </c>
      <c r="AI95">
        <f>VLOOKUP(A:A,单位分配保留两位小数!B:N,13,0)</f>
        <v>3653.56</v>
      </c>
      <c r="AJ95">
        <f t="shared" si="13"/>
        <v>0</v>
      </c>
      <c r="AK95">
        <f>_xlfn.IFNA(VLOOKUP(A:A,'11月工资'!A:AQ,43,0),0)</f>
        <v>0</v>
      </c>
      <c r="AL95">
        <f t="shared" si="14"/>
        <v>0</v>
      </c>
      <c r="AM95" s="6">
        <f t="shared" si="15"/>
        <v>-8934.230000000005</v>
      </c>
    </row>
    <row r="96" spans="1:39" x14ac:dyDescent="0.2">
      <c r="A96" s="7">
        <v>9000208</v>
      </c>
      <c r="B96" t="str">
        <f>VLOOKUP(A96,标准表!C:D,2,0)</f>
        <v>王靖</v>
      </c>
      <c r="C96" t="str">
        <f>VLOOKUP(A:A,标准表!C:M,11,0)</f>
        <v>安全部</v>
      </c>
      <c r="D96" t="str">
        <f>VLOOKUP($A:$A,标准表!C:E,3,0)</f>
        <v>130203197805011219</v>
      </c>
      <c r="E96" t="str">
        <f>VLOOKUP(A:A,'11月工资'!A:D,4,0)</f>
        <v>6217000180022586261</v>
      </c>
      <c r="F96" t="str">
        <f>VLOOKUP(A:A,'11月工资'!A:F,6,0)</f>
        <v>专业技术人员</v>
      </c>
      <c r="G96">
        <f>VLOOKUP(A:A,标准表!C:H,6,0)</f>
        <v>0</v>
      </c>
      <c r="H96">
        <f>VLOOKUP(A:A,标准表!C:I,7,0)</f>
        <v>0</v>
      </c>
      <c r="I96">
        <f>VLOOKUP(A:A,标准表!C:J,8,0)</f>
        <v>0</v>
      </c>
      <c r="J96">
        <f>VLOOKUP($A:$A,标准表!C:G,5,0)</f>
        <v>2.15</v>
      </c>
      <c r="L96">
        <f>VLOOKUP(A:A,单位分配保留两位小数!B:I,8,0)</f>
        <v>3679.12</v>
      </c>
      <c r="M96">
        <f>_xlfn.IFNA(VLOOKUP(A:A,单位分配保留两位小数!B:J,9,0),0)</f>
        <v>0</v>
      </c>
      <c r="N96">
        <f>_xlfn.IFNA(VLOOKUP(A:A,单位分配保留两位小数!B:K,10,0),0)</f>
        <v>0</v>
      </c>
      <c r="O96">
        <f>ROUND(_xlfn.IFNA(VLOOKUP(A:A,单位分配保留两位小数!B:L,11,0),0),2)</f>
        <v>0</v>
      </c>
      <c r="Q96">
        <f t="shared" si="8"/>
        <v>3679.12</v>
      </c>
      <c r="R96">
        <f>_xlfn.IFNA(VLOOKUP(A96,'11月工资'!A:AU,47,0),0)+Q96</f>
        <v>78503.459999999992</v>
      </c>
      <c r="S96">
        <f>VLOOKUP(A:A,'11月工资'!A:AW,49,0)</f>
        <v>22000</v>
      </c>
      <c r="T96">
        <f>VLOOKUP(A:A,'11月工资'!A:AZ,52,0)</f>
        <v>0</v>
      </c>
      <c r="U96">
        <f>VLOOKUP(A:A,'11月工资'!A:BA,53,0)</f>
        <v>0</v>
      </c>
      <c r="V96">
        <f>VLOOKUP(A:A,'11月工资'!A:AX,50,0)</f>
        <v>22000</v>
      </c>
      <c r="W96">
        <f>VLOOKUP(A:A,'11月工资'!A:AY,51,0)</f>
        <v>0</v>
      </c>
      <c r="X96">
        <f>VLOOKUP(A:A,'11月工资'!A:AV,48,0)</f>
        <v>55000</v>
      </c>
      <c r="Y96">
        <f>VLOOKUP(A:A,'11月工资'!A:BB,54,0)</f>
        <v>9676.6799999999985</v>
      </c>
      <c r="Z96" s="12">
        <f>ROUND(5*MAX(0,(R96-S96-T96-U96-V96-W96-X96-Y96)*{0.6;2;4;5;6;7;9}%-{0;504;3384;6384;10584;17184;36384}),2)</f>
        <v>0</v>
      </c>
      <c r="AB96" s="78">
        <f>VLOOKUP(A:A,'11月工资'!A:BI,61,0)</f>
        <v>66</v>
      </c>
      <c r="AC96" s="6">
        <f t="shared" si="9"/>
        <v>0</v>
      </c>
      <c r="AD96">
        <f t="shared" si="10"/>
        <v>3679.12</v>
      </c>
      <c r="AE96">
        <f>VLOOKUP(A:A,'10月奖金'!A:AC,29,0)</f>
        <v>0</v>
      </c>
      <c r="AF96" s="6">
        <f t="shared" si="11"/>
        <v>0</v>
      </c>
      <c r="AG96">
        <f>VLOOKUP(A:A,'10月奖金'!A:AD,30,0)</f>
        <v>3755.39</v>
      </c>
      <c r="AH96" s="6">
        <f t="shared" si="12"/>
        <v>-76.269999999999982</v>
      </c>
      <c r="AI96">
        <f>VLOOKUP(A:A,单位分配保留两位小数!B:N,13,0)</f>
        <v>3679.12</v>
      </c>
      <c r="AJ96">
        <f t="shared" si="13"/>
        <v>0</v>
      </c>
      <c r="AK96">
        <f>_xlfn.IFNA(VLOOKUP(A:A,'11月工资'!A:AQ,43,0),0)</f>
        <v>0</v>
      </c>
      <c r="AL96">
        <f t="shared" si="14"/>
        <v>0</v>
      </c>
      <c r="AM96" s="6">
        <f t="shared" si="15"/>
        <v>-30173.220000000008</v>
      </c>
    </row>
    <row r="97" spans="1:39" x14ac:dyDescent="0.2">
      <c r="A97" s="7">
        <v>9000210</v>
      </c>
      <c r="B97" t="str">
        <f>VLOOKUP(A97,标准表!C:D,2,0)</f>
        <v>董超</v>
      </c>
      <c r="C97" t="str">
        <f>VLOOKUP(A:A,标准表!C:M,11,0)</f>
        <v>保卫部</v>
      </c>
      <c r="D97" t="str">
        <f>VLOOKUP($A:$A,标准表!C:E,3,0)</f>
        <v>130283198409242337</v>
      </c>
      <c r="E97" t="str">
        <f>VLOOKUP(A:A,'11月工资'!A:D,4,0)</f>
        <v>6217000180022957223</v>
      </c>
      <c r="F97" t="str">
        <f>VLOOKUP(A:A,'11月工资'!A:F,6,0)</f>
        <v>经营管理-其他</v>
      </c>
      <c r="G97">
        <f>VLOOKUP(A:A,标准表!C:H,6,0)</f>
        <v>0</v>
      </c>
      <c r="H97">
        <f>VLOOKUP(A:A,标准表!C:I,7,0)</f>
        <v>0</v>
      </c>
      <c r="I97">
        <f>VLOOKUP(A:A,标准表!C:J,8,0)</f>
        <v>0</v>
      </c>
      <c r="J97">
        <f>VLOOKUP($A:$A,标准表!C:G,5,0)</f>
        <v>3.6</v>
      </c>
      <c r="L97">
        <f>VLOOKUP(A:A,单位分配保留两位小数!B:I,8,0)</f>
        <v>6201.04</v>
      </c>
      <c r="M97">
        <f>_xlfn.IFNA(VLOOKUP(A:A,单位分配保留两位小数!B:J,9,0),0)</f>
        <v>0</v>
      </c>
      <c r="N97">
        <f>_xlfn.IFNA(VLOOKUP(A:A,单位分配保留两位小数!B:K,10,0),0)</f>
        <v>0</v>
      </c>
      <c r="O97">
        <f>ROUND(_xlfn.IFNA(VLOOKUP(A:A,单位分配保留两位小数!B:L,11,0),0),2)</f>
        <v>0</v>
      </c>
      <c r="Q97">
        <f t="shared" si="8"/>
        <v>6201.04</v>
      </c>
      <c r="R97">
        <f>_xlfn.IFNA(VLOOKUP(A97,'11月工资'!A:AU,47,0),0)+Q97</f>
        <v>103208.15</v>
      </c>
      <c r="S97">
        <f>VLOOKUP(A:A,'11月工资'!A:AW,49,0)</f>
        <v>11000</v>
      </c>
      <c r="T97">
        <f>VLOOKUP(A:A,'11月工资'!A:AZ,52,0)</f>
        <v>0</v>
      </c>
      <c r="U97">
        <f>VLOOKUP(A:A,'11月工资'!A:BA,53,0)</f>
        <v>0</v>
      </c>
      <c r="V97">
        <f>VLOOKUP(A:A,'11月工资'!A:AX,50,0)</f>
        <v>11000</v>
      </c>
      <c r="W97">
        <f>VLOOKUP(A:A,'11月工资'!A:AY,51,0)</f>
        <v>0</v>
      </c>
      <c r="X97">
        <f>VLOOKUP(A:A,'11月工资'!A:AV,48,0)</f>
        <v>55000</v>
      </c>
      <c r="Y97">
        <f>VLOOKUP(A:A,'11月工资'!A:BB,54,0)</f>
        <v>15817.37</v>
      </c>
      <c r="Z97" s="12">
        <f>ROUND(5*MAX(0,(R97-S97-T97-U97-V97-W97-X97-Y97)*{0.6;2;4;5;6;7;9}%-{0;504;3384;6384;10584;17184;36384}),2)</f>
        <v>311.72000000000003</v>
      </c>
      <c r="AB97" s="78">
        <f>VLOOKUP(A:A,'11月工资'!A:BI,61,0)</f>
        <v>279.32</v>
      </c>
      <c r="AC97" s="6">
        <f t="shared" si="9"/>
        <v>32.4</v>
      </c>
      <c r="AD97">
        <f t="shared" si="10"/>
        <v>6168.64</v>
      </c>
      <c r="AE97">
        <f>VLOOKUP(A:A,'10月奖金'!A:AC,29,0)</f>
        <v>28.3</v>
      </c>
      <c r="AF97" s="6">
        <f t="shared" si="11"/>
        <v>4.0999999999999979</v>
      </c>
      <c r="AG97">
        <f>VLOOKUP(A:A,'10月奖金'!A:AD,30,0)</f>
        <v>6189.49</v>
      </c>
      <c r="AH97" s="6">
        <f t="shared" si="12"/>
        <v>-20.849999999999454</v>
      </c>
      <c r="AI97">
        <f>VLOOKUP(A:A,单位分配保留两位小数!B:N,13,0)</f>
        <v>6201.04</v>
      </c>
      <c r="AJ97">
        <f t="shared" si="13"/>
        <v>0</v>
      </c>
      <c r="AK97">
        <f>_xlfn.IFNA(VLOOKUP(A:A,'11月工资'!A:AQ,43,0),0)</f>
        <v>0</v>
      </c>
      <c r="AL97">
        <f t="shared" si="14"/>
        <v>32.4</v>
      </c>
      <c r="AM97" s="6">
        <f t="shared" si="15"/>
        <v>10390.779999999993</v>
      </c>
    </row>
    <row r="98" spans="1:39" x14ac:dyDescent="0.2">
      <c r="A98" s="7">
        <v>9000211</v>
      </c>
      <c r="B98" t="str">
        <f>VLOOKUP(A98,标准表!C:D,2,0)</f>
        <v>孔祥凤</v>
      </c>
      <c r="C98" t="str">
        <f>VLOOKUP(A:A,标准表!C:M,11,0)</f>
        <v>安全部</v>
      </c>
      <c r="D98" t="str">
        <f>VLOOKUP($A:$A,标准表!C:E,3,0)</f>
        <v>130203197406052128</v>
      </c>
      <c r="E98" t="str">
        <f>VLOOKUP(A:A,'11月工资'!A:D,4,0)</f>
        <v>6217000180022945913</v>
      </c>
      <c r="F98" t="str">
        <f>VLOOKUP(A:A,'11月工资'!A:F,6,0)</f>
        <v>经营管理-其他</v>
      </c>
      <c r="G98">
        <f>VLOOKUP(A:A,标准表!C:H,6,0)</f>
        <v>0</v>
      </c>
      <c r="H98">
        <f>VLOOKUP(A:A,标准表!C:I,7,0)</f>
        <v>0</v>
      </c>
      <c r="I98">
        <f>VLOOKUP(A:A,标准表!C:J,8,0)</f>
        <v>0</v>
      </c>
      <c r="J98">
        <f>VLOOKUP($A:$A,标准表!C:G,5,0)</f>
        <v>4.5</v>
      </c>
      <c r="L98">
        <f>VLOOKUP(A:A,单位分配保留两位小数!B:I,8,0)</f>
        <v>7700.5</v>
      </c>
      <c r="M98">
        <f>_xlfn.IFNA(VLOOKUP(A:A,单位分配保留两位小数!B:J,9,0),0)</f>
        <v>0</v>
      </c>
      <c r="N98">
        <f>_xlfn.IFNA(VLOOKUP(A:A,单位分配保留两位小数!B:K,10,0),0)</f>
        <v>0</v>
      </c>
      <c r="O98">
        <f>ROUND(_xlfn.IFNA(VLOOKUP(A:A,单位分配保留两位小数!B:L,11,0),0),2)</f>
        <v>0</v>
      </c>
      <c r="Q98">
        <f t="shared" si="8"/>
        <v>7700.5</v>
      </c>
      <c r="R98">
        <f>_xlfn.IFNA(VLOOKUP(A98,'11月工资'!A:AU,47,0),0)+Q98</f>
        <v>126921.24</v>
      </c>
      <c r="S98">
        <f>VLOOKUP(A:A,'11月工资'!A:AW,49,0)</f>
        <v>11000</v>
      </c>
      <c r="T98">
        <f>VLOOKUP(A:A,'11月工资'!A:AZ,52,0)</f>
        <v>0</v>
      </c>
      <c r="U98">
        <f>VLOOKUP(A:A,'11月工资'!A:BA,53,0)</f>
        <v>0</v>
      </c>
      <c r="V98">
        <f>VLOOKUP(A:A,'11月工资'!A:AX,50,0)</f>
        <v>11000</v>
      </c>
      <c r="W98">
        <f>VLOOKUP(A:A,'11月工资'!A:AY,51,0)</f>
        <v>0</v>
      </c>
      <c r="X98">
        <f>VLOOKUP(A:A,'11月工资'!A:AV,48,0)</f>
        <v>55000</v>
      </c>
      <c r="Y98">
        <f>VLOOKUP(A:A,'11月工资'!A:BB,54,0)</f>
        <v>15443.86</v>
      </c>
      <c r="Z98" s="12">
        <f>ROUND(5*MAX(0,(R98-S98-T98-U98-V98-W98-X98-Y98)*{0.6;2;4;5;6;7;9}%-{0;504;3384;6384;10584;17184;36384}),2)</f>
        <v>1034.32</v>
      </c>
      <c r="AB98" s="78">
        <f>VLOOKUP(A:A,'11月工资'!A:BI,61,0)</f>
        <v>949.74</v>
      </c>
      <c r="AC98" s="6">
        <f t="shared" si="9"/>
        <v>84.58</v>
      </c>
      <c r="AD98">
        <f t="shared" si="10"/>
        <v>7615.92</v>
      </c>
      <c r="AE98">
        <f>VLOOKUP(A:A,'10月奖金'!A:AC,29,0)</f>
        <v>65.47</v>
      </c>
      <c r="AF98" s="6">
        <f t="shared" si="11"/>
        <v>19.11</v>
      </c>
      <c r="AG98">
        <f>VLOOKUP(A:A,'10月奖金'!A:AD,30,0)</f>
        <v>7806.11</v>
      </c>
      <c r="AH98" s="6">
        <f t="shared" si="12"/>
        <v>-190.1899999999996</v>
      </c>
      <c r="AI98">
        <f>VLOOKUP(A:A,单位分配保留两位小数!B:N,13,0)</f>
        <v>7700.5</v>
      </c>
      <c r="AJ98">
        <f t="shared" si="13"/>
        <v>0</v>
      </c>
      <c r="AK98">
        <f>_xlfn.IFNA(VLOOKUP(A:A,'11月工资'!A:AQ,43,0),0)</f>
        <v>0</v>
      </c>
      <c r="AL98">
        <f t="shared" si="14"/>
        <v>84.58</v>
      </c>
      <c r="AM98" s="6">
        <f t="shared" si="15"/>
        <v>34477.380000000005</v>
      </c>
    </row>
    <row r="99" spans="1:39" x14ac:dyDescent="0.2">
      <c r="A99" s="7">
        <v>9000212</v>
      </c>
      <c r="B99" t="str">
        <f>VLOOKUP(A99,标准表!C:D,2,0)</f>
        <v>井长青</v>
      </c>
      <c r="C99" t="str">
        <f>VLOOKUP(A:A,标准表!C:M,11,0)</f>
        <v>设备管理部</v>
      </c>
      <c r="D99" t="str">
        <f>VLOOKUP($A:$A,标准表!C:E,3,0)</f>
        <v>13020319710529211X</v>
      </c>
      <c r="E99" t="str">
        <f>VLOOKUP(A:A,'11月工资'!A:D,4,0)</f>
        <v>6217000180022177590</v>
      </c>
      <c r="F99" t="str">
        <f>VLOOKUP(A:A,'11月工资'!A:F,6,0)</f>
        <v>专业技术人员</v>
      </c>
      <c r="G99">
        <f>VLOOKUP(A:A,标准表!C:H,6,0)</f>
        <v>0</v>
      </c>
      <c r="H99">
        <f>VLOOKUP(A:A,标准表!C:I,7,0)</f>
        <v>0</v>
      </c>
      <c r="I99">
        <f>VLOOKUP(A:A,标准表!C:J,8,0)</f>
        <v>0</v>
      </c>
      <c r="J99">
        <f>VLOOKUP($A:$A,标准表!C:G,5,0)</f>
        <v>3.6</v>
      </c>
      <c r="L99">
        <f>VLOOKUP(A:A,单位分配保留两位小数!B:I,8,0)</f>
        <v>6067.01</v>
      </c>
      <c r="M99">
        <f>_xlfn.IFNA(VLOOKUP(A:A,单位分配保留两位小数!B:J,9,0),0)</f>
        <v>0</v>
      </c>
      <c r="N99">
        <f>_xlfn.IFNA(VLOOKUP(A:A,单位分配保留两位小数!B:K,10,0),0)</f>
        <v>0</v>
      </c>
      <c r="O99">
        <f>ROUND(_xlfn.IFNA(VLOOKUP(A:A,单位分配保留两位小数!B:L,11,0),0),2)</f>
        <v>0</v>
      </c>
      <c r="Q99">
        <f t="shared" si="8"/>
        <v>6067.01</v>
      </c>
      <c r="R99">
        <f>_xlfn.IFNA(VLOOKUP(A99,'11月工资'!A:AU,47,0),0)+Q99</f>
        <v>106791.15</v>
      </c>
      <c r="S99">
        <f>VLOOKUP(A:A,'11月工资'!A:AW,49,0)</f>
        <v>11000</v>
      </c>
      <c r="T99">
        <f>VLOOKUP(A:A,'11月工资'!A:AZ,52,0)</f>
        <v>11000</v>
      </c>
      <c r="U99">
        <f>VLOOKUP(A:A,'11月工资'!A:BA,53,0)</f>
        <v>0</v>
      </c>
      <c r="V99">
        <f>VLOOKUP(A:A,'11月工资'!A:AX,50,0)</f>
        <v>0</v>
      </c>
      <c r="W99">
        <f>VLOOKUP(A:A,'11月工资'!A:AY,51,0)</f>
        <v>0</v>
      </c>
      <c r="X99">
        <f>VLOOKUP(A:A,'11月工资'!A:AV,48,0)</f>
        <v>55000</v>
      </c>
      <c r="Y99">
        <f>VLOOKUP(A:A,'11月工资'!A:BB,54,0)</f>
        <v>14072.07</v>
      </c>
      <c r="Z99" s="12">
        <f>ROUND(5*MAX(0,(R99-S99-T99-U99-V99-W99-X99-Y99)*{0.6;2;4;5;6;7;9}%-{0;504;3384;6384;10584;17184;36384}),2)</f>
        <v>471.57</v>
      </c>
      <c r="AB99" s="78">
        <f>VLOOKUP(A:A,'11月工资'!A:BI,61,0)</f>
        <v>422.17</v>
      </c>
      <c r="AC99" s="6">
        <f t="shared" si="9"/>
        <v>49.4</v>
      </c>
      <c r="AD99">
        <f t="shared" si="10"/>
        <v>6017.6100000000006</v>
      </c>
      <c r="AE99">
        <f>VLOOKUP(A:A,'10月奖金'!A:AC,29,0)</f>
        <v>25.55</v>
      </c>
      <c r="AF99" s="6">
        <f t="shared" si="11"/>
        <v>23.849999999999998</v>
      </c>
      <c r="AG99">
        <f>VLOOKUP(A:A,'10月奖金'!A:AD,30,0)</f>
        <v>6023.01</v>
      </c>
      <c r="AH99" s="6">
        <f t="shared" si="12"/>
        <v>-5.3999999999996362</v>
      </c>
      <c r="AI99">
        <f>VLOOKUP(A:A,单位分配保留两位小数!B:N,13,0)</f>
        <v>6067.01</v>
      </c>
      <c r="AJ99">
        <f t="shared" si="13"/>
        <v>0</v>
      </c>
      <c r="AK99">
        <f>_xlfn.IFNA(VLOOKUP(A:A,'11月工资'!A:AQ,43,0),0)</f>
        <v>0</v>
      </c>
      <c r="AL99">
        <f t="shared" si="14"/>
        <v>49.4</v>
      </c>
      <c r="AM99" s="6">
        <f t="shared" si="15"/>
        <v>15719.079999999994</v>
      </c>
    </row>
    <row r="100" spans="1:39" x14ac:dyDescent="0.2">
      <c r="A100" s="7">
        <v>9000213</v>
      </c>
      <c r="B100" t="str">
        <f>VLOOKUP(A100,标准表!C:D,2,0)</f>
        <v>殷文彬</v>
      </c>
      <c r="C100" t="str">
        <f>VLOOKUP(A:A,标准表!C:M,11,0)</f>
        <v>安全部</v>
      </c>
      <c r="D100" t="str">
        <f>VLOOKUP($A:$A,标准表!C:E,3,0)</f>
        <v>130203198210133051</v>
      </c>
      <c r="E100" t="str">
        <f>VLOOKUP(A:A,'11月工资'!A:D,4,0)</f>
        <v>6217000180022981314</v>
      </c>
      <c r="F100" t="str">
        <f>VLOOKUP(A:A,'11月工资'!A:F,6,0)</f>
        <v>专业技术人员</v>
      </c>
      <c r="G100">
        <f>VLOOKUP(A:A,标准表!C:H,6,0)</f>
        <v>0</v>
      </c>
      <c r="H100">
        <f>VLOOKUP(A:A,标准表!C:I,7,0)</f>
        <v>0</v>
      </c>
      <c r="I100">
        <f>VLOOKUP(A:A,标准表!C:J,8,0)</f>
        <v>0</v>
      </c>
      <c r="J100">
        <f>VLOOKUP($A:$A,标准表!C:G,5,0)</f>
        <v>2.15</v>
      </c>
      <c r="L100">
        <f>VLOOKUP(A:A,单位分配保留两位小数!B:I,8,0)</f>
        <v>3642.6</v>
      </c>
      <c r="M100">
        <f>_xlfn.IFNA(VLOOKUP(A:A,单位分配保留两位小数!B:J,9,0),0)</f>
        <v>0</v>
      </c>
      <c r="N100">
        <f>_xlfn.IFNA(VLOOKUP(A:A,单位分配保留两位小数!B:K,10,0),0)</f>
        <v>0</v>
      </c>
      <c r="O100">
        <f>ROUND(_xlfn.IFNA(VLOOKUP(A:A,单位分配保留两位小数!B:L,11,0),0),2)</f>
        <v>0</v>
      </c>
      <c r="Q100">
        <f t="shared" si="8"/>
        <v>3642.6</v>
      </c>
      <c r="R100">
        <f>_xlfn.IFNA(VLOOKUP(A100,'11月工资'!A:AU,47,0),0)+Q100</f>
        <v>74679.540000000008</v>
      </c>
      <c r="S100">
        <f>VLOOKUP(A:A,'11月工资'!A:AW,49,0)</f>
        <v>5500</v>
      </c>
      <c r="T100">
        <f>VLOOKUP(A:A,'11月工资'!A:AZ,52,0)</f>
        <v>0</v>
      </c>
      <c r="U100">
        <f>VLOOKUP(A:A,'11月工资'!A:BA,53,0)</f>
        <v>0</v>
      </c>
      <c r="V100">
        <f>VLOOKUP(A:A,'11月工资'!A:AX,50,0)</f>
        <v>22000</v>
      </c>
      <c r="W100">
        <f>VLOOKUP(A:A,'11月工资'!A:AY,51,0)</f>
        <v>0</v>
      </c>
      <c r="X100">
        <f>VLOOKUP(A:A,'11月工资'!A:AV,48,0)</f>
        <v>55000</v>
      </c>
      <c r="Y100">
        <f>VLOOKUP(A:A,'11月工资'!A:BB,54,0)</f>
        <v>10511.91</v>
      </c>
      <c r="Z100" s="12">
        <f>ROUND(5*MAX(0,(R100-S100-T100-U100-V100-W100-X100-Y100)*{0.6;2;4;5;6;7;9}%-{0;504;3384;6384;10584;17184;36384}),2)</f>
        <v>0</v>
      </c>
      <c r="AB100" s="78">
        <f>VLOOKUP(A:A,'11月工资'!A:BI,61,0)</f>
        <v>0</v>
      </c>
      <c r="AC100" s="6">
        <f t="shared" si="9"/>
        <v>0</v>
      </c>
      <c r="AD100">
        <f t="shared" si="10"/>
        <v>3642.6</v>
      </c>
      <c r="AE100">
        <f>VLOOKUP(A:A,'10月奖金'!A:AC,29,0)</f>
        <v>0</v>
      </c>
      <c r="AF100" s="6">
        <f t="shared" si="11"/>
        <v>0</v>
      </c>
      <c r="AG100">
        <f>VLOOKUP(A:A,'10月奖金'!A:AD,30,0)</f>
        <v>3709.7</v>
      </c>
      <c r="AH100" s="6">
        <f t="shared" si="12"/>
        <v>-67.099999999999909</v>
      </c>
      <c r="AI100">
        <f>VLOOKUP(A:A,单位分配保留两位小数!B:N,13,0)</f>
        <v>3642.6</v>
      </c>
      <c r="AJ100">
        <f t="shared" si="13"/>
        <v>0</v>
      </c>
      <c r="AK100">
        <f>_xlfn.IFNA(VLOOKUP(A:A,'11月工资'!A:AQ,43,0),0)</f>
        <v>0</v>
      </c>
      <c r="AL100">
        <f t="shared" si="14"/>
        <v>0</v>
      </c>
      <c r="AM100" s="6">
        <f t="shared" si="15"/>
        <v>-18332.369999999992</v>
      </c>
    </row>
    <row r="101" spans="1:39" x14ac:dyDescent="0.2">
      <c r="A101" s="7">
        <v>9000214</v>
      </c>
      <c r="B101" t="str">
        <f>VLOOKUP(A101,标准表!C:D,2,0)</f>
        <v>孙博</v>
      </c>
      <c r="C101" t="str">
        <f>VLOOKUP(A:A,标准表!C:M,11,0)</f>
        <v>信息自动化部</v>
      </c>
      <c r="D101" t="str">
        <f>VLOOKUP($A:$A,标准表!C:E,3,0)</f>
        <v>130206198505130316</v>
      </c>
      <c r="E101" t="str">
        <f>VLOOKUP(A:A,'11月工资'!A:D,4,0)</f>
        <v>6217000180031743838</v>
      </c>
      <c r="F101" t="str">
        <f>VLOOKUP(A:A,'11月工资'!A:F,6,0)</f>
        <v>经营管理-其他</v>
      </c>
      <c r="G101">
        <f>VLOOKUP(A:A,标准表!C:H,6,0)</f>
        <v>0</v>
      </c>
      <c r="H101">
        <f>VLOOKUP(A:A,标准表!C:I,7,0)</f>
        <v>0</v>
      </c>
      <c r="I101">
        <f>VLOOKUP(A:A,标准表!C:J,8,0)</f>
        <v>0</v>
      </c>
      <c r="J101">
        <f>VLOOKUP($A:$A,标准表!C:G,5,0)</f>
        <v>3.6</v>
      </c>
      <c r="L101">
        <f>VLOOKUP(A:A,单位分配保留两位小数!B:I,8,0)</f>
        <v>6116.33</v>
      </c>
      <c r="M101">
        <f>_xlfn.IFNA(VLOOKUP(A:A,单位分配保留两位小数!B:J,9,0),0)</f>
        <v>0</v>
      </c>
      <c r="N101">
        <f>_xlfn.IFNA(VLOOKUP(A:A,单位分配保留两位小数!B:K,10,0),0)</f>
        <v>0</v>
      </c>
      <c r="O101">
        <f>ROUND(_xlfn.IFNA(VLOOKUP(A:A,单位分配保留两位小数!B:L,11,0),0),2)</f>
        <v>0</v>
      </c>
      <c r="Q101">
        <f t="shared" si="8"/>
        <v>6116.33</v>
      </c>
      <c r="R101">
        <f>_xlfn.IFNA(VLOOKUP(A101,'11月工资'!A:AU,47,0),0)+Q101</f>
        <v>103335</v>
      </c>
      <c r="S101">
        <f>VLOOKUP(A:A,'11月工资'!A:AW,49,0)</f>
        <v>11000</v>
      </c>
      <c r="T101">
        <f>VLOOKUP(A:A,'11月工资'!A:AZ,52,0)</f>
        <v>0</v>
      </c>
      <c r="U101">
        <f>VLOOKUP(A:A,'11月工资'!A:BA,53,0)</f>
        <v>0</v>
      </c>
      <c r="V101">
        <f>VLOOKUP(A:A,'11月工资'!A:AX,50,0)</f>
        <v>0</v>
      </c>
      <c r="W101">
        <f>VLOOKUP(A:A,'11月工资'!A:AY,51,0)</f>
        <v>0</v>
      </c>
      <c r="X101">
        <f>VLOOKUP(A:A,'11月工资'!A:AV,48,0)</f>
        <v>55000</v>
      </c>
      <c r="Y101">
        <f>VLOOKUP(A:A,'11月工资'!A:BB,54,0)</f>
        <v>15006.33</v>
      </c>
      <c r="Z101" s="12">
        <f>ROUND(5*MAX(0,(R101-S101-T101-U101-V101-W101-X101-Y101)*{0.6;2;4;5;6;7;9}%-{0;504;3384;6384;10584;17184;36384}),2)</f>
        <v>669.86</v>
      </c>
      <c r="AB101" s="78">
        <f>VLOOKUP(A:A,'11月工资'!A:BI,61,0)</f>
        <v>609.6099999999999</v>
      </c>
      <c r="AC101" s="6">
        <f t="shared" si="9"/>
        <v>60.25</v>
      </c>
      <c r="AD101">
        <f t="shared" si="10"/>
        <v>6056.08</v>
      </c>
      <c r="AE101">
        <f>VLOOKUP(A:A,'10月奖金'!A:AC,29,0)</f>
        <v>59.3</v>
      </c>
      <c r="AF101" s="6">
        <f t="shared" si="11"/>
        <v>0.95000000000000284</v>
      </c>
      <c r="AG101">
        <f>VLOOKUP(A:A,'10月奖金'!A:AD,30,0)</f>
        <v>6058.86</v>
      </c>
      <c r="AH101" s="6">
        <f t="shared" si="12"/>
        <v>-2.7799999999997453</v>
      </c>
      <c r="AI101">
        <f>VLOOKUP(A:A,单位分配保留两位小数!B:N,13,0)</f>
        <v>6116.33</v>
      </c>
      <c r="AJ101">
        <f t="shared" si="13"/>
        <v>0</v>
      </c>
      <c r="AK101">
        <f>_xlfn.IFNA(VLOOKUP(A:A,'11月工资'!A:AQ,43,0),0)</f>
        <v>0</v>
      </c>
      <c r="AL101">
        <f t="shared" si="14"/>
        <v>60.25</v>
      </c>
      <c r="AM101" s="6">
        <f t="shared" si="15"/>
        <v>22328.67</v>
      </c>
    </row>
    <row r="102" spans="1:39" x14ac:dyDescent="0.2">
      <c r="A102" s="7">
        <v>9000215</v>
      </c>
      <c r="B102" t="str">
        <f>VLOOKUP(A102,标准表!C:D,2,0)</f>
        <v>卢志强</v>
      </c>
      <c r="C102" t="str">
        <f>VLOOKUP(A:A,标准表!C:M,11,0)</f>
        <v>信息自动化部</v>
      </c>
      <c r="D102" t="str">
        <f>VLOOKUP($A:$A,标准表!C:E,3,0)</f>
        <v>130203197203022113</v>
      </c>
      <c r="E102" t="str">
        <f>VLOOKUP(A:A,'11月工资'!A:D,4,0)</f>
        <v>6217000180031743846</v>
      </c>
      <c r="F102" t="str">
        <f>VLOOKUP(A:A,'11月工资'!A:F,6,0)</f>
        <v>经营管理-其他</v>
      </c>
      <c r="G102">
        <f>VLOOKUP(A:A,标准表!C:H,6,0)</f>
        <v>9066</v>
      </c>
      <c r="H102">
        <f>VLOOKUP(A:A,标准表!C:I,7,0)</f>
        <v>0</v>
      </c>
      <c r="I102">
        <f>VLOOKUP(A:A,标准表!C:J,8,0)</f>
        <v>0</v>
      </c>
      <c r="J102">
        <f>VLOOKUP($A:$A,标准表!C:G,5,0)</f>
        <v>0</v>
      </c>
      <c r="L102">
        <f>VLOOKUP(A:A,单位分配保留两位小数!B:I,8,0)</f>
        <v>9063.2800000000007</v>
      </c>
      <c r="M102">
        <f>_xlfn.IFNA(VLOOKUP(A:A,单位分配保留两位小数!B:J,9,0),0)</f>
        <v>0</v>
      </c>
      <c r="N102">
        <f>_xlfn.IFNA(VLOOKUP(A:A,单位分配保留两位小数!B:K,10,0),0)</f>
        <v>0</v>
      </c>
      <c r="O102">
        <f>ROUND(_xlfn.IFNA(VLOOKUP(A:A,单位分配保留两位小数!B:L,11,0),0),2)</f>
        <v>0</v>
      </c>
      <c r="Q102">
        <f t="shared" si="8"/>
        <v>9063.2800000000007</v>
      </c>
      <c r="R102">
        <f>_xlfn.IFNA(VLOOKUP(A102,'11月工资'!A:AU,47,0),0)+Q102</f>
        <v>128209.36</v>
      </c>
      <c r="S102">
        <f>VLOOKUP(A:A,'11月工资'!A:AW,49,0)</f>
        <v>11000</v>
      </c>
      <c r="T102">
        <f>VLOOKUP(A:A,'11月工资'!A:AZ,52,0)</f>
        <v>0</v>
      </c>
      <c r="U102">
        <f>VLOOKUP(A:A,'11月工资'!A:BA,53,0)</f>
        <v>0</v>
      </c>
      <c r="V102">
        <f>VLOOKUP(A:A,'11月工资'!A:AX,50,0)</f>
        <v>11000</v>
      </c>
      <c r="W102">
        <f>VLOOKUP(A:A,'11月工资'!A:AY,51,0)</f>
        <v>0</v>
      </c>
      <c r="X102">
        <f>VLOOKUP(A:A,'11月工资'!A:AV,48,0)</f>
        <v>55000</v>
      </c>
      <c r="Y102">
        <f>VLOOKUP(A:A,'11月工资'!A:BB,54,0)</f>
        <v>19372.439999999999</v>
      </c>
      <c r="Z102" s="12">
        <f>ROUND(5*MAX(0,(R102-S102-T102-U102-V102-W102-X102-Y102)*{0.6;2;4;5;6;7;9}%-{0;504;3384;6384;10584;17184;36384}),2)</f>
        <v>955.11</v>
      </c>
      <c r="AB102" s="78">
        <f>VLOOKUP(A:A,'11月工资'!A:BI,61,0)</f>
        <v>802.19</v>
      </c>
      <c r="AC102" s="6">
        <f t="shared" si="9"/>
        <v>152.91999999999999</v>
      </c>
      <c r="AD102">
        <f t="shared" si="10"/>
        <v>8910.36</v>
      </c>
      <c r="AE102">
        <f>VLOOKUP(A:A,'10月奖金'!A:AC,29,0)</f>
        <v>94.46</v>
      </c>
      <c r="AF102" s="6">
        <f t="shared" si="11"/>
        <v>58.459999999999994</v>
      </c>
      <c r="AG102">
        <f>VLOOKUP(A:A,'10月奖金'!A:AD,30,0)</f>
        <v>7157.45</v>
      </c>
      <c r="AH102" s="6">
        <f t="shared" si="12"/>
        <v>1752.9100000000008</v>
      </c>
      <c r="AI102">
        <f>VLOOKUP(A:A,单位分配保留两位小数!B:N,13,0)</f>
        <v>9063.2800000000007</v>
      </c>
      <c r="AJ102">
        <f t="shared" si="13"/>
        <v>0</v>
      </c>
      <c r="AK102">
        <f>_xlfn.IFNA(VLOOKUP(A:A,'11月工资'!A:AQ,43,0),0)</f>
        <v>0</v>
      </c>
      <c r="AL102">
        <f t="shared" si="14"/>
        <v>152.91999999999999</v>
      </c>
      <c r="AM102" s="6">
        <f t="shared" si="15"/>
        <v>31836.920000000002</v>
      </c>
    </row>
    <row r="103" spans="1:39" x14ac:dyDescent="0.2">
      <c r="A103" s="7">
        <v>9000217</v>
      </c>
      <c r="B103" t="str">
        <f>VLOOKUP(A103,标准表!C:D,2,0)</f>
        <v>李中华</v>
      </c>
      <c r="C103" t="str">
        <f>VLOOKUP(A:A,标准表!C:M,11,0)</f>
        <v>技术创新部</v>
      </c>
      <c r="D103" t="str">
        <f>VLOOKUP($A:$A,标准表!C:E,3,0)</f>
        <v>130481198104045111</v>
      </c>
      <c r="E103" t="str">
        <f>VLOOKUP(A:A,'11月工资'!A:D,4,0)</f>
        <v>6217000180031743861</v>
      </c>
      <c r="F103" t="str">
        <f>VLOOKUP(A:A,'11月工资'!A:F,6,0)</f>
        <v>专业技术人员</v>
      </c>
      <c r="G103">
        <f>VLOOKUP(A:A,标准表!C:H,6,0)</f>
        <v>0</v>
      </c>
      <c r="H103">
        <f>VLOOKUP(A:A,标准表!C:I,7,0)</f>
        <v>7253</v>
      </c>
      <c r="I103">
        <f>VLOOKUP(A:A,标准表!C:J,8,0)</f>
        <v>0</v>
      </c>
      <c r="J103">
        <f>VLOOKUP($A:$A,标准表!C:G,5,0)</f>
        <v>0</v>
      </c>
      <c r="L103">
        <f>VLOOKUP(A:A,单位分配保留两位小数!B:I,8,0)</f>
        <v>7253</v>
      </c>
      <c r="M103">
        <f>_xlfn.IFNA(VLOOKUP(A:A,单位分配保留两位小数!B:J,9,0),0)</f>
        <v>0</v>
      </c>
      <c r="N103">
        <f>_xlfn.IFNA(VLOOKUP(A:A,单位分配保留两位小数!B:K,10,0),0)</f>
        <v>0</v>
      </c>
      <c r="O103">
        <f>ROUND(_xlfn.IFNA(VLOOKUP(A:A,单位分配保留两位小数!B:L,11,0),0),2)</f>
        <v>0</v>
      </c>
      <c r="Q103">
        <f t="shared" si="8"/>
        <v>7253</v>
      </c>
      <c r="R103">
        <f>_xlfn.IFNA(VLOOKUP(A103,'11月工资'!A:AU,47,0),0)+Q103</f>
        <v>124476.56</v>
      </c>
      <c r="S103">
        <f>VLOOKUP(A:A,'11月工资'!A:AW,49,0)</f>
        <v>11000</v>
      </c>
      <c r="T103">
        <f>VLOOKUP(A:A,'11月工资'!A:AZ,52,0)</f>
        <v>0</v>
      </c>
      <c r="U103">
        <f>VLOOKUP(A:A,'11月工资'!A:BA,53,0)</f>
        <v>0</v>
      </c>
      <c r="V103">
        <f>VLOOKUP(A:A,'11月工资'!A:AX,50,0)</f>
        <v>22000</v>
      </c>
      <c r="W103">
        <f>VLOOKUP(A:A,'11月工资'!A:AY,51,0)</f>
        <v>3600</v>
      </c>
      <c r="X103">
        <f>VLOOKUP(A:A,'11月工资'!A:AV,48,0)</f>
        <v>55000</v>
      </c>
      <c r="Y103">
        <f>VLOOKUP(A:A,'11月工资'!A:BB,54,0)</f>
        <v>29108.69</v>
      </c>
      <c r="Z103" s="12">
        <f>ROUND(5*MAX(0,(R103-S103-T103-U103-V103-W103-X103-Y103)*{0.6;2;4;5;6;7;9}%-{0;504;3384;6384;10584;17184;36384}),2)</f>
        <v>113.04</v>
      </c>
      <c r="AB103" s="78">
        <f>VLOOKUP(A:A,'11月工资'!A:BI,61,0)</f>
        <v>323.95999999999998</v>
      </c>
      <c r="AC103" s="6">
        <f t="shared" si="9"/>
        <v>0</v>
      </c>
      <c r="AD103">
        <f t="shared" si="10"/>
        <v>7253</v>
      </c>
      <c r="AE103">
        <f>VLOOKUP(A:A,'10月奖金'!A:AC,29,0)</f>
        <v>0</v>
      </c>
      <c r="AF103" s="6">
        <f t="shared" si="11"/>
        <v>0</v>
      </c>
      <c r="AG103">
        <f>VLOOKUP(A:A,'10月奖金'!A:AD,30,0)</f>
        <v>7253</v>
      </c>
      <c r="AH103" s="6">
        <f t="shared" si="12"/>
        <v>0</v>
      </c>
      <c r="AI103">
        <f>VLOOKUP(A:A,单位分配保留两位小数!B:N,13,0)</f>
        <v>7253</v>
      </c>
      <c r="AJ103">
        <f t="shared" si="13"/>
        <v>0</v>
      </c>
      <c r="AK103">
        <f>_xlfn.IFNA(VLOOKUP(A:A,'11月工资'!A:AQ,43,0),0)</f>
        <v>0</v>
      </c>
      <c r="AL103">
        <f t="shared" si="14"/>
        <v>0</v>
      </c>
      <c r="AM103" s="6">
        <f t="shared" si="15"/>
        <v>3767.869999999999</v>
      </c>
    </row>
    <row r="104" spans="1:39" x14ac:dyDescent="0.2">
      <c r="A104" s="7">
        <v>9000220</v>
      </c>
      <c r="B104" t="str">
        <f>VLOOKUP(A104,标准表!C:D,2,0)</f>
        <v>祖超</v>
      </c>
      <c r="C104" t="str">
        <f>VLOOKUP(A:A,标准表!C:M,11,0)</f>
        <v>制造部</v>
      </c>
      <c r="D104" t="str">
        <f>VLOOKUP($A:$A,标准表!C:E,3,0)</f>
        <v>130981198501276615</v>
      </c>
      <c r="E104" t="str">
        <f>VLOOKUP(A:A,'11月工资'!A:D,4,0)</f>
        <v>6217000180022957173</v>
      </c>
      <c r="F104" t="str">
        <f>VLOOKUP(A:A,'11月工资'!A:F,6,0)</f>
        <v>经营管理-其他</v>
      </c>
      <c r="G104">
        <f>VLOOKUP(A:A,标准表!C:H,6,0)</f>
        <v>0</v>
      </c>
      <c r="H104">
        <f>VLOOKUP(A:A,标准表!C:I,7,0)</f>
        <v>0</v>
      </c>
      <c r="I104">
        <f>VLOOKUP(A:A,标准表!C:J,8,0)</f>
        <v>0</v>
      </c>
      <c r="J104">
        <f>VLOOKUP($A:$A,标准表!C:G,5,0)</f>
        <v>4.5</v>
      </c>
      <c r="L104">
        <f>VLOOKUP(A:A,单位分配保留两位小数!B:I,8,0)</f>
        <v>7623.72</v>
      </c>
      <c r="M104">
        <f>_xlfn.IFNA(VLOOKUP(A:A,单位分配保留两位小数!B:J,9,0),0)</f>
        <v>0</v>
      </c>
      <c r="N104">
        <f>_xlfn.IFNA(VLOOKUP(A:A,单位分配保留两位小数!B:K,10,0),0)</f>
        <v>0</v>
      </c>
      <c r="O104">
        <f>ROUND(_xlfn.IFNA(VLOOKUP(A:A,单位分配保留两位小数!B:L,11,0),0),2)</f>
        <v>0</v>
      </c>
      <c r="Q104">
        <f t="shared" si="8"/>
        <v>7623.72</v>
      </c>
      <c r="R104">
        <f>_xlfn.IFNA(VLOOKUP(A104,'11月工资'!A:AU,47,0),0)+Q104</f>
        <v>124058.98</v>
      </c>
      <c r="S104">
        <f>VLOOKUP(A:A,'11月工资'!A:AW,49,0)</f>
        <v>11000</v>
      </c>
      <c r="T104">
        <f>VLOOKUP(A:A,'11月工资'!A:AZ,52,0)</f>
        <v>0</v>
      </c>
      <c r="U104">
        <f>VLOOKUP(A:A,'11月工资'!A:BA,53,0)</f>
        <v>0</v>
      </c>
      <c r="V104">
        <f>VLOOKUP(A:A,'11月工资'!A:AX,50,0)</f>
        <v>5500</v>
      </c>
      <c r="W104">
        <f>VLOOKUP(A:A,'11月工资'!A:AY,51,0)</f>
        <v>0</v>
      </c>
      <c r="X104">
        <f>VLOOKUP(A:A,'11月工资'!A:AV,48,0)</f>
        <v>55000</v>
      </c>
      <c r="Y104">
        <f>VLOOKUP(A:A,'11月工资'!A:BB,54,0)</f>
        <v>18877.68</v>
      </c>
      <c r="Z104" s="12">
        <f>ROUND(5*MAX(0,(R104-S104-T104-U104-V104-W104-X104-Y104)*{0.6;2;4;5;6;7;9}%-{0;504;3384;6384;10584;17184;36384}),2)</f>
        <v>1010.44</v>
      </c>
      <c r="AB104" s="78">
        <f>VLOOKUP(A:A,'11月工资'!A:BI,61,0)</f>
        <v>918.49</v>
      </c>
      <c r="AC104" s="6">
        <f t="shared" si="9"/>
        <v>91.95</v>
      </c>
      <c r="AD104">
        <f t="shared" si="10"/>
        <v>7531.77</v>
      </c>
      <c r="AE104">
        <f>VLOOKUP(A:A,'10月奖金'!A:AC,29,0)</f>
        <v>98.15</v>
      </c>
      <c r="AF104" s="6">
        <f t="shared" si="11"/>
        <v>-6.2000000000000028</v>
      </c>
      <c r="AG104">
        <f>VLOOKUP(A:A,'10月奖金'!A:AD,30,0)</f>
        <v>7542.85</v>
      </c>
      <c r="AH104" s="6">
        <f t="shared" si="12"/>
        <v>-11.079999999999927</v>
      </c>
      <c r="AI104">
        <f>VLOOKUP(A:A,单位分配保留两位小数!B:N,13,0)</f>
        <v>7623.72</v>
      </c>
      <c r="AJ104">
        <f t="shared" si="13"/>
        <v>0</v>
      </c>
      <c r="AK104">
        <f>_xlfn.IFNA(VLOOKUP(A:A,'11月工资'!A:AQ,43,0),0)</f>
        <v>0</v>
      </c>
      <c r="AL104">
        <f t="shared" si="14"/>
        <v>91.95</v>
      </c>
      <c r="AM104" s="6">
        <f t="shared" si="15"/>
        <v>33681.299999999996</v>
      </c>
    </row>
    <row r="105" spans="1:39" x14ac:dyDescent="0.2">
      <c r="A105" s="7">
        <v>9000221</v>
      </c>
      <c r="B105" t="str">
        <f>VLOOKUP(A105,标准表!C:D,2,0)</f>
        <v>李杨</v>
      </c>
      <c r="C105" t="str">
        <f>VLOOKUP(A:A,标准表!C:M,11,0)</f>
        <v>技术创新部</v>
      </c>
      <c r="D105" t="str">
        <f>VLOOKUP($A:$A,标准表!C:E,3,0)</f>
        <v>130203198212042110</v>
      </c>
      <c r="E105" t="str">
        <f>VLOOKUP(A:A,'11月工资'!A:D,4,0)</f>
        <v>6217000180031743895</v>
      </c>
      <c r="F105" t="str">
        <f>VLOOKUP(A:A,'11月工资'!A:F,6,0)</f>
        <v>经营管理-其他</v>
      </c>
      <c r="G105">
        <f>VLOOKUP(A:A,标准表!C:H,6,0)</f>
        <v>0</v>
      </c>
      <c r="H105">
        <f>VLOOKUP(A:A,标准表!C:I,7,0)</f>
        <v>0</v>
      </c>
      <c r="I105">
        <f>VLOOKUP(A:A,标准表!C:J,8,0)</f>
        <v>0</v>
      </c>
      <c r="J105">
        <f>VLOOKUP($A:$A,标准表!C:G,5,0)</f>
        <v>4.5</v>
      </c>
      <c r="L105">
        <f>VLOOKUP(A:A,单位分配保留两位小数!B:I,8,0)</f>
        <v>7646.18</v>
      </c>
      <c r="M105">
        <f>_xlfn.IFNA(VLOOKUP(A:A,单位分配保留两位小数!B:J,9,0),0)</f>
        <v>0</v>
      </c>
      <c r="N105">
        <f>_xlfn.IFNA(VLOOKUP(A:A,单位分配保留两位小数!B:K,10,0),0)</f>
        <v>0</v>
      </c>
      <c r="O105">
        <f>ROUND(_xlfn.IFNA(VLOOKUP(A:A,单位分配保留两位小数!B:L,11,0),0),2)</f>
        <v>0</v>
      </c>
      <c r="Q105">
        <f t="shared" si="8"/>
        <v>7646.18</v>
      </c>
      <c r="R105">
        <f>_xlfn.IFNA(VLOOKUP(A105,'11月工资'!A:AU,47,0),0)+Q105</f>
        <v>124298.65</v>
      </c>
      <c r="S105">
        <f>VLOOKUP(A:A,'11月工资'!A:AW,49,0)</f>
        <v>5500</v>
      </c>
      <c r="T105">
        <f>VLOOKUP(A:A,'11月工资'!A:AZ,52,0)</f>
        <v>0</v>
      </c>
      <c r="U105">
        <f>VLOOKUP(A:A,'11月工资'!A:BA,53,0)</f>
        <v>0</v>
      </c>
      <c r="V105">
        <f>VLOOKUP(A:A,'11月工资'!A:AX,50,0)</f>
        <v>22000</v>
      </c>
      <c r="W105">
        <f>VLOOKUP(A:A,'11月工资'!A:AY,51,0)</f>
        <v>0</v>
      </c>
      <c r="X105">
        <f>VLOOKUP(A:A,'11月工资'!A:AV,48,0)</f>
        <v>55000</v>
      </c>
      <c r="Y105">
        <f>VLOOKUP(A:A,'11月工资'!A:BB,54,0)</f>
        <v>19795.169999999998</v>
      </c>
      <c r="Z105" s="12">
        <f>ROUND(5*MAX(0,(R105-S105-T105-U105-V105-W105-X105-Y105)*{0.6;2;4;5;6;7;9}%-{0;504;3384;6384;10584;17184;36384}),2)</f>
        <v>660.1</v>
      </c>
      <c r="AB105" s="78">
        <f>VLOOKUP(A:A,'11月工资'!A:BI,61,0)</f>
        <v>604.05000000000007</v>
      </c>
      <c r="AC105" s="6">
        <f t="shared" si="9"/>
        <v>56.05</v>
      </c>
      <c r="AD105">
        <f t="shared" si="10"/>
        <v>7590.13</v>
      </c>
      <c r="AE105">
        <f>VLOOKUP(A:A,'10月奖金'!A:AC,29,0)</f>
        <v>53.07</v>
      </c>
      <c r="AF105" s="6">
        <f t="shared" si="11"/>
        <v>2.9799999999999969</v>
      </c>
      <c r="AG105">
        <f>VLOOKUP(A:A,'10月奖金'!A:AD,30,0)</f>
        <v>7594.64</v>
      </c>
      <c r="AH105" s="6">
        <f t="shared" si="12"/>
        <v>-4.5100000000002183</v>
      </c>
      <c r="AI105">
        <f>VLOOKUP(A:A,单位分配保留两位小数!B:N,13,0)</f>
        <v>7646.18</v>
      </c>
      <c r="AJ105">
        <f t="shared" si="13"/>
        <v>0</v>
      </c>
      <c r="AK105">
        <f>_xlfn.IFNA(VLOOKUP(A:A,'11月工资'!A:AQ,43,0),0)</f>
        <v>0</v>
      </c>
      <c r="AL105">
        <f t="shared" si="14"/>
        <v>56.05</v>
      </c>
      <c r="AM105" s="6">
        <f t="shared" si="15"/>
        <v>22003.479999999996</v>
      </c>
    </row>
    <row r="106" spans="1:39" x14ac:dyDescent="0.2">
      <c r="A106" s="7">
        <v>9000222</v>
      </c>
      <c r="B106" t="str">
        <f>VLOOKUP(A106,标准表!C:D,2,0)</f>
        <v>康书广</v>
      </c>
      <c r="C106" t="str">
        <f>VLOOKUP(A:A,标准表!C:M,11,0)</f>
        <v>技术创新部</v>
      </c>
      <c r="D106" t="str">
        <f>VLOOKUP($A:$A,标准表!C:E,3,0)</f>
        <v>140102196602284853</v>
      </c>
      <c r="E106" t="str">
        <f>VLOOKUP(A:A,'11月工资'!A:D,4,0)</f>
        <v>6217000180029895533</v>
      </c>
      <c r="F106" t="str">
        <f>VLOOKUP(A:A,'11月工资'!A:F,6,0)</f>
        <v>专业技术人员</v>
      </c>
      <c r="G106">
        <f>VLOOKUP(A:A,标准表!C:H,6,0)</f>
        <v>0</v>
      </c>
      <c r="H106">
        <f>VLOOKUP(A:A,标准表!C:I,7,0)</f>
        <v>7253</v>
      </c>
      <c r="I106">
        <f>VLOOKUP(A:A,标准表!C:J,8,0)</f>
        <v>0</v>
      </c>
      <c r="J106">
        <f>VLOOKUP($A:$A,标准表!C:G,5,0)</f>
        <v>0</v>
      </c>
      <c r="L106">
        <f>VLOOKUP(A:A,单位分配保留两位小数!B:I,8,0)</f>
        <v>7253</v>
      </c>
      <c r="M106">
        <f>_xlfn.IFNA(VLOOKUP(A:A,单位分配保留两位小数!B:J,9,0),0)</f>
        <v>0</v>
      </c>
      <c r="N106">
        <f>_xlfn.IFNA(VLOOKUP(A:A,单位分配保留两位小数!B:K,10,0),0)</f>
        <v>0</v>
      </c>
      <c r="O106">
        <f>ROUND(_xlfn.IFNA(VLOOKUP(A:A,单位分配保留两位小数!B:L,11,0),0),2)</f>
        <v>0</v>
      </c>
      <c r="Q106">
        <f t="shared" si="8"/>
        <v>7253</v>
      </c>
      <c r="R106">
        <f>_xlfn.IFNA(VLOOKUP(A106,'11月工资'!A:AU,47,0),0)+Q106</f>
        <v>125539.29</v>
      </c>
      <c r="S106">
        <f>VLOOKUP(A:A,'11月工资'!A:AW,49,0)</f>
        <v>11000</v>
      </c>
      <c r="T106">
        <f>VLOOKUP(A:A,'11月工资'!A:AZ,52,0)</f>
        <v>0</v>
      </c>
      <c r="U106">
        <f>VLOOKUP(A:A,'11月工资'!A:BA,53,0)</f>
        <v>0</v>
      </c>
      <c r="V106">
        <f>VLOOKUP(A:A,'11月工资'!A:AX,50,0)</f>
        <v>11000</v>
      </c>
      <c r="W106">
        <f>VLOOKUP(A:A,'11月工资'!A:AY,51,0)</f>
        <v>0</v>
      </c>
      <c r="X106">
        <f>VLOOKUP(A:A,'11月工资'!A:AV,48,0)</f>
        <v>55000</v>
      </c>
      <c r="Y106">
        <f>VLOOKUP(A:A,'11月工资'!A:BB,54,0)</f>
        <v>29487.57</v>
      </c>
      <c r="Z106" s="12">
        <f>ROUND(5*MAX(0,(R106-S106-T106-U106-V106-W106-X106-Y106)*{0.6;2;4;5;6;7;9}%-{0;504;3384;6384;10584;17184;36384}),2)</f>
        <v>571.54999999999995</v>
      </c>
      <c r="AB106" s="78">
        <f>VLOOKUP(A:A,'11月工资'!A:BI,61,0)</f>
        <v>490.09</v>
      </c>
      <c r="AC106" s="6">
        <f t="shared" si="9"/>
        <v>81.459999999999994</v>
      </c>
      <c r="AD106">
        <f t="shared" si="10"/>
        <v>7171.54</v>
      </c>
      <c r="AE106">
        <f>VLOOKUP(A:A,'10月奖金'!A:AC,29,0)</f>
        <v>51.59</v>
      </c>
      <c r="AF106" s="6">
        <f t="shared" si="11"/>
        <v>29.86999999999999</v>
      </c>
      <c r="AG106">
        <f>VLOOKUP(A:A,'10月奖金'!A:AD,30,0)</f>
        <v>7201.41</v>
      </c>
      <c r="AH106" s="6">
        <f t="shared" si="12"/>
        <v>-29.869999999999891</v>
      </c>
      <c r="AI106">
        <f>VLOOKUP(A:A,单位分配保留两位小数!B:N,13,0)</f>
        <v>7253</v>
      </c>
      <c r="AJ106">
        <f t="shared" si="13"/>
        <v>0</v>
      </c>
      <c r="AK106">
        <f>_xlfn.IFNA(VLOOKUP(A:A,'11月工资'!A:AQ,43,0),0)</f>
        <v>0</v>
      </c>
      <c r="AL106">
        <f t="shared" si="14"/>
        <v>81.459999999999994</v>
      </c>
      <c r="AM106" s="6">
        <f t="shared" si="15"/>
        <v>19051.719999999994</v>
      </c>
    </row>
    <row r="107" spans="1:39" x14ac:dyDescent="0.2">
      <c r="A107" s="7">
        <v>9000225</v>
      </c>
      <c r="B107" t="str">
        <f>VLOOKUP(A107,标准表!C:D,2,0)</f>
        <v>史国亮</v>
      </c>
      <c r="C107" t="str">
        <f>VLOOKUP(A:A,标准表!C:M,11,0)</f>
        <v>制造部</v>
      </c>
      <c r="D107" t="str">
        <f>VLOOKUP($A:$A,标准表!C:E,3,0)</f>
        <v>130282198211212013</v>
      </c>
      <c r="E107" t="str">
        <f>VLOOKUP(A:A,'11月工资'!A:D,4,0)</f>
        <v>6236680180002562818</v>
      </c>
      <c r="F107" t="str">
        <f>VLOOKUP(A:A,'11月工资'!A:F,6,0)</f>
        <v>经营管理-其他</v>
      </c>
      <c r="G107">
        <f>VLOOKUP(A:A,标准表!C:H,6,0)</f>
        <v>0</v>
      </c>
      <c r="H107">
        <f>VLOOKUP(A:A,标准表!C:I,7,0)</f>
        <v>0</v>
      </c>
      <c r="I107">
        <f>VLOOKUP(A:A,标准表!C:J,8,0)</f>
        <v>0</v>
      </c>
      <c r="J107">
        <f>VLOOKUP($A:$A,标准表!C:G,5,0)</f>
        <v>4.5</v>
      </c>
      <c r="L107">
        <f>VLOOKUP(A:A,单位分配保留两位小数!B:I,8,0)</f>
        <v>7623.72</v>
      </c>
      <c r="M107">
        <f>_xlfn.IFNA(VLOOKUP(A:A,单位分配保留两位小数!B:J,9,0),0)</f>
        <v>0</v>
      </c>
      <c r="N107">
        <f>_xlfn.IFNA(VLOOKUP(A:A,单位分配保留两位小数!B:K,10,0),0)</f>
        <v>0</v>
      </c>
      <c r="O107">
        <f>ROUND(_xlfn.IFNA(VLOOKUP(A:A,单位分配保留两位小数!B:L,11,0),0),2)</f>
        <v>0</v>
      </c>
      <c r="Q107">
        <f t="shared" si="8"/>
        <v>7623.72</v>
      </c>
      <c r="R107">
        <f>_xlfn.IFNA(VLOOKUP(A107,'11月工资'!A:AU,47,0),0)+Q107</f>
        <v>123307.5</v>
      </c>
      <c r="S107">
        <f>VLOOKUP(A:A,'11月工资'!A:AW,49,0)</f>
        <v>20000</v>
      </c>
      <c r="T107">
        <f>VLOOKUP(A:A,'11月工资'!A:AZ,52,0)</f>
        <v>11000</v>
      </c>
      <c r="U107">
        <f>VLOOKUP(A:A,'11月工资'!A:BA,53,0)</f>
        <v>0</v>
      </c>
      <c r="V107">
        <f>VLOOKUP(A:A,'11月工资'!A:AX,50,0)</f>
        <v>11000</v>
      </c>
      <c r="W107">
        <f>VLOOKUP(A:A,'11月工资'!A:AY,51,0)</f>
        <v>0</v>
      </c>
      <c r="X107">
        <f>VLOOKUP(A:A,'11月工资'!A:AV,48,0)</f>
        <v>55000</v>
      </c>
      <c r="Y107">
        <f>VLOOKUP(A:A,'11月工资'!A:BB,54,0)</f>
        <v>18867.03</v>
      </c>
      <c r="Z107" s="12">
        <f>ROUND(5*MAX(0,(R107-S107-T107-U107-V107-W107-X107-Y107)*{0.6;2;4;5;6;7;9}%-{0;504;3384;6384;10584;17184;36384}),2)</f>
        <v>223.21</v>
      </c>
      <c r="AB107" s="78">
        <f>VLOOKUP(A:A,'11月工资'!A:BI,61,0)</f>
        <v>211.35</v>
      </c>
      <c r="AC107" s="6">
        <f t="shared" si="9"/>
        <v>11.86</v>
      </c>
      <c r="AD107">
        <f t="shared" si="10"/>
        <v>7611.8600000000006</v>
      </c>
      <c r="AE107">
        <f>VLOOKUP(A:A,'10月奖金'!A:AC,29,0)</f>
        <v>5.25</v>
      </c>
      <c r="AF107" s="6">
        <f t="shared" si="11"/>
        <v>6.6099999999999994</v>
      </c>
      <c r="AG107">
        <f>VLOOKUP(A:A,'10月奖金'!A:AD,30,0)</f>
        <v>7685.75</v>
      </c>
      <c r="AH107" s="6">
        <f t="shared" si="12"/>
        <v>-73.889999999999418</v>
      </c>
      <c r="AI107">
        <f>VLOOKUP(A:A,单位分配保留两位小数!B:N,13,0)</f>
        <v>7623.72</v>
      </c>
      <c r="AJ107">
        <f t="shared" si="13"/>
        <v>0</v>
      </c>
      <c r="AK107">
        <f>_xlfn.IFNA(VLOOKUP(A:A,'11月工资'!A:AQ,43,0),0)</f>
        <v>0</v>
      </c>
      <c r="AL107">
        <f t="shared" si="14"/>
        <v>11.86</v>
      </c>
      <c r="AM107" s="6">
        <f t="shared" si="15"/>
        <v>7440.4700000000012</v>
      </c>
    </row>
    <row r="108" spans="1:39" x14ac:dyDescent="0.2">
      <c r="A108" s="7">
        <v>9000226</v>
      </c>
      <c r="B108" t="str">
        <f>VLOOKUP(A108,标准表!C:D,2,0)</f>
        <v>信敬亮</v>
      </c>
      <c r="C108" t="str">
        <f>VLOOKUP(A:A,标准表!C:M,11,0)</f>
        <v>信息自动化部</v>
      </c>
      <c r="D108" t="str">
        <f>VLOOKUP($A:$A,标准表!C:E,3,0)</f>
        <v>370832198706044115</v>
      </c>
      <c r="E108" t="str">
        <f>VLOOKUP(A:A,'11月工资'!A:D,4,0)</f>
        <v>6217000180031743515</v>
      </c>
      <c r="F108" t="str">
        <f>VLOOKUP(A:A,'11月工资'!A:F,6,0)</f>
        <v>专业技术人员</v>
      </c>
      <c r="G108">
        <f>VLOOKUP(A:A,标准表!C:H,6,0)</f>
        <v>0</v>
      </c>
      <c r="H108">
        <f>VLOOKUP(A:A,标准表!C:I,7,0)</f>
        <v>0</v>
      </c>
      <c r="I108">
        <f>VLOOKUP(A:A,标准表!C:J,8,0)</f>
        <v>0</v>
      </c>
      <c r="J108">
        <f>VLOOKUP($A:$A,标准表!C:G,5,0)</f>
        <v>3.05</v>
      </c>
      <c r="L108">
        <f>VLOOKUP(A:A,单位分配保留两位小数!B:I,8,0)</f>
        <v>5181.8900000000003</v>
      </c>
      <c r="M108">
        <f>_xlfn.IFNA(VLOOKUP(A:A,单位分配保留两位小数!B:J,9,0),0)</f>
        <v>0</v>
      </c>
      <c r="N108">
        <f>_xlfn.IFNA(VLOOKUP(A:A,单位分配保留两位小数!B:K,10,0),0)</f>
        <v>0</v>
      </c>
      <c r="O108">
        <f>ROUND(_xlfn.IFNA(VLOOKUP(A:A,单位分配保留两位小数!B:L,11,0),0),2)</f>
        <v>0</v>
      </c>
      <c r="Q108">
        <f t="shared" si="8"/>
        <v>5181.8900000000003</v>
      </c>
      <c r="R108">
        <f>_xlfn.IFNA(VLOOKUP(A108,'11月工资'!A:AU,47,0),0)+Q108</f>
        <v>93942.99</v>
      </c>
      <c r="S108">
        <f>VLOOKUP(A:A,'11月工资'!A:AW,49,0)</f>
        <v>0</v>
      </c>
      <c r="T108">
        <f>VLOOKUP(A:A,'11月工资'!A:AZ,52,0)</f>
        <v>11000</v>
      </c>
      <c r="U108">
        <f>VLOOKUP(A:A,'11月工资'!A:BA,53,0)</f>
        <v>0</v>
      </c>
      <c r="V108">
        <f>VLOOKUP(A:A,'11月工资'!A:AX,50,0)</f>
        <v>5333.6</v>
      </c>
      <c r="W108">
        <f>VLOOKUP(A:A,'11月工资'!A:AY,51,0)</f>
        <v>0</v>
      </c>
      <c r="X108">
        <f>VLOOKUP(A:A,'11月工资'!A:AV,48,0)</f>
        <v>55000</v>
      </c>
      <c r="Y108">
        <f>VLOOKUP(A:A,'11月工资'!A:BB,54,0)</f>
        <v>11448.54</v>
      </c>
      <c r="Z108" s="12">
        <f>ROUND(5*MAX(0,(R108-S108-T108-U108-V108-W108-X108-Y108)*{0.6;2;4;5;6;7;9}%-{0;504;3384;6384;10584;17184;36384}),2)</f>
        <v>334.83</v>
      </c>
      <c r="AB108" s="78">
        <f>VLOOKUP(A:A,'11月工资'!A:BI,61,0)</f>
        <v>314.79000000000002</v>
      </c>
      <c r="AC108" s="6">
        <f t="shared" si="9"/>
        <v>20.04</v>
      </c>
      <c r="AD108">
        <f t="shared" si="10"/>
        <v>5161.8500000000004</v>
      </c>
      <c r="AE108">
        <f>VLOOKUP(A:A,'10月奖金'!A:AC,29,0)</f>
        <v>14.65</v>
      </c>
      <c r="AF108" s="6">
        <f t="shared" si="11"/>
        <v>5.3899999999999988</v>
      </c>
      <c r="AG108">
        <f>VLOOKUP(A:A,'10月奖金'!A:AD,30,0)</f>
        <v>5168.79</v>
      </c>
      <c r="AH108" s="6">
        <f t="shared" si="12"/>
        <v>-6.9399999999995998</v>
      </c>
      <c r="AI108">
        <f>VLOOKUP(A:A,单位分配保留两位小数!B:N,13,0)</f>
        <v>5181.8900000000003</v>
      </c>
      <c r="AJ108">
        <f t="shared" si="13"/>
        <v>0</v>
      </c>
      <c r="AK108">
        <f>_xlfn.IFNA(VLOOKUP(A:A,'11月工资'!A:AQ,43,0),0)</f>
        <v>0</v>
      </c>
      <c r="AL108">
        <f t="shared" si="14"/>
        <v>20.04</v>
      </c>
      <c r="AM108" s="6">
        <f t="shared" si="15"/>
        <v>11160.849999999999</v>
      </c>
    </row>
    <row r="109" spans="1:39" x14ac:dyDescent="0.2">
      <c r="A109" s="7">
        <v>9000227</v>
      </c>
      <c r="B109" t="str">
        <f>VLOOKUP(A109,标准表!C:D,2,0)</f>
        <v>杨震</v>
      </c>
      <c r="C109" t="str">
        <f>VLOOKUP(A:A,标准表!C:M,11,0)</f>
        <v>信息自动化部</v>
      </c>
      <c r="D109" t="str">
        <f>VLOOKUP($A:$A,标准表!C:E,3,0)</f>
        <v>130921198510203411</v>
      </c>
      <c r="E109" t="str">
        <f>VLOOKUP(A:A,'11月工资'!A:D,4,0)</f>
        <v>6217000180031743929</v>
      </c>
      <c r="F109" t="str">
        <f>VLOOKUP(A:A,'11月工资'!A:F,6,0)</f>
        <v>专业技术人员</v>
      </c>
      <c r="G109">
        <f>VLOOKUP(A:A,标准表!C:H,6,0)</f>
        <v>0</v>
      </c>
      <c r="H109">
        <f>VLOOKUP(A:A,标准表!C:I,7,0)</f>
        <v>0</v>
      </c>
      <c r="I109">
        <f>VLOOKUP(A:A,标准表!C:J,8,0)</f>
        <v>0</v>
      </c>
      <c r="J109">
        <f>VLOOKUP($A:$A,标准表!C:G,5,0)</f>
        <v>3.05</v>
      </c>
      <c r="L109">
        <f>VLOOKUP(A:A,单位分配保留两位小数!B:I,8,0)</f>
        <v>5181.8900000000003</v>
      </c>
      <c r="M109">
        <f>_xlfn.IFNA(VLOOKUP(A:A,单位分配保留两位小数!B:J,9,0),0)</f>
        <v>0</v>
      </c>
      <c r="N109">
        <f>_xlfn.IFNA(VLOOKUP(A:A,单位分配保留两位小数!B:K,10,0),0)</f>
        <v>0</v>
      </c>
      <c r="O109">
        <f>ROUND(_xlfn.IFNA(VLOOKUP(A:A,单位分配保留两位小数!B:L,11,0),0),2)</f>
        <v>0</v>
      </c>
      <c r="Q109">
        <f t="shared" si="8"/>
        <v>5181.8900000000003</v>
      </c>
      <c r="R109">
        <f>_xlfn.IFNA(VLOOKUP(A109,'11月工资'!A:AU,47,0),0)+Q109</f>
        <v>93357.73</v>
      </c>
      <c r="S109">
        <f>VLOOKUP(A:A,'11月工资'!A:AW,49,0)</f>
        <v>22000</v>
      </c>
      <c r="T109">
        <f>VLOOKUP(A:A,'11月工资'!A:AZ,52,0)</f>
        <v>11000</v>
      </c>
      <c r="U109">
        <f>VLOOKUP(A:A,'11月工资'!A:BA,53,0)</f>
        <v>0</v>
      </c>
      <c r="V109">
        <f>VLOOKUP(A:A,'11月工资'!A:AX,50,0)</f>
        <v>11000</v>
      </c>
      <c r="W109">
        <f>VLOOKUP(A:A,'11月工资'!A:AY,51,0)</f>
        <v>0</v>
      </c>
      <c r="X109">
        <f>VLOOKUP(A:A,'11月工资'!A:AV,48,0)</f>
        <v>55000</v>
      </c>
      <c r="Y109">
        <f>VLOOKUP(A:A,'11月工资'!A:BB,54,0)</f>
        <v>11381.48</v>
      </c>
      <c r="Z109" s="12">
        <f>ROUND(5*MAX(0,(R109-S109-T109-U109-V109-W109-X109-Y109)*{0.6;2;4;5;6;7;9}%-{0;504;3384;6384;10584;17184;36384}),2)</f>
        <v>0</v>
      </c>
      <c r="AB109" s="78">
        <f>VLOOKUP(A:A,'11月工资'!A:BI,61,0)</f>
        <v>0</v>
      </c>
      <c r="AC109" s="6">
        <f t="shared" si="9"/>
        <v>0</v>
      </c>
      <c r="AD109">
        <f t="shared" si="10"/>
        <v>5181.8900000000003</v>
      </c>
      <c r="AE109">
        <f>VLOOKUP(A:A,'10月奖金'!A:AC,29,0)</f>
        <v>0</v>
      </c>
      <c r="AF109" s="6">
        <f t="shared" si="11"/>
        <v>0</v>
      </c>
      <c r="AG109">
        <f>VLOOKUP(A:A,'10月奖金'!A:AD,30,0)</f>
        <v>5183.4399999999996</v>
      </c>
      <c r="AH109" s="6">
        <f t="shared" si="12"/>
        <v>-1.5499999999992724</v>
      </c>
      <c r="AI109">
        <f>VLOOKUP(A:A,单位分配保留两位小数!B:N,13,0)</f>
        <v>5181.8900000000003</v>
      </c>
      <c r="AJ109">
        <f t="shared" si="13"/>
        <v>0</v>
      </c>
      <c r="AK109">
        <f>_xlfn.IFNA(VLOOKUP(A:A,'11月工资'!A:AQ,43,0),0)</f>
        <v>0</v>
      </c>
      <c r="AL109">
        <f t="shared" si="14"/>
        <v>0</v>
      </c>
      <c r="AM109" s="6">
        <f t="shared" si="15"/>
        <v>-17023.750000000004</v>
      </c>
    </row>
    <row r="110" spans="1:39" x14ac:dyDescent="0.2">
      <c r="A110" s="7">
        <v>9000228</v>
      </c>
      <c r="B110" t="str">
        <f>VLOOKUP(A110,标准表!C:D,2,0)</f>
        <v>焦连辉</v>
      </c>
      <c r="C110" t="str">
        <f>VLOOKUP(A:A,标准表!C:M,11,0)</f>
        <v>信息自动化部</v>
      </c>
      <c r="D110" t="str">
        <f>VLOOKUP($A:$A,标准表!C:E,3,0)</f>
        <v>130525198406244516</v>
      </c>
      <c r="E110" t="str">
        <f>VLOOKUP(A:A,'11月工资'!A:D,4,0)</f>
        <v>6217000180031743937</v>
      </c>
      <c r="F110" t="str">
        <f>VLOOKUP(A:A,'11月工资'!A:F,6,0)</f>
        <v>专业技术人员</v>
      </c>
      <c r="G110">
        <f>VLOOKUP(A:A,标准表!C:H,6,0)</f>
        <v>0</v>
      </c>
      <c r="H110">
        <f>VLOOKUP(A:A,标准表!C:I,7,0)</f>
        <v>0</v>
      </c>
      <c r="I110">
        <f>VLOOKUP(A:A,标准表!C:J,8,0)</f>
        <v>0</v>
      </c>
      <c r="J110">
        <f>VLOOKUP($A:$A,标准表!C:G,5,0)</f>
        <v>3.05</v>
      </c>
      <c r="L110">
        <f>VLOOKUP(A:A,单位分配保留两位小数!B:I,8,0)</f>
        <v>5181.8900000000003</v>
      </c>
      <c r="M110">
        <f>_xlfn.IFNA(VLOOKUP(A:A,单位分配保留两位小数!B:J,9,0),0)</f>
        <v>0</v>
      </c>
      <c r="N110">
        <f>_xlfn.IFNA(VLOOKUP(A:A,单位分配保留两位小数!B:K,10,0),0)</f>
        <v>0</v>
      </c>
      <c r="O110">
        <f>ROUND(_xlfn.IFNA(VLOOKUP(A:A,单位分配保留两位小数!B:L,11,0),0),2)</f>
        <v>0</v>
      </c>
      <c r="Q110">
        <f t="shared" si="8"/>
        <v>5181.8900000000003</v>
      </c>
      <c r="R110">
        <f>_xlfn.IFNA(VLOOKUP(A110,'11月工资'!A:AU,47,0),0)+Q110</f>
        <v>95678.689999999988</v>
      </c>
      <c r="S110">
        <f>VLOOKUP(A:A,'11月工资'!A:AW,49,0)</f>
        <v>5000</v>
      </c>
      <c r="T110">
        <f>VLOOKUP(A:A,'11月工资'!A:AZ,52,0)</f>
        <v>11000</v>
      </c>
      <c r="U110">
        <f>VLOOKUP(A:A,'11月工资'!A:BA,53,0)</f>
        <v>0</v>
      </c>
      <c r="V110">
        <f>VLOOKUP(A:A,'11月工资'!A:AX,50,0)</f>
        <v>11000</v>
      </c>
      <c r="W110">
        <f>VLOOKUP(A:A,'11月工资'!A:AY,51,0)</f>
        <v>0</v>
      </c>
      <c r="X110">
        <f>VLOOKUP(A:A,'11月工资'!A:AV,48,0)</f>
        <v>55000</v>
      </c>
      <c r="Y110">
        <f>VLOOKUP(A:A,'11月工资'!A:BB,54,0)</f>
        <v>11908.15</v>
      </c>
      <c r="Z110" s="12">
        <f>ROUND(5*MAX(0,(R110-S110-T110-U110-V110-W110-X110-Y110)*{0.6;2;4;5;6;7;9}%-{0;504;3384;6384;10584;17184;36384}),2)</f>
        <v>53.12</v>
      </c>
      <c r="AB110" s="78">
        <f>VLOOKUP(A:A,'11月工资'!A:BI,61,0)</f>
        <v>125.21</v>
      </c>
      <c r="AC110" s="6">
        <f t="shared" si="9"/>
        <v>0</v>
      </c>
      <c r="AD110">
        <f t="shared" si="10"/>
        <v>5181.8900000000003</v>
      </c>
      <c r="AE110">
        <f>VLOOKUP(A:A,'10月奖金'!A:AC,29,0)</f>
        <v>0</v>
      </c>
      <c r="AF110" s="6">
        <f t="shared" si="11"/>
        <v>0</v>
      </c>
      <c r="AG110">
        <f>VLOOKUP(A:A,'10月奖金'!A:AD,30,0)</f>
        <v>5183.4399999999996</v>
      </c>
      <c r="AH110" s="6">
        <f t="shared" si="12"/>
        <v>-1.5499999999992724</v>
      </c>
      <c r="AI110">
        <f>VLOOKUP(A:A,单位分配保留两位小数!B:N,13,0)</f>
        <v>5181.8900000000003</v>
      </c>
      <c r="AJ110">
        <f t="shared" si="13"/>
        <v>0</v>
      </c>
      <c r="AK110">
        <f>_xlfn.IFNA(VLOOKUP(A:A,'11月工资'!A:AQ,43,0),0)</f>
        <v>0</v>
      </c>
      <c r="AL110">
        <f t="shared" si="14"/>
        <v>0</v>
      </c>
      <c r="AM110" s="6">
        <f t="shared" si="15"/>
        <v>1770.5399999999881</v>
      </c>
    </row>
    <row r="111" spans="1:39" x14ac:dyDescent="0.2">
      <c r="A111" s="7">
        <v>9000229</v>
      </c>
      <c r="B111" t="str">
        <f>VLOOKUP(A111,标准表!C:D,2,0)</f>
        <v>蔡祖成</v>
      </c>
      <c r="C111" t="str">
        <f>VLOOKUP(A:A,标准表!C:M,11,0)</f>
        <v>技术创新部</v>
      </c>
      <c r="D111" t="str">
        <f>VLOOKUP($A:$A,标准表!C:E,3,0)</f>
        <v>36043019861104065X</v>
      </c>
      <c r="E111" t="str">
        <f>VLOOKUP(A:A,'11月工资'!A:D,4,0)</f>
        <v>6217000180031743945</v>
      </c>
      <c r="F111" t="str">
        <f>VLOOKUP(A:A,'11月工资'!A:F,6,0)</f>
        <v>专业技术人员</v>
      </c>
      <c r="G111">
        <f>VLOOKUP(A:A,标准表!C:H,6,0)</f>
        <v>0</v>
      </c>
      <c r="H111">
        <f>VLOOKUP(A:A,标准表!C:I,7,0)</f>
        <v>0</v>
      </c>
      <c r="I111">
        <f>VLOOKUP(A:A,标准表!C:J,8,0)</f>
        <v>0</v>
      </c>
      <c r="J111">
        <f>VLOOKUP($A:$A,标准表!C:G,5,0)</f>
        <v>3.05</v>
      </c>
      <c r="L111">
        <f>VLOOKUP(A:A,单位分配保留两位小数!B:I,8,0)</f>
        <v>5182.41</v>
      </c>
      <c r="M111">
        <f>_xlfn.IFNA(VLOOKUP(A:A,单位分配保留两位小数!B:J,9,0),0)</f>
        <v>0</v>
      </c>
      <c r="N111">
        <f>_xlfn.IFNA(VLOOKUP(A:A,单位分配保留两位小数!B:K,10,0),0)</f>
        <v>0</v>
      </c>
      <c r="O111">
        <f>ROUND(_xlfn.IFNA(VLOOKUP(A:A,单位分配保留两位小数!B:L,11,0),0),2)</f>
        <v>0</v>
      </c>
      <c r="Q111">
        <f t="shared" si="8"/>
        <v>5182.41</v>
      </c>
      <c r="R111">
        <f>_xlfn.IFNA(VLOOKUP(A111,'11月工资'!A:AU,47,0),0)+Q111</f>
        <v>94383.1</v>
      </c>
      <c r="S111">
        <f>VLOOKUP(A:A,'11月工资'!A:AW,49,0)</f>
        <v>0</v>
      </c>
      <c r="T111">
        <f>VLOOKUP(A:A,'11月工资'!A:AZ,52,0)</f>
        <v>11000</v>
      </c>
      <c r="U111">
        <f>VLOOKUP(A:A,'11月工资'!A:BA,53,0)</f>
        <v>0</v>
      </c>
      <c r="V111">
        <f>VLOOKUP(A:A,'11月工资'!A:AX,50,0)</f>
        <v>0</v>
      </c>
      <c r="W111">
        <f>VLOOKUP(A:A,'11月工资'!A:AY,51,0)</f>
        <v>0</v>
      </c>
      <c r="X111">
        <f>VLOOKUP(A:A,'11月工资'!A:AV,48,0)</f>
        <v>55000</v>
      </c>
      <c r="Y111">
        <f>VLOOKUP(A:A,'11月工资'!A:BB,54,0)</f>
        <v>11701.89</v>
      </c>
      <c r="Z111" s="12">
        <f>ROUND(5*MAX(0,(R111-S111-T111-U111-V111-W111-X111-Y111)*{0.6;2;4;5;6;7;9}%-{0;504;3384;6384;10584;17184;36384}),2)</f>
        <v>500.44</v>
      </c>
      <c r="AB111" s="78">
        <f>VLOOKUP(A:A,'11月工资'!A:BI,61,0)</f>
        <v>459.73</v>
      </c>
      <c r="AC111" s="6">
        <f t="shared" si="9"/>
        <v>40.71</v>
      </c>
      <c r="AD111">
        <f t="shared" si="10"/>
        <v>5141.7</v>
      </c>
      <c r="AE111">
        <f>VLOOKUP(A:A,'10月奖金'!A:AC,29,0)</f>
        <v>38</v>
      </c>
      <c r="AF111" s="6">
        <f t="shared" si="11"/>
        <v>2.7100000000000009</v>
      </c>
      <c r="AG111">
        <f>VLOOKUP(A:A,'10月奖金'!A:AD,30,0)</f>
        <v>5145.4399999999996</v>
      </c>
      <c r="AH111" s="6">
        <f t="shared" si="12"/>
        <v>-3.7399999999997817</v>
      </c>
      <c r="AI111">
        <f>VLOOKUP(A:A,单位分配保留两位小数!B:N,13,0)</f>
        <v>5182.41</v>
      </c>
      <c r="AJ111">
        <f t="shared" si="13"/>
        <v>0</v>
      </c>
      <c r="AK111">
        <f>_xlfn.IFNA(VLOOKUP(A:A,'11月工资'!A:AQ,43,0),0)</f>
        <v>0</v>
      </c>
      <c r="AL111">
        <f t="shared" si="14"/>
        <v>40.71</v>
      </c>
      <c r="AM111" s="6">
        <f t="shared" si="15"/>
        <v>16681.210000000006</v>
      </c>
    </row>
    <row r="112" spans="1:39" x14ac:dyDescent="0.2">
      <c r="A112" s="7">
        <v>9000230</v>
      </c>
      <c r="B112" t="str">
        <f>VLOOKUP(A112,标准表!C:D,2,0)</f>
        <v>史文</v>
      </c>
      <c r="C112" t="str">
        <f>VLOOKUP(A:A,标准表!C:M,11,0)</f>
        <v>技术创新部</v>
      </c>
      <c r="D112" t="str">
        <f>VLOOKUP($A:$A,标准表!C:E,3,0)</f>
        <v>130322197709063013</v>
      </c>
      <c r="E112" t="str">
        <f>VLOOKUP(A:A,'11月工资'!A:D,4,0)</f>
        <v>6217000180031743952</v>
      </c>
      <c r="F112" t="str">
        <f>VLOOKUP(A:A,'11月工资'!A:F,6,0)</f>
        <v>专业技术人员</v>
      </c>
      <c r="G112">
        <f>VLOOKUP(A:A,标准表!C:H,6,0)</f>
        <v>0</v>
      </c>
      <c r="H112">
        <f>VLOOKUP(A:A,标准表!C:I,7,0)</f>
        <v>0</v>
      </c>
      <c r="I112">
        <f>VLOOKUP(A:A,标准表!C:J,8,0)</f>
        <v>0</v>
      </c>
      <c r="J112">
        <f>VLOOKUP($A:$A,标准表!C:G,5,0)</f>
        <v>3.05</v>
      </c>
      <c r="L112">
        <f>VLOOKUP(A:A,单位分配保留两位小数!B:I,8,0)</f>
        <v>5182.41</v>
      </c>
      <c r="M112">
        <f>_xlfn.IFNA(VLOOKUP(A:A,单位分配保留两位小数!B:J,9,0),0)</f>
        <v>0</v>
      </c>
      <c r="N112">
        <f>_xlfn.IFNA(VLOOKUP(A:A,单位分配保留两位小数!B:K,10,0),0)</f>
        <v>0</v>
      </c>
      <c r="O112">
        <f>ROUND(_xlfn.IFNA(VLOOKUP(A:A,单位分配保留两位小数!B:L,11,0),0),2)</f>
        <v>0</v>
      </c>
      <c r="Q112">
        <f t="shared" si="8"/>
        <v>5182.41</v>
      </c>
      <c r="R112">
        <f>_xlfn.IFNA(VLOOKUP(A112,'11月工资'!A:AU,47,0),0)+Q112</f>
        <v>94566.720000000001</v>
      </c>
      <c r="S112">
        <f>VLOOKUP(A:A,'11月工资'!A:AW,49,0)</f>
        <v>11000</v>
      </c>
      <c r="T112">
        <f>VLOOKUP(A:A,'11月工资'!A:AZ,52,0)</f>
        <v>0</v>
      </c>
      <c r="U112">
        <f>VLOOKUP(A:A,'11月工资'!A:BA,53,0)</f>
        <v>0</v>
      </c>
      <c r="V112">
        <f>VLOOKUP(A:A,'11月工资'!A:AX,50,0)</f>
        <v>11000</v>
      </c>
      <c r="W112">
        <f>VLOOKUP(A:A,'11月工资'!A:AY,51,0)</f>
        <v>0</v>
      </c>
      <c r="X112">
        <f>VLOOKUP(A:A,'11月工资'!A:AV,48,0)</f>
        <v>55000</v>
      </c>
      <c r="Y112">
        <f>VLOOKUP(A:A,'11月工资'!A:BB,54,0)</f>
        <v>14581.86</v>
      </c>
      <c r="Z112" s="12">
        <f>ROUND(5*MAX(0,(R112-S112-T112-U112-V112-W112-X112-Y112)*{0.6;2;4;5;6;7;9}%-{0;504;3384;6384;10584;17184;36384}),2)</f>
        <v>89.55</v>
      </c>
      <c r="AB112" s="78">
        <f>VLOOKUP(A:A,'11月工资'!A:BI,61,0)</f>
        <v>79.069999999999993</v>
      </c>
      <c r="AC112" s="6">
        <f t="shared" si="9"/>
        <v>10.48</v>
      </c>
      <c r="AD112">
        <f t="shared" si="10"/>
        <v>5171.93</v>
      </c>
      <c r="AE112">
        <f>VLOOKUP(A:A,'10月奖金'!A:AC,29,0)</f>
        <v>22.07</v>
      </c>
      <c r="AF112" s="6">
        <f t="shared" si="11"/>
        <v>-11.59</v>
      </c>
      <c r="AG112">
        <f>VLOOKUP(A:A,'10月奖金'!A:AD,30,0)</f>
        <v>5161.37</v>
      </c>
      <c r="AH112" s="6">
        <f t="shared" si="12"/>
        <v>10.5600000000004</v>
      </c>
      <c r="AI112">
        <f>VLOOKUP(A:A,单位分配保留两位小数!B:N,13,0)</f>
        <v>5182.41</v>
      </c>
      <c r="AJ112">
        <f t="shared" si="13"/>
        <v>0</v>
      </c>
      <c r="AK112">
        <f>_xlfn.IFNA(VLOOKUP(A:A,'11月工资'!A:AQ,43,0),0)</f>
        <v>0</v>
      </c>
      <c r="AL112">
        <f t="shared" si="14"/>
        <v>10.48</v>
      </c>
      <c r="AM112" s="6">
        <f t="shared" si="15"/>
        <v>2984.8600000000006</v>
      </c>
    </row>
    <row r="113" spans="1:39" x14ac:dyDescent="0.2">
      <c r="A113" s="7">
        <v>9000231</v>
      </c>
      <c r="B113" t="str">
        <f>VLOOKUP(A113,标准表!C:D,2,0)</f>
        <v>刘立学</v>
      </c>
      <c r="C113" t="str">
        <f>VLOOKUP(A:A,标准表!C:M,11,0)</f>
        <v>技术创新部</v>
      </c>
      <c r="D113" t="str">
        <f>VLOOKUP($A:$A,标准表!C:E,3,0)</f>
        <v>13063519841005465X</v>
      </c>
      <c r="E113" t="str">
        <f>VLOOKUP(A:A,'11月工资'!A:D,4,0)</f>
        <v>6217000180031743960</v>
      </c>
      <c r="F113" t="str">
        <f>VLOOKUP(A:A,'11月工资'!A:F,6,0)</f>
        <v>专业技术人员</v>
      </c>
      <c r="G113">
        <f>VLOOKUP(A:A,标准表!C:H,6,0)</f>
        <v>0</v>
      </c>
      <c r="H113">
        <f>VLOOKUP(A:A,标准表!C:I,7,0)</f>
        <v>0</v>
      </c>
      <c r="I113">
        <f>VLOOKUP(A:A,标准表!C:J,8,0)</f>
        <v>0</v>
      </c>
      <c r="J113">
        <f>VLOOKUP($A:$A,标准表!C:G,5,0)</f>
        <v>3.05</v>
      </c>
      <c r="L113">
        <f>VLOOKUP(A:A,单位分配保留两位小数!B:I,8,0)</f>
        <v>5182.41</v>
      </c>
      <c r="M113">
        <f>_xlfn.IFNA(VLOOKUP(A:A,单位分配保留两位小数!B:J,9,0),0)</f>
        <v>0</v>
      </c>
      <c r="N113">
        <f>_xlfn.IFNA(VLOOKUP(A:A,单位分配保留两位小数!B:K,10,0),0)</f>
        <v>0</v>
      </c>
      <c r="O113">
        <f>ROUND(_xlfn.IFNA(VLOOKUP(A:A,单位分配保留两位小数!B:L,11,0),0),2)</f>
        <v>0</v>
      </c>
      <c r="Q113">
        <f t="shared" si="8"/>
        <v>5182.41</v>
      </c>
      <c r="R113">
        <f>_xlfn.IFNA(VLOOKUP(A113,'11月工资'!A:AU,47,0),0)+Q113</f>
        <v>94850.400000000009</v>
      </c>
      <c r="S113">
        <f>VLOOKUP(A:A,'11月工资'!A:AW,49,0)</f>
        <v>16000</v>
      </c>
      <c r="T113">
        <f>VLOOKUP(A:A,'11月工资'!A:AZ,52,0)</f>
        <v>11000</v>
      </c>
      <c r="U113">
        <f>VLOOKUP(A:A,'11月工资'!A:BA,53,0)</f>
        <v>0</v>
      </c>
      <c r="V113">
        <f>VLOOKUP(A:A,'11月工资'!A:AX,50,0)</f>
        <v>0</v>
      </c>
      <c r="W113">
        <f>VLOOKUP(A:A,'11月工资'!A:AY,51,0)</f>
        <v>0</v>
      </c>
      <c r="X113">
        <f>VLOOKUP(A:A,'11月工资'!A:AV,48,0)</f>
        <v>55000</v>
      </c>
      <c r="Y113">
        <f>VLOOKUP(A:A,'11月工资'!A:BB,54,0)</f>
        <v>13994.63</v>
      </c>
      <c r="Z113" s="12">
        <f>ROUND(5*MAX(0,(R113-S113-T113-U113-V113-W113-X113-Y113)*{0.6;2;4;5;6;7;9}%-{0;504;3384;6384;10584;17184;36384}),2)</f>
        <v>0</v>
      </c>
      <c r="AB113" s="78">
        <f>VLOOKUP(A:A,'11月工资'!A:BI,61,0)</f>
        <v>83.91</v>
      </c>
      <c r="AC113" s="6">
        <f t="shared" si="9"/>
        <v>0</v>
      </c>
      <c r="AD113">
        <f t="shared" si="10"/>
        <v>5182.41</v>
      </c>
      <c r="AE113">
        <f>VLOOKUP(A:A,'10月奖金'!A:AC,29,0)</f>
        <v>0</v>
      </c>
      <c r="AF113" s="6">
        <f t="shared" si="11"/>
        <v>0</v>
      </c>
      <c r="AG113">
        <f>VLOOKUP(A:A,'10月奖金'!A:AD,30,0)</f>
        <v>5183.4399999999996</v>
      </c>
      <c r="AH113" s="6">
        <f t="shared" si="12"/>
        <v>-1.0299999999997453</v>
      </c>
      <c r="AI113">
        <f>VLOOKUP(A:A,单位分配保留两位小数!B:N,13,0)</f>
        <v>5182.41</v>
      </c>
      <c r="AJ113">
        <f t="shared" si="13"/>
        <v>0</v>
      </c>
      <c r="AK113">
        <f>_xlfn.IFNA(VLOOKUP(A:A,'11月工资'!A:AQ,43,0),0)</f>
        <v>0</v>
      </c>
      <c r="AL113">
        <f t="shared" si="14"/>
        <v>0</v>
      </c>
      <c r="AM113" s="6">
        <f t="shared" si="15"/>
        <v>-1144.2299999999905</v>
      </c>
    </row>
    <row r="114" spans="1:39" x14ac:dyDescent="0.2">
      <c r="A114" s="7">
        <v>9000232</v>
      </c>
      <c r="B114" t="str">
        <f>VLOOKUP(A114,标准表!C:D,2,0)</f>
        <v>阎新杰</v>
      </c>
      <c r="C114" t="str">
        <f>VLOOKUP(A:A,标准表!C:M,11,0)</f>
        <v>信息自动化部</v>
      </c>
      <c r="D114" t="str">
        <f>VLOOKUP($A:$A,标准表!C:E,3,0)</f>
        <v>132223197707162416</v>
      </c>
      <c r="E114" t="str">
        <f>VLOOKUP(A:A,'11月工资'!A:D,4,0)</f>
        <v>6217000180031743986</v>
      </c>
      <c r="F114" t="str">
        <f>VLOOKUP(A:A,'11月工资'!A:F,6,0)</f>
        <v>经营管理-其他</v>
      </c>
      <c r="G114">
        <f>VLOOKUP(A:A,标准表!C:H,6,0)</f>
        <v>0</v>
      </c>
      <c r="H114">
        <f>VLOOKUP(A:A,标准表!C:I,7,0)</f>
        <v>0</v>
      </c>
      <c r="I114">
        <f>VLOOKUP(A:A,标准表!C:J,8,0)</f>
        <v>0</v>
      </c>
      <c r="J114">
        <f>VLOOKUP($A:$A,标准表!C:G,5,0)</f>
        <v>3.6</v>
      </c>
      <c r="L114">
        <f>VLOOKUP(A:A,单位分配保留两位小数!B:I,8,0)</f>
        <v>6116.33</v>
      </c>
      <c r="M114">
        <f>_xlfn.IFNA(VLOOKUP(A:A,单位分配保留两位小数!B:J,9,0),0)</f>
        <v>0</v>
      </c>
      <c r="N114">
        <f>_xlfn.IFNA(VLOOKUP(A:A,单位分配保留两位小数!B:K,10,0),0)</f>
        <v>0</v>
      </c>
      <c r="O114">
        <f>ROUND(_xlfn.IFNA(VLOOKUP(A:A,单位分配保留两位小数!B:L,11,0),0),2)</f>
        <v>0</v>
      </c>
      <c r="Q114">
        <f t="shared" si="8"/>
        <v>6116.33</v>
      </c>
      <c r="R114">
        <f>_xlfn.IFNA(VLOOKUP(A114,'11月工资'!A:AU,47,0),0)+Q114</f>
        <v>105392.09</v>
      </c>
      <c r="S114">
        <f>VLOOKUP(A:A,'11月工资'!A:AW,49,0)</f>
        <v>14000</v>
      </c>
      <c r="T114">
        <f>VLOOKUP(A:A,'11月工资'!A:AZ,52,0)</f>
        <v>11000</v>
      </c>
      <c r="U114">
        <f>VLOOKUP(A:A,'11月工资'!A:BA,53,0)</f>
        <v>0</v>
      </c>
      <c r="V114">
        <f>VLOOKUP(A:A,'11月工资'!A:AX,50,0)</f>
        <v>5500</v>
      </c>
      <c r="W114">
        <f>VLOOKUP(A:A,'11月工资'!A:AY,51,0)</f>
        <v>0</v>
      </c>
      <c r="X114">
        <f>VLOOKUP(A:A,'11月工资'!A:AV,48,0)</f>
        <v>55000</v>
      </c>
      <c r="Y114">
        <f>VLOOKUP(A:A,'11月工资'!A:BB,54,0)</f>
        <v>17879.88</v>
      </c>
      <c r="Z114" s="12">
        <f>ROUND(5*MAX(0,(R114-S114-T114-U114-V114-W114-X114-Y114)*{0.6;2;4;5;6;7;9}%-{0;504;3384;6384;10584;17184;36384}),2)</f>
        <v>60.37</v>
      </c>
      <c r="AB114" s="78">
        <f>VLOOKUP(A:A,'11月工资'!A:BI,61,0)</f>
        <v>102.57</v>
      </c>
      <c r="AC114" s="6">
        <f t="shared" si="9"/>
        <v>0</v>
      </c>
      <c r="AD114">
        <f t="shared" si="10"/>
        <v>6116.33</v>
      </c>
      <c r="AE114">
        <f>VLOOKUP(A:A,'10月奖金'!A:AC,29,0)</f>
        <v>0</v>
      </c>
      <c r="AF114" s="6">
        <f t="shared" si="11"/>
        <v>0</v>
      </c>
      <c r="AG114">
        <f>VLOOKUP(A:A,'10月奖金'!A:AD,30,0)</f>
        <v>6118.16</v>
      </c>
      <c r="AH114" s="6">
        <f t="shared" si="12"/>
        <v>-1.8299999999999272</v>
      </c>
      <c r="AI114">
        <f>VLOOKUP(A:A,单位分配保留两位小数!B:N,13,0)</f>
        <v>6116.33</v>
      </c>
      <c r="AJ114">
        <f t="shared" si="13"/>
        <v>0</v>
      </c>
      <c r="AK114">
        <f>_xlfn.IFNA(VLOOKUP(A:A,'11月工资'!A:AQ,43,0),0)</f>
        <v>0</v>
      </c>
      <c r="AL114">
        <f t="shared" si="14"/>
        <v>0</v>
      </c>
      <c r="AM114" s="6">
        <f t="shared" si="15"/>
        <v>2012.2099999999955</v>
      </c>
    </row>
    <row r="115" spans="1:39" x14ac:dyDescent="0.2">
      <c r="A115" s="7">
        <v>9000234</v>
      </c>
      <c r="B115" t="str">
        <f>VLOOKUP(A115,标准表!C:D,2,0)</f>
        <v>周永刚</v>
      </c>
      <c r="C115" t="str">
        <f>VLOOKUP(A:A,标准表!C:M,11,0)</f>
        <v>信息自动化部</v>
      </c>
      <c r="D115" t="str">
        <f>VLOOKUP($A:$A,标准表!C:E,3,0)</f>
        <v>130224198210168918</v>
      </c>
      <c r="E115" t="str">
        <f>VLOOKUP(A:A,'11月工资'!A:D,4,0)</f>
        <v>6217000180029895491</v>
      </c>
      <c r="F115" t="str">
        <f>VLOOKUP(A:A,'11月工资'!A:F,6,0)</f>
        <v>经营管理-其他</v>
      </c>
      <c r="G115">
        <f>VLOOKUP(A:A,标准表!C:H,6,0)</f>
        <v>0</v>
      </c>
      <c r="H115">
        <f>VLOOKUP(A:A,标准表!C:I,7,0)</f>
        <v>0</v>
      </c>
      <c r="I115">
        <f>VLOOKUP(A:A,标准表!C:J,8,0)</f>
        <v>0</v>
      </c>
      <c r="J115">
        <f>VLOOKUP($A:$A,标准表!C:G,5,0)</f>
        <v>4.5</v>
      </c>
      <c r="L115">
        <f>VLOOKUP(A:A,单位分配保留两位小数!B:I,8,0)</f>
        <v>7645.41</v>
      </c>
      <c r="M115">
        <f>_xlfn.IFNA(VLOOKUP(A:A,单位分配保留两位小数!B:J,9,0),0)</f>
        <v>0</v>
      </c>
      <c r="N115">
        <f>_xlfn.IFNA(VLOOKUP(A:A,单位分配保留两位小数!B:K,10,0),0)</f>
        <v>0</v>
      </c>
      <c r="O115">
        <f>ROUND(_xlfn.IFNA(VLOOKUP(A:A,单位分配保留两位小数!B:L,11,0),0),2)</f>
        <v>0</v>
      </c>
      <c r="Q115">
        <f t="shared" si="8"/>
        <v>7645.41</v>
      </c>
      <c r="R115">
        <f>_xlfn.IFNA(VLOOKUP(A115,'11月工资'!A:AU,47,0),0)+Q115</f>
        <v>122730.81</v>
      </c>
      <c r="S115">
        <f>VLOOKUP(A:A,'11月工资'!A:AW,49,0)</f>
        <v>11000</v>
      </c>
      <c r="T115">
        <f>VLOOKUP(A:A,'11月工资'!A:AZ,52,0)</f>
        <v>11000</v>
      </c>
      <c r="U115">
        <f>VLOOKUP(A:A,'11月工资'!A:BA,53,0)</f>
        <v>0</v>
      </c>
      <c r="V115">
        <f>VLOOKUP(A:A,'11月工资'!A:AX,50,0)</f>
        <v>11000</v>
      </c>
      <c r="W115">
        <f>VLOOKUP(A:A,'11月工资'!A:AY,51,0)</f>
        <v>0</v>
      </c>
      <c r="X115">
        <f>VLOOKUP(A:A,'11月工资'!A:AV,48,0)</f>
        <v>55000</v>
      </c>
      <c r="Y115">
        <f>VLOOKUP(A:A,'11月工资'!A:BB,54,0)</f>
        <v>19041.13</v>
      </c>
      <c r="Z115" s="12">
        <f>ROUND(5*MAX(0,(R115-S115-T115-U115-V115-W115-X115-Y115)*{0.6;2;4;5;6;7;9}%-{0;504;3384;6384;10584;17184;36384}),2)</f>
        <v>470.69</v>
      </c>
      <c r="AB115" s="78">
        <f>VLOOKUP(A:A,'11月工资'!A:BI,61,0)</f>
        <v>429.65</v>
      </c>
      <c r="AC115" s="6">
        <f t="shared" si="9"/>
        <v>41.04</v>
      </c>
      <c r="AD115">
        <f t="shared" si="10"/>
        <v>7604.37</v>
      </c>
      <c r="AE115">
        <f>VLOOKUP(A:A,'10月奖金'!A:AC,29,0)</f>
        <v>34.020000000000003</v>
      </c>
      <c r="AF115" s="6">
        <f t="shared" si="11"/>
        <v>7.019999999999996</v>
      </c>
      <c r="AG115">
        <f>VLOOKUP(A:A,'10月奖金'!A:AD,30,0)</f>
        <v>7613.69</v>
      </c>
      <c r="AH115" s="6">
        <f t="shared" si="12"/>
        <v>-9.319999999999709</v>
      </c>
      <c r="AI115">
        <f>VLOOKUP(A:A,单位分配保留两位小数!B:N,13,0)</f>
        <v>7645.41</v>
      </c>
      <c r="AJ115">
        <f t="shared" si="13"/>
        <v>0</v>
      </c>
      <c r="AK115">
        <f>_xlfn.IFNA(VLOOKUP(A:A,'11月工资'!A:AQ,43,0),0)</f>
        <v>0</v>
      </c>
      <c r="AL115">
        <f t="shared" si="14"/>
        <v>41.04</v>
      </c>
      <c r="AM115" s="6">
        <f t="shared" si="15"/>
        <v>15689.679999999997</v>
      </c>
    </row>
    <row r="116" spans="1:39" x14ac:dyDescent="0.2">
      <c r="A116" s="7">
        <v>9000235</v>
      </c>
      <c r="B116" t="str">
        <f>VLOOKUP(A116,标准表!C:D,2,0)</f>
        <v>万振旭</v>
      </c>
      <c r="C116" t="str">
        <f>VLOOKUP(A:A,标准表!C:M,11,0)</f>
        <v>信息自动化部</v>
      </c>
      <c r="D116" t="str">
        <f>VLOOKUP($A:$A,标准表!C:E,3,0)</f>
        <v>142201199012069170</v>
      </c>
      <c r="E116" t="str">
        <f>VLOOKUP(A:A,'11月工资'!A:D,4,0)</f>
        <v>6217000180031735818</v>
      </c>
      <c r="F116" t="str">
        <f>VLOOKUP(A:A,'11月工资'!A:F,6,0)</f>
        <v>经营管理-其他</v>
      </c>
      <c r="G116">
        <f>VLOOKUP(A:A,标准表!C:H,6,0)</f>
        <v>0</v>
      </c>
      <c r="H116">
        <f>VLOOKUP(A:A,标准表!C:I,7,0)</f>
        <v>0</v>
      </c>
      <c r="I116">
        <f>VLOOKUP(A:A,标准表!C:J,8,0)</f>
        <v>0</v>
      </c>
      <c r="J116">
        <f>VLOOKUP($A:$A,标准表!C:G,5,0)</f>
        <v>3.6</v>
      </c>
      <c r="L116">
        <f>VLOOKUP(A:A,单位分配保留两位小数!B:I,8,0)</f>
        <v>6116.33</v>
      </c>
      <c r="M116">
        <f>_xlfn.IFNA(VLOOKUP(A:A,单位分配保留两位小数!B:J,9,0),0)</f>
        <v>0</v>
      </c>
      <c r="N116">
        <f>_xlfn.IFNA(VLOOKUP(A:A,单位分配保留两位小数!B:K,10,0),0)</f>
        <v>0</v>
      </c>
      <c r="O116">
        <f>ROUND(_xlfn.IFNA(VLOOKUP(A:A,单位分配保留两位小数!B:L,11,0),0),2)</f>
        <v>0</v>
      </c>
      <c r="Q116">
        <f t="shared" si="8"/>
        <v>6116.33</v>
      </c>
      <c r="R116">
        <f>_xlfn.IFNA(VLOOKUP(A116,'11月工资'!A:AU,47,0),0)+Q116</f>
        <v>103491.48</v>
      </c>
      <c r="S116">
        <f>VLOOKUP(A:A,'11月工资'!A:AW,49,0)</f>
        <v>0</v>
      </c>
      <c r="T116">
        <f>VLOOKUP(A:A,'11月工资'!A:AZ,52,0)</f>
        <v>0</v>
      </c>
      <c r="U116">
        <f>VLOOKUP(A:A,'11月工资'!A:BA,53,0)</f>
        <v>0</v>
      </c>
      <c r="V116">
        <f>VLOOKUP(A:A,'11月工资'!A:AX,50,0)</f>
        <v>0</v>
      </c>
      <c r="W116">
        <f>VLOOKUP(A:A,'11月工资'!A:AY,51,0)</f>
        <v>0</v>
      </c>
      <c r="X116">
        <f>VLOOKUP(A:A,'11月工资'!A:AV,48,0)</f>
        <v>55000</v>
      </c>
      <c r="Y116">
        <f>VLOOKUP(A:A,'11月工资'!A:BB,54,0)</f>
        <v>13607.81</v>
      </c>
      <c r="Z116" s="12">
        <f>ROUND(5*MAX(0,(R116-S116-T116-U116-V116-W116-X116-Y116)*{0.6;2;4;5;6;7;9}%-{0;504;3384;6384;10584;17184;36384}),2)</f>
        <v>1046.51</v>
      </c>
      <c r="AB116" s="78">
        <f>VLOOKUP(A:A,'11月工资'!A:BI,61,0)</f>
        <v>951.5</v>
      </c>
      <c r="AC116" s="6">
        <f t="shared" si="9"/>
        <v>95.01</v>
      </c>
      <c r="AD116">
        <f t="shared" si="10"/>
        <v>6021.32</v>
      </c>
      <c r="AE116">
        <f>VLOOKUP(A:A,'10月奖金'!A:AC,29,0)</f>
        <v>95.91</v>
      </c>
      <c r="AF116" s="6">
        <f t="shared" si="11"/>
        <v>-0.89999999999999147</v>
      </c>
      <c r="AG116">
        <f>VLOOKUP(A:A,'10月奖金'!A:AD,30,0)</f>
        <v>6022.25</v>
      </c>
      <c r="AH116" s="6">
        <f t="shared" si="12"/>
        <v>-0.93000000000029104</v>
      </c>
      <c r="AI116">
        <f>VLOOKUP(A:A,单位分配保留两位小数!B:N,13,0)</f>
        <v>6116.33</v>
      </c>
      <c r="AJ116">
        <f t="shared" si="13"/>
        <v>0</v>
      </c>
      <c r="AK116">
        <f>_xlfn.IFNA(VLOOKUP(A:A,'11月工资'!A:AQ,43,0),0)</f>
        <v>0</v>
      </c>
      <c r="AL116">
        <f t="shared" si="14"/>
        <v>95.01</v>
      </c>
      <c r="AM116" s="6">
        <f t="shared" si="15"/>
        <v>34883.67</v>
      </c>
    </row>
    <row r="117" spans="1:39" x14ac:dyDescent="0.2">
      <c r="A117" s="7">
        <v>9000236</v>
      </c>
      <c r="B117" t="str">
        <f>VLOOKUP(A117,标准表!C:D,2,0)</f>
        <v>梁栋</v>
      </c>
      <c r="C117" t="str">
        <f>VLOOKUP(A:A,标准表!C:M,11,0)</f>
        <v>信息自动化部</v>
      </c>
      <c r="D117" t="str">
        <f>VLOOKUP($A:$A,标准表!C:E,3,0)</f>
        <v>130224198211161515</v>
      </c>
      <c r="E117" t="str">
        <f>VLOOKUP(A:A,'11月工资'!A:D,4,0)</f>
        <v>6217000180029895525</v>
      </c>
      <c r="F117" t="str">
        <f>VLOOKUP(A:A,'11月工资'!A:F,6,0)</f>
        <v>经营管理-其他</v>
      </c>
      <c r="G117">
        <f>VLOOKUP(A:A,标准表!C:H,6,0)</f>
        <v>0</v>
      </c>
      <c r="H117">
        <f>VLOOKUP(A:A,标准表!C:I,7,0)</f>
        <v>0</v>
      </c>
      <c r="I117">
        <f>VLOOKUP(A:A,标准表!C:J,8,0)</f>
        <v>0</v>
      </c>
      <c r="J117">
        <f>VLOOKUP($A:$A,标准表!C:G,5,0)</f>
        <v>3.6</v>
      </c>
      <c r="L117">
        <f>VLOOKUP(A:A,单位分配保留两位小数!B:I,8,0)</f>
        <v>6116.33</v>
      </c>
      <c r="M117">
        <f>_xlfn.IFNA(VLOOKUP(A:A,单位分配保留两位小数!B:J,9,0),0)</f>
        <v>0</v>
      </c>
      <c r="N117">
        <f>_xlfn.IFNA(VLOOKUP(A:A,单位分配保留两位小数!B:K,10,0),0)</f>
        <v>500</v>
      </c>
      <c r="O117">
        <f>ROUND(_xlfn.IFNA(VLOOKUP(A:A,单位分配保留两位小数!B:L,11,0),0),2)</f>
        <v>0</v>
      </c>
      <c r="Q117">
        <f t="shared" si="8"/>
        <v>6616.33</v>
      </c>
      <c r="R117">
        <f>_xlfn.IFNA(VLOOKUP(A117,'11月工资'!A:AU,47,0),0)+Q117</f>
        <v>104383.83</v>
      </c>
      <c r="S117">
        <f>VLOOKUP(A:A,'11月工资'!A:AW,49,0)</f>
        <v>0</v>
      </c>
      <c r="T117">
        <f>VLOOKUP(A:A,'11月工资'!A:AZ,52,0)</f>
        <v>0</v>
      </c>
      <c r="U117">
        <f>VLOOKUP(A:A,'11月工资'!A:BA,53,0)</f>
        <v>0</v>
      </c>
      <c r="V117">
        <f>VLOOKUP(A:A,'11月工资'!A:AX,50,0)</f>
        <v>0</v>
      </c>
      <c r="W117">
        <f>VLOOKUP(A:A,'11月工资'!A:AY,51,0)</f>
        <v>0</v>
      </c>
      <c r="X117">
        <f>VLOOKUP(A:A,'11月工资'!A:AV,48,0)</f>
        <v>55000</v>
      </c>
      <c r="Y117">
        <f>VLOOKUP(A:A,'11月工资'!A:BB,54,0)</f>
        <v>17427.13</v>
      </c>
      <c r="Z117" s="12">
        <f>ROUND(5*MAX(0,(R117-S117-T117-U117-V117-W117-X117-Y117)*{0.6;2;4;5;6;7;9}%-{0;504;3384;6384;10584;17184;36384}),2)</f>
        <v>958.7</v>
      </c>
      <c r="AB117" s="78">
        <f>VLOOKUP(A:A,'11月工资'!A:BI,61,0)</f>
        <v>857.45</v>
      </c>
      <c r="AC117" s="6">
        <f t="shared" si="9"/>
        <v>101.25</v>
      </c>
      <c r="AD117">
        <f t="shared" si="10"/>
        <v>6515.08</v>
      </c>
      <c r="AE117">
        <f>VLOOKUP(A:A,'10月奖金'!A:AC,29,0)</f>
        <v>89.01</v>
      </c>
      <c r="AF117" s="6">
        <f t="shared" si="11"/>
        <v>12.239999999999995</v>
      </c>
      <c r="AG117">
        <f>VLOOKUP(A:A,'10月奖金'!A:AD,30,0)</f>
        <v>6029.15</v>
      </c>
      <c r="AH117" s="6">
        <f t="shared" si="12"/>
        <v>485.93000000000029</v>
      </c>
      <c r="AI117">
        <f>VLOOKUP(A:A,单位分配保留两位小数!B:N,13,0)</f>
        <v>6616.33</v>
      </c>
      <c r="AJ117">
        <f t="shared" si="13"/>
        <v>0</v>
      </c>
      <c r="AK117">
        <f>_xlfn.IFNA(VLOOKUP(A:A,'11月工资'!A:AQ,43,0),0)</f>
        <v>0</v>
      </c>
      <c r="AL117">
        <f t="shared" si="14"/>
        <v>101.25</v>
      </c>
      <c r="AM117" s="6">
        <f t="shared" si="15"/>
        <v>31956.7</v>
      </c>
    </row>
    <row r="118" spans="1:39" x14ac:dyDescent="0.2">
      <c r="A118" s="7">
        <v>9000241</v>
      </c>
      <c r="B118" t="str">
        <f>VLOOKUP(A118,标准表!C:D,2,0)</f>
        <v>刘光</v>
      </c>
      <c r="C118" t="str">
        <f>VLOOKUP(A:A,标准表!C:M,11,0)</f>
        <v>信息自动化部</v>
      </c>
      <c r="D118" t="str">
        <f>VLOOKUP($A:$A,标准表!C:E,3,0)</f>
        <v>131124198408070233</v>
      </c>
      <c r="E118" t="str">
        <f>VLOOKUP(A:A,'11月工资'!A:D,4,0)</f>
        <v>6217000180031744810</v>
      </c>
      <c r="F118" t="str">
        <f>VLOOKUP(A:A,'11月工资'!A:F,6,0)</f>
        <v>专业技术人员</v>
      </c>
      <c r="G118">
        <f>VLOOKUP(A:A,标准表!C:H,6,0)</f>
        <v>0</v>
      </c>
      <c r="H118">
        <f>VLOOKUP(A:A,标准表!C:I,7,0)</f>
        <v>0</v>
      </c>
      <c r="I118">
        <f>VLOOKUP(A:A,标准表!C:J,8,0)</f>
        <v>0</v>
      </c>
      <c r="J118">
        <f>VLOOKUP($A:$A,标准表!C:G,5,0)</f>
        <v>3.05</v>
      </c>
      <c r="L118">
        <f>VLOOKUP(A:A,单位分配保留两位小数!B:I,8,0)</f>
        <v>5181.8900000000003</v>
      </c>
      <c r="M118">
        <f>_xlfn.IFNA(VLOOKUP(A:A,单位分配保留两位小数!B:J,9,0),0)</f>
        <v>0</v>
      </c>
      <c r="N118">
        <f>_xlfn.IFNA(VLOOKUP(A:A,单位分配保留两位小数!B:K,10,0),0)</f>
        <v>0</v>
      </c>
      <c r="O118">
        <f>ROUND(_xlfn.IFNA(VLOOKUP(A:A,单位分配保留两位小数!B:L,11,0),0),2)</f>
        <v>0</v>
      </c>
      <c r="Q118">
        <f t="shared" si="8"/>
        <v>5181.8900000000003</v>
      </c>
      <c r="R118">
        <f>_xlfn.IFNA(VLOOKUP(A118,'11月工资'!A:AU,47,0),0)+Q118</f>
        <v>92901.94</v>
      </c>
      <c r="S118">
        <f>VLOOKUP(A:A,'11月工资'!A:AW,49,0)</f>
        <v>11000</v>
      </c>
      <c r="T118">
        <f>VLOOKUP(A:A,'11月工资'!A:AZ,52,0)</f>
        <v>11000</v>
      </c>
      <c r="U118">
        <f>VLOOKUP(A:A,'11月工资'!A:BA,53,0)</f>
        <v>0</v>
      </c>
      <c r="V118">
        <f>VLOOKUP(A:A,'11月工资'!A:AX,50,0)</f>
        <v>0</v>
      </c>
      <c r="W118">
        <f>VLOOKUP(A:A,'11月工资'!A:AY,51,0)</f>
        <v>0</v>
      </c>
      <c r="X118">
        <f>VLOOKUP(A:A,'11月工资'!A:AV,48,0)</f>
        <v>55000</v>
      </c>
      <c r="Y118">
        <f>VLOOKUP(A:A,'11月工资'!A:BB,54,0)</f>
        <v>11720.93</v>
      </c>
      <c r="Z118" s="12">
        <f>ROUND(5*MAX(0,(R118-S118-T118-U118-V118-W118-X118-Y118)*{0.6;2;4;5;6;7;9}%-{0;504;3384;6384;10584;17184;36384}),2)</f>
        <v>125.43</v>
      </c>
      <c r="AB118" s="78">
        <f>VLOOKUP(A:A,'11月工资'!A:BI,61,0)</f>
        <v>114.98</v>
      </c>
      <c r="AC118" s="6">
        <f t="shared" si="9"/>
        <v>10.45</v>
      </c>
      <c r="AD118">
        <f t="shared" si="10"/>
        <v>5171.4400000000005</v>
      </c>
      <c r="AE118">
        <f>VLOOKUP(A:A,'10月奖金'!A:AC,29,0)</f>
        <v>7.39</v>
      </c>
      <c r="AF118" s="6">
        <f t="shared" si="11"/>
        <v>3.0599999999999996</v>
      </c>
      <c r="AG118">
        <f>VLOOKUP(A:A,'10月奖金'!A:AD,30,0)</f>
        <v>5176.0499999999993</v>
      </c>
      <c r="AH118" s="6">
        <f t="shared" si="12"/>
        <v>-4.6099999999987631</v>
      </c>
      <c r="AI118">
        <f>VLOOKUP(A:A,单位分配保留两位小数!B:N,13,0)</f>
        <v>5181.8900000000003</v>
      </c>
      <c r="AJ118">
        <f t="shared" si="13"/>
        <v>0</v>
      </c>
      <c r="AK118">
        <f>_xlfn.IFNA(VLOOKUP(A:A,'11月工资'!A:AQ,43,0),0)</f>
        <v>0</v>
      </c>
      <c r="AL118">
        <f t="shared" si="14"/>
        <v>10.45</v>
      </c>
      <c r="AM118" s="6">
        <f t="shared" si="15"/>
        <v>4181.010000000002</v>
      </c>
    </row>
    <row r="119" spans="1:39" x14ac:dyDescent="0.2">
      <c r="A119" s="7">
        <v>9000243</v>
      </c>
      <c r="B119" t="str">
        <f>VLOOKUP(A119,标准表!C:D,2,0)</f>
        <v>唱春占</v>
      </c>
      <c r="C119" t="str">
        <f>VLOOKUP(A:A,标准表!C:M,11,0)</f>
        <v>信息自动化部</v>
      </c>
      <c r="D119" t="str">
        <f>VLOOKUP($A:$A,标准表!C:E,3,0)</f>
        <v>130324197708220016</v>
      </c>
      <c r="E119" t="str">
        <f>VLOOKUP(A:A,'11月工资'!A:D,4,0)</f>
        <v>6217000180031735305</v>
      </c>
      <c r="F119" t="str">
        <f>VLOOKUP(A:A,'11月工资'!A:F,6,0)</f>
        <v>经营管理-其他</v>
      </c>
      <c r="G119">
        <f>VLOOKUP(A:A,标准表!C:H,6,0)</f>
        <v>0</v>
      </c>
      <c r="H119">
        <f>VLOOKUP(A:A,标准表!C:I,7,0)</f>
        <v>0</v>
      </c>
      <c r="I119">
        <f>VLOOKUP(A:A,标准表!C:J,8,0)</f>
        <v>0</v>
      </c>
      <c r="J119">
        <f>VLOOKUP($A:$A,标准表!C:G,5,0)</f>
        <v>4.5</v>
      </c>
      <c r="L119">
        <f>VLOOKUP(A:A,单位分配保留两位小数!B:I,8,0)</f>
        <v>7645.41</v>
      </c>
      <c r="M119">
        <f>_xlfn.IFNA(VLOOKUP(A:A,单位分配保留两位小数!B:J,9,0),0)</f>
        <v>0</v>
      </c>
      <c r="N119">
        <f>_xlfn.IFNA(VLOOKUP(A:A,单位分配保留两位小数!B:K,10,0),0)</f>
        <v>0</v>
      </c>
      <c r="O119">
        <f>ROUND(_xlfn.IFNA(VLOOKUP(A:A,单位分配保留两位小数!B:L,11,0),0),2)</f>
        <v>0</v>
      </c>
      <c r="Q119">
        <f t="shared" si="8"/>
        <v>7645.41</v>
      </c>
      <c r="R119">
        <f>_xlfn.IFNA(VLOOKUP(A119,'11月工资'!A:AU,47,0),0)+Q119</f>
        <v>127666.3</v>
      </c>
      <c r="S119">
        <f>VLOOKUP(A:A,'11月工资'!A:AW,49,0)</f>
        <v>11000</v>
      </c>
      <c r="T119">
        <f>VLOOKUP(A:A,'11月工资'!A:AZ,52,0)</f>
        <v>11000</v>
      </c>
      <c r="U119">
        <f>VLOOKUP(A:A,'11月工资'!A:BA,53,0)</f>
        <v>0</v>
      </c>
      <c r="V119">
        <f>VLOOKUP(A:A,'11月工资'!A:AX,50,0)</f>
        <v>11000</v>
      </c>
      <c r="W119">
        <f>VLOOKUP(A:A,'11月工资'!A:AY,51,0)</f>
        <v>0</v>
      </c>
      <c r="X119">
        <f>VLOOKUP(A:A,'11月工资'!A:AV,48,0)</f>
        <v>55000</v>
      </c>
      <c r="Y119">
        <f>VLOOKUP(A:A,'11月工资'!A:BB,54,0)</f>
        <v>22331.31</v>
      </c>
      <c r="Z119" s="12">
        <f>ROUND(5*MAX(0,(R119-S119-T119-U119-V119-W119-X119-Y119)*{0.6;2;4;5;6;7;9}%-{0;504;3384;6384;10584;17184;36384}),2)</f>
        <v>520.04999999999995</v>
      </c>
      <c r="AB119" s="78">
        <f>VLOOKUP(A:A,'11月工资'!A:BI,61,0)</f>
        <v>474.72</v>
      </c>
      <c r="AC119" s="6">
        <f t="shared" si="9"/>
        <v>45.33</v>
      </c>
      <c r="AD119">
        <f t="shared" si="10"/>
        <v>7600.08</v>
      </c>
      <c r="AE119">
        <f>VLOOKUP(A:A,'10月奖金'!A:AC,29,0)</f>
        <v>55.84</v>
      </c>
      <c r="AF119" s="6">
        <f t="shared" si="11"/>
        <v>-10.510000000000005</v>
      </c>
      <c r="AG119">
        <f>VLOOKUP(A:A,'10月奖金'!A:AD,30,0)</f>
        <v>7591.87</v>
      </c>
      <c r="AH119" s="6">
        <f t="shared" si="12"/>
        <v>8.2100000000000364</v>
      </c>
      <c r="AI119">
        <f>VLOOKUP(A:A,单位分配保留两位小数!B:N,13,0)</f>
        <v>7645.41</v>
      </c>
      <c r="AJ119">
        <f t="shared" si="13"/>
        <v>0</v>
      </c>
      <c r="AK119">
        <f>_xlfn.IFNA(VLOOKUP(A:A,'11月工资'!A:AQ,43,0),0)</f>
        <v>0</v>
      </c>
      <c r="AL119">
        <f t="shared" si="14"/>
        <v>45.33</v>
      </c>
      <c r="AM119" s="6">
        <f t="shared" si="15"/>
        <v>17334.990000000002</v>
      </c>
    </row>
    <row r="120" spans="1:39" x14ac:dyDescent="0.2">
      <c r="A120" s="7">
        <v>9000247</v>
      </c>
      <c r="B120" t="str">
        <f>VLOOKUP(A120,标准表!C:D,2,0)</f>
        <v>崔宝民</v>
      </c>
      <c r="C120" t="str">
        <f>VLOOKUP(A:A,标准表!C:M,11,0)</f>
        <v>技术创新部</v>
      </c>
      <c r="D120" t="str">
        <f>VLOOKUP($A:$A,标准表!C:E,3,0)</f>
        <v>130223197203084010</v>
      </c>
      <c r="E120" t="str">
        <f>VLOOKUP(A:A,'11月工资'!A:D,4,0)</f>
        <v>6217000180022955029</v>
      </c>
      <c r="F120" t="str">
        <f>VLOOKUP(A:A,'11月工资'!A:F,6,0)</f>
        <v>专业技术人员</v>
      </c>
      <c r="G120">
        <f>VLOOKUP(A:A,标准表!C:H,6,0)</f>
        <v>0</v>
      </c>
      <c r="H120">
        <f>VLOOKUP(A:A,标准表!C:I,7,0)</f>
        <v>0</v>
      </c>
      <c r="I120">
        <f>VLOOKUP(A:A,标准表!C:J,8,0)</f>
        <v>0</v>
      </c>
      <c r="J120">
        <f>VLOOKUP($A:$A,标准表!C:G,5,0)</f>
        <v>3.6</v>
      </c>
      <c r="L120">
        <f>VLOOKUP(A:A,单位分配保留两位小数!B:I,8,0)</f>
        <v>6116.94</v>
      </c>
      <c r="M120">
        <f>_xlfn.IFNA(VLOOKUP(A:A,单位分配保留两位小数!B:J,9,0),0)</f>
        <v>0</v>
      </c>
      <c r="N120">
        <f>_xlfn.IFNA(VLOOKUP(A:A,单位分配保留两位小数!B:K,10,0),0)</f>
        <v>0</v>
      </c>
      <c r="O120">
        <f>ROUND(_xlfn.IFNA(VLOOKUP(A:A,单位分配保留两位小数!B:L,11,0),0),2)</f>
        <v>0</v>
      </c>
      <c r="Q120">
        <f t="shared" si="8"/>
        <v>6116.94</v>
      </c>
      <c r="R120">
        <f>_xlfn.IFNA(VLOOKUP(A120,'11月工资'!A:AU,47,0),0)+Q120</f>
        <v>109800.41</v>
      </c>
      <c r="S120">
        <f>VLOOKUP(A:A,'11月工资'!A:AW,49,0)</f>
        <v>11000</v>
      </c>
      <c r="T120">
        <f>VLOOKUP(A:A,'11月工资'!A:AZ,52,0)</f>
        <v>0</v>
      </c>
      <c r="U120">
        <f>VLOOKUP(A:A,'11月工资'!A:BA,53,0)</f>
        <v>0</v>
      </c>
      <c r="V120">
        <f>VLOOKUP(A:A,'11月工资'!A:AX,50,0)</f>
        <v>11000</v>
      </c>
      <c r="W120">
        <f>VLOOKUP(A:A,'11月工资'!A:AY,51,0)</f>
        <v>0</v>
      </c>
      <c r="X120">
        <f>VLOOKUP(A:A,'11月工资'!A:AV,48,0)</f>
        <v>55000</v>
      </c>
      <c r="Y120">
        <f>VLOOKUP(A:A,'11月工资'!A:BB,54,0)</f>
        <v>18911.75</v>
      </c>
      <c r="Z120" s="12">
        <f>ROUND(5*MAX(0,(R120-S120-T120-U120-V120-W120-X120-Y120)*{0.6;2;4;5;6;7;9}%-{0;504;3384;6384;10584;17184;36384}),2)</f>
        <v>416.66</v>
      </c>
      <c r="AB120" s="78">
        <f>VLOOKUP(A:A,'11月工资'!A:BI,61,0)</f>
        <v>359.57</v>
      </c>
      <c r="AC120" s="6">
        <f t="shared" si="9"/>
        <v>57.09</v>
      </c>
      <c r="AD120">
        <f t="shared" si="10"/>
        <v>6059.8499999999995</v>
      </c>
      <c r="AE120">
        <f>VLOOKUP(A:A,'10月奖金'!A:AC,29,0)</f>
        <v>40.229999999999997</v>
      </c>
      <c r="AF120" s="6">
        <f t="shared" si="11"/>
        <v>16.860000000000007</v>
      </c>
      <c r="AG120">
        <f>VLOOKUP(A:A,'10月奖金'!A:AD,30,0)</f>
        <v>6077.93</v>
      </c>
      <c r="AH120" s="6">
        <f t="shared" si="12"/>
        <v>-18.080000000000837</v>
      </c>
      <c r="AI120">
        <f>VLOOKUP(A:A,单位分配保留两位小数!B:N,13,0)</f>
        <v>6116.94</v>
      </c>
      <c r="AJ120">
        <f t="shared" si="13"/>
        <v>0</v>
      </c>
      <c r="AK120">
        <f>_xlfn.IFNA(VLOOKUP(A:A,'11月工资'!A:AQ,43,0),0)</f>
        <v>0</v>
      </c>
      <c r="AL120">
        <f t="shared" si="14"/>
        <v>57.09</v>
      </c>
      <c r="AM120" s="6">
        <f t="shared" si="15"/>
        <v>13888.660000000003</v>
      </c>
    </row>
    <row r="121" spans="1:39" x14ac:dyDescent="0.2">
      <c r="A121" s="7">
        <v>9000248</v>
      </c>
      <c r="B121" t="str">
        <f>VLOOKUP(A121,标准表!C:D,2,0)</f>
        <v>臧振东</v>
      </c>
      <c r="C121" t="str">
        <f>VLOOKUP(A:A,标准表!C:M,11,0)</f>
        <v>技术创新部</v>
      </c>
      <c r="D121" t="str">
        <f>VLOOKUP($A:$A,标准表!C:E,3,0)</f>
        <v>130225197608176119</v>
      </c>
      <c r="E121" t="str">
        <f>VLOOKUP(A:A,'11月工资'!A:D,4,0)</f>
        <v>6217000180021628171</v>
      </c>
      <c r="F121" t="str">
        <f>VLOOKUP(A:A,'11月工资'!A:F,6,0)</f>
        <v>经营管理-其他</v>
      </c>
      <c r="G121">
        <f>VLOOKUP(A:A,标准表!C:H,6,0)</f>
        <v>0</v>
      </c>
      <c r="H121">
        <f>VLOOKUP(A:A,标准表!C:I,7,0)</f>
        <v>0</v>
      </c>
      <c r="I121">
        <f>VLOOKUP(A:A,标准表!C:J,8,0)</f>
        <v>0</v>
      </c>
      <c r="J121">
        <f>VLOOKUP($A:$A,标准表!C:G,5,0)</f>
        <v>3.6</v>
      </c>
      <c r="L121">
        <f>VLOOKUP(A:A,单位分配保留两位小数!B:I,8,0)</f>
        <v>6116.94</v>
      </c>
      <c r="M121">
        <f>_xlfn.IFNA(VLOOKUP(A:A,单位分配保留两位小数!B:J,9,0),0)</f>
        <v>0</v>
      </c>
      <c r="N121">
        <f>_xlfn.IFNA(VLOOKUP(A:A,单位分配保留两位小数!B:K,10,0),0)</f>
        <v>0</v>
      </c>
      <c r="O121">
        <f>ROUND(_xlfn.IFNA(VLOOKUP(A:A,单位分配保留两位小数!B:L,11,0),0),2)</f>
        <v>0</v>
      </c>
      <c r="Q121">
        <f t="shared" si="8"/>
        <v>6116.94</v>
      </c>
      <c r="R121">
        <f>_xlfn.IFNA(VLOOKUP(A121,'11月工资'!A:AU,47,0),0)+Q121</f>
        <v>105093.61</v>
      </c>
      <c r="S121">
        <f>VLOOKUP(A:A,'11月工资'!A:AW,49,0)</f>
        <v>11000</v>
      </c>
      <c r="T121">
        <f>VLOOKUP(A:A,'11月工资'!A:AZ,52,0)</f>
        <v>6000</v>
      </c>
      <c r="U121">
        <f>VLOOKUP(A:A,'11月工资'!A:BA,53,0)</f>
        <v>0</v>
      </c>
      <c r="V121">
        <f>VLOOKUP(A:A,'11月工资'!A:AX,50,0)</f>
        <v>11000</v>
      </c>
      <c r="W121">
        <f>VLOOKUP(A:A,'11月工资'!A:AY,51,0)</f>
        <v>0</v>
      </c>
      <c r="X121">
        <f>VLOOKUP(A:A,'11月工资'!A:AV,48,0)</f>
        <v>55000</v>
      </c>
      <c r="Y121">
        <f>VLOOKUP(A:A,'11月工资'!A:BB,54,0)</f>
        <v>14330.44</v>
      </c>
      <c r="Z121" s="12">
        <f>ROUND(5*MAX(0,(R121-S121-T121-U121-V121-W121-X121-Y121)*{0.6;2;4;5;6;7;9}%-{0;504;3384;6384;10584;17184;36384}),2)</f>
        <v>232.9</v>
      </c>
      <c r="AB121" s="78">
        <f>VLOOKUP(A:A,'11月工资'!A:BI,61,0)</f>
        <v>198.56</v>
      </c>
      <c r="AC121" s="6">
        <f t="shared" si="9"/>
        <v>34.340000000000003</v>
      </c>
      <c r="AD121">
        <f t="shared" si="10"/>
        <v>6082.5999999999995</v>
      </c>
      <c r="AE121">
        <f>VLOOKUP(A:A,'10月奖金'!A:AC,29,0)</f>
        <v>23.32</v>
      </c>
      <c r="AF121" s="6">
        <f t="shared" si="11"/>
        <v>11.020000000000003</v>
      </c>
      <c r="AG121">
        <f>VLOOKUP(A:A,'10月奖金'!A:AD,30,0)</f>
        <v>6094.84</v>
      </c>
      <c r="AH121" s="6">
        <f t="shared" si="12"/>
        <v>-12.240000000000691</v>
      </c>
      <c r="AI121">
        <f>VLOOKUP(A:A,单位分配保留两位小数!B:N,13,0)</f>
        <v>6116.94</v>
      </c>
      <c r="AJ121">
        <f t="shared" si="13"/>
        <v>0</v>
      </c>
      <c r="AK121">
        <f>_xlfn.IFNA(VLOOKUP(A:A,'11月工资'!A:AQ,43,0),0)</f>
        <v>0</v>
      </c>
      <c r="AL121">
        <f t="shared" si="14"/>
        <v>34.340000000000003</v>
      </c>
      <c r="AM121" s="6">
        <f t="shared" si="15"/>
        <v>7763.17</v>
      </c>
    </row>
    <row r="122" spans="1:39" x14ac:dyDescent="0.2">
      <c r="A122" s="7">
        <v>9000249</v>
      </c>
      <c r="B122" t="str">
        <f>VLOOKUP(A122,标准表!C:D,2,0)</f>
        <v>李文刚</v>
      </c>
      <c r="C122" t="str">
        <f>VLOOKUP(A:A,标准表!C:M,11,0)</f>
        <v>技术创新部</v>
      </c>
      <c r="D122" t="str">
        <f>VLOOKUP($A:$A,标准表!C:E,3,0)</f>
        <v>13022519700321213X</v>
      </c>
      <c r="E122" t="str">
        <f>VLOOKUP(A:A,'11月工资'!A:D,4,0)</f>
        <v>6217000180021627967</v>
      </c>
      <c r="F122" t="str">
        <f>VLOOKUP(A:A,'11月工资'!A:F,6,0)</f>
        <v>经营管理-其他</v>
      </c>
      <c r="G122">
        <f>VLOOKUP(A:A,标准表!C:H,6,0)</f>
        <v>0</v>
      </c>
      <c r="H122">
        <f>VLOOKUP(A:A,标准表!C:I,7,0)</f>
        <v>0</v>
      </c>
      <c r="I122">
        <f>VLOOKUP(A:A,标准表!C:J,8,0)</f>
        <v>0</v>
      </c>
      <c r="J122">
        <f>VLOOKUP($A:$A,标准表!C:G,5,0)</f>
        <v>4.5</v>
      </c>
      <c r="L122">
        <f>VLOOKUP(A:A,单位分配保留两位小数!B:I,8,0)</f>
        <v>7646.16</v>
      </c>
      <c r="M122">
        <f>_xlfn.IFNA(VLOOKUP(A:A,单位分配保留两位小数!B:J,9,0),0)</f>
        <v>0</v>
      </c>
      <c r="N122">
        <f>_xlfn.IFNA(VLOOKUP(A:A,单位分配保留两位小数!B:K,10,0),0)</f>
        <v>0</v>
      </c>
      <c r="O122">
        <f>ROUND(_xlfn.IFNA(VLOOKUP(A:A,单位分配保留两位小数!B:L,11,0),0),2)</f>
        <v>0</v>
      </c>
      <c r="Q122">
        <f t="shared" si="8"/>
        <v>7646.16</v>
      </c>
      <c r="R122">
        <f>_xlfn.IFNA(VLOOKUP(A122,'11月工资'!A:AU,47,0),0)+Q122</f>
        <v>126306.31</v>
      </c>
      <c r="S122">
        <f>VLOOKUP(A:A,'11月工资'!A:AW,49,0)</f>
        <v>11000</v>
      </c>
      <c r="T122">
        <f>VLOOKUP(A:A,'11月工资'!A:AZ,52,0)</f>
        <v>11000</v>
      </c>
      <c r="U122">
        <f>VLOOKUP(A:A,'11月工资'!A:BA,53,0)</f>
        <v>0</v>
      </c>
      <c r="V122">
        <f>VLOOKUP(A:A,'11月工资'!A:AX,50,0)</f>
        <v>0</v>
      </c>
      <c r="W122">
        <f>VLOOKUP(A:A,'11月工资'!A:AY,51,0)</f>
        <v>0</v>
      </c>
      <c r="X122">
        <f>VLOOKUP(A:A,'11月工资'!A:AV,48,0)</f>
        <v>55000</v>
      </c>
      <c r="Y122">
        <f>VLOOKUP(A:A,'11月工资'!A:BB,54,0)</f>
        <v>17786.759999999998</v>
      </c>
      <c r="Z122" s="12">
        <f>ROUND(5*MAX(0,(R122-S122-T122-U122-V122-W122-X122-Y122)*{0.6;2;4;5;6;7;9}%-{0;504;3384;6384;10584;17184;36384}),2)</f>
        <v>945.59</v>
      </c>
      <c r="AB122" s="78">
        <f>VLOOKUP(A:A,'11月工资'!A:BI,61,0)</f>
        <v>862.02</v>
      </c>
      <c r="AC122" s="6">
        <f t="shared" si="9"/>
        <v>83.57</v>
      </c>
      <c r="AD122">
        <f t="shared" si="10"/>
        <v>7562.59</v>
      </c>
      <c r="AE122">
        <f>VLOOKUP(A:A,'10月奖金'!A:AC,29,0)</f>
        <v>75.739999999999995</v>
      </c>
      <c r="AF122" s="6">
        <f t="shared" si="11"/>
        <v>7.8299999999999983</v>
      </c>
      <c r="AG122">
        <f>VLOOKUP(A:A,'10月奖金'!A:AD,30,0)</f>
        <v>7572.0700000000006</v>
      </c>
      <c r="AH122" s="6">
        <f t="shared" si="12"/>
        <v>-9.4800000000004729</v>
      </c>
      <c r="AI122">
        <f>VLOOKUP(A:A,单位分配保留两位小数!B:N,13,0)</f>
        <v>7646.16</v>
      </c>
      <c r="AJ122">
        <f t="shared" si="13"/>
        <v>0</v>
      </c>
      <c r="AK122">
        <f>_xlfn.IFNA(VLOOKUP(A:A,'11月工资'!A:AQ,43,0),0)</f>
        <v>0</v>
      </c>
      <c r="AL122">
        <f t="shared" si="14"/>
        <v>83.57</v>
      </c>
      <c r="AM122" s="6">
        <f t="shared" si="15"/>
        <v>31519.55</v>
      </c>
    </row>
    <row r="123" spans="1:39" x14ac:dyDescent="0.2">
      <c r="A123" s="7">
        <v>9000250</v>
      </c>
      <c r="B123" t="str">
        <f>VLOOKUP(A123,标准表!C:D,2,0)</f>
        <v>冯江</v>
      </c>
      <c r="C123" t="str">
        <f>VLOOKUP(A:A,标准表!C:M,11,0)</f>
        <v>技术创新部</v>
      </c>
      <c r="D123" t="str">
        <f>VLOOKUP($A:$A,标准表!C:E,3,0)</f>
        <v>13022519860116331X</v>
      </c>
      <c r="E123" t="str">
        <f>VLOOKUP(A:A,'11月工资'!A:D,4,0)</f>
        <v>6217000180021627900</v>
      </c>
      <c r="F123" t="str">
        <f>VLOOKUP(A:A,'11月工资'!A:F,6,0)</f>
        <v>专业技术人员</v>
      </c>
      <c r="G123">
        <f>VLOOKUP(A:A,标准表!C:H,6,0)</f>
        <v>0</v>
      </c>
      <c r="H123">
        <f>VLOOKUP(A:A,标准表!C:I,7,0)</f>
        <v>0</v>
      </c>
      <c r="I123">
        <f>VLOOKUP(A:A,标准表!C:J,8,0)</f>
        <v>0</v>
      </c>
      <c r="J123">
        <f>VLOOKUP($A:$A,标准表!C:G,5,0)</f>
        <v>3.05</v>
      </c>
      <c r="L123">
        <f>VLOOKUP(A:A,单位分配保留两位小数!B:I,8,0)</f>
        <v>5182.41</v>
      </c>
      <c r="M123">
        <f>_xlfn.IFNA(VLOOKUP(A:A,单位分配保留两位小数!B:J,9,0),0)</f>
        <v>0</v>
      </c>
      <c r="N123">
        <f>_xlfn.IFNA(VLOOKUP(A:A,单位分配保留两位小数!B:K,10,0),0)</f>
        <v>0</v>
      </c>
      <c r="O123">
        <f>ROUND(_xlfn.IFNA(VLOOKUP(A:A,单位分配保留两位小数!B:L,11,0),0),2)</f>
        <v>0</v>
      </c>
      <c r="Q123">
        <f t="shared" si="8"/>
        <v>5182.41</v>
      </c>
      <c r="R123">
        <f>_xlfn.IFNA(VLOOKUP(A123,'11月工资'!A:AU,47,0),0)+Q123</f>
        <v>94206.51</v>
      </c>
      <c r="S123">
        <f>VLOOKUP(A:A,'11月工资'!A:AW,49,0)</f>
        <v>0</v>
      </c>
      <c r="T123">
        <f>VLOOKUP(A:A,'11月工资'!A:AZ,52,0)</f>
        <v>0</v>
      </c>
      <c r="U123">
        <f>VLOOKUP(A:A,'11月工资'!A:BA,53,0)</f>
        <v>0</v>
      </c>
      <c r="V123">
        <f>VLOOKUP(A:A,'11月工资'!A:AX,50,0)</f>
        <v>0</v>
      </c>
      <c r="W123">
        <f>VLOOKUP(A:A,'11月工资'!A:AY,51,0)</f>
        <v>0</v>
      </c>
      <c r="X123">
        <f>VLOOKUP(A:A,'11月工资'!A:AV,48,0)</f>
        <v>55000</v>
      </c>
      <c r="Y123">
        <f>VLOOKUP(A:A,'11月工资'!A:BB,54,0)</f>
        <v>11481.74</v>
      </c>
      <c r="Z123" s="12">
        <f>ROUND(5*MAX(0,(R123-S123-T123-U123-V123-W123-X123-Y123)*{0.6;2;4;5;6;7;9}%-{0;504;3384;6384;10584;17184;36384}),2)</f>
        <v>831.74</v>
      </c>
      <c r="AB123" s="78">
        <f>VLOOKUP(A:A,'11月工资'!A:BI,61,0)</f>
        <v>736.88</v>
      </c>
      <c r="AC123" s="6">
        <f t="shared" si="9"/>
        <v>94.86</v>
      </c>
      <c r="AD123">
        <f t="shared" si="10"/>
        <v>5087.55</v>
      </c>
      <c r="AE123">
        <f>VLOOKUP(A:A,'10月奖金'!A:AC,29,0)</f>
        <v>60.23</v>
      </c>
      <c r="AF123" s="6">
        <f t="shared" si="11"/>
        <v>34.630000000000003</v>
      </c>
      <c r="AG123">
        <f>VLOOKUP(A:A,'10月奖金'!A:AD,30,0)</f>
        <v>5123.21</v>
      </c>
      <c r="AH123" s="6">
        <f t="shared" si="12"/>
        <v>-35.659999999999854</v>
      </c>
      <c r="AI123">
        <f>VLOOKUP(A:A,单位分配保留两位小数!B:N,13,0)</f>
        <v>5182.41</v>
      </c>
      <c r="AJ123">
        <f t="shared" si="13"/>
        <v>0</v>
      </c>
      <c r="AK123">
        <f>_xlfn.IFNA(VLOOKUP(A:A,'11月工资'!A:AQ,43,0),0)</f>
        <v>0</v>
      </c>
      <c r="AL123">
        <f t="shared" si="14"/>
        <v>94.86</v>
      </c>
      <c r="AM123" s="6">
        <f t="shared" si="15"/>
        <v>27724.769999999997</v>
      </c>
    </row>
    <row r="124" spans="1:39" x14ac:dyDescent="0.2">
      <c r="A124" s="7">
        <v>9000251</v>
      </c>
      <c r="B124" t="str">
        <f>VLOOKUP(A124,标准表!C:D,2,0)</f>
        <v>陈菲</v>
      </c>
      <c r="C124" t="str">
        <f>VLOOKUP(A:A,标准表!C:M,11,0)</f>
        <v>技术创新部</v>
      </c>
      <c r="D124" t="str">
        <f>VLOOKUP($A:$A,标准表!C:E,3,0)</f>
        <v>130223198607078420</v>
      </c>
      <c r="E124" t="str">
        <f>VLOOKUP(A:A,'11月工资'!A:D,4,0)</f>
        <v>6217000180021628395</v>
      </c>
      <c r="F124" t="str">
        <f>VLOOKUP(A:A,'11月工资'!A:F,6,0)</f>
        <v>经营管理-其他</v>
      </c>
      <c r="G124">
        <f>VLOOKUP(A:A,标准表!C:H,6,0)</f>
        <v>0</v>
      </c>
      <c r="H124">
        <f>VLOOKUP(A:A,标准表!C:I,7,0)</f>
        <v>0</v>
      </c>
      <c r="I124">
        <f>VLOOKUP(A:A,标准表!C:J,8,0)</f>
        <v>0</v>
      </c>
      <c r="J124">
        <f>VLOOKUP($A:$A,标准表!C:G,5,0)</f>
        <v>3.6</v>
      </c>
      <c r="L124">
        <f>VLOOKUP(A:A,单位分配保留两位小数!B:I,8,0)</f>
        <v>6116.94</v>
      </c>
      <c r="M124">
        <f>_xlfn.IFNA(VLOOKUP(A:A,单位分配保留两位小数!B:J,9,0),0)</f>
        <v>0</v>
      </c>
      <c r="N124">
        <f>_xlfn.IFNA(VLOOKUP(A:A,单位分配保留两位小数!B:K,10,0),0)</f>
        <v>500</v>
      </c>
      <c r="O124">
        <f>ROUND(_xlfn.IFNA(VLOOKUP(A:A,单位分配保留两位小数!B:L,11,0),0),2)</f>
        <v>0</v>
      </c>
      <c r="Q124">
        <f t="shared" si="8"/>
        <v>6616.94</v>
      </c>
      <c r="R124">
        <f>_xlfn.IFNA(VLOOKUP(A124,'11月工资'!A:AU,47,0),0)+Q124</f>
        <v>103015.83</v>
      </c>
      <c r="S124">
        <f>VLOOKUP(A:A,'11月工资'!A:AW,49,0)</f>
        <v>11000</v>
      </c>
      <c r="T124">
        <f>VLOOKUP(A:A,'11月工资'!A:AZ,52,0)</f>
        <v>11000</v>
      </c>
      <c r="U124">
        <f>VLOOKUP(A:A,'11月工资'!A:BA,53,0)</f>
        <v>0</v>
      </c>
      <c r="V124">
        <f>VLOOKUP(A:A,'11月工资'!A:AX,50,0)</f>
        <v>0</v>
      </c>
      <c r="W124">
        <f>VLOOKUP(A:A,'11月工资'!A:AY,51,0)</f>
        <v>0</v>
      </c>
      <c r="X124">
        <f>VLOOKUP(A:A,'11月工资'!A:AV,48,0)</f>
        <v>55000</v>
      </c>
      <c r="Y124">
        <f>VLOOKUP(A:A,'11月工资'!A:BB,54,0)</f>
        <v>10983.85</v>
      </c>
      <c r="Z124" s="12">
        <f>ROUND(5*MAX(0,(R124-S124-T124-U124-V124-W124-X124-Y124)*{0.6;2;4;5;6;7;9}%-{0;504;3384;6384;10584;17184;36384}),2)</f>
        <v>450.96</v>
      </c>
      <c r="AB124" s="78">
        <f>VLOOKUP(A:A,'11月工资'!A:BI,61,0)</f>
        <v>404.99</v>
      </c>
      <c r="AC124" s="6">
        <f t="shared" si="9"/>
        <v>45.97</v>
      </c>
      <c r="AD124">
        <f t="shared" si="10"/>
        <v>6570.9699999999993</v>
      </c>
      <c r="AE124">
        <f>VLOOKUP(A:A,'10月奖金'!A:AC,29,0)</f>
        <v>3.33</v>
      </c>
      <c r="AF124" s="6">
        <f t="shared" si="11"/>
        <v>42.64</v>
      </c>
      <c r="AG124">
        <f>VLOOKUP(A:A,'10月奖金'!A:AD,30,0)</f>
        <v>6114.83</v>
      </c>
      <c r="AH124" s="6">
        <f t="shared" si="12"/>
        <v>456.13999999999942</v>
      </c>
      <c r="AI124">
        <f>VLOOKUP(A:A,单位分配保留两位小数!B:N,13,0)</f>
        <v>6616.94</v>
      </c>
      <c r="AJ124">
        <f t="shared" si="13"/>
        <v>0</v>
      </c>
      <c r="AK124">
        <f>_xlfn.IFNA(VLOOKUP(A:A,'11月工资'!A:AQ,43,0),0)</f>
        <v>0</v>
      </c>
      <c r="AL124">
        <f t="shared" si="14"/>
        <v>45.97</v>
      </c>
      <c r="AM124" s="6">
        <f t="shared" si="15"/>
        <v>15031.980000000001</v>
      </c>
    </row>
    <row r="125" spans="1:39" x14ac:dyDescent="0.2">
      <c r="A125" s="7">
        <v>9000252</v>
      </c>
      <c r="B125" t="str">
        <f>VLOOKUP(A125,标准表!C:D,2,0)</f>
        <v>张学武</v>
      </c>
      <c r="C125" t="str">
        <f>VLOOKUP(A:A,标准表!C:M,11,0)</f>
        <v>动力部</v>
      </c>
      <c r="D125" t="str">
        <f>VLOOKUP($A:$A,标准表!C:E,3,0)</f>
        <v>130228196906230034</v>
      </c>
      <c r="E125" t="str">
        <f>VLOOKUP(A:A,'11月工资'!A:D,4,0)</f>
        <v>6217000180022581940</v>
      </c>
      <c r="F125" t="str">
        <f>VLOOKUP(A:A,'11月工资'!A:F,6,0)</f>
        <v>经营管理-其他</v>
      </c>
      <c r="G125">
        <f>VLOOKUP(A:A,标准表!C:H,6,0)</f>
        <v>0</v>
      </c>
      <c r="H125">
        <f>VLOOKUP(A:A,标准表!C:I,7,0)</f>
        <v>0</v>
      </c>
      <c r="I125">
        <f>VLOOKUP(A:A,标准表!C:J,8,0)</f>
        <v>0</v>
      </c>
      <c r="J125">
        <f>VLOOKUP($A:$A,标准表!C:G,5,0)</f>
        <v>4.5</v>
      </c>
      <c r="L125">
        <f>VLOOKUP(A:A,单位分配保留两位小数!B:I,8,0)</f>
        <v>7751.56</v>
      </c>
      <c r="M125">
        <f>_xlfn.IFNA(VLOOKUP(A:A,单位分配保留两位小数!B:J,9,0),0)</f>
        <v>0</v>
      </c>
      <c r="N125">
        <f>_xlfn.IFNA(VLOOKUP(A:A,单位分配保留两位小数!B:K,10,0),0)</f>
        <v>0</v>
      </c>
      <c r="O125">
        <f>ROUND(_xlfn.IFNA(VLOOKUP(A:A,单位分配保留两位小数!B:L,11,0),0),2)</f>
        <v>0</v>
      </c>
      <c r="Q125">
        <f t="shared" si="8"/>
        <v>7751.56</v>
      </c>
      <c r="R125">
        <f>_xlfn.IFNA(VLOOKUP(A125,'11月工资'!A:AU,47,0),0)+Q125</f>
        <v>126068.8</v>
      </c>
      <c r="S125">
        <f>VLOOKUP(A:A,'11月工资'!A:AW,49,0)</f>
        <v>0</v>
      </c>
      <c r="T125">
        <f>VLOOKUP(A:A,'11月工资'!A:AZ,52,0)</f>
        <v>0</v>
      </c>
      <c r="U125">
        <f>VLOOKUP(A:A,'11月工资'!A:BA,53,0)</f>
        <v>0</v>
      </c>
      <c r="V125">
        <f>VLOOKUP(A:A,'11月工资'!A:AX,50,0)</f>
        <v>7326</v>
      </c>
      <c r="W125">
        <f>VLOOKUP(A:A,'11月工资'!A:AY,51,0)</f>
        <v>0</v>
      </c>
      <c r="X125">
        <f>VLOOKUP(A:A,'11月工资'!A:AV,48,0)</f>
        <v>55000</v>
      </c>
      <c r="Y125">
        <f>VLOOKUP(A:A,'11月工资'!A:BB,54,0)</f>
        <v>22160.36</v>
      </c>
      <c r="Z125" s="12">
        <f>ROUND(5*MAX(0,(R125-S125-T125-U125-V125-W125-X125-Y125)*{0.6;2;4;5;6;7;9}%-{0;504;3384;6384;10584;17184;36384}),2)</f>
        <v>1638.24</v>
      </c>
      <c r="AB125" s="78">
        <f>VLOOKUP(A:A,'11月工资'!A:BI,61,0)</f>
        <v>1250.95</v>
      </c>
      <c r="AC125" s="6">
        <f t="shared" si="9"/>
        <v>387.29</v>
      </c>
      <c r="AD125">
        <f t="shared" si="10"/>
        <v>7364.27</v>
      </c>
      <c r="AE125">
        <f>VLOOKUP(A:A,'10月奖金'!A:AC,29,0)</f>
        <v>194.91</v>
      </c>
      <c r="AF125" s="6">
        <f t="shared" si="11"/>
        <v>192.38000000000002</v>
      </c>
      <c r="AG125">
        <f>VLOOKUP(A:A,'10月奖金'!A:AD,30,0)</f>
        <v>7520.66</v>
      </c>
      <c r="AH125" s="6">
        <f t="shared" si="12"/>
        <v>-156.38999999999942</v>
      </c>
      <c r="AI125">
        <f>VLOOKUP(A:A,单位分配保留两位小数!B:N,13,0)</f>
        <v>7751.56</v>
      </c>
      <c r="AJ125">
        <f t="shared" si="13"/>
        <v>0</v>
      </c>
      <c r="AK125">
        <f>_xlfn.IFNA(VLOOKUP(A:A,'11月工资'!A:AQ,43,0),0)</f>
        <v>0</v>
      </c>
      <c r="AL125">
        <f t="shared" si="14"/>
        <v>387.29</v>
      </c>
      <c r="AM125" s="6">
        <f t="shared" si="15"/>
        <v>41582.44</v>
      </c>
    </row>
    <row r="126" spans="1:39" x14ac:dyDescent="0.2">
      <c r="A126" s="7">
        <v>9000253</v>
      </c>
      <c r="B126" t="str">
        <f>VLOOKUP(A126,标准表!C:D,2,0)</f>
        <v>金轶钫</v>
      </c>
      <c r="C126" t="str">
        <f>VLOOKUP(A:A,标准表!C:M,11,0)</f>
        <v>制造部</v>
      </c>
      <c r="D126" t="str">
        <f>VLOOKUP($A:$A,标准表!C:E,3,0)</f>
        <v>130203197610121813</v>
      </c>
      <c r="E126" t="str">
        <f>VLOOKUP(A:A,'11月工资'!A:D,4,0)</f>
        <v>6217000180023882958</v>
      </c>
      <c r="F126" t="str">
        <f>VLOOKUP(A:A,'11月工资'!A:F,6,0)</f>
        <v>专业技术人员</v>
      </c>
      <c r="G126">
        <f>VLOOKUP(A:A,标准表!C:H,6,0)</f>
        <v>0</v>
      </c>
      <c r="H126">
        <f>VLOOKUP(A:A,标准表!C:I,7,0)</f>
        <v>0</v>
      </c>
      <c r="I126">
        <f>VLOOKUP(A:A,标准表!C:J,8,0)</f>
        <v>0</v>
      </c>
      <c r="J126">
        <f>VLOOKUP($A:$A,标准表!C:G,5,0)</f>
        <v>3.05</v>
      </c>
      <c r="L126">
        <f>VLOOKUP(A:A,单位分配保留两位小数!B:I,8,0)</f>
        <v>5167.1899999999996</v>
      </c>
      <c r="M126">
        <f>_xlfn.IFNA(VLOOKUP(A:A,单位分配保留两位小数!B:J,9,0),0)</f>
        <v>0</v>
      </c>
      <c r="N126">
        <f>_xlfn.IFNA(VLOOKUP(A:A,单位分配保留两位小数!B:K,10,0),0)</f>
        <v>0</v>
      </c>
      <c r="O126">
        <f>ROUND(_xlfn.IFNA(VLOOKUP(A:A,单位分配保留两位小数!B:L,11,0),0),2)</f>
        <v>0</v>
      </c>
      <c r="Q126">
        <f t="shared" si="8"/>
        <v>5167.1899999999996</v>
      </c>
      <c r="R126">
        <f>_xlfn.IFNA(VLOOKUP(A126,'11月工资'!A:AU,47,0),0)+Q126</f>
        <v>92740.57</v>
      </c>
      <c r="S126">
        <f>VLOOKUP(A:A,'11月工资'!A:AW,49,0)</f>
        <v>11000</v>
      </c>
      <c r="T126">
        <f>VLOOKUP(A:A,'11月工资'!A:AZ,52,0)</f>
        <v>11000</v>
      </c>
      <c r="U126">
        <f>VLOOKUP(A:A,'11月工资'!A:BA,53,0)</f>
        <v>0</v>
      </c>
      <c r="V126">
        <f>VLOOKUP(A:A,'11月工资'!A:AX,50,0)</f>
        <v>11000</v>
      </c>
      <c r="W126">
        <f>VLOOKUP(A:A,'11月工资'!A:AY,51,0)</f>
        <v>0</v>
      </c>
      <c r="X126">
        <f>VLOOKUP(A:A,'11月工资'!A:AV,48,0)</f>
        <v>55000</v>
      </c>
      <c r="Y126">
        <f>VLOOKUP(A:A,'11月工资'!A:BB,54,0)</f>
        <v>14054.54</v>
      </c>
      <c r="Z126" s="12">
        <f>ROUND(5*MAX(0,(R126-S126-T126-U126-V126-W126-X126-Y126)*{0.6;2;4;5;6;7;9}%-{0;504;3384;6384;10584;17184;36384}),2)</f>
        <v>0</v>
      </c>
      <c r="AB126" s="78">
        <f>VLOOKUP(A:A,'11月工资'!A:BI,61,0)</f>
        <v>84.98</v>
      </c>
      <c r="AC126" s="6">
        <f t="shared" si="9"/>
        <v>0</v>
      </c>
      <c r="AD126">
        <f t="shared" si="10"/>
        <v>5167.1899999999996</v>
      </c>
      <c r="AE126">
        <f>VLOOKUP(A:A,'10月奖金'!A:AC,29,0)</f>
        <v>0</v>
      </c>
      <c r="AF126" s="6">
        <f t="shared" si="11"/>
        <v>0</v>
      </c>
      <c r="AG126">
        <f>VLOOKUP(A:A,'10月奖金'!A:AD,30,0)</f>
        <v>5178.8999999999996</v>
      </c>
      <c r="AH126" s="6">
        <f t="shared" si="12"/>
        <v>-11.710000000000036</v>
      </c>
      <c r="AI126">
        <f>VLOOKUP(A:A,单位分配保留两位小数!B:N,13,0)</f>
        <v>5167.1899999999996</v>
      </c>
      <c r="AJ126">
        <f t="shared" si="13"/>
        <v>0</v>
      </c>
      <c r="AK126">
        <f>_xlfn.IFNA(VLOOKUP(A:A,'11月工资'!A:AQ,43,0),0)</f>
        <v>0</v>
      </c>
      <c r="AL126">
        <f t="shared" si="14"/>
        <v>0</v>
      </c>
      <c r="AM126" s="6">
        <f t="shared" si="15"/>
        <v>-9313.9699999999939</v>
      </c>
    </row>
    <row r="127" spans="1:39" x14ac:dyDescent="0.2">
      <c r="A127" s="7">
        <v>9000254</v>
      </c>
      <c r="B127" t="str">
        <f>VLOOKUP(A127,标准表!C:D,2,0)</f>
        <v>高燕</v>
      </c>
      <c r="C127" t="str">
        <f>VLOOKUP(A:A,标准表!C:M,11,0)</f>
        <v>技术创新部</v>
      </c>
      <c r="D127" t="str">
        <f>VLOOKUP($A:$A,标准表!C:E,3,0)</f>
        <v>133026197803273342</v>
      </c>
      <c r="E127" t="str">
        <f>VLOOKUP(A:A,'11月工资'!A:D,4,0)</f>
        <v>6217000180023880127</v>
      </c>
      <c r="F127" t="str">
        <f>VLOOKUP(A:A,'11月工资'!A:F,6,0)</f>
        <v>专业技术人员</v>
      </c>
      <c r="G127">
        <f>VLOOKUP(A:A,标准表!C:H,6,0)</f>
        <v>0</v>
      </c>
      <c r="H127">
        <f>VLOOKUP(A:A,标准表!C:I,7,0)</f>
        <v>0</v>
      </c>
      <c r="I127">
        <f>VLOOKUP(A:A,标准表!C:J,8,0)</f>
        <v>0</v>
      </c>
      <c r="J127">
        <f>VLOOKUP($A:$A,标准表!C:G,5,0)</f>
        <v>3.6</v>
      </c>
      <c r="L127">
        <f>VLOOKUP(A:A,单位分配保留两位小数!B:I,8,0)</f>
        <v>6116.94</v>
      </c>
      <c r="M127">
        <f>_xlfn.IFNA(VLOOKUP(A:A,单位分配保留两位小数!B:J,9,0),0)</f>
        <v>0</v>
      </c>
      <c r="N127">
        <f>_xlfn.IFNA(VLOOKUP(A:A,单位分配保留两位小数!B:K,10,0),0)</f>
        <v>0</v>
      </c>
      <c r="O127">
        <f>ROUND(_xlfn.IFNA(VLOOKUP(A:A,单位分配保留两位小数!B:L,11,0),0),2)</f>
        <v>0</v>
      </c>
      <c r="Q127">
        <f t="shared" si="8"/>
        <v>6116.94</v>
      </c>
      <c r="R127">
        <f>_xlfn.IFNA(VLOOKUP(A127,'11月工资'!A:AU,47,0),0)+Q127</f>
        <v>106281.55</v>
      </c>
      <c r="S127">
        <f>VLOOKUP(A:A,'11月工资'!A:AW,49,0)</f>
        <v>0</v>
      </c>
      <c r="T127">
        <f>VLOOKUP(A:A,'11月工资'!A:AZ,52,0)</f>
        <v>0</v>
      </c>
      <c r="U127">
        <f>VLOOKUP(A:A,'11月工资'!A:BA,53,0)</f>
        <v>0</v>
      </c>
      <c r="V127">
        <f>VLOOKUP(A:A,'11月工资'!A:AX,50,0)</f>
        <v>11000</v>
      </c>
      <c r="W127">
        <f>VLOOKUP(A:A,'11月工资'!A:AY,51,0)</f>
        <v>0</v>
      </c>
      <c r="X127">
        <f>VLOOKUP(A:A,'11月工资'!A:AV,48,0)</f>
        <v>55000</v>
      </c>
      <c r="Y127">
        <f>VLOOKUP(A:A,'11月工资'!A:BB,54,0)</f>
        <v>15394.47</v>
      </c>
      <c r="Z127" s="12">
        <f>ROUND(5*MAX(0,(R127-S127-T127-U127-V127-W127-X127-Y127)*{0.6;2;4;5;6;7;9}%-{0;504;3384;6384;10584;17184;36384}),2)</f>
        <v>746.61</v>
      </c>
      <c r="AB127" s="78">
        <f>VLOOKUP(A:A,'11月工资'!A:BI,61,0)</f>
        <v>682</v>
      </c>
      <c r="AC127" s="6">
        <f t="shared" si="9"/>
        <v>64.61</v>
      </c>
      <c r="AD127">
        <f t="shared" si="10"/>
        <v>6052.33</v>
      </c>
      <c r="AE127">
        <f>VLOOKUP(A:A,'10月奖金'!A:AC,29,0)</f>
        <v>51.45</v>
      </c>
      <c r="AF127" s="6">
        <f t="shared" si="11"/>
        <v>13.159999999999997</v>
      </c>
      <c r="AG127">
        <f>VLOOKUP(A:A,'10月奖金'!A:AD,30,0)</f>
        <v>6066.71</v>
      </c>
      <c r="AH127" s="6">
        <f t="shared" si="12"/>
        <v>-14.380000000000109</v>
      </c>
      <c r="AI127">
        <f>VLOOKUP(A:A,单位分配保留两位小数!B:N,13,0)</f>
        <v>6116.94</v>
      </c>
      <c r="AJ127">
        <f t="shared" si="13"/>
        <v>0</v>
      </c>
      <c r="AK127">
        <f>_xlfn.IFNA(VLOOKUP(A:A,'11月工资'!A:AQ,43,0),0)</f>
        <v>0</v>
      </c>
      <c r="AL127">
        <f t="shared" si="14"/>
        <v>64.61</v>
      </c>
      <c r="AM127" s="6">
        <f t="shared" si="15"/>
        <v>24887.08</v>
      </c>
    </row>
    <row r="128" spans="1:39" x14ac:dyDescent="0.2">
      <c r="A128" s="7">
        <v>9000255</v>
      </c>
      <c r="B128" t="str">
        <f>VLOOKUP(A128,标准表!C:D,2,0)</f>
        <v>李志磊</v>
      </c>
      <c r="C128" t="str">
        <f>VLOOKUP(A:A,标准表!C:M,11,0)</f>
        <v>信息自动化部</v>
      </c>
      <c r="D128" t="str">
        <f>VLOOKUP($A:$A,标准表!C:E,3,0)</f>
        <v>130223198111059015</v>
      </c>
      <c r="E128" t="str">
        <f>VLOOKUP(A:A,'11月工资'!A:D,4,0)</f>
        <v>6217000180022597243</v>
      </c>
      <c r="F128" t="str">
        <f>VLOOKUP(A:A,'11月工资'!A:F,6,0)</f>
        <v>经营管理-其他</v>
      </c>
      <c r="G128">
        <f>VLOOKUP(A:A,标准表!C:H,6,0)</f>
        <v>0</v>
      </c>
      <c r="H128">
        <f>VLOOKUP(A:A,标准表!C:I,7,0)</f>
        <v>0</v>
      </c>
      <c r="I128">
        <f>VLOOKUP(A:A,标准表!C:J,8,0)</f>
        <v>0</v>
      </c>
      <c r="J128">
        <f>VLOOKUP($A:$A,标准表!C:G,5,0)</f>
        <v>4.5</v>
      </c>
      <c r="L128">
        <f>VLOOKUP(A:A,单位分配保留两位小数!B:I,8,0)</f>
        <v>7645.41</v>
      </c>
      <c r="M128">
        <f>_xlfn.IFNA(VLOOKUP(A:A,单位分配保留两位小数!B:J,9,0),0)</f>
        <v>0</v>
      </c>
      <c r="N128">
        <f>_xlfn.IFNA(VLOOKUP(A:A,单位分配保留两位小数!B:K,10,0),0)</f>
        <v>0</v>
      </c>
      <c r="O128">
        <f>ROUND(_xlfn.IFNA(VLOOKUP(A:A,单位分配保留两位小数!B:L,11,0),0),2)</f>
        <v>0</v>
      </c>
      <c r="Q128">
        <f t="shared" si="8"/>
        <v>7645.41</v>
      </c>
      <c r="R128">
        <f>_xlfn.IFNA(VLOOKUP(A128,'11月工资'!A:AU,47,0),0)+Q128</f>
        <v>122130.27</v>
      </c>
      <c r="S128">
        <f>VLOOKUP(A:A,'11月工资'!A:AW,49,0)</f>
        <v>0</v>
      </c>
      <c r="T128">
        <f>VLOOKUP(A:A,'11月工资'!A:AZ,52,0)</f>
        <v>11000</v>
      </c>
      <c r="U128">
        <f>VLOOKUP(A:A,'11月工资'!A:BA,53,0)</f>
        <v>0</v>
      </c>
      <c r="V128">
        <f>VLOOKUP(A:A,'11月工资'!A:AX,50,0)</f>
        <v>11000</v>
      </c>
      <c r="W128">
        <f>VLOOKUP(A:A,'11月工资'!A:AY,51,0)</f>
        <v>0</v>
      </c>
      <c r="X128">
        <f>VLOOKUP(A:A,'11月工资'!A:AV,48,0)</f>
        <v>55000</v>
      </c>
      <c r="Y128">
        <f>VLOOKUP(A:A,'11月工资'!A:BB,54,0)</f>
        <v>17271.32</v>
      </c>
      <c r="Z128" s="12">
        <f>ROUND(5*MAX(0,(R128-S128-T128-U128-V128-W128-X128-Y128)*{0.6;2;4;5;6;7;9}%-{0;504;3384;6384;10584;17184;36384}),2)</f>
        <v>835.77</v>
      </c>
      <c r="AB128" s="78">
        <f>VLOOKUP(A:A,'11月工资'!A:BI,61,0)</f>
        <v>764.69</v>
      </c>
      <c r="AC128" s="6">
        <f t="shared" si="9"/>
        <v>71.08</v>
      </c>
      <c r="AD128">
        <f t="shared" si="10"/>
        <v>7574.33</v>
      </c>
      <c r="AE128">
        <f>VLOOKUP(A:A,'10月奖金'!A:AC,29,0)</f>
        <v>50.35</v>
      </c>
      <c r="AF128" s="6">
        <f t="shared" si="11"/>
        <v>20.729999999999997</v>
      </c>
      <c r="AG128">
        <f>VLOOKUP(A:A,'10月奖金'!A:AD,30,0)</f>
        <v>7597.36</v>
      </c>
      <c r="AH128" s="6">
        <f t="shared" si="12"/>
        <v>-23.029999999999745</v>
      </c>
      <c r="AI128">
        <f>VLOOKUP(A:A,单位分配保留两位小数!B:N,13,0)</f>
        <v>7645.41</v>
      </c>
      <c r="AJ128">
        <f t="shared" si="13"/>
        <v>0</v>
      </c>
      <c r="AK128">
        <f>_xlfn.IFNA(VLOOKUP(A:A,'11月工资'!A:AQ,43,0),0)</f>
        <v>0</v>
      </c>
      <c r="AL128">
        <f t="shared" si="14"/>
        <v>71.08</v>
      </c>
      <c r="AM128" s="6">
        <f t="shared" si="15"/>
        <v>27858.950000000004</v>
      </c>
    </row>
    <row r="129" spans="1:39" x14ac:dyDescent="0.2">
      <c r="A129" s="7">
        <v>9000256</v>
      </c>
      <c r="B129" t="str">
        <f>VLOOKUP(A129,标准表!C:D,2,0)</f>
        <v>张冲</v>
      </c>
      <c r="C129" t="str">
        <f>VLOOKUP(A:A,标准表!C:M,11,0)</f>
        <v>信息自动化部</v>
      </c>
      <c r="D129" t="str">
        <f>VLOOKUP($A:$A,标准表!C:E,3,0)</f>
        <v>13092519820510501X</v>
      </c>
      <c r="E129" t="str">
        <f>VLOOKUP(A:A,'11月工资'!A:D,4,0)</f>
        <v>6217000180022598332</v>
      </c>
      <c r="F129" t="str">
        <f>VLOOKUP(A:A,'11月工资'!A:F,6,0)</f>
        <v>专业技术人员</v>
      </c>
      <c r="G129">
        <f>VLOOKUP(A:A,标准表!C:H,6,0)</f>
        <v>0</v>
      </c>
      <c r="H129">
        <f>VLOOKUP(A:A,标准表!C:I,7,0)</f>
        <v>0</v>
      </c>
      <c r="I129">
        <f>VLOOKUP(A:A,标准表!C:J,8,0)</f>
        <v>0</v>
      </c>
      <c r="J129">
        <f>VLOOKUP($A:$A,标准表!C:G,5,0)</f>
        <v>3.05</v>
      </c>
      <c r="L129">
        <f>VLOOKUP(A:A,单位分配保留两位小数!B:I,8,0)</f>
        <v>5181.8900000000003</v>
      </c>
      <c r="M129">
        <f>_xlfn.IFNA(VLOOKUP(A:A,单位分配保留两位小数!B:J,9,0),0)</f>
        <v>0</v>
      </c>
      <c r="N129">
        <f>_xlfn.IFNA(VLOOKUP(A:A,单位分配保留两位小数!B:K,10,0),0)</f>
        <v>0</v>
      </c>
      <c r="O129">
        <f>ROUND(_xlfn.IFNA(VLOOKUP(A:A,单位分配保留两位小数!B:L,11,0),0),2)</f>
        <v>0</v>
      </c>
      <c r="Q129">
        <f t="shared" si="8"/>
        <v>5181.8900000000003</v>
      </c>
      <c r="R129">
        <f>_xlfn.IFNA(VLOOKUP(A129,'11月工资'!A:AU,47,0),0)+Q129</f>
        <v>92092.23</v>
      </c>
      <c r="S129">
        <f>VLOOKUP(A:A,'11月工资'!A:AW,49,0)</f>
        <v>11000</v>
      </c>
      <c r="T129">
        <f>VLOOKUP(A:A,'11月工资'!A:AZ,52,0)</f>
        <v>11000</v>
      </c>
      <c r="U129">
        <f>VLOOKUP(A:A,'11月工资'!A:BA,53,0)</f>
        <v>0</v>
      </c>
      <c r="V129">
        <f>VLOOKUP(A:A,'11月工资'!A:AX,50,0)</f>
        <v>22000</v>
      </c>
      <c r="W129">
        <f>VLOOKUP(A:A,'11月工资'!A:AY,51,0)</f>
        <v>0</v>
      </c>
      <c r="X129">
        <f>VLOOKUP(A:A,'11月工资'!A:AV,48,0)</f>
        <v>55000</v>
      </c>
      <c r="Y129">
        <f>VLOOKUP(A:A,'11月工资'!A:BB,54,0)</f>
        <v>13048.01</v>
      </c>
      <c r="Z129" s="12">
        <f>ROUND(5*MAX(0,(R129-S129-T129-U129-V129-W129-X129-Y129)*{0.6;2;4;5;6;7;9}%-{0;504;3384;6384;10584;17184;36384}),2)</f>
        <v>0</v>
      </c>
      <c r="AB129" s="78">
        <f>VLOOKUP(A:A,'11月工资'!A:BI,61,0)</f>
        <v>0</v>
      </c>
      <c r="AC129" s="6">
        <f t="shared" si="9"/>
        <v>0</v>
      </c>
      <c r="AD129">
        <f t="shared" si="10"/>
        <v>5181.8900000000003</v>
      </c>
      <c r="AE129">
        <f>VLOOKUP(A:A,'10月奖金'!A:AC,29,0)</f>
        <v>0</v>
      </c>
      <c r="AF129" s="6">
        <f t="shared" si="11"/>
        <v>0</v>
      </c>
      <c r="AG129">
        <f>VLOOKUP(A:A,'10月奖金'!A:AD,30,0)</f>
        <v>5183.4399999999996</v>
      </c>
      <c r="AH129" s="6">
        <f t="shared" si="12"/>
        <v>-1.5499999999992724</v>
      </c>
      <c r="AI129">
        <f>VLOOKUP(A:A,单位分配保留两位小数!B:N,13,0)</f>
        <v>5181.8900000000003</v>
      </c>
      <c r="AJ129">
        <f t="shared" si="13"/>
        <v>0</v>
      </c>
      <c r="AK129">
        <f>_xlfn.IFNA(VLOOKUP(A:A,'11月工资'!A:AQ,43,0),0)</f>
        <v>0</v>
      </c>
      <c r="AL129">
        <f t="shared" si="14"/>
        <v>0</v>
      </c>
      <c r="AM129" s="6">
        <f t="shared" si="15"/>
        <v>-19955.780000000006</v>
      </c>
    </row>
    <row r="130" spans="1:39" x14ac:dyDescent="0.2">
      <c r="A130" s="7">
        <v>9000257</v>
      </c>
      <c r="B130" t="str">
        <f>VLOOKUP(A130,标准表!C:D,2,0)</f>
        <v>王欣</v>
      </c>
      <c r="C130" t="str">
        <f>VLOOKUP(A:A,标准表!C:M,11,0)</f>
        <v>技术创新部</v>
      </c>
      <c r="D130" t="str">
        <f>VLOOKUP($A:$A,标准表!C:E,3,0)</f>
        <v>130203197202200926</v>
      </c>
      <c r="E130" t="str">
        <f>VLOOKUP(A:A,'11月工资'!A:D,4,0)</f>
        <v>6217000180022169027</v>
      </c>
      <c r="F130" t="str">
        <f>VLOOKUP(A:A,'11月工资'!A:F,6,0)</f>
        <v>专业技术人员</v>
      </c>
      <c r="G130">
        <f>VLOOKUP(A:A,标准表!C:H,6,0)</f>
        <v>0</v>
      </c>
      <c r="H130">
        <f>VLOOKUP(A:A,标准表!C:I,7,0)</f>
        <v>0</v>
      </c>
      <c r="I130">
        <f>VLOOKUP(A:A,标准表!C:J,8,0)</f>
        <v>0</v>
      </c>
      <c r="J130">
        <f>VLOOKUP($A:$A,标准表!C:G,5,0)</f>
        <v>3.6</v>
      </c>
      <c r="L130">
        <f>VLOOKUP(A:A,单位分配保留两位小数!B:I,8,0)</f>
        <v>6116.94</v>
      </c>
      <c r="M130">
        <f>_xlfn.IFNA(VLOOKUP(A:A,单位分配保留两位小数!B:J,9,0),0)</f>
        <v>0</v>
      </c>
      <c r="N130">
        <f>_xlfn.IFNA(VLOOKUP(A:A,单位分配保留两位小数!B:K,10,0),0)</f>
        <v>0</v>
      </c>
      <c r="O130">
        <f>ROUND(_xlfn.IFNA(VLOOKUP(A:A,单位分配保留两位小数!B:L,11,0),0),2)</f>
        <v>0</v>
      </c>
      <c r="Q130">
        <f t="shared" si="8"/>
        <v>6116.94</v>
      </c>
      <c r="R130">
        <f>_xlfn.IFNA(VLOOKUP(A130,'11月工资'!A:AU,47,0),0)+Q130</f>
        <v>106539.76000000001</v>
      </c>
      <c r="S130">
        <f>VLOOKUP(A:A,'11月工资'!A:AW,49,0)</f>
        <v>11000</v>
      </c>
      <c r="T130">
        <f>VLOOKUP(A:A,'11月工资'!A:AZ,52,0)</f>
        <v>11000</v>
      </c>
      <c r="U130">
        <f>VLOOKUP(A:A,'11月工资'!A:BA,53,0)</f>
        <v>0</v>
      </c>
      <c r="V130">
        <f>VLOOKUP(A:A,'11月工资'!A:AX,50,0)</f>
        <v>11000</v>
      </c>
      <c r="W130">
        <f>VLOOKUP(A:A,'11月工资'!A:AY,51,0)</f>
        <v>0</v>
      </c>
      <c r="X130">
        <f>VLOOKUP(A:A,'11月工资'!A:AV,48,0)</f>
        <v>55000</v>
      </c>
      <c r="Y130">
        <f>VLOOKUP(A:A,'11月工资'!A:BB,54,0)</f>
        <v>13159.17</v>
      </c>
      <c r="Z130" s="12">
        <f>ROUND(5*MAX(0,(R130-S130-T130-U130-V130-W130-X130-Y130)*{0.6;2;4;5;6;7;9}%-{0;504;3384;6384;10584;17184;36384}),2)</f>
        <v>161.41999999999999</v>
      </c>
      <c r="AB130" s="78">
        <f>VLOOKUP(A:A,'11月工资'!A:BI,61,0)</f>
        <v>176.34</v>
      </c>
      <c r="AC130" s="6">
        <f t="shared" si="9"/>
        <v>0</v>
      </c>
      <c r="AD130">
        <f t="shared" si="10"/>
        <v>6116.94</v>
      </c>
      <c r="AE130">
        <f>VLOOKUP(A:A,'10月奖金'!A:AC,29,0)</f>
        <v>0</v>
      </c>
      <c r="AF130" s="6">
        <f t="shared" si="11"/>
        <v>0</v>
      </c>
      <c r="AG130">
        <f>VLOOKUP(A:A,'10月奖金'!A:AD,30,0)</f>
        <v>6118.16</v>
      </c>
      <c r="AH130" s="6">
        <f t="shared" si="12"/>
        <v>-1.2200000000002547</v>
      </c>
      <c r="AI130">
        <f>VLOOKUP(A:A,单位分配保留两位小数!B:N,13,0)</f>
        <v>6116.94</v>
      </c>
      <c r="AJ130">
        <f t="shared" si="13"/>
        <v>0</v>
      </c>
      <c r="AK130">
        <f>_xlfn.IFNA(VLOOKUP(A:A,'11月工资'!A:AQ,43,0),0)</f>
        <v>0</v>
      </c>
      <c r="AL130">
        <f t="shared" si="14"/>
        <v>0</v>
      </c>
      <c r="AM130" s="6">
        <f t="shared" si="15"/>
        <v>5380.5900000000092</v>
      </c>
    </row>
    <row r="131" spans="1:39" x14ac:dyDescent="0.2">
      <c r="A131" s="7">
        <v>9000258</v>
      </c>
      <c r="B131" t="str">
        <f>VLOOKUP(A131,标准表!C:D,2,0)</f>
        <v>侯健</v>
      </c>
      <c r="C131" t="str">
        <f>VLOOKUP(A:A,标准表!C:M,11,0)</f>
        <v>信息自动化部</v>
      </c>
      <c r="D131" t="str">
        <f>VLOOKUP($A:$A,标准表!C:E,3,0)</f>
        <v>130203198306252450</v>
      </c>
      <c r="E131" t="str">
        <f>VLOOKUP(A:A,'11月工资'!A:D,4,0)</f>
        <v>6217000180022169217</v>
      </c>
      <c r="F131" t="str">
        <f>VLOOKUP(A:A,'11月工资'!A:F,6,0)</f>
        <v>专业技术人员</v>
      </c>
      <c r="G131">
        <f>VLOOKUP(A:A,标准表!C:H,6,0)</f>
        <v>0</v>
      </c>
      <c r="H131">
        <f>VLOOKUP(A:A,标准表!C:I,7,0)</f>
        <v>0</v>
      </c>
      <c r="I131">
        <f>VLOOKUP(A:A,标准表!C:J,8,0)</f>
        <v>0</v>
      </c>
      <c r="J131">
        <f>VLOOKUP($A:$A,标准表!C:G,5,0)</f>
        <v>3.05</v>
      </c>
      <c r="L131">
        <f>VLOOKUP(A:A,单位分配保留两位小数!B:I,8,0)</f>
        <v>5181.8900000000003</v>
      </c>
      <c r="M131">
        <f>_xlfn.IFNA(VLOOKUP(A:A,单位分配保留两位小数!B:J,9,0),0)</f>
        <v>0</v>
      </c>
      <c r="N131">
        <f>_xlfn.IFNA(VLOOKUP(A:A,单位分配保留两位小数!B:K,10,0),0)</f>
        <v>0</v>
      </c>
      <c r="O131">
        <f>ROUND(_xlfn.IFNA(VLOOKUP(A:A,单位分配保留两位小数!B:L,11,0),0),2)</f>
        <v>0</v>
      </c>
      <c r="Q131">
        <f t="shared" ref="Q131:Q194" si="16">L131+M131+N131-O131</f>
        <v>5181.8900000000003</v>
      </c>
      <c r="R131">
        <f>_xlfn.IFNA(VLOOKUP(A131,'11月工资'!A:AU,47,0),0)+Q131</f>
        <v>93168.73</v>
      </c>
      <c r="S131">
        <f>VLOOKUP(A:A,'11月工资'!A:AW,49,0)</f>
        <v>0</v>
      </c>
      <c r="T131">
        <f>VLOOKUP(A:A,'11月工资'!A:AZ,52,0)</f>
        <v>0</v>
      </c>
      <c r="U131">
        <f>VLOOKUP(A:A,'11月工资'!A:BA,53,0)</f>
        <v>0</v>
      </c>
      <c r="V131">
        <f>VLOOKUP(A:A,'11月工资'!A:AX,50,0)</f>
        <v>0</v>
      </c>
      <c r="W131">
        <f>VLOOKUP(A:A,'11月工资'!A:AY,51,0)</f>
        <v>0</v>
      </c>
      <c r="X131">
        <f>VLOOKUP(A:A,'11月工资'!A:AV,48,0)</f>
        <v>55000</v>
      </c>
      <c r="Y131">
        <f>VLOOKUP(A:A,'11月工资'!A:BB,54,0)</f>
        <v>12475</v>
      </c>
      <c r="Z131" s="12">
        <f>ROUND(5*MAX(0,(R131-S131-T131-U131-V131-W131-X131-Y131)*{0.6;2;4;5;6;7;9}%-{0;504;3384;6384;10584;17184;36384}),2)</f>
        <v>770.81</v>
      </c>
      <c r="AB131" s="78">
        <f>VLOOKUP(A:A,'11月工资'!A:BI,61,0)</f>
        <v>705.26</v>
      </c>
      <c r="AC131" s="6">
        <f t="shared" ref="AC131:AC194" si="17">ROUND(IF(Z131-AA131-AB131&gt;0,Z131-AA131-AB131,0),2)</f>
        <v>65.55</v>
      </c>
      <c r="AD131">
        <f t="shared" ref="AD131:AD194" si="18">Q131-AC131</f>
        <v>5116.34</v>
      </c>
      <c r="AE131">
        <f>VLOOKUP(A:A,'10月奖金'!A:AC,29,0)</f>
        <v>51.92</v>
      </c>
      <c r="AF131" s="6">
        <f t="shared" ref="AF131:AF194" si="19">AC131-AE131</f>
        <v>13.629999999999995</v>
      </c>
      <c r="AG131">
        <f>VLOOKUP(A:A,'10月奖金'!A:AD,30,0)</f>
        <v>5131.5199999999995</v>
      </c>
      <c r="AH131" s="6">
        <f t="shared" ref="AH131:AH194" si="20">AD131-AG131</f>
        <v>-15.179999999999382</v>
      </c>
      <c r="AI131">
        <f>VLOOKUP(A:A,单位分配保留两位小数!B:N,13,0)</f>
        <v>5181.8900000000003</v>
      </c>
      <c r="AJ131">
        <f t="shared" ref="AJ131:AJ194" si="21">AI131-Q131</f>
        <v>0</v>
      </c>
      <c r="AK131">
        <f>_xlfn.IFNA(VLOOKUP(A:A,'11月工资'!A:AQ,43,0),0)</f>
        <v>0</v>
      </c>
      <c r="AL131">
        <f t="shared" ref="AL131:AL194" si="22">AK131+AC131</f>
        <v>65.55</v>
      </c>
      <c r="AM131" s="6">
        <f t="shared" ref="AM131:AM194" si="23">R131-S131-T131-U131-V131-W131-X131-Y131</f>
        <v>25693.729999999996</v>
      </c>
    </row>
    <row r="132" spans="1:39" x14ac:dyDescent="0.2">
      <c r="A132" s="7">
        <v>9000259</v>
      </c>
      <c r="B132" t="str">
        <f>VLOOKUP(A132,标准表!C:D,2,0)</f>
        <v>李鹏</v>
      </c>
      <c r="C132" t="str">
        <f>VLOOKUP(A:A,标准表!C:M,11,0)</f>
        <v>信息自动化部</v>
      </c>
      <c r="D132" t="str">
        <f>VLOOKUP($A:$A,标准表!C:E,3,0)</f>
        <v>130635198405080490</v>
      </c>
      <c r="E132" t="str">
        <f>VLOOKUP(A:A,'11月工资'!A:D,4,0)</f>
        <v>6217000180022170926</v>
      </c>
      <c r="F132" t="str">
        <f>VLOOKUP(A:A,'11月工资'!A:F,6,0)</f>
        <v>专业技术人员</v>
      </c>
      <c r="G132">
        <f>VLOOKUP(A:A,标准表!C:H,6,0)</f>
        <v>0</v>
      </c>
      <c r="H132">
        <f>VLOOKUP(A:A,标准表!C:I,7,0)</f>
        <v>0</v>
      </c>
      <c r="I132">
        <f>VLOOKUP(A:A,标准表!C:J,8,0)</f>
        <v>0</v>
      </c>
      <c r="J132">
        <f>VLOOKUP($A:$A,标准表!C:G,5,0)</f>
        <v>2.15</v>
      </c>
      <c r="L132">
        <f>VLOOKUP(A:A,单位分配保留两位小数!B:I,8,0)</f>
        <v>3652.81</v>
      </c>
      <c r="M132">
        <f>_xlfn.IFNA(VLOOKUP(A:A,单位分配保留两位小数!B:J,9,0),0)</f>
        <v>0</v>
      </c>
      <c r="N132">
        <f>_xlfn.IFNA(VLOOKUP(A:A,单位分配保留两位小数!B:K,10,0),0)</f>
        <v>0</v>
      </c>
      <c r="O132">
        <f>ROUND(_xlfn.IFNA(VLOOKUP(A:A,单位分配保留两位小数!B:L,11,0),0),2)</f>
        <v>0</v>
      </c>
      <c r="Q132">
        <f t="shared" si="16"/>
        <v>3652.81</v>
      </c>
      <c r="R132">
        <f>_xlfn.IFNA(VLOOKUP(A132,'11月工资'!A:AU,47,0),0)+Q132</f>
        <v>75711.759999999995</v>
      </c>
      <c r="S132">
        <f>VLOOKUP(A:A,'11月工资'!A:AW,49,0)</f>
        <v>11000</v>
      </c>
      <c r="T132">
        <f>VLOOKUP(A:A,'11月工资'!A:AZ,52,0)</f>
        <v>11000</v>
      </c>
      <c r="U132">
        <f>VLOOKUP(A:A,'11月工资'!A:BA,53,0)</f>
        <v>0</v>
      </c>
      <c r="V132">
        <f>VLOOKUP(A:A,'11月工资'!A:AX,50,0)</f>
        <v>0</v>
      </c>
      <c r="W132">
        <f>VLOOKUP(A:A,'11月工资'!A:AY,51,0)</f>
        <v>0</v>
      </c>
      <c r="X132">
        <f>VLOOKUP(A:A,'11月工资'!A:AV,48,0)</f>
        <v>55000</v>
      </c>
      <c r="Y132">
        <f>VLOOKUP(A:A,'11月工资'!A:BB,54,0)</f>
        <v>12855.96</v>
      </c>
      <c r="Z132" s="12">
        <f>ROUND(5*MAX(0,(R132-S132-T132-U132-V132-W132-X132-Y132)*{0.6;2;4;5;6;7;9}%-{0;504;3384;6384;10584;17184;36384}),2)</f>
        <v>0</v>
      </c>
      <c r="AB132" s="78">
        <f>VLOOKUP(A:A,'11月工资'!A:BI,61,0)</f>
        <v>0</v>
      </c>
      <c r="AC132" s="6">
        <f t="shared" si="17"/>
        <v>0</v>
      </c>
      <c r="AD132">
        <f t="shared" si="18"/>
        <v>3652.81</v>
      </c>
      <c r="AE132">
        <f>VLOOKUP(A:A,'10月奖金'!A:AC,29,0)</f>
        <v>0</v>
      </c>
      <c r="AF132" s="6">
        <f t="shared" si="19"/>
        <v>0</v>
      </c>
      <c r="AG132">
        <f>VLOOKUP(A:A,'10月奖金'!A:AD,30,0)</f>
        <v>3653.9</v>
      </c>
      <c r="AH132" s="6">
        <f t="shared" si="20"/>
        <v>-1.0900000000001455</v>
      </c>
      <c r="AI132">
        <f>VLOOKUP(A:A,单位分配保留两位小数!B:N,13,0)</f>
        <v>3652.81</v>
      </c>
      <c r="AJ132">
        <f t="shared" si="21"/>
        <v>0</v>
      </c>
      <c r="AK132">
        <f>_xlfn.IFNA(VLOOKUP(A:A,'11月工资'!A:AQ,43,0),0)</f>
        <v>0</v>
      </c>
      <c r="AL132">
        <f t="shared" si="22"/>
        <v>0</v>
      </c>
      <c r="AM132" s="6">
        <f t="shared" si="23"/>
        <v>-14144.200000000004</v>
      </c>
    </row>
    <row r="133" spans="1:39" x14ac:dyDescent="0.2">
      <c r="A133" s="7">
        <v>9000260</v>
      </c>
      <c r="B133" t="str">
        <f>VLOOKUP(A133,标准表!C:D,2,0)</f>
        <v>吕耀强</v>
      </c>
      <c r="C133" t="str">
        <f>VLOOKUP(A:A,标准表!C:M,11,0)</f>
        <v>技术创新部</v>
      </c>
      <c r="D133" t="str">
        <f>VLOOKUP($A:$A,标准表!C:E,3,0)</f>
        <v>130202197803220619</v>
      </c>
      <c r="E133" t="str">
        <f>VLOOKUP(A:A,'11月工资'!A:D,4,0)</f>
        <v>6217000180022986529</v>
      </c>
      <c r="F133" t="str">
        <f>VLOOKUP(A:A,'11月工资'!A:F,6,0)</f>
        <v>经营管理-其他</v>
      </c>
      <c r="G133">
        <f>VLOOKUP(A:A,标准表!C:H,6,0)</f>
        <v>0</v>
      </c>
      <c r="H133">
        <f>VLOOKUP(A:A,标准表!C:I,7,0)</f>
        <v>0</v>
      </c>
      <c r="I133">
        <f>VLOOKUP(A:A,标准表!C:J,8,0)</f>
        <v>0</v>
      </c>
      <c r="J133">
        <f>VLOOKUP($A:$A,标准表!C:G,5,0)</f>
        <v>3.6</v>
      </c>
      <c r="L133">
        <f>VLOOKUP(A:A,单位分配保留两位小数!B:I,8,0)</f>
        <v>6116.94</v>
      </c>
      <c r="M133">
        <f>_xlfn.IFNA(VLOOKUP(A:A,单位分配保留两位小数!B:J,9,0),0)</f>
        <v>0</v>
      </c>
      <c r="N133">
        <f>_xlfn.IFNA(VLOOKUP(A:A,单位分配保留两位小数!B:K,10,0),0)</f>
        <v>0</v>
      </c>
      <c r="O133">
        <f>ROUND(_xlfn.IFNA(VLOOKUP(A:A,单位分配保留两位小数!B:L,11,0),0),2)</f>
        <v>0</v>
      </c>
      <c r="Q133">
        <f t="shared" si="16"/>
        <v>6116.94</v>
      </c>
      <c r="R133">
        <f>_xlfn.IFNA(VLOOKUP(A133,'11月工资'!A:AU,47,0),0)+Q133</f>
        <v>104450.83</v>
      </c>
      <c r="S133">
        <f>VLOOKUP(A:A,'11月工资'!A:AW,49,0)</f>
        <v>5500</v>
      </c>
      <c r="T133">
        <f>VLOOKUP(A:A,'11月工资'!A:AZ,52,0)</f>
        <v>0</v>
      </c>
      <c r="U133">
        <f>VLOOKUP(A:A,'11月工资'!A:BA,53,0)</f>
        <v>0</v>
      </c>
      <c r="V133">
        <f>VLOOKUP(A:A,'11月工资'!A:AX,50,0)</f>
        <v>22000</v>
      </c>
      <c r="W133">
        <f>VLOOKUP(A:A,'11月工资'!A:AY,51,0)</f>
        <v>0</v>
      </c>
      <c r="X133">
        <f>VLOOKUP(A:A,'11月工资'!A:AV,48,0)</f>
        <v>55000</v>
      </c>
      <c r="Y133">
        <f>VLOOKUP(A:A,'11月工资'!A:BB,54,0)</f>
        <v>16502.099999999999</v>
      </c>
      <c r="Z133" s="12">
        <f>ROUND(5*MAX(0,(R133-S133-T133-U133-V133-W133-X133-Y133)*{0.6;2;4;5;6;7;9}%-{0;504;3384;6384;10584;17184;36384}),2)</f>
        <v>163.46</v>
      </c>
      <c r="AB133" s="78">
        <f>VLOOKUP(A:A,'11月工资'!A:BI,61,0)</f>
        <v>152</v>
      </c>
      <c r="AC133" s="6">
        <f t="shared" si="17"/>
        <v>11.46</v>
      </c>
      <c r="AD133">
        <f t="shared" si="18"/>
        <v>6105.48</v>
      </c>
      <c r="AE133">
        <f>VLOOKUP(A:A,'10月奖金'!A:AC,29,0)</f>
        <v>5.58</v>
      </c>
      <c r="AF133" s="6">
        <f t="shared" si="19"/>
        <v>5.8800000000000008</v>
      </c>
      <c r="AG133">
        <f>VLOOKUP(A:A,'10月奖金'!A:AD,30,0)</f>
        <v>6112.58</v>
      </c>
      <c r="AH133" s="6">
        <f t="shared" si="20"/>
        <v>-7.1000000000003638</v>
      </c>
      <c r="AI133">
        <f>VLOOKUP(A:A,单位分配保留两位小数!B:N,13,0)</f>
        <v>6116.94</v>
      </c>
      <c r="AJ133">
        <f t="shared" si="21"/>
        <v>0</v>
      </c>
      <c r="AK133">
        <f>_xlfn.IFNA(VLOOKUP(A:A,'11月工资'!A:AQ,43,0),0)</f>
        <v>0</v>
      </c>
      <c r="AL133">
        <f t="shared" si="22"/>
        <v>11.46</v>
      </c>
      <c r="AM133" s="6">
        <f t="shared" si="23"/>
        <v>5448.7300000000032</v>
      </c>
    </row>
    <row r="134" spans="1:39" x14ac:dyDescent="0.2">
      <c r="A134" s="7">
        <v>9000261</v>
      </c>
      <c r="B134" t="str">
        <f>VLOOKUP(A134,标准表!C:D,2,0)</f>
        <v>郑兴跃</v>
      </c>
      <c r="C134" t="str">
        <f>VLOOKUP(A:A,标准表!C:M,11,0)</f>
        <v>制造部</v>
      </c>
      <c r="D134" t="str">
        <f>VLOOKUP($A:$A,标准表!C:E,3,0)</f>
        <v>13020219791231063X</v>
      </c>
      <c r="E134" t="str">
        <f>VLOOKUP(A:A,'11月工资'!A:D,4,0)</f>
        <v>6217000180022976264</v>
      </c>
      <c r="F134" t="str">
        <f>VLOOKUP(A:A,'11月工资'!A:F,6,0)</f>
        <v>经营管理-其他</v>
      </c>
      <c r="G134">
        <f>VLOOKUP(A:A,标准表!C:H,6,0)</f>
        <v>0</v>
      </c>
      <c r="H134">
        <f>VLOOKUP(A:A,标准表!C:I,7,0)</f>
        <v>0</v>
      </c>
      <c r="I134">
        <f>VLOOKUP(A:A,标准表!C:J,8,0)</f>
        <v>0</v>
      </c>
      <c r="J134">
        <f>VLOOKUP($A:$A,标准表!C:G,5,0)</f>
        <v>4.5</v>
      </c>
      <c r="L134">
        <f>VLOOKUP(A:A,单位分配保留两位小数!B:I,8,0)</f>
        <v>7617.62</v>
      </c>
      <c r="M134">
        <f>_xlfn.IFNA(VLOOKUP(A:A,单位分配保留两位小数!B:J,9,0),0)</f>
        <v>0</v>
      </c>
      <c r="N134">
        <f>_xlfn.IFNA(VLOOKUP(A:A,单位分配保留两位小数!B:K,10,0),0)</f>
        <v>0</v>
      </c>
      <c r="O134">
        <f>ROUND(_xlfn.IFNA(VLOOKUP(A:A,单位分配保留两位小数!B:L,11,0),0),2)</f>
        <v>0</v>
      </c>
      <c r="Q134">
        <f t="shared" si="16"/>
        <v>7617.62</v>
      </c>
      <c r="R134">
        <f>_xlfn.IFNA(VLOOKUP(A134,'11月工资'!A:AU,47,0),0)+Q134</f>
        <v>125046.62999999999</v>
      </c>
      <c r="S134">
        <f>VLOOKUP(A:A,'11月工资'!A:AW,49,0)</f>
        <v>11000</v>
      </c>
      <c r="T134">
        <f>VLOOKUP(A:A,'11月工资'!A:AZ,52,0)</f>
        <v>0</v>
      </c>
      <c r="U134">
        <f>VLOOKUP(A:A,'11月工资'!A:BA,53,0)</f>
        <v>0</v>
      </c>
      <c r="V134">
        <f>VLOOKUP(A:A,'11月工资'!A:AX,50,0)</f>
        <v>11000</v>
      </c>
      <c r="W134">
        <f>VLOOKUP(A:A,'11月工资'!A:AY,51,0)</f>
        <v>0</v>
      </c>
      <c r="X134">
        <f>VLOOKUP(A:A,'11月工资'!A:AV,48,0)</f>
        <v>55000</v>
      </c>
      <c r="Y134">
        <f>VLOOKUP(A:A,'11月工资'!A:BB,54,0)</f>
        <v>21684.68</v>
      </c>
      <c r="Z134" s="12">
        <f>ROUND(5*MAX(0,(R134-S134-T134-U134-V134-W134-X134-Y134)*{0.6;2;4;5;6;7;9}%-{0;504;3384;6384;10584;17184;36384}),2)</f>
        <v>790.86</v>
      </c>
      <c r="AB134" s="78">
        <f>VLOOKUP(A:A,'11月工资'!A:BI,61,0)</f>
        <v>721.67</v>
      </c>
      <c r="AC134" s="6">
        <f t="shared" si="17"/>
        <v>69.19</v>
      </c>
      <c r="AD134">
        <f t="shared" si="18"/>
        <v>7548.43</v>
      </c>
      <c r="AE134">
        <f>VLOOKUP(A:A,'10月奖金'!A:AC,29,0)</f>
        <v>72.28</v>
      </c>
      <c r="AF134" s="6">
        <f t="shared" si="19"/>
        <v>-3.0900000000000034</v>
      </c>
      <c r="AG134">
        <f>VLOOKUP(A:A,'10月奖金'!A:AD,30,0)</f>
        <v>7618.72</v>
      </c>
      <c r="AH134" s="6">
        <f t="shared" si="20"/>
        <v>-70.289999999999964</v>
      </c>
      <c r="AI134">
        <f>VLOOKUP(A:A,单位分配保留两位小数!B:N,13,0)</f>
        <v>7617.62</v>
      </c>
      <c r="AJ134">
        <f t="shared" si="21"/>
        <v>0</v>
      </c>
      <c r="AK134">
        <f>_xlfn.IFNA(VLOOKUP(A:A,'11月工资'!A:AQ,43,0),0)</f>
        <v>0</v>
      </c>
      <c r="AL134">
        <f t="shared" si="22"/>
        <v>69.19</v>
      </c>
      <c r="AM134" s="6">
        <f t="shared" si="23"/>
        <v>26361.94999999999</v>
      </c>
    </row>
    <row r="135" spans="1:39" x14ac:dyDescent="0.2">
      <c r="A135" s="7">
        <v>9000262</v>
      </c>
      <c r="B135" t="str">
        <f>VLOOKUP(A135,标准表!C:D,2,0)</f>
        <v>孟德聪</v>
      </c>
      <c r="C135" t="str">
        <f>VLOOKUP(A:A,标准表!C:M,11,0)</f>
        <v>信息自动化部</v>
      </c>
      <c r="D135" t="str">
        <f>VLOOKUP($A:$A,标准表!C:E,3,0)</f>
        <v>130282199206225113</v>
      </c>
      <c r="E135" t="str">
        <f>VLOOKUP(A:A,'11月工资'!A:D,4,0)</f>
        <v>6217000180022163376</v>
      </c>
      <c r="F135" t="str">
        <f>VLOOKUP(A:A,'11月工资'!A:F,6,0)</f>
        <v>专业技术人员</v>
      </c>
      <c r="G135">
        <f>VLOOKUP(A:A,标准表!C:H,6,0)</f>
        <v>0</v>
      </c>
      <c r="H135">
        <f>VLOOKUP(A:A,标准表!C:I,7,0)</f>
        <v>0</v>
      </c>
      <c r="I135">
        <f>VLOOKUP(A:A,标准表!C:J,8,0)</f>
        <v>0</v>
      </c>
      <c r="J135">
        <f>VLOOKUP($A:$A,标准表!C:G,5,0)</f>
        <v>2.15</v>
      </c>
      <c r="L135">
        <f>VLOOKUP(A:A,单位分配保留两位小数!B:I,8,0)</f>
        <v>3652.81</v>
      </c>
      <c r="M135">
        <f>_xlfn.IFNA(VLOOKUP(A:A,单位分配保留两位小数!B:J,9,0),0)</f>
        <v>0</v>
      </c>
      <c r="N135">
        <f>_xlfn.IFNA(VLOOKUP(A:A,单位分配保留两位小数!B:K,10,0),0)</f>
        <v>0</v>
      </c>
      <c r="O135">
        <f>ROUND(_xlfn.IFNA(VLOOKUP(A:A,单位分配保留两位小数!B:L,11,0),0),2)</f>
        <v>0</v>
      </c>
      <c r="Q135">
        <f t="shared" si="16"/>
        <v>3652.81</v>
      </c>
      <c r="R135">
        <f>_xlfn.IFNA(VLOOKUP(A135,'11月工资'!A:AU,47,0),0)+Q135</f>
        <v>71799.59</v>
      </c>
      <c r="S135">
        <f>VLOOKUP(A:A,'11月工资'!A:AW,49,0)</f>
        <v>0</v>
      </c>
      <c r="T135">
        <f>VLOOKUP(A:A,'11月工资'!A:AZ,52,0)</f>
        <v>11000</v>
      </c>
      <c r="U135">
        <f>VLOOKUP(A:A,'11月工资'!A:BA,53,0)</f>
        <v>0</v>
      </c>
      <c r="V135">
        <f>VLOOKUP(A:A,'11月工资'!A:AX,50,0)</f>
        <v>0</v>
      </c>
      <c r="W135">
        <f>VLOOKUP(A:A,'11月工资'!A:AY,51,0)</f>
        <v>0</v>
      </c>
      <c r="X135">
        <f>VLOOKUP(A:A,'11月工资'!A:AV,48,0)</f>
        <v>55000</v>
      </c>
      <c r="Y135">
        <f>VLOOKUP(A:A,'11月工资'!A:BB,54,0)</f>
        <v>9359.26</v>
      </c>
      <c r="Z135" s="12">
        <f>ROUND(5*MAX(0,(R135-S135-T135-U135-V135-W135-X135-Y135)*{0.6;2;4;5;6;7;9}%-{0;504;3384;6384;10584;17184;36384}),2)</f>
        <v>0</v>
      </c>
      <c r="AB135" s="78">
        <f>VLOOKUP(A:A,'11月工资'!A:BI,61,0)</f>
        <v>3.86</v>
      </c>
      <c r="AC135" s="6">
        <f t="shared" si="17"/>
        <v>0</v>
      </c>
      <c r="AD135">
        <f t="shared" si="18"/>
        <v>3652.81</v>
      </c>
      <c r="AE135">
        <f>VLOOKUP(A:A,'10月奖金'!A:AC,29,0)</f>
        <v>0</v>
      </c>
      <c r="AF135" s="6">
        <f t="shared" si="19"/>
        <v>0</v>
      </c>
      <c r="AG135">
        <f>VLOOKUP(A:A,'10月奖金'!A:AD,30,0)</f>
        <v>3653.9</v>
      </c>
      <c r="AH135" s="6">
        <f t="shared" si="20"/>
        <v>-1.0900000000001455</v>
      </c>
      <c r="AI135">
        <f>VLOOKUP(A:A,单位分配保留两位小数!B:N,13,0)</f>
        <v>3652.81</v>
      </c>
      <c r="AJ135">
        <f t="shared" si="21"/>
        <v>0</v>
      </c>
      <c r="AK135">
        <f>_xlfn.IFNA(VLOOKUP(A:A,'11月工资'!A:AQ,43,0),0)</f>
        <v>0</v>
      </c>
      <c r="AL135">
        <f t="shared" si="22"/>
        <v>0</v>
      </c>
      <c r="AM135" s="6">
        <f t="shared" si="23"/>
        <v>-3559.6700000000037</v>
      </c>
    </row>
    <row r="136" spans="1:39" x14ac:dyDescent="0.2">
      <c r="A136" s="7">
        <v>9000267</v>
      </c>
      <c r="B136" t="str">
        <f>VLOOKUP(A136,标准表!C:D,2,0)</f>
        <v>付凯艳</v>
      </c>
      <c r="C136" t="str">
        <f>VLOOKUP(A:A,标准表!C:M,11,0)</f>
        <v>信息自动化部</v>
      </c>
      <c r="D136" t="str">
        <f>VLOOKUP($A:$A,标准表!C:E,3,0)</f>
        <v>130426199005222928</v>
      </c>
      <c r="E136" t="str">
        <f>VLOOKUP(A:A,'11月工资'!A:D,4,0)</f>
        <v>6217000180032376349</v>
      </c>
      <c r="F136" t="str">
        <f>VLOOKUP(A:A,'11月工资'!A:F,6,0)</f>
        <v>专业技术人员</v>
      </c>
      <c r="G136">
        <f>VLOOKUP(A:A,标准表!C:H,6,0)</f>
        <v>0</v>
      </c>
      <c r="H136">
        <f>VLOOKUP(A:A,标准表!C:I,7,0)</f>
        <v>0</v>
      </c>
      <c r="I136">
        <f>VLOOKUP(A:A,标准表!C:J,8,0)</f>
        <v>0</v>
      </c>
      <c r="J136">
        <f>VLOOKUP($A:$A,标准表!C:G,5,0)</f>
        <v>2.15</v>
      </c>
      <c r="L136">
        <f>VLOOKUP(A:A,单位分配保留两位小数!B:I,8,0)</f>
        <v>3652.81</v>
      </c>
      <c r="M136">
        <f>_xlfn.IFNA(VLOOKUP(A:A,单位分配保留两位小数!B:J,9,0),0)</f>
        <v>0</v>
      </c>
      <c r="N136">
        <f>_xlfn.IFNA(VLOOKUP(A:A,单位分配保留两位小数!B:K,10,0),0)</f>
        <v>0</v>
      </c>
      <c r="O136">
        <f>ROUND(_xlfn.IFNA(VLOOKUP(A:A,单位分配保留两位小数!B:L,11,0),0),2)</f>
        <v>0</v>
      </c>
      <c r="Q136">
        <f t="shared" si="16"/>
        <v>3652.81</v>
      </c>
      <c r="R136">
        <f>_xlfn.IFNA(VLOOKUP(A136,'11月工资'!A:AU,47,0),0)+Q136</f>
        <v>76373.69</v>
      </c>
      <c r="S136">
        <f>VLOOKUP(A:A,'11月工资'!A:AW,49,0)</f>
        <v>0</v>
      </c>
      <c r="T136">
        <f>VLOOKUP(A:A,'11月工资'!A:AZ,52,0)</f>
        <v>0</v>
      </c>
      <c r="U136">
        <f>VLOOKUP(A:A,'11月工资'!A:BA,53,0)</f>
        <v>0</v>
      </c>
      <c r="V136">
        <f>VLOOKUP(A:A,'11月工资'!A:AX,50,0)</f>
        <v>0</v>
      </c>
      <c r="W136">
        <f>VLOOKUP(A:A,'11月工资'!A:AY,51,0)</f>
        <v>0</v>
      </c>
      <c r="X136">
        <f>VLOOKUP(A:A,'11月工资'!A:AV,48,0)</f>
        <v>55000</v>
      </c>
      <c r="Y136">
        <f>VLOOKUP(A:A,'11月工资'!A:BB,54,0)</f>
        <v>9692.3700000000008</v>
      </c>
      <c r="Z136" s="12">
        <f>ROUND(5*MAX(0,(R136-S136-T136-U136-V136-W136-X136-Y136)*{0.6;2;4;5;6;7;9}%-{0;504;3384;6384;10584;17184;36384}),2)</f>
        <v>350.44</v>
      </c>
      <c r="AB136" s="78">
        <f>VLOOKUP(A:A,'11月工资'!A:BI,61,0)</f>
        <v>320.93</v>
      </c>
      <c r="AC136" s="6">
        <f t="shared" si="17"/>
        <v>29.51</v>
      </c>
      <c r="AD136">
        <f t="shared" si="18"/>
        <v>3623.2999999999997</v>
      </c>
      <c r="AE136">
        <f>VLOOKUP(A:A,'10月奖金'!A:AC,29,0)</f>
        <v>19.96</v>
      </c>
      <c r="AF136" s="6">
        <f t="shared" si="19"/>
        <v>9.5500000000000007</v>
      </c>
      <c r="AG136">
        <f>VLOOKUP(A:A,'10月奖金'!A:AD,30,0)</f>
        <v>3633.94</v>
      </c>
      <c r="AH136" s="6">
        <f t="shared" si="20"/>
        <v>-10.640000000000327</v>
      </c>
      <c r="AI136">
        <f>VLOOKUP(A:A,单位分配保留两位小数!B:N,13,0)</f>
        <v>3652.81</v>
      </c>
      <c r="AJ136">
        <f t="shared" si="21"/>
        <v>0</v>
      </c>
      <c r="AK136">
        <f>_xlfn.IFNA(VLOOKUP(A:A,'11月工资'!A:AQ,43,0),0)</f>
        <v>0</v>
      </c>
      <c r="AL136">
        <f t="shared" si="22"/>
        <v>29.51</v>
      </c>
      <c r="AM136" s="6">
        <f t="shared" si="23"/>
        <v>11681.320000000002</v>
      </c>
    </row>
    <row r="137" spans="1:39" x14ac:dyDescent="0.2">
      <c r="A137" s="7">
        <v>9000268</v>
      </c>
      <c r="B137" t="str">
        <f>VLOOKUP(A137,标准表!C:D,2,0)</f>
        <v>冯立强</v>
      </c>
      <c r="C137" t="str">
        <f>VLOOKUP(A:A,标准表!C:M,11,0)</f>
        <v>信息自动化部</v>
      </c>
      <c r="D137" t="str">
        <f>VLOOKUP($A:$A,标准表!C:E,3,0)</f>
        <v>130282199103032415</v>
      </c>
      <c r="E137" t="str">
        <f>VLOOKUP(A:A,'11月工资'!A:D,4,0)</f>
        <v>6217000180032386561</v>
      </c>
      <c r="F137" t="str">
        <f>VLOOKUP(A:A,'11月工资'!A:F,6,0)</f>
        <v>专业技术人员</v>
      </c>
      <c r="G137">
        <f>VLOOKUP(A:A,标准表!C:H,6,0)</f>
        <v>0</v>
      </c>
      <c r="H137">
        <f>VLOOKUP(A:A,标准表!C:I,7,0)</f>
        <v>0</v>
      </c>
      <c r="I137">
        <f>VLOOKUP(A:A,标准表!C:J,8,0)</f>
        <v>0</v>
      </c>
      <c r="J137">
        <f>VLOOKUP($A:$A,标准表!C:G,5,0)</f>
        <v>2.15</v>
      </c>
      <c r="L137">
        <f>VLOOKUP(A:A,单位分配保留两位小数!B:I,8,0)</f>
        <v>3652.81</v>
      </c>
      <c r="M137">
        <f>_xlfn.IFNA(VLOOKUP(A:A,单位分配保留两位小数!B:J,9,0),0)</f>
        <v>0</v>
      </c>
      <c r="N137">
        <f>_xlfn.IFNA(VLOOKUP(A:A,单位分配保留两位小数!B:K,10,0),0)</f>
        <v>0</v>
      </c>
      <c r="O137">
        <f>ROUND(_xlfn.IFNA(VLOOKUP(A:A,单位分配保留两位小数!B:L,11,0),0),2)</f>
        <v>0</v>
      </c>
      <c r="Q137">
        <f t="shared" si="16"/>
        <v>3652.81</v>
      </c>
      <c r="R137">
        <f>_xlfn.IFNA(VLOOKUP(A137,'11月工资'!A:AU,47,0),0)+Q137</f>
        <v>76252.429999999993</v>
      </c>
      <c r="S137">
        <f>VLOOKUP(A:A,'11月工资'!A:AW,49,0)</f>
        <v>0</v>
      </c>
      <c r="T137">
        <f>VLOOKUP(A:A,'11月工资'!A:AZ,52,0)</f>
        <v>3000</v>
      </c>
      <c r="U137">
        <f>VLOOKUP(A:A,'11月工资'!A:BA,53,0)</f>
        <v>0</v>
      </c>
      <c r="V137">
        <f>VLOOKUP(A:A,'11月工资'!A:AX,50,0)</f>
        <v>0</v>
      </c>
      <c r="W137">
        <f>VLOOKUP(A:A,'11月工资'!A:AY,51,0)</f>
        <v>0</v>
      </c>
      <c r="X137">
        <f>VLOOKUP(A:A,'11月工资'!A:AV,48,0)</f>
        <v>55000</v>
      </c>
      <c r="Y137">
        <f>VLOOKUP(A:A,'11月工资'!A:BB,54,0)</f>
        <v>9689.5300000000007</v>
      </c>
      <c r="Z137" s="12">
        <f>ROUND(5*MAX(0,(R137-S137-T137-U137-V137-W137-X137-Y137)*{0.6;2;4;5;6;7;9}%-{0;504;3384;6384;10584;17184;36384}),2)</f>
        <v>256.89</v>
      </c>
      <c r="AB137" s="78">
        <f>VLOOKUP(A:A,'11月工资'!A:BI,61,0)</f>
        <v>299.55</v>
      </c>
      <c r="AC137" s="6">
        <f t="shared" si="17"/>
        <v>0</v>
      </c>
      <c r="AD137">
        <f t="shared" si="18"/>
        <v>3652.81</v>
      </c>
      <c r="AE137">
        <f>VLOOKUP(A:A,'10月奖金'!A:AC,29,0)</f>
        <v>0</v>
      </c>
      <c r="AF137" s="6">
        <f t="shared" si="19"/>
        <v>0</v>
      </c>
      <c r="AG137">
        <f>VLOOKUP(A:A,'10月奖金'!A:AD,30,0)</f>
        <v>3653.9</v>
      </c>
      <c r="AH137" s="6">
        <f t="shared" si="20"/>
        <v>-1.0900000000001455</v>
      </c>
      <c r="AI137">
        <f>VLOOKUP(A:A,单位分配保留两位小数!B:N,13,0)</f>
        <v>3652.81</v>
      </c>
      <c r="AJ137">
        <f t="shared" si="21"/>
        <v>0</v>
      </c>
      <c r="AK137">
        <f>_xlfn.IFNA(VLOOKUP(A:A,'11月工资'!A:AQ,43,0),0)</f>
        <v>0</v>
      </c>
      <c r="AL137">
        <f t="shared" si="22"/>
        <v>0</v>
      </c>
      <c r="AM137" s="6">
        <f t="shared" si="23"/>
        <v>8562.8999999999924</v>
      </c>
    </row>
    <row r="138" spans="1:39" x14ac:dyDescent="0.2">
      <c r="A138" s="7">
        <v>9000269</v>
      </c>
      <c r="B138" t="str">
        <f>VLOOKUP(A138,标准表!C:D,2,0)</f>
        <v>杨国生</v>
      </c>
      <c r="C138" t="str">
        <f>VLOOKUP(A:A,标准表!C:M,11,0)</f>
        <v>设备管理部</v>
      </c>
      <c r="D138" t="str">
        <f>VLOOKUP($A:$A,标准表!C:E,3,0)</f>
        <v>130202196604050616</v>
      </c>
      <c r="E138" t="str">
        <f>VLOOKUP(A:A,'11月工资'!A:D,4,0)</f>
        <v>6217000180031735206</v>
      </c>
      <c r="F138" t="str">
        <f>VLOOKUP(A:A,'11月工资'!A:F,6,0)</f>
        <v>专业技术人员</v>
      </c>
      <c r="G138">
        <f>VLOOKUP(A:A,标准表!C:H,6,0)</f>
        <v>0</v>
      </c>
      <c r="H138">
        <f>VLOOKUP(A:A,标准表!C:I,7,0)</f>
        <v>7253</v>
      </c>
      <c r="I138">
        <f>VLOOKUP(A:A,标准表!C:J,8,0)</f>
        <v>0</v>
      </c>
      <c r="J138">
        <f>VLOOKUP($A:$A,标准表!C:G,5,0)</f>
        <v>0</v>
      </c>
      <c r="L138">
        <f>VLOOKUP(A:A,单位分配保留两位小数!B:I,8,0)</f>
        <v>7242.85</v>
      </c>
      <c r="M138">
        <f>_xlfn.IFNA(VLOOKUP(A:A,单位分配保留两位小数!B:J,9,0),0)</f>
        <v>0</v>
      </c>
      <c r="N138">
        <f>_xlfn.IFNA(VLOOKUP(A:A,单位分配保留两位小数!B:K,10,0),0)</f>
        <v>0</v>
      </c>
      <c r="O138">
        <f>ROUND(_xlfn.IFNA(VLOOKUP(A:A,单位分配保留两位小数!B:L,11,0),0),2)</f>
        <v>0</v>
      </c>
      <c r="Q138">
        <f t="shared" si="16"/>
        <v>7242.85</v>
      </c>
      <c r="R138">
        <f>_xlfn.IFNA(VLOOKUP(A138,'11月工资'!A:AU,47,0),0)+Q138</f>
        <v>125488.64</v>
      </c>
      <c r="S138">
        <f>VLOOKUP(A:A,'11月工资'!A:AW,49,0)</f>
        <v>0</v>
      </c>
      <c r="T138">
        <f>VLOOKUP(A:A,'11月工资'!A:AZ,52,0)</f>
        <v>0</v>
      </c>
      <c r="U138">
        <f>VLOOKUP(A:A,'11月工资'!A:BA,53,0)</f>
        <v>0</v>
      </c>
      <c r="V138">
        <f>VLOOKUP(A:A,'11月工资'!A:AX,50,0)</f>
        <v>11000</v>
      </c>
      <c r="W138">
        <f>VLOOKUP(A:A,'11月工资'!A:AY,51,0)</f>
        <v>0</v>
      </c>
      <c r="X138">
        <f>VLOOKUP(A:A,'11月工资'!A:AV,48,0)</f>
        <v>55000</v>
      </c>
      <c r="Y138">
        <f>VLOOKUP(A:A,'11月工资'!A:BB,54,0)</f>
        <v>29431.65</v>
      </c>
      <c r="Z138" s="12">
        <f>ROUND(5*MAX(0,(R138-S138-T138-U138-V138-W138-X138-Y138)*{0.6;2;4;5;6;7;9}%-{0;504;3384;6384;10584;17184;36384}),2)</f>
        <v>901.71</v>
      </c>
      <c r="AB138" s="78">
        <f>VLOOKUP(A:A,'11月工资'!A:BI,61,0)</f>
        <v>788.33</v>
      </c>
      <c r="AC138" s="6">
        <f t="shared" si="17"/>
        <v>113.38</v>
      </c>
      <c r="AD138">
        <f t="shared" si="18"/>
        <v>7129.47</v>
      </c>
      <c r="AE138">
        <f>VLOOKUP(A:A,'10月奖金'!A:AC,29,0)</f>
        <v>81.7</v>
      </c>
      <c r="AF138" s="6">
        <f t="shared" si="19"/>
        <v>31.679999999999993</v>
      </c>
      <c r="AG138">
        <f>VLOOKUP(A:A,'10月奖金'!A:AD,30,0)</f>
        <v>7161.1500000000005</v>
      </c>
      <c r="AH138" s="6">
        <f t="shared" si="20"/>
        <v>-31.680000000000291</v>
      </c>
      <c r="AI138">
        <f>VLOOKUP(A:A,单位分配保留两位小数!B:N,13,0)</f>
        <v>7242.85</v>
      </c>
      <c r="AJ138">
        <f t="shared" si="21"/>
        <v>0</v>
      </c>
      <c r="AK138">
        <f>_xlfn.IFNA(VLOOKUP(A:A,'11月工资'!A:AQ,43,0),0)</f>
        <v>0</v>
      </c>
      <c r="AL138">
        <f t="shared" si="22"/>
        <v>113.38</v>
      </c>
      <c r="AM138" s="6">
        <f t="shared" si="23"/>
        <v>30056.989999999998</v>
      </c>
    </row>
    <row r="139" spans="1:39" x14ac:dyDescent="0.2">
      <c r="A139" s="7">
        <v>9000270</v>
      </c>
      <c r="B139" t="str">
        <f>VLOOKUP(A139,标准表!C:D,2,0)</f>
        <v>董文超</v>
      </c>
      <c r="C139" t="str">
        <f>VLOOKUP(A:A,标准表!C:M,11,0)</f>
        <v>设备管理部</v>
      </c>
      <c r="D139" t="str">
        <f>VLOOKUP($A:$A,标准表!C:E,3,0)</f>
        <v>130203197901242113</v>
      </c>
      <c r="E139" t="str">
        <f>VLOOKUP(A:A,'11月工资'!A:D,4,0)</f>
        <v>6217000180031744026</v>
      </c>
      <c r="F139" t="str">
        <f>VLOOKUP(A:A,'11月工资'!A:F,6,0)</f>
        <v>专业技术人员</v>
      </c>
      <c r="G139">
        <f>VLOOKUP(A:A,标准表!C:H,6,0)</f>
        <v>0</v>
      </c>
      <c r="H139">
        <f>VLOOKUP(A:A,标准表!C:I,7,0)</f>
        <v>0</v>
      </c>
      <c r="I139">
        <f>VLOOKUP(A:A,标准表!C:J,8,0)</f>
        <v>0</v>
      </c>
      <c r="J139">
        <f>VLOOKUP($A:$A,标准表!C:G,5,0)</f>
        <v>3.05</v>
      </c>
      <c r="L139">
        <f>VLOOKUP(A:A,单位分配保留两位小数!B:I,8,0)</f>
        <v>5084.97</v>
      </c>
      <c r="M139">
        <f>_xlfn.IFNA(VLOOKUP(A:A,单位分配保留两位小数!B:J,9,0),0)</f>
        <v>0</v>
      </c>
      <c r="N139">
        <f>_xlfn.IFNA(VLOOKUP(A:A,单位分配保留两位小数!B:K,10,0),0)</f>
        <v>0</v>
      </c>
      <c r="O139">
        <f>ROUND(_xlfn.IFNA(VLOOKUP(A:A,单位分配保留两位小数!B:L,11,0),0),2)</f>
        <v>0</v>
      </c>
      <c r="Q139">
        <f t="shared" si="16"/>
        <v>5084.97</v>
      </c>
      <c r="R139">
        <f>_xlfn.IFNA(VLOOKUP(A139,'11月工资'!A:AU,47,0),0)+Q139</f>
        <v>92674.67</v>
      </c>
      <c r="S139">
        <f>VLOOKUP(A:A,'11月工资'!A:AW,49,0)</f>
        <v>5500</v>
      </c>
      <c r="T139">
        <f>VLOOKUP(A:A,'11月工资'!A:AZ,52,0)</f>
        <v>0</v>
      </c>
      <c r="U139">
        <f>VLOOKUP(A:A,'11月工资'!A:BA,53,0)</f>
        <v>0</v>
      </c>
      <c r="V139">
        <f>VLOOKUP(A:A,'11月工资'!A:AX,50,0)</f>
        <v>11000</v>
      </c>
      <c r="W139">
        <f>VLOOKUP(A:A,'11月工资'!A:AY,51,0)</f>
        <v>0</v>
      </c>
      <c r="X139">
        <f>VLOOKUP(A:A,'11月工资'!A:AV,48,0)</f>
        <v>55000</v>
      </c>
      <c r="Y139">
        <f>VLOOKUP(A:A,'11月工资'!A:BB,54,0)</f>
        <v>11321.46</v>
      </c>
      <c r="Z139" s="12">
        <f>ROUND(5*MAX(0,(R139-S139-T139-U139-V139-W139-X139-Y139)*{0.6;2;4;5;6;7;9}%-{0;504;3384;6384;10584;17184;36384}),2)</f>
        <v>295.60000000000002</v>
      </c>
      <c r="AB139" s="78">
        <f>VLOOKUP(A:A,'11月工资'!A:BI,61,0)</f>
        <v>272.91000000000003</v>
      </c>
      <c r="AC139" s="6">
        <f t="shared" si="17"/>
        <v>22.69</v>
      </c>
      <c r="AD139">
        <f t="shared" si="18"/>
        <v>5062.2800000000007</v>
      </c>
      <c r="AE139">
        <f>VLOOKUP(A:A,'10月奖金'!A:AC,29,0)</f>
        <v>10.17</v>
      </c>
      <c r="AF139" s="6">
        <f t="shared" si="19"/>
        <v>12.520000000000001</v>
      </c>
      <c r="AG139">
        <f>VLOOKUP(A:A,'10月奖金'!A:AD,30,0)</f>
        <v>5085.13</v>
      </c>
      <c r="AH139" s="6">
        <f t="shared" si="20"/>
        <v>-22.849999999999454</v>
      </c>
      <c r="AI139">
        <f>VLOOKUP(A:A,单位分配保留两位小数!B:N,13,0)</f>
        <v>5084.97</v>
      </c>
      <c r="AJ139">
        <f t="shared" si="21"/>
        <v>0</v>
      </c>
      <c r="AK139">
        <f>_xlfn.IFNA(VLOOKUP(A:A,'11月工资'!A:AQ,43,0),0)</f>
        <v>0</v>
      </c>
      <c r="AL139">
        <f t="shared" si="22"/>
        <v>22.69</v>
      </c>
      <c r="AM139" s="6">
        <f t="shared" si="23"/>
        <v>9853.2099999999991</v>
      </c>
    </row>
    <row r="140" spans="1:39" x14ac:dyDescent="0.2">
      <c r="A140" s="7">
        <v>9000271</v>
      </c>
      <c r="B140" t="str">
        <f>VLOOKUP(A140,标准表!C:D,2,0)</f>
        <v>杜宇辉</v>
      </c>
      <c r="C140" t="str">
        <f>VLOOKUP(A:A,标准表!C:M,11,0)</f>
        <v>设备管理部</v>
      </c>
      <c r="D140" t="str">
        <f>VLOOKUP($A:$A,标准表!C:E,3,0)</f>
        <v>110108196910012414</v>
      </c>
      <c r="E140" t="str">
        <f>VLOOKUP(A:A,'11月工资'!A:D,4,0)</f>
        <v>6217000180031744034</v>
      </c>
      <c r="F140" t="str">
        <f>VLOOKUP(A:A,'11月工资'!A:F,6,0)</f>
        <v>经营管理-其他</v>
      </c>
      <c r="G140">
        <f>VLOOKUP(A:A,标准表!C:H,6,0)</f>
        <v>0</v>
      </c>
      <c r="H140">
        <f>VLOOKUP(A:A,标准表!C:I,7,0)</f>
        <v>0</v>
      </c>
      <c r="I140">
        <f>VLOOKUP(A:A,标准表!C:J,8,0)</f>
        <v>0</v>
      </c>
      <c r="J140">
        <f>VLOOKUP($A:$A,标准表!C:G,5,0)</f>
        <v>4.5</v>
      </c>
      <c r="L140">
        <f>VLOOKUP(A:A,单位分配保留两位小数!B:I,8,0)</f>
        <v>8065.22</v>
      </c>
      <c r="M140">
        <f>_xlfn.IFNA(VLOOKUP(A:A,单位分配保留两位小数!B:J,9,0),0)</f>
        <v>0</v>
      </c>
      <c r="N140">
        <f>_xlfn.IFNA(VLOOKUP(A:A,单位分配保留两位小数!B:K,10,0),0)</f>
        <v>0</v>
      </c>
      <c r="O140">
        <f>ROUND(_xlfn.IFNA(VLOOKUP(A:A,单位分配保留两位小数!B:L,11,0),0),2)</f>
        <v>0</v>
      </c>
      <c r="Q140">
        <f t="shared" si="16"/>
        <v>8065.22</v>
      </c>
      <c r="R140">
        <f>_xlfn.IFNA(VLOOKUP(A140,'11月工资'!A:AU,47,0),0)+Q140</f>
        <v>127030.79000000001</v>
      </c>
      <c r="S140">
        <f>VLOOKUP(A:A,'11月工资'!A:AW,49,0)</f>
        <v>0</v>
      </c>
      <c r="T140">
        <f>VLOOKUP(A:A,'11月工资'!A:AZ,52,0)</f>
        <v>0</v>
      </c>
      <c r="U140">
        <f>VLOOKUP(A:A,'11月工资'!A:BA,53,0)</f>
        <v>0</v>
      </c>
      <c r="V140">
        <f>VLOOKUP(A:A,'11月工资'!A:AX,50,0)</f>
        <v>11000</v>
      </c>
      <c r="W140">
        <f>VLOOKUP(A:A,'11月工资'!A:AY,51,0)</f>
        <v>0</v>
      </c>
      <c r="X140">
        <f>VLOOKUP(A:A,'11月工资'!A:AV,48,0)</f>
        <v>55000</v>
      </c>
      <c r="Y140">
        <f>VLOOKUP(A:A,'11月工资'!A:BB,54,0)</f>
        <v>16772.27</v>
      </c>
      <c r="Z140" s="12">
        <f>ROUND(5*MAX(0,(R140-S140-T140-U140-V140-W140-X140-Y140)*{0.6;2;4;5;6;7;9}%-{0;504;3384;6384;10584;17184;36384}),2)</f>
        <v>1905.85</v>
      </c>
      <c r="AB140" s="78">
        <f>VLOOKUP(A:A,'11月工资'!A:BI,61,0)</f>
        <v>1477.17</v>
      </c>
      <c r="AC140" s="6">
        <f t="shared" si="17"/>
        <v>428.68</v>
      </c>
      <c r="AD140">
        <f t="shared" si="18"/>
        <v>7636.54</v>
      </c>
      <c r="AE140">
        <f>VLOOKUP(A:A,'10月奖金'!A:AC,29,0)</f>
        <v>354</v>
      </c>
      <c r="AF140" s="6">
        <f t="shared" si="19"/>
        <v>74.680000000000007</v>
      </c>
      <c r="AG140">
        <f>VLOOKUP(A:A,'10月奖金'!A:AD,30,0)</f>
        <v>7301.31</v>
      </c>
      <c r="AH140" s="6">
        <f t="shared" si="20"/>
        <v>335.22999999999956</v>
      </c>
      <c r="AI140">
        <f>VLOOKUP(A:A,单位分配保留两位小数!B:N,13,0)</f>
        <v>8065.22</v>
      </c>
      <c r="AJ140">
        <f t="shared" si="21"/>
        <v>0</v>
      </c>
      <c r="AK140">
        <f>_xlfn.IFNA(VLOOKUP(A:A,'11月工资'!A:AQ,43,0),0)</f>
        <v>0</v>
      </c>
      <c r="AL140">
        <f t="shared" si="22"/>
        <v>428.68</v>
      </c>
      <c r="AM140" s="6">
        <f t="shared" si="23"/>
        <v>44258.520000000004</v>
      </c>
    </row>
    <row r="141" spans="1:39" x14ac:dyDescent="0.2">
      <c r="A141" s="7">
        <v>9000274</v>
      </c>
      <c r="B141" t="str">
        <f>VLOOKUP(A141,标准表!C:D,2,0)</f>
        <v>贾南</v>
      </c>
      <c r="C141" t="str">
        <f>VLOOKUP(A:A,标准表!C:M,11,0)</f>
        <v>设备管理部</v>
      </c>
      <c r="D141" t="str">
        <f>VLOOKUP($A:$A,标准表!C:E,3,0)</f>
        <v>130181198507197957</v>
      </c>
      <c r="E141" t="str">
        <f>VLOOKUP(A:A,'11月工资'!A:D,4,0)</f>
        <v>6217000180031744059</v>
      </c>
      <c r="F141" t="str">
        <f>VLOOKUP(A:A,'11月工资'!A:F,6,0)</f>
        <v>专业技术人员</v>
      </c>
      <c r="G141">
        <f>VLOOKUP(A:A,标准表!C:H,6,0)</f>
        <v>0</v>
      </c>
      <c r="H141">
        <f>VLOOKUP(A:A,标准表!C:I,7,0)</f>
        <v>0</v>
      </c>
      <c r="I141">
        <f>VLOOKUP(A:A,标准表!C:J,8,0)</f>
        <v>0</v>
      </c>
      <c r="J141">
        <f>VLOOKUP($A:$A,标准表!C:G,5,0)</f>
        <v>3.05</v>
      </c>
      <c r="L141">
        <f>VLOOKUP(A:A,单位分配保留两位小数!B:I,8,0)</f>
        <v>5030.18</v>
      </c>
      <c r="M141">
        <f>_xlfn.IFNA(VLOOKUP(A:A,单位分配保留两位小数!B:J,9,0),0)</f>
        <v>0</v>
      </c>
      <c r="N141">
        <f>_xlfn.IFNA(VLOOKUP(A:A,单位分配保留两位小数!B:K,10,0),0)</f>
        <v>0</v>
      </c>
      <c r="O141">
        <f>ROUND(_xlfn.IFNA(VLOOKUP(A:A,单位分配保留两位小数!B:L,11,0),0),2)</f>
        <v>0</v>
      </c>
      <c r="Q141">
        <f t="shared" si="16"/>
        <v>5030.18</v>
      </c>
      <c r="R141">
        <f>_xlfn.IFNA(VLOOKUP(A141,'11月工资'!A:AU,47,0),0)+Q141</f>
        <v>93649.16</v>
      </c>
      <c r="S141">
        <f>VLOOKUP(A:A,'11月工资'!A:AW,49,0)</f>
        <v>11000</v>
      </c>
      <c r="T141">
        <f>VLOOKUP(A:A,'11月工资'!A:AZ,52,0)</f>
        <v>11000</v>
      </c>
      <c r="U141">
        <f>VLOOKUP(A:A,'11月工资'!A:BA,53,0)</f>
        <v>0</v>
      </c>
      <c r="V141">
        <f>VLOOKUP(A:A,'11月工资'!A:AX,50,0)</f>
        <v>11000</v>
      </c>
      <c r="W141">
        <f>VLOOKUP(A:A,'11月工资'!A:AY,51,0)</f>
        <v>0</v>
      </c>
      <c r="X141">
        <f>VLOOKUP(A:A,'11月工资'!A:AV,48,0)</f>
        <v>55000</v>
      </c>
      <c r="Y141">
        <f>VLOOKUP(A:A,'11月工资'!A:BB,54,0)</f>
        <v>12254.92</v>
      </c>
      <c r="Z141" s="12">
        <f>ROUND(5*MAX(0,(R141-S141-T141-U141-V141-W141-X141-Y141)*{0.6;2;4;5;6;7;9}%-{0;504;3384;6384;10584;17184;36384}),2)</f>
        <v>0</v>
      </c>
      <c r="AB141" s="78">
        <f>VLOOKUP(A:A,'11月工资'!A:BI,61,0)</f>
        <v>0</v>
      </c>
      <c r="AC141" s="6">
        <f t="shared" si="17"/>
        <v>0</v>
      </c>
      <c r="AD141">
        <f t="shared" si="18"/>
        <v>5030.18</v>
      </c>
      <c r="AE141">
        <f>VLOOKUP(A:A,'10月奖金'!A:AC,29,0)</f>
        <v>0</v>
      </c>
      <c r="AF141" s="6">
        <f t="shared" si="19"/>
        <v>0</v>
      </c>
      <c r="AG141">
        <f>VLOOKUP(A:A,'10月奖金'!A:AD,30,0)</f>
        <v>5088.58</v>
      </c>
      <c r="AH141" s="6">
        <f t="shared" si="20"/>
        <v>-58.399999999999636</v>
      </c>
      <c r="AI141">
        <f>VLOOKUP(A:A,单位分配保留两位小数!B:N,13,0)</f>
        <v>5030.18</v>
      </c>
      <c r="AJ141">
        <f t="shared" si="21"/>
        <v>0</v>
      </c>
      <c r="AK141">
        <f>_xlfn.IFNA(VLOOKUP(A:A,'11月工资'!A:AQ,43,0),0)</f>
        <v>0</v>
      </c>
      <c r="AL141">
        <f t="shared" si="22"/>
        <v>0</v>
      </c>
      <c r="AM141" s="6">
        <f t="shared" si="23"/>
        <v>-6605.7599999999966</v>
      </c>
    </row>
    <row r="142" spans="1:39" x14ac:dyDescent="0.2">
      <c r="A142" s="7">
        <v>9000281</v>
      </c>
      <c r="B142" t="str">
        <f>VLOOKUP(A142,标准表!C:D,2,0)</f>
        <v>陈辉</v>
      </c>
      <c r="C142" t="str">
        <f>VLOOKUP(A:A,标准表!C:M,11,0)</f>
        <v>设备管理部</v>
      </c>
      <c r="D142" t="str">
        <f>VLOOKUP($A:$A,标准表!C:E,3,0)</f>
        <v>130202198703200615</v>
      </c>
      <c r="E142" t="str">
        <f>VLOOKUP(A:A,'11月工资'!A:D,4,0)</f>
        <v>6217000180031744117</v>
      </c>
      <c r="F142" t="str">
        <f>VLOOKUP(A:A,'11月工资'!A:F,6,0)</f>
        <v>专业技术人员</v>
      </c>
      <c r="G142">
        <f>VLOOKUP(A:A,标准表!C:H,6,0)</f>
        <v>0</v>
      </c>
      <c r="H142">
        <f>VLOOKUP(A:A,标准表!C:I,7,0)</f>
        <v>0</v>
      </c>
      <c r="I142">
        <f>VLOOKUP(A:A,标准表!C:J,8,0)</f>
        <v>0</v>
      </c>
      <c r="J142">
        <f>VLOOKUP($A:$A,标准表!C:G,5,0)</f>
        <v>2.15</v>
      </c>
      <c r="L142">
        <f>VLOOKUP(A:A,单位分配保留两位小数!B:I,8,0)</f>
        <v>3609.48</v>
      </c>
      <c r="M142">
        <f>_xlfn.IFNA(VLOOKUP(A:A,单位分配保留两位小数!B:J,9,0),0)</f>
        <v>0</v>
      </c>
      <c r="N142">
        <f>_xlfn.IFNA(VLOOKUP(A:A,单位分配保留两位小数!B:K,10,0),0)</f>
        <v>0</v>
      </c>
      <c r="O142">
        <f>ROUND(_xlfn.IFNA(VLOOKUP(A:A,单位分配保留两位小数!B:L,11,0),0),2)</f>
        <v>0</v>
      </c>
      <c r="Q142">
        <f t="shared" si="16"/>
        <v>3609.48</v>
      </c>
      <c r="R142">
        <f>_xlfn.IFNA(VLOOKUP(A142,'11月工资'!A:AU,47,0),0)+Q142</f>
        <v>73732.12</v>
      </c>
      <c r="S142">
        <f>VLOOKUP(A:A,'11月工资'!A:AW,49,0)</f>
        <v>5500</v>
      </c>
      <c r="T142">
        <f>VLOOKUP(A:A,'11月工资'!A:AZ,52,0)</f>
        <v>0</v>
      </c>
      <c r="U142">
        <f>VLOOKUP(A:A,'11月工资'!A:BA,53,0)</f>
        <v>0</v>
      </c>
      <c r="V142">
        <f>VLOOKUP(A:A,'11月工资'!A:AX,50,0)</f>
        <v>0</v>
      </c>
      <c r="W142">
        <f>VLOOKUP(A:A,'11月工资'!A:AY,51,0)</f>
        <v>0</v>
      </c>
      <c r="X142">
        <f>VLOOKUP(A:A,'11月工资'!A:AV,48,0)</f>
        <v>55000</v>
      </c>
      <c r="Y142">
        <f>VLOOKUP(A:A,'11月工资'!A:BB,54,0)</f>
        <v>9198.4500000000007</v>
      </c>
      <c r="Z142" s="12">
        <f>ROUND(5*MAX(0,(R142-S142-T142-U142-V142-W142-X142-Y142)*{0.6;2;4;5;6;7;9}%-{0;504;3384;6384;10584;17184;36384}),2)</f>
        <v>121.01</v>
      </c>
      <c r="AB142" s="78">
        <f>VLOOKUP(A:A,'11月工资'!A:BI,61,0)</f>
        <v>112.49</v>
      </c>
      <c r="AC142" s="6">
        <f t="shared" si="17"/>
        <v>8.52</v>
      </c>
      <c r="AD142">
        <f t="shared" si="18"/>
        <v>3600.96</v>
      </c>
      <c r="AE142">
        <f>VLOOKUP(A:A,'10月奖金'!A:AC,29,0)</f>
        <v>2.85</v>
      </c>
      <c r="AF142" s="6">
        <f t="shared" si="19"/>
        <v>5.67</v>
      </c>
      <c r="AG142">
        <f>VLOOKUP(A:A,'10月奖金'!A:AD,30,0)</f>
        <v>3588.92</v>
      </c>
      <c r="AH142" s="6">
        <f t="shared" si="20"/>
        <v>12.039999999999964</v>
      </c>
      <c r="AI142">
        <f>VLOOKUP(A:A,单位分配保留两位小数!B:N,13,0)</f>
        <v>3609.48</v>
      </c>
      <c r="AJ142">
        <f t="shared" si="21"/>
        <v>0</v>
      </c>
      <c r="AK142">
        <f>_xlfn.IFNA(VLOOKUP(A:A,'11月工资'!A:AQ,43,0),0)</f>
        <v>0</v>
      </c>
      <c r="AL142">
        <f t="shared" si="22"/>
        <v>8.52</v>
      </c>
      <c r="AM142" s="6">
        <f t="shared" si="23"/>
        <v>4033.6699999999946</v>
      </c>
    </row>
    <row r="143" spans="1:39" x14ac:dyDescent="0.2">
      <c r="A143" s="7">
        <v>9000282</v>
      </c>
      <c r="B143" t="str">
        <f>VLOOKUP(A143,标准表!C:D,2,0)</f>
        <v>李晨铭</v>
      </c>
      <c r="C143" t="str">
        <f>VLOOKUP(A:A,标准表!C:M,11,0)</f>
        <v>设备管理部</v>
      </c>
      <c r="D143" t="str">
        <f>VLOOKUP($A:$A,标准表!C:E,3,0)</f>
        <v>210303198202141639</v>
      </c>
      <c r="E143" t="str">
        <f>VLOOKUP(A:A,'11月工资'!A:D,4,0)</f>
        <v>6217000180031744125</v>
      </c>
      <c r="F143" t="str">
        <f>VLOOKUP(A:A,'11月工资'!A:F,6,0)</f>
        <v>经营管理-其他</v>
      </c>
      <c r="G143">
        <f>VLOOKUP(A:A,标准表!C:H,6,0)</f>
        <v>0</v>
      </c>
      <c r="H143">
        <f>VLOOKUP(A:A,标准表!C:I,7,0)</f>
        <v>0</v>
      </c>
      <c r="I143">
        <f>VLOOKUP(A:A,标准表!C:J,8,0)</f>
        <v>0</v>
      </c>
      <c r="J143">
        <f>VLOOKUP($A:$A,标准表!C:G,5,0)</f>
        <v>4.5</v>
      </c>
      <c r="L143">
        <f>VLOOKUP(A:A,单位分配保留两位小数!B:I,8,0)</f>
        <v>8106.9</v>
      </c>
      <c r="M143">
        <f>_xlfn.IFNA(VLOOKUP(A:A,单位分配保留两位小数!B:J,9,0),0)</f>
        <v>0</v>
      </c>
      <c r="N143">
        <f>_xlfn.IFNA(VLOOKUP(A:A,单位分配保留两位小数!B:K,10,0),0)</f>
        <v>0</v>
      </c>
      <c r="O143">
        <f>ROUND(_xlfn.IFNA(VLOOKUP(A:A,单位分配保留两位小数!B:L,11,0),0),2)</f>
        <v>0</v>
      </c>
      <c r="Q143">
        <f t="shared" si="16"/>
        <v>8106.9</v>
      </c>
      <c r="R143">
        <f>_xlfn.IFNA(VLOOKUP(A143,'11月工资'!A:AU,47,0),0)+Q143</f>
        <v>127238.57999999999</v>
      </c>
      <c r="S143">
        <f>VLOOKUP(A:A,'11月工资'!A:AW,49,0)</f>
        <v>11000</v>
      </c>
      <c r="T143">
        <f>VLOOKUP(A:A,'11月工资'!A:AZ,52,0)</f>
        <v>11000</v>
      </c>
      <c r="U143">
        <f>VLOOKUP(A:A,'11月工资'!A:BA,53,0)</f>
        <v>0</v>
      </c>
      <c r="V143">
        <f>VLOOKUP(A:A,'11月工资'!A:AX,50,0)</f>
        <v>22000</v>
      </c>
      <c r="W143">
        <f>VLOOKUP(A:A,'11月工资'!A:AY,51,0)</f>
        <v>0</v>
      </c>
      <c r="X143">
        <f>VLOOKUP(A:A,'11月工资'!A:AV,48,0)</f>
        <v>55000</v>
      </c>
      <c r="Y143">
        <f>VLOOKUP(A:A,'11月工资'!A:BB,54,0)</f>
        <v>18080.39</v>
      </c>
      <c r="Z143" s="12">
        <f>ROUND(5*MAX(0,(R143-S143-T143-U143-V143-W143-X143-Y143)*{0.6;2;4;5;6;7;9}%-{0;504;3384;6384;10584;17184;36384}),2)</f>
        <v>304.75</v>
      </c>
      <c r="AB143" s="78">
        <f>VLOOKUP(A:A,'11月工资'!A:BI,61,0)</f>
        <v>267.04000000000002</v>
      </c>
      <c r="AC143" s="6">
        <f t="shared" si="17"/>
        <v>37.71</v>
      </c>
      <c r="AD143">
        <f t="shared" si="18"/>
        <v>8069.19</v>
      </c>
      <c r="AE143">
        <f>VLOOKUP(A:A,'10月奖金'!A:AC,29,0)</f>
        <v>18.059999999999999</v>
      </c>
      <c r="AF143" s="6">
        <f t="shared" si="19"/>
        <v>19.650000000000002</v>
      </c>
      <c r="AG143">
        <f>VLOOKUP(A:A,'10月奖金'!A:AD,30,0)</f>
        <v>7510.9299999999994</v>
      </c>
      <c r="AH143" s="6">
        <f t="shared" si="20"/>
        <v>558.26000000000022</v>
      </c>
      <c r="AI143">
        <f>VLOOKUP(A:A,单位分配保留两位小数!B:N,13,0)</f>
        <v>8106.9</v>
      </c>
      <c r="AJ143">
        <f t="shared" si="21"/>
        <v>0</v>
      </c>
      <c r="AK143">
        <f>_xlfn.IFNA(VLOOKUP(A:A,'11月工资'!A:AQ,43,0),0)</f>
        <v>0</v>
      </c>
      <c r="AL143">
        <f t="shared" si="22"/>
        <v>37.71</v>
      </c>
      <c r="AM143" s="6">
        <f t="shared" si="23"/>
        <v>10158.189999999988</v>
      </c>
    </row>
    <row r="144" spans="1:39" x14ac:dyDescent="0.2">
      <c r="A144" s="7">
        <v>9000284</v>
      </c>
      <c r="B144" t="str">
        <f>VLOOKUP(A144,标准表!C:D,2,0)</f>
        <v>刘国富</v>
      </c>
      <c r="C144" t="str">
        <f>VLOOKUP(A:A,标准表!C:M,11,0)</f>
        <v>工程管理部</v>
      </c>
      <c r="D144" t="str">
        <f>VLOOKUP($A:$A,标准表!C:E,3,0)</f>
        <v>12010419660313635X</v>
      </c>
      <c r="E144" t="str">
        <f>VLOOKUP(A:A,'11月工资'!A:D,4,0)</f>
        <v>6217000180031744133</v>
      </c>
      <c r="F144" t="str">
        <f>VLOOKUP(A:A,'11月工资'!A:F,6,0)</f>
        <v>专业技术人员</v>
      </c>
      <c r="G144">
        <f>VLOOKUP(A:A,标准表!C:H,6,0)</f>
        <v>0</v>
      </c>
      <c r="H144">
        <f>VLOOKUP(A:A,标准表!C:I,7,0)</f>
        <v>0</v>
      </c>
      <c r="I144">
        <f>VLOOKUP(A:A,标准表!C:J,8,0)</f>
        <v>0</v>
      </c>
      <c r="J144">
        <f>VLOOKUP($A:$A,标准表!C:G,5,0)</f>
        <v>3.6</v>
      </c>
      <c r="L144">
        <f>VLOOKUP(A:A,单位分配保留两位小数!B:I,8,0)</f>
        <v>6088.48</v>
      </c>
      <c r="M144">
        <f>_xlfn.IFNA(VLOOKUP(A:A,单位分配保留两位小数!B:J,9,0),0)</f>
        <v>0</v>
      </c>
      <c r="N144">
        <f>_xlfn.IFNA(VLOOKUP(A:A,单位分配保留两位小数!B:K,10,0),0)</f>
        <v>0</v>
      </c>
      <c r="O144">
        <f>ROUND(_xlfn.IFNA(VLOOKUP(A:A,单位分配保留两位小数!B:L,11,0),0),2)</f>
        <v>0</v>
      </c>
      <c r="Q144">
        <f t="shared" si="16"/>
        <v>6088.48</v>
      </c>
      <c r="R144">
        <f>_xlfn.IFNA(VLOOKUP(A144,'11月工资'!A:AU,47,0),0)+Q144</f>
        <v>109859.17</v>
      </c>
      <c r="S144">
        <f>VLOOKUP(A:A,'11月工资'!A:AW,49,0)</f>
        <v>11000</v>
      </c>
      <c r="T144">
        <f>VLOOKUP(A:A,'11月工资'!A:AZ,52,0)</f>
        <v>0</v>
      </c>
      <c r="U144">
        <f>VLOOKUP(A:A,'11月工资'!A:BA,53,0)</f>
        <v>0</v>
      </c>
      <c r="V144">
        <f>VLOOKUP(A:A,'11月工资'!A:AX,50,0)</f>
        <v>11000</v>
      </c>
      <c r="W144">
        <f>VLOOKUP(A:A,'11月工资'!A:AY,51,0)</f>
        <v>0</v>
      </c>
      <c r="X144">
        <f>VLOOKUP(A:A,'11月工资'!A:AV,48,0)</f>
        <v>55000</v>
      </c>
      <c r="Y144">
        <f>VLOOKUP(A:A,'11月工资'!A:BB,54,0)</f>
        <v>17712.88</v>
      </c>
      <c r="Z144" s="12">
        <f>ROUND(5*MAX(0,(R144-S144-T144-U144-V144-W144-X144-Y144)*{0.6;2;4;5;6;7;9}%-{0;504;3384;6384;10584;17184;36384}),2)</f>
        <v>454.39</v>
      </c>
      <c r="AB144" s="78">
        <f>VLOOKUP(A:A,'11月工资'!A:BI,61,0)</f>
        <v>414.96</v>
      </c>
      <c r="AC144" s="6">
        <f t="shared" si="17"/>
        <v>39.43</v>
      </c>
      <c r="AD144">
        <f t="shared" si="18"/>
        <v>6049.0499999999993</v>
      </c>
      <c r="AE144">
        <f>VLOOKUP(A:A,'10月奖金'!A:AC,29,0)</f>
        <v>39.22</v>
      </c>
      <c r="AF144" s="6">
        <f t="shared" si="19"/>
        <v>0.21000000000000085</v>
      </c>
      <c r="AG144">
        <f>VLOOKUP(A:A,'10月奖金'!A:AD,30,0)</f>
        <v>6052.0199999999995</v>
      </c>
      <c r="AH144" s="6">
        <f t="shared" si="20"/>
        <v>-2.9700000000002547</v>
      </c>
      <c r="AI144">
        <f>VLOOKUP(A:A,单位分配保留两位小数!B:N,13,0)</f>
        <v>6088.48</v>
      </c>
      <c r="AJ144">
        <f t="shared" si="21"/>
        <v>0</v>
      </c>
      <c r="AK144">
        <f>_xlfn.IFNA(VLOOKUP(A:A,'11月工资'!A:AQ,43,0),0)</f>
        <v>0</v>
      </c>
      <c r="AL144">
        <f t="shared" si="22"/>
        <v>39.43</v>
      </c>
      <c r="AM144" s="6">
        <f t="shared" si="23"/>
        <v>15146.289999999997</v>
      </c>
    </row>
    <row r="145" spans="1:39" x14ac:dyDescent="0.2">
      <c r="A145" s="7">
        <v>9000285</v>
      </c>
      <c r="B145" t="str">
        <f>VLOOKUP(A145,标准表!C:D,2,0)</f>
        <v>刘卫洪</v>
      </c>
      <c r="C145" t="str">
        <f>VLOOKUP(A:A,标准表!C:M,11,0)</f>
        <v>设备管理部</v>
      </c>
      <c r="D145" t="str">
        <f>VLOOKUP($A:$A,标准表!C:E,3,0)</f>
        <v>130202197103190615</v>
      </c>
      <c r="E145" t="str">
        <f>VLOOKUP(A:A,'11月工资'!A:D,4,0)</f>
        <v>6217000180031744141</v>
      </c>
      <c r="F145" t="str">
        <f>VLOOKUP(A:A,'11月工资'!A:F,6,0)</f>
        <v>专业技术人员</v>
      </c>
      <c r="G145">
        <f>VLOOKUP(A:A,标准表!C:H,6,0)</f>
        <v>0</v>
      </c>
      <c r="H145">
        <f>VLOOKUP(A:A,标准表!C:I,7,0)</f>
        <v>0</v>
      </c>
      <c r="I145">
        <f>VLOOKUP(A:A,标准表!C:J,8,0)</f>
        <v>0</v>
      </c>
      <c r="J145">
        <f>VLOOKUP($A:$A,标准表!C:G,5,0)</f>
        <v>3.6</v>
      </c>
      <c r="L145">
        <f>VLOOKUP(A:A,单位分配保留两位小数!B:I,8,0)</f>
        <v>6048.86</v>
      </c>
      <c r="M145">
        <f>_xlfn.IFNA(VLOOKUP(A:A,单位分配保留两位小数!B:J,9,0),0)</f>
        <v>0</v>
      </c>
      <c r="N145">
        <f>_xlfn.IFNA(VLOOKUP(A:A,单位分配保留两位小数!B:K,10,0),0)</f>
        <v>0</v>
      </c>
      <c r="O145">
        <f>ROUND(_xlfn.IFNA(VLOOKUP(A:A,单位分配保留两位小数!B:L,11,0),0),2)</f>
        <v>0</v>
      </c>
      <c r="Q145">
        <f t="shared" si="16"/>
        <v>6048.86</v>
      </c>
      <c r="R145">
        <f>_xlfn.IFNA(VLOOKUP(A145,'11月工资'!A:AU,47,0),0)+Q145</f>
        <v>108615.43000000001</v>
      </c>
      <c r="S145">
        <f>VLOOKUP(A:A,'11月工资'!A:AW,49,0)</f>
        <v>11000</v>
      </c>
      <c r="T145">
        <f>VLOOKUP(A:A,'11月工资'!A:AZ,52,0)</f>
        <v>0</v>
      </c>
      <c r="U145">
        <f>VLOOKUP(A:A,'11月工资'!A:BA,53,0)</f>
        <v>0</v>
      </c>
      <c r="V145">
        <f>VLOOKUP(A:A,'11月工资'!A:AX,50,0)</f>
        <v>11000</v>
      </c>
      <c r="W145">
        <f>VLOOKUP(A:A,'11月工资'!A:AY,51,0)</f>
        <v>0</v>
      </c>
      <c r="X145">
        <f>VLOOKUP(A:A,'11月工资'!A:AV,48,0)</f>
        <v>55000</v>
      </c>
      <c r="Y145">
        <f>VLOOKUP(A:A,'11月工资'!A:BB,54,0)</f>
        <v>17266.310000000001</v>
      </c>
      <c r="Z145" s="12">
        <f>ROUND(5*MAX(0,(R145-S145-T145-U145-V145-W145-X145-Y145)*{0.6;2;4;5;6;7;9}%-{0;504;3384;6384;10584;17184;36384}),2)</f>
        <v>430.47</v>
      </c>
      <c r="AB145" s="78">
        <f>VLOOKUP(A:A,'11月工资'!A:BI,61,0)</f>
        <v>393.06</v>
      </c>
      <c r="AC145" s="6">
        <f t="shared" si="17"/>
        <v>37.409999999999997</v>
      </c>
      <c r="AD145">
        <f t="shared" si="18"/>
        <v>6011.45</v>
      </c>
      <c r="AE145">
        <f>VLOOKUP(A:A,'10月奖金'!A:AC,29,0)</f>
        <v>46.1</v>
      </c>
      <c r="AF145" s="6">
        <f t="shared" si="19"/>
        <v>-8.6900000000000048</v>
      </c>
      <c r="AG145">
        <f>VLOOKUP(A:A,'10月奖金'!A:AD,30,0)</f>
        <v>5997.44</v>
      </c>
      <c r="AH145" s="6">
        <f t="shared" si="20"/>
        <v>14.010000000000218</v>
      </c>
      <c r="AI145">
        <f>VLOOKUP(A:A,单位分配保留两位小数!B:N,13,0)</f>
        <v>6048.86</v>
      </c>
      <c r="AJ145">
        <f t="shared" si="21"/>
        <v>0</v>
      </c>
      <c r="AK145">
        <f>_xlfn.IFNA(VLOOKUP(A:A,'11月工资'!A:AQ,43,0),0)</f>
        <v>0</v>
      </c>
      <c r="AL145">
        <f t="shared" si="22"/>
        <v>37.409999999999997</v>
      </c>
      <c r="AM145" s="6">
        <f t="shared" si="23"/>
        <v>14349.120000000006</v>
      </c>
    </row>
    <row r="146" spans="1:39" x14ac:dyDescent="0.2">
      <c r="A146" s="7">
        <v>9000286</v>
      </c>
      <c r="B146" t="str">
        <f>VLOOKUP(A146,标准表!C:D,2,0)</f>
        <v>张鹏杰</v>
      </c>
      <c r="C146" t="str">
        <f>VLOOKUP(A:A,标准表!C:M,11,0)</f>
        <v>设备管理部</v>
      </c>
      <c r="D146" t="str">
        <f>VLOOKUP($A:$A,标准表!C:E,3,0)</f>
        <v>130682198406177854</v>
      </c>
      <c r="E146" t="str">
        <f>VLOOKUP(A:A,'11月工资'!A:D,4,0)</f>
        <v>6217000180031735255</v>
      </c>
      <c r="F146" t="str">
        <f>VLOOKUP(A:A,'11月工资'!A:F,6,0)</f>
        <v>经营管理-其他</v>
      </c>
      <c r="G146">
        <f>VLOOKUP(A:A,标准表!C:H,6,0)</f>
        <v>0</v>
      </c>
      <c r="H146">
        <f>VLOOKUP(A:A,标准表!C:I,7,0)</f>
        <v>0</v>
      </c>
      <c r="I146">
        <f>VLOOKUP(A:A,标准表!C:J,8,0)</f>
        <v>0</v>
      </c>
      <c r="J146">
        <f>VLOOKUP($A:$A,标准表!C:G,5,0)</f>
        <v>4.5</v>
      </c>
      <c r="L146">
        <f>VLOOKUP(A:A,单位分配保留两位小数!B:I,8,0)</f>
        <v>8062.35</v>
      </c>
      <c r="M146">
        <f>_xlfn.IFNA(VLOOKUP(A:A,单位分配保留两位小数!B:J,9,0),0)</f>
        <v>0</v>
      </c>
      <c r="N146">
        <f>_xlfn.IFNA(VLOOKUP(A:A,单位分配保留两位小数!B:K,10,0),0)</f>
        <v>0</v>
      </c>
      <c r="O146">
        <f>ROUND(_xlfn.IFNA(VLOOKUP(A:A,单位分配保留两位小数!B:L,11,0),0),2)</f>
        <v>0</v>
      </c>
      <c r="Q146">
        <f t="shared" si="16"/>
        <v>8062.35</v>
      </c>
      <c r="R146">
        <f>_xlfn.IFNA(VLOOKUP(A146,'11月工资'!A:AU,47,0),0)+Q146</f>
        <v>125879.74</v>
      </c>
      <c r="S146">
        <f>VLOOKUP(A:A,'11月工资'!A:AW,49,0)</f>
        <v>0</v>
      </c>
      <c r="T146">
        <f>VLOOKUP(A:A,'11月工资'!A:AZ,52,0)</f>
        <v>0</v>
      </c>
      <c r="U146">
        <f>VLOOKUP(A:A,'11月工资'!A:BA,53,0)</f>
        <v>0</v>
      </c>
      <c r="V146">
        <f>VLOOKUP(A:A,'11月工资'!A:AX,50,0)</f>
        <v>0</v>
      </c>
      <c r="W146">
        <f>VLOOKUP(A:A,'11月工资'!A:AY,51,0)</f>
        <v>0</v>
      </c>
      <c r="X146">
        <f>VLOOKUP(A:A,'11月工资'!A:AV,48,0)</f>
        <v>55000</v>
      </c>
      <c r="Y146">
        <f>VLOOKUP(A:A,'11月工资'!A:BB,54,0)</f>
        <v>21953.56</v>
      </c>
      <c r="Z146" s="12">
        <f>ROUND(5*MAX(0,(R146-S146-T146-U146-V146-W146-X146-Y146)*{0.6;2;4;5;6;7;9}%-{0;504;3384;6384;10584;17184;36384}),2)</f>
        <v>2372.62</v>
      </c>
      <c r="AB146" s="78">
        <f>VLOOKUP(A:A,'11月工资'!A:BI,61,0)</f>
        <v>1885.37</v>
      </c>
      <c r="AC146" s="6">
        <f t="shared" si="17"/>
        <v>487.25</v>
      </c>
      <c r="AD146">
        <f t="shared" si="18"/>
        <v>7575.1</v>
      </c>
      <c r="AE146">
        <f>VLOOKUP(A:A,'10月奖金'!A:AC,29,0)</f>
        <v>463.6</v>
      </c>
      <c r="AF146" s="6">
        <f t="shared" si="19"/>
        <v>23.649999999999977</v>
      </c>
      <c r="AG146">
        <f>VLOOKUP(A:A,'10月奖金'!A:AD,30,0)</f>
        <v>7060.75</v>
      </c>
      <c r="AH146" s="6">
        <f t="shared" si="20"/>
        <v>514.35000000000036</v>
      </c>
      <c r="AI146">
        <f>VLOOKUP(A:A,单位分配保留两位小数!B:N,13,0)</f>
        <v>8062.35</v>
      </c>
      <c r="AJ146">
        <f t="shared" si="21"/>
        <v>0</v>
      </c>
      <c r="AK146">
        <f>_xlfn.IFNA(VLOOKUP(A:A,'11月工资'!A:AQ,43,0),0)</f>
        <v>0</v>
      </c>
      <c r="AL146">
        <f t="shared" si="22"/>
        <v>487.25</v>
      </c>
      <c r="AM146" s="6">
        <f t="shared" si="23"/>
        <v>48926.180000000008</v>
      </c>
    </row>
    <row r="147" spans="1:39" x14ac:dyDescent="0.2">
      <c r="A147" s="7">
        <v>9000287</v>
      </c>
      <c r="B147" t="str">
        <f>VLOOKUP(A147,标准表!C:D,2,0)</f>
        <v>徐艺泽</v>
      </c>
      <c r="C147" t="str">
        <f>VLOOKUP(A:A,标准表!C:M,11,0)</f>
        <v>设备管理部</v>
      </c>
      <c r="D147" t="str">
        <f>VLOOKUP($A:$A,标准表!C:E,3,0)</f>
        <v>130532198501220516</v>
      </c>
      <c r="E147" t="str">
        <f>VLOOKUP(A:A,'11月工资'!A:D,4,0)</f>
        <v>6217000180023876703</v>
      </c>
      <c r="F147" t="str">
        <f>VLOOKUP(A:A,'11月工资'!A:F,6,0)</f>
        <v>专业技术人员</v>
      </c>
      <c r="G147">
        <f>VLOOKUP(A:A,标准表!C:H,6,0)</f>
        <v>0</v>
      </c>
      <c r="H147">
        <f>VLOOKUP(A:A,标准表!C:I,7,0)</f>
        <v>0</v>
      </c>
      <c r="I147">
        <f>VLOOKUP(A:A,标准表!C:J,8,0)</f>
        <v>0</v>
      </c>
      <c r="J147">
        <f>VLOOKUP($A:$A,标准表!C:G,5,0)</f>
        <v>3.6</v>
      </c>
      <c r="L147">
        <f>VLOOKUP(A:A,单位分配保留两位小数!B:I,8,0)</f>
        <v>6153.52</v>
      </c>
      <c r="M147">
        <f>_xlfn.IFNA(VLOOKUP(A:A,单位分配保留两位小数!B:J,9,0),0)</f>
        <v>0</v>
      </c>
      <c r="N147">
        <f>_xlfn.IFNA(VLOOKUP(A:A,单位分配保留两位小数!B:K,10,0),0)</f>
        <v>0</v>
      </c>
      <c r="O147">
        <f>ROUND(_xlfn.IFNA(VLOOKUP(A:A,单位分配保留两位小数!B:L,11,0),0),2)</f>
        <v>0</v>
      </c>
      <c r="Q147">
        <f t="shared" si="16"/>
        <v>6153.52</v>
      </c>
      <c r="R147">
        <f>_xlfn.IFNA(VLOOKUP(A147,'11月工资'!A:AU,47,0),0)+Q147</f>
        <v>106812.64</v>
      </c>
      <c r="S147">
        <f>VLOOKUP(A:A,'11月工资'!A:AW,49,0)</f>
        <v>11000</v>
      </c>
      <c r="T147">
        <f>VLOOKUP(A:A,'11月工资'!A:AZ,52,0)</f>
        <v>11000</v>
      </c>
      <c r="U147">
        <f>VLOOKUP(A:A,'11月工资'!A:BA,53,0)</f>
        <v>0</v>
      </c>
      <c r="V147">
        <f>VLOOKUP(A:A,'11月工资'!A:AX,50,0)</f>
        <v>11000</v>
      </c>
      <c r="W147">
        <f>VLOOKUP(A:A,'11月工资'!A:AY,51,0)</f>
        <v>0</v>
      </c>
      <c r="X147">
        <f>VLOOKUP(A:A,'11月工资'!A:AV,48,0)</f>
        <v>55000</v>
      </c>
      <c r="Y147">
        <f>VLOOKUP(A:A,'11月工资'!A:BB,54,0)</f>
        <v>16423.87</v>
      </c>
      <c r="Z147" s="12">
        <f>ROUND(5*MAX(0,(R147-S147-T147-U147-V147-W147-X147-Y147)*{0.6;2;4;5;6;7;9}%-{0;504;3384;6384;10584;17184;36384}),2)</f>
        <v>71.66</v>
      </c>
      <c r="AB147" s="78">
        <f>VLOOKUP(A:A,'11月工资'!A:BI,61,0)</f>
        <v>58.36</v>
      </c>
      <c r="AC147" s="6">
        <f t="shared" si="17"/>
        <v>13.3</v>
      </c>
      <c r="AD147">
        <f t="shared" si="18"/>
        <v>6140.22</v>
      </c>
      <c r="AE147">
        <f>VLOOKUP(A:A,'10月奖金'!A:AC,29,0)</f>
        <v>0</v>
      </c>
      <c r="AF147" s="6">
        <f t="shared" si="19"/>
        <v>13.3</v>
      </c>
      <c r="AG147">
        <f>VLOOKUP(A:A,'10月奖金'!A:AD,30,0)</f>
        <v>6048.56</v>
      </c>
      <c r="AH147" s="6">
        <f t="shared" si="20"/>
        <v>91.659999999999854</v>
      </c>
      <c r="AI147">
        <f>VLOOKUP(A:A,单位分配保留两位小数!B:N,13,0)</f>
        <v>6153.52</v>
      </c>
      <c r="AJ147">
        <f t="shared" si="21"/>
        <v>0</v>
      </c>
      <c r="AK147">
        <f>_xlfn.IFNA(VLOOKUP(A:A,'11月工资'!A:AQ,43,0),0)</f>
        <v>0</v>
      </c>
      <c r="AL147">
        <f t="shared" si="22"/>
        <v>13.3</v>
      </c>
      <c r="AM147" s="6">
        <f t="shared" si="23"/>
        <v>2388.7700000000004</v>
      </c>
    </row>
    <row r="148" spans="1:39" x14ac:dyDescent="0.2">
      <c r="A148" s="7">
        <v>9000288</v>
      </c>
      <c r="B148" t="str">
        <f>VLOOKUP(A148,标准表!C:D,2,0)</f>
        <v>佟明博</v>
      </c>
      <c r="C148" t="str">
        <f>VLOOKUP(A:A,标准表!C:M,11,0)</f>
        <v>设备管理部</v>
      </c>
      <c r="D148" t="str">
        <f>VLOOKUP($A:$A,标准表!C:E,3,0)</f>
        <v>13020319790322121X</v>
      </c>
      <c r="E148" t="str">
        <f>VLOOKUP(A:A,'11月工资'!A:D,4,0)</f>
        <v>6217000180005904762</v>
      </c>
      <c r="F148" t="str">
        <f>VLOOKUP(A:A,'11月工资'!A:F,6,0)</f>
        <v>经营管理-其他</v>
      </c>
      <c r="G148">
        <f>VLOOKUP(A:A,标准表!C:H,6,0)</f>
        <v>0</v>
      </c>
      <c r="H148">
        <f>VLOOKUP(A:A,标准表!C:I,7,0)</f>
        <v>0</v>
      </c>
      <c r="I148">
        <f>VLOOKUP(A:A,标准表!C:J,8,0)</f>
        <v>0</v>
      </c>
      <c r="J148">
        <f>VLOOKUP($A:$A,标准表!C:G,5,0)</f>
        <v>4.5</v>
      </c>
      <c r="L148">
        <f>VLOOKUP(A:A,单位分配保留两位小数!B:I,8,0)</f>
        <v>8132.58</v>
      </c>
      <c r="M148">
        <f>_xlfn.IFNA(VLOOKUP(A:A,单位分配保留两位小数!B:J,9,0),0)</f>
        <v>0</v>
      </c>
      <c r="N148">
        <f>_xlfn.IFNA(VLOOKUP(A:A,单位分配保留两位小数!B:K,10,0),0)</f>
        <v>500</v>
      </c>
      <c r="O148">
        <f>ROUND(_xlfn.IFNA(VLOOKUP(A:A,单位分配保留两位小数!B:L,11,0),0),2)</f>
        <v>0</v>
      </c>
      <c r="Q148">
        <f t="shared" si="16"/>
        <v>8632.58</v>
      </c>
      <c r="R148">
        <f>_xlfn.IFNA(VLOOKUP(A148,'11月工资'!A:AU,47,0),0)+Q148</f>
        <v>126687.48</v>
      </c>
      <c r="S148">
        <f>VLOOKUP(A:A,'11月工资'!A:AW,49,0)</f>
        <v>5500</v>
      </c>
      <c r="T148">
        <f>VLOOKUP(A:A,'11月工资'!A:AZ,52,0)</f>
        <v>0</v>
      </c>
      <c r="U148">
        <f>VLOOKUP(A:A,'11月工资'!A:BA,53,0)</f>
        <v>0</v>
      </c>
      <c r="V148">
        <f>VLOOKUP(A:A,'11月工资'!A:AX,50,0)</f>
        <v>0</v>
      </c>
      <c r="W148">
        <f>VLOOKUP(A:A,'11月工资'!A:AY,51,0)</f>
        <v>0</v>
      </c>
      <c r="X148">
        <f>VLOOKUP(A:A,'11月工资'!A:AV,48,0)</f>
        <v>55000</v>
      </c>
      <c r="Y148">
        <f>VLOOKUP(A:A,'11月工资'!A:BB,54,0)</f>
        <v>17458.27</v>
      </c>
      <c r="Z148" s="12">
        <f>ROUND(5*MAX(0,(R148-S148-T148-U148-V148-W148-X148-Y148)*{0.6;2;4;5;6;7;9}%-{0;504;3384;6384;10584;17184;36384}),2)</f>
        <v>2352.92</v>
      </c>
      <c r="AB148" s="78">
        <f>VLOOKUP(A:A,'11月工资'!A:BI,61,0)</f>
        <v>1831.71</v>
      </c>
      <c r="AC148" s="6">
        <f t="shared" si="17"/>
        <v>521.21</v>
      </c>
      <c r="AD148">
        <f t="shared" si="18"/>
        <v>8111.37</v>
      </c>
      <c r="AE148">
        <f>VLOOKUP(A:A,'10月奖金'!A:AC,29,0)</f>
        <v>408.66</v>
      </c>
      <c r="AF148" s="6">
        <f t="shared" si="19"/>
        <v>112.55000000000001</v>
      </c>
      <c r="AG148">
        <f>VLOOKUP(A:A,'10月奖金'!A:AD,30,0)</f>
        <v>7190.87</v>
      </c>
      <c r="AH148" s="6">
        <f t="shared" si="20"/>
        <v>920.5</v>
      </c>
      <c r="AI148">
        <f>VLOOKUP(A:A,单位分配保留两位小数!B:N,13,0)</f>
        <v>8632.58</v>
      </c>
      <c r="AJ148">
        <f t="shared" si="21"/>
        <v>0</v>
      </c>
      <c r="AK148">
        <f>_xlfn.IFNA(VLOOKUP(A:A,'11月工资'!A:AQ,43,0),0)</f>
        <v>0</v>
      </c>
      <c r="AL148">
        <f t="shared" si="22"/>
        <v>521.21</v>
      </c>
      <c r="AM148" s="6">
        <f t="shared" si="23"/>
        <v>48729.209999999992</v>
      </c>
    </row>
    <row r="149" spans="1:39" x14ac:dyDescent="0.2">
      <c r="A149" s="7">
        <v>9000289</v>
      </c>
      <c r="B149" t="str">
        <f>VLOOKUP(A149,标准表!C:D,2,0)</f>
        <v>刘冰然</v>
      </c>
      <c r="C149" t="str">
        <f>VLOOKUP(A:A,标准表!C:M,11,0)</f>
        <v>设备管理部</v>
      </c>
      <c r="D149" t="str">
        <f>VLOOKUP($A:$A,标准表!C:E,3,0)</f>
        <v>130206198612292310</v>
      </c>
      <c r="E149" t="str">
        <f>VLOOKUP(A:A,'11月工资'!A:D,4,0)</f>
        <v>6217000180031735230</v>
      </c>
      <c r="F149" t="str">
        <f>VLOOKUP(A:A,'11月工资'!A:F,6,0)</f>
        <v>专业技术人员</v>
      </c>
      <c r="G149">
        <f>VLOOKUP(A:A,标准表!C:H,6,0)</f>
        <v>0</v>
      </c>
      <c r="H149">
        <f>VLOOKUP(A:A,标准表!C:I,7,0)</f>
        <v>0</v>
      </c>
      <c r="I149">
        <f>VLOOKUP(A:A,标准表!C:J,8,0)</f>
        <v>0</v>
      </c>
      <c r="J149">
        <f>VLOOKUP($A:$A,标准表!C:G,5,0)</f>
        <v>3.05</v>
      </c>
      <c r="L149">
        <f>VLOOKUP(A:A,单位分配保留两位小数!B:I,8,0)</f>
        <v>5157.1000000000004</v>
      </c>
      <c r="M149">
        <f>_xlfn.IFNA(VLOOKUP(A:A,单位分配保留两位小数!B:J,9,0),0)</f>
        <v>0</v>
      </c>
      <c r="N149">
        <f>_xlfn.IFNA(VLOOKUP(A:A,单位分配保留两位小数!B:K,10,0),0)</f>
        <v>0</v>
      </c>
      <c r="O149">
        <f>ROUND(_xlfn.IFNA(VLOOKUP(A:A,单位分配保留两位小数!B:L,11,0),0),2)</f>
        <v>0</v>
      </c>
      <c r="Q149">
        <f t="shared" si="16"/>
        <v>5157.1000000000004</v>
      </c>
      <c r="R149">
        <f>_xlfn.IFNA(VLOOKUP(A149,'11月工资'!A:AU,47,0),0)+Q149</f>
        <v>94587.060000000012</v>
      </c>
      <c r="S149">
        <f>VLOOKUP(A:A,'11月工资'!A:AW,49,0)</f>
        <v>0</v>
      </c>
      <c r="T149">
        <f>VLOOKUP(A:A,'11月工资'!A:AZ,52,0)</f>
        <v>0</v>
      </c>
      <c r="U149">
        <f>VLOOKUP(A:A,'11月工资'!A:BA,53,0)</f>
        <v>0</v>
      </c>
      <c r="V149">
        <f>VLOOKUP(A:A,'11月工资'!A:AX,50,0)</f>
        <v>0</v>
      </c>
      <c r="W149">
        <f>VLOOKUP(A:A,'11月工资'!A:AY,51,0)</f>
        <v>0</v>
      </c>
      <c r="X149">
        <f>VLOOKUP(A:A,'11月工资'!A:AV,48,0)</f>
        <v>55000</v>
      </c>
      <c r="Y149">
        <f>VLOOKUP(A:A,'11月工资'!A:BB,54,0)</f>
        <v>11204.99</v>
      </c>
      <c r="Z149" s="12">
        <f>ROUND(5*MAX(0,(R149-S149-T149-U149-V149-W149-X149-Y149)*{0.6;2;4;5;6;7;9}%-{0;504;3384;6384;10584;17184;36384}),2)</f>
        <v>851.46</v>
      </c>
      <c r="AB149" s="78">
        <f>VLOOKUP(A:A,'11月工资'!A:BI,61,0)</f>
        <v>782.32999999999993</v>
      </c>
      <c r="AC149" s="6">
        <f t="shared" si="17"/>
        <v>69.13</v>
      </c>
      <c r="AD149">
        <f t="shared" si="18"/>
        <v>5087.97</v>
      </c>
      <c r="AE149">
        <f>VLOOKUP(A:A,'10月奖金'!A:AC,29,0)</f>
        <v>63.78</v>
      </c>
      <c r="AF149" s="6">
        <f t="shared" si="19"/>
        <v>5.3499999999999943</v>
      </c>
      <c r="AG149">
        <f>VLOOKUP(A:A,'10月奖金'!A:AD,30,0)</f>
        <v>5109.0300000000007</v>
      </c>
      <c r="AH149" s="6">
        <f t="shared" si="20"/>
        <v>-21.0600000000004</v>
      </c>
      <c r="AI149">
        <f>VLOOKUP(A:A,单位分配保留两位小数!B:N,13,0)</f>
        <v>5157.1000000000004</v>
      </c>
      <c r="AJ149">
        <f t="shared" si="21"/>
        <v>0</v>
      </c>
      <c r="AK149">
        <f>_xlfn.IFNA(VLOOKUP(A:A,'11月工资'!A:AQ,43,0),0)</f>
        <v>0</v>
      </c>
      <c r="AL149">
        <f t="shared" si="22"/>
        <v>69.13</v>
      </c>
      <c r="AM149" s="6">
        <f t="shared" si="23"/>
        <v>28382.070000000014</v>
      </c>
    </row>
    <row r="150" spans="1:39" x14ac:dyDescent="0.2">
      <c r="A150" s="7">
        <v>9000290</v>
      </c>
      <c r="B150" t="str">
        <f>VLOOKUP(A150,标准表!C:D,2,0)</f>
        <v>贾锋</v>
      </c>
      <c r="C150" t="str">
        <f>VLOOKUP(A:A,标准表!C:M,11,0)</f>
        <v>设备管理部</v>
      </c>
      <c r="D150" t="str">
        <f>VLOOKUP($A:$A,标准表!C:E,3,0)</f>
        <v>130225197510100052</v>
      </c>
      <c r="E150" t="str">
        <f>VLOOKUP(A:A,'11月工资'!A:D,4,0)</f>
        <v>6217000180031735248</v>
      </c>
      <c r="F150" t="str">
        <f>VLOOKUP(A:A,'11月工资'!A:F,6,0)</f>
        <v>专业技术人员</v>
      </c>
      <c r="G150">
        <f>VLOOKUP(A:A,标准表!C:H,6,0)</f>
        <v>0</v>
      </c>
      <c r="H150">
        <f>VLOOKUP(A:A,标准表!C:I,7,0)</f>
        <v>0</v>
      </c>
      <c r="I150">
        <f>VLOOKUP(A:A,标准表!C:J,8,0)</f>
        <v>0</v>
      </c>
      <c r="J150">
        <f>VLOOKUP($A:$A,标准表!C:G,5,0)</f>
        <v>3.6</v>
      </c>
      <c r="L150">
        <f>VLOOKUP(A:A,单位分配保留两位小数!B:I,8,0)</f>
        <v>6136.72</v>
      </c>
      <c r="M150">
        <f>_xlfn.IFNA(VLOOKUP(A:A,单位分配保留两位小数!B:J,9,0),0)</f>
        <v>0</v>
      </c>
      <c r="N150">
        <f>_xlfn.IFNA(VLOOKUP(A:A,单位分配保留两位小数!B:K,10,0),0)</f>
        <v>0</v>
      </c>
      <c r="O150">
        <f>ROUND(_xlfn.IFNA(VLOOKUP(A:A,单位分配保留两位小数!B:L,11,0),0),2)</f>
        <v>0</v>
      </c>
      <c r="Q150">
        <f t="shared" si="16"/>
        <v>6136.72</v>
      </c>
      <c r="R150">
        <f>_xlfn.IFNA(VLOOKUP(A150,'11月工资'!A:AU,47,0),0)+Q150</f>
        <v>109308.3</v>
      </c>
      <c r="S150">
        <f>VLOOKUP(A:A,'11月工资'!A:AW,49,0)</f>
        <v>5500</v>
      </c>
      <c r="T150">
        <f>VLOOKUP(A:A,'11月工资'!A:AZ,52,0)</f>
        <v>0</v>
      </c>
      <c r="U150">
        <f>VLOOKUP(A:A,'11月工资'!A:BA,53,0)</f>
        <v>0</v>
      </c>
      <c r="V150">
        <f>VLOOKUP(A:A,'11月工资'!A:AX,50,0)</f>
        <v>11000</v>
      </c>
      <c r="W150">
        <f>VLOOKUP(A:A,'11月工资'!A:AY,51,0)</f>
        <v>0</v>
      </c>
      <c r="X150">
        <f>VLOOKUP(A:A,'11月工资'!A:AV,48,0)</f>
        <v>55000</v>
      </c>
      <c r="Y150">
        <f>VLOOKUP(A:A,'11月工资'!A:BB,54,0)</f>
        <v>18739.38</v>
      </c>
      <c r="Z150" s="12">
        <f>ROUND(5*MAX(0,(R150-S150-T150-U150-V150-W150-X150-Y150)*{0.6;2;4;5;6;7;9}%-{0;504;3384;6384;10584;17184;36384}),2)</f>
        <v>572.07000000000005</v>
      </c>
      <c r="AB150" s="78">
        <f>VLOOKUP(A:A,'11月工资'!A:BI,61,0)</f>
        <v>516.25</v>
      </c>
      <c r="AC150" s="6">
        <f t="shared" si="17"/>
        <v>55.82</v>
      </c>
      <c r="AD150">
        <f t="shared" si="18"/>
        <v>6080.9000000000005</v>
      </c>
      <c r="AE150">
        <f>VLOOKUP(A:A,'10月奖金'!A:AC,29,0)</f>
        <v>70.62</v>
      </c>
      <c r="AF150" s="6">
        <f t="shared" si="19"/>
        <v>-14.800000000000004</v>
      </c>
      <c r="AG150">
        <f>VLOOKUP(A:A,'10月奖金'!A:AD,30,0)</f>
        <v>6044.4400000000005</v>
      </c>
      <c r="AH150" s="6">
        <f t="shared" si="20"/>
        <v>36.460000000000036</v>
      </c>
      <c r="AI150">
        <f>VLOOKUP(A:A,单位分配保留两位小数!B:N,13,0)</f>
        <v>6136.72</v>
      </c>
      <c r="AJ150">
        <f t="shared" si="21"/>
        <v>0</v>
      </c>
      <c r="AK150">
        <f>_xlfn.IFNA(VLOOKUP(A:A,'11月工资'!A:AQ,43,0),0)</f>
        <v>0</v>
      </c>
      <c r="AL150">
        <f t="shared" si="22"/>
        <v>55.82</v>
      </c>
      <c r="AM150" s="6">
        <f t="shared" si="23"/>
        <v>19068.920000000002</v>
      </c>
    </row>
    <row r="151" spans="1:39" x14ac:dyDescent="0.2">
      <c r="A151" s="7">
        <v>9000291</v>
      </c>
      <c r="B151" t="str">
        <f>VLOOKUP(A151,标准表!C:D,2,0)</f>
        <v>杜树滨</v>
      </c>
      <c r="C151" t="str">
        <f>VLOOKUP(A:A,标准表!C:M,11,0)</f>
        <v>设备管理部</v>
      </c>
      <c r="D151" t="str">
        <f>VLOOKUP($A:$A,标准表!C:E,3,0)</f>
        <v>230221198402293419</v>
      </c>
      <c r="E151" t="str">
        <f>VLOOKUP(A:A,'11月工资'!A:D,4,0)</f>
        <v>6217000180023868163</v>
      </c>
      <c r="F151" t="str">
        <f>VLOOKUP(A:A,'11月工资'!A:F,6,0)</f>
        <v>专业技术人员</v>
      </c>
      <c r="G151">
        <f>VLOOKUP(A:A,标准表!C:H,6,0)</f>
        <v>0</v>
      </c>
      <c r="H151">
        <f>VLOOKUP(A:A,标准表!C:I,7,0)</f>
        <v>0</v>
      </c>
      <c r="I151">
        <f>VLOOKUP(A:A,标准表!C:J,8,0)</f>
        <v>0</v>
      </c>
      <c r="J151">
        <f>VLOOKUP($A:$A,标准表!C:G,5,0)</f>
        <v>3.05</v>
      </c>
      <c r="L151">
        <f>VLOOKUP(A:A,单位分配保留两位小数!B:I,8,0)</f>
        <v>5142.71</v>
      </c>
      <c r="M151">
        <f>_xlfn.IFNA(VLOOKUP(A:A,单位分配保留两位小数!B:J,9,0),0)</f>
        <v>0</v>
      </c>
      <c r="N151">
        <f>_xlfn.IFNA(VLOOKUP(A:A,单位分配保留两位小数!B:K,10,0),0)</f>
        <v>0</v>
      </c>
      <c r="O151">
        <f>ROUND(_xlfn.IFNA(VLOOKUP(A:A,单位分配保留两位小数!B:L,11,0),0),2)</f>
        <v>0</v>
      </c>
      <c r="Q151">
        <f t="shared" si="16"/>
        <v>5142.71</v>
      </c>
      <c r="R151">
        <f>_xlfn.IFNA(VLOOKUP(A151,'11月工资'!A:AU,47,0),0)+Q151</f>
        <v>92575.82</v>
      </c>
      <c r="S151">
        <f>VLOOKUP(A:A,'11月工资'!A:AW,49,0)</f>
        <v>11000</v>
      </c>
      <c r="T151">
        <f>VLOOKUP(A:A,'11月工资'!A:AZ,52,0)</f>
        <v>11000</v>
      </c>
      <c r="U151">
        <f>VLOOKUP(A:A,'11月工资'!A:BA,53,0)</f>
        <v>0</v>
      </c>
      <c r="V151">
        <f>VLOOKUP(A:A,'11月工资'!A:AX,50,0)</f>
        <v>10000</v>
      </c>
      <c r="W151">
        <f>VLOOKUP(A:A,'11月工资'!A:AY,51,0)</f>
        <v>0</v>
      </c>
      <c r="X151">
        <f>VLOOKUP(A:A,'11月工资'!A:AV,48,0)</f>
        <v>55000</v>
      </c>
      <c r="Y151">
        <f>VLOOKUP(A:A,'11月工资'!A:BB,54,0)</f>
        <v>12723.58</v>
      </c>
      <c r="Z151" s="12">
        <f>ROUND(5*MAX(0,(R151-S151-T151-U151-V151-W151-X151-Y151)*{0.6;2;4;5;6;7;9}%-{0;504;3384;6384;10584;17184;36384}),2)</f>
        <v>0</v>
      </c>
      <c r="AB151" s="78">
        <f>VLOOKUP(A:A,'11月工资'!A:BI,61,0)</f>
        <v>19.53</v>
      </c>
      <c r="AC151" s="6">
        <f t="shared" si="17"/>
        <v>0</v>
      </c>
      <c r="AD151">
        <f t="shared" si="18"/>
        <v>5142.71</v>
      </c>
      <c r="AE151">
        <f>VLOOKUP(A:A,'10月奖金'!A:AC,29,0)</f>
        <v>0</v>
      </c>
      <c r="AF151" s="6">
        <f t="shared" si="19"/>
        <v>0</v>
      </c>
      <c r="AG151">
        <f>VLOOKUP(A:A,'10月奖金'!A:AD,30,0)</f>
        <v>5197.49</v>
      </c>
      <c r="AH151" s="6">
        <f t="shared" si="20"/>
        <v>-54.779999999999745</v>
      </c>
      <c r="AI151">
        <f>VLOOKUP(A:A,单位分配保留两位小数!B:N,13,0)</f>
        <v>5142.71</v>
      </c>
      <c r="AJ151">
        <f t="shared" si="21"/>
        <v>0</v>
      </c>
      <c r="AK151">
        <f>_xlfn.IFNA(VLOOKUP(A:A,'11月工资'!A:AQ,43,0),0)</f>
        <v>0</v>
      </c>
      <c r="AL151">
        <f t="shared" si="22"/>
        <v>0</v>
      </c>
      <c r="AM151" s="6">
        <f t="shared" si="23"/>
        <v>-7147.7599999999929</v>
      </c>
    </row>
    <row r="152" spans="1:39" x14ac:dyDescent="0.2">
      <c r="A152" s="7">
        <v>9000292</v>
      </c>
      <c r="B152" t="str">
        <f>VLOOKUP(A152,标准表!C:D,2,0)</f>
        <v>甦震</v>
      </c>
      <c r="C152" t="str">
        <f>VLOOKUP(A:A,标准表!C:M,11,0)</f>
        <v>热轧事业部</v>
      </c>
      <c r="D152" t="str">
        <f>VLOOKUP($A:$A,标准表!C:E,3,0)</f>
        <v>130202197611270611</v>
      </c>
      <c r="E152" t="str">
        <f>VLOOKUP(A:A,'11月工资'!A:D,4,0)</f>
        <v>6217000180023843307</v>
      </c>
      <c r="F152" t="str">
        <f>VLOOKUP(A:A,'11月工资'!A:F,6,0)</f>
        <v>专业技术人员</v>
      </c>
      <c r="G152">
        <f>VLOOKUP(A:A,标准表!C:H,6,0)</f>
        <v>0</v>
      </c>
      <c r="H152">
        <f>VLOOKUP(A:A,标准表!C:I,7,0)</f>
        <v>7253</v>
      </c>
      <c r="I152">
        <f>VLOOKUP(A:A,标准表!C:J,8,0)</f>
        <v>0</v>
      </c>
      <c r="J152">
        <f>VLOOKUP($A:$A,标准表!C:G,5,0)</f>
        <v>0</v>
      </c>
      <c r="L152">
        <f>VLOOKUP(A:A,单位分配保留两位小数!B:I,8,0)</f>
        <v>7101.05</v>
      </c>
      <c r="M152">
        <f>_xlfn.IFNA(VLOOKUP(A:A,单位分配保留两位小数!B:J,9,0),0)</f>
        <v>0</v>
      </c>
      <c r="N152">
        <f>_xlfn.IFNA(VLOOKUP(A:A,单位分配保留两位小数!B:K,10,0),0)</f>
        <v>0</v>
      </c>
      <c r="O152">
        <f>ROUND(_xlfn.IFNA(VLOOKUP(A:A,单位分配保留两位小数!B:L,11,0),0),2)</f>
        <v>0</v>
      </c>
      <c r="Q152">
        <f t="shared" si="16"/>
        <v>7101.05</v>
      </c>
      <c r="R152">
        <f>_xlfn.IFNA(VLOOKUP(A152,'11月工资'!A:AU,47,0),0)+Q152</f>
        <v>120525.04000000001</v>
      </c>
      <c r="S152">
        <f>VLOOKUP(A:A,'11月工资'!A:AW,49,0)</f>
        <v>0</v>
      </c>
      <c r="T152">
        <f>VLOOKUP(A:A,'11月工资'!A:AZ,52,0)</f>
        <v>0</v>
      </c>
      <c r="U152">
        <f>VLOOKUP(A:A,'11月工资'!A:BA,53,0)</f>
        <v>0</v>
      </c>
      <c r="V152">
        <f>VLOOKUP(A:A,'11月工资'!A:AX,50,0)</f>
        <v>11000</v>
      </c>
      <c r="W152">
        <f>VLOOKUP(A:A,'11月工资'!A:AY,51,0)</f>
        <v>0</v>
      </c>
      <c r="X152">
        <f>VLOOKUP(A:A,'11月工资'!A:AV,48,0)</f>
        <v>55000</v>
      </c>
      <c r="Y152">
        <f>VLOOKUP(A:A,'11月工资'!A:BB,54,0)</f>
        <v>24008.35</v>
      </c>
      <c r="Z152" s="12">
        <f>ROUND(5*MAX(0,(R152-S152-T152-U152-V152-W152-X152-Y152)*{0.6;2;4;5;6;7;9}%-{0;504;3384;6384;10584;17184;36384}),2)</f>
        <v>915.5</v>
      </c>
      <c r="AB152" s="78">
        <f>VLOOKUP(A:A,'11月工资'!A:BI,61,0)</f>
        <v>838.09999999999991</v>
      </c>
      <c r="AC152" s="6">
        <f t="shared" si="17"/>
        <v>77.400000000000006</v>
      </c>
      <c r="AD152">
        <f t="shared" si="18"/>
        <v>7023.6500000000005</v>
      </c>
      <c r="AE152">
        <f>VLOOKUP(A:A,'10月奖金'!A:AC,29,0)</f>
        <v>50.06</v>
      </c>
      <c r="AF152" s="6">
        <f t="shared" si="19"/>
        <v>27.340000000000003</v>
      </c>
      <c r="AG152">
        <f>VLOOKUP(A:A,'10月奖金'!A:AD,30,0)</f>
        <v>7074.6299999999992</v>
      </c>
      <c r="AH152" s="6">
        <f t="shared" si="20"/>
        <v>-50.979999999998654</v>
      </c>
      <c r="AI152">
        <f>VLOOKUP(A:A,单位分配保留两位小数!B:N,13,0)</f>
        <v>7101.05</v>
      </c>
      <c r="AJ152">
        <f t="shared" si="21"/>
        <v>0</v>
      </c>
      <c r="AK152">
        <f>_xlfn.IFNA(VLOOKUP(A:A,'11月工资'!A:AQ,43,0),0)</f>
        <v>0</v>
      </c>
      <c r="AL152">
        <f t="shared" si="22"/>
        <v>77.400000000000006</v>
      </c>
      <c r="AM152" s="6">
        <f t="shared" si="23"/>
        <v>30516.69000000001</v>
      </c>
    </row>
    <row r="153" spans="1:39" x14ac:dyDescent="0.2">
      <c r="A153" s="7">
        <v>9000293</v>
      </c>
      <c r="B153" t="str">
        <f>VLOOKUP(A153,标准表!C:D,2,0)</f>
        <v>张文强</v>
      </c>
      <c r="C153" t="str">
        <f>VLOOKUP(A:A,标准表!C:M,11,0)</f>
        <v>设备管理部</v>
      </c>
      <c r="D153" t="str">
        <f>VLOOKUP($A:$A,标准表!C:E,3,0)</f>
        <v>130224198911210015</v>
      </c>
      <c r="E153" t="str">
        <f>VLOOKUP(A:A,'11月工资'!A:D,4,0)</f>
        <v>6217000180024740437</v>
      </c>
      <c r="F153" t="str">
        <f>VLOOKUP(A:A,'11月工资'!A:F,6,0)</f>
        <v>专业技术人员</v>
      </c>
      <c r="G153">
        <f>VLOOKUP(A:A,标准表!C:H,6,0)</f>
        <v>0</v>
      </c>
      <c r="H153">
        <f>VLOOKUP(A:A,标准表!C:I,7,0)</f>
        <v>0</v>
      </c>
      <c r="I153">
        <f>VLOOKUP(A:A,标准表!C:J,8,0)</f>
        <v>0</v>
      </c>
      <c r="J153">
        <f>VLOOKUP($A:$A,标准表!C:G,5,0)</f>
        <v>2.15</v>
      </c>
      <c r="L153">
        <f>VLOOKUP(A:A,单位分配保留两位小数!B:I,8,0)</f>
        <v>3797.44</v>
      </c>
      <c r="M153">
        <f>_xlfn.IFNA(VLOOKUP(A:A,单位分配保留两位小数!B:J,9,0),0)</f>
        <v>0</v>
      </c>
      <c r="N153">
        <f>_xlfn.IFNA(VLOOKUP(A:A,单位分配保留两位小数!B:K,10,0),0)</f>
        <v>0</v>
      </c>
      <c r="O153">
        <f>ROUND(_xlfn.IFNA(VLOOKUP(A:A,单位分配保留两位小数!B:L,11,0),0),2)</f>
        <v>0</v>
      </c>
      <c r="Q153">
        <f t="shared" si="16"/>
        <v>3797.44</v>
      </c>
      <c r="R153">
        <f>_xlfn.IFNA(VLOOKUP(A153,'11月工资'!A:AU,47,0),0)+Q153</f>
        <v>73557.75</v>
      </c>
      <c r="S153">
        <f>VLOOKUP(A:A,'11月工资'!A:AW,49,0)</f>
        <v>0</v>
      </c>
      <c r="T153">
        <f>VLOOKUP(A:A,'11月工资'!A:AZ,52,0)</f>
        <v>0</v>
      </c>
      <c r="U153">
        <f>VLOOKUP(A:A,'11月工资'!A:BA,53,0)</f>
        <v>0</v>
      </c>
      <c r="V153">
        <f>VLOOKUP(A:A,'11月工资'!A:AX,50,0)</f>
        <v>0</v>
      </c>
      <c r="W153">
        <f>VLOOKUP(A:A,'11月工资'!A:AY,51,0)</f>
        <v>0</v>
      </c>
      <c r="X153">
        <f>VLOOKUP(A:A,'11月工资'!A:AV,48,0)</f>
        <v>55000</v>
      </c>
      <c r="Y153">
        <f>VLOOKUP(A:A,'11月工资'!A:BB,54,0)</f>
        <v>8611.0499999999993</v>
      </c>
      <c r="Z153" s="12">
        <f>ROUND(5*MAX(0,(R153-S153-T153-U153-V153-W153-X153-Y153)*{0.6;2;4;5;6;7;9}%-{0;504;3384;6384;10584;17184;36384}),2)</f>
        <v>298.39999999999998</v>
      </c>
      <c r="AB153" s="78">
        <f>VLOOKUP(A:A,'11月工资'!A:BI,61,0)</f>
        <v>255.67</v>
      </c>
      <c r="AC153" s="6">
        <f t="shared" si="17"/>
        <v>42.73</v>
      </c>
      <c r="AD153">
        <f t="shared" si="18"/>
        <v>3754.71</v>
      </c>
      <c r="AE153">
        <f>VLOOKUP(A:A,'10月奖金'!A:AC,29,0)</f>
        <v>13.47</v>
      </c>
      <c r="AF153" s="6">
        <f t="shared" si="19"/>
        <v>29.259999999999998</v>
      </c>
      <c r="AG153">
        <f>VLOOKUP(A:A,'10月奖金'!A:AD,30,0)</f>
        <v>3638.5800000000004</v>
      </c>
      <c r="AH153" s="6">
        <f t="shared" si="20"/>
        <v>116.12999999999965</v>
      </c>
      <c r="AI153">
        <f>VLOOKUP(A:A,单位分配保留两位小数!B:N,13,0)</f>
        <v>3797.44</v>
      </c>
      <c r="AJ153">
        <f t="shared" si="21"/>
        <v>0</v>
      </c>
      <c r="AK153">
        <f>_xlfn.IFNA(VLOOKUP(A:A,'11月工资'!A:AQ,43,0),0)</f>
        <v>0</v>
      </c>
      <c r="AL153">
        <f t="shared" si="22"/>
        <v>42.73</v>
      </c>
      <c r="AM153" s="6">
        <f t="shared" si="23"/>
        <v>9946.7000000000007</v>
      </c>
    </row>
    <row r="154" spans="1:39" x14ac:dyDescent="0.2">
      <c r="A154" s="7">
        <v>9000295</v>
      </c>
      <c r="B154" t="str">
        <f>VLOOKUP(A154,标准表!C:D,2,0)</f>
        <v>柳全</v>
      </c>
      <c r="C154" t="str">
        <f>VLOOKUP(A:A,标准表!C:M,11,0)</f>
        <v>安全部</v>
      </c>
      <c r="D154" t="str">
        <f>VLOOKUP($A:$A,标准表!C:E,3,0)</f>
        <v>130204196911172712</v>
      </c>
      <c r="E154" t="str">
        <f>VLOOKUP(A:A,'11月工资'!A:D,4,0)</f>
        <v>6217000180022984904</v>
      </c>
      <c r="F154" t="str">
        <f>VLOOKUP(A:A,'11月工资'!A:F,6,0)</f>
        <v>专业技术人员</v>
      </c>
      <c r="G154">
        <f>VLOOKUP(A:A,标准表!C:H,6,0)</f>
        <v>0</v>
      </c>
      <c r="H154">
        <f>VLOOKUP(A:A,标准表!C:I,7,0)</f>
        <v>0</v>
      </c>
      <c r="I154">
        <f>VLOOKUP(A:A,标准表!C:J,8,0)</f>
        <v>0</v>
      </c>
      <c r="J154">
        <f>VLOOKUP($A:$A,标准表!C:G,5,0)</f>
        <v>2.15</v>
      </c>
      <c r="L154">
        <f>VLOOKUP(A:A,单位分配保留两位小数!B:I,8,0)</f>
        <v>3642.6</v>
      </c>
      <c r="M154">
        <f>_xlfn.IFNA(VLOOKUP(A:A,单位分配保留两位小数!B:J,9,0),0)</f>
        <v>0</v>
      </c>
      <c r="N154">
        <f>_xlfn.IFNA(VLOOKUP(A:A,单位分配保留两位小数!B:K,10,0),0)</f>
        <v>0</v>
      </c>
      <c r="O154">
        <f>ROUND(_xlfn.IFNA(VLOOKUP(A:A,单位分配保留两位小数!B:L,11,0),0),2)</f>
        <v>0</v>
      </c>
      <c r="Q154">
        <f t="shared" si="16"/>
        <v>3642.6</v>
      </c>
      <c r="R154">
        <f>_xlfn.IFNA(VLOOKUP(A154,'11月工资'!A:AU,47,0),0)+Q154</f>
        <v>80277.640000000014</v>
      </c>
      <c r="S154">
        <f>VLOOKUP(A:A,'11月工资'!A:AW,49,0)</f>
        <v>0</v>
      </c>
      <c r="T154">
        <f>VLOOKUP(A:A,'11月工资'!A:AZ,52,0)</f>
        <v>0</v>
      </c>
      <c r="U154">
        <f>VLOOKUP(A:A,'11月工资'!A:BA,53,0)</f>
        <v>0</v>
      </c>
      <c r="V154">
        <f>VLOOKUP(A:A,'11月工资'!A:AX,50,0)</f>
        <v>11000</v>
      </c>
      <c r="W154">
        <f>VLOOKUP(A:A,'11月工资'!A:AY,51,0)</f>
        <v>0</v>
      </c>
      <c r="X154">
        <f>VLOOKUP(A:A,'11月工资'!A:AV,48,0)</f>
        <v>55000</v>
      </c>
      <c r="Y154">
        <f>VLOOKUP(A:A,'11月工资'!A:BB,54,0)</f>
        <v>13183.68</v>
      </c>
      <c r="Z154" s="12">
        <f>ROUND(5*MAX(0,(R154-S154-T154-U154-V154-W154-X154-Y154)*{0.6;2;4;5;6;7;9}%-{0;504;3384;6384;10584;17184;36384}),2)</f>
        <v>32.82</v>
      </c>
      <c r="AB154" s="78">
        <f>VLOOKUP(A:A,'11月工资'!A:BI,61,0)</f>
        <v>25.86</v>
      </c>
      <c r="AC154" s="6">
        <f t="shared" si="17"/>
        <v>6.96</v>
      </c>
      <c r="AD154">
        <f t="shared" si="18"/>
        <v>3635.64</v>
      </c>
      <c r="AE154">
        <f>VLOOKUP(A:A,'10月奖金'!A:AC,29,0)</f>
        <v>15.03</v>
      </c>
      <c r="AF154" s="6">
        <f t="shared" si="19"/>
        <v>-8.07</v>
      </c>
      <c r="AG154">
        <f>VLOOKUP(A:A,'10月奖金'!A:AD,30,0)</f>
        <v>3694.6699999999996</v>
      </c>
      <c r="AH154" s="6">
        <f t="shared" si="20"/>
        <v>-59.029999999999745</v>
      </c>
      <c r="AI154">
        <f>VLOOKUP(A:A,单位分配保留两位小数!B:N,13,0)</f>
        <v>3642.6</v>
      </c>
      <c r="AJ154">
        <f t="shared" si="21"/>
        <v>0</v>
      </c>
      <c r="AK154">
        <f>_xlfn.IFNA(VLOOKUP(A:A,'11月工资'!A:AQ,43,0),0)</f>
        <v>0</v>
      </c>
      <c r="AL154">
        <f t="shared" si="22"/>
        <v>6.96</v>
      </c>
      <c r="AM154" s="6">
        <f t="shared" si="23"/>
        <v>1093.9600000000137</v>
      </c>
    </row>
    <row r="155" spans="1:39" x14ac:dyDescent="0.2">
      <c r="A155" s="7">
        <v>9000296</v>
      </c>
      <c r="B155" t="str">
        <f>VLOOKUP(A155,标准表!C:D,2,0)</f>
        <v>齐福泉</v>
      </c>
      <c r="C155" t="str">
        <f>VLOOKUP(A:A,标准表!C:M,11,0)</f>
        <v>热轧事业部</v>
      </c>
      <c r="D155" t="str">
        <f>VLOOKUP($A:$A,标准表!C:E,3,0)</f>
        <v>130204198003092716</v>
      </c>
      <c r="E155" t="str">
        <f>VLOOKUP(A:A,'11月工资'!A:D,4,0)</f>
        <v>6217000180024780698</v>
      </c>
      <c r="F155" t="str">
        <f>VLOOKUP(A:A,'11月工资'!A:F,6,0)</f>
        <v>生产操作人员</v>
      </c>
      <c r="G155">
        <f>VLOOKUP(A:A,标准表!C:H,6,0)</f>
        <v>0</v>
      </c>
      <c r="H155">
        <f>VLOOKUP(A:A,标准表!C:I,7,0)</f>
        <v>0</v>
      </c>
      <c r="I155">
        <f>VLOOKUP(A:A,标准表!C:J,8,0)</f>
        <v>0</v>
      </c>
      <c r="J155">
        <f>VLOOKUP($A:$A,标准表!C:G,5,0)</f>
        <v>1.5</v>
      </c>
      <c r="L155">
        <f>VLOOKUP(A:A,单位分配保留两位小数!B:I,8,0)</f>
        <v>3270.89</v>
      </c>
      <c r="M155">
        <f>_xlfn.IFNA(VLOOKUP(A:A,单位分配保留两位小数!B:J,9,0),0)</f>
        <v>0</v>
      </c>
      <c r="N155">
        <f>_xlfn.IFNA(VLOOKUP(A:A,单位分配保留两位小数!B:K,10,0),0)</f>
        <v>100</v>
      </c>
      <c r="O155">
        <f>ROUND(_xlfn.IFNA(VLOOKUP(A:A,单位分配保留两位小数!B:L,11,0),0),2)</f>
        <v>0</v>
      </c>
      <c r="Q155">
        <f t="shared" si="16"/>
        <v>3370.89</v>
      </c>
      <c r="R155">
        <f>_xlfn.IFNA(VLOOKUP(A155,'11月工资'!A:AU,47,0),0)+Q155</f>
        <v>66756.960000000006</v>
      </c>
      <c r="S155">
        <f>VLOOKUP(A:A,'11月工资'!A:AW,49,0)</f>
        <v>11000</v>
      </c>
      <c r="T155">
        <f>VLOOKUP(A:A,'11月工资'!A:AZ,52,0)</f>
        <v>0</v>
      </c>
      <c r="U155">
        <f>VLOOKUP(A:A,'11月工资'!A:BA,53,0)</f>
        <v>0</v>
      </c>
      <c r="V155">
        <f>VLOOKUP(A:A,'11月工资'!A:AX,50,0)</f>
        <v>22000</v>
      </c>
      <c r="W155">
        <f>VLOOKUP(A:A,'11月工资'!A:AY,51,0)</f>
        <v>4400</v>
      </c>
      <c r="X155">
        <f>VLOOKUP(A:A,'11月工资'!A:AV,48,0)</f>
        <v>55000</v>
      </c>
      <c r="Y155">
        <f>VLOOKUP(A:A,'11月工资'!A:BB,54,0)</f>
        <v>9828.4199999999983</v>
      </c>
      <c r="Z155" s="12">
        <f>ROUND(5*MAX(0,(R155-S155-T155-U155-V155-W155-X155-Y155)*{0.6;2;4;5;6;7;9}%-{0;504;3384;6384;10584;17184;36384}),2)</f>
        <v>0</v>
      </c>
      <c r="AB155" s="78">
        <f>VLOOKUP(A:A,'11月工资'!A:BI,61,0)</f>
        <v>0</v>
      </c>
      <c r="AC155" s="6">
        <f t="shared" si="17"/>
        <v>0</v>
      </c>
      <c r="AD155">
        <f t="shared" si="18"/>
        <v>3370.89</v>
      </c>
      <c r="AE155">
        <f>VLOOKUP(A:A,'10月奖金'!A:AC,29,0)</f>
        <v>0</v>
      </c>
      <c r="AF155" s="6">
        <f t="shared" si="19"/>
        <v>0</v>
      </c>
      <c r="AG155">
        <f>VLOOKUP(A:A,'10月奖金'!A:AD,30,0)</f>
        <v>3258.11</v>
      </c>
      <c r="AH155" s="6">
        <f t="shared" si="20"/>
        <v>112.77999999999975</v>
      </c>
      <c r="AI155">
        <f>VLOOKUP(A:A,单位分配保留两位小数!B:N,13,0)</f>
        <v>3370.89</v>
      </c>
      <c r="AJ155">
        <f t="shared" si="21"/>
        <v>0</v>
      </c>
      <c r="AK155">
        <f>_xlfn.IFNA(VLOOKUP(A:A,'11月工资'!A:AQ,43,0),0)</f>
        <v>0</v>
      </c>
      <c r="AL155">
        <f t="shared" si="22"/>
        <v>0</v>
      </c>
      <c r="AM155" s="6">
        <f t="shared" si="23"/>
        <v>-35471.459999999992</v>
      </c>
    </row>
    <row r="156" spans="1:39" x14ac:dyDescent="0.2">
      <c r="A156" s="7">
        <v>9000297</v>
      </c>
      <c r="B156" t="str">
        <f>VLOOKUP(A156,标准表!C:D,2,0)</f>
        <v>李娜</v>
      </c>
      <c r="C156" t="str">
        <f>VLOOKUP(A:A,标准表!C:M,11,0)</f>
        <v>设备管理部</v>
      </c>
      <c r="D156" t="str">
        <f>VLOOKUP($A:$A,标准表!C:E,3,0)</f>
        <v>130281198405194144</v>
      </c>
      <c r="E156" t="str">
        <f>VLOOKUP(A:A,'11月工资'!A:D,4,0)</f>
        <v>6217000180023829249</v>
      </c>
      <c r="F156" t="str">
        <f>VLOOKUP(A:A,'11月工资'!A:F,6,0)</f>
        <v>经营管理-其他</v>
      </c>
      <c r="G156">
        <f>VLOOKUP(A:A,标准表!C:H,6,0)</f>
        <v>0</v>
      </c>
      <c r="H156">
        <f>VLOOKUP(A:A,标准表!C:I,7,0)</f>
        <v>0</v>
      </c>
      <c r="I156">
        <f>VLOOKUP(A:A,标准表!C:J,8,0)</f>
        <v>0</v>
      </c>
      <c r="J156">
        <f>VLOOKUP($A:$A,标准表!C:G,5,0)</f>
        <v>3.6</v>
      </c>
      <c r="L156">
        <f>VLOOKUP(A:A,单位分配保留两位小数!B:I,8,0)</f>
        <v>6568.38</v>
      </c>
      <c r="M156">
        <f>_xlfn.IFNA(VLOOKUP(A:A,单位分配保留两位小数!B:J,9,0),0)</f>
        <v>0</v>
      </c>
      <c r="N156">
        <f>_xlfn.IFNA(VLOOKUP(A:A,单位分配保留两位小数!B:K,10,0),0)</f>
        <v>0</v>
      </c>
      <c r="O156">
        <f>ROUND(_xlfn.IFNA(VLOOKUP(A:A,单位分配保留两位小数!B:L,11,0),0),2)</f>
        <v>0</v>
      </c>
      <c r="Q156">
        <f t="shared" si="16"/>
        <v>6568.38</v>
      </c>
      <c r="R156">
        <f>_xlfn.IFNA(VLOOKUP(A156,'11月工资'!A:AU,47,0),0)+Q156</f>
        <v>104534.46</v>
      </c>
      <c r="S156">
        <f>VLOOKUP(A:A,'11月工资'!A:AW,49,0)</f>
        <v>11000</v>
      </c>
      <c r="T156">
        <f>VLOOKUP(A:A,'11月工资'!A:AZ,52,0)</f>
        <v>0</v>
      </c>
      <c r="U156">
        <f>VLOOKUP(A:A,'11月工资'!A:BA,53,0)</f>
        <v>0</v>
      </c>
      <c r="V156">
        <f>VLOOKUP(A:A,'11月工资'!A:AX,50,0)</f>
        <v>11000</v>
      </c>
      <c r="W156">
        <f>VLOOKUP(A:A,'11月工资'!A:AY,51,0)</f>
        <v>0</v>
      </c>
      <c r="X156">
        <f>VLOOKUP(A:A,'11月工资'!A:AV,48,0)</f>
        <v>55000</v>
      </c>
      <c r="Y156">
        <f>VLOOKUP(A:A,'11月工资'!A:BB,54,0)</f>
        <v>12794.91</v>
      </c>
      <c r="Z156" s="12">
        <f>ROUND(5*MAX(0,(R156-S156-T156-U156-V156-W156-X156-Y156)*{0.6;2;4;5;6;7;9}%-{0;504;3384;6384;10584;17184;36384}),2)</f>
        <v>442.19</v>
      </c>
      <c r="AB156" s="78">
        <f>VLOOKUP(A:A,'11月工资'!A:BI,61,0)</f>
        <v>390.77</v>
      </c>
      <c r="AC156" s="6">
        <f t="shared" si="17"/>
        <v>51.42</v>
      </c>
      <c r="AD156">
        <f t="shared" si="18"/>
        <v>6516.96</v>
      </c>
      <c r="AE156">
        <f>VLOOKUP(A:A,'10月奖金'!A:AC,29,0)</f>
        <v>28.13</v>
      </c>
      <c r="AF156" s="6">
        <f t="shared" si="19"/>
        <v>23.290000000000003</v>
      </c>
      <c r="AG156">
        <f>VLOOKUP(A:A,'10月奖金'!A:AD,30,0)</f>
        <v>6051.13</v>
      </c>
      <c r="AH156" s="6">
        <f t="shared" si="20"/>
        <v>465.82999999999993</v>
      </c>
      <c r="AI156">
        <f>VLOOKUP(A:A,单位分配保留两位小数!B:N,13,0)</f>
        <v>6568.38</v>
      </c>
      <c r="AJ156">
        <f t="shared" si="21"/>
        <v>0</v>
      </c>
      <c r="AK156">
        <f>_xlfn.IFNA(VLOOKUP(A:A,'11月工资'!A:AQ,43,0),0)</f>
        <v>0</v>
      </c>
      <c r="AL156">
        <f t="shared" si="22"/>
        <v>51.42</v>
      </c>
      <c r="AM156" s="6">
        <f t="shared" si="23"/>
        <v>14739.550000000007</v>
      </c>
    </row>
    <row r="157" spans="1:39" x14ac:dyDescent="0.2">
      <c r="A157" s="7">
        <v>9000299</v>
      </c>
      <c r="B157" t="str">
        <f>VLOOKUP(A157,标准表!C:D,2,0)</f>
        <v>崔靖芬</v>
      </c>
      <c r="C157" t="str">
        <f>VLOOKUP(A:A,标准表!C:M,11,0)</f>
        <v>设备管理部</v>
      </c>
      <c r="D157" t="str">
        <f>VLOOKUP($A:$A,标准表!C:E,3,0)</f>
        <v>132330198104120325</v>
      </c>
      <c r="E157" t="str">
        <f>VLOOKUP(A:A,'11月工资'!A:D,4,0)</f>
        <v>6217000180031744182</v>
      </c>
      <c r="F157" t="str">
        <f>VLOOKUP(A:A,'11月工资'!A:F,6,0)</f>
        <v>专业技术人员</v>
      </c>
      <c r="G157">
        <f>VLOOKUP(A:A,标准表!C:H,6,0)</f>
        <v>0</v>
      </c>
      <c r="H157">
        <f>VLOOKUP(A:A,标准表!C:I,7,0)</f>
        <v>0</v>
      </c>
      <c r="I157">
        <f>VLOOKUP(A:A,标准表!C:J,8,0)</f>
        <v>0</v>
      </c>
      <c r="J157">
        <f>VLOOKUP($A:$A,标准表!C:G,5,0)</f>
        <v>3.05</v>
      </c>
      <c r="L157">
        <f>VLOOKUP(A:A,单位分配保留两位小数!B:I,8,0)</f>
        <v>5107.59</v>
      </c>
      <c r="M157">
        <f>_xlfn.IFNA(VLOOKUP(A:A,单位分配保留两位小数!B:J,9,0),0)</f>
        <v>0</v>
      </c>
      <c r="N157">
        <f>_xlfn.IFNA(VLOOKUP(A:A,单位分配保留两位小数!B:K,10,0),0)</f>
        <v>0</v>
      </c>
      <c r="O157">
        <f>ROUND(_xlfn.IFNA(VLOOKUP(A:A,单位分配保留两位小数!B:L,11,0),0),2)</f>
        <v>0</v>
      </c>
      <c r="Q157">
        <f t="shared" si="16"/>
        <v>5107.59</v>
      </c>
      <c r="R157">
        <f>_xlfn.IFNA(VLOOKUP(A157,'11月工资'!A:AU,47,0),0)+Q157</f>
        <v>92455.91</v>
      </c>
      <c r="S157">
        <f>VLOOKUP(A:A,'11月工资'!A:AW,49,0)</f>
        <v>5500</v>
      </c>
      <c r="T157">
        <f>VLOOKUP(A:A,'11月工资'!A:AZ,52,0)</f>
        <v>0</v>
      </c>
      <c r="U157">
        <f>VLOOKUP(A:A,'11月工资'!A:BA,53,0)</f>
        <v>0</v>
      </c>
      <c r="V157">
        <f>VLOOKUP(A:A,'11月工资'!A:AX,50,0)</f>
        <v>5500</v>
      </c>
      <c r="W157">
        <f>VLOOKUP(A:A,'11月工资'!A:AY,51,0)</f>
        <v>4400</v>
      </c>
      <c r="X157">
        <f>VLOOKUP(A:A,'11月工资'!A:AV,48,0)</f>
        <v>55000</v>
      </c>
      <c r="Y157">
        <f>VLOOKUP(A:A,'11月工资'!A:BB,54,0)</f>
        <v>11834.32</v>
      </c>
      <c r="Z157" s="12">
        <f>ROUND(5*MAX(0,(R157-S157-T157-U157-V157-W157-X157-Y157)*{0.6;2;4;5;6;7;9}%-{0;504;3384;6384;10584;17184;36384}),2)</f>
        <v>306.64999999999998</v>
      </c>
      <c r="AB157" s="78">
        <f>VLOOKUP(A:A,'11月工资'!A:BI,61,0)</f>
        <v>280.91000000000003</v>
      </c>
      <c r="AC157" s="6">
        <f t="shared" si="17"/>
        <v>25.74</v>
      </c>
      <c r="AD157">
        <f t="shared" si="18"/>
        <v>5081.8500000000004</v>
      </c>
      <c r="AE157">
        <f>VLOOKUP(A:A,'10月奖金'!A:AC,29,0)</f>
        <v>24.82</v>
      </c>
      <c r="AF157" s="6">
        <f t="shared" si="19"/>
        <v>0.91999999999999815</v>
      </c>
      <c r="AG157">
        <f>VLOOKUP(A:A,'10月奖金'!A:AD,30,0)</f>
        <v>5098.4400000000005</v>
      </c>
      <c r="AH157" s="6">
        <f t="shared" si="20"/>
        <v>-16.590000000000146</v>
      </c>
      <c r="AI157">
        <f>VLOOKUP(A:A,单位分配保留两位小数!B:N,13,0)</f>
        <v>5107.59</v>
      </c>
      <c r="AJ157">
        <f t="shared" si="21"/>
        <v>0</v>
      </c>
      <c r="AK157">
        <f>_xlfn.IFNA(VLOOKUP(A:A,'11月工资'!A:AQ,43,0),0)</f>
        <v>0</v>
      </c>
      <c r="AL157">
        <f t="shared" si="22"/>
        <v>25.74</v>
      </c>
      <c r="AM157" s="6">
        <f t="shared" si="23"/>
        <v>10221.590000000004</v>
      </c>
    </row>
    <row r="158" spans="1:39" x14ac:dyDescent="0.2">
      <c r="A158" s="7">
        <v>9000301</v>
      </c>
      <c r="B158" t="str">
        <f>VLOOKUP(A158,标准表!C:D,2,0)</f>
        <v>常瑾</v>
      </c>
      <c r="C158" t="str">
        <f>VLOOKUP(A:A,标准表!C:M,11,0)</f>
        <v>设备管理部</v>
      </c>
      <c r="D158" t="str">
        <f>VLOOKUP($A:$A,标准表!C:E,3,0)</f>
        <v>630105196910090028</v>
      </c>
      <c r="E158" t="str">
        <f>VLOOKUP(A:A,'11月工资'!A:D,4,0)</f>
        <v>6217000180031744208</v>
      </c>
      <c r="F158" t="str">
        <f>VLOOKUP(A:A,'11月工资'!A:F,6,0)</f>
        <v>专业技术人员</v>
      </c>
      <c r="G158">
        <f>VLOOKUP(A:A,标准表!C:H,6,0)</f>
        <v>0</v>
      </c>
      <c r="H158">
        <f>VLOOKUP(A:A,标准表!C:I,7,0)</f>
        <v>0</v>
      </c>
      <c r="I158">
        <f>VLOOKUP(A:A,标准表!C:J,8,0)</f>
        <v>0</v>
      </c>
      <c r="J158">
        <f>VLOOKUP($A:$A,标准表!C:G,5,0)</f>
        <v>3.6</v>
      </c>
      <c r="L158">
        <f>VLOOKUP(A:A,单位分配保留两位小数!B:I,8,0)</f>
        <v>6111.8</v>
      </c>
      <c r="M158">
        <f>_xlfn.IFNA(VLOOKUP(A:A,单位分配保留两位小数!B:J,9,0),0)</f>
        <v>0</v>
      </c>
      <c r="N158">
        <f>_xlfn.IFNA(VLOOKUP(A:A,单位分配保留两位小数!B:K,10,0),0)</f>
        <v>0</v>
      </c>
      <c r="O158">
        <f>ROUND(_xlfn.IFNA(VLOOKUP(A:A,单位分配保留两位小数!B:L,11,0),0),2)</f>
        <v>0</v>
      </c>
      <c r="Q158">
        <f t="shared" si="16"/>
        <v>6111.8</v>
      </c>
      <c r="R158">
        <f>_xlfn.IFNA(VLOOKUP(A158,'11月工资'!A:AU,47,0),0)+Q158</f>
        <v>107821.16</v>
      </c>
      <c r="S158">
        <f>VLOOKUP(A:A,'11月工资'!A:AW,49,0)</f>
        <v>5500</v>
      </c>
      <c r="T158">
        <f>VLOOKUP(A:A,'11月工资'!A:AZ,52,0)</f>
        <v>0</v>
      </c>
      <c r="U158">
        <f>VLOOKUP(A:A,'11月工资'!A:BA,53,0)</f>
        <v>0</v>
      </c>
      <c r="V158">
        <f>VLOOKUP(A:A,'11月工资'!A:AX,50,0)</f>
        <v>11000</v>
      </c>
      <c r="W158">
        <f>VLOOKUP(A:A,'11月工资'!A:AY,51,0)</f>
        <v>0</v>
      </c>
      <c r="X158">
        <f>VLOOKUP(A:A,'11月工资'!A:AV,48,0)</f>
        <v>55000</v>
      </c>
      <c r="Y158">
        <f>VLOOKUP(A:A,'11月工资'!A:BB,54,0)</f>
        <v>13827.14</v>
      </c>
      <c r="Z158" s="12">
        <f>ROUND(5*MAX(0,(R158-S158-T158-U158-V158-W158-X158-Y158)*{0.6;2;4;5;6;7;9}%-{0;504;3384;6384;10584;17184;36384}),2)</f>
        <v>674.82</v>
      </c>
      <c r="AB158" s="78">
        <f>VLOOKUP(A:A,'11月工资'!A:BI,61,0)</f>
        <v>613.62</v>
      </c>
      <c r="AC158" s="6">
        <f t="shared" si="17"/>
        <v>61.2</v>
      </c>
      <c r="AD158">
        <f t="shared" si="18"/>
        <v>6050.6</v>
      </c>
      <c r="AE158">
        <f>VLOOKUP(A:A,'10月奖金'!A:AC,29,0)</f>
        <v>53.07</v>
      </c>
      <c r="AF158" s="6">
        <f t="shared" si="19"/>
        <v>8.1300000000000026</v>
      </c>
      <c r="AG158">
        <f>VLOOKUP(A:A,'10月奖金'!A:AD,30,0)</f>
        <v>6017.6900000000005</v>
      </c>
      <c r="AH158" s="6">
        <f t="shared" si="20"/>
        <v>32.909999999999854</v>
      </c>
      <c r="AI158">
        <f>VLOOKUP(A:A,单位分配保留两位小数!B:N,13,0)</f>
        <v>6111.8</v>
      </c>
      <c r="AJ158">
        <f t="shared" si="21"/>
        <v>0</v>
      </c>
      <c r="AK158">
        <f>_xlfn.IFNA(VLOOKUP(A:A,'11月工资'!A:AQ,43,0),0)</f>
        <v>0</v>
      </c>
      <c r="AL158">
        <f t="shared" si="22"/>
        <v>61.2</v>
      </c>
      <c r="AM158" s="6">
        <f t="shared" si="23"/>
        <v>22494.020000000004</v>
      </c>
    </row>
    <row r="159" spans="1:39" x14ac:dyDescent="0.2">
      <c r="A159" s="7">
        <v>9000302</v>
      </c>
      <c r="B159" t="str">
        <f>VLOOKUP(A159,标准表!C:D,2,0)</f>
        <v>李欣</v>
      </c>
      <c r="C159" t="str">
        <f>VLOOKUP(A:A,标准表!C:M,11,0)</f>
        <v>设备管理部</v>
      </c>
      <c r="D159" t="str">
        <f>VLOOKUP($A:$A,标准表!C:E,3,0)</f>
        <v>130205198207043912</v>
      </c>
      <c r="E159" t="str">
        <f>VLOOKUP(A:A,'11月工资'!A:D,4,0)</f>
        <v>6217000180031735263</v>
      </c>
      <c r="F159" t="str">
        <f>VLOOKUP(A:A,'11月工资'!A:F,6,0)</f>
        <v>经营管理-其他</v>
      </c>
      <c r="G159">
        <f>VLOOKUP(A:A,标准表!C:H,6,0)</f>
        <v>0</v>
      </c>
      <c r="H159">
        <f>VLOOKUP(A:A,标准表!C:I,7,0)</f>
        <v>0</v>
      </c>
      <c r="I159">
        <f>VLOOKUP(A:A,标准表!C:J,8,0)</f>
        <v>0</v>
      </c>
      <c r="J159">
        <f>VLOOKUP($A:$A,标准表!C:G,5,0)</f>
        <v>3.6</v>
      </c>
      <c r="L159">
        <f>VLOOKUP(A:A,单位分配保留两位小数!B:I,8,0)</f>
        <v>7062.46</v>
      </c>
      <c r="M159">
        <f>_xlfn.IFNA(VLOOKUP(A:A,单位分配保留两位小数!B:J,9,0),0)</f>
        <v>0</v>
      </c>
      <c r="N159">
        <f>_xlfn.IFNA(VLOOKUP(A:A,单位分配保留两位小数!B:K,10,0),0)</f>
        <v>0</v>
      </c>
      <c r="O159">
        <f>ROUND(_xlfn.IFNA(VLOOKUP(A:A,单位分配保留两位小数!B:L,11,0),0),2)</f>
        <v>0</v>
      </c>
      <c r="Q159">
        <f t="shared" si="16"/>
        <v>7062.46</v>
      </c>
      <c r="R159">
        <f>_xlfn.IFNA(VLOOKUP(A159,'11月工资'!A:AU,47,0),0)+Q159</f>
        <v>107744.68000000001</v>
      </c>
      <c r="S159">
        <f>VLOOKUP(A:A,'11月工资'!A:AW,49,0)</f>
        <v>0</v>
      </c>
      <c r="T159">
        <f>VLOOKUP(A:A,'11月工资'!A:AZ,52,0)</f>
        <v>0</v>
      </c>
      <c r="U159">
        <f>VLOOKUP(A:A,'11月工资'!A:BA,53,0)</f>
        <v>0</v>
      </c>
      <c r="V159">
        <f>VLOOKUP(A:A,'11月工资'!A:AX,50,0)</f>
        <v>0</v>
      </c>
      <c r="W159">
        <f>VLOOKUP(A:A,'11月工资'!A:AY,51,0)</f>
        <v>0</v>
      </c>
      <c r="X159">
        <f>VLOOKUP(A:A,'11月工资'!A:AV,48,0)</f>
        <v>55000</v>
      </c>
      <c r="Y159">
        <f>VLOOKUP(A:A,'11月工资'!A:BB,54,0)</f>
        <v>21162.49</v>
      </c>
      <c r="Z159" s="12">
        <f>ROUND(5*MAX(0,(R159-S159-T159-U159-V159-W159-X159-Y159)*{0.6;2;4;5;6;7;9}%-{0;504;3384;6384;10584;17184;36384}),2)</f>
        <v>947.47</v>
      </c>
      <c r="AB159" s="78">
        <f>VLOOKUP(A:A,'11月工资'!A:BI,61,0)</f>
        <v>836.94</v>
      </c>
      <c r="AC159" s="6">
        <f t="shared" si="17"/>
        <v>110.53</v>
      </c>
      <c r="AD159">
        <f t="shared" si="18"/>
        <v>6951.93</v>
      </c>
      <c r="AE159">
        <f>VLOOKUP(A:A,'10月奖金'!A:AC,29,0)</f>
        <v>93.22</v>
      </c>
      <c r="AF159" s="6">
        <f t="shared" si="19"/>
        <v>17.310000000000002</v>
      </c>
      <c r="AG159">
        <f>VLOOKUP(A:A,'10月奖金'!A:AD,30,0)</f>
        <v>5997.87</v>
      </c>
      <c r="AH159" s="6">
        <f t="shared" si="20"/>
        <v>954.0600000000004</v>
      </c>
      <c r="AI159">
        <f>VLOOKUP(A:A,单位分配保留两位小数!B:N,13,0)</f>
        <v>7062.46</v>
      </c>
      <c r="AJ159">
        <f t="shared" si="21"/>
        <v>0</v>
      </c>
      <c r="AK159">
        <f>_xlfn.IFNA(VLOOKUP(A:A,'11月工资'!A:AQ,43,0),0)</f>
        <v>0</v>
      </c>
      <c r="AL159">
        <f t="shared" si="22"/>
        <v>110.53</v>
      </c>
      <c r="AM159" s="6">
        <f t="shared" si="23"/>
        <v>31582.190000000006</v>
      </c>
    </row>
    <row r="160" spans="1:39" x14ac:dyDescent="0.2">
      <c r="A160" s="7">
        <v>9000304</v>
      </c>
      <c r="B160" t="str">
        <f>VLOOKUP(A160,标准表!C:D,2,0)</f>
        <v>李东海</v>
      </c>
      <c r="C160" t="str">
        <f>VLOOKUP(A:A,标准表!C:M,11,0)</f>
        <v>设备管理部</v>
      </c>
      <c r="D160" t="str">
        <f>VLOOKUP($A:$A,标准表!C:E,3,0)</f>
        <v>130203197009153611</v>
      </c>
      <c r="E160" t="str">
        <f>VLOOKUP(A:A,'11月工资'!A:D,4,0)</f>
        <v>6217000180031744224</v>
      </c>
      <c r="F160" t="str">
        <f>VLOOKUP(A:A,'11月工资'!A:F,6,0)</f>
        <v>经营管理-其他</v>
      </c>
      <c r="G160">
        <f>VLOOKUP(A:A,标准表!C:H,6,0)</f>
        <v>0</v>
      </c>
      <c r="H160">
        <f>VLOOKUP(A:A,标准表!C:I,7,0)</f>
        <v>0</v>
      </c>
      <c r="I160">
        <f>VLOOKUP(A:A,标准表!C:J,8,0)</f>
        <v>0</v>
      </c>
      <c r="J160">
        <f>VLOOKUP($A:$A,标准表!C:G,5,0)</f>
        <v>4.5</v>
      </c>
      <c r="L160">
        <f>VLOOKUP(A:A,单位分配保留两位小数!B:I,8,0)</f>
        <v>7971.42</v>
      </c>
      <c r="M160">
        <f>_xlfn.IFNA(VLOOKUP(A:A,单位分配保留两位小数!B:J,9,0),0)</f>
        <v>0</v>
      </c>
      <c r="N160">
        <f>_xlfn.IFNA(VLOOKUP(A:A,单位分配保留两位小数!B:K,10,0),0)</f>
        <v>0</v>
      </c>
      <c r="O160">
        <f>ROUND(_xlfn.IFNA(VLOOKUP(A:A,单位分配保留两位小数!B:L,11,0),0),2)</f>
        <v>75.12</v>
      </c>
      <c r="Q160">
        <f t="shared" si="16"/>
        <v>7896.3</v>
      </c>
      <c r="R160">
        <f>_xlfn.IFNA(VLOOKUP(A160,'11月工资'!A:AU,47,0),0)+Q160</f>
        <v>124504.56</v>
      </c>
      <c r="S160">
        <f>VLOOKUP(A:A,'11月工资'!A:AW,49,0)</f>
        <v>5500</v>
      </c>
      <c r="T160">
        <f>VLOOKUP(A:A,'11月工资'!A:AZ,52,0)</f>
        <v>0</v>
      </c>
      <c r="U160">
        <f>VLOOKUP(A:A,'11月工资'!A:BA,53,0)</f>
        <v>0</v>
      </c>
      <c r="V160">
        <f>VLOOKUP(A:A,'11月工资'!A:AX,50,0)</f>
        <v>11000</v>
      </c>
      <c r="W160">
        <f>VLOOKUP(A:A,'11月工资'!A:AY,51,0)</f>
        <v>0</v>
      </c>
      <c r="X160">
        <f>VLOOKUP(A:A,'11月工资'!A:AV,48,0)</f>
        <v>55000</v>
      </c>
      <c r="Y160">
        <f>VLOOKUP(A:A,'11月工资'!A:BB,54,0)</f>
        <v>18750.849999999999</v>
      </c>
      <c r="Z160" s="12">
        <f>ROUND(5*MAX(0,(R160-S160-T160-U160-V160-W160-X160-Y160)*{0.6;2;4;5;6;7;9}%-{0;504;3384;6384;10584;17184;36384}),2)</f>
        <v>1027.6099999999999</v>
      </c>
      <c r="AB160" s="78">
        <f>VLOOKUP(A:A,'11月工资'!A:BI,61,0)</f>
        <v>929.37</v>
      </c>
      <c r="AC160" s="6">
        <f t="shared" si="17"/>
        <v>98.24</v>
      </c>
      <c r="AD160">
        <f t="shared" si="18"/>
        <v>7798.06</v>
      </c>
      <c r="AE160">
        <f>VLOOKUP(A:A,'10月奖金'!A:AC,29,0)</f>
        <v>77.2</v>
      </c>
      <c r="AF160" s="6">
        <f t="shared" si="19"/>
        <v>21.039999999999992</v>
      </c>
      <c r="AG160">
        <f>VLOOKUP(A:A,'10月奖金'!A:AD,30,0)</f>
        <v>7466.41</v>
      </c>
      <c r="AH160" s="6">
        <f t="shared" si="20"/>
        <v>331.65000000000055</v>
      </c>
      <c r="AI160">
        <f>VLOOKUP(A:A,单位分配保留两位小数!B:N,13,0)</f>
        <v>7896.3</v>
      </c>
      <c r="AJ160">
        <f t="shared" si="21"/>
        <v>0</v>
      </c>
      <c r="AK160">
        <f>_xlfn.IFNA(VLOOKUP(A:A,'11月工资'!A:AQ,43,0),0)</f>
        <v>0</v>
      </c>
      <c r="AL160">
        <f t="shared" si="22"/>
        <v>98.24</v>
      </c>
      <c r="AM160" s="6">
        <f t="shared" si="23"/>
        <v>34253.71</v>
      </c>
    </row>
    <row r="161" spans="1:39" x14ac:dyDescent="0.2">
      <c r="A161" s="7">
        <v>9000305</v>
      </c>
      <c r="B161" t="str">
        <f>VLOOKUP(A161,标准表!C:D,2,0)</f>
        <v>强发文</v>
      </c>
      <c r="C161" t="str">
        <f>VLOOKUP(A:A,标准表!C:M,11,0)</f>
        <v>设备管理部</v>
      </c>
      <c r="D161" t="str">
        <f>VLOOKUP($A:$A,标准表!C:E,3,0)</f>
        <v>620421198407302314</v>
      </c>
      <c r="E161" t="str">
        <f>VLOOKUP(A:A,'11月工资'!A:D,4,0)</f>
        <v>6217000180031744232</v>
      </c>
      <c r="F161" t="str">
        <f>VLOOKUP(A:A,'11月工资'!A:F,6,0)</f>
        <v>专业技术人员</v>
      </c>
      <c r="G161">
        <f>VLOOKUP(A:A,标准表!C:H,6,0)</f>
        <v>0</v>
      </c>
      <c r="H161">
        <f>VLOOKUP(A:A,标准表!C:I,7,0)</f>
        <v>0</v>
      </c>
      <c r="I161">
        <f>VLOOKUP(A:A,标准表!C:J,8,0)</f>
        <v>0</v>
      </c>
      <c r="J161">
        <f>VLOOKUP($A:$A,标准表!C:G,5,0)</f>
        <v>3.05</v>
      </c>
      <c r="L161">
        <f>VLOOKUP(A:A,单位分配保留两位小数!B:I,8,0)</f>
        <v>5096.42</v>
      </c>
      <c r="M161">
        <f>_xlfn.IFNA(VLOOKUP(A:A,单位分配保留两位小数!B:J,9,0),0)</f>
        <v>0</v>
      </c>
      <c r="N161">
        <f>_xlfn.IFNA(VLOOKUP(A:A,单位分配保留两位小数!B:K,10,0),0)</f>
        <v>0</v>
      </c>
      <c r="O161">
        <f>ROUND(_xlfn.IFNA(VLOOKUP(A:A,单位分配保留两位小数!B:L,11,0),0),2)</f>
        <v>0</v>
      </c>
      <c r="Q161">
        <f t="shared" si="16"/>
        <v>5096.42</v>
      </c>
      <c r="R161">
        <f>_xlfn.IFNA(VLOOKUP(A161,'11月工资'!A:AU,47,0),0)+Q161</f>
        <v>93498.05</v>
      </c>
      <c r="S161">
        <f>VLOOKUP(A:A,'11月工资'!A:AW,49,0)</f>
        <v>11000</v>
      </c>
      <c r="T161">
        <f>VLOOKUP(A:A,'11月工资'!A:AZ,52,0)</f>
        <v>0</v>
      </c>
      <c r="U161">
        <f>VLOOKUP(A:A,'11月工资'!A:BA,53,0)</f>
        <v>0</v>
      </c>
      <c r="V161">
        <f>VLOOKUP(A:A,'11月工资'!A:AX,50,0)</f>
        <v>0</v>
      </c>
      <c r="W161">
        <f>VLOOKUP(A:A,'11月工资'!A:AY,51,0)</f>
        <v>0</v>
      </c>
      <c r="X161">
        <f>VLOOKUP(A:A,'11月工资'!A:AV,48,0)</f>
        <v>55000</v>
      </c>
      <c r="Y161">
        <f>VLOOKUP(A:A,'11月工资'!A:BB,54,0)</f>
        <v>12217.96</v>
      </c>
      <c r="Z161" s="12">
        <f>ROUND(5*MAX(0,(R161-S161-T161-U161-V161-W161-X161-Y161)*{0.6;2;4;5;6;7;9}%-{0;504;3384;6384;10584;17184;36384}),2)</f>
        <v>458.4</v>
      </c>
      <c r="AB161" s="78">
        <f>VLOOKUP(A:A,'11月工资'!A:BI,61,0)</f>
        <v>420.37</v>
      </c>
      <c r="AC161" s="6">
        <f t="shared" si="17"/>
        <v>38.03</v>
      </c>
      <c r="AD161">
        <f t="shared" si="18"/>
        <v>5058.3900000000003</v>
      </c>
      <c r="AE161">
        <f>VLOOKUP(A:A,'10月奖金'!A:AC,29,0)</f>
        <v>39.020000000000003</v>
      </c>
      <c r="AF161" s="6">
        <f t="shared" si="19"/>
        <v>-0.99000000000000199</v>
      </c>
      <c r="AG161">
        <f>VLOOKUP(A:A,'10月奖金'!A:AD,30,0)</f>
        <v>5095.8399999999992</v>
      </c>
      <c r="AH161" s="6">
        <f t="shared" si="20"/>
        <v>-37.449999999998909</v>
      </c>
      <c r="AI161">
        <f>VLOOKUP(A:A,单位分配保留两位小数!B:N,13,0)</f>
        <v>5096.42</v>
      </c>
      <c r="AJ161">
        <f t="shared" si="21"/>
        <v>0</v>
      </c>
      <c r="AK161">
        <f>_xlfn.IFNA(VLOOKUP(A:A,'11月工资'!A:AQ,43,0),0)</f>
        <v>0</v>
      </c>
      <c r="AL161">
        <f t="shared" si="22"/>
        <v>38.03</v>
      </c>
      <c r="AM161" s="6">
        <f t="shared" si="23"/>
        <v>15280.090000000004</v>
      </c>
    </row>
    <row r="162" spans="1:39" x14ac:dyDescent="0.2">
      <c r="A162" s="7">
        <v>9000306</v>
      </c>
      <c r="B162" t="str">
        <f>VLOOKUP(A162,标准表!C:D,2,0)</f>
        <v>尹宏</v>
      </c>
      <c r="C162" t="str">
        <f>VLOOKUP(A:A,标准表!C:M,11,0)</f>
        <v>设备管理部</v>
      </c>
      <c r="D162" t="str">
        <f>VLOOKUP($A:$A,标准表!C:E,3,0)</f>
        <v>371102198112033229</v>
      </c>
      <c r="E162" t="str">
        <f>VLOOKUP(A:A,'11月工资'!A:D,4,0)</f>
        <v>6217000180031744240</v>
      </c>
      <c r="F162" t="str">
        <f>VLOOKUP(A:A,'11月工资'!A:F,6,0)</f>
        <v>专业技术人员</v>
      </c>
      <c r="G162">
        <f>VLOOKUP(A:A,标准表!C:H,6,0)</f>
        <v>0</v>
      </c>
      <c r="H162">
        <f>VLOOKUP(A:A,标准表!C:I,7,0)</f>
        <v>0</v>
      </c>
      <c r="I162">
        <f>VLOOKUP(A:A,标准表!C:J,8,0)</f>
        <v>0</v>
      </c>
      <c r="J162">
        <f>VLOOKUP($A:$A,标准表!C:G,5,0)</f>
        <v>3.05</v>
      </c>
      <c r="L162">
        <f>VLOOKUP(A:A,单位分配保留两位小数!B:I,8,0)</f>
        <v>5096.42</v>
      </c>
      <c r="M162">
        <f>_xlfn.IFNA(VLOOKUP(A:A,单位分配保留两位小数!B:J,9,0),0)</f>
        <v>0</v>
      </c>
      <c r="N162">
        <f>_xlfn.IFNA(VLOOKUP(A:A,单位分配保留两位小数!B:K,10,0),0)</f>
        <v>0</v>
      </c>
      <c r="O162">
        <f>ROUND(_xlfn.IFNA(VLOOKUP(A:A,单位分配保留两位小数!B:L,11,0),0),2)</f>
        <v>0</v>
      </c>
      <c r="Q162">
        <f t="shared" si="16"/>
        <v>5096.42</v>
      </c>
      <c r="R162">
        <f>_xlfn.IFNA(VLOOKUP(A162,'11月工资'!A:AU,47,0),0)+Q162</f>
        <v>93838.17</v>
      </c>
      <c r="S162">
        <f>VLOOKUP(A:A,'11月工资'!A:AW,49,0)</f>
        <v>0</v>
      </c>
      <c r="T162">
        <f>VLOOKUP(A:A,'11月工资'!A:AZ,52,0)</f>
        <v>0</v>
      </c>
      <c r="U162">
        <f>VLOOKUP(A:A,'11月工资'!A:BA,53,0)</f>
        <v>0</v>
      </c>
      <c r="V162">
        <f>VLOOKUP(A:A,'11月工资'!A:AX,50,0)</f>
        <v>11000</v>
      </c>
      <c r="W162">
        <f>VLOOKUP(A:A,'11月工资'!A:AY,51,0)</f>
        <v>0</v>
      </c>
      <c r="X162">
        <f>VLOOKUP(A:A,'11月工资'!A:AV,48,0)</f>
        <v>55000</v>
      </c>
      <c r="Y162">
        <f>VLOOKUP(A:A,'11月工资'!A:BB,54,0)</f>
        <v>12553.74</v>
      </c>
      <c r="Z162" s="12">
        <f>ROUND(5*MAX(0,(R162-S162-T162-U162-V162-W162-X162-Y162)*{0.6;2;4;5;6;7;9}%-{0;504;3384;6384;10584;17184;36384}),2)</f>
        <v>458.53</v>
      </c>
      <c r="AB162" s="78">
        <f>VLOOKUP(A:A,'11月工资'!A:BI,61,0)</f>
        <v>422.42</v>
      </c>
      <c r="AC162" s="6">
        <f t="shared" si="17"/>
        <v>36.11</v>
      </c>
      <c r="AD162">
        <f t="shared" si="18"/>
        <v>5060.3100000000004</v>
      </c>
      <c r="AE162">
        <f>VLOOKUP(A:A,'10月奖金'!A:AC,29,0)</f>
        <v>32.9</v>
      </c>
      <c r="AF162" s="6">
        <f t="shared" si="19"/>
        <v>3.2100000000000009</v>
      </c>
      <c r="AG162">
        <f>VLOOKUP(A:A,'10月奖金'!A:AD,30,0)</f>
        <v>5101.96</v>
      </c>
      <c r="AH162" s="6">
        <f t="shared" si="20"/>
        <v>-41.649999999999636</v>
      </c>
      <c r="AI162">
        <f>VLOOKUP(A:A,单位分配保留两位小数!B:N,13,0)</f>
        <v>5096.42</v>
      </c>
      <c r="AJ162">
        <f t="shared" si="21"/>
        <v>0</v>
      </c>
      <c r="AK162">
        <f>_xlfn.IFNA(VLOOKUP(A:A,'11月工资'!A:AQ,43,0),0)</f>
        <v>0</v>
      </c>
      <c r="AL162">
        <f t="shared" si="22"/>
        <v>36.11</v>
      </c>
      <c r="AM162" s="6">
        <f t="shared" si="23"/>
        <v>15284.429999999998</v>
      </c>
    </row>
    <row r="163" spans="1:39" x14ac:dyDescent="0.2">
      <c r="A163" s="7">
        <v>9000307</v>
      </c>
      <c r="B163" t="str">
        <f>VLOOKUP(A163,标准表!C:D,2,0)</f>
        <v>田建伟</v>
      </c>
      <c r="C163" t="str">
        <f>VLOOKUP(A:A,标准表!C:M,11,0)</f>
        <v>设备管理部</v>
      </c>
      <c r="D163" t="str">
        <f>VLOOKUP($A:$A,标准表!C:E,3,0)</f>
        <v>130203197712103632</v>
      </c>
      <c r="E163" t="str">
        <f>VLOOKUP(A:A,'11月工资'!A:D,4,0)</f>
        <v>6227000180600269289</v>
      </c>
      <c r="F163" t="str">
        <f>VLOOKUP(A:A,'11月工资'!A:F,6,0)</f>
        <v>经营管理-其他</v>
      </c>
      <c r="G163">
        <f>VLOOKUP(A:A,标准表!C:H,6,0)</f>
        <v>0</v>
      </c>
      <c r="H163">
        <f>VLOOKUP(A:A,标准表!C:I,7,0)</f>
        <v>0</v>
      </c>
      <c r="I163">
        <f>VLOOKUP(A:A,标准表!C:J,8,0)</f>
        <v>0</v>
      </c>
      <c r="J163">
        <f>VLOOKUP($A:$A,标准表!C:G,5,0)</f>
        <v>4.5</v>
      </c>
      <c r="L163">
        <f>VLOOKUP(A:A,单位分配保留两位小数!B:I,8,0)</f>
        <v>8074.15</v>
      </c>
      <c r="M163">
        <f>_xlfn.IFNA(VLOOKUP(A:A,单位分配保留两位小数!B:J,9,0),0)</f>
        <v>0</v>
      </c>
      <c r="N163">
        <f>_xlfn.IFNA(VLOOKUP(A:A,单位分配保留两位小数!B:K,10,0),0)</f>
        <v>0</v>
      </c>
      <c r="O163">
        <f>ROUND(_xlfn.IFNA(VLOOKUP(A:A,单位分配保留两位小数!B:L,11,0),0),2)</f>
        <v>0</v>
      </c>
      <c r="Q163">
        <f t="shared" si="16"/>
        <v>8074.15</v>
      </c>
      <c r="R163">
        <f>_xlfn.IFNA(VLOOKUP(A163,'11月工资'!A:AU,47,0),0)+Q163</f>
        <v>123705.51999999999</v>
      </c>
      <c r="S163">
        <f>VLOOKUP(A:A,'11月工资'!A:AW,49,0)</f>
        <v>5500</v>
      </c>
      <c r="T163">
        <f>VLOOKUP(A:A,'11月工资'!A:AZ,52,0)</f>
        <v>5500</v>
      </c>
      <c r="U163">
        <f>VLOOKUP(A:A,'11月工资'!A:BA,53,0)</f>
        <v>0</v>
      </c>
      <c r="V163">
        <f>VLOOKUP(A:A,'11月工资'!A:AX,50,0)</f>
        <v>22000</v>
      </c>
      <c r="W163">
        <f>VLOOKUP(A:A,'11月工资'!A:AY,51,0)</f>
        <v>0</v>
      </c>
      <c r="X163">
        <f>VLOOKUP(A:A,'11月工资'!A:AV,48,0)</f>
        <v>55000</v>
      </c>
      <c r="Y163">
        <f>VLOOKUP(A:A,'11月工资'!A:BB,54,0)</f>
        <v>15647.47</v>
      </c>
      <c r="Z163" s="12">
        <f>ROUND(5*MAX(0,(R163-S163-T163-U163-V163-W163-X163-Y163)*{0.6;2;4;5;6;7;9}%-{0;504;3384;6384;10584;17184;36384}),2)</f>
        <v>601.74</v>
      </c>
      <c r="AB163" s="78">
        <f>VLOOKUP(A:A,'11月工资'!A:BI,61,0)</f>
        <v>528.71</v>
      </c>
      <c r="AC163" s="6">
        <f t="shared" si="17"/>
        <v>73.03</v>
      </c>
      <c r="AD163">
        <f t="shared" si="18"/>
        <v>8001.12</v>
      </c>
      <c r="AE163">
        <f>VLOOKUP(A:A,'10月奖金'!A:AC,29,0)</f>
        <v>61.29</v>
      </c>
      <c r="AF163" s="6">
        <f t="shared" si="19"/>
        <v>11.740000000000002</v>
      </c>
      <c r="AG163">
        <f>VLOOKUP(A:A,'10月奖金'!A:AD,30,0)</f>
        <v>7421.32</v>
      </c>
      <c r="AH163" s="6">
        <f t="shared" si="20"/>
        <v>579.80000000000018</v>
      </c>
      <c r="AI163">
        <f>VLOOKUP(A:A,单位分配保留两位小数!B:N,13,0)</f>
        <v>8074.15</v>
      </c>
      <c r="AJ163">
        <f t="shared" si="21"/>
        <v>0</v>
      </c>
      <c r="AK163">
        <f>_xlfn.IFNA(VLOOKUP(A:A,'11月工资'!A:AQ,43,0),0)</f>
        <v>0</v>
      </c>
      <c r="AL163">
        <f t="shared" si="22"/>
        <v>73.03</v>
      </c>
      <c r="AM163" s="6">
        <f t="shared" si="23"/>
        <v>20058.049999999988</v>
      </c>
    </row>
    <row r="164" spans="1:39" x14ac:dyDescent="0.2">
      <c r="A164" s="7">
        <v>9000311</v>
      </c>
      <c r="B164" t="str">
        <f>VLOOKUP(A164,标准表!C:D,2,0)</f>
        <v>唐伯元</v>
      </c>
      <c r="C164" t="str">
        <f>VLOOKUP(A:A,标准表!C:M,11,0)</f>
        <v>设备管理部</v>
      </c>
      <c r="D164" t="str">
        <f>VLOOKUP($A:$A,标准表!C:E,3,0)</f>
        <v>130203199010052710</v>
      </c>
      <c r="E164" t="str">
        <f>VLOOKUP(A:A,'11月工资'!A:D,4,0)</f>
        <v>6217000180031744265</v>
      </c>
      <c r="F164" t="str">
        <f>VLOOKUP(A:A,'11月工资'!A:F,6,0)</f>
        <v>专业技术人员</v>
      </c>
      <c r="G164">
        <f>VLOOKUP(A:A,标准表!C:H,6,0)</f>
        <v>0</v>
      </c>
      <c r="H164">
        <f>VLOOKUP(A:A,标准表!C:I,7,0)</f>
        <v>0</v>
      </c>
      <c r="I164">
        <f>VLOOKUP(A:A,标准表!C:J,8,0)</f>
        <v>0</v>
      </c>
      <c r="J164">
        <f>VLOOKUP($A:$A,标准表!C:G,5,0)</f>
        <v>2.15</v>
      </c>
      <c r="L164">
        <f>VLOOKUP(A:A,单位分配保留两位小数!B:I,8,0)</f>
        <v>3605.95</v>
      </c>
      <c r="M164">
        <f>_xlfn.IFNA(VLOOKUP(A:A,单位分配保留两位小数!B:J,9,0),0)</f>
        <v>0</v>
      </c>
      <c r="N164">
        <f>_xlfn.IFNA(VLOOKUP(A:A,单位分配保留两位小数!B:K,10,0),0)</f>
        <v>0</v>
      </c>
      <c r="O164">
        <f>ROUND(_xlfn.IFNA(VLOOKUP(A:A,单位分配保留两位小数!B:L,11,0),0),2)</f>
        <v>0</v>
      </c>
      <c r="Q164">
        <f t="shared" si="16"/>
        <v>3605.95</v>
      </c>
      <c r="R164">
        <f>_xlfn.IFNA(VLOOKUP(A164,'11月工资'!A:AU,47,0),0)+Q164</f>
        <v>72806.59</v>
      </c>
      <c r="S164">
        <f>VLOOKUP(A:A,'11月工资'!A:AW,49,0)</f>
        <v>0</v>
      </c>
      <c r="T164">
        <f>VLOOKUP(A:A,'11月工资'!A:AZ,52,0)</f>
        <v>0</v>
      </c>
      <c r="U164">
        <f>VLOOKUP(A:A,'11月工资'!A:BA,53,0)</f>
        <v>0</v>
      </c>
      <c r="V164">
        <f>VLOOKUP(A:A,'11月工资'!A:AX,50,0)</f>
        <v>0</v>
      </c>
      <c r="W164">
        <f>VLOOKUP(A:A,'11月工资'!A:AY,51,0)</f>
        <v>0</v>
      </c>
      <c r="X164">
        <f>VLOOKUP(A:A,'11月工资'!A:AV,48,0)</f>
        <v>55000</v>
      </c>
      <c r="Y164">
        <f>VLOOKUP(A:A,'11月工资'!A:BB,54,0)</f>
        <v>12140.11</v>
      </c>
      <c r="Z164" s="12">
        <f>ROUND(5*MAX(0,(R164-S164-T164-U164-V164-W164-X164-Y164)*{0.6;2;4;5;6;7;9}%-{0;504;3384;6384;10584;17184;36384}),2)</f>
        <v>169.99</v>
      </c>
      <c r="AB164" s="78">
        <f>VLOOKUP(A:A,'11月工资'!A:BI,61,0)</f>
        <v>156.72999999999999</v>
      </c>
      <c r="AC164" s="6">
        <f t="shared" si="17"/>
        <v>13.26</v>
      </c>
      <c r="AD164">
        <f t="shared" si="18"/>
        <v>3592.6899999999996</v>
      </c>
      <c r="AE164">
        <f>VLOOKUP(A:A,'10月奖金'!A:AC,29,0)</f>
        <v>9.5</v>
      </c>
      <c r="AF164" s="6">
        <f t="shared" si="19"/>
        <v>3.76</v>
      </c>
      <c r="AG164">
        <f>VLOOKUP(A:A,'10月奖金'!A:AD,30,0)</f>
        <v>3583.86</v>
      </c>
      <c r="AH164" s="6">
        <f t="shared" si="20"/>
        <v>8.8299999999994725</v>
      </c>
      <c r="AI164">
        <f>VLOOKUP(A:A,单位分配保留两位小数!B:N,13,0)</f>
        <v>3605.95</v>
      </c>
      <c r="AJ164">
        <f t="shared" si="21"/>
        <v>0</v>
      </c>
      <c r="AK164">
        <f>_xlfn.IFNA(VLOOKUP(A:A,'11月工资'!A:AQ,43,0),0)</f>
        <v>0</v>
      </c>
      <c r="AL164">
        <f t="shared" si="22"/>
        <v>13.26</v>
      </c>
      <c r="AM164" s="6">
        <f t="shared" si="23"/>
        <v>5666.4799999999959</v>
      </c>
    </row>
    <row r="165" spans="1:39" x14ac:dyDescent="0.2">
      <c r="A165" s="7">
        <v>9000312</v>
      </c>
      <c r="B165" t="str">
        <f>VLOOKUP(A165,标准表!C:D,2,0)</f>
        <v>张琨</v>
      </c>
      <c r="C165" t="str">
        <f>VLOOKUP(A:A,标准表!C:M,11,0)</f>
        <v>设备管理部</v>
      </c>
      <c r="D165" t="str">
        <f>VLOOKUP($A:$A,标准表!C:E,3,0)</f>
        <v>610430198405100078</v>
      </c>
      <c r="E165" t="str">
        <f>VLOOKUP(A:A,'11月工资'!A:D,4,0)</f>
        <v>6217000180044811168</v>
      </c>
      <c r="F165" t="str">
        <f>VLOOKUP(A:A,'11月工资'!A:F,6,0)</f>
        <v>专业技术人员</v>
      </c>
      <c r="G165">
        <f>VLOOKUP(A:A,标准表!C:H,6,0)</f>
        <v>0</v>
      </c>
      <c r="H165">
        <f>VLOOKUP(A:A,标准表!C:I,7,0)</f>
        <v>0</v>
      </c>
      <c r="I165">
        <f>VLOOKUP(A:A,标准表!C:J,8,0)</f>
        <v>0</v>
      </c>
      <c r="J165">
        <f>VLOOKUP($A:$A,标准表!C:G,5,0)</f>
        <v>3.05</v>
      </c>
      <c r="L165">
        <f>VLOOKUP(A:A,单位分配保留两位小数!B:I,8,0)</f>
        <v>5115.41</v>
      </c>
      <c r="M165">
        <f>_xlfn.IFNA(VLOOKUP(A:A,单位分配保留两位小数!B:J,9,0),0)</f>
        <v>0</v>
      </c>
      <c r="N165">
        <f>_xlfn.IFNA(VLOOKUP(A:A,单位分配保留两位小数!B:K,10,0),0)</f>
        <v>0</v>
      </c>
      <c r="O165">
        <f>ROUND(_xlfn.IFNA(VLOOKUP(A:A,单位分配保留两位小数!B:L,11,0),0),2)</f>
        <v>0</v>
      </c>
      <c r="Q165">
        <f t="shared" si="16"/>
        <v>5115.41</v>
      </c>
      <c r="R165">
        <f>_xlfn.IFNA(VLOOKUP(A165,'11月工资'!A:AU,47,0),0)+Q165</f>
        <v>93268.63</v>
      </c>
      <c r="S165">
        <f>VLOOKUP(A:A,'11月工资'!A:AW,49,0)</f>
        <v>0</v>
      </c>
      <c r="T165">
        <f>VLOOKUP(A:A,'11月工资'!A:AZ,52,0)</f>
        <v>11000</v>
      </c>
      <c r="U165">
        <f>VLOOKUP(A:A,'11月工资'!A:BA,53,0)</f>
        <v>0</v>
      </c>
      <c r="V165">
        <f>VLOOKUP(A:A,'11月工资'!A:AX,50,0)</f>
        <v>0</v>
      </c>
      <c r="W165">
        <f>VLOOKUP(A:A,'11月工资'!A:AY,51,0)</f>
        <v>0</v>
      </c>
      <c r="X165">
        <f>VLOOKUP(A:A,'11月工资'!A:AV,48,0)</f>
        <v>55000</v>
      </c>
      <c r="Y165">
        <f>VLOOKUP(A:A,'11月工资'!A:BB,54,0)</f>
        <v>12338.21</v>
      </c>
      <c r="Z165" s="12">
        <f>ROUND(5*MAX(0,(R165-S165-T165-U165-V165-W165-X165-Y165)*{0.6;2;4;5;6;7;9}%-{0;504;3384;6384;10584;17184;36384}),2)</f>
        <v>447.91</v>
      </c>
      <c r="AB165" s="78">
        <f>VLOOKUP(A:A,'11月工资'!A:BI,61,0)</f>
        <v>409.54</v>
      </c>
      <c r="AC165" s="6">
        <f t="shared" si="17"/>
        <v>38.369999999999997</v>
      </c>
      <c r="AD165">
        <f t="shared" si="18"/>
        <v>5077.04</v>
      </c>
      <c r="AE165">
        <f>VLOOKUP(A:A,'10月奖金'!A:AC,29,0)</f>
        <v>37.86</v>
      </c>
      <c r="AF165" s="6">
        <f t="shared" si="19"/>
        <v>0.50999999999999801</v>
      </c>
      <c r="AG165">
        <f>VLOOKUP(A:A,'10月奖金'!A:AD,30,0)</f>
        <v>5059.6900000000005</v>
      </c>
      <c r="AH165" s="6">
        <f t="shared" si="20"/>
        <v>17.349999999999454</v>
      </c>
      <c r="AI165">
        <f>VLOOKUP(A:A,单位分配保留两位小数!B:N,13,0)</f>
        <v>5115.41</v>
      </c>
      <c r="AJ165">
        <f t="shared" si="21"/>
        <v>0</v>
      </c>
      <c r="AK165">
        <f>_xlfn.IFNA(VLOOKUP(A:A,'11月工资'!A:AQ,43,0),0)</f>
        <v>0</v>
      </c>
      <c r="AL165">
        <f t="shared" si="22"/>
        <v>38.369999999999997</v>
      </c>
      <c r="AM165" s="6">
        <f t="shared" si="23"/>
        <v>14930.420000000006</v>
      </c>
    </row>
    <row r="166" spans="1:39" x14ac:dyDescent="0.2">
      <c r="A166" s="7">
        <v>9000313</v>
      </c>
      <c r="B166" t="str">
        <f>VLOOKUP(A166,标准表!C:D,2,0)</f>
        <v>纪振江</v>
      </c>
      <c r="C166" t="str">
        <f>VLOOKUP(A:A,标准表!C:M,11,0)</f>
        <v>设备管理部</v>
      </c>
      <c r="D166" t="str">
        <f>VLOOKUP($A:$A,标准表!C:E,3,0)</f>
        <v>110108196704152352</v>
      </c>
      <c r="E166" t="str">
        <f>VLOOKUP(A:A,'11月工资'!A:D,4,0)</f>
        <v>6217000180031744281</v>
      </c>
      <c r="F166" t="str">
        <f>VLOOKUP(A:A,'11月工资'!A:F,6,0)</f>
        <v>经营管理-其他</v>
      </c>
      <c r="G166">
        <f>VLOOKUP(A:A,标准表!C:H,6,0)</f>
        <v>0</v>
      </c>
      <c r="H166">
        <f>VLOOKUP(A:A,标准表!C:I,7,0)</f>
        <v>0</v>
      </c>
      <c r="I166">
        <f>VLOOKUP(A:A,标准表!C:J,8,0)</f>
        <v>0</v>
      </c>
      <c r="J166">
        <f>VLOOKUP($A:$A,标准表!C:G,5,0)</f>
        <v>4.5</v>
      </c>
      <c r="L166">
        <f>VLOOKUP(A:A,单位分配保留两位小数!B:I,8,0)</f>
        <v>7559.08</v>
      </c>
      <c r="M166">
        <f>_xlfn.IFNA(VLOOKUP(A:A,单位分配保留两位小数!B:J,9,0),0)</f>
        <v>0</v>
      </c>
      <c r="N166">
        <f>_xlfn.IFNA(VLOOKUP(A:A,单位分配保留两位小数!B:K,10,0),0)</f>
        <v>0</v>
      </c>
      <c r="O166">
        <f>ROUND(_xlfn.IFNA(VLOOKUP(A:A,单位分配保留两位小数!B:L,11,0),0),2)</f>
        <v>0</v>
      </c>
      <c r="Q166">
        <f t="shared" si="16"/>
        <v>7559.08</v>
      </c>
      <c r="R166">
        <f>_xlfn.IFNA(VLOOKUP(A166,'11月工资'!A:AU,47,0),0)+Q166</f>
        <v>127700.41</v>
      </c>
      <c r="S166">
        <f>VLOOKUP(A:A,'11月工资'!A:AW,49,0)</f>
        <v>0</v>
      </c>
      <c r="T166">
        <f>VLOOKUP(A:A,'11月工资'!A:AZ,52,0)</f>
        <v>0</v>
      </c>
      <c r="U166">
        <f>VLOOKUP(A:A,'11月工资'!A:BA,53,0)</f>
        <v>0</v>
      </c>
      <c r="V166">
        <f>VLOOKUP(A:A,'11月工资'!A:AX,50,0)</f>
        <v>5500</v>
      </c>
      <c r="W166">
        <f>VLOOKUP(A:A,'11月工资'!A:AY,51,0)</f>
        <v>0</v>
      </c>
      <c r="X166">
        <f>VLOOKUP(A:A,'11月工资'!A:AV,48,0)</f>
        <v>55000</v>
      </c>
      <c r="Y166">
        <f>VLOOKUP(A:A,'11月工资'!A:BB,54,0)</f>
        <v>21446.01</v>
      </c>
      <c r="Z166" s="12">
        <f>ROUND(5*MAX(0,(R166-S166-T166-U166-V166-W166-X166-Y166)*{0.6;2;4;5;6;7;9}%-{0;504;3384;6384;10584;17184;36384}),2)</f>
        <v>2055.44</v>
      </c>
      <c r="AB166" s="78">
        <f>VLOOKUP(A:A,'11月工资'!A:BI,61,0)</f>
        <v>1644.91</v>
      </c>
      <c r="AC166" s="6">
        <f t="shared" si="17"/>
        <v>410.53</v>
      </c>
      <c r="AD166">
        <f t="shared" si="18"/>
        <v>7148.55</v>
      </c>
      <c r="AE166">
        <f>VLOOKUP(A:A,'10月奖金'!A:AC,29,0)</f>
        <v>422.81</v>
      </c>
      <c r="AF166" s="6">
        <f t="shared" si="19"/>
        <v>-12.28000000000003</v>
      </c>
      <c r="AG166">
        <f>VLOOKUP(A:A,'10月奖金'!A:AD,30,0)</f>
        <v>7147.5</v>
      </c>
      <c r="AH166" s="6">
        <f t="shared" si="20"/>
        <v>1.0500000000001819</v>
      </c>
      <c r="AI166">
        <f>VLOOKUP(A:A,单位分配保留两位小数!B:N,13,0)</f>
        <v>7559.08</v>
      </c>
      <c r="AJ166">
        <f t="shared" si="21"/>
        <v>0</v>
      </c>
      <c r="AK166">
        <f>_xlfn.IFNA(VLOOKUP(A:A,'11月工资'!A:AQ,43,0),0)</f>
        <v>0</v>
      </c>
      <c r="AL166">
        <f t="shared" si="22"/>
        <v>410.53</v>
      </c>
      <c r="AM166" s="6">
        <f t="shared" si="23"/>
        <v>45754.400000000009</v>
      </c>
    </row>
    <row r="167" spans="1:39" x14ac:dyDescent="0.2">
      <c r="A167" s="7">
        <v>9000314</v>
      </c>
      <c r="B167" t="str">
        <f>VLOOKUP(A167,标准表!C:D,2,0)</f>
        <v>缐治忠</v>
      </c>
      <c r="C167" t="str">
        <f>VLOOKUP(A:A,标准表!C:M,11,0)</f>
        <v>设备管理部</v>
      </c>
      <c r="D167" t="str">
        <f>VLOOKUP($A:$A,标准表!C:E,3,0)</f>
        <v>130204197312011516</v>
      </c>
      <c r="E167" t="str">
        <f>VLOOKUP(A:A,'11月工资'!A:D,4,0)</f>
        <v>6217000180022945541</v>
      </c>
      <c r="F167" t="str">
        <f>VLOOKUP(A:A,'11月工资'!A:F,6,0)</f>
        <v>专业技术人员</v>
      </c>
      <c r="G167">
        <f>VLOOKUP(A:A,标准表!C:H,6,0)</f>
        <v>0</v>
      </c>
      <c r="H167">
        <f>VLOOKUP(A:A,标准表!C:I,7,0)</f>
        <v>0</v>
      </c>
      <c r="I167">
        <f>VLOOKUP(A:A,标准表!C:J,8,0)</f>
        <v>0</v>
      </c>
      <c r="J167">
        <f>VLOOKUP($A:$A,标准表!C:G,5,0)</f>
        <v>2.15</v>
      </c>
      <c r="L167">
        <f>VLOOKUP(A:A,单位分配保留两位小数!B:I,8,0)</f>
        <v>3605.95</v>
      </c>
      <c r="M167">
        <f>_xlfn.IFNA(VLOOKUP(A:A,单位分配保留两位小数!B:J,9,0),0)</f>
        <v>0</v>
      </c>
      <c r="N167">
        <f>_xlfn.IFNA(VLOOKUP(A:A,单位分配保留两位小数!B:K,10,0),0)</f>
        <v>0</v>
      </c>
      <c r="O167">
        <f>ROUND(_xlfn.IFNA(VLOOKUP(A:A,单位分配保留两位小数!B:L,11,0),0),2)</f>
        <v>0</v>
      </c>
      <c r="Q167">
        <f t="shared" si="16"/>
        <v>3605.95</v>
      </c>
      <c r="R167">
        <f>_xlfn.IFNA(VLOOKUP(A167,'11月工资'!A:AU,47,0),0)+Q167</f>
        <v>73331.97</v>
      </c>
      <c r="S167">
        <f>VLOOKUP(A:A,'11月工资'!A:AW,49,0)</f>
        <v>5500</v>
      </c>
      <c r="T167">
        <f>VLOOKUP(A:A,'11月工资'!A:AZ,52,0)</f>
        <v>0</v>
      </c>
      <c r="U167">
        <f>VLOOKUP(A:A,'11月工资'!A:BA,53,0)</f>
        <v>0</v>
      </c>
      <c r="V167">
        <f>VLOOKUP(A:A,'11月工资'!A:AX,50,0)</f>
        <v>11000</v>
      </c>
      <c r="W167">
        <f>VLOOKUP(A:A,'11月工资'!A:AY,51,0)</f>
        <v>0</v>
      </c>
      <c r="X167">
        <f>VLOOKUP(A:A,'11月工资'!A:AV,48,0)</f>
        <v>55000</v>
      </c>
      <c r="Y167">
        <f>VLOOKUP(A:A,'11月工资'!A:BB,54,0)</f>
        <v>7963.06</v>
      </c>
      <c r="Z167" s="12">
        <f>ROUND(5*MAX(0,(R167-S167-T167-U167-V167-W167-X167-Y167)*{0.6;2;4;5;6;7;9}%-{0;504;3384;6384;10584;17184;36384}),2)</f>
        <v>0</v>
      </c>
      <c r="AB167" s="78">
        <f>VLOOKUP(A:A,'11月工资'!A:BI,61,0)</f>
        <v>0</v>
      </c>
      <c r="AC167" s="6">
        <f t="shared" si="17"/>
        <v>0</v>
      </c>
      <c r="AD167">
        <f t="shared" si="18"/>
        <v>3605.95</v>
      </c>
      <c r="AE167">
        <f>VLOOKUP(A:A,'10月奖金'!A:AC,29,0)</f>
        <v>0</v>
      </c>
      <c r="AF167" s="6">
        <f t="shared" si="19"/>
        <v>0</v>
      </c>
      <c r="AG167">
        <f>VLOOKUP(A:A,'10月奖金'!A:AD,30,0)</f>
        <v>3593.36</v>
      </c>
      <c r="AH167" s="6">
        <f t="shared" si="20"/>
        <v>12.589999999999691</v>
      </c>
      <c r="AI167">
        <f>VLOOKUP(A:A,单位分配保留两位小数!B:N,13,0)</f>
        <v>3605.95</v>
      </c>
      <c r="AJ167">
        <f t="shared" si="21"/>
        <v>0</v>
      </c>
      <c r="AK167">
        <f>_xlfn.IFNA(VLOOKUP(A:A,'11月工资'!A:AQ,43,0),0)</f>
        <v>0</v>
      </c>
      <c r="AL167">
        <f t="shared" si="22"/>
        <v>0</v>
      </c>
      <c r="AM167" s="6">
        <f t="shared" si="23"/>
        <v>-6131.0899999999992</v>
      </c>
    </row>
    <row r="168" spans="1:39" x14ac:dyDescent="0.2">
      <c r="A168" s="7">
        <v>9000315</v>
      </c>
      <c r="B168" t="str">
        <f>VLOOKUP(A168,标准表!C:D,2,0)</f>
        <v>贾宇雷</v>
      </c>
      <c r="C168" t="str">
        <f>VLOOKUP(A:A,标准表!C:M,11,0)</f>
        <v>设备管理部</v>
      </c>
      <c r="D168" t="str">
        <f>VLOOKUP($A:$A,标准表!C:E,3,0)</f>
        <v>130203197712222113</v>
      </c>
      <c r="E168" t="str">
        <f>VLOOKUP(A:A,'11月工资'!A:D,4,0)</f>
        <v>6217000180022178986</v>
      </c>
      <c r="F168" t="str">
        <f>VLOOKUP(A:A,'11月工资'!A:F,6,0)</f>
        <v>专业技术人员</v>
      </c>
      <c r="G168">
        <f>VLOOKUP(A:A,标准表!C:H,6,0)</f>
        <v>0</v>
      </c>
      <c r="H168">
        <f>VLOOKUP(A:A,标准表!C:I,7,0)</f>
        <v>0</v>
      </c>
      <c r="I168">
        <f>VLOOKUP(A:A,标准表!C:J,8,0)</f>
        <v>0</v>
      </c>
      <c r="J168">
        <f>VLOOKUP($A:$A,标准表!C:G,5,0)</f>
        <v>2.15</v>
      </c>
      <c r="L168">
        <f>VLOOKUP(A:A,单位分配保留两位小数!B:I,8,0)</f>
        <v>3592.56</v>
      </c>
      <c r="M168">
        <f>_xlfn.IFNA(VLOOKUP(A:A,单位分配保留两位小数!B:J,9,0),0)</f>
        <v>0</v>
      </c>
      <c r="N168">
        <f>_xlfn.IFNA(VLOOKUP(A:A,单位分配保留两位小数!B:K,10,0),0)</f>
        <v>0</v>
      </c>
      <c r="O168">
        <f>ROUND(_xlfn.IFNA(VLOOKUP(A:A,单位分配保留两位小数!B:L,11,0),0),2)</f>
        <v>0</v>
      </c>
      <c r="Q168">
        <f t="shared" si="16"/>
        <v>3592.56</v>
      </c>
      <c r="R168">
        <f>_xlfn.IFNA(VLOOKUP(A168,'11月工资'!A:AU,47,0),0)+Q168</f>
        <v>73557.95</v>
      </c>
      <c r="S168">
        <f>VLOOKUP(A:A,'11月工资'!A:AW,49,0)</f>
        <v>11000</v>
      </c>
      <c r="T168">
        <f>VLOOKUP(A:A,'11月工资'!A:AZ,52,0)</f>
        <v>0</v>
      </c>
      <c r="U168">
        <f>VLOOKUP(A:A,'11月工资'!A:BA,53,0)</f>
        <v>0</v>
      </c>
      <c r="V168">
        <f>VLOOKUP(A:A,'11月工资'!A:AX,50,0)</f>
        <v>11000</v>
      </c>
      <c r="W168">
        <f>VLOOKUP(A:A,'11月工资'!A:AY,51,0)</f>
        <v>0</v>
      </c>
      <c r="X168">
        <f>VLOOKUP(A:A,'11月工资'!A:AV,48,0)</f>
        <v>55000</v>
      </c>
      <c r="Y168">
        <f>VLOOKUP(A:A,'11月工资'!A:BB,54,0)</f>
        <v>7725.2899999999991</v>
      </c>
      <c r="Z168" s="12">
        <f>ROUND(5*MAX(0,(R168-S168-T168-U168-V168-W168-X168-Y168)*{0.6;2;4;5;6;7;9}%-{0;504;3384;6384;10584;17184;36384}),2)</f>
        <v>0</v>
      </c>
      <c r="AB168" s="78">
        <f>VLOOKUP(A:A,'11月工资'!A:BI,61,0)</f>
        <v>0</v>
      </c>
      <c r="AC168" s="6">
        <f t="shared" si="17"/>
        <v>0</v>
      </c>
      <c r="AD168">
        <f t="shared" si="18"/>
        <v>3592.56</v>
      </c>
      <c r="AE168">
        <f>VLOOKUP(A:A,'10月奖金'!A:AC,29,0)</f>
        <v>0</v>
      </c>
      <c r="AF168" s="6">
        <f t="shared" si="19"/>
        <v>0</v>
      </c>
      <c r="AG168">
        <f>VLOOKUP(A:A,'10月奖金'!A:AD,30,0)</f>
        <v>3619.65</v>
      </c>
      <c r="AH168" s="6">
        <f t="shared" si="20"/>
        <v>-27.090000000000146</v>
      </c>
      <c r="AI168">
        <f>VLOOKUP(A:A,单位分配保留两位小数!B:N,13,0)</f>
        <v>3592.56</v>
      </c>
      <c r="AJ168">
        <f t="shared" si="21"/>
        <v>0</v>
      </c>
      <c r="AK168">
        <f>_xlfn.IFNA(VLOOKUP(A:A,'11月工资'!A:AQ,43,0),0)</f>
        <v>0</v>
      </c>
      <c r="AL168">
        <f t="shared" si="22"/>
        <v>0</v>
      </c>
      <c r="AM168" s="6">
        <f t="shared" si="23"/>
        <v>-11167.340000000002</v>
      </c>
    </row>
    <row r="169" spans="1:39" x14ac:dyDescent="0.2">
      <c r="A169" s="7">
        <v>9000316</v>
      </c>
      <c r="B169" t="str">
        <f>VLOOKUP(A169,标准表!C:D,2,0)</f>
        <v>李国福</v>
      </c>
      <c r="C169" t="str">
        <f>VLOOKUP(A:A,标准表!C:M,11,0)</f>
        <v>工程管理部</v>
      </c>
      <c r="D169" t="str">
        <f>VLOOKUP($A:$A,标准表!C:E,3,0)</f>
        <v>130224197012224734</v>
      </c>
      <c r="E169" t="str">
        <f>VLOOKUP(A:A,'11月工资'!A:D,4,0)</f>
        <v>6217000180031744299</v>
      </c>
      <c r="F169" t="str">
        <f>VLOOKUP(A:A,'11月工资'!A:F,6,0)</f>
        <v>经营管理-中层</v>
      </c>
      <c r="G169">
        <f>VLOOKUP(A:A,标准表!C:H,6,0)</f>
        <v>9066</v>
      </c>
      <c r="H169">
        <f>VLOOKUP(A:A,标准表!C:I,7,0)</f>
        <v>0</v>
      </c>
      <c r="I169">
        <f>VLOOKUP(A:A,标准表!C:J,8,0)</f>
        <v>0</v>
      </c>
      <c r="J169">
        <f>VLOOKUP($A:$A,标准表!C:G,5,0)</f>
        <v>0</v>
      </c>
      <c r="L169">
        <f>VLOOKUP(A:A,单位分配保留两位小数!B:I,8,0)</f>
        <v>8952</v>
      </c>
      <c r="M169">
        <f>_xlfn.IFNA(VLOOKUP(A:A,单位分配保留两位小数!B:J,9,0),0)</f>
        <v>0</v>
      </c>
      <c r="N169">
        <f>_xlfn.IFNA(VLOOKUP(A:A,单位分配保留两位小数!B:K,10,0),0)</f>
        <v>0</v>
      </c>
      <c r="O169">
        <f>ROUND(_xlfn.IFNA(VLOOKUP(A:A,单位分配保留两位小数!B:L,11,0),0),2)</f>
        <v>0</v>
      </c>
      <c r="Q169">
        <f t="shared" si="16"/>
        <v>8952</v>
      </c>
      <c r="R169">
        <f>_xlfn.IFNA(VLOOKUP(A169,'11月工资'!A:AU,47,0),0)+Q169</f>
        <v>187193.18</v>
      </c>
      <c r="S169">
        <f>VLOOKUP(A:A,'11月工资'!A:AW,49,0)</f>
        <v>0</v>
      </c>
      <c r="T169">
        <f>VLOOKUP(A:A,'11月工资'!A:AZ,52,0)</f>
        <v>0</v>
      </c>
      <c r="U169">
        <f>VLOOKUP(A:A,'11月工资'!A:BA,53,0)</f>
        <v>0</v>
      </c>
      <c r="V169">
        <f>VLOOKUP(A:A,'11月工资'!A:AX,50,0)</f>
        <v>0</v>
      </c>
      <c r="W169">
        <f>VLOOKUP(A:A,'11月工资'!A:AY,51,0)</f>
        <v>0</v>
      </c>
      <c r="X169">
        <f>VLOOKUP(A:A,'11月工资'!A:AV,48,0)</f>
        <v>55000</v>
      </c>
      <c r="Y169">
        <f>VLOOKUP(A:A,'11月工资'!A:BB,54,0)</f>
        <v>22863.73</v>
      </c>
      <c r="Z169" s="12">
        <f>ROUND(5*MAX(0,(R169-S169-T169-U169-V169-W169-X169-Y169)*{0.6;2;4;5;6;7;9}%-{0;504;3384;6384;10584;17184;36384}),2)</f>
        <v>8412.9500000000007</v>
      </c>
      <c r="AB169" s="78">
        <f>VLOOKUP(A:A,'11月工资'!A:BI,61,0)</f>
        <v>7517.75</v>
      </c>
      <c r="AC169" s="6">
        <f t="shared" si="17"/>
        <v>895.2</v>
      </c>
      <c r="AD169">
        <f t="shared" si="18"/>
        <v>8056.8</v>
      </c>
      <c r="AE169">
        <f>VLOOKUP(A:A,'10月奖金'!A:AC,29,0)</f>
        <v>895.4</v>
      </c>
      <c r="AF169" s="6">
        <f t="shared" si="19"/>
        <v>-0.19999999999993179</v>
      </c>
      <c r="AG169">
        <f>VLOOKUP(A:A,'10月奖金'!A:AD,30,0)</f>
        <v>8058.630000000001</v>
      </c>
      <c r="AH169" s="6">
        <f t="shared" si="20"/>
        <v>-1.8300000000008367</v>
      </c>
      <c r="AI169">
        <f>VLOOKUP(A:A,单位分配保留两位小数!B:N,13,0)</f>
        <v>8952</v>
      </c>
      <c r="AJ169">
        <f t="shared" si="21"/>
        <v>0</v>
      </c>
      <c r="AK169">
        <f>_xlfn.IFNA(VLOOKUP(A:A,'11月工资'!A:AQ,43,0),0)</f>
        <v>404.38000000000011</v>
      </c>
      <c r="AL169">
        <f t="shared" si="22"/>
        <v>1299.5800000000002</v>
      </c>
      <c r="AM169" s="6">
        <f t="shared" si="23"/>
        <v>109329.45</v>
      </c>
    </row>
    <row r="170" spans="1:39" x14ac:dyDescent="0.2">
      <c r="A170" s="7">
        <v>9000317</v>
      </c>
      <c r="B170" t="str">
        <f>VLOOKUP(A170,标准表!C:D,2,0)</f>
        <v>侯敬良</v>
      </c>
      <c r="C170" t="str">
        <f>VLOOKUP(A:A,标准表!C:M,11,0)</f>
        <v>工程管理部</v>
      </c>
      <c r="D170" t="str">
        <f>VLOOKUP($A:$A,标准表!C:E,3,0)</f>
        <v>130203196903012173</v>
      </c>
      <c r="E170" t="str">
        <f>VLOOKUP(A:A,'11月工资'!A:D,4,0)</f>
        <v>6217000180031744307</v>
      </c>
      <c r="F170" t="str">
        <f>VLOOKUP(A:A,'11月工资'!A:F,6,0)</f>
        <v>经营管理-其他</v>
      </c>
      <c r="G170">
        <f>VLOOKUP(A:A,标准表!C:H,6,0)</f>
        <v>0</v>
      </c>
      <c r="H170">
        <f>VLOOKUP(A:A,标准表!C:I,7,0)</f>
        <v>0</v>
      </c>
      <c r="I170">
        <f>VLOOKUP(A:A,标准表!C:J,8,0)</f>
        <v>0</v>
      </c>
      <c r="J170">
        <f>VLOOKUP($A:$A,标准表!C:G,5,0)</f>
        <v>4.5</v>
      </c>
      <c r="L170">
        <f>VLOOKUP(A:A,单位分配保留两位小数!B:I,8,0)</f>
        <v>7610.6</v>
      </c>
      <c r="M170">
        <f>_xlfn.IFNA(VLOOKUP(A:A,单位分配保留两位小数!B:J,9,0),0)</f>
        <v>0</v>
      </c>
      <c r="N170">
        <f>_xlfn.IFNA(VLOOKUP(A:A,单位分配保留两位小数!B:K,10,0),0)</f>
        <v>0</v>
      </c>
      <c r="O170">
        <f>ROUND(_xlfn.IFNA(VLOOKUP(A:A,单位分配保留两位小数!B:L,11,0),0),2)</f>
        <v>0</v>
      </c>
      <c r="Q170">
        <f t="shared" si="16"/>
        <v>7610.6</v>
      </c>
      <c r="R170">
        <f>_xlfn.IFNA(VLOOKUP(A170,'11月工资'!A:AU,47,0),0)+Q170</f>
        <v>121669.04000000001</v>
      </c>
      <c r="S170">
        <f>VLOOKUP(A:A,'11月工资'!A:AW,49,0)</f>
        <v>0</v>
      </c>
      <c r="T170">
        <f>VLOOKUP(A:A,'11月工资'!A:AZ,52,0)</f>
        <v>0</v>
      </c>
      <c r="U170">
        <f>VLOOKUP(A:A,'11月工资'!A:BA,53,0)</f>
        <v>0</v>
      </c>
      <c r="V170">
        <f>VLOOKUP(A:A,'11月工资'!A:AX,50,0)</f>
        <v>0</v>
      </c>
      <c r="W170">
        <f>VLOOKUP(A:A,'11月工资'!A:AY,51,0)</f>
        <v>0</v>
      </c>
      <c r="X170">
        <f>VLOOKUP(A:A,'11月工资'!A:AV,48,0)</f>
        <v>55000</v>
      </c>
      <c r="Y170">
        <f>VLOOKUP(A:A,'11月工资'!A:BB,54,0)</f>
        <v>17462.23</v>
      </c>
      <c r="Z170" s="12">
        <f>ROUND(5*MAX(0,(R170-S170-T170-U170-V170-W170-X170-Y170)*{0.6;2;4;5;6;7;9}%-{0;504;3384;6384;10584;17184;36384}),2)</f>
        <v>2400.6799999999998</v>
      </c>
      <c r="AB170" s="78">
        <f>VLOOKUP(A:A,'11月工资'!A:BI,61,0)</f>
        <v>1892.94</v>
      </c>
      <c r="AC170" s="6">
        <f t="shared" si="17"/>
        <v>507.74</v>
      </c>
      <c r="AD170">
        <f t="shared" si="18"/>
        <v>7102.8600000000006</v>
      </c>
      <c r="AE170">
        <f>VLOOKUP(A:A,'10月奖金'!A:AC,29,0)</f>
        <v>505.69</v>
      </c>
      <c r="AF170" s="6">
        <f t="shared" si="19"/>
        <v>2.0500000000000114</v>
      </c>
      <c r="AG170">
        <f>VLOOKUP(A:A,'10月奖金'!A:AD,30,0)</f>
        <v>7108.3600000000006</v>
      </c>
      <c r="AH170" s="6">
        <f t="shared" si="20"/>
        <v>-5.5</v>
      </c>
      <c r="AI170">
        <f>VLOOKUP(A:A,单位分配保留两位小数!B:N,13,0)</f>
        <v>7610.6</v>
      </c>
      <c r="AJ170">
        <f t="shared" si="21"/>
        <v>0</v>
      </c>
      <c r="AK170">
        <f>_xlfn.IFNA(VLOOKUP(A:A,'11月工资'!A:AQ,43,0),0)</f>
        <v>0</v>
      </c>
      <c r="AL170">
        <f t="shared" si="22"/>
        <v>507.74</v>
      </c>
      <c r="AM170" s="6">
        <f t="shared" si="23"/>
        <v>49206.810000000012</v>
      </c>
    </row>
    <row r="171" spans="1:39" x14ac:dyDescent="0.2">
      <c r="A171" s="7">
        <v>9000318</v>
      </c>
      <c r="B171" t="str">
        <f>VLOOKUP(A171,标准表!C:D,2,0)</f>
        <v>肖麟</v>
      </c>
      <c r="C171" t="str">
        <f>VLOOKUP(A:A,标准表!C:M,11,0)</f>
        <v>工程管理部</v>
      </c>
      <c r="D171" t="str">
        <f>VLOOKUP($A:$A,标准表!C:E,3,0)</f>
        <v>130203198412023010</v>
      </c>
      <c r="E171" t="str">
        <f>VLOOKUP(A:A,'11月工资'!A:D,4,0)</f>
        <v>6217000180031735289</v>
      </c>
      <c r="F171" t="str">
        <f>VLOOKUP(A:A,'11月工资'!A:F,6,0)</f>
        <v>经营管理-其他</v>
      </c>
      <c r="G171">
        <f>VLOOKUP(A:A,标准表!C:H,6,0)</f>
        <v>0</v>
      </c>
      <c r="H171">
        <f>VLOOKUP(A:A,标准表!C:I,7,0)</f>
        <v>0</v>
      </c>
      <c r="I171">
        <f>VLOOKUP(A:A,标准表!C:J,8,0)</f>
        <v>0</v>
      </c>
      <c r="J171">
        <f>VLOOKUP($A:$A,标准表!C:G,5,0)</f>
        <v>4.5</v>
      </c>
      <c r="L171">
        <f>VLOOKUP(A:A,单位分配保留两位小数!B:I,8,0)</f>
        <v>7610.6</v>
      </c>
      <c r="M171">
        <f>_xlfn.IFNA(VLOOKUP(A:A,单位分配保留两位小数!B:J,9,0),0)</f>
        <v>0</v>
      </c>
      <c r="N171">
        <f>_xlfn.IFNA(VLOOKUP(A:A,单位分配保留两位小数!B:K,10,0),0)</f>
        <v>0</v>
      </c>
      <c r="O171">
        <f>ROUND(_xlfn.IFNA(VLOOKUP(A:A,单位分配保留两位小数!B:L,11,0),0),2)</f>
        <v>0</v>
      </c>
      <c r="Q171">
        <f t="shared" si="16"/>
        <v>7610.6</v>
      </c>
      <c r="R171">
        <f>_xlfn.IFNA(VLOOKUP(A171,'11月工资'!A:AU,47,0),0)+Q171</f>
        <v>123372.70000000001</v>
      </c>
      <c r="S171">
        <f>VLOOKUP(A:A,'11月工资'!A:AW,49,0)</f>
        <v>11000</v>
      </c>
      <c r="T171">
        <f>VLOOKUP(A:A,'11月工资'!A:AZ,52,0)</f>
        <v>1000</v>
      </c>
      <c r="U171">
        <f>VLOOKUP(A:A,'11月工资'!A:BA,53,0)</f>
        <v>0</v>
      </c>
      <c r="V171">
        <f>VLOOKUP(A:A,'11月工资'!A:AX,50,0)</f>
        <v>8000</v>
      </c>
      <c r="W171">
        <f>VLOOKUP(A:A,'11月工资'!A:AY,51,0)</f>
        <v>0</v>
      </c>
      <c r="X171">
        <f>VLOOKUP(A:A,'11月工资'!A:AV,48,0)</f>
        <v>55000</v>
      </c>
      <c r="Y171">
        <f>VLOOKUP(A:A,'11月工资'!A:BB,54,0)</f>
        <v>16151.26</v>
      </c>
      <c r="Z171" s="12">
        <f>ROUND(5*MAX(0,(R171-S171-T171-U171-V171-W171-X171-Y171)*{0.6;2;4;5;6;7;9}%-{0;504;3384;6384;10584;17184;36384}),2)</f>
        <v>966.64</v>
      </c>
      <c r="AB171" s="78">
        <f>VLOOKUP(A:A,'11月工资'!A:BI,61,0)</f>
        <v>934.7700000000001</v>
      </c>
      <c r="AC171" s="6">
        <f t="shared" si="17"/>
        <v>31.87</v>
      </c>
      <c r="AD171">
        <f t="shared" si="18"/>
        <v>7578.7300000000005</v>
      </c>
      <c r="AE171">
        <f>VLOOKUP(A:A,'10月奖金'!A:AC,29,0)</f>
        <v>22.94</v>
      </c>
      <c r="AF171" s="6">
        <f t="shared" si="19"/>
        <v>8.93</v>
      </c>
      <c r="AG171">
        <f>VLOOKUP(A:A,'10月奖金'!A:AD,30,0)</f>
        <v>7591.1100000000006</v>
      </c>
      <c r="AH171" s="6">
        <f t="shared" si="20"/>
        <v>-12.380000000000109</v>
      </c>
      <c r="AI171">
        <f>VLOOKUP(A:A,单位分配保留两位小数!B:N,13,0)</f>
        <v>7610.6</v>
      </c>
      <c r="AJ171">
        <f t="shared" si="21"/>
        <v>0</v>
      </c>
      <c r="AK171">
        <f>_xlfn.IFNA(VLOOKUP(A:A,'11月工资'!A:AQ,43,0),0)</f>
        <v>0</v>
      </c>
      <c r="AL171">
        <f t="shared" si="22"/>
        <v>31.87</v>
      </c>
      <c r="AM171" s="6">
        <f t="shared" si="23"/>
        <v>32221.44000000001</v>
      </c>
    </row>
    <row r="172" spans="1:39" x14ac:dyDescent="0.2">
      <c r="A172" s="7">
        <v>9000319</v>
      </c>
      <c r="B172" t="str">
        <f>VLOOKUP(A172,标准表!C:D,2,0)</f>
        <v>李伟</v>
      </c>
      <c r="C172" t="str">
        <f>VLOOKUP(A:A,标准表!C:M,11,0)</f>
        <v>工程管理部</v>
      </c>
      <c r="D172" t="str">
        <f>VLOOKUP($A:$A,标准表!C:E,3,0)</f>
        <v>130205198310240359</v>
      </c>
      <c r="E172" t="str">
        <f>VLOOKUP(A:A,'11月工资'!A:D,4,0)</f>
        <v>6217000180031744315</v>
      </c>
      <c r="F172" t="str">
        <f>VLOOKUP(A:A,'11月工资'!A:F,6,0)</f>
        <v>专业技术人员</v>
      </c>
      <c r="G172">
        <f>VLOOKUP(A:A,标准表!C:H,6,0)</f>
        <v>0</v>
      </c>
      <c r="H172">
        <f>VLOOKUP(A:A,标准表!C:I,7,0)</f>
        <v>0</v>
      </c>
      <c r="I172">
        <f>VLOOKUP(A:A,标准表!C:J,8,0)</f>
        <v>0</v>
      </c>
      <c r="J172">
        <f>VLOOKUP($A:$A,标准表!C:G,5,0)</f>
        <v>3.05</v>
      </c>
      <c r="L172">
        <f>VLOOKUP(A:A,单位分配保留两位小数!B:I,8,0)</f>
        <v>5158.3</v>
      </c>
      <c r="M172">
        <f>_xlfn.IFNA(VLOOKUP(A:A,单位分配保留两位小数!B:J,9,0),0)</f>
        <v>0</v>
      </c>
      <c r="N172">
        <f>_xlfn.IFNA(VLOOKUP(A:A,单位分配保留两位小数!B:K,10,0),0)</f>
        <v>0</v>
      </c>
      <c r="O172">
        <f>ROUND(_xlfn.IFNA(VLOOKUP(A:A,单位分配保留两位小数!B:L,11,0),0),2)</f>
        <v>0</v>
      </c>
      <c r="Q172">
        <f t="shared" si="16"/>
        <v>5158.3</v>
      </c>
      <c r="R172">
        <f>_xlfn.IFNA(VLOOKUP(A172,'11月工资'!A:AU,47,0),0)+Q172</f>
        <v>93314.61</v>
      </c>
      <c r="S172">
        <f>VLOOKUP(A:A,'11月工资'!A:AW,49,0)</f>
        <v>5500</v>
      </c>
      <c r="T172">
        <f>VLOOKUP(A:A,'11月工资'!A:AZ,52,0)</f>
        <v>0</v>
      </c>
      <c r="U172">
        <f>VLOOKUP(A:A,'11月工资'!A:BA,53,0)</f>
        <v>0</v>
      </c>
      <c r="V172">
        <f>VLOOKUP(A:A,'11月工资'!A:AX,50,0)</f>
        <v>22000</v>
      </c>
      <c r="W172">
        <f>VLOOKUP(A:A,'11月工资'!A:AY,51,0)</f>
        <v>0</v>
      </c>
      <c r="X172">
        <f>VLOOKUP(A:A,'11月工资'!A:AV,48,0)</f>
        <v>55000</v>
      </c>
      <c r="Y172">
        <f>VLOOKUP(A:A,'11月工资'!A:BB,54,0)</f>
        <v>11996.69</v>
      </c>
      <c r="Z172" s="12">
        <f>ROUND(5*MAX(0,(R172-S172-T172-U172-V172-W172-X172-Y172)*{0.6;2;4;5;6;7;9}%-{0;504;3384;6384;10584;17184;36384}),2)</f>
        <v>0</v>
      </c>
      <c r="AB172" s="78">
        <f>VLOOKUP(A:A,'11月工资'!A:BI,61,0)</f>
        <v>0.43</v>
      </c>
      <c r="AC172" s="6">
        <f t="shared" si="17"/>
        <v>0</v>
      </c>
      <c r="AD172">
        <f t="shared" si="18"/>
        <v>5158.3</v>
      </c>
      <c r="AE172">
        <f>VLOOKUP(A:A,'10月奖金'!A:AC,29,0)</f>
        <v>0</v>
      </c>
      <c r="AF172" s="6">
        <f t="shared" si="19"/>
        <v>0</v>
      </c>
      <c r="AG172">
        <f>VLOOKUP(A:A,'10月奖金'!A:AD,30,0)</f>
        <v>5160.63</v>
      </c>
      <c r="AH172" s="6">
        <f t="shared" si="20"/>
        <v>-2.3299999999999272</v>
      </c>
      <c r="AI172">
        <f>VLOOKUP(A:A,单位分配保留两位小数!B:N,13,0)</f>
        <v>5158.3</v>
      </c>
      <c r="AJ172">
        <f t="shared" si="21"/>
        <v>0</v>
      </c>
      <c r="AK172">
        <f>_xlfn.IFNA(VLOOKUP(A:A,'11月工资'!A:AQ,43,0),0)</f>
        <v>0</v>
      </c>
      <c r="AL172">
        <f t="shared" si="22"/>
        <v>0</v>
      </c>
      <c r="AM172" s="6">
        <f t="shared" si="23"/>
        <v>-1182.08</v>
      </c>
    </row>
    <row r="173" spans="1:39" x14ac:dyDescent="0.2">
      <c r="A173" s="7">
        <v>9000320</v>
      </c>
      <c r="B173" t="str">
        <f>VLOOKUP(A173,标准表!C:D,2,0)</f>
        <v>左文轩</v>
      </c>
      <c r="C173" t="str">
        <f>VLOOKUP(A:A,标准表!C:M,11,0)</f>
        <v>工程管理部</v>
      </c>
      <c r="D173" t="str">
        <f>VLOOKUP($A:$A,标准表!C:E,3,0)</f>
        <v>130203196906152112</v>
      </c>
      <c r="E173" t="str">
        <f>VLOOKUP(A:A,'11月工资'!A:D,4,0)</f>
        <v>6217000180031743010</v>
      </c>
      <c r="F173" t="str">
        <f>VLOOKUP(A:A,'11月工资'!A:F,6,0)</f>
        <v>经营管理-其他</v>
      </c>
      <c r="G173">
        <f>VLOOKUP(A:A,标准表!C:H,6,0)</f>
        <v>0</v>
      </c>
      <c r="H173">
        <f>VLOOKUP(A:A,标准表!C:I,7,0)</f>
        <v>0</v>
      </c>
      <c r="I173">
        <f>VLOOKUP(A:A,标准表!C:J,8,0)</f>
        <v>0</v>
      </c>
      <c r="J173">
        <f>VLOOKUP($A:$A,标准表!C:G,5,0)</f>
        <v>4.5</v>
      </c>
      <c r="L173">
        <f>VLOOKUP(A:A,单位分配保留两位小数!B:I,8,0)</f>
        <v>7610.6</v>
      </c>
      <c r="M173">
        <f>_xlfn.IFNA(VLOOKUP(A:A,单位分配保留两位小数!B:J,9,0),0)</f>
        <v>0</v>
      </c>
      <c r="N173">
        <f>_xlfn.IFNA(VLOOKUP(A:A,单位分配保留两位小数!B:K,10,0),0)</f>
        <v>0</v>
      </c>
      <c r="O173">
        <f>ROUND(_xlfn.IFNA(VLOOKUP(A:A,单位分配保留两位小数!B:L,11,0),0),2)</f>
        <v>0</v>
      </c>
      <c r="Q173">
        <f t="shared" si="16"/>
        <v>7610.6</v>
      </c>
      <c r="R173">
        <f>_xlfn.IFNA(VLOOKUP(A173,'11月工资'!A:AU,47,0),0)+Q173</f>
        <v>126164.04000000001</v>
      </c>
      <c r="S173">
        <f>VLOOKUP(A:A,'11月工资'!A:AW,49,0)</f>
        <v>0</v>
      </c>
      <c r="T173">
        <f>VLOOKUP(A:A,'11月工资'!A:AZ,52,0)</f>
        <v>11000</v>
      </c>
      <c r="U173">
        <f>VLOOKUP(A:A,'11月工资'!A:BA,53,0)</f>
        <v>0</v>
      </c>
      <c r="V173">
        <f>VLOOKUP(A:A,'11月工资'!A:AX,50,0)</f>
        <v>0</v>
      </c>
      <c r="W173">
        <f>VLOOKUP(A:A,'11月工资'!A:AY,51,0)</f>
        <v>0</v>
      </c>
      <c r="X173">
        <f>VLOOKUP(A:A,'11月工资'!A:AV,48,0)</f>
        <v>55000</v>
      </c>
      <c r="Y173">
        <f>VLOOKUP(A:A,'11月工资'!A:BB,54,0)</f>
        <v>16416.28</v>
      </c>
      <c r="Z173" s="12">
        <f>ROUND(5*MAX(0,(R173-S173-T173-U173-V173-W173-X173-Y173)*{0.6;2;4;5;6;7;9}%-{0;504;3384;6384;10584;17184;36384}),2)</f>
        <v>1854.78</v>
      </c>
      <c r="AB173" s="78">
        <f>VLOOKUP(A:A,'11月工资'!A:BI,61,0)</f>
        <v>1467.31</v>
      </c>
      <c r="AC173" s="6">
        <f t="shared" si="17"/>
        <v>387.47</v>
      </c>
      <c r="AD173">
        <f t="shared" si="18"/>
        <v>7223.13</v>
      </c>
      <c r="AE173">
        <f>VLOOKUP(A:A,'10月奖金'!A:AC,29,0)</f>
        <v>353.73</v>
      </c>
      <c r="AF173" s="6">
        <f t="shared" si="19"/>
        <v>33.740000000000009</v>
      </c>
      <c r="AG173">
        <f>VLOOKUP(A:A,'10月奖金'!A:AD,30,0)</f>
        <v>7260.32</v>
      </c>
      <c r="AH173" s="6">
        <f t="shared" si="20"/>
        <v>-37.1899999999996</v>
      </c>
      <c r="AI173">
        <f>VLOOKUP(A:A,单位分配保留两位小数!B:N,13,0)</f>
        <v>7610.6</v>
      </c>
      <c r="AJ173">
        <f t="shared" si="21"/>
        <v>0</v>
      </c>
      <c r="AK173">
        <f>_xlfn.IFNA(VLOOKUP(A:A,'11月工资'!A:AQ,43,0),0)</f>
        <v>0</v>
      </c>
      <c r="AL173">
        <f t="shared" si="22"/>
        <v>387.47</v>
      </c>
      <c r="AM173" s="6">
        <f t="shared" si="23"/>
        <v>43747.760000000009</v>
      </c>
    </row>
    <row r="174" spans="1:39" x14ac:dyDescent="0.2">
      <c r="A174" s="7">
        <v>9000321</v>
      </c>
      <c r="B174" t="str">
        <f>VLOOKUP(A174,标准表!C:D,2,0)</f>
        <v>徐颖彬</v>
      </c>
      <c r="C174" t="str">
        <f>VLOOKUP(A:A,标准表!C:M,11,0)</f>
        <v>工程管理部</v>
      </c>
      <c r="D174" t="str">
        <f>VLOOKUP($A:$A,标准表!C:E,3,0)</f>
        <v>130224198205020011</v>
      </c>
      <c r="E174" t="str">
        <f>VLOOKUP(A:A,'11月工资'!A:D,4,0)</f>
        <v>6217000180024757977</v>
      </c>
      <c r="F174" t="str">
        <f>VLOOKUP(A:A,'11月工资'!A:F,6,0)</f>
        <v>专业技术人员</v>
      </c>
      <c r="G174">
        <f>VLOOKUP(A:A,标准表!C:H,6,0)</f>
        <v>0</v>
      </c>
      <c r="H174">
        <f>VLOOKUP(A:A,标准表!C:I,7,0)</f>
        <v>0</v>
      </c>
      <c r="I174">
        <f>VLOOKUP(A:A,标准表!C:J,8,0)</f>
        <v>0</v>
      </c>
      <c r="J174">
        <f>VLOOKUP($A:$A,标准表!C:G,5,0)</f>
        <v>2.15</v>
      </c>
      <c r="L174">
        <f>VLOOKUP(A:A,单位分配保留两位小数!B:I,8,0)</f>
        <v>3636.18</v>
      </c>
      <c r="M174">
        <f>_xlfn.IFNA(VLOOKUP(A:A,单位分配保留两位小数!B:J,9,0),0)</f>
        <v>0</v>
      </c>
      <c r="N174">
        <f>_xlfn.IFNA(VLOOKUP(A:A,单位分配保留两位小数!B:K,10,0),0)</f>
        <v>0</v>
      </c>
      <c r="O174">
        <f>ROUND(_xlfn.IFNA(VLOOKUP(A:A,单位分配保留两位小数!B:L,11,0),0),2)</f>
        <v>0</v>
      </c>
      <c r="Q174">
        <f t="shared" si="16"/>
        <v>3636.18</v>
      </c>
      <c r="R174">
        <f>_xlfn.IFNA(VLOOKUP(A174,'11月工资'!A:AU,47,0),0)+Q174</f>
        <v>72686.069999999992</v>
      </c>
      <c r="S174">
        <f>VLOOKUP(A:A,'11月工资'!A:AW,49,0)</f>
        <v>5500</v>
      </c>
      <c r="T174">
        <f>VLOOKUP(A:A,'11月工资'!A:AZ,52,0)</f>
        <v>0</v>
      </c>
      <c r="U174">
        <f>VLOOKUP(A:A,'11月工资'!A:BA,53,0)</f>
        <v>0</v>
      </c>
      <c r="V174">
        <f>VLOOKUP(A:A,'11月工资'!A:AX,50,0)</f>
        <v>22000</v>
      </c>
      <c r="W174">
        <f>VLOOKUP(A:A,'11月工资'!A:AY,51,0)</f>
        <v>0</v>
      </c>
      <c r="X174">
        <f>VLOOKUP(A:A,'11月工资'!A:AV,48,0)</f>
        <v>55000</v>
      </c>
      <c r="Y174">
        <f>VLOOKUP(A:A,'11月工资'!A:BB,54,0)</f>
        <v>11414.87</v>
      </c>
      <c r="Z174" s="12">
        <f>ROUND(5*MAX(0,(R174-S174-T174-U174-V174-W174-X174-Y174)*{0.6;2;4;5;6;7;9}%-{0;504;3384;6384;10584;17184;36384}),2)</f>
        <v>0</v>
      </c>
      <c r="AB174" s="78">
        <f>VLOOKUP(A:A,'11月工资'!A:BI,61,0)</f>
        <v>0</v>
      </c>
      <c r="AC174" s="6">
        <f t="shared" si="17"/>
        <v>0</v>
      </c>
      <c r="AD174">
        <f t="shared" si="18"/>
        <v>3636.18</v>
      </c>
      <c r="AE174">
        <f>VLOOKUP(A:A,'10月奖金'!A:AC,29,0)</f>
        <v>0</v>
      </c>
      <c r="AF174" s="6">
        <f t="shared" si="19"/>
        <v>0</v>
      </c>
      <c r="AG174">
        <f>VLOOKUP(A:A,'10月奖金'!A:AD,30,0)</f>
        <v>3637.82</v>
      </c>
      <c r="AH174" s="6">
        <f t="shared" si="20"/>
        <v>-1.6400000000003274</v>
      </c>
      <c r="AI174">
        <f>VLOOKUP(A:A,单位分配保留两位小数!B:N,13,0)</f>
        <v>3636.18</v>
      </c>
      <c r="AJ174">
        <f t="shared" si="21"/>
        <v>0</v>
      </c>
      <c r="AK174">
        <f>_xlfn.IFNA(VLOOKUP(A:A,'11月工资'!A:AQ,43,0),0)</f>
        <v>0</v>
      </c>
      <c r="AL174">
        <f t="shared" si="22"/>
        <v>0</v>
      </c>
      <c r="AM174" s="6">
        <f t="shared" si="23"/>
        <v>-21228.80000000001</v>
      </c>
    </row>
    <row r="175" spans="1:39" x14ac:dyDescent="0.2">
      <c r="A175" s="7">
        <v>9000322</v>
      </c>
      <c r="B175" t="str">
        <f>VLOOKUP(A175,标准表!C:D,2,0)</f>
        <v>张文学</v>
      </c>
      <c r="C175" t="str">
        <f>VLOOKUP(A:A,标准表!C:M,11,0)</f>
        <v>工程管理部</v>
      </c>
      <c r="D175" t="str">
        <f>VLOOKUP($A:$A,标准表!C:E,3,0)</f>
        <v>130302196808043114</v>
      </c>
      <c r="E175" t="str">
        <f>VLOOKUP(A:A,'11月工资'!A:D,4,0)</f>
        <v>6227000183090000941</v>
      </c>
      <c r="F175" t="str">
        <f>VLOOKUP(A:A,'11月工资'!A:F,6,0)</f>
        <v>专业技术人员</v>
      </c>
      <c r="G175">
        <f>VLOOKUP(A:A,标准表!C:H,6,0)</f>
        <v>0</v>
      </c>
      <c r="H175">
        <f>VLOOKUP(A:A,标准表!C:I,7,0)</f>
        <v>0</v>
      </c>
      <c r="I175">
        <f>VLOOKUP(A:A,标准表!C:J,8,0)</f>
        <v>0</v>
      </c>
      <c r="J175">
        <f>VLOOKUP($A:$A,标准表!C:G,5,0)</f>
        <v>2.15</v>
      </c>
      <c r="L175">
        <f>VLOOKUP(A:A,单位分配保留两位小数!B:I,8,0)</f>
        <v>3636.18</v>
      </c>
      <c r="M175">
        <f>_xlfn.IFNA(VLOOKUP(A:A,单位分配保留两位小数!B:J,9,0),0)</f>
        <v>0</v>
      </c>
      <c r="N175">
        <f>_xlfn.IFNA(VLOOKUP(A:A,单位分配保留两位小数!B:K,10,0),0)</f>
        <v>0</v>
      </c>
      <c r="O175">
        <f>ROUND(_xlfn.IFNA(VLOOKUP(A:A,单位分配保留两位小数!B:L,11,0),0),2)</f>
        <v>0</v>
      </c>
      <c r="Q175">
        <f t="shared" si="16"/>
        <v>3636.18</v>
      </c>
      <c r="R175">
        <f>_xlfn.IFNA(VLOOKUP(A175,'11月工资'!A:AU,47,0),0)+Q175</f>
        <v>75650.579999999987</v>
      </c>
      <c r="S175">
        <f>VLOOKUP(A:A,'11月工资'!A:AW,49,0)</f>
        <v>11000</v>
      </c>
      <c r="T175">
        <f>VLOOKUP(A:A,'11月工资'!A:AZ,52,0)</f>
        <v>11000</v>
      </c>
      <c r="U175">
        <f>VLOOKUP(A:A,'11月工资'!A:BA,53,0)</f>
        <v>0</v>
      </c>
      <c r="V175">
        <f>VLOOKUP(A:A,'11月工资'!A:AX,50,0)</f>
        <v>11000</v>
      </c>
      <c r="W175">
        <f>VLOOKUP(A:A,'11月工资'!A:AY,51,0)</f>
        <v>0</v>
      </c>
      <c r="X175">
        <f>VLOOKUP(A:A,'11月工资'!A:AV,48,0)</f>
        <v>55000</v>
      </c>
      <c r="Y175">
        <f>VLOOKUP(A:A,'11月工资'!A:BB,54,0)</f>
        <v>9630.82</v>
      </c>
      <c r="Z175" s="12">
        <f>ROUND(5*MAX(0,(R175-S175-T175-U175-V175-W175-X175-Y175)*{0.6;2;4;5;6;7;9}%-{0;504;3384;6384;10584;17184;36384}),2)</f>
        <v>0</v>
      </c>
      <c r="AB175" s="78">
        <f>VLOOKUP(A:A,'11月工资'!A:BI,61,0)</f>
        <v>75.67</v>
      </c>
      <c r="AC175" s="6">
        <f t="shared" si="17"/>
        <v>0</v>
      </c>
      <c r="AD175">
        <f t="shared" si="18"/>
        <v>3636.18</v>
      </c>
      <c r="AE175">
        <f>VLOOKUP(A:A,'10月奖金'!A:AC,29,0)</f>
        <v>0</v>
      </c>
      <c r="AF175" s="6">
        <f t="shared" si="19"/>
        <v>0</v>
      </c>
      <c r="AG175">
        <f>VLOOKUP(A:A,'10月奖金'!A:AD,30,0)</f>
        <v>3637.82</v>
      </c>
      <c r="AH175" s="6">
        <f t="shared" si="20"/>
        <v>-1.6400000000003274</v>
      </c>
      <c r="AI175">
        <f>VLOOKUP(A:A,单位分配保留两位小数!B:N,13,0)</f>
        <v>3636.18</v>
      </c>
      <c r="AJ175">
        <f t="shared" si="21"/>
        <v>0</v>
      </c>
      <c r="AK175">
        <f>_xlfn.IFNA(VLOOKUP(A:A,'11月工资'!A:AQ,43,0),0)</f>
        <v>0</v>
      </c>
      <c r="AL175">
        <f t="shared" si="22"/>
        <v>0</v>
      </c>
      <c r="AM175" s="6">
        <f t="shared" si="23"/>
        <v>-21980.240000000013</v>
      </c>
    </row>
    <row r="176" spans="1:39" x14ac:dyDescent="0.2">
      <c r="A176" s="7">
        <v>9000323</v>
      </c>
      <c r="B176" t="str">
        <f>VLOOKUP(A176,标准表!C:D,2,0)</f>
        <v>肖鹏</v>
      </c>
      <c r="C176" t="str">
        <f>VLOOKUP(A:A,标准表!C:M,11,0)</f>
        <v>工程管理部</v>
      </c>
      <c r="D176" t="str">
        <f>VLOOKUP($A:$A,标准表!C:E,3,0)</f>
        <v>130203197803013616</v>
      </c>
      <c r="E176" t="str">
        <f>VLOOKUP(A:A,'11月工资'!A:D,4,0)</f>
        <v>6217000180022948818</v>
      </c>
      <c r="F176" t="str">
        <f>VLOOKUP(A:A,'11月工资'!A:F,6,0)</f>
        <v>经营管理-其他</v>
      </c>
      <c r="G176">
        <f>VLOOKUP(A:A,标准表!C:H,6,0)</f>
        <v>0</v>
      </c>
      <c r="H176">
        <f>VLOOKUP(A:A,标准表!C:I,7,0)</f>
        <v>0</v>
      </c>
      <c r="I176">
        <f>VLOOKUP(A:A,标准表!C:J,8,0)</f>
        <v>0</v>
      </c>
      <c r="J176">
        <f>VLOOKUP($A:$A,标准表!C:G,5,0)</f>
        <v>4.5</v>
      </c>
      <c r="L176">
        <f>VLOOKUP(A:A,单位分配保留两位小数!B:I,8,0)</f>
        <v>7610.6</v>
      </c>
      <c r="M176">
        <f>_xlfn.IFNA(VLOOKUP(A:A,单位分配保留两位小数!B:J,9,0),0)</f>
        <v>0</v>
      </c>
      <c r="N176">
        <f>_xlfn.IFNA(VLOOKUP(A:A,单位分配保留两位小数!B:K,10,0),0)</f>
        <v>0</v>
      </c>
      <c r="O176">
        <f>ROUND(_xlfn.IFNA(VLOOKUP(A:A,单位分配保留两位小数!B:L,11,0),0),2)</f>
        <v>0</v>
      </c>
      <c r="Q176">
        <f t="shared" si="16"/>
        <v>7610.6</v>
      </c>
      <c r="R176">
        <f>_xlfn.IFNA(VLOOKUP(A176,'11月工资'!A:AU,47,0),0)+Q176</f>
        <v>121557.99</v>
      </c>
      <c r="S176">
        <f>VLOOKUP(A:A,'11月工资'!A:AW,49,0)</f>
        <v>11000</v>
      </c>
      <c r="T176">
        <f>VLOOKUP(A:A,'11月工资'!A:AZ,52,0)</f>
        <v>0</v>
      </c>
      <c r="U176">
        <f>VLOOKUP(A:A,'11月工资'!A:BA,53,0)</f>
        <v>0</v>
      </c>
      <c r="V176">
        <f>VLOOKUP(A:A,'11月工资'!A:AX,50,0)</f>
        <v>22000</v>
      </c>
      <c r="W176">
        <f>VLOOKUP(A:A,'11月工资'!A:AY,51,0)</f>
        <v>0</v>
      </c>
      <c r="X176">
        <f>VLOOKUP(A:A,'11月工资'!A:AV,48,0)</f>
        <v>55000</v>
      </c>
      <c r="Y176">
        <f>VLOOKUP(A:A,'11月工资'!A:BB,54,0)</f>
        <v>15412.37</v>
      </c>
      <c r="Z176" s="12">
        <f>ROUND(5*MAX(0,(R176-S176-T176-U176-V176-W176-X176-Y176)*{0.6;2;4;5;6;7;9}%-{0;504;3384;6384;10584;17184;36384}),2)</f>
        <v>544.37</v>
      </c>
      <c r="AB176" s="78">
        <f>VLOOKUP(A:A,'11月工资'!A:BI,61,0)</f>
        <v>500.05</v>
      </c>
      <c r="AC176" s="6">
        <f t="shared" si="17"/>
        <v>44.32</v>
      </c>
      <c r="AD176">
        <f t="shared" si="18"/>
        <v>7566.2800000000007</v>
      </c>
      <c r="AE176">
        <f>VLOOKUP(A:A,'10月奖金'!A:AC,29,0)</f>
        <v>25.88</v>
      </c>
      <c r="AF176" s="6">
        <f t="shared" si="19"/>
        <v>18.440000000000001</v>
      </c>
      <c r="AG176">
        <f>VLOOKUP(A:A,'10月奖金'!A:AD,30,0)</f>
        <v>7588.17</v>
      </c>
      <c r="AH176" s="6">
        <f t="shared" si="20"/>
        <v>-21.889999999999418</v>
      </c>
      <c r="AI176">
        <f>VLOOKUP(A:A,单位分配保留两位小数!B:N,13,0)</f>
        <v>7610.6</v>
      </c>
      <c r="AJ176">
        <f t="shared" si="21"/>
        <v>0</v>
      </c>
      <c r="AK176">
        <f>_xlfn.IFNA(VLOOKUP(A:A,'11月工资'!A:AQ,43,0),0)</f>
        <v>0</v>
      </c>
      <c r="AL176">
        <f t="shared" si="22"/>
        <v>44.32</v>
      </c>
      <c r="AM176" s="6">
        <f t="shared" si="23"/>
        <v>18145.620000000003</v>
      </c>
    </row>
    <row r="177" spans="1:39" x14ac:dyDescent="0.2">
      <c r="A177" s="7">
        <v>9000324</v>
      </c>
      <c r="B177" t="str">
        <f>VLOOKUP(A177,标准表!C:D,2,0)</f>
        <v>尹倩</v>
      </c>
      <c r="C177" t="str">
        <f>VLOOKUP(A:A,标准表!C:M,11,0)</f>
        <v>财务经营部</v>
      </c>
      <c r="D177" t="str">
        <f>VLOOKUP($A:$A,标准表!C:E,3,0)</f>
        <v>130203198209063324</v>
      </c>
      <c r="E177" t="str">
        <f>VLOOKUP(A:A,'11月工资'!A:D,4,0)</f>
        <v>6217000180031744331</v>
      </c>
      <c r="F177" t="str">
        <f>VLOOKUP(A:A,'11月工资'!A:F,6,0)</f>
        <v>专业技术人员</v>
      </c>
      <c r="G177">
        <f>VLOOKUP(A:A,标准表!C:H,6,0)</f>
        <v>0</v>
      </c>
      <c r="H177">
        <f>VLOOKUP(A:A,标准表!C:I,7,0)</f>
        <v>0</v>
      </c>
      <c r="I177">
        <f>VLOOKUP(A:A,标准表!C:J,8,0)</f>
        <v>0</v>
      </c>
      <c r="J177">
        <f>VLOOKUP($A:$A,标准表!C:G,5,0)</f>
        <v>2.15</v>
      </c>
      <c r="L177">
        <f>VLOOKUP(A:A,单位分配保留两位小数!B:I,8,0)</f>
        <v>3652.8</v>
      </c>
      <c r="M177">
        <f>_xlfn.IFNA(VLOOKUP(A:A,单位分配保留两位小数!B:J,9,0),0)</f>
        <v>0</v>
      </c>
      <c r="N177">
        <f>_xlfn.IFNA(VLOOKUP(A:A,单位分配保留两位小数!B:K,10,0),0)</f>
        <v>0</v>
      </c>
      <c r="O177">
        <f>ROUND(_xlfn.IFNA(VLOOKUP(A:A,单位分配保留两位小数!B:L,11,0),0),2)</f>
        <v>0</v>
      </c>
      <c r="Q177">
        <f t="shared" si="16"/>
        <v>3652.8</v>
      </c>
      <c r="R177">
        <f>_xlfn.IFNA(VLOOKUP(A177,'11月工资'!A:AU,47,0),0)+Q177</f>
        <v>77546.990000000005</v>
      </c>
      <c r="S177">
        <f>VLOOKUP(A:A,'11月工资'!A:AW,49,0)</f>
        <v>0</v>
      </c>
      <c r="T177">
        <f>VLOOKUP(A:A,'11月工资'!A:AZ,52,0)</f>
        <v>0</v>
      </c>
      <c r="U177">
        <f>VLOOKUP(A:A,'11月工资'!A:BA,53,0)</f>
        <v>0</v>
      </c>
      <c r="V177">
        <f>VLOOKUP(A:A,'11月工资'!A:AX,50,0)</f>
        <v>22000</v>
      </c>
      <c r="W177">
        <f>VLOOKUP(A:A,'11月工资'!A:AY,51,0)</f>
        <v>0</v>
      </c>
      <c r="X177">
        <f>VLOOKUP(A:A,'11月工资'!A:AV,48,0)</f>
        <v>55000</v>
      </c>
      <c r="Y177">
        <f>VLOOKUP(A:A,'11月工资'!A:BB,54,0)</f>
        <v>11188.8</v>
      </c>
      <c r="Z177" s="12">
        <f>ROUND(5*MAX(0,(R177-S177-T177-U177-V177-W177-X177-Y177)*{0.6;2;4;5;6;7;9}%-{0;504;3384;6384;10584;17184;36384}),2)</f>
        <v>0</v>
      </c>
      <c r="AB177" s="78">
        <f>VLOOKUP(A:A,'11月工资'!A:BI,61,0)</f>
        <v>0</v>
      </c>
      <c r="AC177" s="6">
        <f t="shared" si="17"/>
        <v>0</v>
      </c>
      <c r="AD177">
        <f t="shared" si="18"/>
        <v>3652.8</v>
      </c>
      <c r="AE177">
        <f>VLOOKUP(A:A,'10月奖金'!A:AC,29,0)</f>
        <v>0</v>
      </c>
      <c r="AF177" s="6">
        <f t="shared" si="19"/>
        <v>0</v>
      </c>
      <c r="AG177">
        <f>VLOOKUP(A:A,'10月奖金'!A:AD,30,0)</f>
        <v>4312.68</v>
      </c>
      <c r="AH177" s="6">
        <f t="shared" si="20"/>
        <v>-659.88000000000011</v>
      </c>
      <c r="AI177">
        <f>VLOOKUP(A:A,单位分配保留两位小数!B:N,13,0)</f>
        <v>3652.8</v>
      </c>
      <c r="AJ177">
        <f t="shared" si="21"/>
        <v>0</v>
      </c>
      <c r="AK177">
        <f>_xlfn.IFNA(VLOOKUP(A:A,'11月工资'!A:AQ,43,0),0)</f>
        <v>0</v>
      </c>
      <c r="AL177">
        <f t="shared" si="22"/>
        <v>0</v>
      </c>
      <c r="AM177" s="6">
        <f t="shared" si="23"/>
        <v>-10641.809999999994</v>
      </c>
    </row>
    <row r="178" spans="1:39" x14ac:dyDescent="0.2">
      <c r="A178" s="7">
        <v>9000326</v>
      </c>
      <c r="B178" t="str">
        <f>VLOOKUP(A178,标准表!C:D,2,0)</f>
        <v>龚焕雨</v>
      </c>
      <c r="C178" t="str">
        <f>VLOOKUP(A:A,标准表!C:M,11,0)</f>
        <v>财务经营部</v>
      </c>
      <c r="D178" t="str">
        <f>VLOOKUP($A:$A,标准表!C:E,3,0)</f>
        <v>130224198408211512</v>
      </c>
      <c r="E178" t="str">
        <f>VLOOKUP(A:A,'11月工资'!A:D,4,0)</f>
        <v>6217000180031744356</v>
      </c>
      <c r="F178" t="str">
        <f>VLOOKUP(A:A,'11月工资'!A:F,6,0)</f>
        <v>专业技术人员</v>
      </c>
      <c r="G178">
        <f>VLOOKUP(A:A,标准表!C:H,6,0)</f>
        <v>0</v>
      </c>
      <c r="H178">
        <f>VLOOKUP(A:A,标准表!C:I,7,0)</f>
        <v>0</v>
      </c>
      <c r="I178">
        <f>VLOOKUP(A:A,标准表!C:J,8,0)</f>
        <v>0</v>
      </c>
      <c r="J178">
        <f>VLOOKUP($A:$A,标准表!C:G,5,0)</f>
        <v>2.15</v>
      </c>
      <c r="L178">
        <f>VLOOKUP(A:A,单位分配保留两位小数!B:I,8,0)</f>
        <v>3652.8</v>
      </c>
      <c r="M178">
        <f>_xlfn.IFNA(VLOOKUP(A:A,单位分配保留两位小数!B:J,9,0),0)</f>
        <v>0</v>
      </c>
      <c r="N178">
        <f>_xlfn.IFNA(VLOOKUP(A:A,单位分配保留两位小数!B:K,10,0),0)</f>
        <v>0</v>
      </c>
      <c r="O178">
        <f>ROUND(_xlfn.IFNA(VLOOKUP(A:A,单位分配保留两位小数!B:L,11,0),0),2)</f>
        <v>0</v>
      </c>
      <c r="Q178">
        <f t="shared" si="16"/>
        <v>3652.8</v>
      </c>
      <c r="R178">
        <f>_xlfn.IFNA(VLOOKUP(A178,'11月工资'!A:AU,47,0),0)+Q178</f>
        <v>75387.780000000013</v>
      </c>
      <c r="S178">
        <f>VLOOKUP(A:A,'11月工资'!A:AW,49,0)</f>
        <v>11000</v>
      </c>
      <c r="T178">
        <f>VLOOKUP(A:A,'11月工资'!A:AZ,52,0)</f>
        <v>11000</v>
      </c>
      <c r="U178">
        <f>VLOOKUP(A:A,'11月工资'!A:BA,53,0)</f>
        <v>0</v>
      </c>
      <c r="V178">
        <f>VLOOKUP(A:A,'11月工资'!A:AX,50,0)</f>
        <v>11000</v>
      </c>
      <c r="W178">
        <f>VLOOKUP(A:A,'11月工资'!A:AY,51,0)</f>
        <v>0</v>
      </c>
      <c r="X178">
        <f>VLOOKUP(A:A,'11月工资'!A:AV,48,0)</f>
        <v>55000</v>
      </c>
      <c r="Y178">
        <f>VLOOKUP(A:A,'11月工资'!A:BB,54,0)</f>
        <v>10250.77</v>
      </c>
      <c r="Z178" s="12">
        <f>ROUND(5*MAX(0,(R178-S178-T178-U178-V178-W178-X178-Y178)*{0.6;2;4;5;6;7;9}%-{0;504;3384;6384;10584;17184;36384}),2)</f>
        <v>0</v>
      </c>
      <c r="AB178" s="78">
        <f>VLOOKUP(A:A,'11月工资'!A:BI,61,0)</f>
        <v>0</v>
      </c>
      <c r="AC178" s="6">
        <f t="shared" si="17"/>
        <v>0</v>
      </c>
      <c r="AD178">
        <f t="shared" si="18"/>
        <v>3652.8</v>
      </c>
      <c r="AE178">
        <f>VLOOKUP(A:A,'10月奖金'!A:AC,29,0)</f>
        <v>0</v>
      </c>
      <c r="AF178" s="6">
        <f t="shared" si="19"/>
        <v>0</v>
      </c>
      <c r="AG178">
        <f>VLOOKUP(A:A,'10月奖金'!A:AD,30,0)</f>
        <v>3662.68</v>
      </c>
      <c r="AH178" s="6">
        <f t="shared" si="20"/>
        <v>-9.8799999999996544</v>
      </c>
      <c r="AI178">
        <f>VLOOKUP(A:A,单位分配保留两位小数!B:N,13,0)</f>
        <v>3652.8</v>
      </c>
      <c r="AJ178">
        <f t="shared" si="21"/>
        <v>0</v>
      </c>
      <c r="AK178">
        <f>_xlfn.IFNA(VLOOKUP(A:A,'11月工资'!A:AQ,43,0),0)</f>
        <v>0</v>
      </c>
      <c r="AL178">
        <f t="shared" si="22"/>
        <v>0</v>
      </c>
      <c r="AM178" s="6">
        <f t="shared" si="23"/>
        <v>-22862.989999999987</v>
      </c>
    </row>
    <row r="179" spans="1:39" x14ac:dyDescent="0.2">
      <c r="A179" s="7">
        <v>9000327</v>
      </c>
      <c r="B179" t="str">
        <f>VLOOKUP(A179,标准表!C:D,2,0)</f>
        <v>芦明杰</v>
      </c>
      <c r="C179" t="str">
        <f>VLOOKUP(A:A,标准表!C:M,11,0)</f>
        <v>财务经营部</v>
      </c>
      <c r="D179" t="str">
        <f>VLOOKUP($A:$A,标准表!C:E,3,0)</f>
        <v>13020319810725033X</v>
      </c>
      <c r="E179" t="str">
        <f>VLOOKUP(A:A,'11月工资'!A:D,4,0)</f>
        <v>6217000180031744364</v>
      </c>
      <c r="F179" t="str">
        <f>VLOOKUP(A:A,'11月工资'!A:F,6,0)</f>
        <v>专业技术人员</v>
      </c>
      <c r="G179">
        <f>VLOOKUP(A:A,标准表!C:H,6,0)</f>
        <v>0</v>
      </c>
      <c r="H179">
        <f>VLOOKUP(A:A,标准表!C:I,7,0)</f>
        <v>0</v>
      </c>
      <c r="I179">
        <f>VLOOKUP(A:A,标准表!C:J,8,0)</f>
        <v>0</v>
      </c>
      <c r="J179">
        <f>VLOOKUP($A:$A,标准表!C:G,5,0)</f>
        <v>2.15</v>
      </c>
      <c r="L179">
        <f>VLOOKUP(A:A,单位分配保留两位小数!B:I,8,0)</f>
        <v>3652.8</v>
      </c>
      <c r="M179">
        <f>_xlfn.IFNA(VLOOKUP(A:A,单位分配保留两位小数!B:J,9,0),0)</f>
        <v>0</v>
      </c>
      <c r="N179">
        <f>_xlfn.IFNA(VLOOKUP(A:A,单位分配保留两位小数!B:K,10,0),0)</f>
        <v>0</v>
      </c>
      <c r="O179">
        <f>ROUND(_xlfn.IFNA(VLOOKUP(A:A,单位分配保留两位小数!B:L,11,0),0),2)</f>
        <v>0</v>
      </c>
      <c r="Q179">
        <f t="shared" si="16"/>
        <v>3652.8</v>
      </c>
      <c r="R179">
        <f>_xlfn.IFNA(VLOOKUP(A179,'11月工资'!A:AU,47,0),0)+Q179</f>
        <v>74110.760000000009</v>
      </c>
      <c r="S179">
        <f>VLOOKUP(A:A,'11月工资'!A:AW,49,0)</f>
        <v>0</v>
      </c>
      <c r="T179">
        <f>VLOOKUP(A:A,'11月工资'!A:AZ,52,0)</f>
        <v>0</v>
      </c>
      <c r="U179">
        <f>VLOOKUP(A:A,'11月工资'!A:BA,53,0)</f>
        <v>0</v>
      </c>
      <c r="V179">
        <f>VLOOKUP(A:A,'11月工资'!A:AX,50,0)</f>
        <v>22000</v>
      </c>
      <c r="W179">
        <f>VLOOKUP(A:A,'11月工资'!A:AY,51,0)</f>
        <v>0</v>
      </c>
      <c r="X179">
        <f>VLOOKUP(A:A,'11月工资'!A:AV,48,0)</f>
        <v>55000</v>
      </c>
      <c r="Y179">
        <f>VLOOKUP(A:A,'11月工资'!A:BB,54,0)</f>
        <v>9228.08</v>
      </c>
      <c r="Z179" s="12">
        <f>ROUND(5*MAX(0,(R179-S179-T179-U179-V179-W179-X179-Y179)*{0.6;2;4;5;6;7;9}%-{0;504;3384;6384;10584;17184;36384}),2)</f>
        <v>0</v>
      </c>
      <c r="AB179" s="78">
        <f>VLOOKUP(A:A,'11月工资'!A:BI,61,0)</f>
        <v>0</v>
      </c>
      <c r="AC179" s="6">
        <f t="shared" si="17"/>
        <v>0</v>
      </c>
      <c r="AD179">
        <f t="shared" si="18"/>
        <v>3652.8</v>
      </c>
      <c r="AE179">
        <f>VLOOKUP(A:A,'10月奖金'!A:AC,29,0)</f>
        <v>0</v>
      </c>
      <c r="AF179" s="6">
        <f t="shared" si="19"/>
        <v>0</v>
      </c>
      <c r="AG179">
        <f>VLOOKUP(A:A,'10月奖金'!A:AD,30,0)</f>
        <v>3662.68</v>
      </c>
      <c r="AH179" s="6">
        <f t="shared" si="20"/>
        <v>-9.8799999999996544</v>
      </c>
      <c r="AI179">
        <f>VLOOKUP(A:A,单位分配保留两位小数!B:N,13,0)</f>
        <v>3652.8</v>
      </c>
      <c r="AJ179">
        <f t="shared" si="21"/>
        <v>0</v>
      </c>
      <c r="AK179">
        <f>_xlfn.IFNA(VLOOKUP(A:A,'11月工资'!A:AQ,43,0),0)</f>
        <v>0</v>
      </c>
      <c r="AL179">
        <f t="shared" si="22"/>
        <v>0</v>
      </c>
      <c r="AM179" s="6">
        <f t="shared" si="23"/>
        <v>-12117.319999999991</v>
      </c>
    </row>
    <row r="180" spans="1:39" x14ac:dyDescent="0.2">
      <c r="A180" s="7">
        <v>9000328</v>
      </c>
      <c r="B180" t="str">
        <f>VLOOKUP(A180,标准表!C:D,2,0)</f>
        <v>于洪永</v>
      </c>
      <c r="C180" t="str">
        <f>VLOOKUP(A:A,标准表!C:M,11,0)</f>
        <v>财务经营部</v>
      </c>
      <c r="D180" t="str">
        <f>VLOOKUP($A:$A,标准表!C:E,3,0)</f>
        <v>130281198602095313</v>
      </c>
      <c r="E180" t="str">
        <f>VLOOKUP(A:A,'11月工资'!A:D,4,0)</f>
        <v>6217000180031744372</v>
      </c>
      <c r="F180" t="str">
        <f>VLOOKUP(A:A,'11月工资'!A:F,6,0)</f>
        <v>专业技术人员</v>
      </c>
      <c r="G180">
        <f>VLOOKUP(A:A,标准表!C:H,6,0)</f>
        <v>0</v>
      </c>
      <c r="H180">
        <f>VLOOKUP(A:A,标准表!C:I,7,0)</f>
        <v>0</v>
      </c>
      <c r="I180">
        <f>VLOOKUP(A:A,标准表!C:J,8,0)</f>
        <v>0</v>
      </c>
      <c r="J180">
        <f>VLOOKUP($A:$A,标准表!C:G,5,0)</f>
        <v>2.15</v>
      </c>
      <c r="L180">
        <f>VLOOKUP(A:A,单位分配保留两位小数!B:I,8,0)</f>
        <v>3652.8</v>
      </c>
      <c r="M180">
        <f>_xlfn.IFNA(VLOOKUP(A:A,单位分配保留两位小数!B:J,9,0),0)</f>
        <v>0</v>
      </c>
      <c r="N180">
        <f>_xlfn.IFNA(VLOOKUP(A:A,单位分配保留两位小数!B:K,10,0),0)</f>
        <v>0</v>
      </c>
      <c r="O180">
        <f>ROUND(_xlfn.IFNA(VLOOKUP(A:A,单位分配保留两位小数!B:L,11,0),0),2)</f>
        <v>0</v>
      </c>
      <c r="Q180">
        <f t="shared" si="16"/>
        <v>3652.8</v>
      </c>
      <c r="R180">
        <f>_xlfn.IFNA(VLOOKUP(A180,'11月工资'!A:AU,47,0),0)+Q180</f>
        <v>74106.45</v>
      </c>
      <c r="S180">
        <f>VLOOKUP(A:A,'11月工资'!A:AW,49,0)</f>
        <v>11000</v>
      </c>
      <c r="T180">
        <f>VLOOKUP(A:A,'11月工资'!A:AZ,52,0)</f>
        <v>11000</v>
      </c>
      <c r="U180">
        <f>VLOOKUP(A:A,'11月工资'!A:BA,53,0)</f>
        <v>0</v>
      </c>
      <c r="V180">
        <f>VLOOKUP(A:A,'11月工资'!A:AX,50,0)</f>
        <v>11000</v>
      </c>
      <c r="W180">
        <f>VLOOKUP(A:A,'11月工资'!A:AY,51,0)</f>
        <v>0</v>
      </c>
      <c r="X180">
        <f>VLOOKUP(A:A,'11月工资'!A:AV,48,0)</f>
        <v>55000</v>
      </c>
      <c r="Y180">
        <f>VLOOKUP(A:A,'11月工资'!A:BB,54,0)</f>
        <v>9759.74</v>
      </c>
      <c r="Z180" s="12">
        <f>ROUND(5*MAX(0,(R180-S180-T180-U180-V180-W180-X180-Y180)*{0.6;2;4;5;6;7;9}%-{0;504;3384;6384;10584;17184;36384}),2)</f>
        <v>0</v>
      </c>
      <c r="AB180" s="78">
        <f>VLOOKUP(A:A,'11月工资'!A:BI,61,0)</f>
        <v>0</v>
      </c>
      <c r="AC180" s="6">
        <f t="shared" si="17"/>
        <v>0</v>
      </c>
      <c r="AD180">
        <f t="shared" si="18"/>
        <v>3652.8</v>
      </c>
      <c r="AE180">
        <f>VLOOKUP(A:A,'10月奖金'!A:AC,29,0)</f>
        <v>0</v>
      </c>
      <c r="AF180" s="6">
        <f t="shared" si="19"/>
        <v>0</v>
      </c>
      <c r="AG180">
        <f>VLOOKUP(A:A,'10月奖金'!A:AD,30,0)</f>
        <v>3662.68</v>
      </c>
      <c r="AH180" s="6">
        <f t="shared" si="20"/>
        <v>-9.8799999999996544</v>
      </c>
      <c r="AI180">
        <f>VLOOKUP(A:A,单位分配保留两位小数!B:N,13,0)</f>
        <v>3652.8</v>
      </c>
      <c r="AJ180">
        <f t="shared" si="21"/>
        <v>0</v>
      </c>
      <c r="AK180">
        <f>_xlfn.IFNA(VLOOKUP(A:A,'11月工资'!A:AQ,43,0),0)</f>
        <v>0</v>
      </c>
      <c r="AL180">
        <f t="shared" si="22"/>
        <v>0</v>
      </c>
      <c r="AM180" s="6">
        <f t="shared" si="23"/>
        <v>-23653.29</v>
      </c>
    </row>
    <row r="181" spans="1:39" x14ac:dyDescent="0.2">
      <c r="A181" s="7">
        <v>9000329</v>
      </c>
      <c r="B181" t="str">
        <f>VLOOKUP(A181,标准表!C:D,2,0)</f>
        <v>孙剑</v>
      </c>
      <c r="C181" t="str">
        <f>VLOOKUP(A:A,标准表!C:M,11,0)</f>
        <v>财务经营部</v>
      </c>
      <c r="D181" t="str">
        <f>VLOOKUP($A:$A,标准表!C:E,3,0)</f>
        <v>130203198310043336</v>
      </c>
      <c r="E181" t="str">
        <f>VLOOKUP(A:A,'11月工资'!A:D,4,0)</f>
        <v>6217000180032378311</v>
      </c>
      <c r="F181" t="str">
        <f>VLOOKUP(A:A,'11月工资'!A:F,6,0)</f>
        <v>经营管理-其他</v>
      </c>
      <c r="G181">
        <f>VLOOKUP(A:A,标准表!C:H,6,0)</f>
        <v>0</v>
      </c>
      <c r="H181">
        <f>VLOOKUP(A:A,标准表!C:I,7,0)</f>
        <v>0</v>
      </c>
      <c r="I181">
        <f>VLOOKUP(A:A,标准表!C:J,8,0)</f>
        <v>0</v>
      </c>
      <c r="J181">
        <f>VLOOKUP($A:$A,标准表!C:G,5,0)</f>
        <v>3.6</v>
      </c>
      <c r="L181">
        <f>VLOOKUP(A:A,单位分配保留两位小数!B:I,8,0)</f>
        <v>6116.32</v>
      </c>
      <c r="M181">
        <f>_xlfn.IFNA(VLOOKUP(A:A,单位分配保留两位小数!B:J,9,0),0)</f>
        <v>500</v>
      </c>
      <c r="N181">
        <f>_xlfn.IFNA(VLOOKUP(A:A,单位分配保留两位小数!B:K,10,0),0)</f>
        <v>0</v>
      </c>
      <c r="O181">
        <f>ROUND(_xlfn.IFNA(VLOOKUP(A:A,单位分配保留两位小数!B:L,11,0),0),2)</f>
        <v>0</v>
      </c>
      <c r="Q181">
        <f t="shared" si="16"/>
        <v>6616.32</v>
      </c>
      <c r="R181">
        <f>_xlfn.IFNA(VLOOKUP(A181,'11月工资'!A:AU,47,0),0)+Q181</f>
        <v>108648.59</v>
      </c>
      <c r="S181">
        <f>VLOOKUP(A:A,'11月工资'!A:AW,49,0)</f>
        <v>5500</v>
      </c>
      <c r="T181">
        <f>VLOOKUP(A:A,'11月工资'!A:AZ,52,0)</f>
        <v>0</v>
      </c>
      <c r="U181">
        <f>VLOOKUP(A:A,'11月工资'!A:BA,53,0)</f>
        <v>0</v>
      </c>
      <c r="V181">
        <f>VLOOKUP(A:A,'11月工资'!A:AX,50,0)</f>
        <v>22000</v>
      </c>
      <c r="W181">
        <f>VLOOKUP(A:A,'11月工资'!A:AY,51,0)</f>
        <v>0</v>
      </c>
      <c r="X181">
        <f>VLOOKUP(A:A,'11月工资'!A:AV,48,0)</f>
        <v>55000</v>
      </c>
      <c r="Y181">
        <f>VLOOKUP(A:A,'11月工资'!A:BB,54,0)</f>
        <v>14294.07</v>
      </c>
      <c r="Z181" s="12">
        <f>ROUND(5*MAX(0,(R181-S181-T181-U181-V181-W181-X181-Y181)*{0.6;2;4;5;6;7;9}%-{0;504;3384;6384;10584;17184;36384}),2)</f>
        <v>355.64</v>
      </c>
      <c r="AB181" s="78">
        <f>VLOOKUP(A:A,'11月工资'!A:BI,61,0)</f>
        <v>322.02</v>
      </c>
      <c r="AC181" s="6">
        <f t="shared" si="17"/>
        <v>33.619999999999997</v>
      </c>
      <c r="AD181">
        <f t="shared" si="18"/>
        <v>6582.7</v>
      </c>
      <c r="AE181">
        <f>VLOOKUP(A:A,'10月奖金'!A:AC,29,0)</f>
        <v>35.46</v>
      </c>
      <c r="AF181" s="6">
        <f t="shared" si="19"/>
        <v>-1.8400000000000034</v>
      </c>
      <c r="AG181">
        <f>VLOOKUP(A:A,'10月奖金'!A:AD,30,0)</f>
        <v>6747.4</v>
      </c>
      <c r="AH181" s="6">
        <f t="shared" si="20"/>
        <v>-164.69999999999982</v>
      </c>
      <c r="AI181">
        <f>VLOOKUP(A:A,单位分配保留两位小数!B:N,13,0)</f>
        <v>6616.32</v>
      </c>
      <c r="AJ181">
        <f t="shared" si="21"/>
        <v>0</v>
      </c>
      <c r="AK181">
        <f>_xlfn.IFNA(VLOOKUP(A:A,'11月工资'!A:AQ,43,0),0)</f>
        <v>0</v>
      </c>
      <c r="AL181">
        <f t="shared" si="22"/>
        <v>33.619999999999997</v>
      </c>
      <c r="AM181" s="6">
        <f t="shared" si="23"/>
        <v>11854.519999999997</v>
      </c>
    </row>
    <row r="182" spans="1:39" x14ac:dyDescent="0.2">
      <c r="A182" s="7">
        <v>9000330</v>
      </c>
      <c r="B182" t="str">
        <f>VLOOKUP(A182,标准表!C:D,2,0)</f>
        <v>冯文樵</v>
      </c>
      <c r="C182" t="str">
        <f>VLOOKUP(A:A,标准表!C:M,11,0)</f>
        <v>财务经营部</v>
      </c>
      <c r="D182" t="str">
        <f>VLOOKUP($A:$A,标准表!C:E,3,0)</f>
        <v>130203198110270315</v>
      </c>
      <c r="E182" t="str">
        <f>VLOOKUP(A:A,'11月工资'!A:D,4,0)</f>
        <v>6217000180031744398</v>
      </c>
      <c r="F182" t="str">
        <f>VLOOKUP(A:A,'11月工资'!A:F,6,0)</f>
        <v>经营管理-其他</v>
      </c>
      <c r="G182">
        <f>VLOOKUP(A:A,标准表!C:H,6,0)</f>
        <v>0</v>
      </c>
      <c r="H182">
        <f>VLOOKUP(A:A,标准表!C:I,7,0)</f>
        <v>0</v>
      </c>
      <c r="I182">
        <f>VLOOKUP(A:A,标准表!C:J,8,0)</f>
        <v>0</v>
      </c>
      <c r="J182">
        <f>VLOOKUP($A:$A,标准表!C:G,5,0)</f>
        <v>4.5</v>
      </c>
      <c r="L182">
        <f>VLOOKUP(A:A,单位分配保留两位小数!B:I,8,0)</f>
        <v>7645.41</v>
      </c>
      <c r="M182">
        <f>_xlfn.IFNA(VLOOKUP(A:A,单位分配保留两位小数!B:J,9,0),0)</f>
        <v>0</v>
      </c>
      <c r="N182">
        <f>_xlfn.IFNA(VLOOKUP(A:A,单位分配保留两位小数!B:K,10,0),0)</f>
        <v>0</v>
      </c>
      <c r="O182">
        <f>ROUND(_xlfn.IFNA(VLOOKUP(A:A,单位分配保留两位小数!B:L,11,0),0),2)</f>
        <v>0</v>
      </c>
      <c r="Q182">
        <f t="shared" si="16"/>
        <v>7645.41</v>
      </c>
      <c r="R182">
        <f>_xlfn.IFNA(VLOOKUP(A182,'11月工资'!A:AU,47,0),0)+Q182</f>
        <v>129430.33</v>
      </c>
      <c r="S182">
        <f>VLOOKUP(A:A,'11月工资'!A:AW,49,0)</f>
        <v>5500</v>
      </c>
      <c r="T182">
        <f>VLOOKUP(A:A,'11月工资'!A:AZ,52,0)</f>
        <v>11000</v>
      </c>
      <c r="U182">
        <f>VLOOKUP(A:A,'11月工资'!A:BA,53,0)</f>
        <v>0</v>
      </c>
      <c r="V182">
        <f>VLOOKUP(A:A,'11月工资'!A:AX,50,0)</f>
        <v>22000</v>
      </c>
      <c r="W182">
        <f>VLOOKUP(A:A,'11月工资'!A:AY,51,0)</f>
        <v>0</v>
      </c>
      <c r="X182">
        <f>VLOOKUP(A:A,'11月工资'!A:AV,48,0)</f>
        <v>55000</v>
      </c>
      <c r="Y182">
        <f>VLOOKUP(A:A,'11月工资'!A:BB,54,0)</f>
        <v>19522.689999999999</v>
      </c>
      <c r="Z182" s="12">
        <f>ROUND(5*MAX(0,(R182-S182-T182-U182-V182-W182-X182-Y182)*{0.6;2;4;5;6;7;9}%-{0;504;3384;6384;10584;17184;36384}),2)</f>
        <v>492.23</v>
      </c>
      <c r="AB182" s="78">
        <f>VLOOKUP(A:A,'11月工资'!A:BI,61,0)</f>
        <v>454.75</v>
      </c>
      <c r="AC182" s="6">
        <f t="shared" si="17"/>
        <v>37.479999999999997</v>
      </c>
      <c r="AD182">
        <f t="shared" si="18"/>
        <v>7607.93</v>
      </c>
      <c r="AE182">
        <f>VLOOKUP(A:A,'10月奖金'!A:AC,29,0)</f>
        <v>52.6</v>
      </c>
      <c r="AF182" s="6">
        <f t="shared" si="19"/>
        <v>-15.120000000000005</v>
      </c>
      <c r="AG182">
        <f>VLOOKUP(A:A,'10月奖金'!A:AD,30,0)</f>
        <v>7613.49</v>
      </c>
      <c r="AH182" s="6">
        <f t="shared" si="20"/>
        <v>-5.5599999999994907</v>
      </c>
      <c r="AI182">
        <f>VLOOKUP(A:A,单位分配保留两位小数!B:N,13,0)</f>
        <v>7645.41</v>
      </c>
      <c r="AJ182">
        <f t="shared" si="21"/>
        <v>0</v>
      </c>
      <c r="AK182">
        <f>_xlfn.IFNA(VLOOKUP(A:A,'11月工资'!A:AQ,43,0),0)</f>
        <v>0</v>
      </c>
      <c r="AL182">
        <f t="shared" si="22"/>
        <v>37.479999999999997</v>
      </c>
      <c r="AM182" s="6">
        <f t="shared" si="23"/>
        <v>16407.640000000003</v>
      </c>
    </row>
    <row r="183" spans="1:39" x14ac:dyDescent="0.2">
      <c r="A183" s="7">
        <v>9000332</v>
      </c>
      <c r="B183" t="str">
        <f>VLOOKUP(A183,标准表!C:D,2,0)</f>
        <v>王佳林</v>
      </c>
      <c r="C183" t="str">
        <f>VLOOKUP(A:A,标准表!C:M,11,0)</f>
        <v>财务经营部</v>
      </c>
      <c r="D183" t="str">
        <f>VLOOKUP($A:$A,标准表!C:E,3,0)</f>
        <v>130202197709122721</v>
      </c>
      <c r="E183" t="str">
        <f>VLOOKUP(A:A,'11月工资'!A:D,4,0)</f>
        <v>6217000180023871969</v>
      </c>
      <c r="F183" t="str">
        <f>VLOOKUP(A:A,'11月工资'!A:F,6,0)</f>
        <v>经营管理-其他</v>
      </c>
      <c r="G183">
        <f>VLOOKUP(A:A,标准表!C:H,6,0)</f>
        <v>0</v>
      </c>
      <c r="H183">
        <f>VLOOKUP(A:A,标准表!C:I,7,0)</f>
        <v>0</v>
      </c>
      <c r="I183">
        <f>VLOOKUP(A:A,标准表!C:J,8,0)</f>
        <v>0</v>
      </c>
      <c r="J183">
        <f>VLOOKUP($A:$A,标准表!C:G,5,0)</f>
        <v>4.5</v>
      </c>
      <c r="L183">
        <f>VLOOKUP(A:A,单位分配保留两位小数!B:I,8,0)</f>
        <v>7645.41</v>
      </c>
      <c r="M183">
        <f>_xlfn.IFNA(VLOOKUP(A:A,单位分配保留两位小数!B:J,9,0),0)</f>
        <v>0</v>
      </c>
      <c r="N183">
        <f>_xlfn.IFNA(VLOOKUP(A:A,单位分配保留两位小数!B:K,10,0),0)</f>
        <v>0</v>
      </c>
      <c r="O183">
        <f>ROUND(_xlfn.IFNA(VLOOKUP(A:A,单位分配保留两位小数!B:L,11,0),0),2)</f>
        <v>0</v>
      </c>
      <c r="Q183">
        <f t="shared" si="16"/>
        <v>7645.41</v>
      </c>
      <c r="R183">
        <f>_xlfn.IFNA(VLOOKUP(A183,'11月工资'!A:AU,47,0),0)+Q183</f>
        <v>125835.55</v>
      </c>
      <c r="S183">
        <f>VLOOKUP(A:A,'11月工资'!A:AW,49,0)</f>
        <v>5500</v>
      </c>
      <c r="T183">
        <f>VLOOKUP(A:A,'11月工资'!A:AZ,52,0)</f>
        <v>0</v>
      </c>
      <c r="U183">
        <f>VLOOKUP(A:A,'11月工资'!A:BA,53,0)</f>
        <v>0</v>
      </c>
      <c r="V183">
        <f>VLOOKUP(A:A,'11月工资'!A:AX,50,0)</f>
        <v>22000</v>
      </c>
      <c r="W183">
        <f>VLOOKUP(A:A,'11月工资'!A:AY,51,0)</f>
        <v>0</v>
      </c>
      <c r="X183">
        <f>VLOOKUP(A:A,'11月工资'!A:AV,48,0)</f>
        <v>55000</v>
      </c>
      <c r="Y183">
        <f>VLOOKUP(A:A,'11月工资'!A:BB,54,0)</f>
        <v>15219.57</v>
      </c>
      <c r="Z183" s="12">
        <f>ROUND(5*MAX(0,(R183-S183-T183-U183-V183-W183-X183-Y183)*{0.6;2;4;5;6;7;9}%-{0;504;3384;6384;10584;17184;36384}),2)</f>
        <v>843.48</v>
      </c>
      <c r="AB183" s="78">
        <f>VLOOKUP(A:A,'11月工资'!A:BI,61,0)</f>
        <v>775.46</v>
      </c>
      <c r="AC183" s="6">
        <f t="shared" si="17"/>
        <v>68.02</v>
      </c>
      <c r="AD183">
        <f t="shared" si="18"/>
        <v>7577.3899999999994</v>
      </c>
      <c r="AE183">
        <f>VLOOKUP(A:A,'10月奖金'!A:AC,29,0)</f>
        <v>53.49</v>
      </c>
      <c r="AF183" s="6">
        <f t="shared" si="19"/>
        <v>14.529999999999994</v>
      </c>
      <c r="AG183">
        <f>VLOOKUP(A:A,'10月奖金'!A:AD,30,0)</f>
        <v>7612.6</v>
      </c>
      <c r="AH183" s="6">
        <f t="shared" si="20"/>
        <v>-35.210000000000946</v>
      </c>
      <c r="AI183">
        <f>VLOOKUP(A:A,单位分配保留两位小数!B:N,13,0)</f>
        <v>7645.41</v>
      </c>
      <c r="AJ183">
        <f t="shared" si="21"/>
        <v>0</v>
      </c>
      <c r="AK183">
        <f>_xlfn.IFNA(VLOOKUP(A:A,'11月工资'!A:AQ,43,0),0)</f>
        <v>0</v>
      </c>
      <c r="AL183">
        <f t="shared" si="22"/>
        <v>68.02</v>
      </c>
      <c r="AM183" s="6">
        <f t="shared" si="23"/>
        <v>28115.980000000003</v>
      </c>
    </row>
    <row r="184" spans="1:39" x14ac:dyDescent="0.2">
      <c r="A184" s="7">
        <v>9000333</v>
      </c>
      <c r="B184" t="str">
        <f>VLOOKUP(A184,标准表!C:D,2,0)</f>
        <v>李健</v>
      </c>
      <c r="C184" t="str">
        <f>VLOOKUP(A:A,标准表!C:M,11,0)</f>
        <v>财务经营部</v>
      </c>
      <c r="D184" t="str">
        <f>VLOOKUP($A:$A,标准表!C:E,3,0)</f>
        <v>130203197609232727</v>
      </c>
      <c r="E184" t="str">
        <f>VLOOKUP(A:A,'11月工资'!A:D,4,0)</f>
        <v>6217000180023871761</v>
      </c>
      <c r="F184" t="str">
        <f>VLOOKUP(A:A,'11月工资'!A:F,6,0)</f>
        <v>专业技术人员</v>
      </c>
      <c r="G184">
        <f>VLOOKUP(A:A,标准表!C:H,6,0)</f>
        <v>0</v>
      </c>
      <c r="H184">
        <f>VLOOKUP(A:A,标准表!C:I,7,0)</f>
        <v>0</v>
      </c>
      <c r="I184">
        <f>VLOOKUP(A:A,标准表!C:J,8,0)</f>
        <v>0</v>
      </c>
      <c r="J184">
        <f>VLOOKUP($A:$A,标准表!C:G,5,0)</f>
        <v>2.15</v>
      </c>
      <c r="L184">
        <f>VLOOKUP(A:A,单位分配保留两位小数!B:I,8,0)</f>
        <v>3652.81</v>
      </c>
      <c r="M184">
        <f>_xlfn.IFNA(VLOOKUP(A:A,单位分配保留两位小数!B:J,9,0),0)</f>
        <v>0</v>
      </c>
      <c r="N184">
        <f>_xlfn.IFNA(VLOOKUP(A:A,单位分配保留两位小数!B:K,10,0),0)</f>
        <v>0</v>
      </c>
      <c r="O184">
        <f>ROUND(_xlfn.IFNA(VLOOKUP(A:A,单位分配保留两位小数!B:L,11,0),0),2)</f>
        <v>0</v>
      </c>
      <c r="Q184">
        <f t="shared" si="16"/>
        <v>3652.81</v>
      </c>
      <c r="R184">
        <f>_xlfn.IFNA(VLOOKUP(A184,'11月工资'!A:AU,47,0),0)+Q184</f>
        <v>80660.34</v>
      </c>
      <c r="S184">
        <f>VLOOKUP(A:A,'11月工资'!A:AW,49,0)</f>
        <v>11000</v>
      </c>
      <c r="T184">
        <f>VLOOKUP(A:A,'11月工资'!A:AZ,52,0)</f>
        <v>0</v>
      </c>
      <c r="U184">
        <f>VLOOKUP(A:A,'11月工资'!A:BA,53,0)</f>
        <v>0</v>
      </c>
      <c r="V184">
        <f>VLOOKUP(A:A,'11月工资'!A:AX,50,0)</f>
        <v>22000</v>
      </c>
      <c r="W184">
        <f>VLOOKUP(A:A,'11月工资'!A:AY,51,0)</f>
        <v>0</v>
      </c>
      <c r="X184">
        <f>VLOOKUP(A:A,'11月工资'!A:AV,48,0)</f>
        <v>55000</v>
      </c>
      <c r="Y184">
        <f>VLOOKUP(A:A,'11月工资'!A:BB,54,0)</f>
        <v>15646.75</v>
      </c>
      <c r="Z184" s="12">
        <f>ROUND(5*MAX(0,(R184-S184-T184-U184-V184-W184-X184-Y184)*{0.6;2;4;5;6;7;9}%-{0;504;3384;6384;10584;17184;36384}),2)</f>
        <v>0</v>
      </c>
      <c r="AB184" s="78">
        <f>VLOOKUP(A:A,'11月工资'!A:BI,61,0)</f>
        <v>0</v>
      </c>
      <c r="AC184" s="6">
        <f t="shared" si="17"/>
        <v>0</v>
      </c>
      <c r="AD184">
        <f t="shared" si="18"/>
        <v>3652.81</v>
      </c>
      <c r="AE184">
        <f>VLOOKUP(A:A,'10月奖金'!A:AC,29,0)</f>
        <v>0</v>
      </c>
      <c r="AF184" s="6">
        <f t="shared" si="19"/>
        <v>0</v>
      </c>
      <c r="AG184">
        <f>VLOOKUP(A:A,'10月奖金'!A:AD,30,0)</f>
        <v>3662.69</v>
      </c>
      <c r="AH184" s="6">
        <f t="shared" si="20"/>
        <v>-9.8800000000001091</v>
      </c>
      <c r="AI184">
        <f>VLOOKUP(A:A,单位分配保留两位小数!B:N,13,0)</f>
        <v>3652.81</v>
      </c>
      <c r="AJ184">
        <f t="shared" si="21"/>
        <v>0</v>
      </c>
      <c r="AK184">
        <f>_xlfn.IFNA(VLOOKUP(A:A,'11月工资'!A:AQ,43,0),0)</f>
        <v>0</v>
      </c>
      <c r="AL184">
        <f t="shared" si="22"/>
        <v>0</v>
      </c>
      <c r="AM184" s="6">
        <f t="shared" si="23"/>
        <v>-22986.410000000003</v>
      </c>
    </row>
    <row r="185" spans="1:39" x14ac:dyDescent="0.2">
      <c r="A185" s="7">
        <v>9000334</v>
      </c>
      <c r="B185" t="str">
        <f>VLOOKUP(A185,标准表!C:D,2,0)</f>
        <v>陈洋</v>
      </c>
      <c r="C185" t="str">
        <f>VLOOKUP(A:A,标准表!C:M,11,0)</f>
        <v>财务经营部</v>
      </c>
      <c r="D185" t="str">
        <f>VLOOKUP($A:$A,标准表!C:E,3,0)</f>
        <v>130202198107020618</v>
      </c>
      <c r="E185" t="str">
        <f>VLOOKUP(A:A,'11月工资'!A:D,4,0)</f>
        <v>6217000180023872397</v>
      </c>
      <c r="F185" t="str">
        <f>VLOOKUP(A:A,'11月工资'!A:F,6,0)</f>
        <v>经营管理-其他</v>
      </c>
      <c r="G185">
        <f>VLOOKUP(A:A,标准表!C:H,6,0)</f>
        <v>0</v>
      </c>
      <c r="H185">
        <f>VLOOKUP(A:A,标准表!C:I,7,0)</f>
        <v>0</v>
      </c>
      <c r="I185">
        <f>VLOOKUP(A:A,标准表!C:J,8,0)</f>
        <v>0</v>
      </c>
      <c r="J185">
        <f>VLOOKUP($A:$A,标准表!C:G,5,0)</f>
        <v>3.6</v>
      </c>
      <c r="L185">
        <f>VLOOKUP(A:A,单位分配保留两位小数!B:I,8,0)</f>
        <v>6116.33</v>
      </c>
      <c r="M185">
        <f>_xlfn.IFNA(VLOOKUP(A:A,单位分配保留两位小数!B:J,9,0),0)</f>
        <v>0</v>
      </c>
      <c r="N185">
        <f>_xlfn.IFNA(VLOOKUP(A:A,单位分配保留两位小数!B:K,10,0),0)</f>
        <v>0</v>
      </c>
      <c r="O185">
        <f>ROUND(_xlfn.IFNA(VLOOKUP(A:A,单位分配保留两位小数!B:L,11,0),0),2)</f>
        <v>0</v>
      </c>
      <c r="Q185">
        <f t="shared" si="16"/>
        <v>6116.33</v>
      </c>
      <c r="R185">
        <f>_xlfn.IFNA(VLOOKUP(A185,'11月工资'!A:AU,47,0),0)+Q185</f>
        <v>104251.11</v>
      </c>
      <c r="S185">
        <f>VLOOKUP(A:A,'11月工资'!A:AW,49,0)</f>
        <v>5500</v>
      </c>
      <c r="T185">
        <f>VLOOKUP(A:A,'11月工资'!A:AZ,52,0)</f>
        <v>0</v>
      </c>
      <c r="U185">
        <f>VLOOKUP(A:A,'11月工资'!A:BA,53,0)</f>
        <v>0</v>
      </c>
      <c r="V185">
        <f>VLOOKUP(A:A,'11月工资'!A:AX,50,0)</f>
        <v>22000</v>
      </c>
      <c r="W185">
        <f>VLOOKUP(A:A,'11月工资'!A:AY,51,0)</f>
        <v>0</v>
      </c>
      <c r="X185">
        <f>VLOOKUP(A:A,'11月工资'!A:AV,48,0)</f>
        <v>55000</v>
      </c>
      <c r="Y185">
        <f>VLOOKUP(A:A,'11月工资'!A:BB,54,0)</f>
        <v>14656.52</v>
      </c>
      <c r="Z185" s="12">
        <f>ROUND(5*MAX(0,(R185-S185-T185-U185-V185-W185-X185-Y185)*{0.6;2;4;5;6;7;9}%-{0;504;3384;6384;10584;17184;36384}),2)</f>
        <v>212.84</v>
      </c>
      <c r="AB185" s="78">
        <f>VLOOKUP(A:A,'11月工资'!A:BI,61,0)</f>
        <v>197.48</v>
      </c>
      <c r="AC185" s="6">
        <f t="shared" si="17"/>
        <v>15.36</v>
      </c>
      <c r="AD185">
        <f t="shared" si="18"/>
        <v>6100.97</v>
      </c>
      <c r="AE185">
        <f>VLOOKUP(A:A,'10月奖金'!A:AC,29,0)</f>
        <v>8.23</v>
      </c>
      <c r="AF185" s="6">
        <f t="shared" si="19"/>
        <v>7.129999999999999</v>
      </c>
      <c r="AG185">
        <f>VLOOKUP(A:A,'10月奖金'!A:AD,30,0)</f>
        <v>6124.64</v>
      </c>
      <c r="AH185" s="6">
        <f t="shared" si="20"/>
        <v>-23.670000000000073</v>
      </c>
      <c r="AI185">
        <f>VLOOKUP(A:A,单位分配保留两位小数!B:N,13,0)</f>
        <v>6116.33</v>
      </c>
      <c r="AJ185">
        <f t="shared" si="21"/>
        <v>0</v>
      </c>
      <c r="AK185">
        <f>_xlfn.IFNA(VLOOKUP(A:A,'11月工资'!A:AQ,43,0),0)</f>
        <v>0</v>
      </c>
      <c r="AL185">
        <f t="shared" si="22"/>
        <v>15.36</v>
      </c>
      <c r="AM185" s="6">
        <f t="shared" si="23"/>
        <v>7094.59</v>
      </c>
    </row>
    <row r="186" spans="1:39" s="6" customFormat="1" x14ac:dyDescent="0.2">
      <c r="A186" s="8">
        <v>9000335</v>
      </c>
      <c r="B186" t="str">
        <f>VLOOKUP(A186,标准表!C:D,2,0)</f>
        <v>吴可佳</v>
      </c>
      <c r="C186" t="str">
        <f>VLOOKUP(A:A,标准表!C:M,11,0)</f>
        <v>财务经营部</v>
      </c>
      <c r="D186" t="str">
        <f>VLOOKUP($A:$A,标准表!C:E,3,0)</f>
        <v>130282198906250112</v>
      </c>
      <c r="E186" t="str">
        <f>VLOOKUP(A:A,'11月工资'!A:D,4,0)</f>
        <v>6217000180013503333</v>
      </c>
      <c r="F186" t="str">
        <f>VLOOKUP(A:A,'11月工资'!A:F,6,0)</f>
        <v>专业技术人员</v>
      </c>
      <c r="G186">
        <f>VLOOKUP(A:A,标准表!C:H,6,0)</f>
        <v>0</v>
      </c>
      <c r="H186">
        <f>VLOOKUP(A:A,标准表!C:I,7,0)</f>
        <v>0</v>
      </c>
      <c r="I186">
        <f>VLOOKUP(A:A,标准表!C:J,8,0)</f>
        <v>0</v>
      </c>
      <c r="J186">
        <f>VLOOKUP($A:$A,标准表!C:G,5,0)</f>
        <v>2.15</v>
      </c>
      <c r="K186"/>
      <c r="L186">
        <f>VLOOKUP(A:A,单位分配保留两位小数!B:I,8,0)</f>
        <v>3652.81</v>
      </c>
      <c r="M186">
        <f>_xlfn.IFNA(VLOOKUP(A:A,单位分配保留两位小数!B:J,9,0),0)</f>
        <v>0</v>
      </c>
      <c r="N186">
        <f>_xlfn.IFNA(VLOOKUP(A:A,单位分配保留两位小数!B:K,10,0),0)</f>
        <v>0</v>
      </c>
      <c r="O186">
        <f>ROUND(_xlfn.IFNA(VLOOKUP(A:A,单位分配保留两位小数!B:L,11,0),0),2)</f>
        <v>0</v>
      </c>
      <c r="P186"/>
      <c r="Q186">
        <f t="shared" si="16"/>
        <v>3652.81</v>
      </c>
      <c r="R186">
        <f>_xlfn.IFNA(VLOOKUP(A186,'11月工资'!A:AU,47,0),0)+Q186</f>
        <v>79031.7</v>
      </c>
      <c r="S186">
        <f>VLOOKUP(A:A,'11月工资'!A:AW,49,0)</f>
        <v>0</v>
      </c>
      <c r="T186">
        <f>VLOOKUP(A:A,'11月工资'!A:AZ,52,0)</f>
        <v>11000</v>
      </c>
      <c r="U186">
        <f>VLOOKUP(A:A,'11月工资'!A:BA,53,0)</f>
        <v>0</v>
      </c>
      <c r="V186">
        <f>VLOOKUP(A:A,'11月工资'!A:AX,50,0)</f>
        <v>0</v>
      </c>
      <c r="W186">
        <f>VLOOKUP(A:A,'11月工资'!A:AY,51,0)</f>
        <v>0</v>
      </c>
      <c r="X186">
        <f>VLOOKUP(A:A,'11月工资'!A:AV,48,0)</f>
        <v>55000</v>
      </c>
      <c r="Y186">
        <f>VLOOKUP(A:A,'11月工资'!A:BB,54,0)</f>
        <v>9406.7900000000009</v>
      </c>
      <c r="Z186" s="12">
        <f>ROUND(5*MAX(0,(R186-S186-T186-U186-V186-W186-X186-Y186)*{0.6;2;4;5;6;7;9}%-{0;504;3384;6384;10584;17184;36384}),2)</f>
        <v>108.75</v>
      </c>
      <c r="AB186" s="78">
        <f>VLOOKUP(A:A,'11月工资'!A:BI,61,0)</f>
        <v>140.22</v>
      </c>
      <c r="AC186" s="6">
        <f t="shared" si="17"/>
        <v>0</v>
      </c>
      <c r="AD186">
        <f t="shared" si="18"/>
        <v>3652.81</v>
      </c>
      <c r="AE186">
        <f>VLOOKUP(A:A,'10月奖金'!A:AC,29,0)</f>
        <v>0</v>
      </c>
      <c r="AF186" s="6">
        <f t="shared" si="19"/>
        <v>0</v>
      </c>
      <c r="AG186">
        <f>VLOOKUP(A:A,'10月奖金'!A:AD,30,0)</f>
        <v>3662.69</v>
      </c>
      <c r="AH186" s="6">
        <f t="shared" si="20"/>
        <v>-9.8800000000001091</v>
      </c>
      <c r="AI186">
        <f>VLOOKUP(A:A,单位分配保留两位小数!B:N,13,0)</f>
        <v>3652.81</v>
      </c>
      <c r="AJ186">
        <f t="shared" si="21"/>
        <v>0</v>
      </c>
      <c r="AK186">
        <f>_xlfn.IFNA(VLOOKUP(A:A,'11月工资'!A:AQ,43,0),0)</f>
        <v>0</v>
      </c>
      <c r="AL186">
        <f t="shared" si="22"/>
        <v>0</v>
      </c>
      <c r="AM186" s="6">
        <f t="shared" si="23"/>
        <v>3624.9099999999962</v>
      </c>
    </row>
    <row r="187" spans="1:39" x14ac:dyDescent="0.2">
      <c r="A187" s="7">
        <v>9000336</v>
      </c>
      <c r="B187" t="str">
        <f>VLOOKUP(A187,标准表!C:D,2,0)</f>
        <v>刘丹</v>
      </c>
      <c r="C187" t="str">
        <f>VLOOKUP(A:A,标准表!C:M,11,0)</f>
        <v>财务经营部</v>
      </c>
      <c r="D187" t="str">
        <f>VLOOKUP($A:$A,标准表!C:E,3,0)</f>
        <v>13020319820731242X</v>
      </c>
      <c r="E187" t="str">
        <f>VLOOKUP(A:A,'11月工资'!A:D,4,0)</f>
        <v>6217000180025137054</v>
      </c>
      <c r="F187" t="str">
        <f>VLOOKUP(A:A,'11月工资'!A:F,6,0)</f>
        <v>专业技术人员</v>
      </c>
      <c r="G187">
        <f>VLOOKUP(A:A,标准表!C:H,6,0)</f>
        <v>0</v>
      </c>
      <c r="H187">
        <f>VLOOKUP(A:A,标准表!C:I,7,0)</f>
        <v>0</v>
      </c>
      <c r="I187">
        <f>VLOOKUP(A:A,标准表!C:J,8,0)</f>
        <v>0</v>
      </c>
      <c r="J187">
        <f>VLOOKUP($A:$A,标准表!C:G,5,0)</f>
        <v>2.15</v>
      </c>
      <c r="L187">
        <f>VLOOKUP(A:A,单位分配保留两位小数!B:I,8,0)</f>
        <v>3652.81</v>
      </c>
      <c r="M187">
        <f>_xlfn.IFNA(VLOOKUP(A:A,单位分配保留两位小数!B:J,9,0),0)</f>
        <v>0</v>
      </c>
      <c r="N187">
        <f>_xlfn.IFNA(VLOOKUP(A:A,单位分配保留两位小数!B:K,10,0),0)</f>
        <v>0</v>
      </c>
      <c r="O187">
        <f>ROUND(_xlfn.IFNA(VLOOKUP(A:A,单位分配保留两位小数!B:L,11,0),0),2)</f>
        <v>0</v>
      </c>
      <c r="Q187">
        <f t="shared" si="16"/>
        <v>3652.81</v>
      </c>
      <c r="R187">
        <f>_xlfn.IFNA(VLOOKUP(A187,'11月工资'!A:AU,47,0),0)+Q187</f>
        <v>73298.98000000001</v>
      </c>
      <c r="S187">
        <f>VLOOKUP(A:A,'11月工资'!A:AW,49,0)</f>
        <v>5500</v>
      </c>
      <c r="T187">
        <f>VLOOKUP(A:A,'11月工资'!A:AZ,52,0)</f>
        <v>0</v>
      </c>
      <c r="U187">
        <f>VLOOKUP(A:A,'11月工资'!A:BA,53,0)</f>
        <v>0</v>
      </c>
      <c r="V187">
        <f>VLOOKUP(A:A,'11月工资'!A:AX,50,0)</f>
        <v>22000</v>
      </c>
      <c r="W187">
        <f>VLOOKUP(A:A,'11月工资'!A:AY,51,0)</f>
        <v>0</v>
      </c>
      <c r="X187">
        <f>VLOOKUP(A:A,'11月工资'!A:AV,48,0)</f>
        <v>55000</v>
      </c>
      <c r="Y187">
        <f>VLOOKUP(A:A,'11月工资'!A:BB,54,0)</f>
        <v>9359.61</v>
      </c>
      <c r="Z187" s="12">
        <f>ROUND(5*MAX(0,(R187-S187-T187-U187-V187-W187-X187-Y187)*{0.6;2;4;5;6;7;9}%-{0;504;3384;6384;10584;17184;36384}),2)</f>
        <v>0</v>
      </c>
      <c r="AB187" s="78">
        <f>VLOOKUP(A:A,'11月工资'!A:BI,61,0)</f>
        <v>0</v>
      </c>
      <c r="AC187" s="6">
        <f t="shared" si="17"/>
        <v>0</v>
      </c>
      <c r="AD187">
        <f t="shared" si="18"/>
        <v>3652.81</v>
      </c>
      <c r="AE187">
        <f>VLOOKUP(A:A,'10月奖金'!A:AC,29,0)</f>
        <v>0</v>
      </c>
      <c r="AF187" s="6">
        <f t="shared" si="19"/>
        <v>0</v>
      </c>
      <c r="AG187">
        <f>VLOOKUP(A:A,'10月奖金'!A:AD,30,0)</f>
        <v>3662.69</v>
      </c>
      <c r="AH187" s="6">
        <f t="shared" si="20"/>
        <v>-9.8800000000001091</v>
      </c>
      <c r="AI187">
        <f>VLOOKUP(A:A,单位分配保留两位小数!B:N,13,0)</f>
        <v>3652.81</v>
      </c>
      <c r="AJ187">
        <f t="shared" si="21"/>
        <v>0</v>
      </c>
      <c r="AK187">
        <f>_xlfn.IFNA(VLOOKUP(A:A,'11月工资'!A:AQ,43,0),0)</f>
        <v>0</v>
      </c>
      <c r="AL187">
        <f t="shared" si="22"/>
        <v>0</v>
      </c>
      <c r="AM187" s="6">
        <f t="shared" si="23"/>
        <v>-18560.62999999999</v>
      </c>
    </row>
    <row r="188" spans="1:39" x14ac:dyDescent="0.2">
      <c r="A188" s="7">
        <v>9000337</v>
      </c>
      <c r="B188" t="str">
        <f>VLOOKUP(A188,标准表!C:D,2,0)</f>
        <v>董广辉</v>
      </c>
      <c r="C188" t="str">
        <f>VLOOKUP(A:A,标准表!C:M,11,0)</f>
        <v>财务经营部</v>
      </c>
      <c r="D188" t="str">
        <f>VLOOKUP($A:$A,标准表!C:E,3,0)</f>
        <v>130206197608090033</v>
      </c>
      <c r="E188" t="str">
        <f>VLOOKUP(A:A,'11月工资'!A:D,4,0)</f>
        <v>6217000180022161693</v>
      </c>
      <c r="F188" t="str">
        <f>VLOOKUP(A:A,'11月工资'!A:F,6,0)</f>
        <v>经营管理-其他</v>
      </c>
      <c r="G188">
        <f>VLOOKUP(A:A,标准表!C:H,6,0)</f>
        <v>0</v>
      </c>
      <c r="H188">
        <f>VLOOKUP(A:A,标准表!C:I,7,0)</f>
        <v>0</v>
      </c>
      <c r="I188">
        <f>VLOOKUP(A:A,标准表!C:J,8,0)</f>
        <v>0</v>
      </c>
      <c r="J188">
        <f>VLOOKUP($A:$A,标准表!C:G,5,0)</f>
        <v>3.6</v>
      </c>
      <c r="L188">
        <f>VLOOKUP(A:A,单位分配保留两位小数!B:I,8,0)</f>
        <v>6116.33</v>
      </c>
      <c r="M188">
        <f>_xlfn.IFNA(VLOOKUP(A:A,单位分配保留两位小数!B:J,9,0),0)</f>
        <v>0</v>
      </c>
      <c r="N188">
        <f>_xlfn.IFNA(VLOOKUP(A:A,单位分配保留两位小数!B:K,10,0),0)</f>
        <v>0</v>
      </c>
      <c r="O188">
        <f>ROUND(_xlfn.IFNA(VLOOKUP(A:A,单位分配保留两位小数!B:L,11,0),0),2)</f>
        <v>0</v>
      </c>
      <c r="Q188">
        <f t="shared" si="16"/>
        <v>6116.33</v>
      </c>
      <c r="R188">
        <f>_xlfn.IFNA(VLOOKUP(A188,'11月工资'!A:AU,47,0),0)+Q188</f>
        <v>104213.66</v>
      </c>
      <c r="S188">
        <f>VLOOKUP(A:A,'11月工资'!A:AW,49,0)</f>
        <v>11000</v>
      </c>
      <c r="T188">
        <f>VLOOKUP(A:A,'11月工资'!A:AZ,52,0)</f>
        <v>0</v>
      </c>
      <c r="U188">
        <f>VLOOKUP(A:A,'11月工资'!A:BA,53,0)</f>
        <v>0</v>
      </c>
      <c r="V188">
        <f>VLOOKUP(A:A,'11月工资'!A:AX,50,0)</f>
        <v>11000</v>
      </c>
      <c r="W188">
        <f>VLOOKUP(A:A,'11月工资'!A:AY,51,0)</f>
        <v>0</v>
      </c>
      <c r="X188">
        <f>VLOOKUP(A:A,'11月工资'!A:AV,48,0)</f>
        <v>55000</v>
      </c>
      <c r="Y188">
        <f>VLOOKUP(A:A,'11月工资'!A:BB,54,0)</f>
        <v>14064.68</v>
      </c>
      <c r="Z188" s="12">
        <f>ROUND(5*MAX(0,(R188-S188-T188-U188-V188-W188-X188-Y188)*{0.6;2;4;5;6;7;9}%-{0;504;3384;6384;10584;17184;36384}),2)</f>
        <v>394.47</v>
      </c>
      <c r="AB188" s="78">
        <f>VLOOKUP(A:A,'11月工资'!A:BI,61,0)</f>
        <v>363.81</v>
      </c>
      <c r="AC188" s="6">
        <f t="shared" si="17"/>
        <v>30.66</v>
      </c>
      <c r="AD188">
        <f t="shared" si="18"/>
        <v>6085.67</v>
      </c>
      <c r="AE188">
        <f>VLOOKUP(A:A,'10月奖金'!A:AC,29,0)</f>
        <v>19.52</v>
      </c>
      <c r="AF188" s="6">
        <f t="shared" si="19"/>
        <v>11.14</v>
      </c>
      <c r="AG188">
        <f>VLOOKUP(A:A,'10月奖金'!A:AD,30,0)</f>
        <v>6113.3499999999995</v>
      </c>
      <c r="AH188" s="6">
        <f t="shared" si="20"/>
        <v>-27.679999999999382</v>
      </c>
      <c r="AI188">
        <f>VLOOKUP(A:A,单位分配保留两位小数!B:N,13,0)</f>
        <v>6116.33</v>
      </c>
      <c r="AJ188">
        <f t="shared" si="21"/>
        <v>0</v>
      </c>
      <c r="AK188">
        <f>_xlfn.IFNA(VLOOKUP(A:A,'11月工资'!A:AQ,43,0),0)</f>
        <v>0</v>
      </c>
      <c r="AL188">
        <f t="shared" si="22"/>
        <v>30.66</v>
      </c>
      <c r="AM188" s="6">
        <f t="shared" si="23"/>
        <v>13148.980000000003</v>
      </c>
    </row>
    <row r="189" spans="1:39" x14ac:dyDescent="0.2">
      <c r="A189" s="7">
        <v>9000339</v>
      </c>
      <c r="B189" t="str">
        <f>VLOOKUP(A189,标准表!C:D,2,0)</f>
        <v>谢建新</v>
      </c>
      <c r="C189" t="str">
        <f>VLOOKUP(A:A,标准表!C:M,11,0)</f>
        <v>动力部</v>
      </c>
      <c r="D189" t="str">
        <f>VLOOKUP($A:$A,标准表!C:E,3,0)</f>
        <v>130105196802090938</v>
      </c>
      <c r="E189" t="str">
        <f>VLOOKUP(A:A,'11月工资'!A:D,4,0)</f>
        <v>6217000180031744414</v>
      </c>
      <c r="F189" t="str">
        <f>VLOOKUP(A:A,'11月工资'!A:F,6,0)</f>
        <v>经营管理-其他</v>
      </c>
      <c r="G189">
        <f>VLOOKUP(A:A,标准表!C:H,6,0)</f>
        <v>0</v>
      </c>
      <c r="H189">
        <f>VLOOKUP(A:A,标准表!C:I,7,0)</f>
        <v>0</v>
      </c>
      <c r="I189">
        <f>VLOOKUP(A:A,标准表!C:J,8,0)</f>
        <v>0</v>
      </c>
      <c r="J189">
        <f>VLOOKUP($A:$A,标准表!C:G,5,0)</f>
        <v>4.5</v>
      </c>
      <c r="L189">
        <f>VLOOKUP(A:A,单位分配保留两位小数!B:I,8,0)</f>
        <v>7751.56</v>
      </c>
      <c r="M189">
        <f>_xlfn.IFNA(VLOOKUP(A:A,单位分配保留两位小数!B:J,9,0),0)</f>
        <v>0</v>
      </c>
      <c r="N189">
        <f>_xlfn.IFNA(VLOOKUP(A:A,单位分配保留两位小数!B:K,10,0),0)</f>
        <v>0</v>
      </c>
      <c r="O189">
        <f>ROUND(_xlfn.IFNA(VLOOKUP(A:A,单位分配保留两位小数!B:L,11,0),0),2)</f>
        <v>100</v>
      </c>
      <c r="Q189">
        <f t="shared" si="16"/>
        <v>7651.56</v>
      </c>
      <c r="R189">
        <f>_xlfn.IFNA(VLOOKUP(A189,'11月工资'!A:AU,47,0),0)+Q189</f>
        <v>127900.91</v>
      </c>
      <c r="S189">
        <f>VLOOKUP(A:A,'11月工资'!A:AW,49,0)</f>
        <v>22000</v>
      </c>
      <c r="T189">
        <f>VLOOKUP(A:A,'11月工资'!A:AZ,52,0)</f>
        <v>0</v>
      </c>
      <c r="U189">
        <f>VLOOKUP(A:A,'11月工资'!A:BA,53,0)</f>
        <v>0</v>
      </c>
      <c r="V189">
        <f>VLOOKUP(A:A,'11月工资'!A:AX,50,0)</f>
        <v>11000</v>
      </c>
      <c r="W189">
        <f>VLOOKUP(A:A,'11月工资'!A:AY,51,0)</f>
        <v>0</v>
      </c>
      <c r="X189">
        <f>VLOOKUP(A:A,'11月工资'!A:AV,48,0)</f>
        <v>55000</v>
      </c>
      <c r="Y189">
        <f>VLOOKUP(A:A,'11月工资'!A:BB,54,0)</f>
        <v>21692.47</v>
      </c>
      <c r="Z189" s="12">
        <f>ROUND(5*MAX(0,(R189-S189-T189-U189-V189-W189-X189-Y189)*{0.6;2;4;5;6;7;9}%-{0;504;3384;6384;10584;17184;36384}),2)</f>
        <v>546.25</v>
      </c>
      <c r="AB189" s="78">
        <f>VLOOKUP(A:A,'11月工资'!A:BI,61,0)</f>
        <v>495.92</v>
      </c>
      <c r="AC189" s="6">
        <f t="shared" si="17"/>
        <v>50.33</v>
      </c>
      <c r="AD189">
        <f t="shared" si="18"/>
        <v>7601.2300000000005</v>
      </c>
      <c r="AE189">
        <f>VLOOKUP(A:A,'10月奖金'!A:AC,29,0)</f>
        <v>56.16</v>
      </c>
      <c r="AF189" s="6">
        <f t="shared" si="19"/>
        <v>-5.8299999999999983</v>
      </c>
      <c r="AG189">
        <f>VLOOKUP(A:A,'10月奖金'!A:AD,30,0)</f>
        <v>7659.58</v>
      </c>
      <c r="AH189" s="6">
        <f t="shared" si="20"/>
        <v>-58.349999999999454</v>
      </c>
      <c r="AI189">
        <f>VLOOKUP(A:A,单位分配保留两位小数!B:N,13,0)</f>
        <v>7651.56</v>
      </c>
      <c r="AJ189">
        <f t="shared" si="21"/>
        <v>0</v>
      </c>
      <c r="AK189">
        <f>_xlfn.IFNA(VLOOKUP(A:A,'11月工资'!A:AQ,43,0),0)</f>
        <v>0</v>
      </c>
      <c r="AL189">
        <f t="shared" si="22"/>
        <v>50.33</v>
      </c>
      <c r="AM189" s="6">
        <f t="shared" si="23"/>
        <v>18208.440000000002</v>
      </c>
    </row>
    <row r="190" spans="1:39" x14ac:dyDescent="0.2">
      <c r="A190" s="7">
        <v>9000340</v>
      </c>
      <c r="B190" t="str">
        <f>VLOOKUP(A190,标准表!C:D,2,0)</f>
        <v>季宇峰</v>
      </c>
      <c r="C190" t="str">
        <f>VLOOKUP(A:A,标准表!C:M,11,0)</f>
        <v>动力部</v>
      </c>
      <c r="D190" t="str">
        <f>VLOOKUP($A:$A,标准表!C:E,3,0)</f>
        <v>130202197303100039</v>
      </c>
      <c r="E190" t="str">
        <f>VLOOKUP(A:A,'11月工资'!A:D,4,0)</f>
        <v>6217000180008289831</v>
      </c>
      <c r="F190" t="str">
        <f>VLOOKUP(A:A,'11月工资'!A:F,6,0)</f>
        <v>经营管理-其他</v>
      </c>
      <c r="G190">
        <f>VLOOKUP(A:A,标准表!C:H,6,0)</f>
        <v>0</v>
      </c>
      <c r="H190">
        <f>VLOOKUP(A:A,标准表!C:I,7,0)</f>
        <v>0</v>
      </c>
      <c r="I190">
        <f>VLOOKUP(A:A,标准表!C:J,8,0)</f>
        <v>0</v>
      </c>
      <c r="J190">
        <f>VLOOKUP($A:$A,标准表!C:G,5,0)</f>
        <v>3.6</v>
      </c>
      <c r="L190">
        <f>VLOOKUP(A:A,单位分配保留两位小数!B:I,8,0)</f>
        <v>6133.27</v>
      </c>
      <c r="M190">
        <f>_xlfn.IFNA(VLOOKUP(A:A,单位分配保留两位小数!B:J,9,0),0)</f>
        <v>0</v>
      </c>
      <c r="N190">
        <f>_xlfn.IFNA(VLOOKUP(A:A,单位分配保留两位小数!B:K,10,0),0)</f>
        <v>0</v>
      </c>
      <c r="O190">
        <f>ROUND(_xlfn.IFNA(VLOOKUP(A:A,单位分配保留两位小数!B:L,11,0),0),2)</f>
        <v>350</v>
      </c>
      <c r="Q190">
        <f t="shared" si="16"/>
        <v>5783.27</v>
      </c>
      <c r="R190">
        <f>_xlfn.IFNA(VLOOKUP(A190,'11月工资'!A:AU,47,0),0)+Q190</f>
        <v>114987.31</v>
      </c>
      <c r="S190">
        <f>VLOOKUP(A:A,'11月工资'!A:AW,49,0)</f>
        <v>11000</v>
      </c>
      <c r="T190">
        <f>VLOOKUP(A:A,'11月工资'!A:AZ,52,0)</f>
        <v>11000</v>
      </c>
      <c r="U190">
        <f>VLOOKUP(A:A,'11月工资'!A:BA,53,0)</f>
        <v>0</v>
      </c>
      <c r="V190">
        <f>VLOOKUP(A:A,'11月工资'!A:AX,50,0)</f>
        <v>11000</v>
      </c>
      <c r="W190">
        <f>VLOOKUP(A:A,'11月工资'!A:AY,51,0)</f>
        <v>0</v>
      </c>
      <c r="X190">
        <f>VLOOKUP(A:A,'11月工资'!A:AV,48,0)</f>
        <v>55000</v>
      </c>
      <c r="Y190">
        <f>VLOOKUP(A:A,'11月工资'!A:BB,54,0)</f>
        <v>17946.21</v>
      </c>
      <c r="Z190" s="12">
        <f>ROUND(5*MAX(0,(R190-S190-T190-U190-V190-W190-X190-Y190)*{0.6;2;4;5;6;7;9}%-{0;504;3384;6384;10584;17184;36384}),2)</f>
        <v>271.23</v>
      </c>
      <c r="AB190" s="78">
        <f>VLOOKUP(A:A,'11月工资'!A:BI,61,0)</f>
        <v>280.33</v>
      </c>
      <c r="AC190" s="6">
        <f t="shared" si="17"/>
        <v>0</v>
      </c>
      <c r="AD190">
        <f t="shared" si="18"/>
        <v>5783.27</v>
      </c>
      <c r="AE190">
        <f>VLOOKUP(A:A,'10月奖金'!A:AC,29,0)</f>
        <v>1.62</v>
      </c>
      <c r="AF190" s="6">
        <f t="shared" si="19"/>
        <v>-1.62</v>
      </c>
      <c r="AG190">
        <f>VLOOKUP(A:A,'10月奖金'!A:AD,30,0)</f>
        <v>5913.67</v>
      </c>
      <c r="AH190" s="6">
        <f t="shared" si="20"/>
        <v>-130.39999999999964</v>
      </c>
      <c r="AI190">
        <f>VLOOKUP(A:A,单位分配保留两位小数!B:N,13,0)</f>
        <v>5783.27</v>
      </c>
      <c r="AJ190">
        <f t="shared" si="21"/>
        <v>0</v>
      </c>
      <c r="AK190">
        <f>_xlfn.IFNA(VLOOKUP(A:A,'11月工资'!A:AQ,43,0),0)</f>
        <v>0</v>
      </c>
      <c r="AL190">
        <f t="shared" si="22"/>
        <v>0</v>
      </c>
      <c r="AM190" s="6">
        <f t="shared" si="23"/>
        <v>9041.0999999999985</v>
      </c>
    </row>
    <row r="191" spans="1:39" x14ac:dyDescent="0.2">
      <c r="A191" s="7">
        <v>9000341</v>
      </c>
      <c r="B191" t="str">
        <f>VLOOKUP(A191,标准表!C:D,2,0)</f>
        <v>李静</v>
      </c>
      <c r="C191" t="str">
        <f>VLOOKUP(A:A,标准表!C:M,11,0)</f>
        <v>动力部</v>
      </c>
      <c r="D191" t="str">
        <f>VLOOKUP($A:$A,标准表!C:E,3,0)</f>
        <v>130204197010151812</v>
      </c>
      <c r="E191" t="str">
        <f>VLOOKUP(A:A,'11月工资'!A:D,4,0)</f>
        <v>6217000180031735313</v>
      </c>
      <c r="F191" t="str">
        <f>VLOOKUP(A:A,'11月工资'!A:F,6,0)</f>
        <v>经营管理-其他</v>
      </c>
      <c r="G191">
        <f>VLOOKUP(A:A,标准表!C:H,6,0)</f>
        <v>0</v>
      </c>
      <c r="H191">
        <f>VLOOKUP(A:A,标准表!C:I,7,0)</f>
        <v>0</v>
      </c>
      <c r="I191">
        <f>VLOOKUP(A:A,标准表!C:J,8,0)</f>
        <v>0</v>
      </c>
      <c r="J191">
        <f>VLOOKUP($A:$A,标准表!C:G,5,0)</f>
        <v>4.5</v>
      </c>
      <c r="L191">
        <f>VLOOKUP(A:A,单位分配保留两位小数!B:I,8,0)</f>
        <v>7574.73</v>
      </c>
      <c r="M191">
        <f>_xlfn.IFNA(VLOOKUP(A:A,单位分配保留两位小数!B:J,9,0),0)</f>
        <v>0</v>
      </c>
      <c r="N191">
        <f>_xlfn.IFNA(VLOOKUP(A:A,单位分配保留两位小数!B:K,10,0),0)</f>
        <v>0</v>
      </c>
      <c r="O191">
        <f>ROUND(_xlfn.IFNA(VLOOKUP(A:A,单位分配保留两位小数!B:L,11,0),0),2)</f>
        <v>65</v>
      </c>
      <c r="Q191">
        <f t="shared" si="16"/>
        <v>7509.73</v>
      </c>
      <c r="R191">
        <f>_xlfn.IFNA(VLOOKUP(A191,'11月工资'!A:AU,47,0),0)+Q191</f>
        <v>122321.72</v>
      </c>
      <c r="S191">
        <f>VLOOKUP(A:A,'11月工资'!A:AW,49,0)</f>
        <v>0</v>
      </c>
      <c r="T191">
        <f>VLOOKUP(A:A,'11月工资'!A:AZ,52,0)</f>
        <v>0</v>
      </c>
      <c r="U191">
        <f>VLOOKUP(A:A,'11月工资'!A:BA,53,0)</f>
        <v>0</v>
      </c>
      <c r="V191">
        <f>VLOOKUP(A:A,'11月工资'!A:AX,50,0)</f>
        <v>0</v>
      </c>
      <c r="W191">
        <f>VLOOKUP(A:A,'11月工资'!A:AY,51,0)</f>
        <v>0</v>
      </c>
      <c r="X191">
        <f>VLOOKUP(A:A,'11月工资'!A:AV,48,0)</f>
        <v>55000</v>
      </c>
      <c r="Y191">
        <f>VLOOKUP(A:A,'11月工资'!A:BB,54,0)</f>
        <v>18007.580000000002</v>
      </c>
      <c r="Z191" s="12">
        <f>ROUND(5*MAX(0,(R191-S191-T191-U191-V191-W191-X191-Y191)*{0.6;2;4;5;6;7;9}%-{0;504;3384;6384;10584;17184;36384}),2)</f>
        <v>2411.41</v>
      </c>
      <c r="AB191" s="78">
        <f>VLOOKUP(A:A,'11月工资'!A:BI,61,0)</f>
        <v>1920.61</v>
      </c>
      <c r="AC191" s="6">
        <f t="shared" si="17"/>
        <v>490.8</v>
      </c>
      <c r="AD191">
        <f t="shared" si="18"/>
        <v>7018.9299999999994</v>
      </c>
      <c r="AE191">
        <f>VLOOKUP(A:A,'10月奖金'!A:AC,29,0)</f>
        <v>485.66</v>
      </c>
      <c r="AF191" s="6">
        <f t="shared" si="19"/>
        <v>5.1399999999999864</v>
      </c>
      <c r="AG191">
        <f>VLOOKUP(A:A,'10月奖金'!A:AD,30,0)</f>
        <v>6901.08</v>
      </c>
      <c r="AH191" s="6">
        <f t="shared" si="20"/>
        <v>117.84999999999945</v>
      </c>
      <c r="AI191">
        <f>VLOOKUP(A:A,单位分配保留两位小数!B:N,13,0)</f>
        <v>7509.73</v>
      </c>
      <c r="AJ191">
        <f t="shared" si="21"/>
        <v>0</v>
      </c>
      <c r="AK191">
        <f>_xlfn.IFNA(VLOOKUP(A:A,'11月工资'!A:AQ,43,0),0)</f>
        <v>0</v>
      </c>
      <c r="AL191">
        <f t="shared" si="22"/>
        <v>490.8</v>
      </c>
      <c r="AM191" s="6">
        <f t="shared" si="23"/>
        <v>49314.14</v>
      </c>
    </row>
    <row r="192" spans="1:39" x14ac:dyDescent="0.2">
      <c r="A192" s="7">
        <v>9000343</v>
      </c>
      <c r="B192" t="str">
        <f>VLOOKUP(A192,标准表!C:D,2,0)</f>
        <v>李立勋</v>
      </c>
      <c r="C192" t="str">
        <f>VLOOKUP(A:A,标准表!C:M,11,0)</f>
        <v>技术创新部</v>
      </c>
      <c r="D192" t="str">
        <f>VLOOKUP($A:$A,标准表!C:E,3,0)</f>
        <v>210321198201162019</v>
      </c>
      <c r="E192" t="str">
        <f>VLOOKUP(A:A,'11月工资'!A:D,4,0)</f>
        <v>6217000180032387981</v>
      </c>
      <c r="F192" t="str">
        <f>VLOOKUP(A:A,'11月工资'!A:F,6,0)</f>
        <v>专业技术人员</v>
      </c>
      <c r="G192">
        <f>VLOOKUP(A:A,标准表!C:H,6,0)</f>
        <v>0</v>
      </c>
      <c r="H192">
        <f>VLOOKUP(A:A,标准表!C:I,7,0)</f>
        <v>7253</v>
      </c>
      <c r="I192">
        <f>VLOOKUP(A:A,标准表!C:J,8,0)</f>
        <v>0</v>
      </c>
      <c r="J192">
        <f>VLOOKUP($A:$A,标准表!C:G,5,0)</f>
        <v>0</v>
      </c>
      <c r="L192">
        <f>VLOOKUP(A:A,单位分配保留两位小数!B:I,8,0)</f>
        <v>7253</v>
      </c>
      <c r="M192">
        <f>_xlfn.IFNA(VLOOKUP(A:A,单位分配保留两位小数!B:J,9,0),0)</f>
        <v>0</v>
      </c>
      <c r="N192">
        <f>_xlfn.IFNA(VLOOKUP(A:A,单位分配保留两位小数!B:K,10,0),0)</f>
        <v>0</v>
      </c>
      <c r="O192">
        <f>ROUND(_xlfn.IFNA(VLOOKUP(A:A,单位分配保留两位小数!B:L,11,0),0),2)</f>
        <v>0</v>
      </c>
      <c r="Q192">
        <f t="shared" si="16"/>
        <v>7253</v>
      </c>
      <c r="R192">
        <f>_xlfn.IFNA(VLOOKUP(A192,'11月工资'!A:AU,47,0),0)+Q192</f>
        <v>121453.4</v>
      </c>
      <c r="S192">
        <f>VLOOKUP(A:A,'11月工资'!A:AW,49,0)</f>
        <v>11000</v>
      </c>
      <c r="T192">
        <f>VLOOKUP(A:A,'11月工资'!A:AZ,52,0)</f>
        <v>0</v>
      </c>
      <c r="U192">
        <f>VLOOKUP(A:A,'11月工资'!A:BA,53,0)</f>
        <v>7700</v>
      </c>
      <c r="V192">
        <f>VLOOKUP(A:A,'11月工资'!A:AX,50,0)</f>
        <v>11000</v>
      </c>
      <c r="W192">
        <f>VLOOKUP(A:A,'11月工资'!A:AY,51,0)</f>
        <v>0</v>
      </c>
      <c r="X192">
        <f>VLOOKUP(A:A,'11月工资'!A:AV,48,0)</f>
        <v>55000</v>
      </c>
      <c r="Y192">
        <f>VLOOKUP(A:A,'11月工资'!A:BB,54,0)</f>
        <v>23486.36</v>
      </c>
      <c r="Z192" s="12">
        <f>ROUND(5*MAX(0,(R192-S192-T192-U192-V192-W192-X192-Y192)*{0.6;2;4;5;6;7;9}%-{0;504;3384;6384;10584;17184;36384}),2)</f>
        <v>398.01</v>
      </c>
      <c r="AB192" s="78">
        <f>VLOOKUP(A:A,'11月工资'!A:BI,61,0)</f>
        <v>346.05</v>
      </c>
      <c r="AC192" s="6">
        <f t="shared" si="17"/>
        <v>51.96</v>
      </c>
      <c r="AD192">
        <f t="shared" si="18"/>
        <v>7201.04</v>
      </c>
      <c r="AE192">
        <f>VLOOKUP(A:A,'10月奖金'!A:AC,29,0)</f>
        <v>21.11</v>
      </c>
      <c r="AF192" s="6">
        <f t="shared" si="19"/>
        <v>30.85</v>
      </c>
      <c r="AG192">
        <f>VLOOKUP(A:A,'10月奖金'!A:AD,30,0)</f>
        <v>7231.89</v>
      </c>
      <c r="AH192" s="6">
        <f t="shared" si="20"/>
        <v>-30.850000000000364</v>
      </c>
      <c r="AI192">
        <f>VLOOKUP(A:A,单位分配保留两位小数!B:N,13,0)</f>
        <v>7253</v>
      </c>
      <c r="AJ192">
        <f t="shared" si="21"/>
        <v>0</v>
      </c>
      <c r="AK192">
        <f>_xlfn.IFNA(VLOOKUP(A:A,'11月工资'!A:AQ,43,0),0)</f>
        <v>0</v>
      </c>
      <c r="AL192">
        <f t="shared" si="22"/>
        <v>51.96</v>
      </c>
      <c r="AM192" s="6">
        <f t="shared" si="23"/>
        <v>13267.039999999994</v>
      </c>
    </row>
    <row r="193" spans="1:39" x14ac:dyDescent="0.2">
      <c r="A193" s="7">
        <v>9000344</v>
      </c>
      <c r="B193" t="str">
        <f>VLOOKUP(A193,标准表!C:D,2,0)</f>
        <v>周良旭</v>
      </c>
      <c r="C193" t="str">
        <f>VLOOKUP(A:A,标准表!C:M,11,0)</f>
        <v>动力部</v>
      </c>
      <c r="D193" t="str">
        <f>VLOOKUP($A:$A,标准表!C:E,3,0)</f>
        <v>130604197002051215</v>
      </c>
      <c r="E193" t="str">
        <f>VLOOKUP(A:A,'11月工资'!A:D,4,0)</f>
        <v>6217000180031735321</v>
      </c>
      <c r="F193" t="str">
        <f>VLOOKUP(A:A,'11月工资'!A:F,6,0)</f>
        <v>经营管理-其他</v>
      </c>
      <c r="G193">
        <f>VLOOKUP(A:A,标准表!C:H,6,0)</f>
        <v>0</v>
      </c>
      <c r="H193">
        <f>VLOOKUP(A:A,标准表!C:I,7,0)</f>
        <v>0</v>
      </c>
      <c r="I193">
        <f>VLOOKUP(A:A,标准表!C:J,8,0)</f>
        <v>0</v>
      </c>
      <c r="J193">
        <f>VLOOKUP($A:$A,标准表!C:G,5,0)</f>
        <v>4.5</v>
      </c>
      <c r="L193">
        <f>VLOOKUP(A:A,单位分配保留两位小数!B:I,8,0)</f>
        <v>7674.43</v>
      </c>
      <c r="M193">
        <f>_xlfn.IFNA(VLOOKUP(A:A,单位分配保留两位小数!B:J,9,0),0)</f>
        <v>0</v>
      </c>
      <c r="N193">
        <f>_xlfn.IFNA(VLOOKUP(A:A,单位分配保留两位小数!B:K,10,0),0)</f>
        <v>0</v>
      </c>
      <c r="O193">
        <f>ROUND(_xlfn.IFNA(VLOOKUP(A:A,单位分配保留两位小数!B:L,11,0),0),2)</f>
        <v>0</v>
      </c>
      <c r="Q193">
        <f t="shared" si="16"/>
        <v>7674.43</v>
      </c>
      <c r="R193">
        <f>_xlfn.IFNA(VLOOKUP(A193,'11月工资'!A:AU,47,0),0)+Q193</f>
        <v>127422.23999999999</v>
      </c>
      <c r="S193">
        <f>VLOOKUP(A:A,'11月工资'!A:AW,49,0)</f>
        <v>11000</v>
      </c>
      <c r="T193">
        <f>VLOOKUP(A:A,'11月工资'!A:AZ,52,0)</f>
        <v>0</v>
      </c>
      <c r="U193">
        <f>VLOOKUP(A:A,'11月工资'!A:BA,53,0)</f>
        <v>0</v>
      </c>
      <c r="V193">
        <f>VLOOKUP(A:A,'11月工资'!A:AX,50,0)</f>
        <v>0</v>
      </c>
      <c r="W193">
        <f>VLOOKUP(A:A,'11月工资'!A:AY,51,0)</f>
        <v>0</v>
      </c>
      <c r="X193">
        <f>VLOOKUP(A:A,'11月工资'!A:AV,48,0)</f>
        <v>55000</v>
      </c>
      <c r="Y193">
        <f>VLOOKUP(A:A,'11月工资'!A:BB,54,0)</f>
        <v>21352.6</v>
      </c>
      <c r="Z193" s="12">
        <f>ROUND(5*MAX(0,(R193-S193-T193-U193-V193-W193-X193-Y193)*{0.6;2;4;5;6;7;9}%-{0;504;3384;6384;10584;17184;36384}),2)</f>
        <v>1486.96</v>
      </c>
      <c r="AB193" s="78">
        <f>VLOOKUP(A:A,'11月工资'!A:BI,61,0)</f>
        <v>1118.4100000000001</v>
      </c>
      <c r="AC193" s="6">
        <f t="shared" si="17"/>
        <v>368.55</v>
      </c>
      <c r="AD193">
        <f t="shared" si="18"/>
        <v>7305.88</v>
      </c>
      <c r="AE193">
        <f>VLOOKUP(A:A,'10月奖金'!A:AC,29,0)</f>
        <v>140.13999999999999</v>
      </c>
      <c r="AF193" s="6">
        <f t="shared" si="19"/>
        <v>228.41000000000003</v>
      </c>
      <c r="AG193">
        <f>VLOOKUP(A:A,'10月奖金'!A:AD,30,0)</f>
        <v>7498.86</v>
      </c>
      <c r="AH193" s="6">
        <f t="shared" si="20"/>
        <v>-192.97999999999956</v>
      </c>
      <c r="AI193">
        <f>VLOOKUP(A:A,单位分配保留两位小数!B:N,13,0)</f>
        <v>7674.43</v>
      </c>
      <c r="AJ193">
        <f t="shared" si="21"/>
        <v>0</v>
      </c>
      <c r="AK193">
        <f>_xlfn.IFNA(VLOOKUP(A:A,'11月工资'!A:AQ,43,0),0)</f>
        <v>0</v>
      </c>
      <c r="AL193">
        <f t="shared" si="22"/>
        <v>368.55</v>
      </c>
      <c r="AM193" s="6">
        <f t="shared" si="23"/>
        <v>40069.639999999992</v>
      </c>
    </row>
    <row r="194" spans="1:39" x14ac:dyDescent="0.2">
      <c r="A194" s="7">
        <v>9000345</v>
      </c>
      <c r="B194" t="str">
        <f>VLOOKUP(A194,标准表!C:D,2,0)</f>
        <v>吴广元</v>
      </c>
      <c r="C194" t="str">
        <f>VLOOKUP(A:A,标准表!C:M,11,0)</f>
        <v>动力部</v>
      </c>
      <c r="D194" t="str">
        <f>VLOOKUP($A:$A,标准表!C:E,3,0)</f>
        <v>130203196108212117</v>
      </c>
      <c r="E194" t="str">
        <f>VLOOKUP(A:A,'11月工资'!A:D,4,0)</f>
        <v>0180409980130605967</v>
      </c>
      <c r="F194" t="str">
        <f>VLOOKUP(A:A,'11月工资'!A:F,6,0)</f>
        <v>专业技术人员</v>
      </c>
      <c r="G194">
        <f>VLOOKUP(A:A,标准表!C:H,6,0)</f>
        <v>0</v>
      </c>
      <c r="H194">
        <f>VLOOKUP(A:A,标准表!C:I,7,0)</f>
        <v>7253</v>
      </c>
      <c r="I194">
        <f>VLOOKUP(A:A,标准表!C:J,8,0)</f>
        <v>0</v>
      </c>
      <c r="J194">
        <f>VLOOKUP($A:$A,标准表!C:G,5,0)</f>
        <v>0</v>
      </c>
      <c r="L194">
        <f>VLOOKUP(A:A,单位分配保留两位小数!B:I,8,0)</f>
        <v>7160.52</v>
      </c>
      <c r="M194">
        <f>_xlfn.IFNA(VLOOKUP(A:A,单位分配保留两位小数!B:J,9,0),0)</f>
        <v>0</v>
      </c>
      <c r="N194">
        <f>_xlfn.IFNA(VLOOKUP(A:A,单位分配保留两位小数!B:K,10,0),0)</f>
        <v>0</v>
      </c>
      <c r="O194">
        <f>ROUND(_xlfn.IFNA(VLOOKUP(A:A,单位分配保留两位小数!B:L,11,0),0),2)</f>
        <v>0</v>
      </c>
      <c r="Q194">
        <f t="shared" si="16"/>
        <v>7160.52</v>
      </c>
      <c r="R194">
        <f>_xlfn.IFNA(VLOOKUP(A194,'11月工资'!A:AU,47,0),0)+Q194</f>
        <v>123764.97</v>
      </c>
      <c r="S194">
        <f>VLOOKUP(A:A,'11月工资'!A:AW,49,0)</f>
        <v>0</v>
      </c>
      <c r="T194">
        <f>VLOOKUP(A:A,'11月工资'!A:AZ,52,0)</f>
        <v>0</v>
      </c>
      <c r="U194">
        <f>VLOOKUP(A:A,'11月工资'!A:BA,53,0)</f>
        <v>0</v>
      </c>
      <c r="V194">
        <f>VLOOKUP(A:A,'11月工资'!A:AX,50,0)</f>
        <v>0</v>
      </c>
      <c r="W194">
        <f>VLOOKUP(A:A,'11月工资'!A:AY,51,0)</f>
        <v>0</v>
      </c>
      <c r="X194">
        <f>VLOOKUP(A:A,'11月工资'!A:AV,48,0)</f>
        <v>55000</v>
      </c>
      <c r="Y194">
        <f>VLOOKUP(A:A,'11月工资'!A:BB,54,0)</f>
        <v>28722.55</v>
      </c>
      <c r="Z194" s="12">
        <f>ROUND(5*MAX(0,(R194-S194-T194-U194-V194-W194-X194-Y194)*{0.6;2;4;5;6;7;9}%-{0;504;3384;6384;10584;17184;36384}),2)</f>
        <v>1484.24</v>
      </c>
      <c r="AB194" s="78">
        <f>VLOOKUP(A:A,'11月工资'!A:BI,61,0)</f>
        <v>1115.83</v>
      </c>
      <c r="AC194" s="6">
        <f t="shared" si="17"/>
        <v>368.41</v>
      </c>
      <c r="AD194">
        <f t="shared" si="18"/>
        <v>6792.1100000000006</v>
      </c>
      <c r="AE194">
        <f>VLOOKUP(A:A,'10月奖金'!A:AC,29,0)</f>
        <v>131.18</v>
      </c>
      <c r="AF194" s="6">
        <f t="shared" si="19"/>
        <v>237.23000000000002</v>
      </c>
      <c r="AG194">
        <f>VLOOKUP(A:A,'10月奖金'!A:AD,30,0)</f>
        <v>6880.66</v>
      </c>
      <c r="AH194" s="6">
        <f t="shared" si="20"/>
        <v>-88.549999999999272</v>
      </c>
      <c r="AI194">
        <f>VLOOKUP(A:A,单位分配保留两位小数!B:N,13,0)</f>
        <v>7160.52</v>
      </c>
      <c r="AJ194">
        <f t="shared" si="21"/>
        <v>0</v>
      </c>
      <c r="AK194">
        <f>_xlfn.IFNA(VLOOKUP(A:A,'11月工资'!A:AQ,43,0),0)</f>
        <v>0</v>
      </c>
      <c r="AL194">
        <f t="shared" si="22"/>
        <v>368.41</v>
      </c>
      <c r="AM194" s="6">
        <f t="shared" si="23"/>
        <v>40042.42</v>
      </c>
    </row>
    <row r="195" spans="1:39" x14ac:dyDescent="0.2">
      <c r="A195" s="7">
        <v>9000347</v>
      </c>
      <c r="B195" t="str">
        <f>VLOOKUP(A195,标准表!C:D,2,0)</f>
        <v>牛国强</v>
      </c>
      <c r="C195" t="str">
        <f>VLOOKUP(A:A,标准表!C:M,11,0)</f>
        <v>动力部</v>
      </c>
      <c r="D195" t="str">
        <f>VLOOKUP($A:$A,标准表!C:E,3,0)</f>
        <v>132435197110110310</v>
      </c>
      <c r="E195" t="str">
        <f>VLOOKUP(A:A,'11月工资'!A:D,4,0)</f>
        <v>6217000180024090940</v>
      </c>
      <c r="F195" t="str">
        <f>VLOOKUP(A:A,'11月工资'!A:F,6,0)</f>
        <v>经营管理-中层</v>
      </c>
      <c r="G195">
        <f>VLOOKUP(A:A,标准表!C:H,6,0)</f>
        <v>9066</v>
      </c>
      <c r="H195">
        <f>VLOOKUP(A:A,标准表!C:I,7,0)</f>
        <v>0</v>
      </c>
      <c r="I195">
        <f>VLOOKUP(A:A,标准表!C:J,8,0)</f>
        <v>0</v>
      </c>
      <c r="J195">
        <f>VLOOKUP($A:$A,标准表!C:G,5,0)</f>
        <v>0</v>
      </c>
      <c r="L195">
        <f>VLOOKUP(A:A,单位分配保留两位小数!B:I,8,0)</f>
        <v>8935.9</v>
      </c>
      <c r="M195">
        <f>_xlfn.IFNA(VLOOKUP(A:A,单位分配保留两位小数!B:J,9,0),0)</f>
        <v>0</v>
      </c>
      <c r="N195">
        <f>_xlfn.IFNA(VLOOKUP(A:A,单位分配保留两位小数!B:K,10,0),0)</f>
        <v>0</v>
      </c>
      <c r="O195">
        <f>ROUND(_xlfn.IFNA(VLOOKUP(A:A,单位分配保留两位小数!B:L,11,0),0),2)</f>
        <v>0</v>
      </c>
      <c r="Q195">
        <f t="shared" ref="Q195:Q258" si="24">L195+M195+N195-O195</f>
        <v>8935.9</v>
      </c>
      <c r="R195">
        <f>_xlfn.IFNA(VLOOKUP(A195,'11月工资'!A:AU,47,0),0)+Q195</f>
        <v>178524.13</v>
      </c>
      <c r="S195">
        <f>VLOOKUP(A:A,'11月工资'!A:AW,49,0)</f>
        <v>11000</v>
      </c>
      <c r="T195">
        <f>VLOOKUP(A:A,'11月工资'!A:AZ,52,0)</f>
        <v>0</v>
      </c>
      <c r="U195">
        <f>VLOOKUP(A:A,'11月工资'!A:BA,53,0)</f>
        <v>0</v>
      </c>
      <c r="V195">
        <f>VLOOKUP(A:A,'11月工资'!A:AX,50,0)</f>
        <v>11000</v>
      </c>
      <c r="W195">
        <f>VLOOKUP(A:A,'11月工资'!A:AY,51,0)</f>
        <v>0</v>
      </c>
      <c r="X195">
        <f>VLOOKUP(A:A,'11月工资'!A:AV,48,0)</f>
        <v>55000</v>
      </c>
      <c r="Y195">
        <f>VLOOKUP(A:A,'11月工资'!A:BB,54,0)</f>
        <v>25856.16</v>
      </c>
      <c r="Z195" s="12">
        <f>ROUND(5*MAX(0,(R195-S195-T195-U195-V195-W195-X195-Y195)*{0.6;2;4;5;6;7;9}%-{0;504;3384;6384;10584;17184;36384}),2)</f>
        <v>5046.8</v>
      </c>
      <c r="AB195" s="78">
        <f>VLOOKUP(A:A,'11月工资'!A:BI,61,0)</f>
        <v>4153.21</v>
      </c>
      <c r="AC195" s="6">
        <f t="shared" ref="AC195:AC258" si="25">ROUND(IF(Z195-AA195-AB195&gt;0,Z195-AA195-AB195,0),2)</f>
        <v>893.59</v>
      </c>
      <c r="AD195">
        <f t="shared" ref="AD195:AD258" si="26">Q195-AC195</f>
        <v>8042.3099999999995</v>
      </c>
      <c r="AE195">
        <f>VLOOKUP(A:A,'10月奖金'!A:AC,29,0)</f>
        <v>901.79</v>
      </c>
      <c r="AF195" s="6">
        <f t="shared" ref="AF195:AF258" si="27">AC195-AE195</f>
        <v>-8.1999999999999318</v>
      </c>
      <c r="AG195">
        <f>VLOOKUP(A:A,'10月奖金'!A:AD,30,0)</f>
        <v>8116.1600000000008</v>
      </c>
      <c r="AH195" s="6">
        <f t="shared" ref="AH195:AH258" si="28">AD195-AG195</f>
        <v>-73.850000000001273</v>
      </c>
      <c r="AI195">
        <f>VLOOKUP(A:A,单位分配保留两位小数!B:N,13,0)</f>
        <v>8935.9</v>
      </c>
      <c r="AJ195">
        <f t="shared" ref="AJ195:AJ258" si="29">AI195-Q195</f>
        <v>0</v>
      </c>
      <c r="AK195">
        <f>_xlfn.IFNA(VLOOKUP(A:A,'11月工资'!A:AQ,43,0),0)</f>
        <v>203.1099999999997</v>
      </c>
      <c r="AL195">
        <f t="shared" ref="AL195:AL258" si="30">AK195+AC195</f>
        <v>1096.6999999999998</v>
      </c>
      <c r="AM195" s="6">
        <f t="shared" ref="AM195:AM258" si="31">R195-S195-T195-U195-V195-W195-X195-Y195</f>
        <v>75667.97</v>
      </c>
    </row>
    <row r="196" spans="1:39" x14ac:dyDescent="0.2">
      <c r="A196" s="7">
        <v>9000348</v>
      </c>
      <c r="B196" t="str">
        <f>VLOOKUP(A196,标准表!C:D,2,0)</f>
        <v>陈妍</v>
      </c>
      <c r="C196" t="str">
        <f>VLOOKUP(A:A,标准表!C:M,11,0)</f>
        <v>动力部</v>
      </c>
      <c r="D196" t="str">
        <f>VLOOKUP($A:$A,标准表!C:E,3,0)</f>
        <v>130203198303213042</v>
      </c>
      <c r="E196" t="str">
        <f>VLOOKUP(A:A,'11月工资'!A:D,4,0)</f>
        <v>6217000180031744448</v>
      </c>
      <c r="F196" t="str">
        <f>VLOOKUP(A:A,'11月工资'!A:F,6,0)</f>
        <v>经营管理-其他</v>
      </c>
      <c r="G196">
        <f>VLOOKUP(A:A,标准表!C:H,6,0)</f>
        <v>0</v>
      </c>
      <c r="H196">
        <f>VLOOKUP(A:A,标准表!C:I,7,0)</f>
        <v>0</v>
      </c>
      <c r="I196">
        <f>VLOOKUP(A:A,标准表!C:J,8,0)</f>
        <v>0</v>
      </c>
      <c r="J196">
        <f>VLOOKUP($A:$A,标准表!C:G,5,0)</f>
        <v>3.6</v>
      </c>
      <c r="L196">
        <f>VLOOKUP(A:A,单位分配保留两位小数!B:I,8,0)</f>
        <v>6139.55</v>
      </c>
      <c r="M196">
        <f>_xlfn.IFNA(VLOOKUP(A:A,单位分配保留两位小数!B:J,9,0),0)</f>
        <v>0</v>
      </c>
      <c r="N196">
        <f>_xlfn.IFNA(VLOOKUP(A:A,单位分配保留两位小数!B:K,10,0),0)</f>
        <v>500</v>
      </c>
      <c r="O196">
        <f>ROUND(_xlfn.IFNA(VLOOKUP(A:A,单位分配保留两位小数!B:L,11,0),0),2)</f>
        <v>150</v>
      </c>
      <c r="Q196">
        <f t="shared" si="24"/>
        <v>6489.55</v>
      </c>
      <c r="R196">
        <f>_xlfn.IFNA(VLOOKUP(A196,'11月工资'!A:AU,47,0),0)+Q196</f>
        <v>98160.14</v>
      </c>
      <c r="S196">
        <f>VLOOKUP(A:A,'11月工资'!A:AW,49,0)</f>
        <v>11000</v>
      </c>
      <c r="T196">
        <f>VLOOKUP(A:A,'11月工资'!A:AZ,52,0)</f>
        <v>0</v>
      </c>
      <c r="U196">
        <f>VLOOKUP(A:A,'11月工资'!A:BA,53,0)</f>
        <v>0</v>
      </c>
      <c r="V196">
        <f>VLOOKUP(A:A,'11月工资'!A:AX,50,0)</f>
        <v>22000</v>
      </c>
      <c r="W196">
        <f>VLOOKUP(A:A,'11月工资'!A:AY,51,0)</f>
        <v>0</v>
      </c>
      <c r="X196">
        <f>VLOOKUP(A:A,'11月工资'!A:AV,48,0)</f>
        <v>55000</v>
      </c>
      <c r="Y196">
        <f>VLOOKUP(A:A,'11月工资'!A:BB,54,0)</f>
        <v>10900.68</v>
      </c>
      <c r="Z196" s="12">
        <f>ROUND(5*MAX(0,(R196-S196-T196-U196-V196-W196-X196-Y196)*{0.6;2;4;5;6;7;9}%-{0;504;3384;6384;10584;17184;36384}),2)</f>
        <v>0</v>
      </c>
      <c r="AB196" s="78">
        <f>VLOOKUP(A:A,'11月工资'!A:BI,61,0)</f>
        <v>58.79</v>
      </c>
      <c r="AC196" s="6">
        <f t="shared" si="25"/>
        <v>0</v>
      </c>
      <c r="AD196">
        <f t="shared" si="26"/>
        <v>6489.55</v>
      </c>
      <c r="AE196">
        <f>VLOOKUP(A:A,'10月奖金'!A:AC,29,0)</f>
        <v>0</v>
      </c>
      <c r="AF196" s="6">
        <f t="shared" si="27"/>
        <v>0</v>
      </c>
      <c r="AG196">
        <f>VLOOKUP(A:A,'10月奖金'!A:AD,30,0)</f>
        <v>6111.2</v>
      </c>
      <c r="AH196" s="6">
        <f t="shared" si="28"/>
        <v>378.35000000000036</v>
      </c>
      <c r="AI196">
        <f>VLOOKUP(A:A,单位分配保留两位小数!B:N,13,0)</f>
        <v>6489.55</v>
      </c>
      <c r="AJ196">
        <f t="shared" si="29"/>
        <v>0</v>
      </c>
      <c r="AK196">
        <f>_xlfn.IFNA(VLOOKUP(A:A,'11月工资'!A:AQ,43,0),0)</f>
        <v>0</v>
      </c>
      <c r="AL196">
        <f t="shared" si="30"/>
        <v>0</v>
      </c>
      <c r="AM196" s="6">
        <f t="shared" si="31"/>
        <v>-740.54000000000087</v>
      </c>
    </row>
    <row r="197" spans="1:39" x14ac:dyDescent="0.2">
      <c r="A197" s="7">
        <v>9000349</v>
      </c>
      <c r="B197" t="str">
        <f>VLOOKUP(A197,标准表!C:D,2,0)</f>
        <v>任宏宇</v>
      </c>
      <c r="C197" t="str">
        <f>VLOOKUP(A:A,标准表!C:M,11,0)</f>
        <v>动力部</v>
      </c>
      <c r="D197" t="str">
        <f>VLOOKUP($A:$A,标准表!C:E,3,0)</f>
        <v>130204197506160317</v>
      </c>
      <c r="E197" t="str">
        <f>VLOOKUP(A:A,'11月工资'!A:D,4,0)</f>
        <v>6217000180031744455</v>
      </c>
      <c r="F197" t="str">
        <f>VLOOKUP(A:A,'11月工资'!A:F,6,0)</f>
        <v>经营管理-其他</v>
      </c>
      <c r="G197">
        <f>VLOOKUP(A:A,标准表!C:H,6,0)</f>
        <v>0</v>
      </c>
      <c r="H197">
        <f>VLOOKUP(A:A,标准表!C:I,7,0)</f>
        <v>0</v>
      </c>
      <c r="I197">
        <f>VLOOKUP(A:A,标准表!C:J,8,0)</f>
        <v>0</v>
      </c>
      <c r="J197">
        <f>VLOOKUP($A:$A,标准表!C:G,5,0)</f>
        <v>3.6</v>
      </c>
      <c r="L197">
        <f>VLOOKUP(A:A,单位分配保留两位小数!B:I,8,0)</f>
        <v>6139.55</v>
      </c>
      <c r="M197">
        <f>_xlfn.IFNA(VLOOKUP(A:A,单位分配保留两位小数!B:J,9,0),0)</f>
        <v>0</v>
      </c>
      <c r="N197">
        <f>_xlfn.IFNA(VLOOKUP(A:A,单位分配保留两位小数!B:K,10,0),0)</f>
        <v>0</v>
      </c>
      <c r="O197">
        <f>ROUND(_xlfn.IFNA(VLOOKUP(A:A,单位分配保留两位小数!B:L,11,0),0),2)</f>
        <v>0</v>
      </c>
      <c r="Q197">
        <f t="shared" si="24"/>
        <v>6139.55</v>
      </c>
      <c r="R197">
        <f>_xlfn.IFNA(VLOOKUP(A197,'11月工资'!A:AU,47,0),0)+Q197</f>
        <v>103567.31</v>
      </c>
      <c r="S197">
        <f>VLOOKUP(A:A,'11月工资'!A:AW,49,0)</f>
        <v>11000</v>
      </c>
      <c r="T197">
        <f>VLOOKUP(A:A,'11月工资'!A:AZ,52,0)</f>
        <v>0</v>
      </c>
      <c r="U197">
        <f>VLOOKUP(A:A,'11月工资'!A:BA,53,0)</f>
        <v>0</v>
      </c>
      <c r="V197">
        <f>VLOOKUP(A:A,'11月工资'!A:AX,50,0)</f>
        <v>11000</v>
      </c>
      <c r="W197">
        <f>VLOOKUP(A:A,'11月工资'!A:AY,51,0)</f>
        <v>0</v>
      </c>
      <c r="X197">
        <f>VLOOKUP(A:A,'11月工资'!A:AV,48,0)</f>
        <v>55000</v>
      </c>
      <c r="Y197">
        <f>VLOOKUP(A:A,'11月工资'!A:BB,54,0)</f>
        <v>16564.509999999998</v>
      </c>
      <c r="Z197" s="12">
        <f>ROUND(5*MAX(0,(R197-S197-T197-U197-V197-W197-X197-Y197)*{0.6;2;4;5;6;7;9}%-{0;504;3384;6384;10584;17184;36384}),2)</f>
        <v>300.08</v>
      </c>
      <c r="AB197" s="78">
        <f>VLOOKUP(A:A,'11月工资'!A:BI,61,0)</f>
        <v>262.42</v>
      </c>
      <c r="AC197" s="6">
        <f t="shared" si="25"/>
        <v>37.659999999999997</v>
      </c>
      <c r="AD197">
        <f t="shared" si="26"/>
        <v>6101.89</v>
      </c>
      <c r="AE197">
        <f>VLOOKUP(A:A,'10月奖金'!A:AC,29,0)</f>
        <v>45.9</v>
      </c>
      <c r="AF197" s="6">
        <f t="shared" si="27"/>
        <v>-8.240000000000002</v>
      </c>
      <c r="AG197">
        <f>VLOOKUP(A:A,'10月奖金'!A:AD,30,0)</f>
        <v>6108.13</v>
      </c>
      <c r="AH197" s="6">
        <f t="shared" si="28"/>
        <v>-6.2399999999997817</v>
      </c>
      <c r="AI197">
        <f>VLOOKUP(A:A,单位分配保留两位小数!B:N,13,0)</f>
        <v>6139.55</v>
      </c>
      <c r="AJ197">
        <f t="shared" si="29"/>
        <v>0</v>
      </c>
      <c r="AK197">
        <f>_xlfn.IFNA(VLOOKUP(A:A,'11月工资'!A:AQ,43,0),0)</f>
        <v>0</v>
      </c>
      <c r="AL197">
        <f t="shared" si="30"/>
        <v>37.659999999999997</v>
      </c>
      <c r="AM197" s="6">
        <f t="shared" si="31"/>
        <v>10002.799999999999</v>
      </c>
    </row>
    <row r="198" spans="1:39" x14ac:dyDescent="0.2">
      <c r="A198" s="7">
        <v>9000351</v>
      </c>
      <c r="B198" t="str">
        <f>VLOOKUP(A198,标准表!C:D,2,0)</f>
        <v>张海生</v>
      </c>
      <c r="C198" t="str">
        <f>VLOOKUP(A:A,标准表!C:M,11,0)</f>
        <v>动力部</v>
      </c>
      <c r="D198" t="str">
        <f>VLOOKUP($A:$A,标准表!C:E,3,0)</f>
        <v>130203197006292114</v>
      </c>
      <c r="E198" t="str">
        <f>VLOOKUP(A:A,'11月工资'!A:D,4,0)</f>
        <v>6217000180023873536</v>
      </c>
      <c r="F198" t="str">
        <f>VLOOKUP(A:A,'11月工资'!A:F,6,0)</f>
        <v>专业技术人员</v>
      </c>
      <c r="G198">
        <f>VLOOKUP(A:A,标准表!C:H,6,0)</f>
        <v>0</v>
      </c>
      <c r="H198">
        <f>VLOOKUP(A:A,标准表!C:I,7,0)</f>
        <v>0</v>
      </c>
      <c r="I198">
        <f>VLOOKUP(A:A,标准表!C:J,8,0)</f>
        <v>0</v>
      </c>
      <c r="J198">
        <f>VLOOKUP($A:$A,标准表!C:G,5,0)</f>
        <v>3.05</v>
      </c>
      <c r="L198">
        <f>VLOOKUP(A:A,单位分配保留两位小数!B:I,8,0)</f>
        <v>5244.71</v>
      </c>
      <c r="M198">
        <f>_xlfn.IFNA(VLOOKUP(A:A,单位分配保留两位小数!B:J,9,0),0)</f>
        <v>0</v>
      </c>
      <c r="N198">
        <f>_xlfn.IFNA(VLOOKUP(A:A,单位分配保留两位小数!B:K,10,0),0)</f>
        <v>0</v>
      </c>
      <c r="O198">
        <f>ROUND(_xlfn.IFNA(VLOOKUP(A:A,单位分配保留两位小数!B:L,11,0),0),2)</f>
        <v>0</v>
      </c>
      <c r="Q198">
        <f t="shared" si="24"/>
        <v>5244.71</v>
      </c>
      <c r="R198">
        <f>_xlfn.IFNA(VLOOKUP(A198,'11月工资'!A:AU,47,0),0)+Q198</f>
        <v>98329.24</v>
      </c>
      <c r="S198">
        <f>VLOOKUP(A:A,'11月工资'!A:AW,49,0)</f>
        <v>11000</v>
      </c>
      <c r="T198">
        <f>VLOOKUP(A:A,'11月工资'!A:AZ,52,0)</f>
        <v>0</v>
      </c>
      <c r="U198">
        <f>VLOOKUP(A:A,'11月工资'!A:BA,53,0)</f>
        <v>0</v>
      </c>
      <c r="V198">
        <f>VLOOKUP(A:A,'11月工资'!A:AX,50,0)</f>
        <v>0</v>
      </c>
      <c r="W198">
        <f>VLOOKUP(A:A,'11月工资'!A:AY,51,0)</f>
        <v>0</v>
      </c>
      <c r="X198">
        <f>VLOOKUP(A:A,'11月工资'!A:AV,48,0)</f>
        <v>55000</v>
      </c>
      <c r="Y198">
        <f>VLOOKUP(A:A,'11月工资'!A:BB,54,0)</f>
        <v>14083.77</v>
      </c>
      <c r="Z198" s="12">
        <f>ROUND(5*MAX(0,(R198-S198-T198-U198-V198-W198-X198-Y198)*{0.6;2;4;5;6;7;9}%-{0;504;3384;6384;10584;17184;36384}),2)</f>
        <v>547.36</v>
      </c>
      <c r="AB198" s="78">
        <f>VLOOKUP(A:A,'11月工资'!A:BI,61,0)</f>
        <v>490.38</v>
      </c>
      <c r="AC198" s="6">
        <f t="shared" si="25"/>
        <v>56.98</v>
      </c>
      <c r="AD198">
        <f t="shared" si="26"/>
        <v>5187.7300000000005</v>
      </c>
      <c r="AE198">
        <f>VLOOKUP(A:A,'10月奖金'!A:AC,29,0)</f>
        <v>35.81</v>
      </c>
      <c r="AF198" s="6">
        <f t="shared" si="27"/>
        <v>21.169999999999995</v>
      </c>
      <c r="AG198">
        <f>VLOOKUP(A:A,'10月奖金'!A:AD,30,0)</f>
        <v>5162.6699999999992</v>
      </c>
      <c r="AH198" s="6">
        <f t="shared" si="28"/>
        <v>25.06000000000131</v>
      </c>
      <c r="AI198">
        <f>VLOOKUP(A:A,单位分配保留两位小数!B:N,13,0)</f>
        <v>5244.71</v>
      </c>
      <c r="AJ198">
        <f t="shared" si="29"/>
        <v>0</v>
      </c>
      <c r="AK198">
        <f>_xlfn.IFNA(VLOOKUP(A:A,'11月工资'!A:AQ,43,0),0)</f>
        <v>0</v>
      </c>
      <c r="AL198">
        <f t="shared" si="30"/>
        <v>56.98</v>
      </c>
      <c r="AM198" s="6">
        <f t="shared" si="31"/>
        <v>18245.470000000005</v>
      </c>
    </row>
    <row r="199" spans="1:39" x14ac:dyDescent="0.2">
      <c r="A199" s="7">
        <v>9000352</v>
      </c>
      <c r="B199" t="str">
        <f>VLOOKUP(A199,标准表!C:D,2,0)</f>
        <v>吴维杰</v>
      </c>
      <c r="C199" t="str">
        <f>VLOOKUP(A:A,标准表!C:M,11,0)</f>
        <v>动力部</v>
      </c>
      <c r="D199" t="str">
        <f>VLOOKUP($A:$A,标准表!C:E,3,0)</f>
        <v>130323198005010627</v>
      </c>
      <c r="E199" t="str">
        <f>VLOOKUP(A:A,'11月工资'!A:D,4,0)</f>
        <v>6217000180023873759</v>
      </c>
      <c r="F199" t="str">
        <f>VLOOKUP(A:A,'11月工资'!A:F,6,0)</f>
        <v>专业技术人员</v>
      </c>
      <c r="G199">
        <f>VLOOKUP(A:A,标准表!C:H,6,0)</f>
        <v>0</v>
      </c>
      <c r="H199">
        <f>VLOOKUP(A:A,标准表!C:I,7,0)</f>
        <v>0</v>
      </c>
      <c r="I199">
        <f>VLOOKUP(A:A,标准表!C:J,8,0)</f>
        <v>0</v>
      </c>
      <c r="J199">
        <f>VLOOKUP($A:$A,标准表!C:G,5,0)</f>
        <v>3.6</v>
      </c>
      <c r="L199">
        <f>VLOOKUP(A:A,单位分配保留两位小数!B:I,8,0)</f>
        <v>6188.92</v>
      </c>
      <c r="M199">
        <f>_xlfn.IFNA(VLOOKUP(A:A,单位分配保留两位小数!B:J,9,0),0)</f>
        <v>0</v>
      </c>
      <c r="N199">
        <f>_xlfn.IFNA(VLOOKUP(A:A,单位分配保留两位小数!B:K,10,0),0)</f>
        <v>0</v>
      </c>
      <c r="O199">
        <f>ROUND(_xlfn.IFNA(VLOOKUP(A:A,单位分配保留两位小数!B:L,11,0),0),2)</f>
        <v>0</v>
      </c>
      <c r="Q199">
        <f t="shared" si="24"/>
        <v>6188.92</v>
      </c>
      <c r="R199">
        <f>_xlfn.IFNA(VLOOKUP(A199,'11月工资'!A:AU,47,0),0)+Q199</f>
        <v>108139.28</v>
      </c>
      <c r="S199">
        <f>VLOOKUP(A:A,'11月工资'!A:AW,49,0)</f>
        <v>11000</v>
      </c>
      <c r="T199">
        <f>VLOOKUP(A:A,'11月工资'!A:AZ,52,0)</f>
        <v>0</v>
      </c>
      <c r="U199">
        <f>VLOOKUP(A:A,'11月工资'!A:BA,53,0)</f>
        <v>0</v>
      </c>
      <c r="V199">
        <f>VLOOKUP(A:A,'11月工资'!A:AX,50,0)</f>
        <v>5500</v>
      </c>
      <c r="W199">
        <f>VLOOKUP(A:A,'11月工资'!A:AY,51,0)</f>
        <v>0</v>
      </c>
      <c r="X199">
        <f>VLOOKUP(A:A,'11月工资'!A:AV,48,0)</f>
        <v>55000</v>
      </c>
      <c r="Y199">
        <f>VLOOKUP(A:A,'11月工资'!A:BB,54,0)</f>
        <v>14036.64</v>
      </c>
      <c r="Z199" s="12">
        <f>ROUND(5*MAX(0,(R199-S199-T199-U199-V199-W199-X199-Y199)*{0.6;2;4;5;6;7;9}%-{0;504;3384;6384;10584;17184;36384}),2)</f>
        <v>678.08</v>
      </c>
      <c r="AB199" s="78">
        <f>VLOOKUP(A:A,'11月工资'!A:BI,61,0)</f>
        <v>611.61</v>
      </c>
      <c r="AC199" s="6">
        <f t="shared" si="25"/>
        <v>66.47</v>
      </c>
      <c r="AD199">
        <f t="shared" si="26"/>
        <v>6122.45</v>
      </c>
      <c r="AE199">
        <f>VLOOKUP(A:A,'10月奖金'!A:AC,29,0)</f>
        <v>50.07</v>
      </c>
      <c r="AF199" s="6">
        <f t="shared" si="27"/>
        <v>16.399999999999999</v>
      </c>
      <c r="AG199">
        <f>VLOOKUP(A:A,'10月奖金'!A:AD,30,0)</f>
        <v>6053.7800000000007</v>
      </c>
      <c r="AH199" s="6">
        <f t="shared" si="28"/>
        <v>68.669999999999163</v>
      </c>
      <c r="AI199">
        <f>VLOOKUP(A:A,单位分配保留两位小数!B:N,13,0)</f>
        <v>6188.92</v>
      </c>
      <c r="AJ199">
        <f t="shared" si="29"/>
        <v>0</v>
      </c>
      <c r="AK199">
        <f>_xlfn.IFNA(VLOOKUP(A:A,'11月工资'!A:AQ,43,0),0)</f>
        <v>0</v>
      </c>
      <c r="AL199">
        <f t="shared" si="30"/>
        <v>66.47</v>
      </c>
      <c r="AM199" s="6">
        <f t="shared" si="31"/>
        <v>22602.639999999999</v>
      </c>
    </row>
    <row r="200" spans="1:39" x14ac:dyDescent="0.2">
      <c r="A200" s="7">
        <v>9000353</v>
      </c>
      <c r="B200" t="str">
        <f>VLOOKUP(A200,标准表!C:D,2,0)</f>
        <v>时越</v>
      </c>
      <c r="C200" t="str">
        <f>VLOOKUP(A:A,标准表!C:M,11,0)</f>
        <v>动力部</v>
      </c>
      <c r="D200" t="str">
        <f>VLOOKUP($A:$A,标准表!C:E,3,0)</f>
        <v>130203196904032133</v>
      </c>
      <c r="E200" t="str">
        <f>VLOOKUP(A:A,'11月工资'!A:D,4,0)</f>
        <v>6217000180023873577</v>
      </c>
      <c r="F200" t="str">
        <f>VLOOKUP(A:A,'11月工资'!A:F,6,0)</f>
        <v>经营管理-其他</v>
      </c>
      <c r="G200">
        <f>VLOOKUP(A:A,标准表!C:H,6,0)</f>
        <v>0</v>
      </c>
      <c r="H200">
        <f>VLOOKUP(A:A,标准表!C:I,7,0)</f>
        <v>0</v>
      </c>
      <c r="I200">
        <f>VLOOKUP(A:A,标准表!C:J,8,0)</f>
        <v>0</v>
      </c>
      <c r="J200">
        <f>VLOOKUP($A:$A,标准表!C:G,5,0)</f>
        <v>4.5</v>
      </c>
      <c r="L200">
        <f>VLOOKUP(A:A,单位分配保留两位小数!B:I,8,0)</f>
        <v>7751.56</v>
      </c>
      <c r="M200">
        <f>_xlfn.IFNA(VLOOKUP(A:A,单位分配保留两位小数!B:J,9,0),0)</f>
        <v>0</v>
      </c>
      <c r="N200">
        <f>_xlfn.IFNA(VLOOKUP(A:A,单位分配保留两位小数!B:K,10,0),0)</f>
        <v>0</v>
      </c>
      <c r="O200">
        <f>ROUND(_xlfn.IFNA(VLOOKUP(A:A,单位分配保留两位小数!B:L,11,0),0),2)</f>
        <v>65</v>
      </c>
      <c r="Q200">
        <f t="shared" si="24"/>
        <v>7686.56</v>
      </c>
      <c r="R200">
        <f>_xlfn.IFNA(VLOOKUP(A200,'11月工资'!A:AU,47,0),0)+Q200</f>
        <v>123875.70999999999</v>
      </c>
      <c r="S200">
        <f>VLOOKUP(A:A,'11月工资'!A:AW,49,0)</f>
        <v>0</v>
      </c>
      <c r="T200">
        <f>VLOOKUP(A:A,'11月工资'!A:AZ,52,0)</f>
        <v>0</v>
      </c>
      <c r="U200">
        <f>VLOOKUP(A:A,'11月工资'!A:BA,53,0)</f>
        <v>0</v>
      </c>
      <c r="V200">
        <f>VLOOKUP(A:A,'11月工资'!A:AX,50,0)</f>
        <v>5500</v>
      </c>
      <c r="W200">
        <f>VLOOKUP(A:A,'11月工资'!A:AY,51,0)</f>
        <v>0</v>
      </c>
      <c r="X200">
        <f>VLOOKUP(A:A,'11月工资'!A:AV,48,0)</f>
        <v>55000</v>
      </c>
      <c r="Y200">
        <f>VLOOKUP(A:A,'11月工资'!A:BB,54,0)</f>
        <v>18916.849999999999</v>
      </c>
      <c r="Z200" s="12">
        <f>ROUND(5*MAX(0,(R200-S200-T200-U200-V200-W200-X200-Y200)*{0.6;2;4;5;6;7;9}%-{0;504;3384;6384;10584;17184;36384}),2)</f>
        <v>1925.89</v>
      </c>
      <c r="AB200" s="78">
        <f>VLOOKUP(A:A,'11月工资'!A:BI,61,0)</f>
        <v>1524.93</v>
      </c>
      <c r="AC200" s="6">
        <f t="shared" si="25"/>
        <v>400.96</v>
      </c>
      <c r="AD200">
        <f t="shared" si="26"/>
        <v>7285.6</v>
      </c>
      <c r="AE200">
        <f>VLOOKUP(A:A,'10月奖金'!A:AC,29,0)</f>
        <v>361.11</v>
      </c>
      <c r="AF200" s="6">
        <f t="shared" si="27"/>
        <v>39.849999999999966</v>
      </c>
      <c r="AG200">
        <f>VLOOKUP(A:A,'10月奖金'!A:AD,30,0)</f>
        <v>7277.89</v>
      </c>
      <c r="AH200" s="6">
        <f t="shared" si="28"/>
        <v>7.7100000000000364</v>
      </c>
      <c r="AI200">
        <f>VLOOKUP(A:A,单位分配保留两位小数!B:N,13,0)</f>
        <v>7686.56</v>
      </c>
      <c r="AJ200">
        <f t="shared" si="29"/>
        <v>0</v>
      </c>
      <c r="AK200">
        <f>_xlfn.IFNA(VLOOKUP(A:A,'11月工资'!A:AQ,43,0),0)</f>
        <v>0</v>
      </c>
      <c r="AL200">
        <f t="shared" si="30"/>
        <v>400.96</v>
      </c>
      <c r="AM200" s="6">
        <f t="shared" si="31"/>
        <v>44458.859999999993</v>
      </c>
    </row>
    <row r="201" spans="1:39" x14ac:dyDescent="0.2">
      <c r="A201" s="7">
        <v>9000354</v>
      </c>
      <c r="B201" t="str">
        <f>VLOOKUP(A201,标准表!C:D,2,0)</f>
        <v>李克让</v>
      </c>
      <c r="C201" t="str">
        <f>VLOOKUP(A:A,标准表!C:M,11,0)</f>
        <v>动力部</v>
      </c>
      <c r="D201" t="str">
        <f>VLOOKUP($A:$A,标准表!C:E,3,0)</f>
        <v>132331197211081976</v>
      </c>
      <c r="E201" t="str">
        <f>VLOOKUP(A:A,'11月工资'!A:D,4,0)</f>
        <v>6217000180025134903</v>
      </c>
      <c r="F201" t="str">
        <f>VLOOKUP(A:A,'11月工资'!A:F,6,0)</f>
        <v>经营管理-其他</v>
      </c>
      <c r="G201">
        <f>VLOOKUP(A:A,标准表!C:H,6,0)</f>
        <v>0</v>
      </c>
      <c r="H201">
        <f>VLOOKUP(A:A,标准表!C:I,7,0)</f>
        <v>0</v>
      </c>
      <c r="I201">
        <f>VLOOKUP(A:A,标准表!C:J,8,0)</f>
        <v>0</v>
      </c>
      <c r="J201">
        <f>VLOOKUP($A:$A,标准表!C:G,5,0)</f>
        <v>4.5</v>
      </c>
      <c r="L201">
        <f>VLOOKUP(A:A,单位分配保留两位小数!B:I,8,0)</f>
        <v>7728.37</v>
      </c>
      <c r="M201">
        <f>_xlfn.IFNA(VLOOKUP(A:A,单位分配保留两位小数!B:J,9,0),0)</f>
        <v>0</v>
      </c>
      <c r="N201">
        <f>_xlfn.IFNA(VLOOKUP(A:A,单位分配保留两位小数!B:K,10,0),0)</f>
        <v>0</v>
      </c>
      <c r="O201">
        <f>ROUND(_xlfn.IFNA(VLOOKUP(A:A,单位分配保留两位小数!B:L,11,0),0),2)</f>
        <v>150</v>
      </c>
      <c r="Q201">
        <f t="shared" si="24"/>
        <v>7578.37</v>
      </c>
      <c r="R201">
        <f>_xlfn.IFNA(VLOOKUP(A201,'11月工资'!A:AU,47,0),0)+Q201</f>
        <v>120972.54</v>
      </c>
      <c r="S201">
        <f>VLOOKUP(A:A,'11月工资'!A:AW,49,0)</f>
        <v>11000</v>
      </c>
      <c r="T201">
        <f>VLOOKUP(A:A,'11月工资'!A:AZ,52,0)</f>
        <v>0</v>
      </c>
      <c r="U201">
        <f>VLOOKUP(A:A,'11月工资'!A:BA,53,0)</f>
        <v>0</v>
      </c>
      <c r="V201">
        <f>VLOOKUP(A:A,'11月工资'!A:AX,50,0)</f>
        <v>11000</v>
      </c>
      <c r="W201">
        <f>VLOOKUP(A:A,'11月工资'!A:AY,51,0)</f>
        <v>0</v>
      </c>
      <c r="X201">
        <f>VLOOKUP(A:A,'11月工资'!A:AV,48,0)</f>
        <v>55000</v>
      </c>
      <c r="Y201">
        <f>VLOOKUP(A:A,'11月工资'!A:BB,54,0)</f>
        <v>17612.68</v>
      </c>
      <c r="Z201" s="12">
        <f>ROUND(5*MAX(0,(R201-S201-T201-U201-V201-W201-X201-Y201)*{0.6;2;4;5;6;7;9}%-{0;504;3384;6384;10584;17184;36384}),2)</f>
        <v>790.8</v>
      </c>
      <c r="AB201" s="78">
        <f>VLOOKUP(A:A,'11月工资'!A:BI,61,0)</f>
        <v>708.07</v>
      </c>
      <c r="AC201" s="6">
        <f t="shared" si="25"/>
        <v>82.73</v>
      </c>
      <c r="AD201">
        <f t="shared" si="26"/>
        <v>7495.64</v>
      </c>
      <c r="AE201">
        <f>VLOOKUP(A:A,'10月奖金'!A:AC,29,0)</f>
        <v>79.739999999999995</v>
      </c>
      <c r="AF201" s="6">
        <f t="shared" si="27"/>
        <v>2.9900000000000091</v>
      </c>
      <c r="AG201">
        <f>VLOOKUP(A:A,'10月奖金'!A:AD,30,0)</f>
        <v>7462.8</v>
      </c>
      <c r="AH201" s="6">
        <f t="shared" si="28"/>
        <v>32.840000000000146</v>
      </c>
      <c r="AI201">
        <f>VLOOKUP(A:A,单位分配保留两位小数!B:N,13,0)</f>
        <v>7578.37</v>
      </c>
      <c r="AJ201">
        <f t="shared" si="29"/>
        <v>0</v>
      </c>
      <c r="AK201">
        <f>_xlfn.IFNA(VLOOKUP(A:A,'11月工资'!A:AQ,43,0),0)</f>
        <v>0</v>
      </c>
      <c r="AL201">
        <f t="shared" si="30"/>
        <v>82.73</v>
      </c>
      <c r="AM201" s="6">
        <f t="shared" si="31"/>
        <v>26359.859999999993</v>
      </c>
    </row>
    <row r="202" spans="1:39" x14ac:dyDescent="0.2">
      <c r="A202" s="7">
        <v>9000355</v>
      </c>
      <c r="B202" t="str">
        <f>VLOOKUP(A202,标准表!C:D,2,0)</f>
        <v>闫续</v>
      </c>
      <c r="C202" t="str">
        <f>VLOOKUP(A:A,标准表!C:M,11,0)</f>
        <v>动力部</v>
      </c>
      <c r="D202" t="str">
        <f>VLOOKUP($A:$A,标准表!C:E,3,0)</f>
        <v>130203198601052451</v>
      </c>
      <c r="E202" t="str">
        <f>VLOOKUP(A:A,'11月工资'!A:D,4,0)</f>
        <v>6217000180022184422</v>
      </c>
      <c r="F202" t="str">
        <f>VLOOKUP(A:A,'11月工资'!A:F,6,0)</f>
        <v>专业技术人员</v>
      </c>
      <c r="G202">
        <f>VLOOKUP(A:A,标准表!C:H,6,0)</f>
        <v>0</v>
      </c>
      <c r="H202">
        <f>VLOOKUP(A:A,标准表!C:I,7,0)</f>
        <v>0</v>
      </c>
      <c r="I202">
        <f>VLOOKUP(A:A,标准表!C:J,8,0)</f>
        <v>0</v>
      </c>
      <c r="J202">
        <f>VLOOKUP($A:$A,标准表!C:G,5,0)</f>
        <v>2.15</v>
      </c>
      <c r="L202">
        <f>VLOOKUP(A:A,单位分配保留两位小数!B:I,8,0)</f>
        <v>3739.46</v>
      </c>
      <c r="M202">
        <f>_xlfn.IFNA(VLOOKUP(A:A,单位分配保留两位小数!B:J,9,0),0)</f>
        <v>0</v>
      </c>
      <c r="N202">
        <f>_xlfn.IFNA(VLOOKUP(A:A,单位分配保留两位小数!B:K,10,0),0)</f>
        <v>0</v>
      </c>
      <c r="O202">
        <f>ROUND(_xlfn.IFNA(VLOOKUP(A:A,单位分配保留两位小数!B:L,11,0),0),2)</f>
        <v>100</v>
      </c>
      <c r="Q202">
        <f t="shared" si="24"/>
        <v>3639.46</v>
      </c>
      <c r="R202">
        <f>_xlfn.IFNA(VLOOKUP(A202,'11月工资'!A:AU,47,0),0)+Q202</f>
        <v>73670.600000000006</v>
      </c>
      <c r="S202">
        <f>VLOOKUP(A:A,'11月工资'!A:AW,49,0)</f>
        <v>0</v>
      </c>
      <c r="T202">
        <f>VLOOKUP(A:A,'11月工资'!A:AZ,52,0)</f>
        <v>0</v>
      </c>
      <c r="U202">
        <f>VLOOKUP(A:A,'11月工资'!A:BA,53,0)</f>
        <v>0</v>
      </c>
      <c r="V202">
        <f>VLOOKUP(A:A,'11月工资'!A:AX,50,0)</f>
        <v>0</v>
      </c>
      <c r="W202">
        <f>VLOOKUP(A:A,'11月工资'!A:AY,51,0)</f>
        <v>0</v>
      </c>
      <c r="X202">
        <f>VLOOKUP(A:A,'11月工资'!A:AV,48,0)</f>
        <v>55000</v>
      </c>
      <c r="Y202">
        <f>VLOOKUP(A:A,'11月工资'!A:BB,54,0)</f>
        <v>11336.36</v>
      </c>
      <c r="Z202" s="12">
        <f>ROUND(5*MAX(0,(R202-S202-T202-U202-V202-W202-X202-Y202)*{0.6;2;4;5;6;7;9}%-{0;504;3384;6384;10584;17184;36384}),2)</f>
        <v>220.03</v>
      </c>
      <c r="AB202" s="78">
        <f>VLOOKUP(A:A,'11月工资'!A:BI,61,0)</f>
        <v>203.84</v>
      </c>
      <c r="AC202" s="6">
        <f t="shared" si="25"/>
        <v>16.190000000000001</v>
      </c>
      <c r="AD202">
        <f t="shared" si="26"/>
        <v>3623.27</v>
      </c>
      <c r="AE202">
        <f>VLOOKUP(A:A,'10月奖金'!A:AC,29,0)</f>
        <v>8.4700000000000006</v>
      </c>
      <c r="AF202" s="6">
        <f t="shared" si="27"/>
        <v>7.7200000000000006</v>
      </c>
      <c r="AG202">
        <f>VLOOKUP(A:A,'10月奖金'!A:AD,30,0)</f>
        <v>3548.5800000000004</v>
      </c>
      <c r="AH202" s="6">
        <f t="shared" si="28"/>
        <v>74.6899999999996</v>
      </c>
      <c r="AI202">
        <f>VLOOKUP(A:A,单位分配保留两位小数!B:N,13,0)</f>
        <v>3639.46</v>
      </c>
      <c r="AJ202">
        <f t="shared" si="29"/>
        <v>0</v>
      </c>
      <c r="AK202">
        <f>_xlfn.IFNA(VLOOKUP(A:A,'11月工资'!A:AQ,43,0),0)</f>
        <v>0</v>
      </c>
      <c r="AL202">
        <f t="shared" si="30"/>
        <v>16.190000000000001</v>
      </c>
      <c r="AM202" s="6">
        <f t="shared" si="31"/>
        <v>7334.2400000000052</v>
      </c>
    </row>
    <row r="203" spans="1:39" x14ac:dyDescent="0.2">
      <c r="A203" s="7">
        <v>9000356</v>
      </c>
      <c r="B203" t="str">
        <f>VLOOKUP(A203,标准表!C:D,2,0)</f>
        <v>牛伟建</v>
      </c>
      <c r="C203" t="str">
        <f>VLOOKUP(A:A,标准表!C:M,11,0)</f>
        <v>动力部</v>
      </c>
      <c r="D203" t="str">
        <f>VLOOKUP($A:$A,标准表!C:E,3,0)</f>
        <v>131026199005290612</v>
      </c>
      <c r="E203" t="str">
        <f>VLOOKUP(A:A,'11月工资'!A:D,4,0)</f>
        <v>6217000180022190585</v>
      </c>
      <c r="F203" t="str">
        <f>VLOOKUP(A:A,'11月工资'!A:F,6,0)</f>
        <v>专业技术人员</v>
      </c>
      <c r="G203">
        <f>VLOOKUP(A:A,标准表!C:H,6,0)</f>
        <v>0</v>
      </c>
      <c r="H203">
        <f>VLOOKUP(A:A,标准表!C:I,7,0)</f>
        <v>0</v>
      </c>
      <c r="I203">
        <f>VLOOKUP(A:A,标准表!C:J,8,0)</f>
        <v>0</v>
      </c>
      <c r="J203">
        <f>VLOOKUP($A:$A,标准表!C:G,5,0)</f>
        <v>2.15</v>
      </c>
      <c r="L203">
        <f>VLOOKUP(A:A,单位分配保留两位小数!B:I,8,0)</f>
        <v>3703.66</v>
      </c>
      <c r="M203">
        <f>_xlfn.IFNA(VLOOKUP(A:A,单位分配保留两位小数!B:J,9,0),0)</f>
        <v>0</v>
      </c>
      <c r="N203">
        <f>_xlfn.IFNA(VLOOKUP(A:A,单位分配保留两位小数!B:K,10,0),0)</f>
        <v>0</v>
      </c>
      <c r="O203">
        <f>ROUND(_xlfn.IFNA(VLOOKUP(A:A,单位分配保留两位小数!B:L,11,0),0),2)</f>
        <v>20</v>
      </c>
      <c r="Q203">
        <f t="shared" si="24"/>
        <v>3683.66</v>
      </c>
      <c r="R203">
        <f>_xlfn.IFNA(VLOOKUP(A203,'11月工资'!A:AU,47,0),0)+Q203</f>
        <v>80655.740000000005</v>
      </c>
      <c r="S203">
        <f>VLOOKUP(A:A,'11月工资'!A:AW,49,0)</f>
        <v>0</v>
      </c>
      <c r="T203">
        <f>VLOOKUP(A:A,'11月工资'!A:AZ,52,0)</f>
        <v>11000</v>
      </c>
      <c r="U203">
        <f>VLOOKUP(A:A,'11月工资'!A:BA,53,0)</f>
        <v>0</v>
      </c>
      <c r="V203">
        <f>VLOOKUP(A:A,'11月工资'!A:AX,50,0)</f>
        <v>5500</v>
      </c>
      <c r="W203">
        <f>VLOOKUP(A:A,'11月工资'!A:AY,51,0)</f>
        <v>0</v>
      </c>
      <c r="X203">
        <f>VLOOKUP(A:A,'11月工资'!A:AV,48,0)</f>
        <v>55000</v>
      </c>
      <c r="Y203">
        <f>VLOOKUP(A:A,'11月工资'!A:BB,54,0)</f>
        <v>12129.96</v>
      </c>
      <c r="Z203" s="12">
        <f>ROUND(5*MAX(0,(R203-S203-T203-U203-V203-W203-X203-Y203)*{0.6;2;4;5;6;7;9}%-{0;504;3384;6384;10584;17184;36384}),2)</f>
        <v>0</v>
      </c>
      <c r="AB203" s="78">
        <f>VLOOKUP(A:A,'11月工资'!A:BI,61,0)</f>
        <v>0</v>
      </c>
      <c r="AC203" s="6">
        <f t="shared" si="25"/>
        <v>0</v>
      </c>
      <c r="AD203">
        <f t="shared" si="26"/>
        <v>3683.66</v>
      </c>
      <c r="AE203">
        <f>VLOOKUP(A:A,'10月奖金'!A:AC,29,0)</f>
        <v>0</v>
      </c>
      <c r="AF203" s="6">
        <f t="shared" si="27"/>
        <v>0</v>
      </c>
      <c r="AG203">
        <f>VLOOKUP(A:A,'10月奖金'!A:AD,30,0)</f>
        <v>3405.51</v>
      </c>
      <c r="AH203" s="6">
        <f t="shared" si="28"/>
        <v>278.14999999999964</v>
      </c>
      <c r="AI203">
        <f>VLOOKUP(A:A,单位分配保留两位小数!B:N,13,0)</f>
        <v>3683.66</v>
      </c>
      <c r="AJ203">
        <f t="shared" si="29"/>
        <v>0</v>
      </c>
      <c r="AK203">
        <f>_xlfn.IFNA(VLOOKUP(A:A,'11月工资'!A:AQ,43,0),0)</f>
        <v>0</v>
      </c>
      <c r="AL203">
        <f t="shared" si="30"/>
        <v>0</v>
      </c>
      <c r="AM203" s="6">
        <f t="shared" si="31"/>
        <v>-2974.2199999999939</v>
      </c>
    </row>
    <row r="204" spans="1:39" x14ac:dyDescent="0.2">
      <c r="A204" s="7">
        <v>9000357</v>
      </c>
      <c r="B204" t="str">
        <f>VLOOKUP(A204,标准表!C:D,2,0)</f>
        <v>高晓林</v>
      </c>
      <c r="C204" t="str">
        <f>VLOOKUP(A:A,标准表!C:M,11,0)</f>
        <v>动力部</v>
      </c>
      <c r="D204" t="str">
        <f>VLOOKUP($A:$A,标准表!C:E,3,0)</f>
        <v>130203197501232434</v>
      </c>
      <c r="E204" t="str">
        <f>VLOOKUP(A:A,'11月工资'!A:D,4,0)</f>
        <v>6217000180022614642</v>
      </c>
      <c r="F204" t="str">
        <f>VLOOKUP(A:A,'11月工资'!A:F,6,0)</f>
        <v>专业技术人员</v>
      </c>
      <c r="G204">
        <f>VLOOKUP(A:A,标准表!C:H,6,0)</f>
        <v>0</v>
      </c>
      <c r="H204">
        <f>VLOOKUP(A:A,标准表!C:I,7,0)</f>
        <v>0</v>
      </c>
      <c r="I204">
        <f>VLOOKUP(A:A,标准表!C:J,8,0)</f>
        <v>0</v>
      </c>
      <c r="J204">
        <f>VLOOKUP($A:$A,标准表!C:G,5,0)</f>
        <v>2.15</v>
      </c>
      <c r="L204">
        <f>VLOOKUP(A:A,单位分配保留两位小数!B:I,8,0)</f>
        <v>3703.06</v>
      </c>
      <c r="M204">
        <f>_xlfn.IFNA(VLOOKUP(A:A,单位分配保留两位小数!B:J,9,0),0)</f>
        <v>0</v>
      </c>
      <c r="N204">
        <f>_xlfn.IFNA(VLOOKUP(A:A,单位分配保留两位小数!B:K,10,0),0)</f>
        <v>0</v>
      </c>
      <c r="O204">
        <f>ROUND(_xlfn.IFNA(VLOOKUP(A:A,单位分配保留两位小数!B:L,11,0),0),2)</f>
        <v>0</v>
      </c>
      <c r="Q204">
        <f t="shared" si="24"/>
        <v>3703.06</v>
      </c>
      <c r="R204">
        <f>_xlfn.IFNA(VLOOKUP(A204,'11月工资'!A:AU,47,0),0)+Q204</f>
        <v>77158.439999999988</v>
      </c>
      <c r="S204">
        <f>VLOOKUP(A:A,'11月工资'!A:AW,49,0)</f>
        <v>11000</v>
      </c>
      <c r="T204">
        <f>VLOOKUP(A:A,'11月工资'!A:AZ,52,0)</f>
        <v>11000</v>
      </c>
      <c r="U204">
        <f>VLOOKUP(A:A,'11月工资'!A:BA,53,0)</f>
        <v>0</v>
      </c>
      <c r="V204">
        <f>VLOOKUP(A:A,'11月工资'!A:AX,50,0)</f>
        <v>11000</v>
      </c>
      <c r="W204">
        <f>VLOOKUP(A:A,'11月工资'!A:AY,51,0)</f>
        <v>0</v>
      </c>
      <c r="X204">
        <f>VLOOKUP(A:A,'11月工资'!A:AV,48,0)</f>
        <v>55000</v>
      </c>
      <c r="Y204">
        <f>VLOOKUP(A:A,'11月工资'!A:BB,54,0)</f>
        <v>10784.78</v>
      </c>
      <c r="Z204" s="12">
        <f>ROUND(5*MAX(0,(R204-S204-T204-U204-V204-W204-X204-Y204)*{0.6;2;4;5;6;7;9}%-{0;504;3384;6384;10584;17184;36384}),2)</f>
        <v>0</v>
      </c>
      <c r="AB204" s="78">
        <f>VLOOKUP(A:A,'11月工资'!A:BI,61,0)</f>
        <v>0</v>
      </c>
      <c r="AC204" s="6">
        <f t="shared" si="25"/>
        <v>0</v>
      </c>
      <c r="AD204">
        <f t="shared" si="26"/>
        <v>3703.06</v>
      </c>
      <c r="AE204">
        <f>VLOOKUP(A:A,'10月奖金'!A:AC,29,0)</f>
        <v>0</v>
      </c>
      <c r="AF204" s="6">
        <f t="shared" si="27"/>
        <v>0</v>
      </c>
      <c r="AG204">
        <f>VLOOKUP(A:A,'10月奖金'!A:AD,30,0)</f>
        <v>3650.46</v>
      </c>
      <c r="AH204" s="6">
        <f t="shared" si="28"/>
        <v>52.599999999999909</v>
      </c>
      <c r="AI204">
        <f>VLOOKUP(A:A,单位分配保留两位小数!B:N,13,0)</f>
        <v>3703.06</v>
      </c>
      <c r="AJ204">
        <f t="shared" si="29"/>
        <v>0</v>
      </c>
      <c r="AK204">
        <f>_xlfn.IFNA(VLOOKUP(A:A,'11月工资'!A:AQ,43,0),0)</f>
        <v>0</v>
      </c>
      <c r="AL204">
        <f t="shared" si="30"/>
        <v>0</v>
      </c>
      <c r="AM204" s="6">
        <f t="shared" si="31"/>
        <v>-21626.340000000011</v>
      </c>
    </row>
    <row r="205" spans="1:39" x14ac:dyDescent="0.2">
      <c r="A205" s="7">
        <v>9000358</v>
      </c>
      <c r="B205" t="str">
        <f>VLOOKUP(A205,标准表!C:D,2,0)</f>
        <v>田朝</v>
      </c>
      <c r="C205" t="str">
        <f>VLOOKUP(A:A,标准表!C:M,11,0)</f>
        <v>动力部</v>
      </c>
      <c r="D205" t="str">
        <f>VLOOKUP($A:$A,标准表!C:E,3,0)</f>
        <v>130204197803170634</v>
      </c>
      <c r="E205" t="str">
        <f>VLOOKUP(A:A,'11月工资'!A:D,4,0)</f>
        <v>6217000180025140710</v>
      </c>
      <c r="F205" t="str">
        <f>VLOOKUP(A:A,'11月工资'!A:F,6,0)</f>
        <v>经营管理-其他</v>
      </c>
      <c r="G205">
        <f>VLOOKUP(A:A,标准表!C:H,6,0)</f>
        <v>0</v>
      </c>
      <c r="H205">
        <f>VLOOKUP(A:A,标准表!C:I,7,0)</f>
        <v>0</v>
      </c>
      <c r="I205">
        <f>VLOOKUP(A:A,标准表!C:J,8,0)</f>
        <v>0</v>
      </c>
      <c r="J205">
        <f>VLOOKUP($A:$A,标准表!C:G,5,0)</f>
        <v>3.6</v>
      </c>
      <c r="L205">
        <f>VLOOKUP(A:A,单位分配保留两位小数!B:I,8,0)</f>
        <v>6219.81</v>
      </c>
      <c r="M205">
        <f>_xlfn.IFNA(VLOOKUP(A:A,单位分配保留两位小数!B:J,9,0),0)</f>
        <v>0</v>
      </c>
      <c r="N205">
        <f>_xlfn.IFNA(VLOOKUP(A:A,单位分配保留两位小数!B:K,10,0),0)</f>
        <v>0</v>
      </c>
      <c r="O205">
        <f>ROUND(_xlfn.IFNA(VLOOKUP(A:A,单位分配保留两位小数!B:L,11,0),0),2)</f>
        <v>100</v>
      </c>
      <c r="Q205">
        <f t="shared" si="24"/>
        <v>6119.81</v>
      </c>
      <c r="R205">
        <f>_xlfn.IFNA(VLOOKUP(A205,'11月工资'!A:AU,47,0),0)+Q205</f>
        <v>96287.15</v>
      </c>
      <c r="S205">
        <f>VLOOKUP(A:A,'11月工资'!A:AW,49,0)</f>
        <v>11000</v>
      </c>
      <c r="T205">
        <f>VLOOKUP(A:A,'11月工资'!A:AZ,52,0)</f>
        <v>0</v>
      </c>
      <c r="U205">
        <f>VLOOKUP(A:A,'11月工资'!A:BA,53,0)</f>
        <v>0</v>
      </c>
      <c r="V205">
        <f>VLOOKUP(A:A,'11月工资'!A:AX,50,0)</f>
        <v>11000</v>
      </c>
      <c r="W205">
        <f>VLOOKUP(A:A,'11月工资'!A:AY,51,0)</f>
        <v>0</v>
      </c>
      <c r="X205">
        <f>VLOOKUP(A:A,'11月工资'!A:AV,48,0)</f>
        <v>55000</v>
      </c>
      <c r="Y205">
        <f>VLOOKUP(A:A,'11月工资'!A:BB,54,0)</f>
        <v>9209.0999999999985</v>
      </c>
      <c r="Z205" s="12">
        <f>ROUND(5*MAX(0,(R205-S205-T205-U205-V205-W205-X205-Y205)*{0.6;2;4;5;6;7;9}%-{0;504;3384;6384;10584;17184;36384}),2)</f>
        <v>302.33999999999997</v>
      </c>
      <c r="AB205" s="78">
        <f>VLOOKUP(A:A,'11月工资'!A:BI,61,0)</f>
        <v>249.91</v>
      </c>
      <c r="AC205" s="6">
        <f t="shared" si="25"/>
        <v>52.43</v>
      </c>
      <c r="AD205">
        <f t="shared" si="26"/>
        <v>6067.38</v>
      </c>
      <c r="AE205">
        <f>VLOOKUP(A:A,'10月奖金'!A:AC,29,0)</f>
        <v>52.46</v>
      </c>
      <c r="AF205" s="6">
        <f t="shared" si="27"/>
        <v>-3.0000000000001137E-2</v>
      </c>
      <c r="AG205">
        <f>VLOOKUP(A:A,'10月奖金'!A:AD,30,0)</f>
        <v>6138.42</v>
      </c>
      <c r="AH205" s="6">
        <f t="shared" si="28"/>
        <v>-71.039999999999964</v>
      </c>
      <c r="AI205">
        <f>VLOOKUP(A:A,单位分配保留两位小数!B:N,13,0)</f>
        <v>6119.81</v>
      </c>
      <c r="AJ205">
        <f t="shared" si="29"/>
        <v>0</v>
      </c>
      <c r="AK205">
        <f>_xlfn.IFNA(VLOOKUP(A:A,'11月工资'!A:AQ,43,0),0)</f>
        <v>0</v>
      </c>
      <c r="AL205">
        <f t="shared" si="30"/>
        <v>52.43</v>
      </c>
      <c r="AM205" s="6">
        <f t="shared" si="31"/>
        <v>10078.049999999996</v>
      </c>
    </row>
    <row r="206" spans="1:39" x14ac:dyDescent="0.2">
      <c r="A206" s="7">
        <v>9000363</v>
      </c>
      <c r="B206" t="str">
        <f>VLOOKUP(A206,标准表!C:D,2,0)</f>
        <v>师新卫</v>
      </c>
      <c r="C206" t="str">
        <f>VLOOKUP(A:A,标准表!C:M,11,0)</f>
        <v>炼铁事业部</v>
      </c>
      <c r="D206" t="str">
        <f>VLOOKUP($A:$A,标准表!C:E,3,0)</f>
        <v>130205196703300317</v>
      </c>
      <c r="E206" t="str">
        <f>VLOOKUP(A:A,'11月工资'!A:D,4,0)</f>
        <v>6227000180390032525</v>
      </c>
      <c r="F206" t="str">
        <f>VLOOKUP(A:A,'11月工资'!A:F,6,0)</f>
        <v>经营管理-其他</v>
      </c>
      <c r="G206">
        <f>VLOOKUP(A:A,标准表!C:H,6,0)</f>
        <v>0</v>
      </c>
      <c r="H206">
        <f>VLOOKUP(A:A,标准表!C:I,7,0)</f>
        <v>0</v>
      </c>
      <c r="I206">
        <f>VLOOKUP(A:A,标准表!C:J,8,0)</f>
        <v>0</v>
      </c>
      <c r="J206">
        <f>VLOOKUP($A:$A,标准表!C:G,5,0)</f>
        <v>4.5</v>
      </c>
      <c r="L206">
        <f>VLOOKUP(A:A,单位分配保留两位小数!B:I,8,0)</f>
        <v>7425</v>
      </c>
      <c r="M206">
        <f>_xlfn.IFNA(VLOOKUP(A:A,单位分配保留两位小数!B:J,9,0),0)</f>
        <v>0</v>
      </c>
      <c r="N206">
        <f>_xlfn.IFNA(VLOOKUP(A:A,单位分配保留两位小数!B:K,10,0),0)</f>
        <v>0</v>
      </c>
      <c r="O206">
        <f>ROUND(_xlfn.IFNA(VLOOKUP(A:A,单位分配保留两位小数!B:L,11,0),0),2)</f>
        <v>0</v>
      </c>
      <c r="Q206">
        <f t="shared" si="24"/>
        <v>7425</v>
      </c>
      <c r="R206">
        <f>_xlfn.IFNA(VLOOKUP(A206,'11月工资'!A:AU,47,0),0)+Q206</f>
        <v>125105.49</v>
      </c>
      <c r="S206">
        <f>VLOOKUP(A:A,'11月工资'!A:AW,49,0)</f>
        <v>0</v>
      </c>
      <c r="T206">
        <f>VLOOKUP(A:A,'11月工资'!A:AZ,52,0)</f>
        <v>11000</v>
      </c>
      <c r="U206">
        <f>VLOOKUP(A:A,'11月工资'!A:BA,53,0)</f>
        <v>0</v>
      </c>
      <c r="V206">
        <f>VLOOKUP(A:A,'11月工资'!A:AX,50,0)</f>
        <v>11000</v>
      </c>
      <c r="W206">
        <f>VLOOKUP(A:A,'11月工资'!A:AY,51,0)</f>
        <v>0</v>
      </c>
      <c r="X206">
        <f>VLOOKUP(A:A,'11月工资'!A:AV,48,0)</f>
        <v>55000</v>
      </c>
      <c r="Y206">
        <f>VLOOKUP(A:A,'11月工资'!A:BB,54,0)</f>
        <v>20334.55</v>
      </c>
      <c r="Z206" s="12">
        <f>ROUND(5*MAX(0,(R206-S206-T206-U206-V206-W206-X206-Y206)*{0.6;2;4;5;6;7;9}%-{0;504;3384;6384;10584;17184;36384}),2)</f>
        <v>833.13</v>
      </c>
      <c r="AB206" s="78">
        <f>VLOOKUP(A:A,'11月工资'!A:BI,61,0)</f>
        <v>757.38</v>
      </c>
      <c r="AC206" s="6">
        <f t="shared" si="25"/>
        <v>75.75</v>
      </c>
      <c r="AD206">
        <f t="shared" si="26"/>
        <v>7349.25</v>
      </c>
      <c r="AE206">
        <f>VLOOKUP(A:A,'10月奖金'!A:AC,29,0)</f>
        <v>71.36</v>
      </c>
      <c r="AF206" s="6">
        <f t="shared" si="27"/>
        <v>4.3900000000000006</v>
      </c>
      <c r="AG206">
        <f>VLOOKUP(A:A,'10月奖金'!A:AD,30,0)</f>
        <v>7353.64</v>
      </c>
      <c r="AH206" s="6">
        <f t="shared" si="28"/>
        <v>-4.3900000000003274</v>
      </c>
      <c r="AI206">
        <f>VLOOKUP(A:A,单位分配保留两位小数!B:N,13,0)</f>
        <v>7425</v>
      </c>
      <c r="AJ206">
        <f t="shared" si="29"/>
        <v>0</v>
      </c>
      <c r="AK206">
        <f>_xlfn.IFNA(VLOOKUP(A:A,'11月工资'!A:AQ,43,0),0)</f>
        <v>0</v>
      </c>
      <c r="AL206">
        <f t="shared" si="30"/>
        <v>75.75</v>
      </c>
      <c r="AM206" s="6">
        <f t="shared" si="31"/>
        <v>27770.940000000006</v>
      </c>
    </row>
    <row r="207" spans="1:39" x14ac:dyDescent="0.2">
      <c r="A207" s="7">
        <v>9000367</v>
      </c>
      <c r="B207" t="str">
        <f>VLOOKUP(A207,标准表!C:D,2,0)</f>
        <v>张君生</v>
      </c>
      <c r="C207" t="str">
        <f>VLOOKUP(A:A,标准表!C:M,11,0)</f>
        <v>炼铁事业部</v>
      </c>
      <c r="D207" t="str">
        <f>VLOOKUP($A:$A,标准表!C:E,3,0)</f>
        <v>130229197301075415</v>
      </c>
      <c r="E207" t="str">
        <f>VLOOKUP(A:A,'11月工资'!A:D,4,0)</f>
        <v>6217000180024111852</v>
      </c>
      <c r="F207" t="str">
        <f>VLOOKUP(A:A,'11月工资'!A:F,6,0)</f>
        <v>生产操作人员</v>
      </c>
      <c r="G207">
        <f>VLOOKUP(A:A,标准表!C:H,6,0)</f>
        <v>0</v>
      </c>
      <c r="H207">
        <f>VLOOKUP(A:A,标准表!C:I,7,0)</f>
        <v>0</v>
      </c>
      <c r="I207">
        <f>VLOOKUP(A:A,标准表!C:J,8,0)</f>
        <v>0</v>
      </c>
      <c r="J207">
        <f>VLOOKUP($A:$A,标准表!C:G,5,0)</f>
        <v>1.2</v>
      </c>
      <c r="L207">
        <f>VLOOKUP(A:A,单位分配保留两位小数!B:I,8,0)</f>
        <v>4575</v>
      </c>
      <c r="M207">
        <f>_xlfn.IFNA(VLOOKUP(A:A,单位分配保留两位小数!B:J,9,0),0)</f>
        <v>0</v>
      </c>
      <c r="N207">
        <f>_xlfn.IFNA(VLOOKUP(A:A,单位分配保留两位小数!B:K,10,0),0)</f>
        <v>0</v>
      </c>
      <c r="O207">
        <f>ROUND(_xlfn.IFNA(VLOOKUP(A:A,单位分配保留两位小数!B:L,11,0),0),2)</f>
        <v>0</v>
      </c>
      <c r="Q207">
        <f t="shared" si="24"/>
        <v>4575</v>
      </c>
      <c r="R207">
        <f>_xlfn.IFNA(VLOOKUP(A207,'11月工资'!A:AU,47,0),0)+Q207</f>
        <v>95272.62</v>
      </c>
      <c r="S207">
        <f>VLOOKUP(A:A,'11月工资'!A:AW,49,0)</f>
        <v>11000</v>
      </c>
      <c r="T207">
        <f>VLOOKUP(A:A,'11月工资'!A:AZ,52,0)</f>
        <v>0</v>
      </c>
      <c r="U207">
        <f>VLOOKUP(A:A,'11月工资'!A:BA,53,0)</f>
        <v>0</v>
      </c>
      <c r="V207">
        <f>VLOOKUP(A:A,'11月工资'!A:AX,50,0)</f>
        <v>11000</v>
      </c>
      <c r="W207">
        <f>VLOOKUP(A:A,'11月工资'!A:AY,51,0)</f>
        <v>0</v>
      </c>
      <c r="X207">
        <f>VLOOKUP(A:A,'11月工资'!A:AV,48,0)</f>
        <v>55000</v>
      </c>
      <c r="Y207">
        <f>VLOOKUP(A:A,'11月工资'!A:BB,54,0)</f>
        <v>15849.97</v>
      </c>
      <c r="Z207" s="12">
        <f>ROUND(5*MAX(0,(R207-S207-T207-U207-V207-W207-X207-Y207)*{0.6;2;4;5;6;7;9}%-{0;504;3384;6384;10584;17184;36384}),2)</f>
        <v>72.680000000000007</v>
      </c>
      <c r="AA207">
        <f>ROUND(Z207*0.8,2)-0.01</f>
        <v>58.13</v>
      </c>
      <c r="AB207" s="78">
        <f>VLOOKUP(A:A,'11月工资'!A:BI,61,0)</f>
        <v>13.28</v>
      </c>
      <c r="AC207" s="6">
        <f t="shared" si="25"/>
        <v>1.27</v>
      </c>
      <c r="AD207">
        <f t="shared" si="26"/>
        <v>4573.7299999999996</v>
      </c>
      <c r="AE207">
        <f>VLOOKUP(A:A,'10月奖金'!A:AC,29,0)</f>
        <v>0.33</v>
      </c>
      <c r="AF207" s="6">
        <f t="shared" si="27"/>
        <v>0.94</v>
      </c>
      <c r="AG207">
        <f>VLOOKUP(A:A,'10月奖金'!A:AD,30,0)</f>
        <v>4574.67</v>
      </c>
      <c r="AH207" s="6">
        <f t="shared" si="28"/>
        <v>-0.94000000000050932</v>
      </c>
      <c r="AI207">
        <f>VLOOKUP(A:A,单位分配保留两位小数!B:N,13,0)</f>
        <v>4575</v>
      </c>
      <c r="AJ207">
        <f t="shared" si="29"/>
        <v>0</v>
      </c>
      <c r="AK207">
        <f>_xlfn.IFNA(VLOOKUP(A:A,'11月工资'!A:AQ,43,0),0)</f>
        <v>0</v>
      </c>
      <c r="AL207">
        <f t="shared" si="30"/>
        <v>1.27</v>
      </c>
      <c r="AM207" s="6">
        <f t="shared" si="31"/>
        <v>2422.649999999996</v>
      </c>
    </row>
    <row r="208" spans="1:39" x14ac:dyDescent="0.2">
      <c r="A208" s="7">
        <v>9000369</v>
      </c>
      <c r="B208" t="str">
        <f>VLOOKUP(A208,标准表!C:D,2,0)</f>
        <v>何相春</v>
      </c>
      <c r="C208" t="str">
        <f>VLOOKUP(A:A,标准表!C:M,11,0)</f>
        <v>炼铁事业部</v>
      </c>
      <c r="D208" t="str">
        <f>VLOOKUP($A:$A,标准表!C:E,3,0)</f>
        <v>130203197012014217</v>
      </c>
      <c r="E208" t="str">
        <f>VLOOKUP(A:A,'11月工资'!A:D,4,0)</f>
        <v>6217000180031744489</v>
      </c>
      <c r="F208" t="str">
        <f>VLOOKUP(A:A,'11月工资'!A:F,6,0)</f>
        <v>经营管理-中层</v>
      </c>
      <c r="G208">
        <f>VLOOKUP(A:A,标准表!C:H,6,0)</f>
        <v>9066</v>
      </c>
      <c r="H208">
        <f>VLOOKUP(A:A,标准表!C:I,7,0)</f>
        <v>0</v>
      </c>
      <c r="I208">
        <f>VLOOKUP(A:A,标准表!C:J,8,0)</f>
        <v>0</v>
      </c>
      <c r="J208">
        <f>VLOOKUP($A:$A,标准表!C:G,5,0)</f>
        <v>0</v>
      </c>
      <c r="L208">
        <f>VLOOKUP(A:A,单位分配保留两位小数!B:I,8,0)</f>
        <v>8931.82</v>
      </c>
      <c r="M208">
        <f>_xlfn.IFNA(VLOOKUP(A:A,单位分配保留两位小数!B:J,9,0),0)</f>
        <v>0</v>
      </c>
      <c r="N208">
        <f>_xlfn.IFNA(VLOOKUP(A:A,单位分配保留两位小数!B:K,10,0),0)</f>
        <v>0</v>
      </c>
      <c r="O208">
        <f>ROUND(_xlfn.IFNA(VLOOKUP(A:A,单位分配保留两位小数!B:L,11,0),0),2)</f>
        <v>0</v>
      </c>
      <c r="Q208">
        <f t="shared" si="24"/>
        <v>8931.82</v>
      </c>
      <c r="R208">
        <f>_xlfn.IFNA(VLOOKUP(A208,'11月工资'!A:AU,47,0),0)+Q208</f>
        <v>176854.43</v>
      </c>
      <c r="S208">
        <f>VLOOKUP(A:A,'11月工资'!A:AW,49,0)</f>
        <v>0</v>
      </c>
      <c r="T208">
        <f>VLOOKUP(A:A,'11月工资'!A:AZ,52,0)</f>
        <v>0</v>
      </c>
      <c r="U208">
        <f>VLOOKUP(A:A,'11月工资'!A:BA,53,0)</f>
        <v>0</v>
      </c>
      <c r="V208">
        <f>VLOOKUP(A:A,'11月工资'!A:AX,50,0)</f>
        <v>11000</v>
      </c>
      <c r="W208">
        <f>VLOOKUP(A:A,'11月工资'!A:AY,51,0)</f>
        <v>0</v>
      </c>
      <c r="X208">
        <f>VLOOKUP(A:A,'11月工资'!A:AV,48,0)</f>
        <v>55000</v>
      </c>
      <c r="Y208">
        <f>VLOOKUP(A:A,'11月工资'!A:BB,54,0)</f>
        <v>27238.18</v>
      </c>
      <c r="Z208" s="12">
        <f>ROUND(5*MAX(0,(R208-S208-T208-U208-V208-W208-X208-Y208)*{0.6;2;4;5;6;7;9}%-{0;504;3384;6384;10584;17184;36384}),2)</f>
        <v>5841.63</v>
      </c>
      <c r="AB208" s="78">
        <f>VLOOKUP(A:A,'11月工资'!A:BI,61,0)</f>
        <v>4948.4399999999996</v>
      </c>
      <c r="AC208" s="6">
        <f t="shared" si="25"/>
        <v>893.19</v>
      </c>
      <c r="AD208">
        <f t="shared" si="26"/>
        <v>8038.6299999999992</v>
      </c>
      <c r="AE208">
        <f>VLOOKUP(A:A,'10月奖金'!A:AC,29,0)</f>
        <v>892.59</v>
      </c>
      <c r="AF208" s="6">
        <f t="shared" si="27"/>
        <v>0.60000000000002274</v>
      </c>
      <c r="AG208">
        <f>VLOOKUP(A:A,'10月奖金'!A:AD,30,0)</f>
        <v>8033.34</v>
      </c>
      <c r="AH208" s="6">
        <f t="shared" si="28"/>
        <v>5.2899999999990541</v>
      </c>
      <c r="AI208">
        <f>VLOOKUP(A:A,单位分配保留两位小数!B:N,13,0)</f>
        <v>8931.82</v>
      </c>
      <c r="AJ208">
        <f t="shared" si="29"/>
        <v>0</v>
      </c>
      <c r="AK208">
        <f>_xlfn.IFNA(VLOOKUP(A:A,'11月工资'!A:AQ,43,0),0)</f>
        <v>265.26999999999953</v>
      </c>
      <c r="AL208">
        <f t="shared" si="30"/>
        <v>1158.4599999999996</v>
      </c>
      <c r="AM208" s="6">
        <f t="shared" si="31"/>
        <v>83616.25</v>
      </c>
    </row>
    <row r="209" spans="1:39" s="78" customFormat="1" x14ac:dyDescent="0.2">
      <c r="A209" s="77">
        <v>9000377</v>
      </c>
      <c r="B209" s="78" t="str">
        <f>VLOOKUP(A209,标准表!C:D,2,0)</f>
        <v>李朝旺</v>
      </c>
      <c r="C209" s="78" t="str">
        <f>VLOOKUP(A:A,标准表!C:M,11,0)</f>
        <v>炼铁事业部</v>
      </c>
      <c r="D209" s="78" t="str">
        <f>VLOOKUP($A:$A,标准表!C:E,3,0)</f>
        <v>131181197902222119</v>
      </c>
      <c r="E209" t="str">
        <f>VLOOKUP(A:A,'11月工资'!A:D,4,0)</f>
        <v>6217000180031735461</v>
      </c>
      <c r="F209" t="str">
        <f>VLOOKUP(A:A,'11月工资'!A:F,6,0)</f>
        <v>经营管理-其他</v>
      </c>
      <c r="G209" s="78">
        <f>VLOOKUP(A:A,标准表!C:H,6,0)</f>
        <v>0</v>
      </c>
      <c r="H209" s="78">
        <f>VLOOKUP(A:A,标准表!C:I,7,0)</f>
        <v>0</v>
      </c>
      <c r="I209" s="78">
        <f>VLOOKUP(A:A,标准表!C:J,8,0)</f>
        <v>0</v>
      </c>
      <c r="J209" s="78">
        <f>VLOOKUP($A:$A,标准表!C:G,5,0)</f>
        <v>4.5</v>
      </c>
      <c r="L209">
        <f>VLOOKUP(A:A,单位分配保留两位小数!B:I,8,0)</f>
        <v>7349.27</v>
      </c>
      <c r="M209">
        <f>_xlfn.IFNA(VLOOKUP(A:A,单位分配保留两位小数!B:J,9,0),0)</f>
        <v>0</v>
      </c>
      <c r="N209">
        <f>_xlfn.IFNA(VLOOKUP(A:A,单位分配保留两位小数!B:K,10,0),0)</f>
        <v>0</v>
      </c>
      <c r="O209">
        <f>ROUND(_xlfn.IFNA(VLOOKUP(A:A,单位分配保留两位小数!B:L,11,0),0),2)</f>
        <v>500</v>
      </c>
      <c r="Q209">
        <f t="shared" si="24"/>
        <v>6849.27</v>
      </c>
      <c r="R209">
        <f>_xlfn.IFNA(VLOOKUP(A209,'11月工资'!A:AU,47,0),0)+Q209</f>
        <v>118975.49</v>
      </c>
      <c r="S209">
        <f>VLOOKUP(A:A,'11月工资'!A:AW,49,0)</f>
        <v>11000</v>
      </c>
      <c r="T209">
        <f>VLOOKUP(A:A,'11月工资'!A:AZ,52,0)</f>
        <v>11000</v>
      </c>
      <c r="U209">
        <f>VLOOKUP(A:A,'11月工资'!A:BA,53,0)</f>
        <v>0</v>
      </c>
      <c r="V209">
        <f>VLOOKUP(A:A,'11月工资'!A:AX,50,0)</f>
        <v>11000</v>
      </c>
      <c r="W209">
        <f>VLOOKUP(A:A,'11月工资'!A:AY,51,0)</f>
        <v>0</v>
      </c>
      <c r="X209">
        <f>VLOOKUP(A:A,'11月工资'!A:AV,48,0)</f>
        <v>55000</v>
      </c>
      <c r="Y209">
        <f>VLOOKUP(A:A,'11月工资'!A:BB,54,0)</f>
        <v>16004.47</v>
      </c>
      <c r="Z209" s="79">
        <f>ROUND(5*MAX(0,(R209-S209-T209-U209-V209-W209-X209-Y209)*{0.6;2;4;5;6;7;9}%-{0;504;3384;6384;10584;17184;36384}),2)</f>
        <v>449.13</v>
      </c>
      <c r="AB209" s="78">
        <f>VLOOKUP(A:A,'11月工资'!A:BI,61,0)</f>
        <v>425.94</v>
      </c>
      <c r="AC209" s="6">
        <f t="shared" si="25"/>
        <v>23.19</v>
      </c>
      <c r="AD209">
        <f t="shared" si="26"/>
        <v>6826.0800000000008</v>
      </c>
      <c r="AE209">
        <f>VLOOKUP(A:A,'10月奖金'!A:AC,29,0)</f>
        <v>37.21</v>
      </c>
      <c r="AF209" s="80">
        <f t="shared" si="27"/>
        <v>-14.02</v>
      </c>
      <c r="AG209" s="78">
        <f>VLOOKUP(A:A,'10月奖金'!A:AD,30,0)</f>
        <v>7309.79</v>
      </c>
      <c r="AH209" s="80">
        <f t="shared" si="28"/>
        <v>-483.70999999999913</v>
      </c>
      <c r="AI209" s="78">
        <f>VLOOKUP(A:A,单位分配保留两位小数!B:N,13,0)</f>
        <v>6849.27</v>
      </c>
      <c r="AJ209" s="78">
        <f t="shared" si="29"/>
        <v>0</v>
      </c>
      <c r="AK209">
        <f>_xlfn.IFNA(VLOOKUP(A:A,'11月工资'!A:AQ,43,0),0)</f>
        <v>0</v>
      </c>
      <c r="AL209" s="78">
        <f t="shared" si="30"/>
        <v>23.19</v>
      </c>
      <c r="AM209" s="6">
        <f t="shared" si="31"/>
        <v>14971.020000000006</v>
      </c>
    </row>
    <row r="210" spans="1:39" x14ac:dyDescent="0.2">
      <c r="A210" s="7">
        <v>9000387</v>
      </c>
      <c r="B210" t="str">
        <f>VLOOKUP(A210,标准表!C:D,2,0)</f>
        <v>胡凤喜</v>
      </c>
      <c r="C210" t="str">
        <f>VLOOKUP(A:A,标准表!C:M,11,0)</f>
        <v>炼铁事业部</v>
      </c>
      <c r="D210" t="str">
        <f>VLOOKUP($A:$A,标准表!C:E,3,0)</f>
        <v>120221198205060311</v>
      </c>
      <c r="E210" t="str">
        <f>VLOOKUP(A:A,'11月工资'!A:D,4,0)</f>
        <v>6217000180031744596</v>
      </c>
      <c r="F210" t="str">
        <f>VLOOKUP(A:A,'11月工资'!A:F,6,0)</f>
        <v>经营管理-其他</v>
      </c>
      <c r="G210">
        <f>VLOOKUP(A:A,标准表!C:H,6,0)</f>
        <v>0</v>
      </c>
      <c r="H210">
        <f>VLOOKUP(A:A,标准表!C:I,7,0)</f>
        <v>0</v>
      </c>
      <c r="I210">
        <f>VLOOKUP(A:A,标准表!C:J,8,0)</f>
        <v>0</v>
      </c>
      <c r="J210">
        <f>VLOOKUP($A:$A,标准表!C:G,5,0)</f>
        <v>3.6</v>
      </c>
      <c r="L210">
        <f>VLOOKUP(A:A,单位分配保留两位小数!B:I,8,0)</f>
        <v>5904.36</v>
      </c>
      <c r="M210">
        <f>_xlfn.IFNA(VLOOKUP(A:A,单位分配保留两位小数!B:J,9,0),0)</f>
        <v>0</v>
      </c>
      <c r="N210">
        <f>_xlfn.IFNA(VLOOKUP(A:A,单位分配保留两位小数!B:K,10,0),0)</f>
        <v>0</v>
      </c>
      <c r="O210">
        <f>ROUND(_xlfn.IFNA(VLOOKUP(A:A,单位分配保留两位小数!B:L,11,0),0),2)</f>
        <v>300</v>
      </c>
      <c r="Q210">
        <f t="shared" si="24"/>
        <v>5604.36</v>
      </c>
      <c r="R210">
        <f>_xlfn.IFNA(VLOOKUP(A210,'11月工资'!A:AU,47,0),0)+Q210</f>
        <v>103193.43000000001</v>
      </c>
      <c r="S210">
        <f>VLOOKUP(A:A,'11月工资'!A:AW,49,0)</f>
        <v>11000</v>
      </c>
      <c r="T210">
        <f>VLOOKUP(A:A,'11月工资'!A:AZ,52,0)</f>
        <v>0</v>
      </c>
      <c r="U210">
        <f>VLOOKUP(A:A,'11月工资'!A:BA,53,0)</f>
        <v>0</v>
      </c>
      <c r="V210">
        <f>VLOOKUP(A:A,'11月工资'!A:AX,50,0)</f>
        <v>11000</v>
      </c>
      <c r="W210">
        <f>VLOOKUP(A:A,'11月工资'!A:AY,51,0)</f>
        <v>0</v>
      </c>
      <c r="X210">
        <f>VLOOKUP(A:A,'11月工资'!A:AV,48,0)</f>
        <v>55000</v>
      </c>
      <c r="Y210">
        <f>VLOOKUP(A:A,'11月工资'!A:BB,54,0)</f>
        <v>16577.72</v>
      </c>
      <c r="Z210" s="12">
        <f>ROUND(5*MAX(0,(R210-S210-T210-U210-V210-W210-X210-Y210)*{0.6;2;4;5;6;7;9}%-{0;504;3384;6384;10584;17184;36384}),2)</f>
        <v>288.47000000000003</v>
      </c>
      <c r="AB210" s="78">
        <f>VLOOKUP(A:A,'11月工资'!A:BI,61,0)</f>
        <v>271.56</v>
      </c>
      <c r="AC210" s="6">
        <f t="shared" si="25"/>
        <v>16.91</v>
      </c>
      <c r="AD210">
        <f t="shared" si="26"/>
        <v>5587.45</v>
      </c>
      <c r="AE210">
        <f>VLOOKUP(A:A,'10月奖金'!A:AC,29,0)</f>
        <v>27.65</v>
      </c>
      <c r="AF210" s="6">
        <f t="shared" si="27"/>
        <v>-10.739999999999998</v>
      </c>
      <c r="AG210">
        <f>VLOOKUP(A:A,'10月奖金'!A:AD,30,0)</f>
        <v>5862.35</v>
      </c>
      <c r="AH210" s="6">
        <f t="shared" si="28"/>
        <v>-274.90000000000055</v>
      </c>
      <c r="AI210">
        <f>VLOOKUP(A:A,单位分配保留两位小数!B:N,13,0)</f>
        <v>5604.36</v>
      </c>
      <c r="AJ210">
        <f t="shared" si="29"/>
        <v>0</v>
      </c>
      <c r="AK210">
        <f>_xlfn.IFNA(VLOOKUP(A:A,'11月工资'!A:AQ,43,0),0)</f>
        <v>0</v>
      </c>
      <c r="AL210">
        <f t="shared" si="30"/>
        <v>16.91</v>
      </c>
      <c r="AM210" s="6">
        <f t="shared" si="31"/>
        <v>9615.7100000000064</v>
      </c>
    </row>
    <row r="211" spans="1:39" x14ac:dyDescent="0.2">
      <c r="A211" s="7">
        <v>9000388</v>
      </c>
      <c r="B211" t="str">
        <f>VLOOKUP(A211,标准表!C:D,2,0)</f>
        <v>李秀兵</v>
      </c>
      <c r="C211" t="str">
        <f>VLOOKUP(A:A,标准表!C:M,11,0)</f>
        <v>炼铁事业部</v>
      </c>
      <c r="D211" t="str">
        <f>VLOOKUP($A:$A,标准表!C:E,3,0)</f>
        <v>130521197806302519</v>
      </c>
      <c r="E211" t="str">
        <f>VLOOKUP(A:A,'11月工资'!A:D,4,0)</f>
        <v>6217000180031735487</v>
      </c>
      <c r="F211" t="str">
        <f>VLOOKUP(A:A,'11月工资'!A:F,6,0)</f>
        <v>经营管理-其他</v>
      </c>
      <c r="G211">
        <f>VLOOKUP(A:A,标准表!C:H,6,0)</f>
        <v>0</v>
      </c>
      <c r="H211">
        <f>VLOOKUP(A:A,标准表!C:I,7,0)</f>
        <v>0</v>
      </c>
      <c r="I211">
        <f>VLOOKUP(A:A,标准表!C:J,8,0)</f>
        <v>0</v>
      </c>
      <c r="J211">
        <f>VLOOKUP($A:$A,标准表!C:G,5,0)</f>
        <v>3.6</v>
      </c>
      <c r="L211">
        <f>VLOOKUP(A:A,单位分配保留两位小数!B:I,8,0)</f>
        <v>5940</v>
      </c>
      <c r="M211">
        <f>_xlfn.IFNA(VLOOKUP(A:A,单位分配保留两位小数!B:J,9,0),0)</f>
        <v>0</v>
      </c>
      <c r="N211">
        <f>_xlfn.IFNA(VLOOKUP(A:A,单位分配保留两位小数!B:K,10,0),0)</f>
        <v>0</v>
      </c>
      <c r="O211">
        <f>ROUND(_xlfn.IFNA(VLOOKUP(A:A,单位分配保留两位小数!B:L,11,0),0),2)</f>
        <v>0</v>
      </c>
      <c r="Q211">
        <f t="shared" si="24"/>
        <v>5940</v>
      </c>
      <c r="R211">
        <f>_xlfn.IFNA(VLOOKUP(A211,'11月工资'!A:AU,47,0),0)+Q211</f>
        <v>99118.77</v>
      </c>
      <c r="S211">
        <f>VLOOKUP(A:A,'11月工资'!A:AW,49,0)</f>
        <v>5500</v>
      </c>
      <c r="T211">
        <f>VLOOKUP(A:A,'11月工资'!A:AZ,52,0)</f>
        <v>0</v>
      </c>
      <c r="U211">
        <f>VLOOKUP(A:A,'11月工资'!A:BA,53,0)</f>
        <v>0</v>
      </c>
      <c r="V211">
        <f>VLOOKUP(A:A,'11月工资'!A:AX,50,0)</f>
        <v>11000</v>
      </c>
      <c r="W211">
        <f>VLOOKUP(A:A,'11月工资'!A:AY,51,0)</f>
        <v>0</v>
      </c>
      <c r="X211">
        <f>VLOOKUP(A:A,'11月工资'!A:AV,48,0)</f>
        <v>55000</v>
      </c>
      <c r="Y211">
        <f>VLOOKUP(A:A,'11月工资'!A:BB,54,0)</f>
        <v>13215.52</v>
      </c>
      <c r="Z211" s="12">
        <f>ROUND(5*MAX(0,(R211-S211-T211-U211-V211-W211-X211-Y211)*{0.6;2;4;5;6;7;9}%-{0;504;3384;6384;10584;17184;36384}),2)</f>
        <v>432.1</v>
      </c>
      <c r="AB211" s="78">
        <f>VLOOKUP(A:A,'11月工资'!A:BI,61,0)</f>
        <v>391.45</v>
      </c>
      <c r="AC211" s="6">
        <f t="shared" si="25"/>
        <v>40.65</v>
      </c>
      <c r="AD211">
        <f t="shared" si="26"/>
        <v>5899.35</v>
      </c>
      <c r="AE211">
        <f>VLOOKUP(A:A,'10月奖金'!A:AC,29,0)</f>
        <v>36.51</v>
      </c>
      <c r="AF211" s="6">
        <f t="shared" si="27"/>
        <v>4.1400000000000006</v>
      </c>
      <c r="AG211">
        <f>VLOOKUP(A:A,'10月奖金'!A:AD,30,0)</f>
        <v>6053.49</v>
      </c>
      <c r="AH211" s="6">
        <f t="shared" si="28"/>
        <v>-154.13999999999942</v>
      </c>
      <c r="AI211">
        <f>VLOOKUP(A:A,单位分配保留两位小数!B:N,13,0)</f>
        <v>5940</v>
      </c>
      <c r="AJ211">
        <f t="shared" si="29"/>
        <v>0</v>
      </c>
      <c r="AK211">
        <f>_xlfn.IFNA(VLOOKUP(A:A,'11月工资'!A:AQ,43,0),0)</f>
        <v>0</v>
      </c>
      <c r="AL211">
        <f t="shared" si="30"/>
        <v>40.65</v>
      </c>
      <c r="AM211" s="6">
        <f t="shared" si="31"/>
        <v>14403.250000000004</v>
      </c>
    </row>
    <row r="212" spans="1:39" x14ac:dyDescent="0.2">
      <c r="A212" s="7">
        <v>9000389</v>
      </c>
      <c r="B212" t="str">
        <f>VLOOKUP(A212,标准表!C:D,2,0)</f>
        <v>米舰君</v>
      </c>
      <c r="C212" t="str">
        <f>VLOOKUP(A:A,标准表!C:M,11,0)</f>
        <v>炼铁事业部</v>
      </c>
      <c r="D212" t="str">
        <f>VLOOKUP($A:$A,标准表!C:E,3,0)</f>
        <v>13020319741111301X</v>
      </c>
      <c r="E212" t="str">
        <f>VLOOKUP(A:A,'11月工资'!A:D,4,0)</f>
        <v>6217000180031744604</v>
      </c>
      <c r="F212" t="str">
        <f>VLOOKUP(A:A,'11月工资'!A:F,6,0)</f>
        <v>经营管理-其他</v>
      </c>
      <c r="G212">
        <f>VLOOKUP(A:A,标准表!C:H,6,0)</f>
        <v>0</v>
      </c>
      <c r="H212">
        <f>VLOOKUP(A:A,标准表!C:I,7,0)</f>
        <v>0</v>
      </c>
      <c r="I212">
        <f>VLOOKUP(A:A,标准表!C:J,8,0)</f>
        <v>0</v>
      </c>
      <c r="J212">
        <f>VLOOKUP($A:$A,标准表!C:G,5,0)</f>
        <v>4.5</v>
      </c>
      <c r="L212">
        <f>VLOOKUP(A:A,单位分配保留两位小数!B:I,8,0)</f>
        <v>7425</v>
      </c>
      <c r="M212">
        <f>_xlfn.IFNA(VLOOKUP(A:A,单位分配保留两位小数!B:J,9,0),0)</f>
        <v>0</v>
      </c>
      <c r="N212">
        <f>_xlfn.IFNA(VLOOKUP(A:A,单位分配保留两位小数!B:K,10,0),0)</f>
        <v>0</v>
      </c>
      <c r="O212">
        <f>ROUND(_xlfn.IFNA(VLOOKUP(A:A,单位分配保留两位小数!B:L,11,0),0),2)</f>
        <v>0</v>
      </c>
      <c r="Q212">
        <f t="shared" si="24"/>
        <v>7425</v>
      </c>
      <c r="R212">
        <f>_xlfn.IFNA(VLOOKUP(A212,'11月工资'!A:AU,47,0),0)+Q212</f>
        <v>124150</v>
      </c>
      <c r="S212">
        <f>VLOOKUP(A:A,'11月工资'!A:AW,49,0)</f>
        <v>11000</v>
      </c>
      <c r="T212">
        <f>VLOOKUP(A:A,'11月工资'!A:AZ,52,0)</f>
        <v>0</v>
      </c>
      <c r="U212">
        <f>VLOOKUP(A:A,'11月工资'!A:BA,53,0)</f>
        <v>0</v>
      </c>
      <c r="V212">
        <f>VLOOKUP(A:A,'11月工资'!A:AX,50,0)</f>
        <v>11000</v>
      </c>
      <c r="W212">
        <f>VLOOKUP(A:A,'11月工资'!A:AY,51,0)</f>
        <v>0</v>
      </c>
      <c r="X212">
        <f>VLOOKUP(A:A,'11月工资'!A:AV,48,0)</f>
        <v>55000</v>
      </c>
      <c r="Y212">
        <f>VLOOKUP(A:A,'11月工资'!A:BB,54,0)</f>
        <v>23389.360000000001</v>
      </c>
      <c r="Z212" s="12">
        <f>ROUND(5*MAX(0,(R212-S212-T212-U212-V212-W212-X212-Y212)*{0.6;2;4;5;6;7;9}%-{0;504;3384;6384;10584;17184;36384}),2)</f>
        <v>712.82</v>
      </c>
      <c r="AB212" s="78">
        <f>VLOOKUP(A:A,'11月工资'!A:BI,61,0)</f>
        <v>644.83000000000004</v>
      </c>
      <c r="AC212" s="6">
        <f t="shared" si="25"/>
        <v>67.989999999999995</v>
      </c>
      <c r="AD212">
        <f t="shared" si="26"/>
        <v>7357.01</v>
      </c>
      <c r="AE212">
        <f>VLOOKUP(A:A,'10月奖金'!A:AC,29,0)</f>
        <v>81.739999999999995</v>
      </c>
      <c r="AF212" s="6">
        <f t="shared" si="27"/>
        <v>-13.75</v>
      </c>
      <c r="AG212">
        <f>VLOOKUP(A:A,'10月奖金'!A:AD,30,0)</f>
        <v>7343.26</v>
      </c>
      <c r="AH212" s="6">
        <f t="shared" si="28"/>
        <v>13.75</v>
      </c>
      <c r="AI212">
        <f>VLOOKUP(A:A,单位分配保留两位小数!B:N,13,0)</f>
        <v>7425</v>
      </c>
      <c r="AJ212">
        <f t="shared" si="29"/>
        <v>0</v>
      </c>
      <c r="AK212">
        <f>_xlfn.IFNA(VLOOKUP(A:A,'11月工资'!A:AQ,43,0),0)</f>
        <v>0</v>
      </c>
      <c r="AL212">
        <f t="shared" si="30"/>
        <v>67.989999999999995</v>
      </c>
      <c r="AM212" s="6">
        <f t="shared" si="31"/>
        <v>23760.639999999999</v>
      </c>
    </row>
    <row r="213" spans="1:39" x14ac:dyDescent="0.2">
      <c r="A213" s="7">
        <v>9000390</v>
      </c>
      <c r="B213" t="str">
        <f>VLOOKUP(A213,标准表!C:D,2,0)</f>
        <v>张昆</v>
      </c>
      <c r="C213" t="str">
        <f>VLOOKUP(A:A,标准表!C:M,11,0)</f>
        <v>炼铁事业部</v>
      </c>
      <c r="D213" t="str">
        <f>VLOOKUP($A:$A,标准表!C:E,3,0)</f>
        <v>130204197409280317</v>
      </c>
      <c r="E213" t="str">
        <f>VLOOKUP(A:A,'11月工资'!A:D,4,0)</f>
        <v>6217000180031735495</v>
      </c>
      <c r="F213" t="str">
        <f>VLOOKUP(A:A,'11月工资'!A:F,6,0)</f>
        <v>生产操作人员</v>
      </c>
      <c r="G213">
        <f>VLOOKUP(A:A,标准表!C:H,6,0)</f>
        <v>0</v>
      </c>
      <c r="H213">
        <f>VLOOKUP(A:A,标准表!C:I,7,0)</f>
        <v>0</v>
      </c>
      <c r="I213">
        <f>VLOOKUP(A:A,标准表!C:J,8,0)</f>
        <v>0</v>
      </c>
      <c r="J213">
        <f>VLOOKUP($A:$A,标准表!C:G,5,0)</f>
        <v>1.8</v>
      </c>
      <c r="L213">
        <f>VLOOKUP(A:A,单位分配保留两位小数!B:I,8,0)</f>
        <v>4575</v>
      </c>
      <c r="M213">
        <f>_xlfn.IFNA(VLOOKUP(A:A,单位分配保留两位小数!B:J,9,0),0)</f>
        <v>0</v>
      </c>
      <c r="N213">
        <f>_xlfn.IFNA(VLOOKUP(A:A,单位分配保留两位小数!B:K,10,0),0)</f>
        <v>0</v>
      </c>
      <c r="O213">
        <f>ROUND(_xlfn.IFNA(VLOOKUP(A:A,单位分配保留两位小数!B:L,11,0),0),2)</f>
        <v>0</v>
      </c>
      <c r="Q213">
        <f t="shared" si="24"/>
        <v>4575</v>
      </c>
      <c r="R213">
        <f>_xlfn.IFNA(VLOOKUP(A213,'11月工资'!A:AU,47,0),0)+Q213</f>
        <v>96985.43</v>
      </c>
      <c r="S213">
        <f>VLOOKUP(A:A,'11月工资'!A:AW,49,0)</f>
        <v>11000</v>
      </c>
      <c r="T213">
        <f>VLOOKUP(A:A,'11月工资'!A:AZ,52,0)</f>
        <v>11000</v>
      </c>
      <c r="U213">
        <f>VLOOKUP(A:A,'11月工资'!A:BA,53,0)</f>
        <v>0</v>
      </c>
      <c r="V213">
        <f>VLOOKUP(A:A,'11月工资'!A:AX,50,0)</f>
        <v>11000</v>
      </c>
      <c r="W213">
        <f>VLOOKUP(A:A,'11月工资'!A:AY,51,0)</f>
        <v>0</v>
      </c>
      <c r="X213">
        <f>VLOOKUP(A:A,'11月工资'!A:AV,48,0)</f>
        <v>55000</v>
      </c>
      <c r="Y213">
        <f>VLOOKUP(A:A,'11月工资'!A:BB,54,0)</f>
        <v>18582.36</v>
      </c>
      <c r="Z213" s="12">
        <f>ROUND(5*MAX(0,(R213-S213-T213-U213-V213-W213-X213-Y213)*{0.6;2;4;5;6;7;9}%-{0;504;3384;6384;10584;17184;36384}),2)</f>
        <v>0</v>
      </c>
      <c r="AB213" s="78">
        <f>VLOOKUP(A:A,'11月工资'!A:BI,61,0)</f>
        <v>0</v>
      </c>
      <c r="AC213" s="6">
        <f t="shared" si="25"/>
        <v>0</v>
      </c>
      <c r="AD213">
        <f t="shared" si="26"/>
        <v>4575</v>
      </c>
      <c r="AE213">
        <f>VLOOKUP(A:A,'10月奖金'!A:AC,29,0)</f>
        <v>0</v>
      </c>
      <c r="AF213" s="6">
        <f t="shared" si="27"/>
        <v>0</v>
      </c>
      <c r="AG213">
        <f>VLOOKUP(A:A,'10月奖金'!A:AD,30,0)</f>
        <v>4575</v>
      </c>
      <c r="AH213" s="6">
        <f t="shared" si="28"/>
        <v>0</v>
      </c>
      <c r="AI213">
        <f>VLOOKUP(A:A,单位分配保留两位小数!B:N,13,0)</f>
        <v>4575</v>
      </c>
      <c r="AJ213">
        <f t="shared" si="29"/>
        <v>0</v>
      </c>
      <c r="AK213">
        <f>_xlfn.IFNA(VLOOKUP(A:A,'11月工资'!A:AQ,43,0),0)</f>
        <v>0</v>
      </c>
      <c r="AL213">
        <f t="shared" si="30"/>
        <v>0</v>
      </c>
      <c r="AM213" s="6">
        <f t="shared" si="31"/>
        <v>-9596.9300000000076</v>
      </c>
    </row>
    <row r="214" spans="1:39" x14ac:dyDescent="0.2">
      <c r="A214" s="7">
        <v>9000391</v>
      </c>
      <c r="B214" t="str">
        <f>VLOOKUP(A214,标准表!C:D,2,0)</f>
        <v>常文兴</v>
      </c>
      <c r="C214" t="str">
        <f>VLOOKUP(A:A,标准表!C:M,11,0)</f>
        <v>炼铁事业部</v>
      </c>
      <c r="D214" t="str">
        <f>VLOOKUP($A:$A,标准表!C:E,3,0)</f>
        <v>130229196407264017</v>
      </c>
      <c r="E214" t="str">
        <f>VLOOKUP(A:A,'11月工资'!A:D,4,0)</f>
        <v>6217000180024105268</v>
      </c>
      <c r="F214" t="str">
        <f>VLOOKUP(A:A,'11月工资'!A:F,6,0)</f>
        <v>经营管理-其他</v>
      </c>
      <c r="G214">
        <f>VLOOKUP(A:A,标准表!C:H,6,0)</f>
        <v>0</v>
      </c>
      <c r="H214">
        <f>VLOOKUP(A:A,标准表!C:I,7,0)</f>
        <v>0</v>
      </c>
      <c r="I214">
        <f>VLOOKUP(A:A,标准表!C:J,8,0)</f>
        <v>0</v>
      </c>
      <c r="J214">
        <f>VLOOKUP($A:$A,标准表!C:G,5,0)</f>
        <v>3.6</v>
      </c>
      <c r="L214">
        <f>VLOOKUP(A:A,单位分配保留两位小数!B:I,8,0)</f>
        <v>5940</v>
      </c>
      <c r="M214">
        <f>_xlfn.IFNA(VLOOKUP(A:A,单位分配保留两位小数!B:J,9,0),0)</f>
        <v>0</v>
      </c>
      <c r="N214">
        <f>_xlfn.IFNA(VLOOKUP(A:A,单位分配保留两位小数!B:K,10,0),0)</f>
        <v>0</v>
      </c>
      <c r="O214">
        <f>ROUND(_xlfn.IFNA(VLOOKUP(A:A,单位分配保留两位小数!B:L,11,0),0),2)</f>
        <v>0</v>
      </c>
      <c r="Q214">
        <f t="shared" si="24"/>
        <v>5940</v>
      </c>
      <c r="R214">
        <f>_xlfn.IFNA(VLOOKUP(A214,'11月工资'!A:AU,47,0),0)+Q214</f>
        <v>106203.09</v>
      </c>
      <c r="S214">
        <f>VLOOKUP(A:A,'11月工资'!A:AW,49,0)</f>
        <v>11000</v>
      </c>
      <c r="T214">
        <f>VLOOKUP(A:A,'11月工资'!A:AZ,52,0)</f>
        <v>0</v>
      </c>
      <c r="U214">
        <f>VLOOKUP(A:A,'11月工资'!A:BA,53,0)</f>
        <v>0</v>
      </c>
      <c r="V214">
        <f>VLOOKUP(A:A,'11月工资'!A:AX,50,0)</f>
        <v>0</v>
      </c>
      <c r="W214">
        <f>VLOOKUP(A:A,'11月工资'!A:AY,51,0)</f>
        <v>0</v>
      </c>
      <c r="X214">
        <f>VLOOKUP(A:A,'11月工资'!A:AV,48,0)</f>
        <v>55000</v>
      </c>
      <c r="Y214">
        <f>VLOOKUP(A:A,'11月工资'!A:BB,54,0)</f>
        <v>18808.419999999998</v>
      </c>
      <c r="Z214" s="12">
        <f>ROUND(5*MAX(0,(R214-S214-T214-U214-V214-W214-X214-Y214)*{0.6;2;4;5;6;7;9}%-{0;504;3384;6384;10584;17184;36384}),2)</f>
        <v>641.84</v>
      </c>
      <c r="AB214" s="78">
        <f>VLOOKUP(A:A,'11月工资'!A:BI,61,0)</f>
        <v>581.74</v>
      </c>
      <c r="AC214" s="6">
        <f t="shared" si="25"/>
        <v>60.1</v>
      </c>
      <c r="AD214">
        <f t="shared" si="26"/>
        <v>5879.9</v>
      </c>
      <c r="AE214">
        <f>VLOOKUP(A:A,'10月奖金'!A:AC,29,0)</f>
        <v>64.64</v>
      </c>
      <c r="AF214" s="6">
        <f t="shared" si="27"/>
        <v>-4.5399999999999991</v>
      </c>
      <c r="AG214">
        <f>VLOOKUP(A:A,'10月奖金'!A:AD,30,0)</f>
        <v>5875.36</v>
      </c>
      <c r="AH214" s="6">
        <f t="shared" si="28"/>
        <v>4.5399999999999636</v>
      </c>
      <c r="AI214">
        <f>VLOOKUP(A:A,单位分配保留两位小数!B:N,13,0)</f>
        <v>5940</v>
      </c>
      <c r="AJ214">
        <f t="shared" si="29"/>
        <v>0</v>
      </c>
      <c r="AK214">
        <f>_xlfn.IFNA(VLOOKUP(A:A,'11月工资'!A:AQ,43,0),0)</f>
        <v>0</v>
      </c>
      <c r="AL214">
        <f t="shared" si="30"/>
        <v>60.1</v>
      </c>
      <c r="AM214" s="6">
        <f t="shared" si="31"/>
        <v>21394.67</v>
      </c>
    </row>
    <row r="215" spans="1:39" x14ac:dyDescent="0.2">
      <c r="A215" s="7">
        <v>9000392</v>
      </c>
      <c r="B215" t="str">
        <f>VLOOKUP(A215,标准表!C:D,2,0)</f>
        <v>刘洪新</v>
      </c>
      <c r="C215" t="str">
        <f>VLOOKUP(A:A,标准表!C:M,11,0)</f>
        <v>炼铁事业部</v>
      </c>
      <c r="D215" t="str">
        <f>VLOOKUP($A:$A,标准表!C:E,3,0)</f>
        <v>130633198204175271</v>
      </c>
      <c r="E215" t="str">
        <f>VLOOKUP(A:A,'11月工资'!A:D,4,0)</f>
        <v>6217000180003991092</v>
      </c>
      <c r="F215" t="str">
        <f>VLOOKUP(A:A,'11月工资'!A:F,6,0)</f>
        <v>经营管理-其他</v>
      </c>
      <c r="G215">
        <f>VLOOKUP(A:A,标准表!C:H,6,0)</f>
        <v>0</v>
      </c>
      <c r="H215">
        <f>VLOOKUP(A:A,标准表!C:I,7,0)</f>
        <v>0</v>
      </c>
      <c r="I215">
        <f>VLOOKUP(A:A,标准表!C:J,8,0)</f>
        <v>0</v>
      </c>
      <c r="J215">
        <f>VLOOKUP($A:$A,标准表!C:G,5,0)</f>
        <v>3.6</v>
      </c>
      <c r="L215">
        <f>VLOOKUP(A:A,单位分配保留两位小数!B:I,8,0)</f>
        <v>5940</v>
      </c>
      <c r="M215">
        <f>_xlfn.IFNA(VLOOKUP(A:A,单位分配保留两位小数!B:J,9,0),0)</f>
        <v>0</v>
      </c>
      <c r="N215">
        <f>_xlfn.IFNA(VLOOKUP(A:A,单位分配保留两位小数!B:K,10,0),0)</f>
        <v>60</v>
      </c>
      <c r="O215">
        <f>ROUND(_xlfn.IFNA(VLOOKUP(A:A,单位分配保留两位小数!B:L,11,0),0),2)</f>
        <v>300</v>
      </c>
      <c r="Q215">
        <f t="shared" si="24"/>
        <v>5700</v>
      </c>
      <c r="R215">
        <f>_xlfn.IFNA(VLOOKUP(A215,'11月工资'!A:AU,47,0),0)+Q215</f>
        <v>102428.29</v>
      </c>
      <c r="S215">
        <f>VLOOKUP(A:A,'11月工资'!A:AW,49,0)</f>
        <v>11000</v>
      </c>
      <c r="T215">
        <f>VLOOKUP(A:A,'11月工资'!A:AZ,52,0)</f>
        <v>0</v>
      </c>
      <c r="U215">
        <f>VLOOKUP(A:A,'11月工资'!A:BA,53,0)</f>
        <v>0</v>
      </c>
      <c r="V215">
        <f>VLOOKUP(A:A,'11月工资'!A:AX,50,0)</f>
        <v>11000</v>
      </c>
      <c r="W215">
        <f>VLOOKUP(A:A,'11月工资'!A:AY,51,0)</f>
        <v>4400</v>
      </c>
      <c r="X215">
        <f>VLOOKUP(A:A,'11月工资'!A:AV,48,0)</f>
        <v>55000</v>
      </c>
      <c r="Y215">
        <f>VLOOKUP(A:A,'11月工资'!A:BB,54,0)</f>
        <v>17165.169999999998</v>
      </c>
      <c r="Z215" s="12">
        <f>ROUND(5*MAX(0,(R215-S215-T215-U215-V215-W215-X215-Y215)*{0.6;2;4;5;6;7;9}%-{0;504;3384;6384;10584;17184;36384}),2)</f>
        <v>115.89</v>
      </c>
      <c r="AB215" s="78">
        <f>VLOOKUP(A:A,'11月工资'!A:BI,61,0)</f>
        <v>108.18</v>
      </c>
      <c r="AC215" s="6">
        <f t="shared" si="25"/>
        <v>7.71</v>
      </c>
      <c r="AD215">
        <f t="shared" si="26"/>
        <v>5692.29</v>
      </c>
      <c r="AE215">
        <f>VLOOKUP(A:A,'10月奖金'!A:AC,29,0)</f>
        <v>27.4</v>
      </c>
      <c r="AF215" s="6">
        <f t="shared" si="27"/>
        <v>-19.689999999999998</v>
      </c>
      <c r="AG215">
        <f>VLOOKUP(A:A,'10月奖金'!A:AD,30,0)</f>
        <v>6012.6</v>
      </c>
      <c r="AH215" s="6">
        <f t="shared" si="28"/>
        <v>-320.3100000000004</v>
      </c>
      <c r="AI215">
        <f>VLOOKUP(A:A,单位分配保留两位小数!B:N,13,0)</f>
        <v>5700</v>
      </c>
      <c r="AJ215">
        <f t="shared" si="29"/>
        <v>0</v>
      </c>
      <c r="AK215">
        <f>_xlfn.IFNA(VLOOKUP(A:A,'11月工资'!A:AQ,43,0),0)</f>
        <v>0</v>
      </c>
      <c r="AL215">
        <f t="shared" si="30"/>
        <v>7.71</v>
      </c>
      <c r="AM215" s="6">
        <f t="shared" si="31"/>
        <v>3863.1199999999953</v>
      </c>
    </row>
    <row r="216" spans="1:39" x14ac:dyDescent="0.2">
      <c r="A216" s="7">
        <v>9000393</v>
      </c>
      <c r="B216" t="str">
        <f>VLOOKUP(A216,标准表!C:D,2,0)</f>
        <v>李明</v>
      </c>
      <c r="C216" t="str">
        <f>VLOOKUP(A:A,标准表!C:M,11,0)</f>
        <v>炼铁事业部</v>
      </c>
      <c r="D216" t="str">
        <f>VLOOKUP($A:$A,标准表!C:E,3,0)</f>
        <v>132423197903270837</v>
      </c>
      <c r="E216" t="str">
        <f>VLOOKUP(A:A,'11月工资'!A:D,4,0)</f>
        <v>6217000180031744638</v>
      </c>
      <c r="F216" t="str">
        <f>VLOOKUP(A:A,'11月工资'!A:F,6,0)</f>
        <v>经营管理-其他</v>
      </c>
      <c r="G216">
        <f>VLOOKUP(A:A,标准表!C:H,6,0)</f>
        <v>0</v>
      </c>
      <c r="H216">
        <f>VLOOKUP(A:A,标准表!C:I,7,0)</f>
        <v>0</v>
      </c>
      <c r="I216">
        <f>VLOOKUP(A:A,标准表!C:J,8,0)</f>
        <v>0</v>
      </c>
      <c r="J216">
        <f>VLOOKUP($A:$A,标准表!C:G,5,0)</f>
        <v>3.6</v>
      </c>
      <c r="L216">
        <f>VLOOKUP(A:A,单位分配保留两位小数!B:I,8,0)</f>
        <v>5940</v>
      </c>
      <c r="M216">
        <f>_xlfn.IFNA(VLOOKUP(A:A,单位分配保留两位小数!B:J,9,0),0)</f>
        <v>0</v>
      </c>
      <c r="N216">
        <f>_xlfn.IFNA(VLOOKUP(A:A,单位分配保留两位小数!B:K,10,0),0)</f>
        <v>0</v>
      </c>
      <c r="O216">
        <f>ROUND(_xlfn.IFNA(VLOOKUP(A:A,单位分配保留两位小数!B:L,11,0),0),2)</f>
        <v>300</v>
      </c>
      <c r="Q216">
        <f t="shared" si="24"/>
        <v>5640</v>
      </c>
      <c r="R216">
        <f>_xlfn.IFNA(VLOOKUP(A216,'11月工资'!A:AU,47,0),0)+Q216</f>
        <v>102317.75999999999</v>
      </c>
      <c r="S216">
        <f>VLOOKUP(A:A,'11月工资'!A:AW,49,0)</f>
        <v>11000</v>
      </c>
      <c r="T216">
        <f>VLOOKUP(A:A,'11月工资'!A:AZ,52,0)</f>
        <v>11000</v>
      </c>
      <c r="U216">
        <f>VLOOKUP(A:A,'11月工资'!A:BA,53,0)</f>
        <v>0</v>
      </c>
      <c r="V216">
        <f>VLOOKUP(A:A,'11月工资'!A:AX,50,0)</f>
        <v>11000</v>
      </c>
      <c r="W216">
        <f>VLOOKUP(A:A,'11月工资'!A:AY,51,0)</f>
        <v>0</v>
      </c>
      <c r="X216">
        <f>VLOOKUP(A:A,'11月工资'!A:AV,48,0)</f>
        <v>55000</v>
      </c>
      <c r="Y216">
        <f>VLOOKUP(A:A,'11月工资'!A:BB,54,0)</f>
        <v>17704.919999999998</v>
      </c>
      <c r="Z216" s="12">
        <f>ROUND(5*MAX(0,(R216-S216-T216-U216-V216-W216-X216-Y216)*{0.6;2;4;5;6;7;9}%-{0;504;3384;6384;10584;17184;36384}),2)</f>
        <v>0</v>
      </c>
      <c r="AB216" s="78">
        <f>VLOOKUP(A:A,'11月工资'!A:BI,61,0)</f>
        <v>4.55</v>
      </c>
      <c r="AC216" s="6">
        <f t="shared" si="25"/>
        <v>0</v>
      </c>
      <c r="AD216">
        <f t="shared" si="26"/>
        <v>5640</v>
      </c>
      <c r="AE216">
        <f>VLOOKUP(A:A,'10月奖金'!A:AC,29,0)</f>
        <v>0</v>
      </c>
      <c r="AF216" s="6">
        <f t="shared" si="27"/>
        <v>0</v>
      </c>
      <c r="AG216">
        <f>VLOOKUP(A:A,'10月奖金'!A:AD,30,0)</f>
        <v>5940</v>
      </c>
      <c r="AH216" s="6">
        <f t="shared" si="28"/>
        <v>-300</v>
      </c>
      <c r="AI216">
        <f>VLOOKUP(A:A,单位分配保留两位小数!B:N,13,0)</f>
        <v>5640</v>
      </c>
      <c r="AJ216">
        <f t="shared" si="29"/>
        <v>0</v>
      </c>
      <c r="AK216">
        <f>_xlfn.IFNA(VLOOKUP(A:A,'11月工资'!A:AQ,43,0),0)</f>
        <v>0</v>
      </c>
      <c r="AL216">
        <f t="shared" si="30"/>
        <v>0</v>
      </c>
      <c r="AM216" s="6">
        <f t="shared" si="31"/>
        <v>-3387.1600000000035</v>
      </c>
    </row>
    <row r="217" spans="1:39" x14ac:dyDescent="0.2">
      <c r="A217" s="7">
        <v>9000397</v>
      </c>
      <c r="B217" t="str">
        <f>VLOOKUP(A217,标准表!C:D,2,0)</f>
        <v>张永仓</v>
      </c>
      <c r="C217" t="str">
        <f>VLOOKUP(A:A,标准表!C:M,11,0)</f>
        <v>炼铁事业部</v>
      </c>
      <c r="D217" t="str">
        <f>VLOOKUP($A:$A,标准表!C:E,3,0)</f>
        <v>130222197602053530</v>
      </c>
      <c r="E217" t="str">
        <f>VLOOKUP(A:A,'11月工资'!A:D,4,0)</f>
        <v>6217000180024123709</v>
      </c>
      <c r="F217" t="str">
        <f>VLOOKUP(A:A,'11月工资'!A:F,6,0)</f>
        <v>经营管理-其他</v>
      </c>
      <c r="G217">
        <f>VLOOKUP(A:A,标准表!C:H,6,0)</f>
        <v>0</v>
      </c>
      <c r="H217">
        <f>VLOOKUP(A:A,标准表!C:I,7,0)</f>
        <v>0</v>
      </c>
      <c r="I217">
        <f>VLOOKUP(A:A,标准表!C:J,8,0)</f>
        <v>0</v>
      </c>
      <c r="J217">
        <f>VLOOKUP($A:$A,标准表!C:G,5,0)</f>
        <v>3.6</v>
      </c>
      <c r="L217">
        <f>VLOOKUP(A:A,单位分配保留两位小数!B:I,8,0)</f>
        <v>5797.44</v>
      </c>
      <c r="M217">
        <f>_xlfn.IFNA(VLOOKUP(A:A,单位分配保留两位小数!B:J,9,0),0)</f>
        <v>0</v>
      </c>
      <c r="N217">
        <f>_xlfn.IFNA(VLOOKUP(A:A,单位分配保留两位小数!B:K,10,0),0)</f>
        <v>0</v>
      </c>
      <c r="O217">
        <f>ROUND(_xlfn.IFNA(VLOOKUP(A:A,单位分配保留两位小数!B:L,11,0),0),2)</f>
        <v>0</v>
      </c>
      <c r="Q217">
        <f t="shared" si="24"/>
        <v>5797.44</v>
      </c>
      <c r="R217">
        <f>_xlfn.IFNA(VLOOKUP(A217,'11月工资'!A:AU,47,0),0)+Q217</f>
        <v>101918.93000000001</v>
      </c>
      <c r="S217">
        <f>VLOOKUP(A:A,'11月工资'!A:AW,49,0)</f>
        <v>11000</v>
      </c>
      <c r="T217">
        <f>VLOOKUP(A:A,'11月工资'!A:AZ,52,0)</f>
        <v>11000</v>
      </c>
      <c r="U217">
        <f>VLOOKUP(A:A,'11月工资'!A:BA,53,0)</f>
        <v>0</v>
      </c>
      <c r="V217">
        <f>VLOOKUP(A:A,'11月工资'!A:AX,50,0)</f>
        <v>11000</v>
      </c>
      <c r="W217">
        <f>VLOOKUP(A:A,'11月工资'!A:AY,51,0)</f>
        <v>0</v>
      </c>
      <c r="X217">
        <f>VLOOKUP(A:A,'11月工资'!A:AV,48,0)</f>
        <v>55000</v>
      </c>
      <c r="Y217">
        <f>VLOOKUP(A:A,'11月工资'!A:BB,54,0)</f>
        <v>13939.48</v>
      </c>
      <c r="Z217" s="12">
        <f>ROUND(5*MAX(0,(R217-S217-T217-U217-V217-W217-X217-Y217)*{0.6;2;4;5;6;7;9}%-{0;504;3384;6384;10584;17184;36384}),2)</f>
        <v>0</v>
      </c>
      <c r="AB217" s="78">
        <f>VLOOKUP(A:A,'11月工资'!A:BI,61,0)</f>
        <v>57.53</v>
      </c>
      <c r="AC217" s="6">
        <f t="shared" si="25"/>
        <v>0</v>
      </c>
      <c r="AD217">
        <f t="shared" si="26"/>
        <v>5797.44</v>
      </c>
      <c r="AE217">
        <f>VLOOKUP(A:A,'10月奖金'!A:AC,29,0)</f>
        <v>0</v>
      </c>
      <c r="AF217" s="6">
        <f t="shared" si="27"/>
        <v>0</v>
      </c>
      <c r="AG217">
        <f>VLOOKUP(A:A,'10月奖金'!A:AD,30,0)</f>
        <v>5590</v>
      </c>
      <c r="AH217" s="6">
        <f t="shared" si="28"/>
        <v>207.4399999999996</v>
      </c>
      <c r="AI217">
        <f>VLOOKUP(A:A,单位分配保留两位小数!B:N,13,0)</f>
        <v>5797.44</v>
      </c>
      <c r="AJ217">
        <f t="shared" si="29"/>
        <v>0</v>
      </c>
      <c r="AK217">
        <f>_xlfn.IFNA(VLOOKUP(A:A,'11月工资'!A:AQ,43,0),0)</f>
        <v>0</v>
      </c>
      <c r="AL217">
        <f t="shared" si="30"/>
        <v>0</v>
      </c>
      <c r="AM217" s="6">
        <f t="shared" si="31"/>
        <v>-20.549999999991996</v>
      </c>
    </row>
    <row r="218" spans="1:39" x14ac:dyDescent="0.2">
      <c r="A218" s="7">
        <v>9000398</v>
      </c>
      <c r="B218" t="str">
        <f>VLOOKUP(A218,标准表!C:D,2,0)</f>
        <v>李旺</v>
      </c>
      <c r="C218" t="str">
        <f>VLOOKUP(A:A,标准表!C:M,11,0)</f>
        <v>炼铁事业部</v>
      </c>
      <c r="D218" t="str">
        <f>VLOOKUP($A:$A,标准表!C:E,3,0)</f>
        <v>131182198304116659</v>
      </c>
      <c r="E218" t="str">
        <f>VLOOKUP(A:A,'11月工资'!A:D,4,0)</f>
        <v>6217000180024105029</v>
      </c>
      <c r="F218" t="str">
        <f>VLOOKUP(A:A,'11月工资'!A:F,6,0)</f>
        <v>专业技术人员</v>
      </c>
      <c r="G218">
        <f>VLOOKUP(A:A,标准表!C:H,6,0)</f>
        <v>0</v>
      </c>
      <c r="H218">
        <f>VLOOKUP(A:A,标准表!C:I,7,0)</f>
        <v>0</v>
      </c>
      <c r="I218">
        <f>VLOOKUP(A:A,标准表!C:J,8,0)</f>
        <v>0</v>
      </c>
      <c r="J218">
        <f>VLOOKUP($A:$A,标准表!C:G,5,0)</f>
        <v>3.05</v>
      </c>
      <c r="L218">
        <f>VLOOKUP(A:A,单位分配保留两位小数!B:I,8,0)</f>
        <v>4575</v>
      </c>
      <c r="M218">
        <f>_xlfn.IFNA(VLOOKUP(A:A,单位分配保留两位小数!B:J,9,0),0)</f>
        <v>0</v>
      </c>
      <c r="N218">
        <f>_xlfn.IFNA(VLOOKUP(A:A,单位分配保留两位小数!B:K,10,0),0)</f>
        <v>0</v>
      </c>
      <c r="O218">
        <f>ROUND(_xlfn.IFNA(VLOOKUP(A:A,单位分配保留两位小数!B:L,11,0),0),2)</f>
        <v>0</v>
      </c>
      <c r="Q218">
        <f t="shared" si="24"/>
        <v>4575</v>
      </c>
      <c r="R218">
        <f>_xlfn.IFNA(VLOOKUP(A218,'11月工资'!A:AU,47,0),0)+Q218</f>
        <v>87070.07</v>
      </c>
      <c r="S218">
        <f>VLOOKUP(A:A,'11月工资'!A:AW,49,0)</f>
        <v>11000</v>
      </c>
      <c r="T218">
        <f>VLOOKUP(A:A,'11月工资'!A:AZ,52,0)</f>
        <v>11000</v>
      </c>
      <c r="U218">
        <f>VLOOKUP(A:A,'11月工资'!A:BA,53,0)</f>
        <v>0</v>
      </c>
      <c r="V218">
        <f>VLOOKUP(A:A,'11月工资'!A:AX,50,0)</f>
        <v>11000</v>
      </c>
      <c r="W218">
        <f>VLOOKUP(A:A,'11月工资'!A:AY,51,0)</f>
        <v>0</v>
      </c>
      <c r="X218">
        <f>VLOOKUP(A:A,'11月工资'!A:AV,48,0)</f>
        <v>55000</v>
      </c>
      <c r="Y218">
        <f>VLOOKUP(A:A,'11月工资'!A:BB,54,0)</f>
        <v>12332.29</v>
      </c>
      <c r="Z218" s="12">
        <f>ROUND(5*MAX(0,(R218-S218-T218-U218-V218-W218-X218-Y218)*{0.6;2;4;5;6;7;9}%-{0;504;3384;6384;10584;17184;36384}),2)</f>
        <v>0</v>
      </c>
      <c r="AB218" s="78">
        <f>VLOOKUP(A:A,'11月工资'!A:BI,61,0)</f>
        <v>0</v>
      </c>
      <c r="AC218" s="6">
        <f t="shared" si="25"/>
        <v>0</v>
      </c>
      <c r="AD218">
        <f t="shared" si="26"/>
        <v>4575</v>
      </c>
      <c r="AE218">
        <f>VLOOKUP(A:A,'10月奖金'!A:AC,29,0)</f>
        <v>0</v>
      </c>
      <c r="AF218" s="6">
        <f t="shared" si="27"/>
        <v>0</v>
      </c>
      <c r="AG218">
        <f>VLOOKUP(A:A,'10月奖金'!A:AD,30,0)</f>
        <v>4575</v>
      </c>
      <c r="AH218" s="6">
        <f t="shared" si="28"/>
        <v>0</v>
      </c>
      <c r="AI218">
        <f>VLOOKUP(A:A,单位分配保留两位小数!B:N,13,0)</f>
        <v>4575</v>
      </c>
      <c r="AJ218">
        <f t="shared" si="29"/>
        <v>0</v>
      </c>
      <c r="AK218">
        <f>_xlfn.IFNA(VLOOKUP(A:A,'11月工资'!A:AQ,43,0),0)</f>
        <v>0</v>
      </c>
      <c r="AL218">
        <f t="shared" si="30"/>
        <v>0</v>
      </c>
      <c r="AM218" s="6">
        <f t="shared" si="31"/>
        <v>-13262.219999999994</v>
      </c>
    </row>
    <row r="219" spans="1:39" x14ac:dyDescent="0.2">
      <c r="A219" s="7">
        <v>9000399</v>
      </c>
      <c r="B219" t="str">
        <f>VLOOKUP(A219,标准表!C:D,2,0)</f>
        <v>王伟</v>
      </c>
      <c r="C219" t="str">
        <f>VLOOKUP(A:A,标准表!C:M,11,0)</f>
        <v>炼铁事业部</v>
      </c>
      <c r="D219" t="str">
        <f>VLOOKUP($A:$A,标准表!C:E,3,0)</f>
        <v>130224197804152118</v>
      </c>
      <c r="E219" t="str">
        <f>VLOOKUP(A:A,'11月工资'!A:D,4,0)</f>
        <v>6217000180024105565</v>
      </c>
      <c r="F219" t="str">
        <f>VLOOKUP(A:A,'11月工资'!A:F,6,0)</f>
        <v>专业技术人员</v>
      </c>
      <c r="G219">
        <f>VLOOKUP(A:A,标准表!C:H,6,0)</f>
        <v>0</v>
      </c>
      <c r="H219">
        <f>VLOOKUP(A:A,标准表!C:I,7,0)</f>
        <v>0</v>
      </c>
      <c r="I219">
        <f>VLOOKUP(A:A,标准表!C:J,8,0)</f>
        <v>0</v>
      </c>
      <c r="J219">
        <f>VLOOKUP($A:$A,标准表!C:G,5,0)</f>
        <v>1.8</v>
      </c>
      <c r="L219">
        <f>VLOOKUP(A:A,单位分配保留两位小数!B:I,8,0)</f>
        <v>3974.21</v>
      </c>
      <c r="M219">
        <f>_xlfn.IFNA(VLOOKUP(A:A,单位分配保留两位小数!B:J,9,0),0)</f>
        <v>0</v>
      </c>
      <c r="N219">
        <f>_xlfn.IFNA(VLOOKUP(A:A,单位分配保留两位小数!B:K,10,0),0)</f>
        <v>150</v>
      </c>
      <c r="O219">
        <f>ROUND(_xlfn.IFNA(VLOOKUP(A:A,单位分配保留两位小数!B:L,11,0),0),2)</f>
        <v>0</v>
      </c>
      <c r="Q219">
        <f t="shared" si="24"/>
        <v>4124.21</v>
      </c>
      <c r="R219">
        <f>_xlfn.IFNA(VLOOKUP(A219,'11月工资'!A:AU,47,0),0)+Q219</f>
        <v>85973.840000000011</v>
      </c>
      <c r="S219">
        <f>VLOOKUP(A:A,'11月工资'!A:AW,49,0)</f>
        <v>11000</v>
      </c>
      <c r="T219">
        <f>VLOOKUP(A:A,'11月工资'!A:AZ,52,0)</f>
        <v>11000</v>
      </c>
      <c r="U219">
        <f>VLOOKUP(A:A,'11月工资'!A:BA,53,0)</f>
        <v>0</v>
      </c>
      <c r="V219">
        <f>VLOOKUP(A:A,'11月工资'!A:AX,50,0)</f>
        <v>22000</v>
      </c>
      <c r="W219">
        <f>VLOOKUP(A:A,'11月工资'!A:AY,51,0)</f>
        <v>0</v>
      </c>
      <c r="X219">
        <f>VLOOKUP(A:A,'11月工资'!A:AV,48,0)</f>
        <v>55000</v>
      </c>
      <c r="Y219">
        <f>VLOOKUP(A:A,'11月工资'!A:BB,54,0)</f>
        <v>11556.55</v>
      </c>
      <c r="Z219" s="12">
        <f>ROUND(5*MAX(0,(R219-S219-T219-U219-V219-W219-X219-Y219)*{0.6;2;4;5;6;7;9}%-{0;504;3384;6384;10584;17184;36384}),2)</f>
        <v>0</v>
      </c>
      <c r="AB219" s="78">
        <f>VLOOKUP(A:A,'11月工资'!A:BI,61,0)</f>
        <v>0</v>
      </c>
      <c r="AC219" s="6">
        <f t="shared" si="25"/>
        <v>0</v>
      </c>
      <c r="AD219">
        <f t="shared" si="26"/>
        <v>4124.21</v>
      </c>
      <c r="AE219">
        <f>VLOOKUP(A:A,'10月奖金'!A:AC,29,0)</f>
        <v>0</v>
      </c>
      <c r="AF219" s="6">
        <f t="shared" si="27"/>
        <v>0</v>
      </c>
      <c r="AG219">
        <f>VLOOKUP(A:A,'10月奖金'!A:AD,30,0)</f>
        <v>3926</v>
      </c>
      <c r="AH219" s="6">
        <f t="shared" si="28"/>
        <v>198.21000000000004</v>
      </c>
      <c r="AI219">
        <f>VLOOKUP(A:A,单位分配保留两位小数!B:N,13,0)</f>
        <v>4124.21</v>
      </c>
      <c r="AJ219">
        <f t="shared" si="29"/>
        <v>0</v>
      </c>
      <c r="AK219">
        <f>_xlfn.IFNA(VLOOKUP(A:A,'11月工资'!A:AQ,43,0),0)</f>
        <v>0</v>
      </c>
      <c r="AL219">
        <f t="shared" si="30"/>
        <v>0</v>
      </c>
      <c r="AM219" s="6">
        <f t="shared" si="31"/>
        <v>-24582.709999999988</v>
      </c>
    </row>
    <row r="220" spans="1:39" x14ac:dyDescent="0.2">
      <c r="A220" s="7">
        <v>9000428</v>
      </c>
      <c r="B220" t="str">
        <f>VLOOKUP(A220,标准表!C:D,2,0)</f>
        <v>王龙浩</v>
      </c>
      <c r="C220" t="str">
        <f>VLOOKUP(A:A,标准表!C:M,11,0)</f>
        <v>炼铁事业部</v>
      </c>
      <c r="D220" t="str">
        <f>VLOOKUP($A:$A,标准表!C:E,3,0)</f>
        <v>130182199309011470</v>
      </c>
      <c r="E220" t="str">
        <f>VLOOKUP(A:A,'11月工资'!A:D,4,0)</f>
        <v>6217000180032386546</v>
      </c>
      <c r="F220" t="str">
        <f>VLOOKUP(A:A,'11月工资'!A:F,6,0)</f>
        <v>专业技术人员</v>
      </c>
      <c r="G220">
        <f>VLOOKUP(A:A,标准表!C:H,6,0)</f>
        <v>0</v>
      </c>
      <c r="H220">
        <f>VLOOKUP(A:A,标准表!C:I,7,0)</f>
        <v>0</v>
      </c>
      <c r="I220">
        <f>VLOOKUP(A:A,标准表!C:J,8,0)</f>
        <v>0</v>
      </c>
      <c r="J220">
        <f>VLOOKUP($A:$A,标准表!C:G,5,0)</f>
        <v>2.15</v>
      </c>
      <c r="L220">
        <f>VLOOKUP(A:A,单位分配保留两位小数!B:I,8,0)</f>
        <v>3225</v>
      </c>
      <c r="M220">
        <f>_xlfn.IFNA(VLOOKUP(A:A,单位分配保留两位小数!B:J,9,0),0)</f>
        <v>0</v>
      </c>
      <c r="N220">
        <f>_xlfn.IFNA(VLOOKUP(A:A,单位分配保留两位小数!B:K,10,0),0)</f>
        <v>350</v>
      </c>
      <c r="O220">
        <f>ROUND(_xlfn.IFNA(VLOOKUP(A:A,单位分配保留两位小数!B:L,11,0),0),2)</f>
        <v>980</v>
      </c>
      <c r="Q220">
        <f t="shared" si="24"/>
        <v>2595</v>
      </c>
      <c r="R220">
        <f>_xlfn.IFNA(VLOOKUP(A220,'11月工资'!A:AU,47,0),0)+Q220</f>
        <v>79646.998999999996</v>
      </c>
      <c r="S220">
        <f>VLOOKUP(A:A,'11月工资'!A:AW,49,0)</f>
        <v>0</v>
      </c>
      <c r="T220">
        <f>VLOOKUP(A:A,'11月工资'!A:AZ,52,0)</f>
        <v>0</v>
      </c>
      <c r="U220">
        <f>VLOOKUP(A:A,'11月工资'!A:BA,53,0)</f>
        <v>0</v>
      </c>
      <c r="V220">
        <f>VLOOKUP(A:A,'11月工资'!A:AX,50,0)</f>
        <v>0</v>
      </c>
      <c r="W220">
        <f>VLOOKUP(A:A,'11月工资'!A:AY,51,0)</f>
        <v>0</v>
      </c>
      <c r="X220">
        <f>VLOOKUP(A:A,'11月工资'!A:AV,48,0)</f>
        <v>55000</v>
      </c>
      <c r="Y220">
        <f>VLOOKUP(A:A,'11月工资'!A:BB,54,0)</f>
        <v>9767.2899999999991</v>
      </c>
      <c r="Z220" s="12">
        <f>ROUND(5*MAX(0,(R220-S220-T220-U220-V220-W220-X220-Y220)*{0.6;2;4;5;6;7;9}%-{0;504;3384;6384;10584;17184;36384}),2)</f>
        <v>446.39</v>
      </c>
      <c r="AB220" s="78">
        <f>VLOOKUP(A:A,'11月工资'!A:BI,61,0)</f>
        <v>475.03</v>
      </c>
      <c r="AC220" s="6">
        <f t="shared" si="25"/>
        <v>0</v>
      </c>
      <c r="AD220">
        <f t="shared" si="26"/>
        <v>2595</v>
      </c>
      <c r="AE220">
        <f>VLOOKUP(A:A,'10月奖金'!A:AC,29,0)</f>
        <v>0</v>
      </c>
      <c r="AF220" s="6">
        <f t="shared" si="27"/>
        <v>0</v>
      </c>
      <c r="AG220">
        <f>VLOOKUP(A:A,'10月奖金'!A:AD,30,0)</f>
        <v>3225</v>
      </c>
      <c r="AH220" s="6">
        <f t="shared" si="28"/>
        <v>-630</v>
      </c>
      <c r="AI220">
        <f>VLOOKUP(A:A,单位分配保留两位小数!B:N,13,0)</f>
        <v>2595</v>
      </c>
      <c r="AJ220">
        <f t="shared" si="29"/>
        <v>0</v>
      </c>
      <c r="AK220">
        <f>_xlfn.IFNA(VLOOKUP(A:A,'11月工资'!A:AQ,43,0),0)</f>
        <v>0</v>
      </c>
      <c r="AL220">
        <f t="shared" si="30"/>
        <v>0</v>
      </c>
      <c r="AM220" s="6">
        <f t="shared" si="31"/>
        <v>14879.708999999997</v>
      </c>
    </row>
    <row r="221" spans="1:39" x14ac:dyDescent="0.2">
      <c r="A221" s="7">
        <v>9000429</v>
      </c>
      <c r="B221" t="str">
        <f>VLOOKUP(A221,标准表!C:D,2,0)</f>
        <v>陈树利</v>
      </c>
      <c r="C221" t="str">
        <f>VLOOKUP(A:A,标准表!C:M,11,0)</f>
        <v>制造部</v>
      </c>
      <c r="D221" t="str">
        <f>VLOOKUP($A:$A,标准表!C:E,3,0)</f>
        <v>130602196307140975</v>
      </c>
      <c r="E221" t="str">
        <f>VLOOKUP(A:A,'11月工资'!A:D,4,0)</f>
        <v>6217000180023830080</v>
      </c>
      <c r="F221" t="str">
        <f>VLOOKUP(A:A,'11月工资'!A:F,6,0)</f>
        <v>专业技术人员</v>
      </c>
      <c r="G221">
        <f>VLOOKUP(A:A,标准表!C:H,6,0)</f>
        <v>0</v>
      </c>
      <c r="H221">
        <f>VLOOKUP(A:A,标准表!C:I,7,0)</f>
        <v>7253</v>
      </c>
      <c r="I221">
        <f>VLOOKUP(A:A,标准表!C:J,8,0)</f>
        <v>0</v>
      </c>
      <c r="J221">
        <f>VLOOKUP($A:$A,标准表!C:G,5,0)</f>
        <v>0</v>
      </c>
      <c r="L221">
        <f>VLOOKUP(A:A,单位分配保留两位小数!B:I,8,0)</f>
        <v>7202.23</v>
      </c>
      <c r="M221">
        <f>_xlfn.IFNA(VLOOKUP(A:A,单位分配保留两位小数!B:J,9,0),0)</f>
        <v>0</v>
      </c>
      <c r="N221">
        <f>_xlfn.IFNA(VLOOKUP(A:A,单位分配保留两位小数!B:K,10,0),0)</f>
        <v>0</v>
      </c>
      <c r="O221">
        <f>ROUND(_xlfn.IFNA(VLOOKUP(A:A,单位分配保留两位小数!B:L,11,0),0),2)</f>
        <v>0</v>
      </c>
      <c r="Q221">
        <f t="shared" si="24"/>
        <v>7202.23</v>
      </c>
      <c r="R221">
        <f>_xlfn.IFNA(VLOOKUP(A221,'11月工资'!A:AU,47,0),0)+Q221</f>
        <v>125369.56999999999</v>
      </c>
      <c r="S221">
        <f>VLOOKUP(A:A,'11月工资'!A:AW,49,0)</f>
        <v>0</v>
      </c>
      <c r="T221">
        <f>VLOOKUP(A:A,'11月工资'!A:AZ,52,0)</f>
        <v>0</v>
      </c>
      <c r="U221">
        <f>VLOOKUP(A:A,'11月工资'!A:BA,53,0)</f>
        <v>0</v>
      </c>
      <c r="V221">
        <f>VLOOKUP(A:A,'11月工资'!A:AX,50,0)</f>
        <v>11000</v>
      </c>
      <c r="W221">
        <f>VLOOKUP(A:A,'11月工资'!A:AY,51,0)</f>
        <v>0</v>
      </c>
      <c r="X221">
        <f>VLOOKUP(A:A,'11月工资'!A:AV,48,0)</f>
        <v>55000</v>
      </c>
      <c r="Y221">
        <f>VLOOKUP(A:A,'11月工资'!A:BB,54,0)</f>
        <v>28781.57</v>
      </c>
      <c r="Z221" s="12">
        <f>ROUND(5*MAX(0,(R221-S221-T221-U221-V221-W221-X221-Y221)*{0.6;2;4;5;6;7;9}%-{0;504;3384;6384;10584;17184;36384}),2)</f>
        <v>917.64</v>
      </c>
      <c r="AB221" s="78">
        <f>VLOOKUP(A:A,'11月工资'!A:BI,61,0)</f>
        <v>807.31</v>
      </c>
      <c r="AC221" s="6">
        <f t="shared" si="25"/>
        <v>110.33</v>
      </c>
      <c r="AD221">
        <f t="shared" si="26"/>
        <v>7091.9</v>
      </c>
      <c r="AE221">
        <f>VLOOKUP(A:A,'10月奖金'!A:AC,29,0)</f>
        <v>80.89</v>
      </c>
      <c r="AF221" s="6">
        <f t="shared" si="27"/>
        <v>29.439999999999998</v>
      </c>
      <c r="AG221">
        <f>VLOOKUP(A:A,'10月奖金'!A:AD,30,0)</f>
        <v>7135.8499999999995</v>
      </c>
      <c r="AH221" s="6">
        <f t="shared" si="28"/>
        <v>-43.949999999999818</v>
      </c>
      <c r="AI221">
        <f>VLOOKUP(A:A,单位分配保留两位小数!B:N,13,0)</f>
        <v>7202.23</v>
      </c>
      <c r="AJ221">
        <f t="shared" si="29"/>
        <v>0</v>
      </c>
      <c r="AK221">
        <f>_xlfn.IFNA(VLOOKUP(A:A,'11月工资'!A:AQ,43,0),0)</f>
        <v>0</v>
      </c>
      <c r="AL221">
        <f t="shared" si="30"/>
        <v>110.33</v>
      </c>
      <c r="AM221" s="6">
        <f t="shared" si="31"/>
        <v>30587.999999999993</v>
      </c>
    </row>
    <row r="222" spans="1:39" x14ac:dyDescent="0.2">
      <c r="A222" s="7">
        <v>9000431</v>
      </c>
      <c r="B222" t="str">
        <f>VLOOKUP(A222,标准表!C:D,2,0)</f>
        <v>李春梅</v>
      </c>
      <c r="C222" t="str">
        <f>VLOOKUP(A:A,标准表!C:M,11,0)</f>
        <v>制造部</v>
      </c>
      <c r="D222" t="str">
        <f>VLOOKUP($A:$A,标准表!C:E,3,0)</f>
        <v>211011197006170029</v>
      </c>
      <c r="E222" t="str">
        <f>VLOOKUP(A:A,'11月工资'!A:D,4,0)</f>
        <v>6217000180023837150</v>
      </c>
      <c r="F222" t="str">
        <f>VLOOKUP(A:A,'11月工资'!A:F,6,0)</f>
        <v>经营管理-其他</v>
      </c>
      <c r="G222">
        <f>VLOOKUP(A:A,标准表!C:H,6,0)</f>
        <v>0</v>
      </c>
      <c r="H222">
        <f>VLOOKUP(A:A,标准表!C:I,7,0)</f>
        <v>0</v>
      </c>
      <c r="I222">
        <f>VLOOKUP(A:A,标准表!C:J,8,0)</f>
        <v>0</v>
      </c>
      <c r="J222">
        <f>VLOOKUP($A:$A,标准表!C:G,5,0)</f>
        <v>4.5</v>
      </c>
      <c r="L222">
        <f>VLOOKUP(A:A,单位分配保留两位小数!B:I,8,0)</f>
        <v>7623.72</v>
      </c>
      <c r="M222">
        <f>_xlfn.IFNA(VLOOKUP(A:A,单位分配保留两位小数!B:J,9,0),0)</f>
        <v>0</v>
      </c>
      <c r="N222">
        <f>_xlfn.IFNA(VLOOKUP(A:A,单位分配保留两位小数!B:K,10,0),0)</f>
        <v>0</v>
      </c>
      <c r="O222">
        <f>ROUND(_xlfn.IFNA(VLOOKUP(A:A,单位分配保留两位小数!B:L,11,0),0),2)</f>
        <v>0</v>
      </c>
      <c r="Q222">
        <f t="shared" si="24"/>
        <v>7623.72</v>
      </c>
      <c r="R222">
        <f>_xlfn.IFNA(VLOOKUP(A222,'11月工资'!A:AU,47,0),0)+Q222</f>
        <v>123942.97</v>
      </c>
      <c r="S222">
        <f>VLOOKUP(A:A,'11月工资'!A:AW,49,0)</f>
        <v>0</v>
      </c>
      <c r="T222">
        <f>VLOOKUP(A:A,'11月工资'!A:AZ,52,0)</f>
        <v>0</v>
      </c>
      <c r="U222">
        <f>VLOOKUP(A:A,'11月工资'!A:BA,53,0)</f>
        <v>0</v>
      </c>
      <c r="V222">
        <f>VLOOKUP(A:A,'11月工资'!A:AX,50,0)</f>
        <v>11000</v>
      </c>
      <c r="W222">
        <f>VLOOKUP(A:A,'11月工资'!A:AY,51,0)</f>
        <v>0</v>
      </c>
      <c r="X222">
        <f>VLOOKUP(A:A,'11月工资'!A:AV,48,0)</f>
        <v>55000</v>
      </c>
      <c r="Y222">
        <f>VLOOKUP(A:A,'11月工资'!A:BB,54,0)</f>
        <v>16213.31</v>
      </c>
      <c r="Z222" s="12">
        <f>ROUND(5*MAX(0,(R222-S222-T222-U222-V222-W222-X222-Y222)*{0.6;2;4;5;6;7;9}%-{0;504;3384;6384;10584;17184;36384}),2)</f>
        <v>1652.97</v>
      </c>
      <c r="AB222" s="78">
        <f>VLOOKUP(A:A,'11月工资'!A:BI,61,0)</f>
        <v>1270.46</v>
      </c>
      <c r="AC222" s="6">
        <f t="shared" si="25"/>
        <v>382.51</v>
      </c>
      <c r="AD222">
        <f t="shared" si="26"/>
        <v>7241.21</v>
      </c>
      <c r="AE222">
        <f>VLOOKUP(A:A,'10月奖金'!A:AC,29,0)</f>
        <v>239.4</v>
      </c>
      <c r="AF222" s="6">
        <f t="shared" si="27"/>
        <v>143.10999999999999</v>
      </c>
      <c r="AG222">
        <f>VLOOKUP(A:A,'10月奖金'!A:AD,30,0)</f>
        <v>7401.6</v>
      </c>
      <c r="AH222" s="6">
        <f t="shared" si="28"/>
        <v>-160.39000000000033</v>
      </c>
      <c r="AI222">
        <f>VLOOKUP(A:A,单位分配保留两位小数!B:N,13,0)</f>
        <v>7623.72</v>
      </c>
      <c r="AJ222">
        <f t="shared" si="29"/>
        <v>0</v>
      </c>
      <c r="AK222">
        <f>_xlfn.IFNA(VLOOKUP(A:A,'11月工资'!A:AQ,43,0),0)</f>
        <v>0</v>
      </c>
      <c r="AL222">
        <f t="shared" si="30"/>
        <v>382.51</v>
      </c>
      <c r="AM222" s="6">
        <f t="shared" si="31"/>
        <v>41729.660000000003</v>
      </c>
    </row>
    <row r="223" spans="1:39" x14ac:dyDescent="0.2">
      <c r="A223" s="7">
        <v>9000432</v>
      </c>
      <c r="B223" t="str">
        <f>VLOOKUP(A223,标准表!C:D,2,0)</f>
        <v>毕俊兴</v>
      </c>
      <c r="C223" t="str">
        <f>VLOOKUP(A:A,标准表!C:M,11,0)</f>
        <v>制造部</v>
      </c>
      <c r="D223" t="str">
        <f>VLOOKUP($A:$A,标准表!C:E,3,0)</f>
        <v>120101196410031018</v>
      </c>
      <c r="E223" t="str">
        <f>VLOOKUP(A:A,'11月工资'!A:D,4,0)</f>
        <v>6217000180038330688</v>
      </c>
      <c r="F223" t="str">
        <f>VLOOKUP(A:A,'11月工资'!A:F,6,0)</f>
        <v>经营管理-其他</v>
      </c>
      <c r="G223">
        <f>VLOOKUP(A:A,标准表!C:H,6,0)</f>
        <v>0</v>
      </c>
      <c r="H223">
        <f>VLOOKUP(A:A,标准表!C:I,7,0)</f>
        <v>0</v>
      </c>
      <c r="I223">
        <f>VLOOKUP(A:A,标准表!C:J,8,0)</f>
        <v>0</v>
      </c>
      <c r="J223">
        <f>VLOOKUP($A:$A,标准表!C:G,5,0)</f>
        <v>4.5</v>
      </c>
      <c r="L223">
        <f>VLOOKUP(A:A,单位分配保留两位小数!B:I,8,0)</f>
        <v>7623.72</v>
      </c>
      <c r="M223">
        <f>_xlfn.IFNA(VLOOKUP(A:A,单位分配保留两位小数!B:J,9,0),0)</f>
        <v>0</v>
      </c>
      <c r="N223">
        <f>_xlfn.IFNA(VLOOKUP(A:A,单位分配保留两位小数!B:K,10,0),0)</f>
        <v>0</v>
      </c>
      <c r="O223">
        <f>ROUND(_xlfn.IFNA(VLOOKUP(A:A,单位分配保留两位小数!B:L,11,0),0),2)</f>
        <v>0</v>
      </c>
      <c r="Q223">
        <f t="shared" si="24"/>
        <v>7623.72</v>
      </c>
      <c r="R223">
        <f>_xlfn.IFNA(VLOOKUP(A223,'11月工资'!A:AU,47,0),0)+Q223</f>
        <v>128150.39999999999</v>
      </c>
      <c r="S223">
        <f>VLOOKUP(A:A,'11月工资'!A:AW,49,0)</f>
        <v>0</v>
      </c>
      <c r="T223">
        <f>VLOOKUP(A:A,'11月工资'!A:AZ,52,0)</f>
        <v>0</v>
      </c>
      <c r="U223">
        <f>VLOOKUP(A:A,'11月工资'!A:BA,53,0)</f>
        <v>0</v>
      </c>
      <c r="V223">
        <f>VLOOKUP(A:A,'11月工资'!A:AX,50,0)</f>
        <v>11000</v>
      </c>
      <c r="W223">
        <f>VLOOKUP(A:A,'11月工资'!A:AY,51,0)</f>
        <v>0</v>
      </c>
      <c r="X223">
        <f>VLOOKUP(A:A,'11月工资'!A:AV,48,0)</f>
        <v>55000</v>
      </c>
      <c r="Y223">
        <f>VLOOKUP(A:A,'11月工资'!A:BB,54,0)</f>
        <v>20401.099999999999</v>
      </c>
      <c r="Z223" s="12">
        <f>ROUND(5*MAX(0,(R223-S223-T223-U223-V223-W223-X223-Y223)*{0.6;2;4;5;6;7;9}%-{0;504;3384;6384;10584;17184;36384}),2)</f>
        <v>1654.93</v>
      </c>
      <c r="AB223" s="78">
        <f>VLOOKUP(A:A,'11月工资'!A:BI,61,0)</f>
        <v>1286.95</v>
      </c>
      <c r="AC223" s="6">
        <f t="shared" si="25"/>
        <v>367.98</v>
      </c>
      <c r="AD223">
        <f t="shared" si="26"/>
        <v>7255.74</v>
      </c>
      <c r="AE223">
        <f>VLOOKUP(A:A,'10月奖金'!A:AC,29,0)</f>
        <v>245.91</v>
      </c>
      <c r="AF223" s="6">
        <f t="shared" si="27"/>
        <v>122.07000000000002</v>
      </c>
      <c r="AG223">
        <f>VLOOKUP(A:A,'10月奖金'!A:AD,30,0)</f>
        <v>7395.09</v>
      </c>
      <c r="AH223" s="6">
        <f t="shared" si="28"/>
        <v>-139.35000000000036</v>
      </c>
      <c r="AI223">
        <f>VLOOKUP(A:A,单位分配保留两位小数!B:N,13,0)</f>
        <v>7623.72</v>
      </c>
      <c r="AJ223">
        <f t="shared" si="29"/>
        <v>0</v>
      </c>
      <c r="AK223">
        <f>_xlfn.IFNA(VLOOKUP(A:A,'11月工资'!A:AQ,43,0),0)</f>
        <v>0</v>
      </c>
      <c r="AL223">
        <f t="shared" si="30"/>
        <v>367.98</v>
      </c>
      <c r="AM223" s="6">
        <f t="shared" si="31"/>
        <v>41749.299999999996</v>
      </c>
    </row>
    <row r="224" spans="1:39" x14ac:dyDescent="0.2">
      <c r="A224" s="7">
        <v>9000433</v>
      </c>
      <c r="B224" t="str">
        <f>VLOOKUP(A224,标准表!C:D,2,0)</f>
        <v>杨建伟</v>
      </c>
      <c r="C224" t="str">
        <f>VLOOKUP(A:A,标准表!C:M,11,0)</f>
        <v>制造部</v>
      </c>
      <c r="D224" t="str">
        <f>VLOOKUP($A:$A,标准表!C:E,3,0)</f>
        <v>130225197907212319</v>
      </c>
      <c r="E224" t="str">
        <f>VLOOKUP(A:A,'11月工资'!A:D,4,0)</f>
        <v>6217000180023838919</v>
      </c>
      <c r="F224" t="str">
        <f>VLOOKUP(A:A,'11月工资'!A:F,6,0)</f>
        <v>经营管理-其他</v>
      </c>
      <c r="G224">
        <f>VLOOKUP(A:A,标准表!C:H,6,0)</f>
        <v>0</v>
      </c>
      <c r="H224">
        <f>VLOOKUP(A:A,标准表!C:I,7,0)</f>
        <v>0</v>
      </c>
      <c r="I224">
        <f>VLOOKUP(A:A,标准表!C:J,8,0)</f>
        <v>0</v>
      </c>
      <c r="J224">
        <f>VLOOKUP($A:$A,标准表!C:G,5,0)</f>
        <v>4.5</v>
      </c>
      <c r="L224">
        <f>VLOOKUP(A:A,单位分配保留两位小数!B:I,8,0)</f>
        <v>7623.72</v>
      </c>
      <c r="M224">
        <f>_xlfn.IFNA(VLOOKUP(A:A,单位分配保留两位小数!B:J,9,0),0)</f>
        <v>0</v>
      </c>
      <c r="N224">
        <f>_xlfn.IFNA(VLOOKUP(A:A,单位分配保留两位小数!B:K,10,0),0)</f>
        <v>0</v>
      </c>
      <c r="O224">
        <f>ROUND(_xlfn.IFNA(VLOOKUP(A:A,单位分配保留两位小数!B:L,11,0),0),2)</f>
        <v>0</v>
      </c>
      <c r="Q224">
        <f t="shared" si="24"/>
        <v>7623.72</v>
      </c>
      <c r="R224">
        <f>_xlfn.IFNA(VLOOKUP(A224,'11月工资'!A:AU,47,0),0)+Q224</f>
        <v>123658.77</v>
      </c>
      <c r="S224">
        <f>VLOOKUP(A:A,'11月工资'!A:AW,49,0)</f>
        <v>11000</v>
      </c>
      <c r="T224">
        <f>VLOOKUP(A:A,'11月工资'!A:AZ,52,0)</f>
        <v>0</v>
      </c>
      <c r="U224">
        <f>VLOOKUP(A:A,'11月工资'!A:BA,53,0)</f>
        <v>0</v>
      </c>
      <c r="V224">
        <f>VLOOKUP(A:A,'11月工资'!A:AX,50,0)</f>
        <v>11000</v>
      </c>
      <c r="W224">
        <f>VLOOKUP(A:A,'11月工资'!A:AY,51,0)</f>
        <v>0</v>
      </c>
      <c r="X224">
        <f>VLOOKUP(A:A,'11月工资'!A:AV,48,0)</f>
        <v>55000</v>
      </c>
      <c r="Y224">
        <f>VLOOKUP(A:A,'11月工资'!A:BB,54,0)</f>
        <v>18098.28</v>
      </c>
      <c r="Z224" s="12">
        <f>ROUND(5*MAX(0,(R224-S224-T224-U224-V224-W224-X224-Y224)*{0.6;2;4;5;6;7;9}%-{0;504;3384;6384;10584;17184;36384}),2)</f>
        <v>856.81</v>
      </c>
      <c r="AB224" s="78">
        <f>VLOOKUP(A:A,'11月工资'!A:BI,61,0)</f>
        <v>786.85</v>
      </c>
      <c r="AC224" s="6">
        <f t="shared" si="25"/>
        <v>69.959999999999994</v>
      </c>
      <c r="AD224">
        <f t="shared" si="26"/>
        <v>7553.76</v>
      </c>
      <c r="AE224">
        <f>VLOOKUP(A:A,'10月奖金'!A:AC,29,0)</f>
        <v>53.28</v>
      </c>
      <c r="AF224" s="6">
        <f t="shared" si="27"/>
        <v>16.679999999999993</v>
      </c>
      <c r="AG224">
        <f>VLOOKUP(A:A,'10月奖金'!A:AD,30,0)</f>
        <v>7587.72</v>
      </c>
      <c r="AH224" s="6">
        <f t="shared" si="28"/>
        <v>-33.960000000000036</v>
      </c>
      <c r="AI224">
        <f>VLOOKUP(A:A,单位分配保留两位小数!B:N,13,0)</f>
        <v>7623.72</v>
      </c>
      <c r="AJ224">
        <f t="shared" si="29"/>
        <v>0</v>
      </c>
      <c r="AK224">
        <f>_xlfn.IFNA(VLOOKUP(A:A,'11月工资'!A:AQ,43,0),0)</f>
        <v>0</v>
      </c>
      <c r="AL224">
        <f t="shared" si="30"/>
        <v>69.959999999999994</v>
      </c>
      <c r="AM224" s="6">
        <f t="shared" si="31"/>
        <v>28560.490000000005</v>
      </c>
    </row>
    <row r="225" spans="1:39" x14ac:dyDescent="0.2">
      <c r="A225" s="7">
        <v>9000434</v>
      </c>
      <c r="B225" t="str">
        <f>VLOOKUP(A225,标准表!C:D,2,0)</f>
        <v>李若曦</v>
      </c>
      <c r="C225" t="str">
        <f>VLOOKUP(A:A,标准表!C:M,11,0)</f>
        <v>制造部</v>
      </c>
      <c r="D225" t="str">
        <f>VLOOKUP($A:$A,标准表!C:E,3,0)</f>
        <v>130204198512183931</v>
      </c>
      <c r="E225" t="str">
        <f>VLOOKUP(A:A,'11月工资'!A:D,4,0)</f>
        <v>6217000180023837184</v>
      </c>
      <c r="F225" t="str">
        <f>VLOOKUP(A:A,'11月工资'!A:F,6,0)</f>
        <v>经营管理-其他</v>
      </c>
      <c r="G225">
        <f>VLOOKUP(A:A,标准表!C:H,6,0)</f>
        <v>0</v>
      </c>
      <c r="H225">
        <f>VLOOKUP(A:A,标准表!C:I,7,0)</f>
        <v>0</v>
      </c>
      <c r="I225">
        <f>VLOOKUP(A:A,标准表!C:J,8,0)</f>
        <v>0</v>
      </c>
      <c r="J225">
        <f>VLOOKUP($A:$A,标准表!C:G,5,0)</f>
        <v>4.5</v>
      </c>
      <c r="L225">
        <f>VLOOKUP(A:A,单位分配保留两位小数!B:I,8,0)</f>
        <v>7623.72</v>
      </c>
      <c r="M225">
        <f>_xlfn.IFNA(VLOOKUP(A:A,单位分配保留两位小数!B:J,9,0),0)</f>
        <v>0</v>
      </c>
      <c r="N225">
        <f>_xlfn.IFNA(VLOOKUP(A:A,单位分配保留两位小数!B:K,10,0),0)</f>
        <v>0</v>
      </c>
      <c r="O225">
        <f>ROUND(_xlfn.IFNA(VLOOKUP(A:A,单位分配保留两位小数!B:L,11,0),0),2)</f>
        <v>0</v>
      </c>
      <c r="Q225">
        <f t="shared" si="24"/>
        <v>7623.72</v>
      </c>
      <c r="R225">
        <f>_xlfn.IFNA(VLOOKUP(A225,'11月工资'!A:AU,47,0),0)+Q225</f>
        <v>121969.97</v>
      </c>
      <c r="S225">
        <f>VLOOKUP(A:A,'11月工资'!A:AW,49,0)</f>
        <v>11000</v>
      </c>
      <c r="T225">
        <f>VLOOKUP(A:A,'11月工资'!A:AZ,52,0)</f>
        <v>11000</v>
      </c>
      <c r="U225">
        <f>VLOOKUP(A:A,'11月工资'!A:BA,53,0)</f>
        <v>0</v>
      </c>
      <c r="V225">
        <f>VLOOKUP(A:A,'11月工资'!A:AX,50,0)</f>
        <v>0</v>
      </c>
      <c r="W225">
        <f>VLOOKUP(A:A,'11月工资'!A:AY,51,0)</f>
        <v>4400</v>
      </c>
      <c r="X225">
        <f>VLOOKUP(A:A,'11月工资'!A:AV,48,0)</f>
        <v>55000</v>
      </c>
      <c r="Y225">
        <f>VLOOKUP(A:A,'11月工资'!A:BB,54,0)</f>
        <v>16263.63</v>
      </c>
      <c r="Z225" s="12">
        <f>ROUND(5*MAX(0,(R225-S225-T225-U225-V225-W225-X225-Y225)*{0.6;2;4;5;6;7;9}%-{0;504;3384;6384;10584;17184;36384}),2)</f>
        <v>729.19</v>
      </c>
      <c r="AB225" s="78">
        <f>VLOOKUP(A:A,'11月工资'!A:BI,61,0)</f>
        <v>667.16000000000008</v>
      </c>
      <c r="AC225" s="6">
        <f t="shared" si="25"/>
        <v>62.03</v>
      </c>
      <c r="AD225">
        <f t="shared" si="26"/>
        <v>7561.6900000000005</v>
      </c>
      <c r="AE225">
        <f>VLOOKUP(A:A,'10月奖金'!A:AC,29,0)</f>
        <v>48.46</v>
      </c>
      <c r="AF225" s="6">
        <f t="shared" si="27"/>
        <v>13.57</v>
      </c>
      <c r="AG225">
        <f>VLOOKUP(A:A,'10月奖金'!A:AD,30,0)</f>
        <v>7592.54</v>
      </c>
      <c r="AH225" s="6">
        <f t="shared" si="28"/>
        <v>-30.849999999999454</v>
      </c>
      <c r="AI225">
        <f>VLOOKUP(A:A,单位分配保留两位小数!B:N,13,0)</f>
        <v>7623.72</v>
      </c>
      <c r="AJ225">
        <f t="shared" si="29"/>
        <v>0</v>
      </c>
      <c r="AK225">
        <f>_xlfn.IFNA(VLOOKUP(A:A,'11月工资'!A:AQ,43,0),0)</f>
        <v>0</v>
      </c>
      <c r="AL225">
        <f t="shared" si="30"/>
        <v>62.03</v>
      </c>
      <c r="AM225" s="6">
        <f t="shared" si="31"/>
        <v>24306.340000000004</v>
      </c>
    </row>
    <row r="226" spans="1:39" x14ac:dyDescent="0.2">
      <c r="A226" s="7">
        <v>9000435</v>
      </c>
      <c r="B226" t="str">
        <f>VLOOKUP(A226,标准表!C:D,2,0)</f>
        <v>刘晨燕</v>
      </c>
      <c r="C226" t="str">
        <f>VLOOKUP(A:A,标准表!C:M,11,0)</f>
        <v>制造部</v>
      </c>
      <c r="D226" t="str">
        <f>VLOOKUP($A:$A,标准表!C:E,3,0)</f>
        <v>130203197006170627</v>
      </c>
      <c r="E226" t="str">
        <f>VLOOKUP(A:A,'11月工资'!A:D,4,0)</f>
        <v>6217000180023830106</v>
      </c>
      <c r="F226" t="str">
        <f>VLOOKUP(A:A,'11月工资'!A:F,6,0)</f>
        <v>专业技术人员</v>
      </c>
      <c r="G226">
        <f>VLOOKUP(A:A,标准表!C:H,6,0)</f>
        <v>0</v>
      </c>
      <c r="H226">
        <f>VLOOKUP(A:A,标准表!C:I,7,0)</f>
        <v>0</v>
      </c>
      <c r="I226">
        <f>VLOOKUP(A:A,标准表!C:J,8,0)</f>
        <v>0</v>
      </c>
      <c r="J226">
        <f>VLOOKUP($A:$A,标准表!C:G,5,0)</f>
        <v>2.15</v>
      </c>
      <c r="L226">
        <f>VLOOKUP(A:A,单位分配保留两位小数!B:I,8,0)</f>
        <v>3642.44</v>
      </c>
      <c r="M226">
        <f>_xlfn.IFNA(VLOOKUP(A:A,单位分配保留两位小数!B:J,9,0),0)</f>
        <v>0</v>
      </c>
      <c r="N226">
        <f>_xlfn.IFNA(VLOOKUP(A:A,单位分配保留两位小数!B:K,10,0),0)</f>
        <v>0</v>
      </c>
      <c r="O226">
        <f>ROUND(_xlfn.IFNA(VLOOKUP(A:A,单位分配保留两位小数!B:L,11,0),0),2)</f>
        <v>0</v>
      </c>
      <c r="Q226">
        <f t="shared" si="24"/>
        <v>3642.44</v>
      </c>
      <c r="R226">
        <f>_xlfn.IFNA(VLOOKUP(A226,'11月工资'!A:AU,47,0),0)+Q226</f>
        <v>71605.560000000012</v>
      </c>
      <c r="S226">
        <f>VLOOKUP(A:A,'11月工资'!A:AW,49,0)</f>
        <v>0</v>
      </c>
      <c r="T226">
        <f>VLOOKUP(A:A,'11月工资'!A:AZ,52,0)</f>
        <v>0</v>
      </c>
      <c r="U226">
        <f>VLOOKUP(A:A,'11月工资'!A:BA,53,0)</f>
        <v>0</v>
      </c>
      <c r="V226">
        <f>VLOOKUP(A:A,'11月工资'!A:AX,50,0)</f>
        <v>11000</v>
      </c>
      <c r="W226">
        <f>VLOOKUP(A:A,'11月工资'!A:AY,51,0)</f>
        <v>0</v>
      </c>
      <c r="X226">
        <f>VLOOKUP(A:A,'11月工资'!A:AV,48,0)</f>
        <v>55000</v>
      </c>
      <c r="Y226">
        <f>VLOOKUP(A:A,'11月工资'!A:BB,54,0)</f>
        <v>8027.3999999999987</v>
      </c>
      <c r="Z226" s="12">
        <f>ROUND(5*MAX(0,(R226-S226-T226-U226-V226-W226-X226-Y226)*{0.6;2;4;5;6;7;9}%-{0;504;3384;6384;10584;17184;36384}),2)</f>
        <v>0</v>
      </c>
      <c r="AB226" s="78">
        <f>VLOOKUP(A:A,'11月工资'!A:BI,61,0)</f>
        <v>0</v>
      </c>
      <c r="AC226" s="6">
        <f t="shared" si="25"/>
        <v>0</v>
      </c>
      <c r="AD226">
        <f t="shared" si="26"/>
        <v>3642.44</v>
      </c>
      <c r="AE226">
        <f>VLOOKUP(A:A,'10月奖金'!A:AC,29,0)</f>
        <v>0</v>
      </c>
      <c r="AF226" s="6">
        <f t="shared" si="27"/>
        <v>0</v>
      </c>
      <c r="AG226">
        <f>VLOOKUP(A:A,'10月奖金'!A:AD,30,0)</f>
        <v>3650.7</v>
      </c>
      <c r="AH226" s="6">
        <f t="shared" si="28"/>
        <v>-8.2599999999997635</v>
      </c>
      <c r="AI226">
        <f>VLOOKUP(A:A,单位分配保留两位小数!B:N,13,0)</f>
        <v>3642.44</v>
      </c>
      <c r="AJ226">
        <f t="shared" si="29"/>
        <v>0</v>
      </c>
      <c r="AK226">
        <f>_xlfn.IFNA(VLOOKUP(A:A,'11月工资'!A:AQ,43,0),0)</f>
        <v>0</v>
      </c>
      <c r="AL226">
        <f t="shared" si="30"/>
        <v>0</v>
      </c>
      <c r="AM226" s="6">
        <f t="shared" si="31"/>
        <v>-2421.8399999999865</v>
      </c>
    </row>
    <row r="227" spans="1:39" x14ac:dyDescent="0.2">
      <c r="A227" s="7">
        <v>9000437</v>
      </c>
      <c r="B227" t="str">
        <f>VLOOKUP(A227,标准表!C:D,2,0)</f>
        <v>付国合</v>
      </c>
      <c r="C227" t="str">
        <f>VLOOKUP(A:A,标准表!C:M,11,0)</f>
        <v>焦化事业部</v>
      </c>
      <c r="D227" t="str">
        <f>VLOOKUP($A:$A,标准表!C:E,3,0)</f>
        <v>130203196801192134</v>
      </c>
      <c r="E227" t="str">
        <f>VLOOKUP(A:A,'11月工资'!A:D,4,0)</f>
        <v>6217000180031744653</v>
      </c>
      <c r="F227" t="str">
        <f>VLOOKUP(A:A,'11月工资'!A:F,6,0)</f>
        <v>经营管理-其他</v>
      </c>
      <c r="G227">
        <f>VLOOKUP(A:A,标准表!C:H,6,0)</f>
        <v>0</v>
      </c>
      <c r="H227">
        <f>VLOOKUP(A:A,标准表!C:I,7,0)</f>
        <v>0</v>
      </c>
      <c r="I227">
        <f>VLOOKUP(A:A,标准表!C:J,8,0)</f>
        <v>0</v>
      </c>
      <c r="J227">
        <f>VLOOKUP($A:$A,标准表!C:G,5,0)</f>
        <v>4.5</v>
      </c>
      <c r="L227">
        <f>VLOOKUP(A:A,单位分配保留两位小数!B:I,8,0)</f>
        <v>7640.82</v>
      </c>
      <c r="M227">
        <f>_xlfn.IFNA(VLOOKUP(A:A,单位分配保留两位小数!B:J,9,0),0)</f>
        <v>0</v>
      </c>
      <c r="N227">
        <f>_xlfn.IFNA(VLOOKUP(A:A,单位分配保留两位小数!B:K,10,0),0)</f>
        <v>0</v>
      </c>
      <c r="O227">
        <f>ROUND(_xlfn.IFNA(VLOOKUP(A:A,单位分配保留两位小数!B:L,11,0),0),2)</f>
        <v>76.45</v>
      </c>
      <c r="Q227">
        <f t="shared" si="24"/>
        <v>7564.37</v>
      </c>
      <c r="R227">
        <f>_xlfn.IFNA(VLOOKUP(A227,'11月工资'!A:AU,47,0),0)+Q227</f>
        <v>133804.56</v>
      </c>
      <c r="S227">
        <f>VLOOKUP(A:A,'11月工资'!A:AW,49,0)</f>
        <v>11000</v>
      </c>
      <c r="T227">
        <f>VLOOKUP(A:A,'11月工资'!A:AZ,52,0)</f>
        <v>0</v>
      </c>
      <c r="U227">
        <f>VLOOKUP(A:A,'11月工资'!A:BA,53,0)</f>
        <v>0</v>
      </c>
      <c r="V227">
        <f>VLOOKUP(A:A,'11月工资'!A:AX,50,0)</f>
        <v>11000</v>
      </c>
      <c r="W227">
        <f>VLOOKUP(A:A,'11月工资'!A:AY,51,0)</f>
        <v>0</v>
      </c>
      <c r="X227">
        <f>VLOOKUP(A:A,'11月工资'!A:AV,48,0)</f>
        <v>55000</v>
      </c>
      <c r="Y227">
        <f>VLOOKUP(A:A,'11月工资'!A:BB,54,0)</f>
        <v>18361.43</v>
      </c>
      <c r="Z227" s="12">
        <f>ROUND(5*MAX(0,(R227-S227-T227-U227-V227-W227-X227-Y227)*{0.6;2;4;5;6;7;9}%-{0;504;3384;6384;10584;17184;36384}),2)</f>
        <v>1324.31</v>
      </c>
      <c r="AB227" s="78">
        <f>VLOOKUP(A:A,'11月工资'!A:BI,61,0)</f>
        <v>1068.1600000000001</v>
      </c>
      <c r="AC227" s="6">
        <f t="shared" si="25"/>
        <v>256.14999999999998</v>
      </c>
      <c r="AD227">
        <f t="shared" si="26"/>
        <v>7308.22</v>
      </c>
      <c r="AE227">
        <f>VLOOKUP(A:A,'10月奖金'!A:AC,29,0)</f>
        <v>92.88</v>
      </c>
      <c r="AF227" s="6">
        <f t="shared" si="27"/>
        <v>163.26999999999998</v>
      </c>
      <c r="AG227">
        <f>VLOOKUP(A:A,'10月奖金'!A:AD,30,0)</f>
        <v>7552.53</v>
      </c>
      <c r="AH227" s="6">
        <f t="shared" si="28"/>
        <v>-244.30999999999949</v>
      </c>
      <c r="AI227">
        <f>VLOOKUP(A:A,单位分配保留两位小数!B:N,13,0)</f>
        <v>7564.37</v>
      </c>
      <c r="AJ227">
        <f t="shared" si="29"/>
        <v>0</v>
      </c>
      <c r="AK227">
        <f>_xlfn.IFNA(VLOOKUP(A:A,'11月工资'!A:AQ,43,0),0)</f>
        <v>0</v>
      </c>
      <c r="AL227">
        <f t="shared" si="30"/>
        <v>256.14999999999998</v>
      </c>
      <c r="AM227" s="6">
        <f t="shared" si="31"/>
        <v>38443.129999999997</v>
      </c>
    </row>
    <row r="228" spans="1:39" x14ac:dyDescent="0.2">
      <c r="A228" s="7">
        <v>9000439</v>
      </c>
      <c r="B228" t="str">
        <f>VLOOKUP(A228,标准表!C:D,2,0)</f>
        <v>王艳萍</v>
      </c>
      <c r="C228" t="str">
        <f>VLOOKUP(A:A,标准表!C:M,11,0)</f>
        <v>焦化事业部</v>
      </c>
      <c r="D228" t="str">
        <f>VLOOKUP($A:$A,标准表!C:E,3,0)</f>
        <v>210504196809021367</v>
      </c>
      <c r="E228" t="str">
        <f>VLOOKUP(A:A,'11月工资'!A:D,4,0)</f>
        <v>6217000180024091534</v>
      </c>
      <c r="F228" t="str">
        <f>VLOOKUP(A:A,'11月工资'!A:F,6,0)</f>
        <v>经营管理-其他</v>
      </c>
      <c r="G228">
        <f>VLOOKUP(A:A,标准表!C:H,6,0)</f>
        <v>0</v>
      </c>
      <c r="H228">
        <f>VLOOKUP(A:A,标准表!C:I,7,0)</f>
        <v>0</v>
      </c>
      <c r="I228">
        <f>VLOOKUP(A:A,标准表!C:J,8,0)</f>
        <v>0</v>
      </c>
      <c r="J228">
        <f>VLOOKUP($A:$A,标准表!C:G,5,0)</f>
        <v>4.5</v>
      </c>
      <c r="L228">
        <f>VLOOKUP(A:A,单位分配保留两位小数!B:I,8,0)</f>
        <v>7640.82</v>
      </c>
      <c r="M228">
        <f>_xlfn.IFNA(VLOOKUP(A:A,单位分配保留两位小数!B:J,9,0),0)</f>
        <v>0</v>
      </c>
      <c r="N228">
        <f>_xlfn.IFNA(VLOOKUP(A:A,单位分配保留两位小数!B:K,10,0),0)</f>
        <v>0</v>
      </c>
      <c r="O228">
        <f>ROUND(_xlfn.IFNA(VLOOKUP(A:A,单位分配保留两位小数!B:L,11,0),0),2)</f>
        <v>0</v>
      </c>
      <c r="Q228">
        <f t="shared" si="24"/>
        <v>7640.82</v>
      </c>
      <c r="R228">
        <f>_xlfn.IFNA(VLOOKUP(A228,'11月工资'!A:AU,47,0),0)+Q228</f>
        <v>124757.70000000001</v>
      </c>
      <c r="S228">
        <f>VLOOKUP(A:A,'11月工资'!A:AW,49,0)</f>
        <v>0</v>
      </c>
      <c r="T228">
        <f>VLOOKUP(A:A,'11月工资'!A:AZ,52,0)</f>
        <v>11000</v>
      </c>
      <c r="U228">
        <f>VLOOKUP(A:A,'11月工资'!A:BA,53,0)</f>
        <v>0</v>
      </c>
      <c r="V228">
        <f>VLOOKUP(A:A,'11月工资'!A:AX,50,0)</f>
        <v>5500</v>
      </c>
      <c r="W228">
        <f>VLOOKUP(A:A,'11月工资'!A:AY,51,0)</f>
        <v>0</v>
      </c>
      <c r="X228">
        <f>VLOOKUP(A:A,'11月工资'!A:AV,48,0)</f>
        <v>55000</v>
      </c>
      <c r="Y228">
        <f>VLOOKUP(A:A,'11月工资'!A:BB,54,0)</f>
        <v>17176.79</v>
      </c>
      <c r="Z228" s="12">
        <f>ROUND(5*MAX(0,(R228-S228-T228-U228-V228-W228-X228-Y228)*{0.6;2;4;5;6;7;9}%-{0;504;3384;6384;10584;17184;36384}),2)</f>
        <v>1088.0899999999999</v>
      </c>
      <c r="AB228" s="78">
        <f>VLOOKUP(A:A,'11月工资'!A:BI,61,0)</f>
        <v>978.7</v>
      </c>
      <c r="AC228" s="6">
        <f t="shared" si="25"/>
        <v>109.39</v>
      </c>
      <c r="AD228">
        <f t="shared" si="26"/>
        <v>7531.4299999999994</v>
      </c>
      <c r="AE228">
        <f>VLOOKUP(A:A,'10月奖金'!A:AC,29,0)</f>
        <v>102.24</v>
      </c>
      <c r="AF228" s="6">
        <f t="shared" si="27"/>
        <v>7.1500000000000057</v>
      </c>
      <c r="AG228">
        <f>VLOOKUP(A:A,'10月奖金'!A:AD,30,0)</f>
        <v>7543.17</v>
      </c>
      <c r="AH228" s="6">
        <f t="shared" si="28"/>
        <v>-11.740000000000691</v>
      </c>
      <c r="AI228">
        <f>VLOOKUP(A:A,单位分配保留两位小数!B:N,13,0)</f>
        <v>7640.82</v>
      </c>
      <c r="AJ228">
        <f t="shared" si="29"/>
        <v>0</v>
      </c>
      <c r="AK228">
        <f>_xlfn.IFNA(VLOOKUP(A:A,'11月工资'!A:AQ,43,0),0)</f>
        <v>0</v>
      </c>
      <c r="AL228">
        <f t="shared" si="30"/>
        <v>109.39</v>
      </c>
      <c r="AM228" s="6">
        <f t="shared" si="31"/>
        <v>36080.910000000011</v>
      </c>
    </row>
    <row r="229" spans="1:39" x14ac:dyDescent="0.2">
      <c r="A229" s="7">
        <v>9000440</v>
      </c>
      <c r="B229" t="str">
        <f>VLOOKUP(A229,标准表!C:D,2,0)</f>
        <v>薛天英</v>
      </c>
      <c r="C229" t="str">
        <f>VLOOKUP(A:A,标准表!C:M,11,0)</f>
        <v>焦化事业部</v>
      </c>
      <c r="D229" t="str">
        <f>VLOOKUP($A:$A,标准表!C:E,3,0)</f>
        <v>130228197304131455</v>
      </c>
      <c r="E229" t="str">
        <f>VLOOKUP(A:A,'11月工资'!A:D,4,0)</f>
        <v>6227000180600105350</v>
      </c>
      <c r="F229" t="str">
        <f>VLOOKUP(A:A,'11月工资'!A:F,6,0)</f>
        <v>经营管理-其他</v>
      </c>
      <c r="G229">
        <f>VLOOKUP(A:A,标准表!C:H,6,0)</f>
        <v>0</v>
      </c>
      <c r="H229">
        <f>VLOOKUP(A:A,标准表!C:I,7,0)</f>
        <v>0</v>
      </c>
      <c r="I229">
        <f>VLOOKUP(A:A,标准表!C:J,8,0)</f>
        <v>0</v>
      </c>
      <c r="J229">
        <f>VLOOKUP($A:$A,标准表!C:G,5,0)</f>
        <v>4.5</v>
      </c>
      <c r="L229">
        <f>VLOOKUP(A:A,单位分配保留两位小数!B:I,8,0)</f>
        <v>7640.82</v>
      </c>
      <c r="M229">
        <f>_xlfn.IFNA(VLOOKUP(A:A,单位分配保留两位小数!B:J,9,0),0)</f>
        <v>0</v>
      </c>
      <c r="N229">
        <f>_xlfn.IFNA(VLOOKUP(A:A,单位分配保留两位小数!B:K,10,0),0)</f>
        <v>0</v>
      </c>
      <c r="O229">
        <f>ROUND(_xlfn.IFNA(VLOOKUP(A:A,单位分配保留两位小数!B:L,11,0),0),2)</f>
        <v>0</v>
      </c>
      <c r="Q229">
        <f t="shared" si="24"/>
        <v>7640.82</v>
      </c>
      <c r="R229">
        <f>_xlfn.IFNA(VLOOKUP(A229,'11月工资'!A:AU,47,0),0)+Q229</f>
        <v>123147.57999999999</v>
      </c>
      <c r="S229">
        <f>VLOOKUP(A:A,'11月工资'!A:AW,49,0)</f>
        <v>11000</v>
      </c>
      <c r="T229">
        <f>VLOOKUP(A:A,'11月工资'!A:AZ,52,0)</f>
        <v>11000</v>
      </c>
      <c r="U229">
        <f>VLOOKUP(A:A,'11月工资'!A:BA,53,0)</f>
        <v>0</v>
      </c>
      <c r="V229">
        <f>VLOOKUP(A:A,'11月工资'!A:AX,50,0)</f>
        <v>11000</v>
      </c>
      <c r="W229">
        <f>VLOOKUP(A:A,'11月工资'!A:AY,51,0)</f>
        <v>0</v>
      </c>
      <c r="X229">
        <f>VLOOKUP(A:A,'11月工资'!A:AV,48,0)</f>
        <v>55000</v>
      </c>
      <c r="Y229">
        <f>VLOOKUP(A:A,'11月工资'!A:BB,54,0)</f>
        <v>19713.13</v>
      </c>
      <c r="Z229" s="12">
        <f>ROUND(5*MAX(0,(R229-S229-T229-U229-V229-W229-X229-Y229)*{0.6;2;4;5;6;7;9}%-{0;504;3384;6384;10584;17184;36384}),2)</f>
        <v>463.03</v>
      </c>
      <c r="AB229" s="78">
        <f>VLOOKUP(A:A,'11月工资'!A:BI,61,0)</f>
        <v>409.45</v>
      </c>
      <c r="AC229" s="6">
        <f t="shared" si="25"/>
        <v>53.58</v>
      </c>
      <c r="AD229">
        <f t="shared" si="26"/>
        <v>7587.24</v>
      </c>
      <c r="AE229">
        <f>VLOOKUP(A:A,'10月奖金'!A:AC,29,0)</f>
        <v>66.22</v>
      </c>
      <c r="AF229" s="6">
        <f t="shared" si="27"/>
        <v>-12.64</v>
      </c>
      <c r="AG229">
        <f>VLOOKUP(A:A,'10月奖金'!A:AD,30,0)</f>
        <v>7579.19</v>
      </c>
      <c r="AH229" s="6">
        <f t="shared" si="28"/>
        <v>8.0500000000001819</v>
      </c>
      <c r="AI229">
        <f>VLOOKUP(A:A,单位分配保留两位小数!B:N,13,0)</f>
        <v>7640.82</v>
      </c>
      <c r="AJ229">
        <f t="shared" si="29"/>
        <v>0</v>
      </c>
      <c r="AK229">
        <f>_xlfn.IFNA(VLOOKUP(A:A,'11月工资'!A:AQ,43,0),0)</f>
        <v>0</v>
      </c>
      <c r="AL229">
        <f t="shared" si="30"/>
        <v>53.58</v>
      </c>
      <c r="AM229" s="6">
        <f t="shared" si="31"/>
        <v>15434.449999999986</v>
      </c>
    </row>
    <row r="230" spans="1:39" x14ac:dyDescent="0.2">
      <c r="A230" s="7">
        <v>9000441</v>
      </c>
      <c r="B230" t="str">
        <f>VLOOKUP(A230,标准表!C:D,2,0)</f>
        <v>裴晓光</v>
      </c>
      <c r="C230" t="str">
        <f>VLOOKUP(A:A,标准表!C:M,11,0)</f>
        <v>焦化事业部</v>
      </c>
      <c r="D230" t="str">
        <f>VLOOKUP($A:$A,标准表!C:E,3,0)</f>
        <v>130203196801022119</v>
      </c>
      <c r="E230" t="str">
        <f>VLOOKUP(A:A,'11月工资'!A:D,4,0)</f>
        <v>6217000180002733958</v>
      </c>
      <c r="F230" t="str">
        <f>VLOOKUP(A:A,'11月工资'!A:F,6,0)</f>
        <v>经营管理-其他</v>
      </c>
      <c r="G230">
        <f>VLOOKUP(A:A,标准表!C:H,6,0)</f>
        <v>0</v>
      </c>
      <c r="H230">
        <f>VLOOKUP(A:A,标准表!C:I,7,0)</f>
        <v>0</v>
      </c>
      <c r="I230">
        <f>VLOOKUP(A:A,标准表!C:J,8,0)</f>
        <v>0</v>
      </c>
      <c r="J230">
        <f>VLOOKUP($A:$A,标准表!C:G,5,0)</f>
        <v>3.6</v>
      </c>
      <c r="L230">
        <f>VLOOKUP(A:A,单位分配保留两位小数!B:I,8,0)</f>
        <v>6112.66</v>
      </c>
      <c r="M230">
        <f>_xlfn.IFNA(VLOOKUP(A:A,单位分配保留两位小数!B:J,9,0),0)</f>
        <v>0</v>
      </c>
      <c r="N230">
        <f>_xlfn.IFNA(VLOOKUP(A:A,单位分配保留两位小数!B:K,10,0),0)</f>
        <v>0</v>
      </c>
      <c r="O230">
        <f>ROUND(_xlfn.IFNA(VLOOKUP(A:A,单位分配保留两位小数!B:L,11,0),0),2)</f>
        <v>0</v>
      </c>
      <c r="Q230">
        <f t="shared" si="24"/>
        <v>6112.66</v>
      </c>
      <c r="R230">
        <f>_xlfn.IFNA(VLOOKUP(A230,'11月工资'!A:AU,47,0),0)+Q230</f>
        <v>110400.74</v>
      </c>
      <c r="S230">
        <f>VLOOKUP(A:A,'11月工资'!A:AW,49,0)</f>
        <v>0</v>
      </c>
      <c r="T230">
        <f>VLOOKUP(A:A,'11月工资'!A:AZ,52,0)</f>
        <v>0</v>
      </c>
      <c r="U230">
        <f>VLOOKUP(A:A,'11月工资'!A:BA,53,0)</f>
        <v>0</v>
      </c>
      <c r="V230">
        <f>VLOOKUP(A:A,'11月工资'!A:AX,50,0)</f>
        <v>11000</v>
      </c>
      <c r="W230">
        <f>VLOOKUP(A:A,'11月工资'!A:AY,51,0)</f>
        <v>0</v>
      </c>
      <c r="X230">
        <f>VLOOKUP(A:A,'11月工资'!A:AV,48,0)</f>
        <v>55000</v>
      </c>
      <c r="Y230">
        <f>VLOOKUP(A:A,'11月工资'!A:BB,54,0)</f>
        <v>18190.93</v>
      </c>
      <c r="Z230" s="12">
        <f>ROUND(5*MAX(0,(R230-S230-T230-U230-V230-W230-X230-Y230)*{0.6;2;4;5;6;7;9}%-{0;504;3384;6384;10584;17184;36384}),2)</f>
        <v>786.29</v>
      </c>
      <c r="AB230" s="78">
        <f>VLOOKUP(A:A,'11月工资'!A:BI,61,0)</f>
        <v>717.74</v>
      </c>
      <c r="AC230" s="6">
        <f t="shared" si="25"/>
        <v>68.55</v>
      </c>
      <c r="AD230">
        <f t="shared" si="26"/>
        <v>6044.11</v>
      </c>
      <c r="AE230">
        <f>VLOOKUP(A:A,'10月奖金'!A:AC,29,0)</f>
        <v>70.98</v>
      </c>
      <c r="AF230" s="6">
        <f t="shared" si="27"/>
        <v>-2.4300000000000068</v>
      </c>
      <c r="AG230">
        <f>VLOOKUP(A:A,'10月奖金'!A:AD,30,0)</f>
        <v>6045.35</v>
      </c>
      <c r="AH230" s="6">
        <f t="shared" si="28"/>
        <v>-1.2400000000006912</v>
      </c>
      <c r="AI230">
        <f>VLOOKUP(A:A,单位分配保留两位小数!B:N,13,0)</f>
        <v>6112.66</v>
      </c>
      <c r="AJ230">
        <f t="shared" si="29"/>
        <v>0</v>
      </c>
      <c r="AK230">
        <f>_xlfn.IFNA(VLOOKUP(A:A,'11月工资'!A:AQ,43,0),0)</f>
        <v>0</v>
      </c>
      <c r="AL230">
        <f t="shared" si="30"/>
        <v>68.55</v>
      </c>
      <c r="AM230" s="6">
        <f t="shared" si="31"/>
        <v>26209.810000000005</v>
      </c>
    </row>
    <row r="231" spans="1:39" x14ac:dyDescent="0.2">
      <c r="A231" s="7">
        <v>9000442</v>
      </c>
      <c r="B231" t="str">
        <f>VLOOKUP(A231,标准表!C:D,2,0)</f>
        <v>郑双权</v>
      </c>
      <c r="C231" t="str">
        <f>VLOOKUP(A:A,标准表!C:M,11,0)</f>
        <v>焦化事业部</v>
      </c>
      <c r="D231" t="str">
        <f>VLOOKUP($A:$A,标准表!C:E,3,0)</f>
        <v>130104196701054018</v>
      </c>
      <c r="E231" t="str">
        <f>VLOOKUP(A:A,'11月工资'!A:D,4,0)</f>
        <v>6217000180031744679</v>
      </c>
      <c r="F231" t="str">
        <f>VLOOKUP(A:A,'11月工资'!A:F,6,0)</f>
        <v>经营管理-其他</v>
      </c>
      <c r="G231">
        <f>VLOOKUP(A:A,标准表!C:H,6,0)</f>
        <v>0</v>
      </c>
      <c r="H231">
        <f>VLOOKUP(A:A,标准表!C:I,7,0)</f>
        <v>0</v>
      </c>
      <c r="I231">
        <f>VLOOKUP(A:A,标准表!C:J,8,0)</f>
        <v>0</v>
      </c>
      <c r="J231">
        <f>VLOOKUP($A:$A,标准表!C:G,5,0)</f>
        <v>4.5</v>
      </c>
      <c r="L231">
        <f>VLOOKUP(A:A,单位分配保留两位小数!B:I,8,0)</f>
        <v>7640.82</v>
      </c>
      <c r="M231">
        <f>_xlfn.IFNA(VLOOKUP(A:A,单位分配保留两位小数!B:J,9,0),0)</f>
        <v>0</v>
      </c>
      <c r="N231">
        <f>_xlfn.IFNA(VLOOKUP(A:A,单位分配保留两位小数!B:K,10,0),0)</f>
        <v>0</v>
      </c>
      <c r="O231">
        <f>ROUND(_xlfn.IFNA(VLOOKUP(A:A,单位分配保留两位小数!B:L,11,0),0),2)</f>
        <v>0</v>
      </c>
      <c r="Q231">
        <f t="shared" si="24"/>
        <v>7640.82</v>
      </c>
      <c r="R231">
        <f>_xlfn.IFNA(VLOOKUP(A231,'11月工资'!A:AU,47,0),0)+Q231</f>
        <v>130348.85999999999</v>
      </c>
      <c r="S231">
        <f>VLOOKUP(A:A,'11月工资'!A:AW,49,0)</f>
        <v>0</v>
      </c>
      <c r="T231">
        <f>VLOOKUP(A:A,'11月工资'!A:AZ,52,0)</f>
        <v>0</v>
      </c>
      <c r="U231">
        <f>VLOOKUP(A:A,'11月工资'!A:BA,53,0)</f>
        <v>0</v>
      </c>
      <c r="V231">
        <f>VLOOKUP(A:A,'11月工资'!A:AX,50,0)</f>
        <v>11000</v>
      </c>
      <c r="W231">
        <f>VLOOKUP(A:A,'11月工资'!A:AY,51,0)</f>
        <v>0</v>
      </c>
      <c r="X231">
        <f>VLOOKUP(A:A,'11月工资'!A:AV,48,0)</f>
        <v>55000</v>
      </c>
      <c r="Y231">
        <f>VLOOKUP(A:A,'11月工资'!A:BB,54,0)</f>
        <v>22312.77</v>
      </c>
      <c r="Z231" s="12">
        <f>ROUND(5*MAX(0,(R231-S231-T231-U231-V231-W231-X231-Y231)*{0.6;2;4;5;6;7;9}%-{0;504;3384;6384;10584;17184;36384}),2)</f>
        <v>1683.61</v>
      </c>
      <c r="AB231" s="78">
        <f>VLOOKUP(A:A,'11月工资'!A:BI,61,0)</f>
        <v>1299.81</v>
      </c>
      <c r="AC231" s="6">
        <f t="shared" si="25"/>
        <v>383.8</v>
      </c>
      <c r="AD231">
        <f t="shared" si="26"/>
        <v>7257.0199999999995</v>
      </c>
      <c r="AE231">
        <f>VLOOKUP(A:A,'10月奖金'!A:AC,29,0)</f>
        <v>274.38</v>
      </c>
      <c r="AF231" s="6">
        <f t="shared" si="27"/>
        <v>109.42000000000002</v>
      </c>
      <c r="AG231">
        <f>VLOOKUP(A:A,'10月奖金'!A:AD,30,0)</f>
        <v>7371.03</v>
      </c>
      <c r="AH231" s="6">
        <f t="shared" si="28"/>
        <v>-114.01000000000022</v>
      </c>
      <c r="AI231">
        <f>VLOOKUP(A:A,单位分配保留两位小数!B:N,13,0)</f>
        <v>7640.82</v>
      </c>
      <c r="AJ231">
        <f t="shared" si="29"/>
        <v>0</v>
      </c>
      <c r="AK231">
        <f>_xlfn.IFNA(VLOOKUP(A:A,'11月工资'!A:AQ,43,0),0)</f>
        <v>0</v>
      </c>
      <c r="AL231">
        <f t="shared" si="30"/>
        <v>383.8</v>
      </c>
      <c r="AM231" s="6">
        <f t="shared" si="31"/>
        <v>42036.089999999982</v>
      </c>
    </row>
    <row r="232" spans="1:39" x14ac:dyDescent="0.2">
      <c r="A232" s="7">
        <v>9000443</v>
      </c>
      <c r="B232" t="str">
        <f>VLOOKUP(A232,标准表!C:D,2,0)</f>
        <v>汪顶</v>
      </c>
      <c r="C232" t="str">
        <f>VLOOKUP(A:A,标准表!C:M,11,0)</f>
        <v>焦化事业部</v>
      </c>
      <c r="D232" t="str">
        <f>VLOOKUP($A:$A,标准表!C:E,3,0)</f>
        <v>421125198410164015</v>
      </c>
      <c r="E232" t="str">
        <f>VLOOKUP(A:A,'11月工资'!A:D,4,0)</f>
        <v>6217000180002740615</v>
      </c>
      <c r="F232" t="str">
        <f>VLOOKUP(A:A,'11月工资'!A:F,6,0)</f>
        <v>专业技术人员</v>
      </c>
      <c r="G232">
        <f>VLOOKUP(A:A,标准表!C:H,6,0)</f>
        <v>0</v>
      </c>
      <c r="H232">
        <f>VLOOKUP(A:A,标准表!C:I,7,0)</f>
        <v>0</v>
      </c>
      <c r="I232">
        <f>VLOOKUP(A:A,标准表!C:J,8,0)</f>
        <v>0</v>
      </c>
      <c r="J232">
        <f>VLOOKUP($A:$A,标准表!C:G,5,0)</f>
        <v>2.15</v>
      </c>
      <c r="L232">
        <f>VLOOKUP(A:A,单位分配保留两位小数!B:I,8,0)</f>
        <v>3650.61</v>
      </c>
      <c r="M232">
        <f>_xlfn.IFNA(VLOOKUP(A:A,单位分配保留两位小数!B:J,9,0),0)</f>
        <v>0</v>
      </c>
      <c r="N232">
        <f>_xlfn.IFNA(VLOOKUP(A:A,单位分配保留两位小数!B:K,10,0),0)</f>
        <v>0</v>
      </c>
      <c r="O232">
        <f>ROUND(_xlfn.IFNA(VLOOKUP(A:A,单位分配保留两位小数!B:L,11,0),0),2)</f>
        <v>0</v>
      </c>
      <c r="Q232">
        <f t="shared" si="24"/>
        <v>3650.61</v>
      </c>
      <c r="R232">
        <f>_xlfn.IFNA(VLOOKUP(A232,'11月工资'!A:AU,47,0),0)+Q232</f>
        <v>80228.3</v>
      </c>
      <c r="S232">
        <f>VLOOKUP(A:A,'11月工资'!A:AW,49,0)</f>
        <v>0</v>
      </c>
      <c r="T232">
        <f>VLOOKUP(A:A,'11月工资'!A:AZ,52,0)</f>
        <v>0</v>
      </c>
      <c r="U232">
        <f>VLOOKUP(A:A,'11月工资'!A:BA,53,0)</f>
        <v>0</v>
      </c>
      <c r="V232">
        <f>VLOOKUP(A:A,'11月工资'!A:AX,50,0)</f>
        <v>11000</v>
      </c>
      <c r="W232">
        <f>VLOOKUP(A:A,'11月工资'!A:AY,51,0)</f>
        <v>0</v>
      </c>
      <c r="X232">
        <f>VLOOKUP(A:A,'11月工资'!A:AV,48,0)</f>
        <v>55000</v>
      </c>
      <c r="Y232">
        <f>VLOOKUP(A:A,'11月工资'!A:BB,54,0)</f>
        <v>13556.1</v>
      </c>
      <c r="Z232" s="12">
        <f>ROUND(5*MAX(0,(R232-S232-T232-U232-V232-W232-X232-Y232)*{0.6;2;4;5;6;7;9}%-{0;504;3384;6384;10584;17184;36384}),2)</f>
        <v>20.170000000000002</v>
      </c>
      <c r="AB232" s="78">
        <f>VLOOKUP(A:A,'11月工资'!A:BI,61,0)</f>
        <v>17.61</v>
      </c>
      <c r="AC232" s="6">
        <f t="shared" si="25"/>
        <v>2.56</v>
      </c>
      <c r="AD232">
        <f t="shared" si="26"/>
        <v>3648.05</v>
      </c>
      <c r="AE232">
        <f>VLOOKUP(A:A,'10月奖金'!A:AC,29,0)</f>
        <v>0</v>
      </c>
      <c r="AF232" s="6">
        <f t="shared" si="27"/>
        <v>2.56</v>
      </c>
      <c r="AG232">
        <f>VLOOKUP(A:A,'10月奖金'!A:AD,30,0)</f>
        <v>3652.8</v>
      </c>
      <c r="AH232" s="6">
        <f t="shared" si="28"/>
        <v>-4.75</v>
      </c>
      <c r="AI232">
        <f>VLOOKUP(A:A,单位分配保留两位小数!B:N,13,0)</f>
        <v>3650.61</v>
      </c>
      <c r="AJ232">
        <f t="shared" si="29"/>
        <v>0</v>
      </c>
      <c r="AK232">
        <f>_xlfn.IFNA(VLOOKUP(A:A,'11月工资'!A:AQ,43,0),0)</f>
        <v>0</v>
      </c>
      <c r="AL232">
        <f t="shared" si="30"/>
        <v>2.56</v>
      </c>
      <c r="AM232" s="6">
        <f t="shared" si="31"/>
        <v>672.20000000000255</v>
      </c>
    </row>
    <row r="233" spans="1:39" x14ac:dyDescent="0.2">
      <c r="A233" s="7">
        <v>9000445</v>
      </c>
      <c r="B233" t="str">
        <f>VLOOKUP(A233,标准表!C:D,2,0)</f>
        <v>周延明</v>
      </c>
      <c r="C233" t="str">
        <f>VLOOKUP(A:A,标准表!C:M,11,0)</f>
        <v>焦化事业部</v>
      </c>
      <c r="D233" t="str">
        <f>VLOOKUP($A:$A,标准表!C:E,3,0)</f>
        <v>130921198006063616</v>
      </c>
      <c r="E233" t="str">
        <f>VLOOKUP(A:A,'11月工资'!A:D,4,0)</f>
        <v>6227000180600025749</v>
      </c>
      <c r="F233" t="str">
        <f>VLOOKUP(A:A,'11月工资'!A:F,6,0)</f>
        <v>经营管理-其他</v>
      </c>
      <c r="G233">
        <f>VLOOKUP(A:A,标准表!C:H,6,0)</f>
        <v>0</v>
      </c>
      <c r="H233">
        <f>VLOOKUP(A:A,标准表!C:I,7,0)</f>
        <v>0</v>
      </c>
      <c r="I233">
        <f>VLOOKUP(A:A,标准表!C:J,8,0)</f>
        <v>0</v>
      </c>
      <c r="J233">
        <f>VLOOKUP($A:$A,标准表!C:G,5,0)</f>
        <v>3.6</v>
      </c>
      <c r="L233">
        <f>VLOOKUP(A:A,单位分配保留两位小数!B:I,8,0)</f>
        <v>6112.66</v>
      </c>
      <c r="M233">
        <f>_xlfn.IFNA(VLOOKUP(A:A,单位分配保留两位小数!B:J,9,0),0)</f>
        <v>0</v>
      </c>
      <c r="N233">
        <f>_xlfn.IFNA(VLOOKUP(A:A,单位分配保留两位小数!B:K,10,0),0)</f>
        <v>0</v>
      </c>
      <c r="O233">
        <f>ROUND(_xlfn.IFNA(VLOOKUP(A:A,单位分配保留两位小数!B:L,11,0),0),2)</f>
        <v>0</v>
      </c>
      <c r="Q233">
        <f t="shared" si="24"/>
        <v>6112.66</v>
      </c>
      <c r="R233">
        <f>_xlfn.IFNA(VLOOKUP(A233,'11月工资'!A:AU,47,0),0)+Q233</f>
        <v>107708.04000000001</v>
      </c>
      <c r="S233">
        <f>VLOOKUP(A:A,'11月工资'!A:AW,49,0)</f>
        <v>0</v>
      </c>
      <c r="T233">
        <f>VLOOKUP(A:A,'11月工资'!A:AZ,52,0)</f>
        <v>0</v>
      </c>
      <c r="U233">
        <f>VLOOKUP(A:A,'11月工资'!A:BA,53,0)</f>
        <v>0</v>
      </c>
      <c r="V233">
        <f>VLOOKUP(A:A,'11月工资'!A:AX,50,0)</f>
        <v>11000</v>
      </c>
      <c r="W233">
        <f>VLOOKUP(A:A,'11月工资'!A:AY,51,0)</f>
        <v>0</v>
      </c>
      <c r="X233">
        <f>VLOOKUP(A:A,'11月工资'!A:AV,48,0)</f>
        <v>55000</v>
      </c>
      <c r="Y233">
        <f>VLOOKUP(A:A,'11月工资'!A:BB,54,0)</f>
        <v>19749.89</v>
      </c>
      <c r="Z233" s="12">
        <f>ROUND(5*MAX(0,(R233-S233-T233-U233-V233-W233-X233-Y233)*{0.6;2;4;5;6;7;9}%-{0;504;3384;6384;10584;17184;36384}),2)</f>
        <v>658.74</v>
      </c>
      <c r="AB233" s="78">
        <f>VLOOKUP(A:A,'11月工资'!A:BI,61,0)</f>
        <v>596.46999999999991</v>
      </c>
      <c r="AC233" s="6">
        <f t="shared" si="25"/>
        <v>62.27</v>
      </c>
      <c r="AD233">
        <f t="shared" si="26"/>
        <v>6050.3899999999994</v>
      </c>
      <c r="AE233">
        <f>VLOOKUP(A:A,'10月奖金'!A:AC,29,0)</f>
        <v>75.42</v>
      </c>
      <c r="AF233" s="6">
        <f t="shared" si="27"/>
        <v>-13.149999999999999</v>
      </c>
      <c r="AG233">
        <f>VLOOKUP(A:A,'10月奖金'!A:AD,30,0)</f>
        <v>6040.91</v>
      </c>
      <c r="AH233" s="6">
        <f t="shared" si="28"/>
        <v>9.4799999999995634</v>
      </c>
      <c r="AI233">
        <f>VLOOKUP(A:A,单位分配保留两位小数!B:N,13,0)</f>
        <v>6112.66</v>
      </c>
      <c r="AJ233">
        <f t="shared" si="29"/>
        <v>0</v>
      </c>
      <c r="AK233">
        <f>_xlfn.IFNA(VLOOKUP(A:A,'11月工资'!A:AQ,43,0),0)</f>
        <v>0</v>
      </c>
      <c r="AL233">
        <f t="shared" si="30"/>
        <v>62.27</v>
      </c>
      <c r="AM233" s="6">
        <f t="shared" si="31"/>
        <v>21958.150000000009</v>
      </c>
    </row>
    <row r="234" spans="1:39" x14ac:dyDescent="0.2">
      <c r="A234" s="7">
        <v>9000446</v>
      </c>
      <c r="B234" t="str">
        <f>VLOOKUP(A234,标准表!C:D,2,0)</f>
        <v>李文亮</v>
      </c>
      <c r="C234" t="str">
        <f>VLOOKUP(A:A,标准表!C:M,11,0)</f>
        <v>焦化事业部</v>
      </c>
      <c r="D234" t="str">
        <f>VLOOKUP($A:$A,标准表!C:E,3,0)</f>
        <v>620403198508061211</v>
      </c>
      <c r="E234" t="str">
        <f>VLOOKUP(A:A,'11月工资'!A:D,4,0)</f>
        <v>6217000180002700502</v>
      </c>
      <c r="F234" t="str">
        <f>VLOOKUP(A:A,'11月工资'!A:F,6,0)</f>
        <v>专业技术人员</v>
      </c>
      <c r="G234">
        <f>VLOOKUP(A:A,标准表!C:H,6,0)</f>
        <v>0</v>
      </c>
      <c r="H234">
        <f>VLOOKUP(A:A,标准表!C:I,7,0)</f>
        <v>0</v>
      </c>
      <c r="I234">
        <f>VLOOKUP(A:A,标准表!C:J,8,0)</f>
        <v>0</v>
      </c>
      <c r="J234">
        <f>VLOOKUP($A:$A,标准表!C:G,5,0)</f>
        <v>2.15</v>
      </c>
      <c r="L234">
        <f>VLOOKUP(A:A,单位分配保留两位小数!B:I,8,0)</f>
        <v>3650.61</v>
      </c>
      <c r="M234">
        <f>_xlfn.IFNA(VLOOKUP(A:A,单位分配保留两位小数!B:J,9,0),0)</f>
        <v>0</v>
      </c>
      <c r="N234">
        <f>_xlfn.IFNA(VLOOKUP(A:A,单位分配保留两位小数!B:K,10,0),0)</f>
        <v>0</v>
      </c>
      <c r="O234">
        <f>ROUND(_xlfn.IFNA(VLOOKUP(A:A,单位分配保留两位小数!B:L,11,0),0),2)</f>
        <v>0</v>
      </c>
      <c r="Q234">
        <f t="shared" si="24"/>
        <v>3650.61</v>
      </c>
      <c r="R234">
        <f>_xlfn.IFNA(VLOOKUP(A234,'11月工资'!A:AU,47,0),0)+Q234</f>
        <v>78071.990000000005</v>
      </c>
      <c r="S234">
        <f>VLOOKUP(A:A,'11月工资'!A:AW,49,0)</f>
        <v>11000</v>
      </c>
      <c r="T234">
        <f>VLOOKUP(A:A,'11月工资'!A:AZ,52,0)</f>
        <v>11000</v>
      </c>
      <c r="U234">
        <f>VLOOKUP(A:A,'11月工资'!A:BA,53,0)</f>
        <v>0</v>
      </c>
      <c r="V234">
        <f>VLOOKUP(A:A,'11月工资'!A:AX,50,0)</f>
        <v>7337</v>
      </c>
      <c r="W234">
        <f>VLOOKUP(A:A,'11月工资'!A:AY,51,0)</f>
        <v>0</v>
      </c>
      <c r="X234">
        <f>VLOOKUP(A:A,'11月工资'!A:AV,48,0)</f>
        <v>55000</v>
      </c>
      <c r="Y234">
        <f>VLOOKUP(A:A,'11月工资'!A:BB,54,0)</f>
        <v>11214.21</v>
      </c>
      <c r="Z234" s="12">
        <f>ROUND(5*MAX(0,(R234-S234-T234-U234-V234-W234-X234-Y234)*{0.6;2;4;5;6;7;9}%-{0;504;3384;6384;10584;17184;36384}),2)</f>
        <v>0</v>
      </c>
      <c r="AB234" s="78">
        <f>VLOOKUP(A:A,'11月工资'!A:BI,61,0)</f>
        <v>0</v>
      </c>
      <c r="AC234" s="6">
        <f t="shared" si="25"/>
        <v>0</v>
      </c>
      <c r="AD234">
        <f t="shared" si="26"/>
        <v>3650.61</v>
      </c>
      <c r="AE234">
        <f>VLOOKUP(A:A,'10月奖金'!A:AC,29,0)</f>
        <v>0</v>
      </c>
      <c r="AF234" s="6">
        <f t="shared" si="27"/>
        <v>0</v>
      </c>
      <c r="AG234">
        <f>VLOOKUP(A:A,'10月奖金'!A:AD,30,0)</f>
        <v>3652.8</v>
      </c>
      <c r="AH234" s="6">
        <f t="shared" si="28"/>
        <v>-2.1900000000000546</v>
      </c>
      <c r="AI234">
        <f>VLOOKUP(A:A,单位分配保留两位小数!B:N,13,0)</f>
        <v>3650.61</v>
      </c>
      <c r="AJ234">
        <f t="shared" si="29"/>
        <v>0</v>
      </c>
      <c r="AK234">
        <f>_xlfn.IFNA(VLOOKUP(A:A,'11月工资'!A:AQ,43,0),0)</f>
        <v>0</v>
      </c>
      <c r="AL234">
        <f t="shared" si="30"/>
        <v>0</v>
      </c>
      <c r="AM234" s="6">
        <f t="shared" si="31"/>
        <v>-17479.219999999994</v>
      </c>
    </row>
    <row r="235" spans="1:39" x14ac:dyDescent="0.2">
      <c r="A235" s="7">
        <v>9000448</v>
      </c>
      <c r="B235" t="str">
        <f>VLOOKUP(A235,标准表!C:D,2,0)</f>
        <v>杨宝山</v>
      </c>
      <c r="C235" t="str">
        <f>VLOOKUP(A:A,标准表!C:M,11,0)</f>
        <v>焦化事业部</v>
      </c>
      <c r="D235" t="str">
        <f>VLOOKUP($A:$A,标准表!C:E,3,0)</f>
        <v>210302196812060937</v>
      </c>
      <c r="E235" t="str">
        <f>VLOOKUP(A:A,'11月工资'!A:D,4,0)</f>
        <v>6217000180002728305</v>
      </c>
      <c r="F235" t="str">
        <f>VLOOKUP(A:A,'11月工资'!A:F,6,0)</f>
        <v>经营管理-其他</v>
      </c>
      <c r="G235">
        <f>VLOOKUP(A:A,标准表!C:H,6,0)</f>
        <v>0</v>
      </c>
      <c r="H235">
        <f>VLOOKUP(A:A,标准表!C:I,7,0)</f>
        <v>0</v>
      </c>
      <c r="I235">
        <f>VLOOKUP(A:A,标准表!C:J,8,0)</f>
        <v>0</v>
      </c>
      <c r="J235">
        <f>VLOOKUP($A:$A,标准表!C:G,5,0)</f>
        <v>4.5</v>
      </c>
      <c r="L235">
        <f>VLOOKUP(A:A,单位分配保留两位小数!B:I,8,0)</f>
        <v>7640.82</v>
      </c>
      <c r="M235">
        <f>_xlfn.IFNA(VLOOKUP(A:A,单位分配保留两位小数!B:J,9,0),0)</f>
        <v>0</v>
      </c>
      <c r="N235">
        <f>_xlfn.IFNA(VLOOKUP(A:A,单位分配保留两位小数!B:K,10,0),0)</f>
        <v>0</v>
      </c>
      <c r="O235">
        <f>ROUND(_xlfn.IFNA(VLOOKUP(A:A,单位分配保留两位小数!B:L,11,0),0),2)</f>
        <v>0</v>
      </c>
      <c r="Q235">
        <f t="shared" si="24"/>
        <v>7640.82</v>
      </c>
      <c r="R235">
        <f>_xlfn.IFNA(VLOOKUP(A235,'11月工资'!A:AU,47,0),0)+Q235</f>
        <v>124014.97</v>
      </c>
      <c r="S235">
        <f>VLOOKUP(A:A,'11月工资'!A:AW,49,0)</f>
        <v>11000</v>
      </c>
      <c r="T235">
        <f>VLOOKUP(A:A,'11月工资'!A:AZ,52,0)</f>
        <v>0</v>
      </c>
      <c r="U235">
        <f>VLOOKUP(A:A,'11月工资'!A:BA,53,0)</f>
        <v>0</v>
      </c>
      <c r="V235">
        <f>VLOOKUP(A:A,'11月工资'!A:AX,50,0)</f>
        <v>0</v>
      </c>
      <c r="W235">
        <f>VLOOKUP(A:A,'11月工资'!A:AY,51,0)</f>
        <v>0</v>
      </c>
      <c r="X235">
        <f>VLOOKUP(A:A,'11月工资'!A:AV,48,0)</f>
        <v>55000</v>
      </c>
      <c r="Y235">
        <f>VLOOKUP(A:A,'11月工资'!A:BB,54,0)</f>
        <v>17832.5</v>
      </c>
      <c r="Z235" s="12">
        <f>ROUND(5*MAX(0,(R235-S235-T235-U235-V235-W235-X235-Y235)*{0.6;2;4;5;6;7;9}%-{0;504;3384;6384;10584;17184;36384}),2)</f>
        <v>1498.25</v>
      </c>
      <c r="AB235" s="78">
        <f>VLOOKUP(A:A,'11月工资'!A:BI,61,0)</f>
        <v>1105.79</v>
      </c>
      <c r="AC235" s="6">
        <f t="shared" si="25"/>
        <v>392.46</v>
      </c>
      <c r="AD235">
        <f t="shared" si="26"/>
        <v>7248.36</v>
      </c>
      <c r="AE235">
        <f>VLOOKUP(A:A,'10月奖金'!A:AC,29,0)</f>
        <v>136.59</v>
      </c>
      <c r="AF235" s="6">
        <f t="shared" si="27"/>
        <v>255.86999999999998</v>
      </c>
      <c r="AG235">
        <f>VLOOKUP(A:A,'10月奖金'!A:AD,30,0)</f>
        <v>7508.82</v>
      </c>
      <c r="AH235" s="6">
        <f t="shared" si="28"/>
        <v>-260.46000000000004</v>
      </c>
      <c r="AI235">
        <f>VLOOKUP(A:A,单位分配保留两位小数!B:N,13,0)</f>
        <v>7640.82</v>
      </c>
      <c r="AJ235">
        <f t="shared" si="29"/>
        <v>0</v>
      </c>
      <c r="AK235">
        <f>_xlfn.IFNA(VLOOKUP(A:A,'11月工资'!A:AQ,43,0),0)</f>
        <v>0</v>
      </c>
      <c r="AL235">
        <f t="shared" si="30"/>
        <v>392.46</v>
      </c>
      <c r="AM235" s="6">
        <f t="shared" si="31"/>
        <v>40182.47</v>
      </c>
    </row>
    <row r="236" spans="1:39" x14ac:dyDescent="0.2">
      <c r="A236" s="7">
        <v>9000450</v>
      </c>
      <c r="B236" t="str">
        <f>VLOOKUP(A236,标准表!C:D,2,0)</f>
        <v>崔钊</v>
      </c>
      <c r="C236" t="str">
        <f>VLOOKUP(A:A,标准表!C:M,11,0)</f>
        <v>焦化事业部</v>
      </c>
      <c r="D236" t="str">
        <f>VLOOKUP($A:$A,标准表!C:E,3,0)</f>
        <v>422822198410052590</v>
      </c>
      <c r="E236" t="str">
        <f>VLOOKUP(A:A,'11月工资'!A:D,4,0)</f>
        <v>6217000180002731895</v>
      </c>
      <c r="F236" t="str">
        <f>VLOOKUP(A:A,'11月工资'!A:F,6,0)</f>
        <v>专业技术人员</v>
      </c>
      <c r="G236">
        <f>VLOOKUP(A:A,标准表!C:H,6,0)</f>
        <v>0</v>
      </c>
      <c r="H236">
        <f>VLOOKUP(A:A,标准表!C:I,7,0)</f>
        <v>0</v>
      </c>
      <c r="I236">
        <f>VLOOKUP(A:A,标准表!C:J,8,0)</f>
        <v>0</v>
      </c>
      <c r="J236">
        <f>VLOOKUP($A:$A,标准表!C:G,5,0)</f>
        <v>2.15</v>
      </c>
      <c r="L236">
        <f>VLOOKUP(A:A,单位分配保留两位小数!B:I,8,0)</f>
        <v>3650.61</v>
      </c>
      <c r="M236">
        <f>_xlfn.IFNA(VLOOKUP(A:A,单位分配保留两位小数!B:J,9,0),0)</f>
        <v>0</v>
      </c>
      <c r="N236">
        <f>_xlfn.IFNA(VLOOKUP(A:A,单位分配保留两位小数!B:K,10,0),0)</f>
        <v>0</v>
      </c>
      <c r="O236">
        <f>ROUND(_xlfn.IFNA(VLOOKUP(A:A,单位分配保留两位小数!B:L,11,0),0),2)</f>
        <v>0</v>
      </c>
      <c r="Q236">
        <f t="shared" si="24"/>
        <v>3650.61</v>
      </c>
      <c r="R236">
        <f>_xlfn.IFNA(VLOOKUP(A236,'11月工资'!A:AU,47,0),0)+Q236</f>
        <v>77533.040000000008</v>
      </c>
      <c r="S236">
        <f>VLOOKUP(A:A,'11月工资'!A:AW,49,0)</f>
        <v>0</v>
      </c>
      <c r="T236">
        <f>VLOOKUP(A:A,'11月工资'!A:AZ,52,0)</f>
        <v>11000</v>
      </c>
      <c r="U236">
        <f>VLOOKUP(A:A,'11月工资'!A:BA,53,0)</f>
        <v>0</v>
      </c>
      <c r="V236">
        <f>VLOOKUP(A:A,'11月工资'!A:AX,50,0)</f>
        <v>0</v>
      </c>
      <c r="W236">
        <f>VLOOKUP(A:A,'11月工资'!A:AY,51,0)</f>
        <v>0</v>
      </c>
      <c r="X236">
        <f>VLOOKUP(A:A,'11月工资'!A:AV,48,0)</f>
        <v>55000</v>
      </c>
      <c r="Y236">
        <f>VLOOKUP(A:A,'11月工资'!A:BB,54,0)</f>
        <v>11160.12</v>
      </c>
      <c r="Z236" s="12">
        <f>ROUND(5*MAX(0,(R236-S236-T236-U236-V236-W236-X236-Y236)*{0.6;2;4;5;6;7;9}%-{0;504;3384;6384;10584;17184;36384}),2)</f>
        <v>11.19</v>
      </c>
      <c r="AB236" s="78">
        <f>VLOOKUP(A:A,'11月工资'!A:BI,61,0)</f>
        <v>37.67</v>
      </c>
      <c r="AC236" s="6">
        <f t="shared" si="25"/>
        <v>0</v>
      </c>
      <c r="AD236">
        <f t="shared" si="26"/>
        <v>3650.61</v>
      </c>
      <c r="AE236">
        <f>VLOOKUP(A:A,'10月奖金'!A:AC,29,0)</f>
        <v>0</v>
      </c>
      <c r="AF236" s="6">
        <f t="shared" si="27"/>
        <v>0</v>
      </c>
      <c r="AG236">
        <f>VLOOKUP(A:A,'10月奖金'!A:AD,30,0)</f>
        <v>3652.82</v>
      </c>
      <c r="AH236" s="6">
        <f t="shared" si="28"/>
        <v>-2.2100000000000364</v>
      </c>
      <c r="AI236">
        <f>VLOOKUP(A:A,单位分配保留两位小数!B:N,13,0)</f>
        <v>3650.61</v>
      </c>
      <c r="AJ236">
        <f t="shared" si="29"/>
        <v>0</v>
      </c>
      <c r="AK236">
        <f>_xlfn.IFNA(VLOOKUP(A:A,'11月工资'!A:AQ,43,0),0)</f>
        <v>0</v>
      </c>
      <c r="AL236">
        <f t="shared" si="30"/>
        <v>0</v>
      </c>
      <c r="AM236" s="6">
        <f t="shared" si="31"/>
        <v>372.92000000000735</v>
      </c>
    </row>
    <row r="237" spans="1:39" x14ac:dyDescent="0.2">
      <c r="A237" s="7">
        <v>9000451</v>
      </c>
      <c r="B237" t="str">
        <f>VLOOKUP(A237,标准表!C:D,2,0)</f>
        <v>段云祥</v>
      </c>
      <c r="C237" t="str">
        <f>VLOOKUP(A:A,标准表!C:M,11,0)</f>
        <v>热轧事业部</v>
      </c>
      <c r="D237" t="str">
        <f>VLOOKUP($A:$A,标准表!C:E,3,0)</f>
        <v>132902197708151811</v>
      </c>
      <c r="E237" t="str">
        <f>VLOOKUP(A:A,'11月工资'!A:D,4,0)</f>
        <v>6217000180024755989</v>
      </c>
      <c r="F237" t="str">
        <f>VLOOKUP(A:A,'11月工资'!A:F,6,0)</f>
        <v>经营管理-其他</v>
      </c>
      <c r="G237">
        <f>VLOOKUP(A:A,标准表!C:H,6,0)</f>
        <v>0</v>
      </c>
      <c r="H237">
        <f>VLOOKUP(A:A,标准表!C:I,7,0)</f>
        <v>0</v>
      </c>
      <c r="I237">
        <f>VLOOKUP(A:A,标准表!C:J,8,0)</f>
        <v>0</v>
      </c>
      <c r="J237">
        <f>VLOOKUP($A:$A,标准表!C:G,5,0)</f>
        <v>4.5</v>
      </c>
      <c r="L237">
        <f>VLOOKUP(A:A,单位分配保留两位小数!B:I,8,0)</f>
        <v>7407.51</v>
      </c>
      <c r="M237">
        <f>_xlfn.IFNA(VLOOKUP(A:A,单位分配保留两位小数!B:J,9,0),0)</f>
        <v>0</v>
      </c>
      <c r="N237">
        <f>_xlfn.IFNA(VLOOKUP(A:A,单位分配保留两位小数!B:K,10,0),0)</f>
        <v>0</v>
      </c>
      <c r="O237">
        <f>ROUND(_xlfn.IFNA(VLOOKUP(A:A,单位分配保留两位小数!B:L,11,0),0),2)</f>
        <v>0</v>
      </c>
      <c r="Q237">
        <f t="shared" si="24"/>
        <v>7407.51</v>
      </c>
      <c r="R237">
        <f>_xlfn.IFNA(VLOOKUP(A237,'11月工资'!A:AU,47,0),0)+Q237</f>
        <v>124245.39</v>
      </c>
      <c r="S237">
        <f>VLOOKUP(A:A,'11月工资'!A:AW,49,0)</f>
        <v>11000</v>
      </c>
      <c r="T237">
        <f>VLOOKUP(A:A,'11月工资'!A:AZ,52,0)</f>
        <v>0</v>
      </c>
      <c r="U237">
        <f>VLOOKUP(A:A,'11月工资'!A:BA,53,0)</f>
        <v>0</v>
      </c>
      <c r="V237">
        <f>VLOOKUP(A:A,'11月工资'!A:AX,50,0)</f>
        <v>11000</v>
      </c>
      <c r="W237">
        <f>VLOOKUP(A:A,'11月工资'!A:AY,51,0)</f>
        <v>0</v>
      </c>
      <c r="X237">
        <f>VLOOKUP(A:A,'11月工资'!A:AV,48,0)</f>
        <v>55000</v>
      </c>
      <c r="Y237">
        <f>VLOOKUP(A:A,'11月工资'!A:BB,54,0)</f>
        <v>18364.22</v>
      </c>
      <c r="Z237" s="12">
        <f>ROUND(5*MAX(0,(R237-S237-T237-U237-V237-W237-X237-Y237)*{0.6;2;4;5;6;7;9}%-{0;504;3384;6384;10584;17184;36384}),2)</f>
        <v>866.44</v>
      </c>
      <c r="AB237" s="78">
        <f>VLOOKUP(A:A,'11月工资'!A:BI,61,0)</f>
        <v>794.94999999999993</v>
      </c>
      <c r="AC237" s="6">
        <f t="shared" si="25"/>
        <v>71.489999999999995</v>
      </c>
      <c r="AD237">
        <f t="shared" si="26"/>
        <v>7336.02</v>
      </c>
      <c r="AE237">
        <f>VLOOKUP(A:A,'10月奖金'!A:AC,29,0)</f>
        <v>75.42</v>
      </c>
      <c r="AF237" s="6">
        <f t="shared" si="27"/>
        <v>-3.9300000000000068</v>
      </c>
      <c r="AG237">
        <f>VLOOKUP(A:A,'10月奖金'!A:AD,30,0)</f>
        <v>7440.14</v>
      </c>
      <c r="AH237" s="6">
        <f t="shared" si="28"/>
        <v>-104.11999999999989</v>
      </c>
      <c r="AI237">
        <f>VLOOKUP(A:A,单位分配保留两位小数!B:N,13,0)</f>
        <v>7407.51</v>
      </c>
      <c r="AJ237">
        <f t="shared" si="29"/>
        <v>0</v>
      </c>
      <c r="AK237">
        <f>_xlfn.IFNA(VLOOKUP(A:A,'11月工资'!A:AQ,43,0),0)</f>
        <v>0</v>
      </c>
      <c r="AL237">
        <f t="shared" si="30"/>
        <v>71.489999999999995</v>
      </c>
      <c r="AM237" s="6">
        <f t="shared" si="31"/>
        <v>28881.17</v>
      </c>
    </row>
    <row r="238" spans="1:39" x14ac:dyDescent="0.2">
      <c r="A238" s="7">
        <v>9000452</v>
      </c>
      <c r="B238" t="str">
        <f>VLOOKUP(A238,标准表!C:D,2,0)</f>
        <v>马永乐</v>
      </c>
      <c r="C238" t="str">
        <f>VLOOKUP(A:A,标准表!C:M,11,0)</f>
        <v>热轧事业部</v>
      </c>
      <c r="D238" t="str">
        <f>VLOOKUP($A:$A,标准表!C:E,3,0)</f>
        <v>612727198206046013</v>
      </c>
      <c r="E238" t="str">
        <f>VLOOKUP(A:A,'11月工资'!A:D,4,0)</f>
        <v>6217000180031744745</v>
      </c>
      <c r="F238" t="str">
        <f>VLOOKUP(A:A,'11月工资'!A:F,6,0)</f>
        <v>经营管理-其他</v>
      </c>
      <c r="G238">
        <f>VLOOKUP(A:A,标准表!C:H,6,0)</f>
        <v>0</v>
      </c>
      <c r="H238">
        <f>VLOOKUP(A:A,标准表!C:I,7,0)</f>
        <v>0</v>
      </c>
      <c r="I238">
        <f>VLOOKUP(A:A,标准表!C:J,8,0)</f>
        <v>0</v>
      </c>
      <c r="J238">
        <f>VLOOKUP($A:$A,标准表!C:G,5,0)</f>
        <v>3.6</v>
      </c>
      <c r="L238">
        <f>VLOOKUP(A:A,单位分配保留两位小数!B:I,8,0)</f>
        <v>5943.6</v>
      </c>
      <c r="M238">
        <f>_xlfn.IFNA(VLOOKUP(A:A,单位分配保留两位小数!B:J,9,0),0)</f>
        <v>0</v>
      </c>
      <c r="N238">
        <f>_xlfn.IFNA(VLOOKUP(A:A,单位分配保留两位小数!B:K,10,0),0)</f>
        <v>0</v>
      </c>
      <c r="O238">
        <f>ROUND(_xlfn.IFNA(VLOOKUP(A:A,单位分配保留两位小数!B:L,11,0),0),2)</f>
        <v>0</v>
      </c>
      <c r="Q238">
        <f t="shared" si="24"/>
        <v>5943.6</v>
      </c>
      <c r="R238">
        <f>_xlfn.IFNA(VLOOKUP(A238,'11月工资'!A:AU,47,0),0)+Q238</f>
        <v>105189.83</v>
      </c>
      <c r="S238">
        <f>VLOOKUP(A:A,'11月工资'!A:AW,49,0)</f>
        <v>11000</v>
      </c>
      <c r="T238">
        <f>VLOOKUP(A:A,'11月工资'!A:AZ,52,0)</f>
        <v>0</v>
      </c>
      <c r="U238">
        <f>VLOOKUP(A:A,'11月工资'!A:BA,53,0)</f>
        <v>0</v>
      </c>
      <c r="V238">
        <f>VLOOKUP(A:A,'11月工资'!A:AX,50,0)</f>
        <v>7337</v>
      </c>
      <c r="W238">
        <f>VLOOKUP(A:A,'11月工资'!A:AY,51,0)</f>
        <v>0</v>
      </c>
      <c r="X238">
        <f>VLOOKUP(A:A,'11月工资'!A:AV,48,0)</f>
        <v>55000</v>
      </c>
      <c r="Y238">
        <f>VLOOKUP(A:A,'11月工资'!A:BB,54,0)</f>
        <v>17612.62</v>
      </c>
      <c r="Z238" s="12">
        <f>ROUND(5*MAX(0,(R238-S238-T238-U238-V238-W238-X238-Y238)*{0.6;2;4;5;6;7;9}%-{0;504;3384;6384;10584;17184;36384}),2)</f>
        <v>427.21</v>
      </c>
      <c r="AB238" s="78">
        <f>VLOOKUP(A:A,'11月工资'!A:BI,61,0)</f>
        <v>391.17</v>
      </c>
      <c r="AC238" s="6">
        <f t="shared" si="25"/>
        <v>36.04</v>
      </c>
      <c r="AD238">
        <f t="shared" si="26"/>
        <v>5907.56</v>
      </c>
      <c r="AE238">
        <f>VLOOKUP(A:A,'10月奖金'!A:AC,29,0)</f>
        <v>47.45</v>
      </c>
      <c r="AF238" s="6">
        <f t="shared" si="27"/>
        <v>-11.410000000000004</v>
      </c>
      <c r="AG238">
        <f>VLOOKUP(A:A,'10月奖金'!A:AD,30,0)</f>
        <v>5920.25</v>
      </c>
      <c r="AH238" s="6">
        <f t="shared" si="28"/>
        <v>-12.6899999999996</v>
      </c>
      <c r="AI238">
        <f>VLOOKUP(A:A,单位分配保留两位小数!B:N,13,0)</f>
        <v>5943.6</v>
      </c>
      <c r="AJ238">
        <f t="shared" si="29"/>
        <v>0</v>
      </c>
      <c r="AK238">
        <f>_xlfn.IFNA(VLOOKUP(A:A,'11月工资'!A:AQ,43,0),0)</f>
        <v>0</v>
      </c>
      <c r="AL238">
        <f t="shared" si="30"/>
        <v>36.04</v>
      </c>
      <c r="AM238" s="6">
        <f t="shared" si="31"/>
        <v>14240.210000000003</v>
      </c>
    </row>
    <row r="239" spans="1:39" x14ac:dyDescent="0.2">
      <c r="A239" s="7">
        <v>9000453</v>
      </c>
      <c r="B239" t="str">
        <f>VLOOKUP(A239,标准表!C:D,2,0)</f>
        <v>周泉林</v>
      </c>
      <c r="C239" t="str">
        <f>VLOOKUP(A:A,标准表!C:M,11,0)</f>
        <v>热轧事业部</v>
      </c>
      <c r="D239" t="str">
        <f>VLOOKUP($A:$A,标准表!C:E,3,0)</f>
        <v>130204198008240618</v>
      </c>
      <c r="E239" t="str">
        <f>VLOOKUP(A:A,'11月工资'!A:D,4,0)</f>
        <v>6217000180031744752</v>
      </c>
      <c r="F239" t="str">
        <f>VLOOKUP(A:A,'11月工资'!A:F,6,0)</f>
        <v>专业技术人员</v>
      </c>
      <c r="G239">
        <f>VLOOKUP(A:A,标准表!C:H,6,0)</f>
        <v>0</v>
      </c>
      <c r="H239">
        <f>VLOOKUP(A:A,标准表!C:I,7,0)</f>
        <v>7253</v>
      </c>
      <c r="I239">
        <f>VLOOKUP(A:A,标准表!C:J,8,0)</f>
        <v>0</v>
      </c>
      <c r="J239">
        <f>VLOOKUP($A:$A,标准表!C:G,5,0)</f>
        <v>0</v>
      </c>
      <c r="L239">
        <f>VLOOKUP(A:A,单位分配保留两位小数!B:I,8,0)</f>
        <v>7177.21</v>
      </c>
      <c r="M239">
        <f>_xlfn.IFNA(VLOOKUP(A:A,单位分配保留两位小数!B:J,9,0),0)</f>
        <v>0</v>
      </c>
      <c r="N239">
        <f>_xlfn.IFNA(VLOOKUP(A:A,单位分配保留两位小数!B:K,10,0),0)</f>
        <v>0</v>
      </c>
      <c r="O239">
        <f>ROUND(_xlfn.IFNA(VLOOKUP(A:A,单位分配保留两位小数!B:L,11,0),0),2)</f>
        <v>0</v>
      </c>
      <c r="Q239">
        <f t="shared" si="24"/>
        <v>7177.21</v>
      </c>
      <c r="R239">
        <f>_xlfn.IFNA(VLOOKUP(A239,'11月工资'!A:AU,47,0),0)+Q239</f>
        <v>124610.12000000001</v>
      </c>
      <c r="S239">
        <f>VLOOKUP(A:A,'11月工资'!A:AW,49,0)</f>
        <v>11000</v>
      </c>
      <c r="T239">
        <f>VLOOKUP(A:A,'11月工资'!A:AZ,52,0)</f>
        <v>11000</v>
      </c>
      <c r="U239">
        <f>VLOOKUP(A:A,'11月工资'!A:BA,53,0)</f>
        <v>0</v>
      </c>
      <c r="V239">
        <f>VLOOKUP(A:A,'11月工资'!A:AX,50,0)</f>
        <v>22000</v>
      </c>
      <c r="W239">
        <f>VLOOKUP(A:A,'11月工资'!A:AY,51,0)</f>
        <v>0</v>
      </c>
      <c r="X239">
        <f>VLOOKUP(A:A,'11月工资'!A:AV,48,0)</f>
        <v>55000</v>
      </c>
      <c r="Y239">
        <f>VLOOKUP(A:A,'11月工资'!A:BB,54,0)</f>
        <v>29432.17</v>
      </c>
      <c r="Z239" s="12">
        <f>ROUND(5*MAX(0,(R239-S239-T239-U239-V239-W239-X239-Y239)*{0.6;2;4;5;6;7;9}%-{0;504;3384;6384;10584;17184;36384}),2)</f>
        <v>0</v>
      </c>
      <c r="AB239" s="78">
        <f>VLOOKUP(A:A,'11月工资'!A:BI,61,0)</f>
        <v>0</v>
      </c>
      <c r="AC239" s="6">
        <f t="shared" si="25"/>
        <v>0</v>
      </c>
      <c r="AD239">
        <f t="shared" si="26"/>
        <v>7177.21</v>
      </c>
      <c r="AE239">
        <f>VLOOKUP(A:A,'10月奖金'!A:AC,29,0)</f>
        <v>0</v>
      </c>
      <c r="AF239" s="6">
        <f t="shared" si="27"/>
        <v>0</v>
      </c>
      <c r="AG239">
        <f>VLOOKUP(A:A,'10月奖金'!A:AD,30,0)</f>
        <v>7175.47</v>
      </c>
      <c r="AH239" s="6">
        <f t="shared" si="28"/>
        <v>1.7399999999997817</v>
      </c>
      <c r="AI239">
        <f>VLOOKUP(A:A,单位分配保留两位小数!B:N,13,0)</f>
        <v>7177.21</v>
      </c>
      <c r="AJ239">
        <f t="shared" si="29"/>
        <v>0</v>
      </c>
      <c r="AK239">
        <f>_xlfn.IFNA(VLOOKUP(A:A,'11月工资'!A:AQ,43,0),0)</f>
        <v>0</v>
      </c>
      <c r="AL239">
        <f t="shared" si="30"/>
        <v>0</v>
      </c>
      <c r="AM239" s="6">
        <f t="shared" si="31"/>
        <v>-3822.0499999999884</v>
      </c>
    </row>
    <row r="240" spans="1:39" x14ac:dyDescent="0.2">
      <c r="A240" s="7">
        <v>9000454</v>
      </c>
      <c r="B240" t="str">
        <f>VLOOKUP(A240,标准表!C:D,2,0)</f>
        <v>伦宝军</v>
      </c>
      <c r="C240" t="str">
        <f>VLOOKUP(A:A,标准表!C:M,11,0)</f>
        <v>热轧事业部</v>
      </c>
      <c r="D240" t="str">
        <f>VLOOKUP($A:$A,标准表!C:E,3,0)</f>
        <v>130203196807112174</v>
      </c>
      <c r="E240" t="str">
        <f>VLOOKUP(A:A,'11月工资'!A:D,4,0)</f>
        <v>6217000180031744760</v>
      </c>
      <c r="F240" t="str">
        <f>VLOOKUP(A:A,'11月工资'!A:F,6,0)</f>
        <v>经营管理-其他</v>
      </c>
      <c r="G240">
        <f>VLOOKUP(A:A,标准表!C:H,6,0)</f>
        <v>0</v>
      </c>
      <c r="H240">
        <f>VLOOKUP(A:A,标准表!C:I,7,0)</f>
        <v>0</v>
      </c>
      <c r="I240">
        <f>VLOOKUP(A:A,标准表!C:J,8,0)</f>
        <v>0</v>
      </c>
      <c r="J240">
        <f>VLOOKUP($A:$A,标准表!C:G,5,0)</f>
        <v>4.5</v>
      </c>
      <c r="L240">
        <f>VLOOKUP(A:A,单位分配保留两位小数!B:I,8,0)</f>
        <v>7002.11</v>
      </c>
      <c r="M240">
        <f>_xlfn.IFNA(VLOOKUP(A:A,单位分配保留两位小数!B:J,9,0),0)</f>
        <v>0</v>
      </c>
      <c r="N240">
        <f>_xlfn.IFNA(VLOOKUP(A:A,单位分配保留两位小数!B:K,10,0),0)</f>
        <v>0</v>
      </c>
      <c r="O240">
        <f>ROUND(_xlfn.IFNA(VLOOKUP(A:A,单位分配保留两位小数!B:L,11,0),0),2)</f>
        <v>0</v>
      </c>
      <c r="Q240">
        <f t="shared" si="24"/>
        <v>7002.11</v>
      </c>
      <c r="R240">
        <f>_xlfn.IFNA(VLOOKUP(A240,'11月工资'!A:AU,47,0),0)+Q240</f>
        <v>118762.53</v>
      </c>
      <c r="S240">
        <f>VLOOKUP(A:A,'11月工资'!A:AW,49,0)</f>
        <v>11000</v>
      </c>
      <c r="T240">
        <f>VLOOKUP(A:A,'11月工资'!A:AZ,52,0)</f>
        <v>0</v>
      </c>
      <c r="U240">
        <f>VLOOKUP(A:A,'11月工资'!A:BA,53,0)</f>
        <v>0</v>
      </c>
      <c r="V240">
        <f>VLOOKUP(A:A,'11月工资'!A:AX,50,0)</f>
        <v>11000</v>
      </c>
      <c r="W240">
        <f>VLOOKUP(A:A,'11月工资'!A:AY,51,0)</f>
        <v>0</v>
      </c>
      <c r="X240">
        <f>VLOOKUP(A:A,'11月工资'!A:AV,48,0)</f>
        <v>55000</v>
      </c>
      <c r="Y240">
        <f>VLOOKUP(A:A,'11月工资'!A:BB,54,0)</f>
        <v>21219.19</v>
      </c>
      <c r="Z240" s="12">
        <f>ROUND(5*MAX(0,(R240-S240-T240-U240-V240-W240-X240-Y240)*{0.6;2;4;5;6;7;9}%-{0;504;3384;6384;10584;17184;36384}),2)</f>
        <v>616.29999999999995</v>
      </c>
      <c r="AB240" s="78">
        <f>VLOOKUP(A:A,'11月工资'!A:BI,61,0)</f>
        <v>553.32000000000005</v>
      </c>
      <c r="AC240" s="6">
        <f t="shared" si="25"/>
        <v>62.98</v>
      </c>
      <c r="AD240">
        <f t="shared" si="26"/>
        <v>6939.13</v>
      </c>
      <c r="AE240">
        <f>VLOOKUP(A:A,'10月奖金'!A:AC,29,0)</f>
        <v>45.65</v>
      </c>
      <c r="AF240" s="6">
        <f t="shared" si="27"/>
        <v>17.329999999999998</v>
      </c>
      <c r="AG240">
        <f>VLOOKUP(A:A,'10月奖金'!A:AD,30,0)</f>
        <v>6867.9100000000008</v>
      </c>
      <c r="AH240" s="6">
        <f t="shared" si="28"/>
        <v>71.219999999999345</v>
      </c>
      <c r="AI240">
        <f>VLOOKUP(A:A,单位分配保留两位小数!B:N,13,0)</f>
        <v>7002.11</v>
      </c>
      <c r="AJ240">
        <f t="shared" si="29"/>
        <v>0</v>
      </c>
      <c r="AK240">
        <f>_xlfn.IFNA(VLOOKUP(A:A,'11月工资'!A:AQ,43,0),0)</f>
        <v>0</v>
      </c>
      <c r="AL240">
        <f t="shared" si="30"/>
        <v>62.98</v>
      </c>
      <c r="AM240" s="6">
        <f t="shared" si="31"/>
        <v>20543.34</v>
      </c>
    </row>
    <row r="241" spans="1:39" x14ac:dyDescent="0.2">
      <c r="A241" s="7">
        <v>9000455</v>
      </c>
      <c r="B241" t="str">
        <f>VLOOKUP(A241,标准表!C:D,2,0)</f>
        <v>吴艳青</v>
      </c>
      <c r="C241" t="str">
        <f>VLOOKUP(A:A,标准表!C:M,11,0)</f>
        <v>热轧事业部</v>
      </c>
      <c r="D241" t="str">
        <f>VLOOKUP($A:$A,标准表!C:E,3,0)</f>
        <v>131126198105304816</v>
      </c>
      <c r="E241" t="str">
        <f>VLOOKUP(A:A,'11月工资'!A:D,4,0)</f>
        <v>6217000180031744778</v>
      </c>
      <c r="F241" t="str">
        <f>VLOOKUP(A:A,'11月工资'!A:F,6,0)</f>
        <v>经营管理-其他</v>
      </c>
      <c r="G241">
        <f>VLOOKUP(A:A,标准表!C:H,6,0)</f>
        <v>0</v>
      </c>
      <c r="H241">
        <f>VLOOKUP(A:A,标准表!C:I,7,0)</f>
        <v>0</v>
      </c>
      <c r="I241">
        <f>VLOOKUP(A:A,标准表!C:J,8,0)</f>
        <v>7253</v>
      </c>
      <c r="J241">
        <f>VLOOKUP($A:$A,标准表!C:G,5,0)</f>
        <v>0</v>
      </c>
      <c r="L241">
        <f>VLOOKUP(A:A,单位分配保留两位小数!B:I,8,0)</f>
        <v>7115.05</v>
      </c>
      <c r="M241">
        <f>_xlfn.IFNA(VLOOKUP(A:A,单位分配保留两位小数!B:J,9,0),0)</f>
        <v>0</v>
      </c>
      <c r="N241">
        <f>_xlfn.IFNA(VLOOKUP(A:A,单位分配保留两位小数!B:K,10,0),0)</f>
        <v>0</v>
      </c>
      <c r="O241">
        <f>ROUND(_xlfn.IFNA(VLOOKUP(A:A,单位分配保留两位小数!B:L,11,0),0),2)</f>
        <v>0</v>
      </c>
      <c r="Q241">
        <f t="shared" si="24"/>
        <v>7115.05</v>
      </c>
      <c r="R241">
        <f>_xlfn.IFNA(VLOOKUP(A241,'11月工资'!A:AU,47,0),0)+Q241</f>
        <v>122198.06</v>
      </c>
      <c r="S241">
        <f>VLOOKUP(A:A,'11月工资'!A:AW,49,0)</f>
        <v>11000</v>
      </c>
      <c r="T241">
        <f>VLOOKUP(A:A,'11月工资'!A:AZ,52,0)</f>
        <v>4000</v>
      </c>
      <c r="U241">
        <f>VLOOKUP(A:A,'11月工资'!A:BA,53,0)</f>
        <v>0</v>
      </c>
      <c r="V241">
        <f>VLOOKUP(A:A,'11月工资'!A:AX,50,0)</f>
        <v>11000</v>
      </c>
      <c r="W241">
        <f>VLOOKUP(A:A,'11月工资'!A:AY,51,0)</f>
        <v>0</v>
      </c>
      <c r="X241">
        <f>VLOOKUP(A:A,'11月工资'!A:AV,48,0)</f>
        <v>55000</v>
      </c>
      <c r="Y241">
        <f>VLOOKUP(A:A,'11月工资'!A:BB,54,0)</f>
        <v>18973.560000000001</v>
      </c>
      <c r="Z241" s="12">
        <f>ROUND(5*MAX(0,(R241-S241-T241-U241-V241-W241-X241-Y241)*{0.6;2;4;5;6;7;9}%-{0;504;3384;6384;10584;17184;36384}),2)</f>
        <v>666.74</v>
      </c>
      <c r="AB241" s="78">
        <f>VLOOKUP(A:A,'11月工资'!A:BI,61,0)</f>
        <v>629.24</v>
      </c>
      <c r="AC241" s="6">
        <f t="shared" si="25"/>
        <v>37.5</v>
      </c>
      <c r="AD241">
        <f t="shared" si="26"/>
        <v>7077.55</v>
      </c>
      <c r="AE241">
        <f>VLOOKUP(A:A,'10月奖金'!A:AC,29,0)</f>
        <v>29.79</v>
      </c>
      <c r="AF241" s="6">
        <f t="shared" si="27"/>
        <v>7.7100000000000009</v>
      </c>
      <c r="AG241">
        <f>VLOOKUP(A:A,'10月奖金'!A:AD,30,0)</f>
        <v>7022.66</v>
      </c>
      <c r="AH241" s="6">
        <f t="shared" si="28"/>
        <v>54.890000000000327</v>
      </c>
      <c r="AI241">
        <f>VLOOKUP(A:A,单位分配保留两位小数!B:N,13,0)</f>
        <v>7115.05</v>
      </c>
      <c r="AJ241">
        <f t="shared" si="29"/>
        <v>0</v>
      </c>
      <c r="AK241">
        <f>_xlfn.IFNA(VLOOKUP(A:A,'11月工资'!A:AQ,43,0),0)</f>
        <v>0</v>
      </c>
      <c r="AL241">
        <f t="shared" si="30"/>
        <v>37.5</v>
      </c>
      <c r="AM241" s="6">
        <f t="shared" si="31"/>
        <v>22224.499999999996</v>
      </c>
    </row>
    <row r="242" spans="1:39" x14ac:dyDescent="0.2">
      <c r="A242" s="7">
        <v>9000456</v>
      </c>
      <c r="B242" t="str">
        <f>VLOOKUP(A242,标准表!C:D,2,0)</f>
        <v>韩志颜</v>
      </c>
      <c r="C242" t="str">
        <f>VLOOKUP(A:A,标准表!C:M,11,0)</f>
        <v>热轧事业部</v>
      </c>
      <c r="D242" t="str">
        <f>VLOOKUP($A:$A,标准表!C:E,3,0)</f>
        <v>13020319760304301X</v>
      </c>
      <c r="E242" t="str">
        <f>VLOOKUP(A:A,'11月工资'!A:D,4,0)</f>
        <v>6217000180031744786</v>
      </c>
      <c r="F242" t="str">
        <f>VLOOKUP(A:A,'11月工资'!A:F,6,0)</f>
        <v>经营管理-其他</v>
      </c>
      <c r="G242">
        <f>VLOOKUP(A:A,标准表!C:H,6,0)</f>
        <v>0</v>
      </c>
      <c r="H242">
        <f>VLOOKUP(A:A,标准表!C:I,7,0)</f>
        <v>0</v>
      </c>
      <c r="I242">
        <f>VLOOKUP(A:A,标准表!C:J,8,0)</f>
        <v>0</v>
      </c>
      <c r="J242">
        <f>VLOOKUP($A:$A,标准表!C:G,5,0)</f>
        <v>3.6</v>
      </c>
      <c r="L242">
        <f>VLOOKUP(A:A,单位分配保留两位小数!B:I,8,0)</f>
        <v>5984.43</v>
      </c>
      <c r="M242">
        <f>_xlfn.IFNA(VLOOKUP(A:A,单位分配保留两位小数!B:J,9,0),0)</f>
        <v>0</v>
      </c>
      <c r="N242">
        <f>_xlfn.IFNA(VLOOKUP(A:A,单位分配保留两位小数!B:K,10,0),0)</f>
        <v>0</v>
      </c>
      <c r="O242">
        <f>ROUND(_xlfn.IFNA(VLOOKUP(A:A,单位分配保留两位小数!B:L,11,0),0),2)</f>
        <v>0</v>
      </c>
      <c r="Q242">
        <f t="shared" si="24"/>
        <v>5984.43</v>
      </c>
      <c r="R242">
        <f>_xlfn.IFNA(VLOOKUP(A242,'11月工资'!A:AU,47,0),0)+Q242</f>
        <v>104957.70000000001</v>
      </c>
      <c r="S242">
        <f>VLOOKUP(A:A,'11月工资'!A:AW,49,0)</f>
        <v>11000</v>
      </c>
      <c r="T242">
        <f>VLOOKUP(A:A,'11月工资'!A:AZ,52,0)</f>
        <v>11000</v>
      </c>
      <c r="U242">
        <f>VLOOKUP(A:A,'11月工资'!A:BA,53,0)</f>
        <v>0</v>
      </c>
      <c r="V242">
        <f>VLOOKUP(A:A,'11月工资'!A:AX,50,0)</f>
        <v>11000</v>
      </c>
      <c r="W242">
        <f>VLOOKUP(A:A,'11月工资'!A:AY,51,0)</f>
        <v>0</v>
      </c>
      <c r="X242">
        <f>VLOOKUP(A:A,'11月工资'!A:AV,48,0)</f>
        <v>55000</v>
      </c>
      <c r="Y242">
        <f>VLOOKUP(A:A,'11月工资'!A:BB,54,0)</f>
        <v>14278.41</v>
      </c>
      <c r="Z242" s="12">
        <f>ROUND(5*MAX(0,(R242-S242-T242-U242-V242-W242-X242-Y242)*{0.6;2;4;5;6;7;9}%-{0;504;3384;6384;10584;17184;36384}),2)</f>
        <v>80.38</v>
      </c>
      <c r="AB242" s="78">
        <f>VLOOKUP(A:A,'11月工资'!A:BI,61,0)</f>
        <v>108.12</v>
      </c>
      <c r="AC242" s="6">
        <f t="shared" si="25"/>
        <v>0</v>
      </c>
      <c r="AD242">
        <f t="shared" si="26"/>
        <v>5984.43</v>
      </c>
      <c r="AE242">
        <f>VLOOKUP(A:A,'10月奖金'!A:AC,29,0)</f>
        <v>0</v>
      </c>
      <c r="AF242" s="6">
        <f t="shared" si="27"/>
        <v>0</v>
      </c>
      <c r="AG242">
        <f>VLOOKUP(A:A,'10月奖金'!A:AD,30,0)</f>
        <v>5958.01</v>
      </c>
      <c r="AH242" s="6">
        <f t="shared" si="28"/>
        <v>26.420000000000073</v>
      </c>
      <c r="AI242">
        <f>VLOOKUP(A:A,单位分配保留两位小数!B:N,13,0)</f>
        <v>5984.43</v>
      </c>
      <c r="AJ242">
        <f t="shared" si="29"/>
        <v>0</v>
      </c>
      <c r="AK242">
        <f>_xlfn.IFNA(VLOOKUP(A:A,'11月工资'!A:AQ,43,0),0)</f>
        <v>0</v>
      </c>
      <c r="AL242">
        <f t="shared" si="30"/>
        <v>0</v>
      </c>
      <c r="AM242" s="6">
        <f t="shared" si="31"/>
        <v>2679.2900000000118</v>
      </c>
    </row>
    <row r="243" spans="1:39" x14ac:dyDescent="0.2">
      <c r="A243" s="7">
        <v>9000457</v>
      </c>
      <c r="B243" t="str">
        <f>VLOOKUP(A243,标准表!C:D,2,0)</f>
        <v>冯向飞</v>
      </c>
      <c r="C243" t="str">
        <f>VLOOKUP(A:A,标准表!C:M,11,0)</f>
        <v>热轧事业部</v>
      </c>
      <c r="D243" t="str">
        <f>VLOOKUP($A:$A,标准表!C:E,3,0)</f>
        <v>130129198308060039</v>
      </c>
      <c r="E243" t="str">
        <f>VLOOKUP(A:A,'11月工资'!A:D,4,0)</f>
        <v>6217000180031744794</v>
      </c>
      <c r="F243" t="str">
        <f>VLOOKUP(A:A,'11月工资'!A:F,6,0)</f>
        <v>经营管理-其他</v>
      </c>
      <c r="G243">
        <f>VLOOKUP(A:A,标准表!C:H,6,0)</f>
        <v>0</v>
      </c>
      <c r="H243">
        <f>VLOOKUP(A:A,标准表!C:I,7,0)</f>
        <v>0</v>
      </c>
      <c r="I243">
        <f>VLOOKUP(A:A,标准表!C:J,8,0)</f>
        <v>0</v>
      </c>
      <c r="J243">
        <f>VLOOKUP($A:$A,标准表!C:G,5,0)</f>
        <v>3.6</v>
      </c>
      <c r="L243">
        <f>VLOOKUP(A:A,单位分配保留两位小数!B:I,8,0)</f>
        <v>6024.49</v>
      </c>
      <c r="M243">
        <f>_xlfn.IFNA(VLOOKUP(A:A,单位分配保留两位小数!B:J,9,0),0)</f>
        <v>0</v>
      </c>
      <c r="N243">
        <f>_xlfn.IFNA(VLOOKUP(A:A,单位分配保留两位小数!B:K,10,0),0)</f>
        <v>0</v>
      </c>
      <c r="O243">
        <f>ROUND(_xlfn.IFNA(VLOOKUP(A:A,单位分配保留两位小数!B:L,11,0),0),2)</f>
        <v>0</v>
      </c>
      <c r="Q243">
        <f t="shared" si="24"/>
        <v>6024.49</v>
      </c>
      <c r="R243">
        <f>_xlfn.IFNA(VLOOKUP(A243,'11月工资'!A:AU,47,0),0)+Q243</f>
        <v>103131.18000000001</v>
      </c>
      <c r="S243">
        <f>VLOOKUP(A:A,'11月工资'!A:AW,49,0)</f>
        <v>11000</v>
      </c>
      <c r="T243">
        <f>VLOOKUP(A:A,'11月工资'!A:AZ,52,0)</f>
        <v>0</v>
      </c>
      <c r="U243">
        <f>VLOOKUP(A:A,'11月工资'!A:BA,53,0)</f>
        <v>0</v>
      </c>
      <c r="V243">
        <f>VLOOKUP(A:A,'11月工资'!A:AX,50,0)</f>
        <v>7000</v>
      </c>
      <c r="W243">
        <f>VLOOKUP(A:A,'11月工资'!A:AY,51,0)</f>
        <v>0</v>
      </c>
      <c r="X243">
        <f>VLOOKUP(A:A,'11月工资'!A:AV,48,0)</f>
        <v>55000</v>
      </c>
      <c r="Y243">
        <f>VLOOKUP(A:A,'11月工资'!A:BB,54,0)</f>
        <v>11893.02</v>
      </c>
      <c r="Z243" s="12">
        <f>ROUND(5*MAX(0,(R243-S243-T243-U243-V243-W243-X243-Y243)*{0.6;2;4;5;6;7;9}%-{0;504;3384;6384;10584;17184;36384}),2)</f>
        <v>547.14</v>
      </c>
      <c r="AB243" s="78">
        <f>VLOOKUP(A:A,'11月工资'!A:BI,61,0)</f>
        <v>512.1</v>
      </c>
      <c r="AC243" s="6">
        <f t="shared" si="25"/>
        <v>35.04</v>
      </c>
      <c r="AD243">
        <f t="shared" si="26"/>
        <v>5989.45</v>
      </c>
      <c r="AE243">
        <f>VLOOKUP(A:A,'10月奖金'!A:AC,29,0)</f>
        <v>28.69</v>
      </c>
      <c r="AF243" s="6">
        <f t="shared" si="27"/>
        <v>6.3499999999999979</v>
      </c>
      <c r="AG243">
        <f>VLOOKUP(A:A,'10月奖金'!A:AD,30,0)</f>
        <v>6021.35</v>
      </c>
      <c r="AH243" s="6">
        <f t="shared" si="28"/>
        <v>-31.900000000000546</v>
      </c>
      <c r="AI243">
        <f>VLOOKUP(A:A,单位分配保留两位小数!B:N,13,0)</f>
        <v>6024.49</v>
      </c>
      <c r="AJ243">
        <f t="shared" si="29"/>
        <v>0</v>
      </c>
      <c r="AK243">
        <f>_xlfn.IFNA(VLOOKUP(A:A,'11月工资'!A:AQ,43,0),0)</f>
        <v>0</v>
      </c>
      <c r="AL243">
        <f t="shared" si="30"/>
        <v>35.04</v>
      </c>
      <c r="AM243" s="6">
        <f t="shared" si="31"/>
        <v>18238.160000000007</v>
      </c>
    </row>
    <row r="244" spans="1:39" x14ac:dyDescent="0.2">
      <c r="A244" s="7">
        <v>9000458</v>
      </c>
      <c r="B244" t="str">
        <f>VLOOKUP(A244,标准表!C:D,2,0)</f>
        <v>甄玉坡</v>
      </c>
      <c r="C244" t="str">
        <f>VLOOKUP(A:A,标准表!C:M,11,0)</f>
        <v>热轧事业部</v>
      </c>
      <c r="D244" t="str">
        <f>VLOOKUP($A:$A,标准表!C:E,3,0)</f>
        <v>130203196710232110</v>
      </c>
      <c r="E244" t="str">
        <f>VLOOKUP(A:A,'11月工资'!A:D,4,0)</f>
        <v>6227000180450005973</v>
      </c>
      <c r="F244" t="str">
        <f>VLOOKUP(A:A,'11月工资'!A:F,6,0)</f>
        <v>专业技术人员</v>
      </c>
      <c r="G244">
        <f>VLOOKUP(A:A,标准表!C:H,6,0)</f>
        <v>0</v>
      </c>
      <c r="H244">
        <f>VLOOKUP(A:A,标准表!C:I,7,0)</f>
        <v>0</v>
      </c>
      <c r="I244">
        <f>VLOOKUP(A:A,标准表!C:J,8,0)</f>
        <v>0</v>
      </c>
      <c r="J244">
        <f>VLOOKUP($A:$A,标准表!C:G,5,0)</f>
        <v>3.6</v>
      </c>
      <c r="L244">
        <f>VLOOKUP(A:A,单位分配保留两位小数!B:I,8,0)</f>
        <v>5923.52</v>
      </c>
      <c r="M244">
        <f>_xlfn.IFNA(VLOOKUP(A:A,单位分配保留两位小数!B:J,9,0),0)</f>
        <v>0</v>
      </c>
      <c r="N244">
        <f>_xlfn.IFNA(VLOOKUP(A:A,单位分配保留两位小数!B:K,10,0),0)</f>
        <v>0</v>
      </c>
      <c r="O244">
        <f>ROUND(_xlfn.IFNA(VLOOKUP(A:A,单位分配保留两位小数!B:L,11,0),0),2)</f>
        <v>0</v>
      </c>
      <c r="Q244">
        <f t="shared" si="24"/>
        <v>5923.52</v>
      </c>
      <c r="R244">
        <f>_xlfn.IFNA(VLOOKUP(A244,'11月工资'!A:AU,47,0),0)+Q244</f>
        <v>109593.58</v>
      </c>
      <c r="S244">
        <f>VLOOKUP(A:A,'11月工资'!A:AW,49,0)</f>
        <v>11000</v>
      </c>
      <c r="T244">
        <f>VLOOKUP(A:A,'11月工资'!A:AZ,52,0)</f>
        <v>11000</v>
      </c>
      <c r="U244">
        <f>VLOOKUP(A:A,'11月工资'!A:BA,53,0)</f>
        <v>0</v>
      </c>
      <c r="V244">
        <f>VLOOKUP(A:A,'11月工资'!A:AX,50,0)</f>
        <v>3663</v>
      </c>
      <c r="W244">
        <f>VLOOKUP(A:A,'11月工资'!A:AY,51,0)</f>
        <v>0</v>
      </c>
      <c r="X244">
        <f>VLOOKUP(A:A,'11月工资'!A:AV,48,0)</f>
        <v>55000</v>
      </c>
      <c r="Y244">
        <f>VLOOKUP(A:A,'11月工资'!A:BB,54,0)</f>
        <v>15903.56</v>
      </c>
      <c r="Z244" s="12">
        <f>ROUND(5*MAX(0,(R244-S244-T244-U244-V244-W244-X244-Y244)*{0.6;2;4;5;6;7;9}%-{0;504;3384;6384;10584;17184;36384}),2)</f>
        <v>390.81</v>
      </c>
      <c r="AB244" s="78">
        <f>VLOOKUP(A:A,'11月工资'!A:BI,61,0)</f>
        <v>353.43</v>
      </c>
      <c r="AC244" s="6">
        <f t="shared" si="25"/>
        <v>37.380000000000003</v>
      </c>
      <c r="AD244">
        <f t="shared" si="26"/>
        <v>5886.14</v>
      </c>
      <c r="AE244">
        <f>VLOOKUP(A:A,'10月奖金'!A:AC,29,0)</f>
        <v>26.45</v>
      </c>
      <c r="AF244" s="6">
        <f t="shared" si="27"/>
        <v>10.930000000000003</v>
      </c>
      <c r="AG244">
        <f>VLOOKUP(A:A,'10月奖金'!A:AD,30,0)</f>
        <v>5918.05</v>
      </c>
      <c r="AH244" s="6">
        <f t="shared" si="28"/>
        <v>-31.909999999999854</v>
      </c>
      <c r="AI244">
        <f>VLOOKUP(A:A,单位分配保留两位小数!B:N,13,0)</f>
        <v>5923.52</v>
      </c>
      <c r="AJ244">
        <f t="shared" si="29"/>
        <v>0</v>
      </c>
      <c r="AK244">
        <f>_xlfn.IFNA(VLOOKUP(A:A,'11月工资'!A:AQ,43,0),0)</f>
        <v>0</v>
      </c>
      <c r="AL244">
        <f t="shared" si="30"/>
        <v>37.380000000000003</v>
      </c>
      <c r="AM244" s="6">
        <f t="shared" si="31"/>
        <v>13027.020000000002</v>
      </c>
    </row>
    <row r="245" spans="1:39" x14ac:dyDescent="0.2">
      <c r="A245" s="7">
        <v>9000459</v>
      </c>
      <c r="B245" t="str">
        <f>VLOOKUP(A245,标准表!C:D,2,0)</f>
        <v>马永富</v>
      </c>
      <c r="C245" t="str">
        <f>VLOOKUP(A:A,标准表!C:M,11,0)</f>
        <v>热轧事业部</v>
      </c>
      <c r="D245" t="str">
        <f>VLOOKUP($A:$A,标准表!C:E,3,0)</f>
        <v>130203197103052139</v>
      </c>
      <c r="E245" t="str">
        <f>VLOOKUP(A:A,'11月工资'!A:D,4,0)</f>
        <v>6217000180031744828</v>
      </c>
      <c r="F245" t="str">
        <f>VLOOKUP(A:A,'11月工资'!A:F,6,0)</f>
        <v>经营管理-其他</v>
      </c>
      <c r="G245">
        <f>VLOOKUP(A:A,标准表!C:H,6,0)</f>
        <v>0</v>
      </c>
      <c r="H245">
        <f>VLOOKUP(A:A,标准表!C:I,7,0)</f>
        <v>0</v>
      </c>
      <c r="I245">
        <f>VLOOKUP(A:A,标准表!C:J,8,0)</f>
        <v>7253</v>
      </c>
      <c r="J245">
        <f>VLOOKUP($A:$A,标准表!C:G,5,0)</f>
        <v>0</v>
      </c>
      <c r="L245">
        <f>VLOOKUP(A:A,单位分配保留两位小数!B:I,8,0)</f>
        <v>7138.77</v>
      </c>
      <c r="M245">
        <f>_xlfn.IFNA(VLOOKUP(A:A,单位分配保留两位小数!B:J,9,0),0)</f>
        <v>0</v>
      </c>
      <c r="N245">
        <f>_xlfn.IFNA(VLOOKUP(A:A,单位分配保留两位小数!B:K,10,0),0)</f>
        <v>0</v>
      </c>
      <c r="O245">
        <f>ROUND(_xlfn.IFNA(VLOOKUP(A:A,单位分配保留两位小数!B:L,11,0),0),2)</f>
        <v>0</v>
      </c>
      <c r="Q245">
        <f t="shared" si="24"/>
        <v>7138.77</v>
      </c>
      <c r="R245">
        <f>_xlfn.IFNA(VLOOKUP(A245,'11月工资'!A:AU,47,0),0)+Q245</f>
        <v>125443.37000000001</v>
      </c>
      <c r="S245">
        <f>VLOOKUP(A:A,'11月工资'!A:AW,49,0)</f>
        <v>11000</v>
      </c>
      <c r="T245">
        <f>VLOOKUP(A:A,'11月工资'!A:AZ,52,0)</f>
        <v>0</v>
      </c>
      <c r="U245">
        <f>VLOOKUP(A:A,'11月工资'!A:BA,53,0)</f>
        <v>0</v>
      </c>
      <c r="V245">
        <f>VLOOKUP(A:A,'11月工资'!A:AX,50,0)</f>
        <v>11000</v>
      </c>
      <c r="W245">
        <f>VLOOKUP(A:A,'11月工资'!A:AY,51,0)</f>
        <v>0</v>
      </c>
      <c r="X245">
        <f>VLOOKUP(A:A,'11月工资'!A:AV,48,0)</f>
        <v>55000</v>
      </c>
      <c r="Y245">
        <f>VLOOKUP(A:A,'11月工资'!A:BB,54,0)</f>
        <v>21814.49</v>
      </c>
      <c r="Z245" s="12">
        <f>ROUND(5*MAX(0,(R245-S245-T245-U245-V245-W245-X245-Y245)*{0.6;2;4;5;6;7;9}%-{0;504;3384;6384;10584;17184;36384}),2)</f>
        <v>798.87</v>
      </c>
      <c r="AB245" s="78">
        <f>VLOOKUP(A:A,'11月工资'!A:BI,61,0)</f>
        <v>731.45</v>
      </c>
      <c r="AC245" s="6">
        <f t="shared" si="25"/>
        <v>67.42</v>
      </c>
      <c r="AD245">
        <f t="shared" si="26"/>
        <v>7071.35</v>
      </c>
      <c r="AE245">
        <f>VLOOKUP(A:A,'10月奖金'!A:AC,29,0)</f>
        <v>73.08</v>
      </c>
      <c r="AF245" s="6">
        <f t="shared" si="27"/>
        <v>-5.6599999999999966</v>
      </c>
      <c r="AG245">
        <f>VLOOKUP(A:A,'10月奖金'!A:AD,30,0)</f>
        <v>6990.25</v>
      </c>
      <c r="AH245" s="6">
        <f t="shared" si="28"/>
        <v>81.100000000000364</v>
      </c>
      <c r="AI245">
        <f>VLOOKUP(A:A,单位分配保留两位小数!B:N,13,0)</f>
        <v>7138.77</v>
      </c>
      <c r="AJ245">
        <f t="shared" si="29"/>
        <v>0</v>
      </c>
      <c r="AK245">
        <f>_xlfn.IFNA(VLOOKUP(A:A,'11月工资'!A:AQ,43,0),0)</f>
        <v>0</v>
      </c>
      <c r="AL245">
        <f t="shared" si="30"/>
        <v>67.42</v>
      </c>
      <c r="AM245" s="6">
        <f t="shared" si="31"/>
        <v>26628.880000000008</v>
      </c>
    </row>
    <row r="246" spans="1:39" x14ac:dyDescent="0.2">
      <c r="A246" s="7">
        <v>9000460</v>
      </c>
      <c r="B246" t="str">
        <f>VLOOKUP(A246,标准表!C:D,2,0)</f>
        <v>习瑞彬</v>
      </c>
      <c r="C246" t="str">
        <f>VLOOKUP(A:A,标准表!C:M,11,0)</f>
        <v>热轧事业部</v>
      </c>
      <c r="D246" t="str">
        <f>VLOOKUP($A:$A,标准表!C:E,3,0)</f>
        <v>130204196807151516</v>
      </c>
      <c r="E246" t="str">
        <f>VLOOKUP(A:A,'11月工资'!A:D,4,0)</f>
        <v>6217000180031744836</v>
      </c>
      <c r="F246" t="str">
        <f>VLOOKUP(A:A,'11月工资'!A:F,6,0)</f>
        <v>专业技术人员</v>
      </c>
      <c r="G246">
        <f>VLOOKUP(A:A,标准表!C:H,6,0)</f>
        <v>0</v>
      </c>
      <c r="H246">
        <f>VLOOKUP(A:A,标准表!C:I,7,0)</f>
        <v>0</v>
      </c>
      <c r="I246">
        <f>VLOOKUP(A:A,标准表!C:J,8,0)</f>
        <v>0</v>
      </c>
      <c r="J246">
        <f>VLOOKUP($A:$A,标准表!C:G,5,0)</f>
        <v>4.5</v>
      </c>
      <c r="L246">
        <f>VLOOKUP(A:A,单位分配保留两位小数!B:I,8,0)</f>
        <v>7535.94</v>
      </c>
      <c r="M246">
        <f>_xlfn.IFNA(VLOOKUP(A:A,单位分配保留两位小数!B:J,9,0),0)</f>
        <v>0</v>
      </c>
      <c r="N246">
        <f>_xlfn.IFNA(VLOOKUP(A:A,单位分配保留两位小数!B:K,10,0),0)</f>
        <v>0</v>
      </c>
      <c r="O246">
        <f>ROUND(_xlfn.IFNA(VLOOKUP(A:A,单位分配保留两位小数!B:L,11,0),0),2)</f>
        <v>0</v>
      </c>
      <c r="Q246">
        <f t="shared" si="24"/>
        <v>7535.94</v>
      </c>
      <c r="R246">
        <f>_xlfn.IFNA(VLOOKUP(A246,'11月工资'!A:AU,47,0),0)+Q246</f>
        <v>124503.11</v>
      </c>
      <c r="S246">
        <f>VLOOKUP(A:A,'11月工资'!A:AW,49,0)</f>
        <v>0</v>
      </c>
      <c r="T246">
        <f>VLOOKUP(A:A,'11月工资'!A:AZ,52,0)</f>
        <v>0</v>
      </c>
      <c r="U246">
        <f>VLOOKUP(A:A,'11月工资'!A:BA,53,0)</f>
        <v>0</v>
      </c>
      <c r="V246">
        <f>VLOOKUP(A:A,'11月工资'!A:AX,50,0)</f>
        <v>0</v>
      </c>
      <c r="W246">
        <f>VLOOKUP(A:A,'11月工资'!A:AY,51,0)</f>
        <v>0</v>
      </c>
      <c r="X246">
        <f>VLOOKUP(A:A,'11月工资'!A:AV,48,0)</f>
        <v>55000</v>
      </c>
      <c r="Y246">
        <f>VLOOKUP(A:A,'11月工资'!A:BB,54,0)</f>
        <v>22981.68</v>
      </c>
      <c r="Z246" s="12">
        <f>ROUND(5*MAX(0,(R246-S246-T246-U246-V246-W246-X246-Y246)*{0.6;2;4;5;6;7;9}%-{0;504;3384;6384;10584;17184;36384}),2)</f>
        <v>2132.14</v>
      </c>
      <c r="AB246" s="78">
        <f>VLOOKUP(A:A,'11月工资'!A:BI,61,0)</f>
        <v>1702.16</v>
      </c>
      <c r="AC246" s="6">
        <f t="shared" si="25"/>
        <v>429.98</v>
      </c>
      <c r="AD246">
        <f t="shared" si="26"/>
        <v>7105.9599999999991</v>
      </c>
      <c r="AE246">
        <f>VLOOKUP(A:A,'10月奖金'!A:AC,29,0)</f>
        <v>478.58</v>
      </c>
      <c r="AF246" s="6">
        <f t="shared" si="27"/>
        <v>-48.599999999999966</v>
      </c>
      <c r="AG246">
        <f>VLOOKUP(A:A,'10月奖金'!A:AD,30,0)</f>
        <v>7049.4400000000005</v>
      </c>
      <c r="AH246" s="6">
        <f t="shared" si="28"/>
        <v>56.519999999998618</v>
      </c>
      <c r="AI246">
        <f>VLOOKUP(A:A,单位分配保留两位小数!B:N,13,0)</f>
        <v>7535.94</v>
      </c>
      <c r="AJ246">
        <f t="shared" si="29"/>
        <v>0</v>
      </c>
      <c r="AK246">
        <f>_xlfn.IFNA(VLOOKUP(A:A,'11月工资'!A:AQ,43,0),0)</f>
        <v>0</v>
      </c>
      <c r="AL246">
        <f t="shared" si="30"/>
        <v>429.98</v>
      </c>
      <c r="AM246" s="6">
        <f t="shared" si="31"/>
        <v>46521.43</v>
      </c>
    </row>
    <row r="247" spans="1:39" x14ac:dyDescent="0.2">
      <c r="A247" s="7">
        <v>9000461</v>
      </c>
      <c r="B247" t="str">
        <f>VLOOKUP(A247,标准表!C:D,2,0)</f>
        <v>吉恩泉</v>
      </c>
      <c r="C247" t="str">
        <f>VLOOKUP(A:A,标准表!C:M,11,0)</f>
        <v>热轧事业部</v>
      </c>
      <c r="D247" t="str">
        <f>VLOOKUP($A:$A,标准表!C:E,3,0)</f>
        <v>130229197102222435</v>
      </c>
      <c r="E247" t="str">
        <f>VLOOKUP(A:A,'11月工资'!A:D,4,0)</f>
        <v>6227000180410069523</v>
      </c>
      <c r="F247" t="str">
        <f>VLOOKUP(A:A,'11月工资'!A:F,6,0)</f>
        <v>专业技术人员</v>
      </c>
      <c r="G247">
        <f>VLOOKUP(A:A,标准表!C:H,6,0)</f>
        <v>0</v>
      </c>
      <c r="H247">
        <f>VLOOKUP(A:A,标准表!C:I,7,0)</f>
        <v>0</v>
      </c>
      <c r="I247">
        <f>VLOOKUP(A:A,标准表!C:J,8,0)</f>
        <v>0</v>
      </c>
      <c r="J247">
        <f>VLOOKUP($A:$A,标准表!C:G,5,0)</f>
        <v>3.6</v>
      </c>
      <c r="L247">
        <f>VLOOKUP(A:A,单位分配保留两位小数!B:I,8,0)</f>
        <v>5851.06</v>
      </c>
      <c r="M247">
        <f>_xlfn.IFNA(VLOOKUP(A:A,单位分配保留两位小数!B:J,9,0),0)</f>
        <v>0</v>
      </c>
      <c r="N247">
        <f>_xlfn.IFNA(VLOOKUP(A:A,单位分配保留两位小数!B:K,10,0),0)</f>
        <v>50</v>
      </c>
      <c r="O247">
        <f>ROUND(_xlfn.IFNA(VLOOKUP(A:A,单位分配保留两位小数!B:L,11,0),0),2)</f>
        <v>0</v>
      </c>
      <c r="Q247">
        <f t="shared" si="24"/>
        <v>5901.06</v>
      </c>
      <c r="R247">
        <f>_xlfn.IFNA(VLOOKUP(A247,'11月工资'!A:AU,47,0),0)+Q247</f>
        <v>106391.67</v>
      </c>
      <c r="S247">
        <f>VLOOKUP(A:A,'11月工资'!A:AW,49,0)</f>
        <v>0</v>
      </c>
      <c r="T247">
        <f>VLOOKUP(A:A,'11月工资'!A:AZ,52,0)</f>
        <v>0</v>
      </c>
      <c r="U247">
        <f>VLOOKUP(A:A,'11月工资'!A:BA,53,0)</f>
        <v>0</v>
      </c>
      <c r="V247">
        <f>VLOOKUP(A:A,'11月工资'!A:AX,50,0)</f>
        <v>0</v>
      </c>
      <c r="W247">
        <f>VLOOKUP(A:A,'11月工资'!A:AY,51,0)</f>
        <v>0</v>
      </c>
      <c r="X247">
        <f>VLOOKUP(A:A,'11月工资'!A:AV,48,0)</f>
        <v>55000</v>
      </c>
      <c r="Y247">
        <f>VLOOKUP(A:A,'11月工资'!A:BB,54,0)</f>
        <v>14916.64</v>
      </c>
      <c r="Z247" s="12">
        <f>ROUND(5*MAX(0,(R247-S247-T247-U247-V247-W247-X247-Y247)*{0.6;2;4;5;6;7;9}%-{0;504;3384;6384;10584;17184;36384}),2)</f>
        <v>1127.5</v>
      </c>
      <c r="AB247" s="78">
        <f>VLOOKUP(A:A,'11月工资'!A:BI,61,0)</f>
        <v>998.9</v>
      </c>
      <c r="AC247" s="6">
        <f t="shared" si="25"/>
        <v>128.6</v>
      </c>
      <c r="AD247">
        <f t="shared" si="26"/>
        <v>5772.46</v>
      </c>
      <c r="AE247">
        <f>VLOOKUP(A:A,'10月奖金'!A:AC,29,0)</f>
        <v>91</v>
      </c>
      <c r="AF247" s="6">
        <f t="shared" si="27"/>
        <v>37.599999999999994</v>
      </c>
      <c r="AG247">
        <f>VLOOKUP(A:A,'10月奖金'!A:AD,30,0)</f>
        <v>5794.66</v>
      </c>
      <c r="AH247" s="6">
        <f t="shared" si="28"/>
        <v>-22.199999999999818</v>
      </c>
      <c r="AI247">
        <f>VLOOKUP(A:A,单位分配保留两位小数!B:N,13,0)</f>
        <v>5901.06</v>
      </c>
      <c r="AJ247">
        <f t="shared" si="29"/>
        <v>0</v>
      </c>
      <c r="AK247">
        <f>_xlfn.IFNA(VLOOKUP(A:A,'11月工资'!A:AQ,43,0),0)</f>
        <v>0</v>
      </c>
      <c r="AL247">
        <f t="shared" si="30"/>
        <v>128.6</v>
      </c>
      <c r="AM247" s="6">
        <f t="shared" si="31"/>
        <v>36475.03</v>
      </c>
    </row>
    <row r="248" spans="1:39" x14ac:dyDescent="0.2">
      <c r="A248" s="7">
        <v>9000462</v>
      </c>
      <c r="B248" t="str">
        <f>VLOOKUP(A248,标准表!C:D,2,0)</f>
        <v>周卓锁</v>
      </c>
      <c r="C248" t="str">
        <f>VLOOKUP(A:A,标准表!C:M,11,0)</f>
        <v>热轧事业部</v>
      </c>
      <c r="D248" t="str">
        <f>VLOOKUP($A:$A,标准表!C:E,3,0)</f>
        <v>130222197609152814</v>
      </c>
      <c r="E248" t="str">
        <f>VLOOKUP(A:A,'11月工资'!A:D,4,0)</f>
        <v>6217000180031744844</v>
      </c>
      <c r="F248" t="str">
        <f>VLOOKUP(A:A,'11月工资'!A:F,6,0)</f>
        <v>专业技术人员</v>
      </c>
      <c r="G248">
        <f>VLOOKUP(A:A,标准表!C:H,6,0)</f>
        <v>0</v>
      </c>
      <c r="H248">
        <f>VLOOKUP(A:A,标准表!C:I,7,0)</f>
        <v>0</v>
      </c>
      <c r="I248">
        <f>VLOOKUP(A:A,标准表!C:J,8,0)</f>
        <v>0</v>
      </c>
      <c r="J248">
        <f>VLOOKUP($A:$A,标准表!C:G,5,0)</f>
        <v>3.6</v>
      </c>
      <c r="L248">
        <f>VLOOKUP(A:A,单位分配保留两位小数!B:I,8,0)</f>
        <v>6015.51</v>
      </c>
      <c r="M248">
        <f>_xlfn.IFNA(VLOOKUP(A:A,单位分配保留两位小数!B:J,9,0),0)</f>
        <v>0</v>
      </c>
      <c r="N248">
        <f>_xlfn.IFNA(VLOOKUP(A:A,单位分配保留两位小数!B:K,10,0),0)</f>
        <v>0</v>
      </c>
      <c r="O248">
        <f>ROUND(_xlfn.IFNA(VLOOKUP(A:A,单位分配保留两位小数!B:L,11,0),0),2)</f>
        <v>0</v>
      </c>
      <c r="Q248">
        <f t="shared" si="24"/>
        <v>6015.51</v>
      </c>
      <c r="R248">
        <f>_xlfn.IFNA(VLOOKUP(A248,'11月工资'!A:AU,47,0),0)+Q248</f>
        <v>106439.87</v>
      </c>
      <c r="S248">
        <f>VLOOKUP(A:A,'11月工资'!A:AW,49,0)</f>
        <v>0</v>
      </c>
      <c r="T248">
        <f>VLOOKUP(A:A,'11月工资'!A:AZ,52,0)</f>
        <v>0</v>
      </c>
      <c r="U248">
        <f>VLOOKUP(A:A,'11月工资'!A:BA,53,0)</f>
        <v>0</v>
      </c>
      <c r="V248">
        <f>VLOOKUP(A:A,'11月工资'!A:AX,50,0)</f>
        <v>0</v>
      </c>
      <c r="W248">
        <f>VLOOKUP(A:A,'11月工资'!A:AY,51,0)</f>
        <v>0</v>
      </c>
      <c r="X248">
        <f>VLOOKUP(A:A,'11月工资'!A:AV,48,0)</f>
        <v>55000</v>
      </c>
      <c r="Y248">
        <f>VLOOKUP(A:A,'11月工资'!A:BB,54,0)</f>
        <v>16823.490000000002</v>
      </c>
      <c r="Z248" s="12">
        <f>ROUND(5*MAX(0,(R248-S248-T248-U248-V248-W248-X248-Y248)*{0.6;2;4;5;6;7;9}%-{0;504;3384;6384;10584;17184;36384}),2)</f>
        <v>1038.49</v>
      </c>
      <c r="AB248" s="78">
        <f>VLOOKUP(A:A,'11月工资'!A:BI,61,0)</f>
        <v>939.56</v>
      </c>
      <c r="AC248" s="6">
        <f t="shared" si="25"/>
        <v>98.93</v>
      </c>
      <c r="AD248">
        <f t="shared" si="26"/>
        <v>5916.58</v>
      </c>
      <c r="AE248">
        <f>VLOOKUP(A:A,'10月奖金'!A:AC,29,0)</f>
        <v>92.68</v>
      </c>
      <c r="AF248" s="6">
        <f t="shared" si="27"/>
        <v>6.25</v>
      </c>
      <c r="AG248">
        <f>VLOOKUP(A:A,'10月奖金'!A:AD,30,0)</f>
        <v>6115.8899999999994</v>
      </c>
      <c r="AH248" s="6">
        <f t="shared" si="28"/>
        <v>-199.30999999999949</v>
      </c>
      <c r="AI248">
        <f>VLOOKUP(A:A,单位分配保留两位小数!B:N,13,0)</f>
        <v>6015.51</v>
      </c>
      <c r="AJ248">
        <f t="shared" si="29"/>
        <v>0</v>
      </c>
      <c r="AK248">
        <f>_xlfn.IFNA(VLOOKUP(A:A,'11月工资'!A:AQ,43,0),0)</f>
        <v>0</v>
      </c>
      <c r="AL248">
        <f t="shared" si="30"/>
        <v>98.93</v>
      </c>
      <c r="AM248" s="6">
        <f t="shared" si="31"/>
        <v>34616.37999999999</v>
      </c>
    </row>
    <row r="249" spans="1:39" x14ac:dyDescent="0.2">
      <c r="A249" s="7">
        <v>9000463</v>
      </c>
      <c r="B249" t="str">
        <f>VLOOKUP(A249,标准表!C:D,2,0)</f>
        <v>齐利国</v>
      </c>
      <c r="C249" t="str">
        <f>VLOOKUP(A:A,标准表!C:M,11,0)</f>
        <v>热轧事业部</v>
      </c>
      <c r="D249" t="str">
        <f>VLOOKUP($A:$A,标准表!C:E,3,0)</f>
        <v>130322198307022619</v>
      </c>
      <c r="E249" t="str">
        <f>VLOOKUP(A:A,'11月工资'!A:D,4,0)</f>
        <v>6217000180031744851</v>
      </c>
      <c r="F249" t="str">
        <f>VLOOKUP(A:A,'11月工资'!A:F,6,0)</f>
        <v>经营管理-其他</v>
      </c>
      <c r="G249">
        <f>VLOOKUP(A:A,标准表!C:H,6,0)</f>
        <v>0</v>
      </c>
      <c r="H249">
        <f>VLOOKUP(A:A,标准表!C:I,7,0)</f>
        <v>0</v>
      </c>
      <c r="I249">
        <f>VLOOKUP(A:A,标准表!C:J,8,0)</f>
        <v>0</v>
      </c>
      <c r="J249">
        <f>VLOOKUP($A:$A,标准表!C:G,5,0)</f>
        <v>3.6</v>
      </c>
      <c r="L249">
        <f>VLOOKUP(A:A,单位分配保留两位小数!B:I,8,0)</f>
        <v>6023.87</v>
      </c>
      <c r="M249">
        <f>_xlfn.IFNA(VLOOKUP(A:A,单位分配保留两位小数!B:J,9,0),0)</f>
        <v>0</v>
      </c>
      <c r="N249">
        <f>_xlfn.IFNA(VLOOKUP(A:A,单位分配保留两位小数!B:K,10,0),0)</f>
        <v>0</v>
      </c>
      <c r="O249">
        <f>ROUND(_xlfn.IFNA(VLOOKUP(A:A,单位分配保留两位小数!B:L,11,0),0),2)</f>
        <v>0</v>
      </c>
      <c r="Q249">
        <f t="shared" si="24"/>
        <v>6023.87</v>
      </c>
      <c r="R249">
        <f>_xlfn.IFNA(VLOOKUP(A249,'11月工资'!A:AU,47,0),0)+Q249</f>
        <v>105051.62999999999</v>
      </c>
      <c r="S249">
        <f>VLOOKUP(A:A,'11月工资'!A:AW,49,0)</f>
        <v>0</v>
      </c>
      <c r="T249">
        <f>VLOOKUP(A:A,'11月工资'!A:AZ,52,0)</f>
        <v>0</v>
      </c>
      <c r="U249">
        <f>VLOOKUP(A:A,'11月工资'!A:BA,53,0)</f>
        <v>0</v>
      </c>
      <c r="V249">
        <f>VLOOKUP(A:A,'11月工资'!A:AX,50,0)</f>
        <v>0</v>
      </c>
      <c r="W249">
        <f>VLOOKUP(A:A,'11月工资'!A:AY,51,0)</f>
        <v>0</v>
      </c>
      <c r="X249">
        <f>VLOOKUP(A:A,'11月工资'!A:AV,48,0)</f>
        <v>55000</v>
      </c>
      <c r="Y249">
        <f>VLOOKUP(A:A,'11月工资'!A:BB,54,0)</f>
        <v>16045.84</v>
      </c>
      <c r="Z249" s="12">
        <f>ROUND(5*MAX(0,(R249-S249-T249-U249-V249-W249-X249-Y249)*{0.6;2;4;5;6;7;9}%-{0;504;3384;6384;10584;17184;36384}),2)</f>
        <v>1020.17</v>
      </c>
      <c r="AB249" s="78">
        <f>VLOOKUP(A:A,'11月工资'!A:BI,61,0)</f>
        <v>929.98</v>
      </c>
      <c r="AC249" s="6">
        <f t="shared" si="25"/>
        <v>90.19</v>
      </c>
      <c r="AD249">
        <f t="shared" si="26"/>
        <v>5933.68</v>
      </c>
      <c r="AE249">
        <f>VLOOKUP(A:A,'10月奖金'!A:AC,29,0)</f>
        <v>92.41</v>
      </c>
      <c r="AF249" s="6">
        <f t="shared" si="27"/>
        <v>-2.2199999999999989</v>
      </c>
      <c r="AG249">
        <f>VLOOKUP(A:A,'10月奖金'!A:AD,30,0)</f>
        <v>5893.99</v>
      </c>
      <c r="AH249" s="6">
        <f t="shared" si="28"/>
        <v>39.690000000000509</v>
      </c>
      <c r="AI249">
        <f>VLOOKUP(A:A,单位分配保留两位小数!B:N,13,0)</f>
        <v>6023.87</v>
      </c>
      <c r="AJ249">
        <f t="shared" si="29"/>
        <v>0</v>
      </c>
      <c r="AK249">
        <f>_xlfn.IFNA(VLOOKUP(A:A,'11月工资'!A:AQ,43,0),0)</f>
        <v>0</v>
      </c>
      <c r="AL249">
        <f t="shared" si="30"/>
        <v>90.19</v>
      </c>
      <c r="AM249" s="6">
        <f t="shared" si="31"/>
        <v>34005.789999999994</v>
      </c>
    </row>
    <row r="250" spans="1:39" x14ac:dyDescent="0.2">
      <c r="A250" s="7">
        <v>9000464</v>
      </c>
      <c r="B250" t="str">
        <f>VLOOKUP(A250,标准表!C:D,2,0)</f>
        <v>王二猛</v>
      </c>
      <c r="C250" t="str">
        <f>VLOOKUP(A:A,标准表!C:M,11,0)</f>
        <v>热轧事业部</v>
      </c>
      <c r="D250" t="str">
        <f>VLOOKUP($A:$A,标准表!C:E,3,0)</f>
        <v>132902198207204975</v>
      </c>
      <c r="E250" t="str">
        <f>VLOOKUP(A:A,'11月工资'!A:D,4,0)</f>
        <v>6217000180031744869</v>
      </c>
      <c r="F250" t="str">
        <f>VLOOKUP(A:A,'11月工资'!A:F,6,0)</f>
        <v>经营管理-其他</v>
      </c>
      <c r="G250">
        <f>VLOOKUP(A:A,标准表!C:H,6,0)</f>
        <v>0</v>
      </c>
      <c r="H250">
        <f>VLOOKUP(A:A,标准表!C:I,7,0)</f>
        <v>0</v>
      </c>
      <c r="I250">
        <f>VLOOKUP(A:A,标准表!C:J,8,0)</f>
        <v>0</v>
      </c>
      <c r="J250">
        <f>VLOOKUP($A:$A,标准表!C:G,5,0)</f>
        <v>3.6</v>
      </c>
      <c r="L250">
        <f>VLOOKUP(A:A,单位分配保留两位小数!B:I,8,0)</f>
        <v>6617.62</v>
      </c>
      <c r="M250">
        <f>_xlfn.IFNA(VLOOKUP(A:A,单位分配保留两位小数!B:J,9,0),0)</f>
        <v>0</v>
      </c>
      <c r="N250">
        <f>_xlfn.IFNA(VLOOKUP(A:A,单位分配保留两位小数!B:K,10,0),0)</f>
        <v>0</v>
      </c>
      <c r="O250">
        <f>ROUND(_xlfn.IFNA(VLOOKUP(A:A,单位分配保留两位小数!B:L,11,0),0),2)</f>
        <v>0</v>
      </c>
      <c r="Q250">
        <f t="shared" si="24"/>
        <v>6617.62</v>
      </c>
      <c r="R250">
        <f>_xlfn.IFNA(VLOOKUP(A250,'11月工资'!A:AU,47,0),0)+Q250</f>
        <v>112079.94</v>
      </c>
      <c r="S250">
        <f>VLOOKUP(A:A,'11月工资'!A:AW,49,0)</f>
        <v>11000</v>
      </c>
      <c r="T250">
        <f>VLOOKUP(A:A,'11月工资'!A:AZ,52,0)</f>
        <v>0</v>
      </c>
      <c r="U250">
        <f>VLOOKUP(A:A,'11月工资'!A:BA,53,0)</f>
        <v>0</v>
      </c>
      <c r="V250">
        <f>VLOOKUP(A:A,'11月工资'!A:AX,50,0)</f>
        <v>0</v>
      </c>
      <c r="W250">
        <f>VLOOKUP(A:A,'11月工资'!A:AY,51,0)</f>
        <v>0</v>
      </c>
      <c r="X250">
        <f>VLOOKUP(A:A,'11月工资'!A:AV,48,0)</f>
        <v>55000</v>
      </c>
      <c r="Y250">
        <f>VLOOKUP(A:A,'11月工资'!A:BB,54,0)</f>
        <v>12938.78</v>
      </c>
      <c r="Z250" s="12">
        <f>ROUND(5*MAX(0,(R250-S250-T250-U250-V250-W250-X250-Y250)*{0.6;2;4;5;6;7;9}%-{0;504;3384;6384;10584;17184;36384}),2)</f>
        <v>994.23</v>
      </c>
      <c r="AB250" s="78">
        <f>VLOOKUP(A:A,'11月工资'!A:BI,61,0)</f>
        <v>908.71</v>
      </c>
      <c r="AC250" s="6">
        <f t="shared" si="25"/>
        <v>85.52</v>
      </c>
      <c r="AD250">
        <f t="shared" si="26"/>
        <v>6532.0999999999995</v>
      </c>
      <c r="AE250">
        <f>VLOOKUP(A:A,'10月奖金'!A:AC,29,0)</f>
        <v>86.09</v>
      </c>
      <c r="AF250" s="6">
        <f t="shared" si="27"/>
        <v>-0.57000000000000739</v>
      </c>
      <c r="AG250">
        <f>VLOOKUP(A:A,'10月奖金'!A:AD,30,0)</f>
        <v>6565.3899999999994</v>
      </c>
      <c r="AH250" s="6">
        <f t="shared" si="28"/>
        <v>-33.289999999999964</v>
      </c>
      <c r="AI250">
        <f>VLOOKUP(A:A,单位分配保留两位小数!B:N,13,0)</f>
        <v>6617.62</v>
      </c>
      <c r="AJ250">
        <f t="shared" si="29"/>
        <v>0</v>
      </c>
      <c r="AK250">
        <f>_xlfn.IFNA(VLOOKUP(A:A,'11月工资'!A:AQ,43,0),0)</f>
        <v>0</v>
      </c>
      <c r="AL250">
        <f t="shared" si="30"/>
        <v>85.52</v>
      </c>
      <c r="AM250" s="6">
        <f t="shared" si="31"/>
        <v>33141.160000000003</v>
      </c>
    </row>
    <row r="251" spans="1:39" x14ac:dyDescent="0.2">
      <c r="A251" s="7">
        <v>9000465</v>
      </c>
      <c r="B251" t="str">
        <f>VLOOKUP(A251,标准表!C:D,2,0)</f>
        <v>刘长维</v>
      </c>
      <c r="C251" t="str">
        <f>VLOOKUP(A:A,标准表!C:M,11,0)</f>
        <v>热轧事业部</v>
      </c>
      <c r="D251" t="str">
        <f>VLOOKUP($A:$A,标准表!C:E,3,0)</f>
        <v>131126198205213014</v>
      </c>
      <c r="E251" t="str">
        <f>VLOOKUP(A:A,'11月工资'!A:D,4,0)</f>
        <v>6217000180031744877</v>
      </c>
      <c r="F251" t="str">
        <f>VLOOKUP(A:A,'11月工资'!A:F,6,0)</f>
        <v>经营管理-其他</v>
      </c>
      <c r="G251">
        <f>VLOOKUP(A:A,标准表!C:H,6,0)</f>
        <v>0</v>
      </c>
      <c r="H251">
        <f>VLOOKUP(A:A,标准表!C:I,7,0)</f>
        <v>0</v>
      </c>
      <c r="I251">
        <f>VLOOKUP(A:A,标准表!C:J,8,0)</f>
        <v>0</v>
      </c>
      <c r="J251">
        <f>VLOOKUP($A:$A,标准表!C:G,5,0)</f>
        <v>3.6</v>
      </c>
      <c r="L251">
        <f>VLOOKUP(A:A,单位分配保留两位小数!B:I,8,0)</f>
        <v>6353.81</v>
      </c>
      <c r="M251">
        <f>_xlfn.IFNA(VLOOKUP(A:A,单位分配保留两位小数!B:J,9,0),0)</f>
        <v>0</v>
      </c>
      <c r="N251">
        <f>_xlfn.IFNA(VLOOKUP(A:A,单位分配保留两位小数!B:K,10,0),0)</f>
        <v>0</v>
      </c>
      <c r="O251">
        <f>ROUND(_xlfn.IFNA(VLOOKUP(A:A,单位分配保留两位小数!B:L,11,0),0),2)</f>
        <v>0</v>
      </c>
      <c r="Q251">
        <f t="shared" si="24"/>
        <v>6353.81</v>
      </c>
      <c r="R251">
        <f>_xlfn.IFNA(VLOOKUP(A251,'11月工资'!A:AU,47,0),0)+Q251</f>
        <v>105405.56999999999</v>
      </c>
      <c r="S251">
        <f>VLOOKUP(A:A,'11月工资'!A:AW,49,0)</f>
        <v>0</v>
      </c>
      <c r="T251">
        <f>VLOOKUP(A:A,'11月工资'!A:AZ,52,0)</f>
        <v>0</v>
      </c>
      <c r="U251">
        <f>VLOOKUP(A:A,'11月工资'!A:BA,53,0)</f>
        <v>0</v>
      </c>
      <c r="V251">
        <f>VLOOKUP(A:A,'11月工资'!A:AX,50,0)</f>
        <v>0</v>
      </c>
      <c r="W251">
        <f>VLOOKUP(A:A,'11月工资'!A:AY,51,0)</f>
        <v>0</v>
      </c>
      <c r="X251">
        <f>VLOOKUP(A:A,'11月工资'!A:AV,48,0)</f>
        <v>55000</v>
      </c>
      <c r="Y251">
        <f>VLOOKUP(A:A,'11月工资'!A:BB,54,0)</f>
        <v>11804.51</v>
      </c>
      <c r="Z251" s="12">
        <f>ROUND(5*MAX(0,(R251-S251-T251-U251-V251-W251-X251-Y251)*{0.6;2;4;5;6;7;9}%-{0;504;3384;6384;10584;17184;36384}),2)</f>
        <v>1340.11</v>
      </c>
      <c r="AB251" s="78">
        <f>VLOOKUP(A:A,'11月工资'!A:BI,61,0)</f>
        <v>1050.3</v>
      </c>
      <c r="AC251" s="6">
        <f t="shared" si="25"/>
        <v>289.81</v>
      </c>
      <c r="AD251">
        <f t="shared" si="26"/>
        <v>6064</v>
      </c>
      <c r="AE251">
        <f>VLOOKUP(A:A,'10月奖金'!A:AC,29,0)</f>
        <v>97.82</v>
      </c>
      <c r="AF251" s="6">
        <f t="shared" si="27"/>
        <v>191.99</v>
      </c>
      <c r="AG251">
        <f>VLOOKUP(A:A,'10月奖金'!A:AD,30,0)</f>
        <v>6136.72</v>
      </c>
      <c r="AH251" s="6">
        <f t="shared" si="28"/>
        <v>-72.720000000000255</v>
      </c>
      <c r="AI251">
        <f>VLOOKUP(A:A,单位分配保留两位小数!B:N,13,0)</f>
        <v>6353.81</v>
      </c>
      <c r="AJ251">
        <f t="shared" si="29"/>
        <v>0</v>
      </c>
      <c r="AK251">
        <f>_xlfn.IFNA(VLOOKUP(A:A,'11月工资'!A:AQ,43,0),0)</f>
        <v>0</v>
      </c>
      <c r="AL251">
        <f t="shared" si="30"/>
        <v>289.81</v>
      </c>
      <c r="AM251" s="6">
        <f t="shared" si="31"/>
        <v>38601.05999999999</v>
      </c>
    </row>
    <row r="252" spans="1:39" x14ac:dyDescent="0.2">
      <c r="A252" s="7">
        <v>9000466</v>
      </c>
      <c r="B252" t="str">
        <f>VLOOKUP(A252,标准表!C:D,2,0)</f>
        <v>王洪光</v>
      </c>
      <c r="C252" t="str">
        <f>VLOOKUP(A:A,标准表!C:M,11,0)</f>
        <v>热轧事业部</v>
      </c>
      <c r="D252" t="str">
        <f>VLOOKUP($A:$A,标准表!C:E,3,0)</f>
        <v>211321198311012231</v>
      </c>
      <c r="E252" t="str">
        <f>VLOOKUP(A:A,'11月工资'!A:D,4,0)</f>
        <v>6217000180031735537</v>
      </c>
      <c r="F252" t="str">
        <f>VLOOKUP(A:A,'11月工资'!A:F,6,0)</f>
        <v>专业技术人员</v>
      </c>
      <c r="G252">
        <f>VLOOKUP(A:A,标准表!C:H,6,0)</f>
        <v>0</v>
      </c>
      <c r="H252">
        <f>VLOOKUP(A:A,标准表!C:I,7,0)</f>
        <v>0</v>
      </c>
      <c r="I252">
        <f>VLOOKUP(A:A,标准表!C:J,8,0)</f>
        <v>0</v>
      </c>
      <c r="J252">
        <f>VLOOKUP($A:$A,标准表!C:G,5,0)</f>
        <v>3.05</v>
      </c>
      <c r="L252">
        <f>VLOOKUP(A:A,单位分配保留两位小数!B:I,8,0)</f>
        <v>4922.32</v>
      </c>
      <c r="M252">
        <f>_xlfn.IFNA(VLOOKUP(A:A,单位分配保留两位小数!B:J,9,0),0)</f>
        <v>0</v>
      </c>
      <c r="N252">
        <f>_xlfn.IFNA(VLOOKUP(A:A,单位分配保留两位小数!B:K,10,0),0)</f>
        <v>0</v>
      </c>
      <c r="O252">
        <f>ROUND(_xlfn.IFNA(VLOOKUP(A:A,单位分配保留两位小数!B:L,11,0),0),2)</f>
        <v>0</v>
      </c>
      <c r="Q252">
        <f t="shared" si="24"/>
        <v>4922.32</v>
      </c>
      <c r="R252">
        <f>_xlfn.IFNA(VLOOKUP(A252,'11月工资'!A:AU,47,0),0)+Q252</f>
        <v>94269.37</v>
      </c>
      <c r="S252">
        <f>VLOOKUP(A:A,'11月工资'!A:AW,49,0)</f>
        <v>11000</v>
      </c>
      <c r="T252">
        <f>VLOOKUP(A:A,'11月工资'!A:AZ,52,0)</f>
        <v>0</v>
      </c>
      <c r="U252">
        <f>VLOOKUP(A:A,'11月工资'!A:BA,53,0)</f>
        <v>0</v>
      </c>
      <c r="V252">
        <f>VLOOKUP(A:A,'11月工资'!A:AX,50,0)</f>
        <v>22000</v>
      </c>
      <c r="W252">
        <f>VLOOKUP(A:A,'11月工资'!A:AY,51,0)</f>
        <v>0</v>
      </c>
      <c r="X252">
        <f>VLOOKUP(A:A,'11月工资'!A:AV,48,0)</f>
        <v>55000</v>
      </c>
      <c r="Y252">
        <f>VLOOKUP(A:A,'11月工资'!A:BB,54,0)</f>
        <v>13181.82</v>
      </c>
      <c r="Z252" s="12">
        <f>ROUND(5*MAX(0,(R252-S252-T252-U252-V252-W252-X252-Y252)*{0.6;2;4;5;6;7;9}%-{0;504;3384;6384;10584;17184;36384}),2)</f>
        <v>0</v>
      </c>
      <c r="AB252" s="78">
        <f>VLOOKUP(A:A,'11月工资'!A:BI,61,0)</f>
        <v>0</v>
      </c>
      <c r="AC252" s="6">
        <f t="shared" si="25"/>
        <v>0</v>
      </c>
      <c r="AD252">
        <f t="shared" si="26"/>
        <v>4922.32</v>
      </c>
      <c r="AE252">
        <f>VLOOKUP(A:A,'10月奖金'!A:AC,29,0)</f>
        <v>0</v>
      </c>
      <c r="AF252" s="6">
        <f t="shared" si="27"/>
        <v>0</v>
      </c>
      <c r="AG252">
        <f>VLOOKUP(A:A,'10月奖金'!A:AD,30,0)</f>
        <v>4951.75</v>
      </c>
      <c r="AH252" s="6">
        <f t="shared" si="28"/>
        <v>-29.430000000000291</v>
      </c>
      <c r="AI252">
        <f>VLOOKUP(A:A,单位分配保留两位小数!B:N,13,0)</f>
        <v>4922.32</v>
      </c>
      <c r="AJ252">
        <f t="shared" si="29"/>
        <v>0</v>
      </c>
      <c r="AK252">
        <f>_xlfn.IFNA(VLOOKUP(A:A,'11月工资'!A:AQ,43,0),0)</f>
        <v>0</v>
      </c>
      <c r="AL252">
        <f t="shared" si="30"/>
        <v>0</v>
      </c>
      <c r="AM252" s="6">
        <f t="shared" si="31"/>
        <v>-6912.4500000000044</v>
      </c>
    </row>
    <row r="253" spans="1:39" x14ac:dyDescent="0.2">
      <c r="A253" s="7">
        <v>9000467</v>
      </c>
      <c r="B253" t="str">
        <f>VLOOKUP(A253,标准表!C:D,2,0)</f>
        <v>陈宏杰</v>
      </c>
      <c r="C253" t="str">
        <f>VLOOKUP(A:A,标准表!C:M,11,0)</f>
        <v>热轧事业部</v>
      </c>
      <c r="D253" t="str">
        <f>VLOOKUP($A:$A,标准表!C:E,3,0)</f>
        <v>130228197201226013</v>
      </c>
      <c r="E253" t="str">
        <f>VLOOKUP(A:A,'11月工资'!A:D,4,0)</f>
        <v>6217000180031744885</v>
      </c>
      <c r="F253" t="str">
        <f>VLOOKUP(A:A,'11月工资'!A:F,6,0)</f>
        <v>经营管理-其他</v>
      </c>
      <c r="G253">
        <f>VLOOKUP(A:A,标准表!C:H,6,0)</f>
        <v>0</v>
      </c>
      <c r="H253">
        <f>VLOOKUP(A:A,标准表!C:I,7,0)</f>
        <v>0</v>
      </c>
      <c r="I253">
        <f>VLOOKUP(A:A,标准表!C:J,8,0)</f>
        <v>0</v>
      </c>
      <c r="J253">
        <f>VLOOKUP($A:$A,标准表!C:G,5,0)</f>
        <v>3.6</v>
      </c>
      <c r="L253">
        <f>VLOOKUP(A:A,单位分配保留两位小数!B:I,8,0)</f>
        <v>5854.25</v>
      </c>
      <c r="M253">
        <f>_xlfn.IFNA(VLOOKUP(A:A,单位分配保留两位小数!B:J,9,0),0)</f>
        <v>0</v>
      </c>
      <c r="N253">
        <f>_xlfn.IFNA(VLOOKUP(A:A,单位分配保留两位小数!B:K,10,0),0)</f>
        <v>516.5</v>
      </c>
      <c r="O253">
        <f>ROUND(_xlfn.IFNA(VLOOKUP(A:A,单位分配保留两位小数!B:L,11,0),0),2)</f>
        <v>0</v>
      </c>
      <c r="Q253">
        <f t="shared" si="24"/>
        <v>6370.75</v>
      </c>
      <c r="R253">
        <f>_xlfn.IFNA(VLOOKUP(A253,'11月工资'!A:AU,47,0),0)+Q253</f>
        <v>106755.62</v>
      </c>
      <c r="S253">
        <f>VLOOKUP(A:A,'11月工资'!A:AW,49,0)</f>
        <v>5500</v>
      </c>
      <c r="T253">
        <f>VLOOKUP(A:A,'11月工资'!A:AZ,52,0)</f>
        <v>11000</v>
      </c>
      <c r="U253">
        <f>VLOOKUP(A:A,'11月工资'!A:BA,53,0)</f>
        <v>0</v>
      </c>
      <c r="V253">
        <f>VLOOKUP(A:A,'11月工资'!A:AX,50,0)</f>
        <v>11000</v>
      </c>
      <c r="W253">
        <f>VLOOKUP(A:A,'11月工资'!A:AY,51,0)</f>
        <v>0</v>
      </c>
      <c r="X253">
        <f>VLOOKUP(A:A,'11月工资'!A:AV,48,0)</f>
        <v>55000</v>
      </c>
      <c r="Y253">
        <f>VLOOKUP(A:A,'11月工资'!A:BB,54,0)</f>
        <v>19344.46</v>
      </c>
      <c r="Z253" s="12">
        <f>ROUND(5*MAX(0,(R253-S253-T253-U253-V253-W253-X253-Y253)*{0.6;2;4;5;6;7;9}%-{0;504;3384;6384;10584;17184;36384}),2)</f>
        <v>147.33000000000001</v>
      </c>
      <c r="AB253" s="78">
        <f>VLOOKUP(A:A,'11月工资'!A:BI,61,0)</f>
        <v>130.72999999999999</v>
      </c>
      <c r="AC253" s="6">
        <f t="shared" si="25"/>
        <v>16.600000000000001</v>
      </c>
      <c r="AD253">
        <f t="shared" si="26"/>
        <v>6354.15</v>
      </c>
      <c r="AE253">
        <f>VLOOKUP(A:A,'10月奖金'!A:AC,29,0)</f>
        <v>2.97</v>
      </c>
      <c r="AF253" s="6">
        <f t="shared" si="27"/>
        <v>13.63</v>
      </c>
      <c r="AG253">
        <f>VLOOKUP(A:A,'10月奖金'!A:AD,30,0)</f>
        <v>6118.41</v>
      </c>
      <c r="AH253" s="6">
        <f t="shared" si="28"/>
        <v>235.73999999999978</v>
      </c>
      <c r="AI253">
        <f>VLOOKUP(A:A,单位分配保留两位小数!B:N,13,0)</f>
        <v>6370.75</v>
      </c>
      <c r="AJ253">
        <f t="shared" si="29"/>
        <v>0</v>
      </c>
      <c r="AK253">
        <f>_xlfn.IFNA(VLOOKUP(A:A,'11月工资'!A:AQ,43,0),0)</f>
        <v>0</v>
      </c>
      <c r="AL253">
        <f t="shared" si="30"/>
        <v>16.600000000000001</v>
      </c>
      <c r="AM253" s="6">
        <f t="shared" si="31"/>
        <v>4911.1599999999962</v>
      </c>
    </row>
    <row r="254" spans="1:39" x14ac:dyDescent="0.2">
      <c r="A254" s="7">
        <v>9000468</v>
      </c>
      <c r="B254" t="str">
        <f>VLOOKUP(A254,标准表!C:D,2,0)</f>
        <v>卢扬</v>
      </c>
      <c r="C254" t="str">
        <f>VLOOKUP(A:A,标准表!C:M,11,0)</f>
        <v>热轧事业部</v>
      </c>
      <c r="D254" t="str">
        <f>VLOOKUP($A:$A,标准表!C:E,3,0)</f>
        <v>130223198506196612</v>
      </c>
      <c r="E254" t="str">
        <f>VLOOKUP(A:A,'11月工资'!A:D,4,0)</f>
        <v>6217000180031744893</v>
      </c>
      <c r="F254" t="str">
        <f>VLOOKUP(A:A,'11月工资'!A:F,6,0)</f>
        <v>经营管理-其他</v>
      </c>
      <c r="G254">
        <f>VLOOKUP(A:A,标准表!C:H,6,0)</f>
        <v>0</v>
      </c>
      <c r="H254">
        <f>VLOOKUP(A:A,标准表!C:I,7,0)</f>
        <v>0</v>
      </c>
      <c r="I254">
        <f>VLOOKUP(A:A,标准表!C:J,8,0)</f>
        <v>0</v>
      </c>
      <c r="J254">
        <f>VLOOKUP($A:$A,标准表!C:G,5,0)</f>
        <v>3.6</v>
      </c>
      <c r="L254">
        <f>VLOOKUP(A:A,单位分配保留两位小数!B:I,8,0)</f>
        <v>6452.87</v>
      </c>
      <c r="M254">
        <f>_xlfn.IFNA(VLOOKUP(A:A,单位分配保留两位小数!B:J,9,0),0)</f>
        <v>0</v>
      </c>
      <c r="N254">
        <f>_xlfn.IFNA(VLOOKUP(A:A,单位分配保留两位小数!B:K,10,0),0)</f>
        <v>500</v>
      </c>
      <c r="O254">
        <f>ROUND(_xlfn.IFNA(VLOOKUP(A:A,单位分配保留两位小数!B:L,11,0),0),2)</f>
        <v>0</v>
      </c>
      <c r="Q254">
        <f t="shared" si="24"/>
        <v>6952.87</v>
      </c>
      <c r="R254">
        <f>_xlfn.IFNA(VLOOKUP(A254,'11月工资'!A:AU,47,0),0)+Q254</f>
        <v>107164.45999999999</v>
      </c>
      <c r="S254">
        <f>VLOOKUP(A:A,'11月工资'!A:AW,49,0)</f>
        <v>0</v>
      </c>
      <c r="T254">
        <f>VLOOKUP(A:A,'11月工资'!A:AZ,52,0)</f>
        <v>0</v>
      </c>
      <c r="U254">
        <f>VLOOKUP(A:A,'11月工资'!A:BA,53,0)</f>
        <v>0</v>
      </c>
      <c r="V254">
        <f>VLOOKUP(A:A,'11月工资'!A:AX,50,0)</f>
        <v>0</v>
      </c>
      <c r="W254">
        <f>VLOOKUP(A:A,'11月工资'!A:AY,51,0)</f>
        <v>0</v>
      </c>
      <c r="X254">
        <f>VLOOKUP(A:A,'11月工资'!A:AV,48,0)</f>
        <v>55000</v>
      </c>
      <c r="Y254">
        <f>VLOOKUP(A:A,'11月工资'!A:BB,54,0)</f>
        <v>11881.41</v>
      </c>
      <c r="Z254" s="12">
        <f>ROUND(5*MAX(0,(R254-S254-T254-U254-V254-W254-X254-Y254)*{0.6;2;4;5;6;7;9}%-{0;504;3384;6384;10584;17184;36384}),2)</f>
        <v>1508.31</v>
      </c>
      <c r="AB254" s="78">
        <f>VLOOKUP(A:A,'11月工资'!A:BI,61,0)</f>
        <v>1101.47</v>
      </c>
      <c r="AC254" s="6">
        <f t="shared" si="25"/>
        <v>406.84</v>
      </c>
      <c r="AD254">
        <f t="shared" si="26"/>
        <v>6546.03</v>
      </c>
      <c r="AE254">
        <f>VLOOKUP(A:A,'10月奖金'!A:AC,29,0)</f>
        <v>119.99</v>
      </c>
      <c r="AF254" s="6">
        <f t="shared" si="27"/>
        <v>286.84999999999997</v>
      </c>
      <c r="AG254">
        <f>VLOOKUP(A:A,'10月奖金'!A:AD,30,0)</f>
        <v>6416.5300000000007</v>
      </c>
      <c r="AH254" s="6">
        <f t="shared" si="28"/>
        <v>129.49999999999909</v>
      </c>
      <c r="AI254">
        <f>VLOOKUP(A:A,单位分配保留两位小数!B:N,13,0)</f>
        <v>6952.87</v>
      </c>
      <c r="AJ254">
        <f t="shared" si="29"/>
        <v>0</v>
      </c>
      <c r="AK254">
        <f>_xlfn.IFNA(VLOOKUP(A:A,'11月工资'!A:AQ,43,0),0)</f>
        <v>0</v>
      </c>
      <c r="AL254">
        <f t="shared" si="30"/>
        <v>406.84</v>
      </c>
      <c r="AM254" s="6">
        <f t="shared" si="31"/>
        <v>40283.049999999988</v>
      </c>
    </row>
    <row r="255" spans="1:39" x14ac:dyDescent="0.2">
      <c r="A255" s="7">
        <v>9000469</v>
      </c>
      <c r="B255" t="str">
        <f>VLOOKUP(A255,标准表!C:D,2,0)</f>
        <v>于宇</v>
      </c>
      <c r="C255" t="str">
        <f>VLOOKUP(A:A,标准表!C:M,11,0)</f>
        <v>热轧事业部</v>
      </c>
      <c r="D255" t="str">
        <f>VLOOKUP($A:$A,标准表!C:E,3,0)</f>
        <v>15040319820904251X</v>
      </c>
      <c r="E255" t="str">
        <f>VLOOKUP(A:A,'11月工资'!A:D,4,0)</f>
        <v>6217000180031744901</v>
      </c>
      <c r="F255" t="str">
        <f>VLOOKUP(A:A,'11月工资'!A:F,6,0)</f>
        <v>专业技术人员</v>
      </c>
      <c r="G255">
        <f>VLOOKUP(A:A,标准表!C:H,6,0)</f>
        <v>0</v>
      </c>
      <c r="H255">
        <f>VLOOKUP(A:A,标准表!C:I,7,0)</f>
        <v>0</v>
      </c>
      <c r="I255">
        <f>VLOOKUP(A:A,标准表!C:J,8,0)</f>
        <v>0</v>
      </c>
      <c r="J255">
        <f>VLOOKUP($A:$A,标准表!C:G,5,0)</f>
        <v>3.05</v>
      </c>
      <c r="L255">
        <f>VLOOKUP(A:A,单位分配保留两位小数!B:I,8,0)</f>
        <v>4991.9799999999996</v>
      </c>
      <c r="M255">
        <f>_xlfn.IFNA(VLOOKUP(A:A,单位分配保留两位小数!B:J,9,0),0)</f>
        <v>0</v>
      </c>
      <c r="N255">
        <f>_xlfn.IFNA(VLOOKUP(A:A,单位分配保留两位小数!B:K,10,0),0)</f>
        <v>50</v>
      </c>
      <c r="O255">
        <f>ROUND(_xlfn.IFNA(VLOOKUP(A:A,单位分配保留两位小数!B:L,11,0),0),2)</f>
        <v>0</v>
      </c>
      <c r="Q255">
        <f t="shared" si="24"/>
        <v>5041.9799999999996</v>
      </c>
      <c r="R255">
        <f>_xlfn.IFNA(VLOOKUP(A255,'11月工资'!A:AU,47,0),0)+Q255</f>
        <v>93936.239999999991</v>
      </c>
      <c r="S255">
        <f>VLOOKUP(A:A,'11月工资'!A:AW,49,0)</f>
        <v>5500</v>
      </c>
      <c r="T255">
        <f>VLOOKUP(A:A,'11月工资'!A:AZ,52,0)</f>
        <v>0</v>
      </c>
      <c r="U255">
        <f>VLOOKUP(A:A,'11月工资'!A:BA,53,0)</f>
        <v>0</v>
      </c>
      <c r="V255">
        <f>VLOOKUP(A:A,'11月工资'!A:AX,50,0)</f>
        <v>16000</v>
      </c>
      <c r="W255">
        <f>VLOOKUP(A:A,'11月工资'!A:AY,51,0)</f>
        <v>0</v>
      </c>
      <c r="X255">
        <f>VLOOKUP(A:A,'11月工资'!A:AV,48,0)</f>
        <v>55000</v>
      </c>
      <c r="Y255">
        <f>VLOOKUP(A:A,'11月工资'!A:BB,54,0)</f>
        <v>14371.57</v>
      </c>
      <c r="Z255" s="12">
        <f>ROUND(5*MAX(0,(R255-S255-T255-U255-V255-W255-X255-Y255)*{0.6;2;4;5;6;7;9}%-{0;504;3384;6384;10584;17184;36384}),2)</f>
        <v>91.94</v>
      </c>
      <c r="AB255" s="78">
        <f>VLOOKUP(A:A,'11月工资'!A:BI,61,0)</f>
        <v>163.22999999999999</v>
      </c>
      <c r="AC255" s="6">
        <f t="shared" si="25"/>
        <v>0</v>
      </c>
      <c r="AD255">
        <f t="shared" si="26"/>
        <v>5041.9799999999996</v>
      </c>
      <c r="AE255">
        <f>VLOOKUP(A:A,'10月奖金'!A:AC,29,0)</f>
        <v>0</v>
      </c>
      <c r="AF255" s="6">
        <f t="shared" si="27"/>
        <v>0</v>
      </c>
      <c r="AG255">
        <f>VLOOKUP(A:A,'10月奖金'!A:AD,30,0)</f>
        <v>4986.46</v>
      </c>
      <c r="AH255" s="6">
        <f t="shared" si="28"/>
        <v>55.519999999999527</v>
      </c>
      <c r="AI255">
        <f>VLOOKUP(A:A,单位分配保留两位小数!B:N,13,0)</f>
        <v>5041.9799999999996</v>
      </c>
      <c r="AJ255">
        <f t="shared" si="29"/>
        <v>0</v>
      </c>
      <c r="AK255">
        <f>_xlfn.IFNA(VLOOKUP(A:A,'11月工资'!A:AQ,43,0),0)</f>
        <v>0</v>
      </c>
      <c r="AL255">
        <f t="shared" si="30"/>
        <v>0</v>
      </c>
      <c r="AM255" s="6">
        <f t="shared" si="31"/>
        <v>3064.669999999991</v>
      </c>
    </row>
    <row r="256" spans="1:39" x14ac:dyDescent="0.2">
      <c r="A256" s="7">
        <v>9000470</v>
      </c>
      <c r="B256" t="str">
        <f>VLOOKUP(A256,标准表!C:D,2,0)</f>
        <v>王彦鹏</v>
      </c>
      <c r="C256" t="str">
        <f>VLOOKUP(A:A,标准表!C:M,11,0)</f>
        <v>热轧事业部</v>
      </c>
      <c r="D256" t="str">
        <f>VLOOKUP($A:$A,标准表!C:E,3,0)</f>
        <v>13020419810121211X</v>
      </c>
      <c r="E256" t="str">
        <f>VLOOKUP(A:A,'11月工资'!A:D,4,0)</f>
        <v>6217000180031744919</v>
      </c>
      <c r="F256" t="str">
        <f>VLOOKUP(A:A,'11月工资'!A:F,6,0)</f>
        <v>专业技术人员</v>
      </c>
      <c r="G256">
        <f>VLOOKUP(A:A,标准表!C:H,6,0)</f>
        <v>0</v>
      </c>
      <c r="H256">
        <f>VLOOKUP(A:A,标准表!C:I,7,0)</f>
        <v>0</v>
      </c>
      <c r="I256">
        <f>VLOOKUP(A:A,标准表!C:J,8,0)</f>
        <v>0</v>
      </c>
      <c r="J256">
        <f>VLOOKUP($A:$A,标准表!C:G,5,0)</f>
        <v>3.05</v>
      </c>
      <c r="L256">
        <f>VLOOKUP(A:A,单位分配保留两位小数!B:I,8,0)</f>
        <v>5107.6899999999996</v>
      </c>
      <c r="M256">
        <f>_xlfn.IFNA(VLOOKUP(A:A,单位分配保留两位小数!B:J,9,0),0)</f>
        <v>0</v>
      </c>
      <c r="N256">
        <f>_xlfn.IFNA(VLOOKUP(A:A,单位分配保留两位小数!B:K,10,0),0)</f>
        <v>100</v>
      </c>
      <c r="O256">
        <f>ROUND(_xlfn.IFNA(VLOOKUP(A:A,单位分配保留两位小数!B:L,11,0),0),2)</f>
        <v>0</v>
      </c>
      <c r="Q256">
        <f t="shared" si="24"/>
        <v>5207.6899999999996</v>
      </c>
      <c r="R256">
        <f>_xlfn.IFNA(VLOOKUP(A256,'11月工资'!A:AU,47,0),0)+Q256</f>
        <v>83117.400000000009</v>
      </c>
      <c r="S256">
        <f>VLOOKUP(A:A,'11月工资'!A:AW,49,0)</f>
        <v>10000</v>
      </c>
      <c r="T256">
        <f>VLOOKUP(A:A,'11月工资'!A:AZ,52,0)</f>
        <v>5500</v>
      </c>
      <c r="U256">
        <f>VLOOKUP(A:A,'11月工资'!A:BA,53,0)</f>
        <v>0</v>
      </c>
      <c r="V256">
        <f>VLOOKUP(A:A,'11月工资'!A:AX,50,0)</f>
        <v>22000</v>
      </c>
      <c r="W256">
        <f>VLOOKUP(A:A,'11月工资'!A:AY,51,0)</f>
        <v>0</v>
      </c>
      <c r="X256">
        <f>VLOOKUP(A:A,'11月工资'!A:AV,48,0)</f>
        <v>55000</v>
      </c>
      <c r="Y256">
        <f>VLOOKUP(A:A,'11月工资'!A:BB,54,0)</f>
        <v>12146.86</v>
      </c>
      <c r="Z256" s="12">
        <f>ROUND(5*MAX(0,(R256-S256-T256-U256-V256-W256-X256-Y256)*{0.6;2;4;5;6;7;9}%-{0;504;3384;6384;10584;17184;36384}),2)</f>
        <v>0</v>
      </c>
      <c r="AB256" s="78">
        <f>VLOOKUP(A:A,'11月工资'!A:BI,61,0)</f>
        <v>0</v>
      </c>
      <c r="AC256" s="6">
        <f t="shared" si="25"/>
        <v>0</v>
      </c>
      <c r="AD256">
        <f t="shared" si="26"/>
        <v>5207.6899999999996</v>
      </c>
      <c r="AE256">
        <f>VLOOKUP(A:A,'10月奖金'!A:AC,29,0)</f>
        <v>0</v>
      </c>
      <c r="AF256" s="6">
        <f t="shared" si="27"/>
        <v>0</v>
      </c>
      <c r="AG256">
        <f>VLOOKUP(A:A,'10月奖金'!A:AD,30,0)</f>
        <v>5086.46</v>
      </c>
      <c r="AH256" s="6">
        <f t="shared" si="28"/>
        <v>121.22999999999956</v>
      </c>
      <c r="AI256">
        <f>VLOOKUP(A:A,单位分配保留两位小数!B:N,13,0)</f>
        <v>5207.6899999999996</v>
      </c>
      <c r="AJ256">
        <f t="shared" si="29"/>
        <v>0</v>
      </c>
      <c r="AK256">
        <f>_xlfn.IFNA(VLOOKUP(A:A,'11月工资'!A:AQ,43,0),0)</f>
        <v>0</v>
      </c>
      <c r="AL256">
        <f t="shared" si="30"/>
        <v>0</v>
      </c>
      <c r="AM256" s="6">
        <f t="shared" si="31"/>
        <v>-21529.459999999992</v>
      </c>
    </row>
    <row r="257" spans="1:39" x14ac:dyDescent="0.2">
      <c r="A257" s="7">
        <v>9000471</v>
      </c>
      <c r="B257" t="str">
        <f>VLOOKUP(A257,标准表!C:D,2,0)</f>
        <v>刘立东</v>
      </c>
      <c r="C257" t="str">
        <f>VLOOKUP(A:A,标准表!C:M,11,0)</f>
        <v>热轧事业部</v>
      </c>
      <c r="D257" t="str">
        <f>VLOOKUP($A:$A,标准表!C:E,3,0)</f>
        <v>130202196411030635</v>
      </c>
      <c r="E257" t="str">
        <f>VLOOKUP(A:A,'11月工资'!A:D,4,0)</f>
        <v>6217000180031744927</v>
      </c>
      <c r="F257" t="str">
        <f>VLOOKUP(A:A,'11月工资'!A:F,6,0)</f>
        <v>专业技术人员</v>
      </c>
      <c r="G257">
        <f>VLOOKUP(A:A,标准表!C:H,6,0)</f>
        <v>0</v>
      </c>
      <c r="H257">
        <f>VLOOKUP(A:A,标准表!C:I,7,0)</f>
        <v>0</v>
      </c>
      <c r="I257">
        <f>VLOOKUP(A:A,标准表!C:J,8,0)</f>
        <v>0</v>
      </c>
      <c r="J257">
        <f>VLOOKUP($A:$A,标准表!C:G,5,0)</f>
        <v>3.6</v>
      </c>
      <c r="L257">
        <f>VLOOKUP(A:A,单位分配保留两位小数!B:I,8,0)</f>
        <v>5923.52</v>
      </c>
      <c r="M257">
        <f>_xlfn.IFNA(VLOOKUP(A:A,单位分配保留两位小数!B:J,9,0),0)</f>
        <v>0</v>
      </c>
      <c r="N257">
        <f>_xlfn.IFNA(VLOOKUP(A:A,单位分配保留两位小数!B:K,10,0),0)</f>
        <v>0</v>
      </c>
      <c r="O257">
        <f>ROUND(_xlfn.IFNA(VLOOKUP(A:A,单位分配保留两位小数!B:L,11,0),0),2)</f>
        <v>0</v>
      </c>
      <c r="Q257">
        <f t="shared" si="24"/>
        <v>5923.52</v>
      </c>
      <c r="R257">
        <f>_xlfn.IFNA(VLOOKUP(A257,'11月工资'!A:AU,47,0),0)+Q257</f>
        <v>108834.95</v>
      </c>
      <c r="S257">
        <f>VLOOKUP(A:A,'11月工资'!A:AW,49,0)</f>
        <v>0</v>
      </c>
      <c r="T257">
        <f>VLOOKUP(A:A,'11月工资'!A:AZ,52,0)</f>
        <v>0</v>
      </c>
      <c r="U257">
        <f>VLOOKUP(A:A,'11月工资'!A:BA,53,0)</f>
        <v>0</v>
      </c>
      <c r="V257">
        <f>VLOOKUP(A:A,'11月工资'!A:AX,50,0)</f>
        <v>0</v>
      </c>
      <c r="W257">
        <f>VLOOKUP(A:A,'11月工资'!A:AY,51,0)</f>
        <v>0</v>
      </c>
      <c r="X257">
        <f>VLOOKUP(A:A,'11月工资'!A:AV,48,0)</f>
        <v>55000</v>
      </c>
      <c r="Y257">
        <f>VLOOKUP(A:A,'11月工资'!A:BB,54,0)</f>
        <v>17561.48</v>
      </c>
      <c r="Z257" s="12">
        <f>ROUND(5*MAX(0,(R257-S257-T257-U257-V257-W257-X257-Y257)*{0.6;2;4;5;6;7;9}%-{0;504;3384;6384;10584;17184;36384}),2)</f>
        <v>1107.3499999999999</v>
      </c>
      <c r="AB257" s="78">
        <f>VLOOKUP(A:A,'11月工资'!A:BI,61,0)</f>
        <v>992.32</v>
      </c>
      <c r="AC257" s="6">
        <f t="shared" si="25"/>
        <v>115.03</v>
      </c>
      <c r="AD257">
        <f t="shared" si="26"/>
        <v>5808.4900000000007</v>
      </c>
      <c r="AE257">
        <f>VLOOKUP(A:A,'10月奖金'!A:AC,29,0)</f>
        <v>93.45</v>
      </c>
      <c r="AF257" s="6">
        <f t="shared" si="27"/>
        <v>21.58</v>
      </c>
      <c r="AG257">
        <f>VLOOKUP(A:A,'10月奖金'!A:AD,30,0)</f>
        <v>5851.05</v>
      </c>
      <c r="AH257" s="6">
        <f t="shared" si="28"/>
        <v>-42.559999999999491</v>
      </c>
      <c r="AI257">
        <f>VLOOKUP(A:A,单位分配保留两位小数!B:N,13,0)</f>
        <v>5923.52</v>
      </c>
      <c r="AJ257">
        <f t="shared" si="29"/>
        <v>0</v>
      </c>
      <c r="AK257">
        <f>_xlfn.IFNA(VLOOKUP(A:A,'11月工资'!A:AQ,43,0),0)</f>
        <v>0</v>
      </c>
      <c r="AL257">
        <f t="shared" si="30"/>
        <v>115.03</v>
      </c>
      <c r="AM257" s="6">
        <f t="shared" si="31"/>
        <v>36273.47</v>
      </c>
    </row>
    <row r="258" spans="1:39" x14ac:dyDescent="0.2">
      <c r="A258" s="7">
        <v>9000472</v>
      </c>
      <c r="B258" t="str">
        <f>VLOOKUP(A258,标准表!C:D,2,0)</f>
        <v>王洋</v>
      </c>
      <c r="C258" t="str">
        <f>VLOOKUP(A:A,标准表!C:M,11,0)</f>
        <v>热轧事业部</v>
      </c>
      <c r="D258" t="str">
        <f>VLOOKUP($A:$A,标准表!C:E,3,0)</f>
        <v>150204198206111511</v>
      </c>
      <c r="E258" t="str">
        <f>VLOOKUP(A:A,'11月工资'!A:D,4,0)</f>
        <v>6217000180031744935</v>
      </c>
      <c r="F258" t="str">
        <f>VLOOKUP(A:A,'11月工资'!A:F,6,0)</f>
        <v>专业技术人员</v>
      </c>
      <c r="G258">
        <f>VLOOKUP(A:A,标准表!C:H,6,0)</f>
        <v>0</v>
      </c>
      <c r="H258">
        <f>VLOOKUP(A:A,标准表!C:I,7,0)</f>
        <v>0</v>
      </c>
      <c r="I258">
        <f>VLOOKUP(A:A,标准表!C:J,8,0)</f>
        <v>0</v>
      </c>
      <c r="J258">
        <f>VLOOKUP($A:$A,标准表!C:G,5,0)</f>
        <v>3.05</v>
      </c>
      <c r="L258">
        <f>VLOOKUP(A:A,单位分配保留两位小数!B:I,8,0)</f>
        <v>5374.72</v>
      </c>
      <c r="M258">
        <f>_xlfn.IFNA(VLOOKUP(A:A,单位分配保留两位小数!B:J,9,0),0)</f>
        <v>0</v>
      </c>
      <c r="N258">
        <f>_xlfn.IFNA(VLOOKUP(A:A,单位分配保留两位小数!B:K,10,0),0)</f>
        <v>325</v>
      </c>
      <c r="O258">
        <f>ROUND(_xlfn.IFNA(VLOOKUP(A:A,单位分配保留两位小数!B:L,11,0),0),2)</f>
        <v>0</v>
      </c>
      <c r="Q258">
        <f t="shared" si="24"/>
        <v>5699.72</v>
      </c>
      <c r="R258">
        <f>_xlfn.IFNA(VLOOKUP(A258,'11月工资'!A:AU,47,0),0)+Q258</f>
        <v>97834.9</v>
      </c>
      <c r="S258">
        <f>VLOOKUP(A:A,'11月工资'!A:AW,49,0)</f>
        <v>0</v>
      </c>
      <c r="T258">
        <f>VLOOKUP(A:A,'11月工资'!A:AZ,52,0)</f>
        <v>0</v>
      </c>
      <c r="U258">
        <f>VLOOKUP(A:A,'11月工资'!A:BA,53,0)</f>
        <v>0</v>
      </c>
      <c r="V258">
        <f>VLOOKUP(A:A,'11月工资'!A:AX,50,0)</f>
        <v>22000</v>
      </c>
      <c r="W258">
        <f>VLOOKUP(A:A,'11月工资'!A:AY,51,0)</f>
        <v>0</v>
      </c>
      <c r="X258">
        <f>VLOOKUP(A:A,'11月工资'!A:AV,48,0)</f>
        <v>55000</v>
      </c>
      <c r="Y258">
        <f>VLOOKUP(A:A,'11月工资'!A:BB,54,0)</f>
        <v>9239.57</v>
      </c>
      <c r="Z258" s="12">
        <f>ROUND(5*MAX(0,(R258-S258-T258-U258-V258-W258-X258-Y258)*{0.6;2;4;5;6;7;9}%-{0;504;3384;6384;10584;17184;36384}),2)</f>
        <v>347.86</v>
      </c>
      <c r="AB258" s="78">
        <f>VLOOKUP(A:A,'11月工资'!A:BI,61,0)</f>
        <v>316.94</v>
      </c>
      <c r="AC258" s="6">
        <f t="shared" si="25"/>
        <v>30.92</v>
      </c>
      <c r="AD258">
        <f t="shared" si="26"/>
        <v>5668.8</v>
      </c>
      <c r="AE258">
        <f>VLOOKUP(A:A,'10月奖金'!A:AC,29,0)</f>
        <v>4.12</v>
      </c>
      <c r="AF258" s="6">
        <f t="shared" si="27"/>
        <v>26.8</v>
      </c>
      <c r="AG258">
        <f>VLOOKUP(A:A,'10月奖金'!A:AD,30,0)</f>
        <v>5624.47</v>
      </c>
      <c r="AH258" s="6">
        <f t="shared" si="28"/>
        <v>44.329999999999927</v>
      </c>
      <c r="AI258">
        <f>VLOOKUP(A:A,单位分配保留两位小数!B:N,13,0)</f>
        <v>5699.72</v>
      </c>
      <c r="AJ258">
        <f t="shared" si="29"/>
        <v>0</v>
      </c>
      <c r="AK258">
        <f>_xlfn.IFNA(VLOOKUP(A:A,'11月工资'!A:AQ,43,0),0)</f>
        <v>0</v>
      </c>
      <c r="AL258">
        <f t="shared" si="30"/>
        <v>30.92</v>
      </c>
      <c r="AM258" s="6">
        <f t="shared" si="31"/>
        <v>11595.329999999994</v>
      </c>
    </row>
    <row r="259" spans="1:39" x14ac:dyDescent="0.2">
      <c r="A259" s="7">
        <v>9000475</v>
      </c>
      <c r="B259" t="str">
        <f>VLOOKUP(A259,标准表!C:D,2,0)</f>
        <v>刘岩</v>
      </c>
      <c r="C259" t="str">
        <f>VLOOKUP(A:A,标准表!C:M,11,0)</f>
        <v>热轧事业部</v>
      </c>
      <c r="D259" t="str">
        <f>VLOOKUP($A:$A,标准表!C:E,3,0)</f>
        <v>130203198407051527</v>
      </c>
      <c r="E259" t="str">
        <f>VLOOKUP(A:A,'11月工资'!A:D,4,0)</f>
        <v>6217000180024758066</v>
      </c>
      <c r="F259" t="str">
        <f>VLOOKUP(A:A,'11月工资'!A:F,6,0)</f>
        <v>专业技术人员</v>
      </c>
      <c r="G259">
        <f>VLOOKUP(A:A,标准表!C:H,6,0)</f>
        <v>0</v>
      </c>
      <c r="H259">
        <f>VLOOKUP(A:A,标准表!C:I,7,0)</f>
        <v>0</v>
      </c>
      <c r="I259">
        <f>VLOOKUP(A:A,标准表!C:J,8,0)</f>
        <v>0</v>
      </c>
      <c r="J259">
        <f>VLOOKUP($A:$A,标准表!C:G,5,0)</f>
        <v>2.15</v>
      </c>
      <c r="L259">
        <f>VLOOKUP(A:A,单位分配保留两位小数!B:I,8,0)</f>
        <v>3537.66</v>
      </c>
      <c r="M259">
        <f>_xlfn.IFNA(VLOOKUP(A:A,单位分配保留两位小数!B:J,9,0),0)</f>
        <v>0</v>
      </c>
      <c r="N259">
        <f>_xlfn.IFNA(VLOOKUP(A:A,单位分配保留两位小数!B:K,10,0),0)</f>
        <v>0</v>
      </c>
      <c r="O259">
        <f>ROUND(_xlfn.IFNA(VLOOKUP(A:A,单位分配保留两位小数!B:L,11,0),0),2)</f>
        <v>0</v>
      </c>
      <c r="Q259">
        <f t="shared" ref="Q259:Q322" si="32">L259+M259+N259-O259</f>
        <v>3537.66</v>
      </c>
      <c r="R259">
        <f>_xlfn.IFNA(VLOOKUP(A259,'11月工资'!A:AU,47,0),0)+Q259</f>
        <v>72503.47</v>
      </c>
      <c r="S259">
        <f>VLOOKUP(A:A,'11月工资'!A:AW,49,0)</f>
        <v>5500</v>
      </c>
      <c r="T259">
        <f>VLOOKUP(A:A,'11月工资'!A:AZ,52,0)</f>
        <v>0</v>
      </c>
      <c r="U259">
        <f>VLOOKUP(A:A,'11月工资'!A:BA,53,0)</f>
        <v>0</v>
      </c>
      <c r="V259">
        <f>VLOOKUP(A:A,'11月工资'!A:AX,50,0)</f>
        <v>22000</v>
      </c>
      <c r="W259">
        <f>VLOOKUP(A:A,'11月工资'!A:AY,51,0)</f>
        <v>0</v>
      </c>
      <c r="X259">
        <f>VLOOKUP(A:A,'11月工资'!A:AV,48,0)</f>
        <v>55000</v>
      </c>
      <c r="Y259">
        <f>VLOOKUP(A:A,'11月工资'!A:BB,54,0)</f>
        <v>9299.25</v>
      </c>
      <c r="Z259" s="12">
        <f>ROUND(5*MAX(0,(R259-S259-T259-U259-V259-W259-X259-Y259)*{0.6;2;4;5;6;7;9}%-{0;504;3384;6384;10584;17184;36384}),2)</f>
        <v>0</v>
      </c>
      <c r="AB259" s="78">
        <f>VLOOKUP(A:A,'11月工资'!A:BI,61,0)</f>
        <v>0</v>
      </c>
      <c r="AC259" s="6">
        <f t="shared" ref="AC259:AC322" si="33">ROUND(IF(Z259-AA259-AB259&gt;0,Z259-AA259-AB259,0),2)</f>
        <v>0</v>
      </c>
      <c r="AD259">
        <f t="shared" ref="AD259:AD322" si="34">Q259-AC259</f>
        <v>3537.66</v>
      </c>
      <c r="AE259">
        <f>VLOOKUP(A:A,'10月奖金'!A:AC,29,0)</f>
        <v>0</v>
      </c>
      <c r="AF259" s="6">
        <f t="shared" ref="AF259:AF322" si="35">AC259-AE259</f>
        <v>0</v>
      </c>
      <c r="AG259">
        <f>VLOOKUP(A:A,'10月奖金'!A:AD,30,0)</f>
        <v>3550.18</v>
      </c>
      <c r="AH259" s="6">
        <f t="shared" ref="AH259:AH322" si="36">AD259-AG259</f>
        <v>-12.519999999999982</v>
      </c>
      <c r="AI259">
        <f>VLOOKUP(A:A,单位分配保留两位小数!B:N,13,0)</f>
        <v>3537.66</v>
      </c>
      <c r="AJ259">
        <f t="shared" ref="AJ259:AJ322" si="37">AI259-Q259</f>
        <v>0</v>
      </c>
      <c r="AK259">
        <f>_xlfn.IFNA(VLOOKUP(A:A,'11月工资'!A:AQ,43,0),0)</f>
        <v>0</v>
      </c>
      <c r="AL259">
        <f t="shared" ref="AL259:AL322" si="38">AK259+AC259</f>
        <v>0</v>
      </c>
      <c r="AM259" s="6">
        <f t="shared" ref="AM259:AM322" si="39">R259-S259-T259-U259-V259-W259-X259-Y259</f>
        <v>-19295.78</v>
      </c>
    </row>
    <row r="260" spans="1:39" x14ac:dyDescent="0.2">
      <c r="A260" s="7">
        <v>9000477</v>
      </c>
      <c r="B260" t="str">
        <f>VLOOKUP(A260,标准表!C:D,2,0)</f>
        <v>吴玉霄</v>
      </c>
      <c r="C260" t="str">
        <f>VLOOKUP(A:A,标准表!C:M,11,0)</f>
        <v>热轧事业部</v>
      </c>
      <c r="D260" t="str">
        <f>VLOOKUP($A:$A,标准表!C:E,3,0)</f>
        <v>372925199309025314</v>
      </c>
      <c r="E260" t="str">
        <f>VLOOKUP(A:A,'11月工资'!A:D,4,0)</f>
        <v>6217000180032821435</v>
      </c>
      <c r="F260" t="str">
        <f>VLOOKUP(A:A,'11月工资'!A:F,6,0)</f>
        <v>专业技术人员</v>
      </c>
      <c r="G260">
        <f>VLOOKUP(A:A,标准表!C:H,6,0)</f>
        <v>0</v>
      </c>
      <c r="H260">
        <f>VLOOKUP(A:A,标准表!C:I,7,0)</f>
        <v>0</v>
      </c>
      <c r="I260">
        <f>VLOOKUP(A:A,标准表!C:J,8,0)</f>
        <v>0</v>
      </c>
      <c r="J260">
        <f>VLOOKUP($A:$A,标准表!C:G,5,0)</f>
        <v>2.15</v>
      </c>
      <c r="L260">
        <f>VLOOKUP(A:A,单位分配保留两位小数!B:I,8,0)</f>
        <v>3537.66</v>
      </c>
      <c r="M260">
        <f>_xlfn.IFNA(VLOOKUP(A:A,单位分配保留两位小数!B:J,9,0),0)</f>
        <v>0</v>
      </c>
      <c r="N260">
        <f>_xlfn.IFNA(VLOOKUP(A:A,单位分配保留两位小数!B:K,10,0),0)</f>
        <v>0</v>
      </c>
      <c r="O260">
        <f>ROUND(_xlfn.IFNA(VLOOKUP(A:A,单位分配保留两位小数!B:L,11,0),0),2)</f>
        <v>0</v>
      </c>
      <c r="Q260">
        <f t="shared" si="32"/>
        <v>3537.66</v>
      </c>
      <c r="R260">
        <f>_xlfn.IFNA(VLOOKUP(A260,'11月工资'!A:AU,47,0),0)+Q260</f>
        <v>75351.17</v>
      </c>
      <c r="S260">
        <f>VLOOKUP(A:A,'11月工资'!A:AW,49,0)</f>
        <v>0</v>
      </c>
      <c r="T260">
        <f>VLOOKUP(A:A,'11月工资'!A:AZ,52,0)</f>
        <v>1500</v>
      </c>
      <c r="U260">
        <f>VLOOKUP(A:A,'11月工资'!A:BA,53,0)</f>
        <v>0</v>
      </c>
      <c r="V260">
        <f>VLOOKUP(A:A,'11月工资'!A:AX,50,0)</f>
        <v>0</v>
      </c>
      <c r="W260">
        <f>VLOOKUP(A:A,'11月工资'!A:AY,51,0)</f>
        <v>0</v>
      </c>
      <c r="X260">
        <f>VLOOKUP(A:A,'11月工资'!A:AV,48,0)</f>
        <v>55000</v>
      </c>
      <c r="Y260">
        <f>VLOOKUP(A:A,'11月工资'!A:BB,54,0)</f>
        <v>9271.5</v>
      </c>
      <c r="Z260" s="12">
        <f>ROUND(5*MAX(0,(R260-S260-T260-U260-V260-W260-X260-Y260)*{0.6;2;4;5;6;7;9}%-{0;504;3384;6384;10584;17184;36384}),2)</f>
        <v>287.39</v>
      </c>
      <c r="AB260" s="78">
        <f>VLOOKUP(A:A,'11月工资'!A:BI,61,0)</f>
        <v>181.26</v>
      </c>
      <c r="AC260" s="6">
        <f t="shared" si="33"/>
        <v>106.13</v>
      </c>
      <c r="AD260">
        <f t="shared" si="34"/>
        <v>3431.5299999999997</v>
      </c>
      <c r="AE260">
        <f>VLOOKUP(A:A,'10月奖金'!A:AC,29,0)</f>
        <v>21.4</v>
      </c>
      <c r="AF260" s="6">
        <f t="shared" si="35"/>
        <v>84.72999999999999</v>
      </c>
      <c r="AG260">
        <f>VLOOKUP(A:A,'10月奖金'!A:AD,30,0)</f>
        <v>4578.7800000000007</v>
      </c>
      <c r="AH260" s="6">
        <f t="shared" si="36"/>
        <v>-1147.2500000000009</v>
      </c>
      <c r="AI260">
        <f>VLOOKUP(A:A,单位分配保留两位小数!B:N,13,0)</f>
        <v>3537.66</v>
      </c>
      <c r="AJ260">
        <f t="shared" si="37"/>
        <v>0</v>
      </c>
      <c r="AK260">
        <f>_xlfn.IFNA(VLOOKUP(A:A,'11月工资'!A:AQ,43,0),0)</f>
        <v>62.97999999999999</v>
      </c>
      <c r="AL260">
        <f t="shared" si="38"/>
        <v>169.10999999999999</v>
      </c>
      <c r="AM260" s="6">
        <f t="shared" si="39"/>
        <v>9579.6699999999983</v>
      </c>
    </row>
    <row r="261" spans="1:39" x14ac:dyDescent="0.2">
      <c r="A261" s="7">
        <v>9000478</v>
      </c>
      <c r="B261" t="str">
        <f>VLOOKUP(A261,标准表!C:D,2,0)</f>
        <v>苏拉玉</v>
      </c>
      <c r="C261" t="str">
        <f>VLOOKUP(A:A,标准表!C:M,11,0)</f>
        <v>热轧事业部</v>
      </c>
      <c r="D261" t="str">
        <f>VLOOKUP($A:$A,标准表!C:E,3,0)</f>
        <v>13010719820812181X</v>
      </c>
      <c r="E261" t="str">
        <f>VLOOKUP(A:A,'11月工资'!A:D,4,0)</f>
        <v>6217000180024760641</v>
      </c>
      <c r="F261" t="str">
        <f>VLOOKUP(A:A,'11月工资'!A:F,6,0)</f>
        <v>专业技术人员</v>
      </c>
      <c r="G261">
        <f>VLOOKUP(A:A,标准表!C:H,6,0)</f>
        <v>0</v>
      </c>
      <c r="H261">
        <f>VLOOKUP(A:A,标准表!C:I,7,0)</f>
        <v>0</v>
      </c>
      <c r="I261">
        <f>VLOOKUP(A:A,标准表!C:J,8,0)</f>
        <v>0</v>
      </c>
      <c r="J261">
        <f>VLOOKUP($A:$A,标准表!C:G,5,0)</f>
        <v>3.05</v>
      </c>
      <c r="L261">
        <f>VLOOKUP(A:A,单位分配保留两位小数!B:I,8,0)</f>
        <v>5096.47</v>
      </c>
      <c r="M261">
        <f>_xlfn.IFNA(VLOOKUP(A:A,单位分配保留两位小数!B:J,9,0),0)</f>
        <v>0</v>
      </c>
      <c r="N261">
        <f>_xlfn.IFNA(VLOOKUP(A:A,单位分配保留两位小数!B:K,10,0),0)</f>
        <v>0</v>
      </c>
      <c r="O261">
        <f>ROUND(_xlfn.IFNA(VLOOKUP(A:A,单位分配保留两位小数!B:L,11,0),0),2)</f>
        <v>0</v>
      </c>
      <c r="Q261">
        <f t="shared" si="32"/>
        <v>5096.47</v>
      </c>
      <c r="R261">
        <f>_xlfn.IFNA(VLOOKUP(A261,'11月工资'!A:AU,47,0),0)+Q261</f>
        <v>98181.55</v>
      </c>
      <c r="S261">
        <f>VLOOKUP(A:A,'11月工资'!A:AW,49,0)</f>
        <v>11000</v>
      </c>
      <c r="T261">
        <f>VLOOKUP(A:A,'11月工资'!A:AZ,52,0)</f>
        <v>11000</v>
      </c>
      <c r="U261">
        <f>VLOOKUP(A:A,'11月工资'!A:BA,53,0)</f>
        <v>0</v>
      </c>
      <c r="V261">
        <f>VLOOKUP(A:A,'11月工资'!A:AX,50,0)</f>
        <v>22000</v>
      </c>
      <c r="W261">
        <f>VLOOKUP(A:A,'11月工资'!A:AY,51,0)</f>
        <v>0</v>
      </c>
      <c r="X261">
        <f>VLOOKUP(A:A,'11月工资'!A:AV,48,0)</f>
        <v>55000</v>
      </c>
      <c r="Y261">
        <f>VLOOKUP(A:A,'11月工资'!A:BB,54,0)</f>
        <v>13072.98</v>
      </c>
      <c r="Z261" s="12">
        <f>ROUND(5*MAX(0,(R261-S261-T261-U261-V261-W261-X261-Y261)*{0.6;2;4;5;6;7;9}%-{0;504;3384;6384;10584;17184;36384}),2)</f>
        <v>0</v>
      </c>
      <c r="AB261" s="78">
        <f>VLOOKUP(A:A,'11月工资'!A:BI,61,0)</f>
        <v>0</v>
      </c>
      <c r="AC261" s="6">
        <f t="shared" si="33"/>
        <v>0</v>
      </c>
      <c r="AD261">
        <f t="shared" si="34"/>
        <v>5096.47</v>
      </c>
      <c r="AE261">
        <f>VLOOKUP(A:A,'10月奖金'!A:AC,29,0)</f>
        <v>0</v>
      </c>
      <c r="AF261" s="6">
        <f t="shared" si="35"/>
        <v>0</v>
      </c>
      <c r="AG261">
        <f>VLOOKUP(A:A,'10月奖金'!A:AD,30,0)</f>
        <v>5125.3</v>
      </c>
      <c r="AH261" s="6">
        <f t="shared" si="36"/>
        <v>-28.829999999999927</v>
      </c>
      <c r="AI261">
        <f>VLOOKUP(A:A,单位分配保留两位小数!B:N,13,0)</f>
        <v>5096.47</v>
      </c>
      <c r="AJ261">
        <f t="shared" si="37"/>
        <v>0</v>
      </c>
      <c r="AK261">
        <f>_xlfn.IFNA(VLOOKUP(A:A,'11月工资'!A:AQ,43,0),0)</f>
        <v>0</v>
      </c>
      <c r="AL261">
        <f t="shared" si="38"/>
        <v>0</v>
      </c>
      <c r="AM261" s="6">
        <f t="shared" si="39"/>
        <v>-13891.429999999997</v>
      </c>
    </row>
    <row r="262" spans="1:39" x14ac:dyDescent="0.2">
      <c r="A262" s="7">
        <v>9000479</v>
      </c>
      <c r="B262" t="str">
        <f>VLOOKUP(A262,标准表!C:D,2,0)</f>
        <v>杜琳</v>
      </c>
      <c r="C262" t="str">
        <f>VLOOKUP(A:A,标准表!C:M,11,0)</f>
        <v>特钢事业部</v>
      </c>
      <c r="D262" t="str">
        <f>VLOOKUP($A:$A,标准表!C:E,3,0)</f>
        <v>130202198212082714</v>
      </c>
      <c r="E262" t="str">
        <f>VLOOKUP(A:A,'11月工资'!A:D,4,0)</f>
        <v>6217000180037713793</v>
      </c>
      <c r="F262" t="str">
        <f>VLOOKUP(A:A,'11月工资'!A:F,6,0)</f>
        <v>专业技术人员</v>
      </c>
      <c r="G262">
        <f>VLOOKUP(A:A,标准表!C:H,6,0)</f>
        <v>0</v>
      </c>
      <c r="H262">
        <f>VLOOKUP(A:A,标准表!C:I,7,0)</f>
        <v>0</v>
      </c>
      <c r="I262">
        <f>VLOOKUP(A:A,标准表!C:J,8,0)</f>
        <v>0</v>
      </c>
      <c r="J262">
        <f>VLOOKUP($A:$A,标准表!C:G,5,0)</f>
        <v>3.6</v>
      </c>
      <c r="L262">
        <f>VLOOKUP(A:A,单位分配保留两位小数!B:I,8,0)</f>
        <v>5925.6</v>
      </c>
      <c r="M262">
        <f>_xlfn.IFNA(VLOOKUP(A:A,单位分配保留两位小数!B:J,9,0),0)</f>
        <v>0</v>
      </c>
      <c r="N262">
        <f>_xlfn.IFNA(VLOOKUP(A:A,单位分配保留两位小数!B:K,10,0),0)</f>
        <v>0</v>
      </c>
      <c r="O262">
        <f>ROUND(_xlfn.IFNA(VLOOKUP(A:A,单位分配保留两位小数!B:L,11,0),0),2)</f>
        <v>0</v>
      </c>
      <c r="Q262">
        <f t="shared" si="32"/>
        <v>5925.6</v>
      </c>
      <c r="R262">
        <f>_xlfn.IFNA(VLOOKUP(A262,'11月工资'!A:AU,47,0),0)+Q262</f>
        <v>105474.28</v>
      </c>
      <c r="S262">
        <f>VLOOKUP(A:A,'11月工资'!A:AW,49,0)</f>
        <v>5500</v>
      </c>
      <c r="T262">
        <f>VLOOKUP(A:A,'11月工资'!A:AZ,52,0)</f>
        <v>7000</v>
      </c>
      <c r="U262">
        <f>VLOOKUP(A:A,'11月工资'!A:BA,53,0)</f>
        <v>0</v>
      </c>
      <c r="V262">
        <f>VLOOKUP(A:A,'11月工资'!A:AX,50,0)</f>
        <v>22000</v>
      </c>
      <c r="W262">
        <f>VLOOKUP(A:A,'11月工资'!A:AY,51,0)</f>
        <v>0</v>
      </c>
      <c r="X262">
        <f>VLOOKUP(A:A,'11月工资'!A:AV,48,0)</f>
        <v>55000</v>
      </c>
      <c r="Y262">
        <f>VLOOKUP(A:A,'11月工资'!A:BB,54,0)</f>
        <v>14083.57</v>
      </c>
      <c r="Z262" s="12">
        <f>ROUND(5*MAX(0,(R262-S262-T262-U262-V262-W262-X262-Y262)*{0.6;2;4;5;6;7;9}%-{0;504;3384;6384;10584;17184;36384}),2)</f>
        <v>56.72</v>
      </c>
      <c r="AB262" s="78">
        <f>VLOOKUP(A:A,'11月工资'!A:BI,61,0)</f>
        <v>139.18</v>
      </c>
      <c r="AC262" s="6">
        <f t="shared" si="33"/>
        <v>0</v>
      </c>
      <c r="AD262">
        <f t="shared" si="34"/>
        <v>5925.6</v>
      </c>
      <c r="AE262">
        <f>VLOOKUP(A:A,'10月奖金'!A:AC,29,0)</f>
        <v>0</v>
      </c>
      <c r="AF262" s="6">
        <f t="shared" si="35"/>
        <v>0</v>
      </c>
      <c r="AG262">
        <f>VLOOKUP(A:A,'10月奖金'!A:AD,30,0)</f>
        <v>6760</v>
      </c>
      <c r="AH262" s="6">
        <f t="shared" si="36"/>
        <v>-834.39999999999964</v>
      </c>
      <c r="AI262">
        <f>VLOOKUP(A:A,单位分配保留两位小数!B:N,13,0)</f>
        <v>5925.6</v>
      </c>
      <c r="AJ262">
        <f t="shared" si="37"/>
        <v>0</v>
      </c>
      <c r="AK262">
        <f>_xlfn.IFNA(VLOOKUP(A:A,'11月工资'!A:AQ,43,0),0)</f>
        <v>0</v>
      </c>
      <c r="AL262">
        <f t="shared" si="38"/>
        <v>0</v>
      </c>
      <c r="AM262" s="6">
        <f t="shared" si="39"/>
        <v>1890.7099999999991</v>
      </c>
    </row>
    <row r="263" spans="1:39" x14ac:dyDescent="0.2">
      <c r="A263" s="7">
        <v>9000480</v>
      </c>
      <c r="B263" t="str">
        <f>VLOOKUP(A263,标准表!C:D,2,0)</f>
        <v>叱晓岗</v>
      </c>
      <c r="C263" t="str">
        <f>VLOOKUP(A:A,标准表!C:M,11,0)</f>
        <v>热轧事业部</v>
      </c>
      <c r="D263" t="str">
        <f>VLOOKUP($A:$A,标准表!C:E,3,0)</f>
        <v>61052619820122431X</v>
      </c>
      <c r="E263" t="str">
        <f>VLOOKUP(A:A,'11月工资'!A:D,4,0)</f>
        <v>6217000180024787321</v>
      </c>
      <c r="F263" t="str">
        <f>VLOOKUP(A:A,'11月工资'!A:F,6,0)</f>
        <v>经营管理-其他</v>
      </c>
      <c r="G263">
        <f>VLOOKUP(A:A,标准表!C:H,6,0)</f>
        <v>0</v>
      </c>
      <c r="H263">
        <f>VLOOKUP(A:A,标准表!C:I,7,0)</f>
        <v>0</v>
      </c>
      <c r="I263">
        <f>VLOOKUP(A:A,标准表!C:J,8,0)</f>
        <v>0</v>
      </c>
      <c r="J263">
        <f>VLOOKUP($A:$A,标准表!C:G,5,0)</f>
        <v>3.6</v>
      </c>
      <c r="L263">
        <f>VLOOKUP(A:A,单位分配保留两位小数!B:I,8,0)</f>
        <v>5943.6</v>
      </c>
      <c r="M263">
        <f>_xlfn.IFNA(VLOOKUP(A:A,单位分配保留两位小数!B:J,9,0),0)</f>
        <v>0</v>
      </c>
      <c r="N263">
        <f>_xlfn.IFNA(VLOOKUP(A:A,单位分配保留两位小数!B:K,10,0),0)</f>
        <v>0</v>
      </c>
      <c r="O263">
        <f>ROUND(_xlfn.IFNA(VLOOKUP(A:A,单位分配保留两位小数!B:L,11,0),0),2)</f>
        <v>0</v>
      </c>
      <c r="Q263">
        <f t="shared" si="32"/>
        <v>5943.6</v>
      </c>
      <c r="R263">
        <f>_xlfn.IFNA(VLOOKUP(A263,'11月工资'!A:AU,47,0),0)+Q263</f>
        <v>102775.56000000001</v>
      </c>
      <c r="S263">
        <f>VLOOKUP(A:A,'11月工资'!A:AW,49,0)</f>
        <v>11000</v>
      </c>
      <c r="T263">
        <f>VLOOKUP(A:A,'11月工资'!A:AZ,52,0)</f>
        <v>0</v>
      </c>
      <c r="U263">
        <f>VLOOKUP(A:A,'11月工资'!A:BA,53,0)</f>
        <v>0</v>
      </c>
      <c r="V263">
        <f>VLOOKUP(A:A,'11月工资'!A:AX,50,0)</f>
        <v>11000</v>
      </c>
      <c r="W263">
        <f>VLOOKUP(A:A,'11月工资'!A:AY,51,0)</f>
        <v>0</v>
      </c>
      <c r="X263">
        <f>VLOOKUP(A:A,'11月工资'!A:AV,48,0)</f>
        <v>55000</v>
      </c>
      <c r="Y263">
        <f>VLOOKUP(A:A,'11月工资'!A:BB,54,0)</f>
        <v>18851.47</v>
      </c>
      <c r="Z263" s="12">
        <f>ROUND(5*MAX(0,(R263-S263-T263-U263-V263-W263-X263-Y263)*{0.6;2;4;5;6;7;9}%-{0;504;3384;6384;10584;17184;36384}),2)</f>
        <v>207.72</v>
      </c>
      <c r="AB263" s="78">
        <f>VLOOKUP(A:A,'11月工资'!A:BI,61,0)</f>
        <v>190.51</v>
      </c>
      <c r="AC263" s="6">
        <f t="shared" si="33"/>
        <v>17.21</v>
      </c>
      <c r="AD263">
        <f t="shared" si="34"/>
        <v>5926.39</v>
      </c>
      <c r="AE263">
        <f>VLOOKUP(A:A,'10月奖金'!A:AC,29,0)</f>
        <v>22.11</v>
      </c>
      <c r="AF263" s="6">
        <f t="shared" si="35"/>
        <v>-4.8999999999999986</v>
      </c>
      <c r="AG263">
        <f>VLOOKUP(A:A,'10月奖金'!A:AD,30,0)</f>
        <v>5945.59</v>
      </c>
      <c r="AH263" s="6">
        <f t="shared" si="36"/>
        <v>-19.199999999999818</v>
      </c>
      <c r="AI263">
        <f>VLOOKUP(A:A,单位分配保留两位小数!B:N,13,0)</f>
        <v>5943.6</v>
      </c>
      <c r="AJ263">
        <f t="shared" si="37"/>
        <v>0</v>
      </c>
      <c r="AK263">
        <f>_xlfn.IFNA(VLOOKUP(A:A,'11月工资'!A:AQ,43,0),0)</f>
        <v>0</v>
      </c>
      <c r="AL263">
        <f t="shared" si="38"/>
        <v>17.21</v>
      </c>
      <c r="AM263" s="6">
        <f t="shared" si="39"/>
        <v>6924.0900000000111</v>
      </c>
    </row>
    <row r="264" spans="1:39" x14ac:dyDescent="0.2">
      <c r="A264" s="7">
        <v>9000481</v>
      </c>
      <c r="B264" t="str">
        <f>VLOOKUP(A264,标准表!C:D,2,0)</f>
        <v>商振宇</v>
      </c>
      <c r="C264" t="str">
        <f>VLOOKUP(A:A,标准表!C:M,11,0)</f>
        <v>特钢事业部</v>
      </c>
      <c r="D264" t="str">
        <f>VLOOKUP($A:$A,标准表!C:E,3,0)</f>
        <v>130203197209222415</v>
      </c>
      <c r="E264" t="str">
        <f>VLOOKUP(A:A,'11月工资'!A:D,4,0)</f>
        <v>6217000180022957165</v>
      </c>
      <c r="F264" t="str">
        <f>VLOOKUP(A:A,'11月工资'!A:F,6,0)</f>
        <v>经营管理-其他</v>
      </c>
      <c r="G264">
        <f>VLOOKUP(A:A,标准表!C:H,6,0)</f>
        <v>0</v>
      </c>
      <c r="H264">
        <f>VLOOKUP(A:A,标准表!C:I,7,0)</f>
        <v>0</v>
      </c>
      <c r="I264">
        <f>VLOOKUP(A:A,标准表!C:J,8,0)</f>
        <v>0</v>
      </c>
      <c r="J264">
        <f>VLOOKUP($A:$A,标准表!C:G,5,0)</f>
        <v>4.5</v>
      </c>
      <c r="L264">
        <f>VLOOKUP(A:A,单位分配保留两位小数!B:I,8,0)</f>
        <v>7407</v>
      </c>
      <c r="M264">
        <f>_xlfn.IFNA(VLOOKUP(A:A,单位分配保留两位小数!B:J,9,0),0)</f>
        <v>0</v>
      </c>
      <c r="N264">
        <f>_xlfn.IFNA(VLOOKUP(A:A,单位分配保留两位小数!B:K,10,0),0)</f>
        <v>0</v>
      </c>
      <c r="O264">
        <f>ROUND(_xlfn.IFNA(VLOOKUP(A:A,单位分配保留两位小数!B:L,11,0),0),2)</f>
        <v>0</v>
      </c>
      <c r="Q264">
        <f t="shared" si="32"/>
        <v>7407</v>
      </c>
      <c r="R264">
        <f>_xlfn.IFNA(VLOOKUP(A264,'11月工资'!A:AU,47,0),0)+Q264</f>
        <v>124333.6</v>
      </c>
      <c r="S264">
        <f>VLOOKUP(A:A,'11月工资'!A:AW,49,0)</f>
        <v>11000</v>
      </c>
      <c r="T264">
        <f>VLOOKUP(A:A,'11月工资'!A:AZ,52,0)</f>
        <v>0</v>
      </c>
      <c r="U264">
        <f>VLOOKUP(A:A,'11月工资'!A:BA,53,0)</f>
        <v>0</v>
      </c>
      <c r="V264">
        <f>VLOOKUP(A:A,'11月工资'!A:AX,50,0)</f>
        <v>11000</v>
      </c>
      <c r="W264">
        <f>VLOOKUP(A:A,'11月工资'!A:AY,51,0)</f>
        <v>0</v>
      </c>
      <c r="X264">
        <f>VLOOKUP(A:A,'11月工资'!A:AV,48,0)</f>
        <v>55000</v>
      </c>
      <c r="Y264">
        <f>VLOOKUP(A:A,'11月工资'!A:BB,54,0)</f>
        <v>21388.44</v>
      </c>
      <c r="Z264" s="12">
        <f>ROUND(5*MAX(0,(R264-S264-T264-U264-V264-W264-X264-Y264)*{0.6;2;4;5;6;7;9}%-{0;504;3384;6384;10584;17184;36384}),2)</f>
        <v>778.35</v>
      </c>
      <c r="AB264" s="78">
        <f>VLOOKUP(A:A,'11月工资'!A:BI,61,0)</f>
        <v>711.21</v>
      </c>
      <c r="AC264" s="6">
        <f t="shared" si="33"/>
        <v>67.14</v>
      </c>
      <c r="AD264">
        <f t="shared" si="34"/>
        <v>7339.86</v>
      </c>
      <c r="AE264">
        <f>VLOOKUP(A:A,'10月奖金'!A:AC,29,0)</f>
        <v>58.36</v>
      </c>
      <c r="AF264" s="6">
        <f t="shared" si="35"/>
        <v>8.7800000000000011</v>
      </c>
      <c r="AG264">
        <f>VLOOKUP(A:A,'10月奖金'!A:AD,30,0)</f>
        <v>7141.64</v>
      </c>
      <c r="AH264" s="6">
        <f t="shared" si="36"/>
        <v>198.21999999999935</v>
      </c>
      <c r="AI264">
        <f>VLOOKUP(A:A,单位分配保留两位小数!B:N,13,0)</f>
        <v>7407</v>
      </c>
      <c r="AJ264">
        <f t="shared" si="37"/>
        <v>0</v>
      </c>
      <c r="AK264">
        <f>_xlfn.IFNA(VLOOKUP(A:A,'11月工资'!A:AQ,43,0),0)</f>
        <v>0</v>
      </c>
      <c r="AL264">
        <f t="shared" si="38"/>
        <v>67.14</v>
      </c>
      <c r="AM264" s="6">
        <f t="shared" si="39"/>
        <v>25945.160000000007</v>
      </c>
    </row>
    <row r="265" spans="1:39" x14ac:dyDescent="0.2">
      <c r="A265" s="7">
        <v>9000482</v>
      </c>
      <c r="B265" t="str">
        <f>VLOOKUP(A265,标准表!C:D,2,0)</f>
        <v>李长明</v>
      </c>
      <c r="C265" t="str">
        <f>VLOOKUP(A:A,标准表!C:M,11,0)</f>
        <v>特钢事业部</v>
      </c>
      <c r="D265" t="str">
        <f>VLOOKUP($A:$A,标准表!C:E,3,0)</f>
        <v>130203197405052134</v>
      </c>
      <c r="E265" t="str">
        <f>VLOOKUP(A:A,'11月工资'!A:D,4,0)</f>
        <v>6217000180024137469</v>
      </c>
      <c r="F265" t="str">
        <f>VLOOKUP(A:A,'11月工资'!A:F,6,0)</f>
        <v>专业技术人员</v>
      </c>
      <c r="G265">
        <f>VLOOKUP(A:A,标准表!C:H,6,0)</f>
        <v>0</v>
      </c>
      <c r="H265">
        <f>VLOOKUP(A:A,标准表!C:I,7,0)</f>
        <v>0</v>
      </c>
      <c r="I265">
        <f>VLOOKUP(A:A,标准表!C:J,8,0)</f>
        <v>0</v>
      </c>
      <c r="J265">
        <f>VLOOKUP($A:$A,标准表!C:G,5,0)</f>
        <v>3.6</v>
      </c>
      <c r="L265">
        <f>VLOOKUP(A:A,单位分配保留两位小数!B:I,8,0)</f>
        <v>5925.6</v>
      </c>
      <c r="M265">
        <f>_xlfn.IFNA(VLOOKUP(A:A,单位分配保留两位小数!B:J,9,0),0)</f>
        <v>0</v>
      </c>
      <c r="N265">
        <f>_xlfn.IFNA(VLOOKUP(A:A,单位分配保留两位小数!B:K,10,0),0)</f>
        <v>0</v>
      </c>
      <c r="O265">
        <f>ROUND(_xlfn.IFNA(VLOOKUP(A:A,单位分配保留两位小数!B:L,11,0),0),2)</f>
        <v>0</v>
      </c>
      <c r="Q265">
        <f t="shared" si="32"/>
        <v>5925.6</v>
      </c>
      <c r="R265">
        <f>_xlfn.IFNA(VLOOKUP(A265,'11月工资'!A:AU,47,0),0)+Q265</f>
        <v>106028.06000000001</v>
      </c>
      <c r="S265">
        <f>VLOOKUP(A:A,'11月工资'!A:AW,49,0)</f>
        <v>11000</v>
      </c>
      <c r="T265">
        <f>VLOOKUP(A:A,'11月工资'!A:AZ,52,0)</f>
        <v>0</v>
      </c>
      <c r="U265">
        <f>VLOOKUP(A:A,'11月工资'!A:BA,53,0)</f>
        <v>0</v>
      </c>
      <c r="V265">
        <f>VLOOKUP(A:A,'11月工资'!A:AX,50,0)</f>
        <v>11000</v>
      </c>
      <c r="W265">
        <f>VLOOKUP(A:A,'11月工资'!A:AY,51,0)</f>
        <v>0</v>
      </c>
      <c r="X265">
        <f>VLOOKUP(A:A,'11月工资'!A:AV,48,0)</f>
        <v>55000</v>
      </c>
      <c r="Y265">
        <f>VLOOKUP(A:A,'11月工资'!A:BB,54,0)</f>
        <v>17338.599999999999</v>
      </c>
      <c r="Z265" s="12">
        <f>ROUND(5*MAX(0,(R265-S265-T265-U265-V265-W265-X265-Y265)*{0.6;2;4;5;6;7;9}%-{0;504;3384;6384;10584;17184;36384}),2)</f>
        <v>350.68</v>
      </c>
      <c r="AB265" s="78">
        <f>VLOOKUP(A:A,'11月工资'!A:BI,61,0)</f>
        <v>314.13</v>
      </c>
      <c r="AC265" s="6">
        <f t="shared" si="33"/>
        <v>36.549999999999997</v>
      </c>
      <c r="AD265">
        <f t="shared" si="34"/>
        <v>5889.05</v>
      </c>
      <c r="AE265">
        <f>VLOOKUP(A:A,'10月奖金'!A:AC,29,0)</f>
        <v>22.43</v>
      </c>
      <c r="AF265" s="6">
        <f t="shared" si="35"/>
        <v>14.119999999999997</v>
      </c>
      <c r="AG265">
        <f>VLOOKUP(A:A,'10月奖金'!A:AD,30,0)</f>
        <v>5737.57</v>
      </c>
      <c r="AH265" s="6">
        <f t="shared" si="36"/>
        <v>151.48000000000047</v>
      </c>
      <c r="AI265">
        <f>VLOOKUP(A:A,单位分配保留两位小数!B:N,13,0)</f>
        <v>5925.6</v>
      </c>
      <c r="AJ265">
        <f t="shared" si="37"/>
        <v>0</v>
      </c>
      <c r="AK265">
        <f>_xlfn.IFNA(VLOOKUP(A:A,'11月工资'!A:AQ,43,0),0)</f>
        <v>0</v>
      </c>
      <c r="AL265">
        <f t="shared" si="38"/>
        <v>36.549999999999997</v>
      </c>
      <c r="AM265" s="6">
        <f t="shared" si="39"/>
        <v>11689.460000000014</v>
      </c>
    </row>
    <row r="266" spans="1:39" x14ac:dyDescent="0.2">
      <c r="A266" s="7">
        <v>9000483</v>
      </c>
      <c r="B266" t="str">
        <f>VLOOKUP(A266,标准表!C:D,2,0)</f>
        <v>侯佳琦</v>
      </c>
      <c r="C266" t="str">
        <f>VLOOKUP(A:A,标准表!C:M,11,0)</f>
        <v>热轧事业部</v>
      </c>
      <c r="D266" t="str">
        <f>VLOOKUP($A:$A,标准表!C:E,3,0)</f>
        <v>130203198906063012</v>
      </c>
      <c r="E266" t="str">
        <f>VLOOKUP(A:A,'11月工资'!A:D,4,0)</f>
        <v>6217000180032820064</v>
      </c>
      <c r="F266" t="str">
        <f>VLOOKUP(A:A,'11月工资'!A:F,6,0)</f>
        <v>专业技术人员</v>
      </c>
      <c r="G266">
        <f>VLOOKUP(A:A,标准表!C:H,6,0)</f>
        <v>0</v>
      </c>
      <c r="H266">
        <f>VLOOKUP(A:A,标准表!C:I,7,0)</f>
        <v>0</v>
      </c>
      <c r="I266">
        <f>VLOOKUP(A:A,标准表!C:J,8,0)</f>
        <v>0</v>
      </c>
      <c r="J266">
        <f>VLOOKUP($A:$A,标准表!C:G,5,0)</f>
        <v>2.15</v>
      </c>
      <c r="L266">
        <f>VLOOKUP(A:A,单位分配保留两位小数!B:I,8,0)</f>
        <v>3537.66</v>
      </c>
      <c r="M266">
        <f>_xlfn.IFNA(VLOOKUP(A:A,单位分配保留两位小数!B:J,9,0),0)</f>
        <v>0</v>
      </c>
      <c r="N266">
        <f>_xlfn.IFNA(VLOOKUP(A:A,单位分配保留两位小数!B:K,10,0),0)</f>
        <v>0</v>
      </c>
      <c r="O266">
        <f>ROUND(_xlfn.IFNA(VLOOKUP(A:A,单位分配保留两位小数!B:L,11,0),0),2)</f>
        <v>0</v>
      </c>
      <c r="Q266">
        <f t="shared" si="32"/>
        <v>3537.66</v>
      </c>
      <c r="R266">
        <f>_xlfn.IFNA(VLOOKUP(A266,'11月工资'!A:AU,47,0),0)+Q266</f>
        <v>75984.19</v>
      </c>
      <c r="S266">
        <f>VLOOKUP(A:A,'11月工资'!A:AW,49,0)</f>
        <v>0</v>
      </c>
      <c r="T266">
        <f>VLOOKUP(A:A,'11月工资'!A:AZ,52,0)</f>
        <v>0</v>
      </c>
      <c r="U266">
        <f>VLOOKUP(A:A,'11月工资'!A:BA,53,0)</f>
        <v>0</v>
      </c>
      <c r="V266">
        <f>VLOOKUP(A:A,'11月工资'!A:AX,50,0)</f>
        <v>0</v>
      </c>
      <c r="W266">
        <f>VLOOKUP(A:A,'11月工资'!A:AY,51,0)</f>
        <v>0</v>
      </c>
      <c r="X266">
        <f>VLOOKUP(A:A,'11月工资'!A:AV,48,0)</f>
        <v>55000</v>
      </c>
      <c r="Y266">
        <f>VLOOKUP(A:A,'11月工资'!A:BB,54,0)</f>
        <v>10002.92</v>
      </c>
      <c r="Z266" s="12">
        <f>ROUND(5*MAX(0,(R266-S266-T266-U266-V266-W266-X266-Y266)*{0.6;2;4;5;6;7;9}%-{0;504;3384;6384;10584;17184;36384}),2)</f>
        <v>329.44</v>
      </c>
      <c r="AB266" s="78">
        <f>VLOOKUP(A:A,'11月工资'!A:BI,61,0)</f>
        <v>293.76</v>
      </c>
      <c r="AC266" s="6">
        <f t="shared" si="33"/>
        <v>35.68</v>
      </c>
      <c r="AD266">
        <f t="shared" si="34"/>
        <v>3501.98</v>
      </c>
      <c r="AE266">
        <f>VLOOKUP(A:A,'10月奖金'!A:AC,29,0)</f>
        <v>10.57</v>
      </c>
      <c r="AF266" s="6">
        <f t="shared" si="35"/>
        <v>25.11</v>
      </c>
      <c r="AG266">
        <f>VLOOKUP(A:A,'10月奖金'!A:AD,30,0)</f>
        <v>3539.6099999999997</v>
      </c>
      <c r="AH266" s="6">
        <f t="shared" si="36"/>
        <v>-37.629999999999654</v>
      </c>
      <c r="AI266">
        <f>VLOOKUP(A:A,单位分配保留两位小数!B:N,13,0)</f>
        <v>3537.66</v>
      </c>
      <c r="AJ266">
        <f t="shared" si="37"/>
        <v>0</v>
      </c>
      <c r="AK266">
        <f>_xlfn.IFNA(VLOOKUP(A:A,'11月工资'!A:AQ,43,0),0)</f>
        <v>0</v>
      </c>
      <c r="AL266">
        <f t="shared" si="38"/>
        <v>35.68</v>
      </c>
      <c r="AM266" s="6">
        <f t="shared" si="39"/>
        <v>10981.270000000002</v>
      </c>
    </row>
    <row r="267" spans="1:39" x14ac:dyDescent="0.2">
      <c r="A267" s="7">
        <v>9000484</v>
      </c>
      <c r="B267" t="str">
        <f>VLOOKUP(A267,标准表!C:D,2,0)</f>
        <v>佟西军</v>
      </c>
      <c r="C267" t="str">
        <f>VLOOKUP(A:A,标准表!C:M,11,0)</f>
        <v>热轧事业部</v>
      </c>
      <c r="D267" t="str">
        <f>VLOOKUP($A:$A,标准表!C:E,3,0)</f>
        <v>130205197708113910</v>
      </c>
      <c r="E267" t="str">
        <f>VLOOKUP(A:A,'11月工资'!A:D,4,0)</f>
        <v>6217000180022985042</v>
      </c>
      <c r="F267" t="str">
        <f>VLOOKUP(A:A,'11月工资'!A:F,6,0)</f>
        <v>生产操作人员</v>
      </c>
      <c r="G267">
        <f>VLOOKUP(A:A,标准表!C:H,6,0)</f>
        <v>0</v>
      </c>
      <c r="H267">
        <f>VLOOKUP(A:A,标准表!C:I,7,0)</f>
        <v>0</v>
      </c>
      <c r="I267">
        <f>VLOOKUP(A:A,标准表!C:J,8,0)</f>
        <v>0</v>
      </c>
      <c r="J267">
        <f>VLOOKUP($A:$A,标准表!C:G,5,0)</f>
        <v>1.5</v>
      </c>
      <c r="L267">
        <f>VLOOKUP(A:A,单位分配保留两位小数!B:I,8,0)</f>
        <v>2552.5700000000002</v>
      </c>
      <c r="M267">
        <f>_xlfn.IFNA(VLOOKUP(A:A,单位分配保留两位小数!B:J,9,0),0)</f>
        <v>0</v>
      </c>
      <c r="N267">
        <f>_xlfn.IFNA(VLOOKUP(A:A,单位分配保留两位小数!B:K,10,0),0)</f>
        <v>0</v>
      </c>
      <c r="O267">
        <f>ROUND(_xlfn.IFNA(VLOOKUP(A:A,单位分配保留两位小数!B:L,11,0),0),2)</f>
        <v>0</v>
      </c>
      <c r="Q267">
        <f t="shared" si="32"/>
        <v>2552.5700000000002</v>
      </c>
      <c r="R267">
        <f>_xlfn.IFNA(VLOOKUP(A267,'11月工资'!A:AU,47,0),0)+Q267</f>
        <v>61316.71</v>
      </c>
      <c r="S267">
        <f>VLOOKUP(A:A,'11月工资'!A:AW,49,0)</f>
        <v>11000</v>
      </c>
      <c r="T267">
        <f>VLOOKUP(A:A,'11月工资'!A:AZ,52,0)</f>
        <v>0</v>
      </c>
      <c r="U267">
        <f>VLOOKUP(A:A,'11月工资'!A:BA,53,0)</f>
        <v>0</v>
      </c>
      <c r="V267">
        <f>VLOOKUP(A:A,'11月工资'!A:AX,50,0)</f>
        <v>22000</v>
      </c>
      <c r="W267">
        <f>VLOOKUP(A:A,'11月工资'!A:AY,51,0)</f>
        <v>0</v>
      </c>
      <c r="X267">
        <f>VLOOKUP(A:A,'11月工资'!A:AV,48,0)</f>
        <v>55000</v>
      </c>
      <c r="Y267">
        <f>VLOOKUP(A:A,'11月工资'!A:BB,54,0)</f>
        <v>10115.07</v>
      </c>
      <c r="Z267" s="12">
        <f>ROUND(5*MAX(0,(R267-S267-T267-U267-V267-W267-X267-Y267)*{0.6;2;4;5;6;7;9}%-{0;504;3384;6384;10584;17184;36384}),2)</f>
        <v>0</v>
      </c>
      <c r="AB267" s="78">
        <f>VLOOKUP(A:A,'11月工资'!A:BI,61,0)</f>
        <v>40.51</v>
      </c>
      <c r="AC267" s="6">
        <f t="shared" si="33"/>
        <v>0</v>
      </c>
      <c r="AD267">
        <f t="shared" si="34"/>
        <v>2552.5700000000002</v>
      </c>
      <c r="AE267">
        <f>VLOOKUP(A:A,'10月奖金'!A:AC,29,0)</f>
        <v>0</v>
      </c>
      <c r="AF267" s="6">
        <f t="shared" si="35"/>
        <v>0</v>
      </c>
      <c r="AG267">
        <f>VLOOKUP(A:A,'10月奖金'!A:AD,30,0)</f>
        <v>2166.65</v>
      </c>
      <c r="AH267" s="6">
        <f t="shared" si="36"/>
        <v>385.92000000000007</v>
      </c>
      <c r="AI267">
        <f>VLOOKUP(A:A,单位分配保留两位小数!B:N,13,0)</f>
        <v>2552.5700000000002</v>
      </c>
      <c r="AJ267">
        <f t="shared" si="37"/>
        <v>0</v>
      </c>
      <c r="AK267">
        <f>_xlfn.IFNA(VLOOKUP(A:A,'11月工资'!A:AQ,43,0),0)</f>
        <v>0</v>
      </c>
      <c r="AL267">
        <f t="shared" si="38"/>
        <v>0</v>
      </c>
      <c r="AM267" s="6">
        <f t="shared" si="39"/>
        <v>-36798.36</v>
      </c>
    </row>
    <row r="268" spans="1:39" x14ac:dyDescent="0.2">
      <c r="A268" s="7">
        <v>9000485</v>
      </c>
      <c r="B268" t="str">
        <f>VLOOKUP(A268,标准表!C:D,2,0)</f>
        <v>杨志强</v>
      </c>
      <c r="C268" t="str">
        <f>VLOOKUP(A:A,标准表!C:M,11,0)</f>
        <v>热轧事业部</v>
      </c>
      <c r="D268" t="str">
        <f>VLOOKUP($A:$A,标准表!C:E,3,0)</f>
        <v>130204197910291511</v>
      </c>
      <c r="E268" t="str">
        <f>VLOOKUP(A:A,'11月工资'!A:D,4,0)</f>
        <v>6217000180022960243</v>
      </c>
      <c r="F268" t="str">
        <f>VLOOKUP(A:A,'11月工资'!A:F,6,0)</f>
        <v>生产操作人员</v>
      </c>
      <c r="G268">
        <f>VLOOKUP(A:A,标准表!C:H,6,0)</f>
        <v>0</v>
      </c>
      <c r="H268">
        <f>VLOOKUP(A:A,标准表!C:I,7,0)</f>
        <v>0</v>
      </c>
      <c r="I268">
        <f>VLOOKUP(A:A,标准表!C:J,8,0)</f>
        <v>0</v>
      </c>
      <c r="J268">
        <f>VLOOKUP($A:$A,标准表!C:G,5,0)</f>
        <v>1.8</v>
      </c>
      <c r="L268">
        <f>VLOOKUP(A:A,单位分配保留两位小数!B:I,8,0)</f>
        <v>2903.06</v>
      </c>
      <c r="M268">
        <f>_xlfn.IFNA(VLOOKUP(A:A,单位分配保留两位小数!B:J,9,0),0)</f>
        <v>0</v>
      </c>
      <c r="N268">
        <f>_xlfn.IFNA(VLOOKUP(A:A,单位分配保留两位小数!B:K,10,0),0)</f>
        <v>0</v>
      </c>
      <c r="O268">
        <f>ROUND(_xlfn.IFNA(VLOOKUP(A:A,单位分配保留两位小数!B:L,11,0),0),2)</f>
        <v>0</v>
      </c>
      <c r="Q268">
        <f t="shared" si="32"/>
        <v>2903.06</v>
      </c>
      <c r="R268">
        <f>_xlfn.IFNA(VLOOKUP(A268,'11月工资'!A:AU,47,0),0)+Q268</f>
        <v>75274.67</v>
      </c>
      <c r="S268">
        <f>VLOOKUP(A:A,'11月工资'!A:AW,49,0)</f>
        <v>11000</v>
      </c>
      <c r="T268">
        <f>VLOOKUP(A:A,'11月工资'!A:AZ,52,0)</f>
        <v>5500</v>
      </c>
      <c r="U268">
        <f>VLOOKUP(A:A,'11月工资'!A:BA,53,0)</f>
        <v>0</v>
      </c>
      <c r="V268">
        <f>VLOOKUP(A:A,'11月工资'!A:AX,50,0)</f>
        <v>22000</v>
      </c>
      <c r="W268">
        <f>VLOOKUP(A:A,'11月工资'!A:AY,51,0)</f>
        <v>0</v>
      </c>
      <c r="X268">
        <f>VLOOKUP(A:A,'11月工资'!A:AV,48,0)</f>
        <v>55000</v>
      </c>
      <c r="Y268">
        <f>VLOOKUP(A:A,'11月工资'!A:BB,54,0)</f>
        <v>15341.42</v>
      </c>
      <c r="Z268" s="12">
        <f>ROUND(5*MAX(0,(R268-S268-T268-U268-V268-W268-X268-Y268)*{0.6;2;4;5;6;7;9}%-{0;504;3384;6384;10584;17184;36384}),2)</f>
        <v>0</v>
      </c>
      <c r="AB268" s="78">
        <f>VLOOKUP(A:A,'11月工资'!A:BI,61,0)</f>
        <v>0</v>
      </c>
      <c r="AC268" s="6">
        <f t="shared" si="33"/>
        <v>0</v>
      </c>
      <c r="AD268">
        <f t="shared" si="34"/>
        <v>2903.06</v>
      </c>
      <c r="AE268">
        <f>VLOOKUP(A:A,'10月奖金'!A:AC,29,0)</f>
        <v>0</v>
      </c>
      <c r="AF268" s="6">
        <f t="shared" si="35"/>
        <v>0</v>
      </c>
      <c r="AG268">
        <f>VLOOKUP(A:A,'10月奖金'!A:AD,30,0)</f>
        <v>2657.88</v>
      </c>
      <c r="AH268" s="6">
        <f t="shared" si="36"/>
        <v>245.17999999999984</v>
      </c>
      <c r="AI268">
        <f>VLOOKUP(A:A,单位分配保留两位小数!B:N,13,0)</f>
        <v>2903.06</v>
      </c>
      <c r="AJ268">
        <f t="shared" si="37"/>
        <v>0</v>
      </c>
      <c r="AK268">
        <f>_xlfn.IFNA(VLOOKUP(A:A,'11月工资'!A:AQ,43,0),0)</f>
        <v>0</v>
      </c>
      <c r="AL268">
        <f t="shared" si="38"/>
        <v>0</v>
      </c>
      <c r="AM268" s="6">
        <f t="shared" si="39"/>
        <v>-33566.75</v>
      </c>
    </row>
    <row r="269" spans="1:39" x14ac:dyDescent="0.2">
      <c r="A269" s="7">
        <v>9000486</v>
      </c>
      <c r="B269" t="str">
        <f>VLOOKUP(A269,标准表!C:D,2,0)</f>
        <v>高华</v>
      </c>
      <c r="C269" t="str">
        <f>VLOOKUP(A:A,标准表!C:M,11,0)</f>
        <v>热轧事业部</v>
      </c>
      <c r="D269" t="str">
        <f>VLOOKUP($A:$A,标准表!C:E,3,0)</f>
        <v>132926197102092117</v>
      </c>
      <c r="E269" t="str">
        <f>VLOOKUP(A:A,'11月工资'!A:D,4,0)</f>
        <v>6217000180022985786</v>
      </c>
      <c r="F269" t="str">
        <f>VLOOKUP(A:A,'11月工资'!A:F,6,0)</f>
        <v>经营管理-其他</v>
      </c>
      <c r="G269">
        <f>VLOOKUP(A:A,标准表!C:H,6,0)</f>
        <v>0</v>
      </c>
      <c r="H269">
        <f>VLOOKUP(A:A,标准表!C:I,7,0)</f>
        <v>0</v>
      </c>
      <c r="I269">
        <f>VLOOKUP(A:A,标准表!C:J,8,0)</f>
        <v>0</v>
      </c>
      <c r="J269">
        <f>VLOOKUP($A:$A,标准表!C:G,5,0)</f>
        <v>4.5</v>
      </c>
      <c r="L269">
        <f>VLOOKUP(A:A,单位分配保留两位小数!B:I,8,0)</f>
        <v>7481.87</v>
      </c>
      <c r="M269">
        <f>_xlfn.IFNA(VLOOKUP(A:A,单位分配保留两位小数!B:J,9,0),0)</f>
        <v>0</v>
      </c>
      <c r="N269">
        <f>_xlfn.IFNA(VLOOKUP(A:A,单位分配保留两位小数!B:K,10,0),0)</f>
        <v>0</v>
      </c>
      <c r="O269">
        <f>ROUND(_xlfn.IFNA(VLOOKUP(A:A,单位分配保留两位小数!B:L,11,0),0),2)</f>
        <v>0</v>
      </c>
      <c r="Q269">
        <f t="shared" si="32"/>
        <v>7481.87</v>
      </c>
      <c r="R269">
        <f>_xlfn.IFNA(VLOOKUP(A269,'11月工资'!A:AU,47,0),0)+Q269</f>
        <v>125603.15999999999</v>
      </c>
      <c r="S269">
        <f>VLOOKUP(A:A,'11月工资'!A:AW,49,0)</f>
        <v>11000</v>
      </c>
      <c r="T269">
        <f>VLOOKUP(A:A,'11月工资'!A:AZ,52,0)</f>
        <v>0</v>
      </c>
      <c r="U269">
        <f>VLOOKUP(A:A,'11月工资'!A:BA,53,0)</f>
        <v>0</v>
      </c>
      <c r="V269">
        <f>VLOOKUP(A:A,'11月工资'!A:AX,50,0)</f>
        <v>11000</v>
      </c>
      <c r="W269">
        <f>VLOOKUP(A:A,'11月工资'!A:AY,51,0)</f>
        <v>0</v>
      </c>
      <c r="X269">
        <f>VLOOKUP(A:A,'11月工资'!A:AV,48,0)</f>
        <v>55000</v>
      </c>
      <c r="Y269">
        <f>VLOOKUP(A:A,'11月工资'!A:BB,54,0)</f>
        <v>21282.07</v>
      </c>
      <c r="Z269" s="12">
        <f>ROUND(5*MAX(0,(R269-S269-T269-U269-V269-W269-X269-Y269)*{0.6;2;4;5;6;7;9}%-{0;504;3384;6384;10584;17184;36384}),2)</f>
        <v>819.63</v>
      </c>
      <c r="AB269" s="78">
        <f>VLOOKUP(A:A,'11月工资'!A:BI,61,0)</f>
        <v>748.41</v>
      </c>
      <c r="AC269" s="6">
        <f t="shared" si="33"/>
        <v>71.22</v>
      </c>
      <c r="AD269">
        <f t="shared" si="34"/>
        <v>7410.65</v>
      </c>
      <c r="AE269">
        <f>VLOOKUP(A:A,'10月奖金'!A:AC,29,0)</f>
        <v>66.05</v>
      </c>
      <c r="AF269" s="6">
        <f t="shared" si="35"/>
        <v>5.1700000000000017</v>
      </c>
      <c r="AG269">
        <f>VLOOKUP(A:A,'10月奖金'!A:AD,30,0)</f>
        <v>7407.34</v>
      </c>
      <c r="AH269" s="6">
        <f t="shared" si="36"/>
        <v>3.3099999999994907</v>
      </c>
      <c r="AI269">
        <f>VLOOKUP(A:A,单位分配保留两位小数!B:N,13,0)</f>
        <v>7481.87</v>
      </c>
      <c r="AJ269">
        <f t="shared" si="37"/>
        <v>0</v>
      </c>
      <c r="AK269">
        <f>_xlfn.IFNA(VLOOKUP(A:A,'11月工资'!A:AQ,43,0),0)</f>
        <v>0</v>
      </c>
      <c r="AL269">
        <f t="shared" si="38"/>
        <v>71.22</v>
      </c>
      <c r="AM269" s="6">
        <f t="shared" si="39"/>
        <v>27321.089999999989</v>
      </c>
    </row>
    <row r="270" spans="1:39" x14ac:dyDescent="0.2">
      <c r="A270" s="7">
        <v>9000487</v>
      </c>
      <c r="B270" t="str">
        <f>VLOOKUP(A270,标准表!C:D,2,0)</f>
        <v>张爱民</v>
      </c>
      <c r="C270" t="str">
        <f>VLOOKUP(A:A,标准表!C:M,11,0)</f>
        <v>热轧事业部</v>
      </c>
      <c r="D270" t="str">
        <f>VLOOKUP($A:$A,标准表!C:E,3,0)</f>
        <v>13020419830126001X</v>
      </c>
      <c r="E270" t="str">
        <f>VLOOKUP(A:A,'11月工资'!A:D,4,0)</f>
        <v>6217000180030641785</v>
      </c>
      <c r="F270" t="str">
        <f>VLOOKUP(A:A,'11月工资'!A:F,6,0)</f>
        <v>专业技术人员</v>
      </c>
      <c r="G270">
        <f>VLOOKUP(A:A,标准表!C:H,6,0)</f>
        <v>0</v>
      </c>
      <c r="H270">
        <f>VLOOKUP(A:A,标准表!C:I,7,0)</f>
        <v>0</v>
      </c>
      <c r="I270">
        <f>VLOOKUP(A:A,标准表!C:J,8,0)</f>
        <v>0</v>
      </c>
      <c r="J270">
        <f>VLOOKUP($A:$A,标准表!C:G,5,0)</f>
        <v>2.15</v>
      </c>
      <c r="L270">
        <f>VLOOKUP(A:A,单位分配保留两位小数!B:I,8,0)</f>
        <v>3543.49</v>
      </c>
      <c r="M270">
        <f>_xlfn.IFNA(VLOOKUP(A:A,单位分配保留两位小数!B:J,9,0),0)</f>
        <v>0</v>
      </c>
      <c r="N270">
        <f>_xlfn.IFNA(VLOOKUP(A:A,单位分配保留两位小数!B:K,10,0),0)</f>
        <v>200</v>
      </c>
      <c r="O270">
        <f>ROUND(_xlfn.IFNA(VLOOKUP(A:A,单位分配保留两位小数!B:L,11,0),0),2)</f>
        <v>0</v>
      </c>
      <c r="Q270">
        <f t="shared" si="32"/>
        <v>3743.49</v>
      </c>
      <c r="R270">
        <f>_xlfn.IFNA(VLOOKUP(A270,'11月工资'!A:AU,47,0),0)+Q270</f>
        <v>71963.350000000006</v>
      </c>
      <c r="S270">
        <f>VLOOKUP(A:A,'11月工资'!A:AW,49,0)</f>
        <v>0</v>
      </c>
      <c r="T270">
        <f>VLOOKUP(A:A,'11月工资'!A:AZ,52,0)</f>
        <v>0</v>
      </c>
      <c r="U270">
        <f>VLOOKUP(A:A,'11月工资'!A:BA,53,0)</f>
        <v>0</v>
      </c>
      <c r="V270">
        <f>VLOOKUP(A:A,'11月工资'!A:AX,50,0)</f>
        <v>22000</v>
      </c>
      <c r="W270">
        <f>VLOOKUP(A:A,'11月工资'!A:AY,51,0)</f>
        <v>0</v>
      </c>
      <c r="X270">
        <f>VLOOKUP(A:A,'11月工资'!A:AV,48,0)</f>
        <v>55000</v>
      </c>
      <c r="Y270">
        <f>VLOOKUP(A:A,'11月工资'!A:BB,54,0)</f>
        <v>10950</v>
      </c>
      <c r="Z270" s="12">
        <f>ROUND(5*MAX(0,(R270-S270-T270-U270-V270-W270-X270-Y270)*{0.6;2;4;5;6;7;9}%-{0;504;3384;6384;10584;17184;36384}),2)</f>
        <v>0</v>
      </c>
      <c r="AB270" s="78">
        <f>VLOOKUP(A:A,'11月工资'!A:BI,61,0)</f>
        <v>0</v>
      </c>
      <c r="AC270" s="6">
        <f t="shared" si="33"/>
        <v>0</v>
      </c>
      <c r="AD270">
        <f t="shared" si="34"/>
        <v>3743.49</v>
      </c>
      <c r="AE270">
        <f>VLOOKUP(A:A,'10月奖金'!A:AC,29,0)</f>
        <v>0</v>
      </c>
      <c r="AF270" s="6">
        <f t="shared" si="35"/>
        <v>0</v>
      </c>
      <c r="AG270">
        <f>VLOOKUP(A:A,'10月奖金'!A:AD,30,0)</f>
        <v>3539.51</v>
      </c>
      <c r="AH270" s="6">
        <f t="shared" si="36"/>
        <v>203.97999999999956</v>
      </c>
      <c r="AI270">
        <f>VLOOKUP(A:A,单位分配保留两位小数!B:N,13,0)</f>
        <v>3743.49</v>
      </c>
      <c r="AJ270">
        <f t="shared" si="37"/>
        <v>0</v>
      </c>
      <c r="AK270">
        <f>_xlfn.IFNA(VLOOKUP(A:A,'11月工资'!A:AQ,43,0),0)</f>
        <v>0</v>
      </c>
      <c r="AL270">
        <f t="shared" si="38"/>
        <v>0</v>
      </c>
      <c r="AM270" s="6">
        <f t="shared" si="39"/>
        <v>-15986.649999999994</v>
      </c>
    </row>
    <row r="271" spans="1:39" x14ac:dyDescent="0.2">
      <c r="A271" s="7">
        <v>9000492</v>
      </c>
      <c r="B271" t="str">
        <f>VLOOKUP(A271,标准表!C:D,2,0)</f>
        <v>郭高翔</v>
      </c>
      <c r="C271" t="str">
        <f>VLOOKUP(A:A,标准表!C:M,11,0)</f>
        <v>热轧事业部</v>
      </c>
      <c r="D271" t="str">
        <f>VLOOKUP($A:$A,标准表!C:E,3,0)</f>
        <v>130283199102081537</v>
      </c>
      <c r="E271" t="str">
        <f>VLOOKUP(A:A,'11月工资'!A:D,4,0)</f>
        <v>6217000180032376323</v>
      </c>
      <c r="F271" t="str">
        <f>VLOOKUP(A:A,'11月工资'!A:F,6,0)</f>
        <v>专业技术人员</v>
      </c>
      <c r="G271">
        <f>VLOOKUP(A:A,标准表!C:H,6,0)</f>
        <v>0</v>
      </c>
      <c r="H271">
        <f>VLOOKUP(A:A,标准表!C:I,7,0)</f>
        <v>0</v>
      </c>
      <c r="I271">
        <f>VLOOKUP(A:A,标准表!C:J,8,0)</f>
        <v>0</v>
      </c>
      <c r="J271">
        <f>VLOOKUP($A:$A,标准表!C:G,5,0)</f>
        <v>2.15</v>
      </c>
      <c r="L271">
        <f>VLOOKUP(A:A,单位分配保留两位小数!B:I,8,0)</f>
        <v>3525.4</v>
      </c>
      <c r="M271">
        <f>_xlfn.IFNA(VLOOKUP(A:A,单位分配保留两位小数!B:J,9,0),0)</f>
        <v>0</v>
      </c>
      <c r="N271">
        <f>_xlfn.IFNA(VLOOKUP(A:A,单位分配保留两位小数!B:K,10,0),0)</f>
        <v>50</v>
      </c>
      <c r="O271">
        <f>ROUND(_xlfn.IFNA(VLOOKUP(A:A,单位分配保留两位小数!B:L,11,0),0),2)</f>
        <v>0</v>
      </c>
      <c r="Q271">
        <f t="shared" si="32"/>
        <v>3575.4</v>
      </c>
      <c r="R271">
        <f>_xlfn.IFNA(VLOOKUP(A271,'11月工资'!A:AU,47,0),0)+Q271</f>
        <v>75974.249999999985</v>
      </c>
      <c r="S271">
        <f>VLOOKUP(A:A,'11月工资'!A:AW,49,0)</f>
        <v>0</v>
      </c>
      <c r="T271">
        <f>VLOOKUP(A:A,'11月工资'!A:AZ,52,0)</f>
        <v>0</v>
      </c>
      <c r="U271">
        <f>VLOOKUP(A:A,'11月工资'!A:BA,53,0)</f>
        <v>0</v>
      </c>
      <c r="V271">
        <f>VLOOKUP(A:A,'11月工资'!A:AX,50,0)</f>
        <v>0</v>
      </c>
      <c r="W271">
        <f>VLOOKUP(A:A,'11月工资'!A:AY,51,0)</f>
        <v>0</v>
      </c>
      <c r="X271">
        <f>VLOOKUP(A:A,'11月工资'!A:AV,48,0)</f>
        <v>55000</v>
      </c>
      <c r="Y271">
        <f>VLOOKUP(A:A,'11月工资'!A:BB,54,0)</f>
        <v>9762.9699999999993</v>
      </c>
      <c r="Z271" s="12">
        <f>ROUND(5*MAX(0,(R271-S271-T271-U271-V271-W271-X271-Y271)*{0.6;2;4;5;6;7;9}%-{0;504;3384;6384;10584;17184;36384}),2)</f>
        <v>336.34</v>
      </c>
      <c r="AB271" s="78">
        <f>VLOOKUP(A:A,'11月工资'!A:BI,61,0)</f>
        <v>304.64</v>
      </c>
      <c r="AC271" s="6">
        <f t="shared" si="33"/>
        <v>31.7</v>
      </c>
      <c r="AD271">
        <f t="shared" si="34"/>
        <v>3543.7000000000003</v>
      </c>
      <c r="AE271">
        <f>VLOOKUP(A:A,'10月奖金'!A:AC,29,0)</f>
        <v>17.690000000000001</v>
      </c>
      <c r="AF271" s="6">
        <f t="shared" si="35"/>
        <v>14.009999999999998</v>
      </c>
      <c r="AG271">
        <f>VLOOKUP(A:A,'10月奖金'!A:AD,30,0)</f>
        <v>3632.49</v>
      </c>
      <c r="AH271" s="6">
        <f t="shared" si="36"/>
        <v>-88.789999999999509</v>
      </c>
      <c r="AI271">
        <f>VLOOKUP(A:A,单位分配保留两位小数!B:N,13,0)</f>
        <v>3575.4</v>
      </c>
      <c r="AJ271">
        <f t="shared" si="37"/>
        <v>0</v>
      </c>
      <c r="AK271">
        <f>_xlfn.IFNA(VLOOKUP(A:A,'11月工资'!A:AQ,43,0),0)</f>
        <v>0</v>
      </c>
      <c r="AL271">
        <f t="shared" si="38"/>
        <v>31.7</v>
      </c>
      <c r="AM271" s="6">
        <f t="shared" si="39"/>
        <v>11211.279999999986</v>
      </c>
    </row>
    <row r="272" spans="1:39" x14ac:dyDescent="0.2">
      <c r="A272" s="7">
        <v>9000493</v>
      </c>
      <c r="B272" t="str">
        <f>VLOOKUP(A272,标准表!C:D,2,0)</f>
        <v>许进忠</v>
      </c>
      <c r="C272" t="str">
        <f>VLOOKUP(A:A,标准表!C:M,11,0)</f>
        <v>热轧事业部</v>
      </c>
      <c r="D272" t="str">
        <f>VLOOKUP($A:$A,标准表!C:E,3,0)</f>
        <v>130627199005050078</v>
      </c>
      <c r="E272" t="str">
        <f>VLOOKUP(A:A,'11月工资'!A:D,4,0)</f>
        <v>6217000180032386538</v>
      </c>
      <c r="F272" t="str">
        <f>VLOOKUP(A:A,'11月工资'!A:F,6,0)</f>
        <v>专业技术人员</v>
      </c>
      <c r="G272">
        <f>VLOOKUP(A:A,标准表!C:H,6,0)</f>
        <v>0</v>
      </c>
      <c r="H272">
        <f>VLOOKUP(A:A,标准表!C:I,7,0)</f>
        <v>0</v>
      </c>
      <c r="I272">
        <f>VLOOKUP(A:A,标准表!C:J,8,0)</f>
        <v>0</v>
      </c>
      <c r="J272">
        <f>VLOOKUP($A:$A,标准表!C:G,5,0)</f>
        <v>2.15</v>
      </c>
      <c r="L272">
        <f>VLOOKUP(A:A,单位分配保留两位小数!B:I,8,0)</f>
        <v>3537.66</v>
      </c>
      <c r="M272">
        <f>_xlfn.IFNA(VLOOKUP(A:A,单位分配保留两位小数!B:J,9,0),0)</f>
        <v>0</v>
      </c>
      <c r="N272">
        <f>_xlfn.IFNA(VLOOKUP(A:A,单位分配保留两位小数!B:K,10,0),0)</f>
        <v>0</v>
      </c>
      <c r="O272">
        <f>ROUND(_xlfn.IFNA(VLOOKUP(A:A,单位分配保留两位小数!B:L,11,0),0),2)</f>
        <v>0</v>
      </c>
      <c r="Q272">
        <f t="shared" si="32"/>
        <v>3537.66</v>
      </c>
      <c r="R272">
        <f>_xlfn.IFNA(VLOOKUP(A272,'11月工资'!A:AU,47,0),0)+Q272</f>
        <v>83645.150000000009</v>
      </c>
      <c r="S272">
        <f>VLOOKUP(A:A,'11月工资'!A:AW,49,0)</f>
        <v>0</v>
      </c>
      <c r="T272">
        <f>VLOOKUP(A:A,'11月工资'!A:AZ,52,0)</f>
        <v>5500</v>
      </c>
      <c r="U272">
        <f>VLOOKUP(A:A,'11月工资'!A:BA,53,0)</f>
        <v>0</v>
      </c>
      <c r="V272">
        <f>VLOOKUP(A:A,'11月工资'!A:AX,50,0)</f>
        <v>0</v>
      </c>
      <c r="W272">
        <f>VLOOKUP(A:A,'11月工资'!A:AY,51,0)</f>
        <v>0</v>
      </c>
      <c r="X272">
        <f>VLOOKUP(A:A,'11月工资'!A:AV,48,0)</f>
        <v>55000</v>
      </c>
      <c r="Y272">
        <f>VLOOKUP(A:A,'11月工资'!A:BB,54,0)</f>
        <v>9611.85</v>
      </c>
      <c r="Z272" s="12">
        <f>ROUND(5*MAX(0,(R272-S272-T272-U272-V272-W272-X272-Y272)*{0.6;2;4;5;6;7;9}%-{0;504;3384;6384;10584;17184;36384}),2)</f>
        <v>406</v>
      </c>
      <c r="AB272" s="78">
        <f>VLOOKUP(A:A,'11月工资'!A:BI,61,0)</f>
        <v>395.5</v>
      </c>
      <c r="AC272" s="6">
        <f t="shared" si="33"/>
        <v>10.5</v>
      </c>
      <c r="AD272">
        <f t="shared" si="34"/>
        <v>3527.16</v>
      </c>
      <c r="AE272">
        <f>VLOOKUP(A:A,'10月奖金'!A:AC,29,0)</f>
        <v>38.04</v>
      </c>
      <c r="AF272" s="6">
        <f t="shared" si="35"/>
        <v>-27.54</v>
      </c>
      <c r="AG272">
        <f>VLOOKUP(A:A,'10月奖金'!A:AD,30,0)</f>
        <v>4512.1400000000003</v>
      </c>
      <c r="AH272" s="6">
        <f t="shared" si="36"/>
        <v>-984.98000000000047</v>
      </c>
      <c r="AI272">
        <f>VLOOKUP(A:A,单位分配保留两位小数!B:N,13,0)</f>
        <v>3537.66</v>
      </c>
      <c r="AJ272">
        <f t="shared" si="37"/>
        <v>0</v>
      </c>
      <c r="AK272">
        <f>_xlfn.IFNA(VLOOKUP(A:A,'11月工资'!A:AQ,43,0),0)</f>
        <v>0</v>
      </c>
      <c r="AL272">
        <f t="shared" si="38"/>
        <v>10.5</v>
      </c>
      <c r="AM272" s="6">
        <f t="shared" si="39"/>
        <v>13533.300000000008</v>
      </c>
    </row>
    <row r="273" spans="1:39" x14ac:dyDescent="0.2">
      <c r="A273" s="7">
        <v>9000494</v>
      </c>
      <c r="B273" t="str">
        <f>VLOOKUP(A273,标准表!C:D,2,0)</f>
        <v>刘新亮</v>
      </c>
      <c r="C273" t="str">
        <f>VLOOKUP(A:A,标准表!C:M,11,0)</f>
        <v>热轧事业部</v>
      </c>
      <c r="D273" t="str">
        <f>VLOOKUP($A:$A,标准表!C:E,3,0)</f>
        <v>13022719900627643X</v>
      </c>
      <c r="E273" t="str">
        <f>VLOOKUP(A:A,'11月工资'!A:D,4,0)</f>
        <v>6217000180032360913</v>
      </c>
      <c r="F273" t="str">
        <f>VLOOKUP(A:A,'11月工资'!A:F,6,0)</f>
        <v>专业技术人员</v>
      </c>
      <c r="G273">
        <f>VLOOKUP(A:A,标准表!C:H,6,0)</f>
        <v>0</v>
      </c>
      <c r="H273">
        <f>VLOOKUP(A:A,标准表!C:I,7,0)</f>
        <v>0</v>
      </c>
      <c r="I273">
        <f>VLOOKUP(A:A,标准表!C:J,8,0)</f>
        <v>0</v>
      </c>
      <c r="J273">
        <f>VLOOKUP($A:$A,标准表!C:G,5,0)</f>
        <v>2.15</v>
      </c>
      <c r="L273">
        <f>VLOOKUP(A:A,单位分配保留两位小数!B:I,8,0)</f>
        <v>3537.66</v>
      </c>
      <c r="M273">
        <f>_xlfn.IFNA(VLOOKUP(A:A,单位分配保留两位小数!B:J,9,0),0)</f>
        <v>0</v>
      </c>
      <c r="N273">
        <f>_xlfn.IFNA(VLOOKUP(A:A,单位分配保留两位小数!B:K,10,0),0)</f>
        <v>0</v>
      </c>
      <c r="O273">
        <f>ROUND(_xlfn.IFNA(VLOOKUP(A:A,单位分配保留两位小数!B:L,11,0),0),2)</f>
        <v>0</v>
      </c>
      <c r="Q273">
        <f t="shared" si="32"/>
        <v>3537.66</v>
      </c>
      <c r="R273">
        <f>_xlfn.IFNA(VLOOKUP(A273,'11月工资'!A:AU,47,0),0)+Q273</f>
        <v>80083.16</v>
      </c>
      <c r="S273">
        <f>VLOOKUP(A:A,'11月工资'!A:AW,49,0)</f>
        <v>0</v>
      </c>
      <c r="T273">
        <f>VLOOKUP(A:A,'11月工资'!A:AZ,52,0)</f>
        <v>3000</v>
      </c>
      <c r="U273">
        <f>VLOOKUP(A:A,'11月工资'!A:BA,53,0)</f>
        <v>0</v>
      </c>
      <c r="V273">
        <f>VLOOKUP(A:A,'11月工资'!A:AX,50,0)</f>
        <v>0</v>
      </c>
      <c r="W273">
        <f>VLOOKUP(A:A,'11月工资'!A:AY,51,0)</f>
        <v>0</v>
      </c>
      <c r="X273">
        <f>VLOOKUP(A:A,'11月工资'!A:AV,48,0)</f>
        <v>55000</v>
      </c>
      <c r="Y273">
        <f>VLOOKUP(A:A,'11月工资'!A:BB,54,0)</f>
        <v>9765.3700000000008</v>
      </c>
      <c r="Z273" s="12">
        <f>ROUND(5*MAX(0,(R273-S273-T273-U273-V273-W273-X273-Y273)*{0.6;2;4;5;6;7;9}%-{0;504;3384;6384;10584;17184;36384}),2)</f>
        <v>369.53</v>
      </c>
      <c r="AB273" s="78">
        <f>VLOOKUP(A:A,'11月工资'!A:BI,61,0)</f>
        <v>384.35</v>
      </c>
      <c r="AC273" s="6">
        <f t="shared" si="33"/>
        <v>0</v>
      </c>
      <c r="AD273">
        <f t="shared" si="34"/>
        <v>3537.66</v>
      </c>
      <c r="AE273">
        <f>VLOOKUP(A:A,'10月奖金'!A:AC,29,0)</f>
        <v>0</v>
      </c>
      <c r="AF273" s="6">
        <f t="shared" si="35"/>
        <v>0</v>
      </c>
      <c r="AG273">
        <f>VLOOKUP(A:A,'10月奖金'!A:AD,30,0)</f>
        <v>4550.18</v>
      </c>
      <c r="AH273" s="6">
        <f t="shared" si="36"/>
        <v>-1012.5200000000004</v>
      </c>
      <c r="AI273">
        <f>VLOOKUP(A:A,单位分配保留两位小数!B:N,13,0)</f>
        <v>3537.66</v>
      </c>
      <c r="AJ273">
        <f t="shared" si="37"/>
        <v>0</v>
      </c>
      <c r="AK273">
        <f>_xlfn.IFNA(VLOOKUP(A:A,'11月工资'!A:AQ,43,0),0)</f>
        <v>0</v>
      </c>
      <c r="AL273">
        <f t="shared" si="38"/>
        <v>0</v>
      </c>
      <c r="AM273" s="6">
        <f t="shared" si="39"/>
        <v>12317.790000000003</v>
      </c>
    </row>
    <row r="274" spans="1:39" x14ac:dyDescent="0.2">
      <c r="A274" s="7">
        <v>9000495</v>
      </c>
      <c r="B274" t="str">
        <f>VLOOKUP(A274,标准表!C:D,2,0)</f>
        <v>田阔</v>
      </c>
      <c r="C274" t="str">
        <f>VLOOKUP(A:A,标准表!C:M,11,0)</f>
        <v>热轧事业部</v>
      </c>
      <c r="D274" t="str">
        <f>VLOOKUP($A:$A,标准表!C:E,3,0)</f>
        <v>130723199111034215</v>
      </c>
      <c r="E274" t="str">
        <f>VLOOKUP(A:A,'11月工资'!A:D,4,0)</f>
        <v>6217000180032386678</v>
      </c>
      <c r="F274" t="str">
        <f>VLOOKUP(A:A,'11月工资'!A:F,6,0)</f>
        <v>专业技术人员</v>
      </c>
      <c r="G274">
        <f>VLOOKUP(A:A,标准表!C:H,6,0)</f>
        <v>0</v>
      </c>
      <c r="H274">
        <f>VLOOKUP(A:A,标准表!C:I,7,0)</f>
        <v>0</v>
      </c>
      <c r="I274">
        <f>VLOOKUP(A:A,标准表!C:J,8,0)</f>
        <v>0</v>
      </c>
      <c r="J274">
        <f>VLOOKUP($A:$A,标准表!C:G,5,0)</f>
        <v>2.15</v>
      </c>
      <c r="L274">
        <f>VLOOKUP(A:A,单位分配保留两位小数!B:I,8,0)</f>
        <v>3537.66</v>
      </c>
      <c r="M274">
        <f>_xlfn.IFNA(VLOOKUP(A:A,单位分配保留两位小数!B:J,9,0),0)</f>
        <v>0</v>
      </c>
      <c r="N274">
        <f>_xlfn.IFNA(VLOOKUP(A:A,单位分配保留两位小数!B:K,10,0),0)</f>
        <v>100</v>
      </c>
      <c r="O274">
        <f>ROUND(_xlfn.IFNA(VLOOKUP(A:A,单位分配保留两位小数!B:L,11,0),0),2)</f>
        <v>0</v>
      </c>
      <c r="Q274">
        <f t="shared" si="32"/>
        <v>3637.66</v>
      </c>
      <c r="R274">
        <f>_xlfn.IFNA(VLOOKUP(A274,'11月工资'!A:AU,47,0),0)+Q274</f>
        <v>74569.53</v>
      </c>
      <c r="S274">
        <f>VLOOKUP(A:A,'11月工资'!A:AW,49,0)</f>
        <v>0</v>
      </c>
      <c r="T274">
        <f>VLOOKUP(A:A,'11月工资'!A:AZ,52,0)</f>
        <v>11000</v>
      </c>
      <c r="U274">
        <f>VLOOKUP(A:A,'11月工资'!A:BA,53,0)</f>
        <v>0</v>
      </c>
      <c r="V274">
        <f>VLOOKUP(A:A,'11月工资'!A:AX,50,0)</f>
        <v>0</v>
      </c>
      <c r="W274">
        <f>VLOOKUP(A:A,'11月工资'!A:AY,51,0)</f>
        <v>0</v>
      </c>
      <c r="X274">
        <f>VLOOKUP(A:A,'11月工资'!A:AV,48,0)</f>
        <v>55000</v>
      </c>
      <c r="Y274">
        <f>VLOOKUP(A:A,'11月工资'!A:BB,54,0)</f>
        <v>9457.33</v>
      </c>
      <c r="Z274" s="12">
        <f>ROUND(5*MAX(0,(R274-S274-T274-U274-V274-W274-X274-Y274)*{0.6;2;4;5;6;7;9}%-{0;504;3384;6384;10584;17184;36384}),2)</f>
        <v>0</v>
      </c>
      <c r="AB274" s="78">
        <f>VLOOKUP(A:A,'11月工资'!A:BI,61,0)</f>
        <v>37.33</v>
      </c>
      <c r="AC274" s="6">
        <f t="shared" si="33"/>
        <v>0</v>
      </c>
      <c r="AD274">
        <f t="shared" si="34"/>
        <v>3637.66</v>
      </c>
      <c r="AE274">
        <f>VLOOKUP(A:A,'10月奖金'!A:AC,29,0)</f>
        <v>0</v>
      </c>
      <c r="AF274" s="6">
        <f t="shared" si="35"/>
        <v>0</v>
      </c>
      <c r="AG274">
        <f>VLOOKUP(A:A,'10月奖金'!A:AD,30,0)</f>
        <v>3800.18</v>
      </c>
      <c r="AH274" s="6">
        <f t="shared" si="36"/>
        <v>-162.51999999999998</v>
      </c>
      <c r="AI274">
        <f>VLOOKUP(A:A,单位分配保留两位小数!B:N,13,0)</f>
        <v>3637.66</v>
      </c>
      <c r="AJ274">
        <f t="shared" si="37"/>
        <v>0</v>
      </c>
      <c r="AK274">
        <f>_xlfn.IFNA(VLOOKUP(A:A,'11月工资'!A:AQ,43,0),0)</f>
        <v>0</v>
      </c>
      <c r="AL274">
        <f t="shared" si="38"/>
        <v>0</v>
      </c>
      <c r="AM274" s="6">
        <f t="shared" si="39"/>
        <v>-887.80000000000109</v>
      </c>
    </row>
    <row r="275" spans="1:39" x14ac:dyDescent="0.2">
      <c r="A275" s="7">
        <v>9000496</v>
      </c>
      <c r="B275" t="str">
        <f>VLOOKUP(A275,标准表!C:D,2,0)</f>
        <v>张宏伟</v>
      </c>
      <c r="C275" t="str">
        <f>VLOOKUP(A:A,标准表!C:M,11,0)</f>
        <v>冷轧事业部</v>
      </c>
      <c r="D275" t="str">
        <f>VLOOKUP($A:$A,标准表!C:E,3,0)</f>
        <v>130202198003020015</v>
      </c>
      <c r="E275" t="str">
        <f>VLOOKUP(A:A,'11月工资'!A:D,4,0)</f>
        <v>6217000180035705338</v>
      </c>
      <c r="F275" t="str">
        <f>VLOOKUP(A:A,'11月工资'!A:F,6,0)</f>
        <v>专业技术人员</v>
      </c>
      <c r="G275">
        <f>VLOOKUP(A:A,标准表!C:H,6,0)</f>
        <v>0</v>
      </c>
      <c r="H275">
        <f>VLOOKUP(A:A,标准表!C:I,7,0)</f>
        <v>0</v>
      </c>
      <c r="I275">
        <f>VLOOKUP(A:A,标准表!C:J,8,0)</f>
        <v>0</v>
      </c>
      <c r="J275">
        <f>VLOOKUP($A:$A,标准表!C:G,5,0)</f>
        <v>3.05</v>
      </c>
      <c r="L275">
        <f>VLOOKUP(A:A,单位分配保留两位小数!B:I,8,0)</f>
        <v>5174.7</v>
      </c>
      <c r="M275">
        <f>_xlfn.IFNA(VLOOKUP(A:A,单位分配保留两位小数!B:J,9,0),0)</f>
        <v>0</v>
      </c>
      <c r="N275">
        <f>_xlfn.IFNA(VLOOKUP(A:A,单位分配保留两位小数!B:K,10,0),0)</f>
        <v>0</v>
      </c>
      <c r="O275">
        <f>ROUND(_xlfn.IFNA(VLOOKUP(A:A,单位分配保留两位小数!B:L,11,0),0),2)</f>
        <v>0</v>
      </c>
      <c r="Q275">
        <f t="shared" si="32"/>
        <v>5174.7</v>
      </c>
      <c r="R275">
        <f>_xlfn.IFNA(VLOOKUP(A275,'11月工资'!A:AU,47,0),0)+Q275</f>
        <v>92787.819999999992</v>
      </c>
      <c r="S275">
        <f>VLOOKUP(A:A,'11月工资'!A:AW,49,0)</f>
        <v>11000</v>
      </c>
      <c r="T275">
        <f>VLOOKUP(A:A,'11月工资'!A:AZ,52,0)</f>
        <v>11000</v>
      </c>
      <c r="U275">
        <f>VLOOKUP(A:A,'11月工资'!A:BA,53,0)</f>
        <v>0</v>
      </c>
      <c r="V275">
        <f>VLOOKUP(A:A,'11月工资'!A:AX,50,0)</f>
        <v>22000</v>
      </c>
      <c r="W275">
        <f>VLOOKUP(A:A,'11月工资'!A:AY,51,0)</f>
        <v>0</v>
      </c>
      <c r="X275">
        <f>VLOOKUP(A:A,'11月工资'!A:AV,48,0)</f>
        <v>55000</v>
      </c>
      <c r="Y275">
        <f>VLOOKUP(A:A,'11月工资'!A:BB,54,0)</f>
        <v>11589.86</v>
      </c>
      <c r="Z275" s="12">
        <f>ROUND(5*MAX(0,(R275-S275-T275-U275-V275-W275-X275-Y275)*{0.6;2;4;5;6;7;9}%-{0;504;3384;6384;10584;17184;36384}),2)</f>
        <v>0</v>
      </c>
      <c r="AB275" s="78">
        <f>VLOOKUP(A:A,'11月工资'!A:BI,61,0)</f>
        <v>0</v>
      </c>
      <c r="AC275" s="6">
        <f t="shared" si="33"/>
        <v>0</v>
      </c>
      <c r="AD275">
        <f t="shared" si="34"/>
        <v>5174.7</v>
      </c>
      <c r="AE275">
        <f>VLOOKUP(A:A,'10月奖金'!A:AC,29,0)</f>
        <v>0</v>
      </c>
      <c r="AF275" s="6">
        <f t="shared" si="35"/>
        <v>0</v>
      </c>
      <c r="AG275">
        <f>VLOOKUP(A:A,'10月奖金'!A:AD,30,0)</f>
        <v>5184.9999999999982</v>
      </c>
      <c r="AH275" s="6">
        <f t="shared" si="36"/>
        <v>-10.299999999998363</v>
      </c>
      <c r="AI275">
        <f>VLOOKUP(A:A,单位分配保留两位小数!B:N,13,0)</f>
        <v>5174.7</v>
      </c>
      <c r="AJ275">
        <f t="shared" si="37"/>
        <v>0</v>
      </c>
      <c r="AK275">
        <f>_xlfn.IFNA(VLOOKUP(A:A,'11月工资'!A:AQ,43,0),0)</f>
        <v>0</v>
      </c>
      <c r="AL275">
        <f t="shared" si="38"/>
        <v>0</v>
      </c>
      <c r="AM275" s="6">
        <f t="shared" si="39"/>
        <v>-17802.040000000008</v>
      </c>
    </row>
    <row r="276" spans="1:39" x14ac:dyDescent="0.2">
      <c r="A276" s="7">
        <v>9000497</v>
      </c>
      <c r="B276" t="str">
        <f>VLOOKUP(A276,标准表!C:D,2,0)</f>
        <v>卢英杰</v>
      </c>
      <c r="C276" t="str">
        <f>VLOOKUP(A:A,标准表!C:M,11,0)</f>
        <v>冷轧事业部</v>
      </c>
      <c r="D276" t="str">
        <f>VLOOKUP($A:$A,标准表!C:E,3,0)</f>
        <v>130203197907025179</v>
      </c>
      <c r="E276" t="str">
        <f>VLOOKUP(A:A,'11月工资'!A:D,4,0)</f>
        <v>6217000180024742946</v>
      </c>
      <c r="F276" t="str">
        <f>VLOOKUP(A:A,'11月工资'!A:F,6,0)</f>
        <v>经营管理-其他</v>
      </c>
      <c r="G276">
        <f>VLOOKUP(A:A,标准表!C:H,6,0)</f>
        <v>0</v>
      </c>
      <c r="H276">
        <f>VLOOKUP(A:A,标准表!C:I,7,0)</f>
        <v>0</v>
      </c>
      <c r="I276">
        <f>VLOOKUP(A:A,标准表!C:J,8,0)</f>
        <v>0</v>
      </c>
      <c r="J276">
        <f>VLOOKUP($A:$A,标准表!C:G,5,0)</f>
        <v>3.6</v>
      </c>
      <c r="L276">
        <f>VLOOKUP(A:A,单位分配保留两位小数!B:I,8,0)</f>
        <v>6107.85</v>
      </c>
      <c r="M276">
        <f>_xlfn.IFNA(VLOOKUP(A:A,单位分配保留两位小数!B:J,9,0),0)</f>
        <v>0</v>
      </c>
      <c r="N276">
        <f>_xlfn.IFNA(VLOOKUP(A:A,单位分配保留两位小数!B:K,10,0),0)</f>
        <v>0</v>
      </c>
      <c r="O276">
        <f>ROUND(_xlfn.IFNA(VLOOKUP(A:A,单位分配保留两位小数!B:L,11,0),0),2)</f>
        <v>0</v>
      </c>
      <c r="Q276">
        <f t="shared" si="32"/>
        <v>6107.85</v>
      </c>
      <c r="R276">
        <f>_xlfn.IFNA(VLOOKUP(A276,'11月工资'!A:AU,47,0),0)+Q276</f>
        <v>106149.86</v>
      </c>
      <c r="S276">
        <f>VLOOKUP(A:A,'11月工资'!A:AW,49,0)</f>
        <v>5500</v>
      </c>
      <c r="T276">
        <f>VLOOKUP(A:A,'11月工资'!A:AZ,52,0)</f>
        <v>11000</v>
      </c>
      <c r="U276">
        <f>VLOOKUP(A:A,'11月工资'!A:BA,53,0)</f>
        <v>0</v>
      </c>
      <c r="V276">
        <f>VLOOKUP(A:A,'11月工资'!A:AX,50,0)</f>
        <v>11000</v>
      </c>
      <c r="W276">
        <f>VLOOKUP(A:A,'11月工资'!A:AY,51,0)</f>
        <v>0</v>
      </c>
      <c r="X276">
        <f>VLOOKUP(A:A,'11月工资'!A:AV,48,0)</f>
        <v>55000</v>
      </c>
      <c r="Y276">
        <f>VLOOKUP(A:A,'11月工资'!A:BB,54,0)</f>
        <v>17966.919999999998</v>
      </c>
      <c r="Z276" s="12">
        <f>ROUND(5*MAX(0,(R276-S276-T276-U276-V276-W276-X276-Y276)*{0.6;2;4;5;6;7;9}%-{0;504;3384;6384;10584;17184;36384}),2)</f>
        <v>170.49</v>
      </c>
      <c r="AB276" s="78">
        <f>VLOOKUP(A:A,'11月工资'!A:BI,61,0)</f>
        <v>153.85</v>
      </c>
      <c r="AC276" s="6">
        <f t="shared" si="33"/>
        <v>16.64</v>
      </c>
      <c r="AD276">
        <f t="shared" si="34"/>
        <v>6091.21</v>
      </c>
      <c r="AE276">
        <f>VLOOKUP(A:A,'10月奖金'!A:AC,29,0)</f>
        <v>21.68</v>
      </c>
      <c r="AF276" s="6">
        <f t="shared" si="35"/>
        <v>-5.0399999999999991</v>
      </c>
      <c r="AG276">
        <f>VLOOKUP(A:A,'10月奖金'!A:AD,30,0)</f>
        <v>6098.3199999999979</v>
      </c>
      <c r="AH276" s="6">
        <f t="shared" si="36"/>
        <v>-7.1099999999978536</v>
      </c>
      <c r="AI276">
        <f>VLOOKUP(A:A,单位分配保留两位小数!B:N,13,0)</f>
        <v>6107.85</v>
      </c>
      <c r="AJ276">
        <f t="shared" si="37"/>
        <v>0</v>
      </c>
      <c r="AK276">
        <f>_xlfn.IFNA(VLOOKUP(A:A,'11月工资'!A:AQ,43,0),0)</f>
        <v>0</v>
      </c>
      <c r="AL276">
        <f t="shared" si="38"/>
        <v>16.64</v>
      </c>
      <c r="AM276" s="6">
        <f t="shared" si="39"/>
        <v>5682.9400000000023</v>
      </c>
    </row>
    <row r="277" spans="1:39" x14ac:dyDescent="0.2">
      <c r="A277" s="7">
        <v>9000498</v>
      </c>
      <c r="B277" t="str">
        <f>VLOOKUP(A277,标准表!C:D,2,0)</f>
        <v>郭松岭</v>
      </c>
      <c r="C277" t="str">
        <f>VLOOKUP(A:A,标准表!C:M,11,0)</f>
        <v>冷轧事业部</v>
      </c>
      <c r="D277" t="str">
        <f>VLOOKUP($A:$A,标准表!C:E,3,0)</f>
        <v>130223198604143717</v>
      </c>
      <c r="E277" t="str">
        <f>VLOOKUP(A:A,'11月工资'!A:D,4,0)</f>
        <v>6217000180019095763</v>
      </c>
      <c r="F277" t="str">
        <f>VLOOKUP(A:A,'11月工资'!A:F,6,0)</f>
        <v>专业技术人员</v>
      </c>
      <c r="G277">
        <f>VLOOKUP(A:A,标准表!C:H,6,0)</f>
        <v>0</v>
      </c>
      <c r="H277">
        <f>VLOOKUP(A:A,标准表!C:I,7,0)</f>
        <v>0</v>
      </c>
      <c r="I277">
        <f>VLOOKUP(A:A,标准表!C:J,8,0)</f>
        <v>0</v>
      </c>
      <c r="J277">
        <f>VLOOKUP($A:$A,标准表!C:G,5,0)</f>
        <v>2.15</v>
      </c>
      <c r="L277">
        <f>VLOOKUP(A:A,单位分配保留两位小数!B:I,8,0)</f>
        <v>3647.74</v>
      </c>
      <c r="M277">
        <f>_xlfn.IFNA(VLOOKUP(A:A,单位分配保留两位小数!B:J,9,0),0)</f>
        <v>0</v>
      </c>
      <c r="N277">
        <f>_xlfn.IFNA(VLOOKUP(A:A,单位分配保留两位小数!B:K,10,0),0)</f>
        <v>0</v>
      </c>
      <c r="O277">
        <f>ROUND(_xlfn.IFNA(VLOOKUP(A:A,单位分配保留两位小数!B:L,11,0),0),2)</f>
        <v>0</v>
      </c>
      <c r="Q277">
        <f t="shared" si="32"/>
        <v>3647.74</v>
      </c>
      <c r="R277">
        <f>_xlfn.IFNA(VLOOKUP(A277,'11月工资'!A:AU,47,0),0)+Q277</f>
        <v>73336.828000000009</v>
      </c>
      <c r="S277">
        <f>VLOOKUP(A:A,'11月工资'!A:AW,49,0)</f>
        <v>11000</v>
      </c>
      <c r="T277">
        <f>VLOOKUP(A:A,'11月工资'!A:AZ,52,0)</f>
        <v>11000</v>
      </c>
      <c r="U277">
        <f>VLOOKUP(A:A,'11月工资'!A:BA,53,0)</f>
        <v>0</v>
      </c>
      <c r="V277">
        <f>VLOOKUP(A:A,'11月工资'!A:AX,50,0)</f>
        <v>0</v>
      </c>
      <c r="W277">
        <f>VLOOKUP(A:A,'11月工资'!A:AY,51,0)</f>
        <v>0</v>
      </c>
      <c r="X277">
        <f>VLOOKUP(A:A,'11月工资'!A:AV,48,0)</f>
        <v>55000</v>
      </c>
      <c r="Y277">
        <f>VLOOKUP(A:A,'11月工资'!A:BB,54,0)</f>
        <v>9447.56</v>
      </c>
      <c r="Z277" s="12">
        <f>ROUND(5*MAX(0,(R277-S277-T277-U277-V277-W277-X277-Y277)*{0.6;2;4;5;6;7;9}%-{0;504;3384;6384;10584;17184;36384}),2)</f>
        <v>0</v>
      </c>
      <c r="AB277" s="78">
        <f>VLOOKUP(A:A,'11月工资'!A:BI,61,0)</f>
        <v>0</v>
      </c>
      <c r="AC277" s="6">
        <f t="shared" si="33"/>
        <v>0</v>
      </c>
      <c r="AD277">
        <f t="shared" si="34"/>
        <v>3647.74</v>
      </c>
      <c r="AE277">
        <f>VLOOKUP(A:A,'10月奖金'!A:AC,29,0)</f>
        <v>0</v>
      </c>
      <c r="AF277" s="6">
        <f t="shared" si="35"/>
        <v>0</v>
      </c>
      <c r="AG277">
        <f>VLOOKUP(A:A,'10月奖金'!A:AD,30,0)</f>
        <v>3654.9999999999991</v>
      </c>
      <c r="AH277" s="6">
        <f t="shared" si="36"/>
        <v>-7.2599999999993088</v>
      </c>
      <c r="AI277">
        <f>VLOOKUP(A:A,单位分配保留两位小数!B:N,13,0)</f>
        <v>3647.74</v>
      </c>
      <c r="AJ277">
        <f t="shared" si="37"/>
        <v>0</v>
      </c>
      <c r="AK277">
        <f>_xlfn.IFNA(VLOOKUP(A:A,'11月工资'!A:AQ,43,0),0)</f>
        <v>0</v>
      </c>
      <c r="AL277">
        <f t="shared" si="38"/>
        <v>0</v>
      </c>
      <c r="AM277" s="6">
        <f t="shared" si="39"/>
        <v>-13110.731999999991</v>
      </c>
    </row>
    <row r="278" spans="1:39" x14ac:dyDescent="0.2">
      <c r="A278" s="7">
        <v>9000499</v>
      </c>
      <c r="B278" t="str">
        <f>VLOOKUP(A278,标准表!C:D,2,0)</f>
        <v>王琛</v>
      </c>
      <c r="C278" t="str">
        <f>VLOOKUP(A:A,标准表!C:M,11,0)</f>
        <v>冷轧事业部</v>
      </c>
      <c r="D278" t="str">
        <f>VLOOKUP($A:$A,标准表!C:E,3,0)</f>
        <v>130203198004040030</v>
      </c>
      <c r="E278" t="str">
        <f>VLOOKUP(A:A,'11月工资'!A:D,4,0)</f>
        <v>6217000180031735552</v>
      </c>
      <c r="F278" t="str">
        <f>VLOOKUP(A:A,'11月工资'!A:F,6,0)</f>
        <v>经营管理-其他</v>
      </c>
      <c r="G278">
        <f>VLOOKUP(A:A,标准表!C:H,6,0)</f>
        <v>0</v>
      </c>
      <c r="H278">
        <f>VLOOKUP(A:A,标准表!C:I,7,0)</f>
        <v>0</v>
      </c>
      <c r="I278">
        <f>VLOOKUP(A:A,标准表!C:J,8,0)</f>
        <v>7253</v>
      </c>
      <c r="J278">
        <f>VLOOKUP($A:$A,标准表!C:G,5,0)</f>
        <v>0</v>
      </c>
      <c r="L278">
        <f>VLOOKUP(A:A,单位分配保留两位小数!B:I,8,0)</f>
        <v>7177.57</v>
      </c>
      <c r="M278">
        <f>_xlfn.IFNA(VLOOKUP(A:A,单位分配保留两位小数!B:J,9,0),0)</f>
        <v>0</v>
      </c>
      <c r="N278">
        <f>_xlfn.IFNA(VLOOKUP(A:A,单位分配保留两位小数!B:K,10,0),0)</f>
        <v>0</v>
      </c>
      <c r="O278">
        <f>ROUND(_xlfn.IFNA(VLOOKUP(A:A,单位分配保留两位小数!B:L,11,0),0),2)</f>
        <v>0</v>
      </c>
      <c r="Q278">
        <f t="shared" si="32"/>
        <v>7177.57</v>
      </c>
      <c r="R278">
        <f>_xlfn.IFNA(VLOOKUP(A278,'11月工资'!A:AU,47,0),0)+Q278</f>
        <v>126347.88</v>
      </c>
      <c r="S278">
        <f>VLOOKUP(A:A,'11月工资'!A:AW,49,0)</f>
        <v>0</v>
      </c>
      <c r="T278">
        <f>VLOOKUP(A:A,'11月工资'!A:AZ,52,0)</f>
        <v>0</v>
      </c>
      <c r="U278">
        <f>VLOOKUP(A:A,'11月工资'!A:BA,53,0)</f>
        <v>0</v>
      </c>
      <c r="V278">
        <f>VLOOKUP(A:A,'11月工资'!A:AX,50,0)</f>
        <v>0</v>
      </c>
      <c r="W278">
        <f>VLOOKUP(A:A,'11月工资'!A:AY,51,0)</f>
        <v>0</v>
      </c>
      <c r="X278">
        <f>VLOOKUP(A:A,'11月工资'!A:AV,48,0)</f>
        <v>55000</v>
      </c>
      <c r="Y278">
        <f>VLOOKUP(A:A,'11月工资'!A:BB,54,0)</f>
        <v>24103.08</v>
      </c>
      <c r="Z278" s="12">
        <f>ROUND(5*MAX(0,(R278-S278-T278-U278-V278-W278-X278-Y278)*{0.6;2;4;5;6;7;9}%-{0;504;3384;6384;10584;17184;36384}),2)</f>
        <v>2204.48</v>
      </c>
      <c r="AB278" s="78">
        <f>VLOOKUP(A:A,'11月工资'!A:BI,61,0)</f>
        <v>1776.68</v>
      </c>
      <c r="AC278" s="6">
        <f t="shared" si="33"/>
        <v>427.8</v>
      </c>
      <c r="AD278">
        <f t="shared" si="34"/>
        <v>6749.7699999999995</v>
      </c>
      <c r="AE278">
        <f>VLOOKUP(A:A,'10月奖金'!A:AC,29,0)</f>
        <v>493.87</v>
      </c>
      <c r="AF278" s="6">
        <f t="shared" si="35"/>
        <v>-66.069999999999993</v>
      </c>
      <c r="AG278">
        <f>VLOOKUP(A:A,'10月奖金'!A:AD,30,0)</f>
        <v>6686.6</v>
      </c>
      <c r="AH278" s="6">
        <f t="shared" si="36"/>
        <v>63.169999999999163</v>
      </c>
      <c r="AI278">
        <f>VLOOKUP(A:A,单位分配保留两位小数!B:N,13,0)</f>
        <v>7177.57</v>
      </c>
      <c r="AJ278">
        <f t="shared" si="37"/>
        <v>0</v>
      </c>
      <c r="AK278">
        <f>_xlfn.IFNA(VLOOKUP(A:A,'11月工资'!A:AQ,43,0),0)</f>
        <v>0</v>
      </c>
      <c r="AL278">
        <f t="shared" si="38"/>
        <v>427.8</v>
      </c>
      <c r="AM278" s="6">
        <f t="shared" si="39"/>
        <v>47244.800000000003</v>
      </c>
    </row>
    <row r="279" spans="1:39" x14ac:dyDescent="0.2">
      <c r="A279" s="7">
        <v>9000500</v>
      </c>
      <c r="B279" t="str">
        <f>VLOOKUP(A279,标准表!C:D,2,0)</f>
        <v>李浩</v>
      </c>
      <c r="C279" t="str">
        <f>VLOOKUP(A:A,标准表!C:M,11,0)</f>
        <v>冷轧事业部</v>
      </c>
      <c r="D279" t="str">
        <f>VLOOKUP($A:$A,标准表!C:E,3,0)</f>
        <v>13062219860214501X</v>
      </c>
      <c r="E279" t="str">
        <f>VLOOKUP(A:A,'11月工资'!A:D,4,0)</f>
        <v>6217000180024746376</v>
      </c>
      <c r="F279" t="str">
        <f>VLOOKUP(A:A,'11月工资'!A:F,6,0)</f>
        <v>专业技术人员</v>
      </c>
      <c r="G279">
        <f>VLOOKUP(A:A,标准表!C:H,6,0)</f>
        <v>0</v>
      </c>
      <c r="H279">
        <f>VLOOKUP(A:A,标准表!C:I,7,0)</f>
        <v>0</v>
      </c>
      <c r="I279">
        <f>VLOOKUP(A:A,标准表!C:J,8,0)</f>
        <v>0</v>
      </c>
      <c r="J279">
        <f>VLOOKUP($A:$A,标准表!C:G,5,0)</f>
        <v>2.15</v>
      </c>
      <c r="L279">
        <f>VLOOKUP(A:A,单位分配保留两位小数!B:I,8,0)</f>
        <v>3647.74</v>
      </c>
      <c r="M279">
        <f>_xlfn.IFNA(VLOOKUP(A:A,单位分配保留两位小数!B:J,9,0),0)</f>
        <v>0</v>
      </c>
      <c r="N279">
        <f>_xlfn.IFNA(VLOOKUP(A:A,单位分配保留两位小数!B:K,10,0),0)</f>
        <v>0</v>
      </c>
      <c r="O279">
        <f>ROUND(_xlfn.IFNA(VLOOKUP(A:A,单位分配保留两位小数!B:L,11,0),0),2)</f>
        <v>0</v>
      </c>
      <c r="Q279">
        <f t="shared" si="32"/>
        <v>3647.74</v>
      </c>
      <c r="R279">
        <f>_xlfn.IFNA(VLOOKUP(A279,'11月工资'!A:AU,47,0),0)+Q279</f>
        <v>79115.180000000008</v>
      </c>
      <c r="S279">
        <f>VLOOKUP(A:A,'11月工资'!A:AW,49,0)</f>
        <v>0</v>
      </c>
      <c r="T279">
        <f>VLOOKUP(A:A,'11月工资'!A:AZ,52,0)</f>
        <v>0</v>
      </c>
      <c r="U279">
        <f>VLOOKUP(A:A,'11月工资'!A:BA,53,0)</f>
        <v>0</v>
      </c>
      <c r="V279">
        <f>VLOOKUP(A:A,'11月工资'!A:AX,50,0)</f>
        <v>11000</v>
      </c>
      <c r="W279">
        <f>VLOOKUP(A:A,'11月工资'!A:AY,51,0)</f>
        <v>0</v>
      </c>
      <c r="X279">
        <f>VLOOKUP(A:A,'11月工资'!A:AV,48,0)</f>
        <v>55000</v>
      </c>
      <c r="Y279">
        <f>VLOOKUP(A:A,'11月工资'!A:BB,54,0)</f>
        <v>10803.92</v>
      </c>
      <c r="Z279" s="12">
        <f>ROUND(5*MAX(0,(R279-S279-T279-U279-V279-W279-X279-Y279)*{0.6;2;4;5;6;7;9}%-{0;504;3384;6384;10584;17184;36384}),2)</f>
        <v>69.34</v>
      </c>
      <c r="AB279" s="78">
        <f>VLOOKUP(A:A,'11月工资'!A:BI,61,0)</f>
        <v>364.99</v>
      </c>
      <c r="AC279" s="6">
        <f t="shared" si="33"/>
        <v>0</v>
      </c>
      <c r="AD279">
        <f t="shared" si="34"/>
        <v>3647.74</v>
      </c>
      <c r="AE279">
        <f>VLOOKUP(A:A,'10月奖金'!A:AC,29,0)</f>
        <v>25.96</v>
      </c>
      <c r="AF279" s="6">
        <f t="shared" si="35"/>
        <v>-25.96</v>
      </c>
      <c r="AG279">
        <f>VLOOKUP(A:A,'10月奖金'!A:AD,30,0)</f>
        <v>3629.0399999999991</v>
      </c>
      <c r="AH279" s="6">
        <f t="shared" si="36"/>
        <v>18.700000000000728</v>
      </c>
      <c r="AI279">
        <f>VLOOKUP(A:A,单位分配保留两位小数!B:N,13,0)</f>
        <v>3647.74</v>
      </c>
      <c r="AJ279">
        <f t="shared" si="37"/>
        <v>0</v>
      </c>
      <c r="AK279">
        <f>_xlfn.IFNA(VLOOKUP(A:A,'11月工资'!A:AQ,43,0),0)</f>
        <v>0</v>
      </c>
      <c r="AL279">
        <f t="shared" si="38"/>
        <v>0</v>
      </c>
      <c r="AM279" s="6">
        <f t="shared" si="39"/>
        <v>2311.2600000000075</v>
      </c>
    </row>
    <row r="280" spans="1:39" x14ac:dyDescent="0.2">
      <c r="A280" s="7">
        <v>9000501</v>
      </c>
      <c r="B280" t="str">
        <f>VLOOKUP(A280,标准表!C:D,2,0)</f>
        <v>王刚</v>
      </c>
      <c r="C280" t="str">
        <f>VLOOKUP(A:A,标准表!C:M,11,0)</f>
        <v>冷轧事业部</v>
      </c>
      <c r="D280" t="str">
        <f>VLOOKUP($A:$A,标准表!C:E,3,0)</f>
        <v>130222197903271419</v>
      </c>
      <c r="E280" t="str">
        <f>VLOOKUP(A:A,'11月工资'!A:D,4,0)</f>
        <v>6217000180031735024</v>
      </c>
      <c r="F280" t="str">
        <f>VLOOKUP(A:A,'11月工资'!A:F,6,0)</f>
        <v>经营管理-其他</v>
      </c>
      <c r="G280">
        <f>VLOOKUP(A:A,标准表!C:H,6,0)</f>
        <v>0</v>
      </c>
      <c r="H280">
        <f>VLOOKUP(A:A,标准表!C:I,7,0)</f>
        <v>0</v>
      </c>
      <c r="I280">
        <f>VLOOKUP(A:A,标准表!C:J,8,0)</f>
        <v>0</v>
      </c>
      <c r="J280">
        <f>VLOOKUP($A:$A,标准表!C:G,5,0)</f>
        <v>3.6</v>
      </c>
      <c r="L280">
        <f>VLOOKUP(A:A,单位分配保留两位小数!B:I,8,0)</f>
        <v>6107.85</v>
      </c>
      <c r="M280">
        <f>_xlfn.IFNA(VLOOKUP(A:A,单位分配保留两位小数!B:J,9,0),0)</f>
        <v>0</v>
      </c>
      <c r="N280">
        <f>_xlfn.IFNA(VLOOKUP(A:A,单位分配保留两位小数!B:K,10,0),0)</f>
        <v>0</v>
      </c>
      <c r="O280">
        <f>ROUND(_xlfn.IFNA(VLOOKUP(A:A,单位分配保留两位小数!B:L,11,0),0),2)</f>
        <v>0</v>
      </c>
      <c r="Q280">
        <f t="shared" si="32"/>
        <v>6107.85</v>
      </c>
      <c r="R280">
        <f>_xlfn.IFNA(VLOOKUP(A280,'11月工资'!A:AU,47,0),0)+Q280</f>
        <v>105602.5</v>
      </c>
      <c r="S280">
        <f>VLOOKUP(A:A,'11月工资'!A:AW,49,0)</f>
        <v>5500</v>
      </c>
      <c r="T280">
        <f>VLOOKUP(A:A,'11月工资'!A:AZ,52,0)</f>
        <v>0</v>
      </c>
      <c r="U280">
        <f>VLOOKUP(A:A,'11月工资'!A:BA,53,0)</f>
        <v>0</v>
      </c>
      <c r="V280">
        <f>VLOOKUP(A:A,'11月工资'!A:AX,50,0)</f>
        <v>11000</v>
      </c>
      <c r="W280">
        <f>VLOOKUP(A:A,'11月工资'!A:AY,51,0)</f>
        <v>0</v>
      </c>
      <c r="X280">
        <f>VLOOKUP(A:A,'11月工资'!A:AV,48,0)</f>
        <v>55000</v>
      </c>
      <c r="Y280">
        <f>VLOOKUP(A:A,'11月工资'!A:BB,54,0)</f>
        <v>17397.11</v>
      </c>
      <c r="Z280" s="12">
        <f>ROUND(5*MAX(0,(R280-S280-T280-U280-V280-W280-X280-Y280)*{0.6;2;4;5;6;7;9}%-{0;504;3384;6384;10584;17184;36384}),2)</f>
        <v>501.16</v>
      </c>
      <c r="AB280" s="78">
        <f>VLOOKUP(A:A,'11月工资'!A:BI,61,0)</f>
        <v>454.52</v>
      </c>
      <c r="AC280" s="6">
        <f t="shared" si="33"/>
        <v>46.64</v>
      </c>
      <c r="AD280">
        <f t="shared" si="34"/>
        <v>6061.21</v>
      </c>
      <c r="AE280">
        <f>VLOOKUP(A:A,'10月奖金'!A:AC,29,0)</f>
        <v>48.59</v>
      </c>
      <c r="AF280" s="6">
        <f t="shared" si="35"/>
        <v>-1.9500000000000028</v>
      </c>
      <c r="AG280">
        <f>VLOOKUP(A:A,'10月奖金'!A:AD,30,0)</f>
        <v>6071.409999999998</v>
      </c>
      <c r="AH280" s="6">
        <f t="shared" si="36"/>
        <v>-10.199999999997999</v>
      </c>
      <c r="AI280">
        <f>VLOOKUP(A:A,单位分配保留两位小数!B:N,13,0)</f>
        <v>6107.85</v>
      </c>
      <c r="AJ280">
        <f t="shared" si="37"/>
        <v>0</v>
      </c>
      <c r="AK280">
        <f>_xlfn.IFNA(VLOOKUP(A:A,'11月工资'!A:AQ,43,0),0)</f>
        <v>0</v>
      </c>
      <c r="AL280">
        <f t="shared" si="38"/>
        <v>46.64</v>
      </c>
      <c r="AM280" s="6">
        <f t="shared" si="39"/>
        <v>16705.39</v>
      </c>
    </row>
    <row r="281" spans="1:39" x14ac:dyDescent="0.2">
      <c r="A281" s="7">
        <v>9000502</v>
      </c>
      <c r="B281" t="str">
        <f>VLOOKUP(A281,标准表!C:D,2,0)</f>
        <v>陈乔威</v>
      </c>
      <c r="C281" t="str">
        <f>VLOOKUP(A:A,标准表!C:M,11,0)</f>
        <v>冷轧事业部</v>
      </c>
      <c r="D281" t="str">
        <f>VLOOKUP($A:$A,标准表!C:E,3,0)</f>
        <v>130203198108103315</v>
      </c>
      <c r="E281" t="str">
        <f>VLOOKUP(A:A,'11月工资'!A:D,4,0)</f>
        <v>6217000180031735560</v>
      </c>
      <c r="F281" t="str">
        <f>VLOOKUP(A:A,'11月工资'!A:F,6,0)</f>
        <v>专业技术人员</v>
      </c>
      <c r="G281">
        <f>VLOOKUP(A:A,标准表!C:H,6,0)</f>
        <v>0</v>
      </c>
      <c r="H281">
        <f>VLOOKUP(A:A,标准表!C:I,7,0)</f>
        <v>0</v>
      </c>
      <c r="I281">
        <f>VLOOKUP(A:A,标准表!C:J,8,0)</f>
        <v>0</v>
      </c>
      <c r="J281">
        <f>VLOOKUP($A:$A,标准表!C:G,5,0)</f>
        <v>3.05</v>
      </c>
      <c r="L281">
        <f>VLOOKUP(A:A,单位分配保留两位小数!B:I,8,0)</f>
        <v>5174.7</v>
      </c>
      <c r="M281">
        <f>_xlfn.IFNA(VLOOKUP(A:A,单位分配保留两位小数!B:J,9,0),0)</f>
        <v>0</v>
      </c>
      <c r="N281">
        <f>_xlfn.IFNA(VLOOKUP(A:A,单位分配保留两位小数!B:K,10,0),0)</f>
        <v>0</v>
      </c>
      <c r="O281">
        <f>ROUND(_xlfn.IFNA(VLOOKUP(A:A,单位分配保留两位小数!B:L,11,0),0),2)</f>
        <v>0</v>
      </c>
      <c r="Q281">
        <f t="shared" si="32"/>
        <v>5174.7</v>
      </c>
      <c r="R281">
        <f>_xlfn.IFNA(VLOOKUP(A281,'11月工资'!A:AU,47,0),0)+Q281</f>
        <v>93472.06</v>
      </c>
      <c r="S281">
        <f>VLOOKUP(A:A,'11月工资'!A:AW,49,0)</f>
        <v>0</v>
      </c>
      <c r="T281">
        <f>VLOOKUP(A:A,'11月工资'!A:AZ,52,0)</f>
        <v>0</v>
      </c>
      <c r="U281">
        <f>VLOOKUP(A:A,'11月工资'!A:BA,53,0)</f>
        <v>0</v>
      </c>
      <c r="V281">
        <f>VLOOKUP(A:A,'11月工资'!A:AX,50,0)</f>
        <v>0</v>
      </c>
      <c r="W281">
        <f>VLOOKUP(A:A,'11月工资'!A:AY,51,0)</f>
        <v>0</v>
      </c>
      <c r="X281">
        <f>VLOOKUP(A:A,'11月工资'!A:AV,48,0)</f>
        <v>55000</v>
      </c>
      <c r="Y281">
        <f>VLOOKUP(A:A,'11月工资'!A:BB,54,0)</f>
        <v>11348.5</v>
      </c>
      <c r="Z281" s="12">
        <f>ROUND(5*MAX(0,(R281-S281-T281-U281-V281-W281-X281-Y281)*{0.6;2;4;5;6;7;9}%-{0;504;3384;6384;10584;17184;36384}),2)</f>
        <v>813.71</v>
      </c>
      <c r="AB281" s="78">
        <f>VLOOKUP(A:A,'11月工资'!A:BI,61,0)</f>
        <v>743.46</v>
      </c>
      <c r="AC281" s="6">
        <f t="shared" si="33"/>
        <v>70.25</v>
      </c>
      <c r="AD281">
        <f t="shared" si="34"/>
        <v>5104.45</v>
      </c>
      <c r="AE281">
        <f>VLOOKUP(A:A,'10月奖金'!A:AC,29,0)</f>
        <v>64.72</v>
      </c>
      <c r="AF281" s="6">
        <f t="shared" si="35"/>
        <v>5.5300000000000011</v>
      </c>
      <c r="AG281">
        <f>VLOOKUP(A:A,'10月奖金'!A:AD,30,0)</f>
        <v>5120.2799999999979</v>
      </c>
      <c r="AH281" s="6">
        <f t="shared" si="36"/>
        <v>-15.829999999998108</v>
      </c>
      <c r="AI281">
        <f>VLOOKUP(A:A,单位分配保留两位小数!B:N,13,0)</f>
        <v>5174.7</v>
      </c>
      <c r="AJ281">
        <f t="shared" si="37"/>
        <v>0</v>
      </c>
      <c r="AK281">
        <f>_xlfn.IFNA(VLOOKUP(A:A,'11月工资'!A:AQ,43,0),0)</f>
        <v>0</v>
      </c>
      <c r="AL281">
        <f t="shared" si="38"/>
        <v>70.25</v>
      </c>
      <c r="AM281" s="6">
        <f t="shared" si="39"/>
        <v>27123.559999999998</v>
      </c>
    </row>
    <row r="282" spans="1:39" x14ac:dyDescent="0.2">
      <c r="A282" s="7">
        <v>9000503</v>
      </c>
      <c r="B282" t="str">
        <f>VLOOKUP(A282,标准表!C:D,2,0)</f>
        <v>翟赞</v>
      </c>
      <c r="C282" t="str">
        <f>VLOOKUP(A:A,标准表!C:M,11,0)</f>
        <v>冷轧事业部</v>
      </c>
      <c r="D282" t="str">
        <f>VLOOKUP($A:$A,标准表!C:E,3,0)</f>
        <v>13230119790613161X</v>
      </c>
      <c r="E282" t="str">
        <f>VLOOKUP(A:A,'11月工资'!A:D,4,0)</f>
        <v>6217000180024745477</v>
      </c>
      <c r="F282" t="str">
        <f>VLOOKUP(A:A,'11月工资'!A:F,6,0)</f>
        <v>经营管理-其他</v>
      </c>
      <c r="G282">
        <f>VLOOKUP(A:A,标准表!C:H,6,0)</f>
        <v>0</v>
      </c>
      <c r="H282">
        <f>VLOOKUP(A:A,标准表!C:I,7,0)</f>
        <v>0</v>
      </c>
      <c r="I282">
        <f>VLOOKUP(A:A,标准表!C:J,8,0)</f>
        <v>0</v>
      </c>
      <c r="J282">
        <f>VLOOKUP($A:$A,标准表!C:G,5,0)</f>
        <v>3.6</v>
      </c>
      <c r="L282">
        <f>VLOOKUP(A:A,单位分配保留两位小数!B:I,8,0)</f>
        <v>6107.85</v>
      </c>
      <c r="M282">
        <f>_xlfn.IFNA(VLOOKUP(A:A,单位分配保留两位小数!B:J,9,0),0)</f>
        <v>0</v>
      </c>
      <c r="N282">
        <f>_xlfn.IFNA(VLOOKUP(A:A,单位分配保留两位小数!B:K,10,0),0)</f>
        <v>0</v>
      </c>
      <c r="O282">
        <f>ROUND(_xlfn.IFNA(VLOOKUP(A:A,单位分配保留两位小数!B:L,11,0),0),2)</f>
        <v>0</v>
      </c>
      <c r="Q282">
        <f t="shared" si="32"/>
        <v>6107.85</v>
      </c>
      <c r="R282">
        <f>_xlfn.IFNA(VLOOKUP(A282,'11月工资'!A:AU,47,0),0)+Q282</f>
        <v>107452.52</v>
      </c>
      <c r="S282">
        <f>VLOOKUP(A:A,'11月工资'!A:AW,49,0)</f>
        <v>5500</v>
      </c>
      <c r="T282">
        <f>VLOOKUP(A:A,'11月工资'!A:AZ,52,0)</f>
        <v>0</v>
      </c>
      <c r="U282">
        <f>VLOOKUP(A:A,'11月工资'!A:BA,53,0)</f>
        <v>0</v>
      </c>
      <c r="V282">
        <f>VLOOKUP(A:A,'11月工资'!A:AX,50,0)</f>
        <v>11000</v>
      </c>
      <c r="W282">
        <f>VLOOKUP(A:A,'11月工资'!A:AY,51,0)</f>
        <v>0</v>
      </c>
      <c r="X282">
        <f>VLOOKUP(A:A,'11月工资'!A:AV,48,0)</f>
        <v>55000</v>
      </c>
      <c r="Y282">
        <f>VLOOKUP(A:A,'11月工资'!A:BB,54,0)</f>
        <v>17980.39</v>
      </c>
      <c r="Z282" s="12">
        <f>ROUND(5*MAX(0,(R282-S282-T282-U282-V282-W282-X282-Y282)*{0.6;2;4;5;6;7;9}%-{0;504;3384;6384;10584;17184;36384}),2)</f>
        <v>539.16</v>
      </c>
      <c r="AB282" s="78">
        <f>VLOOKUP(A:A,'11月工资'!A:BI,61,0)</f>
        <v>492.54</v>
      </c>
      <c r="AC282" s="6">
        <f t="shared" si="33"/>
        <v>46.62</v>
      </c>
      <c r="AD282">
        <f t="shared" si="34"/>
        <v>6061.2300000000005</v>
      </c>
      <c r="AE282">
        <f>VLOOKUP(A:A,'10月奖金'!A:AC,29,0)</f>
        <v>51.7</v>
      </c>
      <c r="AF282" s="6">
        <f t="shared" si="35"/>
        <v>-5.0800000000000054</v>
      </c>
      <c r="AG282">
        <f>VLOOKUP(A:A,'10月奖金'!A:AD,30,0)</f>
        <v>6068.2999999999984</v>
      </c>
      <c r="AH282" s="6">
        <f t="shared" si="36"/>
        <v>-7.06999999999789</v>
      </c>
      <c r="AI282">
        <f>VLOOKUP(A:A,单位分配保留两位小数!B:N,13,0)</f>
        <v>6107.85</v>
      </c>
      <c r="AJ282">
        <f t="shared" si="37"/>
        <v>0</v>
      </c>
      <c r="AK282">
        <f>_xlfn.IFNA(VLOOKUP(A:A,'11月工资'!A:AQ,43,0),0)</f>
        <v>0</v>
      </c>
      <c r="AL282">
        <f t="shared" si="38"/>
        <v>46.62</v>
      </c>
      <c r="AM282" s="6">
        <f t="shared" si="39"/>
        <v>17972.130000000005</v>
      </c>
    </row>
    <row r="283" spans="1:39" x14ac:dyDescent="0.2">
      <c r="A283" s="7">
        <v>9000504</v>
      </c>
      <c r="B283" t="str">
        <f>VLOOKUP(A283,标准表!C:D,2,0)</f>
        <v>田士海</v>
      </c>
      <c r="C283" t="str">
        <f>VLOOKUP(A:A,标准表!C:M,11,0)</f>
        <v>冷轧事业部</v>
      </c>
      <c r="D283" t="str">
        <f>VLOOKUP($A:$A,标准表!C:E,3,0)</f>
        <v>420107196905280058</v>
      </c>
      <c r="E283" t="str">
        <f>VLOOKUP(A:A,'11月工资'!A:D,4,0)</f>
        <v>6217000180031735040</v>
      </c>
      <c r="F283" t="str">
        <f>VLOOKUP(A:A,'11月工资'!A:F,6,0)</f>
        <v>经营管理-其他</v>
      </c>
      <c r="G283">
        <f>VLOOKUP(A:A,标准表!C:H,6,0)</f>
        <v>0</v>
      </c>
      <c r="H283">
        <f>VLOOKUP(A:A,标准表!C:I,7,0)</f>
        <v>0</v>
      </c>
      <c r="I283">
        <f>VLOOKUP(A:A,标准表!C:J,8,0)</f>
        <v>0</v>
      </c>
      <c r="J283">
        <f>VLOOKUP($A:$A,标准表!C:G,5,0)</f>
        <v>3.6</v>
      </c>
      <c r="L283">
        <f>VLOOKUP(A:A,单位分配保留两位小数!B:I,8,0)</f>
        <v>6107.85</v>
      </c>
      <c r="M283">
        <f>_xlfn.IFNA(VLOOKUP(A:A,单位分配保留两位小数!B:J,9,0),0)</f>
        <v>0</v>
      </c>
      <c r="N283">
        <f>_xlfn.IFNA(VLOOKUP(A:A,单位分配保留两位小数!B:K,10,0),0)</f>
        <v>0</v>
      </c>
      <c r="O283">
        <f>ROUND(_xlfn.IFNA(VLOOKUP(A:A,单位分配保留两位小数!B:L,11,0),0),2)</f>
        <v>0</v>
      </c>
      <c r="Q283">
        <f t="shared" si="32"/>
        <v>6107.85</v>
      </c>
      <c r="R283">
        <f>_xlfn.IFNA(VLOOKUP(A283,'11月工资'!A:AU,47,0),0)+Q283</f>
        <v>106492.57</v>
      </c>
      <c r="S283">
        <f>VLOOKUP(A:A,'11月工资'!A:AW,49,0)</f>
        <v>0</v>
      </c>
      <c r="T283">
        <f>VLOOKUP(A:A,'11月工资'!A:AZ,52,0)</f>
        <v>0</v>
      </c>
      <c r="U283">
        <f>VLOOKUP(A:A,'11月工资'!A:BA,53,0)</f>
        <v>0</v>
      </c>
      <c r="V283">
        <f>VLOOKUP(A:A,'11月工资'!A:AX,50,0)</f>
        <v>0</v>
      </c>
      <c r="W283">
        <f>VLOOKUP(A:A,'11月工资'!A:AY,51,0)</f>
        <v>0</v>
      </c>
      <c r="X283">
        <f>VLOOKUP(A:A,'11月工资'!A:AV,48,0)</f>
        <v>55000</v>
      </c>
      <c r="Y283">
        <f>VLOOKUP(A:A,'11月工资'!A:BB,54,0)</f>
        <v>16404.650000000001</v>
      </c>
      <c r="Z283" s="12">
        <f>ROUND(5*MAX(0,(R283-S283-T283-U283-V283-W283-X283-Y283)*{0.6;2;4;5;6;7;9}%-{0;504;3384;6384;10584;17184;36384}),2)</f>
        <v>1052.6400000000001</v>
      </c>
      <c r="AB283" s="78">
        <f>VLOOKUP(A:A,'11月工资'!A:BI,61,0)</f>
        <v>957.99</v>
      </c>
      <c r="AC283" s="6">
        <f t="shared" si="33"/>
        <v>94.65</v>
      </c>
      <c r="AD283">
        <f t="shared" si="34"/>
        <v>6013.2000000000007</v>
      </c>
      <c r="AE283">
        <f>VLOOKUP(A:A,'10月奖金'!A:AC,29,0)</f>
        <v>91.92</v>
      </c>
      <c r="AF283" s="6">
        <f t="shared" si="35"/>
        <v>2.730000000000004</v>
      </c>
      <c r="AG283">
        <f>VLOOKUP(A:A,'10月奖金'!A:AD,30,0)</f>
        <v>6088.0799999999981</v>
      </c>
      <c r="AH283" s="6">
        <f t="shared" si="36"/>
        <v>-74.879999999997381</v>
      </c>
      <c r="AI283">
        <f>VLOOKUP(A:A,单位分配保留两位小数!B:N,13,0)</f>
        <v>6107.85</v>
      </c>
      <c r="AJ283">
        <f t="shared" si="37"/>
        <v>0</v>
      </c>
      <c r="AK283">
        <f>_xlfn.IFNA(VLOOKUP(A:A,'11月工资'!A:AQ,43,0),0)</f>
        <v>0</v>
      </c>
      <c r="AL283">
        <f t="shared" si="38"/>
        <v>94.65</v>
      </c>
      <c r="AM283" s="6">
        <f t="shared" si="39"/>
        <v>35087.920000000006</v>
      </c>
    </row>
    <row r="284" spans="1:39" x14ac:dyDescent="0.2">
      <c r="A284" s="7">
        <v>9000505</v>
      </c>
      <c r="B284" t="str">
        <f>VLOOKUP(A284,标准表!C:D,2,0)</f>
        <v>赵金明</v>
      </c>
      <c r="C284" t="str">
        <f>VLOOKUP(A:A,标准表!C:M,11,0)</f>
        <v>冷轧事业部</v>
      </c>
      <c r="D284" t="str">
        <f>VLOOKUP($A:$A,标准表!C:E,3,0)</f>
        <v>130202196804140616</v>
      </c>
      <c r="E284" t="str">
        <f>VLOOKUP(A:A,'11月工资'!A:D,4,0)</f>
        <v>6217000180031735578</v>
      </c>
      <c r="F284" t="str">
        <f>VLOOKUP(A:A,'11月工资'!A:F,6,0)</f>
        <v>经营管理-其他</v>
      </c>
      <c r="G284">
        <f>VLOOKUP(A:A,标准表!C:H,6,0)</f>
        <v>0</v>
      </c>
      <c r="H284">
        <f>VLOOKUP(A:A,标准表!C:I,7,0)</f>
        <v>0</v>
      </c>
      <c r="I284">
        <f>VLOOKUP(A:A,标准表!C:J,8,0)</f>
        <v>0</v>
      </c>
      <c r="J284">
        <f>VLOOKUP($A:$A,标准表!C:G,5,0)</f>
        <v>4.5</v>
      </c>
      <c r="L284">
        <f>VLOOKUP(A:A,单位分配保留两位小数!B:I,8,0)</f>
        <v>7634.81</v>
      </c>
      <c r="M284">
        <f>_xlfn.IFNA(VLOOKUP(A:A,单位分配保留两位小数!B:J,9,0),0)</f>
        <v>0</v>
      </c>
      <c r="N284">
        <f>_xlfn.IFNA(VLOOKUP(A:A,单位分配保留两位小数!B:K,10,0),0)</f>
        <v>0</v>
      </c>
      <c r="O284">
        <f>ROUND(_xlfn.IFNA(VLOOKUP(A:A,单位分配保留两位小数!B:L,11,0),0),2)</f>
        <v>0</v>
      </c>
      <c r="Q284">
        <f t="shared" si="32"/>
        <v>7634.81</v>
      </c>
      <c r="R284">
        <f>_xlfn.IFNA(VLOOKUP(A284,'11月工资'!A:AU,47,0),0)+Q284</f>
        <v>129553.45699999999</v>
      </c>
      <c r="S284">
        <f>VLOOKUP(A:A,'11月工资'!A:AW,49,0)</f>
        <v>0</v>
      </c>
      <c r="T284">
        <f>VLOOKUP(A:A,'11月工资'!A:AZ,52,0)</f>
        <v>0</v>
      </c>
      <c r="U284">
        <f>VLOOKUP(A:A,'11月工资'!A:BA,53,0)</f>
        <v>0</v>
      </c>
      <c r="V284">
        <f>VLOOKUP(A:A,'11月工资'!A:AX,50,0)</f>
        <v>0</v>
      </c>
      <c r="W284">
        <f>VLOOKUP(A:A,'11月工资'!A:AY,51,0)</f>
        <v>0</v>
      </c>
      <c r="X284">
        <f>VLOOKUP(A:A,'11月工资'!A:AV,48,0)</f>
        <v>55000</v>
      </c>
      <c r="Y284">
        <f>VLOOKUP(A:A,'11月工资'!A:BB,54,0)</f>
        <v>24386.14</v>
      </c>
      <c r="Z284" s="12">
        <f>ROUND(5*MAX(0,(R284-S284-T284-U284-V284-W284-X284-Y284)*{0.6;2;4;5;6;7;9}%-{0;504;3384;6384;10584;17184;36384}),2)</f>
        <v>2496.73</v>
      </c>
      <c r="AB284" s="78">
        <f>VLOOKUP(A:A,'11月工资'!A:BI,61,0)</f>
        <v>2093.0100000000002</v>
      </c>
      <c r="AC284" s="6">
        <f t="shared" si="33"/>
        <v>403.72</v>
      </c>
      <c r="AD284">
        <f t="shared" si="34"/>
        <v>7231.09</v>
      </c>
      <c r="AE284">
        <f>VLOOKUP(A:A,'10月奖金'!A:AC,29,0)</f>
        <v>547.20000000000005</v>
      </c>
      <c r="AF284" s="6">
        <f t="shared" si="35"/>
        <v>-143.48000000000002</v>
      </c>
      <c r="AG284">
        <f>VLOOKUP(A:A,'10月奖金'!A:AD,30,0)</f>
        <v>7178.7999999999984</v>
      </c>
      <c r="AH284" s="6">
        <f t="shared" si="36"/>
        <v>52.290000000001783</v>
      </c>
      <c r="AI284">
        <f>VLOOKUP(A:A,单位分配保留两位小数!B:N,13,0)</f>
        <v>7634.81</v>
      </c>
      <c r="AJ284">
        <f t="shared" si="37"/>
        <v>0</v>
      </c>
      <c r="AK284">
        <f>_xlfn.IFNA(VLOOKUP(A:A,'11月工资'!A:AQ,43,0),0)</f>
        <v>0</v>
      </c>
      <c r="AL284">
        <f t="shared" si="38"/>
        <v>403.72</v>
      </c>
      <c r="AM284" s="6">
        <f t="shared" si="39"/>
        <v>50167.316999999995</v>
      </c>
    </row>
    <row r="285" spans="1:39" x14ac:dyDescent="0.2">
      <c r="A285" s="7">
        <v>9000506</v>
      </c>
      <c r="B285" t="str">
        <f>VLOOKUP(A285,标准表!C:D,2,0)</f>
        <v>杨旭峰</v>
      </c>
      <c r="C285" t="str">
        <f>VLOOKUP(A:A,标准表!C:M,11,0)</f>
        <v>冷轧事业部</v>
      </c>
      <c r="D285" t="str">
        <f>VLOOKUP($A:$A,标准表!C:E,3,0)</f>
        <v>13073119911128031X</v>
      </c>
      <c r="E285" t="str">
        <f>VLOOKUP(A:A,'11月工资'!A:D,4,0)</f>
        <v>6217000180017433321</v>
      </c>
      <c r="F285" t="str">
        <f>VLOOKUP(A:A,'11月工资'!A:F,6,0)</f>
        <v>专业技术人员</v>
      </c>
      <c r="G285">
        <f>VLOOKUP(A:A,标准表!C:H,6,0)</f>
        <v>0</v>
      </c>
      <c r="H285">
        <f>VLOOKUP(A:A,标准表!C:I,7,0)</f>
        <v>0</v>
      </c>
      <c r="I285">
        <f>VLOOKUP(A:A,标准表!C:J,8,0)</f>
        <v>0</v>
      </c>
      <c r="J285">
        <f>VLOOKUP($A:$A,标准表!C:G,5,0)</f>
        <v>2.15</v>
      </c>
      <c r="L285">
        <f>VLOOKUP(A:A,单位分配保留两位小数!B:I,8,0)</f>
        <v>3647.74</v>
      </c>
      <c r="M285">
        <f>_xlfn.IFNA(VLOOKUP(A:A,单位分配保留两位小数!B:J,9,0),0)</f>
        <v>0</v>
      </c>
      <c r="N285">
        <f>_xlfn.IFNA(VLOOKUP(A:A,单位分配保留两位小数!B:K,10,0),0)</f>
        <v>0</v>
      </c>
      <c r="O285">
        <f>ROUND(_xlfn.IFNA(VLOOKUP(A:A,单位分配保留两位小数!B:L,11,0),0),2)</f>
        <v>0</v>
      </c>
      <c r="Q285">
        <f t="shared" si="32"/>
        <v>3647.74</v>
      </c>
      <c r="R285">
        <f>_xlfn.IFNA(VLOOKUP(A285,'11月工资'!A:AU,47,0),0)+Q285</f>
        <v>71999.740000000005</v>
      </c>
      <c r="S285">
        <f>VLOOKUP(A:A,'11月工资'!A:AW,49,0)</f>
        <v>0</v>
      </c>
      <c r="T285">
        <f>VLOOKUP(A:A,'11月工资'!A:AZ,52,0)</f>
        <v>5500</v>
      </c>
      <c r="U285">
        <f>VLOOKUP(A:A,'11月工资'!A:BA,53,0)</f>
        <v>0</v>
      </c>
      <c r="V285">
        <f>VLOOKUP(A:A,'11月工资'!A:AX,50,0)</f>
        <v>0</v>
      </c>
      <c r="W285">
        <f>VLOOKUP(A:A,'11月工资'!A:AY,51,0)</f>
        <v>0</v>
      </c>
      <c r="X285">
        <f>VLOOKUP(A:A,'11月工资'!A:AV,48,0)</f>
        <v>55000</v>
      </c>
      <c r="Y285">
        <f>VLOOKUP(A:A,'11月工资'!A:BB,54,0)</f>
        <v>9398.74</v>
      </c>
      <c r="Z285" s="12">
        <f>ROUND(5*MAX(0,(R285-S285-T285-U285-V285-W285-X285-Y285)*{0.6;2;4;5;6;7;9}%-{0;504;3384;6384;10584;17184;36384}),2)</f>
        <v>63.03</v>
      </c>
      <c r="AB285" s="78">
        <f>VLOOKUP(A:A,'11月工资'!A:BI,61,0)</f>
        <v>58.16</v>
      </c>
      <c r="AC285" s="6">
        <f t="shared" si="33"/>
        <v>4.87</v>
      </c>
      <c r="AD285">
        <f t="shared" si="34"/>
        <v>3642.87</v>
      </c>
      <c r="AE285">
        <f>VLOOKUP(A:A,'10月奖金'!A:AC,29,0)</f>
        <v>0</v>
      </c>
      <c r="AF285" s="6">
        <f t="shared" si="35"/>
        <v>4.87</v>
      </c>
      <c r="AG285">
        <f>VLOOKUP(A:A,'10月奖金'!A:AD,30,0)</f>
        <v>3654.9999999999991</v>
      </c>
      <c r="AH285" s="6">
        <f t="shared" si="36"/>
        <v>-12.1299999999992</v>
      </c>
      <c r="AI285">
        <f>VLOOKUP(A:A,单位分配保留两位小数!B:N,13,0)</f>
        <v>3647.74</v>
      </c>
      <c r="AJ285">
        <f t="shared" si="37"/>
        <v>0</v>
      </c>
      <c r="AK285">
        <f>_xlfn.IFNA(VLOOKUP(A:A,'11月工资'!A:AQ,43,0),0)</f>
        <v>0</v>
      </c>
      <c r="AL285">
        <f t="shared" si="38"/>
        <v>4.87</v>
      </c>
      <c r="AM285" s="6">
        <f t="shared" si="39"/>
        <v>2101.0000000000055</v>
      </c>
    </row>
    <row r="286" spans="1:39" x14ac:dyDescent="0.2">
      <c r="A286" s="7">
        <v>9000507</v>
      </c>
      <c r="B286" t="str">
        <f>VLOOKUP(A286,标准表!C:D,2,0)</f>
        <v>刘树鹏</v>
      </c>
      <c r="C286" t="str">
        <f>VLOOKUP(A:A,标准表!C:M,11,0)</f>
        <v>冷轧事业部</v>
      </c>
      <c r="D286" t="str">
        <f>VLOOKUP($A:$A,标准表!C:E,3,0)</f>
        <v>430104196512124313</v>
      </c>
      <c r="E286" t="str">
        <f>VLOOKUP(A:A,'11月工资'!A:D,4,0)</f>
        <v>6217000180031743119</v>
      </c>
      <c r="F286" t="str">
        <f>VLOOKUP(A:A,'11月工资'!A:F,6,0)</f>
        <v>经营管理-其他</v>
      </c>
      <c r="G286">
        <f>VLOOKUP(A:A,标准表!C:H,6,0)</f>
        <v>0</v>
      </c>
      <c r="H286">
        <f>VLOOKUP(A:A,标准表!C:I,7,0)</f>
        <v>0</v>
      </c>
      <c r="I286">
        <f>VLOOKUP(A:A,标准表!C:J,8,0)</f>
        <v>0</v>
      </c>
      <c r="J286">
        <f>VLOOKUP($A:$A,标准表!C:G,5,0)</f>
        <v>4.5</v>
      </c>
      <c r="L286">
        <f>VLOOKUP(A:A,单位分配保留两位小数!B:I,8,0)</f>
        <v>7634.81</v>
      </c>
      <c r="M286">
        <f>_xlfn.IFNA(VLOOKUP(A:A,单位分配保留两位小数!B:J,9,0),0)</f>
        <v>0</v>
      </c>
      <c r="N286">
        <f>_xlfn.IFNA(VLOOKUP(A:A,单位分配保留两位小数!B:K,10,0),0)</f>
        <v>0</v>
      </c>
      <c r="O286">
        <f>ROUND(_xlfn.IFNA(VLOOKUP(A:A,单位分配保留两位小数!B:L,11,0),0),2)</f>
        <v>0</v>
      </c>
      <c r="Q286">
        <f t="shared" si="32"/>
        <v>7634.81</v>
      </c>
      <c r="R286">
        <f>_xlfn.IFNA(VLOOKUP(A286,'11月工资'!A:AU,47,0),0)+Q286</f>
        <v>142983.95000000001</v>
      </c>
      <c r="S286">
        <f>VLOOKUP(A:A,'11月工资'!A:AW,49,0)</f>
        <v>0</v>
      </c>
      <c r="T286">
        <f>VLOOKUP(A:A,'11月工资'!A:AZ,52,0)</f>
        <v>0</v>
      </c>
      <c r="U286">
        <f>VLOOKUP(A:A,'11月工资'!A:BA,53,0)</f>
        <v>0</v>
      </c>
      <c r="V286">
        <f>VLOOKUP(A:A,'11月工资'!A:AX,50,0)</f>
        <v>0</v>
      </c>
      <c r="W286">
        <f>VLOOKUP(A:A,'11月工资'!A:AY,51,0)</f>
        <v>0</v>
      </c>
      <c r="X286">
        <f>VLOOKUP(A:A,'11月工资'!A:AV,48,0)</f>
        <v>55000</v>
      </c>
      <c r="Y286">
        <f>VLOOKUP(A:A,'11月工资'!A:BB,54,0)</f>
        <v>24474.39</v>
      </c>
      <c r="Z286" s="12">
        <f>ROUND(5*MAX(0,(R286-S286-T286-U286-V286-W286-X286-Y286)*{0.6;2;4;5;6;7;9}%-{0;504;3384;6384;10584;17184;36384}),2)</f>
        <v>3830.96</v>
      </c>
      <c r="AB286" s="78">
        <f>VLOOKUP(A:A,'11月工资'!A:BI,61,0)</f>
        <v>3343.71</v>
      </c>
      <c r="AC286" s="6">
        <f t="shared" si="33"/>
        <v>487.25</v>
      </c>
      <c r="AD286">
        <f t="shared" si="34"/>
        <v>7147.56</v>
      </c>
      <c r="AE286">
        <f>VLOOKUP(A:A,'10月奖金'!A:AC,29,0)</f>
        <v>546.79</v>
      </c>
      <c r="AF286" s="6">
        <f t="shared" si="35"/>
        <v>-59.539999999999964</v>
      </c>
      <c r="AG286">
        <f>VLOOKUP(A:A,'10月奖金'!A:AD,30,0)</f>
        <v>7103.2099999999982</v>
      </c>
      <c r="AH286" s="6">
        <f t="shared" si="36"/>
        <v>44.350000000002183</v>
      </c>
      <c r="AI286">
        <f>VLOOKUP(A:A,单位分配保留两位小数!B:N,13,0)</f>
        <v>7634.81</v>
      </c>
      <c r="AJ286">
        <f t="shared" si="37"/>
        <v>0</v>
      </c>
      <c r="AK286">
        <f>_xlfn.IFNA(VLOOKUP(A:A,'11月工资'!A:AQ,43,0),0)</f>
        <v>0</v>
      </c>
      <c r="AL286">
        <f t="shared" si="38"/>
        <v>487.25</v>
      </c>
      <c r="AM286" s="6">
        <f t="shared" si="39"/>
        <v>63509.560000000012</v>
      </c>
    </row>
    <row r="287" spans="1:39" x14ac:dyDescent="0.2">
      <c r="A287" s="7">
        <v>9000508</v>
      </c>
      <c r="B287" t="str">
        <f>VLOOKUP(A287,标准表!C:D,2,0)</f>
        <v>袁卫涛</v>
      </c>
      <c r="C287" t="str">
        <f>VLOOKUP(A:A,标准表!C:M,11,0)</f>
        <v>冷轧事业部</v>
      </c>
      <c r="D287" t="str">
        <f>VLOOKUP($A:$A,标准表!C:E,3,0)</f>
        <v>130203198011250917</v>
      </c>
      <c r="E287" t="str">
        <f>VLOOKUP(A:A,'11月工资'!A:D,4,0)</f>
        <v>6217000180024747200</v>
      </c>
      <c r="F287" t="str">
        <f>VLOOKUP(A:A,'11月工资'!A:F,6,0)</f>
        <v>生产操作人员</v>
      </c>
      <c r="G287">
        <f>VLOOKUP(A:A,标准表!C:H,6,0)</f>
        <v>0</v>
      </c>
      <c r="H287">
        <f>VLOOKUP(A:A,标准表!C:I,7,0)</f>
        <v>0</v>
      </c>
      <c r="I287">
        <f>VLOOKUP(A:A,标准表!C:J,8,0)</f>
        <v>0</v>
      </c>
      <c r="J287">
        <f>VLOOKUP($A:$A,标准表!C:G,5,0)</f>
        <v>1</v>
      </c>
      <c r="L287">
        <f>VLOOKUP(A:A,单位分配保留两位小数!B:I,8,0)</f>
        <v>1696.62</v>
      </c>
      <c r="M287">
        <f>_xlfn.IFNA(VLOOKUP(A:A,单位分配保留两位小数!B:J,9,0),0)</f>
        <v>0</v>
      </c>
      <c r="N287">
        <f>_xlfn.IFNA(VLOOKUP(A:A,单位分配保留两位小数!B:K,10,0),0)</f>
        <v>0</v>
      </c>
      <c r="O287">
        <f>ROUND(_xlfn.IFNA(VLOOKUP(A:A,单位分配保留两位小数!B:L,11,0),0),2)</f>
        <v>0</v>
      </c>
      <c r="Q287">
        <f t="shared" si="32"/>
        <v>1696.62</v>
      </c>
      <c r="R287">
        <f>_xlfn.IFNA(VLOOKUP(A287,'11月工资'!A:AU,47,0),0)+Q287</f>
        <v>57039.065000000002</v>
      </c>
      <c r="S287">
        <f>VLOOKUP(A:A,'11月工资'!A:AW,49,0)</f>
        <v>0</v>
      </c>
      <c r="T287">
        <f>VLOOKUP(A:A,'11月工资'!A:AZ,52,0)</f>
        <v>0</v>
      </c>
      <c r="U287">
        <f>VLOOKUP(A:A,'11月工资'!A:BA,53,0)</f>
        <v>0</v>
      </c>
      <c r="V287">
        <f>VLOOKUP(A:A,'11月工资'!A:AX,50,0)</f>
        <v>0</v>
      </c>
      <c r="W287">
        <f>VLOOKUP(A:A,'11月工资'!A:AY,51,0)</f>
        <v>0</v>
      </c>
      <c r="X287">
        <f>VLOOKUP(A:A,'11月工资'!A:AV,48,0)</f>
        <v>55000</v>
      </c>
      <c r="Y287">
        <f>VLOOKUP(A:A,'11月工资'!A:BB,54,0)</f>
        <v>8422.7999999999993</v>
      </c>
      <c r="Z287" s="12">
        <f>ROUND(5*MAX(0,(R287-S287-T287-U287-V287-W287-X287-Y287)*{0.6;2;4;5;6;7;9}%-{0;504;3384;6384;10584;17184;36384}),2)</f>
        <v>0</v>
      </c>
      <c r="AB287" s="78">
        <f>VLOOKUP(A:A,'11月工资'!A:BI,61,0)</f>
        <v>0</v>
      </c>
      <c r="AC287" s="6">
        <f t="shared" si="33"/>
        <v>0</v>
      </c>
      <c r="AD287">
        <f t="shared" si="34"/>
        <v>1696.62</v>
      </c>
      <c r="AE287">
        <f>VLOOKUP(A:A,'10月奖金'!A:AC,29,0)</f>
        <v>0</v>
      </c>
      <c r="AF287" s="6">
        <f t="shared" si="35"/>
        <v>0</v>
      </c>
      <c r="AG287">
        <f>VLOOKUP(A:A,'10月奖金'!A:AD,30,0)</f>
        <v>1699.9999999999995</v>
      </c>
      <c r="AH287" s="6">
        <f t="shared" si="36"/>
        <v>-3.3799999999996544</v>
      </c>
      <c r="AI287">
        <f>VLOOKUP(A:A,单位分配保留两位小数!B:N,13,0)</f>
        <v>1696.62</v>
      </c>
      <c r="AJ287">
        <f t="shared" si="37"/>
        <v>0</v>
      </c>
      <c r="AK287">
        <f>_xlfn.IFNA(VLOOKUP(A:A,'11月工资'!A:AQ,43,0),0)</f>
        <v>0</v>
      </c>
      <c r="AL287">
        <f t="shared" si="38"/>
        <v>0</v>
      </c>
      <c r="AM287" s="6">
        <f t="shared" si="39"/>
        <v>-6383.7349999999969</v>
      </c>
    </row>
    <row r="288" spans="1:39" x14ac:dyDescent="0.2">
      <c r="A288" s="7">
        <v>9000509</v>
      </c>
      <c r="B288" t="str">
        <f>VLOOKUP(A288,标准表!C:D,2,0)</f>
        <v>赵天环</v>
      </c>
      <c r="C288" t="str">
        <f>VLOOKUP(A:A,标准表!C:M,11,0)</f>
        <v>冷轧事业部</v>
      </c>
      <c r="D288" t="str">
        <f>VLOOKUP($A:$A,标准表!C:E,3,0)</f>
        <v>130224198612063035</v>
      </c>
      <c r="E288" t="str">
        <f>VLOOKUP(A:A,'11月工资'!A:D,4,0)</f>
        <v>6217000180024746988</v>
      </c>
      <c r="F288" t="str">
        <f>VLOOKUP(A:A,'11月工资'!A:F,6,0)</f>
        <v>专业技术人员</v>
      </c>
      <c r="G288">
        <f>VLOOKUP(A:A,标准表!C:H,6,0)</f>
        <v>0</v>
      </c>
      <c r="H288">
        <f>VLOOKUP(A:A,标准表!C:I,7,0)</f>
        <v>0</v>
      </c>
      <c r="I288">
        <f>VLOOKUP(A:A,标准表!C:J,8,0)</f>
        <v>0</v>
      </c>
      <c r="J288">
        <f>VLOOKUP($A:$A,标准表!C:G,5,0)</f>
        <v>2.15</v>
      </c>
      <c r="L288">
        <f>VLOOKUP(A:A,单位分配保留两位小数!B:I,8,0)</f>
        <v>3647.74</v>
      </c>
      <c r="M288">
        <f>_xlfn.IFNA(VLOOKUP(A:A,单位分配保留两位小数!B:J,9,0),0)</f>
        <v>0</v>
      </c>
      <c r="N288">
        <f>_xlfn.IFNA(VLOOKUP(A:A,单位分配保留两位小数!B:K,10,0),0)</f>
        <v>0</v>
      </c>
      <c r="O288">
        <f>ROUND(_xlfn.IFNA(VLOOKUP(A:A,单位分配保留两位小数!B:L,11,0),0),2)</f>
        <v>0</v>
      </c>
      <c r="Q288">
        <f t="shared" si="32"/>
        <v>3647.74</v>
      </c>
      <c r="R288">
        <f>_xlfn.IFNA(VLOOKUP(A288,'11月工资'!A:AU,47,0),0)+Q288</f>
        <v>79204.03</v>
      </c>
      <c r="S288">
        <f>VLOOKUP(A:A,'11月工资'!A:AW,49,0)</f>
        <v>5000</v>
      </c>
      <c r="T288">
        <f>VLOOKUP(A:A,'11月工资'!A:AZ,52,0)</f>
        <v>5000</v>
      </c>
      <c r="U288">
        <f>VLOOKUP(A:A,'11月工资'!A:BA,53,0)</f>
        <v>0</v>
      </c>
      <c r="V288">
        <f>VLOOKUP(A:A,'11月工资'!A:AX,50,0)</f>
        <v>0</v>
      </c>
      <c r="W288">
        <f>VLOOKUP(A:A,'11月工资'!A:AY,51,0)</f>
        <v>0</v>
      </c>
      <c r="X288">
        <f>VLOOKUP(A:A,'11月工资'!A:AV,48,0)</f>
        <v>55000</v>
      </c>
      <c r="Y288">
        <f>VLOOKUP(A:A,'11月工资'!A:BB,54,0)</f>
        <v>11706.35</v>
      </c>
      <c r="Z288" s="12">
        <f>ROUND(5*MAX(0,(R288-S288-T288-U288-V288-W288-X288-Y288)*{0.6;2;4;5;6;7;9}%-{0;504;3384;6384;10584;17184;36384}),2)</f>
        <v>74.930000000000007</v>
      </c>
      <c r="AB288" s="78">
        <f>VLOOKUP(A:A,'11月工资'!A:BI,61,0)</f>
        <v>273.47000000000003</v>
      </c>
      <c r="AC288" s="6">
        <f t="shared" si="33"/>
        <v>0</v>
      </c>
      <c r="AD288">
        <f t="shared" si="34"/>
        <v>3647.74</v>
      </c>
      <c r="AE288">
        <f>VLOOKUP(A:A,'10月奖金'!A:AC,29,0)</f>
        <v>0</v>
      </c>
      <c r="AF288" s="6">
        <f t="shared" si="35"/>
        <v>0</v>
      </c>
      <c r="AG288">
        <f>VLOOKUP(A:A,'10月奖金'!A:AD,30,0)</f>
        <v>3654.9999999999991</v>
      </c>
      <c r="AH288" s="6">
        <f t="shared" si="36"/>
        <v>-7.2599999999993088</v>
      </c>
      <c r="AI288">
        <f>VLOOKUP(A:A,单位分配保留两位小数!B:N,13,0)</f>
        <v>3647.74</v>
      </c>
      <c r="AJ288">
        <f t="shared" si="37"/>
        <v>0</v>
      </c>
      <c r="AK288">
        <f>_xlfn.IFNA(VLOOKUP(A:A,'11月工资'!A:AQ,43,0),0)</f>
        <v>0</v>
      </c>
      <c r="AL288">
        <f t="shared" si="38"/>
        <v>0</v>
      </c>
      <c r="AM288" s="6">
        <f t="shared" si="39"/>
        <v>2497.6799999999985</v>
      </c>
    </row>
    <row r="289" spans="1:39" x14ac:dyDescent="0.2">
      <c r="A289" s="7">
        <v>9000510</v>
      </c>
      <c r="B289" t="str">
        <f>VLOOKUP(A289,标准表!C:D,2,0)</f>
        <v>王志永</v>
      </c>
      <c r="C289" t="str">
        <f>VLOOKUP(A:A,标准表!C:M,11,0)</f>
        <v>冷轧事业部</v>
      </c>
      <c r="D289" t="str">
        <f>VLOOKUP($A:$A,标准表!C:E,3,0)</f>
        <v>130281199010044330</v>
      </c>
      <c r="E289" t="str">
        <f>VLOOKUP(A:A,'11月工资'!A:D,4,0)</f>
        <v>6217000180024744082</v>
      </c>
      <c r="F289" t="str">
        <f>VLOOKUP(A:A,'11月工资'!A:F,6,0)</f>
        <v>专业技术人员</v>
      </c>
      <c r="G289">
        <f>VLOOKUP(A:A,标准表!C:H,6,0)</f>
        <v>0</v>
      </c>
      <c r="H289">
        <f>VLOOKUP(A:A,标准表!C:I,7,0)</f>
        <v>0</v>
      </c>
      <c r="I289">
        <f>VLOOKUP(A:A,标准表!C:J,8,0)</f>
        <v>0</v>
      </c>
      <c r="J289">
        <f>VLOOKUP($A:$A,标准表!C:G,5,0)</f>
        <v>2.15</v>
      </c>
      <c r="L289">
        <f>VLOOKUP(A:A,单位分配保留两位小数!B:I,8,0)</f>
        <v>3647.74</v>
      </c>
      <c r="M289">
        <f>_xlfn.IFNA(VLOOKUP(A:A,单位分配保留两位小数!B:J,9,0),0)</f>
        <v>0</v>
      </c>
      <c r="N289">
        <f>_xlfn.IFNA(VLOOKUP(A:A,单位分配保留两位小数!B:K,10,0),0)</f>
        <v>0</v>
      </c>
      <c r="O289">
        <f>ROUND(_xlfn.IFNA(VLOOKUP(A:A,单位分配保留两位小数!B:L,11,0),0),2)</f>
        <v>0</v>
      </c>
      <c r="Q289">
        <f t="shared" si="32"/>
        <v>3647.74</v>
      </c>
      <c r="R289">
        <f>_xlfn.IFNA(VLOOKUP(A289,'11月工资'!A:AU,47,0),0)+Q289</f>
        <v>71847.38</v>
      </c>
      <c r="S289">
        <f>VLOOKUP(A:A,'11月工资'!A:AW,49,0)</f>
        <v>0</v>
      </c>
      <c r="T289">
        <f>VLOOKUP(A:A,'11月工资'!A:AZ,52,0)</f>
        <v>0</v>
      </c>
      <c r="U289">
        <f>VLOOKUP(A:A,'11月工资'!A:BA,53,0)</f>
        <v>0</v>
      </c>
      <c r="V289">
        <f>VLOOKUP(A:A,'11月工资'!A:AX,50,0)</f>
        <v>0</v>
      </c>
      <c r="W289">
        <f>VLOOKUP(A:A,'11月工资'!A:AY,51,0)</f>
        <v>0</v>
      </c>
      <c r="X289">
        <f>VLOOKUP(A:A,'11月工资'!A:AV,48,0)</f>
        <v>55000</v>
      </c>
      <c r="Y289">
        <f>VLOOKUP(A:A,'11月工资'!A:BB,54,0)</f>
        <v>9845.35</v>
      </c>
      <c r="Z289" s="12">
        <f>ROUND(5*MAX(0,(R289-S289-T289-U289-V289-W289-X289-Y289)*{0.6;2;4;5;6;7;9}%-{0;504;3384;6384;10584;17184;36384}),2)</f>
        <v>210.06</v>
      </c>
      <c r="AB289" s="78">
        <f>VLOOKUP(A:A,'11月工资'!A:BI,61,0)</f>
        <v>192.13</v>
      </c>
      <c r="AC289" s="6">
        <f t="shared" si="33"/>
        <v>17.93</v>
      </c>
      <c r="AD289">
        <f t="shared" si="34"/>
        <v>3629.81</v>
      </c>
      <c r="AE289">
        <f>VLOOKUP(A:A,'10月奖金'!A:AC,29,0)</f>
        <v>13.41</v>
      </c>
      <c r="AF289" s="6">
        <f t="shared" si="35"/>
        <v>4.5199999999999996</v>
      </c>
      <c r="AG289">
        <f>VLOOKUP(A:A,'10月奖金'!A:AD,30,0)</f>
        <v>3641.5899999999992</v>
      </c>
      <c r="AH289" s="6">
        <f t="shared" si="36"/>
        <v>-11.779999999999291</v>
      </c>
      <c r="AI289">
        <f>VLOOKUP(A:A,单位分配保留两位小数!B:N,13,0)</f>
        <v>3647.74</v>
      </c>
      <c r="AJ289">
        <f t="shared" si="37"/>
        <v>0</v>
      </c>
      <c r="AK289">
        <f>_xlfn.IFNA(VLOOKUP(A:A,'11月工资'!A:AQ,43,0),0)</f>
        <v>0</v>
      </c>
      <c r="AL289">
        <f t="shared" si="38"/>
        <v>17.93</v>
      </c>
      <c r="AM289" s="6">
        <f t="shared" si="39"/>
        <v>7002.0300000000043</v>
      </c>
    </row>
    <row r="290" spans="1:39" x14ac:dyDescent="0.2">
      <c r="A290" s="7">
        <v>9000511</v>
      </c>
      <c r="B290" t="str">
        <f>VLOOKUP(A290,标准表!C:D,2,0)</f>
        <v>李山</v>
      </c>
      <c r="C290" t="str">
        <f>VLOOKUP(A:A,标准表!C:M,11,0)</f>
        <v>冷轧事业部</v>
      </c>
      <c r="D290" t="str">
        <f>VLOOKUP($A:$A,标准表!C:E,3,0)</f>
        <v>130203198704053019</v>
      </c>
      <c r="E290" t="str">
        <f>VLOOKUP(A:A,'11月工资'!A:D,4,0)</f>
        <v>6217000180024751871</v>
      </c>
      <c r="F290" t="str">
        <f>VLOOKUP(A:A,'11月工资'!A:F,6,0)</f>
        <v>专业技术人员</v>
      </c>
      <c r="G290">
        <f>VLOOKUP(A:A,标准表!C:H,6,0)</f>
        <v>0</v>
      </c>
      <c r="H290">
        <f>VLOOKUP(A:A,标准表!C:I,7,0)</f>
        <v>0</v>
      </c>
      <c r="I290">
        <f>VLOOKUP(A:A,标准表!C:J,8,0)</f>
        <v>0</v>
      </c>
      <c r="J290">
        <f>VLOOKUP($A:$A,标准表!C:G,5,0)</f>
        <v>2.15</v>
      </c>
      <c r="L290">
        <f>VLOOKUP(A:A,单位分配保留两位小数!B:I,8,0)</f>
        <v>3647.74</v>
      </c>
      <c r="M290">
        <f>_xlfn.IFNA(VLOOKUP(A:A,单位分配保留两位小数!B:J,9,0),0)</f>
        <v>0</v>
      </c>
      <c r="N290">
        <f>_xlfn.IFNA(VLOOKUP(A:A,单位分配保留两位小数!B:K,10,0),0)</f>
        <v>0</v>
      </c>
      <c r="O290">
        <f>ROUND(_xlfn.IFNA(VLOOKUP(A:A,单位分配保留两位小数!B:L,11,0),0),2)</f>
        <v>0</v>
      </c>
      <c r="Q290">
        <f t="shared" si="32"/>
        <v>3647.74</v>
      </c>
      <c r="R290">
        <f>_xlfn.IFNA(VLOOKUP(A290,'11月工资'!A:AU,47,0),0)+Q290</f>
        <v>79117.440000000002</v>
      </c>
      <c r="S290">
        <f>VLOOKUP(A:A,'11月工资'!A:AW,49,0)</f>
        <v>0</v>
      </c>
      <c r="T290">
        <f>VLOOKUP(A:A,'11月工资'!A:AZ,52,0)</f>
        <v>0</v>
      </c>
      <c r="U290">
        <f>VLOOKUP(A:A,'11月工资'!A:BA,53,0)</f>
        <v>0</v>
      </c>
      <c r="V290">
        <f>VLOOKUP(A:A,'11月工资'!A:AX,50,0)</f>
        <v>0</v>
      </c>
      <c r="W290">
        <f>VLOOKUP(A:A,'11月工资'!A:AY,51,0)</f>
        <v>0</v>
      </c>
      <c r="X290">
        <f>VLOOKUP(A:A,'11月工资'!A:AV,48,0)</f>
        <v>55000</v>
      </c>
      <c r="Y290">
        <f>VLOOKUP(A:A,'11月工资'!A:BB,54,0)</f>
        <v>11622.84</v>
      </c>
      <c r="Z290" s="12">
        <f>ROUND(5*MAX(0,(R290-S290-T290-U290-V290-W290-X290-Y290)*{0.6;2;4;5;6;7;9}%-{0;504;3384;6384;10584;17184;36384}),2)</f>
        <v>374.84</v>
      </c>
      <c r="AB290" s="78">
        <f>VLOOKUP(A:A,'11月工资'!A:BI,61,0)</f>
        <v>342.93</v>
      </c>
      <c r="AC290" s="6">
        <f t="shared" si="33"/>
        <v>31.91</v>
      </c>
      <c r="AD290">
        <f t="shared" si="34"/>
        <v>3615.83</v>
      </c>
      <c r="AE290">
        <f>VLOOKUP(A:A,'10月奖金'!A:AC,29,0)</f>
        <v>23.08</v>
      </c>
      <c r="AF290" s="6">
        <f t="shared" si="35"/>
        <v>8.8300000000000018</v>
      </c>
      <c r="AG290">
        <f>VLOOKUP(A:A,'10月奖金'!A:AD,30,0)</f>
        <v>3631.9199999999992</v>
      </c>
      <c r="AH290" s="6">
        <f t="shared" si="36"/>
        <v>-16.089999999999236</v>
      </c>
      <c r="AI290">
        <f>VLOOKUP(A:A,单位分配保留两位小数!B:N,13,0)</f>
        <v>3647.74</v>
      </c>
      <c r="AJ290">
        <f t="shared" si="37"/>
        <v>0</v>
      </c>
      <c r="AK290">
        <f>_xlfn.IFNA(VLOOKUP(A:A,'11月工资'!A:AQ,43,0),0)</f>
        <v>0</v>
      </c>
      <c r="AL290">
        <f t="shared" si="38"/>
        <v>31.91</v>
      </c>
      <c r="AM290" s="6">
        <f t="shared" si="39"/>
        <v>12494.600000000002</v>
      </c>
    </row>
    <row r="291" spans="1:39" x14ac:dyDescent="0.2">
      <c r="A291" s="7">
        <v>9000512</v>
      </c>
      <c r="B291" t="str">
        <f>VLOOKUP(A291,标准表!C:D,2,0)</f>
        <v>金达</v>
      </c>
      <c r="C291" t="str">
        <f>VLOOKUP(A:A,标准表!C:M,11,0)</f>
        <v>冷轧事业部</v>
      </c>
      <c r="D291" t="str">
        <f>VLOOKUP($A:$A,标准表!C:E,3,0)</f>
        <v>130983199010121130</v>
      </c>
      <c r="E291" t="str">
        <f>VLOOKUP(A:A,'11月工资'!A:D,4,0)</f>
        <v>6217000180024747010</v>
      </c>
      <c r="F291" t="str">
        <f>VLOOKUP(A:A,'11月工资'!A:F,6,0)</f>
        <v>专业技术人员</v>
      </c>
      <c r="G291">
        <f>VLOOKUP(A:A,标准表!C:H,6,0)</f>
        <v>0</v>
      </c>
      <c r="H291">
        <f>VLOOKUP(A:A,标准表!C:I,7,0)</f>
        <v>0</v>
      </c>
      <c r="I291">
        <f>VLOOKUP(A:A,标准表!C:J,8,0)</f>
        <v>0</v>
      </c>
      <c r="J291">
        <f>VLOOKUP($A:$A,标准表!C:G,5,0)</f>
        <v>2.15</v>
      </c>
      <c r="L291">
        <f>VLOOKUP(A:A,单位分配保留两位小数!B:I,8,0)</f>
        <v>3647.74</v>
      </c>
      <c r="M291">
        <f>_xlfn.IFNA(VLOOKUP(A:A,单位分配保留两位小数!B:J,9,0),0)</f>
        <v>0</v>
      </c>
      <c r="N291">
        <f>_xlfn.IFNA(VLOOKUP(A:A,单位分配保留两位小数!B:K,10,0),0)</f>
        <v>0</v>
      </c>
      <c r="O291">
        <f>ROUND(_xlfn.IFNA(VLOOKUP(A:A,单位分配保留两位小数!B:L,11,0),0),2)</f>
        <v>1744.57</v>
      </c>
      <c r="Q291">
        <f t="shared" si="32"/>
        <v>1903.1699999999998</v>
      </c>
      <c r="R291">
        <f>_xlfn.IFNA(VLOOKUP(A291,'11月工资'!A:AU,47,0),0)+Q291</f>
        <v>69878.449000000008</v>
      </c>
      <c r="S291">
        <f>VLOOKUP(A:A,'11月工资'!A:AW,49,0)</f>
        <v>0</v>
      </c>
      <c r="T291">
        <f>VLOOKUP(A:A,'11月工资'!A:AZ,52,0)</f>
        <v>0</v>
      </c>
      <c r="U291">
        <f>VLOOKUP(A:A,'11月工资'!A:BA,53,0)</f>
        <v>0</v>
      </c>
      <c r="V291">
        <f>VLOOKUP(A:A,'11月工资'!A:AX,50,0)</f>
        <v>0</v>
      </c>
      <c r="W291">
        <f>VLOOKUP(A:A,'11月工资'!A:AY,51,0)</f>
        <v>0</v>
      </c>
      <c r="X291">
        <f>VLOOKUP(A:A,'11月工资'!A:AV,48,0)</f>
        <v>55000</v>
      </c>
      <c r="Y291">
        <f>VLOOKUP(A:A,'11月工资'!A:BB,54,0)</f>
        <v>9581.2599999999984</v>
      </c>
      <c r="Z291" s="12">
        <f>ROUND(5*MAX(0,(R291-S291-T291-U291-V291-W291-X291-Y291)*{0.6;2;4;5;6;7;9}%-{0;504;3384;6384;10584;17184;36384}),2)</f>
        <v>158.91999999999999</v>
      </c>
      <c r="AB291" s="78">
        <f>VLOOKUP(A:A,'11月工资'!A:BI,61,0)</f>
        <v>215.61</v>
      </c>
      <c r="AC291" s="6">
        <f t="shared" si="33"/>
        <v>0</v>
      </c>
      <c r="AD291">
        <f t="shared" si="34"/>
        <v>1903.1699999999998</v>
      </c>
      <c r="AE291">
        <f>VLOOKUP(A:A,'10月奖金'!A:AC,29,0)</f>
        <v>13.6</v>
      </c>
      <c r="AF291" s="6">
        <f t="shared" si="35"/>
        <v>-13.6</v>
      </c>
      <c r="AG291">
        <f>VLOOKUP(A:A,'10月奖金'!A:AD,30,0)</f>
        <v>3641.3999999999992</v>
      </c>
      <c r="AH291" s="6">
        <f t="shared" si="36"/>
        <v>-1738.2299999999993</v>
      </c>
      <c r="AI291">
        <f>VLOOKUP(A:A,单位分配保留两位小数!B:N,13,0)</f>
        <v>1903.17</v>
      </c>
      <c r="AJ291">
        <f t="shared" si="37"/>
        <v>0</v>
      </c>
      <c r="AK291">
        <f>_xlfn.IFNA(VLOOKUP(A:A,'11月工资'!A:AQ,43,0),0)</f>
        <v>0</v>
      </c>
      <c r="AL291">
        <f t="shared" si="38"/>
        <v>0</v>
      </c>
      <c r="AM291" s="6">
        <f t="shared" si="39"/>
        <v>5297.1890000000094</v>
      </c>
    </row>
    <row r="292" spans="1:39" x14ac:dyDescent="0.2">
      <c r="A292" s="7">
        <v>9000514</v>
      </c>
      <c r="B292" t="str">
        <f>VLOOKUP(A292,标准表!C:D,2,0)</f>
        <v>刘庆禄</v>
      </c>
      <c r="C292" t="str">
        <f>VLOOKUP(A:A,标准表!C:M,11,0)</f>
        <v>特钢事业部</v>
      </c>
      <c r="D292" t="str">
        <f>VLOOKUP($A:$A,标准表!C:E,3,0)</f>
        <v>130203196304023356</v>
      </c>
      <c r="E292" t="str">
        <f>VLOOKUP(A:A,'11月工资'!A:D,4,0)</f>
        <v>6217000180022955003</v>
      </c>
      <c r="F292" t="str">
        <f>VLOOKUP(A:A,'11月工资'!A:F,6,0)</f>
        <v>专业技术人员</v>
      </c>
      <c r="G292">
        <f>VLOOKUP(A:A,标准表!C:H,6,0)</f>
        <v>0</v>
      </c>
      <c r="H292">
        <f>VLOOKUP(A:A,标准表!C:I,7,0)</f>
        <v>7253</v>
      </c>
      <c r="I292">
        <f>VLOOKUP(A:A,标准表!C:J,8,0)</f>
        <v>0</v>
      </c>
      <c r="J292">
        <f>VLOOKUP($A:$A,标准表!C:G,5,0)</f>
        <v>0</v>
      </c>
      <c r="L292">
        <f>VLOOKUP(A:A,单位分配保留两位小数!B:I,8,0)</f>
        <v>7150.15</v>
      </c>
      <c r="M292">
        <f>_xlfn.IFNA(VLOOKUP(A:A,单位分配保留两位小数!B:J,9,0),0)</f>
        <v>0</v>
      </c>
      <c r="N292">
        <f>_xlfn.IFNA(VLOOKUP(A:A,单位分配保留两位小数!B:K,10,0),0)</f>
        <v>0</v>
      </c>
      <c r="O292">
        <f>ROUND(_xlfn.IFNA(VLOOKUP(A:A,单位分配保留两位小数!B:L,11,0),0),2)</f>
        <v>0</v>
      </c>
      <c r="Q292">
        <f t="shared" si="32"/>
        <v>7150.15</v>
      </c>
      <c r="R292">
        <f>_xlfn.IFNA(VLOOKUP(A292,'11月工资'!A:AU,47,0),0)+Q292</f>
        <v>124948.51999999999</v>
      </c>
      <c r="S292">
        <f>VLOOKUP(A:A,'11月工资'!A:AW,49,0)</f>
        <v>0</v>
      </c>
      <c r="T292">
        <f>VLOOKUP(A:A,'11月工资'!A:AZ,52,0)</f>
        <v>0</v>
      </c>
      <c r="U292">
        <f>VLOOKUP(A:A,'11月工资'!A:BA,53,0)</f>
        <v>0</v>
      </c>
      <c r="V292">
        <f>VLOOKUP(A:A,'11月工资'!A:AX,50,0)</f>
        <v>11000</v>
      </c>
      <c r="W292">
        <f>VLOOKUP(A:A,'11月工资'!A:AY,51,0)</f>
        <v>0</v>
      </c>
      <c r="X292">
        <f>VLOOKUP(A:A,'11月工资'!A:AV,48,0)</f>
        <v>55000</v>
      </c>
      <c r="Y292">
        <f>VLOOKUP(A:A,'11月工资'!A:BB,54,0)</f>
        <v>29431.37</v>
      </c>
      <c r="Z292" s="12">
        <f>ROUND(5*MAX(0,(R292-S292-T292-U292-V292-W292-X292-Y292)*{0.6;2;4;5;6;7;9}%-{0;504;3384;6384;10584;17184;36384}),2)</f>
        <v>885.51</v>
      </c>
      <c r="AB292" s="78">
        <f>VLOOKUP(A:A,'11月工资'!A:BI,61,0)</f>
        <v>776.72</v>
      </c>
      <c r="AC292" s="6">
        <f t="shared" si="33"/>
        <v>108.79</v>
      </c>
      <c r="AD292">
        <f t="shared" si="34"/>
        <v>7041.36</v>
      </c>
      <c r="AE292">
        <f>VLOOKUP(A:A,'10月奖金'!A:AC,29,0)</f>
        <v>78.97</v>
      </c>
      <c r="AF292" s="6">
        <f t="shared" si="35"/>
        <v>29.820000000000007</v>
      </c>
      <c r="AG292">
        <f>VLOOKUP(A:A,'10月奖金'!A:AD,30,0)</f>
        <v>7072.49</v>
      </c>
      <c r="AH292" s="6">
        <f t="shared" si="36"/>
        <v>-31.130000000000109</v>
      </c>
      <c r="AI292">
        <f>VLOOKUP(A:A,单位分配保留两位小数!B:N,13,0)</f>
        <v>7150.15</v>
      </c>
      <c r="AJ292">
        <f t="shared" si="37"/>
        <v>0</v>
      </c>
      <c r="AK292">
        <f>_xlfn.IFNA(VLOOKUP(A:A,'11月工资'!A:AQ,43,0),0)</f>
        <v>0</v>
      </c>
      <c r="AL292">
        <f t="shared" si="38"/>
        <v>108.79</v>
      </c>
      <c r="AM292" s="6">
        <f t="shared" si="39"/>
        <v>29517.149999999991</v>
      </c>
    </row>
    <row r="293" spans="1:39" x14ac:dyDescent="0.2">
      <c r="A293" s="7">
        <v>9000516</v>
      </c>
      <c r="B293" t="str">
        <f>VLOOKUP(A293,标准表!C:D,2,0)</f>
        <v>张虎成</v>
      </c>
      <c r="C293" t="str">
        <f>VLOOKUP(A:A,标准表!C:M,11,0)</f>
        <v>特钢事业部</v>
      </c>
      <c r="D293" t="str">
        <f>VLOOKUP($A:$A,标准表!C:E,3,0)</f>
        <v>140303198005211214</v>
      </c>
      <c r="E293" t="str">
        <f>VLOOKUP(A:A,'11月工资'!A:D,4,0)</f>
        <v>6217000180031735065</v>
      </c>
      <c r="F293" t="str">
        <f>VLOOKUP(A:A,'11月工资'!A:F,6,0)</f>
        <v>专业技术人员</v>
      </c>
      <c r="G293">
        <f>VLOOKUP(A:A,标准表!C:H,6,0)</f>
        <v>0</v>
      </c>
      <c r="H293">
        <f>VLOOKUP(A:A,标准表!C:I,7,0)</f>
        <v>0</v>
      </c>
      <c r="I293">
        <f>VLOOKUP(A:A,标准表!C:J,8,0)</f>
        <v>0</v>
      </c>
      <c r="J293">
        <f>VLOOKUP($A:$A,标准表!C:G,5,0)</f>
        <v>3.6</v>
      </c>
      <c r="L293">
        <f>VLOOKUP(A:A,单位分配保留两位小数!B:I,8,0)</f>
        <v>5925.6</v>
      </c>
      <c r="M293">
        <f>_xlfn.IFNA(VLOOKUP(A:A,单位分配保留两位小数!B:J,9,0),0)</f>
        <v>0</v>
      </c>
      <c r="N293">
        <f>_xlfn.IFNA(VLOOKUP(A:A,单位分配保留两位小数!B:K,10,0),0)</f>
        <v>0</v>
      </c>
      <c r="O293">
        <f>ROUND(_xlfn.IFNA(VLOOKUP(A:A,单位分配保留两位小数!B:L,11,0),0),2)</f>
        <v>0</v>
      </c>
      <c r="Q293">
        <f t="shared" si="32"/>
        <v>5925.6</v>
      </c>
      <c r="R293">
        <f>_xlfn.IFNA(VLOOKUP(A293,'11月工资'!A:AU,47,0),0)+Q293</f>
        <v>107150.97</v>
      </c>
      <c r="S293">
        <f>VLOOKUP(A:A,'11月工资'!A:AW,49,0)</f>
        <v>0</v>
      </c>
      <c r="T293">
        <f>VLOOKUP(A:A,'11月工资'!A:AZ,52,0)</f>
        <v>0</v>
      </c>
      <c r="U293">
        <f>VLOOKUP(A:A,'11月工资'!A:BA,53,0)</f>
        <v>0</v>
      </c>
      <c r="V293">
        <f>VLOOKUP(A:A,'11月工资'!A:AX,50,0)</f>
        <v>11000</v>
      </c>
      <c r="W293">
        <f>VLOOKUP(A:A,'11月工资'!A:AY,51,0)</f>
        <v>0</v>
      </c>
      <c r="X293">
        <f>VLOOKUP(A:A,'11月工资'!A:AV,48,0)</f>
        <v>55000</v>
      </c>
      <c r="Y293">
        <f>VLOOKUP(A:A,'11月工资'!A:BB,54,0)</f>
        <v>18329.18</v>
      </c>
      <c r="Z293" s="12">
        <f>ROUND(5*MAX(0,(R293-S293-T293-U293-V293-W293-X293-Y293)*{0.6;2;4;5;6;7;9}%-{0;504;3384;6384;10584;17184;36384}),2)</f>
        <v>684.65</v>
      </c>
      <c r="AB293" s="78">
        <f>VLOOKUP(A:A,'11月工资'!A:BI,61,0)</f>
        <v>598.66999999999996</v>
      </c>
      <c r="AC293" s="6">
        <f t="shared" si="33"/>
        <v>85.98</v>
      </c>
      <c r="AD293">
        <f t="shared" si="34"/>
        <v>5839.6200000000008</v>
      </c>
      <c r="AE293">
        <f>VLOOKUP(A:A,'10月奖金'!A:AC,29,0)</f>
        <v>57.18</v>
      </c>
      <c r="AF293" s="6">
        <f t="shared" si="35"/>
        <v>28.800000000000004</v>
      </c>
      <c r="AG293">
        <f>VLOOKUP(A:A,'10月奖金'!A:AD,30,0)</f>
        <v>5702.82</v>
      </c>
      <c r="AH293" s="6">
        <f t="shared" si="36"/>
        <v>136.80000000000109</v>
      </c>
      <c r="AI293">
        <f>VLOOKUP(A:A,单位分配保留两位小数!B:N,13,0)</f>
        <v>5925.6</v>
      </c>
      <c r="AJ293">
        <f t="shared" si="37"/>
        <v>0</v>
      </c>
      <c r="AK293">
        <f>_xlfn.IFNA(VLOOKUP(A:A,'11月工资'!A:AQ,43,0),0)</f>
        <v>0</v>
      </c>
      <c r="AL293">
        <f t="shared" si="38"/>
        <v>85.98</v>
      </c>
      <c r="AM293" s="6">
        <f t="shared" si="39"/>
        <v>22821.79</v>
      </c>
    </row>
    <row r="294" spans="1:39" x14ac:dyDescent="0.2">
      <c r="A294" s="7">
        <v>9000517</v>
      </c>
      <c r="B294" t="str">
        <f>VLOOKUP(A294,标准表!C:D,2,0)</f>
        <v>李硕</v>
      </c>
      <c r="C294" t="str">
        <f>VLOOKUP(A:A,标准表!C:M,11,0)</f>
        <v>特钢事业部</v>
      </c>
      <c r="D294" t="str">
        <f>VLOOKUP($A:$A,标准表!C:E,3,0)</f>
        <v>13022419861128301X</v>
      </c>
      <c r="E294" t="str">
        <f>VLOOKUP(A:A,'11月工资'!A:D,4,0)</f>
        <v>6217000180022955201</v>
      </c>
      <c r="F294" t="str">
        <f>VLOOKUP(A:A,'11月工资'!A:F,6,0)</f>
        <v>专业技术人员</v>
      </c>
      <c r="G294">
        <f>VLOOKUP(A:A,标准表!C:H,6,0)</f>
        <v>0</v>
      </c>
      <c r="H294">
        <f>VLOOKUP(A:A,标准表!C:I,7,0)</f>
        <v>0</v>
      </c>
      <c r="I294">
        <f>VLOOKUP(A:A,标准表!C:J,8,0)</f>
        <v>0</v>
      </c>
      <c r="J294">
        <f>VLOOKUP($A:$A,标准表!C:G,5,0)</f>
        <v>3.05</v>
      </c>
      <c r="L294">
        <f>VLOOKUP(A:A,单位分配保留两位小数!B:I,8,0)</f>
        <v>5020.2999999999993</v>
      </c>
      <c r="M294">
        <f>_xlfn.IFNA(VLOOKUP(A:A,单位分配保留两位小数!B:J,9,0),0)</f>
        <v>0</v>
      </c>
      <c r="N294">
        <f>_xlfn.IFNA(VLOOKUP(A:A,单位分配保留两位小数!B:K,10,0),0)</f>
        <v>0</v>
      </c>
      <c r="O294">
        <f>ROUND(_xlfn.IFNA(VLOOKUP(A:A,单位分配保留两位小数!B:L,11,0),0),2)</f>
        <v>0</v>
      </c>
      <c r="Q294">
        <f t="shared" si="32"/>
        <v>5020.2999999999993</v>
      </c>
      <c r="R294">
        <f>_xlfn.IFNA(VLOOKUP(A294,'11月工资'!A:AU,47,0),0)+Q294</f>
        <v>92992.5</v>
      </c>
      <c r="S294">
        <f>VLOOKUP(A:A,'11月工资'!A:AW,49,0)</f>
        <v>0</v>
      </c>
      <c r="T294">
        <f>VLOOKUP(A:A,'11月工资'!A:AZ,52,0)</f>
        <v>0</v>
      </c>
      <c r="U294">
        <f>VLOOKUP(A:A,'11月工资'!A:BA,53,0)</f>
        <v>12100</v>
      </c>
      <c r="V294">
        <f>VLOOKUP(A:A,'11月工资'!A:AX,50,0)</f>
        <v>0</v>
      </c>
      <c r="W294">
        <f>VLOOKUP(A:A,'11月工资'!A:AY,51,0)</f>
        <v>0</v>
      </c>
      <c r="X294">
        <f>VLOOKUP(A:A,'11月工资'!A:AV,48,0)</f>
        <v>55000</v>
      </c>
      <c r="Y294">
        <f>VLOOKUP(A:A,'11月工资'!A:BB,54,0)</f>
        <v>12881.45</v>
      </c>
      <c r="Z294" s="12">
        <f>ROUND(5*MAX(0,(R294-S294-T294-U294-V294-W294-X294-Y294)*{0.6;2;4;5;6;7;9}%-{0;504;3384;6384;10584;17184;36384}),2)</f>
        <v>390.33</v>
      </c>
      <c r="AB294" s="78">
        <f>VLOOKUP(A:A,'11月工资'!A:BI,61,0)</f>
        <v>343.12</v>
      </c>
      <c r="AC294" s="6">
        <f t="shared" si="33"/>
        <v>47.21</v>
      </c>
      <c r="AD294">
        <f t="shared" si="34"/>
        <v>4973.0899999999992</v>
      </c>
      <c r="AE294">
        <f>VLOOKUP(A:A,'10月奖金'!A:AC,29,0)</f>
        <v>31.44</v>
      </c>
      <c r="AF294" s="6">
        <f t="shared" si="35"/>
        <v>15.77</v>
      </c>
      <c r="AG294">
        <f>VLOOKUP(A:A,'10月奖金'!A:AD,30,0)</f>
        <v>4848.5600000000004</v>
      </c>
      <c r="AH294" s="6">
        <f t="shared" si="36"/>
        <v>124.52999999999884</v>
      </c>
      <c r="AI294">
        <f>VLOOKUP(A:A,单位分配保留两位小数!B:N,13,0)</f>
        <v>5020.3</v>
      </c>
      <c r="AJ294">
        <f t="shared" si="37"/>
        <v>0</v>
      </c>
      <c r="AK294">
        <f>_xlfn.IFNA(VLOOKUP(A:A,'11月工资'!A:AQ,43,0),0)</f>
        <v>0</v>
      </c>
      <c r="AL294">
        <f t="shared" si="38"/>
        <v>47.21</v>
      </c>
      <c r="AM294" s="6">
        <f t="shared" si="39"/>
        <v>13011.05</v>
      </c>
    </row>
    <row r="295" spans="1:39" x14ac:dyDescent="0.2">
      <c r="A295" s="7">
        <v>9000518</v>
      </c>
      <c r="B295" t="str">
        <f>VLOOKUP(A295,标准表!C:D,2,0)</f>
        <v>张颜超</v>
      </c>
      <c r="C295" t="str">
        <f>VLOOKUP(A:A,标准表!C:M,11,0)</f>
        <v>热轧事业部</v>
      </c>
      <c r="D295" t="str">
        <f>VLOOKUP($A:$A,标准表!C:E,3,0)</f>
        <v>131121198002073216</v>
      </c>
      <c r="E295" t="str">
        <f>VLOOKUP(A:A,'11月工资'!A:D,4,0)</f>
        <v>6217000180024758405</v>
      </c>
      <c r="F295" t="str">
        <f>VLOOKUP(A:A,'11月工资'!A:F,6,0)</f>
        <v>生产操作人员</v>
      </c>
      <c r="G295">
        <f>VLOOKUP(A:A,标准表!C:H,6,0)</f>
        <v>0</v>
      </c>
      <c r="H295">
        <f>VLOOKUP(A:A,标准表!C:I,7,0)</f>
        <v>0</v>
      </c>
      <c r="I295">
        <f>VLOOKUP(A:A,标准表!C:J,8,0)</f>
        <v>0</v>
      </c>
      <c r="J295">
        <f>VLOOKUP($A:$A,标准表!C:G,5,0)</f>
        <v>1.8</v>
      </c>
      <c r="L295">
        <f>VLOOKUP(A:A,单位分配保留两位小数!B:I,8,0)</f>
        <v>3296.6</v>
      </c>
      <c r="M295">
        <f>_xlfn.IFNA(VLOOKUP(A:A,单位分配保留两位小数!B:J,9,0),0)</f>
        <v>0</v>
      </c>
      <c r="N295">
        <f>_xlfn.IFNA(VLOOKUP(A:A,单位分配保留两位小数!B:K,10,0),0)</f>
        <v>0</v>
      </c>
      <c r="O295">
        <f>ROUND(_xlfn.IFNA(VLOOKUP(A:A,单位分配保留两位小数!B:L,11,0),0),2)</f>
        <v>0</v>
      </c>
      <c r="Q295">
        <f t="shared" si="32"/>
        <v>3296.6</v>
      </c>
      <c r="R295">
        <f>_xlfn.IFNA(VLOOKUP(A295,'11月工资'!A:AU,47,0),0)+Q295</f>
        <v>79341.210000000006</v>
      </c>
      <c r="S295">
        <f>VLOOKUP(A:A,'11月工资'!A:AW,49,0)</f>
        <v>11000</v>
      </c>
      <c r="T295">
        <f>VLOOKUP(A:A,'11月工资'!A:AZ,52,0)</f>
        <v>11000</v>
      </c>
      <c r="U295">
        <f>VLOOKUP(A:A,'11月工资'!A:BA,53,0)</f>
        <v>0</v>
      </c>
      <c r="V295">
        <f>VLOOKUP(A:A,'11月工资'!A:AX,50,0)</f>
        <v>11000</v>
      </c>
      <c r="W295">
        <f>VLOOKUP(A:A,'11月工资'!A:AY,51,0)</f>
        <v>0</v>
      </c>
      <c r="X295">
        <f>VLOOKUP(A:A,'11月工资'!A:AV,48,0)</f>
        <v>55000</v>
      </c>
      <c r="Y295">
        <f>VLOOKUP(A:A,'11月工资'!A:BB,54,0)</f>
        <v>13978.54</v>
      </c>
      <c r="Z295" s="12">
        <f>ROUND(5*MAX(0,(R295-S295-T295-U295-V295-W295-X295-Y295)*{0.6;2;4;5;6;7;9}%-{0;504;3384;6384;10584;17184;36384}),2)</f>
        <v>0</v>
      </c>
      <c r="AB295" s="78">
        <f>VLOOKUP(A:A,'11月工资'!A:BI,61,0)</f>
        <v>0</v>
      </c>
      <c r="AC295" s="6">
        <f t="shared" si="33"/>
        <v>0</v>
      </c>
      <c r="AD295">
        <f t="shared" si="34"/>
        <v>3296.6</v>
      </c>
      <c r="AE295">
        <f>VLOOKUP(A:A,'10月奖金'!A:AC,29,0)</f>
        <v>0</v>
      </c>
      <c r="AF295" s="6">
        <f t="shared" si="35"/>
        <v>0</v>
      </c>
      <c r="AG295">
        <f>VLOOKUP(A:A,'10月奖金'!A:AD,30,0)</f>
        <v>3358.11</v>
      </c>
      <c r="AH295" s="6">
        <f t="shared" si="36"/>
        <v>-61.510000000000218</v>
      </c>
      <c r="AI295">
        <f>VLOOKUP(A:A,单位分配保留两位小数!B:N,13,0)</f>
        <v>3296.6</v>
      </c>
      <c r="AJ295">
        <f t="shared" si="37"/>
        <v>0</v>
      </c>
      <c r="AK295">
        <f>_xlfn.IFNA(VLOOKUP(A:A,'11月工资'!A:AQ,43,0),0)</f>
        <v>0</v>
      </c>
      <c r="AL295">
        <f t="shared" si="38"/>
        <v>0</v>
      </c>
      <c r="AM295" s="6">
        <f t="shared" si="39"/>
        <v>-22637.329999999994</v>
      </c>
    </row>
    <row r="296" spans="1:39" x14ac:dyDescent="0.2">
      <c r="A296" s="7">
        <v>9000519</v>
      </c>
      <c r="B296" t="str">
        <f>VLOOKUP(A296,标准表!C:D,2,0)</f>
        <v>阎磊</v>
      </c>
      <c r="C296" t="str">
        <f>VLOOKUP(A:A,标准表!C:M,11,0)</f>
        <v>热轧事业部</v>
      </c>
      <c r="D296" t="str">
        <f>VLOOKUP($A:$A,标准表!C:E,3,0)</f>
        <v>130204197812060912</v>
      </c>
      <c r="E296" t="str">
        <f>VLOOKUP(A:A,'11月工资'!A:D,4,0)</f>
        <v>6217000180024770152</v>
      </c>
      <c r="F296" t="str">
        <f>VLOOKUP(A:A,'11月工资'!A:F,6,0)</f>
        <v>生产操作人员</v>
      </c>
      <c r="G296">
        <f>VLOOKUP(A:A,标准表!C:H,6,0)</f>
        <v>0</v>
      </c>
      <c r="H296">
        <f>VLOOKUP(A:A,标准表!C:I,7,0)</f>
        <v>0</v>
      </c>
      <c r="I296">
        <f>VLOOKUP(A:A,标准表!C:J,8,0)</f>
        <v>0</v>
      </c>
      <c r="J296">
        <f>VLOOKUP($A:$A,标准表!C:G,5,0)</f>
        <v>1.5</v>
      </c>
      <c r="L296">
        <f>VLOOKUP(A:A,单位分配保留两位小数!B:I,8,0)</f>
        <v>2449.19</v>
      </c>
      <c r="M296">
        <f>_xlfn.IFNA(VLOOKUP(A:A,单位分配保留两位小数!B:J,9,0),0)</f>
        <v>0</v>
      </c>
      <c r="N296">
        <f>_xlfn.IFNA(VLOOKUP(A:A,单位分配保留两位小数!B:K,10,0),0)</f>
        <v>0</v>
      </c>
      <c r="O296">
        <f>ROUND(_xlfn.IFNA(VLOOKUP(A:A,单位分配保留两位小数!B:L,11,0),0),2)</f>
        <v>50</v>
      </c>
      <c r="Q296">
        <f t="shared" si="32"/>
        <v>2399.19</v>
      </c>
      <c r="R296">
        <f>_xlfn.IFNA(VLOOKUP(A296,'11月工资'!A:AU,47,0),0)+Q296</f>
        <v>76619.790000000008</v>
      </c>
      <c r="S296">
        <f>VLOOKUP(A:A,'11月工资'!A:AW,49,0)</f>
        <v>11000</v>
      </c>
      <c r="T296">
        <f>VLOOKUP(A:A,'11月工资'!A:AZ,52,0)</f>
        <v>11000</v>
      </c>
      <c r="U296">
        <f>VLOOKUP(A:A,'11月工资'!A:BA,53,0)</f>
        <v>0</v>
      </c>
      <c r="V296">
        <f>VLOOKUP(A:A,'11月工资'!A:AX,50,0)</f>
        <v>22000</v>
      </c>
      <c r="W296">
        <f>VLOOKUP(A:A,'11月工资'!A:AY,51,0)</f>
        <v>0</v>
      </c>
      <c r="X296">
        <f>VLOOKUP(A:A,'11月工资'!A:AV,48,0)</f>
        <v>55000</v>
      </c>
      <c r="Y296">
        <f>VLOOKUP(A:A,'11月工资'!A:BB,54,0)</f>
        <v>15309.02</v>
      </c>
      <c r="Z296" s="12">
        <f>ROUND(5*MAX(0,(R296-S296-T296-U296-V296-W296-X296-Y296)*{0.6;2;4;5;6;7;9}%-{0;504;3384;6384;10584;17184;36384}),2)</f>
        <v>0</v>
      </c>
      <c r="AB296" s="78">
        <f>VLOOKUP(A:A,'11月工资'!A:BI,61,0)</f>
        <v>0</v>
      </c>
      <c r="AC296" s="6">
        <f t="shared" si="33"/>
        <v>0</v>
      </c>
      <c r="AD296">
        <f t="shared" si="34"/>
        <v>2399.19</v>
      </c>
      <c r="AE296">
        <f>VLOOKUP(A:A,'10月奖金'!A:AC,29,0)</f>
        <v>0</v>
      </c>
      <c r="AF296" s="6">
        <f t="shared" si="35"/>
        <v>0</v>
      </c>
      <c r="AG296">
        <f>VLOOKUP(A:A,'10月奖金'!A:AD,30,0)</f>
        <v>3559.29</v>
      </c>
      <c r="AH296" s="6">
        <f t="shared" si="36"/>
        <v>-1160.0999999999999</v>
      </c>
      <c r="AI296">
        <f>VLOOKUP(A:A,单位分配保留两位小数!B:N,13,0)</f>
        <v>2399.19</v>
      </c>
      <c r="AJ296">
        <f t="shared" si="37"/>
        <v>0</v>
      </c>
      <c r="AK296">
        <f>_xlfn.IFNA(VLOOKUP(A:A,'11月工资'!A:AQ,43,0),0)</f>
        <v>0</v>
      </c>
      <c r="AL296">
        <f t="shared" si="38"/>
        <v>0</v>
      </c>
      <c r="AM296" s="6">
        <f t="shared" si="39"/>
        <v>-37689.229999999996</v>
      </c>
    </row>
    <row r="297" spans="1:39" x14ac:dyDescent="0.2">
      <c r="A297" s="7">
        <v>9000520</v>
      </c>
      <c r="B297" t="str">
        <f>VLOOKUP(A297,标准表!C:D,2,0)</f>
        <v>徐东升</v>
      </c>
      <c r="C297" t="str">
        <f>VLOOKUP(A:A,标准表!C:M,11,0)</f>
        <v>热轧事业部</v>
      </c>
      <c r="D297" t="str">
        <f>VLOOKUP($A:$A,标准表!C:E,3,0)</f>
        <v>130204197512030615</v>
      </c>
      <c r="E297" t="str">
        <f>VLOOKUP(A:A,'11月工资'!A:D,4,0)</f>
        <v>6217000180024771093</v>
      </c>
      <c r="F297" t="str">
        <f>VLOOKUP(A:A,'11月工资'!A:F,6,0)</f>
        <v>经营管理-其他</v>
      </c>
      <c r="G297">
        <f>VLOOKUP(A:A,标准表!C:H,6,0)</f>
        <v>0</v>
      </c>
      <c r="H297">
        <f>VLOOKUP(A:A,标准表!C:I,7,0)</f>
        <v>0</v>
      </c>
      <c r="I297">
        <f>VLOOKUP(A:A,标准表!C:J,8,0)</f>
        <v>0</v>
      </c>
      <c r="J297">
        <f>VLOOKUP($A:$A,标准表!C:G,5,0)</f>
        <v>3.6</v>
      </c>
      <c r="L297">
        <f>VLOOKUP(A:A,单位分配保留两位小数!B:I,8,0)</f>
        <v>6101.43</v>
      </c>
      <c r="M297">
        <f>_xlfn.IFNA(VLOOKUP(A:A,单位分配保留两位小数!B:J,9,0),0)</f>
        <v>0</v>
      </c>
      <c r="N297">
        <f>_xlfn.IFNA(VLOOKUP(A:A,单位分配保留两位小数!B:K,10,0),0)</f>
        <v>0</v>
      </c>
      <c r="O297">
        <f>ROUND(_xlfn.IFNA(VLOOKUP(A:A,单位分配保留两位小数!B:L,11,0),0),2)</f>
        <v>0</v>
      </c>
      <c r="Q297">
        <f t="shared" si="32"/>
        <v>6101.43</v>
      </c>
      <c r="R297">
        <f>_xlfn.IFNA(VLOOKUP(A297,'11月工资'!A:AU,47,0),0)+Q297</f>
        <v>107044.15</v>
      </c>
      <c r="S297">
        <f>VLOOKUP(A:A,'11月工资'!A:AW,49,0)</f>
        <v>11000</v>
      </c>
      <c r="T297">
        <f>VLOOKUP(A:A,'11月工资'!A:AZ,52,0)</f>
        <v>0</v>
      </c>
      <c r="U297">
        <f>VLOOKUP(A:A,'11月工资'!A:BA,53,0)</f>
        <v>0</v>
      </c>
      <c r="V297">
        <f>VLOOKUP(A:A,'11月工资'!A:AX,50,0)</f>
        <v>0</v>
      </c>
      <c r="W297">
        <f>VLOOKUP(A:A,'11月工资'!A:AY,51,0)</f>
        <v>0</v>
      </c>
      <c r="X297">
        <f>VLOOKUP(A:A,'11月工资'!A:AV,48,0)</f>
        <v>55000</v>
      </c>
      <c r="Y297">
        <f>VLOOKUP(A:A,'11月工资'!A:BB,54,0)</f>
        <v>19211.09</v>
      </c>
      <c r="Z297" s="12">
        <f>ROUND(5*MAX(0,(R297-S297-T297-U297-V297-W297-X297-Y297)*{0.6;2;4;5;6;7;9}%-{0;504;3384;6384;10584;17184;36384}),2)</f>
        <v>654.99</v>
      </c>
      <c r="AB297" s="78">
        <f>VLOOKUP(A:A,'11月工资'!A:BI,61,0)</f>
        <v>590.78000000000009</v>
      </c>
      <c r="AC297" s="6">
        <f t="shared" si="33"/>
        <v>64.209999999999994</v>
      </c>
      <c r="AD297">
        <f t="shared" si="34"/>
        <v>6037.22</v>
      </c>
      <c r="AE297">
        <f>VLOOKUP(A:A,'10月奖金'!A:AC,29,0)</f>
        <v>70.09</v>
      </c>
      <c r="AF297" s="6">
        <f t="shared" si="35"/>
        <v>-5.8800000000000097</v>
      </c>
      <c r="AG297">
        <f>VLOOKUP(A:A,'10月奖金'!A:AD,30,0)</f>
        <v>5942.0599999999995</v>
      </c>
      <c r="AH297" s="6">
        <f t="shared" si="36"/>
        <v>95.160000000000764</v>
      </c>
      <c r="AI297">
        <f>VLOOKUP(A:A,单位分配保留两位小数!B:N,13,0)</f>
        <v>6101.43</v>
      </c>
      <c r="AJ297">
        <f t="shared" si="37"/>
        <v>0</v>
      </c>
      <c r="AK297">
        <f>_xlfn.IFNA(VLOOKUP(A:A,'11月工资'!A:AQ,43,0),0)</f>
        <v>0</v>
      </c>
      <c r="AL297">
        <f t="shared" si="38"/>
        <v>64.209999999999994</v>
      </c>
      <c r="AM297" s="6">
        <f t="shared" si="39"/>
        <v>21833.059999999994</v>
      </c>
    </row>
    <row r="298" spans="1:39" x14ac:dyDescent="0.2">
      <c r="A298" s="7">
        <v>9000521</v>
      </c>
      <c r="B298" t="str">
        <f>VLOOKUP(A298,标准表!C:D,2,0)</f>
        <v>陈城</v>
      </c>
      <c r="C298" t="str">
        <f>VLOOKUP(A:A,标准表!C:M,11,0)</f>
        <v>热轧事业部</v>
      </c>
      <c r="D298" t="str">
        <f>VLOOKUP($A:$A,标准表!C:E,3,0)</f>
        <v>130684198102140879</v>
      </c>
      <c r="E298" t="str">
        <f>VLOOKUP(A:A,'11月工资'!A:D,4,0)</f>
        <v>6217000180024760435</v>
      </c>
      <c r="F298" t="str">
        <f>VLOOKUP(A:A,'11月工资'!A:F,6,0)</f>
        <v>经营管理-其他</v>
      </c>
      <c r="G298">
        <f>VLOOKUP(A:A,标准表!C:H,6,0)</f>
        <v>0</v>
      </c>
      <c r="H298">
        <f>VLOOKUP(A:A,标准表!C:I,7,0)</f>
        <v>0</v>
      </c>
      <c r="I298">
        <f>VLOOKUP(A:A,标准表!C:J,8,0)</f>
        <v>0</v>
      </c>
      <c r="J298">
        <f>VLOOKUP($A:$A,标准表!C:G,5,0)</f>
        <v>3.6</v>
      </c>
      <c r="L298">
        <f>VLOOKUP(A:A,单位分配保留两位小数!B:I,8,0)</f>
        <v>6135.23</v>
      </c>
      <c r="M298">
        <f>_xlfn.IFNA(VLOOKUP(A:A,单位分配保留两位小数!B:J,9,0),0)</f>
        <v>0</v>
      </c>
      <c r="N298">
        <f>_xlfn.IFNA(VLOOKUP(A:A,单位分配保留两位小数!B:K,10,0),0)</f>
        <v>0</v>
      </c>
      <c r="O298">
        <f>ROUND(_xlfn.IFNA(VLOOKUP(A:A,单位分配保留两位小数!B:L,11,0),0),2)</f>
        <v>0</v>
      </c>
      <c r="Q298">
        <f t="shared" si="32"/>
        <v>6135.23</v>
      </c>
      <c r="R298">
        <f>_xlfn.IFNA(VLOOKUP(A298,'11月工资'!A:AU,47,0),0)+Q298</f>
        <v>107236.06999999999</v>
      </c>
      <c r="S298">
        <f>VLOOKUP(A:A,'11月工资'!A:AW,49,0)</f>
        <v>0</v>
      </c>
      <c r="T298">
        <f>VLOOKUP(A:A,'11月工资'!A:AZ,52,0)</f>
        <v>0</v>
      </c>
      <c r="U298">
        <f>VLOOKUP(A:A,'11月工资'!A:BA,53,0)</f>
        <v>0</v>
      </c>
      <c r="V298">
        <f>VLOOKUP(A:A,'11月工资'!A:AX,50,0)</f>
        <v>0</v>
      </c>
      <c r="W298">
        <f>VLOOKUP(A:A,'11月工资'!A:AY,51,0)</f>
        <v>0</v>
      </c>
      <c r="X298">
        <f>VLOOKUP(A:A,'11月工资'!A:AV,48,0)</f>
        <v>55000</v>
      </c>
      <c r="Y298">
        <f>VLOOKUP(A:A,'11月工资'!A:BB,54,0)</f>
        <v>15812.37</v>
      </c>
      <c r="Z298" s="12">
        <f>ROUND(5*MAX(0,(R298-S298-T298-U298-V298-W298-X298-Y298)*{0.6;2;4;5;6;7;9}%-{0;504;3384;6384;10584;17184;36384}),2)</f>
        <v>1122.3699999999999</v>
      </c>
      <c r="AB298" s="78">
        <f>VLOOKUP(A:A,'11月工资'!A:BI,61,0)</f>
        <v>999.4</v>
      </c>
      <c r="AC298" s="6">
        <f t="shared" si="33"/>
        <v>122.97</v>
      </c>
      <c r="AD298">
        <f t="shared" si="34"/>
        <v>6012.2599999999993</v>
      </c>
      <c r="AE298">
        <f>VLOOKUP(A:A,'10月奖金'!A:AC,29,0)</f>
        <v>94.16</v>
      </c>
      <c r="AF298" s="6">
        <f t="shared" si="35"/>
        <v>28.810000000000002</v>
      </c>
      <c r="AG298">
        <f>VLOOKUP(A:A,'10月奖金'!A:AD,30,0)</f>
        <v>6117.18</v>
      </c>
      <c r="AH298" s="6">
        <f t="shared" si="36"/>
        <v>-104.92000000000098</v>
      </c>
      <c r="AI298">
        <f>VLOOKUP(A:A,单位分配保留两位小数!B:N,13,0)</f>
        <v>6135.23</v>
      </c>
      <c r="AJ298">
        <f t="shared" si="37"/>
        <v>0</v>
      </c>
      <c r="AK298">
        <f>_xlfn.IFNA(VLOOKUP(A:A,'11月工资'!A:AQ,43,0),0)</f>
        <v>0</v>
      </c>
      <c r="AL298">
        <f t="shared" si="38"/>
        <v>122.97</v>
      </c>
      <c r="AM298" s="6">
        <f t="shared" si="39"/>
        <v>36423.69999999999</v>
      </c>
    </row>
    <row r="299" spans="1:39" x14ac:dyDescent="0.2">
      <c r="A299" s="7">
        <v>9000522</v>
      </c>
      <c r="B299" t="str">
        <f>VLOOKUP(A299,标准表!C:D,2,0)</f>
        <v>董晓光</v>
      </c>
      <c r="C299" t="str">
        <f>VLOOKUP(A:A,标准表!C:M,11,0)</f>
        <v>热轧事业部</v>
      </c>
      <c r="D299" t="str">
        <f>VLOOKUP($A:$A,标准表!C:E,3,0)</f>
        <v>130226198005105953</v>
      </c>
      <c r="E299" t="str">
        <f>VLOOKUP(A:A,'11月工资'!A:D,4,0)</f>
        <v>6217000180024763314</v>
      </c>
      <c r="F299" t="str">
        <f>VLOOKUP(A:A,'11月工资'!A:F,6,0)</f>
        <v>经营管理-其他</v>
      </c>
      <c r="G299">
        <f>VLOOKUP(A:A,标准表!C:H,6,0)</f>
        <v>0</v>
      </c>
      <c r="H299">
        <f>VLOOKUP(A:A,标准表!C:I,7,0)</f>
        <v>0</v>
      </c>
      <c r="I299">
        <f>VLOOKUP(A:A,标准表!C:J,8,0)</f>
        <v>0</v>
      </c>
      <c r="J299">
        <f>VLOOKUP($A:$A,标准表!C:G,5,0)</f>
        <v>4.5</v>
      </c>
      <c r="L299">
        <f>VLOOKUP(A:A,单位分配保留两位小数!B:I,8,0)</f>
        <v>7487.03</v>
      </c>
      <c r="M299">
        <f>_xlfn.IFNA(VLOOKUP(A:A,单位分配保留两位小数!B:J,9,0),0)</f>
        <v>0</v>
      </c>
      <c r="N299">
        <f>_xlfn.IFNA(VLOOKUP(A:A,单位分配保留两位小数!B:K,10,0),0)</f>
        <v>0</v>
      </c>
      <c r="O299">
        <f>ROUND(_xlfn.IFNA(VLOOKUP(A:A,单位分配保留两位小数!B:L,11,0),0),2)</f>
        <v>0</v>
      </c>
      <c r="Q299">
        <f t="shared" si="32"/>
        <v>7487.03</v>
      </c>
      <c r="R299">
        <f>_xlfn.IFNA(VLOOKUP(A299,'11月工资'!A:AU,47,0),0)+Q299</f>
        <v>126954.78</v>
      </c>
      <c r="S299">
        <f>VLOOKUP(A:A,'11月工资'!A:AW,49,0)</f>
        <v>22000</v>
      </c>
      <c r="T299">
        <f>VLOOKUP(A:A,'11月工资'!A:AZ,52,0)</f>
        <v>11000</v>
      </c>
      <c r="U299">
        <f>VLOOKUP(A:A,'11月工资'!A:BA,53,0)</f>
        <v>0</v>
      </c>
      <c r="V299">
        <f>VLOOKUP(A:A,'11月工资'!A:AX,50,0)</f>
        <v>22000</v>
      </c>
      <c r="W299">
        <f>VLOOKUP(A:A,'11月工资'!A:AY,51,0)</f>
        <v>0</v>
      </c>
      <c r="X299">
        <f>VLOOKUP(A:A,'11月工资'!A:AV,48,0)</f>
        <v>55000</v>
      </c>
      <c r="Y299">
        <f>VLOOKUP(A:A,'11月工资'!A:BB,54,0)</f>
        <v>21942.31</v>
      </c>
      <c r="Z299" s="12">
        <f>ROUND(5*MAX(0,(R299-S299-T299-U299-V299-W299-X299-Y299)*{0.6;2;4;5;6;7;9}%-{0;504;3384;6384;10584;17184;36384}),2)</f>
        <v>0</v>
      </c>
      <c r="AB299" s="78">
        <f>VLOOKUP(A:A,'11月工资'!A:BI,61,0)</f>
        <v>21.47</v>
      </c>
      <c r="AC299" s="6">
        <f t="shared" si="33"/>
        <v>0</v>
      </c>
      <c r="AD299">
        <f t="shared" si="34"/>
        <v>7487.03</v>
      </c>
      <c r="AE299">
        <f>VLOOKUP(A:A,'10月奖金'!A:AC,29,0)</f>
        <v>0</v>
      </c>
      <c r="AF299" s="6">
        <f t="shared" si="35"/>
        <v>0</v>
      </c>
      <c r="AG299">
        <f>VLOOKUP(A:A,'10月奖金'!A:AD,30,0)</f>
        <v>7536.33</v>
      </c>
      <c r="AH299" s="6">
        <f t="shared" si="36"/>
        <v>-49.300000000000182</v>
      </c>
      <c r="AI299">
        <f>VLOOKUP(A:A,单位分配保留两位小数!B:N,13,0)</f>
        <v>7487.03</v>
      </c>
      <c r="AJ299">
        <f t="shared" si="37"/>
        <v>0</v>
      </c>
      <c r="AK299">
        <f>_xlfn.IFNA(VLOOKUP(A:A,'11月工资'!A:AQ,43,0),0)</f>
        <v>0</v>
      </c>
      <c r="AL299">
        <f t="shared" si="38"/>
        <v>0</v>
      </c>
      <c r="AM299" s="6">
        <f t="shared" si="39"/>
        <v>-4987.5300000000025</v>
      </c>
    </row>
    <row r="300" spans="1:39" x14ac:dyDescent="0.2">
      <c r="A300" s="7">
        <v>9000523</v>
      </c>
      <c r="B300" t="str">
        <f>VLOOKUP(A300,标准表!C:D,2,0)</f>
        <v>张剑</v>
      </c>
      <c r="C300" t="str">
        <f>VLOOKUP(A:A,标准表!C:M,11,0)</f>
        <v>热轧事业部</v>
      </c>
      <c r="D300" t="str">
        <f>VLOOKUP($A:$A,标准表!C:E,3,0)</f>
        <v>130322198003233011</v>
      </c>
      <c r="E300" t="str">
        <f>VLOOKUP(A:A,'11月工资'!A:D,4,0)</f>
        <v>6217000180024762969</v>
      </c>
      <c r="F300" t="str">
        <f>VLOOKUP(A:A,'11月工资'!A:F,6,0)</f>
        <v>经营管理-其他</v>
      </c>
      <c r="G300">
        <f>VLOOKUP(A:A,标准表!C:H,6,0)</f>
        <v>0</v>
      </c>
      <c r="H300">
        <f>VLOOKUP(A:A,标准表!C:I,7,0)</f>
        <v>0</v>
      </c>
      <c r="I300">
        <f>VLOOKUP(A:A,标准表!C:J,8,0)</f>
        <v>0</v>
      </c>
      <c r="J300">
        <f>VLOOKUP($A:$A,标准表!C:G,5,0)</f>
        <v>3.6</v>
      </c>
      <c r="L300">
        <f>VLOOKUP(A:A,单位分配保留两位小数!B:I,8,0)</f>
        <v>5971.92</v>
      </c>
      <c r="M300">
        <f>_xlfn.IFNA(VLOOKUP(A:A,单位分配保留两位小数!B:J,9,0),0)</f>
        <v>0</v>
      </c>
      <c r="N300">
        <f>_xlfn.IFNA(VLOOKUP(A:A,单位分配保留两位小数!B:K,10,0),0)</f>
        <v>175</v>
      </c>
      <c r="O300">
        <f>ROUND(_xlfn.IFNA(VLOOKUP(A:A,单位分配保留两位小数!B:L,11,0),0),2)</f>
        <v>60</v>
      </c>
      <c r="Q300">
        <f t="shared" si="32"/>
        <v>6086.92</v>
      </c>
      <c r="R300">
        <f>_xlfn.IFNA(VLOOKUP(A300,'11月工资'!A:AU,47,0),0)+Q300</f>
        <v>104820.05</v>
      </c>
      <c r="S300">
        <f>VLOOKUP(A:A,'11月工资'!A:AW,49,0)</f>
        <v>0</v>
      </c>
      <c r="T300">
        <f>VLOOKUP(A:A,'11月工资'!A:AZ,52,0)</f>
        <v>0</v>
      </c>
      <c r="U300">
        <f>VLOOKUP(A:A,'11月工资'!A:BA,53,0)</f>
        <v>0</v>
      </c>
      <c r="V300">
        <f>VLOOKUP(A:A,'11月工资'!A:AX,50,0)</f>
        <v>0</v>
      </c>
      <c r="W300">
        <f>VLOOKUP(A:A,'11月工资'!A:AY,51,0)</f>
        <v>0</v>
      </c>
      <c r="X300">
        <f>VLOOKUP(A:A,'11月工资'!A:AV,48,0)</f>
        <v>55000</v>
      </c>
      <c r="Y300">
        <f>VLOOKUP(A:A,'11月工资'!A:BB,54,0)</f>
        <v>18133.849999999999</v>
      </c>
      <c r="Z300" s="12">
        <f>ROUND(5*MAX(0,(R300-S300-T300-U300-V300-W300-X300-Y300)*{0.6;2;4;5;6;7;9}%-{0;504;3384;6384;10584;17184;36384}),2)</f>
        <v>950.59</v>
      </c>
      <c r="AB300" s="78">
        <f>VLOOKUP(A:A,'11月工资'!A:BI,61,0)</f>
        <v>860.58999999999992</v>
      </c>
      <c r="AC300" s="6">
        <f t="shared" si="33"/>
        <v>90</v>
      </c>
      <c r="AD300">
        <f t="shared" si="34"/>
        <v>5996.92</v>
      </c>
      <c r="AE300">
        <f>VLOOKUP(A:A,'10月奖金'!A:AC,29,0)</f>
        <v>98.67</v>
      </c>
      <c r="AF300" s="6">
        <f t="shared" si="35"/>
        <v>-8.6700000000000017</v>
      </c>
      <c r="AG300">
        <f>VLOOKUP(A:A,'10月奖金'!A:AD,30,0)</f>
        <v>5850.39</v>
      </c>
      <c r="AH300" s="6">
        <f t="shared" si="36"/>
        <v>146.52999999999975</v>
      </c>
      <c r="AI300">
        <f>VLOOKUP(A:A,单位分配保留两位小数!B:N,13,0)</f>
        <v>6086.92</v>
      </c>
      <c r="AJ300">
        <f t="shared" si="37"/>
        <v>0</v>
      </c>
      <c r="AK300">
        <f>_xlfn.IFNA(VLOOKUP(A:A,'11月工资'!A:AQ,43,0),0)</f>
        <v>0</v>
      </c>
      <c r="AL300">
        <f t="shared" si="38"/>
        <v>90</v>
      </c>
      <c r="AM300" s="6">
        <f t="shared" si="39"/>
        <v>31686.200000000004</v>
      </c>
    </row>
    <row r="301" spans="1:39" x14ac:dyDescent="0.2">
      <c r="A301" s="7">
        <v>9000524</v>
      </c>
      <c r="B301" t="str">
        <f>VLOOKUP(A301,标准表!C:D,2,0)</f>
        <v>秦海军</v>
      </c>
      <c r="C301" t="str">
        <f>VLOOKUP(A:A,标准表!C:M,11,0)</f>
        <v>热轧事业部</v>
      </c>
      <c r="D301" t="str">
        <f>VLOOKUP($A:$A,标准表!C:E,3,0)</f>
        <v>510722198006152295</v>
      </c>
      <c r="E301" t="str">
        <f>VLOOKUP(A:A,'11月工资'!A:D,4,0)</f>
        <v>6217000180024766259</v>
      </c>
      <c r="F301" t="str">
        <f>VLOOKUP(A:A,'11月工资'!A:F,6,0)</f>
        <v>经营管理-其他</v>
      </c>
      <c r="G301">
        <f>VLOOKUP(A:A,标准表!C:H,6,0)</f>
        <v>0</v>
      </c>
      <c r="H301">
        <f>VLOOKUP(A:A,标准表!C:I,7,0)</f>
        <v>0</v>
      </c>
      <c r="I301">
        <f>VLOOKUP(A:A,标准表!C:J,8,0)</f>
        <v>0</v>
      </c>
      <c r="J301">
        <f>VLOOKUP($A:$A,标准表!C:G,5,0)</f>
        <v>4.5</v>
      </c>
      <c r="L301">
        <f>VLOOKUP(A:A,单位分配保留两位小数!B:I,8,0)</f>
        <v>7619.38</v>
      </c>
      <c r="M301">
        <f>_xlfn.IFNA(VLOOKUP(A:A,单位分配保留两位小数!B:J,9,0),0)</f>
        <v>0</v>
      </c>
      <c r="N301">
        <f>_xlfn.IFNA(VLOOKUP(A:A,单位分配保留两位小数!B:K,10,0),0)</f>
        <v>0</v>
      </c>
      <c r="O301">
        <f>ROUND(_xlfn.IFNA(VLOOKUP(A:A,单位分配保留两位小数!B:L,11,0),0),2)</f>
        <v>0</v>
      </c>
      <c r="Q301">
        <f t="shared" si="32"/>
        <v>7619.38</v>
      </c>
      <c r="R301">
        <f>_xlfn.IFNA(VLOOKUP(A301,'11月工资'!A:AU,47,0),0)+Q301</f>
        <v>123732.24</v>
      </c>
      <c r="S301">
        <f>VLOOKUP(A:A,'11月工资'!A:AW,49,0)</f>
        <v>5500</v>
      </c>
      <c r="T301">
        <f>VLOOKUP(A:A,'11月工资'!A:AZ,52,0)</f>
        <v>5500</v>
      </c>
      <c r="U301">
        <f>VLOOKUP(A:A,'11月工资'!A:BA,53,0)</f>
        <v>0</v>
      </c>
      <c r="V301">
        <f>VLOOKUP(A:A,'11月工资'!A:AX,50,0)</f>
        <v>11000</v>
      </c>
      <c r="W301">
        <f>VLOOKUP(A:A,'11月工资'!A:AY,51,0)</f>
        <v>0</v>
      </c>
      <c r="X301">
        <f>VLOOKUP(A:A,'11月工资'!A:AV,48,0)</f>
        <v>55000</v>
      </c>
      <c r="Y301">
        <f>VLOOKUP(A:A,'11月工资'!A:BB,54,0)</f>
        <v>19929.53</v>
      </c>
      <c r="Z301" s="12">
        <f>ROUND(5*MAX(0,(R301-S301-T301-U301-V301-W301-X301-Y301)*{0.6;2;4;5;6;7;9}%-{0;504;3384;6384;10584;17184;36384}),2)</f>
        <v>804.08</v>
      </c>
      <c r="AB301" s="78">
        <f>VLOOKUP(A:A,'11月工资'!A:BI,61,0)</f>
        <v>737.39</v>
      </c>
      <c r="AC301" s="6">
        <f t="shared" si="33"/>
        <v>66.69</v>
      </c>
      <c r="AD301">
        <f t="shared" si="34"/>
        <v>7552.6900000000005</v>
      </c>
      <c r="AE301">
        <f>VLOOKUP(A:A,'10月奖金'!A:AC,29,0)</f>
        <v>61.83</v>
      </c>
      <c r="AF301" s="6">
        <f t="shared" si="35"/>
        <v>4.8599999999999994</v>
      </c>
      <c r="AG301">
        <f>VLOOKUP(A:A,'10月奖金'!A:AD,30,0)</f>
        <v>7257.9800000000005</v>
      </c>
      <c r="AH301" s="6">
        <f t="shared" si="36"/>
        <v>294.71000000000004</v>
      </c>
      <c r="AI301">
        <f>VLOOKUP(A:A,单位分配保留两位小数!B:N,13,0)</f>
        <v>7619.38</v>
      </c>
      <c r="AJ301">
        <f t="shared" si="37"/>
        <v>0</v>
      </c>
      <c r="AK301">
        <f>_xlfn.IFNA(VLOOKUP(A:A,'11月工资'!A:AQ,43,0),0)</f>
        <v>0</v>
      </c>
      <c r="AL301">
        <f t="shared" si="38"/>
        <v>66.69</v>
      </c>
      <c r="AM301" s="6">
        <f t="shared" si="39"/>
        <v>26802.710000000006</v>
      </c>
    </row>
    <row r="302" spans="1:39" x14ac:dyDescent="0.2">
      <c r="A302" s="7">
        <v>9000525</v>
      </c>
      <c r="B302" t="str">
        <f>VLOOKUP(A302,标准表!C:D,2,0)</f>
        <v>陈宗艳</v>
      </c>
      <c r="C302" t="str">
        <f>VLOOKUP(A:A,标准表!C:M,11,0)</f>
        <v>热轧事业部</v>
      </c>
      <c r="D302" t="str">
        <f>VLOOKUP($A:$A,标准表!C:E,3,0)</f>
        <v>132928198108221810</v>
      </c>
      <c r="E302" t="str">
        <f>VLOOKUP(A:A,'11月工资'!A:D,4,0)</f>
        <v>6217000180024758561</v>
      </c>
      <c r="F302" t="str">
        <f>VLOOKUP(A:A,'11月工资'!A:F,6,0)</f>
        <v>经营管理-其他</v>
      </c>
      <c r="G302">
        <f>VLOOKUP(A:A,标准表!C:H,6,0)</f>
        <v>0</v>
      </c>
      <c r="H302">
        <f>VLOOKUP(A:A,标准表!C:I,7,0)</f>
        <v>0</v>
      </c>
      <c r="I302">
        <f>VLOOKUP(A:A,标准表!C:J,8,0)</f>
        <v>0</v>
      </c>
      <c r="J302">
        <f>VLOOKUP($A:$A,标准表!C:G,5,0)</f>
        <v>3.6</v>
      </c>
      <c r="L302">
        <f>VLOOKUP(A:A,单位分配保留两位小数!B:I,8,0)</f>
        <v>6023.87</v>
      </c>
      <c r="M302">
        <f>_xlfn.IFNA(VLOOKUP(A:A,单位分配保留两位小数!B:J,9,0),0)</f>
        <v>0</v>
      </c>
      <c r="N302">
        <f>_xlfn.IFNA(VLOOKUP(A:A,单位分配保留两位小数!B:K,10,0),0)</f>
        <v>0</v>
      </c>
      <c r="O302">
        <f>ROUND(_xlfn.IFNA(VLOOKUP(A:A,单位分配保留两位小数!B:L,11,0),0),2)</f>
        <v>0</v>
      </c>
      <c r="Q302">
        <f t="shared" si="32"/>
        <v>6023.87</v>
      </c>
      <c r="R302">
        <f>_xlfn.IFNA(VLOOKUP(A302,'11月工资'!A:AU,47,0),0)+Q302</f>
        <v>117479.92</v>
      </c>
      <c r="S302">
        <f>VLOOKUP(A:A,'11月工资'!A:AW,49,0)</f>
        <v>0</v>
      </c>
      <c r="T302">
        <f>VLOOKUP(A:A,'11月工资'!A:AZ,52,0)</f>
        <v>0</v>
      </c>
      <c r="U302">
        <f>VLOOKUP(A:A,'11月工资'!A:BA,53,0)</f>
        <v>0</v>
      </c>
      <c r="V302">
        <f>VLOOKUP(A:A,'11月工资'!A:AX,50,0)</f>
        <v>0</v>
      </c>
      <c r="W302">
        <f>VLOOKUP(A:A,'11月工资'!A:AY,51,0)</f>
        <v>0</v>
      </c>
      <c r="X302">
        <f>VLOOKUP(A:A,'11月工资'!A:AV,48,0)</f>
        <v>55000</v>
      </c>
      <c r="Y302">
        <f>VLOOKUP(A:A,'11月工资'!A:BB,54,0)</f>
        <v>17336.919999999998</v>
      </c>
      <c r="Z302" s="12">
        <f>ROUND(5*MAX(0,(R302-S302-T302-U302-V302-W302-X302-Y302)*{0.6;2;4;5;6;7;9}%-{0;504;3384;6384;10584;17184;36384}),2)</f>
        <v>1994.3</v>
      </c>
      <c r="AB302" s="78">
        <f>VLOOKUP(A:A,'11月工资'!A:BI,61,0)</f>
        <v>1704.4</v>
      </c>
      <c r="AC302" s="6">
        <f t="shared" si="33"/>
        <v>289.89999999999998</v>
      </c>
      <c r="AD302">
        <f t="shared" si="34"/>
        <v>5733.97</v>
      </c>
      <c r="AE302">
        <f>VLOOKUP(A:A,'10月奖金'!A:AC,29,0)</f>
        <v>294.85000000000002</v>
      </c>
      <c r="AF302" s="6">
        <f t="shared" si="35"/>
        <v>-4.9500000000000455</v>
      </c>
      <c r="AG302">
        <f>VLOOKUP(A:A,'10月奖金'!A:AD,30,0)</f>
        <v>5691.5499999999993</v>
      </c>
      <c r="AH302" s="6">
        <f t="shared" si="36"/>
        <v>42.420000000000982</v>
      </c>
      <c r="AI302">
        <f>VLOOKUP(A:A,单位分配保留两位小数!B:N,13,0)</f>
        <v>6023.87</v>
      </c>
      <c r="AJ302">
        <f t="shared" si="37"/>
        <v>0</v>
      </c>
      <c r="AK302">
        <f>_xlfn.IFNA(VLOOKUP(A:A,'11月工资'!A:AQ,43,0),0)</f>
        <v>0</v>
      </c>
      <c r="AL302">
        <f t="shared" si="38"/>
        <v>289.89999999999998</v>
      </c>
      <c r="AM302" s="6">
        <f t="shared" si="39"/>
        <v>45143</v>
      </c>
    </row>
    <row r="303" spans="1:39" x14ac:dyDescent="0.2">
      <c r="A303" s="7">
        <v>9000526</v>
      </c>
      <c r="B303" t="str">
        <f>VLOOKUP(A303,标准表!C:D,2,0)</f>
        <v>冯树启</v>
      </c>
      <c r="C303" t="str">
        <f>VLOOKUP(A:A,标准表!C:M,11,0)</f>
        <v>热轧事业部</v>
      </c>
      <c r="D303" t="str">
        <f>VLOOKUP($A:$A,标准表!C:E,3,0)</f>
        <v>130622198201107434</v>
      </c>
      <c r="E303" t="str">
        <f>VLOOKUP(A:A,'11月工资'!A:D,4,0)</f>
        <v>6217000180024759346</v>
      </c>
      <c r="F303" t="str">
        <f>VLOOKUP(A:A,'11月工资'!A:F,6,0)</f>
        <v>经营管理-其他</v>
      </c>
      <c r="G303">
        <f>VLOOKUP(A:A,标准表!C:H,6,0)</f>
        <v>0</v>
      </c>
      <c r="H303">
        <f>VLOOKUP(A:A,标准表!C:I,7,0)</f>
        <v>0</v>
      </c>
      <c r="I303">
        <f>VLOOKUP(A:A,标准表!C:J,8,0)</f>
        <v>0</v>
      </c>
      <c r="J303">
        <f>VLOOKUP($A:$A,标准表!C:G,5,0)</f>
        <v>3.6</v>
      </c>
      <c r="L303">
        <f>VLOOKUP(A:A,单位分配保留两位小数!B:I,8,0)</f>
        <v>6065.89</v>
      </c>
      <c r="M303">
        <f>_xlfn.IFNA(VLOOKUP(A:A,单位分配保留两位小数!B:J,9,0),0)</f>
        <v>0</v>
      </c>
      <c r="N303">
        <f>_xlfn.IFNA(VLOOKUP(A:A,单位分配保留两位小数!B:K,10,0),0)</f>
        <v>0</v>
      </c>
      <c r="O303">
        <f>ROUND(_xlfn.IFNA(VLOOKUP(A:A,单位分配保留两位小数!B:L,11,0),0),2)</f>
        <v>0</v>
      </c>
      <c r="Q303">
        <f t="shared" si="32"/>
        <v>6065.89</v>
      </c>
      <c r="R303">
        <f>_xlfn.IFNA(VLOOKUP(A303,'11月工资'!A:AU,47,0),0)+Q303</f>
        <v>100570.14</v>
      </c>
      <c r="S303">
        <f>VLOOKUP(A:A,'11月工资'!A:AW,49,0)</f>
        <v>0</v>
      </c>
      <c r="T303">
        <f>VLOOKUP(A:A,'11月工资'!A:AZ,52,0)</f>
        <v>0</v>
      </c>
      <c r="U303">
        <f>VLOOKUP(A:A,'11月工资'!A:BA,53,0)</f>
        <v>0</v>
      </c>
      <c r="V303">
        <f>VLOOKUP(A:A,'11月工资'!A:AX,50,0)</f>
        <v>0</v>
      </c>
      <c r="W303">
        <f>VLOOKUP(A:A,'11月工资'!A:AY,51,0)</f>
        <v>0</v>
      </c>
      <c r="X303">
        <f>VLOOKUP(A:A,'11月工资'!A:AV,48,0)</f>
        <v>55000</v>
      </c>
      <c r="Y303">
        <f>VLOOKUP(A:A,'11月工资'!A:BB,54,0)</f>
        <v>16280.88</v>
      </c>
      <c r="Z303" s="12">
        <f>ROUND(5*MAX(0,(R303-S303-T303-U303-V303-W303-X303-Y303)*{0.6;2;4;5;6;7;9}%-{0;504;3384;6384;10584;17184;36384}),2)</f>
        <v>878.68</v>
      </c>
      <c r="AB303" s="78">
        <f>VLOOKUP(A:A,'11月工资'!A:BI,61,0)</f>
        <v>786.56</v>
      </c>
      <c r="AC303" s="6">
        <f t="shared" si="33"/>
        <v>92.12</v>
      </c>
      <c r="AD303">
        <f t="shared" si="34"/>
        <v>5973.77</v>
      </c>
      <c r="AE303">
        <f>VLOOKUP(A:A,'10月奖金'!A:AC,29,0)</f>
        <v>95.64</v>
      </c>
      <c r="AF303" s="6">
        <f t="shared" si="35"/>
        <v>-3.519999999999996</v>
      </c>
      <c r="AG303">
        <f>VLOOKUP(A:A,'10月奖金'!A:AD,30,0)</f>
        <v>5954.12</v>
      </c>
      <c r="AH303" s="6">
        <f t="shared" si="36"/>
        <v>19.650000000000546</v>
      </c>
      <c r="AI303">
        <f>VLOOKUP(A:A,单位分配保留两位小数!B:N,13,0)</f>
        <v>6065.89</v>
      </c>
      <c r="AJ303">
        <f t="shared" si="37"/>
        <v>0</v>
      </c>
      <c r="AK303">
        <f>_xlfn.IFNA(VLOOKUP(A:A,'11月工资'!A:AQ,43,0),0)</f>
        <v>0</v>
      </c>
      <c r="AL303">
        <f t="shared" si="38"/>
        <v>92.12</v>
      </c>
      <c r="AM303" s="6">
        <f t="shared" si="39"/>
        <v>29289.260000000002</v>
      </c>
    </row>
    <row r="304" spans="1:39" x14ac:dyDescent="0.2">
      <c r="A304" s="7">
        <v>9000527</v>
      </c>
      <c r="B304" t="str">
        <f>VLOOKUP(A304,标准表!C:D,2,0)</f>
        <v>黄玉鹏</v>
      </c>
      <c r="C304" t="str">
        <f>VLOOKUP(A:A,标准表!C:M,11,0)</f>
        <v>热轧事业部</v>
      </c>
      <c r="D304" t="str">
        <f>VLOOKUP($A:$A,标准表!C:E,3,0)</f>
        <v>130703198311221218</v>
      </c>
      <c r="E304" t="str">
        <f>VLOOKUP(A:A,'11月工资'!A:D,4,0)</f>
        <v>6217000180034448666</v>
      </c>
      <c r="F304" t="str">
        <f>VLOOKUP(A:A,'11月工资'!A:F,6,0)</f>
        <v>经营管理-其他</v>
      </c>
      <c r="G304">
        <f>VLOOKUP(A:A,标准表!C:H,6,0)</f>
        <v>0</v>
      </c>
      <c r="H304">
        <f>VLOOKUP(A:A,标准表!C:I,7,0)</f>
        <v>0</v>
      </c>
      <c r="I304">
        <f>VLOOKUP(A:A,标准表!C:J,8,0)</f>
        <v>0</v>
      </c>
      <c r="J304">
        <f>VLOOKUP($A:$A,标准表!C:G,5,0)</f>
        <v>3.6</v>
      </c>
      <c r="L304">
        <f>VLOOKUP(A:A,单位分配保留两位小数!B:I,8,0)</f>
        <v>6007.33</v>
      </c>
      <c r="M304">
        <f>_xlfn.IFNA(VLOOKUP(A:A,单位分配保留两位小数!B:J,9,0),0)</f>
        <v>0</v>
      </c>
      <c r="N304">
        <f>_xlfn.IFNA(VLOOKUP(A:A,单位分配保留两位小数!B:K,10,0),0)</f>
        <v>100</v>
      </c>
      <c r="O304">
        <f>ROUND(_xlfn.IFNA(VLOOKUP(A:A,单位分配保留两位小数!B:L,11,0),0),2)</f>
        <v>0</v>
      </c>
      <c r="Q304">
        <f t="shared" si="32"/>
        <v>6107.33</v>
      </c>
      <c r="R304">
        <f>_xlfn.IFNA(VLOOKUP(A304,'11月工资'!A:AU,47,0),0)+Q304</f>
        <v>105322.53</v>
      </c>
      <c r="S304">
        <f>VLOOKUP(A:A,'11月工资'!A:AW,49,0)</f>
        <v>0</v>
      </c>
      <c r="T304">
        <f>VLOOKUP(A:A,'11月工资'!A:AZ,52,0)</f>
        <v>11000</v>
      </c>
      <c r="U304">
        <f>VLOOKUP(A:A,'11月工资'!A:BA,53,0)</f>
        <v>0</v>
      </c>
      <c r="V304">
        <f>VLOOKUP(A:A,'11月工资'!A:AX,50,0)</f>
        <v>22000</v>
      </c>
      <c r="W304">
        <f>VLOOKUP(A:A,'11月工资'!A:AY,51,0)</f>
        <v>0</v>
      </c>
      <c r="X304">
        <f>VLOOKUP(A:A,'11月工资'!A:AV,48,0)</f>
        <v>55000</v>
      </c>
      <c r="Y304">
        <f>VLOOKUP(A:A,'11月工资'!A:BB,54,0)</f>
        <v>17450.96</v>
      </c>
      <c r="Z304" s="12">
        <f>ROUND(5*MAX(0,(R304-S304-T304-U304-V304-W304-X304-Y304)*{0.6;2;4;5;6;7;9}%-{0;504;3384;6384;10584;17184;36384}),2)</f>
        <v>0</v>
      </c>
      <c r="AB304" s="78">
        <f>VLOOKUP(A:A,'11月工资'!A:BI,61,0)</f>
        <v>0.67</v>
      </c>
      <c r="AC304" s="6">
        <f t="shared" si="33"/>
        <v>0</v>
      </c>
      <c r="AD304">
        <f t="shared" si="34"/>
        <v>6107.33</v>
      </c>
      <c r="AE304">
        <f>VLOOKUP(A:A,'10月奖金'!A:AC,29,0)</f>
        <v>0</v>
      </c>
      <c r="AF304" s="6">
        <f t="shared" si="35"/>
        <v>0</v>
      </c>
      <c r="AG304">
        <f>VLOOKUP(A:A,'10月奖金'!A:AD,30,0)</f>
        <v>5984.41</v>
      </c>
      <c r="AH304" s="6">
        <f t="shared" si="36"/>
        <v>122.92000000000007</v>
      </c>
      <c r="AI304">
        <f>VLOOKUP(A:A,单位分配保留两位小数!B:N,13,0)</f>
        <v>6107.33</v>
      </c>
      <c r="AJ304">
        <f t="shared" si="37"/>
        <v>0</v>
      </c>
      <c r="AK304">
        <f>_xlfn.IFNA(VLOOKUP(A:A,'11月工资'!A:AQ,43,0),0)</f>
        <v>0</v>
      </c>
      <c r="AL304">
        <f t="shared" si="38"/>
        <v>0</v>
      </c>
      <c r="AM304" s="6">
        <f t="shared" si="39"/>
        <v>-128.43000000000029</v>
      </c>
    </row>
    <row r="305" spans="1:39" x14ac:dyDescent="0.2">
      <c r="A305" s="7">
        <v>9000528</v>
      </c>
      <c r="B305" t="str">
        <f>VLOOKUP(A305,标准表!C:D,2,0)</f>
        <v>李玉林</v>
      </c>
      <c r="C305" t="str">
        <f>VLOOKUP(A:A,标准表!C:M,11,0)</f>
        <v>热轧事业部</v>
      </c>
      <c r="D305" t="str">
        <f>VLOOKUP($A:$A,标准表!C:E,3,0)</f>
        <v>130229198511165018</v>
      </c>
      <c r="E305" t="str">
        <f>VLOOKUP(A:A,'11月工资'!A:D,4,0)</f>
        <v>6217000180024771861</v>
      </c>
      <c r="F305" t="str">
        <f>VLOOKUP(A:A,'11月工资'!A:F,6,0)</f>
        <v>经营管理-其他</v>
      </c>
      <c r="G305">
        <f>VLOOKUP(A:A,标准表!C:H,6,0)</f>
        <v>0</v>
      </c>
      <c r="H305">
        <f>VLOOKUP(A:A,标准表!C:I,7,0)</f>
        <v>0</v>
      </c>
      <c r="I305">
        <f>VLOOKUP(A:A,标准表!C:J,8,0)</f>
        <v>0</v>
      </c>
      <c r="J305">
        <f>VLOOKUP($A:$A,标准表!C:G,5,0)</f>
        <v>3.6</v>
      </c>
      <c r="L305">
        <f>VLOOKUP(A:A,单位分配保留两位小数!B:I,8,0)</f>
        <v>5999.48</v>
      </c>
      <c r="M305">
        <f>_xlfn.IFNA(VLOOKUP(A:A,单位分配保留两位小数!B:J,9,0),0)</f>
        <v>0</v>
      </c>
      <c r="N305">
        <f>_xlfn.IFNA(VLOOKUP(A:A,单位分配保留两位小数!B:K,10,0),0)</f>
        <v>80</v>
      </c>
      <c r="O305">
        <f>ROUND(_xlfn.IFNA(VLOOKUP(A:A,单位分配保留两位小数!B:L,11,0),0),2)</f>
        <v>0</v>
      </c>
      <c r="Q305">
        <f t="shared" si="32"/>
        <v>6079.48</v>
      </c>
      <c r="R305">
        <f>_xlfn.IFNA(VLOOKUP(A305,'11月工资'!A:AU,47,0),0)+Q305</f>
        <v>106044.55</v>
      </c>
      <c r="S305">
        <f>VLOOKUP(A:A,'11月工资'!A:AW,49,0)</f>
        <v>11000</v>
      </c>
      <c r="T305">
        <f>VLOOKUP(A:A,'11月工资'!A:AZ,52,0)</f>
        <v>0</v>
      </c>
      <c r="U305">
        <f>VLOOKUP(A:A,'11月工资'!A:BA,53,0)</f>
        <v>0</v>
      </c>
      <c r="V305">
        <f>VLOOKUP(A:A,'11月工资'!A:AX,50,0)</f>
        <v>7326</v>
      </c>
      <c r="W305">
        <f>VLOOKUP(A:A,'11月工资'!A:AY,51,0)</f>
        <v>4400</v>
      </c>
      <c r="X305">
        <f>VLOOKUP(A:A,'11月工资'!A:AV,48,0)</f>
        <v>55000</v>
      </c>
      <c r="Y305">
        <f>VLOOKUP(A:A,'11月工资'!A:BB,54,0)</f>
        <v>16268.59</v>
      </c>
      <c r="Z305" s="12">
        <f>ROUND(5*MAX(0,(R305-S305-T305-U305-V305-W305-X305-Y305)*{0.6;2;4;5;6;7;9}%-{0;504;3384;6384;10584;17184;36384}),2)</f>
        <v>361.5</v>
      </c>
      <c r="AB305" s="78">
        <f>VLOOKUP(A:A,'11月工资'!A:BI,61,0)</f>
        <v>332.27</v>
      </c>
      <c r="AC305" s="6">
        <f t="shared" si="33"/>
        <v>29.23</v>
      </c>
      <c r="AD305">
        <f t="shared" si="34"/>
        <v>6050.25</v>
      </c>
      <c r="AE305">
        <f>VLOOKUP(A:A,'10月奖金'!A:AC,29,0)</f>
        <v>26.62</v>
      </c>
      <c r="AF305" s="6">
        <f t="shared" si="35"/>
        <v>2.6099999999999994</v>
      </c>
      <c r="AG305">
        <f>VLOOKUP(A:A,'10月奖金'!A:AD,30,0)</f>
        <v>5921.75</v>
      </c>
      <c r="AH305" s="6">
        <f t="shared" si="36"/>
        <v>128.5</v>
      </c>
      <c r="AI305">
        <f>VLOOKUP(A:A,单位分配保留两位小数!B:N,13,0)</f>
        <v>6079.48</v>
      </c>
      <c r="AJ305">
        <f t="shared" si="37"/>
        <v>0</v>
      </c>
      <c r="AK305">
        <f>_xlfn.IFNA(VLOOKUP(A:A,'11月工资'!A:AQ,43,0),0)</f>
        <v>0</v>
      </c>
      <c r="AL305">
        <f t="shared" si="38"/>
        <v>29.23</v>
      </c>
      <c r="AM305" s="6">
        <f t="shared" si="39"/>
        <v>12049.960000000003</v>
      </c>
    </row>
    <row r="306" spans="1:39" x14ac:dyDescent="0.2">
      <c r="A306" s="7">
        <v>9000529</v>
      </c>
      <c r="B306" t="str">
        <f>VLOOKUP(A306,标准表!C:D,2,0)</f>
        <v>苗京波</v>
      </c>
      <c r="C306" t="str">
        <f>VLOOKUP(A:A,标准表!C:M,11,0)</f>
        <v>热轧事业部</v>
      </c>
      <c r="D306" t="str">
        <f>VLOOKUP($A:$A,标准表!C:E,3,0)</f>
        <v>12022419840529463X</v>
      </c>
      <c r="E306" t="str">
        <f>VLOOKUP(A:A,'11月工资'!A:D,4,0)</f>
        <v>6217000180024771929</v>
      </c>
      <c r="F306" t="str">
        <f>VLOOKUP(A:A,'11月工资'!A:F,6,0)</f>
        <v>经营管理-其他</v>
      </c>
      <c r="G306">
        <f>VLOOKUP(A:A,标准表!C:H,6,0)</f>
        <v>0</v>
      </c>
      <c r="H306">
        <f>VLOOKUP(A:A,标准表!C:I,7,0)</f>
        <v>0</v>
      </c>
      <c r="I306">
        <f>VLOOKUP(A:A,标准表!C:J,8,0)</f>
        <v>0</v>
      </c>
      <c r="J306">
        <f>VLOOKUP($A:$A,标准表!C:G,5,0)</f>
        <v>4.5</v>
      </c>
      <c r="L306">
        <f>VLOOKUP(A:A,单位分配保留两位小数!B:I,8,0)</f>
        <v>7499.34</v>
      </c>
      <c r="M306">
        <f>_xlfn.IFNA(VLOOKUP(A:A,单位分配保留两位小数!B:J,9,0),0)</f>
        <v>0</v>
      </c>
      <c r="N306">
        <f>_xlfn.IFNA(VLOOKUP(A:A,单位分配保留两位小数!B:K,10,0),0)</f>
        <v>0</v>
      </c>
      <c r="O306">
        <f>ROUND(_xlfn.IFNA(VLOOKUP(A:A,单位分配保留两位小数!B:L,11,0),0),2)</f>
        <v>0</v>
      </c>
      <c r="Q306">
        <f t="shared" si="32"/>
        <v>7499.34</v>
      </c>
      <c r="R306">
        <f>_xlfn.IFNA(VLOOKUP(A306,'11月工资'!A:AU,47,0),0)+Q306</f>
        <v>124212.55</v>
      </c>
      <c r="S306">
        <f>VLOOKUP(A:A,'11月工资'!A:AW,49,0)</f>
        <v>11000</v>
      </c>
      <c r="T306">
        <f>VLOOKUP(A:A,'11月工资'!A:AZ,52,0)</f>
        <v>11000</v>
      </c>
      <c r="U306">
        <f>VLOOKUP(A:A,'11月工资'!A:BA,53,0)</f>
        <v>0</v>
      </c>
      <c r="V306">
        <f>VLOOKUP(A:A,'11月工资'!A:AX,50,0)</f>
        <v>11000</v>
      </c>
      <c r="W306">
        <f>VLOOKUP(A:A,'11月工资'!A:AY,51,0)</f>
        <v>0</v>
      </c>
      <c r="X306">
        <f>VLOOKUP(A:A,'11月工资'!A:AV,48,0)</f>
        <v>55000</v>
      </c>
      <c r="Y306">
        <f>VLOOKUP(A:A,'11月工资'!A:BB,54,0)</f>
        <v>19222.97</v>
      </c>
      <c r="Z306" s="12">
        <f>ROUND(5*MAX(0,(R306-S306-T306-U306-V306-W306-X306-Y306)*{0.6;2;4;5;6;7;9}%-{0;504;3384;6384;10584;17184;36384}),2)</f>
        <v>509.69</v>
      </c>
      <c r="AB306" s="78">
        <f>VLOOKUP(A:A,'11月工资'!A:BI,61,0)</f>
        <v>474.93</v>
      </c>
      <c r="AC306" s="6">
        <f t="shared" si="33"/>
        <v>34.76</v>
      </c>
      <c r="AD306">
        <f t="shared" si="34"/>
        <v>7464.58</v>
      </c>
      <c r="AE306">
        <f>VLOOKUP(A:A,'10月奖金'!A:AC,29,0)</f>
        <v>33.56</v>
      </c>
      <c r="AF306" s="6">
        <f t="shared" si="35"/>
        <v>1.1999999999999957</v>
      </c>
      <c r="AG306">
        <f>VLOOKUP(A:A,'10月奖金'!A:AD,30,0)</f>
        <v>7446.3499999999995</v>
      </c>
      <c r="AH306" s="6">
        <f t="shared" si="36"/>
        <v>18.230000000000473</v>
      </c>
      <c r="AI306">
        <f>VLOOKUP(A:A,单位分配保留两位小数!B:N,13,0)</f>
        <v>7499.34</v>
      </c>
      <c r="AJ306">
        <f t="shared" si="37"/>
        <v>0</v>
      </c>
      <c r="AK306">
        <f>_xlfn.IFNA(VLOOKUP(A:A,'11月工资'!A:AQ,43,0),0)</f>
        <v>0</v>
      </c>
      <c r="AL306">
        <f t="shared" si="38"/>
        <v>34.76</v>
      </c>
      <c r="AM306" s="6">
        <f t="shared" si="39"/>
        <v>16989.580000000002</v>
      </c>
    </row>
    <row r="307" spans="1:39" x14ac:dyDescent="0.2">
      <c r="A307" s="7">
        <v>9000530</v>
      </c>
      <c r="B307" t="str">
        <f>VLOOKUP(A307,标准表!C:D,2,0)</f>
        <v>张立民</v>
      </c>
      <c r="C307" t="str">
        <f>VLOOKUP(A:A,标准表!C:M,11,0)</f>
        <v>特钢事业部</v>
      </c>
      <c r="D307" t="str">
        <f>VLOOKUP($A:$A,标准表!C:E,3,0)</f>
        <v>130203197306072113</v>
      </c>
      <c r="E307" t="str">
        <f>VLOOKUP(A:A,'11月工资'!A:D,4,0)</f>
        <v>6217000180022612836</v>
      </c>
      <c r="F307" t="str">
        <f>VLOOKUP(A:A,'11月工资'!A:F,6,0)</f>
        <v>专业技术人员</v>
      </c>
      <c r="G307">
        <f>VLOOKUP(A:A,标准表!C:H,6,0)</f>
        <v>0</v>
      </c>
      <c r="H307">
        <f>VLOOKUP(A:A,标准表!C:I,7,0)</f>
        <v>0</v>
      </c>
      <c r="I307">
        <f>VLOOKUP(A:A,标准表!C:J,8,0)</f>
        <v>0</v>
      </c>
      <c r="J307">
        <f>VLOOKUP($A:$A,标准表!C:G,5,0)</f>
        <v>3.6</v>
      </c>
      <c r="L307">
        <f>VLOOKUP(A:A,单位分配保留两位小数!B:I,8,0)</f>
        <v>5925.6</v>
      </c>
      <c r="M307">
        <f>_xlfn.IFNA(VLOOKUP(A:A,单位分配保留两位小数!B:J,9,0),0)</f>
        <v>0</v>
      </c>
      <c r="N307">
        <f>_xlfn.IFNA(VLOOKUP(A:A,单位分配保留两位小数!B:K,10,0),0)</f>
        <v>0</v>
      </c>
      <c r="O307">
        <f>ROUND(_xlfn.IFNA(VLOOKUP(A:A,单位分配保留两位小数!B:L,11,0),0),2)</f>
        <v>0</v>
      </c>
      <c r="Q307">
        <f t="shared" si="32"/>
        <v>5925.6</v>
      </c>
      <c r="R307">
        <f>_xlfn.IFNA(VLOOKUP(A307,'11月工资'!A:AU,47,0),0)+Q307</f>
        <v>107863.40000000001</v>
      </c>
      <c r="S307">
        <f>VLOOKUP(A:A,'11月工资'!A:AW,49,0)</f>
        <v>11000</v>
      </c>
      <c r="T307">
        <f>VLOOKUP(A:A,'11月工资'!A:AZ,52,0)</f>
        <v>0</v>
      </c>
      <c r="U307">
        <f>VLOOKUP(A:A,'11月工资'!A:BA,53,0)</f>
        <v>0</v>
      </c>
      <c r="V307">
        <f>VLOOKUP(A:A,'11月工资'!A:AX,50,0)</f>
        <v>11000</v>
      </c>
      <c r="W307">
        <f>VLOOKUP(A:A,'11月工资'!A:AY,51,0)</f>
        <v>0</v>
      </c>
      <c r="X307">
        <f>VLOOKUP(A:A,'11月工资'!A:AV,48,0)</f>
        <v>55000</v>
      </c>
      <c r="Y307">
        <f>VLOOKUP(A:A,'11月工资'!A:BB,54,0)</f>
        <v>22766.05</v>
      </c>
      <c r="Z307" s="12">
        <f>ROUND(5*MAX(0,(R307-S307-T307-U307-V307-W307-X307-Y307)*{0.6;2;4;5;6;7;9}%-{0;504;3384;6384;10584;17184;36384}),2)</f>
        <v>242.92</v>
      </c>
      <c r="AB307" s="78">
        <f>VLOOKUP(A:A,'11月工资'!A:BI,61,0)</f>
        <v>220.33</v>
      </c>
      <c r="AC307" s="6">
        <f t="shared" si="33"/>
        <v>22.59</v>
      </c>
      <c r="AD307">
        <f t="shared" si="34"/>
        <v>5903.01</v>
      </c>
      <c r="AE307">
        <f>VLOOKUP(A:A,'10月奖金'!A:AC,29,0)</f>
        <v>41.27</v>
      </c>
      <c r="AF307" s="6">
        <f t="shared" si="35"/>
        <v>-18.680000000000003</v>
      </c>
      <c r="AG307">
        <f>VLOOKUP(A:A,'10月奖金'!A:AD,30,0)</f>
        <v>5718.73</v>
      </c>
      <c r="AH307" s="6">
        <f t="shared" si="36"/>
        <v>184.28000000000065</v>
      </c>
      <c r="AI307">
        <f>VLOOKUP(A:A,单位分配保留两位小数!B:N,13,0)</f>
        <v>5925.6</v>
      </c>
      <c r="AJ307">
        <f t="shared" si="37"/>
        <v>0</v>
      </c>
      <c r="AK307">
        <f>_xlfn.IFNA(VLOOKUP(A:A,'11月工资'!A:AQ,43,0),0)</f>
        <v>0</v>
      </c>
      <c r="AL307">
        <f t="shared" si="38"/>
        <v>22.59</v>
      </c>
      <c r="AM307" s="6">
        <f t="shared" si="39"/>
        <v>8097.3500000000095</v>
      </c>
    </row>
    <row r="308" spans="1:39" x14ac:dyDescent="0.2">
      <c r="A308" s="7">
        <v>9000531</v>
      </c>
      <c r="B308" t="str">
        <f>VLOOKUP(A308,标准表!C:D,2,0)</f>
        <v>刘鑫光</v>
      </c>
      <c r="C308" t="str">
        <f>VLOOKUP(A:A,标准表!C:M,11,0)</f>
        <v>热轧事业部</v>
      </c>
      <c r="D308" t="str">
        <f>VLOOKUP($A:$A,标准表!C:E,3,0)</f>
        <v>130206198201311214</v>
      </c>
      <c r="E308" t="str">
        <f>VLOOKUP(A:A,'11月工资'!A:D,4,0)</f>
        <v>6217000180024764619</v>
      </c>
      <c r="F308" t="str">
        <f>VLOOKUP(A:A,'11月工资'!A:F,6,0)</f>
        <v>经营管理-其他</v>
      </c>
      <c r="G308">
        <f>VLOOKUP(A:A,标准表!C:H,6,0)</f>
        <v>0</v>
      </c>
      <c r="H308">
        <f>VLOOKUP(A:A,标准表!C:I,7,0)</f>
        <v>0</v>
      </c>
      <c r="I308">
        <f>VLOOKUP(A:A,标准表!C:J,8,0)</f>
        <v>0</v>
      </c>
      <c r="J308">
        <f>VLOOKUP($A:$A,标准表!C:G,5,0)</f>
        <v>3.6</v>
      </c>
      <c r="L308">
        <f>VLOOKUP(A:A,单位分配保留两位小数!B:I,8,0)</f>
        <v>6046.66</v>
      </c>
      <c r="M308">
        <f>_xlfn.IFNA(VLOOKUP(A:A,单位分配保留两位小数!B:J,9,0),0)</f>
        <v>0</v>
      </c>
      <c r="N308">
        <f>_xlfn.IFNA(VLOOKUP(A:A,单位分配保留两位小数!B:K,10,0),0)</f>
        <v>230</v>
      </c>
      <c r="O308">
        <f>ROUND(_xlfn.IFNA(VLOOKUP(A:A,单位分配保留两位小数!B:L,11,0),0),2)</f>
        <v>0</v>
      </c>
      <c r="Q308">
        <f t="shared" si="32"/>
        <v>6276.66</v>
      </c>
      <c r="R308">
        <f>_xlfn.IFNA(VLOOKUP(A308,'11月工资'!A:AU,47,0),0)+Q308</f>
        <v>106724.78</v>
      </c>
      <c r="S308">
        <f>VLOOKUP(A:A,'11月工资'!A:AW,49,0)</f>
        <v>11000</v>
      </c>
      <c r="T308">
        <f>VLOOKUP(A:A,'11月工资'!A:AZ,52,0)</f>
        <v>10000</v>
      </c>
      <c r="U308">
        <f>VLOOKUP(A:A,'11月工资'!A:BA,53,0)</f>
        <v>0</v>
      </c>
      <c r="V308">
        <f>VLOOKUP(A:A,'11月工资'!A:AX,50,0)</f>
        <v>11000</v>
      </c>
      <c r="W308">
        <f>VLOOKUP(A:A,'11月工资'!A:AY,51,0)</f>
        <v>0</v>
      </c>
      <c r="X308">
        <f>VLOOKUP(A:A,'11月工资'!A:AV,48,0)</f>
        <v>55000</v>
      </c>
      <c r="Y308">
        <f>VLOOKUP(A:A,'11月工资'!A:BB,54,0)</f>
        <v>15725.41</v>
      </c>
      <c r="Z308" s="12">
        <f>ROUND(5*MAX(0,(R308-S308-T308-U308-V308-W308-X308-Y308)*{0.6;2;4;5;6;7;9}%-{0;504;3384;6384;10584;17184;36384}),2)</f>
        <v>119.98</v>
      </c>
      <c r="AB308" s="78">
        <f>VLOOKUP(A:A,'11月工资'!A:BI,61,0)</f>
        <v>110.51</v>
      </c>
      <c r="AC308" s="6">
        <f t="shared" si="33"/>
        <v>9.4700000000000006</v>
      </c>
      <c r="AD308">
        <f t="shared" si="34"/>
        <v>6267.19</v>
      </c>
      <c r="AE308">
        <f>VLOOKUP(A:A,'10月奖金'!A:AC,29,0)</f>
        <v>5.59</v>
      </c>
      <c r="AF308" s="6">
        <f t="shared" si="35"/>
        <v>3.8800000000000008</v>
      </c>
      <c r="AG308">
        <f>VLOOKUP(A:A,'10月奖金'!A:AD,30,0)</f>
        <v>6020.74</v>
      </c>
      <c r="AH308" s="6">
        <f t="shared" si="36"/>
        <v>246.44999999999982</v>
      </c>
      <c r="AI308">
        <f>VLOOKUP(A:A,单位分配保留两位小数!B:N,13,0)</f>
        <v>6276.66</v>
      </c>
      <c r="AJ308">
        <f t="shared" si="37"/>
        <v>0</v>
      </c>
      <c r="AK308">
        <f>_xlfn.IFNA(VLOOKUP(A:A,'11月工资'!A:AQ,43,0),0)</f>
        <v>0</v>
      </c>
      <c r="AL308">
        <f t="shared" si="38"/>
        <v>9.4700000000000006</v>
      </c>
      <c r="AM308" s="6">
        <f t="shared" si="39"/>
        <v>3999.369999999999</v>
      </c>
    </row>
    <row r="309" spans="1:39" x14ac:dyDescent="0.2">
      <c r="A309" s="7">
        <v>9000532</v>
      </c>
      <c r="B309" t="str">
        <f>VLOOKUP(A309,标准表!C:D,2,0)</f>
        <v>张瑞青</v>
      </c>
      <c r="C309" t="str">
        <f>VLOOKUP(A:A,标准表!C:M,11,0)</f>
        <v>热轧事业部</v>
      </c>
      <c r="D309" t="str">
        <f>VLOOKUP($A:$A,标准表!C:E,3,0)</f>
        <v>130229198403014837</v>
      </c>
      <c r="E309" t="str">
        <f>VLOOKUP(A:A,'11月工资'!A:D,4,0)</f>
        <v>6217000180024764973</v>
      </c>
      <c r="F309" t="str">
        <f>VLOOKUP(A:A,'11月工资'!A:F,6,0)</f>
        <v>专业技术人员</v>
      </c>
      <c r="G309">
        <f>VLOOKUP(A:A,标准表!C:H,6,0)</f>
        <v>0</v>
      </c>
      <c r="H309">
        <f>VLOOKUP(A:A,标准表!C:I,7,0)</f>
        <v>0</v>
      </c>
      <c r="I309">
        <f>VLOOKUP(A:A,标准表!C:J,8,0)</f>
        <v>0</v>
      </c>
      <c r="J309">
        <f>VLOOKUP($A:$A,标准表!C:G,5,0)</f>
        <v>3.05</v>
      </c>
      <c r="L309">
        <f>VLOOKUP(A:A,单位分配保留两位小数!B:I,8,0)</f>
        <v>5018.53</v>
      </c>
      <c r="M309">
        <f>_xlfn.IFNA(VLOOKUP(A:A,单位分配保留两位小数!B:J,9,0),0)</f>
        <v>0</v>
      </c>
      <c r="N309">
        <f>_xlfn.IFNA(VLOOKUP(A:A,单位分配保留两位小数!B:K,10,0),0)</f>
        <v>50</v>
      </c>
      <c r="O309">
        <f>ROUND(_xlfn.IFNA(VLOOKUP(A:A,单位分配保留两位小数!B:L,11,0),0),2)</f>
        <v>0</v>
      </c>
      <c r="Q309">
        <f t="shared" si="32"/>
        <v>5068.53</v>
      </c>
      <c r="R309">
        <f>_xlfn.IFNA(VLOOKUP(A309,'11月工资'!A:AU,47,0),0)+Q309</f>
        <v>102115.81</v>
      </c>
      <c r="S309">
        <f>VLOOKUP(A:A,'11月工资'!A:AW,49,0)</f>
        <v>11000</v>
      </c>
      <c r="T309">
        <f>VLOOKUP(A:A,'11月工资'!A:AZ,52,0)</f>
        <v>0</v>
      </c>
      <c r="U309">
        <f>VLOOKUP(A:A,'11月工资'!A:BA,53,0)</f>
        <v>0</v>
      </c>
      <c r="V309">
        <f>VLOOKUP(A:A,'11月工资'!A:AX,50,0)</f>
        <v>11000</v>
      </c>
      <c r="W309">
        <f>VLOOKUP(A:A,'11月工资'!A:AY,51,0)</f>
        <v>0</v>
      </c>
      <c r="X309">
        <f>VLOOKUP(A:A,'11月工资'!A:AV,48,0)</f>
        <v>55000</v>
      </c>
      <c r="Y309">
        <f>VLOOKUP(A:A,'11月工资'!A:BB,54,0)</f>
        <v>17946.77</v>
      </c>
      <c r="Z309" s="12">
        <f>ROUND(5*MAX(0,(R309-S309-T309-U309-V309-W309-X309-Y309)*{0.6;2;4;5;6;7;9}%-{0;504;3384;6384;10584;17184;36384}),2)</f>
        <v>215.07</v>
      </c>
      <c r="AB309" s="78">
        <f>VLOOKUP(A:A,'11月工资'!A:BI,61,0)</f>
        <v>221.89</v>
      </c>
      <c r="AC309" s="6">
        <f t="shared" si="33"/>
        <v>0</v>
      </c>
      <c r="AD309">
        <f t="shared" si="34"/>
        <v>5068.53</v>
      </c>
      <c r="AE309">
        <f>VLOOKUP(A:A,'10月奖金'!A:AC,29,0)</f>
        <v>0</v>
      </c>
      <c r="AF309" s="6">
        <f t="shared" si="35"/>
        <v>0</v>
      </c>
      <c r="AG309">
        <f>VLOOKUP(A:A,'10月奖金'!A:AD,30,0)</f>
        <v>5036.3100000000004</v>
      </c>
      <c r="AH309" s="6">
        <f t="shared" si="36"/>
        <v>32.219999999999345</v>
      </c>
      <c r="AI309">
        <f>VLOOKUP(A:A,单位分配保留两位小数!B:N,13,0)</f>
        <v>5068.53</v>
      </c>
      <c r="AJ309">
        <f t="shared" si="37"/>
        <v>0</v>
      </c>
      <c r="AK309">
        <f>_xlfn.IFNA(VLOOKUP(A:A,'11月工资'!A:AQ,43,0),0)</f>
        <v>0</v>
      </c>
      <c r="AL309">
        <f t="shared" si="38"/>
        <v>0</v>
      </c>
      <c r="AM309" s="6">
        <f t="shared" si="39"/>
        <v>7169.0399999999972</v>
      </c>
    </row>
    <row r="310" spans="1:39" x14ac:dyDescent="0.2">
      <c r="A310" s="7">
        <v>9000533</v>
      </c>
      <c r="B310" t="str">
        <f>VLOOKUP(A310,标准表!C:D,2,0)</f>
        <v>刘旭阳</v>
      </c>
      <c r="C310" t="str">
        <f>VLOOKUP(A:A,标准表!C:M,11,0)</f>
        <v>热轧事业部</v>
      </c>
      <c r="D310" t="str">
        <f>VLOOKUP($A:$A,标准表!C:E,3,0)</f>
        <v>220181198404060036</v>
      </c>
      <c r="E310" t="str">
        <f>VLOOKUP(A:A,'11月工资'!A:D,4,0)</f>
        <v>6217000180024759155</v>
      </c>
      <c r="F310" t="str">
        <f>VLOOKUP(A:A,'11月工资'!A:F,6,0)</f>
        <v>专业技术人员</v>
      </c>
      <c r="G310">
        <f>VLOOKUP(A:A,标准表!C:H,6,0)</f>
        <v>0</v>
      </c>
      <c r="H310">
        <f>VLOOKUP(A:A,标准表!C:I,7,0)</f>
        <v>0</v>
      </c>
      <c r="I310">
        <f>VLOOKUP(A:A,标准表!C:J,8,0)</f>
        <v>0</v>
      </c>
      <c r="J310">
        <f>VLOOKUP($A:$A,标准表!C:G,5,0)</f>
        <v>3.05</v>
      </c>
      <c r="L310">
        <f>VLOOKUP(A:A,单位分配保留两位小数!B:I,8,0)</f>
        <v>5026.8100000000004</v>
      </c>
      <c r="M310">
        <f>_xlfn.IFNA(VLOOKUP(A:A,单位分配保留两位小数!B:J,9,0),0)</f>
        <v>0</v>
      </c>
      <c r="N310">
        <f>_xlfn.IFNA(VLOOKUP(A:A,单位分配保留两位小数!B:K,10,0),0)</f>
        <v>50</v>
      </c>
      <c r="O310">
        <f>ROUND(_xlfn.IFNA(VLOOKUP(A:A,单位分配保留两位小数!B:L,11,0),0),2)</f>
        <v>0</v>
      </c>
      <c r="Q310">
        <f t="shared" si="32"/>
        <v>5076.8100000000004</v>
      </c>
      <c r="R310">
        <f>_xlfn.IFNA(VLOOKUP(A310,'11月工资'!A:AU,47,0),0)+Q310</f>
        <v>90830.36</v>
      </c>
      <c r="S310">
        <f>VLOOKUP(A:A,'11月工资'!A:AW,49,0)</f>
        <v>11000</v>
      </c>
      <c r="T310">
        <f>VLOOKUP(A:A,'11月工资'!A:AZ,52,0)</f>
        <v>11000</v>
      </c>
      <c r="U310">
        <f>VLOOKUP(A:A,'11月工资'!A:BA,53,0)</f>
        <v>0</v>
      </c>
      <c r="V310">
        <f>VLOOKUP(A:A,'11月工资'!A:AX,50,0)</f>
        <v>22000</v>
      </c>
      <c r="W310">
        <f>VLOOKUP(A:A,'11月工资'!A:AY,51,0)</f>
        <v>0</v>
      </c>
      <c r="X310">
        <f>VLOOKUP(A:A,'11月工资'!A:AV,48,0)</f>
        <v>55000</v>
      </c>
      <c r="Y310">
        <f>VLOOKUP(A:A,'11月工资'!A:BB,54,0)</f>
        <v>15555.73</v>
      </c>
      <c r="Z310" s="12">
        <f>ROUND(5*MAX(0,(R310-S310-T310-U310-V310-W310-X310-Y310)*{0.6;2;4;5;6;7;9}%-{0;504;3384;6384;10584;17184;36384}),2)</f>
        <v>0</v>
      </c>
      <c r="AB310" s="78">
        <f>VLOOKUP(A:A,'11月工资'!A:BI,61,0)</f>
        <v>0</v>
      </c>
      <c r="AC310" s="6">
        <f t="shared" si="33"/>
        <v>0</v>
      </c>
      <c r="AD310">
        <f t="shared" si="34"/>
        <v>5076.8100000000004</v>
      </c>
      <c r="AE310">
        <f>VLOOKUP(A:A,'10月奖金'!A:AC,29,0)</f>
        <v>0</v>
      </c>
      <c r="AF310" s="6">
        <f t="shared" si="35"/>
        <v>0</v>
      </c>
      <c r="AG310">
        <f>VLOOKUP(A:A,'10月奖金'!A:AD,30,0)</f>
        <v>5160.01</v>
      </c>
      <c r="AH310" s="6">
        <f t="shared" si="36"/>
        <v>-83.199999999999818</v>
      </c>
      <c r="AI310">
        <f>VLOOKUP(A:A,单位分配保留两位小数!B:N,13,0)</f>
        <v>5076.8100000000004</v>
      </c>
      <c r="AJ310">
        <f t="shared" si="37"/>
        <v>0</v>
      </c>
      <c r="AK310">
        <f>_xlfn.IFNA(VLOOKUP(A:A,'11月工资'!A:AQ,43,0),0)</f>
        <v>0</v>
      </c>
      <c r="AL310">
        <f t="shared" si="38"/>
        <v>0</v>
      </c>
      <c r="AM310" s="6">
        <f t="shared" si="39"/>
        <v>-23725.37</v>
      </c>
    </row>
    <row r="311" spans="1:39" x14ac:dyDescent="0.2">
      <c r="A311" s="7">
        <v>9000534</v>
      </c>
      <c r="B311" t="str">
        <f>VLOOKUP(A311,标准表!C:D,2,0)</f>
        <v>徐烨</v>
      </c>
      <c r="C311" t="str">
        <f>VLOOKUP(A:A,标准表!C:M,11,0)</f>
        <v>热轧事业部</v>
      </c>
      <c r="D311" t="str">
        <f>VLOOKUP($A:$A,标准表!C:E,3,0)</f>
        <v>429006198308175132</v>
      </c>
      <c r="E311" t="str">
        <f>VLOOKUP(A:A,'11月工资'!A:D,4,0)</f>
        <v>6217000180024760385</v>
      </c>
      <c r="F311" t="str">
        <f>VLOOKUP(A:A,'11月工资'!A:F,6,0)</f>
        <v>生产操作人员</v>
      </c>
      <c r="G311">
        <f>VLOOKUP(A:A,标准表!C:H,6,0)</f>
        <v>0</v>
      </c>
      <c r="H311">
        <f>VLOOKUP(A:A,标准表!C:I,7,0)</f>
        <v>0</v>
      </c>
      <c r="I311">
        <f>VLOOKUP(A:A,标准表!C:J,8,0)</f>
        <v>0</v>
      </c>
      <c r="J311">
        <f>VLOOKUP($A:$A,标准表!C:G,5,0)</f>
        <v>1.65</v>
      </c>
      <c r="L311">
        <f>VLOOKUP(A:A,单位分配保留两位小数!B:I,8,0)</f>
        <v>3039.03</v>
      </c>
      <c r="M311">
        <f>_xlfn.IFNA(VLOOKUP(A:A,单位分配保留两位小数!B:J,9,0),0)</f>
        <v>0</v>
      </c>
      <c r="N311">
        <f>_xlfn.IFNA(VLOOKUP(A:A,单位分配保留两位小数!B:K,10,0),0)</f>
        <v>0</v>
      </c>
      <c r="O311">
        <f>ROUND(_xlfn.IFNA(VLOOKUP(A:A,单位分配保留两位小数!B:L,11,0),0),2)</f>
        <v>0</v>
      </c>
      <c r="Q311">
        <f t="shared" si="32"/>
        <v>3039.03</v>
      </c>
      <c r="R311">
        <f>_xlfn.IFNA(VLOOKUP(A311,'11月工资'!A:AU,47,0),0)+Q311</f>
        <v>67351.69</v>
      </c>
      <c r="S311">
        <f>VLOOKUP(A:A,'11月工资'!A:AW,49,0)</f>
        <v>0</v>
      </c>
      <c r="T311">
        <f>VLOOKUP(A:A,'11月工资'!A:AZ,52,0)</f>
        <v>0</v>
      </c>
      <c r="U311">
        <f>VLOOKUP(A:A,'11月工资'!A:BA,53,0)</f>
        <v>0</v>
      </c>
      <c r="V311">
        <f>VLOOKUP(A:A,'11月工资'!A:AX,50,0)</f>
        <v>0</v>
      </c>
      <c r="W311">
        <f>VLOOKUP(A:A,'11月工资'!A:AY,51,0)</f>
        <v>0</v>
      </c>
      <c r="X311">
        <f>VLOOKUP(A:A,'11月工资'!A:AV,48,0)</f>
        <v>55000</v>
      </c>
      <c r="Y311">
        <f>VLOOKUP(A:A,'11月工资'!A:BB,54,0)</f>
        <v>12150.84</v>
      </c>
      <c r="Z311" s="12">
        <f>ROUND(5*MAX(0,(R311-S311-T311-U311-V311-W311-X311-Y311)*{0.6;2;4;5;6;7;9}%-{0;504;3384;6384;10584;17184;36384}),2)</f>
        <v>6.03</v>
      </c>
      <c r="AB311" s="78">
        <f>VLOOKUP(A:A,'11月工资'!A:BI,61,0)</f>
        <v>32.94</v>
      </c>
      <c r="AC311" s="6">
        <f t="shared" si="33"/>
        <v>0</v>
      </c>
      <c r="AD311">
        <f t="shared" si="34"/>
        <v>3039.03</v>
      </c>
      <c r="AE311">
        <f>VLOOKUP(A:A,'10月奖金'!A:AC,29,0)</f>
        <v>0</v>
      </c>
      <c r="AF311" s="6">
        <f t="shared" si="35"/>
        <v>0</v>
      </c>
      <c r="AG311">
        <f>VLOOKUP(A:A,'10月奖金'!A:AD,30,0)</f>
        <v>3205.68</v>
      </c>
      <c r="AH311" s="6">
        <f t="shared" si="36"/>
        <v>-166.64999999999964</v>
      </c>
      <c r="AI311">
        <f>VLOOKUP(A:A,单位分配保留两位小数!B:N,13,0)</f>
        <v>3039.03</v>
      </c>
      <c r="AJ311">
        <f t="shared" si="37"/>
        <v>0</v>
      </c>
      <c r="AK311">
        <f>_xlfn.IFNA(VLOOKUP(A:A,'11月工资'!A:AQ,43,0),0)</f>
        <v>0</v>
      </c>
      <c r="AL311">
        <f t="shared" si="38"/>
        <v>0</v>
      </c>
      <c r="AM311" s="6">
        <f t="shared" si="39"/>
        <v>200.85000000000218</v>
      </c>
    </row>
    <row r="312" spans="1:39" x14ac:dyDescent="0.2">
      <c r="A312" s="7">
        <v>9000535</v>
      </c>
      <c r="B312" t="str">
        <f>VLOOKUP(A312,标准表!C:D,2,0)</f>
        <v>庞晓坤</v>
      </c>
      <c r="C312" t="str">
        <f>VLOOKUP(A:A,标准表!C:M,11,0)</f>
        <v>热轧事业部</v>
      </c>
      <c r="D312" t="str">
        <f>VLOOKUP($A:$A,标准表!C:E,3,0)</f>
        <v>130634198609083515</v>
      </c>
      <c r="E312" t="str">
        <f>VLOOKUP(A:A,'11月工资'!A:D,4,0)</f>
        <v>6217000180024764908</v>
      </c>
      <c r="F312" t="str">
        <f>VLOOKUP(A:A,'11月工资'!A:F,6,0)</f>
        <v>经营管理-其他</v>
      </c>
      <c r="G312">
        <f>VLOOKUP(A:A,标准表!C:H,6,0)</f>
        <v>0</v>
      </c>
      <c r="H312">
        <f>VLOOKUP(A:A,标准表!C:I,7,0)</f>
        <v>0</v>
      </c>
      <c r="I312">
        <f>VLOOKUP(A:A,标准表!C:J,8,0)</f>
        <v>0</v>
      </c>
      <c r="J312">
        <f>VLOOKUP($A:$A,标准表!C:G,5,0)</f>
        <v>3.6</v>
      </c>
      <c r="L312">
        <f>VLOOKUP(A:A,单位分配保留两位小数!B:I,8,0)</f>
        <v>6299.41</v>
      </c>
      <c r="M312">
        <f>_xlfn.IFNA(VLOOKUP(A:A,单位分配保留两位小数!B:J,9,0),0)</f>
        <v>0</v>
      </c>
      <c r="N312">
        <f>_xlfn.IFNA(VLOOKUP(A:A,单位分配保留两位小数!B:K,10,0),0)</f>
        <v>250</v>
      </c>
      <c r="O312">
        <f>ROUND(_xlfn.IFNA(VLOOKUP(A:A,单位分配保留两位小数!B:L,11,0),0),2)</f>
        <v>59</v>
      </c>
      <c r="Q312">
        <f t="shared" si="32"/>
        <v>6490.41</v>
      </c>
      <c r="R312">
        <f>_xlfn.IFNA(VLOOKUP(A312,'11月工资'!A:AU,47,0),0)+Q312</f>
        <v>96495.260000000009</v>
      </c>
      <c r="S312">
        <f>VLOOKUP(A:A,'11月工资'!A:AW,49,0)</f>
        <v>6000</v>
      </c>
      <c r="T312">
        <f>VLOOKUP(A:A,'11月工资'!A:AZ,52,0)</f>
        <v>11000</v>
      </c>
      <c r="U312">
        <f>VLOOKUP(A:A,'11月工资'!A:BA,53,0)</f>
        <v>0</v>
      </c>
      <c r="V312">
        <f>VLOOKUP(A:A,'11月工资'!A:AX,50,0)</f>
        <v>0</v>
      </c>
      <c r="W312">
        <f>VLOOKUP(A:A,'11月工资'!A:AY,51,0)</f>
        <v>0</v>
      </c>
      <c r="X312">
        <f>VLOOKUP(A:A,'11月工资'!A:AV,48,0)</f>
        <v>55000</v>
      </c>
      <c r="Y312">
        <f>VLOOKUP(A:A,'11月工资'!A:BB,54,0)</f>
        <v>16285.67</v>
      </c>
      <c r="Z312" s="12">
        <f>ROUND(5*MAX(0,(R312-S312-T312-U312-V312-W312-X312-Y312)*{0.6;2;4;5;6;7;9}%-{0;504;3384;6384;10584;17184;36384}),2)</f>
        <v>246.29</v>
      </c>
      <c r="AB312" s="78">
        <f>VLOOKUP(A:A,'11月工资'!A:BI,61,0)</f>
        <v>226.74</v>
      </c>
      <c r="AC312" s="6">
        <f t="shared" si="33"/>
        <v>19.55</v>
      </c>
      <c r="AD312">
        <f t="shared" si="34"/>
        <v>6470.86</v>
      </c>
      <c r="AE312">
        <f>VLOOKUP(A:A,'10月奖金'!A:AC,29,0)</f>
        <v>25.18</v>
      </c>
      <c r="AF312" s="6">
        <f t="shared" si="35"/>
        <v>-5.629999999999999</v>
      </c>
      <c r="AG312">
        <f>VLOOKUP(A:A,'10月奖金'!A:AD,30,0)</f>
        <v>5914.16</v>
      </c>
      <c r="AH312" s="6">
        <f t="shared" si="36"/>
        <v>556.69999999999982</v>
      </c>
      <c r="AI312">
        <f>VLOOKUP(A:A,单位分配保留两位小数!B:N,13,0)</f>
        <v>6490.41</v>
      </c>
      <c r="AJ312">
        <f t="shared" si="37"/>
        <v>0</v>
      </c>
      <c r="AK312">
        <f>_xlfn.IFNA(VLOOKUP(A:A,'11月工资'!A:AQ,43,0),0)</f>
        <v>0</v>
      </c>
      <c r="AL312">
        <f t="shared" si="38"/>
        <v>19.55</v>
      </c>
      <c r="AM312" s="6">
        <f t="shared" si="39"/>
        <v>8209.5900000000092</v>
      </c>
    </row>
    <row r="313" spans="1:39" x14ac:dyDescent="0.2">
      <c r="A313" s="2">
        <v>9000536</v>
      </c>
      <c r="B313" t="str">
        <f>VLOOKUP(A313,标准表!C:D,2,0)</f>
        <v>王东</v>
      </c>
      <c r="C313" t="str">
        <f>VLOOKUP(A:A,标准表!C:M,11,0)</f>
        <v>热轧事业部</v>
      </c>
      <c r="D313" t="str">
        <f>VLOOKUP($A:$A,标准表!C:E,3,0)</f>
        <v>370982199303264977</v>
      </c>
      <c r="E313" t="str">
        <f>VLOOKUP(A:A,'11月工资'!A:D,4,0)</f>
        <v>6217000180032038311</v>
      </c>
      <c r="F313" t="str">
        <f>VLOOKUP(A:A,'11月工资'!A:F,6,0)</f>
        <v>生产操作人员</v>
      </c>
      <c r="G313">
        <f>VLOOKUP(A:A,标准表!C:H,6,0)</f>
        <v>0</v>
      </c>
      <c r="H313">
        <f>VLOOKUP(A:A,标准表!C:I,7,0)</f>
        <v>0</v>
      </c>
      <c r="I313">
        <f>VLOOKUP(A:A,标准表!C:J,8,0)</f>
        <v>0</v>
      </c>
      <c r="J313">
        <f>VLOOKUP($A:$A,标准表!C:G,5,0)</f>
        <v>1.8</v>
      </c>
      <c r="L313">
        <f>VLOOKUP(A:A,单位分配保留两位小数!B:I,8,0)</f>
        <v>3031.05</v>
      </c>
      <c r="M313">
        <f>_xlfn.IFNA(VLOOKUP(A:A,单位分配保留两位小数!B:J,9,0),0)</f>
        <v>0</v>
      </c>
      <c r="N313">
        <f>_xlfn.IFNA(VLOOKUP(A:A,单位分配保留两位小数!B:K,10,0),0)</f>
        <v>870</v>
      </c>
      <c r="O313">
        <f>ROUND(_xlfn.IFNA(VLOOKUP(A:A,单位分配保留两位小数!B:L,11,0),0),2)</f>
        <v>0</v>
      </c>
      <c r="Q313">
        <f t="shared" si="32"/>
        <v>3901.05</v>
      </c>
      <c r="R313">
        <f>_xlfn.IFNA(VLOOKUP(A313,'11月工资'!A:AU,47,0),0)+Q313</f>
        <v>80675.23000000001</v>
      </c>
      <c r="S313">
        <f>VLOOKUP(A:A,'11月工资'!A:AW,49,0)</f>
        <v>0</v>
      </c>
      <c r="T313">
        <f>VLOOKUP(A:A,'11月工资'!A:AZ,52,0)</f>
        <v>11000</v>
      </c>
      <c r="U313">
        <f>VLOOKUP(A:A,'11月工资'!A:BA,53,0)</f>
        <v>0</v>
      </c>
      <c r="V313">
        <f>VLOOKUP(A:A,'11月工资'!A:AX,50,0)</f>
        <v>0</v>
      </c>
      <c r="W313">
        <f>VLOOKUP(A:A,'11月工资'!A:AY,51,0)</f>
        <v>0</v>
      </c>
      <c r="X313">
        <f>VLOOKUP(A:A,'11月工资'!A:AV,48,0)</f>
        <v>55000</v>
      </c>
      <c r="Y313">
        <f>VLOOKUP(A:A,'11月工资'!A:BB,54,0)</f>
        <v>9387.619999999999</v>
      </c>
      <c r="Z313" s="12">
        <f>ROUND(5*MAX(0,(R313-S313-T313-U313-V313-W313-X313-Y313)*{0.6;2;4;5;6;7;9}%-{0;504;3384;6384;10584;17184;36384}),2)</f>
        <v>158.63</v>
      </c>
      <c r="AB313" s="78">
        <f>VLOOKUP(A:A,'11月工资'!A:BI,61,0)</f>
        <v>193.16</v>
      </c>
      <c r="AC313" s="6">
        <f t="shared" si="33"/>
        <v>0</v>
      </c>
      <c r="AD313">
        <f t="shared" si="34"/>
        <v>3901.05</v>
      </c>
      <c r="AE313">
        <f>VLOOKUP(A:A,'10月奖金'!A:AC,29,0)</f>
        <v>0</v>
      </c>
      <c r="AF313" s="6">
        <f t="shared" si="35"/>
        <v>0</v>
      </c>
      <c r="AG313">
        <f>VLOOKUP(A:A,'10月奖金'!A:AD,30,0)</f>
        <v>3323.78</v>
      </c>
      <c r="AH313" s="6">
        <f t="shared" si="36"/>
        <v>577.27</v>
      </c>
      <c r="AI313">
        <f>VLOOKUP(A:A,单位分配保留两位小数!B:N,13,0)</f>
        <v>3901.05</v>
      </c>
      <c r="AJ313">
        <f t="shared" si="37"/>
        <v>0</v>
      </c>
      <c r="AK313">
        <f>_xlfn.IFNA(VLOOKUP(A:A,'11月工资'!A:AQ,43,0),0)</f>
        <v>0</v>
      </c>
      <c r="AL313">
        <f t="shared" si="38"/>
        <v>0</v>
      </c>
      <c r="AM313" s="6">
        <f t="shared" si="39"/>
        <v>5287.6100000000115</v>
      </c>
    </row>
    <row r="314" spans="1:39" x14ac:dyDescent="0.2">
      <c r="A314" s="7">
        <v>9000537</v>
      </c>
      <c r="B314" t="str">
        <f>VLOOKUP(A314,标准表!C:D,2,0)</f>
        <v>华晋军</v>
      </c>
      <c r="C314" t="str">
        <f>VLOOKUP(A:A,标准表!C:M,11,0)</f>
        <v>特钢事业部</v>
      </c>
      <c r="D314" t="str">
        <f>VLOOKUP($A:$A,标准表!C:E,3,0)</f>
        <v>130427198206040057</v>
      </c>
      <c r="E314" t="str">
        <f>VLOOKUP(A:A,'11月工资'!A:D,4,0)</f>
        <v>6217000180022955151</v>
      </c>
      <c r="F314" t="str">
        <f>VLOOKUP(A:A,'11月工资'!A:F,6,0)</f>
        <v>专业技术人员</v>
      </c>
      <c r="G314">
        <f>VLOOKUP(A:A,标准表!C:H,6,0)</f>
        <v>0</v>
      </c>
      <c r="H314">
        <f>VLOOKUP(A:A,标准表!C:I,7,0)</f>
        <v>0</v>
      </c>
      <c r="I314">
        <f>VLOOKUP(A:A,标准表!C:J,8,0)</f>
        <v>0</v>
      </c>
      <c r="J314">
        <f>VLOOKUP($A:$A,标准表!C:G,5,0)</f>
        <v>3.6</v>
      </c>
      <c r="L314">
        <f>VLOOKUP(A:A,单位分配保留两位小数!B:I,8,0)</f>
        <v>5925.6</v>
      </c>
      <c r="M314">
        <f>_xlfn.IFNA(VLOOKUP(A:A,单位分配保留两位小数!B:J,9,0),0)</f>
        <v>0</v>
      </c>
      <c r="N314">
        <f>_xlfn.IFNA(VLOOKUP(A:A,单位分配保留两位小数!B:K,10,0),0)</f>
        <v>0</v>
      </c>
      <c r="O314">
        <f>ROUND(_xlfn.IFNA(VLOOKUP(A:A,单位分配保留两位小数!B:L,11,0),0),2)</f>
        <v>0</v>
      </c>
      <c r="Q314">
        <f t="shared" si="32"/>
        <v>5925.6</v>
      </c>
      <c r="R314">
        <f>_xlfn.IFNA(VLOOKUP(A314,'11月工资'!A:AU,47,0),0)+Q314</f>
        <v>104446.42</v>
      </c>
      <c r="S314">
        <f>VLOOKUP(A:A,'11月工资'!A:AW,49,0)</f>
        <v>11000</v>
      </c>
      <c r="T314">
        <f>VLOOKUP(A:A,'11月工资'!A:AZ,52,0)</f>
        <v>11000</v>
      </c>
      <c r="U314">
        <f>VLOOKUP(A:A,'11月工资'!A:BA,53,0)</f>
        <v>0</v>
      </c>
      <c r="V314">
        <f>VLOOKUP(A:A,'11月工资'!A:AX,50,0)</f>
        <v>22000</v>
      </c>
      <c r="W314">
        <f>VLOOKUP(A:A,'11月工资'!A:AY,51,0)</f>
        <v>0</v>
      </c>
      <c r="X314">
        <f>VLOOKUP(A:A,'11月工资'!A:AV,48,0)</f>
        <v>55000</v>
      </c>
      <c r="Y314">
        <f>VLOOKUP(A:A,'11月工资'!A:BB,54,0)</f>
        <v>14283.66</v>
      </c>
      <c r="Z314" s="12">
        <f>ROUND(5*MAX(0,(R314-S314-T314-U314-V314-W314-X314-Y314)*{0.6;2;4;5;6;7;9}%-{0;504;3384;6384;10584;17184;36384}),2)</f>
        <v>0</v>
      </c>
      <c r="AB314" s="78">
        <f>VLOOKUP(A:A,'11月工资'!A:BI,61,0)</f>
        <v>0</v>
      </c>
      <c r="AC314" s="6">
        <f t="shared" si="33"/>
        <v>0</v>
      </c>
      <c r="AD314">
        <f t="shared" si="34"/>
        <v>5925.6</v>
      </c>
      <c r="AE314">
        <f>VLOOKUP(A:A,'10月奖金'!A:AC,29,0)</f>
        <v>0</v>
      </c>
      <c r="AF314" s="6">
        <f t="shared" si="35"/>
        <v>0</v>
      </c>
      <c r="AG314">
        <f>VLOOKUP(A:A,'10月奖金'!A:AD,30,0)</f>
        <v>5760</v>
      </c>
      <c r="AH314" s="6">
        <f t="shared" si="36"/>
        <v>165.60000000000036</v>
      </c>
      <c r="AI314">
        <f>VLOOKUP(A:A,单位分配保留两位小数!B:N,13,0)</f>
        <v>5925.6</v>
      </c>
      <c r="AJ314">
        <f t="shared" si="37"/>
        <v>0</v>
      </c>
      <c r="AK314">
        <f>_xlfn.IFNA(VLOOKUP(A:A,'11月工资'!A:AQ,43,0),0)</f>
        <v>0</v>
      </c>
      <c r="AL314">
        <f t="shared" si="38"/>
        <v>0</v>
      </c>
      <c r="AM314" s="6">
        <f t="shared" si="39"/>
        <v>-8837.2400000000016</v>
      </c>
    </row>
    <row r="315" spans="1:39" x14ac:dyDescent="0.2">
      <c r="A315" s="7">
        <v>9000538</v>
      </c>
      <c r="B315" t="str">
        <f>VLOOKUP(A315,标准表!C:D,2,0)</f>
        <v>刘伟</v>
      </c>
      <c r="C315" t="str">
        <f>VLOOKUP(A:A,标准表!C:M,11,0)</f>
        <v>保卫部</v>
      </c>
      <c r="D315" t="str">
        <f>VLOOKUP($A:$A,标准表!C:E,3,0)</f>
        <v>130203198312250611</v>
      </c>
      <c r="E315" t="str">
        <f>VLOOKUP(A:A,'11月工资'!A:D,4,0)</f>
        <v>6217000180030248094</v>
      </c>
      <c r="F315" t="str">
        <f>VLOOKUP(A:A,'11月工资'!A:F,6,0)</f>
        <v>经营管理-其他</v>
      </c>
      <c r="G315">
        <f>VLOOKUP(A:A,标准表!C:H,6,0)</f>
        <v>0</v>
      </c>
      <c r="H315">
        <f>VLOOKUP(A:A,标准表!C:I,7,0)</f>
        <v>0</v>
      </c>
      <c r="I315">
        <f>VLOOKUP(A:A,标准表!C:J,8,0)</f>
        <v>0</v>
      </c>
      <c r="J315">
        <f>VLOOKUP($A:$A,标准表!C:G,5,0)</f>
        <v>3.6</v>
      </c>
      <c r="L315">
        <f>VLOOKUP(A:A,单位分配保留两位小数!B:I,8,0)</f>
        <v>6196.06</v>
      </c>
      <c r="M315">
        <f>_xlfn.IFNA(VLOOKUP(A:A,单位分配保留两位小数!B:J,9,0),0)</f>
        <v>0</v>
      </c>
      <c r="N315">
        <f>_xlfn.IFNA(VLOOKUP(A:A,单位分配保留两位小数!B:K,10,0),0)</f>
        <v>0</v>
      </c>
      <c r="O315">
        <f>ROUND(_xlfn.IFNA(VLOOKUP(A:A,单位分配保留两位小数!B:L,11,0),0),2)</f>
        <v>0</v>
      </c>
      <c r="Q315">
        <f t="shared" si="32"/>
        <v>6196.06</v>
      </c>
      <c r="R315">
        <f>_xlfn.IFNA(VLOOKUP(A315,'11月工资'!A:AU,47,0),0)+Q315</f>
        <v>105519.38</v>
      </c>
      <c r="S315">
        <f>VLOOKUP(A:A,'11月工资'!A:AW,49,0)</f>
        <v>11000</v>
      </c>
      <c r="T315">
        <f>VLOOKUP(A:A,'11月工资'!A:AZ,52,0)</f>
        <v>0</v>
      </c>
      <c r="U315">
        <f>VLOOKUP(A:A,'11月工资'!A:BA,53,0)</f>
        <v>0</v>
      </c>
      <c r="V315">
        <f>VLOOKUP(A:A,'11月工资'!A:AX,50,0)</f>
        <v>22000</v>
      </c>
      <c r="W315">
        <f>VLOOKUP(A:A,'11月工资'!A:AY,51,0)</f>
        <v>4400</v>
      </c>
      <c r="X315">
        <f>VLOOKUP(A:A,'11月工资'!A:AV,48,0)</f>
        <v>55000</v>
      </c>
      <c r="Y315">
        <f>VLOOKUP(A:A,'11月工资'!A:BB,54,0)</f>
        <v>12480.14</v>
      </c>
      <c r="Z315" s="12">
        <f>ROUND(5*MAX(0,(R315-S315-T315-U315-V315-W315-X315-Y315)*{0.6;2;4;5;6;7;9}%-{0;504;3384;6384;10584;17184;36384}),2)</f>
        <v>19.18</v>
      </c>
      <c r="AB315" s="78">
        <f>VLOOKUP(A:A,'11月工资'!A:BI,61,0)</f>
        <v>84.29</v>
      </c>
      <c r="AC315" s="6">
        <f t="shared" si="33"/>
        <v>0</v>
      </c>
      <c r="AD315">
        <f t="shared" si="34"/>
        <v>6196.06</v>
      </c>
      <c r="AE315">
        <f>VLOOKUP(A:A,'10月奖金'!A:AC,29,0)</f>
        <v>0</v>
      </c>
      <c r="AF315" s="6">
        <f t="shared" si="35"/>
        <v>0</v>
      </c>
      <c r="AG315">
        <f>VLOOKUP(A:A,'10月奖金'!A:AD,30,0)</f>
        <v>6189.08</v>
      </c>
      <c r="AH315" s="6">
        <f t="shared" si="36"/>
        <v>6.9800000000004729</v>
      </c>
      <c r="AI315">
        <f>VLOOKUP(A:A,单位分配保留两位小数!B:N,13,0)</f>
        <v>6196.06</v>
      </c>
      <c r="AJ315">
        <f t="shared" si="37"/>
        <v>0</v>
      </c>
      <c r="AK315">
        <f>_xlfn.IFNA(VLOOKUP(A:A,'11月工资'!A:AQ,43,0),0)</f>
        <v>0</v>
      </c>
      <c r="AL315">
        <f t="shared" si="38"/>
        <v>0</v>
      </c>
      <c r="AM315" s="6">
        <f t="shared" si="39"/>
        <v>639.24000000000524</v>
      </c>
    </row>
    <row r="316" spans="1:39" x14ac:dyDescent="0.2">
      <c r="A316" s="7">
        <v>9000539</v>
      </c>
      <c r="B316" t="str">
        <f>VLOOKUP(A316,标准表!C:D,2,0)</f>
        <v>王素丽</v>
      </c>
      <c r="C316" t="str">
        <f>VLOOKUP(A:A,标准表!C:M,11,0)</f>
        <v>动力部</v>
      </c>
      <c r="D316" t="str">
        <f>VLOOKUP($A:$A,标准表!C:E,3,0)</f>
        <v>130203197102122166</v>
      </c>
      <c r="E316" t="str">
        <f>VLOOKUP(A:A,'11月工资'!A:D,4,0)</f>
        <v>6217000180022185858</v>
      </c>
      <c r="F316" t="str">
        <f>VLOOKUP(A:A,'11月工资'!A:F,6,0)</f>
        <v>经营管理-其他</v>
      </c>
      <c r="G316">
        <f>VLOOKUP(A:A,标准表!C:H,6,0)</f>
        <v>0</v>
      </c>
      <c r="H316">
        <f>VLOOKUP(A:A,标准表!C:I,7,0)</f>
        <v>0</v>
      </c>
      <c r="I316">
        <f>VLOOKUP(A:A,标准表!C:J,8,0)</f>
        <v>0</v>
      </c>
      <c r="J316">
        <f>VLOOKUP($A:$A,标准表!C:G,5,0)</f>
        <v>4.5</v>
      </c>
      <c r="L316">
        <f>VLOOKUP(A:A,单位分配保留两位小数!B:I,8,0)</f>
        <v>7778.65</v>
      </c>
      <c r="M316">
        <f>_xlfn.IFNA(VLOOKUP(A:A,单位分配保留两位小数!B:J,9,0),0)</f>
        <v>0</v>
      </c>
      <c r="N316">
        <f>_xlfn.IFNA(VLOOKUP(A:A,单位分配保留两位小数!B:K,10,0),0)</f>
        <v>0</v>
      </c>
      <c r="O316">
        <f>ROUND(_xlfn.IFNA(VLOOKUP(A:A,单位分配保留两位小数!B:L,11,0),0),2)</f>
        <v>50</v>
      </c>
      <c r="Q316">
        <f t="shared" si="32"/>
        <v>7728.65</v>
      </c>
      <c r="R316">
        <f>_xlfn.IFNA(VLOOKUP(A316,'11月工资'!A:AU,47,0),0)+Q316</f>
        <v>126385.06</v>
      </c>
      <c r="S316">
        <f>VLOOKUP(A:A,'11月工资'!A:AW,49,0)</f>
        <v>5500</v>
      </c>
      <c r="T316">
        <f>VLOOKUP(A:A,'11月工资'!A:AZ,52,0)</f>
        <v>0</v>
      </c>
      <c r="U316">
        <f>VLOOKUP(A:A,'11月工资'!A:BA,53,0)</f>
        <v>0</v>
      </c>
      <c r="V316">
        <f>VLOOKUP(A:A,'11月工资'!A:AX,50,0)</f>
        <v>5500</v>
      </c>
      <c r="W316">
        <f>VLOOKUP(A:A,'11月工资'!A:AY,51,0)</f>
        <v>0</v>
      </c>
      <c r="X316">
        <f>VLOOKUP(A:A,'11月工资'!A:AV,48,0)</f>
        <v>55000</v>
      </c>
      <c r="Y316">
        <f>VLOOKUP(A:A,'11月工资'!A:BB,54,0)</f>
        <v>22159.1</v>
      </c>
      <c r="Z316" s="12">
        <f>ROUND(5*MAX(0,(R316-S316-T316-U316-V316-W316-X316-Y316)*{0.6;2;4;5;6;7;9}%-{0;504;3384;6384;10584;17184;36384}),2)</f>
        <v>1302.5999999999999</v>
      </c>
      <c r="AB316" s="78">
        <f>VLOOKUP(A:A,'11月工资'!A:BI,61,0)</f>
        <v>1037.98</v>
      </c>
      <c r="AC316" s="6">
        <f t="shared" si="33"/>
        <v>264.62</v>
      </c>
      <c r="AD316">
        <f t="shared" si="34"/>
        <v>7464.03</v>
      </c>
      <c r="AE316">
        <f>VLOOKUP(A:A,'10月奖金'!A:AC,29,0)</f>
        <v>107.5</v>
      </c>
      <c r="AF316" s="6">
        <f t="shared" si="35"/>
        <v>157.12</v>
      </c>
      <c r="AG316">
        <f>VLOOKUP(A:A,'10月奖金'!A:AD,30,0)</f>
        <v>7543.7</v>
      </c>
      <c r="AH316" s="6">
        <f t="shared" si="36"/>
        <v>-79.670000000000073</v>
      </c>
      <c r="AI316">
        <f>VLOOKUP(A:A,单位分配保留两位小数!B:N,13,0)</f>
        <v>7728.65</v>
      </c>
      <c r="AJ316">
        <f t="shared" si="37"/>
        <v>0</v>
      </c>
      <c r="AK316">
        <f>_xlfn.IFNA(VLOOKUP(A:A,'11月工资'!A:AQ,43,0),0)</f>
        <v>0</v>
      </c>
      <c r="AL316">
        <f t="shared" si="38"/>
        <v>264.62</v>
      </c>
      <c r="AM316" s="6">
        <f t="shared" si="39"/>
        <v>38225.96</v>
      </c>
    </row>
    <row r="317" spans="1:39" x14ac:dyDescent="0.2">
      <c r="A317" s="7">
        <v>9000540</v>
      </c>
      <c r="B317" t="str">
        <f>VLOOKUP(A317,标准表!C:D,2,0)</f>
        <v>赵裕鑫</v>
      </c>
      <c r="C317" t="str">
        <f>VLOOKUP(A:A,标准表!C:M,11,0)</f>
        <v>动力部</v>
      </c>
      <c r="D317" t="str">
        <f>VLOOKUP($A:$A,标准表!C:E,3,0)</f>
        <v>130202198301060656</v>
      </c>
      <c r="E317" t="str">
        <f>VLOOKUP(A:A,'11月工资'!A:D,4,0)</f>
        <v>6217000180024755674</v>
      </c>
      <c r="F317" t="str">
        <f>VLOOKUP(A:A,'11月工资'!A:F,6,0)</f>
        <v>专业技术人员</v>
      </c>
      <c r="G317">
        <f>VLOOKUP(A:A,标准表!C:H,6,0)</f>
        <v>0</v>
      </c>
      <c r="H317">
        <f>VLOOKUP(A:A,标准表!C:I,7,0)</f>
        <v>0</v>
      </c>
      <c r="I317">
        <f>VLOOKUP(A:A,标准表!C:J,8,0)</f>
        <v>0</v>
      </c>
      <c r="J317">
        <f>VLOOKUP($A:$A,标准表!C:G,5,0)</f>
        <v>2.15</v>
      </c>
      <c r="L317">
        <f>VLOOKUP(A:A,单位分配保留两位小数!B:I,8,0)</f>
        <v>3691.91</v>
      </c>
      <c r="M317">
        <f>_xlfn.IFNA(VLOOKUP(A:A,单位分配保留两位小数!B:J,9,0),0)</f>
        <v>0</v>
      </c>
      <c r="N317">
        <f>_xlfn.IFNA(VLOOKUP(A:A,单位分配保留两位小数!B:K,10,0),0)</f>
        <v>0</v>
      </c>
      <c r="O317">
        <f>ROUND(_xlfn.IFNA(VLOOKUP(A:A,单位分配保留两位小数!B:L,11,0),0),2)</f>
        <v>0</v>
      </c>
      <c r="Q317">
        <f t="shared" si="32"/>
        <v>3691.91</v>
      </c>
      <c r="R317">
        <f>_xlfn.IFNA(VLOOKUP(A317,'11月工资'!A:AU,47,0),0)+Q317</f>
        <v>72939.360000000001</v>
      </c>
      <c r="S317">
        <f>VLOOKUP(A:A,'11月工资'!A:AW,49,0)</f>
        <v>11000</v>
      </c>
      <c r="T317">
        <f>VLOOKUP(A:A,'11月工资'!A:AZ,52,0)</f>
        <v>11000</v>
      </c>
      <c r="U317">
        <f>VLOOKUP(A:A,'11月工资'!A:BA,53,0)</f>
        <v>0</v>
      </c>
      <c r="V317">
        <f>VLOOKUP(A:A,'11月工资'!A:AX,50,0)</f>
        <v>22000</v>
      </c>
      <c r="W317">
        <f>VLOOKUP(A:A,'11月工资'!A:AY,51,0)</f>
        <v>0</v>
      </c>
      <c r="X317">
        <f>VLOOKUP(A:A,'11月工资'!A:AV,48,0)</f>
        <v>55000</v>
      </c>
      <c r="Y317">
        <f>VLOOKUP(A:A,'11月工资'!A:BB,54,0)</f>
        <v>12339.28</v>
      </c>
      <c r="Z317" s="12">
        <f>ROUND(5*MAX(0,(R317-S317-T317-U317-V317-W317-X317-Y317)*{0.6;2;4;5;6;7;9}%-{0;504;3384;6384;10584;17184;36384}),2)</f>
        <v>0</v>
      </c>
      <c r="AB317" s="78">
        <f>VLOOKUP(A:A,'11月工资'!A:BI,61,0)</f>
        <v>0</v>
      </c>
      <c r="AC317" s="6">
        <f t="shared" si="33"/>
        <v>0</v>
      </c>
      <c r="AD317">
        <f t="shared" si="34"/>
        <v>3691.91</v>
      </c>
      <c r="AE317">
        <f>VLOOKUP(A:A,'10月奖金'!A:AC,29,0)</f>
        <v>0</v>
      </c>
      <c r="AF317" s="6">
        <f t="shared" si="35"/>
        <v>0</v>
      </c>
      <c r="AG317">
        <f>VLOOKUP(A:A,'10月奖金'!A:AD,30,0)</f>
        <v>3669.65</v>
      </c>
      <c r="AH317" s="6">
        <f t="shared" si="36"/>
        <v>22.259999999999764</v>
      </c>
      <c r="AI317">
        <f>VLOOKUP(A:A,单位分配保留两位小数!B:N,13,0)</f>
        <v>3691.91</v>
      </c>
      <c r="AJ317">
        <f t="shared" si="37"/>
        <v>0</v>
      </c>
      <c r="AK317">
        <f>_xlfn.IFNA(VLOOKUP(A:A,'11月工资'!A:AQ,43,0),0)</f>
        <v>0</v>
      </c>
      <c r="AL317">
        <f t="shared" si="38"/>
        <v>0</v>
      </c>
      <c r="AM317" s="6">
        <f t="shared" si="39"/>
        <v>-38399.919999999998</v>
      </c>
    </row>
    <row r="318" spans="1:39" x14ac:dyDescent="0.2">
      <c r="A318" s="7">
        <v>9000541</v>
      </c>
      <c r="B318" t="str">
        <f>VLOOKUP(A318,标准表!C:D,2,0)</f>
        <v>鲁长炜</v>
      </c>
      <c r="C318" t="str">
        <f>VLOOKUP(A:A,标准表!C:M,11,0)</f>
        <v>动力部</v>
      </c>
      <c r="D318" t="str">
        <f>VLOOKUP($A:$A,标准表!C:E,3,0)</f>
        <v>130205198307090310</v>
      </c>
      <c r="E318" t="str">
        <f>VLOOKUP(A:A,'11月工资'!A:D,4,0)</f>
        <v>6217000180022195964</v>
      </c>
      <c r="F318" t="str">
        <f>VLOOKUP(A:A,'11月工资'!A:F,6,0)</f>
        <v>专业技术人员</v>
      </c>
      <c r="G318">
        <f>VLOOKUP(A:A,标准表!C:H,6,0)</f>
        <v>0</v>
      </c>
      <c r="H318">
        <f>VLOOKUP(A:A,标准表!C:I,7,0)</f>
        <v>0</v>
      </c>
      <c r="I318">
        <f>VLOOKUP(A:A,标准表!C:J,8,0)</f>
        <v>0</v>
      </c>
      <c r="J318">
        <f>VLOOKUP($A:$A,标准表!C:G,5,0)</f>
        <v>2.15</v>
      </c>
      <c r="L318">
        <f>VLOOKUP(A:A,单位分配保留两位小数!B:I,8,0)</f>
        <v>3687.98</v>
      </c>
      <c r="M318">
        <f>_xlfn.IFNA(VLOOKUP(A:A,单位分配保留两位小数!B:J,9,0),0)</f>
        <v>0</v>
      </c>
      <c r="N318">
        <f>_xlfn.IFNA(VLOOKUP(A:A,单位分配保留两位小数!B:K,10,0),0)</f>
        <v>0</v>
      </c>
      <c r="O318">
        <f>ROUND(_xlfn.IFNA(VLOOKUP(A:A,单位分配保留两位小数!B:L,11,0),0),2)</f>
        <v>0</v>
      </c>
      <c r="Q318">
        <f t="shared" si="32"/>
        <v>3687.98</v>
      </c>
      <c r="R318">
        <f>_xlfn.IFNA(VLOOKUP(A318,'11月工资'!A:AU,47,0),0)+Q318</f>
        <v>76422.710000000006</v>
      </c>
      <c r="S318">
        <f>VLOOKUP(A:A,'11月工资'!A:AW,49,0)</f>
        <v>0</v>
      </c>
      <c r="T318">
        <f>VLOOKUP(A:A,'11月工资'!A:AZ,52,0)</f>
        <v>0</v>
      </c>
      <c r="U318">
        <f>VLOOKUP(A:A,'11月工资'!A:BA,53,0)</f>
        <v>0</v>
      </c>
      <c r="V318">
        <f>VLOOKUP(A:A,'11月工资'!A:AX,50,0)</f>
        <v>0</v>
      </c>
      <c r="W318">
        <f>VLOOKUP(A:A,'11月工资'!A:AY,51,0)</f>
        <v>0</v>
      </c>
      <c r="X318">
        <f>VLOOKUP(A:A,'11月工资'!A:AV,48,0)</f>
        <v>55000</v>
      </c>
      <c r="Y318">
        <f>VLOOKUP(A:A,'11月工资'!A:BB,54,0)</f>
        <v>13208.77</v>
      </c>
      <c r="Z318" s="12">
        <f>ROUND(5*MAX(0,(R318-S318-T318-U318-V318-W318-X318-Y318)*{0.6;2;4;5;6;7;9}%-{0;504;3384;6384;10584;17184;36384}),2)</f>
        <v>246.42</v>
      </c>
      <c r="AB318" s="78">
        <f>VLOOKUP(A:A,'11月工资'!A:BI,61,0)</f>
        <v>211.9</v>
      </c>
      <c r="AC318" s="6">
        <f t="shared" si="33"/>
        <v>34.520000000000003</v>
      </c>
      <c r="AD318">
        <f t="shared" si="34"/>
        <v>3653.46</v>
      </c>
      <c r="AE318">
        <f>VLOOKUP(A:A,'10月奖金'!A:AC,29,0)</f>
        <v>22.76</v>
      </c>
      <c r="AF318" s="6">
        <f t="shared" si="35"/>
        <v>11.760000000000002</v>
      </c>
      <c r="AG318">
        <f>VLOOKUP(A:A,'10月奖金'!A:AD,30,0)</f>
        <v>3493.64</v>
      </c>
      <c r="AH318" s="6">
        <f t="shared" si="36"/>
        <v>159.82000000000016</v>
      </c>
      <c r="AI318">
        <f>VLOOKUP(A:A,单位分配保留两位小数!B:N,13,0)</f>
        <v>3687.98</v>
      </c>
      <c r="AJ318">
        <f t="shared" si="37"/>
        <v>0</v>
      </c>
      <c r="AK318">
        <f>_xlfn.IFNA(VLOOKUP(A:A,'11月工资'!A:AQ,43,0),0)</f>
        <v>0</v>
      </c>
      <c r="AL318">
        <f t="shared" si="38"/>
        <v>34.520000000000003</v>
      </c>
      <c r="AM318" s="6">
        <f t="shared" si="39"/>
        <v>8213.940000000006</v>
      </c>
    </row>
    <row r="319" spans="1:39" x14ac:dyDescent="0.2">
      <c r="A319" s="7">
        <v>9000542</v>
      </c>
      <c r="B319" t="str">
        <f>VLOOKUP(A319,标准表!C:D,2,0)</f>
        <v>郑航麟</v>
      </c>
      <c r="C319" t="str">
        <f>VLOOKUP(A:A,标准表!C:M,11,0)</f>
        <v>动力部</v>
      </c>
      <c r="D319" t="str">
        <f>VLOOKUP($A:$A,标准表!C:E,3,0)</f>
        <v>21078119900929281X</v>
      </c>
      <c r="E319" t="str">
        <f>VLOOKUP(A:A,'11月工资'!A:D,4,0)</f>
        <v>6217000180032820304</v>
      </c>
      <c r="F319" t="str">
        <f>VLOOKUP(A:A,'11月工资'!A:F,6,0)</f>
        <v>经营管理-其他</v>
      </c>
      <c r="G319">
        <f>VLOOKUP(A:A,标准表!C:H,6,0)</f>
        <v>0</v>
      </c>
      <c r="H319">
        <f>VLOOKUP(A:A,标准表!C:I,7,0)</f>
        <v>0</v>
      </c>
      <c r="I319">
        <f>VLOOKUP(A:A,标准表!C:J,8,0)</f>
        <v>0</v>
      </c>
      <c r="J319">
        <f>VLOOKUP($A:$A,标准表!C:G,5,0)</f>
        <v>3.6</v>
      </c>
      <c r="L319">
        <f>VLOOKUP(A:A,单位分配保留两位小数!B:I,8,0)</f>
        <v>6198.13</v>
      </c>
      <c r="M319">
        <f>_xlfn.IFNA(VLOOKUP(A:A,单位分配保留两位小数!B:J,9,0),0)</f>
        <v>0</v>
      </c>
      <c r="N319">
        <f>_xlfn.IFNA(VLOOKUP(A:A,单位分配保留两位小数!B:K,10,0),0)</f>
        <v>0</v>
      </c>
      <c r="O319">
        <f>ROUND(_xlfn.IFNA(VLOOKUP(A:A,单位分配保留两位小数!B:L,11,0),0),2)</f>
        <v>0</v>
      </c>
      <c r="Q319">
        <f t="shared" si="32"/>
        <v>6198.13</v>
      </c>
      <c r="R319">
        <f>_xlfn.IFNA(VLOOKUP(A319,'11月工资'!A:AU,47,0),0)+Q319</f>
        <v>103900.90000000001</v>
      </c>
      <c r="S319">
        <f>VLOOKUP(A:A,'11月工资'!A:AW,49,0)</f>
        <v>0</v>
      </c>
      <c r="T319">
        <f>VLOOKUP(A:A,'11月工资'!A:AZ,52,0)</f>
        <v>0</v>
      </c>
      <c r="U319">
        <f>VLOOKUP(A:A,'11月工资'!A:BA,53,0)</f>
        <v>0</v>
      </c>
      <c r="V319">
        <f>VLOOKUP(A:A,'11月工资'!A:AX,50,0)</f>
        <v>0</v>
      </c>
      <c r="W319">
        <f>VLOOKUP(A:A,'11月工资'!A:AY,51,0)</f>
        <v>0</v>
      </c>
      <c r="X319">
        <f>VLOOKUP(A:A,'11月工资'!A:AV,48,0)</f>
        <v>55000</v>
      </c>
      <c r="Y319">
        <f>VLOOKUP(A:A,'11月工资'!A:BB,54,0)</f>
        <v>9943.9</v>
      </c>
      <c r="Z319" s="12">
        <f>ROUND(5*MAX(0,(R319-S319-T319-U319-V319-W319-X319-Y319)*{0.6;2;4;5;6;7;9}%-{0;504;3384;6384;10584;17184;36384}),2)</f>
        <v>1375.7</v>
      </c>
      <c r="AB319" s="78">
        <f>VLOOKUP(A:A,'11月工资'!A:BI,61,0)</f>
        <v>1046.79</v>
      </c>
      <c r="AC319" s="6">
        <f t="shared" si="33"/>
        <v>328.91</v>
      </c>
      <c r="AD319">
        <f t="shared" si="34"/>
        <v>5869.22</v>
      </c>
      <c r="AE319">
        <f>VLOOKUP(A:A,'10月奖金'!A:AC,29,0)</f>
        <v>100.99</v>
      </c>
      <c r="AF319" s="6">
        <f t="shared" si="35"/>
        <v>227.92000000000002</v>
      </c>
      <c r="AG319">
        <f>VLOOKUP(A:A,'10月奖金'!A:AD,30,0)</f>
        <v>5886.6900000000005</v>
      </c>
      <c r="AH319" s="6">
        <f t="shared" si="36"/>
        <v>-17.470000000000255</v>
      </c>
      <c r="AI319">
        <f>VLOOKUP(A:A,单位分配保留两位小数!B:N,13,0)</f>
        <v>6198.13</v>
      </c>
      <c r="AJ319">
        <f t="shared" si="37"/>
        <v>0</v>
      </c>
      <c r="AK319">
        <f>_xlfn.IFNA(VLOOKUP(A:A,'11月工资'!A:AQ,43,0),0)</f>
        <v>0</v>
      </c>
      <c r="AL319">
        <f t="shared" si="38"/>
        <v>328.91</v>
      </c>
      <c r="AM319" s="6">
        <f t="shared" si="39"/>
        <v>38957.000000000007</v>
      </c>
    </row>
    <row r="320" spans="1:39" x14ac:dyDescent="0.2">
      <c r="A320" s="7">
        <v>9000543</v>
      </c>
      <c r="B320" t="str">
        <f>VLOOKUP(A320,标准表!C:D,2,0)</f>
        <v>刘广生</v>
      </c>
      <c r="C320" t="str">
        <f>VLOOKUP(A:A,标准表!C:M,11,0)</f>
        <v>工程管理部</v>
      </c>
      <c r="D320" t="str">
        <f>VLOOKUP($A:$A,标准表!C:E,3,0)</f>
        <v>130203196408152136</v>
      </c>
      <c r="E320" t="str">
        <f>VLOOKUP(A:A,'11月工资'!A:D,4,0)</f>
        <v>6217000180022945095</v>
      </c>
      <c r="F320" t="str">
        <f>VLOOKUP(A:A,'11月工资'!A:F,6,0)</f>
        <v>经营管理-其他</v>
      </c>
      <c r="G320">
        <f>VLOOKUP(A:A,标准表!C:H,6,0)</f>
        <v>0</v>
      </c>
      <c r="H320">
        <f>VLOOKUP(A:A,标准表!C:I,7,0)</f>
        <v>0</v>
      </c>
      <c r="I320">
        <f>VLOOKUP(A:A,标准表!C:J,8,0)</f>
        <v>0</v>
      </c>
      <c r="J320">
        <f>VLOOKUP($A:$A,标准表!C:G,5,0)</f>
        <v>4.5</v>
      </c>
      <c r="L320">
        <f>VLOOKUP(A:A,单位分配保留两位小数!B:I,8,0)</f>
        <v>7610.6</v>
      </c>
      <c r="M320">
        <f>_xlfn.IFNA(VLOOKUP(A:A,单位分配保留两位小数!B:J,9,0),0)</f>
        <v>0</v>
      </c>
      <c r="N320">
        <f>_xlfn.IFNA(VLOOKUP(A:A,单位分配保留两位小数!B:K,10,0),0)</f>
        <v>0</v>
      </c>
      <c r="O320">
        <f>ROUND(_xlfn.IFNA(VLOOKUP(A:A,单位分配保留两位小数!B:L,11,0),0),2)</f>
        <v>0</v>
      </c>
      <c r="Q320">
        <f t="shared" si="32"/>
        <v>7610.6</v>
      </c>
      <c r="R320">
        <f>_xlfn.IFNA(VLOOKUP(A320,'11月工资'!A:AU,47,0),0)+Q320</f>
        <v>122811.59000000001</v>
      </c>
      <c r="S320">
        <f>VLOOKUP(A:A,'11月工资'!A:AW,49,0)</f>
        <v>0</v>
      </c>
      <c r="T320">
        <f>VLOOKUP(A:A,'11月工资'!A:AZ,52,0)</f>
        <v>0</v>
      </c>
      <c r="U320">
        <f>VLOOKUP(A:A,'11月工资'!A:BA,53,0)</f>
        <v>0</v>
      </c>
      <c r="V320">
        <f>VLOOKUP(A:A,'11月工资'!A:AX,50,0)</f>
        <v>0</v>
      </c>
      <c r="W320">
        <f>VLOOKUP(A:A,'11月工资'!A:AY,51,0)</f>
        <v>0</v>
      </c>
      <c r="X320">
        <f>VLOOKUP(A:A,'11月工资'!A:AV,48,0)</f>
        <v>55000</v>
      </c>
      <c r="Y320">
        <f>VLOOKUP(A:A,'11月工资'!A:BB,54,0)</f>
        <v>19121.89</v>
      </c>
      <c r="Z320" s="12">
        <f>ROUND(5*MAX(0,(R320-S320-T320-U320-V320-W320-X320-Y320)*{0.6;2;4;5;6;7;9}%-{0;504;3384;6384;10584;17184;36384}),2)</f>
        <v>2348.9699999999998</v>
      </c>
      <c r="AB320" s="78">
        <f>VLOOKUP(A:A,'11月工资'!A:BI,61,0)</f>
        <v>1879.84</v>
      </c>
      <c r="AC320" s="6">
        <f t="shared" si="33"/>
        <v>469.13</v>
      </c>
      <c r="AD320">
        <f t="shared" si="34"/>
        <v>7141.47</v>
      </c>
      <c r="AE320">
        <f>VLOOKUP(A:A,'10月奖金'!A:AC,29,0)</f>
        <v>411.23</v>
      </c>
      <c r="AF320" s="6">
        <f t="shared" si="35"/>
        <v>57.899999999999977</v>
      </c>
      <c r="AG320">
        <f>VLOOKUP(A:A,'10月奖金'!A:AD,30,0)</f>
        <v>7202.82</v>
      </c>
      <c r="AH320" s="6">
        <f t="shared" si="36"/>
        <v>-61.349999999999454</v>
      </c>
      <c r="AI320">
        <f>VLOOKUP(A:A,单位分配保留两位小数!B:N,13,0)</f>
        <v>7610.6</v>
      </c>
      <c r="AJ320">
        <f t="shared" si="37"/>
        <v>0</v>
      </c>
      <c r="AK320">
        <f>_xlfn.IFNA(VLOOKUP(A:A,'11月工资'!A:AQ,43,0),0)</f>
        <v>0</v>
      </c>
      <c r="AL320">
        <f t="shared" si="38"/>
        <v>469.13</v>
      </c>
      <c r="AM320" s="6">
        <f t="shared" si="39"/>
        <v>48689.700000000012</v>
      </c>
    </row>
    <row r="321" spans="1:39" x14ac:dyDescent="0.2">
      <c r="A321" s="7">
        <v>9000544</v>
      </c>
      <c r="B321" t="str">
        <f>VLOOKUP(A321,标准表!C:D,2,0)</f>
        <v>晁沛银</v>
      </c>
      <c r="C321" t="str">
        <f>VLOOKUP(A:A,标准表!C:M,11,0)</f>
        <v>工程管理部</v>
      </c>
      <c r="D321" t="str">
        <f>VLOOKUP($A:$A,标准表!C:E,3,0)</f>
        <v>130202196304291514</v>
      </c>
      <c r="E321" t="str">
        <f>VLOOKUP(A:A,'11月工资'!A:D,4,0)</f>
        <v>6217000180023870938</v>
      </c>
      <c r="F321" t="str">
        <f>VLOOKUP(A:A,'11月工资'!A:F,6,0)</f>
        <v>经营管理-其他</v>
      </c>
      <c r="G321">
        <f>VLOOKUP(A:A,标准表!C:H,6,0)</f>
        <v>0</v>
      </c>
      <c r="H321">
        <f>VLOOKUP(A:A,标准表!C:I,7,0)</f>
        <v>0</v>
      </c>
      <c r="I321">
        <f>VLOOKUP(A:A,标准表!C:J,8,0)</f>
        <v>0</v>
      </c>
      <c r="J321">
        <f>VLOOKUP($A:$A,标准表!C:G,5,0)</f>
        <v>4.5</v>
      </c>
      <c r="L321">
        <f>VLOOKUP(A:A,单位分配保留两位小数!B:I,8,0)</f>
        <v>7610.6</v>
      </c>
      <c r="M321">
        <f>_xlfn.IFNA(VLOOKUP(A:A,单位分配保留两位小数!B:J,9,0),0)</f>
        <v>0</v>
      </c>
      <c r="N321">
        <f>_xlfn.IFNA(VLOOKUP(A:A,单位分配保留两位小数!B:K,10,0),0)</f>
        <v>0</v>
      </c>
      <c r="O321">
        <f>ROUND(_xlfn.IFNA(VLOOKUP(A:A,单位分配保留两位小数!B:L,11,0),0),2)</f>
        <v>0</v>
      </c>
      <c r="Q321">
        <f t="shared" si="32"/>
        <v>7610.6</v>
      </c>
      <c r="R321">
        <f>_xlfn.IFNA(VLOOKUP(A321,'11月工资'!A:AU,47,0),0)+Q321</f>
        <v>126839.24</v>
      </c>
      <c r="S321">
        <f>VLOOKUP(A:A,'11月工资'!A:AW,49,0)</f>
        <v>0</v>
      </c>
      <c r="T321">
        <f>VLOOKUP(A:A,'11月工资'!A:AZ,52,0)</f>
        <v>0</v>
      </c>
      <c r="U321">
        <f>VLOOKUP(A:A,'11月工资'!A:BA,53,0)</f>
        <v>0</v>
      </c>
      <c r="V321">
        <f>VLOOKUP(A:A,'11月工资'!A:AX,50,0)</f>
        <v>0</v>
      </c>
      <c r="W321">
        <f>VLOOKUP(A:A,'11月工资'!A:AY,51,0)</f>
        <v>0</v>
      </c>
      <c r="X321">
        <f>VLOOKUP(A:A,'11月工资'!A:AV,48,0)</f>
        <v>55000</v>
      </c>
      <c r="Y321">
        <f>VLOOKUP(A:A,'11月工资'!A:BB,54,0)</f>
        <v>20315.79</v>
      </c>
      <c r="Z321" s="12">
        <f>ROUND(5*MAX(0,(R321-S321-T321-U321-V321-W321-X321-Y321)*{0.6;2;4;5;6;7;9}%-{0;504;3384;6384;10584;17184;36384}),2)</f>
        <v>2632.35</v>
      </c>
      <c r="AB321" s="78">
        <f>VLOOKUP(A:A,'11月工资'!A:BI,61,0)</f>
        <v>2166.94</v>
      </c>
      <c r="AC321" s="6">
        <f t="shared" si="33"/>
        <v>465.41</v>
      </c>
      <c r="AD321">
        <f t="shared" si="34"/>
        <v>7145.1900000000005</v>
      </c>
      <c r="AE321">
        <f>VLOOKUP(A:A,'10月奖金'!A:AC,29,0)</f>
        <v>411.65</v>
      </c>
      <c r="AF321" s="6">
        <f t="shared" si="35"/>
        <v>53.760000000000048</v>
      </c>
      <c r="AG321">
        <f>VLOOKUP(A:A,'10月奖金'!A:AD,30,0)</f>
        <v>7202.4000000000005</v>
      </c>
      <c r="AH321" s="6">
        <f t="shared" si="36"/>
        <v>-57.210000000000036</v>
      </c>
      <c r="AI321">
        <f>VLOOKUP(A:A,单位分配保留两位小数!B:N,13,0)</f>
        <v>7610.6</v>
      </c>
      <c r="AJ321">
        <f t="shared" si="37"/>
        <v>0</v>
      </c>
      <c r="AK321">
        <f>_xlfn.IFNA(VLOOKUP(A:A,'11月工资'!A:AQ,43,0),0)</f>
        <v>0</v>
      </c>
      <c r="AL321">
        <f t="shared" si="38"/>
        <v>465.41</v>
      </c>
      <c r="AM321" s="6">
        <f t="shared" si="39"/>
        <v>51523.450000000004</v>
      </c>
    </row>
    <row r="322" spans="1:39" x14ac:dyDescent="0.2">
      <c r="A322" s="7">
        <v>9000545</v>
      </c>
      <c r="B322" t="str">
        <f>VLOOKUP(A322,标准表!C:D,2,0)</f>
        <v>鲁尧</v>
      </c>
      <c r="C322" t="str">
        <f>VLOOKUP(A:A,标准表!C:M,11,0)</f>
        <v>工程管理部</v>
      </c>
      <c r="D322" t="str">
        <f>VLOOKUP($A:$A,标准表!C:E,3,0)</f>
        <v>13020319940205001X</v>
      </c>
      <c r="E322" t="str">
        <f>VLOOKUP(A:A,'11月工资'!A:D,4,0)</f>
        <v>6217000180032236154</v>
      </c>
      <c r="F322" t="str">
        <f>VLOOKUP(A:A,'11月工资'!A:F,6,0)</f>
        <v>专业技术人员</v>
      </c>
      <c r="G322">
        <f>VLOOKUP(A:A,标准表!C:H,6,0)</f>
        <v>0</v>
      </c>
      <c r="H322">
        <f>VLOOKUP(A:A,标准表!C:I,7,0)</f>
        <v>0</v>
      </c>
      <c r="I322">
        <f>VLOOKUP(A:A,标准表!C:J,8,0)</f>
        <v>0</v>
      </c>
      <c r="J322">
        <f>VLOOKUP($A:$A,标准表!C:G,5,0)</f>
        <v>2.15</v>
      </c>
      <c r="L322">
        <f>VLOOKUP(A:A,单位分配保留两位小数!B:I,8,0)</f>
        <v>3636.18</v>
      </c>
      <c r="M322">
        <f>_xlfn.IFNA(VLOOKUP(A:A,单位分配保留两位小数!B:J,9,0),0)</f>
        <v>0</v>
      </c>
      <c r="N322">
        <f>_xlfn.IFNA(VLOOKUP(A:A,单位分配保留两位小数!B:K,10,0),0)</f>
        <v>0</v>
      </c>
      <c r="O322">
        <f>ROUND(_xlfn.IFNA(VLOOKUP(A:A,单位分配保留两位小数!B:L,11,0),0),2)</f>
        <v>0</v>
      </c>
      <c r="Q322">
        <f t="shared" si="32"/>
        <v>3636.18</v>
      </c>
      <c r="R322">
        <f>_xlfn.IFNA(VLOOKUP(A322,'11月工资'!A:AU,47,0),0)+Q322</f>
        <v>60847.519999999997</v>
      </c>
      <c r="S322">
        <f>VLOOKUP(A:A,'11月工资'!A:AW,49,0)</f>
        <v>0</v>
      </c>
      <c r="T322">
        <f>VLOOKUP(A:A,'11月工资'!A:AZ,52,0)</f>
        <v>0</v>
      </c>
      <c r="U322">
        <f>VLOOKUP(A:A,'11月工资'!A:BA,53,0)</f>
        <v>0</v>
      </c>
      <c r="V322">
        <f>VLOOKUP(A:A,'11月工资'!A:AX,50,0)</f>
        <v>0</v>
      </c>
      <c r="W322">
        <f>VLOOKUP(A:A,'11月工资'!A:AY,51,0)</f>
        <v>0</v>
      </c>
      <c r="X322">
        <f>VLOOKUP(A:A,'11月工资'!A:AV,48,0)</f>
        <v>55000</v>
      </c>
      <c r="Y322">
        <f>VLOOKUP(A:A,'11月工资'!A:BB,54,0)</f>
        <v>7264.3499999999995</v>
      </c>
      <c r="Z322" s="12">
        <f>ROUND(5*MAX(0,(R322-S322-T322-U322-V322-W322-X322-Y322)*{0.6;2;4;5;6;7;9}%-{0;504;3384;6384;10584;17184;36384}),2)</f>
        <v>0</v>
      </c>
      <c r="AB322" s="78">
        <f>VLOOKUP(A:A,'11月工资'!A:BI,61,0)</f>
        <v>15.15</v>
      </c>
      <c r="AC322" s="6">
        <f t="shared" si="33"/>
        <v>0</v>
      </c>
      <c r="AD322">
        <f t="shared" si="34"/>
        <v>3636.18</v>
      </c>
      <c r="AE322">
        <f>VLOOKUP(A:A,'10月奖金'!A:AC,29,0)</f>
        <v>0</v>
      </c>
      <c r="AF322" s="6">
        <f t="shared" si="35"/>
        <v>0</v>
      </c>
      <c r="AG322">
        <f>VLOOKUP(A:A,'10月奖金'!A:AD,30,0)</f>
        <v>2791.82</v>
      </c>
      <c r="AH322" s="6">
        <f t="shared" si="36"/>
        <v>844.35999999999967</v>
      </c>
      <c r="AI322">
        <f>VLOOKUP(A:A,单位分配保留两位小数!B:N,13,0)</f>
        <v>3636.18</v>
      </c>
      <c r="AJ322">
        <f t="shared" si="37"/>
        <v>0</v>
      </c>
      <c r="AK322">
        <f>_xlfn.IFNA(VLOOKUP(A:A,'11月工资'!A:AQ,43,0),0)</f>
        <v>0</v>
      </c>
      <c r="AL322">
        <f t="shared" si="38"/>
        <v>0</v>
      </c>
      <c r="AM322" s="6">
        <f t="shared" si="39"/>
        <v>-1416.8300000000027</v>
      </c>
    </row>
    <row r="323" spans="1:39" x14ac:dyDescent="0.2">
      <c r="A323" s="7">
        <v>9000546</v>
      </c>
      <c r="B323" t="str">
        <f>VLOOKUP(A323,标准表!C:D,2,0)</f>
        <v>秦亮</v>
      </c>
      <c r="C323" t="str">
        <f>VLOOKUP(A:A,标准表!C:M,11,0)</f>
        <v>工程管理部</v>
      </c>
      <c r="D323" t="str">
        <f>VLOOKUP($A:$A,标准表!C:E,3,0)</f>
        <v>130203198212200318</v>
      </c>
      <c r="E323" t="str">
        <f>VLOOKUP(A:A,'11月工资'!A:D,4,0)</f>
        <v>6217000180024758363</v>
      </c>
      <c r="F323" t="str">
        <f>VLOOKUP(A:A,'11月工资'!A:F,6,0)</f>
        <v>专业技术人员</v>
      </c>
      <c r="G323">
        <f>VLOOKUP(A:A,标准表!C:H,6,0)</f>
        <v>0</v>
      </c>
      <c r="H323">
        <f>VLOOKUP(A:A,标准表!C:I,7,0)</f>
        <v>0</v>
      </c>
      <c r="I323">
        <f>VLOOKUP(A:A,标准表!C:J,8,0)</f>
        <v>0</v>
      </c>
      <c r="J323">
        <f>VLOOKUP($A:$A,标准表!C:G,5,0)</f>
        <v>2.15</v>
      </c>
      <c r="L323">
        <f>VLOOKUP(A:A,单位分配保留两位小数!B:I,8,0)</f>
        <v>3636.18</v>
      </c>
      <c r="M323">
        <f>_xlfn.IFNA(VLOOKUP(A:A,单位分配保留两位小数!B:J,9,0),0)</f>
        <v>0</v>
      </c>
      <c r="N323">
        <f>_xlfn.IFNA(VLOOKUP(A:A,单位分配保留两位小数!B:K,10,0),0)</f>
        <v>0</v>
      </c>
      <c r="O323">
        <f>ROUND(_xlfn.IFNA(VLOOKUP(A:A,单位分配保留两位小数!B:L,11,0),0),2)</f>
        <v>0</v>
      </c>
      <c r="Q323">
        <f t="shared" ref="Q323:Q386" si="40">L323+M323+N323-O323</f>
        <v>3636.18</v>
      </c>
      <c r="R323">
        <f>_xlfn.IFNA(VLOOKUP(A323,'11月工资'!A:AU,47,0),0)+Q323</f>
        <v>75911.599999999991</v>
      </c>
      <c r="S323">
        <f>VLOOKUP(A:A,'11月工资'!A:AW,49,0)</f>
        <v>5500</v>
      </c>
      <c r="T323">
        <f>VLOOKUP(A:A,'11月工资'!A:AZ,52,0)</f>
        <v>11000</v>
      </c>
      <c r="U323">
        <f>VLOOKUP(A:A,'11月工资'!A:BA,53,0)</f>
        <v>0</v>
      </c>
      <c r="V323">
        <f>VLOOKUP(A:A,'11月工资'!A:AX,50,0)</f>
        <v>22000</v>
      </c>
      <c r="W323">
        <f>VLOOKUP(A:A,'11月工资'!A:AY,51,0)</f>
        <v>0</v>
      </c>
      <c r="X323">
        <f>VLOOKUP(A:A,'11月工资'!A:AV,48,0)</f>
        <v>55000</v>
      </c>
      <c r="Y323">
        <f>VLOOKUP(A:A,'11月工资'!A:BB,54,0)</f>
        <v>11610.65</v>
      </c>
      <c r="Z323" s="12">
        <f>ROUND(5*MAX(0,(R323-S323-T323-U323-V323-W323-X323-Y323)*{0.6;2;4;5;6;7;9}%-{0;504;3384;6384;10584;17184;36384}),2)</f>
        <v>0</v>
      </c>
      <c r="AB323" s="78">
        <f>VLOOKUP(A:A,'11月工资'!A:BI,61,0)</f>
        <v>0</v>
      </c>
      <c r="AC323" s="6">
        <f t="shared" ref="AC323:AC386" si="41">ROUND(IF(Z323-AA323-AB323&gt;0,Z323-AA323-AB323,0),2)</f>
        <v>0</v>
      </c>
      <c r="AD323">
        <f t="shared" ref="AD323:AD386" si="42">Q323-AC323</f>
        <v>3636.18</v>
      </c>
      <c r="AE323">
        <f>VLOOKUP(A:A,'10月奖金'!A:AC,29,0)</f>
        <v>0</v>
      </c>
      <c r="AF323" s="6">
        <f t="shared" ref="AF323:AF386" si="43">AC323-AE323</f>
        <v>0</v>
      </c>
      <c r="AG323">
        <f>VLOOKUP(A:A,'10月奖金'!A:AD,30,0)</f>
        <v>3637.82</v>
      </c>
      <c r="AH323" s="6">
        <f t="shared" ref="AH323:AH386" si="44">AD323-AG323</f>
        <v>-1.6400000000003274</v>
      </c>
      <c r="AI323">
        <f>VLOOKUP(A:A,单位分配保留两位小数!B:N,13,0)</f>
        <v>3636.18</v>
      </c>
      <c r="AJ323">
        <f t="shared" ref="AJ323:AJ386" si="45">AI323-Q323</f>
        <v>0</v>
      </c>
      <c r="AK323">
        <f>_xlfn.IFNA(VLOOKUP(A:A,'11月工资'!A:AQ,43,0),0)</f>
        <v>0</v>
      </c>
      <c r="AL323">
        <f t="shared" ref="AL323:AL386" si="46">AK323+AC323</f>
        <v>0</v>
      </c>
      <c r="AM323" s="6">
        <f t="shared" ref="AM323:AM386" si="47">R323-S323-T323-U323-V323-W323-X323-Y323</f>
        <v>-29199.05000000001</v>
      </c>
    </row>
    <row r="324" spans="1:39" x14ac:dyDescent="0.2">
      <c r="A324" s="7">
        <v>9000547</v>
      </c>
      <c r="B324" t="str">
        <f>VLOOKUP(A324,标准表!C:D,2,0)</f>
        <v>宋波</v>
      </c>
      <c r="C324" t="str">
        <f>VLOOKUP(A:A,标准表!C:M,11,0)</f>
        <v>技术创新部</v>
      </c>
      <c r="D324" t="str">
        <f>VLOOKUP($A:$A,标准表!C:E,3,0)</f>
        <v>210781198401045819</v>
      </c>
      <c r="E324" t="str">
        <f>VLOOKUP(A:A,'11月工资'!A:D,4,0)</f>
        <v>6217000180022969483</v>
      </c>
      <c r="F324" t="str">
        <f>VLOOKUP(A:A,'11月工资'!A:F,6,0)</f>
        <v>专业技术人员</v>
      </c>
      <c r="G324">
        <f>VLOOKUP(A:A,标准表!C:H,6,0)</f>
        <v>0</v>
      </c>
      <c r="H324">
        <f>VLOOKUP(A:A,标准表!C:I,7,0)</f>
        <v>0</v>
      </c>
      <c r="I324">
        <f>VLOOKUP(A:A,标准表!C:J,8,0)</f>
        <v>0</v>
      </c>
      <c r="J324">
        <f>VLOOKUP($A:$A,标准表!C:G,5,0)</f>
        <v>2.15</v>
      </c>
      <c r="L324">
        <f>VLOOKUP(A:A,单位分配保留两位小数!B:I,8,0)</f>
        <v>3653.17</v>
      </c>
      <c r="M324">
        <f>_xlfn.IFNA(VLOOKUP(A:A,单位分配保留两位小数!B:J,9,0),0)</f>
        <v>0</v>
      </c>
      <c r="N324">
        <f>_xlfn.IFNA(VLOOKUP(A:A,单位分配保留两位小数!B:K,10,0),0)</f>
        <v>0</v>
      </c>
      <c r="O324">
        <f>ROUND(_xlfn.IFNA(VLOOKUP(A:A,单位分配保留两位小数!B:L,11,0),0),2)</f>
        <v>0</v>
      </c>
      <c r="Q324">
        <f t="shared" si="40"/>
        <v>3653.17</v>
      </c>
      <c r="R324">
        <f>_xlfn.IFNA(VLOOKUP(A324,'11月工资'!A:AU,47,0),0)+Q324</f>
        <v>76731.37999999999</v>
      </c>
      <c r="S324">
        <f>VLOOKUP(A:A,'11月工资'!A:AW,49,0)</f>
        <v>5500</v>
      </c>
      <c r="T324">
        <f>VLOOKUP(A:A,'11月工资'!A:AZ,52,0)</f>
        <v>0</v>
      </c>
      <c r="U324">
        <f>VLOOKUP(A:A,'11月工资'!A:BA,53,0)</f>
        <v>0</v>
      </c>
      <c r="V324">
        <f>VLOOKUP(A:A,'11月工资'!A:AX,50,0)</f>
        <v>6000</v>
      </c>
      <c r="W324">
        <f>VLOOKUP(A:A,'11月工资'!A:AY,51,0)</f>
        <v>0</v>
      </c>
      <c r="X324">
        <f>VLOOKUP(A:A,'11月工资'!A:AV,48,0)</f>
        <v>55000</v>
      </c>
      <c r="Y324">
        <f>VLOOKUP(A:A,'11月工资'!A:BB,54,0)</f>
        <v>16430.240000000002</v>
      </c>
      <c r="Z324" s="12">
        <f>ROUND(5*MAX(0,(R324-S324-T324-U324-V324-W324-X324-Y324)*{0.6;2;4;5;6;7;9}%-{0;504;3384;6384;10584;17184;36384}),2)</f>
        <v>0</v>
      </c>
      <c r="AB324" s="78">
        <f>VLOOKUP(A:A,'11月工资'!A:BI,61,0)</f>
        <v>0</v>
      </c>
      <c r="AC324" s="6">
        <f t="shared" si="41"/>
        <v>0</v>
      </c>
      <c r="AD324">
        <f t="shared" si="42"/>
        <v>3653.17</v>
      </c>
      <c r="AE324">
        <f>VLOOKUP(A:A,'10月奖金'!A:AC,29,0)</f>
        <v>0</v>
      </c>
      <c r="AF324" s="6">
        <f t="shared" si="43"/>
        <v>0</v>
      </c>
      <c r="AG324">
        <f>VLOOKUP(A:A,'10月奖金'!A:AD,30,0)</f>
        <v>3653.9</v>
      </c>
      <c r="AH324" s="6">
        <f t="shared" si="44"/>
        <v>-0.73000000000001819</v>
      </c>
      <c r="AI324">
        <f>VLOOKUP(A:A,单位分配保留两位小数!B:N,13,0)</f>
        <v>3653.17</v>
      </c>
      <c r="AJ324">
        <f t="shared" si="45"/>
        <v>0</v>
      </c>
      <c r="AK324">
        <f>_xlfn.IFNA(VLOOKUP(A:A,'11月工资'!A:AQ,43,0),0)</f>
        <v>0</v>
      </c>
      <c r="AL324">
        <f t="shared" si="46"/>
        <v>0</v>
      </c>
      <c r="AM324" s="6">
        <f t="shared" si="47"/>
        <v>-6198.8600000000115</v>
      </c>
    </row>
    <row r="325" spans="1:39" x14ac:dyDescent="0.2">
      <c r="A325" s="7">
        <v>9000548</v>
      </c>
      <c r="B325" t="str">
        <f>VLOOKUP(A325,标准表!C:D,2,0)</f>
        <v>薛明</v>
      </c>
      <c r="C325" t="str">
        <f>VLOOKUP(A:A,标准表!C:M,11,0)</f>
        <v>信息自动化部</v>
      </c>
      <c r="D325" t="str">
        <f>VLOOKUP($A:$A,标准表!C:E,3,0)</f>
        <v>230522198311081579</v>
      </c>
      <c r="E325" t="str">
        <f>VLOOKUP(A:A,'11月工资'!A:D,4,0)</f>
        <v>6217000180033823455</v>
      </c>
      <c r="F325" t="str">
        <f>VLOOKUP(A:A,'11月工资'!A:F,6,0)</f>
        <v>专业技术人员</v>
      </c>
      <c r="G325">
        <f>VLOOKUP(A:A,标准表!C:H,6,0)</f>
        <v>0</v>
      </c>
      <c r="H325">
        <f>VLOOKUP(A:A,标准表!C:I,7,0)</f>
        <v>0</v>
      </c>
      <c r="I325">
        <f>VLOOKUP(A:A,标准表!C:J,8,0)</f>
        <v>0</v>
      </c>
      <c r="J325">
        <f>VLOOKUP($A:$A,标准表!C:G,5,0)</f>
        <v>3.05</v>
      </c>
      <c r="L325">
        <f>VLOOKUP(A:A,单位分配保留两位小数!B:I,8,0)</f>
        <v>5181.8900000000003</v>
      </c>
      <c r="M325">
        <f>_xlfn.IFNA(VLOOKUP(A:A,单位分配保留两位小数!B:J,9,0),0)</f>
        <v>0</v>
      </c>
      <c r="N325">
        <f>_xlfn.IFNA(VLOOKUP(A:A,单位分配保留两位小数!B:K,10,0),0)</f>
        <v>0</v>
      </c>
      <c r="O325">
        <f>ROUND(_xlfn.IFNA(VLOOKUP(A:A,单位分配保留两位小数!B:L,11,0),0),2)</f>
        <v>0</v>
      </c>
      <c r="Q325">
        <f t="shared" si="40"/>
        <v>5181.8900000000003</v>
      </c>
      <c r="R325">
        <f>_xlfn.IFNA(VLOOKUP(A325,'11月工资'!A:AU,47,0),0)+Q325</f>
        <v>93327.2</v>
      </c>
      <c r="S325">
        <f>VLOOKUP(A:A,'11月工资'!A:AW,49,0)</f>
        <v>4000</v>
      </c>
      <c r="T325">
        <f>VLOOKUP(A:A,'11月工资'!A:AZ,52,0)</f>
        <v>0</v>
      </c>
      <c r="U325">
        <f>VLOOKUP(A:A,'11月工资'!A:BA,53,0)</f>
        <v>0</v>
      </c>
      <c r="V325">
        <f>VLOOKUP(A:A,'11月工资'!A:AX,50,0)</f>
        <v>22000</v>
      </c>
      <c r="W325">
        <f>VLOOKUP(A:A,'11月工资'!A:AY,51,0)</f>
        <v>0</v>
      </c>
      <c r="X325">
        <f>VLOOKUP(A:A,'11月工资'!A:AV,48,0)</f>
        <v>55000</v>
      </c>
      <c r="Y325">
        <f>VLOOKUP(A:A,'11月工资'!A:BB,54,0)</f>
        <v>11605.93</v>
      </c>
      <c r="Z325" s="12">
        <f>ROUND(5*MAX(0,(R325-S325-T325-U325-V325-W325-X325-Y325)*{0.6;2;4;5;6;7;9}%-{0;504;3384;6384;10584;17184;36384}),2)</f>
        <v>21.64</v>
      </c>
      <c r="AB325" s="78">
        <f>VLOOKUP(A:A,'11月工资'!A:BI,61,0)</f>
        <v>159.77000000000001</v>
      </c>
      <c r="AC325" s="6">
        <f t="shared" si="41"/>
        <v>0</v>
      </c>
      <c r="AD325">
        <f t="shared" si="42"/>
        <v>5181.8900000000003</v>
      </c>
      <c r="AE325">
        <f>VLOOKUP(A:A,'10月奖金'!A:AC,29,0)</f>
        <v>0</v>
      </c>
      <c r="AF325" s="6">
        <f t="shared" si="43"/>
        <v>0</v>
      </c>
      <c r="AG325">
        <f>VLOOKUP(A:A,'10月奖金'!A:AD,30,0)</f>
        <v>5183.4399999999996</v>
      </c>
      <c r="AH325" s="6">
        <f t="shared" si="44"/>
        <v>-1.5499999999992724</v>
      </c>
      <c r="AI325">
        <f>VLOOKUP(A:A,单位分配保留两位小数!B:N,13,0)</f>
        <v>5181.8900000000003</v>
      </c>
      <c r="AJ325">
        <f t="shared" si="45"/>
        <v>0</v>
      </c>
      <c r="AK325">
        <f>_xlfn.IFNA(VLOOKUP(A:A,'11月工资'!A:AQ,43,0),0)</f>
        <v>0</v>
      </c>
      <c r="AL325">
        <f t="shared" si="46"/>
        <v>0</v>
      </c>
      <c r="AM325" s="6">
        <f t="shared" si="47"/>
        <v>721.2699999999968</v>
      </c>
    </row>
    <row r="326" spans="1:39" x14ac:dyDescent="0.2">
      <c r="A326" s="7">
        <v>9000549</v>
      </c>
      <c r="B326" t="str">
        <f>VLOOKUP(A326,标准表!C:D,2,0)</f>
        <v>郝智刚</v>
      </c>
      <c r="C326" t="str">
        <f>VLOOKUP(A:A,标准表!C:M,11,0)</f>
        <v>信息自动化部</v>
      </c>
      <c r="D326" t="str">
        <f>VLOOKUP($A:$A,标准表!C:E,3,0)</f>
        <v>131121198109205231</v>
      </c>
      <c r="E326" t="str">
        <f>VLOOKUP(A:A,'11月工资'!A:D,4,0)</f>
        <v>6217000180022171635</v>
      </c>
      <c r="F326" t="str">
        <f>VLOOKUP(A:A,'11月工资'!A:F,6,0)</f>
        <v>专业技术人员</v>
      </c>
      <c r="G326">
        <f>VLOOKUP(A:A,标准表!C:H,6,0)</f>
        <v>0</v>
      </c>
      <c r="H326">
        <f>VLOOKUP(A:A,标准表!C:I,7,0)</f>
        <v>0</v>
      </c>
      <c r="I326">
        <f>VLOOKUP(A:A,标准表!C:J,8,0)</f>
        <v>0</v>
      </c>
      <c r="J326">
        <f>VLOOKUP($A:$A,标准表!C:G,5,0)</f>
        <v>2.15</v>
      </c>
      <c r="L326">
        <f>VLOOKUP(A:A,单位分配保留两位小数!B:I,8,0)</f>
        <v>3652.81</v>
      </c>
      <c r="M326">
        <f>_xlfn.IFNA(VLOOKUP(A:A,单位分配保留两位小数!B:J,9,0),0)</f>
        <v>0</v>
      </c>
      <c r="N326">
        <f>_xlfn.IFNA(VLOOKUP(A:A,单位分配保留两位小数!B:K,10,0),0)</f>
        <v>0</v>
      </c>
      <c r="O326">
        <f>ROUND(_xlfn.IFNA(VLOOKUP(A:A,单位分配保留两位小数!B:L,11,0),0),2)</f>
        <v>0</v>
      </c>
      <c r="Q326">
        <f t="shared" si="40"/>
        <v>3652.81</v>
      </c>
      <c r="R326">
        <f>_xlfn.IFNA(VLOOKUP(A326,'11月工资'!A:AU,47,0),0)+Q326</f>
        <v>75389.62999999999</v>
      </c>
      <c r="S326">
        <f>VLOOKUP(A:A,'11月工资'!A:AW,49,0)</f>
        <v>11000</v>
      </c>
      <c r="T326">
        <f>VLOOKUP(A:A,'11月工资'!A:AZ,52,0)</f>
        <v>11000</v>
      </c>
      <c r="U326">
        <f>VLOOKUP(A:A,'11月工资'!A:BA,53,0)</f>
        <v>0</v>
      </c>
      <c r="V326">
        <f>VLOOKUP(A:A,'11月工资'!A:AX,50,0)</f>
        <v>11000</v>
      </c>
      <c r="W326">
        <f>VLOOKUP(A:A,'11月工资'!A:AY,51,0)</f>
        <v>0</v>
      </c>
      <c r="X326">
        <f>VLOOKUP(A:A,'11月工资'!A:AV,48,0)</f>
        <v>55000</v>
      </c>
      <c r="Y326">
        <f>VLOOKUP(A:A,'11月工资'!A:BB,54,0)</f>
        <v>12766.56</v>
      </c>
      <c r="Z326" s="12">
        <f>ROUND(5*MAX(0,(R326-S326-T326-U326-V326-W326-X326-Y326)*{0.6;2;4;5;6;7;9}%-{0;504;3384;6384;10584;17184;36384}),2)</f>
        <v>0</v>
      </c>
      <c r="AB326" s="78">
        <f>VLOOKUP(A:A,'11月工资'!A:BI,61,0)</f>
        <v>0</v>
      </c>
      <c r="AC326" s="6">
        <f t="shared" si="41"/>
        <v>0</v>
      </c>
      <c r="AD326">
        <f t="shared" si="42"/>
        <v>3652.81</v>
      </c>
      <c r="AE326">
        <f>VLOOKUP(A:A,'10月奖金'!A:AC,29,0)</f>
        <v>0</v>
      </c>
      <c r="AF326" s="6">
        <f t="shared" si="43"/>
        <v>0</v>
      </c>
      <c r="AG326">
        <f>VLOOKUP(A:A,'10月奖金'!A:AD,30,0)</f>
        <v>3653.9</v>
      </c>
      <c r="AH326" s="6">
        <f t="shared" si="44"/>
        <v>-1.0900000000001455</v>
      </c>
      <c r="AI326">
        <f>VLOOKUP(A:A,单位分配保留两位小数!B:N,13,0)</f>
        <v>3652.81</v>
      </c>
      <c r="AJ326">
        <f t="shared" si="45"/>
        <v>0</v>
      </c>
      <c r="AK326">
        <f>_xlfn.IFNA(VLOOKUP(A:A,'11月工资'!A:AQ,43,0),0)</f>
        <v>0</v>
      </c>
      <c r="AL326">
        <f t="shared" si="46"/>
        <v>0</v>
      </c>
      <c r="AM326" s="6">
        <f t="shared" si="47"/>
        <v>-25376.930000000008</v>
      </c>
    </row>
    <row r="327" spans="1:39" x14ac:dyDescent="0.2">
      <c r="A327" s="7">
        <v>9000550</v>
      </c>
      <c r="B327" t="str">
        <f>VLOOKUP(A327,标准表!C:D,2,0)</f>
        <v>王健</v>
      </c>
      <c r="C327" t="str">
        <f>VLOOKUP(A:A,标准表!C:M,11,0)</f>
        <v>信息自动化部</v>
      </c>
      <c r="D327" t="str">
        <f>VLOOKUP($A:$A,标准表!C:E,3,0)</f>
        <v>130203198607045113</v>
      </c>
      <c r="E327" t="str">
        <f>VLOOKUP(A:A,'11月工资'!A:D,4,0)</f>
        <v>6217000180032236832</v>
      </c>
      <c r="F327" t="str">
        <f>VLOOKUP(A:A,'11月工资'!A:F,6,0)</f>
        <v>专业技术人员</v>
      </c>
      <c r="G327">
        <f>VLOOKUP(A:A,标准表!C:H,6,0)</f>
        <v>0</v>
      </c>
      <c r="H327">
        <f>VLOOKUP(A:A,标准表!C:I,7,0)</f>
        <v>0</v>
      </c>
      <c r="I327">
        <f>VLOOKUP(A:A,标准表!C:J,8,0)</f>
        <v>0</v>
      </c>
      <c r="J327">
        <f>VLOOKUP($A:$A,标准表!C:G,5,0)</f>
        <v>2.15</v>
      </c>
      <c r="L327">
        <f>VLOOKUP(A:A,单位分配保留两位小数!B:I,8,0)</f>
        <v>3652.81</v>
      </c>
      <c r="M327">
        <f>_xlfn.IFNA(VLOOKUP(A:A,单位分配保留两位小数!B:J,9,0),0)</f>
        <v>0</v>
      </c>
      <c r="N327">
        <f>_xlfn.IFNA(VLOOKUP(A:A,单位分配保留两位小数!B:K,10,0),0)</f>
        <v>0</v>
      </c>
      <c r="O327">
        <f>ROUND(_xlfn.IFNA(VLOOKUP(A:A,单位分配保留两位小数!B:L,11,0),0),2)</f>
        <v>0</v>
      </c>
      <c r="Q327">
        <f t="shared" si="40"/>
        <v>3652.81</v>
      </c>
      <c r="R327">
        <f>_xlfn.IFNA(VLOOKUP(A327,'11月工资'!A:AU,47,0),0)+Q327</f>
        <v>61460.47</v>
      </c>
      <c r="S327">
        <f>VLOOKUP(A:A,'11月工资'!A:AW,49,0)</f>
        <v>0</v>
      </c>
      <c r="T327">
        <f>VLOOKUP(A:A,'11月工资'!A:AZ,52,0)</f>
        <v>0</v>
      </c>
      <c r="U327">
        <f>VLOOKUP(A:A,'11月工资'!A:BA,53,0)</f>
        <v>0</v>
      </c>
      <c r="V327">
        <f>VLOOKUP(A:A,'11月工资'!A:AX,50,0)</f>
        <v>0</v>
      </c>
      <c r="W327">
        <f>VLOOKUP(A:A,'11月工资'!A:AY,51,0)</f>
        <v>0</v>
      </c>
      <c r="X327">
        <f>VLOOKUP(A:A,'11月工资'!A:AV,48,0)</f>
        <v>55000</v>
      </c>
      <c r="Y327">
        <f>VLOOKUP(A:A,'11月工资'!A:BB,54,0)</f>
        <v>8664.17</v>
      </c>
      <c r="Z327" s="12">
        <f>ROUND(5*MAX(0,(R327-S327-T327-U327-V327-W327-X327-Y327)*{0.6;2;4;5;6;7;9}%-{0;504;3384;6384;10584;17184;36384}),2)</f>
        <v>0</v>
      </c>
      <c r="AB327" s="78">
        <f>VLOOKUP(A:A,'11月工资'!A:BI,61,0)</f>
        <v>0</v>
      </c>
      <c r="AC327" s="6">
        <f t="shared" si="41"/>
        <v>0</v>
      </c>
      <c r="AD327">
        <f t="shared" si="42"/>
        <v>3652.81</v>
      </c>
      <c r="AE327">
        <f>VLOOKUP(A:A,'10月奖金'!A:AC,29,0)</f>
        <v>0</v>
      </c>
      <c r="AF327" s="6">
        <f t="shared" si="43"/>
        <v>0</v>
      </c>
      <c r="AG327">
        <f>VLOOKUP(A:A,'10月奖金'!A:AD,30,0)</f>
        <v>2804.16</v>
      </c>
      <c r="AH327" s="6">
        <f t="shared" si="44"/>
        <v>848.65000000000009</v>
      </c>
      <c r="AI327">
        <f>VLOOKUP(A:A,单位分配保留两位小数!B:N,13,0)</f>
        <v>3652.81</v>
      </c>
      <c r="AJ327">
        <f t="shared" si="45"/>
        <v>0</v>
      </c>
      <c r="AK327">
        <f>_xlfn.IFNA(VLOOKUP(A:A,'11月工资'!A:AQ,43,0),0)</f>
        <v>0</v>
      </c>
      <c r="AL327">
        <f t="shared" si="46"/>
        <v>0</v>
      </c>
      <c r="AM327" s="6">
        <f t="shared" si="47"/>
        <v>-2203.6999999999989</v>
      </c>
    </row>
    <row r="328" spans="1:39" x14ac:dyDescent="0.2">
      <c r="A328" s="7">
        <v>9000551</v>
      </c>
      <c r="B328" t="str">
        <f>VLOOKUP(A328,标准表!C:D,2,0)</f>
        <v>方亮</v>
      </c>
      <c r="C328" t="str">
        <f>VLOOKUP(A:A,标准表!C:M,11,0)</f>
        <v>信息自动化部</v>
      </c>
      <c r="D328" t="str">
        <f>VLOOKUP($A:$A,标准表!C:E,3,0)</f>
        <v>342601198009125316</v>
      </c>
      <c r="E328" t="str">
        <f>VLOOKUP(A:A,'11月工资'!A:D,4,0)</f>
        <v>6217000180022170801</v>
      </c>
      <c r="F328" t="str">
        <f>VLOOKUP(A:A,'11月工资'!A:F,6,0)</f>
        <v>专业技术人员</v>
      </c>
      <c r="G328">
        <f>VLOOKUP(A:A,标准表!C:H,6,0)</f>
        <v>0</v>
      </c>
      <c r="H328">
        <f>VLOOKUP(A:A,标准表!C:I,7,0)</f>
        <v>7253</v>
      </c>
      <c r="I328">
        <f>VLOOKUP(A:A,标准表!C:J,8,0)</f>
        <v>0</v>
      </c>
      <c r="J328">
        <f>VLOOKUP($A:$A,标准表!C:G,5,0)</f>
        <v>0</v>
      </c>
      <c r="L328">
        <f>VLOOKUP(A:A,单位分配保留两位小数!B:I,8,0)</f>
        <v>7253</v>
      </c>
      <c r="M328">
        <f>_xlfn.IFNA(VLOOKUP(A:A,单位分配保留两位小数!B:J,9,0),0)</f>
        <v>0</v>
      </c>
      <c r="N328">
        <f>_xlfn.IFNA(VLOOKUP(A:A,单位分配保留两位小数!B:K,10,0),0)</f>
        <v>0</v>
      </c>
      <c r="O328">
        <f>ROUND(_xlfn.IFNA(VLOOKUP(A:A,单位分配保留两位小数!B:L,11,0),0),2)</f>
        <v>0</v>
      </c>
      <c r="Q328">
        <f t="shared" si="40"/>
        <v>7253</v>
      </c>
      <c r="R328">
        <f>_xlfn.IFNA(VLOOKUP(A328,'11月工资'!A:AU,47,0),0)+Q328</f>
        <v>121752.26</v>
      </c>
      <c r="S328">
        <f>VLOOKUP(A:A,'11月工资'!A:AW,49,0)</f>
        <v>11000</v>
      </c>
      <c r="T328">
        <f>VLOOKUP(A:A,'11月工资'!A:AZ,52,0)</f>
        <v>11000</v>
      </c>
      <c r="U328">
        <f>VLOOKUP(A:A,'11月工资'!A:BA,53,0)</f>
        <v>0</v>
      </c>
      <c r="V328">
        <f>VLOOKUP(A:A,'11月工资'!A:AX,50,0)</f>
        <v>11000</v>
      </c>
      <c r="W328">
        <f>VLOOKUP(A:A,'11月工资'!A:AY,51,0)</f>
        <v>1600</v>
      </c>
      <c r="X328">
        <f>VLOOKUP(A:A,'11月工资'!A:AV,48,0)</f>
        <v>55000</v>
      </c>
      <c r="Y328">
        <f>VLOOKUP(A:A,'11月工资'!A:BB,54,0)</f>
        <v>23920.23</v>
      </c>
      <c r="Z328" s="12">
        <f>ROUND(5*MAX(0,(R328-S328-T328-U328-V328-W328-X328-Y328)*{0.6;2;4;5;6;7;9}%-{0;504;3384;6384;10584;17184;36384}),2)</f>
        <v>246.96</v>
      </c>
      <c r="AB328" s="78">
        <f>VLOOKUP(A:A,'11月工资'!A:BI,61,0)</f>
        <v>244.66</v>
      </c>
      <c r="AC328" s="6">
        <f t="shared" si="41"/>
        <v>2.2999999999999998</v>
      </c>
      <c r="AD328">
        <f t="shared" si="42"/>
        <v>7250.7</v>
      </c>
      <c r="AE328">
        <f>VLOOKUP(A:A,'10月奖金'!A:AC,29,0)</f>
        <v>0</v>
      </c>
      <c r="AF328" s="6">
        <f t="shared" si="43"/>
        <v>2.2999999999999998</v>
      </c>
      <c r="AG328">
        <f>VLOOKUP(A:A,'10月奖金'!A:AD,30,0)</f>
        <v>7253</v>
      </c>
      <c r="AH328" s="6">
        <f t="shared" si="44"/>
        <v>-2.3000000000001819</v>
      </c>
      <c r="AI328">
        <f>VLOOKUP(A:A,单位分配保留两位小数!B:N,13,0)</f>
        <v>7253</v>
      </c>
      <c r="AJ328">
        <f t="shared" si="45"/>
        <v>0</v>
      </c>
      <c r="AK328">
        <f>_xlfn.IFNA(VLOOKUP(A:A,'11月工资'!A:AQ,43,0),0)</f>
        <v>0</v>
      </c>
      <c r="AL328">
        <f t="shared" si="46"/>
        <v>2.2999999999999998</v>
      </c>
      <c r="AM328" s="6">
        <f t="shared" si="47"/>
        <v>8232.0299999999952</v>
      </c>
    </row>
    <row r="329" spans="1:39" x14ac:dyDescent="0.2">
      <c r="A329" s="7">
        <v>9000552</v>
      </c>
      <c r="B329" t="str">
        <f>VLOOKUP(A329,标准表!C:D,2,0)</f>
        <v>贺佳宁</v>
      </c>
      <c r="C329" t="str">
        <f>VLOOKUP(A:A,标准表!C:M,11,0)</f>
        <v>冷轧事业部</v>
      </c>
      <c r="D329" t="str">
        <f>VLOOKUP($A:$A,标准表!C:E,3,0)</f>
        <v>130203198312245134</v>
      </c>
      <c r="E329" t="str">
        <f>VLOOKUP(A:A,'11月工资'!A:D,4,0)</f>
        <v>6217000180029979618</v>
      </c>
      <c r="F329" t="str">
        <f>VLOOKUP(A:A,'11月工资'!A:F,6,0)</f>
        <v>专业技术人员</v>
      </c>
      <c r="G329">
        <f>VLOOKUP(A:A,标准表!C:H,6,0)</f>
        <v>0</v>
      </c>
      <c r="H329">
        <f>VLOOKUP(A:A,标准表!C:I,7,0)</f>
        <v>0</v>
      </c>
      <c r="I329">
        <f>VLOOKUP(A:A,标准表!C:J,8,0)</f>
        <v>0</v>
      </c>
      <c r="J329">
        <f>VLOOKUP($A:$A,标准表!C:G,5,0)</f>
        <v>3.05</v>
      </c>
      <c r="L329">
        <f>VLOOKUP(A:A,单位分配保留两位小数!B:I,8,0)</f>
        <v>5174.7</v>
      </c>
      <c r="M329">
        <f>_xlfn.IFNA(VLOOKUP(A:A,单位分配保留两位小数!B:J,9,0),0)</f>
        <v>0</v>
      </c>
      <c r="N329">
        <f>_xlfn.IFNA(VLOOKUP(A:A,单位分配保留两位小数!B:K,10,0),0)</f>
        <v>0</v>
      </c>
      <c r="O329">
        <f>ROUND(_xlfn.IFNA(VLOOKUP(A:A,单位分配保留两位小数!B:L,11,0),0),2)</f>
        <v>0</v>
      </c>
      <c r="Q329">
        <f t="shared" si="40"/>
        <v>5174.7</v>
      </c>
      <c r="R329">
        <f>_xlfn.IFNA(VLOOKUP(A329,'11月工资'!A:AU,47,0),0)+Q329</f>
        <v>93620.4</v>
      </c>
      <c r="S329">
        <f>VLOOKUP(A:A,'11月工资'!A:AW,49,0)</f>
        <v>0</v>
      </c>
      <c r="T329">
        <f>VLOOKUP(A:A,'11月工资'!A:AZ,52,0)</f>
        <v>11000</v>
      </c>
      <c r="U329">
        <f>VLOOKUP(A:A,'11月工资'!A:BA,53,0)</f>
        <v>0</v>
      </c>
      <c r="V329">
        <f>VLOOKUP(A:A,'11月工资'!A:AX,50,0)</f>
        <v>22000</v>
      </c>
      <c r="W329">
        <f>VLOOKUP(A:A,'11月工资'!A:AY,51,0)</f>
        <v>0</v>
      </c>
      <c r="X329">
        <f>VLOOKUP(A:A,'11月工资'!A:AV,48,0)</f>
        <v>55000</v>
      </c>
      <c r="Y329">
        <f>VLOOKUP(A:A,'11月工资'!A:BB,54,0)</f>
        <v>11000.1</v>
      </c>
      <c r="Z329" s="12">
        <f>ROUND(5*MAX(0,(R329-S329-T329-U329-V329-W329-X329-Y329)*{0.6;2;4;5;6;7;9}%-{0;504;3384;6384;10584;17184;36384}),2)</f>
        <v>0</v>
      </c>
      <c r="AB329" s="78">
        <f>VLOOKUP(A:A,'11月工资'!A:BI,61,0)</f>
        <v>0</v>
      </c>
      <c r="AC329" s="6">
        <f t="shared" si="41"/>
        <v>0</v>
      </c>
      <c r="AD329">
        <f t="shared" si="42"/>
        <v>5174.7</v>
      </c>
      <c r="AE329">
        <f>VLOOKUP(A:A,'10月奖金'!A:AC,29,0)</f>
        <v>0</v>
      </c>
      <c r="AF329" s="6">
        <f t="shared" si="43"/>
        <v>0</v>
      </c>
      <c r="AG329">
        <f>VLOOKUP(A:A,'10月奖金'!A:AD,30,0)</f>
        <v>5184.9999999999982</v>
      </c>
      <c r="AH329" s="6">
        <f t="shared" si="44"/>
        <v>-10.299999999998363</v>
      </c>
      <c r="AI329">
        <f>VLOOKUP(A:A,单位分配保留两位小数!B:N,13,0)</f>
        <v>5174.7</v>
      </c>
      <c r="AJ329">
        <f t="shared" si="45"/>
        <v>0</v>
      </c>
      <c r="AK329">
        <f>_xlfn.IFNA(VLOOKUP(A:A,'11月工资'!A:AQ,43,0),0)</f>
        <v>0</v>
      </c>
      <c r="AL329">
        <f t="shared" si="46"/>
        <v>0</v>
      </c>
      <c r="AM329" s="6">
        <f t="shared" si="47"/>
        <v>-5379.7000000000062</v>
      </c>
    </row>
    <row r="330" spans="1:39" x14ac:dyDescent="0.2">
      <c r="A330" s="7">
        <v>9000553</v>
      </c>
      <c r="B330" t="str">
        <f>VLOOKUP(A330,标准表!C:D,2,0)</f>
        <v>郭志敏</v>
      </c>
      <c r="C330" t="str">
        <f>VLOOKUP(A:A,标准表!C:M,11,0)</f>
        <v>冷轧事业部</v>
      </c>
      <c r="D330" t="str">
        <f>VLOOKUP($A:$A,标准表!C:E,3,0)</f>
        <v>140521199301106038</v>
      </c>
      <c r="E330" t="str">
        <f>VLOOKUP(A:A,'11月工资'!A:D,4,0)</f>
        <v>6217000180032361549</v>
      </c>
      <c r="F330" t="str">
        <f>VLOOKUP(A:A,'11月工资'!A:F,6,0)</f>
        <v>专业技术人员</v>
      </c>
      <c r="G330">
        <f>VLOOKUP(A:A,标准表!C:H,6,0)</f>
        <v>0</v>
      </c>
      <c r="H330">
        <f>VLOOKUP(A:A,标准表!C:I,7,0)</f>
        <v>0</v>
      </c>
      <c r="I330">
        <f>VLOOKUP(A:A,标准表!C:J,8,0)</f>
        <v>0</v>
      </c>
      <c r="J330">
        <f>VLOOKUP($A:$A,标准表!C:G,5,0)</f>
        <v>1.65</v>
      </c>
      <c r="L330">
        <f>VLOOKUP(A:A,单位分配保留两位小数!B:I,8,0)</f>
        <v>2799.43</v>
      </c>
      <c r="M330">
        <f>_xlfn.IFNA(VLOOKUP(A:A,单位分配保留两位小数!B:J,9,0),0)</f>
        <v>0</v>
      </c>
      <c r="N330">
        <f>_xlfn.IFNA(VLOOKUP(A:A,单位分配保留两位小数!B:K,10,0),0)</f>
        <v>0</v>
      </c>
      <c r="O330">
        <f>ROUND(_xlfn.IFNA(VLOOKUP(A:A,单位分配保留两位小数!B:L,11,0),0),2)</f>
        <v>0</v>
      </c>
      <c r="Q330">
        <f t="shared" si="40"/>
        <v>2799.43</v>
      </c>
      <c r="R330">
        <f>_xlfn.IFNA(VLOOKUP(A330,'11月工资'!A:AU,47,0),0)+Q330</f>
        <v>58317.33</v>
      </c>
      <c r="S330">
        <f>VLOOKUP(A:A,'11月工资'!A:AW,49,0)</f>
        <v>0</v>
      </c>
      <c r="T330">
        <f>VLOOKUP(A:A,'11月工资'!A:AZ,52,0)</f>
        <v>0</v>
      </c>
      <c r="U330">
        <f>VLOOKUP(A:A,'11月工资'!A:BA,53,0)</f>
        <v>0</v>
      </c>
      <c r="V330">
        <f>VLOOKUP(A:A,'11月工资'!A:AX,50,0)</f>
        <v>0</v>
      </c>
      <c r="W330">
        <f>VLOOKUP(A:A,'11月工资'!A:AY,51,0)</f>
        <v>0</v>
      </c>
      <c r="X330">
        <f>VLOOKUP(A:A,'11月工资'!A:AV,48,0)</f>
        <v>55000</v>
      </c>
      <c r="Y330">
        <f>VLOOKUP(A:A,'11月工资'!A:BB,54,0)</f>
        <v>7745.15</v>
      </c>
      <c r="Z330" s="12">
        <f>ROUND(5*MAX(0,(R330-S330-T330-U330-V330-W330-X330-Y330)*{0.6;2;4;5;6;7;9}%-{0;504;3384;6384;10584;17184;36384}),2)</f>
        <v>0</v>
      </c>
      <c r="AB330" s="78">
        <f>VLOOKUP(A:A,'11月工资'!A:BI,61,0)</f>
        <v>0.68</v>
      </c>
      <c r="AC330" s="6">
        <f t="shared" si="41"/>
        <v>0</v>
      </c>
      <c r="AD330">
        <f t="shared" si="42"/>
        <v>2799.43</v>
      </c>
      <c r="AE330">
        <f>VLOOKUP(A:A,'10月奖金'!A:AC,29,0)</f>
        <v>0</v>
      </c>
      <c r="AF330" s="6">
        <f t="shared" si="43"/>
        <v>0</v>
      </c>
      <c r="AG330">
        <f>VLOOKUP(A:A,'10月奖金'!A:AD,30,0)</f>
        <v>2804.9999999999991</v>
      </c>
      <c r="AH330" s="6">
        <f t="shared" si="44"/>
        <v>-5.5699999999992542</v>
      </c>
      <c r="AI330">
        <f>VLOOKUP(A:A,单位分配保留两位小数!B:N,13,0)</f>
        <v>2799.43</v>
      </c>
      <c r="AJ330">
        <f t="shared" si="45"/>
        <v>0</v>
      </c>
      <c r="AK330">
        <f>_xlfn.IFNA(VLOOKUP(A:A,'11月工资'!A:AQ,43,0),0)</f>
        <v>0</v>
      </c>
      <c r="AL330">
        <f t="shared" si="46"/>
        <v>0</v>
      </c>
      <c r="AM330" s="6">
        <f t="shared" si="47"/>
        <v>-4427.8199999999979</v>
      </c>
    </row>
    <row r="331" spans="1:39" x14ac:dyDescent="0.2">
      <c r="A331" s="7">
        <v>9000554</v>
      </c>
      <c r="B331" t="str">
        <f>VLOOKUP(A331,标准表!C:D,2,0)</f>
        <v>段志强</v>
      </c>
      <c r="C331" t="str">
        <f>VLOOKUP(A:A,标准表!C:M,11,0)</f>
        <v>冷轧事业部</v>
      </c>
      <c r="D331" t="str">
        <f>VLOOKUP($A:$A,标准表!C:E,3,0)</f>
        <v>142430198603091212</v>
      </c>
      <c r="E331" t="str">
        <f>VLOOKUP(A:A,'11月工资'!A:D,4,0)</f>
        <v>6217000180024747234</v>
      </c>
      <c r="F331" t="str">
        <f>VLOOKUP(A:A,'11月工资'!A:F,6,0)</f>
        <v>专业技术人员</v>
      </c>
      <c r="G331">
        <f>VLOOKUP(A:A,标准表!C:H,6,0)</f>
        <v>0</v>
      </c>
      <c r="H331">
        <f>VLOOKUP(A:A,标准表!C:I,7,0)</f>
        <v>0</v>
      </c>
      <c r="I331">
        <f>VLOOKUP(A:A,标准表!C:J,8,0)</f>
        <v>0</v>
      </c>
      <c r="J331">
        <f>VLOOKUP($A:$A,标准表!C:G,5,0)</f>
        <v>2.15</v>
      </c>
      <c r="L331">
        <f>VLOOKUP(A:A,单位分配保留两位小数!B:I,8,0)</f>
        <v>3647.74</v>
      </c>
      <c r="M331">
        <f>_xlfn.IFNA(VLOOKUP(A:A,单位分配保留两位小数!B:J,9,0),0)</f>
        <v>0</v>
      </c>
      <c r="N331">
        <f>_xlfn.IFNA(VLOOKUP(A:A,单位分配保留两位小数!B:K,10,0),0)</f>
        <v>0</v>
      </c>
      <c r="O331">
        <f>ROUND(_xlfn.IFNA(VLOOKUP(A:A,单位分配保留两位小数!B:L,11,0),0),2)</f>
        <v>0</v>
      </c>
      <c r="Q331">
        <f t="shared" si="40"/>
        <v>3647.74</v>
      </c>
      <c r="R331">
        <f>_xlfn.IFNA(VLOOKUP(A331,'11月工资'!A:AU,47,0),0)+Q331</f>
        <v>80055.740000000005</v>
      </c>
      <c r="S331">
        <f>VLOOKUP(A:A,'11月工资'!A:AW,49,0)</f>
        <v>11000</v>
      </c>
      <c r="T331">
        <f>VLOOKUP(A:A,'11月工资'!A:AZ,52,0)</f>
        <v>0</v>
      </c>
      <c r="U331">
        <f>VLOOKUP(A:A,'11月工资'!A:BA,53,0)</f>
        <v>0</v>
      </c>
      <c r="V331">
        <f>VLOOKUP(A:A,'11月工资'!A:AX,50,0)</f>
        <v>0</v>
      </c>
      <c r="W331">
        <f>VLOOKUP(A:A,'11月工资'!A:AY,51,0)</f>
        <v>0</v>
      </c>
      <c r="X331">
        <f>VLOOKUP(A:A,'11月工资'!A:AV,48,0)</f>
        <v>55000</v>
      </c>
      <c r="Y331">
        <f>VLOOKUP(A:A,'11月工资'!A:BB,54,0)</f>
        <v>12369.91</v>
      </c>
      <c r="Z331" s="12">
        <f>ROUND(5*MAX(0,(R331-S331-T331-U331-V331-W331-X331-Y331)*{0.6;2;4;5;6;7;9}%-{0;504;3384;6384;10584;17184;36384}),2)</f>
        <v>50.57</v>
      </c>
      <c r="AB331" s="78">
        <f>VLOOKUP(A:A,'11月工资'!A:BI,61,0)</f>
        <v>64.650000000000006</v>
      </c>
      <c r="AC331" s="6">
        <f t="shared" si="41"/>
        <v>0</v>
      </c>
      <c r="AD331">
        <f t="shared" si="42"/>
        <v>3647.74</v>
      </c>
      <c r="AE331">
        <f>VLOOKUP(A:A,'10月奖金'!A:AC,29,0)</f>
        <v>0</v>
      </c>
      <c r="AF331" s="6">
        <f t="shared" si="43"/>
        <v>0</v>
      </c>
      <c r="AG331">
        <f>VLOOKUP(A:A,'10月奖金'!A:AD,30,0)</f>
        <v>3654.9999999999991</v>
      </c>
      <c r="AH331" s="6">
        <f t="shared" si="44"/>
        <v>-7.2599999999993088</v>
      </c>
      <c r="AI331">
        <f>VLOOKUP(A:A,单位分配保留两位小数!B:N,13,0)</f>
        <v>3647.74</v>
      </c>
      <c r="AJ331">
        <f t="shared" si="45"/>
        <v>0</v>
      </c>
      <c r="AK331">
        <f>_xlfn.IFNA(VLOOKUP(A:A,'11月工资'!A:AQ,43,0),0)</f>
        <v>0</v>
      </c>
      <c r="AL331">
        <f t="shared" si="46"/>
        <v>0</v>
      </c>
      <c r="AM331" s="6">
        <f t="shared" si="47"/>
        <v>1685.8300000000054</v>
      </c>
    </row>
    <row r="332" spans="1:39" x14ac:dyDescent="0.2">
      <c r="A332" s="7">
        <v>9000555</v>
      </c>
      <c r="B332" t="str">
        <f>VLOOKUP(A332,标准表!C:D,2,0)</f>
        <v>栾森</v>
      </c>
      <c r="C332" t="str">
        <f>VLOOKUP(A:A,标准表!C:M,11,0)</f>
        <v>冷轧事业部</v>
      </c>
      <c r="D332" t="str">
        <f>VLOOKUP($A:$A,标准表!C:E,3,0)</f>
        <v>210304199001232914</v>
      </c>
      <c r="E332" t="str">
        <f>VLOOKUP(A:A,'11月工资'!A:D,4,0)</f>
        <v>6217000180024747275</v>
      </c>
      <c r="F332" t="str">
        <f>VLOOKUP(A:A,'11月工资'!A:F,6,0)</f>
        <v>专业技术人员</v>
      </c>
      <c r="G332">
        <f>VLOOKUP(A:A,标准表!C:H,6,0)</f>
        <v>0</v>
      </c>
      <c r="H332">
        <f>VLOOKUP(A:A,标准表!C:I,7,0)</f>
        <v>0</v>
      </c>
      <c r="I332">
        <f>VLOOKUP(A:A,标准表!C:J,8,0)</f>
        <v>0</v>
      </c>
      <c r="J332">
        <f>VLOOKUP($A:$A,标准表!C:G,5,0)</f>
        <v>2.15</v>
      </c>
      <c r="L332">
        <f>VLOOKUP(A:A,单位分配保留两位小数!B:I,8,0)</f>
        <v>3647.74</v>
      </c>
      <c r="M332">
        <f>_xlfn.IFNA(VLOOKUP(A:A,单位分配保留两位小数!B:J,9,0),0)</f>
        <v>0</v>
      </c>
      <c r="N332">
        <f>_xlfn.IFNA(VLOOKUP(A:A,单位分配保留两位小数!B:K,10,0),0)</f>
        <v>0</v>
      </c>
      <c r="O332">
        <f>ROUND(_xlfn.IFNA(VLOOKUP(A:A,单位分配保留两位小数!B:L,11,0),0),2)</f>
        <v>0</v>
      </c>
      <c r="Q332">
        <f t="shared" si="40"/>
        <v>3647.74</v>
      </c>
      <c r="R332">
        <f>_xlfn.IFNA(VLOOKUP(A332,'11月工资'!A:AU,47,0),0)+Q332</f>
        <v>73170.210000000006</v>
      </c>
      <c r="S332">
        <f>VLOOKUP(A:A,'11月工资'!A:AW,49,0)</f>
        <v>0</v>
      </c>
      <c r="T332">
        <f>VLOOKUP(A:A,'11月工资'!A:AZ,52,0)</f>
        <v>11000</v>
      </c>
      <c r="U332">
        <f>VLOOKUP(A:A,'11月工资'!A:BA,53,0)</f>
        <v>0</v>
      </c>
      <c r="V332">
        <f>VLOOKUP(A:A,'11月工资'!A:AX,50,0)</f>
        <v>0</v>
      </c>
      <c r="W332">
        <f>VLOOKUP(A:A,'11月工资'!A:AY,51,0)</f>
        <v>0</v>
      </c>
      <c r="X332">
        <f>VLOOKUP(A:A,'11月工资'!A:AV,48,0)</f>
        <v>55000</v>
      </c>
      <c r="Y332">
        <f>VLOOKUP(A:A,'11月工资'!A:BB,54,0)</f>
        <v>10643.87</v>
      </c>
      <c r="Z332" s="12">
        <f>ROUND(5*MAX(0,(R332-S332-T332-U332-V332-W332-X332-Y332)*{0.6;2;4;5;6;7;9}%-{0;504;3384;6384;10584;17184;36384}),2)</f>
        <v>0</v>
      </c>
      <c r="AB332" s="78">
        <f>VLOOKUP(A:A,'11月工资'!A:BI,61,0)</f>
        <v>0</v>
      </c>
      <c r="AC332" s="6">
        <f t="shared" si="41"/>
        <v>0</v>
      </c>
      <c r="AD332">
        <f t="shared" si="42"/>
        <v>3647.74</v>
      </c>
      <c r="AE332">
        <f>VLOOKUP(A:A,'10月奖金'!A:AC,29,0)</f>
        <v>0</v>
      </c>
      <c r="AF332" s="6">
        <f t="shared" si="43"/>
        <v>0</v>
      </c>
      <c r="AG332">
        <f>VLOOKUP(A:A,'10月奖金'!A:AD,30,0)</f>
        <v>3654.9999999999991</v>
      </c>
      <c r="AH332" s="6">
        <f t="shared" si="44"/>
        <v>-7.2599999999993088</v>
      </c>
      <c r="AI332">
        <f>VLOOKUP(A:A,单位分配保留两位小数!B:N,13,0)</f>
        <v>3647.74</v>
      </c>
      <c r="AJ332">
        <f t="shared" si="45"/>
        <v>0</v>
      </c>
      <c r="AK332">
        <f>_xlfn.IFNA(VLOOKUP(A:A,'11月工资'!A:AQ,43,0),0)</f>
        <v>0</v>
      </c>
      <c r="AL332">
        <f t="shared" si="46"/>
        <v>0</v>
      </c>
      <c r="AM332" s="6">
        <f t="shared" si="47"/>
        <v>-3473.6599999999944</v>
      </c>
    </row>
    <row r="333" spans="1:39" x14ac:dyDescent="0.2">
      <c r="A333" s="7">
        <v>9000556</v>
      </c>
      <c r="B333" t="str">
        <f>VLOOKUP(A333,标准表!C:D,2,0)</f>
        <v>杜凤彬</v>
      </c>
      <c r="C333" t="str">
        <f>VLOOKUP(A:A,标准表!C:M,11,0)</f>
        <v>冷轧事业部</v>
      </c>
      <c r="D333" t="str">
        <f>VLOOKUP($A:$A,标准表!C:E,3,0)</f>
        <v>130224199405280058</v>
      </c>
      <c r="E333" t="str">
        <f>VLOOKUP(A:A,'11月工资'!A:D,4,0)</f>
        <v>6217000180032627527</v>
      </c>
      <c r="F333" t="str">
        <f>VLOOKUP(A:A,'11月工资'!A:F,6,0)</f>
        <v>专业技术人员</v>
      </c>
      <c r="G333">
        <f>VLOOKUP(A:A,标准表!C:H,6,0)</f>
        <v>0</v>
      </c>
      <c r="H333">
        <f>VLOOKUP(A:A,标准表!C:I,7,0)</f>
        <v>0</v>
      </c>
      <c r="I333">
        <f>VLOOKUP(A:A,标准表!C:J,8,0)</f>
        <v>0</v>
      </c>
      <c r="J333">
        <f>VLOOKUP($A:$A,标准表!C:G,5,0)</f>
        <v>1.65</v>
      </c>
      <c r="L333">
        <f>VLOOKUP(A:A,单位分配保留两位小数!B:I,8,0)</f>
        <v>2799.43</v>
      </c>
      <c r="M333">
        <f>_xlfn.IFNA(VLOOKUP(A:A,单位分配保留两位小数!B:J,9,0),0)</f>
        <v>0</v>
      </c>
      <c r="N333">
        <f>_xlfn.IFNA(VLOOKUP(A:A,单位分配保留两位小数!B:K,10,0),0)</f>
        <v>0</v>
      </c>
      <c r="O333">
        <f>ROUND(_xlfn.IFNA(VLOOKUP(A:A,单位分配保留两位小数!B:L,11,0),0),2)</f>
        <v>1704</v>
      </c>
      <c r="Q333">
        <f t="shared" si="40"/>
        <v>1095.4299999999998</v>
      </c>
      <c r="R333">
        <f>_xlfn.IFNA(VLOOKUP(A333,'11月工资'!A:AU,47,0),0)+Q333</f>
        <v>56122.898999999998</v>
      </c>
      <c r="S333">
        <f>VLOOKUP(A:A,'11月工资'!A:AW,49,0)</f>
        <v>0</v>
      </c>
      <c r="T333">
        <f>VLOOKUP(A:A,'11月工资'!A:AZ,52,0)</f>
        <v>11000</v>
      </c>
      <c r="U333">
        <f>VLOOKUP(A:A,'11月工资'!A:BA,53,0)</f>
        <v>0</v>
      </c>
      <c r="V333">
        <f>VLOOKUP(A:A,'11月工资'!A:AX,50,0)</f>
        <v>0</v>
      </c>
      <c r="W333">
        <f>VLOOKUP(A:A,'11月工资'!A:AY,51,0)</f>
        <v>0</v>
      </c>
      <c r="X333">
        <f>VLOOKUP(A:A,'11月工资'!A:AV,48,0)</f>
        <v>55000</v>
      </c>
      <c r="Y333">
        <f>VLOOKUP(A:A,'11月工资'!A:BB,54,0)</f>
        <v>7636.19</v>
      </c>
      <c r="Z333" s="12">
        <f>ROUND(5*MAX(0,(R333-S333-T333-U333-V333-W333-X333-Y333)*{0.6;2;4;5;6;7;9}%-{0;504;3384;6384;10584;17184;36384}),2)</f>
        <v>0</v>
      </c>
      <c r="AB333" s="78">
        <f>VLOOKUP(A:A,'11月工资'!A:BI,61,0)</f>
        <v>0</v>
      </c>
      <c r="AC333" s="6">
        <f t="shared" si="41"/>
        <v>0</v>
      </c>
      <c r="AD333">
        <f t="shared" si="42"/>
        <v>1095.4299999999998</v>
      </c>
      <c r="AE333">
        <f>VLOOKUP(A:A,'10月奖金'!A:AC,29,0)</f>
        <v>0</v>
      </c>
      <c r="AF333" s="6">
        <f t="shared" si="43"/>
        <v>0</v>
      </c>
      <c r="AG333">
        <f>VLOOKUP(A:A,'10月奖金'!A:AD,30,0)</f>
        <v>2804.9999999999991</v>
      </c>
      <c r="AH333" s="6">
        <f t="shared" si="44"/>
        <v>-1709.5699999999993</v>
      </c>
      <c r="AI333">
        <f>VLOOKUP(A:A,单位分配保留两位小数!B:N,13,0)</f>
        <v>1095.43</v>
      </c>
      <c r="AJ333">
        <f t="shared" si="45"/>
        <v>0</v>
      </c>
      <c r="AK333">
        <f>_xlfn.IFNA(VLOOKUP(A:A,'11月工资'!A:AQ,43,0),0)</f>
        <v>0</v>
      </c>
      <c r="AL333">
        <f t="shared" si="46"/>
        <v>0</v>
      </c>
      <c r="AM333" s="6">
        <f t="shared" si="47"/>
        <v>-17513.291000000001</v>
      </c>
    </row>
    <row r="334" spans="1:39" x14ac:dyDescent="0.2">
      <c r="A334" s="7">
        <v>9000557</v>
      </c>
      <c r="B334" t="str">
        <f>VLOOKUP(A334,标准表!C:D,2,0)</f>
        <v>李静</v>
      </c>
      <c r="C334" t="str">
        <f>VLOOKUP(A:A,标准表!C:M,11,0)</f>
        <v>冷轧事业部</v>
      </c>
      <c r="D334" t="str">
        <f>VLOOKUP($A:$A,标准表!C:E,3,0)</f>
        <v>130202196605020638</v>
      </c>
      <c r="E334" t="str">
        <f>VLOOKUP(A:A,'11月工资'!A:D,4,0)</f>
        <v>4340620180341493</v>
      </c>
      <c r="F334" t="str">
        <f>VLOOKUP(A:A,'11月工资'!A:F,6,0)</f>
        <v>经营管理-其他</v>
      </c>
      <c r="G334">
        <f>VLOOKUP(A:A,标准表!C:H,6,0)</f>
        <v>0</v>
      </c>
      <c r="H334">
        <f>VLOOKUP(A:A,标准表!C:I,7,0)</f>
        <v>0</v>
      </c>
      <c r="I334">
        <f>VLOOKUP(A:A,标准表!C:J,8,0)</f>
        <v>0</v>
      </c>
      <c r="J334">
        <f>VLOOKUP($A:$A,标准表!C:G,5,0)</f>
        <v>3.6</v>
      </c>
      <c r="L334">
        <f>VLOOKUP(A:A,单位分配保留两位小数!B:I,8,0)</f>
        <v>6107.85</v>
      </c>
      <c r="M334">
        <f>_xlfn.IFNA(VLOOKUP(A:A,单位分配保留两位小数!B:J,9,0),0)</f>
        <v>0</v>
      </c>
      <c r="N334">
        <f>_xlfn.IFNA(VLOOKUP(A:A,单位分配保留两位小数!B:K,10,0),0)</f>
        <v>0</v>
      </c>
      <c r="O334">
        <f>ROUND(_xlfn.IFNA(VLOOKUP(A:A,单位分配保留两位小数!B:L,11,0),0),2)</f>
        <v>0</v>
      </c>
      <c r="Q334">
        <f t="shared" si="40"/>
        <v>6107.85</v>
      </c>
      <c r="R334">
        <f>_xlfn.IFNA(VLOOKUP(A334,'11月工资'!A:AU,47,0),0)+Q334</f>
        <v>112896.27</v>
      </c>
      <c r="S334">
        <f>VLOOKUP(A:A,'11月工资'!A:AW,49,0)</f>
        <v>0</v>
      </c>
      <c r="T334">
        <f>VLOOKUP(A:A,'11月工资'!A:AZ,52,0)</f>
        <v>0</v>
      </c>
      <c r="U334">
        <f>VLOOKUP(A:A,'11月工资'!A:BA,53,0)</f>
        <v>0</v>
      </c>
      <c r="V334">
        <f>VLOOKUP(A:A,'11月工资'!A:AX,50,0)</f>
        <v>0</v>
      </c>
      <c r="W334">
        <f>VLOOKUP(A:A,'11月工资'!A:AY,51,0)</f>
        <v>0</v>
      </c>
      <c r="X334">
        <f>VLOOKUP(A:A,'11月工资'!A:AV,48,0)</f>
        <v>55000</v>
      </c>
      <c r="Y334">
        <f>VLOOKUP(A:A,'11月工资'!A:BB,54,0)</f>
        <v>19893.47</v>
      </c>
      <c r="Z334" s="12">
        <f>ROUND(5*MAX(0,(R334-S334-T334-U334-V334-W334-X334-Y334)*{0.6;2;4;5;6;7;9}%-{0;504;3384;6384;10584;17184;36384}),2)</f>
        <v>1280.28</v>
      </c>
      <c r="AB334" s="78">
        <f>VLOOKUP(A:A,'11月工资'!A:BI,61,0)</f>
        <v>1041.97</v>
      </c>
      <c r="AC334" s="6">
        <f t="shared" si="41"/>
        <v>238.31</v>
      </c>
      <c r="AD334">
        <f t="shared" si="42"/>
        <v>5869.54</v>
      </c>
      <c r="AE334">
        <f>VLOOKUP(A:A,'10月奖金'!A:AC,29,0)</f>
        <v>105.15</v>
      </c>
      <c r="AF334" s="6">
        <f t="shared" si="43"/>
        <v>133.16</v>
      </c>
      <c r="AG334">
        <f>VLOOKUP(A:A,'10月奖金'!A:AD,30,0)</f>
        <v>6074.8499999999985</v>
      </c>
      <c r="AH334" s="6">
        <f t="shared" si="44"/>
        <v>-205.30999999999858</v>
      </c>
      <c r="AI334">
        <f>VLOOKUP(A:A,单位分配保留两位小数!B:N,13,0)</f>
        <v>6107.85</v>
      </c>
      <c r="AJ334">
        <f t="shared" si="45"/>
        <v>0</v>
      </c>
      <c r="AK334">
        <f>_xlfn.IFNA(VLOOKUP(A:A,'11月工资'!A:AQ,43,0),0)</f>
        <v>0</v>
      </c>
      <c r="AL334">
        <f t="shared" si="46"/>
        <v>238.31</v>
      </c>
      <c r="AM334" s="6">
        <f t="shared" si="47"/>
        <v>38002.800000000003</v>
      </c>
    </row>
    <row r="335" spans="1:39" x14ac:dyDescent="0.2">
      <c r="A335" s="7">
        <v>9000558</v>
      </c>
      <c r="B335" t="str">
        <f>VLOOKUP(A335,标准表!C:D,2,0)</f>
        <v>贺海清</v>
      </c>
      <c r="C335" t="str">
        <f>VLOOKUP(A:A,标准表!C:M,11,0)</f>
        <v>冷轧事业部</v>
      </c>
      <c r="D335" t="str">
        <f>VLOOKUP($A:$A,标准表!C:E,3,0)</f>
        <v>432522197810070078</v>
      </c>
      <c r="E335" t="str">
        <f>VLOOKUP(A:A,'11月工资'!A:D,4,0)</f>
        <v>6217000180024747135</v>
      </c>
      <c r="F335" t="str">
        <f>VLOOKUP(A:A,'11月工资'!A:F,6,0)</f>
        <v>专业技术人员</v>
      </c>
      <c r="G335">
        <f>VLOOKUP(A:A,标准表!C:H,6,0)</f>
        <v>0</v>
      </c>
      <c r="H335">
        <f>VLOOKUP(A:A,标准表!C:I,7,0)</f>
        <v>0</v>
      </c>
      <c r="I335">
        <f>VLOOKUP(A:A,标准表!C:J,8,0)</f>
        <v>0</v>
      </c>
      <c r="J335">
        <f>VLOOKUP($A:$A,标准表!C:G,5,0)</f>
        <v>3.6</v>
      </c>
      <c r="L335">
        <f>VLOOKUP(A:A,单位分配保留两位小数!B:I,8,0)</f>
        <v>6107.85</v>
      </c>
      <c r="M335">
        <f>_xlfn.IFNA(VLOOKUP(A:A,单位分配保留两位小数!B:J,9,0),0)</f>
        <v>0</v>
      </c>
      <c r="N335">
        <f>_xlfn.IFNA(VLOOKUP(A:A,单位分配保留两位小数!B:K,10,0),0)</f>
        <v>0</v>
      </c>
      <c r="O335">
        <f>ROUND(_xlfn.IFNA(VLOOKUP(A:A,单位分配保留两位小数!B:L,11,0),0),2)</f>
        <v>0</v>
      </c>
      <c r="Q335">
        <f t="shared" si="40"/>
        <v>6107.85</v>
      </c>
      <c r="R335">
        <f>_xlfn.IFNA(VLOOKUP(A335,'11月工资'!A:AU,47,0),0)+Q335</f>
        <v>105949.22</v>
      </c>
      <c r="S335">
        <f>VLOOKUP(A:A,'11月工资'!A:AW,49,0)</f>
        <v>7000</v>
      </c>
      <c r="T335">
        <f>VLOOKUP(A:A,'11月工资'!A:AZ,52,0)</f>
        <v>0</v>
      </c>
      <c r="U335">
        <f>VLOOKUP(A:A,'11月工资'!A:BA,53,0)</f>
        <v>0</v>
      </c>
      <c r="V335">
        <f>VLOOKUP(A:A,'11月工资'!A:AX,50,0)</f>
        <v>11000</v>
      </c>
      <c r="W335">
        <f>VLOOKUP(A:A,'11月工资'!A:AY,51,0)</f>
        <v>0</v>
      </c>
      <c r="X335">
        <f>VLOOKUP(A:A,'11月工资'!A:AV,48,0)</f>
        <v>55000</v>
      </c>
      <c r="Y335">
        <f>VLOOKUP(A:A,'11月工资'!A:BB,54,0)</f>
        <v>15790.16</v>
      </c>
      <c r="Z335" s="12">
        <f>ROUND(5*MAX(0,(R335-S335-T335-U335-V335-W335-X335-Y335)*{0.6;2;4;5;6;7;9}%-{0;504;3384;6384;10584;17184;36384}),2)</f>
        <v>514.77</v>
      </c>
      <c r="AB335" s="78">
        <f>VLOOKUP(A:A,'11月工资'!A:BI,61,0)</f>
        <v>481.72</v>
      </c>
      <c r="AC335" s="6">
        <f t="shared" si="41"/>
        <v>33.049999999999997</v>
      </c>
      <c r="AD335">
        <f t="shared" si="42"/>
        <v>6074.8</v>
      </c>
      <c r="AE335">
        <f>VLOOKUP(A:A,'10月奖金'!A:AC,29,0)</f>
        <v>19.920000000000002</v>
      </c>
      <c r="AF335" s="6">
        <f t="shared" si="43"/>
        <v>13.129999999999995</v>
      </c>
      <c r="AG335">
        <f>VLOOKUP(A:A,'10月奖金'!A:AD,30,0)</f>
        <v>6100.0799999999981</v>
      </c>
      <c r="AH335" s="6">
        <f t="shared" si="44"/>
        <v>-25.279999999997926</v>
      </c>
      <c r="AI335">
        <f>VLOOKUP(A:A,单位分配保留两位小数!B:N,13,0)</f>
        <v>6107.85</v>
      </c>
      <c r="AJ335">
        <f t="shared" si="45"/>
        <v>0</v>
      </c>
      <c r="AK335">
        <f>_xlfn.IFNA(VLOOKUP(A:A,'11月工资'!A:AQ,43,0),0)</f>
        <v>0</v>
      </c>
      <c r="AL335">
        <f t="shared" si="46"/>
        <v>33.049999999999997</v>
      </c>
      <c r="AM335" s="6">
        <f t="shared" si="47"/>
        <v>17159.060000000001</v>
      </c>
    </row>
    <row r="336" spans="1:39" x14ac:dyDescent="0.2">
      <c r="A336" s="7">
        <v>9000559</v>
      </c>
      <c r="B336" t="str">
        <f>VLOOKUP(A336,标准表!C:D,2,0)</f>
        <v>苗锋</v>
      </c>
      <c r="C336" t="str">
        <f>VLOOKUP(A:A,标准表!C:M,11,0)</f>
        <v>冷轧事业部</v>
      </c>
      <c r="D336" t="str">
        <f>VLOOKUP($A:$A,标准表!C:E,3,0)</f>
        <v>232321197809222519</v>
      </c>
      <c r="E336" t="str">
        <f>VLOOKUP(A:A,'11月工资'!A:D,4,0)</f>
        <v>6217000180024746467</v>
      </c>
      <c r="F336" t="str">
        <f>VLOOKUP(A:A,'11月工资'!A:F,6,0)</f>
        <v>经营管理-其他</v>
      </c>
      <c r="G336">
        <f>VLOOKUP(A:A,标准表!C:H,6,0)</f>
        <v>0</v>
      </c>
      <c r="H336">
        <f>VLOOKUP(A:A,标准表!C:I,7,0)</f>
        <v>0</v>
      </c>
      <c r="I336">
        <f>VLOOKUP(A:A,标准表!C:J,8,0)</f>
        <v>0</v>
      </c>
      <c r="J336">
        <f>VLOOKUP($A:$A,标准表!C:G,5,0)</f>
        <v>3.6</v>
      </c>
      <c r="L336">
        <f>VLOOKUP(A:A,单位分配保留两位小数!B:I,8,0)</f>
        <v>6107.85</v>
      </c>
      <c r="M336">
        <f>_xlfn.IFNA(VLOOKUP(A:A,单位分配保留两位小数!B:J,9,0),0)</f>
        <v>0</v>
      </c>
      <c r="N336">
        <f>_xlfn.IFNA(VLOOKUP(A:A,单位分配保留两位小数!B:K,10,0),0)</f>
        <v>0</v>
      </c>
      <c r="O336">
        <f>ROUND(_xlfn.IFNA(VLOOKUP(A:A,单位分配保留两位小数!B:L,11,0),0),2)</f>
        <v>0</v>
      </c>
      <c r="Q336">
        <f t="shared" si="40"/>
        <v>6107.85</v>
      </c>
      <c r="R336">
        <f>_xlfn.IFNA(VLOOKUP(A336,'11月工资'!A:AU,47,0),0)+Q336</f>
        <v>106089.93000000001</v>
      </c>
      <c r="S336">
        <f>VLOOKUP(A:A,'11月工资'!A:AW,49,0)</f>
        <v>5500</v>
      </c>
      <c r="T336">
        <f>VLOOKUP(A:A,'11月工资'!A:AZ,52,0)</f>
        <v>11000</v>
      </c>
      <c r="U336">
        <f>VLOOKUP(A:A,'11月工资'!A:BA,53,0)</f>
        <v>0</v>
      </c>
      <c r="V336">
        <f>VLOOKUP(A:A,'11月工资'!A:AX,50,0)</f>
        <v>11000</v>
      </c>
      <c r="W336">
        <f>VLOOKUP(A:A,'11月工资'!A:AY,51,0)</f>
        <v>0</v>
      </c>
      <c r="X336">
        <f>VLOOKUP(A:A,'11月工资'!A:AV,48,0)</f>
        <v>55000</v>
      </c>
      <c r="Y336">
        <f>VLOOKUP(A:A,'11月工资'!A:BB,54,0)</f>
        <v>19174.5</v>
      </c>
      <c r="Z336" s="12">
        <f>ROUND(5*MAX(0,(R336-S336-T336-U336-V336-W336-X336-Y336)*{0.6;2;4;5;6;7;9}%-{0;504;3384;6384;10584;17184;36384}),2)</f>
        <v>132.46</v>
      </c>
      <c r="AB336" s="78">
        <f>VLOOKUP(A:A,'11月工资'!A:BI,61,0)</f>
        <v>119.42</v>
      </c>
      <c r="AC336" s="6">
        <f t="shared" si="41"/>
        <v>13.04</v>
      </c>
      <c r="AD336">
        <f t="shared" si="42"/>
        <v>6094.81</v>
      </c>
      <c r="AE336">
        <f>VLOOKUP(A:A,'10月奖金'!A:AC,29,0)</f>
        <v>17.46</v>
      </c>
      <c r="AF336" s="6">
        <f t="shared" si="43"/>
        <v>-4.4200000000000017</v>
      </c>
      <c r="AG336">
        <f>VLOOKUP(A:A,'10月奖金'!A:AD,30,0)</f>
        <v>6102.5399999999981</v>
      </c>
      <c r="AH336" s="6">
        <f t="shared" si="44"/>
        <v>-7.7299999999977445</v>
      </c>
      <c r="AI336">
        <f>VLOOKUP(A:A,单位分配保留两位小数!B:N,13,0)</f>
        <v>6107.85</v>
      </c>
      <c r="AJ336">
        <f t="shared" si="45"/>
        <v>0</v>
      </c>
      <c r="AK336">
        <f>_xlfn.IFNA(VLOOKUP(A:A,'11月工资'!A:AQ,43,0),0)</f>
        <v>0</v>
      </c>
      <c r="AL336">
        <f t="shared" si="46"/>
        <v>13.04</v>
      </c>
      <c r="AM336" s="6">
        <f t="shared" si="47"/>
        <v>4415.4300000000076</v>
      </c>
    </row>
    <row r="337" spans="1:39" x14ac:dyDescent="0.2">
      <c r="A337" s="7">
        <v>9000560</v>
      </c>
      <c r="B337" t="str">
        <f>VLOOKUP(A337,标准表!C:D,2,0)</f>
        <v>吕建明</v>
      </c>
      <c r="C337" t="str">
        <f>VLOOKUP(A:A,标准表!C:M,11,0)</f>
        <v>炼铁事业部</v>
      </c>
      <c r="D337" t="str">
        <f>VLOOKUP($A:$A,标准表!C:E,3,0)</f>
        <v>150402198202020434</v>
      </c>
      <c r="E337" t="str">
        <f>VLOOKUP(A:A,'11月工资'!A:D,4,0)</f>
        <v>6217000180024787206</v>
      </c>
      <c r="F337" t="str">
        <f>VLOOKUP(A:A,'11月工资'!A:F,6,0)</f>
        <v>专业技术人员</v>
      </c>
      <c r="G337">
        <f>VLOOKUP(A:A,标准表!C:H,6,0)</f>
        <v>0</v>
      </c>
      <c r="H337">
        <f>VLOOKUP(A:A,标准表!C:I,7,0)</f>
        <v>0</v>
      </c>
      <c r="I337">
        <f>VLOOKUP(A:A,标准表!C:J,8,0)</f>
        <v>0</v>
      </c>
      <c r="J337">
        <f>VLOOKUP($A:$A,标准表!C:G,5,0)</f>
        <v>3.05</v>
      </c>
      <c r="L337">
        <f>VLOOKUP(A:A,单位分配保留两位小数!B:I,8,0)</f>
        <v>4574.09</v>
      </c>
      <c r="M337">
        <f>_xlfn.IFNA(VLOOKUP(A:A,单位分配保留两位小数!B:J,9,0),0)</f>
        <v>0</v>
      </c>
      <c r="N337">
        <f>_xlfn.IFNA(VLOOKUP(A:A,单位分配保留两位小数!B:K,10,0),0)</f>
        <v>200</v>
      </c>
      <c r="O337">
        <f>ROUND(_xlfn.IFNA(VLOOKUP(A:A,单位分配保留两位小数!B:L,11,0),0),2)</f>
        <v>0</v>
      </c>
      <c r="Q337">
        <f t="shared" si="40"/>
        <v>4774.09</v>
      </c>
      <c r="R337">
        <f>_xlfn.IFNA(VLOOKUP(A337,'11月工资'!A:AU,47,0),0)+Q337</f>
        <v>92265.73</v>
      </c>
      <c r="S337">
        <f>VLOOKUP(A:A,'11月工资'!A:AW,49,0)</f>
        <v>11000</v>
      </c>
      <c r="T337">
        <f>VLOOKUP(A:A,'11月工资'!A:AZ,52,0)</f>
        <v>0</v>
      </c>
      <c r="U337">
        <f>VLOOKUP(A:A,'11月工资'!A:BA,53,0)</f>
        <v>0</v>
      </c>
      <c r="V337">
        <f>VLOOKUP(A:A,'11月工资'!A:AX,50,0)</f>
        <v>11000</v>
      </c>
      <c r="W337">
        <f>VLOOKUP(A:A,'11月工资'!A:AY,51,0)</f>
        <v>0</v>
      </c>
      <c r="X337">
        <f>VLOOKUP(A:A,'11月工资'!A:AV,48,0)</f>
        <v>55000</v>
      </c>
      <c r="Y337">
        <f>VLOOKUP(A:A,'11月工资'!A:BB,54,0)</f>
        <v>11595.09</v>
      </c>
      <c r="Z337" s="12">
        <f>ROUND(5*MAX(0,(R337-S337-T337-U337-V337-W337-X337-Y337)*{0.6;2;4;5;6;7;9}%-{0;504;3384;6384;10584;17184;36384}),2)</f>
        <v>110.12</v>
      </c>
      <c r="AB337" s="78">
        <f>VLOOKUP(A:A,'11月工资'!A:BI,61,0)</f>
        <v>138.27000000000001</v>
      </c>
      <c r="AC337" s="6">
        <f t="shared" si="41"/>
        <v>0</v>
      </c>
      <c r="AD337">
        <f t="shared" si="42"/>
        <v>4774.09</v>
      </c>
      <c r="AE337">
        <f>VLOOKUP(A:A,'10月奖金'!A:AC,29,0)</f>
        <v>0</v>
      </c>
      <c r="AF337" s="6">
        <f t="shared" si="43"/>
        <v>0</v>
      </c>
      <c r="AG337">
        <f>VLOOKUP(A:A,'10月奖金'!A:AD,30,0)</f>
        <v>5275</v>
      </c>
      <c r="AH337" s="6">
        <f t="shared" si="44"/>
        <v>-500.90999999999985</v>
      </c>
      <c r="AI337">
        <f>VLOOKUP(A:A,单位分配保留两位小数!B:N,13,0)</f>
        <v>4774.09</v>
      </c>
      <c r="AJ337">
        <f t="shared" si="45"/>
        <v>0</v>
      </c>
      <c r="AK337">
        <f>_xlfn.IFNA(VLOOKUP(A:A,'11月工资'!A:AQ,43,0),0)</f>
        <v>0</v>
      </c>
      <c r="AL337">
        <f t="shared" si="46"/>
        <v>0</v>
      </c>
      <c r="AM337" s="6">
        <f t="shared" si="47"/>
        <v>3670.6399999999958</v>
      </c>
    </row>
    <row r="338" spans="1:39" x14ac:dyDescent="0.2">
      <c r="A338" s="7">
        <v>9000561</v>
      </c>
      <c r="B338" t="str">
        <f>VLOOKUP(A338,标准表!C:D,2,0)</f>
        <v>江立中</v>
      </c>
      <c r="C338" t="str">
        <f>VLOOKUP(A:A,标准表!C:M,11,0)</f>
        <v>炼铁事业部</v>
      </c>
      <c r="D338" t="str">
        <f>VLOOKUP($A:$A,标准表!C:E,3,0)</f>
        <v>130229198612136216</v>
      </c>
      <c r="E338" t="str">
        <f>VLOOKUP(A:A,'11月工资'!A:D,4,0)</f>
        <v>6217000180024116307</v>
      </c>
      <c r="F338" t="str">
        <f>VLOOKUP(A:A,'11月工资'!A:F,6,0)</f>
        <v>专业技术人员</v>
      </c>
      <c r="G338">
        <f>VLOOKUP(A:A,标准表!C:H,6,0)</f>
        <v>0</v>
      </c>
      <c r="H338">
        <f>VLOOKUP(A:A,标准表!C:I,7,0)</f>
        <v>0</v>
      </c>
      <c r="I338">
        <f>VLOOKUP(A:A,标准表!C:J,8,0)</f>
        <v>0</v>
      </c>
      <c r="J338">
        <f>VLOOKUP($A:$A,标准表!C:G,5,0)</f>
        <v>3.05</v>
      </c>
      <c r="L338">
        <f>VLOOKUP(A:A,单位分配保留两位小数!B:I,8,0)</f>
        <v>5031.49</v>
      </c>
      <c r="M338">
        <f>_xlfn.IFNA(VLOOKUP(A:A,单位分配保留两位小数!B:J,9,0),0)</f>
        <v>0</v>
      </c>
      <c r="N338">
        <f>_xlfn.IFNA(VLOOKUP(A:A,单位分配保留两位小数!B:K,10,0),0)</f>
        <v>100</v>
      </c>
      <c r="O338">
        <f>ROUND(_xlfn.IFNA(VLOOKUP(A:A,单位分配保留两位小数!B:L,11,0),0),2)</f>
        <v>0</v>
      </c>
      <c r="Q338">
        <f t="shared" si="40"/>
        <v>5131.49</v>
      </c>
      <c r="R338">
        <f>_xlfn.IFNA(VLOOKUP(A338,'11月工资'!A:AU,47,0),0)+Q338</f>
        <v>90814.930000000008</v>
      </c>
      <c r="S338">
        <f>VLOOKUP(A:A,'11月工资'!A:AW,49,0)</f>
        <v>11000</v>
      </c>
      <c r="T338">
        <f>VLOOKUP(A:A,'11月工资'!A:AZ,52,0)</f>
        <v>11000</v>
      </c>
      <c r="U338">
        <f>VLOOKUP(A:A,'11月工资'!A:BA,53,0)</f>
        <v>0</v>
      </c>
      <c r="V338">
        <f>VLOOKUP(A:A,'11月工资'!A:AX,50,0)</f>
        <v>11000</v>
      </c>
      <c r="W338">
        <f>VLOOKUP(A:A,'11月工资'!A:AY,51,0)</f>
        <v>0</v>
      </c>
      <c r="X338">
        <f>VLOOKUP(A:A,'11月工资'!A:AV,48,0)</f>
        <v>55000</v>
      </c>
      <c r="Y338">
        <f>VLOOKUP(A:A,'11月工资'!A:BB,54,0)</f>
        <v>11097.97</v>
      </c>
      <c r="Z338" s="12">
        <f>ROUND(5*MAX(0,(R338-S338-T338-U338-V338-W338-X338-Y338)*{0.6;2;4;5;6;7;9}%-{0;504;3384;6384;10584;17184;36384}),2)</f>
        <v>0</v>
      </c>
      <c r="AB338" s="78">
        <f>VLOOKUP(A:A,'11月工资'!A:BI,61,0)</f>
        <v>0</v>
      </c>
      <c r="AC338" s="6">
        <f t="shared" si="41"/>
        <v>0</v>
      </c>
      <c r="AD338">
        <f t="shared" si="42"/>
        <v>5131.49</v>
      </c>
      <c r="AE338">
        <f>VLOOKUP(A:A,'10月奖金'!A:AC,29,0)</f>
        <v>0</v>
      </c>
      <c r="AF338" s="6">
        <f t="shared" si="43"/>
        <v>0</v>
      </c>
      <c r="AG338">
        <f>VLOOKUP(A:A,'10月奖金'!A:AD,30,0)</f>
        <v>5032</v>
      </c>
      <c r="AH338" s="6">
        <f t="shared" si="44"/>
        <v>99.489999999999782</v>
      </c>
      <c r="AI338">
        <f>VLOOKUP(A:A,单位分配保留两位小数!B:N,13,0)</f>
        <v>5131.49</v>
      </c>
      <c r="AJ338">
        <f t="shared" si="45"/>
        <v>0</v>
      </c>
      <c r="AK338">
        <f>_xlfn.IFNA(VLOOKUP(A:A,'11月工资'!A:AQ,43,0),0)</f>
        <v>0</v>
      </c>
      <c r="AL338">
        <f t="shared" si="46"/>
        <v>0</v>
      </c>
      <c r="AM338" s="6">
        <f t="shared" si="47"/>
        <v>-8283.0399999999918</v>
      </c>
    </row>
    <row r="339" spans="1:39" x14ac:dyDescent="0.2">
      <c r="A339" s="7">
        <v>9000562</v>
      </c>
      <c r="B339" t="str">
        <f>VLOOKUP(A339,标准表!C:D,2,0)</f>
        <v>赵帅</v>
      </c>
      <c r="C339" t="str">
        <f>VLOOKUP(A:A,标准表!C:M,11,0)</f>
        <v>特钢事业部</v>
      </c>
      <c r="D339" t="str">
        <f>VLOOKUP($A:$A,标准表!C:E,3,0)</f>
        <v>140321199105170912</v>
      </c>
      <c r="E339" t="str">
        <f>VLOOKUP(A:A,'11月工资'!A:D,4,0)</f>
        <v>6217000180022960144</v>
      </c>
      <c r="F339" t="str">
        <f>VLOOKUP(A:A,'11月工资'!A:F,6,0)</f>
        <v>专业技术人员</v>
      </c>
      <c r="G339">
        <f>VLOOKUP(A:A,标准表!C:H,6,0)</f>
        <v>0</v>
      </c>
      <c r="H339">
        <f>VLOOKUP(A:A,标准表!C:I,7,0)</f>
        <v>0</v>
      </c>
      <c r="I339">
        <f>VLOOKUP(A:A,标准表!C:J,8,0)</f>
        <v>0</v>
      </c>
      <c r="J339">
        <f>VLOOKUP($A:$A,标准表!C:G,5,0)</f>
        <v>2.15</v>
      </c>
      <c r="L339">
        <f>VLOOKUP(A:A,单位分配保留两位小数!B:I,8,0)</f>
        <v>3538.8999999999996</v>
      </c>
      <c r="M339">
        <f>_xlfn.IFNA(VLOOKUP(A:A,单位分配保留两位小数!B:J,9,0),0)</f>
        <v>0</v>
      </c>
      <c r="N339">
        <f>_xlfn.IFNA(VLOOKUP(A:A,单位分配保留两位小数!B:K,10,0),0)</f>
        <v>0</v>
      </c>
      <c r="O339">
        <f>ROUND(_xlfn.IFNA(VLOOKUP(A:A,单位分配保留两位小数!B:L,11,0),0),2)</f>
        <v>0</v>
      </c>
      <c r="Q339">
        <f t="shared" si="40"/>
        <v>3538.8999999999996</v>
      </c>
      <c r="R339">
        <f>_xlfn.IFNA(VLOOKUP(A339,'11月工资'!A:AU,47,0),0)+Q339</f>
        <v>73209.48</v>
      </c>
      <c r="S339">
        <f>VLOOKUP(A:A,'11月工资'!A:AW,49,0)</f>
        <v>0</v>
      </c>
      <c r="T339">
        <f>VLOOKUP(A:A,'11月工资'!A:AZ,52,0)</f>
        <v>11000</v>
      </c>
      <c r="U339">
        <f>VLOOKUP(A:A,'11月工资'!A:BA,53,0)</f>
        <v>0</v>
      </c>
      <c r="V339">
        <f>VLOOKUP(A:A,'11月工资'!A:AX,50,0)</f>
        <v>0</v>
      </c>
      <c r="W339">
        <f>VLOOKUP(A:A,'11月工资'!A:AY,51,0)</f>
        <v>0</v>
      </c>
      <c r="X339">
        <f>VLOOKUP(A:A,'11月工资'!A:AV,48,0)</f>
        <v>55000</v>
      </c>
      <c r="Y339">
        <f>VLOOKUP(A:A,'11月工资'!A:BB,54,0)</f>
        <v>10855.54</v>
      </c>
      <c r="Z339" s="12">
        <f>ROUND(5*MAX(0,(R339-S339-T339-U339-V339-W339-X339-Y339)*{0.6;2;4;5;6;7;9}%-{0;504;3384;6384;10584;17184;36384}),2)</f>
        <v>0</v>
      </c>
      <c r="AB339" s="78">
        <f>VLOOKUP(A:A,'11月工资'!A:BI,61,0)</f>
        <v>0</v>
      </c>
      <c r="AC339" s="6">
        <f t="shared" si="41"/>
        <v>0</v>
      </c>
      <c r="AD339">
        <f t="shared" si="42"/>
        <v>3538.8999999999996</v>
      </c>
      <c r="AE339">
        <f>VLOOKUP(A:A,'10月奖金'!A:AC,29,0)</f>
        <v>0</v>
      </c>
      <c r="AF339" s="6">
        <f t="shared" si="43"/>
        <v>0</v>
      </c>
      <c r="AG339">
        <f>VLOOKUP(A:A,'10月奖金'!A:AD,30,0)</f>
        <v>3440</v>
      </c>
      <c r="AH339" s="6">
        <f t="shared" si="44"/>
        <v>98.899999999999636</v>
      </c>
      <c r="AI339">
        <f>VLOOKUP(A:A,单位分配保留两位小数!B:N,13,0)</f>
        <v>3538.9</v>
      </c>
      <c r="AJ339">
        <f t="shared" si="45"/>
        <v>0</v>
      </c>
      <c r="AK339">
        <f>_xlfn.IFNA(VLOOKUP(A:A,'11月工资'!A:AQ,43,0),0)</f>
        <v>0</v>
      </c>
      <c r="AL339">
        <f t="shared" si="46"/>
        <v>0</v>
      </c>
      <c r="AM339" s="6">
        <f t="shared" si="47"/>
        <v>-3646.0600000000049</v>
      </c>
    </row>
    <row r="340" spans="1:39" x14ac:dyDescent="0.2">
      <c r="A340" s="7">
        <v>9000563</v>
      </c>
      <c r="B340" t="str">
        <f>VLOOKUP(A340,标准表!C:D,2,0)</f>
        <v>李原野</v>
      </c>
      <c r="C340" t="str">
        <f>VLOOKUP(A:A,标准表!C:M,11,0)</f>
        <v>动力部</v>
      </c>
      <c r="D340" t="str">
        <f>VLOOKUP($A:$A,标准表!C:E,3,0)</f>
        <v>130627199002084838</v>
      </c>
      <c r="E340" t="str">
        <f>VLOOKUP(A:A,'11月工资'!A:D,4,0)</f>
        <v>6217000180022960110</v>
      </c>
      <c r="F340" t="str">
        <f>VLOOKUP(A:A,'11月工资'!A:F,6,0)</f>
        <v>专业技术人员</v>
      </c>
      <c r="G340">
        <f>VLOOKUP(A:A,标准表!C:H,6,0)</f>
        <v>0</v>
      </c>
      <c r="H340">
        <f>VLOOKUP(A:A,标准表!C:I,7,0)</f>
        <v>0</v>
      </c>
      <c r="I340">
        <f>VLOOKUP(A:A,标准表!C:J,8,0)</f>
        <v>0</v>
      </c>
      <c r="J340">
        <f>VLOOKUP($A:$A,标准表!C:G,5,0)</f>
        <v>1.65</v>
      </c>
      <c r="L340">
        <f>VLOOKUP(A:A,单位分配保留两位小数!B:I,8,0)</f>
        <v>2837.3</v>
      </c>
      <c r="M340">
        <f>_xlfn.IFNA(VLOOKUP(A:A,单位分配保留两位小数!B:J,9,0),0)</f>
        <v>0</v>
      </c>
      <c r="N340">
        <f>_xlfn.IFNA(VLOOKUP(A:A,单位分配保留两位小数!B:K,10,0),0)</f>
        <v>0</v>
      </c>
      <c r="O340">
        <f>ROUND(_xlfn.IFNA(VLOOKUP(A:A,单位分配保留两位小数!B:L,11,0),0),2)</f>
        <v>0</v>
      </c>
      <c r="Q340">
        <f t="shared" si="40"/>
        <v>2837.3</v>
      </c>
      <c r="R340">
        <f>_xlfn.IFNA(VLOOKUP(A340,'11月工资'!A:AU,47,0),0)+Q340</f>
        <v>65296.490000000005</v>
      </c>
      <c r="S340">
        <f>VLOOKUP(A:A,'11月工资'!A:AW,49,0)</f>
        <v>0</v>
      </c>
      <c r="T340">
        <f>VLOOKUP(A:A,'11月工资'!A:AZ,52,0)</f>
        <v>11000</v>
      </c>
      <c r="U340">
        <f>VLOOKUP(A:A,'11月工资'!A:BA,53,0)</f>
        <v>0</v>
      </c>
      <c r="V340">
        <f>VLOOKUP(A:A,'11月工资'!A:AX,50,0)</f>
        <v>0</v>
      </c>
      <c r="W340">
        <f>VLOOKUP(A:A,'11月工资'!A:AY,51,0)</f>
        <v>0</v>
      </c>
      <c r="X340">
        <f>VLOOKUP(A:A,'11月工资'!A:AV,48,0)</f>
        <v>55000</v>
      </c>
      <c r="Y340">
        <f>VLOOKUP(A:A,'11月工资'!A:BB,54,0)</f>
        <v>12189.1</v>
      </c>
      <c r="Z340" s="12">
        <f>ROUND(5*MAX(0,(R340-S340-T340-U340-V340-W340-X340-Y340)*{0.6;2;4;5;6;7;9}%-{0;504;3384;6384;10584;17184;36384}),2)</f>
        <v>0</v>
      </c>
      <c r="AB340" s="78">
        <f>VLOOKUP(A:A,'11月工资'!A:BI,61,0)</f>
        <v>0</v>
      </c>
      <c r="AC340" s="6">
        <f t="shared" si="41"/>
        <v>0</v>
      </c>
      <c r="AD340">
        <f t="shared" si="42"/>
        <v>2837.3</v>
      </c>
      <c r="AE340">
        <f>VLOOKUP(A:A,'10月奖金'!A:AC,29,0)</f>
        <v>0</v>
      </c>
      <c r="AF340" s="6">
        <f t="shared" si="43"/>
        <v>0</v>
      </c>
      <c r="AG340">
        <f>VLOOKUP(A:A,'10月奖金'!A:AD,30,0)</f>
        <v>2812.29</v>
      </c>
      <c r="AH340" s="6">
        <f t="shared" si="44"/>
        <v>25.010000000000218</v>
      </c>
      <c r="AI340">
        <f>VLOOKUP(A:A,单位分配保留两位小数!B:N,13,0)</f>
        <v>2837.3</v>
      </c>
      <c r="AJ340">
        <f t="shared" si="45"/>
        <v>0</v>
      </c>
      <c r="AK340">
        <f>_xlfn.IFNA(VLOOKUP(A:A,'11月工资'!A:AQ,43,0),0)</f>
        <v>0</v>
      </c>
      <c r="AL340">
        <f t="shared" si="46"/>
        <v>0</v>
      </c>
      <c r="AM340" s="6">
        <f t="shared" si="47"/>
        <v>-12892.609999999995</v>
      </c>
    </row>
    <row r="341" spans="1:39" x14ac:dyDescent="0.2">
      <c r="A341" s="7">
        <v>9000564</v>
      </c>
      <c r="B341" t="str">
        <f>VLOOKUP(A341,标准表!C:D,2,0)</f>
        <v>张宝福</v>
      </c>
      <c r="C341" t="str">
        <f>VLOOKUP(A:A,标准表!C:M,11,0)</f>
        <v>纪委
（监察部）</v>
      </c>
      <c r="D341" t="str">
        <f>VLOOKUP($A:$A,标准表!C:E,3,0)</f>
        <v>130203196910142136</v>
      </c>
      <c r="E341" t="str">
        <f>VLOOKUP(A:A,'11月工资'!A:D,4,0)</f>
        <v>6217000180024137527</v>
      </c>
      <c r="F341" t="str">
        <f>VLOOKUP(A:A,'11月工资'!A:F,6,0)</f>
        <v>专业技术人员</v>
      </c>
      <c r="G341">
        <f>VLOOKUP(A:A,标准表!C:H,6,0)</f>
        <v>0</v>
      </c>
      <c r="H341">
        <f>VLOOKUP(A:A,标准表!C:I,7,0)</f>
        <v>0</v>
      </c>
      <c r="I341">
        <f>VLOOKUP(A:A,标准表!C:J,8,0)</f>
        <v>0</v>
      </c>
      <c r="J341">
        <f>VLOOKUP($A:$A,标准表!C:G,5,0)</f>
        <v>3.6</v>
      </c>
      <c r="L341">
        <f>VLOOKUP(A:A,单位分配保留两位小数!B:I,8,0)</f>
        <v>6116.94</v>
      </c>
      <c r="M341">
        <f>_xlfn.IFNA(VLOOKUP(A:A,单位分配保留两位小数!B:J,9,0),0)</f>
        <v>0</v>
      </c>
      <c r="N341">
        <f>_xlfn.IFNA(VLOOKUP(A:A,单位分配保留两位小数!B:K,10,0),0)</f>
        <v>0</v>
      </c>
      <c r="O341">
        <f>ROUND(_xlfn.IFNA(VLOOKUP(A:A,单位分配保留两位小数!B:L,11,0),0),2)</f>
        <v>0</v>
      </c>
      <c r="Q341">
        <f t="shared" si="40"/>
        <v>6116.94</v>
      </c>
      <c r="R341">
        <f>_xlfn.IFNA(VLOOKUP(A341,'11月工资'!A:AU,47,0),0)+Q341</f>
        <v>110543.29000000001</v>
      </c>
      <c r="S341">
        <f>VLOOKUP(A:A,'11月工资'!A:AW,49,0)</f>
        <v>11000</v>
      </c>
      <c r="T341">
        <f>VLOOKUP(A:A,'11月工资'!A:AZ,52,0)</f>
        <v>11000</v>
      </c>
      <c r="U341">
        <f>VLOOKUP(A:A,'11月工资'!A:BA,53,0)</f>
        <v>0</v>
      </c>
      <c r="V341">
        <f>VLOOKUP(A:A,'11月工资'!A:AX,50,0)</f>
        <v>11000</v>
      </c>
      <c r="W341">
        <f>VLOOKUP(A:A,'11月工资'!A:AY,51,0)</f>
        <v>0</v>
      </c>
      <c r="X341">
        <f>VLOOKUP(A:A,'11月工资'!A:AV,48,0)</f>
        <v>55000</v>
      </c>
      <c r="Y341">
        <f>VLOOKUP(A:A,'11月工资'!A:BB,54,0)</f>
        <v>13187.56</v>
      </c>
      <c r="Z341" s="12">
        <f>ROUND(5*MAX(0,(R341-S341-T341-U341-V341-W341-X341-Y341)*{0.6;2;4;5;6;7;9}%-{0;504;3384;6384;10584;17184;36384}),2)</f>
        <v>280.67</v>
      </c>
      <c r="AB341" s="78">
        <f>VLOOKUP(A:A,'11月工资'!A:BI,61,0)</f>
        <v>312.81</v>
      </c>
      <c r="AC341" s="6">
        <f t="shared" si="41"/>
        <v>0</v>
      </c>
      <c r="AD341">
        <f t="shared" si="42"/>
        <v>6116.94</v>
      </c>
      <c r="AE341">
        <f>VLOOKUP(A:A,'10月奖金'!A:AC,29,0)</f>
        <v>0</v>
      </c>
      <c r="AF341" s="6">
        <f t="shared" si="43"/>
        <v>0</v>
      </c>
      <c r="AG341">
        <f>VLOOKUP(A:A,'10月奖金'!A:AD,30,0)</f>
        <v>6120</v>
      </c>
      <c r="AH341" s="6">
        <f t="shared" si="44"/>
        <v>-3.0600000000004002</v>
      </c>
      <c r="AI341">
        <f>VLOOKUP(A:A,单位分配保留两位小数!B:N,13,0)</f>
        <v>6116.94</v>
      </c>
      <c r="AJ341">
        <f t="shared" si="45"/>
        <v>0</v>
      </c>
      <c r="AK341">
        <f>_xlfn.IFNA(VLOOKUP(A:A,'11月工资'!A:AQ,43,0),0)</f>
        <v>0</v>
      </c>
      <c r="AL341">
        <f t="shared" si="46"/>
        <v>0</v>
      </c>
      <c r="AM341" s="6">
        <f t="shared" si="47"/>
        <v>9355.7300000000087</v>
      </c>
    </row>
    <row r="342" spans="1:39" x14ac:dyDescent="0.2">
      <c r="A342" s="7">
        <v>9000565</v>
      </c>
      <c r="B342" t="str">
        <f>VLOOKUP(A342,标准表!C:D,2,0)</f>
        <v>翟安春</v>
      </c>
      <c r="C342" t="str">
        <f>VLOOKUP(A:A,标准表!C:M,11,0)</f>
        <v>设备管理部</v>
      </c>
      <c r="D342" t="str">
        <f>VLOOKUP($A:$A,标准表!C:E,3,0)</f>
        <v>130204197702275138</v>
      </c>
      <c r="E342" t="str">
        <f>VLOOKUP(A:A,'11月工资'!A:D,4,0)</f>
        <v>6217000180023858339</v>
      </c>
      <c r="F342" t="str">
        <f>VLOOKUP(A:A,'11月工资'!A:F,6,0)</f>
        <v>经营管理-其他</v>
      </c>
      <c r="G342">
        <f>VLOOKUP(A:A,标准表!C:H,6,0)</f>
        <v>0</v>
      </c>
      <c r="H342">
        <f>VLOOKUP(A:A,标准表!C:I,7,0)</f>
        <v>0</v>
      </c>
      <c r="I342">
        <f>VLOOKUP(A:A,标准表!C:J,8,0)</f>
        <v>0</v>
      </c>
      <c r="J342">
        <f>VLOOKUP($A:$A,标准表!C:G,5,0)</f>
        <v>3.6</v>
      </c>
      <c r="L342">
        <f>VLOOKUP(A:A,单位分配保留两位小数!B:I,8,0)</f>
        <v>6607.63</v>
      </c>
      <c r="M342">
        <f>_xlfn.IFNA(VLOOKUP(A:A,单位分配保留两位小数!B:J,9,0),0)</f>
        <v>0</v>
      </c>
      <c r="N342">
        <f>_xlfn.IFNA(VLOOKUP(A:A,单位分配保留两位小数!B:K,10,0),0)</f>
        <v>0</v>
      </c>
      <c r="O342">
        <f>ROUND(_xlfn.IFNA(VLOOKUP(A:A,单位分配保留两位小数!B:L,11,0),0),2)</f>
        <v>59.83</v>
      </c>
      <c r="Q342">
        <f t="shared" si="40"/>
        <v>6547.8</v>
      </c>
      <c r="R342">
        <f>_xlfn.IFNA(VLOOKUP(A342,'11月工资'!A:AU,47,0),0)+Q342</f>
        <v>105194.79000000001</v>
      </c>
      <c r="S342">
        <f>VLOOKUP(A:A,'11月工资'!A:AW,49,0)</f>
        <v>0</v>
      </c>
      <c r="T342">
        <f>VLOOKUP(A:A,'11月工资'!A:AZ,52,0)</f>
        <v>0</v>
      </c>
      <c r="U342">
        <f>VLOOKUP(A:A,'11月工资'!A:BA,53,0)</f>
        <v>0</v>
      </c>
      <c r="V342">
        <f>VLOOKUP(A:A,'11月工资'!A:AX,50,0)</f>
        <v>0</v>
      </c>
      <c r="W342">
        <f>VLOOKUP(A:A,'11月工资'!A:AY,51,0)</f>
        <v>0</v>
      </c>
      <c r="X342">
        <f>VLOOKUP(A:A,'11月工资'!A:AV,48,0)</f>
        <v>55000</v>
      </c>
      <c r="Y342">
        <f>VLOOKUP(A:A,'11月工资'!A:BB,54,0)</f>
        <v>21272.7</v>
      </c>
      <c r="Z342" s="12">
        <f>ROUND(5*MAX(0,(R342-S342-T342-U342-V342-W342-X342-Y342)*{0.6;2;4;5;6;7;9}%-{0;504;3384;6384;10584;17184;36384}),2)</f>
        <v>867.66</v>
      </c>
      <c r="AB342" s="78">
        <f>VLOOKUP(A:A,'11月工资'!A:BI,61,0)</f>
        <v>773.29</v>
      </c>
      <c r="AC342" s="6">
        <f t="shared" si="41"/>
        <v>94.37</v>
      </c>
      <c r="AD342">
        <f t="shared" si="42"/>
        <v>6453.43</v>
      </c>
      <c r="AE342">
        <f>VLOOKUP(A:A,'10月奖金'!A:AC,29,0)</f>
        <v>85.67</v>
      </c>
      <c r="AF342" s="6">
        <f t="shared" si="43"/>
        <v>8.7000000000000028</v>
      </c>
      <c r="AG342">
        <f>VLOOKUP(A:A,'10月奖金'!A:AD,30,0)</f>
        <v>5971.9</v>
      </c>
      <c r="AH342" s="6">
        <f t="shared" si="44"/>
        <v>481.53000000000065</v>
      </c>
      <c r="AI342">
        <f>VLOOKUP(A:A,单位分配保留两位小数!B:N,13,0)</f>
        <v>6547.8</v>
      </c>
      <c r="AJ342">
        <f t="shared" si="45"/>
        <v>0</v>
      </c>
      <c r="AK342">
        <f>_xlfn.IFNA(VLOOKUP(A:A,'11月工资'!A:AQ,43,0),0)</f>
        <v>0</v>
      </c>
      <c r="AL342">
        <f t="shared" si="46"/>
        <v>94.37</v>
      </c>
      <c r="AM342" s="6">
        <f t="shared" si="47"/>
        <v>28922.090000000007</v>
      </c>
    </row>
    <row r="343" spans="1:39" x14ac:dyDescent="0.2">
      <c r="A343" s="7">
        <v>9000566</v>
      </c>
      <c r="B343" t="str">
        <f>VLOOKUP(A343,标准表!C:D,2,0)</f>
        <v>林超</v>
      </c>
      <c r="C343" t="str">
        <f>VLOOKUP(A:A,标准表!C:M,11,0)</f>
        <v>热轧事业部</v>
      </c>
      <c r="D343" t="str">
        <f>VLOOKUP($A:$A,标准表!C:E,3,0)</f>
        <v>130202198511181819</v>
      </c>
      <c r="E343" t="str">
        <f>VLOOKUP(A:A,'11月工资'!A:D,4,0)</f>
        <v>6217000180023843729</v>
      </c>
      <c r="F343" t="str">
        <f>VLOOKUP(A:A,'11月工资'!A:F,6,0)</f>
        <v>生产操作人员</v>
      </c>
      <c r="G343">
        <f>VLOOKUP(A:A,标准表!C:H,6,0)</f>
        <v>0</v>
      </c>
      <c r="H343">
        <f>VLOOKUP(A:A,标准表!C:I,7,0)</f>
        <v>0</v>
      </c>
      <c r="I343">
        <f>VLOOKUP(A:A,标准表!C:J,8,0)</f>
        <v>0</v>
      </c>
      <c r="J343">
        <f>VLOOKUP($A:$A,标准表!C:G,5,0)</f>
        <v>1.65</v>
      </c>
      <c r="L343">
        <f>VLOOKUP(A:A,单位分配保留两位小数!B:I,8,0)</f>
        <v>2782.7</v>
      </c>
      <c r="M343">
        <f>_xlfn.IFNA(VLOOKUP(A:A,单位分配保留两位小数!B:J,9,0),0)</f>
        <v>0</v>
      </c>
      <c r="N343">
        <f>_xlfn.IFNA(VLOOKUP(A:A,单位分配保留两位小数!B:K,10,0),0)</f>
        <v>165.29</v>
      </c>
      <c r="O343">
        <f>ROUND(_xlfn.IFNA(VLOOKUP(A:A,单位分配保留两位小数!B:L,11,0),0),2)</f>
        <v>0</v>
      </c>
      <c r="Q343">
        <f t="shared" si="40"/>
        <v>2947.99</v>
      </c>
      <c r="R343">
        <f>_xlfn.IFNA(VLOOKUP(A343,'11月工资'!A:AU,47,0),0)+Q343</f>
        <v>61681.9</v>
      </c>
      <c r="S343">
        <f>VLOOKUP(A:A,'11月工资'!A:AW,49,0)</f>
        <v>0</v>
      </c>
      <c r="T343">
        <f>VLOOKUP(A:A,'11月工资'!A:AZ,52,0)</f>
        <v>11000</v>
      </c>
      <c r="U343">
        <f>VLOOKUP(A:A,'11月工资'!A:BA,53,0)</f>
        <v>0</v>
      </c>
      <c r="V343">
        <f>VLOOKUP(A:A,'11月工资'!A:AX,50,0)</f>
        <v>0</v>
      </c>
      <c r="W343">
        <f>VLOOKUP(A:A,'11月工资'!A:AY,51,0)</f>
        <v>0</v>
      </c>
      <c r="X343">
        <f>VLOOKUP(A:A,'11月工资'!A:AV,48,0)</f>
        <v>55000</v>
      </c>
      <c r="Y343">
        <f>VLOOKUP(A:A,'11月工资'!A:BB,54,0)</f>
        <v>9924.43</v>
      </c>
      <c r="Z343" s="12">
        <f>ROUND(5*MAX(0,(R343-S343-T343-U343-V343-W343-X343-Y343)*{0.6;2;4;5;6;7;9}%-{0;504;3384;6384;10584;17184;36384}),2)</f>
        <v>0</v>
      </c>
      <c r="AB343" s="78">
        <f>VLOOKUP(A:A,'11月工资'!A:BI,61,0)</f>
        <v>0</v>
      </c>
      <c r="AC343" s="6">
        <f t="shared" si="41"/>
        <v>0</v>
      </c>
      <c r="AD343">
        <f t="shared" si="42"/>
        <v>2947.99</v>
      </c>
      <c r="AE343">
        <f>VLOOKUP(A:A,'10月奖金'!A:AC,29,0)</f>
        <v>0</v>
      </c>
      <c r="AF343" s="6">
        <f t="shared" si="43"/>
        <v>0</v>
      </c>
      <c r="AG343">
        <f>VLOOKUP(A:A,'10月奖金'!A:AD,30,0)</f>
        <v>2717.41</v>
      </c>
      <c r="AH343" s="6">
        <f t="shared" si="44"/>
        <v>230.57999999999993</v>
      </c>
      <c r="AI343">
        <f>VLOOKUP(A:A,单位分配保留两位小数!B:N,13,0)</f>
        <v>2947.99</v>
      </c>
      <c r="AJ343">
        <f t="shared" si="45"/>
        <v>0</v>
      </c>
      <c r="AK343">
        <f>_xlfn.IFNA(VLOOKUP(A:A,'11月工资'!A:AQ,43,0),0)</f>
        <v>0</v>
      </c>
      <c r="AL343">
        <f t="shared" si="46"/>
        <v>0</v>
      </c>
      <c r="AM343" s="6">
        <f t="shared" si="47"/>
        <v>-14242.529999999999</v>
      </c>
    </row>
    <row r="344" spans="1:39" x14ac:dyDescent="0.2">
      <c r="A344" s="7">
        <v>9000567</v>
      </c>
      <c r="B344" t="str">
        <f>VLOOKUP(A344,标准表!C:D,2,0)</f>
        <v>贾宏朝</v>
      </c>
      <c r="C344" t="str">
        <f>VLOOKUP(A:A,标准表!C:M,11,0)</f>
        <v>热轧事业部</v>
      </c>
      <c r="D344" t="str">
        <f>VLOOKUP($A:$A,标准表!C:E,3,0)</f>
        <v>130225198711173711</v>
      </c>
      <c r="E344" t="str">
        <f>VLOOKUP(A:A,'11月工资'!A:D,4,0)</f>
        <v>6217000180022982809</v>
      </c>
      <c r="F344" t="str">
        <f>VLOOKUP(A:A,'11月工资'!A:F,6,0)</f>
        <v>生产操作人员</v>
      </c>
      <c r="G344">
        <f>VLOOKUP(A:A,标准表!C:H,6,0)</f>
        <v>0</v>
      </c>
      <c r="H344">
        <f>VLOOKUP(A:A,标准表!C:I,7,0)</f>
        <v>0</v>
      </c>
      <c r="I344">
        <f>VLOOKUP(A:A,标准表!C:J,8,0)</f>
        <v>0</v>
      </c>
      <c r="J344">
        <f>VLOOKUP($A:$A,标准表!C:G,5,0)</f>
        <v>2.15</v>
      </c>
      <c r="L344">
        <f>VLOOKUP(A:A,单位分配保留两位小数!B:I,8,0)</f>
        <v>3602.52</v>
      </c>
      <c r="M344">
        <f>_xlfn.IFNA(VLOOKUP(A:A,单位分配保留两位小数!B:J,9,0),0)</f>
        <v>0</v>
      </c>
      <c r="N344">
        <f>_xlfn.IFNA(VLOOKUP(A:A,单位分配保留两位小数!B:K,10,0),0)</f>
        <v>0</v>
      </c>
      <c r="O344">
        <f>ROUND(_xlfn.IFNA(VLOOKUP(A:A,单位分配保留两位小数!B:L,11,0),0),2)</f>
        <v>0</v>
      </c>
      <c r="Q344">
        <f t="shared" si="40"/>
        <v>3602.52</v>
      </c>
      <c r="R344">
        <f>_xlfn.IFNA(VLOOKUP(A344,'11月工资'!A:AU,47,0),0)+Q344</f>
        <v>89668.61</v>
      </c>
      <c r="S344">
        <f>VLOOKUP(A:A,'11月工资'!A:AW,49,0)</f>
        <v>0</v>
      </c>
      <c r="T344">
        <f>VLOOKUP(A:A,'11月工资'!A:AZ,52,0)</f>
        <v>0</v>
      </c>
      <c r="U344">
        <f>VLOOKUP(A:A,'11月工资'!A:BA,53,0)</f>
        <v>0</v>
      </c>
      <c r="V344">
        <f>VLOOKUP(A:A,'11月工资'!A:AX,50,0)</f>
        <v>0</v>
      </c>
      <c r="W344">
        <f>VLOOKUP(A:A,'11月工资'!A:AY,51,0)</f>
        <v>0</v>
      </c>
      <c r="X344">
        <f>VLOOKUP(A:A,'11月工资'!A:AV,48,0)</f>
        <v>55000</v>
      </c>
      <c r="Y344">
        <f>VLOOKUP(A:A,'11月工资'!A:BB,54,0)</f>
        <v>11014.7</v>
      </c>
      <c r="Z344" s="12">
        <f>ROUND(5*MAX(0,(R344-S344-T344-U344-V344-W344-X344-Y344)*{0.6;2;4;5;6;7;9}%-{0;504;3384;6384;10584;17184;36384}),2)</f>
        <v>709.62</v>
      </c>
      <c r="AB344" s="78">
        <f>VLOOKUP(A:A,'11月工资'!A:BI,61,0)</f>
        <v>648.69000000000005</v>
      </c>
      <c r="AC344" s="6">
        <f t="shared" si="41"/>
        <v>60.93</v>
      </c>
      <c r="AD344">
        <f t="shared" si="42"/>
        <v>3541.59</v>
      </c>
      <c r="AE344">
        <f>VLOOKUP(A:A,'10月奖金'!A:AC,29,0)</f>
        <v>42.75</v>
      </c>
      <c r="AF344" s="6">
        <f t="shared" si="43"/>
        <v>18.18</v>
      </c>
      <c r="AG344">
        <f>VLOOKUP(A:A,'10月奖金'!A:AD,30,0)</f>
        <v>3648.74</v>
      </c>
      <c r="AH344" s="6">
        <f t="shared" si="44"/>
        <v>-107.14999999999964</v>
      </c>
      <c r="AI344">
        <f>VLOOKUP(A:A,单位分配保留两位小数!B:N,13,0)</f>
        <v>3602.52</v>
      </c>
      <c r="AJ344">
        <f t="shared" si="45"/>
        <v>0</v>
      </c>
      <c r="AK344">
        <f>_xlfn.IFNA(VLOOKUP(A:A,'11月工资'!A:AQ,43,0),0)</f>
        <v>0</v>
      </c>
      <c r="AL344">
        <f t="shared" si="46"/>
        <v>60.93</v>
      </c>
      <c r="AM344" s="6">
        <f t="shared" si="47"/>
        <v>23653.91</v>
      </c>
    </row>
    <row r="345" spans="1:39" x14ac:dyDescent="0.2">
      <c r="A345" s="7">
        <v>9000568</v>
      </c>
      <c r="B345" t="str">
        <f>VLOOKUP(A345,标准表!C:D,2,0)</f>
        <v>李鹏飞</v>
      </c>
      <c r="C345" t="str">
        <f>VLOOKUP(A:A,标准表!C:M,11,0)</f>
        <v>设备管理部</v>
      </c>
      <c r="D345" t="str">
        <f>VLOOKUP($A:$A,标准表!C:E,3,0)</f>
        <v>130105196812120950</v>
      </c>
      <c r="E345" t="str">
        <f>VLOOKUP(A:A,'11月工资'!A:D,4,0)</f>
        <v>6217000180022974350</v>
      </c>
      <c r="F345" t="str">
        <f>VLOOKUP(A:A,'11月工资'!A:F,6,0)</f>
        <v>专业技术人员</v>
      </c>
      <c r="G345">
        <f>VLOOKUP(A:A,标准表!C:H,6,0)</f>
        <v>0</v>
      </c>
      <c r="H345">
        <f>VLOOKUP(A:A,标准表!C:I,7,0)</f>
        <v>0</v>
      </c>
      <c r="I345">
        <f>VLOOKUP(A:A,标准表!C:J,8,0)</f>
        <v>0</v>
      </c>
      <c r="J345">
        <f>VLOOKUP($A:$A,标准表!C:G,5,0)</f>
        <v>3.6</v>
      </c>
      <c r="L345">
        <f>VLOOKUP(A:A,单位分配保留两位小数!B:I,8,0)</f>
        <v>6023.76</v>
      </c>
      <c r="M345">
        <f>_xlfn.IFNA(VLOOKUP(A:A,单位分配保留两位小数!B:J,9,0),0)</f>
        <v>0</v>
      </c>
      <c r="N345">
        <f>_xlfn.IFNA(VLOOKUP(A:A,单位分配保留两位小数!B:K,10,0),0)</f>
        <v>0</v>
      </c>
      <c r="O345">
        <f>ROUND(_xlfn.IFNA(VLOOKUP(A:A,单位分配保留两位小数!B:L,11,0),0),2)</f>
        <v>0</v>
      </c>
      <c r="Q345">
        <f t="shared" si="40"/>
        <v>6023.76</v>
      </c>
      <c r="R345">
        <f>_xlfn.IFNA(VLOOKUP(A345,'11月工资'!A:AU,47,0),0)+Q345</f>
        <v>108724.95</v>
      </c>
      <c r="S345">
        <f>VLOOKUP(A:A,'11月工资'!A:AW,49,0)</f>
        <v>5500</v>
      </c>
      <c r="T345">
        <f>VLOOKUP(A:A,'11月工资'!A:AZ,52,0)</f>
        <v>0</v>
      </c>
      <c r="U345">
        <f>VLOOKUP(A:A,'11月工资'!A:BA,53,0)</f>
        <v>0</v>
      </c>
      <c r="V345">
        <f>VLOOKUP(A:A,'11月工资'!A:AX,50,0)</f>
        <v>11000</v>
      </c>
      <c r="W345">
        <f>VLOOKUP(A:A,'11月工资'!A:AY,51,0)</f>
        <v>0</v>
      </c>
      <c r="X345">
        <f>VLOOKUP(A:A,'11月工资'!A:AV,48,0)</f>
        <v>55000</v>
      </c>
      <c r="Y345">
        <f>VLOOKUP(A:A,'11月工资'!A:BB,54,0)</f>
        <v>18258.22</v>
      </c>
      <c r="Z345" s="12">
        <f>ROUND(5*MAX(0,(R345-S345-T345-U345-V345-W345-X345-Y345)*{0.6;2;4;5;6;7;9}%-{0;504;3384;6384;10584;17184;36384}),2)</f>
        <v>569</v>
      </c>
      <c r="AB345" s="78">
        <f>VLOOKUP(A:A,'11月工资'!A:BI,61,0)</f>
        <v>509.57</v>
      </c>
      <c r="AC345" s="6">
        <f t="shared" si="41"/>
        <v>59.43</v>
      </c>
      <c r="AD345">
        <f t="shared" si="42"/>
        <v>5964.33</v>
      </c>
      <c r="AE345">
        <f>VLOOKUP(A:A,'10月奖金'!A:AC,29,0)</f>
        <v>47.57</v>
      </c>
      <c r="AF345" s="6">
        <f t="shared" si="43"/>
        <v>11.86</v>
      </c>
      <c r="AG345">
        <f>VLOOKUP(A:A,'10月奖金'!A:AD,30,0)</f>
        <v>5958.63</v>
      </c>
      <c r="AH345" s="6">
        <f t="shared" si="44"/>
        <v>5.6999999999998181</v>
      </c>
      <c r="AI345">
        <f>VLOOKUP(A:A,单位分配保留两位小数!B:N,13,0)</f>
        <v>6023.76</v>
      </c>
      <c r="AJ345">
        <f t="shared" si="45"/>
        <v>0</v>
      </c>
      <c r="AK345">
        <f>_xlfn.IFNA(VLOOKUP(A:A,'11月工资'!A:AQ,43,0),0)</f>
        <v>0</v>
      </c>
      <c r="AL345">
        <f t="shared" si="46"/>
        <v>59.43</v>
      </c>
      <c r="AM345" s="6">
        <f t="shared" si="47"/>
        <v>18966.729999999996</v>
      </c>
    </row>
    <row r="346" spans="1:39" x14ac:dyDescent="0.2">
      <c r="A346" s="7">
        <v>9000569</v>
      </c>
      <c r="B346" t="str">
        <f>VLOOKUP(A346,标准表!C:D,2,0)</f>
        <v>刘志恒</v>
      </c>
      <c r="C346" t="str">
        <f>VLOOKUP(A:A,标准表!C:M,11,0)</f>
        <v>冷轧事业部</v>
      </c>
      <c r="D346" t="str">
        <f>VLOOKUP($A:$A,标准表!C:E,3,0)</f>
        <v>130126198410053012</v>
      </c>
      <c r="E346" t="str">
        <f>VLOOKUP(A:A,'11月工资'!A:D,4,0)</f>
        <v>6217000180024751947</v>
      </c>
      <c r="F346" t="str">
        <f>VLOOKUP(A:A,'11月工资'!A:F,6,0)</f>
        <v>专业技术人员</v>
      </c>
      <c r="G346">
        <f>VLOOKUP(A:A,标准表!C:H,6,0)</f>
        <v>0</v>
      </c>
      <c r="H346">
        <f>VLOOKUP(A:A,标准表!C:I,7,0)</f>
        <v>0</v>
      </c>
      <c r="I346">
        <f>VLOOKUP(A:A,标准表!C:J,8,0)</f>
        <v>0</v>
      </c>
      <c r="J346">
        <f>VLOOKUP($A:$A,标准表!C:G,5,0)</f>
        <v>3.05</v>
      </c>
      <c r="L346">
        <f>VLOOKUP(A:A,单位分配保留两位小数!B:I,8,0)</f>
        <v>5174.7</v>
      </c>
      <c r="M346">
        <f>_xlfn.IFNA(VLOOKUP(A:A,单位分配保留两位小数!B:J,9,0),0)</f>
        <v>0</v>
      </c>
      <c r="N346">
        <f>_xlfn.IFNA(VLOOKUP(A:A,单位分配保留两位小数!B:K,10,0),0)</f>
        <v>0</v>
      </c>
      <c r="O346">
        <f>ROUND(_xlfn.IFNA(VLOOKUP(A:A,单位分配保留两位小数!B:L,11,0),0),2)</f>
        <v>0</v>
      </c>
      <c r="Q346">
        <f t="shared" si="40"/>
        <v>5174.7</v>
      </c>
      <c r="R346">
        <f>_xlfn.IFNA(VLOOKUP(A346,'11月工资'!A:AU,47,0),0)+Q346</f>
        <v>91188.37</v>
      </c>
      <c r="S346">
        <f>VLOOKUP(A:A,'11月工资'!A:AW,49,0)</f>
        <v>11000</v>
      </c>
      <c r="T346">
        <f>VLOOKUP(A:A,'11月工资'!A:AZ,52,0)</f>
        <v>5500</v>
      </c>
      <c r="U346">
        <f>VLOOKUP(A:A,'11月工资'!A:BA,53,0)</f>
        <v>0</v>
      </c>
      <c r="V346">
        <f>VLOOKUP(A:A,'11月工资'!A:AX,50,0)</f>
        <v>0</v>
      </c>
      <c r="W346">
        <f>VLOOKUP(A:A,'11月工资'!A:AY,51,0)</f>
        <v>0</v>
      </c>
      <c r="X346">
        <f>VLOOKUP(A:A,'11月工资'!A:AV,48,0)</f>
        <v>55000</v>
      </c>
      <c r="Y346">
        <f>VLOOKUP(A:A,'11月工资'!A:BB,54,0)</f>
        <v>12524.23</v>
      </c>
      <c r="Z346" s="12">
        <f>ROUND(5*MAX(0,(R346-S346-T346-U346-V346-W346-X346-Y346)*{0.6;2;4;5;6;7;9}%-{0;504;3384;6384;10584;17184;36384}),2)</f>
        <v>214.92</v>
      </c>
      <c r="AB346" s="78">
        <f>VLOOKUP(A:A,'11月工资'!A:BI,61,0)</f>
        <v>197.55</v>
      </c>
      <c r="AC346" s="6">
        <f t="shared" si="41"/>
        <v>17.37</v>
      </c>
      <c r="AD346">
        <f t="shared" si="42"/>
        <v>5157.33</v>
      </c>
      <c r="AE346">
        <f>VLOOKUP(A:A,'10月奖金'!A:AC,29,0)</f>
        <v>6.91</v>
      </c>
      <c r="AF346" s="6">
        <f t="shared" si="43"/>
        <v>10.46</v>
      </c>
      <c r="AG346">
        <f>VLOOKUP(A:A,'10月奖金'!A:AD,30,0)</f>
        <v>5178.0899999999983</v>
      </c>
      <c r="AH346" s="6">
        <f t="shared" si="44"/>
        <v>-20.759999999998399</v>
      </c>
      <c r="AI346">
        <f>VLOOKUP(A:A,单位分配保留两位小数!B:N,13,0)</f>
        <v>5174.7</v>
      </c>
      <c r="AJ346">
        <f t="shared" si="45"/>
        <v>0</v>
      </c>
      <c r="AK346">
        <f>_xlfn.IFNA(VLOOKUP(A:A,'11月工资'!A:AQ,43,0),0)</f>
        <v>0</v>
      </c>
      <c r="AL346">
        <f t="shared" si="46"/>
        <v>17.37</v>
      </c>
      <c r="AM346" s="6">
        <f t="shared" si="47"/>
        <v>7164.1399999999958</v>
      </c>
    </row>
    <row r="347" spans="1:39" x14ac:dyDescent="0.2">
      <c r="A347" s="7">
        <v>9000570</v>
      </c>
      <c r="B347" t="str">
        <f>VLOOKUP(A347,标准表!C:D,2,0)</f>
        <v>焦泽龙</v>
      </c>
      <c r="C347" t="str">
        <f>VLOOKUP(A:A,标准表!C:M,11,0)</f>
        <v>工程管理部</v>
      </c>
      <c r="D347" t="str">
        <f>VLOOKUP($A:$A,标准表!C:E,3,0)</f>
        <v>130203198903250314</v>
      </c>
      <c r="E347" t="str">
        <f>VLOOKUP(A:A,'11月工资'!A:D,4,0)</f>
        <v>6217000180022945673</v>
      </c>
      <c r="F347" t="str">
        <f>VLOOKUP(A:A,'11月工资'!A:F,6,0)</f>
        <v>专业技术人员</v>
      </c>
      <c r="G347">
        <f>VLOOKUP(A:A,标准表!C:H,6,0)</f>
        <v>0</v>
      </c>
      <c r="H347">
        <f>VLOOKUP(A:A,标准表!C:I,7,0)</f>
        <v>0</v>
      </c>
      <c r="I347">
        <f>VLOOKUP(A:A,标准表!C:J,8,0)</f>
        <v>0</v>
      </c>
      <c r="J347">
        <f>VLOOKUP($A:$A,标准表!C:G,5,0)</f>
        <v>2.15</v>
      </c>
      <c r="L347">
        <f>VLOOKUP(A:A,单位分配保留两位小数!B:I,8,0)</f>
        <v>3636.18</v>
      </c>
      <c r="M347">
        <f>_xlfn.IFNA(VLOOKUP(A:A,单位分配保留两位小数!B:J,9,0),0)</f>
        <v>0</v>
      </c>
      <c r="N347">
        <f>_xlfn.IFNA(VLOOKUP(A:A,单位分配保留两位小数!B:K,10,0),0)</f>
        <v>0</v>
      </c>
      <c r="O347">
        <f>ROUND(_xlfn.IFNA(VLOOKUP(A:A,单位分配保留两位小数!B:L,11,0),0),2)</f>
        <v>0</v>
      </c>
      <c r="Q347">
        <f t="shared" si="40"/>
        <v>3636.18</v>
      </c>
      <c r="R347">
        <f>_xlfn.IFNA(VLOOKUP(A347,'11月工资'!A:AU,47,0),0)+Q347</f>
        <v>72328.87</v>
      </c>
      <c r="S347">
        <f>VLOOKUP(A:A,'11月工资'!A:AW,49,0)</f>
        <v>0</v>
      </c>
      <c r="T347">
        <f>VLOOKUP(A:A,'11月工资'!A:AZ,52,0)</f>
        <v>0</v>
      </c>
      <c r="U347">
        <f>VLOOKUP(A:A,'11月工资'!A:BA,53,0)</f>
        <v>0</v>
      </c>
      <c r="V347">
        <f>VLOOKUP(A:A,'11月工资'!A:AX,50,0)</f>
        <v>0</v>
      </c>
      <c r="W347">
        <f>VLOOKUP(A:A,'11月工资'!A:AY,51,0)</f>
        <v>0</v>
      </c>
      <c r="X347">
        <f>VLOOKUP(A:A,'11月工资'!A:AV,48,0)</f>
        <v>55000</v>
      </c>
      <c r="Y347">
        <f>VLOOKUP(A:A,'11月工资'!A:BB,54,0)</f>
        <v>8931.0199999999986</v>
      </c>
      <c r="Z347" s="12">
        <f>ROUND(5*MAX(0,(R347-S347-T347-U347-V347-W347-X347-Y347)*{0.6;2;4;5;6;7;9}%-{0;504;3384;6384;10584;17184;36384}),2)</f>
        <v>251.94</v>
      </c>
      <c r="AB347" s="78">
        <f>VLOOKUP(A:A,'11月工资'!A:BI,61,0)</f>
        <v>217.59</v>
      </c>
      <c r="AC347" s="6">
        <f t="shared" si="41"/>
        <v>34.35</v>
      </c>
      <c r="AD347">
        <f t="shared" si="42"/>
        <v>3601.83</v>
      </c>
      <c r="AE347">
        <f>VLOOKUP(A:A,'10月奖金'!A:AC,29,0)</f>
        <v>7.75</v>
      </c>
      <c r="AF347" s="6">
        <f t="shared" si="43"/>
        <v>26.6</v>
      </c>
      <c r="AG347">
        <f>VLOOKUP(A:A,'10月奖金'!A:AD,30,0)</f>
        <v>3630.07</v>
      </c>
      <c r="AH347" s="6">
        <f t="shared" si="44"/>
        <v>-28.240000000000236</v>
      </c>
      <c r="AI347">
        <f>VLOOKUP(A:A,单位分配保留两位小数!B:N,13,0)</f>
        <v>3636.18</v>
      </c>
      <c r="AJ347">
        <f t="shared" si="45"/>
        <v>0</v>
      </c>
      <c r="AK347">
        <f>_xlfn.IFNA(VLOOKUP(A:A,'11月工资'!A:AQ,43,0),0)</f>
        <v>0</v>
      </c>
      <c r="AL347">
        <f t="shared" si="46"/>
        <v>34.35</v>
      </c>
      <c r="AM347" s="6">
        <f t="shared" si="47"/>
        <v>8397.8499999999967</v>
      </c>
    </row>
    <row r="348" spans="1:39" x14ac:dyDescent="0.2">
      <c r="A348" s="7">
        <v>9000571</v>
      </c>
      <c r="B348" t="str">
        <f>VLOOKUP(A348,标准表!C:D,2,0)</f>
        <v>李魁猛</v>
      </c>
      <c r="C348" t="str">
        <f>VLOOKUP(A:A,标准表!C:M,11,0)</f>
        <v>制造部</v>
      </c>
      <c r="D348" t="str">
        <f>VLOOKUP($A:$A,标准表!C:E,3,0)</f>
        <v>130223197001123237</v>
      </c>
      <c r="E348" t="str">
        <f>VLOOKUP(A:A,'11月工资'!A:D,4,0)</f>
        <v>6217000180022576429</v>
      </c>
      <c r="F348" t="str">
        <f>VLOOKUP(A:A,'11月工资'!A:F,6,0)</f>
        <v>经营管理-其他</v>
      </c>
      <c r="G348">
        <f>VLOOKUP(A:A,标准表!C:H,6,0)</f>
        <v>0</v>
      </c>
      <c r="H348">
        <f>VLOOKUP(A:A,标准表!C:I,7,0)</f>
        <v>0</v>
      </c>
      <c r="I348">
        <f>VLOOKUP(A:A,标准表!C:J,8,0)</f>
        <v>0</v>
      </c>
      <c r="J348">
        <f>VLOOKUP($A:$A,标准表!C:G,5,0)</f>
        <v>4.5</v>
      </c>
      <c r="L348">
        <f>VLOOKUP(A:A,单位分配保留两位小数!B:I,8,0)</f>
        <v>7532.24</v>
      </c>
      <c r="M348">
        <f>_xlfn.IFNA(VLOOKUP(A:A,单位分配保留两位小数!B:J,9,0),0)</f>
        <v>0</v>
      </c>
      <c r="N348">
        <f>_xlfn.IFNA(VLOOKUP(A:A,单位分配保留两位小数!B:K,10,0),0)</f>
        <v>0</v>
      </c>
      <c r="O348">
        <f>ROUND(_xlfn.IFNA(VLOOKUP(A:A,单位分配保留两位小数!B:L,11,0),0),2)</f>
        <v>0</v>
      </c>
      <c r="Q348">
        <f t="shared" si="40"/>
        <v>7532.24</v>
      </c>
      <c r="R348">
        <f>_xlfn.IFNA(VLOOKUP(A348,'11月工资'!A:AU,47,0),0)+Q348</f>
        <v>124596.40000000001</v>
      </c>
      <c r="S348">
        <f>VLOOKUP(A:A,'11月工资'!A:AW,49,0)</f>
        <v>11000</v>
      </c>
      <c r="T348">
        <f>VLOOKUP(A:A,'11月工资'!A:AZ,52,0)</f>
        <v>0</v>
      </c>
      <c r="U348">
        <f>VLOOKUP(A:A,'11月工资'!A:BA,53,0)</f>
        <v>0</v>
      </c>
      <c r="V348">
        <f>VLOOKUP(A:A,'11月工资'!A:AX,50,0)</f>
        <v>11000</v>
      </c>
      <c r="W348">
        <f>VLOOKUP(A:A,'11月工资'!A:AY,51,0)</f>
        <v>0</v>
      </c>
      <c r="X348">
        <f>VLOOKUP(A:A,'11月工资'!A:AV,48,0)</f>
        <v>55000</v>
      </c>
      <c r="Y348">
        <f>VLOOKUP(A:A,'11月工资'!A:BB,54,0)</f>
        <v>18940.55</v>
      </c>
      <c r="Z348" s="12">
        <f>ROUND(5*MAX(0,(R348-S348-T348-U348-V348-W348-X348-Y348)*{0.6;2;4;5;6;7;9}%-{0;504;3384;6384;10584;17184;36384}),2)</f>
        <v>859.68</v>
      </c>
      <c r="AB348" s="78">
        <f>VLOOKUP(A:A,'11月工资'!A:BI,61,0)</f>
        <v>789.17</v>
      </c>
      <c r="AC348" s="6">
        <f t="shared" si="41"/>
        <v>70.510000000000005</v>
      </c>
      <c r="AD348">
        <f t="shared" si="42"/>
        <v>7461.73</v>
      </c>
      <c r="AE348">
        <f>VLOOKUP(A:A,'10月奖金'!A:AC,29,0)</f>
        <v>56.66</v>
      </c>
      <c r="AF348" s="6">
        <f t="shared" si="43"/>
        <v>13.850000000000009</v>
      </c>
      <c r="AG348">
        <f>VLOOKUP(A:A,'10月奖金'!A:AD,30,0)</f>
        <v>7584.34</v>
      </c>
      <c r="AH348" s="6">
        <f t="shared" si="44"/>
        <v>-122.61000000000058</v>
      </c>
      <c r="AI348">
        <f>VLOOKUP(A:A,单位分配保留两位小数!B:N,13,0)</f>
        <v>7532.24</v>
      </c>
      <c r="AJ348">
        <f t="shared" si="45"/>
        <v>0</v>
      </c>
      <c r="AK348">
        <f>_xlfn.IFNA(VLOOKUP(A:A,'11月工资'!A:AQ,43,0),0)</f>
        <v>0</v>
      </c>
      <c r="AL348">
        <f t="shared" si="46"/>
        <v>70.510000000000005</v>
      </c>
      <c r="AM348" s="6">
        <f t="shared" si="47"/>
        <v>28655.850000000009</v>
      </c>
    </row>
    <row r="349" spans="1:39" x14ac:dyDescent="0.2">
      <c r="A349" s="7">
        <v>9000572</v>
      </c>
      <c r="B349" t="str">
        <f>VLOOKUP(A349,标准表!C:D,2,0)</f>
        <v>张洪建</v>
      </c>
      <c r="C349" t="str">
        <f>VLOOKUP(A:A,标准表!C:M,11,0)</f>
        <v>工程管理部</v>
      </c>
      <c r="D349" t="str">
        <f>VLOOKUP($A:$A,标准表!C:E,3,0)</f>
        <v>13022119720601121X</v>
      </c>
      <c r="E349" t="str">
        <f>VLOOKUP(A:A,'11月工资'!A:D,4,0)</f>
        <v>6217000180023873684</v>
      </c>
      <c r="F349" t="str">
        <f>VLOOKUP(A:A,'11月工资'!A:F,6,0)</f>
        <v>经营管理-其他</v>
      </c>
      <c r="G349">
        <f>VLOOKUP(A:A,标准表!C:H,6,0)</f>
        <v>0</v>
      </c>
      <c r="H349">
        <f>VLOOKUP(A:A,标准表!C:I,7,0)</f>
        <v>0</v>
      </c>
      <c r="I349">
        <f>VLOOKUP(A:A,标准表!C:J,8,0)</f>
        <v>0</v>
      </c>
      <c r="J349">
        <f>VLOOKUP($A:$A,标准表!C:G,5,0)</f>
        <v>4.5</v>
      </c>
      <c r="L349">
        <f>VLOOKUP(A:A,单位分配保留两位小数!B:I,8,0)</f>
        <v>7610.6</v>
      </c>
      <c r="M349">
        <f>_xlfn.IFNA(VLOOKUP(A:A,单位分配保留两位小数!B:J,9,0),0)</f>
        <v>0</v>
      </c>
      <c r="N349">
        <f>_xlfn.IFNA(VLOOKUP(A:A,单位分配保留两位小数!B:K,10,0),0)</f>
        <v>0</v>
      </c>
      <c r="O349">
        <f>ROUND(_xlfn.IFNA(VLOOKUP(A:A,单位分配保留两位小数!B:L,11,0),0),2)</f>
        <v>0</v>
      </c>
      <c r="Q349">
        <f t="shared" si="40"/>
        <v>7610.6</v>
      </c>
      <c r="R349">
        <f>_xlfn.IFNA(VLOOKUP(A349,'11月工资'!A:AU,47,0),0)+Q349</f>
        <v>127399.89</v>
      </c>
      <c r="S349">
        <f>VLOOKUP(A:A,'11月工资'!A:AW,49,0)</f>
        <v>11000</v>
      </c>
      <c r="T349">
        <f>VLOOKUP(A:A,'11月工资'!A:AZ,52,0)</f>
        <v>0</v>
      </c>
      <c r="U349">
        <f>VLOOKUP(A:A,'11月工资'!A:BA,53,0)</f>
        <v>0</v>
      </c>
      <c r="V349">
        <f>VLOOKUP(A:A,'11月工资'!A:AX,50,0)</f>
        <v>11000</v>
      </c>
      <c r="W349">
        <f>VLOOKUP(A:A,'11月工资'!A:AY,51,0)</f>
        <v>0</v>
      </c>
      <c r="X349">
        <f>VLOOKUP(A:A,'11月工资'!A:AV,48,0)</f>
        <v>55000</v>
      </c>
      <c r="Y349">
        <f>VLOOKUP(A:A,'11月工资'!A:BB,54,0)</f>
        <v>24699.52</v>
      </c>
      <c r="Z349" s="12">
        <f>ROUND(5*MAX(0,(R349-S349-T349-U349-V349-W349-X349-Y349)*{0.6;2;4;5;6;7;9}%-{0;504;3384;6384;10584;17184;36384}),2)</f>
        <v>771.01</v>
      </c>
      <c r="AB349" s="78">
        <f>VLOOKUP(A:A,'11月工资'!A:BI,61,0)</f>
        <v>698.05</v>
      </c>
      <c r="AC349" s="6">
        <f t="shared" si="41"/>
        <v>72.959999999999994</v>
      </c>
      <c r="AD349">
        <f t="shared" si="42"/>
        <v>7537.64</v>
      </c>
      <c r="AE349">
        <f>VLOOKUP(A:A,'10月奖金'!A:AC,29,0)</f>
        <v>87.76</v>
      </c>
      <c r="AF349" s="6">
        <f t="shared" si="43"/>
        <v>-14.800000000000011</v>
      </c>
      <c r="AG349">
        <f>VLOOKUP(A:A,'10月奖金'!A:AD,30,0)</f>
        <v>7526.29</v>
      </c>
      <c r="AH349" s="6">
        <f t="shared" si="44"/>
        <v>11.350000000000364</v>
      </c>
      <c r="AI349">
        <f>VLOOKUP(A:A,单位分配保留两位小数!B:N,13,0)</f>
        <v>7610.6</v>
      </c>
      <c r="AJ349">
        <f t="shared" si="45"/>
        <v>0</v>
      </c>
      <c r="AK349">
        <f>_xlfn.IFNA(VLOOKUP(A:A,'11月工资'!A:AQ,43,0),0)</f>
        <v>0</v>
      </c>
      <c r="AL349">
        <f t="shared" si="46"/>
        <v>72.959999999999994</v>
      </c>
      <c r="AM349" s="6">
        <f t="shared" si="47"/>
        <v>25700.37</v>
      </c>
    </row>
    <row r="350" spans="1:39" x14ac:dyDescent="0.2">
      <c r="A350" s="7">
        <v>9000573</v>
      </c>
      <c r="B350" t="str">
        <f>VLOOKUP(A350,标准表!C:D,2,0)</f>
        <v>陈士军</v>
      </c>
      <c r="C350" t="str">
        <f>VLOOKUP(A:A,标准表!C:M,11,0)</f>
        <v>动力部</v>
      </c>
      <c r="D350" t="str">
        <f>VLOOKUP($A:$A,标准表!C:E,3,0)</f>
        <v>132441197008080618</v>
      </c>
      <c r="E350" t="str">
        <f>VLOOKUP(A:A,'11月工资'!A:D,4,0)</f>
        <v>6217000180022187201</v>
      </c>
      <c r="F350" t="str">
        <f>VLOOKUP(A:A,'11月工资'!A:F,6,0)</f>
        <v>经营管理-其他</v>
      </c>
      <c r="G350">
        <f>VLOOKUP(A:A,标准表!C:H,6,0)</f>
        <v>0</v>
      </c>
      <c r="H350">
        <f>VLOOKUP(A:A,标准表!C:I,7,0)</f>
        <v>0</v>
      </c>
      <c r="I350">
        <f>VLOOKUP(A:A,标准表!C:J,8,0)</f>
        <v>0</v>
      </c>
      <c r="J350">
        <f>VLOOKUP($A:$A,标准表!C:G,5,0)</f>
        <v>4.5</v>
      </c>
      <c r="L350">
        <f>VLOOKUP(A:A,单位分配保留两位小数!B:I,8,0)</f>
        <v>7620.65</v>
      </c>
      <c r="M350">
        <f>_xlfn.IFNA(VLOOKUP(A:A,单位分配保留两位小数!B:J,9,0),0)</f>
        <v>0</v>
      </c>
      <c r="N350">
        <f>_xlfn.IFNA(VLOOKUP(A:A,单位分配保留两位小数!B:K,10,0),0)</f>
        <v>0</v>
      </c>
      <c r="O350">
        <f>ROUND(_xlfn.IFNA(VLOOKUP(A:A,单位分配保留两位小数!B:L,11,0),0),2)</f>
        <v>300</v>
      </c>
      <c r="Q350">
        <f t="shared" si="40"/>
        <v>7320.65</v>
      </c>
      <c r="R350">
        <f>_xlfn.IFNA(VLOOKUP(A350,'11月工资'!A:AU,47,0),0)+Q350</f>
        <v>124548.37999999999</v>
      </c>
      <c r="S350">
        <f>VLOOKUP(A:A,'11月工资'!A:AW,49,0)</f>
        <v>16000</v>
      </c>
      <c r="T350">
        <f>VLOOKUP(A:A,'11月工资'!A:AZ,52,0)</f>
        <v>0</v>
      </c>
      <c r="U350">
        <f>VLOOKUP(A:A,'11月工资'!A:BA,53,0)</f>
        <v>0</v>
      </c>
      <c r="V350">
        <f>VLOOKUP(A:A,'11月工资'!A:AX,50,0)</f>
        <v>0</v>
      </c>
      <c r="W350">
        <f>VLOOKUP(A:A,'11月工资'!A:AY,51,0)</f>
        <v>0</v>
      </c>
      <c r="X350">
        <f>VLOOKUP(A:A,'11月工资'!A:AV,48,0)</f>
        <v>55000</v>
      </c>
      <c r="Y350">
        <f>VLOOKUP(A:A,'11月工资'!A:BB,54,0)</f>
        <v>22119.13</v>
      </c>
      <c r="Z350" s="12">
        <f>ROUND(5*MAX(0,(R350-S350-T350-U350-V350-W350-X350-Y350)*{0.6;2;4;5;6;7;9}%-{0;504;3384;6384;10584;17184;36384}),2)</f>
        <v>942.88</v>
      </c>
      <c r="AB350" s="78">
        <f>VLOOKUP(A:A,'11月工资'!A:BI,61,0)</f>
        <v>881.25</v>
      </c>
      <c r="AC350" s="6">
        <f t="shared" si="41"/>
        <v>61.63</v>
      </c>
      <c r="AD350">
        <f t="shared" si="42"/>
        <v>7259.0199999999995</v>
      </c>
      <c r="AE350">
        <f>VLOOKUP(A:A,'10月奖金'!A:AC,29,0)</f>
        <v>66.92</v>
      </c>
      <c r="AF350" s="6">
        <f t="shared" si="43"/>
        <v>-5.2899999999999991</v>
      </c>
      <c r="AG350">
        <f>VLOOKUP(A:A,'10月奖金'!A:AD,30,0)</f>
        <v>7357.08</v>
      </c>
      <c r="AH350" s="6">
        <f t="shared" si="44"/>
        <v>-98.0600000000004</v>
      </c>
      <c r="AI350">
        <f>VLOOKUP(A:A,单位分配保留两位小数!B:N,13,0)</f>
        <v>7320.65</v>
      </c>
      <c r="AJ350">
        <f t="shared" si="45"/>
        <v>0</v>
      </c>
      <c r="AK350">
        <f>_xlfn.IFNA(VLOOKUP(A:A,'11月工资'!A:AQ,43,0),0)</f>
        <v>0</v>
      </c>
      <c r="AL350">
        <f t="shared" si="46"/>
        <v>61.63</v>
      </c>
      <c r="AM350" s="6">
        <f t="shared" si="47"/>
        <v>31429.249999999989</v>
      </c>
    </row>
    <row r="351" spans="1:39" x14ac:dyDescent="0.2">
      <c r="A351" s="7">
        <v>9000574</v>
      </c>
      <c r="B351" t="str">
        <f>VLOOKUP(A351,标准表!C:D,2,0)</f>
        <v>李旭军</v>
      </c>
      <c r="C351" t="str">
        <f>VLOOKUP(A:A,标准表!C:M,11,0)</f>
        <v>动力部</v>
      </c>
      <c r="D351" t="str">
        <f>VLOOKUP($A:$A,标准表!C:E,3,0)</f>
        <v>12010419720211631X</v>
      </c>
      <c r="E351" t="str">
        <f>VLOOKUP(A:A,'11月工资'!A:D,4,0)</f>
        <v>6217000180022184349</v>
      </c>
      <c r="F351" t="str">
        <f>VLOOKUP(A:A,'11月工资'!A:F,6,0)</f>
        <v>经营管理-其他</v>
      </c>
      <c r="G351">
        <f>VLOOKUP(A:A,标准表!C:H,6,0)</f>
        <v>0</v>
      </c>
      <c r="H351">
        <f>VLOOKUP(A:A,标准表!C:I,7,0)</f>
        <v>0</v>
      </c>
      <c r="I351">
        <f>VLOOKUP(A:A,标准表!C:J,8,0)</f>
        <v>0</v>
      </c>
      <c r="J351">
        <f>VLOOKUP($A:$A,标准表!C:G,5,0)</f>
        <v>3.6</v>
      </c>
      <c r="L351">
        <f>VLOOKUP(A:A,单位分配保留两位小数!B:I,8,0)</f>
        <v>6096.52</v>
      </c>
      <c r="M351">
        <f>_xlfn.IFNA(VLOOKUP(A:A,单位分配保留两位小数!B:J,9,0),0)</f>
        <v>0</v>
      </c>
      <c r="N351">
        <f>_xlfn.IFNA(VLOOKUP(A:A,单位分配保留两位小数!B:K,10,0),0)</f>
        <v>0</v>
      </c>
      <c r="O351">
        <f>ROUND(_xlfn.IFNA(VLOOKUP(A:A,单位分配保留两位小数!B:L,11,0),0),2)</f>
        <v>50</v>
      </c>
      <c r="Q351">
        <f t="shared" si="40"/>
        <v>6046.52</v>
      </c>
      <c r="R351">
        <f>_xlfn.IFNA(VLOOKUP(A351,'11月工资'!A:AU,47,0),0)+Q351</f>
        <v>107944.81</v>
      </c>
      <c r="S351">
        <f>VLOOKUP(A:A,'11月工资'!A:AW,49,0)</f>
        <v>0</v>
      </c>
      <c r="T351">
        <f>VLOOKUP(A:A,'11月工资'!A:AZ,52,0)</f>
        <v>0</v>
      </c>
      <c r="U351">
        <f>VLOOKUP(A:A,'11月工资'!A:BA,53,0)</f>
        <v>0</v>
      </c>
      <c r="V351">
        <f>VLOOKUP(A:A,'11月工资'!A:AX,50,0)</f>
        <v>0</v>
      </c>
      <c r="W351">
        <f>VLOOKUP(A:A,'11月工资'!A:AY,51,0)</f>
        <v>0</v>
      </c>
      <c r="X351">
        <f>VLOOKUP(A:A,'11月工资'!A:AV,48,0)</f>
        <v>55000</v>
      </c>
      <c r="Y351">
        <f>VLOOKUP(A:A,'11月工资'!A:BB,54,0)</f>
        <v>21400.07</v>
      </c>
      <c r="Z351" s="12">
        <f>ROUND(5*MAX(0,(R351-S351-T351-U351-V351-W351-X351-Y351)*{0.6;2;4;5;6;7;9}%-{0;504;3384;6384;10584;17184;36384}),2)</f>
        <v>946.34</v>
      </c>
      <c r="AB351" s="78">
        <f>VLOOKUP(A:A,'11月工资'!A:BI,61,0)</f>
        <v>867.34</v>
      </c>
      <c r="AC351" s="6">
        <f t="shared" si="41"/>
        <v>79</v>
      </c>
      <c r="AD351">
        <f t="shared" si="42"/>
        <v>5967.52</v>
      </c>
      <c r="AE351">
        <f>VLOOKUP(A:A,'10月奖金'!A:AC,29,0)</f>
        <v>72.599999999999994</v>
      </c>
      <c r="AF351" s="6">
        <f t="shared" si="43"/>
        <v>6.4000000000000057</v>
      </c>
      <c r="AG351">
        <f>VLOOKUP(A:A,'10月奖金'!A:AD,30,0)</f>
        <v>5872.73</v>
      </c>
      <c r="AH351" s="6">
        <f t="shared" si="44"/>
        <v>94.790000000000873</v>
      </c>
      <c r="AI351">
        <f>VLOOKUP(A:A,单位分配保留两位小数!B:N,13,0)</f>
        <v>6046.52</v>
      </c>
      <c r="AJ351">
        <f t="shared" si="45"/>
        <v>0</v>
      </c>
      <c r="AK351">
        <f>_xlfn.IFNA(VLOOKUP(A:A,'11月工资'!A:AQ,43,0),0)</f>
        <v>0</v>
      </c>
      <c r="AL351">
        <f t="shared" si="46"/>
        <v>79</v>
      </c>
      <c r="AM351" s="6">
        <f t="shared" si="47"/>
        <v>31544.739999999998</v>
      </c>
    </row>
    <row r="352" spans="1:39" x14ac:dyDescent="0.2">
      <c r="A352" s="7">
        <v>9000575</v>
      </c>
      <c r="B352" t="str">
        <f>VLOOKUP(A352,标准表!C:D,2,0)</f>
        <v>赵泽东</v>
      </c>
      <c r="C352" t="str">
        <f>VLOOKUP(A:A,标准表!C:M,11,0)</f>
        <v>动力部</v>
      </c>
      <c r="D352" t="str">
        <f>VLOOKUP($A:$A,标准表!C:E,3,0)</f>
        <v>130925198405106412</v>
      </c>
      <c r="E352" t="str">
        <f>VLOOKUP(A:A,'11月工资'!A:D,4,0)</f>
        <v>6217000180023873460</v>
      </c>
      <c r="F352" t="str">
        <f>VLOOKUP(A:A,'11月工资'!A:F,6,0)</f>
        <v>专业技术人员</v>
      </c>
      <c r="G352">
        <f>VLOOKUP(A:A,标准表!C:H,6,0)</f>
        <v>0</v>
      </c>
      <c r="H352">
        <f>VLOOKUP(A:A,标准表!C:I,7,0)</f>
        <v>0</v>
      </c>
      <c r="I352">
        <f>VLOOKUP(A:A,标准表!C:J,8,0)</f>
        <v>0</v>
      </c>
      <c r="J352">
        <f>VLOOKUP($A:$A,标准表!C:G,5,0)</f>
        <v>3.05</v>
      </c>
      <c r="L352">
        <f>VLOOKUP(A:A,单位分配保留两位小数!B:I,8,0)</f>
        <v>5237.3599999999997</v>
      </c>
      <c r="M352">
        <f>_xlfn.IFNA(VLOOKUP(A:A,单位分配保留两位小数!B:J,9,0),0)</f>
        <v>0</v>
      </c>
      <c r="N352">
        <f>_xlfn.IFNA(VLOOKUP(A:A,单位分配保留两位小数!B:K,10,0),0)</f>
        <v>0</v>
      </c>
      <c r="O352">
        <f>ROUND(_xlfn.IFNA(VLOOKUP(A:A,单位分配保留两位小数!B:L,11,0),0),2)</f>
        <v>0</v>
      </c>
      <c r="Q352">
        <f t="shared" si="40"/>
        <v>5237.3599999999997</v>
      </c>
      <c r="R352">
        <f>_xlfn.IFNA(VLOOKUP(A352,'11月工资'!A:AU,47,0),0)+Q352</f>
        <v>94994.14</v>
      </c>
      <c r="S352">
        <f>VLOOKUP(A:A,'11月工资'!A:AW,49,0)</f>
        <v>0</v>
      </c>
      <c r="T352">
        <f>VLOOKUP(A:A,'11月工资'!A:AZ,52,0)</f>
        <v>0</v>
      </c>
      <c r="U352">
        <f>VLOOKUP(A:A,'11月工资'!A:BA,53,0)</f>
        <v>0</v>
      </c>
      <c r="V352">
        <f>VLOOKUP(A:A,'11月工资'!A:AX,50,0)</f>
        <v>0</v>
      </c>
      <c r="W352">
        <f>VLOOKUP(A:A,'11月工资'!A:AY,51,0)</f>
        <v>0</v>
      </c>
      <c r="X352">
        <f>VLOOKUP(A:A,'11月工资'!A:AV,48,0)</f>
        <v>55000</v>
      </c>
      <c r="Y352">
        <f>VLOOKUP(A:A,'11月工资'!A:BB,54,0)</f>
        <v>12394.4</v>
      </c>
      <c r="Z352" s="12">
        <f>ROUND(5*MAX(0,(R352-S352-T352-U352-V352-W352-X352-Y352)*{0.6;2;4;5;6;7;9}%-{0;504;3384;6384;10584;17184;36384}),2)</f>
        <v>827.99</v>
      </c>
      <c r="AB352" s="78">
        <f>VLOOKUP(A:A,'11月工资'!A:BI,61,0)</f>
        <v>747.7</v>
      </c>
      <c r="AC352" s="6">
        <f t="shared" si="41"/>
        <v>80.290000000000006</v>
      </c>
      <c r="AD352">
        <f t="shared" si="42"/>
        <v>5157.07</v>
      </c>
      <c r="AE352">
        <f>VLOOKUP(A:A,'10月奖金'!A:AC,29,0)</f>
        <v>52.48</v>
      </c>
      <c r="AF352" s="6">
        <f t="shared" si="43"/>
        <v>27.810000000000009</v>
      </c>
      <c r="AG352">
        <f>VLOOKUP(A:A,'10月奖金'!A:AD,30,0)</f>
        <v>5153.3</v>
      </c>
      <c r="AH352" s="6">
        <f t="shared" si="44"/>
        <v>3.7699999999995271</v>
      </c>
      <c r="AI352">
        <f>VLOOKUP(A:A,单位分配保留两位小数!B:N,13,0)</f>
        <v>5237.3599999999997</v>
      </c>
      <c r="AJ352">
        <f t="shared" si="45"/>
        <v>0</v>
      </c>
      <c r="AK352">
        <f>_xlfn.IFNA(VLOOKUP(A:A,'11月工资'!A:AQ,43,0),0)</f>
        <v>0</v>
      </c>
      <c r="AL352">
        <f t="shared" si="46"/>
        <v>80.290000000000006</v>
      </c>
      <c r="AM352" s="6">
        <f t="shared" si="47"/>
        <v>27599.739999999998</v>
      </c>
    </row>
    <row r="353" spans="1:39" x14ac:dyDescent="0.2">
      <c r="A353" s="7">
        <v>9000576</v>
      </c>
      <c r="B353" t="str">
        <f>VLOOKUP(A353,标准表!C:D,2,0)</f>
        <v>冯沛晨</v>
      </c>
      <c r="C353" t="str">
        <f>VLOOKUP(A:A,标准表!C:M,11,0)</f>
        <v>制造部</v>
      </c>
      <c r="D353" t="str">
        <f>VLOOKUP($A:$A,标准表!C:E,3,0)</f>
        <v>13020319910108091X</v>
      </c>
      <c r="E353" t="str">
        <f>VLOOKUP(A:A,'11月工资'!A:D,4,0)</f>
        <v>6217000180032826715</v>
      </c>
      <c r="F353" t="str">
        <f>VLOOKUP(A:A,'11月工资'!A:F,6,0)</f>
        <v>专业技术人员</v>
      </c>
      <c r="G353">
        <f>VLOOKUP(A:A,标准表!C:H,6,0)</f>
        <v>0</v>
      </c>
      <c r="H353">
        <f>VLOOKUP(A:A,标准表!C:I,7,0)</f>
        <v>0</v>
      </c>
      <c r="I353">
        <f>VLOOKUP(A:A,标准表!C:J,8,0)</f>
        <v>0</v>
      </c>
      <c r="J353">
        <f>VLOOKUP($A:$A,标准表!C:G,5,0)</f>
        <v>2.15</v>
      </c>
      <c r="L353">
        <f>VLOOKUP(A:A,单位分配保留两位小数!B:I,8,0)</f>
        <v>3642.44</v>
      </c>
      <c r="M353">
        <f>_xlfn.IFNA(VLOOKUP(A:A,单位分配保留两位小数!B:J,9,0),0)</f>
        <v>0</v>
      </c>
      <c r="N353">
        <f>_xlfn.IFNA(VLOOKUP(A:A,单位分配保留两位小数!B:K,10,0),0)</f>
        <v>0</v>
      </c>
      <c r="O353">
        <f>ROUND(_xlfn.IFNA(VLOOKUP(A:A,单位分配保留两位小数!B:L,11,0),0),2)</f>
        <v>0</v>
      </c>
      <c r="Q353">
        <f t="shared" si="40"/>
        <v>3642.44</v>
      </c>
      <c r="R353">
        <f>_xlfn.IFNA(VLOOKUP(A353,'11月工资'!A:AU,47,0),0)+Q353</f>
        <v>75407.290000000008</v>
      </c>
      <c r="S353">
        <f>VLOOKUP(A:A,'11月工资'!A:AW,49,0)</f>
        <v>0</v>
      </c>
      <c r="T353">
        <f>VLOOKUP(A:A,'11月工资'!A:AZ,52,0)</f>
        <v>0</v>
      </c>
      <c r="U353">
        <f>VLOOKUP(A:A,'11月工资'!A:BA,53,0)</f>
        <v>0</v>
      </c>
      <c r="V353">
        <f>VLOOKUP(A:A,'11月工资'!A:AX,50,0)</f>
        <v>0</v>
      </c>
      <c r="W353">
        <f>VLOOKUP(A:A,'11月工资'!A:AY,51,0)</f>
        <v>0</v>
      </c>
      <c r="X353">
        <f>VLOOKUP(A:A,'11月工资'!A:AV,48,0)</f>
        <v>55000</v>
      </c>
      <c r="Y353">
        <f>VLOOKUP(A:A,'11月工资'!A:BB,54,0)</f>
        <v>9886.16</v>
      </c>
      <c r="Z353" s="12">
        <f>ROUND(5*MAX(0,(R353-S353-T353-U353-V353-W353-X353-Y353)*{0.6;2;4;5;6;7;9}%-{0;504;3384;6384;10584;17184;36384}),2)</f>
        <v>315.63</v>
      </c>
      <c r="AB353" s="78">
        <f>VLOOKUP(A:A,'11月工资'!A:BI,61,0)</f>
        <v>291.70999999999998</v>
      </c>
      <c r="AC353" s="6">
        <f t="shared" si="41"/>
        <v>23.92</v>
      </c>
      <c r="AD353">
        <f t="shared" si="42"/>
        <v>3618.52</v>
      </c>
      <c r="AE353">
        <f>VLOOKUP(A:A,'10月奖金'!A:AC,29,0)</f>
        <v>7.39</v>
      </c>
      <c r="AF353" s="6">
        <f t="shared" si="43"/>
        <v>16.53</v>
      </c>
      <c r="AG353">
        <f>VLOOKUP(A:A,'10月奖金'!A:AD,30,0)</f>
        <v>3643.31</v>
      </c>
      <c r="AH353" s="6">
        <f t="shared" si="44"/>
        <v>-24.789999999999964</v>
      </c>
      <c r="AI353">
        <f>VLOOKUP(A:A,单位分配保留两位小数!B:N,13,0)</f>
        <v>3642.44</v>
      </c>
      <c r="AJ353">
        <f t="shared" si="45"/>
        <v>0</v>
      </c>
      <c r="AK353">
        <f>_xlfn.IFNA(VLOOKUP(A:A,'11月工资'!A:AQ,43,0),0)</f>
        <v>0</v>
      </c>
      <c r="AL353">
        <f t="shared" si="46"/>
        <v>23.92</v>
      </c>
      <c r="AM353" s="6">
        <f t="shared" si="47"/>
        <v>10521.130000000008</v>
      </c>
    </row>
    <row r="354" spans="1:39" x14ac:dyDescent="0.2">
      <c r="A354" s="7">
        <v>9000577</v>
      </c>
      <c r="B354" t="str">
        <f>VLOOKUP(A354,标准表!C:D,2,0)</f>
        <v>田伟</v>
      </c>
      <c r="C354" t="str">
        <f>VLOOKUP(A:A,标准表!C:M,11,0)</f>
        <v>制造部</v>
      </c>
      <c r="D354" t="str">
        <f>VLOOKUP($A:$A,标准表!C:E,3,0)</f>
        <v>130625198408082018</v>
      </c>
      <c r="E354" t="str">
        <f>VLOOKUP(A:A,'11月工资'!A:D,4,0)</f>
        <v>6217000180023880176</v>
      </c>
      <c r="F354" t="str">
        <f>VLOOKUP(A:A,'11月工资'!A:F,6,0)</f>
        <v>经营管理-其他</v>
      </c>
      <c r="G354">
        <f>VLOOKUP(A:A,标准表!C:H,6,0)</f>
        <v>0</v>
      </c>
      <c r="H354">
        <f>VLOOKUP(A:A,标准表!C:I,7,0)</f>
        <v>0</v>
      </c>
      <c r="I354">
        <f>VLOOKUP(A:A,标准表!C:J,8,0)</f>
        <v>0</v>
      </c>
      <c r="J354">
        <f>VLOOKUP($A:$A,标准表!C:G,5,0)</f>
        <v>3.6</v>
      </c>
      <c r="L354">
        <f>VLOOKUP(A:A,单位分配保留两位小数!B:I,8,0)</f>
        <v>6098.98</v>
      </c>
      <c r="M354">
        <f>_xlfn.IFNA(VLOOKUP(A:A,单位分配保留两位小数!B:J,9,0),0)</f>
        <v>0</v>
      </c>
      <c r="N354">
        <f>_xlfn.IFNA(VLOOKUP(A:A,单位分配保留两位小数!B:K,10,0),0)</f>
        <v>0</v>
      </c>
      <c r="O354">
        <f>ROUND(_xlfn.IFNA(VLOOKUP(A:A,单位分配保留两位小数!B:L,11,0),0),2)</f>
        <v>0</v>
      </c>
      <c r="Q354">
        <f t="shared" si="40"/>
        <v>6098.98</v>
      </c>
      <c r="R354">
        <f>_xlfn.IFNA(VLOOKUP(A354,'11月工资'!A:AU,47,0),0)+Q354</f>
        <v>102312.2</v>
      </c>
      <c r="S354">
        <f>VLOOKUP(A:A,'11月工资'!A:AW,49,0)</f>
        <v>5500</v>
      </c>
      <c r="T354">
        <f>VLOOKUP(A:A,'11月工资'!A:AZ,52,0)</f>
        <v>11000</v>
      </c>
      <c r="U354">
        <f>VLOOKUP(A:A,'11月工资'!A:BA,53,0)</f>
        <v>0</v>
      </c>
      <c r="V354">
        <f>VLOOKUP(A:A,'11月工资'!A:AX,50,0)</f>
        <v>11000</v>
      </c>
      <c r="W354">
        <f>VLOOKUP(A:A,'11月工资'!A:AY,51,0)</f>
        <v>0</v>
      </c>
      <c r="X354">
        <f>VLOOKUP(A:A,'11月工资'!A:AV,48,0)</f>
        <v>55000</v>
      </c>
      <c r="Y354">
        <f>VLOOKUP(A:A,'11月工资'!A:BB,54,0)</f>
        <v>14655.75</v>
      </c>
      <c r="Z354" s="12">
        <f>ROUND(5*MAX(0,(R354-S354-T354-U354-V354-W354-X354-Y354)*{0.6;2;4;5;6;7;9}%-{0;504;3384;6384;10584;17184;36384}),2)</f>
        <v>154.69</v>
      </c>
      <c r="AB354" s="78">
        <f>VLOOKUP(A:A,'11月工资'!A:BI,61,0)</f>
        <v>175.76</v>
      </c>
      <c r="AC354" s="6">
        <f t="shared" si="41"/>
        <v>0</v>
      </c>
      <c r="AD354">
        <f t="shared" si="42"/>
        <v>6098.98</v>
      </c>
      <c r="AE354">
        <f>VLOOKUP(A:A,'10月奖金'!A:AC,29,0)</f>
        <v>0</v>
      </c>
      <c r="AF354" s="6">
        <f t="shared" si="43"/>
        <v>0</v>
      </c>
      <c r="AG354">
        <f>VLOOKUP(A:A,'10月奖金'!A:AD,30,0)</f>
        <v>6112.8</v>
      </c>
      <c r="AH354" s="6">
        <f t="shared" si="44"/>
        <v>-13.820000000000618</v>
      </c>
      <c r="AI354">
        <f>VLOOKUP(A:A,单位分配保留两位小数!B:N,13,0)</f>
        <v>6098.98</v>
      </c>
      <c r="AJ354">
        <f t="shared" si="45"/>
        <v>0</v>
      </c>
      <c r="AK354">
        <f>_xlfn.IFNA(VLOOKUP(A:A,'11月工资'!A:AQ,43,0),0)</f>
        <v>0</v>
      </c>
      <c r="AL354">
        <f t="shared" si="46"/>
        <v>0</v>
      </c>
      <c r="AM354" s="6">
        <f t="shared" si="47"/>
        <v>5156.4499999999971</v>
      </c>
    </row>
    <row r="355" spans="1:39" x14ac:dyDescent="0.2">
      <c r="A355" s="7">
        <v>9000578</v>
      </c>
      <c r="B355" t="str">
        <f>VLOOKUP(A355,标准表!C:D,2,0)</f>
        <v>高子磊</v>
      </c>
      <c r="C355" t="str">
        <f>VLOOKUP(A:A,标准表!C:M,11,0)</f>
        <v>运营改善部（董事会办公室）（发展规划部）</v>
      </c>
      <c r="D355" t="str">
        <f>VLOOKUP($A:$A,标准表!C:E,3,0)</f>
        <v>130221198509087638</v>
      </c>
      <c r="E355" t="str">
        <f>VLOOKUP(A:A,'11月工资'!A:D,4,0)</f>
        <v>6217000180022599686</v>
      </c>
      <c r="F355" t="str">
        <f>VLOOKUP(A:A,'11月工资'!A:F,6,0)</f>
        <v>经营管理-其他</v>
      </c>
      <c r="G355">
        <f>VLOOKUP(A:A,标准表!C:H,6,0)</f>
        <v>0</v>
      </c>
      <c r="H355">
        <f>VLOOKUP(A:A,标准表!C:I,7,0)</f>
        <v>0</v>
      </c>
      <c r="I355">
        <f>VLOOKUP(A:A,标准表!C:J,8,0)</f>
        <v>0</v>
      </c>
      <c r="J355">
        <f>VLOOKUP($A:$A,标准表!C:G,5,0)</f>
        <v>4.5</v>
      </c>
      <c r="L355">
        <f>VLOOKUP(A:A,单位分配保留两位小数!B:I,8,0)</f>
        <v>7638.53</v>
      </c>
      <c r="M355">
        <f>_xlfn.IFNA(VLOOKUP(A:A,单位分配保留两位小数!B:J,9,0),0)</f>
        <v>0</v>
      </c>
      <c r="N355">
        <f>_xlfn.IFNA(VLOOKUP(A:A,单位分配保留两位小数!B:K,10,0),0)</f>
        <v>0</v>
      </c>
      <c r="O355">
        <f>ROUND(_xlfn.IFNA(VLOOKUP(A:A,单位分配保留两位小数!B:L,11,0),0),2)</f>
        <v>0</v>
      </c>
      <c r="Q355">
        <f t="shared" si="40"/>
        <v>7638.53</v>
      </c>
      <c r="R355">
        <f>_xlfn.IFNA(VLOOKUP(A355,'11月工资'!A:AU,47,0),0)+Q355</f>
        <v>121412.55</v>
      </c>
      <c r="S355">
        <f>VLOOKUP(A:A,'11月工资'!A:AW,49,0)</f>
        <v>11000</v>
      </c>
      <c r="T355">
        <f>VLOOKUP(A:A,'11月工资'!A:AZ,52,0)</f>
        <v>11000</v>
      </c>
      <c r="U355">
        <f>VLOOKUP(A:A,'11月工资'!A:BA,53,0)</f>
        <v>0</v>
      </c>
      <c r="V355">
        <f>VLOOKUP(A:A,'11月工资'!A:AX,50,0)</f>
        <v>11000</v>
      </c>
      <c r="W355">
        <f>VLOOKUP(A:A,'11月工资'!A:AY,51,0)</f>
        <v>0</v>
      </c>
      <c r="X355">
        <f>VLOOKUP(A:A,'11月工资'!A:AV,48,0)</f>
        <v>55000</v>
      </c>
      <c r="Y355">
        <f>VLOOKUP(A:A,'11月工资'!A:BB,54,0)</f>
        <v>15002.2</v>
      </c>
      <c r="Z355" s="12">
        <f>ROUND(5*MAX(0,(R355-S355-T355-U355-V355-W355-X355-Y355)*{0.6;2;4;5;6;7;9}%-{0;504;3384;6384;10584;17184;36384}),2)</f>
        <v>552.30999999999995</v>
      </c>
      <c r="AB355" s="78">
        <f>VLOOKUP(A:A,'11月工资'!A:BI,61,0)</f>
        <v>514.53</v>
      </c>
      <c r="AC355" s="6">
        <f t="shared" si="41"/>
        <v>37.78</v>
      </c>
      <c r="AD355">
        <f t="shared" si="42"/>
        <v>7600.75</v>
      </c>
      <c r="AE355">
        <f>VLOOKUP(A:A,'10月奖金'!A:AC,29,0)</f>
        <v>3.97</v>
      </c>
      <c r="AF355" s="6">
        <f t="shared" si="43"/>
        <v>33.81</v>
      </c>
      <c r="AG355">
        <f>VLOOKUP(A:A,'10月奖金'!A:AD,30,0)</f>
        <v>7643.74</v>
      </c>
      <c r="AH355" s="6">
        <f t="shared" si="44"/>
        <v>-42.989999999999782</v>
      </c>
      <c r="AI355">
        <f>VLOOKUP(A:A,单位分配保留两位小数!B:N,13,0)</f>
        <v>7638.53</v>
      </c>
      <c r="AJ355">
        <f t="shared" si="45"/>
        <v>0</v>
      </c>
      <c r="AK355">
        <f>_xlfn.IFNA(VLOOKUP(A:A,'11月工资'!A:AQ,43,0),0)</f>
        <v>0</v>
      </c>
      <c r="AL355">
        <f t="shared" si="46"/>
        <v>37.78</v>
      </c>
      <c r="AM355" s="6">
        <f t="shared" si="47"/>
        <v>18410.350000000002</v>
      </c>
    </row>
    <row r="356" spans="1:39" x14ac:dyDescent="0.2">
      <c r="A356" s="7">
        <v>9000580</v>
      </c>
      <c r="B356" t="str">
        <f>VLOOKUP(A356,标准表!C:D,2,0)</f>
        <v>王海波</v>
      </c>
      <c r="C356" t="str">
        <f>VLOOKUP(A:A,标准表!C:M,11,0)</f>
        <v>信息自动化部</v>
      </c>
      <c r="D356" t="str">
        <f>VLOOKUP($A:$A,标准表!C:E,3,0)</f>
        <v>130225199402170036</v>
      </c>
      <c r="E356" t="str">
        <f>VLOOKUP(A:A,'11月工资'!A:D,4,0)</f>
        <v>6217000180032377115</v>
      </c>
      <c r="F356" t="str">
        <f>VLOOKUP(A:A,'11月工资'!A:F,6,0)</f>
        <v>专业技术人员</v>
      </c>
      <c r="G356">
        <f>VLOOKUP(A:A,标准表!C:H,6,0)</f>
        <v>0</v>
      </c>
      <c r="H356">
        <f>VLOOKUP(A:A,标准表!C:I,7,0)</f>
        <v>0</v>
      </c>
      <c r="I356">
        <f>VLOOKUP(A:A,标准表!C:J,8,0)</f>
        <v>0</v>
      </c>
      <c r="J356">
        <f>VLOOKUP($A:$A,标准表!C:G,5,0)</f>
        <v>1.65</v>
      </c>
      <c r="L356">
        <f>VLOOKUP(A:A,单位分配保留两位小数!B:I,8,0)</f>
        <v>2803.32</v>
      </c>
      <c r="M356">
        <f>_xlfn.IFNA(VLOOKUP(A:A,单位分配保留两位小数!B:J,9,0),0)</f>
        <v>0</v>
      </c>
      <c r="N356">
        <f>_xlfn.IFNA(VLOOKUP(A:A,单位分配保留两位小数!B:K,10,0),0)</f>
        <v>0</v>
      </c>
      <c r="O356">
        <f>ROUND(_xlfn.IFNA(VLOOKUP(A:A,单位分配保留两位小数!B:L,11,0),0),2)</f>
        <v>0</v>
      </c>
      <c r="Q356">
        <f t="shared" si="40"/>
        <v>2803.32</v>
      </c>
      <c r="R356">
        <f>_xlfn.IFNA(VLOOKUP(A356,'11月工资'!A:AU,47,0),0)+Q356</f>
        <v>60707.289999999986</v>
      </c>
      <c r="S356">
        <f>VLOOKUP(A:A,'11月工资'!A:AW,49,0)</f>
        <v>0</v>
      </c>
      <c r="T356">
        <f>VLOOKUP(A:A,'11月工资'!A:AZ,52,0)</f>
        <v>0</v>
      </c>
      <c r="U356">
        <f>VLOOKUP(A:A,'11月工资'!A:BA,53,0)</f>
        <v>0</v>
      </c>
      <c r="V356">
        <f>VLOOKUP(A:A,'11月工资'!A:AX,50,0)</f>
        <v>0</v>
      </c>
      <c r="W356">
        <f>VLOOKUP(A:A,'11月工资'!A:AY,51,0)</f>
        <v>0</v>
      </c>
      <c r="X356">
        <f>VLOOKUP(A:A,'11月工资'!A:AV,48,0)</f>
        <v>55000</v>
      </c>
      <c r="Y356">
        <f>VLOOKUP(A:A,'11月工资'!A:BB,54,0)</f>
        <v>7754.84</v>
      </c>
      <c r="Z356" s="12">
        <f>ROUND(5*MAX(0,(R356-S356-T356-U356-V356-W356-X356-Y356)*{0.6;2;4;5;6;7;9}%-{0;504;3384;6384;10584;17184;36384}),2)</f>
        <v>0</v>
      </c>
      <c r="AB356" s="78">
        <f>VLOOKUP(A:A,'11月工资'!A:BI,61,0)</f>
        <v>0</v>
      </c>
      <c r="AC356" s="6">
        <f t="shared" si="41"/>
        <v>0</v>
      </c>
      <c r="AD356">
        <f t="shared" si="42"/>
        <v>2803.32</v>
      </c>
      <c r="AE356">
        <f>VLOOKUP(A:A,'10月奖金'!A:AC,29,0)</f>
        <v>0</v>
      </c>
      <c r="AF356" s="6">
        <f t="shared" si="43"/>
        <v>0</v>
      </c>
      <c r="AG356">
        <f>VLOOKUP(A:A,'10月奖金'!A:AD,30,0)</f>
        <v>2804.16</v>
      </c>
      <c r="AH356" s="6">
        <f t="shared" si="44"/>
        <v>-0.83999999999969077</v>
      </c>
      <c r="AI356">
        <f>VLOOKUP(A:A,单位分配保留两位小数!B:N,13,0)</f>
        <v>2803.32</v>
      </c>
      <c r="AJ356">
        <f t="shared" si="45"/>
        <v>0</v>
      </c>
      <c r="AK356">
        <f>_xlfn.IFNA(VLOOKUP(A:A,'11月工资'!A:AQ,43,0),0)</f>
        <v>0</v>
      </c>
      <c r="AL356">
        <f t="shared" si="46"/>
        <v>0</v>
      </c>
      <c r="AM356" s="6">
        <f t="shared" si="47"/>
        <v>-2047.5500000000138</v>
      </c>
    </row>
    <row r="357" spans="1:39" x14ac:dyDescent="0.2">
      <c r="A357" s="7">
        <v>9000581</v>
      </c>
      <c r="B357" t="str">
        <f>VLOOKUP(A357,标准表!C:D,2,0)</f>
        <v>朱可心</v>
      </c>
      <c r="C357" t="str">
        <f>VLOOKUP(A:A,标准表!C:M,11,0)</f>
        <v>信息自动化部</v>
      </c>
      <c r="D357" t="str">
        <f>VLOOKUP($A:$A,标准表!C:E,3,0)</f>
        <v>13020619960827232X</v>
      </c>
      <c r="E357" t="str">
        <f>VLOOKUP(A:A,'11月工资'!A:D,4,0)</f>
        <v>6217000180032376893</v>
      </c>
      <c r="F357" t="str">
        <f>VLOOKUP(A:A,'11月工资'!A:F,6,0)</f>
        <v>专业技术人员</v>
      </c>
      <c r="G357">
        <f>VLOOKUP(A:A,标准表!C:H,6,0)</f>
        <v>0</v>
      </c>
      <c r="H357">
        <f>VLOOKUP(A:A,标准表!C:I,7,0)</f>
        <v>0</v>
      </c>
      <c r="I357">
        <f>VLOOKUP(A:A,标准表!C:J,8,0)</f>
        <v>0</v>
      </c>
      <c r="J357">
        <f>VLOOKUP($A:$A,标准表!C:G,5,0)</f>
        <v>1.65</v>
      </c>
      <c r="L357">
        <f>VLOOKUP(A:A,单位分配保留两位小数!B:I,8,0)</f>
        <v>2803.2000000000003</v>
      </c>
      <c r="M357">
        <f>_xlfn.IFNA(VLOOKUP(A:A,单位分配保留两位小数!B:J,9,0),0)</f>
        <v>0</v>
      </c>
      <c r="N357">
        <f>_xlfn.IFNA(VLOOKUP(A:A,单位分配保留两位小数!B:K,10,0),0)</f>
        <v>0</v>
      </c>
      <c r="O357">
        <f>ROUND(_xlfn.IFNA(VLOOKUP(A:A,单位分配保留两位小数!B:L,11,0),0),2)</f>
        <v>0</v>
      </c>
      <c r="Q357">
        <f t="shared" si="40"/>
        <v>2803.2000000000003</v>
      </c>
      <c r="R357">
        <f>_xlfn.IFNA(VLOOKUP(A357,'11月工资'!A:AU,47,0),0)+Q357</f>
        <v>59909.45</v>
      </c>
      <c r="S357">
        <f>VLOOKUP(A:A,'11月工资'!A:AW,49,0)</f>
        <v>0</v>
      </c>
      <c r="T357">
        <f>VLOOKUP(A:A,'11月工资'!A:AZ,52,0)</f>
        <v>0</v>
      </c>
      <c r="U357">
        <f>VLOOKUP(A:A,'11月工资'!A:BA,53,0)</f>
        <v>0</v>
      </c>
      <c r="V357">
        <f>VLOOKUP(A:A,'11月工资'!A:AX,50,0)</f>
        <v>0</v>
      </c>
      <c r="W357">
        <f>VLOOKUP(A:A,'11月工资'!A:AY,51,0)</f>
        <v>0</v>
      </c>
      <c r="X357">
        <f>VLOOKUP(A:A,'11月工资'!A:AV,48,0)</f>
        <v>55000</v>
      </c>
      <c r="Y357">
        <f>VLOOKUP(A:A,'11月工资'!A:BB,54,0)</f>
        <v>7757.16</v>
      </c>
      <c r="Z357" s="12">
        <f>ROUND(5*MAX(0,(R357-S357-T357-U357-V357-W357-X357-Y357)*{0.6;2;4;5;6;7;9}%-{0;504;3384;6384;10584;17184;36384}),2)</f>
        <v>0</v>
      </c>
      <c r="AB357" s="78">
        <f>VLOOKUP(A:A,'11月工资'!A:BI,61,0)</f>
        <v>0</v>
      </c>
      <c r="AC357" s="6">
        <f t="shared" si="41"/>
        <v>0</v>
      </c>
      <c r="AD357">
        <f t="shared" si="42"/>
        <v>2803.2000000000003</v>
      </c>
      <c r="AE357">
        <f>VLOOKUP(A:A,'10月奖金'!A:AC,29,0)</f>
        <v>0</v>
      </c>
      <c r="AF357" s="6">
        <f t="shared" si="43"/>
        <v>0</v>
      </c>
      <c r="AG357">
        <f>VLOOKUP(A:A,'10月奖金'!A:AD,30,0)</f>
        <v>2804.27</v>
      </c>
      <c r="AH357" s="6">
        <f t="shared" si="44"/>
        <v>-1.069999999999709</v>
      </c>
      <c r="AI357">
        <f>VLOOKUP(A:A,单位分配保留两位小数!B:N,13,0)</f>
        <v>2803.2000000000003</v>
      </c>
      <c r="AJ357">
        <f t="shared" si="45"/>
        <v>0</v>
      </c>
      <c r="AK357">
        <f>_xlfn.IFNA(VLOOKUP(A:A,'11月工资'!A:AQ,43,0),0)</f>
        <v>0</v>
      </c>
      <c r="AL357">
        <f t="shared" si="46"/>
        <v>0</v>
      </c>
      <c r="AM357" s="6">
        <f t="shared" si="47"/>
        <v>-2847.7100000000028</v>
      </c>
    </row>
    <row r="358" spans="1:39" x14ac:dyDescent="0.2">
      <c r="A358" s="7">
        <v>9000582</v>
      </c>
      <c r="B358" t="str">
        <f>VLOOKUP(A358,标准表!C:D,2,0)</f>
        <v>路辉</v>
      </c>
      <c r="C358" t="str">
        <f>VLOOKUP(A:A,标准表!C:M,11,0)</f>
        <v>信息自动化部</v>
      </c>
      <c r="D358" t="str">
        <f>VLOOKUP($A:$A,标准表!C:E,3,0)</f>
        <v>37232119960417025X</v>
      </c>
      <c r="E358" t="str">
        <f>VLOOKUP(A:A,'11月工资'!A:D,4,0)</f>
        <v>6217000180031769627</v>
      </c>
      <c r="F358" t="str">
        <f>VLOOKUP(A:A,'11月工资'!A:F,6,0)</f>
        <v>专业技术人员</v>
      </c>
      <c r="G358">
        <f>VLOOKUP(A:A,标准表!C:H,6,0)</f>
        <v>0</v>
      </c>
      <c r="H358">
        <f>VLOOKUP(A:A,标准表!C:I,7,0)</f>
        <v>0</v>
      </c>
      <c r="I358">
        <f>VLOOKUP(A:A,标准表!C:J,8,0)</f>
        <v>0</v>
      </c>
      <c r="J358">
        <f>VLOOKUP($A:$A,标准表!C:G,5,0)</f>
        <v>1.65</v>
      </c>
      <c r="L358">
        <f>VLOOKUP(A:A,单位分配保留两位小数!B:I,8,0)</f>
        <v>2803.32</v>
      </c>
      <c r="M358">
        <f>_xlfn.IFNA(VLOOKUP(A:A,单位分配保留两位小数!B:J,9,0),0)</f>
        <v>0</v>
      </c>
      <c r="N358">
        <f>_xlfn.IFNA(VLOOKUP(A:A,单位分配保留两位小数!B:K,10,0),0)</f>
        <v>0</v>
      </c>
      <c r="O358">
        <f>ROUND(_xlfn.IFNA(VLOOKUP(A:A,单位分配保留两位小数!B:L,11,0),0),2)</f>
        <v>0</v>
      </c>
      <c r="Q358">
        <f t="shared" si="40"/>
        <v>2803.32</v>
      </c>
      <c r="R358">
        <f>_xlfn.IFNA(VLOOKUP(A358,'11月工资'!A:AU,47,0),0)+Q358</f>
        <v>59536.52</v>
      </c>
      <c r="S358">
        <f>VLOOKUP(A:A,'11月工资'!A:AW,49,0)</f>
        <v>0</v>
      </c>
      <c r="T358">
        <f>VLOOKUP(A:A,'11月工资'!A:AZ,52,0)</f>
        <v>0</v>
      </c>
      <c r="U358">
        <f>VLOOKUP(A:A,'11月工资'!A:BA,53,0)</f>
        <v>0</v>
      </c>
      <c r="V358">
        <f>VLOOKUP(A:A,'11月工资'!A:AX,50,0)</f>
        <v>0</v>
      </c>
      <c r="W358">
        <f>VLOOKUP(A:A,'11月工资'!A:AY,51,0)</f>
        <v>0</v>
      </c>
      <c r="X358">
        <f>VLOOKUP(A:A,'11月工资'!A:AV,48,0)</f>
        <v>55000</v>
      </c>
      <c r="Y358">
        <f>VLOOKUP(A:A,'11月工资'!A:BB,54,0)</f>
        <v>7754.84</v>
      </c>
      <c r="Z358" s="12">
        <f>ROUND(5*MAX(0,(R358-S358-T358-U358-V358-W358-X358-Y358)*{0.6;2;4;5;6;7;9}%-{0;504;3384;6384;10584;17184;36384}),2)</f>
        <v>0</v>
      </c>
      <c r="AB358" s="78">
        <f>VLOOKUP(A:A,'11月工资'!A:BI,61,0)</f>
        <v>0</v>
      </c>
      <c r="AC358" s="6">
        <f t="shared" si="41"/>
        <v>0</v>
      </c>
      <c r="AD358">
        <f t="shared" si="42"/>
        <v>2803.32</v>
      </c>
      <c r="AE358">
        <f>VLOOKUP(A:A,'10月奖金'!A:AC,29,0)</f>
        <v>0</v>
      </c>
      <c r="AF358" s="6">
        <f t="shared" si="43"/>
        <v>0</v>
      </c>
      <c r="AG358">
        <f>VLOOKUP(A:A,'10月奖金'!A:AD,30,0)</f>
        <v>2804.16</v>
      </c>
      <c r="AH358" s="6">
        <f t="shared" si="44"/>
        <v>-0.83999999999969077</v>
      </c>
      <c r="AI358">
        <f>VLOOKUP(A:A,单位分配保留两位小数!B:N,13,0)</f>
        <v>2803.32</v>
      </c>
      <c r="AJ358">
        <f t="shared" si="45"/>
        <v>0</v>
      </c>
      <c r="AK358">
        <f>_xlfn.IFNA(VLOOKUP(A:A,'11月工资'!A:AQ,43,0),0)</f>
        <v>0</v>
      </c>
      <c r="AL358">
        <f t="shared" si="46"/>
        <v>0</v>
      </c>
      <c r="AM358" s="6">
        <f t="shared" si="47"/>
        <v>-3218.3200000000033</v>
      </c>
    </row>
    <row r="359" spans="1:39" x14ac:dyDescent="0.2">
      <c r="A359" s="7">
        <v>9000583</v>
      </c>
      <c r="B359" t="str">
        <f>VLOOKUP(A359,标准表!C:D,2,0)</f>
        <v>王瑶</v>
      </c>
      <c r="C359" t="str">
        <f>VLOOKUP(A:A,标准表!C:M,11,0)</f>
        <v>信息自动化部</v>
      </c>
      <c r="D359" t="str">
        <f>VLOOKUP($A:$A,标准表!C:E,3,0)</f>
        <v>130203199604110623</v>
      </c>
      <c r="E359" t="str">
        <f>VLOOKUP(A:A,'11月工资'!A:D,4,0)</f>
        <v>6217000180031769585</v>
      </c>
      <c r="F359" t="str">
        <f>VLOOKUP(A:A,'11月工资'!A:F,6,0)</f>
        <v>专业技术人员</v>
      </c>
      <c r="G359">
        <f>VLOOKUP(A:A,标准表!C:H,6,0)</f>
        <v>0</v>
      </c>
      <c r="H359">
        <f>VLOOKUP(A:A,标准表!C:I,7,0)</f>
        <v>0</v>
      </c>
      <c r="I359">
        <f>VLOOKUP(A:A,标准表!C:J,8,0)</f>
        <v>0</v>
      </c>
      <c r="J359">
        <f>VLOOKUP($A:$A,标准表!C:G,5,0)</f>
        <v>1.65</v>
      </c>
      <c r="L359">
        <f>VLOOKUP(A:A,单位分配保留两位小数!B:I,8,0)</f>
        <v>2803.32</v>
      </c>
      <c r="M359">
        <f>_xlfn.IFNA(VLOOKUP(A:A,单位分配保留两位小数!B:J,9,0),0)</f>
        <v>0</v>
      </c>
      <c r="N359">
        <f>_xlfn.IFNA(VLOOKUP(A:A,单位分配保留两位小数!B:K,10,0),0)</f>
        <v>0</v>
      </c>
      <c r="O359">
        <f>ROUND(_xlfn.IFNA(VLOOKUP(A:A,单位分配保留两位小数!B:L,11,0),0),2)</f>
        <v>0</v>
      </c>
      <c r="Q359">
        <f t="shared" si="40"/>
        <v>2803.32</v>
      </c>
      <c r="R359">
        <f>_xlfn.IFNA(VLOOKUP(A359,'11月工资'!A:AU,47,0),0)+Q359</f>
        <v>59909.46</v>
      </c>
      <c r="S359">
        <f>VLOOKUP(A:A,'11月工资'!A:AW,49,0)</f>
        <v>0</v>
      </c>
      <c r="T359">
        <f>VLOOKUP(A:A,'11月工资'!A:AZ,52,0)</f>
        <v>0</v>
      </c>
      <c r="U359">
        <f>VLOOKUP(A:A,'11月工资'!A:BA,53,0)</f>
        <v>0</v>
      </c>
      <c r="V359">
        <f>VLOOKUP(A:A,'11月工资'!A:AX,50,0)</f>
        <v>0</v>
      </c>
      <c r="W359">
        <f>VLOOKUP(A:A,'11月工资'!A:AY,51,0)</f>
        <v>0</v>
      </c>
      <c r="X359">
        <f>VLOOKUP(A:A,'11月工资'!A:AV,48,0)</f>
        <v>55000</v>
      </c>
      <c r="Y359">
        <f>VLOOKUP(A:A,'11月工资'!A:BB,54,0)</f>
        <v>7667.16</v>
      </c>
      <c r="Z359" s="12">
        <f>ROUND(5*MAX(0,(R359-S359-T359-U359-V359-W359-X359-Y359)*{0.6;2;4;5;6;7;9}%-{0;504;3384;6384;10584;17184;36384}),2)</f>
        <v>0</v>
      </c>
      <c r="AB359" s="78">
        <f>VLOOKUP(A:A,'11月工资'!A:BI,61,0)</f>
        <v>0</v>
      </c>
      <c r="AC359" s="6">
        <f t="shared" si="41"/>
        <v>0</v>
      </c>
      <c r="AD359">
        <f t="shared" si="42"/>
        <v>2803.32</v>
      </c>
      <c r="AE359">
        <f>VLOOKUP(A:A,'10月奖金'!A:AC,29,0)</f>
        <v>0</v>
      </c>
      <c r="AF359" s="6">
        <f t="shared" si="43"/>
        <v>0</v>
      </c>
      <c r="AG359">
        <f>VLOOKUP(A:A,'10月奖金'!A:AD,30,0)</f>
        <v>2804.16</v>
      </c>
      <c r="AH359" s="6">
        <f t="shared" si="44"/>
        <v>-0.83999999999969077</v>
      </c>
      <c r="AI359">
        <f>VLOOKUP(A:A,单位分配保留两位小数!B:N,13,0)</f>
        <v>2803.32</v>
      </c>
      <c r="AJ359">
        <f t="shared" si="45"/>
        <v>0</v>
      </c>
      <c r="AK359">
        <f>_xlfn.IFNA(VLOOKUP(A:A,'11月工资'!A:AQ,43,0),0)</f>
        <v>0</v>
      </c>
      <c r="AL359">
        <f t="shared" si="46"/>
        <v>0</v>
      </c>
      <c r="AM359" s="6">
        <f t="shared" si="47"/>
        <v>-2757.7000000000007</v>
      </c>
    </row>
    <row r="360" spans="1:39" x14ac:dyDescent="0.2">
      <c r="A360" s="7">
        <v>9000584</v>
      </c>
      <c r="B360" t="str">
        <f>VLOOKUP(A360,标准表!C:D,2,0)</f>
        <v>王晨宇</v>
      </c>
      <c r="C360" t="str">
        <f>VLOOKUP(A:A,标准表!C:M,11,0)</f>
        <v>财务经营部</v>
      </c>
      <c r="D360" t="str">
        <f>VLOOKUP($A:$A,标准表!C:E,3,0)</f>
        <v>130203199409132413</v>
      </c>
      <c r="E360" t="str">
        <f>VLOOKUP(A:A,'11月工资'!A:D,4,0)</f>
        <v>6217000180031769817</v>
      </c>
      <c r="F360" t="str">
        <f>VLOOKUP(A:A,'11月工资'!A:F,6,0)</f>
        <v>专业技术人员</v>
      </c>
      <c r="G360">
        <f>VLOOKUP(A:A,标准表!C:H,6,0)</f>
        <v>0</v>
      </c>
      <c r="H360">
        <f>VLOOKUP(A:A,标准表!C:I,7,0)</f>
        <v>0</v>
      </c>
      <c r="I360">
        <f>VLOOKUP(A:A,标准表!C:J,8,0)</f>
        <v>0</v>
      </c>
      <c r="J360">
        <f>VLOOKUP($A:$A,标准表!C:G,5,0)</f>
        <v>1.65</v>
      </c>
      <c r="L360">
        <f>VLOOKUP(A:A,单位分配保留两位小数!B:I,8,0)</f>
        <v>2803.32</v>
      </c>
      <c r="M360">
        <f>_xlfn.IFNA(VLOOKUP(A:A,单位分配保留两位小数!B:J,9,0),0)</f>
        <v>0</v>
      </c>
      <c r="N360">
        <f>_xlfn.IFNA(VLOOKUP(A:A,单位分配保留两位小数!B:K,10,0),0)</f>
        <v>0</v>
      </c>
      <c r="O360">
        <f>ROUND(_xlfn.IFNA(VLOOKUP(A:A,单位分配保留两位小数!B:L,11,0),0),2)</f>
        <v>0</v>
      </c>
      <c r="Q360">
        <f t="shared" si="40"/>
        <v>2803.32</v>
      </c>
      <c r="R360">
        <f>_xlfn.IFNA(VLOOKUP(A360,'11月工资'!A:AU,47,0),0)+Q360</f>
        <v>60787.77</v>
      </c>
      <c r="S360">
        <f>VLOOKUP(A:A,'11月工资'!A:AW,49,0)</f>
        <v>0</v>
      </c>
      <c r="T360">
        <f>VLOOKUP(A:A,'11月工资'!A:AZ,52,0)</f>
        <v>0</v>
      </c>
      <c r="U360">
        <f>VLOOKUP(A:A,'11月工资'!A:BA,53,0)</f>
        <v>0</v>
      </c>
      <c r="V360">
        <f>VLOOKUP(A:A,'11月工资'!A:AX,50,0)</f>
        <v>0</v>
      </c>
      <c r="W360">
        <f>VLOOKUP(A:A,'11月工资'!A:AY,51,0)</f>
        <v>0</v>
      </c>
      <c r="X360">
        <f>VLOOKUP(A:A,'11月工资'!A:AV,48,0)</f>
        <v>55000</v>
      </c>
      <c r="Y360">
        <f>VLOOKUP(A:A,'11月工资'!A:BB,54,0)</f>
        <v>7808.2</v>
      </c>
      <c r="Z360" s="12">
        <f>ROUND(5*MAX(0,(R360-S360-T360-U360-V360-W360-X360-Y360)*{0.6;2;4;5;6;7;9}%-{0;504;3384;6384;10584;17184;36384}),2)</f>
        <v>0</v>
      </c>
      <c r="AB360" s="78">
        <f>VLOOKUP(A:A,'11月工资'!A:BI,61,0)</f>
        <v>0</v>
      </c>
      <c r="AC360" s="6">
        <f t="shared" si="41"/>
        <v>0</v>
      </c>
      <c r="AD360">
        <f t="shared" si="42"/>
        <v>2803.32</v>
      </c>
      <c r="AE360">
        <f>VLOOKUP(A:A,'10月奖金'!A:AC,29,0)</f>
        <v>0</v>
      </c>
      <c r="AF360" s="6">
        <f t="shared" si="43"/>
        <v>0</v>
      </c>
      <c r="AG360">
        <f>VLOOKUP(A:A,'10月奖金'!A:AD,30,0)</f>
        <v>2810.9</v>
      </c>
      <c r="AH360" s="6">
        <f t="shared" si="44"/>
        <v>-7.5799999999999272</v>
      </c>
      <c r="AI360">
        <f>VLOOKUP(A:A,单位分配保留两位小数!B:N,13,0)</f>
        <v>2803.32</v>
      </c>
      <c r="AJ360">
        <f t="shared" si="45"/>
        <v>0</v>
      </c>
      <c r="AK360">
        <f>_xlfn.IFNA(VLOOKUP(A:A,'11月工资'!A:AQ,43,0),0)</f>
        <v>0</v>
      </c>
      <c r="AL360">
        <f t="shared" si="46"/>
        <v>0</v>
      </c>
      <c r="AM360" s="6">
        <f t="shared" si="47"/>
        <v>-2020.430000000003</v>
      </c>
    </row>
    <row r="361" spans="1:39" x14ac:dyDescent="0.2">
      <c r="A361" s="7">
        <v>9000585</v>
      </c>
      <c r="B361" t="str">
        <f>VLOOKUP(A361,标准表!C:D,2,0)</f>
        <v>张楠</v>
      </c>
      <c r="C361" t="str">
        <f>VLOOKUP(A:A,标准表!C:M,11,0)</f>
        <v>财务经营部</v>
      </c>
      <c r="D361" t="str">
        <f>VLOOKUP($A:$A,标准表!C:E,3,0)</f>
        <v>13070519950626061X</v>
      </c>
      <c r="E361" t="str">
        <f>VLOOKUP(A:A,'11月工资'!A:D,4,0)</f>
        <v>6217000180032387940</v>
      </c>
      <c r="F361" t="str">
        <f>VLOOKUP(A:A,'11月工资'!A:F,6,0)</f>
        <v>专业技术人员</v>
      </c>
      <c r="G361">
        <f>VLOOKUP(A:A,标准表!C:H,6,0)</f>
        <v>0</v>
      </c>
      <c r="H361">
        <f>VLOOKUP(A:A,标准表!C:I,7,0)</f>
        <v>0</v>
      </c>
      <c r="I361">
        <f>VLOOKUP(A:A,标准表!C:J,8,0)</f>
        <v>0</v>
      </c>
      <c r="J361">
        <f>VLOOKUP($A:$A,标准表!C:G,5,0)</f>
        <v>1.65</v>
      </c>
      <c r="L361">
        <f>VLOOKUP(A:A,单位分配保留两位小数!B:I,8,0)</f>
        <v>2803.32</v>
      </c>
      <c r="M361">
        <f>_xlfn.IFNA(VLOOKUP(A:A,单位分配保留两位小数!B:J,9,0),0)</f>
        <v>0</v>
      </c>
      <c r="N361">
        <f>_xlfn.IFNA(VLOOKUP(A:A,单位分配保留两位小数!B:K,10,0),0)</f>
        <v>0</v>
      </c>
      <c r="O361">
        <f>ROUND(_xlfn.IFNA(VLOOKUP(A:A,单位分配保留两位小数!B:L,11,0),0),2)</f>
        <v>0</v>
      </c>
      <c r="Q361">
        <f t="shared" si="40"/>
        <v>2803.32</v>
      </c>
      <c r="R361">
        <f>_xlfn.IFNA(VLOOKUP(A361,'11月工资'!A:AU,47,0),0)+Q361</f>
        <v>60584.18</v>
      </c>
      <c r="S361">
        <f>VLOOKUP(A:A,'11月工资'!A:AW,49,0)</f>
        <v>0</v>
      </c>
      <c r="T361">
        <f>VLOOKUP(A:A,'11月工资'!A:AZ,52,0)</f>
        <v>0</v>
      </c>
      <c r="U361">
        <f>VLOOKUP(A:A,'11月工资'!A:BA,53,0)</f>
        <v>0</v>
      </c>
      <c r="V361">
        <f>VLOOKUP(A:A,'11月工资'!A:AX,50,0)</f>
        <v>0</v>
      </c>
      <c r="W361">
        <f>VLOOKUP(A:A,'11月工资'!A:AY,51,0)</f>
        <v>0</v>
      </c>
      <c r="X361">
        <f>VLOOKUP(A:A,'11月工资'!A:AV,48,0)</f>
        <v>55000</v>
      </c>
      <c r="Y361">
        <f>VLOOKUP(A:A,'11月工资'!A:BB,54,0)</f>
        <v>7808.2</v>
      </c>
      <c r="Z361" s="12">
        <f>ROUND(5*MAX(0,(R361-S361-T361-U361-V361-W361-X361-Y361)*{0.6;2;4;5;6;7;9}%-{0;504;3384;6384;10584;17184;36384}),2)</f>
        <v>0</v>
      </c>
      <c r="AB361" s="78">
        <f>VLOOKUP(A:A,'11月工资'!A:BI,61,0)</f>
        <v>0</v>
      </c>
      <c r="AC361" s="6">
        <f t="shared" si="41"/>
        <v>0</v>
      </c>
      <c r="AD361">
        <f t="shared" si="42"/>
        <v>2803.32</v>
      </c>
      <c r="AE361">
        <f>VLOOKUP(A:A,'10月奖金'!A:AC,29,0)</f>
        <v>0</v>
      </c>
      <c r="AF361" s="6">
        <f t="shared" si="43"/>
        <v>0</v>
      </c>
      <c r="AG361">
        <f>VLOOKUP(A:A,'10月奖金'!A:AD,30,0)</f>
        <v>2810.9</v>
      </c>
      <c r="AH361" s="6">
        <f t="shared" si="44"/>
        <v>-7.5799999999999272</v>
      </c>
      <c r="AI361">
        <f>VLOOKUP(A:A,单位分配保留两位小数!B:N,13,0)</f>
        <v>2803.32</v>
      </c>
      <c r="AJ361">
        <f t="shared" si="45"/>
        <v>0</v>
      </c>
      <c r="AK361">
        <f>_xlfn.IFNA(VLOOKUP(A:A,'11月工资'!A:AQ,43,0),0)</f>
        <v>0</v>
      </c>
      <c r="AL361">
        <f t="shared" si="46"/>
        <v>0</v>
      </c>
      <c r="AM361" s="6">
        <f t="shared" si="47"/>
        <v>-2224.0199999999995</v>
      </c>
    </row>
    <row r="362" spans="1:39" x14ac:dyDescent="0.2">
      <c r="A362" s="7">
        <v>9000586</v>
      </c>
      <c r="B362" t="str">
        <f>VLOOKUP(A362,标准表!C:D,2,0)</f>
        <v>刘玉婷</v>
      </c>
      <c r="C362" t="str">
        <f>VLOOKUP(A:A,标准表!C:M,11,0)</f>
        <v>财务经营部</v>
      </c>
      <c r="D362" t="str">
        <f>VLOOKUP($A:$A,标准表!C:E,3,0)</f>
        <v>13028219960103312X</v>
      </c>
      <c r="E362" t="str">
        <f>VLOOKUP(A:A,'11月工资'!A:D,4,0)</f>
        <v>6217000180031769734</v>
      </c>
      <c r="F362" t="str">
        <f>VLOOKUP(A:A,'11月工资'!A:F,6,0)</f>
        <v>专业技术人员</v>
      </c>
      <c r="G362">
        <f>VLOOKUP(A:A,标准表!C:H,6,0)</f>
        <v>0</v>
      </c>
      <c r="H362">
        <f>VLOOKUP(A:A,标准表!C:I,7,0)</f>
        <v>0</v>
      </c>
      <c r="I362">
        <f>VLOOKUP(A:A,标准表!C:J,8,0)</f>
        <v>0</v>
      </c>
      <c r="J362">
        <f>VLOOKUP($A:$A,标准表!C:G,5,0)</f>
        <v>1.65</v>
      </c>
      <c r="L362">
        <f>VLOOKUP(A:A,单位分配保留两位小数!B:I,8,0)</f>
        <v>2803.32</v>
      </c>
      <c r="M362">
        <f>_xlfn.IFNA(VLOOKUP(A:A,单位分配保留两位小数!B:J,9,0),0)</f>
        <v>0</v>
      </c>
      <c r="N362">
        <f>_xlfn.IFNA(VLOOKUP(A:A,单位分配保留两位小数!B:K,10,0),0)</f>
        <v>0</v>
      </c>
      <c r="O362">
        <f>ROUND(_xlfn.IFNA(VLOOKUP(A:A,单位分配保留两位小数!B:L,11,0),0),2)</f>
        <v>0</v>
      </c>
      <c r="Q362">
        <f t="shared" si="40"/>
        <v>2803.32</v>
      </c>
      <c r="R362">
        <f>_xlfn.IFNA(VLOOKUP(A362,'11月工资'!A:AU,47,0),0)+Q362</f>
        <v>60549.95</v>
      </c>
      <c r="S362">
        <f>VLOOKUP(A:A,'11月工资'!A:AW,49,0)</f>
        <v>0</v>
      </c>
      <c r="T362">
        <f>VLOOKUP(A:A,'11月工资'!A:AZ,52,0)</f>
        <v>0</v>
      </c>
      <c r="U362">
        <f>VLOOKUP(A:A,'11月工资'!A:BA,53,0)</f>
        <v>0</v>
      </c>
      <c r="V362">
        <f>VLOOKUP(A:A,'11月工资'!A:AX,50,0)</f>
        <v>0</v>
      </c>
      <c r="W362">
        <f>VLOOKUP(A:A,'11月工资'!A:AY,51,0)</f>
        <v>0</v>
      </c>
      <c r="X362">
        <f>VLOOKUP(A:A,'11月工资'!A:AV,48,0)</f>
        <v>55000</v>
      </c>
      <c r="Y362">
        <f>VLOOKUP(A:A,'11月工资'!A:BB,54,0)</f>
        <v>7810.52</v>
      </c>
      <c r="Z362" s="12">
        <f>ROUND(5*MAX(0,(R362-S362-T362-U362-V362-W362-X362-Y362)*{0.6;2;4;5;6;7;9}%-{0;504;3384;6384;10584;17184;36384}),2)</f>
        <v>0</v>
      </c>
      <c r="AB362" s="78">
        <f>VLOOKUP(A:A,'11月工资'!A:BI,61,0)</f>
        <v>0</v>
      </c>
      <c r="AC362" s="6">
        <f t="shared" si="41"/>
        <v>0</v>
      </c>
      <c r="AD362">
        <f t="shared" si="42"/>
        <v>2803.32</v>
      </c>
      <c r="AE362">
        <f>VLOOKUP(A:A,'10月奖金'!A:AC,29,0)</f>
        <v>0</v>
      </c>
      <c r="AF362" s="6">
        <f t="shared" si="43"/>
        <v>0</v>
      </c>
      <c r="AG362">
        <f>VLOOKUP(A:A,'10月奖金'!A:AD,30,0)</f>
        <v>2810.9</v>
      </c>
      <c r="AH362" s="6">
        <f t="shared" si="44"/>
        <v>-7.5799999999999272</v>
      </c>
      <c r="AI362">
        <f>VLOOKUP(A:A,单位分配保留两位小数!B:N,13,0)</f>
        <v>2803.32</v>
      </c>
      <c r="AJ362">
        <f t="shared" si="45"/>
        <v>0</v>
      </c>
      <c r="AK362">
        <f>_xlfn.IFNA(VLOOKUP(A:A,'11月工资'!A:AQ,43,0),0)</f>
        <v>0</v>
      </c>
      <c r="AL362">
        <f t="shared" si="46"/>
        <v>0</v>
      </c>
      <c r="AM362" s="6">
        <f t="shared" si="47"/>
        <v>-2260.5700000000033</v>
      </c>
    </row>
    <row r="363" spans="1:39" x14ac:dyDescent="0.2">
      <c r="A363" s="7">
        <v>9000587</v>
      </c>
      <c r="B363" t="str">
        <f>VLOOKUP(A363,标准表!C:D,2,0)</f>
        <v>邱新博</v>
      </c>
      <c r="C363" t="str">
        <f>VLOOKUP(A:A,标准表!C:M,11,0)</f>
        <v>动力部</v>
      </c>
      <c r="D363" t="str">
        <f>VLOOKUP($A:$A,标准表!C:E,3,0)</f>
        <v>210502199505092116</v>
      </c>
      <c r="E363" t="str">
        <f>VLOOKUP(A:A,'11月工资'!A:D,4,0)</f>
        <v>6217000180031769452</v>
      </c>
      <c r="F363" t="str">
        <f>VLOOKUP(A:A,'11月工资'!A:F,6,0)</f>
        <v>专业技术人员</v>
      </c>
      <c r="G363">
        <f>VLOOKUP(A:A,标准表!C:H,6,0)</f>
        <v>0</v>
      </c>
      <c r="H363">
        <f>VLOOKUP(A:A,标准表!C:I,7,0)</f>
        <v>0</v>
      </c>
      <c r="I363">
        <f>VLOOKUP(A:A,标准表!C:J,8,0)</f>
        <v>0</v>
      </c>
      <c r="J363">
        <f>VLOOKUP($A:$A,标准表!C:G,5,0)</f>
        <v>1.65</v>
      </c>
      <c r="L363">
        <f>VLOOKUP(A:A,单位分配保留两位小数!B:I,8,0)</f>
        <v>2826.65</v>
      </c>
      <c r="M363">
        <f>_xlfn.IFNA(VLOOKUP(A:A,单位分配保留两位小数!B:J,9,0),0)</f>
        <v>0</v>
      </c>
      <c r="N363">
        <f>_xlfn.IFNA(VLOOKUP(A:A,单位分配保留两位小数!B:K,10,0),0)</f>
        <v>0</v>
      </c>
      <c r="O363">
        <f>ROUND(_xlfn.IFNA(VLOOKUP(A:A,单位分配保留两位小数!B:L,11,0),0),2)</f>
        <v>50</v>
      </c>
      <c r="Q363">
        <f t="shared" si="40"/>
        <v>2776.65</v>
      </c>
      <c r="R363">
        <f>_xlfn.IFNA(VLOOKUP(A363,'11月工资'!A:AU,47,0),0)+Q363</f>
        <v>65707.399999999994</v>
      </c>
      <c r="S363">
        <f>VLOOKUP(A:A,'11月工资'!A:AW,49,0)</f>
        <v>0</v>
      </c>
      <c r="T363">
        <f>VLOOKUP(A:A,'11月工资'!A:AZ,52,0)</f>
        <v>0</v>
      </c>
      <c r="U363">
        <f>VLOOKUP(A:A,'11月工资'!A:BA,53,0)</f>
        <v>0</v>
      </c>
      <c r="V363">
        <f>VLOOKUP(A:A,'11月工资'!A:AX,50,0)</f>
        <v>0</v>
      </c>
      <c r="W363">
        <f>VLOOKUP(A:A,'11月工资'!A:AY,51,0)</f>
        <v>0</v>
      </c>
      <c r="X363">
        <f>VLOOKUP(A:A,'11月工资'!A:AV,48,0)</f>
        <v>55000</v>
      </c>
      <c r="Y363">
        <f>VLOOKUP(A:A,'11月工资'!A:BB,54,0)</f>
        <v>7809.56</v>
      </c>
      <c r="Z363" s="12">
        <f>ROUND(5*MAX(0,(R363-S363-T363-U363-V363-W363-X363-Y363)*{0.6;2;4;5;6;7;9}%-{0;504;3384;6384;10584;17184;36384}),2)</f>
        <v>86.94</v>
      </c>
      <c r="AB363" s="78">
        <f>VLOOKUP(A:A,'11月工资'!A:BI,61,0)</f>
        <v>85.210000000000008</v>
      </c>
      <c r="AC363" s="6">
        <f t="shared" si="41"/>
        <v>1.73</v>
      </c>
      <c r="AD363">
        <f t="shared" si="42"/>
        <v>2774.92</v>
      </c>
      <c r="AE363">
        <f>VLOOKUP(A:A,'10月奖金'!A:AC,29,0)</f>
        <v>3.56</v>
      </c>
      <c r="AF363" s="6">
        <f t="shared" si="43"/>
        <v>-1.83</v>
      </c>
      <c r="AG363">
        <f>VLOOKUP(A:A,'10月奖金'!A:AD,30,0)</f>
        <v>2791.38</v>
      </c>
      <c r="AH363" s="6">
        <f t="shared" si="44"/>
        <v>-16.460000000000036</v>
      </c>
      <c r="AI363">
        <f>VLOOKUP(A:A,单位分配保留两位小数!B:N,13,0)</f>
        <v>2776.65</v>
      </c>
      <c r="AJ363">
        <f t="shared" si="45"/>
        <v>0</v>
      </c>
      <c r="AK363">
        <f>_xlfn.IFNA(VLOOKUP(A:A,'11月工资'!A:AQ,43,0),0)</f>
        <v>0</v>
      </c>
      <c r="AL363">
        <f t="shared" si="46"/>
        <v>1.73</v>
      </c>
      <c r="AM363" s="6">
        <f t="shared" si="47"/>
        <v>2897.8399999999938</v>
      </c>
    </row>
    <row r="364" spans="1:39" x14ac:dyDescent="0.2">
      <c r="A364" s="7">
        <v>9000588</v>
      </c>
      <c r="B364" t="str">
        <f>VLOOKUP(A364,标准表!C:D,2,0)</f>
        <v>王宁</v>
      </c>
      <c r="C364" t="str">
        <f>VLOOKUP(A:A,标准表!C:M,11,0)</f>
        <v>动力部</v>
      </c>
      <c r="D364" t="str">
        <f>VLOOKUP($A:$A,标准表!C:E,3,0)</f>
        <v>130223199309119321</v>
      </c>
      <c r="E364" t="str">
        <f>VLOOKUP(A:A,'11月工资'!A:D,4,0)</f>
        <v>6217000180032377065</v>
      </c>
      <c r="F364" t="str">
        <f>VLOOKUP(A:A,'11月工资'!A:F,6,0)</f>
        <v>专业技术人员</v>
      </c>
      <c r="G364">
        <f>VLOOKUP(A:A,标准表!C:H,6,0)</f>
        <v>0</v>
      </c>
      <c r="H364">
        <f>VLOOKUP(A:A,标准表!C:I,7,0)</f>
        <v>0</v>
      </c>
      <c r="I364">
        <f>VLOOKUP(A:A,标准表!C:J,8,0)</f>
        <v>0</v>
      </c>
      <c r="J364">
        <f>VLOOKUP($A:$A,标准表!C:G,5,0)</f>
        <v>1.65</v>
      </c>
      <c r="L364">
        <f>VLOOKUP(A:A,单位分配保留两位小数!B:I,8,0)</f>
        <v>2803</v>
      </c>
      <c r="M364">
        <f>_xlfn.IFNA(VLOOKUP(A:A,单位分配保留两位小数!B:J,9,0),0)</f>
        <v>0</v>
      </c>
      <c r="N364">
        <f>_xlfn.IFNA(VLOOKUP(A:A,单位分配保留两位小数!B:K,10,0),0)</f>
        <v>0</v>
      </c>
      <c r="O364">
        <f>ROUND(_xlfn.IFNA(VLOOKUP(A:A,单位分配保留两位小数!B:L,11,0),0),2)</f>
        <v>0</v>
      </c>
      <c r="Q364">
        <f t="shared" si="40"/>
        <v>2803</v>
      </c>
      <c r="R364">
        <f>_xlfn.IFNA(VLOOKUP(A364,'11月工资'!A:AU,47,0),0)+Q364</f>
        <v>68890.86</v>
      </c>
      <c r="S364">
        <f>VLOOKUP(A:A,'11月工资'!A:AW,49,0)</f>
        <v>0</v>
      </c>
      <c r="T364">
        <f>VLOOKUP(A:A,'11月工资'!A:AZ,52,0)</f>
        <v>0</v>
      </c>
      <c r="U364">
        <f>VLOOKUP(A:A,'11月工资'!A:BA,53,0)</f>
        <v>0</v>
      </c>
      <c r="V364">
        <f>VLOOKUP(A:A,'11月工资'!A:AX,50,0)</f>
        <v>0</v>
      </c>
      <c r="W364">
        <f>VLOOKUP(A:A,'11月工资'!A:AY,51,0)</f>
        <v>0</v>
      </c>
      <c r="X364">
        <f>VLOOKUP(A:A,'11月工资'!A:AV,48,0)</f>
        <v>55000</v>
      </c>
      <c r="Y364">
        <f>VLOOKUP(A:A,'11月工资'!A:BB,54,0)</f>
        <v>7777.96</v>
      </c>
      <c r="Z364" s="12">
        <f>ROUND(5*MAX(0,(R364-S364-T364-U364-V364-W364-X364-Y364)*{0.6;2;4;5;6;7;9}%-{0;504;3384;6384;10584;17184;36384}),2)</f>
        <v>183.39</v>
      </c>
      <c r="AB364" s="78">
        <f>VLOOKUP(A:A,'11月工资'!A:BI,61,0)</f>
        <v>150.28</v>
      </c>
      <c r="AC364" s="6">
        <f t="shared" si="41"/>
        <v>33.11</v>
      </c>
      <c r="AD364">
        <f t="shared" si="42"/>
        <v>2769.89</v>
      </c>
      <c r="AE364">
        <f>VLOOKUP(A:A,'10月奖金'!A:AC,29,0)</f>
        <v>17.02</v>
      </c>
      <c r="AF364" s="6">
        <f t="shared" si="43"/>
        <v>16.09</v>
      </c>
      <c r="AG364">
        <f>VLOOKUP(A:A,'10月奖金'!A:AD,30,0)</f>
        <v>2717.98</v>
      </c>
      <c r="AH364" s="6">
        <f t="shared" si="44"/>
        <v>51.909999999999854</v>
      </c>
      <c r="AI364">
        <f>VLOOKUP(A:A,单位分配保留两位小数!B:N,13,0)</f>
        <v>2803</v>
      </c>
      <c r="AJ364">
        <f t="shared" si="45"/>
        <v>0</v>
      </c>
      <c r="AK364">
        <f>_xlfn.IFNA(VLOOKUP(A:A,'11月工资'!A:AQ,43,0),0)</f>
        <v>0</v>
      </c>
      <c r="AL364">
        <f t="shared" si="46"/>
        <v>33.11</v>
      </c>
      <c r="AM364" s="6">
        <f t="shared" si="47"/>
        <v>6112.9000000000005</v>
      </c>
    </row>
    <row r="365" spans="1:39" x14ac:dyDescent="0.2">
      <c r="A365" s="7">
        <v>9000589</v>
      </c>
      <c r="B365" t="str">
        <f>VLOOKUP(A365,标准表!C:D,2,0)</f>
        <v>杨子凡</v>
      </c>
      <c r="C365" t="str">
        <f>VLOOKUP(A:A,标准表!C:M,11,0)</f>
        <v>动力部</v>
      </c>
      <c r="D365" t="str">
        <f>VLOOKUP($A:$A,标准表!C:E,3,0)</f>
        <v>130203199512193038</v>
      </c>
      <c r="E365" t="str">
        <f>VLOOKUP(A:A,'11月工资'!A:D,4,0)</f>
        <v>6217000180032376836</v>
      </c>
      <c r="F365" t="str">
        <f>VLOOKUP(A:A,'11月工资'!A:F,6,0)</f>
        <v>专业技术人员</v>
      </c>
      <c r="G365">
        <f>VLOOKUP(A:A,标准表!C:H,6,0)</f>
        <v>0</v>
      </c>
      <c r="H365">
        <f>VLOOKUP(A:A,标准表!C:I,7,0)</f>
        <v>0</v>
      </c>
      <c r="I365">
        <f>VLOOKUP(A:A,标准表!C:J,8,0)</f>
        <v>0</v>
      </c>
      <c r="J365">
        <f>VLOOKUP($A:$A,标准表!C:G,5,0)</f>
        <v>1.65</v>
      </c>
      <c r="L365">
        <f>VLOOKUP(A:A,单位分配保留两位小数!B:I,8,0)</f>
        <v>2820.23</v>
      </c>
      <c r="M365">
        <f>_xlfn.IFNA(VLOOKUP(A:A,单位分配保留两位小数!B:J,9,0),0)</f>
        <v>0</v>
      </c>
      <c r="N365">
        <f>_xlfn.IFNA(VLOOKUP(A:A,单位分配保留两位小数!B:K,10,0),0)</f>
        <v>0</v>
      </c>
      <c r="O365">
        <f>ROUND(_xlfn.IFNA(VLOOKUP(A:A,单位分配保留两位小数!B:L,11,0),0),2)</f>
        <v>0</v>
      </c>
      <c r="Q365">
        <f t="shared" si="40"/>
        <v>2820.23</v>
      </c>
      <c r="R365">
        <f>_xlfn.IFNA(VLOOKUP(A365,'11月工资'!A:AU,47,0),0)+Q365</f>
        <v>65556.479999999996</v>
      </c>
      <c r="S365">
        <f>VLOOKUP(A:A,'11月工资'!A:AW,49,0)</f>
        <v>0</v>
      </c>
      <c r="T365">
        <f>VLOOKUP(A:A,'11月工资'!A:AZ,52,0)</f>
        <v>0</v>
      </c>
      <c r="U365">
        <f>VLOOKUP(A:A,'11月工资'!A:BA,53,0)</f>
        <v>0</v>
      </c>
      <c r="V365">
        <f>VLOOKUP(A:A,'11月工资'!A:AX,50,0)</f>
        <v>0</v>
      </c>
      <c r="W365">
        <f>VLOOKUP(A:A,'11月工资'!A:AY,51,0)</f>
        <v>0</v>
      </c>
      <c r="X365">
        <f>VLOOKUP(A:A,'11月工资'!A:AV,48,0)</f>
        <v>55000</v>
      </c>
      <c r="Y365">
        <f>VLOOKUP(A:A,'11月工资'!A:BB,54,0)</f>
        <v>7778.32</v>
      </c>
      <c r="Z365" s="12">
        <f>ROUND(5*MAX(0,(R365-S365-T365-U365-V365-W365-X365-Y365)*{0.6;2;4;5;6;7;9}%-{0;504;3384;6384;10584;17184;36384}),2)</f>
        <v>83.34</v>
      </c>
      <c r="AB365" s="78">
        <f>VLOOKUP(A:A,'11月工资'!A:BI,61,0)</f>
        <v>70.290000000000006</v>
      </c>
      <c r="AC365" s="6">
        <f t="shared" si="41"/>
        <v>13.05</v>
      </c>
      <c r="AD365">
        <f t="shared" si="42"/>
        <v>2807.18</v>
      </c>
      <c r="AE365">
        <f>VLOOKUP(A:A,'10月奖金'!A:AC,29,0)</f>
        <v>0</v>
      </c>
      <c r="AF365" s="6">
        <f t="shared" si="43"/>
        <v>13.05</v>
      </c>
      <c r="AG365">
        <f>VLOOKUP(A:A,'10月奖金'!A:AD,30,0)</f>
        <v>2711.29</v>
      </c>
      <c r="AH365" s="6">
        <f t="shared" si="44"/>
        <v>95.889999999999873</v>
      </c>
      <c r="AI365">
        <f>VLOOKUP(A:A,单位分配保留两位小数!B:N,13,0)</f>
        <v>2820.23</v>
      </c>
      <c r="AJ365">
        <f t="shared" si="45"/>
        <v>0</v>
      </c>
      <c r="AK365">
        <f>_xlfn.IFNA(VLOOKUP(A:A,'11月工资'!A:AQ,43,0),0)</f>
        <v>0</v>
      </c>
      <c r="AL365">
        <f t="shared" si="46"/>
        <v>13.05</v>
      </c>
      <c r="AM365" s="6">
        <f t="shared" si="47"/>
        <v>2778.1599999999962</v>
      </c>
    </row>
    <row r="366" spans="1:39" x14ac:dyDescent="0.2">
      <c r="A366" s="7">
        <v>9000590</v>
      </c>
      <c r="B366" t="str">
        <f>VLOOKUP(A366,标准表!C:D,2,0)</f>
        <v>田祚</v>
      </c>
      <c r="C366" t="str">
        <f>VLOOKUP(A:A,标准表!C:M,11,0)</f>
        <v>炼铁事业部</v>
      </c>
      <c r="D366" t="str">
        <f>VLOOKUP($A:$A,标准表!C:E,3,0)</f>
        <v>130223199509057217</v>
      </c>
      <c r="E366" t="str">
        <f>VLOOKUP(A:A,'11月工资'!A:D,4,0)</f>
        <v>6217000180031769668</v>
      </c>
      <c r="F366" t="str">
        <f>VLOOKUP(A:A,'11月工资'!A:F,6,0)</f>
        <v>专业技术人员</v>
      </c>
      <c r="G366">
        <f>VLOOKUP(A:A,标准表!C:H,6,0)</f>
        <v>0</v>
      </c>
      <c r="H366">
        <f>VLOOKUP(A:A,标准表!C:I,7,0)</f>
        <v>0</v>
      </c>
      <c r="I366">
        <f>VLOOKUP(A:A,标准表!C:J,8,0)</f>
        <v>0</v>
      </c>
      <c r="J366">
        <f>VLOOKUP($A:$A,标准表!C:G,5,0)</f>
        <v>2.2000000000000002</v>
      </c>
      <c r="L366">
        <f>VLOOKUP(A:A,单位分配保留两位小数!B:I,8,0)</f>
        <v>2475</v>
      </c>
      <c r="M366">
        <f>_xlfn.IFNA(VLOOKUP(A:A,单位分配保留两位小数!B:J,9,0),0)</f>
        <v>0</v>
      </c>
      <c r="N366">
        <f>_xlfn.IFNA(VLOOKUP(A:A,单位分配保留两位小数!B:K,10,0),0)</f>
        <v>0</v>
      </c>
      <c r="O366">
        <f>ROUND(_xlfn.IFNA(VLOOKUP(A:A,单位分配保留两位小数!B:L,11,0),0),2)</f>
        <v>0</v>
      </c>
      <c r="Q366">
        <f t="shared" si="40"/>
        <v>2475</v>
      </c>
      <c r="R366">
        <f>_xlfn.IFNA(VLOOKUP(A366,'11月工资'!A:AU,47,0),0)+Q366</f>
        <v>69217.81</v>
      </c>
      <c r="S366">
        <f>VLOOKUP(A:A,'11月工资'!A:AW,49,0)</f>
        <v>0</v>
      </c>
      <c r="T366">
        <f>VLOOKUP(A:A,'11月工资'!A:AZ,52,0)</f>
        <v>0</v>
      </c>
      <c r="U366">
        <f>VLOOKUP(A:A,'11月工资'!A:BA,53,0)</f>
        <v>0</v>
      </c>
      <c r="V366">
        <f>VLOOKUP(A:A,'11月工资'!A:AX,50,0)</f>
        <v>0</v>
      </c>
      <c r="W366">
        <f>VLOOKUP(A:A,'11月工资'!A:AY,51,0)</f>
        <v>0</v>
      </c>
      <c r="X366">
        <f>VLOOKUP(A:A,'11月工资'!A:AV,48,0)</f>
        <v>55000</v>
      </c>
      <c r="Y366">
        <f>VLOOKUP(A:A,'11月工资'!A:BB,54,0)</f>
        <v>7766.28</v>
      </c>
      <c r="Z366" s="12">
        <f>ROUND(5*MAX(0,(R366-S366-T366-U366-V366-W366-X366-Y366)*{0.6;2;4;5;6;7;9}%-{0;504;3384;6384;10584;17184;36384}),2)</f>
        <v>193.55</v>
      </c>
      <c r="AB366" s="78">
        <f>VLOOKUP(A:A,'11月工资'!A:BI,61,0)</f>
        <v>171.34</v>
      </c>
      <c r="AC366" s="6">
        <f t="shared" si="41"/>
        <v>22.21</v>
      </c>
      <c r="AD366">
        <f t="shared" si="42"/>
        <v>2452.79</v>
      </c>
      <c r="AE366">
        <f>VLOOKUP(A:A,'10月奖金'!A:AC,29,0)</f>
        <v>15.68</v>
      </c>
      <c r="AF366" s="6">
        <f t="shared" si="43"/>
        <v>6.5300000000000011</v>
      </c>
      <c r="AG366">
        <f>VLOOKUP(A:A,'10月奖金'!A:AD,30,0)</f>
        <v>2459.3200000000002</v>
      </c>
      <c r="AH366" s="6">
        <f t="shared" si="44"/>
        <v>-6.5300000000002001</v>
      </c>
      <c r="AI366">
        <f>VLOOKUP(A:A,单位分配保留两位小数!B:N,13,0)</f>
        <v>2475</v>
      </c>
      <c r="AJ366">
        <f t="shared" si="45"/>
        <v>0</v>
      </c>
      <c r="AK366">
        <f>_xlfn.IFNA(VLOOKUP(A:A,'11月工资'!A:AQ,43,0),0)</f>
        <v>0</v>
      </c>
      <c r="AL366">
        <f t="shared" si="46"/>
        <v>22.21</v>
      </c>
      <c r="AM366" s="6">
        <f t="shared" si="47"/>
        <v>6451.5299999999979</v>
      </c>
    </row>
    <row r="367" spans="1:39" x14ac:dyDescent="0.2">
      <c r="A367" s="7">
        <v>9000591</v>
      </c>
      <c r="B367" t="str">
        <f>VLOOKUP(A367,标准表!C:D,2,0)</f>
        <v>桑振伟</v>
      </c>
      <c r="C367" t="str">
        <f>VLOOKUP(A:A,标准表!C:M,11,0)</f>
        <v>炼铁事业部</v>
      </c>
      <c r="D367" t="str">
        <f>VLOOKUP($A:$A,标准表!C:E,3,0)</f>
        <v>130224199503098516</v>
      </c>
      <c r="E367" t="str">
        <f>VLOOKUP(A:A,'11月工资'!A:D,4,0)</f>
        <v>6217000180031770005</v>
      </c>
      <c r="F367" t="str">
        <f>VLOOKUP(A:A,'11月工资'!A:F,6,0)</f>
        <v>专业技术人员</v>
      </c>
      <c r="G367">
        <f>VLOOKUP(A:A,标准表!C:H,6,0)</f>
        <v>0</v>
      </c>
      <c r="H367">
        <f>VLOOKUP(A:A,标准表!C:I,7,0)</f>
        <v>0</v>
      </c>
      <c r="I367">
        <f>VLOOKUP(A:A,标准表!C:J,8,0)</f>
        <v>0</v>
      </c>
      <c r="J367">
        <f>VLOOKUP($A:$A,标准表!C:G,5,0)</f>
        <v>2.2000000000000002</v>
      </c>
      <c r="L367">
        <f>VLOOKUP(A:A,单位分配保留两位小数!B:I,8,0)</f>
        <v>2475</v>
      </c>
      <c r="M367">
        <f>_xlfn.IFNA(VLOOKUP(A:A,单位分配保留两位小数!B:J,9,0),0)</f>
        <v>0</v>
      </c>
      <c r="N367">
        <f>_xlfn.IFNA(VLOOKUP(A:A,单位分配保留两位小数!B:K,10,0),0)</f>
        <v>0</v>
      </c>
      <c r="O367">
        <f>ROUND(_xlfn.IFNA(VLOOKUP(A:A,单位分配保留两位小数!B:L,11,0),0),2)</f>
        <v>0</v>
      </c>
      <c r="Q367">
        <f t="shared" si="40"/>
        <v>2475</v>
      </c>
      <c r="R367">
        <f>_xlfn.IFNA(VLOOKUP(A367,'11月工资'!A:AU,47,0),0)+Q367</f>
        <v>70055.149999999994</v>
      </c>
      <c r="S367">
        <f>VLOOKUP(A:A,'11月工资'!A:AW,49,0)</f>
        <v>0</v>
      </c>
      <c r="T367">
        <f>VLOOKUP(A:A,'11月工资'!A:AZ,52,0)</f>
        <v>0</v>
      </c>
      <c r="U367">
        <f>VLOOKUP(A:A,'11月工资'!A:BA,53,0)</f>
        <v>0</v>
      </c>
      <c r="V367">
        <f>VLOOKUP(A:A,'11月工资'!A:AX,50,0)</f>
        <v>0</v>
      </c>
      <c r="W367">
        <f>VLOOKUP(A:A,'11月工资'!A:AY,51,0)</f>
        <v>0</v>
      </c>
      <c r="X367">
        <f>VLOOKUP(A:A,'11月工资'!A:AV,48,0)</f>
        <v>55000</v>
      </c>
      <c r="Y367">
        <f>VLOOKUP(A:A,'11月工资'!A:BB,54,0)</f>
        <v>7766.28</v>
      </c>
      <c r="Z367" s="12">
        <f>ROUND(5*MAX(0,(R367-S367-T367-U367-V367-W367-X367-Y367)*{0.6;2;4;5;6;7;9}%-{0;504;3384;6384;10584;17184;36384}),2)</f>
        <v>218.67</v>
      </c>
      <c r="AB367" s="78">
        <f>VLOOKUP(A:A,'11月工资'!A:BI,61,0)</f>
        <v>175.9</v>
      </c>
      <c r="AC367" s="6">
        <f t="shared" si="41"/>
        <v>42.77</v>
      </c>
      <c r="AD367">
        <f t="shared" si="42"/>
        <v>2432.23</v>
      </c>
      <c r="AE367">
        <f>VLOOKUP(A:A,'10月奖金'!A:AC,29,0)</f>
        <v>16.04</v>
      </c>
      <c r="AF367" s="6">
        <f t="shared" si="43"/>
        <v>26.730000000000004</v>
      </c>
      <c r="AG367">
        <f>VLOOKUP(A:A,'10月奖金'!A:AD,30,0)</f>
        <v>2458.96</v>
      </c>
      <c r="AH367" s="6">
        <f t="shared" si="44"/>
        <v>-26.730000000000018</v>
      </c>
      <c r="AI367">
        <f>VLOOKUP(A:A,单位分配保留两位小数!B:N,13,0)</f>
        <v>2475</v>
      </c>
      <c r="AJ367">
        <f t="shared" si="45"/>
        <v>0</v>
      </c>
      <c r="AK367">
        <f>_xlfn.IFNA(VLOOKUP(A:A,'11月工资'!A:AQ,43,0),0)</f>
        <v>0</v>
      </c>
      <c r="AL367">
        <f t="shared" si="46"/>
        <v>42.77</v>
      </c>
      <c r="AM367" s="6">
        <f t="shared" si="47"/>
        <v>7288.8699999999944</v>
      </c>
    </row>
    <row r="368" spans="1:39" x14ac:dyDescent="0.2">
      <c r="A368" s="7">
        <v>9000592</v>
      </c>
      <c r="B368" t="str">
        <f>VLOOKUP(A368,标准表!C:D,2,0)</f>
        <v>马连政</v>
      </c>
      <c r="C368" t="str">
        <f>VLOOKUP(A:A,标准表!C:M,11,0)</f>
        <v>炼铁事业部</v>
      </c>
      <c r="D368" t="str">
        <f>VLOOKUP($A:$A,标准表!C:E,3,0)</f>
        <v>130229199407067439</v>
      </c>
      <c r="E368" t="str">
        <f>VLOOKUP(A:A,'11月工资'!A:D,4,0)</f>
        <v>6217000180032376935</v>
      </c>
      <c r="F368" t="str">
        <f>VLOOKUP(A:A,'11月工资'!A:F,6,0)</f>
        <v>专业技术人员</v>
      </c>
      <c r="G368">
        <f>VLOOKUP(A:A,标准表!C:H,6,0)</f>
        <v>0</v>
      </c>
      <c r="H368">
        <f>VLOOKUP(A:A,标准表!C:I,7,0)</f>
        <v>0</v>
      </c>
      <c r="I368">
        <f>VLOOKUP(A:A,标准表!C:J,8,0)</f>
        <v>0</v>
      </c>
      <c r="J368">
        <f>VLOOKUP($A:$A,标准表!C:G,5,0)</f>
        <v>2.2000000000000002</v>
      </c>
      <c r="L368">
        <f>VLOOKUP(A:A,单位分配保留两位小数!B:I,8,0)</f>
        <v>2475</v>
      </c>
      <c r="M368">
        <f>_xlfn.IFNA(VLOOKUP(A:A,单位分配保留两位小数!B:J,9,0),0)</f>
        <v>0</v>
      </c>
      <c r="N368">
        <f>_xlfn.IFNA(VLOOKUP(A:A,单位分配保留两位小数!B:K,10,0),0)</f>
        <v>0</v>
      </c>
      <c r="O368">
        <f>ROUND(_xlfn.IFNA(VLOOKUP(A:A,单位分配保留两位小数!B:L,11,0),0),2)</f>
        <v>0</v>
      </c>
      <c r="Q368">
        <f t="shared" si="40"/>
        <v>2475</v>
      </c>
      <c r="R368">
        <f>_xlfn.IFNA(VLOOKUP(A368,'11月工资'!A:AU,47,0),0)+Q368</f>
        <v>69967.05</v>
      </c>
      <c r="S368">
        <f>VLOOKUP(A:A,'11月工资'!A:AW,49,0)</f>
        <v>0</v>
      </c>
      <c r="T368">
        <f>VLOOKUP(A:A,'11月工资'!A:AZ,52,0)</f>
        <v>0</v>
      </c>
      <c r="U368">
        <f>VLOOKUP(A:A,'11月工资'!A:BA,53,0)</f>
        <v>0</v>
      </c>
      <c r="V368">
        <f>VLOOKUP(A:A,'11月工资'!A:AX,50,0)</f>
        <v>0</v>
      </c>
      <c r="W368">
        <f>VLOOKUP(A:A,'11月工资'!A:AY,51,0)</f>
        <v>0</v>
      </c>
      <c r="X368">
        <f>VLOOKUP(A:A,'11月工资'!A:AV,48,0)</f>
        <v>55000</v>
      </c>
      <c r="Y368">
        <f>VLOOKUP(A:A,'11月工资'!A:BB,54,0)</f>
        <v>7766.28</v>
      </c>
      <c r="Z368" s="12">
        <f>ROUND(5*MAX(0,(R368-S368-T368-U368-V368-W368-X368-Y368)*{0.6;2;4;5;6;7;9}%-{0;504;3384;6384;10584;17184;36384}),2)</f>
        <v>216.02</v>
      </c>
      <c r="AB368" s="78">
        <f>VLOOKUP(A:A,'11月工资'!A:BI,61,0)</f>
        <v>173.62</v>
      </c>
      <c r="AC368" s="6">
        <f t="shared" si="41"/>
        <v>42.4</v>
      </c>
      <c r="AD368">
        <f t="shared" si="42"/>
        <v>2432.6</v>
      </c>
      <c r="AE368">
        <f>VLOOKUP(A:A,'10月奖金'!A:AC,29,0)</f>
        <v>17</v>
      </c>
      <c r="AF368" s="6">
        <f t="shared" si="43"/>
        <v>25.4</v>
      </c>
      <c r="AG368">
        <f>VLOOKUP(A:A,'10月奖金'!A:AD,30,0)</f>
        <v>2458</v>
      </c>
      <c r="AH368" s="6">
        <f t="shared" si="44"/>
        <v>-25.400000000000091</v>
      </c>
      <c r="AI368">
        <f>VLOOKUP(A:A,单位分配保留两位小数!B:N,13,0)</f>
        <v>2475</v>
      </c>
      <c r="AJ368">
        <f t="shared" si="45"/>
        <v>0</v>
      </c>
      <c r="AK368">
        <f>_xlfn.IFNA(VLOOKUP(A:A,'11月工资'!A:AQ,43,0),0)</f>
        <v>0</v>
      </c>
      <c r="AL368">
        <f t="shared" si="46"/>
        <v>42.4</v>
      </c>
      <c r="AM368" s="6">
        <f t="shared" si="47"/>
        <v>7200.7700000000032</v>
      </c>
    </row>
    <row r="369" spans="1:39" x14ac:dyDescent="0.2">
      <c r="A369" s="7">
        <v>9000593</v>
      </c>
      <c r="B369" t="str">
        <f>VLOOKUP(A369,标准表!C:D,2,0)</f>
        <v>孟成</v>
      </c>
      <c r="C369" t="str">
        <f>VLOOKUP(A:A,标准表!C:M,11,0)</f>
        <v>炼铁事业部</v>
      </c>
      <c r="D369" t="str">
        <f>VLOOKUP($A:$A,标准表!C:E,3,0)</f>
        <v>131122199606052214</v>
      </c>
      <c r="E369" t="str">
        <f>VLOOKUP(A:A,'11月工资'!A:D,4,0)</f>
        <v>6217000180031769676</v>
      </c>
      <c r="F369" t="str">
        <f>VLOOKUP(A:A,'11月工资'!A:F,6,0)</f>
        <v>专业技术人员</v>
      </c>
      <c r="G369">
        <f>VLOOKUP(A:A,标准表!C:H,6,0)</f>
        <v>0</v>
      </c>
      <c r="H369">
        <f>VLOOKUP(A:A,标准表!C:I,7,0)</f>
        <v>0</v>
      </c>
      <c r="I369">
        <f>VLOOKUP(A:A,标准表!C:J,8,0)</f>
        <v>0</v>
      </c>
      <c r="J369">
        <f>VLOOKUP($A:$A,标准表!C:G,5,0)</f>
        <v>2.2000000000000002</v>
      </c>
      <c r="L369">
        <f>VLOOKUP(A:A,单位分配保留两位小数!B:I,8,0)</f>
        <v>2475</v>
      </c>
      <c r="M369">
        <f>_xlfn.IFNA(VLOOKUP(A:A,单位分配保留两位小数!B:J,9,0),0)</f>
        <v>0</v>
      </c>
      <c r="N369">
        <f>_xlfn.IFNA(VLOOKUP(A:A,单位分配保留两位小数!B:K,10,0),0)</f>
        <v>0</v>
      </c>
      <c r="O369">
        <f>ROUND(_xlfn.IFNA(VLOOKUP(A:A,单位分配保留两位小数!B:L,11,0),0),2)</f>
        <v>0</v>
      </c>
      <c r="Q369">
        <f t="shared" si="40"/>
        <v>2475</v>
      </c>
      <c r="R369">
        <f>_xlfn.IFNA(VLOOKUP(A369,'11月工资'!A:AU,47,0),0)+Q369</f>
        <v>69854.28</v>
      </c>
      <c r="S369">
        <f>VLOOKUP(A:A,'11月工资'!A:AW,49,0)</f>
        <v>0</v>
      </c>
      <c r="T369">
        <f>VLOOKUP(A:A,'11月工资'!A:AZ,52,0)</f>
        <v>11000</v>
      </c>
      <c r="U369">
        <f>VLOOKUP(A:A,'11月工资'!A:BA,53,0)</f>
        <v>0</v>
      </c>
      <c r="V369">
        <f>VLOOKUP(A:A,'11月工资'!A:AX,50,0)</f>
        <v>0</v>
      </c>
      <c r="W369">
        <f>VLOOKUP(A:A,'11月工资'!A:AY,51,0)</f>
        <v>0</v>
      </c>
      <c r="X369">
        <f>VLOOKUP(A:A,'11月工资'!A:AV,48,0)</f>
        <v>55000</v>
      </c>
      <c r="Y369">
        <f>VLOOKUP(A:A,'11月工资'!A:BB,54,0)</f>
        <v>7766.28</v>
      </c>
      <c r="Z369" s="12">
        <f>ROUND(5*MAX(0,(R369-S369-T369-U369-V369-W369-X369-Y369)*{0.6;2;4;5;6;7;9}%-{0;504;3384;6384;10584;17184;36384}),2)</f>
        <v>0</v>
      </c>
      <c r="AB369" s="78">
        <f>VLOOKUP(A:A,'11月工资'!A:BI,61,0)</f>
        <v>24.71</v>
      </c>
      <c r="AC369" s="6">
        <f t="shared" si="41"/>
        <v>0</v>
      </c>
      <c r="AD369">
        <f t="shared" si="42"/>
        <v>2475</v>
      </c>
      <c r="AE369">
        <f>VLOOKUP(A:A,'10月奖金'!A:AC,29,0)</f>
        <v>0</v>
      </c>
      <c r="AF369" s="6">
        <f t="shared" si="43"/>
        <v>0</v>
      </c>
      <c r="AG369">
        <f>VLOOKUP(A:A,'10月奖金'!A:AD,30,0)</f>
        <v>2475</v>
      </c>
      <c r="AH369" s="6">
        <f t="shared" si="44"/>
        <v>0</v>
      </c>
      <c r="AI369">
        <f>VLOOKUP(A:A,单位分配保留两位小数!B:N,13,0)</f>
        <v>2475</v>
      </c>
      <c r="AJ369">
        <f t="shared" si="45"/>
        <v>0</v>
      </c>
      <c r="AK369">
        <f>_xlfn.IFNA(VLOOKUP(A:A,'11月工资'!A:AQ,43,0),0)</f>
        <v>0</v>
      </c>
      <c r="AL369">
        <f t="shared" si="46"/>
        <v>0</v>
      </c>
      <c r="AM369" s="6">
        <f t="shared" si="47"/>
        <v>-3912.0000000000009</v>
      </c>
    </row>
    <row r="370" spans="1:39" x14ac:dyDescent="0.2">
      <c r="A370" s="7">
        <v>9000594</v>
      </c>
      <c r="B370" t="str">
        <f>VLOOKUP(A370,标准表!C:D,2,0)</f>
        <v>杨帅康</v>
      </c>
      <c r="C370" t="str">
        <f>VLOOKUP(A:A,标准表!C:M,11,0)</f>
        <v>炼铁事业部</v>
      </c>
      <c r="D370" t="str">
        <f>VLOOKUP($A:$A,标准表!C:E,3,0)</f>
        <v>130582199306233619</v>
      </c>
      <c r="E370" t="str">
        <f>VLOOKUP(A:A,'11月工资'!A:D,4,0)</f>
        <v>6217000180031769726</v>
      </c>
      <c r="F370" t="str">
        <f>VLOOKUP(A:A,'11月工资'!A:F,6,0)</f>
        <v>专业技术人员</v>
      </c>
      <c r="G370">
        <f>VLOOKUP(A:A,标准表!C:H,6,0)</f>
        <v>0</v>
      </c>
      <c r="H370">
        <f>VLOOKUP(A:A,标准表!C:I,7,0)</f>
        <v>0</v>
      </c>
      <c r="I370">
        <f>VLOOKUP(A:A,标准表!C:J,8,0)</f>
        <v>0</v>
      </c>
      <c r="J370">
        <f>VLOOKUP($A:$A,标准表!C:G,5,0)</f>
        <v>1.65</v>
      </c>
      <c r="L370">
        <f>VLOOKUP(A:A,单位分配保留两位小数!B:I,8,0)</f>
        <v>2475</v>
      </c>
      <c r="M370">
        <f>_xlfn.IFNA(VLOOKUP(A:A,单位分配保留两位小数!B:J,9,0),0)</f>
        <v>0</v>
      </c>
      <c r="N370">
        <f>_xlfn.IFNA(VLOOKUP(A:A,单位分配保留两位小数!B:K,10,0),0)</f>
        <v>50</v>
      </c>
      <c r="O370">
        <f>ROUND(_xlfn.IFNA(VLOOKUP(A:A,单位分配保留两位小数!B:L,11,0),0),2)</f>
        <v>0</v>
      </c>
      <c r="Q370">
        <f t="shared" si="40"/>
        <v>2525</v>
      </c>
      <c r="R370">
        <f>_xlfn.IFNA(VLOOKUP(A370,'11月工资'!A:AU,47,0),0)+Q370</f>
        <v>65614.97</v>
      </c>
      <c r="S370">
        <f>VLOOKUP(A:A,'11月工资'!A:AW,49,0)</f>
        <v>0</v>
      </c>
      <c r="T370">
        <f>VLOOKUP(A:A,'11月工资'!A:AZ,52,0)</f>
        <v>0</v>
      </c>
      <c r="U370">
        <f>VLOOKUP(A:A,'11月工资'!A:BA,53,0)</f>
        <v>0</v>
      </c>
      <c r="V370">
        <f>VLOOKUP(A:A,'11月工资'!A:AX,50,0)</f>
        <v>0</v>
      </c>
      <c r="W370">
        <f>VLOOKUP(A:A,'11月工资'!A:AY,51,0)</f>
        <v>0</v>
      </c>
      <c r="X370">
        <f>VLOOKUP(A:A,'11月工资'!A:AV,48,0)</f>
        <v>55000</v>
      </c>
      <c r="Y370">
        <f>VLOOKUP(A:A,'11月工资'!A:BB,54,0)</f>
        <v>7733.5999999999995</v>
      </c>
      <c r="Z370" s="12">
        <f>ROUND(5*MAX(0,(R370-S370-T370-U370-V370-W370-X370-Y370)*{0.6;2;4;5;6;7;9}%-{0;504;3384;6384;10584;17184;36384}),2)</f>
        <v>86.44</v>
      </c>
      <c r="AB370" s="78">
        <f>VLOOKUP(A:A,'11月工资'!A:BI,61,0)</f>
        <v>82.44</v>
      </c>
      <c r="AC370" s="6">
        <f t="shared" si="41"/>
        <v>4</v>
      </c>
      <c r="AD370">
        <f t="shared" si="42"/>
        <v>2521</v>
      </c>
      <c r="AE370">
        <f>VLOOKUP(A:A,'10月奖金'!A:AC,29,0)</f>
        <v>0</v>
      </c>
      <c r="AF370" s="6">
        <f t="shared" si="43"/>
        <v>4</v>
      </c>
      <c r="AG370">
        <f>VLOOKUP(A:A,'10月奖金'!A:AD,30,0)</f>
        <v>2475</v>
      </c>
      <c r="AH370" s="6">
        <f t="shared" si="44"/>
        <v>46</v>
      </c>
      <c r="AI370">
        <f>VLOOKUP(A:A,单位分配保留两位小数!B:N,13,0)</f>
        <v>2525</v>
      </c>
      <c r="AJ370">
        <f t="shared" si="45"/>
        <v>0</v>
      </c>
      <c r="AK370">
        <f>_xlfn.IFNA(VLOOKUP(A:A,'11月工资'!A:AQ,43,0),0)</f>
        <v>0</v>
      </c>
      <c r="AL370">
        <f t="shared" si="46"/>
        <v>4</v>
      </c>
      <c r="AM370" s="6">
        <f t="shared" si="47"/>
        <v>2881.3700000000017</v>
      </c>
    </row>
    <row r="371" spans="1:39" x14ac:dyDescent="0.2">
      <c r="A371" s="7">
        <v>9000595</v>
      </c>
      <c r="B371" t="str">
        <f>VLOOKUP(A371,标准表!C:D,2,0)</f>
        <v>安默林</v>
      </c>
      <c r="C371" t="str">
        <f>VLOOKUP(A:A,标准表!C:M,11,0)</f>
        <v>炼铁事业部</v>
      </c>
      <c r="D371" t="str">
        <f>VLOOKUP($A:$A,标准表!C:E,3,0)</f>
        <v>130282199402083810</v>
      </c>
      <c r="E371" t="str">
        <f>VLOOKUP(A:A,'11月工资'!A:D,4,0)</f>
        <v>6217000180031769833</v>
      </c>
      <c r="F371" t="str">
        <f>VLOOKUP(A:A,'11月工资'!A:F,6,0)</f>
        <v>专业技术人员</v>
      </c>
      <c r="G371">
        <f>VLOOKUP(A:A,标准表!C:H,6,0)</f>
        <v>0</v>
      </c>
      <c r="H371">
        <f>VLOOKUP(A:A,标准表!C:I,7,0)</f>
        <v>0</v>
      </c>
      <c r="I371">
        <f>VLOOKUP(A:A,标准表!C:J,8,0)</f>
        <v>0</v>
      </c>
      <c r="J371">
        <f>VLOOKUP($A:$A,标准表!C:G,5,0)</f>
        <v>1.65</v>
      </c>
      <c r="L371">
        <f>VLOOKUP(A:A,单位分配保留两位小数!B:I,8,0)</f>
        <v>2475</v>
      </c>
      <c r="M371">
        <f>_xlfn.IFNA(VLOOKUP(A:A,单位分配保留两位小数!B:J,9,0),0)</f>
        <v>0</v>
      </c>
      <c r="N371">
        <f>_xlfn.IFNA(VLOOKUP(A:A,单位分配保留两位小数!B:K,10,0),0)</f>
        <v>200</v>
      </c>
      <c r="O371">
        <f>ROUND(_xlfn.IFNA(VLOOKUP(A:A,单位分配保留两位小数!B:L,11,0),0),2)</f>
        <v>0</v>
      </c>
      <c r="Q371">
        <f t="shared" si="40"/>
        <v>2675</v>
      </c>
      <c r="R371">
        <f>_xlfn.IFNA(VLOOKUP(A371,'11月工资'!A:AU,47,0),0)+Q371</f>
        <v>65771.739999999991</v>
      </c>
      <c r="S371">
        <f>VLOOKUP(A:A,'11月工资'!A:AW,49,0)</f>
        <v>0</v>
      </c>
      <c r="T371">
        <f>VLOOKUP(A:A,'11月工资'!A:AZ,52,0)</f>
        <v>0</v>
      </c>
      <c r="U371">
        <f>VLOOKUP(A:A,'11月工资'!A:BA,53,0)</f>
        <v>0</v>
      </c>
      <c r="V371">
        <f>VLOOKUP(A:A,'11月工资'!A:AX,50,0)</f>
        <v>11000</v>
      </c>
      <c r="W371">
        <f>VLOOKUP(A:A,'11月工资'!A:AY,51,0)</f>
        <v>0</v>
      </c>
      <c r="X371">
        <f>VLOOKUP(A:A,'11月工资'!A:AV,48,0)</f>
        <v>55000</v>
      </c>
      <c r="Y371">
        <f>VLOOKUP(A:A,'11月工资'!A:BB,54,0)</f>
        <v>7733.5999999999995</v>
      </c>
      <c r="Z371" s="12">
        <f>ROUND(5*MAX(0,(R371-S371-T371-U371-V371-W371-X371-Y371)*{0.6;2;4;5;6;7;9}%-{0;504;3384;6384;10584;17184;36384}),2)</f>
        <v>0</v>
      </c>
      <c r="AB371" s="78">
        <f>VLOOKUP(A:A,'11月工资'!A:BI,61,0)</f>
        <v>36.049999999999997</v>
      </c>
      <c r="AC371" s="6">
        <f t="shared" si="41"/>
        <v>0</v>
      </c>
      <c r="AD371">
        <f t="shared" si="42"/>
        <v>2675</v>
      </c>
      <c r="AE371">
        <f>VLOOKUP(A:A,'10月奖金'!A:AC,29,0)</f>
        <v>0</v>
      </c>
      <c r="AF371" s="6">
        <f t="shared" si="43"/>
        <v>0</v>
      </c>
      <c r="AG371">
        <f>VLOOKUP(A:A,'10月奖金'!A:AD,30,0)</f>
        <v>2475</v>
      </c>
      <c r="AH371" s="6">
        <f t="shared" si="44"/>
        <v>200</v>
      </c>
      <c r="AI371">
        <f>VLOOKUP(A:A,单位分配保留两位小数!B:N,13,0)</f>
        <v>2675</v>
      </c>
      <c r="AJ371">
        <f t="shared" si="45"/>
        <v>0</v>
      </c>
      <c r="AK371">
        <f>_xlfn.IFNA(VLOOKUP(A:A,'11月工资'!A:AQ,43,0),0)</f>
        <v>0</v>
      </c>
      <c r="AL371">
        <f t="shared" si="46"/>
        <v>0</v>
      </c>
      <c r="AM371" s="6">
        <f t="shared" si="47"/>
        <v>-7961.8600000000088</v>
      </c>
    </row>
    <row r="372" spans="1:39" x14ac:dyDescent="0.2">
      <c r="A372" s="7">
        <v>9000596</v>
      </c>
      <c r="B372" t="str">
        <f>VLOOKUP(A372,标准表!C:D,2,0)</f>
        <v>韩彬彬</v>
      </c>
      <c r="C372" t="str">
        <f>VLOOKUP(A:A,标准表!C:M,11,0)</f>
        <v>热轧事业部</v>
      </c>
      <c r="D372" t="str">
        <f>VLOOKUP($A:$A,标准表!C:E,3,0)</f>
        <v>130727199311170823</v>
      </c>
      <c r="E372" t="str">
        <f>VLOOKUP(A:A,'11月工资'!A:D,4,0)</f>
        <v>6217000180031769650</v>
      </c>
      <c r="F372" t="str">
        <f>VLOOKUP(A:A,'11月工资'!A:F,6,0)</f>
        <v>专业技术人员</v>
      </c>
      <c r="G372">
        <f>VLOOKUP(A:A,标准表!C:H,6,0)</f>
        <v>0</v>
      </c>
      <c r="H372">
        <f>VLOOKUP(A:A,标准表!C:I,7,0)</f>
        <v>0</v>
      </c>
      <c r="I372">
        <f>VLOOKUP(A:A,标准表!C:J,8,0)</f>
        <v>0</v>
      </c>
      <c r="J372">
        <f>VLOOKUP($A:$A,标准表!C:G,5,0)</f>
        <v>2.15</v>
      </c>
      <c r="L372">
        <f>VLOOKUP(A:A,单位分配保留两位小数!B:I,8,0)</f>
        <v>3537.66</v>
      </c>
      <c r="M372">
        <f>_xlfn.IFNA(VLOOKUP(A:A,单位分配保留两位小数!B:J,9,0),0)</f>
        <v>0</v>
      </c>
      <c r="N372">
        <f>_xlfn.IFNA(VLOOKUP(A:A,单位分配保留两位小数!B:K,10,0),0)</f>
        <v>0</v>
      </c>
      <c r="O372">
        <f>ROUND(_xlfn.IFNA(VLOOKUP(A:A,单位分配保留两位小数!B:L,11,0),0),2)</f>
        <v>0</v>
      </c>
      <c r="Q372">
        <f t="shared" si="40"/>
        <v>3537.66</v>
      </c>
      <c r="R372">
        <f>_xlfn.IFNA(VLOOKUP(A372,'11月工资'!A:AU,47,0),0)+Q372</f>
        <v>81027.56</v>
      </c>
      <c r="S372">
        <f>VLOOKUP(A:A,'11月工资'!A:AW,49,0)</f>
        <v>0</v>
      </c>
      <c r="T372">
        <f>VLOOKUP(A:A,'11月工资'!A:AZ,52,0)</f>
        <v>0</v>
      </c>
      <c r="U372">
        <f>VLOOKUP(A:A,'11月工资'!A:BA,53,0)</f>
        <v>0</v>
      </c>
      <c r="V372">
        <f>VLOOKUP(A:A,'11月工资'!A:AX,50,0)</f>
        <v>11000</v>
      </c>
      <c r="W372">
        <f>VLOOKUP(A:A,'11月工资'!A:AY,51,0)</f>
        <v>0</v>
      </c>
      <c r="X372">
        <f>VLOOKUP(A:A,'11月工资'!A:AV,48,0)</f>
        <v>55000</v>
      </c>
      <c r="Y372">
        <f>VLOOKUP(A:A,'11月工资'!A:BB,54,0)</f>
        <v>9811.0499999999993</v>
      </c>
      <c r="Z372" s="12">
        <f>ROUND(5*MAX(0,(R372-S372-T372-U372-V372-W372-X372-Y372)*{0.6;2;4;5;6;7;9}%-{0;504;3384;6384;10584;17184;36384}),2)</f>
        <v>156.5</v>
      </c>
      <c r="AB372" s="78">
        <f>VLOOKUP(A:A,'11月工资'!A:BI,61,0)</f>
        <v>155.15</v>
      </c>
      <c r="AC372" s="6">
        <f t="shared" si="41"/>
        <v>1.35</v>
      </c>
      <c r="AD372">
        <f t="shared" si="42"/>
        <v>3536.31</v>
      </c>
      <c r="AE372">
        <f>VLOOKUP(A:A,'10月奖金'!A:AC,29,0)</f>
        <v>16.57</v>
      </c>
      <c r="AF372" s="6">
        <f t="shared" si="43"/>
        <v>-15.22</v>
      </c>
      <c r="AG372">
        <f>VLOOKUP(A:A,'10月奖金'!A:AD,30,0)</f>
        <v>4583.6100000000006</v>
      </c>
      <c r="AH372" s="6">
        <f t="shared" si="44"/>
        <v>-1047.3000000000006</v>
      </c>
      <c r="AI372">
        <f>VLOOKUP(A:A,单位分配保留两位小数!B:N,13,0)</f>
        <v>3537.66</v>
      </c>
      <c r="AJ372">
        <f t="shared" si="45"/>
        <v>0</v>
      </c>
      <c r="AK372">
        <f>_xlfn.IFNA(VLOOKUP(A:A,'11月工资'!A:AQ,43,0),0)</f>
        <v>0</v>
      </c>
      <c r="AL372">
        <f t="shared" si="46"/>
        <v>1.35</v>
      </c>
      <c r="AM372" s="6">
        <f t="shared" si="47"/>
        <v>5216.5099999999984</v>
      </c>
    </row>
    <row r="373" spans="1:39" x14ac:dyDescent="0.2">
      <c r="A373" s="7">
        <v>9000597</v>
      </c>
      <c r="B373" t="str">
        <f>VLOOKUP(A373,标准表!C:D,2,0)</f>
        <v>张冉</v>
      </c>
      <c r="C373" t="str">
        <f>VLOOKUP(A:A,标准表!C:M,11,0)</f>
        <v>热轧事业部</v>
      </c>
      <c r="D373" t="str">
        <f>VLOOKUP($A:$A,标准表!C:E,3,0)</f>
        <v>13022519950510631X</v>
      </c>
      <c r="E373" t="str">
        <f>VLOOKUP(A:A,'11月工资'!A:D,4,0)</f>
        <v>6217000180032377107</v>
      </c>
      <c r="F373" t="str">
        <f>VLOOKUP(A:A,'11月工资'!A:F,6,0)</f>
        <v>专业技术人员</v>
      </c>
      <c r="G373">
        <f>VLOOKUP(A:A,标准表!C:H,6,0)</f>
        <v>0</v>
      </c>
      <c r="H373">
        <f>VLOOKUP(A:A,标准表!C:I,7,0)</f>
        <v>0</v>
      </c>
      <c r="I373">
        <f>VLOOKUP(A:A,标准表!C:J,8,0)</f>
        <v>0</v>
      </c>
      <c r="J373">
        <f>VLOOKUP($A:$A,标准表!C:G,5,0)</f>
        <v>1.65</v>
      </c>
      <c r="L373">
        <f>VLOOKUP(A:A,单位分配保留两位小数!B:I,8,0)</f>
        <v>2673.06</v>
      </c>
      <c r="M373">
        <f>_xlfn.IFNA(VLOOKUP(A:A,单位分配保留两位小数!B:J,9,0),0)</f>
        <v>0</v>
      </c>
      <c r="N373">
        <f>_xlfn.IFNA(VLOOKUP(A:A,单位分配保留两位小数!B:K,10,0),0)</f>
        <v>150</v>
      </c>
      <c r="O373">
        <f>ROUND(_xlfn.IFNA(VLOOKUP(A:A,单位分配保留两位小数!B:L,11,0),0),2)</f>
        <v>0</v>
      </c>
      <c r="Q373">
        <f t="shared" si="40"/>
        <v>2823.06</v>
      </c>
      <c r="R373">
        <f>_xlfn.IFNA(VLOOKUP(A373,'11月工资'!A:AU,47,0),0)+Q373</f>
        <v>69804.819999999992</v>
      </c>
      <c r="S373">
        <f>VLOOKUP(A:A,'11月工资'!A:AW,49,0)</f>
        <v>0</v>
      </c>
      <c r="T373">
        <f>VLOOKUP(A:A,'11月工资'!A:AZ,52,0)</f>
        <v>0</v>
      </c>
      <c r="U373">
        <f>VLOOKUP(A:A,'11月工资'!A:BA,53,0)</f>
        <v>0</v>
      </c>
      <c r="V373">
        <f>VLOOKUP(A:A,'11月工资'!A:AX,50,0)</f>
        <v>0</v>
      </c>
      <c r="W373">
        <f>VLOOKUP(A:A,'11月工资'!A:AY,51,0)</f>
        <v>0</v>
      </c>
      <c r="X373">
        <f>VLOOKUP(A:A,'11月工资'!A:AV,48,0)</f>
        <v>55000</v>
      </c>
      <c r="Y373">
        <f>VLOOKUP(A:A,'11月工资'!A:BB,54,0)</f>
        <v>7806.8799999999992</v>
      </c>
      <c r="Z373" s="12">
        <f>ROUND(5*MAX(0,(R373-S373-T373-U373-V373-W373-X373-Y373)*{0.6;2;4;5;6;7;9}%-{0;504;3384;6384;10584;17184;36384}),2)</f>
        <v>209.94</v>
      </c>
      <c r="AB373" s="78">
        <f>VLOOKUP(A:A,'11月工资'!A:BI,61,0)</f>
        <v>189.37</v>
      </c>
      <c r="AC373" s="6">
        <f t="shared" si="41"/>
        <v>20.57</v>
      </c>
      <c r="AD373">
        <f t="shared" si="42"/>
        <v>2802.49</v>
      </c>
      <c r="AE373">
        <f>VLOOKUP(A:A,'10月奖金'!A:AC,29,0)</f>
        <v>12.24</v>
      </c>
      <c r="AF373" s="6">
        <f t="shared" si="43"/>
        <v>8.33</v>
      </c>
      <c r="AG373">
        <f>VLOOKUP(A:A,'10月奖金'!A:AD,30,0)</f>
        <v>2697.25</v>
      </c>
      <c r="AH373" s="6">
        <f t="shared" si="44"/>
        <v>105.23999999999978</v>
      </c>
      <c r="AI373">
        <f>VLOOKUP(A:A,单位分配保留两位小数!B:N,13,0)</f>
        <v>2823.06</v>
      </c>
      <c r="AJ373">
        <f t="shared" si="45"/>
        <v>0</v>
      </c>
      <c r="AK373">
        <f>_xlfn.IFNA(VLOOKUP(A:A,'11月工资'!A:AQ,43,0),0)</f>
        <v>0</v>
      </c>
      <c r="AL373">
        <f t="shared" si="46"/>
        <v>20.57</v>
      </c>
      <c r="AM373" s="6">
        <f t="shared" si="47"/>
        <v>6997.9399999999932</v>
      </c>
    </row>
    <row r="374" spans="1:39" x14ac:dyDescent="0.2">
      <c r="A374" s="7">
        <v>9000598</v>
      </c>
      <c r="B374" t="str">
        <f>VLOOKUP(A374,标准表!C:D,2,0)</f>
        <v>刘天</v>
      </c>
      <c r="C374" t="str">
        <f>VLOOKUP(A:A,标准表!C:M,11,0)</f>
        <v>热轧事业部</v>
      </c>
      <c r="D374" t="str">
        <f>VLOOKUP($A:$A,标准表!C:E,3,0)</f>
        <v>131127199410053639</v>
      </c>
      <c r="E374" t="str">
        <f>VLOOKUP(A:A,'11月工资'!A:D,4,0)</f>
        <v>6217000180031770013</v>
      </c>
      <c r="F374" t="str">
        <f>VLOOKUP(A:A,'11月工资'!A:F,6,0)</f>
        <v>专业技术人员</v>
      </c>
      <c r="G374">
        <f>VLOOKUP(A:A,标准表!C:H,6,0)</f>
        <v>0</v>
      </c>
      <c r="H374">
        <f>VLOOKUP(A:A,标准表!C:I,7,0)</f>
        <v>0</v>
      </c>
      <c r="I374">
        <f>VLOOKUP(A:A,标准表!C:J,8,0)</f>
        <v>0</v>
      </c>
      <c r="J374">
        <f>VLOOKUP($A:$A,标准表!C:G,5,0)</f>
        <v>1.8</v>
      </c>
      <c r="L374">
        <f>VLOOKUP(A:A,单位分配保留两位小数!B:I,8,0)</f>
        <v>2693.48</v>
      </c>
      <c r="M374">
        <f>_xlfn.IFNA(VLOOKUP(A:A,单位分配保留两位小数!B:J,9,0),0)</f>
        <v>0</v>
      </c>
      <c r="N374">
        <f>_xlfn.IFNA(VLOOKUP(A:A,单位分配保留两位小数!B:K,10,0),0)</f>
        <v>0</v>
      </c>
      <c r="O374">
        <f>ROUND(_xlfn.IFNA(VLOOKUP(A:A,单位分配保留两位小数!B:L,11,0),0),2)</f>
        <v>0</v>
      </c>
      <c r="Q374">
        <f t="shared" si="40"/>
        <v>2693.48</v>
      </c>
      <c r="R374">
        <f>_xlfn.IFNA(VLOOKUP(A374,'11月工资'!A:AU,47,0),0)+Q374</f>
        <v>69098.509999999995</v>
      </c>
      <c r="S374">
        <f>VLOOKUP(A:A,'11月工资'!A:AW,49,0)</f>
        <v>0</v>
      </c>
      <c r="T374">
        <f>VLOOKUP(A:A,'11月工资'!A:AZ,52,0)</f>
        <v>0</v>
      </c>
      <c r="U374">
        <f>VLOOKUP(A:A,'11月工资'!A:BA,53,0)</f>
        <v>0</v>
      </c>
      <c r="V374">
        <f>VLOOKUP(A:A,'11月工资'!A:AX,50,0)</f>
        <v>0</v>
      </c>
      <c r="W374">
        <f>VLOOKUP(A:A,'11月工资'!A:AY,51,0)</f>
        <v>0</v>
      </c>
      <c r="X374">
        <f>VLOOKUP(A:A,'11月工资'!A:AV,48,0)</f>
        <v>55000</v>
      </c>
      <c r="Y374">
        <f>VLOOKUP(A:A,'11月工资'!A:BB,54,0)</f>
        <v>7798.88</v>
      </c>
      <c r="Z374" s="12">
        <f>ROUND(5*MAX(0,(R374-S374-T374-U374-V374-W374-X374-Y374)*{0.6;2;4;5;6;7;9}%-{0;504;3384;6384;10584;17184;36384}),2)</f>
        <v>188.99</v>
      </c>
      <c r="AB374" s="78">
        <f>VLOOKUP(A:A,'11月工资'!A:BI,61,0)</f>
        <v>177.03</v>
      </c>
      <c r="AC374" s="6">
        <f t="shared" si="41"/>
        <v>11.96</v>
      </c>
      <c r="AD374">
        <f t="shared" si="42"/>
        <v>2681.52</v>
      </c>
      <c r="AE374">
        <f>VLOOKUP(A:A,'10月奖金'!A:AC,29,0)</f>
        <v>8.48</v>
      </c>
      <c r="AF374" s="6">
        <f t="shared" si="43"/>
        <v>3.4800000000000004</v>
      </c>
      <c r="AG374">
        <f>VLOOKUP(A:A,'10月奖金'!A:AD,30,0)</f>
        <v>2730.7</v>
      </c>
      <c r="AH374" s="6">
        <f t="shared" si="44"/>
        <v>-49.179999999999836</v>
      </c>
      <c r="AI374">
        <f>VLOOKUP(A:A,单位分配保留两位小数!B:N,13,0)</f>
        <v>2693.48</v>
      </c>
      <c r="AJ374">
        <f t="shared" si="45"/>
        <v>0</v>
      </c>
      <c r="AK374">
        <f>_xlfn.IFNA(VLOOKUP(A:A,'11月工资'!A:AQ,43,0),0)</f>
        <v>0</v>
      </c>
      <c r="AL374">
        <f t="shared" si="46"/>
        <v>11.96</v>
      </c>
      <c r="AM374" s="6">
        <f t="shared" si="47"/>
        <v>6299.6299999999947</v>
      </c>
    </row>
    <row r="375" spans="1:39" x14ac:dyDescent="0.2">
      <c r="A375" s="7">
        <v>9000599</v>
      </c>
      <c r="B375" t="str">
        <f>VLOOKUP(A375,标准表!C:D,2,0)</f>
        <v>田猛</v>
      </c>
      <c r="C375" t="str">
        <f>VLOOKUP(A:A,标准表!C:M,11,0)</f>
        <v>热轧事业部</v>
      </c>
      <c r="D375" t="str">
        <f>VLOOKUP($A:$A,标准表!C:E,3,0)</f>
        <v>130281199502053110</v>
      </c>
      <c r="E375" t="str">
        <f>VLOOKUP(A:A,'11月工资'!A:D,4,0)</f>
        <v>6217000180032386074</v>
      </c>
      <c r="F375" t="str">
        <f>VLOOKUP(A:A,'11月工资'!A:F,6,0)</f>
        <v>专业技术人员</v>
      </c>
      <c r="G375">
        <f>VLOOKUP(A:A,标准表!C:H,6,0)</f>
        <v>0</v>
      </c>
      <c r="H375">
        <f>VLOOKUP(A:A,标准表!C:I,7,0)</f>
        <v>0</v>
      </c>
      <c r="I375">
        <f>VLOOKUP(A:A,标准表!C:J,8,0)</f>
        <v>0</v>
      </c>
      <c r="J375">
        <f>VLOOKUP($A:$A,标准表!C:G,5,0)</f>
        <v>1.8</v>
      </c>
      <c r="L375">
        <f>VLOOKUP(A:A,单位分配保留两位小数!B:I,8,0)</f>
        <v>2693.48</v>
      </c>
      <c r="M375">
        <f>_xlfn.IFNA(VLOOKUP(A:A,单位分配保留两位小数!B:J,9,0),0)</f>
        <v>0</v>
      </c>
      <c r="N375">
        <f>_xlfn.IFNA(VLOOKUP(A:A,单位分配保留两位小数!B:K,10,0),0)</f>
        <v>0</v>
      </c>
      <c r="O375">
        <f>ROUND(_xlfn.IFNA(VLOOKUP(A:A,单位分配保留两位小数!B:L,11,0),0),2)</f>
        <v>0</v>
      </c>
      <c r="Q375">
        <f t="shared" si="40"/>
        <v>2693.48</v>
      </c>
      <c r="R375">
        <f>_xlfn.IFNA(VLOOKUP(A375,'11月工资'!A:AU,47,0),0)+Q375</f>
        <v>72229.11</v>
      </c>
      <c r="S375">
        <f>VLOOKUP(A:A,'11月工资'!A:AW,49,0)</f>
        <v>0</v>
      </c>
      <c r="T375">
        <f>VLOOKUP(A:A,'11月工资'!A:AZ,52,0)</f>
        <v>0</v>
      </c>
      <c r="U375">
        <f>VLOOKUP(A:A,'11月工资'!A:BA,53,0)</f>
        <v>0</v>
      </c>
      <c r="V375">
        <f>VLOOKUP(A:A,'11月工资'!A:AX,50,0)</f>
        <v>0</v>
      </c>
      <c r="W375">
        <f>VLOOKUP(A:A,'11月工资'!A:AY,51,0)</f>
        <v>0</v>
      </c>
      <c r="X375">
        <f>VLOOKUP(A:A,'11月工资'!A:AV,48,0)</f>
        <v>55000</v>
      </c>
      <c r="Y375">
        <f>VLOOKUP(A:A,'11月工资'!A:BB,54,0)</f>
        <v>7798.88</v>
      </c>
      <c r="Z375" s="12">
        <f>ROUND(5*MAX(0,(R375-S375-T375-U375-V375-W375-X375-Y375)*{0.6;2;4;5;6;7;9}%-{0;504;3384;6384;10584;17184;36384}),2)</f>
        <v>282.91000000000003</v>
      </c>
      <c r="AB375" s="78">
        <f>VLOOKUP(A:A,'11月工资'!A:BI,61,0)</f>
        <v>251.58</v>
      </c>
      <c r="AC375" s="6">
        <f t="shared" si="41"/>
        <v>31.33</v>
      </c>
      <c r="AD375">
        <f t="shared" si="42"/>
        <v>2662.15</v>
      </c>
      <c r="AE375">
        <f>VLOOKUP(A:A,'10月奖金'!A:AC,29,0)</f>
        <v>23.06</v>
      </c>
      <c r="AF375" s="6">
        <f t="shared" si="43"/>
        <v>8.27</v>
      </c>
      <c r="AG375">
        <f>VLOOKUP(A:A,'10月奖金'!A:AD,30,0)</f>
        <v>2859.58</v>
      </c>
      <c r="AH375" s="6">
        <f t="shared" si="44"/>
        <v>-197.42999999999984</v>
      </c>
      <c r="AI375">
        <f>VLOOKUP(A:A,单位分配保留两位小数!B:N,13,0)</f>
        <v>2693.48</v>
      </c>
      <c r="AJ375">
        <f t="shared" si="45"/>
        <v>0</v>
      </c>
      <c r="AK375">
        <f>_xlfn.IFNA(VLOOKUP(A:A,'11月工资'!A:AQ,43,0),0)</f>
        <v>0</v>
      </c>
      <c r="AL375">
        <f t="shared" si="46"/>
        <v>31.33</v>
      </c>
      <c r="AM375" s="6">
        <f t="shared" si="47"/>
        <v>9430.23</v>
      </c>
    </row>
    <row r="376" spans="1:39" x14ac:dyDescent="0.2">
      <c r="A376" s="7">
        <v>9000600</v>
      </c>
      <c r="B376" t="str">
        <f>VLOOKUP(A376,标准表!C:D,2,0)</f>
        <v>孙志强</v>
      </c>
      <c r="C376" t="str">
        <f>VLOOKUP(A:A,标准表!C:M,11,0)</f>
        <v>冷轧事业部</v>
      </c>
      <c r="D376" t="str">
        <f>VLOOKUP($A:$A,标准表!C:E,3,0)</f>
        <v>152326199408216610</v>
      </c>
      <c r="E376" t="str">
        <f>VLOOKUP(A:A,'11月工资'!A:D,4,0)</f>
        <v>6217000180031769486</v>
      </c>
      <c r="F376" t="str">
        <f>VLOOKUP(A:A,'11月工资'!A:F,6,0)</f>
        <v>专业技术人员</v>
      </c>
      <c r="G376">
        <f>VLOOKUP(A:A,标准表!C:H,6,0)</f>
        <v>0</v>
      </c>
      <c r="H376">
        <f>VLOOKUP(A:A,标准表!C:I,7,0)</f>
        <v>0</v>
      </c>
      <c r="I376">
        <f>VLOOKUP(A:A,标准表!C:J,8,0)</f>
        <v>0</v>
      </c>
      <c r="J376">
        <f>VLOOKUP($A:$A,标准表!C:G,5,0)</f>
        <v>1.65</v>
      </c>
      <c r="L376">
        <f>VLOOKUP(A:A,单位分配保留两位小数!B:I,8,0)</f>
        <v>2799.43</v>
      </c>
      <c r="M376">
        <f>_xlfn.IFNA(VLOOKUP(A:A,单位分配保留两位小数!B:J,9,0),0)</f>
        <v>0</v>
      </c>
      <c r="N376">
        <f>_xlfn.IFNA(VLOOKUP(A:A,单位分配保留两位小数!B:K,10,0),0)</f>
        <v>3500</v>
      </c>
      <c r="O376">
        <f>ROUND(_xlfn.IFNA(VLOOKUP(A:A,单位分配保留两位小数!B:L,11,0),0),2)</f>
        <v>0</v>
      </c>
      <c r="Q376">
        <f t="shared" si="40"/>
        <v>6299.43</v>
      </c>
      <c r="R376">
        <f>_xlfn.IFNA(VLOOKUP(A376,'11月工资'!A:AU,47,0),0)+Q376</f>
        <v>62920.39</v>
      </c>
      <c r="S376">
        <f>VLOOKUP(A:A,'11月工资'!A:AW,49,0)</f>
        <v>0</v>
      </c>
      <c r="T376">
        <f>VLOOKUP(A:A,'11月工资'!A:AZ,52,0)</f>
        <v>0</v>
      </c>
      <c r="U376">
        <f>VLOOKUP(A:A,'11月工资'!A:BA,53,0)</f>
        <v>0</v>
      </c>
      <c r="V376">
        <f>VLOOKUP(A:A,'11月工资'!A:AX,50,0)</f>
        <v>0</v>
      </c>
      <c r="W376">
        <f>VLOOKUP(A:A,'11月工资'!A:AY,51,0)</f>
        <v>0</v>
      </c>
      <c r="X376">
        <f>VLOOKUP(A:A,'11月工资'!A:AV,48,0)</f>
        <v>55000</v>
      </c>
      <c r="Y376">
        <f>VLOOKUP(A:A,'11月工资'!A:BB,54,0)</f>
        <v>7754.84</v>
      </c>
      <c r="Z376" s="12">
        <f>ROUND(5*MAX(0,(R376-S376-T376-U376-V376-W376-X376-Y376)*{0.6;2;4;5;6;7;9}%-{0;504;3384;6384;10584;17184;36384}),2)</f>
        <v>4.97</v>
      </c>
      <c r="AB376" s="78">
        <f>VLOOKUP(A:A,'11月工资'!A:BI,61,0)</f>
        <v>0</v>
      </c>
      <c r="AC376" s="6">
        <f t="shared" si="41"/>
        <v>4.97</v>
      </c>
      <c r="AD376">
        <f t="shared" si="42"/>
        <v>6294.46</v>
      </c>
      <c r="AE376">
        <f>VLOOKUP(A:A,'10月奖金'!A:AC,29,0)</f>
        <v>0</v>
      </c>
      <c r="AF376" s="6">
        <f t="shared" si="43"/>
        <v>4.97</v>
      </c>
      <c r="AG376">
        <f>VLOOKUP(A:A,'10月奖金'!A:AD,30,0)</f>
        <v>2804.9999999999991</v>
      </c>
      <c r="AH376" s="6">
        <f t="shared" si="44"/>
        <v>3489.4600000000009</v>
      </c>
      <c r="AI376">
        <f>VLOOKUP(A:A,单位分配保留两位小数!B:N,13,0)</f>
        <v>6299.43</v>
      </c>
      <c r="AJ376">
        <f t="shared" si="45"/>
        <v>0</v>
      </c>
      <c r="AK376">
        <f>_xlfn.IFNA(VLOOKUP(A:A,'11月工资'!A:AQ,43,0),0)</f>
        <v>0</v>
      </c>
      <c r="AL376">
        <f t="shared" si="46"/>
        <v>4.97</v>
      </c>
      <c r="AM376" s="6">
        <f t="shared" si="47"/>
        <v>165.54999999999927</v>
      </c>
    </row>
    <row r="377" spans="1:39" x14ac:dyDescent="0.2">
      <c r="A377" s="7">
        <v>9000601</v>
      </c>
      <c r="B377" t="str">
        <f>VLOOKUP(A377,标准表!C:D,2,0)</f>
        <v>王宽</v>
      </c>
      <c r="C377" t="str">
        <f>VLOOKUP(A:A,标准表!C:M,11,0)</f>
        <v>冷轧事业部</v>
      </c>
      <c r="D377" t="str">
        <f>VLOOKUP($A:$A,标准表!C:E,3,0)</f>
        <v>130203199501163335</v>
      </c>
      <c r="E377" t="str">
        <f>VLOOKUP(A:A,'11月工资'!A:D,4,0)</f>
        <v>6217000180032387957</v>
      </c>
      <c r="F377" t="str">
        <f>VLOOKUP(A:A,'11月工资'!A:F,6,0)</f>
        <v>专业技术人员</v>
      </c>
      <c r="G377">
        <f>VLOOKUP(A:A,标准表!C:H,6,0)</f>
        <v>0</v>
      </c>
      <c r="H377">
        <f>VLOOKUP(A:A,标准表!C:I,7,0)</f>
        <v>0</v>
      </c>
      <c r="I377">
        <f>VLOOKUP(A:A,标准表!C:J,8,0)</f>
        <v>0</v>
      </c>
      <c r="J377">
        <f>VLOOKUP($A:$A,标准表!C:G,5,0)</f>
        <v>1.65</v>
      </c>
      <c r="L377">
        <f>VLOOKUP(A:A,单位分配保留两位小数!B:I,8,0)</f>
        <v>2799.43</v>
      </c>
      <c r="M377">
        <f>_xlfn.IFNA(VLOOKUP(A:A,单位分配保留两位小数!B:J,9,0),0)</f>
        <v>0</v>
      </c>
      <c r="N377">
        <f>_xlfn.IFNA(VLOOKUP(A:A,单位分配保留两位小数!B:K,10,0),0)</f>
        <v>3500</v>
      </c>
      <c r="O377">
        <f>ROUND(_xlfn.IFNA(VLOOKUP(A:A,单位分配保留两位小数!B:L,11,0),0),2)</f>
        <v>0</v>
      </c>
      <c r="Q377">
        <f t="shared" si="40"/>
        <v>6299.43</v>
      </c>
      <c r="R377">
        <f>_xlfn.IFNA(VLOOKUP(A377,'11月工资'!A:AU,47,0),0)+Q377</f>
        <v>64100.35</v>
      </c>
      <c r="S377">
        <f>VLOOKUP(A:A,'11月工资'!A:AW,49,0)</f>
        <v>0</v>
      </c>
      <c r="T377">
        <f>VLOOKUP(A:A,'11月工资'!A:AZ,52,0)</f>
        <v>0</v>
      </c>
      <c r="U377">
        <f>VLOOKUP(A:A,'11月工资'!A:BA,53,0)</f>
        <v>0</v>
      </c>
      <c r="V377">
        <f>VLOOKUP(A:A,'11月工资'!A:AX,50,0)</f>
        <v>0</v>
      </c>
      <c r="W377">
        <f>VLOOKUP(A:A,'11月工资'!A:AY,51,0)</f>
        <v>0</v>
      </c>
      <c r="X377">
        <f>VLOOKUP(A:A,'11月工资'!A:AV,48,0)</f>
        <v>55000</v>
      </c>
      <c r="Y377">
        <f>VLOOKUP(A:A,'11月工资'!A:BB,54,0)</f>
        <v>7754.84</v>
      </c>
      <c r="Z377" s="12">
        <f>ROUND(5*MAX(0,(R377-S377-T377-U377-V377-W377-X377-Y377)*{0.6;2;4;5;6;7;9}%-{0;504;3384;6384;10584;17184;36384}),2)</f>
        <v>40.369999999999997</v>
      </c>
      <c r="AB377" s="78">
        <f>VLOOKUP(A:A,'11月工资'!A:BI,61,0)</f>
        <v>0</v>
      </c>
      <c r="AC377" s="6">
        <f t="shared" si="41"/>
        <v>40.369999999999997</v>
      </c>
      <c r="AD377">
        <f t="shared" si="42"/>
        <v>6259.06</v>
      </c>
      <c r="AE377">
        <f>VLOOKUP(A:A,'10月奖金'!A:AC,29,0)</f>
        <v>0</v>
      </c>
      <c r="AF377" s="6">
        <f t="shared" si="43"/>
        <v>40.369999999999997</v>
      </c>
      <c r="AG377">
        <f>VLOOKUP(A:A,'10月奖金'!A:AD,30,0)</f>
        <v>2804.9999999999991</v>
      </c>
      <c r="AH377" s="6">
        <f t="shared" si="44"/>
        <v>3454.0600000000013</v>
      </c>
      <c r="AI377">
        <f>VLOOKUP(A:A,单位分配保留两位小数!B:N,13,0)</f>
        <v>6299.43</v>
      </c>
      <c r="AJ377">
        <f t="shared" si="45"/>
        <v>0</v>
      </c>
      <c r="AK377">
        <f>_xlfn.IFNA(VLOOKUP(A:A,'11月工资'!A:AQ,43,0),0)</f>
        <v>0</v>
      </c>
      <c r="AL377">
        <f t="shared" si="46"/>
        <v>40.369999999999997</v>
      </c>
      <c r="AM377" s="6">
        <f t="shared" si="47"/>
        <v>1345.5099999999984</v>
      </c>
    </row>
    <row r="378" spans="1:39" x14ac:dyDescent="0.2">
      <c r="A378" s="7">
        <v>9000602</v>
      </c>
      <c r="B378" t="str">
        <f>VLOOKUP(A378,标准表!C:D,2,0)</f>
        <v>曹凯旋</v>
      </c>
      <c r="C378" t="str">
        <f>VLOOKUP(A:A,标准表!C:M,11,0)</f>
        <v>冷轧事业部</v>
      </c>
      <c r="D378" t="str">
        <f>VLOOKUP($A:$A,标准表!C:E,3,0)</f>
        <v>13092619920616141X</v>
      </c>
      <c r="E378" t="str">
        <f>VLOOKUP(A:A,'11月工资'!A:D,4,0)</f>
        <v>6217000180031769882</v>
      </c>
      <c r="F378" t="str">
        <f>VLOOKUP(A:A,'11月工资'!A:F,6,0)</f>
        <v>专业技术人员</v>
      </c>
      <c r="G378">
        <f>VLOOKUP(A:A,标准表!C:H,6,0)</f>
        <v>0</v>
      </c>
      <c r="H378">
        <f>VLOOKUP(A:A,标准表!C:I,7,0)</f>
        <v>0</v>
      </c>
      <c r="I378">
        <f>VLOOKUP(A:A,标准表!C:J,8,0)</f>
        <v>0</v>
      </c>
      <c r="J378">
        <f>VLOOKUP($A:$A,标准表!C:G,5,0)</f>
        <v>1.65</v>
      </c>
      <c r="L378">
        <f>VLOOKUP(A:A,单位分配保留两位小数!B:I,8,0)</f>
        <v>2799.43</v>
      </c>
      <c r="M378">
        <f>_xlfn.IFNA(VLOOKUP(A:A,单位分配保留两位小数!B:J,9,0),0)</f>
        <v>0</v>
      </c>
      <c r="N378">
        <f>_xlfn.IFNA(VLOOKUP(A:A,单位分配保留两位小数!B:K,10,0),0)</f>
        <v>0</v>
      </c>
      <c r="O378">
        <f>ROUND(_xlfn.IFNA(VLOOKUP(A:A,单位分配保留两位小数!B:L,11,0),0),2)</f>
        <v>0</v>
      </c>
      <c r="Q378">
        <f t="shared" si="40"/>
        <v>2799.43</v>
      </c>
      <c r="R378">
        <f>_xlfn.IFNA(VLOOKUP(A378,'11月工资'!A:AU,47,0),0)+Q378</f>
        <v>60600.35</v>
      </c>
      <c r="S378">
        <f>VLOOKUP(A:A,'11月工资'!A:AW,49,0)</f>
        <v>0</v>
      </c>
      <c r="T378">
        <f>VLOOKUP(A:A,'11月工资'!A:AZ,52,0)</f>
        <v>0</v>
      </c>
      <c r="U378">
        <f>VLOOKUP(A:A,'11月工资'!A:BA,53,0)</f>
        <v>0</v>
      </c>
      <c r="V378">
        <f>VLOOKUP(A:A,'11月工资'!A:AX,50,0)</f>
        <v>0</v>
      </c>
      <c r="W378">
        <f>VLOOKUP(A:A,'11月工资'!A:AY,51,0)</f>
        <v>0</v>
      </c>
      <c r="X378">
        <f>VLOOKUP(A:A,'11月工资'!A:AV,48,0)</f>
        <v>55000</v>
      </c>
      <c r="Y378">
        <f>VLOOKUP(A:A,'11月工资'!A:BB,54,0)</f>
        <v>7754.84</v>
      </c>
      <c r="Z378" s="12">
        <f>ROUND(5*MAX(0,(R378-S378-T378-U378-V378-W378-X378-Y378)*{0.6;2;4;5;6;7;9}%-{0;504;3384;6384;10584;17184;36384}),2)</f>
        <v>0</v>
      </c>
      <c r="AB378" s="78">
        <f>VLOOKUP(A:A,'11月工资'!A:BI,61,0)</f>
        <v>0</v>
      </c>
      <c r="AC378" s="6">
        <f t="shared" si="41"/>
        <v>0</v>
      </c>
      <c r="AD378">
        <f t="shared" si="42"/>
        <v>2799.43</v>
      </c>
      <c r="AE378">
        <f>VLOOKUP(A:A,'10月奖金'!A:AC,29,0)</f>
        <v>0</v>
      </c>
      <c r="AF378" s="6">
        <f t="shared" si="43"/>
        <v>0</v>
      </c>
      <c r="AG378">
        <f>VLOOKUP(A:A,'10月奖金'!A:AD,30,0)</f>
        <v>2804.9999999999991</v>
      </c>
      <c r="AH378" s="6">
        <f t="shared" si="44"/>
        <v>-5.5699999999992542</v>
      </c>
      <c r="AI378">
        <f>VLOOKUP(A:A,单位分配保留两位小数!B:N,13,0)</f>
        <v>2799.43</v>
      </c>
      <c r="AJ378">
        <f t="shared" si="45"/>
        <v>0</v>
      </c>
      <c r="AK378">
        <f>_xlfn.IFNA(VLOOKUP(A:A,'11月工资'!A:AQ,43,0),0)</f>
        <v>0</v>
      </c>
      <c r="AL378">
        <f t="shared" si="46"/>
        <v>0</v>
      </c>
      <c r="AM378" s="6">
        <f t="shared" si="47"/>
        <v>-2154.4900000000016</v>
      </c>
    </row>
    <row r="379" spans="1:39" x14ac:dyDescent="0.2">
      <c r="A379" s="7">
        <v>9000603</v>
      </c>
      <c r="B379" t="str">
        <f>VLOOKUP(A379,标准表!C:D,2,0)</f>
        <v>张旭</v>
      </c>
      <c r="C379" t="str">
        <f>VLOOKUP(A:A,标准表!C:M,11,0)</f>
        <v>制造部</v>
      </c>
      <c r="D379" t="str">
        <f>VLOOKUP($A:$A,标准表!C:E,3,0)</f>
        <v>130705199106031535</v>
      </c>
      <c r="E379" t="str">
        <f>VLOOKUP(A:A,'11月工资'!A:D,4,0)</f>
        <v>6217000180031769528</v>
      </c>
      <c r="F379" t="str">
        <f>VLOOKUP(A:A,'11月工资'!A:F,6,0)</f>
        <v>专业技术人员</v>
      </c>
      <c r="G379">
        <f>VLOOKUP(A:A,标准表!C:H,6,0)</f>
        <v>0</v>
      </c>
      <c r="H379">
        <f>VLOOKUP(A:A,标准表!C:I,7,0)</f>
        <v>0</v>
      </c>
      <c r="I379">
        <f>VLOOKUP(A:A,标准表!C:J,8,0)</f>
        <v>0</v>
      </c>
      <c r="J379">
        <f>VLOOKUP($A:$A,标准表!C:G,5,0)</f>
        <v>1.65</v>
      </c>
      <c r="L379">
        <f>VLOOKUP(A:A,单位分配保留两位小数!B:I,8,0)</f>
        <v>2795.36</v>
      </c>
      <c r="M379">
        <f>_xlfn.IFNA(VLOOKUP(A:A,单位分配保留两位小数!B:J,9,0),0)</f>
        <v>0</v>
      </c>
      <c r="N379">
        <f>_xlfn.IFNA(VLOOKUP(A:A,单位分配保留两位小数!B:K,10,0),0)</f>
        <v>205.35999999995693</v>
      </c>
      <c r="O379">
        <f>ROUND(_xlfn.IFNA(VLOOKUP(A:A,单位分配保留两位小数!B:L,11,0),0),2)</f>
        <v>0</v>
      </c>
      <c r="Q379">
        <f t="shared" si="40"/>
        <v>3000.7199999999571</v>
      </c>
      <c r="R379">
        <f>_xlfn.IFNA(VLOOKUP(A379,'11月工资'!A:AU,47,0),0)+Q379</f>
        <v>68827.889999999956</v>
      </c>
      <c r="S379">
        <f>VLOOKUP(A:A,'11月工资'!A:AW,49,0)</f>
        <v>0</v>
      </c>
      <c r="T379">
        <f>VLOOKUP(A:A,'11月工资'!A:AZ,52,0)</f>
        <v>0</v>
      </c>
      <c r="U379">
        <f>VLOOKUP(A:A,'11月工资'!A:BA,53,0)</f>
        <v>0</v>
      </c>
      <c r="V379">
        <f>VLOOKUP(A:A,'11月工资'!A:AX,50,0)</f>
        <v>0</v>
      </c>
      <c r="W379">
        <f>VLOOKUP(A:A,'11月工资'!A:AY,51,0)</f>
        <v>0</v>
      </c>
      <c r="X379">
        <f>VLOOKUP(A:A,'11月工资'!A:AV,48,0)</f>
        <v>55000</v>
      </c>
      <c r="Y379">
        <f>VLOOKUP(A:A,'11月工资'!A:BB,54,0)</f>
        <v>7754.84</v>
      </c>
      <c r="Z379" s="12">
        <f>ROUND(5*MAX(0,(R379-S379-T379-U379-V379-W379-X379-Y379)*{0.6;2;4;5;6;7;9}%-{0;504;3384;6384;10584;17184;36384}),2)</f>
        <v>182.19</v>
      </c>
      <c r="AB379" s="78">
        <f>VLOOKUP(A:A,'11月工资'!A:BI,61,0)</f>
        <v>198.48</v>
      </c>
      <c r="AC379" s="6">
        <f t="shared" si="41"/>
        <v>0</v>
      </c>
      <c r="AD379">
        <f t="shared" si="42"/>
        <v>3000.7199999999571</v>
      </c>
      <c r="AE379">
        <f>VLOOKUP(A:A,'10月奖金'!A:AC,29,0)</f>
        <v>0</v>
      </c>
      <c r="AF379" s="6">
        <f t="shared" si="43"/>
        <v>0</v>
      </c>
      <c r="AG379">
        <f>VLOOKUP(A:A,'10月奖金'!A:AD,30,0)</f>
        <v>2901.7</v>
      </c>
      <c r="AH379" s="6">
        <f t="shared" si="44"/>
        <v>99.019999999957236</v>
      </c>
      <c r="AI379">
        <f>VLOOKUP(A:A,单位分配保留两位小数!B:N,13,0)</f>
        <v>3000.7199999999571</v>
      </c>
      <c r="AJ379">
        <f t="shared" si="45"/>
        <v>0</v>
      </c>
      <c r="AK379">
        <f>_xlfn.IFNA(VLOOKUP(A:A,'11月工资'!A:AQ,43,0),0)</f>
        <v>0</v>
      </c>
      <c r="AL379">
        <f t="shared" si="46"/>
        <v>0</v>
      </c>
      <c r="AM379" s="6">
        <f t="shared" si="47"/>
        <v>6073.0499999999556</v>
      </c>
    </row>
    <row r="380" spans="1:39" x14ac:dyDescent="0.2">
      <c r="A380" s="7">
        <v>9000604</v>
      </c>
      <c r="B380" t="str">
        <f>VLOOKUP(A380,标准表!C:D,2,0)</f>
        <v>花竞争</v>
      </c>
      <c r="C380" t="str">
        <f>VLOOKUP(A:A,标准表!C:M,11,0)</f>
        <v>制造部</v>
      </c>
      <c r="D380" t="str">
        <f>VLOOKUP($A:$A,标准表!C:E,3,0)</f>
        <v>130283199310151536</v>
      </c>
      <c r="E380" t="str">
        <f>VLOOKUP(A:A,'11月工资'!A:D,4,0)</f>
        <v>6217000180031769601</v>
      </c>
      <c r="F380" t="str">
        <f>VLOOKUP(A:A,'11月工资'!A:F,6,0)</f>
        <v>专业技术人员</v>
      </c>
      <c r="G380">
        <f>VLOOKUP(A:A,标准表!C:H,6,0)</f>
        <v>0</v>
      </c>
      <c r="H380">
        <f>VLOOKUP(A:A,标准表!C:I,7,0)</f>
        <v>0</v>
      </c>
      <c r="I380">
        <f>VLOOKUP(A:A,标准表!C:J,8,0)</f>
        <v>0</v>
      </c>
      <c r="J380">
        <f>VLOOKUP($A:$A,标准表!C:G,5,0)</f>
        <v>2.15</v>
      </c>
      <c r="L380">
        <f>VLOOKUP(A:A,单位分配保留两位小数!B:I,8,0)</f>
        <v>3642.44</v>
      </c>
      <c r="M380">
        <f>_xlfn.IFNA(VLOOKUP(A:A,单位分配保留两位小数!B:J,9,0),0)</f>
        <v>0</v>
      </c>
      <c r="N380">
        <f>_xlfn.IFNA(VLOOKUP(A:A,单位分配保留两位小数!B:K,10,0),0)</f>
        <v>0</v>
      </c>
      <c r="O380">
        <f>ROUND(_xlfn.IFNA(VLOOKUP(A:A,单位分配保留两位小数!B:L,11,0),0),2)</f>
        <v>0</v>
      </c>
      <c r="Q380">
        <f t="shared" si="40"/>
        <v>3642.44</v>
      </c>
      <c r="R380">
        <f>_xlfn.IFNA(VLOOKUP(A380,'11月工资'!A:AU,47,0),0)+Q380</f>
        <v>76939.87</v>
      </c>
      <c r="S380">
        <f>VLOOKUP(A:A,'11月工资'!A:AW,49,0)</f>
        <v>0</v>
      </c>
      <c r="T380">
        <f>VLOOKUP(A:A,'11月工资'!A:AZ,52,0)</f>
        <v>0</v>
      </c>
      <c r="U380">
        <f>VLOOKUP(A:A,'11月工资'!A:BA,53,0)</f>
        <v>0</v>
      </c>
      <c r="V380">
        <f>VLOOKUP(A:A,'11月工资'!A:AX,50,0)</f>
        <v>11000</v>
      </c>
      <c r="W380">
        <f>VLOOKUP(A:A,'11月工资'!A:AY,51,0)</f>
        <v>0</v>
      </c>
      <c r="X380">
        <f>VLOOKUP(A:A,'11月工资'!A:AV,48,0)</f>
        <v>55000</v>
      </c>
      <c r="Y380">
        <f>VLOOKUP(A:A,'11月工资'!A:BB,54,0)</f>
        <v>9837.77</v>
      </c>
      <c r="Z380" s="12">
        <f>ROUND(5*MAX(0,(R380-S380-T380-U380-V380-W380-X380-Y380)*{0.6;2;4;5;6;7;9}%-{0;504;3384;6384;10584;17184;36384}),2)</f>
        <v>33.06</v>
      </c>
      <c r="AB380" s="78">
        <f>VLOOKUP(A:A,'11月工资'!A:BI,61,0)</f>
        <v>78.17</v>
      </c>
      <c r="AC380" s="6">
        <f t="shared" si="41"/>
        <v>0</v>
      </c>
      <c r="AD380">
        <f t="shared" si="42"/>
        <v>3642.44</v>
      </c>
      <c r="AE380">
        <f>VLOOKUP(A:A,'10月奖金'!A:AC,29,0)</f>
        <v>0</v>
      </c>
      <c r="AF380" s="6">
        <f t="shared" si="43"/>
        <v>0</v>
      </c>
      <c r="AG380">
        <f>VLOOKUP(A:A,'10月奖金'!A:AD,30,0)</f>
        <v>3700.7</v>
      </c>
      <c r="AH380" s="6">
        <f t="shared" si="44"/>
        <v>-58.259999999999764</v>
      </c>
      <c r="AI380">
        <f>VLOOKUP(A:A,单位分配保留两位小数!B:N,13,0)</f>
        <v>3642.44</v>
      </c>
      <c r="AJ380">
        <f t="shared" si="45"/>
        <v>0</v>
      </c>
      <c r="AK380">
        <f>_xlfn.IFNA(VLOOKUP(A:A,'11月工资'!A:AQ,43,0),0)</f>
        <v>0</v>
      </c>
      <c r="AL380">
        <f t="shared" si="46"/>
        <v>0</v>
      </c>
      <c r="AM380" s="6">
        <f t="shared" si="47"/>
        <v>1102.0999999999949</v>
      </c>
    </row>
    <row r="381" spans="1:39" x14ac:dyDescent="0.2">
      <c r="A381" s="7">
        <v>9000605</v>
      </c>
      <c r="B381" t="str">
        <f>VLOOKUP(A381,标准表!C:D,2,0)</f>
        <v>赵胜南</v>
      </c>
      <c r="C381" t="str">
        <f>VLOOKUP(A:A,标准表!C:M,11,0)</f>
        <v>信息自动化部</v>
      </c>
      <c r="D381" t="str">
        <f>VLOOKUP($A:$A,标准表!C:E,3,0)</f>
        <v>130204199402083619</v>
      </c>
      <c r="E381" t="str">
        <f>VLOOKUP(A:A,'11月工资'!A:D,4,0)</f>
        <v>6217000180031769619</v>
      </c>
      <c r="F381" t="str">
        <f>VLOOKUP(A:A,'11月工资'!A:F,6,0)</f>
        <v>专业技术人员</v>
      </c>
      <c r="G381">
        <f>VLOOKUP(A:A,标准表!C:H,6,0)</f>
        <v>0</v>
      </c>
      <c r="H381">
        <f>VLOOKUP(A:A,标准表!C:I,7,0)</f>
        <v>0</v>
      </c>
      <c r="I381">
        <f>VLOOKUP(A:A,标准表!C:J,8,0)</f>
        <v>0</v>
      </c>
      <c r="J381">
        <f>VLOOKUP($A:$A,标准表!C:G,5,0)</f>
        <v>1.65</v>
      </c>
      <c r="L381">
        <f>VLOOKUP(A:A,单位分配保留两位小数!B:I,8,0)</f>
        <v>2803.32</v>
      </c>
      <c r="M381">
        <f>_xlfn.IFNA(VLOOKUP(A:A,单位分配保留两位小数!B:J,9,0),0)</f>
        <v>0</v>
      </c>
      <c r="N381">
        <f>_xlfn.IFNA(VLOOKUP(A:A,单位分配保留两位小数!B:K,10,0),0)</f>
        <v>0</v>
      </c>
      <c r="O381">
        <f>ROUND(_xlfn.IFNA(VLOOKUP(A:A,单位分配保留两位小数!B:L,11,0),0),2)</f>
        <v>0</v>
      </c>
      <c r="Q381">
        <f t="shared" si="40"/>
        <v>2803.32</v>
      </c>
      <c r="R381">
        <f>_xlfn.IFNA(VLOOKUP(A381,'11月工资'!A:AU,47,0),0)+Q381</f>
        <v>59498.65</v>
      </c>
      <c r="S381">
        <f>VLOOKUP(A:A,'11月工资'!A:AW,49,0)</f>
        <v>0</v>
      </c>
      <c r="T381">
        <f>VLOOKUP(A:A,'11月工资'!A:AZ,52,0)</f>
        <v>0</v>
      </c>
      <c r="U381">
        <f>VLOOKUP(A:A,'11月工资'!A:BA,53,0)</f>
        <v>0</v>
      </c>
      <c r="V381">
        <f>VLOOKUP(A:A,'11月工资'!A:AX,50,0)</f>
        <v>0</v>
      </c>
      <c r="W381">
        <f>VLOOKUP(A:A,'11月工资'!A:AY,51,0)</f>
        <v>0</v>
      </c>
      <c r="X381">
        <f>VLOOKUP(A:A,'11月工资'!A:AV,48,0)</f>
        <v>55000</v>
      </c>
      <c r="Y381">
        <f>VLOOKUP(A:A,'11月工资'!A:BB,54,0)</f>
        <v>7796.48</v>
      </c>
      <c r="Z381" s="12">
        <f>ROUND(5*MAX(0,(R381-S381-T381-U381-V381-W381-X381-Y381)*{0.6;2;4;5;6;7;9}%-{0;504;3384;6384;10584;17184;36384}),2)</f>
        <v>0</v>
      </c>
      <c r="AB381" s="78">
        <f>VLOOKUP(A:A,'11月工资'!A:BI,61,0)</f>
        <v>0</v>
      </c>
      <c r="AC381" s="6">
        <f t="shared" si="41"/>
        <v>0</v>
      </c>
      <c r="AD381">
        <f t="shared" si="42"/>
        <v>2803.32</v>
      </c>
      <c r="AE381">
        <f>VLOOKUP(A:A,'10月奖金'!A:AC,29,0)</f>
        <v>0</v>
      </c>
      <c r="AF381" s="6">
        <f t="shared" si="43"/>
        <v>0</v>
      </c>
      <c r="AG381">
        <f>VLOOKUP(A:A,'10月奖金'!A:AD,30,0)</f>
        <v>2804.16</v>
      </c>
      <c r="AH381" s="6">
        <f t="shared" si="44"/>
        <v>-0.83999999999969077</v>
      </c>
      <c r="AI381">
        <f>VLOOKUP(A:A,单位分配保留两位小数!B:N,13,0)</f>
        <v>2803.32</v>
      </c>
      <c r="AJ381">
        <f t="shared" si="45"/>
        <v>0</v>
      </c>
      <c r="AK381">
        <f>_xlfn.IFNA(VLOOKUP(A:A,'11月工资'!A:AQ,43,0),0)</f>
        <v>0</v>
      </c>
      <c r="AL381">
        <f t="shared" si="46"/>
        <v>0</v>
      </c>
      <c r="AM381" s="6">
        <f t="shared" si="47"/>
        <v>-3297.8299999999981</v>
      </c>
    </row>
    <row r="382" spans="1:39" x14ac:dyDescent="0.2">
      <c r="A382" s="7">
        <v>9000606</v>
      </c>
      <c r="B382" t="str">
        <f>VLOOKUP(A382,标准表!C:D,2,0)</f>
        <v>宋汉雄</v>
      </c>
      <c r="C382" t="str">
        <f>VLOOKUP(A:A,标准表!C:M,11,0)</f>
        <v>设备管理部</v>
      </c>
      <c r="D382" t="str">
        <f>VLOOKUP($A:$A,标准表!C:E,3,0)</f>
        <v>130203199508312452</v>
      </c>
      <c r="E382" t="str">
        <f>VLOOKUP(A:A,'11月工资'!A:D,4,0)</f>
        <v>6217000180009495510</v>
      </c>
      <c r="F382" t="str">
        <f>VLOOKUP(A:A,'11月工资'!A:F,6,0)</f>
        <v>专业技术人员</v>
      </c>
      <c r="G382">
        <f>VLOOKUP(A:A,标准表!C:H,6,0)</f>
        <v>0</v>
      </c>
      <c r="H382">
        <f>VLOOKUP(A:A,标准表!C:I,7,0)</f>
        <v>0</v>
      </c>
      <c r="I382">
        <f>VLOOKUP(A:A,标准表!C:J,8,0)</f>
        <v>0</v>
      </c>
      <c r="J382">
        <f>VLOOKUP($A:$A,标准表!C:G,5,0)</f>
        <v>1.65</v>
      </c>
      <c r="L382">
        <f>VLOOKUP(A:A,单位分配保留两位小数!B:I,8,0)</f>
        <v>2793.45</v>
      </c>
      <c r="M382">
        <f>_xlfn.IFNA(VLOOKUP(A:A,单位分配保留两位小数!B:J,9,0),0)</f>
        <v>0</v>
      </c>
      <c r="N382">
        <f>_xlfn.IFNA(VLOOKUP(A:A,单位分配保留两位小数!B:K,10,0),0)</f>
        <v>0</v>
      </c>
      <c r="O382">
        <f>ROUND(_xlfn.IFNA(VLOOKUP(A:A,单位分配保留两位小数!B:L,11,0),0),2)</f>
        <v>0</v>
      </c>
      <c r="Q382">
        <f t="shared" si="40"/>
        <v>2793.45</v>
      </c>
      <c r="R382">
        <f>_xlfn.IFNA(VLOOKUP(A382,'11月工资'!A:AU,47,0),0)+Q382</f>
        <v>59665.7</v>
      </c>
      <c r="S382">
        <f>VLOOKUP(A:A,'11月工资'!A:AW,49,0)</f>
        <v>0</v>
      </c>
      <c r="T382">
        <f>VLOOKUP(A:A,'11月工资'!A:AZ,52,0)</f>
        <v>0</v>
      </c>
      <c r="U382">
        <f>VLOOKUP(A:A,'11月工资'!A:BA,53,0)</f>
        <v>0</v>
      </c>
      <c r="V382">
        <f>VLOOKUP(A:A,'11月工资'!A:AX,50,0)</f>
        <v>0</v>
      </c>
      <c r="W382">
        <f>VLOOKUP(A:A,'11月工资'!A:AY,51,0)</f>
        <v>0</v>
      </c>
      <c r="X382">
        <f>VLOOKUP(A:A,'11月工资'!A:AV,48,0)</f>
        <v>55000</v>
      </c>
      <c r="Y382">
        <f>VLOOKUP(A:A,'11月工资'!A:BB,54,0)</f>
        <v>7808.2</v>
      </c>
      <c r="Z382" s="12">
        <f>ROUND(5*MAX(0,(R382-S382-T382-U382-V382-W382-X382-Y382)*{0.6;2;4;5;6;7;9}%-{0;504;3384;6384;10584;17184;36384}),2)</f>
        <v>0</v>
      </c>
      <c r="AB382" s="78">
        <f>VLOOKUP(A:A,'11月工资'!A:BI,61,0)</f>
        <v>0</v>
      </c>
      <c r="AC382" s="6">
        <f t="shared" si="41"/>
        <v>0</v>
      </c>
      <c r="AD382">
        <f t="shared" si="42"/>
        <v>2793.45</v>
      </c>
      <c r="AE382">
        <f>VLOOKUP(A:A,'10月奖金'!A:AC,29,0)</f>
        <v>0</v>
      </c>
      <c r="AF382" s="6">
        <f t="shared" si="43"/>
        <v>0</v>
      </c>
      <c r="AG382">
        <f>VLOOKUP(A:A,'10月奖金'!A:AD,30,0)</f>
        <v>2783.31</v>
      </c>
      <c r="AH382" s="6">
        <f t="shared" si="44"/>
        <v>10.139999999999873</v>
      </c>
      <c r="AI382">
        <f>VLOOKUP(A:A,单位分配保留两位小数!B:N,13,0)</f>
        <v>2793.45</v>
      </c>
      <c r="AJ382">
        <f t="shared" si="45"/>
        <v>0</v>
      </c>
      <c r="AK382">
        <f>_xlfn.IFNA(VLOOKUP(A:A,'11月工资'!A:AQ,43,0),0)</f>
        <v>0</v>
      </c>
      <c r="AL382">
        <f t="shared" si="46"/>
        <v>0</v>
      </c>
      <c r="AM382" s="6">
        <f t="shared" si="47"/>
        <v>-3142.5000000000027</v>
      </c>
    </row>
    <row r="383" spans="1:39" x14ac:dyDescent="0.2">
      <c r="A383" s="7">
        <v>9000607</v>
      </c>
      <c r="B383" t="str">
        <f>VLOOKUP(A383,标准表!C:D,2,0)</f>
        <v>张红波</v>
      </c>
      <c r="C383" t="str">
        <f>VLOOKUP(A:A,标准表!C:M,11,0)</f>
        <v>信息自动化部</v>
      </c>
      <c r="D383" t="str">
        <f>VLOOKUP($A:$A,标准表!C:E,3,0)</f>
        <v>130224197606141215</v>
      </c>
      <c r="E383" t="str">
        <f>VLOOKUP(A:A,'11月工资'!A:D,4,0)</f>
        <v>6217000180025133228</v>
      </c>
      <c r="F383" t="str">
        <f>VLOOKUP(A:A,'11月工资'!A:F,6,0)</f>
        <v>经营管理-其他</v>
      </c>
      <c r="G383">
        <f>VLOOKUP(A:A,标准表!C:H,6,0)</f>
        <v>0</v>
      </c>
      <c r="H383">
        <f>VLOOKUP(A:A,标准表!C:I,7,0)</f>
        <v>0</v>
      </c>
      <c r="I383">
        <f>VLOOKUP(A:A,标准表!C:J,8,0)</f>
        <v>0</v>
      </c>
      <c r="J383">
        <f>VLOOKUP($A:$A,标准表!C:G,5,0)</f>
        <v>3.6</v>
      </c>
      <c r="L383">
        <f>VLOOKUP(A:A,单位分配保留两位小数!B:I,8,0)</f>
        <v>6116.33</v>
      </c>
      <c r="M383">
        <f>_xlfn.IFNA(VLOOKUP(A:A,单位分配保留两位小数!B:J,9,0),0)</f>
        <v>0</v>
      </c>
      <c r="N383">
        <f>_xlfn.IFNA(VLOOKUP(A:A,单位分配保留两位小数!B:K,10,0),0)</f>
        <v>500</v>
      </c>
      <c r="O383">
        <f>ROUND(_xlfn.IFNA(VLOOKUP(A:A,单位分配保留两位小数!B:L,11,0),0),2)</f>
        <v>0</v>
      </c>
      <c r="Q383">
        <f t="shared" si="40"/>
        <v>6616.33</v>
      </c>
      <c r="R383">
        <f>_xlfn.IFNA(VLOOKUP(A383,'11月工资'!A:AU,47,0),0)+Q383</f>
        <v>107659.31</v>
      </c>
      <c r="S383">
        <f>VLOOKUP(A:A,'11月工资'!A:AW,49,0)</f>
        <v>11000</v>
      </c>
      <c r="T383">
        <f>VLOOKUP(A:A,'11月工资'!A:AZ,52,0)</f>
        <v>11000</v>
      </c>
      <c r="U383">
        <f>VLOOKUP(A:A,'11月工资'!A:BA,53,0)</f>
        <v>0</v>
      </c>
      <c r="V383">
        <f>VLOOKUP(A:A,'11月工资'!A:AX,50,0)</f>
        <v>11000</v>
      </c>
      <c r="W383">
        <f>VLOOKUP(A:A,'11月工资'!A:AY,51,0)</f>
        <v>0</v>
      </c>
      <c r="X383">
        <f>VLOOKUP(A:A,'11月工资'!A:AV,48,0)</f>
        <v>55000</v>
      </c>
      <c r="Y383">
        <f>VLOOKUP(A:A,'11月工资'!A:BB,54,0)</f>
        <v>22640.55</v>
      </c>
      <c r="Z383" s="12">
        <f>ROUND(5*MAX(0,(R383-S383-T383-U383-V383-W383-X383-Y383)*{0.6;2;4;5;6;7;9}%-{0;504;3384;6384;10584;17184;36384}),2)</f>
        <v>0</v>
      </c>
      <c r="AB383" s="78">
        <f>VLOOKUP(A:A,'11月工资'!A:BI,61,0)</f>
        <v>0</v>
      </c>
      <c r="AC383" s="6">
        <f t="shared" si="41"/>
        <v>0</v>
      </c>
      <c r="AD383">
        <f t="shared" si="42"/>
        <v>6616.33</v>
      </c>
      <c r="AE383">
        <f>VLOOKUP(A:A,'10月奖金'!A:AC,29,0)</f>
        <v>0</v>
      </c>
      <c r="AF383" s="6">
        <f t="shared" si="43"/>
        <v>0</v>
      </c>
      <c r="AG383">
        <f>VLOOKUP(A:A,'10月奖金'!A:AD,30,0)</f>
        <v>6118.16</v>
      </c>
      <c r="AH383" s="6">
        <f t="shared" si="44"/>
        <v>498.17000000000007</v>
      </c>
      <c r="AI383">
        <f>VLOOKUP(A:A,单位分配保留两位小数!B:N,13,0)</f>
        <v>6616.33</v>
      </c>
      <c r="AJ383">
        <f t="shared" si="45"/>
        <v>0</v>
      </c>
      <c r="AK383">
        <f>_xlfn.IFNA(VLOOKUP(A:A,'11月工资'!A:AQ,43,0),0)</f>
        <v>0</v>
      </c>
      <c r="AL383">
        <f t="shared" si="46"/>
        <v>0</v>
      </c>
      <c r="AM383" s="6">
        <f t="shared" si="47"/>
        <v>-2981.2400000000016</v>
      </c>
    </row>
    <row r="384" spans="1:39" x14ac:dyDescent="0.2">
      <c r="A384" s="7">
        <v>9000608</v>
      </c>
      <c r="B384" t="str">
        <f>VLOOKUP(A384,标准表!C:D,2,0)</f>
        <v>邓俊华</v>
      </c>
      <c r="C384" t="str">
        <f>VLOOKUP(A:A,标准表!C:M,11,0)</f>
        <v>设备管理部</v>
      </c>
      <c r="D384" t="str">
        <f>VLOOKUP($A:$A,标准表!C:E,3,0)</f>
        <v>133030197005107029</v>
      </c>
      <c r="E384" t="str">
        <f>VLOOKUP(A:A,'11月工资'!A:D,4,0)</f>
        <v>6217000180023869161</v>
      </c>
      <c r="F384" t="str">
        <f>VLOOKUP(A:A,'11月工资'!A:F,6,0)</f>
        <v>专业技术人员</v>
      </c>
      <c r="G384">
        <f>VLOOKUP(A:A,标准表!C:H,6,0)</f>
        <v>0</v>
      </c>
      <c r="H384">
        <f>VLOOKUP(A:A,标准表!C:I,7,0)</f>
        <v>0</v>
      </c>
      <c r="I384">
        <f>VLOOKUP(A:A,标准表!C:J,8,0)</f>
        <v>0</v>
      </c>
      <c r="J384">
        <f>VLOOKUP($A:$A,标准表!C:G,5,0)</f>
        <v>3.6</v>
      </c>
      <c r="L384">
        <f>VLOOKUP(A:A,单位分配保留两位小数!B:I,8,0)</f>
        <v>5843.26</v>
      </c>
      <c r="M384">
        <f>_xlfn.IFNA(VLOOKUP(A:A,单位分配保留两位小数!B:J,9,0),0)</f>
        <v>0</v>
      </c>
      <c r="N384">
        <f>_xlfn.IFNA(VLOOKUP(A:A,单位分配保留两位小数!B:K,10,0),0)</f>
        <v>0</v>
      </c>
      <c r="O384">
        <f>ROUND(_xlfn.IFNA(VLOOKUP(A:A,单位分配保留两位小数!B:L,11,0),0),2)</f>
        <v>0</v>
      </c>
      <c r="Q384">
        <f t="shared" si="40"/>
        <v>5843.26</v>
      </c>
      <c r="R384">
        <f>_xlfn.IFNA(VLOOKUP(A384,'11月工资'!A:AU,47,0),0)+Q384</f>
        <v>108703.03</v>
      </c>
      <c r="S384">
        <f>VLOOKUP(A:A,'11月工资'!A:AW,49,0)</f>
        <v>0</v>
      </c>
      <c r="T384">
        <f>VLOOKUP(A:A,'11月工资'!A:AZ,52,0)</f>
        <v>0</v>
      </c>
      <c r="U384">
        <f>VLOOKUP(A:A,'11月工资'!A:BA,53,0)</f>
        <v>0</v>
      </c>
      <c r="V384">
        <f>VLOOKUP(A:A,'11月工资'!A:AX,50,0)</f>
        <v>0</v>
      </c>
      <c r="W384">
        <f>VLOOKUP(A:A,'11月工资'!A:AY,51,0)</f>
        <v>0</v>
      </c>
      <c r="X384">
        <f>VLOOKUP(A:A,'11月工资'!A:AV,48,0)</f>
        <v>55000</v>
      </c>
      <c r="Y384">
        <f>VLOOKUP(A:A,'11月工资'!A:BB,54,0)</f>
        <v>15275</v>
      </c>
      <c r="Z384" s="12">
        <f>ROUND(5*MAX(0,(R384-S384-T384-U384-V384-W384-X384-Y384)*{0.6;2;4;5;6;7;9}%-{0;504;3384;6384;10584;17184;36384}),2)</f>
        <v>1322.8</v>
      </c>
      <c r="AB384" s="78">
        <f>VLOOKUP(A:A,'11月工资'!A:BI,61,0)</f>
        <v>1043.5899999999999</v>
      </c>
      <c r="AC384" s="6">
        <f t="shared" si="41"/>
        <v>279.20999999999998</v>
      </c>
      <c r="AD384">
        <f t="shared" si="42"/>
        <v>5564.05</v>
      </c>
      <c r="AE384">
        <f>VLOOKUP(A:A,'10月奖金'!A:AC,29,0)</f>
        <v>84.44</v>
      </c>
      <c r="AF384" s="6">
        <f t="shared" si="43"/>
        <v>194.76999999999998</v>
      </c>
      <c r="AG384">
        <f>VLOOKUP(A:A,'10月奖金'!A:AD,30,0)</f>
        <v>6030.6200000000008</v>
      </c>
      <c r="AH384" s="6">
        <f t="shared" si="44"/>
        <v>-466.57000000000062</v>
      </c>
      <c r="AI384">
        <f>VLOOKUP(A:A,单位分配保留两位小数!B:N,13,0)</f>
        <v>5843.26</v>
      </c>
      <c r="AJ384">
        <f t="shared" si="45"/>
        <v>0</v>
      </c>
      <c r="AK384">
        <f>_xlfn.IFNA(VLOOKUP(A:A,'11月工资'!A:AQ,43,0),0)</f>
        <v>0</v>
      </c>
      <c r="AL384">
        <f t="shared" si="46"/>
        <v>279.20999999999998</v>
      </c>
      <c r="AM384" s="6">
        <f t="shared" si="47"/>
        <v>38428.03</v>
      </c>
    </row>
    <row r="385" spans="1:39" x14ac:dyDescent="0.2">
      <c r="A385" s="7">
        <v>9000609</v>
      </c>
      <c r="B385" t="str">
        <f>VLOOKUP(A385,标准表!C:D,2,0)</f>
        <v>孙毅</v>
      </c>
      <c r="C385" t="str">
        <f>VLOOKUP(A:A,标准表!C:M,11,0)</f>
        <v>设备管理部</v>
      </c>
      <c r="D385" t="str">
        <f>VLOOKUP($A:$A,标准表!C:E,3,0)</f>
        <v>130205198606273918</v>
      </c>
      <c r="E385" t="str">
        <f>VLOOKUP(A:A,'11月工资'!A:D,4,0)</f>
        <v>6217000180023866712</v>
      </c>
      <c r="F385" t="str">
        <f>VLOOKUP(A:A,'11月工资'!A:F,6,0)</f>
        <v>专业技术人员</v>
      </c>
      <c r="G385">
        <f>VLOOKUP(A:A,标准表!C:H,6,0)</f>
        <v>0</v>
      </c>
      <c r="H385">
        <f>VLOOKUP(A:A,标准表!C:I,7,0)</f>
        <v>0</v>
      </c>
      <c r="I385">
        <f>VLOOKUP(A:A,标准表!C:J,8,0)</f>
        <v>0</v>
      </c>
      <c r="J385">
        <f>VLOOKUP($A:$A,标准表!C:G,5,0)</f>
        <v>3.05</v>
      </c>
      <c r="L385">
        <f>VLOOKUP(A:A,单位分配保留两位小数!B:I,8,0)</f>
        <v>5140.1099999999997</v>
      </c>
      <c r="M385">
        <f>_xlfn.IFNA(VLOOKUP(A:A,单位分配保留两位小数!B:J,9,0),0)</f>
        <v>0</v>
      </c>
      <c r="N385">
        <f>_xlfn.IFNA(VLOOKUP(A:A,单位分配保留两位小数!B:K,10,0),0)</f>
        <v>0</v>
      </c>
      <c r="O385">
        <f>ROUND(_xlfn.IFNA(VLOOKUP(A:A,单位分配保留两位小数!B:L,11,0),0),2)</f>
        <v>0</v>
      </c>
      <c r="Q385">
        <f t="shared" si="40"/>
        <v>5140.1099999999997</v>
      </c>
      <c r="R385">
        <f>_xlfn.IFNA(VLOOKUP(A385,'11月工资'!A:AU,47,0),0)+Q385</f>
        <v>93313.65</v>
      </c>
      <c r="S385">
        <f>VLOOKUP(A:A,'11月工资'!A:AW,49,0)</f>
        <v>2500</v>
      </c>
      <c r="T385">
        <f>VLOOKUP(A:A,'11月工资'!A:AZ,52,0)</f>
        <v>0</v>
      </c>
      <c r="U385">
        <f>VLOOKUP(A:A,'11月工资'!A:BA,53,0)</f>
        <v>0</v>
      </c>
      <c r="V385">
        <f>VLOOKUP(A:A,'11月工资'!A:AX,50,0)</f>
        <v>22000</v>
      </c>
      <c r="W385">
        <f>VLOOKUP(A:A,'11月工资'!A:AY,51,0)</f>
        <v>0</v>
      </c>
      <c r="X385">
        <f>VLOOKUP(A:A,'11月工资'!A:AV,48,0)</f>
        <v>55000</v>
      </c>
      <c r="Y385">
        <f>VLOOKUP(A:A,'11月工资'!A:BB,54,0)</f>
        <v>14175.92</v>
      </c>
      <c r="Z385" s="12">
        <f>ROUND(5*MAX(0,(R385-S385-T385-U385-V385-W385-X385-Y385)*{0.6;2;4;5;6;7;9}%-{0;504;3384;6384;10584;17184;36384}),2)</f>
        <v>0</v>
      </c>
      <c r="AB385" s="78">
        <f>VLOOKUP(A:A,'11月工资'!A:BI,61,0)</f>
        <v>83.3</v>
      </c>
      <c r="AC385" s="6">
        <f t="shared" si="41"/>
        <v>0</v>
      </c>
      <c r="AD385">
        <f t="shared" si="42"/>
        <v>5140.1099999999997</v>
      </c>
      <c r="AE385">
        <f>VLOOKUP(A:A,'10月奖金'!A:AC,29,0)</f>
        <v>0</v>
      </c>
      <c r="AF385" s="6">
        <f t="shared" si="43"/>
        <v>0</v>
      </c>
      <c r="AG385">
        <f>VLOOKUP(A:A,'10月奖金'!A:AD,30,0)</f>
        <v>5124.4799999999996</v>
      </c>
      <c r="AH385" s="6">
        <f t="shared" si="44"/>
        <v>15.630000000000109</v>
      </c>
      <c r="AI385">
        <f>VLOOKUP(A:A,单位分配保留两位小数!B:N,13,0)</f>
        <v>5140.1099999999997</v>
      </c>
      <c r="AJ385">
        <f t="shared" si="45"/>
        <v>0</v>
      </c>
      <c r="AK385">
        <f>_xlfn.IFNA(VLOOKUP(A:A,'11月工资'!A:AQ,43,0),0)</f>
        <v>0</v>
      </c>
      <c r="AL385">
        <f t="shared" si="46"/>
        <v>0</v>
      </c>
      <c r="AM385" s="6">
        <f t="shared" si="47"/>
        <v>-362.27000000000589</v>
      </c>
    </row>
    <row r="386" spans="1:39" x14ac:dyDescent="0.2">
      <c r="A386" s="7">
        <v>9000610</v>
      </c>
      <c r="B386" t="str">
        <f>VLOOKUP(A386,标准表!C:D,2,0)</f>
        <v>蔡颖新</v>
      </c>
      <c r="C386" t="str">
        <f>VLOOKUP(A:A,标准表!C:M,11,0)</f>
        <v>动力部</v>
      </c>
      <c r="D386" t="str">
        <f>VLOOKUP($A:$A,标准表!C:E,3,0)</f>
        <v>132629197809284414</v>
      </c>
      <c r="E386" t="str">
        <f>VLOOKUP(A:A,'11月工资'!A:D,4,0)</f>
        <v>6217000180023844784</v>
      </c>
      <c r="F386" t="str">
        <f>VLOOKUP(A:A,'11月工资'!A:F,6,0)</f>
        <v>经营管理-其他</v>
      </c>
      <c r="G386">
        <f>VLOOKUP(A:A,标准表!C:H,6,0)</f>
        <v>0</v>
      </c>
      <c r="H386">
        <f>VLOOKUP(A:A,标准表!C:I,7,0)</f>
        <v>0</v>
      </c>
      <c r="I386">
        <f>VLOOKUP(A:A,标准表!C:J,8,0)</f>
        <v>0</v>
      </c>
      <c r="J386">
        <f>VLOOKUP($A:$A,标准表!C:G,5,0)</f>
        <v>4.5</v>
      </c>
      <c r="L386">
        <f>VLOOKUP(A:A,单位分配保留两位小数!B:I,8,0)</f>
        <v>7620.65</v>
      </c>
      <c r="M386">
        <f>_xlfn.IFNA(VLOOKUP(A:A,单位分配保留两位小数!B:J,9,0),0)</f>
        <v>0</v>
      </c>
      <c r="N386">
        <f>_xlfn.IFNA(VLOOKUP(A:A,单位分配保留两位小数!B:K,10,0),0)</f>
        <v>0</v>
      </c>
      <c r="O386">
        <f>ROUND(_xlfn.IFNA(VLOOKUP(A:A,单位分配保留两位小数!B:L,11,0),0),2)</f>
        <v>115</v>
      </c>
      <c r="Q386">
        <f t="shared" si="40"/>
        <v>7505.65</v>
      </c>
      <c r="R386">
        <f>_xlfn.IFNA(VLOOKUP(A386,'11月工资'!A:AU,47,0),0)+Q386</f>
        <v>123042.12</v>
      </c>
      <c r="S386">
        <f>VLOOKUP(A:A,'11月工资'!A:AW,49,0)</f>
        <v>0</v>
      </c>
      <c r="T386">
        <f>VLOOKUP(A:A,'11月工资'!A:AZ,52,0)</f>
        <v>0</v>
      </c>
      <c r="U386">
        <f>VLOOKUP(A:A,'11月工资'!A:BA,53,0)</f>
        <v>0</v>
      </c>
      <c r="V386">
        <f>VLOOKUP(A:A,'11月工资'!A:AX,50,0)</f>
        <v>0</v>
      </c>
      <c r="W386">
        <f>VLOOKUP(A:A,'11月工资'!A:AY,51,0)</f>
        <v>0</v>
      </c>
      <c r="X386">
        <f>VLOOKUP(A:A,'11月工资'!A:AV,48,0)</f>
        <v>55000</v>
      </c>
      <c r="Y386">
        <f>VLOOKUP(A:A,'11月工资'!A:BB,54,0)</f>
        <v>22411.29</v>
      </c>
      <c r="Z386" s="12">
        <f>ROUND(5*MAX(0,(R386-S386-T386-U386-V386-W386-X386-Y386)*{0.6;2;4;5;6;7;9}%-{0;504;3384;6384;10584;17184;36384}),2)</f>
        <v>2043.08</v>
      </c>
      <c r="AB386" s="78">
        <f>VLOOKUP(A:A,'11月工资'!A:BI,61,0)</f>
        <v>1618.54</v>
      </c>
      <c r="AC386" s="6">
        <f t="shared" si="41"/>
        <v>424.54</v>
      </c>
      <c r="AD386">
        <f t="shared" si="42"/>
        <v>7081.11</v>
      </c>
      <c r="AE386">
        <f>VLOOKUP(A:A,'10月奖金'!A:AC,29,0)</f>
        <v>409.93</v>
      </c>
      <c r="AF386" s="6">
        <f t="shared" si="43"/>
        <v>14.610000000000014</v>
      </c>
      <c r="AG386">
        <f>VLOOKUP(A:A,'10月奖金'!A:AD,30,0)</f>
        <v>6971.73</v>
      </c>
      <c r="AH386" s="6">
        <f t="shared" si="44"/>
        <v>109.38000000000011</v>
      </c>
      <c r="AI386">
        <f>VLOOKUP(A:A,单位分配保留两位小数!B:N,13,0)</f>
        <v>7505.65</v>
      </c>
      <c r="AJ386">
        <f t="shared" si="45"/>
        <v>0</v>
      </c>
      <c r="AK386">
        <f>_xlfn.IFNA(VLOOKUP(A:A,'11月工资'!A:AQ,43,0),0)</f>
        <v>0</v>
      </c>
      <c r="AL386">
        <f t="shared" si="46"/>
        <v>424.54</v>
      </c>
      <c r="AM386" s="6">
        <f t="shared" si="47"/>
        <v>45630.829999999994</v>
      </c>
    </row>
    <row r="387" spans="1:39" x14ac:dyDescent="0.2">
      <c r="A387" s="7">
        <v>9000611</v>
      </c>
      <c r="B387" t="str">
        <f>VLOOKUP(A387,标准表!C:D,2,0)</f>
        <v>郑向东</v>
      </c>
      <c r="C387" t="str">
        <f>VLOOKUP(A:A,标准表!C:M,11,0)</f>
        <v>保卫部</v>
      </c>
      <c r="D387" t="str">
        <f>VLOOKUP($A:$A,标准表!C:E,3,0)</f>
        <v>130203196901232113</v>
      </c>
      <c r="E387" t="str">
        <f>VLOOKUP(A:A,'11月工资'!A:D,4,0)</f>
        <v>6217000180023866902</v>
      </c>
      <c r="F387" t="str">
        <f>VLOOKUP(A:A,'11月工资'!A:F,6,0)</f>
        <v>经营管理-其他</v>
      </c>
      <c r="G387">
        <f>VLOOKUP(A:A,标准表!C:H,6,0)</f>
        <v>0</v>
      </c>
      <c r="H387">
        <f>VLOOKUP(A:A,标准表!C:I,7,0)</f>
        <v>0</v>
      </c>
      <c r="I387">
        <f>VLOOKUP(A:A,标准表!C:J,8,0)</f>
        <v>0</v>
      </c>
      <c r="J387">
        <f>VLOOKUP($A:$A,标准表!C:G,5,0)</f>
        <v>4.5</v>
      </c>
      <c r="L387">
        <f>VLOOKUP(A:A,单位分配保留两位小数!B:I,8,0)</f>
        <v>7780.87</v>
      </c>
      <c r="M387">
        <f>_xlfn.IFNA(VLOOKUP(A:A,单位分配保留两位小数!B:J,9,0),0)</f>
        <v>0</v>
      </c>
      <c r="N387">
        <f>_xlfn.IFNA(VLOOKUP(A:A,单位分配保留两位小数!B:K,10,0),0)</f>
        <v>0</v>
      </c>
      <c r="O387">
        <f>ROUND(_xlfn.IFNA(VLOOKUP(A:A,单位分配保留两位小数!B:L,11,0),0),2)</f>
        <v>0</v>
      </c>
      <c r="Q387">
        <f t="shared" ref="Q387:Q450" si="48">L387+M387+N387-O387</f>
        <v>7780.87</v>
      </c>
      <c r="R387">
        <f>_xlfn.IFNA(VLOOKUP(A387,'11月工资'!A:AU,47,0),0)+Q387</f>
        <v>128661.70999999999</v>
      </c>
      <c r="S387">
        <f>VLOOKUP(A:A,'11月工资'!A:AW,49,0)</f>
        <v>0</v>
      </c>
      <c r="T387">
        <f>VLOOKUP(A:A,'11月工资'!A:AZ,52,0)</f>
        <v>0</v>
      </c>
      <c r="U387">
        <f>VLOOKUP(A:A,'11月工资'!A:BA,53,0)</f>
        <v>0</v>
      </c>
      <c r="V387">
        <f>VLOOKUP(A:A,'11月工资'!A:AX,50,0)</f>
        <v>0</v>
      </c>
      <c r="W387">
        <f>VLOOKUP(A:A,'11月工资'!A:AY,51,0)</f>
        <v>0</v>
      </c>
      <c r="X387">
        <f>VLOOKUP(A:A,'11月工资'!A:AV,48,0)</f>
        <v>55000</v>
      </c>
      <c r="Y387">
        <f>VLOOKUP(A:A,'11月工资'!A:BB,54,0)</f>
        <v>23506.560000000001</v>
      </c>
      <c r="Z387" s="12">
        <f>ROUND(5*MAX(0,(R387-S387-T387-U387-V387-W387-X387-Y387)*{0.6;2;4;5;6;7;9}%-{0;504;3384;6384;10584;17184;36384}),2)</f>
        <v>2495.52</v>
      </c>
      <c r="AB387" s="78">
        <f>VLOOKUP(A:A,'11月工资'!A:BI,61,0)</f>
        <v>2032.63</v>
      </c>
      <c r="AC387" s="6">
        <f t="shared" ref="AC387:AC450" si="49">ROUND(IF(Z387-AA387-AB387&gt;0,Z387-AA387-AB387,0),2)</f>
        <v>462.89</v>
      </c>
      <c r="AD387">
        <f t="shared" ref="AD387:AD450" si="50">Q387-AC387</f>
        <v>7317.98</v>
      </c>
      <c r="AE387">
        <f>VLOOKUP(A:A,'10月奖金'!A:AC,29,0)</f>
        <v>470.78</v>
      </c>
      <c r="AF387" s="6">
        <f t="shared" ref="AF387:AF450" si="51">AC387-AE387</f>
        <v>-7.8899999999999864</v>
      </c>
      <c r="AG387">
        <f>VLOOKUP(A:A,'10月奖金'!A:AD,30,0)</f>
        <v>7271.81</v>
      </c>
      <c r="AH387" s="6">
        <f t="shared" ref="AH387:AH450" si="52">AD387-AG387</f>
        <v>46.169999999999163</v>
      </c>
      <c r="AI387">
        <f>VLOOKUP(A:A,单位分配保留两位小数!B:N,13,0)</f>
        <v>7780.87</v>
      </c>
      <c r="AJ387">
        <f t="shared" ref="AJ387:AJ450" si="53">AI387-Q387</f>
        <v>0</v>
      </c>
      <c r="AK387">
        <f>_xlfn.IFNA(VLOOKUP(A:A,'11月工资'!A:AQ,43,0),0)</f>
        <v>0</v>
      </c>
      <c r="AL387">
        <f t="shared" ref="AL387:AL450" si="54">AK387+AC387</f>
        <v>462.89</v>
      </c>
      <c r="AM387" s="6">
        <f t="shared" ref="AM387:AM450" si="55">R387-S387-T387-U387-V387-W387-X387-Y387</f>
        <v>50155.149999999994</v>
      </c>
    </row>
    <row r="388" spans="1:39" x14ac:dyDescent="0.2">
      <c r="A388" s="7">
        <v>9000612</v>
      </c>
      <c r="B388" t="str">
        <f>VLOOKUP(A388,标准表!C:D,2,0)</f>
        <v>陈鸿远</v>
      </c>
      <c r="C388" t="str">
        <f>VLOOKUP(A:A,标准表!C:M,11,0)</f>
        <v>制造部</v>
      </c>
      <c r="D388" t="str">
        <f>VLOOKUP($A:$A,标准表!C:E,3,0)</f>
        <v>130221199401203435</v>
      </c>
      <c r="E388" t="str">
        <f>VLOOKUP(A:A,'11月工资'!A:D,4,0)</f>
        <v>6217000180032829149</v>
      </c>
      <c r="F388" t="str">
        <f>VLOOKUP(A:A,'11月工资'!A:F,6,0)</f>
        <v>专业技术人员</v>
      </c>
      <c r="G388">
        <f>VLOOKUP(A:A,标准表!C:H,6,0)</f>
        <v>0</v>
      </c>
      <c r="H388">
        <f>VLOOKUP(A:A,标准表!C:I,7,0)</f>
        <v>0</v>
      </c>
      <c r="I388">
        <f>VLOOKUP(A:A,标准表!C:J,8,0)</f>
        <v>0</v>
      </c>
      <c r="J388">
        <f>VLOOKUP($A:$A,标准表!C:G,5,0)</f>
        <v>1.65</v>
      </c>
      <c r="L388">
        <f>VLOOKUP(A:A,单位分配保留两位小数!B:I,8,0)</f>
        <v>2795.36</v>
      </c>
      <c r="M388">
        <f>_xlfn.IFNA(VLOOKUP(A:A,单位分配保留两位小数!B:J,9,0),0)</f>
        <v>0</v>
      </c>
      <c r="N388">
        <f>_xlfn.IFNA(VLOOKUP(A:A,单位分配保留两位小数!B:K,10,0),0)</f>
        <v>0</v>
      </c>
      <c r="O388">
        <f>ROUND(_xlfn.IFNA(VLOOKUP(A:A,单位分配保留两位小数!B:L,11,0),0),2)</f>
        <v>0</v>
      </c>
      <c r="Q388">
        <f t="shared" si="48"/>
        <v>2795.36</v>
      </c>
      <c r="R388">
        <f>_xlfn.IFNA(VLOOKUP(A388,'11月工资'!A:AU,47,0),0)+Q388</f>
        <v>61755.7</v>
      </c>
      <c r="S388">
        <f>VLOOKUP(A:A,'11月工资'!A:AW,49,0)</f>
        <v>0</v>
      </c>
      <c r="T388">
        <f>VLOOKUP(A:A,'11月工资'!A:AZ,52,0)</f>
        <v>0</v>
      </c>
      <c r="U388">
        <f>VLOOKUP(A:A,'11月工资'!A:BA,53,0)</f>
        <v>0</v>
      </c>
      <c r="V388">
        <f>VLOOKUP(A:A,'11月工资'!A:AX,50,0)</f>
        <v>0</v>
      </c>
      <c r="W388">
        <f>VLOOKUP(A:A,'11月工资'!A:AY,51,0)</f>
        <v>0</v>
      </c>
      <c r="X388">
        <f>VLOOKUP(A:A,'11月工资'!A:AV,48,0)</f>
        <v>55000</v>
      </c>
      <c r="Y388">
        <f>VLOOKUP(A:A,'11月工资'!A:BB,54,0)</f>
        <v>8548.5500000000011</v>
      </c>
      <c r="Z388" s="12">
        <f>ROUND(5*MAX(0,(R388-S388-T388-U388-V388-W388-X388-Y388)*{0.6;2;4;5;6;7;9}%-{0;504;3384;6384;10584;17184;36384}),2)</f>
        <v>0</v>
      </c>
      <c r="AB388" s="78">
        <f>VLOOKUP(A:A,'11月工资'!A:BI,61,0)</f>
        <v>21.91</v>
      </c>
      <c r="AC388" s="6">
        <f t="shared" si="49"/>
        <v>0</v>
      </c>
      <c r="AD388">
        <f t="shared" si="50"/>
        <v>2795.36</v>
      </c>
      <c r="AE388">
        <f>VLOOKUP(A:A,'10月奖金'!A:AC,29,0)</f>
        <v>0</v>
      </c>
      <c r="AF388" s="6">
        <f t="shared" si="51"/>
        <v>0</v>
      </c>
      <c r="AG388">
        <f>VLOOKUP(A:A,'10月奖金'!A:AD,30,0)</f>
        <v>2701.7</v>
      </c>
      <c r="AH388" s="6">
        <f t="shared" si="52"/>
        <v>93.660000000000309</v>
      </c>
      <c r="AI388">
        <f>VLOOKUP(A:A,单位分配保留两位小数!B:N,13,0)</f>
        <v>2795.36</v>
      </c>
      <c r="AJ388">
        <f t="shared" si="53"/>
        <v>0</v>
      </c>
      <c r="AK388">
        <f>_xlfn.IFNA(VLOOKUP(A:A,'11月工资'!A:AQ,43,0),0)</f>
        <v>0</v>
      </c>
      <c r="AL388">
        <f t="shared" si="54"/>
        <v>0</v>
      </c>
      <c r="AM388" s="6">
        <f t="shared" si="55"/>
        <v>-1792.850000000004</v>
      </c>
    </row>
    <row r="389" spans="1:39" x14ac:dyDescent="0.2">
      <c r="A389" s="7">
        <v>9000613</v>
      </c>
      <c r="B389" t="str">
        <f>VLOOKUP(A389,标准表!C:D,2,0)</f>
        <v>邵心蕾</v>
      </c>
      <c r="C389" t="str">
        <f>VLOOKUP(A:A,标准表!C:M,11,0)</f>
        <v>财务经营部</v>
      </c>
      <c r="D389" t="str">
        <f>VLOOKUP($A:$A,标准表!C:E,3,0)</f>
        <v>130203199303013029</v>
      </c>
      <c r="E389" t="str">
        <f>VLOOKUP(A:A,'11月工资'!A:D,4,0)</f>
        <v>6217000180032287256</v>
      </c>
      <c r="F389" t="str">
        <f>VLOOKUP(A:A,'11月工资'!A:F,6,0)</f>
        <v>专业技术人员</v>
      </c>
      <c r="G389">
        <f>VLOOKUP(A:A,标准表!C:H,6,0)</f>
        <v>0</v>
      </c>
      <c r="H389">
        <f>VLOOKUP(A:A,标准表!C:I,7,0)</f>
        <v>0</v>
      </c>
      <c r="I389">
        <f>VLOOKUP(A:A,标准表!C:J,8,0)</f>
        <v>0</v>
      </c>
      <c r="J389">
        <f>VLOOKUP($A:$A,标准表!C:G,5,0)</f>
        <v>1.65</v>
      </c>
      <c r="L389">
        <f>VLOOKUP(A:A,单位分配保留两位小数!B:I,8,0)</f>
        <v>2803.32</v>
      </c>
      <c r="M389">
        <f>_xlfn.IFNA(VLOOKUP(A:A,单位分配保留两位小数!B:J,9,0),0)</f>
        <v>0</v>
      </c>
      <c r="N389">
        <f>_xlfn.IFNA(VLOOKUP(A:A,单位分配保留两位小数!B:K,10,0),0)</f>
        <v>0</v>
      </c>
      <c r="O389">
        <f>ROUND(_xlfn.IFNA(VLOOKUP(A:A,单位分配保留两位小数!B:L,11,0),0),2)</f>
        <v>0</v>
      </c>
      <c r="Q389">
        <f t="shared" si="48"/>
        <v>2803.32</v>
      </c>
      <c r="R389">
        <f>_xlfn.IFNA(VLOOKUP(A389,'11月工资'!A:AU,47,0),0)+Q389</f>
        <v>42814.74</v>
      </c>
      <c r="S389">
        <f>VLOOKUP(A:A,'11月工资'!A:AW,49,0)</f>
        <v>0</v>
      </c>
      <c r="T389">
        <f>VLOOKUP(A:A,'11月工资'!A:AZ,52,0)</f>
        <v>0</v>
      </c>
      <c r="U389">
        <f>VLOOKUP(A:A,'11月工资'!A:BA,53,0)</f>
        <v>0</v>
      </c>
      <c r="V389">
        <f>VLOOKUP(A:A,'11月工资'!A:AX,50,0)</f>
        <v>0</v>
      </c>
      <c r="W389">
        <f>VLOOKUP(A:A,'11月工资'!A:AY,51,0)</f>
        <v>0</v>
      </c>
      <c r="X389">
        <f>VLOOKUP(A:A,'11月工资'!A:AV,48,0)</f>
        <v>55000</v>
      </c>
      <c r="Y389">
        <f>VLOOKUP(A:A,'11月工资'!A:BB,54,0)</f>
        <v>8649.7099999999991</v>
      </c>
      <c r="Z389" s="12">
        <f>ROUND(5*MAX(0,(R389-S389-T389-U389-V389-W389-X389-Y389)*{0.6;2;4;5;6;7;9}%-{0;504;3384;6384;10584;17184;36384}),2)</f>
        <v>0</v>
      </c>
      <c r="AB389" s="78">
        <f>VLOOKUP(A:A,'11月工资'!A:BI,61,0)</f>
        <v>0</v>
      </c>
      <c r="AC389" s="6">
        <f t="shared" si="49"/>
        <v>0</v>
      </c>
      <c r="AD389">
        <f t="shared" si="50"/>
        <v>2803.32</v>
      </c>
      <c r="AE389">
        <f>VLOOKUP(A:A,'10月奖金'!A:AC,29,0)</f>
        <v>0</v>
      </c>
      <c r="AF389" s="6">
        <f t="shared" si="51"/>
        <v>0</v>
      </c>
      <c r="AG389">
        <f>VLOOKUP(A:A,'10月奖金'!A:AD,30,0)</f>
        <v>0</v>
      </c>
      <c r="AH389" s="6">
        <f t="shared" si="52"/>
        <v>2803.32</v>
      </c>
      <c r="AI389">
        <f>VLOOKUP(A:A,单位分配保留两位小数!B:N,13,0)</f>
        <v>2803.32</v>
      </c>
      <c r="AJ389">
        <f t="shared" si="53"/>
        <v>0</v>
      </c>
      <c r="AK389">
        <f>_xlfn.IFNA(VLOOKUP(A:A,'11月工资'!A:AQ,43,0),0)</f>
        <v>0</v>
      </c>
      <c r="AL389">
        <f t="shared" si="54"/>
        <v>0</v>
      </c>
      <c r="AM389" s="6">
        <f t="shared" si="55"/>
        <v>-20834.97</v>
      </c>
    </row>
    <row r="390" spans="1:39" x14ac:dyDescent="0.2">
      <c r="A390" s="7">
        <v>9000614</v>
      </c>
      <c r="B390" t="str">
        <f>VLOOKUP(A390,标准表!C:D,2,0)</f>
        <v>王晓萌</v>
      </c>
      <c r="C390" t="str">
        <f>VLOOKUP(A:A,标准表!C:M,11,0)</f>
        <v>财务经营部</v>
      </c>
      <c r="D390" t="str">
        <f>VLOOKUP($A:$A,标准表!C:E,3,0)</f>
        <v>130205198908084522</v>
      </c>
      <c r="E390" t="str">
        <f>VLOOKUP(A:A,'11月工资'!A:D,4,0)</f>
        <v>6217000180023872546</v>
      </c>
      <c r="F390" t="str">
        <f>VLOOKUP(A:A,'11月工资'!A:F,6,0)</f>
        <v>专业技术人员</v>
      </c>
      <c r="G390">
        <f>VLOOKUP(A:A,标准表!C:H,6,0)</f>
        <v>0</v>
      </c>
      <c r="H390">
        <f>VLOOKUP(A:A,标准表!C:I,7,0)</f>
        <v>0</v>
      </c>
      <c r="I390">
        <f>VLOOKUP(A:A,标准表!C:J,8,0)</f>
        <v>0</v>
      </c>
      <c r="J390">
        <f>VLOOKUP($A:$A,标准表!C:G,5,0)</f>
        <v>2.15</v>
      </c>
      <c r="L390">
        <f>VLOOKUP(A:A,单位分配保留两位小数!B:I,8,0)</f>
        <v>3652.81</v>
      </c>
      <c r="M390">
        <f>_xlfn.IFNA(VLOOKUP(A:A,单位分配保留两位小数!B:J,9,0),0)</f>
        <v>0</v>
      </c>
      <c r="N390">
        <f>_xlfn.IFNA(VLOOKUP(A:A,单位分配保留两位小数!B:K,10,0),0)</f>
        <v>0</v>
      </c>
      <c r="O390">
        <f>ROUND(_xlfn.IFNA(VLOOKUP(A:A,单位分配保留两位小数!B:L,11,0),0),2)</f>
        <v>0</v>
      </c>
      <c r="Q390">
        <f t="shared" si="48"/>
        <v>3652.81</v>
      </c>
      <c r="R390">
        <f>_xlfn.IFNA(VLOOKUP(A390,'11月工资'!A:AU,47,0),0)+Q390</f>
        <v>86432.959999999992</v>
      </c>
      <c r="S390">
        <f>VLOOKUP(A:A,'11月工资'!A:AW,49,0)</f>
        <v>0</v>
      </c>
      <c r="T390">
        <f>VLOOKUP(A:A,'11月工资'!A:AZ,52,0)</f>
        <v>0</v>
      </c>
      <c r="U390">
        <f>VLOOKUP(A:A,'11月工资'!A:BA,53,0)</f>
        <v>0</v>
      </c>
      <c r="V390">
        <f>VLOOKUP(A:A,'11月工资'!A:AX,50,0)</f>
        <v>0</v>
      </c>
      <c r="W390">
        <f>VLOOKUP(A:A,'11月工资'!A:AY,51,0)</f>
        <v>0</v>
      </c>
      <c r="X390">
        <f>VLOOKUP(A:A,'11月工资'!A:AV,48,0)</f>
        <v>55000</v>
      </c>
      <c r="Y390">
        <f>VLOOKUP(A:A,'11月工资'!A:BB,54,0)</f>
        <v>15777.7</v>
      </c>
      <c r="Z390" s="12">
        <f>ROUND(5*MAX(0,(R390-S390-T390-U390-V390-W390-X390-Y390)*{0.6;2;4;5;6;7;9}%-{0;504;3384;6384;10584;17184;36384}),2)</f>
        <v>469.66</v>
      </c>
      <c r="AB390" s="78">
        <f>VLOOKUP(A:A,'11月工资'!A:BI,61,0)</f>
        <v>433.69</v>
      </c>
      <c r="AC390" s="6">
        <f t="shared" si="49"/>
        <v>35.97</v>
      </c>
      <c r="AD390">
        <f t="shared" si="50"/>
        <v>3616.84</v>
      </c>
      <c r="AE390">
        <f>VLOOKUP(A:A,'10月奖金'!A:AC,29,0)</f>
        <v>55.08</v>
      </c>
      <c r="AF390" s="6">
        <f t="shared" si="51"/>
        <v>-19.11</v>
      </c>
      <c r="AG390">
        <f>VLOOKUP(A:A,'10月奖金'!A:AD,30,0)</f>
        <v>3607.61</v>
      </c>
      <c r="AH390" s="6">
        <f t="shared" si="52"/>
        <v>9.2300000000000182</v>
      </c>
      <c r="AI390">
        <f>VLOOKUP(A:A,单位分配保留两位小数!B:N,13,0)</f>
        <v>3652.81</v>
      </c>
      <c r="AJ390">
        <f t="shared" si="53"/>
        <v>0</v>
      </c>
      <c r="AK390">
        <f>_xlfn.IFNA(VLOOKUP(A:A,'11月工资'!A:AQ,43,0),0)</f>
        <v>0</v>
      </c>
      <c r="AL390">
        <f t="shared" si="54"/>
        <v>35.97</v>
      </c>
      <c r="AM390" s="6">
        <f t="shared" si="55"/>
        <v>15655.259999999991</v>
      </c>
    </row>
    <row r="391" spans="1:39" x14ac:dyDescent="0.2">
      <c r="A391" s="7">
        <v>9000615</v>
      </c>
      <c r="B391" t="str">
        <f>VLOOKUP(A391,标准表!C:D,2,0)</f>
        <v>程鹏飞</v>
      </c>
      <c r="C391" t="str">
        <f>VLOOKUP(A:A,标准表!C:M,11,0)</f>
        <v>制造部</v>
      </c>
      <c r="D391" t="str">
        <f>VLOOKUP($A:$A,标准表!C:E,3,0)</f>
        <v>131026199010241014</v>
      </c>
      <c r="E391" t="str">
        <f>VLOOKUP(A:A,'11月工资'!A:D,4,0)</f>
        <v>6217000180032829156</v>
      </c>
      <c r="F391" t="str">
        <f>VLOOKUP(A:A,'11月工资'!A:F,6,0)</f>
        <v>专业技术人员</v>
      </c>
      <c r="G391">
        <f>VLOOKUP(A:A,标准表!C:H,6,0)</f>
        <v>0</v>
      </c>
      <c r="H391">
        <f>VLOOKUP(A:A,标准表!C:I,7,0)</f>
        <v>0</v>
      </c>
      <c r="I391">
        <f>VLOOKUP(A:A,标准表!C:J,8,0)</f>
        <v>0</v>
      </c>
      <c r="J391">
        <f>VLOOKUP($A:$A,标准表!C:G,5,0)</f>
        <v>1.65</v>
      </c>
      <c r="L391">
        <f>VLOOKUP(A:A,单位分配保留两位小数!B:I,8,0)</f>
        <v>2795.36</v>
      </c>
      <c r="M391">
        <f>_xlfn.IFNA(VLOOKUP(A:A,单位分配保留两位小数!B:J,9,0),0)</f>
        <v>0</v>
      </c>
      <c r="N391">
        <f>_xlfn.IFNA(VLOOKUP(A:A,单位分配保留两位小数!B:K,10,0),0)</f>
        <v>0</v>
      </c>
      <c r="O391">
        <f>ROUND(_xlfn.IFNA(VLOOKUP(A:A,单位分配保留两位小数!B:L,11,0),0),2)</f>
        <v>0</v>
      </c>
      <c r="Q391">
        <f t="shared" si="48"/>
        <v>2795.36</v>
      </c>
      <c r="R391">
        <f>_xlfn.IFNA(VLOOKUP(A391,'11月工资'!A:AU,47,0),0)+Q391</f>
        <v>61298.13</v>
      </c>
      <c r="S391">
        <f>VLOOKUP(A:A,'11月工资'!A:AW,49,0)</f>
        <v>0</v>
      </c>
      <c r="T391">
        <f>VLOOKUP(A:A,'11月工资'!A:AZ,52,0)</f>
        <v>11000</v>
      </c>
      <c r="U391">
        <f>VLOOKUP(A:A,'11月工资'!A:BA,53,0)</f>
        <v>0</v>
      </c>
      <c r="V391">
        <f>VLOOKUP(A:A,'11月工资'!A:AX,50,0)</f>
        <v>0</v>
      </c>
      <c r="W391">
        <f>VLOOKUP(A:A,'11月工资'!A:AY,51,0)</f>
        <v>0</v>
      </c>
      <c r="X391">
        <f>VLOOKUP(A:A,'11月工资'!A:AV,48,0)</f>
        <v>55000</v>
      </c>
      <c r="Y391">
        <f>VLOOKUP(A:A,'11月工资'!A:BB,54,0)</f>
        <v>8248.2400000000016</v>
      </c>
      <c r="Z391" s="12">
        <f>ROUND(5*MAX(0,(R391-S391-T391-U391-V391-W391-X391-Y391)*{0.6;2;4;5;6;7;9}%-{0;504;3384;6384;10584;17184;36384}),2)</f>
        <v>0</v>
      </c>
      <c r="AB391" s="78">
        <f>VLOOKUP(A:A,'11月工资'!A:BI,61,0)</f>
        <v>0</v>
      </c>
      <c r="AC391" s="6">
        <f t="shared" si="49"/>
        <v>0</v>
      </c>
      <c r="AD391">
        <f t="shared" si="50"/>
        <v>2795.36</v>
      </c>
      <c r="AE391">
        <f>VLOOKUP(A:A,'10月奖金'!A:AC,29,0)</f>
        <v>0</v>
      </c>
      <c r="AF391" s="6">
        <f t="shared" si="51"/>
        <v>0</v>
      </c>
      <c r="AG391">
        <f>VLOOKUP(A:A,'10月奖金'!A:AD,30,0)</f>
        <v>2801.7</v>
      </c>
      <c r="AH391" s="6">
        <f t="shared" si="52"/>
        <v>-6.3399999999996908</v>
      </c>
      <c r="AI391">
        <f>VLOOKUP(A:A,单位分配保留两位小数!B:N,13,0)</f>
        <v>2795.36</v>
      </c>
      <c r="AJ391">
        <f t="shared" si="53"/>
        <v>0</v>
      </c>
      <c r="AK391">
        <f>_xlfn.IFNA(VLOOKUP(A:A,'11月工资'!A:AQ,43,0),0)</f>
        <v>0</v>
      </c>
      <c r="AL391">
        <f t="shared" si="54"/>
        <v>0</v>
      </c>
      <c r="AM391" s="6">
        <f t="shared" si="55"/>
        <v>-12950.110000000004</v>
      </c>
    </row>
    <row r="392" spans="1:39" x14ac:dyDescent="0.2">
      <c r="A392" s="7">
        <v>9000616</v>
      </c>
      <c r="B392" t="str">
        <f>VLOOKUP(A392,标准表!C:D,2,0)</f>
        <v>李建伟</v>
      </c>
      <c r="C392" t="str">
        <f>VLOOKUP(A:A,标准表!C:M,11,0)</f>
        <v>党委宣传部（企业文化部）</v>
      </c>
      <c r="D392" t="str">
        <f>VLOOKUP($A:$A,标准表!C:E,3,0)</f>
        <v>13020219830914271X</v>
      </c>
      <c r="E392" t="str">
        <f>VLOOKUP(A:A,'11月工资'!A:D,4,0)</f>
        <v>6217000180022196699</v>
      </c>
      <c r="F392" t="str">
        <f>VLOOKUP(A:A,'11月工资'!A:F,6,0)</f>
        <v>经营管理-其他</v>
      </c>
      <c r="G392">
        <f>VLOOKUP(A:A,标准表!C:H,6,0)</f>
        <v>0</v>
      </c>
      <c r="H392">
        <f>VLOOKUP(A:A,标准表!C:I,7,0)</f>
        <v>0</v>
      </c>
      <c r="I392">
        <f>VLOOKUP(A:A,标准表!C:J,8,0)</f>
        <v>0</v>
      </c>
      <c r="J392">
        <f>VLOOKUP($A:$A,标准表!C:G,5,0)</f>
        <v>4.5</v>
      </c>
      <c r="L392">
        <f>VLOOKUP(A:A,单位分配保留两位小数!B:I,8,0)</f>
        <v>7645.41</v>
      </c>
      <c r="M392">
        <f>_xlfn.IFNA(VLOOKUP(A:A,单位分配保留两位小数!B:J,9,0),0)</f>
        <v>0</v>
      </c>
      <c r="N392">
        <f>_xlfn.IFNA(VLOOKUP(A:A,单位分配保留两位小数!B:K,10,0),0)</f>
        <v>0</v>
      </c>
      <c r="O392">
        <f>ROUND(_xlfn.IFNA(VLOOKUP(A:A,单位分配保留两位小数!B:L,11,0),0),2)</f>
        <v>0</v>
      </c>
      <c r="Q392">
        <f t="shared" si="48"/>
        <v>7645.41</v>
      </c>
      <c r="R392">
        <f>_xlfn.IFNA(VLOOKUP(A392,'11月工资'!A:AU,47,0),0)+Q392</f>
        <v>108251.81</v>
      </c>
      <c r="S392">
        <f>VLOOKUP(A:A,'11月工资'!A:AW,49,0)</f>
        <v>0</v>
      </c>
      <c r="T392">
        <f>VLOOKUP(A:A,'11月工资'!A:AZ,52,0)</f>
        <v>0</v>
      </c>
      <c r="U392">
        <f>VLOOKUP(A:A,'11月工资'!A:BA,53,0)</f>
        <v>0</v>
      </c>
      <c r="V392">
        <f>VLOOKUP(A:A,'11月工资'!A:AX,50,0)</f>
        <v>22000</v>
      </c>
      <c r="W392">
        <f>VLOOKUP(A:A,'11月工资'!A:AY,51,0)</f>
        <v>0</v>
      </c>
      <c r="X392">
        <f>VLOOKUP(A:A,'11月工资'!A:AV,48,0)</f>
        <v>55000</v>
      </c>
      <c r="Y392">
        <f>VLOOKUP(A:A,'11月工资'!A:BB,54,0)</f>
        <v>16666.32</v>
      </c>
      <c r="Z392" s="12">
        <f>ROUND(5*MAX(0,(R392-S392-T392-U392-V392-W392-X392-Y392)*{0.6;2;4;5;6;7;9}%-{0;504;3384;6384;10584;17184;36384}),2)</f>
        <v>437.56</v>
      </c>
      <c r="AB392" s="78">
        <f>VLOOKUP(A:A,'11月工资'!A:BI,61,0)</f>
        <v>360.59</v>
      </c>
      <c r="AC392" s="6">
        <f t="shared" si="49"/>
        <v>76.97</v>
      </c>
      <c r="AD392">
        <f t="shared" si="50"/>
        <v>7568.44</v>
      </c>
      <c r="AE392">
        <f>VLOOKUP(A:A,'10月奖金'!A:AC,29,0)</f>
        <v>68.98</v>
      </c>
      <c r="AF392" s="6">
        <f t="shared" si="51"/>
        <v>7.9899999999999949</v>
      </c>
      <c r="AG392">
        <f>VLOOKUP(A:A,'10月奖金'!A:AD,30,0)</f>
        <v>7581.02</v>
      </c>
      <c r="AH392" s="6">
        <f t="shared" si="52"/>
        <v>-12.580000000000837</v>
      </c>
      <c r="AI392">
        <f>VLOOKUP(A:A,单位分配保留两位小数!B:N,13,0)</f>
        <v>7645.41</v>
      </c>
      <c r="AJ392">
        <f t="shared" si="53"/>
        <v>0</v>
      </c>
      <c r="AK392">
        <f>_xlfn.IFNA(VLOOKUP(A:A,'11月工资'!A:AQ,43,0),0)</f>
        <v>0</v>
      </c>
      <c r="AL392">
        <f t="shared" si="54"/>
        <v>76.97</v>
      </c>
      <c r="AM392" s="6">
        <f t="shared" si="55"/>
        <v>14585.489999999998</v>
      </c>
    </row>
    <row r="393" spans="1:39" x14ac:dyDescent="0.2">
      <c r="A393" s="7">
        <v>9000617</v>
      </c>
      <c r="B393" t="str">
        <f>VLOOKUP(A393,标准表!C:D,2,0)</f>
        <v>李振异</v>
      </c>
      <c r="C393" t="str">
        <f>VLOOKUP(A:A,标准表!C:M,11,0)</f>
        <v>热轧事业部</v>
      </c>
      <c r="D393" t="str">
        <f>VLOOKUP($A:$A,标准表!C:E,3,0)</f>
        <v>130282199102244539</v>
      </c>
      <c r="E393" t="str">
        <f>VLOOKUP(A:A,'11月工资'!A:D,4,0)</f>
        <v>6217000180022969384</v>
      </c>
      <c r="F393" t="str">
        <f>VLOOKUP(A:A,'11月工资'!A:F,6,0)</f>
        <v>专业技术人员</v>
      </c>
      <c r="G393">
        <f>VLOOKUP(A:A,标准表!C:H,6,0)</f>
        <v>0</v>
      </c>
      <c r="H393">
        <f>VLOOKUP(A:A,标准表!C:I,7,0)</f>
        <v>0</v>
      </c>
      <c r="I393">
        <f>VLOOKUP(A:A,标准表!C:J,8,0)</f>
        <v>0</v>
      </c>
      <c r="J393">
        <f>VLOOKUP($A:$A,标准表!C:G,5,0)</f>
        <v>2.15</v>
      </c>
      <c r="L393">
        <f>VLOOKUP(A:A,单位分配保留两位小数!B:I,8,0)</f>
        <v>3537.66</v>
      </c>
      <c r="M393">
        <f>_xlfn.IFNA(VLOOKUP(A:A,单位分配保留两位小数!B:J,9,0),0)</f>
        <v>0</v>
      </c>
      <c r="N393">
        <f>_xlfn.IFNA(VLOOKUP(A:A,单位分配保留两位小数!B:K,10,0),0)</f>
        <v>0</v>
      </c>
      <c r="O393">
        <f>ROUND(_xlfn.IFNA(VLOOKUP(A:A,单位分配保留两位小数!B:L,11,0),0),2)</f>
        <v>0</v>
      </c>
      <c r="Q393">
        <f t="shared" si="48"/>
        <v>3537.66</v>
      </c>
      <c r="R393">
        <f>_xlfn.IFNA(VLOOKUP(A393,'11月工资'!A:AU,47,0),0)+Q393</f>
        <v>75846.58</v>
      </c>
      <c r="S393">
        <f>VLOOKUP(A:A,'11月工资'!A:AW,49,0)</f>
        <v>0</v>
      </c>
      <c r="T393">
        <f>VLOOKUP(A:A,'11月工资'!A:AZ,52,0)</f>
        <v>0</v>
      </c>
      <c r="U393">
        <f>VLOOKUP(A:A,'11月工资'!A:BA,53,0)</f>
        <v>0</v>
      </c>
      <c r="V393">
        <f>VLOOKUP(A:A,'11月工资'!A:AX,50,0)</f>
        <v>0</v>
      </c>
      <c r="W393">
        <f>VLOOKUP(A:A,'11月工资'!A:AY,51,0)</f>
        <v>0</v>
      </c>
      <c r="X393">
        <f>VLOOKUP(A:A,'11月工资'!A:AV,48,0)</f>
        <v>55000</v>
      </c>
      <c r="Y393">
        <f>VLOOKUP(A:A,'11月工资'!A:BB,54,0)</f>
        <v>17525.2</v>
      </c>
      <c r="Z393" s="12">
        <f>ROUND(5*MAX(0,(R393-S393-T393-U393-V393-W393-X393-Y393)*{0.6;2;4;5;6;7;9}%-{0;504;3384;6384;10584;17184;36384}),2)</f>
        <v>99.64</v>
      </c>
      <c r="AB393" s="78">
        <f>VLOOKUP(A:A,'11月工资'!A:BI,61,0)</f>
        <v>87.169999999999987</v>
      </c>
      <c r="AC393" s="6">
        <f t="shared" si="49"/>
        <v>12.47</v>
      </c>
      <c r="AD393">
        <f t="shared" si="50"/>
        <v>3525.19</v>
      </c>
      <c r="AE393">
        <f>VLOOKUP(A:A,'10月奖金'!A:AC,29,0)</f>
        <v>49.98</v>
      </c>
      <c r="AF393" s="6">
        <f t="shared" si="51"/>
        <v>-37.51</v>
      </c>
      <c r="AG393">
        <f>VLOOKUP(A:A,'10月奖金'!A:AD,30,0)</f>
        <v>3550.2</v>
      </c>
      <c r="AH393" s="6">
        <f t="shared" si="52"/>
        <v>-25.009999999999764</v>
      </c>
      <c r="AI393">
        <f>VLOOKUP(A:A,单位分配保留两位小数!B:N,13,0)</f>
        <v>3537.66</v>
      </c>
      <c r="AJ393">
        <f t="shared" si="53"/>
        <v>0</v>
      </c>
      <c r="AK393">
        <f>_xlfn.IFNA(VLOOKUP(A:A,'11月工资'!A:AQ,43,0),0)</f>
        <v>0</v>
      </c>
      <c r="AL393">
        <f t="shared" si="54"/>
        <v>12.47</v>
      </c>
      <c r="AM393" s="6">
        <f t="shared" si="55"/>
        <v>3321.380000000001</v>
      </c>
    </row>
    <row r="394" spans="1:39" x14ac:dyDescent="0.2">
      <c r="A394" s="7">
        <v>9000618</v>
      </c>
      <c r="B394" t="str">
        <f>VLOOKUP(A394,标准表!C:D,2,0)</f>
        <v>王万胜</v>
      </c>
      <c r="C394" t="str">
        <f>VLOOKUP(A:A,标准表!C:M,11,0)</f>
        <v>制造部</v>
      </c>
      <c r="D394" t="str">
        <f>VLOOKUP($A:$A,标准表!C:E,3,0)</f>
        <v>220603197008302818</v>
      </c>
      <c r="E394" t="str">
        <f>VLOOKUP(A:A,'11月工资'!A:D,4,0)</f>
        <v>6217000180023830668</v>
      </c>
      <c r="F394" t="str">
        <f>VLOOKUP(A:A,'11月工资'!A:F,6,0)</f>
        <v>专业技术人员</v>
      </c>
      <c r="G394">
        <f>VLOOKUP(A:A,标准表!C:H,6,0)</f>
        <v>0</v>
      </c>
      <c r="H394">
        <f>VLOOKUP(A:A,标准表!C:I,7,0)</f>
        <v>0</v>
      </c>
      <c r="I394">
        <f>VLOOKUP(A:A,标准表!C:J,8,0)</f>
        <v>0</v>
      </c>
      <c r="J394">
        <f>VLOOKUP($A:$A,标准表!C:G,5,0)</f>
        <v>3.05</v>
      </c>
      <c r="L394">
        <f>VLOOKUP(A:A,单位分配保留两位小数!B:I,8,0)</f>
        <v>5167.1899999999996</v>
      </c>
      <c r="M394">
        <f>_xlfn.IFNA(VLOOKUP(A:A,单位分配保留两位小数!B:J,9,0),0)</f>
        <v>0</v>
      </c>
      <c r="N394">
        <f>_xlfn.IFNA(VLOOKUP(A:A,单位分配保留两位小数!B:K,10,0),0)</f>
        <v>0</v>
      </c>
      <c r="O394">
        <f>ROUND(_xlfn.IFNA(VLOOKUP(A:A,单位分配保留两位小数!B:L,11,0),0),2)</f>
        <v>0</v>
      </c>
      <c r="Q394">
        <f t="shared" si="48"/>
        <v>5167.1899999999996</v>
      </c>
      <c r="R394">
        <f>_xlfn.IFNA(VLOOKUP(A394,'11月工资'!A:AU,47,0),0)+Q394</f>
        <v>95186.540000000008</v>
      </c>
      <c r="S394">
        <f>VLOOKUP(A:A,'11月工资'!A:AW,49,0)</f>
        <v>11000</v>
      </c>
      <c r="T394">
        <f>VLOOKUP(A:A,'11月工资'!A:AZ,52,0)</f>
        <v>0</v>
      </c>
      <c r="U394">
        <f>VLOOKUP(A:A,'11月工资'!A:BA,53,0)</f>
        <v>0</v>
      </c>
      <c r="V394">
        <f>VLOOKUP(A:A,'11月工资'!A:AX,50,0)</f>
        <v>11000</v>
      </c>
      <c r="W394">
        <f>VLOOKUP(A:A,'11月工资'!A:AY,51,0)</f>
        <v>0</v>
      </c>
      <c r="X394">
        <f>VLOOKUP(A:A,'11月工资'!A:AV,48,0)</f>
        <v>55000</v>
      </c>
      <c r="Y394">
        <f>VLOOKUP(A:A,'11月工资'!A:BB,54,0)</f>
        <v>14549.17</v>
      </c>
      <c r="Z394" s="12">
        <f>ROUND(5*MAX(0,(R394-S394-T394-U394-V394-W394-X394-Y394)*{0.6;2;4;5;6;7;9}%-{0;504;3384;6384;10584;17184;36384}),2)</f>
        <v>109.12</v>
      </c>
      <c r="AB394" s="78">
        <f>VLOOKUP(A:A,'11月工资'!A:BI,61,0)</f>
        <v>133.09</v>
      </c>
      <c r="AC394" s="6">
        <f t="shared" si="49"/>
        <v>0</v>
      </c>
      <c r="AD394">
        <f t="shared" si="50"/>
        <v>5167.1899999999996</v>
      </c>
      <c r="AE394">
        <f>VLOOKUP(A:A,'10月奖金'!A:AC,29,0)</f>
        <v>0</v>
      </c>
      <c r="AF394" s="6">
        <f t="shared" si="51"/>
        <v>0</v>
      </c>
      <c r="AG394">
        <f>VLOOKUP(A:A,'10月奖金'!A:AD,30,0)</f>
        <v>5178.8999999999996</v>
      </c>
      <c r="AH394" s="6">
        <f t="shared" si="52"/>
        <v>-11.710000000000036</v>
      </c>
      <c r="AI394">
        <f>VLOOKUP(A:A,单位分配保留两位小数!B:N,13,0)</f>
        <v>5167.1899999999996</v>
      </c>
      <c r="AJ394">
        <f t="shared" si="53"/>
        <v>0</v>
      </c>
      <c r="AK394">
        <f>_xlfn.IFNA(VLOOKUP(A:A,'11月工资'!A:AQ,43,0),0)</f>
        <v>0</v>
      </c>
      <c r="AL394">
        <f t="shared" si="54"/>
        <v>0</v>
      </c>
      <c r="AM394" s="6">
        <f t="shared" si="55"/>
        <v>3637.3700000000081</v>
      </c>
    </row>
    <row r="395" spans="1:39" x14ac:dyDescent="0.2">
      <c r="A395" s="7">
        <v>9000619</v>
      </c>
      <c r="B395" t="str">
        <f>VLOOKUP(A395,标准表!C:D,2,0)</f>
        <v>张永顺</v>
      </c>
      <c r="C395" t="str">
        <f>VLOOKUP(A:A,标准表!C:M,11,0)</f>
        <v>制造部</v>
      </c>
      <c r="D395" t="str">
        <f>VLOOKUP($A:$A,标准表!C:E,3,0)</f>
        <v>130203196807312117</v>
      </c>
      <c r="E395" t="str">
        <f>VLOOKUP(A:A,'11月工资'!A:D,4,0)</f>
        <v>6217000180023878956</v>
      </c>
      <c r="F395" t="str">
        <f>VLOOKUP(A:A,'11月工资'!A:F,6,0)</f>
        <v>经营管理-其他</v>
      </c>
      <c r="G395">
        <f>VLOOKUP(A:A,标准表!C:H,6,0)</f>
        <v>9066</v>
      </c>
      <c r="H395">
        <f>VLOOKUP(A:A,标准表!C:I,7,0)</f>
        <v>0</v>
      </c>
      <c r="I395">
        <f>VLOOKUP(A:A,标准表!C:J,8,0)</f>
        <v>0</v>
      </c>
      <c r="J395">
        <f>VLOOKUP($A:$A,标准表!C:G,5,0)</f>
        <v>0</v>
      </c>
      <c r="L395">
        <f>VLOOKUP(A:A,单位分配保留两位小数!B:I,8,0)</f>
        <v>9060.56</v>
      </c>
      <c r="M395">
        <f>_xlfn.IFNA(VLOOKUP(A:A,单位分配保留两位小数!B:J,9,0),0)</f>
        <v>0</v>
      </c>
      <c r="N395">
        <f>_xlfn.IFNA(VLOOKUP(A:A,单位分配保留两位小数!B:K,10,0),0)</f>
        <v>0</v>
      </c>
      <c r="O395">
        <f>ROUND(_xlfn.IFNA(VLOOKUP(A:A,单位分配保留两位小数!B:L,11,0),0),2)</f>
        <v>0</v>
      </c>
      <c r="Q395">
        <f t="shared" si="48"/>
        <v>9060.56</v>
      </c>
      <c r="R395">
        <f>_xlfn.IFNA(VLOOKUP(A395,'11月工资'!A:AU,47,0),0)+Q395</f>
        <v>130900.55</v>
      </c>
      <c r="S395">
        <f>VLOOKUP(A:A,'11月工资'!A:AW,49,0)</f>
        <v>0</v>
      </c>
      <c r="T395">
        <f>VLOOKUP(A:A,'11月工资'!A:AZ,52,0)</f>
        <v>9000</v>
      </c>
      <c r="U395">
        <f>VLOOKUP(A:A,'11月工资'!A:BA,53,0)</f>
        <v>0</v>
      </c>
      <c r="V395">
        <f>VLOOKUP(A:A,'11月工资'!A:AX,50,0)</f>
        <v>11000</v>
      </c>
      <c r="W395">
        <f>VLOOKUP(A:A,'11月工资'!A:AY,51,0)</f>
        <v>0</v>
      </c>
      <c r="X395">
        <f>VLOOKUP(A:A,'11月工资'!A:AV,48,0)</f>
        <v>55000</v>
      </c>
      <c r="Y395">
        <f>VLOOKUP(A:A,'11月工资'!A:BB,54,0)</f>
        <v>24671.06</v>
      </c>
      <c r="Z395" s="12">
        <f>ROUND(5*MAX(0,(R395-S395-T395-U395-V395-W395-X395-Y395)*{0.6;2;4;5;6;7;9}%-{0;504;3384;6384;10584;17184;36384}),2)</f>
        <v>936.88</v>
      </c>
      <c r="AB395" s="78">
        <f>VLOOKUP(A:A,'11月工资'!A:BI,61,0)</f>
        <v>761.40000000000009</v>
      </c>
      <c r="AC395" s="6">
        <f t="shared" si="49"/>
        <v>175.48</v>
      </c>
      <c r="AD395">
        <f t="shared" si="50"/>
        <v>8885.08</v>
      </c>
      <c r="AE395">
        <f>VLOOKUP(A:A,'10月奖金'!A:AC,29,0)</f>
        <v>129.93</v>
      </c>
      <c r="AF395" s="6">
        <f t="shared" si="51"/>
        <v>45.549999999999983</v>
      </c>
      <c r="AG395">
        <f>VLOOKUP(A:A,'10月奖金'!A:AD,30,0)</f>
        <v>7084.63</v>
      </c>
      <c r="AH395" s="6">
        <f t="shared" si="52"/>
        <v>1800.4499999999998</v>
      </c>
      <c r="AI395">
        <f>VLOOKUP(A:A,单位分配保留两位小数!B:N,13,0)</f>
        <v>9060.56</v>
      </c>
      <c r="AJ395">
        <f t="shared" si="53"/>
        <v>0</v>
      </c>
      <c r="AK395">
        <f>_xlfn.IFNA(VLOOKUP(A:A,'11月工资'!A:AQ,43,0),0)</f>
        <v>0</v>
      </c>
      <c r="AL395">
        <f t="shared" si="54"/>
        <v>175.48</v>
      </c>
      <c r="AM395" s="6">
        <f t="shared" si="55"/>
        <v>31229.49</v>
      </c>
    </row>
    <row r="396" spans="1:39" x14ac:dyDescent="0.2">
      <c r="A396" s="7">
        <v>9000620</v>
      </c>
      <c r="B396" t="str">
        <f>VLOOKUP(A396,标准表!C:D,2,0)</f>
        <v>肖海静</v>
      </c>
      <c r="C396" t="str">
        <f>VLOOKUP(A:A,标准表!C:M,11,0)</f>
        <v>制造部</v>
      </c>
      <c r="D396" t="str">
        <f>VLOOKUP($A:$A,标准表!C:E,3,0)</f>
        <v>130282198207200116</v>
      </c>
      <c r="E396" t="str">
        <f>VLOOKUP(A:A,'11月工资'!A:D,4,0)</f>
        <v>6217000180023837945</v>
      </c>
      <c r="F396" t="str">
        <f>VLOOKUP(A:A,'11月工资'!A:F,6,0)</f>
        <v>专业技术人员</v>
      </c>
      <c r="G396">
        <f>VLOOKUP(A:A,标准表!C:H,6,0)</f>
        <v>0</v>
      </c>
      <c r="H396">
        <f>VLOOKUP(A:A,标准表!C:I,7,0)</f>
        <v>0</v>
      </c>
      <c r="I396">
        <f>VLOOKUP(A:A,标准表!C:J,8,0)</f>
        <v>0</v>
      </c>
      <c r="J396">
        <f>VLOOKUP($A:$A,标准表!C:G,5,0)</f>
        <v>2.15</v>
      </c>
      <c r="L396">
        <f>VLOOKUP(A:A,单位分配保留两位小数!B:I,8,0)</f>
        <v>3642.44</v>
      </c>
      <c r="M396">
        <f>_xlfn.IFNA(VLOOKUP(A:A,单位分配保留两位小数!B:J,9,0),0)</f>
        <v>0</v>
      </c>
      <c r="N396">
        <f>_xlfn.IFNA(VLOOKUP(A:A,单位分配保留两位小数!B:K,10,0),0)</f>
        <v>0</v>
      </c>
      <c r="O396">
        <f>ROUND(_xlfn.IFNA(VLOOKUP(A:A,单位分配保留两位小数!B:L,11,0),0),2)</f>
        <v>0</v>
      </c>
      <c r="Q396">
        <f t="shared" si="48"/>
        <v>3642.44</v>
      </c>
      <c r="R396">
        <f>_xlfn.IFNA(VLOOKUP(A396,'11月工资'!A:AU,47,0),0)+Q396</f>
        <v>67834.95</v>
      </c>
      <c r="S396">
        <f>VLOOKUP(A:A,'11月工资'!A:AW,49,0)</f>
        <v>0</v>
      </c>
      <c r="T396">
        <f>VLOOKUP(A:A,'11月工资'!A:AZ,52,0)</f>
        <v>0</v>
      </c>
      <c r="U396">
        <f>VLOOKUP(A:A,'11月工资'!A:BA,53,0)</f>
        <v>0</v>
      </c>
      <c r="V396">
        <f>VLOOKUP(A:A,'11月工资'!A:AX,50,0)</f>
        <v>22000</v>
      </c>
      <c r="W396">
        <f>VLOOKUP(A:A,'11月工资'!A:AY,51,0)</f>
        <v>0</v>
      </c>
      <c r="X396">
        <f>VLOOKUP(A:A,'11月工资'!A:AV,48,0)</f>
        <v>55000</v>
      </c>
      <c r="Y396">
        <f>VLOOKUP(A:A,'11月工资'!A:BB,54,0)</f>
        <v>7601.7199999999993</v>
      </c>
      <c r="Z396" s="12">
        <f>ROUND(5*MAX(0,(R396-S396-T396-U396-V396-W396-X396-Y396)*{0.6;2;4;5;6;7;9}%-{0;504;3384;6384;10584;17184;36384}),2)</f>
        <v>0</v>
      </c>
      <c r="AB396" s="78">
        <f>VLOOKUP(A:A,'11月工资'!A:BI,61,0)</f>
        <v>0</v>
      </c>
      <c r="AC396" s="6">
        <f t="shared" si="49"/>
        <v>0</v>
      </c>
      <c r="AD396">
        <f t="shared" si="50"/>
        <v>3642.44</v>
      </c>
      <c r="AE396">
        <f>VLOOKUP(A:A,'10月奖金'!A:AC,29,0)</f>
        <v>0</v>
      </c>
      <c r="AF396" s="6">
        <f t="shared" si="51"/>
        <v>0</v>
      </c>
      <c r="AG396">
        <f>VLOOKUP(A:A,'10月奖金'!A:AD,30,0)</f>
        <v>3650.7</v>
      </c>
      <c r="AH396" s="6">
        <f t="shared" si="52"/>
        <v>-8.2599999999997635</v>
      </c>
      <c r="AI396">
        <f>VLOOKUP(A:A,单位分配保留两位小数!B:N,13,0)</f>
        <v>3642.44</v>
      </c>
      <c r="AJ396">
        <f t="shared" si="53"/>
        <v>0</v>
      </c>
      <c r="AK396">
        <f>_xlfn.IFNA(VLOOKUP(A:A,'11月工资'!A:AQ,43,0),0)</f>
        <v>0</v>
      </c>
      <c r="AL396">
        <f t="shared" si="54"/>
        <v>0</v>
      </c>
      <c r="AM396" s="6">
        <f t="shared" si="55"/>
        <v>-16766.770000000004</v>
      </c>
    </row>
    <row r="397" spans="1:39" x14ac:dyDescent="0.2">
      <c r="A397" s="7">
        <v>9000621</v>
      </c>
      <c r="B397" t="str">
        <f>VLOOKUP(A397,标准表!C:D,2,0)</f>
        <v>王源朔</v>
      </c>
      <c r="C397" t="str">
        <f>VLOOKUP(A:A,标准表!C:M,11,0)</f>
        <v>财务经营部</v>
      </c>
      <c r="D397" t="str">
        <f>VLOOKUP($A:$A,标准表!C:E,3,0)</f>
        <v>130203199511253019</v>
      </c>
      <c r="E397" t="str">
        <f>VLOOKUP(A:A,'11月工资'!A:D,4,0)</f>
        <v>6217000180031770732</v>
      </c>
      <c r="F397" t="str">
        <f>VLOOKUP(A:A,'11月工资'!A:F,6,0)</f>
        <v>专业技术人员</v>
      </c>
      <c r="G397">
        <f>VLOOKUP(A:A,标准表!C:H,6,0)</f>
        <v>0</v>
      </c>
      <c r="H397">
        <f>VLOOKUP(A:A,标准表!C:I,7,0)</f>
        <v>0</v>
      </c>
      <c r="I397">
        <f>VLOOKUP(A:A,标准表!C:J,8,0)</f>
        <v>0</v>
      </c>
      <c r="J397">
        <f>VLOOKUP($A:$A,标准表!C:G,5,0)</f>
        <v>1.65</v>
      </c>
      <c r="L397">
        <f>VLOOKUP(A:A,单位分配保留两位小数!B:I,8,0)</f>
        <v>2803.32</v>
      </c>
      <c r="M397">
        <f>_xlfn.IFNA(VLOOKUP(A:A,单位分配保留两位小数!B:J,9,0),0)</f>
        <v>0</v>
      </c>
      <c r="N397">
        <f>_xlfn.IFNA(VLOOKUP(A:A,单位分配保留两位小数!B:K,10,0),0)</f>
        <v>0</v>
      </c>
      <c r="O397">
        <f>ROUND(_xlfn.IFNA(VLOOKUP(A:A,单位分配保留两位小数!B:L,11,0),0),2)</f>
        <v>0</v>
      </c>
      <c r="Q397">
        <f t="shared" si="48"/>
        <v>2803.32</v>
      </c>
      <c r="R397">
        <f>_xlfn.IFNA(VLOOKUP(A397,'11月工资'!A:AU,47,0),0)+Q397</f>
        <v>60611.159999999996</v>
      </c>
      <c r="S397">
        <f>VLOOKUP(A:A,'11月工资'!A:AW,49,0)</f>
        <v>0</v>
      </c>
      <c r="T397">
        <f>VLOOKUP(A:A,'11月工资'!A:AZ,52,0)</f>
        <v>0</v>
      </c>
      <c r="U397">
        <f>VLOOKUP(A:A,'11月工资'!A:BA,53,0)</f>
        <v>0</v>
      </c>
      <c r="V397">
        <f>VLOOKUP(A:A,'11月工资'!A:AX,50,0)</f>
        <v>0</v>
      </c>
      <c r="W397">
        <f>VLOOKUP(A:A,'11月工资'!A:AY,51,0)</f>
        <v>0</v>
      </c>
      <c r="X397">
        <f>VLOOKUP(A:A,'11月工资'!A:AV,48,0)</f>
        <v>55000</v>
      </c>
      <c r="Y397">
        <f>VLOOKUP(A:A,'11月工资'!A:BB,54,0)</f>
        <v>7555.88</v>
      </c>
      <c r="Z397" s="12">
        <f>ROUND(5*MAX(0,(R397-S397-T397-U397-V397-W397-X397-Y397)*{0.6;2;4;5;6;7;9}%-{0;504;3384;6384;10584;17184;36384}),2)</f>
        <v>0</v>
      </c>
      <c r="AB397" s="78">
        <f>VLOOKUP(A:A,'11月工资'!A:BI,61,0)</f>
        <v>0</v>
      </c>
      <c r="AC397" s="6">
        <f t="shared" si="49"/>
        <v>0</v>
      </c>
      <c r="AD397">
        <f t="shared" si="50"/>
        <v>2803.32</v>
      </c>
      <c r="AE397">
        <f>VLOOKUP(A:A,'10月奖金'!A:AC,29,0)</f>
        <v>0</v>
      </c>
      <c r="AF397" s="6">
        <f t="shared" si="51"/>
        <v>0</v>
      </c>
      <c r="AG397">
        <f>VLOOKUP(A:A,'10月奖金'!A:AD,30,0)</f>
        <v>2810.9</v>
      </c>
      <c r="AH397" s="6">
        <f t="shared" si="52"/>
        <v>-7.5799999999999272</v>
      </c>
      <c r="AI397">
        <f>VLOOKUP(A:A,单位分配保留两位小数!B:N,13,0)</f>
        <v>2803.32</v>
      </c>
      <c r="AJ397">
        <f t="shared" si="53"/>
        <v>0</v>
      </c>
      <c r="AK397">
        <f>_xlfn.IFNA(VLOOKUP(A:A,'11月工资'!A:AQ,43,0),0)</f>
        <v>0</v>
      </c>
      <c r="AL397">
        <f t="shared" si="54"/>
        <v>0</v>
      </c>
      <c r="AM397" s="6">
        <f t="shared" si="55"/>
        <v>-1944.7200000000039</v>
      </c>
    </row>
    <row r="398" spans="1:39" x14ac:dyDescent="0.2">
      <c r="A398" s="7">
        <v>9000622</v>
      </c>
      <c r="B398" t="str">
        <f>VLOOKUP(A398,标准表!C:D,2,0)</f>
        <v>冯爱民</v>
      </c>
      <c r="C398" t="str">
        <f>VLOOKUP(A:A,标准表!C:M,11,0)</f>
        <v>动力部</v>
      </c>
      <c r="D398" t="str">
        <f>VLOOKUP($A:$A,标准表!C:E,3,0)</f>
        <v>130204196710032115</v>
      </c>
      <c r="E398" t="str">
        <f>VLOOKUP(A:A,'11月工资'!A:D,4,0)</f>
        <v>6217000180022185940</v>
      </c>
      <c r="F398" t="str">
        <f>VLOOKUP(A:A,'11月工资'!A:F,6,0)</f>
        <v>生产操作人员</v>
      </c>
      <c r="G398">
        <f>VLOOKUP(A:A,标准表!C:H,6,0)</f>
        <v>0</v>
      </c>
      <c r="H398">
        <f>VLOOKUP(A:A,标准表!C:I,7,0)</f>
        <v>0</v>
      </c>
      <c r="I398">
        <f>VLOOKUP(A:A,标准表!C:J,8,0)</f>
        <v>0</v>
      </c>
      <c r="J398">
        <f>VLOOKUP($A:$A,标准表!C:G,5,0)</f>
        <v>1.2</v>
      </c>
      <c r="L398">
        <f>VLOOKUP(A:A,单位分配保留两位小数!B:I,8,0)</f>
        <v>2067.17</v>
      </c>
      <c r="M398">
        <f>_xlfn.IFNA(VLOOKUP(A:A,单位分配保留两位小数!B:J,9,0),0)</f>
        <v>0</v>
      </c>
      <c r="N398">
        <f>_xlfn.IFNA(VLOOKUP(A:A,单位分配保留两位小数!B:K,10,0),0)</f>
        <v>0</v>
      </c>
      <c r="O398">
        <f>ROUND(_xlfn.IFNA(VLOOKUP(A:A,单位分配保留两位小数!B:L,11,0),0),2)</f>
        <v>0</v>
      </c>
      <c r="Q398">
        <f t="shared" si="48"/>
        <v>2067.17</v>
      </c>
      <c r="R398">
        <f>_xlfn.IFNA(VLOOKUP(A398,'11月工资'!A:AU,47,0),0)+Q398</f>
        <v>63554.97</v>
      </c>
      <c r="S398">
        <f>VLOOKUP(A:A,'11月工资'!A:AW,49,0)</f>
        <v>11000</v>
      </c>
      <c r="T398">
        <f>VLOOKUP(A:A,'11月工资'!A:AZ,52,0)</f>
        <v>0</v>
      </c>
      <c r="U398">
        <f>VLOOKUP(A:A,'11月工资'!A:BA,53,0)</f>
        <v>0</v>
      </c>
      <c r="V398">
        <f>VLOOKUP(A:A,'11月工资'!A:AX,50,0)</f>
        <v>7337</v>
      </c>
      <c r="W398">
        <f>VLOOKUP(A:A,'11月工资'!A:AY,51,0)</f>
        <v>0</v>
      </c>
      <c r="X398">
        <f>VLOOKUP(A:A,'11月工资'!A:AV,48,0)</f>
        <v>55000</v>
      </c>
      <c r="Y398">
        <f>VLOOKUP(A:A,'11月工资'!A:BB,54,0)</f>
        <v>12391.62</v>
      </c>
      <c r="Z398" s="12">
        <f>ROUND(5*MAX(0,(R398-S398-T398-U398-V398-W398-X398-Y398)*{0.6;2;4;5;6;7;9}%-{0;504;3384;6384;10584;17184;36384}),2)</f>
        <v>0</v>
      </c>
      <c r="AB398" s="78">
        <f>VLOOKUP(A:A,'11月工资'!A:BI,61,0)</f>
        <v>0</v>
      </c>
      <c r="AC398" s="6">
        <f t="shared" si="49"/>
        <v>0</v>
      </c>
      <c r="AD398">
        <f t="shared" si="50"/>
        <v>2067.17</v>
      </c>
      <c r="AE398">
        <f>VLOOKUP(A:A,'10月奖金'!A:AC,29,0)</f>
        <v>0</v>
      </c>
      <c r="AF398" s="6">
        <f t="shared" si="51"/>
        <v>0</v>
      </c>
      <c r="AG398">
        <f>VLOOKUP(A:A,'10月奖金'!A:AD,30,0)</f>
        <v>2034.71</v>
      </c>
      <c r="AH398" s="6">
        <f t="shared" si="52"/>
        <v>32.460000000000036</v>
      </c>
      <c r="AI398">
        <f>VLOOKUP(A:A,单位分配保留两位小数!B:N,13,0)</f>
        <v>2067.17</v>
      </c>
      <c r="AJ398">
        <f t="shared" si="53"/>
        <v>0</v>
      </c>
      <c r="AK398">
        <f>_xlfn.IFNA(VLOOKUP(A:A,'11月工资'!A:AQ,43,0),0)</f>
        <v>0</v>
      </c>
      <c r="AL398">
        <f t="shared" si="54"/>
        <v>0</v>
      </c>
      <c r="AM398" s="6">
        <f t="shared" si="55"/>
        <v>-22173.65</v>
      </c>
    </row>
    <row r="399" spans="1:39" x14ac:dyDescent="0.2">
      <c r="A399" s="7">
        <v>9000623</v>
      </c>
      <c r="B399" t="str">
        <f>VLOOKUP(A399,标准表!C:D,2,0)</f>
        <v>于志军</v>
      </c>
      <c r="C399" t="str">
        <f>VLOOKUP(A:A,标准表!C:M,11,0)</f>
        <v>动力部</v>
      </c>
      <c r="D399" t="str">
        <f>VLOOKUP($A:$A,标准表!C:E,3,0)</f>
        <v>130203197312082115</v>
      </c>
      <c r="E399" t="str">
        <f>VLOOKUP(A:A,'11月工资'!A:D,4,0)</f>
        <v>6217000180022191666</v>
      </c>
      <c r="F399" t="str">
        <f>VLOOKUP(A:A,'11月工资'!A:F,6,0)</f>
        <v>生产操作人员</v>
      </c>
      <c r="G399">
        <f>VLOOKUP(A:A,标准表!C:H,6,0)</f>
        <v>0</v>
      </c>
      <c r="H399">
        <f>VLOOKUP(A:A,标准表!C:I,7,0)</f>
        <v>0</v>
      </c>
      <c r="I399">
        <f>VLOOKUP(A:A,标准表!C:J,8,0)</f>
        <v>0</v>
      </c>
      <c r="J399">
        <f>VLOOKUP($A:$A,标准表!C:G,5,0)</f>
        <v>1.2</v>
      </c>
      <c r="L399">
        <f>VLOOKUP(A:A,单位分配保留两位小数!B:I,8,0)</f>
        <v>2022</v>
      </c>
      <c r="M399">
        <f>_xlfn.IFNA(VLOOKUP(A:A,单位分配保留两位小数!B:J,9,0),0)</f>
        <v>0</v>
      </c>
      <c r="N399">
        <f>_xlfn.IFNA(VLOOKUP(A:A,单位分配保留两位小数!B:K,10,0),0)</f>
        <v>0</v>
      </c>
      <c r="O399">
        <f>ROUND(_xlfn.IFNA(VLOOKUP(A:A,单位分配保留两位小数!B:L,11,0),0),2)</f>
        <v>0</v>
      </c>
      <c r="Q399">
        <f t="shared" si="48"/>
        <v>2022</v>
      </c>
      <c r="R399">
        <f>_xlfn.IFNA(VLOOKUP(A399,'11月工资'!A:AU,47,0),0)+Q399</f>
        <v>67160.11</v>
      </c>
      <c r="S399">
        <f>VLOOKUP(A:A,'11月工资'!A:AW,49,0)</f>
        <v>11000</v>
      </c>
      <c r="T399">
        <f>VLOOKUP(A:A,'11月工资'!A:AZ,52,0)</f>
        <v>0</v>
      </c>
      <c r="U399">
        <f>VLOOKUP(A:A,'11月工资'!A:BA,53,0)</f>
        <v>0</v>
      </c>
      <c r="V399">
        <f>VLOOKUP(A:A,'11月工资'!A:AX,50,0)</f>
        <v>11000</v>
      </c>
      <c r="W399">
        <f>VLOOKUP(A:A,'11月工资'!A:AY,51,0)</f>
        <v>0</v>
      </c>
      <c r="X399">
        <f>VLOOKUP(A:A,'11月工资'!A:AV,48,0)</f>
        <v>55000</v>
      </c>
      <c r="Y399">
        <f>VLOOKUP(A:A,'11月工资'!A:BB,54,0)</f>
        <v>11439.99</v>
      </c>
      <c r="Z399" s="12">
        <f>ROUND(5*MAX(0,(R399-S399-T399-U399-V399-W399-X399-Y399)*{0.6;2;4;5;6;7;9}%-{0;504;3384;6384;10584;17184;36384}),2)</f>
        <v>0</v>
      </c>
      <c r="AB399" s="78">
        <f>VLOOKUP(A:A,'11月工资'!A:BI,61,0)</f>
        <v>0</v>
      </c>
      <c r="AC399" s="6">
        <f t="shared" si="49"/>
        <v>0</v>
      </c>
      <c r="AD399">
        <f t="shared" si="50"/>
        <v>2022</v>
      </c>
      <c r="AE399">
        <f>VLOOKUP(A:A,'10月奖金'!A:AC,29,0)</f>
        <v>0</v>
      </c>
      <c r="AF399" s="6">
        <f t="shared" si="51"/>
        <v>0</v>
      </c>
      <c r="AG399">
        <f>VLOOKUP(A:A,'10月奖金'!A:AD,30,0)</f>
        <v>1989</v>
      </c>
      <c r="AH399" s="6">
        <f t="shared" si="52"/>
        <v>33</v>
      </c>
      <c r="AI399">
        <f>VLOOKUP(A:A,单位分配保留两位小数!B:N,13,0)</f>
        <v>2022</v>
      </c>
      <c r="AJ399">
        <f t="shared" si="53"/>
        <v>0</v>
      </c>
      <c r="AK399">
        <f>_xlfn.IFNA(VLOOKUP(A:A,'11月工资'!A:AQ,43,0),0)</f>
        <v>0</v>
      </c>
      <c r="AL399">
        <f t="shared" si="54"/>
        <v>0</v>
      </c>
      <c r="AM399" s="6">
        <f t="shared" si="55"/>
        <v>-21279.879999999997</v>
      </c>
    </row>
    <row r="400" spans="1:39" x14ac:dyDescent="0.2">
      <c r="A400" s="7">
        <v>9000624</v>
      </c>
      <c r="B400" t="str">
        <f>VLOOKUP(A400,标准表!C:D,2,0)</f>
        <v>姚俊仕</v>
      </c>
      <c r="C400" t="str">
        <f>VLOOKUP(A:A,标准表!C:M,11,0)</f>
        <v>动力部</v>
      </c>
      <c r="D400" t="str">
        <f>VLOOKUP($A:$A,标准表!C:E,3,0)</f>
        <v>130225197101057110</v>
      </c>
      <c r="E400" t="str">
        <f>VLOOKUP(A:A,'11月工资'!A:D,4,0)</f>
        <v>6217000180022187953</v>
      </c>
      <c r="F400" t="str">
        <f>VLOOKUP(A:A,'11月工资'!A:F,6,0)</f>
        <v>经营管理-其他</v>
      </c>
      <c r="G400">
        <f>VLOOKUP(A:A,标准表!C:H,6,0)</f>
        <v>0</v>
      </c>
      <c r="H400">
        <f>VLOOKUP(A:A,标准表!C:I,7,0)</f>
        <v>0</v>
      </c>
      <c r="I400">
        <f>VLOOKUP(A:A,标准表!C:J,8,0)</f>
        <v>0</v>
      </c>
      <c r="J400">
        <f>VLOOKUP($A:$A,标准表!C:G,5,0)</f>
        <v>4.5</v>
      </c>
      <c r="L400">
        <f>VLOOKUP(A:A,单位分配保留两位小数!B:I,8,0)</f>
        <v>7724.52</v>
      </c>
      <c r="M400">
        <f>_xlfn.IFNA(VLOOKUP(A:A,单位分配保留两位小数!B:J,9,0),0)</f>
        <v>0</v>
      </c>
      <c r="N400">
        <f>_xlfn.IFNA(VLOOKUP(A:A,单位分配保留两位小数!B:K,10,0),0)</f>
        <v>0</v>
      </c>
      <c r="O400">
        <f>ROUND(_xlfn.IFNA(VLOOKUP(A:A,单位分配保留两位小数!B:L,11,0),0),2)</f>
        <v>0</v>
      </c>
      <c r="Q400">
        <f t="shared" si="48"/>
        <v>7724.52</v>
      </c>
      <c r="R400">
        <f>_xlfn.IFNA(VLOOKUP(A400,'11月工资'!A:AU,47,0),0)+Q400</f>
        <v>126635.38</v>
      </c>
      <c r="S400">
        <f>VLOOKUP(A:A,'11月工资'!A:AW,49,0)</f>
        <v>11000</v>
      </c>
      <c r="T400">
        <f>VLOOKUP(A:A,'11月工资'!A:AZ,52,0)</f>
        <v>11000</v>
      </c>
      <c r="U400">
        <f>VLOOKUP(A:A,'11月工资'!A:BA,53,0)</f>
        <v>0</v>
      </c>
      <c r="V400">
        <f>VLOOKUP(A:A,'11月工资'!A:AX,50,0)</f>
        <v>11000</v>
      </c>
      <c r="W400">
        <f>VLOOKUP(A:A,'11月工资'!A:AY,51,0)</f>
        <v>0</v>
      </c>
      <c r="X400">
        <f>VLOOKUP(A:A,'11月工资'!A:AV,48,0)</f>
        <v>55000</v>
      </c>
      <c r="Y400">
        <f>VLOOKUP(A:A,'11月工资'!A:BB,54,0)</f>
        <v>23314.09</v>
      </c>
      <c r="Z400" s="12">
        <f>ROUND(5*MAX(0,(R400-S400-T400-U400-V400-W400-X400-Y400)*{0.6;2;4;5;6;7;9}%-{0;504;3384;6384;10584;17184;36384}),2)</f>
        <v>459.64</v>
      </c>
      <c r="AB400" s="78">
        <f>VLOOKUP(A:A,'11月工资'!A:BI,61,0)</f>
        <v>414.87</v>
      </c>
      <c r="AC400" s="6">
        <f t="shared" si="49"/>
        <v>44.77</v>
      </c>
      <c r="AD400">
        <f t="shared" si="50"/>
        <v>7679.75</v>
      </c>
      <c r="AE400">
        <f>VLOOKUP(A:A,'10月奖金'!A:AC,29,0)</f>
        <v>39.29</v>
      </c>
      <c r="AF400" s="6">
        <f t="shared" si="51"/>
        <v>5.480000000000004</v>
      </c>
      <c r="AG400">
        <f>VLOOKUP(A:A,'10月奖金'!A:AD,30,0)</f>
        <v>7467.89</v>
      </c>
      <c r="AH400" s="6">
        <f t="shared" si="52"/>
        <v>211.85999999999967</v>
      </c>
      <c r="AI400">
        <f>VLOOKUP(A:A,单位分配保留两位小数!B:N,13,0)</f>
        <v>7724.52</v>
      </c>
      <c r="AJ400">
        <f t="shared" si="53"/>
        <v>0</v>
      </c>
      <c r="AK400">
        <f>_xlfn.IFNA(VLOOKUP(A:A,'11月工资'!A:AQ,43,0),0)</f>
        <v>0</v>
      </c>
      <c r="AL400">
        <f t="shared" si="54"/>
        <v>44.77</v>
      </c>
      <c r="AM400" s="6">
        <f t="shared" si="55"/>
        <v>15321.290000000005</v>
      </c>
    </row>
    <row r="401" spans="1:39" x14ac:dyDescent="0.2">
      <c r="A401" s="7">
        <v>9000625</v>
      </c>
      <c r="B401" t="str">
        <f>VLOOKUP(A401,标准表!C:D,2,0)</f>
        <v>张彬</v>
      </c>
      <c r="C401" t="str">
        <f>VLOOKUP(A:A,标准表!C:M,11,0)</f>
        <v>动力部</v>
      </c>
      <c r="D401" t="str">
        <f>VLOOKUP($A:$A,标准表!C:E,3,0)</f>
        <v>130205198501013933</v>
      </c>
      <c r="E401" t="str">
        <f>VLOOKUP(A:A,'11月工资'!A:D,4,0)</f>
        <v>6217000180022188381</v>
      </c>
      <c r="F401" t="str">
        <f>VLOOKUP(A:A,'11月工资'!A:F,6,0)</f>
        <v>生产操作人员</v>
      </c>
      <c r="G401">
        <f>VLOOKUP(A:A,标准表!C:H,6,0)</f>
        <v>0</v>
      </c>
      <c r="H401">
        <f>VLOOKUP(A:A,标准表!C:I,7,0)</f>
        <v>0</v>
      </c>
      <c r="I401">
        <f>VLOOKUP(A:A,标准表!C:J,8,0)</f>
        <v>0</v>
      </c>
      <c r="J401">
        <f>VLOOKUP($A:$A,标准表!C:G,5,0)</f>
        <v>1.2</v>
      </c>
      <c r="L401">
        <f>VLOOKUP(A:A,单位分配保留两位小数!B:I,8,0)</f>
        <v>2051.08</v>
      </c>
      <c r="M401">
        <f>_xlfn.IFNA(VLOOKUP(A:A,单位分配保留两位小数!B:J,9,0),0)</f>
        <v>0</v>
      </c>
      <c r="N401">
        <f>_xlfn.IFNA(VLOOKUP(A:A,单位分配保留两位小数!B:K,10,0),0)</f>
        <v>0</v>
      </c>
      <c r="O401">
        <f>ROUND(_xlfn.IFNA(VLOOKUP(A:A,单位分配保留两位小数!B:L,11,0),0),2)</f>
        <v>0</v>
      </c>
      <c r="Q401">
        <f t="shared" si="48"/>
        <v>2051.08</v>
      </c>
      <c r="R401">
        <f>_xlfn.IFNA(VLOOKUP(A401,'11月工资'!A:AU,47,0),0)+Q401</f>
        <v>65693.179999999993</v>
      </c>
      <c r="S401">
        <f>VLOOKUP(A:A,'11月工资'!A:AW,49,0)</f>
        <v>11000</v>
      </c>
      <c r="T401">
        <f>VLOOKUP(A:A,'11月工资'!A:AZ,52,0)</f>
        <v>11000</v>
      </c>
      <c r="U401">
        <f>VLOOKUP(A:A,'11月工资'!A:BA,53,0)</f>
        <v>0</v>
      </c>
      <c r="V401">
        <f>VLOOKUP(A:A,'11月工资'!A:AX,50,0)</f>
        <v>22000</v>
      </c>
      <c r="W401">
        <f>VLOOKUP(A:A,'11月工资'!A:AY,51,0)</f>
        <v>0</v>
      </c>
      <c r="X401">
        <f>VLOOKUP(A:A,'11月工资'!A:AV,48,0)</f>
        <v>55000</v>
      </c>
      <c r="Y401">
        <f>VLOOKUP(A:A,'11月工资'!A:BB,54,0)</f>
        <v>10836.72</v>
      </c>
      <c r="Z401" s="12">
        <f>ROUND(5*MAX(0,(R401-S401-T401-U401-V401-W401-X401-Y401)*{0.6;2;4;5;6;7;9}%-{0;504;3384;6384;10584;17184;36384}),2)</f>
        <v>0</v>
      </c>
      <c r="AB401" s="78">
        <f>VLOOKUP(A:A,'11月工资'!A:BI,61,0)</f>
        <v>0</v>
      </c>
      <c r="AC401" s="6">
        <f t="shared" si="49"/>
        <v>0</v>
      </c>
      <c r="AD401">
        <f t="shared" si="50"/>
        <v>2051.08</v>
      </c>
      <c r="AE401">
        <f>VLOOKUP(A:A,'10月奖金'!A:AC,29,0)</f>
        <v>0</v>
      </c>
      <c r="AF401" s="6">
        <f t="shared" si="51"/>
        <v>0</v>
      </c>
      <c r="AG401">
        <f>VLOOKUP(A:A,'10月奖金'!A:AD,30,0)</f>
        <v>1945.48</v>
      </c>
      <c r="AH401" s="6">
        <f t="shared" si="52"/>
        <v>105.59999999999991</v>
      </c>
      <c r="AI401">
        <f>VLOOKUP(A:A,单位分配保留两位小数!B:N,13,0)</f>
        <v>2051.08</v>
      </c>
      <c r="AJ401">
        <f t="shared" si="53"/>
        <v>0</v>
      </c>
      <c r="AK401">
        <f>_xlfn.IFNA(VLOOKUP(A:A,'11月工资'!A:AQ,43,0),0)</f>
        <v>0</v>
      </c>
      <c r="AL401">
        <f t="shared" si="54"/>
        <v>0</v>
      </c>
      <c r="AM401" s="6">
        <f t="shared" si="55"/>
        <v>-44143.540000000008</v>
      </c>
    </row>
    <row r="402" spans="1:39" x14ac:dyDescent="0.2">
      <c r="A402" s="7">
        <v>9000626</v>
      </c>
      <c r="B402" t="str">
        <f>VLOOKUP(A402,标准表!C:D,2,0)</f>
        <v>周海</v>
      </c>
      <c r="C402" t="str">
        <f>VLOOKUP(A:A,标准表!C:M,11,0)</f>
        <v>动力部</v>
      </c>
      <c r="D402" t="str">
        <f>VLOOKUP($A:$A,标准表!C:E,3,0)</f>
        <v>130203197101023633</v>
      </c>
      <c r="E402" t="str">
        <f>VLOOKUP(A:A,'11月工资'!A:D,4,0)</f>
        <v>6217000180022187136</v>
      </c>
      <c r="F402" t="str">
        <f>VLOOKUP(A:A,'11月工资'!A:F,6,0)</f>
        <v>生产操作人员</v>
      </c>
      <c r="G402">
        <f>VLOOKUP(A:A,标准表!C:H,6,0)</f>
        <v>0</v>
      </c>
      <c r="H402">
        <f>VLOOKUP(A:A,标准表!C:I,7,0)</f>
        <v>0</v>
      </c>
      <c r="I402">
        <f>VLOOKUP(A:A,标准表!C:J,8,0)</f>
        <v>0</v>
      </c>
      <c r="J402">
        <f>VLOOKUP($A:$A,标准表!C:G,5,0)</f>
        <v>1.2</v>
      </c>
      <c r="L402">
        <f>VLOOKUP(A:A,单位分配保留两位小数!B:I,8,0)</f>
        <v>2038</v>
      </c>
      <c r="M402">
        <f>_xlfn.IFNA(VLOOKUP(A:A,单位分配保留两位小数!B:J,9,0),0)</f>
        <v>0</v>
      </c>
      <c r="N402">
        <f>_xlfn.IFNA(VLOOKUP(A:A,单位分配保留两位小数!B:K,10,0),0)</f>
        <v>300</v>
      </c>
      <c r="O402">
        <f>ROUND(_xlfn.IFNA(VLOOKUP(A:A,单位分配保留两位小数!B:L,11,0),0),2)</f>
        <v>200</v>
      </c>
      <c r="Q402">
        <f t="shared" si="48"/>
        <v>2138</v>
      </c>
      <c r="R402">
        <f>_xlfn.IFNA(VLOOKUP(A402,'11月工资'!A:AU,47,0),0)+Q402</f>
        <v>70180.7</v>
      </c>
      <c r="S402">
        <f>VLOOKUP(A:A,'11月工资'!A:AW,49,0)</f>
        <v>11000</v>
      </c>
      <c r="T402">
        <f>VLOOKUP(A:A,'11月工资'!A:AZ,52,0)</f>
        <v>0</v>
      </c>
      <c r="U402">
        <f>VLOOKUP(A:A,'11月工资'!A:BA,53,0)</f>
        <v>0</v>
      </c>
      <c r="V402">
        <f>VLOOKUP(A:A,'11月工资'!A:AX,50,0)</f>
        <v>5500</v>
      </c>
      <c r="W402">
        <f>VLOOKUP(A:A,'11月工资'!A:AY,51,0)</f>
        <v>0</v>
      </c>
      <c r="X402">
        <f>VLOOKUP(A:A,'11月工资'!A:AV,48,0)</f>
        <v>55000</v>
      </c>
      <c r="Y402">
        <f>VLOOKUP(A:A,'11月工资'!A:BB,54,0)</f>
        <v>11072.23</v>
      </c>
      <c r="Z402" s="12">
        <f>ROUND(5*MAX(0,(R402-S402-T402-U402-V402-W402-X402-Y402)*{0.6;2;4;5;6;7;9}%-{0;504;3384;6384;10584;17184;36384}),2)</f>
        <v>0</v>
      </c>
      <c r="AB402" s="78">
        <f>VLOOKUP(A:A,'11月工资'!A:BI,61,0)</f>
        <v>0</v>
      </c>
      <c r="AC402" s="6">
        <f t="shared" si="49"/>
        <v>0</v>
      </c>
      <c r="AD402">
        <f t="shared" si="50"/>
        <v>2138</v>
      </c>
      <c r="AE402">
        <f>VLOOKUP(A:A,'10月奖金'!A:AC,29,0)</f>
        <v>0</v>
      </c>
      <c r="AF402" s="6">
        <f t="shared" si="51"/>
        <v>0</v>
      </c>
      <c r="AG402">
        <f>VLOOKUP(A:A,'10月奖金'!A:AD,30,0)</f>
        <v>1889</v>
      </c>
      <c r="AH402" s="6">
        <f t="shared" si="52"/>
        <v>249</v>
      </c>
      <c r="AI402">
        <f>VLOOKUP(A:A,单位分配保留两位小数!B:N,13,0)</f>
        <v>2138</v>
      </c>
      <c r="AJ402">
        <f t="shared" si="53"/>
        <v>0</v>
      </c>
      <c r="AK402">
        <f>_xlfn.IFNA(VLOOKUP(A:A,'11月工资'!A:AQ,43,0),0)</f>
        <v>0</v>
      </c>
      <c r="AL402">
        <f t="shared" si="54"/>
        <v>0</v>
      </c>
      <c r="AM402" s="6">
        <f t="shared" si="55"/>
        <v>-12391.530000000002</v>
      </c>
    </row>
    <row r="403" spans="1:39" x14ac:dyDescent="0.2">
      <c r="A403" s="7">
        <v>9000627</v>
      </c>
      <c r="B403" t="str">
        <f>VLOOKUP(A403,标准表!C:D,2,0)</f>
        <v>毛长坡</v>
      </c>
      <c r="C403" t="str">
        <f>VLOOKUP(A:A,标准表!C:M,11,0)</f>
        <v>动力部</v>
      </c>
      <c r="D403" t="str">
        <f>VLOOKUP($A:$A,标准表!C:E,3,0)</f>
        <v>130204196901283312</v>
      </c>
      <c r="E403" t="str">
        <f>VLOOKUP(A:A,'11月工资'!A:D,4,0)</f>
        <v>6217000180022189207</v>
      </c>
      <c r="F403" t="str">
        <f>VLOOKUP(A:A,'11月工资'!A:F,6,0)</f>
        <v>生产操作人员</v>
      </c>
      <c r="G403">
        <f>VLOOKUP(A:A,标准表!C:H,6,0)</f>
        <v>0</v>
      </c>
      <c r="H403">
        <f>VLOOKUP(A:A,标准表!C:I,7,0)</f>
        <v>0</v>
      </c>
      <c r="I403">
        <f>VLOOKUP(A:A,标准表!C:J,8,0)</f>
        <v>0</v>
      </c>
      <c r="J403">
        <f>VLOOKUP($A:$A,标准表!C:G,5,0)</f>
        <v>1</v>
      </c>
      <c r="L403">
        <f>VLOOKUP(A:A,单位分配保留两位小数!B:I,8,0)</f>
        <v>1723.04</v>
      </c>
      <c r="M403">
        <f>_xlfn.IFNA(VLOOKUP(A:A,单位分配保留两位小数!B:J,9,0),0)</f>
        <v>0</v>
      </c>
      <c r="N403">
        <f>_xlfn.IFNA(VLOOKUP(A:A,单位分配保留两位小数!B:K,10,0),0)</f>
        <v>0</v>
      </c>
      <c r="O403">
        <f>ROUND(_xlfn.IFNA(VLOOKUP(A:A,单位分配保留两位小数!B:L,11,0),0),2)</f>
        <v>0</v>
      </c>
      <c r="Q403">
        <f t="shared" si="48"/>
        <v>1723.04</v>
      </c>
      <c r="R403">
        <f>_xlfn.IFNA(VLOOKUP(A403,'11月工资'!A:AU,47,0),0)+Q403</f>
        <v>62281.41</v>
      </c>
      <c r="S403">
        <f>VLOOKUP(A:A,'11月工资'!A:AW,49,0)</f>
        <v>0</v>
      </c>
      <c r="T403">
        <f>VLOOKUP(A:A,'11月工资'!A:AZ,52,0)</f>
        <v>0</v>
      </c>
      <c r="U403">
        <f>VLOOKUP(A:A,'11月工资'!A:BA,53,0)</f>
        <v>0</v>
      </c>
      <c r="V403">
        <f>VLOOKUP(A:A,'11月工资'!A:AX,50,0)</f>
        <v>0</v>
      </c>
      <c r="W403">
        <f>VLOOKUP(A:A,'11月工资'!A:AY,51,0)</f>
        <v>0</v>
      </c>
      <c r="X403">
        <f>VLOOKUP(A:A,'11月工资'!A:AV,48,0)</f>
        <v>55000</v>
      </c>
      <c r="Y403">
        <f>VLOOKUP(A:A,'11月工资'!A:BB,54,0)</f>
        <v>9621.2699999999986</v>
      </c>
      <c r="Z403" s="12">
        <f>ROUND(5*MAX(0,(R403-S403-T403-U403-V403-W403-X403-Y403)*{0.6;2;4;5;6;7;9}%-{0;504;3384;6384;10584;17184;36384}),2)</f>
        <v>0</v>
      </c>
      <c r="AB403" s="78">
        <f>VLOOKUP(A:A,'11月工资'!A:BI,61,0)</f>
        <v>0</v>
      </c>
      <c r="AC403" s="6">
        <f t="shared" si="49"/>
        <v>0</v>
      </c>
      <c r="AD403">
        <f t="shared" si="50"/>
        <v>1723.04</v>
      </c>
      <c r="AE403">
        <f>VLOOKUP(A:A,'10月奖金'!A:AC,29,0)</f>
        <v>0</v>
      </c>
      <c r="AF403" s="6">
        <f t="shared" si="51"/>
        <v>0</v>
      </c>
      <c r="AG403">
        <f>VLOOKUP(A:A,'10月奖金'!A:AD,30,0)</f>
        <v>1626.06</v>
      </c>
      <c r="AH403" s="6">
        <f t="shared" si="52"/>
        <v>96.980000000000018</v>
      </c>
      <c r="AI403">
        <f>VLOOKUP(A:A,单位分配保留两位小数!B:N,13,0)</f>
        <v>1723.04</v>
      </c>
      <c r="AJ403">
        <f t="shared" si="53"/>
        <v>0</v>
      </c>
      <c r="AK403">
        <f>_xlfn.IFNA(VLOOKUP(A:A,'11月工资'!A:AQ,43,0),0)</f>
        <v>0</v>
      </c>
      <c r="AL403">
        <f t="shared" si="54"/>
        <v>0</v>
      </c>
      <c r="AM403" s="6">
        <f t="shared" si="55"/>
        <v>-2339.8599999999951</v>
      </c>
    </row>
    <row r="404" spans="1:39" x14ac:dyDescent="0.2">
      <c r="A404" s="7">
        <v>9000628</v>
      </c>
      <c r="B404" t="str">
        <f>VLOOKUP(A404,标准表!C:D,2,0)</f>
        <v>甘卫星</v>
      </c>
      <c r="C404" t="str">
        <f>VLOOKUP(A:A,标准表!C:M,11,0)</f>
        <v>动力部</v>
      </c>
      <c r="D404" t="str">
        <f>VLOOKUP($A:$A,标准表!C:E,3,0)</f>
        <v>130205198209261518</v>
      </c>
      <c r="E404" t="str">
        <f>VLOOKUP(A:A,'11月工资'!A:D,4,0)</f>
        <v>6217000180022184414</v>
      </c>
      <c r="F404" t="str">
        <f>VLOOKUP(A:A,'11月工资'!A:F,6,0)</f>
        <v>专业技术人员</v>
      </c>
      <c r="G404">
        <f>VLOOKUP(A:A,标准表!C:H,6,0)</f>
        <v>0</v>
      </c>
      <c r="H404">
        <f>VLOOKUP(A:A,标准表!C:I,7,0)</f>
        <v>0</v>
      </c>
      <c r="I404">
        <f>VLOOKUP(A:A,标准表!C:J,8,0)</f>
        <v>0</v>
      </c>
      <c r="J404">
        <f>VLOOKUP($A:$A,标准表!C:G,5,0)</f>
        <v>2.15</v>
      </c>
      <c r="L404">
        <f>VLOOKUP(A:A,单位分配保留两位小数!B:I,8,0)</f>
        <v>3665.27</v>
      </c>
      <c r="M404">
        <f>_xlfn.IFNA(VLOOKUP(A:A,单位分配保留两位小数!B:J,9,0),0)</f>
        <v>0</v>
      </c>
      <c r="N404">
        <f>_xlfn.IFNA(VLOOKUP(A:A,单位分配保留两位小数!B:K,10,0),0)</f>
        <v>0</v>
      </c>
      <c r="O404">
        <f>ROUND(_xlfn.IFNA(VLOOKUP(A:A,单位分配保留两位小数!B:L,11,0),0),2)</f>
        <v>0</v>
      </c>
      <c r="Q404">
        <f t="shared" si="48"/>
        <v>3665.27</v>
      </c>
      <c r="R404">
        <f>_xlfn.IFNA(VLOOKUP(A404,'11月工资'!A:AU,47,0),0)+Q404</f>
        <v>76465.13</v>
      </c>
      <c r="S404">
        <f>VLOOKUP(A:A,'11月工资'!A:AW,49,0)</f>
        <v>11000</v>
      </c>
      <c r="T404">
        <f>VLOOKUP(A:A,'11月工资'!A:AZ,52,0)</f>
        <v>0</v>
      </c>
      <c r="U404">
        <f>VLOOKUP(A:A,'11月工资'!A:BA,53,0)</f>
        <v>0</v>
      </c>
      <c r="V404">
        <f>VLOOKUP(A:A,'11月工资'!A:AX,50,0)</f>
        <v>22000</v>
      </c>
      <c r="W404">
        <f>VLOOKUP(A:A,'11月工资'!A:AY,51,0)</f>
        <v>0</v>
      </c>
      <c r="X404">
        <f>VLOOKUP(A:A,'11月工资'!A:AV,48,0)</f>
        <v>55000</v>
      </c>
      <c r="Y404">
        <f>VLOOKUP(A:A,'11月工资'!A:BB,54,0)</f>
        <v>13036.72</v>
      </c>
      <c r="Z404" s="12">
        <f>ROUND(5*MAX(0,(R404-S404-T404-U404-V404-W404-X404-Y404)*{0.6;2;4;5;6;7;9}%-{0;504;3384;6384;10584;17184;36384}),2)</f>
        <v>0</v>
      </c>
      <c r="AB404" s="78">
        <f>VLOOKUP(A:A,'11月工资'!A:BI,61,0)</f>
        <v>60.33</v>
      </c>
      <c r="AC404" s="6">
        <f t="shared" si="49"/>
        <v>0</v>
      </c>
      <c r="AD404">
        <f t="shared" si="50"/>
        <v>3665.27</v>
      </c>
      <c r="AE404">
        <f>VLOOKUP(A:A,'10月奖金'!A:AC,29,0)</f>
        <v>0</v>
      </c>
      <c r="AF404" s="6">
        <f t="shared" si="51"/>
        <v>0</v>
      </c>
      <c r="AG404">
        <f>VLOOKUP(A:A,'10月奖金'!A:AD,30,0)</f>
        <v>3582.36</v>
      </c>
      <c r="AH404" s="6">
        <f t="shared" si="52"/>
        <v>82.909999999999854</v>
      </c>
      <c r="AI404">
        <f>VLOOKUP(A:A,单位分配保留两位小数!B:N,13,0)</f>
        <v>3665.27</v>
      </c>
      <c r="AJ404">
        <f t="shared" si="53"/>
        <v>0</v>
      </c>
      <c r="AK404">
        <f>_xlfn.IFNA(VLOOKUP(A:A,'11月工资'!A:AQ,43,0),0)</f>
        <v>0</v>
      </c>
      <c r="AL404">
        <f t="shared" si="54"/>
        <v>0</v>
      </c>
      <c r="AM404" s="6">
        <f t="shared" si="55"/>
        <v>-24571.589999999997</v>
      </c>
    </row>
    <row r="405" spans="1:39" x14ac:dyDescent="0.2">
      <c r="A405" s="7">
        <v>9000629</v>
      </c>
      <c r="B405" t="str">
        <f>VLOOKUP(A405,标准表!C:D,2,0)</f>
        <v>周建军</v>
      </c>
      <c r="C405" t="str">
        <f>VLOOKUP(A:A,标准表!C:M,11,0)</f>
        <v>动力部</v>
      </c>
      <c r="D405" t="str">
        <f>VLOOKUP($A:$A,标准表!C:E,3,0)</f>
        <v>130202197607317018</v>
      </c>
      <c r="E405" t="str">
        <f>VLOOKUP(A:A,'11月工资'!A:D,4,0)</f>
        <v>6217000180022184539</v>
      </c>
      <c r="F405" t="str">
        <f>VLOOKUP(A:A,'11月工资'!A:F,6,0)</f>
        <v>生产操作人员</v>
      </c>
      <c r="G405">
        <f>VLOOKUP(A:A,标准表!C:H,6,0)</f>
        <v>0</v>
      </c>
      <c r="H405">
        <f>VLOOKUP(A:A,标准表!C:I,7,0)</f>
        <v>0</v>
      </c>
      <c r="I405">
        <f>VLOOKUP(A:A,标准表!C:J,8,0)</f>
        <v>0</v>
      </c>
      <c r="J405">
        <f>VLOOKUP($A:$A,标准表!C:G,5,0)</f>
        <v>1.2</v>
      </c>
      <c r="L405">
        <f>VLOOKUP(A:A,单位分配保留两位小数!B:I,8,0)</f>
        <v>2047.24</v>
      </c>
      <c r="M405">
        <f>_xlfn.IFNA(VLOOKUP(A:A,单位分配保留两位小数!B:J,9,0),0)</f>
        <v>0</v>
      </c>
      <c r="N405">
        <f>_xlfn.IFNA(VLOOKUP(A:A,单位分配保留两位小数!B:K,10,0),0)</f>
        <v>0</v>
      </c>
      <c r="O405">
        <f>ROUND(_xlfn.IFNA(VLOOKUP(A:A,单位分配保留两位小数!B:L,11,0),0),2)</f>
        <v>0</v>
      </c>
      <c r="Q405">
        <f t="shared" si="48"/>
        <v>2047.24</v>
      </c>
      <c r="R405">
        <f>_xlfn.IFNA(VLOOKUP(A405,'11月工资'!A:AU,47,0),0)+Q405</f>
        <v>70467.47</v>
      </c>
      <c r="S405">
        <f>VLOOKUP(A:A,'11月工资'!A:AW,49,0)</f>
        <v>0</v>
      </c>
      <c r="T405">
        <f>VLOOKUP(A:A,'11月工资'!A:AZ,52,0)</f>
        <v>0</v>
      </c>
      <c r="U405">
        <f>VLOOKUP(A:A,'11月工资'!A:BA,53,0)</f>
        <v>0</v>
      </c>
      <c r="V405">
        <f>VLOOKUP(A:A,'11月工资'!A:AX,50,0)</f>
        <v>0</v>
      </c>
      <c r="W405">
        <f>VLOOKUP(A:A,'11月工资'!A:AY,51,0)</f>
        <v>0</v>
      </c>
      <c r="X405">
        <f>VLOOKUP(A:A,'11月工资'!A:AV,48,0)</f>
        <v>55000</v>
      </c>
      <c r="Y405">
        <f>VLOOKUP(A:A,'11月工资'!A:BB,54,0)</f>
        <v>11270.96</v>
      </c>
      <c r="Z405" s="12">
        <f>ROUND(5*MAX(0,(R405-S405-T405-U405-V405-W405-X405-Y405)*{0.6;2;4;5;6;7;9}%-{0;504;3384;6384;10584;17184;36384}),2)</f>
        <v>125.9</v>
      </c>
      <c r="AB405" s="78">
        <f>VLOOKUP(A:A,'11月工资'!A:BI,61,0)</f>
        <v>103.56</v>
      </c>
      <c r="AC405" s="6">
        <f t="shared" si="49"/>
        <v>22.34</v>
      </c>
      <c r="AD405">
        <f t="shared" si="50"/>
        <v>2024.9</v>
      </c>
      <c r="AE405">
        <f>VLOOKUP(A:A,'10月奖金'!A:AC,29,0)</f>
        <v>16.96</v>
      </c>
      <c r="AF405" s="6">
        <f t="shared" si="51"/>
        <v>5.379999999999999</v>
      </c>
      <c r="AG405">
        <f>VLOOKUP(A:A,'10月奖金'!A:AD,30,0)</f>
        <v>1988.45</v>
      </c>
      <c r="AH405" s="6">
        <f t="shared" si="52"/>
        <v>36.450000000000045</v>
      </c>
      <c r="AI405">
        <f>VLOOKUP(A:A,单位分配保留两位小数!B:N,13,0)</f>
        <v>2047.24</v>
      </c>
      <c r="AJ405">
        <f t="shared" si="53"/>
        <v>0</v>
      </c>
      <c r="AK405">
        <f>_xlfn.IFNA(VLOOKUP(A:A,'11月工资'!A:AQ,43,0),0)</f>
        <v>0</v>
      </c>
      <c r="AL405">
        <f t="shared" si="54"/>
        <v>22.34</v>
      </c>
      <c r="AM405" s="6">
        <f t="shared" si="55"/>
        <v>4196.510000000002</v>
      </c>
    </row>
    <row r="406" spans="1:39" x14ac:dyDescent="0.2">
      <c r="A406" s="7">
        <v>9000630</v>
      </c>
      <c r="B406" t="str">
        <f>VLOOKUP(A406,标准表!C:D,2,0)</f>
        <v>董振祥</v>
      </c>
      <c r="C406" t="str">
        <f>VLOOKUP(A:A,标准表!C:M,11,0)</f>
        <v>动力部</v>
      </c>
      <c r="D406" t="str">
        <f>VLOOKUP($A:$A,标准表!C:E,3,0)</f>
        <v>130205196502243053</v>
      </c>
      <c r="E406" t="str">
        <f>VLOOKUP(A:A,'11月工资'!A:D,4,0)</f>
        <v>6217000180022184679</v>
      </c>
      <c r="F406" t="str">
        <f>VLOOKUP(A:A,'11月工资'!A:F,6,0)</f>
        <v>生产操作人员</v>
      </c>
      <c r="G406">
        <f>VLOOKUP(A:A,标准表!C:H,6,0)</f>
        <v>0</v>
      </c>
      <c r="H406">
        <f>VLOOKUP(A:A,标准表!C:I,7,0)</f>
        <v>0</v>
      </c>
      <c r="I406">
        <f>VLOOKUP(A:A,标准表!C:J,8,0)</f>
        <v>0</v>
      </c>
      <c r="J406">
        <f>VLOOKUP($A:$A,标准表!C:G,5,0)</f>
        <v>1.2</v>
      </c>
      <c r="L406">
        <f>VLOOKUP(A:A,单位分配保留两位小数!B:I,8,0)</f>
        <v>2030.78</v>
      </c>
      <c r="M406">
        <f>_xlfn.IFNA(VLOOKUP(A:A,单位分配保留两位小数!B:J,9,0),0)</f>
        <v>0</v>
      </c>
      <c r="N406">
        <f>_xlfn.IFNA(VLOOKUP(A:A,单位分配保留两位小数!B:K,10,0),0)</f>
        <v>0</v>
      </c>
      <c r="O406">
        <f>ROUND(_xlfn.IFNA(VLOOKUP(A:A,单位分配保留两位小数!B:L,11,0),0),2)</f>
        <v>50</v>
      </c>
      <c r="Q406">
        <f t="shared" si="48"/>
        <v>1980.78</v>
      </c>
      <c r="R406">
        <f>_xlfn.IFNA(VLOOKUP(A406,'11月工资'!A:AU,47,0),0)+Q406</f>
        <v>66083.650000000009</v>
      </c>
      <c r="S406">
        <f>VLOOKUP(A:A,'11月工资'!A:AW,49,0)</f>
        <v>0</v>
      </c>
      <c r="T406">
        <f>VLOOKUP(A:A,'11月工资'!A:AZ,52,0)</f>
        <v>0</v>
      </c>
      <c r="U406">
        <f>VLOOKUP(A:A,'11月工资'!A:BA,53,0)</f>
        <v>0</v>
      </c>
      <c r="V406">
        <f>VLOOKUP(A:A,'11月工资'!A:AX,50,0)</f>
        <v>11000</v>
      </c>
      <c r="W406">
        <f>VLOOKUP(A:A,'11月工资'!A:AY,51,0)</f>
        <v>0</v>
      </c>
      <c r="X406">
        <f>VLOOKUP(A:A,'11月工资'!A:AV,48,0)</f>
        <v>55000</v>
      </c>
      <c r="Y406">
        <f>VLOOKUP(A:A,'11月工资'!A:BB,54,0)</f>
        <v>9761.65</v>
      </c>
      <c r="Z406" s="12">
        <f>ROUND(5*MAX(0,(R406-S406-T406-U406-V406-W406-X406-Y406)*{0.6;2;4;5;6;7;9}%-{0;504;3384;6384;10584;17184;36384}),2)</f>
        <v>0</v>
      </c>
      <c r="AB406" s="78">
        <f>VLOOKUP(A:A,'11月工资'!A:BI,61,0)</f>
        <v>0</v>
      </c>
      <c r="AC406" s="6">
        <f t="shared" si="49"/>
        <v>0</v>
      </c>
      <c r="AD406">
        <f t="shared" si="50"/>
        <v>1980.78</v>
      </c>
      <c r="AE406">
        <f>VLOOKUP(A:A,'10月奖金'!A:AC,29,0)</f>
        <v>0</v>
      </c>
      <c r="AF406" s="6">
        <f t="shared" si="51"/>
        <v>0</v>
      </c>
      <c r="AG406">
        <f>VLOOKUP(A:A,'10月奖金'!A:AD,30,0)</f>
        <v>1989.27</v>
      </c>
      <c r="AH406" s="6">
        <f t="shared" si="52"/>
        <v>-8.4900000000000091</v>
      </c>
      <c r="AI406">
        <f>VLOOKUP(A:A,单位分配保留两位小数!B:N,13,0)</f>
        <v>1980.78</v>
      </c>
      <c r="AJ406">
        <f t="shared" si="53"/>
        <v>0</v>
      </c>
      <c r="AK406">
        <f>_xlfn.IFNA(VLOOKUP(A:A,'11月工资'!A:AQ,43,0),0)</f>
        <v>0</v>
      </c>
      <c r="AL406">
        <f t="shared" si="54"/>
        <v>0</v>
      </c>
      <c r="AM406" s="6">
        <f t="shared" si="55"/>
        <v>-9677.9999999999909</v>
      </c>
    </row>
    <row r="407" spans="1:39" x14ac:dyDescent="0.2">
      <c r="A407" s="7">
        <v>9000631</v>
      </c>
      <c r="B407" t="str">
        <f>VLOOKUP(A407,标准表!C:D,2,0)</f>
        <v>刘雪原</v>
      </c>
      <c r="C407" t="str">
        <f>VLOOKUP(A:A,标准表!C:M,11,0)</f>
        <v>动力部</v>
      </c>
      <c r="D407" t="str">
        <f>VLOOKUP($A:$A,标准表!C:E,3,0)</f>
        <v>130228197702030019</v>
      </c>
      <c r="E407" t="str">
        <f>VLOOKUP(A:A,'11月工资'!A:D,4,0)</f>
        <v>6217000180023861689</v>
      </c>
      <c r="F407" t="str">
        <f>VLOOKUP(A:A,'11月工资'!A:F,6,0)</f>
        <v>生产操作人员</v>
      </c>
      <c r="G407">
        <f>VLOOKUP(A:A,标准表!C:H,6,0)</f>
        <v>0</v>
      </c>
      <c r="H407">
        <f>VLOOKUP(A:A,标准表!C:I,7,0)</f>
        <v>0</v>
      </c>
      <c r="I407">
        <f>VLOOKUP(A:A,标准表!C:J,8,0)</f>
        <v>0</v>
      </c>
      <c r="J407">
        <f>VLOOKUP($A:$A,标准表!C:G,5,0)</f>
        <v>1</v>
      </c>
      <c r="L407">
        <f>VLOOKUP(A:A,单位分配保留两位小数!B:I,8,0)</f>
        <v>1699</v>
      </c>
      <c r="M407">
        <f>_xlfn.IFNA(VLOOKUP(A:A,单位分配保留两位小数!B:J,9,0),0)</f>
        <v>0</v>
      </c>
      <c r="N407">
        <f>_xlfn.IFNA(VLOOKUP(A:A,单位分配保留两位小数!B:K,10,0),0)</f>
        <v>342.3</v>
      </c>
      <c r="O407">
        <f>ROUND(_xlfn.IFNA(VLOOKUP(A:A,单位分配保留两位小数!B:L,11,0),0),2)</f>
        <v>50</v>
      </c>
      <c r="Q407">
        <f t="shared" si="48"/>
        <v>1991.3</v>
      </c>
      <c r="R407">
        <f>_xlfn.IFNA(VLOOKUP(A407,'11月工资'!A:AU,47,0),0)+Q407</f>
        <v>63423.07</v>
      </c>
      <c r="S407">
        <f>VLOOKUP(A:A,'11月工资'!A:AW,49,0)</f>
        <v>11000</v>
      </c>
      <c r="T407">
        <f>VLOOKUP(A:A,'11月工资'!A:AZ,52,0)</f>
        <v>11000</v>
      </c>
      <c r="U407">
        <f>VLOOKUP(A:A,'11月工资'!A:BA,53,0)</f>
        <v>0</v>
      </c>
      <c r="V407">
        <f>VLOOKUP(A:A,'11月工资'!A:AX,50,0)</f>
        <v>11000</v>
      </c>
      <c r="W407">
        <f>VLOOKUP(A:A,'11月工资'!A:AY,51,0)</f>
        <v>0</v>
      </c>
      <c r="X407">
        <f>VLOOKUP(A:A,'11月工资'!A:AV,48,0)</f>
        <v>55000</v>
      </c>
      <c r="Y407">
        <f>VLOOKUP(A:A,'11月工资'!A:BB,54,0)</f>
        <v>11642.07</v>
      </c>
      <c r="Z407" s="12">
        <f>ROUND(5*MAX(0,(R407-S407-T407-U407-V407-W407-X407-Y407)*{0.6;2;4;5;6;7;9}%-{0;504;3384;6384;10584;17184;36384}),2)</f>
        <v>0</v>
      </c>
      <c r="AB407" s="78">
        <f>VLOOKUP(A:A,'11月工资'!A:BI,61,0)</f>
        <v>0</v>
      </c>
      <c r="AC407" s="6">
        <f t="shared" si="49"/>
        <v>0</v>
      </c>
      <c r="AD407">
        <f t="shared" si="50"/>
        <v>1991.3</v>
      </c>
      <c r="AE407">
        <f>VLOOKUP(A:A,'10月奖金'!A:AC,29,0)</f>
        <v>0</v>
      </c>
      <c r="AF407" s="6">
        <f t="shared" si="51"/>
        <v>0</v>
      </c>
      <c r="AG407">
        <f>VLOOKUP(A:A,'10月奖金'!A:AD,30,0)</f>
        <v>1970.78</v>
      </c>
      <c r="AH407" s="6">
        <f t="shared" si="52"/>
        <v>20.519999999999982</v>
      </c>
      <c r="AI407">
        <f>VLOOKUP(A:A,单位分配保留两位小数!B:N,13,0)</f>
        <v>1991.3</v>
      </c>
      <c r="AJ407">
        <f t="shared" si="53"/>
        <v>0</v>
      </c>
      <c r="AK407">
        <f>_xlfn.IFNA(VLOOKUP(A:A,'11月工资'!A:AQ,43,0),0)</f>
        <v>0</v>
      </c>
      <c r="AL407">
        <f t="shared" si="54"/>
        <v>0</v>
      </c>
      <c r="AM407" s="6">
        <f t="shared" si="55"/>
        <v>-36219</v>
      </c>
    </row>
    <row r="408" spans="1:39" x14ac:dyDescent="0.2">
      <c r="A408" s="7">
        <v>9000632</v>
      </c>
      <c r="B408" t="str">
        <f>VLOOKUP(A408,标准表!C:D,2,0)</f>
        <v>张德信</v>
      </c>
      <c r="C408" t="str">
        <f>VLOOKUP(A:A,标准表!C:M,11,0)</f>
        <v>动力部</v>
      </c>
      <c r="D408" t="str">
        <f>VLOOKUP($A:$A,标准表!C:E,3,0)</f>
        <v>13020319640809305X</v>
      </c>
      <c r="E408" t="str">
        <f>VLOOKUP(A:A,'11月工资'!A:D,4,0)</f>
        <v>6217000180022184117</v>
      </c>
      <c r="F408" t="str">
        <f>VLOOKUP(A:A,'11月工资'!A:F,6,0)</f>
        <v>生产操作人员</v>
      </c>
      <c r="G408">
        <f>VLOOKUP(A:A,标准表!C:H,6,0)</f>
        <v>0</v>
      </c>
      <c r="H408">
        <f>VLOOKUP(A:A,标准表!C:I,7,0)</f>
        <v>0</v>
      </c>
      <c r="I408">
        <f>VLOOKUP(A:A,标准表!C:J,8,0)</f>
        <v>0</v>
      </c>
      <c r="J408">
        <f>VLOOKUP($A:$A,标准表!C:G,5,0)</f>
        <v>1.2</v>
      </c>
      <c r="L408">
        <f>VLOOKUP(A:A,单位分配保留两位小数!B:I,8,0)</f>
        <v>2034.51</v>
      </c>
      <c r="M408">
        <f>_xlfn.IFNA(VLOOKUP(A:A,单位分配保留两位小数!B:J,9,0),0)</f>
        <v>0</v>
      </c>
      <c r="N408">
        <f>_xlfn.IFNA(VLOOKUP(A:A,单位分配保留两位小数!B:K,10,0),0)</f>
        <v>0</v>
      </c>
      <c r="O408">
        <f>ROUND(_xlfn.IFNA(VLOOKUP(A:A,单位分配保留两位小数!B:L,11,0),0),2)</f>
        <v>0</v>
      </c>
      <c r="Q408">
        <f t="shared" si="48"/>
        <v>2034.51</v>
      </c>
      <c r="R408">
        <f>_xlfn.IFNA(VLOOKUP(A408,'11月工资'!A:AU,47,0),0)+Q408</f>
        <v>64422.01</v>
      </c>
      <c r="S408">
        <f>VLOOKUP(A:A,'11月工资'!A:AW,49,0)</f>
        <v>0</v>
      </c>
      <c r="T408">
        <f>VLOOKUP(A:A,'11月工资'!A:AZ,52,0)</f>
        <v>0</v>
      </c>
      <c r="U408">
        <f>VLOOKUP(A:A,'11月工资'!A:BA,53,0)</f>
        <v>0</v>
      </c>
      <c r="V408">
        <f>VLOOKUP(A:A,'11月工资'!A:AX,50,0)</f>
        <v>0</v>
      </c>
      <c r="W408">
        <f>VLOOKUP(A:A,'11月工资'!A:AY,51,0)</f>
        <v>0</v>
      </c>
      <c r="X408">
        <f>VLOOKUP(A:A,'11月工资'!A:AV,48,0)</f>
        <v>55000</v>
      </c>
      <c r="Y408">
        <f>VLOOKUP(A:A,'11月工资'!A:BB,54,0)</f>
        <v>11062.78</v>
      </c>
      <c r="Z408" s="12">
        <f>ROUND(5*MAX(0,(R408-S408-T408-U408-V408-W408-X408-Y408)*{0.6;2;4;5;6;7;9}%-{0;504;3384;6384;10584;17184;36384}),2)</f>
        <v>0</v>
      </c>
      <c r="AB408" s="78">
        <f>VLOOKUP(A:A,'11月工资'!A:BI,61,0)</f>
        <v>0</v>
      </c>
      <c r="AC408" s="6">
        <f t="shared" si="49"/>
        <v>0</v>
      </c>
      <c r="AD408">
        <f t="shared" si="50"/>
        <v>2034.51</v>
      </c>
      <c r="AE408">
        <f>VLOOKUP(A:A,'10月奖金'!A:AC,29,0)</f>
        <v>0</v>
      </c>
      <c r="AF408" s="6">
        <f t="shared" si="51"/>
        <v>0</v>
      </c>
      <c r="AG408">
        <f>VLOOKUP(A:A,'10月奖金'!A:AD,30,0)</f>
        <v>1975.48</v>
      </c>
      <c r="AH408" s="6">
        <f t="shared" si="52"/>
        <v>59.029999999999973</v>
      </c>
      <c r="AI408">
        <f>VLOOKUP(A:A,单位分配保留两位小数!B:N,13,0)</f>
        <v>2034.51</v>
      </c>
      <c r="AJ408">
        <f t="shared" si="53"/>
        <v>0</v>
      </c>
      <c r="AK408">
        <f>_xlfn.IFNA(VLOOKUP(A:A,'11月工资'!A:AQ,43,0),0)</f>
        <v>0</v>
      </c>
      <c r="AL408">
        <f t="shared" si="54"/>
        <v>0</v>
      </c>
      <c r="AM408" s="6">
        <f t="shared" si="55"/>
        <v>-1640.7699999999986</v>
      </c>
    </row>
    <row r="409" spans="1:39" x14ac:dyDescent="0.2">
      <c r="A409" s="7">
        <v>9000633</v>
      </c>
      <c r="B409" t="str">
        <f>VLOOKUP(A409,标准表!C:D,2,0)</f>
        <v>李渊</v>
      </c>
      <c r="C409" t="str">
        <f>VLOOKUP(A:A,标准表!C:M,11,0)</f>
        <v>动力部</v>
      </c>
      <c r="D409" t="str">
        <f>VLOOKUP($A:$A,标准表!C:E,3,0)</f>
        <v>130203197808283033</v>
      </c>
      <c r="E409" t="str">
        <f>VLOOKUP(A:A,'11月工资'!A:D,4,0)</f>
        <v>6217000180022185478</v>
      </c>
      <c r="F409" t="str">
        <f>VLOOKUP(A:A,'11月工资'!A:F,6,0)</f>
        <v>生产操作人员</v>
      </c>
      <c r="G409">
        <f>VLOOKUP(A:A,标准表!C:H,6,0)</f>
        <v>0</v>
      </c>
      <c r="H409">
        <f>VLOOKUP(A:A,标准表!C:I,7,0)</f>
        <v>0</v>
      </c>
      <c r="I409">
        <f>VLOOKUP(A:A,标准表!C:J,8,0)</f>
        <v>0</v>
      </c>
      <c r="J409">
        <f>VLOOKUP($A:$A,标准表!C:G,5,0)</f>
        <v>1</v>
      </c>
      <c r="L409">
        <f>VLOOKUP(A:A,单位分配保留两位小数!B:I,8,0)</f>
        <v>1722.64</v>
      </c>
      <c r="M409">
        <f>_xlfn.IFNA(VLOOKUP(A:A,单位分配保留两位小数!B:J,9,0),0)</f>
        <v>0</v>
      </c>
      <c r="N409">
        <f>_xlfn.IFNA(VLOOKUP(A:A,单位分配保留两位小数!B:K,10,0),0)</f>
        <v>0</v>
      </c>
      <c r="O409">
        <f>ROUND(_xlfn.IFNA(VLOOKUP(A:A,单位分配保留两位小数!B:L,11,0),0),2)</f>
        <v>0</v>
      </c>
      <c r="Q409">
        <f t="shared" si="48"/>
        <v>1722.64</v>
      </c>
      <c r="R409">
        <f>_xlfn.IFNA(VLOOKUP(A409,'11月工资'!A:AU,47,0),0)+Q409</f>
        <v>62942.67</v>
      </c>
      <c r="S409">
        <f>VLOOKUP(A:A,'11月工资'!A:AW,49,0)</f>
        <v>11000</v>
      </c>
      <c r="T409">
        <f>VLOOKUP(A:A,'11月工资'!A:AZ,52,0)</f>
        <v>0</v>
      </c>
      <c r="U409">
        <f>VLOOKUP(A:A,'11月工资'!A:BA,53,0)</f>
        <v>0</v>
      </c>
      <c r="V409">
        <f>VLOOKUP(A:A,'11月工资'!A:AX,50,0)</f>
        <v>22000</v>
      </c>
      <c r="W409">
        <f>VLOOKUP(A:A,'11月工资'!A:AY,51,0)</f>
        <v>0</v>
      </c>
      <c r="X409">
        <f>VLOOKUP(A:A,'11月工资'!A:AV,48,0)</f>
        <v>55000</v>
      </c>
      <c r="Y409">
        <f>VLOOKUP(A:A,'11月工资'!A:BB,54,0)</f>
        <v>9975.83</v>
      </c>
      <c r="Z409" s="12">
        <f>ROUND(5*MAX(0,(R409-S409-T409-U409-V409-W409-X409-Y409)*{0.6;2;4;5;6;7;9}%-{0;504;3384;6384;10584;17184;36384}),2)</f>
        <v>0</v>
      </c>
      <c r="AB409" s="78">
        <f>VLOOKUP(A:A,'11月工资'!A:BI,61,0)</f>
        <v>0</v>
      </c>
      <c r="AC409" s="6">
        <f t="shared" si="49"/>
        <v>0</v>
      </c>
      <c r="AD409">
        <f t="shared" si="50"/>
        <v>1722.64</v>
      </c>
      <c r="AE409">
        <f>VLOOKUP(A:A,'10月奖金'!A:AC,29,0)</f>
        <v>0</v>
      </c>
      <c r="AF409" s="6">
        <f t="shared" si="51"/>
        <v>0</v>
      </c>
      <c r="AG409">
        <f>VLOOKUP(A:A,'10月奖金'!A:AD,30,0)</f>
        <v>1695.59</v>
      </c>
      <c r="AH409" s="6">
        <f t="shared" si="52"/>
        <v>27.050000000000182</v>
      </c>
      <c r="AI409">
        <f>VLOOKUP(A:A,单位分配保留两位小数!B:N,13,0)</f>
        <v>1722.64</v>
      </c>
      <c r="AJ409">
        <f t="shared" si="53"/>
        <v>0</v>
      </c>
      <c r="AK409">
        <f>_xlfn.IFNA(VLOOKUP(A:A,'11月工资'!A:AQ,43,0),0)</f>
        <v>0</v>
      </c>
      <c r="AL409">
        <f t="shared" si="54"/>
        <v>0</v>
      </c>
      <c r="AM409" s="6">
        <f t="shared" si="55"/>
        <v>-35033.160000000003</v>
      </c>
    </row>
    <row r="410" spans="1:39" x14ac:dyDescent="0.2">
      <c r="A410" s="7">
        <v>9000634</v>
      </c>
      <c r="B410" t="str">
        <f>VLOOKUP(A410,标准表!C:D,2,0)</f>
        <v>王卓</v>
      </c>
      <c r="C410" t="str">
        <f>VLOOKUP(A:A,标准表!C:M,11,0)</f>
        <v>动力部</v>
      </c>
      <c r="D410" t="str">
        <f>VLOOKUP($A:$A,标准表!C:E,3,0)</f>
        <v>130203196703292131</v>
      </c>
      <c r="E410" t="str">
        <f>VLOOKUP(A:A,'11月工资'!A:D,4,0)</f>
        <v>6217000180022185908</v>
      </c>
      <c r="F410" t="str">
        <f>VLOOKUP(A:A,'11月工资'!A:F,6,0)</f>
        <v>生产操作人员</v>
      </c>
      <c r="G410">
        <f>VLOOKUP(A:A,标准表!C:H,6,0)</f>
        <v>0</v>
      </c>
      <c r="H410">
        <f>VLOOKUP(A:A,标准表!C:I,7,0)</f>
        <v>0</v>
      </c>
      <c r="I410">
        <f>VLOOKUP(A:A,标准表!C:J,8,0)</f>
        <v>0</v>
      </c>
      <c r="J410">
        <f>VLOOKUP($A:$A,标准表!C:G,5,0)</f>
        <v>1.2</v>
      </c>
      <c r="L410">
        <f>VLOOKUP(A:A,单位分配保留两位小数!B:I,8,0)</f>
        <v>2067.17</v>
      </c>
      <c r="M410">
        <f>_xlfn.IFNA(VLOOKUP(A:A,单位分配保留两位小数!B:J,9,0),0)</f>
        <v>0</v>
      </c>
      <c r="N410">
        <f>_xlfn.IFNA(VLOOKUP(A:A,单位分配保留两位小数!B:K,10,0),0)</f>
        <v>0</v>
      </c>
      <c r="O410">
        <f>ROUND(_xlfn.IFNA(VLOOKUP(A:A,单位分配保留两位小数!B:L,11,0),0),2)</f>
        <v>0</v>
      </c>
      <c r="Q410">
        <f t="shared" si="48"/>
        <v>2067.17</v>
      </c>
      <c r="R410">
        <f>_xlfn.IFNA(VLOOKUP(A410,'11月工资'!A:AU,47,0),0)+Q410</f>
        <v>62831.88</v>
      </c>
      <c r="S410">
        <f>VLOOKUP(A:A,'11月工资'!A:AW,49,0)</f>
        <v>11000</v>
      </c>
      <c r="T410">
        <f>VLOOKUP(A:A,'11月工资'!A:AZ,52,0)</f>
        <v>0</v>
      </c>
      <c r="U410">
        <f>VLOOKUP(A:A,'11月工资'!A:BA,53,0)</f>
        <v>0</v>
      </c>
      <c r="V410">
        <f>VLOOKUP(A:A,'11月工资'!A:AX,50,0)</f>
        <v>0</v>
      </c>
      <c r="W410">
        <f>VLOOKUP(A:A,'11月工资'!A:AY,51,0)</f>
        <v>0</v>
      </c>
      <c r="X410">
        <f>VLOOKUP(A:A,'11月工资'!A:AV,48,0)</f>
        <v>55000</v>
      </c>
      <c r="Y410">
        <f>VLOOKUP(A:A,'11月工资'!A:BB,54,0)</f>
        <v>11598.4</v>
      </c>
      <c r="Z410" s="12">
        <f>ROUND(5*MAX(0,(R410-S410-T410-U410-V410-W410-X410-Y410)*{0.6;2;4;5;6;7;9}%-{0;504;3384;6384;10584;17184;36384}),2)</f>
        <v>0</v>
      </c>
      <c r="AB410" s="78">
        <f>VLOOKUP(A:A,'11月工资'!A:BI,61,0)</f>
        <v>0</v>
      </c>
      <c r="AC410" s="6">
        <f t="shared" si="49"/>
        <v>0</v>
      </c>
      <c r="AD410">
        <f t="shared" si="50"/>
        <v>2067.17</v>
      </c>
      <c r="AE410">
        <f>VLOOKUP(A:A,'10月奖金'!A:AC,29,0)</f>
        <v>0</v>
      </c>
      <c r="AF410" s="6">
        <f t="shared" si="51"/>
        <v>0</v>
      </c>
      <c r="AG410">
        <f>VLOOKUP(A:A,'10月奖金'!A:AD,30,0)</f>
        <v>2034.71</v>
      </c>
      <c r="AH410" s="6">
        <f t="shared" si="52"/>
        <v>32.460000000000036</v>
      </c>
      <c r="AI410">
        <f>VLOOKUP(A:A,单位分配保留两位小数!B:N,13,0)</f>
        <v>2067.17</v>
      </c>
      <c r="AJ410">
        <f t="shared" si="53"/>
        <v>0</v>
      </c>
      <c r="AK410">
        <f>_xlfn.IFNA(VLOOKUP(A:A,'11月工资'!A:AQ,43,0),0)</f>
        <v>0</v>
      </c>
      <c r="AL410">
        <f t="shared" si="54"/>
        <v>0</v>
      </c>
      <c r="AM410" s="6">
        <f t="shared" si="55"/>
        <v>-14766.520000000002</v>
      </c>
    </row>
    <row r="411" spans="1:39" x14ac:dyDescent="0.2">
      <c r="A411" s="7">
        <v>9000635</v>
      </c>
      <c r="B411" t="str">
        <f>VLOOKUP(A411,标准表!C:D,2,0)</f>
        <v>徐俊忠</v>
      </c>
      <c r="C411" t="str">
        <f>VLOOKUP(A:A,标准表!C:M,11,0)</f>
        <v>动力部</v>
      </c>
      <c r="D411" t="str">
        <f>VLOOKUP($A:$A,标准表!C:E,3,0)</f>
        <v>130202197006041511</v>
      </c>
      <c r="E411" t="str">
        <f>VLOOKUP(A:A,'11月工资'!A:D,4,0)</f>
        <v>6217000180022185932</v>
      </c>
      <c r="F411" t="str">
        <f>VLOOKUP(A:A,'11月工资'!A:F,6,0)</f>
        <v>生产操作人员</v>
      </c>
      <c r="G411">
        <f>VLOOKUP(A:A,标准表!C:H,6,0)</f>
        <v>0</v>
      </c>
      <c r="H411">
        <f>VLOOKUP(A:A,标准表!C:I,7,0)</f>
        <v>0</v>
      </c>
      <c r="I411">
        <f>VLOOKUP(A:A,标准表!C:J,8,0)</f>
        <v>0</v>
      </c>
      <c r="J411">
        <f>VLOOKUP($A:$A,标准表!C:G,5,0)</f>
        <v>1.2</v>
      </c>
      <c r="L411">
        <f>VLOOKUP(A:A,单位分配保留两位小数!B:I,8,0)</f>
        <v>2067.17</v>
      </c>
      <c r="M411">
        <f>_xlfn.IFNA(VLOOKUP(A:A,单位分配保留两位小数!B:J,9,0),0)</f>
        <v>0</v>
      </c>
      <c r="N411">
        <f>_xlfn.IFNA(VLOOKUP(A:A,单位分配保留两位小数!B:K,10,0),0)</f>
        <v>0</v>
      </c>
      <c r="O411">
        <f>ROUND(_xlfn.IFNA(VLOOKUP(A:A,单位分配保留两位小数!B:L,11,0),0),2)</f>
        <v>40</v>
      </c>
      <c r="Q411">
        <f t="shared" si="48"/>
        <v>2027.17</v>
      </c>
      <c r="R411">
        <f>_xlfn.IFNA(VLOOKUP(A411,'11月工资'!A:AU,47,0),0)+Q411</f>
        <v>62384.939999999995</v>
      </c>
      <c r="S411">
        <f>VLOOKUP(A:A,'11月工资'!A:AW,49,0)</f>
        <v>0</v>
      </c>
      <c r="T411">
        <f>VLOOKUP(A:A,'11月工资'!A:AZ,52,0)</f>
        <v>0</v>
      </c>
      <c r="U411">
        <f>VLOOKUP(A:A,'11月工资'!A:BA,53,0)</f>
        <v>0</v>
      </c>
      <c r="V411">
        <f>VLOOKUP(A:A,'11月工资'!A:AX,50,0)</f>
        <v>0</v>
      </c>
      <c r="W411">
        <f>VLOOKUP(A:A,'11月工资'!A:AY,51,0)</f>
        <v>0</v>
      </c>
      <c r="X411">
        <f>VLOOKUP(A:A,'11月工资'!A:AV,48,0)</f>
        <v>55000</v>
      </c>
      <c r="Y411">
        <f>VLOOKUP(A:A,'11月工资'!A:BB,54,0)</f>
        <v>11350.32</v>
      </c>
      <c r="Z411" s="12">
        <f>ROUND(5*MAX(0,(R411-S411-T411-U411-V411-W411-X411-Y411)*{0.6;2;4;5;6;7;9}%-{0;504;3384;6384;10584;17184;36384}),2)</f>
        <v>0</v>
      </c>
      <c r="AB411" s="78">
        <f>VLOOKUP(A:A,'11月工资'!A:BI,61,0)</f>
        <v>0</v>
      </c>
      <c r="AC411" s="6">
        <f t="shared" si="49"/>
        <v>0</v>
      </c>
      <c r="AD411">
        <f t="shared" si="50"/>
        <v>2027.17</v>
      </c>
      <c r="AE411">
        <f>VLOOKUP(A:A,'10月奖金'!A:AC,29,0)</f>
        <v>0</v>
      </c>
      <c r="AF411" s="6">
        <f t="shared" si="51"/>
        <v>0</v>
      </c>
      <c r="AG411">
        <f>VLOOKUP(A:A,'10月奖金'!A:AD,30,0)</f>
        <v>2034.71</v>
      </c>
      <c r="AH411" s="6">
        <f t="shared" si="52"/>
        <v>-7.5399999999999636</v>
      </c>
      <c r="AI411">
        <f>VLOOKUP(A:A,单位分配保留两位小数!B:N,13,0)</f>
        <v>2027.17</v>
      </c>
      <c r="AJ411">
        <f t="shared" si="53"/>
        <v>0</v>
      </c>
      <c r="AK411">
        <f>_xlfn.IFNA(VLOOKUP(A:A,'11月工资'!A:AQ,43,0),0)</f>
        <v>0</v>
      </c>
      <c r="AL411">
        <f t="shared" si="54"/>
        <v>0</v>
      </c>
      <c r="AM411" s="6">
        <f t="shared" si="55"/>
        <v>-3965.3800000000047</v>
      </c>
    </row>
    <row r="412" spans="1:39" x14ac:dyDescent="0.2">
      <c r="A412" s="7">
        <v>9000636</v>
      </c>
      <c r="B412" t="str">
        <f>VLOOKUP(A412,标准表!C:D,2,0)</f>
        <v>何友国</v>
      </c>
      <c r="C412" t="str">
        <f>VLOOKUP(A:A,标准表!C:M,11,0)</f>
        <v>炼铁事业部</v>
      </c>
      <c r="D412" t="str">
        <f>VLOOKUP($A:$A,标准表!C:E,3,0)</f>
        <v>420325198209145410</v>
      </c>
      <c r="E412" t="str">
        <f>VLOOKUP(A:A,'11月工资'!A:D,4,0)</f>
        <v>6217000180024120481</v>
      </c>
      <c r="F412" t="str">
        <f>VLOOKUP(A:A,'11月工资'!A:F,6,0)</f>
        <v>经营管理-其他</v>
      </c>
      <c r="G412">
        <f>VLOOKUP(A:A,标准表!C:H,6,0)</f>
        <v>0</v>
      </c>
      <c r="H412">
        <f>VLOOKUP(A:A,标准表!C:I,7,0)</f>
        <v>0</v>
      </c>
      <c r="I412">
        <f>VLOOKUP(A:A,标准表!C:J,8,0)</f>
        <v>0</v>
      </c>
      <c r="J412">
        <f>VLOOKUP($A:$A,标准表!C:G,5,0)</f>
        <v>3.6</v>
      </c>
      <c r="L412">
        <f>VLOOKUP(A:A,单位分配保留两位小数!B:I,8,0)</f>
        <v>5940</v>
      </c>
      <c r="M412">
        <f>_xlfn.IFNA(VLOOKUP(A:A,单位分配保留两位小数!B:J,9,0),0)</f>
        <v>0</v>
      </c>
      <c r="N412">
        <f>_xlfn.IFNA(VLOOKUP(A:A,单位分配保留两位小数!B:K,10,0),0)</f>
        <v>0</v>
      </c>
      <c r="O412">
        <f>ROUND(_xlfn.IFNA(VLOOKUP(A:A,单位分配保留两位小数!B:L,11,0),0),2)</f>
        <v>0</v>
      </c>
      <c r="Q412">
        <f t="shared" si="48"/>
        <v>5940</v>
      </c>
      <c r="R412">
        <f>_xlfn.IFNA(VLOOKUP(A412,'11月工资'!A:AU,47,0),0)+Q412</f>
        <v>105829.86</v>
      </c>
      <c r="S412">
        <f>VLOOKUP(A:A,'11月工资'!A:AW,49,0)</f>
        <v>11000</v>
      </c>
      <c r="T412">
        <f>VLOOKUP(A:A,'11月工资'!A:AZ,52,0)</f>
        <v>0</v>
      </c>
      <c r="U412">
        <f>VLOOKUP(A:A,'11月工资'!A:BA,53,0)</f>
        <v>0</v>
      </c>
      <c r="V412">
        <f>VLOOKUP(A:A,'11月工资'!A:AX,50,0)</f>
        <v>11000</v>
      </c>
      <c r="W412">
        <f>VLOOKUP(A:A,'11月工资'!A:AY,51,0)</f>
        <v>0</v>
      </c>
      <c r="X412">
        <f>VLOOKUP(A:A,'11月工资'!A:AV,48,0)</f>
        <v>55000</v>
      </c>
      <c r="Y412">
        <f>VLOOKUP(A:A,'11月工资'!A:BB,54,0)</f>
        <v>18412.63</v>
      </c>
      <c r="Z412" s="12">
        <f>ROUND(5*MAX(0,(R412-S412-T412-U412-V412-W412-X412-Y412)*{0.6;2;4;5;6;7;9}%-{0;504;3384;6384;10584;17184;36384}),2)</f>
        <v>312.52</v>
      </c>
      <c r="AB412" s="78">
        <f>VLOOKUP(A:A,'11月工资'!A:BI,61,0)</f>
        <v>282.52</v>
      </c>
      <c r="AC412" s="6">
        <f t="shared" si="49"/>
        <v>30</v>
      </c>
      <c r="AD412">
        <f t="shared" si="50"/>
        <v>5910</v>
      </c>
      <c r="AE412">
        <f>VLOOKUP(A:A,'10月奖金'!A:AC,29,0)</f>
        <v>60.84</v>
      </c>
      <c r="AF412" s="6">
        <f t="shared" si="51"/>
        <v>-30.840000000000003</v>
      </c>
      <c r="AG412">
        <f>VLOOKUP(A:A,'10月奖金'!A:AD,30,0)</f>
        <v>5879.16</v>
      </c>
      <c r="AH412" s="6">
        <f t="shared" si="52"/>
        <v>30.840000000000146</v>
      </c>
      <c r="AI412">
        <f>VLOOKUP(A:A,单位分配保留两位小数!B:N,13,0)</f>
        <v>5940</v>
      </c>
      <c r="AJ412">
        <f t="shared" si="53"/>
        <v>0</v>
      </c>
      <c r="AK412">
        <f>_xlfn.IFNA(VLOOKUP(A:A,'11月工资'!A:AQ,43,0),0)</f>
        <v>0</v>
      </c>
      <c r="AL412">
        <f t="shared" si="54"/>
        <v>30</v>
      </c>
      <c r="AM412" s="6">
        <f t="shared" si="55"/>
        <v>10417.23</v>
      </c>
    </row>
    <row r="413" spans="1:39" x14ac:dyDescent="0.2">
      <c r="A413" s="7">
        <v>9000637</v>
      </c>
      <c r="B413" t="str">
        <f>VLOOKUP(A413,标准表!C:D,2,0)</f>
        <v>黄建明</v>
      </c>
      <c r="C413" t="str">
        <f>VLOOKUP(A:A,标准表!C:M,11,0)</f>
        <v>炼铁事业部</v>
      </c>
      <c r="D413" t="str">
        <f>VLOOKUP($A:$A,标准表!C:E,3,0)</f>
        <v>132528197312030812</v>
      </c>
      <c r="E413" t="str">
        <f>VLOOKUP(A:A,'11月工资'!A:D,4,0)</f>
        <v>6217000180024120473</v>
      </c>
      <c r="F413" t="str">
        <f>VLOOKUP(A:A,'11月工资'!A:F,6,0)</f>
        <v>经营管理-其他</v>
      </c>
      <c r="G413">
        <f>VLOOKUP(A:A,标准表!C:H,6,0)</f>
        <v>0</v>
      </c>
      <c r="H413">
        <f>VLOOKUP(A:A,标准表!C:I,7,0)</f>
        <v>0</v>
      </c>
      <c r="I413">
        <f>VLOOKUP(A:A,标准表!C:J,8,0)</f>
        <v>0</v>
      </c>
      <c r="J413">
        <f>VLOOKUP($A:$A,标准表!C:G,5,0)</f>
        <v>3.6</v>
      </c>
      <c r="L413">
        <f>VLOOKUP(A:A,单位分配保留两位小数!B:I,8,0)</f>
        <v>5940</v>
      </c>
      <c r="M413">
        <f>_xlfn.IFNA(VLOOKUP(A:A,单位分配保留两位小数!B:J,9,0),0)</f>
        <v>0</v>
      </c>
      <c r="N413">
        <f>_xlfn.IFNA(VLOOKUP(A:A,单位分配保留两位小数!B:K,10,0),0)</f>
        <v>0</v>
      </c>
      <c r="O413">
        <f>ROUND(_xlfn.IFNA(VLOOKUP(A:A,单位分配保留两位小数!B:L,11,0),0),2)</f>
        <v>0</v>
      </c>
      <c r="Q413">
        <f t="shared" si="48"/>
        <v>5940</v>
      </c>
      <c r="R413">
        <f>_xlfn.IFNA(VLOOKUP(A413,'11月工资'!A:AU,47,0),0)+Q413</f>
        <v>104691.16</v>
      </c>
      <c r="S413">
        <f>VLOOKUP(A:A,'11月工资'!A:AW,49,0)</f>
        <v>22000</v>
      </c>
      <c r="T413">
        <f>VLOOKUP(A:A,'11月工资'!A:AZ,52,0)</f>
        <v>0</v>
      </c>
      <c r="U413">
        <f>VLOOKUP(A:A,'11月工资'!A:BA,53,0)</f>
        <v>0</v>
      </c>
      <c r="V413">
        <f>VLOOKUP(A:A,'11月工资'!A:AX,50,0)</f>
        <v>11000</v>
      </c>
      <c r="W413">
        <f>VLOOKUP(A:A,'11月工资'!A:AY,51,0)</f>
        <v>0</v>
      </c>
      <c r="X413">
        <f>VLOOKUP(A:A,'11月工资'!A:AV,48,0)</f>
        <v>55000</v>
      </c>
      <c r="Y413">
        <f>VLOOKUP(A:A,'11月工资'!A:BB,54,0)</f>
        <v>17826.34</v>
      </c>
      <c r="Z413" s="12">
        <f>ROUND(5*MAX(0,(R413-S413-T413-U413-V413-W413-X413-Y413)*{0.6;2;4;5;6;7;9}%-{0;504;3384;6384;10584;17184;36384}),2)</f>
        <v>0</v>
      </c>
      <c r="AB413" s="78">
        <f>VLOOKUP(A:A,'11月工资'!A:BI,61,0)</f>
        <v>125.12</v>
      </c>
      <c r="AC413" s="6">
        <f t="shared" si="49"/>
        <v>0</v>
      </c>
      <c r="AD413">
        <f t="shared" si="50"/>
        <v>5940</v>
      </c>
      <c r="AE413">
        <f>VLOOKUP(A:A,'10月奖金'!A:AC,29,0)</f>
        <v>0</v>
      </c>
      <c r="AF413" s="6">
        <f t="shared" si="51"/>
        <v>0</v>
      </c>
      <c r="AG413">
        <f>VLOOKUP(A:A,'10月奖金'!A:AD,30,0)</f>
        <v>5940</v>
      </c>
      <c r="AH413" s="6">
        <f t="shared" si="52"/>
        <v>0</v>
      </c>
      <c r="AI413">
        <f>VLOOKUP(A:A,单位分配保留两位小数!B:N,13,0)</f>
        <v>5940</v>
      </c>
      <c r="AJ413">
        <f t="shared" si="53"/>
        <v>0</v>
      </c>
      <c r="AK413">
        <f>_xlfn.IFNA(VLOOKUP(A:A,'11月工资'!A:AQ,43,0),0)</f>
        <v>0</v>
      </c>
      <c r="AL413">
        <f t="shared" si="54"/>
        <v>0</v>
      </c>
      <c r="AM413" s="6">
        <f t="shared" si="55"/>
        <v>-1135.1799999999967</v>
      </c>
    </row>
    <row r="414" spans="1:39" x14ac:dyDescent="0.2">
      <c r="A414" s="7">
        <v>9000638</v>
      </c>
      <c r="B414" t="str">
        <f>VLOOKUP(A414,标准表!C:D,2,0)</f>
        <v>王鹏</v>
      </c>
      <c r="C414" t="str">
        <f>VLOOKUP(A:A,标准表!C:M,11,0)</f>
        <v>炼铁事业部</v>
      </c>
      <c r="D414" t="str">
        <f>VLOOKUP($A:$A,标准表!C:E,3,0)</f>
        <v>142702198303214250</v>
      </c>
      <c r="E414" t="str">
        <f>VLOOKUP(A:A,'11月工资'!A:D,4,0)</f>
        <v>6217000180024120531</v>
      </c>
      <c r="F414" t="str">
        <f>VLOOKUP(A:A,'11月工资'!A:F,6,0)</f>
        <v>专业技术人员</v>
      </c>
      <c r="G414">
        <f>VLOOKUP(A:A,标准表!C:H,6,0)</f>
        <v>0</v>
      </c>
      <c r="H414">
        <f>VLOOKUP(A:A,标准表!C:I,7,0)</f>
        <v>0</v>
      </c>
      <c r="I414">
        <f>VLOOKUP(A:A,标准表!C:J,8,0)</f>
        <v>0</v>
      </c>
      <c r="J414">
        <f>VLOOKUP($A:$A,标准表!C:G,5,0)</f>
        <v>3.05</v>
      </c>
      <c r="L414">
        <f>VLOOKUP(A:A,单位分配保留两位小数!B:I,8,0)</f>
        <v>5940</v>
      </c>
      <c r="M414">
        <f>_xlfn.IFNA(VLOOKUP(A:A,单位分配保留两位小数!B:J,9,0),0)</f>
        <v>0</v>
      </c>
      <c r="N414">
        <f>_xlfn.IFNA(VLOOKUP(A:A,单位分配保留两位小数!B:K,10,0),0)</f>
        <v>0</v>
      </c>
      <c r="O414">
        <f>ROUND(_xlfn.IFNA(VLOOKUP(A:A,单位分配保留两位小数!B:L,11,0),0),2)</f>
        <v>0</v>
      </c>
      <c r="Q414">
        <f t="shared" si="48"/>
        <v>5940</v>
      </c>
      <c r="R414">
        <f>_xlfn.IFNA(VLOOKUP(A414,'11月工资'!A:AU,47,0),0)+Q414</f>
        <v>100006.07</v>
      </c>
      <c r="S414">
        <f>VLOOKUP(A:A,'11月工资'!A:AW,49,0)</f>
        <v>0</v>
      </c>
      <c r="T414">
        <f>VLOOKUP(A:A,'11月工资'!A:AZ,52,0)</f>
        <v>11000</v>
      </c>
      <c r="U414">
        <f>VLOOKUP(A:A,'11月工资'!A:BA,53,0)</f>
        <v>0</v>
      </c>
      <c r="V414">
        <f>VLOOKUP(A:A,'11月工资'!A:AX,50,0)</f>
        <v>0</v>
      </c>
      <c r="W414">
        <f>VLOOKUP(A:A,'11月工资'!A:AY,51,0)</f>
        <v>0</v>
      </c>
      <c r="X414">
        <f>VLOOKUP(A:A,'11月工资'!A:AV,48,0)</f>
        <v>55000</v>
      </c>
      <c r="Y414">
        <f>VLOOKUP(A:A,'11月工资'!A:BB,54,0)</f>
        <v>17011.68</v>
      </c>
      <c r="Z414" s="12">
        <f>ROUND(5*MAX(0,(R414-S414-T414-U414-V414-W414-X414-Y414)*{0.6;2;4;5;6;7;9}%-{0;504;3384;6384;10584;17184;36384}),2)</f>
        <v>509.83</v>
      </c>
      <c r="AB414" s="78">
        <f>VLOOKUP(A:A,'11月工资'!A:BI,61,0)</f>
        <v>455.86</v>
      </c>
      <c r="AC414" s="6">
        <f t="shared" si="49"/>
        <v>53.97</v>
      </c>
      <c r="AD414">
        <f t="shared" si="50"/>
        <v>5886.03</v>
      </c>
      <c r="AE414">
        <f>VLOOKUP(A:A,'10月奖金'!A:AC,29,0)</f>
        <v>59.05</v>
      </c>
      <c r="AF414" s="6">
        <f t="shared" si="51"/>
        <v>-5.0799999999999983</v>
      </c>
      <c r="AG414">
        <f>VLOOKUP(A:A,'10月奖金'!A:AD,30,0)</f>
        <v>5930.95</v>
      </c>
      <c r="AH414" s="6">
        <f t="shared" si="52"/>
        <v>-44.920000000000073</v>
      </c>
      <c r="AI414">
        <f>VLOOKUP(A:A,单位分配保留两位小数!B:N,13,0)</f>
        <v>5940</v>
      </c>
      <c r="AJ414">
        <f t="shared" si="53"/>
        <v>0</v>
      </c>
      <c r="AK414">
        <f>_xlfn.IFNA(VLOOKUP(A:A,'11月工资'!A:AQ,43,0),0)</f>
        <v>0</v>
      </c>
      <c r="AL414">
        <f t="shared" si="54"/>
        <v>53.97</v>
      </c>
      <c r="AM414" s="6">
        <f t="shared" si="55"/>
        <v>16994.390000000007</v>
      </c>
    </row>
    <row r="415" spans="1:39" x14ac:dyDescent="0.2">
      <c r="A415" s="7">
        <v>9000639</v>
      </c>
      <c r="B415" t="str">
        <f>VLOOKUP(A415,标准表!C:D,2,0)</f>
        <v>李少卿</v>
      </c>
      <c r="C415" t="str">
        <f>VLOOKUP(A:A,标准表!C:M,11,0)</f>
        <v>炼铁事业部</v>
      </c>
      <c r="D415" t="str">
        <f>VLOOKUP($A:$A,标准表!C:E,3,0)</f>
        <v>412828198601182415</v>
      </c>
      <c r="E415" t="str">
        <f>VLOOKUP(A:A,'11月工资'!A:D,4,0)</f>
        <v>6217000180024120515</v>
      </c>
      <c r="F415" t="str">
        <f>VLOOKUP(A:A,'11月工资'!A:F,6,0)</f>
        <v>专业技术人员</v>
      </c>
      <c r="G415">
        <f>VLOOKUP(A:A,标准表!C:H,6,0)</f>
        <v>0</v>
      </c>
      <c r="H415">
        <f>VLOOKUP(A:A,标准表!C:I,7,0)</f>
        <v>0</v>
      </c>
      <c r="I415">
        <f>VLOOKUP(A:A,标准表!C:J,8,0)</f>
        <v>0</v>
      </c>
      <c r="J415">
        <f>VLOOKUP($A:$A,标准表!C:G,5,0)</f>
        <v>3.05</v>
      </c>
      <c r="L415">
        <f>VLOOKUP(A:A,单位分配保留两位小数!B:I,8,0)</f>
        <v>5940</v>
      </c>
      <c r="M415">
        <f>_xlfn.IFNA(VLOOKUP(A:A,单位分配保留两位小数!B:J,9,0),0)</f>
        <v>0</v>
      </c>
      <c r="N415">
        <f>_xlfn.IFNA(VLOOKUP(A:A,单位分配保留两位小数!B:K,10,0),0)</f>
        <v>0</v>
      </c>
      <c r="O415">
        <f>ROUND(_xlfn.IFNA(VLOOKUP(A:A,单位分配保留两位小数!B:L,11,0),0),2)</f>
        <v>0</v>
      </c>
      <c r="Q415">
        <f t="shared" si="48"/>
        <v>5940</v>
      </c>
      <c r="R415">
        <f>_xlfn.IFNA(VLOOKUP(A415,'11月工资'!A:AU,47,0),0)+Q415</f>
        <v>100425.81</v>
      </c>
      <c r="S415">
        <f>VLOOKUP(A:A,'11月工资'!A:AW,49,0)</f>
        <v>0</v>
      </c>
      <c r="T415">
        <f>VLOOKUP(A:A,'11月工资'!A:AZ,52,0)</f>
        <v>0</v>
      </c>
      <c r="U415">
        <f>VLOOKUP(A:A,'11月工资'!A:BA,53,0)</f>
        <v>0</v>
      </c>
      <c r="V415">
        <f>VLOOKUP(A:A,'11月工资'!A:AX,50,0)</f>
        <v>0</v>
      </c>
      <c r="W415">
        <f>VLOOKUP(A:A,'11月工资'!A:AY,51,0)</f>
        <v>2400</v>
      </c>
      <c r="X415">
        <f>VLOOKUP(A:A,'11月工资'!A:AV,48,0)</f>
        <v>55000</v>
      </c>
      <c r="Y415">
        <f>VLOOKUP(A:A,'11月工资'!A:BB,54,0)</f>
        <v>17719.82</v>
      </c>
      <c r="Z415" s="12">
        <f>ROUND(5*MAX(0,(R415-S415-T415-U415-V415-W415-X415-Y415)*{0.6;2;4;5;6;7;9}%-{0;504;3384;6384;10584;17184;36384}),2)</f>
        <v>759.18</v>
      </c>
      <c r="AB415" s="78">
        <f>VLOOKUP(A:A,'11月工资'!A:BI,61,0)</f>
        <v>673.71</v>
      </c>
      <c r="AC415" s="6">
        <f t="shared" si="49"/>
        <v>85.47</v>
      </c>
      <c r="AD415">
        <f t="shared" si="50"/>
        <v>5854.53</v>
      </c>
      <c r="AE415">
        <f>VLOOKUP(A:A,'10月奖金'!A:AC,29,0)</f>
        <v>90.27</v>
      </c>
      <c r="AF415" s="6">
        <f t="shared" si="51"/>
        <v>-4.7999999999999972</v>
      </c>
      <c r="AG415">
        <f>VLOOKUP(A:A,'10月奖金'!A:AD,30,0)</f>
        <v>5849.73</v>
      </c>
      <c r="AH415" s="6">
        <f t="shared" si="52"/>
        <v>4.8000000000001819</v>
      </c>
      <c r="AI415">
        <f>VLOOKUP(A:A,单位分配保留两位小数!B:N,13,0)</f>
        <v>5940</v>
      </c>
      <c r="AJ415">
        <f t="shared" si="53"/>
        <v>0</v>
      </c>
      <c r="AK415">
        <f>_xlfn.IFNA(VLOOKUP(A:A,'11月工资'!A:AQ,43,0),0)</f>
        <v>0</v>
      </c>
      <c r="AL415">
        <f t="shared" si="54"/>
        <v>85.47</v>
      </c>
      <c r="AM415" s="6">
        <f t="shared" si="55"/>
        <v>25305.989999999998</v>
      </c>
    </row>
    <row r="416" spans="1:39" x14ac:dyDescent="0.2">
      <c r="A416" s="7">
        <v>9000640</v>
      </c>
      <c r="B416" t="str">
        <f>VLOOKUP(A416,标准表!C:D,2,0)</f>
        <v>马瑞东</v>
      </c>
      <c r="C416" t="str">
        <f>VLOOKUP(A:A,标准表!C:M,11,0)</f>
        <v>炼铁事业部</v>
      </c>
      <c r="D416" t="str">
        <f>VLOOKUP($A:$A,标准表!C:E,3,0)</f>
        <v>150221198312175910</v>
      </c>
      <c r="E416" t="str">
        <f>VLOOKUP(A:A,'11月工资'!A:D,4,0)</f>
        <v>6217000180024120507</v>
      </c>
      <c r="F416" t="str">
        <f>VLOOKUP(A:A,'11月工资'!A:F,6,0)</f>
        <v>经营管理-其他</v>
      </c>
      <c r="G416">
        <f>VLOOKUP(A:A,标准表!C:H,6,0)</f>
        <v>0</v>
      </c>
      <c r="H416">
        <f>VLOOKUP(A:A,标准表!C:I,7,0)</f>
        <v>0</v>
      </c>
      <c r="I416">
        <f>VLOOKUP(A:A,标准表!C:J,8,0)</f>
        <v>0</v>
      </c>
      <c r="J416">
        <f>VLOOKUP($A:$A,标准表!C:G,5,0)</f>
        <v>3.6</v>
      </c>
      <c r="L416">
        <f>VLOOKUP(A:A,单位分配保留两位小数!B:I,8,0)</f>
        <v>5940</v>
      </c>
      <c r="M416">
        <f>_xlfn.IFNA(VLOOKUP(A:A,单位分配保留两位小数!B:J,9,0),0)</f>
        <v>0</v>
      </c>
      <c r="N416">
        <f>_xlfn.IFNA(VLOOKUP(A:A,单位分配保留两位小数!B:K,10,0),0)</f>
        <v>0</v>
      </c>
      <c r="O416">
        <f>ROUND(_xlfn.IFNA(VLOOKUP(A:A,单位分配保留两位小数!B:L,11,0),0),2)</f>
        <v>0</v>
      </c>
      <c r="Q416">
        <f t="shared" si="48"/>
        <v>5940</v>
      </c>
      <c r="R416">
        <f>_xlfn.IFNA(VLOOKUP(A416,'11月工资'!A:AU,47,0),0)+Q416</f>
        <v>104082.5</v>
      </c>
      <c r="S416">
        <f>VLOOKUP(A:A,'11月工资'!A:AW,49,0)</f>
        <v>11000</v>
      </c>
      <c r="T416">
        <f>VLOOKUP(A:A,'11月工资'!A:AZ,52,0)</f>
        <v>5500</v>
      </c>
      <c r="U416">
        <f>VLOOKUP(A:A,'11月工资'!A:BA,53,0)</f>
        <v>0</v>
      </c>
      <c r="V416">
        <f>VLOOKUP(A:A,'11月工资'!A:AX,50,0)</f>
        <v>11000</v>
      </c>
      <c r="W416">
        <f>VLOOKUP(A:A,'11月工资'!A:AY,51,0)</f>
        <v>0</v>
      </c>
      <c r="X416">
        <f>VLOOKUP(A:A,'11月工资'!A:AV,48,0)</f>
        <v>55000</v>
      </c>
      <c r="Y416">
        <f>VLOOKUP(A:A,'11月工资'!A:BB,54,0)</f>
        <v>17225.37</v>
      </c>
      <c r="Z416" s="12">
        <f>ROUND(5*MAX(0,(R416-S416-T416-U416-V416-W416-X416-Y416)*{0.6;2;4;5;6;7;9}%-{0;504;3384;6384;10584;17184;36384}),2)</f>
        <v>130.71</v>
      </c>
      <c r="AB416" s="78">
        <f>VLOOKUP(A:A,'11月工资'!A:BI,61,0)</f>
        <v>117.4</v>
      </c>
      <c r="AC416" s="6">
        <f t="shared" si="49"/>
        <v>13.31</v>
      </c>
      <c r="AD416">
        <f t="shared" si="50"/>
        <v>5926.69</v>
      </c>
      <c r="AE416">
        <f>VLOOKUP(A:A,'10月奖金'!A:AC,29,0)</f>
        <v>35.47</v>
      </c>
      <c r="AF416" s="6">
        <f t="shared" si="51"/>
        <v>-22.159999999999997</v>
      </c>
      <c r="AG416">
        <f>VLOOKUP(A:A,'10月奖金'!A:AD,30,0)</f>
        <v>5904.53</v>
      </c>
      <c r="AH416" s="6">
        <f t="shared" si="52"/>
        <v>22.159999999999854</v>
      </c>
      <c r="AI416">
        <f>VLOOKUP(A:A,单位分配保留两位小数!B:N,13,0)</f>
        <v>5940</v>
      </c>
      <c r="AJ416">
        <f t="shared" si="53"/>
        <v>0</v>
      </c>
      <c r="AK416">
        <f>_xlfn.IFNA(VLOOKUP(A:A,'11月工资'!A:AQ,43,0),0)</f>
        <v>0</v>
      </c>
      <c r="AL416">
        <f t="shared" si="54"/>
        <v>13.31</v>
      </c>
      <c r="AM416" s="6">
        <f t="shared" si="55"/>
        <v>4357.130000000001</v>
      </c>
    </row>
    <row r="417" spans="1:39" x14ac:dyDescent="0.2">
      <c r="A417" s="7">
        <v>9000641</v>
      </c>
      <c r="B417" t="str">
        <f>VLOOKUP(A417,标准表!C:D,2,0)</f>
        <v>苑洪滨</v>
      </c>
      <c r="C417" t="str">
        <f>VLOOKUP(A:A,标准表!C:M,11,0)</f>
        <v>炼铁事业部</v>
      </c>
      <c r="D417" t="str">
        <f>VLOOKUP($A:$A,标准表!C:E,3,0)</f>
        <v>130202197905100618</v>
      </c>
      <c r="E417" t="str">
        <f>VLOOKUP(A:A,'11月工资'!A:D,4,0)</f>
        <v>6217000180024120564</v>
      </c>
      <c r="F417" t="str">
        <f>VLOOKUP(A:A,'11月工资'!A:F,6,0)</f>
        <v>生产操作人员</v>
      </c>
      <c r="G417">
        <f>VLOOKUP(A:A,标准表!C:H,6,0)</f>
        <v>0</v>
      </c>
      <c r="H417">
        <f>VLOOKUP(A:A,标准表!C:I,7,0)</f>
        <v>0</v>
      </c>
      <c r="I417">
        <f>VLOOKUP(A:A,标准表!C:J,8,0)</f>
        <v>0</v>
      </c>
      <c r="J417">
        <f>VLOOKUP($A:$A,标准表!C:G,5,0)</f>
        <v>2.2000000000000002</v>
      </c>
      <c r="L417">
        <f>VLOOKUP(A:A,单位分配保留两位小数!B:I,8,0)</f>
        <v>3300</v>
      </c>
      <c r="M417">
        <f>_xlfn.IFNA(VLOOKUP(A:A,单位分配保留两位小数!B:J,9,0),0)</f>
        <v>0</v>
      </c>
      <c r="N417">
        <f>_xlfn.IFNA(VLOOKUP(A:A,单位分配保留两位小数!B:K,10,0),0)</f>
        <v>0</v>
      </c>
      <c r="O417">
        <f>ROUND(_xlfn.IFNA(VLOOKUP(A:A,单位分配保留两位小数!B:L,11,0),0),2)</f>
        <v>0</v>
      </c>
      <c r="Q417">
        <f t="shared" si="48"/>
        <v>3300</v>
      </c>
      <c r="R417">
        <f>_xlfn.IFNA(VLOOKUP(A417,'11月工资'!A:AU,47,0),0)+Q417</f>
        <v>87853.83</v>
      </c>
      <c r="S417">
        <f>VLOOKUP(A:A,'11月工资'!A:AW,49,0)</f>
        <v>22000</v>
      </c>
      <c r="T417">
        <f>VLOOKUP(A:A,'11月工资'!A:AZ,52,0)</f>
        <v>0</v>
      </c>
      <c r="U417">
        <f>VLOOKUP(A:A,'11月工资'!A:BA,53,0)</f>
        <v>0</v>
      </c>
      <c r="V417">
        <f>VLOOKUP(A:A,'11月工资'!A:AX,50,0)</f>
        <v>11000</v>
      </c>
      <c r="W417">
        <f>VLOOKUP(A:A,'11月工资'!A:AY,51,0)</f>
        <v>0</v>
      </c>
      <c r="X417">
        <f>VLOOKUP(A:A,'11月工资'!A:AV,48,0)</f>
        <v>55000</v>
      </c>
      <c r="Y417">
        <f>VLOOKUP(A:A,'11月工资'!A:BB,54,0)</f>
        <v>15328.23</v>
      </c>
      <c r="Z417" s="12">
        <f>ROUND(5*MAX(0,(R417-S417-T417-U417-V417-W417-X417-Y417)*{0.6;2;4;5;6;7;9}%-{0;504;3384;6384;10584;17184;36384}),2)</f>
        <v>0</v>
      </c>
      <c r="AB417" s="78">
        <f>VLOOKUP(A:A,'11月工资'!A:BI,61,0)</f>
        <v>0</v>
      </c>
      <c r="AC417" s="6">
        <f t="shared" si="49"/>
        <v>0</v>
      </c>
      <c r="AD417">
        <f t="shared" si="50"/>
        <v>3300</v>
      </c>
      <c r="AE417">
        <f>VLOOKUP(A:A,'10月奖金'!A:AC,29,0)</f>
        <v>0</v>
      </c>
      <c r="AF417" s="6">
        <f t="shared" si="51"/>
        <v>0</v>
      </c>
      <c r="AG417">
        <f>VLOOKUP(A:A,'10月奖金'!A:AD,30,0)</f>
        <v>3300</v>
      </c>
      <c r="AH417" s="6">
        <f t="shared" si="52"/>
        <v>0</v>
      </c>
      <c r="AI417">
        <f>VLOOKUP(A:A,单位分配保留两位小数!B:N,13,0)</f>
        <v>3300</v>
      </c>
      <c r="AJ417">
        <f t="shared" si="53"/>
        <v>0</v>
      </c>
      <c r="AK417">
        <f>_xlfn.IFNA(VLOOKUP(A:A,'11月工资'!A:AQ,43,0),0)</f>
        <v>0</v>
      </c>
      <c r="AL417">
        <f t="shared" si="54"/>
        <v>0</v>
      </c>
      <c r="AM417" s="6">
        <f t="shared" si="55"/>
        <v>-15474.399999999998</v>
      </c>
    </row>
    <row r="418" spans="1:39" x14ac:dyDescent="0.2">
      <c r="A418" s="7">
        <v>9000642</v>
      </c>
      <c r="B418" t="str">
        <f>VLOOKUP(A418,标准表!C:D,2,0)</f>
        <v>代宝刚</v>
      </c>
      <c r="C418" t="str">
        <f>VLOOKUP(A:A,标准表!C:M,11,0)</f>
        <v>炼铁事业部</v>
      </c>
      <c r="D418" t="str">
        <f>VLOOKUP($A:$A,标准表!C:E,3,0)</f>
        <v>230904198601200037</v>
      </c>
      <c r="E418" t="str">
        <f>VLOOKUP(A:A,'11月工资'!A:D,4,0)</f>
        <v>6217000180024120549</v>
      </c>
      <c r="F418" t="str">
        <f>VLOOKUP(A:A,'11月工资'!A:F,6,0)</f>
        <v>专业技术人员</v>
      </c>
      <c r="G418">
        <f>VLOOKUP(A:A,标准表!C:H,6,0)</f>
        <v>0</v>
      </c>
      <c r="H418">
        <f>VLOOKUP(A:A,标准表!C:I,7,0)</f>
        <v>0</v>
      </c>
      <c r="I418">
        <f>VLOOKUP(A:A,标准表!C:J,8,0)</f>
        <v>0</v>
      </c>
      <c r="J418">
        <f>VLOOKUP($A:$A,标准表!C:G,5,0)</f>
        <v>3.05</v>
      </c>
      <c r="L418">
        <f>VLOOKUP(A:A,单位分配保留两位小数!B:I,8,0)</f>
        <v>3300</v>
      </c>
      <c r="M418">
        <f>_xlfn.IFNA(VLOOKUP(A:A,单位分配保留两位小数!B:J,9,0),0)</f>
        <v>0</v>
      </c>
      <c r="N418">
        <f>_xlfn.IFNA(VLOOKUP(A:A,单位分配保留两位小数!B:K,10,0),0)</f>
        <v>0</v>
      </c>
      <c r="O418">
        <f>ROUND(_xlfn.IFNA(VLOOKUP(A:A,单位分配保留两位小数!B:L,11,0),0),2)</f>
        <v>0</v>
      </c>
      <c r="Q418">
        <f t="shared" si="48"/>
        <v>3300</v>
      </c>
      <c r="R418">
        <f>_xlfn.IFNA(VLOOKUP(A418,'11月工资'!A:AU,47,0),0)+Q418</f>
        <v>82602.350000000006</v>
      </c>
      <c r="S418">
        <f>VLOOKUP(A:A,'11月工资'!A:AW,49,0)</f>
        <v>11000</v>
      </c>
      <c r="T418">
        <f>VLOOKUP(A:A,'11月工资'!A:AZ,52,0)</f>
        <v>11000</v>
      </c>
      <c r="U418">
        <f>VLOOKUP(A:A,'11月工资'!A:BA,53,0)</f>
        <v>0</v>
      </c>
      <c r="V418">
        <f>VLOOKUP(A:A,'11月工资'!A:AX,50,0)</f>
        <v>11000</v>
      </c>
      <c r="W418">
        <f>VLOOKUP(A:A,'11月工资'!A:AY,51,0)</f>
        <v>0</v>
      </c>
      <c r="X418">
        <f>VLOOKUP(A:A,'11月工资'!A:AV,48,0)</f>
        <v>55000</v>
      </c>
      <c r="Y418">
        <f>VLOOKUP(A:A,'11月工资'!A:BB,54,0)</f>
        <v>15354.08</v>
      </c>
      <c r="Z418" s="12">
        <f>ROUND(5*MAX(0,(R418-S418-T418-U418-V418-W418-X418-Y418)*{0.6;2;4;5;6;7;9}%-{0;504;3384;6384;10584;17184;36384}),2)</f>
        <v>0</v>
      </c>
      <c r="AB418" s="78">
        <f>VLOOKUP(A:A,'11月工资'!A:BI,61,0)</f>
        <v>0</v>
      </c>
      <c r="AC418" s="6">
        <f t="shared" si="49"/>
        <v>0</v>
      </c>
      <c r="AD418">
        <f t="shared" si="50"/>
        <v>3300</v>
      </c>
      <c r="AE418">
        <f>VLOOKUP(A:A,'10月奖金'!A:AC,29,0)</f>
        <v>0</v>
      </c>
      <c r="AF418" s="6">
        <f t="shared" si="51"/>
        <v>0</v>
      </c>
      <c r="AG418">
        <f>VLOOKUP(A:A,'10月奖金'!A:AD,30,0)</f>
        <v>3300</v>
      </c>
      <c r="AH418" s="6">
        <f t="shared" si="52"/>
        <v>0</v>
      </c>
      <c r="AI418">
        <f>VLOOKUP(A:A,单位分配保留两位小数!B:N,13,0)</f>
        <v>3300</v>
      </c>
      <c r="AJ418">
        <f t="shared" si="53"/>
        <v>0</v>
      </c>
      <c r="AK418">
        <f>_xlfn.IFNA(VLOOKUP(A:A,'11月工资'!A:AQ,43,0),0)</f>
        <v>0</v>
      </c>
      <c r="AL418">
        <f t="shared" si="54"/>
        <v>0</v>
      </c>
      <c r="AM418" s="6">
        <f t="shared" si="55"/>
        <v>-20751.729999999996</v>
      </c>
    </row>
    <row r="419" spans="1:39" x14ac:dyDescent="0.2">
      <c r="A419" s="7">
        <v>9000643</v>
      </c>
      <c r="B419" t="str">
        <f>VLOOKUP(A419,标准表!C:D,2,0)</f>
        <v>余三友</v>
      </c>
      <c r="C419" t="str">
        <f>VLOOKUP(A:A,标准表!C:M,11,0)</f>
        <v>炼铁事业部</v>
      </c>
      <c r="D419" t="str">
        <f>VLOOKUP($A:$A,标准表!C:E,3,0)</f>
        <v>42112119871008007X</v>
      </c>
      <c r="E419" t="str">
        <f>VLOOKUP(A:A,'11月工资'!A:D,4,0)</f>
        <v>6217000180024116117</v>
      </c>
      <c r="F419" t="str">
        <f>VLOOKUP(A:A,'11月工资'!A:F,6,0)</f>
        <v>生产操作人员</v>
      </c>
      <c r="G419">
        <f>VLOOKUP(A:A,标准表!C:H,6,0)</f>
        <v>0</v>
      </c>
      <c r="H419">
        <f>VLOOKUP(A:A,标准表!C:I,7,0)</f>
        <v>0</v>
      </c>
      <c r="I419">
        <f>VLOOKUP(A:A,标准表!C:J,8,0)</f>
        <v>0</v>
      </c>
      <c r="J419">
        <f>VLOOKUP($A:$A,标准表!C:G,5,0)</f>
        <v>2.2000000000000002</v>
      </c>
      <c r="L419">
        <f>VLOOKUP(A:A,单位分配保留两位小数!B:I,8,0)</f>
        <v>3300</v>
      </c>
      <c r="M419">
        <f>_xlfn.IFNA(VLOOKUP(A:A,单位分配保留两位小数!B:J,9,0),0)</f>
        <v>0</v>
      </c>
      <c r="N419">
        <f>_xlfn.IFNA(VLOOKUP(A:A,单位分配保留两位小数!B:K,10,0),0)</f>
        <v>0</v>
      </c>
      <c r="O419">
        <f>ROUND(_xlfn.IFNA(VLOOKUP(A:A,单位分配保留两位小数!B:L,11,0),0),2)</f>
        <v>0</v>
      </c>
      <c r="Q419">
        <f t="shared" si="48"/>
        <v>3300</v>
      </c>
      <c r="R419">
        <f>_xlfn.IFNA(VLOOKUP(A419,'11月工资'!A:AU,47,0),0)+Q419</f>
        <v>97347.03</v>
      </c>
      <c r="S419">
        <f>VLOOKUP(A:A,'11月工资'!A:AW,49,0)</f>
        <v>0</v>
      </c>
      <c r="T419">
        <f>VLOOKUP(A:A,'11月工资'!A:AZ,52,0)</f>
        <v>11000</v>
      </c>
      <c r="U419">
        <f>VLOOKUP(A:A,'11月工资'!A:BA,53,0)</f>
        <v>0</v>
      </c>
      <c r="V419">
        <f>VLOOKUP(A:A,'11月工资'!A:AX,50,0)</f>
        <v>11000</v>
      </c>
      <c r="W419">
        <f>VLOOKUP(A:A,'11月工资'!A:AY,51,0)</f>
        <v>0</v>
      </c>
      <c r="X419">
        <f>VLOOKUP(A:A,'11月工资'!A:AV,48,0)</f>
        <v>55000</v>
      </c>
      <c r="Y419">
        <f>VLOOKUP(A:A,'11月工资'!A:BB,54,0)</f>
        <v>15344.22</v>
      </c>
      <c r="Z419" s="12">
        <f>ROUND(5*MAX(0,(R419-S419-T419-U419-V419-W419-X419-Y419)*{0.6;2;4;5;6;7;9}%-{0;504;3384;6384;10584;17184;36384}),2)</f>
        <v>150.08000000000001</v>
      </c>
      <c r="AB419" s="78">
        <f>VLOOKUP(A:A,'11月工资'!A:BI,61,0)</f>
        <v>135.58000000000001</v>
      </c>
      <c r="AC419" s="6">
        <f t="shared" si="49"/>
        <v>14.5</v>
      </c>
      <c r="AD419">
        <f t="shared" si="50"/>
        <v>3285.5</v>
      </c>
      <c r="AE419">
        <f>VLOOKUP(A:A,'10月奖金'!A:AC,29,0)</f>
        <v>0</v>
      </c>
      <c r="AF419" s="6">
        <f t="shared" si="51"/>
        <v>14.5</v>
      </c>
      <c r="AG419">
        <f>VLOOKUP(A:A,'10月奖金'!A:AD,30,0)</f>
        <v>3300</v>
      </c>
      <c r="AH419" s="6">
        <f t="shared" si="52"/>
        <v>-14.5</v>
      </c>
      <c r="AI419">
        <f>VLOOKUP(A:A,单位分配保留两位小数!B:N,13,0)</f>
        <v>3300</v>
      </c>
      <c r="AJ419">
        <f t="shared" si="53"/>
        <v>0</v>
      </c>
      <c r="AK419">
        <f>_xlfn.IFNA(VLOOKUP(A:A,'11月工资'!A:AQ,43,0),0)</f>
        <v>0</v>
      </c>
      <c r="AL419">
        <f t="shared" si="54"/>
        <v>14.5</v>
      </c>
      <c r="AM419" s="6">
        <f t="shared" si="55"/>
        <v>5002.8099999999995</v>
      </c>
    </row>
    <row r="420" spans="1:39" x14ac:dyDescent="0.2">
      <c r="A420" s="7">
        <v>9000644</v>
      </c>
      <c r="B420" t="str">
        <f>VLOOKUP(A420,标准表!C:D,2,0)</f>
        <v>孙福文</v>
      </c>
      <c r="C420" t="str">
        <f>VLOOKUP(A:A,标准表!C:M,11,0)</f>
        <v>炼铁事业部</v>
      </c>
      <c r="D420" t="str">
        <f>VLOOKUP($A:$A,标准表!C:E,3,0)</f>
        <v>130205197107261811</v>
      </c>
      <c r="E420" t="str">
        <f>VLOOKUP(A:A,'11月工资'!A:D,4,0)</f>
        <v>6217000180024120325</v>
      </c>
      <c r="F420" t="str">
        <f>VLOOKUP(A:A,'11月工资'!A:F,6,0)</f>
        <v>生产操作人员</v>
      </c>
      <c r="G420">
        <f>VLOOKUP(A:A,标准表!C:H,6,0)</f>
        <v>0</v>
      </c>
      <c r="H420">
        <f>VLOOKUP(A:A,标准表!C:I,7,0)</f>
        <v>0</v>
      </c>
      <c r="I420">
        <f>VLOOKUP(A:A,标准表!C:J,8,0)</f>
        <v>0</v>
      </c>
      <c r="J420">
        <f>VLOOKUP($A:$A,标准表!C:G,5,0)</f>
        <v>1.2</v>
      </c>
      <c r="L420">
        <f>VLOOKUP(A:A,单位分配保留两位小数!B:I,8,0)</f>
        <v>2700</v>
      </c>
      <c r="M420">
        <f>_xlfn.IFNA(VLOOKUP(A:A,单位分配保留两位小数!B:J,9,0),0)</f>
        <v>0</v>
      </c>
      <c r="N420">
        <f>_xlfn.IFNA(VLOOKUP(A:A,单位分配保留两位小数!B:K,10,0),0)</f>
        <v>0</v>
      </c>
      <c r="O420">
        <f>ROUND(_xlfn.IFNA(VLOOKUP(A:A,单位分配保留两位小数!B:L,11,0),0),2)</f>
        <v>0</v>
      </c>
      <c r="Q420">
        <f t="shared" si="48"/>
        <v>2700</v>
      </c>
      <c r="R420">
        <f>_xlfn.IFNA(VLOOKUP(A420,'11月工资'!A:AU,47,0),0)+Q420</f>
        <v>82085.77</v>
      </c>
      <c r="S420">
        <f>VLOOKUP(A:A,'11月工资'!A:AW,49,0)</f>
        <v>11000</v>
      </c>
      <c r="T420">
        <f>VLOOKUP(A:A,'11月工资'!A:AZ,52,0)</f>
        <v>0</v>
      </c>
      <c r="U420">
        <f>VLOOKUP(A:A,'11月工资'!A:BA,53,0)</f>
        <v>0</v>
      </c>
      <c r="V420">
        <f>VLOOKUP(A:A,'11月工资'!A:AX,50,0)</f>
        <v>22000</v>
      </c>
      <c r="W420">
        <f>VLOOKUP(A:A,'11月工资'!A:AY,51,0)</f>
        <v>0</v>
      </c>
      <c r="X420">
        <f>VLOOKUP(A:A,'11月工资'!A:AV,48,0)</f>
        <v>55000</v>
      </c>
      <c r="Y420">
        <f>VLOOKUP(A:A,'11月工资'!A:BB,54,0)</f>
        <v>15148.33</v>
      </c>
      <c r="Z420" s="12">
        <f>ROUND(5*MAX(0,(R420-S420-T420-U420-V420-W420-X420-Y420)*{0.6;2;4;5;6;7;9}%-{0;504;3384;6384;10584;17184;36384}),2)</f>
        <v>0</v>
      </c>
      <c r="AB420" s="78">
        <f>VLOOKUP(A:A,'11月工资'!A:BI,61,0)</f>
        <v>0</v>
      </c>
      <c r="AC420" s="6">
        <f t="shared" si="49"/>
        <v>0</v>
      </c>
      <c r="AD420">
        <f t="shared" si="50"/>
        <v>2700</v>
      </c>
      <c r="AE420">
        <f>VLOOKUP(A:A,'10月奖金'!A:AC,29,0)</f>
        <v>0</v>
      </c>
      <c r="AF420" s="6">
        <f t="shared" si="51"/>
        <v>0</v>
      </c>
      <c r="AG420">
        <f>VLOOKUP(A:A,'10月奖金'!A:AD,30,0)</f>
        <v>2700</v>
      </c>
      <c r="AH420" s="6">
        <f t="shared" si="52"/>
        <v>0</v>
      </c>
      <c r="AI420">
        <f>VLOOKUP(A:A,单位分配保留两位小数!B:N,13,0)</f>
        <v>2700</v>
      </c>
      <c r="AJ420">
        <f t="shared" si="53"/>
        <v>0</v>
      </c>
      <c r="AK420">
        <f>_xlfn.IFNA(VLOOKUP(A:A,'11月工资'!A:AQ,43,0),0)</f>
        <v>0</v>
      </c>
      <c r="AL420">
        <f t="shared" si="54"/>
        <v>0</v>
      </c>
      <c r="AM420" s="6">
        <f t="shared" si="55"/>
        <v>-21062.559999999998</v>
      </c>
    </row>
    <row r="421" spans="1:39" x14ac:dyDescent="0.2">
      <c r="A421" s="7">
        <v>9000645</v>
      </c>
      <c r="B421" t="str">
        <f>VLOOKUP(A421,标准表!C:D,2,0)</f>
        <v>张柏华</v>
      </c>
      <c r="C421" t="str">
        <f>VLOOKUP(A:A,标准表!C:M,11,0)</f>
        <v>炼铁事业部</v>
      </c>
      <c r="D421" t="str">
        <f>VLOOKUP($A:$A,标准表!C:E,3,0)</f>
        <v>130203197710032113</v>
      </c>
      <c r="E421" t="str">
        <f>VLOOKUP(A:A,'11月工资'!A:D,4,0)</f>
        <v>6217000180024120788</v>
      </c>
      <c r="F421" t="str">
        <f>VLOOKUP(A:A,'11月工资'!A:F,6,0)</f>
        <v>生产操作人员</v>
      </c>
      <c r="G421">
        <f>VLOOKUP(A:A,标准表!C:H,6,0)</f>
        <v>0</v>
      </c>
      <c r="H421">
        <f>VLOOKUP(A:A,标准表!C:I,7,0)</f>
        <v>0</v>
      </c>
      <c r="I421">
        <f>VLOOKUP(A:A,标准表!C:J,8,0)</f>
        <v>0</v>
      </c>
      <c r="J421">
        <f>VLOOKUP($A:$A,标准表!C:G,5,0)</f>
        <v>2.16</v>
      </c>
      <c r="L421">
        <f>VLOOKUP(A:A,单位分配保留两位小数!B:I,8,0)</f>
        <v>2700</v>
      </c>
      <c r="M421">
        <f>_xlfn.IFNA(VLOOKUP(A:A,单位分配保留两位小数!B:J,9,0),0)</f>
        <v>0</v>
      </c>
      <c r="N421">
        <f>_xlfn.IFNA(VLOOKUP(A:A,单位分配保留两位小数!B:K,10,0),0)</f>
        <v>0</v>
      </c>
      <c r="O421">
        <f>ROUND(_xlfn.IFNA(VLOOKUP(A:A,单位分配保留两位小数!B:L,11,0),0),2)</f>
        <v>0</v>
      </c>
      <c r="Q421">
        <f t="shared" si="48"/>
        <v>2700</v>
      </c>
      <c r="R421">
        <f>_xlfn.IFNA(VLOOKUP(A421,'11月工资'!A:AU,47,0),0)+Q421</f>
        <v>84107.4</v>
      </c>
      <c r="S421">
        <f>VLOOKUP(A:A,'11月工资'!A:AW,49,0)</f>
        <v>11000</v>
      </c>
      <c r="T421">
        <f>VLOOKUP(A:A,'11月工资'!A:AZ,52,0)</f>
        <v>0</v>
      </c>
      <c r="U421">
        <f>VLOOKUP(A:A,'11月工资'!A:BA,53,0)</f>
        <v>0</v>
      </c>
      <c r="V421">
        <f>VLOOKUP(A:A,'11月工资'!A:AX,50,0)</f>
        <v>11000</v>
      </c>
      <c r="W421">
        <f>VLOOKUP(A:A,'11月工资'!A:AY,51,0)</f>
        <v>0</v>
      </c>
      <c r="X421">
        <f>VLOOKUP(A:A,'11月工资'!A:AV,48,0)</f>
        <v>55000</v>
      </c>
      <c r="Y421">
        <f>VLOOKUP(A:A,'11月工资'!A:BB,54,0)</f>
        <v>14498.44</v>
      </c>
      <c r="Z421" s="12">
        <f>ROUND(5*MAX(0,(R421-S421-T421-U421-V421-W421-X421-Y421)*{0.6;2;4;5;6;7;9}%-{0;504;3384;6384;10584;17184;36384}),2)</f>
        <v>0</v>
      </c>
      <c r="AB421" s="78">
        <f>VLOOKUP(A:A,'11月工资'!A:BI,61,0)</f>
        <v>0</v>
      </c>
      <c r="AC421" s="6">
        <f t="shared" si="49"/>
        <v>0</v>
      </c>
      <c r="AD421">
        <f t="shared" si="50"/>
        <v>2700</v>
      </c>
      <c r="AE421">
        <f>VLOOKUP(A:A,'10月奖金'!A:AC,29,0)</f>
        <v>0</v>
      </c>
      <c r="AF421" s="6">
        <f t="shared" si="51"/>
        <v>0</v>
      </c>
      <c r="AG421">
        <f>VLOOKUP(A:A,'10月奖金'!A:AD,30,0)</f>
        <v>2700</v>
      </c>
      <c r="AH421" s="6">
        <f t="shared" si="52"/>
        <v>0</v>
      </c>
      <c r="AI421">
        <f>VLOOKUP(A:A,单位分配保留两位小数!B:N,13,0)</f>
        <v>2700</v>
      </c>
      <c r="AJ421">
        <f t="shared" si="53"/>
        <v>0</v>
      </c>
      <c r="AK421">
        <f>_xlfn.IFNA(VLOOKUP(A:A,'11月工资'!A:AQ,43,0),0)</f>
        <v>0</v>
      </c>
      <c r="AL421">
        <f t="shared" si="54"/>
        <v>0</v>
      </c>
      <c r="AM421" s="6">
        <f t="shared" si="55"/>
        <v>-7391.0400000000063</v>
      </c>
    </row>
    <row r="422" spans="1:39" x14ac:dyDescent="0.2">
      <c r="A422" s="7">
        <v>9000646</v>
      </c>
      <c r="B422" t="str">
        <f>VLOOKUP(A422,标准表!C:D,2,0)</f>
        <v>赵辉</v>
      </c>
      <c r="C422" t="str">
        <f>VLOOKUP(A:A,标准表!C:M,11,0)</f>
        <v>炼铁事业部</v>
      </c>
      <c r="D422" t="str">
        <f>VLOOKUP($A:$A,标准表!C:E,3,0)</f>
        <v>130202197806180317</v>
      </c>
      <c r="E422" t="str">
        <f>VLOOKUP(A:A,'11月工资'!A:D,4,0)</f>
        <v>6217000180024120903</v>
      </c>
      <c r="F422" t="str">
        <f>VLOOKUP(A:A,'11月工资'!A:F,6,0)</f>
        <v>生产操作人员</v>
      </c>
      <c r="G422">
        <f>VLOOKUP(A:A,标准表!C:H,6,0)</f>
        <v>0</v>
      </c>
      <c r="H422">
        <f>VLOOKUP(A:A,标准表!C:I,7,0)</f>
        <v>0</v>
      </c>
      <c r="I422">
        <f>VLOOKUP(A:A,标准表!C:J,8,0)</f>
        <v>0</v>
      </c>
      <c r="J422">
        <f>VLOOKUP($A:$A,标准表!C:G,5,0)</f>
        <v>2.16</v>
      </c>
      <c r="L422">
        <f>VLOOKUP(A:A,单位分配保留两位小数!B:I,8,0)</f>
        <v>2700</v>
      </c>
      <c r="M422">
        <f>_xlfn.IFNA(VLOOKUP(A:A,单位分配保留两位小数!B:J,9,0),0)</f>
        <v>0</v>
      </c>
      <c r="N422">
        <f>_xlfn.IFNA(VLOOKUP(A:A,单位分配保留两位小数!B:K,10,0),0)</f>
        <v>0</v>
      </c>
      <c r="O422">
        <f>ROUND(_xlfn.IFNA(VLOOKUP(A:A,单位分配保留两位小数!B:L,11,0),0),2)</f>
        <v>0</v>
      </c>
      <c r="Q422">
        <f t="shared" si="48"/>
        <v>2700</v>
      </c>
      <c r="R422">
        <f>_xlfn.IFNA(VLOOKUP(A422,'11月工资'!A:AU,47,0),0)+Q422</f>
        <v>82815.259999999995</v>
      </c>
      <c r="S422">
        <f>VLOOKUP(A:A,'11月工资'!A:AW,49,0)</f>
        <v>11000</v>
      </c>
      <c r="T422">
        <f>VLOOKUP(A:A,'11月工资'!A:AZ,52,0)</f>
        <v>0</v>
      </c>
      <c r="U422">
        <f>VLOOKUP(A:A,'11月工资'!A:BA,53,0)</f>
        <v>0</v>
      </c>
      <c r="V422">
        <f>VLOOKUP(A:A,'11月工资'!A:AX,50,0)</f>
        <v>22000</v>
      </c>
      <c r="W422">
        <f>VLOOKUP(A:A,'11月工资'!A:AY,51,0)</f>
        <v>0</v>
      </c>
      <c r="X422">
        <f>VLOOKUP(A:A,'11月工资'!A:AV,48,0)</f>
        <v>55000</v>
      </c>
      <c r="Y422">
        <f>VLOOKUP(A:A,'11月工资'!A:BB,54,0)</f>
        <v>14538.65</v>
      </c>
      <c r="Z422" s="12">
        <f>ROUND(5*MAX(0,(R422-S422-T422-U422-V422-W422-X422-Y422)*{0.6;2;4;5;6;7;9}%-{0;504;3384;6384;10584;17184;36384}),2)</f>
        <v>0</v>
      </c>
      <c r="AB422" s="78">
        <f>VLOOKUP(A:A,'11月工资'!A:BI,61,0)</f>
        <v>0</v>
      </c>
      <c r="AC422" s="6">
        <f t="shared" si="49"/>
        <v>0</v>
      </c>
      <c r="AD422">
        <f t="shared" si="50"/>
        <v>2700</v>
      </c>
      <c r="AE422">
        <f>VLOOKUP(A:A,'10月奖金'!A:AC,29,0)</f>
        <v>0</v>
      </c>
      <c r="AF422" s="6">
        <f t="shared" si="51"/>
        <v>0</v>
      </c>
      <c r="AG422">
        <f>VLOOKUP(A:A,'10月奖金'!A:AD,30,0)</f>
        <v>2700</v>
      </c>
      <c r="AH422" s="6">
        <f t="shared" si="52"/>
        <v>0</v>
      </c>
      <c r="AI422">
        <f>VLOOKUP(A:A,单位分配保留两位小数!B:N,13,0)</f>
        <v>2700</v>
      </c>
      <c r="AJ422">
        <f t="shared" si="53"/>
        <v>0</v>
      </c>
      <c r="AK422">
        <f>_xlfn.IFNA(VLOOKUP(A:A,'11月工资'!A:AQ,43,0),0)</f>
        <v>0</v>
      </c>
      <c r="AL422">
        <f t="shared" si="54"/>
        <v>0</v>
      </c>
      <c r="AM422" s="6">
        <f t="shared" si="55"/>
        <v>-19723.390000000007</v>
      </c>
    </row>
    <row r="423" spans="1:39" x14ac:dyDescent="0.2">
      <c r="A423" s="7">
        <v>9000647</v>
      </c>
      <c r="B423" t="str">
        <f>VLOOKUP(A423,标准表!C:D,2,0)</f>
        <v>孙东生</v>
      </c>
      <c r="C423" t="str">
        <f>VLOOKUP(A:A,标准表!C:M,11,0)</f>
        <v>炼铁事业部</v>
      </c>
      <c r="D423" t="str">
        <f>VLOOKUP($A:$A,标准表!C:E,3,0)</f>
        <v>130203197710182111</v>
      </c>
      <c r="E423" t="str">
        <f>VLOOKUP(A:A,'11月工资'!A:D,4,0)</f>
        <v>6217000180024120846</v>
      </c>
      <c r="F423" t="str">
        <f>VLOOKUP(A:A,'11月工资'!A:F,6,0)</f>
        <v>生产操作人员</v>
      </c>
      <c r="G423">
        <f>VLOOKUP(A:A,标准表!C:H,6,0)</f>
        <v>0</v>
      </c>
      <c r="H423">
        <f>VLOOKUP(A:A,标准表!C:I,7,0)</f>
        <v>0</v>
      </c>
      <c r="I423">
        <f>VLOOKUP(A:A,标准表!C:J,8,0)</f>
        <v>0</v>
      </c>
      <c r="J423">
        <f>VLOOKUP($A:$A,标准表!C:G,5,0)</f>
        <v>2.16</v>
      </c>
      <c r="L423">
        <f>VLOOKUP(A:A,单位分配保留两位小数!B:I,8,0)</f>
        <v>2700</v>
      </c>
      <c r="M423">
        <f>_xlfn.IFNA(VLOOKUP(A:A,单位分配保留两位小数!B:J,9,0),0)</f>
        <v>0</v>
      </c>
      <c r="N423">
        <f>_xlfn.IFNA(VLOOKUP(A:A,单位分配保留两位小数!B:K,10,0),0)</f>
        <v>0</v>
      </c>
      <c r="O423">
        <f>ROUND(_xlfn.IFNA(VLOOKUP(A:A,单位分配保留两位小数!B:L,11,0),0),2)</f>
        <v>0</v>
      </c>
      <c r="Q423">
        <f t="shared" si="48"/>
        <v>2700</v>
      </c>
      <c r="R423">
        <f>_xlfn.IFNA(VLOOKUP(A423,'11月工资'!A:AU,47,0),0)+Q423</f>
        <v>84314.8</v>
      </c>
      <c r="S423">
        <f>VLOOKUP(A:A,'11月工资'!A:AW,49,0)</f>
        <v>11000</v>
      </c>
      <c r="T423">
        <f>VLOOKUP(A:A,'11月工资'!A:AZ,52,0)</f>
        <v>0</v>
      </c>
      <c r="U423">
        <f>VLOOKUP(A:A,'11月工资'!A:BA,53,0)</f>
        <v>0</v>
      </c>
      <c r="V423">
        <f>VLOOKUP(A:A,'11月工资'!A:AX,50,0)</f>
        <v>22000</v>
      </c>
      <c r="W423">
        <f>VLOOKUP(A:A,'11月工资'!A:AY,51,0)</f>
        <v>0</v>
      </c>
      <c r="X423">
        <f>VLOOKUP(A:A,'11月工资'!A:AV,48,0)</f>
        <v>55000</v>
      </c>
      <c r="Y423">
        <f>VLOOKUP(A:A,'11月工资'!A:BB,54,0)</f>
        <v>14859.05</v>
      </c>
      <c r="Z423" s="12">
        <f>ROUND(5*MAX(0,(R423-S423-T423-U423-V423-W423-X423-Y423)*{0.6;2;4;5;6;7;9}%-{0;504;3384;6384;10584;17184;36384}),2)</f>
        <v>0</v>
      </c>
      <c r="AB423" s="78">
        <f>VLOOKUP(A:A,'11月工资'!A:BI,61,0)</f>
        <v>9.68</v>
      </c>
      <c r="AC423" s="6">
        <f t="shared" si="49"/>
        <v>0</v>
      </c>
      <c r="AD423">
        <f t="shared" si="50"/>
        <v>2700</v>
      </c>
      <c r="AE423">
        <f>VLOOKUP(A:A,'10月奖金'!A:AC,29,0)</f>
        <v>0</v>
      </c>
      <c r="AF423" s="6">
        <f t="shared" si="51"/>
        <v>0</v>
      </c>
      <c r="AG423">
        <f>VLOOKUP(A:A,'10月奖金'!A:AD,30,0)</f>
        <v>2700</v>
      </c>
      <c r="AH423" s="6">
        <f t="shared" si="52"/>
        <v>0</v>
      </c>
      <c r="AI423">
        <f>VLOOKUP(A:A,单位分配保留两位小数!B:N,13,0)</f>
        <v>2700</v>
      </c>
      <c r="AJ423">
        <f t="shared" si="53"/>
        <v>0</v>
      </c>
      <c r="AK423">
        <f>_xlfn.IFNA(VLOOKUP(A:A,'11月工资'!A:AQ,43,0),0)</f>
        <v>0</v>
      </c>
      <c r="AL423">
        <f t="shared" si="54"/>
        <v>0</v>
      </c>
      <c r="AM423" s="6">
        <f t="shared" si="55"/>
        <v>-18544.249999999996</v>
      </c>
    </row>
    <row r="424" spans="1:39" x14ac:dyDescent="0.2">
      <c r="A424" s="7">
        <v>9000648</v>
      </c>
      <c r="B424" t="str">
        <f>VLOOKUP(A424,标准表!C:D,2,0)</f>
        <v>乌江</v>
      </c>
      <c r="C424" t="str">
        <f>VLOOKUP(A:A,标准表!C:M,11,0)</f>
        <v>炼铁事业部</v>
      </c>
      <c r="D424" t="str">
        <f>VLOOKUP($A:$A,标准表!C:E,3,0)</f>
        <v>130203197711093073</v>
      </c>
      <c r="E424" t="str">
        <f>VLOOKUP(A:A,'11月工资'!A:D,4,0)</f>
        <v>6236680180001095430</v>
      </c>
      <c r="F424" t="str">
        <f>VLOOKUP(A:A,'11月工资'!A:F,6,0)</f>
        <v>生产操作人员</v>
      </c>
      <c r="G424">
        <f>VLOOKUP(A:A,标准表!C:H,6,0)</f>
        <v>0</v>
      </c>
      <c r="H424">
        <f>VLOOKUP(A:A,标准表!C:I,7,0)</f>
        <v>0</v>
      </c>
      <c r="I424">
        <f>VLOOKUP(A:A,标准表!C:J,8,0)</f>
        <v>0</v>
      </c>
      <c r="J424">
        <f>VLOOKUP($A:$A,标准表!C:G,5,0)</f>
        <v>1.8</v>
      </c>
      <c r="L424">
        <f>VLOOKUP(A:A,单位分配保留两位小数!B:I,8,0)</f>
        <v>2700</v>
      </c>
      <c r="M424">
        <f>_xlfn.IFNA(VLOOKUP(A:A,单位分配保留两位小数!B:J,9,0),0)</f>
        <v>0</v>
      </c>
      <c r="N424">
        <f>_xlfn.IFNA(VLOOKUP(A:A,单位分配保留两位小数!B:K,10,0),0)</f>
        <v>0</v>
      </c>
      <c r="O424">
        <f>ROUND(_xlfn.IFNA(VLOOKUP(A:A,单位分配保留两位小数!B:L,11,0),0),2)</f>
        <v>0</v>
      </c>
      <c r="Q424">
        <f t="shared" si="48"/>
        <v>2700</v>
      </c>
      <c r="R424">
        <f>_xlfn.IFNA(VLOOKUP(A424,'11月工资'!A:AU,47,0),0)+Q424</f>
        <v>73035.820000000007</v>
      </c>
      <c r="S424">
        <f>VLOOKUP(A:A,'11月工资'!A:AW,49,0)</f>
        <v>0</v>
      </c>
      <c r="T424">
        <f>VLOOKUP(A:A,'11月工资'!A:AZ,52,0)</f>
        <v>0</v>
      </c>
      <c r="U424">
        <f>VLOOKUP(A:A,'11月工资'!A:BA,53,0)</f>
        <v>0</v>
      </c>
      <c r="V424">
        <f>VLOOKUP(A:A,'11月工资'!A:AX,50,0)</f>
        <v>0</v>
      </c>
      <c r="W424">
        <f>VLOOKUP(A:A,'11月工资'!A:AY,51,0)</f>
        <v>0</v>
      </c>
      <c r="X424">
        <f>VLOOKUP(A:A,'11月工资'!A:AV,48,0)</f>
        <v>55000</v>
      </c>
      <c r="Y424">
        <f>VLOOKUP(A:A,'11月工资'!A:BB,54,0)</f>
        <v>11788.67</v>
      </c>
      <c r="Z424" s="12">
        <f>ROUND(5*MAX(0,(R424-S424-T424-U424-V424-W424-X424-Y424)*{0.6;2;4;5;6;7;9}%-{0;504;3384;6384;10584;17184;36384}),2)</f>
        <v>187.41</v>
      </c>
      <c r="AB424" s="78">
        <f>VLOOKUP(A:A,'11月工资'!A:BI,61,0)</f>
        <v>162.11000000000001</v>
      </c>
      <c r="AC424" s="6">
        <f t="shared" si="49"/>
        <v>25.3</v>
      </c>
      <c r="AD424">
        <f t="shared" si="50"/>
        <v>2674.7</v>
      </c>
      <c r="AE424">
        <f>VLOOKUP(A:A,'10月奖金'!A:AC,29,0)</f>
        <v>0</v>
      </c>
      <c r="AF424" s="6">
        <f t="shared" si="51"/>
        <v>25.3</v>
      </c>
      <c r="AG424">
        <f>VLOOKUP(A:A,'10月奖金'!A:AD,30,0)</f>
        <v>2757</v>
      </c>
      <c r="AH424" s="6">
        <f t="shared" si="52"/>
        <v>-82.300000000000182</v>
      </c>
      <c r="AI424">
        <f>VLOOKUP(A:A,单位分配保留两位小数!B:N,13,0)</f>
        <v>2700</v>
      </c>
      <c r="AJ424">
        <f t="shared" si="53"/>
        <v>0</v>
      </c>
      <c r="AK424">
        <f>_xlfn.IFNA(VLOOKUP(A:A,'11月工资'!A:AQ,43,0),0)</f>
        <v>0</v>
      </c>
      <c r="AL424">
        <f t="shared" si="54"/>
        <v>25.3</v>
      </c>
      <c r="AM424" s="6">
        <f t="shared" si="55"/>
        <v>6247.1500000000069</v>
      </c>
    </row>
    <row r="425" spans="1:39" x14ac:dyDescent="0.2">
      <c r="A425" s="7">
        <v>9000649</v>
      </c>
      <c r="B425" t="str">
        <f>VLOOKUP(A425,标准表!C:D,2,0)</f>
        <v>牛清涛</v>
      </c>
      <c r="C425" t="str">
        <f>VLOOKUP(A:A,标准表!C:M,11,0)</f>
        <v>炼铁事业部</v>
      </c>
      <c r="D425" t="str">
        <f>VLOOKUP($A:$A,标准表!C:E,3,0)</f>
        <v>130203197304033014</v>
      </c>
      <c r="E425" t="str">
        <f>VLOOKUP(A:A,'11月工资'!A:D,4,0)</f>
        <v>6217000180024121596</v>
      </c>
      <c r="F425" t="str">
        <f>VLOOKUP(A:A,'11月工资'!A:F,6,0)</f>
        <v>生产操作人员</v>
      </c>
      <c r="G425">
        <f>VLOOKUP(A:A,标准表!C:H,6,0)</f>
        <v>0</v>
      </c>
      <c r="H425">
        <f>VLOOKUP(A:A,标准表!C:I,7,0)</f>
        <v>0</v>
      </c>
      <c r="I425">
        <f>VLOOKUP(A:A,标准表!C:J,8,0)</f>
        <v>0</v>
      </c>
      <c r="J425">
        <f>VLOOKUP($A:$A,标准表!C:G,5,0)</f>
        <v>1.8</v>
      </c>
      <c r="L425">
        <f>VLOOKUP(A:A,单位分配保留两位小数!B:I,8,0)</f>
        <v>2700</v>
      </c>
      <c r="M425">
        <f>_xlfn.IFNA(VLOOKUP(A:A,单位分配保留两位小数!B:J,9,0),0)</f>
        <v>0</v>
      </c>
      <c r="N425">
        <f>_xlfn.IFNA(VLOOKUP(A:A,单位分配保留两位小数!B:K,10,0),0)</f>
        <v>0</v>
      </c>
      <c r="O425">
        <f>ROUND(_xlfn.IFNA(VLOOKUP(A:A,单位分配保留两位小数!B:L,11,0),0),2)</f>
        <v>0</v>
      </c>
      <c r="Q425">
        <f t="shared" si="48"/>
        <v>2700</v>
      </c>
      <c r="R425">
        <f>_xlfn.IFNA(VLOOKUP(A425,'11月工资'!A:AU,47,0),0)+Q425</f>
        <v>73734.02</v>
      </c>
      <c r="S425">
        <f>VLOOKUP(A:A,'11月工资'!A:AW,49,0)</f>
        <v>11000</v>
      </c>
      <c r="T425">
        <f>VLOOKUP(A:A,'11月工资'!A:AZ,52,0)</f>
        <v>0</v>
      </c>
      <c r="U425">
        <f>VLOOKUP(A:A,'11月工资'!A:BA,53,0)</f>
        <v>0</v>
      </c>
      <c r="V425">
        <f>VLOOKUP(A:A,'11月工资'!A:AX,50,0)</f>
        <v>11000</v>
      </c>
      <c r="W425">
        <f>VLOOKUP(A:A,'11月工资'!A:AY,51,0)</f>
        <v>0</v>
      </c>
      <c r="X425">
        <f>VLOOKUP(A:A,'11月工资'!A:AV,48,0)</f>
        <v>55000</v>
      </c>
      <c r="Y425">
        <f>VLOOKUP(A:A,'11月工资'!A:BB,54,0)</f>
        <v>11524.32</v>
      </c>
      <c r="Z425" s="12">
        <f>ROUND(5*MAX(0,(R425-S425-T425-U425-V425-W425-X425-Y425)*{0.6;2;4;5;6;7;9}%-{0;504;3384;6384;10584;17184;36384}),2)</f>
        <v>0</v>
      </c>
      <c r="AB425" s="78">
        <f>VLOOKUP(A:A,'11月工资'!A:BI,61,0)</f>
        <v>0</v>
      </c>
      <c r="AC425" s="6">
        <f t="shared" si="49"/>
        <v>0</v>
      </c>
      <c r="AD425">
        <f t="shared" si="50"/>
        <v>2700</v>
      </c>
      <c r="AE425">
        <f>VLOOKUP(A:A,'10月奖金'!A:AC,29,0)</f>
        <v>0</v>
      </c>
      <c r="AF425" s="6">
        <f t="shared" si="51"/>
        <v>0</v>
      </c>
      <c r="AG425">
        <f>VLOOKUP(A:A,'10月奖金'!A:AD,30,0)</f>
        <v>2700</v>
      </c>
      <c r="AH425" s="6">
        <f t="shared" si="52"/>
        <v>0</v>
      </c>
      <c r="AI425">
        <f>VLOOKUP(A:A,单位分配保留两位小数!B:N,13,0)</f>
        <v>2700</v>
      </c>
      <c r="AJ425">
        <f t="shared" si="53"/>
        <v>0</v>
      </c>
      <c r="AK425">
        <f>_xlfn.IFNA(VLOOKUP(A:A,'11月工资'!A:AQ,43,0),0)</f>
        <v>0</v>
      </c>
      <c r="AL425">
        <f t="shared" si="54"/>
        <v>0</v>
      </c>
      <c r="AM425" s="6">
        <f t="shared" si="55"/>
        <v>-14790.299999999996</v>
      </c>
    </row>
    <row r="426" spans="1:39" x14ac:dyDescent="0.2">
      <c r="A426" s="7">
        <v>9000650</v>
      </c>
      <c r="B426" t="str">
        <f>VLOOKUP(A426,标准表!C:D,2,0)</f>
        <v>尹逊友</v>
      </c>
      <c r="C426" t="str">
        <f>VLOOKUP(A:A,标准表!C:M,11,0)</f>
        <v>炼铁事业部</v>
      </c>
      <c r="D426" t="str">
        <f>VLOOKUP($A:$A,标准表!C:E,3,0)</f>
        <v>130204197811262416</v>
      </c>
      <c r="E426" t="str">
        <f>VLOOKUP(A:A,'11月工资'!A:D,4,0)</f>
        <v>6217000180024121620</v>
      </c>
      <c r="F426" t="str">
        <f>VLOOKUP(A:A,'11月工资'!A:F,6,0)</f>
        <v>生产操作人员</v>
      </c>
      <c r="G426">
        <f>VLOOKUP(A:A,标准表!C:H,6,0)</f>
        <v>0</v>
      </c>
      <c r="H426">
        <f>VLOOKUP(A:A,标准表!C:I,7,0)</f>
        <v>0</v>
      </c>
      <c r="I426">
        <f>VLOOKUP(A:A,标准表!C:J,8,0)</f>
        <v>0</v>
      </c>
      <c r="J426">
        <f>VLOOKUP($A:$A,标准表!C:G,5,0)</f>
        <v>1.8</v>
      </c>
      <c r="L426">
        <f>VLOOKUP(A:A,单位分配保留两位小数!B:I,8,0)</f>
        <v>2700</v>
      </c>
      <c r="M426">
        <f>_xlfn.IFNA(VLOOKUP(A:A,单位分配保留两位小数!B:J,9,0),0)</f>
        <v>0</v>
      </c>
      <c r="N426">
        <f>_xlfn.IFNA(VLOOKUP(A:A,单位分配保留两位小数!B:K,10,0),0)</f>
        <v>0</v>
      </c>
      <c r="O426">
        <f>ROUND(_xlfn.IFNA(VLOOKUP(A:A,单位分配保留两位小数!B:L,11,0),0),2)</f>
        <v>0</v>
      </c>
      <c r="Q426">
        <f t="shared" si="48"/>
        <v>2700</v>
      </c>
      <c r="R426">
        <f>_xlfn.IFNA(VLOOKUP(A426,'11月工资'!A:AU,47,0),0)+Q426</f>
        <v>72788.52</v>
      </c>
      <c r="S426">
        <f>VLOOKUP(A:A,'11月工资'!A:AW,49,0)</f>
        <v>11000</v>
      </c>
      <c r="T426">
        <f>VLOOKUP(A:A,'11月工资'!A:AZ,52,0)</f>
        <v>0</v>
      </c>
      <c r="U426">
        <f>VLOOKUP(A:A,'11月工资'!A:BA,53,0)</f>
        <v>0</v>
      </c>
      <c r="V426">
        <f>VLOOKUP(A:A,'11月工资'!A:AX,50,0)</f>
        <v>11000</v>
      </c>
      <c r="W426">
        <f>VLOOKUP(A:A,'11月工资'!A:AY,51,0)</f>
        <v>0</v>
      </c>
      <c r="X426">
        <f>VLOOKUP(A:A,'11月工资'!A:AV,48,0)</f>
        <v>55000</v>
      </c>
      <c r="Y426">
        <f>VLOOKUP(A:A,'11月工资'!A:BB,54,0)</f>
        <v>12029.41</v>
      </c>
      <c r="Z426" s="12">
        <f>ROUND(5*MAX(0,(R426-S426-T426-U426-V426-W426-X426-Y426)*{0.6;2;4;5;6;7;9}%-{0;504;3384;6384;10584;17184;36384}),2)</f>
        <v>0</v>
      </c>
      <c r="AB426" s="78">
        <f>VLOOKUP(A:A,'11月工资'!A:BI,61,0)</f>
        <v>0</v>
      </c>
      <c r="AC426" s="6">
        <f t="shared" si="49"/>
        <v>0</v>
      </c>
      <c r="AD426">
        <f t="shared" si="50"/>
        <v>2700</v>
      </c>
      <c r="AE426">
        <f>VLOOKUP(A:A,'10月奖金'!A:AC,29,0)</f>
        <v>0</v>
      </c>
      <c r="AF426" s="6">
        <f t="shared" si="51"/>
        <v>0</v>
      </c>
      <c r="AG426">
        <f>VLOOKUP(A:A,'10月奖金'!A:AD,30,0)</f>
        <v>2760</v>
      </c>
      <c r="AH426" s="6">
        <f t="shared" si="52"/>
        <v>-60</v>
      </c>
      <c r="AI426">
        <f>VLOOKUP(A:A,单位分配保留两位小数!B:N,13,0)</f>
        <v>2700</v>
      </c>
      <c r="AJ426">
        <f t="shared" si="53"/>
        <v>0</v>
      </c>
      <c r="AK426">
        <f>_xlfn.IFNA(VLOOKUP(A:A,'11月工资'!A:AQ,43,0),0)</f>
        <v>0</v>
      </c>
      <c r="AL426">
        <f t="shared" si="54"/>
        <v>0</v>
      </c>
      <c r="AM426" s="6">
        <f t="shared" si="55"/>
        <v>-16240.889999999996</v>
      </c>
    </row>
    <row r="427" spans="1:39" x14ac:dyDescent="0.2">
      <c r="A427" s="7">
        <v>9000651</v>
      </c>
      <c r="B427" t="str">
        <f>VLOOKUP(A427,标准表!C:D,2,0)</f>
        <v>蔡志强</v>
      </c>
      <c r="C427" t="str">
        <f>VLOOKUP(A:A,标准表!C:M,11,0)</f>
        <v>炼铁事业部</v>
      </c>
      <c r="D427" t="str">
        <f>VLOOKUP($A:$A,标准表!C:E,3,0)</f>
        <v>130204197712011531</v>
      </c>
      <c r="E427" t="str">
        <f>VLOOKUP(A:A,'11月工资'!A:D,4,0)</f>
        <v>6217000180024122156</v>
      </c>
      <c r="F427" t="str">
        <f>VLOOKUP(A:A,'11月工资'!A:F,6,0)</f>
        <v>生产操作人员</v>
      </c>
      <c r="G427">
        <f>VLOOKUP(A:A,标准表!C:H,6,0)</f>
        <v>0</v>
      </c>
      <c r="H427">
        <f>VLOOKUP(A:A,标准表!C:I,7,0)</f>
        <v>0</v>
      </c>
      <c r="I427">
        <f>VLOOKUP(A:A,标准表!C:J,8,0)</f>
        <v>0</v>
      </c>
      <c r="J427">
        <f>VLOOKUP($A:$A,标准表!C:G,5,0)</f>
        <v>1.2</v>
      </c>
      <c r="L427">
        <f>VLOOKUP(A:A,单位分配保留两位小数!B:I,8,0)</f>
        <v>2700</v>
      </c>
      <c r="M427">
        <f>_xlfn.IFNA(VLOOKUP(A:A,单位分配保留两位小数!B:J,9,0),0)</f>
        <v>0</v>
      </c>
      <c r="N427">
        <f>_xlfn.IFNA(VLOOKUP(A:A,单位分配保留两位小数!B:K,10,0),0)</f>
        <v>0</v>
      </c>
      <c r="O427">
        <f>ROUND(_xlfn.IFNA(VLOOKUP(A:A,单位分配保留两位小数!B:L,11,0),0),2)</f>
        <v>0</v>
      </c>
      <c r="Q427">
        <f t="shared" si="48"/>
        <v>2700</v>
      </c>
      <c r="R427">
        <f>_xlfn.IFNA(VLOOKUP(A427,'11月工资'!A:AU,47,0),0)+Q427</f>
        <v>76587.320000000007</v>
      </c>
      <c r="S427">
        <f>VLOOKUP(A:A,'11月工资'!A:AW,49,0)</f>
        <v>0</v>
      </c>
      <c r="T427">
        <f>VLOOKUP(A:A,'11月工资'!A:AZ,52,0)</f>
        <v>11000</v>
      </c>
      <c r="U427">
        <f>VLOOKUP(A:A,'11月工资'!A:BA,53,0)</f>
        <v>0</v>
      </c>
      <c r="V427">
        <f>VLOOKUP(A:A,'11月工资'!A:AX,50,0)</f>
        <v>22000</v>
      </c>
      <c r="W427">
        <f>VLOOKUP(A:A,'11月工资'!A:AY,51,0)</f>
        <v>0</v>
      </c>
      <c r="X427">
        <f>VLOOKUP(A:A,'11月工资'!A:AV,48,0)</f>
        <v>55000</v>
      </c>
      <c r="Y427">
        <f>VLOOKUP(A:A,'11月工资'!A:BB,54,0)</f>
        <v>11327.45</v>
      </c>
      <c r="Z427" s="12">
        <f>ROUND(5*MAX(0,(R427-S427-T427-U427-V427-W427-X427-Y427)*{0.6;2;4;5;6;7;9}%-{0;504;3384;6384;10584;17184;36384}),2)</f>
        <v>0</v>
      </c>
      <c r="AB427" s="78">
        <f>VLOOKUP(A:A,'11月工资'!A:BI,61,0)</f>
        <v>0</v>
      </c>
      <c r="AC427" s="6">
        <f t="shared" si="49"/>
        <v>0</v>
      </c>
      <c r="AD427">
        <f t="shared" si="50"/>
        <v>2700</v>
      </c>
      <c r="AE427">
        <f>VLOOKUP(A:A,'10月奖金'!A:AC,29,0)</f>
        <v>0</v>
      </c>
      <c r="AF427" s="6">
        <f t="shared" si="51"/>
        <v>0</v>
      </c>
      <c r="AG427">
        <f>VLOOKUP(A:A,'10月奖金'!A:AD,30,0)</f>
        <v>2700</v>
      </c>
      <c r="AH427" s="6">
        <f t="shared" si="52"/>
        <v>0</v>
      </c>
      <c r="AI427">
        <f>VLOOKUP(A:A,单位分配保留两位小数!B:N,13,0)</f>
        <v>2700</v>
      </c>
      <c r="AJ427">
        <f t="shared" si="53"/>
        <v>0</v>
      </c>
      <c r="AK427">
        <f>_xlfn.IFNA(VLOOKUP(A:A,'11月工资'!A:AQ,43,0),0)</f>
        <v>0</v>
      </c>
      <c r="AL427">
        <f t="shared" si="54"/>
        <v>0</v>
      </c>
      <c r="AM427" s="6">
        <f t="shared" si="55"/>
        <v>-22740.129999999994</v>
      </c>
    </row>
    <row r="428" spans="1:39" x14ac:dyDescent="0.2">
      <c r="A428" s="7">
        <v>9000652</v>
      </c>
      <c r="B428" t="str">
        <f>VLOOKUP(A428,标准表!C:D,2,0)</f>
        <v>韩庆宏</v>
      </c>
      <c r="C428" t="str">
        <f>VLOOKUP(A:A,标准表!C:M,11,0)</f>
        <v>炼铁事业部</v>
      </c>
      <c r="D428" t="str">
        <f>VLOOKUP($A:$A,标准表!C:E,3,0)</f>
        <v>130203197810234812</v>
      </c>
      <c r="E428" t="str">
        <f>VLOOKUP(A:A,'11月工资'!A:D,4,0)</f>
        <v>6217000180024122024</v>
      </c>
      <c r="F428" t="str">
        <f>VLOOKUP(A:A,'11月工资'!A:F,6,0)</f>
        <v>生产操作人员</v>
      </c>
      <c r="G428">
        <f>VLOOKUP(A:A,标准表!C:H,6,0)</f>
        <v>0</v>
      </c>
      <c r="H428">
        <f>VLOOKUP(A:A,标准表!C:I,7,0)</f>
        <v>0</v>
      </c>
      <c r="I428">
        <f>VLOOKUP(A:A,标准表!C:J,8,0)</f>
        <v>0</v>
      </c>
      <c r="J428">
        <f>VLOOKUP($A:$A,标准表!C:G,5,0)</f>
        <v>1.2</v>
      </c>
      <c r="L428">
        <f>VLOOKUP(A:A,单位分配保留两位小数!B:I,8,0)</f>
        <v>2700</v>
      </c>
      <c r="M428">
        <f>_xlfn.IFNA(VLOOKUP(A:A,单位分配保留两位小数!B:J,9,0),0)</f>
        <v>0</v>
      </c>
      <c r="N428">
        <f>_xlfn.IFNA(VLOOKUP(A:A,单位分配保留两位小数!B:K,10,0),0)</f>
        <v>0</v>
      </c>
      <c r="O428">
        <f>ROUND(_xlfn.IFNA(VLOOKUP(A:A,单位分配保留两位小数!B:L,11,0),0),2)</f>
        <v>0</v>
      </c>
      <c r="Q428">
        <f t="shared" si="48"/>
        <v>2700</v>
      </c>
      <c r="R428">
        <f>_xlfn.IFNA(VLOOKUP(A428,'11月工资'!A:AU,47,0),0)+Q428</f>
        <v>77351.63</v>
      </c>
      <c r="S428">
        <f>VLOOKUP(A:A,'11月工资'!A:AW,49,0)</f>
        <v>5000</v>
      </c>
      <c r="T428">
        <f>VLOOKUP(A:A,'11月工资'!A:AZ,52,0)</f>
        <v>11000</v>
      </c>
      <c r="U428">
        <f>VLOOKUP(A:A,'11月工资'!A:BA,53,0)</f>
        <v>0</v>
      </c>
      <c r="V428">
        <f>VLOOKUP(A:A,'11月工资'!A:AX,50,0)</f>
        <v>11000</v>
      </c>
      <c r="W428">
        <f>VLOOKUP(A:A,'11月工资'!A:AY,51,0)</f>
        <v>0</v>
      </c>
      <c r="X428">
        <f>VLOOKUP(A:A,'11月工资'!A:AV,48,0)</f>
        <v>55000</v>
      </c>
      <c r="Y428">
        <f>VLOOKUP(A:A,'11月工资'!A:BB,54,0)</f>
        <v>11426.48</v>
      </c>
      <c r="Z428" s="12">
        <f>ROUND(5*MAX(0,(R428-S428-T428-U428-V428-W428-X428-Y428)*{0.6;2;4;5;6;7;9}%-{0;504;3384;6384;10584;17184;36384}),2)</f>
        <v>0</v>
      </c>
      <c r="AB428" s="78">
        <f>VLOOKUP(A:A,'11月工资'!A:BI,61,0)</f>
        <v>0</v>
      </c>
      <c r="AC428" s="6">
        <f t="shared" si="49"/>
        <v>0</v>
      </c>
      <c r="AD428">
        <f t="shared" si="50"/>
        <v>2700</v>
      </c>
      <c r="AE428">
        <f>VLOOKUP(A:A,'10月奖金'!A:AC,29,0)</f>
        <v>0</v>
      </c>
      <c r="AF428" s="6">
        <f t="shared" si="51"/>
        <v>0</v>
      </c>
      <c r="AG428">
        <f>VLOOKUP(A:A,'10月奖金'!A:AD,30,0)</f>
        <v>2697</v>
      </c>
      <c r="AH428" s="6">
        <f t="shared" si="52"/>
        <v>3</v>
      </c>
      <c r="AI428">
        <f>VLOOKUP(A:A,单位分配保留两位小数!B:N,13,0)</f>
        <v>2700</v>
      </c>
      <c r="AJ428">
        <f t="shared" si="53"/>
        <v>0</v>
      </c>
      <c r="AK428">
        <f>_xlfn.IFNA(VLOOKUP(A:A,'11月工资'!A:AQ,43,0),0)</f>
        <v>0</v>
      </c>
      <c r="AL428">
        <f t="shared" si="54"/>
        <v>0</v>
      </c>
      <c r="AM428" s="6">
        <f t="shared" si="55"/>
        <v>-16074.849999999995</v>
      </c>
    </row>
    <row r="429" spans="1:39" x14ac:dyDescent="0.2">
      <c r="A429" s="7">
        <v>9000653</v>
      </c>
      <c r="B429" t="str">
        <f>VLOOKUP(A429,标准表!C:D,2,0)</f>
        <v>董洪利</v>
      </c>
      <c r="C429" t="str">
        <f>VLOOKUP(A:A,标准表!C:M,11,0)</f>
        <v>炼铁事业部</v>
      </c>
      <c r="D429" t="str">
        <f>VLOOKUP($A:$A,标准表!C:E,3,0)</f>
        <v>130203197309082413</v>
      </c>
      <c r="E429" t="str">
        <f>VLOOKUP(A:A,'11月工资'!A:D,4,0)</f>
        <v>6217000180024122164</v>
      </c>
      <c r="F429" t="str">
        <f>VLOOKUP(A:A,'11月工资'!A:F,6,0)</f>
        <v>生产操作人员</v>
      </c>
      <c r="G429">
        <f>VLOOKUP(A:A,标准表!C:H,6,0)</f>
        <v>0</v>
      </c>
      <c r="H429">
        <f>VLOOKUP(A:A,标准表!C:I,7,0)</f>
        <v>0</v>
      </c>
      <c r="I429">
        <f>VLOOKUP(A:A,标准表!C:J,8,0)</f>
        <v>0</v>
      </c>
      <c r="J429">
        <f>VLOOKUP($A:$A,标准表!C:G,5,0)</f>
        <v>1.2</v>
      </c>
      <c r="L429">
        <f>VLOOKUP(A:A,单位分配保留两位小数!B:I,8,0)</f>
        <v>2967.62</v>
      </c>
      <c r="M429">
        <f>_xlfn.IFNA(VLOOKUP(A:A,单位分配保留两位小数!B:J,9,0),0)</f>
        <v>0</v>
      </c>
      <c r="N429">
        <f>_xlfn.IFNA(VLOOKUP(A:A,单位分配保留两位小数!B:K,10,0),0)</f>
        <v>0</v>
      </c>
      <c r="O429">
        <f>ROUND(_xlfn.IFNA(VLOOKUP(A:A,单位分配保留两位小数!B:L,11,0),0),2)</f>
        <v>0</v>
      </c>
      <c r="Q429">
        <f t="shared" si="48"/>
        <v>2967.62</v>
      </c>
      <c r="R429">
        <f>_xlfn.IFNA(VLOOKUP(A429,'11月工资'!A:AU,47,0),0)+Q429</f>
        <v>79493.23</v>
      </c>
      <c r="S429">
        <f>VLOOKUP(A:A,'11月工资'!A:AW,49,0)</f>
        <v>7000</v>
      </c>
      <c r="T429">
        <f>VLOOKUP(A:A,'11月工资'!A:AZ,52,0)</f>
        <v>0</v>
      </c>
      <c r="U429">
        <f>VLOOKUP(A:A,'11月工资'!A:BA,53,0)</f>
        <v>0</v>
      </c>
      <c r="V429">
        <f>VLOOKUP(A:A,'11月工资'!A:AX,50,0)</f>
        <v>11000</v>
      </c>
      <c r="W429">
        <f>VLOOKUP(A:A,'11月工资'!A:AY,51,0)</f>
        <v>0</v>
      </c>
      <c r="X429">
        <f>VLOOKUP(A:A,'11月工资'!A:AV,48,0)</f>
        <v>55000</v>
      </c>
      <c r="Y429">
        <f>VLOOKUP(A:A,'11月工资'!A:BB,54,0)</f>
        <v>11386.82</v>
      </c>
      <c r="Z429" s="12">
        <f>ROUND(5*MAX(0,(R429-S429-T429-U429-V429-W429-X429-Y429)*{0.6;2;4;5;6;7;9}%-{0;504;3384;6384;10584;17184;36384}),2)</f>
        <v>0</v>
      </c>
      <c r="AB429" s="78">
        <f>VLOOKUP(A:A,'11月工资'!A:BI,61,0)</f>
        <v>46.4</v>
      </c>
      <c r="AC429" s="6">
        <f t="shared" si="49"/>
        <v>0</v>
      </c>
      <c r="AD429">
        <f t="shared" si="50"/>
        <v>2967.62</v>
      </c>
      <c r="AE429">
        <f>VLOOKUP(A:A,'10月奖金'!A:AC,29,0)</f>
        <v>0</v>
      </c>
      <c r="AF429" s="6">
        <f t="shared" si="51"/>
        <v>0</v>
      </c>
      <c r="AG429">
        <f>VLOOKUP(A:A,'10月奖金'!A:AD,30,0)</f>
        <v>2920</v>
      </c>
      <c r="AH429" s="6">
        <f t="shared" si="52"/>
        <v>47.619999999999891</v>
      </c>
      <c r="AI429">
        <f>VLOOKUP(A:A,单位分配保留两位小数!B:N,13,0)</f>
        <v>2967.62</v>
      </c>
      <c r="AJ429">
        <f t="shared" si="53"/>
        <v>0</v>
      </c>
      <c r="AK429">
        <f>_xlfn.IFNA(VLOOKUP(A:A,'11月工资'!A:AQ,43,0),0)</f>
        <v>0</v>
      </c>
      <c r="AL429">
        <f t="shared" si="54"/>
        <v>0</v>
      </c>
      <c r="AM429" s="6">
        <f t="shared" si="55"/>
        <v>-4893.5900000000038</v>
      </c>
    </row>
    <row r="430" spans="1:39" x14ac:dyDescent="0.2">
      <c r="A430" s="7">
        <v>9000654</v>
      </c>
      <c r="B430" t="str">
        <f>VLOOKUP(A430,标准表!C:D,2,0)</f>
        <v>杨杰</v>
      </c>
      <c r="C430" t="str">
        <f>VLOOKUP(A:A,标准表!C:M,11,0)</f>
        <v>炼铁事业部</v>
      </c>
      <c r="D430" t="str">
        <f>VLOOKUP($A:$A,标准表!C:E,3,0)</f>
        <v>130203197802060672</v>
      </c>
      <c r="E430" t="str">
        <f>VLOOKUP(A:A,'11月工资'!A:D,4,0)</f>
        <v>6217000180024122214</v>
      </c>
      <c r="F430" t="str">
        <f>VLOOKUP(A:A,'11月工资'!A:F,6,0)</f>
        <v>生产操作人员</v>
      </c>
      <c r="G430">
        <f>VLOOKUP(A:A,标准表!C:H,6,0)</f>
        <v>0</v>
      </c>
      <c r="H430">
        <f>VLOOKUP(A:A,标准表!C:I,7,0)</f>
        <v>0</v>
      </c>
      <c r="I430">
        <f>VLOOKUP(A:A,标准表!C:J,8,0)</f>
        <v>0</v>
      </c>
      <c r="J430">
        <f>VLOOKUP($A:$A,标准表!C:G,5,0)</f>
        <v>1.2</v>
      </c>
      <c r="L430">
        <f>VLOOKUP(A:A,单位分配保留两位小数!B:I,8,0)</f>
        <v>2700</v>
      </c>
      <c r="M430">
        <f>_xlfn.IFNA(VLOOKUP(A:A,单位分配保留两位小数!B:J,9,0),0)</f>
        <v>0</v>
      </c>
      <c r="N430">
        <f>_xlfn.IFNA(VLOOKUP(A:A,单位分配保留两位小数!B:K,10,0),0)</f>
        <v>0</v>
      </c>
      <c r="O430">
        <f>ROUND(_xlfn.IFNA(VLOOKUP(A:A,单位分配保留两位小数!B:L,11,0),0),2)</f>
        <v>0</v>
      </c>
      <c r="Q430">
        <f t="shared" si="48"/>
        <v>2700</v>
      </c>
      <c r="R430">
        <f>_xlfn.IFNA(VLOOKUP(A430,'11月工资'!A:AU,47,0),0)+Q430</f>
        <v>78086.789999999994</v>
      </c>
      <c r="S430">
        <f>VLOOKUP(A:A,'11月工资'!A:AW,49,0)</f>
        <v>11000</v>
      </c>
      <c r="T430">
        <f>VLOOKUP(A:A,'11月工资'!A:AZ,52,0)</f>
        <v>0</v>
      </c>
      <c r="U430">
        <f>VLOOKUP(A:A,'11月工资'!A:BA,53,0)</f>
        <v>0</v>
      </c>
      <c r="V430">
        <f>VLOOKUP(A:A,'11月工资'!A:AX,50,0)</f>
        <v>22000</v>
      </c>
      <c r="W430">
        <f>VLOOKUP(A:A,'11月工资'!A:AY,51,0)</f>
        <v>0</v>
      </c>
      <c r="X430">
        <f>VLOOKUP(A:A,'11月工资'!A:AV,48,0)</f>
        <v>55000</v>
      </c>
      <c r="Y430">
        <f>VLOOKUP(A:A,'11月工资'!A:BB,54,0)</f>
        <v>11195.7</v>
      </c>
      <c r="Z430" s="12">
        <f>ROUND(5*MAX(0,(R430-S430-T430-U430-V430-W430-X430-Y430)*{0.6;2;4;5;6;7;9}%-{0;504;3384;6384;10584;17184;36384}),2)</f>
        <v>0</v>
      </c>
      <c r="AB430" s="78">
        <f>VLOOKUP(A:A,'11月工资'!A:BI,61,0)</f>
        <v>0</v>
      </c>
      <c r="AC430" s="6">
        <f t="shared" si="49"/>
        <v>0</v>
      </c>
      <c r="AD430">
        <f t="shared" si="50"/>
        <v>2700</v>
      </c>
      <c r="AE430">
        <f>VLOOKUP(A:A,'10月奖金'!A:AC,29,0)</f>
        <v>0</v>
      </c>
      <c r="AF430" s="6">
        <f t="shared" si="51"/>
        <v>0</v>
      </c>
      <c r="AG430">
        <f>VLOOKUP(A:A,'10月奖金'!A:AD,30,0)</f>
        <v>2700</v>
      </c>
      <c r="AH430" s="6">
        <f t="shared" si="52"/>
        <v>0</v>
      </c>
      <c r="AI430">
        <f>VLOOKUP(A:A,单位分配保留两位小数!B:N,13,0)</f>
        <v>2700</v>
      </c>
      <c r="AJ430">
        <f t="shared" si="53"/>
        <v>0</v>
      </c>
      <c r="AK430">
        <f>_xlfn.IFNA(VLOOKUP(A:A,'11月工资'!A:AQ,43,0),0)</f>
        <v>0</v>
      </c>
      <c r="AL430">
        <f t="shared" si="54"/>
        <v>0</v>
      </c>
      <c r="AM430" s="6">
        <f t="shared" si="55"/>
        <v>-21108.910000000007</v>
      </c>
    </row>
    <row r="431" spans="1:39" x14ac:dyDescent="0.2">
      <c r="A431" s="7">
        <v>9000655</v>
      </c>
      <c r="B431" t="str">
        <f>VLOOKUP(A431,标准表!C:D,2,0)</f>
        <v>杨舰</v>
      </c>
      <c r="C431" t="str">
        <f>VLOOKUP(A:A,标准表!C:M,11,0)</f>
        <v>炼铁事业部</v>
      </c>
      <c r="D431" t="str">
        <f>VLOOKUP($A:$A,标准表!C:E,3,0)</f>
        <v>130203197803302119</v>
      </c>
      <c r="E431" t="str">
        <f>VLOOKUP(A:A,'11月工资'!A:D,4,0)</f>
        <v>6217000180024122016</v>
      </c>
      <c r="F431" t="str">
        <f>VLOOKUP(A:A,'11月工资'!A:F,6,0)</f>
        <v>生产操作人员</v>
      </c>
      <c r="G431">
        <f>VLOOKUP(A:A,标准表!C:H,6,0)</f>
        <v>0</v>
      </c>
      <c r="H431">
        <f>VLOOKUP(A:A,标准表!C:I,7,0)</f>
        <v>0</v>
      </c>
      <c r="I431">
        <f>VLOOKUP(A:A,标准表!C:J,8,0)</f>
        <v>0</v>
      </c>
      <c r="J431">
        <f>VLOOKUP($A:$A,标准表!C:G,5,0)</f>
        <v>1.2</v>
      </c>
      <c r="L431">
        <f>VLOOKUP(A:A,单位分配保留两位小数!B:I,8,0)</f>
        <v>2700</v>
      </c>
      <c r="M431">
        <f>_xlfn.IFNA(VLOOKUP(A:A,单位分配保留两位小数!B:J,9,0),0)</f>
        <v>0</v>
      </c>
      <c r="N431">
        <f>_xlfn.IFNA(VLOOKUP(A:A,单位分配保留两位小数!B:K,10,0),0)</f>
        <v>0</v>
      </c>
      <c r="O431">
        <f>ROUND(_xlfn.IFNA(VLOOKUP(A:A,单位分配保留两位小数!B:L,11,0),0),2)</f>
        <v>0</v>
      </c>
      <c r="Q431">
        <f t="shared" si="48"/>
        <v>2700</v>
      </c>
      <c r="R431">
        <f>_xlfn.IFNA(VLOOKUP(A431,'11月工资'!A:AU,47,0),0)+Q431</f>
        <v>77681.64</v>
      </c>
      <c r="S431">
        <f>VLOOKUP(A:A,'11月工资'!A:AW,49,0)</f>
        <v>11000</v>
      </c>
      <c r="T431">
        <f>VLOOKUP(A:A,'11月工资'!A:AZ,52,0)</f>
        <v>0</v>
      </c>
      <c r="U431">
        <f>VLOOKUP(A:A,'11月工资'!A:BA,53,0)</f>
        <v>0</v>
      </c>
      <c r="V431">
        <f>VLOOKUP(A:A,'11月工资'!A:AX,50,0)</f>
        <v>11000</v>
      </c>
      <c r="W431">
        <f>VLOOKUP(A:A,'11月工资'!A:AY,51,0)</f>
        <v>0</v>
      </c>
      <c r="X431">
        <f>VLOOKUP(A:A,'11月工资'!A:AV,48,0)</f>
        <v>55000</v>
      </c>
      <c r="Y431">
        <f>VLOOKUP(A:A,'11月工资'!A:BB,54,0)</f>
        <v>12201.72</v>
      </c>
      <c r="Z431" s="12">
        <f>ROUND(5*MAX(0,(R431-S431-T431-U431-V431-W431-X431-Y431)*{0.6;2;4;5;6;7;9}%-{0;504;3384;6384;10584;17184;36384}),2)</f>
        <v>0</v>
      </c>
      <c r="AB431" s="78">
        <f>VLOOKUP(A:A,'11月工资'!A:BI,61,0)</f>
        <v>34.39</v>
      </c>
      <c r="AC431" s="6">
        <f t="shared" si="49"/>
        <v>0</v>
      </c>
      <c r="AD431">
        <f t="shared" si="50"/>
        <v>2700</v>
      </c>
      <c r="AE431">
        <f>VLOOKUP(A:A,'10月奖金'!A:AC,29,0)</f>
        <v>0</v>
      </c>
      <c r="AF431" s="6">
        <f t="shared" si="51"/>
        <v>0</v>
      </c>
      <c r="AG431">
        <f>VLOOKUP(A:A,'10月奖金'!A:AD,30,0)</f>
        <v>2700</v>
      </c>
      <c r="AH431" s="6">
        <f t="shared" si="52"/>
        <v>0</v>
      </c>
      <c r="AI431">
        <f>VLOOKUP(A:A,单位分配保留两位小数!B:N,13,0)</f>
        <v>2700</v>
      </c>
      <c r="AJ431">
        <f t="shared" si="53"/>
        <v>0</v>
      </c>
      <c r="AK431">
        <f>_xlfn.IFNA(VLOOKUP(A:A,'11月工资'!A:AQ,43,0),0)</f>
        <v>0</v>
      </c>
      <c r="AL431">
        <f t="shared" si="54"/>
        <v>0</v>
      </c>
      <c r="AM431" s="6">
        <f t="shared" si="55"/>
        <v>-11520.08</v>
      </c>
    </row>
    <row r="432" spans="1:39" x14ac:dyDescent="0.2">
      <c r="A432" s="7">
        <v>9000656</v>
      </c>
      <c r="B432" t="str">
        <f>VLOOKUP(A432,标准表!C:D,2,0)</f>
        <v>王立川</v>
      </c>
      <c r="C432" t="str">
        <f>VLOOKUP(A:A,标准表!C:M,11,0)</f>
        <v>炼铁事业部</v>
      </c>
      <c r="D432" t="str">
        <f>VLOOKUP($A:$A,标准表!C:E,3,0)</f>
        <v>130203198605280638</v>
      </c>
      <c r="E432" t="str">
        <f>VLOOKUP(A:A,'11月工资'!A:D,4,0)</f>
        <v>6217000180031771508</v>
      </c>
      <c r="F432" t="str">
        <f>VLOOKUP(A:A,'11月工资'!A:F,6,0)</f>
        <v>生产操作人员</v>
      </c>
      <c r="G432">
        <f>VLOOKUP(A:A,标准表!C:H,6,0)</f>
        <v>0</v>
      </c>
      <c r="H432">
        <f>VLOOKUP(A:A,标准表!C:I,7,0)</f>
        <v>0</v>
      </c>
      <c r="I432">
        <f>VLOOKUP(A:A,标准表!C:J,8,0)</f>
        <v>0</v>
      </c>
      <c r="J432">
        <f>VLOOKUP($A:$A,标准表!C:G,5,0)</f>
        <v>1.5</v>
      </c>
      <c r="L432">
        <f>VLOOKUP(A:A,单位分配保留两位小数!B:I,8,0)</f>
        <v>2249.5500000000002</v>
      </c>
      <c r="M432">
        <f>_xlfn.IFNA(VLOOKUP(A:A,单位分配保留两位小数!B:J,9,0),0)</f>
        <v>0</v>
      </c>
      <c r="N432">
        <f>_xlfn.IFNA(VLOOKUP(A:A,单位分配保留两位小数!B:K,10,0),0)</f>
        <v>0</v>
      </c>
      <c r="O432">
        <f>ROUND(_xlfn.IFNA(VLOOKUP(A:A,单位分配保留两位小数!B:L,11,0),0),2)</f>
        <v>0</v>
      </c>
      <c r="Q432">
        <f t="shared" si="48"/>
        <v>2249.5500000000002</v>
      </c>
      <c r="R432">
        <f>_xlfn.IFNA(VLOOKUP(A432,'11月工资'!A:AU,47,0),0)+Q432</f>
        <v>64585.770000000004</v>
      </c>
      <c r="S432">
        <f>VLOOKUP(A:A,'11月工资'!A:AW,49,0)</f>
        <v>11000</v>
      </c>
      <c r="T432">
        <f>VLOOKUP(A:A,'11月工资'!A:AZ,52,0)</f>
        <v>0</v>
      </c>
      <c r="U432">
        <f>VLOOKUP(A:A,'11月工资'!A:BA,53,0)</f>
        <v>0</v>
      </c>
      <c r="V432">
        <f>VLOOKUP(A:A,'11月工资'!A:AX,50,0)</f>
        <v>0</v>
      </c>
      <c r="W432">
        <f>VLOOKUP(A:A,'11月工资'!A:AY,51,0)</f>
        <v>0</v>
      </c>
      <c r="X432">
        <f>VLOOKUP(A:A,'11月工资'!A:AV,48,0)</f>
        <v>55000</v>
      </c>
      <c r="Y432">
        <f>VLOOKUP(A:A,'11月工资'!A:BB,54,0)</f>
        <v>8387.9399999999987</v>
      </c>
      <c r="Z432" s="12">
        <f>ROUND(5*MAX(0,(R432-S432-T432-U432-V432-W432-X432-Y432)*{0.6;2;4;5;6;7;9}%-{0;504;3384;6384;10584;17184;36384}),2)</f>
        <v>0</v>
      </c>
      <c r="AB432" s="78">
        <f>VLOOKUP(A:A,'11月工资'!A:BI,61,0)</f>
        <v>0</v>
      </c>
      <c r="AC432" s="6">
        <f t="shared" si="49"/>
        <v>0</v>
      </c>
      <c r="AD432">
        <f t="shared" si="50"/>
        <v>2249.5500000000002</v>
      </c>
      <c r="AE432">
        <f>VLOOKUP(A:A,'10月奖金'!A:AC,29,0)</f>
        <v>0</v>
      </c>
      <c r="AF432" s="6">
        <f t="shared" si="51"/>
        <v>0</v>
      </c>
      <c r="AG432">
        <f>VLOOKUP(A:A,'10月奖金'!A:AD,30,0)</f>
        <v>2222</v>
      </c>
      <c r="AH432" s="6">
        <f t="shared" si="52"/>
        <v>27.550000000000182</v>
      </c>
      <c r="AI432">
        <f>VLOOKUP(A:A,单位分配保留两位小数!B:N,13,0)</f>
        <v>2249.5500000000002</v>
      </c>
      <c r="AJ432">
        <f t="shared" si="53"/>
        <v>0</v>
      </c>
      <c r="AK432">
        <f>_xlfn.IFNA(VLOOKUP(A:A,'11月工资'!A:AQ,43,0),0)</f>
        <v>0</v>
      </c>
      <c r="AL432">
        <f t="shared" si="54"/>
        <v>0</v>
      </c>
      <c r="AM432" s="6">
        <f t="shared" si="55"/>
        <v>-9802.1699999999946</v>
      </c>
    </row>
    <row r="433" spans="1:39" x14ac:dyDescent="0.2">
      <c r="A433" s="7">
        <v>9000657</v>
      </c>
      <c r="B433" t="str">
        <f>VLOOKUP(A433,标准表!C:D,2,0)</f>
        <v>刘辉</v>
      </c>
      <c r="C433" t="str">
        <f>VLOOKUP(A:A,标准表!C:M,11,0)</f>
        <v>炼铁事业部</v>
      </c>
      <c r="D433" t="str">
        <f>VLOOKUP($A:$A,标准表!C:E,3,0)</f>
        <v>130205198811263911</v>
      </c>
      <c r="E433" t="str">
        <f>VLOOKUP(A:A,'11月工资'!A:D,4,0)</f>
        <v>6217000180031771516</v>
      </c>
      <c r="F433" t="str">
        <f>VLOOKUP(A:A,'11月工资'!A:F,6,0)</f>
        <v>生产操作人员</v>
      </c>
      <c r="G433">
        <f>VLOOKUP(A:A,标准表!C:H,6,0)</f>
        <v>0</v>
      </c>
      <c r="H433">
        <f>VLOOKUP(A:A,标准表!C:I,7,0)</f>
        <v>0</v>
      </c>
      <c r="I433">
        <f>VLOOKUP(A:A,标准表!C:J,8,0)</f>
        <v>0</v>
      </c>
      <c r="J433">
        <f>VLOOKUP($A:$A,标准表!C:G,5,0)</f>
        <v>1.5</v>
      </c>
      <c r="L433">
        <f>VLOOKUP(A:A,单位分配保留两位小数!B:I,8,0)</f>
        <v>2249.5500000000002</v>
      </c>
      <c r="M433">
        <f>_xlfn.IFNA(VLOOKUP(A:A,单位分配保留两位小数!B:J,9,0),0)</f>
        <v>0</v>
      </c>
      <c r="N433">
        <f>_xlfn.IFNA(VLOOKUP(A:A,单位分配保留两位小数!B:K,10,0),0)</f>
        <v>0</v>
      </c>
      <c r="O433">
        <f>ROUND(_xlfn.IFNA(VLOOKUP(A:A,单位分配保留两位小数!B:L,11,0),0),2)</f>
        <v>0</v>
      </c>
      <c r="Q433">
        <f t="shared" si="48"/>
        <v>2249.5500000000002</v>
      </c>
      <c r="R433">
        <f>_xlfn.IFNA(VLOOKUP(A433,'11月工资'!A:AU,47,0),0)+Q433</f>
        <v>64449.07</v>
      </c>
      <c r="S433">
        <f>VLOOKUP(A:A,'11月工资'!A:AW,49,0)</f>
        <v>5500</v>
      </c>
      <c r="T433">
        <f>VLOOKUP(A:A,'11月工资'!A:AZ,52,0)</f>
        <v>0</v>
      </c>
      <c r="U433">
        <f>VLOOKUP(A:A,'11月工资'!A:BA,53,0)</f>
        <v>0</v>
      </c>
      <c r="V433">
        <f>VLOOKUP(A:A,'11月工资'!A:AX,50,0)</f>
        <v>0</v>
      </c>
      <c r="W433">
        <f>VLOOKUP(A:A,'11月工资'!A:AY,51,0)</f>
        <v>0</v>
      </c>
      <c r="X433">
        <f>VLOOKUP(A:A,'11月工资'!A:AV,48,0)</f>
        <v>55000</v>
      </c>
      <c r="Y433">
        <f>VLOOKUP(A:A,'11月工资'!A:BB,54,0)</f>
        <v>8348.2599999999984</v>
      </c>
      <c r="Z433" s="12">
        <f>ROUND(5*MAX(0,(R433-S433-T433-U433-V433-W433-X433-Y433)*{0.6;2;4;5;6;7;9}%-{0;504;3384;6384;10584;17184;36384}),2)</f>
        <v>0</v>
      </c>
      <c r="AB433" s="78">
        <f>VLOOKUP(A:A,'11月工资'!A:BI,61,0)</f>
        <v>0</v>
      </c>
      <c r="AC433" s="6">
        <f t="shared" si="49"/>
        <v>0</v>
      </c>
      <c r="AD433">
        <f t="shared" si="50"/>
        <v>2249.5500000000002</v>
      </c>
      <c r="AE433">
        <f>VLOOKUP(A:A,'10月奖金'!A:AC,29,0)</f>
        <v>0</v>
      </c>
      <c r="AF433" s="6">
        <f t="shared" si="51"/>
        <v>0</v>
      </c>
      <c r="AG433">
        <f>VLOOKUP(A:A,'10月奖金'!A:AD,30,0)</f>
        <v>2447</v>
      </c>
      <c r="AH433" s="6">
        <f t="shared" si="52"/>
        <v>-197.44999999999982</v>
      </c>
      <c r="AI433">
        <f>VLOOKUP(A:A,单位分配保留两位小数!B:N,13,0)</f>
        <v>2249.5500000000002</v>
      </c>
      <c r="AJ433">
        <f t="shared" si="53"/>
        <v>0</v>
      </c>
      <c r="AK433">
        <f>_xlfn.IFNA(VLOOKUP(A:A,'11月工资'!A:AQ,43,0),0)</f>
        <v>0</v>
      </c>
      <c r="AL433">
        <f t="shared" si="54"/>
        <v>0</v>
      </c>
      <c r="AM433" s="6">
        <f t="shared" si="55"/>
        <v>-4399.1899999999987</v>
      </c>
    </row>
    <row r="434" spans="1:39" x14ac:dyDescent="0.2">
      <c r="A434" s="7">
        <v>9000658</v>
      </c>
      <c r="B434" t="str">
        <f>VLOOKUP(A434,标准表!C:D,2,0)</f>
        <v>郭斌</v>
      </c>
      <c r="C434" t="str">
        <f>VLOOKUP(A:A,标准表!C:M,11,0)</f>
        <v>炼铁事业部</v>
      </c>
      <c r="D434" t="str">
        <f>VLOOKUP($A:$A,标准表!C:E,3,0)</f>
        <v>130203198807183633</v>
      </c>
      <c r="E434" t="str">
        <f>VLOOKUP(A:A,'11月工资'!A:D,4,0)</f>
        <v>6217000180031771490</v>
      </c>
      <c r="F434" t="str">
        <f>VLOOKUP(A:A,'11月工资'!A:F,6,0)</f>
        <v>生产操作人员</v>
      </c>
      <c r="G434">
        <f>VLOOKUP(A:A,标准表!C:H,6,0)</f>
        <v>0</v>
      </c>
      <c r="H434">
        <f>VLOOKUP(A:A,标准表!C:I,7,0)</f>
        <v>0</v>
      </c>
      <c r="I434">
        <f>VLOOKUP(A:A,标准表!C:J,8,0)</f>
        <v>0</v>
      </c>
      <c r="J434">
        <f>VLOOKUP($A:$A,标准表!C:G,5,0)</f>
        <v>1.5</v>
      </c>
      <c r="L434">
        <f>VLOOKUP(A:A,单位分配保留两位小数!B:I,8,0)</f>
        <v>2249.5500000000002</v>
      </c>
      <c r="M434">
        <f>_xlfn.IFNA(VLOOKUP(A:A,单位分配保留两位小数!B:J,9,0),0)</f>
        <v>0</v>
      </c>
      <c r="N434">
        <f>_xlfn.IFNA(VLOOKUP(A:A,单位分配保留两位小数!B:K,10,0),0)</f>
        <v>0</v>
      </c>
      <c r="O434">
        <f>ROUND(_xlfn.IFNA(VLOOKUP(A:A,单位分配保留两位小数!B:L,11,0),0),2)</f>
        <v>0</v>
      </c>
      <c r="Q434">
        <f t="shared" si="48"/>
        <v>2249.5500000000002</v>
      </c>
      <c r="R434">
        <f>_xlfn.IFNA(VLOOKUP(A434,'11月工资'!A:AU,47,0),0)+Q434</f>
        <v>63555.700000000004</v>
      </c>
      <c r="S434">
        <f>VLOOKUP(A:A,'11月工资'!A:AW,49,0)</f>
        <v>0</v>
      </c>
      <c r="T434">
        <f>VLOOKUP(A:A,'11月工资'!A:AZ,52,0)</f>
        <v>11000</v>
      </c>
      <c r="U434">
        <f>VLOOKUP(A:A,'11月工资'!A:BA,53,0)</f>
        <v>0</v>
      </c>
      <c r="V434">
        <f>VLOOKUP(A:A,'11月工资'!A:AX,50,0)</f>
        <v>0</v>
      </c>
      <c r="W434">
        <f>VLOOKUP(A:A,'11月工资'!A:AY,51,0)</f>
        <v>4400</v>
      </c>
      <c r="X434">
        <f>VLOOKUP(A:A,'11月工资'!A:AV,48,0)</f>
        <v>55000</v>
      </c>
      <c r="Y434">
        <f>VLOOKUP(A:A,'11月工资'!A:BB,54,0)</f>
        <v>8298.7000000000007</v>
      </c>
      <c r="Z434" s="12">
        <f>ROUND(5*MAX(0,(R434-S434-T434-U434-V434-W434-X434-Y434)*{0.6;2;4;5;6;7;9}%-{0;504;3384;6384;10584;17184;36384}),2)</f>
        <v>0</v>
      </c>
      <c r="AB434" s="78">
        <f>VLOOKUP(A:A,'11月工资'!A:BI,61,0)</f>
        <v>0</v>
      </c>
      <c r="AC434" s="6">
        <f t="shared" si="49"/>
        <v>0</v>
      </c>
      <c r="AD434">
        <f t="shared" si="50"/>
        <v>2249.5500000000002</v>
      </c>
      <c r="AE434">
        <f>VLOOKUP(A:A,'10月奖金'!A:AC,29,0)</f>
        <v>0</v>
      </c>
      <c r="AF434" s="6">
        <f t="shared" si="51"/>
        <v>0</v>
      </c>
      <c r="AG434">
        <f>VLOOKUP(A:A,'10月奖金'!A:AD,30,0)</f>
        <v>2251</v>
      </c>
      <c r="AH434" s="6">
        <f t="shared" si="52"/>
        <v>-1.4499999999998181</v>
      </c>
      <c r="AI434">
        <f>VLOOKUP(A:A,单位分配保留两位小数!B:N,13,0)</f>
        <v>2249.5500000000002</v>
      </c>
      <c r="AJ434">
        <f t="shared" si="53"/>
        <v>0</v>
      </c>
      <c r="AK434">
        <f>_xlfn.IFNA(VLOOKUP(A:A,'11月工资'!A:AQ,43,0),0)</f>
        <v>0</v>
      </c>
      <c r="AL434">
        <f t="shared" si="54"/>
        <v>0</v>
      </c>
      <c r="AM434" s="6">
        <f t="shared" si="55"/>
        <v>-15142.999999999996</v>
      </c>
    </row>
    <row r="435" spans="1:39" x14ac:dyDescent="0.2">
      <c r="A435" s="7">
        <v>9000660</v>
      </c>
      <c r="B435" t="str">
        <f>VLOOKUP(A435,标准表!C:D,2,0)</f>
        <v>张伯昭</v>
      </c>
      <c r="C435" t="str">
        <f>VLOOKUP(A:A,标准表!C:M,11,0)</f>
        <v>炼铁事业部</v>
      </c>
      <c r="D435" t="str">
        <f>VLOOKUP($A:$A,标准表!C:E,3,0)</f>
        <v>130203198701063019</v>
      </c>
      <c r="E435" t="str">
        <f>VLOOKUP(A:A,'11月工资'!A:D,4,0)</f>
        <v>6217000180024117875</v>
      </c>
      <c r="F435" t="str">
        <f>VLOOKUP(A:A,'11月工资'!A:F,6,0)</f>
        <v>专业技术人员</v>
      </c>
      <c r="G435">
        <f>VLOOKUP(A:A,标准表!C:H,6,0)</f>
        <v>0</v>
      </c>
      <c r="H435">
        <f>VLOOKUP(A:A,标准表!C:I,7,0)</f>
        <v>0</v>
      </c>
      <c r="I435">
        <f>VLOOKUP(A:A,标准表!C:J,8,0)</f>
        <v>0</v>
      </c>
      <c r="J435">
        <f>VLOOKUP($A:$A,标准表!C:G,5,0)</f>
        <v>2.15</v>
      </c>
      <c r="L435">
        <f>VLOOKUP(A:A,单位分配保留两位小数!B:I,8,0)</f>
        <v>3224.36</v>
      </c>
      <c r="M435">
        <f>_xlfn.IFNA(VLOOKUP(A:A,单位分配保留两位小数!B:J,9,0),0)</f>
        <v>0</v>
      </c>
      <c r="N435">
        <f>_xlfn.IFNA(VLOOKUP(A:A,单位分配保留两位小数!B:K,10,0),0)</f>
        <v>0</v>
      </c>
      <c r="O435">
        <f>ROUND(_xlfn.IFNA(VLOOKUP(A:A,单位分配保留两位小数!B:L,11,0),0),2)</f>
        <v>0</v>
      </c>
      <c r="Q435">
        <f t="shared" si="48"/>
        <v>3224.36</v>
      </c>
      <c r="R435">
        <f>_xlfn.IFNA(VLOOKUP(A435,'11月工资'!A:AU,47,0),0)+Q435</f>
        <v>68345.45</v>
      </c>
      <c r="S435">
        <f>VLOOKUP(A:A,'11月工资'!A:AW,49,0)</f>
        <v>0</v>
      </c>
      <c r="T435">
        <f>VLOOKUP(A:A,'11月工资'!A:AZ,52,0)</f>
        <v>11000</v>
      </c>
      <c r="U435">
        <f>VLOOKUP(A:A,'11月工资'!A:BA,53,0)</f>
        <v>0</v>
      </c>
      <c r="V435">
        <f>VLOOKUP(A:A,'11月工资'!A:AX,50,0)</f>
        <v>0</v>
      </c>
      <c r="W435">
        <f>VLOOKUP(A:A,'11月工资'!A:AY,51,0)</f>
        <v>0</v>
      </c>
      <c r="X435">
        <f>VLOOKUP(A:A,'11月工资'!A:AV,48,0)</f>
        <v>55000</v>
      </c>
      <c r="Y435">
        <f>VLOOKUP(A:A,'11月工资'!A:BB,54,0)</f>
        <v>10223.379999999999</v>
      </c>
      <c r="Z435" s="12">
        <f>ROUND(5*MAX(0,(R435-S435-T435-U435-V435-W435-X435-Y435)*{0.6;2;4;5;6;7;9}%-{0;504;3384;6384;10584;17184;36384}),2)</f>
        <v>0</v>
      </c>
      <c r="AB435" s="78">
        <f>VLOOKUP(A:A,'11月工资'!A:BI,61,0)</f>
        <v>0</v>
      </c>
      <c r="AC435" s="6">
        <f t="shared" si="49"/>
        <v>0</v>
      </c>
      <c r="AD435">
        <f t="shared" si="50"/>
        <v>3224.36</v>
      </c>
      <c r="AE435">
        <f>VLOOKUP(A:A,'10月奖金'!A:AC,29,0)</f>
        <v>0</v>
      </c>
      <c r="AF435" s="6">
        <f t="shared" si="51"/>
        <v>0</v>
      </c>
      <c r="AG435">
        <f>VLOOKUP(A:A,'10月奖金'!A:AD,30,0)</f>
        <v>3325</v>
      </c>
      <c r="AH435" s="6">
        <f t="shared" si="52"/>
        <v>-100.63999999999987</v>
      </c>
      <c r="AI435">
        <f>VLOOKUP(A:A,单位分配保留两位小数!B:N,13,0)</f>
        <v>3224.36</v>
      </c>
      <c r="AJ435">
        <f t="shared" si="53"/>
        <v>0</v>
      </c>
      <c r="AK435">
        <f>_xlfn.IFNA(VLOOKUP(A:A,'11月工资'!A:AQ,43,0),0)</f>
        <v>0</v>
      </c>
      <c r="AL435">
        <f t="shared" si="54"/>
        <v>0</v>
      </c>
      <c r="AM435" s="6">
        <f t="shared" si="55"/>
        <v>-7877.9300000000021</v>
      </c>
    </row>
    <row r="436" spans="1:39" x14ac:dyDescent="0.2">
      <c r="A436" s="7">
        <v>9000661</v>
      </c>
      <c r="B436" t="str">
        <f>VLOOKUP(A436,标准表!C:D,2,0)</f>
        <v>张建春</v>
      </c>
      <c r="C436" t="str">
        <f>VLOOKUP(A:A,标准表!C:M,11,0)</f>
        <v>炼铁事业部</v>
      </c>
      <c r="D436" t="str">
        <f>VLOOKUP($A:$A,标准表!C:E,3,0)</f>
        <v>130324198410210936</v>
      </c>
      <c r="E436" t="str">
        <f>VLOOKUP(A:A,'11月工资'!A:D,4,0)</f>
        <v>6217000180031771540</v>
      </c>
      <c r="F436" t="str">
        <f>VLOOKUP(A:A,'11月工资'!A:F,6,0)</f>
        <v>生产操作人员</v>
      </c>
      <c r="G436">
        <f>VLOOKUP(A:A,标准表!C:H,6,0)</f>
        <v>0</v>
      </c>
      <c r="H436">
        <f>VLOOKUP(A:A,标准表!C:I,7,0)</f>
        <v>0</v>
      </c>
      <c r="I436">
        <f>VLOOKUP(A:A,标准表!C:J,8,0)</f>
        <v>0</v>
      </c>
      <c r="J436">
        <f>VLOOKUP($A:$A,标准表!C:G,5,0)</f>
        <v>1.8</v>
      </c>
      <c r="L436">
        <f>VLOOKUP(A:A,单位分配保留两位小数!B:I,8,0)</f>
        <v>2699.46</v>
      </c>
      <c r="M436">
        <f>_xlfn.IFNA(VLOOKUP(A:A,单位分配保留两位小数!B:J,9,0),0)</f>
        <v>0</v>
      </c>
      <c r="N436">
        <f>_xlfn.IFNA(VLOOKUP(A:A,单位分配保留两位小数!B:K,10,0),0)</f>
        <v>150</v>
      </c>
      <c r="O436">
        <f>ROUND(_xlfn.IFNA(VLOOKUP(A:A,单位分配保留两位小数!B:L,11,0),0),2)</f>
        <v>0</v>
      </c>
      <c r="Q436">
        <f t="shared" si="48"/>
        <v>2849.46</v>
      </c>
      <c r="R436">
        <f>_xlfn.IFNA(VLOOKUP(A436,'11月工资'!A:AU,47,0),0)+Q436</f>
        <v>71915.930000000008</v>
      </c>
      <c r="S436">
        <f>VLOOKUP(A:A,'11月工资'!A:AW,49,0)</f>
        <v>11000</v>
      </c>
      <c r="T436">
        <f>VLOOKUP(A:A,'11月工资'!A:AZ,52,0)</f>
        <v>0</v>
      </c>
      <c r="U436">
        <f>VLOOKUP(A:A,'11月工资'!A:BA,53,0)</f>
        <v>0</v>
      </c>
      <c r="V436">
        <f>VLOOKUP(A:A,'11月工资'!A:AX,50,0)</f>
        <v>0</v>
      </c>
      <c r="W436">
        <f>VLOOKUP(A:A,'11月工资'!A:AY,51,0)</f>
        <v>0</v>
      </c>
      <c r="X436">
        <f>VLOOKUP(A:A,'11月工资'!A:AV,48,0)</f>
        <v>55000</v>
      </c>
      <c r="Y436">
        <f>VLOOKUP(A:A,'11月工资'!A:BB,54,0)</f>
        <v>13171.22</v>
      </c>
      <c r="Z436" s="12">
        <f>ROUND(5*MAX(0,(R436-S436-T436-U436-V436-W436-X436-Y436)*{0.6;2;4;5;6;7;9}%-{0;504;3384;6384;10584;17184;36384}),2)</f>
        <v>0</v>
      </c>
      <c r="AB436" s="78">
        <f>VLOOKUP(A:A,'11月工资'!A:BI,61,0)</f>
        <v>0</v>
      </c>
      <c r="AC436" s="6">
        <f t="shared" si="49"/>
        <v>0</v>
      </c>
      <c r="AD436">
        <f t="shared" si="50"/>
        <v>2849.46</v>
      </c>
      <c r="AE436">
        <f>VLOOKUP(A:A,'10月奖金'!A:AC,29,0)</f>
        <v>0</v>
      </c>
      <c r="AF436" s="6">
        <f t="shared" si="51"/>
        <v>0</v>
      </c>
      <c r="AG436">
        <f>VLOOKUP(A:A,'10月奖金'!A:AD,30,0)</f>
        <v>2776</v>
      </c>
      <c r="AH436" s="6">
        <f t="shared" si="52"/>
        <v>73.460000000000036</v>
      </c>
      <c r="AI436">
        <f>VLOOKUP(A:A,单位分配保留两位小数!B:N,13,0)</f>
        <v>2849.46</v>
      </c>
      <c r="AJ436">
        <f t="shared" si="53"/>
        <v>0</v>
      </c>
      <c r="AK436">
        <f>_xlfn.IFNA(VLOOKUP(A:A,'11月工资'!A:AQ,43,0),0)</f>
        <v>0</v>
      </c>
      <c r="AL436">
        <f t="shared" si="54"/>
        <v>0</v>
      </c>
      <c r="AM436" s="6">
        <f t="shared" si="55"/>
        <v>-7255.2899999999918</v>
      </c>
    </row>
    <row r="437" spans="1:39" x14ac:dyDescent="0.2">
      <c r="A437" s="7">
        <v>9000662</v>
      </c>
      <c r="B437" t="str">
        <f>VLOOKUP(A437,标准表!C:D,2,0)</f>
        <v>狄胜锟</v>
      </c>
      <c r="C437" t="str">
        <f>VLOOKUP(A:A,标准表!C:M,11,0)</f>
        <v>炼铁事业部</v>
      </c>
      <c r="D437" t="str">
        <f>VLOOKUP($A:$A,标准表!C:E,3,0)</f>
        <v>13020419880620155X</v>
      </c>
      <c r="E437" t="str">
        <f>VLOOKUP(A:A,'11月工资'!A:D,4,0)</f>
        <v>6217000180031771524</v>
      </c>
      <c r="F437" t="str">
        <f>VLOOKUP(A:A,'11月工资'!A:F,6,0)</f>
        <v>生产操作人员</v>
      </c>
      <c r="G437">
        <f>VLOOKUP(A:A,标准表!C:H,6,0)</f>
        <v>0</v>
      </c>
      <c r="H437">
        <f>VLOOKUP(A:A,标准表!C:I,7,0)</f>
        <v>0</v>
      </c>
      <c r="I437">
        <f>VLOOKUP(A:A,标准表!C:J,8,0)</f>
        <v>0</v>
      </c>
      <c r="J437">
        <f>VLOOKUP($A:$A,标准表!C:G,5,0)</f>
        <v>1.5</v>
      </c>
      <c r="L437">
        <f>VLOOKUP(A:A,单位分配保留两位小数!B:I,8,0)</f>
        <v>2249.5500000000002</v>
      </c>
      <c r="M437">
        <f>_xlfn.IFNA(VLOOKUP(A:A,单位分配保留两位小数!B:J,9,0),0)</f>
        <v>0</v>
      </c>
      <c r="N437">
        <f>_xlfn.IFNA(VLOOKUP(A:A,单位分配保留两位小数!B:K,10,0),0)</f>
        <v>0</v>
      </c>
      <c r="O437">
        <f>ROUND(_xlfn.IFNA(VLOOKUP(A:A,单位分配保留两位小数!B:L,11,0),0),2)</f>
        <v>0</v>
      </c>
      <c r="Q437">
        <f t="shared" si="48"/>
        <v>2249.5500000000002</v>
      </c>
      <c r="R437">
        <f>_xlfn.IFNA(VLOOKUP(A437,'11月工资'!A:AU,47,0),0)+Q437</f>
        <v>64577.22</v>
      </c>
      <c r="S437">
        <f>VLOOKUP(A:A,'11月工资'!A:AW,49,0)</f>
        <v>0</v>
      </c>
      <c r="T437">
        <f>VLOOKUP(A:A,'11月工资'!A:AZ,52,0)</f>
        <v>0</v>
      </c>
      <c r="U437">
        <f>VLOOKUP(A:A,'11月工资'!A:BA,53,0)</f>
        <v>0</v>
      </c>
      <c r="V437">
        <f>VLOOKUP(A:A,'11月工资'!A:AX,50,0)</f>
        <v>0</v>
      </c>
      <c r="W437">
        <f>VLOOKUP(A:A,'11月工资'!A:AY,51,0)</f>
        <v>0</v>
      </c>
      <c r="X437">
        <f>VLOOKUP(A:A,'11月工资'!A:AV,48,0)</f>
        <v>55000</v>
      </c>
      <c r="Y437">
        <f>VLOOKUP(A:A,'11月工资'!A:BB,54,0)</f>
        <v>9125.59</v>
      </c>
      <c r="Z437" s="12">
        <f>ROUND(5*MAX(0,(R437-S437-T437-U437-V437-W437-X437-Y437)*{0.6;2;4;5;6;7;9}%-{0;504;3384;6384;10584;17184;36384}),2)</f>
        <v>13.55</v>
      </c>
      <c r="AB437" s="78">
        <f>VLOOKUP(A:A,'11月工资'!A:BI,61,0)</f>
        <v>23.98</v>
      </c>
      <c r="AC437" s="6">
        <f t="shared" si="49"/>
        <v>0</v>
      </c>
      <c r="AD437">
        <f t="shared" si="50"/>
        <v>2249.5500000000002</v>
      </c>
      <c r="AE437">
        <f>VLOOKUP(A:A,'10月奖金'!A:AC,29,0)</f>
        <v>0</v>
      </c>
      <c r="AF437" s="6">
        <f t="shared" si="51"/>
        <v>0</v>
      </c>
      <c r="AG437">
        <f>VLOOKUP(A:A,'10月奖金'!A:AD,30,0)</f>
        <v>2361</v>
      </c>
      <c r="AH437" s="6">
        <f t="shared" si="52"/>
        <v>-111.44999999999982</v>
      </c>
      <c r="AI437">
        <f>VLOOKUP(A:A,单位分配保留两位小数!B:N,13,0)</f>
        <v>2249.5500000000002</v>
      </c>
      <c r="AJ437">
        <f t="shared" si="53"/>
        <v>0</v>
      </c>
      <c r="AK437">
        <f>_xlfn.IFNA(VLOOKUP(A:A,'11月工资'!A:AQ,43,0),0)</f>
        <v>0</v>
      </c>
      <c r="AL437">
        <f t="shared" si="54"/>
        <v>0</v>
      </c>
      <c r="AM437" s="6">
        <f t="shared" si="55"/>
        <v>451.63000000000102</v>
      </c>
    </row>
    <row r="438" spans="1:39" x14ac:dyDescent="0.2">
      <c r="A438" s="7">
        <v>9000663</v>
      </c>
      <c r="B438" t="str">
        <f>VLOOKUP(A438,标准表!C:D,2,0)</f>
        <v>赵亚中</v>
      </c>
      <c r="C438" t="str">
        <f>VLOOKUP(A:A,标准表!C:M,11,0)</f>
        <v>炼铁事业部</v>
      </c>
      <c r="D438" t="str">
        <f>VLOOKUP($A:$A,标准表!C:E,3,0)</f>
        <v>130205199006180018</v>
      </c>
      <c r="E438" t="str">
        <f>VLOOKUP(A:A,'11月工资'!A:D,4,0)</f>
        <v>6217000180024117206</v>
      </c>
      <c r="F438" t="str">
        <f>VLOOKUP(A:A,'11月工资'!A:F,6,0)</f>
        <v>生产操作人员</v>
      </c>
      <c r="G438">
        <f>VLOOKUP(A:A,标准表!C:H,6,0)</f>
        <v>0</v>
      </c>
      <c r="H438">
        <f>VLOOKUP(A:A,标准表!C:I,7,0)</f>
        <v>0</v>
      </c>
      <c r="I438">
        <f>VLOOKUP(A:A,标准表!C:J,8,0)</f>
        <v>0</v>
      </c>
      <c r="J438">
        <f>VLOOKUP($A:$A,标准表!C:G,5,0)</f>
        <v>1.5</v>
      </c>
      <c r="L438">
        <f>VLOOKUP(A:A,单位分配保留两位小数!B:I,8,0)</f>
        <v>2249.5500000000002</v>
      </c>
      <c r="M438">
        <f>_xlfn.IFNA(VLOOKUP(A:A,单位分配保留两位小数!B:J,9,0),0)</f>
        <v>0</v>
      </c>
      <c r="N438">
        <f>_xlfn.IFNA(VLOOKUP(A:A,单位分配保留两位小数!B:K,10,0),0)</f>
        <v>0</v>
      </c>
      <c r="O438">
        <f>ROUND(_xlfn.IFNA(VLOOKUP(A:A,单位分配保留两位小数!B:L,11,0),0),2)</f>
        <v>0</v>
      </c>
      <c r="Q438">
        <f t="shared" si="48"/>
        <v>2249.5500000000002</v>
      </c>
      <c r="R438">
        <f>_xlfn.IFNA(VLOOKUP(A438,'11月工资'!A:AU,47,0),0)+Q438</f>
        <v>61762.54</v>
      </c>
      <c r="S438">
        <f>VLOOKUP(A:A,'11月工资'!A:AW,49,0)</f>
        <v>0</v>
      </c>
      <c r="T438">
        <f>VLOOKUP(A:A,'11月工资'!A:AZ,52,0)</f>
        <v>0</v>
      </c>
      <c r="U438">
        <f>VLOOKUP(A:A,'11月工资'!A:BA,53,0)</f>
        <v>0</v>
      </c>
      <c r="V438">
        <f>VLOOKUP(A:A,'11月工资'!A:AX,50,0)</f>
        <v>0</v>
      </c>
      <c r="W438">
        <f>VLOOKUP(A:A,'11月工资'!A:AY,51,0)</f>
        <v>0</v>
      </c>
      <c r="X438">
        <f>VLOOKUP(A:A,'11月工资'!A:AV,48,0)</f>
        <v>55000</v>
      </c>
      <c r="Y438">
        <f>VLOOKUP(A:A,'11月工资'!A:BB,54,0)</f>
        <v>8430.92</v>
      </c>
      <c r="Z438" s="12">
        <f>ROUND(5*MAX(0,(R438-S438-T438-U438-V438-W438-X438-Y438)*{0.6;2;4;5;6;7;9}%-{0;504;3384;6384;10584;17184;36384}),2)</f>
        <v>0</v>
      </c>
      <c r="AB438" s="78">
        <f>VLOOKUP(A:A,'11月工资'!A:BI,61,0)</f>
        <v>14.43</v>
      </c>
      <c r="AC438" s="6">
        <f t="shared" si="49"/>
        <v>0</v>
      </c>
      <c r="AD438">
        <f t="shared" si="50"/>
        <v>2249.5500000000002</v>
      </c>
      <c r="AE438">
        <f>VLOOKUP(A:A,'10月奖金'!A:AC,29,0)</f>
        <v>0</v>
      </c>
      <c r="AF438" s="6">
        <f t="shared" si="51"/>
        <v>0</v>
      </c>
      <c r="AG438">
        <f>VLOOKUP(A:A,'10月奖金'!A:AD,30,0)</f>
        <v>2231</v>
      </c>
      <c r="AH438" s="6">
        <f t="shared" si="52"/>
        <v>18.550000000000182</v>
      </c>
      <c r="AI438">
        <f>VLOOKUP(A:A,单位分配保留两位小数!B:N,13,0)</f>
        <v>2249.5500000000002</v>
      </c>
      <c r="AJ438">
        <f t="shared" si="53"/>
        <v>0</v>
      </c>
      <c r="AK438">
        <f>_xlfn.IFNA(VLOOKUP(A:A,'11月工资'!A:AQ,43,0),0)</f>
        <v>0</v>
      </c>
      <c r="AL438">
        <f t="shared" si="54"/>
        <v>0</v>
      </c>
      <c r="AM438" s="6">
        <f t="shared" si="55"/>
        <v>-1668.3799999999992</v>
      </c>
    </row>
    <row r="439" spans="1:39" x14ac:dyDescent="0.2">
      <c r="A439" s="7">
        <v>9000664</v>
      </c>
      <c r="B439" t="str">
        <f>VLOOKUP(A439,标准表!C:D,2,0)</f>
        <v>王凯书</v>
      </c>
      <c r="C439" t="str">
        <f>VLOOKUP(A:A,标准表!C:M,11,0)</f>
        <v>冷轧事业部</v>
      </c>
      <c r="D439" t="str">
        <f>VLOOKUP($A:$A,标准表!C:E,3,0)</f>
        <v>130204198908213017</v>
      </c>
      <c r="E439" t="str">
        <f>VLOOKUP(A:A,'11月工资'!A:D,4,0)</f>
        <v>6217000180024748851</v>
      </c>
      <c r="F439" t="str">
        <f>VLOOKUP(A:A,'11月工资'!A:F,6,0)</f>
        <v>专业技术人员</v>
      </c>
      <c r="G439">
        <f>VLOOKUP(A:A,标准表!C:H,6,0)</f>
        <v>0</v>
      </c>
      <c r="H439">
        <f>VLOOKUP(A:A,标准表!C:I,7,0)</f>
        <v>0</v>
      </c>
      <c r="I439">
        <f>VLOOKUP(A:A,标准表!C:J,8,0)</f>
        <v>0</v>
      </c>
      <c r="J439">
        <f>VLOOKUP($A:$A,标准表!C:G,5,0)</f>
        <v>2.15</v>
      </c>
      <c r="L439">
        <f>VLOOKUP(A:A,单位分配保留两位小数!B:I,8,0)</f>
        <v>3647.74</v>
      </c>
      <c r="M439">
        <f>_xlfn.IFNA(VLOOKUP(A:A,单位分配保留两位小数!B:J,9,0),0)</f>
        <v>0</v>
      </c>
      <c r="N439">
        <f>_xlfn.IFNA(VLOOKUP(A:A,单位分配保留两位小数!B:K,10,0),0)</f>
        <v>0</v>
      </c>
      <c r="O439">
        <f>ROUND(_xlfn.IFNA(VLOOKUP(A:A,单位分配保留两位小数!B:L,11,0),0),2)</f>
        <v>0</v>
      </c>
      <c r="Q439">
        <f t="shared" si="48"/>
        <v>3647.74</v>
      </c>
      <c r="R439">
        <f>_xlfn.IFNA(VLOOKUP(A439,'11月工资'!A:AU,47,0),0)+Q439</f>
        <v>71529.878000000012</v>
      </c>
      <c r="S439">
        <f>VLOOKUP(A:A,'11月工资'!A:AW,49,0)</f>
        <v>0</v>
      </c>
      <c r="T439">
        <f>VLOOKUP(A:A,'11月工资'!A:AZ,52,0)</f>
        <v>0</v>
      </c>
      <c r="U439">
        <f>VLOOKUP(A:A,'11月工资'!A:BA,53,0)</f>
        <v>0</v>
      </c>
      <c r="V439">
        <f>VLOOKUP(A:A,'11月工资'!A:AX,50,0)</f>
        <v>0</v>
      </c>
      <c r="W439">
        <f>VLOOKUP(A:A,'11月工资'!A:AY,51,0)</f>
        <v>0</v>
      </c>
      <c r="X439">
        <f>VLOOKUP(A:A,'11月工资'!A:AV,48,0)</f>
        <v>55000</v>
      </c>
      <c r="Y439">
        <f>VLOOKUP(A:A,'11月工资'!A:BB,54,0)</f>
        <v>12147.02</v>
      </c>
      <c r="Z439" s="12">
        <f>ROUND(5*MAX(0,(R439-S439-T439-U439-V439-W439-X439-Y439)*{0.6;2;4;5;6;7;9}%-{0;504;3384;6384;10584;17184;36384}),2)</f>
        <v>131.49</v>
      </c>
      <c r="AB439" s="78">
        <f>VLOOKUP(A:A,'11月工资'!A:BI,61,0)</f>
        <v>190.55</v>
      </c>
      <c r="AC439" s="6">
        <f t="shared" si="49"/>
        <v>0</v>
      </c>
      <c r="AD439">
        <f t="shared" si="50"/>
        <v>3647.74</v>
      </c>
      <c r="AE439">
        <f>VLOOKUP(A:A,'10月奖金'!A:AC,29,0)</f>
        <v>0</v>
      </c>
      <c r="AF439" s="6">
        <f t="shared" si="51"/>
        <v>0</v>
      </c>
      <c r="AG439">
        <f>VLOOKUP(A:A,'10月奖金'!A:AD,30,0)</f>
        <v>1566.4299999999989</v>
      </c>
      <c r="AH439" s="6">
        <f t="shared" si="52"/>
        <v>2081.3100000000009</v>
      </c>
      <c r="AI439">
        <f>VLOOKUP(A:A,单位分配保留两位小数!B:N,13,0)</f>
        <v>3647.74</v>
      </c>
      <c r="AJ439">
        <f t="shared" si="53"/>
        <v>0</v>
      </c>
      <c r="AK439">
        <f>_xlfn.IFNA(VLOOKUP(A:A,'11月工资'!A:AQ,43,0),0)</f>
        <v>0</v>
      </c>
      <c r="AL439">
        <f t="shared" si="54"/>
        <v>0</v>
      </c>
      <c r="AM439" s="6">
        <f t="shared" si="55"/>
        <v>4382.8580000000111</v>
      </c>
    </row>
    <row r="440" spans="1:39" x14ac:dyDescent="0.2">
      <c r="A440" s="7">
        <v>9000665</v>
      </c>
      <c r="B440" t="str">
        <f>VLOOKUP(A440,标准表!C:D,2,0)</f>
        <v>杨长科</v>
      </c>
      <c r="C440" t="str">
        <f>VLOOKUP(A:A,标准表!C:M,11,0)</f>
        <v>冷轧事业部</v>
      </c>
      <c r="D440" t="str">
        <f>VLOOKUP($A:$A,标准表!C:E,3,0)</f>
        <v>63212619930125061X</v>
      </c>
      <c r="E440" t="str">
        <f>VLOOKUP(A:A,'11月工资'!A:D,4,0)</f>
        <v>6217000180031771482</v>
      </c>
      <c r="F440" t="str">
        <f>VLOOKUP(A:A,'11月工资'!A:F,6,0)</f>
        <v>专业技术人员</v>
      </c>
      <c r="G440">
        <f>VLOOKUP(A:A,标准表!C:H,6,0)</f>
        <v>0</v>
      </c>
      <c r="H440">
        <f>VLOOKUP(A:A,标准表!C:I,7,0)</f>
        <v>0</v>
      </c>
      <c r="I440">
        <f>VLOOKUP(A:A,标准表!C:J,8,0)</f>
        <v>0</v>
      </c>
      <c r="J440">
        <f>VLOOKUP($A:$A,标准表!C:G,5,0)</f>
        <v>1.65</v>
      </c>
      <c r="L440">
        <f>VLOOKUP(A:A,单位分配保留两位小数!B:I,8,0)</f>
        <v>2799.43</v>
      </c>
      <c r="M440">
        <f>_xlfn.IFNA(VLOOKUP(A:A,单位分配保留两位小数!B:J,9,0),0)</f>
        <v>0</v>
      </c>
      <c r="N440">
        <f>_xlfn.IFNA(VLOOKUP(A:A,单位分配保留两位小数!B:K,10,0),0)</f>
        <v>0</v>
      </c>
      <c r="O440">
        <f>ROUND(_xlfn.IFNA(VLOOKUP(A:A,单位分配保留两位小数!B:L,11,0),0),2)</f>
        <v>0</v>
      </c>
      <c r="Q440">
        <f t="shared" si="48"/>
        <v>2799.43</v>
      </c>
      <c r="R440">
        <f>_xlfn.IFNA(VLOOKUP(A440,'11月工资'!A:AU,47,0),0)+Q440</f>
        <v>60142.81</v>
      </c>
      <c r="S440">
        <f>VLOOKUP(A:A,'11月工资'!A:AW,49,0)</f>
        <v>0</v>
      </c>
      <c r="T440">
        <f>VLOOKUP(A:A,'11月工资'!A:AZ,52,0)</f>
        <v>0</v>
      </c>
      <c r="U440">
        <f>VLOOKUP(A:A,'11月工资'!A:BA,53,0)</f>
        <v>0</v>
      </c>
      <c r="V440">
        <f>VLOOKUP(A:A,'11月工资'!A:AX,50,0)</f>
        <v>0</v>
      </c>
      <c r="W440">
        <f>VLOOKUP(A:A,'11月工资'!A:AY,51,0)</f>
        <v>0</v>
      </c>
      <c r="X440">
        <f>VLOOKUP(A:A,'11月工资'!A:AV,48,0)</f>
        <v>55000</v>
      </c>
      <c r="Y440">
        <f>VLOOKUP(A:A,'11月工资'!A:BB,54,0)</f>
        <v>10106.99</v>
      </c>
      <c r="Z440" s="12">
        <f>ROUND(5*MAX(0,(R440-S440-T440-U440-V440-W440-X440-Y440)*{0.6;2;4;5;6;7;9}%-{0;504;3384;6384;10584;17184;36384}),2)</f>
        <v>0</v>
      </c>
      <c r="AB440" s="78">
        <f>VLOOKUP(A:A,'11月工资'!A:BI,61,0)</f>
        <v>0</v>
      </c>
      <c r="AC440" s="6">
        <f t="shared" si="49"/>
        <v>0</v>
      </c>
      <c r="AD440">
        <f t="shared" si="50"/>
        <v>2799.43</v>
      </c>
      <c r="AE440">
        <f>VLOOKUP(A:A,'10月奖金'!A:AC,29,0)</f>
        <v>0</v>
      </c>
      <c r="AF440" s="6">
        <f t="shared" si="51"/>
        <v>0</v>
      </c>
      <c r="AG440">
        <f>VLOOKUP(A:A,'10月奖金'!A:AD,30,0)</f>
        <v>2804.9999999999991</v>
      </c>
      <c r="AH440" s="6">
        <f t="shared" si="52"/>
        <v>-5.5699999999992542</v>
      </c>
      <c r="AI440">
        <f>VLOOKUP(A:A,单位分配保留两位小数!B:N,13,0)</f>
        <v>2799.43</v>
      </c>
      <c r="AJ440">
        <f t="shared" si="53"/>
        <v>0</v>
      </c>
      <c r="AK440">
        <f>_xlfn.IFNA(VLOOKUP(A:A,'11月工资'!A:AQ,43,0),0)</f>
        <v>0</v>
      </c>
      <c r="AL440">
        <f t="shared" si="54"/>
        <v>0</v>
      </c>
      <c r="AM440" s="6">
        <f t="shared" si="55"/>
        <v>-4964.1800000000021</v>
      </c>
    </row>
    <row r="441" spans="1:39" x14ac:dyDescent="0.2">
      <c r="A441" s="7">
        <v>9000666</v>
      </c>
      <c r="B441" t="str">
        <f>VLOOKUP(A441,标准表!C:D,2,0)</f>
        <v>姚英杰</v>
      </c>
      <c r="C441" t="str">
        <f>VLOOKUP(A:A,标准表!C:M,11,0)</f>
        <v>冷轧事业部</v>
      </c>
      <c r="D441" t="str">
        <f>VLOOKUP($A:$A,标准表!C:E,3,0)</f>
        <v>130221199310301216</v>
      </c>
      <c r="E441" t="str">
        <f>VLOOKUP(A:A,'11月工资'!A:D,4,0)</f>
        <v>6217000180031771532</v>
      </c>
      <c r="F441" t="str">
        <f>VLOOKUP(A:A,'11月工资'!A:F,6,0)</f>
        <v>专业技术人员</v>
      </c>
      <c r="G441">
        <f>VLOOKUP(A:A,标准表!C:H,6,0)</f>
        <v>0</v>
      </c>
      <c r="H441">
        <f>VLOOKUP(A:A,标准表!C:I,7,0)</f>
        <v>0</v>
      </c>
      <c r="I441">
        <f>VLOOKUP(A:A,标准表!C:J,8,0)</f>
        <v>0</v>
      </c>
      <c r="J441">
        <f>VLOOKUP($A:$A,标准表!C:G,5,0)</f>
        <v>1.65</v>
      </c>
      <c r="L441">
        <f>VLOOKUP(A:A,单位分配保留两位小数!B:I,8,0)</f>
        <v>2799.43</v>
      </c>
      <c r="M441">
        <f>_xlfn.IFNA(VLOOKUP(A:A,单位分配保留两位小数!B:J,9,0),0)</f>
        <v>0</v>
      </c>
      <c r="N441">
        <f>_xlfn.IFNA(VLOOKUP(A:A,单位分配保留两位小数!B:K,10,0),0)</f>
        <v>0</v>
      </c>
      <c r="O441">
        <f>ROUND(_xlfn.IFNA(VLOOKUP(A:A,单位分配保留两位小数!B:L,11,0),0),2)</f>
        <v>0</v>
      </c>
      <c r="Q441">
        <f t="shared" si="48"/>
        <v>2799.43</v>
      </c>
      <c r="R441">
        <f>_xlfn.IFNA(VLOOKUP(A441,'11月工资'!A:AU,47,0),0)+Q441</f>
        <v>61054.12</v>
      </c>
      <c r="S441">
        <f>VLOOKUP(A:A,'11月工资'!A:AW,49,0)</f>
        <v>0</v>
      </c>
      <c r="T441">
        <f>VLOOKUP(A:A,'11月工资'!A:AZ,52,0)</f>
        <v>0</v>
      </c>
      <c r="U441">
        <f>VLOOKUP(A:A,'11月工资'!A:BA,53,0)</f>
        <v>0</v>
      </c>
      <c r="V441">
        <f>VLOOKUP(A:A,'11月工资'!A:AX,50,0)</f>
        <v>0</v>
      </c>
      <c r="W441">
        <f>VLOOKUP(A:A,'11月工资'!A:AY,51,0)</f>
        <v>0</v>
      </c>
      <c r="X441">
        <f>VLOOKUP(A:A,'11月工资'!A:AV,48,0)</f>
        <v>55000</v>
      </c>
      <c r="Y441">
        <f>VLOOKUP(A:A,'11月工资'!A:BB,54,0)</f>
        <v>11145.93</v>
      </c>
      <c r="Z441" s="12">
        <f>ROUND(5*MAX(0,(R441-S441-T441-U441-V441-W441-X441-Y441)*{0.6;2;4;5;6;7;9}%-{0;504;3384;6384;10584;17184;36384}),2)</f>
        <v>0</v>
      </c>
      <c r="AB441" s="78">
        <f>VLOOKUP(A:A,'11月工资'!A:BI,61,0)</f>
        <v>0</v>
      </c>
      <c r="AC441" s="6">
        <f t="shared" si="49"/>
        <v>0</v>
      </c>
      <c r="AD441">
        <f t="shared" si="50"/>
        <v>2799.43</v>
      </c>
      <c r="AE441">
        <f>VLOOKUP(A:A,'10月奖金'!A:AC,29,0)</f>
        <v>0</v>
      </c>
      <c r="AF441" s="6">
        <f t="shared" si="51"/>
        <v>0</v>
      </c>
      <c r="AG441">
        <f>VLOOKUP(A:A,'10月奖金'!A:AD,30,0)</f>
        <v>2804.9999999999991</v>
      </c>
      <c r="AH441" s="6">
        <f t="shared" si="52"/>
        <v>-5.5699999999992542</v>
      </c>
      <c r="AI441">
        <f>VLOOKUP(A:A,单位分配保留两位小数!B:N,13,0)</f>
        <v>2799.43</v>
      </c>
      <c r="AJ441">
        <f t="shared" si="53"/>
        <v>0</v>
      </c>
      <c r="AK441">
        <f>_xlfn.IFNA(VLOOKUP(A:A,'11月工资'!A:AQ,43,0),0)</f>
        <v>0</v>
      </c>
      <c r="AL441">
        <f t="shared" si="54"/>
        <v>0</v>
      </c>
      <c r="AM441" s="6">
        <f t="shared" si="55"/>
        <v>-5091.8099999999977</v>
      </c>
    </row>
    <row r="442" spans="1:39" x14ac:dyDescent="0.2">
      <c r="A442" s="7">
        <v>9000667</v>
      </c>
      <c r="B442" t="str">
        <f>VLOOKUP(A442,标准表!C:D,2,0)</f>
        <v>潘永刚</v>
      </c>
      <c r="C442" t="str">
        <f>VLOOKUP(A:A,标准表!C:M,11,0)</f>
        <v>冷轧事业部</v>
      </c>
      <c r="D442" t="str">
        <f>VLOOKUP($A:$A,标准表!C:E,3,0)</f>
        <v>130534198701026972</v>
      </c>
      <c r="E442" t="s">
        <v>1369</v>
      </c>
      <c r="F442" t="s">
        <v>9461</v>
      </c>
      <c r="G442">
        <f>VLOOKUP(A:A,标准表!C:H,6,0)</f>
        <v>0</v>
      </c>
      <c r="H442">
        <f>VLOOKUP(A:A,标准表!C:I,7,0)</f>
        <v>0</v>
      </c>
      <c r="I442">
        <f>VLOOKUP(A:A,标准表!C:J,8,0)</f>
        <v>0</v>
      </c>
      <c r="J442">
        <f>VLOOKUP($A:$A,标准表!C:G,5,0)</f>
        <v>2.15</v>
      </c>
      <c r="L442">
        <f>VLOOKUP(A:A,单位分配保留两位小数!B:I,8,0)</f>
        <v>3647.74</v>
      </c>
      <c r="M442">
        <f>_xlfn.IFNA(VLOOKUP(A:A,单位分配保留两位小数!B:J,9,0),0)</f>
        <v>0</v>
      </c>
      <c r="N442">
        <f>_xlfn.IFNA(VLOOKUP(A:A,单位分配保留两位小数!B:K,10,0),0)</f>
        <v>0</v>
      </c>
      <c r="O442">
        <f>ROUND(_xlfn.IFNA(VLOOKUP(A:A,单位分配保留两位小数!B:L,11,0),0),2)</f>
        <v>3647.74</v>
      </c>
      <c r="Q442">
        <f t="shared" si="48"/>
        <v>0</v>
      </c>
      <c r="R442">
        <f>_xlfn.IFNA(VLOOKUP(A442,'11月工资'!A:AU,47,0),0)+Q442</f>
        <v>60710.19</v>
      </c>
      <c r="S442">
        <f>VLOOKUP(A:A,'11月工资'!A:AW,49,0)</f>
        <v>0</v>
      </c>
      <c r="T442">
        <f>VLOOKUP(A:A,'11月工资'!A:AZ,52,0)</f>
        <v>0</v>
      </c>
      <c r="U442">
        <f>VLOOKUP(A:A,'11月工资'!A:BA,53,0)</f>
        <v>0</v>
      </c>
      <c r="V442">
        <f>VLOOKUP(A:A,'11月工资'!A:AX,50,0)</f>
        <v>0</v>
      </c>
      <c r="W442">
        <f>VLOOKUP(A:A,'11月工资'!A:AY,51,0)</f>
        <v>0</v>
      </c>
      <c r="X442">
        <f>VLOOKUP(A:A,'11月工资'!A:AV,48,0)</f>
        <v>55000</v>
      </c>
      <c r="Y442">
        <f>VLOOKUP(A:A,'11月工资'!A:BB,54,0)</f>
        <v>10220.129999999999</v>
      </c>
      <c r="Z442" s="12">
        <f>ROUND(5*MAX(0,(R442-S442-T442-U442-V442-W442-X442-Y442)*{0.6;2;4;5;6;7;9}%-{0;504;3384;6384;10584;17184;36384}),2)</f>
        <v>0</v>
      </c>
      <c r="AB442" s="78">
        <f>VLOOKUP(A:A,'11月工资'!A:BI,61,0)</f>
        <v>0</v>
      </c>
      <c r="AC442" s="6">
        <f t="shared" si="49"/>
        <v>0</v>
      </c>
      <c r="AD442">
        <f t="shared" si="50"/>
        <v>0</v>
      </c>
      <c r="AE442">
        <f>VLOOKUP(A:A,'10月奖金'!A:AC,29,0)</f>
        <v>0</v>
      </c>
      <c r="AF442" s="6">
        <f t="shared" si="51"/>
        <v>0</v>
      </c>
      <c r="AG442">
        <f>VLOOKUP(A:A,'10月奖金'!A:AD,30,0)</f>
        <v>0</v>
      </c>
      <c r="AH442" s="6">
        <f t="shared" si="52"/>
        <v>0</v>
      </c>
      <c r="AI442">
        <f>VLOOKUP(A:A,单位分配保留两位小数!B:N,13,0)</f>
        <v>0</v>
      </c>
      <c r="AJ442">
        <f t="shared" si="53"/>
        <v>0</v>
      </c>
      <c r="AK442">
        <f>_xlfn.IFNA(VLOOKUP(A:A,'11月工资'!A:AQ,43,0),0)</f>
        <v>0</v>
      </c>
      <c r="AL442">
        <f t="shared" si="54"/>
        <v>0</v>
      </c>
      <c r="AM442" s="6">
        <f t="shared" si="55"/>
        <v>-4509.9399999999969</v>
      </c>
    </row>
    <row r="443" spans="1:39" x14ac:dyDescent="0.2">
      <c r="A443" s="7">
        <v>9000668</v>
      </c>
      <c r="B443" t="str">
        <f>VLOOKUP(A443,标准表!C:D,2,0)</f>
        <v>李艳龙</v>
      </c>
      <c r="C443" t="str">
        <f>VLOOKUP(A:A,标准表!C:M,11,0)</f>
        <v>特钢事业部</v>
      </c>
      <c r="D443" t="str">
        <f>VLOOKUP($A:$A,标准表!C:E,3,0)</f>
        <v>13028319850715041X</v>
      </c>
      <c r="E443" t="str">
        <f>VLOOKUP(A:A,'11月工资'!A:D,4,0)</f>
        <v>6217000180022986420</v>
      </c>
      <c r="F443" t="str">
        <f>VLOOKUP(A:A,'11月工资'!A:F,6,0)</f>
        <v>专业技术人员</v>
      </c>
      <c r="G443">
        <f>VLOOKUP(A:A,标准表!C:H,6,0)</f>
        <v>0</v>
      </c>
      <c r="H443">
        <f>VLOOKUP(A:A,标准表!C:I,7,0)</f>
        <v>0</v>
      </c>
      <c r="I443">
        <f>VLOOKUP(A:A,标准表!C:J,8,0)</f>
        <v>0</v>
      </c>
      <c r="J443">
        <f>VLOOKUP($A:$A,标准表!C:G,5,0)</f>
        <v>3.05</v>
      </c>
      <c r="L443">
        <f>VLOOKUP(A:A,单位分配保留两位小数!B:I,8,0)</f>
        <v>5020.2999999999993</v>
      </c>
      <c r="M443">
        <f>_xlfn.IFNA(VLOOKUP(A:A,单位分配保留两位小数!B:J,9,0),0)</f>
        <v>0</v>
      </c>
      <c r="N443">
        <f>_xlfn.IFNA(VLOOKUP(A:A,单位分配保留两位小数!B:K,10,0),0)</f>
        <v>0</v>
      </c>
      <c r="O443">
        <f>ROUND(_xlfn.IFNA(VLOOKUP(A:A,单位分配保留两位小数!B:L,11,0),0),2)</f>
        <v>0</v>
      </c>
      <c r="Q443">
        <f t="shared" si="48"/>
        <v>5020.2999999999993</v>
      </c>
      <c r="R443">
        <f>_xlfn.IFNA(VLOOKUP(A443,'11月工资'!A:AU,47,0),0)+Q443</f>
        <v>93055.95</v>
      </c>
      <c r="S443">
        <f>VLOOKUP(A:A,'11月工资'!A:AW,49,0)</f>
        <v>11000</v>
      </c>
      <c r="T443">
        <f>VLOOKUP(A:A,'11月工资'!A:AZ,52,0)</f>
        <v>11000</v>
      </c>
      <c r="U443">
        <f>VLOOKUP(A:A,'11月工资'!A:BA,53,0)</f>
        <v>0</v>
      </c>
      <c r="V443">
        <f>VLOOKUP(A:A,'11月工资'!A:AX,50,0)</f>
        <v>0</v>
      </c>
      <c r="W443">
        <f>VLOOKUP(A:A,'11月工资'!A:AY,51,0)</f>
        <v>0</v>
      </c>
      <c r="X443">
        <f>VLOOKUP(A:A,'11月工资'!A:AV,48,0)</f>
        <v>55000</v>
      </c>
      <c r="Y443">
        <f>VLOOKUP(A:A,'11月工资'!A:BB,54,0)</f>
        <v>15893.98</v>
      </c>
      <c r="Z443" s="12">
        <f>ROUND(5*MAX(0,(R443-S443-T443-U443-V443-W443-X443-Y443)*{0.6;2;4;5;6;7;9}%-{0;504;3384;6384;10584;17184;36384}),2)</f>
        <v>4.8600000000000003</v>
      </c>
      <c r="AB443" s="78">
        <f>VLOOKUP(A:A,'11月工资'!A:BI,61,0)</f>
        <v>31.36</v>
      </c>
      <c r="AC443" s="6">
        <f t="shared" si="49"/>
        <v>0</v>
      </c>
      <c r="AD443">
        <f t="shared" si="50"/>
        <v>5020.2999999999993</v>
      </c>
      <c r="AE443">
        <f>VLOOKUP(A:A,'10月奖金'!A:AC,29,0)</f>
        <v>0</v>
      </c>
      <c r="AF443" s="6">
        <f t="shared" si="51"/>
        <v>0</v>
      </c>
      <c r="AG443">
        <f>VLOOKUP(A:A,'10月奖金'!A:AD,30,0)</f>
        <v>4880</v>
      </c>
      <c r="AH443" s="6">
        <f t="shared" si="52"/>
        <v>140.29999999999927</v>
      </c>
      <c r="AI443">
        <f>VLOOKUP(A:A,单位分配保留两位小数!B:N,13,0)</f>
        <v>5020.3</v>
      </c>
      <c r="AJ443">
        <f t="shared" si="53"/>
        <v>0</v>
      </c>
      <c r="AK443">
        <f>_xlfn.IFNA(VLOOKUP(A:A,'11月工资'!A:AQ,43,0),0)</f>
        <v>0</v>
      </c>
      <c r="AL443">
        <f t="shared" si="54"/>
        <v>0</v>
      </c>
      <c r="AM443" s="6">
        <f t="shared" si="55"/>
        <v>161.96999999999753</v>
      </c>
    </row>
    <row r="444" spans="1:39" x14ac:dyDescent="0.2">
      <c r="A444" s="7">
        <v>9000669</v>
      </c>
      <c r="B444" t="str">
        <f>VLOOKUP(A444,标准表!C:D,2,0)</f>
        <v>徐伟</v>
      </c>
      <c r="C444" t="str">
        <f>VLOOKUP(A:A,标准表!C:M,11,0)</f>
        <v>特钢事业部</v>
      </c>
      <c r="D444" t="str">
        <f>VLOOKUP($A:$A,标准表!C:E,3,0)</f>
        <v>130621198507150316</v>
      </c>
      <c r="E444" t="str">
        <f>VLOOKUP(A:A,'11月工资'!A:D,4,0)</f>
        <v>6217000180022976926</v>
      </c>
      <c r="F444" t="str">
        <f>VLOOKUP(A:A,'11月工资'!A:F,6,0)</f>
        <v>专业技术人员</v>
      </c>
      <c r="G444">
        <f>VLOOKUP(A:A,标准表!C:H,6,0)</f>
        <v>0</v>
      </c>
      <c r="H444">
        <f>VLOOKUP(A:A,标准表!C:I,7,0)</f>
        <v>0</v>
      </c>
      <c r="I444">
        <f>VLOOKUP(A:A,标准表!C:J,8,0)</f>
        <v>0</v>
      </c>
      <c r="J444">
        <f>VLOOKUP($A:$A,标准表!C:G,5,0)</f>
        <v>3.05</v>
      </c>
      <c r="L444">
        <f>VLOOKUP(A:A,单位分配保留两位小数!B:I,8,0)</f>
        <v>5020.2999999999993</v>
      </c>
      <c r="M444">
        <f>_xlfn.IFNA(VLOOKUP(A:A,单位分配保留两位小数!B:J,9,0),0)</f>
        <v>0</v>
      </c>
      <c r="N444">
        <f>_xlfn.IFNA(VLOOKUP(A:A,单位分配保留两位小数!B:K,10,0),0)</f>
        <v>0</v>
      </c>
      <c r="O444">
        <f>ROUND(_xlfn.IFNA(VLOOKUP(A:A,单位分配保留两位小数!B:L,11,0),0),2)</f>
        <v>0</v>
      </c>
      <c r="Q444">
        <f t="shared" si="48"/>
        <v>5020.2999999999993</v>
      </c>
      <c r="R444">
        <f>_xlfn.IFNA(VLOOKUP(A444,'11月工资'!A:AU,47,0),0)+Q444</f>
        <v>96119.61</v>
      </c>
      <c r="S444">
        <f>VLOOKUP(A:A,'11月工资'!A:AW,49,0)</f>
        <v>11000</v>
      </c>
      <c r="T444">
        <f>VLOOKUP(A:A,'11月工资'!A:AZ,52,0)</f>
        <v>11000</v>
      </c>
      <c r="U444">
        <f>VLOOKUP(A:A,'11月工资'!A:BA,53,0)</f>
        <v>0</v>
      </c>
      <c r="V444">
        <f>VLOOKUP(A:A,'11月工资'!A:AX,50,0)</f>
        <v>11000</v>
      </c>
      <c r="W444">
        <f>VLOOKUP(A:A,'11月工资'!A:AY,51,0)</f>
        <v>0</v>
      </c>
      <c r="X444">
        <f>VLOOKUP(A:A,'11月工资'!A:AV,48,0)</f>
        <v>55000</v>
      </c>
      <c r="Y444">
        <f>VLOOKUP(A:A,'11月工资'!A:BB,54,0)</f>
        <v>20117.07</v>
      </c>
      <c r="Z444" s="12">
        <f>ROUND(5*MAX(0,(R444-S444-T444-U444-V444-W444-X444-Y444)*{0.6;2;4;5;6;7;9}%-{0;504;3384;6384;10584;17184;36384}),2)</f>
        <v>0</v>
      </c>
      <c r="AB444" s="78">
        <f>VLOOKUP(A:A,'11月工资'!A:BI,61,0)</f>
        <v>0</v>
      </c>
      <c r="AC444" s="6">
        <f t="shared" si="49"/>
        <v>0</v>
      </c>
      <c r="AD444">
        <f t="shared" si="50"/>
        <v>5020.2999999999993</v>
      </c>
      <c r="AE444">
        <f>VLOOKUP(A:A,'10月奖金'!A:AC,29,0)</f>
        <v>0</v>
      </c>
      <c r="AF444" s="6">
        <f t="shared" si="51"/>
        <v>0</v>
      </c>
      <c r="AG444">
        <f>VLOOKUP(A:A,'10月奖金'!A:AD,30,0)</f>
        <v>4880</v>
      </c>
      <c r="AH444" s="6">
        <f t="shared" si="52"/>
        <v>140.29999999999927</v>
      </c>
      <c r="AI444">
        <f>VLOOKUP(A:A,单位分配保留两位小数!B:N,13,0)</f>
        <v>5020.3</v>
      </c>
      <c r="AJ444">
        <f t="shared" si="53"/>
        <v>0</v>
      </c>
      <c r="AK444">
        <f>_xlfn.IFNA(VLOOKUP(A:A,'11月工资'!A:AQ,43,0),0)</f>
        <v>0</v>
      </c>
      <c r="AL444">
        <f t="shared" si="54"/>
        <v>0</v>
      </c>
      <c r="AM444" s="6">
        <f t="shared" si="55"/>
        <v>-11997.46</v>
      </c>
    </row>
    <row r="445" spans="1:39" x14ac:dyDescent="0.2">
      <c r="A445" s="7">
        <v>9000670</v>
      </c>
      <c r="B445" t="str">
        <f>VLOOKUP(A445,标准表!C:D,2,0)</f>
        <v>郝常鑫</v>
      </c>
      <c r="C445" t="str">
        <f>VLOOKUP(A:A,标准表!C:M,11,0)</f>
        <v>特钢事业部</v>
      </c>
      <c r="D445" t="str">
        <f>VLOOKUP($A:$A,标准表!C:E,3,0)</f>
        <v>130524198001043031</v>
      </c>
      <c r="E445" t="str">
        <f>VLOOKUP(A:A,'11月工资'!A:D,4,0)</f>
        <v>6217000180022987501</v>
      </c>
      <c r="F445" t="str">
        <f>VLOOKUP(A:A,'11月工资'!A:F,6,0)</f>
        <v>经营管理-其他</v>
      </c>
      <c r="G445">
        <f>VLOOKUP(A:A,标准表!C:H,6,0)</f>
        <v>0</v>
      </c>
      <c r="H445">
        <f>VLOOKUP(A:A,标准表!C:I,7,0)</f>
        <v>0</v>
      </c>
      <c r="I445">
        <f>VLOOKUP(A:A,标准表!C:J,8,0)</f>
        <v>0</v>
      </c>
      <c r="J445">
        <f>VLOOKUP($A:$A,标准表!C:G,5,0)</f>
        <v>4.5</v>
      </c>
      <c r="L445">
        <f>VLOOKUP(A:A,单位分配保留两位小数!B:I,8,0)</f>
        <v>7407</v>
      </c>
      <c r="M445">
        <f>_xlfn.IFNA(VLOOKUP(A:A,单位分配保留两位小数!B:J,9,0),0)</f>
        <v>0</v>
      </c>
      <c r="N445">
        <f>_xlfn.IFNA(VLOOKUP(A:A,单位分配保留两位小数!B:K,10,0),0)</f>
        <v>0</v>
      </c>
      <c r="O445">
        <f>ROUND(_xlfn.IFNA(VLOOKUP(A:A,单位分配保留两位小数!B:L,11,0),0),2)</f>
        <v>0</v>
      </c>
      <c r="Q445">
        <f t="shared" si="48"/>
        <v>7407</v>
      </c>
      <c r="R445">
        <f>_xlfn.IFNA(VLOOKUP(A445,'11月工资'!A:AU,47,0),0)+Q445</f>
        <v>126198.55</v>
      </c>
      <c r="S445">
        <f>VLOOKUP(A:A,'11月工资'!A:AW,49,0)</f>
        <v>0</v>
      </c>
      <c r="T445">
        <f>VLOOKUP(A:A,'11月工资'!A:AZ,52,0)</f>
        <v>11000</v>
      </c>
      <c r="U445">
        <f>VLOOKUP(A:A,'11月工资'!A:BA,53,0)</f>
        <v>0</v>
      </c>
      <c r="V445">
        <f>VLOOKUP(A:A,'11月工资'!A:AX,50,0)</f>
        <v>11000</v>
      </c>
      <c r="W445">
        <f>VLOOKUP(A:A,'11月工资'!A:AY,51,0)</f>
        <v>0</v>
      </c>
      <c r="X445">
        <f>VLOOKUP(A:A,'11月工资'!A:AV,48,0)</f>
        <v>55000</v>
      </c>
      <c r="Y445">
        <f>VLOOKUP(A:A,'11月工资'!A:BB,54,0)</f>
        <v>24629.59</v>
      </c>
      <c r="Z445" s="12">
        <f>ROUND(5*MAX(0,(R445-S445-T445-U445-V445-W445-X445-Y445)*{0.6;2;4;5;6;7;9}%-{0;504;3384;6384;10584;17184;36384}),2)</f>
        <v>737.07</v>
      </c>
      <c r="AB445" s="78">
        <f>VLOOKUP(A:A,'11月工资'!A:BI,61,0)</f>
        <v>673.55</v>
      </c>
      <c r="AC445" s="6">
        <f t="shared" si="49"/>
        <v>63.52</v>
      </c>
      <c r="AD445">
        <f t="shared" si="50"/>
        <v>7343.48</v>
      </c>
      <c r="AE445">
        <f>VLOOKUP(A:A,'10月奖金'!A:AC,29,0)</f>
        <v>66.78</v>
      </c>
      <c r="AF445" s="6">
        <f t="shared" si="51"/>
        <v>-3.259999999999998</v>
      </c>
      <c r="AG445">
        <f>VLOOKUP(A:A,'10月奖金'!A:AD,30,0)</f>
        <v>7133.22</v>
      </c>
      <c r="AH445" s="6">
        <f t="shared" si="52"/>
        <v>210.25999999999931</v>
      </c>
      <c r="AI445">
        <f>VLOOKUP(A:A,单位分配保留两位小数!B:N,13,0)</f>
        <v>7407</v>
      </c>
      <c r="AJ445">
        <f t="shared" si="53"/>
        <v>0</v>
      </c>
      <c r="AK445">
        <f>_xlfn.IFNA(VLOOKUP(A:A,'11月工资'!A:AQ,43,0),0)</f>
        <v>0</v>
      </c>
      <c r="AL445">
        <f t="shared" si="54"/>
        <v>63.52</v>
      </c>
      <c r="AM445" s="6">
        <f t="shared" si="55"/>
        <v>24568.960000000003</v>
      </c>
    </row>
    <row r="446" spans="1:39" x14ac:dyDescent="0.2">
      <c r="A446" s="7">
        <v>9000671</v>
      </c>
      <c r="B446" t="str">
        <f>VLOOKUP(A446,标准表!C:D,2,0)</f>
        <v>李超</v>
      </c>
      <c r="C446" t="str">
        <f>VLOOKUP(A:A,标准表!C:M,11,0)</f>
        <v>特钢事业部</v>
      </c>
      <c r="D446" t="str">
        <f>VLOOKUP($A:$A,标准表!C:E,3,0)</f>
        <v>410782198909080918</v>
      </c>
      <c r="E446" t="str">
        <f>VLOOKUP(A:A,'11月工资'!A:D,4,0)</f>
        <v>6217000180022979177</v>
      </c>
      <c r="F446" t="str">
        <f>VLOOKUP(A:A,'11月工资'!A:F,6,0)</f>
        <v>专业技术人员</v>
      </c>
      <c r="G446">
        <f>VLOOKUP(A:A,标准表!C:H,6,0)</f>
        <v>0</v>
      </c>
      <c r="H446">
        <f>VLOOKUP(A:A,标准表!C:I,7,0)</f>
        <v>0</v>
      </c>
      <c r="I446">
        <f>VLOOKUP(A:A,标准表!C:J,8,0)</f>
        <v>0</v>
      </c>
      <c r="J446">
        <f>VLOOKUP($A:$A,标准表!C:G,5,0)</f>
        <v>2.15</v>
      </c>
      <c r="L446">
        <f>VLOOKUP(A:A,单位分配保留两位小数!B:I,8,0)</f>
        <v>3538.8999999999996</v>
      </c>
      <c r="M446">
        <f>_xlfn.IFNA(VLOOKUP(A:A,单位分配保留两位小数!B:J,9,0),0)</f>
        <v>0</v>
      </c>
      <c r="N446">
        <f>_xlfn.IFNA(VLOOKUP(A:A,单位分配保留两位小数!B:K,10,0),0)</f>
        <v>0</v>
      </c>
      <c r="O446">
        <f>ROUND(_xlfn.IFNA(VLOOKUP(A:A,单位分配保留两位小数!B:L,11,0),0),2)</f>
        <v>0</v>
      </c>
      <c r="Q446">
        <f t="shared" si="48"/>
        <v>3538.8999999999996</v>
      </c>
      <c r="R446">
        <f>_xlfn.IFNA(VLOOKUP(A446,'11月工资'!A:AU,47,0),0)+Q446</f>
        <v>79540.81</v>
      </c>
      <c r="S446">
        <f>VLOOKUP(A:A,'11月工资'!A:AW,49,0)</f>
        <v>0</v>
      </c>
      <c r="T446">
        <f>VLOOKUP(A:A,'11月工资'!A:AZ,52,0)</f>
        <v>0</v>
      </c>
      <c r="U446">
        <f>VLOOKUP(A:A,'11月工资'!A:BA,53,0)</f>
        <v>12100</v>
      </c>
      <c r="V446">
        <f>VLOOKUP(A:A,'11月工资'!A:AX,50,0)</f>
        <v>0</v>
      </c>
      <c r="W446">
        <f>VLOOKUP(A:A,'11月工资'!A:AY,51,0)</f>
        <v>0</v>
      </c>
      <c r="X446">
        <f>VLOOKUP(A:A,'11月工资'!A:AV,48,0)</f>
        <v>55000</v>
      </c>
      <c r="Y446">
        <f>VLOOKUP(A:A,'11月工资'!A:BB,54,0)</f>
        <v>13803.73</v>
      </c>
      <c r="Z446" s="12">
        <f>ROUND(5*MAX(0,(R446-S446-T446-U446-V446-W446-X446-Y446)*{0.6;2;4;5;6;7;9}%-{0;504;3384;6384;10584;17184;36384}),2)</f>
        <v>0</v>
      </c>
      <c r="AB446" s="78">
        <f>VLOOKUP(A:A,'11月工资'!A:BI,61,0)</f>
        <v>9.4</v>
      </c>
      <c r="AC446" s="6">
        <f t="shared" si="49"/>
        <v>0</v>
      </c>
      <c r="AD446">
        <f t="shared" si="50"/>
        <v>3538.8999999999996</v>
      </c>
      <c r="AE446">
        <f>VLOOKUP(A:A,'10月奖金'!A:AC,29,0)</f>
        <v>0</v>
      </c>
      <c r="AF446" s="6">
        <f t="shared" si="51"/>
        <v>0</v>
      </c>
      <c r="AG446">
        <f>VLOOKUP(A:A,'10月奖金'!A:AD,30,0)</f>
        <v>3440</v>
      </c>
      <c r="AH446" s="6">
        <f t="shared" si="52"/>
        <v>98.899999999999636</v>
      </c>
      <c r="AI446">
        <f>VLOOKUP(A:A,单位分配保留两位小数!B:N,13,0)</f>
        <v>3538.9</v>
      </c>
      <c r="AJ446">
        <f t="shared" si="53"/>
        <v>0</v>
      </c>
      <c r="AK446">
        <f>_xlfn.IFNA(VLOOKUP(A:A,'11月工资'!A:AQ,43,0),0)</f>
        <v>0</v>
      </c>
      <c r="AL446">
        <f t="shared" si="54"/>
        <v>0</v>
      </c>
      <c r="AM446" s="6">
        <f t="shared" si="55"/>
        <v>-1362.9200000000019</v>
      </c>
    </row>
    <row r="447" spans="1:39" x14ac:dyDescent="0.2">
      <c r="A447" s="7">
        <v>9000672</v>
      </c>
      <c r="B447" t="str">
        <f>VLOOKUP(A447,标准表!C:D,2,0)</f>
        <v>卢彬</v>
      </c>
      <c r="C447" t="str">
        <f>VLOOKUP(A:A,标准表!C:M,11,0)</f>
        <v>特钢事业部</v>
      </c>
      <c r="D447" t="str">
        <f>VLOOKUP($A:$A,标准表!C:E,3,0)</f>
        <v>13020419860628061X</v>
      </c>
      <c r="E447" t="str">
        <f>VLOOKUP(A:A,'11月工资'!A:D,4,0)</f>
        <v>6217000180022986438</v>
      </c>
      <c r="F447" t="str">
        <f>VLOOKUP(A:A,'11月工资'!A:F,6,0)</f>
        <v>专业技术人员</v>
      </c>
      <c r="G447">
        <f>VLOOKUP(A:A,标准表!C:H,6,0)</f>
        <v>0</v>
      </c>
      <c r="H447">
        <f>VLOOKUP(A:A,标准表!C:I,7,0)</f>
        <v>0</v>
      </c>
      <c r="I447">
        <f>VLOOKUP(A:A,标准表!C:J,8,0)</f>
        <v>0</v>
      </c>
      <c r="J447">
        <f>VLOOKUP($A:$A,标准表!C:G,5,0)</f>
        <v>3.05</v>
      </c>
      <c r="L447">
        <f>VLOOKUP(A:A,单位分配保留两位小数!B:I,8,0)</f>
        <v>5020.2999999999993</v>
      </c>
      <c r="M447">
        <f>_xlfn.IFNA(VLOOKUP(A:A,单位分配保留两位小数!B:J,9,0),0)</f>
        <v>0</v>
      </c>
      <c r="N447">
        <f>_xlfn.IFNA(VLOOKUP(A:A,单位分配保留两位小数!B:K,10,0),0)</f>
        <v>0</v>
      </c>
      <c r="O447">
        <f>ROUND(_xlfn.IFNA(VLOOKUP(A:A,单位分配保留两位小数!B:L,11,0),0),2)</f>
        <v>0</v>
      </c>
      <c r="Q447">
        <f t="shared" si="48"/>
        <v>5020.2999999999993</v>
      </c>
      <c r="R447">
        <f>_xlfn.IFNA(VLOOKUP(A447,'11月工资'!A:AU,47,0),0)+Q447</f>
        <v>91245.6</v>
      </c>
      <c r="S447">
        <f>VLOOKUP(A:A,'11月工资'!A:AW,49,0)</f>
        <v>11000</v>
      </c>
      <c r="T447">
        <f>VLOOKUP(A:A,'11月工资'!A:AZ,52,0)</f>
        <v>0</v>
      </c>
      <c r="U447">
        <f>VLOOKUP(A:A,'11月工资'!A:BA,53,0)</f>
        <v>0</v>
      </c>
      <c r="V447">
        <f>VLOOKUP(A:A,'11月工资'!A:AX,50,0)</f>
        <v>0</v>
      </c>
      <c r="W447">
        <f>VLOOKUP(A:A,'11月工资'!A:AY,51,0)</f>
        <v>0</v>
      </c>
      <c r="X447">
        <f>VLOOKUP(A:A,'11月工资'!A:AV,48,0)</f>
        <v>55000</v>
      </c>
      <c r="Y447">
        <f>VLOOKUP(A:A,'11月工资'!A:BB,54,0)</f>
        <v>14576.1</v>
      </c>
      <c r="Z447" s="12">
        <f>ROUND(5*MAX(0,(R447-S447-T447-U447-V447-W447-X447-Y447)*{0.6;2;4;5;6;7;9}%-{0;504;3384;6384;10584;17184;36384}),2)</f>
        <v>320.08999999999997</v>
      </c>
      <c r="AB447" s="78">
        <f>VLOOKUP(A:A,'11月工资'!A:BI,61,0)</f>
        <v>287.69</v>
      </c>
      <c r="AC447" s="6">
        <f t="shared" si="49"/>
        <v>32.4</v>
      </c>
      <c r="AD447">
        <f t="shared" si="50"/>
        <v>4987.8999999999996</v>
      </c>
      <c r="AE447">
        <f>VLOOKUP(A:A,'10月奖金'!A:AC,29,0)</f>
        <v>7.93</v>
      </c>
      <c r="AF447" s="6">
        <f t="shared" si="51"/>
        <v>24.47</v>
      </c>
      <c r="AG447">
        <f>VLOOKUP(A:A,'10月奖金'!A:AD,30,0)</f>
        <v>4872.07</v>
      </c>
      <c r="AH447" s="6">
        <f t="shared" si="52"/>
        <v>115.82999999999993</v>
      </c>
      <c r="AI447">
        <f>VLOOKUP(A:A,单位分配保留两位小数!B:N,13,0)</f>
        <v>5020.3</v>
      </c>
      <c r="AJ447">
        <f t="shared" si="53"/>
        <v>0</v>
      </c>
      <c r="AK447">
        <f>_xlfn.IFNA(VLOOKUP(A:A,'11月工资'!A:AQ,43,0),0)</f>
        <v>0</v>
      </c>
      <c r="AL447">
        <f t="shared" si="54"/>
        <v>32.4</v>
      </c>
      <c r="AM447" s="6">
        <f t="shared" si="55"/>
        <v>10669.500000000005</v>
      </c>
    </row>
    <row r="448" spans="1:39" x14ac:dyDescent="0.2">
      <c r="A448" s="7">
        <v>9000673</v>
      </c>
      <c r="B448" t="str">
        <f>VLOOKUP(A448,标准表!C:D,2,0)</f>
        <v>信晓兵</v>
      </c>
      <c r="C448" t="str">
        <f>VLOOKUP(A:A,标准表!C:M,11,0)</f>
        <v>特钢事业部</v>
      </c>
      <c r="D448" t="str">
        <f>VLOOKUP($A:$A,标准表!C:E,3,0)</f>
        <v>130530198112131533</v>
      </c>
      <c r="E448" t="str">
        <f>VLOOKUP(A:A,'11月工资'!A:D,4,0)</f>
        <v>6217000180022983542</v>
      </c>
      <c r="F448" t="str">
        <f>VLOOKUP(A:A,'11月工资'!A:F,6,0)</f>
        <v>经营管理-其他</v>
      </c>
      <c r="G448">
        <f>VLOOKUP(A:A,标准表!C:H,6,0)</f>
        <v>0</v>
      </c>
      <c r="H448">
        <f>VLOOKUP(A:A,标准表!C:I,7,0)</f>
        <v>0</v>
      </c>
      <c r="I448">
        <f>VLOOKUP(A:A,标准表!C:J,8,0)</f>
        <v>0</v>
      </c>
      <c r="J448">
        <f>VLOOKUP($A:$A,标准表!C:G,5,0)</f>
        <v>3.6</v>
      </c>
      <c r="L448">
        <f>VLOOKUP(A:A,单位分配保留两位小数!B:I,8,0)</f>
        <v>5925.6</v>
      </c>
      <c r="M448">
        <f>_xlfn.IFNA(VLOOKUP(A:A,单位分配保留两位小数!B:J,9,0),0)</f>
        <v>0</v>
      </c>
      <c r="N448">
        <f>_xlfn.IFNA(VLOOKUP(A:A,单位分配保留两位小数!B:K,10,0),0)</f>
        <v>0</v>
      </c>
      <c r="O448">
        <f>ROUND(_xlfn.IFNA(VLOOKUP(A:A,单位分配保留两位小数!B:L,11,0),0),2)</f>
        <v>0</v>
      </c>
      <c r="Q448">
        <f t="shared" si="48"/>
        <v>5925.6</v>
      </c>
      <c r="R448">
        <f>_xlfn.IFNA(VLOOKUP(A448,'11月工资'!A:AU,47,0),0)+Q448</f>
        <v>106521.72</v>
      </c>
      <c r="S448">
        <f>VLOOKUP(A:A,'11月工资'!A:AW,49,0)</f>
        <v>11000</v>
      </c>
      <c r="T448">
        <f>VLOOKUP(A:A,'11月工资'!A:AZ,52,0)</f>
        <v>11000</v>
      </c>
      <c r="U448">
        <f>VLOOKUP(A:A,'11月工资'!A:BA,53,0)</f>
        <v>0</v>
      </c>
      <c r="V448">
        <f>VLOOKUP(A:A,'11月工资'!A:AX,50,0)</f>
        <v>11000</v>
      </c>
      <c r="W448">
        <f>VLOOKUP(A:A,'11月工资'!A:AY,51,0)</f>
        <v>0</v>
      </c>
      <c r="X448">
        <f>VLOOKUP(A:A,'11月工资'!A:AV,48,0)</f>
        <v>55000</v>
      </c>
      <c r="Y448">
        <f>VLOOKUP(A:A,'11月工资'!A:BB,54,0)</f>
        <v>19580.509999999998</v>
      </c>
      <c r="Z448" s="12">
        <f>ROUND(5*MAX(0,(R448-S448-T448-U448-V448-W448-X448-Y448)*{0.6;2;4;5;6;7;9}%-{0;504;3384;6384;10584;17184;36384}),2)</f>
        <v>0</v>
      </c>
      <c r="AB448" s="78">
        <f>VLOOKUP(A:A,'11月工资'!A:BI,61,0)</f>
        <v>16.100000000000001</v>
      </c>
      <c r="AC448" s="6">
        <f t="shared" si="49"/>
        <v>0</v>
      </c>
      <c r="AD448">
        <f t="shared" si="50"/>
        <v>5925.6</v>
      </c>
      <c r="AE448">
        <f>VLOOKUP(A:A,'10月奖金'!A:AC,29,0)</f>
        <v>0</v>
      </c>
      <c r="AF448" s="6">
        <f t="shared" si="51"/>
        <v>0</v>
      </c>
      <c r="AG448">
        <f>VLOOKUP(A:A,'10月奖金'!A:AD,30,0)</f>
        <v>5760</v>
      </c>
      <c r="AH448" s="6">
        <f t="shared" si="52"/>
        <v>165.60000000000036</v>
      </c>
      <c r="AI448">
        <f>VLOOKUP(A:A,单位分配保留两位小数!B:N,13,0)</f>
        <v>5925.6</v>
      </c>
      <c r="AJ448">
        <f t="shared" si="53"/>
        <v>0</v>
      </c>
      <c r="AK448">
        <f>_xlfn.IFNA(VLOOKUP(A:A,'11月工资'!A:AQ,43,0),0)</f>
        <v>0</v>
      </c>
      <c r="AL448">
        <f t="shared" si="54"/>
        <v>0</v>
      </c>
      <c r="AM448" s="6">
        <f t="shared" si="55"/>
        <v>-1058.7899999999972</v>
      </c>
    </row>
    <row r="449" spans="1:39" x14ac:dyDescent="0.2">
      <c r="A449" s="7">
        <v>9000674</v>
      </c>
      <c r="B449" t="str">
        <f>VLOOKUP(A449,标准表!C:D,2,0)</f>
        <v>张毅勃</v>
      </c>
      <c r="C449" t="str">
        <f>VLOOKUP(A:A,标准表!C:M,11,0)</f>
        <v>特钢事业部</v>
      </c>
      <c r="D449" t="str">
        <f>VLOOKUP($A:$A,标准表!C:E,3,0)</f>
        <v>130203196812082432</v>
      </c>
      <c r="E449" t="str">
        <f>VLOOKUP(A:A,'11月工资'!A:D,4,0)</f>
        <v>6217000180022984854</v>
      </c>
      <c r="F449" t="str">
        <f>VLOOKUP(A:A,'11月工资'!A:F,6,0)</f>
        <v>专业技术人员</v>
      </c>
      <c r="G449">
        <f>VLOOKUP(A:A,标准表!C:H,6,0)</f>
        <v>0</v>
      </c>
      <c r="H449">
        <f>VLOOKUP(A:A,标准表!C:I,7,0)</f>
        <v>7253</v>
      </c>
      <c r="I449">
        <f>VLOOKUP(A:A,标准表!C:J,8,0)</f>
        <v>0</v>
      </c>
      <c r="J449">
        <f>VLOOKUP($A:$A,标准表!C:G,5,0)</f>
        <v>0</v>
      </c>
      <c r="L449">
        <f>VLOOKUP(A:A,单位分配保留两位小数!B:I,8,0)</f>
        <v>7150.15</v>
      </c>
      <c r="M449">
        <f>_xlfn.IFNA(VLOOKUP(A:A,单位分配保留两位小数!B:J,9,0),0)</f>
        <v>0</v>
      </c>
      <c r="N449">
        <f>_xlfn.IFNA(VLOOKUP(A:A,单位分配保留两位小数!B:K,10,0),0)</f>
        <v>0</v>
      </c>
      <c r="O449">
        <f>ROUND(_xlfn.IFNA(VLOOKUP(A:A,单位分配保留两位小数!B:L,11,0),0),2)</f>
        <v>0</v>
      </c>
      <c r="Q449">
        <f t="shared" si="48"/>
        <v>7150.15</v>
      </c>
      <c r="R449">
        <f>_xlfn.IFNA(VLOOKUP(A449,'11月工资'!A:AU,47,0),0)+Q449</f>
        <v>122263.95</v>
      </c>
      <c r="S449">
        <f>VLOOKUP(A:A,'11月工资'!A:AW,49,0)</f>
        <v>11000</v>
      </c>
      <c r="T449">
        <f>VLOOKUP(A:A,'11月工资'!A:AZ,52,0)</f>
        <v>0</v>
      </c>
      <c r="U449">
        <f>VLOOKUP(A:A,'11月工资'!A:BA,53,0)</f>
        <v>0</v>
      </c>
      <c r="V449">
        <f>VLOOKUP(A:A,'11月工资'!A:AX,50,0)</f>
        <v>11000</v>
      </c>
      <c r="W449">
        <f>VLOOKUP(A:A,'11月工资'!A:AY,51,0)</f>
        <v>0</v>
      </c>
      <c r="X449">
        <f>VLOOKUP(A:A,'11月工资'!A:AV,48,0)</f>
        <v>55000</v>
      </c>
      <c r="Y449">
        <f>VLOOKUP(A:A,'11月工资'!A:BB,54,0)</f>
        <v>26079.439999999999</v>
      </c>
      <c r="Z449" s="12">
        <f>ROUND(5*MAX(0,(R449-S449-T449-U449-V449-W449-X449-Y449)*{0.6;2;4;5;6;7;9}%-{0;504;3384;6384;10584;17184;36384}),2)</f>
        <v>575.54</v>
      </c>
      <c r="AB449" s="78">
        <f>VLOOKUP(A:A,'11月工资'!A:BI,61,0)</f>
        <v>526.66999999999996</v>
      </c>
      <c r="AC449" s="6">
        <f t="shared" si="49"/>
        <v>48.87</v>
      </c>
      <c r="AD449">
        <f t="shared" si="50"/>
        <v>7101.28</v>
      </c>
      <c r="AE449">
        <f>VLOOKUP(A:A,'10月奖金'!A:AC,29,0)</f>
        <v>31.98</v>
      </c>
      <c r="AF449" s="6">
        <f t="shared" si="51"/>
        <v>16.889999999999997</v>
      </c>
      <c r="AG449">
        <f>VLOOKUP(A:A,'10月奖金'!A:AD,30,0)</f>
        <v>7119.4800000000005</v>
      </c>
      <c r="AH449" s="6">
        <f t="shared" si="52"/>
        <v>-18.200000000000728</v>
      </c>
      <c r="AI449">
        <f>VLOOKUP(A:A,单位分配保留两位小数!B:N,13,0)</f>
        <v>7150.15</v>
      </c>
      <c r="AJ449">
        <f t="shared" si="53"/>
        <v>0</v>
      </c>
      <c r="AK449">
        <f>_xlfn.IFNA(VLOOKUP(A:A,'11月工资'!A:AQ,43,0),0)</f>
        <v>0</v>
      </c>
      <c r="AL449">
        <f t="shared" si="54"/>
        <v>48.87</v>
      </c>
      <c r="AM449" s="6">
        <f t="shared" si="55"/>
        <v>19184.509999999998</v>
      </c>
    </row>
    <row r="450" spans="1:39" x14ac:dyDescent="0.2">
      <c r="A450" s="7">
        <v>9000675</v>
      </c>
      <c r="B450" t="str">
        <f>VLOOKUP(A450,标准表!C:D,2,0)</f>
        <v>张建李</v>
      </c>
      <c r="C450" t="str">
        <f>VLOOKUP(A:A,标准表!C:M,11,0)</f>
        <v>特钢事业部</v>
      </c>
      <c r="D450" t="str">
        <f>VLOOKUP($A:$A,标准表!C:E,3,0)</f>
        <v>130202199003162114</v>
      </c>
      <c r="E450" t="str">
        <f>VLOOKUP(A:A,'11月工资'!A:D,4,0)</f>
        <v>6217000180032826780</v>
      </c>
      <c r="F450" t="str">
        <f>VLOOKUP(A:A,'11月工资'!A:F,6,0)</f>
        <v>专业技术人员</v>
      </c>
      <c r="G450">
        <f>VLOOKUP(A:A,标准表!C:H,6,0)</f>
        <v>0</v>
      </c>
      <c r="H450">
        <f>VLOOKUP(A:A,标准表!C:I,7,0)</f>
        <v>0</v>
      </c>
      <c r="I450">
        <f>VLOOKUP(A:A,标准表!C:J,8,0)</f>
        <v>0</v>
      </c>
      <c r="J450">
        <f>VLOOKUP($A:$A,标准表!C:G,5,0)</f>
        <v>2.15</v>
      </c>
      <c r="L450">
        <f>VLOOKUP(A:A,单位分配保留两位小数!B:I,8,0)</f>
        <v>3538.8999999999996</v>
      </c>
      <c r="M450">
        <f>_xlfn.IFNA(VLOOKUP(A:A,单位分配保留两位小数!B:J,9,0),0)</f>
        <v>0</v>
      </c>
      <c r="N450">
        <f>_xlfn.IFNA(VLOOKUP(A:A,单位分配保留两位小数!B:K,10,0),0)</f>
        <v>2200</v>
      </c>
      <c r="O450">
        <f>ROUND(_xlfn.IFNA(VLOOKUP(A:A,单位分配保留两位小数!B:L,11,0),0),2)</f>
        <v>0</v>
      </c>
      <c r="Q450">
        <f t="shared" si="48"/>
        <v>5738.9</v>
      </c>
      <c r="R450">
        <f>_xlfn.IFNA(VLOOKUP(A450,'11月工资'!A:AU,47,0),0)+Q450</f>
        <v>88450.51999999999</v>
      </c>
      <c r="S450">
        <f>VLOOKUP(A:A,'11月工资'!A:AW,49,0)</f>
        <v>0</v>
      </c>
      <c r="T450">
        <f>VLOOKUP(A:A,'11月工资'!A:AZ,52,0)</f>
        <v>0</v>
      </c>
      <c r="U450">
        <f>VLOOKUP(A:A,'11月工资'!A:BA,53,0)</f>
        <v>0</v>
      </c>
      <c r="V450">
        <f>VLOOKUP(A:A,'11月工资'!A:AX,50,0)</f>
        <v>0</v>
      </c>
      <c r="W450">
        <f>VLOOKUP(A:A,'11月工资'!A:AY,51,0)</f>
        <v>0</v>
      </c>
      <c r="X450">
        <f>VLOOKUP(A:A,'11月工资'!A:AV,48,0)</f>
        <v>55000</v>
      </c>
      <c r="Y450">
        <f>VLOOKUP(A:A,'11月工资'!A:BB,54,0)</f>
        <v>11702.96</v>
      </c>
      <c r="Z450" s="12">
        <f>ROUND(5*MAX(0,(R450-S450-T450-U450-V450-W450-X450-Y450)*{0.6;2;4;5;6;7;9}%-{0;504;3384;6384;10584;17184;36384}),2)</f>
        <v>652.42999999999995</v>
      </c>
      <c r="AB450" s="78">
        <f>VLOOKUP(A:A,'11月工资'!A:BI,61,0)</f>
        <v>543.98</v>
      </c>
      <c r="AC450" s="6">
        <f t="shared" si="49"/>
        <v>108.45</v>
      </c>
      <c r="AD450">
        <f t="shared" si="50"/>
        <v>5630.45</v>
      </c>
      <c r="AE450">
        <f>VLOOKUP(A:A,'10月奖金'!A:AC,29,0)</f>
        <v>98.72</v>
      </c>
      <c r="AF450" s="6">
        <f t="shared" si="51"/>
        <v>9.730000000000004</v>
      </c>
      <c r="AG450">
        <f>VLOOKUP(A:A,'10月奖金'!A:AD,30,0)</f>
        <v>6141.28</v>
      </c>
      <c r="AH450" s="6">
        <f t="shared" si="52"/>
        <v>-510.82999999999993</v>
      </c>
      <c r="AI450">
        <f>VLOOKUP(A:A,单位分配保留两位小数!B:N,13,0)</f>
        <v>5738.9</v>
      </c>
      <c r="AJ450">
        <f t="shared" si="53"/>
        <v>0</v>
      </c>
      <c r="AK450">
        <f>_xlfn.IFNA(VLOOKUP(A:A,'11月工资'!A:AQ,43,0),0)</f>
        <v>0</v>
      </c>
      <c r="AL450">
        <f t="shared" si="54"/>
        <v>108.45</v>
      </c>
      <c r="AM450" s="6">
        <f t="shared" si="55"/>
        <v>21747.55999999999</v>
      </c>
    </row>
    <row r="451" spans="1:39" x14ac:dyDescent="0.2">
      <c r="A451" s="7">
        <v>9000676</v>
      </c>
      <c r="B451" t="str">
        <f>VLOOKUP(A451,标准表!C:D,2,0)</f>
        <v>韩靳</v>
      </c>
      <c r="C451" t="str">
        <f>VLOOKUP(A:A,标准表!C:M,11,0)</f>
        <v>特钢事业部</v>
      </c>
      <c r="D451" t="str">
        <f>VLOOKUP($A:$A,标准表!C:E,3,0)</f>
        <v>130229198705293034</v>
      </c>
      <c r="E451" t="str">
        <f>VLOOKUP(A:A,'11月工资'!A:D,4,0)</f>
        <v>6217000180022982833</v>
      </c>
      <c r="F451" t="str">
        <f>VLOOKUP(A:A,'11月工资'!A:F,6,0)</f>
        <v>专业技术人员</v>
      </c>
      <c r="G451">
        <f>VLOOKUP(A:A,标准表!C:H,6,0)</f>
        <v>0</v>
      </c>
      <c r="H451">
        <f>VLOOKUP(A:A,标准表!C:I,7,0)</f>
        <v>0</v>
      </c>
      <c r="I451">
        <f>VLOOKUP(A:A,标准表!C:J,8,0)</f>
        <v>0</v>
      </c>
      <c r="J451">
        <f>VLOOKUP($A:$A,标准表!C:G,5,0)</f>
        <v>3.05</v>
      </c>
      <c r="L451">
        <f>VLOOKUP(A:A,单位分配保留两位小数!B:I,8,0)</f>
        <v>5020.2999999999993</v>
      </c>
      <c r="M451">
        <f>_xlfn.IFNA(VLOOKUP(A:A,单位分配保留两位小数!B:J,9,0),0)</f>
        <v>0</v>
      </c>
      <c r="N451">
        <f>_xlfn.IFNA(VLOOKUP(A:A,单位分配保留两位小数!B:K,10,0),0)</f>
        <v>0</v>
      </c>
      <c r="O451">
        <f>ROUND(_xlfn.IFNA(VLOOKUP(A:A,单位分配保留两位小数!B:L,11,0),0),2)</f>
        <v>0</v>
      </c>
      <c r="Q451">
        <f t="shared" ref="Q451:Q514" si="56">L451+M451+N451-O451</f>
        <v>5020.2999999999993</v>
      </c>
      <c r="R451">
        <f>_xlfn.IFNA(VLOOKUP(A451,'11月工资'!A:AU,47,0),0)+Q451</f>
        <v>82184.56</v>
      </c>
      <c r="S451">
        <f>VLOOKUP(A:A,'11月工资'!A:AW,49,0)</f>
        <v>11000</v>
      </c>
      <c r="T451">
        <f>VLOOKUP(A:A,'11月工资'!A:AZ,52,0)</f>
        <v>11000</v>
      </c>
      <c r="U451">
        <f>VLOOKUP(A:A,'11月工资'!A:BA,53,0)</f>
        <v>0</v>
      </c>
      <c r="V451">
        <f>VLOOKUP(A:A,'11月工资'!A:AX,50,0)</f>
        <v>0</v>
      </c>
      <c r="W451">
        <f>VLOOKUP(A:A,'11月工资'!A:AY,51,0)</f>
        <v>0</v>
      </c>
      <c r="X451">
        <f>VLOOKUP(A:A,'11月工资'!A:AV,48,0)</f>
        <v>55000</v>
      </c>
      <c r="Y451">
        <f>VLOOKUP(A:A,'11月工资'!A:BB,54,0)</f>
        <v>13473.4</v>
      </c>
      <c r="Z451" s="12">
        <f>ROUND(5*MAX(0,(R451-S451-T451-U451-V451-W451-X451-Y451)*{0.6;2;4;5;6;7;9}%-{0;504;3384;6384;10584;17184;36384}),2)</f>
        <v>0</v>
      </c>
      <c r="AB451" s="78">
        <f>VLOOKUP(A:A,'11月工资'!A:BI,61,0)</f>
        <v>0</v>
      </c>
      <c r="AC451" s="6">
        <f t="shared" ref="AC451:AC514" si="57">ROUND(IF(Z451-AA451-AB451&gt;0,Z451-AA451-AB451,0),2)</f>
        <v>0</v>
      </c>
      <c r="AD451">
        <f t="shared" ref="AD451:AD514" si="58">Q451-AC451</f>
        <v>5020.2999999999993</v>
      </c>
      <c r="AE451">
        <f>VLOOKUP(A:A,'10月奖金'!A:AC,29,0)</f>
        <v>0</v>
      </c>
      <c r="AF451" s="6">
        <f t="shared" ref="AF451:AF514" si="59">AC451-AE451</f>
        <v>0</v>
      </c>
      <c r="AG451">
        <f>VLOOKUP(A:A,'10月奖金'!A:AD,30,0)</f>
        <v>3440</v>
      </c>
      <c r="AH451" s="6">
        <f t="shared" ref="AH451:AH514" si="60">AD451-AG451</f>
        <v>1580.2999999999993</v>
      </c>
      <c r="AI451">
        <f>VLOOKUP(A:A,单位分配保留两位小数!B:N,13,0)</f>
        <v>5020.3</v>
      </c>
      <c r="AJ451">
        <f t="shared" ref="AJ451:AJ514" si="61">AI451-Q451</f>
        <v>0</v>
      </c>
      <c r="AK451">
        <f>_xlfn.IFNA(VLOOKUP(A:A,'11月工资'!A:AQ,43,0),0)</f>
        <v>0</v>
      </c>
      <c r="AL451">
        <f t="shared" ref="AL451:AL514" si="62">AK451+AC451</f>
        <v>0</v>
      </c>
      <c r="AM451" s="6">
        <f t="shared" ref="AM451:AM514" si="63">R451-S451-T451-U451-V451-W451-X451-Y451</f>
        <v>-8288.840000000002</v>
      </c>
    </row>
    <row r="452" spans="1:39" x14ac:dyDescent="0.2">
      <c r="A452" s="7">
        <v>9000677</v>
      </c>
      <c r="B452" t="str">
        <f>VLOOKUP(A452,标准表!C:D,2,0)</f>
        <v>尚玉滨</v>
      </c>
      <c r="C452" t="str">
        <f>VLOOKUP(A:A,标准表!C:M,11,0)</f>
        <v>特钢事业部</v>
      </c>
      <c r="D452" t="str">
        <f>VLOOKUP($A:$A,标准表!C:E,3,0)</f>
        <v>130202198001240313</v>
      </c>
      <c r="E452" t="str">
        <f>VLOOKUP(A:A,'11月工资'!A:D,4,0)</f>
        <v>6217000180022983088</v>
      </c>
      <c r="F452" t="str">
        <f>VLOOKUP(A:A,'11月工资'!A:F,6,0)</f>
        <v>经营管理-其他</v>
      </c>
      <c r="G452">
        <f>VLOOKUP(A:A,标准表!C:H,6,0)</f>
        <v>0</v>
      </c>
      <c r="H452">
        <f>VLOOKUP(A:A,标准表!C:I,7,0)</f>
        <v>0</v>
      </c>
      <c r="I452">
        <f>VLOOKUP(A:A,标准表!C:J,8,0)</f>
        <v>0</v>
      </c>
      <c r="J452">
        <f>VLOOKUP($A:$A,标准表!C:G,5,0)</f>
        <v>3.6</v>
      </c>
      <c r="L452">
        <f>VLOOKUP(A:A,单位分配保留两位小数!B:I,8,0)</f>
        <v>5925.6</v>
      </c>
      <c r="M452">
        <f>_xlfn.IFNA(VLOOKUP(A:A,单位分配保留两位小数!B:J,9,0),0)</f>
        <v>0</v>
      </c>
      <c r="N452">
        <f>_xlfn.IFNA(VLOOKUP(A:A,单位分配保留两位小数!B:K,10,0),0)</f>
        <v>0</v>
      </c>
      <c r="O452">
        <f>ROUND(_xlfn.IFNA(VLOOKUP(A:A,单位分配保留两位小数!B:L,11,0),0),2)</f>
        <v>0</v>
      </c>
      <c r="Q452">
        <f t="shared" si="56"/>
        <v>5925.6</v>
      </c>
      <c r="R452">
        <f>_xlfn.IFNA(VLOOKUP(A452,'11月工资'!A:AU,47,0),0)+Q452</f>
        <v>105287.01000000001</v>
      </c>
      <c r="S452">
        <f>VLOOKUP(A:A,'11月工资'!A:AW,49,0)</f>
        <v>11000</v>
      </c>
      <c r="T452">
        <f>VLOOKUP(A:A,'11月工资'!A:AZ,52,0)</f>
        <v>0</v>
      </c>
      <c r="U452">
        <f>VLOOKUP(A:A,'11月工资'!A:BA,53,0)</f>
        <v>0</v>
      </c>
      <c r="V452">
        <f>VLOOKUP(A:A,'11月工资'!A:AX,50,0)</f>
        <v>22000</v>
      </c>
      <c r="W452">
        <f>VLOOKUP(A:A,'11月工资'!A:AY,51,0)</f>
        <v>0</v>
      </c>
      <c r="X452">
        <f>VLOOKUP(A:A,'11月工资'!A:AV,48,0)</f>
        <v>55000</v>
      </c>
      <c r="Y452">
        <f>VLOOKUP(A:A,'11月工资'!A:BB,54,0)</f>
        <v>20409.16</v>
      </c>
      <c r="Z452" s="12">
        <f>ROUND(5*MAX(0,(R452-S452-T452-U452-V452-W452-X452-Y452)*{0.6;2;4;5;6;7;9}%-{0;504;3384;6384;10584;17184;36384}),2)</f>
        <v>0</v>
      </c>
      <c r="AB452" s="78">
        <f>VLOOKUP(A:A,'11月工资'!A:BI,61,0)</f>
        <v>0</v>
      </c>
      <c r="AC452" s="6">
        <f t="shared" si="57"/>
        <v>0</v>
      </c>
      <c r="AD452">
        <f t="shared" si="58"/>
        <v>5925.6</v>
      </c>
      <c r="AE452">
        <f>VLOOKUP(A:A,'10月奖金'!A:AC,29,0)</f>
        <v>0</v>
      </c>
      <c r="AF452" s="6">
        <f t="shared" si="59"/>
        <v>0</v>
      </c>
      <c r="AG452">
        <f>VLOOKUP(A:A,'10月奖金'!A:AD,30,0)</f>
        <v>5760</v>
      </c>
      <c r="AH452" s="6">
        <f t="shared" si="60"/>
        <v>165.60000000000036</v>
      </c>
      <c r="AI452">
        <f>VLOOKUP(A:A,单位分配保留两位小数!B:N,13,0)</f>
        <v>5925.6</v>
      </c>
      <c r="AJ452">
        <f t="shared" si="61"/>
        <v>0</v>
      </c>
      <c r="AK452">
        <f>_xlfn.IFNA(VLOOKUP(A:A,'11月工资'!A:AQ,43,0),0)</f>
        <v>0</v>
      </c>
      <c r="AL452">
        <f t="shared" si="62"/>
        <v>0</v>
      </c>
      <c r="AM452" s="6">
        <f t="shared" si="63"/>
        <v>-3122.1499999999905</v>
      </c>
    </row>
    <row r="453" spans="1:39" x14ac:dyDescent="0.2">
      <c r="A453" s="7">
        <v>9000678</v>
      </c>
      <c r="B453" t="str">
        <f>VLOOKUP(A453,标准表!C:D,2,0)</f>
        <v>潘军</v>
      </c>
      <c r="C453" t="str">
        <f>VLOOKUP(A:A,标准表!C:M,11,0)</f>
        <v>特钢事业部</v>
      </c>
      <c r="D453" t="str">
        <f>VLOOKUP($A:$A,标准表!C:E,3,0)</f>
        <v>130203196608063015</v>
      </c>
      <c r="E453" t="str">
        <f>VLOOKUP(A:A,'11月工资'!A:D,4,0)</f>
        <v>6217000180022986719</v>
      </c>
      <c r="F453" t="str">
        <f>VLOOKUP(A:A,'11月工资'!A:F,6,0)</f>
        <v>专业技术人员</v>
      </c>
      <c r="G453">
        <f>VLOOKUP(A:A,标准表!C:H,6,0)</f>
        <v>0</v>
      </c>
      <c r="H453">
        <f>VLOOKUP(A:A,标准表!C:I,7,0)</f>
        <v>0</v>
      </c>
      <c r="I453">
        <f>VLOOKUP(A:A,标准表!C:J,8,0)</f>
        <v>0</v>
      </c>
      <c r="J453">
        <f>VLOOKUP($A:$A,标准表!C:G,5,0)</f>
        <v>4.5</v>
      </c>
      <c r="L453">
        <f>VLOOKUP(A:A,单位分配保留两位小数!B:I,8,0)</f>
        <v>7407</v>
      </c>
      <c r="M453">
        <f>_xlfn.IFNA(VLOOKUP(A:A,单位分配保留两位小数!B:J,9,0),0)</f>
        <v>0</v>
      </c>
      <c r="N453">
        <f>_xlfn.IFNA(VLOOKUP(A:A,单位分配保留两位小数!B:K,10,0),0)</f>
        <v>0</v>
      </c>
      <c r="O453">
        <f>ROUND(_xlfn.IFNA(VLOOKUP(A:A,单位分配保留两位小数!B:L,11,0),0),2)</f>
        <v>0</v>
      </c>
      <c r="Q453">
        <f t="shared" si="56"/>
        <v>7407</v>
      </c>
      <c r="R453">
        <f>_xlfn.IFNA(VLOOKUP(A453,'11月工资'!A:AU,47,0),0)+Q453</f>
        <v>122194.33</v>
      </c>
      <c r="S453">
        <f>VLOOKUP(A:A,'11月工资'!A:AW,49,0)</f>
        <v>0</v>
      </c>
      <c r="T453">
        <f>VLOOKUP(A:A,'11月工资'!A:AZ,52,0)</f>
        <v>11000</v>
      </c>
      <c r="U453">
        <f>VLOOKUP(A:A,'11月工资'!A:BA,53,0)</f>
        <v>0</v>
      </c>
      <c r="V453">
        <f>VLOOKUP(A:A,'11月工资'!A:AX,50,0)</f>
        <v>11000</v>
      </c>
      <c r="W453">
        <f>VLOOKUP(A:A,'11月工资'!A:AY,51,0)</f>
        <v>0</v>
      </c>
      <c r="X453">
        <f>VLOOKUP(A:A,'11月工资'!A:AV,48,0)</f>
        <v>55000</v>
      </c>
      <c r="Y453">
        <f>VLOOKUP(A:A,'11月工资'!A:BB,54,0)</f>
        <v>16347.14</v>
      </c>
      <c r="Z453" s="12">
        <f>ROUND(5*MAX(0,(R453-S453-T453-U453-V453-W453-X453-Y453)*{0.6;2;4;5;6;7;9}%-{0;504;3384;6384;10584;17184;36384}),2)</f>
        <v>865.42</v>
      </c>
      <c r="AB453" s="78">
        <f>VLOOKUP(A:A,'11月工资'!A:BI,61,0)</f>
        <v>776.11</v>
      </c>
      <c r="AC453" s="6">
        <f t="shared" si="57"/>
        <v>89.31</v>
      </c>
      <c r="AD453">
        <f t="shared" si="58"/>
        <v>7317.69</v>
      </c>
      <c r="AE453">
        <f>VLOOKUP(A:A,'10月奖金'!A:AC,29,0)</f>
        <v>21.13</v>
      </c>
      <c r="AF453" s="6">
        <f t="shared" si="59"/>
        <v>68.180000000000007</v>
      </c>
      <c r="AG453">
        <f>VLOOKUP(A:A,'10月奖金'!A:AD,30,0)</f>
        <v>7178.87</v>
      </c>
      <c r="AH453" s="6">
        <f t="shared" si="60"/>
        <v>138.81999999999971</v>
      </c>
      <c r="AI453">
        <f>VLOOKUP(A:A,单位分配保留两位小数!B:N,13,0)</f>
        <v>7407</v>
      </c>
      <c r="AJ453">
        <f t="shared" si="61"/>
        <v>0</v>
      </c>
      <c r="AK453">
        <f>_xlfn.IFNA(VLOOKUP(A:A,'11月工资'!A:AQ,43,0),0)</f>
        <v>0</v>
      </c>
      <c r="AL453">
        <f t="shared" si="62"/>
        <v>89.31</v>
      </c>
      <c r="AM453" s="6">
        <f t="shared" si="63"/>
        <v>28847.190000000002</v>
      </c>
    </row>
    <row r="454" spans="1:39" x14ac:dyDescent="0.2">
      <c r="A454" s="7">
        <v>9000679</v>
      </c>
      <c r="B454" t="str">
        <f>VLOOKUP(A454,标准表!C:D,2,0)</f>
        <v>丁善宝</v>
      </c>
      <c r="C454" t="str">
        <f>VLOOKUP(A:A,标准表!C:M,11,0)</f>
        <v>特钢事业部</v>
      </c>
      <c r="D454" t="str">
        <f>VLOOKUP($A:$A,标准表!C:E,3,0)</f>
        <v>370126198707184835</v>
      </c>
      <c r="E454" t="str">
        <f>VLOOKUP(A:A,'11月工资'!A:D,4,0)</f>
        <v>6217000180022985372</v>
      </c>
      <c r="F454" t="str">
        <f>VLOOKUP(A:A,'11月工资'!A:F,6,0)</f>
        <v>专业技术人员</v>
      </c>
      <c r="G454">
        <f>VLOOKUP(A:A,标准表!C:H,6,0)</f>
        <v>0</v>
      </c>
      <c r="H454">
        <f>VLOOKUP(A:A,标准表!C:I,7,0)</f>
        <v>0</v>
      </c>
      <c r="I454">
        <f>VLOOKUP(A:A,标准表!C:J,8,0)</f>
        <v>0</v>
      </c>
      <c r="J454">
        <f>VLOOKUP($A:$A,标准表!C:G,5,0)</f>
        <v>3.05</v>
      </c>
      <c r="L454">
        <f>VLOOKUP(A:A,单位分配保留两位小数!B:I,8,0)</f>
        <v>5020.2999999999993</v>
      </c>
      <c r="M454">
        <f>_xlfn.IFNA(VLOOKUP(A:A,单位分配保留两位小数!B:J,9,0),0)</f>
        <v>0</v>
      </c>
      <c r="N454">
        <f>_xlfn.IFNA(VLOOKUP(A:A,单位分配保留两位小数!B:K,10,0),0)</f>
        <v>0</v>
      </c>
      <c r="O454">
        <f>ROUND(_xlfn.IFNA(VLOOKUP(A:A,单位分配保留两位小数!B:L,11,0),0),2)</f>
        <v>0</v>
      </c>
      <c r="Q454">
        <f t="shared" si="56"/>
        <v>5020.2999999999993</v>
      </c>
      <c r="R454">
        <f>_xlfn.IFNA(VLOOKUP(A454,'11月工资'!A:AU,47,0),0)+Q454</f>
        <v>82736.240000000005</v>
      </c>
      <c r="S454">
        <f>VLOOKUP(A:A,'11月工资'!A:AW,49,0)</f>
        <v>0</v>
      </c>
      <c r="T454">
        <f>VLOOKUP(A:A,'11月工资'!A:AZ,52,0)</f>
        <v>11000</v>
      </c>
      <c r="U454">
        <f>VLOOKUP(A:A,'11月工资'!A:BA,53,0)</f>
        <v>0</v>
      </c>
      <c r="V454">
        <f>VLOOKUP(A:A,'11月工资'!A:AX,50,0)</f>
        <v>11000</v>
      </c>
      <c r="W454">
        <f>VLOOKUP(A:A,'11月工资'!A:AY,51,0)</f>
        <v>0</v>
      </c>
      <c r="X454">
        <f>VLOOKUP(A:A,'11月工资'!A:AV,48,0)</f>
        <v>55000</v>
      </c>
      <c r="Y454">
        <f>VLOOKUP(A:A,'11月工资'!A:BB,54,0)</f>
        <v>13808.21</v>
      </c>
      <c r="Z454" s="12">
        <f>ROUND(5*MAX(0,(R454-S454-T454-U454-V454-W454-X454-Y454)*{0.6;2;4;5;6;7;9}%-{0;504;3384;6384;10584;17184;36384}),2)</f>
        <v>0</v>
      </c>
      <c r="AB454" s="78">
        <f>VLOOKUP(A:A,'11月工资'!A:BI,61,0)</f>
        <v>0</v>
      </c>
      <c r="AC454" s="6">
        <f t="shared" si="57"/>
        <v>0</v>
      </c>
      <c r="AD454">
        <f t="shared" si="58"/>
        <v>5020.2999999999993</v>
      </c>
      <c r="AE454">
        <f>VLOOKUP(A:A,'10月奖金'!A:AC,29,0)</f>
        <v>0</v>
      </c>
      <c r="AF454" s="6">
        <f t="shared" si="59"/>
        <v>0</v>
      </c>
      <c r="AG454">
        <f>VLOOKUP(A:A,'10月奖金'!A:AD,30,0)</f>
        <v>3440</v>
      </c>
      <c r="AH454" s="6">
        <f t="shared" si="60"/>
        <v>1580.2999999999993</v>
      </c>
      <c r="AI454">
        <f>VLOOKUP(A:A,单位分配保留两位小数!B:N,13,0)</f>
        <v>5020.3</v>
      </c>
      <c r="AJ454">
        <f t="shared" si="61"/>
        <v>0</v>
      </c>
      <c r="AK454">
        <f>_xlfn.IFNA(VLOOKUP(A:A,'11月工资'!A:AQ,43,0),0)</f>
        <v>0</v>
      </c>
      <c r="AL454">
        <f t="shared" si="62"/>
        <v>0</v>
      </c>
      <c r="AM454" s="6">
        <f t="shared" si="63"/>
        <v>-8071.9699999999939</v>
      </c>
    </row>
    <row r="455" spans="1:39" x14ac:dyDescent="0.2">
      <c r="A455" s="7">
        <v>9000680</v>
      </c>
      <c r="B455" t="str">
        <f>VLOOKUP(A455,标准表!C:D,2,0)</f>
        <v>王岩</v>
      </c>
      <c r="C455" t="str">
        <f>VLOOKUP(A:A,标准表!C:M,11,0)</f>
        <v>特钢事业部</v>
      </c>
      <c r="D455" t="str">
        <f>VLOOKUP($A:$A,标准表!C:E,3,0)</f>
        <v>130202198502111819</v>
      </c>
      <c r="E455" t="str">
        <f>VLOOKUP(A:A,'11月工资'!A:D,4,0)</f>
        <v>6217000180022986701</v>
      </c>
      <c r="F455" t="str">
        <f>VLOOKUP(A:A,'11月工资'!A:F,6,0)</f>
        <v>专业技术人员</v>
      </c>
      <c r="G455">
        <f>VLOOKUP(A:A,标准表!C:H,6,0)</f>
        <v>0</v>
      </c>
      <c r="H455">
        <f>VLOOKUP(A:A,标准表!C:I,7,0)</f>
        <v>0</v>
      </c>
      <c r="I455">
        <f>VLOOKUP(A:A,标准表!C:J,8,0)</f>
        <v>0</v>
      </c>
      <c r="J455">
        <f>VLOOKUP($A:$A,标准表!C:G,5,0)</f>
        <v>3.05</v>
      </c>
      <c r="L455">
        <f>VLOOKUP(A:A,单位分配保留两位小数!B:I,8,0)</f>
        <v>5020.2999999999993</v>
      </c>
      <c r="M455">
        <f>_xlfn.IFNA(VLOOKUP(A:A,单位分配保留两位小数!B:J,9,0),0)</f>
        <v>0</v>
      </c>
      <c r="N455">
        <f>_xlfn.IFNA(VLOOKUP(A:A,单位分配保留两位小数!B:K,10,0),0)</f>
        <v>0</v>
      </c>
      <c r="O455">
        <f>ROUND(_xlfn.IFNA(VLOOKUP(A:A,单位分配保留两位小数!B:L,11,0),0),2)</f>
        <v>0</v>
      </c>
      <c r="Q455">
        <f t="shared" si="56"/>
        <v>5020.2999999999993</v>
      </c>
      <c r="R455">
        <f>_xlfn.IFNA(VLOOKUP(A455,'11月工资'!A:AU,47,0),0)+Q455</f>
        <v>91812.75</v>
      </c>
      <c r="S455">
        <f>VLOOKUP(A:A,'11月工资'!A:AW,49,0)</f>
        <v>11000</v>
      </c>
      <c r="T455">
        <f>VLOOKUP(A:A,'11月工资'!A:AZ,52,0)</f>
        <v>0</v>
      </c>
      <c r="U455">
        <f>VLOOKUP(A:A,'11月工资'!A:BA,53,0)</f>
        <v>0</v>
      </c>
      <c r="V455">
        <f>VLOOKUP(A:A,'11月工资'!A:AX,50,0)</f>
        <v>22000</v>
      </c>
      <c r="W455">
        <f>VLOOKUP(A:A,'11月工资'!A:AY,51,0)</f>
        <v>0</v>
      </c>
      <c r="X455">
        <f>VLOOKUP(A:A,'11月工资'!A:AV,48,0)</f>
        <v>55000</v>
      </c>
      <c r="Y455">
        <f>VLOOKUP(A:A,'11月工资'!A:BB,54,0)</f>
        <v>14463.82</v>
      </c>
      <c r="Z455" s="12">
        <f>ROUND(5*MAX(0,(R455-S455-T455-U455-V455-W455-X455-Y455)*{0.6;2;4;5;6;7;9}%-{0;504;3384;6384;10584;17184;36384}),2)</f>
        <v>0</v>
      </c>
      <c r="AB455" s="78">
        <f>VLOOKUP(A:A,'11月工资'!A:BI,61,0)</f>
        <v>0</v>
      </c>
      <c r="AC455" s="6">
        <f t="shared" si="57"/>
        <v>0</v>
      </c>
      <c r="AD455">
        <f t="shared" si="58"/>
        <v>5020.2999999999993</v>
      </c>
      <c r="AE455">
        <f>VLOOKUP(A:A,'10月奖金'!A:AC,29,0)</f>
        <v>0</v>
      </c>
      <c r="AF455" s="6">
        <f t="shared" si="59"/>
        <v>0</v>
      </c>
      <c r="AG455">
        <f>VLOOKUP(A:A,'10月奖金'!A:AD,30,0)</f>
        <v>4880</v>
      </c>
      <c r="AH455" s="6">
        <f t="shared" si="60"/>
        <v>140.29999999999927</v>
      </c>
      <c r="AI455">
        <f>VLOOKUP(A:A,单位分配保留两位小数!B:N,13,0)</f>
        <v>5020.3</v>
      </c>
      <c r="AJ455">
        <f t="shared" si="61"/>
        <v>0</v>
      </c>
      <c r="AK455">
        <f>_xlfn.IFNA(VLOOKUP(A:A,'11月工资'!A:AQ,43,0),0)</f>
        <v>0</v>
      </c>
      <c r="AL455">
        <f t="shared" si="62"/>
        <v>0</v>
      </c>
      <c r="AM455" s="6">
        <f t="shared" si="63"/>
        <v>-10651.07</v>
      </c>
    </row>
    <row r="456" spans="1:39" x14ac:dyDescent="0.2">
      <c r="A456" s="7">
        <v>9000681</v>
      </c>
      <c r="B456" t="str">
        <f>VLOOKUP(A456,标准表!C:D,2,0)</f>
        <v>鞠丹</v>
      </c>
      <c r="C456" t="str">
        <f>VLOOKUP(A:A,标准表!C:M,11,0)</f>
        <v>特钢事业部</v>
      </c>
      <c r="D456" t="str">
        <f>VLOOKUP($A:$A,标准表!C:E,3,0)</f>
        <v>13020319820711305X</v>
      </c>
      <c r="E456" t="str">
        <f>VLOOKUP(A:A,'11月工资'!A:D,4,0)</f>
        <v>6217000180022974327</v>
      </c>
      <c r="F456" t="str">
        <f>VLOOKUP(A:A,'11月工资'!A:F,6,0)</f>
        <v>专业技术人员</v>
      </c>
      <c r="G456">
        <f>VLOOKUP(A:A,标准表!C:H,6,0)</f>
        <v>0</v>
      </c>
      <c r="H456">
        <f>VLOOKUP(A:A,标准表!C:I,7,0)</f>
        <v>0</v>
      </c>
      <c r="I456">
        <f>VLOOKUP(A:A,标准表!C:J,8,0)</f>
        <v>0</v>
      </c>
      <c r="J456">
        <f>VLOOKUP($A:$A,标准表!C:G,5,0)</f>
        <v>3.05</v>
      </c>
      <c r="L456">
        <f>VLOOKUP(A:A,单位分配保留两位小数!B:I,8,0)</f>
        <v>5020.2999999999993</v>
      </c>
      <c r="M456">
        <f>_xlfn.IFNA(VLOOKUP(A:A,单位分配保留两位小数!B:J,9,0),0)</f>
        <v>0</v>
      </c>
      <c r="N456">
        <f>_xlfn.IFNA(VLOOKUP(A:A,单位分配保留两位小数!B:K,10,0),0)</f>
        <v>0</v>
      </c>
      <c r="O456">
        <f>ROUND(_xlfn.IFNA(VLOOKUP(A:A,单位分配保留两位小数!B:L,11,0),0),2)</f>
        <v>0</v>
      </c>
      <c r="Q456">
        <f t="shared" si="56"/>
        <v>5020.2999999999993</v>
      </c>
      <c r="R456">
        <f>_xlfn.IFNA(VLOOKUP(A456,'11月工资'!A:AU,47,0),0)+Q456</f>
        <v>91908.58</v>
      </c>
      <c r="S456">
        <f>VLOOKUP(A:A,'11月工资'!A:AW,49,0)</f>
        <v>0</v>
      </c>
      <c r="T456">
        <f>VLOOKUP(A:A,'11月工资'!A:AZ,52,0)</f>
        <v>0</v>
      </c>
      <c r="U456">
        <f>VLOOKUP(A:A,'11月工资'!A:BA,53,0)</f>
        <v>0</v>
      </c>
      <c r="V456">
        <f>VLOOKUP(A:A,'11月工资'!A:AX,50,0)</f>
        <v>0</v>
      </c>
      <c r="W456">
        <f>VLOOKUP(A:A,'11月工资'!A:AY,51,0)</f>
        <v>0</v>
      </c>
      <c r="X456">
        <f>VLOOKUP(A:A,'11月工资'!A:AV,48,0)</f>
        <v>55000</v>
      </c>
      <c r="Y456">
        <f>VLOOKUP(A:A,'11月工资'!A:BB,54,0)</f>
        <v>14506.71</v>
      </c>
      <c r="Z456" s="12">
        <f>ROUND(5*MAX(0,(R456-S456-T456-U456-V456-W456-X456-Y456)*{0.6;2;4;5;6;7;9}%-{0;504;3384;6384;10584;17184;36384}),2)</f>
        <v>672.06</v>
      </c>
      <c r="AB456" s="78">
        <f>VLOOKUP(A:A,'11月工资'!A:BI,61,0)</f>
        <v>591.46</v>
      </c>
      <c r="AC456" s="6">
        <f t="shared" si="57"/>
        <v>80.599999999999994</v>
      </c>
      <c r="AD456">
        <f t="shared" si="58"/>
        <v>4939.6999999999989</v>
      </c>
      <c r="AE456">
        <f>VLOOKUP(A:A,'10月奖金'!A:AC,29,0)</f>
        <v>38.72</v>
      </c>
      <c r="AF456" s="6">
        <f t="shared" si="59"/>
        <v>41.879999999999995</v>
      </c>
      <c r="AG456">
        <f>VLOOKUP(A:A,'10月奖金'!A:AD,30,0)</f>
        <v>4841.28</v>
      </c>
      <c r="AH456" s="6">
        <f t="shared" si="60"/>
        <v>98.419999999999163</v>
      </c>
      <c r="AI456">
        <f>VLOOKUP(A:A,单位分配保留两位小数!B:N,13,0)</f>
        <v>5020.3</v>
      </c>
      <c r="AJ456">
        <f t="shared" si="61"/>
        <v>0</v>
      </c>
      <c r="AK456">
        <f>_xlfn.IFNA(VLOOKUP(A:A,'11月工资'!A:AQ,43,0),0)</f>
        <v>0</v>
      </c>
      <c r="AL456">
        <f t="shared" si="62"/>
        <v>80.599999999999994</v>
      </c>
      <c r="AM456" s="6">
        <f t="shared" si="63"/>
        <v>22401.870000000003</v>
      </c>
    </row>
    <row r="457" spans="1:39" x14ac:dyDescent="0.2">
      <c r="A457" s="7">
        <v>9000682</v>
      </c>
      <c r="B457" t="str">
        <f>VLOOKUP(A457,标准表!C:D,2,0)</f>
        <v>王震伟</v>
      </c>
      <c r="C457" t="str">
        <f>VLOOKUP(A:A,标准表!C:M,11,0)</f>
        <v>特钢事业部</v>
      </c>
      <c r="D457" t="str">
        <f>VLOOKUP($A:$A,标准表!C:E,3,0)</f>
        <v>130204198907211810</v>
      </c>
      <c r="E457" t="str">
        <f>VLOOKUP(A:A,'11月工资'!A:D,4,0)</f>
        <v>6217000180022988053</v>
      </c>
      <c r="F457" t="str">
        <f>VLOOKUP(A:A,'11月工资'!A:F,6,0)</f>
        <v>专业技术人员</v>
      </c>
      <c r="G457">
        <f>VLOOKUP(A:A,标准表!C:H,6,0)</f>
        <v>0</v>
      </c>
      <c r="H457">
        <f>VLOOKUP(A:A,标准表!C:I,7,0)</f>
        <v>0</v>
      </c>
      <c r="I457">
        <f>VLOOKUP(A:A,标准表!C:J,8,0)</f>
        <v>0</v>
      </c>
      <c r="J457">
        <f>VLOOKUP($A:$A,标准表!C:G,5,0)</f>
        <v>2.15</v>
      </c>
      <c r="L457">
        <f>VLOOKUP(A:A,单位分配保留两位小数!B:I,8,0)</f>
        <v>3539.6</v>
      </c>
      <c r="M457">
        <f>_xlfn.IFNA(VLOOKUP(A:A,单位分配保留两位小数!B:J,9,0),0)</f>
        <v>0</v>
      </c>
      <c r="N457">
        <f>_xlfn.IFNA(VLOOKUP(A:A,单位分配保留两位小数!B:K,10,0),0)</f>
        <v>2200</v>
      </c>
      <c r="O457">
        <f>ROUND(_xlfn.IFNA(VLOOKUP(A:A,单位分配保留两位小数!B:L,11,0),0),2)</f>
        <v>0</v>
      </c>
      <c r="Q457">
        <f t="shared" si="56"/>
        <v>5739.6</v>
      </c>
      <c r="R457">
        <f>_xlfn.IFNA(VLOOKUP(A457,'11月工资'!A:AU,47,0),0)+Q457</f>
        <v>85735.59</v>
      </c>
      <c r="S457">
        <f>VLOOKUP(A:A,'11月工资'!A:AW,49,0)</f>
        <v>0</v>
      </c>
      <c r="T457">
        <f>VLOOKUP(A:A,'11月工资'!A:AZ,52,0)</f>
        <v>11000</v>
      </c>
      <c r="U457">
        <f>VLOOKUP(A:A,'11月工资'!A:BA,53,0)</f>
        <v>0</v>
      </c>
      <c r="V457">
        <f>VLOOKUP(A:A,'11月工资'!A:AX,50,0)</f>
        <v>0</v>
      </c>
      <c r="W457">
        <f>VLOOKUP(A:A,'11月工资'!A:AY,51,0)</f>
        <v>0</v>
      </c>
      <c r="X457">
        <f>VLOOKUP(A:A,'11月工资'!A:AV,48,0)</f>
        <v>55000</v>
      </c>
      <c r="Y457">
        <f>VLOOKUP(A:A,'11月工资'!A:BB,54,0)</f>
        <v>12266.67</v>
      </c>
      <c r="Z457" s="12">
        <f>ROUND(5*MAX(0,(R457-S457-T457-U457-V457-W457-X457-Y457)*{0.6;2;4;5;6;7;9}%-{0;504;3384;6384;10584;17184;36384}),2)</f>
        <v>224.07</v>
      </c>
      <c r="AB457" s="78">
        <f>VLOOKUP(A:A,'11月工资'!A:BI,61,0)</f>
        <v>160.28</v>
      </c>
      <c r="AC457" s="6">
        <f t="shared" si="57"/>
        <v>63.79</v>
      </c>
      <c r="AD457">
        <f t="shared" si="58"/>
        <v>5675.81</v>
      </c>
      <c r="AE457">
        <f>VLOOKUP(A:A,'10月奖金'!A:AC,29,0)</f>
        <v>77.400000000000006</v>
      </c>
      <c r="AF457" s="6">
        <f t="shared" si="59"/>
        <v>-13.610000000000007</v>
      </c>
      <c r="AG457">
        <f>VLOOKUP(A:A,'10月奖金'!A:AD,30,0)</f>
        <v>6372.6</v>
      </c>
      <c r="AH457" s="6">
        <f t="shared" si="60"/>
        <v>-696.79</v>
      </c>
      <c r="AI457">
        <f>VLOOKUP(A:A,单位分配保留两位小数!B:N,13,0)</f>
        <v>5739.6</v>
      </c>
      <c r="AJ457">
        <f t="shared" si="61"/>
        <v>0</v>
      </c>
      <c r="AK457">
        <f>_xlfn.IFNA(VLOOKUP(A:A,'11月工资'!A:AQ,43,0),0)</f>
        <v>0</v>
      </c>
      <c r="AL457">
        <f t="shared" si="62"/>
        <v>63.79</v>
      </c>
      <c r="AM457" s="6">
        <f t="shared" si="63"/>
        <v>7468.9199999999964</v>
      </c>
    </row>
    <row r="458" spans="1:39" x14ac:dyDescent="0.2">
      <c r="A458" s="7">
        <v>9000683</v>
      </c>
      <c r="B458" t="str">
        <f>VLOOKUP(A458,标准表!C:D,2,0)</f>
        <v>刘永滨</v>
      </c>
      <c r="C458" t="str">
        <f>VLOOKUP(A:A,标准表!C:M,11,0)</f>
        <v>特钢事业部</v>
      </c>
      <c r="D458" t="str">
        <f>VLOOKUP($A:$A,标准表!C:E,3,0)</f>
        <v>130203198210295114</v>
      </c>
      <c r="E458" t="str">
        <f>VLOOKUP(A:A,'11月工资'!A:D,4,0)</f>
        <v>6217000180022981389</v>
      </c>
      <c r="F458" t="str">
        <f>VLOOKUP(A:A,'11月工资'!A:F,6,0)</f>
        <v>专业技术人员</v>
      </c>
      <c r="G458">
        <f>VLOOKUP(A:A,标准表!C:H,6,0)</f>
        <v>0</v>
      </c>
      <c r="H458">
        <f>VLOOKUP(A:A,标准表!C:I,7,0)</f>
        <v>0</v>
      </c>
      <c r="I458">
        <f>VLOOKUP(A:A,标准表!C:J,8,0)</f>
        <v>0</v>
      </c>
      <c r="J458">
        <f>VLOOKUP($A:$A,标准表!C:G,5,0)</f>
        <v>2.65</v>
      </c>
      <c r="L458">
        <f>VLOOKUP(A:A,单位分配保留两位小数!B:I,8,0)</f>
        <v>4361.8999999999996</v>
      </c>
      <c r="M458">
        <f>_xlfn.IFNA(VLOOKUP(A:A,单位分配保留两位小数!B:J,9,0),0)</f>
        <v>0</v>
      </c>
      <c r="N458">
        <f>_xlfn.IFNA(VLOOKUP(A:A,单位分配保留两位小数!B:K,10,0),0)</f>
        <v>0</v>
      </c>
      <c r="O458">
        <f>ROUND(_xlfn.IFNA(VLOOKUP(A:A,单位分配保留两位小数!B:L,11,0),0),2)</f>
        <v>0</v>
      </c>
      <c r="Q458">
        <f t="shared" si="56"/>
        <v>4361.8999999999996</v>
      </c>
      <c r="R458">
        <f>_xlfn.IFNA(VLOOKUP(A458,'11月工资'!A:AU,47,0),0)+Q458</f>
        <v>85857.88</v>
      </c>
      <c r="S458">
        <f>VLOOKUP(A:A,'11月工资'!A:AW,49,0)</f>
        <v>11000</v>
      </c>
      <c r="T458">
        <f>VLOOKUP(A:A,'11月工资'!A:AZ,52,0)</f>
        <v>11000</v>
      </c>
      <c r="U458">
        <f>VLOOKUP(A:A,'11月工资'!A:BA,53,0)</f>
        <v>0</v>
      </c>
      <c r="V458">
        <f>VLOOKUP(A:A,'11月工资'!A:AX,50,0)</f>
        <v>22000</v>
      </c>
      <c r="W458">
        <f>VLOOKUP(A:A,'11月工资'!A:AY,51,0)</f>
        <v>0</v>
      </c>
      <c r="X458">
        <f>VLOOKUP(A:A,'11月工资'!A:AV,48,0)</f>
        <v>55000</v>
      </c>
      <c r="Y458">
        <f>VLOOKUP(A:A,'11月工资'!A:BB,54,0)</f>
        <v>15072.68</v>
      </c>
      <c r="Z458" s="12">
        <f>ROUND(5*MAX(0,(R458-S458-T458-U458-V458-W458-X458-Y458)*{0.6;2;4;5;6;7;9}%-{0;504;3384;6384;10584;17184;36384}),2)</f>
        <v>0</v>
      </c>
      <c r="AB458" s="78">
        <f>VLOOKUP(A:A,'11月工资'!A:BI,61,0)</f>
        <v>0</v>
      </c>
      <c r="AC458" s="6">
        <f t="shared" si="57"/>
        <v>0</v>
      </c>
      <c r="AD458">
        <f t="shared" si="58"/>
        <v>4361.8999999999996</v>
      </c>
      <c r="AE458">
        <f>VLOOKUP(A:A,'10月奖金'!A:AC,29,0)</f>
        <v>0</v>
      </c>
      <c r="AF458" s="6">
        <f t="shared" si="59"/>
        <v>0</v>
      </c>
      <c r="AG458">
        <f>VLOOKUP(A:A,'10月奖金'!A:AD,30,0)</f>
        <v>4240</v>
      </c>
      <c r="AH458" s="6">
        <f t="shared" si="60"/>
        <v>121.89999999999964</v>
      </c>
      <c r="AI458">
        <f>VLOOKUP(A:A,单位分配保留两位小数!B:N,13,0)</f>
        <v>4361.8999999999996</v>
      </c>
      <c r="AJ458">
        <f t="shared" si="61"/>
        <v>0</v>
      </c>
      <c r="AK458">
        <f>_xlfn.IFNA(VLOOKUP(A:A,'11月工资'!A:AQ,43,0),0)</f>
        <v>0</v>
      </c>
      <c r="AL458">
        <f t="shared" si="62"/>
        <v>0</v>
      </c>
      <c r="AM458" s="6">
        <f t="shared" si="63"/>
        <v>-28214.799999999996</v>
      </c>
    </row>
    <row r="459" spans="1:39" x14ac:dyDescent="0.2">
      <c r="A459" s="7">
        <v>9000684</v>
      </c>
      <c r="B459" t="str">
        <f>VLOOKUP(A459,标准表!C:D,2,0)</f>
        <v>李秀景</v>
      </c>
      <c r="C459" t="str">
        <f>VLOOKUP(A:A,标准表!C:M,11,0)</f>
        <v>特钢事业部</v>
      </c>
      <c r="D459" t="str">
        <f>VLOOKUP($A:$A,标准表!C:E,3,0)</f>
        <v>132235198006021629</v>
      </c>
      <c r="E459" t="str">
        <f>VLOOKUP(A:A,'11月工资'!A:D,4,0)</f>
        <v>6217000180021628940</v>
      </c>
      <c r="F459" t="str">
        <f>VLOOKUP(A:A,'11月工资'!A:F,6,0)</f>
        <v>专业技术人员</v>
      </c>
      <c r="G459">
        <f>VLOOKUP(A:A,标准表!C:H,6,0)</f>
        <v>0</v>
      </c>
      <c r="H459">
        <f>VLOOKUP(A:A,标准表!C:I,7,0)</f>
        <v>0</v>
      </c>
      <c r="I459">
        <f>VLOOKUP(A:A,标准表!C:J,8,0)</f>
        <v>0</v>
      </c>
      <c r="J459">
        <f>VLOOKUP($A:$A,标准表!C:G,5,0)</f>
        <v>3.6</v>
      </c>
      <c r="L459">
        <f>VLOOKUP(A:A,单位分配保留两位小数!B:I,8,0)</f>
        <v>0</v>
      </c>
      <c r="M459">
        <f>_xlfn.IFNA(VLOOKUP(A:A,单位分配保留两位小数!B:J,9,0),0)</f>
        <v>0</v>
      </c>
      <c r="N459">
        <f>_xlfn.IFNA(VLOOKUP(A:A,单位分配保留两位小数!B:K,10,0),0)</f>
        <v>0</v>
      </c>
      <c r="O459">
        <f>ROUND(_xlfn.IFNA(VLOOKUP(A:A,单位分配保留两位小数!B:L,11,0),0),2)</f>
        <v>0</v>
      </c>
      <c r="Q459">
        <f t="shared" si="56"/>
        <v>0</v>
      </c>
      <c r="R459">
        <f>_xlfn.IFNA(VLOOKUP(A459,'11月工资'!A:AU,47,0),0)+Q459</f>
        <v>92092.56</v>
      </c>
      <c r="S459">
        <f>VLOOKUP(A:A,'11月工资'!A:AW,49,0)</f>
        <v>0</v>
      </c>
      <c r="T459">
        <f>VLOOKUP(A:A,'11月工资'!A:AZ,52,0)</f>
        <v>0</v>
      </c>
      <c r="U459">
        <f>VLOOKUP(A:A,'11月工资'!A:BA,53,0)</f>
        <v>0</v>
      </c>
      <c r="V459">
        <f>VLOOKUP(A:A,'11月工资'!A:AX,50,0)</f>
        <v>7326</v>
      </c>
      <c r="W459">
        <f>VLOOKUP(A:A,'11月工资'!A:AY,51,0)</f>
        <v>0</v>
      </c>
      <c r="X459">
        <f>VLOOKUP(A:A,'11月工资'!A:AV,48,0)</f>
        <v>55000</v>
      </c>
      <c r="Y459">
        <f>VLOOKUP(A:A,'11月工资'!A:BB,54,0)</f>
        <v>19089.14</v>
      </c>
      <c r="Z459" s="12">
        <f>ROUND(5*MAX(0,(R459-S459-T459-U459-V459-W459-X459-Y459)*{0.6;2;4;5;6;7;9}%-{0;504;3384;6384;10584;17184;36384}),2)</f>
        <v>320.32</v>
      </c>
      <c r="AB459" s="78">
        <f>VLOOKUP(A:A,'11月工资'!A:BI,61,0)</f>
        <v>603.9</v>
      </c>
      <c r="AC459" s="6">
        <f t="shared" si="57"/>
        <v>0</v>
      </c>
      <c r="AD459">
        <f t="shared" si="58"/>
        <v>0</v>
      </c>
      <c r="AE459">
        <f>VLOOKUP(A:A,'10月奖金'!A:AC,29,0)</f>
        <v>0</v>
      </c>
      <c r="AF459" s="6">
        <f t="shared" si="59"/>
        <v>0</v>
      </c>
      <c r="AG459">
        <f>VLOOKUP(A:A,'10月奖金'!A:AD,30,0)</f>
        <v>0</v>
      </c>
      <c r="AH459" s="6">
        <f t="shared" si="60"/>
        <v>0</v>
      </c>
      <c r="AI459">
        <f>VLOOKUP(A:A,单位分配保留两位小数!B:N,13,0)</f>
        <v>0</v>
      </c>
      <c r="AJ459">
        <f t="shared" si="61"/>
        <v>0</v>
      </c>
      <c r="AK459">
        <f>_xlfn.IFNA(VLOOKUP(A:A,'11月工资'!A:AQ,43,0),0)</f>
        <v>0</v>
      </c>
      <c r="AL459">
        <f t="shared" si="62"/>
        <v>0</v>
      </c>
      <c r="AM459" s="6">
        <f t="shared" si="63"/>
        <v>10677.419999999998</v>
      </c>
    </row>
    <row r="460" spans="1:39" x14ac:dyDescent="0.2">
      <c r="A460" s="7">
        <v>9000685</v>
      </c>
      <c r="B460" t="str">
        <f>VLOOKUP(A460,标准表!C:D,2,0)</f>
        <v>李宏伟</v>
      </c>
      <c r="C460" t="str">
        <f>VLOOKUP(A:A,标准表!C:M,11,0)</f>
        <v>特钢事业部</v>
      </c>
      <c r="D460" t="str">
        <f>VLOOKUP($A:$A,标准表!C:E,3,0)</f>
        <v>130221198808142318</v>
      </c>
      <c r="E460" t="str">
        <f>VLOOKUP(A:A,'11月工资'!A:D,4,0)</f>
        <v>6217000180021628916</v>
      </c>
      <c r="F460" t="str">
        <f>VLOOKUP(A:A,'11月工资'!A:F,6,0)</f>
        <v>专业技术人员</v>
      </c>
      <c r="G460">
        <f>VLOOKUP(A:A,标准表!C:H,6,0)</f>
        <v>0</v>
      </c>
      <c r="H460">
        <f>VLOOKUP(A:A,标准表!C:I,7,0)</f>
        <v>0</v>
      </c>
      <c r="I460">
        <f>VLOOKUP(A:A,标准表!C:J,8,0)</f>
        <v>0</v>
      </c>
      <c r="J460">
        <f>VLOOKUP($A:$A,标准表!C:G,5,0)</f>
        <v>2.15</v>
      </c>
      <c r="L460">
        <f>VLOOKUP(A:A,单位分配保留两位小数!B:I,8,0)</f>
        <v>3538.8999999999996</v>
      </c>
      <c r="M460">
        <f>_xlfn.IFNA(VLOOKUP(A:A,单位分配保留两位小数!B:J,9,0),0)</f>
        <v>0</v>
      </c>
      <c r="N460">
        <f>_xlfn.IFNA(VLOOKUP(A:A,单位分配保留两位小数!B:K,10,0),0)</f>
        <v>2200</v>
      </c>
      <c r="O460">
        <f>ROUND(_xlfn.IFNA(VLOOKUP(A:A,单位分配保留两位小数!B:L,11,0),0),2)</f>
        <v>0</v>
      </c>
      <c r="Q460">
        <f t="shared" si="56"/>
        <v>5738.9</v>
      </c>
      <c r="R460">
        <f>_xlfn.IFNA(VLOOKUP(A460,'11月工资'!A:AU,47,0),0)+Q460</f>
        <v>83033.509999999995</v>
      </c>
      <c r="S460">
        <f>VLOOKUP(A:A,'11月工资'!A:AW,49,0)</f>
        <v>0</v>
      </c>
      <c r="T460">
        <f>VLOOKUP(A:A,'11月工资'!A:AZ,52,0)</f>
        <v>11000</v>
      </c>
      <c r="U460">
        <f>VLOOKUP(A:A,'11月工资'!A:BA,53,0)</f>
        <v>0</v>
      </c>
      <c r="V460">
        <f>VLOOKUP(A:A,'11月工资'!A:AX,50,0)</f>
        <v>0</v>
      </c>
      <c r="W460">
        <f>VLOOKUP(A:A,'11月工资'!A:AY,51,0)</f>
        <v>0</v>
      </c>
      <c r="X460">
        <f>VLOOKUP(A:A,'11月工资'!A:AV,48,0)</f>
        <v>55000</v>
      </c>
      <c r="Y460">
        <f>VLOOKUP(A:A,'11月工资'!A:BB,54,0)</f>
        <v>12836.35</v>
      </c>
      <c r="Z460" s="12">
        <f>ROUND(5*MAX(0,(R460-S460-T460-U460-V460-W460-X460-Y460)*{0.6;2;4;5;6;7;9}%-{0;504;3384;6384;10584;17184;36384}),2)</f>
        <v>125.91</v>
      </c>
      <c r="AB460" s="78">
        <f>VLOOKUP(A:A,'11月工资'!A:BI,61,0)</f>
        <v>64.430000000000007</v>
      </c>
      <c r="AC460" s="6">
        <f t="shared" si="57"/>
        <v>61.48</v>
      </c>
      <c r="AD460">
        <f t="shared" si="58"/>
        <v>5677.42</v>
      </c>
      <c r="AE460">
        <f>VLOOKUP(A:A,'10月奖金'!A:AC,29,0)</f>
        <v>64.430000000000007</v>
      </c>
      <c r="AF460" s="6">
        <f t="shared" si="59"/>
        <v>-2.9500000000000099</v>
      </c>
      <c r="AG460">
        <f>VLOOKUP(A:A,'10月奖金'!A:AD,30,0)</f>
        <v>6175.57</v>
      </c>
      <c r="AH460" s="6">
        <f t="shared" si="60"/>
        <v>-498.14999999999964</v>
      </c>
      <c r="AI460">
        <f>VLOOKUP(A:A,单位分配保留两位小数!B:N,13,0)</f>
        <v>5738.9</v>
      </c>
      <c r="AJ460">
        <f t="shared" si="61"/>
        <v>0</v>
      </c>
      <c r="AK460">
        <f>_xlfn.IFNA(VLOOKUP(A:A,'11月工资'!A:AQ,43,0),0)</f>
        <v>0</v>
      </c>
      <c r="AL460">
        <f t="shared" si="62"/>
        <v>61.48</v>
      </c>
      <c r="AM460" s="6">
        <f t="shared" si="63"/>
        <v>4197.1599999999944</v>
      </c>
    </row>
    <row r="461" spans="1:39" x14ac:dyDescent="0.2">
      <c r="A461" s="7">
        <v>9000686</v>
      </c>
      <c r="B461" t="str">
        <f>VLOOKUP(A461,标准表!C:D,2,0)</f>
        <v>董继亮</v>
      </c>
      <c r="C461" t="str">
        <f>VLOOKUP(A:A,标准表!C:M,11,0)</f>
        <v>特钢事业部</v>
      </c>
      <c r="D461" t="str">
        <f>VLOOKUP($A:$A,标准表!C:E,3,0)</f>
        <v>130323198512216419</v>
      </c>
      <c r="E461" t="str">
        <f>VLOOKUP(A:A,'11月工资'!A:D,4,0)</f>
        <v>6217000180021628866</v>
      </c>
      <c r="F461" t="str">
        <f>VLOOKUP(A:A,'11月工资'!A:F,6,0)</f>
        <v>专业技术人员</v>
      </c>
      <c r="G461">
        <f>VLOOKUP(A:A,标准表!C:H,6,0)</f>
        <v>0</v>
      </c>
      <c r="H461">
        <f>VLOOKUP(A:A,标准表!C:I,7,0)</f>
        <v>0</v>
      </c>
      <c r="I461">
        <f>VLOOKUP(A:A,标准表!C:J,8,0)</f>
        <v>0</v>
      </c>
      <c r="J461">
        <f>VLOOKUP($A:$A,标准表!C:G,5,0)</f>
        <v>3.05</v>
      </c>
      <c r="L461">
        <f>VLOOKUP(A:A,单位分配保留两位小数!B:I,8,0)</f>
        <v>5020.2999999999993</v>
      </c>
      <c r="M461">
        <f>_xlfn.IFNA(VLOOKUP(A:A,单位分配保留两位小数!B:J,9,0),0)</f>
        <v>0</v>
      </c>
      <c r="N461">
        <f>_xlfn.IFNA(VLOOKUP(A:A,单位分配保留两位小数!B:K,10,0),0)</f>
        <v>0</v>
      </c>
      <c r="O461">
        <f>ROUND(_xlfn.IFNA(VLOOKUP(A:A,单位分配保留两位小数!B:L,11,0),0),2)</f>
        <v>0</v>
      </c>
      <c r="Q461">
        <f t="shared" si="56"/>
        <v>5020.2999999999993</v>
      </c>
      <c r="R461">
        <f>_xlfn.IFNA(VLOOKUP(A461,'11月工资'!A:AU,47,0),0)+Q461</f>
        <v>92284.76</v>
      </c>
      <c r="S461">
        <f>VLOOKUP(A:A,'11月工资'!A:AW,49,0)</f>
        <v>5500</v>
      </c>
      <c r="T461">
        <f>VLOOKUP(A:A,'11月工资'!A:AZ,52,0)</f>
        <v>5500</v>
      </c>
      <c r="U461">
        <f>VLOOKUP(A:A,'11月工资'!A:BA,53,0)</f>
        <v>0</v>
      </c>
      <c r="V461">
        <f>VLOOKUP(A:A,'11月工资'!A:AX,50,0)</f>
        <v>0</v>
      </c>
      <c r="W461">
        <f>VLOOKUP(A:A,'11月工资'!A:AY,51,0)</f>
        <v>0</v>
      </c>
      <c r="X461">
        <f>VLOOKUP(A:A,'11月工资'!A:AV,48,0)</f>
        <v>55000</v>
      </c>
      <c r="Y461">
        <f>VLOOKUP(A:A,'11月工资'!A:BB,54,0)</f>
        <v>15102.7</v>
      </c>
      <c r="Z461" s="12">
        <f>ROUND(5*MAX(0,(R461-S461-T461-U461-V461-W461-X461-Y461)*{0.6;2;4;5;6;7;9}%-{0;504;3384;6384;10584;17184;36384}),2)</f>
        <v>335.46</v>
      </c>
      <c r="AB461" s="78">
        <f>VLOOKUP(A:A,'11月工资'!A:BI,61,0)</f>
        <v>300.85000000000002</v>
      </c>
      <c r="AC461" s="6">
        <f t="shared" si="57"/>
        <v>34.61</v>
      </c>
      <c r="AD461">
        <f t="shared" si="58"/>
        <v>4985.6899999999996</v>
      </c>
      <c r="AE461">
        <f>VLOOKUP(A:A,'10月奖金'!A:AC,29,0)</f>
        <v>12.23</v>
      </c>
      <c r="AF461" s="6">
        <f t="shared" si="59"/>
        <v>22.38</v>
      </c>
      <c r="AG461">
        <f>VLOOKUP(A:A,'10月奖金'!A:AD,30,0)</f>
        <v>4867.7700000000004</v>
      </c>
      <c r="AH461" s="6">
        <f t="shared" si="60"/>
        <v>117.91999999999916</v>
      </c>
      <c r="AI461">
        <f>VLOOKUP(A:A,单位分配保留两位小数!B:N,13,0)</f>
        <v>5020.3</v>
      </c>
      <c r="AJ461">
        <f t="shared" si="61"/>
        <v>0</v>
      </c>
      <c r="AK461">
        <f>_xlfn.IFNA(VLOOKUP(A:A,'11月工资'!A:AQ,43,0),0)</f>
        <v>0</v>
      </c>
      <c r="AL461">
        <f t="shared" si="62"/>
        <v>34.61</v>
      </c>
      <c r="AM461" s="6">
        <f t="shared" si="63"/>
        <v>11182.059999999994</v>
      </c>
    </row>
    <row r="462" spans="1:39" x14ac:dyDescent="0.2">
      <c r="A462" s="7">
        <v>9000687</v>
      </c>
      <c r="B462" t="str">
        <f>VLOOKUP(A462,标准表!C:D,2,0)</f>
        <v>孙斯迈</v>
      </c>
      <c r="C462" t="str">
        <f>VLOOKUP(A:A,标准表!C:M,11,0)</f>
        <v>特钢事业部</v>
      </c>
      <c r="D462" t="str">
        <f>VLOOKUP($A:$A,标准表!C:E,3,0)</f>
        <v>13020319920806061X</v>
      </c>
      <c r="E462" t="str">
        <f>VLOOKUP(A:A,'11月工资'!A:D,4,0)</f>
        <v>6217000180032826756</v>
      </c>
      <c r="F462" t="str">
        <f>VLOOKUP(A:A,'11月工资'!A:F,6,0)</f>
        <v>专业技术人员</v>
      </c>
      <c r="G462">
        <f>VLOOKUP(A:A,标准表!C:H,6,0)</f>
        <v>0</v>
      </c>
      <c r="H462">
        <f>VLOOKUP(A:A,标准表!C:I,7,0)</f>
        <v>0</v>
      </c>
      <c r="I462">
        <f>VLOOKUP(A:A,标准表!C:J,8,0)</f>
        <v>0</v>
      </c>
      <c r="J462">
        <f>VLOOKUP($A:$A,标准表!C:G,5,0)</f>
        <v>2.15</v>
      </c>
      <c r="L462">
        <f>VLOOKUP(A:A,单位分配保留两位小数!B:I,8,0)</f>
        <v>3538.8999999999996</v>
      </c>
      <c r="M462">
        <f>_xlfn.IFNA(VLOOKUP(A:A,单位分配保留两位小数!B:J,9,0),0)</f>
        <v>0</v>
      </c>
      <c r="N462">
        <f>_xlfn.IFNA(VLOOKUP(A:A,单位分配保留两位小数!B:K,10,0),0)</f>
        <v>0</v>
      </c>
      <c r="O462">
        <f>ROUND(_xlfn.IFNA(VLOOKUP(A:A,单位分配保留两位小数!B:L,11,0),0),2)</f>
        <v>0</v>
      </c>
      <c r="Q462">
        <f t="shared" si="56"/>
        <v>3538.8999999999996</v>
      </c>
      <c r="R462">
        <f>_xlfn.IFNA(VLOOKUP(A462,'11月工资'!A:AU,47,0),0)+Q462</f>
        <v>61103</v>
      </c>
      <c r="S462">
        <f>VLOOKUP(A:A,'11月工资'!A:AW,49,0)</f>
        <v>0</v>
      </c>
      <c r="T462">
        <f>VLOOKUP(A:A,'11月工资'!A:AZ,52,0)</f>
        <v>0</v>
      </c>
      <c r="U462">
        <f>VLOOKUP(A:A,'11月工资'!A:BA,53,0)</f>
        <v>0</v>
      </c>
      <c r="V462">
        <f>VLOOKUP(A:A,'11月工资'!A:AX,50,0)</f>
        <v>0</v>
      </c>
      <c r="W462">
        <f>VLOOKUP(A:A,'11月工资'!A:AY,51,0)</f>
        <v>0</v>
      </c>
      <c r="X462">
        <f>VLOOKUP(A:A,'11月工资'!A:AV,48,0)</f>
        <v>55000</v>
      </c>
      <c r="Y462">
        <f>VLOOKUP(A:A,'11月工资'!A:BB,54,0)</f>
        <v>9796.2999999999993</v>
      </c>
      <c r="Z462" s="12">
        <f>ROUND(5*MAX(0,(R462-S462-T462-U462-V462-W462-X462-Y462)*{0.6;2;4;5;6;7;9}%-{0;504;3384;6384;10584;17184;36384}),2)</f>
        <v>0</v>
      </c>
      <c r="AB462" s="78">
        <f>VLOOKUP(A:A,'11月工资'!A:BI,61,0)</f>
        <v>0</v>
      </c>
      <c r="AC462" s="6">
        <f t="shared" si="57"/>
        <v>0</v>
      </c>
      <c r="AD462">
        <f t="shared" si="58"/>
        <v>3538.8999999999996</v>
      </c>
      <c r="AE462">
        <f>VLOOKUP(A:A,'10月奖金'!A:AC,29,0)</f>
        <v>0</v>
      </c>
      <c r="AF462" s="6">
        <f t="shared" si="59"/>
        <v>0</v>
      </c>
      <c r="AG462">
        <f>VLOOKUP(A:A,'10月奖金'!A:AD,30,0)</f>
        <v>3440</v>
      </c>
      <c r="AH462" s="6">
        <f t="shared" si="60"/>
        <v>98.899999999999636</v>
      </c>
      <c r="AI462">
        <f>VLOOKUP(A:A,单位分配保留两位小数!B:N,13,0)</f>
        <v>3538.9</v>
      </c>
      <c r="AJ462">
        <f t="shared" si="61"/>
        <v>0</v>
      </c>
      <c r="AK462">
        <f>_xlfn.IFNA(VLOOKUP(A:A,'11月工资'!A:AQ,43,0),0)</f>
        <v>0</v>
      </c>
      <c r="AL462">
        <f t="shared" si="62"/>
        <v>0</v>
      </c>
      <c r="AM462" s="6">
        <f t="shared" si="63"/>
        <v>-3693.2999999999993</v>
      </c>
    </row>
    <row r="463" spans="1:39" x14ac:dyDescent="0.2">
      <c r="A463" s="7">
        <v>9000688</v>
      </c>
      <c r="B463" t="str">
        <f>VLOOKUP(A463,标准表!C:D,2,0)</f>
        <v>王志明</v>
      </c>
      <c r="C463" t="str">
        <f>VLOOKUP(A:A,标准表!C:M,11,0)</f>
        <v>特钢事业部</v>
      </c>
      <c r="D463" t="str">
        <f>VLOOKUP($A:$A,标准表!C:E,3,0)</f>
        <v>522321198412146750</v>
      </c>
      <c r="E463" t="str">
        <f>VLOOKUP(A:A,'11月工资'!A:D,4,0)</f>
        <v>6217000180022983138</v>
      </c>
      <c r="F463" t="str">
        <f>VLOOKUP(A:A,'11月工资'!A:F,6,0)</f>
        <v>专业技术人员</v>
      </c>
      <c r="G463">
        <f>VLOOKUP(A:A,标准表!C:H,6,0)</f>
        <v>0</v>
      </c>
      <c r="H463">
        <f>VLOOKUP(A:A,标准表!C:I,7,0)</f>
        <v>0</v>
      </c>
      <c r="I463">
        <f>VLOOKUP(A:A,标准表!C:J,8,0)</f>
        <v>0</v>
      </c>
      <c r="J463">
        <f>VLOOKUP($A:$A,标准表!C:G,5,0)</f>
        <v>2.15</v>
      </c>
      <c r="L463">
        <f>VLOOKUP(A:A,单位分配保留两位小数!B:I,8,0)</f>
        <v>3538.8999999999996</v>
      </c>
      <c r="M463">
        <f>_xlfn.IFNA(VLOOKUP(A:A,单位分配保留两位小数!B:J,9,0),0)</f>
        <v>0</v>
      </c>
      <c r="N463">
        <f>_xlfn.IFNA(VLOOKUP(A:A,单位分配保留两位小数!B:K,10,0),0)</f>
        <v>2200</v>
      </c>
      <c r="O463">
        <f>ROUND(_xlfn.IFNA(VLOOKUP(A:A,单位分配保留两位小数!B:L,11,0),0),2)</f>
        <v>0</v>
      </c>
      <c r="Q463">
        <f t="shared" si="56"/>
        <v>5738.9</v>
      </c>
      <c r="R463">
        <f>_xlfn.IFNA(VLOOKUP(A463,'11月工资'!A:AU,47,0),0)+Q463</f>
        <v>83645.009999999995</v>
      </c>
      <c r="S463">
        <f>VLOOKUP(A:A,'11月工资'!A:AW,49,0)</f>
        <v>0</v>
      </c>
      <c r="T463">
        <f>VLOOKUP(A:A,'11月工资'!A:AZ,52,0)</f>
        <v>0</v>
      </c>
      <c r="U463">
        <f>VLOOKUP(A:A,'11月工资'!A:BA,53,0)</f>
        <v>0</v>
      </c>
      <c r="V463">
        <f>VLOOKUP(A:A,'11月工资'!A:AX,50,0)</f>
        <v>11000</v>
      </c>
      <c r="W463">
        <f>VLOOKUP(A:A,'11月工资'!A:AY,51,0)</f>
        <v>0</v>
      </c>
      <c r="X463">
        <f>VLOOKUP(A:A,'11月工资'!A:AV,48,0)</f>
        <v>55000</v>
      </c>
      <c r="Y463">
        <f>VLOOKUP(A:A,'11月工资'!A:BB,54,0)</f>
        <v>11734.77</v>
      </c>
      <c r="Z463" s="12">
        <f>ROUND(5*MAX(0,(R463-S463-T463-U463-V463-W463-X463-Y463)*{0.6;2;4;5;6;7;9}%-{0;504;3384;6384;10584;17184;36384}),2)</f>
        <v>177.31</v>
      </c>
      <c r="AB463" s="78">
        <f>VLOOKUP(A:A,'11月工资'!A:BI,61,0)</f>
        <v>114.92</v>
      </c>
      <c r="AC463" s="6">
        <f t="shared" si="57"/>
        <v>62.39</v>
      </c>
      <c r="AD463">
        <f t="shared" si="58"/>
        <v>5676.5099999999993</v>
      </c>
      <c r="AE463">
        <f>VLOOKUP(A:A,'10月奖金'!A:AC,29,0)</f>
        <v>63.07</v>
      </c>
      <c r="AF463" s="6">
        <f t="shared" si="59"/>
        <v>-0.67999999999999972</v>
      </c>
      <c r="AG463">
        <f>VLOOKUP(A:A,'10月奖金'!A:AD,30,0)</f>
        <v>6176.93</v>
      </c>
      <c r="AH463" s="6">
        <f t="shared" si="60"/>
        <v>-500.42000000000098</v>
      </c>
      <c r="AI463">
        <f>VLOOKUP(A:A,单位分配保留两位小数!B:N,13,0)</f>
        <v>5738.9</v>
      </c>
      <c r="AJ463">
        <f t="shared" si="61"/>
        <v>0</v>
      </c>
      <c r="AK463">
        <f>_xlfn.IFNA(VLOOKUP(A:A,'11月工资'!A:AQ,43,0),0)</f>
        <v>0</v>
      </c>
      <c r="AL463">
        <f t="shared" si="62"/>
        <v>62.39</v>
      </c>
      <c r="AM463" s="6">
        <f t="shared" si="63"/>
        <v>5910.2399999999943</v>
      </c>
    </row>
    <row r="464" spans="1:39" x14ac:dyDescent="0.2">
      <c r="A464" s="7">
        <v>9000689</v>
      </c>
      <c r="B464" t="str">
        <f>VLOOKUP(A464,标准表!C:D,2,0)</f>
        <v>贾焱森</v>
      </c>
      <c r="C464" t="str">
        <f>VLOOKUP(A:A,标准表!C:M,11,0)</f>
        <v>设备管理部</v>
      </c>
      <c r="D464" t="str">
        <f>VLOOKUP($A:$A,标准表!C:E,3,0)</f>
        <v>130203198609065716</v>
      </c>
      <c r="E464" t="str">
        <f>VLOOKUP(A:A,'11月工资'!A:D,4,0)</f>
        <v>6217000180022179059</v>
      </c>
      <c r="F464" t="str">
        <f>VLOOKUP(A:A,'11月工资'!A:F,6,0)</f>
        <v>专业技术人员</v>
      </c>
      <c r="G464">
        <f>VLOOKUP(A:A,标准表!C:H,6,0)</f>
        <v>0</v>
      </c>
      <c r="H464">
        <f>VLOOKUP(A:A,标准表!C:I,7,0)</f>
        <v>0</v>
      </c>
      <c r="I464">
        <f>VLOOKUP(A:A,标准表!C:J,8,0)</f>
        <v>0</v>
      </c>
      <c r="J464">
        <f>VLOOKUP($A:$A,标准表!C:G,5,0)</f>
        <v>1.65</v>
      </c>
      <c r="L464">
        <f>VLOOKUP(A:A,单位分配保留两位小数!B:I,8,0)</f>
        <v>2811.76</v>
      </c>
      <c r="M464">
        <f>_xlfn.IFNA(VLOOKUP(A:A,单位分配保留两位小数!B:J,9,0),0)</f>
        <v>0</v>
      </c>
      <c r="N464">
        <f>_xlfn.IFNA(VLOOKUP(A:A,单位分配保留两位小数!B:K,10,0),0)</f>
        <v>0</v>
      </c>
      <c r="O464">
        <f>ROUND(_xlfn.IFNA(VLOOKUP(A:A,单位分配保留两位小数!B:L,11,0),0),2)</f>
        <v>0</v>
      </c>
      <c r="Q464">
        <f t="shared" si="56"/>
        <v>2811.76</v>
      </c>
      <c r="R464">
        <f>_xlfn.IFNA(VLOOKUP(A464,'11月工资'!A:AU,47,0),0)+Q464</f>
        <v>60450.26999999999</v>
      </c>
      <c r="S464">
        <f>VLOOKUP(A:A,'11月工资'!A:AW,49,0)</f>
        <v>0</v>
      </c>
      <c r="T464">
        <f>VLOOKUP(A:A,'11月工资'!A:AZ,52,0)</f>
        <v>0</v>
      </c>
      <c r="U464">
        <f>VLOOKUP(A:A,'11月工资'!A:BA,53,0)</f>
        <v>0</v>
      </c>
      <c r="V464">
        <f>VLOOKUP(A:A,'11月工资'!A:AX,50,0)</f>
        <v>22000</v>
      </c>
      <c r="W464">
        <f>VLOOKUP(A:A,'11月工资'!A:AY,51,0)</f>
        <v>0</v>
      </c>
      <c r="X464">
        <f>VLOOKUP(A:A,'11月工资'!A:AV,48,0)</f>
        <v>55000</v>
      </c>
      <c r="Y464">
        <f>VLOOKUP(A:A,'11月工资'!A:BB,54,0)</f>
        <v>8377.11</v>
      </c>
      <c r="Z464" s="12">
        <f>ROUND(5*MAX(0,(R464-S464-T464-U464-V464-W464-X464-Y464)*{0.6;2;4;5;6;7;9}%-{0;504;3384;6384;10584;17184;36384}),2)</f>
        <v>0</v>
      </c>
      <c r="AB464" s="78">
        <f>VLOOKUP(A:A,'11月工资'!A:BI,61,0)</f>
        <v>0</v>
      </c>
      <c r="AC464" s="6">
        <f t="shared" si="57"/>
        <v>0</v>
      </c>
      <c r="AD464">
        <f t="shared" si="58"/>
        <v>2811.76</v>
      </c>
      <c r="AE464">
        <f>VLOOKUP(A:A,'10月奖金'!A:AC,29,0)</f>
        <v>0</v>
      </c>
      <c r="AF464" s="6">
        <f t="shared" si="59"/>
        <v>0</v>
      </c>
      <c r="AG464">
        <f>VLOOKUP(A:A,'10月奖金'!A:AD,30,0)</f>
        <v>2783</v>
      </c>
      <c r="AH464" s="6">
        <f t="shared" si="60"/>
        <v>28.760000000000218</v>
      </c>
      <c r="AI464">
        <f>VLOOKUP(A:A,单位分配保留两位小数!B:N,13,0)</f>
        <v>2811.76</v>
      </c>
      <c r="AJ464">
        <f t="shared" si="61"/>
        <v>0</v>
      </c>
      <c r="AK464">
        <f>_xlfn.IFNA(VLOOKUP(A:A,'11月工资'!A:AQ,43,0),0)</f>
        <v>0</v>
      </c>
      <c r="AL464">
        <f t="shared" si="62"/>
        <v>0</v>
      </c>
      <c r="AM464" s="6">
        <f t="shared" si="63"/>
        <v>-24926.840000000011</v>
      </c>
    </row>
    <row r="465" spans="1:39" x14ac:dyDescent="0.2">
      <c r="A465" s="7">
        <v>9000690</v>
      </c>
      <c r="B465" t="str">
        <f>VLOOKUP(A465,标准表!C:D,2,0)</f>
        <v>董英爽</v>
      </c>
      <c r="C465" t="str">
        <f>VLOOKUP(A:A,标准表!C:M,11,0)</f>
        <v>生活服务中心</v>
      </c>
      <c r="D465" t="str">
        <f>VLOOKUP($A:$A,标准表!C:E,3,0)</f>
        <v>130202197306180337</v>
      </c>
      <c r="E465" t="str">
        <f>VLOOKUP(A:A,'11月工资'!A:D,4,0)</f>
        <v>6217000180022178846</v>
      </c>
      <c r="F465" t="str">
        <f>VLOOKUP(A:A,'11月工资'!A:F,6,0)</f>
        <v>经营管理-其他</v>
      </c>
      <c r="G465">
        <f>VLOOKUP(A:A,标准表!C:H,6,0)</f>
        <v>0</v>
      </c>
      <c r="H465">
        <f>VLOOKUP(A:A,标准表!C:I,7,0)</f>
        <v>0</v>
      </c>
      <c r="I465">
        <f>VLOOKUP(A:A,标准表!C:J,8,0)</f>
        <v>0</v>
      </c>
      <c r="J465">
        <f>VLOOKUP($A:$A,标准表!C:G,5,0)</f>
        <v>3.6</v>
      </c>
      <c r="L465">
        <f>VLOOKUP(A:A,单位分配保留两位小数!B:I,8,0)</f>
        <v>6114.49</v>
      </c>
      <c r="M465">
        <f>_xlfn.IFNA(VLOOKUP(A:A,单位分配保留两位小数!B:J,9,0),0)</f>
        <v>0</v>
      </c>
      <c r="N465">
        <f>_xlfn.IFNA(VLOOKUP(A:A,单位分配保留两位小数!B:K,10,0),0)</f>
        <v>0</v>
      </c>
      <c r="O465">
        <f>ROUND(_xlfn.IFNA(VLOOKUP(A:A,单位分配保留两位小数!B:L,11,0),0),2)</f>
        <v>0</v>
      </c>
      <c r="Q465">
        <f t="shared" si="56"/>
        <v>6114.49</v>
      </c>
      <c r="R465">
        <f>_xlfn.IFNA(VLOOKUP(A465,'11月工资'!A:AU,47,0),0)+Q465</f>
        <v>105114.24000000001</v>
      </c>
      <c r="S465">
        <f>VLOOKUP(A:A,'11月工资'!A:AW,49,0)</f>
        <v>0</v>
      </c>
      <c r="T465">
        <f>VLOOKUP(A:A,'11月工资'!A:AZ,52,0)</f>
        <v>0</v>
      </c>
      <c r="U465">
        <f>VLOOKUP(A:A,'11月工资'!A:BA,53,0)</f>
        <v>0</v>
      </c>
      <c r="V465">
        <f>VLOOKUP(A:A,'11月工资'!A:AX,50,0)</f>
        <v>0</v>
      </c>
      <c r="W465">
        <f>VLOOKUP(A:A,'11月工资'!A:AY,51,0)</f>
        <v>0</v>
      </c>
      <c r="X465">
        <f>VLOOKUP(A:A,'11月工资'!A:AV,48,0)</f>
        <v>55000</v>
      </c>
      <c r="Y465">
        <f>VLOOKUP(A:A,'11月工资'!A:BB,54,0)</f>
        <v>17807.169999999998</v>
      </c>
      <c r="Z465" s="12">
        <f>ROUND(5*MAX(0,(R465-S465-T465-U465-V465-W465-X465-Y465)*{0.6;2;4;5;6;7;9}%-{0;504;3384;6384;10584;17184;36384}),2)</f>
        <v>969.21</v>
      </c>
      <c r="AB465" s="78">
        <f>VLOOKUP(A:A,'11月工资'!A:BI,61,0)</f>
        <v>882.85</v>
      </c>
      <c r="AC465" s="6">
        <f t="shared" si="57"/>
        <v>86.36</v>
      </c>
      <c r="AD465">
        <f t="shared" si="58"/>
        <v>6028.13</v>
      </c>
      <c r="AE465">
        <f>VLOOKUP(A:A,'10月奖金'!A:AC,29,0)</f>
        <v>81.38</v>
      </c>
      <c r="AF465" s="6">
        <f t="shared" si="59"/>
        <v>4.980000000000004</v>
      </c>
      <c r="AG465">
        <f>VLOOKUP(A:A,'10月奖金'!A:AD,30,0)</f>
        <v>6038.62</v>
      </c>
      <c r="AH465" s="6">
        <f t="shared" si="60"/>
        <v>-10.489999999999782</v>
      </c>
      <c r="AI465">
        <f>VLOOKUP(A:A,单位分配保留两位小数!B:N,13,0)</f>
        <v>6114.49</v>
      </c>
      <c r="AJ465">
        <f t="shared" si="61"/>
        <v>0</v>
      </c>
      <c r="AK465">
        <f>_xlfn.IFNA(VLOOKUP(A:A,'11月工资'!A:AQ,43,0),0)</f>
        <v>0</v>
      </c>
      <c r="AL465">
        <f t="shared" si="62"/>
        <v>86.36</v>
      </c>
      <c r="AM465" s="6">
        <f t="shared" si="63"/>
        <v>32307.070000000007</v>
      </c>
    </row>
    <row r="466" spans="1:39" x14ac:dyDescent="0.2">
      <c r="A466" s="7">
        <v>9000691</v>
      </c>
      <c r="B466" t="str">
        <f>VLOOKUP(A466,标准表!C:D,2,0)</f>
        <v>安宇</v>
      </c>
      <c r="C466" t="str">
        <f>VLOOKUP(A:A,标准表!C:M,11,0)</f>
        <v>综合部（法律事务部）</v>
      </c>
      <c r="D466" t="str">
        <f>VLOOKUP($A:$A,标准表!C:E,3,0)</f>
        <v>130203199210064812</v>
      </c>
      <c r="E466" t="str">
        <f>VLOOKUP(A:A,'11月工资'!A:D,4,0)</f>
        <v>6217000180022965788</v>
      </c>
      <c r="F466" t="str">
        <f>VLOOKUP(A:A,'11月工资'!A:F,6,0)</f>
        <v>专业技术人员</v>
      </c>
      <c r="G466">
        <f>VLOOKUP(A:A,标准表!C:H,6,0)</f>
        <v>0</v>
      </c>
      <c r="H466">
        <f>VLOOKUP(A:A,标准表!C:I,7,0)</f>
        <v>0</v>
      </c>
      <c r="I466">
        <f>VLOOKUP(A:A,标准表!C:J,8,0)</f>
        <v>0</v>
      </c>
      <c r="J466">
        <f>VLOOKUP($A:$A,标准表!C:G,5,0)</f>
        <v>2.15</v>
      </c>
      <c r="L466">
        <f>VLOOKUP(A:A,单位分配保留两位小数!B:I,8,0)</f>
        <v>3652.81</v>
      </c>
      <c r="M466">
        <f>_xlfn.IFNA(VLOOKUP(A:A,单位分配保留两位小数!B:J,9,0),0)</f>
        <v>0</v>
      </c>
      <c r="N466">
        <f>_xlfn.IFNA(VLOOKUP(A:A,单位分配保留两位小数!B:K,10,0),0)</f>
        <v>0</v>
      </c>
      <c r="O466">
        <f>ROUND(_xlfn.IFNA(VLOOKUP(A:A,单位分配保留两位小数!B:L,11,0),0),2)</f>
        <v>0</v>
      </c>
      <c r="Q466">
        <f t="shared" si="56"/>
        <v>3652.81</v>
      </c>
      <c r="R466">
        <f>_xlfn.IFNA(VLOOKUP(A466,'11月工资'!A:AU,47,0),0)+Q466</f>
        <v>76323.19</v>
      </c>
      <c r="S466">
        <f>VLOOKUP(A:A,'11月工资'!A:AW,49,0)</f>
        <v>0</v>
      </c>
      <c r="T466">
        <f>VLOOKUP(A:A,'11月工资'!A:AZ,52,0)</f>
        <v>11000</v>
      </c>
      <c r="U466">
        <f>VLOOKUP(A:A,'11月工资'!A:BA,53,0)</f>
        <v>0</v>
      </c>
      <c r="V466">
        <f>VLOOKUP(A:A,'11月工资'!A:AX,50,0)</f>
        <v>0</v>
      </c>
      <c r="W466">
        <f>VLOOKUP(A:A,'11月工资'!A:AY,51,0)</f>
        <v>0</v>
      </c>
      <c r="X466">
        <f>VLOOKUP(A:A,'11月工资'!A:AV,48,0)</f>
        <v>55000</v>
      </c>
      <c r="Y466">
        <f>VLOOKUP(A:A,'11月工资'!A:BB,54,0)</f>
        <v>15135.31</v>
      </c>
      <c r="Z466" s="12">
        <f>ROUND(5*MAX(0,(R466-S466-T466-U466-V466-W466-X466-Y466)*{0.6;2;4;5;6;7;9}%-{0;504;3384;6384;10584;17184;36384}),2)</f>
        <v>0</v>
      </c>
      <c r="AB466" s="78">
        <f>VLOOKUP(A:A,'11月工资'!A:BI,61,0)</f>
        <v>0</v>
      </c>
      <c r="AC466" s="6">
        <f t="shared" si="57"/>
        <v>0</v>
      </c>
      <c r="AD466">
        <f t="shared" si="58"/>
        <v>3652.81</v>
      </c>
      <c r="AE466">
        <f>VLOOKUP(A:A,'10月奖金'!A:AC,29,0)</f>
        <v>0</v>
      </c>
      <c r="AF466" s="6">
        <f t="shared" si="59"/>
        <v>0</v>
      </c>
      <c r="AG466">
        <f>VLOOKUP(A:A,'10月奖金'!A:AD,30,0)</f>
        <v>3655</v>
      </c>
      <c r="AH466" s="6">
        <f t="shared" si="60"/>
        <v>-2.1900000000000546</v>
      </c>
      <c r="AI466">
        <f>VLOOKUP(A:A,单位分配保留两位小数!B:N,13,0)</f>
        <v>3652.81</v>
      </c>
      <c r="AJ466">
        <f t="shared" si="61"/>
        <v>0</v>
      </c>
      <c r="AK466">
        <f>_xlfn.IFNA(VLOOKUP(A:A,'11月工资'!A:AQ,43,0),0)</f>
        <v>0</v>
      </c>
      <c r="AL466">
        <f t="shared" si="62"/>
        <v>0</v>
      </c>
      <c r="AM466" s="6">
        <f t="shared" si="63"/>
        <v>-4812.1199999999972</v>
      </c>
    </row>
    <row r="467" spans="1:39" x14ac:dyDescent="0.2">
      <c r="A467" s="7">
        <v>9000692</v>
      </c>
      <c r="B467" t="str">
        <f>VLOOKUP(A467,标准表!C:D,2,0)</f>
        <v>张岭</v>
      </c>
      <c r="C467" t="str">
        <f>VLOOKUP(A:A,标准表!C:M,11,0)</f>
        <v>设备管理部</v>
      </c>
      <c r="D467" t="str">
        <f>VLOOKUP($A:$A,标准表!C:E,3,0)</f>
        <v>130203198410092418</v>
      </c>
      <c r="E467" t="str">
        <f>VLOOKUP(A:A,'11月工资'!A:D,4,0)</f>
        <v>6217000180024755930</v>
      </c>
      <c r="F467" t="str">
        <f>VLOOKUP(A:A,'11月工资'!A:F,6,0)</f>
        <v>专业技术人员</v>
      </c>
      <c r="G467">
        <f>VLOOKUP(A:A,标准表!C:H,6,0)</f>
        <v>0</v>
      </c>
      <c r="H467">
        <f>VLOOKUP(A:A,标准表!C:I,7,0)</f>
        <v>0</v>
      </c>
      <c r="I467">
        <f>VLOOKUP(A:A,标准表!C:J,8,0)</f>
        <v>0</v>
      </c>
      <c r="J467">
        <f>VLOOKUP($A:$A,标准表!C:G,5,0)</f>
        <v>2.15</v>
      </c>
      <c r="L467">
        <f>VLOOKUP(A:A,单位分配保留两位小数!B:I,8,0)</f>
        <v>3634.42</v>
      </c>
      <c r="M467">
        <f>_xlfn.IFNA(VLOOKUP(A:A,单位分配保留两位小数!B:J,9,0),0)</f>
        <v>0</v>
      </c>
      <c r="N467">
        <f>_xlfn.IFNA(VLOOKUP(A:A,单位分配保留两位小数!B:K,10,0),0)</f>
        <v>0</v>
      </c>
      <c r="O467">
        <f>ROUND(_xlfn.IFNA(VLOOKUP(A:A,单位分配保留两位小数!B:L,11,0),0),2)</f>
        <v>0</v>
      </c>
      <c r="Q467">
        <f t="shared" si="56"/>
        <v>3634.42</v>
      </c>
      <c r="R467">
        <f>_xlfn.IFNA(VLOOKUP(A467,'11月工资'!A:AU,47,0),0)+Q467</f>
        <v>73105.76999999999</v>
      </c>
      <c r="S467">
        <f>VLOOKUP(A:A,'11月工资'!A:AW,49,0)</f>
        <v>0</v>
      </c>
      <c r="T467">
        <f>VLOOKUP(A:A,'11月工资'!A:AZ,52,0)</f>
        <v>0</v>
      </c>
      <c r="U467">
        <f>VLOOKUP(A:A,'11月工资'!A:BA,53,0)</f>
        <v>0</v>
      </c>
      <c r="V467">
        <f>VLOOKUP(A:A,'11月工资'!A:AX,50,0)</f>
        <v>22000</v>
      </c>
      <c r="W467">
        <f>VLOOKUP(A:A,'11月工资'!A:AY,51,0)</f>
        <v>0</v>
      </c>
      <c r="X467">
        <f>VLOOKUP(A:A,'11月工资'!A:AV,48,0)</f>
        <v>55000</v>
      </c>
      <c r="Y467">
        <f>VLOOKUP(A:A,'11月工资'!A:BB,54,0)</f>
        <v>10561.49</v>
      </c>
      <c r="Z467" s="12">
        <f>ROUND(5*MAX(0,(R467-S467-T467-U467-V467-W467-X467-Y467)*{0.6;2;4;5;6;7;9}%-{0;504;3384;6384;10584;17184;36384}),2)</f>
        <v>0</v>
      </c>
      <c r="AB467" s="78">
        <f>VLOOKUP(A:A,'11月工资'!A:BI,61,0)</f>
        <v>0</v>
      </c>
      <c r="AC467" s="6">
        <f t="shared" si="57"/>
        <v>0</v>
      </c>
      <c r="AD467">
        <f t="shared" si="58"/>
        <v>3634.42</v>
      </c>
      <c r="AE467">
        <f>VLOOKUP(A:A,'10月奖金'!A:AC,29,0)</f>
        <v>0</v>
      </c>
      <c r="AF467" s="6">
        <f t="shared" si="59"/>
        <v>0</v>
      </c>
      <c r="AG467">
        <f>VLOOKUP(A:A,'10月奖金'!A:AD,30,0)</f>
        <v>3603.26</v>
      </c>
      <c r="AH467" s="6">
        <f t="shared" si="60"/>
        <v>31.159999999999854</v>
      </c>
      <c r="AI467">
        <f>VLOOKUP(A:A,单位分配保留两位小数!B:N,13,0)</f>
        <v>3634.42</v>
      </c>
      <c r="AJ467">
        <f t="shared" si="61"/>
        <v>0</v>
      </c>
      <c r="AK467">
        <f>_xlfn.IFNA(VLOOKUP(A:A,'11月工资'!A:AQ,43,0),0)</f>
        <v>0</v>
      </c>
      <c r="AL467">
        <f t="shared" si="62"/>
        <v>0</v>
      </c>
      <c r="AM467" s="6">
        <f t="shared" si="63"/>
        <v>-14455.72000000001</v>
      </c>
    </row>
    <row r="468" spans="1:39" x14ac:dyDescent="0.2">
      <c r="A468" s="7">
        <v>9000693</v>
      </c>
      <c r="B468" t="str">
        <f>VLOOKUP(A468,标准表!C:D,2,0)</f>
        <v>张道良</v>
      </c>
      <c r="C468" t="str">
        <f>VLOOKUP(A:A,标准表!C:M,11,0)</f>
        <v>技术创新部</v>
      </c>
      <c r="D468" t="str">
        <f>VLOOKUP($A:$A,标准表!C:E,3,0)</f>
        <v>411302198110085117</v>
      </c>
      <c r="E468" t="str">
        <f>VLOOKUP(A:A,'11月工资'!A:D,4,0)</f>
        <v>6217002870063232662</v>
      </c>
      <c r="F468" t="str">
        <f>VLOOKUP(A:A,'11月工资'!A:F,6,0)</f>
        <v>专业技术人员</v>
      </c>
      <c r="G468">
        <f>VLOOKUP(A:A,标准表!C:H,6,0)</f>
        <v>0</v>
      </c>
      <c r="H468">
        <f>VLOOKUP(A:A,标准表!C:I,7,0)</f>
        <v>7253</v>
      </c>
      <c r="I468">
        <f>VLOOKUP(A:A,标准表!C:J,8,0)</f>
        <v>0</v>
      </c>
      <c r="J468">
        <f>VLOOKUP($A:$A,标准表!C:G,5,0)</f>
        <v>0</v>
      </c>
      <c r="L468">
        <f>VLOOKUP(A:A,单位分配保留两位小数!B:I,8,0)</f>
        <v>7253</v>
      </c>
      <c r="M468">
        <f>_xlfn.IFNA(VLOOKUP(A:A,单位分配保留两位小数!B:J,9,0),0)</f>
        <v>0</v>
      </c>
      <c r="N468">
        <f>_xlfn.IFNA(VLOOKUP(A:A,单位分配保留两位小数!B:K,10,0),0)</f>
        <v>0</v>
      </c>
      <c r="O468">
        <f>ROUND(_xlfn.IFNA(VLOOKUP(A:A,单位分配保留两位小数!B:L,11,0),0),2)</f>
        <v>0</v>
      </c>
      <c r="Q468">
        <f t="shared" si="56"/>
        <v>7253</v>
      </c>
      <c r="R468">
        <f>_xlfn.IFNA(VLOOKUP(A468,'11月工资'!A:AU,47,0),0)+Q468</f>
        <v>121953.4</v>
      </c>
      <c r="S468">
        <f>VLOOKUP(A:A,'11月工资'!A:AW,49,0)</f>
        <v>11000</v>
      </c>
      <c r="T468">
        <f>VLOOKUP(A:A,'11月工资'!A:AZ,52,0)</f>
        <v>11000</v>
      </c>
      <c r="U468">
        <f>VLOOKUP(A:A,'11月工资'!A:BA,53,0)</f>
        <v>0</v>
      </c>
      <c r="V468">
        <f>VLOOKUP(A:A,'11月工资'!A:AX,50,0)</f>
        <v>5500</v>
      </c>
      <c r="W468">
        <f>VLOOKUP(A:A,'11月工资'!A:AY,51,0)</f>
        <v>0</v>
      </c>
      <c r="X468">
        <f>VLOOKUP(A:A,'11月工资'!A:AV,48,0)</f>
        <v>55000</v>
      </c>
      <c r="Y468">
        <f>VLOOKUP(A:A,'11月工资'!A:BB,54,0)</f>
        <v>23487.84</v>
      </c>
      <c r="Z468" s="12">
        <f>ROUND(5*MAX(0,(R468-S468-T468-U468-V468-W468-X468-Y468)*{0.6;2;4;5;6;7;9}%-{0;504;3384;6384;10584;17184;36384}),2)</f>
        <v>478.97</v>
      </c>
      <c r="AB468" s="78">
        <f>VLOOKUP(A:A,'11月工资'!A:BI,61,0)</f>
        <v>442.01</v>
      </c>
      <c r="AC468" s="6">
        <f t="shared" si="57"/>
        <v>36.96</v>
      </c>
      <c r="AD468">
        <f t="shared" si="58"/>
        <v>7216.04</v>
      </c>
      <c r="AE468">
        <f>VLOOKUP(A:A,'10月奖金'!A:AC,29,0)</f>
        <v>6.09</v>
      </c>
      <c r="AF468" s="6">
        <f t="shared" si="59"/>
        <v>30.87</v>
      </c>
      <c r="AG468">
        <f>VLOOKUP(A:A,'10月奖金'!A:AD,30,0)</f>
        <v>7246.91</v>
      </c>
      <c r="AH468" s="6">
        <f t="shared" si="60"/>
        <v>-30.869999999999891</v>
      </c>
      <c r="AI468">
        <f>VLOOKUP(A:A,单位分配保留两位小数!B:N,13,0)</f>
        <v>7253</v>
      </c>
      <c r="AJ468">
        <f t="shared" si="61"/>
        <v>0</v>
      </c>
      <c r="AK468">
        <f>_xlfn.IFNA(VLOOKUP(A:A,'11月工资'!A:AQ,43,0),0)</f>
        <v>0</v>
      </c>
      <c r="AL468">
        <f t="shared" si="62"/>
        <v>36.96</v>
      </c>
      <c r="AM468" s="6">
        <f t="shared" si="63"/>
        <v>15965.559999999994</v>
      </c>
    </row>
    <row r="469" spans="1:39" x14ac:dyDescent="0.2">
      <c r="A469" s="7">
        <v>9000694</v>
      </c>
      <c r="B469" t="str">
        <f>VLOOKUP(A469,标准表!C:D,2,0)</f>
        <v>丁爱春</v>
      </c>
      <c r="C469" t="str">
        <f>VLOOKUP(A:A,标准表!C:M,11,0)</f>
        <v>焦化事业部</v>
      </c>
      <c r="D469" t="str">
        <f>VLOOKUP($A:$A,标准表!C:E,3,0)</f>
        <v>130203197506161815</v>
      </c>
      <c r="E469" t="str">
        <f>VLOOKUP(A:A,'11月工资'!A:D,4,0)</f>
        <v>6217000180022951903</v>
      </c>
      <c r="F469" t="str">
        <f>VLOOKUP(A:A,'11月工资'!A:F,6,0)</f>
        <v>经营管理-其他</v>
      </c>
      <c r="G469">
        <f>VLOOKUP(A:A,标准表!C:H,6,0)</f>
        <v>0</v>
      </c>
      <c r="H469">
        <f>VLOOKUP(A:A,标准表!C:I,7,0)</f>
        <v>0</v>
      </c>
      <c r="I469">
        <f>VLOOKUP(A:A,标准表!C:J,8,0)</f>
        <v>0</v>
      </c>
      <c r="J469">
        <f>VLOOKUP($A:$A,标准表!C:G,5,0)</f>
        <v>4.5</v>
      </c>
      <c r="L469">
        <f>VLOOKUP(A:A,单位分配保留两位小数!B:I,8,0)</f>
        <v>7640.82</v>
      </c>
      <c r="M469">
        <f>_xlfn.IFNA(VLOOKUP(A:A,单位分配保留两位小数!B:J,9,0),0)</f>
        <v>0</v>
      </c>
      <c r="N469">
        <f>_xlfn.IFNA(VLOOKUP(A:A,单位分配保留两位小数!B:K,10,0),0)</f>
        <v>0</v>
      </c>
      <c r="O469">
        <f>ROUND(_xlfn.IFNA(VLOOKUP(A:A,单位分配保留两位小数!B:L,11,0),0),2)</f>
        <v>0</v>
      </c>
      <c r="Q469">
        <f t="shared" si="56"/>
        <v>7640.82</v>
      </c>
      <c r="R469">
        <f>_xlfn.IFNA(VLOOKUP(A469,'11月工资'!A:AU,47,0),0)+Q469</f>
        <v>127015.42000000001</v>
      </c>
      <c r="S469">
        <f>VLOOKUP(A:A,'11月工资'!A:AW,49,0)</f>
        <v>11000</v>
      </c>
      <c r="T469">
        <f>VLOOKUP(A:A,'11月工资'!A:AZ,52,0)</f>
        <v>11000</v>
      </c>
      <c r="U469">
        <f>VLOOKUP(A:A,'11月工资'!A:BA,53,0)</f>
        <v>0</v>
      </c>
      <c r="V469">
        <f>VLOOKUP(A:A,'11月工资'!A:AX,50,0)</f>
        <v>11000</v>
      </c>
      <c r="W469">
        <f>VLOOKUP(A:A,'11月工资'!A:AY,51,0)</f>
        <v>0</v>
      </c>
      <c r="X469">
        <f>VLOOKUP(A:A,'11月工资'!A:AV,48,0)</f>
        <v>55000</v>
      </c>
      <c r="Y469">
        <f>VLOOKUP(A:A,'11月工资'!A:BB,54,0)</f>
        <v>20580.64</v>
      </c>
      <c r="Z469" s="12">
        <f>ROUND(5*MAX(0,(R469-S469-T469-U469-V469-W469-X469-Y469)*{0.6;2;4;5;6;7;9}%-{0;504;3384;6384;10584;17184;36384}),2)</f>
        <v>553.04</v>
      </c>
      <c r="AB469" s="78">
        <f>VLOOKUP(A:A,'11月工资'!A:BI,61,0)</f>
        <v>508.94</v>
      </c>
      <c r="AC469" s="6">
        <f t="shared" si="57"/>
        <v>44.1</v>
      </c>
      <c r="AD469">
        <f t="shared" si="58"/>
        <v>7596.7199999999993</v>
      </c>
      <c r="AE469">
        <f>VLOOKUP(A:A,'10月奖金'!A:AC,29,0)</f>
        <v>30.71</v>
      </c>
      <c r="AF469" s="6">
        <f t="shared" si="59"/>
        <v>13.39</v>
      </c>
      <c r="AG469">
        <f>VLOOKUP(A:A,'10月奖金'!A:AD,30,0)</f>
        <v>7614.7</v>
      </c>
      <c r="AH469" s="6">
        <f t="shared" si="60"/>
        <v>-17.980000000000473</v>
      </c>
      <c r="AI469">
        <f>VLOOKUP(A:A,单位分配保留两位小数!B:N,13,0)</f>
        <v>7640.82</v>
      </c>
      <c r="AJ469">
        <f t="shared" si="61"/>
        <v>0</v>
      </c>
      <c r="AK469">
        <f>_xlfn.IFNA(VLOOKUP(A:A,'11月工资'!A:AQ,43,0),0)</f>
        <v>0</v>
      </c>
      <c r="AL469">
        <f t="shared" si="62"/>
        <v>44.1</v>
      </c>
      <c r="AM469" s="6">
        <f t="shared" si="63"/>
        <v>18434.780000000013</v>
      </c>
    </row>
    <row r="470" spans="1:39" x14ac:dyDescent="0.2">
      <c r="A470" s="7">
        <v>9000695</v>
      </c>
      <c r="B470" t="str">
        <f>VLOOKUP(A470,标准表!C:D,2,0)</f>
        <v>蔡瑞庆</v>
      </c>
      <c r="C470" t="str">
        <f>VLOOKUP(A:A,标准表!C:M,11,0)</f>
        <v>焦化事业部</v>
      </c>
      <c r="D470" t="str">
        <f>VLOOKUP($A:$A,标准表!C:E,3,0)</f>
        <v>130205196906040930</v>
      </c>
      <c r="E470" t="str">
        <f>VLOOKUP(A:A,'11月工资'!A:D,4,0)</f>
        <v>6217000180024088050</v>
      </c>
      <c r="F470" t="str">
        <f>VLOOKUP(A:A,'11月工资'!A:F,6,0)</f>
        <v>专业技术人员</v>
      </c>
      <c r="G470">
        <f>VLOOKUP(A:A,标准表!C:H,6,0)</f>
        <v>0</v>
      </c>
      <c r="H470">
        <f>VLOOKUP(A:A,标准表!C:I,7,0)</f>
        <v>0</v>
      </c>
      <c r="I470">
        <f>VLOOKUP(A:A,标准表!C:J,8,0)</f>
        <v>0</v>
      </c>
      <c r="J470">
        <f>VLOOKUP($A:$A,标准表!C:G,5,0)</f>
        <v>1.3</v>
      </c>
      <c r="L470">
        <f>VLOOKUP(A:A,单位分配保留两位小数!B:I,8,0)</f>
        <v>2207.35</v>
      </c>
      <c r="M470">
        <f>_xlfn.IFNA(VLOOKUP(A:A,单位分配保留两位小数!B:J,9,0),0)</f>
        <v>0</v>
      </c>
      <c r="N470">
        <f>_xlfn.IFNA(VLOOKUP(A:A,单位分配保留两位小数!B:K,10,0),0)</f>
        <v>0</v>
      </c>
      <c r="O470">
        <f>ROUND(_xlfn.IFNA(VLOOKUP(A:A,单位分配保留两位小数!B:L,11,0),0),2)</f>
        <v>0</v>
      </c>
      <c r="Q470">
        <f t="shared" si="56"/>
        <v>2207.35</v>
      </c>
      <c r="R470">
        <f>_xlfn.IFNA(VLOOKUP(A470,'11月工资'!A:AU,47,0),0)+Q470</f>
        <v>58798.25</v>
      </c>
      <c r="S470">
        <f>VLOOKUP(A:A,'11月工资'!A:AW,49,0)</f>
        <v>11000</v>
      </c>
      <c r="T470">
        <f>VLOOKUP(A:A,'11月工资'!A:AZ,52,0)</f>
        <v>0</v>
      </c>
      <c r="U470">
        <f>VLOOKUP(A:A,'11月工资'!A:BA,53,0)</f>
        <v>0</v>
      </c>
      <c r="V470">
        <f>VLOOKUP(A:A,'11月工资'!A:AX,50,0)</f>
        <v>11000</v>
      </c>
      <c r="W470">
        <f>VLOOKUP(A:A,'11月工资'!A:AY,51,0)</f>
        <v>0</v>
      </c>
      <c r="X470">
        <f>VLOOKUP(A:A,'11月工资'!A:AV,48,0)</f>
        <v>55000</v>
      </c>
      <c r="Y470">
        <f>VLOOKUP(A:A,'11月工资'!A:BB,54,0)</f>
        <v>8493.25</v>
      </c>
      <c r="Z470" s="12">
        <f>ROUND(5*MAX(0,(R470-S470-T470-U470-V470-W470-X470-Y470)*{0.6;2;4;5;6;7;9}%-{0;504;3384;6384;10584;17184;36384}),2)</f>
        <v>0</v>
      </c>
      <c r="AB470" s="78">
        <f>VLOOKUP(A:A,'11月工资'!A:BI,61,0)</f>
        <v>0</v>
      </c>
      <c r="AC470" s="6">
        <f t="shared" si="57"/>
        <v>0</v>
      </c>
      <c r="AD470">
        <f t="shared" si="58"/>
        <v>2207.35</v>
      </c>
      <c r="AE470">
        <f>VLOOKUP(A:A,'10月奖金'!A:AC,29,0)</f>
        <v>0</v>
      </c>
      <c r="AF470" s="6">
        <f t="shared" si="59"/>
        <v>0</v>
      </c>
      <c r="AG470">
        <f>VLOOKUP(A:A,'10月奖金'!A:AD,30,0)</f>
        <v>2208.6799999999998</v>
      </c>
      <c r="AH470" s="6">
        <f t="shared" si="60"/>
        <v>-1.3299999999999272</v>
      </c>
      <c r="AI470">
        <f>VLOOKUP(A:A,单位分配保留两位小数!B:N,13,0)</f>
        <v>2207.35</v>
      </c>
      <c r="AJ470">
        <f t="shared" si="61"/>
        <v>0</v>
      </c>
      <c r="AK470">
        <f>_xlfn.IFNA(VLOOKUP(A:A,'11月工资'!A:AQ,43,0),0)</f>
        <v>0</v>
      </c>
      <c r="AL470">
        <f t="shared" si="62"/>
        <v>0</v>
      </c>
      <c r="AM470" s="6">
        <f t="shared" si="63"/>
        <v>-26695</v>
      </c>
    </row>
    <row r="471" spans="1:39" x14ac:dyDescent="0.2">
      <c r="A471" s="7">
        <v>9000696</v>
      </c>
      <c r="B471" t="str">
        <f>VLOOKUP(A471,标准表!C:D,2,0)</f>
        <v>陈伟</v>
      </c>
      <c r="C471" t="str">
        <f>VLOOKUP(A:A,标准表!C:M,11,0)</f>
        <v>焦化事业部</v>
      </c>
      <c r="D471" t="str">
        <f>VLOOKUP($A:$A,标准表!C:E,3,0)</f>
        <v>130221197803060036</v>
      </c>
      <c r="E471" t="str">
        <f>VLOOKUP(A:A,'11月工资'!A:D,4,0)</f>
        <v>6217000180024096541</v>
      </c>
      <c r="F471" t="str">
        <f>VLOOKUP(A:A,'11月工资'!A:F,6,0)</f>
        <v>生产操作人员</v>
      </c>
      <c r="G471">
        <f>VLOOKUP(A:A,标准表!C:H,6,0)</f>
        <v>0</v>
      </c>
      <c r="H471">
        <f>VLOOKUP(A:A,标准表!C:I,7,0)</f>
        <v>0</v>
      </c>
      <c r="I471">
        <f>VLOOKUP(A:A,标准表!C:J,8,0)</f>
        <v>0</v>
      </c>
      <c r="J471">
        <f>VLOOKUP($A:$A,标准表!C:G,5,0)</f>
        <v>1</v>
      </c>
      <c r="L471">
        <f>VLOOKUP(A:A,单位分配保留两位小数!B:I,8,0)</f>
        <v>1697.96</v>
      </c>
      <c r="M471">
        <f>_xlfn.IFNA(VLOOKUP(A:A,单位分配保留两位小数!B:J,9,0),0)</f>
        <v>0</v>
      </c>
      <c r="N471">
        <f>_xlfn.IFNA(VLOOKUP(A:A,单位分配保留两位小数!B:K,10,0),0)</f>
        <v>0</v>
      </c>
      <c r="O471">
        <f>ROUND(_xlfn.IFNA(VLOOKUP(A:A,单位分配保留两位小数!B:L,11,0),0),2)</f>
        <v>0</v>
      </c>
      <c r="Q471">
        <f t="shared" si="56"/>
        <v>1697.96</v>
      </c>
      <c r="R471">
        <f>_xlfn.IFNA(VLOOKUP(A471,'11月工资'!A:AU,47,0),0)+Q471</f>
        <v>66682.16</v>
      </c>
      <c r="S471">
        <f>VLOOKUP(A:A,'11月工资'!A:AW,49,0)</f>
        <v>5500</v>
      </c>
      <c r="T471">
        <f>VLOOKUP(A:A,'11月工资'!A:AZ,52,0)</f>
        <v>0</v>
      </c>
      <c r="U471">
        <f>VLOOKUP(A:A,'11月工资'!A:BA,53,0)</f>
        <v>0</v>
      </c>
      <c r="V471">
        <f>VLOOKUP(A:A,'11月工资'!A:AX,50,0)</f>
        <v>11000</v>
      </c>
      <c r="W471">
        <f>VLOOKUP(A:A,'11月工资'!A:AY,51,0)</f>
        <v>0</v>
      </c>
      <c r="X471">
        <f>VLOOKUP(A:A,'11月工资'!A:AV,48,0)</f>
        <v>55000</v>
      </c>
      <c r="Y471">
        <f>VLOOKUP(A:A,'11月工资'!A:BB,54,0)</f>
        <v>10303.120000000001</v>
      </c>
      <c r="Z471" s="12">
        <f>ROUND(5*MAX(0,(R471-S471-T471-U471-V471-W471-X471-Y471)*{0.6;2;4;5;6;7;9}%-{0;504;3384;6384;10584;17184;36384}),2)</f>
        <v>0</v>
      </c>
      <c r="AB471" s="78">
        <f>VLOOKUP(A:A,'11月工资'!A:BI,61,0)</f>
        <v>0</v>
      </c>
      <c r="AC471" s="6">
        <f t="shared" si="57"/>
        <v>0</v>
      </c>
      <c r="AD471">
        <f t="shared" si="58"/>
        <v>1697.96</v>
      </c>
      <c r="AE471">
        <f>VLOOKUP(A:A,'10月奖金'!A:AC,29,0)</f>
        <v>0</v>
      </c>
      <c r="AF471" s="6">
        <f t="shared" si="59"/>
        <v>0</v>
      </c>
      <c r="AG471">
        <f>VLOOKUP(A:A,'10月奖金'!A:AD,30,0)</f>
        <v>1698.98</v>
      </c>
      <c r="AH471" s="6">
        <f t="shared" si="60"/>
        <v>-1.0199999999999818</v>
      </c>
      <c r="AI471">
        <f>VLOOKUP(A:A,单位分配保留两位小数!B:N,13,0)</f>
        <v>1697.96</v>
      </c>
      <c r="AJ471">
        <f t="shared" si="61"/>
        <v>0</v>
      </c>
      <c r="AK471">
        <f>_xlfn.IFNA(VLOOKUP(A:A,'11月工资'!A:AQ,43,0),0)</f>
        <v>0</v>
      </c>
      <c r="AL471">
        <f t="shared" si="62"/>
        <v>0</v>
      </c>
      <c r="AM471" s="6">
        <f t="shared" si="63"/>
        <v>-15120.959999999997</v>
      </c>
    </row>
    <row r="472" spans="1:39" x14ac:dyDescent="0.2">
      <c r="A472" s="7">
        <v>9000697</v>
      </c>
      <c r="B472" t="str">
        <f>VLOOKUP(A472,标准表!C:D,2,0)</f>
        <v>单迎祥</v>
      </c>
      <c r="C472" t="str">
        <f>VLOOKUP(A:A,标准表!C:M,11,0)</f>
        <v>焦化事业部</v>
      </c>
      <c r="D472" t="str">
        <f>VLOOKUP($A:$A,标准表!C:E,3,0)</f>
        <v>130206198301111834</v>
      </c>
      <c r="E472" t="str">
        <f>VLOOKUP(A:A,'11月工资'!A:D,4,0)</f>
        <v>6217000180024089298</v>
      </c>
      <c r="F472" t="str">
        <f>VLOOKUP(A:A,'11月工资'!A:F,6,0)</f>
        <v>生产操作人员</v>
      </c>
      <c r="G472">
        <f>VLOOKUP(A:A,标准表!C:H,6,0)</f>
        <v>0</v>
      </c>
      <c r="H472">
        <f>VLOOKUP(A:A,标准表!C:I,7,0)</f>
        <v>0</v>
      </c>
      <c r="I472">
        <f>VLOOKUP(A:A,标准表!C:J,8,0)</f>
        <v>0</v>
      </c>
      <c r="J472">
        <f>VLOOKUP($A:$A,标准表!C:G,5,0)</f>
        <v>1</v>
      </c>
      <c r="L472">
        <f>VLOOKUP(A:A,单位分配保留两位小数!B:I,8,0)</f>
        <v>1697.96</v>
      </c>
      <c r="M472">
        <f>_xlfn.IFNA(VLOOKUP(A:A,单位分配保留两位小数!B:J,9,0),0)</f>
        <v>0</v>
      </c>
      <c r="N472">
        <f>_xlfn.IFNA(VLOOKUP(A:A,单位分配保留两位小数!B:K,10,0),0)</f>
        <v>0</v>
      </c>
      <c r="O472">
        <f>ROUND(_xlfn.IFNA(VLOOKUP(A:A,单位分配保留两位小数!B:L,11,0),0),2)</f>
        <v>0</v>
      </c>
      <c r="Q472">
        <f t="shared" si="56"/>
        <v>1697.96</v>
      </c>
      <c r="R472">
        <f>_xlfn.IFNA(VLOOKUP(A472,'11月工资'!A:AU,47,0),0)+Q472</f>
        <v>56476.58</v>
      </c>
      <c r="S472">
        <f>VLOOKUP(A:A,'11月工资'!A:AW,49,0)</f>
        <v>5500</v>
      </c>
      <c r="T472">
        <f>VLOOKUP(A:A,'11月工资'!A:AZ,52,0)</f>
        <v>0</v>
      </c>
      <c r="U472">
        <f>VLOOKUP(A:A,'11月工资'!A:BA,53,0)</f>
        <v>0</v>
      </c>
      <c r="V472">
        <f>VLOOKUP(A:A,'11月工资'!A:AX,50,0)</f>
        <v>10000</v>
      </c>
      <c r="W472">
        <f>VLOOKUP(A:A,'11月工资'!A:AY,51,0)</f>
        <v>0</v>
      </c>
      <c r="X472">
        <f>VLOOKUP(A:A,'11月工资'!A:AV,48,0)</f>
        <v>55000</v>
      </c>
      <c r="Y472">
        <f>VLOOKUP(A:A,'11月工资'!A:BB,54,0)</f>
        <v>8580.14</v>
      </c>
      <c r="Z472" s="12">
        <f>ROUND(5*MAX(0,(R472-S472-T472-U472-V472-W472-X472-Y472)*{0.6;2;4;5;6;7;9}%-{0;504;3384;6384;10584;17184;36384}),2)</f>
        <v>0</v>
      </c>
      <c r="AB472" s="78">
        <f>VLOOKUP(A:A,'11月工资'!A:BI,61,0)</f>
        <v>0</v>
      </c>
      <c r="AC472" s="6">
        <f t="shared" si="57"/>
        <v>0</v>
      </c>
      <c r="AD472">
        <f t="shared" si="58"/>
        <v>1697.96</v>
      </c>
      <c r="AE472">
        <f>VLOOKUP(A:A,'10月奖金'!A:AC,29,0)</f>
        <v>0</v>
      </c>
      <c r="AF472" s="6">
        <f t="shared" si="59"/>
        <v>0</v>
      </c>
      <c r="AG472">
        <f>VLOOKUP(A:A,'10月奖金'!A:AD,30,0)</f>
        <v>1698.98</v>
      </c>
      <c r="AH472" s="6">
        <f t="shared" si="60"/>
        <v>-1.0199999999999818</v>
      </c>
      <c r="AI472">
        <f>VLOOKUP(A:A,单位分配保留两位小数!B:N,13,0)</f>
        <v>1697.96</v>
      </c>
      <c r="AJ472">
        <f t="shared" si="61"/>
        <v>0</v>
      </c>
      <c r="AK472">
        <f>_xlfn.IFNA(VLOOKUP(A:A,'11月工资'!A:AQ,43,0),0)</f>
        <v>0</v>
      </c>
      <c r="AL472">
        <f t="shared" si="62"/>
        <v>0</v>
      </c>
      <c r="AM472" s="6">
        <f t="shared" si="63"/>
        <v>-22603.559999999998</v>
      </c>
    </row>
    <row r="473" spans="1:39" x14ac:dyDescent="0.2">
      <c r="A473" s="7">
        <v>9000698</v>
      </c>
      <c r="B473" t="str">
        <f>VLOOKUP(A473,标准表!C:D,2,0)</f>
        <v>杜景文</v>
      </c>
      <c r="C473" t="str">
        <f>VLOOKUP(A:A,标准表!C:M,11,0)</f>
        <v>焦化事业部</v>
      </c>
      <c r="D473" t="str">
        <f>VLOOKUP($A:$A,标准表!C:E,3,0)</f>
        <v>13010419710422241X</v>
      </c>
      <c r="E473" t="str">
        <f>VLOOKUP(A:A,'11月工资'!A:D,4,0)</f>
        <v>6217000180024097036</v>
      </c>
      <c r="F473" t="str">
        <f>VLOOKUP(A:A,'11月工资'!A:F,6,0)</f>
        <v>经营管理-其他</v>
      </c>
      <c r="G473">
        <f>VLOOKUP(A:A,标准表!C:H,6,0)</f>
        <v>0</v>
      </c>
      <c r="H473">
        <f>VLOOKUP(A:A,标准表!C:I,7,0)</f>
        <v>0</v>
      </c>
      <c r="I473">
        <f>VLOOKUP(A:A,标准表!C:J,8,0)</f>
        <v>0</v>
      </c>
      <c r="J473">
        <f>VLOOKUP($A:$A,标准表!C:G,5,0)</f>
        <v>3.6</v>
      </c>
      <c r="L473">
        <f>VLOOKUP(A:A,单位分配保留两位小数!B:I,8,0)</f>
        <v>6112.66</v>
      </c>
      <c r="M473">
        <f>_xlfn.IFNA(VLOOKUP(A:A,单位分配保留两位小数!B:J,9,0),0)</f>
        <v>0</v>
      </c>
      <c r="N473">
        <f>_xlfn.IFNA(VLOOKUP(A:A,单位分配保留两位小数!B:K,10,0),0)</f>
        <v>0</v>
      </c>
      <c r="O473">
        <f>ROUND(_xlfn.IFNA(VLOOKUP(A:A,单位分配保留两位小数!B:L,11,0),0),2)</f>
        <v>0</v>
      </c>
      <c r="Q473">
        <f t="shared" si="56"/>
        <v>6112.66</v>
      </c>
      <c r="R473">
        <f>_xlfn.IFNA(VLOOKUP(A473,'11月工资'!A:AU,47,0),0)+Q473</f>
        <v>106930.48000000001</v>
      </c>
      <c r="S473">
        <f>VLOOKUP(A:A,'11月工资'!A:AW,49,0)</f>
        <v>11000</v>
      </c>
      <c r="T473">
        <f>VLOOKUP(A:A,'11月工资'!A:AZ,52,0)</f>
        <v>0</v>
      </c>
      <c r="U473">
        <f>VLOOKUP(A:A,'11月工资'!A:BA,53,0)</f>
        <v>0</v>
      </c>
      <c r="V473">
        <f>VLOOKUP(A:A,'11月工资'!A:AX,50,0)</f>
        <v>11000</v>
      </c>
      <c r="W473">
        <f>VLOOKUP(A:A,'11月工资'!A:AY,51,0)</f>
        <v>0</v>
      </c>
      <c r="X473">
        <f>VLOOKUP(A:A,'11月工资'!A:AV,48,0)</f>
        <v>55000</v>
      </c>
      <c r="Y473">
        <f>VLOOKUP(A:A,'11月工资'!A:BB,54,0)</f>
        <v>20014.66</v>
      </c>
      <c r="Z473" s="12">
        <f>ROUND(5*MAX(0,(R473-S473-T473-U473-V473-W473-X473-Y473)*{0.6;2;4;5;6;7;9}%-{0;504;3384;6384;10584;17184;36384}),2)</f>
        <v>297.47000000000003</v>
      </c>
      <c r="AB473" s="78">
        <f>VLOOKUP(A:A,'11月工资'!A:BI,61,0)</f>
        <v>270</v>
      </c>
      <c r="AC473" s="6">
        <f t="shared" si="57"/>
        <v>27.47</v>
      </c>
      <c r="AD473">
        <f t="shared" si="58"/>
        <v>6085.19</v>
      </c>
      <c r="AE473">
        <f>VLOOKUP(A:A,'10月奖金'!A:AC,29,0)</f>
        <v>30.27</v>
      </c>
      <c r="AF473" s="6">
        <f t="shared" si="59"/>
        <v>-2.8000000000000007</v>
      </c>
      <c r="AG473">
        <f>VLOOKUP(A:A,'10月奖金'!A:AD,30,0)</f>
        <v>6086.0599999999995</v>
      </c>
      <c r="AH473" s="6">
        <f t="shared" si="60"/>
        <v>-0.86999999999989086</v>
      </c>
      <c r="AI473">
        <f>VLOOKUP(A:A,单位分配保留两位小数!B:N,13,0)</f>
        <v>6112.66</v>
      </c>
      <c r="AJ473">
        <f t="shared" si="61"/>
        <v>0</v>
      </c>
      <c r="AK473">
        <f>_xlfn.IFNA(VLOOKUP(A:A,'11月工资'!A:AQ,43,0),0)</f>
        <v>0</v>
      </c>
      <c r="AL473">
        <f t="shared" si="62"/>
        <v>27.47</v>
      </c>
      <c r="AM473" s="6">
        <f t="shared" si="63"/>
        <v>9915.8200000000106</v>
      </c>
    </row>
    <row r="474" spans="1:39" x14ac:dyDescent="0.2">
      <c r="A474" s="7">
        <v>9000699</v>
      </c>
      <c r="B474" t="str">
        <f>VLOOKUP(A474,标准表!C:D,2,0)</f>
        <v>高会利</v>
      </c>
      <c r="C474" t="str">
        <f>VLOOKUP(A:A,标准表!C:M,11,0)</f>
        <v>焦化事业部</v>
      </c>
      <c r="D474" t="str">
        <f>VLOOKUP($A:$A,标准表!C:E,3,0)</f>
        <v>130203197110251849</v>
      </c>
      <c r="E474" t="str">
        <f>VLOOKUP(A:A,'11月工资'!A:D,4,0)</f>
        <v>6217000180024088043</v>
      </c>
      <c r="F474" t="str">
        <f>VLOOKUP(A:A,'11月工资'!A:F,6,0)</f>
        <v>专业技术人员</v>
      </c>
      <c r="G474">
        <f>VLOOKUP(A:A,标准表!C:H,6,0)</f>
        <v>0</v>
      </c>
      <c r="H474">
        <f>VLOOKUP(A:A,标准表!C:I,7,0)</f>
        <v>0</v>
      </c>
      <c r="I474">
        <f>VLOOKUP(A:A,标准表!C:J,8,0)</f>
        <v>0</v>
      </c>
      <c r="J474">
        <f>VLOOKUP($A:$A,标准表!C:G,5,0)</f>
        <v>2.15</v>
      </c>
      <c r="L474">
        <f>VLOOKUP(A:A,单位分配保留两位小数!B:I,8,0)</f>
        <v>3650.61</v>
      </c>
      <c r="M474">
        <f>_xlfn.IFNA(VLOOKUP(A:A,单位分配保留两位小数!B:J,9,0),0)</f>
        <v>0</v>
      </c>
      <c r="N474">
        <f>_xlfn.IFNA(VLOOKUP(A:A,单位分配保留两位小数!B:K,10,0),0)</f>
        <v>0</v>
      </c>
      <c r="O474">
        <f>ROUND(_xlfn.IFNA(VLOOKUP(A:A,单位分配保留两位小数!B:L,11,0),0),2)</f>
        <v>0</v>
      </c>
      <c r="Q474">
        <f t="shared" si="56"/>
        <v>3650.61</v>
      </c>
      <c r="R474">
        <f>_xlfn.IFNA(VLOOKUP(A474,'11月工资'!A:AU,47,0),0)+Q474</f>
        <v>76766.78</v>
      </c>
      <c r="S474">
        <f>VLOOKUP(A:A,'11月工资'!A:AW,49,0)</f>
        <v>0</v>
      </c>
      <c r="T474">
        <f>VLOOKUP(A:A,'11月工资'!A:AZ,52,0)</f>
        <v>0</v>
      </c>
      <c r="U474">
        <f>VLOOKUP(A:A,'11月工资'!A:BA,53,0)</f>
        <v>0</v>
      </c>
      <c r="V474">
        <f>VLOOKUP(A:A,'11月工资'!A:AX,50,0)</f>
        <v>11000</v>
      </c>
      <c r="W474">
        <f>VLOOKUP(A:A,'11月工资'!A:AY,51,0)</f>
        <v>0</v>
      </c>
      <c r="X474">
        <f>VLOOKUP(A:A,'11月工资'!A:AV,48,0)</f>
        <v>55000</v>
      </c>
      <c r="Y474">
        <f>VLOOKUP(A:A,'11月工资'!A:BB,54,0)</f>
        <v>11120.52</v>
      </c>
      <c r="Z474" s="12">
        <f>ROUND(5*MAX(0,(R474-S474-T474-U474-V474-W474-X474-Y474)*{0.6;2;4;5;6;7;9}%-{0;504;3384;6384;10584;17184;36384}),2)</f>
        <v>0</v>
      </c>
      <c r="AB474" s="78">
        <f>VLOOKUP(A:A,'11月工资'!A:BI,61,0)</f>
        <v>39.5</v>
      </c>
      <c r="AC474" s="6">
        <f t="shared" si="57"/>
        <v>0</v>
      </c>
      <c r="AD474">
        <f t="shared" si="58"/>
        <v>3650.61</v>
      </c>
      <c r="AE474">
        <f>VLOOKUP(A:A,'10月奖金'!A:AC,29,0)</f>
        <v>0</v>
      </c>
      <c r="AF474" s="6">
        <f t="shared" si="59"/>
        <v>0</v>
      </c>
      <c r="AG474">
        <f>VLOOKUP(A:A,'10月奖金'!A:AD,30,0)</f>
        <v>3652.81</v>
      </c>
      <c r="AH474" s="6">
        <f t="shared" si="60"/>
        <v>-2.1999999999998181</v>
      </c>
      <c r="AI474">
        <f>VLOOKUP(A:A,单位分配保留两位小数!B:N,13,0)</f>
        <v>3650.61</v>
      </c>
      <c r="AJ474">
        <f t="shared" si="61"/>
        <v>0</v>
      </c>
      <c r="AK474">
        <f>_xlfn.IFNA(VLOOKUP(A:A,'11月工资'!A:AQ,43,0),0)</f>
        <v>0</v>
      </c>
      <c r="AL474">
        <f t="shared" si="62"/>
        <v>0</v>
      </c>
      <c r="AM474" s="6">
        <f t="shared" si="63"/>
        <v>-353.7400000000016</v>
      </c>
    </row>
    <row r="475" spans="1:39" x14ac:dyDescent="0.2">
      <c r="A475" s="7">
        <v>9000700</v>
      </c>
      <c r="B475" t="str">
        <f>VLOOKUP(A475,标准表!C:D,2,0)</f>
        <v>洪兆</v>
      </c>
      <c r="C475" t="str">
        <f>VLOOKUP(A:A,标准表!C:M,11,0)</f>
        <v>焦化事业部</v>
      </c>
      <c r="D475" t="str">
        <f>VLOOKUP($A:$A,标准表!C:E,3,0)</f>
        <v>130203197407150619</v>
      </c>
      <c r="E475" t="str">
        <f>VLOOKUP(A:A,'11月工资'!A:D,4,0)</f>
        <v>6217000180024096863</v>
      </c>
      <c r="F475" t="str">
        <f>VLOOKUP(A:A,'11月工资'!A:F,6,0)</f>
        <v>生产操作人员</v>
      </c>
      <c r="G475">
        <f>VLOOKUP(A:A,标准表!C:H,6,0)</f>
        <v>0</v>
      </c>
      <c r="H475">
        <f>VLOOKUP(A:A,标准表!C:I,7,0)</f>
        <v>0</v>
      </c>
      <c r="I475">
        <f>VLOOKUP(A:A,标准表!C:J,8,0)</f>
        <v>0</v>
      </c>
      <c r="J475">
        <f>VLOOKUP($A:$A,标准表!C:G,5,0)</f>
        <v>1</v>
      </c>
      <c r="L475">
        <f>VLOOKUP(A:A,单位分配保留两位小数!B:I,8,0)</f>
        <v>1697.96</v>
      </c>
      <c r="M475">
        <f>_xlfn.IFNA(VLOOKUP(A:A,单位分配保留两位小数!B:J,9,0),0)</f>
        <v>0</v>
      </c>
      <c r="N475">
        <f>_xlfn.IFNA(VLOOKUP(A:A,单位分配保留两位小数!B:K,10,0),0)</f>
        <v>0</v>
      </c>
      <c r="O475">
        <f>ROUND(_xlfn.IFNA(VLOOKUP(A:A,单位分配保留两位小数!B:L,11,0),0),2)</f>
        <v>0</v>
      </c>
      <c r="Q475">
        <f t="shared" si="56"/>
        <v>1697.96</v>
      </c>
      <c r="R475">
        <f>_xlfn.IFNA(VLOOKUP(A475,'11月工资'!A:AU,47,0),0)+Q475</f>
        <v>62676.4</v>
      </c>
      <c r="S475">
        <f>VLOOKUP(A:A,'11月工资'!A:AW,49,0)</f>
        <v>22000</v>
      </c>
      <c r="T475">
        <f>VLOOKUP(A:A,'11月工资'!A:AZ,52,0)</f>
        <v>0</v>
      </c>
      <c r="U475">
        <f>VLOOKUP(A:A,'11月工资'!A:BA,53,0)</f>
        <v>0</v>
      </c>
      <c r="V475">
        <f>VLOOKUP(A:A,'11月工资'!A:AX,50,0)</f>
        <v>11000</v>
      </c>
      <c r="W475">
        <f>VLOOKUP(A:A,'11月工资'!A:AY,51,0)</f>
        <v>0</v>
      </c>
      <c r="X475">
        <f>VLOOKUP(A:A,'11月工资'!A:AV,48,0)</f>
        <v>55000</v>
      </c>
      <c r="Y475">
        <f>VLOOKUP(A:A,'11月工资'!A:BB,54,0)</f>
        <v>11431.42</v>
      </c>
      <c r="Z475" s="12">
        <f>ROUND(5*MAX(0,(R475-S475-T475-U475-V475-W475-X475-Y475)*{0.6;2;4;5;6;7;9}%-{0;504;3384;6384;10584;17184;36384}),2)</f>
        <v>0</v>
      </c>
      <c r="AB475" s="78">
        <f>VLOOKUP(A:A,'11月工资'!A:BI,61,0)</f>
        <v>0</v>
      </c>
      <c r="AC475" s="6">
        <f t="shared" si="57"/>
        <v>0</v>
      </c>
      <c r="AD475">
        <f t="shared" si="58"/>
        <v>1697.96</v>
      </c>
      <c r="AE475">
        <f>VLOOKUP(A:A,'10月奖金'!A:AC,29,0)</f>
        <v>0</v>
      </c>
      <c r="AF475" s="6">
        <f t="shared" si="59"/>
        <v>0</v>
      </c>
      <c r="AG475">
        <f>VLOOKUP(A:A,'10月奖金'!A:AD,30,0)</f>
        <v>1698.98</v>
      </c>
      <c r="AH475" s="6">
        <f t="shared" si="60"/>
        <v>-1.0199999999999818</v>
      </c>
      <c r="AI475">
        <f>VLOOKUP(A:A,单位分配保留两位小数!B:N,13,0)</f>
        <v>1697.96</v>
      </c>
      <c r="AJ475">
        <f t="shared" si="61"/>
        <v>0</v>
      </c>
      <c r="AK475">
        <f>_xlfn.IFNA(VLOOKUP(A:A,'11月工资'!A:AQ,43,0),0)</f>
        <v>0</v>
      </c>
      <c r="AL475">
        <f t="shared" si="62"/>
        <v>0</v>
      </c>
      <c r="AM475" s="6">
        <f t="shared" si="63"/>
        <v>-36755.019999999997</v>
      </c>
    </row>
    <row r="476" spans="1:39" x14ac:dyDescent="0.2">
      <c r="A476" s="7">
        <v>9000701</v>
      </c>
      <c r="B476" t="str">
        <f>VLOOKUP(A476,标准表!C:D,2,0)</f>
        <v>刘丙增</v>
      </c>
      <c r="C476" t="str">
        <f>VLOOKUP(A:A,标准表!C:M,11,0)</f>
        <v>焦化事业部</v>
      </c>
      <c r="D476" t="str">
        <f>VLOOKUP($A:$A,标准表!C:E,3,0)</f>
        <v>130224197112096813</v>
      </c>
      <c r="E476" t="str">
        <f>VLOOKUP(A:A,'11月工资'!A:D,4,0)</f>
        <v>6217000180024087177</v>
      </c>
      <c r="F476" t="str">
        <f>VLOOKUP(A:A,'11月工资'!A:F,6,0)</f>
        <v>经营管理-其他</v>
      </c>
      <c r="G476">
        <f>VLOOKUP(A:A,标准表!C:H,6,0)</f>
        <v>0</v>
      </c>
      <c r="H476">
        <f>VLOOKUP(A:A,标准表!C:I,7,0)</f>
        <v>0</v>
      </c>
      <c r="I476">
        <f>VLOOKUP(A:A,标准表!C:J,8,0)</f>
        <v>0</v>
      </c>
      <c r="J476">
        <f>VLOOKUP($A:$A,标准表!C:G,5,0)</f>
        <v>3.6</v>
      </c>
      <c r="L476">
        <f>VLOOKUP(A:A,单位分配保留两位小数!B:I,8,0)</f>
        <v>6112.66</v>
      </c>
      <c r="M476">
        <f>_xlfn.IFNA(VLOOKUP(A:A,单位分配保留两位小数!B:J,9,0),0)</f>
        <v>0</v>
      </c>
      <c r="N476">
        <f>_xlfn.IFNA(VLOOKUP(A:A,单位分配保留两位小数!B:K,10,0),0)</f>
        <v>0</v>
      </c>
      <c r="O476">
        <f>ROUND(_xlfn.IFNA(VLOOKUP(A:A,单位分配保留两位小数!B:L,11,0),0),2)</f>
        <v>0</v>
      </c>
      <c r="Q476">
        <f t="shared" si="56"/>
        <v>6112.66</v>
      </c>
      <c r="R476">
        <f>_xlfn.IFNA(VLOOKUP(A476,'11月工资'!A:AU,47,0),0)+Q476</f>
        <v>103039.33</v>
      </c>
      <c r="S476">
        <f>VLOOKUP(A:A,'11月工资'!A:AW,49,0)</f>
        <v>0</v>
      </c>
      <c r="T476">
        <f>VLOOKUP(A:A,'11月工资'!A:AZ,52,0)</f>
        <v>0</v>
      </c>
      <c r="U476">
        <f>VLOOKUP(A:A,'11月工资'!A:BA,53,0)</f>
        <v>0</v>
      </c>
      <c r="V476">
        <f>VLOOKUP(A:A,'11月工资'!A:AX,50,0)</f>
        <v>11000</v>
      </c>
      <c r="W476">
        <f>VLOOKUP(A:A,'11月工资'!A:AY,51,0)</f>
        <v>0</v>
      </c>
      <c r="X476">
        <f>VLOOKUP(A:A,'11月工资'!A:AV,48,0)</f>
        <v>55000</v>
      </c>
      <c r="Y476">
        <f>VLOOKUP(A:A,'11月工资'!A:BB,54,0)</f>
        <v>17530.689999999999</v>
      </c>
      <c r="Z476" s="12">
        <f>ROUND(5*MAX(0,(R476-S476-T476-U476-V476-W476-X476-Y476)*{0.6;2;4;5;6;7;9}%-{0;504;3384;6384;10584;17184;36384}),2)</f>
        <v>585.26</v>
      </c>
      <c r="AB476" s="78">
        <f>VLOOKUP(A:A,'11月工资'!A:BI,61,0)</f>
        <v>537.94000000000005</v>
      </c>
      <c r="AC476" s="6">
        <f t="shared" si="57"/>
        <v>47.32</v>
      </c>
      <c r="AD476">
        <f t="shared" si="58"/>
        <v>6065.34</v>
      </c>
      <c r="AE476">
        <f>VLOOKUP(A:A,'10月奖金'!A:AC,29,0)</f>
        <v>44.2</v>
      </c>
      <c r="AF476" s="6">
        <f t="shared" si="59"/>
        <v>3.1199999999999974</v>
      </c>
      <c r="AG476">
        <f>VLOOKUP(A:A,'10月奖金'!A:AD,30,0)</f>
        <v>6072.13</v>
      </c>
      <c r="AH476" s="6">
        <f t="shared" si="60"/>
        <v>-6.7899999999999636</v>
      </c>
      <c r="AI476">
        <f>VLOOKUP(A:A,单位分配保留两位小数!B:N,13,0)</f>
        <v>6112.66</v>
      </c>
      <c r="AJ476">
        <f t="shared" si="61"/>
        <v>0</v>
      </c>
      <c r="AK476">
        <f>_xlfn.IFNA(VLOOKUP(A:A,'11月工资'!A:AQ,43,0),0)</f>
        <v>0</v>
      </c>
      <c r="AL476">
        <f t="shared" si="62"/>
        <v>47.32</v>
      </c>
      <c r="AM476" s="6">
        <f t="shared" si="63"/>
        <v>19508.640000000003</v>
      </c>
    </row>
    <row r="477" spans="1:39" x14ac:dyDescent="0.2">
      <c r="A477" s="7">
        <v>9000702</v>
      </c>
      <c r="B477" t="str">
        <f>VLOOKUP(A477,标准表!C:D,2,0)</f>
        <v>刘强</v>
      </c>
      <c r="C477" t="str">
        <f>VLOOKUP(A:A,标准表!C:M,11,0)</f>
        <v>焦化事业部</v>
      </c>
      <c r="D477" t="str">
        <f>VLOOKUP($A:$A,标准表!C:E,3,0)</f>
        <v>130203197901280910</v>
      </c>
      <c r="E477" t="str">
        <f>VLOOKUP(A:A,'11月工资'!A:D,4,0)</f>
        <v>6217000180024095840</v>
      </c>
      <c r="F477" t="str">
        <f>VLOOKUP(A:A,'11月工资'!A:F,6,0)</f>
        <v>生产操作人员</v>
      </c>
      <c r="G477">
        <f>VLOOKUP(A:A,标准表!C:H,6,0)</f>
        <v>0</v>
      </c>
      <c r="H477">
        <f>VLOOKUP(A:A,标准表!C:I,7,0)</f>
        <v>0</v>
      </c>
      <c r="I477">
        <f>VLOOKUP(A:A,标准表!C:J,8,0)</f>
        <v>0</v>
      </c>
      <c r="J477">
        <f>VLOOKUP($A:$A,标准表!C:G,5,0)</f>
        <v>1</v>
      </c>
      <c r="L477">
        <f>VLOOKUP(A:A,单位分配保留两位小数!B:I,8,0)</f>
        <v>1697.96</v>
      </c>
      <c r="M477">
        <f>_xlfn.IFNA(VLOOKUP(A:A,单位分配保留两位小数!B:J,9,0),0)</f>
        <v>0</v>
      </c>
      <c r="N477">
        <f>_xlfn.IFNA(VLOOKUP(A:A,单位分配保留两位小数!B:K,10,0),0)</f>
        <v>0</v>
      </c>
      <c r="O477">
        <f>ROUND(_xlfn.IFNA(VLOOKUP(A:A,单位分配保留两位小数!B:L,11,0),0),2)</f>
        <v>0</v>
      </c>
      <c r="Q477">
        <f t="shared" si="56"/>
        <v>1697.96</v>
      </c>
      <c r="R477">
        <f>_xlfn.IFNA(VLOOKUP(A477,'11月工资'!A:AU,47,0),0)+Q477</f>
        <v>62675.43</v>
      </c>
      <c r="S477">
        <f>VLOOKUP(A:A,'11月工资'!A:AW,49,0)</f>
        <v>0</v>
      </c>
      <c r="T477">
        <f>VLOOKUP(A:A,'11月工资'!A:AZ,52,0)</f>
        <v>0</v>
      </c>
      <c r="U477">
        <f>VLOOKUP(A:A,'11月工资'!A:BA,53,0)</f>
        <v>0</v>
      </c>
      <c r="V477">
        <f>VLOOKUP(A:A,'11月工资'!A:AX,50,0)</f>
        <v>22000</v>
      </c>
      <c r="W477">
        <f>VLOOKUP(A:A,'11月工资'!A:AY,51,0)</f>
        <v>0</v>
      </c>
      <c r="X477">
        <f>VLOOKUP(A:A,'11月工资'!A:AV,48,0)</f>
        <v>55000</v>
      </c>
      <c r="Y477">
        <f>VLOOKUP(A:A,'11月工资'!A:BB,54,0)</f>
        <v>10461.76</v>
      </c>
      <c r="Z477" s="12">
        <f>ROUND(5*MAX(0,(R477-S477-T477-U477-V477-W477-X477-Y477)*{0.6;2;4;5;6;7;9}%-{0;504;3384;6384;10584;17184;36384}),2)</f>
        <v>0</v>
      </c>
      <c r="AB477" s="78">
        <f>VLOOKUP(A:A,'11月工资'!A:BI,61,0)</f>
        <v>0</v>
      </c>
      <c r="AC477" s="6">
        <f t="shared" si="57"/>
        <v>0</v>
      </c>
      <c r="AD477">
        <f t="shared" si="58"/>
        <v>1697.96</v>
      </c>
      <c r="AE477">
        <f>VLOOKUP(A:A,'10月奖金'!A:AC,29,0)</f>
        <v>0</v>
      </c>
      <c r="AF477" s="6">
        <f t="shared" si="59"/>
        <v>0</v>
      </c>
      <c r="AG477">
        <f>VLOOKUP(A:A,'10月奖金'!A:AD,30,0)</f>
        <v>1698.98</v>
      </c>
      <c r="AH477" s="6">
        <f t="shared" si="60"/>
        <v>-1.0199999999999818</v>
      </c>
      <c r="AI477">
        <f>VLOOKUP(A:A,单位分配保留两位小数!B:N,13,0)</f>
        <v>1697.96</v>
      </c>
      <c r="AJ477">
        <f t="shared" si="61"/>
        <v>0</v>
      </c>
      <c r="AK477">
        <f>_xlfn.IFNA(VLOOKUP(A:A,'11月工资'!A:AQ,43,0),0)</f>
        <v>0</v>
      </c>
      <c r="AL477">
        <f t="shared" si="62"/>
        <v>0</v>
      </c>
      <c r="AM477" s="6">
        <f t="shared" si="63"/>
        <v>-24786.33</v>
      </c>
    </row>
    <row r="478" spans="1:39" x14ac:dyDescent="0.2">
      <c r="A478" s="7">
        <v>9000703</v>
      </c>
      <c r="B478" t="str">
        <f>VLOOKUP(A478,标准表!C:D,2,0)</f>
        <v>马越征</v>
      </c>
      <c r="C478" t="str">
        <f>VLOOKUP(A:A,标准表!C:M,11,0)</f>
        <v>焦化事业部</v>
      </c>
      <c r="D478" t="str">
        <f>VLOOKUP($A:$A,标准表!C:E,3,0)</f>
        <v>130202197812300311</v>
      </c>
      <c r="E478" t="str">
        <f>VLOOKUP(A:A,'11月工资'!A:D,4,0)</f>
        <v>6217000180024089660</v>
      </c>
      <c r="F478" t="str">
        <f>VLOOKUP(A:A,'11月工资'!A:F,6,0)</f>
        <v>生产操作人员</v>
      </c>
      <c r="G478">
        <f>VLOOKUP(A:A,标准表!C:H,6,0)</f>
        <v>0</v>
      </c>
      <c r="H478">
        <f>VLOOKUP(A:A,标准表!C:I,7,0)</f>
        <v>0</v>
      </c>
      <c r="I478">
        <f>VLOOKUP(A:A,标准表!C:J,8,0)</f>
        <v>0</v>
      </c>
      <c r="J478">
        <f>VLOOKUP($A:$A,标准表!C:G,5,0)</f>
        <v>1</v>
      </c>
      <c r="L478">
        <f>VLOOKUP(A:A,单位分配保留两位小数!B:I,8,0)</f>
        <v>1697.96</v>
      </c>
      <c r="M478">
        <f>_xlfn.IFNA(VLOOKUP(A:A,单位分配保留两位小数!B:J,9,0),0)</f>
        <v>0</v>
      </c>
      <c r="N478">
        <f>_xlfn.IFNA(VLOOKUP(A:A,单位分配保留两位小数!B:K,10,0),0)</f>
        <v>0</v>
      </c>
      <c r="O478">
        <f>ROUND(_xlfn.IFNA(VLOOKUP(A:A,单位分配保留两位小数!B:L,11,0),0),2)</f>
        <v>0</v>
      </c>
      <c r="Q478">
        <f t="shared" si="56"/>
        <v>1697.96</v>
      </c>
      <c r="R478">
        <f>_xlfn.IFNA(VLOOKUP(A478,'11月工资'!A:AU,47,0),0)+Q478</f>
        <v>56156.28</v>
      </c>
      <c r="S478">
        <f>VLOOKUP(A:A,'11月工资'!A:AW,49,0)</f>
        <v>11000</v>
      </c>
      <c r="T478">
        <f>VLOOKUP(A:A,'11月工资'!A:AZ,52,0)</f>
        <v>0</v>
      </c>
      <c r="U478">
        <f>VLOOKUP(A:A,'11月工资'!A:BA,53,0)</f>
        <v>0</v>
      </c>
      <c r="V478">
        <f>VLOOKUP(A:A,'11月工资'!A:AX,50,0)</f>
        <v>22000</v>
      </c>
      <c r="W478">
        <f>VLOOKUP(A:A,'11月工资'!A:AY,51,0)</f>
        <v>0</v>
      </c>
      <c r="X478">
        <f>VLOOKUP(A:A,'11月工资'!A:AV,48,0)</f>
        <v>55000</v>
      </c>
      <c r="Y478">
        <f>VLOOKUP(A:A,'11月工资'!A:BB,54,0)</f>
        <v>8596.2099999999991</v>
      </c>
      <c r="Z478" s="12">
        <f>ROUND(5*MAX(0,(R478-S478-T478-U478-V478-W478-X478-Y478)*{0.6;2;4;5;6;7;9}%-{0;504;3384;6384;10584;17184;36384}),2)</f>
        <v>0</v>
      </c>
      <c r="AB478" s="78">
        <f>VLOOKUP(A:A,'11月工资'!A:BI,61,0)</f>
        <v>0</v>
      </c>
      <c r="AC478" s="6">
        <f t="shared" si="57"/>
        <v>0</v>
      </c>
      <c r="AD478">
        <f t="shared" si="58"/>
        <v>1697.96</v>
      </c>
      <c r="AE478">
        <f>VLOOKUP(A:A,'10月奖金'!A:AC,29,0)</f>
        <v>0</v>
      </c>
      <c r="AF478" s="6">
        <f t="shared" si="59"/>
        <v>0</v>
      </c>
      <c r="AG478">
        <f>VLOOKUP(A:A,'10月奖金'!A:AD,30,0)</f>
        <v>1698.98</v>
      </c>
      <c r="AH478" s="6">
        <f t="shared" si="60"/>
        <v>-1.0199999999999818</v>
      </c>
      <c r="AI478">
        <f>VLOOKUP(A:A,单位分配保留两位小数!B:N,13,0)</f>
        <v>1697.96</v>
      </c>
      <c r="AJ478">
        <f t="shared" si="61"/>
        <v>0</v>
      </c>
      <c r="AK478">
        <f>_xlfn.IFNA(VLOOKUP(A:A,'11月工资'!A:AQ,43,0),0)</f>
        <v>0</v>
      </c>
      <c r="AL478">
        <f t="shared" si="62"/>
        <v>0</v>
      </c>
      <c r="AM478" s="6">
        <f t="shared" si="63"/>
        <v>-40439.93</v>
      </c>
    </row>
    <row r="479" spans="1:39" x14ac:dyDescent="0.2">
      <c r="A479" s="7">
        <v>9000704</v>
      </c>
      <c r="B479" t="str">
        <f>VLOOKUP(A479,标准表!C:D,2,0)</f>
        <v>饶军华</v>
      </c>
      <c r="C479" t="str">
        <f>VLOOKUP(A:A,标准表!C:M,11,0)</f>
        <v>焦化事业部</v>
      </c>
      <c r="D479" t="str">
        <f>VLOOKUP($A:$A,标准表!C:E,3,0)</f>
        <v>130206197309080310</v>
      </c>
      <c r="E479" t="str">
        <f>VLOOKUP(A:A,'11月工资'!A:D,4,0)</f>
        <v>6217000180024093258</v>
      </c>
      <c r="F479" t="str">
        <f>VLOOKUP(A:A,'11月工资'!A:F,6,0)</f>
        <v>生产操作人员</v>
      </c>
      <c r="G479">
        <f>VLOOKUP(A:A,标准表!C:H,6,0)</f>
        <v>0</v>
      </c>
      <c r="H479">
        <f>VLOOKUP(A:A,标准表!C:I,7,0)</f>
        <v>0</v>
      </c>
      <c r="I479">
        <f>VLOOKUP(A:A,标准表!C:J,8,0)</f>
        <v>0</v>
      </c>
      <c r="J479">
        <f>VLOOKUP($A:$A,标准表!C:G,5,0)</f>
        <v>1</v>
      </c>
      <c r="L479">
        <f>VLOOKUP(A:A,单位分配保留两位小数!B:I,8,0)</f>
        <v>1697.96</v>
      </c>
      <c r="M479">
        <f>_xlfn.IFNA(VLOOKUP(A:A,单位分配保留两位小数!B:J,9,0),0)</f>
        <v>0</v>
      </c>
      <c r="N479">
        <f>_xlfn.IFNA(VLOOKUP(A:A,单位分配保留两位小数!B:K,10,0),0)</f>
        <v>0</v>
      </c>
      <c r="O479">
        <f>ROUND(_xlfn.IFNA(VLOOKUP(A:A,单位分配保留两位小数!B:L,11,0),0),2)</f>
        <v>0</v>
      </c>
      <c r="Q479">
        <f t="shared" si="56"/>
        <v>1697.96</v>
      </c>
      <c r="R479">
        <f>_xlfn.IFNA(VLOOKUP(A479,'11月工资'!A:AU,47,0),0)+Q479</f>
        <v>58150.53</v>
      </c>
      <c r="S479">
        <f>VLOOKUP(A:A,'11月工资'!A:AW,49,0)</f>
        <v>11000</v>
      </c>
      <c r="T479">
        <f>VLOOKUP(A:A,'11月工资'!A:AZ,52,0)</f>
        <v>0</v>
      </c>
      <c r="U479">
        <f>VLOOKUP(A:A,'11月工资'!A:BA,53,0)</f>
        <v>0</v>
      </c>
      <c r="V479">
        <f>VLOOKUP(A:A,'11月工资'!A:AX,50,0)</f>
        <v>11000</v>
      </c>
      <c r="W479">
        <f>VLOOKUP(A:A,'11月工资'!A:AY,51,0)</f>
        <v>0</v>
      </c>
      <c r="X479">
        <f>VLOOKUP(A:A,'11月工资'!A:AV,48,0)</f>
        <v>55000</v>
      </c>
      <c r="Y479">
        <f>VLOOKUP(A:A,'11月工资'!A:BB,54,0)</f>
        <v>8906.91</v>
      </c>
      <c r="Z479" s="12">
        <f>ROUND(5*MAX(0,(R479-S479-T479-U479-V479-W479-X479-Y479)*{0.6;2;4;5;6;7;9}%-{0;504;3384;6384;10584;17184;36384}),2)</f>
        <v>0</v>
      </c>
      <c r="AB479" s="78">
        <f>VLOOKUP(A:A,'11月工资'!A:BI,61,0)</f>
        <v>0</v>
      </c>
      <c r="AC479" s="6">
        <f t="shared" si="57"/>
        <v>0</v>
      </c>
      <c r="AD479">
        <f t="shared" si="58"/>
        <v>1697.96</v>
      </c>
      <c r="AE479">
        <f>VLOOKUP(A:A,'10月奖金'!A:AC,29,0)</f>
        <v>0</v>
      </c>
      <c r="AF479" s="6">
        <f t="shared" si="59"/>
        <v>0</v>
      </c>
      <c r="AG479">
        <f>VLOOKUP(A:A,'10月奖金'!A:AD,30,0)</f>
        <v>1698.98</v>
      </c>
      <c r="AH479" s="6">
        <f t="shared" si="60"/>
        <v>-1.0199999999999818</v>
      </c>
      <c r="AI479">
        <f>VLOOKUP(A:A,单位分配保留两位小数!B:N,13,0)</f>
        <v>1697.96</v>
      </c>
      <c r="AJ479">
        <f t="shared" si="61"/>
        <v>0</v>
      </c>
      <c r="AK479">
        <f>_xlfn.IFNA(VLOOKUP(A:A,'11月工资'!A:AQ,43,0),0)</f>
        <v>0</v>
      </c>
      <c r="AL479">
        <f t="shared" si="62"/>
        <v>0</v>
      </c>
      <c r="AM479" s="6">
        <f t="shared" si="63"/>
        <v>-27756.38</v>
      </c>
    </row>
    <row r="480" spans="1:39" x14ac:dyDescent="0.2">
      <c r="A480" s="7">
        <v>9000705</v>
      </c>
      <c r="B480" t="str">
        <f>VLOOKUP(A480,标准表!C:D,2,0)</f>
        <v>佟斌</v>
      </c>
      <c r="C480" t="str">
        <f>VLOOKUP(A:A,标准表!C:M,11,0)</f>
        <v>焦化事业部</v>
      </c>
      <c r="D480" t="str">
        <f>VLOOKUP($A:$A,标准表!C:E,3,0)</f>
        <v>130203198106181512</v>
      </c>
      <c r="E480" t="str">
        <f>VLOOKUP(A:A,'11月工资'!A:D,4,0)</f>
        <v>6217000180024090577</v>
      </c>
      <c r="F480" t="str">
        <f>VLOOKUP(A:A,'11月工资'!A:F,6,0)</f>
        <v>经营管理-其他</v>
      </c>
      <c r="G480">
        <f>VLOOKUP(A:A,标准表!C:H,6,0)</f>
        <v>0</v>
      </c>
      <c r="H480">
        <f>VLOOKUP(A:A,标准表!C:I,7,0)</f>
        <v>0</v>
      </c>
      <c r="I480">
        <f>VLOOKUP(A:A,标准表!C:J,8,0)</f>
        <v>0</v>
      </c>
      <c r="J480">
        <f>VLOOKUP($A:$A,标准表!C:G,5,0)</f>
        <v>3.6</v>
      </c>
      <c r="L480">
        <f>VLOOKUP(A:A,单位分配保留两位小数!B:I,8,0)</f>
        <v>6112.66</v>
      </c>
      <c r="M480">
        <f>_xlfn.IFNA(VLOOKUP(A:A,单位分配保留两位小数!B:J,9,0),0)</f>
        <v>0</v>
      </c>
      <c r="N480">
        <f>_xlfn.IFNA(VLOOKUP(A:A,单位分配保留两位小数!B:K,10,0),0)</f>
        <v>0</v>
      </c>
      <c r="O480">
        <f>ROUND(_xlfn.IFNA(VLOOKUP(A:A,单位分配保留两位小数!B:L,11,0),0),2)</f>
        <v>0</v>
      </c>
      <c r="Q480">
        <f t="shared" si="56"/>
        <v>6112.66</v>
      </c>
      <c r="R480">
        <f>_xlfn.IFNA(VLOOKUP(A480,'11月工资'!A:AU,47,0),0)+Q480</f>
        <v>106181.63</v>
      </c>
      <c r="S480">
        <f>VLOOKUP(A:A,'11月工资'!A:AW,49,0)</f>
        <v>11000</v>
      </c>
      <c r="T480">
        <f>VLOOKUP(A:A,'11月工资'!A:AZ,52,0)</f>
        <v>0</v>
      </c>
      <c r="U480">
        <f>VLOOKUP(A:A,'11月工资'!A:BA,53,0)</f>
        <v>0</v>
      </c>
      <c r="V480">
        <f>VLOOKUP(A:A,'11月工资'!A:AX,50,0)</f>
        <v>22000</v>
      </c>
      <c r="W480">
        <f>VLOOKUP(A:A,'11月工资'!A:AY,51,0)</f>
        <v>0</v>
      </c>
      <c r="X480">
        <f>VLOOKUP(A:A,'11月工资'!A:AV,48,0)</f>
        <v>55000</v>
      </c>
      <c r="Y480">
        <f>VLOOKUP(A:A,'11月工资'!A:BB,54,0)</f>
        <v>18717.14</v>
      </c>
      <c r="Z480" s="12">
        <f>ROUND(5*MAX(0,(R480-S480-T480-U480-V480-W480-X480-Y480)*{0.6;2;4;5;6;7;9}%-{0;504;3384;6384;10584;17184;36384}),2)</f>
        <v>0</v>
      </c>
      <c r="AB480" s="78">
        <f>VLOOKUP(A:A,'11月工资'!A:BI,61,0)</f>
        <v>29.67</v>
      </c>
      <c r="AC480" s="6">
        <f t="shared" si="57"/>
        <v>0</v>
      </c>
      <c r="AD480">
        <f t="shared" si="58"/>
        <v>6112.66</v>
      </c>
      <c r="AE480">
        <f>VLOOKUP(A:A,'10月奖金'!A:AC,29,0)</f>
        <v>0</v>
      </c>
      <c r="AF480" s="6">
        <f t="shared" si="59"/>
        <v>0</v>
      </c>
      <c r="AG480">
        <f>VLOOKUP(A:A,'10月奖金'!A:AD,30,0)</f>
        <v>6116.33</v>
      </c>
      <c r="AH480" s="6">
        <f t="shared" si="60"/>
        <v>-3.6700000000000728</v>
      </c>
      <c r="AI480">
        <f>VLOOKUP(A:A,单位分配保留两位小数!B:N,13,0)</f>
        <v>6112.66</v>
      </c>
      <c r="AJ480">
        <f t="shared" si="61"/>
        <v>0</v>
      </c>
      <c r="AK480">
        <f>_xlfn.IFNA(VLOOKUP(A:A,'11月工资'!A:AQ,43,0),0)</f>
        <v>0</v>
      </c>
      <c r="AL480">
        <f t="shared" si="62"/>
        <v>0</v>
      </c>
      <c r="AM480" s="6">
        <f t="shared" si="63"/>
        <v>-535.50999999999476</v>
      </c>
    </row>
    <row r="481" spans="1:39" x14ac:dyDescent="0.2">
      <c r="A481" s="7">
        <v>9000706</v>
      </c>
      <c r="B481" t="str">
        <f>VLOOKUP(A481,标准表!C:D,2,0)</f>
        <v>王英</v>
      </c>
      <c r="C481" t="str">
        <f>VLOOKUP(A:A,标准表!C:M,11,0)</f>
        <v>焦化事业部</v>
      </c>
      <c r="D481" t="str">
        <f>VLOOKUP($A:$A,标准表!C:E,3,0)</f>
        <v>130204197101143930</v>
      </c>
      <c r="E481" t="str">
        <f>VLOOKUP(A:A,'11月工资'!A:D,4,0)</f>
        <v>6217000180024090098</v>
      </c>
      <c r="F481" t="str">
        <f>VLOOKUP(A:A,'11月工资'!A:F,6,0)</f>
        <v>生产操作人员</v>
      </c>
      <c r="G481">
        <f>VLOOKUP(A:A,标准表!C:H,6,0)</f>
        <v>0</v>
      </c>
      <c r="H481">
        <f>VLOOKUP(A:A,标准表!C:I,7,0)</f>
        <v>0</v>
      </c>
      <c r="I481">
        <f>VLOOKUP(A:A,标准表!C:J,8,0)</f>
        <v>0</v>
      </c>
      <c r="J481">
        <f>VLOOKUP($A:$A,标准表!C:G,5,0)</f>
        <v>1</v>
      </c>
      <c r="L481">
        <f>VLOOKUP(A:A,单位分配保留两位小数!B:I,8,0)</f>
        <v>1697.96</v>
      </c>
      <c r="M481">
        <f>_xlfn.IFNA(VLOOKUP(A:A,单位分配保留两位小数!B:J,9,0),0)</f>
        <v>0</v>
      </c>
      <c r="N481">
        <f>_xlfn.IFNA(VLOOKUP(A:A,单位分配保留两位小数!B:K,10,0),0)</f>
        <v>0</v>
      </c>
      <c r="O481">
        <f>ROUND(_xlfn.IFNA(VLOOKUP(A:A,单位分配保留两位小数!B:L,11,0),0),2)</f>
        <v>0</v>
      </c>
      <c r="Q481">
        <f t="shared" si="56"/>
        <v>1697.96</v>
      </c>
      <c r="R481">
        <f>_xlfn.IFNA(VLOOKUP(A481,'11月工资'!A:AU,47,0),0)+Q481</f>
        <v>61605.469999999987</v>
      </c>
      <c r="S481">
        <f>VLOOKUP(A:A,'11月工资'!A:AW,49,0)</f>
        <v>11000</v>
      </c>
      <c r="T481">
        <f>VLOOKUP(A:A,'11月工资'!A:AZ,52,0)</f>
        <v>0</v>
      </c>
      <c r="U481">
        <f>VLOOKUP(A:A,'11月工资'!A:BA,53,0)</f>
        <v>0</v>
      </c>
      <c r="V481">
        <f>VLOOKUP(A:A,'11月工资'!A:AX,50,0)</f>
        <v>0</v>
      </c>
      <c r="W481">
        <f>VLOOKUP(A:A,'11月工资'!A:AY,51,0)</f>
        <v>0</v>
      </c>
      <c r="X481">
        <f>VLOOKUP(A:A,'11月工资'!A:AV,48,0)</f>
        <v>55000</v>
      </c>
      <c r="Y481">
        <f>VLOOKUP(A:A,'11月工资'!A:BB,54,0)</f>
        <v>9788.94</v>
      </c>
      <c r="Z481" s="12">
        <f>ROUND(5*MAX(0,(R481-S481-T481-U481-V481-W481-X481-Y481)*{0.6;2;4;5;6;7;9}%-{0;504;3384;6384;10584;17184;36384}),2)</f>
        <v>0</v>
      </c>
      <c r="AB481" s="78">
        <f>VLOOKUP(A:A,'11月工资'!A:BI,61,0)</f>
        <v>0</v>
      </c>
      <c r="AC481" s="6">
        <f t="shared" si="57"/>
        <v>0</v>
      </c>
      <c r="AD481">
        <f t="shared" si="58"/>
        <v>1697.96</v>
      </c>
      <c r="AE481">
        <f>VLOOKUP(A:A,'10月奖金'!A:AC,29,0)</f>
        <v>0</v>
      </c>
      <c r="AF481" s="6">
        <f t="shared" si="59"/>
        <v>0</v>
      </c>
      <c r="AG481">
        <f>VLOOKUP(A:A,'10月奖金'!A:AD,30,0)</f>
        <v>1698.98</v>
      </c>
      <c r="AH481" s="6">
        <f t="shared" si="60"/>
        <v>-1.0199999999999818</v>
      </c>
      <c r="AI481">
        <f>VLOOKUP(A:A,单位分配保留两位小数!B:N,13,0)</f>
        <v>1697.96</v>
      </c>
      <c r="AJ481">
        <f t="shared" si="61"/>
        <v>0</v>
      </c>
      <c r="AK481">
        <f>_xlfn.IFNA(VLOOKUP(A:A,'11月工资'!A:AQ,43,0),0)</f>
        <v>0</v>
      </c>
      <c r="AL481">
        <f t="shared" si="62"/>
        <v>0</v>
      </c>
      <c r="AM481" s="6">
        <f t="shared" si="63"/>
        <v>-14183.470000000014</v>
      </c>
    </row>
    <row r="482" spans="1:39" x14ac:dyDescent="0.2">
      <c r="A482" s="7">
        <v>9000707</v>
      </c>
      <c r="B482" t="str">
        <f>VLOOKUP(A482,标准表!C:D,2,0)</f>
        <v>谢之伟</v>
      </c>
      <c r="C482" t="str">
        <f>VLOOKUP(A:A,标准表!C:M,11,0)</f>
        <v>焦化事业部</v>
      </c>
      <c r="D482" t="str">
        <f>VLOOKUP($A:$A,标准表!C:E,3,0)</f>
        <v>130206196904150032</v>
      </c>
      <c r="E482" t="str">
        <f>VLOOKUP(A:A,'11月工资'!A:D,4,0)</f>
        <v>6217000180024087623</v>
      </c>
      <c r="F482" t="str">
        <f>VLOOKUP(A:A,'11月工资'!A:F,6,0)</f>
        <v>生产操作人员</v>
      </c>
      <c r="G482">
        <f>VLOOKUP(A:A,标准表!C:H,6,0)</f>
        <v>0</v>
      </c>
      <c r="H482">
        <f>VLOOKUP(A:A,标准表!C:I,7,0)</f>
        <v>0</v>
      </c>
      <c r="I482">
        <f>VLOOKUP(A:A,标准表!C:J,8,0)</f>
        <v>0</v>
      </c>
      <c r="J482">
        <f>VLOOKUP($A:$A,标准表!C:G,5,0)</f>
        <v>1</v>
      </c>
      <c r="L482">
        <f>VLOOKUP(A:A,单位分配保留两位小数!B:I,8,0)</f>
        <v>1697.96</v>
      </c>
      <c r="M482">
        <f>_xlfn.IFNA(VLOOKUP(A:A,单位分配保留两位小数!B:J,9,0),0)</f>
        <v>0</v>
      </c>
      <c r="N482">
        <f>_xlfn.IFNA(VLOOKUP(A:A,单位分配保留两位小数!B:K,10,0),0)</f>
        <v>0</v>
      </c>
      <c r="O482">
        <f>ROUND(_xlfn.IFNA(VLOOKUP(A:A,单位分配保留两位小数!B:L,11,0),0),2)</f>
        <v>0</v>
      </c>
      <c r="Q482">
        <f t="shared" si="56"/>
        <v>1697.96</v>
      </c>
      <c r="R482">
        <f>_xlfn.IFNA(VLOOKUP(A482,'11月工资'!A:AU,47,0),0)+Q482</f>
        <v>59108.659999999996</v>
      </c>
      <c r="S482">
        <f>VLOOKUP(A:A,'11月工资'!A:AW,49,0)</f>
        <v>0</v>
      </c>
      <c r="T482">
        <f>VLOOKUP(A:A,'11月工资'!A:AZ,52,0)</f>
        <v>0</v>
      </c>
      <c r="U482">
        <f>VLOOKUP(A:A,'11月工资'!A:BA,53,0)</f>
        <v>0</v>
      </c>
      <c r="V482">
        <f>VLOOKUP(A:A,'11月工资'!A:AX,50,0)</f>
        <v>0</v>
      </c>
      <c r="W482">
        <f>VLOOKUP(A:A,'11月工资'!A:AY,51,0)</f>
        <v>0</v>
      </c>
      <c r="X482">
        <f>VLOOKUP(A:A,'11月工资'!A:AV,48,0)</f>
        <v>55000</v>
      </c>
      <c r="Y482">
        <f>VLOOKUP(A:A,'11月工资'!A:BB,54,0)</f>
        <v>10130.26</v>
      </c>
      <c r="Z482" s="12">
        <f>ROUND(5*MAX(0,(R482-S482-T482-U482-V482-W482-X482-Y482)*{0.6;2;4;5;6;7;9}%-{0;504;3384;6384;10584;17184;36384}),2)</f>
        <v>0</v>
      </c>
      <c r="AB482" s="78">
        <f>VLOOKUP(A:A,'11月工资'!A:BI,61,0)</f>
        <v>0</v>
      </c>
      <c r="AC482" s="6">
        <f t="shared" si="57"/>
        <v>0</v>
      </c>
      <c r="AD482">
        <f t="shared" si="58"/>
        <v>1697.96</v>
      </c>
      <c r="AE482">
        <f>VLOOKUP(A:A,'10月奖金'!A:AC,29,0)</f>
        <v>0</v>
      </c>
      <c r="AF482" s="6">
        <f t="shared" si="59"/>
        <v>0</v>
      </c>
      <c r="AG482">
        <f>VLOOKUP(A:A,'10月奖金'!A:AD,30,0)</f>
        <v>1698.98</v>
      </c>
      <c r="AH482" s="6">
        <f t="shared" si="60"/>
        <v>-1.0199999999999818</v>
      </c>
      <c r="AI482">
        <f>VLOOKUP(A:A,单位分配保留两位小数!B:N,13,0)</f>
        <v>1697.96</v>
      </c>
      <c r="AJ482">
        <f t="shared" si="61"/>
        <v>0</v>
      </c>
      <c r="AK482">
        <f>_xlfn.IFNA(VLOOKUP(A:A,'11月工资'!A:AQ,43,0),0)</f>
        <v>0</v>
      </c>
      <c r="AL482">
        <f t="shared" si="62"/>
        <v>0</v>
      </c>
      <c r="AM482" s="6">
        <f t="shared" si="63"/>
        <v>-6021.600000000004</v>
      </c>
    </row>
    <row r="483" spans="1:39" x14ac:dyDescent="0.2">
      <c r="A483" s="7">
        <v>9000708</v>
      </c>
      <c r="B483" t="str">
        <f>VLOOKUP(A483,标准表!C:D,2,0)</f>
        <v>于得水</v>
      </c>
      <c r="C483" t="str">
        <f>VLOOKUP(A:A,标准表!C:M,11,0)</f>
        <v>焦化事业部</v>
      </c>
      <c r="D483" t="str">
        <f>VLOOKUP($A:$A,标准表!C:E,3,0)</f>
        <v>130206197403250013</v>
      </c>
      <c r="E483" t="str">
        <f>VLOOKUP(A:A,'11月工资'!A:D,4,0)</f>
        <v>6217000180024096582</v>
      </c>
      <c r="F483" t="str">
        <f>VLOOKUP(A:A,'11月工资'!A:F,6,0)</f>
        <v>生产操作人员</v>
      </c>
      <c r="G483">
        <f>VLOOKUP(A:A,标准表!C:H,6,0)</f>
        <v>0</v>
      </c>
      <c r="H483">
        <f>VLOOKUP(A:A,标准表!C:I,7,0)</f>
        <v>0</v>
      </c>
      <c r="I483">
        <f>VLOOKUP(A:A,标准表!C:J,8,0)</f>
        <v>0</v>
      </c>
      <c r="J483">
        <f>VLOOKUP($A:$A,标准表!C:G,5,0)</f>
        <v>1</v>
      </c>
      <c r="L483">
        <f>VLOOKUP(A:A,单位分配保留两位小数!B:I,8,0)</f>
        <v>1697.96</v>
      </c>
      <c r="M483">
        <f>_xlfn.IFNA(VLOOKUP(A:A,单位分配保留两位小数!B:J,9,0),0)</f>
        <v>0</v>
      </c>
      <c r="N483">
        <f>_xlfn.IFNA(VLOOKUP(A:A,单位分配保留两位小数!B:K,10,0),0)</f>
        <v>0</v>
      </c>
      <c r="O483">
        <f>ROUND(_xlfn.IFNA(VLOOKUP(A:A,单位分配保留两位小数!B:L,11,0),0),2)</f>
        <v>0</v>
      </c>
      <c r="Q483">
        <f t="shared" si="56"/>
        <v>1697.96</v>
      </c>
      <c r="R483">
        <f>_xlfn.IFNA(VLOOKUP(A483,'11月工资'!A:AU,47,0),0)+Q483</f>
        <v>67971.320000000007</v>
      </c>
      <c r="S483">
        <f>VLOOKUP(A:A,'11月工资'!A:AW,49,0)</f>
        <v>11000</v>
      </c>
      <c r="T483">
        <f>VLOOKUP(A:A,'11月工资'!A:AZ,52,0)</f>
        <v>0</v>
      </c>
      <c r="U483">
        <f>VLOOKUP(A:A,'11月工资'!A:BA,53,0)</f>
        <v>0</v>
      </c>
      <c r="V483">
        <f>VLOOKUP(A:A,'11月工资'!A:AX,50,0)</f>
        <v>11000</v>
      </c>
      <c r="W483">
        <f>VLOOKUP(A:A,'11月工资'!A:AY,51,0)</f>
        <v>0</v>
      </c>
      <c r="X483">
        <f>VLOOKUP(A:A,'11月工资'!A:AV,48,0)</f>
        <v>55000</v>
      </c>
      <c r="Y483">
        <f>VLOOKUP(A:A,'11月工资'!A:BB,54,0)</f>
        <v>10235.879999999999</v>
      </c>
      <c r="Z483" s="12">
        <f>ROUND(5*MAX(0,(R483-S483-T483-U483-V483-W483-X483-Y483)*{0.6;2;4;5;6;7;9}%-{0;504;3384;6384;10584;17184;36384}),2)</f>
        <v>0</v>
      </c>
      <c r="AB483" s="78">
        <f>VLOOKUP(A:A,'11月工资'!A:BI,61,0)</f>
        <v>0</v>
      </c>
      <c r="AC483" s="6">
        <f t="shared" si="57"/>
        <v>0</v>
      </c>
      <c r="AD483">
        <f t="shared" si="58"/>
        <v>1697.96</v>
      </c>
      <c r="AE483">
        <f>VLOOKUP(A:A,'10月奖金'!A:AC,29,0)</f>
        <v>0</v>
      </c>
      <c r="AF483" s="6">
        <f t="shared" si="59"/>
        <v>0</v>
      </c>
      <c r="AG483">
        <f>VLOOKUP(A:A,'10月奖金'!A:AD,30,0)</f>
        <v>1698.98</v>
      </c>
      <c r="AH483" s="6">
        <f t="shared" si="60"/>
        <v>-1.0199999999999818</v>
      </c>
      <c r="AI483">
        <f>VLOOKUP(A:A,单位分配保留两位小数!B:N,13,0)</f>
        <v>1697.96</v>
      </c>
      <c r="AJ483">
        <f t="shared" si="61"/>
        <v>0</v>
      </c>
      <c r="AK483">
        <f>_xlfn.IFNA(VLOOKUP(A:A,'11月工资'!A:AQ,43,0),0)</f>
        <v>0</v>
      </c>
      <c r="AL483">
        <f t="shared" si="62"/>
        <v>0</v>
      </c>
      <c r="AM483" s="6">
        <f t="shared" si="63"/>
        <v>-19264.55999999999</v>
      </c>
    </row>
    <row r="484" spans="1:39" x14ac:dyDescent="0.2">
      <c r="A484" s="7">
        <v>9000709</v>
      </c>
      <c r="B484" t="str">
        <f>VLOOKUP(A484,标准表!C:D,2,0)</f>
        <v>张立军</v>
      </c>
      <c r="C484" t="str">
        <f>VLOOKUP(A:A,标准表!C:M,11,0)</f>
        <v>焦化事业部</v>
      </c>
      <c r="D484" t="str">
        <f>VLOOKUP($A:$A,标准表!C:E,3,0)</f>
        <v>130202197602172112</v>
      </c>
      <c r="E484" t="str">
        <f>VLOOKUP(A:A,'11月工资'!A:D,4,0)</f>
        <v>6217000180043429376</v>
      </c>
      <c r="F484" t="str">
        <f>VLOOKUP(A:A,'11月工资'!A:F,6,0)</f>
        <v>生产操作人员</v>
      </c>
      <c r="G484">
        <f>VLOOKUP(A:A,标准表!C:H,6,0)</f>
        <v>0</v>
      </c>
      <c r="H484">
        <f>VLOOKUP(A:A,标准表!C:I,7,0)</f>
        <v>0</v>
      </c>
      <c r="I484">
        <f>VLOOKUP(A:A,标准表!C:J,8,0)</f>
        <v>0</v>
      </c>
      <c r="J484">
        <f>VLOOKUP($A:$A,标准表!C:G,5,0)</f>
        <v>1</v>
      </c>
      <c r="L484">
        <f>VLOOKUP(A:A,单位分配保留两位小数!B:I,8,0)</f>
        <v>1697.96</v>
      </c>
      <c r="M484">
        <f>_xlfn.IFNA(VLOOKUP(A:A,单位分配保留两位小数!B:J,9,0),0)</f>
        <v>0</v>
      </c>
      <c r="N484">
        <f>_xlfn.IFNA(VLOOKUP(A:A,单位分配保留两位小数!B:K,10,0),0)</f>
        <v>0</v>
      </c>
      <c r="O484">
        <f>ROUND(_xlfn.IFNA(VLOOKUP(A:A,单位分配保留两位小数!B:L,11,0),0),2)</f>
        <v>0</v>
      </c>
      <c r="Q484">
        <f t="shared" si="56"/>
        <v>1697.96</v>
      </c>
      <c r="R484">
        <f>_xlfn.IFNA(VLOOKUP(A484,'11月工资'!A:AU,47,0),0)+Q484</f>
        <v>61731.43</v>
      </c>
      <c r="S484">
        <f>VLOOKUP(A:A,'11月工资'!A:AW,49,0)</f>
        <v>11000</v>
      </c>
      <c r="T484">
        <f>VLOOKUP(A:A,'11月工资'!A:AZ,52,0)</f>
        <v>11000</v>
      </c>
      <c r="U484">
        <f>VLOOKUP(A:A,'11月工资'!A:BA,53,0)</f>
        <v>0</v>
      </c>
      <c r="V484">
        <f>VLOOKUP(A:A,'11月工资'!A:AX,50,0)</f>
        <v>11000</v>
      </c>
      <c r="W484">
        <f>VLOOKUP(A:A,'11月工资'!A:AY,51,0)</f>
        <v>0</v>
      </c>
      <c r="X484">
        <f>VLOOKUP(A:A,'11月工资'!A:AV,48,0)</f>
        <v>55000</v>
      </c>
      <c r="Y484">
        <f>VLOOKUP(A:A,'11月工资'!A:BB,54,0)</f>
        <v>10256.76</v>
      </c>
      <c r="Z484" s="12">
        <f>ROUND(5*MAX(0,(R484-S484-T484-U484-V484-W484-X484-Y484)*{0.6;2;4;5;6;7;9}%-{0;504;3384;6384;10584;17184;36384}),2)</f>
        <v>0</v>
      </c>
      <c r="AB484" s="78">
        <f>VLOOKUP(A:A,'11月工资'!A:BI,61,0)</f>
        <v>0</v>
      </c>
      <c r="AC484" s="6">
        <f t="shared" si="57"/>
        <v>0</v>
      </c>
      <c r="AD484">
        <f t="shared" si="58"/>
        <v>1697.96</v>
      </c>
      <c r="AE484">
        <f>VLOOKUP(A:A,'10月奖金'!A:AC,29,0)</f>
        <v>0</v>
      </c>
      <c r="AF484" s="6">
        <f t="shared" si="59"/>
        <v>0</v>
      </c>
      <c r="AG484">
        <f>VLOOKUP(A:A,'10月奖金'!A:AD,30,0)</f>
        <v>1698.98</v>
      </c>
      <c r="AH484" s="6">
        <f t="shared" si="60"/>
        <v>-1.0199999999999818</v>
      </c>
      <c r="AI484">
        <f>VLOOKUP(A:A,单位分配保留两位小数!B:N,13,0)</f>
        <v>1697.96</v>
      </c>
      <c r="AJ484">
        <f t="shared" si="61"/>
        <v>0</v>
      </c>
      <c r="AK484">
        <f>_xlfn.IFNA(VLOOKUP(A:A,'11月工资'!A:AQ,43,0),0)</f>
        <v>0</v>
      </c>
      <c r="AL484">
        <f t="shared" si="62"/>
        <v>0</v>
      </c>
      <c r="AM484" s="6">
        <f t="shared" si="63"/>
        <v>-36525.33</v>
      </c>
    </row>
    <row r="485" spans="1:39" x14ac:dyDescent="0.2">
      <c r="A485" s="7">
        <v>9000710</v>
      </c>
      <c r="B485" t="str">
        <f>VLOOKUP(A485,标准表!C:D,2,0)</f>
        <v>许敬国</v>
      </c>
      <c r="C485" t="str">
        <f>VLOOKUP(A:A,标准表!C:M,11,0)</f>
        <v>焦化事业部</v>
      </c>
      <c r="D485" t="str">
        <f>VLOOKUP($A:$A,标准表!C:E,3,0)</f>
        <v>130205196704080379</v>
      </c>
      <c r="E485" t="str">
        <f>VLOOKUP(A:A,'11月工资'!A:D,4,0)</f>
        <v>6217000180032819900</v>
      </c>
      <c r="F485" t="str">
        <f>VLOOKUP(A:A,'11月工资'!A:F,6,0)</f>
        <v>生产操作人员</v>
      </c>
      <c r="G485">
        <f>VLOOKUP(A:A,标准表!C:H,6,0)</f>
        <v>0</v>
      </c>
      <c r="H485">
        <f>VLOOKUP(A:A,标准表!C:I,7,0)</f>
        <v>0</v>
      </c>
      <c r="I485">
        <f>VLOOKUP(A:A,标准表!C:J,8,0)</f>
        <v>0</v>
      </c>
      <c r="J485">
        <f>VLOOKUP($A:$A,标准表!C:G,5,0)</f>
        <v>1</v>
      </c>
      <c r="L485">
        <f>VLOOKUP(A:A,单位分配保留两位小数!B:I,8,0)</f>
        <v>1697.96</v>
      </c>
      <c r="M485">
        <f>_xlfn.IFNA(VLOOKUP(A:A,单位分配保留两位小数!B:J,9,0),0)</f>
        <v>0</v>
      </c>
      <c r="N485">
        <f>_xlfn.IFNA(VLOOKUP(A:A,单位分配保留两位小数!B:K,10,0),0)</f>
        <v>0</v>
      </c>
      <c r="O485">
        <f>ROUND(_xlfn.IFNA(VLOOKUP(A:A,单位分配保留两位小数!B:L,11,0),0),2)</f>
        <v>0</v>
      </c>
      <c r="Q485">
        <f t="shared" si="56"/>
        <v>1697.96</v>
      </c>
      <c r="R485">
        <f>_xlfn.IFNA(VLOOKUP(A485,'11月工资'!A:AU,47,0),0)+Q485</f>
        <v>63590.15</v>
      </c>
      <c r="S485">
        <f>VLOOKUP(A:A,'11月工资'!A:AW,49,0)</f>
        <v>0</v>
      </c>
      <c r="T485">
        <f>VLOOKUP(A:A,'11月工资'!A:AZ,52,0)</f>
        <v>0</v>
      </c>
      <c r="U485">
        <f>VLOOKUP(A:A,'11月工资'!A:BA,53,0)</f>
        <v>0</v>
      </c>
      <c r="V485">
        <f>VLOOKUP(A:A,'11月工资'!A:AX,50,0)</f>
        <v>0</v>
      </c>
      <c r="W485">
        <f>VLOOKUP(A:A,'11月工资'!A:AY,51,0)</f>
        <v>0</v>
      </c>
      <c r="X485">
        <f>VLOOKUP(A:A,'11月工资'!A:AV,48,0)</f>
        <v>55000</v>
      </c>
      <c r="Y485">
        <f>VLOOKUP(A:A,'11月工资'!A:BB,54,0)</f>
        <v>10557.84</v>
      </c>
      <c r="Z485" s="12">
        <f>ROUND(5*MAX(0,(R485-S485-T485-U485-V485-W485-X485-Y485)*{0.6;2;4;5;6;7;9}%-{0;504;3384;6384;10584;17184;36384}),2)</f>
        <v>0</v>
      </c>
      <c r="AB485" s="78">
        <f>VLOOKUP(A:A,'11月工资'!A:BI,61,0)</f>
        <v>0</v>
      </c>
      <c r="AC485" s="6">
        <f t="shared" si="57"/>
        <v>0</v>
      </c>
      <c r="AD485">
        <f t="shared" si="58"/>
        <v>1697.96</v>
      </c>
      <c r="AE485">
        <f>VLOOKUP(A:A,'10月奖金'!A:AC,29,0)</f>
        <v>0</v>
      </c>
      <c r="AF485" s="6">
        <f t="shared" si="59"/>
        <v>0</v>
      </c>
      <c r="AG485">
        <f>VLOOKUP(A:A,'10月奖金'!A:AD,30,0)</f>
        <v>1698.98</v>
      </c>
      <c r="AH485" s="6">
        <f t="shared" si="60"/>
        <v>-1.0199999999999818</v>
      </c>
      <c r="AI485">
        <f>VLOOKUP(A:A,单位分配保留两位小数!B:N,13,0)</f>
        <v>1697.96</v>
      </c>
      <c r="AJ485">
        <f t="shared" si="61"/>
        <v>0</v>
      </c>
      <c r="AK485">
        <f>_xlfn.IFNA(VLOOKUP(A:A,'11月工资'!A:AQ,43,0),0)</f>
        <v>0</v>
      </c>
      <c r="AL485">
        <f t="shared" si="62"/>
        <v>0</v>
      </c>
      <c r="AM485" s="6">
        <f t="shared" si="63"/>
        <v>-1967.6899999999987</v>
      </c>
    </row>
    <row r="486" spans="1:39" x14ac:dyDescent="0.2">
      <c r="A486" s="7">
        <v>9000711</v>
      </c>
      <c r="B486" t="str">
        <f>VLOOKUP(A486,标准表!C:D,2,0)</f>
        <v>鲁建基</v>
      </c>
      <c r="C486" t="str">
        <f>VLOOKUP(A:A,标准表!C:M,11,0)</f>
        <v>焦化事业部</v>
      </c>
      <c r="D486" t="str">
        <f>VLOOKUP($A:$A,标准表!C:E,3,0)</f>
        <v>130205197702084215</v>
      </c>
      <c r="E486" t="str">
        <f>VLOOKUP(A:A,'11月工资'!A:D,4,0)</f>
        <v>6217000180024091708</v>
      </c>
      <c r="F486" t="str">
        <f>VLOOKUP(A:A,'11月工资'!A:F,6,0)</f>
        <v>生产操作人员</v>
      </c>
      <c r="G486">
        <f>VLOOKUP(A:A,标准表!C:H,6,0)</f>
        <v>0</v>
      </c>
      <c r="H486">
        <f>VLOOKUP(A:A,标准表!C:I,7,0)</f>
        <v>0</v>
      </c>
      <c r="I486">
        <f>VLOOKUP(A:A,标准表!C:J,8,0)</f>
        <v>0</v>
      </c>
      <c r="J486">
        <f>VLOOKUP($A:$A,标准表!C:G,5,0)</f>
        <v>1</v>
      </c>
      <c r="L486">
        <f>VLOOKUP(A:A,单位分配保留两位小数!B:I,8,0)</f>
        <v>1697.96</v>
      </c>
      <c r="M486">
        <f>_xlfn.IFNA(VLOOKUP(A:A,单位分配保留两位小数!B:J,9,0),0)</f>
        <v>0</v>
      </c>
      <c r="N486">
        <f>_xlfn.IFNA(VLOOKUP(A:A,单位分配保留两位小数!B:K,10,0),0)</f>
        <v>0</v>
      </c>
      <c r="O486">
        <f>ROUND(_xlfn.IFNA(VLOOKUP(A:A,单位分配保留两位小数!B:L,11,0),0),2)</f>
        <v>0</v>
      </c>
      <c r="Q486">
        <f t="shared" si="56"/>
        <v>1697.96</v>
      </c>
      <c r="R486">
        <f>_xlfn.IFNA(VLOOKUP(A486,'11月工资'!A:AU,47,0),0)+Q486</f>
        <v>61322.14</v>
      </c>
      <c r="S486">
        <f>VLOOKUP(A:A,'11月工资'!A:AW,49,0)</f>
        <v>11000</v>
      </c>
      <c r="T486">
        <f>VLOOKUP(A:A,'11月工资'!A:AZ,52,0)</f>
        <v>0</v>
      </c>
      <c r="U486">
        <f>VLOOKUP(A:A,'11月工资'!A:BA,53,0)</f>
        <v>12100</v>
      </c>
      <c r="V486">
        <f>VLOOKUP(A:A,'11月工资'!A:AX,50,0)</f>
        <v>22000</v>
      </c>
      <c r="W486">
        <f>VLOOKUP(A:A,'11月工资'!A:AY,51,0)</f>
        <v>0</v>
      </c>
      <c r="X486">
        <f>VLOOKUP(A:A,'11月工资'!A:AV,48,0)</f>
        <v>55000</v>
      </c>
      <c r="Y486">
        <f>VLOOKUP(A:A,'11月工资'!A:BB,54,0)</f>
        <v>11094.13</v>
      </c>
      <c r="Z486" s="12">
        <f>ROUND(5*MAX(0,(R486-S486-T486-U486-V486-W486-X486-Y486)*{0.6;2;4;5;6;7;9}%-{0;504;3384;6384;10584;17184;36384}),2)</f>
        <v>0</v>
      </c>
      <c r="AB486" s="78">
        <f>VLOOKUP(A:A,'11月工资'!A:BI,61,0)</f>
        <v>0</v>
      </c>
      <c r="AC486" s="6">
        <f t="shared" si="57"/>
        <v>0</v>
      </c>
      <c r="AD486">
        <f t="shared" si="58"/>
        <v>1697.96</v>
      </c>
      <c r="AE486">
        <f>VLOOKUP(A:A,'10月奖金'!A:AC,29,0)</f>
        <v>0</v>
      </c>
      <c r="AF486" s="6">
        <f t="shared" si="59"/>
        <v>0</v>
      </c>
      <c r="AG486">
        <f>VLOOKUP(A:A,'10月奖金'!A:AD,30,0)</f>
        <v>1698.98</v>
      </c>
      <c r="AH486" s="6">
        <f t="shared" si="60"/>
        <v>-1.0199999999999818</v>
      </c>
      <c r="AI486">
        <f>VLOOKUP(A:A,单位分配保留两位小数!B:N,13,0)</f>
        <v>1697.96</v>
      </c>
      <c r="AJ486">
        <f t="shared" si="61"/>
        <v>0</v>
      </c>
      <c r="AK486">
        <f>_xlfn.IFNA(VLOOKUP(A:A,'11月工资'!A:AQ,43,0),0)</f>
        <v>0</v>
      </c>
      <c r="AL486">
        <f t="shared" si="62"/>
        <v>0</v>
      </c>
      <c r="AM486" s="6">
        <f t="shared" si="63"/>
        <v>-49871.99</v>
      </c>
    </row>
    <row r="487" spans="1:39" x14ac:dyDescent="0.2">
      <c r="A487" s="7">
        <v>9000712</v>
      </c>
      <c r="B487" t="str">
        <f>VLOOKUP(A487,标准表!C:D,2,0)</f>
        <v>皇甫玮超</v>
      </c>
      <c r="C487" t="str">
        <f>VLOOKUP(A:A,标准表!C:M,11,0)</f>
        <v>焦化事业部</v>
      </c>
      <c r="D487" t="str">
        <f>VLOOKUP($A:$A,标准表!C:E,3,0)</f>
        <v>130205198503150333</v>
      </c>
      <c r="E487" t="str">
        <f>VLOOKUP(A:A,'11月工资'!A:D,4,0)</f>
        <v>6217000180024100251</v>
      </c>
      <c r="F487" t="str">
        <f>VLOOKUP(A:A,'11月工资'!A:F,6,0)</f>
        <v>生产操作人员</v>
      </c>
      <c r="G487">
        <f>VLOOKUP(A:A,标准表!C:H,6,0)</f>
        <v>0</v>
      </c>
      <c r="H487">
        <f>VLOOKUP(A:A,标准表!C:I,7,0)</f>
        <v>0</v>
      </c>
      <c r="I487">
        <f>VLOOKUP(A:A,标准表!C:J,8,0)</f>
        <v>0</v>
      </c>
      <c r="J487">
        <f>VLOOKUP($A:$A,标准表!C:G,5,0)</f>
        <v>1</v>
      </c>
      <c r="L487">
        <f>VLOOKUP(A:A,单位分配保留两位小数!B:I,8,0)</f>
        <v>1697.96</v>
      </c>
      <c r="M487">
        <f>_xlfn.IFNA(VLOOKUP(A:A,单位分配保留两位小数!B:J,9,0),0)</f>
        <v>0</v>
      </c>
      <c r="N487">
        <f>_xlfn.IFNA(VLOOKUP(A:A,单位分配保留两位小数!B:K,10,0),0)</f>
        <v>0</v>
      </c>
      <c r="O487">
        <f>ROUND(_xlfn.IFNA(VLOOKUP(A:A,单位分配保留两位小数!B:L,11,0),0),2)</f>
        <v>0</v>
      </c>
      <c r="Q487">
        <f t="shared" si="56"/>
        <v>1697.96</v>
      </c>
      <c r="R487">
        <f>_xlfn.IFNA(VLOOKUP(A487,'11月工资'!A:AU,47,0),0)+Q487</f>
        <v>70145.290000000008</v>
      </c>
      <c r="S487">
        <f>VLOOKUP(A:A,'11月工资'!A:AW,49,0)</f>
        <v>11000</v>
      </c>
      <c r="T487">
        <f>VLOOKUP(A:A,'11月工资'!A:AZ,52,0)</f>
        <v>5500</v>
      </c>
      <c r="U487">
        <f>VLOOKUP(A:A,'11月工资'!A:BA,53,0)</f>
        <v>0</v>
      </c>
      <c r="V487">
        <f>VLOOKUP(A:A,'11月工资'!A:AX,50,0)</f>
        <v>0</v>
      </c>
      <c r="W487">
        <f>VLOOKUP(A:A,'11月工资'!A:AY,51,0)</f>
        <v>0</v>
      </c>
      <c r="X487">
        <f>VLOOKUP(A:A,'11月工资'!A:AV,48,0)</f>
        <v>55000</v>
      </c>
      <c r="Y487">
        <f>VLOOKUP(A:A,'11月工资'!A:BB,54,0)</f>
        <v>13621.56</v>
      </c>
      <c r="Z487" s="12">
        <f>ROUND(5*MAX(0,(R487-S487-T487-U487-V487-W487-X487-Y487)*{0.6;2;4;5;6;7;9}%-{0;504;3384;6384;10584;17184;36384}),2)</f>
        <v>0</v>
      </c>
      <c r="AB487" s="78">
        <f>VLOOKUP(A:A,'11月工资'!A:BI,61,0)</f>
        <v>0</v>
      </c>
      <c r="AC487" s="6">
        <f t="shared" si="57"/>
        <v>0</v>
      </c>
      <c r="AD487">
        <f t="shared" si="58"/>
        <v>1697.96</v>
      </c>
      <c r="AE487">
        <f>VLOOKUP(A:A,'10月奖金'!A:AC,29,0)</f>
        <v>0</v>
      </c>
      <c r="AF487" s="6">
        <f t="shared" si="59"/>
        <v>0</v>
      </c>
      <c r="AG487">
        <f>VLOOKUP(A:A,'10月奖金'!A:AD,30,0)</f>
        <v>1698.98</v>
      </c>
      <c r="AH487" s="6">
        <f t="shared" si="60"/>
        <v>-1.0199999999999818</v>
      </c>
      <c r="AI487">
        <f>VLOOKUP(A:A,单位分配保留两位小数!B:N,13,0)</f>
        <v>1697.96</v>
      </c>
      <c r="AJ487">
        <f t="shared" si="61"/>
        <v>0</v>
      </c>
      <c r="AK487">
        <f>_xlfn.IFNA(VLOOKUP(A:A,'11月工资'!A:AQ,43,0),0)</f>
        <v>0</v>
      </c>
      <c r="AL487">
        <f t="shared" si="62"/>
        <v>0</v>
      </c>
      <c r="AM487" s="6">
        <f t="shared" si="63"/>
        <v>-14976.269999999991</v>
      </c>
    </row>
    <row r="488" spans="1:39" x14ac:dyDescent="0.2">
      <c r="A488" s="7">
        <v>9000713</v>
      </c>
      <c r="B488" t="str">
        <f>VLOOKUP(A488,标准表!C:D,2,0)</f>
        <v>郭延昭</v>
      </c>
      <c r="C488" t="str">
        <f>VLOOKUP(A:A,标准表!C:M,11,0)</f>
        <v>焦化事业部</v>
      </c>
      <c r="D488" t="str">
        <f>VLOOKUP($A:$A,标准表!C:E,3,0)</f>
        <v>13020319710530001X</v>
      </c>
      <c r="E488" t="str">
        <f>VLOOKUP(A:A,'11月工资'!A:D,4,0)</f>
        <v>6217000180024093738</v>
      </c>
      <c r="F488" t="str">
        <f>VLOOKUP(A:A,'11月工资'!A:F,6,0)</f>
        <v>生产操作人员</v>
      </c>
      <c r="G488">
        <f>VLOOKUP(A:A,标准表!C:H,6,0)</f>
        <v>0</v>
      </c>
      <c r="H488">
        <f>VLOOKUP(A:A,标准表!C:I,7,0)</f>
        <v>0</v>
      </c>
      <c r="I488">
        <f>VLOOKUP(A:A,标准表!C:J,8,0)</f>
        <v>0</v>
      </c>
      <c r="J488">
        <f>VLOOKUP($A:$A,标准表!C:G,5,0)</f>
        <v>1</v>
      </c>
      <c r="L488">
        <f>VLOOKUP(A:A,单位分配保留两位小数!B:I,8,0)</f>
        <v>1697.96</v>
      </c>
      <c r="M488">
        <f>_xlfn.IFNA(VLOOKUP(A:A,单位分配保留两位小数!B:J,9,0),0)</f>
        <v>0</v>
      </c>
      <c r="N488">
        <f>_xlfn.IFNA(VLOOKUP(A:A,单位分配保留两位小数!B:K,10,0),0)</f>
        <v>0</v>
      </c>
      <c r="O488">
        <f>ROUND(_xlfn.IFNA(VLOOKUP(A:A,单位分配保留两位小数!B:L,11,0),0),2)</f>
        <v>0</v>
      </c>
      <c r="Q488">
        <f t="shared" si="56"/>
        <v>1697.96</v>
      </c>
      <c r="R488">
        <f>_xlfn.IFNA(VLOOKUP(A488,'11月工资'!A:AU,47,0),0)+Q488</f>
        <v>59612.640000000007</v>
      </c>
      <c r="S488">
        <f>VLOOKUP(A:A,'11月工资'!A:AW,49,0)</f>
        <v>0</v>
      </c>
      <c r="T488">
        <f>VLOOKUP(A:A,'11月工资'!A:AZ,52,0)</f>
        <v>0</v>
      </c>
      <c r="U488">
        <f>VLOOKUP(A:A,'11月工资'!A:BA,53,0)</f>
        <v>0</v>
      </c>
      <c r="V488">
        <f>VLOOKUP(A:A,'11月工资'!A:AX,50,0)</f>
        <v>11000</v>
      </c>
      <c r="W488">
        <f>VLOOKUP(A:A,'11月工资'!A:AY,51,0)</f>
        <v>0</v>
      </c>
      <c r="X488">
        <f>VLOOKUP(A:A,'11月工资'!A:AV,48,0)</f>
        <v>55000</v>
      </c>
      <c r="Y488">
        <f>VLOOKUP(A:A,'11月工资'!A:BB,54,0)</f>
        <v>9776.58</v>
      </c>
      <c r="Z488" s="12">
        <f>ROUND(5*MAX(0,(R488-S488-T488-U488-V488-W488-X488-Y488)*{0.6;2;4;5;6;7;9}%-{0;504;3384;6384;10584;17184;36384}),2)</f>
        <v>0</v>
      </c>
      <c r="AB488" s="78">
        <f>VLOOKUP(A:A,'11月工资'!A:BI,61,0)</f>
        <v>0</v>
      </c>
      <c r="AC488" s="6">
        <f t="shared" si="57"/>
        <v>0</v>
      </c>
      <c r="AD488">
        <f t="shared" si="58"/>
        <v>1697.96</v>
      </c>
      <c r="AE488">
        <f>VLOOKUP(A:A,'10月奖金'!A:AC,29,0)</f>
        <v>0</v>
      </c>
      <c r="AF488" s="6">
        <f t="shared" si="59"/>
        <v>0</v>
      </c>
      <c r="AG488">
        <f>VLOOKUP(A:A,'10月奖金'!A:AD,30,0)</f>
        <v>1698.98</v>
      </c>
      <c r="AH488" s="6">
        <f t="shared" si="60"/>
        <v>-1.0199999999999818</v>
      </c>
      <c r="AI488">
        <f>VLOOKUP(A:A,单位分配保留两位小数!B:N,13,0)</f>
        <v>1697.96</v>
      </c>
      <c r="AJ488">
        <f t="shared" si="61"/>
        <v>0</v>
      </c>
      <c r="AK488">
        <f>_xlfn.IFNA(VLOOKUP(A:A,'11月工资'!A:AQ,43,0),0)</f>
        <v>0</v>
      </c>
      <c r="AL488">
        <f t="shared" si="62"/>
        <v>0</v>
      </c>
      <c r="AM488" s="6">
        <f t="shared" si="63"/>
        <v>-16163.939999999993</v>
      </c>
    </row>
    <row r="489" spans="1:39" x14ac:dyDescent="0.2">
      <c r="A489" s="7">
        <v>9000714</v>
      </c>
      <c r="B489" t="str">
        <f>VLOOKUP(A489,标准表!C:D,2,0)</f>
        <v>田超</v>
      </c>
      <c r="C489" t="str">
        <f>VLOOKUP(A:A,标准表!C:M,11,0)</f>
        <v>焦化事业部</v>
      </c>
      <c r="D489" t="str">
        <f>VLOOKUP($A:$A,标准表!C:E,3,0)</f>
        <v>130203198007203616</v>
      </c>
      <c r="E489" t="str">
        <f>VLOOKUP(A:A,'11月工资'!A:D,4,0)</f>
        <v>6217000180024091567</v>
      </c>
      <c r="F489" t="str">
        <f>VLOOKUP(A:A,'11月工资'!A:F,6,0)</f>
        <v>生产操作人员</v>
      </c>
      <c r="G489">
        <f>VLOOKUP(A:A,标准表!C:H,6,0)</f>
        <v>0</v>
      </c>
      <c r="H489">
        <f>VLOOKUP(A:A,标准表!C:I,7,0)</f>
        <v>0</v>
      </c>
      <c r="I489">
        <f>VLOOKUP(A:A,标准表!C:J,8,0)</f>
        <v>0</v>
      </c>
      <c r="J489">
        <f>VLOOKUP($A:$A,标准表!C:G,5,0)</f>
        <v>1</v>
      </c>
      <c r="L489">
        <f>VLOOKUP(A:A,单位分配保留两位小数!B:I,8,0)</f>
        <v>1697.96</v>
      </c>
      <c r="M489">
        <f>_xlfn.IFNA(VLOOKUP(A:A,单位分配保留两位小数!B:J,9,0),0)</f>
        <v>0</v>
      </c>
      <c r="N489">
        <f>_xlfn.IFNA(VLOOKUP(A:A,单位分配保留两位小数!B:K,10,0),0)</f>
        <v>0</v>
      </c>
      <c r="O489">
        <f>ROUND(_xlfn.IFNA(VLOOKUP(A:A,单位分配保留两位小数!B:L,11,0),0),2)</f>
        <v>0</v>
      </c>
      <c r="Q489">
        <f t="shared" si="56"/>
        <v>1697.96</v>
      </c>
      <c r="R489">
        <f>_xlfn.IFNA(VLOOKUP(A489,'11月工资'!A:AU,47,0),0)+Q489</f>
        <v>56030.46</v>
      </c>
      <c r="S489">
        <f>VLOOKUP(A:A,'11月工资'!A:AW,49,0)</f>
        <v>11000</v>
      </c>
      <c r="T489">
        <f>VLOOKUP(A:A,'11月工资'!A:AZ,52,0)</f>
        <v>11000</v>
      </c>
      <c r="U489">
        <f>VLOOKUP(A:A,'11月工资'!A:BA,53,0)</f>
        <v>0</v>
      </c>
      <c r="V489">
        <f>VLOOKUP(A:A,'11月工资'!A:AX,50,0)</f>
        <v>22000</v>
      </c>
      <c r="W489">
        <f>VLOOKUP(A:A,'11月工资'!A:AY,51,0)</f>
        <v>0</v>
      </c>
      <c r="X489">
        <f>VLOOKUP(A:A,'11月工资'!A:AV,48,0)</f>
        <v>55000</v>
      </c>
      <c r="Y489">
        <f>VLOOKUP(A:A,'11月工资'!A:BB,54,0)</f>
        <v>11004.45</v>
      </c>
      <c r="Z489" s="12">
        <f>ROUND(5*MAX(0,(R489-S489-T489-U489-V489-W489-X489-Y489)*{0.6;2;4;5;6;7;9}%-{0;504;3384;6384;10584;17184;36384}),2)</f>
        <v>0</v>
      </c>
      <c r="AB489" s="78">
        <f>VLOOKUP(A:A,'11月工资'!A:BI,61,0)</f>
        <v>0</v>
      </c>
      <c r="AC489" s="6">
        <f t="shared" si="57"/>
        <v>0</v>
      </c>
      <c r="AD489">
        <f t="shared" si="58"/>
        <v>1697.96</v>
      </c>
      <c r="AE489">
        <f>VLOOKUP(A:A,'10月奖金'!A:AC,29,0)</f>
        <v>0</v>
      </c>
      <c r="AF489" s="6">
        <f t="shared" si="59"/>
        <v>0</v>
      </c>
      <c r="AG489">
        <f>VLOOKUP(A:A,'10月奖金'!A:AD,30,0)</f>
        <v>1698.98</v>
      </c>
      <c r="AH489" s="6">
        <f t="shared" si="60"/>
        <v>-1.0199999999999818</v>
      </c>
      <c r="AI489">
        <f>VLOOKUP(A:A,单位分配保留两位小数!B:N,13,0)</f>
        <v>1697.96</v>
      </c>
      <c r="AJ489">
        <f t="shared" si="61"/>
        <v>0</v>
      </c>
      <c r="AK489">
        <f>_xlfn.IFNA(VLOOKUP(A:A,'11月工资'!A:AQ,43,0),0)</f>
        <v>0</v>
      </c>
      <c r="AL489">
        <f t="shared" si="62"/>
        <v>0</v>
      </c>
      <c r="AM489" s="6">
        <f t="shared" si="63"/>
        <v>-53973.990000000005</v>
      </c>
    </row>
    <row r="490" spans="1:39" x14ac:dyDescent="0.2">
      <c r="A490" s="7">
        <v>9000715</v>
      </c>
      <c r="B490" t="str">
        <f>VLOOKUP(A490,标准表!C:D,2,0)</f>
        <v>王军潮</v>
      </c>
      <c r="C490" t="str">
        <f>VLOOKUP(A:A,标准表!C:M,11,0)</f>
        <v>焦化事业部</v>
      </c>
      <c r="D490" t="str">
        <f>VLOOKUP($A:$A,标准表!C:E,3,0)</f>
        <v>130204196907060910</v>
      </c>
      <c r="E490" t="str">
        <f>VLOOKUP(A:A,'11月工资'!A:D,4,0)</f>
        <v>6217000180024095881</v>
      </c>
      <c r="F490" t="str">
        <f>VLOOKUP(A:A,'11月工资'!A:F,6,0)</f>
        <v>生产操作人员</v>
      </c>
      <c r="G490">
        <f>VLOOKUP(A:A,标准表!C:H,6,0)</f>
        <v>0</v>
      </c>
      <c r="H490">
        <f>VLOOKUP(A:A,标准表!C:I,7,0)</f>
        <v>0</v>
      </c>
      <c r="I490">
        <f>VLOOKUP(A:A,标准表!C:J,8,0)</f>
        <v>0</v>
      </c>
      <c r="J490">
        <f>VLOOKUP($A:$A,标准表!C:G,5,0)</f>
        <v>1</v>
      </c>
      <c r="L490">
        <f>VLOOKUP(A:A,单位分配保留两位小数!B:I,8,0)</f>
        <v>1697.96</v>
      </c>
      <c r="M490">
        <f>_xlfn.IFNA(VLOOKUP(A:A,单位分配保留两位小数!B:J,9,0),0)</f>
        <v>0</v>
      </c>
      <c r="N490">
        <f>_xlfn.IFNA(VLOOKUP(A:A,单位分配保留两位小数!B:K,10,0),0)</f>
        <v>0</v>
      </c>
      <c r="O490">
        <f>ROUND(_xlfn.IFNA(VLOOKUP(A:A,单位分配保留两位小数!B:L,11,0),0),2)</f>
        <v>0</v>
      </c>
      <c r="Q490">
        <f t="shared" si="56"/>
        <v>1697.96</v>
      </c>
      <c r="R490">
        <f>_xlfn.IFNA(VLOOKUP(A490,'11月工资'!A:AU,47,0),0)+Q490</f>
        <v>63392.409999999996</v>
      </c>
      <c r="S490">
        <f>VLOOKUP(A:A,'11月工资'!A:AW,49,0)</f>
        <v>0</v>
      </c>
      <c r="T490">
        <f>VLOOKUP(A:A,'11月工资'!A:AZ,52,0)</f>
        <v>0</v>
      </c>
      <c r="U490">
        <f>VLOOKUP(A:A,'11月工资'!A:BA,53,0)</f>
        <v>0</v>
      </c>
      <c r="V490">
        <f>VLOOKUP(A:A,'11月工资'!A:AX,50,0)</f>
        <v>0</v>
      </c>
      <c r="W490">
        <f>VLOOKUP(A:A,'11月工资'!A:AY,51,0)</f>
        <v>0</v>
      </c>
      <c r="X490">
        <f>VLOOKUP(A:A,'11月工资'!A:AV,48,0)</f>
        <v>55000</v>
      </c>
      <c r="Y490">
        <f>VLOOKUP(A:A,'11月工资'!A:BB,54,0)</f>
        <v>10475.48</v>
      </c>
      <c r="Z490" s="12">
        <f>ROUND(5*MAX(0,(R490-S490-T490-U490-V490-W490-X490-Y490)*{0.6;2;4;5;6;7;9}%-{0;504;3384;6384;10584;17184;36384}),2)</f>
        <v>0</v>
      </c>
      <c r="AB490" s="78">
        <f>VLOOKUP(A:A,'11月工资'!A:BI,61,0)</f>
        <v>0</v>
      </c>
      <c r="AC490" s="6">
        <f t="shared" si="57"/>
        <v>0</v>
      </c>
      <c r="AD490">
        <f t="shared" si="58"/>
        <v>1697.96</v>
      </c>
      <c r="AE490">
        <f>VLOOKUP(A:A,'10月奖金'!A:AC,29,0)</f>
        <v>0</v>
      </c>
      <c r="AF490" s="6">
        <f t="shared" si="59"/>
        <v>0</v>
      </c>
      <c r="AG490">
        <f>VLOOKUP(A:A,'10月奖金'!A:AD,30,0)</f>
        <v>1698.98</v>
      </c>
      <c r="AH490" s="6">
        <f t="shared" si="60"/>
        <v>-1.0199999999999818</v>
      </c>
      <c r="AI490">
        <f>VLOOKUP(A:A,单位分配保留两位小数!B:N,13,0)</f>
        <v>1697.96</v>
      </c>
      <c r="AJ490">
        <f t="shared" si="61"/>
        <v>0</v>
      </c>
      <c r="AK490">
        <f>_xlfn.IFNA(VLOOKUP(A:A,'11月工资'!A:AQ,43,0),0)</f>
        <v>0</v>
      </c>
      <c r="AL490">
        <f t="shared" si="62"/>
        <v>0</v>
      </c>
      <c r="AM490" s="6">
        <f t="shared" si="63"/>
        <v>-2083.0700000000033</v>
      </c>
    </row>
    <row r="491" spans="1:39" x14ac:dyDescent="0.2">
      <c r="A491" s="7">
        <v>9000716</v>
      </c>
      <c r="B491" t="str">
        <f>VLOOKUP(A491,标准表!C:D,2,0)</f>
        <v>王志洪</v>
      </c>
      <c r="C491" t="str">
        <f>VLOOKUP(A:A,标准表!C:M,11,0)</f>
        <v>焦化事业部</v>
      </c>
      <c r="D491" t="str">
        <f>VLOOKUP($A:$A,标准表!C:E,3,0)</f>
        <v>130203196307161834</v>
      </c>
      <c r="E491" t="str">
        <f>VLOOKUP(A:A,'11月工资'!A:D,4,0)</f>
        <v>6217000180024091559</v>
      </c>
      <c r="F491" t="str">
        <f>VLOOKUP(A:A,'11月工资'!A:F,6,0)</f>
        <v>生产操作人员</v>
      </c>
      <c r="G491">
        <f>VLOOKUP(A:A,标准表!C:H,6,0)</f>
        <v>0</v>
      </c>
      <c r="H491">
        <f>VLOOKUP(A:A,标准表!C:I,7,0)</f>
        <v>0</v>
      </c>
      <c r="I491">
        <f>VLOOKUP(A:A,标准表!C:J,8,0)</f>
        <v>0</v>
      </c>
      <c r="J491">
        <f>VLOOKUP($A:$A,标准表!C:G,5,0)</f>
        <v>1</v>
      </c>
      <c r="L491">
        <f>VLOOKUP(A:A,单位分配保留两位小数!B:I,8,0)</f>
        <v>1697.96</v>
      </c>
      <c r="M491">
        <f>_xlfn.IFNA(VLOOKUP(A:A,单位分配保留两位小数!B:J,9,0),0)</f>
        <v>0</v>
      </c>
      <c r="N491">
        <f>_xlfn.IFNA(VLOOKUP(A:A,单位分配保留两位小数!B:K,10,0),0)</f>
        <v>0</v>
      </c>
      <c r="O491">
        <f>ROUND(_xlfn.IFNA(VLOOKUP(A:A,单位分配保留两位小数!B:L,11,0),0),2)</f>
        <v>0</v>
      </c>
      <c r="Q491">
        <f t="shared" si="56"/>
        <v>1697.96</v>
      </c>
      <c r="R491">
        <f>_xlfn.IFNA(VLOOKUP(A491,'11月工资'!A:AU,47,0),0)+Q491</f>
        <v>57860.26</v>
      </c>
      <c r="S491">
        <f>VLOOKUP(A:A,'11月工资'!A:AW,49,0)</f>
        <v>11000</v>
      </c>
      <c r="T491">
        <f>VLOOKUP(A:A,'11月工资'!A:AZ,52,0)</f>
        <v>0</v>
      </c>
      <c r="U491">
        <f>VLOOKUP(A:A,'11月工资'!A:BA,53,0)</f>
        <v>0</v>
      </c>
      <c r="V491">
        <f>VLOOKUP(A:A,'11月工资'!A:AX,50,0)</f>
        <v>22000</v>
      </c>
      <c r="W491">
        <f>VLOOKUP(A:A,'11月工资'!A:AY,51,0)</f>
        <v>0</v>
      </c>
      <c r="X491">
        <f>VLOOKUP(A:A,'11月工资'!A:AV,48,0)</f>
        <v>55000</v>
      </c>
      <c r="Y491">
        <f>VLOOKUP(A:A,'11月工资'!A:BB,54,0)</f>
        <v>11379.06</v>
      </c>
      <c r="Z491" s="12">
        <f>ROUND(5*MAX(0,(R491-S491-T491-U491-V491-W491-X491-Y491)*{0.6;2;4;5;6;7;9}%-{0;504;3384;6384;10584;17184;36384}),2)</f>
        <v>0</v>
      </c>
      <c r="AB491" s="78">
        <f>VLOOKUP(A:A,'11月工资'!A:BI,61,0)</f>
        <v>0</v>
      </c>
      <c r="AC491" s="6">
        <f t="shared" si="57"/>
        <v>0</v>
      </c>
      <c r="AD491">
        <f t="shared" si="58"/>
        <v>1697.96</v>
      </c>
      <c r="AE491">
        <f>VLOOKUP(A:A,'10月奖金'!A:AC,29,0)</f>
        <v>0</v>
      </c>
      <c r="AF491" s="6">
        <f t="shared" si="59"/>
        <v>0</v>
      </c>
      <c r="AG491">
        <f>VLOOKUP(A:A,'10月奖金'!A:AD,30,0)</f>
        <v>1698.98</v>
      </c>
      <c r="AH491" s="6">
        <f t="shared" si="60"/>
        <v>-1.0199999999999818</v>
      </c>
      <c r="AI491">
        <f>VLOOKUP(A:A,单位分配保留两位小数!B:N,13,0)</f>
        <v>1697.96</v>
      </c>
      <c r="AJ491">
        <f t="shared" si="61"/>
        <v>0</v>
      </c>
      <c r="AK491">
        <f>_xlfn.IFNA(VLOOKUP(A:A,'11月工资'!A:AQ,43,0),0)</f>
        <v>0</v>
      </c>
      <c r="AL491">
        <f t="shared" si="62"/>
        <v>0</v>
      </c>
      <c r="AM491" s="6">
        <f t="shared" si="63"/>
        <v>-41518.799999999996</v>
      </c>
    </row>
    <row r="492" spans="1:39" x14ac:dyDescent="0.2">
      <c r="A492" s="7">
        <v>9000717</v>
      </c>
      <c r="B492" t="str">
        <f>VLOOKUP(A492,标准表!C:D,2,0)</f>
        <v>傅青华</v>
      </c>
      <c r="C492" t="str">
        <f>VLOOKUP(A:A,标准表!C:M,11,0)</f>
        <v>焦化事业部</v>
      </c>
      <c r="D492" t="str">
        <f>VLOOKUP($A:$A,标准表!C:E,3,0)</f>
        <v>130203197002012111</v>
      </c>
      <c r="E492" t="str">
        <f>VLOOKUP(A:A,'11月工资'!A:D,4,0)</f>
        <v>6217000180024097028</v>
      </c>
      <c r="F492" t="str">
        <f>VLOOKUP(A:A,'11月工资'!A:F,6,0)</f>
        <v>专业技术人员</v>
      </c>
      <c r="G492">
        <f>VLOOKUP(A:A,标准表!C:H,6,0)</f>
        <v>0</v>
      </c>
      <c r="H492">
        <f>VLOOKUP(A:A,标准表!C:I,7,0)</f>
        <v>0</v>
      </c>
      <c r="I492">
        <f>VLOOKUP(A:A,标准表!C:J,8,0)</f>
        <v>0</v>
      </c>
      <c r="J492">
        <f>VLOOKUP($A:$A,标准表!C:G,5,0)</f>
        <v>3.05</v>
      </c>
      <c r="L492">
        <f>VLOOKUP(A:A,单位分配保留两位小数!B:I,8,0)</f>
        <v>5178.78</v>
      </c>
      <c r="M492">
        <f>_xlfn.IFNA(VLOOKUP(A:A,单位分配保留两位小数!B:J,9,0),0)</f>
        <v>0</v>
      </c>
      <c r="N492">
        <f>_xlfn.IFNA(VLOOKUP(A:A,单位分配保留两位小数!B:K,10,0),0)</f>
        <v>0</v>
      </c>
      <c r="O492">
        <f>ROUND(_xlfn.IFNA(VLOOKUP(A:A,单位分配保留两位小数!B:L,11,0),0),2)</f>
        <v>0</v>
      </c>
      <c r="Q492">
        <f t="shared" si="56"/>
        <v>5178.78</v>
      </c>
      <c r="R492">
        <f>_xlfn.IFNA(VLOOKUP(A492,'11月工资'!A:AU,47,0),0)+Q492</f>
        <v>100276.23</v>
      </c>
      <c r="S492">
        <f>VLOOKUP(A:A,'11月工资'!A:AW,49,0)</f>
        <v>11000</v>
      </c>
      <c r="T492">
        <f>VLOOKUP(A:A,'11月工资'!A:AZ,52,0)</f>
        <v>0</v>
      </c>
      <c r="U492">
        <f>VLOOKUP(A:A,'11月工资'!A:BA,53,0)</f>
        <v>0</v>
      </c>
      <c r="V492">
        <f>VLOOKUP(A:A,'11月工资'!A:AX,50,0)</f>
        <v>22000</v>
      </c>
      <c r="W492">
        <f>VLOOKUP(A:A,'11月工资'!A:AY,51,0)</f>
        <v>0</v>
      </c>
      <c r="X492">
        <f>VLOOKUP(A:A,'11月工资'!A:AV,48,0)</f>
        <v>55000</v>
      </c>
      <c r="Y492">
        <f>VLOOKUP(A:A,'11月工资'!A:BB,54,0)</f>
        <v>15095.79</v>
      </c>
      <c r="Z492" s="12">
        <f>ROUND(5*MAX(0,(R492-S492-T492-U492-V492-W492-X492-Y492)*{0.6;2;4;5;6;7;9}%-{0;504;3384;6384;10584;17184;36384}),2)</f>
        <v>0</v>
      </c>
      <c r="AB492" s="78">
        <f>VLOOKUP(A:A,'11月工资'!A:BI,61,0)</f>
        <v>146.58000000000001</v>
      </c>
      <c r="AC492" s="6">
        <f t="shared" si="57"/>
        <v>0</v>
      </c>
      <c r="AD492">
        <f t="shared" si="58"/>
        <v>5178.78</v>
      </c>
      <c r="AE492">
        <f>VLOOKUP(A:A,'10月奖金'!A:AC,29,0)</f>
        <v>0</v>
      </c>
      <c r="AF492" s="6">
        <f t="shared" si="59"/>
        <v>0</v>
      </c>
      <c r="AG492">
        <f>VLOOKUP(A:A,'10月奖金'!A:AD,30,0)</f>
        <v>5181.87</v>
      </c>
      <c r="AH492" s="6">
        <f t="shared" si="60"/>
        <v>-3.0900000000001455</v>
      </c>
      <c r="AI492">
        <f>VLOOKUP(A:A,单位分配保留两位小数!B:N,13,0)</f>
        <v>5178.78</v>
      </c>
      <c r="AJ492">
        <f t="shared" si="61"/>
        <v>0</v>
      </c>
      <c r="AK492">
        <f>_xlfn.IFNA(VLOOKUP(A:A,'11月工资'!A:AQ,43,0),0)</f>
        <v>0</v>
      </c>
      <c r="AL492">
        <f t="shared" si="62"/>
        <v>0</v>
      </c>
      <c r="AM492" s="6">
        <f t="shared" si="63"/>
        <v>-2819.5600000000049</v>
      </c>
    </row>
    <row r="493" spans="1:39" x14ac:dyDescent="0.2">
      <c r="A493" s="7">
        <v>9000718</v>
      </c>
      <c r="B493" t="str">
        <f>VLOOKUP(A493,标准表!C:D,2,0)</f>
        <v>王国柱</v>
      </c>
      <c r="C493" t="str">
        <f>VLOOKUP(A:A,标准表!C:M,11,0)</f>
        <v>焦化事业部</v>
      </c>
      <c r="D493" t="str">
        <f>VLOOKUP($A:$A,标准表!C:E,3,0)</f>
        <v>130203196806202119</v>
      </c>
      <c r="E493" t="str">
        <f>VLOOKUP(A:A,'11月工资'!A:D,4,0)</f>
        <v>6217000180024096376</v>
      </c>
      <c r="F493" t="str">
        <f>VLOOKUP(A:A,'11月工资'!A:F,6,0)</f>
        <v>生产操作人员</v>
      </c>
      <c r="G493">
        <f>VLOOKUP(A:A,标准表!C:H,6,0)</f>
        <v>0</v>
      </c>
      <c r="H493">
        <f>VLOOKUP(A:A,标准表!C:I,7,0)</f>
        <v>0</v>
      </c>
      <c r="I493">
        <f>VLOOKUP(A:A,标准表!C:J,8,0)</f>
        <v>0</v>
      </c>
      <c r="J493">
        <f>VLOOKUP($A:$A,标准表!C:G,5,0)</f>
        <v>1</v>
      </c>
      <c r="L493">
        <f>VLOOKUP(A:A,单位分配保留两位小数!B:I,8,0)</f>
        <v>1697.96</v>
      </c>
      <c r="M493">
        <f>_xlfn.IFNA(VLOOKUP(A:A,单位分配保留两位小数!B:J,9,0),0)</f>
        <v>0</v>
      </c>
      <c r="N493">
        <f>_xlfn.IFNA(VLOOKUP(A:A,单位分配保留两位小数!B:K,10,0),0)</f>
        <v>0</v>
      </c>
      <c r="O493">
        <f>ROUND(_xlfn.IFNA(VLOOKUP(A:A,单位分配保留两位小数!B:L,11,0),0),2)</f>
        <v>0</v>
      </c>
      <c r="Q493">
        <f t="shared" si="56"/>
        <v>1697.96</v>
      </c>
      <c r="R493">
        <f>_xlfn.IFNA(VLOOKUP(A493,'11月工资'!A:AU,47,0),0)+Q493</f>
        <v>68636.900000000009</v>
      </c>
      <c r="S493">
        <f>VLOOKUP(A:A,'11月工资'!A:AW,49,0)</f>
        <v>0</v>
      </c>
      <c r="T493">
        <f>VLOOKUP(A:A,'11月工资'!A:AZ,52,0)</f>
        <v>0</v>
      </c>
      <c r="U493">
        <f>VLOOKUP(A:A,'11月工资'!A:BA,53,0)</f>
        <v>0</v>
      </c>
      <c r="V493">
        <f>VLOOKUP(A:A,'11月工资'!A:AX,50,0)</f>
        <v>0</v>
      </c>
      <c r="W493">
        <f>VLOOKUP(A:A,'11月工资'!A:AY,51,0)</f>
        <v>0</v>
      </c>
      <c r="X493">
        <f>VLOOKUP(A:A,'11月工资'!A:AV,48,0)</f>
        <v>55000</v>
      </c>
      <c r="Y493">
        <f>VLOOKUP(A:A,'11月工资'!A:BB,54,0)</f>
        <v>10203.67</v>
      </c>
      <c r="Z493" s="12">
        <f>ROUND(5*MAX(0,(R493-S493-T493-U493-V493-W493-X493-Y493)*{0.6;2;4;5;6;7;9}%-{0;504;3384;6384;10584;17184;36384}),2)</f>
        <v>103</v>
      </c>
      <c r="AB493" s="78">
        <f>VLOOKUP(A:A,'11月工资'!A:BI,61,0)</f>
        <v>75.3</v>
      </c>
      <c r="AC493" s="6">
        <f t="shared" si="57"/>
        <v>27.7</v>
      </c>
      <c r="AD493">
        <f t="shared" si="58"/>
        <v>1670.26</v>
      </c>
      <c r="AE493">
        <f>VLOOKUP(A:A,'10月奖金'!A:AC,29,0)</f>
        <v>0</v>
      </c>
      <c r="AF493" s="6">
        <f t="shared" si="59"/>
        <v>27.7</v>
      </c>
      <c r="AG493">
        <f>VLOOKUP(A:A,'10月奖金'!A:AD,30,0)</f>
        <v>1698.98</v>
      </c>
      <c r="AH493" s="6">
        <f t="shared" si="60"/>
        <v>-28.720000000000027</v>
      </c>
      <c r="AI493">
        <f>VLOOKUP(A:A,单位分配保留两位小数!B:N,13,0)</f>
        <v>1697.96</v>
      </c>
      <c r="AJ493">
        <f t="shared" si="61"/>
        <v>0</v>
      </c>
      <c r="AK493">
        <f>_xlfn.IFNA(VLOOKUP(A:A,'11月工资'!A:AQ,43,0),0)</f>
        <v>0</v>
      </c>
      <c r="AL493">
        <f t="shared" si="62"/>
        <v>27.7</v>
      </c>
      <c r="AM493" s="6">
        <f t="shared" si="63"/>
        <v>3433.2300000000087</v>
      </c>
    </row>
    <row r="494" spans="1:39" x14ac:dyDescent="0.2">
      <c r="A494" s="7">
        <v>9000719</v>
      </c>
      <c r="B494" t="str">
        <f>VLOOKUP(A494,标准表!C:D,2,0)</f>
        <v>胡春培</v>
      </c>
      <c r="C494" t="str">
        <f>VLOOKUP(A:A,标准表!C:M,11,0)</f>
        <v>动力部</v>
      </c>
      <c r="D494" t="str">
        <f>VLOOKUP($A:$A,标准表!C:E,3,0)</f>
        <v>130203197404302111</v>
      </c>
      <c r="E494" t="str">
        <f>VLOOKUP(A:A,'11月工资'!A:D,4,0)</f>
        <v>6217000180013681675</v>
      </c>
      <c r="F494" t="str">
        <f>VLOOKUP(A:A,'11月工资'!A:F,6,0)</f>
        <v>经营管理-其他</v>
      </c>
      <c r="G494">
        <f>VLOOKUP(A:A,标准表!C:H,6,0)</f>
        <v>0</v>
      </c>
      <c r="H494">
        <f>VLOOKUP(A:A,标准表!C:I,7,0)</f>
        <v>0</v>
      </c>
      <c r="I494">
        <f>VLOOKUP(A:A,标准表!C:J,8,0)</f>
        <v>0</v>
      </c>
      <c r="J494">
        <f>VLOOKUP($A:$A,标准表!C:G,5,0)</f>
        <v>3.6</v>
      </c>
      <c r="L494">
        <f>VLOOKUP(A:A,单位分配保留两位小数!B:I,8,0)</f>
        <v>6176.48</v>
      </c>
      <c r="M494">
        <f>_xlfn.IFNA(VLOOKUP(A:A,单位分配保留两位小数!B:J,9,0),0)</f>
        <v>0</v>
      </c>
      <c r="N494">
        <f>_xlfn.IFNA(VLOOKUP(A:A,单位分配保留两位小数!B:K,10,0),0)</f>
        <v>0</v>
      </c>
      <c r="O494">
        <f>ROUND(_xlfn.IFNA(VLOOKUP(A:A,单位分配保留两位小数!B:L,11,0),0),2)</f>
        <v>0</v>
      </c>
      <c r="Q494">
        <f t="shared" si="56"/>
        <v>6176.48</v>
      </c>
      <c r="R494">
        <f>_xlfn.IFNA(VLOOKUP(A494,'11月工资'!A:AU,47,0),0)+Q494</f>
        <v>105159.15</v>
      </c>
      <c r="S494">
        <f>VLOOKUP(A:A,'11月工资'!A:AW,49,0)</f>
        <v>11000</v>
      </c>
      <c r="T494">
        <f>VLOOKUP(A:A,'11月工资'!A:AZ,52,0)</f>
        <v>0</v>
      </c>
      <c r="U494">
        <f>VLOOKUP(A:A,'11月工资'!A:BA,53,0)</f>
        <v>0</v>
      </c>
      <c r="V494">
        <f>VLOOKUP(A:A,'11月工资'!A:AX,50,0)</f>
        <v>11000</v>
      </c>
      <c r="W494">
        <f>VLOOKUP(A:A,'11月工资'!A:AY,51,0)</f>
        <v>0</v>
      </c>
      <c r="X494">
        <f>VLOOKUP(A:A,'11月工资'!A:AV,48,0)</f>
        <v>55000</v>
      </c>
      <c r="Y494">
        <f>VLOOKUP(A:A,'11月工资'!A:BB,54,0)</f>
        <v>18584.61</v>
      </c>
      <c r="Z494" s="12">
        <f>ROUND(5*MAX(0,(R494-S494-T494-U494-V494-W494-X494-Y494)*{0.6;2;4;5;6;7;9}%-{0;504;3384;6384;10584;17184;36384}),2)</f>
        <v>287.24</v>
      </c>
      <c r="AB494" s="78">
        <f>VLOOKUP(A:A,'11月工资'!A:BI,61,0)</f>
        <v>261.24</v>
      </c>
      <c r="AC494" s="6">
        <f t="shared" si="57"/>
        <v>26</v>
      </c>
      <c r="AD494">
        <f t="shared" si="58"/>
        <v>6150.48</v>
      </c>
      <c r="AE494">
        <f>VLOOKUP(A:A,'10月奖金'!A:AC,29,0)</f>
        <v>16.87</v>
      </c>
      <c r="AF494" s="6">
        <f t="shared" si="59"/>
        <v>9.129999999999999</v>
      </c>
      <c r="AG494">
        <f>VLOOKUP(A:A,'10月奖金'!A:AD,30,0)</f>
        <v>6130.99</v>
      </c>
      <c r="AH494" s="6">
        <f t="shared" si="60"/>
        <v>19.489999999999782</v>
      </c>
      <c r="AI494">
        <f>VLOOKUP(A:A,单位分配保留两位小数!B:N,13,0)</f>
        <v>6176.48</v>
      </c>
      <c r="AJ494">
        <f t="shared" si="61"/>
        <v>0</v>
      </c>
      <c r="AK494">
        <f>_xlfn.IFNA(VLOOKUP(A:A,'11月工资'!A:AQ,43,0),0)</f>
        <v>0</v>
      </c>
      <c r="AL494">
        <f t="shared" si="62"/>
        <v>26</v>
      </c>
      <c r="AM494" s="6">
        <f t="shared" si="63"/>
        <v>9574.5399999999936</v>
      </c>
    </row>
    <row r="495" spans="1:39" x14ac:dyDescent="0.2">
      <c r="A495" s="7">
        <v>9000720</v>
      </c>
      <c r="B495" t="str">
        <f>VLOOKUP(A495,标准表!C:D,2,0)</f>
        <v>高岩</v>
      </c>
      <c r="C495" t="str">
        <f>VLOOKUP(A:A,标准表!C:M,11,0)</f>
        <v>生活服务中心</v>
      </c>
      <c r="D495" t="str">
        <f>VLOOKUP($A:$A,标准表!C:E,3,0)</f>
        <v>130205198612230316</v>
      </c>
      <c r="E495" t="str">
        <f>VLOOKUP(A:A,'11月工资'!A:D,4,0)</f>
        <v>6217000180022174233</v>
      </c>
      <c r="F495" t="str">
        <f>VLOOKUP(A:A,'11月工资'!A:F,6,0)</f>
        <v>专业技术人员</v>
      </c>
      <c r="G495">
        <f>VLOOKUP(A:A,标准表!C:H,6,0)</f>
        <v>0</v>
      </c>
      <c r="H495">
        <f>VLOOKUP(A:A,标准表!C:I,7,0)</f>
        <v>0</v>
      </c>
      <c r="I495">
        <f>VLOOKUP(A:A,标准表!C:J,8,0)</f>
        <v>0</v>
      </c>
      <c r="J495">
        <f>VLOOKUP($A:$A,标准表!C:G,5,0)</f>
        <v>1.65</v>
      </c>
      <c r="L495">
        <f>VLOOKUP(A:A,单位分配保留两位小数!B:I,8,0)</f>
        <v>2802.48</v>
      </c>
      <c r="M495">
        <f>_xlfn.IFNA(VLOOKUP(A:A,单位分配保留两位小数!B:J,9,0),0)</f>
        <v>0</v>
      </c>
      <c r="N495">
        <f>_xlfn.IFNA(VLOOKUP(A:A,单位分配保留两位小数!B:K,10,0),0)</f>
        <v>0</v>
      </c>
      <c r="O495">
        <f>ROUND(_xlfn.IFNA(VLOOKUP(A:A,单位分配保留两位小数!B:L,11,0),0),2)</f>
        <v>0</v>
      </c>
      <c r="Q495">
        <f t="shared" si="56"/>
        <v>2802.48</v>
      </c>
      <c r="R495">
        <f>_xlfn.IFNA(VLOOKUP(A495,'11月工资'!A:AU,47,0),0)+Q495</f>
        <v>62810.23</v>
      </c>
      <c r="S495">
        <f>VLOOKUP(A:A,'11月工资'!A:AW,49,0)</f>
        <v>5500</v>
      </c>
      <c r="T495">
        <f>VLOOKUP(A:A,'11月工资'!A:AZ,52,0)</f>
        <v>0</v>
      </c>
      <c r="U495">
        <f>VLOOKUP(A:A,'11月工资'!A:BA,53,0)</f>
        <v>0</v>
      </c>
      <c r="V495">
        <f>VLOOKUP(A:A,'11月工资'!A:AX,50,0)</f>
        <v>0</v>
      </c>
      <c r="W495">
        <f>VLOOKUP(A:A,'11月工资'!A:AY,51,0)</f>
        <v>0</v>
      </c>
      <c r="X495">
        <f>VLOOKUP(A:A,'11月工资'!A:AV,48,0)</f>
        <v>55000</v>
      </c>
      <c r="Y495">
        <f>VLOOKUP(A:A,'11月工资'!A:BB,54,0)</f>
        <v>9034.590000000002</v>
      </c>
      <c r="Z495" s="12">
        <f>ROUND(5*MAX(0,(R495-S495-T495-U495-V495-W495-X495-Y495)*{0.6;2;4;5;6;7;9}%-{0;504;3384;6384;10584;17184;36384}),2)</f>
        <v>0</v>
      </c>
      <c r="AB495" s="78">
        <f>VLOOKUP(A:A,'11月工资'!A:BI,61,0)</f>
        <v>0</v>
      </c>
      <c r="AC495" s="6">
        <f t="shared" si="57"/>
        <v>0</v>
      </c>
      <c r="AD495">
        <f t="shared" si="58"/>
        <v>2802.48</v>
      </c>
      <c r="AE495">
        <f>VLOOKUP(A:A,'10月奖金'!A:AC,29,0)</f>
        <v>0</v>
      </c>
      <c r="AF495" s="6">
        <f t="shared" si="59"/>
        <v>0</v>
      </c>
      <c r="AG495">
        <f>VLOOKUP(A:A,'10月奖金'!A:AD,30,0)</f>
        <v>2805</v>
      </c>
      <c r="AH495" s="6">
        <f t="shared" si="60"/>
        <v>-2.5199999999999818</v>
      </c>
      <c r="AI495">
        <f>VLOOKUP(A:A,单位分配保留两位小数!B:N,13,0)</f>
        <v>2802.48</v>
      </c>
      <c r="AJ495">
        <f t="shared" si="61"/>
        <v>0</v>
      </c>
      <c r="AK495">
        <f>_xlfn.IFNA(VLOOKUP(A:A,'11月工资'!A:AQ,43,0),0)</f>
        <v>0</v>
      </c>
      <c r="AL495">
        <f t="shared" si="62"/>
        <v>0</v>
      </c>
      <c r="AM495" s="6">
        <f t="shared" si="63"/>
        <v>-6724.3599999999988</v>
      </c>
    </row>
    <row r="496" spans="1:39" x14ac:dyDescent="0.2">
      <c r="A496" s="7">
        <v>9000721</v>
      </c>
      <c r="B496" t="str">
        <f>VLOOKUP(A496,标准表!C:D,2,0)</f>
        <v>么洪勇</v>
      </c>
      <c r="C496" t="str">
        <f>VLOOKUP(A:A,标准表!C:M,11,0)</f>
        <v>特钢事业部</v>
      </c>
      <c r="D496" t="str">
        <f>VLOOKUP($A:$A,标准表!C:E,3,0)</f>
        <v>13020519700526363X</v>
      </c>
      <c r="E496" t="str">
        <f>VLOOKUP(A:A,'11月工资'!A:D,4,0)</f>
        <v>6217000180029384272</v>
      </c>
      <c r="F496" t="str">
        <f>VLOOKUP(A:A,'11月工资'!A:F,6,0)</f>
        <v>经营管理-中层</v>
      </c>
      <c r="G496">
        <f>VLOOKUP(A:A,标准表!C:H,6,0)</f>
        <v>11333</v>
      </c>
      <c r="H496">
        <f>VLOOKUP(A:A,标准表!C:I,7,0)</f>
        <v>0</v>
      </c>
      <c r="I496">
        <f>VLOOKUP(A:A,标准表!C:J,8,0)</f>
        <v>0</v>
      </c>
      <c r="J496">
        <f>VLOOKUP($A:$A,标准表!C:G,5,0)</f>
        <v>0</v>
      </c>
      <c r="L496">
        <f>VLOOKUP(A:A,单位分配保留两位小数!B:I,8,0)</f>
        <v>11157.57</v>
      </c>
      <c r="M496">
        <f>_xlfn.IFNA(VLOOKUP(A:A,单位分配保留两位小数!B:J,9,0),0)</f>
        <v>0</v>
      </c>
      <c r="N496">
        <f>_xlfn.IFNA(VLOOKUP(A:A,单位分配保留两位小数!B:K,10,0),0)</f>
        <v>0</v>
      </c>
      <c r="O496">
        <f>ROUND(_xlfn.IFNA(VLOOKUP(A:A,单位分配保留两位小数!B:L,11,0),0),2)</f>
        <v>0</v>
      </c>
      <c r="Q496">
        <f t="shared" si="56"/>
        <v>11157.57</v>
      </c>
      <c r="R496">
        <f>_xlfn.IFNA(VLOOKUP(A496,'11月工资'!A:AU,47,0),0)+Q496</f>
        <v>218861</v>
      </c>
      <c r="S496">
        <f>VLOOKUP(A:A,'11月工资'!A:AW,49,0)</f>
        <v>11000</v>
      </c>
      <c r="T496">
        <f>VLOOKUP(A:A,'11月工资'!A:AZ,52,0)</f>
        <v>0</v>
      </c>
      <c r="U496">
        <f>VLOOKUP(A:A,'11月工资'!A:BA,53,0)</f>
        <v>0</v>
      </c>
      <c r="V496">
        <f>VLOOKUP(A:A,'11月工资'!A:AX,50,0)</f>
        <v>11000</v>
      </c>
      <c r="W496">
        <f>VLOOKUP(A:A,'11月工资'!A:AY,51,0)</f>
        <v>0</v>
      </c>
      <c r="X496">
        <f>VLOOKUP(A:A,'11月工资'!A:AV,48,0)</f>
        <v>55000</v>
      </c>
      <c r="Y496">
        <f>VLOOKUP(A:A,'11月工资'!A:BB,54,0)</f>
        <v>30764.45</v>
      </c>
      <c r="Z496" s="12">
        <f>ROUND(5*MAX(0,(R496-S496-T496-U496-V496-W496-X496-Y496)*{0.6;2;4;5;6;7;9}%-{0;504;3384;6384;10584;17184;36384}),2)</f>
        <v>8589.66</v>
      </c>
      <c r="AB496" s="78">
        <f>VLOOKUP(A:A,'11月工资'!A:BI,61,0)</f>
        <v>7473.9</v>
      </c>
      <c r="AC496" s="6">
        <f t="shared" si="57"/>
        <v>1115.76</v>
      </c>
      <c r="AD496">
        <f t="shared" si="58"/>
        <v>10041.81</v>
      </c>
      <c r="AE496">
        <f>VLOOKUP(A:A,'10月奖金'!A:AC,29,0)</f>
        <v>1116.3</v>
      </c>
      <c r="AF496" s="6">
        <f t="shared" si="59"/>
        <v>-0.53999999999996362</v>
      </c>
      <c r="AG496">
        <f>VLOOKUP(A:A,'10月奖金'!A:AD,30,0)</f>
        <v>10046.710000000001</v>
      </c>
      <c r="AH496" s="6">
        <f t="shared" si="60"/>
        <v>-4.9000000000014552</v>
      </c>
      <c r="AI496">
        <f>VLOOKUP(A:A,单位分配保留两位小数!B:N,13,0)</f>
        <v>11157.57</v>
      </c>
      <c r="AJ496">
        <f t="shared" si="61"/>
        <v>0</v>
      </c>
      <c r="AK496">
        <f>_xlfn.IFNA(VLOOKUP(A:A,'11月工资'!A:AQ,43,0),0)</f>
        <v>353.61999999999989</v>
      </c>
      <c r="AL496">
        <f t="shared" si="62"/>
        <v>1469.3799999999999</v>
      </c>
      <c r="AM496" s="6">
        <f t="shared" si="63"/>
        <v>111096.55</v>
      </c>
    </row>
    <row r="497" spans="1:39" x14ac:dyDescent="0.2">
      <c r="A497" s="7">
        <v>9000722</v>
      </c>
      <c r="B497" t="str">
        <f>VLOOKUP(A497,标准表!C:D,2,0)</f>
        <v>王春峰</v>
      </c>
      <c r="C497" t="str">
        <f>VLOOKUP(A:A,标准表!C:M,11,0)</f>
        <v>特钢事业部</v>
      </c>
      <c r="D497" t="str">
        <f>VLOOKUP($A:$A,标准表!C:E,3,0)</f>
        <v>130203196810142112</v>
      </c>
      <c r="E497" t="str">
        <f>VLOOKUP(A:A,'11月工资'!A:D,4,0)</f>
        <v>6217000180022976223</v>
      </c>
      <c r="F497" t="str">
        <f>VLOOKUP(A:A,'11月工资'!A:F,6,0)</f>
        <v>经营管理-中层</v>
      </c>
      <c r="G497">
        <f>VLOOKUP(A:A,标准表!C:H,6,0)</f>
        <v>9066</v>
      </c>
      <c r="H497">
        <f>VLOOKUP(A:A,标准表!C:I,7,0)</f>
        <v>0</v>
      </c>
      <c r="I497">
        <f>VLOOKUP(A:A,标准表!C:J,8,0)</f>
        <v>0</v>
      </c>
      <c r="J497">
        <f>VLOOKUP($A:$A,标准表!C:G,5,0)</f>
        <v>0</v>
      </c>
      <c r="L497">
        <f>VLOOKUP(A:A,单位分配保留两位小数!B:I,8,0)</f>
        <v>9066</v>
      </c>
      <c r="M497">
        <f>_xlfn.IFNA(VLOOKUP(A:A,单位分配保留两位小数!B:J,9,0),0)</f>
        <v>0</v>
      </c>
      <c r="N497">
        <f>_xlfn.IFNA(VLOOKUP(A:A,单位分配保留两位小数!B:K,10,0),0)</f>
        <v>0</v>
      </c>
      <c r="O497">
        <f>ROUND(_xlfn.IFNA(VLOOKUP(A:A,单位分配保留两位小数!B:L,11,0),0),2)</f>
        <v>0</v>
      </c>
      <c r="Q497">
        <f t="shared" si="56"/>
        <v>9066</v>
      </c>
      <c r="R497">
        <f>_xlfn.IFNA(VLOOKUP(A497,'11月工资'!A:AU,47,0),0)+Q497</f>
        <v>179683.01</v>
      </c>
      <c r="S497">
        <f>VLOOKUP(A:A,'11月工资'!A:AW,49,0)</f>
        <v>0</v>
      </c>
      <c r="T497">
        <f>VLOOKUP(A:A,'11月工资'!A:AZ,52,0)</f>
        <v>0</v>
      </c>
      <c r="U497">
        <f>VLOOKUP(A:A,'11月工资'!A:BA,53,0)</f>
        <v>0</v>
      </c>
      <c r="V497">
        <f>VLOOKUP(A:A,'11月工资'!A:AX,50,0)</f>
        <v>0</v>
      </c>
      <c r="W497">
        <f>VLOOKUP(A:A,'11月工资'!A:AY,51,0)</f>
        <v>0</v>
      </c>
      <c r="X497">
        <f>VLOOKUP(A:A,'11月工资'!A:AV,48,0)</f>
        <v>55000</v>
      </c>
      <c r="Y497">
        <f>VLOOKUP(A:A,'11月工资'!A:BB,54,0)</f>
        <v>30167.57</v>
      </c>
      <c r="Z497" s="12">
        <f>ROUND(5*MAX(0,(R497-S497-T497-U497-V497-W497-X497-Y497)*{0.6;2;4;5;6;7;9}%-{0;504;3384;6384;10584;17184;36384}),2)</f>
        <v>6931.54</v>
      </c>
      <c r="AB497" s="78">
        <f>VLOOKUP(A:A,'11月工资'!A:BI,61,0)</f>
        <v>6024.94</v>
      </c>
      <c r="AC497" s="6">
        <f t="shared" si="57"/>
        <v>906.6</v>
      </c>
      <c r="AD497">
        <f t="shared" si="58"/>
        <v>8159.4</v>
      </c>
      <c r="AE497">
        <f>VLOOKUP(A:A,'10月奖金'!A:AC,29,0)</f>
        <v>906.6</v>
      </c>
      <c r="AF497" s="6">
        <f t="shared" si="59"/>
        <v>0</v>
      </c>
      <c r="AG497">
        <f>VLOOKUP(A:A,'10月奖金'!A:AD,30,0)</f>
        <v>8159.4</v>
      </c>
      <c r="AH497" s="6">
        <f t="shared" si="60"/>
        <v>0</v>
      </c>
      <c r="AI497">
        <f>VLOOKUP(A:A,单位分配保留两位小数!B:N,13,0)</f>
        <v>9066</v>
      </c>
      <c r="AJ497">
        <f t="shared" si="61"/>
        <v>0</v>
      </c>
      <c r="AK497">
        <f>_xlfn.IFNA(VLOOKUP(A:A,'11月工资'!A:AQ,43,0),0)</f>
        <v>374.23999999999978</v>
      </c>
      <c r="AL497">
        <f t="shared" si="62"/>
        <v>1280.8399999999997</v>
      </c>
      <c r="AM497" s="6">
        <f t="shared" si="63"/>
        <v>94515.44</v>
      </c>
    </row>
    <row r="498" spans="1:39" x14ac:dyDescent="0.2">
      <c r="A498" s="7">
        <v>9000723</v>
      </c>
      <c r="B498" t="str">
        <f>VLOOKUP(A498,标准表!C:D,2,0)</f>
        <v>梁笑雨</v>
      </c>
      <c r="C498" t="str">
        <f>VLOOKUP(A:A,标准表!C:M,11,0)</f>
        <v>特钢事业部</v>
      </c>
      <c r="D498" t="str">
        <f>VLOOKUP($A:$A,标准表!C:E,3,0)</f>
        <v>130203197608062172</v>
      </c>
      <c r="E498" t="str">
        <f>VLOOKUP(A:A,'11月工资'!A:D,4,0)</f>
        <v>6217000180022963627</v>
      </c>
      <c r="F498" t="str">
        <f>VLOOKUP(A:A,'11月工资'!A:F,6,0)</f>
        <v>经营管理-其他</v>
      </c>
      <c r="G498">
        <f>VLOOKUP(A:A,标准表!C:H,6,0)</f>
        <v>0</v>
      </c>
      <c r="H498">
        <f>VLOOKUP(A:A,标准表!C:I,7,0)</f>
        <v>0</v>
      </c>
      <c r="I498">
        <f>VLOOKUP(A:A,标准表!C:J,8,0)</f>
        <v>0</v>
      </c>
      <c r="J498">
        <f>VLOOKUP($A:$A,标准表!C:G,5,0)</f>
        <v>4.5</v>
      </c>
      <c r="L498">
        <f>VLOOKUP(A:A,单位分配保留两位小数!B:I,8,0)</f>
        <v>7407</v>
      </c>
      <c r="M498">
        <f>_xlfn.IFNA(VLOOKUP(A:A,单位分配保留两位小数!B:J,9,0),0)</f>
        <v>0</v>
      </c>
      <c r="N498">
        <f>_xlfn.IFNA(VLOOKUP(A:A,单位分配保留两位小数!B:K,10,0),0)</f>
        <v>0</v>
      </c>
      <c r="O498">
        <f>ROUND(_xlfn.IFNA(VLOOKUP(A:A,单位分配保留两位小数!B:L,11,0),0),2)</f>
        <v>72</v>
      </c>
      <c r="Q498">
        <f t="shared" si="56"/>
        <v>7335</v>
      </c>
      <c r="R498">
        <f>_xlfn.IFNA(VLOOKUP(A498,'11月工资'!A:AU,47,0),0)+Q498</f>
        <v>127693.05</v>
      </c>
      <c r="S498">
        <f>VLOOKUP(A:A,'11月工资'!A:AW,49,0)</f>
        <v>11000</v>
      </c>
      <c r="T498">
        <f>VLOOKUP(A:A,'11月工资'!A:AZ,52,0)</f>
        <v>0</v>
      </c>
      <c r="U498">
        <f>VLOOKUP(A:A,'11月工资'!A:BA,53,0)</f>
        <v>0</v>
      </c>
      <c r="V498">
        <f>VLOOKUP(A:A,'11月工资'!A:AX,50,0)</f>
        <v>11000</v>
      </c>
      <c r="W498">
        <f>VLOOKUP(A:A,'11月工资'!A:AY,51,0)</f>
        <v>0</v>
      </c>
      <c r="X498">
        <f>VLOOKUP(A:A,'11月工资'!A:AV,48,0)</f>
        <v>55000</v>
      </c>
      <c r="Y498">
        <f>VLOOKUP(A:A,'11月工资'!A:BB,54,0)</f>
        <v>27023.21</v>
      </c>
      <c r="Z498" s="12">
        <f>ROUND(5*MAX(0,(R498-S498-T498-U498-V498-W498-X498-Y498)*{0.6;2;4;5;6;7;9}%-{0;504;3384;6384;10584;17184;36384}),2)</f>
        <v>710.1</v>
      </c>
      <c r="AB498" s="78">
        <f>VLOOKUP(A:A,'11月工资'!A:BI,61,0)</f>
        <v>644.74</v>
      </c>
      <c r="AC498" s="6">
        <f t="shared" si="57"/>
        <v>65.36</v>
      </c>
      <c r="AD498">
        <f t="shared" si="58"/>
        <v>7269.64</v>
      </c>
      <c r="AE498">
        <f>VLOOKUP(A:A,'10月奖金'!A:AC,29,0)</f>
        <v>81.17</v>
      </c>
      <c r="AF498" s="6">
        <f t="shared" si="59"/>
        <v>-15.810000000000002</v>
      </c>
      <c r="AG498">
        <f>VLOOKUP(A:A,'10月奖金'!A:AD,30,0)</f>
        <v>7118.83</v>
      </c>
      <c r="AH498" s="6">
        <f t="shared" si="60"/>
        <v>150.8100000000004</v>
      </c>
      <c r="AI498">
        <f>VLOOKUP(A:A,单位分配保留两位小数!B:N,13,0)</f>
        <v>7335</v>
      </c>
      <c r="AJ498">
        <f t="shared" si="61"/>
        <v>0</v>
      </c>
      <c r="AK498">
        <f>_xlfn.IFNA(VLOOKUP(A:A,'11月工资'!A:AQ,43,0),0)</f>
        <v>0</v>
      </c>
      <c r="AL498">
        <f t="shared" si="62"/>
        <v>65.36</v>
      </c>
      <c r="AM498" s="6">
        <f t="shared" si="63"/>
        <v>23669.840000000004</v>
      </c>
    </row>
    <row r="499" spans="1:39" x14ac:dyDescent="0.2">
      <c r="A499" s="7">
        <v>9000724</v>
      </c>
      <c r="B499" t="str">
        <f>VLOOKUP(A499,标准表!C:D,2,0)</f>
        <v>崔鑫</v>
      </c>
      <c r="C499" t="str">
        <f>VLOOKUP(A:A,标准表!C:M,11,0)</f>
        <v>冷轧事业部</v>
      </c>
      <c r="D499" t="str">
        <f>VLOOKUP($A:$A,标准表!C:E,3,0)</f>
        <v>130203199506103315</v>
      </c>
      <c r="E499" t="str">
        <f>VLOOKUP(A:A,'11月工资'!A:D,4,0)</f>
        <v>6217000180004067942</v>
      </c>
      <c r="F499" t="str">
        <f>VLOOKUP(A:A,'11月工资'!A:F,6,0)</f>
        <v>专业技术人员</v>
      </c>
      <c r="G499">
        <f>VLOOKUP(A:A,标准表!C:H,6,0)</f>
        <v>0</v>
      </c>
      <c r="H499">
        <f>VLOOKUP(A:A,标准表!C:I,7,0)</f>
        <v>0</v>
      </c>
      <c r="I499">
        <f>VLOOKUP(A:A,标准表!C:J,8,0)</f>
        <v>0</v>
      </c>
      <c r="J499">
        <f>VLOOKUP($A:$A,标准表!C:G,5,0)</f>
        <v>1.65</v>
      </c>
      <c r="L499">
        <f>VLOOKUP(A:A,单位分配保留两位小数!B:I,8,0)</f>
        <v>2799.43</v>
      </c>
      <c r="M499">
        <f>_xlfn.IFNA(VLOOKUP(A:A,单位分配保留两位小数!B:J,9,0),0)</f>
        <v>0</v>
      </c>
      <c r="N499">
        <f>_xlfn.IFNA(VLOOKUP(A:A,单位分配保留两位小数!B:K,10,0),0)</f>
        <v>0</v>
      </c>
      <c r="O499">
        <f>ROUND(_xlfn.IFNA(VLOOKUP(A:A,单位分配保留两位小数!B:L,11,0),0),2)</f>
        <v>0</v>
      </c>
      <c r="Q499">
        <f t="shared" si="56"/>
        <v>2799.43</v>
      </c>
      <c r="R499">
        <f>_xlfn.IFNA(VLOOKUP(A499,'11月工资'!A:AU,47,0),0)+Q499</f>
        <v>70100.37999999999</v>
      </c>
      <c r="S499">
        <f>VLOOKUP(A:A,'11月工资'!A:AW,49,0)</f>
        <v>0</v>
      </c>
      <c r="T499">
        <f>VLOOKUP(A:A,'11月工资'!A:AZ,52,0)</f>
        <v>11000</v>
      </c>
      <c r="U499">
        <f>VLOOKUP(A:A,'11月工资'!A:BA,53,0)</f>
        <v>0</v>
      </c>
      <c r="V499">
        <f>VLOOKUP(A:A,'11月工资'!A:AX,50,0)</f>
        <v>0</v>
      </c>
      <c r="W499">
        <f>VLOOKUP(A:A,'11月工资'!A:AY,51,0)</f>
        <v>0</v>
      </c>
      <c r="X499">
        <f>VLOOKUP(A:A,'11月工资'!A:AV,48,0)</f>
        <v>55000</v>
      </c>
      <c r="Y499">
        <f>VLOOKUP(A:A,'11月工资'!A:BB,54,0)</f>
        <v>8031.8</v>
      </c>
      <c r="Z499" s="12">
        <f>ROUND(5*MAX(0,(R499-S499-T499-U499-V499-W499-X499-Y499)*{0.6;2;4;5;6;7;9}%-{0;504;3384;6384;10584;17184;36384}),2)</f>
        <v>0</v>
      </c>
      <c r="AB499" s="78">
        <f>VLOOKUP(A:A,'11月工资'!A:BI,61,0)</f>
        <v>0</v>
      </c>
      <c r="AC499" s="6">
        <f t="shared" si="57"/>
        <v>0</v>
      </c>
      <c r="AD499">
        <f t="shared" si="58"/>
        <v>2799.43</v>
      </c>
      <c r="AE499">
        <f>VLOOKUP(A:A,'10月奖金'!A:AC,29,0)</f>
        <v>0</v>
      </c>
      <c r="AF499" s="6">
        <f t="shared" si="59"/>
        <v>0</v>
      </c>
      <c r="AG499">
        <f>VLOOKUP(A:A,'10月奖金'!A:AD,30,0)</f>
        <v>2804.9999999999991</v>
      </c>
      <c r="AH499" s="6">
        <f t="shared" si="60"/>
        <v>-5.5699999999992542</v>
      </c>
      <c r="AI499">
        <f>VLOOKUP(A:A,单位分配保留两位小数!B:N,13,0)</f>
        <v>2799.43</v>
      </c>
      <c r="AJ499">
        <f t="shared" si="61"/>
        <v>0</v>
      </c>
      <c r="AK499">
        <f>_xlfn.IFNA(VLOOKUP(A:A,'11月工资'!A:AQ,43,0),0)</f>
        <v>0</v>
      </c>
      <c r="AL499">
        <f t="shared" si="62"/>
        <v>0</v>
      </c>
      <c r="AM499" s="6">
        <f t="shared" si="63"/>
        <v>-3931.4200000000101</v>
      </c>
    </row>
    <row r="500" spans="1:39" x14ac:dyDescent="0.2">
      <c r="A500" s="7">
        <v>9000725</v>
      </c>
      <c r="B500" t="str">
        <f>VLOOKUP(A500,标准表!C:D,2,0)</f>
        <v>夏小勇</v>
      </c>
      <c r="C500" t="str">
        <f>VLOOKUP(A:A,标准表!C:M,11,0)</f>
        <v>信息自动化部</v>
      </c>
      <c r="D500" t="str">
        <f>VLOOKUP($A:$A,标准表!C:E,3,0)</f>
        <v>130203199605100611</v>
      </c>
      <c r="E500" t="str">
        <f>VLOOKUP(A:A,'11月工资'!A:D,4,0)</f>
        <v>6217000180031771268</v>
      </c>
      <c r="F500" t="str">
        <f>VLOOKUP(A:A,'11月工资'!A:F,6,0)</f>
        <v>专业技术人员</v>
      </c>
      <c r="G500">
        <f>VLOOKUP(A:A,标准表!C:H,6,0)</f>
        <v>0</v>
      </c>
      <c r="H500">
        <f>VLOOKUP(A:A,标准表!C:I,7,0)</f>
        <v>0</v>
      </c>
      <c r="I500">
        <f>VLOOKUP(A:A,标准表!C:J,8,0)</f>
        <v>0</v>
      </c>
      <c r="J500">
        <f>VLOOKUP($A:$A,标准表!C:G,5,0)</f>
        <v>1.65</v>
      </c>
      <c r="L500">
        <f>VLOOKUP(A:A,单位分配保留两位小数!B:I,8,0)</f>
        <v>2803.32</v>
      </c>
      <c r="M500">
        <f>_xlfn.IFNA(VLOOKUP(A:A,单位分配保留两位小数!B:J,9,0),0)</f>
        <v>0</v>
      </c>
      <c r="N500">
        <f>_xlfn.IFNA(VLOOKUP(A:A,单位分配保留两位小数!B:K,10,0),0)</f>
        <v>0</v>
      </c>
      <c r="O500">
        <f>ROUND(_xlfn.IFNA(VLOOKUP(A:A,单位分配保留两位小数!B:L,11,0),0),2)</f>
        <v>0</v>
      </c>
      <c r="Q500">
        <f t="shared" si="56"/>
        <v>2803.32</v>
      </c>
      <c r="R500">
        <f>_xlfn.IFNA(VLOOKUP(A500,'11月工资'!A:AU,47,0),0)+Q500</f>
        <v>58632.77</v>
      </c>
      <c r="S500">
        <f>VLOOKUP(A:A,'11月工资'!A:AW,49,0)</f>
        <v>0</v>
      </c>
      <c r="T500">
        <f>VLOOKUP(A:A,'11月工资'!A:AZ,52,0)</f>
        <v>0</v>
      </c>
      <c r="U500">
        <f>VLOOKUP(A:A,'11月工资'!A:BA,53,0)</f>
        <v>0</v>
      </c>
      <c r="V500">
        <f>VLOOKUP(A:A,'11月工资'!A:AX,50,0)</f>
        <v>0</v>
      </c>
      <c r="W500">
        <f>VLOOKUP(A:A,'11月工资'!A:AY,51,0)</f>
        <v>0</v>
      </c>
      <c r="X500">
        <f>VLOOKUP(A:A,'11月工资'!A:AV,48,0)</f>
        <v>55000</v>
      </c>
      <c r="Y500">
        <f>VLOOKUP(A:A,'11月工资'!A:BB,54,0)</f>
        <v>7534.84</v>
      </c>
      <c r="Z500" s="12">
        <f>ROUND(5*MAX(0,(R500-S500-T500-U500-V500-W500-X500-Y500)*{0.6;2;4;5;6;7;9}%-{0;504;3384;6384;10584;17184;36384}),2)</f>
        <v>0</v>
      </c>
      <c r="AB500" s="78">
        <f>VLOOKUP(A:A,'11月工资'!A:BI,61,0)</f>
        <v>0</v>
      </c>
      <c r="AC500" s="6">
        <f t="shared" si="57"/>
        <v>0</v>
      </c>
      <c r="AD500">
        <f t="shared" si="58"/>
        <v>2803.32</v>
      </c>
      <c r="AE500">
        <f>VLOOKUP(A:A,'10月奖金'!A:AC,29,0)</f>
        <v>0</v>
      </c>
      <c r="AF500" s="6">
        <f t="shared" si="59"/>
        <v>0</v>
      </c>
      <c r="AG500">
        <f>VLOOKUP(A:A,'10月奖金'!A:AD,30,0)</f>
        <v>2804.16</v>
      </c>
      <c r="AH500" s="6">
        <f t="shared" si="60"/>
        <v>-0.83999999999969077</v>
      </c>
      <c r="AI500">
        <f>VLOOKUP(A:A,单位分配保留两位小数!B:N,13,0)</f>
        <v>2803.32</v>
      </c>
      <c r="AJ500">
        <f t="shared" si="61"/>
        <v>0</v>
      </c>
      <c r="AK500">
        <f>_xlfn.IFNA(VLOOKUP(A:A,'11月工资'!A:AQ,43,0),0)</f>
        <v>0</v>
      </c>
      <c r="AL500">
        <f t="shared" si="62"/>
        <v>0</v>
      </c>
      <c r="AM500" s="6">
        <f t="shared" si="63"/>
        <v>-3902.0700000000033</v>
      </c>
    </row>
    <row r="501" spans="1:39" x14ac:dyDescent="0.2">
      <c r="A501" s="7">
        <v>9000726</v>
      </c>
      <c r="B501" t="str">
        <f>VLOOKUP(A501,标准表!C:D,2,0)</f>
        <v>刘羽佳</v>
      </c>
      <c r="C501" t="str">
        <f>VLOOKUP(A:A,标准表!C:M,11,0)</f>
        <v>党委组织部（人力资源部）</v>
      </c>
      <c r="D501" t="str">
        <f>VLOOKUP($A:$A,标准表!C:E,3,0)</f>
        <v>13020619940909062X</v>
      </c>
      <c r="E501" t="str">
        <f>VLOOKUP(A:A,'11月工资'!A:D,4,0)</f>
        <v>6217000180032377966</v>
      </c>
      <c r="F501" t="str">
        <f>VLOOKUP(A:A,'11月工资'!A:F,6,0)</f>
        <v>专业技术人员</v>
      </c>
      <c r="G501">
        <f>VLOOKUP(A:A,标准表!C:H,6,0)</f>
        <v>0</v>
      </c>
      <c r="H501">
        <f>VLOOKUP(A:A,标准表!C:I,7,0)</f>
        <v>0</v>
      </c>
      <c r="I501">
        <f>VLOOKUP(A:A,标准表!C:J,8,0)</f>
        <v>0</v>
      </c>
      <c r="J501">
        <f>VLOOKUP($A:$A,标准表!C:G,5,0)</f>
        <v>1.65</v>
      </c>
      <c r="L501">
        <f>VLOOKUP(A:A,单位分配保留两位小数!B:I,8,0)</f>
        <v>2803.32</v>
      </c>
      <c r="M501">
        <f>_xlfn.IFNA(VLOOKUP(A:A,单位分配保留两位小数!B:J,9,0),0)</f>
        <v>0</v>
      </c>
      <c r="N501">
        <f>_xlfn.IFNA(VLOOKUP(A:A,单位分配保留两位小数!B:K,10,0),0)</f>
        <v>0</v>
      </c>
      <c r="O501">
        <f>ROUND(_xlfn.IFNA(VLOOKUP(A:A,单位分配保留两位小数!B:L,11,0),0),2)</f>
        <v>0</v>
      </c>
      <c r="Q501">
        <f t="shared" si="56"/>
        <v>2803.32</v>
      </c>
      <c r="R501">
        <f>_xlfn.IFNA(VLOOKUP(A501,'11月工资'!A:AU,47,0),0)+Q501</f>
        <v>60306.109999999993</v>
      </c>
      <c r="S501">
        <f>VLOOKUP(A:A,'11月工资'!A:AW,49,0)</f>
        <v>0</v>
      </c>
      <c r="T501">
        <f>VLOOKUP(A:A,'11月工资'!A:AZ,52,0)</f>
        <v>0</v>
      </c>
      <c r="U501">
        <f>VLOOKUP(A:A,'11月工资'!A:BA,53,0)</f>
        <v>0</v>
      </c>
      <c r="V501">
        <f>VLOOKUP(A:A,'11月工资'!A:AX,50,0)</f>
        <v>0</v>
      </c>
      <c r="W501">
        <f>VLOOKUP(A:A,'11月工资'!A:AY,51,0)</f>
        <v>0</v>
      </c>
      <c r="X501">
        <f>VLOOKUP(A:A,'11月工资'!A:AV,48,0)</f>
        <v>55000</v>
      </c>
      <c r="Y501">
        <f>VLOOKUP(A:A,'11月工资'!A:BB,54,0)</f>
        <v>7537.16</v>
      </c>
      <c r="Z501" s="12">
        <f>ROUND(5*MAX(0,(R501-S501-T501-U501-V501-W501-X501-Y501)*{0.6;2;4;5;6;7;9}%-{0;504;3384;6384;10584;17184;36384}),2)</f>
        <v>0</v>
      </c>
      <c r="AB501" s="78">
        <f>VLOOKUP(A:A,'11月工资'!A:BI,61,0)</f>
        <v>0</v>
      </c>
      <c r="AC501" s="6">
        <f t="shared" si="57"/>
        <v>0</v>
      </c>
      <c r="AD501">
        <f t="shared" si="58"/>
        <v>2803.32</v>
      </c>
      <c r="AE501">
        <f>VLOOKUP(A:A,'10月奖金'!A:AC,29,0)</f>
        <v>0</v>
      </c>
      <c r="AF501" s="6">
        <f t="shared" si="59"/>
        <v>0</v>
      </c>
      <c r="AG501">
        <f>VLOOKUP(A:A,'10月奖金'!A:AD,30,0)</f>
        <v>2805</v>
      </c>
      <c r="AH501" s="6">
        <f t="shared" si="60"/>
        <v>-1.6799999999998363</v>
      </c>
      <c r="AI501">
        <f>VLOOKUP(A:A,单位分配保留两位小数!B:N,13,0)</f>
        <v>2803.32</v>
      </c>
      <c r="AJ501">
        <f t="shared" si="61"/>
        <v>0</v>
      </c>
      <c r="AK501">
        <f>_xlfn.IFNA(VLOOKUP(A:A,'11月工资'!A:AQ,43,0),0)</f>
        <v>0</v>
      </c>
      <c r="AL501">
        <f t="shared" si="62"/>
        <v>0</v>
      </c>
      <c r="AM501" s="6">
        <f t="shared" si="63"/>
        <v>-2231.0500000000065</v>
      </c>
    </row>
    <row r="502" spans="1:39" x14ac:dyDescent="0.2">
      <c r="A502" s="7">
        <v>9000727</v>
      </c>
      <c r="B502" t="str">
        <f>VLOOKUP(A502,标准表!C:D,2,0)</f>
        <v>刘润宇</v>
      </c>
      <c r="C502" t="str">
        <f>VLOOKUP(A:A,标准表!C:M,11,0)</f>
        <v>动力部</v>
      </c>
      <c r="D502" t="str">
        <f>VLOOKUP($A:$A,标准表!C:E,3,0)</f>
        <v>130303199404250918</v>
      </c>
      <c r="E502" t="str">
        <f>VLOOKUP(A:A,'11月工资'!A:D,4,0)</f>
        <v>6217000180031771839</v>
      </c>
      <c r="F502" t="str">
        <f>VLOOKUP(A:A,'11月工资'!A:F,6,0)</f>
        <v>专业技术人员</v>
      </c>
      <c r="G502">
        <f>VLOOKUP(A:A,标准表!C:H,6,0)</f>
        <v>0</v>
      </c>
      <c r="H502">
        <f>VLOOKUP(A:A,标准表!C:I,7,0)</f>
        <v>0</v>
      </c>
      <c r="I502">
        <f>VLOOKUP(A:A,标准表!C:J,8,0)</f>
        <v>0</v>
      </c>
      <c r="J502">
        <f>VLOOKUP($A:$A,标准表!C:G,5,0)</f>
        <v>1.65</v>
      </c>
      <c r="L502">
        <f>VLOOKUP(A:A,单位分配保留两位小数!B:I,8,0)</f>
        <v>2820.23</v>
      </c>
      <c r="M502">
        <f>_xlfn.IFNA(VLOOKUP(A:A,单位分配保留两位小数!B:J,9,0),0)</f>
        <v>0</v>
      </c>
      <c r="N502">
        <f>_xlfn.IFNA(VLOOKUP(A:A,单位分配保留两位小数!B:K,10,0),0)</f>
        <v>0</v>
      </c>
      <c r="O502">
        <f>ROUND(_xlfn.IFNA(VLOOKUP(A:A,单位分配保留两位小数!B:L,11,0),0),2)</f>
        <v>0</v>
      </c>
      <c r="Q502">
        <f t="shared" si="56"/>
        <v>2820.23</v>
      </c>
      <c r="R502">
        <f>_xlfn.IFNA(VLOOKUP(A502,'11月工资'!A:AU,47,0),0)+Q502</f>
        <v>63604.989999999991</v>
      </c>
      <c r="S502">
        <f>VLOOKUP(A:A,'11月工资'!A:AW,49,0)</f>
        <v>0</v>
      </c>
      <c r="T502">
        <f>VLOOKUP(A:A,'11月工资'!A:AZ,52,0)</f>
        <v>0</v>
      </c>
      <c r="U502">
        <f>VLOOKUP(A:A,'11月工资'!A:BA,53,0)</f>
        <v>0</v>
      </c>
      <c r="V502">
        <f>VLOOKUP(A:A,'11月工资'!A:AX,50,0)</f>
        <v>0</v>
      </c>
      <c r="W502">
        <f>VLOOKUP(A:A,'11月工资'!A:AY,51,0)</f>
        <v>0</v>
      </c>
      <c r="X502">
        <f>VLOOKUP(A:A,'11月工资'!A:AV,48,0)</f>
        <v>55000</v>
      </c>
      <c r="Y502">
        <f>VLOOKUP(A:A,'11月工资'!A:BB,54,0)</f>
        <v>7534.84</v>
      </c>
      <c r="Z502" s="12">
        <f>ROUND(5*MAX(0,(R502-S502-T502-U502-V502-W502-X502-Y502)*{0.6;2;4;5;6;7;9}%-{0;504;3384;6384;10584;17184;36384}),2)</f>
        <v>32.1</v>
      </c>
      <c r="AB502" s="78">
        <f>VLOOKUP(A:A,'11月工资'!A:BI,61,0)</f>
        <v>10.4</v>
      </c>
      <c r="AC502" s="6">
        <f t="shared" si="57"/>
        <v>21.7</v>
      </c>
      <c r="AD502">
        <f t="shared" si="58"/>
        <v>2798.53</v>
      </c>
      <c r="AE502">
        <f>VLOOKUP(A:A,'10月奖金'!A:AC,29,0)</f>
        <v>0.38</v>
      </c>
      <c r="AF502" s="6">
        <f t="shared" si="59"/>
        <v>21.32</v>
      </c>
      <c r="AG502">
        <f>VLOOKUP(A:A,'10月奖金'!A:AD,30,0)</f>
        <v>2700.9</v>
      </c>
      <c r="AH502" s="6">
        <f t="shared" si="60"/>
        <v>97.630000000000109</v>
      </c>
      <c r="AI502">
        <f>VLOOKUP(A:A,单位分配保留两位小数!B:N,13,0)</f>
        <v>2820.23</v>
      </c>
      <c r="AJ502">
        <f t="shared" si="61"/>
        <v>0</v>
      </c>
      <c r="AK502">
        <f>_xlfn.IFNA(VLOOKUP(A:A,'11月工资'!A:AQ,43,0),0)</f>
        <v>0</v>
      </c>
      <c r="AL502">
        <f t="shared" si="62"/>
        <v>21.7</v>
      </c>
      <c r="AM502" s="6">
        <f t="shared" si="63"/>
        <v>1070.1499999999905</v>
      </c>
    </row>
    <row r="503" spans="1:39" x14ac:dyDescent="0.2">
      <c r="A503" s="7">
        <v>9000728</v>
      </c>
      <c r="B503" t="str">
        <f>VLOOKUP(A503,标准表!C:D,2,0)</f>
        <v>李安平</v>
      </c>
      <c r="C503" t="str">
        <f>VLOOKUP(A:A,标准表!C:M,11,0)</f>
        <v>热轧事业部</v>
      </c>
      <c r="D503" t="str">
        <f>VLOOKUP($A:$A,标准表!C:E,3,0)</f>
        <v>130203198010170317</v>
      </c>
      <c r="E503" t="str">
        <f>VLOOKUP(A:A,'11月工资'!A:D,4,0)</f>
        <v>6217000180001929383</v>
      </c>
      <c r="F503" t="str">
        <f>VLOOKUP(A:A,'11月工资'!A:F,6,0)</f>
        <v>专业技术人员</v>
      </c>
      <c r="G503">
        <f>VLOOKUP(A:A,标准表!C:H,6,0)</f>
        <v>0</v>
      </c>
      <c r="H503">
        <f>VLOOKUP(A:A,标准表!C:I,7,0)</f>
        <v>0</v>
      </c>
      <c r="I503">
        <f>VLOOKUP(A:A,标准表!C:J,8,0)</f>
        <v>0</v>
      </c>
      <c r="J503">
        <f>VLOOKUP($A:$A,标准表!C:G,5,0)</f>
        <v>3.05</v>
      </c>
      <c r="L503">
        <f>VLOOKUP(A:A,单位分配保留两位小数!B:I,8,0)</f>
        <v>5026.8100000000004</v>
      </c>
      <c r="M503">
        <f>_xlfn.IFNA(VLOOKUP(A:A,单位分配保留两位小数!B:J,9,0),0)</f>
        <v>0</v>
      </c>
      <c r="N503">
        <f>_xlfn.IFNA(VLOOKUP(A:A,单位分配保留两位小数!B:K,10,0),0)</f>
        <v>0</v>
      </c>
      <c r="O503">
        <f>ROUND(_xlfn.IFNA(VLOOKUP(A:A,单位分配保留两位小数!B:L,11,0),0),2)</f>
        <v>0</v>
      </c>
      <c r="Q503">
        <f t="shared" si="56"/>
        <v>5026.8100000000004</v>
      </c>
      <c r="R503">
        <f>_xlfn.IFNA(VLOOKUP(A503,'11月工资'!A:AU,47,0),0)+Q503</f>
        <v>94486.47</v>
      </c>
      <c r="S503">
        <f>VLOOKUP(A:A,'11月工资'!A:AW,49,0)</f>
        <v>0</v>
      </c>
      <c r="T503">
        <f>VLOOKUP(A:A,'11月工资'!A:AZ,52,0)</f>
        <v>0</v>
      </c>
      <c r="U503">
        <f>VLOOKUP(A:A,'11月工资'!A:BA,53,0)</f>
        <v>0</v>
      </c>
      <c r="V503">
        <f>VLOOKUP(A:A,'11月工资'!A:AX,50,0)</f>
        <v>0</v>
      </c>
      <c r="W503">
        <f>VLOOKUP(A:A,'11月工资'!A:AY,51,0)</f>
        <v>0</v>
      </c>
      <c r="X503">
        <f>VLOOKUP(A:A,'11月工资'!A:AV,48,0)</f>
        <v>55000</v>
      </c>
      <c r="Y503">
        <f>VLOOKUP(A:A,'11月工资'!A:BB,54,0)</f>
        <v>12197.03</v>
      </c>
      <c r="Z503" s="12">
        <f>ROUND(5*MAX(0,(R503-S503-T503-U503-V503-W503-X503-Y503)*{0.6;2;4;5;6;7;9}%-{0;504;3384;6384;10584;17184;36384}),2)</f>
        <v>818.68</v>
      </c>
      <c r="AB503" s="78">
        <f>VLOOKUP(A:A,'11月工资'!A:BI,61,0)</f>
        <v>735.4</v>
      </c>
      <c r="AC503" s="6">
        <f t="shared" si="57"/>
        <v>83.28</v>
      </c>
      <c r="AD503">
        <f t="shared" si="58"/>
        <v>4943.5300000000007</v>
      </c>
      <c r="AE503">
        <f>VLOOKUP(A:A,'10月奖金'!A:AC,29,0)</f>
        <v>71.23</v>
      </c>
      <c r="AF503" s="6">
        <f t="shared" si="59"/>
        <v>12.049999999999997</v>
      </c>
      <c r="AG503">
        <f>VLOOKUP(A:A,'10月奖金'!A:AD,30,0)</f>
        <v>4984.6500000000005</v>
      </c>
      <c r="AH503" s="6">
        <f t="shared" si="60"/>
        <v>-41.119999999999891</v>
      </c>
      <c r="AI503">
        <f>VLOOKUP(A:A,单位分配保留两位小数!B:N,13,0)</f>
        <v>5026.8100000000004</v>
      </c>
      <c r="AJ503">
        <f t="shared" si="61"/>
        <v>0</v>
      </c>
      <c r="AK503">
        <f>_xlfn.IFNA(VLOOKUP(A:A,'11月工资'!A:AQ,43,0),0)</f>
        <v>0</v>
      </c>
      <c r="AL503">
        <f t="shared" si="62"/>
        <v>83.28</v>
      </c>
      <c r="AM503" s="6">
        <f t="shared" si="63"/>
        <v>27289.440000000002</v>
      </c>
    </row>
    <row r="504" spans="1:39" x14ac:dyDescent="0.2">
      <c r="A504" s="7">
        <v>9000729</v>
      </c>
      <c r="B504" t="str">
        <f>VLOOKUP(A504,标准表!C:D,2,0)</f>
        <v>曾霞</v>
      </c>
      <c r="C504" t="str">
        <f>VLOOKUP(A:A,标准表!C:M,11,0)</f>
        <v>热轧事业部</v>
      </c>
      <c r="D504" t="str">
        <f>VLOOKUP($A:$A,标准表!C:E,3,0)</f>
        <v>131082198210070447</v>
      </c>
      <c r="E504" t="str">
        <f>VLOOKUP(A:A,'11月工资'!A:D,4,0)</f>
        <v>6217000180024772075</v>
      </c>
      <c r="F504" t="str">
        <f>VLOOKUP(A:A,'11月工资'!A:F,6,0)</f>
        <v>专业技术人员</v>
      </c>
      <c r="G504">
        <f>VLOOKUP(A:A,标准表!C:H,6,0)</f>
        <v>0</v>
      </c>
      <c r="H504">
        <f>VLOOKUP(A:A,标准表!C:I,7,0)</f>
        <v>0</v>
      </c>
      <c r="I504">
        <f>VLOOKUP(A:A,标准表!C:J,8,0)</f>
        <v>0</v>
      </c>
      <c r="J504">
        <f>VLOOKUP($A:$A,标准表!C:G,5,0)</f>
        <v>2.15</v>
      </c>
      <c r="L504">
        <f>VLOOKUP(A:A,单位分配保留两位小数!B:I,8,0)</f>
        <v>3489.36</v>
      </c>
      <c r="M504">
        <f>_xlfn.IFNA(VLOOKUP(A:A,单位分配保留两位小数!B:J,9,0),0)</f>
        <v>0</v>
      </c>
      <c r="N504">
        <f>_xlfn.IFNA(VLOOKUP(A:A,单位分配保留两位小数!B:K,10,0),0)</f>
        <v>0</v>
      </c>
      <c r="O504">
        <f>ROUND(_xlfn.IFNA(VLOOKUP(A:A,单位分配保留两位小数!B:L,11,0),0),2)</f>
        <v>0</v>
      </c>
      <c r="Q504">
        <f t="shared" si="56"/>
        <v>3489.36</v>
      </c>
      <c r="R504">
        <f>_xlfn.IFNA(VLOOKUP(A504,'11月工资'!A:AU,47,0),0)+Q504</f>
        <v>80488.02</v>
      </c>
      <c r="S504">
        <f>VLOOKUP(A:A,'11月工资'!A:AW,49,0)</f>
        <v>0</v>
      </c>
      <c r="T504">
        <f>VLOOKUP(A:A,'11月工资'!A:AZ,52,0)</f>
        <v>0</v>
      </c>
      <c r="U504">
        <f>VLOOKUP(A:A,'11月工资'!A:BA,53,0)</f>
        <v>0</v>
      </c>
      <c r="V504">
        <f>VLOOKUP(A:A,'11月工资'!A:AX,50,0)</f>
        <v>0</v>
      </c>
      <c r="W504">
        <f>VLOOKUP(A:A,'11月工资'!A:AY,51,0)</f>
        <v>0</v>
      </c>
      <c r="X504">
        <f>VLOOKUP(A:A,'11月工资'!A:AV,48,0)</f>
        <v>55000</v>
      </c>
      <c r="Y504">
        <f>VLOOKUP(A:A,'11月工资'!A:BB,54,0)</f>
        <v>15877.33</v>
      </c>
      <c r="Z504" s="12">
        <f>ROUND(5*MAX(0,(R504-S504-T504-U504-V504-W504-X504-Y504)*{0.6;2;4;5;6;7;9}%-{0;504;3384;6384;10584;17184;36384}),2)</f>
        <v>288.32</v>
      </c>
      <c r="AB504" s="78">
        <f>VLOOKUP(A:A,'11月工资'!A:BI,61,0)</f>
        <v>280.95999999999998</v>
      </c>
      <c r="AC504" s="6">
        <f t="shared" si="57"/>
        <v>7.36</v>
      </c>
      <c r="AD504">
        <f t="shared" si="58"/>
        <v>3482</v>
      </c>
      <c r="AE504">
        <f>VLOOKUP(A:A,'10月奖金'!A:AC,29,0)</f>
        <v>15.41</v>
      </c>
      <c r="AF504" s="6">
        <f t="shared" si="59"/>
        <v>-8.0500000000000007</v>
      </c>
      <c r="AG504">
        <f>VLOOKUP(A:A,'10月奖金'!A:AD,30,0)</f>
        <v>3558.8</v>
      </c>
      <c r="AH504" s="6">
        <f t="shared" si="60"/>
        <v>-76.800000000000182</v>
      </c>
      <c r="AI504">
        <f>VLOOKUP(A:A,单位分配保留两位小数!B:N,13,0)</f>
        <v>3489.36</v>
      </c>
      <c r="AJ504">
        <f t="shared" si="61"/>
        <v>0</v>
      </c>
      <c r="AK504">
        <f>_xlfn.IFNA(VLOOKUP(A:A,'11月工资'!A:AQ,43,0),0)</f>
        <v>0</v>
      </c>
      <c r="AL504">
        <f t="shared" si="62"/>
        <v>7.36</v>
      </c>
      <c r="AM504" s="6">
        <f t="shared" si="63"/>
        <v>9610.6900000000041</v>
      </c>
    </row>
    <row r="505" spans="1:39" x14ac:dyDescent="0.2">
      <c r="A505" s="7">
        <v>9000730</v>
      </c>
      <c r="B505" t="str">
        <f>VLOOKUP(A505,标准表!C:D,2,0)</f>
        <v>王建</v>
      </c>
      <c r="C505" t="str">
        <f>VLOOKUP(A:A,标准表!C:M,11,0)</f>
        <v>热轧事业部</v>
      </c>
      <c r="D505" t="str">
        <f>VLOOKUP($A:$A,标准表!C:E,3,0)</f>
        <v>130228198102202010</v>
      </c>
      <c r="E505" t="str">
        <f>VLOOKUP(A:A,'11月工资'!A:D,4,0)</f>
        <v>6217000180011068511</v>
      </c>
      <c r="F505" t="str">
        <f>VLOOKUP(A:A,'11月工资'!A:F,6,0)</f>
        <v>生产操作人员</v>
      </c>
      <c r="G505">
        <f>VLOOKUP(A:A,标准表!C:H,6,0)</f>
        <v>0</v>
      </c>
      <c r="H505">
        <f>VLOOKUP(A:A,标准表!C:I,7,0)</f>
        <v>0</v>
      </c>
      <c r="I505">
        <f>VLOOKUP(A:A,标准表!C:J,8,0)</f>
        <v>0</v>
      </c>
      <c r="J505">
        <f>VLOOKUP($A:$A,标准表!C:G,5,0)</f>
        <v>1.65</v>
      </c>
      <c r="L505">
        <f>VLOOKUP(A:A,单位分配保留两位小数!B:I,8,0)</f>
        <v>2848.38</v>
      </c>
      <c r="M505">
        <f>_xlfn.IFNA(VLOOKUP(A:A,单位分配保留两位小数!B:J,9,0),0)</f>
        <v>0</v>
      </c>
      <c r="N505">
        <f>_xlfn.IFNA(VLOOKUP(A:A,单位分配保留两位小数!B:K,10,0),0)</f>
        <v>0</v>
      </c>
      <c r="O505">
        <f>ROUND(_xlfn.IFNA(VLOOKUP(A:A,单位分配保留两位小数!B:L,11,0),0),2)</f>
        <v>0</v>
      </c>
      <c r="Q505">
        <f t="shared" si="56"/>
        <v>2848.38</v>
      </c>
      <c r="R505">
        <f>_xlfn.IFNA(VLOOKUP(A505,'11月工资'!A:AU,47,0),0)+Q505</f>
        <v>73881.16</v>
      </c>
      <c r="S505">
        <f>VLOOKUP(A:A,'11月工资'!A:AW,49,0)</f>
        <v>11000</v>
      </c>
      <c r="T505">
        <f>VLOOKUP(A:A,'11月工资'!A:AZ,52,0)</f>
        <v>0</v>
      </c>
      <c r="U505">
        <f>VLOOKUP(A:A,'11月工资'!A:BA,53,0)</f>
        <v>0</v>
      </c>
      <c r="V505">
        <f>VLOOKUP(A:A,'11月工资'!A:AX,50,0)</f>
        <v>11000</v>
      </c>
      <c r="W505">
        <f>VLOOKUP(A:A,'11月工资'!A:AY,51,0)</f>
        <v>0</v>
      </c>
      <c r="X505">
        <f>VLOOKUP(A:A,'11月工资'!A:AV,48,0)</f>
        <v>55000</v>
      </c>
      <c r="Y505">
        <f>VLOOKUP(A:A,'11月工资'!A:BB,54,0)</f>
        <v>11241.4</v>
      </c>
      <c r="Z505" s="12">
        <f>ROUND(5*MAX(0,(R505-S505-T505-U505-V505-W505-X505-Y505)*{0.6;2;4;5;6;7;9}%-{0;504;3384;6384;10584;17184;36384}),2)</f>
        <v>0</v>
      </c>
      <c r="AB505" s="78">
        <f>VLOOKUP(A:A,'11月工资'!A:BI,61,0)</f>
        <v>0</v>
      </c>
      <c r="AC505" s="6">
        <f t="shared" si="57"/>
        <v>0</v>
      </c>
      <c r="AD505">
        <f t="shared" si="58"/>
        <v>2848.38</v>
      </c>
      <c r="AE505">
        <f>VLOOKUP(A:A,'10月奖金'!A:AC,29,0)</f>
        <v>0</v>
      </c>
      <c r="AF505" s="6">
        <f t="shared" si="59"/>
        <v>0</v>
      </c>
      <c r="AG505">
        <f>VLOOKUP(A:A,'10月奖金'!A:AD,30,0)</f>
        <v>2883.75</v>
      </c>
      <c r="AH505" s="6">
        <f t="shared" si="60"/>
        <v>-35.369999999999891</v>
      </c>
      <c r="AI505">
        <f>VLOOKUP(A:A,单位分配保留两位小数!B:N,13,0)</f>
        <v>2848.38</v>
      </c>
      <c r="AJ505">
        <f t="shared" si="61"/>
        <v>0</v>
      </c>
      <c r="AK505">
        <f>_xlfn.IFNA(VLOOKUP(A:A,'11月工资'!A:AQ,43,0),0)</f>
        <v>0</v>
      </c>
      <c r="AL505">
        <f t="shared" si="62"/>
        <v>0</v>
      </c>
      <c r="AM505" s="6">
        <f t="shared" si="63"/>
        <v>-14360.239999999996</v>
      </c>
    </row>
    <row r="506" spans="1:39" x14ac:dyDescent="0.2">
      <c r="A506" s="7">
        <v>9000731</v>
      </c>
      <c r="B506" t="str">
        <f>VLOOKUP(A506,标准表!C:D,2,0)</f>
        <v>丁乔军</v>
      </c>
      <c r="C506" t="str">
        <f>VLOOKUP(A:A,标准表!C:M,11,0)</f>
        <v>热轧事业部</v>
      </c>
      <c r="D506" t="str">
        <f>VLOOKUP($A:$A,标准表!C:E,3,0)</f>
        <v>532429198210081539</v>
      </c>
      <c r="E506" t="str">
        <f>VLOOKUP(A:A,'11月工资'!A:D,4,0)</f>
        <v>6217000180024771788</v>
      </c>
      <c r="F506" t="str">
        <f>VLOOKUP(A:A,'11月工资'!A:F,6,0)</f>
        <v>生产操作人员</v>
      </c>
      <c r="G506">
        <f>VLOOKUP(A:A,标准表!C:H,6,0)</f>
        <v>0</v>
      </c>
      <c r="H506">
        <f>VLOOKUP(A:A,标准表!C:I,7,0)</f>
        <v>0</v>
      </c>
      <c r="I506">
        <f>VLOOKUP(A:A,标准表!C:J,8,0)</f>
        <v>0</v>
      </c>
      <c r="J506">
        <f>VLOOKUP($A:$A,标准表!C:G,5,0)</f>
        <v>1.65</v>
      </c>
      <c r="L506">
        <f>VLOOKUP(A:A,单位分配保留两位小数!B:I,8,0)</f>
        <v>2675.92</v>
      </c>
      <c r="M506">
        <f>_xlfn.IFNA(VLOOKUP(A:A,单位分配保留两位小数!B:J,9,0),0)</f>
        <v>0</v>
      </c>
      <c r="N506">
        <f>_xlfn.IFNA(VLOOKUP(A:A,单位分配保留两位小数!B:K,10,0),0)</f>
        <v>340</v>
      </c>
      <c r="O506">
        <f>ROUND(_xlfn.IFNA(VLOOKUP(A:A,单位分配保留两位小数!B:L,11,0),0),2)</f>
        <v>0</v>
      </c>
      <c r="Q506">
        <f t="shared" si="56"/>
        <v>3015.92</v>
      </c>
      <c r="R506">
        <f>_xlfn.IFNA(VLOOKUP(A506,'11月工资'!A:AU,47,0),0)+Q506</f>
        <v>76779.460000000006</v>
      </c>
      <c r="S506">
        <f>VLOOKUP(A:A,'11月工资'!A:AW,49,0)</f>
        <v>0</v>
      </c>
      <c r="T506">
        <f>VLOOKUP(A:A,'11月工资'!A:AZ,52,0)</f>
        <v>0</v>
      </c>
      <c r="U506">
        <f>VLOOKUP(A:A,'11月工资'!A:BA,53,0)</f>
        <v>0</v>
      </c>
      <c r="V506">
        <f>VLOOKUP(A:A,'11月工资'!A:AX,50,0)</f>
        <v>11000</v>
      </c>
      <c r="W506">
        <f>VLOOKUP(A:A,'11月工资'!A:AY,51,0)</f>
        <v>0</v>
      </c>
      <c r="X506">
        <f>VLOOKUP(A:A,'11月工资'!A:AV,48,0)</f>
        <v>55000</v>
      </c>
      <c r="Y506">
        <f>VLOOKUP(A:A,'11月工资'!A:BB,54,0)</f>
        <v>14578.11</v>
      </c>
      <c r="Z506" s="12">
        <f>ROUND(5*MAX(0,(R506-S506-T506-U506-V506-W506-X506-Y506)*{0.6;2;4;5;6;7;9}%-{0;504;3384;6384;10584;17184;36384}),2)</f>
        <v>0</v>
      </c>
      <c r="AB506" s="78">
        <f>VLOOKUP(A:A,'11月工资'!A:BI,61,0)</f>
        <v>0</v>
      </c>
      <c r="AC506" s="6">
        <f t="shared" si="57"/>
        <v>0</v>
      </c>
      <c r="AD506">
        <f t="shared" si="58"/>
        <v>3015.92</v>
      </c>
      <c r="AE506">
        <f>VLOOKUP(A:A,'10月奖金'!A:AC,29,0)</f>
        <v>0</v>
      </c>
      <c r="AF506" s="6">
        <f t="shared" si="59"/>
        <v>0</v>
      </c>
      <c r="AG506">
        <f>VLOOKUP(A:A,'10月奖金'!A:AD,30,0)</f>
        <v>3064.52</v>
      </c>
      <c r="AH506" s="6">
        <f t="shared" si="60"/>
        <v>-48.599999999999909</v>
      </c>
      <c r="AI506">
        <f>VLOOKUP(A:A,单位分配保留两位小数!B:N,13,0)</f>
        <v>3015.92</v>
      </c>
      <c r="AJ506">
        <f t="shared" si="61"/>
        <v>0</v>
      </c>
      <c r="AK506">
        <f>_xlfn.IFNA(VLOOKUP(A:A,'11月工资'!A:AQ,43,0),0)</f>
        <v>0</v>
      </c>
      <c r="AL506">
        <f t="shared" si="62"/>
        <v>0</v>
      </c>
      <c r="AM506" s="6">
        <f t="shared" si="63"/>
        <v>-3798.6499999999942</v>
      </c>
    </row>
    <row r="507" spans="1:39" x14ac:dyDescent="0.2">
      <c r="A507" s="7">
        <v>9000732</v>
      </c>
      <c r="B507" t="str">
        <f>VLOOKUP(A507,标准表!C:D,2,0)</f>
        <v>原方</v>
      </c>
      <c r="C507" t="str">
        <f>VLOOKUP(A:A,标准表!C:M,11,0)</f>
        <v>热轧事业部</v>
      </c>
      <c r="D507" t="str">
        <f>VLOOKUP($A:$A,标准表!C:E,3,0)</f>
        <v>130203198412271831</v>
      </c>
      <c r="E507" t="str">
        <f>VLOOKUP(A:A,'11月工资'!A:D,4,0)</f>
        <v>6217000180024772059</v>
      </c>
      <c r="F507" t="str">
        <f>VLOOKUP(A:A,'11月工资'!A:F,6,0)</f>
        <v>生产操作人员</v>
      </c>
      <c r="G507">
        <f>VLOOKUP(A:A,标准表!C:H,6,0)</f>
        <v>0</v>
      </c>
      <c r="H507">
        <f>VLOOKUP(A:A,标准表!C:I,7,0)</f>
        <v>0</v>
      </c>
      <c r="I507">
        <f>VLOOKUP(A:A,标准表!C:J,8,0)</f>
        <v>0</v>
      </c>
      <c r="J507">
        <f>VLOOKUP($A:$A,标准表!C:G,5,0)</f>
        <v>1.5</v>
      </c>
      <c r="L507">
        <f>VLOOKUP(A:A,单位分配保留两位小数!B:I,8,0)</f>
        <v>2730.39</v>
      </c>
      <c r="M507">
        <f>_xlfn.IFNA(VLOOKUP(A:A,单位分配保留两位小数!B:J,9,0),0)</f>
        <v>0</v>
      </c>
      <c r="N507">
        <f>_xlfn.IFNA(VLOOKUP(A:A,单位分配保留两位小数!B:K,10,0),0)</f>
        <v>150</v>
      </c>
      <c r="O507">
        <f>ROUND(_xlfn.IFNA(VLOOKUP(A:A,单位分配保留两位小数!B:L,11,0),0),2)</f>
        <v>0</v>
      </c>
      <c r="Q507">
        <f t="shared" si="56"/>
        <v>2880.39</v>
      </c>
      <c r="R507">
        <f>_xlfn.IFNA(VLOOKUP(A507,'11月工资'!A:AU,47,0),0)+Q507</f>
        <v>83074.42</v>
      </c>
      <c r="S507">
        <f>VLOOKUP(A:A,'11月工资'!A:AW,49,0)</f>
        <v>0</v>
      </c>
      <c r="T507">
        <f>VLOOKUP(A:A,'11月工资'!A:AZ,52,0)</f>
        <v>0</v>
      </c>
      <c r="U507">
        <f>VLOOKUP(A:A,'11月工资'!A:BA,53,0)</f>
        <v>0</v>
      </c>
      <c r="V507">
        <f>VLOOKUP(A:A,'11月工资'!A:AX,50,0)</f>
        <v>22000</v>
      </c>
      <c r="W507">
        <f>VLOOKUP(A:A,'11月工资'!A:AY,51,0)</f>
        <v>0</v>
      </c>
      <c r="X507">
        <f>VLOOKUP(A:A,'11月工资'!A:AV,48,0)</f>
        <v>55000</v>
      </c>
      <c r="Y507">
        <f>VLOOKUP(A:A,'11月工资'!A:BB,54,0)</f>
        <v>15157.71</v>
      </c>
      <c r="Z507" s="12">
        <f>ROUND(5*MAX(0,(R507-S507-T507-U507-V507-W507-X507-Y507)*{0.6;2;4;5;6;7;9}%-{0;504;3384;6384;10584;17184;36384}),2)</f>
        <v>0</v>
      </c>
      <c r="AB507" s="78">
        <f>VLOOKUP(A:A,'11月工资'!A:BI,61,0)</f>
        <v>0</v>
      </c>
      <c r="AC507" s="6">
        <f t="shared" si="57"/>
        <v>0</v>
      </c>
      <c r="AD507">
        <f t="shared" si="58"/>
        <v>2880.39</v>
      </c>
      <c r="AE507">
        <f>VLOOKUP(A:A,'10月奖金'!A:AC,29,0)</f>
        <v>0</v>
      </c>
      <c r="AF507" s="6">
        <f t="shared" si="59"/>
        <v>0</v>
      </c>
      <c r="AG507">
        <f>VLOOKUP(A:A,'10月奖金'!A:AD,30,0)</f>
        <v>3953.27</v>
      </c>
      <c r="AH507" s="6">
        <f t="shared" si="60"/>
        <v>-1072.8800000000001</v>
      </c>
      <c r="AI507">
        <f>VLOOKUP(A:A,单位分配保留两位小数!B:N,13,0)</f>
        <v>2880.39</v>
      </c>
      <c r="AJ507">
        <f t="shared" si="61"/>
        <v>0</v>
      </c>
      <c r="AK507">
        <f>_xlfn.IFNA(VLOOKUP(A:A,'11月工资'!A:AQ,43,0),0)</f>
        <v>0</v>
      </c>
      <c r="AL507">
        <f t="shared" si="62"/>
        <v>0</v>
      </c>
      <c r="AM507" s="6">
        <f t="shared" si="63"/>
        <v>-9083.2900000000009</v>
      </c>
    </row>
    <row r="508" spans="1:39" x14ac:dyDescent="0.2">
      <c r="A508" s="7">
        <v>9000733</v>
      </c>
      <c r="B508" t="str">
        <f>VLOOKUP(A508,标准表!C:D,2,0)</f>
        <v>赵明</v>
      </c>
      <c r="C508" t="str">
        <f>VLOOKUP(A:A,标准表!C:M,11,0)</f>
        <v>热轧事业部</v>
      </c>
      <c r="D508" t="str">
        <f>VLOOKUP($A:$A,标准表!C:E,3,0)</f>
        <v>130204198301240377</v>
      </c>
      <c r="E508" t="str">
        <f>VLOOKUP(A:A,'11月工资'!A:D,4,0)</f>
        <v>6217000180024765137</v>
      </c>
      <c r="F508" t="str">
        <f>VLOOKUP(A:A,'11月工资'!A:F,6,0)</f>
        <v>生产操作人员</v>
      </c>
      <c r="G508">
        <f>VLOOKUP(A:A,标准表!C:H,6,0)</f>
        <v>0</v>
      </c>
      <c r="H508">
        <f>VLOOKUP(A:A,标准表!C:I,7,0)</f>
        <v>0</v>
      </c>
      <c r="I508">
        <f>VLOOKUP(A:A,标准表!C:J,8,0)</f>
        <v>0</v>
      </c>
      <c r="J508">
        <f>VLOOKUP($A:$A,标准表!C:G,5,0)</f>
        <v>1.8</v>
      </c>
      <c r="L508">
        <f>VLOOKUP(A:A,单位分配保留两位小数!B:I,8,0)</f>
        <v>2985.32</v>
      </c>
      <c r="M508">
        <f>_xlfn.IFNA(VLOOKUP(A:A,单位分配保留两位小数!B:J,9,0),0)</f>
        <v>0</v>
      </c>
      <c r="N508">
        <f>_xlfn.IFNA(VLOOKUP(A:A,单位分配保留两位小数!B:K,10,0),0)</f>
        <v>0</v>
      </c>
      <c r="O508">
        <f>ROUND(_xlfn.IFNA(VLOOKUP(A:A,单位分配保留两位小数!B:L,11,0),0),2)</f>
        <v>0</v>
      </c>
      <c r="Q508">
        <f t="shared" si="56"/>
        <v>2985.32</v>
      </c>
      <c r="R508">
        <f>_xlfn.IFNA(VLOOKUP(A508,'11月工资'!A:AU,47,0),0)+Q508</f>
        <v>78761.090000000011</v>
      </c>
      <c r="S508">
        <f>VLOOKUP(A:A,'11月工资'!A:AW,49,0)</f>
        <v>11000</v>
      </c>
      <c r="T508">
        <f>VLOOKUP(A:A,'11月工资'!A:AZ,52,0)</f>
        <v>0</v>
      </c>
      <c r="U508">
        <f>VLOOKUP(A:A,'11月工资'!A:BA,53,0)</f>
        <v>0</v>
      </c>
      <c r="V508">
        <f>VLOOKUP(A:A,'11月工资'!A:AX,50,0)</f>
        <v>22000</v>
      </c>
      <c r="W508">
        <f>VLOOKUP(A:A,'11月工资'!A:AY,51,0)</f>
        <v>0</v>
      </c>
      <c r="X508">
        <f>VLOOKUP(A:A,'11月工资'!A:AV,48,0)</f>
        <v>55000</v>
      </c>
      <c r="Y508">
        <f>VLOOKUP(A:A,'11月工资'!A:BB,54,0)</f>
        <v>15182.32</v>
      </c>
      <c r="Z508" s="12">
        <f>ROUND(5*MAX(0,(R508-S508-T508-U508-V508-W508-X508-Y508)*{0.6;2;4;5;6;7;9}%-{0;504;3384;6384;10584;17184;36384}),2)</f>
        <v>0</v>
      </c>
      <c r="AB508" s="78">
        <f>VLOOKUP(A:A,'11月工资'!A:BI,61,0)</f>
        <v>0</v>
      </c>
      <c r="AC508" s="6">
        <f t="shared" si="57"/>
        <v>0</v>
      </c>
      <c r="AD508">
        <f t="shared" si="58"/>
        <v>2985.32</v>
      </c>
      <c r="AE508">
        <f>VLOOKUP(A:A,'10月奖金'!A:AC,29,0)</f>
        <v>0</v>
      </c>
      <c r="AF508" s="6">
        <f t="shared" si="59"/>
        <v>0</v>
      </c>
      <c r="AG508">
        <f>VLOOKUP(A:A,'10月奖金'!A:AD,30,0)</f>
        <v>2938.2</v>
      </c>
      <c r="AH508" s="6">
        <f t="shared" si="60"/>
        <v>47.120000000000346</v>
      </c>
      <c r="AI508">
        <f>VLOOKUP(A:A,单位分配保留两位小数!B:N,13,0)</f>
        <v>2985.32</v>
      </c>
      <c r="AJ508">
        <f t="shared" si="61"/>
        <v>0</v>
      </c>
      <c r="AK508">
        <f>_xlfn.IFNA(VLOOKUP(A:A,'11月工资'!A:AQ,43,0),0)</f>
        <v>0</v>
      </c>
      <c r="AL508">
        <f t="shared" si="62"/>
        <v>0</v>
      </c>
      <c r="AM508" s="6">
        <f t="shared" si="63"/>
        <v>-24421.229999999989</v>
      </c>
    </row>
    <row r="509" spans="1:39" x14ac:dyDescent="0.2">
      <c r="A509" s="7">
        <v>9000734</v>
      </c>
      <c r="B509" t="str">
        <f>VLOOKUP(A509,标准表!C:D,2,0)</f>
        <v>许天琦</v>
      </c>
      <c r="C509" t="str">
        <f>VLOOKUP(A:A,标准表!C:M,11,0)</f>
        <v>热轧事业部</v>
      </c>
      <c r="D509" t="str">
        <f>VLOOKUP($A:$A,标准表!C:E,3,0)</f>
        <v>150428198212274327</v>
      </c>
      <c r="E509" t="str">
        <f>VLOOKUP(A:A,'11月工资'!A:D,4,0)</f>
        <v>6217000180024757894</v>
      </c>
      <c r="F509" t="str">
        <f>VLOOKUP(A:A,'11月工资'!A:F,6,0)</f>
        <v>专业技术人员</v>
      </c>
      <c r="G509">
        <f>VLOOKUP(A:A,标准表!C:H,6,0)</f>
        <v>0</v>
      </c>
      <c r="H509">
        <f>VLOOKUP(A:A,标准表!C:I,7,0)</f>
        <v>0</v>
      </c>
      <c r="I509">
        <f>VLOOKUP(A:A,标准表!C:J,8,0)</f>
        <v>0</v>
      </c>
      <c r="J509">
        <f>VLOOKUP($A:$A,标准表!C:G,5,0)</f>
        <v>3.05</v>
      </c>
      <c r="L509">
        <f>VLOOKUP(A:A,单位分配保留两位小数!B:I,8,0)</f>
        <v>4957.1499999999996</v>
      </c>
      <c r="M509">
        <f>_xlfn.IFNA(VLOOKUP(A:A,单位分配保留两位小数!B:J,9,0),0)</f>
        <v>0</v>
      </c>
      <c r="N509">
        <f>_xlfn.IFNA(VLOOKUP(A:A,单位分配保留两位小数!B:K,10,0),0)</f>
        <v>0</v>
      </c>
      <c r="O509">
        <f>ROUND(_xlfn.IFNA(VLOOKUP(A:A,单位分配保留两位小数!B:L,11,0),0),2)</f>
        <v>0</v>
      </c>
      <c r="Q509">
        <f t="shared" si="56"/>
        <v>4957.1499999999996</v>
      </c>
      <c r="R509">
        <f>_xlfn.IFNA(VLOOKUP(A509,'11月工资'!A:AU,47,0),0)+Q509</f>
        <v>97066.94</v>
      </c>
      <c r="S509">
        <f>VLOOKUP(A:A,'11月工资'!A:AW,49,0)</f>
        <v>5500</v>
      </c>
      <c r="T509">
        <f>VLOOKUP(A:A,'11月工资'!A:AZ,52,0)</f>
        <v>0</v>
      </c>
      <c r="U509">
        <f>VLOOKUP(A:A,'11月工资'!A:BA,53,0)</f>
        <v>0</v>
      </c>
      <c r="V509">
        <f>VLOOKUP(A:A,'11月工资'!A:AX,50,0)</f>
        <v>0</v>
      </c>
      <c r="W509">
        <f>VLOOKUP(A:A,'11月工资'!A:AY,51,0)</f>
        <v>0</v>
      </c>
      <c r="X509">
        <f>VLOOKUP(A:A,'11月工资'!A:AV,48,0)</f>
        <v>55000</v>
      </c>
      <c r="Y509">
        <f>VLOOKUP(A:A,'11月工资'!A:BB,54,0)</f>
        <v>16921.63</v>
      </c>
      <c r="Z509" s="12">
        <f>ROUND(5*MAX(0,(R509-S509-T509-U509-V509-W509-X509-Y509)*{0.6;2;4;5;6;7;9}%-{0;504;3384;6384;10584;17184;36384}),2)</f>
        <v>589.36</v>
      </c>
      <c r="AB509" s="78">
        <f>VLOOKUP(A:A,'11月工资'!A:BI,61,0)</f>
        <v>541.46</v>
      </c>
      <c r="AC509" s="6">
        <f t="shared" si="57"/>
        <v>47.9</v>
      </c>
      <c r="AD509">
        <f t="shared" si="58"/>
        <v>4909.25</v>
      </c>
      <c r="AE509">
        <f>VLOOKUP(A:A,'10月奖金'!A:AC,29,0)</f>
        <v>58.49</v>
      </c>
      <c r="AF509" s="6">
        <f t="shared" si="59"/>
        <v>-10.590000000000003</v>
      </c>
      <c r="AG509">
        <f>VLOOKUP(A:A,'10月奖金'!A:AD,30,0)</f>
        <v>5147.3900000000003</v>
      </c>
      <c r="AH509" s="6">
        <f t="shared" si="60"/>
        <v>-238.14000000000033</v>
      </c>
      <c r="AI509">
        <f>VLOOKUP(A:A,单位分配保留两位小数!B:N,13,0)</f>
        <v>4957.1499999999996</v>
      </c>
      <c r="AJ509">
        <f t="shared" si="61"/>
        <v>0</v>
      </c>
      <c r="AK509">
        <f>_xlfn.IFNA(VLOOKUP(A:A,'11月工资'!A:AQ,43,0),0)</f>
        <v>0</v>
      </c>
      <c r="AL509">
        <f t="shared" si="62"/>
        <v>47.9</v>
      </c>
      <c r="AM509" s="6">
        <f t="shared" si="63"/>
        <v>19645.310000000001</v>
      </c>
    </row>
    <row r="510" spans="1:39" x14ac:dyDescent="0.2">
      <c r="A510" s="7">
        <v>9000735</v>
      </c>
      <c r="B510" t="str">
        <f>VLOOKUP(A510,标准表!C:D,2,0)</f>
        <v>单江涛</v>
      </c>
      <c r="C510" t="str">
        <f>VLOOKUP(A:A,标准表!C:M,11,0)</f>
        <v>热轧事业部</v>
      </c>
      <c r="D510" t="str">
        <f>VLOOKUP($A:$A,标准表!C:E,3,0)</f>
        <v>130229198705130016</v>
      </c>
      <c r="E510" t="str">
        <f>VLOOKUP(A:A,'11月工资'!A:D,4,0)</f>
        <v>6217000180024771770</v>
      </c>
      <c r="F510" t="str">
        <f>VLOOKUP(A:A,'11月工资'!A:F,6,0)</f>
        <v>生产操作人员</v>
      </c>
      <c r="G510">
        <f>VLOOKUP(A:A,标准表!C:H,6,0)</f>
        <v>0</v>
      </c>
      <c r="H510">
        <f>VLOOKUP(A:A,标准表!C:I,7,0)</f>
        <v>0</v>
      </c>
      <c r="I510">
        <f>VLOOKUP(A:A,标准表!C:J,8,0)</f>
        <v>0</v>
      </c>
      <c r="J510">
        <f>VLOOKUP($A:$A,标准表!C:G,5,0)</f>
        <v>1.5</v>
      </c>
      <c r="L510">
        <f>VLOOKUP(A:A,单位分配保留两位小数!B:I,8,0)</f>
        <v>2730.39</v>
      </c>
      <c r="M510">
        <f>_xlfn.IFNA(VLOOKUP(A:A,单位分配保留两位小数!B:J,9,0),0)</f>
        <v>0</v>
      </c>
      <c r="N510">
        <f>_xlfn.IFNA(VLOOKUP(A:A,单位分配保留两位小数!B:K,10,0),0)</f>
        <v>200</v>
      </c>
      <c r="O510">
        <f>ROUND(_xlfn.IFNA(VLOOKUP(A:A,单位分配保留两位小数!B:L,11,0),0),2)</f>
        <v>0</v>
      </c>
      <c r="Q510">
        <f t="shared" si="56"/>
        <v>2930.39</v>
      </c>
      <c r="R510">
        <f>_xlfn.IFNA(VLOOKUP(A510,'11月工资'!A:AU,47,0),0)+Q510</f>
        <v>77704.03</v>
      </c>
      <c r="S510">
        <f>VLOOKUP(A:A,'11月工资'!A:AW,49,0)</f>
        <v>11000</v>
      </c>
      <c r="T510">
        <f>VLOOKUP(A:A,'11月工资'!A:AZ,52,0)</f>
        <v>11000</v>
      </c>
      <c r="U510">
        <f>VLOOKUP(A:A,'11月工资'!A:BA,53,0)</f>
        <v>0</v>
      </c>
      <c r="V510">
        <f>VLOOKUP(A:A,'11月工资'!A:AX,50,0)</f>
        <v>0</v>
      </c>
      <c r="W510">
        <f>VLOOKUP(A:A,'11月工资'!A:AY,51,0)</f>
        <v>0</v>
      </c>
      <c r="X510">
        <f>VLOOKUP(A:A,'11月工资'!A:AV,48,0)</f>
        <v>55000</v>
      </c>
      <c r="Y510">
        <f>VLOOKUP(A:A,'11月工资'!A:BB,54,0)</f>
        <v>13980.66</v>
      </c>
      <c r="Z510" s="12">
        <f>ROUND(5*MAX(0,(R510-S510-T510-U510-V510-W510-X510-Y510)*{0.6;2;4;5;6;7;9}%-{0;504;3384;6384;10584;17184;36384}),2)</f>
        <v>0</v>
      </c>
      <c r="AB510" s="78">
        <f>VLOOKUP(A:A,'11月工资'!A:BI,61,0)</f>
        <v>0</v>
      </c>
      <c r="AC510" s="6">
        <f t="shared" si="57"/>
        <v>0</v>
      </c>
      <c r="AD510">
        <f t="shared" si="58"/>
        <v>2930.39</v>
      </c>
      <c r="AE510">
        <f>VLOOKUP(A:A,'10月奖金'!A:AC,29,0)</f>
        <v>0</v>
      </c>
      <c r="AF510" s="6">
        <f t="shared" si="59"/>
        <v>0</v>
      </c>
      <c r="AG510">
        <f>VLOOKUP(A:A,'10月奖金'!A:AD,30,0)</f>
        <v>3020.43</v>
      </c>
      <c r="AH510" s="6">
        <f t="shared" si="60"/>
        <v>-90.039999999999964</v>
      </c>
      <c r="AI510">
        <f>VLOOKUP(A:A,单位分配保留两位小数!B:N,13,0)</f>
        <v>2930.39</v>
      </c>
      <c r="AJ510">
        <f t="shared" si="61"/>
        <v>0</v>
      </c>
      <c r="AK510">
        <f>_xlfn.IFNA(VLOOKUP(A:A,'11月工资'!A:AQ,43,0),0)</f>
        <v>0</v>
      </c>
      <c r="AL510">
        <f t="shared" si="62"/>
        <v>0</v>
      </c>
      <c r="AM510" s="6">
        <f t="shared" si="63"/>
        <v>-13276.630000000001</v>
      </c>
    </row>
    <row r="511" spans="1:39" x14ac:dyDescent="0.2">
      <c r="A511" s="7">
        <v>9000736</v>
      </c>
      <c r="B511" t="str">
        <f>VLOOKUP(A511,标准表!C:D,2,0)</f>
        <v>梁永峰</v>
      </c>
      <c r="C511" t="str">
        <f>VLOOKUP(A:A,标准表!C:M,11,0)</f>
        <v>热轧事业部</v>
      </c>
      <c r="D511" t="str">
        <f>VLOOKUP($A:$A,标准表!C:E,3,0)</f>
        <v>130730198502071215</v>
      </c>
      <c r="E511" t="str">
        <f>VLOOKUP(A:A,'11月工资'!A:D,4,0)</f>
        <v>6217000180024769998</v>
      </c>
      <c r="F511" t="str">
        <f>VLOOKUP(A:A,'11月工资'!A:F,6,0)</f>
        <v>生产操作人员</v>
      </c>
      <c r="G511">
        <f>VLOOKUP(A:A,标准表!C:H,6,0)</f>
        <v>0</v>
      </c>
      <c r="H511">
        <f>VLOOKUP(A:A,标准表!C:I,7,0)</f>
        <v>0</v>
      </c>
      <c r="I511">
        <f>VLOOKUP(A:A,标准表!C:J,8,0)</f>
        <v>0</v>
      </c>
      <c r="J511">
        <f>VLOOKUP($A:$A,标准表!C:G,5,0)</f>
        <v>1.65</v>
      </c>
      <c r="L511">
        <f>VLOOKUP(A:A,单位分配保留两位小数!B:I,8,0)</f>
        <v>2760.06</v>
      </c>
      <c r="M511">
        <f>_xlfn.IFNA(VLOOKUP(A:A,单位分配保留两位小数!B:J,9,0),0)</f>
        <v>0</v>
      </c>
      <c r="N511">
        <f>_xlfn.IFNA(VLOOKUP(A:A,单位分配保留两位小数!B:K,10,0),0)</f>
        <v>50</v>
      </c>
      <c r="O511">
        <f>ROUND(_xlfn.IFNA(VLOOKUP(A:A,单位分配保留两位小数!B:L,11,0),0),2)</f>
        <v>0</v>
      </c>
      <c r="Q511">
        <f t="shared" si="56"/>
        <v>2810.06</v>
      </c>
      <c r="R511">
        <f>_xlfn.IFNA(VLOOKUP(A511,'11月工资'!A:AU,47,0),0)+Q511</f>
        <v>77766.12</v>
      </c>
      <c r="S511">
        <f>VLOOKUP(A:A,'11月工资'!A:AW,49,0)</f>
        <v>11000</v>
      </c>
      <c r="T511">
        <f>VLOOKUP(A:A,'11月工资'!A:AZ,52,0)</f>
        <v>11000</v>
      </c>
      <c r="U511">
        <f>VLOOKUP(A:A,'11月工资'!A:BA,53,0)</f>
        <v>0</v>
      </c>
      <c r="V511">
        <f>VLOOKUP(A:A,'11月工资'!A:AX,50,0)</f>
        <v>0</v>
      </c>
      <c r="W511">
        <f>VLOOKUP(A:A,'11月工资'!A:AY,51,0)</f>
        <v>0</v>
      </c>
      <c r="X511">
        <f>VLOOKUP(A:A,'11月工资'!A:AV,48,0)</f>
        <v>55000</v>
      </c>
      <c r="Y511">
        <f>VLOOKUP(A:A,'11月工资'!A:BB,54,0)</f>
        <v>13875.53</v>
      </c>
      <c r="Z511" s="12">
        <f>ROUND(5*MAX(0,(R511-S511-T511-U511-V511-W511-X511-Y511)*{0.6;2;4;5;6;7;9}%-{0;504;3384;6384;10584;17184;36384}),2)</f>
        <v>0</v>
      </c>
      <c r="AB511" s="78">
        <f>VLOOKUP(A:A,'11月工资'!A:BI,61,0)</f>
        <v>0</v>
      </c>
      <c r="AC511" s="6">
        <f t="shared" si="57"/>
        <v>0</v>
      </c>
      <c r="AD511">
        <f t="shared" si="58"/>
        <v>2810.06</v>
      </c>
      <c r="AE511">
        <f>VLOOKUP(A:A,'10月奖金'!A:AC,29,0)</f>
        <v>0</v>
      </c>
      <c r="AF511" s="6">
        <f t="shared" si="59"/>
        <v>0</v>
      </c>
      <c r="AG511">
        <f>VLOOKUP(A:A,'10月奖金'!A:AD,30,0)</f>
        <v>3061.65</v>
      </c>
      <c r="AH511" s="6">
        <f t="shared" si="60"/>
        <v>-251.59000000000015</v>
      </c>
      <c r="AI511">
        <f>VLOOKUP(A:A,单位分配保留两位小数!B:N,13,0)</f>
        <v>2810.06</v>
      </c>
      <c r="AJ511">
        <f t="shared" si="61"/>
        <v>0</v>
      </c>
      <c r="AK511">
        <f>_xlfn.IFNA(VLOOKUP(A:A,'11月工资'!A:AQ,43,0),0)</f>
        <v>0</v>
      </c>
      <c r="AL511">
        <f t="shared" si="62"/>
        <v>0</v>
      </c>
      <c r="AM511" s="6">
        <f t="shared" si="63"/>
        <v>-13109.410000000005</v>
      </c>
    </row>
    <row r="512" spans="1:39" x14ac:dyDescent="0.2">
      <c r="A512" s="7">
        <v>9000737</v>
      </c>
      <c r="B512" t="str">
        <f>VLOOKUP(A512,标准表!C:D,2,0)</f>
        <v>么立彬</v>
      </c>
      <c r="C512" t="str">
        <f>VLOOKUP(A:A,标准表!C:M,11,0)</f>
        <v>热轧事业部</v>
      </c>
      <c r="D512" t="str">
        <f>VLOOKUP($A:$A,标准表!C:E,3,0)</f>
        <v>13020419820831241X</v>
      </c>
      <c r="E512" t="str">
        <f>VLOOKUP(A:A,'11月工资'!A:D,4,0)</f>
        <v>6217000180024771903</v>
      </c>
      <c r="F512" t="str">
        <f>VLOOKUP(A:A,'11月工资'!A:F,6,0)</f>
        <v>生产操作人员</v>
      </c>
      <c r="G512">
        <f>VLOOKUP(A:A,标准表!C:H,6,0)</f>
        <v>0</v>
      </c>
      <c r="H512">
        <f>VLOOKUP(A:A,标准表!C:I,7,0)</f>
        <v>0</v>
      </c>
      <c r="I512">
        <f>VLOOKUP(A:A,标准表!C:J,8,0)</f>
        <v>0</v>
      </c>
      <c r="J512">
        <f>VLOOKUP($A:$A,标准表!C:G,5,0)</f>
        <v>1.65</v>
      </c>
      <c r="L512">
        <f>VLOOKUP(A:A,单位分配保留两位小数!B:I,8,0)</f>
        <v>2569.7800000000002</v>
      </c>
      <c r="M512">
        <f>_xlfn.IFNA(VLOOKUP(A:A,单位分配保留两位小数!B:J,9,0),0)</f>
        <v>0</v>
      </c>
      <c r="N512">
        <f>_xlfn.IFNA(VLOOKUP(A:A,单位分配保留两位小数!B:K,10,0),0)</f>
        <v>0</v>
      </c>
      <c r="O512">
        <f>ROUND(_xlfn.IFNA(VLOOKUP(A:A,单位分配保留两位小数!B:L,11,0),0),2)</f>
        <v>0</v>
      </c>
      <c r="Q512">
        <f t="shared" si="56"/>
        <v>2569.7800000000002</v>
      </c>
      <c r="R512">
        <f>_xlfn.IFNA(VLOOKUP(A512,'11月工资'!A:AU,47,0),0)+Q512</f>
        <v>74365.483000000007</v>
      </c>
      <c r="S512">
        <f>VLOOKUP(A:A,'11月工资'!A:AW,49,0)</f>
        <v>11000</v>
      </c>
      <c r="T512">
        <f>VLOOKUP(A:A,'11月工资'!A:AZ,52,0)</f>
        <v>11000</v>
      </c>
      <c r="U512">
        <f>VLOOKUP(A:A,'11月工资'!A:BA,53,0)</f>
        <v>0</v>
      </c>
      <c r="V512">
        <f>VLOOKUP(A:A,'11月工资'!A:AX,50,0)</f>
        <v>22000</v>
      </c>
      <c r="W512">
        <f>VLOOKUP(A:A,'11月工资'!A:AY,51,0)</f>
        <v>0</v>
      </c>
      <c r="X512">
        <f>VLOOKUP(A:A,'11月工资'!A:AV,48,0)</f>
        <v>55000</v>
      </c>
      <c r="Y512">
        <f>VLOOKUP(A:A,'11月工资'!A:BB,54,0)</f>
        <v>13680.05</v>
      </c>
      <c r="Z512" s="12">
        <f>ROUND(5*MAX(0,(R512-S512-T512-U512-V512-W512-X512-Y512)*{0.6;2;4;5;6;7;9}%-{0;504;3384;6384;10584;17184;36384}),2)</f>
        <v>0</v>
      </c>
      <c r="AB512" s="78">
        <f>VLOOKUP(A:A,'11月工资'!A:BI,61,0)</f>
        <v>0</v>
      </c>
      <c r="AC512" s="6">
        <f t="shared" si="57"/>
        <v>0</v>
      </c>
      <c r="AD512">
        <f t="shared" si="58"/>
        <v>2569.7800000000002</v>
      </c>
      <c r="AE512">
        <f>VLOOKUP(A:A,'10月奖金'!A:AC,29,0)</f>
        <v>0</v>
      </c>
      <c r="AF512" s="6">
        <f t="shared" si="59"/>
        <v>0</v>
      </c>
      <c r="AG512">
        <f>VLOOKUP(A:A,'10月奖金'!A:AD,30,0)</f>
        <v>2696.66</v>
      </c>
      <c r="AH512" s="6">
        <f t="shared" si="60"/>
        <v>-126.87999999999965</v>
      </c>
      <c r="AI512">
        <f>VLOOKUP(A:A,单位分配保留两位小数!B:N,13,0)</f>
        <v>2569.7800000000002</v>
      </c>
      <c r="AJ512">
        <f t="shared" si="61"/>
        <v>0</v>
      </c>
      <c r="AK512">
        <f>_xlfn.IFNA(VLOOKUP(A:A,'11月工资'!A:AQ,43,0),0)</f>
        <v>0</v>
      </c>
      <c r="AL512">
        <f t="shared" si="62"/>
        <v>0</v>
      </c>
      <c r="AM512" s="6">
        <f t="shared" si="63"/>
        <v>-38314.566999999995</v>
      </c>
    </row>
    <row r="513" spans="1:39" x14ac:dyDescent="0.2">
      <c r="A513" s="7">
        <v>9000738</v>
      </c>
      <c r="B513" t="str">
        <f>VLOOKUP(A513,标准表!C:D,2,0)</f>
        <v>孟庆峰</v>
      </c>
      <c r="C513" t="str">
        <f>VLOOKUP(A:A,标准表!C:M,11,0)</f>
        <v>热轧事业部</v>
      </c>
      <c r="D513" t="str">
        <f>VLOOKUP($A:$A,标准表!C:E,3,0)</f>
        <v>130225198210256711</v>
      </c>
      <c r="E513" t="str">
        <f>VLOOKUP(A:A,'11月工资'!A:D,4,0)</f>
        <v>6217000180024771911</v>
      </c>
      <c r="F513" t="str">
        <f>VLOOKUP(A:A,'11月工资'!A:F,6,0)</f>
        <v>专业技术人员</v>
      </c>
      <c r="G513">
        <f>VLOOKUP(A:A,标准表!C:H,6,0)</f>
        <v>0</v>
      </c>
      <c r="H513">
        <f>VLOOKUP(A:A,标准表!C:I,7,0)</f>
        <v>0</v>
      </c>
      <c r="I513">
        <f>VLOOKUP(A:A,标准表!C:J,8,0)</f>
        <v>0</v>
      </c>
      <c r="J513">
        <f>VLOOKUP($A:$A,标准表!C:G,5,0)</f>
        <v>1.65</v>
      </c>
      <c r="L513">
        <f>VLOOKUP(A:A,单位分配保留两位小数!B:I,8,0)</f>
        <v>2775.5</v>
      </c>
      <c r="M513">
        <f>_xlfn.IFNA(VLOOKUP(A:A,单位分配保留两位小数!B:J,9,0),0)</f>
        <v>0</v>
      </c>
      <c r="N513">
        <f>_xlfn.IFNA(VLOOKUP(A:A,单位分配保留两位小数!B:K,10,0),0)</f>
        <v>250</v>
      </c>
      <c r="O513">
        <f>ROUND(_xlfn.IFNA(VLOOKUP(A:A,单位分配保留两位小数!B:L,11,0),0),2)</f>
        <v>0</v>
      </c>
      <c r="Q513">
        <f t="shared" si="56"/>
        <v>3025.5</v>
      </c>
      <c r="R513">
        <f>_xlfn.IFNA(VLOOKUP(A513,'11月工资'!A:AU,47,0),0)+Q513</f>
        <v>72246.12</v>
      </c>
      <c r="S513">
        <f>VLOOKUP(A:A,'11月工资'!A:AW,49,0)</f>
        <v>11000</v>
      </c>
      <c r="T513">
        <f>VLOOKUP(A:A,'11月工资'!A:AZ,52,0)</f>
        <v>0</v>
      </c>
      <c r="U513">
        <f>VLOOKUP(A:A,'11月工资'!A:BA,53,0)</f>
        <v>0</v>
      </c>
      <c r="V513">
        <f>VLOOKUP(A:A,'11月工资'!A:AX,50,0)</f>
        <v>11000</v>
      </c>
      <c r="W513">
        <f>VLOOKUP(A:A,'11月工资'!A:AY,51,0)</f>
        <v>0</v>
      </c>
      <c r="X513">
        <f>VLOOKUP(A:A,'11月工资'!A:AV,48,0)</f>
        <v>55000</v>
      </c>
      <c r="Y513">
        <f>VLOOKUP(A:A,'11月工资'!A:BB,54,0)</f>
        <v>13710.08</v>
      </c>
      <c r="Z513" s="12">
        <f>ROUND(5*MAX(0,(R513-S513-T513-U513-V513-W513-X513-Y513)*{0.6;2;4;5;6;7;9}%-{0;504;3384;6384;10584;17184;36384}),2)</f>
        <v>0</v>
      </c>
      <c r="AB513" s="78">
        <f>VLOOKUP(A:A,'11月工资'!A:BI,61,0)</f>
        <v>0</v>
      </c>
      <c r="AC513" s="6">
        <f t="shared" si="57"/>
        <v>0</v>
      </c>
      <c r="AD513">
        <f t="shared" si="58"/>
        <v>3025.5</v>
      </c>
      <c r="AE513">
        <f>VLOOKUP(A:A,'10月奖金'!A:AC,29,0)</f>
        <v>0</v>
      </c>
      <c r="AF513" s="6">
        <f t="shared" si="59"/>
        <v>0</v>
      </c>
      <c r="AG513">
        <f>VLOOKUP(A:A,'10月奖金'!A:AD,30,0)</f>
        <v>2847.3</v>
      </c>
      <c r="AH513" s="6">
        <f t="shared" si="60"/>
        <v>178.19999999999982</v>
      </c>
      <c r="AI513">
        <f>VLOOKUP(A:A,单位分配保留两位小数!B:N,13,0)</f>
        <v>3025.5</v>
      </c>
      <c r="AJ513">
        <f t="shared" si="61"/>
        <v>0</v>
      </c>
      <c r="AK513">
        <f>_xlfn.IFNA(VLOOKUP(A:A,'11月工资'!A:AQ,43,0),0)</f>
        <v>0</v>
      </c>
      <c r="AL513">
        <f t="shared" si="62"/>
        <v>0</v>
      </c>
      <c r="AM513" s="6">
        <f t="shared" si="63"/>
        <v>-18463.960000000006</v>
      </c>
    </row>
    <row r="514" spans="1:39" x14ac:dyDescent="0.2">
      <c r="A514" s="7">
        <v>9000739</v>
      </c>
      <c r="B514" t="str">
        <f>VLOOKUP(A514,标准表!C:D,2,0)</f>
        <v>田福伟</v>
      </c>
      <c r="C514" t="str">
        <f>VLOOKUP(A:A,标准表!C:M,11,0)</f>
        <v>热轧事业部</v>
      </c>
      <c r="D514" t="str">
        <f>VLOOKUP($A:$A,标准表!C:E,3,0)</f>
        <v>22028219830719443X</v>
      </c>
      <c r="E514" t="str">
        <f>VLOOKUP(A:A,'11月工资'!A:D,4,0)</f>
        <v>6217000180024771994</v>
      </c>
      <c r="F514" t="str">
        <f>VLOOKUP(A:A,'11月工资'!A:F,6,0)</f>
        <v>生产操作人员</v>
      </c>
      <c r="G514">
        <f>VLOOKUP(A:A,标准表!C:H,6,0)</f>
        <v>0</v>
      </c>
      <c r="H514">
        <f>VLOOKUP(A:A,标准表!C:I,7,0)</f>
        <v>0</v>
      </c>
      <c r="I514">
        <f>VLOOKUP(A:A,标准表!C:J,8,0)</f>
        <v>0</v>
      </c>
      <c r="J514">
        <f>VLOOKUP($A:$A,标准表!C:G,5,0)</f>
        <v>1.65</v>
      </c>
      <c r="L514">
        <f>VLOOKUP(A:A,单位分配保留两位小数!B:I,8,0)</f>
        <v>2675.92</v>
      </c>
      <c r="M514">
        <f>_xlfn.IFNA(VLOOKUP(A:A,单位分配保留两位小数!B:J,9,0),0)</f>
        <v>0</v>
      </c>
      <c r="N514">
        <f>_xlfn.IFNA(VLOOKUP(A:A,单位分配保留两位小数!B:K,10,0),0)</f>
        <v>0</v>
      </c>
      <c r="O514">
        <f>ROUND(_xlfn.IFNA(VLOOKUP(A:A,单位分配保留两位小数!B:L,11,0),0),2)</f>
        <v>0</v>
      </c>
      <c r="Q514">
        <f t="shared" si="56"/>
        <v>2675.92</v>
      </c>
      <c r="R514">
        <f>_xlfn.IFNA(VLOOKUP(A514,'11月工资'!A:AU,47,0),0)+Q514</f>
        <v>76655.23</v>
      </c>
      <c r="S514">
        <f>VLOOKUP(A:A,'11月工资'!A:AW,49,0)</f>
        <v>11000</v>
      </c>
      <c r="T514">
        <f>VLOOKUP(A:A,'11月工资'!A:AZ,52,0)</f>
        <v>11000</v>
      </c>
      <c r="U514">
        <f>VLOOKUP(A:A,'11月工资'!A:BA,53,0)</f>
        <v>0</v>
      </c>
      <c r="V514">
        <f>VLOOKUP(A:A,'11月工资'!A:AX,50,0)</f>
        <v>0</v>
      </c>
      <c r="W514">
        <f>VLOOKUP(A:A,'11月工资'!A:AY,51,0)</f>
        <v>0</v>
      </c>
      <c r="X514">
        <f>VLOOKUP(A:A,'11月工资'!A:AV,48,0)</f>
        <v>55000</v>
      </c>
      <c r="Y514">
        <f>VLOOKUP(A:A,'11月工资'!A:BB,54,0)</f>
        <v>15243.42</v>
      </c>
      <c r="Z514" s="12">
        <f>ROUND(5*MAX(0,(R514-S514-T514-U514-V514-W514-X514-Y514)*{0.6;2;4;5;6;7;9}%-{0;504;3384;6384;10584;17184;36384}),2)</f>
        <v>0</v>
      </c>
      <c r="AB514" s="78">
        <f>VLOOKUP(A:A,'11月工资'!A:BI,61,0)</f>
        <v>0</v>
      </c>
      <c r="AC514" s="6">
        <f t="shared" si="57"/>
        <v>0</v>
      </c>
      <c r="AD514">
        <f t="shared" si="58"/>
        <v>2675.92</v>
      </c>
      <c r="AE514">
        <f>VLOOKUP(A:A,'10月奖金'!A:AC,29,0)</f>
        <v>0</v>
      </c>
      <c r="AF514" s="6">
        <f t="shared" si="59"/>
        <v>0</v>
      </c>
      <c r="AG514">
        <f>VLOOKUP(A:A,'10月奖金'!A:AD,30,0)</f>
        <v>2780.94</v>
      </c>
      <c r="AH514" s="6">
        <f t="shared" si="60"/>
        <v>-105.01999999999998</v>
      </c>
      <c r="AI514">
        <f>VLOOKUP(A:A,单位分配保留两位小数!B:N,13,0)</f>
        <v>2675.92</v>
      </c>
      <c r="AJ514">
        <f t="shared" si="61"/>
        <v>0</v>
      </c>
      <c r="AK514">
        <f>_xlfn.IFNA(VLOOKUP(A:A,'11月工资'!A:AQ,43,0),0)</f>
        <v>0</v>
      </c>
      <c r="AL514">
        <f t="shared" si="62"/>
        <v>0</v>
      </c>
      <c r="AM514" s="6">
        <f t="shared" si="63"/>
        <v>-15588.190000000004</v>
      </c>
    </row>
    <row r="515" spans="1:39" x14ac:dyDescent="0.2">
      <c r="A515" s="7">
        <v>9000740</v>
      </c>
      <c r="B515" t="str">
        <f>VLOOKUP(A515,标准表!C:D,2,0)</f>
        <v>张玉峰</v>
      </c>
      <c r="C515" t="str">
        <f>VLOOKUP(A:A,标准表!C:M,11,0)</f>
        <v>生活服务中心</v>
      </c>
      <c r="D515" t="str">
        <f>VLOOKUP($A:$A,标准表!C:E,3,0)</f>
        <v>130203198303263015</v>
      </c>
      <c r="E515" t="str">
        <f>VLOOKUP(A:A,'11月工资'!A:D,4,0)</f>
        <v>6217000180024771242</v>
      </c>
      <c r="F515" t="str">
        <f>VLOOKUP(A:A,'11月工资'!A:F,6,0)</f>
        <v>专业技术人员</v>
      </c>
      <c r="G515">
        <f>VLOOKUP(A:A,标准表!C:H,6,0)</f>
        <v>0</v>
      </c>
      <c r="H515">
        <f>VLOOKUP(A:A,标准表!C:I,7,0)</f>
        <v>0</v>
      </c>
      <c r="I515">
        <f>VLOOKUP(A:A,标准表!C:J,8,0)</f>
        <v>0</v>
      </c>
      <c r="J515">
        <f>VLOOKUP($A:$A,标准表!C:G,5,0)</f>
        <v>2.15</v>
      </c>
      <c r="L515">
        <f>VLOOKUP(A:A,单位分配保留两位小数!B:I,8,0)</f>
        <v>3651.71</v>
      </c>
      <c r="M515">
        <f>_xlfn.IFNA(VLOOKUP(A:A,单位分配保留两位小数!B:J,9,0),0)</f>
        <v>0</v>
      </c>
      <c r="N515">
        <f>_xlfn.IFNA(VLOOKUP(A:A,单位分配保留两位小数!B:K,10,0),0)</f>
        <v>0</v>
      </c>
      <c r="O515">
        <f>ROUND(_xlfn.IFNA(VLOOKUP(A:A,单位分配保留两位小数!B:L,11,0),0),2)</f>
        <v>0</v>
      </c>
      <c r="Q515">
        <f t="shared" ref="Q515:Q578" si="64">L515+M515+N515-O515</f>
        <v>3651.71</v>
      </c>
      <c r="R515">
        <f>_xlfn.IFNA(VLOOKUP(A515,'11月工资'!A:AU,47,0),0)+Q515</f>
        <v>74457.38</v>
      </c>
      <c r="S515">
        <f>VLOOKUP(A:A,'11月工资'!A:AW,49,0)</f>
        <v>11000</v>
      </c>
      <c r="T515">
        <f>VLOOKUP(A:A,'11月工资'!A:AZ,52,0)</f>
        <v>0</v>
      </c>
      <c r="U515">
        <f>VLOOKUP(A:A,'11月工资'!A:BA,53,0)</f>
        <v>0</v>
      </c>
      <c r="V515">
        <f>VLOOKUP(A:A,'11月工资'!A:AX,50,0)</f>
        <v>22000</v>
      </c>
      <c r="W515">
        <f>VLOOKUP(A:A,'11月工资'!A:AY,51,0)</f>
        <v>0</v>
      </c>
      <c r="X515">
        <f>VLOOKUP(A:A,'11月工资'!A:AV,48,0)</f>
        <v>55000</v>
      </c>
      <c r="Y515">
        <f>VLOOKUP(A:A,'11月工资'!A:BB,54,0)</f>
        <v>11075.9</v>
      </c>
      <c r="Z515" s="12">
        <f>ROUND(5*MAX(0,(R515-S515-T515-U515-V515-W515-X515-Y515)*{0.6;2;4;5;6;7;9}%-{0;504;3384;6384;10584;17184;36384}),2)</f>
        <v>0</v>
      </c>
      <c r="AB515" s="78">
        <f>VLOOKUP(A:A,'11月工资'!A:BI,61,0)</f>
        <v>0</v>
      </c>
      <c r="AC515" s="6">
        <f t="shared" ref="AC515:AC578" si="65">ROUND(IF(Z515-AA515-AB515&gt;0,Z515-AA515-AB515,0),2)</f>
        <v>0</v>
      </c>
      <c r="AD515">
        <f t="shared" ref="AD515:AD578" si="66">Q515-AC515</f>
        <v>3651.71</v>
      </c>
      <c r="AE515">
        <f>VLOOKUP(A:A,'10月奖金'!A:AC,29,0)</f>
        <v>0</v>
      </c>
      <c r="AF515" s="6">
        <f t="shared" ref="AF515:AF578" si="67">AC515-AE515</f>
        <v>0</v>
      </c>
      <c r="AG515">
        <f>VLOOKUP(A:A,'10月奖金'!A:AD,30,0)</f>
        <v>3655</v>
      </c>
      <c r="AH515" s="6">
        <f t="shared" ref="AH515:AH578" si="68">AD515-AG515</f>
        <v>-3.2899999999999636</v>
      </c>
      <c r="AI515">
        <f>VLOOKUP(A:A,单位分配保留两位小数!B:N,13,0)</f>
        <v>3651.71</v>
      </c>
      <c r="AJ515">
        <f t="shared" ref="AJ515:AJ578" si="69">AI515-Q515</f>
        <v>0</v>
      </c>
      <c r="AK515">
        <f>_xlfn.IFNA(VLOOKUP(A:A,'11月工资'!A:AQ,43,0),0)</f>
        <v>0</v>
      </c>
      <c r="AL515">
        <f t="shared" ref="AL515:AL578" si="70">AK515+AC515</f>
        <v>0</v>
      </c>
      <c r="AM515" s="6">
        <f t="shared" ref="AM515:AM578" si="71">R515-S515-T515-U515-V515-W515-X515-Y515</f>
        <v>-24618.519999999997</v>
      </c>
    </row>
    <row r="516" spans="1:39" x14ac:dyDescent="0.2">
      <c r="A516" s="7">
        <v>9000741</v>
      </c>
      <c r="B516" t="str">
        <f>VLOOKUP(A516,标准表!C:D,2,0)</f>
        <v>郭星辰</v>
      </c>
      <c r="C516" t="str">
        <f>VLOOKUP(A:A,标准表!C:M,11,0)</f>
        <v>热轧事业部</v>
      </c>
      <c r="D516" t="str">
        <f>VLOOKUP($A:$A,标准表!C:E,3,0)</f>
        <v>210122198605260913</v>
      </c>
      <c r="E516" t="str">
        <f>VLOOKUP(A:A,'11月工资'!A:D,4,0)</f>
        <v>6217000180024764999</v>
      </c>
      <c r="F516" t="str">
        <f>VLOOKUP(A:A,'11月工资'!A:F,6,0)</f>
        <v>生产操作人员</v>
      </c>
      <c r="G516">
        <f>VLOOKUP(A:A,标准表!C:H,6,0)</f>
        <v>0</v>
      </c>
      <c r="H516">
        <f>VLOOKUP(A:A,标准表!C:I,7,0)</f>
        <v>0</v>
      </c>
      <c r="I516">
        <f>VLOOKUP(A:A,标准表!C:J,8,0)</f>
        <v>0</v>
      </c>
      <c r="J516">
        <f>VLOOKUP($A:$A,标准表!C:G,5,0)</f>
        <v>1.2</v>
      </c>
      <c r="L516">
        <f>VLOOKUP(A:A,单位分配保留两位小数!B:I,8,0)</f>
        <v>1988.99</v>
      </c>
      <c r="M516">
        <f>_xlfn.IFNA(VLOOKUP(A:A,单位分配保留两位小数!B:J,9,0),0)</f>
        <v>0</v>
      </c>
      <c r="N516">
        <f>_xlfn.IFNA(VLOOKUP(A:A,单位分配保留两位小数!B:K,10,0),0)</f>
        <v>100</v>
      </c>
      <c r="O516">
        <f>ROUND(_xlfn.IFNA(VLOOKUP(A:A,单位分配保留两位小数!B:L,11,0),0),2)</f>
        <v>0</v>
      </c>
      <c r="Q516">
        <f t="shared" si="64"/>
        <v>2088.9899999999998</v>
      </c>
      <c r="R516">
        <f>_xlfn.IFNA(VLOOKUP(A516,'11月工资'!A:AU,47,0),0)+Q516</f>
        <v>62507.59</v>
      </c>
      <c r="S516">
        <f>VLOOKUP(A:A,'11月工资'!A:AW,49,0)</f>
        <v>11000</v>
      </c>
      <c r="T516">
        <f>VLOOKUP(A:A,'11月工资'!A:AZ,52,0)</f>
        <v>11000</v>
      </c>
      <c r="U516">
        <f>VLOOKUP(A:A,'11月工资'!A:BA,53,0)</f>
        <v>0</v>
      </c>
      <c r="V516">
        <f>VLOOKUP(A:A,'11月工资'!A:AX,50,0)</f>
        <v>0</v>
      </c>
      <c r="W516">
        <f>VLOOKUP(A:A,'11月工资'!A:AY,51,0)</f>
        <v>0</v>
      </c>
      <c r="X516">
        <f>VLOOKUP(A:A,'11月工资'!A:AV,48,0)</f>
        <v>55000</v>
      </c>
      <c r="Y516">
        <f>VLOOKUP(A:A,'11月工资'!A:BB,54,0)</f>
        <v>15111.43</v>
      </c>
      <c r="Z516" s="12">
        <f>ROUND(5*MAX(0,(R516-S516-T516-U516-V516-W516-X516-Y516)*{0.6;2;4;5;6;7;9}%-{0;504;3384;6384;10584;17184;36384}),2)</f>
        <v>0</v>
      </c>
      <c r="AB516" s="78">
        <f>VLOOKUP(A:A,'11月工资'!A:BI,61,0)</f>
        <v>0</v>
      </c>
      <c r="AC516" s="6">
        <f t="shared" si="65"/>
        <v>0</v>
      </c>
      <c r="AD516">
        <f t="shared" si="66"/>
        <v>2088.9899999999998</v>
      </c>
      <c r="AE516">
        <f>VLOOKUP(A:A,'10月奖金'!A:AC,29,0)</f>
        <v>0</v>
      </c>
      <c r="AF516" s="6">
        <f t="shared" si="67"/>
        <v>0</v>
      </c>
      <c r="AG516">
        <f>VLOOKUP(A:A,'10月奖金'!A:AD,30,0)</f>
        <v>2012.67</v>
      </c>
      <c r="AH516" s="6">
        <f t="shared" si="68"/>
        <v>76.319999999999709</v>
      </c>
      <c r="AI516">
        <f>VLOOKUP(A:A,单位分配保留两位小数!B:N,13,0)</f>
        <v>2088.9899999999998</v>
      </c>
      <c r="AJ516">
        <f t="shared" si="69"/>
        <v>0</v>
      </c>
      <c r="AK516">
        <f>_xlfn.IFNA(VLOOKUP(A:A,'11月工资'!A:AQ,43,0),0)</f>
        <v>0</v>
      </c>
      <c r="AL516">
        <f t="shared" si="70"/>
        <v>0</v>
      </c>
      <c r="AM516" s="6">
        <f t="shared" si="71"/>
        <v>-29603.840000000004</v>
      </c>
    </row>
    <row r="517" spans="1:39" x14ac:dyDescent="0.2">
      <c r="A517" s="7">
        <v>9000742</v>
      </c>
      <c r="B517" t="str">
        <f>VLOOKUP(A517,标准表!C:D,2,0)</f>
        <v>马卫娜</v>
      </c>
      <c r="C517" t="str">
        <f>VLOOKUP(A:A,标准表!C:M,11,0)</f>
        <v>热轧事业部</v>
      </c>
      <c r="D517" t="str">
        <f>VLOOKUP($A:$A,标准表!C:E,3,0)</f>
        <v>130627198512054423</v>
      </c>
      <c r="E517" t="str">
        <f>VLOOKUP(A:A,'11月工资'!A:D,4,0)</f>
        <v>6217000180024770806</v>
      </c>
      <c r="F517" t="str">
        <f>VLOOKUP(A:A,'11月工资'!A:F,6,0)</f>
        <v>专业技术人员</v>
      </c>
      <c r="G517">
        <f>VLOOKUP(A:A,标准表!C:H,6,0)</f>
        <v>0</v>
      </c>
      <c r="H517">
        <f>VLOOKUP(A:A,标准表!C:I,7,0)</f>
        <v>0</v>
      </c>
      <c r="I517">
        <f>VLOOKUP(A:A,标准表!C:J,8,0)</f>
        <v>0</v>
      </c>
      <c r="J517">
        <f>VLOOKUP($A:$A,标准表!C:G,5,0)</f>
        <v>2.15</v>
      </c>
      <c r="L517">
        <f>VLOOKUP(A:A,单位分配保留两位小数!B:I,8,0)</f>
        <v>3513.14</v>
      </c>
      <c r="M517">
        <f>_xlfn.IFNA(VLOOKUP(A:A,单位分配保留两位小数!B:J,9,0),0)</f>
        <v>0</v>
      </c>
      <c r="N517">
        <f>_xlfn.IFNA(VLOOKUP(A:A,单位分配保留两位小数!B:K,10,0),0)</f>
        <v>0</v>
      </c>
      <c r="O517">
        <f>ROUND(_xlfn.IFNA(VLOOKUP(A:A,单位分配保留两位小数!B:L,11,0),0),2)</f>
        <v>0</v>
      </c>
      <c r="Q517">
        <f t="shared" si="64"/>
        <v>3513.14</v>
      </c>
      <c r="R517">
        <f>_xlfn.IFNA(VLOOKUP(A517,'11月工资'!A:AU,47,0),0)+Q517</f>
        <v>82668.240000000005</v>
      </c>
      <c r="S517">
        <f>VLOOKUP(A:A,'11月工资'!A:AW,49,0)</f>
        <v>5500</v>
      </c>
      <c r="T517">
        <f>VLOOKUP(A:A,'11月工资'!A:AZ,52,0)</f>
        <v>11000</v>
      </c>
      <c r="U517">
        <f>VLOOKUP(A:A,'11月工资'!A:BA,53,0)</f>
        <v>0</v>
      </c>
      <c r="V517">
        <f>VLOOKUP(A:A,'11月工资'!A:AX,50,0)</f>
        <v>2001</v>
      </c>
      <c r="W517">
        <f>VLOOKUP(A:A,'11月工资'!A:AY,51,0)</f>
        <v>0</v>
      </c>
      <c r="X517">
        <f>VLOOKUP(A:A,'11月工资'!A:AV,48,0)</f>
        <v>55000</v>
      </c>
      <c r="Y517">
        <f>VLOOKUP(A:A,'11月工资'!A:BB,54,0)</f>
        <v>13520.39</v>
      </c>
      <c r="Z517" s="12">
        <f>ROUND(5*MAX(0,(R517-S517-T517-U517-V517-W517-X517-Y517)*{0.6;2;4;5;6;7;9}%-{0;504;3384;6384;10584;17184;36384}),2)</f>
        <v>0</v>
      </c>
      <c r="AB517" s="78">
        <f>VLOOKUP(A:A,'11月工资'!A:BI,61,0)</f>
        <v>24.87</v>
      </c>
      <c r="AC517" s="6">
        <f t="shared" si="65"/>
        <v>0</v>
      </c>
      <c r="AD517">
        <f t="shared" si="66"/>
        <v>3513.14</v>
      </c>
      <c r="AE517">
        <f>VLOOKUP(A:A,'10月奖金'!A:AC,29,0)</f>
        <v>0</v>
      </c>
      <c r="AF517" s="6">
        <f t="shared" si="67"/>
        <v>0</v>
      </c>
      <c r="AG517">
        <f>VLOOKUP(A:A,'10月奖金'!A:AD,30,0)</f>
        <v>3576.18</v>
      </c>
      <c r="AH517" s="6">
        <f t="shared" si="68"/>
        <v>-63.039999999999964</v>
      </c>
      <c r="AI517">
        <f>VLOOKUP(A:A,单位分配保留两位小数!B:N,13,0)</f>
        <v>3513.14</v>
      </c>
      <c r="AJ517">
        <f t="shared" si="69"/>
        <v>0</v>
      </c>
      <c r="AK517">
        <f>_xlfn.IFNA(VLOOKUP(A:A,'11月工资'!A:AQ,43,0),0)</f>
        <v>0</v>
      </c>
      <c r="AL517">
        <f t="shared" si="70"/>
        <v>0</v>
      </c>
      <c r="AM517" s="6">
        <f t="shared" si="71"/>
        <v>-4353.1499999999942</v>
      </c>
    </row>
    <row r="518" spans="1:39" x14ac:dyDescent="0.2">
      <c r="A518" s="7">
        <v>9000743</v>
      </c>
      <c r="B518" t="str">
        <f>VLOOKUP(A518,标准表!C:D,2,0)</f>
        <v>袁李</v>
      </c>
      <c r="C518" t="str">
        <f>VLOOKUP(A:A,标准表!C:M,11,0)</f>
        <v>热轧事业部</v>
      </c>
      <c r="D518" t="str">
        <f>VLOOKUP($A:$A,标准表!C:E,3,0)</f>
        <v>130205199207032716</v>
      </c>
      <c r="E518" t="str">
        <f>VLOOKUP(A:A,'11月工资'!A:D,4,0)</f>
        <v>6217000180017906532</v>
      </c>
      <c r="F518" t="str">
        <f>VLOOKUP(A:A,'11月工资'!A:F,6,0)</f>
        <v>生产操作人员</v>
      </c>
      <c r="G518">
        <f>VLOOKUP(A:A,标准表!C:H,6,0)</f>
        <v>0</v>
      </c>
      <c r="H518">
        <f>VLOOKUP(A:A,标准表!C:I,7,0)</f>
        <v>0</v>
      </c>
      <c r="I518">
        <f>VLOOKUP(A:A,标准表!C:J,8,0)</f>
        <v>0</v>
      </c>
      <c r="J518">
        <f>VLOOKUP($A:$A,标准表!C:G,5,0)</f>
        <v>1.65</v>
      </c>
      <c r="L518">
        <f>VLOOKUP(A:A,单位分配保留两位小数!B:I,8,0)</f>
        <v>2900.69</v>
      </c>
      <c r="M518">
        <f>_xlfn.IFNA(VLOOKUP(A:A,单位分配保留两位小数!B:J,9,0),0)</f>
        <v>0</v>
      </c>
      <c r="N518">
        <f>_xlfn.IFNA(VLOOKUP(A:A,单位分配保留两位小数!B:K,10,0),0)</f>
        <v>0</v>
      </c>
      <c r="O518">
        <f>ROUND(_xlfn.IFNA(VLOOKUP(A:A,单位分配保留两位小数!B:L,11,0),0),2)</f>
        <v>0</v>
      </c>
      <c r="Q518">
        <f t="shared" si="64"/>
        <v>2900.69</v>
      </c>
      <c r="R518">
        <f>_xlfn.IFNA(VLOOKUP(A518,'11月工资'!A:AU,47,0),0)+Q518</f>
        <v>64967.58</v>
      </c>
      <c r="S518">
        <f>VLOOKUP(A:A,'11月工资'!A:AW,49,0)</f>
        <v>0</v>
      </c>
      <c r="T518">
        <f>VLOOKUP(A:A,'11月工资'!A:AZ,52,0)</f>
        <v>0</v>
      </c>
      <c r="U518">
        <f>VLOOKUP(A:A,'11月工资'!A:BA,53,0)</f>
        <v>0</v>
      </c>
      <c r="V518">
        <f>VLOOKUP(A:A,'11月工资'!A:AX,50,0)</f>
        <v>11000</v>
      </c>
      <c r="W518">
        <f>VLOOKUP(A:A,'11月工资'!A:AY,51,0)</f>
        <v>0</v>
      </c>
      <c r="X518">
        <f>VLOOKUP(A:A,'11月工资'!A:AV,48,0)</f>
        <v>55000</v>
      </c>
      <c r="Y518">
        <f>VLOOKUP(A:A,'11月工资'!A:BB,54,0)</f>
        <v>11700.21</v>
      </c>
      <c r="Z518" s="12">
        <f>ROUND(5*MAX(0,(R518-S518-T518-U518-V518-W518-X518-Y518)*{0.6;2;4;5;6;7;9}%-{0;504;3384;6384;10584;17184;36384}),2)</f>
        <v>0</v>
      </c>
      <c r="AB518" s="78">
        <f>VLOOKUP(A:A,'11月工资'!A:BI,61,0)</f>
        <v>55.61</v>
      </c>
      <c r="AC518" s="6">
        <f t="shared" si="65"/>
        <v>0</v>
      </c>
      <c r="AD518">
        <f t="shared" si="66"/>
        <v>2900.69</v>
      </c>
      <c r="AE518">
        <f>VLOOKUP(A:A,'10月奖金'!A:AC,29,0)</f>
        <v>0</v>
      </c>
      <c r="AF518" s="6">
        <f t="shared" si="67"/>
        <v>0</v>
      </c>
      <c r="AG518">
        <f>VLOOKUP(A:A,'10月奖金'!A:AD,30,0)</f>
        <v>2916.53</v>
      </c>
      <c r="AH518" s="6">
        <f t="shared" si="68"/>
        <v>-15.840000000000146</v>
      </c>
      <c r="AI518">
        <f>VLOOKUP(A:A,单位分配保留两位小数!B:N,13,0)</f>
        <v>2900.69</v>
      </c>
      <c r="AJ518">
        <f t="shared" si="69"/>
        <v>0</v>
      </c>
      <c r="AK518">
        <f>_xlfn.IFNA(VLOOKUP(A:A,'11月工资'!A:AQ,43,0),0)</f>
        <v>0</v>
      </c>
      <c r="AL518">
        <f t="shared" si="70"/>
        <v>0</v>
      </c>
      <c r="AM518" s="6">
        <f t="shared" si="71"/>
        <v>-12732.629999999997</v>
      </c>
    </row>
    <row r="519" spans="1:39" x14ac:dyDescent="0.2">
      <c r="A519" s="7">
        <v>9000744</v>
      </c>
      <c r="B519" t="str">
        <f>VLOOKUP(A519,标准表!C:D,2,0)</f>
        <v>王鸿飞</v>
      </c>
      <c r="C519" t="str">
        <f>VLOOKUP(A:A,标准表!C:M,11,0)</f>
        <v>热轧事业部</v>
      </c>
      <c r="D519" t="str">
        <f>VLOOKUP($A:$A,标准表!C:E,3,0)</f>
        <v>130582199309054050</v>
      </c>
      <c r="E519" t="str">
        <f>VLOOKUP(A:A,'11月工资'!A:D,4,0)</f>
        <v>6217000180003596495</v>
      </c>
      <c r="F519" t="str">
        <f>VLOOKUP(A:A,'11月工资'!A:F,6,0)</f>
        <v>生产操作人员</v>
      </c>
      <c r="G519">
        <f>VLOOKUP(A:A,标准表!C:H,6,0)</f>
        <v>0</v>
      </c>
      <c r="H519">
        <f>VLOOKUP(A:A,标准表!C:I,7,0)</f>
        <v>0</v>
      </c>
      <c r="I519">
        <f>VLOOKUP(A:A,标准表!C:J,8,0)</f>
        <v>0</v>
      </c>
      <c r="J519">
        <f>VLOOKUP($A:$A,标准表!C:G,5,0)</f>
        <v>1.65</v>
      </c>
      <c r="L519">
        <f>VLOOKUP(A:A,单位分配保留两位小数!B:I,8,0)</f>
        <v>2675.92</v>
      </c>
      <c r="M519">
        <f>_xlfn.IFNA(VLOOKUP(A:A,单位分配保留两位小数!B:J,9,0),0)</f>
        <v>0</v>
      </c>
      <c r="N519">
        <f>_xlfn.IFNA(VLOOKUP(A:A,单位分配保留两位小数!B:K,10,0),0)</f>
        <v>100</v>
      </c>
      <c r="O519">
        <f>ROUND(_xlfn.IFNA(VLOOKUP(A:A,单位分配保留两位小数!B:L,11,0),0),2)</f>
        <v>0</v>
      </c>
      <c r="Q519">
        <f t="shared" si="64"/>
        <v>2775.92</v>
      </c>
      <c r="R519">
        <f>_xlfn.IFNA(VLOOKUP(A519,'11月工资'!A:AU,47,0),0)+Q519</f>
        <v>71639.990000000005</v>
      </c>
      <c r="S519">
        <f>VLOOKUP(A:A,'11月工资'!A:AW,49,0)</f>
        <v>0</v>
      </c>
      <c r="T519">
        <f>VLOOKUP(A:A,'11月工资'!A:AZ,52,0)</f>
        <v>11000</v>
      </c>
      <c r="U519">
        <f>VLOOKUP(A:A,'11月工资'!A:BA,53,0)</f>
        <v>0</v>
      </c>
      <c r="V519">
        <f>VLOOKUP(A:A,'11月工资'!A:AX,50,0)</f>
        <v>0</v>
      </c>
      <c r="W519">
        <f>VLOOKUP(A:A,'11月工资'!A:AY,51,0)</f>
        <v>0</v>
      </c>
      <c r="X519">
        <f>VLOOKUP(A:A,'11月工资'!A:AV,48,0)</f>
        <v>55000</v>
      </c>
      <c r="Y519">
        <f>VLOOKUP(A:A,'11月工资'!A:BB,54,0)</f>
        <v>10734.77</v>
      </c>
      <c r="Z519" s="12">
        <f>ROUND(5*MAX(0,(R519-S519-T519-U519-V519-W519-X519-Y519)*{0.6;2;4;5;6;7;9}%-{0;504;3384;6384;10584;17184;36384}),2)</f>
        <v>0</v>
      </c>
      <c r="AB519" s="78">
        <f>VLOOKUP(A:A,'11月工资'!A:BI,61,0)</f>
        <v>0</v>
      </c>
      <c r="AC519" s="6">
        <f t="shared" si="65"/>
        <v>0</v>
      </c>
      <c r="AD519">
        <f t="shared" si="66"/>
        <v>2775.92</v>
      </c>
      <c r="AE519">
        <f>VLOOKUP(A:A,'10月奖金'!A:AC,29,0)</f>
        <v>0</v>
      </c>
      <c r="AF519" s="6">
        <f t="shared" si="67"/>
        <v>0</v>
      </c>
      <c r="AG519">
        <f>VLOOKUP(A:A,'10月奖金'!A:AD,30,0)</f>
        <v>2696.66</v>
      </c>
      <c r="AH519" s="6">
        <f t="shared" si="68"/>
        <v>79.260000000000218</v>
      </c>
      <c r="AI519">
        <f>VLOOKUP(A:A,单位分配保留两位小数!B:N,13,0)</f>
        <v>2775.92</v>
      </c>
      <c r="AJ519">
        <f t="shared" si="69"/>
        <v>0</v>
      </c>
      <c r="AK519">
        <f>_xlfn.IFNA(VLOOKUP(A:A,'11月工资'!A:AQ,43,0),0)</f>
        <v>0</v>
      </c>
      <c r="AL519">
        <f t="shared" si="70"/>
        <v>0</v>
      </c>
      <c r="AM519" s="6">
        <f t="shared" si="71"/>
        <v>-5094.7799999999952</v>
      </c>
    </row>
    <row r="520" spans="1:39" x14ac:dyDescent="0.2">
      <c r="A520" s="7">
        <v>9000745</v>
      </c>
      <c r="B520" t="str">
        <f>VLOOKUP(A520,标准表!C:D,2,0)</f>
        <v>李晨旭</v>
      </c>
      <c r="C520" t="str">
        <f>VLOOKUP(A:A,标准表!C:M,11,0)</f>
        <v>热轧事业部</v>
      </c>
      <c r="D520" t="str">
        <f>VLOOKUP($A:$A,标准表!C:E,3,0)</f>
        <v>13022519930911091X</v>
      </c>
      <c r="E520" t="str">
        <f>VLOOKUP(A:A,'11月工资'!A:D,4,0)</f>
        <v>6210811590001270394</v>
      </c>
      <c r="F520" t="str">
        <f>VLOOKUP(A:A,'11月工资'!A:F,6,0)</f>
        <v>生产操作人员</v>
      </c>
      <c r="G520">
        <f>VLOOKUP(A:A,标准表!C:H,6,0)</f>
        <v>0</v>
      </c>
      <c r="H520">
        <f>VLOOKUP(A:A,标准表!C:I,7,0)</f>
        <v>0</v>
      </c>
      <c r="I520">
        <f>VLOOKUP(A:A,标准表!C:J,8,0)</f>
        <v>0</v>
      </c>
      <c r="J520">
        <f>VLOOKUP($A:$A,标准表!C:G,5,0)</f>
        <v>1.65</v>
      </c>
      <c r="L520">
        <f>VLOOKUP(A:A,单位分配保留两位小数!B:I,8,0)</f>
        <v>2929.16</v>
      </c>
      <c r="M520">
        <f>_xlfn.IFNA(VLOOKUP(A:A,单位分配保留两位小数!B:J,9,0),0)</f>
        <v>0</v>
      </c>
      <c r="N520">
        <f>_xlfn.IFNA(VLOOKUP(A:A,单位分配保留两位小数!B:K,10,0),0)</f>
        <v>100</v>
      </c>
      <c r="O520">
        <f>ROUND(_xlfn.IFNA(VLOOKUP(A:A,单位分配保留两位小数!B:L,11,0),0),2)</f>
        <v>0</v>
      </c>
      <c r="Q520">
        <f t="shared" si="64"/>
        <v>3029.16</v>
      </c>
      <c r="R520">
        <f>_xlfn.IFNA(VLOOKUP(A520,'11月工资'!A:AU,47,0),0)+Q520</f>
        <v>70238.340000000011</v>
      </c>
      <c r="S520">
        <f>VLOOKUP(A:A,'11月工资'!A:AW,49,0)</f>
        <v>0</v>
      </c>
      <c r="T520">
        <f>VLOOKUP(A:A,'11月工资'!A:AZ,52,0)</f>
        <v>0</v>
      </c>
      <c r="U520">
        <f>VLOOKUP(A:A,'11月工资'!A:BA,53,0)</f>
        <v>0</v>
      </c>
      <c r="V520">
        <f>VLOOKUP(A:A,'11月工资'!A:AX,50,0)</f>
        <v>0</v>
      </c>
      <c r="W520">
        <f>VLOOKUP(A:A,'11月工资'!A:AY,51,0)</f>
        <v>0</v>
      </c>
      <c r="X520">
        <f>VLOOKUP(A:A,'11月工资'!A:AV,48,0)</f>
        <v>55000</v>
      </c>
      <c r="Y520">
        <f>VLOOKUP(A:A,'11月工资'!A:BB,54,0)</f>
        <v>9986.130000000001</v>
      </c>
      <c r="Z520" s="12">
        <f>ROUND(5*MAX(0,(R520-S520-T520-U520-V520-W520-X520-Y520)*{0.6;2;4;5;6;7;9}%-{0;504;3384;6384;10584;17184;36384}),2)</f>
        <v>157.57</v>
      </c>
      <c r="AB520" s="78">
        <f>VLOOKUP(A:A,'11月工资'!A:BI,61,0)</f>
        <v>154.59</v>
      </c>
      <c r="AC520" s="6">
        <f t="shared" si="65"/>
        <v>2.98</v>
      </c>
      <c r="AD520">
        <f t="shared" si="66"/>
        <v>3026.18</v>
      </c>
      <c r="AE520">
        <f>VLOOKUP(A:A,'10月奖金'!A:AC,29,0)</f>
        <v>0</v>
      </c>
      <c r="AF520" s="6">
        <f t="shared" si="67"/>
        <v>2.98</v>
      </c>
      <c r="AG520">
        <f>VLOOKUP(A:A,'10月奖金'!A:AD,30,0)</f>
        <v>2914.82</v>
      </c>
      <c r="AH520" s="6">
        <f t="shared" si="68"/>
        <v>111.35999999999967</v>
      </c>
      <c r="AI520">
        <f>VLOOKUP(A:A,单位分配保留两位小数!B:N,13,0)</f>
        <v>3029.16</v>
      </c>
      <c r="AJ520">
        <f t="shared" si="69"/>
        <v>0</v>
      </c>
      <c r="AK520">
        <f>_xlfn.IFNA(VLOOKUP(A:A,'11月工资'!A:AQ,43,0),0)</f>
        <v>0</v>
      </c>
      <c r="AL520">
        <f t="shared" si="70"/>
        <v>2.98</v>
      </c>
      <c r="AM520" s="6">
        <f t="shared" si="71"/>
        <v>5252.21000000001</v>
      </c>
    </row>
    <row r="521" spans="1:39" x14ac:dyDescent="0.2">
      <c r="A521" s="7">
        <v>9000746</v>
      </c>
      <c r="B521" t="str">
        <f>VLOOKUP(A521,标准表!C:D,2,0)</f>
        <v>刘志武</v>
      </c>
      <c r="C521" t="str">
        <f>VLOOKUP(A:A,标准表!C:M,11,0)</f>
        <v>热轧事业部</v>
      </c>
      <c r="D521" t="str">
        <f>VLOOKUP($A:$A,标准表!C:E,3,0)</f>
        <v>130202197207010017</v>
      </c>
      <c r="E521" t="str">
        <f>VLOOKUP(A:A,'11月工资'!A:D,4,0)</f>
        <v>6217000180022965002</v>
      </c>
      <c r="F521" t="str">
        <f>VLOOKUP(A:A,'11月工资'!A:F,6,0)</f>
        <v>生产操作人员</v>
      </c>
      <c r="G521">
        <f>VLOOKUP(A:A,标准表!C:H,6,0)</f>
        <v>0</v>
      </c>
      <c r="H521">
        <f>VLOOKUP(A:A,标准表!C:I,7,0)</f>
        <v>0</v>
      </c>
      <c r="I521">
        <f>VLOOKUP(A:A,标准表!C:J,8,0)</f>
        <v>0</v>
      </c>
      <c r="J521">
        <f>VLOOKUP($A:$A,标准表!C:G,5,0)</f>
        <v>1.5</v>
      </c>
      <c r="L521">
        <f>VLOOKUP(A:A,单位分配保留两位小数!B:I,8,0)</f>
        <v>2485.92</v>
      </c>
      <c r="M521">
        <f>_xlfn.IFNA(VLOOKUP(A:A,单位分配保留两位小数!B:J,9,0),0)</f>
        <v>0</v>
      </c>
      <c r="N521">
        <f>_xlfn.IFNA(VLOOKUP(A:A,单位分配保留两位小数!B:K,10,0),0)</f>
        <v>96</v>
      </c>
      <c r="O521">
        <f>ROUND(_xlfn.IFNA(VLOOKUP(A:A,单位分配保留两位小数!B:L,11,0),0),2)</f>
        <v>0</v>
      </c>
      <c r="Q521">
        <f t="shared" si="64"/>
        <v>2581.92</v>
      </c>
      <c r="R521">
        <f>_xlfn.IFNA(VLOOKUP(A521,'11月工资'!A:AU,47,0),0)+Q521</f>
        <v>76718.2</v>
      </c>
      <c r="S521">
        <f>VLOOKUP(A:A,'11月工资'!A:AW,49,0)</f>
        <v>5500</v>
      </c>
      <c r="T521">
        <f>VLOOKUP(A:A,'11月工资'!A:AZ,52,0)</f>
        <v>11000</v>
      </c>
      <c r="U521">
        <f>VLOOKUP(A:A,'11月工资'!A:BA,53,0)</f>
        <v>0</v>
      </c>
      <c r="V521">
        <f>VLOOKUP(A:A,'11月工资'!A:AX,50,0)</f>
        <v>11000</v>
      </c>
      <c r="W521">
        <f>VLOOKUP(A:A,'11月工资'!A:AY,51,0)</f>
        <v>0</v>
      </c>
      <c r="X521">
        <f>VLOOKUP(A:A,'11月工资'!A:AV,48,0)</f>
        <v>55000</v>
      </c>
      <c r="Y521">
        <f>VLOOKUP(A:A,'11月工资'!A:BB,54,0)</f>
        <v>13462.25</v>
      </c>
      <c r="Z521" s="12">
        <f>ROUND(5*MAX(0,(R521-S521-T521-U521-V521-W521-X521-Y521)*{0.6;2;4;5;6;7;9}%-{0;504;3384;6384;10584;17184;36384}),2)</f>
        <v>0</v>
      </c>
      <c r="AB521" s="78">
        <f>VLOOKUP(A:A,'11月工资'!A:BI,61,0)</f>
        <v>0</v>
      </c>
      <c r="AC521" s="6">
        <f t="shared" si="65"/>
        <v>0</v>
      </c>
      <c r="AD521">
        <f t="shared" si="66"/>
        <v>2581.92</v>
      </c>
      <c r="AE521">
        <f>VLOOKUP(A:A,'10月奖金'!A:AC,29,0)</f>
        <v>0</v>
      </c>
      <c r="AF521" s="6">
        <f t="shared" si="67"/>
        <v>0</v>
      </c>
      <c r="AG521">
        <f>VLOOKUP(A:A,'10月奖金'!A:AD,30,0)</f>
        <v>2477.79</v>
      </c>
      <c r="AH521" s="6">
        <f t="shared" si="68"/>
        <v>104.13000000000011</v>
      </c>
      <c r="AI521">
        <f>VLOOKUP(A:A,单位分配保留两位小数!B:N,13,0)</f>
        <v>2581.92</v>
      </c>
      <c r="AJ521">
        <f t="shared" si="69"/>
        <v>0</v>
      </c>
      <c r="AK521">
        <f>_xlfn.IFNA(VLOOKUP(A:A,'11月工资'!A:AQ,43,0),0)</f>
        <v>0</v>
      </c>
      <c r="AL521">
        <f t="shared" si="70"/>
        <v>0</v>
      </c>
      <c r="AM521" s="6">
        <f t="shared" si="71"/>
        <v>-19244.050000000003</v>
      </c>
    </row>
    <row r="522" spans="1:39" x14ac:dyDescent="0.2">
      <c r="A522" s="7">
        <v>9000747</v>
      </c>
      <c r="B522" t="str">
        <f>VLOOKUP(A522,标准表!C:D,2,0)</f>
        <v>张旭文</v>
      </c>
      <c r="C522" t="str">
        <f>VLOOKUP(A:A,标准表!C:M,11,0)</f>
        <v>热轧事业部</v>
      </c>
      <c r="D522" t="str">
        <f>VLOOKUP($A:$A,标准表!C:E,3,0)</f>
        <v>130203197208092110</v>
      </c>
      <c r="E522" t="str">
        <f>VLOOKUP(A:A,'11月工资'!A:D,4,0)</f>
        <v>6217000180022965341</v>
      </c>
      <c r="F522" t="str">
        <f>VLOOKUP(A:A,'11月工资'!A:F,6,0)</f>
        <v>生产操作人员</v>
      </c>
      <c r="G522">
        <f>VLOOKUP(A:A,标准表!C:H,6,0)</f>
        <v>0</v>
      </c>
      <c r="H522">
        <f>VLOOKUP(A:A,标准表!C:I,7,0)</f>
        <v>0</v>
      </c>
      <c r="I522">
        <f>VLOOKUP(A:A,标准表!C:J,8,0)</f>
        <v>0</v>
      </c>
      <c r="J522">
        <f>VLOOKUP($A:$A,标准表!C:G,5,0)</f>
        <v>1.5</v>
      </c>
      <c r="L522">
        <f>VLOOKUP(A:A,单位分配保留两位小数!B:I,8,0)</f>
        <v>2485.92</v>
      </c>
      <c r="M522">
        <f>_xlfn.IFNA(VLOOKUP(A:A,单位分配保留两位小数!B:J,9,0),0)</f>
        <v>0</v>
      </c>
      <c r="N522">
        <f>_xlfn.IFNA(VLOOKUP(A:A,单位分配保留两位小数!B:K,10,0),0)</f>
        <v>96</v>
      </c>
      <c r="O522">
        <f>ROUND(_xlfn.IFNA(VLOOKUP(A:A,单位分配保留两位小数!B:L,11,0),0),2)</f>
        <v>0</v>
      </c>
      <c r="Q522">
        <f t="shared" si="64"/>
        <v>2581.92</v>
      </c>
      <c r="R522">
        <f>_xlfn.IFNA(VLOOKUP(A522,'11月工资'!A:AU,47,0),0)+Q522</f>
        <v>74746.929999999993</v>
      </c>
      <c r="S522">
        <f>VLOOKUP(A:A,'11月工资'!A:AW,49,0)</f>
        <v>11000</v>
      </c>
      <c r="T522">
        <f>VLOOKUP(A:A,'11月工资'!A:AZ,52,0)</f>
        <v>0</v>
      </c>
      <c r="U522">
        <f>VLOOKUP(A:A,'11月工资'!A:BA,53,0)</f>
        <v>0</v>
      </c>
      <c r="V522">
        <f>VLOOKUP(A:A,'11月工资'!A:AX,50,0)</f>
        <v>11000</v>
      </c>
      <c r="W522">
        <f>VLOOKUP(A:A,'11月工资'!A:AY,51,0)</f>
        <v>0</v>
      </c>
      <c r="X522">
        <f>VLOOKUP(A:A,'11月工资'!A:AV,48,0)</f>
        <v>55000</v>
      </c>
      <c r="Y522">
        <f>VLOOKUP(A:A,'11月工资'!A:BB,54,0)</f>
        <v>12907.79</v>
      </c>
      <c r="Z522" s="12">
        <f>ROUND(5*MAX(0,(R522-S522-T522-U522-V522-W522-X522-Y522)*{0.6;2;4;5;6;7;9}%-{0;504;3384;6384;10584;17184;36384}),2)</f>
        <v>0</v>
      </c>
      <c r="AB522" s="78">
        <f>VLOOKUP(A:A,'11月工资'!A:BI,61,0)</f>
        <v>0</v>
      </c>
      <c r="AC522" s="6">
        <f t="shared" si="65"/>
        <v>0</v>
      </c>
      <c r="AD522">
        <f t="shared" si="66"/>
        <v>2581.92</v>
      </c>
      <c r="AE522">
        <f>VLOOKUP(A:A,'10月奖金'!A:AC,29,0)</f>
        <v>0</v>
      </c>
      <c r="AF522" s="6">
        <f t="shared" si="67"/>
        <v>0</v>
      </c>
      <c r="AG522">
        <f>VLOOKUP(A:A,'10月奖金'!A:AD,30,0)</f>
        <v>2476.79</v>
      </c>
      <c r="AH522" s="6">
        <f t="shared" si="68"/>
        <v>105.13000000000011</v>
      </c>
      <c r="AI522">
        <f>VLOOKUP(A:A,单位分配保留两位小数!B:N,13,0)</f>
        <v>2581.92</v>
      </c>
      <c r="AJ522">
        <f t="shared" si="69"/>
        <v>0</v>
      </c>
      <c r="AK522">
        <f>_xlfn.IFNA(VLOOKUP(A:A,'11月工资'!A:AQ,43,0),0)</f>
        <v>0</v>
      </c>
      <c r="AL522">
        <f t="shared" si="70"/>
        <v>0</v>
      </c>
      <c r="AM522" s="6">
        <f t="shared" si="71"/>
        <v>-15160.860000000008</v>
      </c>
    </row>
    <row r="523" spans="1:39" x14ac:dyDescent="0.2">
      <c r="A523" s="7">
        <v>9000748</v>
      </c>
      <c r="B523" t="str">
        <f>VLOOKUP(A523,标准表!C:D,2,0)</f>
        <v>颜伟</v>
      </c>
      <c r="C523" t="str">
        <f>VLOOKUP(A:A,标准表!C:M,11,0)</f>
        <v>热轧事业部</v>
      </c>
      <c r="D523" t="str">
        <f>VLOOKUP($A:$A,标准表!C:E,3,0)</f>
        <v>130205198111273916</v>
      </c>
      <c r="E523" t="str">
        <f>VLOOKUP(A:A,'11月工资'!A:D,4,0)</f>
        <v>6217000180022971265</v>
      </c>
      <c r="F523" t="str">
        <f>VLOOKUP(A:A,'11月工资'!A:F,6,0)</f>
        <v>生产操作人员</v>
      </c>
      <c r="G523">
        <f>VLOOKUP(A:A,标准表!C:H,6,0)</f>
        <v>0</v>
      </c>
      <c r="H523">
        <f>VLOOKUP(A:A,标准表!C:I,7,0)</f>
        <v>0</v>
      </c>
      <c r="I523">
        <f>VLOOKUP(A:A,标准表!C:J,8,0)</f>
        <v>0</v>
      </c>
      <c r="J523">
        <f>VLOOKUP($A:$A,标准表!C:G,5,0)</f>
        <v>1.8</v>
      </c>
      <c r="L523">
        <f>VLOOKUP(A:A,单位分配保留两位小数!B:I,8,0)</f>
        <v>1974.55</v>
      </c>
      <c r="M523">
        <f>_xlfn.IFNA(VLOOKUP(A:A,单位分配保留两位小数!B:J,9,0),0)</f>
        <v>0</v>
      </c>
      <c r="N523">
        <f>_xlfn.IFNA(VLOOKUP(A:A,单位分配保留两位小数!B:K,10,0),0)</f>
        <v>0</v>
      </c>
      <c r="O523">
        <f>ROUND(_xlfn.IFNA(VLOOKUP(A:A,单位分配保留两位小数!B:L,11,0),0),2)</f>
        <v>50</v>
      </c>
      <c r="Q523">
        <f t="shared" si="64"/>
        <v>1924.55</v>
      </c>
      <c r="R523">
        <f>_xlfn.IFNA(VLOOKUP(A523,'11月工资'!A:AU,47,0),0)+Q523</f>
        <v>65752.259999999995</v>
      </c>
      <c r="S523">
        <f>VLOOKUP(A:A,'11月工资'!A:AW,49,0)</f>
        <v>22000</v>
      </c>
      <c r="T523">
        <f>VLOOKUP(A:A,'11月工资'!A:AZ,52,0)</f>
        <v>11000</v>
      </c>
      <c r="U523">
        <f>VLOOKUP(A:A,'11月工资'!A:BA,53,0)</f>
        <v>0</v>
      </c>
      <c r="V523">
        <f>VLOOKUP(A:A,'11月工资'!A:AX,50,0)</f>
        <v>22000</v>
      </c>
      <c r="W523">
        <f>VLOOKUP(A:A,'11月工资'!A:AY,51,0)</f>
        <v>0</v>
      </c>
      <c r="X523">
        <f>VLOOKUP(A:A,'11月工资'!A:AV,48,0)</f>
        <v>55000</v>
      </c>
      <c r="Y523">
        <f>VLOOKUP(A:A,'11月工资'!A:BB,54,0)</f>
        <v>12591.66</v>
      </c>
      <c r="Z523" s="12">
        <f>ROUND(5*MAX(0,(R523-S523-T523-U523-V523-W523-X523-Y523)*{0.6;2;4;5;6;7;9}%-{0;504;3384;6384;10584;17184;36384}),2)</f>
        <v>0</v>
      </c>
      <c r="AB523" s="78">
        <f>VLOOKUP(A:A,'11月工资'!A:BI,61,0)</f>
        <v>0</v>
      </c>
      <c r="AC523" s="6">
        <f t="shared" si="65"/>
        <v>0</v>
      </c>
      <c r="AD523">
        <f t="shared" si="66"/>
        <v>1924.55</v>
      </c>
      <c r="AE523">
        <f>VLOOKUP(A:A,'10月奖金'!A:AC,29,0)</f>
        <v>0</v>
      </c>
      <c r="AF523" s="6">
        <f t="shared" si="67"/>
        <v>0</v>
      </c>
      <c r="AG523">
        <f>VLOOKUP(A:A,'10月奖金'!A:AD,30,0)</f>
        <v>2123.7399999999998</v>
      </c>
      <c r="AH523" s="6">
        <f t="shared" si="68"/>
        <v>-199.18999999999983</v>
      </c>
      <c r="AI523">
        <f>VLOOKUP(A:A,单位分配保留两位小数!B:N,13,0)</f>
        <v>1924.55</v>
      </c>
      <c r="AJ523">
        <f t="shared" si="69"/>
        <v>0</v>
      </c>
      <c r="AK523">
        <f>_xlfn.IFNA(VLOOKUP(A:A,'11月工资'!A:AQ,43,0),0)</f>
        <v>0</v>
      </c>
      <c r="AL523">
        <f t="shared" si="70"/>
        <v>0</v>
      </c>
      <c r="AM523" s="6">
        <f t="shared" si="71"/>
        <v>-56839.400000000009</v>
      </c>
    </row>
    <row r="524" spans="1:39" x14ac:dyDescent="0.2">
      <c r="A524" s="7">
        <v>9000749</v>
      </c>
      <c r="B524" t="str">
        <f>VLOOKUP(A524,标准表!C:D,2,0)</f>
        <v>王振友</v>
      </c>
      <c r="C524" t="str">
        <f>VLOOKUP(A:A,标准表!C:M,11,0)</f>
        <v>热轧事业部</v>
      </c>
      <c r="D524" t="str">
        <f>VLOOKUP($A:$A,标准表!C:E,3,0)</f>
        <v>13020419761007331X</v>
      </c>
      <c r="E524" t="str">
        <f>VLOOKUP(A:A,'11月工资'!A:D,4,0)</f>
        <v>6217000180004715706</v>
      </c>
      <c r="F524" t="str">
        <f>VLOOKUP(A:A,'11月工资'!A:F,6,0)</f>
        <v>生产操作人员</v>
      </c>
      <c r="G524">
        <f>VLOOKUP(A:A,标准表!C:H,6,0)</f>
        <v>0</v>
      </c>
      <c r="H524">
        <f>VLOOKUP(A:A,标准表!C:I,7,0)</f>
        <v>0</v>
      </c>
      <c r="I524">
        <f>VLOOKUP(A:A,标准表!C:J,8,0)</f>
        <v>0</v>
      </c>
      <c r="J524">
        <f>VLOOKUP($A:$A,标准表!C:G,5,0)</f>
        <v>1.8</v>
      </c>
      <c r="L524">
        <f>VLOOKUP(A:A,单位分配保留两位小数!B:I,8,0)</f>
        <v>3173.19</v>
      </c>
      <c r="M524">
        <f>_xlfn.IFNA(VLOOKUP(A:A,单位分配保留两位小数!B:J,9,0),0)</f>
        <v>0</v>
      </c>
      <c r="N524">
        <f>_xlfn.IFNA(VLOOKUP(A:A,单位分配保留两位小数!B:K,10,0),0)</f>
        <v>0</v>
      </c>
      <c r="O524">
        <f>ROUND(_xlfn.IFNA(VLOOKUP(A:A,单位分配保留两位小数!B:L,11,0),0),2)</f>
        <v>0</v>
      </c>
      <c r="Q524">
        <f t="shared" si="64"/>
        <v>3173.19</v>
      </c>
      <c r="R524">
        <f>_xlfn.IFNA(VLOOKUP(A524,'11月工资'!A:AU,47,0),0)+Q524</f>
        <v>82289.81</v>
      </c>
      <c r="S524">
        <f>VLOOKUP(A:A,'11月工资'!A:AW,49,0)</f>
        <v>11000</v>
      </c>
      <c r="T524">
        <f>VLOOKUP(A:A,'11月工资'!A:AZ,52,0)</f>
        <v>0</v>
      </c>
      <c r="U524">
        <f>VLOOKUP(A:A,'11月工资'!A:BA,53,0)</f>
        <v>0</v>
      </c>
      <c r="V524">
        <f>VLOOKUP(A:A,'11月工资'!A:AX,50,0)</f>
        <v>11000</v>
      </c>
      <c r="W524">
        <f>VLOOKUP(A:A,'11月工资'!A:AY,51,0)</f>
        <v>0</v>
      </c>
      <c r="X524">
        <f>VLOOKUP(A:A,'11月工资'!A:AV,48,0)</f>
        <v>55000</v>
      </c>
      <c r="Y524">
        <f>VLOOKUP(A:A,'11月工资'!A:BB,54,0)</f>
        <v>18594.919999999998</v>
      </c>
      <c r="Z524" s="12">
        <f>ROUND(5*MAX(0,(R524-S524-T524-U524-V524-W524-X524-Y524)*{0.6;2;4;5;6;7;9}%-{0;504;3384;6384;10584;17184;36384}),2)</f>
        <v>0</v>
      </c>
      <c r="AB524" s="78">
        <f>VLOOKUP(A:A,'11月工资'!A:BI,61,0)</f>
        <v>0</v>
      </c>
      <c r="AC524" s="6">
        <f t="shared" si="65"/>
        <v>0</v>
      </c>
      <c r="AD524">
        <f t="shared" si="66"/>
        <v>3173.19</v>
      </c>
      <c r="AE524">
        <f>VLOOKUP(A:A,'10月奖金'!A:AC,29,0)</f>
        <v>0</v>
      </c>
      <c r="AF524" s="6">
        <f t="shared" si="67"/>
        <v>0</v>
      </c>
      <c r="AG524">
        <f>VLOOKUP(A:A,'10月奖金'!A:AD,30,0)</f>
        <v>2869.67</v>
      </c>
      <c r="AH524" s="6">
        <f t="shared" si="68"/>
        <v>303.52</v>
      </c>
      <c r="AI524">
        <f>VLOOKUP(A:A,单位分配保留两位小数!B:N,13,0)</f>
        <v>3173.19</v>
      </c>
      <c r="AJ524">
        <f t="shared" si="69"/>
        <v>0</v>
      </c>
      <c r="AK524">
        <f>_xlfn.IFNA(VLOOKUP(A:A,'11月工资'!A:AQ,43,0),0)</f>
        <v>0</v>
      </c>
      <c r="AL524">
        <f t="shared" si="70"/>
        <v>0</v>
      </c>
      <c r="AM524" s="6">
        <f t="shared" si="71"/>
        <v>-13305.11</v>
      </c>
    </row>
    <row r="525" spans="1:39" x14ac:dyDescent="0.2">
      <c r="A525" s="7">
        <v>9000750</v>
      </c>
      <c r="B525" t="str">
        <f>VLOOKUP(A525,标准表!C:D,2,0)</f>
        <v>徐敬军</v>
      </c>
      <c r="C525" t="str">
        <f>VLOOKUP(A:A,标准表!C:M,11,0)</f>
        <v>热轧事业部</v>
      </c>
      <c r="D525" t="str">
        <f>VLOOKUP($A:$A,标准表!C:E,3,0)</f>
        <v>130204197808112417</v>
      </c>
      <c r="E525" t="str">
        <f>VLOOKUP(A:A,'11月工资'!A:D,4,0)</f>
        <v>6217000180022970218</v>
      </c>
      <c r="F525" t="str">
        <f>VLOOKUP(A:A,'11月工资'!A:F,6,0)</f>
        <v>生产操作人员</v>
      </c>
      <c r="G525">
        <f>VLOOKUP(A:A,标准表!C:H,6,0)</f>
        <v>0</v>
      </c>
      <c r="H525">
        <f>VLOOKUP(A:A,标准表!C:I,7,0)</f>
        <v>0</v>
      </c>
      <c r="I525">
        <f>VLOOKUP(A:A,标准表!C:J,8,0)</f>
        <v>0</v>
      </c>
      <c r="J525">
        <f>VLOOKUP($A:$A,标准表!C:G,5,0)</f>
        <v>1.8</v>
      </c>
      <c r="L525">
        <f>VLOOKUP(A:A,单位分配保留两位小数!B:I,8,0)</f>
        <v>1958.9</v>
      </c>
      <c r="M525">
        <f>_xlfn.IFNA(VLOOKUP(A:A,单位分配保留两位小数!B:J,9,0),0)</f>
        <v>0</v>
      </c>
      <c r="N525">
        <f>_xlfn.IFNA(VLOOKUP(A:A,单位分配保留两位小数!B:K,10,0),0)</f>
        <v>0</v>
      </c>
      <c r="O525">
        <f>ROUND(_xlfn.IFNA(VLOOKUP(A:A,单位分配保留两位小数!B:L,11,0),0),2)</f>
        <v>0</v>
      </c>
      <c r="Q525">
        <f t="shared" si="64"/>
        <v>1958.9</v>
      </c>
      <c r="R525">
        <f>_xlfn.IFNA(VLOOKUP(A525,'11月工资'!A:AU,47,0),0)+Q525</f>
        <v>66371.16</v>
      </c>
      <c r="S525">
        <f>VLOOKUP(A:A,'11月工资'!A:AW,49,0)</f>
        <v>11000</v>
      </c>
      <c r="T525">
        <f>VLOOKUP(A:A,'11月工资'!A:AZ,52,0)</f>
        <v>0</v>
      </c>
      <c r="U525">
        <f>VLOOKUP(A:A,'11月工资'!A:BA,53,0)</f>
        <v>0</v>
      </c>
      <c r="V525">
        <f>VLOOKUP(A:A,'11月工资'!A:AX,50,0)</f>
        <v>22000</v>
      </c>
      <c r="W525">
        <f>VLOOKUP(A:A,'11月工资'!A:AY,51,0)</f>
        <v>0</v>
      </c>
      <c r="X525">
        <f>VLOOKUP(A:A,'11月工资'!A:AV,48,0)</f>
        <v>55000</v>
      </c>
      <c r="Y525">
        <f>VLOOKUP(A:A,'11月工资'!A:BB,54,0)</f>
        <v>13172.8</v>
      </c>
      <c r="Z525" s="12">
        <f>ROUND(5*MAX(0,(R525-S525-T525-U525-V525-W525-X525-Y525)*{0.6;2;4;5;6;7;9}%-{0;504;3384;6384;10584;17184;36384}),2)</f>
        <v>0</v>
      </c>
      <c r="AB525" s="78">
        <f>VLOOKUP(A:A,'11月工资'!A:BI,61,0)</f>
        <v>0</v>
      </c>
      <c r="AC525" s="6">
        <f t="shared" si="65"/>
        <v>0</v>
      </c>
      <c r="AD525">
        <f t="shared" si="66"/>
        <v>1958.9</v>
      </c>
      <c r="AE525">
        <f>VLOOKUP(A:A,'10月奖金'!A:AC,29,0)</f>
        <v>0</v>
      </c>
      <c r="AF525" s="6">
        <f t="shared" si="67"/>
        <v>0</v>
      </c>
      <c r="AG525">
        <f>VLOOKUP(A:A,'10月奖金'!A:AD,30,0)</f>
        <v>2123.7399999999998</v>
      </c>
      <c r="AH525" s="6">
        <f t="shared" si="68"/>
        <v>-164.83999999999969</v>
      </c>
      <c r="AI525">
        <f>VLOOKUP(A:A,单位分配保留两位小数!B:N,13,0)</f>
        <v>1958.9</v>
      </c>
      <c r="AJ525">
        <f t="shared" si="69"/>
        <v>0</v>
      </c>
      <c r="AK525">
        <f>_xlfn.IFNA(VLOOKUP(A:A,'11月工资'!A:AQ,43,0),0)</f>
        <v>0</v>
      </c>
      <c r="AL525">
        <f t="shared" si="70"/>
        <v>0</v>
      </c>
      <c r="AM525" s="6">
        <f t="shared" si="71"/>
        <v>-34801.64</v>
      </c>
    </row>
    <row r="526" spans="1:39" x14ac:dyDescent="0.2">
      <c r="A526" s="7">
        <v>9000751</v>
      </c>
      <c r="B526" t="str">
        <f>VLOOKUP(A526,标准表!C:D,2,0)</f>
        <v>孙林林</v>
      </c>
      <c r="C526" t="str">
        <f>VLOOKUP(A:A,标准表!C:M,11,0)</f>
        <v>热轧事业部</v>
      </c>
      <c r="D526" t="str">
        <f>VLOOKUP($A:$A,标准表!C:E,3,0)</f>
        <v>130205198211090017</v>
      </c>
      <c r="E526" t="str">
        <f>VLOOKUP(A:A,'11月工资'!A:D,4,0)</f>
        <v>6217000180022971299</v>
      </c>
      <c r="F526" t="str">
        <f>VLOOKUP(A:A,'11月工资'!A:F,6,0)</f>
        <v>生产操作人员</v>
      </c>
      <c r="G526">
        <f>VLOOKUP(A:A,标准表!C:H,6,0)</f>
        <v>0</v>
      </c>
      <c r="H526">
        <f>VLOOKUP(A:A,标准表!C:I,7,0)</f>
        <v>0</v>
      </c>
      <c r="I526">
        <f>VLOOKUP(A:A,标准表!C:J,8,0)</f>
        <v>0</v>
      </c>
      <c r="J526">
        <f>VLOOKUP($A:$A,标准表!C:G,5,0)</f>
        <v>1.8</v>
      </c>
      <c r="L526">
        <f>VLOOKUP(A:A,单位分配保留两位小数!B:I,8,0)</f>
        <v>1896.27</v>
      </c>
      <c r="M526">
        <f>_xlfn.IFNA(VLOOKUP(A:A,单位分配保留两位小数!B:J,9,0),0)</f>
        <v>0</v>
      </c>
      <c r="N526">
        <f>_xlfn.IFNA(VLOOKUP(A:A,单位分配保留两位小数!B:K,10,0),0)</f>
        <v>0</v>
      </c>
      <c r="O526">
        <f>ROUND(_xlfn.IFNA(VLOOKUP(A:A,单位分配保留两位小数!B:L,11,0),0),2)</f>
        <v>50</v>
      </c>
      <c r="Q526">
        <f t="shared" si="64"/>
        <v>1846.27</v>
      </c>
      <c r="R526">
        <f>_xlfn.IFNA(VLOOKUP(A526,'11月工资'!A:AU,47,0),0)+Q526</f>
        <v>67690.31</v>
      </c>
      <c r="S526">
        <f>VLOOKUP(A:A,'11月工资'!A:AW,49,0)</f>
        <v>11000</v>
      </c>
      <c r="T526">
        <f>VLOOKUP(A:A,'11月工资'!A:AZ,52,0)</f>
        <v>0</v>
      </c>
      <c r="U526">
        <f>VLOOKUP(A:A,'11月工资'!A:BA,53,0)</f>
        <v>0</v>
      </c>
      <c r="V526">
        <f>VLOOKUP(A:A,'11月工资'!A:AX,50,0)</f>
        <v>11000</v>
      </c>
      <c r="W526">
        <f>VLOOKUP(A:A,'11月工资'!A:AY,51,0)</f>
        <v>0</v>
      </c>
      <c r="X526">
        <f>VLOOKUP(A:A,'11月工资'!A:AV,48,0)</f>
        <v>55000</v>
      </c>
      <c r="Y526">
        <f>VLOOKUP(A:A,'11月工资'!A:BB,54,0)</f>
        <v>15359.88</v>
      </c>
      <c r="Z526" s="12">
        <f>ROUND(5*MAX(0,(R526-S526-T526-U526-V526-W526-X526-Y526)*{0.6;2;4;5;6;7;9}%-{0;504;3384;6384;10584;17184;36384}),2)</f>
        <v>0</v>
      </c>
      <c r="AB526" s="78">
        <f>VLOOKUP(A:A,'11月工资'!A:BI,61,0)</f>
        <v>0</v>
      </c>
      <c r="AC526" s="6">
        <f t="shared" si="65"/>
        <v>0</v>
      </c>
      <c r="AD526">
        <f t="shared" si="66"/>
        <v>1846.27</v>
      </c>
      <c r="AE526">
        <f>VLOOKUP(A:A,'10月奖金'!A:AC,29,0)</f>
        <v>0</v>
      </c>
      <c r="AF526" s="6">
        <f t="shared" si="67"/>
        <v>0</v>
      </c>
      <c r="AG526">
        <f>VLOOKUP(A:A,'10月奖金'!A:AD,30,0)</f>
        <v>1992.13</v>
      </c>
      <c r="AH526" s="6">
        <f t="shared" si="68"/>
        <v>-145.86000000000013</v>
      </c>
      <c r="AI526">
        <f>VLOOKUP(A:A,单位分配保留两位小数!B:N,13,0)</f>
        <v>1846.27</v>
      </c>
      <c r="AJ526">
        <f t="shared" si="69"/>
        <v>0</v>
      </c>
      <c r="AK526">
        <f>_xlfn.IFNA(VLOOKUP(A:A,'11月工资'!A:AQ,43,0),0)</f>
        <v>0</v>
      </c>
      <c r="AL526">
        <f t="shared" si="70"/>
        <v>0</v>
      </c>
      <c r="AM526" s="6">
        <f t="shared" si="71"/>
        <v>-24669.57</v>
      </c>
    </row>
    <row r="527" spans="1:39" x14ac:dyDescent="0.2">
      <c r="A527" s="7">
        <v>9000752</v>
      </c>
      <c r="B527" t="str">
        <f>VLOOKUP(A527,标准表!C:D,2,0)</f>
        <v>杨进民</v>
      </c>
      <c r="C527" t="str">
        <f>VLOOKUP(A:A,标准表!C:M,11,0)</f>
        <v>热轧事业部</v>
      </c>
      <c r="D527" t="str">
        <f>VLOOKUP($A:$A,标准表!C:E,3,0)</f>
        <v>130203197505142110</v>
      </c>
      <c r="E527" t="str">
        <f>VLOOKUP(A:A,'11月工资'!A:D,4,0)</f>
        <v>6217000180022957603</v>
      </c>
      <c r="F527" t="str">
        <f>VLOOKUP(A:A,'11月工资'!A:F,6,0)</f>
        <v>生产操作人员</v>
      </c>
      <c r="G527">
        <f>VLOOKUP(A:A,标准表!C:H,6,0)</f>
        <v>0</v>
      </c>
      <c r="H527">
        <f>VLOOKUP(A:A,标准表!C:I,7,0)</f>
        <v>0</v>
      </c>
      <c r="I527">
        <f>VLOOKUP(A:A,标准表!C:J,8,0)</f>
        <v>0</v>
      </c>
      <c r="J527">
        <f>VLOOKUP($A:$A,标准表!C:G,5,0)</f>
        <v>1.5</v>
      </c>
      <c r="L527">
        <f>VLOOKUP(A:A,单位分配保留两位小数!B:I,8,0)</f>
        <v>2435.9499999999998</v>
      </c>
      <c r="M527">
        <f>_xlfn.IFNA(VLOOKUP(A:A,单位分配保留两位小数!B:J,9,0),0)</f>
        <v>0</v>
      </c>
      <c r="N527">
        <f>_xlfn.IFNA(VLOOKUP(A:A,单位分配保留两位小数!B:K,10,0),0)</f>
        <v>50</v>
      </c>
      <c r="O527">
        <f>ROUND(_xlfn.IFNA(VLOOKUP(A:A,单位分配保留两位小数!B:L,11,0),0),2)</f>
        <v>0</v>
      </c>
      <c r="Q527">
        <f t="shared" si="64"/>
        <v>2485.9499999999998</v>
      </c>
      <c r="R527">
        <f>_xlfn.IFNA(VLOOKUP(A527,'11月工资'!A:AU,47,0),0)+Q527</f>
        <v>73302.81</v>
      </c>
      <c r="S527">
        <f>VLOOKUP(A:A,'11月工资'!A:AW,49,0)</f>
        <v>11000</v>
      </c>
      <c r="T527">
        <f>VLOOKUP(A:A,'11月工资'!A:AZ,52,0)</f>
        <v>0</v>
      </c>
      <c r="U527">
        <f>VLOOKUP(A:A,'11月工资'!A:BA,53,0)</f>
        <v>0</v>
      </c>
      <c r="V527">
        <f>VLOOKUP(A:A,'11月工资'!A:AX,50,0)</f>
        <v>11000</v>
      </c>
      <c r="W527">
        <f>VLOOKUP(A:A,'11月工资'!A:AY,51,0)</f>
        <v>0</v>
      </c>
      <c r="X527">
        <f>VLOOKUP(A:A,'11月工资'!A:AV,48,0)</f>
        <v>55000</v>
      </c>
      <c r="Y527">
        <f>VLOOKUP(A:A,'11月工资'!A:BB,54,0)</f>
        <v>12593.29</v>
      </c>
      <c r="Z527" s="12">
        <f>ROUND(5*MAX(0,(R527-S527-T527-U527-V527-W527-X527-Y527)*{0.6;2;4;5;6;7;9}%-{0;504;3384;6384;10584;17184;36384}),2)</f>
        <v>0</v>
      </c>
      <c r="AB527" s="78">
        <f>VLOOKUP(A:A,'11月工资'!A:BI,61,0)</f>
        <v>0</v>
      </c>
      <c r="AC527" s="6">
        <f t="shared" si="65"/>
        <v>0</v>
      </c>
      <c r="AD527">
        <f t="shared" si="66"/>
        <v>2485.9499999999998</v>
      </c>
      <c r="AE527">
        <f>VLOOKUP(A:A,'10月奖金'!A:AC,29,0)</f>
        <v>0</v>
      </c>
      <c r="AF527" s="6">
        <f t="shared" si="67"/>
        <v>0</v>
      </c>
      <c r="AG527">
        <f>VLOOKUP(A:A,'10月奖金'!A:AD,30,0)</f>
        <v>2555.4299999999998</v>
      </c>
      <c r="AH527" s="6">
        <f t="shared" si="68"/>
        <v>-69.480000000000018</v>
      </c>
      <c r="AI527">
        <f>VLOOKUP(A:A,单位分配保留两位小数!B:N,13,0)</f>
        <v>2485.9499999999998</v>
      </c>
      <c r="AJ527">
        <f t="shared" si="69"/>
        <v>0</v>
      </c>
      <c r="AK527">
        <f>_xlfn.IFNA(VLOOKUP(A:A,'11月工资'!A:AQ,43,0),0)</f>
        <v>0</v>
      </c>
      <c r="AL527">
        <f t="shared" si="70"/>
        <v>0</v>
      </c>
      <c r="AM527" s="6">
        <f t="shared" si="71"/>
        <v>-16290.480000000003</v>
      </c>
    </row>
    <row r="528" spans="1:39" x14ac:dyDescent="0.2">
      <c r="A528" s="7">
        <v>9000753</v>
      </c>
      <c r="B528" t="str">
        <f>VLOOKUP(A528,标准表!C:D,2,0)</f>
        <v>王保重</v>
      </c>
      <c r="C528" t="str">
        <f>VLOOKUP(A:A,标准表!C:M,11,0)</f>
        <v>热轧事业部</v>
      </c>
      <c r="D528" t="str">
        <f>VLOOKUP($A:$A,标准表!C:E,3,0)</f>
        <v>130203197306132112</v>
      </c>
      <c r="E528" t="str">
        <f>VLOOKUP(A:A,'11月工资'!A:D,4,0)</f>
        <v>6217000180022958353</v>
      </c>
      <c r="F528" t="str">
        <f>VLOOKUP(A:A,'11月工资'!A:F,6,0)</f>
        <v>生产操作人员</v>
      </c>
      <c r="G528">
        <f>VLOOKUP(A:A,标准表!C:H,6,0)</f>
        <v>0</v>
      </c>
      <c r="H528">
        <f>VLOOKUP(A:A,标准表!C:I,7,0)</f>
        <v>0</v>
      </c>
      <c r="I528">
        <f>VLOOKUP(A:A,标准表!C:J,8,0)</f>
        <v>0</v>
      </c>
      <c r="J528">
        <f>VLOOKUP($A:$A,标准表!C:G,5,0)</f>
        <v>1.5</v>
      </c>
      <c r="L528">
        <f>VLOOKUP(A:A,单位分配保留两位小数!B:I,8,0)</f>
        <v>2439.1999999999998</v>
      </c>
      <c r="M528">
        <f>_xlfn.IFNA(VLOOKUP(A:A,单位分配保留两位小数!B:J,9,0),0)</f>
        <v>0</v>
      </c>
      <c r="N528">
        <f>_xlfn.IFNA(VLOOKUP(A:A,单位分配保留两位小数!B:K,10,0),0)</f>
        <v>100</v>
      </c>
      <c r="O528">
        <f>ROUND(_xlfn.IFNA(VLOOKUP(A:A,单位分配保留两位小数!B:L,11,0),0),2)</f>
        <v>0</v>
      </c>
      <c r="Q528">
        <f t="shared" si="64"/>
        <v>2539.1999999999998</v>
      </c>
      <c r="R528">
        <f>_xlfn.IFNA(VLOOKUP(A528,'11月工资'!A:AU,47,0),0)+Q528</f>
        <v>69794.62</v>
      </c>
      <c r="S528">
        <f>VLOOKUP(A:A,'11月工资'!A:AW,49,0)</f>
        <v>11000</v>
      </c>
      <c r="T528">
        <f>VLOOKUP(A:A,'11月工资'!A:AZ,52,0)</f>
        <v>11000</v>
      </c>
      <c r="U528">
        <f>VLOOKUP(A:A,'11月工资'!A:BA,53,0)</f>
        <v>0</v>
      </c>
      <c r="V528">
        <f>VLOOKUP(A:A,'11月工资'!A:AX,50,0)</f>
        <v>11000</v>
      </c>
      <c r="W528">
        <f>VLOOKUP(A:A,'11月工资'!A:AY,51,0)</f>
        <v>0</v>
      </c>
      <c r="X528">
        <f>VLOOKUP(A:A,'11月工资'!A:AV,48,0)</f>
        <v>55000</v>
      </c>
      <c r="Y528">
        <f>VLOOKUP(A:A,'11月工资'!A:BB,54,0)</f>
        <v>11667.8</v>
      </c>
      <c r="Z528" s="12">
        <f>ROUND(5*MAX(0,(R528-S528-T528-U528-V528-W528-X528-Y528)*{0.6;2;4;5;6;7;9}%-{0;504;3384;6384;10584;17184;36384}),2)</f>
        <v>0</v>
      </c>
      <c r="AB528" s="78">
        <f>VLOOKUP(A:A,'11月工资'!A:BI,61,0)</f>
        <v>0</v>
      </c>
      <c r="AC528" s="6">
        <f t="shared" si="65"/>
        <v>0</v>
      </c>
      <c r="AD528">
        <f t="shared" si="66"/>
        <v>2539.1999999999998</v>
      </c>
      <c r="AE528">
        <f>VLOOKUP(A:A,'10月奖金'!A:AC,29,0)</f>
        <v>0</v>
      </c>
      <c r="AF528" s="6">
        <f t="shared" si="67"/>
        <v>0</v>
      </c>
      <c r="AG528">
        <f>VLOOKUP(A:A,'10月奖金'!A:AD,30,0)</f>
        <v>2535.71</v>
      </c>
      <c r="AH528" s="6">
        <f t="shared" si="68"/>
        <v>3.4899999999997817</v>
      </c>
      <c r="AI528">
        <f>VLOOKUP(A:A,单位分配保留两位小数!B:N,13,0)</f>
        <v>2539.1999999999998</v>
      </c>
      <c r="AJ528">
        <f t="shared" si="69"/>
        <v>0</v>
      </c>
      <c r="AK528">
        <f>_xlfn.IFNA(VLOOKUP(A:A,'11月工资'!A:AQ,43,0),0)</f>
        <v>0</v>
      </c>
      <c r="AL528">
        <f t="shared" si="70"/>
        <v>0</v>
      </c>
      <c r="AM528" s="6">
        <f t="shared" si="71"/>
        <v>-29873.180000000004</v>
      </c>
    </row>
    <row r="529" spans="1:39" x14ac:dyDescent="0.2">
      <c r="A529" s="7">
        <v>9000754</v>
      </c>
      <c r="B529" t="str">
        <f>VLOOKUP(A529,标准表!C:D,2,0)</f>
        <v>勾建伟</v>
      </c>
      <c r="C529" t="str">
        <f>VLOOKUP(A:A,标准表!C:M,11,0)</f>
        <v>热轧事业部</v>
      </c>
      <c r="D529" t="str">
        <f>VLOOKUP($A:$A,标准表!C:E,3,0)</f>
        <v>130203197905022716</v>
      </c>
      <c r="E529" t="str">
        <f>VLOOKUP(A:A,'11月工资'!A:D,4,0)</f>
        <v>6217000180022963486</v>
      </c>
      <c r="F529" t="str">
        <f>VLOOKUP(A:A,'11月工资'!A:F,6,0)</f>
        <v>生产操作人员</v>
      </c>
      <c r="G529">
        <f>VLOOKUP(A:A,标准表!C:H,6,0)</f>
        <v>0</v>
      </c>
      <c r="H529">
        <f>VLOOKUP(A:A,标准表!C:I,7,0)</f>
        <v>0</v>
      </c>
      <c r="I529">
        <f>VLOOKUP(A:A,标准表!C:J,8,0)</f>
        <v>0</v>
      </c>
      <c r="J529">
        <f>VLOOKUP($A:$A,标准表!C:G,5,0)</f>
        <v>1.5</v>
      </c>
      <c r="L529">
        <f>VLOOKUP(A:A,单位分配保留两位小数!B:I,8,0)</f>
        <v>2534.14</v>
      </c>
      <c r="M529">
        <f>_xlfn.IFNA(VLOOKUP(A:A,单位分配保留两位小数!B:J,9,0),0)</f>
        <v>0</v>
      </c>
      <c r="N529">
        <f>_xlfn.IFNA(VLOOKUP(A:A,单位分配保留两位小数!B:K,10,0),0)</f>
        <v>0</v>
      </c>
      <c r="O529">
        <f>ROUND(_xlfn.IFNA(VLOOKUP(A:A,单位分配保留两位小数!B:L,11,0),0),2)</f>
        <v>0</v>
      </c>
      <c r="Q529">
        <f t="shared" si="64"/>
        <v>2534.14</v>
      </c>
      <c r="R529">
        <f>_xlfn.IFNA(VLOOKUP(A529,'11月工资'!A:AU,47,0),0)+Q529</f>
        <v>68215.900000000009</v>
      </c>
      <c r="S529">
        <f>VLOOKUP(A:A,'11月工资'!A:AW,49,0)</f>
        <v>11000</v>
      </c>
      <c r="T529">
        <f>VLOOKUP(A:A,'11月工资'!A:AZ,52,0)</f>
        <v>0</v>
      </c>
      <c r="U529">
        <f>VLOOKUP(A:A,'11月工资'!A:BA,53,0)</f>
        <v>0</v>
      </c>
      <c r="V529">
        <f>VLOOKUP(A:A,'11月工资'!A:AX,50,0)</f>
        <v>22000</v>
      </c>
      <c r="W529">
        <f>VLOOKUP(A:A,'11月工资'!A:AY,51,0)</f>
        <v>0</v>
      </c>
      <c r="X529">
        <f>VLOOKUP(A:A,'11月工资'!A:AV,48,0)</f>
        <v>55000</v>
      </c>
      <c r="Y529">
        <f>VLOOKUP(A:A,'11月工资'!A:BB,54,0)</f>
        <v>10800.16</v>
      </c>
      <c r="Z529" s="12">
        <f>ROUND(5*MAX(0,(R529-S529-T529-U529-V529-W529-X529-Y529)*{0.6;2;4;5;6;7;9}%-{0;504;3384;6384;10584;17184;36384}),2)</f>
        <v>0</v>
      </c>
      <c r="AB529" s="78">
        <f>VLOOKUP(A:A,'11月工资'!A:BI,61,0)</f>
        <v>0</v>
      </c>
      <c r="AC529" s="6">
        <f t="shared" si="65"/>
        <v>0</v>
      </c>
      <c r="AD529">
        <f t="shared" si="66"/>
        <v>2534.14</v>
      </c>
      <c r="AE529">
        <f>VLOOKUP(A:A,'10月奖金'!A:AC,29,0)</f>
        <v>0</v>
      </c>
      <c r="AF529" s="6">
        <f t="shared" si="67"/>
        <v>0</v>
      </c>
      <c r="AG529">
        <f>VLOOKUP(A:A,'10月奖金'!A:AD,30,0)</f>
        <v>2455.4299999999998</v>
      </c>
      <c r="AH529" s="6">
        <f t="shared" si="68"/>
        <v>78.710000000000036</v>
      </c>
      <c r="AI529">
        <f>VLOOKUP(A:A,单位分配保留两位小数!B:N,13,0)</f>
        <v>2534.14</v>
      </c>
      <c r="AJ529">
        <f t="shared" si="69"/>
        <v>0</v>
      </c>
      <c r="AK529">
        <f>_xlfn.IFNA(VLOOKUP(A:A,'11月工资'!A:AQ,43,0),0)</f>
        <v>0</v>
      </c>
      <c r="AL529">
        <f t="shared" si="70"/>
        <v>0</v>
      </c>
      <c r="AM529" s="6">
        <f t="shared" si="71"/>
        <v>-30584.259999999991</v>
      </c>
    </row>
    <row r="530" spans="1:39" x14ac:dyDescent="0.2">
      <c r="A530" s="7">
        <v>9000755</v>
      </c>
      <c r="B530" t="str">
        <f>VLOOKUP(A530,标准表!C:D,2,0)</f>
        <v>韩春生</v>
      </c>
      <c r="C530" t="str">
        <f>VLOOKUP(A:A,标准表!C:M,11,0)</f>
        <v>热轧事业部</v>
      </c>
      <c r="D530" t="str">
        <f>VLOOKUP($A:$A,标准表!C:E,3,0)</f>
        <v>130228197902143130</v>
      </c>
      <c r="E530" t="str">
        <f>VLOOKUP(A:A,'11月工资'!A:D,4,0)</f>
        <v>6217000180022959153</v>
      </c>
      <c r="F530" t="str">
        <f>VLOOKUP(A:A,'11月工资'!A:F,6,0)</f>
        <v>生产操作人员</v>
      </c>
      <c r="G530">
        <f>VLOOKUP(A:A,标准表!C:H,6,0)</f>
        <v>0</v>
      </c>
      <c r="H530">
        <f>VLOOKUP(A:A,标准表!C:I,7,0)</f>
        <v>0</v>
      </c>
      <c r="I530">
        <f>VLOOKUP(A:A,标准表!C:J,8,0)</f>
        <v>0</v>
      </c>
      <c r="J530">
        <f>VLOOKUP($A:$A,标准表!C:G,5,0)</f>
        <v>1.5</v>
      </c>
      <c r="L530">
        <f>VLOOKUP(A:A,单位分配保留两位小数!B:I,8,0)</f>
        <v>2377.04</v>
      </c>
      <c r="M530">
        <f>_xlfn.IFNA(VLOOKUP(A:A,单位分配保留两位小数!B:J,9,0),0)</f>
        <v>0</v>
      </c>
      <c r="N530">
        <f>_xlfn.IFNA(VLOOKUP(A:A,单位分配保留两位小数!B:K,10,0),0)</f>
        <v>0</v>
      </c>
      <c r="O530">
        <f>ROUND(_xlfn.IFNA(VLOOKUP(A:A,单位分配保留两位小数!B:L,11,0),0),2)</f>
        <v>0</v>
      </c>
      <c r="Q530">
        <f t="shared" si="64"/>
        <v>2377.04</v>
      </c>
      <c r="R530">
        <f>_xlfn.IFNA(VLOOKUP(A530,'11月工资'!A:AU,47,0),0)+Q530</f>
        <v>69175.01999999999</v>
      </c>
      <c r="S530">
        <f>VLOOKUP(A:A,'11月工资'!A:AW,49,0)</f>
        <v>11000</v>
      </c>
      <c r="T530">
        <f>VLOOKUP(A:A,'11月工资'!A:AZ,52,0)</f>
        <v>11000</v>
      </c>
      <c r="U530">
        <f>VLOOKUP(A:A,'11月工资'!A:BA,53,0)</f>
        <v>0</v>
      </c>
      <c r="V530">
        <f>VLOOKUP(A:A,'11月工资'!A:AX,50,0)</f>
        <v>11000</v>
      </c>
      <c r="W530">
        <f>VLOOKUP(A:A,'11月工资'!A:AY,51,0)</f>
        <v>0</v>
      </c>
      <c r="X530">
        <f>VLOOKUP(A:A,'11月工资'!A:AV,48,0)</f>
        <v>55000</v>
      </c>
      <c r="Y530">
        <f>VLOOKUP(A:A,'11月工资'!A:BB,54,0)</f>
        <v>11689.83</v>
      </c>
      <c r="Z530" s="12">
        <f>ROUND(5*MAX(0,(R530-S530-T530-U530-V530-W530-X530-Y530)*{0.6;2;4;5;6;7;9}%-{0;504;3384;6384;10584;17184;36384}),2)</f>
        <v>0</v>
      </c>
      <c r="AB530" s="78">
        <f>VLOOKUP(A:A,'11月工资'!A:BI,61,0)</f>
        <v>0</v>
      </c>
      <c r="AC530" s="6">
        <f t="shared" si="65"/>
        <v>0</v>
      </c>
      <c r="AD530">
        <f t="shared" si="66"/>
        <v>2377.04</v>
      </c>
      <c r="AE530">
        <f>VLOOKUP(A:A,'10月奖金'!A:AC,29,0)</f>
        <v>0</v>
      </c>
      <c r="AF530" s="6">
        <f t="shared" si="67"/>
        <v>0</v>
      </c>
      <c r="AG530">
        <f>VLOOKUP(A:A,'10月奖金'!A:AD,30,0)</f>
        <v>2455.4299999999998</v>
      </c>
      <c r="AH530" s="6">
        <f t="shared" si="68"/>
        <v>-78.389999999999873</v>
      </c>
      <c r="AI530">
        <f>VLOOKUP(A:A,单位分配保留两位小数!B:N,13,0)</f>
        <v>2377.04</v>
      </c>
      <c r="AJ530">
        <f t="shared" si="69"/>
        <v>0</v>
      </c>
      <c r="AK530">
        <f>_xlfn.IFNA(VLOOKUP(A:A,'11月工资'!A:AQ,43,0),0)</f>
        <v>0</v>
      </c>
      <c r="AL530">
        <f t="shared" si="70"/>
        <v>0</v>
      </c>
      <c r="AM530" s="6">
        <f t="shared" si="71"/>
        <v>-30514.810000000012</v>
      </c>
    </row>
    <row r="531" spans="1:39" x14ac:dyDescent="0.2">
      <c r="A531" s="7">
        <v>9000756</v>
      </c>
      <c r="B531" t="str">
        <f>VLOOKUP(A531,标准表!C:D,2,0)</f>
        <v>葛彩环</v>
      </c>
      <c r="C531" t="str">
        <f>VLOOKUP(A:A,标准表!C:M,11,0)</f>
        <v>热轧事业部</v>
      </c>
      <c r="D531" t="str">
        <f>VLOOKUP($A:$A,标准表!C:E,3,0)</f>
        <v>130204197603311527</v>
      </c>
      <c r="E531" t="str">
        <f>VLOOKUP(A:A,'11月工资'!A:D,4,0)</f>
        <v>6217000180022957066</v>
      </c>
      <c r="F531" t="str">
        <f>VLOOKUP(A:A,'11月工资'!A:F,6,0)</f>
        <v>生产操作人员</v>
      </c>
      <c r="G531">
        <f>VLOOKUP(A:A,标准表!C:H,6,0)</f>
        <v>0</v>
      </c>
      <c r="H531">
        <f>VLOOKUP(A:A,标准表!C:I,7,0)</f>
        <v>0</v>
      </c>
      <c r="I531">
        <f>VLOOKUP(A:A,标准表!C:J,8,0)</f>
        <v>0</v>
      </c>
      <c r="J531">
        <f>VLOOKUP($A:$A,标准表!C:G,5,0)</f>
        <v>1</v>
      </c>
      <c r="L531">
        <f>VLOOKUP(A:A,单位分配保留两位小数!B:I,8,0)</f>
        <v>1714.03</v>
      </c>
      <c r="M531">
        <f>_xlfn.IFNA(VLOOKUP(A:A,单位分配保留两位小数!B:J,9,0),0)</f>
        <v>0</v>
      </c>
      <c r="N531">
        <f>_xlfn.IFNA(VLOOKUP(A:A,单位分配保留两位小数!B:K,10,0),0)</f>
        <v>0</v>
      </c>
      <c r="O531">
        <f>ROUND(_xlfn.IFNA(VLOOKUP(A:A,单位分配保留两位小数!B:L,11,0),0),2)</f>
        <v>0</v>
      </c>
      <c r="Q531">
        <f t="shared" si="64"/>
        <v>1714.03</v>
      </c>
      <c r="R531">
        <f>_xlfn.IFNA(VLOOKUP(A531,'11月工资'!A:AU,47,0),0)+Q531</f>
        <v>61036.01</v>
      </c>
      <c r="S531">
        <f>VLOOKUP(A:A,'11月工资'!A:AW,49,0)</f>
        <v>5500</v>
      </c>
      <c r="T531">
        <f>VLOOKUP(A:A,'11月工资'!A:AZ,52,0)</f>
        <v>0</v>
      </c>
      <c r="U531">
        <f>VLOOKUP(A:A,'11月工资'!A:BA,53,0)</f>
        <v>0</v>
      </c>
      <c r="V531">
        <f>VLOOKUP(A:A,'11月工资'!A:AX,50,0)</f>
        <v>7337</v>
      </c>
      <c r="W531">
        <f>VLOOKUP(A:A,'11月工资'!A:AY,51,0)</f>
        <v>0</v>
      </c>
      <c r="X531">
        <f>VLOOKUP(A:A,'11月工资'!A:AV,48,0)</f>
        <v>55000</v>
      </c>
      <c r="Y531">
        <f>VLOOKUP(A:A,'11月工资'!A:BB,54,0)</f>
        <v>9520.68</v>
      </c>
      <c r="Z531" s="12">
        <f>ROUND(5*MAX(0,(R531-S531-T531-U531-V531-W531-X531-Y531)*{0.6;2;4;5;6;7;9}%-{0;504;3384;6384;10584;17184;36384}),2)</f>
        <v>0</v>
      </c>
      <c r="AB531" s="78">
        <f>VLOOKUP(A:A,'11月工资'!A:BI,61,0)</f>
        <v>0</v>
      </c>
      <c r="AC531" s="6">
        <f t="shared" si="65"/>
        <v>0</v>
      </c>
      <c r="AD531">
        <f t="shared" si="66"/>
        <v>1714.03</v>
      </c>
      <c r="AE531">
        <f>VLOOKUP(A:A,'10月奖金'!A:AC,29,0)</f>
        <v>0</v>
      </c>
      <c r="AF531" s="6">
        <f t="shared" si="67"/>
        <v>0</v>
      </c>
      <c r="AG531">
        <f>VLOOKUP(A:A,'10月奖金'!A:AD,30,0)</f>
        <v>1775.11</v>
      </c>
      <c r="AH531" s="6">
        <f t="shared" si="68"/>
        <v>-61.079999999999927</v>
      </c>
      <c r="AI531">
        <f>VLOOKUP(A:A,单位分配保留两位小数!B:N,13,0)</f>
        <v>1714.03</v>
      </c>
      <c r="AJ531">
        <f t="shared" si="69"/>
        <v>0</v>
      </c>
      <c r="AK531">
        <f>_xlfn.IFNA(VLOOKUP(A:A,'11月工资'!A:AQ,43,0),0)</f>
        <v>0</v>
      </c>
      <c r="AL531">
        <f t="shared" si="70"/>
        <v>0</v>
      </c>
      <c r="AM531" s="6">
        <f t="shared" si="71"/>
        <v>-16321.669999999998</v>
      </c>
    </row>
    <row r="532" spans="1:39" x14ac:dyDescent="0.2">
      <c r="A532" s="7">
        <v>9000757</v>
      </c>
      <c r="B532" t="str">
        <f>VLOOKUP(A532,标准表!C:D,2,0)</f>
        <v>孟虎</v>
      </c>
      <c r="C532" t="str">
        <f>VLOOKUP(A:A,标准表!C:M,11,0)</f>
        <v>热轧事业部</v>
      </c>
      <c r="D532" t="str">
        <f>VLOOKUP($A:$A,标准表!C:E,3,0)</f>
        <v>130203197302062110</v>
      </c>
      <c r="E532" t="str">
        <f>VLOOKUP(A:A,'11月工资'!A:D,4,0)</f>
        <v>6217000180022957710</v>
      </c>
      <c r="F532" t="str">
        <f>VLOOKUP(A:A,'11月工资'!A:F,6,0)</f>
        <v>生产操作人员</v>
      </c>
      <c r="G532">
        <f>VLOOKUP(A:A,标准表!C:H,6,0)</f>
        <v>0</v>
      </c>
      <c r="H532">
        <f>VLOOKUP(A:A,标准表!C:I,7,0)</f>
        <v>0</v>
      </c>
      <c r="I532">
        <f>VLOOKUP(A:A,标准表!C:J,8,0)</f>
        <v>0</v>
      </c>
      <c r="J532">
        <f>VLOOKUP($A:$A,标准表!C:G,5,0)</f>
        <v>1.5</v>
      </c>
      <c r="L532">
        <f>VLOOKUP(A:A,单位分配保留两位小数!B:I,8,0)</f>
        <v>2475.23</v>
      </c>
      <c r="M532">
        <f>_xlfn.IFNA(VLOOKUP(A:A,单位分配保留两位小数!B:J,9,0),0)</f>
        <v>0</v>
      </c>
      <c r="N532">
        <f>_xlfn.IFNA(VLOOKUP(A:A,单位分配保留两位小数!B:K,10,0),0)</f>
        <v>100</v>
      </c>
      <c r="O532">
        <f>ROUND(_xlfn.IFNA(VLOOKUP(A:A,单位分配保留两位小数!B:L,11,0),0),2)</f>
        <v>0</v>
      </c>
      <c r="Q532">
        <f t="shared" si="64"/>
        <v>2575.23</v>
      </c>
      <c r="R532">
        <f>_xlfn.IFNA(VLOOKUP(A532,'11月工资'!A:AU,47,0),0)+Q532</f>
        <v>72171.739999999991</v>
      </c>
      <c r="S532">
        <f>VLOOKUP(A:A,'11月工资'!A:AW,49,0)</f>
        <v>11000</v>
      </c>
      <c r="T532">
        <f>VLOOKUP(A:A,'11月工资'!A:AZ,52,0)</f>
        <v>0</v>
      </c>
      <c r="U532">
        <f>VLOOKUP(A:A,'11月工资'!A:BA,53,0)</f>
        <v>0</v>
      </c>
      <c r="V532">
        <f>VLOOKUP(A:A,'11月工资'!A:AX,50,0)</f>
        <v>11000</v>
      </c>
      <c r="W532">
        <f>VLOOKUP(A:A,'11月工资'!A:AY,51,0)</f>
        <v>0</v>
      </c>
      <c r="X532">
        <f>VLOOKUP(A:A,'11月工资'!A:AV,48,0)</f>
        <v>55000</v>
      </c>
      <c r="Y532">
        <f>VLOOKUP(A:A,'11月工资'!A:BB,54,0)</f>
        <v>12023.69</v>
      </c>
      <c r="Z532" s="12">
        <f>ROUND(5*MAX(0,(R532-S532-T532-U532-V532-W532-X532-Y532)*{0.6;2;4;5;6;7;9}%-{0;504;3384;6384;10584;17184;36384}),2)</f>
        <v>0</v>
      </c>
      <c r="AB532" s="78">
        <f>VLOOKUP(A:A,'11月工资'!A:BI,61,0)</f>
        <v>0</v>
      </c>
      <c r="AC532" s="6">
        <f t="shared" si="65"/>
        <v>0</v>
      </c>
      <c r="AD532">
        <f t="shared" si="66"/>
        <v>2575.23</v>
      </c>
      <c r="AE532">
        <f>VLOOKUP(A:A,'10月奖金'!A:AC,29,0)</f>
        <v>0</v>
      </c>
      <c r="AF532" s="6">
        <f t="shared" si="67"/>
        <v>0</v>
      </c>
      <c r="AG532">
        <f>VLOOKUP(A:A,'10月奖金'!A:AD,30,0)</f>
        <v>2612.37</v>
      </c>
      <c r="AH532" s="6">
        <f t="shared" si="68"/>
        <v>-37.139999999999873</v>
      </c>
      <c r="AI532">
        <f>VLOOKUP(A:A,单位分配保留两位小数!B:N,13,0)</f>
        <v>2575.23</v>
      </c>
      <c r="AJ532">
        <f t="shared" si="69"/>
        <v>0</v>
      </c>
      <c r="AK532">
        <f>_xlfn.IFNA(VLOOKUP(A:A,'11月工资'!A:AQ,43,0),0)</f>
        <v>0</v>
      </c>
      <c r="AL532">
        <f t="shared" si="70"/>
        <v>0</v>
      </c>
      <c r="AM532" s="6">
        <f t="shared" si="71"/>
        <v>-16851.950000000012</v>
      </c>
    </row>
    <row r="533" spans="1:39" x14ac:dyDescent="0.2">
      <c r="A533" s="7">
        <v>9000758</v>
      </c>
      <c r="B533" t="str">
        <f>VLOOKUP(A533,标准表!C:D,2,0)</f>
        <v>徐长新</v>
      </c>
      <c r="C533" t="str">
        <f>VLOOKUP(A:A,标准表!C:M,11,0)</f>
        <v>热轧事业部</v>
      </c>
      <c r="D533" t="str">
        <f>VLOOKUP($A:$A,标准表!C:E,3,0)</f>
        <v>130205197311151556</v>
      </c>
      <c r="E533" t="str">
        <f>VLOOKUP(A:A,'11月工资'!A:D,4,0)</f>
        <v>6217000180022957736</v>
      </c>
      <c r="F533" t="str">
        <f>VLOOKUP(A:A,'11月工资'!A:F,6,0)</f>
        <v>生产操作人员</v>
      </c>
      <c r="G533">
        <f>VLOOKUP(A:A,标准表!C:H,6,0)</f>
        <v>0</v>
      </c>
      <c r="H533">
        <f>VLOOKUP(A:A,标准表!C:I,7,0)</f>
        <v>0</v>
      </c>
      <c r="I533">
        <f>VLOOKUP(A:A,标准表!C:J,8,0)</f>
        <v>0</v>
      </c>
      <c r="J533">
        <f>VLOOKUP($A:$A,标准表!C:G,5,0)</f>
        <v>1</v>
      </c>
      <c r="L533">
        <f>VLOOKUP(A:A,单位分配保留两位小数!B:I,8,0)</f>
        <v>1626.5</v>
      </c>
      <c r="M533">
        <f>_xlfn.IFNA(VLOOKUP(A:A,单位分配保留两位小数!B:J,9,0),0)</f>
        <v>0</v>
      </c>
      <c r="N533">
        <f>_xlfn.IFNA(VLOOKUP(A:A,单位分配保留两位小数!B:K,10,0),0)</f>
        <v>660</v>
      </c>
      <c r="O533">
        <f>ROUND(_xlfn.IFNA(VLOOKUP(A:A,单位分配保留两位小数!B:L,11,0),0),2)</f>
        <v>0</v>
      </c>
      <c r="Q533">
        <f t="shared" si="64"/>
        <v>2286.5</v>
      </c>
      <c r="R533">
        <f>_xlfn.IFNA(VLOOKUP(A533,'11月工资'!A:AU,47,0),0)+Q533</f>
        <v>64292.33</v>
      </c>
      <c r="S533">
        <f>VLOOKUP(A:A,'11月工资'!A:AW,49,0)</f>
        <v>0</v>
      </c>
      <c r="T533">
        <f>VLOOKUP(A:A,'11月工资'!A:AZ,52,0)</f>
        <v>0</v>
      </c>
      <c r="U533">
        <f>VLOOKUP(A:A,'11月工资'!A:BA,53,0)</f>
        <v>0</v>
      </c>
      <c r="V533">
        <f>VLOOKUP(A:A,'11月工资'!A:AX,50,0)</f>
        <v>0</v>
      </c>
      <c r="W533">
        <f>VLOOKUP(A:A,'11月工资'!A:AY,51,0)</f>
        <v>0</v>
      </c>
      <c r="X533">
        <f>VLOOKUP(A:A,'11月工资'!A:AV,48,0)</f>
        <v>55000</v>
      </c>
      <c r="Y533">
        <f>VLOOKUP(A:A,'11月工资'!A:BB,54,0)</f>
        <v>9757.41</v>
      </c>
      <c r="Z533" s="12">
        <f>ROUND(5*MAX(0,(R533-S533-T533-U533-V533-W533-X533-Y533)*{0.6;2;4;5;6;7;9}%-{0;504;3384;6384;10584;17184;36384}),2)</f>
        <v>0</v>
      </c>
      <c r="AB533" s="78">
        <f>VLOOKUP(A:A,'11月工资'!A:BI,61,0)</f>
        <v>0</v>
      </c>
      <c r="AC533" s="6">
        <f t="shared" si="65"/>
        <v>0</v>
      </c>
      <c r="AD533">
        <f t="shared" si="66"/>
        <v>2286.5</v>
      </c>
      <c r="AE533">
        <f>VLOOKUP(A:A,'10月奖金'!A:AC,29,0)</f>
        <v>0</v>
      </c>
      <c r="AF533" s="6">
        <f t="shared" si="67"/>
        <v>0</v>
      </c>
      <c r="AG533">
        <f>VLOOKUP(A:A,'10月奖金'!A:AD,30,0)</f>
        <v>2251.3599999999997</v>
      </c>
      <c r="AH533" s="6">
        <f t="shared" si="68"/>
        <v>35.140000000000327</v>
      </c>
      <c r="AI533">
        <f>VLOOKUP(A:A,单位分配保留两位小数!B:N,13,0)</f>
        <v>2286.5</v>
      </c>
      <c r="AJ533">
        <f t="shared" si="69"/>
        <v>0</v>
      </c>
      <c r="AK533">
        <f>_xlfn.IFNA(VLOOKUP(A:A,'11月工资'!A:AQ,43,0),0)</f>
        <v>0</v>
      </c>
      <c r="AL533">
        <f t="shared" si="70"/>
        <v>0</v>
      </c>
      <c r="AM533" s="6">
        <f t="shared" si="71"/>
        <v>-465.07999999999811</v>
      </c>
    </row>
    <row r="534" spans="1:39" x14ac:dyDescent="0.2">
      <c r="A534" s="7">
        <v>9000759</v>
      </c>
      <c r="B534" t="str">
        <f>VLOOKUP(A534,标准表!C:D,2,0)</f>
        <v>冯桐</v>
      </c>
      <c r="C534" t="str">
        <f>VLOOKUP(A:A,标准表!C:M,11,0)</f>
        <v>特钢事业部</v>
      </c>
      <c r="D534" t="str">
        <f>VLOOKUP($A:$A,标准表!C:E,3,0)</f>
        <v>13020319811018453X</v>
      </c>
      <c r="E534" t="str">
        <f>VLOOKUP(A:A,'11月工资'!A:D,4,0)</f>
        <v>6217000180022957876</v>
      </c>
      <c r="F534" t="str">
        <f>VLOOKUP(A:A,'11月工资'!A:F,6,0)</f>
        <v>生产操作人员</v>
      </c>
      <c r="G534">
        <f>VLOOKUP(A:A,标准表!C:H,6,0)</f>
        <v>0</v>
      </c>
      <c r="H534">
        <f>VLOOKUP(A:A,标准表!C:I,7,0)</f>
        <v>0</v>
      </c>
      <c r="I534">
        <f>VLOOKUP(A:A,标准表!C:J,8,0)</f>
        <v>0</v>
      </c>
      <c r="J534">
        <f>VLOOKUP($A:$A,标准表!C:G,5,0)</f>
        <v>1.5</v>
      </c>
      <c r="L534">
        <f>VLOOKUP(A:A,单位分配保留两位小数!B:I,8,0)</f>
        <v>2469</v>
      </c>
      <c r="M534">
        <f>_xlfn.IFNA(VLOOKUP(A:A,单位分配保留两位小数!B:J,9,0),0)</f>
        <v>0</v>
      </c>
      <c r="N534">
        <f>_xlfn.IFNA(VLOOKUP(A:A,单位分配保留两位小数!B:K,10,0),0)</f>
        <v>0</v>
      </c>
      <c r="O534">
        <f>ROUND(_xlfn.IFNA(VLOOKUP(A:A,单位分配保留两位小数!B:L,11,0),0),2)</f>
        <v>0</v>
      </c>
      <c r="Q534">
        <f t="shared" si="64"/>
        <v>2469</v>
      </c>
      <c r="R534">
        <f>_xlfn.IFNA(VLOOKUP(A534,'11月工资'!A:AU,47,0),0)+Q534</f>
        <v>69957.59</v>
      </c>
      <c r="S534">
        <f>VLOOKUP(A:A,'11月工资'!A:AW,49,0)</f>
        <v>11000</v>
      </c>
      <c r="T534">
        <f>VLOOKUP(A:A,'11月工资'!A:AZ,52,0)</f>
        <v>0</v>
      </c>
      <c r="U534">
        <f>VLOOKUP(A:A,'11月工资'!A:BA,53,0)</f>
        <v>0</v>
      </c>
      <c r="V534">
        <f>VLOOKUP(A:A,'11月工资'!A:AX,50,0)</f>
        <v>22000</v>
      </c>
      <c r="W534">
        <f>VLOOKUP(A:A,'11月工资'!A:AY,51,0)</f>
        <v>0</v>
      </c>
      <c r="X534">
        <f>VLOOKUP(A:A,'11月工资'!A:AV,48,0)</f>
        <v>55000</v>
      </c>
      <c r="Y534">
        <f>VLOOKUP(A:A,'11月工资'!A:BB,54,0)</f>
        <v>12218.78</v>
      </c>
      <c r="Z534" s="12">
        <f>ROUND(5*MAX(0,(R534-S534-T534-U534-V534-W534-X534-Y534)*{0.6;2;4;5;6;7;9}%-{0;504;3384;6384;10584;17184;36384}),2)</f>
        <v>0</v>
      </c>
      <c r="AB534" s="78">
        <f>VLOOKUP(A:A,'11月工资'!A:BI,61,0)</f>
        <v>0</v>
      </c>
      <c r="AC534" s="6">
        <f t="shared" si="65"/>
        <v>0</v>
      </c>
      <c r="AD534">
        <f t="shared" si="66"/>
        <v>2469</v>
      </c>
      <c r="AE534">
        <f>VLOOKUP(A:A,'10月奖金'!A:AC,29,0)</f>
        <v>0</v>
      </c>
      <c r="AF534" s="6">
        <f t="shared" si="67"/>
        <v>0</v>
      </c>
      <c r="AG534">
        <f>VLOOKUP(A:A,'10月奖金'!A:AD,30,0)</f>
        <v>2400</v>
      </c>
      <c r="AH534" s="6">
        <f t="shared" si="68"/>
        <v>69</v>
      </c>
      <c r="AI534">
        <f>VLOOKUP(A:A,单位分配保留两位小数!B:N,13,0)</f>
        <v>2469</v>
      </c>
      <c r="AJ534">
        <f t="shared" si="69"/>
        <v>0</v>
      </c>
      <c r="AK534">
        <f>_xlfn.IFNA(VLOOKUP(A:A,'11月工资'!A:AQ,43,0),0)</f>
        <v>0</v>
      </c>
      <c r="AL534">
        <f t="shared" si="70"/>
        <v>0</v>
      </c>
      <c r="AM534" s="6">
        <f t="shared" si="71"/>
        <v>-30261.190000000002</v>
      </c>
    </row>
    <row r="535" spans="1:39" x14ac:dyDescent="0.2">
      <c r="A535" s="7">
        <v>9000760</v>
      </c>
      <c r="B535" t="str">
        <f>VLOOKUP(A535,标准表!C:D,2,0)</f>
        <v>安敬成</v>
      </c>
      <c r="C535" t="str">
        <f>VLOOKUP(A:A,标准表!C:M,11,0)</f>
        <v>热轧事业部</v>
      </c>
      <c r="D535" t="str">
        <f>VLOOKUP($A:$A,标准表!C:E,3,0)</f>
        <v>130203197108152411</v>
      </c>
      <c r="E535" t="str">
        <f>VLOOKUP(A:A,'11月工资'!A:D,4,0)</f>
        <v>6217000180022958163</v>
      </c>
      <c r="F535" t="str">
        <f>VLOOKUP(A:A,'11月工资'!A:F,6,0)</f>
        <v>生产操作人员</v>
      </c>
      <c r="G535">
        <f>VLOOKUP(A:A,标准表!C:H,6,0)</f>
        <v>0</v>
      </c>
      <c r="H535">
        <f>VLOOKUP(A:A,标准表!C:I,7,0)</f>
        <v>0</v>
      </c>
      <c r="I535">
        <f>VLOOKUP(A:A,标准表!C:J,8,0)</f>
        <v>0</v>
      </c>
      <c r="J535">
        <f>VLOOKUP($A:$A,标准表!C:G,5,0)</f>
        <v>1.5</v>
      </c>
      <c r="L535">
        <f>VLOOKUP(A:A,单位分配保留两位小数!B:I,8,0)</f>
        <v>2475.23</v>
      </c>
      <c r="M535">
        <f>_xlfn.IFNA(VLOOKUP(A:A,单位分配保留两位小数!B:J,9,0),0)</f>
        <v>0</v>
      </c>
      <c r="N535">
        <f>_xlfn.IFNA(VLOOKUP(A:A,单位分配保留两位小数!B:K,10,0),0)</f>
        <v>220</v>
      </c>
      <c r="O535">
        <f>ROUND(_xlfn.IFNA(VLOOKUP(A:A,单位分配保留两位小数!B:L,11,0),0),2)</f>
        <v>0</v>
      </c>
      <c r="Q535">
        <f t="shared" si="64"/>
        <v>2695.23</v>
      </c>
      <c r="R535">
        <f>_xlfn.IFNA(VLOOKUP(A535,'11月工资'!A:AU,47,0),0)+Q535</f>
        <v>75173.279999999999</v>
      </c>
      <c r="S535">
        <f>VLOOKUP(A:A,'11月工资'!A:AW,49,0)</f>
        <v>11000</v>
      </c>
      <c r="T535">
        <f>VLOOKUP(A:A,'11月工资'!A:AZ,52,0)</f>
        <v>0</v>
      </c>
      <c r="U535">
        <f>VLOOKUP(A:A,'11月工资'!A:BA,53,0)</f>
        <v>0</v>
      </c>
      <c r="V535">
        <f>VLOOKUP(A:A,'11月工资'!A:AX,50,0)</f>
        <v>11000</v>
      </c>
      <c r="W535">
        <f>VLOOKUP(A:A,'11月工资'!A:AY,51,0)</f>
        <v>0</v>
      </c>
      <c r="X535">
        <f>VLOOKUP(A:A,'11月工资'!A:AV,48,0)</f>
        <v>55000</v>
      </c>
      <c r="Y535">
        <f>VLOOKUP(A:A,'11月工资'!A:BB,54,0)</f>
        <v>11128.79</v>
      </c>
      <c r="Z535" s="12">
        <f>ROUND(5*MAX(0,(R535-S535-T535-U535-V535-W535-X535-Y535)*{0.6;2;4;5;6;7;9}%-{0;504;3384;6384;10584;17184;36384}),2)</f>
        <v>0</v>
      </c>
      <c r="AB535" s="78">
        <f>VLOOKUP(A:A,'11月工资'!A:BI,61,0)</f>
        <v>0</v>
      </c>
      <c r="AC535" s="6">
        <f t="shared" si="65"/>
        <v>0</v>
      </c>
      <c r="AD535">
        <f t="shared" si="66"/>
        <v>2695.23</v>
      </c>
      <c r="AE535">
        <f>VLOOKUP(A:A,'10月奖金'!A:AC,29,0)</f>
        <v>0</v>
      </c>
      <c r="AF535" s="6">
        <f t="shared" si="67"/>
        <v>0</v>
      </c>
      <c r="AG535">
        <f>VLOOKUP(A:A,'10月奖金'!A:AD,30,0)</f>
        <v>2655.43</v>
      </c>
      <c r="AH535" s="6">
        <f t="shared" si="68"/>
        <v>39.800000000000182</v>
      </c>
      <c r="AI535">
        <f>VLOOKUP(A:A,单位分配保留两位小数!B:N,13,0)</f>
        <v>2695.23</v>
      </c>
      <c r="AJ535">
        <f t="shared" si="69"/>
        <v>0</v>
      </c>
      <c r="AK535">
        <f>_xlfn.IFNA(VLOOKUP(A:A,'11月工资'!A:AQ,43,0),0)</f>
        <v>0</v>
      </c>
      <c r="AL535">
        <f t="shared" si="70"/>
        <v>0</v>
      </c>
      <c r="AM535" s="6">
        <f t="shared" si="71"/>
        <v>-12955.510000000002</v>
      </c>
    </row>
    <row r="536" spans="1:39" x14ac:dyDescent="0.2">
      <c r="A536" s="7">
        <v>9000761</v>
      </c>
      <c r="B536" t="str">
        <f>VLOOKUP(A536,标准表!C:D,2,0)</f>
        <v>李子强</v>
      </c>
      <c r="C536" t="str">
        <f>VLOOKUP(A:A,标准表!C:M,11,0)</f>
        <v>热轧事业部</v>
      </c>
      <c r="D536" t="str">
        <f>VLOOKUP($A:$A,标准表!C:E,3,0)</f>
        <v>13020319751125213X</v>
      </c>
      <c r="E536" t="str">
        <f>VLOOKUP(A:A,'11月工资'!A:D,4,0)</f>
        <v>6217000180022958361</v>
      </c>
      <c r="F536" t="str">
        <f>VLOOKUP(A:A,'11月工资'!A:F,6,0)</f>
        <v>生产操作人员</v>
      </c>
      <c r="G536">
        <f>VLOOKUP(A:A,标准表!C:H,6,0)</f>
        <v>0</v>
      </c>
      <c r="H536">
        <f>VLOOKUP(A:A,标准表!C:I,7,0)</f>
        <v>0</v>
      </c>
      <c r="I536">
        <f>VLOOKUP(A:A,标准表!C:J,8,0)</f>
        <v>0</v>
      </c>
      <c r="J536">
        <f>VLOOKUP($A:$A,标准表!C:G,5,0)</f>
        <v>1.5</v>
      </c>
      <c r="L536">
        <f>VLOOKUP(A:A,单位分配保留两位小数!B:I,8,0)</f>
        <v>2499.15</v>
      </c>
      <c r="M536">
        <f>_xlfn.IFNA(VLOOKUP(A:A,单位分配保留两位小数!B:J,9,0),0)</f>
        <v>0</v>
      </c>
      <c r="N536">
        <f>_xlfn.IFNA(VLOOKUP(A:A,单位分配保留两位小数!B:K,10,0),0)</f>
        <v>0</v>
      </c>
      <c r="O536">
        <f>ROUND(_xlfn.IFNA(VLOOKUP(A:A,单位分配保留两位小数!B:L,11,0),0),2)</f>
        <v>0</v>
      </c>
      <c r="Q536">
        <f t="shared" si="64"/>
        <v>2499.15</v>
      </c>
      <c r="R536">
        <f>_xlfn.IFNA(VLOOKUP(A536,'11月工资'!A:AU,47,0),0)+Q536</f>
        <v>73130.969999999987</v>
      </c>
      <c r="S536">
        <f>VLOOKUP(A:A,'11月工资'!A:AW,49,0)</f>
        <v>11000</v>
      </c>
      <c r="T536">
        <f>VLOOKUP(A:A,'11月工资'!A:AZ,52,0)</f>
        <v>0</v>
      </c>
      <c r="U536">
        <f>VLOOKUP(A:A,'11月工资'!A:BA,53,0)</f>
        <v>0</v>
      </c>
      <c r="V536">
        <f>VLOOKUP(A:A,'11月工资'!A:AX,50,0)</f>
        <v>11000</v>
      </c>
      <c r="W536">
        <f>VLOOKUP(A:A,'11月工资'!A:AY,51,0)</f>
        <v>0</v>
      </c>
      <c r="X536">
        <f>VLOOKUP(A:A,'11月工资'!A:AV,48,0)</f>
        <v>55000</v>
      </c>
      <c r="Y536">
        <f>VLOOKUP(A:A,'11月工资'!A:BB,54,0)</f>
        <v>12154.67</v>
      </c>
      <c r="Z536" s="12">
        <f>ROUND(5*MAX(0,(R536-S536-T536-U536-V536-W536-X536-Y536)*{0.6;2;4;5;6;7;9}%-{0;504;3384;6384;10584;17184;36384}),2)</f>
        <v>0</v>
      </c>
      <c r="AB536" s="78">
        <f>VLOOKUP(A:A,'11月工资'!A:BI,61,0)</f>
        <v>0</v>
      </c>
      <c r="AC536" s="6">
        <f t="shared" si="65"/>
        <v>0</v>
      </c>
      <c r="AD536">
        <f t="shared" si="66"/>
        <v>2499.15</v>
      </c>
      <c r="AE536">
        <f>VLOOKUP(A:A,'10月奖金'!A:AC,29,0)</f>
        <v>0</v>
      </c>
      <c r="AF536" s="6">
        <f t="shared" si="67"/>
        <v>0</v>
      </c>
      <c r="AG536">
        <f>VLOOKUP(A:A,'10月奖金'!A:AD,30,0)</f>
        <v>2755.15</v>
      </c>
      <c r="AH536" s="6">
        <f t="shared" si="68"/>
        <v>-256</v>
      </c>
      <c r="AI536">
        <f>VLOOKUP(A:A,单位分配保留两位小数!B:N,13,0)</f>
        <v>2499.15</v>
      </c>
      <c r="AJ536">
        <f t="shared" si="69"/>
        <v>0</v>
      </c>
      <c r="AK536">
        <f>_xlfn.IFNA(VLOOKUP(A:A,'11月工资'!A:AQ,43,0),0)</f>
        <v>0</v>
      </c>
      <c r="AL536">
        <f t="shared" si="70"/>
        <v>0</v>
      </c>
      <c r="AM536" s="6">
        <f t="shared" si="71"/>
        <v>-16023.700000000013</v>
      </c>
    </row>
    <row r="537" spans="1:39" x14ac:dyDescent="0.2">
      <c r="A537" s="7">
        <v>9000762</v>
      </c>
      <c r="B537" t="str">
        <f>VLOOKUP(A537,标准表!C:D,2,0)</f>
        <v>马宇</v>
      </c>
      <c r="C537" t="str">
        <f>VLOOKUP(A:A,标准表!C:M,11,0)</f>
        <v>热轧事业部</v>
      </c>
      <c r="D537" t="str">
        <f>VLOOKUP($A:$A,标准表!C:E,3,0)</f>
        <v>130228196809020035</v>
      </c>
      <c r="E537" t="str">
        <f>VLOOKUP(A:A,'11月工资'!A:D,4,0)</f>
        <v>6217000180022958619</v>
      </c>
      <c r="F537" t="str">
        <f>VLOOKUP(A:A,'11月工资'!A:F,6,0)</f>
        <v>生产操作人员</v>
      </c>
      <c r="G537">
        <f>VLOOKUP(A:A,标准表!C:H,6,0)</f>
        <v>0</v>
      </c>
      <c r="H537">
        <f>VLOOKUP(A:A,标准表!C:I,7,0)</f>
        <v>0</v>
      </c>
      <c r="I537">
        <f>VLOOKUP(A:A,标准表!C:J,8,0)</f>
        <v>0</v>
      </c>
      <c r="J537">
        <f>VLOOKUP($A:$A,标准表!C:G,5,0)</f>
        <v>1.5</v>
      </c>
      <c r="L537">
        <f>VLOOKUP(A:A,单位分配保留两位小数!B:I,8,0)</f>
        <v>2534.14</v>
      </c>
      <c r="M537">
        <f>_xlfn.IFNA(VLOOKUP(A:A,单位分配保留两位小数!B:J,9,0),0)</f>
        <v>0</v>
      </c>
      <c r="N537">
        <f>_xlfn.IFNA(VLOOKUP(A:A,单位分配保留两位小数!B:K,10,0),0)</f>
        <v>0</v>
      </c>
      <c r="O537">
        <f>ROUND(_xlfn.IFNA(VLOOKUP(A:A,单位分配保留两位小数!B:L,11,0),0),2)</f>
        <v>50</v>
      </c>
      <c r="Q537">
        <f t="shared" si="64"/>
        <v>2484.14</v>
      </c>
      <c r="R537">
        <f>_xlfn.IFNA(VLOOKUP(A537,'11月工资'!A:AU,47,0),0)+Q537</f>
        <v>72465.649999999994</v>
      </c>
      <c r="S537">
        <f>VLOOKUP(A:A,'11月工资'!A:AW,49,0)</f>
        <v>11000</v>
      </c>
      <c r="T537">
        <f>VLOOKUP(A:A,'11月工资'!A:AZ,52,0)</f>
        <v>0</v>
      </c>
      <c r="U537">
        <f>VLOOKUP(A:A,'11月工资'!A:BA,53,0)</f>
        <v>0</v>
      </c>
      <c r="V537">
        <f>VLOOKUP(A:A,'11月工资'!A:AX,50,0)</f>
        <v>4400</v>
      </c>
      <c r="W537">
        <f>VLOOKUP(A:A,'11月工资'!A:AY,51,0)</f>
        <v>0</v>
      </c>
      <c r="X537">
        <f>VLOOKUP(A:A,'11月工资'!A:AV,48,0)</f>
        <v>55000</v>
      </c>
      <c r="Y537">
        <f>VLOOKUP(A:A,'11月工资'!A:BB,54,0)</f>
        <v>12159.21</v>
      </c>
      <c r="Z537" s="12">
        <f>ROUND(5*MAX(0,(R537-S537-T537-U537-V537-W537-X537-Y537)*{0.6;2;4;5;6;7;9}%-{0;504;3384;6384;10584;17184;36384}),2)</f>
        <v>0</v>
      </c>
      <c r="AB537" s="78">
        <f>VLOOKUP(A:A,'11月工资'!A:BI,61,0)</f>
        <v>0</v>
      </c>
      <c r="AC537" s="6">
        <f t="shared" si="65"/>
        <v>0</v>
      </c>
      <c r="AD537">
        <f t="shared" si="66"/>
        <v>2484.14</v>
      </c>
      <c r="AE537">
        <f>VLOOKUP(A:A,'10月奖金'!A:AC,29,0)</f>
        <v>0</v>
      </c>
      <c r="AF537" s="6">
        <f t="shared" si="67"/>
        <v>0</v>
      </c>
      <c r="AG537">
        <f>VLOOKUP(A:A,'10月奖金'!A:AD,30,0)</f>
        <v>2594.41</v>
      </c>
      <c r="AH537" s="6">
        <f t="shared" si="68"/>
        <v>-110.26999999999998</v>
      </c>
      <c r="AI537">
        <f>VLOOKUP(A:A,单位分配保留两位小数!B:N,13,0)</f>
        <v>2484.14</v>
      </c>
      <c r="AJ537">
        <f t="shared" si="69"/>
        <v>0</v>
      </c>
      <c r="AK537">
        <f>_xlfn.IFNA(VLOOKUP(A:A,'11月工资'!A:AQ,43,0),0)</f>
        <v>0</v>
      </c>
      <c r="AL537">
        <f t="shared" si="70"/>
        <v>0</v>
      </c>
      <c r="AM537" s="6">
        <f t="shared" si="71"/>
        <v>-10093.560000000005</v>
      </c>
    </row>
    <row r="538" spans="1:39" x14ac:dyDescent="0.2">
      <c r="A538" s="7">
        <v>9000763</v>
      </c>
      <c r="B538" t="str">
        <f>VLOOKUP(A538,标准表!C:D,2,0)</f>
        <v>马亮</v>
      </c>
      <c r="C538" t="str">
        <f>VLOOKUP(A:A,标准表!C:M,11,0)</f>
        <v>热轧事业部</v>
      </c>
      <c r="D538" t="str">
        <f>VLOOKUP($A:$A,标准表!C:E,3,0)</f>
        <v>130203198203070611</v>
      </c>
      <c r="E538" t="str">
        <f>VLOOKUP(A:A,'11月工资'!A:D,4,0)</f>
        <v>6217000180000647689</v>
      </c>
      <c r="F538" t="str">
        <f>VLOOKUP(A:A,'11月工资'!A:F,6,0)</f>
        <v>生产操作人员</v>
      </c>
      <c r="G538">
        <f>VLOOKUP(A:A,标准表!C:H,6,0)</f>
        <v>0</v>
      </c>
      <c r="H538">
        <f>VLOOKUP(A:A,标准表!C:I,7,0)</f>
        <v>0</v>
      </c>
      <c r="I538">
        <f>VLOOKUP(A:A,标准表!C:J,8,0)</f>
        <v>0</v>
      </c>
      <c r="J538">
        <f>VLOOKUP($A:$A,标准表!C:G,5,0)</f>
        <v>1.5</v>
      </c>
      <c r="L538">
        <f>VLOOKUP(A:A,单位分配保留两位小数!B:I,8,0)</f>
        <v>2377.04</v>
      </c>
      <c r="M538">
        <f>_xlfn.IFNA(VLOOKUP(A:A,单位分配保留两位小数!B:J,9,0),0)</f>
        <v>0</v>
      </c>
      <c r="N538">
        <f>_xlfn.IFNA(VLOOKUP(A:A,单位分配保留两位小数!B:K,10,0),0)</f>
        <v>0</v>
      </c>
      <c r="O538">
        <f>ROUND(_xlfn.IFNA(VLOOKUP(A:A,单位分配保留两位小数!B:L,11,0),0),2)</f>
        <v>0</v>
      </c>
      <c r="Q538">
        <f t="shared" si="64"/>
        <v>2377.04</v>
      </c>
      <c r="R538">
        <f>_xlfn.IFNA(VLOOKUP(A538,'11月工资'!A:AU,47,0),0)+Q538</f>
        <v>70609.799999999988</v>
      </c>
      <c r="S538">
        <f>VLOOKUP(A:A,'11月工资'!A:AW,49,0)</f>
        <v>11000</v>
      </c>
      <c r="T538">
        <f>VLOOKUP(A:A,'11月工资'!A:AZ,52,0)</f>
        <v>11000</v>
      </c>
      <c r="U538">
        <f>VLOOKUP(A:A,'11月工资'!A:BA,53,0)</f>
        <v>0</v>
      </c>
      <c r="V538">
        <f>VLOOKUP(A:A,'11月工资'!A:AX,50,0)</f>
        <v>22000</v>
      </c>
      <c r="W538">
        <f>VLOOKUP(A:A,'11月工资'!A:AY,51,0)</f>
        <v>0</v>
      </c>
      <c r="X538">
        <f>VLOOKUP(A:A,'11月工资'!A:AV,48,0)</f>
        <v>55000</v>
      </c>
      <c r="Y538">
        <f>VLOOKUP(A:A,'11月工资'!A:BB,54,0)</f>
        <v>12906.46</v>
      </c>
      <c r="Z538" s="12">
        <f>ROUND(5*MAX(0,(R538-S538-T538-U538-V538-W538-X538-Y538)*{0.6;2;4;5;6;7;9}%-{0;504;3384;6384;10584;17184;36384}),2)</f>
        <v>0</v>
      </c>
      <c r="AB538" s="78">
        <f>VLOOKUP(A:A,'11月工资'!A:BI,61,0)</f>
        <v>0</v>
      </c>
      <c r="AC538" s="6">
        <f t="shared" si="65"/>
        <v>0</v>
      </c>
      <c r="AD538">
        <f t="shared" si="66"/>
        <v>2377.04</v>
      </c>
      <c r="AE538">
        <f>VLOOKUP(A:A,'10月奖金'!A:AC,29,0)</f>
        <v>0</v>
      </c>
      <c r="AF538" s="6">
        <f t="shared" si="67"/>
        <v>0</v>
      </c>
      <c r="AG538">
        <f>VLOOKUP(A:A,'10月奖金'!A:AD,30,0)</f>
        <v>2456.4499999999998</v>
      </c>
      <c r="AH538" s="6">
        <f t="shared" si="68"/>
        <v>-79.409999999999854</v>
      </c>
      <c r="AI538">
        <f>VLOOKUP(A:A,单位分配保留两位小数!B:N,13,0)</f>
        <v>2377.04</v>
      </c>
      <c r="AJ538">
        <f t="shared" si="69"/>
        <v>0</v>
      </c>
      <c r="AK538">
        <f>_xlfn.IFNA(VLOOKUP(A:A,'11月工资'!A:AQ,43,0),0)</f>
        <v>0</v>
      </c>
      <c r="AL538">
        <f t="shared" si="70"/>
        <v>0</v>
      </c>
      <c r="AM538" s="6">
        <f t="shared" si="71"/>
        <v>-41296.660000000011</v>
      </c>
    </row>
    <row r="539" spans="1:39" x14ac:dyDescent="0.2">
      <c r="A539" s="7">
        <v>9000764</v>
      </c>
      <c r="B539" t="str">
        <f>VLOOKUP(A539,标准表!C:D,2,0)</f>
        <v>侯久春</v>
      </c>
      <c r="C539" t="str">
        <f>VLOOKUP(A:A,标准表!C:M,11,0)</f>
        <v>热轧事业部</v>
      </c>
      <c r="D539" t="str">
        <f>VLOOKUP($A:$A,标准表!C:E,3,0)</f>
        <v>130205198206251234</v>
      </c>
      <c r="E539" t="str">
        <f>VLOOKUP(A:A,'11月工资'!A:D,4,0)</f>
        <v>6217000180022958775</v>
      </c>
      <c r="F539" t="str">
        <f>VLOOKUP(A:A,'11月工资'!A:F,6,0)</f>
        <v>生产操作人员</v>
      </c>
      <c r="G539">
        <f>VLOOKUP(A:A,标准表!C:H,6,0)</f>
        <v>0</v>
      </c>
      <c r="H539">
        <f>VLOOKUP(A:A,标准表!C:I,7,0)</f>
        <v>0</v>
      </c>
      <c r="I539">
        <f>VLOOKUP(A:A,标准表!C:J,8,0)</f>
        <v>0</v>
      </c>
      <c r="J539">
        <f>VLOOKUP($A:$A,标准表!C:G,5,0)</f>
        <v>1</v>
      </c>
      <c r="L539">
        <f>VLOOKUP(A:A,单位分配保留两位小数!B:I,8,0)</f>
        <v>1626.5</v>
      </c>
      <c r="M539">
        <f>_xlfn.IFNA(VLOOKUP(A:A,单位分配保留两位小数!B:J,9,0),0)</f>
        <v>0</v>
      </c>
      <c r="N539">
        <f>_xlfn.IFNA(VLOOKUP(A:A,单位分配保留两位小数!B:K,10,0),0)</f>
        <v>690</v>
      </c>
      <c r="O539">
        <f>ROUND(_xlfn.IFNA(VLOOKUP(A:A,单位分配保留两位小数!B:L,11,0),0),2)</f>
        <v>0</v>
      </c>
      <c r="Q539">
        <f t="shared" si="64"/>
        <v>2316.5</v>
      </c>
      <c r="R539">
        <f>_xlfn.IFNA(VLOOKUP(A539,'11月工资'!A:AU,47,0),0)+Q539</f>
        <v>62399.78</v>
      </c>
      <c r="S539">
        <f>VLOOKUP(A:A,'11月工资'!A:AW,49,0)</f>
        <v>11000</v>
      </c>
      <c r="T539">
        <f>VLOOKUP(A:A,'11月工资'!A:AZ,52,0)</f>
        <v>0</v>
      </c>
      <c r="U539">
        <f>VLOOKUP(A:A,'11月工资'!A:BA,53,0)</f>
        <v>0</v>
      </c>
      <c r="V539">
        <f>VLOOKUP(A:A,'11月工资'!A:AX,50,0)</f>
        <v>22000</v>
      </c>
      <c r="W539">
        <f>VLOOKUP(A:A,'11月工资'!A:AY,51,0)</f>
        <v>0</v>
      </c>
      <c r="X539">
        <f>VLOOKUP(A:A,'11月工资'!A:AV,48,0)</f>
        <v>55000</v>
      </c>
      <c r="Y539">
        <f>VLOOKUP(A:A,'11月工资'!A:BB,54,0)</f>
        <v>9534.6200000000008</v>
      </c>
      <c r="Z539" s="12">
        <f>ROUND(5*MAX(0,(R539-S539-T539-U539-V539-W539-X539-Y539)*{0.6;2;4;5;6;7;9}%-{0;504;3384;6384;10584;17184;36384}),2)</f>
        <v>0</v>
      </c>
      <c r="AB539" s="78">
        <f>VLOOKUP(A:A,'11月工资'!A:BI,61,0)</f>
        <v>0</v>
      </c>
      <c r="AC539" s="6">
        <f t="shared" si="65"/>
        <v>0</v>
      </c>
      <c r="AD539">
        <f t="shared" si="66"/>
        <v>2316.5</v>
      </c>
      <c r="AE539">
        <f>VLOOKUP(A:A,'10月奖金'!A:AC,29,0)</f>
        <v>0</v>
      </c>
      <c r="AF539" s="6">
        <f t="shared" si="67"/>
        <v>0</v>
      </c>
      <c r="AG539">
        <f>VLOOKUP(A:A,'10月奖金'!A:AD,30,0)</f>
        <v>2461.3599999999997</v>
      </c>
      <c r="AH539" s="6">
        <f t="shared" si="68"/>
        <v>-144.85999999999967</v>
      </c>
      <c r="AI539">
        <f>VLOOKUP(A:A,单位分配保留两位小数!B:N,13,0)</f>
        <v>2316.5</v>
      </c>
      <c r="AJ539">
        <f t="shared" si="69"/>
        <v>0</v>
      </c>
      <c r="AK539">
        <f>_xlfn.IFNA(VLOOKUP(A:A,'11月工资'!A:AQ,43,0),0)</f>
        <v>0</v>
      </c>
      <c r="AL539">
        <f t="shared" si="70"/>
        <v>0</v>
      </c>
      <c r="AM539" s="6">
        <f t="shared" si="71"/>
        <v>-35134.840000000004</v>
      </c>
    </row>
    <row r="540" spans="1:39" x14ac:dyDescent="0.2">
      <c r="A540" s="7">
        <v>9000765</v>
      </c>
      <c r="B540" t="str">
        <f>VLOOKUP(A540,标准表!C:D,2,0)</f>
        <v>郭志伟</v>
      </c>
      <c r="C540" t="str">
        <f>VLOOKUP(A:A,标准表!C:M,11,0)</f>
        <v>热轧事业部</v>
      </c>
      <c r="D540" t="str">
        <f>VLOOKUP($A:$A,标准表!C:E,3,0)</f>
        <v>130204198210080910</v>
      </c>
      <c r="E540" t="str">
        <f>VLOOKUP(A:A,'11月工资'!A:D,4,0)</f>
        <v>6217000180022959096</v>
      </c>
      <c r="F540" t="str">
        <f>VLOOKUP(A:A,'11月工资'!A:F,6,0)</f>
        <v>生产操作人员</v>
      </c>
      <c r="G540">
        <f>VLOOKUP(A:A,标准表!C:H,6,0)</f>
        <v>0</v>
      </c>
      <c r="H540">
        <f>VLOOKUP(A:A,标准表!C:I,7,0)</f>
        <v>0</v>
      </c>
      <c r="I540">
        <f>VLOOKUP(A:A,标准表!C:J,8,0)</f>
        <v>0</v>
      </c>
      <c r="J540">
        <f>VLOOKUP($A:$A,标准表!C:G,5,0)</f>
        <v>1.5</v>
      </c>
      <c r="L540">
        <f>VLOOKUP(A:A,单位分配保留两位小数!B:I,8,0)</f>
        <v>2617</v>
      </c>
      <c r="M540">
        <f>_xlfn.IFNA(VLOOKUP(A:A,单位分配保留两位小数!B:J,9,0),0)</f>
        <v>0</v>
      </c>
      <c r="N540">
        <f>_xlfn.IFNA(VLOOKUP(A:A,单位分配保留两位小数!B:K,10,0),0)</f>
        <v>0</v>
      </c>
      <c r="O540">
        <f>ROUND(_xlfn.IFNA(VLOOKUP(A:A,单位分配保留两位小数!B:L,11,0),0),2)</f>
        <v>0</v>
      </c>
      <c r="Q540">
        <f t="shared" si="64"/>
        <v>2617</v>
      </c>
      <c r="R540">
        <f>_xlfn.IFNA(VLOOKUP(A540,'11月工资'!A:AU,47,0),0)+Q540</f>
        <v>73784.849999999991</v>
      </c>
      <c r="S540">
        <f>VLOOKUP(A:A,'11月工资'!A:AW,49,0)</f>
        <v>11000</v>
      </c>
      <c r="T540">
        <f>VLOOKUP(A:A,'11月工资'!A:AZ,52,0)</f>
        <v>0</v>
      </c>
      <c r="U540">
        <f>VLOOKUP(A:A,'11月工资'!A:BA,53,0)</f>
        <v>0</v>
      </c>
      <c r="V540">
        <f>VLOOKUP(A:A,'11月工资'!A:AX,50,0)</f>
        <v>22000</v>
      </c>
      <c r="W540">
        <f>VLOOKUP(A:A,'11月工资'!A:AY,51,0)</f>
        <v>0</v>
      </c>
      <c r="X540">
        <f>VLOOKUP(A:A,'11月工资'!A:AV,48,0)</f>
        <v>55000</v>
      </c>
      <c r="Y540">
        <f>VLOOKUP(A:A,'11月工资'!A:BB,54,0)</f>
        <v>12028.21</v>
      </c>
      <c r="Z540" s="12">
        <f>ROUND(5*MAX(0,(R540-S540-T540-U540-V540-W540-X540-Y540)*{0.6;2;4;5;6;7;9}%-{0;504;3384;6384;10584;17184;36384}),2)</f>
        <v>0</v>
      </c>
      <c r="AB540" s="78">
        <f>VLOOKUP(A:A,'11月工资'!A:BI,61,0)</f>
        <v>0</v>
      </c>
      <c r="AC540" s="6">
        <f t="shared" si="65"/>
        <v>0</v>
      </c>
      <c r="AD540">
        <f t="shared" si="66"/>
        <v>2617</v>
      </c>
      <c r="AE540">
        <f>VLOOKUP(A:A,'10月奖金'!A:AC,29,0)</f>
        <v>0</v>
      </c>
      <c r="AF540" s="6">
        <f t="shared" si="67"/>
        <v>0</v>
      </c>
      <c r="AG540">
        <f>VLOOKUP(A:A,'10月奖金'!A:AD,30,0)</f>
        <v>2719.8</v>
      </c>
      <c r="AH540" s="6">
        <f t="shared" si="68"/>
        <v>-102.80000000000018</v>
      </c>
      <c r="AI540">
        <f>VLOOKUP(A:A,单位分配保留两位小数!B:N,13,0)</f>
        <v>2617</v>
      </c>
      <c r="AJ540">
        <f t="shared" si="69"/>
        <v>0</v>
      </c>
      <c r="AK540">
        <f>_xlfn.IFNA(VLOOKUP(A:A,'11月工资'!A:AQ,43,0),0)</f>
        <v>0</v>
      </c>
      <c r="AL540">
        <f t="shared" si="70"/>
        <v>0</v>
      </c>
      <c r="AM540" s="6">
        <f t="shared" si="71"/>
        <v>-26243.360000000008</v>
      </c>
    </row>
    <row r="541" spans="1:39" x14ac:dyDescent="0.2">
      <c r="A541" s="7">
        <v>9000766</v>
      </c>
      <c r="B541" t="str">
        <f>VLOOKUP(A541,标准表!C:D,2,0)</f>
        <v>范福友</v>
      </c>
      <c r="C541" t="str">
        <f>VLOOKUP(A:A,标准表!C:M,11,0)</f>
        <v>热轧事业部</v>
      </c>
      <c r="D541" t="str">
        <f>VLOOKUP($A:$A,标准表!C:E,3,0)</f>
        <v>130205198209041515</v>
      </c>
      <c r="E541" t="str">
        <f>VLOOKUP(A:A,'11月工资'!A:D,4,0)</f>
        <v>6217000180022959120</v>
      </c>
      <c r="F541" t="str">
        <f>VLOOKUP(A:A,'11月工资'!A:F,6,0)</f>
        <v>生产操作人员</v>
      </c>
      <c r="G541">
        <f>VLOOKUP(A:A,标准表!C:H,6,0)</f>
        <v>0</v>
      </c>
      <c r="H541">
        <f>VLOOKUP(A:A,标准表!C:I,7,0)</f>
        <v>0</v>
      </c>
      <c r="I541">
        <f>VLOOKUP(A:A,标准表!C:J,8,0)</f>
        <v>0</v>
      </c>
      <c r="J541">
        <f>VLOOKUP($A:$A,标准表!C:G,5,0)</f>
        <v>1.5</v>
      </c>
      <c r="L541">
        <f>VLOOKUP(A:A,单位分配保留两位小数!B:I,8,0)</f>
        <v>2475.23</v>
      </c>
      <c r="M541">
        <f>_xlfn.IFNA(VLOOKUP(A:A,单位分配保留两位小数!B:J,9,0),0)</f>
        <v>0</v>
      </c>
      <c r="N541">
        <f>_xlfn.IFNA(VLOOKUP(A:A,单位分配保留两位小数!B:K,10,0),0)</f>
        <v>0</v>
      </c>
      <c r="O541">
        <f>ROUND(_xlfn.IFNA(VLOOKUP(A:A,单位分配保留两位小数!B:L,11,0),0),2)</f>
        <v>0</v>
      </c>
      <c r="Q541">
        <f t="shared" si="64"/>
        <v>2475.23</v>
      </c>
      <c r="R541">
        <f>_xlfn.IFNA(VLOOKUP(A541,'11月工资'!A:AU,47,0),0)+Q541</f>
        <v>71197.14</v>
      </c>
      <c r="S541">
        <f>VLOOKUP(A:A,'11月工资'!A:AW,49,0)</f>
        <v>11000</v>
      </c>
      <c r="T541">
        <f>VLOOKUP(A:A,'11月工资'!A:AZ,52,0)</f>
        <v>11000</v>
      </c>
      <c r="U541">
        <f>VLOOKUP(A:A,'11月工资'!A:BA,53,0)</f>
        <v>0</v>
      </c>
      <c r="V541">
        <f>VLOOKUP(A:A,'11月工资'!A:AX,50,0)</f>
        <v>22000</v>
      </c>
      <c r="W541">
        <f>VLOOKUP(A:A,'11月工资'!A:AY,51,0)</f>
        <v>0</v>
      </c>
      <c r="X541">
        <f>VLOOKUP(A:A,'11月工资'!A:AV,48,0)</f>
        <v>55000</v>
      </c>
      <c r="Y541">
        <f>VLOOKUP(A:A,'11月工资'!A:BB,54,0)</f>
        <v>11831.78</v>
      </c>
      <c r="Z541" s="12">
        <f>ROUND(5*MAX(0,(R541-S541-T541-U541-V541-W541-X541-Y541)*{0.6;2;4;5;6;7;9}%-{0;504;3384;6384;10584;17184;36384}),2)</f>
        <v>0</v>
      </c>
      <c r="AB541" s="78">
        <f>VLOOKUP(A:A,'11月工资'!A:BI,61,0)</f>
        <v>0</v>
      </c>
      <c r="AC541" s="6">
        <f t="shared" si="65"/>
        <v>0</v>
      </c>
      <c r="AD541">
        <f t="shared" si="66"/>
        <v>2475.23</v>
      </c>
      <c r="AE541">
        <f>VLOOKUP(A:A,'10月奖金'!A:AC,29,0)</f>
        <v>0</v>
      </c>
      <c r="AF541" s="6">
        <f t="shared" si="67"/>
        <v>0</v>
      </c>
      <c r="AG541">
        <f>VLOOKUP(A:A,'10月奖金'!A:AD,30,0)</f>
        <v>2494.41</v>
      </c>
      <c r="AH541" s="6">
        <f t="shared" si="68"/>
        <v>-19.179999999999836</v>
      </c>
      <c r="AI541">
        <f>VLOOKUP(A:A,单位分配保留两位小数!B:N,13,0)</f>
        <v>2475.23</v>
      </c>
      <c r="AJ541">
        <f t="shared" si="69"/>
        <v>0</v>
      </c>
      <c r="AK541">
        <f>_xlfn.IFNA(VLOOKUP(A:A,'11月工资'!A:AQ,43,0),0)</f>
        <v>0</v>
      </c>
      <c r="AL541">
        <f t="shared" si="70"/>
        <v>0</v>
      </c>
      <c r="AM541" s="6">
        <f t="shared" si="71"/>
        <v>-39634.639999999999</v>
      </c>
    </row>
    <row r="542" spans="1:39" x14ac:dyDescent="0.2">
      <c r="A542" s="7">
        <v>9000767</v>
      </c>
      <c r="B542" t="str">
        <f>VLOOKUP(A542,标准表!C:D,2,0)</f>
        <v>赵春生</v>
      </c>
      <c r="C542" t="str">
        <f>VLOOKUP(A:A,标准表!C:M,11,0)</f>
        <v>热轧事业部</v>
      </c>
      <c r="D542" t="str">
        <f>VLOOKUP($A:$A,标准表!C:E,3,0)</f>
        <v>130204198604255111</v>
      </c>
      <c r="E542" t="str">
        <f>VLOOKUP(A:A,'11月工资'!A:D,4,0)</f>
        <v>6217000180024136313</v>
      </c>
      <c r="F542" t="str">
        <f>VLOOKUP(A:A,'11月工资'!A:F,6,0)</f>
        <v>专业技术人员</v>
      </c>
      <c r="G542">
        <f>VLOOKUP(A:A,标准表!C:H,6,0)</f>
        <v>0</v>
      </c>
      <c r="H542">
        <f>VLOOKUP(A:A,标准表!C:I,7,0)</f>
        <v>0</v>
      </c>
      <c r="I542">
        <f>VLOOKUP(A:A,标准表!C:J,8,0)</f>
        <v>0</v>
      </c>
      <c r="J542">
        <f>VLOOKUP($A:$A,标准表!C:G,5,0)</f>
        <v>2.15</v>
      </c>
      <c r="L542">
        <f>VLOOKUP(A:A,单位分配保留两位小数!B:I,8,0)</f>
        <v>3689.38</v>
      </c>
      <c r="M542">
        <f>_xlfn.IFNA(VLOOKUP(A:A,单位分配保留两位小数!B:J,9,0),0)</f>
        <v>0</v>
      </c>
      <c r="N542">
        <f>_xlfn.IFNA(VLOOKUP(A:A,单位分配保留两位小数!B:K,10,0),0)</f>
        <v>0</v>
      </c>
      <c r="O542">
        <f>ROUND(_xlfn.IFNA(VLOOKUP(A:A,单位分配保留两位小数!B:L,11,0),0),2)</f>
        <v>0</v>
      </c>
      <c r="Q542">
        <f t="shared" si="64"/>
        <v>3689.38</v>
      </c>
      <c r="R542">
        <f>_xlfn.IFNA(VLOOKUP(A542,'11月工资'!A:AU,47,0),0)+Q542</f>
        <v>75241.930000000008</v>
      </c>
      <c r="S542">
        <f>VLOOKUP(A:A,'11月工资'!A:AW,49,0)</f>
        <v>11000</v>
      </c>
      <c r="T542">
        <f>VLOOKUP(A:A,'11月工资'!A:AZ,52,0)</f>
        <v>0</v>
      </c>
      <c r="U542">
        <f>VLOOKUP(A:A,'11月工资'!A:BA,53,0)</f>
        <v>0</v>
      </c>
      <c r="V542">
        <f>VLOOKUP(A:A,'11月工资'!A:AX,50,0)</f>
        <v>11000</v>
      </c>
      <c r="W542">
        <f>VLOOKUP(A:A,'11月工资'!A:AY,51,0)</f>
        <v>3600</v>
      </c>
      <c r="X542">
        <f>VLOOKUP(A:A,'11月工资'!A:AV,48,0)</f>
        <v>55000</v>
      </c>
      <c r="Y542">
        <f>VLOOKUP(A:A,'11月工资'!A:BB,54,0)</f>
        <v>7883.13</v>
      </c>
      <c r="Z542" s="12">
        <f>ROUND(5*MAX(0,(R542-S542-T542-U542-V542-W542-X542-Y542)*{0.6;2;4;5;6;7;9}%-{0;504;3384;6384;10584;17184;36384}),2)</f>
        <v>0</v>
      </c>
      <c r="AB542" s="78">
        <f>VLOOKUP(A:A,'11月工资'!A:BI,61,0)</f>
        <v>0</v>
      </c>
      <c r="AC542" s="6">
        <f t="shared" si="65"/>
        <v>0</v>
      </c>
      <c r="AD542">
        <f t="shared" si="66"/>
        <v>3689.38</v>
      </c>
      <c r="AE542">
        <f>VLOOKUP(A:A,'10月奖金'!A:AC,29,0)</f>
        <v>0</v>
      </c>
      <c r="AF542" s="6">
        <f t="shared" si="67"/>
        <v>0</v>
      </c>
      <c r="AG542">
        <f>VLOOKUP(A:A,'10月奖金'!A:AD,30,0)</f>
        <v>3731.12</v>
      </c>
      <c r="AH542" s="6">
        <f t="shared" si="68"/>
        <v>-41.739999999999782</v>
      </c>
      <c r="AI542">
        <f>VLOOKUP(A:A,单位分配保留两位小数!B:N,13,0)</f>
        <v>3689.38</v>
      </c>
      <c r="AJ542">
        <f t="shared" si="69"/>
        <v>0</v>
      </c>
      <c r="AK542">
        <f>_xlfn.IFNA(VLOOKUP(A:A,'11月工资'!A:AQ,43,0),0)</f>
        <v>0</v>
      </c>
      <c r="AL542">
        <f t="shared" si="70"/>
        <v>0</v>
      </c>
      <c r="AM542" s="6">
        <f t="shared" si="71"/>
        <v>-13241.199999999993</v>
      </c>
    </row>
    <row r="543" spans="1:39" x14ac:dyDescent="0.2">
      <c r="A543" s="7">
        <v>9000768</v>
      </c>
      <c r="B543" t="str">
        <f>VLOOKUP(A543,标准表!C:D,2,0)</f>
        <v>王玉元</v>
      </c>
      <c r="C543" t="str">
        <f>VLOOKUP(A:A,标准表!C:M,11,0)</f>
        <v>热轧事业部</v>
      </c>
      <c r="D543" t="str">
        <f>VLOOKUP($A:$A,标准表!C:E,3,0)</f>
        <v>130221198101015737</v>
      </c>
      <c r="E543" t="str">
        <f>VLOOKUP(A:A,'11月工资'!A:D,4,0)</f>
        <v>6217000180024760401</v>
      </c>
      <c r="F543" t="str">
        <f>VLOOKUP(A:A,'11月工资'!A:F,6,0)</f>
        <v>生产操作人员</v>
      </c>
      <c r="G543">
        <f>VLOOKUP(A:A,标准表!C:H,6,0)</f>
        <v>0</v>
      </c>
      <c r="H543">
        <f>VLOOKUP(A:A,标准表!C:I,7,0)</f>
        <v>0</v>
      </c>
      <c r="I543">
        <f>VLOOKUP(A:A,标准表!C:J,8,0)</f>
        <v>0</v>
      </c>
      <c r="J543">
        <f>VLOOKUP($A:$A,标准表!C:G,5,0)</f>
        <v>1.5</v>
      </c>
      <c r="L543">
        <f>VLOOKUP(A:A,单位分配保留两位小数!B:I,8,0)</f>
        <v>2649.16</v>
      </c>
      <c r="M543">
        <f>_xlfn.IFNA(VLOOKUP(A:A,单位分配保留两位小数!B:J,9,0),0)</f>
        <v>0</v>
      </c>
      <c r="N543">
        <f>_xlfn.IFNA(VLOOKUP(A:A,单位分配保留两位小数!B:K,10,0),0)</f>
        <v>150</v>
      </c>
      <c r="O543">
        <f>ROUND(_xlfn.IFNA(VLOOKUP(A:A,单位分配保留两位小数!B:L,11,0),0),2)</f>
        <v>0</v>
      </c>
      <c r="Q543">
        <f t="shared" si="64"/>
        <v>2799.16</v>
      </c>
      <c r="R543">
        <f>_xlfn.IFNA(VLOOKUP(A543,'11月工资'!A:AU,47,0),0)+Q543</f>
        <v>70013.010000000009</v>
      </c>
      <c r="S543">
        <f>VLOOKUP(A:A,'11月工资'!A:AW,49,0)</f>
        <v>22000</v>
      </c>
      <c r="T543">
        <f>VLOOKUP(A:A,'11月工资'!A:AZ,52,0)</f>
        <v>11000</v>
      </c>
      <c r="U543">
        <f>VLOOKUP(A:A,'11月工资'!A:BA,53,0)</f>
        <v>0</v>
      </c>
      <c r="V543">
        <f>VLOOKUP(A:A,'11月工资'!A:AX,50,0)</f>
        <v>11000</v>
      </c>
      <c r="W543">
        <f>VLOOKUP(A:A,'11月工资'!A:AY,51,0)</f>
        <v>0</v>
      </c>
      <c r="X543">
        <f>VLOOKUP(A:A,'11月工资'!A:AV,48,0)</f>
        <v>55000</v>
      </c>
      <c r="Y543">
        <f>VLOOKUP(A:A,'11月工资'!A:BB,54,0)</f>
        <v>11294.61</v>
      </c>
      <c r="Z543" s="12">
        <f>ROUND(5*MAX(0,(R543-S543-T543-U543-V543-W543-X543-Y543)*{0.6;2;4;5;6;7;9}%-{0;504;3384;6384;10584;17184;36384}),2)</f>
        <v>0</v>
      </c>
      <c r="AB543" s="78">
        <f>VLOOKUP(A:A,'11月工资'!A:BI,61,0)</f>
        <v>0</v>
      </c>
      <c r="AC543" s="6">
        <f t="shared" si="65"/>
        <v>0</v>
      </c>
      <c r="AD543">
        <f t="shared" si="66"/>
        <v>2799.16</v>
      </c>
      <c r="AE543">
        <f>VLOOKUP(A:A,'10月奖金'!A:AC,29,0)</f>
        <v>0</v>
      </c>
      <c r="AF543" s="6">
        <f t="shared" si="67"/>
        <v>0</v>
      </c>
      <c r="AG543">
        <f>VLOOKUP(A:A,'10月奖金'!A:AD,30,0)</f>
        <v>2681.89</v>
      </c>
      <c r="AH543" s="6">
        <f t="shared" si="68"/>
        <v>117.26999999999998</v>
      </c>
      <c r="AI543">
        <f>VLOOKUP(A:A,单位分配保留两位小数!B:N,13,0)</f>
        <v>2799.16</v>
      </c>
      <c r="AJ543">
        <f t="shared" si="69"/>
        <v>0</v>
      </c>
      <c r="AK543">
        <f>_xlfn.IFNA(VLOOKUP(A:A,'11月工资'!A:AQ,43,0),0)</f>
        <v>0</v>
      </c>
      <c r="AL543">
        <f t="shared" si="70"/>
        <v>0</v>
      </c>
      <c r="AM543" s="6">
        <f t="shared" si="71"/>
        <v>-40281.599999999991</v>
      </c>
    </row>
    <row r="544" spans="1:39" x14ac:dyDescent="0.2">
      <c r="A544" s="7">
        <v>9000769</v>
      </c>
      <c r="B544" t="str">
        <f>VLOOKUP(A544,标准表!C:D,2,0)</f>
        <v>杜印涛</v>
      </c>
      <c r="C544" t="str">
        <f>VLOOKUP(A:A,标准表!C:M,11,0)</f>
        <v>热轧事业部</v>
      </c>
      <c r="D544" t="str">
        <f>VLOOKUP($A:$A,标准表!C:E,3,0)</f>
        <v>130204198110303937</v>
      </c>
      <c r="E544" t="str">
        <f>VLOOKUP(A:A,'11月工资'!A:D,4,0)</f>
        <v>6217000180024765970</v>
      </c>
      <c r="F544" t="str">
        <f>VLOOKUP(A:A,'11月工资'!A:F,6,0)</f>
        <v>生产操作人员</v>
      </c>
      <c r="G544">
        <f>VLOOKUP(A:A,标准表!C:H,6,0)</f>
        <v>0</v>
      </c>
      <c r="H544">
        <f>VLOOKUP(A:A,标准表!C:I,7,0)</f>
        <v>0</v>
      </c>
      <c r="I544">
        <f>VLOOKUP(A:A,标准表!C:J,8,0)</f>
        <v>0</v>
      </c>
      <c r="J544">
        <f>VLOOKUP($A:$A,标准表!C:G,5,0)</f>
        <v>1.5</v>
      </c>
      <c r="L544">
        <f>VLOOKUP(A:A,单位分配保留两位小数!B:I,8,0)</f>
        <v>2585.8000000000002</v>
      </c>
      <c r="M544">
        <f>_xlfn.IFNA(VLOOKUP(A:A,单位分配保留两位小数!B:J,9,0),0)</f>
        <v>0</v>
      </c>
      <c r="N544">
        <f>_xlfn.IFNA(VLOOKUP(A:A,单位分配保留两位小数!B:K,10,0),0)</f>
        <v>96</v>
      </c>
      <c r="O544">
        <f>ROUND(_xlfn.IFNA(VLOOKUP(A:A,单位分配保留两位小数!B:L,11,0),0),2)</f>
        <v>0</v>
      </c>
      <c r="Q544">
        <f t="shared" si="64"/>
        <v>2681.8</v>
      </c>
      <c r="R544">
        <f>_xlfn.IFNA(VLOOKUP(A544,'11月工资'!A:AU,47,0),0)+Q544</f>
        <v>65596.679999999993</v>
      </c>
      <c r="S544">
        <f>VLOOKUP(A:A,'11月工资'!A:AW,49,0)</f>
        <v>0</v>
      </c>
      <c r="T544">
        <f>VLOOKUP(A:A,'11月工资'!A:AZ,52,0)</f>
        <v>0</v>
      </c>
      <c r="U544">
        <f>VLOOKUP(A:A,'11月工资'!A:BA,53,0)</f>
        <v>0</v>
      </c>
      <c r="V544">
        <f>VLOOKUP(A:A,'11月工资'!A:AX,50,0)</f>
        <v>11000</v>
      </c>
      <c r="W544">
        <f>VLOOKUP(A:A,'11月工资'!A:AY,51,0)</f>
        <v>0</v>
      </c>
      <c r="X544">
        <f>VLOOKUP(A:A,'11月工资'!A:AV,48,0)</f>
        <v>55000</v>
      </c>
      <c r="Y544">
        <f>VLOOKUP(A:A,'11月工资'!A:BB,54,0)</f>
        <v>11616.7</v>
      </c>
      <c r="Z544" s="12">
        <f>ROUND(5*MAX(0,(R544-S544-T544-U544-V544-W544-X544-Y544)*{0.6;2;4;5;6;7;9}%-{0;504;3384;6384;10584;17184;36384}),2)</f>
        <v>0</v>
      </c>
      <c r="AB544" s="78">
        <f>VLOOKUP(A:A,'11月工资'!A:BI,61,0)</f>
        <v>0</v>
      </c>
      <c r="AC544" s="6">
        <f t="shared" si="65"/>
        <v>0</v>
      </c>
      <c r="AD544">
        <f t="shared" si="66"/>
        <v>2681.8</v>
      </c>
      <c r="AE544">
        <f>VLOOKUP(A:A,'10月奖金'!A:AC,29,0)</f>
        <v>0</v>
      </c>
      <c r="AF544" s="6">
        <f t="shared" si="67"/>
        <v>0</v>
      </c>
      <c r="AG544">
        <f>VLOOKUP(A:A,'10月奖金'!A:AD,30,0)</f>
        <v>2437.84</v>
      </c>
      <c r="AH544" s="6">
        <f t="shared" si="68"/>
        <v>243.96000000000004</v>
      </c>
      <c r="AI544">
        <f>VLOOKUP(A:A,单位分配保留两位小数!B:N,13,0)</f>
        <v>2681.8</v>
      </c>
      <c r="AJ544">
        <f t="shared" si="69"/>
        <v>0</v>
      </c>
      <c r="AK544">
        <f>_xlfn.IFNA(VLOOKUP(A:A,'11月工资'!A:AQ,43,0),0)</f>
        <v>0</v>
      </c>
      <c r="AL544">
        <f t="shared" si="70"/>
        <v>0</v>
      </c>
      <c r="AM544" s="6">
        <f t="shared" si="71"/>
        <v>-12020.020000000008</v>
      </c>
    </row>
    <row r="545" spans="1:39" x14ac:dyDescent="0.2">
      <c r="A545" s="7">
        <v>9000770</v>
      </c>
      <c r="B545" t="str">
        <f>VLOOKUP(A545,标准表!C:D,2,0)</f>
        <v>刘超</v>
      </c>
      <c r="C545" t="str">
        <f>VLOOKUP(A:A,标准表!C:M,11,0)</f>
        <v>热轧事业部</v>
      </c>
      <c r="D545" t="str">
        <f>VLOOKUP($A:$A,标准表!C:E,3,0)</f>
        <v>130204198206082411</v>
      </c>
      <c r="E545" t="str">
        <f>VLOOKUP(A:A,'11月工资'!A:D,4,0)</f>
        <v>6217000180024759130</v>
      </c>
      <c r="F545" t="str">
        <f>VLOOKUP(A:A,'11月工资'!A:F,6,0)</f>
        <v>生产操作人员</v>
      </c>
      <c r="G545">
        <f>VLOOKUP(A:A,标准表!C:H,6,0)</f>
        <v>0</v>
      </c>
      <c r="H545">
        <f>VLOOKUP(A:A,标准表!C:I,7,0)</f>
        <v>0</v>
      </c>
      <c r="I545">
        <f>VLOOKUP(A:A,标准表!C:J,8,0)</f>
        <v>0</v>
      </c>
      <c r="J545">
        <f>VLOOKUP($A:$A,标准表!C:G,5,0)</f>
        <v>1.5</v>
      </c>
      <c r="L545">
        <f>VLOOKUP(A:A,单位分配保留两位小数!B:I,8,0)</f>
        <v>2594.7800000000002</v>
      </c>
      <c r="M545">
        <f>_xlfn.IFNA(VLOOKUP(A:A,单位分配保留两位小数!B:J,9,0),0)</f>
        <v>0</v>
      </c>
      <c r="N545">
        <f>_xlfn.IFNA(VLOOKUP(A:A,单位分配保留两位小数!B:K,10,0),0)</f>
        <v>0</v>
      </c>
      <c r="O545">
        <f>ROUND(_xlfn.IFNA(VLOOKUP(A:A,单位分配保留两位小数!B:L,11,0),0),2)</f>
        <v>0</v>
      </c>
      <c r="Q545">
        <f t="shared" si="64"/>
        <v>2594.7800000000002</v>
      </c>
      <c r="R545">
        <f>_xlfn.IFNA(VLOOKUP(A545,'11月工资'!A:AU,47,0),0)+Q545</f>
        <v>66929.75</v>
      </c>
      <c r="S545">
        <f>VLOOKUP(A:A,'11月工资'!A:AW,49,0)</f>
        <v>11000</v>
      </c>
      <c r="T545">
        <f>VLOOKUP(A:A,'11月工资'!A:AZ,52,0)</f>
        <v>11000</v>
      </c>
      <c r="U545">
        <f>VLOOKUP(A:A,'11月工资'!A:BA,53,0)</f>
        <v>0</v>
      </c>
      <c r="V545">
        <f>VLOOKUP(A:A,'11月工资'!A:AX,50,0)</f>
        <v>22000</v>
      </c>
      <c r="W545">
        <f>VLOOKUP(A:A,'11月工资'!A:AY,51,0)</f>
        <v>0</v>
      </c>
      <c r="X545">
        <f>VLOOKUP(A:A,'11月工资'!A:AV,48,0)</f>
        <v>55000</v>
      </c>
      <c r="Y545">
        <f>VLOOKUP(A:A,'11月工资'!A:BB,54,0)</f>
        <v>11027.32</v>
      </c>
      <c r="Z545" s="12">
        <f>ROUND(5*MAX(0,(R545-S545-T545-U545-V545-W545-X545-Y545)*{0.6;2;4;5;6;7;9}%-{0;504;3384;6384;10584;17184;36384}),2)</f>
        <v>0</v>
      </c>
      <c r="AB545" s="78">
        <f>VLOOKUP(A:A,'11月工资'!A:BI,61,0)</f>
        <v>8.94</v>
      </c>
      <c r="AC545" s="6">
        <f t="shared" si="65"/>
        <v>0</v>
      </c>
      <c r="AD545">
        <f t="shared" si="66"/>
        <v>2594.7800000000002</v>
      </c>
      <c r="AE545">
        <f>VLOOKUP(A:A,'10月奖金'!A:AC,29,0)</f>
        <v>0</v>
      </c>
      <c r="AF545" s="6">
        <f t="shared" si="67"/>
        <v>0</v>
      </c>
      <c r="AG545">
        <f>VLOOKUP(A:A,'10月奖金'!A:AD,30,0)</f>
        <v>2609.02</v>
      </c>
      <c r="AH545" s="6">
        <f t="shared" si="68"/>
        <v>-14.239999999999782</v>
      </c>
      <c r="AI545">
        <f>VLOOKUP(A:A,单位分配保留两位小数!B:N,13,0)</f>
        <v>2594.7800000000002</v>
      </c>
      <c r="AJ545">
        <f t="shared" si="69"/>
        <v>0</v>
      </c>
      <c r="AK545">
        <f>_xlfn.IFNA(VLOOKUP(A:A,'11月工资'!A:AQ,43,0),0)</f>
        <v>0</v>
      </c>
      <c r="AL545">
        <f t="shared" si="70"/>
        <v>0</v>
      </c>
      <c r="AM545" s="6">
        <f t="shared" si="71"/>
        <v>-43097.57</v>
      </c>
    </row>
    <row r="546" spans="1:39" x14ac:dyDescent="0.2">
      <c r="A546" s="7">
        <v>9000771</v>
      </c>
      <c r="B546" t="str">
        <f>VLOOKUP(A546,标准表!C:D,2,0)</f>
        <v>史淑密</v>
      </c>
      <c r="C546" t="str">
        <f>VLOOKUP(A:A,标准表!C:M,11,0)</f>
        <v>热轧事业部</v>
      </c>
      <c r="D546" t="str">
        <f>VLOOKUP($A:$A,标准表!C:E,3,0)</f>
        <v>130921198107214612</v>
      </c>
      <c r="E546" t="str">
        <f>VLOOKUP(A:A,'11月工资'!A:D,4,0)</f>
        <v>6217000180024760450</v>
      </c>
      <c r="F546" t="str">
        <f>VLOOKUP(A:A,'11月工资'!A:F,6,0)</f>
        <v>生产操作人员</v>
      </c>
      <c r="G546">
        <f>VLOOKUP(A:A,标准表!C:H,6,0)</f>
        <v>0</v>
      </c>
      <c r="H546">
        <f>VLOOKUP(A:A,标准表!C:I,7,0)</f>
        <v>0</v>
      </c>
      <c r="I546">
        <f>VLOOKUP(A:A,标准表!C:J,8,0)</f>
        <v>0</v>
      </c>
      <c r="J546">
        <f>VLOOKUP($A:$A,标准表!C:G,5,0)</f>
        <v>1.5</v>
      </c>
      <c r="L546">
        <f>VLOOKUP(A:A,单位分配保留两位小数!B:I,8,0)</f>
        <v>2848.21</v>
      </c>
      <c r="M546">
        <f>_xlfn.IFNA(VLOOKUP(A:A,单位分配保留两位小数!B:J,9,0),0)</f>
        <v>0</v>
      </c>
      <c r="N546">
        <f>_xlfn.IFNA(VLOOKUP(A:A,单位分配保留两位小数!B:K,10,0),0)</f>
        <v>150</v>
      </c>
      <c r="O546">
        <f>ROUND(_xlfn.IFNA(VLOOKUP(A:A,单位分配保留两位小数!B:L,11,0),0),2)</f>
        <v>0</v>
      </c>
      <c r="Q546">
        <f t="shared" si="64"/>
        <v>2998.21</v>
      </c>
      <c r="R546">
        <f>_xlfn.IFNA(VLOOKUP(A546,'11月工资'!A:AU,47,0),0)+Q546</f>
        <v>65595.67</v>
      </c>
      <c r="S546">
        <f>VLOOKUP(A:A,'11月工资'!A:AW,49,0)</f>
        <v>22000</v>
      </c>
      <c r="T546">
        <f>VLOOKUP(A:A,'11月工资'!A:AZ,52,0)</f>
        <v>0</v>
      </c>
      <c r="U546">
        <f>VLOOKUP(A:A,'11月工资'!A:BA,53,0)</f>
        <v>0</v>
      </c>
      <c r="V546">
        <f>VLOOKUP(A:A,'11月工资'!A:AX,50,0)</f>
        <v>11000</v>
      </c>
      <c r="W546">
        <f>VLOOKUP(A:A,'11月工资'!A:AY,51,0)</f>
        <v>0</v>
      </c>
      <c r="X546">
        <f>VLOOKUP(A:A,'11月工资'!A:AV,48,0)</f>
        <v>55000</v>
      </c>
      <c r="Y546">
        <f>VLOOKUP(A:A,'11月工资'!A:BB,54,0)</f>
        <v>11239.02</v>
      </c>
      <c r="Z546" s="12">
        <f>ROUND(5*MAX(0,(R546-S546-T546-U546-V546-W546-X546-Y546)*{0.6;2;4;5;6;7;9}%-{0;504;3384;6384;10584;17184;36384}),2)</f>
        <v>0</v>
      </c>
      <c r="AB546" s="78">
        <f>VLOOKUP(A:A,'11月工资'!A:BI,61,0)</f>
        <v>0</v>
      </c>
      <c r="AC546" s="6">
        <f t="shared" si="65"/>
        <v>0</v>
      </c>
      <c r="AD546">
        <f t="shared" si="66"/>
        <v>2998.21</v>
      </c>
      <c r="AE546">
        <f>VLOOKUP(A:A,'10月奖金'!A:AC,29,0)</f>
        <v>0</v>
      </c>
      <c r="AF546" s="6">
        <f t="shared" si="67"/>
        <v>0</v>
      </c>
      <c r="AG546">
        <f>VLOOKUP(A:A,'10月奖金'!A:AD,30,0)</f>
        <v>3299.09</v>
      </c>
      <c r="AH546" s="6">
        <f t="shared" si="68"/>
        <v>-300.88000000000011</v>
      </c>
      <c r="AI546">
        <f>VLOOKUP(A:A,单位分配保留两位小数!B:N,13,0)</f>
        <v>2998.21</v>
      </c>
      <c r="AJ546">
        <f t="shared" si="69"/>
        <v>0</v>
      </c>
      <c r="AK546">
        <f>_xlfn.IFNA(VLOOKUP(A:A,'11月工资'!A:AQ,43,0),0)</f>
        <v>0</v>
      </c>
      <c r="AL546">
        <f t="shared" si="70"/>
        <v>0</v>
      </c>
      <c r="AM546" s="6">
        <f t="shared" si="71"/>
        <v>-33643.350000000006</v>
      </c>
    </row>
    <row r="547" spans="1:39" x14ac:dyDescent="0.2">
      <c r="A547" s="7">
        <v>9000772</v>
      </c>
      <c r="B547" t="str">
        <f>VLOOKUP(A547,标准表!C:D,2,0)</f>
        <v>么剑峰</v>
      </c>
      <c r="C547" t="str">
        <f>VLOOKUP(A:A,标准表!C:M,11,0)</f>
        <v>热轧事业部</v>
      </c>
      <c r="D547" t="str">
        <f>VLOOKUP($A:$A,标准表!C:E,3,0)</f>
        <v>130204197702262134</v>
      </c>
      <c r="E547" t="str">
        <f>VLOOKUP(A:A,'11月工资'!A:D,4,0)</f>
        <v>6217000180003421231</v>
      </c>
      <c r="F547" t="str">
        <f>VLOOKUP(A:A,'11月工资'!A:F,6,0)</f>
        <v>生产操作人员</v>
      </c>
      <c r="G547">
        <f>VLOOKUP(A:A,标准表!C:H,6,0)</f>
        <v>0</v>
      </c>
      <c r="H547">
        <f>VLOOKUP(A:A,标准表!C:I,7,0)</f>
        <v>0</v>
      </c>
      <c r="I547">
        <f>VLOOKUP(A:A,标准表!C:J,8,0)</f>
        <v>0</v>
      </c>
      <c r="J547">
        <f>VLOOKUP($A:$A,标准表!C:G,5,0)</f>
        <v>1.5</v>
      </c>
      <c r="L547">
        <f>VLOOKUP(A:A,单位分配保留两位小数!B:I,8,0)</f>
        <v>2499.15</v>
      </c>
      <c r="M547">
        <f>_xlfn.IFNA(VLOOKUP(A:A,单位分配保留两位小数!B:J,9,0),0)</f>
        <v>0</v>
      </c>
      <c r="N547">
        <f>_xlfn.IFNA(VLOOKUP(A:A,单位分配保留两位小数!B:K,10,0),0)</f>
        <v>150</v>
      </c>
      <c r="O547">
        <f>ROUND(_xlfn.IFNA(VLOOKUP(A:A,单位分配保留两位小数!B:L,11,0),0),2)</f>
        <v>0</v>
      </c>
      <c r="Q547">
        <f t="shared" si="64"/>
        <v>2649.15</v>
      </c>
      <c r="R547">
        <f>_xlfn.IFNA(VLOOKUP(A547,'11月工资'!A:AU,47,0),0)+Q547</f>
        <v>67178.069999999992</v>
      </c>
      <c r="S547">
        <f>VLOOKUP(A:A,'11月工资'!A:AW,49,0)</f>
        <v>5500</v>
      </c>
      <c r="T547">
        <f>VLOOKUP(A:A,'11月工资'!A:AZ,52,0)</f>
        <v>0</v>
      </c>
      <c r="U547">
        <f>VLOOKUP(A:A,'11月工资'!A:BA,53,0)</f>
        <v>0</v>
      </c>
      <c r="V547">
        <f>VLOOKUP(A:A,'11月工资'!A:AX,50,0)</f>
        <v>22000</v>
      </c>
      <c r="W547">
        <f>VLOOKUP(A:A,'11月工资'!A:AY,51,0)</f>
        <v>0</v>
      </c>
      <c r="X547">
        <f>VLOOKUP(A:A,'11月工资'!A:AV,48,0)</f>
        <v>55000</v>
      </c>
      <c r="Y547">
        <f>VLOOKUP(A:A,'11月工资'!A:BB,54,0)</f>
        <v>12431.19</v>
      </c>
      <c r="Z547" s="12">
        <f>ROUND(5*MAX(0,(R547-S547-T547-U547-V547-W547-X547-Y547)*{0.6;2;4;5;6;7;9}%-{0;504;3384;6384;10584;17184;36384}),2)</f>
        <v>0</v>
      </c>
      <c r="AB547" s="78">
        <f>VLOOKUP(A:A,'11月工资'!A:BI,61,0)</f>
        <v>0</v>
      </c>
      <c r="AC547" s="6">
        <f t="shared" si="65"/>
        <v>0</v>
      </c>
      <c r="AD547">
        <f t="shared" si="66"/>
        <v>2649.15</v>
      </c>
      <c r="AE547">
        <f>VLOOKUP(A:A,'10月奖金'!A:AC,29,0)</f>
        <v>0</v>
      </c>
      <c r="AF547" s="6">
        <f t="shared" si="67"/>
        <v>0</v>
      </c>
      <c r="AG547">
        <f>VLOOKUP(A:A,'10月奖金'!A:AD,30,0)</f>
        <v>2374.3200000000002</v>
      </c>
      <c r="AH547" s="6">
        <f t="shared" si="68"/>
        <v>274.82999999999993</v>
      </c>
      <c r="AI547">
        <f>VLOOKUP(A:A,单位分配保留两位小数!B:N,13,0)</f>
        <v>2649.15</v>
      </c>
      <c r="AJ547">
        <f t="shared" si="69"/>
        <v>0</v>
      </c>
      <c r="AK547">
        <f>_xlfn.IFNA(VLOOKUP(A:A,'11月工资'!A:AQ,43,0),0)</f>
        <v>0</v>
      </c>
      <c r="AL547">
        <f t="shared" si="70"/>
        <v>0</v>
      </c>
      <c r="AM547" s="6">
        <f t="shared" si="71"/>
        <v>-27753.12000000001</v>
      </c>
    </row>
    <row r="548" spans="1:39" x14ac:dyDescent="0.2">
      <c r="A548" s="7">
        <v>9000773</v>
      </c>
      <c r="B548" t="str">
        <f>VLOOKUP(A548,标准表!C:D,2,0)</f>
        <v>杨忠华</v>
      </c>
      <c r="C548" t="str">
        <f>VLOOKUP(A:A,标准表!C:M,11,0)</f>
        <v>热轧事业部</v>
      </c>
      <c r="D548" t="str">
        <f>VLOOKUP($A:$A,标准表!C:E,3,0)</f>
        <v>130729198409133519</v>
      </c>
      <c r="E548" t="str">
        <f>VLOOKUP(A:A,'11月工资'!A:D,4,0)</f>
        <v>6217000180024766366</v>
      </c>
      <c r="F548" t="str">
        <f>VLOOKUP(A:A,'11月工资'!A:F,6,0)</f>
        <v>生产操作人员</v>
      </c>
      <c r="G548">
        <f>VLOOKUP(A:A,标准表!C:H,6,0)</f>
        <v>0</v>
      </c>
      <c r="H548">
        <f>VLOOKUP(A:A,标准表!C:I,7,0)</f>
        <v>0</v>
      </c>
      <c r="I548">
        <f>VLOOKUP(A:A,标准表!C:J,8,0)</f>
        <v>0</v>
      </c>
      <c r="J548">
        <f>VLOOKUP($A:$A,标准表!C:G,5,0)</f>
        <v>1.8</v>
      </c>
      <c r="L548">
        <f>VLOOKUP(A:A,单位分配保留两位小数!B:I,8,0)</f>
        <v>3007.08</v>
      </c>
      <c r="M548">
        <f>_xlfn.IFNA(VLOOKUP(A:A,单位分配保留两位小数!B:J,9,0),0)</f>
        <v>0</v>
      </c>
      <c r="N548">
        <f>_xlfn.IFNA(VLOOKUP(A:A,单位分配保留两位小数!B:K,10,0),0)</f>
        <v>650</v>
      </c>
      <c r="O548">
        <f>ROUND(_xlfn.IFNA(VLOOKUP(A:A,单位分配保留两位小数!B:L,11,0),0),2)</f>
        <v>0</v>
      </c>
      <c r="Q548">
        <f t="shared" si="64"/>
        <v>3657.08</v>
      </c>
      <c r="R548">
        <f>_xlfn.IFNA(VLOOKUP(A548,'11月工资'!A:AU,47,0),0)+Q548</f>
        <v>77050.86</v>
      </c>
      <c r="S548">
        <f>VLOOKUP(A:A,'11月工资'!A:AW,49,0)</f>
        <v>11000</v>
      </c>
      <c r="T548">
        <f>VLOOKUP(A:A,'11月工资'!A:AZ,52,0)</f>
        <v>0</v>
      </c>
      <c r="U548">
        <f>VLOOKUP(A:A,'11月工资'!A:BA,53,0)</f>
        <v>0</v>
      </c>
      <c r="V548">
        <f>VLOOKUP(A:A,'11月工资'!A:AX,50,0)</f>
        <v>11000</v>
      </c>
      <c r="W548">
        <f>VLOOKUP(A:A,'11月工资'!A:AY,51,0)</f>
        <v>0</v>
      </c>
      <c r="X548">
        <f>VLOOKUP(A:A,'11月工资'!A:AV,48,0)</f>
        <v>55000</v>
      </c>
      <c r="Y548">
        <f>VLOOKUP(A:A,'11月工资'!A:BB,54,0)</f>
        <v>14892.12</v>
      </c>
      <c r="Z548" s="12">
        <f>ROUND(5*MAX(0,(R548-S548-T548-U548-V548-W548-X548-Y548)*{0.6;2;4;5;6;7;9}%-{0;504;3384;6384;10584;17184;36384}),2)</f>
        <v>0</v>
      </c>
      <c r="AB548" s="78">
        <f>VLOOKUP(A:A,'11月工资'!A:BI,61,0)</f>
        <v>0</v>
      </c>
      <c r="AC548" s="6">
        <f t="shared" si="65"/>
        <v>0</v>
      </c>
      <c r="AD548">
        <f t="shared" si="66"/>
        <v>3657.08</v>
      </c>
      <c r="AE548">
        <f>VLOOKUP(A:A,'10月奖金'!A:AC,29,0)</f>
        <v>0</v>
      </c>
      <c r="AF548" s="6">
        <f t="shared" si="67"/>
        <v>0</v>
      </c>
      <c r="AG548">
        <f>VLOOKUP(A:A,'10月奖金'!A:AD,30,0)</f>
        <v>3305.58</v>
      </c>
      <c r="AH548" s="6">
        <f t="shared" si="68"/>
        <v>351.5</v>
      </c>
      <c r="AI548">
        <f>VLOOKUP(A:A,单位分配保留两位小数!B:N,13,0)</f>
        <v>3657.08</v>
      </c>
      <c r="AJ548">
        <f t="shared" si="69"/>
        <v>0</v>
      </c>
      <c r="AK548">
        <f>_xlfn.IFNA(VLOOKUP(A:A,'11月工资'!A:AQ,43,0),0)</f>
        <v>0</v>
      </c>
      <c r="AL548">
        <f t="shared" si="70"/>
        <v>0</v>
      </c>
      <c r="AM548" s="6">
        <f t="shared" si="71"/>
        <v>-14841.26</v>
      </c>
    </row>
    <row r="549" spans="1:39" x14ac:dyDescent="0.2">
      <c r="A549" s="7">
        <v>9000774</v>
      </c>
      <c r="B549" t="str">
        <f>VLOOKUP(A549,标准表!C:D,2,0)</f>
        <v>孟凡一</v>
      </c>
      <c r="C549" t="str">
        <f>VLOOKUP(A:A,标准表!C:M,11,0)</f>
        <v>热轧事业部</v>
      </c>
      <c r="D549" t="str">
        <f>VLOOKUP($A:$A,标准表!C:E,3,0)</f>
        <v>130205197804010911</v>
      </c>
      <c r="E549" t="str">
        <f>VLOOKUP(A:A,'11月工资'!A:D,4,0)</f>
        <v>6227000180280667190</v>
      </c>
      <c r="F549" t="str">
        <f>VLOOKUP(A:A,'11月工资'!A:F,6,0)</f>
        <v>生产操作人员</v>
      </c>
      <c r="G549">
        <f>VLOOKUP(A:A,标准表!C:H,6,0)</f>
        <v>0</v>
      </c>
      <c r="H549">
        <f>VLOOKUP(A:A,标准表!C:I,7,0)</f>
        <v>0</v>
      </c>
      <c r="I549">
        <f>VLOOKUP(A:A,标准表!C:J,8,0)</f>
        <v>0</v>
      </c>
      <c r="J549">
        <f>VLOOKUP($A:$A,标准表!C:G,5,0)</f>
        <v>1.5</v>
      </c>
      <c r="L549">
        <f>VLOOKUP(A:A,单位分配保留两位小数!B:I,8,0)</f>
        <v>2513.39</v>
      </c>
      <c r="M549">
        <f>_xlfn.IFNA(VLOOKUP(A:A,单位分配保留两位小数!B:J,9,0),0)</f>
        <v>0</v>
      </c>
      <c r="N549">
        <f>_xlfn.IFNA(VLOOKUP(A:A,单位分配保留两位小数!B:K,10,0),0)</f>
        <v>0</v>
      </c>
      <c r="O549">
        <f>ROUND(_xlfn.IFNA(VLOOKUP(A:A,单位分配保留两位小数!B:L,11,0),0),2)</f>
        <v>0</v>
      </c>
      <c r="Q549">
        <f t="shared" si="64"/>
        <v>2513.39</v>
      </c>
      <c r="R549">
        <f>_xlfn.IFNA(VLOOKUP(A549,'11月工资'!A:AU,47,0),0)+Q549</f>
        <v>62783.29</v>
      </c>
      <c r="S549">
        <f>VLOOKUP(A:A,'11月工资'!A:AW,49,0)</f>
        <v>11000</v>
      </c>
      <c r="T549">
        <f>VLOOKUP(A:A,'11月工资'!A:AZ,52,0)</f>
        <v>11000</v>
      </c>
      <c r="U549">
        <f>VLOOKUP(A:A,'11月工资'!A:BA,53,0)</f>
        <v>0</v>
      </c>
      <c r="V549">
        <f>VLOOKUP(A:A,'11月工资'!A:AX,50,0)</f>
        <v>22000</v>
      </c>
      <c r="W549">
        <f>VLOOKUP(A:A,'11月工资'!A:AY,51,0)</f>
        <v>0</v>
      </c>
      <c r="X549">
        <f>VLOOKUP(A:A,'11月工资'!A:AV,48,0)</f>
        <v>55000</v>
      </c>
      <c r="Y549">
        <f>VLOOKUP(A:A,'11月工资'!A:BB,54,0)</f>
        <v>7557.1900000000014</v>
      </c>
      <c r="Z549" s="12">
        <f>ROUND(5*MAX(0,(R549-S549-T549-U549-V549-W549-X549-Y549)*{0.6;2;4;5;6;7;9}%-{0;504;3384;6384;10584;17184;36384}),2)</f>
        <v>0</v>
      </c>
      <c r="AB549" s="78">
        <f>VLOOKUP(A:A,'11月工资'!A:BI,61,0)</f>
        <v>0</v>
      </c>
      <c r="AC549" s="6">
        <f t="shared" si="65"/>
        <v>0</v>
      </c>
      <c r="AD549">
        <f t="shared" si="66"/>
        <v>2513.39</v>
      </c>
      <c r="AE549">
        <f>VLOOKUP(A:A,'10月奖金'!A:AC,29,0)</f>
        <v>0</v>
      </c>
      <c r="AF549" s="6">
        <f t="shared" si="67"/>
        <v>0</v>
      </c>
      <c r="AG549">
        <f>VLOOKUP(A:A,'10月奖金'!A:AD,30,0)</f>
        <v>2575.46</v>
      </c>
      <c r="AH549" s="6">
        <f t="shared" si="68"/>
        <v>-62.070000000000164</v>
      </c>
      <c r="AI549">
        <f>VLOOKUP(A:A,单位分配保留两位小数!B:N,13,0)</f>
        <v>2513.39</v>
      </c>
      <c r="AJ549">
        <f t="shared" si="69"/>
        <v>0</v>
      </c>
      <c r="AK549">
        <f>_xlfn.IFNA(VLOOKUP(A:A,'11月工资'!A:AQ,43,0),0)</f>
        <v>0</v>
      </c>
      <c r="AL549">
        <f t="shared" si="70"/>
        <v>0</v>
      </c>
      <c r="AM549" s="6">
        <f t="shared" si="71"/>
        <v>-43773.9</v>
      </c>
    </row>
    <row r="550" spans="1:39" x14ac:dyDescent="0.2">
      <c r="A550" s="7">
        <v>9000775</v>
      </c>
      <c r="B550" t="str">
        <f>VLOOKUP(A550,标准表!C:D,2,0)</f>
        <v>田涛</v>
      </c>
      <c r="C550" t="str">
        <f>VLOOKUP(A:A,标准表!C:M,11,0)</f>
        <v>热轧事业部</v>
      </c>
      <c r="D550" t="str">
        <f>VLOOKUP($A:$A,标准表!C:E,3,0)</f>
        <v>130204198111230311</v>
      </c>
      <c r="E550" t="str">
        <f>VLOOKUP(A:A,'11月工资'!A:D,4,0)</f>
        <v>6217000180024770921</v>
      </c>
      <c r="F550" t="str">
        <f>VLOOKUP(A:A,'11月工资'!A:F,6,0)</f>
        <v>生产操作人员</v>
      </c>
      <c r="G550">
        <f>VLOOKUP(A:A,标准表!C:H,6,0)</f>
        <v>0</v>
      </c>
      <c r="H550">
        <f>VLOOKUP(A:A,标准表!C:I,7,0)</f>
        <v>0</v>
      </c>
      <c r="I550">
        <f>VLOOKUP(A:A,标准表!C:J,8,0)</f>
        <v>0</v>
      </c>
      <c r="J550">
        <f>VLOOKUP($A:$A,标准表!C:G,5,0)</f>
        <v>1</v>
      </c>
      <c r="L550">
        <f>VLOOKUP(A:A,单位分配保留两位小数!B:I,8,0)</f>
        <v>1625.05</v>
      </c>
      <c r="M550">
        <f>_xlfn.IFNA(VLOOKUP(A:A,单位分配保留两位小数!B:J,9,0),0)</f>
        <v>0</v>
      </c>
      <c r="N550">
        <f>_xlfn.IFNA(VLOOKUP(A:A,单位分配保留两位小数!B:K,10,0),0)</f>
        <v>0</v>
      </c>
      <c r="O550">
        <f>ROUND(_xlfn.IFNA(VLOOKUP(A:A,单位分配保留两位小数!B:L,11,0),0),2)</f>
        <v>0</v>
      </c>
      <c r="Q550">
        <f t="shared" si="64"/>
        <v>1625.05</v>
      </c>
      <c r="R550">
        <f>_xlfn.IFNA(VLOOKUP(A550,'11月工资'!A:AU,47,0),0)+Q550</f>
        <v>56794.960000000006</v>
      </c>
      <c r="S550">
        <f>VLOOKUP(A:A,'11月工资'!A:AW,49,0)</f>
        <v>11000</v>
      </c>
      <c r="T550">
        <f>VLOOKUP(A:A,'11月工资'!A:AZ,52,0)</f>
        <v>0</v>
      </c>
      <c r="U550">
        <f>VLOOKUP(A:A,'11月工资'!A:BA,53,0)</f>
        <v>0</v>
      </c>
      <c r="V550">
        <f>VLOOKUP(A:A,'11月工资'!A:AX,50,0)</f>
        <v>22000</v>
      </c>
      <c r="W550">
        <f>VLOOKUP(A:A,'11月工资'!A:AY,51,0)</f>
        <v>0</v>
      </c>
      <c r="X550">
        <f>VLOOKUP(A:A,'11月工资'!A:AV,48,0)</f>
        <v>55000</v>
      </c>
      <c r="Y550">
        <f>VLOOKUP(A:A,'11月工资'!A:BB,54,0)</f>
        <v>9918.68</v>
      </c>
      <c r="Z550" s="12">
        <f>ROUND(5*MAX(0,(R550-S550-T550-U550-V550-W550-X550-Y550)*{0.6;2;4;5;6;7;9}%-{0;504;3384;6384;10584;17184;36384}),2)</f>
        <v>0</v>
      </c>
      <c r="AB550" s="78">
        <f>VLOOKUP(A:A,'11月工资'!A:BI,61,0)</f>
        <v>0</v>
      </c>
      <c r="AC550" s="6">
        <f t="shared" si="65"/>
        <v>0</v>
      </c>
      <c r="AD550">
        <f t="shared" si="66"/>
        <v>1625.05</v>
      </c>
      <c r="AE550">
        <f>VLOOKUP(A:A,'10月奖金'!A:AC,29,0)</f>
        <v>0</v>
      </c>
      <c r="AF550" s="6">
        <f t="shared" si="67"/>
        <v>0</v>
      </c>
      <c r="AG550">
        <f>VLOOKUP(A:A,'10月奖金'!A:AD,30,0)</f>
        <v>1640.44</v>
      </c>
      <c r="AH550" s="6">
        <f t="shared" si="68"/>
        <v>-15.3900000000001</v>
      </c>
      <c r="AI550">
        <f>VLOOKUP(A:A,单位分配保留两位小数!B:N,13,0)</f>
        <v>1625.05</v>
      </c>
      <c r="AJ550">
        <f t="shared" si="69"/>
        <v>0</v>
      </c>
      <c r="AK550">
        <f>_xlfn.IFNA(VLOOKUP(A:A,'11月工资'!A:AQ,43,0),0)</f>
        <v>0</v>
      </c>
      <c r="AL550">
        <f t="shared" si="70"/>
        <v>0</v>
      </c>
      <c r="AM550" s="6">
        <f t="shared" si="71"/>
        <v>-41123.719999999994</v>
      </c>
    </row>
    <row r="551" spans="1:39" x14ac:dyDescent="0.2">
      <c r="A551" s="7">
        <v>9000776</v>
      </c>
      <c r="B551" t="str">
        <f>VLOOKUP(A551,标准表!C:D,2,0)</f>
        <v>王浙唐</v>
      </c>
      <c r="C551" t="str">
        <f>VLOOKUP(A:A,标准表!C:M,11,0)</f>
        <v>热轧事业部</v>
      </c>
      <c r="D551" t="str">
        <f>VLOOKUP($A:$A,标准表!C:E,3,0)</f>
        <v>130204198208141817</v>
      </c>
      <c r="E551" t="str">
        <f>VLOOKUP(A:A,'11月工资'!A:D,4,0)</f>
        <v>6227000181080160147</v>
      </c>
      <c r="F551" t="str">
        <f>VLOOKUP(A:A,'11月工资'!A:F,6,0)</f>
        <v>生产操作人员</v>
      </c>
      <c r="G551">
        <f>VLOOKUP(A:A,标准表!C:H,6,0)</f>
        <v>0</v>
      </c>
      <c r="H551">
        <f>VLOOKUP(A:A,标准表!C:I,7,0)</f>
        <v>0</v>
      </c>
      <c r="I551">
        <f>VLOOKUP(A:A,标准表!C:J,8,0)</f>
        <v>0</v>
      </c>
      <c r="J551">
        <f>VLOOKUP($A:$A,标准表!C:G,5,0)</f>
        <v>1.8</v>
      </c>
      <c r="L551">
        <f>VLOOKUP(A:A,单位分配保留两位小数!B:I,8,0)</f>
        <v>2419.11</v>
      </c>
      <c r="M551">
        <f>_xlfn.IFNA(VLOOKUP(A:A,单位分配保留两位小数!B:J,9,0),0)</f>
        <v>0</v>
      </c>
      <c r="N551">
        <f>_xlfn.IFNA(VLOOKUP(A:A,单位分配保留两位小数!B:K,10,0),0)</f>
        <v>0</v>
      </c>
      <c r="O551">
        <f>ROUND(_xlfn.IFNA(VLOOKUP(A:A,单位分配保留两位小数!B:L,11,0),0),2)</f>
        <v>0</v>
      </c>
      <c r="Q551">
        <f t="shared" si="64"/>
        <v>2419.11</v>
      </c>
      <c r="R551">
        <f>_xlfn.IFNA(VLOOKUP(A551,'11月工资'!A:AU,47,0),0)+Q551</f>
        <v>63947.15</v>
      </c>
      <c r="S551">
        <f>VLOOKUP(A:A,'11月工资'!A:AW,49,0)</f>
        <v>11000</v>
      </c>
      <c r="T551">
        <f>VLOOKUP(A:A,'11月工资'!A:AZ,52,0)</f>
        <v>0</v>
      </c>
      <c r="U551">
        <f>VLOOKUP(A:A,'11月工资'!A:BA,53,0)</f>
        <v>0</v>
      </c>
      <c r="V551">
        <f>VLOOKUP(A:A,'11月工资'!A:AX,50,0)</f>
        <v>22000</v>
      </c>
      <c r="W551">
        <f>VLOOKUP(A:A,'11月工资'!A:AY,51,0)</f>
        <v>0</v>
      </c>
      <c r="X551">
        <f>VLOOKUP(A:A,'11月工资'!A:AV,48,0)</f>
        <v>55000</v>
      </c>
      <c r="Y551">
        <f>VLOOKUP(A:A,'11月工资'!A:BB,54,0)</f>
        <v>11098.73</v>
      </c>
      <c r="Z551" s="12">
        <f>ROUND(5*MAX(0,(R551-S551-T551-U551-V551-W551-X551-Y551)*{0.6;2;4;5;6;7;9}%-{0;504;3384;6384;10584;17184;36384}),2)</f>
        <v>0</v>
      </c>
      <c r="AB551" s="78">
        <f>VLOOKUP(A:A,'11月工资'!A:BI,61,0)</f>
        <v>0</v>
      </c>
      <c r="AC551" s="6">
        <f t="shared" si="65"/>
        <v>0</v>
      </c>
      <c r="AD551">
        <f t="shared" si="66"/>
        <v>2419.11</v>
      </c>
      <c r="AE551">
        <f>VLOOKUP(A:A,'10月奖金'!A:AC,29,0)</f>
        <v>0</v>
      </c>
      <c r="AF551" s="6">
        <f t="shared" si="67"/>
        <v>0</v>
      </c>
      <c r="AG551">
        <f>VLOOKUP(A:A,'10月奖金'!A:AD,30,0)</f>
        <v>2434.41</v>
      </c>
      <c r="AH551" s="6">
        <f t="shared" si="68"/>
        <v>-15.299999999999727</v>
      </c>
      <c r="AI551">
        <f>VLOOKUP(A:A,单位分配保留两位小数!B:N,13,0)</f>
        <v>2419.11</v>
      </c>
      <c r="AJ551">
        <f t="shared" si="69"/>
        <v>0</v>
      </c>
      <c r="AK551">
        <f>_xlfn.IFNA(VLOOKUP(A:A,'11月工资'!A:AQ,43,0),0)</f>
        <v>0</v>
      </c>
      <c r="AL551">
        <f t="shared" si="70"/>
        <v>0</v>
      </c>
      <c r="AM551" s="6">
        <f t="shared" si="71"/>
        <v>-35151.58</v>
      </c>
    </row>
    <row r="552" spans="1:39" x14ac:dyDescent="0.2">
      <c r="A552" s="7">
        <v>9000777</v>
      </c>
      <c r="B552" t="str">
        <f>VLOOKUP(A552,标准表!C:D,2,0)</f>
        <v>张文龙</v>
      </c>
      <c r="C552" t="str">
        <f>VLOOKUP(A:A,标准表!C:M,11,0)</f>
        <v>热轧事业部</v>
      </c>
      <c r="D552" t="str">
        <f>VLOOKUP($A:$A,标准表!C:E,3,0)</f>
        <v>130204198505011234</v>
      </c>
      <c r="E552" t="str">
        <f>VLOOKUP(A:A,'11月工资'!A:D,4,0)</f>
        <v>6217000180024766747</v>
      </c>
      <c r="F552" t="str">
        <f>VLOOKUP(A:A,'11月工资'!A:F,6,0)</f>
        <v>生产操作人员</v>
      </c>
      <c r="G552">
        <f>VLOOKUP(A:A,标准表!C:H,6,0)</f>
        <v>0</v>
      </c>
      <c r="H552">
        <f>VLOOKUP(A:A,标准表!C:I,7,0)</f>
        <v>0</v>
      </c>
      <c r="I552">
        <f>VLOOKUP(A:A,标准表!C:J,8,0)</f>
        <v>0</v>
      </c>
      <c r="J552">
        <f>VLOOKUP($A:$A,标准表!C:G,5,0)</f>
        <v>1.8</v>
      </c>
      <c r="L552">
        <f>VLOOKUP(A:A,单位分配保留两位小数!B:I,8,0)</f>
        <v>3007.08</v>
      </c>
      <c r="M552">
        <f>_xlfn.IFNA(VLOOKUP(A:A,单位分配保留两位小数!B:J,9,0),0)</f>
        <v>0</v>
      </c>
      <c r="N552">
        <f>_xlfn.IFNA(VLOOKUP(A:A,单位分配保留两位小数!B:K,10,0),0)</f>
        <v>700</v>
      </c>
      <c r="O552">
        <f>ROUND(_xlfn.IFNA(VLOOKUP(A:A,单位分配保留两位小数!B:L,11,0),0),2)</f>
        <v>0</v>
      </c>
      <c r="Q552">
        <f t="shared" si="64"/>
        <v>3707.08</v>
      </c>
      <c r="R552">
        <f>_xlfn.IFNA(VLOOKUP(A552,'11月工资'!A:AU,47,0),0)+Q552</f>
        <v>77613.78</v>
      </c>
      <c r="S552">
        <f>VLOOKUP(A:A,'11月工资'!A:AW,49,0)</f>
        <v>11000</v>
      </c>
      <c r="T552">
        <f>VLOOKUP(A:A,'11月工资'!A:AZ,52,0)</f>
        <v>0</v>
      </c>
      <c r="U552">
        <f>VLOOKUP(A:A,'11月工资'!A:BA,53,0)</f>
        <v>0</v>
      </c>
      <c r="V552">
        <f>VLOOKUP(A:A,'11月工资'!A:AX,50,0)</f>
        <v>22000</v>
      </c>
      <c r="W552">
        <f>VLOOKUP(A:A,'11月工资'!A:AY,51,0)</f>
        <v>0</v>
      </c>
      <c r="X552">
        <f>VLOOKUP(A:A,'11月工资'!A:AV,48,0)</f>
        <v>55000</v>
      </c>
      <c r="Y552">
        <f>VLOOKUP(A:A,'11月工资'!A:BB,54,0)</f>
        <v>14798.22</v>
      </c>
      <c r="Z552" s="12">
        <f>ROUND(5*MAX(0,(R552-S552-T552-U552-V552-W552-X552-Y552)*{0.6;2;4;5;6;7;9}%-{0;504;3384;6384;10584;17184;36384}),2)</f>
        <v>0</v>
      </c>
      <c r="AB552" s="78">
        <f>VLOOKUP(A:A,'11月工资'!A:BI,61,0)</f>
        <v>0</v>
      </c>
      <c r="AC552" s="6">
        <f t="shared" si="65"/>
        <v>0</v>
      </c>
      <c r="AD552">
        <f t="shared" si="66"/>
        <v>3707.08</v>
      </c>
      <c r="AE552">
        <f>VLOOKUP(A:A,'10月奖金'!A:AC,29,0)</f>
        <v>0</v>
      </c>
      <c r="AF552" s="6">
        <f t="shared" si="67"/>
        <v>0</v>
      </c>
      <c r="AG552">
        <f>VLOOKUP(A:A,'10月奖金'!A:AD,30,0)</f>
        <v>3358.84</v>
      </c>
      <c r="AH552" s="6">
        <f t="shared" si="68"/>
        <v>348.23999999999978</v>
      </c>
      <c r="AI552">
        <f>VLOOKUP(A:A,单位分配保留两位小数!B:N,13,0)</f>
        <v>3707.08</v>
      </c>
      <c r="AJ552">
        <f t="shared" si="69"/>
        <v>0</v>
      </c>
      <c r="AK552">
        <f>_xlfn.IFNA(VLOOKUP(A:A,'11月工资'!A:AQ,43,0),0)</f>
        <v>0</v>
      </c>
      <c r="AL552">
        <f t="shared" si="70"/>
        <v>0</v>
      </c>
      <c r="AM552" s="6">
        <f t="shared" si="71"/>
        <v>-25184.440000000002</v>
      </c>
    </row>
    <row r="553" spans="1:39" x14ac:dyDescent="0.2">
      <c r="A553" s="7">
        <v>9000778</v>
      </c>
      <c r="B553" t="str">
        <f>VLOOKUP(A553,标准表!C:D,2,0)</f>
        <v>覃雷</v>
      </c>
      <c r="C553" t="str">
        <f>VLOOKUP(A:A,标准表!C:M,11,0)</f>
        <v>热轧事业部</v>
      </c>
      <c r="D553" t="str">
        <f>VLOOKUP($A:$A,标准表!C:E,3,0)</f>
        <v>130205198111103976</v>
      </c>
      <c r="E553" t="str">
        <f>VLOOKUP(A:A,'11月工资'!A:D,4,0)</f>
        <v>6217000180026758262</v>
      </c>
      <c r="F553" t="str">
        <f>VLOOKUP(A:A,'11月工资'!A:F,6,0)</f>
        <v>生产操作人员</v>
      </c>
      <c r="G553">
        <f>VLOOKUP(A:A,标准表!C:H,6,0)</f>
        <v>0</v>
      </c>
      <c r="H553">
        <f>VLOOKUP(A:A,标准表!C:I,7,0)</f>
        <v>0</v>
      </c>
      <c r="I553">
        <f>VLOOKUP(A:A,标准表!C:J,8,0)</f>
        <v>0</v>
      </c>
      <c r="J553">
        <f>VLOOKUP($A:$A,标准表!C:G,5,0)</f>
        <v>1.5</v>
      </c>
      <c r="L553">
        <f>VLOOKUP(A:A,单位分配保留两位小数!B:I,8,0)</f>
        <v>1988.99</v>
      </c>
      <c r="M553">
        <f>_xlfn.IFNA(VLOOKUP(A:A,单位分配保留两位小数!B:J,9,0),0)</f>
        <v>0</v>
      </c>
      <c r="N553">
        <f>_xlfn.IFNA(VLOOKUP(A:A,单位分配保留两位小数!B:K,10,0),0)</f>
        <v>50</v>
      </c>
      <c r="O553">
        <f>ROUND(_xlfn.IFNA(VLOOKUP(A:A,单位分配保留两位小数!B:L,11,0),0),2)</f>
        <v>0</v>
      </c>
      <c r="Q553">
        <f t="shared" si="64"/>
        <v>2038.99</v>
      </c>
      <c r="R553">
        <f>_xlfn.IFNA(VLOOKUP(A553,'11月工资'!A:AU,47,0),0)+Q553</f>
        <v>68795.69</v>
      </c>
      <c r="S553">
        <f>VLOOKUP(A:A,'11月工资'!A:AW,49,0)</f>
        <v>11000</v>
      </c>
      <c r="T553">
        <f>VLOOKUP(A:A,'11月工资'!A:AZ,52,0)</f>
        <v>5500</v>
      </c>
      <c r="U553">
        <f>VLOOKUP(A:A,'11月工资'!A:BA,53,0)</f>
        <v>0</v>
      </c>
      <c r="V553">
        <f>VLOOKUP(A:A,'11月工资'!A:AX,50,0)</f>
        <v>11000</v>
      </c>
      <c r="W553">
        <f>VLOOKUP(A:A,'11月工资'!A:AY,51,0)</f>
        <v>0</v>
      </c>
      <c r="X553">
        <f>VLOOKUP(A:A,'11月工资'!A:AV,48,0)</f>
        <v>55000</v>
      </c>
      <c r="Y553">
        <f>VLOOKUP(A:A,'11月工资'!A:BB,54,0)</f>
        <v>14624.06</v>
      </c>
      <c r="Z553" s="12">
        <f>ROUND(5*MAX(0,(R553-S553-T553-U553-V553-W553-X553-Y553)*{0.6;2;4;5;6;7;9}%-{0;504;3384;6384;10584;17184;36384}),2)</f>
        <v>0</v>
      </c>
      <c r="AB553" s="78">
        <f>VLOOKUP(A:A,'11月工资'!A:BI,61,0)</f>
        <v>0</v>
      </c>
      <c r="AC553" s="6">
        <f t="shared" si="65"/>
        <v>0</v>
      </c>
      <c r="AD553">
        <f t="shared" si="66"/>
        <v>2038.99</v>
      </c>
      <c r="AE553">
        <f>VLOOKUP(A:A,'10月奖金'!A:AC,29,0)</f>
        <v>0</v>
      </c>
      <c r="AF553" s="6">
        <f t="shared" si="67"/>
        <v>0</v>
      </c>
      <c r="AG553">
        <f>VLOOKUP(A:A,'10月奖金'!A:AD,30,0)</f>
        <v>1981.24</v>
      </c>
      <c r="AH553" s="6">
        <f t="shared" si="68"/>
        <v>57.75</v>
      </c>
      <c r="AI553">
        <f>VLOOKUP(A:A,单位分配保留两位小数!B:N,13,0)</f>
        <v>2038.99</v>
      </c>
      <c r="AJ553">
        <f t="shared" si="69"/>
        <v>0</v>
      </c>
      <c r="AK553">
        <f>_xlfn.IFNA(VLOOKUP(A:A,'11月工资'!A:AQ,43,0),0)</f>
        <v>0</v>
      </c>
      <c r="AL553">
        <f t="shared" si="70"/>
        <v>0</v>
      </c>
      <c r="AM553" s="6">
        <f t="shared" si="71"/>
        <v>-28328.369999999995</v>
      </c>
    </row>
    <row r="554" spans="1:39" x14ac:dyDescent="0.2">
      <c r="A554" s="7">
        <v>9000779</v>
      </c>
      <c r="B554" t="str">
        <f>VLOOKUP(A554,标准表!C:D,2,0)</f>
        <v>高峰</v>
      </c>
      <c r="C554" t="str">
        <f>VLOOKUP(A:A,标准表!C:M,11,0)</f>
        <v>热轧事业部</v>
      </c>
      <c r="D554" t="str">
        <f>VLOOKUP($A:$A,标准表!C:E,3,0)</f>
        <v>130202198310033019</v>
      </c>
      <c r="E554" t="str">
        <f>VLOOKUP(A:A,'11月工资'!A:D,4,0)</f>
        <v>6217000180024764320</v>
      </c>
      <c r="F554" t="str">
        <f>VLOOKUP(A:A,'11月工资'!A:F,6,0)</f>
        <v>生产操作人员</v>
      </c>
      <c r="G554">
        <f>VLOOKUP(A:A,标准表!C:H,6,0)</f>
        <v>0</v>
      </c>
      <c r="H554">
        <f>VLOOKUP(A:A,标准表!C:I,7,0)</f>
        <v>0</v>
      </c>
      <c r="I554">
        <f>VLOOKUP(A:A,标准表!C:J,8,0)</f>
        <v>0</v>
      </c>
      <c r="J554">
        <f>VLOOKUP($A:$A,标准表!C:G,5,0)</f>
        <v>1</v>
      </c>
      <c r="L554">
        <f>VLOOKUP(A:A,单位分配保留两位小数!B:I,8,0)</f>
        <v>1958.9</v>
      </c>
      <c r="M554">
        <f>_xlfn.IFNA(VLOOKUP(A:A,单位分配保留两位小数!B:J,9,0),0)</f>
        <v>0</v>
      </c>
      <c r="N554">
        <f>_xlfn.IFNA(VLOOKUP(A:A,单位分配保留两位小数!B:K,10,0),0)</f>
        <v>0</v>
      </c>
      <c r="O554">
        <f>ROUND(_xlfn.IFNA(VLOOKUP(A:A,单位分配保留两位小数!B:L,11,0),0),2)</f>
        <v>0</v>
      </c>
      <c r="Q554">
        <f t="shared" si="64"/>
        <v>1958.9</v>
      </c>
      <c r="R554">
        <f>_xlfn.IFNA(VLOOKUP(A554,'11月工资'!A:AU,47,0),0)+Q554</f>
        <v>62702.080000000002</v>
      </c>
      <c r="S554">
        <f>VLOOKUP(A:A,'11月工资'!A:AW,49,0)</f>
        <v>0</v>
      </c>
      <c r="T554">
        <f>VLOOKUP(A:A,'11月工资'!A:AZ,52,0)</f>
        <v>11000</v>
      </c>
      <c r="U554">
        <f>VLOOKUP(A:A,'11月工资'!A:BA,53,0)</f>
        <v>0</v>
      </c>
      <c r="V554">
        <f>VLOOKUP(A:A,'11月工资'!A:AX,50,0)</f>
        <v>22000</v>
      </c>
      <c r="W554">
        <f>VLOOKUP(A:A,'11月工资'!A:AY,51,0)</f>
        <v>0</v>
      </c>
      <c r="X554">
        <f>VLOOKUP(A:A,'11月工资'!A:AV,48,0)</f>
        <v>55000</v>
      </c>
      <c r="Y554">
        <f>VLOOKUP(A:A,'11月工资'!A:BB,54,0)</f>
        <v>9836.58</v>
      </c>
      <c r="Z554" s="12">
        <f>ROUND(5*MAX(0,(R554-S554-T554-U554-V554-W554-X554-Y554)*{0.6;2;4;5;6;7;9}%-{0;504;3384;6384;10584;17184;36384}),2)</f>
        <v>0</v>
      </c>
      <c r="AB554" s="78">
        <f>VLOOKUP(A:A,'11月工资'!A:BI,61,0)</f>
        <v>0</v>
      </c>
      <c r="AC554" s="6">
        <f t="shared" si="65"/>
        <v>0</v>
      </c>
      <c r="AD554">
        <f t="shared" si="66"/>
        <v>1958.9</v>
      </c>
      <c r="AE554">
        <f>VLOOKUP(A:A,'10月奖金'!A:AC,29,0)</f>
        <v>0</v>
      </c>
      <c r="AF554" s="6">
        <f t="shared" si="67"/>
        <v>0</v>
      </c>
      <c r="AG554">
        <f>VLOOKUP(A:A,'10月奖金'!A:AD,30,0)</f>
        <v>1992.13</v>
      </c>
      <c r="AH554" s="6">
        <f t="shared" si="68"/>
        <v>-33.230000000000018</v>
      </c>
      <c r="AI554">
        <f>VLOOKUP(A:A,单位分配保留两位小数!B:N,13,0)</f>
        <v>1958.9</v>
      </c>
      <c r="AJ554">
        <f t="shared" si="69"/>
        <v>0</v>
      </c>
      <c r="AK554">
        <f>_xlfn.IFNA(VLOOKUP(A:A,'11月工资'!A:AQ,43,0),0)</f>
        <v>0</v>
      </c>
      <c r="AL554">
        <f t="shared" si="70"/>
        <v>0</v>
      </c>
      <c r="AM554" s="6">
        <f t="shared" si="71"/>
        <v>-35134.5</v>
      </c>
    </row>
    <row r="555" spans="1:39" x14ac:dyDescent="0.2">
      <c r="A555" s="7">
        <v>9000780</v>
      </c>
      <c r="B555" t="str">
        <f>VLOOKUP(A555,标准表!C:D,2,0)</f>
        <v>马文才</v>
      </c>
      <c r="C555" t="str">
        <f>VLOOKUP(A:A,标准表!C:M,11,0)</f>
        <v>热轧事业部</v>
      </c>
      <c r="D555" t="str">
        <f>VLOOKUP($A:$A,标准表!C:E,3,0)</f>
        <v>130204198008120616</v>
      </c>
      <c r="E555" t="str">
        <f>VLOOKUP(A:A,'11月工资'!A:D,4,0)</f>
        <v>6236680180003118040</v>
      </c>
      <c r="F555" t="str">
        <f>VLOOKUP(A:A,'11月工资'!A:F,6,0)</f>
        <v>生产操作人员</v>
      </c>
      <c r="G555">
        <f>VLOOKUP(A:A,标准表!C:H,6,0)</f>
        <v>0</v>
      </c>
      <c r="H555">
        <f>VLOOKUP(A:A,标准表!C:I,7,0)</f>
        <v>0</v>
      </c>
      <c r="I555">
        <f>VLOOKUP(A:A,标准表!C:J,8,0)</f>
        <v>0</v>
      </c>
      <c r="J555">
        <f>VLOOKUP($A:$A,标准表!C:G,5,0)</f>
        <v>1.8</v>
      </c>
      <c r="L555">
        <f>VLOOKUP(A:A,单位分配保留两位小数!B:I,8,0)</f>
        <v>2961.83</v>
      </c>
      <c r="M555">
        <f>_xlfn.IFNA(VLOOKUP(A:A,单位分配保留两位小数!B:J,9,0),0)</f>
        <v>0</v>
      </c>
      <c r="N555">
        <f>_xlfn.IFNA(VLOOKUP(A:A,单位分配保留两位小数!B:K,10,0),0)</f>
        <v>150</v>
      </c>
      <c r="O555">
        <f>ROUND(_xlfn.IFNA(VLOOKUP(A:A,单位分配保留两位小数!B:L,11,0),0),2)</f>
        <v>0</v>
      </c>
      <c r="Q555">
        <f t="shared" si="64"/>
        <v>3111.83</v>
      </c>
      <c r="R555">
        <f>_xlfn.IFNA(VLOOKUP(A555,'11月工资'!A:AU,47,0),0)+Q555</f>
        <v>80750.150000000009</v>
      </c>
      <c r="S555">
        <f>VLOOKUP(A:A,'11月工资'!A:AW,49,0)</f>
        <v>11000</v>
      </c>
      <c r="T555">
        <f>VLOOKUP(A:A,'11月工资'!A:AZ,52,0)</f>
        <v>11000</v>
      </c>
      <c r="U555">
        <f>VLOOKUP(A:A,'11月工资'!A:BA,53,0)</f>
        <v>0</v>
      </c>
      <c r="V555">
        <f>VLOOKUP(A:A,'11月工资'!A:AX,50,0)</f>
        <v>22000</v>
      </c>
      <c r="W555">
        <f>VLOOKUP(A:A,'11月工资'!A:AY,51,0)</f>
        <v>0</v>
      </c>
      <c r="X555">
        <f>VLOOKUP(A:A,'11月工资'!A:AV,48,0)</f>
        <v>55000</v>
      </c>
      <c r="Y555">
        <f>VLOOKUP(A:A,'11月工资'!A:BB,54,0)</f>
        <v>17286.759999999998</v>
      </c>
      <c r="Z555" s="12">
        <f>ROUND(5*MAX(0,(R555-S555-T555-U555-V555-W555-X555-Y555)*{0.6;2;4;5;6;7;9}%-{0;504;3384;6384;10584;17184;36384}),2)</f>
        <v>0</v>
      </c>
      <c r="AB555" s="78">
        <f>VLOOKUP(A:A,'11月工资'!A:BI,61,0)</f>
        <v>0</v>
      </c>
      <c r="AC555" s="6">
        <f t="shared" si="65"/>
        <v>0</v>
      </c>
      <c r="AD555">
        <f t="shared" si="66"/>
        <v>3111.83</v>
      </c>
      <c r="AE555">
        <f>VLOOKUP(A:A,'10月奖金'!A:AC,29,0)</f>
        <v>0</v>
      </c>
      <c r="AF555" s="6">
        <f t="shared" si="67"/>
        <v>0</v>
      </c>
      <c r="AG555">
        <f>VLOOKUP(A:A,'10月奖金'!A:AD,30,0)</f>
        <v>2988.2</v>
      </c>
      <c r="AH555" s="6">
        <f t="shared" si="68"/>
        <v>123.63000000000011</v>
      </c>
      <c r="AI555">
        <f>VLOOKUP(A:A,单位分配保留两位小数!B:N,13,0)</f>
        <v>3111.83</v>
      </c>
      <c r="AJ555">
        <f t="shared" si="69"/>
        <v>0</v>
      </c>
      <c r="AK555">
        <f>_xlfn.IFNA(VLOOKUP(A:A,'11月工资'!A:AQ,43,0),0)</f>
        <v>0</v>
      </c>
      <c r="AL555">
        <f t="shared" si="70"/>
        <v>0</v>
      </c>
      <c r="AM555" s="6">
        <f t="shared" si="71"/>
        <v>-35536.609999999986</v>
      </c>
    </row>
    <row r="556" spans="1:39" x14ac:dyDescent="0.2">
      <c r="A556" s="7">
        <v>9000781</v>
      </c>
      <c r="B556" t="str">
        <f>VLOOKUP(A556,标准表!C:D,2,0)</f>
        <v>代立轩</v>
      </c>
      <c r="C556" t="str">
        <f>VLOOKUP(A:A,标准表!C:M,11,0)</f>
        <v>热轧事业部</v>
      </c>
      <c r="D556" t="str">
        <f>VLOOKUP($A:$A,标准表!C:E,3,0)</f>
        <v>130203198311012734</v>
      </c>
      <c r="E556" t="str">
        <f>VLOOKUP(A:A,'11月工资'!A:D,4,0)</f>
        <v>6217000180024765186</v>
      </c>
      <c r="F556" t="str">
        <f>VLOOKUP(A:A,'11月工资'!A:F,6,0)</f>
        <v>生产操作人员</v>
      </c>
      <c r="G556">
        <f>VLOOKUP(A:A,标准表!C:H,6,0)</f>
        <v>0</v>
      </c>
      <c r="H556">
        <f>VLOOKUP(A:A,标准表!C:I,7,0)</f>
        <v>0</v>
      </c>
      <c r="I556">
        <f>VLOOKUP(A:A,标准表!C:J,8,0)</f>
        <v>0</v>
      </c>
      <c r="J556">
        <f>VLOOKUP($A:$A,标准表!C:G,5,0)</f>
        <v>1.8</v>
      </c>
      <c r="L556">
        <f>VLOOKUP(A:A,单位分配保留两位小数!B:I,8,0)</f>
        <v>2674.49</v>
      </c>
      <c r="M556">
        <f>_xlfn.IFNA(VLOOKUP(A:A,单位分配保留两位小数!B:J,9,0),0)</f>
        <v>0</v>
      </c>
      <c r="N556">
        <f>_xlfn.IFNA(VLOOKUP(A:A,单位分配保留两位小数!B:K,10,0),0)</f>
        <v>0</v>
      </c>
      <c r="O556">
        <f>ROUND(_xlfn.IFNA(VLOOKUP(A:A,单位分配保留两位小数!B:L,11,0),0),2)</f>
        <v>50</v>
      </c>
      <c r="Q556">
        <f t="shared" si="64"/>
        <v>2624.49</v>
      </c>
      <c r="R556">
        <f>_xlfn.IFNA(VLOOKUP(A556,'11月工资'!A:AU,47,0),0)+Q556</f>
        <v>71281.508000000002</v>
      </c>
      <c r="S556">
        <f>VLOOKUP(A:A,'11月工资'!A:AW,49,0)</f>
        <v>0</v>
      </c>
      <c r="T556">
        <f>VLOOKUP(A:A,'11月工资'!A:AZ,52,0)</f>
        <v>0</v>
      </c>
      <c r="U556">
        <f>VLOOKUP(A:A,'11月工资'!A:BA,53,0)</f>
        <v>0</v>
      </c>
      <c r="V556">
        <f>VLOOKUP(A:A,'11月工资'!A:AX,50,0)</f>
        <v>22000</v>
      </c>
      <c r="W556">
        <f>VLOOKUP(A:A,'11月工资'!A:AY,51,0)</f>
        <v>0</v>
      </c>
      <c r="X556">
        <f>VLOOKUP(A:A,'11月工资'!A:AV,48,0)</f>
        <v>55000</v>
      </c>
      <c r="Y556">
        <f>VLOOKUP(A:A,'11月工资'!A:BB,54,0)</f>
        <v>13326.25</v>
      </c>
      <c r="Z556" s="12">
        <f>ROUND(5*MAX(0,(R556-S556-T556-U556-V556-W556-X556-Y556)*{0.6;2;4;5;6;7;9}%-{0;504;3384;6384;10584;17184;36384}),2)</f>
        <v>0</v>
      </c>
      <c r="AB556" s="78">
        <f>VLOOKUP(A:A,'11月工资'!A:BI,61,0)</f>
        <v>0</v>
      </c>
      <c r="AC556" s="6">
        <f t="shared" si="65"/>
        <v>0</v>
      </c>
      <c r="AD556">
        <f t="shared" si="66"/>
        <v>2624.49</v>
      </c>
      <c r="AE556">
        <f>VLOOKUP(A:A,'10月奖金'!A:AC,29,0)</f>
        <v>0</v>
      </c>
      <c r="AF556" s="6">
        <f t="shared" si="67"/>
        <v>0</v>
      </c>
      <c r="AG556">
        <f>VLOOKUP(A:A,'10月奖金'!A:AD,30,0)</f>
        <v>2738.32</v>
      </c>
      <c r="AH556" s="6">
        <f t="shared" si="68"/>
        <v>-113.83000000000038</v>
      </c>
      <c r="AI556">
        <f>VLOOKUP(A:A,单位分配保留两位小数!B:N,13,0)</f>
        <v>2624.49</v>
      </c>
      <c r="AJ556">
        <f t="shared" si="69"/>
        <v>0</v>
      </c>
      <c r="AK556">
        <f>_xlfn.IFNA(VLOOKUP(A:A,'11月工资'!A:AQ,43,0),0)</f>
        <v>0</v>
      </c>
      <c r="AL556">
        <f t="shared" si="70"/>
        <v>0</v>
      </c>
      <c r="AM556" s="6">
        <f t="shared" si="71"/>
        <v>-19044.741999999998</v>
      </c>
    </row>
    <row r="557" spans="1:39" x14ac:dyDescent="0.2">
      <c r="A557" s="7">
        <v>9000782</v>
      </c>
      <c r="B557" t="str">
        <f>VLOOKUP(A557,标准表!C:D,2,0)</f>
        <v>齐大伟</v>
      </c>
      <c r="C557" t="str">
        <f>VLOOKUP(A:A,标准表!C:M,11,0)</f>
        <v>热轧事业部</v>
      </c>
      <c r="D557" t="str">
        <f>VLOOKUP($A:$A,标准表!C:E,3,0)</f>
        <v>130204198005043918</v>
      </c>
      <c r="E557" t="str">
        <f>VLOOKUP(A:A,'11月工资'!A:D,4,0)</f>
        <v>6217000180024770855</v>
      </c>
      <c r="F557" t="str">
        <f>VLOOKUP(A:A,'11月工资'!A:F,6,0)</f>
        <v>生产操作人员</v>
      </c>
      <c r="G557">
        <f>VLOOKUP(A:A,标准表!C:H,6,0)</f>
        <v>0</v>
      </c>
      <c r="H557">
        <f>VLOOKUP(A:A,标准表!C:I,7,0)</f>
        <v>0</v>
      </c>
      <c r="I557">
        <f>VLOOKUP(A:A,标准表!C:J,8,0)</f>
        <v>0</v>
      </c>
      <c r="J557">
        <f>VLOOKUP($A:$A,标准表!C:G,5,0)</f>
        <v>1.2</v>
      </c>
      <c r="L557">
        <f>VLOOKUP(A:A,单位分配保留两位小数!B:I,8,0)</f>
        <v>1981.96</v>
      </c>
      <c r="M557">
        <f>_xlfn.IFNA(VLOOKUP(A:A,单位分配保留两位小数!B:J,9,0),0)</f>
        <v>0</v>
      </c>
      <c r="N557">
        <f>_xlfn.IFNA(VLOOKUP(A:A,单位分配保留两位小数!B:K,10,0),0)</f>
        <v>0</v>
      </c>
      <c r="O557">
        <f>ROUND(_xlfn.IFNA(VLOOKUP(A:A,单位分配保留两位小数!B:L,11,0),0),2)</f>
        <v>0</v>
      </c>
      <c r="Q557">
        <f t="shared" si="64"/>
        <v>1981.96</v>
      </c>
      <c r="R557">
        <f>_xlfn.IFNA(VLOOKUP(A557,'11月工资'!A:AU,47,0),0)+Q557</f>
        <v>72433.350000000006</v>
      </c>
      <c r="S557">
        <f>VLOOKUP(A:A,'11月工资'!A:AW,49,0)</f>
        <v>5500</v>
      </c>
      <c r="T557">
        <f>VLOOKUP(A:A,'11月工资'!A:AZ,52,0)</f>
        <v>0</v>
      </c>
      <c r="U557">
        <f>VLOOKUP(A:A,'11月工资'!A:BA,53,0)</f>
        <v>0</v>
      </c>
      <c r="V557">
        <f>VLOOKUP(A:A,'11月工资'!A:AX,50,0)</f>
        <v>11000</v>
      </c>
      <c r="W557">
        <f>VLOOKUP(A:A,'11月工资'!A:AY,51,0)</f>
        <v>0</v>
      </c>
      <c r="X557">
        <f>VLOOKUP(A:A,'11月工资'!A:AV,48,0)</f>
        <v>55000</v>
      </c>
      <c r="Y557">
        <f>VLOOKUP(A:A,'11月工资'!A:BB,54,0)</f>
        <v>10611.8</v>
      </c>
      <c r="Z557" s="12">
        <f>ROUND(5*MAX(0,(R557-S557-T557-U557-V557-W557-X557-Y557)*{0.6;2;4;5;6;7;9}%-{0;504;3384;6384;10584;17184;36384}),2)</f>
        <v>0</v>
      </c>
      <c r="AB557" s="78">
        <f>VLOOKUP(A:A,'11月工资'!A:BI,61,0)</f>
        <v>0</v>
      </c>
      <c r="AC557" s="6">
        <f t="shared" si="65"/>
        <v>0</v>
      </c>
      <c r="AD557">
        <f t="shared" si="66"/>
        <v>1981.96</v>
      </c>
      <c r="AE557">
        <f>VLOOKUP(A:A,'10月奖金'!A:AC,29,0)</f>
        <v>0</v>
      </c>
      <c r="AF557" s="6">
        <f t="shared" si="67"/>
        <v>0</v>
      </c>
      <c r="AG557">
        <f>VLOOKUP(A:A,'10月奖金'!A:AD,30,0)</f>
        <v>2952.65</v>
      </c>
      <c r="AH557" s="6">
        <f t="shared" si="68"/>
        <v>-970.69</v>
      </c>
      <c r="AI557">
        <f>VLOOKUP(A:A,单位分配保留两位小数!B:N,13,0)</f>
        <v>1981.96</v>
      </c>
      <c r="AJ557">
        <f t="shared" si="69"/>
        <v>0</v>
      </c>
      <c r="AK557">
        <f>_xlfn.IFNA(VLOOKUP(A:A,'11月工资'!A:AQ,43,0),0)</f>
        <v>0</v>
      </c>
      <c r="AL557">
        <f t="shared" si="70"/>
        <v>0</v>
      </c>
      <c r="AM557" s="6">
        <f t="shared" si="71"/>
        <v>-9678.4499999999935</v>
      </c>
    </row>
    <row r="558" spans="1:39" x14ac:dyDescent="0.2">
      <c r="A558" s="7">
        <v>9000783</v>
      </c>
      <c r="B558" t="str">
        <f>VLOOKUP(A558,标准表!C:D,2,0)</f>
        <v>杨树生</v>
      </c>
      <c r="C558" t="str">
        <f>VLOOKUP(A:A,标准表!C:M,11,0)</f>
        <v>热轧事业部</v>
      </c>
      <c r="D558" t="str">
        <f>VLOOKUP($A:$A,标准表!C:E,3,0)</f>
        <v>130204197911212416</v>
      </c>
      <c r="E558" t="str">
        <f>VLOOKUP(A:A,'11月工资'!A:D,4,0)</f>
        <v>6217000180024759429</v>
      </c>
      <c r="F558" t="str">
        <f>VLOOKUP(A:A,'11月工资'!A:F,6,0)</f>
        <v>生产操作人员</v>
      </c>
      <c r="G558">
        <f>VLOOKUP(A:A,标准表!C:H,6,0)</f>
        <v>0</v>
      </c>
      <c r="H558">
        <f>VLOOKUP(A:A,标准表!C:I,7,0)</f>
        <v>0</v>
      </c>
      <c r="I558">
        <f>VLOOKUP(A:A,标准表!C:J,8,0)</f>
        <v>0</v>
      </c>
      <c r="J558">
        <f>VLOOKUP($A:$A,标准表!C:G,5,0)</f>
        <v>1.5</v>
      </c>
      <c r="L558">
        <f>VLOOKUP(A:A,单位分配保留两位小数!B:I,8,0)</f>
        <v>2562.9299999999998</v>
      </c>
      <c r="M558">
        <f>_xlfn.IFNA(VLOOKUP(A:A,单位分配保留两位小数!B:J,9,0),0)</f>
        <v>0</v>
      </c>
      <c r="N558">
        <f>_xlfn.IFNA(VLOOKUP(A:A,单位分配保留两位小数!B:K,10,0),0)</f>
        <v>200</v>
      </c>
      <c r="O558">
        <f>ROUND(_xlfn.IFNA(VLOOKUP(A:A,单位分配保留两位小数!B:L,11,0),0),2)</f>
        <v>0</v>
      </c>
      <c r="Q558">
        <f t="shared" si="64"/>
        <v>2762.93</v>
      </c>
      <c r="R558">
        <f>_xlfn.IFNA(VLOOKUP(A558,'11月工资'!A:AU,47,0),0)+Q558</f>
        <v>65369.46</v>
      </c>
      <c r="S558">
        <f>VLOOKUP(A:A,'11月工资'!A:AW,49,0)</f>
        <v>0</v>
      </c>
      <c r="T558">
        <f>VLOOKUP(A:A,'11月工资'!A:AZ,52,0)</f>
        <v>0</v>
      </c>
      <c r="U558">
        <f>VLOOKUP(A:A,'11月工资'!A:BA,53,0)</f>
        <v>0</v>
      </c>
      <c r="V558">
        <f>VLOOKUP(A:A,'11月工资'!A:AX,50,0)</f>
        <v>0</v>
      </c>
      <c r="W558">
        <f>VLOOKUP(A:A,'11月工资'!A:AY,51,0)</f>
        <v>0</v>
      </c>
      <c r="X558">
        <f>VLOOKUP(A:A,'11月工资'!A:AV,48,0)</f>
        <v>55000</v>
      </c>
      <c r="Y558">
        <f>VLOOKUP(A:A,'11月工资'!A:BB,54,0)</f>
        <v>11133.56</v>
      </c>
      <c r="Z558" s="12">
        <f>ROUND(5*MAX(0,(R558-S558-T558-U558-V558-W558-X558-Y558)*{0.6;2;4;5;6;7;9}%-{0;504;3384;6384;10584;17184;36384}),2)</f>
        <v>0</v>
      </c>
      <c r="AB558" s="78">
        <f>VLOOKUP(A:A,'11月工资'!A:BI,61,0)</f>
        <v>2.41</v>
      </c>
      <c r="AC558" s="6">
        <f t="shared" si="65"/>
        <v>0</v>
      </c>
      <c r="AD558">
        <f t="shared" si="66"/>
        <v>2762.93</v>
      </c>
      <c r="AE558">
        <f>VLOOKUP(A:A,'10月奖金'!A:AC,29,0)</f>
        <v>0</v>
      </c>
      <c r="AF558" s="6">
        <f t="shared" si="67"/>
        <v>0</v>
      </c>
      <c r="AG558">
        <f>VLOOKUP(A:A,'10月奖金'!A:AD,30,0)</f>
        <v>2539.21</v>
      </c>
      <c r="AH558" s="6">
        <f t="shared" si="68"/>
        <v>223.7199999999998</v>
      </c>
      <c r="AI558">
        <f>VLOOKUP(A:A,单位分配保留两位小数!B:N,13,0)</f>
        <v>2762.93</v>
      </c>
      <c r="AJ558">
        <f t="shared" si="69"/>
        <v>0</v>
      </c>
      <c r="AK558">
        <f>_xlfn.IFNA(VLOOKUP(A:A,'11月工资'!A:AQ,43,0),0)</f>
        <v>0</v>
      </c>
      <c r="AL558">
        <f t="shared" si="70"/>
        <v>0</v>
      </c>
      <c r="AM558" s="6">
        <f t="shared" si="71"/>
        <v>-764.10000000000036</v>
      </c>
    </row>
    <row r="559" spans="1:39" x14ac:dyDescent="0.2">
      <c r="A559" s="7">
        <v>9000784</v>
      </c>
      <c r="B559" t="str">
        <f>VLOOKUP(A559,标准表!C:D,2,0)</f>
        <v>李志远</v>
      </c>
      <c r="C559" t="str">
        <f>VLOOKUP(A:A,标准表!C:M,11,0)</f>
        <v>热轧事业部</v>
      </c>
      <c r="D559" t="str">
        <f>VLOOKUP($A:$A,标准表!C:E,3,0)</f>
        <v>130204197807142411</v>
      </c>
      <c r="E559" t="str">
        <f>VLOOKUP(A:A,'11月工资'!A:D,4,0)</f>
        <v>6217000180004714899</v>
      </c>
      <c r="F559" t="str">
        <f>VLOOKUP(A:A,'11月工资'!A:F,6,0)</f>
        <v>生产操作人员</v>
      </c>
      <c r="G559">
        <f>VLOOKUP(A:A,标准表!C:H,6,0)</f>
        <v>0</v>
      </c>
      <c r="H559">
        <f>VLOOKUP(A:A,标准表!C:I,7,0)</f>
        <v>0</v>
      </c>
      <c r="I559">
        <f>VLOOKUP(A:A,标准表!C:J,8,0)</f>
        <v>0</v>
      </c>
      <c r="J559">
        <f>VLOOKUP($A:$A,标准表!C:G,5,0)</f>
        <v>1.5</v>
      </c>
      <c r="L559">
        <f>VLOOKUP(A:A,单位分配保留两位小数!B:I,8,0)</f>
        <v>2499.15</v>
      </c>
      <c r="M559">
        <f>_xlfn.IFNA(VLOOKUP(A:A,单位分配保留两位小数!B:J,9,0),0)</f>
        <v>0</v>
      </c>
      <c r="N559">
        <f>_xlfn.IFNA(VLOOKUP(A:A,单位分配保留两位小数!B:K,10,0),0)</f>
        <v>150</v>
      </c>
      <c r="O559">
        <f>ROUND(_xlfn.IFNA(VLOOKUP(A:A,单位分配保留两位小数!B:L,11,0),0),2)</f>
        <v>0</v>
      </c>
      <c r="Q559">
        <f t="shared" si="64"/>
        <v>2649.15</v>
      </c>
      <c r="R559">
        <f>_xlfn.IFNA(VLOOKUP(A559,'11月工资'!A:AU,47,0),0)+Q559</f>
        <v>80906.989999999991</v>
      </c>
      <c r="S559">
        <f>VLOOKUP(A:A,'11月工资'!A:AW,49,0)</f>
        <v>11000</v>
      </c>
      <c r="T559">
        <f>VLOOKUP(A:A,'11月工资'!A:AZ,52,0)</f>
        <v>11000</v>
      </c>
      <c r="U559">
        <f>VLOOKUP(A:A,'11月工资'!A:BA,53,0)</f>
        <v>0</v>
      </c>
      <c r="V559">
        <f>VLOOKUP(A:A,'11月工资'!A:AX,50,0)</f>
        <v>22000</v>
      </c>
      <c r="W559">
        <f>VLOOKUP(A:A,'11月工资'!A:AY,51,0)</f>
        <v>0</v>
      </c>
      <c r="X559">
        <f>VLOOKUP(A:A,'11月工资'!A:AV,48,0)</f>
        <v>55000</v>
      </c>
      <c r="Y559">
        <f>VLOOKUP(A:A,'11月工资'!A:BB,54,0)</f>
        <v>17259.13</v>
      </c>
      <c r="Z559" s="12">
        <f>ROUND(5*MAX(0,(R559-S559-T559-U559-V559-W559-X559-Y559)*{0.6;2;4;5;6;7;9}%-{0;504;3384;6384;10584;17184;36384}),2)</f>
        <v>0</v>
      </c>
      <c r="AB559" s="78">
        <f>VLOOKUP(A:A,'11月工资'!A:BI,61,0)</f>
        <v>0</v>
      </c>
      <c r="AC559" s="6">
        <f t="shared" si="65"/>
        <v>0</v>
      </c>
      <c r="AD559">
        <f t="shared" si="66"/>
        <v>2649.15</v>
      </c>
      <c r="AE559">
        <f>VLOOKUP(A:A,'10月奖金'!A:AC,29,0)</f>
        <v>0</v>
      </c>
      <c r="AF559" s="6">
        <f t="shared" si="67"/>
        <v>0</v>
      </c>
      <c r="AG559">
        <f>VLOOKUP(A:A,'10月奖金'!A:AD,30,0)</f>
        <v>3733.85</v>
      </c>
      <c r="AH559" s="6">
        <f t="shared" si="68"/>
        <v>-1084.6999999999998</v>
      </c>
      <c r="AI559">
        <f>VLOOKUP(A:A,单位分配保留两位小数!B:N,13,0)</f>
        <v>2649.15</v>
      </c>
      <c r="AJ559">
        <f t="shared" si="69"/>
        <v>0</v>
      </c>
      <c r="AK559">
        <f>_xlfn.IFNA(VLOOKUP(A:A,'11月工资'!A:AQ,43,0),0)</f>
        <v>0</v>
      </c>
      <c r="AL559">
        <f t="shared" si="70"/>
        <v>0</v>
      </c>
      <c r="AM559" s="6">
        <f t="shared" si="71"/>
        <v>-35352.140000000014</v>
      </c>
    </row>
    <row r="560" spans="1:39" x14ac:dyDescent="0.2">
      <c r="A560" s="7">
        <v>9000785</v>
      </c>
      <c r="B560" t="str">
        <f>VLOOKUP(A560,标准表!C:D,2,0)</f>
        <v>李亚锟</v>
      </c>
      <c r="C560" t="str">
        <f>VLOOKUP(A:A,标准表!C:M,11,0)</f>
        <v>热轧事业部</v>
      </c>
      <c r="D560" t="str">
        <f>VLOOKUP($A:$A,标准表!C:E,3,0)</f>
        <v>130203198601111212</v>
      </c>
      <c r="E560" t="str">
        <f>VLOOKUP(A:A,'11月工资'!A:D,4,0)</f>
        <v>6217000180018999346</v>
      </c>
      <c r="F560" t="str">
        <f>VLOOKUP(A:A,'11月工资'!A:F,6,0)</f>
        <v>生产操作人员</v>
      </c>
      <c r="G560">
        <f>VLOOKUP(A:A,标准表!C:H,6,0)</f>
        <v>0</v>
      </c>
      <c r="H560">
        <f>VLOOKUP(A:A,标准表!C:I,7,0)</f>
        <v>0</v>
      </c>
      <c r="I560">
        <f>VLOOKUP(A:A,标准表!C:J,8,0)</f>
        <v>0</v>
      </c>
      <c r="J560">
        <f>VLOOKUP($A:$A,标准表!C:G,5,0)</f>
        <v>1.8</v>
      </c>
      <c r="L560">
        <f>VLOOKUP(A:A,单位分配保留两位小数!B:I,8,0)</f>
        <v>2481.04</v>
      </c>
      <c r="M560">
        <f>_xlfn.IFNA(VLOOKUP(A:A,单位分配保留两位小数!B:J,9,0),0)</f>
        <v>0</v>
      </c>
      <c r="N560">
        <f>_xlfn.IFNA(VLOOKUP(A:A,单位分配保留两位小数!B:K,10,0),0)</f>
        <v>0</v>
      </c>
      <c r="O560">
        <f>ROUND(_xlfn.IFNA(VLOOKUP(A:A,单位分配保留两位小数!B:L,11,0),0),2)</f>
        <v>0</v>
      </c>
      <c r="Q560">
        <f t="shared" si="64"/>
        <v>2481.04</v>
      </c>
      <c r="R560">
        <f>_xlfn.IFNA(VLOOKUP(A560,'11月工资'!A:AU,47,0),0)+Q560</f>
        <v>65297.224999999999</v>
      </c>
      <c r="S560">
        <f>VLOOKUP(A:A,'11月工资'!A:AW,49,0)</f>
        <v>0</v>
      </c>
      <c r="T560">
        <f>VLOOKUP(A:A,'11月工资'!A:AZ,52,0)</f>
        <v>11000</v>
      </c>
      <c r="U560">
        <f>VLOOKUP(A:A,'11月工资'!A:BA,53,0)</f>
        <v>0</v>
      </c>
      <c r="V560">
        <f>VLOOKUP(A:A,'11月工资'!A:AX,50,0)</f>
        <v>0</v>
      </c>
      <c r="W560">
        <f>VLOOKUP(A:A,'11月工资'!A:AY,51,0)</f>
        <v>0</v>
      </c>
      <c r="X560">
        <f>VLOOKUP(A:A,'11月工资'!A:AV,48,0)</f>
        <v>55000</v>
      </c>
      <c r="Y560">
        <f>VLOOKUP(A:A,'11月工资'!A:BB,54,0)</f>
        <v>12332.77</v>
      </c>
      <c r="Z560" s="12">
        <f>ROUND(5*MAX(0,(R560-S560-T560-U560-V560-W560-X560-Y560)*{0.6;2;4;5;6;7;9}%-{0;504;3384;6384;10584;17184;36384}),2)</f>
        <v>0</v>
      </c>
      <c r="AB560" s="78">
        <f>VLOOKUP(A:A,'11月工资'!A:BI,61,0)</f>
        <v>0</v>
      </c>
      <c r="AC560" s="6">
        <f t="shared" si="65"/>
        <v>0</v>
      </c>
      <c r="AD560">
        <f t="shared" si="66"/>
        <v>2481.04</v>
      </c>
      <c r="AE560">
        <f>VLOOKUP(A:A,'10月奖金'!A:AC,29,0)</f>
        <v>0</v>
      </c>
      <c r="AF560" s="6">
        <f t="shared" si="67"/>
        <v>0</v>
      </c>
      <c r="AG560">
        <f>VLOOKUP(A:A,'10月奖金'!A:AD,30,0)</f>
        <v>1979.29</v>
      </c>
      <c r="AH560" s="6">
        <f t="shared" si="68"/>
        <v>501.75</v>
      </c>
      <c r="AI560">
        <f>VLOOKUP(A:A,单位分配保留两位小数!B:N,13,0)</f>
        <v>2481.04</v>
      </c>
      <c r="AJ560">
        <f t="shared" si="69"/>
        <v>0</v>
      </c>
      <c r="AK560">
        <f>_xlfn.IFNA(VLOOKUP(A:A,'11月工资'!A:AQ,43,0),0)</f>
        <v>0</v>
      </c>
      <c r="AL560">
        <f t="shared" si="70"/>
        <v>0</v>
      </c>
      <c r="AM560" s="6">
        <f t="shared" si="71"/>
        <v>-13035.545000000002</v>
      </c>
    </row>
    <row r="561" spans="1:39" x14ac:dyDescent="0.2">
      <c r="A561" s="7">
        <v>9000786</v>
      </c>
      <c r="B561" t="str">
        <f>VLOOKUP(A561,标准表!C:D,2,0)</f>
        <v>刘华</v>
      </c>
      <c r="C561" t="str">
        <f>VLOOKUP(A:A,标准表!C:M,11,0)</f>
        <v>热轧事业部</v>
      </c>
      <c r="D561" t="str">
        <f>VLOOKUP($A:$A,标准表!C:E,3,0)</f>
        <v>130205198709080318</v>
      </c>
      <c r="E561" t="str">
        <f>VLOOKUP(A:A,'11月工资'!A:D,4,0)</f>
        <v>6217000180024765400</v>
      </c>
      <c r="F561" t="str">
        <f>VLOOKUP(A:A,'11月工资'!A:F,6,0)</f>
        <v>生产操作人员</v>
      </c>
      <c r="G561">
        <f>VLOOKUP(A:A,标准表!C:H,6,0)</f>
        <v>0</v>
      </c>
      <c r="H561">
        <f>VLOOKUP(A:A,标准表!C:I,7,0)</f>
        <v>0</v>
      </c>
      <c r="I561">
        <f>VLOOKUP(A:A,标准表!C:J,8,0)</f>
        <v>0</v>
      </c>
      <c r="J561">
        <f>VLOOKUP($A:$A,标准表!C:G,5,0)</f>
        <v>1.2</v>
      </c>
      <c r="L561">
        <f>VLOOKUP(A:A,单位分配保留两位小数!B:I,8,0)</f>
        <v>1974.55</v>
      </c>
      <c r="M561">
        <f>_xlfn.IFNA(VLOOKUP(A:A,单位分配保留两位小数!B:J,9,0),0)</f>
        <v>0</v>
      </c>
      <c r="N561">
        <f>_xlfn.IFNA(VLOOKUP(A:A,单位分配保留两位小数!B:K,10,0),0)</f>
        <v>50</v>
      </c>
      <c r="O561">
        <f>ROUND(_xlfn.IFNA(VLOOKUP(A:A,单位分配保留两位小数!B:L,11,0),0),2)</f>
        <v>0</v>
      </c>
      <c r="Q561">
        <f t="shared" si="64"/>
        <v>2024.55</v>
      </c>
      <c r="R561">
        <f>_xlfn.IFNA(VLOOKUP(A561,'11月工资'!A:AU,47,0),0)+Q561</f>
        <v>62440.5</v>
      </c>
      <c r="S561">
        <f>VLOOKUP(A:A,'11月工资'!A:AW,49,0)</f>
        <v>11000</v>
      </c>
      <c r="T561">
        <f>VLOOKUP(A:A,'11月工资'!A:AZ,52,0)</f>
        <v>11000</v>
      </c>
      <c r="U561">
        <f>VLOOKUP(A:A,'11月工资'!A:BA,53,0)</f>
        <v>0</v>
      </c>
      <c r="V561">
        <f>VLOOKUP(A:A,'11月工资'!A:AX,50,0)</f>
        <v>0</v>
      </c>
      <c r="W561">
        <f>VLOOKUP(A:A,'11月工资'!A:AY,51,0)</f>
        <v>0</v>
      </c>
      <c r="X561">
        <f>VLOOKUP(A:A,'11月工资'!A:AV,48,0)</f>
        <v>55000</v>
      </c>
      <c r="Y561">
        <f>VLOOKUP(A:A,'11月工资'!A:BB,54,0)</f>
        <v>13230.76</v>
      </c>
      <c r="Z561" s="12">
        <f>ROUND(5*MAX(0,(R561-S561-T561-U561-V561-W561-X561-Y561)*{0.6;2;4;5;6;7;9}%-{0;504;3384;6384;10584;17184;36384}),2)</f>
        <v>0</v>
      </c>
      <c r="AB561" s="78">
        <f>VLOOKUP(A:A,'11月工资'!A:BI,61,0)</f>
        <v>0</v>
      </c>
      <c r="AC561" s="6">
        <f t="shared" si="65"/>
        <v>0</v>
      </c>
      <c r="AD561">
        <f t="shared" si="66"/>
        <v>2024.55</v>
      </c>
      <c r="AE561">
        <f>VLOOKUP(A:A,'10月奖金'!A:AC,29,0)</f>
        <v>0</v>
      </c>
      <c r="AF561" s="6">
        <f t="shared" si="67"/>
        <v>0</v>
      </c>
      <c r="AG561">
        <f>VLOOKUP(A:A,'10月奖金'!A:AD,30,0)</f>
        <v>1992.13</v>
      </c>
      <c r="AH561" s="6">
        <f t="shared" si="68"/>
        <v>32.419999999999845</v>
      </c>
      <c r="AI561">
        <f>VLOOKUP(A:A,单位分配保留两位小数!B:N,13,0)</f>
        <v>2024.55</v>
      </c>
      <c r="AJ561">
        <f t="shared" si="69"/>
        <v>0</v>
      </c>
      <c r="AK561">
        <f>_xlfn.IFNA(VLOOKUP(A:A,'11月工资'!A:AQ,43,0),0)</f>
        <v>0</v>
      </c>
      <c r="AL561">
        <f t="shared" si="70"/>
        <v>0</v>
      </c>
      <c r="AM561" s="6">
        <f t="shared" si="71"/>
        <v>-27790.260000000002</v>
      </c>
    </row>
    <row r="562" spans="1:39" x14ac:dyDescent="0.2">
      <c r="A562" s="7">
        <v>9000787</v>
      </c>
      <c r="B562" t="str">
        <f>VLOOKUP(A562,标准表!C:D,2,0)</f>
        <v>李宏</v>
      </c>
      <c r="C562" t="str">
        <f>VLOOKUP(A:A,标准表!C:M,11,0)</f>
        <v>热轧事业部</v>
      </c>
      <c r="D562" t="str">
        <f>VLOOKUP($A:$A,标准表!C:E,3,0)</f>
        <v>130203198507232413</v>
      </c>
      <c r="E562" t="str">
        <f>VLOOKUP(A:A,'11月工资'!A:D,4,0)</f>
        <v>6217000180000380315</v>
      </c>
      <c r="F562" t="str">
        <f>VLOOKUP(A:A,'11月工资'!A:F,6,0)</f>
        <v>生产操作人员</v>
      </c>
      <c r="G562">
        <f>VLOOKUP(A:A,标准表!C:H,6,0)</f>
        <v>0</v>
      </c>
      <c r="H562">
        <f>VLOOKUP(A:A,标准表!C:I,7,0)</f>
        <v>0</v>
      </c>
      <c r="I562">
        <f>VLOOKUP(A:A,标准表!C:J,8,0)</f>
        <v>0</v>
      </c>
      <c r="J562">
        <f>VLOOKUP($A:$A,标准表!C:G,5,0)</f>
        <v>1.8</v>
      </c>
      <c r="L562">
        <f>VLOOKUP(A:A,单位分配保留两位小数!B:I,8,0)</f>
        <v>2497</v>
      </c>
      <c r="M562">
        <f>_xlfn.IFNA(VLOOKUP(A:A,单位分配保留两位小数!B:J,9,0),0)</f>
        <v>0</v>
      </c>
      <c r="N562">
        <f>_xlfn.IFNA(VLOOKUP(A:A,单位分配保留两位小数!B:K,10,0),0)</f>
        <v>0</v>
      </c>
      <c r="O562">
        <f>ROUND(_xlfn.IFNA(VLOOKUP(A:A,单位分配保留两位小数!B:L,11,0),0),2)</f>
        <v>0</v>
      </c>
      <c r="Q562">
        <f t="shared" si="64"/>
        <v>2497</v>
      </c>
      <c r="R562">
        <f>_xlfn.IFNA(VLOOKUP(A562,'11月工资'!A:AU,47,0),0)+Q562</f>
        <v>65292.5</v>
      </c>
      <c r="S562">
        <f>VLOOKUP(A:A,'11月工资'!A:AW,49,0)</f>
        <v>11000</v>
      </c>
      <c r="T562">
        <f>VLOOKUP(A:A,'11月工资'!A:AZ,52,0)</f>
        <v>0</v>
      </c>
      <c r="U562">
        <f>VLOOKUP(A:A,'11月工资'!A:BA,53,0)</f>
        <v>0</v>
      </c>
      <c r="V562">
        <f>VLOOKUP(A:A,'11月工资'!A:AX,50,0)</f>
        <v>22000</v>
      </c>
      <c r="W562">
        <f>VLOOKUP(A:A,'11月工资'!A:AY,51,0)</f>
        <v>0</v>
      </c>
      <c r="X562">
        <f>VLOOKUP(A:A,'11月工资'!A:AV,48,0)</f>
        <v>55000</v>
      </c>
      <c r="Y562">
        <f>VLOOKUP(A:A,'11月工资'!A:BB,54,0)</f>
        <v>9900.73</v>
      </c>
      <c r="Z562" s="12">
        <f>ROUND(5*MAX(0,(R562-S562-T562-U562-V562-W562-X562-Y562)*{0.6;2;4;5;6;7;9}%-{0;504;3384;6384;10584;17184;36384}),2)</f>
        <v>0</v>
      </c>
      <c r="AB562" s="78">
        <f>VLOOKUP(A:A,'11月工资'!A:BI,61,0)</f>
        <v>0</v>
      </c>
      <c r="AC562" s="6">
        <f t="shared" si="65"/>
        <v>0</v>
      </c>
      <c r="AD562">
        <f t="shared" si="66"/>
        <v>2497</v>
      </c>
      <c r="AE562">
        <f>VLOOKUP(A:A,'10月奖金'!A:AC,29,0)</f>
        <v>0</v>
      </c>
      <c r="AF562" s="6">
        <f t="shared" si="67"/>
        <v>0</v>
      </c>
      <c r="AG562">
        <f>VLOOKUP(A:A,'10月奖金'!A:AD,30,0)</f>
        <v>3441.42</v>
      </c>
      <c r="AH562" s="6">
        <f t="shared" si="68"/>
        <v>-944.42000000000007</v>
      </c>
      <c r="AI562">
        <f>VLOOKUP(A:A,单位分配保留两位小数!B:N,13,0)</f>
        <v>2497</v>
      </c>
      <c r="AJ562">
        <f t="shared" si="69"/>
        <v>0</v>
      </c>
      <c r="AK562">
        <f>_xlfn.IFNA(VLOOKUP(A:A,'11月工资'!A:AQ,43,0),0)</f>
        <v>0</v>
      </c>
      <c r="AL562">
        <f t="shared" si="70"/>
        <v>0</v>
      </c>
      <c r="AM562" s="6">
        <f t="shared" si="71"/>
        <v>-32608.23</v>
      </c>
    </row>
    <row r="563" spans="1:39" x14ac:dyDescent="0.2">
      <c r="A563" s="7">
        <v>9000788</v>
      </c>
      <c r="B563" t="str">
        <f>VLOOKUP(A563,标准表!C:D,2,0)</f>
        <v>刘斌</v>
      </c>
      <c r="C563" t="str">
        <f>VLOOKUP(A:A,标准表!C:M,11,0)</f>
        <v>热轧事业部</v>
      </c>
      <c r="D563" t="str">
        <f>VLOOKUP($A:$A,标准表!C:E,3,0)</f>
        <v>130203198701063617</v>
      </c>
      <c r="E563" t="str">
        <f>VLOOKUP(A:A,'11月工资'!A:D,4,0)</f>
        <v>6217000180024768701</v>
      </c>
      <c r="F563" t="str">
        <f>VLOOKUP(A:A,'11月工资'!A:F,6,0)</f>
        <v>生产操作人员</v>
      </c>
      <c r="G563">
        <f>VLOOKUP(A:A,标准表!C:H,6,0)</f>
        <v>0</v>
      </c>
      <c r="H563">
        <f>VLOOKUP(A:A,标准表!C:I,7,0)</f>
        <v>0</v>
      </c>
      <c r="I563">
        <f>VLOOKUP(A:A,标准表!C:J,8,0)</f>
        <v>0</v>
      </c>
      <c r="J563">
        <f>VLOOKUP($A:$A,标准表!C:G,5,0)</f>
        <v>1.8</v>
      </c>
      <c r="L563">
        <f>VLOOKUP(A:A,单位分配保留两位小数!B:I,8,0)</f>
        <v>2438.58</v>
      </c>
      <c r="M563">
        <f>_xlfn.IFNA(VLOOKUP(A:A,单位分配保留两位小数!B:J,9,0),0)</f>
        <v>0</v>
      </c>
      <c r="N563">
        <f>_xlfn.IFNA(VLOOKUP(A:A,单位分配保留两位小数!B:K,10,0),0)</f>
        <v>0</v>
      </c>
      <c r="O563">
        <f>ROUND(_xlfn.IFNA(VLOOKUP(A:A,单位分配保留两位小数!B:L,11,0),0),2)</f>
        <v>50</v>
      </c>
      <c r="Q563">
        <f t="shared" si="64"/>
        <v>2388.58</v>
      </c>
      <c r="R563">
        <f>_xlfn.IFNA(VLOOKUP(A563,'11月工资'!A:AU,47,0),0)+Q563</f>
        <v>64337.130000000005</v>
      </c>
      <c r="S563">
        <f>VLOOKUP(A:A,'11月工资'!A:AW,49,0)</f>
        <v>0</v>
      </c>
      <c r="T563">
        <f>VLOOKUP(A:A,'11月工资'!A:AZ,52,0)</f>
        <v>0</v>
      </c>
      <c r="U563">
        <f>VLOOKUP(A:A,'11月工资'!A:BA,53,0)</f>
        <v>0</v>
      </c>
      <c r="V563">
        <f>VLOOKUP(A:A,'11月工资'!A:AX,50,0)</f>
        <v>0</v>
      </c>
      <c r="W563">
        <f>VLOOKUP(A:A,'11月工资'!A:AY,51,0)</f>
        <v>0</v>
      </c>
      <c r="X563">
        <f>VLOOKUP(A:A,'11月工资'!A:AV,48,0)</f>
        <v>55000</v>
      </c>
      <c r="Y563">
        <f>VLOOKUP(A:A,'11月工资'!A:BB,54,0)</f>
        <v>11856.39</v>
      </c>
      <c r="Z563" s="12">
        <f>ROUND(5*MAX(0,(R563-S563-T563-U563-V563-W563-X563-Y563)*{0.6;2;4;5;6;7;9}%-{0;504;3384;6384;10584;17184;36384}),2)</f>
        <v>0</v>
      </c>
      <c r="AB563" s="78">
        <f>VLOOKUP(A:A,'11月工资'!A:BI,61,0)</f>
        <v>0</v>
      </c>
      <c r="AC563" s="6">
        <f t="shared" si="65"/>
        <v>0</v>
      </c>
      <c r="AD563">
        <f t="shared" si="66"/>
        <v>2388.58</v>
      </c>
      <c r="AE563">
        <f>VLOOKUP(A:A,'10月奖金'!A:AC,29,0)</f>
        <v>0</v>
      </c>
      <c r="AF563" s="6">
        <f t="shared" si="67"/>
        <v>0</v>
      </c>
      <c r="AG563">
        <f>VLOOKUP(A:A,'10月奖金'!A:AD,30,0)</f>
        <v>2492.17</v>
      </c>
      <c r="AH563" s="6">
        <f t="shared" si="68"/>
        <v>-103.59000000000015</v>
      </c>
      <c r="AI563">
        <f>VLOOKUP(A:A,单位分配保留两位小数!B:N,13,0)</f>
        <v>2388.58</v>
      </c>
      <c r="AJ563">
        <f t="shared" si="69"/>
        <v>0</v>
      </c>
      <c r="AK563">
        <f>_xlfn.IFNA(VLOOKUP(A:A,'11月工资'!A:AQ,43,0),0)</f>
        <v>0</v>
      </c>
      <c r="AL563">
        <f t="shared" si="70"/>
        <v>0</v>
      </c>
      <c r="AM563" s="6">
        <f t="shared" si="71"/>
        <v>-2519.2599999999948</v>
      </c>
    </row>
    <row r="564" spans="1:39" x14ac:dyDescent="0.2">
      <c r="A564" s="7">
        <v>9000789</v>
      </c>
      <c r="B564" t="str">
        <f>VLOOKUP(A564,标准表!C:D,2,0)</f>
        <v>柳笛</v>
      </c>
      <c r="C564" t="str">
        <f>VLOOKUP(A:A,标准表!C:M,11,0)</f>
        <v>热轧事业部</v>
      </c>
      <c r="D564" t="str">
        <f>VLOOKUP($A:$A,标准表!C:E,3,0)</f>
        <v>130204198707311518</v>
      </c>
      <c r="E564" t="str">
        <f>VLOOKUP(A:A,'11月工资'!A:D,4,0)</f>
        <v>6217000180004820282</v>
      </c>
      <c r="F564" t="str">
        <f>VLOOKUP(A:A,'11月工资'!A:F,6,0)</f>
        <v>生产操作人员</v>
      </c>
      <c r="G564">
        <f>VLOOKUP(A:A,标准表!C:H,6,0)</f>
        <v>0</v>
      </c>
      <c r="H564">
        <f>VLOOKUP(A:A,标准表!C:I,7,0)</f>
        <v>0</v>
      </c>
      <c r="I564">
        <f>VLOOKUP(A:A,标准表!C:J,8,0)</f>
        <v>0</v>
      </c>
      <c r="J564">
        <f>VLOOKUP($A:$A,标准表!C:G,5,0)</f>
        <v>1.8</v>
      </c>
      <c r="L564">
        <f>VLOOKUP(A:A,单位分配保留两位小数!B:I,8,0)</f>
        <v>2497</v>
      </c>
      <c r="M564">
        <f>_xlfn.IFNA(VLOOKUP(A:A,单位分配保留两位小数!B:J,9,0),0)</f>
        <v>0</v>
      </c>
      <c r="N564">
        <f>_xlfn.IFNA(VLOOKUP(A:A,单位分配保留两位小数!B:K,10,0),0)</f>
        <v>0</v>
      </c>
      <c r="O564">
        <f>ROUND(_xlfn.IFNA(VLOOKUP(A:A,单位分配保留两位小数!B:L,11,0),0),2)</f>
        <v>0</v>
      </c>
      <c r="Q564">
        <f t="shared" si="64"/>
        <v>2497</v>
      </c>
      <c r="R564">
        <f>_xlfn.IFNA(VLOOKUP(A564,'11月工资'!A:AU,47,0),0)+Q564</f>
        <v>70412.010000000009</v>
      </c>
      <c r="S564">
        <f>VLOOKUP(A:A,'11月工资'!A:AW,49,0)</f>
        <v>11000</v>
      </c>
      <c r="T564">
        <f>VLOOKUP(A:A,'11月工资'!A:AZ,52,0)</f>
        <v>11000</v>
      </c>
      <c r="U564">
        <f>VLOOKUP(A:A,'11月工资'!A:BA,53,0)</f>
        <v>0</v>
      </c>
      <c r="V564">
        <f>VLOOKUP(A:A,'11月工资'!A:AX,50,0)</f>
        <v>0</v>
      </c>
      <c r="W564">
        <f>VLOOKUP(A:A,'11月工资'!A:AY,51,0)</f>
        <v>0</v>
      </c>
      <c r="X564">
        <f>VLOOKUP(A:A,'11月工资'!A:AV,48,0)</f>
        <v>55000</v>
      </c>
      <c r="Y564">
        <f>VLOOKUP(A:A,'11月工资'!A:BB,54,0)</f>
        <v>11824.16</v>
      </c>
      <c r="Z564" s="12">
        <f>ROUND(5*MAX(0,(R564-S564-T564-U564-V564-W564-X564-Y564)*{0.6;2;4;5;6;7;9}%-{0;504;3384;6384;10584;17184;36384}),2)</f>
        <v>0</v>
      </c>
      <c r="AB564" s="78">
        <f>VLOOKUP(A:A,'11月工资'!A:BI,61,0)</f>
        <v>0</v>
      </c>
      <c r="AC564" s="6">
        <f t="shared" si="65"/>
        <v>0</v>
      </c>
      <c r="AD564">
        <f t="shared" si="66"/>
        <v>2497</v>
      </c>
      <c r="AE564">
        <f>VLOOKUP(A:A,'10月奖金'!A:AC,29,0)</f>
        <v>0</v>
      </c>
      <c r="AF564" s="6">
        <f t="shared" si="67"/>
        <v>0</v>
      </c>
      <c r="AG564">
        <f>VLOOKUP(A:A,'10月奖金'!A:AD,30,0)</f>
        <v>2542.17</v>
      </c>
      <c r="AH564" s="6">
        <f t="shared" si="68"/>
        <v>-45.170000000000073</v>
      </c>
      <c r="AI564">
        <f>VLOOKUP(A:A,单位分配保留两位小数!B:N,13,0)</f>
        <v>2497</v>
      </c>
      <c r="AJ564">
        <f t="shared" si="69"/>
        <v>0</v>
      </c>
      <c r="AK564">
        <f>_xlfn.IFNA(VLOOKUP(A:A,'11月工资'!A:AQ,43,0),0)</f>
        <v>0</v>
      </c>
      <c r="AL564">
        <f t="shared" si="70"/>
        <v>0</v>
      </c>
      <c r="AM564" s="6">
        <f t="shared" si="71"/>
        <v>-18412.149999999991</v>
      </c>
    </row>
    <row r="565" spans="1:39" x14ac:dyDescent="0.2">
      <c r="A565" s="7">
        <v>9000790</v>
      </c>
      <c r="B565" t="str">
        <f>VLOOKUP(A565,标准表!C:D,2,0)</f>
        <v>张强</v>
      </c>
      <c r="C565" t="str">
        <f>VLOOKUP(A:A,标准表!C:M,11,0)</f>
        <v>热轧事业部</v>
      </c>
      <c r="D565" t="str">
        <f>VLOOKUP($A:$A,标准表!C:E,3,0)</f>
        <v>130203198606063010</v>
      </c>
      <c r="E565" t="str">
        <f>VLOOKUP(A:A,'11月工资'!A:D,4,0)</f>
        <v>6217000180028838484</v>
      </c>
      <c r="F565" t="str">
        <f>VLOOKUP(A:A,'11月工资'!A:F,6,0)</f>
        <v>生产操作人员</v>
      </c>
      <c r="G565">
        <f>VLOOKUP(A:A,标准表!C:H,6,0)</f>
        <v>0</v>
      </c>
      <c r="H565">
        <f>VLOOKUP(A:A,标准表!C:I,7,0)</f>
        <v>0</v>
      </c>
      <c r="I565">
        <f>VLOOKUP(A:A,标准表!C:J,8,0)</f>
        <v>0</v>
      </c>
      <c r="J565">
        <f>VLOOKUP($A:$A,标准表!C:G,5,0)</f>
        <v>1.8</v>
      </c>
      <c r="L565">
        <f>VLOOKUP(A:A,单位分配保留两位小数!B:I,8,0)</f>
        <v>2419.11</v>
      </c>
      <c r="M565">
        <f>_xlfn.IFNA(VLOOKUP(A:A,单位分配保留两位小数!B:J,9,0),0)</f>
        <v>0</v>
      </c>
      <c r="N565">
        <f>_xlfn.IFNA(VLOOKUP(A:A,单位分配保留两位小数!B:K,10,0),0)</f>
        <v>100</v>
      </c>
      <c r="O565">
        <f>ROUND(_xlfn.IFNA(VLOOKUP(A:A,单位分配保留两位小数!B:L,11,0),0),2)</f>
        <v>0</v>
      </c>
      <c r="Q565">
        <f t="shared" si="64"/>
        <v>2519.11</v>
      </c>
      <c r="R565">
        <f>_xlfn.IFNA(VLOOKUP(A565,'11月工资'!A:AU,47,0),0)+Q565</f>
        <v>65206</v>
      </c>
      <c r="S565">
        <f>VLOOKUP(A:A,'11月工资'!A:AW,49,0)</f>
        <v>11000</v>
      </c>
      <c r="T565">
        <f>VLOOKUP(A:A,'11月工资'!A:AZ,52,0)</f>
        <v>0</v>
      </c>
      <c r="U565">
        <f>VLOOKUP(A:A,'11月工资'!A:BA,53,0)</f>
        <v>0</v>
      </c>
      <c r="V565">
        <f>VLOOKUP(A:A,'11月工资'!A:AX,50,0)</f>
        <v>22000</v>
      </c>
      <c r="W565">
        <f>VLOOKUP(A:A,'11月工资'!A:AY,51,0)</f>
        <v>0</v>
      </c>
      <c r="X565">
        <f>VLOOKUP(A:A,'11月工资'!A:AV,48,0)</f>
        <v>55000</v>
      </c>
      <c r="Y565">
        <f>VLOOKUP(A:A,'11月工资'!A:BB,54,0)</f>
        <v>10155.86</v>
      </c>
      <c r="Z565" s="12">
        <f>ROUND(5*MAX(0,(R565-S565-T565-U565-V565-W565-X565-Y565)*{0.6;2;4;5;6;7;9}%-{0;504;3384;6384;10584;17184;36384}),2)</f>
        <v>0</v>
      </c>
      <c r="AB565" s="78">
        <f>VLOOKUP(A:A,'11月工资'!A:BI,61,0)</f>
        <v>0</v>
      </c>
      <c r="AC565" s="6">
        <f t="shared" si="65"/>
        <v>0</v>
      </c>
      <c r="AD565">
        <f t="shared" si="66"/>
        <v>2519.11</v>
      </c>
      <c r="AE565">
        <f>VLOOKUP(A:A,'10月奖金'!A:AC,29,0)</f>
        <v>0</v>
      </c>
      <c r="AF565" s="6">
        <f t="shared" si="67"/>
        <v>0</v>
      </c>
      <c r="AG565">
        <f>VLOOKUP(A:A,'10月奖金'!A:AD,30,0)</f>
        <v>2492.17</v>
      </c>
      <c r="AH565" s="6">
        <f t="shared" si="68"/>
        <v>26.940000000000055</v>
      </c>
      <c r="AI565">
        <f>VLOOKUP(A:A,单位分配保留两位小数!B:N,13,0)</f>
        <v>2519.11</v>
      </c>
      <c r="AJ565">
        <f t="shared" si="69"/>
        <v>0</v>
      </c>
      <c r="AK565">
        <f>_xlfn.IFNA(VLOOKUP(A:A,'11月工资'!A:AQ,43,0),0)</f>
        <v>0</v>
      </c>
      <c r="AL565">
        <f t="shared" si="70"/>
        <v>0</v>
      </c>
      <c r="AM565" s="6">
        <f t="shared" si="71"/>
        <v>-32949.86</v>
      </c>
    </row>
    <row r="566" spans="1:39" x14ac:dyDescent="0.2">
      <c r="A566" s="7">
        <v>9000791</v>
      </c>
      <c r="B566" t="str">
        <f>VLOOKUP(A566,标准表!C:D,2,0)</f>
        <v>郑伟</v>
      </c>
      <c r="C566" t="str">
        <f>VLOOKUP(A:A,标准表!C:M,11,0)</f>
        <v>热轧事业部</v>
      </c>
      <c r="D566" t="str">
        <f>VLOOKUP($A:$A,标准表!C:E,3,0)</f>
        <v>130221198601250098</v>
      </c>
      <c r="E566" t="str">
        <f>VLOOKUP(A:A,'11月工资'!A:D,4,0)</f>
        <v>6217000180024768743</v>
      </c>
      <c r="F566" t="str">
        <f>VLOOKUP(A:A,'11月工资'!A:F,6,0)</f>
        <v>生产操作人员</v>
      </c>
      <c r="G566">
        <f>VLOOKUP(A:A,标准表!C:H,6,0)</f>
        <v>0</v>
      </c>
      <c r="H566">
        <f>VLOOKUP(A:A,标准表!C:I,7,0)</f>
        <v>0</v>
      </c>
      <c r="I566">
        <f>VLOOKUP(A:A,标准表!C:J,8,0)</f>
        <v>0</v>
      </c>
      <c r="J566">
        <f>VLOOKUP($A:$A,标准表!C:G,5,0)</f>
        <v>1.8</v>
      </c>
      <c r="L566">
        <f>VLOOKUP(A:A,单位分配保留两位小数!B:I,8,0)</f>
        <v>2477.5300000000002</v>
      </c>
      <c r="M566">
        <f>_xlfn.IFNA(VLOOKUP(A:A,单位分配保留两位小数!B:J,9,0),0)</f>
        <v>0</v>
      </c>
      <c r="N566">
        <f>_xlfn.IFNA(VLOOKUP(A:A,单位分配保留两位小数!B:K,10,0),0)</f>
        <v>0</v>
      </c>
      <c r="O566">
        <f>ROUND(_xlfn.IFNA(VLOOKUP(A:A,单位分配保留两位小数!B:L,11,0),0),2)</f>
        <v>0</v>
      </c>
      <c r="Q566">
        <f t="shared" si="64"/>
        <v>2477.5300000000002</v>
      </c>
      <c r="R566">
        <f>_xlfn.IFNA(VLOOKUP(A566,'11月工资'!A:AU,47,0),0)+Q566</f>
        <v>66734.260000000009</v>
      </c>
      <c r="S566">
        <f>VLOOKUP(A:A,'11月工资'!A:AW,49,0)</f>
        <v>0</v>
      </c>
      <c r="T566">
        <f>VLOOKUP(A:A,'11月工资'!A:AZ,52,0)</f>
        <v>0</v>
      </c>
      <c r="U566">
        <f>VLOOKUP(A:A,'11月工资'!A:BA,53,0)</f>
        <v>0</v>
      </c>
      <c r="V566">
        <f>VLOOKUP(A:A,'11月工资'!A:AX,50,0)</f>
        <v>0</v>
      </c>
      <c r="W566">
        <f>VLOOKUP(A:A,'11月工资'!A:AY,51,0)</f>
        <v>0</v>
      </c>
      <c r="X566">
        <f>VLOOKUP(A:A,'11月工资'!A:AV,48,0)</f>
        <v>55000</v>
      </c>
      <c r="Y566">
        <f>VLOOKUP(A:A,'11月工资'!A:BB,54,0)</f>
        <v>11757.65</v>
      </c>
      <c r="Z566" s="12">
        <f>ROUND(5*MAX(0,(R566-S566-T566-U566-V566-W566-X566-Y566)*{0.6;2;4;5;6;7;9}%-{0;504;3384;6384;10584;17184;36384}),2)</f>
        <v>0</v>
      </c>
      <c r="AB566" s="78">
        <f>VLOOKUP(A:A,'11月工资'!A:BI,61,0)</f>
        <v>0</v>
      </c>
      <c r="AC566" s="6">
        <f t="shared" si="65"/>
        <v>0</v>
      </c>
      <c r="AD566">
        <f t="shared" si="66"/>
        <v>2477.5300000000002</v>
      </c>
      <c r="AE566">
        <f>VLOOKUP(A:A,'10月奖金'!A:AC,29,0)</f>
        <v>0</v>
      </c>
      <c r="AF566" s="6">
        <f t="shared" si="67"/>
        <v>0</v>
      </c>
      <c r="AG566">
        <f>VLOOKUP(A:A,'10月奖金'!A:AD,30,0)</f>
        <v>2434.41</v>
      </c>
      <c r="AH566" s="6">
        <f t="shared" si="68"/>
        <v>43.120000000000346</v>
      </c>
      <c r="AI566">
        <f>VLOOKUP(A:A,单位分配保留两位小数!B:N,13,0)</f>
        <v>2477.5300000000002</v>
      </c>
      <c r="AJ566">
        <f t="shared" si="69"/>
        <v>0</v>
      </c>
      <c r="AK566">
        <f>_xlfn.IFNA(VLOOKUP(A:A,'11月工资'!A:AQ,43,0),0)</f>
        <v>0</v>
      </c>
      <c r="AL566">
        <f t="shared" si="70"/>
        <v>0</v>
      </c>
      <c r="AM566" s="6">
        <f t="shared" si="71"/>
        <v>-23.389999999990323</v>
      </c>
    </row>
    <row r="567" spans="1:39" x14ac:dyDescent="0.2">
      <c r="A567" s="7">
        <v>9000792</v>
      </c>
      <c r="B567" t="str">
        <f>VLOOKUP(A567,标准表!C:D,2,0)</f>
        <v>郭强</v>
      </c>
      <c r="C567" t="str">
        <f>VLOOKUP(A:A,标准表!C:M,11,0)</f>
        <v>热轧事业部</v>
      </c>
      <c r="D567" t="str">
        <f>VLOOKUP($A:$A,标准表!C:E,3,0)</f>
        <v>130203198608062118</v>
      </c>
      <c r="E567" t="str">
        <f>VLOOKUP(A:A,'11月工资'!A:D,4,0)</f>
        <v>6217000180024766531</v>
      </c>
      <c r="F567" t="str">
        <f>VLOOKUP(A:A,'11月工资'!A:F,6,0)</f>
        <v>生产操作人员</v>
      </c>
      <c r="G567">
        <f>VLOOKUP(A:A,标准表!C:H,6,0)</f>
        <v>0</v>
      </c>
      <c r="H567">
        <f>VLOOKUP(A:A,标准表!C:I,7,0)</f>
        <v>0</v>
      </c>
      <c r="I567">
        <f>VLOOKUP(A:A,标准表!C:J,8,0)</f>
        <v>0</v>
      </c>
      <c r="J567">
        <f>VLOOKUP($A:$A,标准表!C:G,5,0)</f>
        <v>1.5</v>
      </c>
      <c r="L567">
        <f>VLOOKUP(A:A,单位分配保留两位小数!B:I,8,0)</f>
        <v>2585.8000000000002</v>
      </c>
      <c r="M567">
        <f>_xlfn.IFNA(VLOOKUP(A:A,单位分配保留两位小数!B:J,9,0),0)</f>
        <v>0</v>
      </c>
      <c r="N567">
        <f>_xlfn.IFNA(VLOOKUP(A:A,单位分配保留两位小数!B:K,10,0),0)</f>
        <v>150</v>
      </c>
      <c r="O567">
        <f>ROUND(_xlfn.IFNA(VLOOKUP(A:A,单位分配保留两位小数!B:L,11,0),0),2)</f>
        <v>0</v>
      </c>
      <c r="Q567">
        <f t="shared" si="64"/>
        <v>2735.8</v>
      </c>
      <c r="R567">
        <f>_xlfn.IFNA(VLOOKUP(A567,'11月工资'!A:AU,47,0),0)+Q567</f>
        <v>69288.740000000005</v>
      </c>
      <c r="S567">
        <f>VLOOKUP(A:A,'11月工资'!A:AW,49,0)</f>
        <v>11000</v>
      </c>
      <c r="T567">
        <f>VLOOKUP(A:A,'11月工资'!A:AZ,52,0)</f>
        <v>0</v>
      </c>
      <c r="U567">
        <f>VLOOKUP(A:A,'11月工资'!A:BA,53,0)</f>
        <v>0</v>
      </c>
      <c r="V567">
        <f>VLOOKUP(A:A,'11月工资'!A:AX,50,0)</f>
        <v>22000</v>
      </c>
      <c r="W567">
        <f>VLOOKUP(A:A,'11月工资'!A:AY,51,0)</f>
        <v>0</v>
      </c>
      <c r="X567">
        <f>VLOOKUP(A:A,'11月工资'!A:AV,48,0)</f>
        <v>55000</v>
      </c>
      <c r="Y567">
        <f>VLOOKUP(A:A,'11月工资'!A:BB,54,0)</f>
        <v>10868.35</v>
      </c>
      <c r="Z567" s="12">
        <f>ROUND(5*MAX(0,(R567-S567-T567-U567-V567-W567-X567-Y567)*{0.6;2;4;5;6;7;9}%-{0;504;3384;6384;10584;17184;36384}),2)</f>
        <v>0</v>
      </c>
      <c r="AB567" s="78">
        <f>VLOOKUP(A:A,'11月工资'!A:BI,61,0)</f>
        <v>0</v>
      </c>
      <c r="AC567" s="6">
        <f t="shared" si="65"/>
        <v>0</v>
      </c>
      <c r="AD567">
        <f t="shared" si="66"/>
        <v>2735.8</v>
      </c>
      <c r="AE567">
        <f>VLOOKUP(A:A,'10月奖金'!A:AC,29,0)</f>
        <v>0</v>
      </c>
      <c r="AF567" s="6">
        <f t="shared" si="67"/>
        <v>0</v>
      </c>
      <c r="AG567">
        <f>VLOOKUP(A:A,'10月奖金'!A:AD,30,0)</f>
        <v>2427.3000000000002</v>
      </c>
      <c r="AH567" s="6">
        <f t="shared" si="68"/>
        <v>308.5</v>
      </c>
      <c r="AI567">
        <f>VLOOKUP(A:A,单位分配保留两位小数!B:N,13,0)</f>
        <v>2735.8</v>
      </c>
      <c r="AJ567">
        <f t="shared" si="69"/>
        <v>0</v>
      </c>
      <c r="AK567">
        <f>_xlfn.IFNA(VLOOKUP(A:A,'11月工资'!A:AQ,43,0),0)</f>
        <v>0</v>
      </c>
      <c r="AL567">
        <f t="shared" si="70"/>
        <v>0</v>
      </c>
      <c r="AM567" s="6">
        <f t="shared" si="71"/>
        <v>-29579.609999999993</v>
      </c>
    </row>
    <row r="568" spans="1:39" x14ac:dyDescent="0.2">
      <c r="A568" s="7">
        <v>9000793</v>
      </c>
      <c r="B568" t="str">
        <f>VLOOKUP(A568,标准表!C:D,2,0)</f>
        <v>王伟</v>
      </c>
      <c r="C568" t="str">
        <f>VLOOKUP(A:A,标准表!C:M,11,0)</f>
        <v>热轧事业部</v>
      </c>
      <c r="D568" t="str">
        <f>VLOOKUP($A:$A,标准表!C:E,3,0)</f>
        <v>130324198301070030</v>
      </c>
      <c r="E568" t="str">
        <f>VLOOKUP(A:A,'11月工资'!A:D,4,0)</f>
        <v>6217000180024765806</v>
      </c>
      <c r="F568" t="str">
        <f>VLOOKUP(A:A,'11月工资'!A:F,6,0)</f>
        <v>生产操作人员</v>
      </c>
      <c r="G568">
        <f>VLOOKUP(A:A,标准表!C:H,6,0)</f>
        <v>0</v>
      </c>
      <c r="H568">
        <f>VLOOKUP(A:A,标准表!C:I,7,0)</f>
        <v>0</v>
      </c>
      <c r="I568">
        <f>VLOOKUP(A:A,标准表!C:J,8,0)</f>
        <v>0</v>
      </c>
      <c r="J568">
        <f>VLOOKUP($A:$A,标准表!C:G,5,0)</f>
        <v>1.5</v>
      </c>
      <c r="L568">
        <f>VLOOKUP(A:A,单位分配保留两位小数!B:I,8,0)</f>
        <v>2565.8200000000002</v>
      </c>
      <c r="M568">
        <f>_xlfn.IFNA(VLOOKUP(A:A,单位分配保留两位小数!B:J,9,0),0)</f>
        <v>0</v>
      </c>
      <c r="N568">
        <f>_xlfn.IFNA(VLOOKUP(A:A,单位分配保留两位小数!B:K,10,0),0)</f>
        <v>96</v>
      </c>
      <c r="O568">
        <f>ROUND(_xlfn.IFNA(VLOOKUP(A:A,单位分配保留两位小数!B:L,11,0),0),2)</f>
        <v>0</v>
      </c>
      <c r="Q568">
        <f t="shared" si="64"/>
        <v>2661.82</v>
      </c>
      <c r="R568">
        <f>_xlfn.IFNA(VLOOKUP(A568,'11月工资'!A:AU,47,0),0)+Q568</f>
        <v>71388.590000000011</v>
      </c>
      <c r="S568">
        <f>VLOOKUP(A:A,'11月工资'!A:AW,49,0)</f>
        <v>11000</v>
      </c>
      <c r="T568">
        <f>VLOOKUP(A:A,'11月工资'!A:AZ,52,0)</f>
        <v>11000</v>
      </c>
      <c r="U568">
        <f>VLOOKUP(A:A,'11月工资'!A:BA,53,0)</f>
        <v>0</v>
      </c>
      <c r="V568">
        <f>VLOOKUP(A:A,'11月工资'!A:AX,50,0)</f>
        <v>11000</v>
      </c>
      <c r="W568">
        <f>VLOOKUP(A:A,'11月工资'!A:AY,51,0)</f>
        <v>0</v>
      </c>
      <c r="X568">
        <f>VLOOKUP(A:A,'11月工资'!A:AV,48,0)</f>
        <v>55000</v>
      </c>
      <c r="Y568">
        <f>VLOOKUP(A:A,'11月工资'!A:BB,54,0)</f>
        <v>13587.46</v>
      </c>
      <c r="Z568" s="12">
        <f>ROUND(5*MAX(0,(R568-S568-T568-U568-V568-W568-X568-Y568)*{0.6;2;4;5;6;7;9}%-{0;504;3384;6384;10584;17184;36384}),2)</f>
        <v>0</v>
      </c>
      <c r="AB568" s="78">
        <f>VLOOKUP(A:A,'11月工资'!A:BI,61,0)</f>
        <v>0</v>
      </c>
      <c r="AC568" s="6">
        <f t="shared" si="65"/>
        <v>0</v>
      </c>
      <c r="AD568">
        <f t="shared" si="66"/>
        <v>2661.82</v>
      </c>
      <c r="AE568">
        <f>VLOOKUP(A:A,'10月奖金'!A:AC,29,0)</f>
        <v>0</v>
      </c>
      <c r="AF568" s="6">
        <f t="shared" si="67"/>
        <v>0</v>
      </c>
      <c r="AG568">
        <f>VLOOKUP(A:A,'10月奖金'!A:AD,30,0)</f>
        <v>2263.09</v>
      </c>
      <c r="AH568" s="6">
        <f t="shared" si="68"/>
        <v>398.73</v>
      </c>
      <c r="AI568">
        <f>VLOOKUP(A:A,单位分配保留两位小数!B:N,13,0)</f>
        <v>2661.82</v>
      </c>
      <c r="AJ568">
        <f t="shared" si="69"/>
        <v>0</v>
      </c>
      <c r="AK568">
        <f>_xlfn.IFNA(VLOOKUP(A:A,'11月工资'!A:AQ,43,0),0)</f>
        <v>0</v>
      </c>
      <c r="AL568">
        <f t="shared" si="70"/>
        <v>0</v>
      </c>
      <c r="AM568" s="6">
        <f t="shared" si="71"/>
        <v>-30198.869999999988</v>
      </c>
    </row>
    <row r="569" spans="1:39" x14ac:dyDescent="0.2">
      <c r="A569" s="7">
        <v>9000794</v>
      </c>
      <c r="B569" t="str">
        <f>VLOOKUP(A569,标准表!C:D,2,0)</f>
        <v>方振勇</v>
      </c>
      <c r="C569" t="str">
        <f>VLOOKUP(A:A,标准表!C:M,11,0)</f>
        <v>热轧事业部</v>
      </c>
      <c r="D569" t="str">
        <f>VLOOKUP($A:$A,标准表!C:E,3,0)</f>
        <v>130204198211153317</v>
      </c>
      <c r="E569" t="str">
        <f>VLOOKUP(A:A,'11月工资'!A:D,4,0)</f>
        <v>6217000180024769733</v>
      </c>
      <c r="F569" t="str">
        <f>VLOOKUP(A:A,'11月工资'!A:F,6,0)</f>
        <v>生产操作人员</v>
      </c>
      <c r="G569">
        <f>VLOOKUP(A:A,标准表!C:H,6,0)</f>
        <v>0</v>
      </c>
      <c r="H569">
        <f>VLOOKUP(A:A,标准表!C:I,7,0)</f>
        <v>0</v>
      </c>
      <c r="I569">
        <f>VLOOKUP(A:A,标准表!C:J,8,0)</f>
        <v>0</v>
      </c>
      <c r="J569">
        <f>VLOOKUP($A:$A,标准表!C:G,5,0)</f>
        <v>1.8</v>
      </c>
      <c r="L569">
        <f>VLOOKUP(A:A,单位分配保留两位小数!B:I,8,0)</f>
        <v>2481.04</v>
      </c>
      <c r="M569">
        <f>_xlfn.IFNA(VLOOKUP(A:A,单位分配保留两位小数!B:J,9,0),0)</f>
        <v>0</v>
      </c>
      <c r="N569">
        <f>_xlfn.IFNA(VLOOKUP(A:A,单位分配保留两位小数!B:K,10,0),0)</f>
        <v>0</v>
      </c>
      <c r="O569">
        <f>ROUND(_xlfn.IFNA(VLOOKUP(A:A,单位分配保留两位小数!B:L,11,0),0),2)</f>
        <v>0</v>
      </c>
      <c r="Q569">
        <f t="shared" si="64"/>
        <v>2481.04</v>
      </c>
      <c r="R569">
        <f>_xlfn.IFNA(VLOOKUP(A569,'11月工资'!A:AU,47,0),0)+Q569</f>
        <v>62417.640000000014</v>
      </c>
      <c r="S569">
        <f>VLOOKUP(A:A,'11月工资'!A:AW,49,0)</f>
        <v>11000</v>
      </c>
      <c r="T569">
        <f>VLOOKUP(A:A,'11月工资'!A:AZ,52,0)</f>
        <v>11000</v>
      </c>
      <c r="U569">
        <f>VLOOKUP(A:A,'11月工资'!A:BA,53,0)</f>
        <v>0</v>
      </c>
      <c r="V569">
        <f>VLOOKUP(A:A,'11月工资'!A:AX,50,0)</f>
        <v>22000</v>
      </c>
      <c r="W569">
        <f>VLOOKUP(A:A,'11月工资'!A:AY,51,0)</f>
        <v>0</v>
      </c>
      <c r="X569">
        <f>VLOOKUP(A:A,'11月工资'!A:AV,48,0)</f>
        <v>55000</v>
      </c>
      <c r="Y569">
        <f>VLOOKUP(A:A,'11月工资'!A:BB,54,0)</f>
        <v>9987.659999999998</v>
      </c>
      <c r="Z569" s="12">
        <f>ROUND(5*MAX(0,(R569-S569-T569-U569-V569-W569-X569-Y569)*{0.6;2;4;5;6;7;9}%-{0;504;3384;6384;10584;17184;36384}),2)</f>
        <v>0</v>
      </c>
      <c r="AB569" s="78">
        <f>VLOOKUP(A:A,'11月工资'!A:BI,61,0)</f>
        <v>0</v>
      </c>
      <c r="AC569" s="6">
        <f t="shared" si="65"/>
        <v>0</v>
      </c>
      <c r="AD569">
        <f t="shared" si="66"/>
        <v>2481.04</v>
      </c>
      <c r="AE569">
        <f>VLOOKUP(A:A,'10月奖金'!A:AC,29,0)</f>
        <v>0</v>
      </c>
      <c r="AF569" s="6">
        <f t="shared" si="67"/>
        <v>0</v>
      </c>
      <c r="AG569">
        <f>VLOOKUP(A:A,'10月奖金'!A:AD,30,0)</f>
        <v>1649.41</v>
      </c>
      <c r="AH569" s="6">
        <f t="shared" si="68"/>
        <v>831.62999999999988</v>
      </c>
      <c r="AI569">
        <f>VLOOKUP(A:A,单位分配保留两位小数!B:N,13,0)</f>
        <v>2481.04</v>
      </c>
      <c r="AJ569">
        <f t="shared" si="69"/>
        <v>0</v>
      </c>
      <c r="AK569">
        <f>_xlfn.IFNA(VLOOKUP(A:A,'11月工资'!A:AQ,43,0),0)</f>
        <v>0</v>
      </c>
      <c r="AL569">
        <f t="shared" si="70"/>
        <v>0</v>
      </c>
      <c r="AM569" s="6">
        <f t="shared" si="71"/>
        <v>-46570.019999999982</v>
      </c>
    </row>
    <row r="570" spans="1:39" x14ac:dyDescent="0.2">
      <c r="A570" s="7">
        <v>9000795</v>
      </c>
      <c r="B570" t="str">
        <f>VLOOKUP(A570,标准表!C:D,2,0)</f>
        <v>朱连喜</v>
      </c>
      <c r="C570" t="str">
        <f>VLOOKUP(A:A,标准表!C:M,11,0)</f>
        <v>热轧事业部</v>
      </c>
      <c r="D570" t="str">
        <f>VLOOKUP($A:$A,标准表!C:E,3,0)</f>
        <v>130204198406240314</v>
      </c>
      <c r="E570" t="str">
        <f>VLOOKUP(A:A,'11月工资'!A:D,4,0)</f>
        <v>6217000180024763793</v>
      </c>
      <c r="F570" t="str">
        <f>VLOOKUP(A:A,'11月工资'!A:F,6,0)</f>
        <v>生产操作人员</v>
      </c>
      <c r="G570">
        <f>VLOOKUP(A:A,标准表!C:H,6,0)</f>
        <v>0</v>
      </c>
      <c r="H570">
        <f>VLOOKUP(A:A,标准表!C:I,7,0)</f>
        <v>0</v>
      </c>
      <c r="I570">
        <f>VLOOKUP(A:A,标准表!C:J,8,0)</f>
        <v>0</v>
      </c>
      <c r="J570">
        <f>VLOOKUP($A:$A,标准表!C:G,5,0)</f>
        <v>1</v>
      </c>
      <c r="L570">
        <f>VLOOKUP(A:A,单位分配保留两位小数!B:I,8,0)</f>
        <v>1683.78</v>
      </c>
      <c r="M570">
        <f>_xlfn.IFNA(VLOOKUP(A:A,单位分配保留两位小数!B:J,9,0),0)</f>
        <v>0</v>
      </c>
      <c r="N570">
        <f>_xlfn.IFNA(VLOOKUP(A:A,单位分配保留两位小数!B:K,10,0),0)</f>
        <v>200</v>
      </c>
      <c r="O570">
        <f>ROUND(_xlfn.IFNA(VLOOKUP(A:A,单位分配保留两位小数!B:L,11,0),0),2)</f>
        <v>0</v>
      </c>
      <c r="Q570">
        <f t="shared" si="64"/>
        <v>1883.78</v>
      </c>
      <c r="R570">
        <f>_xlfn.IFNA(VLOOKUP(A570,'11月工资'!A:AU,47,0),0)+Q570</f>
        <v>56701.79</v>
      </c>
      <c r="S570">
        <f>VLOOKUP(A:A,'11月工资'!A:AW,49,0)</f>
        <v>11000</v>
      </c>
      <c r="T570">
        <f>VLOOKUP(A:A,'11月工资'!A:AZ,52,0)</f>
        <v>0</v>
      </c>
      <c r="U570">
        <f>VLOOKUP(A:A,'11月工资'!A:BA,53,0)</f>
        <v>0</v>
      </c>
      <c r="V570">
        <f>VLOOKUP(A:A,'11月工资'!A:AX,50,0)</f>
        <v>22000</v>
      </c>
      <c r="W570">
        <f>VLOOKUP(A:A,'11月工资'!A:AY,51,0)</f>
        <v>0</v>
      </c>
      <c r="X570">
        <f>VLOOKUP(A:A,'11月工资'!A:AV,48,0)</f>
        <v>55000</v>
      </c>
      <c r="Y570">
        <f>VLOOKUP(A:A,'11月工资'!A:BB,54,0)</f>
        <v>12203.76</v>
      </c>
      <c r="Z570" s="12">
        <f>ROUND(5*MAX(0,(R570-S570-T570-U570-V570-W570-X570-Y570)*{0.6;2;4;5;6;7;9}%-{0;504;3384;6384;10584;17184;36384}),2)</f>
        <v>0</v>
      </c>
      <c r="AB570" s="78">
        <f>VLOOKUP(A:A,'11月工资'!A:BI,61,0)</f>
        <v>0</v>
      </c>
      <c r="AC570" s="6">
        <f t="shared" si="65"/>
        <v>0</v>
      </c>
      <c r="AD570">
        <f t="shared" si="66"/>
        <v>1883.78</v>
      </c>
      <c r="AE570">
        <f>VLOOKUP(A:A,'10月奖金'!A:AC,29,0)</f>
        <v>0</v>
      </c>
      <c r="AF570" s="6">
        <f t="shared" si="67"/>
        <v>0</v>
      </c>
      <c r="AG570">
        <f>VLOOKUP(A:A,'10月奖金'!A:AD,30,0)</f>
        <v>1701.03</v>
      </c>
      <c r="AH570" s="6">
        <f t="shared" si="68"/>
        <v>182.75</v>
      </c>
      <c r="AI570">
        <f>VLOOKUP(A:A,单位分配保留两位小数!B:N,13,0)</f>
        <v>1883.78</v>
      </c>
      <c r="AJ570">
        <f t="shared" si="69"/>
        <v>0</v>
      </c>
      <c r="AK570">
        <f>_xlfn.IFNA(VLOOKUP(A:A,'11月工资'!A:AQ,43,0),0)</f>
        <v>0</v>
      </c>
      <c r="AL570">
        <f t="shared" si="70"/>
        <v>0</v>
      </c>
      <c r="AM570" s="6">
        <f t="shared" si="71"/>
        <v>-43501.97</v>
      </c>
    </row>
    <row r="571" spans="1:39" x14ac:dyDescent="0.2">
      <c r="A571" s="7">
        <v>9000796</v>
      </c>
      <c r="B571" t="str">
        <f>VLOOKUP(A571,标准表!C:D,2,0)</f>
        <v>温晓娜</v>
      </c>
      <c r="C571" t="str">
        <f>VLOOKUP(A:A,标准表!C:M,11,0)</f>
        <v>热轧事业部</v>
      </c>
      <c r="D571" t="str">
        <f>VLOOKUP($A:$A,标准表!C:E,3,0)</f>
        <v>130204198108252448</v>
      </c>
      <c r="E571" t="str">
        <f>VLOOKUP(A:A,'11月工资'!A:D,4,0)</f>
        <v>6217000180024771051</v>
      </c>
      <c r="F571" t="str">
        <f>VLOOKUP(A:A,'11月工资'!A:F,6,0)</f>
        <v>生产操作人员</v>
      </c>
      <c r="G571">
        <f>VLOOKUP(A:A,标准表!C:H,6,0)</f>
        <v>0</v>
      </c>
      <c r="H571">
        <f>VLOOKUP(A:A,标准表!C:I,7,0)</f>
        <v>0</v>
      </c>
      <c r="I571">
        <f>VLOOKUP(A:A,标准表!C:J,8,0)</f>
        <v>0</v>
      </c>
      <c r="J571">
        <f>VLOOKUP($A:$A,标准表!C:G,5,0)</f>
        <v>1</v>
      </c>
      <c r="L571">
        <f>VLOOKUP(A:A,单位分配保留两位小数!B:I,8,0)</f>
        <v>1651.64</v>
      </c>
      <c r="M571">
        <f>_xlfn.IFNA(VLOOKUP(A:A,单位分配保留两位小数!B:J,9,0),0)</f>
        <v>0</v>
      </c>
      <c r="N571">
        <f>_xlfn.IFNA(VLOOKUP(A:A,单位分配保留两位小数!B:K,10,0),0)</f>
        <v>0</v>
      </c>
      <c r="O571">
        <f>ROUND(_xlfn.IFNA(VLOOKUP(A:A,单位分配保留两位小数!B:L,11,0),0),2)</f>
        <v>0</v>
      </c>
      <c r="Q571">
        <f t="shared" si="64"/>
        <v>1651.64</v>
      </c>
      <c r="R571">
        <f>_xlfn.IFNA(VLOOKUP(A571,'11月工资'!A:AU,47,0),0)+Q571</f>
        <v>67787.7</v>
      </c>
      <c r="S571">
        <f>VLOOKUP(A:A,'11月工资'!A:AW,49,0)</f>
        <v>5500</v>
      </c>
      <c r="T571">
        <f>VLOOKUP(A:A,'11月工资'!A:AZ,52,0)</f>
        <v>0</v>
      </c>
      <c r="U571">
        <f>VLOOKUP(A:A,'11月工资'!A:BA,53,0)</f>
        <v>0</v>
      </c>
      <c r="V571">
        <f>VLOOKUP(A:A,'11月工资'!A:AX,50,0)</f>
        <v>11000</v>
      </c>
      <c r="W571">
        <f>VLOOKUP(A:A,'11月工资'!A:AY,51,0)</f>
        <v>0</v>
      </c>
      <c r="X571">
        <f>VLOOKUP(A:A,'11月工资'!A:AV,48,0)</f>
        <v>55000</v>
      </c>
      <c r="Y571">
        <f>VLOOKUP(A:A,'11月工资'!A:BB,54,0)</f>
        <v>12407.23</v>
      </c>
      <c r="Z571" s="12">
        <f>ROUND(5*MAX(0,(R571-S571-T571-U571-V571-W571-X571-Y571)*{0.6;2;4;5;6;7;9}%-{0;504;3384;6384;10584;17184;36384}),2)</f>
        <v>0</v>
      </c>
      <c r="AB571" s="78">
        <f>VLOOKUP(A:A,'11月工资'!A:BI,61,0)</f>
        <v>0</v>
      </c>
      <c r="AC571" s="6">
        <f t="shared" si="65"/>
        <v>0</v>
      </c>
      <c r="AD571">
        <f t="shared" si="66"/>
        <v>1651.64</v>
      </c>
      <c r="AE571">
        <f>VLOOKUP(A:A,'10月奖金'!A:AC,29,0)</f>
        <v>0</v>
      </c>
      <c r="AF571" s="6">
        <f t="shared" si="67"/>
        <v>0</v>
      </c>
      <c r="AG571">
        <f>VLOOKUP(A:A,'10月奖金'!A:AD,30,0)</f>
        <v>2627.21</v>
      </c>
      <c r="AH571" s="6">
        <f t="shared" si="68"/>
        <v>-975.56999999999994</v>
      </c>
      <c r="AI571">
        <f>VLOOKUP(A:A,单位分配保留两位小数!B:N,13,0)</f>
        <v>1651.64</v>
      </c>
      <c r="AJ571">
        <f t="shared" si="69"/>
        <v>0</v>
      </c>
      <c r="AK571">
        <f>_xlfn.IFNA(VLOOKUP(A:A,'11月工资'!A:AQ,43,0),0)</f>
        <v>0</v>
      </c>
      <c r="AL571">
        <f t="shared" si="70"/>
        <v>0</v>
      </c>
      <c r="AM571" s="6">
        <f t="shared" si="71"/>
        <v>-16119.530000000002</v>
      </c>
    </row>
    <row r="572" spans="1:39" x14ac:dyDescent="0.2">
      <c r="A572" s="7">
        <v>9000797</v>
      </c>
      <c r="B572" t="str">
        <f>VLOOKUP(A572,标准表!C:D,2,0)</f>
        <v>蔡剑彪</v>
      </c>
      <c r="C572" t="str">
        <f>VLOOKUP(A:A,标准表!C:M,11,0)</f>
        <v>热轧事业部</v>
      </c>
      <c r="D572" t="str">
        <f>VLOOKUP($A:$A,标准表!C:E,3,0)</f>
        <v>130623198109290631</v>
      </c>
      <c r="E572" t="str">
        <f>VLOOKUP(A:A,'11月工资'!A:D,4,0)</f>
        <v>6217000180024762795</v>
      </c>
      <c r="F572" t="str">
        <f>VLOOKUP(A:A,'11月工资'!A:F,6,0)</f>
        <v>生产操作人员</v>
      </c>
      <c r="G572">
        <f>VLOOKUP(A:A,标准表!C:H,6,0)</f>
        <v>0</v>
      </c>
      <c r="H572">
        <f>VLOOKUP(A:A,标准表!C:I,7,0)</f>
        <v>0</v>
      </c>
      <c r="I572">
        <f>VLOOKUP(A:A,标准表!C:J,8,0)</f>
        <v>0</v>
      </c>
      <c r="J572">
        <f>VLOOKUP($A:$A,标准表!C:G,5,0)</f>
        <v>1.8</v>
      </c>
      <c r="L572">
        <f>VLOOKUP(A:A,单位分配保留两位小数!B:I,8,0)</f>
        <v>2520.39</v>
      </c>
      <c r="M572">
        <f>_xlfn.IFNA(VLOOKUP(A:A,单位分配保留两位小数!B:J,9,0),0)</f>
        <v>0</v>
      </c>
      <c r="N572">
        <f>_xlfn.IFNA(VLOOKUP(A:A,单位分配保留两位小数!B:K,10,0),0)</f>
        <v>50</v>
      </c>
      <c r="O572">
        <f>ROUND(_xlfn.IFNA(VLOOKUP(A:A,单位分配保留两位小数!B:L,11,0),0),2)</f>
        <v>0</v>
      </c>
      <c r="Q572">
        <f t="shared" si="64"/>
        <v>2570.39</v>
      </c>
      <c r="R572">
        <f>_xlfn.IFNA(VLOOKUP(A572,'11月工资'!A:AU,47,0),0)+Q572</f>
        <v>73370.75</v>
      </c>
      <c r="S572">
        <f>VLOOKUP(A:A,'11月工资'!A:AW,49,0)</f>
        <v>11000</v>
      </c>
      <c r="T572">
        <f>VLOOKUP(A:A,'11月工资'!A:AZ,52,0)</f>
        <v>11000</v>
      </c>
      <c r="U572">
        <f>VLOOKUP(A:A,'11月工资'!A:BA,53,0)</f>
        <v>0</v>
      </c>
      <c r="V572">
        <f>VLOOKUP(A:A,'11月工资'!A:AX,50,0)</f>
        <v>0</v>
      </c>
      <c r="W572">
        <f>VLOOKUP(A:A,'11月工资'!A:AY,51,0)</f>
        <v>0</v>
      </c>
      <c r="X572">
        <f>VLOOKUP(A:A,'11月工资'!A:AV,48,0)</f>
        <v>55000</v>
      </c>
      <c r="Y572">
        <f>VLOOKUP(A:A,'11月工资'!A:BB,54,0)</f>
        <v>16442.52</v>
      </c>
      <c r="Z572" s="12">
        <f>ROUND(5*MAX(0,(R572-S572-T572-U572-V572-W572-X572-Y572)*{0.6;2;4;5;6;7;9}%-{0;504;3384;6384;10584;17184;36384}),2)</f>
        <v>0</v>
      </c>
      <c r="AB572" s="78">
        <f>VLOOKUP(A:A,'11月工资'!A:BI,61,0)</f>
        <v>0</v>
      </c>
      <c r="AC572" s="6">
        <f t="shared" si="65"/>
        <v>0</v>
      </c>
      <c r="AD572">
        <f t="shared" si="66"/>
        <v>2570.39</v>
      </c>
      <c r="AE572">
        <f>VLOOKUP(A:A,'10月奖金'!A:AC,29,0)</f>
        <v>0</v>
      </c>
      <c r="AF572" s="6">
        <f t="shared" si="67"/>
        <v>0</v>
      </c>
      <c r="AG572">
        <f>VLOOKUP(A:A,'10月奖金'!A:AD,30,0)</f>
        <v>2513.39</v>
      </c>
      <c r="AH572" s="6">
        <f t="shared" si="68"/>
        <v>57</v>
      </c>
      <c r="AI572">
        <f>VLOOKUP(A:A,单位分配保留两位小数!B:N,13,0)</f>
        <v>2570.39</v>
      </c>
      <c r="AJ572">
        <f t="shared" si="69"/>
        <v>0</v>
      </c>
      <c r="AK572">
        <f>_xlfn.IFNA(VLOOKUP(A:A,'11月工资'!A:AQ,43,0),0)</f>
        <v>0</v>
      </c>
      <c r="AL572">
        <f t="shared" si="70"/>
        <v>0</v>
      </c>
      <c r="AM572" s="6">
        <f t="shared" si="71"/>
        <v>-20071.77</v>
      </c>
    </row>
    <row r="573" spans="1:39" x14ac:dyDescent="0.2">
      <c r="A573" s="7">
        <v>9000798</v>
      </c>
      <c r="B573" t="str">
        <f>VLOOKUP(A573,标准表!C:D,2,0)</f>
        <v>苗宇</v>
      </c>
      <c r="C573" t="str">
        <f>VLOOKUP(A:A,标准表!C:M,11,0)</f>
        <v>热轧事业部</v>
      </c>
      <c r="D573" t="str">
        <f>VLOOKUP($A:$A,标准表!C:E,3,0)</f>
        <v>130204198704161833</v>
      </c>
      <c r="E573" t="str">
        <f>VLOOKUP(A:A,'11月工资'!A:D,4,0)</f>
        <v>6217000180024763470</v>
      </c>
      <c r="F573" t="str">
        <f>VLOOKUP(A:A,'11月工资'!A:F,6,0)</f>
        <v>生产操作人员</v>
      </c>
      <c r="G573">
        <f>VLOOKUP(A:A,标准表!C:H,6,0)</f>
        <v>0</v>
      </c>
      <c r="H573">
        <f>VLOOKUP(A:A,标准表!C:I,7,0)</f>
        <v>0</v>
      </c>
      <c r="I573">
        <f>VLOOKUP(A:A,标准表!C:J,8,0)</f>
        <v>0</v>
      </c>
      <c r="J573">
        <f>VLOOKUP($A:$A,标准表!C:G,5,0)</f>
        <v>1.8</v>
      </c>
      <c r="L573">
        <f>VLOOKUP(A:A,单位分配保留两位小数!B:I,8,0)</f>
        <v>2422.0300000000002</v>
      </c>
      <c r="M573">
        <f>_xlfn.IFNA(VLOOKUP(A:A,单位分配保留两位小数!B:J,9,0),0)</f>
        <v>0</v>
      </c>
      <c r="N573">
        <f>_xlfn.IFNA(VLOOKUP(A:A,单位分配保留两位小数!B:K,10,0),0)</f>
        <v>0</v>
      </c>
      <c r="O573">
        <f>ROUND(_xlfn.IFNA(VLOOKUP(A:A,单位分配保留两位小数!B:L,11,0),0),2)</f>
        <v>0</v>
      </c>
      <c r="Q573">
        <f t="shared" si="64"/>
        <v>2422.0300000000002</v>
      </c>
      <c r="R573">
        <f>_xlfn.IFNA(VLOOKUP(A573,'11月工资'!A:AU,47,0),0)+Q573</f>
        <v>71874.33</v>
      </c>
      <c r="S573">
        <f>VLOOKUP(A:A,'11月工资'!A:AW,49,0)</f>
        <v>5500</v>
      </c>
      <c r="T573">
        <f>VLOOKUP(A:A,'11月工资'!A:AZ,52,0)</f>
        <v>11000</v>
      </c>
      <c r="U573">
        <f>VLOOKUP(A:A,'11月工资'!A:BA,53,0)</f>
        <v>0</v>
      </c>
      <c r="V573">
        <f>VLOOKUP(A:A,'11月工资'!A:AX,50,0)</f>
        <v>0</v>
      </c>
      <c r="W573">
        <f>VLOOKUP(A:A,'11月工资'!A:AY,51,0)</f>
        <v>0</v>
      </c>
      <c r="X573">
        <f>VLOOKUP(A:A,'11月工资'!A:AV,48,0)</f>
        <v>55000</v>
      </c>
      <c r="Y573">
        <f>VLOOKUP(A:A,'11月工资'!A:BB,54,0)</f>
        <v>12036.6</v>
      </c>
      <c r="Z573" s="12">
        <f>ROUND(5*MAX(0,(R573-S573-T573-U573-V573-W573-X573-Y573)*{0.6;2;4;5;6;7;9}%-{0;504;3384;6384;10584;17184;36384}),2)</f>
        <v>0</v>
      </c>
      <c r="AB573" s="78">
        <f>VLOOKUP(A:A,'11月工资'!A:BI,61,0)</f>
        <v>0</v>
      </c>
      <c r="AC573" s="6">
        <f t="shared" si="65"/>
        <v>0</v>
      </c>
      <c r="AD573">
        <f t="shared" si="66"/>
        <v>2422.0300000000002</v>
      </c>
      <c r="AE573">
        <f>VLOOKUP(A:A,'10月奖金'!A:AC,29,0)</f>
        <v>0</v>
      </c>
      <c r="AF573" s="6">
        <f t="shared" si="67"/>
        <v>0</v>
      </c>
      <c r="AG573">
        <f>VLOOKUP(A:A,'10月奖金'!A:AD,30,0)</f>
        <v>2415.1999999999998</v>
      </c>
      <c r="AH573" s="6">
        <f t="shared" si="68"/>
        <v>6.830000000000382</v>
      </c>
      <c r="AI573">
        <f>VLOOKUP(A:A,单位分配保留两位小数!B:N,13,0)</f>
        <v>2422.0300000000002</v>
      </c>
      <c r="AJ573">
        <f t="shared" si="69"/>
        <v>0</v>
      </c>
      <c r="AK573">
        <f>_xlfn.IFNA(VLOOKUP(A:A,'11月工资'!A:AQ,43,0),0)</f>
        <v>0</v>
      </c>
      <c r="AL573">
        <f t="shared" si="70"/>
        <v>0</v>
      </c>
      <c r="AM573" s="6">
        <f t="shared" si="71"/>
        <v>-11662.269999999999</v>
      </c>
    </row>
    <row r="574" spans="1:39" x14ac:dyDescent="0.2">
      <c r="A574" s="7">
        <v>9000799</v>
      </c>
      <c r="B574" t="str">
        <f>VLOOKUP(A574,标准表!C:D,2,0)</f>
        <v>唐欢</v>
      </c>
      <c r="C574" t="str">
        <f>VLOOKUP(A:A,标准表!C:M,11,0)</f>
        <v>热轧事业部</v>
      </c>
      <c r="D574" t="str">
        <f>VLOOKUP($A:$A,标准表!C:E,3,0)</f>
        <v>13022519851209501X</v>
      </c>
      <c r="E574" t="str">
        <f>VLOOKUP(A:A,'11月工资'!A:D,4,0)</f>
        <v>6217000180024768768</v>
      </c>
      <c r="F574" t="str">
        <f>VLOOKUP(A:A,'11月工资'!A:F,6,0)</f>
        <v>生产操作人员</v>
      </c>
      <c r="G574">
        <f>VLOOKUP(A:A,标准表!C:H,6,0)</f>
        <v>0</v>
      </c>
      <c r="H574">
        <f>VLOOKUP(A:A,标准表!C:I,7,0)</f>
        <v>0</v>
      </c>
      <c r="I574">
        <f>VLOOKUP(A:A,标准表!C:J,8,0)</f>
        <v>0</v>
      </c>
      <c r="J574">
        <f>VLOOKUP($A:$A,标准表!C:G,5,0)</f>
        <v>1.8</v>
      </c>
      <c r="L574">
        <f>VLOOKUP(A:A,单位分配保留两位小数!B:I,8,0)</f>
        <v>2438.58</v>
      </c>
      <c r="M574">
        <f>_xlfn.IFNA(VLOOKUP(A:A,单位分配保留两位小数!B:J,9,0),0)</f>
        <v>0</v>
      </c>
      <c r="N574">
        <f>_xlfn.IFNA(VLOOKUP(A:A,单位分配保留两位小数!B:K,10,0),0)</f>
        <v>50</v>
      </c>
      <c r="O574">
        <f>ROUND(_xlfn.IFNA(VLOOKUP(A:A,单位分配保留两位小数!B:L,11,0),0),2)</f>
        <v>0</v>
      </c>
      <c r="Q574">
        <f t="shared" si="64"/>
        <v>2488.58</v>
      </c>
      <c r="R574">
        <f>_xlfn.IFNA(VLOOKUP(A574,'11月工资'!A:AU,47,0),0)+Q574</f>
        <v>63183.83</v>
      </c>
      <c r="S574">
        <f>VLOOKUP(A:A,'11月工资'!A:AW,49,0)</f>
        <v>0</v>
      </c>
      <c r="T574">
        <f>VLOOKUP(A:A,'11月工资'!A:AZ,52,0)</f>
        <v>0</v>
      </c>
      <c r="U574">
        <f>VLOOKUP(A:A,'11月工资'!A:BA,53,0)</f>
        <v>0</v>
      </c>
      <c r="V574">
        <f>VLOOKUP(A:A,'11月工资'!A:AX,50,0)</f>
        <v>0</v>
      </c>
      <c r="W574">
        <f>VLOOKUP(A:A,'11月工资'!A:AY,51,0)</f>
        <v>0</v>
      </c>
      <c r="X574">
        <f>VLOOKUP(A:A,'11月工资'!A:AV,48,0)</f>
        <v>55000</v>
      </c>
      <c r="Y574">
        <f>VLOOKUP(A:A,'11月工资'!A:BB,54,0)</f>
        <v>10102.41</v>
      </c>
      <c r="Z574" s="12">
        <f>ROUND(5*MAX(0,(R574-S574-T574-U574-V574-W574-X574-Y574)*{0.6;2;4;5;6;7;9}%-{0;504;3384;6384;10584;17184;36384}),2)</f>
        <v>0</v>
      </c>
      <c r="AB574" s="78">
        <f>VLOOKUP(A:A,'11月工资'!A:BI,61,0)</f>
        <v>0</v>
      </c>
      <c r="AC574" s="6">
        <f t="shared" si="65"/>
        <v>0</v>
      </c>
      <c r="AD574">
        <f t="shared" si="66"/>
        <v>2488.58</v>
      </c>
      <c r="AE574">
        <f>VLOOKUP(A:A,'10月奖金'!A:AC,29,0)</f>
        <v>0</v>
      </c>
      <c r="AF574" s="6">
        <f t="shared" si="67"/>
        <v>0</v>
      </c>
      <c r="AG574">
        <f>VLOOKUP(A:A,'10月奖金'!A:AD,30,0)</f>
        <v>2434.41</v>
      </c>
      <c r="AH574" s="6">
        <f t="shared" si="68"/>
        <v>54.170000000000073</v>
      </c>
      <c r="AI574">
        <f>VLOOKUP(A:A,单位分配保留两位小数!B:N,13,0)</f>
        <v>2488.58</v>
      </c>
      <c r="AJ574">
        <f t="shared" si="69"/>
        <v>0</v>
      </c>
      <c r="AK574">
        <f>_xlfn.IFNA(VLOOKUP(A:A,'11月工资'!A:AQ,43,0),0)</f>
        <v>0</v>
      </c>
      <c r="AL574">
        <f t="shared" si="70"/>
        <v>0</v>
      </c>
      <c r="AM574" s="6">
        <f t="shared" si="71"/>
        <v>-1918.5799999999981</v>
      </c>
    </row>
    <row r="575" spans="1:39" x14ac:dyDescent="0.2">
      <c r="A575" s="7">
        <v>9000800</v>
      </c>
      <c r="B575" t="str">
        <f>VLOOKUP(A575,标准表!C:D,2,0)</f>
        <v>田闯</v>
      </c>
      <c r="C575" t="str">
        <f>VLOOKUP(A:A,标准表!C:M,11,0)</f>
        <v>热轧事业部</v>
      </c>
      <c r="D575" t="str">
        <f>VLOOKUP($A:$A,标准表!C:E,3,0)</f>
        <v>130204198005241519</v>
      </c>
      <c r="E575" t="str">
        <f>VLOOKUP(A:A,'11月工资'!A:D,4,0)</f>
        <v>6217000180006125219</v>
      </c>
      <c r="F575" t="str">
        <f>VLOOKUP(A:A,'11月工资'!A:F,6,0)</f>
        <v>生产操作人员</v>
      </c>
      <c r="G575">
        <f>VLOOKUP(A:A,标准表!C:H,6,0)</f>
        <v>0</v>
      </c>
      <c r="H575">
        <f>VLOOKUP(A:A,标准表!C:I,7,0)</f>
        <v>0</v>
      </c>
      <c r="I575">
        <f>VLOOKUP(A:A,标准表!C:J,8,0)</f>
        <v>0</v>
      </c>
      <c r="J575">
        <f>VLOOKUP($A:$A,标准表!C:G,5,0)</f>
        <v>1.8</v>
      </c>
      <c r="L575">
        <f>VLOOKUP(A:A,单位分配保留两位小数!B:I,8,0)</f>
        <v>2419.11</v>
      </c>
      <c r="M575">
        <f>_xlfn.IFNA(VLOOKUP(A:A,单位分配保留两位小数!B:J,9,0),0)</f>
        <v>0</v>
      </c>
      <c r="N575">
        <f>_xlfn.IFNA(VLOOKUP(A:A,单位分配保留两位小数!B:K,10,0),0)</f>
        <v>0</v>
      </c>
      <c r="O575">
        <f>ROUND(_xlfn.IFNA(VLOOKUP(A:A,单位分配保留两位小数!B:L,11,0),0),2)</f>
        <v>0</v>
      </c>
      <c r="Q575">
        <f t="shared" si="64"/>
        <v>2419.11</v>
      </c>
      <c r="R575">
        <f>_xlfn.IFNA(VLOOKUP(A575,'11月工资'!A:AU,47,0),0)+Q575</f>
        <v>58124.15</v>
      </c>
      <c r="S575">
        <f>VLOOKUP(A:A,'11月工资'!A:AW,49,0)</f>
        <v>0</v>
      </c>
      <c r="T575">
        <f>VLOOKUP(A:A,'11月工资'!A:AZ,52,0)</f>
        <v>0</v>
      </c>
      <c r="U575">
        <f>VLOOKUP(A:A,'11月工资'!A:BA,53,0)</f>
        <v>0</v>
      </c>
      <c r="V575">
        <f>VLOOKUP(A:A,'11月工资'!A:AX,50,0)</f>
        <v>0</v>
      </c>
      <c r="W575">
        <f>VLOOKUP(A:A,'11月工资'!A:AY,51,0)</f>
        <v>0</v>
      </c>
      <c r="X575">
        <f>VLOOKUP(A:A,'11月工资'!A:AV,48,0)</f>
        <v>55000</v>
      </c>
      <c r="Y575">
        <f>VLOOKUP(A:A,'11月工资'!A:BB,54,0)</f>
        <v>9768.4500000000007</v>
      </c>
      <c r="Z575" s="12">
        <f>ROUND(5*MAX(0,(R575-S575-T575-U575-V575-W575-X575-Y575)*{0.6;2;4;5;6;7;9}%-{0;504;3384;6384;10584;17184;36384}),2)</f>
        <v>0</v>
      </c>
      <c r="AB575" s="78">
        <f>VLOOKUP(A:A,'11月工资'!A:BI,61,0)</f>
        <v>0</v>
      </c>
      <c r="AC575" s="6">
        <f t="shared" si="65"/>
        <v>0</v>
      </c>
      <c r="AD575">
        <f t="shared" si="66"/>
        <v>2419.11</v>
      </c>
      <c r="AE575">
        <f>VLOOKUP(A:A,'10月奖金'!A:AC,29,0)</f>
        <v>0</v>
      </c>
      <c r="AF575" s="6">
        <f t="shared" si="67"/>
        <v>0</v>
      </c>
      <c r="AG575">
        <f>VLOOKUP(A:A,'10月奖金'!A:AD,30,0)</f>
        <v>2434.41</v>
      </c>
      <c r="AH575" s="6">
        <f t="shared" si="68"/>
        <v>-15.299999999999727</v>
      </c>
      <c r="AI575">
        <f>VLOOKUP(A:A,单位分配保留两位小数!B:N,13,0)</f>
        <v>2419.11</v>
      </c>
      <c r="AJ575">
        <f t="shared" si="69"/>
        <v>0</v>
      </c>
      <c r="AK575">
        <f>_xlfn.IFNA(VLOOKUP(A:A,'11月工资'!A:AQ,43,0),0)</f>
        <v>0</v>
      </c>
      <c r="AL575">
        <f t="shared" si="70"/>
        <v>0</v>
      </c>
      <c r="AM575" s="6">
        <f t="shared" si="71"/>
        <v>-6644.2999999999993</v>
      </c>
    </row>
    <row r="576" spans="1:39" x14ac:dyDescent="0.2">
      <c r="A576" s="7">
        <v>9000801</v>
      </c>
      <c r="B576" t="str">
        <f>VLOOKUP(A576,标准表!C:D,2,0)</f>
        <v>侯岩</v>
      </c>
      <c r="C576" t="str">
        <f>VLOOKUP(A:A,标准表!C:M,11,0)</f>
        <v>热轧事业部</v>
      </c>
      <c r="D576" t="str">
        <f>VLOOKUP($A:$A,标准表!C:E,3,0)</f>
        <v>130204198509270356</v>
      </c>
      <c r="E576" t="str">
        <f>VLOOKUP(A:A,'11月工资'!A:D,4,0)</f>
        <v>6217000180024768347</v>
      </c>
      <c r="F576" t="str">
        <f>VLOOKUP(A:A,'11月工资'!A:F,6,0)</f>
        <v>生产操作人员</v>
      </c>
      <c r="G576">
        <f>VLOOKUP(A:A,标准表!C:H,6,0)</f>
        <v>0</v>
      </c>
      <c r="H576">
        <f>VLOOKUP(A:A,标准表!C:I,7,0)</f>
        <v>0</v>
      </c>
      <c r="I576">
        <f>VLOOKUP(A:A,标准表!C:J,8,0)</f>
        <v>0</v>
      </c>
      <c r="J576">
        <f>VLOOKUP($A:$A,标准表!C:G,5,0)</f>
        <v>1.8</v>
      </c>
      <c r="L576">
        <f>VLOOKUP(A:A,单位分配保留两位小数!B:I,8,0)</f>
        <v>2380.16</v>
      </c>
      <c r="M576">
        <f>_xlfn.IFNA(VLOOKUP(A:A,单位分配保留两位小数!B:J,9,0),0)</f>
        <v>0</v>
      </c>
      <c r="N576">
        <f>_xlfn.IFNA(VLOOKUP(A:A,单位分配保留两位小数!B:K,10,0),0)</f>
        <v>0</v>
      </c>
      <c r="O576">
        <f>ROUND(_xlfn.IFNA(VLOOKUP(A:A,单位分配保留两位小数!B:L,11,0),0),2)</f>
        <v>0</v>
      </c>
      <c r="Q576">
        <f t="shared" si="64"/>
        <v>2380.16</v>
      </c>
      <c r="R576">
        <f>_xlfn.IFNA(VLOOKUP(A576,'11月工资'!A:AU,47,0),0)+Q576</f>
        <v>59702.78</v>
      </c>
      <c r="S576">
        <f>VLOOKUP(A:A,'11月工资'!A:AW,49,0)</f>
        <v>22000</v>
      </c>
      <c r="T576">
        <f>VLOOKUP(A:A,'11月工资'!A:AZ,52,0)</f>
        <v>0</v>
      </c>
      <c r="U576">
        <f>VLOOKUP(A:A,'11月工资'!A:BA,53,0)</f>
        <v>0</v>
      </c>
      <c r="V576">
        <f>VLOOKUP(A:A,'11月工资'!A:AX,50,0)</f>
        <v>0</v>
      </c>
      <c r="W576">
        <f>VLOOKUP(A:A,'11月工资'!A:AY,51,0)</f>
        <v>0</v>
      </c>
      <c r="X576">
        <f>VLOOKUP(A:A,'11月工资'!A:AV,48,0)</f>
        <v>55000</v>
      </c>
      <c r="Y576">
        <f>VLOOKUP(A:A,'11月工资'!A:BB,54,0)</f>
        <v>9733.5899999999983</v>
      </c>
      <c r="Z576" s="12">
        <f>ROUND(5*MAX(0,(R576-S576-T576-U576-V576-W576-X576-Y576)*{0.6;2;4;5;6;7;9}%-{0;504;3384;6384;10584;17184;36384}),2)</f>
        <v>0</v>
      </c>
      <c r="AB576" s="78">
        <f>VLOOKUP(A:A,'11月工资'!A:BI,61,0)</f>
        <v>0</v>
      </c>
      <c r="AC576" s="6">
        <f t="shared" si="65"/>
        <v>0</v>
      </c>
      <c r="AD576">
        <f t="shared" si="66"/>
        <v>2380.16</v>
      </c>
      <c r="AE576">
        <f>VLOOKUP(A:A,'10月奖金'!A:AC,29,0)</f>
        <v>0</v>
      </c>
      <c r="AF576" s="6">
        <f t="shared" si="67"/>
        <v>0</v>
      </c>
      <c r="AG576">
        <f>VLOOKUP(A:A,'10月奖金'!A:AD,30,0)</f>
        <v>2434.41</v>
      </c>
      <c r="AH576" s="6">
        <f t="shared" si="68"/>
        <v>-54.25</v>
      </c>
      <c r="AI576">
        <f>VLOOKUP(A:A,单位分配保留两位小数!B:N,13,0)</f>
        <v>2380.16</v>
      </c>
      <c r="AJ576">
        <f t="shared" si="69"/>
        <v>0</v>
      </c>
      <c r="AK576">
        <f>_xlfn.IFNA(VLOOKUP(A:A,'11月工资'!A:AQ,43,0),0)</f>
        <v>0</v>
      </c>
      <c r="AL576">
        <f t="shared" si="70"/>
        <v>0</v>
      </c>
      <c r="AM576" s="6">
        <f t="shared" si="71"/>
        <v>-27030.809999999998</v>
      </c>
    </row>
    <row r="577" spans="1:39" x14ac:dyDescent="0.2">
      <c r="A577" s="7">
        <v>9000802</v>
      </c>
      <c r="B577" t="str">
        <f>VLOOKUP(A577,标准表!C:D,2,0)</f>
        <v>姜立功</v>
      </c>
      <c r="C577" t="str">
        <f>VLOOKUP(A:A,标准表!C:M,11,0)</f>
        <v>焦化事业部</v>
      </c>
      <c r="D577" t="str">
        <f>VLOOKUP($A:$A,标准表!C:E,3,0)</f>
        <v>130223197310056613</v>
      </c>
      <c r="E577" t="str">
        <f>VLOOKUP(A:A,'11月工资'!A:D,4,0)</f>
        <v>6217000180024759650</v>
      </c>
      <c r="F577" t="str">
        <f>VLOOKUP(A:A,'11月工资'!A:F,6,0)</f>
        <v>生产操作人员</v>
      </c>
      <c r="G577">
        <f>VLOOKUP(A:A,标准表!C:H,6,0)</f>
        <v>0</v>
      </c>
      <c r="H577">
        <f>VLOOKUP(A:A,标准表!C:I,7,0)</f>
        <v>0</v>
      </c>
      <c r="I577">
        <f>VLOOKUP(A:A,标准表!C:J,8,0)</f>
        <v>0</v>
      </c>
      <c r="J577">
        <f>VLOOKUP($A:$A,标准表!C:G,5,0)</f>
        <v>1</v>
      </c>
      <c r="L577">
        <f>VLOOKUP(A:A,单位分配保留两位小数!B:I,8,0)</f>
        <v>1697.96</v>
      </c>
      <c r="M577">
        <f>_xlfn.IFNA(VLOOKUP(A:A,单位分配保留两位小数!B:J,9,0),0)</f>
        <v>0</v>
      </c>
      <c r="N577">
        <f>_xlfn.IFNA(VLOOKUP(A:A,单位分配保留两位小数!B:K,10,0),0)</f>
        <v>0</v>
      </c>
      <c r="O577">
        <f>ROUND(_xlfn.IFNA(VLOOKUP(A:A,单位分配保留两位小数!B:L,11,0),0),2)</f>
        <v>0</v>
      </c>
      <c r="Q577">
        <f t="shared" si="64"/>
        <v>1697.96</v>
      </c>
      <c r="R577">
        <f>_xlfn.IFNA(VLOOKUP(A577,'11月工资'!A:AU,47,0),0)+Q577</f>
        <v>56851.040000000001</v>
      </c>
      <c r="S577">
        <f>VLOOKUP(A:A,'11月工资'!A:AW,49,0)</f>
        <v>11000</v>
      </c>
      <c r="T577">
        <f>VLOOKUP(A:A,'11月工资'!A:AZ,52,0)</f>
        <v>0</v>
      </c>
      <c r="U577">
        <f>VLOOKUP(A:A,'11月工资'!A:BA,53,0)</f>
        <v>0</v>
      </c>
      <c r="V577">
        <f>VLOOKUP(A:A,'11月工资'!A:AX,50,0)</f>
        <v>11000</v>
      </c>
      <c r="W577">
        <f>VLOOKUP(A:A,'11月工资'!A:AY,51,0)</f>
        <v>0</v>
      </c>
      <c r="X577">
        <f>VLOOKUP(A:A,'11月工资'!A:AV,48,0)</f>
        <v>55000</v>
      </c>
      <c r="Y577">
        <f>VLOOKUP(A:A,'11月工资'!A:BB,54,0)</f>
        <v>10049.879999999999</v>
      </c>
      <c r="Z577" s="12">
        <f>ROUND(5*MAX(0,(R577-S577-T577-U577-V577-W577-X577-Y577)*{0.6;2;4;5;6;7;9}%-{0;504;3384;6384;10584;17184;36384}),2)</f>
        <v>0</v>
      </c>
      <c r="AB577" s="78">
        <f>VLOOKUP(A:A,'11月工资'!A:BI,61,0)</f>
        <v>0</v>
      </c>
      <c r="AC577" s="6">
        <f t="shared" si="65"/>
        <v>0</v>
      </c>
      <c r="AD577">
        <f t="shared" si="66"/>
        <v>1697.96</v>
      </c>
      <c r="AE577">
        <f>VLOOKUP(A:A,'10月奖金'!A:AC,29,0)</f>
        <v>0</v>
      </c>
      <c r="AF577" s="6">
        <f t="shared" si="67"/>
        <v>0</v>
      </c>
      <c r="AG577">
        <f>VLOOKUP(A:A,'10月奖金'!A:AD,30,0)</f>
        <v>1698.98</v>
      </c>
      <c r="AH577" s="6">
        <f t="shared" si="68"/>
        <v>-1.0199999999999818</v>
      </c>
      <c r="AI577">
        <f>VLOOKUP(A:A,单位分配保留两位小数!B:N,13,0)</f>
        <v>1697.96</v>
      </c>
      <c r="AJ577">
        <f t="shared" si="69"/>
        <v>0</v>
      </c>
      <c r="AK577">
        <f>_xlfn.IFNA(VLOOKUP(A:A,'11月工资'!A:AQ,43,0),0)</f>
        <v>0</v>
      </c>
      <c r="AL577">
        <f t="shared" si="70"/>
        <v>0</v>
      </c>
      <c r="AM577" s="6">
        <f t="shared" si="71"/>
        <v>-30198.839999999997</v>
      </c>
    </row>
    <row r="578" spans="1:39" x14ac:dyDescent="0.2">
      <c r="A578" s="7">
        <v>9000803</v>
      </c>
      <c r="B578" t="str">
        <f>VLOOKUP(A578,标准表!C:D,2,0)</f>
        <v>刘辉</v>
      </c>
      <c r="C578" t="str">
        <f>VLOOKUP(A:A,标准表!C:M,11,0)</f>
        <v>热轧事业部</v>
      </c>
      <c r="D578" t="str">
        <f>VLOOKUP($A:$A,标准表!C:E,3,0)</f>
        <v>130204198410212412</v>
      </c>
      <c r="E578" t="str">
        <f>VLOOKUP(A:A,'11月工资'!A:D,4,0)</f>
        <v>6217000180024770012</v>
      </c>
      <c r="F578" t="str">
        <f>VLOOKUP(A:A,'11月工资'!A:F,6,0)</f>
        <v>生产操作人员</v>
      </c>
      <c r="G578">
        <f>VLOOKUP(A:A,标准表!C:H,6,0)</f>
        <v>0</v>
      </c>
      <c r="H578">
        <f>VLOOKUP(A:A,标准表!C:I,7,0)</f>
        <v>0</v>
      </c>
      <c r="I578">
        <f>VLOOKUP(A:A,标准表!C:J,8,0)</f>
        <v>0</v>
      </c>
      <c r="J578">
        <f>VLOOKUP($A:$A,标准表!C:G,5,0)</f>
        <v>1.5</v>
      </c>
      <c r="L578">
        <f>VLOOKUP(A:A,单位分配保留两位小数!B:I,8,0)</f>
        <v>2489.16</v>
      </c>
      <c r="M578">
        <f>_xlfn.IFNA(VLOOKUP(A:A,单位分配保留两位小数!B:J,9,0),0)</f>
        <v>0</v>
      </c>
      <c r="N578">
        <f>_xlfn.IFNA(VLOOKUP(A:A,单位分配保留两位小数!B:K,10,0),0)</f>
        <v>150</v>
      </c>
      <c r="O578">
        <f>ROUND(_xlfn.IFNA(VLOOKUP(A:A,单位分配保留两位小数!B:L,11,0),0),2)</f>
        <v>0</v>
      </c>
      <c r="Q578">
        <f t="shared" si="64"/>
        <v>2639.16</v>
      </c>
      <c r="R578">
        <f>_xlfn.IFNA(VLOOKUP(A578,'11月工资'!A:AU,47,0),0)+Q578</f>
        <v>67299.23</v>
      </c>
      <c r="S578">
        <f>VLOOKUP(A:A,'11月工资'!A:AW,49,0)</f>
        <v>11000</v>
      </c>
      <c r="T578">
        <f>VLOOKUP(A:A,'11月工资'!A:AZ,52,0)</f>
        <v>0</v>
      </c>
      <c r="U578">
        <f>VLOOKUP(A:A,'11月工资'!A:BA,53,0)</f>
        <v>0</v>
      </c>
      <c r="V578">
        <f>VLOOKUP(A:A,'11月工资'!A:AX,50,0)</f>
        <v>22000</v>
      </c>
      <c r="W578">
        <f>VLOOKUP(A:A,'11月工资'!A:AY,51,0)</f>
        <v>0</v>
      </c>
      <c r="X578">
        <f>VLOOKUP(A:A,'11月工资'!A:AV,48,0)</f>
        <v>55000</v>
      </c>
      <c r="Y578">
        <f>VLOOKUP(A:A,'11月工资'!A:BB,54,0)</f>
        <v>12217.38</v>
      </c>
      <c r="Z578" s="12">
        <f>ROUND(5*MAX(0,(R578-S578-T578-U578-V578-W578-X578-Y578)*{0.6;2;4;5;6;7;9}%-{0;504;3384;6384;10584;17184;36384}),2)</f>
        <v>0</v>
      </c>
      <c r="AB578" s="78">
        <f>VLOOKUP(A:A,'11月工资'!A:BI,61,0)</f>
        <v>0</v>
      </c>
      <c r="AC578" s="6">
        <f t="shared" si="65"/>
        <v>0</v>
      </c>
      <c r="AD578">
        <f t="shared" si="66"/>
        <v>2639.16</v>
      </c>
      <c r="AE578">
        <f>VLOOKUP(A:A,'10月奖金'!A:AC,29,0)</f>
        <v>0</v>
      </c>
      <c r="AF578" s="6">
        <f t="shared" si="67"/>
        <v>0</v>
      </c>
      <c r="AG578">
        <f>VLOOKUP(A:A,'10月奖金'!A:AD,30,0)</f>
        <v>2326.06</v>
      </c>
      <c r="AH578" s="6">
        <f t="shared" si="68"/>
        <v>313.09999999999991</v>
      </c>
      <c r="AI578">
        <f>VLOOKUP(A:A,单位分配保留两位小数!B:N,13,0)</f>
        <v>2639.16</v>
      </c>
      <c r="AJ578">
        <f t="shared" si="69"/>
        <v>0</v>
      </c>
      <c r="AK578">
        <f>_xlfn.IFNA(VLOOKUP(A:A,'11月工资'!A:AQ,43,0),0)</f>
        <v>0</v>
      </c>
      <c r="AL578">
        <f t="shared" si="70"/>
        <v>0</v>
      </c>
      <c r="AM578" s="6">
        <f t="shared" si="71"/>
        <v>-32918.15</v>
      </c>
    </row>
    <row r="579" spans="1:39" x14ac:dyDescent="0.2">
      <c r="A579" s="7">
        <v>9000804</v>
      </c>
      <c r="B579" t="str">
        <f>VLOOKUP(A579,标准表!C:D,2,0)</f>
        <v>郑慰刚</v>
      </c>
      <c r="C579" t="str">
        <f>VLOOKUP(A:A,标准表!C:M,11,0)</f>
        <v>热轧事业部</v>
      </c>
      <c r="D579" t="str">
        <f>VLOOKUP($A:$A,标准表!C:E,3,0)</f>
        <v>130204198309050316</v>
      </c>
      <c r="E579" t="str">
        <f>VLOOKUP(A:A,'11月工资'!A:D,4,0)</f>
        <v>6217000180024772133</v>
      </c>
      <c r="F579" t="str">
        <f>VLOOKUP(A:A,'11月工资'!A:F,6,0)</f>
        <v>生产操作人员</v>
      </c>
      <c r="G579">
        <f>VLOOKUP(A:A,标准表!C:H,6,0)</f>
        <v>0</v>
      </c>
      <c r="H579">
        <f>VLOOKUP(A:A,标准表!C:I,7,0)</f>
        <v>0</v>
      </c>
      <c r="I579">
        <f>VLOOKUP(A:A,标准表!C:J,8,0)</f>
        <v>0</v>
      </c>
      <c r="J579">
        <f>VLOOKUP($A:$A,标准表!C:G,5,0)</f>
        <v>1.5</v>
      </c>
      <c r="L579">
        <f>VLOOKUP(A:A,单位分配保留两位小数!B:I,8,0)</f>
        <v>2475.23</v>
      </c>
      <c r="M579">
        <f>_xlfn.IFNA(VLOOKUP(A:A,单位分配保留两位小数!B:J,9,0),0)</f>
        <v>0</v>
      </c>
      <c r="N579">
        <f>_xlfn.IFNA(VLOOKUP(A:A,单位分配保留两位小数!B:K,10,0),0)</f>
        <v>0</v>
      </c>
      <c r="O579">
        <f>ROUND(_xlfn.IFNA(VLOOKUP(A:A,单位分配保留两位小数!B:L,11,0),0),2)</f>
        <v>0</v>
      </c>
      <c r="Q579">
        <f t="shared" ref="Q579:Q642" si="72">L579+M579+N579-O579</f>
        <v>2475.23</v>
      </c>
      <c r="R579">
        <f>_xlfn.IFNA(VLOOKUP(A579,'11月工资'!A:AU,47,0),0)+Q579</f>
        <v>68865.61</v>
      </c>
      <c r="S579">
        <f>VLOOKUP(A:A,'11月工资'!A:AW,49,0)</f>
        <v>11000</v>
      </c>
      <c r="T579">
        <f>VLOOKUP(A:A,'11月工资'!A:AZ,52,0)</f>
        <v>0</v>
      </c>
      <c r="U579">
        <f>VLOOKUP(A:A,'11月工资'!A:BA,53,0)</f>
        <v>0</v>
      </c>
      <c r="V579">
        <f>VLOOKUP(A:A,'11月工资'!A:AX,50,0)</f>
        <v>22000</v>
      </c>
      <c r="W579">
        <f>VLOOKUP(A:A,'11月工资'!A:AY,51,0)</f>
        <v>0</v>
      </c>
      <c r="X579">
        <f>VLOOKUP(A:A,'11月工资'!A:AV,48,0)</f>
        <v>55000</v>
      </c>
      <c r="Y579">
        <f>VLOOKUP(A:A,'11月工资'!A:BB,54,0)</f>
        <v>12880.88</v>
      </c>
      <c r="Z579" s="12">
        <f>ROUND(5*MAX(0,(R579-S579-T579-U579-V579-W579-X579-Y579)*{0.6;2;4;5;6;7;9}%-{0;504;3384;6384;10584;17184;36384}),2)</f>
        <v>0</v>
      </c>
      <c r="AB579" s="78">
        <f>VLOOKUP(A:A,'11月工资'!A:BI,61,0)</f>
        <v>1.82</v>
      </c>
      <c r="AC579" s="6">
        <f t="shared" ref="AC579:AC642" si="73">ROUND(IF(Z579-AA579-AB579&gt;0,Z579-AA579-AB579,0),2)</f>
        <v>0</v>
      </c>
      <c r="AD579">
        <f t="shared" ref="AD579:AD642" si="74">Q579-AC579</f>
        <v>2475.23</v>
      </c>
      <c r="AE579">
        <f>VLOOKUP(A:A,'10月奖金'!A:AC,29,0)</f>
        <v>0</v>
      </c>
      <c r="AF579" s="6">
        <f t="shared" ref="AF579:AF642" si="75">AC579-AE579</f>
        <v>0</v>
      </c>
      <c r="AG579">
        <f>VLOOKUP(A:A,'10月奖金'!A:AD,30,0)</f>
        <v>2672.37</v>
      </c>
      <c r="AH579" s="6">
        <f t="shared" ref="AH579:AH642" si="76">AD579-AG579</f>
        <v>-197.13999999999987</v>
      </c>
      <c r="AI579">
        <f>VLOOKUP(A:A,单位分配保留两位小数!B:N,13,0)</f>
        <v>2475.23</v>
      </c>
      <c r="AJ579">
        <f t="shared" ref="AJ579:AJ642" si="77">AI579-Q579</f>
        <v>0</v>
      </c>
      <c r="AK579">
        <f>_xlfn.IFNA(VLOOKUP(A:A,'11月工资'!A:AQ,43,0),0)</f>
        <v>0</v>
      </c>
      <c r="AL579">
        <f t="shared" ref="AL579:AL642" si="78">AK579+AC579</f>
        <v>0</v>
      </c>
      <c r="AM579" s="6">
        <f t="shared" ref="AM579:AM642" si="79">R579-S579-T579-U579-V579-W579-X579-Y579</f>
        <v>-32015.269999999997</v>
      </c>
    </row>
    <row r="580" spans="1:39" x14ac:dyDescent="0.2">
      <c r="A580" s="7">
        <v>9000805</v>
      </c>
      <c r="B580" t="str">
        <f>VLOOKUP(A580,标准表!C:D,2,0)</f>
        <v>孙建新</v>
      </c>
      <c r="C580" t="str">
        <f>VLOOKUP(A:A,标准表!C:M,11,0)</f>
        <v>热轧事业部</v>
      </c>
      <c r="D580" t="str">
        <f>VLOOKUP($A:$A,标准表!C:E,3,0)</f>
        <v>130204198510232410</v>
      </c>
      <c r="E580" t="str">
        <f>VLOOKUP(A:A,'11月工资'!A:D,4,0)</f>
        <v>6217000180024771978</v>
      </c>
      <c r="F580" t="str">
        <f>VLOOKUP(A:A,'11月工资'!A:F,6,0)</f>
        <v>生产操作人员</v>
      </c>
      <c r="G580">
        <f>VLOOKUP(A:A,标准表!C:H,6,0)</f>
        <v>0</v>
      </c>
      <c r="H580">
        <f>VLOOKUP(A:A,标准表!C:I,7,0)</f>
        <v>0</v>
      </c>
      <c r="I580">
        <f>VLOOKUP(A:A,标准表!C:J,8,0)</f>
        <v>0</v>
      </c>
      <c r="J580">
        <f>VLOOKUP($A:$A,标准表!C:G,5,0)</f>
        <v>1.5</v>
      </c>
      <c r="L580">
        <f>VLOOKUP(A:A,单位分配保留两位小数!B:I,8,0)</f>
        <v>2435.9499999999998</v>
      </c>
      <c r="M580">
        <f>_xlfn.IFNA(VLOOKUP(A:A,单位分配保留两位小数!B:J,9,0),0)</f>
        <v>0</v>
      </c>
      <c r="N580">
        <f>_xlfn.IFNA(VLOOKUP(A:A,单位分配保留两位小数!B:K,10,0),0)</f>
        <v>0</v>
      </c>
      <c r="O580">
        <f>ROUND(_xlfn.IFNA(VLOOKUP(A:A,单位分配保留两位小数!B:L,11,0),0),2)</f>
        <v>50</v>
      </c>
      <c r="Q580">
        <f t="shared" si="72"/>
        <v>2385.9499999999998</v>
      </c>
      <c r="R580">
        <f>_xlfn.IFNA(VLOOKUP(A580,'11月工资'!A:AU,47,0),0)+Q580</f>
        <v>65502.17</v>
      </c>
      <c r="S580">
        <f>VLOOKUP(A:A,'11月工资'!A:AW,49,0)</f>
        <v>0</v>
      </c>
      <c r="T580">
        <f>VLOOKUP(A:A,'11月工资'!A:AZ,52,0)</f>
        <v>0</v>
      </c>
      <c r="U580">
        <f>VLOOKUP(A:A,'11月工资'!A:BA,53,0)</f>
        <v>0</v>
      </c>
      <c r="V580">
        <f>VLOOKUP(A:A,'11月工资'!A:AX,50,0)</f>
        <v>0</v>
      </c>
      <c r="W580">
        <f>VLOOKUP(A:A,'11月工资'!A:AY,51,0)</f>
        <v>0</v>
      </c>
      <c r="X580">
        <f>VLOOKUP(A:A,'11月工资'!A:AV,48,0)</f>
        <v>55000</v>
      </c>
      <c r="Y580">
        <f>VLOOKUP(A:A,'11月工资'!A:BB,54,0)</f>
        <v>12386.07</v>
      </c>
      <c r="Z580" s="12">
        <f>ROUND(5*MAX(0,(R580-S580-T580-U580-V580-W580-X580-Y580)*{0.6;2;4;5;6;7;9}%-{0;504;3384;6384;10584;17184;36384}),2)</f>
        <v>0</v>
      </c>
      <c r="AB580" s="78">
        <f>VLOOKUP(A:A,'11月工资'!A:BI,61,0)</f>
        <v>0.61</v>
      </c>
      <c r="AC580" s="6">
        <f t="shared" si="73"/>
        <v>0</v>
      </c>
      <c r="AD580">
        <f t="shared" si="74"/>
        <v>2385.9499999999998</v>
      </c>
      <c r="AE580">
        <f>VLOOKUP(A:A,'10月奖金'!A:AC,29,0)</f>
        <v>0</v>
      </c>
      <c r="AF580" s="6">
        <f t="shared" si="75"/>
        <v>0</v>
      </c>
      <c r="AG580">
        <f>VLOOKUP(A:A,'10月奖金'!A:AD,30,0)</f>
        <v>2288.4899999999998</v>
      </c>
      <c r="AH580" s="6">
        <f t="shared" si="76"/>
        <v>97.460000000000036</v>
      </c>
      <c r="AI580">
        <f>VLOOKUP(A:A,单位分配保留两位小数!B:N,13,0)</f>
        <v>2385.9499999999998</v>
      </c>
      <c r="AJ580">
        <f t="shared" si="77"/>
        <v>0</v>
      </c>
      <c r="AK580">
        <f>_xlfn.IFNA(VLOOKUP(A:A,'11月工资'!A:AQ,43,0),0)</f>
        <v>0</v>
      </c>
      <c r="AL580">
        <f t="shared" si="78"/>
        <v>0</v>
      </c>
      <c r="AM580" s="6">
        <f t="shared" si="79"/>
        <v>-1883.9000000000015</v>
      </c>
    </row>
    <row r="581" spans="1:39" x14ac:dyDescent="0.2">
      <c r="A581" s="7">
        <v>9000806</v>
      </c>
      <c r="B581" t="str">
        <f>VLOOKUP(A581,标准表!C:D,2,0)</f>
        <v>刘雷</v>
      </c>
      <c r="C581" t="str">
        <f>VLOOKUP(A:A,标准表!C:M,11,0)</f>
        <v>热轧事业部</v>
      </c>
      <c r="D581" t="str">
        <f>VLOOKUP($A:$A,标准表!C:E,3,0)</f>
        <v>130204198112200034</v>
      </c>
      <c r="E581" t="str">
        <f>VLOOKUP(A:A,'11月工资'!A:D,4,0)</f>
        <v>6217000180024761904</v>
      </c>
      <c r="F581" t="str">
        <f>VLOOKUP(A:A,'11月工资'!A:F,6,0)</f>
        <v>生产操作人员</v>
      </c>
      <c r="G581">
        <f>VLOOKUP(A:A,标准表!C:H,6,0)</f>
        <v>0</v>
      </c>
      <c r="H581">
        <f>VLOOKUP(A:A,标准表!C:I,7,0)</f>
        <v>0</v>
      </c>
      <c r="I581">
        <f>VLOOKUP(A:A,标准表!C:J,8,0)</f>
        <v>0</v>
      </c>
      <c r="J581">
        <f>VLOOKUP($A:$A,标准表!C:G,5,0)</f>
        <v>1.5</v>
      </c>
      <c r="L581">
        <f>VLOOKUP(A:A,单位分配保留两位小数!B:I,8,0)</f>
        <v>1988.99</v>
      </c>
      <c r="M581">
        <f>_xlfn.IFNA(VLOOKUP(A:A,单位分配保留两位小数!B:J,9,0),0)</f>
        <v>0</v>
      </c>
      <c r="N581">
        <f>_xlfn.IFNA(VLOOKUP(A:A,单位分配保留两位小数!B:K,10,0),0)</f>
        <v>0</v>
      </c>
      <c r="O581">
        <f>ROUND(_xlfn.IFNA(VLOOKUP(A:A,单位分配保留两位小数!B:L,11,0),0),2)</f>
        <v>0</v>
      </c>
      <c r="Q581">
        <f t="shared" si="72"/>
        <v>1988.99</v>
      </c>
      <c r="R581">
        <f>_xlfn.IFNA(VLOOKUP(A581,'11月工资'!A:AU,47,0),0)+Q581</f>
        <v>62230.159999999996</v>
      </c>
      <c r="S581">
        <f>VLOOKUP(A:A,'11月工资'!A:AW,49,0)</f>
        <v>11000</v>
      </c>
      <c r="T581">
        <f>VLOOKUP(A:A,'11月工资'!A:AZ,52,0)</f>
        <v>0</v>
      </c>
      <c r="U581">
        <f>VLOOKUP(A:A,'11月工资'!A:BA,53,0)</f>
        <v>0</v>
      </c>
      <c r="V581">
        <f>VLOOKUP(A:A,'11月工资'!A:AX,50,0)</f>
        <v>0</v>
      </c>
      <c r="W581">
        <f>VLOOKUP(A:A,'11月工资'!A:AY,51,0)</f>
        <v>0</v>
      </c>
      <c r="X581">
        <f>VLOOKUP(A:A,'11月工资'!A:AV,48,0)</f>
        <v>55000</v>
      </c>
      <c r="Y581">
        <f>VLOOKUP(A:A,'11月工资'!A:BB,54,0)</f>
        <v>12760.93</v>
      </c>
      <c r="Z581" s="12">
        <f>ROUND(5*MAX(0,(R581-S581-T581-U581-V581-W581-X581-Y581)*{0.6;2;4;5;6;7;9}%-{0;504;3384;6384;10584;17184;36384}),2)</f>
        <v>0</v>
      </c>
      <c r="AB581" s="78">
        <f>VLOOKUP(A:A,'11月工资'!A:BI,61,0)</f>
        <v>0</v>
      </c>
      <c r="AC581" s="6">
        <f t="shared" si="73"/>
        <v>0</v>
      </c>
      <c r="AD581">
        <f t="shared" si="74"/>
        <v>1988.99</v>
      </c>
      <c r="AE581">
        <f>VLOOKUP(A:A,'10月奖金'!A:AC,29,0)</f>
        <v>0</v>
      </c>
      <c r="AF581" s="6">
        <f t="shared" si="75"/>
        <v>0</v>
      </c>
      <c r="AG581">
        <f>VLOOKUP(A:A,'10月奖金'!A:AD,30,0)</f>
        <v>1981.24</v>
      </c>
      <c r="AH581" s="6">
        <f t="shared" si="76"/>
        <v>7.75</v>
      </c>
      <c r="AI581">
        <f>VLOOKUP(A:A,单位分配保留两位小数!B:N,13,0)</f>
        <v>1988.99</v>
      </c>
      <c r="AJ581">
        <f t="shared" si="77"/>
        <v>0</v>
      </c>
      <c r="AK581">
        <f>_xlfn.IFNA(VLOOKUP(A:A,'11月工资'!A:AQ,43,0),0)</f>
        <v>0</v>
      </c>
      <c r="AL581">
        <f t="shared" si="78"/>
        <v>0</v>
      </c>
      <c r="AM581" s="6">
        <f t="shared" si="79"/>
        <v>-16530.770000000004</v>
      </c>
    </row>
    <row r="582" spans="1:39" x14ac:dyDescent="0.2">
      <c r="A582" s="7">
        <v>9000807</v>
      </c>
      <c r="B582" t="str">
        <f>VLOOKUP(A582,标准表!C:D,2,0)</f>
        <v>刘佳</v>
      </c>
      <c r="C582" t="str">
        <f>VLOOKUP(A:A,标准表!C:M,11,0)</f>
        <v>热轧事业部</v>
      </c>
      <c r="D582" t="str">
        <f>VLOOKUP($A:$A,标准表!C:E,3,0)</f>
        <v>130204198202030382</v>
      </c>
      <c r="E582" t="str">
        <f>VLOOKUP(A:A,'11月工资'!A:D,4,0)</f>
        <v>6217000180024756631</v>
      </c>
      <c r="F582" t="str">
        <f>VLOOKUP(A:A,'11月工资'!A:F,6,0)</f>
        <v>生产操作人员</v>
      </c>
      <c r="G582">
        <f>VLOOKUP(A:A,标准表!C:H,6,0)</f>
        <v>0</v>
      </c>
      <c r="H582">
        <f>VLOOKUP(A:A,标准表!C:I,7,0)</f>
        <v>0</v>
      </c>
      <c r="I582">
        <f>VLOOKUP(A:A,标准表!C:J,8,0)</f>
        <v>0</v>
      </c>
      <c r="J582">
        <f>VLOOKUP($A:$A,标准表!C:G,5,0)</f>
        <v>1.5</v>
      </c>
      <c r="L582">
        <f>VLOOKUP(A:A,单位分配保留两位小数!B:I,8,0)</f>
        <v>1654.03</v>
      </c>
      <c r="M582">
        <f>_xlfn.IFNA(VLOOKUP(A:A,单位分配保留两位小数!B:J,9,0),0)</f>
        <v>0</v>
      </c>
      <c r="N582">
        <f>_xlfn.IFNA(VLOOKUP(A:A,单位分配保留两位小数!B:K,10,0),0)</f>
        <v>50</v>
      </c>
      <c r="O582">
        <f>ROUND(_xlfn.IFNA(VLOOKUP(A:A,单位分配保留两位小数!B:L,11,0),0),2)</f>
        <v>0</v>
      </c>
      <c r="Q582">
        <f t="shared" si="72"/>
        <v>1704.03</v>
      </c>
      <c r="R582">
        <f>_xlfn.IFNA(VLOOKUP(A582,'11月工资'!A:AU,47,0),0)+Q582</f>
        <v>47675.049999999996</v>
      </c>
      <c r="S582">
        <f>VLOOKUP(A:A,'11月工资'!A:AW,49,0)</f>
        <v>11000</v>
      </c>
      <c r="T582">
        <f>VLOOKUP(A:A,'11月工资'!A:AZ,52,0)</f>
        <v>0</v>
      </c>
      <c r="U582">
        <f>VLOOKUP(A:A,'11月工资'!A:BA,53,0)</f>
        <v>0</v>
      </c>
      <c r="V582">
        <f>VLOOKUP(A:A,'11月工资'!A:AX,50,0)</f>
        <v>11000</v>
      </c>
      <c r="W582">
        <f>VLOOKUP(A:A,'11月工资'!A:AY,51,0)</f>
        <v>0</v>
      </c>
      <c r="X582">
        <f>VLOOKUP(A:A,'11月工资'!A:AV,48,0)</f>
        <v>55000</v>
      </c>
      <c r="Y582">
        <f>VLOOKUP(A:A,'11月工资'!A:BB,54,0)</f>
        <v>10827.55</v>
      </c>
      <c r="Z582" s="12">
        <f>ROUND(5*MAX(0,(R582-S582-T582-U582-V582-W582-X582-Y582)*{0.6;2;4;5;6;7;9}%-{0;504;3384;6384;10584;17184;36384}),2)</f>
        <v>0</v>
      </c>
      <c r="AB582" s="78">
        <f>VLOOKUP(A:A,'11月工资'!A:BI,61,0)</f>
        <v>0</v>
      </c>
      <c r="AC582" s="6">
        <f t="shared" si="73"/>
        <v>0</v>
      </c>
      <c r="AD582">
        <f t="shared" si="74"/>
        <v>1704.03</v>
      </c>
      <c r="AE582">
        <f>VLOOKUP(A:A,'10月奖金'!A:AC,29,0)</f>
        <v>0</v>
      </c>
      <c r="AF582" s="6">
        <f t="shared" si="75"/>
        <v>0</v>
      </c>
      <c r="AG582">
        <f>VLOOKUP(A:A,'10月奖金'!A:AD,30,0)</f>
        <v>2649.41</v>
      </c>
      <c r="AH582" s="6">
        <f t="shared" si="76"/>
        <v>-945.37999999999988</v>
      </c>
      <c r="AI582">
        <f>VLOOKUP(A:A,单位分配保留两位小数!B:N,13,0)</f>
        <v>1704.03</v>
      </c>
      <c r="AJ582">
        <f t="shared" si="77"/>
        <v>0</v>
      </c>
      <c r="AK582">
        <f>_xlfn.IFNA(VLOOKUP(A:A,'11月工资'!A:AQ,43,0),0)</f>
        <v>0</v>
      </c>
      <c r="AL582">
        <f t="shared" si="78"/>
        <v>0</v>
      </c>
      <c r="AM582" s="6">
        <f t="shared" si="79"/>
        <v>-40152.5</v>
      </c>
    </row>
    <row r="583" spans="1:39" x14ac:dyDescent="0.2">
      <c r="A583" s="7">
        <v>9000808</v>
      </c>
      <c r="B583" t="str">
        <f>VLOOKUP(A583,标准表!C:D,2,0)</f>
        <v>陈殿利</v>
      </c>
      <c r="C583" t="str">
        <f>VLOOKUP(A:A,标准表!C:M,11,0)</f>
        <v>热轧事业部</v>
      </c>
      <c r="D583" t="str">
        <f>VLOOKUP($A:$A,标准表!C:E,3,0)</f>
        <v>130204197903310315</v>
      </c>
      <c r="E583" t="str">
        <f>VLOOKUP(A:A,'11月工资'!A:D,4,0)</f>
        <v>6217000180024768826</v>
      </c>
      <c r="F583" t="str">
        <f>VLOOKUP(A:A,'11月工资'!A:F,6,0)</f>
        <v>生产操作人员</v>
      </c>
      <c r="G583">
        <f>VLOOKUP(A:A,标准表!C:H,6,0)</f>
        <v>0</v>
      </c>
      <c r="H583">
        <f>VLOOKUP(A:A,标准表!C:I,7,0)</f>
        <v>0</v>
      </c>
      <c r="I583">
        <f>VLOOKUP(A:A,标准表!C:J,8,0)</f>
        <v>0</v>
      </c>
      <c r="J583">
        <f>VLOOKUP($A:$A,标准表!C:G,5,0)</f>
        <v>1.8</v>
      </c>
      <c r="L583">
        <f>VLOOKUP(A:A,单位分配保留两位小数!B:I,8,0)</f>
        <v>2380.16</v>
      </c>
      <c r="M583">
        <f>_xlfn.IFNA(VLOOKUP(A:A,单位分配保留两位小数!B:J,9,0),0)</f>
        <v>0</v>
      </c>
      <c r="N583">
        <f>_xlfn.IFNA(VLOOKUP(A:A,单位分配保留两位小数!B:K,10,0),0)</f>
        <v>0</v>
      </c>
      <c r="O583">
        <f>ROUND(_xlfn.IFNA(VLOOKUP(A:A,单位分配保留两位小数!B:L,11,0),0),2)</f>
        <v>0</v>
      </c>
      <c r="Q583">
        <f t="shared" si="72"/>
        <v>2380.16</v>
      </c>
      <c r="R583">
        <f>_xlfn.IFNA(VLOOKUP(A583,'11月工资'!A:AU,47,0),0)+Q583</f>
        <v>63726.91</v>
      </c>
      <c r="S583">
        <f>VLOOKUP(A:A,'11月工资'!A:AW,49,0)</f>
        <v>11000</v>
      </c>
      <c r="T583">
        <f>VLOOKUP(A:A,'11月工资'!A:AZ,52,0)</f>
        <v>0</v>
      </c>
      <c r="U583">
        <f>VLOOKUP(A:A,'11月工资'!A:BA,53,0)</f>
        <v>0</v>
      </c>
      <c r="V583">
        <f>VLOOKUP(A:A,'11月工资'!A:AX,50,0)</f>
        <v>11000</v>
      </c>
      <c r="W583">
        <f>VLOOKUP(A:A,'11月工资'!A:AY,51,0)</f>
        <v>0</v>
      </c>
      <c r="X583">
        <f>VLOOKUP(A:A,'11月工资'!A:AV,48,0)</f>
        <v>55000</v>
      </c>
      <c r="Y583">
        <f>VLOOKUP(A:A,'11月工资'!A:BB,54,0)</f>
        <v>10703.55</v>
      </c>
      <c r="Z583" s="12">
        <f>ROUND(5*MAX(0,(R583-S583-T583-U583-V583-W583-X583-Y583)*{0.6;2;4;5;6;7;9}%-{0;504;3384;6384;10584;17184;36384}),2)</f>
        <v>0</v>
      </c>
      <c r="AB583" s="78">
        <f>VLOOKUP(A:A,'11月工资'!A:BI,61,0)</f>
        <v>0</v>
      </c>
      <c r="AC583" s="6">
        <f t="shared" si="73"/>
        <v>0</v>
      </c>
      <c r="AD583">
        <f t="shared" si="74"/>
        <v>2380.16</v>
      </c>
      <c r="AE583">
        <f>VLOOKUP(A:A,'10月奖金'!A:AC,29,0)</f>
        <v>0</v>
      </c>
      <c r="AF583" s="6">
        <f t="shared" si="75"/>
        <v>0</v>
      </c>
      <c r="AG583">
        <f>VLOOKUP(A:A,'10月奖金'!A:AD,30,0)</f>
        <v>2434.41</v>
      </c>
      <c r="AH583" s="6">
        <f t="shared" si="76"/>
        <v>-54.25</v>
      </c>
      <c r="AI583">
        <f>VLOOKUP(A:A,单位分配保留两位小数!B:N,13,0)</f>
        <v>2380.16</v>
      </c>
      <c r="AJ583">
        <f t="shared" si="77"/>
        <v>0</v>
      </c>
      <c r="AK583">
        <f>_xlfn.IFNA(VLOOKUP(A:A,'11月工资'!A:AQ,43,0),0)</f>
        <v>0</v>
      </c>
      <c r="AL583">
        <f t="shared" si="78"/>
        <v>0</v>
      </c>
      <c r="AM583" s="6">
        <f t="shared" si="79"/>
        <v>-23976.639999999996</v>
      </c>
    </row>
    <row r="584" spans="1:39" x14ac:dyDescent="0.2">
      <c r="A584" s="7">
        <v>9000809</v>
      </c>
      <c r="B584" t="str">
        <f>VLOOKUP(A584,标准表!C:D,2,0)</f>
        <v>刘韬</v>
      </c>
      <c r="C584" t="str">
        <f>VLOOKUP(A:A,标准表!C:M,11,0)</f>
        <v>热轧事业部</v>
      </c>
      <c r="D584" t="str">
        <f>VLOOKUP($A:$A,标准表!C:E,3,0)</f>
        <v>130204198712160654</v>
      </c>
      <c r="E584" t="str">
        <f>VLOOKUP(A:A,'11月工资'!A:D,4,0)</f>
        <v>6217000180024763587</v>
      </c>
      <c r="F584" t="str">
        <f>VLOOKUP(A:A,'11月工资'!A:F,6,0)</f>
        <v>生产操作人员</v>
      </c>
      <c r="G584">
        <f>VLOOKUP(A:A,标准表!C:H,6,0)</f>
        <v>0</v>
      </c>
      <c r="H584">
        <f>VLOOKUP(A:A,标准表!C:I,7,0)</f>
        <v>0</v>
      </c>
      <c r="I584">
        <f>VLOOKUP(A:A,标准表!C:J,8,0)</f>
        <v>0</v>
      </c>
      <c r="J584">
        <f>VLOOKUP($A:$A,标准表!C:G,5,0)</f>
        <v>1</v>
      </c>
      <c r="L584">
        <f>VLOOKUP(A:A,单位分配保留两位小数!B:I,8,0)</f>
        <v>1657.49</v>
      </c>
      <c r="M584">
        <f>_xlfn.IFNA(VLOOKUP(A:A,单位分配保留两位小数!B:J,9,0),0)</f>
        <v>0</v>
      </c>
      <c r="N584">
        <f>_xlfn.IFNA(VLOOKUP(A:A,单位分配保留两位小数!B:K,10,0),0)</f>
        <v>0</v>
      </c>
      <c r="O584">
        <f>ROUND(_xlfn.IFNA(VLOOKUP(A:A,单位分配保留两位小数!B:L,11,0),0),2)</f>
        <v>0</v>
      </c>
      <c r="Q584">
        <f t="shared" si="72"/>
        <v>1657.49</v>
      </c>
      <c r="R584">
        <f>_xlfn.IFNA(VLOOKUP(A584,'11月工资'!A:AU,47,0),0)+Q584</f>
        <v>56008.56</v>
      </c>
      <c r="S584">
        <f>VLOOKUP(A:A,'11月工资'!A:AW,49,0)</f>
        <v>11000</v>
      </c>
      <c r="T584">
        <f>VLOOKUP(A:A,'11月工资'!A:AZ,52,0)</f>
        <v>0</v>
      </c>
      <c r="U584">
        <f>VLOOKUP(A:A,'11月工资'!A:BA,53,0)</f>
        <v>0</v>
      </c>
      <c r="V584">
        <f>VLOOKUP(A:A,'11月工资'!A:AX,50,0)</f>
        <v>0</v>
      </c>
      <c r="W584">
        <f>VLOOKUP(A:A,'11月工资'!A:AY,51,0)</f>
        <v>0</v>
      </c>
      <c r="X584">
        <f>VLOOKUP(A:A,'11月工资'!A:AV,48,0)</f>
        <v>55000</v>
      </c>
      <c r="Y584">
        <f>VLOOKUP(A:A,'11月工资'!A:BB,54,0)</f>
        <v>12482.31</v>
      </c>
      <c r="Z584" s="12">
        <f>ROUND(5*MAX(0,(R584-S584-T584-U584-V584-W584-X584-Y584)*{0.6;2;4;5;6;7;9}%-{0;504;3384;6384;10584;17184;36384}),2)</f>
        <v>0</v>
      </c>
      <c r="AB584" s="78">
        <f>VLOOKUP(A:A,'11月工资'!A:BI,61,0)</f>
        <v>0</v>
      </c>
      <c r="AC584" s="6">
        <f t="shared" si="73"/>
        <v>0</v>
      </c>
      <c r="AD584">
        <f t="shared" si="74"/>
        <v>1657.49</v>
      </c>
      <c r="AE584">
        <f>VLOOKUP(A:A,'10月奖金'!A:AC,29,0)</f>
        <v>0</v>
      </c>
      <c r="AF584" s="6">
        <f t="shared" si="75"/>
        <v>0</v>
      </c>
      <c r="AG584">
        <f>VLOOKUP(A:A,'10月奖金'!A:AD,30,0)</f>
        <v>1651.03</v>
      </c>
      <c r="AH584" s="6">
        <f t="shared" si="76"/>
        <v>6.4600000000000364</v>
      </c>
      <c r="AI584">
        <f>VLOOKUP(A:A,单位分配保留两位小数!B:N,13,0)</f>
        <v>1657.49</v>
      </c>
      <c r="AJ584">
        <f t="shared" si="77"/>
        <v>0</v>
      </c>
      <c r="AK584">
        <f>_xlfn.IFNA(VLOOKUP(A:A,'11月工资'!A:AQ,43,0),0)</f>
        <v>0</v>
      </c>
      <c r="AL584">
        <f t="shared" si="78"/>
        <v>0</v>
      </c>
      <c r="AM584" s="6">
        <f t="shared" si="79"/>
        <v>-22473.75</v>
      </c>
    </row>
    <row r="585" spans="1:39" x14ac:dyDescent="0.2">
      <c r="A585" s="7">
        <v>9000810</v>
      </c>
      <c r="B585" t="str">
        <f>VLOOKUP(A585,标准表!C:D,2,0)</f>
        <v>袁博</v>
      </c>
      <c r="C585" t="str">
        <f>VLOOKUP(A:A,标准表!C:M,11,0)</f>
        <v>热轧事业部</v>
      </c>
      <c r="D585" t="str">
        <f>VLOOKUP($A:$A,标准表!C:E,3,0)</f>
        <v>130204199110200318</v>
      </c>
      <c r="E585" t="str">
        <f>VLOOKUP(A:A,'11月工资'!A:D,4,0)</f>
        <v>6217000180024759197</v>
      </c>
      <c r="F585" t="str">
        <f>VLOOKUP(A:A,'11月工资'!A:F,6,0)</f>
        <v>生产操作人员</v>
      </c>
      <c r="G585">
        <f>VLOOKUP(A:A,标准表!C:H,6,0)</f>
        <v>0</v>
      </c>
      <c r="H585">
        <f>VLOOKUP(A:A,标准表!C:I,7,0)</f>
        <v>0</v>
      </c>
      <c r="I585">
        <f>VLOOKUP(A:A,标准表!C:J,8,0)</f>
        <v>0</v>
      </c>
      <c r="J585">
        <f>VLOOKUP($A:$A,标准表!C:G,5,0)</f>
        <v>1.5</v>
      </c>
      <c r="L585">
        <f>VLOOKUP(A:A,单位分配保留两位小数!B:I,8,0)</f>
        <v>2662.87</v>
      </c>
      <c r="M585">
        <f>_xlfn.IFNA(VLOOKUP(A:A,单位分配保留两位小数!B:J,9,0),0)</f>
        <v>0</v>
      </c>
      <c r="N585">
        <f>_xlfn.IFNA(VLOOKUP(A:A,单位分配保留两位小数!B:K,10,0),0)</f>
        <v>200</v>
      </c>
      <c r="O585">
        <f>ROUND(_xlfn.IFNA(VLOOKUP(A:A,单位分配保留两位小数!B:L,11,0),0),2)</f>
        <v>0</v>
      </c>
      <c r="Q585">
        <f t="shared" si="72"/>
        <v>2862.87</v>
      </c>
      <c r="R585">
        <f>_xlfn.IFNA(VLOOKUP(A585,'11月工资'!A:AU,47,0),0)+Q585</f>
        <v>56573.520000000004</v>
      </c>
      <c r="S585">
        <f>VLOOKUP(A:A,'11月工资'!A:AW,49,0)</f>
        <v>0</v>
      </c>
      <c r="T585">
        <f>VLOOKUP(A:A,'11月工资'!A:AZ,52,0)</f>
        <v>0</v>
      </c>
      <c r="U585">
        <f>VLOOKUP(A:A,'11月工资'!A:BA,53,0)</f>
        <v>0</v>
      </c>
      <c r="V585">
        <f>VLOOKUP(A:A,'11月工资'!A:AX,50,0)</f>
        <v>11000</v>
      </c>
      <c r="W585">
        <f>VLOOKUP(A:A,'11月工资'!A:AY,51,0)</f>
        <v>0</v>
      </c>
      <c r="X585">
        <f>VLOOKUP(A:A,'11月工资'!A:AV,48,0)</f>
        <v>55000</v>
      </c>
      <c r="Y585">
        <f>VLOOKUP(A:A,'11月工资'!A:BB,54,0)</f>
        <v>10639.08</v>
      </c>
      <c r="Z585" s="12">
        <f>ROUND(5*MAX(0,(R585-S585-T585-U585-V585-W585-X585-Y585)*{0.6;2;4;5;6;7;9}%-{0;504;3384;6384;10584;17184;36384}),2)</f>
        <v>0</v>
      </c>
      <c r="AB585" s="78">
        <f>VLOOKUP(A:A,'11月工资'!A:BI,61,0)</f>
        <v>4</v>
      </c>
      <c r="AC585" s="6">
        <f t="shared" si="73"/>
        <v>0</v>
      </c>
      <c r="AD585">
        <f t="shared" si="74"/>
        <v>2862.87</v>
      </c>
      <c r="AE585">
        <f>VLOOKUP(A:A,'10月奖金'!A:AC,29,0)</f>
        <v>0</v>
      </c>
      <c r="AF585" s="6">
        <f t="shared" si="75"/>
        <v>0</v>
      </c>
      <c r="AG585">
        <f>VLOOKUP(A:A,'10月奖金'!A:AD,30,0)</f>
        <v>2637.78</v>
      </c>
      <c r="AH585" s="6">
        <f t="shared" si="76"/>
        <v>225.08999999999969</v>
      </c>
      <c r="AI585">
        <f>VLOOKUP(A:A,单位分配保留两位小数!B:N,13,0)</f>
        <v>2862.87</v>
      </c>
      <c r="AJ585">
        <f t="shared" si="77"/>
        <v>0</v>
      </c>
      <c r="AK585">
        <f>_xlfn.IFNA(VLOOKUP(A:A,'11月工资'!A:AQ,43,0),0)</f>
        <v>0</v>
      </c>
      <c r="AL585">
        <f t="shared" si="78"/>
        <v>0</v>
      </c>
      <c r="AM585" s="6">
        <f t="shared" si="79"/>
        <v>-20065.559999999998</v>
      </c>
    </row>
    <row r="586" spans="1:39" x14ac:dyDescent="0.2">
      <c r="A586" s="7">
        <v>9000811</v>
      </c>
      <c r="B586" t="str">
        <f>VLOOKUP(A586,标准表!C:D,2,0)</f>
        <v>阎明</v>
      </c>
      <c r="C586" t="str">
        <f>VLOOKUP(A:A,标准表!C:M,11,0)</f>
        <v>热轧事业部</v>
      </c>
      <c r="D586" t="str">
        <f>VLOOKUP($A:$A,标准表!C:E,3,0)</f>
        <v>13020419940124031X</v>
      </c>
      <c r="E586" t="str">
        <f>VLOOKUP(A:A,'11月工资'!A:D,4,0)</f>
        <v>6217000180035219173</v>
      </c>
      <c r="F586" t="str">
        <f>VLOOKUP(A:A,'11月工资'!A:F,6,0)</f>
        <v>生产操作人员</v>
      </c>
      <c r="G586">
        <f>VLOOKUP(A:A,标准表!C:H,6,0)</f>
        <v>0</v>
      </c>
      <c r="H586">
        <f>VLOOKUP(A:A,标准表!C:I,7,0)</f>
        <v>0</v>
      </c>
      <c r="I586">
        <f>VLOOKUP(A:A,标准表!C:J,8,0)</f>
        <v>0</v>
      </c>
      <c r="J586">
        <f>VLOOKUP($A:$A,标准表!C:G,5,0)</f>
        <v>1.5</v>
      </c>
      <c r="L586">
        <f>VLOOKUP(A:A,单位分配保留两位小数!B:I,8,0)</f>
        <v>3053.68</v>
      </c>
      <c r="M586">
        <f>_xlfn.IFNA(VLOOKUP(A:A,单位分配保留两位小数!B:J,9,0),0)</f>
        <v>0</v>
      </c>
      <c r="N586">
        <f>_xlfn.IFNA(VLOOKUP(A:A,单位分配保留两位小数!B:K,10,0),0)</f>
        <v>0</v>
      </c>
      <c r="O586">
        <f>ROUND(_xlfn.IFNA(VLOOKUP(A:A,单位分配保留两位小数!B:L,11,0),0),2)</f>
        <v>0</v>
      </c>
      <c r="Q586">
        <f t="shared" si="72"/>
        <v>3053.68</v>
      </c>
      <c r="R586">
        <f>_xlfn.IFNA(VLOOKUP(A586,'11月工资'!A:AU,47,0),0)+Q586</f>
        <v>64590.04</v>
      </c>
      <c r="S586">
        <f>VLOOKUP(A:A,'11月工资'!A:AW,49,0)</f>
        <v>0</v>
      </c>
      <c r="T586">
        <f>VLOOKUP(A:A,'11月工资'!A:AZ,52,0)</f>
        <v>0</v>
      </c>
      <c r="U586">
        <f>VLOOKUP(A:A,'11月工资'!A:BA,53,0)</f>
        <v>0</v>
      </c>
      <c r="V586">
        <f>VLOOKUP(A:A,'11月工资'!A:AX,50,0)</f>
        <v>0</v>
      </c>
      <c r="W586">
        <f>VLOOKUP(A:A,'11月工资'!A:AY,51,0)</f>
        <v>2400</v>
      </c>
      <c r="X586">
        <f>VLOOKUP(A:A,'11月工资'!A:AV,48,0)</f>
        <v>55000</v>
      </c>
      <c r="Y586">
        <f>VLOOKUP(A:A,'11月工资'!A:BB,54,0)</f>
        <v>8499.7900000000009</v>
      </c>
      <c r="Z586" s="12">
        <f>ROUND(5*MAX(0,(R586-S586-T586-U586-V586-W586-X586-Y586)*{0.6;2;4;5;6;7;9}%-{0;504;3384;6384;10584;17184;36384}),2)</f>
        <v>0</v>
      </c>
      <c r="AB586" s="78">
        <f>VLOOKUP(A:A,'11月工资'!A:BI,61,0)</f>
        <v>11.58</v>
      </c>
      <c r="AC586" s="6">
        <f t="shared" si="73"/>
        <v>0</v>
      </c>
      <c r="AD586">
        <f t="shared" si="74"/>
        <v>3053.68</v>
      </c>
      <c r="AE586">
        <f>VLOOKUP(A:A,'10月奖金'!A:AC,29,0)</f>
        <v>0</v>
      </c>
      <c r="AF586" s="6">
        <f t="shared" si="75"/>
        <v>0</v>
      </c>
      <c r="AG586">
        <f>VLOOKUP(A:A,'10月奖金'!A:AD,30,0)</f>
        <v>2615.94</v>
      </c>
      <c r="AH586" s="6">
        <f t="shared" si="76"/>
        <v>437.73999999999978</v>
      </c>
      <c r="AI586">
        <f>VLOOKUP(A:A,单位分配保留两位小数!B:N,13,0)</f>
        <v>3053.68</v>
      </c>
      <c r="AJ586">
        <f t="shared" si="77"/>
        <v>0</v>
      </c>
      <c r="AK586">
        <f>_xlfn.IFNA(VLOOKUP(A:A,'11月工资'!A:AQ,43,0),0)</f>
        <v>0</v>
      </c>
      <c r="AL586">
        <f t="shared" si="78"/>
        <v>0</v>
      </c>
      <c r="AM586" s="6">
        <f t="shared" si="79"/>
        <v>-1309.75</v>
      </c>
    </row>
    <row r="587" spans="1:39" x14ac:dyDescent="0.2">
      <c r="A587" s="7">
        <v>9000812</v>
      </c>
      <c r="B587" t="str">
        <f>VLOOKUP(A587,标准表!C:D,2,0)</f>
        <v>赵仕磊</v>
      </c>
      <c r="C587" t="str">
        <f>VLOOKUP(A:A,标准表!C:M,11,0)</f>
        <v>热轧事业部</v>
      </c>
      <c r="D587" t="str">
        <f>VLOOKUP($A:$A,标准表!C:E,3,0)</f>
        <v>130204199702165114</v>
      </c>
      <c r="E587" t="str">
        <f>VLOOKUP(A:A,'11月工资'!A:D,4,0)</f>
        <v>6217000180025783626</v>
      </c>
      <c r="F587" t="str">
        <f>VLOOKUP(A:A,'11月工资'!A:F,6,0)</f>
        <v>生产操作人员</v>
      </c>
      <c r="G587">
        <f>VLOOKUP(A:A,标准表!C:H,6,0)</f>
        <v>0</v>
      </c>
      <c r="H587">
        <f>VLOOKUP(A:A,标准表!C:I,7,0)</f>
        <v>0</v>
      </c>
      <c r="I587">
        <f>VLOOKUP(A:A,标准表!C:J,8,0)</f>
        <v>0</v>
      </c>
      <c r="J587">
        <f>VLOOKUP($A:$A,标准表!C:G,5,0)</f>
        <v>1.5</v>
      </c>
      <c r="L587">
        <f>VLOOKUP(A:A,单位分配保留两位小数!B:I,8,0)</f>
        <v>2542.94</v>
      </c>
      <c r="M587">
        <f>_xlfn.IFNA(VLOOKUP(A:A,单位分配保留两位小数!B:J,9,0),0)</f>
        <v>0</v>
      </c>
      <c r="N587">
        <f>_xlfn.IFNA(VLOOKUP(A:A,单位分配保留两位小数!B:K,10,0),0)</f>
        <v>350</v>
      </c>
      <c r="O587">
        <f>ROUND(_xlfn.IFNA(VLOOKUP(A:A,单位分配保留两位小数!B:L,11,0),0),2)</f>
        <v>2008</v>
      </c>
      <c r="Q587">
        <f t="shared" si="72"/>
        <v>884.94</v>
      </c>
      <c r="R587">
        <f>_xlfn.IFNA(VLOOKUP(A587,'11月工资'!A:AU,47,0),0)+Q587</f>
        <v>50090.987000000001</v>
      </c>
      <c r="S587">
        <f>VLOOKUP(A:A,'11月工资'!A:AW,49,0)</f>
        <v>0</v>
      </c>
      <c r="T587">
        <f>VLOOKUP(A:A,'11月工资'!A:AZ,52,0)</f>
        <v>11000</v>
      </c>
      <c r="U587">
        <f>VLOOKUP(A:A,'11月工资'!A:BA,53,0)</f>
        <v>0</v>
      </c>
      <c r="V587">
        <f>VLOOKUP(A:A,'11月工资'!A:AX,50,0)</f>
        <v>0</v>
      </c>
      <c r="W587">
        <f>VLOOKUP(A:A,'11月工资'!A:AY,51,0)</f>
        <v>0</v>
      </c>
      <c r="X587">
        <f>VLOOKUP(A:A,'11月工资'!A:AV,48,0)</f>
        <v>55000</v>
      </c>
      <c r="Y587">
        <f>VLOOKUP(A:A,'11月工资'!A:BB,54,0)</f>
        <v>9552.9700000000012</v>
      </c>
      <c r="Z587" s="12">
        <f>ROUND(5*MAX(0,(R587-S587-T587-U587-V587-W587-X587-Y587)*{0.6;2;4;5;6;7;9}%-{0;504;3384;6384;10584;17184;36384}),2)</f>
        <v>0</v>
      </c>
      <c r="AB587" s="78">
        <f>VLOOKUP(A:A,'11月工资'!A:BI,61,0)</f>
        <v>0</v>
      </c>
      <c r="AC587" s="6">
        <f t="shared" si="73"/>
        <v>0</v>
      </c>
      <c r="AD587">
        <f t="shared" si="74"/>
        <v>884.94</v>
      </c>
      <c r="AE587">
        <f>VLOOKUP(A:A,'10月奖金'!A:AC,29,0)</f>
        <v>0</v>
      </c>
      <c r="AF587" s="6">
        <f t="shared" si="75"/>
        <v>0</v>
      </c>
      <c r="AG587">
        <f>VLOOKUP(A:A,'10月奖金'!A:AD,30,0)</f>
        <v>630.07999999999993</v>
      </c>
      <c r="AH587" s="6">
        <f t="shared" si="76"/>
        <v>254.86000000000013</v>
      </c>
      <c r="AI587">
        <f>VLOOKUP(A:A,单位分配保留两位小数!B:N,13,0)</f>
        <v>884.94</v>
      </c>
      <c r="AJ587">
        <f t="shared" si="77"/>
        <v>0</v>
      </c>
      <c r="AK587">
        <f>_xlfn.IFNA(VLOOKUP(A:A,'11月工资'!A:AQ,43,0),0)</f>
        <v>0</v>
      </c>
      <c r="AL587">
        <f t="shared" si="78"/>
        <v>0</v>
      </c>
      <c r="AM587" s="6">
        <f t="shared" si="79"/>
        <v>-25461.983</v>
      </c>
    </row>
    <row r="588" spans="1:39" x14ac:dyDescent="0.2">
      <c r="A588" s="7">
        <v>9000813</v>
      </c>
      <c r="B588" t="str">
        <f>VLOOKUP(A588,标准表!C:D,2,0)</f>
        <v>杨帅</v>
      </c>
      <c r="C588" t="str">
        <f>VLOOKUP(A:A,标准表!C:M,11,0)</f>
        <v>热轧事业部</v>
      </c>
      <c r="D588" t="str">
        <f>VLOOKUP($A:$A,标准表!C:E,3,0)</f>
        <v>130204199604272717</v>
      </c>
      <c r="E588" t="str">
        <f>VLOOKUP(A:A,'11月工资'!A:D,4,0)</f>
        <v>6217000180033820162</v>
      </c>
      <c r="F588" t="str">
        <f>VLOOKUP(A:A,'11月工资'!A:F,6,0)</f>
        <v>生产操作人员</v>
      </c>
      <c r="G588">
        <f>VLOOKUP(A:A,标准表!C:H,6,0)</f>
        <v>0</v>
      </c>
      <c r="H588">
        <f>VLOOKUP(A:A,标准表!C:I,7,0)</f>
        <v>0</v>
      </c>
      <c r="I588">
        <f>VLOOKUP(A:A,标准表!C:J,8,0)</f>
        <v>0</v>
      </c>
      <c r="J588">
        <f>VLOOKUP($A:$A,标准表!C:G,5,0)</f>
        <v>1.5</v>
      </c>
      <c r="L588">
        <f>VLOOKUP(A:A,单位分配保留两位小数!B:I,8,0)</f>
        <v>2542.94</v>
      </c>
      <c r="M588">
        <f>_xlfn.IFNA(VLOOKUP(A:A,单位分配保留两位小数!B:J,9,0),0)</f>
        <v>0</v>
      </c>
      <c r="N588">
        <f>_xlfn.IFNA(VLOOKUP(A:A,单位分配保留两位小数!B:K,10,0),0)</f>
        <v>50</v>
      </c>
      <c r="O588">
        <f>ROUND(_xlfn.IFNA(VLOOKUP(A:A,单位分配保留两位小数!B:L,11,0),0),2)</f>
        <v>0</v>
      </c>
      <c r="Q588">
        <f t="shared" si="72"/>
        <v>2592.94</v>
      </c>
      <c r="R588">
        <f>_xlfn.IFNA(VLOOKUP(A588,'11月工资'!A:AU,47,0),0)+Q588</f>
        <v>64066.97</v>
      </c>
      <c r="S588">
        <f>VLOOKUP(A:A,'11月工资'!A:AW,49,0)</f>
        <v>0</v>
      </c>
      <c r="T588">
        <f>VLOOKUP(A:A,'11月工资'!A:AZ,52,0)</f>
        <v>0</v>
      </c>
      <c r="U588">
        <f>VLOOKUP(A:A,'11月工资'!A:BA,53,0)</f>
        <v>0</v>
      </c>
      <c r="V588">
        <f>VLOOKUP(A:A,'11月工资'!A:AX,50,0)</f>
        <v>0</v>
      </c>
      <c r="W588">
        <f>VLOOKUP(A:A,'11月工资'!A:AY,51,0)</f>
        <v>0</v>
      </c>
      <c r="X588">
        <f>VLOOKUP(A:A,'11月工资'!A:AV,48,0)</f>
        <v>55000</v>
      </c>
      <c r="Y588">
        <f>VLOOKUP(A:A,'11月工资'!A:BB,54,0)</f>
        <v>9550.8900000000012</v>
      </c>
      <c r="Z588" s="12">
        <f>ROUND(5*MAX(0,(R588-S588-T588-U588-V588-W588-X588-Y588)*{0.6;2;4;5;6;7;9}%-{0;504;3384;6384;10584;17184;36384}),2)</f>
        <v>0</v>
      </c>
      <c r="AB588" s="78">
        <f>VLOOKUP(A:A,'11月工资'!A:BI,61,0)</f>
        <v>31.44</v>
      </c>
      <c r="AC588" s="6">
        <f t="shared" si="73"/>
        <v>0</v>
      </c>
      <c r="AD588">
        <f t="shared" si="74"/>
        <v>2592.94</v>
      </c>
      <c r="AE588">
        <f>VLOOKUP(A:A,'10月奖金'!A:AC,29,0)</f>
        <v>0</v>
      </c>
      <c r="AF588" s="6">
        <f t="shared" si="75"/>
        <v>0</v>
      </c>
      <c r="AG588">
        <f>VLOOKUP(A:A,'10月奖金'!A:AD,30,0)</f>
        <v>2480.08</v>
      </c>
      <c r="AH588" s="6">
        <f t="shared" si="76"/>
        <v>112.86000000000013</v>
      </c>
      <c r="AI588">
        <f>VLOOKUP(A:A,单位分配保留两位小数!B:N,13,0)</f>
        <v>2592.94</v>
      </c>
      <c r="AJ588">
        <f t="shared" si="77"/>
        <v>0</v>
      </c>
      <c r="AK588">
        <f>_xlfn.IFNA(VLOOKUP(A:A,'11月工资'!A:AQ,43,0),0)</f>
        <v>0</v>
      </c>
      <c r="AL588">
        <f t="shared" si="78"/>
        <v>0</v>
      </c>
      <c r="AM588" s="6">
        <f t="shared" si="79"/>
        <v>-483.92000000000007</v>
      </c>
    </row>
    <row r="589" spans="1:39" x14ac:dyDescent="0.2">
      <c r="A589" s="7">
        <v>9000814</v>
      </c>
      <c r="B589" t="str">
        <f>VLOOKUP(A589,标准表!C:D,2,0)</f>
        <v>王禹</v>
      </c>
      <c r="C589" t="str">
        <f>VLOOKUP(A:A,标准表!C:M,11,0)</f>
        <v>热轧事业部</v>
      </c>
      <c r="D589" t="str">
        <f>VLOOKUP($A:$A,标准表!C:E,3,0)</f>
        <v>130204199404022115</v>
      </c>
      <c r="E589" t="str">
        <f>VLOOKUP(A:A,'11月工资'!A:D,4,0)</f>
        <v>6217000180039947696</v>
      </c>
      <c r="F589" t="str">
        <f>VLOOKUP(A:A,'11月工资'!A:F,6,0)</f>
        <v>生产操作人员</v>
      </c>
      <c r="G589">
        <f>VLOOKUP(A:A,标准表!C:H,6,0)</f>
        <v>0</v>
      </c>
      <c r="H589">
        <f>VLOOKUP(A:A,标准表!C:I,7,0)</f>
        <v>0</v>
      </c>
      <c r="I589">
        <f>VLOOKUP(A:A,标准表!C:J,8,0)</f>
        <v>0</v>
      </c>
      <c r="J589">
        <f>VLOOKUP($A:$A,标准表!C:G,5,0)</f>
        <v>1.5</v>
      </c>
      <c r="L589">
        <f>VLOOKUP(A:A,单位分配保留两位小数!B:I,8,0)</f>
        <v>2511.4899999999998</v>
      </c>
      <c r="M589">
        <f>_xlfn.IFNA(VLOOKUP(A:A,单位分配保留两位小数!B:J,9,0),0)</f>
        <v>0</v>
      </c>
      <c r="N589">
        <f>_xlfn.IFNA(VLOOKUP(A:A,单位分配保留两位小数!B:K,10,0),0)</f>
        <v>50</v>
      </c>
      <c r="O589">
        <f>ROUND(_xlfn.IFNA(VLOOKUP(A:A,单位分配保留两位小数!B:L,11,0),0),2)</f>
        <v>0</v>
      </c>
      <c r="Q589">
        <f t="shared" si="72"/>
        <v>2561.4899999999998</v>
      </c>
      <c r="R589">
        <f>_xlfn.IFNA(VLOOKUP(A589,'11月工资'!A:AU,47,0),0)+Q589</f>
        <v>63100.63</v>
      </c>
      <c r="S589">
        <f>VLOOKUP(A:A,'11月工资'!A:AW,49,0)</f>
        <v>0</v>
      </c>
      <c r="T589">
        <f>VLOOKUP(A:A,'11月工资'!A:AZ,52,0)</f>
        <v>0</v>
      </c>
      <c r="U589">
        <f>VLOOKUP(A:A,'11月工资'!A:BA,53,0)</f>
        <v>0</v>
      </c>
      <c r="V589">
        <f>VLOOKUP(A:A,'11月工资'!A:AX,50,0)</f>
        <v>0</v>
      </c>
      <c r="W589">
        <f>VLOOKUP(A:A,'11月工资'!A:AY,51,0)</f>
        <v>0</v>
      </c>
      <c r="X589">
        <f>VLOOKUP(A:A,'11月工资'!A:AV,48,0)</f>
        <v>55000</v>
      </c>
      <c r="Y589">
        <f>VLOOKUP(A:A,'11月工资'!A:BB,54,0)</f>
        <v>8490.6700000000019</v>
      </c>
      <c r="Z589" s="12">
        <f>ROUND(5*MAX(0,(R589-S589-T589-U589-V589-W589-X589-Y589)*{0.6;2;4;5;6;7;9}%-{0;504;3384;6384;10584;17184;36384}),2)</f>
        <v>0</v>
      </c>
      <c r="AB589" s="78">
        <f>VLOOKUP(A:A,'11月工资'!A:BI,61,0)</f>
        <v>63.4</v>
      </c>
      <c r="AC589" s="6">
        <f t="shared" si="73"/>
        <v>0</v>
      </c>
      <c r="AD589">
        <f t="shared" si="74"/>
        <v>2561.4899999999998</v>
      </c>
      <c r="AE589">
        <f>VLOOKUP(A:A,'10月奖金'!A:AC,29,0)</f>
        <v>0</v>
      </c>
      <c r="AF589" s="6">
        <f t="shared" si="75"/>
        <v>0</v>
      </c>
      <c r="AG589">
        <f>VLOOKUP(A:A,'10月奖金'!A:AD,30,0)</f>
        <v>2588.2600000000002</v>
      </c>
      <c r="AH589" s="6">
        <f t="shared" si="76"/>
        <v>-26.770000000000437</v>
      </c>
      <c r="AI589">
        <f>VLOOKUP(A:A,单位分配保留两位小数!B:N,13,0)</f>
        <v>2561.4899999999998</v>
      </c>
      <c r="AJ589">
        <f t="shared" si="77"/>
        <v>0</v>
      </c>
      <c r="AK589">
        <f>_xlfn.IFNA(VLOOKUP(A:A,'11月工资'!A:AQ,43,0),0)</f>
        <v>0</v>
      </c>
      <c r="AL589">
        <f t="shared" si="78"/>
        <v>0</v>
      </c>
      <c r="AM589" s="6">
        <f t="shared" si="79"/>
        <v>-390.04000000000451</v>
      </c>
    </row>
    <row r="590" spans="1:39" x14ac:dyDescent="0.2">
      <c r="A590" s="7">
        <v>9000815</v>
      </c>
      <c r="B590" t="str">
        <f>VLOOKUP(A590,标准表!C:D,2,0)</f>
        <v>吕晓彪</v>
      </c>
      <c r="C590" t="str">
        <f>VLOOKUP(A:A,标准表!C:M,11,0)</f>
        <v>热轧事业部</v>
      </c>
      <c r="D590" t="str">
        <f>VLOOKUP($A:$A,标准表!C:E,3,0)</f>
        <v>130204199501125116</v>
      </c>
      <c r="E590" t="str">
        <f>VLOOKUP(A:A,'11月工资'!A:D,4,0)</f>
        <v>6217001930023813711</v>
      </c>
      <c r="F590" t="str">
        <f>VLOOKUP(A:A,'11月工资'!A:F,6,0)</f>
        <v>生产操作人员</v>
      </c>
      <c r="G590">
        <f>VLOOKUP(A:A,标准表!C:H,6,0)</f>
        <v>0</v>
      </c>
      <c r="H590">
        <f>VLOOKUP(A:A,标准表!C:I,7,0)</f>
        <v>0</v>
      </c>
      <c r="I590">
        <f>VLOOKUP(A:A,标准表!C:J,8,0)</f>
        <v>0</v>
      </c>
      <c r="J590">
        <f>VLOOKUP($A:$A,标准表!C:G,5,0)</f>
        <v>1.5</v>
      </c>
      <c r="L590">
        <f>VLOOKUP(A:A,单位分配保留两位小数!B:I,8,0)</f>
        <v>2594.7800000000002</v>
      </c>
      <c r="M590">
        <f>_xlfn.IFNA(VLOOKUP(A:A,单位分配保留两位小数!B:J,9,0),0)</f>
        <v>0</v>
      </c>
      <c r="N590">
        <f>_xlfn.IFNA(VLOOKUP(A:A,单位分配保留两位小数!B:K,10,0),0)</f>
        <v>0</v>
      </c>
      <c r="O590">
        <f>ROUND(_xlfn.IFNA(VLOOKUP(A:A,单位分配保留两位小数!B:L,11,0),0),2)</f>
        <v>0</v>
      </c>
      <c r="Q590">
        <f t="shared" si="72"/>
        <v>2594.7800000000002</v>
      </c>
      <c r="R590">
        <f>_xlfn.IFNA(VLOOKUP(A590,'11月工资'!A:AU,47,0),0)+Q590</f>
        <v>50817.93</v>
      </c>
      <c r="S590">
        <f>VLOOKUP(A:A,'11月工资'!A:AW,49,0)</f>
        <v>0</v>
      </c>
      <c r="T590">
        <f>VLOOKUP(A:A,'11月工资'!A:AZ,52,0)</f>
        <v>0</v>
      </c>
      <c r="U590">
        <f>VLOOKUP(A:A,'11月工资'!A:BA,53,0)</f>
        <v>0</v>
      </c>
      <c r="V590">
        <f>VLOOKUP(A:A,'11月工资'!A:AX,50,0)</f>
        <v>0</v>
      </c>
      <c r="W590">
        <f>VLOOKUP(A:A,'11月工资'!A:AY,51,0)</f>
        <v>0</v>
      </c>
      <c r="X590">
        <f>VLOOKUP(A:A,'11月工资'!A:AV,48,0)</f>
        <v>55000</v>
      </c>
      <c r="Y590">
        <f>VLOOKUP(A:A,'11月工资'!A:BB,54,0)</f>
        <v>9670.33</v>
      </c>
      <c r="Z590" s="12">
        <f>ROUND(5*MAX(0,(R590-S590-T590-U590-V590-W590-X590-Y590)*{0.6;2;4;5;6;7;9}%-{0;504;3384;6384;10584;17184;36384}),2)</f>
        <v>0</v>
      </c>
      <c r="AB590" s="78">
        <f>VLOOKUP(A:A,'11月工资'!A:BI,61,0)</f>
        <v>11.11</v>
      </c>
      <c r="AC590" s="6">
        <f t="shared" si="73"/>
        <v>0</v>
      </c>
      <c r="AD590">
        <f t="shared" si="74"/>
        <v>2594.7800000000002</v>
      </c>
      <c r="AE590">
        <f>VLOOKUP(A:A,'10月奖金'!A:AC,29,0)</f>
        <v>0</v>
      </c>
      <c r="AF590" s="6">
        <f t="shared" si="75"/>
        <v>0</v>
      </c>
      <c r="AG590">
        <f>VLOOKUP(A:A,'10月奖金'!A:AD,30,0)</f>
        <v>403.02</v>
      </c>
      <c r="AH590" s="6">
        <f t="shared" si="76"/>
        <v>2191.7600000000002</v>
      </c>
      <c r="AI590">
        <f>VLOOKUP(A:A,单位分配保留两位小数!B:N,13,0)</f>
        <v>2594.7800000000002</v>
      </c>
      <c r="AJ590">
        <f t="shared" si="77"/>
        <v>0</v>
      </c>
      <c r="AK590">
        <f>_xlfn.IFNA(VLOOKUP(A:A,'11月工资'!A:AQ,43,0),0)</f>
        <v>0</v>
      </c>
      <c r="AL590">
        <f t="shared" si="78"/>
        <v>0</v>
      </c>
      <c r="AM590" s="6">
        <f t="shared" si="79"/>
        <v>-13852.4</v>
      </c>
    </row>
    <row r="591" spans="1:39" x14ac:dyDescent="0.2">
      <c r="A591" s="7">
        <v>9000816</v>
      </c>
      <c r="B591" t="str">
        <f>VLOOKUP(A591,标准表!C:D,2,0)</f>
        <v>崔京</v>
      </c>
      <c r="C591" t="str">
        <f>VLOOKUP(A:A,标准表!C:M,11,0)</f>
        <v>热轧事业部</v>
      </c>
      <c r="D591" t="str">
        <f>VLOOKUP($A:$A,标准表!C:E,3,0)</f>
        <v>130203199008013034</v>
      </c>
      <c r="E591" t="str">
        <f>VLOOKUP(A:A,'11月工资'!A:D,4,0)</f>
        <v>6217000180034125207</v>
      </c>
      <c r="F591" t="str">
        <f>VLOOKUP(A:A,'11月工资'!A:F,6,0)</f>
        <v>生产操作人员</v>
      </c>
      <c r="G591">
        <f>VLOOKUP(A:A,标准表!C:H,6,0)</f>
        <v>0</v>
      </c>
      <c r="H591">
        <f>VLOOKUP(A:A,标准表!C:I,7,0)</f>
        <v>0</v>
      </c>
      <c r="I591">
        <f>VLOOKUP(A:A,标准表!C:J,8,0)</f>
        <v>0</v>
      </c>
      <c r="J591">
        <f>VLOOKUP($A:$A,标准表!C:G,5,0)</f>
        <v>1.5</v>
      </c>
      <c r="L591">
        <f>VLOOKUP(A:A,单位分配保留两位小数!B:I,8,0)</f>
        <v>2468.15</v>
      </c>
      <c r="M591">
        <f>_xlfn.IFNA(VLOOKUP(A:A,单位分配保留两位小数!B:J,9,0),0)</f>
        <v>0</v>
      </c>
      <c r="N591">
        <f>_xlfn.IFNA(VLOOKUP(A:A,单位分配保留两位小数!B:K,10,0),0)</f>
        <v>0</v>
      </c>
      <c r="O591">
        <f>ROUND(_xlfn.IFNA(VLOOKUP(A:A,单位分配保留两位小数!B:L,11,0),0),2)</f>
        <v>0</v>
      </c>
      <c r="Q591">
        <f t="shared" si="72"/>
        <v>2468.15</v>
      </c>
      <c r="R591">
        <f>_xlfn.IFNA(VLOOKUP(A591,'11月工资'!A:AU,47,0),0)+Q591</f>
        <v>63948.08</v>
      </c>
      <c r="S591">
        <f>VLOOKUP(A:A,'11月工资'!A:AW,49,0)</f>
        <v>4000</v>
      </c>
      <c r="T591">
        <f>VLOOKUP(A:A,'11月工资'!A:AZ,52,0)</f>
        <v>0</v>
      </c>
      <c r="U591">
        <f>VLOOKUP(A:A,'11月工资'!A:BA,53,0)</f>
        <v>0</v>
      </c>
      <c r="V591">
        <f>VLOOKUP(A:A,'11月工资'!A:AX,50,0)</f>
        <v>0</v>
      </c>
      <c r="W591">
        <f>VLOOKUP(A:A,'11月工资'!A:AY,51,0)</f>
        <v>0</v>
      </c>
      <c r="X591">
        <f>VLOOKUP(A:A,'11月工资'!A:AV,48,0)</f>
        <v>55000</v>
      </c>
      <c r="Y591">
        <f>VLOOKUP(A:A,'11月工资'!A:BB,54,0)</f>
        <v>9667.85</v>
      </c>
      <c r="Z591" s="12">
        <f>ROUND(5*MAX(0,(R591-S591-T591-U591-V591-W591-X591-Y591)*{0.6;2;4;5;6;7;9}%-{0;504;3384;6384;10584;17184;36384}),2)</f>
        <v>0</v>
      </c>
      <c r="AB591" s="78">
        <f>VLOOKUP(A:A,'11月工资'!A:BI,61,0)</f>
        <v>16.37</v>
      </c>
      <c r="AC591" s="6">
        <f t="shared" si="73"/>
        <v>0</v>
      </c>
      <c r="AD591">
        <f t="shared" si="74"/>
        <v>2468.15</v>
      </c>
      <c r="AE591">
        <f>VLOOKUP(A:A,'10月奖金'!A:AC,29,0)</f>
        <v>0</v>
      </c>
      <c r="AF591" s="6">
        <f t="shared" si="75"/>
        <v>0</v>
      </c>
      <c r="AG591">
        <f>VLOOKUP(A:A,'10月奖金'!A:AD,30,0)</f>
        <v>2481.91</v>
      </c>
      <c r="AH591" s="6">
        <f t="shared" si="76"/>
        <v>-13.759999999999764</v>
      </c>
      <c r="AI591">
        <f>VLOOKUP(A:A,单位分配保留两位小数!B:N,13,0)</f>
        <v>2468.15</v>
      </c>
      <c r="AJ591">
        <f t="shared" si="77"/>
        <v>0</v>
      </c>
      <c r="AK591">
        <f>_xlfn.IFNA(VLOOKUP(A:A,'11月工资'!A:AQ,43,0),0)</f>
        <v>0</v>
      </c>
      <c r="AL591">
        <f t="shared" si="78"/>
        <v>0</v>
      </c>
      <c r="AM591" s="6">
        <f t="shared" si="79"/>
        <v>-4719.7699999999986</v>
      </c>
    </row>
    <row r="592" spans="1:39" x14ac:dyDescent="0.2">
      <c r="A592" s="7">
        <v>9000817</v>
      </c>
      <c r="B592" t="str">
        <f>VLOOKUP(A592,标准表!C:D,2,0)</f>
        <v>王延伟</v>
      </c>
      <c r="C592" t="str">
        <f>VLOOKUP(A:A,标准表!C:M,11,0)</f>
        <v>热轧事业部</v>
      </c>
      <c r="D592" t="str">
        <f>VLOOKUP($A:$A,标准表!C:E,3,0)</f>
        <v>130203197111014212</v>
      </c>
      <c r="E592" t="str">
        <f>VLOOKUP(A:A,'11月工资'!A:D,4,0)</f>
        <v>6217000180024768602</v>
      </c>
      <c r="F592" t="str">
        <f>VLOOKUP(A:A,'11月工资'!A:F,6,0)</f>
        <v>生产操作人员</v>
      </c>
      <c r="G592">
        <f>VLOOKUP(A:A,标准表!C:H,6,0)</f>
        <v>0</v>
      </c>
      <c r="H592">
        <f>VLOOKUP(A:A,标准表!C:I,7,0)</f>
        <v>0</v>
      </c>
      <c r="I592">
        <f>VLOOKUP(A:A,标准表!C:J,8,0)</f>
        <v>0</v>
      </c>
      <c r="J592">
        <f>VLOOKUP($A:$A,标准表!C:G,5,0)</f>
        <v>1.8</v>
      </c>
      <c r="L592">
        <f>VLOOKUP(A:A,单位分配保留两位小数!B:I,8,0)</f>
        <v>2477.5300000000002</v>
      </c>
      <c r="M592">
        <f>_xlfn.IFNA(VLOOKUP(A:A,单位分配保留两位小数!B:J,9,0),0)</f>
        <v>0</v>
      </c>
      <c r="N592">
        <f>_xlfn.IFNA(VLOOKUP(A:A,单位分配保留两位小数!B:K,10,0),0)</f>
        <v>0</v>
      </c>
      <c r="O592">
        <f>ROUND(_xlfn.IFNA(VLOOKUP(A:A,单位分配保留两位小数!B:L,11,0),0),2)</f>
        <v>0</v>
      </c>
      <c r="Q592">
        <f t="shared" si="72"/>
        <v>2477.5300000000002</v>
      </c>
      <c r="R592">
        <f>_xlfn.IFNA(VLOOKUP(A592,'11月工资'!A:AU,47,0),0)+Q592</f>
        <v>69333.119999999995</v>
      </c>
      <c r="S592">
        <f>VLOOKUP(A:A,'11月工资'!A:AW,49,0)</f>
        <v>11000</v>
      </c>
      <c r="T592">
        <f>VLOOKUP(A:A,'11月工资'!A:AZ,52,0)</f>
        <v>0</v>
      </c>
      <c r="U592">
        <f>VLOOKUP(A:A,'11月工资'!A:BA,53,0)</f>
        <v>0</v>
      </c>
      <c r="V592">
        <f>VLOOKUP(A:A,'11月工资'!A:AX,50,0)</f>
        <v>0</v>
      </c>
      <c r="W592">
        <f>VLOOKUP(A:A,'11月工资'!A:AY,51,0)</f>
        <v>0</v>
      </c>
      <c r="X592">
        <f>VLOOKUP(A:A,'11月工资'!A:AV,48,0)</f>
        <v>55000</v>
      </c>
      <c r="Y592">
        <f>VLOOKUP(A:A,'11月工资'!A:BB,54,0)</f>
        <v>10428.66</v>
      </c>
      <c r="Z592" s="12">
        <f>ROUND(5*MAX(0,(R592-S592-T592-U592-V592-W592-X592-Y592)*{0.6;2;4;5;6;7;9}%-{0;504;3384;6384;10584;17184;36384}),2)</f>
        <v>0</v>
      </c>
      <c r="AB592" s="78">
        <f>VLOOKUP(A:A,'11月工资'!A:BI,61,0)</f>
        <v>0</v>
      </c>
      <c r="AC592" s="6">
        <f t="shared" si="73"/>
        <v>0</v>
      </c>
      <c r="AD592">
        <f t="shared" si="74"/>
        <v>2477.5300000000002</v>
      </c>
      <c r="AE592">
        <f>VLOOKUP(A:A,'10月奖金'!A:AC,29,0)</f>
        <v>0</v>
      </c>
      <c r="AF592" s="6">
        <f t="shared" si="75"/>
        <v>0</v>
      </c>
      <c r="AG592">
        <f>VLOOKUP(A:A,'10月奖金'!A:AD,30,0)</f>
        <v>2434.41</v>
      </c>
      <c r="AH592" s="6">
        <f t="shared" si="76"/>
        <v>43.120000000000346</v>
      </c>
      <c r="AI592">
        <f>VLOOKUP(A:A,单位分配保留两位小数!B:N,13,0)</f>
        <v>2477.5300000000002</v>
      </c>
      <c r="AJ592">
        <f t="shared" si="77"/>
        <v>0</v>
      </c>
      <c r="AK592">
        <f>_xlfn.IFNA(VLOOKUP(A:A,'11月工资'!A:AQ,43,0),0)</f>
        <v>0</v>
      </c>
      <c r="AL592">
        <f t="shared" si="78"/>
        <v>0</v>
      </c>
      <c r="AM592" s="6">
        <f t="shared" si="79"/>
        <v>-7095.5400000000045</v>
      </c>
    </row>
    <row r="593" spans="1:39" x14ac:dyDescent="0.2">
      <c r="A593" s="7">
        <v>9000818</v>
      </c>
      <c r="B593" t="str">
        <f>VLOOKUP(A593,标准表!C:D,2,0)</f>
        <v>刘健</v>
      </c>
      <c r="C593" t="str">
        <f>VLOOKUP(A:A,标准表!C:M,11,0)</f>
        <v>热轧事业部</v>
      </c>
      <c r="D593" t="str">
        <f>VLOOKUP($A:$A,标准表!C:E,3,0)</f>
        <v>130204198302202735</v>
      </c>
      <c r="E593" t="str">
        <f>VLOOKUP(A:A,'11月工资'!A:D,4,0)</f>
        <v>6217000180024768156</v>
      </c>
      <c r="F593" t="str">
        <f>VLOOKUP(A:A,'11月工资'!A:F,6,0)</f>
        <v>生产操作人员</v>
      </c>
      <c r="G593">
        <f>VLOOKUP(A:A,标准表!C:H,6,0)</f>
        <v>0</v>
      </c>
      <c r="H593">
        <f>VLOOKUP(A:A,标准表!C:I,7,0)</f>
        <v>0</v>
      </c>
      <c r="I593">
        <f>VLOOKUP(A:A,标准表!C:J,8,0)</f>
        <v>0</v>
      </c>
      <c r="J593">
        <f>VLOOKUP($A:$A,标准表!C:G,5,0)</f>
        <v>1.8</v>
      </c>
      <c r="L593">
        <f>VLOOKUP(A:A,单位分配保留两位小数!B:I,8,0)</f>
        <v>2419.11</v>
      </c>
      <c r="M593">
        <f>_xlfn.IFNA(VLOOKUP(A:A,单位分配保留两位小数!B:J,9,0),0)</f>
        <v>0</v>
      </c>
      <c r="N593">
        <f>_xlfn.IFNA(VLOOKUP(A:A,单位分配保留两位小数!B:K,10,0),0)</f>
        <v>0</v>
      </c>
      <c r="O593">
        <f>ROUND(_xlfn.IFNA(VLOOKUP(A:A,单位分配保留两位小数!B:L,11,0),0),2)</f>
        <v>0</v>
      </c>
      <c r="Q593">
        <f t="shared" si="72"/>
        <v>2419.11</v>
      </c>
      <c r="R593">
        <f>_xlfn.IFNA(VLOOKUP(A593,'11月工资'!A:AU,47,0),0)+Q593</f>
        <v>60328.37</v>
      </c>
      <c r="S593">
        <f>VLOOKUP(A:A,'11月工资'!A:AW,49,0)</f>
        <v>11000</v>
      </c>
      <c r="T593">
        <f>VLOOKUP(A:A,'11月工资'!A:AZ,52,0)</f>
        <v>0</v>
      </c>
      <c r="U593">
        <f>VLOOKUP(A:A,'11月工资'!A:BA,53,0)</f>
        <v>0</v>
      </c>
      <c r="V593">
        <f>VLOOKUP(A:A,'11月工资'!A:AX,50,0)</f>
        <v>22000</v>
      </c>
      <c r="W593">
        <f>VLOOKUP(A:A,'11月工资'!A:AY,51,0)</f>
        <v>0</v>
      </c>
      <c r="X593">
        <f>VLOOKUP(A:A,'11月工资'!A:AV,48,0)</f>
        <v>55000</v>
      </c>
      <c r="Y593">
        <f>VLOOKUP(A:A,'11月工资'!A:BB,54,0)</f>
        <v>12367.92</v>
      </c>
      <c r="Z593" s="12">
        <f>ROUND(5*MAX(0,(R593-S593-T593-U593-V593-W593-X593-Y593)*{0.6;2;4;5;6;7;9}%-{0;504;3384;6384;10584;17184;36384}),2)</f>
        <v>0</v>
      </c>
      <c r="AB593" s="78">
        <f>VLOOKUP(A:A,'11月工资'!A:BI,61,0)</f>
        <v>0</v>
      </c>
      <c r="AC593" s="6">
        <f t="shared" si="73"/>
        <v>0</v>
      </c>
      <c r="AD593">
        <f t="shared" si="74"/>
        <v>2419.11</v>
      </c>
      <c r="AE593">
        <f>VLOOKUP(A:A,'10月奖金'!A:AC,29,0)</f>
        <v>0</v>
      </c>
      <c r="AF593" s="6">
        <f t="shared" si="75"/>
        <v>0</v>
      </c>
      <c r="AG593">
        <f>VLOOKUP(A:A,'10月奖金'!A:AD,30,0)</f>
        <v>952.17000000000007</v>
      </c>
      <c r="AH593" s="6">
        <f t="shared" si="76"/>
        <v>1466.94</v>
      </c>
      <c r="AI593">
        <f>VLOOKUP(A:A,单位分配保留两位小数!B:N,13,0)</f>
        <v>2419.11</v>
      </c>
      <c r="AJ593">
        <f t="shared" si="77"/>
        <v>0</v>
      </c>
      <c r="AK593">
        <f>_xlfn.IFNA(VLOOKUP(A:A,'11月工资'!A:AQ,43,0),0)</f>
        <v>0</v>
      </c>
      <c r="AL593">
        <f t="shared" si="78"/>
        <v>0</v>
      </c>
      <c r="AM593" s="6">
        <f t="shared" si="79"/>
        <v>-40039.549999999996</v>
      </c>
    </row>
    <row r="594" spans="1:39" x14ac:dyDescent="0.2">
      <c r="A594" s="7">
        <v>9000819</v>
      </c>
      <c r="B594" t="str">
        <f>VLOOKUP(A594,标准表!C:D,2,0)</f>
        <v>洪志桐</v>
      </c>
      <c r="C594" t="str">
        <f>VLOOKUP(A:A,标准表!C:M,11,0)</f>
        <v>热轧事业部</v>
      </c>
      <c r="D594" t="str">
        <f>VLOOKUP($A:$A,标准表!C:E,3,0)</f>
        <v>130204198704202412</v>
      </c>
      <c r="E594" t="str">
        <f>VLOOKUP(A:A,'11月工资'!A:D,4,0)</f>
        <v>6217000180024768248</v>
      </c>
      <c r="F594" t="str">
        <f>VLOOKUP(A:A,'11月工资'!A:F,6,0)</f>
        <v>生产操作人员</v>
      </c>
      <c r="G594">
        <f>VLOOKUP(A:A,标准表!C:H,6,0)</f>
        <v>0</v>
      </c>
      <c r="H594">
        <f>VLOOKUP(A:A,标准表!C:I,7,0)</f>
        <v>0</v>
      </c>
      <c r="I594">
        <f>VLOOKUP(A:A,标准表!C:J,8,0)</f>
        <v>0</v>
      </c>
      <c r="J594">
        <f>VLOOKUP($A:$A,标准表!C:G,5,0)</f>
        <v>1</v>
      </c>
      <c r="L594">
        <f>VLOOKUP(A:A,单位分配保留两位小数!B:I,8,0)</f>
        <v>1714.03</v>
      </c>
      <c r="M594">
        <f>_xlfn.IFNA(VLOOKUP(A:A,单位分配保留两位小数!B:J,9,0),0)</f>
        <v>0</v>
      </c>
      <c r="N594">
        <f>_xlfn.IFNA(VLOOKUP(A:A,单位分配保留两位小数!B:K,10,0),0)</f>
        <v>0</v>
      </c>
      <c r="O594">
        <f>ROUND(_xlfn.IFNA(VLOOKUP(A:A,单位分配保留两位小数!B:L,11,0),0),2)</f>
        <v>0</v>
      </c>
      <c r="Q594">
        <f t="shared" si="72"/>
        <v>1714.03</v>
      </c>
      <c r="R594">
        <f>_xlfn.IFNA(VLOOKUP(A594,'11月工资'!A:AU,47,0),0)+Q594</f>
        <v>58258</v>
      </c>
      <c r="S594">
        <f>VLOOKUP(A:A,'11月工资'!A:AW,49,0)</f>
        <v>11000</v>
      </c>
      <c r="T594">
        <f>VLOOKUP(A:A,'11月工资'!A:AZ,52,0)</f>
        <v>0</v>
      </c>
      <c r="U594">
        <f>VLOOKUP(A:A,'11月工资'!A:BA,53,0)</f>
        <v>0</v>
      </c>
      <c r="V594">
        <f>VLOOKUP(A:A,'11月工资'!A:AX,50,0)</f>
        <v>11000</v>
      </c>
      <c r="W594">
        <f>VLOOKUP(A:A,'11月工资'!A:AY,51,0)</f>
        <v>0</v>
      </c>
      <c r="X594">
        <f>VLOOKUP(A:A,'11月工资'!A:AV,48,0)</f>
        <v>55000</v>
      </c>
      <c r="Y594">
        <f>VLOOKUP(A:A,'11月工资'!A:BB,54,0)</f>
        <v>9318.4600000000009</v>
      </c>
      <c r="Z594" s="12">
        <f>ROUND(5*MAX(0,(R594-S594-T594-U594-V594-W594-X594-Y594)*{0.6;2;4;5;6;7;9}%-{0;504;3384;6384;10584;17184;36384}),2)</f>
        <v>0</v>
      </c>
      <c r="AB594" s="78">
        <f>VLOOKUP(A:A,'11月工资'!A:BI,61,0)</f>
        <v>0</v>
      </c>
      <c r="AC594" s="6">
        <f t="shared" si="73"/>
        <v>0</v>
      </c>
      <c r="AD594">
        <f t="shared" si="74"/>
        <v>1714.03</v>
      </c>
      <c r="AE594">
        <f>VLOOKUP(A:A,'10月奖金'!A:AC,29,0)</f>
        <v>0</v>
      </c>
      <c r="AF594" s="6">
        <f t="shared" si="75"/>
        <v>0</v>
      </c>
      <c r="AG594">
        <f>VLOOKUP(A:A,'10月奖金'!A:AD,30,0)</f>
        <v>1711.36</v>
      </c>
      <c r="AH594" s="6">
        <f t="shared" si="76"/>
        <v>2.6700000000000728</v>
      </c>
      <c r="AI594">
        <f>VLOOKUP(A:A,单位分配保留两位小数!B:N,13,0)</f>
        <v>1714.03</v>
      </c>
      <c r="AJ594">
        <f t="shared" si="77"/>
        <v>0</v>
      </c>
      <c r="AK594">
        <f>_xlfn.IFNA(VLOOKUP(A:A,'11月工资'!A:AQ,43,0),0)</f>
        <v>0</v>
      </c>
      <c r="AL594">
        <f t="shared" si="78"/>
        <v>0</v>
      </c>
      <c r="AM594" s="6">
        <f t="shared" si="79"/>
        <v>-28060.46</v>
      </c>
    </row>
    <row r="595" spans="1:39" x14ac:dyDescent="0.2">
      <c r="A595" s="7">
        <v>9000820</v>
      </c>
      <c r="B595" t="str">
        <f>VLOOKUP(A595,标准表!C:D,2,0)</f>
        <v>朱峰</v>
      </c>
      <c r="C595" t="str">
        <f>VLOOKUP(A:A,标准表!C:M,11,0)</f>
        <v>热轧事业部</v>
      </c>
      <c r="D595" t="str">
        <f>VLOOKUP($A:$A,标准表!C:E,3,0)</f>
        <v>130204198712143619</v>
      </c>
      <c r="E595" t="str">
        <f>VLOOKUP(A:A,'11月工资'!A:D,4,0)</f>
        <v>6217000180026758353</v>
      </c>
      <c r="F595" t="str">
        <f>VLOOKUP(A:A,'11月工资'!A:F,6,0)</f>
        <v>生产操作人员</v>
      </c>
      <c r="G595">
        <f>VLOOKUP(A:A,标准表!C:H,6,0)</f>
        <v>0</v>
      </c>
      <c r="H595">
        <f>VLOOKUP(A:A,标准表!C:I,7,0)</f>
        <v>0</v>
      </c>
      <c r="I595">
        <f>VLOOKUP(A:A,标准表!C:J,8,0)</f>
        <v>0</v>
      </c>
      <c r="J595">
        <f>VLOOKUP($A:$A,标准表!C:G,5,0)</f>
        <v>1.8</v>
      </c>
      <c r="L595">
        <f>VLOOKUP(A:A,单位分配保留两位小数!B:I,8,0)</f>
        <v>2399.64</v>
      </c>
      <c r="M595">
        <f>_xlfn.IFNA(VLOOKUP(A:A,单位分配保留两位小数!B:J,9,0),0)</f>
        <v>0</v>
      </c>
      <c r="N595">
        <f>_xlfn.IFNA(VLOOKUP(A:A,单位分配保留两位小数!B:K,10,0),0)</f>
        <v>50</v>
      </c>
      <c r="O595">
        <f>ROUND(_xlfn.IFNA(VLOOKUP(A:A,单位分配保留两位小数!B:L,11,0),0),2)</f>
        <v>0</v>
      </c>
      <c r="Q595">
        <f t="shared" si="72"/>
        <v>2449.64</v>
      </c>
      <c r="R595">
        <f>_xlfn.IFNA(VLOOKUP(A595,'11月工资'!A:AU,47,0),0)+Q595</f>
        <v>65877.94</v>
      </c>
      <c r="S595">
        <f>VLOOKUP(A:A,'11月工资'!A:AW,49,0)</f>
        <v>0</v>
      </c>
      <c r="T595">
        <f>VLOOKUP(A:A,'11月工资'!A:AZ,52,0)</f>
        <v>0</v>
      </c>
      <c r="U595">
        <f>VLOOKUP(A:A,'11月工资'!A:BA,53,0)</f>
        <v>0</v>
      </c>
      <c r="V595">
        <f>VLOOKUP(A:A,'11月工资'!A:AX,50,0)</f>
        <v>11000</v>
      </c>
      <c r="W595">
        <f>VLOOKUP(A:A,'11月工资'!A:AY,51,0)</f>
        <v>0</v>
      </c>
      <c r="X595">
        <f>VLOOKUP(A:A,'11月工资'!A:AV,48,0)</f>
        <v>55000</v>
      </c>
      <c r="Y595">
        <f>VLOOKUP(A:A,'11月工资'!A:BB,54,0)</f>
        <v>11850.2</v>
      </c>
      <c r="Z595" s="12">
        <f>ROUND(5*MAX(0,(R595-S595-T595-U595-V595-W595-X595-Y595)*{0.6;2;4;5;6;7;9}%-{0;504;3384;6384;10584;17184;36384}),2)</f>
        <v>0</v>
      </c>
      <c r="AB595" s="78">
        <f>VLOOKUP(A:A,'11月工资'!A:BI,61,0)</f>
        <v>0</v>
      </c>
      <c r="AC595" s="6">
        <f t="shared" si="73"/>
        <v>0</v>
      </c>
      <c r="AD595">
        <f t="shared" si="74"/>
        <v>2449.64</v>
      </c>
      <c r="AE595">
        <f>VLOOKUP(A:A,'10月奖金'!A:AC,29,0)</f>
        <v>0</v>
      </c>
      <c r="AF595" s="6">
        <f t="shared" si="75"/>
        <v>0</v>
      </c>
      <c r="AG595">
        <f>VLOOKUP(A:A,'10月奖金'!A:AD,30,0)</f>
        <v>2434.41</v>
      </c>
      <c r="AH595" s="6">
        <f t="shared" si="76"/>
        <v>15.230000000000018</v>
      </c>
      <c r="AI595">
        <f>VLOOKUP(A:A,单位分配保留两位小数!B:N,13,0)</f>
        <v>2449.64</v>
      </c>
      <c r="AJ595">
        <f t="shared" si="77"/>
        <v>0</v>
      </c>
      <c r="AK595">
        <f>_xlfn.IFNA(VLOOKUP(A:A,'11月工资'!A:AQ,43,0),0)</f>
        <v>0</v>
      </c>
      <c r="AL595">
        <f t="shared" si="78"/>
        <v>0</v>
      </c>
      <c r="AM595" s="6">
        <f t="shared" si="79"/>
        <v>-11972.259999999998</v>
      </c>
    </row>
    <row r="596" spans="1:39" x14ac:dyDescent="0.2">
      <c r="A596" s="7">
        <v>9000822</v>
      </c>
      <c r="B596" t="str">
        <f>VLOOKUP(A596,标准表!C:D,2,0)</f>
        <v>果雨</v>
      </c>
      <c r="C596" t="str">
        <f>VLOOKUP(A:A,标准表!C:M,11,0)</f>
        <v>热轧事业部</v>
      </c>
      <c r="D596" t="str">
        <f>VLOOKUP($A:$A,标准表!C:E,3,0)</f>
        <v>130204198606270315</v>
      </c>
      <c r="E596" t="str">
        <f>VLOOKUP(A:A,'11月工资'!A:D,4,0)</f>
        <v>6217000180024768859</v>
      </c>
      <c r="F596" t="str">
        <f>VLOOKUP(A:A,'11月工资'!A:F,6,0)</f>
        <v>生产操作人员</v>
      </c>
      <c r="G596">
        <f>VLOOKUP(A:A,标准表!C:H,6,0)</f>
        <v>0</v>
      </c>
      <c r="H596">
        <f>VLOOKUP(A:A,标准表!C:I,7,0)</f>
        <v>0</v>
      </c>
      <c r="I596">
        <f>VLOOKUP(A:A,标准表!C:J,8,0)</f>
        <v>0</v>
      </c>
      <c r="J596">
        <f>VLOOKUP($A:$A,标准表!C:G,5,0)</f>
        <v>1.8</v>
      </c>
      <c r="L596">
        <f>VLOOKUP(A:A,单位分配保留两位小数!B:I,8,0)</f>
        <v>2399.64</v>
      </c>
      <c r="M596">
        <f>_xlfn.IFNA(VLOOKUP(A:A,单位分配保留两位小数!B:J,9,0),0)</f>
        <v>0</v>
      </c>
      <c r="N596">
        <f>_xlfn.IFNA(VLOOKUP(A:A,单位分配保留两位小数!B:K,10,0),0)</f>
        <v>0</v>
      </c>
      <c r="O596">
        <f>ROUND(_xlfn.IFNA(VLOOKUP(A:A,单位分配保留两位小数!B:L,11,0),0),2)</f>
        <v>0</v>
      </c>
      <c r="Q596">
        <f t="shared" si="72"/>
        <v>2399.64</v>
      </c>
      <c r="R596">
        <f>_xlfn.IFNA(VLOOKUP(A596,'11月工资'!A:AU,47,0),0)+Q596</f>
        <v>63389.99</v>
      </c>
      <c r="S596">
        <f>VLOOKUP(A:A,'11月工资'!A:AW,49,0)</f>
        <v>0</v>
      </c>
      <c r="T596">
        <f>VLOOKUP(A:A,'11月工资'!A:AZ,52,0)</f>
        <v>0</v>
      </c>
      <c r="U596">
        <f>VLOOKUP(A:A,'11月工资'!A:BA,53,0)</f>
        <v>0</v>
      </c>
      <c r="V596">
        <f>VLOOKUP(A:A,'11月工资'!A:AX,50,0)</f>
        <v>8000</v>
      </c>
      <c r="W596">
        <f>VLOOKUP(A:A,'11月工资'!A:AY,51,0)</f>
        <v>0</v>
      </c>
      <c r="X596">
        <f>VLOOKUP(A:A,'11月工资'!A:AV,48,0)</f>
        <v>55000</v>
      </c>
      <c r="Y596">
        <f>VLOOKUP(A:A,'11月工资'!A:BB,54,0)</f>
        <v>10207.65</v>
      </c>
      <c r="Z596" s="12">
        <f>ROUND(5*MAX(0,(R596-S596-T596-U596-V596-W596-X596-Y596)*{0.6;2;4;5;6;7;9}%-{0;504;3384;6384;10584;17184;36384}),2)</f>
        <v>0</v>
      </c>
      <c r="AB596" s="78">
        <f>VLOOKUP(A:A,'11月工资'!A:BI,61,0)</f>
        <v>0</v>
      </c>
      <c r="AC596" s="6">
        <f t="shared" si="73"/>
        <v>0</v>
      </c>
      <c r="AD596">
        <f t="shared" si="74"/>
        <v>2399.64</v>
      </c>
      <c r="AE596">
        <f>VLOOKUP(A:A,'10月奖金'!A:AC,29,0)</f>
        <v>0</v>
      </c>
      <c r="AF596" s="6">
        <f t="shared" si="75"/>
        <v>0</v>
      </c>
      <c r="AG596">
        <f>VLOOKUP(A:A,'10月奖金'!A:AD,30,0)</f>
        <v>2434.41</v>
      </c>
      <c r="AH596" s="6">
        <f t="shared" si="76"/>
        <v>-34.769999999999982</v>
      </c>
      <c r="AI596">
        <f>VLOOKUP(A:A,单位分配保留两位小数!B:N,13,0)</f>
        <v>2399.64</v>
      </c>
      <c r="AJ596">
        <f t="shared" si="77"/>
        <v>0</v>
      </c>
      <c r="AK596">
        <f>_xlfn.IFNA(VLOOKUP(A:A,'11月工资'!A:AQ,43,0),0)</f>
        <v>0</v>
      </c>
      <c r="AL596">
        <f t="shared" si="78"/>
        <v>0</v>
      </c>
      <c r="AM596" s="6">
        <f t="shared" si="79"/>
        <v>-9817.6600000000017</v>
      </c>
    </row>
    <row r="597" spans="1:39" x14ac:dyDescent="0.2">
      <c r="A597" s="7">
        <v>9000825</v>
      </c>
      <c r="B597" t="str">
        <f>VLOOKUP(A597,标准表!C:D,2,0)</f>
        <v>张建国</v>
      </c>
      <c r="C597" t="str">
        <f>VLOOKUP(A:A,标准表!C:M,11,0)</f>
        <v>动力部</v>
      </c>
      <c r="D597" t="str">
        <f>VLOOKUP($A:$A,标准表!C:E,3,0)</f>
        <v>130626198012236830</v>
      </c>
      <c r="E597" t="str">
        <f>VLOOKUP(A:A,'11月工资'!A:D,4,0)</f>
        <v>6217000180024788675</v>
      </c>
      <c r="F597" t="str">
        <f>VLOOKUP(A:A,'11月工资'!A:F,6,0)</f>
        <v>经营管理-其他</v>
      </c>
      <c r="G597">
        <f>VLOOKUP(A:A,标准表!C:H,6,0)</f>
        <v>0</v>
      </c>
      <c r="H597">
        <f>VLOOKUP(A:A,标准表!C:I,7,0)</f>
        <v>0</v>
      </c>
      <c r="I597">
        <f>VLOOKUP(A:A,标准表!C:J,8,0)</f>
        <v>0</v>
      </c>
      <c r="J597">
        <f>VLOOKUP($A:$A,标准表!C:G,5,0)</f>
        <v>3.6</v>
      </c>
      <c r="L597">
        <f>VLOOKUP(A:A,单位分配保留两位小数!B:I,8,0)</f>
        <v>6241.52</v>
      </c>
      <c r="M597">
        <f>_xlfn.IFNA(VLOOKUP(A:A,单位分配保留两位小数!B:J,9,0),0)</f>
        <v>0</v>
      </c>
      <c r="N597">
        <f>_xlfn.IFNA(VLOOKUP(A:A,单位分配保留两位小数!B:K,10,0),0)</f>
        <v>0</v>
      </c>
      <c r="O597">
        <f>ROUND(_xlfn.IFNA(VLOOKUP(A:A,单位分配保留两位小数!B:L,11,0),0),2)</f>
        <v>115</v>
      </c>
      <c r="Q597">
        <f t="shared" si="72"/>
        <v>6126.52</v>
      </c>
      <c r="R597">
        <f>_xlfn.IFNA(VLOOKUP(A597,'11月工资'!A:AU,47,0),0)+Q597</f>
        <v>103041.29000000001</v>
      </c>
      <c r="S597">
        <f>VLOOKUP(A:A,'11月工资'!A:AW,49,0)</f>
        <v>0</v>
      </c>
      <c r="T597">
        <f>VLOOKUP(A:A,'11月工资'!A:AZ,52,0)</f>
        <v>0</v>
      </c>
      <c r="U597">
        <f>VLOOKUP(A:A,'11月工资'!A:BA,53,0)</f>
        <v>0</v>
      </c>
      <c r="V597">
        <f>VLOOKUP(A:A,'11月工资'!A:AX,50,0)</f>
        <v>7337</v>
      </c>
      <c r="W597">
        <f>VLOOKUP(A:A,'11月工资'!A:AY,51,0)</f>
        <v>0</v>
      </c>
      <c r="X597">
        <f>VLOOKUP(A:A,'11月工资'!A:AV,48,0)</f>
        <v>55000</v>
      </c>
      <c r="Y597">
        <f>VLOOKUP(A:A,'11月工资'!A:BB,54,0)</f>
        <v>17338.64</v>
      </c>
      <c r="Z597" s="12">
        <f>ROUND(5*MAX(0,(R597-S597-T597-U597-V597-W597-X597-Y597)*{0.6;2;4;5;6;7;9}%-{0;504;3384;6384;10584;17184;36384}),2)</f>
        <v>700.97</v>
      </c>
      <c r="AB597" s="78">
        <f>VLOOKUP(A:A,'11月工资'!A:BI,61,0)</f>
        <v>625.35</v>
      </c>
      <c r="AC597" s="6">
        <f t="shared" si="73"/>
        <v>75.62</v>
      </c>
      <c r="AD597">
        <f t="shared" si="74"/>
        <v>6050.9000000000005</v>
      </c>
      <c r="AE597">
        <f>VLOOKUP(A:A,'10月奖金'!A:AC,29,0)</f>
        <v>82.64</v>
      </c>
      <c r="AF597" s="6">
        <f t="shared" si="75"/>
        <v>-7.019999999999996</v>
      </c>
      <c r="AG597">
        <f>VLOOKUP(A:A,'10月奖金'!A:AD,30,0)</f>
        <v>5886.63</v>
      </c>
      <c r="AH597" s="6">
        <f t="shared" si="76"/>
        <v>164.27000000000044</v>
      </c>
      <c r="AI597">
        <f>VLOOKUP(A:A,单位分配保留两位小数!B:N,13,0)</f>
        <v>6126.52</v>
      </c>
      <c r="AJ597">
        <f t="shared" si="77"/>
        <v>0</v>
      </c>
      <c r="AK597">
        <f>_xlfn.IFNA(VLOOKUP(A:A,'11月工资'!A:AQ,43,0),0)</f>
        <v>0</v>
      </c>
      <c r="AL597">
        <f t="shared" si="78"/>
        <v>75.62</v>
      </c>
      <c r="AM597" s="6">
        <f t="shared" si="79"/>
        <v>23365.650000000009</v>
      </c>
    </row>
    <row r="598" spans="1:39" x14ac:dyDescent="0.2">
      <c r="A598" s="7">
        <v>9000826</v>
      </c>
      <c r="B598" t="str">
        <f>VLOOKUP(A598,标准表!C:D,2,0)</f>
        <v>高俊亮</v>
      </c>
      <c r="C598" t="str">
        <f>VLOOKUP(A:A,标准表!C:M,11,0)</f>
        <v>热轧事业部</v>
      </c>
      <c r="D598" t="str">
        <f>VLOOKUP($A:$A,标准表!C:E,3,0)</f>
        <v>131024198012101317</v>
      </c>
      <c r="E598" t="str">
        <f>VLOOKUP(A:A,'11月工资'!A:D,4,0)</f>
        <v>6228480658152135377</v>
      </c>
      <c r="F598" t="str">
        <f>VLOOKUP(A:A,'11月工资'!A:F,6,0)</f>
        <v>经营管理-其他</v>
      </c>
      <c r="G598">
        <f>VLOOKUP(A:A,标准表!C:H,6,0)</f>
        <v>9066</v>
      </c>
      <c r="H598">
        <f>VLOOKUP(A:A,标准表!C:I,7,0)</f>
        <v>0</v>
      </c>
      <c r="I598">
        <f>VLOOKUP(A:A,标准表!C:J,8,0)</f>
        <v>0</v>
      </c>
      <c r="J598">
        <f>VLOOKUP($A:$A,标准表!C:G,5,0)</f>
        <v>0</v>
      </c>
      <c r="L598">
        <f>VLOOKUP(A:A,单位分配保留两位小数!B:I,8,0)</f>
        <v>8923.2099999999991</v>
      </c>
      <c r="M598">
        <f>_xlfn.IFNA(VLOOKUP(A:A,单位分配保留两位小数!B:J,9,0),0)</f>
        <v>0</v>
      </c>
      <c r="N598">
        <f>_xlfn.IFNA(VLOOKUP(A:A,单位分配保留两位小数!B:K,10,0),0)</f>
        <v>0</v>
      </c>
      <c r="O598">
        <f>ROUND(_xlfn.IFNA(VLOOKUP(A:A,单位分配保留两位小数!B:L,11,0),0),2)</f>
        <v>0</v>
      </c>
      <c r="Q598">
        <f t="shared" si="72"/>
        <v>8923.2099999999991</v>
      </c>
      <c r="R598">
        <f>_xlfn.IFNA(VLOOKUP(A598,'11月工资'!A:AU,47,0),0)+Q598</f>
        <v>131982.57999999999</v>
      </c>
      <c r="S598">
        <f>VLOOKUP(A:A,'11月工资'!A:AW,49,0)</f>
        <v>11000</v>
      </c>
      <c r="T598">
        <f>VLOOKUP(A:A,'11月工资'!A:AZ,52,0)</f>
        <v>8000</v>
      </c>
      <c r="U598">
        <f>VLOOKUP(A:A,'11月工资'!A:BA,53,0)</f>
        <v>0</v>
      </c>
      <c r="V598">
        <f>VLOOKUP(A:A,'11月工资'!A:AX,50,0)</f>
        <v>11000</v>
      </c>
      <c r="W598">
        <f>VLOOKUP(A:A,'11月工资'!A:AY,51,0)</f>
        <v>0</v>
      </c>
      <c r="X598">
        <f>VLOOKUP(A:A,'11月工资'!A:AV,48,0)</f>
        <v>55000</v>
      </c>
      <c r="Y598">
        <f>VLOOKUP(A:A,'11月工资'!A:BB,54,0)</f>
        <v>26818.35</v>
      </c>
      <c r="Z598" s="12">
        <f>ROUND(5*MAX(0,(R598-S598-T598-U598-V598-W598-X598-Y598)*{0.6;2;4;5;6;7;9}%-{0;504;3384;6384;10584;17184;36384}),2)</f>
        <v>604.92999999999995</v>
      </c>
      <c r="AB598" s="78">
        <f>VLOOKUP(A:A,'11月工资'!A:BI,61,0)</f>
        <v>493.07</v>
      </c>
      <c r="AC598" s="6">
        <f t="shared" si="73"/>
        <v>111.86</v>
      </c>
      <c r="AD598">
        <f t="shared" si="74"/>
        <v>8811.3499999999985</v>
      </c>
      <c r="AE598">
        <f>VLOOKUP(A:A,'10月奖金'!A:AC,29,0)</f>
        <v>61.8</v>
      </c>
      <c r="AF598" s="6">
        <f t="shared" si="75"/>
        <v>50.06</v>
      </c>
      <c r="AG598">
        <f>VLOOKUP(A:A,'10月奖金'!A:AD,30,0)</f>
        <v>7001.53</v>
      </c>
      <c r="AH598" s="6">
        <f t="shared" si="76"/>
        <v>1809.8199999999988</v>
      </c>
      <c r="AI598">
        <f>VLOOKUP(A:A,单位分配保留两位小数!B:N,13,0)</f>
        <v>8923.2099999999991</v>
      </c>
      <c r="AJ598">
        <f t="shared" si="77"/>
        <v>0</v>
      </c>
      <c r="AK598">
        <f>_xlfn.IFNA(VLOOKUP(A:A,'11月工资'!A:AQ,43,0),0)</f>
        <v>0</v>
      </c>
      <c r="AL598">
        <f t="shared" si="78"/>
        <v>111.86</v>
      </c>
      <c r="AM598" s="6">
        <f t="shared" si="79"/>
        <v>20164.229999999989</v>
      </c>
    </row>
    <row r="599" spans="1:39" x14ac:dyDescent="0.2">
      <c r="A599" s="7">
        <v>9000827</v>
      </c>
      <c r="B599" t="str">
        <f>VLOOKUP(A599,标准表!C:D,2,0)</f>
        <v>刘海波</v>
      </c>
      <c r="C599" t="str">
        <f>VLOOKUP(A:A,标准表!C:M,11,0)</f>
        <v>热轧事业部</v>
      </c>
      <c r="D599" t="str">
        <f>VLOOKUP($A:$A,标准表!C:E,3,0)</f>
        <v>130227198304091818</v>
      </c>
      <c r="E599" t="str">
        <f>VLOOKUP(A:A,'11月工资'!A:D,4,0)</f>
        <v>6217000180024765335</v>
      </c>
      <c r="F599" t="str">
        <f>VLOOKUP(A:A,'11月工资'!A:F,6,0)</f>
        <v>经营管理-其他</v>
      </c>
      <c r="G599">
        <f>VLOOKUP(A:A,标准表!C:H,6,0)</f>
        <v>0</v>
      </c>
      <c r="H599">
        <f>VLOOKUP(A:A,标准表!C:I,7,0)</f>
        <v>0</v>
      </c>
      <c r="I599">
        <f>VLOOKUP(A:A,标准表!C:J,8,0)</f>
        <v>0</v>
      </c>
      <c r="J599">
        <f>VLOOKUP($A:$A,标准表!C:G,5,0)</f>
        <v>4.5</v>
      </c>
      <c r="L599">
        <f>VLOOKUP(A:A,单位分配保留两位小数!B:I,8,0)</f>
        <v>7448.25</v>
      </c>
      <c r="M599">
        <f>_xlfn.IFNA(VLOOKUP(A:A,单位分配保留两位小数!B:J,9,0),0)</f>
        <v>0</v>
      </c>
      <c r="N599">
        <f>_xlfn.IFNA(VLOOKUP(A:A,单位分配保留两位小数!B:K,10,0),0)</f>
        <v>0</v>
      </c>
      <c r="O599">
        <f>ROUND(_xlfn.IFNA(VLOOKUP(A:A,单位分配保留两位小数!B:L,11,0),0),2)</f>
        <v>0</v>
      </c>
      <c r="Q599">
        <f t="shared" si="72"/>
        <v>7448.25</v>
      </c>
      <c r="R599">
        <f>_xlfn.IFNA(VLOOKUP(A599,'11月工资'!A:AU,47,0),0)+Q599</f>
        <v>127343.5</v>
      </c>
      <c r="S599">
        <f>VLOOKUP(A:A,'11月工资'!A:AW,49,0)</f>
        <v>11000</v>
      </c>
      <c r="T599">
        <f>VLOOKUP(A:A,'11月工资'!A:AZ,52,0)</f>
        <v>11000</v>
      </c>
      <c r="U599">
        <f>VLOOKUP(A:A,'11月工资'!A:BA,53,0)</f>
        <v>0</v>
      </c>
      <c r="V599">
        <f>VLOOKUP(A:A,'11月工资'!A:AX,50,0)</f>
        <v>0</v>
      </c>
      <c r="W599">
        <f>VLOOKUP(A:A,'11月工资'!A:AY,51,0)</f>
        <v>0</v>
      </c>
      <c r="X599">
        <f>VLOOKUP(A:A,'11月工资'!A:AV,48,0)</f>
        <v>55000</v>
      </c>
      <c r="Y599">
        <f>VLOOKUP(A:A,'11月工资'!A:BB,54,0)</f>
        <v>22876.28</v>
      </c>
      <c r="Z599" s="12">
        <f>ROUND(5*MAX(0,(R599-S599-T599-U599-V599-W599-X599-Y599)*{0.6;2;4;5;6;7;9}%-{0;504;3384;6384;10584;17184;36384}),2)</f>
        <v>824.02</v>
      </c>
      <c r="AB599" s="78">
        <f>VLOOKUP(A:A,'11月工资'!A:BI,61,0)</f>
        <v>763.16000000000008</v>
      </c>
      <c r="AC599" s="6">
        <f t="shared" si="73"/>
        <v>60.86</v>
      </c>
      <c r="AD599">
        <f t="shared" si="74"/>
        <v>7387.39</v>
      </c>
      <c r="AE599">
        <f>VLOOKUP(A:A,'10月奖金'!A:AC,29,0)</f>
        <v>77.319999999999993</v>
      </c>
      <c r="AF599" s="6">
        <f t="shared" si="75"/>
        <v>-16.459999999999994</v>
      </c>
      <c r="AG599">
        <f>VLOOKUP(A:A,'10月奖金'!A:AD,30,0)</f>
        <v>7411.14</v>
      </c>
      <c r="AH599" s="6">
        <f t="shared" si="76"/>
        <v>-23.75</v>
      </c>
      <c r="AI599">
        <f>VLOOKUP(A:A,单位分配保留两位小数!B:N,13,0)</f>
        <v>7448.25</v>
      </c>
      <c r="AJ599">
        <f t="shared" si="77"/>
        <v>0</v>
      </c>
      <c r="AK599">
        <f>_xlfn.IFNA(VLOOKUP(A:A,'11月工资'!A:AQ,43,0),0)</f>
        <v>0</v>
      </c>
      <c r="AL599">
        <f t="shared" si="78"/>
        <v>60.86</v>
      </c>
      <c r="AM599" s="6">
        <f t="shared" si="79"/>
        <v>27467.22</v>
      </c>
    </row>
    <row r="600" spans="1:39" x14ac:dyDescent="0.2">
      <c r="A600" s="7">
        <v>9000828</v>
      </c>
      <c r="B600" t="str">
        <f>VLOOKUP(A600,标准表!C:D,2,0)</f>
        <v>翟昌鑫</v>
      </c>
      <c r="C600" t="str">
        <f>VLOOKUP(A:A,标准表!C:M,11,0)</f>
        <v>工程管理部</v>
      </c>
      <c r="D600" t="str">
        <f>VLOOKUP($A:$A,标准表!C:E,3,0)</f>
        <v>130206199405221215</v>
      </c>
      <c r="E600" t="str">
        <f>VLOOKUP(A:A,'11月工资'!A:D,4,0)</f>
        <v>6217000180031772324</v>
      </c>
      <c r="F600" t="str">
        <f>VLOOKUP(A:A,'11月工资'!A:F,6,0)</f>
        <v>专业技术人员</v>
      </c>
      <c r="G600">
        <f>VLOOKUP(A:A,标准表!C:H,6,0)</f>
        <v>0</v>
      </c>
      <c r="H600">
        <f>VLOOKUP(A:A,标准表!C:I,7,0)</f>
        <v>0</v>
      </c>
      <c r="I600">
        <f>VLOOKUP(A:A,标准表!C:J,8,0)</f>
        <v>0</v>
      </c>
      <c r="J600">
        <f>VLOOKUP($A:$A,标准表!C:G,5,0)</f>
        <v>1.65</v>
      </c>
      <c r="L600">
        <f>VLOOKUP(A:A,单位分配保留两位小数!B:I,8,0)</f>
        <v>2790.55</v>
      </c>
      <c r="M600">
        <f>_xlfn.IFNA(VLOOKUP(A:A,单位分配保留两位小数!B:J,9,0),0)</f>
        <v>0</v>
      </c>
      <c r="N600">
        <f>_xlfn.IFNA(VLOOKUP(A:A,单位分配保留两位小数!B:K,10,0),0)</f>
        <v>0</v>
      </c>
      <c r="O600">
        <f>ROUND(_xlfn.IFNA(VLOOKUP(A:A,单位分配保留两位小数!B:L,11,0),0),2)</f>
        <v>0</v>
      </c>
      <c r="Q600">
        <f t="shared" si="72"/>
        <v>2790.55</v>
      </c>
      <c r="R600">
        <f>_xlfn.IFNA(VLOOKUP(A600,'11月工资'!A:AU,47,0),0)+Q600</f>
        <v>57850.460000000006</v>
      </c>
      <c r="S600">
        <f>VLOOKUP(A:A,'11月工资'!A:AW,49,0)</f>
        <v>0</v>
      </c>
      <c r="T600">
        <f>VLOOKUP(A:A,'11月工资'!A:AZ,52,0)</f>
        <v>0</v>
      </c>
      <c r="U600">
        <f>VLOOKUP(A:A,'11月工资'!A:BA,53,0)</f>
        <v>0</v>
      </c>
      <c r="V600">
        <f>VLOOKUP(A:A,'11月工资'!A:AX,50,0)</f>
        <v>0</v>
      </c>
      <c r="W600">
        <f>VLOOKUP(A:A,'11月工资'!A:AY,51,0)</f>
        <v>0</v>
      </c>
      <c r="X600">
        <f>VLOOKUP(A:A,'11月工资'!A:AV,48,0)</f>
        <v>55000</v>
      </c>
      <c r="Y600">
        <f>VLOOKUP(A:A,'11月工资'!A:BB,54,0)</f>
        <v>7292.6</v>
      </c>
      <c r="Z600" s="12">
        <f>ROUND(5*MAX(0,(R600-S600-T600-U600-V600-W600-X600-Y600)*{0.6;2;4;5;6;7;9}%-{0;504;3384;6384;10584;17184;36384}),2)</f>
        <v>0</v>
      </c>
      <c r="AB600" s="78">
        <f>VLOOKUP(A:A,'11月工资'!A:BI,61,0)</f>
        <v>0</v>
      </c>
      <c r="AC600" s="6">
        <f t="shared" si="73"/>
        <v>0</v>
      </c>
      <c r="AD600">
        <f t="shared" si="74"/>
        <v>2790.55</v>
      </c>
      <c r="AE600">
        <f>VLOOKUP(A:A,'10月奖金'!A:AC,29,0)</f>
        <v>0</v>
      </c>
      <c r="AF600" s="6">
        <f t="shared" si="75"/>
        <v>0</v>
      </c>
      <c r="AG600">
        <f>VLOOKUP(A:A,'10月奖金'!A:AD,30,0)</f>
        <v>2791.82</v>
      </c>
      <c r="AH600" s="6">
        <f t="shared" si="76"/>
        <v>-1.2699999999999818</v>
      </c>
      <c r="AI600">
        <f>VLOOKUP(A:A,单位分配保留两位小数!B:N,13,0)</f>
        <v>2790.55</v>
      </c>
      <c r="AJ600">
        <f t="shared" si="77"/>
        <v>0</v>
      </c>
      <c r="AK600">
        <f>_xlfn.IFNA(VLOOKUP(A:A,'11月工资'!A:AQ,43,0),0)</f>
        <v>0</v>
      </c>
      <c r="AL600">
        <f t="shared" si="78"/>
        <v>0</v>
      </c>
      <c r="AM600" s="6">
        <f t="shared" si="79"/>
        <v>-4442.139999999994</v>
      </c>
    </row>
    <row r="601" spans="1:39" x14ac:dyDescent="0.2">
      <c r="A601" s="7">
        <v>9000829</v>
      </c>
      <c r="B601" t="str">
        <f>VLOOKUP(A601,标准表!C:D,2,0)</f>
        <v>任丽</v>
      </c>
      <c r="C601" t="str">
        <f>VLOOKUP(A:A,标准表!C:M,11,0)</f>
        <v>制造部</v>
      </c>
      <c r="D601" t="str">
        <f>VLOOKUP($A:$A,标准表!C:E,3,0)</f>
        <v>130204199512281229</v>
      </c>
      <c r="E601" t="str">
        <f>VLOOKUP(A:A,'11月工资'!A:D,4,0)</f>
        <v>6217000180031772308</v>
      </c>
      <c r="F601" t="str">
        <f>VLOOKUP(A:A,'11月工资'!A:F,6,0)</f>
        <v>专业技术人员</v>
      </c>
      <c r="G601">
        <f>VLOOKUP(A:A,标准表!C:H,6,0)</f>
        <v>0</v>
      </c>
      <c r="H601">
        <f>VLOOKUP(A:A,标准表!C:I,7,0)</f>
        <v>0</v>
      </c>
      <c r="I601">
        <f>VLOOKUP(A:A,标准表!C:J,8,0)</f>
        <v>0</v>
      </c>
      <c r="J601">
        <f>VLOOKUP($A:$A,标准表!C:G,5,0)</f>
        <v>1.65</v>
      </c>
      <c r="L601">
        <f>VLOOKUP(A:A,单位分配保留两位小数!B:I,8,0)</f>
        <v>2795.36</v>
      </c>
      <c r="M601">
        <f>_xlfn.IFNA(VLOOKUP(A:A,单位分配保留两位小数!B:J,9,0),0)</f>
        <v>0</v>
      </c>
      <c r="N601">
        <f>_xlfn.IFNA(VLOOKUP(A:A,单位分配保留两位小数!B:K,10,0),0)</f>
        <v>50</v>
      </c>
      <c r="O601">
        <f>ROUND(_xlfn.IFNA(VLOOKUP(A:A,单位分配保留两位小数!B:L,11,0),0),2)</f>
        <v>0</v>
      </c>
      <c r="Q601">
        <f t="shared" si="72"/>
        <v>2845.36</v>
      </c>
      <c r="R601">
        <f>_xlfn.IFNA(VLOOKUP(A601,'11月工资'!A:AU,47,0),0)+Q601</f>
        <v>58468.39</v>
      </c>
      <c r="S601">
        <f>VLOOKUP(A:A,'11月工资'!A:AW,49,0)</f>
        <v>0</v>
      </c>
      <c r="T601">
        <f>VLOOKUP(A:A,'11月工资'!A:AZ,52,0)</f>
        <v>0</v>
      </c>
      <c r="U601">
        <f>VLOOKUP(A:A,'11月工资'!A:BA,53,0)</f>
        <v>0</v>
      </c>
      <c r="V601">
        <f>VLOOKUP(A:A,'11月工资'!A:AX,50,0)</f>
        <v>0</v>
      </c>
      <c r="W601">
        <f>VLOOKUP(A:A,'11月工资'!A:AY,51,0)</f>
        <v>0</v>
      </c>
      <c r="X601">
        <f>VLOOKUP(A:A,'11月工资'!A:AV,48,0)</f>
        <v>55000</v>
      </c>
      <c r="Y601">
        <f>VLOOKUP(A:A,'11月工资'!A:BB,54,0)</f>
        <v>7294.9199999999992</v>
      </c>
      <c r="Z601" s="12">
        <f>ROUND(5*MAX(0,(R601-S601-T601-U601-V601-W601-X601-Y601)*{0.6;2;4;5;6;7;9}%-{0;504;3384;6384;10584;17184;36384}),2)</f>
        <v>0</v>
      </c>
      <c r="AB601" s="78">
        <f>VLOOKUP(A:A,'11月工资'!A:BI,61,0)</f>
        <v>0</v>
      </c>
      <c r="AC601" s="6">
        <f t="shared" si="73"/>
        <v>0</v>
      </c>
      <c r="AD601">
        <f t="shared" si="74"/>
        <v>2845.36</v>
      </c>
      <c r="AE601">
        <f>VLOOKUP(A:A,'10月奖金'!A:AC,29,0)</f>
        <v>0</v>
      </c>
      <c r="AF601" s="6">
        <f t="shared" si="75"/>
        <v>0</v>
      </c>
      <c r="AG601">
        <f>VLOOKUP(A:A,'10月奖金'!A:AD,30,0)</f>
        <v>2801.7</v>
      </c>
      <c r="AH601" s="6">
        <f t="shared" si="76"/>
        <v>43.660000000000309</v>
      </c>
      <c r="AI601">
        <f>VLOOKUP(A:A,单位分配保留两位小数!B:N,13,0)</f>
        <v>2845.36</v>
      </c>
      <c r="AJ601">
        <f t="shared" si="77"/>
        <v>0</v>
      </c>
      <c r="AK601">
        <f>_xlfn.IFNA(VLOOKUP(A:A,'11月工资'!A:AQ,43,0),0)</f>
        <v>0</v>
      </c>
      <c r="AL601">
        <f t="shared" si="78"/>
        <v>0</v>
      </c>
      <c r="AM601" s="6">
        <f t="shared" si="79"/>
        <v>-3826.5299999999997</v>
      </c>
    </row>
    <row r="602" spans="1:39" x14ac:dyDescent="0.2">
      <c r="A602" s="7">
        <v>9000830</v>
      </c>
      <c r="B602" t="str">
        <f>VLOOKUP(A602,标准表!C:D,2,0)</f>
        <v>张竞心</v>
      </c>
      <c r="C602" t="str">
        <f>VLOOKUP(A:A,标准表!C:M,11,0)</f>
        <v>综合部（法律事务部）</v>
      </c>
      <c r="D602" t="str">
        <f>VLOOKUP($A:$A,标准表!C:E,3,0)</f>
        <v>130282199604081426</v>
      </c>
      <c r="E602" t="str">
        <f>VLOOKUP(A:A,'11月工资'!A:D,4,0)</f>
        <v>6217000180031772795</v>
      </c>
      <c r="F602" t="str">
        <f>VLOOKUP(A:A,'11月工资'!A:F,6,0)</f>
        <v>专业技术人员</v>
      </c>
      <c r="G602">
        <f>VLOOKUP(A:A,标准表!C:H,6,0)</f>
        <v>0</v>
      </c>
      <c r="H602">
        <f>VLOOKUP(A:A,标准表!C:I,7,0)</f>
        <v>0</v>
      </c>
      <c r="I602">
        <f>VLOOKUP(A:A,标准表!C:J,8,0)</f>
        <v>0</v>
      </c>
      <c r="J602">
        <f>VLOOKUP($A:$A,标准表!C:G,5,0)</f>
        <v>1.65</v>
      </c>
      <c r="L602">
        <f>VLOOKUP(A:A,单位分配保留两位小数!B:I,8,0)</f>
        <v>2803.32</v>
      </c>
      <c r="M602">
        <f>_xlfn.IFNA(VLOOKUP(A:A,单位分配保留两位小数!B:J,9,0),0)</f>
        <v>0</v>
      </c>
      <c r="N602">
        <f>_xlfn.IFNA(VLOOKUP(A:A,单位分配保留两位小数!B:K,10,0),0)</f>
        <v>0</v>
      </c>
      <c r="O602">
        <f>ROUND(_xlfn.IFNA(VLOOKUP(A:A,单位分配保留两位小数!B:L,11,0),0),2)</f>
        <v>0</v>
      </c>
      <c r="Q602">
        <f t="shared" si="72"/>
        <v>2803.32</v>
      </c>
      <c r="R602">
        <f>_xlfn.IFNA(VLOOKUP(A602,'11月工资'!A:AU,47,0),0)+Q602</f>
        <v>58336.12</v>
      </c>
      <c r="S602">
        <f>VLOOKUP(A:A,'11月工资'!A:AW,49,0)</f>
        <v>0</v>
      </c>
      <c r="T602">
        <f>VLOOKUP(A:A,'11月工资'!A:AZ,52,0)</f>
        <v>0</v>
      </c>
      <c r="U602">
        <f>VLOOKUP(A:A,'11月工资'!A:BA,53,0)</f>
        <v>0</v>
      </c>
      <c r="V602">
        <f>VLOOKUP(A:A,'11月工资'!A:AX,50,0)</f>
        <v>0</v>
      </c>
      <c r="W602">
        <f>VLOOKUP(A:A,'11月工资'!A:AY,51,0)</f>
        <v>0</v>
      </c>
      <c r="X602">
        <f>VLOOKUP(A:A,'11月工资'!A:AV,48,0)</f>
        <v>55000</v>
      </c>
      <c r="Y602">
        <f>VLOOKUP(A:A,'11月工资'!A:BB,54,0)</f>
        <v>7294.9199999999992</v>
      </c>
      <c r="Z602" s="12">
        <f>ROUND(5*MAX(0,(R602-S602-T602-U602-V602-W602-X602-Y602)*{0.6;2;4;5;6;7;9}%-{0;504;3384;6384;10584;17184;36384}),2)</f>
        <v>0</v>
      </c>
      <c r="AB602" s="78">
        <f>VLOOKUP(A:A,'11月工资'!A:BI,61,0)</f>
        <v>0</v>
      </c>
      <c r="AC602" s="6">
        <f t="shared" si="73"/>
        <v>0</v>
      </c>
      <c r="AD602">
        <f t="shared" si="74"/>
        <v>2803.32</v>
      </c>
      <c r="AE602">
        <f>VLOOKUP(A:A,'10月奖金'!A:AC,29,0)</f>
        <v>0</v>
      </c>
      <c r="AF602" s="6">
        <f t="shared" si="75"/>
        <v>0</v>
      </c>
      <c r="AG602">
        <f>VLOOKUP(A:A,'10月奖金'!A:AD,30,0)</f>
        <v>2805</v>
      </c>
      <c r="AH602" s="6">
        <f t="shared" si="76"/>
        <v>-1.6799999999998363</v>
      </c>
      <c r="AI602">
        <f>VLOOKUP(A:A,单位分配保留两位小数!B:N,13,0)</f>
        <v>2803.32</v>
      </c>
      <c r="AJ602">
        <f t="shared" si="77"/>
        <v>0</v>
      </c>
      <c r="AK602">
        <f>_xlfn.IFNA(VLOOKUP(A:A,'11月工资'!A:AQ,43,0),0)</f>
        <v>0</v>
      </c>
      <c r="AL602">
        <f t="shared" si="78"/>
        <v>0</v>
      </c>
      <c r="AM602" s="6">
        <f t="shared" si="79"/>
        <v>-3958.7999999999965</v>
      </c>
    </row>
    <row r="603" spans="1:39" x14ac:dyDescent="0.2">
      <c r="A603" s="7">
        <v>9000831</v>
      </c>
      <c r="B603" t="str">
        <f>VLOOKUP(A603,标准表!C:D,2,0)</f>
        <v>冯启元</v>
      </c>
      <c r="C603" t="str">
        <f>VLOOKUP(A:A,标准表!C:M,11,0)</f>
        <v>技术创新部</v>
      </c>
      <c r="D603" t="str">
        <f>VLOOKUP($A:$A,标准表!C:E,3,0)</f>
        <v>130323198509101418</v>
      </c>
      <c r="E603" t="str">
        <f>VLOOKUP(A:A,'11月工资'!A:D,4,0)</f>
        <v>6217000180031772738</v>
      </c>
      <c r="F603" t="str">
        <f>VLOOKUP(A:A,'11月工资'!A:F,6,0)</f>
        <v>专业技术人员</v>
      </c>
      <c r="G603">
        <f>VLOOKUP(A:A,标准表!C:H,6,0)</f>
        <v>0</v>
      </c>
      <c r="H603">
        <f>VLOOKUP(A:A,标准表!C:I,7,0)</f>
        <v>7253</v>
      </c>
      <c r="I603">
        <f>VLOOKUP(A:A,标准表!C:J,8,0)</f>
        <v>0</v>
      </c>
      <c r="J603">
        <f>VLOOKUP($A:$A,标准表!C:G,5,0)</f>
        <v>0</v>
      </c>
      <c r="L603">
        <f>VLOOKUP(A:A,单位分配保留两位小数!B:I,8,0)</f>
        <v>7253</v>
      </c>
      <c r="M603">
        <f>_xlfn.IFNA(VLOOKUP(A:A,单位分配保留两位小数!B:J,9,0),0)</f>
        <v>0</v>
      </c>
      <c r="N603">
        <f>_xlfn.IFNA(VLOOKUP(A:A,单位分配保留两位小数!B:K,10,0),0)</f>
        <v>0</v>
      </c>
      <c r="O603">
        <f>ROUND(_xlfn.IFNA(VLOOKUP(A:A,单位分配保留两位小数!B:L,11,0),0),2)</f>
        <v>0</v>
      </c>
      <c r="Q603">
        <f t="shared" si="72"/>
        <v>7253</v>
      </c>
      <c r="R603">
        <f>_xlfn.IFNA(VLOOKUP(A603,'11月工资'!A:AU,47,0),0)+Q603</f>
        <v>121453.4</v>
      </c>
      <c r="S603">
        <f>VLOOKUP(A:A,'11月工资'!A:AW,49,0)</f>
        <v>0</v>
      </c>
      <c r="T603">
        <f>VLOOKUP(A:A,'11月工资'!A:AZ,52,0)</f>
        <v>0</v>
      </c>
      <c r="U603">
        <f>VLOOKUP(A:A,'11月工资'!A:BA,53,0)</f>
        <v>12100</v>
      </c>
      <c r="V603">
        <f>VLOOKUP(A:A,'11月工资'!A:AX,50,0)</f>
        <v>11000</v>
      </c>
      <c r="W603">
        <f>VLOOKUP(A:A,'11月工资'!A:AY,51,0)</f>
        <v>0</v>
      </c>
      <c r="X603">
        <f>VLOOKUP(A:A,'11月工资'!A:AV,48,0)</f>
        <v>55000</v>
      </c>
      <c r="Y603">
        <f>VLOOKUP(A:A,'11月工资'!A:BB,54,0)</f>
        <v>23430.04</v>
      </c>
      <c r="Z603" s="12">
        <f>ROUND(5*MAX(0,(R603-S603-T603-U603-V603-W603-X603-Y603)*{0.6;2;4;5;6;7;9}%-{0;504;3384;6384;10584;17184;36384}),2)</f>
        <v>597.70000000000005</v>
      </c>
      <c r="AB603" s="78">
        <f>VLOOKUP(A:A,'11月工资'!A:BI,61,0)</f>
        <v>548.30999999999995</v>
      </c>
      <c r="AC603" s="6">
        <f t="shared" si="73"/>
        <v>49.39</v>
      </c>
      <c r="AD603">
        <f t="shared" si="74"/>
        <v>7203.61</v>
      </c>
      <c r="AE603">
        <f>VLOOKUP(A:A,'10月奖金'!A:AC,29,0)</f>
        <v>18.53</v>
      </c>
      <c r="AF603" s="6">
        <f t="shared" si="75"/>
        <v>30.86</v>
      </c>
      <c r="AG603">
        <f>VLOOKUP(A:A,'10月奖金'!A:AD,30,0)</f>
        <v>7234.47</v>
      </c>
      <c r="AH603" s="6">
        <f t="shared" si="76"/>
        <v>-30.860000000000582</v>
      </c>
      <c r="AI603">
        <f>VLOOKUP(A:A,单位分配保留两位小数!B:N,13,0)</f>
        <v>7253</v>
      </c>
      <c r="AJ603">
        <f t="shared" si="77"/>
        <v>0</v>
      </c>
      <c r="AK603">
        <f>_xlfn.IFNA(VLOOKUP(A:A,'11月工资'!A:AQ,43,0),0)</f>
        <v>0</v>
      </c>
      <c r="AL603">
        <f t="shared" si="78"/>
        <v>49.39</v>
      </c>
      <c r="AM603" s="6">
        <f t="shared" si="79"/>
        <v>19923.359999999993</v>
      </c>
    </row>
    <row r="604" spans="1:39" x14ac:dyDescent="0.2">
      <c r="A604" s="7">
        <v>9000832</v>
      </c>
      <c r="B604" t="str">
        <f>VLOOKUP(A604,标准表!C:D,2,0)</f>
        <v>庞久淇</v>
      </c>
      <c r="C604" t="str">
        <f>VLOOKUP(A:A,标准表!C:M,11,0)</f>
        <v>保卫部</v>
      </c>
      <c r="D604" t="str">
        <f>VLOOKUP($A:$A,标准表!C:E,3,0)</f>
        <v>130204199202044519</v>
      </c>
      <c r="E604" t="str">
        <f>VLOOKUP(A:A,'11月工资'!A:D,4,0)</f>
        <v>6217000180005337625</v>
      </c>
      <c r="F604" t="str">
        <f>VLOOKUP(A:A,'11月工资'!A:F,6,0)</f>
        <v>生产操作人员</v>
      </c>
      <c r="G604">
        <f>VLOOKUP(A:A,标准表!C:H,6,0)</f>
        <v>0</v>
      </c>
      <c r="H604">
        <f>VLOOKUP(A:A,标准表!C:I,7,0)</f>
        <v>0</v>
      </c>
      <c r="I604">
        <f>VLOOKUP(A:A,标准表!C:J,8,0)</f>
        <v>0</v>
      </c>
      <c r="J604">
        <f>VLOOKUP($A:$A,标准表!C:G,5,0)</f>
        <v>1.2</v>
      </c>
      <c r="L604">
        <f>VLOOKUP(A:A,单位分配保留两位小数!B:I,8,0)</f>
        <v>2064.94</v>
      </c>
      <c r="M604">
        <f>_xlfn.IFNA(VLOOKUP(A:A,单位分配保留两位小数!B:J,9,0),0)</f>
        <v>0</v>
      </c>
      <c r="N604">
        <f>_xlfn.IFNA(VLOOKUP(A:A,单位分配保留两位小数!B:K,10,0),0)</f>
        <v>0</v>
      </c>
      <c r="O604">
        <f>ROUND(_xlfn.IFNA(VLOOKUP(A:A,单位分配保留两位小数!B:L,11,0),0),2)</f>
        <v>0</v>
      </c>
      <c r="Q604">
        <f t="shared" si="72"/>
        <v>2064.94</v>
      </c>
      <c r="R604">
        <f>_xlfn.IFNA(VLOOKUP(A604,'11月工资'!A:AU,47,0),0)+Q604</f>
        <v>53683.26</v>
      </c>
      <c r="S604">
        <f>VLOOKUP(A:A,'11月工资'!A:AW,49,0)</f>
        <v>0</v>
      </c>
      <c r="T604">
        <f>VLOOKUP(A:A,'11月工资'!A:AZ,52,0)</f>
        <v>0</v>
      </c>
      <c r="U604">
        <f>VLOOKUP(A:A,'11月工资'!A:BA,53,0)</f>
        <v>0</v>
      </c>
      <c r="V604">
        <f>VLOOKUP(A:A,'11月工资'!A:AX,50,0)</f>
        <v>0</v>
      </c>
      <c r="W604">
        <f>VLOOKUP(A:A,'11月工资'!A:AY,51,0)</f>
        <v>0</v>
      </c>
      <c r="X604">
        <f>VLOOKUP(A:A,'11月工资'!A:AV,48,0)</f>
        <v>55000</v>
      </c>
      <c r="Y604">
        <f>VLOOKUP(A:A,'11月工资'!A:BB,54,0)</f>
        <v>8058.9299999999994</v>
      </c>
      <c r="Z604" s="12">
        <f>ROUND(5*MAX(0,(R604-S604-T604-U604-V604-W604-X604-Y604)*{0.6;2;4;5;6;7;9}%-{0;504;3384;6384;10584;17184;36384}),2)</f>
        <v>0</v>
      </c>
      <c r="AB604" s="78">
        <f>VLOOKUP(A:A,'11月工资'!A:BI,61,0)</f>
        <v>0</v>
      </c>
      <c r="AC604" s="6">
        <f t="shared" si="73"/>
        <v>0</v>
      </c>
      <c r="AD604">
        <f t="shared" si="74"/>
        <v>2064.94</v>
      </c>
      <c r="AE604">
        <f>VLOOKUP(A:A,'10月奖金'!A:AC,29,0)</f>
        <v>0</v>
      </c>
      <c r="AF604" s="6">
        <f t="shared" si="75"/>
        <v>0</v>
      </c>
      <c r="AG604">
        <f>VLOOKUP(A:A,'10月奖金'!A:AD,30,0)</f>
        <v>2069.6799999999998</v>
      </c>
      <c r="AH604" s="6">
        <f t="shared" si="76"/>
        <v>-4.7399999999997817</v>
      </c>
      <c r="AI604">
        <f>VLOOKUP(A:A,单位分配保留两位小数!B:N,13,0)</f>
        <v>2064.94</v>
      </c>
      <c r="AJ604">
        <f t="shared" si="77"/>
        <v>0</v>
      </c>
      <c r="AK604">
        <f>_xlfn.IFNA(VLOOKUP(A:A,'11月工资'!A:AQ,43,0),0)</f>
        <v>0</v>
      </c>
      <c r="AL604">
        <f t="shared" si="78"/>
        <v>0</v>
      </c>
      <c r="AM604" s="6">
        <f t="shared" si="79"/>
        <v>-9375.6699999999983</v>
      </c>
    </row>
    <row r="605" spans="1:39" x14ac:dyDescent="0.2">
      <c r="A605" s="7">
        <v>9000833</v>
      </c>
      <c r="B605" t="str">
        <f>VLOOKUP(A605,标准表!C:D,2,0)</f>
        <v>李昆</v>
      </c>
      <c r="C605" t="str">
        <f>VLOOKUP(A:A,标准表!C:M,11,0)</f>
        <v>保卫部</v>
      </c>
      <c r="D605" t="str">
        <f>VLOOKUP($A:$A,标准表!C:E,3,0)</f>
        <v>130204198809100017</v>
      </c>
      <c r="E605" t="str">
        <f>VLOOKUP(A:A,'11月工资'!A:D,4,0)</f>
        <v>6217000180022588564</v>
      </c>
      <c r="F605" t="str">
        <f>VLOOKUP(A:A,'11月工资'!A:F,6,0)</f>
        <v>生产操作人员</v>
      </c>
      <c r="G605">
        <f>VLOOKUP(A:A,标准表!C:H,6,0)</f>
        <v>0</v>
      </c>
      <c r="H605">
        <f>VLOOKUP(A:A,标准表!C:I,7,0)</f>
        <v>0</v>
      </c>
      <c r="I605">
        <f>VLOOKUP(A:A,标准表!C:J,8,0)</f>
        <v>0</v>
      </c>
      <c r="J605">
        <f>VLOOKUP($A:$A,标准表!C:G,5,0)</f>
        <v>1.2</v>
      </c>
      <c r="L605">
        <f>VLOOKUP(A:A,单位分配保留两位小数!B:I,8,0)</f>
        <v>2064.94</v>
      </c>
      <c r="M605">
        <f>_xlfn.IFNA(VLOOKUP(A:A,单位分配保留两位小数!B:J,9,0),0)</f>
        <v>0</v>
      </c>
      <c r="N605">
        <f>_xlfn.IFNA(VLOOKUP(A:A,单位分配保留两位小数!B:K,10,0),0)</f>
        <v>0</v>
      </c>
      <c r="O605">
        <f>ROUND(_xlfn.IFNA(VLOOKUP(A:A,单位分配保留两位小数!B:L,11,0),0),2)</f>
        <v>0</v>
      </c>
      <c r="Q605">
        <f t="shared" si="72"/>
        <v>2064.94</v>
      </c>
      <c r="R605">
        <f>_xlfn.IFNA(VLOOKUP(A605,'11月工资'!A:AU,47,0),0)+Q605</f>
        <v>53781.26</v>
      </c>
      <c r="S605">
        <f>VLOOKUP(A:A,'11月工资'!A:AW,49,0)</f>
        <v>0</v>
      </c>
      <c r="T605">
        <f>VLOOKUP(A:A,'11月工资'!A:AZ,52,0)</f>
        <v>0</v>
      </c>
      <c r="U605">
        <f>VLOOKUP(A:A,'11月工资'!A:BA,53,0)</f>
        <v>0</v>
      </c>
      <c r="V605">
        <f>VLOOKUP(A:A,'11月工资'!A:AX,50,0)</f>
        <v>11000</v>
      </c>
      <c r="W605">
        <f>VLOOKUP(A:A,'11月工资'!A:AY,51,0)</f>
        <v>0</v>
      </c>
      <c r="X605">
        <f>VLOOKUP(A:A,'11月工资'!A:AV,48,0)</f>
        <v>55000</v>
      </c>
      <c r="Y605">
        <f>VLOOKUP(A:A,'11月工资'!A:BB,54,0)</f>
        <v>7734.1</v>
      </c>
      <c r="Z605" s="12">
        <f>ROUND(5*MAX(0,(R605-S605-T605-U605-V605-W605-X605-Y605)*{0.6;2;4;5;6;7;9}%-{0;504;3384;6384;10584;17184;36384}),2)</f>
        <v>0</v>
      </c>
      <c r="AB605" s="78">
        <f>VLOOKUP(A:A,'11月工资'!A:BI,61,0)</f>
        <v>0</v>
      </c>
      <c r="AC605" s="6">
        <f t="shared" si="73"/>
        <v>0</v>
      </c>
      <c r="AD605">
        <f t="shared" si="74"/>
        <v>2064.94</v>
      </c>
      <c r="AE605">
        <f>VLOOKUP(A:A,'10月奖金'!A:AC,29,0)</f>
        <v>0</v>
      </c>
      <c r="AF605" s="6">
        <f t="shared" si="75"/>
        <v>0</v>
      </c>
      <c r="AG605">
        <f>VLOOKUP(A:A,'10月奖金'!A:AD,30,0)</f>
        <v>2069.6799999999998</v>
      </c>
      <c r="AH605" s="6">
        <f t="shared" si="76"/>
        <v>-4.7399999999997817</v>
      </c>
      <c r="AI605">
        <f>VLOOKUP(A:A,单位分配保留两位小数!B:N,13,0)</f>
        <v>2064.94</v>
      </c>
      <c r="AJ605">
        <f t="shared" si="77"/>
        <v>0</v>
      </c>
      <c r="AK605">
        <f>_xlfn.IFNA(VLOOKUP(A:A,'11月工资'!A:AQ,43,0),0)</f>
        <v>0</v>
      </c>
      <c r="AL605">
        <f t="shared" si="78"/>
        <v>0</v>
      </c>
      <c r="AM605" s="6">
        <f t="shared" si="79"/>
        <v>-19952.839999999997</v>
      </c>
    </row>
    <row r="606" spans="1:39" x14ac:dyDescent="0.2">
      <c r="A606" s="7">
        <v>9000834</v>
      </c>
      <c r="B606" t="str">
        <f>VLOOKUP(A606,标准表!C:D,2,0)</f>
        <v>费梦然</v>
      </c>
      <c r="C606" t="str">
        <f>VLOOKUP(A:A,标准表!C:M,11,0)</f>
        <v>保卫部</v>
      </c>
      <c r="D606" t="str">
        <f>VLOOKUP($A:$A,标准表!C:E,3,0)</f>
        <v>130204198710131235</v>
      </c>
      <c r="E606" t="str">
        <f>VLOOKUP(A:A,'11月工资'!A:D,4,0)</f>
        <v>6217000180022589687</v>
      </c>
      <c r="F606" t="str">
        <f>VLOOKUP(A:A,'11月工资'!A:F,6,0)</f>
        <v>生产操作人员</v>
      </c>
      <c r="G606">
        <f>VLOOKUP(A:A,标准表!C:H,6,0)</f>
        <v>0</v>
      </c>
      <c r="H606">
        <f>VLOOKUP(A:A,标准表!C:I,7,0)</f>
        <v>0</v>
      </c>
      <c r="I606">
        <f>VLOOKUP(A:A,标准表!C:J,8,0)</f>
        <v>0</v>
      </c>
      <c r="J606">
        <f>VLOOKUP($A:$A,标准表!C:G,5,0)</f>
        <v>1.2</v>
      </c>
      <c r="L606">
        <f>VLOOKUP(A:A,单位分配保留两位小数!B:I,8,0)</f>
        <v>2064.94</v>
      </c>
      <c r="M606">
        <f>_xlfn.IFNA(VLOOKUP(A:A,单位分配保留两位小数!B:J,9,0),0)</f>
        <v>0</v>
      </c>
      <c r="N606">
        <f>_xlfn.IFNA(VLOOKUP(A:A,单位分配保留两位小数!B:K,10,0),0)</f>
        <v>0</v>
      </c>
      <c r="O606">
        <f>ROUND(_xlfn.IFNA(VLOOKUP(A:A,单位分配保留两位小数!B:L,11,0),0),2)</f>
        <v>0</v>
      </c>
      <c r="Q606">
        <f t="shared" si="72"/>
        <v>2064.94</v>
      </c>
      <c r="R606">
        <f>_xlfn.IFNA(VLOOKUP(A606,'11月工资'!A:AU,47,0),0)+Q606</f>
        <v>54490.48</v>
      </c>
      <c r="S606">
        <f>VLOOKUP(A:A,'11月工资'!A:AW,49,0)</f>
        <v>5500</v>
      </c>
      <c r="T606">
        <f>VLOOKUP(A:A,'11月工资'!A:AZ,52,0)</f>
        <v>0</v>
      </c>
      <c r="U606">
        <f>VLOOKUP(A:A,'11月工资'!A:BA,53,0)</f>
        <v>0</v>
      </c>
      <c r="V606">
        <f>VLOOKUP(A:A,'11月工资'!A:AX,50,0)</f>
        <v>10000</v>
      </c>
      <c r="W606">
        <f>VLOOKUP(A:A,'11月工资'!A:AY,51,0)</f>
        <v>0</v>
      </c>
      <c r="X606">
        <f>VLOOKUP(A:A,'11月工资'!A:AV,48,0)</f>
        <v>55000</v>
      </c>
      <c r="Y606">
        <f>VLOOKUP(A:A,'11月工资'!A:BB,54,0)</f>
        <v>7606.5999999999995</v>
      </c>
      <c r="Z606" s="12">
        <f>ROUND(5*MAX(0,(R606-S606-T606-U606-V606-W606-X606-Y606)*{0.6;2;4;5;6;7;9}%-{0;504;3384;6384;10584;17184;36384}),2)</f>
        <v>0</v>
      </c>
      <c r="AB606" s="78">
        <f>VLOOKUP(A:A,'11月工资'!A:BI,61,0)</f>
        <v>0</v>
      </c>
      <c r="AC606" s="6">
        <f t="shared" si="73"/>
        <v>0</v>
      </c>
      <c r="AD606">
        <f t="shared" si="74"/>
        <v>2064.94</v>
      </c>
      <c r="AE606">
        <f>VLOOKUP(A:A,'10月奖金'!A:AC,29,0)</f>
        <v>0</v>
      </c>
      <c r="AF606" s="6">
        <f t="shared" si="75"/>
        <v>0</v>
      </c>
      <c r="AG606">
        <f>VLOOKUP(A:A,'10月奖金'!A:AD,30,0)</f>
        <v>2069.6799999999998</v>
      </c>
      <c r="AH606" s="6">
        <f t="shared" si="76"/>
        <v>-4.7399999999997817</v>
      </c>
      <c r="AI606">
        <f>VLOOKUP(A:A,单位分配保留两位小数!B:N,13,0)</f>
        <v>2064.94</v>
      </c>
      <c r="AJ606">
        <f t="shared" si="77"/>
        <v>0</v>
      </c>
      <c r="AK606">
        <f>_xlfn.IFNA(VLOOKUP(A:A,'11月工资'!A:AQ,43,0),0)</f>
        <v>0</v>
      </c>
      <c r="AL606">
        <f t="shared" si="78"/>
        <v>0</v>
      </c>
      <c r="AM606" s="6">
        <f t="shared" si="79"/>
        <v>-23616.119999999995</v>
      </c>
    </row>
    <row r="607" spans="1:39" x14ac:dyDescent="0.2">
      <c r="A607" s="7">
        <v>9000835</v>
      </c>
      <c r="B607" t="str">
        <f>VLOOKUP(A607,标准表!C:D,2,0)</f>
        <v>杨清华</v>
      </c>
      <c r="C607" t="str">
        <f>VLOOKUP(A:A,标准表!C:M,11,0)</f>
        <v>保卫部</v>
      </c>
      <c r="D607" t="str">
        <f>VLOOKUP($A:$A,标准表!C:E,3,0)</f>
        <v>130206199312120319</v>
      </c>
      <c r="E607" t="str">
        <f>VLOOKUP(A:A,'11月工资'!A:D,4,0)</f>
        <v>6217000180022594182</v>
      </c>
      <c r="F607" t="str">
        <f>VLOOKUP(A:A,'11月工资'!A:F,6,0)</f>
        <v>生产操作人员</v>
      </c>
      <c r="G607">
        <f>VLOOKUP(A:A,标准表!C:H,6,0)</f>
        <v>0</v>
      </c>
      <c r="H607">
        <f>VLOOKUP(A:A,标准表!C:I,7,0)</f>
        <v>0</v>
      </c>
      <c r="I607">
        <f>VLOOKUP(A:A,标准表!C:J,8,0)</f>
        <v>0</v>
      </c>
      <c r="J607">
        <f>VLOOKUP($A:$A,标准表!C:G,5,0)</f>
        <v>1</v>
      </c>
      <c r="L607">
        <f>VLOOKUP(A:A,单位分配保留两位小数!B:I,8,0)</f>
        <v>1713.87</v>
      </c>
      <c r="M607">
        <f>_xlfn.IFNA(VLOOKUP(A:A,单位分配保留两位小数!B:J,9,0),0)</f>
        <v>0</v>
      </c>
      <c r="N607">
        <f>_xlfn.IFNA(VLOOKUP(A:A,单位分配保留两位小数!B:K,10,0),0)</f>
        <v>0</v>
      </c>
      <c r="O607">
        <f>ROUND(_xlfn.IFNA(VLOOKUP(A:A,单位分配保留两位小数!B:L,11,0),0),2)</f>
        <v>0</v>
      </c>
      <c r="Q607">
        <f t="shared" si="72"/>
        <v>1713.87</v>
      </c>
      <c r="R607">
        <f>_xlfn.IFNA(VLOOKUP(A607,'11月工资'!A:AU,47,0),0)+Q607</f>
        <v>49519.200000000004</v>
      </c>
      <c r="S607">
        <f>VLOOKUP(A:A,'11月工资'!A:AW,49,0)</f>
        <v>0</v>
      </c>
      <c r="T607">
        <f>VLOOKUP(A:A,'11月工资'!A:AZ,52,0)</f>
        <v>0</v>
      </c>
      <c r="U607">
        <f>VLOOKUP(A:A,'11月工资'!A:BA,53,0)</f>
        <v>0</v>
      </c>
      <c r="V607">
        <f>VLOOKUP(A:A,'11月工资'!A:AX,50,0)</f>
        <v>0</v>
      </c>
      <c r="W607">
        <f>VLOOKUP(A:A,'11月工资'!A:AY,51,0)</f>
        <v>0</v>
      </c>
      <c r="X607">
        <f>VLOOKUP(A:A,'11月工资'!A:AV,48,0)</f>
        <v>55000</v>
      </c>
      <c r="Y607">
        <f>VLOOKUP(A:A,'11月工资'!A:BB,54,0)</f>
        <v>7953.63</v>
      </c>
      <c r="Z607" s="12">
        <f>ROUND(5*MAX(0,(R607-S607-T607-U607-V607-W607-X607-Y607)*{0.6;2;4;5;6;7;9}%-{0;504;3384;6384;10584;17184;36384}),2)</f>
        <v>0</v>
      </c>
      <c r="AB607" s="78">
        <f>VLOOKUP(A:A,'11月工资'!A:BI,61,0)</f>
        <v>0</v>
      </c>
      <c r="AC607" s="6">
        <f t="shared" si="73"/>
        <v>0</v>
      </c>
      <c r="AD607">
        <f t="shared" si="74"/>
        <v>1713.87</v>
      </c>
      <c r="AE607">
        <f>VLOOKUP(A:A,'10月奖金'!A:AC,29,0)</f>
        <v>0</v>
      </c>
      <c r="AF607" s="6">
        <f t="shared" si="75"/>
        <v>0</v>
      </c>
      <c r="AG607">
        <f>VLOOKUP(A:A,'10月奖金'!A:AD,30,0)</f>
        <v>1717.8</v>
      </c>
      <c r="AH607" s="6">
        <f t="shared" si="76"/>
        <v>-3.9300000000000637</v>
      </c>
      <c r="AI607">
        <f>VLOOKUP(A:A,单位分配保留两位小数!B:N,13,0)</f>
        <v>1713.87</v>
      </c>
      <c r="AJ607">
        <f t="shared" si="77"/>
        <v>0</v>
      </c>
      <c r="AK607">
        <f>_xlfn.IFNA(VLOOKUP(A:A,'11月工资'!A:AQ,43,0),0)</f>
        <v>0</v>
      </c>
      <c r="AL607">
        <f t="shared" si="78"/>
        <v>0</v>
      </c>
      <c r="AM607" s="6">
        <f t="shared" si="79"/>
        <v>-13434.429999999997</v>
      </c>
    </row>
    <row r="608" spans="1:39" x14ac:dyDescent="0.2">
      <c r="A608" s="7">
        <v>9000836</v>
      </c>
      <c r="B608" t="str">
        <f>VLOOKUP(A608,标准表!C:D,2,0)</f>
        <v>刘伟</v>
      </c>
      <c r="C608" t="str">
        <f>VLOOKUP(A:A,标准表!C:M,11,0)</f>
        <v>安全部</v>
      </c>
      <c r="D608" t="str">
        <f>VLOOKUP($A:$A,标准表!C:E,3,0)</f>
        <v>130204199104101815</v>
      </c>
      <c r="E608" t="str">
        <f>VLOOKUP(A:A,'11月工资'!A:D,4,0)</f>
        <v>6217000180022591337</v>
      </c>
      <c r="F608" t="str">
        <f>VLOOKUP(A:A,'11月工资'!A:F,6,0)</f>
        <v>生产操作人员</v>
      </c>
      <c r="G608">
        <f>VLOOKUP(A:A,标准表!C:H,6,0)</f>
        <v>0</v>
      </c>
      <c r="H608">
        <f>VLOOKUP(A:A,标准表!C:I,7,0)</f>
        <v>0</v>
      </c>
      <c r="I608">
        <f>VLOOKUP(A:A,标准表!C:J,8,0)</f>
        <v>0</v>
      </c>
      <c r="J608">
        <f>VLOOKUP($A:$A,标准表!C:G,5,0)</f>
        <v>1.2</v>
      </c>
      <c r="L608">
        <f>VLOOKUP(A:A,单位分配保留两位小数!B:I,8,0)</f>
        <v>2053.46</v>
      </c>
      <c r="M608">
        <f>_xlfn.IFNA(VLOOKUP(A:A,单位分配保留两位小数!B:J,9,0),0)</f>
        <v>0</v>
      </c>
      <c r="N608">
        <f>_xlfn.IFNA(VLOOKUP(A:A,单位分配保留两位小数!B:K,10,0),0)</f>
        <v>0</v>
      </c>
      <c r="O608">
        <f>ROUND(_xlfn.IFNA(VLOOKUP(A:A,单位分配保留两位小数!B:L,11,0),0),2)</f>
        <v>0</v>
      </c>
      <c r="Q608">
        <f t="shared" si="72"/>
        <v>2053.46</v>
      </c>
      <c r="R608">
        <f>_xlfn.IFNA(VLOOKUP(A608,'11月工资'!A:AU,47,0),0)+Q608</f>
        <v>53845.630000000012</v>
      </c>
      <c r="S608">
        <f>VLOOKUP(A:A,'11月工资'!A:AW,49,0)</f>
        <v>0</v>
      </c>
      <c r="T608">
        <f>VLOOKUP(A:A,'11月工资'!A:AZ,52,0)</f>
        <v>0</v>
      </c>
      <c r="U608">
        <f>VLOOKUP(A:A,'11月工资'!A:BA,53,0)</f>
        <v>0</v>
      </c>
      <c r="V608">
        <f>VLOOKUP(A:A,'11月工资'!A:AX,50,0)</f>
        <v>0</v>
      </c>
      <c r="W608">
        <f>VLOOKUP(A:A,'11月工资'!A:AY,51,0)</f>
        <v>0</v>
      </c>
      <c r="X608">
        <f>VLOOKUP(A:A,'11月工资'!A:AV,48,0)</f>
        <v>55000</v>
      </c>
      <c r="Y608">
        <f>VLOOKUP(A:A,'11月工资'!A:BB,54,0)</f>
        <v>8146.19</v>
      </c>
      <c r="Z608" s="12">
        <f>ROUND(5*MAX(0,(R608-S608-T608-U608-V608-W608-X608-Y608)*{0.6;2;4;5;6;7;9}%-{0;504;3384;6384;10584;17184;36384}),2)</f>
        <v>0</v>
      </c>
      <c r="AB608" s="78">
        <f>VLOOKUP(A:A,'11月工资'!A:BI,61,0)</f>
        <v>0</v>
      </c>
      <c r="AC608" s="6">
        <f t="shared" si="73"/>
        <v>0</v>
      </c>
      <c r="AD608">
        <f t="shared" si="74"/>
        <v>2053.46</v>
      </c>
      <c r="AE608">
        <f>VLOOKUP(A:A,'10月奖金'!A:AC,29,0)</f>
        <v>0</v>
      </c>
      <c r="AF608" s="6">
        <f t="shared" si="75"/>
        <v>0</v>
      </c>
      <c r="AG608">
        <f>VLOOKUP(A:A,'10月奖金'!A:AD,30,0)</f>
        <v>2097.0500000000002</v>
      </c>
      <c r="AH608" s="6">
        <f t="shared" si="76"/>
        <v>-43.590000000000146</v>
      </c>
      <c r="AI608">
        <f>VLOOKUP(A:A,单位分配保留两位小数!B:N,13,0)</f>
        <v>2053.46</v>
      </c>
      <c r="AJ608">
        <f t="shared" si="77"/>
        <v>0</v>
      </c>
      <c r="AK608">
        <f>_xlfn.IFNA(VLOOKUP(A:A,'11月工资'!A:AQ,43,0),0)</f>
        <v>0</v>
      </c>
      <c r="AL608">
        <f t="shared" si="78"/>
        <v>0</v>
      </c>
      <c r="AM608" s="6">
        <f t="shared" si="79"/>
        <v>-9300.5599999999868</v>
      </c>
    </row>
    <row r="609" spans="1:39" x14ac:dyDescent="0.2">
      <c r="A609" s="7">
        <v>9000837</v>
      </c>
      <c r="B609" t="str">
        <f>VLOOKUP(A609,标准表!C:D,2,0)</f>
        <v>许华昆</v>
      </c>
      <c r="C609" t="str">
        <f>VLOOKUP(A:A,标准表!C:M,11,0)</f>
        <v>安全部</v>
      </c>
      <c r="D609" t="str">
        <f>VLOOKUP($A:$A,标准表!C:E,3,0)</f>
        <v>130203198806278032</v>
      </c>
      <c r="E609" t="str">
        <f>VLOOKUP(A:A,'11月工资'!A:D,4,0)</f>
        <v>6217000180022592145</v>
      </c>
      <c r="F609" t="str">
        <f>VLOOKUP(A:A,'11月工资'!A:F,6,0)</f>
        <v>生产操作人员</v>
      </c>
      <c r="G609">
        <f>VLOOKUP(A:A,标准表!C:H,6,0)</f>
        <v>0</v>
      </c>
      <c r="H609">
        <f>VLOOKUP(A:A,标准表!C:I,7,0)</f>
        <v>0</v>
      </c>
      <c r="I609">
        <f>VLOOKUP(A:A,标准表!C:J,8,0)</f>
        <v>0</v>
      </c>
      <c r="J609">
        <f>VLOOKUP($A:$A,标准表!C:G,5,0)</f>
        <v>1.2</v>
      </c>
      <c r="L609">
        <f>VLOOKUP(A:A,单位分配保留两位小数!B:I,8,0)</f>
        <v>1890.3</v>
      </c>
      <c r="M609">
        <f>_xlfn.IFNA(VLOOKUP(A:A,单位分配保留两位小数!B:J,9,0),0)</f>
        <v>0</v>
      </c>
      <c r="N609">
        <f>_xlfn.IFNA(VLOOKUP(A:A,单位分配保留两位小数!B:K,10,0),0)</f>
        <v>0</v>
      </c>
      <c r="O609">
        <f>ROUND(_xlfn.IFNA(VLOOKUP(A:A,单位分配保留两位小数!B:L,11,0),0),2)</f>
        <v>0</v>
      </c>
      <c r="Q609">
        <f t="shared" si="72"/>
        <v>1890.3</v>
      </c>
      <c r="R609">
        <f>_xlfn.IFNA(VLOOKUP(A609,'11月工资'!A:AU,47,0),0)+Q609</f>
        <v>54530.840000000004</v>
      </c>
      <c r="S609">
        <f>VLOOKUP(A:A,'11月工资'!A:AW,49,0)</f>
        <v>0</v>
      </c>
      <c r="T609">
        <f>VLOOKUP(A:A,'11月工资'!A:AZ,52,0)</f>
        <v>0</v>
      </c>
      <c r="U609">
        <f>VLOOKUP(A:A,'11月工资'!A:BA,53,0)</f>
        <v>0</v>
      </c>
      <c r="V609">
        <f>VLOOKUP(A:A,'11月工资'!A:AX,50,0)</f>
        <v>0</v>
      </c>
      <c r="W609">
        <f>VLOOKUP(A:A,'11月工资'!A:AY,51,0)</f>
        <v>0</v>
      </c>
      <c r="X609">
        <f>VLOOKUP(A:A,'11月工资'!A:AV,48,0)</f>
        <v>55000</v>
      </c>
      <c r="Y609">
        <f>VLOOKUP(A:A,'11月工资'!A:BB,54,0)</f>
        <v>8054.71</v>
      </c>
      <c r="Z609" s="12">
        <f>ROUND(5*MAX(0,(R609-S609-T609-U609-V609-W609-X609-Y609)*{0.6;2;4;5;6;7;9}%-{0;504;3384;6384;10584;17184;36384}),2)</f>
        <v>0</v>
      </c>
      <c r="AB609" s="78">
        <f>VLOOKUP(A:A,'11月工资'!A:BI,61,0)</f>
        <v>0</v>
      </c>
      <c r="AC609" s="6">
        <f t="shared" si="73"/>
        <v>0</v>
      </c>
      <c r="AD609">
        <f t="shared" si="74"/>
        <v>1890.3</v>
      </c>
      <c r="AE609">
        <f>VLOOKUP(A:A,'10月奖金'!A:AC,29,0)</f>
        <v>0</v>
      </c>
      <c r="AF609" s="6">
        <f t="shared" si="75"/>
        <v>0</v>
      </c>
      <c r="AG609">
        <f>VLOOKUP(A:A,'10月奖金'!A:AD,30,0)</f>
        <v>2056.25</v>
      </c>
      <c r="AH609" s="6">
        <f t="shared" si="76"/>
        <v>-165.95000000000005</v>
      </c>
      <c r="AI609">
        <f>VLOOKUP(A:A,单位分配保留两位小数!B:N,13,0)</f>
        <v>1890.3</v>
      </c>
      <c r="AJ609">
        <f t="shared" si="77"/>
        <v>0</v>
      </c>
      <c r="AK609">
        <f>_xlfn.IFNA(VLOOKUP(A:A,'11月工资'!A:AQ,43,0),0)</f>
        <v>0</v>
      </c>
      <c r="AL609">
        <f t="shared" si="78"/>
        <v>0</v>
      </c>
      <c r="AM609" s="6">
        <f t="shared" si="79"/>
        <v>-8523.8699999999953</v>
      </c>
    </row>
    <row r="610" spans="1:39" x14ac:dyDescent="0.2">
      <c r="A610" s="7">
        <v>9000838</v>
      </c>
      <c r="B610" t="str">
        <f>VLOOKUP(A610,标准表!C:D,2,0)</f>
        <v>张磊</v>
      </c>
      <c r="C610" t="str">
        <f>VLOOKUP(A:A,标准表!C:M,11,0)</f>
        <v>制造部</v>
      </c>
      <c r="D610" t="str">
        <f>VLOOKUP($A:$A,标准表!C:E,3,0)</f>
        <v>130203198709082433</v>
      </c>
      <c r="E610" t="str">
        <f>VLOOKUP(A:A,'11月工资'!A:D,4,0)</f>
        <v>6217000180022592624</v>
      </c>
      <c r="F610" t="str">
        <f>VLOOKUP(A:A,'11月工资'!A:F,6,0)</f>
        <v>生产操作人员</v>
      </c>
      <c r="G610">
        <f>VLOOKUP(A:A,标准表!C:H,6,0)</f>
        <v>0</v>
      </c>
      <c r="H610">
        <f>VLOOKUP(A:A,标准表!C:I,7,0)</f>
        <v>0</v>
      </c>
      <c r="I610">
        <f>VLOOKUP(A:A,标准表!C:J,8,0)</f>
        <v>0</v>
      </c>
      <c r="J610">
        <f>VLOOKUP($A:$A,标准表!C:G,5,0)</f>
        <v>1.65</v>
      </c>
      <c r="L610">
        <f>VLOOKUP(A:A,单位分配保留两位小数!B:I,8,0)</f>
        <v>2795.36</v>
      </c>
      <c r="M610">
        <f>_xlfn.IFNA(VLOOKUP(A:A,单位分配保留两位小数!B:J,9,0),0)</f>
        <v>0</v>
      </c>
      <c r="N610">
        <f>_xlfn.IFNA(VLOOKUP(A:A,单位分配保留两位小数!B:K,10,0),0)</f>
        <v>0</v>
      </c>
      <c r="O610">
        <f>ROUND(_xlfn.IFNA(VLOOKUP(A:A,单位分配保留两位小数!B:L,11,0),0),2)</f>
        <v>0</v>
      </c>
      <c r="Q610">
        <f t="shared" si="72"/>
        <v>2795.36</v>
      </c>
      <c r="R610">
        <f>_xlfn.IFNA(VLOOKUP(A610,'11月工资'!A:AU,47,0),0)+Q610</f>
        <v>53259.16</v>
      </c>
      <c r="S610">
        <f>VLOOKUP(A:A,'11月工资'!A:AW,49,0)</f>
        <v>0</v>
      </c>
      <c r="T610">
        <f>VLOOKUP(A:A,'11月工资'!A:AZ,52,0)</f>
        <v>0</v>
      </c>
      <c r="U610">
        <f>VLOOKUP(A:A,'11月工资'!A:BA,53,0)</f>
        <v>0</v>
      </c>
      <c r="V610">
        <f>VLOOKUP(A:A,'11月工资'!A:AX,50,0)</f>
        <v>0</v>
      </c>
      <c r="W610">
        <f>VLOOKUP(A:A,'11月工资'!A:AY,51,0)</f>
        <v>0</v>
      </c>
      <c r="X610">
        <f>VLOOKUP(A:A,'11月工资'!A:AV,48,0)</f>
        <v>55000</v>
      </c>
      <c r="Y610">
        <f>VLOOKUP(A:A,'11月工资'!A:BB,54,0)</f>
        <v>7560.55</v>
      </c>
      <c r="Z610" s="12">
        <f>ROUND(5*MAX(0,(R610-S610-T610-U610-V610-W610-X610-Y610)*{0.6;2;4;5;6;7;9}%-{0;504;3384;6384;10584;17184;36384}),2)</f>
        <v>0</v>
      </c>
      <c r="AB610" s="78">
        <f>VLOOKUP(A:A,'11月工资'!A:BI,61,0)</f>
        <v>0</v>
      </c>
      <c r="AC610" s="6">
        <f t="shared" si="73"/>
        <v>0</v>
      </c>
      <c r="AD610">
        <f t="shared" si="74"/>
        <v>2795.36</v>
      </c>
      <c r="AE610">
        <f>VLOOKUP(A:A,'10月奖金'!A:AC,29,0)</f>
        <v>0</v>
      </c>
      <c r="AF610" s="6">
        <f t="shared" si="75"/>
        <v>0</v>
      </c>
      <c r="AG610">
        <f>VLOOKUP(A:A,'10月奖金'!A:AD,30,0)</f>
        <v>2801.7</v>
      </c>
      <c r="AH610" s="6">
        <f t="shared" si="76"/>
        <v>-6.3399999999996908</v>
      </c>
      <c r="AI610">
        <f>VLOOKUP(A:A,单位分配保留两位小数!B:N,13,0)</f>
        <v>2795.36</v>
      </c>
      <c r="AJ610">
        <f t="shared" si="77"/>
        <v>0</v>
      </c>
      <c r="AK610">
        <f>_xlfn.IFNA(VLOOKUP(A:A,'11月工资'!A:AQ,43,0),0)</f>
        <v>0</v>
      </c>
      <c r="AL610">
        <f t="shared" si="78"/>
        <v>0</v>
      </c>
      <c r="AM610" s="6">
        <f t="shared" si="79"/>
        <v>-9301.3899999999958</v>
      </c>
    </row>
    <row r="611" spans="1:39" x14ac:dyDescent="0.2">
      <c r="A611" s="7">
        <v>9000839</v>
      </c>
      <c r="B611" t="str">
        <f>VLOOKUP(A611,标准表!C:D,2,0)</f>
        <v>代德尧</v>
      </c>
      <c r="C611" t="str">
        <f>VLOOKUP(A:A,标准表!C:M,11,0)</f>
        <v>炼铁事业部</v>
      </c>
      <c r="D611" t="str">
        <f>VLOOKUP($A:$A,标准表!C:E,3,0)</f>
        <v>130203199402113017</v>
      </c>
      <c r="E611" t="str">
        <f>VLOOKUP(A:A,'11月工资'!A:D,4,0)</f>
        <v>6236680180001710293</v>
      </c>
      <c r="F611" t="str">
        <f>VLOOKUP(A:A,'11月工资'!A:F,6,0)</f>
        <v>生产操作人员</v>
      </c>
      <c r="G611">
        <f>VLOOKUP(A:A,标准表!C:H,6,0)</f>
        <v>0</v>
      </c>
      <c r="H611">
        <f>VLOOKUP(A:A,标准表!C:I,7,0)</f>
        <v>0</v>
      </c>
      <c r="I611">
        <f>VLOOKUP(A:A,标准表!C:J,8,0)</f>
        <v>0</v>
      </c>
      <c r="J611">
        <f>VLOOKUP($A:$A,标准表!C:G,5,0)</f>
        <v>1</v>
      </c>
      <c r="L611">
        <f>VLOOKUP(A:A,单位分配保留两位小数!B:I,8,0)</f>
        <v>2250</v>
      </c>
      <c r="M611">
        <f>_xlfn.IFNA(VLOOKUP(A:A,单位分配保留两位小数!B:J,9,0),0)</f>
        <v>0</v>
      </c>
      <c r="N611">
        <f>_xlfn.IFNA(VLOOKUP(A:A,单位分配保留两位小数!B:K,10,0),0)</f>
        <v>0</v>
      </c>
      <c r="O611">
        <f>ROUND(_xlfn.IFNA(VLOOKUP(A:A,单位分配保留两位小数!B:L,11,0),0),2)</f>
        <v>0</v>
      </c>
      <c r="Q611">
        <f t="shared" si="72"/>
        <v>2250</v>
      </c>
      <c r="R611">
        <f>_xlfn.IFNA(VLOOKUP(A611,'11月工资'!A:AU,47,0),0)+Q611</f>
        <v>56916.61</v>
      </c>
      <c r="S611">
        <f>VLOOKUP(A:A,'11月工资'!A:AW,49,0)</f>
        <v>0</v>
      </c>
      <c r="T611">
        <f>VLOOKUP(A:A,'11月工资'!A:AZ,52,0)</f>
        <v>5500</v>
      </c>
      <c r="U611">
        <f>VLOOKUP(A:A,'11月工资'!A:BA,53,0)</f>
        <v>0</v>
      </c>
      <c r="V611">
        <f>VLOOKUP(A:A,'11月工资'!A:AX,50,0)</f>
        <v>0</v>
      </c>
      <c r="W611">
        <f>VLOOKUP(A:A,'11月工资'!A:AY,51,0)</f>
        <v>0</v>
      </c>
      <c r="X611">
        <f>VLOOKUP(A:A,'11月工资'!A:AV,48,0)</f>
        <v>55000</v>
      </c>
      <c r="Y611">
        <f>VLOOKUP(A:A,'11月工资'!A:BB,54,0)</f>
        <v>7632.34</v>
      </c>
      <c r="Z611" s="12">
        <f>ROUND(5*MAX(0,(R611-S611-T611-U611-V611-W611-X611-Y611)*{0.6;2;4;5;6;7;9}%-{0;504;3384;6384;10584;17184;36384}),2)</f>
        <v>0</v>
      </c>
      <c r="AB611" s="78">
        <f>VLOOKUP(A:A,'11月工资'!A:BI,61,0)</f>
        <v>0</v>
      </c>
      <c r="AC611" s="6">
        <f t="shared" si="73"/>
        <v>0</v>
      </c>
      <c r="AD611">
        <f t="shared" si="74"/>
        <v>2250</v>
      </c>
      <c r="AE611">
        <f>VLOOKUP(A:A,'10月奖金'!A:AC,29,0)</f>
        <v>0</v>
      </c>
      <c r="AF611" s="6">
        <f t="shared" si="75"/>
        <v>0</v>
      </c>
      <c r="AG611">
        <f>VLOOKUP(A:A,'10月奖金'!A:AD,30,0)</f>
        <v>2250</v>
      </c>
      <c r="AH611" s="6">
        <f t="shared" si="76"/>
        <v>0</v>
      </c>
      <c r="AI611">
        <f>VLOOKUP(A:A,单位分配保留两位小数!B:N,13,0)</f>
        <v>2250</v>
      </c>
      <c r="AJ611">
        <f t="shared" si="77"/>
        <v>0</v>
      </c>
      <c r="AK611">
        <f>_xlfn.IFNA(VLOOKUP(A:A,'11月工资'!A:AQ,43,0),0)</f>
        <v>0</v>
      </c>
      <c r="AL611">
        <f t="shared" si="78"/>
        <v>0</v>
      </c>
      <c r="AM611" s="6">
        <f t="shared" si="79"/>
        <v>-11215.73</v>
      </c>
    </row>
    <row r="612" spans="1:39" x14ac:dyDescent="0.2">
      <c r="A612" s="7">
        <v>9000840</v>
      </c>
      <c r="B612" t="str">
        <f>VLOOKUP(A612,标准表!C:D,2,0)</f>
        <v>哈磊</v>
      </c>
      <c r="C612" t="str">
        <f>VLOOKUP(A:A,标准表!C:M,11,0)</f>
        <v>保卫部</v>
      </c>
      <c r="D612" t="str">
        <f>VLOOKUP($A:$A,标准表!C:E,3,0)</f>
        <v>130203199008104817</v>
      </c>
      <c r="E612" t="str">
        <f>VLOOKUP(A:A,'11月工资'!A:D,4,0)</f>
        <v>6217000180022590412</v>
      </c>
      <c r="F612" t="str">
        <f>VLOOKUP(A:A,'11月工资'!A:F,6,0)</f>
        <v>专业技术人员</v>
      </c>
      <c r="G612">
        <f>VLOOKUP(A:A,标准表!C:H,6,0)</f>
        <v>0</v>
      </c>
      <c r="H612">
        <f>VLOOKUP(A:A,标准表!C:I,7,0)</f>
        <v>0</v>
      </c>
      <c r="I612">
        <f>VLOOKUP(A:A,标准表!C:J,8,0)</f>
        <v>0</v>
      </c>
      <c r="J612">
        <f>VLOOKUP($A:$A,标准表!C:G,5,0)</f>
        <v>1.65</v>
      </c>
      <c r="L612">
        <f>VLOOKUP(A:A,单位分配保留两位小数!B:I,8,0)</f>
        <v>2851.27</v>
      </c>
      <c r="M612">
        <f>_xlfn.IFNA(VLOOKUP(A:A,单位分配保留两位小数!B:J,9,0),0)</f>
        <v>0</v>
      </c>
      <c r="N612">
        <f>_xlfn.IFNA(VLOOKUP(A:A,单位分配保留两位小数!B:K,10,0),0)</f>
        <v>0</v>
      </c>
      <c r="O612">
        <f>ROUND(_xlfn.IFNA(VLOOKUP(A:A,单位分配保留两位小数!B:L,11,0),0),2)</f>
        <v>0</v>
      </c>
      <c r="Q612">
        <f t="shared" si="72"/>
        <v>2851.27</v>
      </c>
      <c r="R612">
        <f>_xlfn.IFNA(VLOOKUP(A612,'11月工资'!A:AU,47,0),0)+Q612</f>
        <v>64967.96</v>
      </c>
      <c r="S612">
        <f>VLOOKUP(A:A,'11月工资'!A:AW,49,0)</f>
        <v>11000</v>
      </c>
      <c r="T612">
        <f>VLOOKUP(A:A,'11月工资'!A:AZ,52,0)</f>
        <v>0</v>
      </c>
      <c r="U612">
        <f>VLOOKUP(A:A,'11月工资'!A:BA,53,0)</f>
        <v>0</v>
      </c>
      <c r="V612">
        <f>VLOOKUP(A:A,'11月工资'!A:AX,50,0)</f>
        <v>0</v>
      </c>
      <c r="W612">
        <f>VLOOKUP(A:A,'11月工资'!A:AY,51,0)</f>
        <v>0</v>
      </c>
      <c r="X612">
        <f>VLOOKUP(A:A,'11月工资'!A:AV,48,0)</f>
        <v>55000</v>
      </c>
      <c r="Y612">
        <f>VLOOKUP(A:A,'11月工资'!A:BB,54,0)</f>
        <v>7895.56</v>
      </c>
      <c r="Z612" s="12">
        <f>ROUND(5*MAX(0,(R612-S612-T612-U612-V612-W612-X612-Y612)*{0.6;2;4;5;6;7;9}%-{0;504;3384;6384;10584;17184;36384}),2)</f>
        <v>0</v>
      </c>
      <c r="AB612" s="78">
        <f>VLOOKUP(A:A,'11月工资'!A:BI,61,0)</f>
        <v>0</v>
      </c>
      <c r="AC612" s="6">
        <f t="shared" si="73"/>
        <v>0</v>
      </c>
      <c r="AD612">
        <f t="shared" si="74"/>
        <v>2851.27</v>
      </c>
      <c r="AE612">
        <f>VLOOKUP(A:A,'10月奖金'!A:AC,29,0)</f>
        <v>0</v>
      </c>
      <c r="AF612" s="6">
        <f t="shared" si="75"/>
        <v>0</v>
      </c>
      <c r="AG612">
        <f>VLOOKUP(A:A,'10月奖金'!A:AD,30,0)</f>
        <v>2848.96</v>
      </c>
      <c r="AH612" s="6">
        <f t="shared" si="76"/>
        <v>2.3099999999999454</v>
      </c>
      <c r="AI612">
        <f>VLOOKUP(A:A,单位分配保留两位小数!B:N,13,0)</f>
        <v>2851.27</v>
      </c>
      <c r="AJ612">
        <f t="shared" si="77"/>
        <v>0</v>
      </c>
      <c r="AK612">
        <f>_xlfn.IFNA(VLOOKUP(A:A,'11月工资'!A:AQ,43,0),0)</f>
        <v>0</v>
      </c>
      <c r="AL612">
        <f t="shared" si="78"/>
        <v>0</v>
      </c>
      <c r="AM612" s="6">
        <f t="shared" si="79"/>
        <v>-8927.6000000000022</v>
      </c>
    </row>
    <row r="613" spans="1:39" x14ac:dyDescent="0.2">
      <c r="A613" s="7">
        <v>9000841</v>
      </c>
      <c r="B613" t="str">
        <f>VLOOKUP(A613,标准表!C:D,2,0)</f>
        <v>翟红刚</v>
      </c>
      <c r="C613" t="str">
        <f>VLOOKUP(A:A,标准表!C:M,11,0)</f>
        <v>保卫部</v>
      </c>
      <c r="D613" t="str">
        <f>VLOOKUP($A:$A,标准表!C:E,3,0)</f>
        <v>130203197811282111</v>
      </c>
      <c r="E613" t="str">
        <f>VLOOKUP(A:A,'11月工资'!A:D,4,0)</f>
        <v>6217000180022589976</v>
      </c>
      <c r="F613" t="str">
        <f>VLOOKUP(A:A,'11月工资'!A:F,6,0)</f>
        <v>专业技术人员</v>
      </c>
      <c r="G613">
        <f>VLOOKUP(A:A,标准表!C:H,6,0)</f>
        <v>0</v>
      </c>
      <c r="H613">
        <f>VLOOKUP(A:A,标准表!C:I,7,0)</f>
        <v>0</v>
      </c>
      <c r="I613">
        <f>VLOOKUP(A:A,标准表!C:J,8,0)</f>
        <v>0</v>
      </c>
      <c r="J613">
        <f>VLOOKUP($A:$A,标准表!C:G,5,0)</f>
        <v>1.65</v>
      </c>
      <c r="L613">
        <f>VLOOKUP(A:A,单位分配保留两位小数!B:I,8,0)</f>
        <v>2851.27</v>
      </c>
      <c r="M613">
        <f>_xlfn.IFNA(VLOOKUP(A:A,单位分配保留两位小数!B:J,9,0),0)</f>
        <v>0</v>
      </c>
      <c r="N613">
        <f>_xlfn.IFNA(VLOOKUP(A:A,单位分配保留两位小数!B:K,10,0),0)</f>
        <v>0</v>
      </c>
      <c r="O613">
        <f>ROUND(_xlfn.IFNA(VLOOKUP(A:A,单位分配保留两位小数!B:L,11,0),0),2)</f>
        <v>0</v>
      </c>
      <c r="Q613">
        <f t="shared" si="72"/>
        <v>2851.27</v>
      </c>
      <c r="R613">
        <f>_xlfn.IFNA(VLOOKUP(A613,'11月工资'!A:AU,47,0),0)+Q613</f>
        <v>65766.820000000007</v>
      </c>
      <c r="S613">
        <f>VLOOKUP(A:A,'11月工资'!A:AW,49,0)</f>
        <v>5500</v>
      </c>
      <c r="T613">
        <f>VLOOKUP(A:A,'11月工资'!A:AZ,52,0)</f>
        <v>11000</v>
      </c>
      <c r="U613">
        <f>VLOOKUP(A:A,'11月工资'!A:BA,53,0)</f>
        <v>0</v>
      </c>
      <c r="V613">
        <f>VLOOKUP(A:A,'11月工资'!A:AX,50,0)</f>
        <v>11000</v>
      </c>
      <c r="W613">
        <f>VLOOKUP(A:A,'11月工资'!A:AY,51,0)</f>
        <v>0</v>
      </c>
      <c r="X613">
        <f>VLOOKUP(A:A,'11月工资'!A:AV,48,0)</f>
        <v>55000</v>
      </c>
      <c r="Y613">
        <f>VLOOKUP(A:A,'11月工资'!A:BB,54,0)</f>
        <v>8905.4299999999985</v>
      </c>
      <c r="Z613" s="12">
        <f>ROUND(5*MAX(0,(R613-S613-T613-U613-V613-W613-X613-Y613)*{0.6;2;4;5;6;7;9}%-{0;504;3384;6384;10584;17184;36384}),2)</f>
        <v>0</v>
      </c>
      <c r="AB613" s="78">
        <f>VLOOKUP(A:A,'11月工资'!A:BI,61,0)</f>
        <v>0</v>
      </c>
      <c r="AC613" s="6">
        <f t="shared" si="73"/>
        <v>0</v>
      </c>
      <c r="AD613">
        <f t="shared" si="74"/>
        <v>2851.27</v>
      </c>
      <c r="AE613">
        <f>VLOOKUP(A:A,'10月奖金'!A:AC,29,0)</f>
        <v>0</v>
      </c>
      <c r="AF613" s="6">
        <f t="shared" si="75"/>
        <v>0</v>
      </c>
      <c r="AG613">
        <f>VLOOKUP(A:A,'10月奖金'!A:AD,30,0)</f>
        <v>2848.96</v>
      </c>
      <c r="AH613" s="6">
        <f t="shared" si="76"/>
        <v>2.3099999999999454</v>
      </c>
      <c r="AI613">
        <f>VLOOKUP(A:A,单位分配保留两位小数!B:N,13,0)</f>
        <v>2851.27</v>
      </c>
      <c r="AJ613">
        <f t="shared" si="77"/>
        <v>0</v>
      </c>
      <c r="AK613">
        <f>_xlfn.IFNA(VLOOKUP(A:A,'11月工资'!A:AQ,43,0),0)</f>
        <v>0</v>
      </c>
      <c r="AL613">
        <f t="shared" si="78"/>
        <v>0</v>
      </c>
      <c r="AM613" s="6">
        <f t="shared" si="79"/>
        <v>-25638.609999999993</v>
      </c>
    </row>
    <row r="614" spans="1:39" x14ac:dyDescent="0.2">
      <c r="A614" s="7">
        <v>9000842</v>
      </c>
      <c r="B614" t="str">
        <f>VLOOKUP(A614,标准表!C:D,2,0)</f>
        <v>张赟</v>
      </c>
      <c r="C614" t="str">
        <f>VLOOKUP(A:A,标准表!C:M,11,0)</f>
        <v>安全部</v>
      </c>
      <c r="D614" t="str">
        <f>VLOOKUP($A:$A,标准表!C:E,3,0)</f>
        <v>130204199109302413</v>
      </c>
      <c r="E614" t="str">
        <f>VLOOKUP(A:A,'11月工资'!A:D,4,0)</f>
        <v>6217000180022593499</v>
      </c>
      <c r="F614" t="str">
        <f>VLOOKUP(A:A,'11月工资'!A:F,6,0)</f>
        <v>生产操作人员</v>
      </c>
      <c r="G614">
        <f>VLOOKUP(A:A,标准表!C:H,6,0)</f>
        <v>0</v>
      </c>
      <c r="H614">
        <f>VLOOKUP(A:A,标准表!C:I,7,0)</f>
        <v>0</v>
      </c>
      <c r="I614">
        <f>VLOOKUP(A:A,标准表!C:J,8,0)</f>
        <v>0</v>
      </c>
      <c r="J614">
        <f>VLOOKUP($A:$A,标准表!C:G,5,0)</f>
        <v>1.2</v>
      </c>
      <c r="L614">
        <f>VLOOKUP(A:A,单位分配保留两位小数!B:I,8,0)</f>
        <v>2053.46</v>
      </c>
      <c r="M614">
        <f>_xlfn.IFNA(VLOOKUP(A:A,单位分配保留两位小数!B:J,9,0),0)</f>
        <v>0</v>
      </c>
      <c r="N614">
        <f>_xlfn.IFNA(VLOOKUP(A:A,单位分配保留两位小数!B:K,10,0),0)</f>
        <v>0</v>
      </c>
      <c r="O614">
        <f>ROUND(_xlfn.IFNA(VLOOKUP(A:A,单位分配保留两位小数!B:L,11,0),0),2)</f>
        <v>0</v>
      </c>
      <c r="Q614">
        <f t="shared" si="72"/>
        <v>2053.46</v>
      </c>
      <c r="R614">
        <f>_xlfn.IFNA(VLOOKUP(A614,'11月工资'!A:AU,47,0),0)+Q614</f>
        <v>54390.54</v>
      </c>
      <c r="S614">
        <f>VLOOKUP(A:A,'11月工资'!A:AW,49,0)</f>
        <v>0</v>
      </c>
      <c r="T614">
        <f>VLOOKUP(A:A,'11月工资'!A:AZ,52,0)</f>
        <v>0</v>
      </c>
      <c r="U614">
        <f>VLOOKUP(A:A,'11月工资'!A:BA,53,0)</f>
        <v>0</v>
      </c>
      <c r="V614">
        <f>VLOOKUP(A:A,'11月工资'!A:AX,50,0)</f>
        <v>0</v>
      </c>
      <c r="W614">
        <f>VLOOKUP(A:A,'11月工资'!A:AY,51,0)</f>
        <v>0</v>
      </c>
      <c r="X614">
        <f>VLOOKUP(A:A,'11月工资'!A:AV,48,0)</f>
        <v>55000</v>
      </c>
      <c r="Y614">
        <f>VLOOKUP(A:A,'11月工资'!A:BB,54,0)</f>
        <v>7324.57</v>
      </c>
      <c r="Z614" s="12">
        <f>ROUND(5*MAX(0,(R614-S614-T614-U614-V614-W614-X614-Y614)*{0.6;2;4;5;6;7;9}%-{0;504;3384;6384;10584;17184;36384}),2)</f>
        <v>0</v>
      </c>
      <c r="AB614" s="78">
        <f>VLOOKUP(A:A,'11月工资'!A:BI,61,0)</f>
        <v>0</v>
      </c>
      <c r="AC614" s="6">
        <f t="shared" si="73"/>
        <v>0</v>
      </c>
      <c r="AD614">
        <f t="shared" si="74"/>
        <v>2053.46</v>
      </c>
      <c r="AE614">
        <f>VLOOKUP(A:A,'10月奖金'!A:AC,29,0)</f>
        <v>0</v>
      </c>
      <c r="AF614" s="6">
        <f t="shared" si="75"/>
        <v>0</v>
      </c>
      <c r="AG614">
        <f>VLOOKUP(A:A,'10月奖金'!A:AD,30,0)</f>
        <v>2097.0500000000002</v>
      </c>
      <c r="AH614" s="6">
        <f t="shared" si="76"/>
        <v>-43.590000000000146</v>
      </c>
      <c r="AI614">
        <f>VLOOKUP(A:A,单位分配保留两位小数!B:N,13,0)</f>
        <v>2053.46</v>
      </c>
      <c r="AJ614">
        <f t="shared" si="77"/>
        <v>0</v>
      </c>
      <c r="AK614">
        <f>_xlfn.IFNA(VLOOKUP(A:A,'11月工资'!A:AQ,43,0),0)</f>
        <v>0</v>
      </c>
      <c r="AL614">
        <f t="shared" si="78"/>
        <v>0</v>
      </c>
      <c r="AM614" s="6">
        <f t="shared" si="79"/>
        <v>-7934.0299999999988</v>
      </c>
    </row>
    <row r="615" spans="1:39" x14ac:dyDescent="0.2">
      <c r="A615" s="7">
        <v>9000843</v>
      </c>
      <c r="B615" t="str">
        <f>VLOOKUP(A615,标准表!C:D,2,0)</f>
        <v>杨希</v>
      </c>
      <c r="C615" t="str">
        <f>VLOOKUP(A:A,标准表!C:M,11,0)</f>
        <v>保卫部</v>
      </c>
      <c r="D615" t="str">
        <f>VLOOKUP($A:$A,标准表!C:E,3,0)</f>
        <v>130202198807163011</v>
      </c>
      <c r="E615" t="str">
        <f>VLOOKUP(A:A,'11月工资'!A:D,4,0)</f>
        <v>6217000180022584894</v>
      </c>
      <c r="F615" t="str">
        <f>VLOOKUP(A:A,'11月工资'!A:F,6,0)</f>
        <v>生产操作人员</v>
      </c>
      <c r="G615">
        <f>VLOOKUP(A:A,标准表!C:H,6,0)</f>
        <v>0</v>
      </c>
      <c r="H615">
        <f>VLOOKUP(A:A,标准表!C:I,7,0)</f>
        <v>0</v>
      </c>
      <c r="I615">
        <f>VLOOKUP(A:A,标准表!C:J,8,0)</f>
        <v>0</v>
      </c>
      <c r="J615">
        <f>VLOOKUP($A:$A,标准表!C:G,5,0)</f>
        <v>1.2</v>
      </c>
      <c r="L615">
        <f>VLOOKUP(A:A,单位分配保留两位小数!B:I,8,0)</f>
        <v>2057.4699999999998</v>
      </c>
      <c r="M615">
        <f>_xlfn.IFNA(VLOOKUP(A:A,单位分配保留两位小数!B:J,9,0),0)</f>
        <v>0</v>
      </c>
      <c r="N615">
        <f>_xlfn.IFNA(VLOOKUP(A:A,单位分配保留两位小数!B:K,10,0),0)</f>
        <v>0</v>
      </c>
      <c r="O615">
        <f>ROUND(_xlfn.IFNA(VLOOKUP(A:A,单位分配保留两位小数!B:L,11,0),0),2)</f>
        <v>0</v>
      </c>
      <c r="Q615">
        <f t="shared" si="72"/>
        <v>2057.4699999999998</v>
      </c>
      <c r="R615">
        <f>_xlfn.IFNA(VLOOKUP(A615,'11月工资'!A:AU,47,0),0)+Q615</f>
        <v>51922.1</v>
      </c>
      <c r="S615">
        <f>VLOOKUP(A:A,'11月工资'!A:AW,49,0)</f>
        <v>0</v>
      </c>
      <c r="T615">
        <f>VLOOKUP(A:A,'11月工资'!A:AZ,52,0)</f>
        <v>0</v>
      </c>
      <c r="U615">
        <f>VLOOKUP(A:A,'11月工资'!A:BA,53,0)</f>
        <v>0</v>
      </c>
      <c r="V615">
        <f>VLOOKUP(A:A,'11月工资'!A:AX,50,0)</f>
        <v>0</v>
      </c>
      <c r="W615">
        <f>VLOOKUP(A:A,'11月工资'!A:AY,51,0)</f>
        <v>0</v>
      </c>
      <c r="X615">
        <f>VLOOKUP(A:A,'11月工资'!A:AV,48,0)</f>
        <v>55000</v>
      </c>
      <c r="Y615">
        <f>VLOOKUP(A:A,'11月工资'!A:BB,54,0)</f>
        <v>6967.96</v>
      </c>
      <c r="Z615" s="12">
        <f>ROUND(5*MAX(0,(R615-S615-T615-U615-V615-W615-X615-Y615)*{0.6;2;4;5;6;7;9}%-{0;504;3384;6384;10584;17184;36384}),2)</f>
        <v>0</v>
      </c>
      <c r="AB615" s="78">
        <f>VLOOKUP(A:A,'11月工资'!A:BI,61,0)</f>
        <v>0</v>
      </c>
      <c r="AC615" s="6">
        <f t="shared" si="73"/>
        <v>0</v>
      </c>
      <c r="AD615">
        <f t="shared" si="74"/>
        <v>2057.4699999999998</v>
      </c>
      <c r="AE615">
        <f>VLOOKUP(A:A,'10月奖金'!A:AC,29,0)</f>
        <v>0</v>
      </c>
      <c r="AF615" s="6">
        <f t="shared" si="75"/>
        <v>0</v>
      </c>
      <c r="AG615">
        <f>VLOOKUP(A:A,'10月奖金'!A:AD,30,0)</f>
        <v>2062.19</v>
      </c>
      <c r="AH615" s="6">
        <f t="shared" si="76"/>
        <v>-4.7200000000002547</v>
      </c>
      <c r="AI615">
        <f>VLOOKUP(A:A,单位分配保留两位小数!B:N,13,0)</f>
        <v>2057.4699999999998</v>
      </c>
      <c r="AJ615">
        <f t="shared" si="77"/>
        <v>0</v>
      </c>
      <c r="AK615">
        <f>_xlfn.IFNA(VLOOKUP(A:A,'11月工资'!A:AQ,43,0),0)</f>
        <v>0</v>
      </c>
      <c r="AL615">
        <f t="shared" si="78"/>
        <v>0</v>
      </c>
      <c r="AM615" s="6">
        <f t="shared" si="79"/>
        <v>-10045.86</v>
      </c>
    </row>
    <row r="616" spans="1:39" x14ac:dyDescent="0.2">
      <c r="A616" s="7">
        <v>9000844</v>
      </c>
      <c r="B616" t="str">
        <f>VLOOKUP(A616,标准表!C:D,2,0)</f>
        <v>李立功</v>
      </c>
      <c r="C616" t="str">
        <f>VLOOKUP(A:A,标准表!C:M,11,0)</f>
        <v>保卫部</v>
      </c>
      <c r="D616" t="str">
        <f>VLOOKUP($A:$A,标准表!C:E,3,0)</f>
        <v>130204198710091210</v>
      </c>
      <c r="E616" t="str">
        <f>VLOOKUP(A:A,'11月工资'!A:D,4,0)</f>
        <v>6217000180022589943</v>
      </c>
      <c r="F616" t="str">
        <f>VLOOKUP(A:A,'11月工资'!A:F,6,0)</f>
        <v>生产操作人员</v>
      </c>
      <c r="G616">
        <f>VLOOKUP(A:A,标准表!C:H,6,0)</f>
        <v>0</v>
      </c>
      <c r="H616">
        <f>VLOOKUP(A:A,标准表!C:I,7,0)</f>
        <v>0</v>
      </c>
      <c r="I616">
        <f>VLOOKUP(A:A,标准表!C:J,8,0)</f>
        <v>0</v>
      </c>
      <c r="J616">
        <f>VLOOKUP($A:$A,标准表!C:G,5,0)</f>
        <v>1.2</v>
      </c>
      <c r="L616">
        <f>VLOOKUP(A:A,单位分配保留两位小数!B:I,8,0)</f>
        <v>2049.17</v>
      </c>
      <c r="M616">
        <f>_xlfn.IFNA(VLOOKUP(A:A,单位分配保留两位小数!B:J,9,0),0)</f>
        <v>0</v>
      </c>
      <c r="N616">
        <f>_xlfn.IFNA(VLOOKUP(A:A,单位分配保留两位小数!B:K,10,0),0)</f>
        <v>0</v>
      </c>
      <c r="O616">
        <f>ROUND(_xlfn.IFNA(VLOOKUP(A:A,单位分配保留两位小数!B:L,11,0),0),2)</f>
        <v>0</v>
      </c>
      <c r="Q616">
        <f t="shared" si="72"/>
        <v>2049.17</v>
      </c>
      <c r="R616">
        <f>_xlfn.IFNA(VLOOKUP(A616,'11月工资'!A:AU,47,0),0)+Q616</f>
        <v>53951.43</v>
      </c>
      <c r="S616">
        <f>VLOOKUP(A:A,'11月工资'!A:AW,49,0)</f>
        <v>5500</v>
      </c>
      <c r="T616">
        <f>VLOOKUP(A:A,'11月工资'!A:AZ,52,0)</f>
        <v>0</v>
      </c>
      <c r="U616">
        <f>VLOOKUP(A:A,'11月工资'!A:BA,53,0)</f>
        <v>0</v>
      </c>
      <c r="V616">
        <f>VLOOKUP(A:A,'11月工资'!A:AX,50,0)</f>
        <v>11000</v>
      </c>
      <c r="W616">
        <f>VLOOKUP(A:A,'11月工资'!A:AY,51,0)</f>
        <v>0</v>
      </c>
      <c r="X616">
        <f>VLOOKUP(A:A,'11月工资'!A:AV,48,0)</f>
        <v>55000</v>
      </c>
      <c r="Y616">
        <f>VLOOKUP(A:A,'11月工资'!A:BB,54,0)</f>
        <v>8323.34</v>
      </c>
      <c r="Z616" s="12">
        <f>ROUND(5*MAX(0,(R616-S616-T616-U616-V616-W616-X616-Y616)*{0.6;2;4;5;6;7;9}%-{0;504;3384;6384;10584;17184;36384}),2)</f>
        <v>0</v>
      </c>
      <c r="AB616" s="78">
        <f>VLOOKUP(A:A,'11月工资'!A:BI,61,0)</f>
        <v>0</v>
      </c>
      <c r="AC616" s="6">
        <f t="shared" si="73"/>
        <v>0</v>
      </c>
      <c r="AD616">
        <f t="shared" si="74"/>
        <v>2049.17</v>
      </c>
      <c r="AE616">
        <f>VLOOKUP(A:A,'10月奖金'!A:AC,29,0)</f>
        <v>0</v>
      </c>
      <c r="AF616" s="6">
        <f t="shared" si="75"/>
        <v>0</v>
      </c>
      <c r="AG616">
        <f>VLOOKUP(A:A,'10月奖金'!A:AD,30,0)</f>
        <v>2062.19</v>
      </c>
      <c r="AH616" s="6">
        <f t="shared" si="76"/>
        <v>-13.019999999999982</v>
      </c>
      <c r="AI616">
        <f>VLOOKUP(A:A,单位分配保留两位小数!B:N,13,0)</f>
        <v>2049.17</v>
      </c>
      <c r="AJ616">
        <f t="shared" si="77"/>
        <v>0</v>
      </c>
      <c r="AK616">
        <f>_xlfn.IFNA(VLOOKUP(A:A,'11月工资'!A:AQ,43,0),0)</f>
        <v>0</v>
      </c>
      <c r="AL616">
        <f t="shared" si="78"/>
        <v>0</v>
      </c>
      <c r="AM616" s="6">
        <f t="shared" si="79"/>
        <v>-25871.91</v>
      </c>
    </row>
    <row r="617" spans="1:39" x14ac:dyDescent="0.2">
      <c r="A617" s="7">
        <v>9000845</v>
      </c>
      <c r="B617" t="str">
        <f>VLOOKUP(A617,标准表!C:D,2,0)</f>
        <v>徐振涛</v>
      </c>
      <c r="C617" t="str">
        <f>VLOOKUP(A:A,标准表!C:M,11,0)</f>
        <v>保卫部</v>
      </c>
      <c r="D617" t="str">
        <f>VLOOKUP($A:$A,标准表!C:E,3,0)</f>
        <v>130204199108023930</v>
      </c>
      <c r="E617" t="str">
        <f>VLOOKUP(A:A,'11月工资'!A:D,4,0)</f>
        <v>6217000180022591949</v>
      </c>
      <c r="F617" t="str">
        <f>VLOOKUP(A:A,'11月工资'!A:F,6,0)</f>
        <v>生产操作人员</v>
      </c>
      <c r="G617">
        <f>VLOOKUP(A:A,标准表!C:H,6,0)</f>
        <v>0</v>
      </c>
      <c r="H617">
        <f>VLOOKUP(A:A,标准表!C:I,7,0)</f>
        <v>0</v>
      </c>
      <c r="I617">
        <f>VLOOKUP(A:A,标准表!C:J,8,0)</f>
        <v>0</v>
      </c>
      <c r="J617">
        <f>VLOOKUP($A:$A,标准表!C:G,5,0)</f>
        <v>1.2</v>
      </c>
      <c r="L617">
        <f>VLOOKUP(A:A,单位分配保留两位小数!B:I,8,0)</f>
        <v>2064.94</v>
      </c>
      <c r="M617">
        <f>_xlfn.IFNA(VLOOKUP(A:A,单位分配保留两位小数!B:J,9,0),0)</f>
        <v>0</v>
      </c>
      <c r="N617">
        <f>_xlfn.IFNA(VLOOKUP(A:A,单位分配保留两位小数!B:K,10,0),0)</f>
        <v>0</v>
      </c>
      <c r="O617">
        <f>ROUND(_xlfn.IFNA(VLOOKUP(A:A,单位分配保留两位小数!B:L,11,0),0),2)</f>
        <v>0</v>
      </c>
      <c r="Q617">
        <f t="shared" si="72"/>
        <v>2064.94</v>
      </c>
      <c r="R617">
        <f>_xlfn.IFNA(VLOOKUP(A617,'11月工资'!A:AU,47,0),0)+Q617</f>
        <v>52280.66</v>
      </c>
      <c r="S617">
        <f>VLOOKUP(A:A,'11月工资'!A:AW,49,0)</f>
        <v>0</v>
      </c>
      <c r="T617">
        <f>VLOOKUP(A:A,'11月工资'!A:AZ,52,0)</f>
        <v>0</v>
      </c>
      <c r="U617">
        <f>VLOOKUP(A:A,'11月工资'!A:BA,53,0)</f>
        <v>0</v>
      </c>
      <c r="V617">
        <f>VLOOKUP(A:A,'11月工资'!A:AX,50,0)</f>
        <v>10000</v>
      </c>
      <c r="W617">
        <f>VLOOKUP(A:A,'11月工资'!A:AY,51,0)</f>
        <v>0</v>
      </c>
      <c r="X617">
        <f>VLOOKUP(A:A,'11月工资'!A:AV,48,0)</f>
        <v>55000</v>
      </c>
      <c r="Y617">
        <f>VLOOKUP(A:A,'11月工资'!A:BB,54,0)</f>
        <v>8360.4</v>
      </c>
      <c r="Z617" s="12">
        <f>ROUND(5*MAX(0,(R617-S617-T617-U617-V617-W617-X617-Y617)*{0.6;2;4;5;6;7;9}%-{0;504;3384;6384;10584;17184;36384}),2)</f>
        <v>0</v>
      </c>
      <c r="AB617" s="78">
        <f>VLOOKUP(A:A,'11月工资'!A:BI,61,0)</f>
        <v>0</v>
      </c>
      <c r="AC617" s="6">
        <f t="shared" si="73"/>
        <v>0</v>
      </c>
      <c r="AD617">
        <f t="shared" si="74"/>
        <v>2064.94</v>
      </c>
      <c r="AE617">
        <f>VLOOKUP(A:A,'10月奖金'!A:AC,29,0)</f>
        <v>0</v>
      </c>
      <c r="AF617" s="6">
        <f t="shared" si="75"/>
        <v>0</v>
      </c>
      <c r="AG617">
        <f>VLOOKUP(A:A,'10月奖金'!A:AD,30,0)</f>
        <v>2078.0100000000002</v>
      </c>
      <c r="AH617" s="6">
        <f t="shared" si="76"/>
        <v>-13.070000000000164</v>
      </c>
      <c r="AI617">
        <f>VLOOKUP(A:A,单位分配保留两位小数!B:N,13,0)</f>
        <v>2064.94</v>
      </c>
      <c r="AJ617">
        <f t="shared" si="77"/>
        <v>0</v>
      </c>
      <c r="AK617">
        <f>_xlfn.IFNA(VLOOKUP(A:A,'11月工资'!A:AQ,43,0),0)</f>
        <v>0</v>
      </c>
      <c r="AL617">
        <f t="shared" si="78"/>
        <v>0</v>
      </c>
      <c r="AM617" s="6">
        <f t="shared" si="79"/>
        <v>-21079.739999999998</v>
      </c>
    </row>
    <row r="618" spans="1:39" x14ac:dyDescent="0.2">
      <c r="A618" s="7">
        <v>9000846</v>
      </c>
      <c r="B618" t="str">
        <f>VLOOKUP(A618,标准表!C:D,2,0)</f>
        <v>刘罡</v>
      </c>
      <c r="C618" t="str">
        <f>VLOOKUP(A:A,标准表!C:M,11,0)</f>
        <v>保卫部</v>
      </c>
      <c r="D618" t="str">
        <f>VLOOKUP($A:$A,标准表!C:E,3,0)</f>
        <v>130204198508292414</v>
      </c>
      <c r="E618" t="str">
        <f>VLOOKUP(A:A,'11月工资'!A:D,4,0)</f>
        <v>6217000180022587855</v>
      </c>
      <c r="F618" t="str">
        <f>VLOOKUP(A:A,'11月工资'!A:F,6,0)</f>
        <v>生产操作人员</v>
      </c>
      <c r="G618">
        <f>VLOOKUP(A:A,标准表!C:H,6,0)</f>
        <v>0</v>
      </c>
      <c r="H618">
        <f>VLOOKUP(A:A,标准表!C:I,7,0)</f>
        <v>0</v>
      </c>
      <c r="I618">
        <f>VLOOKUP(A:A,标准表!C:J,8,0)</f>
        <v>0</v>
      </c>
      <c r="J618">
        <f>VLOOKUP($A:$A,标准表!C:G,5,0)</f>
        <v>1.2</v>
      </c>
      <c r="L618">
        <f>VLOOKUP(A:A,单位分配保留两位小数!B:I,8,0)</f>
        <v>2056.64</v>
      </c>
      <c r="M618">
        <f>_xlfn.IFNA(VLOOKUP(A:A,单位分配保留两位小数!B:J,9,0),0)</f>
        <v>0</v>
      </c>
      <c r="N618">
        <f>_xlfn.IFNA(VLOOKUP(A:A,单位分配保留两位小数!B:K,10,0),0)</f>
        <v>0</v>
      </c>
      <c r="O618">
        <f>ROUND(_xlfn.IFNA(VLOOKUP(A:A,单位分配保留两位小数!B:L,11,0),0),2)</f>
        <v>0</v>
      </c>
      <c r="Q618">
        <f t="shared" si="72"/>
        <v>2056.64</v>
      </c>
      <c r="R618">
        <f>_xlfn.IFNA(VLOOKUP(A618,'11月工资'!A:AU,47,0),0)+Q618</f>
        <v>54631.27</v>
      </c>
      <c r="S618">
        <f>VLOOKUP(A:A,'11月工资'!A:AW,49,0)</f>
        <v>0</v>
      </c>
      <c r="T618">
        <f>VLOOKUP(A:A,'11月工资'!A:AZ,52,0)</f>
        <v>0</v>
      </c>
      <c r="U618">
        <f>VLOOKUP(A:A,'11月工资'!A:BA,53,0)</f>
        <v>0</v>
      </c>
      <c r="V618">
        <f>VLOOKUP(A:A,'11月工资'!A:AX,50,0)</f>
        <v>0</v>
      </c>
      <c r="W618">
        <f>VLOOKUP(A:A,'11月工资'!A:AY,51,0)</f>
        <v>0</v>
      </c>
      <c r="X618">
        <f>VLOOKUP(A:A,'11月工资'!A:AV,48,0)</f>
        <v>55000</v>
      </c>
      <c r="Y618">
        <f>VLOOKUP(A:A,'11月工资'!A:BB,54,0)</f>
        <v>8388.9700000000012</v>
      </c>
      <c r="Z618" s="12">
        <f>ROUND(5*MAX(0,(R618-S618-T618-U618-V618-W618-X618-Y618)*{0.6;2;4;5;6;7;9}%-{0;504;3384;6384;10584;17184;36384}),2)</f>
        <v>0</v>
      </c>
      <c r="AB618" s="78">
        <f>VLOOKUP(A:A,'11月工资'!A:BI,61,0)</f>
        <v>0</v>
      </c>
      <c r="AC618" s="6">
        <f t="shared" si="73"/>
        <v>0</v>
      </c>
      <c r="AD618">
        <f t="shared" si="74"/>
        <v>2056.64</v>
      </c>
      <c r="AE618">
        <f>VLOOKUP(A:A,'10月奖金'!A:AC,29,0)</f>
        <v>0</v>
      </c>
      <c r="AF618" s="6">
        <f t="shared" si="75"/>
        <v>0</v>
      </c>
      <c r="AG618">
        <f>VLOOKUP(A:A,'10月奖金'!A:AD,30,0)</f>
        <v>2061.36</v>
      </c>
      <c r="AH618" s="6">
        <f t="shared" si="76"/>
        <v>-4.7200000000002547</v>
      </c>
      <c r="AI618">
        <f>VLOOKUP(A:A,单位分配保留两位小数!B:N,13,0)</f>
        <v>2056.64</v>
      </c>
      <c r="AJ618">
        <f t="shared" si="77"/>
        <v>0</v>
      </c>
      <c r="AK618">
        <f>_xlfn.IFNA(VLOOKUP(A:A,'11月工资'!A:AQ,43,0),0)</f>
        <v>0</v>
      </c>
      <c r="AL618">
        <f t="shared" si="78"/>
        <v>0</v>
      </c>
      <c r="AM618" s="6">
        <f t="shared" si="79"/>
        <v>-8757.7000000000044</v>
      </c>
    </row>
    <row r="619" spans="1:39" x14ac:dyDescent="0.2">
      <c r="A619" s="7">
        <v>9000847</v>
      </c>
      <c r="B619" t="str">
        <f>VLOOKUP(A619,标准表!C:D,2,0)</f>
        <v>刘博</v>
      </c>
      <c r="C619" t="str">
        <f>VLOOKUP(A:A,标准表!C:M,11,0)</f>
        <v>保卫部</v>
      </c>
      <c r="D619" t="str">
        <f>VLOOKUP($A:$A,标准表!C:E,3,0)</f>
        <v>130203198708131213</v>
      </c>
      <c r="E619" t="str">
        <f>VLOOKUP(A:A,'11月工资'!A:D,4,0)</f>
        <v>6217000180022588036</v>
      </c>
      <c r="F619" t="str">
        <f>VLOOKUP(A:A,'11月工资'!A:F,6,0)</f>
        <v>生产操作人员</v>
      </c>
      <c r="G619">
        <f>VLOOKUP(A:A,标准表!C:H,6,0)</f>
        <v>0</v>
      </c>
      <c r="H619">
        <f>VLOOKUP(A:A,标准表!C:I,7,0)</f>
        <v>0</v>
      </c>
      <c r="I619">
        <f>VLOOKUP(A:A,标准表!C:J,8,0)</f>
        <v>0</v>
      </c>
      <c r="J619">
        <f>VLOOKUP($A:$A,标准表!C:G,5,0)</f>
        <v>1.2</v>
      </c>
      <c r="L619">
        <f>VLOOKUP(A:A,单位分配保留两位小数!B:I,8,0)</f>
        <v>2057.4699999999998</v>
      </c>
      <c r="M619">
        <f>_xlfn.IFNA(VLOOKUP(A:A,单位分配保留两位小数!B:J,9,0),0)</f>
        <v>0</v>
      </c>
      <c r="N619">
        <f>_xlfn.IFNA(VLOOKUP(A:A,单位分配保留两位小数!B:K,10,0),0)</f>
        <v>0</v>
      </c>
      <c r="O619">
        <f>ROUND(_xlfn.IFNA(VLOOKUP(A:A,单位分配保留两位小数!B:L,11,0),0),2)</f>
        <v>0</v>
      </c>
      <c r="Q619">
        <f t="shared" si="72"/>
        <v>2057.4699999999998</v>
      </c>
      <c r="R619">
        <f>_xlfn.IFNA(VLOOKUP(A619,'11月工资'!A:AU,47,0),0)+Q619</f>
        <v>53739.4</v>
      </c>
      <c r="S619">
        <f>VLOOKUP(A:A,'11月工资'!A:AW,49,0)</f>
        <v>0</v>
      </c>
      <c r="T619">
        <f>VLOOKUP(A:A,'11月工资'!A:AZ,52,0)</f>
        <v>0</v>
      </c>
      <c r="U619">
        <f>VLOOKUP(A:A,'11月工资'!A:BA,53,0)</f>
        <v>0</v>
      </c>
      <c r="V619">
        <f>VLOOKUP(A:A,'11月工资'!A:AX,50,0)</f>
        <v>0</v>
      </c>
      <c r="W619">
        <f>VLOOKUP(A:A,'11月工资'!A:AY,51,0)</f>
        <v>0</v>
      </c>
      <c r="X619">
        <f>VLOOKUP(A:A,'11月工资'!A:AV,48,0)</f>
        <v>55000</v>
      </c>
      <c r="Y619">
        <f>VLOOKUP(A:A,'11月工资'!A:BB,54,0)</f>
        <v>8156.2499999999991</v>
      </c>
      <c r="Z619" s="12">
        <f>ROUND(5*MAX(0,(R619-S619-T619-U619-V619-W619-X619-Y619)*{0.6;2;4;5;6;7;9}%-{0;504;3384;6384;10584;17184;36384}),2)</f>
        <v>0</v>
      </c>
      <c r="AB619" s="78">
        <f>VLOOKUP(A:A,'11月工资'!A:BI,61,0)</f>
        <v>0</v>
      </c>
      <c r="AC619" s="6">
        <f t="shared" si="73"/>
        <v>0</v>
      </c>
      <c r="AD619">
        <f t="shared" si="74"/>
        <v>2057.4699999999998</v>
      </c>
      <c r="AE619">
        <f>VLOOKUP(A:A,'10月奖金'!A:AC,29,0)</f>
        <v>0</v>
      </c>
      <c r="AF619" s="6">
        <f t="shared" si="75"/>
        <v>0</v>
      </c>
      <c r="AG619">
        <f>VLOOKUP(A:A,'10月奖金'!A:AD,30,0)</f>
        <v>2070.52</v>
      </c>
      <c r="AH619" s="6">
        <f t="shared" si="76"/>
        <v>-13.050000000000182</v>
      </c>
      <c r="AI619">
        <f>VLOOKUP(A:A,单位分配保留两位小数!B:N,13,0)</f>
        <v>2057.4699999999998</v>
      </c>
      <c r="AJ619">
        <f t="shared" si="77"/>
        <v>0</v>
      </c>
      <c r="AK619">
        <f>_xlfn.IFNA(VLOOKUP(A:A,'11月工资'!A:AQ,43,0),0)</f>
        <v>0</v>
      </c>
      <c r="AL619">
        <f t="shared" si="78"/>
        <v>0</v>
      </c>
      <c r="AM619" s="6">
        <f t="shared" si="79"/>
        <v>-9416.8499999999985</v>
      </c>
    </row>
    <row r="620" spans="1:39" x14ac:dyDescent="0.2">
      <c r="A620" s="7">
        <v>9000848</v>
      </c>
      <c r="B620" t="str">
        <f>VLOOKUP(A620,标准表!C:D,2,0)</f>
        <v>柴树润</v>
      </c>
      <c r="C620" t="str">
        <f>VLOOKUP(A:A,标准表!C:M,11,0)</f>
        <v>保卫部</v>
      </c>
      <c r="D620" t="str">
        <f>VLOOKUP($A:$A,标准表!C:E,3,0)</f>
        <v>130203199201213011</v>
      </c>
      <c r="E620" t="str">
        <f>VLOOKUP(A:A,'11月工资'!A:D,4,0)</f>
        <v>6217000180022592913</v>
      </c>
      <c r="F620" t="str">
        <f>VLOOKUP(A:A,'11月工资'!A:F,6,0)</f>
        <v>生产操作人员</v>
      </c>
      <c r="G620">
        <f>VLOOKUP(A:A,标准表!C:H,6,0)</f>
        <v>0</v>
      </c>
      <c r="H620">
        <f>VLOOKUP(A:A,标准表!C:I,7,0)</f>
        <v>0</v>
      </c>
      <c r="I620">
        <f>VLOOKUP(A:A,标准表!C:J,8,0)</f>
        <v>0</v>
      </c>
      <c r="J620">
        <f>VLOOKUP($A:$A,标准表!C:G,5,0)</f>
        <v>1</v>
      </c>
      <c r="L620">
        <f>VLOOKUP(A:A,单位分配保留两位小数!B:I,8,0)</f>
        <v>1720.78</v>
      </c>
      <c r="M620">
        <f>_xlfn.IFNA(VLOOKUP(A:A,单位分配保留两位小数!B:J,9,0),0)</f>
        <v>0</v>
      </c>
      <c r="N620">
        <f>_xlfn.IFNA(VLOOKUP(A:A,单位分配保留两位小数!B:K,10,0),0)</f>
        <v>0</v>
      </c>
      <c r="O620">
        <f>ROUND(_xlfn.IFNA(VLOOKUP(A:A,单位分配保留两位小数!B:L,11,0),0),2)</f>
        <v>0</v>
      </c>
      <c r="Q620">
        <f t="shared" si="72"/>
        <v>1720.78</v>
      </c>
      <c r="R620">
        <f>_xlfn.IFNA(VLOOKUP(A620,'11月工资'!A:AU,47,0),0)+Q620</f>
        <v>50536.359999999986</v>
      </c>
      <c r="S620">
        <f>VLOOKUP(A:A,'11月工资'!A:AW,49,0)</f>
        <v>0</v>
      </c>
      <c r="T620">
        <f>VLOOKUP(A:A,'11月工资'!A:AZ,52,0)</f>
        <v>0</v>
      </c>
      <c r="U620">
        <f>VLOOKUP(A:A,'11月工资'!A:BA,53,0)</f>
        <v>0</v>
      </c>
      <c r="V620">
        <f>VLOOKUP(A:A,'11月工资'!A:AX,50,0)</f>
        <v>0</v>
      </c>
      <c r="W620">
        <f>VLOOKUP(A:A,'11月工资'!A:AY,51,0)</f>
        <v>0</v>
      </c>
      <c r="X620">
        <f>VLOOKUP(A:A,'11月工资'!A:AV,48,0)</f>
        <v>55000</v>
      </c>
      <c r="Y620">
        <f>VLOOKUP(A:A,'11月工资'!A:BB,54,0)</f>
        <v>7593.17</v>
      </c>
      <c r="Z620" s="12">
        <f>ROUND(5*MAX(0,(R620-S620-T620-U620-V620-W620-X620-Y620)*{0.6;2;4;5;6;7;9}%-{0;504;3384;6384;10584;17184;36384}),2)</f>
        <v>0</v>
      </c>
      <c r="AB620" s="78">
        <f>VLOOKUP(A:A,'11月工资'!A:BI,61,0)</f>
        <v>0</v>
      </c>
      <c r="AC620" s="6">
        <f t="shared" si="73"/>
        <v>0</v>
      </c>
      <c r="AD620">
        <f t="shared" si="74"/>
        <v>1720.78</v>
      </c>
      <c r="AE620">
        <f>VLOOKUP(A:A,'10月奖金'!A:AC,29,0)</f>
        <v>0</v>
      </c>
      <c r="AF620" s="6">
        <f t="shared" si="75"/>
        <v>0</v>
      </c>
      <c r="AG620">
        <f>VLOOKUP(A:A,'10月奖金'!A:AD,30,0)</f>
        <v>1724.74</v>
      </c>
      <c r="AH620" s="6">
        <f t="shared" si="76"/>
        <v>-3.9600000000000364</v>
      </c>
      <c r="AI620">
        <f>VLOOKUP(A:A,单位分配保留两位小数!B:N,13,0)</f>
        <v>1720.78</v>
      </c>
      <c r="AJ620">
        <f t="shared" si="77"/>
        <v>0</v>
      </c>
      <c r="AK620">
        <f>_xlfn.IFNA(VLOOKUP(A:A,'11月工资'!A:AQ,43,0),0)</f>
        <v>0</v>
      </c>
      <c r="AL620">
        <f t="shared" si="78"/>
        <v>0</v>
      </c>
      <c r="AM620" s="6">
        <f t="shared" si="79"/>
        <v>-12056.810000000014</v>
      </c>
    </row>
    <row r="621" spans="1:39" x14ac:dyDescent="0.2">
      <c r="A621" s="7">
        <v>9000849</v>
      </c>
      <c r="B621" t="str">
        <f>VLOOKUP(A621,标准表!C:D,2,0)</f>
        <v>葛军</v>
      </c>
      <c r="C621" t="str">
        <f>VLOOKUP(A:A,标准表!C:M,11,0)</f>
        <v>保卫部</v>
      </c>
      <c r="D621" t="str">
        <f>VLOOKUP($A:$A,标准表!C:E,3,0)</f>
        <v>130204198912191519</v>
      </c>
      <c r="E621" t="str">
        <f>VLOOKUP(A:A,'11月工资'!A:D,4,0)</f>
        <v>6217000180022593655</v>
      </c>
      <c r="F621" t="str">
        <f>VLOOKUP(A:A,'11月工资'!A:F,6,0)</f>
        <v>生产操作人员</v>
      </c>
      <c r="G621">
        <f>VLOOKUP(A:A,标准表!C:H,6,0)</f>
        <v>0</v>
      </c>
      <c r="H621">
        <f>VLOOKUP(A:A,标准表!C:I,7,0)</f>
        <v>0</v>
      </c>
      <c r="I621">
        <f>VLOOKUP(A:A,标准表!C:J,8,0)</f>
        <v>0</v>
      </c>
      <c r="J621">
        <f>VLOOKUP($A:$A,标准表!C:G,5,0)</f>
        <v>1</v>
      </c>
      <c r="L621">
        <f>VLOOKUP(A:A,单位分配保留两位小数!B:I,8,0)</f>
        <v>1720.78</v>
      </c>
      <c r="M621">
        <f>_xlfn.IFNA(VLOOKUP(A:A,单位分配保留两位小数!B:J,9,0),0)</f>
        <v>0</v>
      </c>
      <c r="N621">
        <f>_xlfn.IFNA(VLOOKUP(A:A,单位分配保留两位小数!B:K,10,0),0)</f>
        <v>0</v>
      </c>
      <c r="O621">
        <f>ROUND(_xlfn.IFNA(VLOOKUP(A:A,单位分配保留两位小数!B:L,11,0),0),2)</f>
        <v>0</v>
      </c>
      <c r="Q621">
        <f t="shared" si="72"/>
        <v>1720.78</v>
      </c>
      <c r="R621">
        <f>_xlfn.IFNA(VLOOKUP(A621,'11月工资'!A:AU,47,0),0)+Q621</f>
        <v>49484.03</v>
      </c>
      <c r="S621">
        <f>VLOOKUP(A:A,'11月工资'!A:AW,49,0)</f>
        <v>0</v>
      </c>
      <c r="T621">
        <f>VLOOKUP(A:A,'11月工资'!A:AZ,52,0)</f>
        <v>0</v>
      </c>
      <c r="U621">
        <f>VLOOKUP(A:A,'11月工资'!A:BA,53,0)</f>
        <v>0</v>
      </c>
      <c r="V621">
        <f>VLOOKUP(A:A,'11月工资'!A:AX,50,0)</f>
        <v>0</v>
      </c>
      <c r="W621">
        <f>VLOOKUP(A:A,'11月工资'!A:AY,51,0)</f>
        <v>0</v>
      </c>
      <c r="X621">
        <f>VLOOKUP(A:A,'11月工资'!A:AV,48,0)</f>
        <v>55000</v>
      </c>
      <c r="Y621">
        <f>VLOOKUP(A:A,'11月工资'!A:BB,54,0)</f>
        <v>7754.5000000000009</v>
      </c>
      <c r="Z621" s="12">
        <f>ROUND(5*MAX(0,(R621-S621-T621-U621-V621-W621-X621-Y621)*{0.6;2;4;5;6;7;9}%-{0;504;3384;6384;10584;17184;36384}),2)</f>
        <v>0</v>
      </c>
      <c r="AB621" s="78">
        <f>VLOOKUP(A:A,'11月工资'!A:BI,61,0)</f>
        <v>0</v>
      </c>
      <c r="AC621" s="6">
        <f t="shared" si="73"/>
        <v>0</v>
      </c>
      <c r="AD621">
        <f t="shared" si="74"/>
        <v>1720.78</v>
      </c>
      <c r="AE621">
        <f>VLOOKUP(A:A,'10月奖金'!A:AC,29,0)</f>
        <v>0</v>
      </c>
      <c r="AF621" s="6">
        <f t="shared" si="75"/>
        <v>0</v>
      </c>
      <c r="AG621">
        <f>VLOOKUP(A:A,'10月奖金'!A:AD,30,0)</f>
        <v>1724.74</v>
      </c>
      <c r="AH621" s="6">
        <f t="shared" si="76"/>
        <v>-3.9600000000000364</v>
      </c>
      <c r="AI621">
        <f>VLOOKUP(A:A,单位分配保留两位小数!B:N,13,0)</f>
        <v>1720.78</v>
      </c>
      <c r="AJ621">
        <f t="shared" si="77"/>
        <v>0</v>
      </c>
      <c r="AK621">
        <f>_xlfn.IFNA(VLOOKUP(A:A,'11月工资'!A:AQ,43,0),0)</f>
        <v>0</v>
      </c>
      <c r="AL621">
        <f t="shared" si="78"/>
        <v>0</v>
      </c>
      <c r="AM621" s="6">
        <f t="shared" si="79"/>
        <v>-13270.470000000001</v>
      </c>
    </row>
    <row r="622" spans="1:39" x14ac:dyDescent="0.2">
      <c r="A622" s="7">
        <v>9000850</v>
      </c>
      <c r="B622" t="str">
        <f>VLOOKUP(A622,标准表!C:D,2,0)</f>
        <v>冯雷</v>
      </c>
      <c r="C622" t="str">
        <f>VLOOKUP(A:A,标准表!C:M,11,0)</f>
        <v>保卫部</v>
      </c>
      <c r="D622" t="str">
        <f>VLOOKUP($A:$A,标准表!C:E,3,0)</f>
        <v>130203198710211511</v>
      </c>
      <c r="E622" t="str">
        <f>VLOOKUP(A:A,'11月工资'!A:D,4,0)</f>
        <v>6217000180022586980</v>
      </c>
      <c r="F622" t="str">
        <f>VLOOKUP(A:A,'11月工资'!A:F,6,0)</f>
        <v>生产操作人员</v>
      </c>
      <c r="G622">
        <f>VLOOKUP(A:A,标准表!C:H,6,0)</f>
        <v>0</v>
      </c>
      <c r="H622">
        <f>VLOOKUP(A:A,标准表!C:I,7,0)</f>
        <v>0</v>
      </c>
      <c r="I622">
        <f>VLOOKUP(A:A,标准表!C:J,8,0)</f>
        <v>0</v>
      </c>
      <c r="J622">
        <f>VLOOKUP($A:$A,标准表!C:G,5,0)</f>
        <v>1.2</v>
      </c>
      <c r="L622">
        <f>VLOOKUP(A:A,单位分配保留两位小数!B:I,8,0)</f>
        <v>2056.64</v>
      </c>
      <c r="M622">
        <f>_xlfn.IFNA(VLOOKUP(A:A,单位分配保留两位小数!B:J,9,0),0)</f>
        <v>0</v>
      </c>
      <c r="N622">
        <f>_xlfn.IFNA(VLOOKUP(A:A,单位分配保留两位小数!B:K,10,0),0)</f>
        <v>0</v>
      </c>
      <c r="O622">
        <f>ROUND(_xlfn.IFNA(VLOOKUP(A:A,单位分配保留两位小数!B:L,11,0),0),2)</f>
        <v>0</v>
      </c>
      <c r="Q622">
        <f t="shared" si="72"/>
        <v>2056.64</v>
      </c>
      <c r="R622">
        <f>_xlfn.IFNA(VLOOKUP(A622,'11月工资'!A:AU,47,0),0)+Q622</f>
        <v>55058.94</v>
      </c>
      <c r="S622">
        <f>VLOOKUP(A:A,'11月工资'!A:AW,49,0)</f>
        <v>0</v>
      </c>
      <c r="T622">
        <f>VLOOKUP(A:A,'11月工资'!A:AZ,52,0)</f>
        <v>0</v>
      </c>
      <c r="U622">
        <f>VLOOKUP(A:A,'11月工资'!A:BA,53,0)</f>
        <v>0</v>
      </c>
      <c r="V622">
        <f>VLOOKUP(A:A,'11月工资'!A:AX,50,0)</f>
        <v>0</v>
      </c>
      <c r="W622">
        <f>VLOOKUP(A:A,'11月工资'!A:AY,51,0)</f>
        <v>0</v>
      </c>
      <c r="X622">
        <f>VLOOKUP(A:A,'11月工资'!A:AV,48,0)</f>
        <v>55000</v>
      </c>
      <c r="Y622">
        <f>VLOOKUP(A:A,'11月工资'!A:BB,54,0)</f>
        <v>7704.0399999999991</v>
      </c>
      <c r="Z622" s="12">
        <f>ROUND(5*MAX(0,(R622-S622-T622-U622-V622-W622-X622-Y622)*{0.6;2;4;5;6;7;9}%-{0;504;3384;6384;10584;17184;36384}),2)</f>
        <v>0</v>
      </c>
      <c r="AB622" s="78">
        <f>VLOOKUP(A:A,'11月工资'!A:BI,61,0)</f>
        <v>0</v>
      </c>
      <c r="AC622" s="6">
        <f t="shared" si="73"/>
        <v>0</v>
      </c>
      <c r="AD622">
        <f t="shared" si="74"/>
        <v>2056.64</v>
      </c>
      <c r="AE622">
        <f>VLOOKUP(A:A,'10月奖金'!A:AC,29,0)</f>
        <v>0</v>
      </c>
      <c r="AF622" s="6">
        <f t="shared" si="75"/>
        <v>0</v>
      </c>
      <c r="AG622">
        <f>VLOOKUP(A:A,'10月奖金'!A:AD,30,0)</f>
        <v>2061.36</v>
      </c>
      <c r="AH622" s="6">
        <f t="shared" si="76"/>
        <v>-4.7200000000002547</v>
      </c>
      <c r="AI622">
        <f>VLOOKUP(A:A,单位分配保留两位小数!B:N,13,0)</f>
        <v>2056.64</v>
      </c>
      <c r="AJ622">
        <f t="shared" si="77"/>
        <v>0</v>
      </c>
      <c r="AK622">
        <f>_xlfn.IFNA(VLOOKUP(A:A,'11月工资'!A:AQ,43,0),0)</f>
        <v>0</v>
      </c>
      <c r="AL622">
        <f t="shared" si="78"/>
        <v>0</v>
      </c>
      <c r="AM622" s="6">
        <f t="shared" si="79"/>
        <v>-7645.0999999999967</v>
      </c>
    </row>
    <row r="623" spans="1:39" x14ac:dyDescent="0.2">
      <c r="A623" s="7">
        <v>9000851</v>
      </c>
      <c r="B623" t="str">
        <f>VLOOKUP(A623,标准表!C:D,2,0)</f>
        <v>吴雪进</v>
      </c>
      <c r="C623" t="str">
        <f>VLOOKUP(A:A,标准表!C:M,11,0)</f>
        <v>保卫部</v>
      </c>
      <c r="D623" t="str">
        <f>VLOOKUP($A:$A,标准表!C:E,3,0)</f>
        <v>130203199109173010</v>
      </c>
      <c r="E623" t="str">
        <f>VLOOKUP(A:A,'11月工资'!A:D,4,0)</f>
        <v>6217000180022592905</v>
      </c>
      <c r="F623" t="str">
        <f>VLOOKUP(A:A,'11月工资'!A:F,6,0)</f>
        <v>生产操作人员</v>
      </c>
      <c r="G623">
        <f>VLOOKUP(A:A,标准表!C:H,6,0)</f>
        <v>0</v>
      </c>
      <c r="H623">
        <f>VLOOKUP(A:A,标准表!C:I,7,0)</f>
        <v>0</v>
      </c>
      <c r="I623">
        <f>VLOOKUP(A:A,标准表!C:J,8,0)</f>
        <v>0</v>
      </c>
      <c r="J623">
        <f>VLOOKUP($A:$A,标准表!C:G,5,0)</f>
        <v>1</v>
      </c>
      <c r="L623">
        <f>VLOOKUP(A:A,单位分配保留两位小数!B:I,8,0)</f>
        <v>0</v>
      </c>
      <c r="M623">
        <f>_xlfn.IFNA(VLOOKUP(A:A,单位分配保留两位小数!B:J,9,0),0)</f>
        <v>0</v>
      </c>
      <c r="N623">
        <f>_xlfn.IFNA(VLOOKUP(A:A,单位分配保留两位小数!B:K,10,0),0)</f>
        <v>0</v>
      </c>
      <c r="O623">
        <f>ROUND(_xlfn.IFNA(VLOOKUP(A:A,单位分配保留两位小数!B:L,11,0),0),2)</f>
        <v>0</v>
      </c>
      <c r="Q623">
        <f t="shared" si="72"/>
        <v>0</v>
      </c>
      <c r="R623">
        <f>_xlfn.IFNA(VLOOKUP(A623,'11月工资'!A:AU,47,0),0)+Q623</f>
        <v>36750.959999999999</v>
      </c>
      <c r="S623">
        <f>VLOOKUP(A:A,'11月工资'!A:AW,49,0)</f>
        <v>0</v>
      </c>
      <c r="T623">
        <f>VLOOKUP(A:A,'11月工资'!A:AZ,52,0)</f>
        <v>0</v>
      </c>
      <c r="U623">
        <f>VLOOKUP(A:A,'11月工资'!A:BA,53,0)</f>
        <v>0</v>
      </c>
      <c r="V623">
        <f>VLOOKUP(A:A,'11月工资'!A:AX,50,0)</f>
        <v>0</v>
      </c>
      <c r="W623">
        <f>VLOOKUP(A:A,'11月工资'!A:AY,51,0)</f>
        <v>0</v>
      </c>
      <c r="X623">
        <f>VLOOKUP(A:A,'11月工资'!A:AV,48,0)</f>
        <v>55000</v>
      </c>
      <c r="Y623">
        <f>VLOOKUP(A:A,'11月工资'!A:BB,54,0)</f>
        <v>9241.5099999999984</v>
      </c>
      <c r="Z623" s="12">
        <f>ROUND(5*MAX(0,(R623-S623-T623-U623-V623-W623-X623-Y623)*{0.6;2;4;5;6;7;9}%-{0;504;3384;6384;10584;17184;36384}),2)</f>
        <v>0</v>
      </c>
      <c r="AB623" s="78">
        <f>VLOOKUP(A:A,'11月工资'!A:BI,61,0)</f>
        <v>0</v>
      </c>
      <c r="AC623" s="6">
        <f t="shared" si="73"/>
        <v>0</v>
      </c>
      <c r="AD623">
        <f t="shared" si="74"/>
        <v>0</v>
      </c>
      <c r="AE623">
        <f>VLOOKUP(A:A,'10月奖金'!A:AC,29,0)</f>
        <v>0</v>
      </c>
      <c r="AF623" s="6">
        <f t="shared" si="75"/>
        <v>0</v>
      </c>
      <c r="AG623">
        <f>VLOOKUP(A:A,'10月奖金'!A:AD,30,0)</f>
        <v>0</v>
      </c>
      <c r="AH623" s="6">
        <f t="shared" si="76"/>
        <v>0</v>
      </c>
      <c r="AI623">
        <f>VLOOKUP(A:A,单位分配保留两位小数!B:N,13,0)</f>
        <v>0</v>
      </c>
      <c r="AJ623">
        <f t="shared" si="77"/>
        <v>0</v>
      </c>
      <c r="AK623">
        <f>_xlfn.IFNA(VLOOKUP(A:A,'11月工资'!A:AQ,43,0),0)</f>
        <v>0</v>
      </c>
      <c r="AL623">
        <f t="shared" si="78"/>
        <v>0</v>
      </c>
      <c r="AM623" s="6">
        <f t="shared" si="79"/>
        <v>-27490.55</v>
      </c>
    </row>
    <row r="624" spans="1:39" x14ac:dyDescent="0.2">
      <c r="A624" s="7">
        <v>9000852</v>
      </c>
      <c r="B624" t="str">
        <f>VLOOKUP(A624,标准表!C:D,2,0)</f>
        <v>曹宝亚</v>
      </c>
      <c r="C624" t="str">
        <f>VLOOKUP(A:A,标准表!C:M,11,0)</f>
        <v>保卫部</v>
      </c>
      <c r="D624" t="str">
        <f>VLOOKUP($A:$A,标准表!C:E,3,0)</f>
        <v>130203197811123313</v>
      </c>
      <c r="E624" t="str">
        <f>VLOOKUP(A:A,'11月工资'!A:D,4,0)</f>
        <v>6217000180022586220</v>
      </c>
      <c r="F624" t="str">
        <f>VLOOKUP(A:A,'11月工资'!A:F,6,0)</f>
        <v>生产操作人员</v>
      </c>
      <c r="G624">
        <f>VLOOKUP(A:A,标准表!C:H,6,0)</f>
        <v>0</v>
      </c>
      <c r="H624">
        <f>VLOOKUP(A:A,标准表!C:I,7,0)</f>
        <v>0</v>
      </c>
      <c r="I624">
        <f>VLOOKUP(A:A,标准表!C:J,8,0)</f>
        <v>0</v>
      </c>
      <c r="J624">
        <f>VLOOKUP($A:$A,标准表!C:G,5,0)</f>
        <v>1.2</v>
      </c>
      <c r="L624">
        <f>VLOOKUP(A:A,单位分配保留两位小数!B:I,8,0)</f>
        <v>2064.94</v>
      </c>
      <c r="M624">
        <f>_xlfn.IFNA(VLOOKUP(A:A,单位分配保留两位小数!B:J,9,0),0)</f>
        <v>0</v>
      </c>
      <c r="N624">
        <f>_xlfn.IFNA(VLOOKUP(A:A,单位分配保留两位小数!B:K,10,0),0)</f>
        <v>0</v>
      </c>
      <c r="O624">
        <f>ROUND(_xlfn.IFNA(VLOOKUP(A:A,单位分配保留两位小数!B:L,11,0),0),2)</f>
        <v>0</v>
      </c>
      <c r="Q624">
        <f t="shared" si="72"/>
        <v>2064.94</v>
      </c>
      <c r="R624">
        <f>_xlfn.IFNA(VLOOKUP(A624,'11月工资'!A:AU,47,0),0)+Q624</f>
        <v>55083.670000000006</v>
      </c>
      <c r="S624">
        <f>VLOOKUP(A:A,'11月工资'!A:AW,49,0)</f>
        <v>0</v>
      </c>
      <c r="T624">
        <f>VLOOKUP(A:A,'11月工资'!A:AZ,52,0)</f>
        <v>0</v>
      </c>
      <c r="U624">
        <f>VLOOKUP(A:A,'11月工资'!A:BA,53,0)</f>
        <v>0</v>
      </c>
      <c r="V624">
        <f>VLOOKUP(A:A,'11月工资'!A:AX,50,0)</f>
        <v>0</v>
      </c>
      <c r="W624">
        <f>VLOOKUP(A:A,'11月工资'!A:AY,51,0)</f>
        <v>0</v>
      </c>
      <c r="X624">
        <f>VLOOKUP(A:A,'11月工资'!A:AV,48,0)</f>
        <v>55000</v>
      </c>
      <c r="Y624">
        <f>VLOOKUP(A:A,'11月工资'!A:BB,54,0)</f>
        <v>10401.61</v>
      </c>
      <c r="Z624" s="12">
        <f>ROUND(5*MAX(0,(R624-S624-T624-U624-V624-W624-X624-Y624)*{0.6;2;4;5;6;7;9}%-{0;504;3384;6384;10584;17184;36384}),2)</f>
        <v>0</v>
      </c>
      <c r="AB624" s="78">
        <f>VLOOKUP(A:A,'11月工资'!A:BI,61,0)</f>
        <v>0</v>
      </c>
      <c r="AC624" s="6">
        <f t="shared" si="73"/>
        <v>0</v>
      </c>
      <c r="AD624">
        <f t="shared" si="74"/>
        <v>2064.94</v>
      </c>
      <c r="AE624">
        <f>VLOOKUP(A:A,'10月奖金'!A:AC,29,0)</f>
        <v>0</v>
      </c>
      <c r="AF624" s="6">
        <f t="shared" si="75"/>
        <v>0</v>
      </c>
      <c r="AG624">
        <f>VLOOKUP(A:A,'10月奖金'!A:AD,30,0)</f>
        <v>2069.6799999999998</v>
      </c>
      <c r="AH624" s="6">
        <f t="shared" si="76"/>
        <v>-4.7399999999997817</v>
      </c>
      <c r="AI624">
        <f>VLOOKUP(A:A,单位分配保留两位小数!B:N,13,0)</f>
        <v>2064.94</v>
      </c>
      <c r="AJ624">
        <f t="shared" si="77"/>
        <v>0</v>
      </c>
      <c r="AK624">
        <f>_xlfn.IFNA(VLOOKUP(A:A,'11月工资'!A:AQ,43,0),0)</f>
        <v>0</v>
      </c>
      <c r="AL624">
        <f t="shared" si="78"/>
        <v>0</v>
      </c>
      <c r="AM624" s="6">
        <f t="shared" si="79"/>
        <v>-10317.939999999995</v>
      </c>
    </row>
    <row r="625" spans="1:39" x14ac:dyDescent="0.2">
      <c r="A625" s="7">
        <v>9000853</v>
      </c>
      <c r="B625" t="str">
        <f>VLOOKUP(A625,标准表!C:D,2,0)</f>
        <v>宁鹏博</v>
      </c>
      <c r="C625" t="str">
        <f>VLOOKUP(A:A,标准表!C:M,11,0)</f>
        <v>保卫部</v>
      </c>
      <c r="D625" t="str">
        <f>VLOOKUP($A:$A,标准表!C:E,3,0)</f>
        <v>130204199106175412</v>
      </c>
      <c r="E625" t="str">
        <f>VLOOKUP(A:A,'11月工资'!A:D,4,0)</f>
        <v>6217000180022591055</v>
      </c>
      <c r="F625" t="str">
        <f>VLOOKUP(A:A,'11月工资'!A:F,6,0)</f>
        <v>生产操作人员</v>
      </c>
      <c r="G625">
        <f>VLOOKUP(A:A,标准表!C:H,6,0)</f>
        <v>0</v>
      </c>
      <c r="H625">
        <f>VLOOKUP(A:A,标准表!C:I,7,0)</f>
        <v>0</v>
      </c>
      <c r="I625">
        <f>VLOOKUP(A:A,标准表!C:J,8,0)</f>
        <v>0</v>
      </c>
      <c r="J625">
        <f>VLOOKUP($A:$A,标准表!C:G,5,0)</f>
        <v>1.2</v>
      </c>
      <c r="L625">
        <f>VLOOKUP(A:A,单位分配保留两位小数!B:I,8,0)</f>
        <v>2064.94</v>
      </c>
      <c r="M625">
        <f>_xlfn.IFNA(VLOOKUP(A:A,单位分配保留两位小数!B:J,9,0),0)</f>
        <v>0</v>
      </c>
      <c r="N625">
        <f>_xlfn.IFNA(VLOOKUP(A:A,单位分配保留两位小数!B:K,10,0),0)</f>
        <v>0</v>
      </c>
      <c r="O625">
        <f>ROUND(_xlfn.IFNA(VLOOKUP(A:A,单位分配保留两位小数!B:L,11,0),0),2)</f>
        <v>0</v>
      </c>
      <c r="Q625">
        <f t="shared" si="72"/>
        <v>2064.94</v>
      </c>
      <c r="R625">
        <f>_xlfn.IFNA(VLOOKUP(A625,'11月工资'!A:AU,47,0),0)+Q625</f>
        <v>54686.720000000001</v>
      </c>
      <c r="S625">
        <f>VLOOKUP(A:A,'11月工资'!A:AW,49,0)</f>
        <v>9000</v>
      </c>
      <c r="T625">
        <f>VLOOKUP(A:A,'11月工资'!A:AZ,52,0)</f>
        <v>0</v>
      </c>
      <c r="U625">
        <f>VLOOKUP(A:A,'11月工资'!A:BA,53,0)</f>
        <v>0</v>
      </c>
      <c r="V625">
        <f>VLOOKUP(A:A,'11月工资'!A:AX,50,0)</f>
        <v>0</v>
      </c>
      <c r="W625">
        <f>VLOOKUP(A:A,'11月工资'!A:AY,51,0)</f>
        <v>0</v>
      </c>
      <c r="X625">
        <f>VLOOKUP(A:A,'11月工资'!A:AV,48,0)</f>
        <v>55000</v>
      </c>
      <c r="Y625">
        <f>VLOOKUP(A:A,'11月工资'!A:BB,54,0)</f>
        <v>7810.73</v>
      </c>
      <c r="Z625" s="12">
        <f>ROUND(5*MAX(0,(R625-S625-T625-U625-V625-W625-X625-Y625)*{0.6;2;4;5;6;7;9}%-{0;504;3384;6384;10584;17184;36384}),2)</f>
        <v>0</v>
      </c>
      <c r="AB625" s="78">
        <f>VLOOKUP(A:A,'11月工资'!A:BI,61,0)</f>
        <v>0</v>
      </c>
      <c r="AC625" s="6">
        <f t="shared" si="73"/>
        <v>0</v>
      </c>
      <c r="AD625">
        <f t="shared" si="74"/>
        <v>2064.94</v>
      </c>
      <c r="AE625">
        <f>VLOOKUP(A:A,'10月奖金'!A:AC,29,0)</f>
        <v>0</v>
      </c>
      <c r="AF625" s="6">
        <f t="shared" si="75"/>
        <v>0</v>
      </c>
      <c r="AG625">
        <f>VLOOKUP(A:A,'10月奖金'!A:AD,30,0)</f>
        <v>2069.6799999999998</v>
      </c>
      <c r="AH625" s="6">
        <f t="shared" si="76"/>
        <v>-4.7399999999997817</v>
      </c>
      <c r="AI625">
        <f>VLOOKUP(A:A,单位分配保留两位小数!B:N,13,0)</f>
        <v>2064.94</v>
      </c>
      <c r="AJ625">
        <f t="shared" si="77"/>
        <v>0</v>
      </c>
      <c r="AK625">
        <f>_xlfn.IFNA(VLOOKUP(A:A,'11月工资'!A:AQ,43,0),0)</f>
        <v>0</v>
      </c>
      <c r="AL625">
        <f t="shared" si="78"/>
        <v>0</v>
      </c>
      <c r="AM625" s="6">
        <f t="shared" si="79"/>
        <v>-17124.009999999998</v>
      </c>
    </row>
    <row r="626" spans="1:39" x14ac:dyDescent="0.2">
      <c r="A626" s="7">
        <v>9000854</v>
      </c>
      <c r="B626" t="str">
        <f>VLOOKUP(A626,标准表!C:D,2,0)</f>
        <v>叶超</v>
      </c>
      <c r="C626" t="str">
        <f>VLOOKUP(A:A,标准表!C:M,11,0)</f>
        <v>保卫部</v>
      </c>
      <c r="D626" t="str">
        <f>VLOOKUP($A:$A,标准表!C:E,3,0)</f>
        <v>130205198901123912</v>
      </c>
      <c r="E626" t="str">
        <f>VLOOKUP(A:A,'11月工资'!A:D,4,0)</f>
        <v>6236680180001768713</v>
      </c>
      <c r="F626" t="str">
        <f>VLOOKUP(A:A,'11月工资'!A:F,6,0)</f>
        <v>生产操作人员</v>
      </c>
      <c r="G626">
        <f>VLOOKUP(A:A,标准表!C:H,6,0)</f>
        <v>0</v>
      </c>
      <c r="H626">
        <f>VLOOKUP(A:A,标准表!C:I,7,0)</f>
        <v>0</v>
      </c>
      <c r="I626">
        <f>VLOOKUP(A:A,标准表!C:J,8,0)</f>
        <v>0</v>
      </c>
      <c r="J626">
        <f>VLOOKUP($A:$A,标准表!C:G,5,0)</f>
        <v>1.2</v>
      </c>
      <c r="L626">
        <f>VLOOKUP(A:A,单位分配保留两位小数!B:I,8,0)</f>
        <v>2064.94</v>
      </c>
      <c r="M626">
        <f>_xlfn.IFNA(VLOOKUP(A:A,单位分配保留两位小数!B:J,9,0),0)</f>
        <v>0</v>
      </c>
      <c r="N626">
        <f>_xlfn.IFNA(VLOOKUP(A:A,单位分配保留两位小数!B:K,10,0),0)</f>
        <v>0</v>
      </c>
      <c r="O626">
        <f>ROUND(_xlfn.IFNA(VLOOKUP(A:A,单位分配保留两位小数!B:L,11,0),0),2)</f>
        <v>0</v>
      </c>
      <c r="Q626">
        <f t="shared" si="72"/>
        <v>2064.94</v>
      </c>
      <c r="R626">
        <f>_xlfn.IFNA(VLOOKUP(A626,'11月工资'!A:AU,47,0),0)+Q626</f>
        <v>49641.82</v>
      </c>
      <c r="S626">
        <f>VLOOKUP(A:A,'11月工资'!A:AW,49,0)</f>
        <v>0</v>
      </c>
      <c r="T626">
        <f>VLOOKUP(A:A,'11月工资'!A:AZ,52,0)</f>
        <v>11000</v>
      </c>
      <c r="U626">
        <f>VLOOKUP(A:A,'11月工资'!A:BA,53,0)</f>
        <v>0</v>
      </c>
      <c r="V626">
        <f>VLOOKUP(A:A,'11月工资'!A:AX,50,0)</f>
        <v>0</v>
      </c>
      <c r="W626">
        <f>VLOOKUP(A:A,'11月工资'!A:AY,51,0)</f>
        <v>0</v>
      </c>
      <c r="X626">
        <f>VLOOKUP(A:A,'11月工资'!A:AV,48,0)</f>
        <v>55000</v>
      </c>
      <c r="Y626">
        <f>VLOOKUP(A:A,'11月工资'!A:BB,54,0)</f>
        <v>6986.42</v>
      </c>
      <c r="Z626" s="12">
        <f>ROUND(5*MAX(0,(R626-S626-T626-U626-V626-W626-X626-Y626)*{0.6;2;4;5;6;7;9}%-{0;504;3384;6384;10584;17184;36384}),2)</f>
        <v>0</v>
      </c>
      <c r="AB626" s="78">
        <f>VLOOKUP(A:A,'11月工资'!A:BI,61,0)</f>
        <v>0</v>
      </c>
      <c r="AC626" s="6">
        <f t="shared" si="73"/>
        <v>0</v>
      </c>
      <c r="AD626">
        <f t="shared" si="74"/>
        <v>2064.94</v>
      </c>
      <c r="AE626">
        <f>VLOOKUP(A:A,'10月奖金'!A:AC,29,0)</f>
        <v>0</v>
      </c>
      <c r="AF626" s="6">
        <f t="shared" si="75"/>
        <v>0</v>
      </c>
      <c r="AG626">
        <f>VLOOKUP(A:A,'10月奖金'!A:AD,30,0)</f>
        <v>2069.6799999999998</v>
      </c>
      <c r="AH626" s="6">
        <f t="shared" si="76"/>
        <v>-4.7399999999997817</v>
      </c>
      <c r="AI626">
        <f>VLOOKUP(A:A,单位分配保留两位小数!B:N,13,0)</f>
        <v>2064.94</v>
      </c>
      <c r="AJ626">
        <f t="shared" si="77"/>
        <v>0</v>
      </c>
      <c r="AK626">
        <f>_xlfn.IFNA(VLOOKUP(A:A,'11月工资'!A:AQ,43,0),0)</f>
        <v>0</v>
      </c>
      <c r="AL626">
        <f t="shared" si="78"/>
        <v>0</v>
      </c>
      <c r="AM626" s="6">
        <f t="shared" si="79"/>
        <v>-23344.6</v>
      </c>
    </row>
    <row r="627" spans="1:39" x14ac:dyDescent="0.2">
      <c r="A627" s="7">
        <v>9000855</v>
      </c>
      <c r="B627" t="str">
        <f>VLOOKUP(A627,标准表!C:D,2,0)</f>
        <v>陈超</v>
      </c>
      <c r="C627" t="str">
        <f>VLOOKUP(A:A,标准表!C:M,11,0)</f>
        <v>保卫部</v>
      </c>
      <c r="D627" t="str">
        <f>VLOOKUP($A:$A,标准表!C:E,3,0)</f>
        <v>130203198602235153</v>
      </c>
      <c r="E627" t="str">
        <f>VLOOKUP(A:A,'11月工资'!A:D,4,0)</f>
        <v>6217000180022587814</v>
      </c>
      <c r="F627" t="str">
        <f>VLOOKUP(A:A,'11月工资'!A:F,6,0)</f>
        <v>生产操作人员</v>
      </c>
      <c r="G627">
        <f>VLOOKUP(A:A,标准表!C:H,6,0)</f>
        <v>0</v>
      </c>
      <c r="H627">
        <f>VLOOKUP(A:A,标准表!C:I,7,0)</f>
        <v>0</v>
      </c>
      <c r="I627">
        <f>VLOOKUP(A:A,标准表!C:J,8,0)</f>
        <v>0</v>
      </c>
      <c r="J627">
        <f>VLOOKUP($A:$A,标准表!C:G,5,0)</f>
        <v>1.2</v>
      </c>
      <c r="L627">
        <f>VLOOKUP(A:A,单位分配保留两位小数!B:I,8,0)</f>
        <v>2064.94</v>
      </c>
      <c r="M627">
        <f>_xlfn.IFNA(VLOOKUP(A:A,单位分配保留两位小数!B:J,9,0),0)</f>
        <v>0</v>
      </c>
      <c r="N627">
        <f>_xlfn.IFNA(VLOOKUP(A:A,单位分配保留两位小数!B:K,10,0),0)</f>
        <v>0</v>
      </c>
      <c r="O627">
        <f>ROUND(_xlfn.IFNA(VLOOKUP(A:A,单位分配保留两位小数!B:L,11,0),0),2)</f>
        <v>0</v>
      </c>
      <c r="Q627">
        <f t="shared" si="72"/>
        <v>2064.94</v>
      </c>
      <c r="R627">
        <f>_xlfn.IFNA(VLOOKUP(A627,'11月工资'!A:AU,47,0),0)+Q627</f>
        <v>54100.880000000005</v>
      </c>
      <c r="S627">
        <f>VLOOKUP(A:A,'11月工资'!A:AW,49,0)</f>
        <v>0</v>
      </c>
      <c r="T627">
        <f>VLOOKUP(A:A,'11月工资'!A:AZ,52,0)</f>
        <v>11000</v>
      </c>
      <c r="U627">
        <f>VLOOKUP(A:A,'11月工资'!A:BA,53,0)</f>
        <v>0</v>
      </c>
      <c r="V627">
        <f>VLOOKUP(A:A,'11月工资'!A:AX,50,0)</f>
        <v>11000</v>
      </c>
      <c r="W627">
        <f>VLOOKUP(A:A,'11月工资'!A:AY,51,0)</f>
        <v>0</v>
      </c>
      <c r="X627">
        <f>VLOOKUP(A:A,'11月工资'!A:AV,48,0)</f>
        <v>55000</v>
      </c>
      <c r="Y627">
        <f>VLOOKUP(A:A,'11月工资'!A:BB,54,0)</f>
        <v>8128.7099999999991</v>
      </c>
      <c r="Z627" s="12">
        <f>ROUND(5*MAX(0,(R627-S627-T627-U627-V627-W627-X627-Y627)*{0.6;2;4;5;6;7;9}%-{0;504;3384;6384;10584;17184;36384}),2)</f>
        <v>0</v>
      </c>
      <c r="AB627" s="78">
        <f>VLOOKUP(A:A,'11月工资'!A:BI,61,0)</f>
        <v>0</v>
      </c>
      <c r="AC627" s="6">
        <f t="shared" si="73"/>
        <v>0</v>
      </c>
      <c r="AD627">
        <f t="shared" si="74"/>
        <v>2064.94</v>
      </c>
      <c r="AE627">
        <f>VLOOKUP(A:A,'10月奖金'!A:AC,29,0)</f>
        <v>0</v>
      </c>
      <c r="AF627" s="6">
        <f t="shared" si="75"/>
        <v>0</v>
      </c>
      <c r="AG627">
        <f>VLOOKUP(A:A,'10月奖金'!A:AD,30,0)</f>
        <v>2069.6799999999998</v>
      </c>
      <c r="AH627" s="6">
        <f t="shared" si="76"/>
        <v>-4.7399999999997817</v>
      </c>
      <c r="AI627">
        <f>VLOOKUP(A:A,单位分配保留两位小数!B:N,13,0)</f>
        <v>2064.94</v>
      </c>
      <c r="AJ627">
        <f t="shared" si="77"/>
        <v>0</v>
      </c>
      <c r="AK627">
        <f>_xlfn.IFNA(VLOOKUP(A:A,'11月工资'!A:AQ,43,0),0)</f>
        <v>0</v>
      </c>
      <c r="AL627">
        <f t="shared" si="78"/>
        <v>0</v>
      </c>
      <c r="AM627" s="6">
        <f t="shared" si="79"/>
        <v>-31027.829999999994</v>
      </c>
    </row>
    <row r="628" spans="1:39" x14ac:dyDescent="0.2">
      <c r="A628" s="7">
        <v>9000856</v>
      </c>
      <c r="B628" t="str">
        <f>VLOOKUP(A628,标准表!C:D,2,0)</f>
        <v>李宏星</v>
      </c>
      <c r="C628" t="str">
        <f>VLOOKUP(A:A,标准表!C:M,11,0)</f>
        <v>保卫部</v>
      </c>
      <c r="D628" t="str">
        <f>VLOOKUP($A:$A,标准表!C:E,3,0)</f>
        <v>130204198710261814</v>
      </c>
      <c r="E628" t="str">
        <f>VLOOKUP(A:A,'11月工资'!A:D,4,0)</f>
        <v>6217000180022588473</v>
      </c>
      <c r="F628" t="str">
        <f>VLOOKUP(A:A,'11月工资'!A:F,6,0)</f>
        <v>生产操作人员</v>
      </c>
      <c r="G628">
        <f>VLOOKUP(A:A,标准表!C:H,6,0)</f>
        <v>0</v>
      </c>
      <c r="H628">
        <f>VLOOKUP(A:A,标准表!C:I,7,0)</f>
        <v>0</v>
      </c>
      <c r="I628">
        <f>VLOOKUP(A:A,标准表!C:J,8,0)</f>
        <v>0</v>
      </c>
      <c r="J628">
        <f>VLOOKUP($A:$A,标准表!C:G,5,0)</f>
        <v>1.2</v>
      </c>
      <c r="L628">
        <f>VLOOKUP(A:A,单位分配保留两位小数!B:I,8,0)</f>
        <v>2064.94</v>
      </c>
      <c r="M628">
        <f>_xlfn.IFNA(VLOOKUP(A:A,单位分配保留两位小数!B:J,9,0),0)</f>
        <v>0</v>
      </c>
      <c r="N628">
        <f>_xlfn.IFNA(VLOOKUP(A:A,单位分配保留两位小数!B:K,10,0),0)</f>
        <v>0</v>
      </c>
      <c r="O628">
        <f>ROUND(_xlfn.IFNA(VLOOKUP(A:A,单位分配保留两位小数!B:L,11,0),0),2)</f>
        <v>0</v>
      </c>
      <c r="Q628">
        <f t="shared" si="72"/>
        <v>2064.94</v>
      </c>
      <c r="R628">
        <f>_xlfn.IFNA(VLOOKUP(A628,'11月工资'!A:AU,47,0),0)+Q628</f>
        <v>54135.490000000005</v>
      </c>
      <c r="S628">
        <f>VLOOKUP(A:A,'11月工资'!A:AW,49,0)</f>
        <v>11000</v>
      </c>
      <c r="T628">
        <f>VLOOKUP(A:A,'11月工资'!A:AZ,52,0)</f>
        <v>0</v>
      </c>
      <c r="U628">
        <f>VLOOKUP(A:A,'11月工资'!A:BA,53,0)</f>
        <v>0</v>
      </c>
      <c r="V628">
        <f>VLOOKUP(A:A,'11月工资'!A:AX,50,0)</f>
        <v>11000</v>
      </c>
      <c r="W628">
        <f>VLOOKUP(A:A,'11月工资'!A:AY,51,0)</f>
        <v>0</v>
      </c>
      <c r="X628">
        <f>VLOOKUP(A:A,'11月工资'!A:AV,48,0)</f>
        <v>55000</v>
      </c>
      <c r="Y628">
        <f>VLOOKUP(A:A,'11月工资'!A:BB,54,0)</f>
        <v>8153.2599999999993</v>
      </c>
      <c r="Z628" s="12">
        <f>ROUND(5*MAX(0,(R628-S628-T628-U628-V628-W628-X628-Y628)*{0.6;2;4;5;6;7;9}%-{0;504;3384;6384;10584;17184;36384}),2)</f>
        <v>0</v>
      </c>
      <c r="AB628" s="78">
        <f>VLOOKUP(A:A,'11月工资'!A:BI,61,0)</f>
        <v>0</v>
      </c>
      <c r="AC628" s="6">
        <f t="shared" si="73"/>
        <v>0</v>
      </c>
      <c r="AD628">
        <f t="shared" si="74"/>
        <v>2064.94</v>
      </c>
      <c r="AE628">
        <f>VLOOKUP(A:A,'10月奖金'!A:AC,29,0)</f>
        <v>0</v>
      </c>
      <c r="AF628" s="6">
        <f t="shared" si="75"/>
        <v>0</v>
      </c>
      <c r="AG628">
        <f>VLOOKUP(A:A,'10月奖金'!A:AD,30,0)</f>
        <v>2069.6799999999998</v>
      </c>
      <c r="AH628" s="6">
        <f t="shared" si="76"/>
        <v>-4.7399999999997817</v>
      </c>
      <c r="AI628">
        <f>VLOOKUP(A:A,单位分配保留两位小数!B:N,13,0)</f>
        <v>2064.94</v>
      </c>
      <c r="AJ628">
        <f t="shared" si="77"/>
        <v>0</v>
      </c>
      <c r="AK628">
        <f>_xlfn.IFNA(VLOOKUP(A:A,'11月工资'!A:AQ,43,0),0)</f>
        <v>0</v>
      </c>
      <c r="AL628">
        <f t="shared" si="78"/>
        <v>0</v>
      </c>
      <c r="AM628" s="6">
        <f t="shared" si="79"/>
        <v>-31017.769999999993</v>
      </c>
    </row>
    <row r="629" spans="1:39" x14ac:dyDescent="0.2">
      <c r="A629" s="7">
        <v>9000857</v>
      </c>
      <c r="B629" t="str">
        <f>VLOOKUP(A629,标准表!C:D,2,0)</f>
        <v>侯超</v>
      </c>
      <c r="C629" t="str">
        <f>VLOOKUP(A:A,标准表!C:M,11,0)</f>
        <v>保卫部</v>
      </c>
      <c r="D629" t="str">
        <f>VLOOKUP($A:$A,标准表!C:E,3,0)</f>
        <v>130204199111063618</v>
      </c>
      <c r="E629" t="str">
        <f>VLOOKUP(A:A,'11月工资'!A:D,4,0)</f>
        <v>6217000180022594190</v>
      </c>
      <c r="F629" t="str">
        <f>VLOOKUP(A:A,'11月工资'!A:F,6,0)</f>
        <v>生产操作人员</v>
      </c>
      <c r="G629">
        <f>VLOOKUP(A:A,标准表!C:H,6,0)</f>
        <v>0</v>
      </c>
      <c r="H629">
        <f>VLOOKUP(A:A,标准表!C:I,7,0)</f>
        <v>0</v>
      </c>
      <c r="I629">
        <f>VLOOKUP(A:A,标准表!C:J,8,0)</f>
        <v>0</v>
      </c>
      <c r="J629">
        <f>VLOOKUP($A:$A,标准表!C:G,5,0)</f>
        <v>1.2</v>
      </c>
      <c r="L629">
        <f>VLOOKUP(A:A,单位分配保留两位小数!B:I,8,0)</f>
        <v>2074.0700000000002</v>
      </c>
      <c r="M629">
        <f>_xlfn.IFNA(VLOOKUP(A:A,单位分配保留两位小数!B:J,9,0),0)</f>
        <v>0</v>
      </c>
      <c r="N629">
        <f>_xlfn.IFNA(VLOOKUP(A:A,单位分配保留两位小数!B:K,10,0),0)</f>
        <v>0</v>
      </c>
      <c r="O629">
        <f>ROUND(_xlfn.IFNA(VLOOKUP(A:A,单位分配保留两位小数!B:L,11,0),0),2)</f>
        <v>0</v>
      </c>
      <c r="Q629">
        <f t="shared" si="72"/>
        <v>2074.0700000000002</v>
      </c>
      <c r="R629">
        <f>_xlfn.IFNA(VLOOKUP(A629,'11月工资'!A:AU,47,0),0)+Q629</f>
        <v>50945.22</v>
      </c>
      <c r="S629">
        <f>VLOOKUP(A:A,'11月工资'!A:AW,49,0)</f>
        <v>0</v>
      </c>
      <c r="T629">
        <f>VLOOKUP(A:A,'11月工资'!A:AZ,52,0)</f>
        <v>0</v>
      </c>
      <c r="U629">
        <f>VLOOKUP(A:A,'11月工资'!A:BA,53,0)</f>
        <v>0</v>
      </c>
      <c r="V629">
        <f>VLOOKUP(A:A,'11月工资'!A:AX,50,0)</f>
        <v>0</v>
      </c>
      <c r="W629">
        <f>VLOOKUP(A:A,'11月工资'!A:AY,51,0)</f>
        <v>0</v>
      </c>
      <c r="X629">
        <f>VLOOKUP(A:A,'11月工资'!A:AV,48,0)</f>
        <v>55000</v>
      </c>
      <c r="Y629">
        <f>VLOOKUP(A:A,'11月工资'!A:BB,54,0)</f>
        <v>7553.38</v>
      </c>
      <c r="Z629" s="12">
        <f>ROUND(5*MAX(0,(R629-S629-T629-U629-V629-W629-X629-Y629)*{0.6;2;4;5;6;7;9}%-{0;504;3384;6384;10584;17184;36384}),2)</f>
        <v>0</v>
      </c>
      <c r="AB629" s="78">
        <f>VLOOKUP(A:A,'11月工资'!A:BI,61,0)</f>
        <v>0</v>
      </c>
      <c r="AC629" s="6">
        <f t="shared" si="73"/>
        <v>0</v>
      </c>
      <c r="AD629">
        <f t="shared" si="74"/>
        <v>2074.0700000000002</v>
      </c>
      <c r="AE629">
        <f>VLOOKUP(A:A,'10月奖金'!A:AC,29,0)</f>
        <v>0</v>
      </c>
      <c r="AF629" s="6">
        <f t="shared" si="75"/>
        <v>0</v>
      </c>
      <c r="AG629">
        <f>VLOOKUP(A:A,'10月奖金'!A:AD,30,0)</f>
        <v>2078.84</v>
      </c>
      <c r="AH629" s="6">
        <f t="shared" si="76"/>
        <v>-4.7699999999999818</v>
      </c>
      <c r="AI629">
        <f>VLOOKUP(A:A,单位分配保留两位小数!B:N,13,0)</f>
        <v>2074.0700000000002</v>
      </c>
      <c r="AJ629">
        <f t="shared" si="77"/>
        <v>0</v>
      </c>
      <c r="AK629">
        <f>_xlfn.IFNA(VLOOKUP(A:A,'11月工资'!A:AQ,43,0),0)</f>
        <v>0</v>
      </c>
      <c r="AL629">
        <f t="shared" si="78"/>
        <v>0</v>
      </c>
      <c r="AM629" s="6">
        <f t="shared" si="79"/>
        <v>-11608.16</v>
      </c>
    </row>
    <row r="630" spans="1:39" x14ac:dyDescent="0.2">
      <c r="A630" s="7">
        <v>9000858</v>
      </c>
      <c r="B630" t="str">
        <f>VLOOKUP(A630,标准表!C:D,2,0)</f>
        <v>孙晨</v>
      </c>
      <c r="C630" t="str">
        <f>VLOOKUP(A:A,标准表!C:M,11,0)</f>
        <v>保卫部</v>
      </c>
      <c r="D630" t="str">
        <f>VLOOKUP($A:$A,标准表!C:E,3,0)</f>
        <v>130203199305163012</v>
      </c>
      <c r="E630" t="str">
        <f>VLOOKUP(A:A,'11月工资'!A:D,4,0)</f>
        <v>6217000180022593309</v>
      </c>
      <c r="F630" t="str">
        <f>VLOOKUP(A:A,'11月工资'!A:F,6,0)</f>
        <v>生产操作人员</v>
      </c>
      <c r="G630">
        <f>VLOOKUP(A:A,标准表!C:H,6,0)</f>
        <v>0</v>
      </c>
      <c r="H630">
        <f>VLOOKUP(A:A,标准表!C:I,7,0)</f>
        <v>0</v>
      </c>
      <c r="I630">
        <f>VLOOKUP(A:A,标准表!C:J,8,0)</f>
        <v>0</v>
      </c>
      <c r="J630">
        <f>VLOOKUP($A:$A,标准表!C:G,5,0)</f>
        <v>1.2</v>
      </c>
      <c r="L630">
        <f>VLOOKUP(A:A,单位分配保留两位小数!B:I,8,0)</f>
        <v>2040.87</v>
      </c>
      <c r="M630">
        <f>_xlfn.IFNA(VLOOKUP(A:A,单位分配保留两位小数!B:J,9,0),0)</f>
        <v>0</v>
      </c>
      <c r="N630">
        <f>_xlfn.IFNA(VLOOKUP(A:A,单位分配保留两位小数!B:K,10,0),0)</f>
        <v>0</v>
      </c>
      <c r="O630">
        <f>ROUND(_xlfn.IFNA(VLOOKUP(A:A,单位分配保留两位小数!B:L,11,0),0),2)</f>
        <v>0</v>
      </c>
      <c r="Q630">
        <f t="shared" si="72"/>
        <v>2040.87</v>
      </c>
      <c r="R630">
        <f>_xlfn.IFNA(VLOOKUP(A630,'11月工资'!A:AU,47,0),0)+Q630</f>
        <v>51811.01</v>
      </c>
      <c r="S630">
        <f>VLOOKUP(A:A,'11月工资'!A:AW,49,0)</f>
        <v>0</v>
      </c>
      <c r="T630">
        <f>VLOOKUP(A:A,'11月工资'!A:AZ,52,0)</f>
        <v>0</v>
      </c>
      <c r="U630">
        <f>VLOOKUP(A:A,'11月工资'!A:BA,53,0)</f>
        <v>0</v>
      </c>
      <c r="V630">
        <f>VLOOKUP(A:A,'11月工资'!A:AX,50,0)</f>
        <v>0</v>
      </c>
      <c r="W630">
        <f>VLOOKUP(A:A,'11月工资'!A:AY,51,0)</f>
        <v>0</v>
      </c>
      <c r="X630">
        <f>VLOOKUP(A:A,'11月工资'!A:AV,48,0)</f>
        <v>55000</v>
      </c>
      <c r="Y630">
        <f>VLOOKUP(A:A,'11月工资'!A:BB,54,0)</f>
        <v>7241.57</v>
      </c>
      <c r="Z630" s="12">
        <f>ROUND(5*MAX(0,(R630-S630-T630-U630-V630-W630-X630-Y630)*{0.6;2;4;5;6;7;9}%-{0;504;3384;6384;10584;17184;36384}),2)</f>
        <v>0</v>
      </c>
      <c r="AB630" s="78">
        <f>VLOOKUP(A:A,'11月工资'!A:BI,61,0)</f>
        <v>0</v>
      </c>
      <c r="AC630" s="6">
        <f t="shared" si="73"/>
        <v>0</v>
      </c>
      <c r="AD630">
        <f t="shared" si="74"/>
        <v>2040.87</v>
      </c>
      <c r="AE630">
        <f>VLOOKUP(A:A,'10月奖金'!A:AC,29,0)</f>
        <v>0</v>
      </c>
      <c r="AF630" s="6">
        <f t="shared" si="75"/>
        <v>0</v>
      </c>
      <c r="AG630">
        <f>VLOOKUP(A:A,'10月奖金'!A:AD,30,0)</f>
        <v>2045.55</v>
      </c>
      <c r="AH630" s="6">
        <f t="shared" si="76"/>
        <v>-4.6800000000000637</v>
      </c>
      <c r="AI630">
        <f>VLOOKUP(A:A,单位分配保留两位小数!B:N,13,0)</f>
        <v>2040.87</v>
      </c>
      <c r="AJ630">
        <f t="shared" si="77"/>
        <v>0</v>
      </c>
      <c r="AK630">
        <f>_xlfn.IFNA(VLOOKUP(A:A,'11月工资'!A:AQ,43,0),0)</f>
        <v>0</v>
      </c>
      <c r="AL630">
        <f t="shared" si="78"/>
        <v>0</v>
      </c>
      <c r="AM630" s="6">
        <f t="shared" si="79"/>
        <v>-10430.559999999998</v>
      </c>
    </row>
    <row r="631" spans="1:39" x14ac:dyDescent="0.2">
      <c r="A631" s="7">
        <v>9000859</v>
      </c>
      <c r="B631" t="str">
        <f>VLOOKUP(A631,标准表!C:D,2,0)</f>
        <v>杨智贺</v>
      </c>
      <c r="C631" t="str">
        <f>VLOOKUP(A:A,标准表!C:M,11,0)</f>
        <v>保卫部</v>
      </c>
      <c r="D631" t="str">
        <f>VLOOKUP($A:$A,标准表!C:E,3,0)</f>
        <v>130202199201140012</v>
      </c>
      <c r="E631" t="str">
        <f>VLOOKUP(A:A,'11月工资'!A:D,4,0)</f>
        <v>6217000180022591634</v>
      </c>
      <c r="F631" t="str">
        <f>VLOOKUP(A:A,'11月工资'!A:F,6,0)</f>
        <v>生产操作人员</v>
      </c>
      <c r="G631">
        <f>VLOOKUP(A:A,标准表!C:H,6,0)</f>
        <v>0</v>
      </c>
      <c r="H631">
        <f>VLOOKUP(A:A,标准表!C:I,7,0)</f>
        <v>0</v>
      </c>
      <c r="I631">
        <f>VLOOKUP(A:A,标准表!C:J,8,0)</f>
        <v>0</v>
      </c>
      <c r="J631">
        <f>VLOOKUP($A:$A,标准表!C:G,5,0)</f>
        <v>1.2</v>
      </c>
      <c r="L631">
        <f>VLOOKUP(A:A,单位分配保留两位小数!B:I,8,0)</f>
        <v>2057.4699999999998</v>
      </c>
      <c r="M631">
        <f>_xlfn.IFNA(VLOOKUP(A:A,单位分配保留两位小数!B:J,9,0),0)</f>
        <v>0</v>
      </c>
      <c r="N631">
        <f>_xlfn.IFNA(VLOOKUP(A:A,单位分配保留两位小数!B:K,10,0),0)</f>
        <v>0</v>
      </c>
      <c r="O631">
        <f>ROUND(_xlfn.IFNA(VLOOKUP(A:A,单位分配保留两位小数!B:L,11,0),0),2)</f>
        <v>0</v>
      </c>
      <c r="Q631">
        <f t="shared" si="72"/>
        <v>2057.4699999999998</v>
      </c>
      <c r="R631">
        <f>_xlfn.IFNA(VLOOKUP(A631,'11月工资'!A:AU,47,0),0)+Q631</f>
        <v>54268.83</v>
      </c>
      <c r="S631">
        <f>VLOOKUP(A:A,'11月工资'!A:AW,49,0)</f>
        <v>0</v>
      </c>
      <c r="T631">
        <f>VLOOKUP(A:A,'11月工资'!A:AZ,52,0)</f>
        <v>0</v>
      </c>
      <c r="U631">
        <f>VLOOKUP(A:A,'11月工资'!A:BA,53,0)</f>
        <v>0</v>
      </c>
      <c r="V631">
        <f>VLOOKUP(A:A,'11月工资'!A:AX,50,0)</f>
        <v>0</v>
      </c>
      <c r="W631">
        <f>VLOOKUP(A:A,'11月工资'!A:AY,51,0)</f>
        <v>0</v>
      </c>
      <c r="X631">
        <f>VLOOKUP(A:A,'11月工资'!A:AV,48,0)</f>
        <v>55000</v>
      </c>
      <c r="Y631">
        <f>VLOOKUP(A:A,'11月工资'!A:BB,54,0)</f>
        <v>7643.86</v>
      </c>
      <c r="Z631" s="12">
        <f>ROUND(5*MAX(0,(R631-S631-T631-U631-V631-W631-X631-Y631)*{0.6;2;4;5;6;7;9}%-{0;504;3384;6384;10584;17184;36384}),2)</f>
        <v>0</v>
      </c>
      <c r="AB631" s="78">
        <f>VLOOKUP(A:A,'11月工资'!A:BI,61,0)</f>
        <v>0</v>
      </c>
      <c r="AC631" s="6">
        <f t="shared" si="73"/>
        <v>0</v>
      </c>
      <c r="AD631">
        <f t="shared" si="74"/>
        <v>2057.4699999999998</v>
      </c>
      <c r="AE631">
        <f>VLOOKUP(A:A,'10月奖金'!A:AC,29,0)</f>
        <v>0</v>
      </c>
      <c r="AF631" s="6">
        <f t="shared" si="75"/>
        <v>0</v>
      </c>
      <c r="AG631">
        <f>VLOOKUP(A:A,'10月奖金'!A:AD,30,0)</f>
        <v>2062.19</v>
      </c>
      <c r="AH631" s="6">
        <f t="shared" si="76"/>
        <v>-4.7200000000002547</v>
      </c>
      <c r="AI631">
        <f>VLOOKUP(A:A,单位分配保留两位小数!B:N,13,0)</f>
        <v>2057.4699999999998</v>
      </c>
      <c r="AJ631">
        <f t="shared" si="77"/>
        <v>0</v>
      </c>
      <c r="AK631">
        <f>_xlfn.IFNA(VLOOKUP(A:A,'11月工资'!A:AQ,43,0),0)</f>
        <v>0</v>
      </c>
      <c r="AL631">
        <f t="shared" si="78"/>
        <v>0</v>
      </c>
      <c r="AM631" s="6">
        <f t="shared" si="79"/>
        <v>-8375.0299999999988</v>
      </c>
    </row>
    <row r="632" spans="1:39" x14ac:dyDescent="0.2">
      <c r="A632" s="7">
        <v>9000860</v>
      </c>
      <c r="B632" t="str">
        <f>VLOOKUP(A632,标准表!C:D,2,0)</f>
        <v>叶冬增</v>
      </c>
      <c r="C632" t="str">
        <f>VLOOKUP(A:A,标准表!C:M,11,0)</f>
        <v>保卫部</v>
      </c>
      <c r="D632" t="str">
        <f>VLOOKUP($A:$A,标准表!C:E,3,0)</f>
        <v>130204198711221590</v>
      </c>
      <c r="E632" t="str">
        <f>VLOOKUP(A:A,'11月工资'!A:D,4,0)</f>
        <v>6227000181080087019</v>
      </c>
      <c r="F632" t="str">
        <f>VLOOKUP(A:A,'11月工资'!A:F,6,0)</f>
        <v>生产操作人员</v>
      </c>
      <c r="G632">
        <f>VLOOKUP(A:A,标准表!C:H,6,0)</f>
        <v>0</v>
      </c>
      <c r="H632">
        <f>VLOOKUP(A:A,标准表!C:I,7,0)</f>
        <v>0</v>
      </c>
      <c r="I632">
        <f>VLOOKUP(A:A,标准表!C:J,8,0)</f>
        <v>0</v>
      </c>
      <c r="J632">
        <f>VLOOKUP($A:$A,标准表!C:G,5,0)</f>
        <v>1</v>
      </c>
      <c r="L632">
        <f>VLOOKUP(A:A,单位分配保留两位小数!B:I,8,0)</f>
        <v>1714.56</v>
      </c>
      <c r="M632">
        <f>_xlfn.IFNA(VLOOKUP(A:A,单位分配保留两位小数!B:J,9,0),0)</f>
        <v>0</v>
      </c>
      <c r="N632">
        <f>_xlfn.IFNA(VLOOKUP(A:A,单位分配保留两位小数!B:K,10,0),0)</f>
        <v>0</v>
      </c>
      <c r="O632">
        <f>ROUND(_xlfn.IFNA(VLOOKUP(A:A,单位分配保留两位小数!B:L,11,0),0),2)</f>
        <v>0</v>
      </c>
      <c r="Q632">
        <f t="shared" si="72"/>
        <v>1714.56</v>
      </c>
      <c r="R632">
        <f>_xlfn.IFNA(VLOOKUP(A632,'11月工资'!A:AU,47,0),0)+Q632</f>
        <v>48302.709999999985</v>
      </c>
      <c r="S632">
        <f>VLOOKUP(A:A,'11月工资'!A:AW,49,0)</f>
        <v>0</v>
      </c>
      <c r="T632">
        <f>VLOOKUP(A:A,'11月工资'!A:AZ,52,0)</f>
        <v>0</v>
      </c>
      <c r="U632">
        <f>VLOOKUP(A:A,'11月工资'!A:BA,53,0)</f>
        <v>0</v>
      </c>
      <c r="V632">
        <f>VLOOKUP(A:A,'11月工资'!A:AX,50,0)</f>
        <v>0</v>
      </c>
      <c r="W632">
        <f>VLOOKUP(A:A,'11月工资'!A:AY,51,0)</f>
        <v>0</v>
      </c>
      <c r="X632">
        <f>VLOOKUP(A:A,'11月工资'!A:AV,48,0)</f>
        <v>55000</v>
      </c>
      <c r="Y632">
        <f>VLOOKUP(A:A,'11月工资'!A:BB,54,0)</f>
        <v>7848.78</v>
      </c>
      <c r="Z632" s="12">
        <f>ROUND(5*MAX(0,(R632-S632-T632-U632-V632-W632-X632-Y632)*{0.6;2;4;5;6;7;9}%-{0;504;3384;6384;10584;17184;36384}),2)</f>
        <v>0</v>
      </c>
      <c r="AB632" s="78">
        <f>VLOOKUP(A:A,'11月工资'!A:BI,61,0)</f>
        <v>0</v>
      </c>
      <c r="AC632" s="6">
        <f t="shared" si="73"/>
        <v>0</v>
      </c>
      <c r="AD632">
        <f t="shared" si="74"/>
        <v>1714.56</v>
      </c>
      <c r="AE632">
        <f>VLOOKUP(A:A,'10月奖金'!A:AC,29,0)</f>
        <v>0</v>
      </c>
      <c r="AF632" s="6">
        <f t="shared" si="75"/>
        <v>0</v>
      </c>
      <c r="AG632">
        <f>VLOOKUP(A:A,'10月奖金'!A:AD,30,0)</f>
        <v>1718.49</v>
      </c>
      <c r="AH632" s="6">
        <f t="shared" si="76"/>
        <v>-3.9300000000000637</v>
      </c>
      <c r="AI632">
        <f>VLOOKUP(A:A,单位分配保留两位小数!B:N,13,0)</f>
        <v>1714.56</v>
      </c>
      <c r="AJ632">
        <f t="shared" si="77"/>
        <v>0</v>
      </c>
      <c r="AK632">
        <f>_xlfn.IFNA(VLOOKUP(A:A,'11月工资'!A:AQ,43,0),0)</f>
        <v>0</v>
      </c>
      <c r="AL632">
        <f t="shared" si="78"/>
        <v>0</v>
      </c>
      <c r="AM632" s="6">
        <f t="shared" si="79"/>
        <v>-14546.070000000014</v>
      </c>
    </row>
    <row r="633" spans="1:39" x14ac:dyDescent="0.2">
      <c r="A633" s="7">
        <v>9000861</v>
      </c>
      <c r="B633" t="str">
        <f>VLOOKUP(A633,标准表!C:D,2,0)</f>
        <v>杜智会</v>
      </c>
      <c r="C633" t="str">
        <f>VLOOKUP(A:A,标准表!C:M,11,0)</f>
        <v>保卫部</v>
      </c>
      <c r="D633" t="str">
        <f>VLOOKUP($A:$A,标准表!C:E,3,0)</f>
        <v>130205198201133917</v>
      </c>
      <c r="E633" t="str">
        <f>VLOOKUP(A:A,'11月工资'!A:D,4,0)</f>
        <v>6217000180021072610</v>
      </c>
      <c r="F633" t="str">
        <f>VLOOKUP(A:A,'11月工资'!A:F,6,0)</f>
        <v>生产操作人员</v>
      </c>
      <c r="G633">
        <f>VLOOKUP(A:A,标准表!C:H,6,0)</f>
        <v>0</v>
      </c>
      <c r="H633">
        <f>VLOOKUP(A:A,标准表!C:I,7,0)</f>
        <v>0</v>
      </c>
      <c r="I633">
        <f>VLOOKUP(A:A,标准表!C:J,8,0)</f>
        <v>0</v>
      </c>
      <c r="J633">
        <f>VLOOKUP($A:$A,标准表!C:G,5,0)</f>
        <v>1</v>
      </c>
      <c r="L633">
        <f>VLOOKUP(A:A,单位分配保留两位小数!B:I,8,0)</f>
        <v>1720.78</v>
      </c>
      <c r="M633">
        <f>_xlfn.IFNA(VLOOKUP(A:A,单位分配保留两位小数!B:J,9,0),0)</f>
        <v>0</v>
      </c>
      <c r="N633">
        <f>_xlfn.IFNA(VLOOKUP(A:A,单位分配保留两位小数!B:K,10,0),0)</f>
        <v>0</v>
      </c>
      <c r="O633">
        <f>ROUND(_xlfn.IFNA(VLOOKUP(A:A,单位分配保留两位小数!B:L,11,0),0),2)</f>
        <v>0</v>
      </c>
      <c r="Q633">
        <f t="shared" si="72"/>
        <v>1720.78</v>
      </c>
      <c r="R633">
        <f>_xlfn.IFNA(VLOOKUP(A633,'11月工资'!A:AU,47,0),0)+Q633</f>
        <v>49764.27</v>
      </c>
      <c r="S633">
        <f>VLOOKUP(A:A,'11月工资'!A:AW,49,0)</f>
        <v>0</v>
      </c>
      <c r="T633">
        <f>VLOOKUP(A:A,'11月工资'!A:AZ,52,0)</f>
        <v>0</v>
      </c>
      <c r="U633">
        <f>VLOOKUP(A:A,'11月工资'!A:BA,53,0)</f>
        <v>0</v>
      </c>
      <c r="V633">
        <f>VLOOKUP(A:A,'11月工资'!A:AX,50,0)</f>
        <v>0</v>
      </c>
      <c r="W633">
        <f>VLOOKUP(A:A,'11月工资'!A:AY,51,0)</f>
        <v>0</v>
      </c>
      <c r="X633">
        <f>VLOOKUP(A:A,'11月工资'!A:AV,48,0)</f>
        <v>55000</v>
      </c>
      <c r="Y633">
        <f>VLOOKUP(A:A,'11月工资'!A:BB,54,0)</f>
        <v>7097.65</v>
      </c>
      <c r="Z633" s="12">
        <f>ROUND(5*MAX(0,(R633-S633-T633-U633-V633-W633-X633-Y633)*{0.6;2;4;5;6;7;9}%-{0;504;3384;6384;10584;17184;36384}),2)</f>
        <v>0</v>
      </c>
      <c r="AB633" s="78">
        <f>VLOOKUP(A:A,'11月工资'!A:BI,61,0)</f>
        <v>0</v>
      </c>
      <c r="AC633" s="6">
        <f t="shared" si="73"/>
        <v>0</v>
      </c>
      <c r="AD633">
        <f t="shared" si="74"/>
        <v>1720.78</v>
      </c>
      <c r="AE633">
        <f>VLOOKUP(A:A,'10月奖金'!A:AC,29,0)</f>
        <v>0</v>
      </c>
      <c r="AF633" s="6">
        <f t="shared" si="75"/>
        <v>0</v>
      </c>
      <c r="AG633">
        <f>VLOOKUP(A:A,'10月奖金'!A:AD,30,0)</f>
        <v>1710.87</v>
      </c>
      <c r="AH633" s="6">
        <f t="shared" si="76"/>
        <v>9.9100000000000819</v>
      </c>
      <c r="AI633">
        <f>VLOOKUP(A:A,单位分配保留两位小数!B:N,13,0)</f>
        <v>1720.78</v>
      </c>
      <c r="AJ633">
        <f t="shared" si="77"/>
        <v>0</v>
      </c>
      <c r="AK633">
        <f>_xlfn.IFNA(VLOOKUP(A:A,'11月工资'!A:AQ,43,0),0)</f>
        <v>0</v>
      </c>
      <c r="AL633">
        <f t="shared" si="78"/>
        <v>0</v>
      </c>
      <c r="AM633" s="6">
        <f t="shared" si="79"/>
        <v>-12333.380000000003</v>
      </c>
    </row>
    <row r="634" spans="1:39" x14ac:dyDescent="0.2">
      <c r="A634" s="7">
        <v>9000895</v>
      </c>
      <c r="B634" t="str">
        <f>VLOOKUP(A634,标准表!C:D,2,0)</f>
        <v>杨利东</v>
      </c>
      <c r="C634" t="str">
        <f>VLOOKUP(A:A,标准表!C:M,11,0)</f>
        <v>运营改善部（董事会办公室）（发展规划部）</v>
      </c>
      <c r="D634" t="str">
        <f>VLOOKUP($A:$A,标准表!C:E,3,0)</f>
        <v>152824198410016319</v>
      </c>
      <c r="E634" t="str">
        <f>VLOOKUP(A:A,'11月工资'!A:D,4,0)</f>
        <v>6217000180029895426</v>
      </c>
      <c r="F634" t="str">
        <f>VLOOKUP(A:A,'11月工资'!A:F,6,0)</f>
        <v>经营管理-中层</v>
      </c>
      <c r="G634">
        <f>VLOOKUP(A:A,标准表!C:H,6,0)</f>
        <v>9066</v>
      </c>
      <c r="H634">
        <f>VLOOKUP(A:A,标准表!C:I,7,0)</f>
        <v>0</v>
      </c>
      <c r="I634">
        <f>VLOOKUP(A:A,标准表!C:J,8,0)</f>
        <v>0</v>
      </c>
      <c r="J634">
        <f>VLOOKUP($A:$A,标准表!C:G,5,0)</f>
        <v>0</v>
      </c>
      <c r="L634">
        <f>VLOOKUP(A:A,单位分配保留两位小数!B:I,8,0)</f>
        <v>9063.82</v>
      </c>
      <c r="M634">
        <f>_xlfn.IFNA(VLOOKUP(A:A,单位分配保留两位小数!B:J,9,0),0)</f>
        <v>0</v>
      </c>
      <c r="N634">
        <f>_xlfn.IFNA(VLOOKUP(A:A,单位分配保留两位小数!B:K,10,0),0)</f>
        <v>0</v>
      </c>
      <c r="O634">
        <f>ROUND(_xlfn.IFNA(VLOOKUP(A:A,单位分配保留两位小数!B:L,11,0),0),2)</f>
        <v>0</v>
      </c>
      <c r="Q634">
        <f t="shared" si="72"/>
        <v>9063.82</v>
      </c>
      <c r="R634">
        <f>_xlfn.IFNA(VLOOKUP(A634,'11月工资'!A:AU,47,0),0)+Q634</f>
        <v>178528.07</v>
      </c>
      <c r="S634">
        <f>VLOOKUP(A:A,'11月工资'!A:AW,49,0)</f>
        <v>11000</v>
      </c>
      <c r="T634">
        <f>VLOOKUP(A:A,'11月工资'!A:AZ,52,0)</f>
        <v>11000</v>
      </c>
      <c r="U634">
        <f>VLOOKUP(A:A,'11月工资'!A:BA,53,0)</f>
        <v>0</v>
      </c>
      <c r="V634">
        <f>VLOOKUP(A:A,'11月工资'!A:AX,50,0)</f>
        <v>11000</v>
      </c>
      <c r="W634">
        <f>VLOOKUP(A:A,'11月工资'!A:AY,51,0)</f>
        <v>4400</v>
      </c>
      <c r="X634">
        <f>VLOOKUP(A:A,'11月工资'!A:AV,48,0)</f>
        <v>55000</v>
      </c>
      <c r="Y634">
        <f>VLOOKUP(A:A,'11月工资'!A:BB,54,0)</f>
        <v>30202.45</v>
      </c>
      <c r="Z634" s="12">
        <f>ROUND(5*MAX(0,(R634-S634-T634-U634-V634-W634-X634-Y634)*{0.6;2;4;5;6;7;9}%-{0;504;3384;6384;10584;17184;36384}),2)</f>
        <v>3072.56</v>
      </c>
      <c r="AB634" s="78">
        <f>VLOOKUP(A:A,'11月工资'!A:BI,61,0)</f>
        <v>2166.1799999999998</v>
      </c>
      <c r="AC634" s="6">
        <f t="shared" si="73"/>
        <v>906.38</v>
      </c>
      <c r="AD634">
        <f t="shared" si="74"/>
        <v>8157.44</v>
      </c>
      <c r="AE634">
        <f>VLOOKUP(A:A,'10月奖金'!A:AC,29,0)</f>
        <v>906.38</v>
      </c>
      <c r="AF634" s="6">
        <f t="shared" si="75"/>
        <v>0</v>
      </c>
      <c r="AG634">
        <f>VLOOKUP(A:A,'10月奖金'!A:AD,30,0)</f>
        <v>8157.44</v>
      </c>
      <c r="AH634" s="6">
        <f t="shared" si="76"/>
        <v>0</v>
      </c>
      <c r="AI634">
        <f>VLOOKUP(A:A,单位分配保留两位小数!B:N,13,0)</f>
        <v>9063.82</v>
      </c>
      <c r="AJ634">
        <f t="shared" si="77"/>
        <v>0</v>
      </c>
      <c r="AK634">
        <f>_xlfn.IFNA(VLOOKUP(A:A,'11月工资'!A:AQ,43,0),0)</f>
        <v>9.3699999999998909</v>
      </c>
      <c r="AL634">
        <f t="shared" si="78"/>
        <v>915.74999999999989</v>
      </c>
      <c r="AM634" s="6">
        <f t="shared" si="79"/>
        <v>55925.62000000001</v>
      </c>
    </row>
    <row r="635" spans="1:39" x14ac:dyDescent="0.2">
      <c r="A635" s="7">
        <v>9000823</v>
      </c>
      <c r="B635" t="str">
        <f>VLOOKUP(A635,标准表!C:D,2,0)</f>
        <v>冯岩</v>
      </c>
      <c r="C635" t="str">
        <f>VLOOKUP(A:A,标准表!C:M,11,0)</f>
        <v>工程管理部</v>
      </c>
      <c r="D635" t="str">
        <f>VLOOKUP($A:$A,标准表!C:E,3,0)</f>
        <v>13020319950401241X</v>
      </c>
      <c r="E635" t="str">
        <f>VLOOKUP(A:A,'11月工资'!A:D,4,0)</f>
        <v>6217000180039762004</v>
      </c>
      <c r="F635" t="str">
        <f>VLOOKUP(A:A,'11月工资'!A:F,6,0)</f>
        <v>专业技术人员</v>
      </c>
      <c r="G635">
        <f>VLOOKUP(A:A,标准表!C:H,6,0)</f>
        <v>0</v>
      </c>
      <c r="H635">
        <f>VLOOKUP(A:A,标准表!C:I,7,0)</f>
        <v>0</v>
      </c>
      <c r="I635">
        <f>VLOOKUP(A:A,标准表!C:J,8,0)</f>
        <v>0</v>
      </c>
      <c r="J635">
        <f>VLOOKUP($A:$A,标准表!C:G,5,0)</f>
        <v>1.65</v>
      </c>
      <c r="L635">
        <f>VLOOKUP(A:A,单位分配保留两位小数!B:I,8,0)</f>
        <v>2790.55</v>
      </c>
      <c r="M635">
        <f>_xlfn.IFNA(VLOOKUP(A:A,单位分配保留两位小数!B:J,9,0),0)</f>
        <v>0</v>
      </c>
      <c r="N635">
        <f>_xlfn.IFNA(VLOOKUP(A:A,单位分配保留两位小数!B:K,10,0),0)</f>
        <v>0</v>
      </c>
      <c r="O635">
        <f>ROUND(_xlfn.IFNA(VLOOKUP(A:A,单位分配保留两位小数!B:L,11,0),0),2)</f>
        <v>0</v>
      </c>
      <c r="Q635">
        <f t="shared" si="72"/>
        <v>2790.55</v>
      </c>
      <c r="R635">
        <f>_xlfn.IFNA(VLOOKUP(A635,'11月工资'!A:AU,47,0),0)+Q635</f>
        <v>62125.43</v>
      </c>
      <c r="S635">
        <f>VLOOKUP(A:A,'11月工资'!A:AW,49,0)</f>
        <v>0</v>
      </c>
      <c r="T635">
        <f>VLOOKUP(A:A,'11月工资'!A:AZ,52,0)</f>
        <v>0</v>
      </c>
      <c r="U635">
        <f>VLOOKUP(A:A,'11月工资'!A:BA,53,0)</f>
        <v>0</v>
      </c>
      <c r="V635">
        <f>VLOOKUP(A:A,'11月工资'!A:AX,50,0)</f>
        <v>0</v>
      </c>
      <c r="W635">
        <f>VLOOKUP(A:A,'11月工资'!A:AY,51,0)</f>
        <v>0</v>
      </c>
      <c r="X635">
        <f>VLOOKUP(A:A,'11月工资'!A:AV,48,0)</f>
        <v>55000</v>
      </c>
      <c r="Y635">
        <f>VLOOKUP(A:A,'11月工资'!A:BB,54,0)</f>
        <v>10418.93</v>
      </c>
      <c r="Z635" s="12">
        <f>ROUND(5*MAX(0,(R635-S635-T635-U635-V635-W635-X635-Y635)*{0.6;2;4;5;6;7;9}%-{0;504;3384;6384;10584;17184;36384}),2)</f>
        <v>0</v>
      </c>
      <c r="AB635" s="78">
        <f>VLOOKUP(A:A,'11月工资'!A:BI,61,0)</f>
        <v>35.07</v>
      </c>
      <c r="AC635" s="6">
        <f t="shared" si="73"/>
        <v>0</v>
      </c>
      <c r="AD635">
        <f t="shared" si="74"/>
        <v>2790.55</v>
      </c>
      <c r="AE635">
        <f>VLOOKUP(A:A,'10月奖金'!A:AC,29,0)</f>
        <v>0</v>
      </c>
      <c r="AF635" s="6">
        <f t="shared" si="75"/>
        <v>0</v>
      </c>
      <c r="AG635">
        <f>VLOOKUP(A:A,'10月奖金'!A:AD,30,0)</f>
        <v>2791.82</v>
      </c>
      <c r="AH635" s="6">
        <f t="shared" si="76"/>
        <v>-1.2699999999999818</v>
      </c>
      <c r="AI635">
        <f>VLOOKUP(A:A,单位分配保留两位小数!B:N,13,0)</f>
        <v>2790.55</v>
      </c>
      <c r="AJ635">
        <f t="shared" si="77"/>
        <v>0</v>
      </c>
      <c r="AK635">
        <f>_xlfn.IFNA(VLOOKUP(A:A,'11月工资'!A:AQ,43,0),0)</f>
        <v>0</v>
      </c>
      <c r="AL635">
        <f t="shared" si="78"/>
        <v>0</v>
      </c>
      <c r="AM635" s="6">
        <f t="shared" si="79"/>
        <v>-3293.5</v>
      </c>
    </row>
    <row r="636" spans="1:39" x14ac:dyDescent="0.2">
      <c r="A636" s="7">
        <v>9000117</v>
      </c>
      <c r="B636" t="str">
        <f>VLOOKUP(A636,标准表!C:D,2,0)</f>
        <v>董贰军</v>
      </c>
      <c r="C636" t="str">
        <f>VLOOKUP(A:A,标准表!C:M,11,0)</f>
        <v>热轧事业部</v>
      </c>
      <c r="D636" t="str">
        <f>VLOOKUP($A:$A,标准表!C:E,3,0)</f>
        <v>130202196805012413</v>
      </c>
      <c r="E636" t="str">
        <f>VLOOKUP(A:A,'11月工资'!A:D,4,0)</f>
        <v>6214990180211212</v>
      </c>
      <c r="F636" t="str">
        <f>VLOOKUP(A:A,'11月工资'!A:F,6,0)</f>
        <v>经营管理-中层</v>
      </c>
      <c r="G636">
        <f>VLOOKUP(A:A,标准表!C:H,6,0)</f>
        <v>9066</v>
      </c>
      <c r="H636">
        <f>VLOOKUP(A:A,标准表!C:I,7,0)</f>
        <v>0</v>
      </c>
      <c r="I636">
        <f>VLOOKUP(A:A,标准表!C:J,8,0)</f>
        <v>0</v>
      </c>
      <c r="J636">
        <f>VLOOKUP($A:$A,标准表!C:G,5,0)</f>
        <v>0</v>
      </c>
      <c r="L636">
        <f>VLOOKUP(A:A,单位分配保留两位小数!B:I,8,0)</f>
        <v>8856.48</v>
      </c>
      <c r="M636">
        <f>_xlfn.IFNA(VLOOKUP(A:A,单位分配保留两位小数!B:J,9,0),0)</f>
        <v>0</v>
      </c>
      <c r="N636">
        <f>_xlfn.IFNA(VLOOKUP(A:A,单位分配保留两位小数!B:K,10,0),0)</f>
        <v>0</v>
      </c>
      <c r="O636">
        <f>ROUND(_xlfn.IFNA(VLOOKUP(A:A,单位分配保留两位小数!B:L,11,0),0),2)</f>
        <v>0</v>
      </c>
      <c r="Q636">
        <f t="shared" si="72"/>
        <v>8856.48</v>
      </c>
      <c r="R636">
        <f>_xlfn.IFNA(VLOOKUP(A636,'11月工资'!A:AU,47,0),0)+Q636</f>
        <v>177238.05000000002</v>
      </c>
      <c r="S636">
        <f>VLOOKUP(A:A,'11月工资'!A:AW,49,0)</f>
        <v>11000</v>
      </c>
      <c r="T636">
        <f>VLOOKUP(A:A,'11月工资'!A:AZ,52,0)</f>
        <v>0</v>
      </c>
      <c r="U636">
        <f>VLOOKUP(A:A,'11月工资'!A:BA,53,0)</f>
        <v>0</v>
      </c>
      <c r="V636">
        <f>VLOOKUP(A:A,'11月工资'!A:AX,50,0)</f>
        <v>11000</v>
      </c>
      <c r="W636">
        <f>VLOOKUP(A:A,'11月工资'!A:AY,51,0)</f>
        <v>0</v>
      </c>
      <c r="X636">
        <f>VLOOKUP(A:A,'11月工资'!A:AV,48,0)</f>
        <v>55000</v>
      </c>
      <c r="Y636">
        <f>VLOOKUP(A:A,'11月工资'!A:BB,54,0)</f>
        <v>30158.01</v>
      </c>
      <c r="Z636" s="12">
        <f>ROUND(5*MAX(0,(R636-S636-T636-U636-V636-W636-X636-Y636)*{0.6;2;4;5;6;7;9}%-{0;504;3384;6384;10584;17184;36384}),2)</f>
        <v>4488</v>
      </c>
      <c r="AB636" s="78">
        <f>VLOOKUP(A:A,'11月工资'!A:BI,61,0)</f>
        <v>3602.36</v>
      </c>
      <c r="AC636" s="6">
        <f t="shared" si="73"/>
        <v>885.64</v>
      </c>
      <c r="AD636">
        <f t="shared" si="74"/>
        <v>7970.8399999999992</v>
      </c>
      <c r="AE636">
        <f>VLOOKUP(A:A,'10月奖金'!A:AC,29,0)</f>
        <v>889.7</v>
      </c>
      <c r="AF636" s="6">
        <f t="shared" si="75"/>
        <v>-4.0600000000000591</v>
      </c>
      <c r="AG636">
        <f>VLOOKUP(A:A,'10月奖金'!A:AD,30,0)</f>
        <v>8007.31</v>
      </c>
      <c r="AH636" s="6">
        <f t="shared" si="76"/>
        <v>-36.470000000001164</v>
      </c>
      <c r="AI636">
        <f>VLOOKUP(A:A,单位分配保留两位小数!B:N,13,0)</f>
        <v>8856.48</v>
      </c>
      <c r="AJ636">
        <f t="shared" si="77"/>
        <v>0</v>
      </c>
      <c r="AK636">
        <f>_xlfn.IFNA(VLOOKUP(A:A,'11月工资'!A:AQ,43,0),0)</f>
        <v>150.49000000000021</v>
      </c>
      <c r="AL636">
        <f t="shared" si="78"/>
        <v>1036.1300000000001</v>
      </c>
      <c r="AM636" s="6">
        <f t="shared" si="79"/>
        <v>70080.040000000023</v>
      </c>
    </row>
    <row r="637" spans="1:39" x14ac:dyDescent="0.2">
      <c r="A637" s="7">
        <v>9000122</v>
      </c>
      <c r="B637" t="str">
        <f>VLOOKUP(A637,标准表!C:D,2,0)</f>
        <v>张斌</v>
      </c>
      <c r="C637" t="str">
        <f>VLOOKUP(A:A,标准表!C:M,11,0)</f>
        <v>安全部</v>
      </c>
      <c r="D637" t="str">
        <f>VLOOKUP($A:$A,标准表!C:E,3,0)</f>
        <v>130203197302032413</v>
      </c>
      <c r="E637" t="str">
        <f>VLOOKUP(A:A,'11月工资'!A:D,4,0)</f>
        <v>4340610180778695</v>
      </c>
      <c r="F637" t="str">
        <f>VLOOKUP(A:A,'11月工资'!A:F,6,0)</f>
        <v>经营管理-中层</v>
      </c>
      <c r="G637">
        <f>VLOOKUP(A:A,标准表!C:H,6,0)</f>
        <v>9066</v>
      </c>
      <c r="H637">
        <f>VLOOKUP(A:A,标准表!C:I,7,0)</f>
        <v>0</v>
      </c>
      <c r="I637">
        <f>VLOOKUP(A:A,标准表!C:J,8,0)</f>
        <v>0</v>
      </c>
      <c r="J637">
        <f>VLOOKUP($A:$A,标准表!C:G,5,0)</f>
        <v>0</v>
      </c>
      <c r="L637">
        <f>VLOOKUP(A:A,单位分配保留两位小数!B:I,8,0)</f>
        <v>9016.59</v>
      </c>
      <c r="M637">
        <f>_xlfn.IFNA(VLOOKUP(A:A,单位分配保留两位小数!B:J,9,0),0)</f>
        <v>0</v>
      </c>
      <c r="N637">
        <f>_xlfn.IFNA(VLOOKUP(A:A,单位分配保留两位小数!B:K,10,0),0)</f>
        <v>0</v>
      </c>
      <c r="O637">
        <f>ROUND(_xlfn.IFNA(VLOOKUP(A:A,单位分配保留两位小数!B:L,11,0),0),2)</f>
        <v>0</v>
      </c>
      <c r="Q637">
        <f t="shared" si="72"/>
        <v>9016.59</v>
      </c>
      <c r="R637">
        <f>_xlfn.IFNA(VLOOKUP(A637,'11月工资'!A:AU,47,0),0)+Q637</f>
        <v>176283.78</v>
      </c>
      <c r="S637">
        <f>VLOOKUP(A:A,'11月工资'!A:AW,49,0)</f>
        <v>11000</v>
      </c>
      <c r="T637">
        <f>VLOOKUP(A:A,'11月工资'!A:AZ,52,0)</f>
        <v>0</v>
      </c>
      <c r="U637">
        <f>VLOOKUP(A:A,'11月工资'!A:BA,53,0)</f>
        <v>0</v>
      </c>
      <c r="V637">
        <f>VLOOKUP(A:A,'11月工资'!A:AX,50,0)</f>
        <v>11000</v>
      </c>
      <c r="W637">
        <f>VLOOKUP(A:A,'11月工资'!A:AY,51,0)</f>
        <v>0</v>
      </c>
      <c r="X637">
        <f>VLOOKUP(A:A,'11月工资'!A:AV,48,0)</f>
        <v>55000</v>
      </c>
      <c r="Y637">
        <f>VLOOKUP(A:A,'11月工资'!A:BB,54,0)</f>
        <v>26374.65</v>
      </c>
      <c r="Z637" s="12">
        <f>ROUND(5*MAX(0,(R637-S637-T637-U637-V637-W637-X637-Y637)*{0.6;2;4;5;6;7;9}%-{0;504;3384;6384;10584;17184;36384}),2)</f>
        <v>4770.91</v>
      </c>
      <c r="AB637" s="78">
        <f>VLOOKUP(A:A,'11月工资'!A:BI,61,0)</f>
        <v>3869.2499999999995</v>
      </c>
      <c r="AC637" s="6">
        <f t="shared" si="73"/>
        <v>901.66</v>
      </c>
      <c r="AD637">
        <f t="shared" si="74"/>
        <v>8114.93</v>
      </c>
      <c r="AE637">
        <f>VLOOKUP(A:A,'10月奖金'!A:AC,29,0)</f>
        <v>902.06</v>
      </c>
      <c r="AF637" s="6">
        <f t="shared" si="75"/>
        <v>-0.39999999999997726</v>
      </c>
      <c r="AG637">
        <f>VLOOKUP(A:A,'10月奖金'!A:AD,30,0)</f>
        <v>8118.6100000000006</v>
      </c>
      <c r="AH637" s="6">
        <f t="shared" si="76"/>
        <v>-3.680000000000291</v>
      </c>
      <c r="AI637">
        <f>VLOOKUP(A:A,单位分配保留两位小数!B:N,13,0)</f>
        <v>9016.59</v>
      </c>
      <c r="AJ637">
        <f t="shared" si="77"/>
        <v>0</v>
      </c>
      <c r="AK637">
        <f>_xlfn.IFNA(VLOOKUP(A:A,'11月工资'!A:AQ,43,0),0)</f>
        <v>149.87999999999971</v>
      </c>
      <c r="AL637">
        <f t="shared" si="78"/>
        <v>1051.5399999999997</v>
      </c>
      <c r="AM637" s="6">
        <f t="shared" si="79"/>
        <v>72909.13</v>
      </c>
    </row>
    <row r="638" spans="1:39" x14ac:dyDescent="0.2">
      <c r="A638" s="7">
        <v>9000382</v>
      </c>
      <c r="B638" t="str">
        <f>VLOOKUP(A638,标准表!C:D,2,0)</f>
        <v>闫福忠</v>
      </c>
      <c r="C638" t="str">
        <f>VLOOKUP(A:A,标准表!C:M,11,0)</f>
        <v>炼铁事业部</v>
      </c>
      <c r="D638" t="str">
        <f>VLOOKUP($A:$A,标准表!C:E,3,0)</f>
        <v>130203196710142131</v>
      </c>
      <c r="E638" t="str">
        <f>VLOOKUP(A:A,'11月工资'!A:D,4,0)</f>
        <v>4340620180179018</v>
      </c>
      <c r="F638" t="str">
        <f>VLOOKUP(A:A,'11月工资'!A:F,6,0)</f>
        <v>经营管理-其他</v>
      </c>
      <c r="G638">
        <f>VLOOKUP(A:A,标准表!C:H,6,0)</f>
        <v>0</v>
      </c>
      <c r="H638">
        <f>VLOOKUP(A:A,标准表!C:I,7,0)</f>
        <v>0</v>
      </c>
      <c r="I638">
        <f>VLOOKUP(A:A,标准表!C:J,8,0)</f>
        <v>0</v>
      </c>
      <c r="J638">
        <f>VLOOKUP($A:$A,标准表!C:G,5,0)</f>
        <v>4.5</v>
      </c>
      <c r="L638">
        <f>VLOOKUP(A:A,单位分配保留两位小数!B:I,8,0)</f>
        <v>7322.54</v>
      </c>
      <c r="M638">
        <f>_xlfn.IFNA(VLOOKUP(A:A,单位分配保留两位小数!B:J,9,0),0)</f>
        <v>0</v>
      </c>
      <c r="N638">
        <f>_xlfn.IFNA(VLOOKUP(A:A,单位分配保留两位小数!B:K,10,0),0)</f>
        <v>50</v>
      </c>
      <c r="O638">
        <f>ROUND(_xlfn.IFNA(VLOOKUP(A:A,单位分配保留两位小数!B:L,11,0),0),2)</f>
        <v>600</v>
      </c>
      <c r="Q638">
        <f t="shared" si="72"/>
        <v>6772.54</v>
      </c>
      <c r="R638">
        <f>_xlfn.IFNA(VLOOKUP(A638,'11月工资'!A:AU,47,0),0)+Q638</f>
        <v>123477.23</v>
      </c>
      <c r="S638">
        <f>VLOOKUP(A:A,'11月工资'!A:AW,49,0)</f>
        <v>5500</v>
      </c>
      <c r="T638">
        <f>VLOOKUP(A:A,'11月工资'!A:AZ,52,0)</f>
        <v>0</v>
      </c>
      <c r="U638">
        <f>VLOOKUP(A:A,'11月工资'!A:BA,53,0)</f>
        <v>0</v>
      </c>
      <c r="V638">
        <f>VLOOKUP(A:A,'11月工资'!A:AX,50,0)</f>
        <v>11000</v>
      </c>
      <c r="W638">
        <f>VLOOKUP(A:A,'11月工资'!A:AY,51,0)</f>
        <v>0</v>
      </c>
      <c r="X638">
        <f>VLOOKUP(A:A,'11月工资'!A:AV,48,0)</f>
        <v>55000</v>
      </c>
      <c r="Y638">
        <f>VLOOKUP(A:A,'11月工资'!A:BB,54,0)</f>
        <v>19247.669999999998</v>
      </c>
      <c r="Z638" s="12">
        <f>ROUND(5*MAX(0,(R638-S638-T638-U638-V638-W638-X638-Y638)*{0.6;2;4;5;6;7;9}%-{0;504;3384;6384;10584;17184;36384}),2)</f>
        <v>981.89</v>
      </c>
      <c r="AB638" s="78">
        <f>VLOOKUP(A:A,'11月工资'!A:BI,61,0)</f>
        <v>906.78000000000009</v>
      </c>
      <c r="AC638" s="6">
        <f t="shared" si="73"/>
        <v>75.11</v>
      </c>
      <c r="AD638">
        <f t="shared" si="74"/>
        <v>6697.43</v>
      </c>
      <c r="AE638">
        <f>VLOOKUP(A:A,'10月奖金'!A:AC,29,0)</f>
        <v>91.58</v>
      </c>
      <c r="AF638" s="6">
        <f t="shared" si="75"/>
        <v>-16.47</v>
      </c>
      <c r="AG638">
        <f>VLOOKUP(A:A,'10月奖金'!A:AD,30,0)</f>
        <v>7106.42</v>
      </c>
      <c r="AH638" s="6">
        <f t="shared" si="76"/>
        <v>-408.98999999999978</v>
      </c>
      <c r="AI638">
        <f>VLOOKUP(A:A,单位分配保留两位小数!B:N,13,0)</f>
        <v>6772.54</v>
      </c>
      <c r="AJ638">
        <f t="shared" si="77"/>
        <v>0</v>
      </c>
      <c r="AK638">
        <f>_xlfn.IFNA(VLOOKUP(A:A,'11月工资'!A:AQ,43,0),0)</f>
        <v>0</v>
      </c>
      <c r="AL638">
        <f t="shared" si="78"/>
        <v>75.11</v>
      </c>
      <c r="AM638" s="6">
        <f t="shared" si="79"/>
        <v>32729.559999999998</v>
      </c>
    </row>
    <row r="639" spans="1:39" x14ac:dyDescent="0.2">
      <c r="A639" s="7">
        <v>9000436</v>
      </c>
      <c r="B639" t="str">
        <f>VLOOKUP(A639,标准表!C:D,2,0)</f>
        <v>梁友</v>
      </c>
      <c r="C639" t="str">
        <f>VLOOKUP(A:A,标准表!C:M,11,0)</f>
        <v>焦化事业部</v>
      </c>
      <c r="D639" t="str">
        <f>VLOOKUP($A:$A,标准表!C:E,3,0)</f>
        <v>130203196305243617</v>
      </c>
      <c r="E639" t="str">
        <f>VLOOKUP(A:A,'11月工资'!A:D,4,0)</f>
        <v>4340610180873413</v>
      </c>
      <c r="F639" t="str">
        <f>VLOOKUP(A:A,'11月工资'!A:F,6,0)</f>
        <v>经营管理-其他</v>
      </c>
      <c r="G639">
        <f>VLOOKUP(A:A,标准表!C:H,6,0)</f>
        <v>0</v>
      </c>
      <c r="H639">
        <f>VLOOKUP(A:A,标准表!C:I,7,0)</f>
        <v>0</v>
      </c>
      <c r="I639">
        <f>VLOOKUP(A:A,标准表!C:J,8,0)</f>
        <v>0</v>
      </c>
      <c r="J639">
        <f>VLOOKUP($A:$A,标准表!C:G,5,0)</f>
        <v>4.5</v>
      </c>
      <c r="L639">
        <f>VLOOKUP(A:A,单位分配保留两位小数!B:I,8,0)</f>
        <v>7640.82</v>
      </c>
      <c r="M639">
        <f>_xlfn.IFNA(VLOOKUP(A:A,单位分配保留两位小数!B:J,9,0),0)</f>
        <v>0</v>
      </c>
      <c r="N639">
        <f>_xlfn.IFNA(VLOOKUP(A:A,单位分配保留两位小数!B:K,10,0),0)</f>
        <v>0</v>
      </c>
      <c r="O639">
        <f>ROUND(_xlfn.IFNA(VLOOKUP(A:A,单位分配保留两位小数!B:L,11,0),0),2)</f>
        <v>0</v>
      </c>
      <c r="Q639">
        <f t="shared" si="72"/>
        <v>7640.82</v>
      </c>
      <c r="R639">
        <f>_xlfn.IFNA(VLOOKUP(A639,'11月工资'!A:AU,47,0),0)+Q639</f>
        <v>129491.43</v>
      </c>
      <c r="S639">
        <f>VLOOKUP(A:A,'11月工资'!A:AW,49,0)</f>
        <v>0</v>
      </c>
      <c r="T639">
        <f>VLOOKUP(A:A,'11月工资'!A:AZ,52,0)</f>
        <v>0</v>
      </c>
      <c r="U639">
        <f>VLOOKUP(A:A,'11月工资'!A:BA,53,0)</f>
        <v>0</v>
      </c>
      <c r="V639">
        <f>VLOOKUP(A:A,'11月工资'!A:AX,50,0)</f>
        <v>0</v>
      </c>
      <c r="W639">
        <f>VLOOKUP(A:A,'11月工资'!A:AY,51,0)</f>
        <v>0</v>
      </c>
      <c r="X639">
        <f>VLOOKUP(A:A,'11月工资'!A:AV,48,0)</f>
        <v>55000</v>
      </c>
      <c r="Y639">
        <f>VLOOKUP(A:A,'11月工资'!A:BB,54,0)</f>
        <v>22306.41</v>
      </c>
      <c r="Z639" s="12">
        <f>ROUND(5*MAX(0,(R639-S639-T639-U639-V639-W639-X639-Y639)*{0.6;2;4;5;6;7;9}%-{0;504;3384;6384;10584;17184;36384}),2)</f>
        <v>2698.5</v>
      </c>
      <c r="AB639" s="78">
        <f>VLOOKUP(A:A,'11月工资'!A:BI,61,0)</f>
        <v>2222.6999999999998</v>
      </c>
      <c r="AC639" s="6">
        <f t="shared" si="73"/>
        <v>475.8</v>
      </c>
      <c r="AD639">
        <f t="shared" si="74"/>
        <v>7165.0199999999995</v>
      </c>
      <c r="AE639">
        <f>VLOOKUP(A:A,'10月奖金'!A:AC,29,0)</f>
        <v>491.31</v>
      </c>
      <c r="AF639" s="6">
        <f t="shared" si="75"/>
        <v>-15.509999999999991</v>
      </c>
      <c r="AG639">
        <f>VLOOKUP(A:A,'10月奖金'!A:AD,30,0)</f>
        <v>7154.0999999999995</v>
      </c>
      <c r="AH639" s="6">
        <f t="shared" si="76"/>
        <v>10.920000000000073</v>
      </c>
      <c r="AI639">
        <f>VLOOKUP(A:A,单位分配保留两位小数!B:N,13,0)</f>
        <v>7640.82</v>
      </c>
      <c r="AJ639">
        <f t="shared" si="77"/>
        <v>0</v>
      </c>
      <c r="AK639">
        <f>_xlfn.IFNA(VLOOKUP(A:A,'11月工资'!A:AQ,43,0),0)</f>
        <v>0</v>
      </c>
      <c r="AL639">
        <f t="shared" si="78"/>
        <v>475.8</v>
      </c>
      <c r="AM639" s="6">
        <f t="shared" si="79"/>
        <v>52185.01999999999</v>
      </c>
    </row>
    <row r="640" spans="1:39" x14ac:dyDescent="0.2">
      <c r="A640" s="7">
        <v>9000394</v>
      </c>
      <c r="B640" t="str">
        <f>VLOOKUP(A640,标准表!C:D,2,0)</f>
        <v>李忠民</v>
      </c>
      <c r="C640" t="str">
        <f>VLOOKUP(A:A,标准表!C:M,11,0)</f>
        <v>炼铁事业部</v>
      </c>
      <c r="D640" t="str">
        <f>VLOOKUP($A:$A,标准表!C:E,3,0)</f>
        <v>12010619680407053X</v>
      </c>
      <c r="E640" t="str">
        <f>VLOOKUP(A:A,'11月工资'!A:D,4,0)</f>
        <v>4340610180605724</v>
      </c>
      <c r="F640" t="str">
        <f>VLOOKUP(A:A,'11月工资'!A:F,6,0)</f>
        <v>经营管理-其他</v>
      </c>
      <c r="G640">
        <f>VLOOKUP(A:A,标准表!C:H,6,0)</f>
        <v>0</v>
      </c>
      <c r="H640">
        <f>VLOOKUP(A:A,标准表!C:I,7,0)</f>
        <v>0</v>
      </c>
      <c r="I640">
        <f>VLOOKUP(A:A,标准表!C:J,8,0)</f>
        <v>0</v>
      </c>
      <c r="J640">
        <f>VLOOKUP($A:$A,标准表!C:G,5,0)</f>
        <v>3.6</v>
      </c>
      <c r="L640">
        <f>VLOOKUP(A:A,单位分配保留两位小数!B:I,8,0)</f>
        <v>5940</v>
      </c>
      <c r="M640">
        <f>_xlfn.IFNA(VLOOKUP(A:A,单位分配保留两位小数!B:J,9,0),0)</f>
        <v>0</v>
      </c>
      <c r="N640">
        <f>_xlfn.IFNA(VLOOKUP(A:A,单位分配保留两位小数!B:K,10,0),0)</f>
        <v>0</v>
      </c>
      <c r="O640">
        <f>ROUND(_xlfn.IFNA(VLOOKUP(A:A,单位分配保留两位小数!B:L,11,0),0),2)</f>
        <v>100</v>
      </c>
      <c r="Q640">
        <f t="shared" si="72"/>
        <v>5840</v>
      </c>
      <c r="R640">
        <f>_xlfn.IFNA(VLOOKUP(A640,'11月工资'!A:AU,47,0),0)+Q640</f>
        <v>104376.72</v>
      </c>
      <c r="S640">
        <f>VLOOKUP(A:A,'11月工资'!A:AW,49,0)</f>
        <v>0</v>
      </c>
      <c r="T640">
        <f>VLOOKUP(A:A,'11月工资'!A:AZ,52,0)</f>
        <v>11000</v>
      </c>
      <c r="U640">
        <f>VLOOKUP(A:A,'11月工资'!A:BA,53,0)</f>
        <v>0</v>
      </c>
      <c r="V640">
        <f>VLOOKUP(A:A,'11月工资'!A:AX,50,0)</f>
        <v>11000</v>
      </c>
      <c r="W640">
        <f>VLOOKUP(A:A,'11月工资'!A:AY,51,0)</f>
        <v>0</v>
      </c>
      <c r="X640">
        <f>VLOOKUP(A:A,'11月工资'!A:AV,48,0)</f>
        <v>55000</v>
      </c>
      <c r="Y640">
        <f>VLOOKUP(A:A,'11月工资'!A:BB,54,0)</f>
        <v>19480.810000000001</v>
      </c>
      <c r="Z640" s="12">
        <f>ROUND(5*MAX(0,(R640-S640-T640-U640-V640-W640-X640-Y640)*{0.6;2;4;5;6;7;9}%-{0;504;3384;6384;10584;17184;36384}),2)</f>
        <v>236.88</v>
      </c>
      <c r="AB640" s="78">
        <f>VLOOKUP(A:A,'11月工资'!A:BI,61,0)</f>
        <v>212.68</v>
      </c>
      <c r="AC640" s="6">
        <f t="shared" si="73"/>
        <v>24.2</v>
      </c>
      <c r="AD640">
        <f t="shared" si="74"/>
        <v>5815.8</v>
      </c>
      <c r="AE640">
        <f>VLOOKUP(A:A,'10月奖金'!A:AC,29,0)</f>
        <v>33.909999999999997</v>
      </c>
      <c r="AF640" s="6">
        <f t="shared" si="75"/>
        <v>-9.7099999999999973</v>
      </c>
      <c r="AG640">
        <f>VLOOKUP(A:A,'10月奖金'!A:AD,30,0)</f>
        <v>5806.09</v>
      </c>
      <c r="AH640" s="6">
        <f t="shared" si="76"/>
        <v>9.7100000000000364</v>
      </c>
      <c r="AI640">
        <f>VLOOKUP(A:A,单位分配保留两位小数!B:N,13,0)</f>
        <v>5840</v>
      </c>
      <c r="AJ640">
        <f t="shared" si="77"/>
        <v>0</v>
      </c>
      <c r="AK640">
        <f>_xlfn.IFNA(VLOOKUP(A:A,'11月工资'!A:AQ,43,0),0)</f>
        <v>0</v>
      </c>
      <c r="AL640">
        <f t="shared" si="78"/>
        <v>24.2</v>
      </c>
      <c r="AM640" s="6">
        <f t="shared" si="79"/>
        <v>7895.91</v>
      </c>
    </row>
    <row r="641" spans="1:39" x14ac:dyDescent="0.2">
      <c r="A641" s="7">
        <v>9000890</v>
      </c>
      <c r="B641" t="str">
        <f>VLOOKUP(A641,标准表!C:D,2,0)</f>
        <v>杨子正</v>
      </c>
      <c r="C641" t="str">
        <f>VLOOKUP(A:A,标准表!C:M,11,0)</f>
        <v>设备管理部</v>
      </c>
      <c r="D641" t="str">
        <f>VLOOKUP($A:$A,标准表!C:E,3,0)</f>
        <v>130203197009302410</v>
      </c>
      <c r="E641" t="str">
        <f>VLOOKUP(A:A,'11月工资'!A:D,4,0)</f>
        <v>6217000180022178820</v>
      </c>
      <c r="F641" t="str">
        <f>VLOOKUP(A:A,'11月工资'!A:F,6,0)</f>
        <v>经营管理-中层</v>
      </c>
      <c r="G641">
        <f>VLOOKUP(A:A,标准表!C:H,6,0)</f>
        <v>9066</v>
      </c>
      <c r="H641">
        <f>VLOOKUP(A:A,标准表!C:I,7,0)</f>
        <v>0</v>
      </c>
      <c r="I641">
        <f>VLOOKUP(A:A,标准表!C:J,8,0)</f>
        <v>0</v>
      </c>
      <c r="J641">
        <f>VLOOKUP($A:$A,标准表!C:G,5,0)</f>
        <v>0</v>
      </c>
      <c r="L641">
        <f>VLOOKUP(A:A,单位分配保留两位小数!B:I,8,0)</f>
        <v>9043.7900000000009</v>
      </c>
      <c r="M641">
        <f>_xlfn.IFNA(VLOOKUP(A:A,单位分配保留两位小数!B:J,9,0),0)</f>
        <v>0</v>
      </c>
      <c r="N641">
        <f>_xlfn.IFNA(VLOOKUP(A:A,单位分配保留两位小数!B:K,10,0),0)</f>
        <v>0</v>
      </c>
      <c r="O641">
        <f>ROUND(_xlfn.IFNA(VLOOKUP(A:A,单位分配保留两位小数!B:L,11,0),0),2)</f>
        <v>0</v>
      </c>
      <c r="Q641">
        <f t="shared" si="72"/>
        <v>9043.7900000000009</v>
      </c>
      <c r="R641">
        <f>_xlfn.IFNA(VLOOKUP(A641,'11月工资'!A:AU,47,0),0)+Q641</f>
        <v>174715.53</v>
      </c>
      <c r="S641">
        <f>VLOOKUP(A:A,'11月工资'!A:AW,49,0)</f>
        <v>0</v>
      </c>
      <c r="T641">
        <f>VLOOKUP(A:A,'11月工资'!A:AZ,52,0)</f>
        <v>0</v>
      </c>
      <c r="U641">
        <f>VLOOKUP(A:A,'11月工资'!A:BA,53,0)</f>
        <v>0</v>
      </c>
      <c r="V641">
        <f>VLOOKUP(A:A,'11月工资'!A:AX,50,0)</f>
        <v>0</v>
      </c>
      <c r="W641">
        <f>VLOOKUP(A:A,'11月工资'!A:AY,51,0)</f>
        <v>0</v>
      </c>
      <c r="X641">
        <f>VLOOKUP(A:A,'11月工资'!A:AV,48,0)</f>
        <v>55000</v>
      </c>
      <c r="Y641">
        <f>VLOOKUP(A:A,'11月工资'!A:BB,54,0)</f>
        <v>22047.31</v>
      </c>
      <c r="Z641" s="12">
        <f>ROUND(5*MAX(0,(R641-S641-T641-U641-V641-W641-X641-Y641)*{0.6;2;4;5;6;7;9}%-{0;504;3384;6384;10584;17184;36384}),2)</f>
        <v>7246.82</v>
      </c>
      <c r="AB641" s="78">
        <f>VLOOKUP(A:A,'11月工资'!A:BI,61,0)</f>
        <v>6342.4399999999987</v>
      </c>
      <c r="AC641" s="6">
        <f t="shared" si="73"/>
        <v>904.38</v>
      </c>
      <c r="AD641">
        <f t="shared" si="74"/>
        <v>8139.4100000000008</v>
      </c>
      <c r="AE641">
        <f>VLOOKUP(A:A,'10月奖金'!A:AC,29,0)</f>
        <v>897.04</v>
      </c>
      <c r="AF641" s="6">
        <f t="shared" si="75"/>
        <v>7.3400000000000318</v>
      </c>
      <c r="AG641">
        <f>VLOOKUP(A:A,'10月奖金'!A:AD,30,0)</f>
        <v>8073.31</v>
      </c>
      <c r="AH641" s="6">
        <f t="shared" si="76"/>
        <v>66.100000000000364</v>
      </c>
      <c r="AI641">
        <f>VLOOKUP(A:A,单位分配保留两位小数!B:N,13,0)</f>
        <v>9043.7900000000009</v>
      </c>
      <c r="AJ641">
        <f t="shared" si="77"/>
        <v>0</v>
      </c>
      <c r="AK641">
        <f>_xlfn.IFNA(VLOOKUP(A:A,'11月工资'!A:AQ,43,0),0)</f>
        <v>440.20999999999913</v>
      </c>
      <c r="AL641">
        <f t="shared" si="78"/>
        <v>1344.5899999999992</v>
      </c>
      <c r="AM641" s="6">
        <f t="shared" si="79"/>
        <v>97668.22</v>
      </c>
    </row>
    <row r="642" spans="1:39" x14ac:dyDescent="0.2">
      <c r="A642" s="7">
        <v>9000889</v>
      </c>
      <c r="B642" t="str">
        <f>VLOOKUP(A642,标准表!C:D,2,0)</f>
        <v>高斌</v>
      </c>
      <c r="C642" t="str">
        <f>VLOOKUP(A:A,标准表!C:M,11,0)</f>
        <v>综合部（法律事务部）</v>
      </c>
      <c r="D642" t="str">
        <f>VLOOKUP($A:$A,标准表!C:E,3,0)</f>
        <v>130203198608010617</v>
      </c>
      <c r="E642" t="str">
        <f>VLOOKUP(A:A,'11月工资'!A:D,4,0)</f>
        <v>6217000180024740478</v>
      </c>
      <c r="F642" t="str">
        <f>VLOOKUP(A:A,'11月工资'!A:F,6,0)</f>
        <v>生产操作人员</v>
      </c>
      <c r="G642">
        <f>VLOOKUP(A:A,标准表!C:H,6,0)</f>
        <v>0</v>
      </c>
      <c r="H642">
        <f>VLOOKUP(A:A,标准表!C:I,7,0)</f>
        <v>0</v>
      </c>
      <c r="I642">
        <f>VLOOKUP(A:A,标准表!C:J,8,0)</f>
        <v>0</v>
      </c>
      <c r="J642">
        <f>VLOOKUP($A:$A,标准表!C:G,5,0)</f>
        <v>1</v>
      </c>
      <c r="L642">
        <f>VLOOKUP(A:A,单位分配保留两位小数!B:I,8,0)</f>
        <v>1698.98</v>
      </c>
      <c r="M642">
        <f>_xlfn.IFNA(VLOOKUP(A:A,单位分配保留两位小数!B:J,9,0),0)</f>
        <v>0</v>
      </c>
      <c r="N642">
        <f>_xlfn.IFNA(VLOOKUP(A:A,单位分配保留两位小数!B:K,10,0),0)</f>
        <v>0</v>
      </c>
      <c r="O642">
        <f>ROUND(_xlfn.IFNA(VLOOKUP(A:A,单位分配保留两位小数!B:L,11,0),0),2)</f>
        <v>0</v>
      </c>
      <c r="Q642">
        <f t="shared" si="72"/>
        <v>1698.98</v>
      </c>
      <c r="R642">
        <f>_xlfn.IFNA(VLOOKUP(A642,'11月工资'!A:AU,47,0),0)+Q642</f>
        <v>54558.62</v>
      </c>
      <c r="S642">
        <f>VLOOKUP(A:A,'11月工资'!A:AW,49,0)</f>
        <v>0</v>
      </c>
      <c r="T642">
        <f>VLOOKUP(A:A,'11月工资'!A:AZ,52,0)</f>
        <v>0</v>
      </c>
      <c r="U642">
        <f>VLOOKUP(A:A,'11月工资'!A:BA,53,0)</f>
        <v>0</v>
      </c>
      <c r="V642">
        <f>VLOOKUP(A:A,'11月工资'!A:AX,50,0)</f>
        <v>0</v>
      </c>
      <c r="W642">
        <f>VLOOKUP(A:A,'11月工资'!A:AY,51,0)</f>
        <v>0</v>
      </c>
      <c r="X642">
        <f>VLOOKUP(A:A,'11月工资'!A:AV,48,0)</f>
        <v>55000</v>
      </c>
      <c r="Y642">
        <f>VLOOKUP(A:A,'11月工资'!A:BB,54,0)</f>
        <v>7687.65</v>
      </c>
      <c r="Z642" s="12">
        <f>ROUND(5*MAX(0,(R642-S642-T642-U642-V642-W642-X642-Y642)*{0.6;2;4;5;6;7;9}%-{0;504;3384;6384;10584;17184;36384}),2)</f>
        <v>0</v>
      </c>
      <c r="AB642" s="78">
        <f>VLOOKUP(A:A,'11月工资'!A:BI,61,0)</f>
        <v>0</v>
      </c>
      <c r="AC642" s="6">
        <f t="shared" si="73"/>
        <v>0</v>
      </c>
      <c r="AD642">
        <f t="shared" si="74"/>
        <v>1698.98</v>
      </c>
      <c r="AE642">
        <f>VLOOKUP(A:A,'10月奖金'!A:AC,29,0)</f>
        <v>0</v>
      </c>
      <c r="AF642" s="6">
        <f t="shared" si="75"/>
        <v>0</v>
      </c>
      <c r="AG642">
        <f>VLOOKUP(A:A,'10月奖金'!A:AD,30,0)</f>
        <v>1700</v>
      </c>
      <c r="AH642" s="6">
        <f t="shared" si="76"/>
        <v>-1.0199999999999818</v>
      </c>
      <c r="AI642">
        <f>VLOOKUP(A:A,单位分配保留两位小数!B:N,13,0)</f>
        <v>1698.98</v>
      </c>
      <c r="AJ642">
        <f t="shared" si="77"/>
        <v>0</v>
      </c>
      <c r="AK642">
        <f>_xlfn.IFNA(VLOOKUP(A:A,'11月工资'!A:AQ,43,0),0)</f>
        <v>0</v>
      </c>
      <c r="AL642">
        <f t="shared" si="78"/>
        <v>0</v>
      </c>
      <c r="AM642" s="6">
        <f t="shared" si="79"/>
        <v>-8129.029999999997</v>
      </c>
    </row>
    <row r="643" spans="1:39" x14ac:dyDescent="0.2">
      <c r="A643" s="7">
        <v>9000892</v>
      </c>
      <c r="B643" t="str">
        <f>VLOOKUP(A643,标准表!C:D,2,0)</f>
        <v>常盛兴</v>
      </c>
      <c r="C643" t="str">
        <f>VLOOKUP(A:A,标准表!C:M,11,0)</f>
        <v>动力部</v>
      </c>
      <c r="D643" t="str">
        <f>VLOOKUP($A:$A,标准表!C:E,3,0)</f>
        <v>130203199211143037</v>
      </c>
      <c r="E643" t="str">
        <f>VLOOKUP(A:A,'11月工资'!A:D,4,0)</f>
        <v>6217000200004851960</v>
      </c>
      <c r="F643" t="str">
        <f>VLOOKUP(A:A,'11月工资'!A:F,6,0)</f>
        <v>专业技术人员</v>
      </c>
      <c r="G643">
        <f>VLOOKUP(A:A,标准表!C:H,6,0)</f>
        <v>0</v>
      </c>
      <c r="H643">
        <f>VLOOKUP(A:A,标准表!C:I,7,0)</f>
        <v>0</v>
      </c>
      <c r="I643">
        <f>VLOOKUP(A:A,标准表!C:J,8,0)</f>
        <v>0</v>
      </c>
      <c r="J643">
        <f>VLOOKUP($A:$A,标准表!C:G,5,0)</f>
        <v>1.65</v>
      </c>
      <c r="L643">
        <f>VLOOKUP(A:A,单位分配保留两位小数!B:I,8,0)</f>
        <v>2810.44</v>
      </c>
      <c r="M643">
        <f>_xlfn.IFNA(VLOOKUP(A:A,单位分配保留两位小数!B:J,9,0),0)</f>
        <v>0</v>
      </c>
      <c r="N643">
        <f>_xlfn.IFNA(VLOOKUP(A:A,单位分配保留两位小数!B:K,10,0),0)</f>
        <v>0</v>
      </c>
      <c r="O643">
        <f>ROUND(_xlfn.IFNA(VLOOKUP(A:A,单位分配保留两位小数!B:L,11,0),0),2)</f>
        <v>0</v>
      </c>
      <c r="Q643">
        <f t="shared" ref="Q643:Q706" si="80">L643+M643+N643-O643</f>
        <v>2810.44</v>
      </c>
      <c r="R643">
        <f>_xlfn.IFNA(VLOOKUP(A643,'11月工资'!A:AU,47,0),0)+Q643</f>
        <v>65373.270000000004</v>
      </c>
      <c r="S643">
        <f>VLOOKUP(A:A,'11月工资'!A:AW,49,0)</f>
        <v>0</v>
      </c>
      <c r="T643">
        <f>VLOOKUP(A:A,'11月工资'!A:AZ,52,0)</f>
        <v>0</v>
      </c>
      <c r="U643">
        <f>VLOOKUP(A:A,'11月工资'!A:BA,53,0)</f>
        <v>0</v>
      </c>
      <c r="V643">
        <f>VLOOKUP(A:A,'11月工资'!A:AX,50,0)</f>
        <v>0</v>
      </c>
      <c r="W643">
        <f>VLOOKUP(A:A,'11月工资'!A:AY,51,0)</f>
        <v>0</v>
      </c>
      <c r="X643">
        <f>VLOOKUP(A:A,'11月工资'!A:AV,48,0)</f>
        <v>55000</v>
      </c>
      <c r="Y643">
        <f>VLOOKUP(A:A,'11月工资'!A:BB,54,0)</f>
        <v>7663</v>
      </c>
      <c r="Z643" s="12">
        <f>ROUND(5*MAX(0,(R643-S643-T643-U643-V643-W643-X643-Y643)*{0.6;2;4;5;6;7;9}%-{0;504;3384;6384;10584;17184;36384}),2)</f>
        <v>81.31</v>
      </c>
      <c r="AB643" s="78">
        <f>VLOOKUP(A:A,'11月工资'!A:BI,61,0)</f>
        <v>73.55</v>
      </c>
      <c r="AC643" s="6">
        <f t="shared" ref="AC643:AC706" si="81">ROUND(IF(Z643-AA643-AB643&gt;0,Z643-AA643-AB643,0),2)</f>
        <v>7.76</v>
      </c>
      <c r="AD643">
        <f t="shared" ref="AD643:AD706" si="82">Q643-AC643</f>
        <v>2802.68</v>
      </c>
      <c r="AE643">
        <f>VLOOKUP(A:A,'10月奖金'!A:AC,29,0)</f>
        <v>4.22</v>
      </c>
      <c r="AF643" s="6">
        <f t="shared" ref="AF643:AF706" si="83">AC643-AE643</f>
        <v>3.54</v>
      </c>
      <c r="AG643">
        <f>VLOOKUP(A:A,'10月奖金'!A:AD,30,0)</f>
        <v>2809.07</v>
      </c>
      <c r="AH643" s="6">
        <f t="shared" ref="AH643:AH706" si="84">AD643-AG643</f>
        <v>-6.3900000000003274</v>
      </c>
      <c r="AI643">
        <f>VLOOKUP(A:A,单位分配保留两位小数!B:N,13,0)</f>
        <v>2810.44</v>
      </c>
      <c r="AJ643">
        <f t="shared" ref="AJ643:AJ706" si="85">AI643-Q643</f>
        <v>0</v>
      </c>
      <c r="AK643">
        <f>_xlfn.IFNA(VLOOKUP(A:A,'11月工资'!A:AQ,43,0),0)</f>
        <v>0</v>
      </c>
      <c r="AL643">
        <f t="shared" ref="AL643:AL706" si="86">AK643+AC643</f>
        <v>7.76</v>
      </c>
      <c r="AM643" s="6">
        <f t="shared" ref="AM643:AM706" si="87">R643-S643-T643-U643-V643-W643-X643-Y643</f>
        <v>2710.2700000000041</v>
      </c>
    </row>
    <row r="644" spans="1:39" x14ac:dyDescent="0.2">
      <c r="A644" s="7">
        <v>9000893</v>
      </c>
      <c r="B644" t="str">
        <f>VLOOKUP(A644,标准表!C:D,2,0)</f>
        <v>王铮</v>
      </c>
      <c r="C644" t="str">
        <f>VLOOKUP(A:A,标准表!C:M,11,0)</f>
        <v>热轧事业部</v>
      </c>
      <c r="D644" t="str">
        <f>VLOOKUP($A:$A,标准表!C:E,3,0)</f>
        <v>130206199101092311</v>
      </c>
      <c r="E644" t="str">
        <f>VLOOKUP(A:A,'11月工资'!A:D,4,0)</f>
        <v>6217000180031772985</v>
      </c>
      <c r="F644" t="str">
        <f>VLOOKUP(A:A,'11月工资'!A:F,6,0)</f>
        <v>专业技术人员</v>
      </c>
      <c r="G644">
        <f>VLOOKUP(A:A,标准表!C:H,6,0)</f>
        <v>0</v>
      </c>
      <c r="H644">
        <f>VLOOKUP(A:A,标准表!C:I,7,0)</f>
        <v>0</v>
      </c>
      <c r="I644">
        <f>VLOOKUP(A:A,标准表!C:J,8,0)</f>
        <v>0</v>
      </c>
      <c r="J644">
        <f>VLOOKUP($A:$A,标准表!C:G,5,0)</f>
        <v>1.65</v>
      </c>
      <c r="L644">
        <f>VLOOKUP(A:A,单位分配保留两位小数!B:I,8,0)</f>
        <v>2734.51</v>
      </c>
      <c r="M644">
        <f>_xlfn.IFNA(VLOOKUP(A:A,单位分配保留两位小数!B:J,9,0),0)</f>
        <v>0</v>
      </c>
      <c r="N644">
        <f>_xlfn.IFNA(VLOOKUP(A:A,单位分配保留两位小数!B:K,10,0),0)</f>
        <v>196</v>
      </c>
      <c r="O644">
        <f>ROUND(_xlfn.IFNA(VLOOKUP(A:A,单位分配保留两位小数!B:L,11,0),0),2)</f>
        <v>0</v>
      </c>
      <c r="Q644">
        <f t="shared" si="80"/>
        <v>2930.51</v>
      </c>
      <c r="R644">
        <f>_xlfn.IFNA(VLOOKUP(A644,'11月工资'!A:AU,47,0),0)+Q644</f>
        <v>66569.899999999994</v>
      </c>
      <c r="S644">
        <f>VLOOKUP(A:A,'11月工资'!A:AW,49,0)</f>
        <v>0</v>
      </c>
      <c r="T644">
        <f>VLOOKUP(A:A,'11月工资'!A:AZ,52,0)</f>
        <v>0</v>
      </c>
      <c r="U644">
        <f>VLOOKUP(A:A,'11月工资'!A:BA,53,0)</f>
        <v>0</v>
      </c>
      <c r="V644">
        <f>VLOOKUP(A:A,'11月工资'!A:AX,50,0)</f>
        <v>0</v>
      </c>
      <c r="W644">
        <f>VLOOKUP(A:A,'11月工资'!A:AY,51,0)</f>
        <v>0</v>
      </c>
      <c r="X644">
        <f>VLOOKUP(A:A,'11月工资'!A:AV,48,0)</f>
        <v>55000</v>
      </c>
      <c r="Y644">
        <f>VLOOKUP(A:A,'11月工资'!A:BB,54,0)</f>
        <v>7663</v>
      </c>
      <c r="Z644" s="12">
        <f>ROUND(5*MAX(0,(R644-S644-T644-U644-V644-W644-X644-Y644)*{0.6;2;4;5;6;7;9}%-{0;504;3384;6384;10584;17184;36384}),2)</f>
        <v>117.21</v>
      </c>
      <c r="AB644" s="78">
        <f>VLOOKUP(A:A,'11月工资'!A:BI,61,0)</f>
        <v>105.43</v>
      </c>
      <c r="AC644" s="6">
        <f t="shared" si="81"/>
        <v>11.78</v>
      </c>
      <c r="AD644">
        <f t="shared" si="82"/>
        <v>2918.73</v>
      </c>
      <c r="AE644">
        <f>VLOOKUP(A:A,'10月奖金'!A:AC,29,0)</f>
        <v>17.239999999999998</v>
      </c>
      <c r="AF644" s="6">
        <f t="shared" si="83"/>
        <v>-5.4599999999999991</v>
      </c>
      <c r="AG644">
        <f>VLOOKUP(A:A,'10月奖金'!A:AD,30,0)</f>
        <v>2860.78</v>
      </c>
      <c r="AH644" s="6">
        <f t="shared" si="84"/>
        <v>57.949999999999818</v>
      </c>
      <c r="AI644">
        <f>VLOOKUP(A:A,单位分配保留两位小数!B:N,13,0)</f>
        <v>2930.51</v>
      </c>
      <c r="AJ644">
        <f t="shared" si="85"/>
        <v>0</v>
      </c>
      <c r="AK644">
        <f>_xlfn.IFNA(VLOOKUP(A:A,'11月工资'!A:AQ,43,0),0)</f>
        <v>0</v>
      </c>
      <c r="AL644">
        <f t="shared" si="86"/>
        <v>11.78</v>
      </c>
      <c r="AM644" s="6">
        <f t="shared" si="87"/>
        <v>3906.8999999999942</v>
      </c>
    </row>
    <row r="645" spans="1:39" x14ac:dyDescent="0.2">
      <c r="A645" s="7">
        <v>9000891</v>
      </c>
      <c r="B645" t="str">
        <f>VLOOKUP(A645,标准表!C:D,2,0)</f>
        <v>王锁茜</v>
      </c>
      <c r="C645" t="str">
        <f>VLOOKUP(A:A,标准表!C:M,11,0)</f>
        <v>制造部</v>
      </c>
      <c r="D645" t="str">
        <f>VLOOKUP($A:$A,标准表!C:E,3,0)</f>
        <v>372925199501014121</v>
      </c>
      <c r="E645" t="str">
        <f>VLOOKUP(A:A,'11月工资'!A:D,4,0)</f>
        <v>6217000180031772852</v>
      </c>
      <c r="F645" t="str">
        <f>VLOOKUP(A:A,'11月工资'!A:F,6,0)</f>
        <v>专业技术人员</v>
      </c>
      <c r="G645">
        <f>VLOOKUP(A:A,标准表!C:H,6,0)</f>
        <v>0</v>
      </c>
      <c r="H645">
        <f>VLOOKUP(A:A,标准表!C:I,7,0)</f>
        <v>0</v>
      </c>
      <c r="I645">
        <f>VLOOKUP(A:A,标准表!C:J,8,0)</f>
        <v>0</v>
      </c>
      <c r="J645">
        <f>VLOOKUP($A:$A,标准表!C:G,5,0)</f>
        <v>1.65</v>
      </c>
      <c r="L645">
        <f>VLOOKUP(A:A,单位分配保留两位小数!B:I,8,0)</f>
        <v>2793.69</v>
      </c>
      <c r="M645">
        <f>_xlfn.IFNA(VLOOKUP(A:A,单位分配保留两位小数!B:J,9,0),0)</f>
        <v>0</v>
      </c>
      <c r="N645">
        <f>_xlfn.IFNA(VLOOKUP(A:A,单位分配保留两位小数!B:K,10,0),0)</f>
        <v>100</v>
      </c>
      <c r="O645">
        <f>ROUND(_xlfn.IFNA(VLOOKUP(A:A,单位分配保留两位小数!B:L,11,0),0),2)</f>
        <v>0</v>
      </c>
      <c r="Q645">
        <f t="shared" si="80"/>
        <v>2893.69</v>
      </c>
      <c r="R645">
        <f>_xlfn.IFNA(VLOOKUP(A645,'11月工资'!A:AU,47,0),0)+Q645</f>
        <v>66946.83</v>
      </c>
      <c r="S645">
        <f>VLOOKUP(A:A,'11月工资'!A:AW,49,0)</f>
        <v>0</v>
      </c>
      <c r="T645">
        <f>VLOOKUP(A:A,'11月工资'!A:AZ,52,0)</f>
        <v>0</v>
      </c>
      <c r="U645">
        <f>VLOOKUP(A:A,'11月工资'!A:BA,53,0)</f>
        <v>0</v>
      </c>
      <c r="V645">
        <f>VLOOKUP(A:A,'11月工资'!A:AX,50,0)</f>
        <v>0</v>
      </c>
      <c r="W645">
        <f>VLOOKUP(A:A,'11月工资'!A:AY,51,0)</f>
        <v>0</v>
      </c>
      <c r="X645">
        <f>VLOOKUP(A:A,'11月工资'!A:AV,48,0)</f>
        <v>55000</v>
      </c>
      <c r="Y645">
        <f>VLOOKUP(A:A,'11月工资'!A:BB,54,0)</f>
        <v>7663</v>
      </c>
      <c r="Z645" s="12">
        <f>ROUND(5*MAX(0,(R645-S645-T645-U645-V645-W645-X645-Y645)*{0.6;2;4;5;6;7;9}%-{0;504;3384;6384;10584;17184;36384}),2)</f>
        <v>128.51</v>
      </c>
      <c r="AB645" s="78">
        <f>VLOOKUP(A:A,'11月工资'!A:BI,61,0)</f>
        <v>146.72999999999999</v>
      </c>
      <c r="AC645" s="6">
        <f t="shared" si="81"/>
        <v>0</v>
      </c>
      <c r="AD645">
        <f t="shared" si="82"/>
        <v>2893.69</v>
      </c>
      <c r="AE645">
        <f>VLOOKUP(A:A,'10月奖金'!A:AC,29,0)</f>
        <v>0</v>
      </c>
      <c r="AF645" s="6">
        <f t="shared" si="83"/>
        <v>0</v>
      </c>
      <c r="AG645">
        <f>VLOOKUP(A:A,'10月奖金'!A:AD,30,0)</f>
        <v>2801.7</v>
      </c>
      <c r="AH645" s="6">
        <f t="shared" si="84"/>
        <v>91.990000000000236</v>
      </c>
      <c r="AI645">
        <f>VLOOKUP(A:A,单位分配保留两位小数!B:N,13,0)</f>
        <v>2893.69</v>
      </c>
      <c r="AJ645">
        <f t="shared" si="85"/>
        <v>0</v>
      </c>
      <c r="AK645">
        <f>_xlfn.IFNA(VLOOKUP(A:A,'11月工资'!A:AQ,43,0),0)</f>
        <v>0</v>
      </c>
      <c r="AL645">
        <f t="shared" si="86"/>
        <v>0</v>
      </c>
      <c r="AM645" s="6">
        <f t="shared" si="87"/>
        <v>4283.8300000000017</v>
      </c>
    </row>
    <row r="646" spans="1:39" x14ac:dyDescent="0.2">
      <c r="A646" s="7">
        <v>9000898</v>
      </c>
      <c r="B646" t="str">
        <f>VLOOKUP(A646,标准表!C:D,2,0)</f>
        <v>张伟</v>
      </c>
      <c r="C646" t="str">
        <f>VLOOKUP(A:A,标准表!C:M,11,0)</f>
        <v>动力部</v>
      </c>
      <c r="D646" t="str">
        <f>VLOOKUP($A:$A,标准表!C:E,3,0)</f>
        <v>13020319730814271X</v>
      </c>
      <c r="E646" t="str">
        <f>VLOOKUP(A:A,'11月工资'!A:D,4,0)</f>
        <v>6217000180022194231</v>
      </c>
      <c r="F646" t="str">
        <f>VLOOKUP(A:A,'11月工资'!A:F,6,0)</f>
        <v>生产操作人员</v>
      </c>
      <c r="G646">
        <f>VLOOKUP(A:A,标准表!C:H,6,0)</f>
        <v>0</v>
      </c>
      <c r="H646">
        <f>VLOOKUP(A:A,标准表!C:I,7,0)</f>
        <v>0</v>
      </c>
      <c r="I646">
        <f>VLOOKUP(A:A,标准表!C:J,8,0)</f>
        <v>0</v>
      </c>
      <c r="J646">
        <f>VLOOKUP($A:$A,标准表!C:G,5,0)</f>
        <v>1.2</v>
      </c>
      <c r="L646">
        <f>VLOOKUP(A:A,单位分配保留两位小数!B:I,8,0)</f>
        <v>2053.8000000000002</v>
      </c>
      <c r="M646">
        <f>_xlfn.IFNA(VLOOKUP(A:A,单位分配保留两位小数!B:J,9,0),0)</f>
        <v>0</v>
      </c>
      <c r="N646">
        <f>_xlfn.IFNA(VLOOKUP(A:A,单位分配保留两位小数!B:K,10,0),0)</f>
        <v>0</v>
      </c>
      <c r="O646">
        <f>ROUND(_xlfn.IFNA(VLOOKUP(A:A,单位分配保留两位小数!B:L,11,0),0),2)</f>
        <v>0</v>
      </c>
      <c r="Q646">
        <f t="shared" si="80"/>
        <v>2053.8000000000002</v>
      </c>
      <c r="R646">
        <f>_xlfn.IFNA(VLOOKUP(A646,'11月工资'!A:AU,47,0),0)+Q646</f>
        <v>59878.350000000006</v>
      </c>
      <c r="S646">
        <f>VLOOKUP(A:A,'11月工资'!A:AW,49,0)</f>
        <v>11000</v>
      </c>
      <c r="T646">
        <f>VLOOKUP(A:A,'11月工资'!A:AZ,52,0)</f>
        <v>0</v>
      </c>
      <c r="U646">
        <f>VLOOKUP(A:A,'11月工资'!A:BA,53,0)</f>
        <v>0</v>
      </c>
      <c r="V646">
        <f>VLOOKUP(A:A,'11月工资'!A:AX,50,0)</f>
        <v>0</v>
      </c>
      <c r="W646">
        <f>VLOOKUP(A:A,'11月工资'!A:AY,51,0)</f>
        <v>0</v>
      </c>
      <c r="X646">
        <f>VLOOKUP(A:A,'11月工资'!A:AV,48,0)</f>
        <v>55000</v>
      </c>
      <c r="Y646">
        <f>VLOOKUP(A:A,'11月工资'!A:BB,54,0)</f>
        <v>8413.619999999999</v>
      </c>
      <c r="Z646" s="12">
        <f>ROUND(5*MAX(0,(R646-S646-T646-U646-V646-W646-X646-Y646)*{0.6;2;4;5;6;7;9}%-{0;504;3384;6384;10584;17184;36384}),2)</f>
        <v>0</v>
      </c>
      <c r="AB646" s="78">
        <f>VLOOKUP(A:A,'11月工资'!A:BI,61,0)</f>
        <v>0</v>
      </c>
      <c r="AC646" s="6">
        <f t="shared" si="81"/>
        <v>0</v>
      </c>
      <c r="AD646">
        <f t="shared" si="82"/>
        <v>2053.8000000000002</v>
      </c>
      <c r="AE646">
        <f>VLOOKUP(A:A,'10月奖金'!A:AC,29,0)</f>
        <v>0</v>
      </c>
      <c r="AF646" s="6">
        <f t="shared" si="83"/>
        <v>0</v>
      </c>
      <c r="AG646">
        <f>VLOOKUP(A:A,'10月奖金'!A:AD,30,0)</f>
        <v>2054.73</v>
      </c>
      <c r="AH646" s="6">
        <f t="shared" si="84"/>
        <v>-0.92999999999983629</v>
      </c>
      <c r="AI646">
        <f>VLOOKUP(A:A,单位分配保留两位小数!B:N,13,0)</f>
        <v>2053.8000000000002</v>
      </c>
      <c r="AJ646">
        <f t="shared" si="85"/>
        <v>0</v>
      </c>
      <c r="AK646">
        <f>_xlfn.IFNA(VLOOKUP(A:A,'11月工资'!A:AQ,43,0),0)</f>
        <v>0</v>
      </c>
      <c r="AL646">
        <f t="shared" si="86"/>
        <v>0</v>
      </c>
      <c r="AM646" s="6">
        <f t="shared" si="87"/>
        <v>-14535.269999999993</v>
      </c>
    </row>
    <row r="647" spans="1:39" x14ac:dyDescent="0.2">
      <c r="A647" s="7">
        <v>9000899</v>
      </c>
      <c r="B647" t="str">
        <f>VLOOKUP(A647,标准表!C:D,2,0)</f>
        <v>陈晓伟</v>
      </c>
      <c r="C647" t="str">
        <f>VLOOKUP(A:A,标准表!C:M,11,0)</f>
        <v>动力部</v>
      </c>
      <c r="D647" t="str">
        <f>VLOOKUP($A:$A,标准表!C:E,3,0)</f>
        <v>131181198610050778</v>
      </c>
      <c r="E647" t="str">
        <f>VLOOKUP(A:A,'11月工资'!A:D,4,0)</f>
        <v>6217000180022193969</v>
      </c>
      <c r="F647" t="str">
        <f>VLOOKUP(A:A,'11月工资'!A:F,6,0)</f>
        <v>专业技术人员</v>
      </c>
      <c r="G647">
        <f>VLOOKUP(A:A,标准表!C:H,6,0)</f>
        <v>0</v>
      </c>
      <c r="H647">
        <f>VLOOKUP(A:A,标准表!C:I,7,0)</f>
        <v>0</v>
      </c>
      <c r="I647">
        <f>VLOOKUP(A:A,标准表!C:J,8,0)</f>
        <v>0</v>
      </c>
      <c r="J647">
        <f>VLOOKUP($A:$A,标准表!C:G,5,0)</f>
        <v>2.15</v>
      </c>
      <c r="L647">
        <f>VLOOKUP(A:A,单位分配保留两位小数!B:I,8,0)</f>
        <v>3646</v>
      </c>
      <c r="M647">
        <f>_xlfn.IFNA(VLOOKUP(A:A,单位分配保留两位小数!B:J,9,0),0)</f>
        <v>0</v>
      </c>
      <c r="N647">
        <f>_xlfn.IFNA(VLOOKUP(A:A,单位分配保留两位小数!B:K,10,0),0)</f>
        <v>0</v>
      </c>
      <c r="O647">
        <f>ROUND(_xlfn.IFNA(VLOOKUP(A:A,单位分配保留两位小数!B:L,11,0),0),2)</f>
        <v>0</v>
      </c>
      <c r="Q647">
        <f t="shared" si="80"/>
        <v>3646</v>
      </c>
      <c r="R647">
        <f>_xlfn.IFNA(VLOOKUP(A647,'11月工资'!A:AU,47,0),0)+Q647</f>
        <v>70551.5</v>
      </c>
      <c r="S647">
        <f>VLOOKUP(A:A,'11月工资'!A:AW,49,0)</f>
        <v>0</v>
      </c>
      <c r="T647">
        <f>VLOOKUP(A:A,'11月工资'!A:AZ,52,0)</f>
        <v>11000</v>
      </c>
      <c r="U647">
        <f>VLOOKUP(A:A,'11月工资'!A:BA,53,0)</f>
        <v>0</v>
      </c>
      <c r="V647">
        <f>VLOOKUP(A:A,'11月工资'!A:AX,50,0)</f>
        <v>11000</v>
      </c>
      <c r="W647">
        <f>VLOOKUP(A:A,'11月工资'!A:AY,51,0)</f>
        <v>0</v>
      </c>
      <c r="X647">
        <f>VLOOKUP(A:A,'11月工资'!A:AV,48,0)</f>
        <v>55000</v>
      </c>
      <c r="Y647">
        <f>VLOOKUP(A:A,'11月工资'!A:BB,54,0)</f>
        <v>6889.6500000000005</v>
      </c>
      <c r="Z647" s="12">
        <f>ROUND(5*MAX(0,(R647-S647-T647-U647-V647-W647-X647-Y647)*{0.6;2;4;5;6;7;9}%-{0;504;3384;6384;10584;17184;36384}),2)</f>
        <v>0</v>
      </c>
      <c r="AB647" s="78">
        <f>VLOOKUP(A:A,'11月工资'!A:BI,61,0)</f>
        <v>0</v>
      </c>
      <c r="AC647" s="6">
        <f t="shared" si="81"/>
        <v>0</v>
      </c>
      <c r="AD647">
        <f t="shared" si="82"/>
        <v>3646</v>
      </c>
      <c r="AE647">
        <f>VLOOKUP(A:A,'10月奖金'!A:AC,29,0)</f>
        <v>0</v>
      </c>
      <c r="AF647" s="6">
        <f t="shared" si="83"/>
        <v>0</v>
      </c>
      <c r="AG647">
        <f>VLOOKUP(A:A,'10月奖金'!A:AD,30,0)</f>
        <v>3504</v>
      </c>
      <c r="AH647" s="6">
        <f t="shared" si="84"/>
        <v>142</v>
      </c>
      <c r="AI647">
        <f>VLOOKUP(A:A,单位分配保留两位小数!B:N,13,0)</f>
        <v>3646</v>
      </c>
      <c r="AJ647">
        <f t="shared" si="85"/>
        <v>0</v>
      </c>
      <c r="AK647">
        <f>_xlfn.IFNA(VLOOKUP(A:A,'11月工资'!A:AQ,43,0),0)</f>
        <v>0</v>
      </c>
      <c r="AL647">
        <f t="shared" si="86"/>
        <v>0</v>
      </c>
      <c r="AM647" s="6">
        <f t="shared" si="87"/>
        <v>-13338.150000000001</v>
      </c>
    </row>
    <row r="648" spans="1:39" x14ac:dyDescent="0.2">
      <c r="A648" s="7">
        <v>9000900</v>
      </c>
      <c r="B648" t="str">
        <f>VLOOKUP(A648,标准表!C:D,2,0)</f>
        <v>宋欢</v>
      </c>
      <c r="C648" t="str">
        <f>VLOOKUP(A:A,标准表!C:M,11,0)</f>
        <v>动力部</v>
      </c>
      <c r="D648" t="str">
        <f>VLOOKUP($A:$A,标准表!C:E,3,0)</f>
        <v>130204198311201814</v>
      </c>
      <c r="E648" t="str">
        <f>VLOOKUP(A:A,'11月工资'!A:D,4,0)</f>
        <v>6217000180022190015</v>
      </c>
      <c r="F648" t="str">
        <f>VLOOKUP(A:A,'11月工资'!A:F,6,0)</f>
        <v>生产操作人员</v>
      </c>
      <c r="G648">
        <f>VLOOKUP(A:A,标准表!C:H,6,0)</f>
        <v>0</v>
      </c>
      <c r="H648">
        <f>VLOOKUP(A:A,标准表!C:I,7,0)</f>
        <v>0</v>
      </c>
      <c r="I648">
        <f>VLOOKUP(A:A,标准表!C:J,8,0)</f>
        <v>0</v>
      </c>
      <c r="J648">
        <f>VLOOKUP($A:$A,标准表!C:G,5,0)</f>
        <v>1.2</v>
      </c>
      <c r="L648">
        <f>VLOOKUP(A:A,单位分配保留两位小数!B:I,8,0)</f>
        <v>2053.8000000000002</v>
      </c>
      <c r="M648">
        <f>_xlfn.IFNA(VLOOKUP(A:A,单位分配保留两位小数!B:J,9,0),0)</f>
        <v>0</v>
      </c>
      <c r="N648">
        <f>_xlfn.IFNA(VLOOKUP(A:A,单位分配保留两位小数!B:K,10,0),0)</f>
        <v>0</v>
      </c>
      <c r="O648">
        <f>ROUND(_xlfn.IFNA(VLOOKUP(A:A,单位分配保留两位小数!B:L,11,0),0),2)</f>
        <v>0</v>
      </c>
      <c r="Q648">
        <f t="shared" si="80"/>
        <v>2053.8000000000002</v>
      </c>
      <c r="R648">
        <f>_xlfn.IFNA(VLOOKUP(A648,'11月工资'!A:AU,47,0),0)+Q648</f>
        <v>56640.630000000005</v>
      </c>
      <c r="S648">
        <f>VLOOKUP(A:A,'11月工资'!A:AW,49,0)</f>
        <v>11000</v>
      </c>
      <c r="T648">
        <f>VLOOKUP(A:A,'11月工资'!A:AZ,52,0)</f>
        <v>5500</v>
      </c>
      <c r="U648">
        <f>VLOOKUP(A:A,'11月工资'!A:BA,53,0)</f>
        <v>0</v>
      </c>
      <c r="V648">
        <f>VLOOKUP(A:A,'11月工资'!A:AX,50,0)</f>
        <v>22000</v>
      </c>
      <c r="W648">
        <f>VLOOKUP(A:A,'11月工资'!A:AY,51,0)</f>
        <v>0</v>
      </c>
      <c r="X648">
        <f>VLOOKUP(A:A,'11月工资'!A:AV,48,0)</f>
        <v>55000</v>
      </c>
      <c r="Y648">
        <f>VLOOKUP(A:A,'11月工资'!A:BB,54,0)</f>
        <v>7665.3899999999994</v>
      </c>
      <c r="Z648" s="12">
        <f>ROUND(5*MAX(0,(R648-S648-T648-U648-V648-W648-X648-Y648)*{0.6;2;4;5;6;7;9}%-{0;504;3384;6384;10584;17184;36384}),2)</f>
        <v>0</v>
      </c>
      <c r="AB648" s="78">
        <f>VLOOKUP(A:A,'11月工资'!A:BI,61,0)</f>
        <v>0</v>
      </c>
      <c r="AC648" s="6">
        <f t="shared" si="81"/>
        <v>0</v>
      </c>
      <c r="AD648">
        <f t="shared" si="82"/>
        <v>2053.8000000000002</v>
      </c>
      <c r="AE648">
        <f>VLOOKUP(A:A,'10月奖金'!A:AC,29,0)</f>
        <v>0</v>
      </c>
      <c r="AF648" s="6">
        <f t="shared" si="83"/>
        <v>0</v>
      </c>
      <c r="AG648">
        <f>VLOOKUP(A:A,'10月奖金'!A:AD,30,0)</f>
        <v>2054.73</v>
      </c>
      <c r="AH648" s="6">
        <f t="shared" si="84"/>
        <v>-0.92999999999983629</v>
      </c>
      <c r="AI648">
        <f>VLOOKUP(A:A,单位分配保留两位小数!B:N,13,0)</f>
        <v>2053.8000000000002</v>
      </c>
      <c r="AJ648">
        <f t="shared" si="85"/>
        <v>0</v>
      </c>
      <c r="AK648">
        <f>_xlfn.IFNA(VLOOKUP(A:A,'11月工资'!A:AQ,43,0),0)</f>
        <v>0</v>
      </c>
      <c r="AL648">
        <f t="shared" si="86"/>
        <v>0</v>
      </c>
      <c r="AM648" s="6">
        <f t="shared" si="87"/>
        <v>-44524.759999999995</v>
      </c>
    </row>
    <row r="649" spans="1:39" x14ac:dyDescent="0.2">
      <c r="A649" s="9">
        <v>9000901</v>
      </c>
      <c r="B649" t="str">
        <f>VLOOKUP(A649,标准表!C:D,2,0)</f>
        <v>吴鹏飞</v>
      </c>
      <c r="C649" t="str">
        <f>VLOOKUP(A:A,标准表!C:M,11,0)</f>
        <v>动力部</v>
      </c>
      <c r="D649" t="str">
        <f>VLOOKUP($A:$A,标准表!C:E,3,0)</f>
        <v>130203197312102112</v>
      </c>
      <c r="E649" t="str">
        <f>VLOOKUP(A:A,'11月工资'!A:D,4,0)</f>
        <v>6217000180022189892</v>
      </c>
      <c r="F649" t="str">
        <f>VLOOKUP(A:A,'11月工资'!A:F,6,0)</f>
        <v>生产操作人员</v>
      </c>
      <c r="G649">
        <f>VLOOKUP(A:A,标准表!C:H,6,0)</f>
        <v>0</v>
      </c>
      <c r="H649">
        <f>VLOOKUP(A:A,标准表!C:I,7,0)</f>
        <v>0</v>
      </c>
      <c r="I649">
        <f>VLOOKUP(A:A,标准表!C:J,8,0)</f>
        <v>0</v>
      </c>
      <c r="J649">
        <f>VLOOKUP($A:$A,标准表!C:G,5,0)</f>
        <v>1.2</v>
      </c>
      <c r="L649">
        <f>VLOOKUP(A:A,单位分配保留两位小数!B:I,8,0)</f>
        <v>2070.38</v>
      </c>
      <c r="M649">
        <f>_xlfn.IFNA(VLOOKUP(A:A,单位分配保留两位小数!B:J,9,0),0)</f>
        <v>0</v>
      </c>
      <c r="N649">
        <f>_xlfn.IFNA(VLOOKUP(A:A,单位分配保留两位小数!B:K,10,0),0)</f>
        <v>0</v>
      </c>
      <c r="O649">
        <f>ROUND(_xlfn.IFNA(VLOOKUP(A:A,单位分配保留两位小数!B:L,11,0),0),2)</f>
        <v>0</v>
      </c>
      <c r="Q649">
        <f t="shared" si="80"/>
        <v>2070.38</v>
      </c>
      <c r="R649">
        <f>_xlfn.IFNA(VLOOKUP(A649,'11月工资'!A:AU,47,0),0)+Q649</f>
        <v>58901.25</v>
      </c>
      <c r="S649">
        <f>VLOOKUP(A:A,'11月工资'!A:AW,49,0)</f>
        <v>0</v>
      </c>
      <c r="T649">
        <f>VLOOKUP(A:A,'11月工资'!A:AZ,52,0)</f>
        <v>0</v>
      </c>
      <c r="U649">
        <f>VLOOKUP(A:A,'11月工资'!A:BA,53,0)</f>
        <v>0</v>
      </c>
      <c r="V649">
        <f>VLOOKUP(A:A,'11月工资'!A:AX,50,0)</f>
        <v>11000</v>
      </c>
      <c r="W649">
        <f>VLOOKUP(A:A,'11月工资'!A:AY,51,0)</f>
        <v>0</v>
      </c>
      <c r="X649">
        <f>VLOOKUP(A:A,'11月工资'!A:AV,48,0)</f>
        <v>55000</v>
      </c>
      <c r="Y649">
        <f>VLOOKUP(A:A,'11月工资'!A:BB,54,0)</f>
        <v>10638.89</v>
      </c>
      <c r="Z649" s="12">
        <f>ROUND(5*MAX(0,(R649-S649-T649-U649-V649-W649-X649-Y649)*{0.6;2;4;5;6;7;9}%-{0;504;3384;6384;10584;17184;36384}),2)</f>
        <v>0</v>
      </c>
      <c r="AB649" s="78">
        <f>VLOOKUP(A:A,'11月工资'!A:BI,61,0)</f>
        <v>0</v>
      </c>
      <c r="AC649" s="6">
        <f t="shared" si="81"/>
        <v>0</v>
      </c>
      <c r="AD649">
        <f t="shared" si="82"/>
        <v>2070.38</v>
      </c>
      <c r="AE649">
        <f>VLOOKUP(A:A,'10月奖金'!A:AC,29,0)</f>
        <v>0</v>
      </c>
      <c r="AF649" s="6">
        <f t="shared" si="83"/>
        <v>0</v>
      </c>
      <c r="AG649">
        <f>VLOOKUP(A:A,'10月奖金'!A:AD,30,0)</f>
        <v>2038.28</v>
      </c>
      <c r="AH649" s="6">
        <f t="shared" si="84"/>
        <v>32.100000000000136</v>
      </c>
      <c r="AI649">
        <f>VLOOKUP(A:A,单位分配保留两位小数!B:N,13,0)</f>
        <v>2070.38</v>
      </c>
      <c r="AJ649">
        <f t="shared" si="85"/>
        <v>0</v>
      </c>
      <c r="AK649">
        <f>_xlfn.IFNA(VLOOKUP(A:A,'11月工资'!A:AQ,43,0),0)</f>
        <v>0</v>
      </c>
      <c r="AL649">
        <f t="shared" si="86"/>
        <v>0</v>
      </c>
      <c r="AM649" s="6">
        <f t="shared" si="87"/>
        <v>-17737.64</v>
      </c>
    </row>
    <row r="650" spans="1:39" x14ac:dyDescent="0.2">
      <c r="A650" s="7">
        <v>9000902</v>
      </c>
      <c r="B650" t="str">
        <f>VLOOKUP(A650,标准表!C:D,2,0)</f>
        <v>牟红军</v>
      </c>
      <c r="C650" t="str">
        <f>VLOOKUP(A:A,标准表!C:M,11,0)</f>
        <v>动力部</v>
      </c>
      <c r="D650" t="str">
        <f>VLOOKUP($A:$A,标准表!C:E,3,0)</f>
        <v>130204197402251812</v>
      </c>
      <c r="E650" t="str">
        <f>VLOOKUP(A:A,'11月工资'!A:D,4,0)</f>
        <v>6217000180022192417</v>
      </c>
      <c r="F650" t="str">
        <f>VLOOKUP(A:A,'11月工资'!A:F,6,0)</f>
        <v>生产操作人员</v>
      </c>
      <c r="G650">
        <f>VLOOKUP(A:A,标准表!C:H,6,0)</f>
        <v>0</v>
      </c>
      <c r="H650">
        <f>VLOOKUP(A:A,标准表!C:I,7,0)</f>
        <v>0</v>
      </c>
      <c r="I650">
        <f>VLOOKUP(A:A,标准表!C:J,8,0)</f>
        <v>0</v>
      </c>
      <c r="J650">
        <f>VLOOKUP($A:$A,标准表!C:G,5,0)</f>
        <v>1.2</v>
      </c>
      <c r="L650">
        <f>VLOOKUP(A:A,单位分配保留两位小数!B:I,8,0)</f>
        <v>2053.8000000000002</v>
      </c>
      <c r="M650">
        <f>_xlfn.IFNA(VLOOKUP(A:A,单位分配保留两位小数!B:J,9,0),0)</f>
        <v>0</v>
      </c>
      <c r="N650">
        <f>_xlfn.IFNA(VLOOKUP(A:A,单位分配保留两位小数!B:K,10,0),0)</f>
        <v>0</v>
      </c>
      <c r="O650">
        <f>ROUND(_xlfn.IFNA(VLOOKUP(A:A,单位分配保留两位小数!B:L,11,0),0),2)</f>
        <v>0</v>
      </c>
      <c r="Q650">
        <f t="shared" si="80"/>
        <v>2053.8000000000002</v>
      </c>
      <c r="R650">
        <f>_xlfn.IFNA(VLOOKUP(A650,'11月工资'!A:AU,47,0),0)+Q650</f>
        <v>65117.240000000005</v>
      </c>
      <c r="S650">
        <f>VLOOKUP(A:A,'11月工资'!A:AW,49,0)</f>
        <v>11000</v>
      </c>
      <c r="T650">
        <f>VLOOKUP(A:A,'11月工资'!A:AZ,52,0)</f>
        <v>0</v>
      </c>
      <c r="U650">
        <f>VLOOKUP(A:A,'11月工资'!A:BA,53,0)</f>
        <v>0</v>
      </c>
      <c r="V650">
        <f>VLOOKUP(A:A,'11月工资'!A:AX,50,0)</f>
        <v>11000</v>
      </c>
      <c r="W650">
        <f>VLOOKUP(A:A,'11月工资'!A:AY,51,0)</f>
        <v>0</v>
      </c>
      <c r="X650">
        <f>VLOOKUP(A:A,'11月工资'!A:AV,48,0)</f>
        <v>55000</v>
      </c>
      <c r="Y650">
        <f>VLOOKUP(A:A,'11月工资'!A:BB,54,0)</f>
        <v>14913.05</v>
      </c>
      <c r="Z650" s="12">
        <f>ROUND(5*MAX(0,(R650-S650-T650-U650-V650-W650-X650-Y650)*{0.6;2;4;5;6;7;9}%-{0;504;3384;6384;10584;17184;36384}),2)</f>
        <v>0</v>
      </c>
      <c r="AB650" s="78">
        <f>VLOOKUP(A:A,'11月工资'!A:BI,61,0)</f>
        <v>0</v>
      </c>
      <c r="AC650" s="6">
        <f t="shared" si="81"/>
        <v>0</v>
      </c>
      <c r="AD650">
        <f t="shared" si="82"/>
        <v>2053.8000000000002</v>
      </c>
      <c r="AE650">
        <f>VLOOKUP(A:A,'10月奖金'!A:AC,29,0)</f>
        <v>0</v>
      </c>
      <c r="AF650" s="6">
        <f t="shared" si="83"/>
        <v>0</v>
      </c>
      <c r="AG650">
        <f>VLOOKUP(A:A,'10月奖金'!A:AD,30,0)</f>
        <v>2054.73</v>
      </c>
      <c r="AH650" s="6">
        <f t="shared" si="84"/>
        <v>-0.92999999999983629</v>
      </c>
      <c r="AI650">
        <f>VLOOKUP(A:A,单位分配保留两位小数!B:N,13,0)</f>
        <v>2053.8000000000002</v>
      </c>
      <c r="AJ650">
        <f t="shared" si="85"/>
        <v>0</v>
      </c>
      <c r="AK650">
        <f>_xlfn.IFNA(VLOOKUP(A:A,'11月工资'!A:AQ,43,0),0)</f>
        <v>0</v>
      </c>
      <c r="AL650">
        <f t="shared" si="86"/>
        <v>0</v>
      </c>
      <c r="AM650" s="6">
        <f t="shared" si="87"/>
        <v>-26795.809999999994</v>
      </c>
    </row>
    <row r="651" spans="1:39" x14ac:dyDescent="0.2">
      <c r="A651" s="7">
        <v>9000903</v>
      </c>
      <c r="B651" t="str">
        <f>VLOOKUP(A651,标准表!C:D,2,0)</f>
        <v>石雪松</v>
      </c>
      <c r="C651" t="str">
        <f>VLOOKUP(A:A,标准表!C:M,11,0)</f>
        <v>动力部</v>
      </c>
      <c r="D651" t="str">
        <f>VLOOKUP($A:$A,标准表!C:E,3,0)</f>
        <v>130203197903193036</v>
      </c>
      <c r="E651" t="str">
        <f>VLOOKUP(A:A,'11月工资'!A:D,4,0)</f>
        <v>6217000180022192524</v>
      </c>
      <c r="F651" t="str">
        <f>VLOOKUP(A:A,'11月工资'!A:F,6,0)</f>
        <v>生产操作人员</v>
      </c>
      <c r="G651">
        <f>VLOOKUP(A:A,标准表!C:H,6,0)</f>
        <v>0</v>
      </c>
      <c r="H651">
        <f>VLOOKUP(A:A,标准表!C:I,7,0)</f>
        <v>0</v>
      </c>
      <c r="I651">
        <f>VLOOKUP(A:A,标准表!C:J,8,0)</f>
        <v>0</v>
      </c>
      <c r="J651">
        <f>VLOOKUP($A:$A,标准表!C:G,5,0)</f>
        <v>1</v>
      </c>
      <c r="L651">
        <f>VLOOKUP(A:A,单位分配保留两位小数!B:I,8,0)</f>
        <v>1725.32</v>
      </c>
      <c r="M651">
        <f>_xlfn.IFNA(VLOOKUP(A:A,单位分配保留两位小数!B:J,9,0),0)</f>
        <v>0</v>
      </c>
      <c r="N651">
        <f>_xlfn.IFNA(VLOOKUP(A:A,单位分配保留两位小数!B:K,10,0),0)</f>
        <v>0</v>
      </c>
      <c r="O651">
        <f>ROUND(_xlfn.IFNA(VLOOKUP(A:A,单位分配保留两位小数!B:L,11,0),0),2)</f>
        <v>0</v>
      </c>
      <c r="Q651">
        <f t="shared" si="80"/>
        <v>1725.32</v>
      </c>
      <c r="R651">
        <f>_xlfn.IFNA(VLOOKUP(A651,'11月工资'!A:AU,47,0),0)+Q651</f>
        <v>58161.599999999999</v>
      </c>
      <c r="S651">
        <f>VLOOKUP(A:A,'11月工资'!A:AW,49,0)</f>
        <v>0</v>
      </c>
      <c r="T651">
        <f>VLOOKUP(A:A,'11月工资'!A:AZ,52,0)</f>
        <v>0</v>
      </c>
      <c r="U651">
        <f>VLOOKUP(A:A,'11月工资'!A:BA,53,0)</f>
        <v>0</v>
      </c>
      <c r="V651">
        <f>VLOOKUP(A:A,'11月工资'!A:AX,50,0)</f>
        <v>11000</v>
      </c>
      <c r="W651">
        <f>VLOOKUP(A:A,'11月工资'!A:AY,51,0)</f>
        <v>0</v>
      </c>
      <c r="X651">
        <f>VLOOKUP(A:A,'11月工资'!A:AV,48,0)</f>
        <v>55000</v>
      </c>
      <c r="Y651">
        <f>VLOOKUP(A:A,'11月工资'!A:BB,54,0)</f>
        <v>9707.6299999999974</v>
      </c>
      <c r="Z651" s="12">
        <f>ROUND(5*MAX(0,(R651-S651-T651-U651-V651-W651-X651-Y651)*{0.6;2;4;5;6;7;9}%-{0;504;3384;6384;10584;17184;36384}),2)</f>
        <v>0</v>
      </c>
      <c r="AB651" s="78">
        <f>VLOOKUP(A:A,'11月工资'!A:BI,61,0)</f>
        <v>0</v>
      </c>
      <c r="AC651" s="6">
        <f t="shared" si="81"/>
        <v>0</v>
      </c>
      <c r="AD651">
        <f t="shared" si="82"/>
        <v>1725.32</v>
      </c>
      <c r="AE651">
        <f>VLOOKUP(A:A,'10月奖金'!A:AC,29,0)</f>
        <v>0</v>
      </c>
      <c r="AF651" s="6">
        <f t="shared" si="83"/>
        <v>0</v>
      </c>
      <c r="AG651">
        <f>VLOOKUP(A:A,'10月奖金'!A:AD,30,0)</f>
        <v>1698.56</v>
      </c>
      <c r="AH651" s="6">
        <f t="shared" si="84"/>
        <v>26.759999999999991</v>
      </c>
      <c r="AI651">
        <f>VLOOKUP(A:A,单位分配保留两位小数!B:N,13,0)</f>
        <v>1725.32</v>
      </c>
      <c r="AJ651">
        <f t="shared" si="85"/>
        <v>0</v>
      </c>
      <c r="AK651">
        <f>_xlfn.IFNA(VLOOKUP(A:A,'11月工资'!A:AQ,43,0),0)</f>
        <v>0</v>
      </c>
      <c r="AL651">
        <f t="shared" si="86"/>
        <v>0</v>
      </c>
      <c r="AM651" s="6">
        <f t="shared" si="87"/>
        <v>-17546.03</v>
      </c>
    </row>
    <row r="652" spans="1:39" x14ac:dyDescent="0.2">
      <c r="A652" s="7">
        <v>9000904</v>
      </c>
      <c r="B652" t="str">
        <f>VLOOKUP(A652,标准表!C:D,2,0)</f>
        <v>赵希君</v>
      </c>
      <c r="C652" t="str">
        <f>VLOOKUP(A:A,标准表!C:M,11,0)</f>
        <v>动力部</v>
      </c>
      <c r="D652" t="str">
        <f>VLOOKUP($A:$A,标准表!C:E,3,0)</f>
        <v>130204197908031219</v>
      </c>
      <c r="E652" t="str">
        <f>VLOOKUP(A:A,'11月工资'!A:D,4,0)</f>
        <v>6217000180022192516</v>
      </c>
      <c r="F652" t="str">
        <f>VLOOKUP(A:A,'11月工资'!A:F,6,0)</f>
        <v>生产操作人员</v>
      </c>
      <c r="G652">
        <f>VLOOKUP(A:A,标准表!C:H,6,0)</f>
        <v>0</v>
      </c>
      <c r="H652">
        <f>VLOOKUP(A:A,标准表!C:I,7,0)</f>
        <v>0</v>
      </c>
      <c r="I652">
        <f>VLOOKUP(A:A,标准表!C:J,8,0)</f>
        <v>0</v>
      </c>
      <c r="J652">
        <f>VLOOKUP($A:$A,标准表!C:G,5,0)</f>
        <v>1.2</v>
      </c>
      <c r="L652">
        <f>VLOOKUP(A:A,单位分配保留两位小数!B:I,8,0)</f>
        <v>2070.35</v>
      </c>
      <c r="M652">
        <f>_xlfn.IFNA(VLOOKUP(A:A,单位分配保留两位小数!B:J,9,0),0)</f>
        <v>0</v>
      </c>
      <c r="N652">
        <f>_xlfn.IFNA(VLOOKUP(A:A,单位分配保留两位小数!B:K,10,0),0)</f>
        <v>0</v>
      </c>
      <c r="O652">
        <f>ROUND(_xlfn.IFNA(VLOOKUP(A:A,单位分配保留两位小数!B:L,11,0),0),2)</f>
        <v>0</v>
      </c>
      <c r="Q652">
        <f t="shared" si="80"/>
        <v>2070.35</v>
      </c>
      <c r="R652">
        <f>_xlfn.IFNA(VLOOKUP(A652,'11月工资'!A:AU,47,0),0)+Q652</f>
        <v>64460.881000000001</v>
      </c>
      <c r="S652">
        <f>VLOOKUP(A:A,'11月工资'!A:AW,49,0)</f>
        <v>5500</v>
      </c>
      <c r="T652">
        <f>VLOOKUP(A:A,'11月工资'!A:AZ,52,0)</f>
        <v>11000</v>
      </c>
      <c r="U652">
        <f>VLOOKUP(A:A,'11月工资'!A:BA,53,0)</f>
        <v>0</v>
      </c>
      <c r="V652">
        <f>VLOOKUP(A:A,'11月工资'!A:AX,50,0)</f>
        <v>22000</v>
      </c>
      <c r="W652">
        <f>VLOOKUP(A:A,'11月工资'!A:AY,51,0)</f>
        <v>0</v>
      </c>
      <c r="X652">
        <f>VLOOKUP(A:A,'11月工资'!A:AV,48,0)</f>
        <v>55000</v>
      </c>
      <c r="Y652">
        <f>VLOOKUP(A:A,'11月工资'!A:BB,54,0)</f>
        <v>11175.69</v>
      </c>
      <c r="Z652" s="12">
        <f>ROUND(5*MAX(0,(R652-S652-T652-U652-V652-W652-X652-Y652)*{0.6;2;4;5;6;7;9}%-{0;504;3384;6384;10584;17184;36384}),2)</f>
        <v>0</v>
      </c>
      <c r="AB652" s="78">
        <f>VLOOKUP(A:A,'11月工资'!A:BI,61,0)</f>
        <v>0</v>
      </c>
      <c r="AC652" s="6">
        <f t="shared" si="81"/>
        <v>0</v>
      </c>
      <c r="AD652">
        <f t="shared" si="82"/>
        <v>2070.35</v>
      </c>
      <c r="AE652">
        <f>VLOOKUP(A:A,'10月奖金'!A:AC,29,0)</f>
        <v>0</v>
      </c>
      <c r="AF652" s="6">
        <f t="shared" si="83"/>
        <v>0</v>
      </c>
      <c r="AG652">
        <f>VLOOKUP(A:A,'10月奖金'!A:AD,30,0)</f>
        <v>2054.7399999999998</v>
      </c>
      <c r="AH652" s="6">
        <f t="shared" si="84"/>
        <v>15.610000000000127</v>
      </c>
      <c r="AI652">
        <f>VLOOKUP(A:A,单位分配保留两位小数!B:N,13,0)</f>
        <v>2070.35</v>
      </c>
      <c r="AJ652">
        <f t="shared" si="85"/>
        <v>0</v>
      </c>
      <c r="AK652">
        <f>_xlfn.IFNA(VLOOKUP(A:A,'11月工资'!A:AQ,43,0),0)</f>
        <v>0</v>
      </c>
      <c r="AL652">
        <f t="shared" si="86"/>
        <v>0</v>
      </c>
      <c r="AM652" s="6">
        <f t="shared" si="87"/>
        <v>-40214.809000000001</v>
      </c>
    </row>
    <row r="653" spans="1:39" x14ac:dyDescent="0.2">
      <c r="A653" s="7">
        <v>9000905</v>
      </c>
      <c r="B653" t="str">
        <f>VLOOKUP(A653,标准表!C:D,2,0)</f>
        <v>张海波</v>
      </c>
      <c r="C653" t="str">
        <f>VLOOKUP(A:A,标准表!C:M,11,0)</f>
        <v>动力部</v>
      </c>
      <c r="D653" t="str">
        <f>VLOOKUP($A:$A,标准表!C:E,3,0)</f>
        <v>130203197812073610</v>
      </c>
      <c r="E653" t="str">
        <f>VLOOKUP(A:A,'11月工资'!A:D,4,0)</f>
        <v>6217000180022192573</v>
      </c>
      <c r="F653" t="str">
        <f>VLOOKUP(A:A,'11月工资'!A:F,6,0)</f>
        <v>生产操作人员</v>
      </c>
      <c r="G653">
        <f>VLOOKUP(A:A,标准表!C:H,6,0)</f>
        <v>0</v>
      </c>
      <c r="H653">
        <f>VLOOKUP(A:A,标准表!C:I,7,0)</f>
        <v>0</v>
      </c>
      <c r="I653">
        <f>VLOOKUP(A:A,标准表!C:J,8,0)</f>
        <v>0</v>
      </c>
      <c r="J653">
        <f>VLOOKUP($A:$A,标准表!C:G,5,0)</f>
        <v>1</v>
      </c>
      <c r="L653">
        <f>VLOOKUP(A:A,单位分配保留两位小数!B:I,8,0)</f>
        <v>1711.5</v>
      </c>
      <c r="M653">
        <f>_xlfn.IFNA(VLOOKUP(A:A,单位分配保留两位小数!B:J,9,0),0)</f>
        <v>0</v>
      </c>
      <c r="N653">
        <f>_xlfn.IFNA(VLOOKUP(A:A,单位分配保留两位小数!B:K,10,0),0)</f>
        <v>0</v>
      </c>
      <c r="O653">
        <f>ROUND(_xlfn.IFNA(VLOOKUP(A:A,单位分配保留两位小数!B:L,11,0),0),2)</f>
        <v>0</v>
      </c>
      <c r="Q653">
        <f t="shared" si="80"/>
        <v>1711.5</v>
      </c>
      <c r="R653">
        <f>_xlfn.IFNA(VLOOKUP(A653,'11月工资'!A:AU,47,0),0)+Q653</f>
        <v>58952.04</v>
      </c>
      <c r="S653">
        <f>VLOOKUP(A:A,'11月工资'!A:AW,49,0)</f>
        <v>11000</v>
      </c>
      <c r="T653">
        <f>VLOOKUP(A:A,'11月工资'!A:AZ,52,0)</f>
        <v>0</v>
      </c>
      <c r="U653">
        <f>VLOOKUP(A:A,'11月工资'!A:BA,53,0)</f>
        <v>0</v>
      </c>
      <c r="V653">
        <f>VLOOKUP(A:A,'11月工资'!A:AX,50,0)</f>
        <v>22000</v>
      </c>
      <c r="W653">
        <f>VLOOKUP(A:A,'11月工资'!A:AY,51,0)</f>
        <v>0</v>
      </c>
      <c r="X653">
        <f>VLOOKUP(A:A,'11月工资'!A:AV,48,0)</f>
        <v>55000</v>
      </c>
      <c r="Y653">
        <f>VLOOKUP(A:A,'11月工资'!A:BB,54,0)</f>
        <v>10130.14</v>
      </c>
      <c r="Z653" s="12">
        <f>ROUND(5*MAX(0,(R653-S653-T653-U653-V653-W653-X653-Y653)*{0.6;2;4;5;6;7;9}%-{0;504;3384;6384;10584;17184;36384}),2)</f>
        <v>0</v>
      </c>
      <c r="AB653" s="78">
        <f>VLOOKUP(A:A,'11月工资'!A:BI,61,0)</f>
        <v>0</v>
      </c>
      <c r="AC653" s="6">
        <f t="shared" si="81"/>
        <v>0</v>
      </c>
      <c r="AD653">
        <f t="shared" si="82"/>
        <v>1711.5</v>
      </c>
      <c r="AE653">
        <f>VLOOKUP(A:A,'10月奖金'!A:AC,29,0)</f>
        <v>0</v>
      </c>
      <c r="AF653" s="6">
        <f t="shared" si="83"/>
        <v>0</v>
      </c>
      <c r="AG653">
        <f>VLOOKUP(A:A,'10月奖金'!A:AD,30,0)</f>
        <v>1712.28</v>
      </c>
      <c r="AH653" s="6">
        <f t="shared" si="84"/>
        <v>-0.77999999999997272</v>
      </c>
      <c r="AI653">
        <f>VLOOKUP(A:A,单位分配保留两位小数!B:N,13,0)</f>
        <v>1711.5</v>
      </c>
      <c r="AJ653">
        <f t="shared" si="85"/>
        <v>0</v>
      </c>
      <c r="AK653">
        <f>_xlfn.IFNA(VLOOKUP(A:A,'11月工资'!A:AQ,43,0),0)</f>
        <v>0</v>
      </c>
      <c r="AL653">
        <f t="shared" si="86"/>
        <v>0</v>
      </c>
      <c r="AM653" s="6">
        <f t="shared" si="87"/>
        <v>-39178.1</v>
      </c>
    </row>
    <row r="654" spans="1:39" x14ac:dyDescent="0.2">
      <c r="A654" s="7">
        <v>9000906</v>
      </c>
      <c r="B654" t="str">
        <f>VLOOKUP(A654,标准表!C:D,2,0)</f>
        <v>张俊凯</v>
      </c>
      <c r="C654" t="str">
        <f>VLOOKUP(A:A,标准表!C:M,11,0)</f>
        <v>动力部</v>
      </c>
      <c r="D654" t="str">
        <f>VLOOKUP($A:$A,标准表!C:E,3,0)</f>
        <v>130203197810291534</v>
      </c>
      <c r="E654" t="str">
        <f>VLOOKUP(A:A,'11月工资'!A:D,4,0)</f>
        <v>6217000180022192631</v>
      </c>
      <c r="F654" t="str">
        <f>VLOOKUP(A:A,'11月工资'!A:F,6,0)</f>
        <v>生产操作人员</v>
      </c>
      <c r="G654">
        <f>VLOOKUP(A:A,标准表!C:H,6,0)</f>
        <v>0</v>
      </c>
      <c r="H654">
        <f>VLOOKUP(A:A,标准表!C:I,7,0)</f>
        <v>0</v>
      </c>
      <c r="I654">
        <f>VLOOKUP(A:A,标准表!C:J,8,0)</f>
        <v>0</v>
      </c>
      <c r="J654">
        <f>VLOOKUP($A:$A,标准表!C:G,5,0)</f>
        <v>1.2</v>
      </c>
      <c r="L654">
        <f>VLOOKUP(A:A,单位分配保留两位小数!B:I,8,0)</f>
        <v>2053.8000000000002</v>
      </c>
      <c r="M654">
        <f>_xlfn.IFNA(VLOOKUP(A:A,单位分配保留两位小数!B:J,9,0),0)</f>
        <v>0</v>
      </c>
      <c r="N654">
        <f>_xlfn.IFNA(VLOOKUP(A:A,单位分配保留两位小数!B:K,10,0),0)</f>
        <v>0</v>
      </c>
      <c r="O654">
        <f>ROUND(_xlfn.IFNA(VLOOKUP(A:A,单位分配保留两位小数!B:L,11,0),0),2)</f>
        <v>0</v>
      </c>
      <c r="Q654">
        <f t="shared" si="80"/>
        <v>2053.8000000000002</v>
      </c>
      <c r="R654">
        <f>_xlfn.IFNA(VLOOKUP(A654,'11月工资'!A:AU,47,0),0)+Q654</f>
        <v>62624.12</v>
      </c>
      <c r="S654">
        <f>VLOOKUP(A:A,'11月工资'!A:AW,49,0)</f>
        <v>11000</v>
      </c>
      <c r="T654">
        <f>VLOOKUP(A:A,'11月工资'!A:AZ,52,0)</f>
        <v>0</v>
      </c>
      <c r="U654">
        <f>VLOOKUP(A:A,'11月工资'!A:BA,53,0)</f>
        <v>0</v>
      </c>
      <c r="V654">
        <f>VLOOKUP(A:A,'11月工资'!A:AX,50,0)</f>
        <v>11000</v>
      </c>
      <c r="W654">
        <f>VLOOKUP(A:A,'11月工资'!A:AY,51,0)</f>
        <v>0</v>
      </c>
      <c r="X654">
        <f>VLOOKUP(A:A,'11月工资'!A:AV,48,0)</f>
        <v>55000</v>
      </c>
      <c r="Y654">
        <f>VLOOKUP(A:A,'11月工资'!A:BB,54,0)</f>
        <v>9678.7000000000007</v>
      </c>
      <c r="Z654" s="12">
        <f>ROUND(5*MAX(0,(R654-S654-T654-U654-V654-W654-X654-Y654)*{0.6;2;4;5;6;7;9}%-{0;504;3384;6384;10584;17184;36384}),2)</f>
        <v>0</v>
      </c>
      <c r="AB654" s="78">
        <f>VLOOKUP(A:A,'11月工资'!A:BI,61,0)</f>
        <v>0</v>
      </c>
      <c r="AC654" s="6">
        <f t="shared" si="81"/>
        <v>0</v>
      </c>
      <c r="AD654">
        <f t="shared" si="82"/>
        <v>2053.8000000000002</v>
      </c>
      <c r="AE654">
        <f>VLOOKUP(A:A,'10月奖金'!A:AC,29,0)</f>
        <v>0</v>
      </c>
      <c r="AF654" s="6">
        <f t="shared" si="83"/>
        <v>0</v>
      </c>
      <c r="AG654">
        <f>VLOOKUP(A:A,'10月奖金'!A:AD,30,0)</f>
        <v>2054.73</v>
      </c>
      <c r="AH654" s="6">
        <f t="shared" si="84"/>
        <v>-0.92999999999983629</v>
      </c>
      <c r="AI654">
        <f>VLOOKUP(A:A,单位分配保留两位小数!B:N,13,0)</f>
        <v>2053.8000000000002</v>
      </c>
      <c r="AJ654">
        <f t="shared" si="85"/>
        <v>0</v>
      </c>
      <c r="AK654">
        <f>_xlfn.IFNA(VLOOKUP(A:A,'11月工资'!A:AQ,43,0),0)</f>
        <v>0</v>
      </c>
      <c r="AL654">
        <f t="shared" si="86"/>
        <v>0</v>
      </c>
      <c r="AM654" s="6">
        <f t="shared" si="87"/>
        <v>-24054.579999999998</v>
      </c>
    </row>
    <row r="655" spans="1:39" x14ac:dyDescent="0.2">
      <c r="A655" s="7">
        <v>9000907</v>
      </c>
      <c r="B655" t="str">
        <f>VLOOKUP(A655,标准表!C:D,2,0)</f>
        <v>常江</v>
      </c>
      <c r="C655" t="str">
        <f>VLOOKUP(A:A,标准表!C:M,11,0)</f>
        <v>动力部</v>
      </c>
      <c r="D655" t="str">
        <f>VLOOKUP($A:$A,标准表!C:E,3,0)</f>
        <v>130202197701082112</v>
      </c>
      <c r="E655" t="str">
        <f>VLOOKUP(A:A,'11月工资'!A:D,4,0)</f>
        <v>6217000180022189389</v>
      </c>
      <c r="F655" t="str">
        <f>VLOOKUP(A:A,'11月工资'!A:F,6,0)</f>
        <v>生产操作人员</v>
      </c>
      <c r="G655">
        <f>VLOOKUP(A:A,标准表!C:H,6,0)</f>
        <v>0</v>
      </c>
      <c r="H655">
        <f>VLOOKUP(A:A,标准表!C:I,7,0)</f>
        <v>0</v>
      </c>
      <c r="I655">
        <f>VLOOKUP(A:A,标准表!C:J,8,0)</f>
        <v>0</v>
      </c>
      <c r="J655">
        <f>VLOOKUP($A:$A,标准表!C:G,5,0)</f>
        <v>1.2</v>
      </c>
      <c r="L655">
        <f>VLOOKUP(A:A,单位分配保留两位小数!B:I,8,0)</f>
        <v>2070.38</v>
      </c>
      <c r="M655">
        <f>_xlfn.IFNA(VLOOKUP(A:A,单位分配保留两位小数!B:J,9,0),0)</f>
        <v>0</v>
      </c>
      <c r="N655">
        <f>_xlfn.IFNA(VLOOKUP(A:A,单位分配保留两位小数!B:K,10,0),0)</f>
        <v>0</v>
      </c>
      <c r="O655">
        <f>ROUND(_xlfn.IFNA(VLOOKUP(A:A,单位分配保留两位小数!B:L,11,0),0),2)</f>
        <v>50</v>
      </c>
      <c r="Q655">
        <f t="shared" si="80"/>
        <v>2020.38</v>
      </c>
      <c r="R655">
        <f>_xlfn.IFNA(VLOOKUP(A655,'11月工资'!A:AU,47,0),0)+Q655</f>
        <v>64476.29</v>
      </c>
      <c r="S655">
        <f>VLOOKUP(A:A,'11月工资'!A:AW,49,0)</f>
        <v>5500</v>
      </c>
      <c r="T655">
        <f>VLOOKUP(A:A,'11月工资'!A:AZ,52,0)</f>
        <v>0</v>
      </c>
      <c r="U655">
        <f>VLOOKUP(A:A,'11月工资'!A:BA,53,0)</f>
        <v>0</v>
      </c>
      <c r="V655">
        <f>VLOOKUP(A:A,'11月工资'!A:AX,50,0)</f>
        <v>11000</v>
      </c>
      <c r="W655">
        <f>VLOOKUP(A:A,'11月工资'!A:AY,51,0)</f>
        <v>0</v>
      </c>
      <c r="X655">
        <f>VLOOKUP(A:A,'11月工资'!A:AV,48,0)</f>
        <v>55000</v>
      </c>
      <c r="Y655">
        <f>VLOOKUP(A:A,'11月工资'!A:BB,54,0)</f>
        <v>12408.57</v>
      </c>
      <c r="Z655" s="12">
        <f>ROUND(5*MAX(0,(R655-S655-T655-U655-V655-W655-X655-Y655)*{0.6;2;4;5;6;7;9}%-{0;504;3384;6384;10584;17184;36384}),2)</f>
        <v>0</v>
      </c>
      <c r="AB655" s="78">
        <f>VLOOKUP(A:A,'11月工资'!A:BI,61,0)</f>
        <v>0</v>
      </c>
      <c r="AC655" s="6">
        <f t="shared" si="81"/>
        <v>0</v>
      </c>
      <c r="AD655">
        <f t="shared" si="82"/>
        <v>2020.38</v>
      </c>
      <c r="AE655">
        <f>VLOOKUP(A:A,'10月奖金'!A:AC,29,0)</f>
        <v>0</v>
      </c>
      <c r="AF655" s="6">
        <f t="shared" si="83"/>
        <v>0</v>
      </c>
      <c r="AG655">
        <f>VLOOKUP(A:A,'10月奖金'!A:AD,30,0)</f>
        <v>2038.28</v>
      </c>
      <c r="AH655" s="6">
        <f t="shared" si="84"/>
        <v>-17.899999999999864</v>
      </c>
      <c r="AI655">
        <f>VLOOKUP(A:A,单位分配保留两位小数!B:N,13,0)</f>
        <v>2020.38</v>
      </c>
      <c r="AJ655">
        <f t="shared" si="85"/>
        <v>0</v>
      </c>
      <c r="AK655">
        <f>_xlfn.IFNA(VLOOKUP(A:A,'11月工资'!A:AQ,43,0),0)</f>
        <v>0</v>
      </c>
      <c r="AL655">
        <f t="shared" si="86"/>
        <v>0</v>
      </c>
      <c r="AM655" s="6">
        <f t="shared" si="87"/>
        <v>-19432.28</v>
      </c>
    </row>
    <row r="656" spans="1:39" x14ac:dyDescent="0.2">
      <c r="A656" s="7">
        <v>9000908</v>
      </c>
      <c r="B656" t="str">
        <f>VLOOKUP(A656,标准表!C:D,2,0)</f>
        <v>李海朋</v>
      </c>
      <c r="C656" t="str">
        <f>VLOOKUP(A:A,标准表!C:M,11,0)</f>
        <v>动力部</v>
      </c>
      <c r="D656" t="str">
        <f>VLOOKUP($A:$A,标准表!C:E,3,0)</f>
        <v>130205197211110335</v>
      </c>
      <c r="E656" t="str">
        <f>VLOOKUP(A:A,'11月工资'!A:D,4,0)</f>
        <v>6217000180022189447</v>
      </c>
      <c r="F656" t="str">
        <f>VLOOKUP(A:A,'11月工资'!A:F,6,0)</f>
        <v>生产操作人员</v>
      </c>
      <c r="G656">
        <f>VLOOKUP(A:A,标准表!C:H,6,0)</f>
        <v>0</v>
      </c>
      <c r="H656">
        <f>VLOOKUP(A:A,标准表!C:I,7,0)</f>
        <v>0</v>
      </c>
      <c r="I656">
        <f>VLOOKUP(A:A,标准表!C:J,8,0)</f>
        <v>0</v>
      </c>
      <c r="J656">
        <f>VLOOKUP($A:$A,标准表!C:G,5,0)</f>
        <v>1</v>
      </c>
      <c r="L656">
        <f>VLOOKUP(A:A,单位分配保留两位小数!B:I,8,0)</f>
        <v>1725.32</v>
      </c>
      <c r="M656">
        <f>_xlfn.IFNA(VLOOKUP(A:A,单位分配保留两位小数!B:J,9,0),0)</f>
        <v>0</v>
      </c>
      <c r="N656">
        <f>_xlfn.IFNA(VLOOKUP(A:A,单位分配保留两位小数!B:K,10,0),0)</f>
        <v>0</v>
      </c>
      <c r="O656">
        <f>ROUND(_xlfn.IFNA(VLOOKUP(A:A,单位分配保留两位小数!B:L,11,0),0),2)</f>
        <v>0</v>
      </c>
      <c r="Q656">
        <f t="shared" si="80"/>
        <v>1725.32</v>
      </c>
      <c r="R656">
        <f>_xlfn.IFNA(VLOOKUP(A656,'11月工资'!A:AU,47,0),0)+Q656</f>
        <v>59781.18</v>
      </c>
      <c r="S656">
        <f>VLOOKUP(A:A,'11月工资'!A:AW,49,0)</f>
        <v>0</v>
      </c>
      <c r="T656">
        <f>VLOOKUP(A:A,'11月工资'!A:AZ,52,0)</f>
        <v>0</v>
      </c>
      <c r="U656">
        <f>VLOOKUP(A:A,'11月工资'!A:BA,53,0)</f>
        <v>0</v>
      </c>
      <c r="V656">
        <f>VLOOKUP(A:A,'11月工资'!A:AX,50,0)</f>
        <v>0</v>
      </c>
      <c r="W656">
        <f>VLOOKUP(A:A,'11月工资'!A:AY,51,0)</f>
        <v>0</v>
      </c>
      <c r="X656">
        <f>VLOOKUP(A:A,'11月工资'!A:AV,48,0)</f>
        <v>55000</v>
      </c>
      <c r="Y656">
        <f>VLOOKUP(A:A,'11月工资'!A:BB,54,0)</f>
        <v>10195.26</v>
      </c>
      <c r="Z656" s="12">
        <f>ROUND(5*MAX(0,(R656-S656-T656-U656-V656-W656-X656-Y656)*{0.6;2;4;5;6;7;9}%-{0;504;3384;6384;10584;17184;36384}),2)</f>
        <v>0</v>
      </c>
      <c r="AB656" s="78">
        <f>VLOOKUP(A:A,'11月工资'!A:BI,61,0)</f>
        <v>0</v>
      </c>
      <c r="AC656" s="6">
        <f t="shared" si="81"/>
        <v>0</v>
      </c>
      <c r="AD656">
        <f t="shared" si="82"/>
        <v>1725.32</v>
      </c>
      <c r="AE656">
        <f>VLOOKUP(A:A,'10月奖金'!A:AC,29,0)</f>
        <v>0</v>
      </c>
      <c r="AF656" s="6">
        <f t="shared" si="83"/>
        <v>0</v>
      </c>
      <c r="AG656">
        <f>VLOOKUP(A:A,'10月奖金'!A:AD,30,0)</f>
        <v>1698.56</v>
      </c>
      <c r="AH656" s="6">
        <f t="shared" si="84"/>
        <v>26.759999999999991</v>
      </c>
      <c r="AI656">
        <f>VLOOKUP(A:A,单位分配保留两位小数!B:N,13,0)</f>
        <v>1725.32</v>
      </c>
      <c r="AJ656">
        <f t="shared" si="85"/>
        <v>0</v>
      </c>
      <c r="AK656">
        <f>_xlfn.IFNA(VLOOKUP(A:A,'11月工资'!A:AQ,43,0),0)</f>
        <v>0</v>
      </c>
      <c r="AL656">
        <f t="shared" si="86"/>
        <v>0</v>
      </c>
      <c r="AM656" s="6">
        <f t="shared" si="87"/>
        <v>-5414.08</v>
      </c>
    </row>
    <row r="657" spans="1:39" x14ac:dyDescent="0.2">
      <c r="A657" s="7">
        <v>9000909</v>
      </c>
      <c r="B657" t="str">
        <f>VLOOKUP(A657,标准表!C:D,2,0)</f>
        <v>张京</v>
      </c>
      <c r="C657" t="str">
        <f>VLOOKUP(A:A,标准表!C:M,11,0)</f>
        <v>动力部</v>
      </c>
      <c r="D657" t="str">
        <f>VLOOKUP($A:$A,标准表!C:E,3,0)</f>
        <v>130203198403183039</v>
      </c>
      <c r="E657" t="str">
        <f>VLOOKUP(A:A,'11月工资'!A:D,4,0)</f>
        <v>6217000180042121628</v>
      </c>
      <c r="F657" t="str">
        <f>VLOOKUP(A:A,'11月工资'!A:F,6,0)</f>
        <v>生产操作人员</v>
      </c>
      <c r="G657">
        <f>VLOOKUP(A:A,标准表!C:H,6,0)</f>
        <v>0</v>
      </c>
      <c r="H657">
        <f>VLOOKUP(A:A,标准表!C:I,7,0)</f>
        <v>0</v>
      </c>
      <c r="I657">
        <f>VLOOKUP(A:A,标准表!C:J,8,0)</f>
        <v>0</v>
      </c>
      <c r="J657">
        <f>VLOOKUP($A:$A,标准表!C:G,5,0)</f>
        <v>1</v>
      </c>
      <c r="L657">
        <f>VLOOKUP(A:A,单位分配保留两位小数!B:I,8,0)</f>
        <v>855.75</v>
      </c>
      <c r="M657">
        <f>_xlfn.IFNA(VLOOKUP(A:A,单位分配保留两位小数!B:J,9,0),0)</f>
        <v>0</v>
      </c>
      <c r="N657">
        <f>_xlfn.IFNA(VLOOKUP(A:A,单位分配保留两位小数!B:K,10,0),0)</f>
        <v>0</v>
      </c>
      <c r="O657">
        <f>ROUND(_xlfn.IFNA(VLOOKUP(A:A,单位分配保留两位小数!B:L,11,0),0),2)</f>
        <v>0</v>
      </c>
      <c r="Q657">
        <f t="shared" si="80"/>
        <v>855.75</v>
      </c>
      <c r="R657">
        <f>_xlfn.IFNA(VLOOKUP(A657,'11月工资'!A:AU,47,0),0)+Q657</f>
        <v>51951.98</v>
      </c>
      <c r="S657">
        <f>VLOOKUP(A:A,'11月工资'!A:AW,49,0)</f>
        <v>11000</v>
      </c>
      <c r="T657">
        <f>VLOOKUP(A:A,'11月工资'!A:AZ,52,0)</f>
        <v>5500</v>
      </c>
      <c r="U657">
        <f>VLOOKUP(A:A,'11月工资'!A:BA,53,0)</f>
        <v>0</v>
      </c>
      <c r="V657">
        <f>VLOOKUP(A:A,'11月工资'!A:AX,50,0)</f>
        <v>22000</v>
      </c>
      <c r="W657">
        <f>VLOOKUP(A:A,'11月工资'!A:AY,51,0)</f>
        <v>0</v>
      </c>
      <c r="X657">
        <f>VLOOKUP(A:A,'11月工资'!A:AV,48,0)</f>
        <v>55000</v>
      </c>
      <c r="Y657">
        <f>VLOOKUP(A:A,'11月工资'!A:BB,54,0)</f>
        <v>7405.3099999999986</v>
      </c>
      <c r="Z657" s="12">
        <f>ROUND(5*MAX(0,(R657-S657-T657-U657-V657-W657-X657-Y657)*{0.6;2;4;5;6;7;9}%-{0;504;3384;6384;10584;17184;36384}),2)</f>
        <v>0</v>
      </c>
      <c r="AB657" s="78">
        <f>VLOOKUP(A:A,'11月工资'!A:BI,61,0)</f>
        <v>0</v>
      </c>
      <c r="AC657" s="6">
        <f t="shared" si="81"/>
        <v>0</v>
      </c>
      <c r="AD657">
        <f t="shared" si="82"/>
        <v>855.75</v>
      </c>
      <c r="AE657">
        <f>VLOOKUP(A:A,'10月奖金'!A:AC,29,0)</f>
        <v>0</v>
      </c>
      <c r="AF657" s="6">
        <f t="shared" si="83"/>
        <v>0</v>
      </c>
      <c r="AG657">
        <f>VLOOKUP(A:A,'10月奖金'!A:AD,30,0)</f>
        <v>1698.56</v>
      </c>
      <c r="AH657" s="6">
        <f t="shared" si="84"/>
        <v>-842.81</v>
      </c>
      <c r="AI657">
        <f>VLOOKUP(A:A,单位分配保留两位小数!B:N,13,0)</f>
        <v>855.75</v>
      </c>
      <c r="AJ657">
        <f t="shared" si="85"/>
        <v>0</v>
      </c>
      <c r="AK657">
        <f>_xlfn.IFNA(VLOOKUP(A:A,'11月工资'!A:AQ,43,0),0)</f>
        <v>0</v>
      </c>
      <c r="AL657">
        <f t="shared" si="86"/>
        <v>0</v>
      </c>
      <c r="AM657" s="6">
        <f t="shared" si="87"/>
        <v>-48953.329999999994</v>
      </c>
    </row>
    <row r="658" spans="1:39" x14ac:dyDescent="0.2">
      <c r="A658" s="7">
        <v>9000910</v>
      </c>
      <c r="B658" t="str">
        <f>VLOOKUP(A658,标准表!C:D,2,0)</f>
        <v>赵宇</v>
      </c>
      <c r="C658" t="str">
        <f>VLOOKUP(A:A,标准表!C:M,11,0)</f>
        <v>动力部</v>
      </c>
      <c r="D658" t="str">
        <f>VLOOKUP($A:$A,标准表!C:E,3,0)</f>
        <v>130203198804282417</v>
      </c>
      <c r="E658" t="str">
        <f>VLOOKUP(A:A,'11月工资'!A:D,4,0)</f>
        <v>6217000180041046701</v>
      </c>
      <c r="F658" t="str">
        <f>VLOOKUP(A:A,'11月工资'!A:F,6,0)</f>
        <v>生产操作人员</v>
      </c>
      <c r="G658">
        <f>VLOOKUP(A:A,标准表!C:H,6,0)</f>
        <v>0</v>
      </c>
      <c r="H658">
        <f>VLOOKUP(A:A,标准表!C:I,7,0)</f>
        <v>0</v>
      </c>
      <c r="I658">
        <f>VLOOKUP(A:A,标准表!C:J,8,0)</f>
        <v>0</v>
      </c>
      <c r="J658">
        <f>VLOOKUP($A:$A,标准表!C:G,5,0)</f>
        <v>1</v>
      </c>
      <c r="L658">
        <f>VLOOKUP(A:A,单位分配保留两位小数!B:I,8,0)</f>
        <v>1725.32</v>
      </c>
      <c r="M658">
        <f>_xlfn.IFNA(VLOOKUP(A:A,单位分配保留两位小数!B:J,9,0),0)</f>
        <v>0</v>
      </c>
      <c r="N658">
        <f>_xlfn.IFNA(VLOOKUP(A:A,单位分配保留两位小数!B:K,10,0),0)</f>
        <v>0</v>
      </c>
      <c r="O658">
        <f>ROUND(_xlfn.IFNA(VLOOKUP(A:A,单位分配保留两位小数!B:L,11,0),0),2)</f>
        <v>0</v>
      </c>
      <c r="Q658">
        <f t="shared" si="80"/>
        <v>1725.32</v>
      </c>
      <c r="R658">
        <f>_xlfn.IFNA(VLOOKUP(A658,'11月工资'!A:AU,47,0),0)+Q658</f>
        <v>55863.12</v>
      </c>
      <c r="S658">
        <f>VLOOKUP(A:A,'11月工资'!A:AW,49,0)</f>
        <v>0</v>
      </c>
      <c r="T658">
        <f>VLOOKUP(A:A,'11月工资'!A:AZ,52,0)</f>
        <v>0</v>
      </c>
      <c r="U658">
        <f>VLOOKUP(A:A,'11月工资'!A:BA,53,0)</f>
        <v>0</v>
      </c>
      <c r="V658">
        <f>VLOOKUP(A:A,'11月工资'!A:AX,50,0)</f>
        <v>0</v>
      </c>
      <c r="W658">
        <f>VLOOKUP(A:A,'11月工资'!A:AY,51,0)</f>
        <v>0</v>
      </c>
      <c r="X658">
        <f>VLOOKUP(A:A,'11月工资'!A:AV,48,0)</f>
        <v>55000</v>
      </c>
      <c r="Y658">
        <f>VLOOKUP(A:A,'11月工资'!A:BB,54,0)</f>
        <v>8414.64</v>
      </c>
      <c r="Z658" s="12">
        <f>ROUND(5*MAX(0,(R658-S658-T658-U658-V658-W658-X658-Y658)*{0.6;2;4;5;6;7;9}%-{0;504;3384;6384;10584;17184;36384}),2)</f>
        <v>0</v>
      </c>
      <c r="AB658" s="78">
        <f>VLOOKUP(A:A,'11月工资'!A:BI,61,0)</f>
        <v>0</v>
      </c>
      <c r="AC658" s="6">
        <f t="shared" si="81"/>
        <v>0</v>
      </c>
      <c r="AD658">
        <f t="shared" si="82"/>
        <v>1725.32</v>
      </c>
      <c r="AE658">
        <f>VLOOKUP(A:A,'10月奖金'!A:AC,29,0)</f>
        <v>0</v>
      </c>
      <c r="AF658" s="6">
        <f t="shared" si="83"/>
        <v>0</v>
      </c>
      <c r="AG658">
        <f>VLOOKUP(A:A,'10月奖金'!A:AD,30,0)</f>
        <v>1698.56</v>
      </c>
      <c r="AH658" s="6">
        <f t="shared" si="84"/>
        <v>26.759999999999991</v>
      </c>
      <c r="AI658">
        <f>VLOOKUP(A:A,单位分配保留两位小数!B:N,13,0)</f>
        <v>1725.32</v>
      </c>
      <c r="AJ658">
        <f t="shared" si="85"/>
        <v>0</v>
      </c>
      <c r="AK658">
        <f>_xlfn.IFNA(VLOOKUP(A:A,'11月工资'!A:AQ,43,0),0)</f>
        <v>0</v>
      </c>
      <c r="AL658">
        <f t="shared" si="86"/>
        <v>0</v>
      </c>
      <c r="AM658" s="6">
        <f t="shared" si="87"/>
        <v>-7551.5199999999968</v>
      </c>
    </row>
    <row r="659" spans="1:39" x14ac:dyDescent="0.2">
      <c r="A659" s="7">
        <v>9000911</v>
      </c>
      <c r="B659" t="str">
        <f>VLOOKUP(A659,标准表!C:D,2,0)</f>
        <v>李岩</v>
      </c>
      <c r="C659" t="str">
        <f>VLOOKUP(A:A,标准表!C:M,11,0)</f>
        <v>动力部</v>
      </c>
      <c r="D659" t="str">
        <f>VLOOKUP($A:$A,标准表!C:E,3,0)</f>
        <v>130203198610071814</v>
      </c>
      <c r="E659" t="str">
        <f>VLOOKUP(A:A,'11月工资'!A:D,4,0)</f>
        <v>6217000180003192881</v>
      </c>
      <c r="F659" t="str">
        <f>VLOOKUP(A:A,'11月工资'!A:F,6,0)</f>
        <v>生产操作人员</v>
      </c>
      <c r="G659">
        <f>VLOOKUP(A:A,标准表!C:H,6,0)</f>
        <v>0</v>
      </c>
      <c r="H659">
        <f>VLOOKUP(A:A,标准表!C:I,7,0)</f>
        <v>0</v>
      </c>
      <c r="I659">
        <f>VLOOKUP(A:A,标准表!C:J,8,0)</f>
        <v>0</v>
      </c>
      <c r="J659">
        <f>VLOOKUP($A:$A,标准表!C:G,5,0)</f>
        <v>1</v>
      </c>
      <c r="L659">
        <f>VLOOKUP(A:A,单位分配保留两位小数!B:I,8,0)</f>
        <v>1711.5</v>
      </c>
      <c r="M659">
        <f>_xlfn.IFNA(VLOOKUP(A:A,单位分配保留两位小数!B:J,9,0),0)</f>
        <v>0</v>
      </c>
      <c r="N659">
        <f>_xlfn.IFNA(VLOOKUP(A:A,单位分配保留两位小数!B:K,10,0),0)</f>
        <v>0</v>
      </c>
      <c r="O659">
        <f>ROUND(_xlfn.IFNA(VLOOKUP(A:A,单位分配保留两位小数!B:L,11,0),0),2)</f>
        <v>0</v>
      </c>
      <c r="Q659">
        <f t="shared" si="80"/>
        <v>1711.5</v>
      </c>
      <c r="R659">
        <f>_xlfn.IFNA(VLOOKUP(A659,'11月工资'!A:AU,47,0),0)+Q659</f>
        <v>58079.02</v>
      </c>
      <c r="S659">
        <f>VLOOKUP(A:A,'11月工资'!A:AW,49,0)</f>
        <v>0</v>
      </c>
      <c r="T659">
        <f>VLOOKUP(A:A,'11月工资'!A:AZ,52,0)</f>
        <v>0</v>
      </c>
      <c r="U659">
        <f>VLOOKUP(A:A,'11月工资'!A:BA,53,0)</f>
        <v>0</v>
      </c>
      <c r="V659">
        <f>VLOOKUP(A:A,'11月工资'!A:AX,50,0)</f>
        <v>22000</v>
      </c>
      <c r="W659">
        <f>VLOOKUP(A:A,'11月工资'!A:AY,51,0)</f>
        <v>0</v>
      </c>
      <c r="X659">
        <f>VLOOKUP(A:A,'11月工资'!A:AV,48,0)</f>
        <v>55000</v>
      </c>
      <c r="Y659">
        <f>VLOOKUP(A:A,'11月工资'!A:BB,54,0)</f>
        <v>9512.82</v>
      </c>
      <c r="Z659" s="12">
        <f>ROUND(5*MAX(0,(R659-S659-T659-U659-V659-W659-X659-Y659)*{0.6;2;4;5;6;7;9}%-{0;504;3384;6384;10584;17184;36384}),2)</f>
        <v>0</v>
      </c>
      <c r="AB659" s="78">
        <f>VLOOKUP(A:A,'11月工资'!A:BI,61,0)</f>
        <v>0</v>
      </c>
      <c r="AC659" s="6">
        <f t="shared" si="81"/>
        <v>0</v>
      </c>
      <c r="AD659">
        <f t="shared" si="82"/>
        <v>1711.5</v>
      </c>
      <c r="AE659">
        <f>VLOOKUP(A:A,'10月奖金'!A:AC,29,0)</f>
        <v>0</v>
      </c>
      <c r="AF659" s="6">
        <f t="shared" si="83"/>
        <v>0</v>
      </c>
      <c r="AG659">
        <f>VLOOKUP(A:A,'10月奖金'!A:AD,30,0)</f>
        <v>1712.28</v>
      </c>
      <c r="AH659" s="6">
        <f t="shared" si="84"/>
        <v>-0.77999999999997272</v>
      </c>
      <c r="AI659">
        <f>VLOOKUP(A:A,单位分配保留两位小数!B:N,13,0)</f>
        <v>1711.5</v>
      </c>
      <c r="AJ659">
        <f t="shared" si="85"/>
        <v>0</v>
      </c>
      <c r="AK659">
        <f>_xlfn.IFNA(VLOOKUP(A:A,'11月工资'!A:AQ,43,0),0)</f>
        <v>0</v>
      </c>
      <c r="AL659">
        <f t="shared" si="86"/>
        <v>0</v>
      </c>
      <c r="AM659" s="6">
        <f t="shared" si="87"/>
        <v>-28433.800000000003</v>
      </c>
    </row>
    <row r="660" spans="1:39" x14ac:dyDescent="0.2">
      <c r="A660" s="7">
        <v>9000912</v>
      </c>
      <c r="B660" t="str">
        <f>VLOOKUP(A660,标准表!C:D,2,0)</f>
        <v>闫宗钊</v>
      </c>
      <c r="C660" t="str">
        <f>VLOOKUP(A:A,标准表!C:M,11,0)</f>
        <v>动力部</v>
      </c>
      <c r="D660" t="str">
        <f>VLOOKUP($A:$A,标准表!C:E,3,0)</f>
        <v>130203198511063018</v>
      </c>
      <c r="E660" t="str">
        <f>VLOOKUP(A:A,'11月工资'!A:D,4,0)</f>
        <v>6217000180041856323</v>
      </c>
      <c r="F660" t="str">
        <f>VLOOKUP(A:A,'11月工资'!A:F,6,0)</f>
        <v>生产操作人员</v>
      </c>
      <c r="G660">
        <f>VLOOKUP(A:A,标准表!C:H,6,0)</f>
        <v>0</v>
      </c>
      <c r="H660">
        <f>VLOOKUP(A:A,标准表!C:I,7,0)</f>
        <v>0</v>
      </c>
      <c r="I660">
        <f>VLOOKUP(A:A,标准表!C:J,8,0)</f>
        <v>0</v>
      </c>
      <c r="J660">
        <f>VLOOKUP($A:$A,标准表!C:G,5,0)</f>
        <v>1</v>
      </c>
      <c r="L660">
        <f>VLOOKUP(A:A,单位分配保留两位小数!B:I,8,0)</f>
        <v>1725.32</v>
      </c>
      <c r="M660">
        <f>_xlfn.IFNA(VLOOKUP(A:A,单位分配保留两位小数!B:J,9,0),0)</f>
        <v>0</v>
      </c>
      <c r="N660">
        <f>_xlfn.IFNA(VLOOKUP(A:A,单位分配保留两位小数!B:K,10,0),0)</f>
        <v>0</v>
      </c>
      <c r="O660">
        <f>ROUND(_xlfn.IFNA(VLOOKUP(A:A,单位分配保留两位小数!B:L,11,0),0),2)</f>
        <v>0</v>
      </c>
      <c r="Q660">
        <f t="shared" si="80"/>
        <v>1725.32</v>
      </c>
      <c r="R660">
        <f>_xlfn.IFNA(VLOOKUP(A660,'11月工资'!A:AU,47,0),0)+Q660</f>
        <v>57837.55</v>
      </c>
      <c r="S660">
        <f>VLOOKUP(A:A,'11月工资'!A:AW,49,0)</f>
        <v>5500</v>
      </c>
      <c r="T660">
        <f>VLOOKUP(A:A,'11月工资'!A:AZ,52,0)</f>
        <v>0</v>
      </c>
      <c r="U660">
        <f>VLOOKUP(A:A,'11月工资'!A:BA,53,0)</f>
        <v>0</v>
      </c>
      <c r="V660">
        <f>VLOOKUP(A:A,'11月工资'!A:AX,50,0)</f>
        <v>22000</v>
      </c>
      <c r="W660">
        <f>VLOOKUP(A:A,'11月工资'!A:AY,51,0)</f>
        <v>0</v>
      </c>
      <c r="X660">
        <f>VLOOKUP(A:A,'11月工资'!A:AV,48,0)</f>
        <v>55000</v>
      </c>
      <c r="Y660">
        <f>VLOOKUP(A:A,'11月工资'!A:BB,54,0)</f>
        <v>9263.7799999999988</v>
      </c>
      <c r="Z660" s="12">
        <f>ROUND(5*MAX(0,(R660-S660-T660-U660-V660-W660-X660-Y660)*{0.6;2;4;5;6;7;9}%-{0;504;3384;6384;10584;17184;36384}),2)</f>
        <v>0</v>
      </c>
      <c r="AB660" s="78">
        <f>VLOOKUP(A:A,'11月工资'!A:BI,61,0)</f>
        <v>0</v>
      </c>
      <c r="AC660" s="6">
        <f t="shared" si="81"/>
        <v>0</v>
      </c>
      <c r="AD660">
        <f t="shared" si="82"/>
        <v>1725.32</v>
      </c>
      <c r="AE660">
        <f>VLOOKUP(A:A,'10月奖金'!A:AC,29,0)</f>
        <v>0</v>
      </c>
      <c r="AF660" s="6">
        <f t="shared" si="83"/>
        <v>0</v>
      </c>
      <c r="AG660">
        <f>VLOOKUP(A:A,'10月奖金'!A:AD,30,0)</f>
        <v>1698.56</v>
      </c>
      <c r="AH660" s="6">
        <f t="shared" si="84"/>
        <v>26.759999999999991</v>
      </c>
      <c r="AI660">
        <f>VLOOKUP(A:A,单位分配保留两位小数!B:N,13,0)</f>
        <v>1725.32</v>
      </c>
      <c r="AJ660">
        <f t="shared" si="85"/>
        <v>0</v>
      </c>
      <c r="AK660">
        <f>_xlfn.IFNA(VLOOKUP(A:A,'11月工资'!A:AQ,43,0),0)</f>
        <v>0</v>
      </c>
      <c r="AL660">
        <f t="shared" si="86"/>
        <v>0</v>
      </c>
      <c r="AM660" s="6">
        <f t="shared" si="87"/>
        <v>-33926.229999999996</v>
      </c>
    </row>
    <row r="661" spans="1:39" x14ac:dyDescent="0.2">
      <c r="A661" s="7">
        <v>9000913</v>
      </c>
      <c r="B661" t="str">
        <f>VLOOKUP(A661,标准表!C:D,2,0)</f>
        <v>刘海生</v>
      </c>
      <c r="C661" t="str">
        <f>VLOOKUP(A:A,标准表!C:M,11,0)</f>
        <v>动力部</v>
      </c>
      <c r="D661" t="str">
        <f>VLOOKUP($A:$A,标准表!C:E,3,0)</f>
        <v>130205198601231815</v>
      </c>
      <c r="E661" t="str">
        <f>VLOOKUP(A:A,'11月工资'!A:D,4,0)</f>
        <v>6217000180037040155</v>
      </c>
      <c r="F661" t="str">
        <f>VLOOKUP(A:A,'11月工资'!A:F,6,0)</f>
        <v>生产操作人员</v>
      </c>
      <c r="G661">
        <f>VLOOKUP(A:A,标准表!C:H,6,0)</f>
        <v>0</v>
      </c>
      <c r="H661">
        <f>VLOOKUP(A:A,标准表!C:I,7,0)</f>
        <v>0</v>
      </c>
      <c r="I661">
        <f>VLOOKUP(A:A,标准表!C:J,8,0)</f>
        <v>0</v>
      </c>
      <c r="J661">
        <f>VLOOKUP($A:$A,标准表!C:G,5,0)</f>
        <v>1.2</v>
      </c>
      <c r="L661">
        <f>VLOOKUP(A:A,单位分配保留两位小数!B:I,8,0)</f>
        <v>2070.38</v>
      </c>
      <c r="M661">
        <f>_xlfn.IFNA(VLOOKUP(A:A,单位分配保留两位小数!B:J,9,0),0)</f>
        <v>0</v>
      </c>
      <c r="N661">
        <f>_xlfn.IFNA(VLOOKUP(A:A,单位分配保留两位小数!B:K,10,0),0)</f>
        <v>0</v>
      </c>
      <c r="O661">
        <f>ROUND(_xlfn.IFNA(VLOOKUP(A:A,单位分配保留两位小数!B:L,11,0),0),2)</f>
        <v>0</v>
      </c>
      <c r="Q661">
        <f t="shared" si="80"/>
        <v>2070.38</v>
      </c>
      <c r="R661">
        <f>_xlfn.IFNA(VLOOKUP(A661,'11月工资'!A:AU,47,0),0)+Q661</f>
        <v>57338.719999999994</v>
      </c>
      <c r="S661">
        <f>VLOOKUP(A:A,'11月工资'!A:AW,49,0)</f>
        <v>5500</v>
      </c>
      <c r="T661">
        <f>VLOOKUP(A:A,'11月工资'!A:AZ,52,0)</f>
        <v>0</v>
      </c>
      <c r="U661">
        <f>VLOOKUP(A:A,'11月工资'!A:BA,53,0)</f>
        <v>0</v>
      </c>
      <c r="V661">
        <f>VLOOKUP(A:A,'11月工资'!A:AX,50,0)</f>
        <v>0</v>
      </c>
      <c r="W661">
        <f>VLOOKUP(A:A,'11月工资'!A:AY,51,0)</f>
        <v>0</v>
      </c>
      <c r="X661">
        <f>VLOOKUP(A:A,'11月工资'!A:AV,48,0)</f>
        <v>55000</v>
      </c>
      <c r="Y661">
        <f>VLOOKUP(A:A,'11月工资'!A:BB,54,0)</f>
        <v>7754.1399999999994</v>
      </c>
      <c r="Z661" s="12">
        <f>ROUND(5*MAX(0,(R661-S661-T661-U661-V661-W661-X661-Y661)*{0.6;2;4;5;6;7;9}%-{0;504;3384;6384;10584;17184;36384}),2)</f>
        <v>0</v>
      </c>
      <c r="AB661" s="78">
        <f>VLOOKUP(A:A,'11月工资'!A:BI,61,0)</f>
        <v>0</v>
      </c>
      <c r="AC661" s="6">
        <f t="shared" si="81"/>
        <v>0</v>
      </c>
      <c r="AD661">
        <f t="shared" si="82"/>
        <v>2070.38</v>
      </c>
      <c r="AE661">
        <f>VLOOKUP(A:A,'10月奖金'!A:AC,29,0)</f>
        <v>0</v>
      </c>
      <c r="AF661" s="6">
        <f t="shared" si="83"/>
        <v>0</v>
      </c>
      <c r="AG661">
        <f>VLOOKUP(A:A,'10月奖金'!A:AD,30,0)</f>
        <v>2038.28</v>
      </c>
      <c r="AH661" s="6">
        <f t="shared" si="84"/>
        <v>32.100000000000136</v>
      </c>
      <c r="AI661">
        <f>VLOOKUP(A:A,单位分配保留两位小数!B:N,13,0)</f>
        <v>2070.38</v>
      </c>
      <c r="AJ661">
        <f t="shared" si="85"/>
        <v>0</v>
      </c>
      <c r="AK661">
        <f>_xlfn.IFNA(VLOOKUP(A:A,'11月工资'!A:AQ,43,0),0)</f>
        <v>0</v>
      </c>
      <c r="AL661">
        <f t="shared" si="86"/>
        <v>0</v>
      </c>
      <c r="AM661" s="6">
        <f t="shared" si="87"/>
        <v>-10915.420000000006</v>
      </c>
    </row>
    <row r="662" spans="1:39" x14ac:dyDescent="0.2">
      <c r="A662" s="7">
        <v>9000914</v>
      </c>
      <c r="B662" t="str">
        <f>VLOOKUP(A662,标准表!C:D,2,0)</f>
        <v>石崇</v>
      </c>
      <c r="C662" t="str">
        <f>VLOOKUP(A:A,标准表!C:M,11,0)</f>
        <v>动力部</v>
      </c>
      <c r="D662" t="str">
        <f>VLOOKUP($A:$A,标准表!C:E,3,0)</f>
        <v>130221198305036513</v>
      </c>
      <c r="E662" t="str">
        <f>VLOOKUP(A:A,'11月工资'!A:D,4,0)</f>
        <v>6217000180022184265</v>
      </c>
      <c r="F662" t="str">
        <f>VLOOKUP(A:A,'11月工资'!A:F,6,0)</f>
        <v>专业技术人员</v>
      </c>
      <c r="G662">
        <f>VLOOKUP(A:A,标准表!C:H,6,0)</f>
        <v>0</v>
      </c>
      <c r="H662">
        <f>VLOOKUP(A:A,标准表!C:I,7,0)</f>
        <v>0</v>
      </c>
      <c r="I662">
        <f>VLOOKUP(A:A,标准表!C:J,8,0)</f>
        <v>0</v>
      </c>
      <c r="J662">
        <f>VLOOKUP($A:$A,标准表!C:G,5,0)</f>
        <v>2.15</v>
      </c>
      <c r="L662">
        <f>VLOOKUP(A:A,单位分配保留两位小数!B:I,8,0)</f>
        <v>3687.98</v>
      </c>
      <c r="M662">
        <f>_xlfn.IFNA(VLOOKUP(A:A,单位分配保留两位小数!B:J,9,0),0)</f>
        <v>0</v>
      </c>
      <c r="N662">
        <f>_xlfn.IFNA(VLOOKUP(A:A,单位分配保留两位小数!B:K,10,0),0)</f>
        <v>0</v>
      </c>
      <c r="O662">
        <f>ROUND(_xlfn.IFNA(VLOOKUP(A:A,单位分配保留两位小数!B:L,11,0),0),2)</f>
        <v>0</v>
      </c>
      <c r="Q662">
        <f t="shared" si="80"/>
        <v>3687.98</v>
      </c>
      <c r="R662">
        <f>_xlfn.IFNA(VLOOKUP(A662,'11月工资'!A:AU,47,0),0)+Q662</f>
        <v>70470.97</v>
      </c>
      <c r="S662">
        <f>VLOOKUP(A:A,'11月工资'!A:AW,49,0)</f>
        <v>11000</v>
      </c>
      <c r="T662">
        <f>VLOOKUP(A:A,'11月工资'!A:AZ,52,0)</f>
        <v>11000</v>
      </c>
      <c r="U662">
        <f>VLOOKUP(A:A,'11月工资'!A:BA,53,0)</f>
        <v>0</v>
      </c>
      <c r="V662">
        <f>VLOOKUP(A:A,'11月工资'!A:AX,50,0)</f>
        <v>5500</v>
      </c>
      <c r="W662">
        <f>VLOOKUP(A:A,'11月工资'!A:AY,51,0)</f>
        <v>0</v>
      </c>
      <c r="X662">
        <f>VLOOKUP(A:A,'11月工资'!A:AV,48,0)</f>
        <v>55000</v>
      </c>
      <c r="Y662">
        <f>VLOOKUP(A:A,'11月工资'!A:BB,54,0)</f>
        <v>12339.05</v>
      </c>
      <c r="Z662" s="12">
        <f>ROUND(5*MAX(0,(R662-S662-T662-U662-V662-W662-X662-Y662)*{0.6;2;4;5;6;7;9}%-{0;504;3384;6384;10584;17184;36384}),2)</f>
        <v>0</v>
      </c>
      <c r="AB662" s="78">
        <f>VLOOKUP(A:A,'11月工资'!A:BI,61,0)</f>
        <v>0</v>
      </c>
      <c r="AC662" s="6">
        <f t="shared" si="81"/>
        <v>0</v>
      </c>
      <c r="AD662">
        <f t="shared" si="82"/>
        <v>3687.98</v>
      </c>
      <c r="AE662">
        <f>VLOOKUP(A:A,'10月奖金'!A:AC,29,0)</f>
        <v>0</v>
      </c>
      <c r="AF662" s="6">
        <f t="shared" si="83"/>
        <v>0</v>
      </c>
      <c r="AG662">
        <f>VLOOKUP(A:A,'10月奖金'!A:AD,30,0)</f>
        <v>3636.4</v>
      </c>
      <c r="AH662" s="6">
        <f t="shared" si="84"/>
        <v>51.579999999999927</v>
      </c>
      <c r="AI662">
        <f>VLOOKUP(A:A,单位分配保留两位小数!B:N,13,0)</f>
        <v>3687.98</v>
      </c>
      <c r="AJ662">
        <f t="shared" si="85"/>
        <v>0</v>
      </c>
      <c r="AK662">
        <f>_xlfn.IFNA(VLOOKUP(A:A,'11月工资'!A:AQ,43,0),0)</f>
        <v>0</v>
      </c>
      <c r="AL662">
        <f t="shared" si="86"/>
        <v>0</v>
      </c>
      <c r="AM662" s="6">
        <f t="shared" si="87"/>
        <v>-24368.079999999998</v>
      </c>
    </row>
    <row r="663" spans="1:39" x14ac:dyDescent="0.2">
      <c r="A663" s="7">
        <v>9000915</v>
      </c>
      <c r="B663" t="str">
        <f>VLOOKUP(A663,标准表!C:D,2,0)</f>
        <v>许子林</v>
      </c>
      <c r="C663" t="str">
        <f>VLOOKUP(A:A,标准表!C:M,11,0)</f>
        <v>党委组织部（人力资源部）</v>
      </c>
      <c r="D663" t="str">
        <f>VLOOKUP($A:$A,标准表!C:E,3,0)</f>
        <v>130203198906203038</v>
      </c>
      <c r="E663" t="str">
        <f>VLOOKUP(A:A,'11月工资'!A:D,4,0)</f>
        <v>6217000180022579019</v>
      </c>
      <c r="F663" t="str">
        <f>VLOOKUP(A:A,'11月工资'!A:F,6,0)</f>
        <v>专业技术人员</v>
      </c>
      <c r="G663">
        <f>VLOOKUP(A:A,标准表!C:H,6,0)</f>
        <v>0</v>
      </c>
      <c r="H663">
        <f>VLOOKUP(A:A,标准表!C:I,7,0)</f>
        <v>0</v>
      </c>
      <c r="I663">
        <f>VLOOKUP(A:A,标准表!C:J,8,0)</f>
        <v>0</v>
      </c>
      <c r="J663">
        <f>VLOOKUP($A:$A,标准表!C:G,5,0)</f>
        <v>2.15</v>
      </c>
      <c r="L663">
        <f>VLOOKUP(A:A,单位分配保留两位小数!B:I,8,0)</f>
        <v>3652.81</v>
      </c>
      <c r="M663">
        <f>_xlfn.IFNA(VLOOKUP(A:A,单位分配保留两位小数!B:J,9,0),0)</f>
        <v>0</v>
      </c>
      <c r="N663">
        <f>_xlfn.IFNA(VLOOKUP(A:A,单位分配保留两位小数!B:K,10,0),0)</f>
        <v>0</v>
      </c>
      <c r="O663">
        <f>ROUND(_xlfn.IFNA(VLOOKUP(A:A,单位分配保留两位小数!B:L,11,0),0),2)</f>
        <v>0</v>
      </c>
      <c r="Q663">
        <f t="shared" si="80"/>
        <v>3652.81</v>
      </c>
      <c r="R663">
        <f>_xlfn.IFNA(VLOOKUP(A663,'11月工资'!A:AU,47,0),0)+Q663</f>
        <v>70655.06</v>
      </c>
      <c r="S663">
        <f>VLOOKUP(A:A,'11月工资'!A:AW,49,0)</f>
        <v>0</v>
      </c>
      <c r="T663">
        <f>VLOOKUP(A:A,'11月工资'!A:AZ,52,0)</f>
        <v>5500</v>
      </c>
      <c r="U663">
        <f>VLOOKUP(A:A,'11月工资'!A:BA,53,0)</f>
        <v>0</v>
      </c>
      <c r="V663">
        <f>VLOOKUP(A:A,'11月工资'!A:AX,50,0)</f>
        <v>0</v>
      </c>
      <c r="W663">
        <f>VLOOKUP(A:A,'11月工资'!A:AY,51,0)</f>
        <v>0</v>
      </c>
      <c r="X663">
        <f>VLOOKUP(A:A,'11月工资'!A:AV,48,0)</f>
        <v>55000</v>
      </c>
      <c r="Y663">
        <f>VLOOKUP(A:A,'11月工资'!A:BB,54,0)</f>
        <v>8899.65</v>
      </c>
      <c r="Z663" s="12">
        <f>ROUND(5*MAX(0,(R663-S663-T663-U663-V663-W663-X663-Y663)*{0.6;2;4;5;6;7;9}%-{0;504;3384;6384;10584;17184;36384}),2)</f>
        <v>37.659999999999997</v>
      </c>
      <c r="AB663" s="78">
        <f>VLOOKUP(A:A,'11月工资'!A:BI,61,0)</f>
        <v>17.48</v>
      </c>
      <c r="AC663" s="6">
        <f t="shared" si="81"/>
        <v>20.18</v>
      </c>
      <c r="AD663">
        <f t="shared" si="82"/>
        <v>3632.63</v>
      </c>
      <c r="AE663">
        <f>VLOOKUP(A:A,'10月奖金'!A:AC,29,0)</f>
        <v>17.48</v>
      </c>
      <c r="AF663" s="6">
        <f t="shared" si="83"/>
        <v>2.6999999999999993</v>
      </c>
      <c r="AG663">
        <f>VLOOKUP(A:A,'10月奖金'!A:AD,30,0)</f>
        <v>3637.52</v>
      </c>
      <c r="AH663" s="6">
        <f t="shared" si="84"/>
        <v>-4.8899999999998727</v>
      </c>
      <c r="AI663">
        <f>VLOOKUP(A:A,单位分配保留两位小数!B:N,13,0)</f>
        <v>3652.81</v>
      </c>
      <c r="AJ663">
        <f t="shared" si="85"/>
        <v>0</v>
      </c>
      <c r="AK663">
        <f>_xlfn.IFNA(VLOOKUP(A:A,'11月工资'!A:AQ,43,0),0)</f>
        <v>0</v>
      </c>
      <c r="AL663">
        <f t="shared" si="86"/>
        <v>20.18</v>
      </c>
      <c r="AM663" s="6">
        <f t="shared" si="87"/>
        <v>1255.409999999998</v>
      </c>
    </row>
    <row r="664" spans="1:39" x14ac:dyDescent="0.2">
      <c r="A664" s="7">
        <v>9000916</v>
      </c>
      <c r="B664" t="str">
        <f>VLOOKUP(A664,标准表!C:D,2,0)</f>
        <v>张鑫宇</v>
      </c>
      <c r="C664" t="str">
        <f>VLOOKUP(A:A,标准表!C:M,11,0)</f>
        <v>动力部</v>
      </c>
      <c r="D664" t="str">
        <f>VLOOKUP($A:$A,标准表!C:E,3,0)</f>
        <v>130203199010230636</v>
      </c>
      <c r="E664" t="str">
        <f>VLOOKUP(A:A,'11月工资'!A:D,4,0)</f>
        <v>6217000180022187235</v>
      </c>
      <c r="F664" t="str">
        <f>VLOOKUP(A:A,'11月工资'!A:F,6,0)</f>
        <v>专业技术人员</v>
      </c>
      <c r="G664">
        <f>VLOOKUP(A:A,标准表!C:H,6,0)</f>
        <v>0</v>
      </c>
      <c r="H664">
        <f>VLOOKUP(A:A,标准表!C:I,7,0)</f>
        <v>0</v>
      </c>
      <c r="I664">
        <f>VLOOKUP(A:A,标准表!C:J,8,0)</f>
        <v>0</v>
      </c>
      <c r="J664">
        <f>VLOOKUP($A:$A,标准表!C:G,5,0)</f>
        <v>2.15</v>
      </c>
      <c r="L664">
        <f>VLOOKUP(A:A,单位分配保留两位小数!B:I,8,0)</f>
        <v>3646</v>
      </c>
      <c r="M664">
        <f>_xlfn.IFNA(VLOOKUP(A:A,单位分配保留两位小数!B:J,9,0),0)</f>
        <v>0</v>
      </c>
      <c r="N664">
        <f>_xlfn.IFNA(VLOOKUP(A:A,单位分配保留两位小数!B:K,10,0),0)</f>
        <v>0</v>
      </c>
      <c r="O664">
        <f>ROUND(_xlfn.IFNA(VLOOKUP(A:A,单位分配保留两位小数!B:L,11,0),0),2)</f>
        <v>0</v>
      </c>
      <c r="Q664">
        <f t="shared" si="80"/>
        <v>3646</v>
      </c>
      <c r="R664">
        <f>_xlfn.IFNA(VLOOKUP(A664,'11月工资'!A:AU,47,0),0)+Q664</f>
        <v>69198.259999999995</v>
      </c>
      <c r="S664">
        <f>VLOOKUP(A:A,'11月工资'!A:AW,49,0)</f>
        <v>0</v>
      </c>
      <c r="T664">
        <f>VLOOKUP(A:A,'11月工资'!A:AZ,52,0)</f>
        <v>0</v>
      </c>
      <c r="U664">
        <f>VLOOKUP(A:A,'11月工资'!A:BA,53,0)</f>
        <v>0</v>
      </c>
      <c r="V664">
        <f>VLOOKUP(A:A,'11月工资'!A:AX,50,0)</f>
        <v>0</v>
      </c>
      <c r="W664">
        <f>VLOOKUP(A:A,'11月工资'!A:AY,51,0)</f>
        <v>0</v>
      </c>
      <c r="X664">
        <f>VLOOKUP(A:A,'11月工资'!A:AV,48,0)</f>
        <v>55000</v>
      </c>
      <c r="Y664">
        <f>VLOOKUP(A:A,'11月工资'!A:BB,54,0)</f>
        <v>9714.5600000000013</v>
      </c>
      <c r="Z664" s="12">
        <f>ROUND(5*MAX(0,(R664-S664-T664-U664-V664-W664-X664-Y664)*{0.6;2;4;5;6;7;9}%-{0;504;3384;6384;10584;17184;36384}),2)</f>
        <v>134.51</v>
      </c>
      <c r="AB664" s="78">
        <f>VLOOKUP(A:A,'11月工资'!A:BI,61,0)</f>
        <v>96.52</v>
      </c>
      <c r="AC664" s="6">
        <f t="shared" si="81"/>
        <v>37.99</v>
      </c>
      <c r="AD664">
        <f t="shared" si="82"/>
        <v>3608.01</v>
      </c>
      <c r="AE664">
        <f>VLOOKUP(A:A,'10月奖金'!A:AC,29,0)</f>
        <v>27.64</v>
      </c>
      <c r="AF664" s="6">
        <f t="shared" si="83"/>
        <v>10.350000000000001</v>
      </c>
      <c r="AG664">
        <f>VLOOKUP(A:A,'10月奖金'!A:AD,30,0)</f>
        <v>3526.36</v>
      </c>
      <c r="AH664" s="6">
        <f t="shared" si="84"/>
        <v>81.650000000000091</v>
      </c>
      <c r="AI664">
        <f>VLOOKUP(A:A,单位分配保留两位小数!B:N,13,0)</f>
        <v>3646</v>
      </c>
      <c r="AJ664">
        <f t="shared" si="85"/>
        <v>0</v>
      </c>
      <c r="AK664">
        <f>_xlfn.IFNA(VLOOKUP(A:A,'11月工资'!A:AQ,43,0),0)</f>
        <v>0</v>
      </c>
      <c r="AL664">
        <f t="shared" si="86"/>
        <v>37.99</v>
      </c>
      <c r="AM664" s="6">
        <f t="shared" si="87"/>
        <v>4483.6999999999935</v>
      </c>
    </row>
    <row r="665" spans="1:39" x14ac:dyDescent="0.2">
      <c r="A665" s="7">
        <v>9000917</v>
      </c>
      <c r="B665" t="str">
        <f>VLOOKUP(A665,标准表!C:D,2,0)</f>
        <v>杨立</v>
      </c>
      <c r="C665" t="str">
        <f>VLOOKUP(A:A,标准表!C:M,11,0)</f>
        <v>生活服务中心</v>
      </c>
      <c r="D665" t="str">
        <f>VLOOKUP($A:$A,标准表!C:E,3,0)</f>
        <v>130203196902220034</v>
      </c>
      <c r="E665" t="str">
        <f>VLOOKUP(A:A,'11月工资'!A:D,4,0)</f>
        <v>6227000180690022549</v>
      </c>
      <c r="F665" t="str">
        <f>VLOOKUP(A:A,'11月工资'!A:F,6,0)</f>
        <v>专业技术人员</v>
      </c>
      <c r="G665">
        <f>VLOOKUP(A:A,标准表!C:H,6,0)</f>
        <v>0</v>
      </c>
      <c r="H665">
        <f>VLOOKUP(A:A,标准表!C:I,7,0)</f>
        <v>0</v>
      </c>
      <c r="I665">
        <f>VLOOKUP(A:A,标准表!C:J,8,0)</f>
        <v>0</v>
      </c>
      <c r="J665">
        <f>VLOOKUP($A:$A,标准表!C:G,5,0)</f>
        <v>2.15</v>
      </c>
      <c r="L665">
        <f>VLOOKUP(A:A,单位分配保留两位小数!B:I,8,0)</f>
        <v>3651.71</v>
      </c>
      <c r="M665">
        <f>_xlfn.IFNA(VLOOKUP(A:A,单位分配保留两位小数!B:J,9,0),0)</f>
        <v>0</v>
      </c>
      <c r="N665">
        <f>_xlfn.IFNA(VLOOKUP(A:A,单位分配保留两位小数!B:K,10,0),0)</f>
        <v>0</v>
      </c>
      <c r="O665">
        <f>ROUND(_xlfn.IFNA(VLOOKUP(A:A,单位分配保留两位小数!B:L,11,0),0),2)</f>
        <v>0</v>
      </c>
      <c r="Q665">
        <f t="shared" si="80"/>
        <v>3651.71</v>
      </c>
      <c r="R665">
        <f>_xlfn.IFNA(VLOOKUP(A665,'11月工资'!A:AU,47,0),0)+Q665</f>
        <v>75934.34</v>
      </c>
      <c r="S665">
        <f>VLOOKUP(A:A,'11月工资'!A:AW,49,0)</f>
        <v>0</v>
      </c>
      <c r="T665">
        <f>VLOOKUP(A:A,'11月工资'!A:AZ,52,0)</f>
        <v>0</v>
      </c>
      <c r="U665">
        <f>VLOOKUP(A:A,'11月工资'!A:BA,53,0)</f>
        <v>0</v>
      </c>
      <c r="V665">
        <f>VLOOKUP(A:A,'11月工资'!A:AX,50,0)</f>
        <v>11000</v>
      </c>
      <c r="W665">
        <f>VLOOKUP(A:A,'11月工资'!A:AY,51,0)</f>
        <v>0</v>
      </c>
      <c r="X665">
        <f>VLOOKUP(A:A,'11月工资'!A:AV,48,0)</f>
        <v>55000</v>
      </c>
      <c r="Y665">
        <f>VLOOKUP(A:A,'11月工资'!A:BB,54,0)</f>
        <v>7155.79</v>
      </c>
      <c r="Z665" s="12">
        <f>ROUND(5*MAX(0,(R665-S665-T665-U665-V665-W665-X665-Y665)*{0.6;2;4;5;6;7;9}%-{0;504;3384;6384;10584;17184;36384}),2)</f>
        <v>83.36</v>
      </c>
      <c r="AB665" s="78">
        <f>VLOOKUP(A:A,'11月工资'!A:BI,61,0)</f>
        <v>45.49</v>
      </c>
      <c r="AC665" s="6">
        <f t="shared" si="81"/>
        <v>37.869999999999997</v>
      </c>
      <c r="AD665">
        <f t="shared" si="82"/>
        <v>3613.84</v>
      </c>
      <c r="AE665">
        <f>VLOOKUP(A:A,'10月奖金'!A:AC,29,0)</f>
        <v>22.17</v>
      </c>
      <c r="AF665" s="6">
        <f t="shared" si="83"/>
        <v>15.699999999999996</v>
      </c>
      <c r="AG665">
        <f>VLOOKUP(A:A,'10月奖金'!A:AD,30,0)</f>
        <v>3632.83</v>
      </c>
      <c r="AH665" s="6">
        <f t="shared" si="84"/>
        <v>-18.989999999999782</v>
      </c>
      <c r="AI665">
        <f>VLOOKUP(A:A,单位分配保留两位小数!B:N,13,0)</f>
        <v>3651.71</v>
      </c>
      <c r="AJ665">
        <f t="shared" si="85"/>
        <v>0</v>
      </c>
      <c r="AK665">
        <f>_xlfn.IFNA(VLOOKUP(A:A,'11月工资'!A:AQ,43,0),0)</f>
        <v>0</v>
      </c>
      <c r="AL665">
        <f t="shared" si="86"/>
        <v>37.869999999999997</v>
      </c>
      <c r="AM665" s="6">
        <f t="shared" si="87"/>
        <v>2778.5499999999965</v>
      </c>
    </row>
    <row r="666" spans="1:39" x14ac:dyDescent="0.2">
      <c r="A666" s="7">
        <v>9000918</v>
      </c>
      <c r="B666" t="str">
        <f>VLOOKUP(A666,标准表!C:D,2,0)</f>
        <v>李哲</v>
      </c>
      <c r="C666" t="str">
        <f>VLOOKUP(A:A,标准表!C:M,11,0)</f>
        <v>技术创新部</v>
      </c>
      <c r="D666" t="str">
        <f>VLOOKUP($A:$A,标准表!C:E,3,0)</f>
        <v>130626198010112295</v>
      </c>
      <c r="E666" t="str">
        <f>VLOOKUP(A:A,'11月工资'!A:D,4,0)</f>
        <v>6217000180023879988</v>
      </c>
      <c r="F666" t="str">
        <f>VLOOKUP(A:A,'11月工资'!A:F,6,0)</f>
        <v>专业技术人员</v>
      </c>
      <c r="G666">
        <f>VLOOKUP(A:A,标准表!C:H,6,0)</f>
        <v>0</v>
      </c>
      <c r="H666">
        <f>VLOOKUP(A:A,标准表!C:I,7,0)</f>
        <v>0</v>
      </c>
      <c r="I666">
        <f>VLOOKUP(A:A,标准表!C:J,8,0)</f>
        <v>0</v>
      </c>
      <c r="J666">
        <f>VLOOKUP($A:$A,标准表!C:G,5,0)</f>
        <v>3.05</v>
      </c>
      <c r="L666">
        <f>VLOOKUP(A:A,单位分配保留两位小数!B:I,8,0)</f>
        <v>5182.41</v>
      </c>
      <c r="M666">
        <f>_xlfn.IFNA(VLOOKUP(A:A,单位分配保留两位小数!B:J,9,0),0)</f>
        <v>0</v>
      </c>
      <c r="N666">
        <f>_xlfn.IFNA(VLOOKUP(A:A,单位分配保留两位小数!B:K,10,0),0)</f>
        <v>0</v>
      </c>
      <c r="O666">
        <f>ROUND(_xlfn.IFNA(VLOOKUP(A:A,单位分配保留两位小数!B:L,11,0),0),2)</f>
        <v>0</v>
      </c>
      <c r="Q666">
        <f t="shared" si="80"/>
        <v>5182.41</v>
      </c>
      <c r="R666">
        <f>_xlfn.IFNA(VLOOKUP(A666,'11月工资'!A:AU,47,0),0)+Q666</f>
        <v>93811.67</v>
      </c>
      <c r="S666">
        <f>VLOOKUP(A:A,'11月工资'!A:AW,49,0)</f>
        <v>0</v>
      </c>
      <c r="T666">
        <f>VLOOKUP(A:A,'11月工资'!A:AZ,52,0)</f>
        <v>0</v>
      </c>
      <c r="U666">
        <f>VLOOKUP(A:A,'11月工资'!A:BA,53,0)</f>
        <v>0</v>
      </c>
      <c r="V666">
        <f>VLOOKUP(A:A,'11月工资'!A:AX,50,0)</f>
        <v>0</v>
      </c>
      <c r="W666">
        <f>VLOOKUP(A:A,'11月工资'!A:AY,51,0)</f>
        <v>0</v>
      </c>
      <c r="X666">
        <f>VLOOKUP(A:A,'11月工资'!A:AV,48,0)</f>
        <v>55000</v>
      </c>
      <c r="Y666">
        <f>VLOOKUP(A:A,'11月工资'!A:BB,54,0)</f>
        <v>13657.95</v>
      </c>
      <c r="Z666" s="12">
        <f>ROUND(5*MAX(0,(R666-S666-T666-U666-V666-W666-X666-Y666)*{0.6;2;4;5;6;7;9}%-{0;504;3384;6384;10584;17184;36384}),2)</f>
        <v>754.61</v>
      </c>
      <c r="AB666" s="78">
        <f>VLOOKUP(A:A,'11月工资'!A:BI,61,0)</f>
        <v>664.67000000000007</v>
      </c>
      <c r="AC666" s="6">
        <f t="shared" si="81"/>
        <v>89.94</v>
      </c>
      <c r="AD666">
        <f t="shared" si="82"/>
        <v>5092.47</v>
      </c>
      <c r="AE666">
        <f>VLOOKUP(A:A,'10月奖金'!A:AC,29,0)</f>
        <v>89.97</v>
      </c>
      <c r="AF666" s="6">
        <f t="shared" si="83"/>
        <v>-3.0000000000001137E-2</v>
      </c>
      <c r="AG666">
        <f>VLOOKUP(A:A,'10月奖金'!A:AD,30,0)</f>
        <v>5093.4699999999993</v>
      </c>
      <c r="AH666" s="6">
        <f t="shared" si="84"/>
        <v>-0.99999999999909051</v>
      </c>
      <c r="AI666">
        <f>VLOOKUP(A:A,单位分配保留两位小数!B:N,13,0)</f>
        <v>5182.41</v>
      </c>
      <c r="AJ666">
        <f t="shared" si="85"/>
        <v>0</v>
      </c>
      <c r="AK666">
        <f>_xlfn.IFNA(VLOOKUP(A:A,'11月工资'!A:AQ,43,0),0)</f>
        <v>0</v>
      </c>
      <c r="AL666">
        <f t="shared" si="86"/>
        <v>89.94</v>
      </c>
      <c r="AM666" s="6">
        <f t="shared" si="87"/>
        <v>25153.719999999998</v>
      </c>
    </row>
    <row r="667" spans="1:39" x14ac:dyDescent="0.2">
      <c r="A667" s="7">
        <v>9000919</v>
      </c>
      <c r="B667" t="str">
        <f>VLOOKUP(A667,标准表!C:D,2,0)</f>
        <v>张磊</v>
      </c>
      <c r="C667" t="str">
        <f>VLOOKUP(A:A,标准表!C:M,11,0)</f>
        <v>炼铁事业部</v>
      </c>
      <c r="D667" t="str">
        <f>VLOOKUP($A:$A,标准表!C:E,3,0)</f>
        <v>131122198507072813</v>
      </c>
      <c r="E667" t="str">
        <f>VLOOKUP(A:A,'11月工资'!A:D,4,0)</f>
        <v>6217000180024111423</v>
      </c>
      <c r="F667" t="str">
        <f>VLOOKUP(A:A,'11月工资'!A:F,6,0)</f>
        <v>专业技术人员</v>
      </c>
      <c r="G667">
        <f>VLOOKUP(A:A,标准表!C:H,6,0)</f>
        <v>0</v>
      </c>
      <c r="H667">
        <f>VLOOKUP(A:A,标准表!C:I,7,0)</f>
        <v>0</v>
      </c>
      <c r="I667">
        <f>VLOOKUP(A:A,标准表!C:J,8,0)</f>
        <v>0</v>
      </c>
      <c r="J667">
        <f>VLOOKUP($A:$A,标准表!C:G,5,0)</f>
        <v>2.2000000000000002</v>
      </c>
      <c r="L667">
        <f>VLOOKUP(A:A,单位分配保留两位小数!B:I,8,0)</f>
        <v>3300</v>
      </c>
      <c r="M667">
        <f>_xlfn.IFNA(VLOOKUP(A:A,单位分配保留两位小数!B:J,9,0),0)</f>
        <v>0</v>
      </c>
      <c r="N667">
        <f>_xlfn.IFNA(VLOOKUP(A:A,单位分配保留两位小数!B:K,10,0),0)</f>
        <v>0</v>
      </c>
      <c r="O667">
        <f>ROUND(_xlfn.IFNA(VLOOKUP(A:A,单位分配保留两位小数!B:L,11,0),0),2)</f>
        <v>0</v>
      </c>
      <c r="Q667">
        <f t="shared" si="80"/>
        <v>3300</v>
      </c>
      <c r="R667">
        <f>_xlfn.IFNA(VLOOKUP(A667,'11月工资'!A:AU,47,0),0)+Q667</f>
        <v>77586.080000000002</v>
      </c>
      <c r="S667">
        <f>VLOOKUP(A:A,'11月工资'!A:AW,49,0)</f>
        <v>0</v>
      </c>
      <c r="T667">
        <f>VLOOKUP(A:A,'11月工资'!A:AZ,52,0)</f>
        <v>0</v>
      </c>
      <c r="U667">
        <f>VLOOKUP(A:A,'11月工资'!A:BA,53,0)</f>
        <v>0</v>
      </c>
      <c r="V667">
        <f>VLOOKUP(A:A,'11月工资'!A:AX,50,0)</f>
        <v>0</v>
      </c>
      <c r="W667">
        <f>VLOOKUP(A:A,'11月工资'!A:AY,51,0)</f>
        <v>0</v>
      </c>
      <c r="X667">
        <f>VLOOKUP(A:A,'11月工资'!A:AV,48,0)</f>
        <v>55000</v>
      </c>
      <c r="Y667">
        <f>VLOOKUP(A:A,'11月工资'!A:BB,54,0)</f>
        <v>14699.98</v>
      </c>
      <c r="Z667" s="12">
        <f>ROUND(5*MAX(0,(R667-S667-T667-U667-V667-W667-X667-Y667)*{0.6;2;4;5;6;7;9}%-{0;504;3384;6384;10584;17184;36384}),2)</f>
        <v>236.58</v>
      </c>
      <c r="AB667" s="78">
        <f>VLOOKUP(A:A,'11月工资'!A:BI,61,0)</f>
        <v>209.68</v>
      </c>
      <c r="AC667" s="6">
        <f t="shared" si="81"/>
        <v>26.9</v>
      </c>
      <c r="AD667">
        <f t="shared" si="82"/>
        <v>3273.1</v>
      </c>
      <c r="AE667">
        <f>VLOOKUP(A:A,'10月奖金'!A:AC,29,0)</f>
        <v>26.91</v>
      </c>
      <c r="AF667" s="6">
        <f t="shared" si="83"/>
        <v>-1.0000000000001563E-2</v>
      </c>
      <c r="AG667">
        <f>VLOOKUP(A:A,'10月奖金'!A:AD,30,0)</f>
        <v>3273.09</v>
      </c>
      <c r="AH667" s="6">
        <f t="shared" si="84"/>
        <v>9.9999999997635314E-3</v>
      </c>
      <c r="AI667">
        <f>VLOOKUP(A:A,单位分配保留两位小数!B:N,13,0)</f>
        <v>3300</v>
      </c>
      <c r="AJ667">
        <f t="shared" si="85"/>
        <v>0</v>
      </c>
      <c r="AK667">
        <f>_xlfn.IFNA(VLOOKUP(A:A,'11月工资'!A:AQ,43,0),0)</f>
        <v>0</v>
      </c>
      <c r="AL667">
        <f t="shared" si="86"/>
        <v>26.9</v>
      </c>
      <c r="AM667" s="6">
        <f t="shared" si="87"/>
        <v>7886.1000000000022</v>
      </c>
    </row>
    <row r="668" spans="1:39" x14ac:dyDescent="0.2">
      <c r="A668" s="7">
        <v>9000920</v>
      </c>
      <c r="B668" t="str">
        <f>VLOOKUP(A668,标准表!C:D,2,0)</f>
        <v>魏冉君</v>
      </c>
      <c r="C668" t="str">
        <f>VLOOKUP(A:A,标准表!C:M,11,0)</f>
        <v>炼铁事业部</v>
      </c>
      <c r="D668" t="str">
        <f>VLOOKUP($A:$A,标准表!C:E,3,0)</f>
        <v>412328198306013013</v>
      </c>
      <c r="E668" t="str">
        <f>VLOOKUP(A:A,'11月工资'!A:D,4,0)</f>
        <v>6217000180024105557</v>
      </c>
      <c r="F668" t="str">
        <f>VLOOKUP(A:A,'11月工资'!A:F,6,0)</f>
        <v>专业技术人员</v>
      </c>
      <c r="G668">
        <f>VLOOKUP(A:A,标准表!C:H,6,0)</f>
        <v>0</v>
      </c>
      <c r="H668">
        <f>VLOOKUP(A:A,标准表!C:I,7,0)</f>
        <v>0</v>
      </c>
      <c r="I668">
        <f>VLOOKUP(A:A,标准表!C:J,8,0)</f>
        <v>0</v>
      </c>
      <c r="J668">
        <f>VLOOKUP($A:$A,标准表!C:G,5,0)</f>
        <v>2.15</v>
      </c>
      <c r="L668">
        <f>VLOOKUP(A:A,单位分配保留两位小数!B:I,8,0)</f>
        <v>3224.36</v>
      </c>
      <c r="M668">
        <f>_xlfn.IFNA(VLOOKUP(A:A,单位分配保留两位小数!B:J,9,0),0)</f>
        <v>0</v>
      </c>
      <c r="N668">
        <f>_xlfn.IFNA(VLOOKUP(A:A,单位分配保留两位小数!B:K,10,0),0)</f>
        <v>100</v>
      </c>
      <c r="O668">
        <f>ROUND(_xlfn.IFNA(VLOOKUP(A:A,单位分配保留两位小数!B:L,11,0),0),2)</f>
        <v>0</v>
      </c>
      <c r="Q668">
        <f t="shared" si="80"/>
        <v>3324.36</v>
      </c>
      <c r="R668">
        <f>_xlfn.IFNA(VLOOKUP(A668,'11月工资'!A:AU,47,0),0)+Q668</f>
        <v>65230.189999999988</v>
      </c>
      <c r="S668">
        <f>VLOOKUP(A:A,'11月工资'!A:AW,49,0)</f>
        <v>11000</v>
      </c>
      <c r="T668">
        <f>VLOOKUP(A:A,'11月工资'!A:AZ,52,0)</f>
        <v>11000</v>
      </c>
      <c r="U668">
        <f>VLOOKUP(A:A,'11月工资'!A:BA,53,0)</f>
        <v>0</v>
      </c>
      <c r="V668">
        <f>VLOOKUP(A:A,'11月工资'!A:AX,50,0)</f>
        <v>0</v>
      </c>
      <c r="W668">
        <f>VLOOKUP(A:A,'11月工资'!A:AY,51,0)</f>
        <v>0</v>
      </c>
      <c r="X668">
        <f>VLOOKUP(A:A,'11月工资'!A:AV,48,0)</f>
        <v>55000</v>
      </c>
      <c r="Y668">
        <f>VLOOKUP(A:A,'11月工资'!A:BB,54,0)</f>
        <v>10631.19</v>
      </c>
      <c r="Z668" s="12">
        <f>ROUND(5*MAX(0,(R668-S668-T668-U668-V668-W668-X668-Y668)*{0.6;2;4;5;6;7;9}%-{0;504;3384;6384;10584;17184;36384}),2)</f>
        <v>0</v>
      </c>
      <c r="AB668" s="78">
        <f>VLOOKUP(A:A,'11月工资'!A:BI,61,0)</f>
        <v>0</v>
      </c>
      <c r="AC668" s="6">
        <f t="shared" si="81"/>
        <v>0</v>
      </c>
      <c r="AD668">
        <f t="shared" si="82"/>
        <v>3324.36</v>
      </c>
      <c r="AE668">
        <f>VLOOKUP(A:A,'10月奖金'!A:AC,29,0)</f>
        <v>0</v>
      </c>
      <c r="AF668" s="6">
        <f t="shared" si="83"/>
        <v>0</v>
      </c>
      <c r="AG668">
        <f>VLOOKUP(A:A,'10月奖金'!A:AD,30,0)</f>
        <v>3224</v>
      </c>
      <c r="AH668" s="6">
        <f t="shared" si="84"/>
        <v>100.36000000000013</v>
      </c>
      <c r="AI668">
        <f>VLOOKUP(A:A,单位分配保留两位小数!B:N,13,0)</f>
        <v>3324.36</v>
      </c>
      <c r="AJ668">
        <f t="shared" si="85"/>
        <v>0</v>
      </c>
      <c r="AK668">
        <f>_xlfn.IFNA(VLOOKUP(A:A,'11月工资'!A:AQ,43,0),0)</f>
        <v>0</v>
      </c>
      <c r="AL668">
        <f t="shared" si="86"/>
        <v>0</v>
      </c>
      <c r="AM668" s="6">
        <f t="shared" si="87"/>
        <v>-22401.000000000015</v>
      </c>
    </row>
    <row r="669" spans="1:39" x14ac:dyDescent="0.2">
      <c r="A669" s="7">
        <v>9000921</v>
      </c>
      <c r="B669" t="str">
        <f>VLOOKUP(A669,标准表!C:D,2,0)</f>
        <v>周伟</v>
      </c>
      <c r="C669" t="str">
        <f>VLOOKUP(A:A,标准表!C:M,11,0)</f>
        <v>信息自动化部</v>
      </c>
      <c r="D669" t="str">
        <f>VLOOKUP($A:$A,标准表!C:E,3,0)</f>
        <v>130206198510251219</v>
      </c>
      <c r="E669" t="str">
        <f>VLOOKUP(A:A,'11月工资'!A:D,4,0)</f>
        <v>6217855000002067569</v>
      </c>
      <c r="F669" t="str">
        <f>VLOOKUP(A:A,'11月工资'!A:F,6,0)</f>
        <v>专业技术人员</v>
      </c>
      <c r="G669">
        <f>VLOOKUP(A:A,标准表!C:H,6,0)</f>
        <v>0</v>
      </c>
      <c r="H669">
        <f>VLOOKUP(A:A,标准表!C:I,7,0)</f>
        <v>0</v>
      </c>
      <c r="I669">
        <f>VLOOKUP(A:A,标准表!C:J,8,0)</f>
        <v>0</v>
      </c>
      <c r="J669">
        <f>VLOOKUP($A:$A,标准表!C:G,5,0)</f>
        <v>2.15</v>
      </c>
      <c r="L669">
        <f>VLOOKUP(A:A,单位分配保留两位小数!B:I,8,0)</f>
        <v>3652.81</v>
      </c>
      <c r="M669">
        <f>_xlfn.IFNA(VLOOKUP(A:A,单位分配保留两位小数!B:J,9,0),0)</f>
        <v>0</v>
      </c>
      <c r="N669">
        <f>_xlfn.IFNA(VLOOKUP(A:A,单位分配保留两位小数!B:K,10,0),0)</f>
        <v>0</v>
      </c>
      <c r="O669">
        <f>ROUND(_xlfn.IFNA(VLOOKUP(A:A,单位分配保留两位小数!B:L,11,0),0),2)</f>
        <v>0</v>
      </c>
      <c r="Q669">
        <f t="shared" si="80"/>
        <v>3652.81</v>
      </c>
      <c r="R669">
        <f>_xlfn.IFNA(VLOOKUP(A669,'11月工资'!A:AU,47,0),0)+Q669</f>
        <v>77000.36</v>
      </c>
      <c r="S669">
        <f>VLOOKUP(A:A,'11月工资'!A:AW,49,0)</f>
        <v>0</v>
      </c>
      <c r="T669">
        <f>VLOOKUP(A:A,'11月工资'!A:AZ,52,0)</f>
        <v>0</v>
      </c>
      <c r="U669">
        <f>VLOOKUP(A:A,'11月工资'!A:BA,53,0)</f>
        <v>0</v>
      </c>
      <c r="V669">
        <f>VLOOKUP(A:A,'11月工资'!A:AX,50,0)</f>
        <v>0</v>
      </c>
      <c r="W669">
        <f>VLOOKUP(A:A,'11月工资'!A:AY,51,0)</f>
        <v>0</v>
      </c>
      <c r="X669">
        <f>VLOOKUP(A:A,'11月工资'!A:AV,48,0)</f>
        <v>55000</v>
      </c>
      <c r="Y669">
        <f>VLOOKUP(A:A,'11月工资'!A:BB,54,0)</f>
        <v>12694.13</v>
      </c>
      <c r="Z669" s="12">
        <f>ROUND(5*MAX(0,(R669-S669-T669-U669-V669-W669-X669-Y669)*{0.6;2;4;5;6;7;9}%-{0;504;3384;6384;10584;17184;36384}),2)</f>
        <v>279.19</v>
      </c>
      <c r="AB669" s="78">
        <f>VLOOKUP(A:A,'11月工资'!A:BI,61,0)</f>
        <v>241.15</v>
      </c>
      <c r="AC669" s="6">
        <f t="shared" si="81"/>
        <v>38.04</v>
      </c>
      <c r="AD669">
        <f t="shared" si="82"/>
        <v>3614.77</v>
      </c>
      <c r="AE669">
        <f>VLOOKUP(A:A,'10月奖金'!A:AC,29,0)</f>
        <v>38.07</v>
      </c>
      <c r="AF669" s="6">
        <f t="shared" si="83"/>
        <v>-3.0000000000001137E-2</v>
      </c>
      <c r="AG669">
        <f>VLOOKUP(A:A,'10月奖金'!A:AD,30,0)</f>
        <v>3615.83</v>
      </c>
      <c r="AH669" s="6">
        <f t="shared" si="84"/>
        <v>-1.0599999999999454</v>
      </c>
      <c r="AI669">
        <f>VLOOKUP(A:A,单位分配保留两位小数!B:N,13,0)</f>
        <v>3652.81</v>
      </c>
      <c r="AJ669">
        <f t="shared" si="85"/>
        <v>0</v>
      </c>
      <c r="AK669">
        <f>_xlfn.IFNA(VLOOKUP(A:A,'11月工资'!A:AQ,43,0),0)</f>
        <v>0</v>
      </c>
      <c r="AL669">
        <f t="shared" si="86"/>
        <v>38.04</v>
      </c>
      <c r="AM669" s="6">
        <f t="shared" si="87"/>
        <v>9306.2300000000014</v>
      </c>
    </row>
    <row r="670" spans="1:39" x14ac:dyDescent="0.2">
      <c r="A670" s="7">
        <v>9000922</v>
      </c>
      <c r="B670" t="str">
        <f>VLOOKUP(A670,标准表!C:D,2,0)</f>
        <v>刘海鹏</v>
      </c>
      <c r="C670" t="str">
        <f>VLOOKUP(A:A,标准表!C:M,11,0)</f>
        <v>信息自动化部</v>
      </c>
      <c r="D670" t="str">
        <f>VLOOKUP($A:$A,标准表!C:E,3,0)</f>
        <v>130725198410050512</v>
      </c>
      <c r="E670" t="str">
        <f>VLOOKUP(A:A,'11月工资'!A:D,4,0)</f>
        <v>6013825010008836164</v>
      </c>
      <c r="F670" t="str">
        <f>VLOOKUP(A:A,'11月工资'!A:F,6,0)</f>
        <v>专业技术人员</v>
      </c>
      <c r="G670">
        <f>VLOOKUP(A:A,标准表!C:H,6,0)</f>
        <v>0</v>
      </c>
      <c r="H670">
        <f>VLOOKUP(A:A,标准表!C:I,7,0)</f>
        <v>0</v>
      </c>
      <c r="I670">
        <f>VLOOKUP(A:A,标准表!C:J,8,0)</f>
        <v>0</v>
      </c>
      <c r="J670">
        <f>VLOOKUP($A:$A,标准表!C:G,5,0)</f>
        <v>3.05</v>
      </c>
      <c r="L670">
        <f>VLOOKUP(A:A,单位分配保留两位小数!B:I,8,0)</f>
        <v>5181.8900000000003</v>
      </c>
      <c r="M670">
        <f>_xlfn.IFNA(VLOOKUP(A:A,单位分配保留两位小数!B:J,9,0),0)</f>
        <v>0</v>
      </c>
      <c r="N670">
        <f>_xlfn.IFNA(VLOOKUP(A:A,单位分配保留两位小数!B:K,10,0),0)</f>
        <v>0</v>
      </c>
      <c r="O670">
        <f>ROUND(_xlfn.IFNA(VLOOKUP(A:A,单位分配保留两位小数!B:L,11,0),0),2)</f>
        <v>0</v>
      </c>
      <c r="Q670">
        <f t="shared" si="80"/>
        <v>5181.8900000000003</v>
      </c>
      <c r="R670">
        <f>_xlfn.IFNA(VLOOKUP(A670,'11月工资'!A:AU,47,0),0)+Q670</f>
        <v>90401.45</v>
      </c>
      <c r="S670">
        <f>VLOOKUP(A:A,'11月工资'!A:AW,49,0)</f>
        <v>0</v>
      </c>
      <c r="T670">
        <f>VLOOKUP(A:A,'11月工资'!A:AZ,52,0)</f>
        <v>0</v>
      </c>
      <c r="U670">
        <f>VLOOKUP(A:A,'11月工资'!A:BA,53,0)</f>
        <v>0</v>
      </c>
      <c r="V670">
        <f>VLOOKUP(A:A,'11月工资'!A:AX,50,0)</f>
        <v>0</v>
      </c>
      <c r="W670">
        <f>VLOOKUP(A:A,'11月工资'!A:AY,51,0)</f>
        <v>0</v>
      </c>
      <c r="X670">
        <f>VLOOKUP(A:A,'11月工资'!A:AV,48,0)</f>
        <v>55000</v>
      </c>
      <c r="Y670">
        <f>VLOOKUP(A:A,'11月工资'!A:BB,54,0)</f>
        <v>11481.71</v>
      </c>
      <c r="Z670" s="12">
        <f>ROUND(5*MAX(0,(R670-S670-T670-U670-V670-W670-X670-Y670)*{0.6;2;4;5;6;7;9}%-{0;504;3384;6384;10584;17184;36384}),2)</f>
        <v>717.59</v>
      </c>
      <c r="AB670" s="78">
        <f>VLOOKUP(A:A,'11月工资'!A:BI,61,0)</f>
        <v>624.55999999999995</v>
      </c>
      <c r="AC670" s="6">
        <f t="shared" si="81"/>
        <v>93.03</v>
      </c>
      <c r="AD670">
        <f t="shared" si="82"/>
        <v>5088.8600000000006</v>
      </c>
      <c r="AE670">
        <f>VLOOKUP(A:A,'10月奖金'!A:AC,29,0)</f>
        <v>74.900000000000006</v>
      </c>
      <c r="AF670" s="6">
        <f t="shared" si="83"/>
        <v>18.129999999999995</v>
      </c>
      <c r="AG670">
        <f>VLOOKUP(A:A,'10月奖金'!A:AD,30,0)</f>
        <v>5108.54</v>
      </c>
      <c r="AH670" s="6">
        <f t="shared" si="84"/>
        <v>-19.679999999999382</v>
      </c>
      <c r="AI670">
        <f>VLOOKUP(A:A,单位分配保留两位小数!B:N,13,0)</f>
        <v>5181.8900000000003</v>
      </c>
      <c r="AJ670">
        <f t="shared" si="85"/>
        <v>0</v>
      </c>
      <c r="AK670">
        <f>_xlfn.IFNA(VLOOKUP(A:A,'11月工资'!A:AQ,43,0),0)</f>
        <v>0</v>
      </c>
      <c r="AL670">
        <f t="shared" si="86"/>
        <v>93.03</v>
      </c>
      <c r="AM670" s="6">
        <f t="shared" si="87"/>
        <v>23919.739999999998</v>
      </c>
    </row>
    <row r="671" spans="1:39" x14ac:dyDescent="0.2">
      <c r="A671" s="7">
        <v>9000923</v>
      </c>
      <c r="B671" t="str">
        <f>VLOOKUP(A671,标准表!C:D,2,0)</f>
        <v>方金</v>
      </c>
      <c r="C671" t="str">
        <f>VLOOKUP(A:A,标准表!C:M,11,0)</f>
        <v>信息自动化部</v>
      </c>
      <c r="D671" t="str">
        <f>VLOOKUP($A:$A,标准表!C:E,3,0)</f>
        <v>13022919850223013X</v>
      </c>
      <c r="E671" t="str">
        <f>VLOOKUP(A:A,'11月工资'!A:D,4,0)</f>
        <v>6013825010008956970</v>
      </c>
      <c r="F671" t="str">
        <f>VLOOKUP(A:A,'11月工资'!A:F,6,0)</f>
        <v>专业技术人员</v>
      </c>
      <c r="G671">
        <f>VLOOKUP(A:A,标准表!C:H,6,0)</f>
        <v>0</v>
      </c>
      <c r="H671">
        <f>VLOOKUP(A:A,标准表!C:I,7,0)</f>
        <v>0</v>
      </c>
      <c r="I671">
        <f>VLOOKUP(A:A,标准表!C:J,8,0)</f>
        <v>0</v>
      </c>
      <c r="J671">
        <f>VLOOKUP($A:$A,标准表!C:G,5,0)</f>
        <v>2.15</v>
      </c>
      <c r="L671">
        <f>VLOOKUP(A:A,单位分配保留两位小数!B:I,8,0)</f>
        <v>3652.81</v>
      </c>
      <c r="M671">
        <f>_xlfn.IFNA(VLOOKUP(A:A,单位分配保留两位小数!B:J,9,0),0)</f>
        <v>0</v>
      </c>
      <c r="N671">
        <f>_xlfn.IFNA(VLOOKUP(A:A,单位分配保留两位小数!B:K,10,0),0)</f>
        <v>0</v>
      </c>
      <c r="O671">
        <f>ROUND(_xlfn.IFNA(VLOOKUP(A:A,单位分配保留两位小数!B:L,11,0),0),2)</f>
        <v>0</v>
      </c>
      <c r="Q671">
        <f t="shared" si="80"/>
        <v>3652.81</v>
      </c>
      <c r="R671">
        <f>_xlfn.IFNA(VLOOKUP(A671,'11月工资'!A:AU,47,0),0)+Q671</f>
        <v>71825.5</v>
      </c>
      <c r="S671">
        <f>VLOOKUP(A:A,'11月工资'!A:AW,49,0)</f>
        <v>0</v>
      </c>
      <c r="T671">
        <f>VLOOKUP(A:A,'11月工资'!A:AZ,52,0)</f>
        <v>11000</v>
      </c>
      <c r="U671">
        <f>VLOOKUP(A:A,'11月工资'!A:BA,53,0)</f>
        <v>0</v>
      </c>
      <c r="V671">
        <f>VLOOKUP(A:A,'11月工资'!A:AX,50,0)</f>
        <v>0</v>
      </c>
      <c r="W671">
        <f>VLOOKUP(A:A,'11月工资'!A:AY,51,0)</f>
        <v>0</v>
      </c>
      <c r="X671">
        <f>VLOOKUP(A:A,'11月工资'!A:AV,48,0)</f>
        <v>55000</v>
      </c>
      <c r="Y671">
        <f>VLOOKUP(A:A,'11月工资'!A:BB,54,0)</f>
        <v>11199.34</v>
      </c>
      <c r="Z671" s="12">
        <f>ROUND(5*MAX(0,(R671-S671-T671-U671-V671-W671-X671-Y671)*{0.6;2;4;5;6;7;9}%-{0;504;3384;6384;10584;17184;36384}),2)</f>
        <v>0</v>
      </c>
      <c r="AB671" s="78">
        <f>VLOOKUP(A:A,'11月工资'!A:BI,61,0)</f>
        <v>0</v>
      </c>
      <c r="AC671" s="6">
        <f t="shared" si="81"/>
        <v>0</v>
      </c>
      <c r="AD671">
        <f t="shared" si="82"/>
        <v>3652.81</v>
      </c>
      <c r="AE671">
        <f>VLOOKUP(A:A,'10月奖金'!A:AC,29,0)</f>
        <v>0</v>
      </c>
      <c r="AF671" s="6">
        <f t="shared" si="83"/>
        <v>0</v>
      </c>
      <c r="AG671">
        <f>VLOOKUP(A:A,'10月奖金'!A:AD,30,0)</f>
        <v>3653.9</v>
      </c>
      <c r="AH671" s="6">
        <f t="shared" si="84"/>
        <v>-1.0900000000001455</v>
      </c>
      <c r="AI671">
        <f>VLOOKUP(A:A,单位分配保留两位小数!B:N,13,0)</f>
        <v>3652.81</v>
      </c>
      <c r="AJ671">
        <f t="shared" si="85"/>
        <v>0</v>
      </c>
      <c r="AK671">
        <f>_xlfn.IFNA(VLOOKUP(A:A,'11月工资'!A:AQ,43,0),0)</f>
        <v>0</v>
      </c>
      <c r="AL671">
        <f t="shared" si="86"/>
        <v>0</v>
      </c>
      <c r="AM671" s="6">
        <f t="shared" si="87"/>
        <v>-5373.84</v>
      </c>
    </row>
    <row r="672" spans="1:39" x14ac:dyDescent="0.2">
      <c r="A672" s="7">
        <v>9000924</v>
      </c>
      <c r="B672" t="str">
        <f>VLOOKUP(A672,标准表!C:D,2,0)</f>
        <v>石彦周</v>
      </c>
      <c r="C672" t="str">
        <f>VLOOKUP(A:A,标准表!C:M,11,0)</f>
        <v>运营改善部（董事会办公室）（发展规划部）</v>
      </c>
      <c r="D672" t="str">
        <f>VLOOKUP($A:$A,标准表!C:E,3,0)</f>
        <v>130523198308150230</v>
      </c>
      <c r="E672" t="str">
        <f>VLOOKUP(A:A,'11月工资'!A:D,4,0)</f>
        <v>6217000180022598423</v>
      </c>
      <c r="F672" t="str">
        <f>VLOOKUP(A:A,'11月工资'!A:F,6,0)</f>
        <v>经营管理-其他</v>
      </c>
      <c r="G672">
        <f>VLOOKUP(A:A,标准表!C:H,6,0)</f>
        <v>0</v>
      </c>
      <c r="H672">
        <f>VLOOKUP(A:A,标准表!C:I,7,0)</f>
        <v>0</v>
      </c>
      <c r="I672">
        <f>VLOOKUP(A:A,标准表!C:J,8,0)</f>
        <v>0</v>
      </c>
      <c r="J672">
        <f>VLOOKUP($A:$A,标准表!C:G,5,0)</f>
        <v>3.6</v>
      </c>
      <c r="L672">
        <f>VLOOKUP(A:A,单位分配保留两位小数!B:I,8,0)</f>
        <v>6103.48</v>
      </c>
      <c r="M672">
        <f>_xlfn.IFNA(VLOOKUP(A:A,单位分配保留两位小数!B:J,9,0),0)</f>
        <v>0</v>
      </c>
      <c r="N672">
        <f>_xlfn.IFNA(VLOOKUP(A:A,单位分配保留两位小数!B:K,10,0),0)</f>
        <v>0</v>
      </c>
      <c r="O672">
        <f>ROUND(_xlfn.IFNA(VLOOKUP(A:A,单位分配保留两位小数!B:L,11,0),0),2)</f>
        <v>0</v>
      </c>
      <c r="Q672">
        <f t="shared" si="80"/>
        <v>6103.48</v>
      </c>
      <c r="R672">
        <f>_xlfn.IFNA(VLOOKUP(A672,'11月工资'!A:AU,47,0),0)+Q672</f>
        <v>96473.12</v>
      </c>
      <c r="S672">
        <f>VLOOKUP(A:A,'11月工资'!A:AW,49,0)</f>
        <v>11000</v>
      </c>
      <c r="T672">
        <f>VLOOKUP(A:A,'11月工资'!A:AZ,52,0)</f>
        <v>0</v>
      </c>
      <c r="U672">
        <f>VLOOKUP(A:A,'11月工资'!A:BA,53,0)</f>
        <v>0</v>
      </c>
      <c r="V672">
        <f>VLOOKUP(A:A,'11月工资'!A:AX,50,0)</f>
        <v>11000</v>
      </c>
      <c r="W672">
        <f>VLOOKUP(A:A,'11月工资'!A:AY,51,0)</f>
        <v>0</v>
      </c>
      <c r="X672">
        <f>VLOOKUP(A:A,'11月工资'!A:AV,48,0)</f>
        <v>55000</v>
      </c>
      <c r="Y672">
        <f>VLOOKUP(A:A,'11月工资'!A:BB,54,0)</f>
        <v>11052.27</v>
      </c>
      <c r="Z672" s="12">
        <f>ROUND(5*MAX(0,(R672-S672-T672-U672-V672-W672-X672-Y672)*{0.6;2;4;5;6;7;9}%-{0;504;3384;6384;10584;17184;36384}),2)</f>
        <v>252.63</v>
      </c>
      <c r="AB672" s="78">
        <f>VLOOKUP(A:A,'11月工资'!A:BI,61,0)</f>
        <v>208.95</v>
      </c>
      <c r="AC672" s="6">
        <f t="shared" si="81"/>
        <v>43.68</v>
      </c>
      <c r="AD672">
        <f t="shared" si="82"/>
        <v>6059.7999999999993</v>
      </c>
      <c r="AE672">
        <f>VLOOKUP(A:A,'10月奖金'!A:AC,29,0)</f>
        <v>43.46</v>
      </c>
      <c r="AF672" s="6">
        <f t="shared" si="83"/>
        <v>0.21999999999999886</v>
      </c>
      <c r="AG672">
        <f>VLOOKUP(A:A,'10月奖金'!A:AD,30,0)</f>
        <v>6052.68</v>
      </c>
      <c r="AH672" s="6">
        <f t="shared" si="84"/>
        <v>7.1199999999989814</v>
      </c>
      <c r="AI672">
        <f>VLOOKUP(A:A,单位分配保留两位小数!B:N,13,0)</f>
        <v>6103.48</v>
      </c>
      <c r="AJ672">
        <f t="shared" si="85"/>
        <v>0</v>
      </c>
      <c r="AK672">
        <f>_xlfn.IFNA(VLOOKUP(A:A,'11月工资'!A:AQ,43,0),0)</f>
        <v>0</v>
      </c>
      <c r="AL672">
        <f t="shared" si="86"/>
        <v>43.68</v>
      </c>
      <c r="AM672" s="6">
        <f t="shared" si="87"/>
        <v>8420.8499999999949</v>
      </c>
    </row>
    <row r="673" spans="1:39" x14ac:dyDescent="0.2">
      <c r="A673" s="7">
        <v>9000925</v>
      </c>
      <c r="B673" t="str">
        <f>VLOOKUP(A673,标准表!C:D,2,0)</f>
        <v>董磊</v>
      </c>
      <c r="C673" t="str">
        <f>VLOOKUP(A:A,标准表!C:M,11,0)</f>
        <v>运营改善部（董事会办公室）（发展规划部）</v>
      </c>
      <c r="D673" t="str">
        <f>VLOOKUP($A:$A,标准表!C:E,3,0)</f>
        <v>130105198703020618</v>
      </c>
      <c r="E673" t="str">
        <f>VLOOKUP(A:A,'11月工资'!A:D,4,0)</f>
        <v>6217000180022597359</v>
      </c>
      <c r="F673" t="str">
        <f>VLOOKUP(A:A,'11月工资'!A:F,6,0)</f>
        <v>经营管理-其他</v>
      </c>
      <c r="G673">
        <f>VLOOKUP(A:A,标准表!C:H,6,0)</f>
        <v>0</v>
      </c>
      <c r="H673">
        <f>VLOOKUP(A:A,标准表!C:I,7,0)</f>
        <v>0</v>
      </c>
      <c r="I673">
        <f>VLOOKUP(A:A,标准表!C:J,8,0)</f>
        <v>0</v>
      </c>
      <c r="J673">
        <f>VLOOKUP($A:$A,标准表!C:G,5,0)</f>
        <v>4.5</v>
      </c>
      <c r="L673">
        <f>VLOOKUP(A:A,单位分配保留两位小数!B:I,8,0)</f>
        <v>7629.35</v>
      </c>
      <c r="M673">
        <f>_xlfn.IFNA(VLOOKUP(A:A,单位分配保留两位小数!B:J,9,0),0)</f>
        <v>0</v>
      </c>
      <c r="N673">
        <f>_xlfn.IFNA(VLOOKUP(A:A,单位分配保留两位小数!B:K,10,0),0)</f>
        <v>1000</v>
      </c>
      <c r="O673">
        <f>ROUND(_xlfn.IFNA(VLOOKUP(A:A,单位分配保留两位小数!B:L,11,0),0),2)</f>
        <v>0</v>
      </c>
      <c r="Q673">
        <f t="shared" si="80"/>
        <v>8629.35</v>
      </c>
      <c r="R673">
        <f>_xlfn.IFNA(VLOOKUP(A673,'11月工资'!A:AU,47,0),0)+Q673</f>
        <v>115799.05</v>
      </c>
      <c r="S673">
        <f>VLOOKUP(A:A,'11月工资'!A:AW,49,0)</f>
        <v>5000</v>
      </c>
      <c r="T673">
        <f>VLOOKUP(A:A,'11月工资'!A:AZ,52,0)</f>
        <v>3000</v>
      </c>
      <c r="U673">
        <f>VLOOKUP(A:A,'11月工资'!A:BA,53,0)</f>
        <v>0</v>
      </c>
      <c r="V673">
        <f>VLOOKUP(A:A,'11月工资'!A:AX,50,0)</f>
        <v>0</v>
      </c>
      <c r="W673">
        <f>VLOOKUP(A:A,'11月工资'!A:AY,51,0)</f>
        <v>0</v>
      </c>
      <c r="X673">
        <f>VLOOKUP(A:A,'11月工资'!A:AV,48,0)</f>
        <v>55000</v>
      </c>
      <c r="Y673">
        <f>VLOOKUP(A:A,'11月工资'!A:BB,54,0)</f>
        <v>20502.7</v>
      </c>
      <c r="Z673" s="12">
        <f>ROUND(5*MAX(0,(R673-S673-T673-U673-V673-W673-X673-Y673)*{0.6;2;4;5;6;7;9}%-{0;504;3384;6384;10584;17184;36384}),2)</f>
        <v>968.89</v>
      </c>
      <c r="AB673" s="78">
        <f>VLOOKUP(A:A,'11月工资'!A:BI,61,0)</f>
        <v>911.18</v>
      </c>
      <c r="AC673" s="6">
        <f t="shared" si="81"/>
        <v>57.71</v>
      </c>
      <c r="AD673">
        <f t="shared" si="82"/>
        <v>8571.6400000000012</v>
      </c>
      <c r="AE673">
        <f>VLOOKUP(A:A,'10月奖金'!A:AC,29,0)</f>
        <v>0</v>
      </c>
      <c r="AF673" s="6">
        <f t="shared" si="83"/>
        <v>57.71</v>
      </c>
      <c r="AG673">
        <f>VLOOKUP(A:A,'10月奖金'!A:AD,30,0)</f>
        <v>7611.7300000000005</v>
      </c>
      <c r="AH673" s="6">
        <f t="shared" si="84"/>
        <v>959.91000000000076</v>
      </c>
      <c r="AI673">
        <f>VLOOKUP(A:A,单位分配保留两位小数!B:N,13,0)</f>
        <v>8629.35</v>
      </c>
      <c r="AJ673">
        <f t="shared" si="85"/>
        <v>0</v>
      </c>
      <c r="AK673">
        <f>_xlfn.IFNA(VLOOKUP(A:A,'11月工资'!A:AQ,43,0),0)</f>
        <v>0</v>
      </c>
      <c r="AL673">
        <f t="shared" si="86"/>
        <v>57.71</v>
      </c>
      <c r="AM673" s="6">
        <f t="shared" si="87"/>
        <v>32296.350000000002</v>
      </c>
    </row>
    <row r="674" spans="1:39" x14ac:dyDescent="0.2">
      <c r="A674" s="7">
        <v>9000926</v>
      </c>
      <c r="B674" t="str">
        <f>VLOOKUP(A674,标准表!C:D,2,0)</f>
        <v>刘飞</v>
      </c>
      <c r="C674" t="str">
        <f>VLOOKUP(A:A,标准表!C:M,11,0)</f>
        <v>制造部</v>
      </c>
      <c r="D674" t="str">
        <f>VLOOKUP($A:$A,标准表!C:E,3,0)</f>
        <v>13020319790421031X</v>
      </c>
      <c r="E674" t="str">
        <f>VLOOKUP(A:A,'11月工资'!A:D,4,0)</f>
        <v>6217000180023881679</v>
      </c>
      <c r="F674" t="str">
        <f>VLOOKUP(A:A,'11月工资'!A:F,6,0)</f>
        <v>专业技术人员</v>
      </c>
      <c r="G674">
        <f>VLOOKUP(A:A,标准表!C:H,6,0)</f>
        <v>0</v>
      </c>
      <c r="H674">
        <f>VLOOKUP(A:A,标准表!C:I,7,0)</f>
        <v>0</v>
      </c>
      <c r="I674">
        <f>VLOOKUP(A:A,标准表!C:J,8,0)</f>
        <v>0</v>
      </c>
      <c r="J674">
        <f>VLOOKUP($A:$A,标准表!C:G,5,0)</f>
        <v>3.05</v>
      </c>
      <c r="L674">
        <f>VLOOKUP(A:A,单位分配保留两位小数!B:I,8,0)</f>
        <v>5167.1899999999996</v>
      </c>
      <c r="M674">
        <f>_xlfn.IFNA(VLOOKUP(A:A,单位分配保留两位小数!B:J,9,0),0)</f>
        <v>0</v>
      </c>
      <c r="N674">
        <f>_xlfn.IFNA(VLOOKUP(A:A,单位分配保留两位小数!B:K,10,0),0)</f>
        <v>0</v>
      </c>
      <c r="O674">
        <f>ROUND(_xlfn.IFNA(VLOOKUP(A:A,单位分配保留两位小数!B:L,11,0),0),2)</f>
        <v>0</v>
      </c>
      <c r="Q674">
        <f t="shared" si="80"/>
        <v>5167.1899999999996</v>
      </c>
      <c r="R674">
        <f>_xlfn.IFNA(VLOOKUP(A674,'11月工资'!A:AU,47,0),0)+Q674</f>
        <v>87691.85</v>
      </c>
      <c r="S674">
        <f>VLOOKUP(A:A,'11月工资'!A:AW,49,0)</f>
        <v>5500</v>
      </c>
      <c r="T674">
        <f>VLOOKUP(A:A,'11月工资'!A:AZ,52,0)</f>
        <v>0</v>
      </c>
      <c r="U674">
        <f>VLOOKUP(A:A,'11月工资'!A:BA,53,0)</f>
        <v>0</v>
      </c>
      <c r="V674">
        <f>VLOOKUP(A:A,'11月工资'!A:AX,50,0)</f>
        <v>22000</v>
      </c>
      <c r="W674">
        <f>VLOOKUP(A:A,'11月工资'!A:AY,51,0)</f>
        <v>0</v>
      </c>
      <c r="X674">
        <f>VLOOKUP(A:A,'11月工资'!A:AV,48,0)</f>
        <v>55000</v>
      </c>
      <c r="Y674">
        <f>VLOOKUP(A:A,'11月工资'!A:BB,54,0)</f>
        <v>13664.66</v>
      </c>
      <c r="Z674" s="12">
        <f>ROUND(5*MAX(0,(R674-S674-T674-U674-V674-W674-X674-Y674)*{0.6;2;4;5;6;7;9}%-{0;504;3384;6384;10584;17184;36384}),2)</f>
        <v>0</v>
      </c>
      <c r="AB674" s="78">
        <f>VLOOKUP(A:A,'11月工资'!A:BI,61,0)</f>
        <v>0</v>
      </c>
      <c r="AC674" s="6">
        <f t="shared" si="81"/>
        <v>0</v>
      </c>
      <c r="AD674">
        <f t="shared" si="82"/>
        <v>5167.1899999999996</v>
      </c>
      <c r="AE674">
        <f>VLOOKUP(A:A,'10月奖金'!A:AC,29,0)</f>
        <v>0</v>
      </c>
      <c r="AF674" s="6">
        <f t="shared" si="83"/>
        <v>0</v>
      </c>
      <c r="AG674">
        <f>VLOOKUP(A:A,'10月奖金'!A:AD,30,0)</f>
        <v>5178.8999999999996</v>
      </c>
      <c r="AH674" s="6">
        <f t="shared" si="84"/>
        <v>-11.710000000000036</v>
      </c>
      <c r="AI674">
        <f>VLOOKUP(A:A,单位分配保留两位小数!B:N,13,0)</f>
        <v>5167.1899999999996</v>
      </c>
      <c r="AJ674">
        <f t="shared" si="85"/>
        <v>0</v>
      </c>
      <c r="AK674">
        <f>_xlfn.IFNA(VLOOKUP(A:A,'11月工资'!A:AQ,43,0),0)</f>
        <v>0</v>
      </c>
      <c r="AL674">
        <f t="shared" si="86"/>
        <v>0</v>
      </c>
      <c r="AM674" s="6">
        <f t="shared" si="87"/>
        <v>-8472.809999999994</v>
      </c>
    </row>
    <row r="675" spans="1:39" x14ac:dyDescent="0.2">
      <c r="A675" s="7">
        <v>9000927</v>
      </c>
      <c r="B675" t="str">
        <f>VLOOKUP(A675,标准表!C:D,2,0)</f>
        <v>刘海双</v>
      </c>
      <c r="C675" t="str">
        <f>VLOOKUP(A:A,标准表!C:M,11,0)</f>
        <v>制造部</v>
      </c>
      <c r="D675" t="str">
        <f>VLOOKUP($A:$A,标准表!C:E,3,0)</f>
        <v>130223198511253730</v>
      </c>
      <c r="E675" t="str">
        <f>VLOOKUP(A:A,'11月工资'!A:D,4,0)</f>
        <v>6217000180023881729</v>
      </c>
      <c r="F675" t="str">
        <f>VLOOKUP(A:A,'11月工资'!A:F,6,0)</f>
        <v>经营管理-其他</v>
      </c>
      <c r="G675">
        <f>VLOOKUP(A:A,标准表!C:H,6,0)</f>
        <v>0</v>
      </c>
      <c r="H675">
        <f>VLOOKUP(A:A,标准表!C:I,7,0)</f>
        <v>0</v>
      </c>
      <c r="I675">
        <f>VLOOKUP(A:A,标准表!C:J,8,0)</f>
        <v>0</v>
      </c>
      <c r="J675">
        <f>VLOOKUP($A:$A,标准表!C:G,5,0)</f>
        <v>4.5</v>
      </c>
      <c r="L675">
        <f>VLOOKUP(A:A,单位分配保留两位小数!B:I,8,0)</f>
        <v>7532.24</v>
      </c>
      <c r="M675">
        <f>_xlfn.IFNA(VLOOKUP(A:A,单位分配保留两位小数!B:J,9,0),0)</f>
        <v>0</v>
      </c>
      <c r="N675">
        <f>_xlfn.IFNA(VLOOKUP(A:A,单位分配保留两位小数!B:K,10,0),0)</f>
        <v>0</v>
      </c>
      <c r="O675">
        <f>ROUND(_xlfn.IFNA(VLOOKUP(A:A,单位分配保留两位小数!B:L,11,0),0),2)</f>
        <v>0</v>
      </c>
      <c r="Q675">
        <f t="shared" si="80"/>
        <v>7532.24</v>
      </c>
      <c r="R675">
        <f>_xlfn.IFNA(VLOOKUP(A675,'11月工资'!A:AU,47,0),0)+Q675</f>
        <v>113602.59000000001</v>
      </c>
      <c r="S675">
        <f>VLOOKUP(A:A,'11月工资'!A:AW,49,0)</f>
        <v>0</v>
      </c>
      <c r="T675">
        <f>VLOOKUP(A:A,'11月工资'!A:AZ,52,0)</f>
        <v>11000</v>
      </c>
      <c r="U675">
        <f>VLOOKUP(A:A,'11月工资'!A:BA,53,0)</f>
        <v>0</v>
      </c>
      <c r="V675">
        <f>VLOOKUP(A:A,'11月工资'!A:AX,50,0)</f>
        <v>0</v>
      </c>
      <c r="W675">
        <f>VLOOKUP(A:A,'11月工资'!A:AY,51,0)</f>
        <v>0</v>
      </c>
      <c r="X675">
        <f>VLOOKUP(A:A,'11月工资'!A:AV,48,0)</f>
        <v>55000</v>
      </c>
      <c r="Y675">
        <f>VLOOKUP(A:A,'11月工资'!A:BB,54,0)</f>
        <v>19154.54</v>
      </c>
      <c r="Z675" s="12">
        <f>ROUND(5*MAX(0,(R675-S675-T675-U675-V675-W675-X675-Y675)*{0.6;2;4;5;6;7;9}%-{0;504;3384;6384;10584;17184;36384}),2)</f>
        <v>853.44</v>
      </c>
      <c r="AB675" s="78">
        <f>VLOOKUP(A:A,'11月工资'!A:BI,61,0)</f>
        <v>750.72</v>
      </c>
      <c r="AC675" s="6">
        <f t="shared" si="81"/>
        <v>102.72</v>
      </c>
      <c r="AD675">
        <f t="shared" si="82"/>
        <v>7429.5199999999995</v>
      </c>
      <c r="AE675">
        <f>VLOOKUP(A:A,'10月奖金'!A:AC,29,0)</f>
        <v>105.99</v>
      </c>
      <c r="AF675" s="6">
        <f t="shared" si="83"/>
        <v>-3.269999999999996</v>
      </c>
      <c r="AG675">
        <f>VLOOKUP(A:A,'10月奖金'!A:AD,30,0)</f>
        <v>7535.01</v>
      </c>
      <c r="AH675" s="6">
        <f t="shared" si="84"/>
        <v>-105.49000000000069</v>
      </c>
      <c r="AI675">
        <f>VLOOKUP(A:A,单位分配保留两位小数!B:N,13,0)</f>
        <v>7532.24</v>
      </c>
      <c r="AJ675">
        <f t="shared" si="85"/>
        <v>0</v>
      </c>
      <c r="AK675">
        <f>_xlfn.IFNA(VLOOKUP(A:A,'11月工资'!A:AQ,43,0),0)</f>
        <v>0</v>
      </c>
      <c r="AL675">
        <f t="shared" si="86"/>
        <v>102.72</v>
      </c>
      <c r="AM675" s="6">
        <f t="shared" si="87"/>
        <v>28448.05000000001</v>
      </c>
    </row>
    <row r="676" spans="1:39" x14ac:dyDescent="0.2">
      <c r="A676" s="7">
        <v>9000928</v>
      </c>
      <c r="B676" t="str">
        <f>VLOOKUP(A676,标准表!C:D,2,0)</f>
        <v>赵兴佳</v>
      </c>
      <c r="C676" t="str">
        <f>VLOOKUP(A:A,标准表!C:M,11,0)</f>
        <v>制造部</v>
      </c>
      <c r="D676" t="str">
        <f>VLOOKUP($A:$A,标准表!C:E,3,0)</f>
        <v>130622198501085812</v>
      </c>
      <c r="E676" t="str">
        <f>VLOOKUP(A:A,'11月工资'!A:D,4,0)</f>
        <v>6217000180023881703</v>
      </c>
      <c r="F676" t="str">
        <f>VLOOKUP(A:A,'11月工资'!A:F,6,0)</f>
        <v>专业技术人员</v>
      </c>
      <c r="G676">
        <f>VLOOKUP(A:A,标准表!C:H,6,0)</f>
        <v>0</v>
      </c>
      <c r="H676">
        <f>VLOOKUP(A:A,标准表!C:I,7,0)</f>
        <v>0</v>
      </c>
      <c r="I676">
        <f>VLOOKUP(A:A,标准表!C:J,8,0)</f>
        <v>0</v>
      </c>
      <c r="J676">
        <f>VLOOKUP($A:$A,标准表!C:G,5,0)</f>
        <v>3.05</v>
      </c>
      <c r="L676">
        <f>VLOOKUP(A:A,单位分配保留两位小数!B:I,8,0)</f>
        <v>5167.1899999999996</v>
      </c>
      <c r="M676">
        <f>_xlfn.IFNA(VLOOKUP(A:A,单位分配保留两位小数!B:J,9,0),0)</f>
        <v>0</v>
      </c>
      <c r="N676">
        <f>_xlfn.IFNA(VLOOKUP(A:A,单位分配保留两位小数!B:K,10,0),0)</f>
        <v>50</v>
      </c>
      <c r="O676">
        <f>ROUND(_xlfn.IFNA(VLOOKUP(A:A,单位分配保留两位小数!B:L,11,0),0),2)</f>
        <v>0</v>
      </c>
      <c r="Q676">
        <f t="shared" si="80"/>
        <v>5217.1899999999996</v>
      </c>
      <c r="R676">
        <f>_xlfn.IFNA(VLOOKUP(A676,'11月工资'!A:AU,47,0),0)+Q676</f>
        <v>87802.85</v>
      </c>
      <c r="S676">
        <f>VLOOKUP(A:A,'11月工资'!A:AW,49,0)</f>
        <v>11000</v>
      </c>
      <c r="T676">
        <f>VLOOKUP(A:A,'11月工资'!A:AZ,52,0)</f>
        <v>11000</v>
      </c>
      <c r="U676">
        <f>VLOOKUP(A:A,'11月工资'!A:BA,53,0)</f>
        <v>0</v>
      </c>
      <c r="V676">
        <f>VLOOKUP(A:A,'11月工资'!A:AX,50,0)</f>
        <v>11000</v>
      </c>
      <c r="W676">
        <f>VLOOKUP(A:A,'11月工资'!A:AY,51,0)</f>
        <v>0</v>
      </c>
      <c r="X676">
        <f>VLOOKUP(A:A,'11月工资'!A:AV,48,0)</f>
        <v>55000</v>
      </c>
      <c r="Y676">
        <f>VLOOKUP(A:A,'11月工资'!A:BB,54,0)</f>
        <v>16131.19</v>
      </c>
      <c r="Z676" s="12">
        <f>ROUND(5*MAX(0,(R676-S676-T676-U676-V676-W676-X676-Y676)*{0.6;2;4;5;6;7;9}%-{0;504;3384;6384;10584;17184;36384}),2)</f>
        <v>0</v>
      </c>
      <c r="AB676" s="78">
        <f>VLOOKUP(A:A,'11月工资'!A:BI,61,0)</f>
        <v>0</v>
      </c>
      <c r="AC676" s="6">
        <f t="shared" si="81"/>
        <v>0</v>
      </c>
      <c r="AD676">
        <f t="shared" si="82"/>
        <v>5217.1899999999996</v>
      </c>
      <c r="AE676">
        <f>VLOOKUP(A:A,'10月奖金'!A:AC,29,0)</f>
        <v>0</v>
      </c>
      <c r="AF676" s="6">
        <f t="shared" si="83"/>
        <v>0</v>
      </c>
      <c r="AG676">
        <f>VLOOKUP(A:A,'10月奖金'!A:AD,30,0)</f>
        <v>5178.8999999999996</v>
      </c>
      <c r="AH676" s="6">
        <f t="shared" si="84"/>
        <v>38.289999999999964</v>
      </c>
      <c r="AI676">
        <f>VLOOKUP(A:A,单位分配保留两位小数!B:N,13,0)</f>
        <v>5217.1899999999996</v>
      </c>
      <c r="AJ676">
        <f t="shared" si="85"/>
        <v>0</v>
      </c>
      <c r="AK676">
        <f>_xlfn.IFNA(VLOOKUP(A:A,'11月工资'!A:AQ,43,0),0)</f>
        <v>0</v>
      </c>
      <c r="AL676">
        <f t="shared" si="86"/>
        <v>0</v>
      </c>
      <c r="AM676" s="6">
        <f t="shared" si="87"/>
        <v>-16328.339999999995</v>
      </c>
    </row>
    <row r="677" spans="1:39" x14ac:dyDescent="0.2">
      <c r="A677" s="7">
        <v>9000929</v>
      </c>
      <c r="B677" t="str">
        <f>VLOOKUP(A677,标准表!C:D,2,0)</f>
        <v>尧建莉</v>
      </c>
      <c r="C677" t="str">
        <f>VLOOKUP(A:A,标准表!C:M,11,0)</f>
        <v>制造部</v>
      </c>
      <c r="D677" t="str">
        <f>VLOOKUP($A:$A,标准表!C:E,3,0)</f>
        <v>130203197203230326</v>
      </c>
      <c r="E677" t="str">
        <f>VLOOKUP(A:A,'11月工资'!A:D,4,0)</f>
        <v>6217000180023881935</v>
      </c>
      <c r="F677" t="str">
        <f>VLOOKUP(A:A,'11月工资'!A:F,6,0)</f>
        <v>专业技术人员</v>
      </c>
      <c r="G677">
        <f>VLOOKUP(A:A,标准表!C:H,6,0)</f>
        <v>0</v>
      </c>
      <c r="H677">
        <f>VLOOKUP(A:A,标准表!C:I,7,0)</f>
        <v>0</v>
      </c>
      <c r="I677">
        <f>VLOOKUP(A:A,标准表!C:J,8,0)</f>
        <v>0</v>
      </c>
      <c r="J677">
        <f>VLOOKUP($A:$A,标准表!C:G,5,0)</f>
        <v>3.6</v>
      </c>
      <c r="L677">
        <f>VLOOKUP(A:A,单位分配保留两位小数!B:I,8,0)</f>
        <v>6098.98</v>
      </c>
      <c r="M677">
        <f>_xlfn.IFNA(VLOOKUP(A:A,单位分配保留两位小数!B:J,9,0),0)</f>
        <v>0</v>
      </c>
      <c r="N677">
        <f>_xlfn.IFNA(VLOOKUP(A:A,单位分配保留两位小数!B:K,10,0),0)</f>
        <v>0</v>
      </c>
      <c r="O677">
        <f>ROUND(_xlfn.IFNA(VLOOKUP(A:A,单位分配保留两位小数!B:L,11,0),0),2)</f>
        <v>0</v>
      </c>
      <c r="Q677">
        <f t="shared" si="80"/>
        <v>6098.98</v>
      </c>
      <c r="R677">
        <f>_xlfn.IFNA(VLOOKUP(A677,'11月工资'!A:AU,47,0),0)+Q677</f>
        <v>102377.98</v>
      </c>
      <c r="S677">
        <f>VLOOKUP(A:A,'11月工资'!A:AW,49,0)</f>
        <v>0</v>
      </c>
      <c r="T677">
        <f>VLOOKUP(A:A,'11月工资'!A:AZ,52,0)</f>
        <v>0</v>
      </c>
      <c r="U677">
        <f>VLOOKUP(A:A,'11月工资'!A:BA,53,0)</f>
        <v>0</v>
      </c>
      <c r="V677">
        <f>VLOOKUP(A:A,'11月工资'!A:AX,50,0)</f>
        <v>11000</v>
      </c>
      <c r="W677">
        <f>VLOOKUP(A:A,'11月工资'!A:AY,51,0)</f>
        <v>0</v>
      </c>
      <c r="X677">
        <f>VLOOKUP(A:A,'11月工资'!A:AV,48,0)</f>
        <v>55000</v>
      </c>
      <c r="Y677">
        <f>VLOOKUP(A:A,'11月工资'!A:BB,54,0)</f>
        <v>14817.68</v>
      </c>
      <c r="Z677" s="12">
        <f>ROUND(5*MAX(0,(R677-S677-T677-U677-V677-W677-X677-Y677)*{0.6;2;4;5;6;7;9}%-{0;504;3384;6384;10584;17184;36384}),2)</f>
        <v>646.80999999999995</v>
      </c>
      <c r="AB677" s="78">
        <f>VLOOKUP(A:A,'11月工资'!A:BI,61,0)</f>
        <v>569.83999999999992</v>
      </c>
      <c r="AC677" s="6">
        <f t="shared" si="81"/>
        <v>76.97</v>
      </c>
      <c r="AD677">
        <f t="shared" si="82"/>
        <v>6022.0099999999993</v>
      </c>
      <c r="AE677">
        <f>VLOOKUP(A:A,'10月奖金'!A:AC,29,0)</f>
        <v>77.38</v>
      </c>
      <c r="AF677" s="6">
        <f t="shared" si="83"/>
        <v>-0.40999999999999659</v>
      </c>
      <c r="AG677">
        <f>VLOOKUP(A:A,'10月奖金'!A:AD,30,0)</f>
        <v>6035.42</v>
      </c>
      <c r="AH677" s="6">
        <f t="shared" si="84"/>
        <v>-13.410000000000764</v>
      </c>
      <c r="AI677">
        <f>VLOOKUP(A:A,单位分配保留两位小数!B:N,13,0)</f>
        <v>6098.98</v>
      </c>
      <c r="AJ677">
        <f t="shared" si="85"/>
        <v>0</v>
      </c>
      <c r="AK677">
        <f>_xlfn.IFNA(VLOOKUP(A:A,'11月工资'!A:AQ,43,0),0)</f>
        <v>0</v>
      </c>
      <c r="AL677">
        <f t="shared" si="86"/>
        <v>76.97</v>
      </c>
      <c r="AM677" s="6">
        <f t="shared" si="87"/>
        <v>21560.299999999996</v>
      </c>
    </row>
    <row r="678" spans="1:39" x14ac:dyDescent="0.2">
      <c r="A678" s="7">
        <v>9000930</v>
      </c>
      <c r="B678" t="str">
        <f>VLOOKUP(A678,标准表!C:D,2,0)</f>
        <v>袁辉</v>
      </c>
      <c r="C678" t="str">
        <f>VLOOKUP(A:A,标准表!C:M,11,0)</f>
        <v>制造部</v>
      </c>
      <c r="D678" t="str">
        <f>VLOOKUP($A:$A,标准表!C:E,3,0)</f>
        <v>13020319851205122X</v>
      </c>
      <c r="E678" t="str">
        <f>VLOOKUP(A:A,'11月工资'!A:D,4,0)</f>
        <v>6217000180023878923</v>
      </c>
      <c r="F678" t="str">
        <f>VLOOKUP(A:A,'11月工资'!A:F,6,0)</f>
        <v>经营管理-其他</v>
      </c>
      <c r="G678">
        <f>VLOOKUP(A:A,标准表!C:H,6,0)</f>
        <v>0</v>
      </c>
      <c r="H678">
        <f>VLOOKUP(A:A,标准表!C:I,7,0)</f>
        <v>0</v>
      </c>
      <c r="I678">
        <f>VLOOKUP(A:A,标准表!C:J,8,0)</f>
        <v>0</v>
      </c>
      <c r="J678">
        <f>VLOOKUP($A:$A,标准表!C:G,5,0)</f>
        <v>3.6</v>
      </c>
      <c r="L678">
        <f>VLOOKUP(A:A,单位分配保留两位小数!B:I,8,0)</f>
        <v>6098.98</v>
      </c>
      <c r="M678">
        <f>_xlfn.IFNA(VLOOKUP(A:A,单位分配保留两位小数!B:J,9,0),0)</f>
        <v>0</v>
      </c>
      <c r="N678">
        <f>_xlfn.IFNA(VLOOKUP(A:A,单位分配保留两位小数!B:K,10,0),0)</f>
        <v>50</v>
      </c>
      <c r="O678">
        <f>ROUND(_xlfn.IFNA(VLOOKUP(A:A,单位分配保留两位小数!B:L,11,0),0),2)</f>
        <v>0</v>
      </c>
      <c r="Q678">
        <f t="shared" si="80"/>
        <v>6148.98</v>
      </c>
      <c r="R678">
        <f>_xlfn.IFNA(VLOOKUP(A678,'11月工资'!A:AU,47,0),0)+Q678</f>
        <v>96707.659999999989</v>
      </c>
      <c r="S678">
        <f>VLOOKUP(A:A,'11月工资'!A:AW,49,0)</f>
        <v>0</v>
      </c>
      <c r="T678">
        <f>VLOOKUP(A:A,'11月工资'!A:AZ,52,0)</f>
        <v>0</v>
      </c>
      <c r="U678">
        <f>VLOOKUP(A:A,'11月工资'!A:BA,53,0)</f>
        <v>0</v>
      </c>
      <c r="V678">
        <f>VLOOKUP(A:A,'11月工资'!A:AX,50,0)</f>
        <v>0</v>
      </c>
      <c r="W678">
        <f>VLOOKUP(A:A,'11月工资'!A:AY,51,0)</f>
        <v>0</v>
      </c>
      <c r="X678">
        <f>VLOOKUP(A:A,'11月工资'!A:AV,48,0)</f>
        <v>55000</v>
      </c>
      <c r="Y678">
        <f>VLOOKUP(A:A,'11月工资'!A:BB,54,0)</f>
        <v>12971</v>
      </c>
      <c r="Z678" s="12">
        <f>ROUND(5*MAX(0,(R678-S678-T678-U678-V678-W678-X678-Y678)*{0.6;2;4;5;6;7;9}%-{0;504;3384;6384;10584;17184;36384}),2)</f>
        <v>862.1</v>
      </c>
      <c r="AB678" s="78">
        <f>VLOOKUP(A:A,'11月工资'!A:BI,61,0)</f>
        <v>759.38</v>
      </c>
      <c r="AC678" s="6">
        <f t="shared" si="81"/>
        <v>102.72</v>
      </c>
      <c r="AD678">
        <f t="shared" si="82"/>
        <v>6046.2599999999993</v>
      </c>
      <c r="AE678">
        <f>VLOOKUP(A:A,'10月奖金'!A:AC,29,0)</f>
        <v>101.63</v>
      </c>
      <c r="AF678" s="6">
        <f t="shared" si="83"/>
        <v>1.0900000000000034</v>
      </c>
      <c r="AG678">
        <f>VLOOKUP(A:A,'10月奖金'!A:AD,30,0)</f>
        <v>6011.17</v>
      </c>
      <c r="AH678" s="6">
        <f t="shared" si="84"/>
        <v>35.089999999999236</v>
      </c>
      <c r="AI678">
        <f>VLOOKUP(A:A,单位分配保留两位小数!B:N,13,0)</f>
        <v>6148.98</v>
      </c>
      <c r="AJ678">
        <f t="shared" si="85"/>
        <v>0</v>
      </c>
      <c r="AK678">
        <f>_xlfn.IFNA(VLOOKUP(A:A,'11月工资'!A:AQ,43,0),0)</f>
        <v>0</v>
      </c>
      <c r="AL678">
        <f t="shared" si="86"/>
        <v>102.72</v>
      </c>
      <c r="AM678" s="6">
        <f t="shared" si="87"/>
        <v>28736.659999999989</v>
      </c>
    </row>
    <row r="679" spans="1:39" x14ac:dyDescent="0.2">
      <c r="A679" s="7">
        <v>9000931</v>
      </c>
      <c r="B679" t="str">
        <f>VLOOKUP(A679,标准表!C:D,2,0)</f>
        <v>马春红</v>
      </c>
      <c r="C679" t="str">
        <f>VLOOKUP(A:A,标准表!C:M,11,0)</f>
        <v>制造部</v>
      </c>
      <c r="D679" t="str">
        <f>VLOOKUP($A:$A,标准表!C:E,3,0)</f>
        <v>132821197003221510</v>
      </c>
      <c r="E679" t="str">
        <f>VLOOKUP(A:A,'11月工资'!A:D,4,0)</f>
        <v>6217000180023879905</v>
      </c>
      <c r="F679" t="str">
        <f>VLOOKUP(A:A,'11月工资'!A:F,6,0)</f>
        <v>专业技术人员</v>
      </c>
      <c r="G679">
        <f>VLOOKUP(A:A,标准表!C:H,6,0)</f>
        <v>0</v>
      </c>
      <c r="H679">
        <f>VLOOKUP(A:A,标准表!C:I,7,0)</f>
        <v>7253</v>
      </c>
      <c r="I679">
        <f>VLOOKUP(A:A,标准表!C:J,8,0)</f>
        <v>0</v>
      </c>
      <c r="J679">
        <f>VLOOKUP($A:$A,标准表!C:G,5,0)</f>
        <v>0</v>
      </c>
      <c r="L679">
        <f>VLOOKUP(A:A,单位分配保留两位小数!B:I,8,0)</f>
        <v>7202.23</v>
      </c>
      <c r="M679">
        <f>_xlfn.IFNA(VLOOKUP(A:A,单位分配保留两位小数!B:J,9,0),0)</f>
        <v>0</v>
      </c>
      <c r="N679">
        <f>_xlfn.IFNA(VLOOKUP(A:A,单位分配保留两位小数!B:K,10,0),0)</f>
        <v>0</v>
      </c>
      <c r="O679">
        <f>ROUND(_xlfn.IFNA(VLOOKUP(A:A,单位分配保留两位小数!B:L,11,0),0),2)</f>
        <v>0</v>
      </c>
      <c r="Q679">
        <f t="shared" si="80"/>
        <v>7202.23</v>
      </c>
      <c r="R679">
        <f>_xlfn.IFNA(VLOOKUP(A679,'11月工资'!A:AU,47,0),0)+Q679</f>
        <v>118059.26</v>
      </c>
      <c r="S679">
        <f>VLOOKUP(A:A,'11月工资'!A:AW,49,0)</f>
        <v>11000</v>
      </c>
      <c r="T679">
        <f>VLOOKUP(A:A,'11月工资'!A:AZ,52,0)</f>
        <v>11000</v>
      </c>
      <c r="U679">
        <f>VLOOKUP(A:A,'11月工资'!A:BA,53,0)</f>
        <v>0</v>
      </c>
      <c r="V679">
        <f>VLOOKUP(A:A,'11月工资'!A:AX,50,0)</f>
        <v>7326</v>
      </c>
      <c r="W679">
        <f>VLOOKUP(A:A,'11月工资'!A:AY,51,0)</f>
        <v>0</v>
      </c>
      <c r="X679">
        <f>VLOOKUP(A:A,'11月工资'!A:AV,48,0)</f>
        <v>55000</v>
      </c>
      <c r="Y679">
        <f>VLOOKUP(A:A,'11月工资'!A:BB,54,0)</f>
        <v>21909.16</v>
      </c>
      <c r="Z679" s="12">
        <f>ROUND(5*MAX(0,(R679-S679-T679-U679-V679-W679-X679-Y679)*{0.6;2;4;5;6;7;9}%-{0;504;3384;6384;10584;17184;36384}),2)</f>
        <v>354.72</v>
      </c>
      <c r="AB679" s="78">
        <f>VLOOKUP(A:A,'11月工资'!A:BI,61,0)</f>
        <v>465.34</v>
      </c>
      <c r="AC679" s="6">
        <f t="shared" si="81"/>
        <v>0</v>
      </c>
      <c r="AD679">
        <f t="shared" si="82"/>
        <v>7202.23</v>
      </c>
      <c r="AE679">
        <f>VLOOKUP(A:A,'10月奖金'!A:AC,29,0)</f>
        <v>0</v>
      </c>
      <c r="AF679" s="6">
        <f t="shared" si="83"/>
        <v>0</v>
      </c>
      <c r="AG679">
        <f>VLOOKUP(A:A,'10月奖金'!A:AD,30,0)</f>
        <v>7216.74</v>
      </c>
      <c r="AH679" s="6">
        <f t="shared" si="84"/>
        <v>-14.510000000000218</v>
      </c>
      <c r="AI679">
        <f>VLOOKUP(A:A,单位分配保留两位小数!B:N,13,0)</f>
        <v>7202.23</v>
      </c>
      <c r="AJ679">
        <f t="shared" si="85"/>
        <v>0</v>
      </c>
      <c r="AK679">
        <f>_xlfn.IFNA(VLOOKUP(A:A,'11月工资'!A:AQ,43,0),0)</f>
        <v>0</v>
      </c>
      <c r="AL679">
        <f t="shared" si="86"/>
        <v>0</v>
      </c>
      <c r="AM679" s="6">
        <f t="shared" si="87"/>
        <v>11824.099999999995</v>
      </c>
    </row>
    <row r="680" spans="1:39" x14ac:dyDescent="0.2">
      <c r="A680" s="7">
        <v>9000932</v>
      </c>
      <c r="B680" t="str">
        <f>VLOOKUP(A680,标准表!C:D,2,0)</f>
        <v>赵炳建</v>
      </c>
      <c r="C680" t="str">
        <f>VLOOKUP(A:A,标准表!C:M,11,0)</f>
        <v>制造部</v>
      </c>
      <c r="D680" t="str">
        <f>VLOOKUP($A:$A,标准表!C:E,3,0)</f>
        <v>370285197407154731</v>
      </c>
      <c r="E680" t="str">
        <f>VLOOKUP(A:A,'11月工资'!A:D,4,0)</f>
        <v>6217000180023878972</v>
      </c>
      <c r="F680" t="str">
        <f>VLOOKUP(A:A,'11月工资'!A:F,6,0)</f>
        <v>专业技术人员</v>
      </c>
      <c r="G680">
        <f>VLOOKUP(A:A,标准表!C:H,6,0)</f>
        <v>0</v>
      </c>
      <c r="H680">
        <f>VLOOKUP(A:A,标准表!C:I,7,0)</f>
        <v>7253</v>
      </c>
      <c r="I680">
        <f>VLOOKUP(A:A,标准表!C:J,8,0)</f>
        <v>0</v>
      </c>
      <c r="J680">
        <f>VLOOKUP($A:$A,标准表!C:G,5,0)</f>
        <v>0</v>
      </c>
      <c r="L680">
        <f>VLOOKUP(A:A,单位分配保留两位小数!B:I,8,0)</f>
        <v>7202.23</v>
      </c>
      <c r="M680">
        <f>_xlfn.IFNA(VLOOKUP(A:A,单位分配保留两位小数!B:J,9,0),0)</f>
        <v>0</v>
      </c>
      <c r="N680">
        <f>_xlfn.IFNA(VLOOKUP(A:A,单位分配保留两位小数!B:K,10,0),0)</f>
        <v>0</v>
      </c>
      <c r="O680">
        <f>ROUND(_xlfn.IFNA(VLOOKUP(A:A,单位分配保留两位小数!B:L,11,0),0),2)</f>
        <v>0</v>
      </c>
      <c r="Q680">
        <f t="shared" si="80"/>
        <v>7202.23</v>
      </c>
      <c r="R680">
        <f>_xlfn.IFNA(VLOOKUP(A680,'11月工资'!A:AU,47,0),0)+Q680</f>
        <v>117991.01</v>
      </c>
      <c r="S680">
        <f>VLOOKUP(A:A,'11月工资'!A:AW,49,0)</f>
        <v>5500</v>
      </c>
      <c r="T680">
        <f>VLOOKUP(A:A,'11月工资'!A:AZ,52,0)</f>
        <v>11000</v>
      </c>
      <c r="U680">
        <f>VLOOKUP(A:A,'11月工资'!A:BA,53,0)</f>
        <v>0</v>
      </c>
      <c r="V680">
        <f>VLOOKUP(A:A,'11月工资'!A:AX,50,0)</f>
        <v>11000</v>
      </c>
      <c r="W680">
        <f>VLOOKUP(A:A,'11月工资'!A:AY,51,0)</f>
        <v>0</v>
      </c>
      <c r="X680">
        <f>VLOOKUP(A:A,'11月工资'!A:AV,48,0)</f>
        <v>55000</v>
      </c>
      <c r="Y680">
        <f>VLOOKUP(A:A,'11月工资'!A:BB,54,0)</f>
        <v>28899.17</v>
      </c>
      <c r="Z680" s="12">
        <f>ROUND(5*MAX(0,(R680-S680-T680-U680-V680-W680-X680-Y680)*{0.6;2;4;5;6;7;9}%-{0;504;3384;6384;10584;17184;36384}),2)</f>
        <v>197.76</v>
      </c>
      <c r="AB680" s="78">
        <f>VLOOKUP(A:A,'11月工资'!A:BI,61,0)</f>
        <v>158.87</v>
      </c>
      <c r="AC680" s="6">
        <f t="shared" si="81"/>
        <v>38.89</v>
      </c>
      <c r="AD680">
        <f t="shared" si="82"/>
        <v>7163.3399999999992</v>
      </c>
      <c r="AE680">
        <f>VLOOKUP(A:A,'10月奖金'!A:AC,29,0)</f>
        <v>44.63</v>
      </c>
      <c r="AF680" s="6">
        <f t="shared" si="83"/>
        <v>-5.740000000000002</v>
      </c>
      <c r="AG680">
        <f>VLOOKUP(A:A,'10月奖金'!A:AD,30,0)</f>
        <v>7172.11</v>
      </c>
      <c r="AH680" s="6">
        <f t="shared" si="84"/>
        <v>-8.7700000000004366</v>
      </c>
      <c r="AI680">
        <f>VLOOKUP(A:A,单位分配保留两位小数!B:N,13,0)</f>
        <v>7202.23</v>
      </c>
      <c r="AJ680">
        <f t="shared" si="85"/>
        <v>0</v>
      </c>
      <c r="AK680">
        <f>_xlfn.IFNA(VLOOKUP(A:A,'11月工资'!A:AQ,43,0),0)</f>
        <v>0</v>
      </c>
      <c r="AL680">
        <f t="shared" si="86"/>
        <v>38.89</v>
      </c>
      <c r="AM680" s="6">
        <f t="shared" si="87"/>
        <v>6591.8399999999965</v>
      </c>
    </row>
    <row r="681" spans="1:39" x14ac:dyDescent="0.2">
      <c r="A681" s="7">
        <v>9000933</v>
      </c>
      <c r="B681" t="str">
        <f>VLOOKUP(A681,标准表!C:D,2,0)</f>
        <v>陈志月</v>
      </c>
      <c r="C681" t="str">
        <f>VLOOKUP(A:A,标准表!C:M,11,0)</f>
        <v>制造部</v>
      </c>
      <c r="D681" t="str">
        <f>VLOOKUP($A:$A,标准表!C:E,3,0)</f>
        <v>120225198708085129</v>
      </c>
      <c r="E681" t="str">
        <f>VLOOKUP(A:A,'11月工资'!A:D,4,0)</f>
        <v>6217000180023879772</v>
      </c>
      <c r="F681" t="str">
        <f>VLOOKUP(A:A,'11月工资'!A:F,6,0)</f>
        <v>专业技术人员</v>
      </c>
      <c r="G681">
        <f>VLOOKUP(A:A,标准表!C:H,6,0)</f>
        <v>0</v>
      </c>
      <c r="H681">
        <f>VLOOKUP(A:A,标准表!C:I,7,0)</f>
        <v>0</v>
      </c>
      <c r="I681">
        <f>VLOOKUP(A:A,标准表!C:J,8,0)</f>
        <v>0</v>
      </c>
      <c r="J681">
        <f>VLOOKUP($A:$A,标准表!C:G,5,0)</f>
        <v>2.15</v>
      </c>
      <c r="L681">
        <f>VLOOKUP(A:A,单位分配保留两位小数!B:I,8,0)</f>
        <v>3640.26</v>
      </c>
      <c r="M681">
        <f>_xlfn.IFNA(VLOOKUP(A:A,单位分配保留两位小数!B:J,9,0),0)</f>
        <v>0</v>
      </c>
      <c r="N681">
        <f>_xlfn.IFNA(VLOOKUP(A:A,单位分配保留两位小数!B:K,10,0),0)</f>
        <v>0</v>
      </c>
      <c r="O681">
        <f>ROUND(_xlfn.IFNA(VLOOKUP(A:A,单位分配保留两位小数!B:L,11,0),0),2)</f>
        <v>0</v>
      </c>
      <c r="Q681">
        <f t="shared" si="80"/>
        <v>3640.26</v>
      </c>
      <c r="R681">
        <f>_xlfn.IFNA(VLOOKUP(A681,'11月工资'!A:AU,47,0),0)+Q681</f>
        <v>70540.749999999985</v>
      </c>
      <c r="S681">
        <f>VLOOKUP(A:A,'11月工资'!A:AW,49,0)</f>
        <v>11000</v>
      </c>
      <c r="T681">
        <f>VLOOKUP(A:A,'11月工资'!A:AZ,52,0)</f>
        <v>0</v>
      </c>
      <c r="U681">
        <f>VLOOKUP(A:A,'11月工资'!A:BA,53,0)</f>
        <v>0</v>
      </c>
      <c r="V681">
        <f>VLOOKUP(A:A,'11月工资'!A:AX,50,0)</f>
        <v>0</v>
      </c>
      <c r="W681">
        <f>VLOOKUP(A:A,'11月工资'!A:AY,51,0)</f>
        <v>0</v>
      </c>
      <c r="X681">
        <f>VLOOKUP(A:A,'11月工资'!A:AV,48,0)</f>
        <v>55000</v>
      </c>
      <c r="Y681">
        <f>VLOOKUP(A:A,'11月工资'!A:BB,54,0)</f>
        <v>14166.7</v>
      </c>
      <c r="Z681" s="12">
        <f>ROUND(5*MAX(0,(R681-S681-T681-U681-V681-W681-X681-Y681)*{0.6;2;4;5;6;7;9}%-{0;504;3384;6384;10584;17184;36384}),2)</f>
        <v>0</v>
      </c>
      <c r="AB681" s="78">
        <f>VLOOKUP(A:A,'11月工资'!A:BI,61,0)</f>
        <v>0</v>
      </c>
      <c r="AC681" s="6">
        <f t="shared" si="81"/>
        <v>0</v>
      </c>
      <c r="AD681">
        <f t="shared" si="82"/>
        <v>3640.26</v>
      </c>
      <c r="AE681">
        <f>VLOOKUP(A:A,'10月奖金'!A:AC,29,0)</f>
        <v>0</v>
      </c>
      <c r="AF681" s="6">
        <f t="shared" si="83"/>
        <v>0</v>
      </c>
      <c r="AG681">
        <f>VLOOKUP(A:A,'10月奖金'!A:AD,30,0)</f>
        <v>3650.7</v>
      </c>
      <c r="AH681" s="6">
        <f t="shared" si="84"/>
        <v>-10.4399999999996</v>
      </c>
      <c r="AI681">
        <f>VLOOKUP(A:A,单位分配保留两位小数!B:N,13,0)</f>
        <v>3640.26</v>
      </c>
      <c r="AJ681">
        <f t="shared" si="85"/>
        <v>0</v>
      </c>
      <c r="AK681">
        <f>_xlfn.IFNA(VLOOKUP(A:A,'11月工资'!A:AQ,43,0),0)</f>
        <v>0</v>
      </c>
      <c r="AL681">
        <f t="shared" si="86"/>
        <v>0</v>
      </c>
      <c r="AM681" s="6">
        <f t="shared" si="87"/>
        <v>-9625.9500000000153</v>
      </c>
    </row>
    <row r="682" spans="1:39" x14ac:dyDescent="0.2">
      <c r="A682" s="7">
        <v>9000934</v>
      </c>
      <c r="B682" t="str">
        <f>VLOOKUP(A682,标准表!C:D,2,0)</f>
        <v>李小林</v>
      </c>
      <c r="C682" t="str">
        <f>VLOOKUP(A:A,标准表!C:M,11,0)</f>
        <v>制造部</v>
      </c>
      <c r="D682" t="str">
        <f>VLOOKUP($A:$A,标准表!C:E,3,0)</f>
        <v>130225198812047175</v>
      </c>
      <c r="E682" t="str">
        <f>VLOOKUP(A:A,'11月工资'!A:D,4,0)</f>
        <v>6217000180035151061</v>
      </c>
      <c r="F682" t="str">
        <f>VLOOKUP(A:A,'11月工资'!A:F,6,0)</f>
        <v>专业技术人员</v>
      </c>
      <c r="G682">
        <f>VLOOKUP(A:A,标准表!C:H,6,0)</f>
        <v>0</v>
      </c>
      <c r="H682">
        <f>VLOOKUP(A:A,标准表!C:I,7,0)</f>
        <v>0</v>
      </c>
      <c r="I682">
        <f>VLOOKUP(A:A,标准表!C:J,8,0)</f>
        <v>0</v>
      </c>
      <c r="J682">
        <f>VLOOKUP($A:$A,标准表!C:G,5,0)</f>
        <v>2.15</v>
      </c>
      <c r="L682">
        <f>VLOOKUP(A:A,单位分配保留两位小数!B:I,8,0)</f>
        <v>3642.44</v>
      </c>
      <c r="M682">
        <f>_xlfn.IFNA(VLOOKUP(A:A,单位分配保留两位小数!B:J,9,0),0)</f>
        <v>0</v>
      </c>
      <c r="N682">
        <f>_xlfn.IFNA(VLOOKUP(A:A,单位分配保留两位小数!B:K,10,0),0)</f>
        <v>0</v>
      </c>
      <c r="O682">
        <f>ROUND(_xlfn.IFNA(VLOOKUP(A:A,单位分配保留两位小数!B:L,11,0),0),2)</f>
        <v>0</v>
      </c>
      <c r="Q682">
        <f t="shared" si="80"/>
        <v>3642.44</v>
      </c>
      <c r="R682">
        <f>_xlfn.IFNA(VLOOKUP(A682,'11月工资'!A:AU,47,0),0)+Q682</f>
        <v>76321.42</v>
      </c>
      <c r="S682">
        <f>VLOOKUP(A:A,'11月工资'!A:AW,49,0)</f>
        <v>0</v>
      </c>
      <c r="T682">
        <f>VLOOKUP(A:A,'11月工资'!A:AZ,52,0)</f>
        <v>11000</v>
      </c>
      <c r="U682">
        <f>VLOOKUP(A:A,'11月工资'!A:BA,53,0)</f>
        <v>0</v>
      </c>
      <c r="V682">
        <f>VLOOKUP(A:A,'11月工资'!A:AX,50,0)</f>
        <v>9000</v>
      </c>
      <c r="W682">
        <f>VLOOKUP(A:A,'11月工资'!A:AY,51,0)</f>
        <v>0</v>
      </c>
      <c r="X682">
        <f>VLOOKUP(A:A,'11月工资'!A:AV,48,0)</f>
        <v>55000</v>
      </c>
      <c r="Y682">
        <f>VLOOKUP(A:A,'11月工资'!A:BB,54,0)</f>
        <v>12018.4</v>
      </c>
      <c r="Z682" s="12">
        <f>ROUND(5*MAX(0,(R682-S682-T682-U682-V682-W682-X682-Y682)*{0.6;2;4;5;6;7;9}%-{0;504;3384;6384;10584;17184;36384}),2)</f>
        <v>0</v>
      </c>
      <c r="AB682" s="78">
        <f>VLOOKUP(A:A,'11月工资'!A:BI,61,0)</f>
        <v>0</v>
      </c>
      <c r="AC682" s="6">
        <f t="shared" si="81"/>
        <v>0</v>
      </c>
      <c r="AD682">
        <f t="shared" si="82"/>
        <v>3642.44</v>
      </c>
      <c r="AE682">
        <f>VLOOKUP(A:A,'10月奖金'!A:AC,29,0)</f>
        <v>0</v>
      </c>
      <c r="AF682" s="6">
        <f t="shared" si="83"/>
        <v>0</v>
      </c>
      <c r="AG682">
        <f>VLOOKUP(A:A,'10月奖金'!A:AD,30,0)</f>
        <v>3650.7</v>
      </c>
      <c r="AH682" s="6">
        <f t="shared" si="84"/>
        <v>-8.2599999999997635</v>
      </c>
      <c r="AI682">
        <f>VLOOKUP(A:A,单位分配保留两位小数!B:N,13,0)</f>
        <v>3642.44</v>
      </c>
      <c r="AJ682">
        <f t="shared" si="85"/>
        <v>0</v>
      </c>
      <c r="AK682">
        <f>_xlfn.IFNA(VLOOKUP(A:A,'11月工资'!A:AQ,43,0),0)</f>
        <v>0</v>
      </c>
      <c r="AL682">
        <f t="shared" si="86"/>
        <v>0</v>
      </c>
      <c r="AM682" s="6">
        <f t="shared" si="87"/>
        <v>-10696.980000000001</v>
      </c>
    </row>
    <row r="683" spans="1:39" x14ac:dyDescent="0.2">
      <c r="A683" s="7">
        <v>9000935</v>
      </c>
      <c r="B683" t="str">
        <f>VLOOKUP(A683,标准表!C:D,2,0)</f>
        <v>郑虹杨</v>
      </c>
      <c r="C683" t="str">
        <f>VLOOKUP(A:A,标准表!C:M,11,0)</f>
        <v>制造部</v>
      </c>
      <c r="D683" t="str">
        <f>VLOOKUP($A:$A,标准表!C:E,3,0)</f>
        <v>130203199308263019</v>
      </c>
      <c r="E683" t="str">
        <f>VLOOKUP(A:A,'11月工资'!A:D,4,0)</f>
        <v>6217000180032826673</v>
      </c>
      <c r="F683" t="str">
        <f>VLOOKUP(A:A,'11月工资'!A:F,6,0)</f>
        <v>专业技术人员</v>
      </c>
      <c r="G683">
        <f>VLOOKUP(A:A,标准表!C:H,6,0)</f>
        <v>0</v>
      </c>
      <c r="H683">
        <f>VLOOKUP(A:A,标准表!C:I,7,0)</f>
        <v>0</v>
      </c>
      <c r="I683">
        <f>VLOOKUP(A:A,标准表!C:J,8,0)</f>
        <v>0</v>
      </c>
      <c r="J683">
        <f>VLOOKUP($A:$A,标准表!C:G,5,0)</f>
        <v>2.15</v>
      </c>
      <c r="L683">
        <f>VLOOKUP(A:A,单位分配保留两位小数!B:I,8,0)</f>
        <v>3642.44</v>
      </c>
      <c r="M683">
        <f>_xlfn.IFNA(VLOOKUP(A:A,单位分配保留两位小数!B:J,9,0),0)</f>
        <v>0</v>
      </c>
      <c r="N683">
        <f>_xlfn.IFNA(VLOOKUP(A:A,单位分配保留两位小数!B:K,10,0),0)</f>
        <v>0</v>
      </c>
      <c r="O683">
        <f>ROUND(_xlfn.IFNA(VLOOKUP(A:A,单位分配保留两位小数!B:L,11,0),0),2)</f>
        <v>0</v>
      </c>
      <c r="Q683">
        <f t="shared" si="80"/>
        <v>3642.44</v>
      </c>
      <c r="R683">
        <f>_xlfn.IFNA(VLOOKUP(A683,'11月工资'!A:AU,47,0),0)+Q683</f>
        <v>69108.039999999994</v>
      </c>
      <c r="S683">
        <f>VLOOKUP(A:A,'11月工资'!A:AW,49,0)</f>
        <v>0</v>
      </c>
      <c r="T683">
        <f>VLOOKUP(A:A,'11月工资'!A:AZ,52,0)</f>
        <v>0</v>
      </c>
      <c r="U683">
        <f>VLOOKUP(A:A,'11月工资'!A:BA,53,0)</f>
        <v>0</v>
      </c>
      <c r="V683">
        <f>VLOOKUP(A:A,'11月工资'!A:AX,50,0)</f>
        <v>0</v>
      </c>
      <c r="W683">
        <f>VLOOKUP(A:A,'11月工资'!A:AY,51,0)</f>
        <v>0</v>
      </c>
      <c r="X683">
        <f>VLOOKUP(A:A,'11月工资'!A:AV,48,0)</f>
        <v>55000</v>
      </c>
      <c r="Y683">
        <f>VLOOKUP(A:A,'11月工资'!A:BB,54,0)</f>
        <v>9179.3299999999981</v>
      </c>
      <c r="Z683" s="12">
        <f>ROUND(5*MAX(0,(R683-S683-T683-U683-V683-W683-X683-Y683)*{0.6;2;4;5;6;7;9}%-{0;504;3384;6384;10584;17184;36384}),2)</f>
        <v>147.86000000000001</v>
      </c>
      <c r="AB683" s="78">
        <f>VLOOKUP(A:A,'11月工资'!A:BI,61,0)</f>
        <v>125.91</v>
      </c>
      <c r="AC683" s="6">
        <f t="shared" si="81"/>
        <v>21.95</v>
      </c>
      <c r="AD683">
        <f t="shared" si="82"/>
        <v>3620.4900000000002</v>
      </c>
      <c r="AE683">
        <f>VLOOKUP(A:A,'10月奖金'!A:AC,29,0)</f>
        <v>29.5</v>
      </c>
      <c r="AF683" s="6">
        <f t="shared" si="83"/>
        <v>-7.5500000000000007</v>
      </c>
      <c r="AG683">
        <f>VLOOKUP(A:A,'10月奖金'!A:AD,30,0)</f>
        <v>3621.2</v>
      </c>
      <c r="AH683" s="6">
        <f t="shared" si="84"/>
        <v>-0.70999999999958163</v>
      </c>
      <c r="AI683">
        <f>VLOOKUP(A:A,单位分配保留两位小数!B:N,13,0)</f>
        <v>3642.44</v>
      </c>
      <c r="AJ683">
        <f t="shared" si="85"/>
        <v>0</v>
      </c>
      <c r="AK683">
        <f>_xlfn.IFNA(VLOOKUP(A:A,'11月工资'!A:AQ,43,0),0)</f>
        <v>0</v>
      </c>
      <c r="AL683">
        <f t="shared" si="86"/>
        <v>21.95</v>
      </c>
      <c r="AM683" s="6">
        <f t="shared" si="87"/>
        <v>4928.7099999999955</v>
      </c>
    </row>
    <row r="684" spans="1:39" x14ac:dyDescent="0.2">
      <c r="A684" s="7">
        <v>9000936</v>
      </c>
      <c r="B684" t="str">
        <f>VLOOKUP(A684,标准表!C:D,2,0)</f>
        <v>杜灏宸</v>
      </c>
      <c r="C684" t="str">
        <f>VLOOKUP(A:A,标准表!C:M,11,0)</f>
        <v>财务经营部</v>
      </c>
      <c r="D684" t="str">
        <f>VLOOKUP($A:$A,标准表!C:E,3,0)</f>
        <v>130203199610043025</v>
      </c>
      <c r="E684" t="str">
        <f>VLOOKUP(A:A,'11月工资'!A:D,4,0)</f>
        <v>6217000180032381646</v>
      </c>
      <c r="F684" t="str">
        <f>VLOOKUP(A:A,'11月工资'!A:F,6,0)</f>
        <v>专业技术人员</v>
      </c>
      <c r="G684">
        <f>VLOOKUP(A:A,标准表!C:H,6,0)</f>
        <v>0</v>
      </c>
      <c r="H684">
        <f>VLOOKUP(A:A,标准表!C:I,7,0)</f>
        <v>0</v>
      </c>
      <c r="I684">
        <f>VLOOKUP(A:A,标准表!C:J,8,0)</f>
        <v>0</v>
      </c>
      <c r="J684">
        <f>VLOOKUP($A:$A,标准表!C:G,5,0)</f>
        <v>1.65</v>
      </c>
      <c r="L684">
        <f>VLOOKUP(A:A,单位分配保留两位小数!B:I,8,0)</f>
        <v>2803.32</v>
      </c>
      <c r="M684">
        <f>_xlfn.IFNA(VLOOKUP(A:A,单位分配保留两位小数!B:J,9,0),0)</f>
        <v>0</v>
      </c>
      <c r="N684">
        <f>_xlfn.IFNA(VLOOKUP(A:A,单位分配保留两位小数!B:K,10,0),0)</f>
        <v>0</v>
      </c>
      <c r="O684">
        <f>ROUND(_xlfn.IFNA(VLOOKUP(A:A,单位分配保留两位小数!B:L,11,0),0),2)</f>
        <v>0</v>
      </c>
      <c r="Q684">
        <f t="shared" si="80"/>
        <v>2803.32</v>
      </c>
      <c r="R684">
        <f>_xlfn.IFNA(VLOOKUP(A684,'11月工资'!A:AU,47,0),0)+Q684</f>
        <v>61594.96</v>
      </c>
      <c r="S684">
        <f>VLOOKUP(A:A,'11月工资'!A:AW,49,0)</f>
        <v>0</v>
      </c>
      <c r="T684">
        <f>VLOOKUP(A:A,'11月工资'!A:AZ,52,0)</f>
        <v>0</v>
      </c>
      <c r="U684">
        <f>VLOOKUP(A:A,'11月工资'!A:BA,53,0)</f>
        <v>0</v>
      </c>
      <c r="V684">
        <f>VLOOKUP(A:A,'11月工资'!A:AX,50,0)</f>
        <v>0</v>
      </c>
      <c r="W684">
        <f>VLOOKUP(A:A,'11月工资'!A:AY,51,0)</f>
        <v>0</v>
      </c>
      <c r="X684">
        <f>VLOOKUP(A:A,'11月工资'!A:AV,48,0)</f>
        <v>55000</v>
      </c>
      <c r="Y684">
        <f>VLOOKUP(A:A,'11月工资'!A:BB,54,0)</f>
        <v>8555.01</v>
      </c>
      <c r="Z684" s="12">
        <f>ROUND(5*MAX(0,(R684-S684-T684-U684-V684-W684-X684-Y684)*{0.6;2;4;5;6;7;9}%-{0;504;3384;6384;10584;17184;36384}),2)</f>
        <v>0</v>
      </c>
      <c r="AB684" s="78">
        <f>VLOOKUP(A:A,'11月工资'!A:BI,61,0)</f>
        <v>0</v>
      </c>
      <c r="AC684" s="6">
        <f t="shared" si="81"/>
        <v>0</v>
      </c>
      <c r="AD684">
        <f t="shared" si="82"/>
        <v>2803.32</v>
      </c>
      <c r="AE684">
        <f>VLOOKUP(A:A,'10月奖金'!A:AC,29,0)</f>
        <v>0</v>
      </c>
      <c r="AF684" s="6">
        <f t="shared" si="83"/>
        <v>0</v>
      </c>
      <c r="AG684">
        <f>VLOOKUP(A:A,'10月奖金'!A:AD,30,0)</f>
        <v>3460.9</v>
      </c>
      <c r="AH684" s="6">
        <f t="shared" si="84"/>
        <v>-657.57999999999993</v>
      </c>
      <c r="AI684">
        <f>VLOOKUP(A:A,单位分配保留两位小数!B:N,13,0)</f>
        <v>2803.32</v>
      </c>
      <c r="AJ684">
        <f t="shared" si="85"/>
        <v>0</v>
      </c>
      <c r="AK684">
        <f>_xlfn.IFNA(VLOOKUP(A:A,'11月工资'!A:AQ,43,0),0)</f>
        <v>0</v>
      </c>
      <c r="AL684">
        <f t="shared" si="86"/>
        <v>0</v>
      </c>
      <c r="AM684" s="6">
        <f t="shared" si="87"/>
        <v>-1960.0500000000011</v>
      </c>
    </row>
    <row r="685" spans="1:39" x14ac:dyDescent="0.2">
      <c r="A685" s="7">
        <v>9000940</v>
      </c>
      <c r="B685" t="str">
        <f>VLOOKUP(A685,标准表!C:D,2,0)</f>
        <v>方连军</v>
      </c>
      <c r="C685" t="str">
        <f>VLOOKUP(A:A,标准表!C:M,11,0)</f>
        <v>炼铁事业部</v>
      </c>
      <c r="D685" t="str">
        <f>VLOOKUP($A:$A,标准表!C:E,3,0)</f>
        <v>130205197406300315</v>
      </c>
      <c r="E685" t="str">
        <f>VLOOKUP(A:A,'11月工资'!A:D,4,0)</f>
        <v>6217000180023864931</v>
      </c>
      <c r="F685" t="str">
        <f>VLOOKUP(A:A,'11月工资'!A:F,6,0)</f>
        <v>生产操作人员</v>
      </c>
      <c r="G685">
        <f>VLOOKUP(A:A,标准表!C:H,6,0)</f>
        <v>0</v>
      </c>
      <c r="H685">
        <f>VLOOKUP(A:A,标准表!C:I,7,0)</f>
        <v>0</v>
      </c>
      <c r="I685">
        <f>VLOOKUP(A:A,标准表!C:J,8,0)</f>
        <v>0</v>
      </c>
      <c r="J685">
        <f>VLOOKUP($A:$A,标准表!C:G,5,0)</f>
        <v>1.5</v>
      </c>
      <c r="L685">
        <f>VLOOKUP(A:A,单位分配保留两位小数!B:I,8,0)</f>
        <v>2249.5500000000002</v>
      </c>
      <c r="M685">
        <f>_xlfn.IFNA(VLOOKUP(A:A,单位分配保留两位小数!B:J,9,0),0)</f>
        <v>0</v>
      </c>
      <c r="N685">
        <f>_xlfn.IFNA(VLOOKUP(A:A,单位分配保留两位小数!B:K,10,0),0)</f>
        <v>0</v>
      </c>
      <c r="O685">
        <f>ROUND(_xlfn.IFNA(VLOOKUP(A:A,单位分配保留两位小数!B:L,11,0),0),2)</f>
        <v>0</v>
      </c>
      <c r="Q685">
        <f t="shared" si="80"/>
        <v>2249.5500000000002</v>
      </c>
      <c r="R685">
        <f>_xlfn.IFNA(VLOOKUP(A685,'11月工资'!A:AU,47,0),0)+Q685</f>
        <v>68578.66</v>
      </c>
      <c r="S685">
        <f>VLOOKUP(A:A,'11月工资'!A:AW,49,0)</f>
        <v>11000</v>
      </c>
      <c r="T685">
        <f>VLOOKUP(A:A,'11月工资'!A:AZ,52,0)</f>
        <v>11000</v>
      </c>
      <c r="U685">
        <f>VLOOKUP(A:A,'11月工资'!A:BA,53,0)</f>
        <v>0</v>
      </c>
      <c r="V685">
        <f>VLOOKUP(A:A,'11月工资'!A:AX,50,0)</f>
        <v>11000</v>
      </c>
      <c r="W685">
        <f>VLOOKUP(A:A,'11月工资'!A:AY,51,0)</f>
        <v>0</v>
      </c>
      <c r="X685">
        <f>VLOOKUP(A:A,'11月工资'!A:AV,48,0)</f>
        <v>55000</v>
      </c>
      <c r="Y685">
        <f>VLOOKUP(A:A,'11月工资'!A:BB,54,0)</f>
        <v>10303.83</v>
      </c>
      <c r="Z685" s="12">
        <f>ROUND(5*MAX(0,(R685-S685-T685-U685-V685-W685-X685-Y685)*{0.6;2;4;5;6;7;9}%-{0;504;3384;6384;10584;17184;36384}),2)</f>
        <v>0</v>
      </c>
      <c r="AB685" s="78">
        <f>VLOOKUP(A:A,'11月工资'!A:BI,61,0)</f>
        <v>0</v>
      </c>
      <c r="AC685" s="6">
        <f t="shared" si="81"/>
        <v>0</v>
      </c>
      <c r="AD685">
        <f t="shared" si="82"/>
        <v>2249.5500000000002</v>
      </c>
      <c r="AE685">
        <f>VLOOKUP(A:A,'10月奖金'!A:AC,29,0)</f>
        <v>0</v>
      </c>
      <c r="AF685" s="6">
        <f t="shared" si="83"/>
        <v>0</v>
      </c>
      <c r="AG685">
        <f>VLOOKUP(A:A,'10月奖金'!A:AD,30,0)</f>
        <v>2222</v>
      </c>
      <c r="AH685" s="6">
        <f t="shared" si="84"/>
        <v>27.550000000000182</v>
      </c>
      <c r="AI685">
        <f>VLOOKUP(A:A,单位分配保留两位小数!B:N,13,0)</f>
        <v>2249.5500000000002</v>
      </c>
      <c r="AJ685">
        <f t="shared" si="85"/>
        <v>0</v>
      </c>
      <c r="AK685">
        <f>_xlfn.IFNA(VLOOKUP(A:A,'11月工资'!A:AQ,43,0),0)</f>
        <v>0</v>
      </c>
      <c r="AL685">
        <f t="shared" si="86"/>
        <v>0</v>
      </c>
      <c r="AM685" s="6">
        <f t="shared" si="87"/>
        <v>-29725.17</v>
      </c>
    </row>
    <row r="686" spans="1:39" x14ac:dyDescent="0.2">
      <c r="A686" s="7">
        <v>9000977</v>
      </c>
      <c r="B686" t="str">
        <f>VLOOKUP(A686,标准表!C:D,2,0)</f>
        <v>王晓勇</v>
      </c>
      <c r="C686" t="str">
        <f>VLOOKUP(A:A,标准表!C:M,11,0)</f>
        <v>热轧事业部</v>
      </c>
      <c r="D686" t="str">
        <f>VLOOKUP($A:$A,标准表!C:E,3,0)</f>
        <v>130203197511270311</v>
      </c>
      <c r="E686" t="str">
        <f>VLOOKUP(A:A,'11月工资'!A:D,4,0)</f>
        <v>6217000180023852068</v>
      </c>
      <c r="F686" t="str">
        <f>VLOOKUP(A:A,'11月工资'!A:F,6,0)</f>
        <v>生产操作人员</v>
      </c>
      <c r="G686">
        <f>VLOOKUP(A:A,标准表!C:H,6,0)</f>
        <v>0</v>
      </c>
      <c r="H686">
        <f>VLOOKUP(A:A,标准表!C:I,7,0)</f>
        <v>0</v>
      </c>
      <c r="I686">
        <f>VLOOKUP(A:A,标准表!C:J,8,0)</f>
        <v>0</v>
      </c>
      <c r="J686">
        <f>VLOOKUP($A:$A,标准表!C:G,5,0)</f>
        <v>1.5</v>
      </c>
      <c r="L686">
        <f>VLOOKUP(A:A,单位分配保留两位小数!B:I,8,0)</f>
        <v>2762.75</v>
      </c>
      <c r="M686">
        <f>_xlfn.IFNA(VLOOKUP(A:A,单位分配保留两位小数!B:J,9,0),0)</f>
        <v>0</v>
      </c>
      <c r="N686">
        <f>_xlfn.IFNA(VLOOKUP(A:A,单位分配保留两位小数!B:K,10,0),0)</f>
        <v>0</v>
      </c>
      <c r="O686">
        <f>ROUND(_xlfn.IFNA(VLOOKUP(A:A,单位分配保留两位小数!B:L,11,0),0),2)</f>
        <v>0</v>
      </c>
      <c r="Q686">
        <f t="shared" si="80"/>
        <v>2762.75</v>
      </c>
      <c r="R686">
        <f>_xlfn.IFNA(VLOOKUP(A686,'11月工资'!A:AU,47,0),0)+Q686</f>
        <v>66910.17</v>
      </c>
      <c r="S686">
        <f>VLOOKUP(A:A,'11月工资'!A:AW,49,0)</f>
        <v>0</v>
      </c>
      <c r="T686">
        <f>VLOOKUP(A:A,'11月工资'!A:AZ,52,0)</f>
        <v>0</v>
      </c>
      <c r="U686">
        <f>VLOOKUP(A:A,'11月工资'!A:BA,53,0)</f>
        <v>0</v>
      </c>
      <c r="V686">
        <f>VLOOKUP(A:A,'11月工资'!A:AX,50,0)</f>
        <v>0</v>
      </c>
      <c r="W686">
        <f>VLOOKUP(A:A,'11月工资'!A:AY,51,0)</f>
        <v>0</v>
      </c>
      <c r="X686">
        <f>VLOOKUP(A:A,'11月工资'!A:AV,48,0)</f>
        <v>55000</v>
      </c>
      <c r="Y686">
        <f>VLOOKUP(A:A,'11月工资'!A:BB,54,0)</f>
        <v>10639</v>
      </c>
      <c r="Z686" s="12">
        <f>ROUND(5*MAX(0,(R686-S686-T686-U686-V686-W686-X686-Y686)*{0.6;2;4;5;6;7;9}%-{0;504;3384;6384;10584;17184;36384}),2)</f>
        <v>38.14</v>
      </c>
      <c r="AB686" s="78">
        <f>VLOOKUP(A:A,'11月工资'!A:BI,61,0)</f>
        <v>18.149999999999999</v>
      </c>
      <c r="AC686" s="6">
        <f t="shared" si="81"/>
        <v>19.989999999999998</v>
      </c>
      <c r="AD686">
        <f t="shared" si="82"/>
        <v>2742.76</v>
      </c>
      <c r="AE686">
        <f>VLOOKUP(A:A,'10月奖金'!A:AC,29,0)</f>
        <v>15.58</v>
      </c>
      <c r="AF686" s="6">
        <f t="shared" si="83"/>
        <v>4.4099999999999984</v>
      </c>
      <c r="AG686">
        <f>VLOOKUP(A:A,'10月奖金'!A:AD,30,0)</f>
        <v>2600.36</v>
      </c>
      <c r="AH686" s="6">
        <f t="shared" si="84"/>
        <v>142.40000000000009</v>
      </c>
      <c r="AI686">
        <f>VLOOKUP(A:A,单位分配保留两位小数!B:N,13,0)</f>
        <v>2762.75</v>
      </c>
      <c r="AJ686">
        <f t="shared" si="85"/>
        <v>0</v>
      </c>
      <c r="AK686">
        <f>_xlfn.IFNA(VLOOKUP(A:A,'11月工资'!A:AQ,43,0),0)</f>
        <v>0</v>
      </c>
      <c r="AL686">
        <f t="shared" si="86"/>
        <v>19.989999999999998</v>
      </c>
      <c r="AM686" s="6">
        <f t="shared" si="87"/>
        <v>1271.1699999999983</v>
      </c>
    </row>
    <row r="687" spans="1:39" x14ac:dyDescent="0.2">
      <c r="A687" s="7">
        <v>9000953</v>
      </c>
      <c r="B687" t="str">
        <f>VLOOKUP(A687,标准表!C:D,2,0)</f>
        <v>冯淑丽</v>
      </c>
      <c r="C687" t="str">
        <f>VLOOKUP(A:A,标准表!C:M,11,0)</f>
        <v>热轧事业部</v>
      </c>
      <c r="D687" t="str">
        <f>VLOOKUP($A:$A,标准表!C:E,3,0)</f>
        <v>130203197509192123</v>
      </c>
      <c r="E687" t="str">
        <f>VLOOKUP(A:A,'11月工资'!A:D,4,0)</f>
        <v>6217000180023851474</v>
      </c>
      <c r="F687" t="str">
        <f>VLOOKUP(A:A,'11月工资'!A:F,6,0)</f>
        <v>生产操作人员</v>
      </c>
      <c r="G687">
        <f>VLOOKUP(A:A,标准表!C:H,6,0)</f>
        <v>0</v>
      </c>
      <c r="H687">
        <f>VLOOKUP(A:A,标准表!C:I,7,0)</f>
        <v>0</v>
      </c>
      <c r="I687">
        <f>VLOOKUP(A:A,标准表!C:J,8,0)</f>
        <v>0</v>
      </c>
      <c r="J687">
        <f>VLOOKUP($A:$A,标准表!C:G,5,0)</f>
        <v>1.5</v>
      </c>
      <c r="L687">
        <f>VLOOKUP(A:A,单位分配保留两位小数!B:I,8,0)</f>
        <v>2596.5100000000002</v>
      </c>
      <c r="M687">
        <f>_xlfn.IFNA(VLOOKUP(A:A,单位分配保留两位小数!B:J,9,0),0)</f>
        <v>0</v>
      </c>
      <c r="N687">
        <f>_xlfn.IFNA(VLOOKUP(A:A,单位分配保留两位小数!B:K,10,0),0)</f>
        <v>60</v>
      </c>
      <c r="O687">
        <f>ROUND(_xlfn.IFNA(VLOOKUP(A:A,单位分配保留两位小数!B:L,11,0),0),2)</f>
        <v>0</v>
      </c>
      <c r="Q687">
        <f t="shared" si="80"/>
        <v>2656.51</v>
      </c>
      <c r="R687">
        <f>_xlfn.IFNA(VLOOKUP(A687,'11月工资'!A:AU,47,0),0)+Q687</f>
        <v>68894.939999999988</v>
      </c>
      <c r="S687">
        <f>VLOOKUP(A:A,'11月工资'!A:AW,49,0)</f>
        <v>0</v>
      </c>
      <c r="T687">
        <f>VLOOKUP(A:A,'11月工资'!A:AZ,52,0)</f>
        <v>11000</v>
      </c>
      <c r="U687">
        <f>VLOOKUP(A:A,'11月工资'!A:BA,53,0)</f>
        <v>0</v>
      </c>
      <c r="V687">
        <f>VLOOKUP(A:A,'11月工资'!A:AX,50,0)</f>
        <v>11000</v>
      </c>
      <c r="W687">
        <f>VLOOKUP(A:A,'11月工资'!A:AY,51,0)</f>
        <v>0</v>
      </c>
      <c r="X687">
        <f>VLOOKUP(A:A,'11月工资'!A:AV,48,0)</f>
        <v>55000</v>
      </c>
      <c r="Y687">
        <f>VLOOKUP(A:A,'11月工资'!A:BB,54,0)</f>
        <v>9209.0999999999985</v>
      </c>
      <c r="Z687" s="12">
        <f>ROUND(5*MAX(0,(R687-S687-T687-U687-V687-W687-X687-Y687)*{0.6;2;4;5;6;7;9}%-{0;504;3384;6384;10584;17184;36384}),2)</f>
        <v>0</v>
      </c>
      <c r="AB687" s="78">
        <f>VLOOKUP(A:A,'11月工资'!A:BI,61,0)</f>
        <v>0</v>
      </c>
      <c r="AC687" s="6">
        <f t="shared" si="81"/>
        <v>0</v>
      </c>
      <c r="AD687">
        <f t="shared" si="82"/>
        <v>2656.51</v>
      </c>
      <c r="AE687">
        <f>VLOOKUP(A:A,'10月奖金'!A:AC,29,0)</f>
        <v>0</v>
      </c>
      <c r="AF687" s="6">
        <f t="shared" si="83"/>
        <v>0</v>
      </c>
      <c r="AG687">
        <f>VLOOKUP(A:A,'10月奖金'!A:AD,30,0)</f>
        <v>2575.46</v>
      </c>
      <c r="AH687" s="6">
        <f t="shared" si="84"/>
        <v>81.050000000000182</v>
      </c>
      <c r="AI687">
        <f>VLOOKUP(A:A,单位分配保留两位小数!B:N,13,0)</f>
        <v>2656.51</v>
      </c>
      <c r="AJ687">
        <f t="shared" si="85"/>
        <v>0</v>
      </c>
      <c r="AK687">
        <f>_xlfn.IFNA(VLOOKUP(A:A,'11月工资'!A:AQ,43,0),0)</f>
        <v>0</v>
      </c>
      <c r="AL687">
        <f t="shared" si="86"/>
        <v>0</v>
      </c>
      <c r="AM687" s="6">
        <f t="shared" si="87"/>
        <v>-17314.160000000011</v>
      </c>
    </row>
    <row r="688" spans="1:39" s="6" customFormat="1" x14ac:dyDescent="0.2">
      <c r="A688" s="8">
        <v>9000939</v>
      </c>
      <c r="B688" t="str">
        <f>VLOOKUP(A688,标准表!C:D,2,0)</f>
        <v>苏有权</v>
      </c>
      <c r="C688" s="6" t="str">
        <f>VLOOKUP(A:A,标准表!C:M,11,0)</f>
        <v>技术创新部</v>
      </c>
      <c r="D688" s="6" t="str">
        <f>VLOOKUP($A:$A,标准表!C:E,3,0)</f>
        <v>130229197010036010</v>
      </c>
      <c r="E688" t="str">
        <f>VLOOKUP(A:A,'11月工资'!A:D,4,0)</f>
        <v>6217000180023845716</v>
      </c>
      <c r="F688" t="str">
        <f>VLOOKUP(A:A,'11月工资'!A:F,6,0)</f>
        <v>专业技术人员</v>
      </c>
      <c r="G688" s="6">
        <f>VLOOKUP(A:A,标准表!C:H,6,0)</f>
        <v>0</v>
      </c>
      <c r="H688" s="6">
        <f>VLOOKUP(A:A,标准表!C:I,7,0)</f>
        <v>0</v>
      </c>
      <c r="I688" s="6">
        <f>VLOOKUP(A:A,标准表!C:J,8,0)</f>
        <v>0</v>
      </c>
      <c r="J688" s="6">
        <f>VLOOKUP($A:$A,标准表!C:G,5,0)</f>
        <v>3.6</v>
      </c>
      <c r="L688">
        <f>VLOOKUP(A:A,单位分配保留两位小数!B:I,8,0)</f>
        <v>6116.94</v>
      </c>
      <c r="M688">
        <f>_xlfn.IFNA(VLOOKUP(A:A,单位分配保留两位小数!B:J,9,0),0)</f>
        <v>0</v>
      </c>
      <c r="N688">
        <f>_xlfn.IFNA(VLOOKUP(A:A,单位分配保留两位小数!B:K,10,0),0)</f>
        <v>0</v>
      </c>
      <c r="O688">
        <f>ROUND(_xlfn.IFNA(VLOOKUP(A:A,单位分配保留两位小数!B:L,11,0),0),2)</f>
        <v>0</v>
      </c>
      <c r="Q688">
        <f t="shared" si="80"/>
        <v>6116.94</v>
      </c>
      <c r="R688">
        <f>_xlfn.IFNA(VLOOKUP(A688,'11月工资'!A:AU,47,0),0)+Q688</f>
        <v>101608.84</v>
      </c>
      <c r="S688">
        <f>VLOOKUP(A:A,'11月工资'!A:AW,49,0)</f>
        <v>0</v>
      </c>
      <c r="T688">
        <f>VLOOKUP(A:A,'11月工资'!A:AZ,52,0)</f>
        <v>0</v>
      </c>
      <c r="U688">
        <f>VLOOKUP(A:A,'11月工资'!A:BA,53,0)</f>
        <v>0</v>
      </c>
      <c r="V688">
        <f>VLOOKUP(A:A,'11月工资'!A:AX,50,0)</f>
        <v>0</v>
      </c>
      <c r="W688">
        <f>VLOOKUP(A:A,'11月工资'!A:AY,51,0)</f>
        <v>0</v>
      </c>
      <c r="X688">
        <f>VLOOKUP(A:A,'11月工资'!A:AV,48,0)</f>
        <v>55000</v>
      </c>
      <c r="Y688">
        <f>VLOOKUP(A:A,'11月工资'!A:BB,54,0)</f>
        <v>19148.82</v>
      </c>
      <c r="Z688" s="70">
        <f>ROUND(5*MAX(0,(R688-S688-T688-U688-V688-W688-X688-Y688)*{0.6;2;4;5;6;7;9}%-{0;504;3384;6384;10584;17184;36384}),2)</f>
        <v>823.8</v>
      </c>
      <c r="AB688" s="78">
        <f>VLOOKUP(A:A,'11月工资'!A:BI,61,0)</f>
        <v>729.74</v>
      </c>
      <c r="AC688" s="6">
        <f t="shared" si="81"/>
        <v>94.06</v>
      </c>
      <c r="AD688">
        <f t="shared" si="82"/>
        <v>6022.8799999999992</v>
      </c>
      <c r="AE688">
        <f>VLOOKUP(A:A,'10月奖金'!A:AC,29,0)</f>
        <v>94.1</v>
      </c>
      <c r="AF688" s="6">
        <f t="shared" si="83"/>
        <v>-3.9999999999992042E-2</v>
      </c>
      <c r="AG688">
        <f>VLOOKUP(A:A,'10月奖金'!A:AD,30,0)</f>
        <v>6024.0599999999995</v>
      </c>
      <c r="AH688" s="6">
        <f t="shared" si="84"/>
        <v>-1.180000000000291</v>
      </c>
      <c r="AI688">
        <f>VLOOKUP(A:A,单位分配保留两位小数!B:N,13,0)</f>
        <v>6116.94</v>
      </c>
      <c r="AJ688" s="6">
        <f t="shared" si="85"/>
        <v>0</v>
      </c>
      <c r="AK688">
        <f>_xlfn.IFNA(VLOOKUP(A:A,'11月工资'!A:AQ,43,0),0)</f>
        <v>0</v>
      </c>
      <c r="AL688">
        <f t="shared" si="86"/>
        <v>94.06</v>
      </c>
      <c r="AM688" s="6">
        <f t="shared" si="87"/>
        <v>27460.019999999997</v>
      </c>
    </row>
    <row r="689" spans="1:39" x14ac:dyDescent="0.2">
      <c r="A689" s="7">
        <v>9000967</v>
      </c>
      <c r="B689" t="str">
        <f>VLOOKUP(A689,标准表!C:D,2,0)</f>
        <v>弭强</v>
      </c>
      <c r="C689" t="str">
        <f>VLOOKUP(A:A,标准表!C:M,11,0)</f>
        <v>热轧事业部</v>
      </c>
      <c r="D689" t="str">
        <f>VLOOKUP($A:$A,标准表!C:E,3,0)</f>
        <v>130202197405140330</v>
      </c>
      <c r="E689" t="str">
        <f>VLOOKUP(A:A,'11月工资'!A:D,4,0)</f>
        <v>6217000180023854379</v>
      </c>
      <c r="F689" t="str">
        <f>VLOOKUP(A:A,'11月工资'!A:F,6,0)</f>
        <v>生产操作人员</v>
      </c>
      <c r="G689">
        <f>VLOOKUP(A:A,标准表!C:H,6,0)</f>
        <v>0</v>
      </c>
      <c r="H689">
        <f>VLOOKUP(A:A,标准表!C:I,7,0)</f>
        <v>0</v>
      </c>
      <c r="I689">
        <f>VLOOKUP(A:A,标准表!C:J,8,0)</f>
        <v>0</v>
      </c>
      <c r="J689">
        <f>VLOOKUP($A:$A,标准表!C:G,5,0)</f>
        <v>1.5</v>
      </c>
      <c r="L689">
        <f>VLOOKUP(A:A,单位分配保留两位小数!B:I,8,0)</f>
        <v>2529.7199999999998</v>
      </c>
      <c r="M689">
        <f>_xlfn.IFNA(VLOOKUP(A:A,单位分配保留两位小数!B:J,9,0),0)</f>
        <v>0</v>
      </c>
      <c r="N689">
        <f>_xlfn.IFNA(VLOOKUP(A:A,单位分配保留两位小数!B:K,10,0),0)</f>
        <v>0</v>
      </c>
      <c r="O689">
        <f>ROUND(_xlfn.IFNA(VLOOKUP(A:A,单位分配保留两位小数!B:L,11,0),0),2)</f>
        <v>0</v>
      </c>
      <c r="Q689">
        <f t="shared" si="80"/>
        <v>2529.7199999999998</v>
      </c>
      <c r="R689">
        <f>_xlfn.IFNA(VLOOKUP(A689,'11月工资'!A:AU,47,0),0)+Q689</f>
        <v>65027.42</v>
      </c>
      <c r="S689">
        <f>VLOOKUP(A:A,'11月工资'!A:AW,49,0)</f>
        <v>0</v>
      </c>
      <c r="T689">
        <f>VLOOKUP(A:A,'11月工资'!A:AZ,52,0)</f>
        <v>0</v>
      </c>
      <c r="U689">
        <f>VLOOKUP(A:A,'11月工资'!A:BA,53,0)</f>
        <v>0</v>
      </c>
      <c r="V689">
        <f>VLOOKUP(A:A,'11月工资'!A:AX,50,0)</f>
        <v>0</v>
      </c>
      <c r="W689">
        <f>VLOOKUP(A:A,'11月工资'!A:AY,51,0)</f>
        <v>0</v>
      </c>
      <c r="X689">
        <f>VLOOKUP(A:A,'11月工资'!A:AV,48,0)</f>
        <v>55000</v>
      </c>
      <c r="Y689">
        <f>VLOOKUP(A:A,'11月工资'!A:BB,54,0)</f>
        <v>9048.4000000000015</v>
      </c>
      <c r="Z689" s="12">
        <f>ROUND(5*MAX(0,(R689-S689-T689-U689-V689-W689-X689-Y689)*{0.6;2;4;5;6;7;9}%-{0;504;3384;6384;10584;17184;36384}),2)</f>
        <v>29.37</v>
      </c>
      <c r="AB689" s="78">
        <f>VLOOKUP(A:A,'11月工资'!A:BI,61,0)</f>
        <v>19.350000000000001</v>
      </c>
      <c r="AC689" s="6">
        <f t="shared" si="81"/>
        <v>10.02</v>
      </c>
      <c r="AD689">
        <f t="shared" si="82"/>
        <v>2519.6999999999998</v>
      </c>
      <c r="AE689">
        <f>VLOOKUP(A:A,'10月奖金'!A:AC,29,0)</f>
        <v>11.57</v>
      </c>
      <c r="AF689" s="6">
        <f t="shared" si="83"/>
        <v>-1.5500000000000007</v>
      </c>
      <c r="AG689">
        <f>VLOOKUP(A:A,'10月奖金'!A:AD,30,0)</f>
        <v>2569.71</v>
      </c>
      <c r="AH689" s="6">
        <f t="shared" si="84"/>
        <v>-50.010000000000218</v>
      </c>
      <c r="AI689">
        <f>VLOOKUP(A:A,单位分配保留两位小数!B:N,13,0)</f>
        <v>2529.7199999999998</v>
      </c>
      <c r="AJ689">
        <f t="shared" si="85"/>
        <v>0</v>
      </c>
      <c r="AK689">
        <f>_xlfn.IFNA(VLOOKUP(A:A,'11月工资'!A:AQ,43,0),0)</f>
        <v>0</v>
      </c>
      <c r="AL689">
        <f t="shared" si="86"/>
        <v>10.02</v>
      </c>
      <c r="AM689" s="6">
        <f t="shared" si="87"/>
        <v>979.0199999999968</v>
      </c>
    </row>
    <row r="690" spans="1:39" x14ac:dyDescent="0.2">
      <c r="A690" s="7">
        <v>9000980</v>
      </c>
      <c r="B690" t="str">
        <f>VLOOKUP(A690,标准表!C:D,2,0)</f>
        <v>吴涛</v>
      </c>
      <c r="C690" t="str">
        <f>VLOOKUP(A:A,标准表!C:M,11,0)</f>
        <v>热轧事业部</v>
      </c>
      <c r="D690" t="str">
        <f>VLOOKUP($A:$A,标准表!C:E,3,0)</f>
        <v>130205198007110332</v>
      </c>
      <c r="E690" t="str">
        <f>VLOOKUP(A:A,'11月工资'!A:D,4,0)</f>
        <v>6217000180023864659</v>
      </c>
      <c r="F690" t="str">
        <f>VLOOKUP(A:A,'11月工资'!A:F,6,0)</f>
        <v>生产操作人员</v>
      </c>
      <c r="G690">
        <f>VLOOKUP(A:A,标准表!C:H,6,0)</f>
        <v>0</v>
      </c>
      <c r="H690">
        <f>VLOOKUP(A:A,标准表!C:I,7,0)</f>
        <v>0</v>
      </c>
      <c r="I690">
        <f>VLOOKUP(A:A,标准表!C:J,8,0)</f>
        <v>0</v>
      </c>
      <c r="J690">
        <f>VLOOKUP($A:$A,标准表!C:G,5,0)</f>
        <v>1.5</v>
      </c>
      <c r="L690">
        <f>VLOOKUP(A:A,单位分配保留两位小数!B:I,8,0)</f>
        <v>2510.36</v>
      </c>
      <c r="M690">
        <f>_xlfn.IFNA(VLOOKUP(A:A,单位分配保留两位小数!B:J,9,0),0)</f>
        <v>0</v>
      </c>
      <c r="N690">
        <f>_xlfn.IFNA(VLOOKUP(A:A,单位分配保留两位小数!B:K,10,0),0)</f>
        <v>60</v>
      </c>
      <c r="O690">
        <f>ROUND(_xlfn.IFNA(VLOOKUP(A:A,单位分配保留两位小数!B:L,11,0),0),2)</f>
        <v>0</v>
      </c>
      <c r="Q690">
        <f t="shared" si="80"/>
        <v>2570.36</v>
      </c>
      <c r="R690">
        <f>_xlfn.IFNA(VLOOKUP(A690,'11月工资'!A:AU,47,0),0)+Q690</f>
        <v>64339.75</v>
      </c>
      <c r="S690">
        <f>VLOOKUP(A:A,'11月工资'!A:AW,49,0)</f>
        <v>5500</v>
      </c>
      <c r="T690">
        <f>VLOOKUP(A:A,'11月工资'!A:AZ,52,0)</f>
        <v>0</v>
      </c>
      <c r="U690">
        <f>VLOOKUP(A:A,'11月工资'!A:BA,53,0)</f>
        <v>0</v>
      </c>
      <c r="V690">
        <f>VLOOKUP(A:A,'11月工资'!A:AX,50,0)</f>
        <v>22000</v>
      </c>
      <c r="W690">
        <f>VLOOKUP(A:A,'11月工资'!A:AY,51,0)</f>
        <v>0</v>
      </c>
      <c r="X690">
        <f>VLOOKUP(A:A,'11月工资'!A:AV,48,0)</f>
        <v>55000</v>
      </c>
      <c r="Y690">
        <f>VLOOKUP(A:A,'11月工资'!A:BB,54,0)</f>
        <v>9164.0299999999988</v>
      </c>
      <c r="Z690" s="12">
        <f>ROUND(5*MAX(0,(R690-S690-T690-U690-V690-W690-X690-Y690)*{0.6;2;4;5;6;7;9}%-{0;504;3384;6384;10584;17184;36384}),2)</f>
        <v>0</v>
      </c>
      <c r="AB690" s="78">
        <f>VLOOKUP(A:A,'11月工资'!A:BI,61,0)</f>
        <v>0</v>
      </c>
      <c r="AC690" s="6">
        <f t="shared" si="81"/>
        <v>0</v>
      </c>
      <c r="AD690">
        <f t="shared" si="82"/>
        <v>2570.36</v>
      </c>
      <c r="AE690">
        <f>VLOOKUP(A:A,'10月奖金'!A:AC,29,0)</f>
        <v>0</v>
      </c>
      <c r="AF690" s="6">
        <f t="shared" si="83"/>
        <v>0</v>
      </c>
      <c r="AG690">
        <f>VLOOKUP(A:A,'10月奖金'!A:AD,30,0)</f>
        <v>2524.2800000000002</v>
      </c>
      <c r="AH690" s="6">
        <f t="shared" si="84"/>
        <v>46.079999999999927</v>
      </c>
      <c r="AI690">
        <f>VLOOKUP(A:A,单位分配保留两位小数!B:N,13,0)</f>
        <v>2570.36</v>
      </c>
      <c r="AJ690">
        <f t="shared" si="85"/>
        <v>0</v>
      </c>
      <c r="AK690">
        <f>_xlfn.IFNA(VLOOKUP(A:A,'11月工资'!A:AQ,43,0),0)</f>
        <v>0</v>
      </c>
      <c r="AL690">
        <f t="shared" si="86"/>
        <v>0</v>
      </c>
      <c r="AM690" s="6">
        <f t="shared" si="87"/>
        <v>-27324.28</v>
      </c>
    </row>
    <row r="691" spans="1:39" x14ac:dyDescent="0.2">
      <c r="A691" s="7">
        <v>9000941</v>
      </c>
      <c r="B691" t="str">
        <f>VLOOKUP(A691,标准表!C:D,2,0)</f>
        <v>刘静华</v>
      </c>
      <c r="C691" t="str">
        <f>VLOOKUP(A:A,标准表!C:M,11,0)</f>
        <v>炼铁事业部</v>
      </c>
      <c r="D691" t="str">
        <f>VLOOKUP($A:$A,标准表!C:E,3,0)</f>
        <v>130205197001223032</v>
      </c>
      <c r="E691" t="str">
        <f>VLOOKUP(A:A,'11月工资'!A:D,4,0)</f>
        <v>6217000180022947299</v>
      </c>
      <c r="F691" t="str">
        <f>VLOOKUP(A:A,'11月工资'!A:F,6,0)</f>
        <v>生产操作人员</v>
      </c>
      <c r="G691">
        <f>VLOOKUP(A:A,标准表!C:H,6,0)</f>
        <v>0</v>
      </c>
      <c r="H691">
        <f>VLOOKUP(A:A,标准表!C:I,7,0)</f>
        <v>0</v>
      </c>
      <c r="I691">
        <f>VLOOKUP(A:A,标准表!C:J,8,0)</f>
        <v>0</v>
      </c>
      <c r="J691">
        <f>VLOOKUP($A:$A,标准表!C:G,5,0)</f>
        <v>1.5</v>
      </c>
      <c r="L691">
        <f>VLOOKUP(A:A,单位分配保留两位小数!B:I,8,0)</f>
        <v>2249.5500000000002</v>
      </c>
      <c r="M691">
        <f>_xlfn.IFNA(VLOOKUP(A:A,单位分配保留两位小数!B:J,9,0),0)</f>
        <v>0</v>
      </c>
      <c r="N691">
        <f>_xlfn.IFNA(VLOOKUP(A:A,单位分配保留两位小数!B:K,10,0),0)</f>
        <v>0</v>
      </c>
      <c r="O691">
        <f>ROUND(_xlfn.IFNA(VLOOKUP(A:A,单位分配保留两位小数!B:L,11,0),0),2)</f>
        <v>0</v>
      </c>
      <c r="Q691">
        <f t="shared" si="80"/>
        <v>2249.5500000000002</v>
      </c>
      <c r="R691">
        <f>_xlfn.IFNA(VLOOKUP(A691,'11月工资'!A:AU,47,0),0)+Q691</f>
        <v>66365.509999999995</v>
      </c>
      <c r="S691">
        <f>VLOOKUP(A:A,'11月工资'!A:AW,49,0)</f>
        <v>11000</v>
      </c>
      <c r="T691">
        <f>VLOOKUP(A:A,'11月工资'!A:AZ,52,0)</f>
        <v>0</v>
      </c>
      <c r="U691">
        <f>VLOOKUP(A:A,'11月工资'!A:BA,53,0)</f>
        <v>0</v>
      </c>
      <c r="V691">
        <f>VLOOKUP(A:A,'11月工资'!A:AX,50,0)</f>
        <v>0</v>
      </c>
      <c r="W691">
        <f>VLOOKUP(A:A,'11月工资'!A:AY,51,0)</f>
        <v>0</v>
      </c>
      <c r="X691">
        <f>VLOOKUP(A:A,'11月工资'!A:AV,48,0)</f>
        <v>55000</v>
      </c>
      <c r="Y691">
        <f>VLOOKUP(A:A,'11月工资'!A:BB,54,0)</f>
        <v>8120.4199999999992</v>
      </c>
      <c r="Z691" s="12">
        <f>ROUND(5*MAX(0,(R691-S691-T691-U691-V691-W691-X691-Y691)*{0.6;2;4;5;6;7;9}%-{0;504;3384;6384;10584;17184;36384}),2)</f>
        <v>0</v>
      </c>
      <c r="AB691" s="78">
        <f>VLOOKUP(A:A,'11月工资'!A:BI,61,0)</f>
        <v>0</v>
      </c>
      <c r="AC691" s="6">
        <f t="shared" si="81"/>
        <v>0</v>
      </c>
      <c r="AD691">
        <f t="shared" si="82"/>
        <v>2249.5500000000002</v>
      </c>
      <c r="AE691">
        <f>VLOOKUP(A:A,'10月奖金'!A:AC,29,0)</f>
        <v>0</v>
      </c>
      <c r="AF691" s="6">
        <f t="shared" si="83"/>
        <v>0</v>
      </c>
      <c r="AG691">
        <f>VLOOKUP(A:A,'10月奖金'!A:AD,30,0)</f>
        <v>2251</v>
      </c>
      <c r="AH691" s="6">
        <f t="shared" si="84"/>
        <v>-1.4499999999998181</v>
      </c>
      <c r="AI691">
        <f>VLOOKUP(A:A,单位分配保留两位小数!B:N,13,0)</f>
        <v>2249.5500000000002</v>
      </c>
      <c r="AJ691">
        <f t="shared" si="85"/>
        <v>0</v>
      </c>
      <c r="AK691">
        <f>_xlfn.IFNA(VLOOKUP(A:A,'11月工资'!A:AQ,43,0),0)</f>
        <v>0</v>
      </c>
      <c r="AL691">
        <f t="shared" si="86"/>
        <v>0</v>
      </c>
      <c r="AM691" s="6">
        <f t="shared" si="87"/>
        <v>-7754.9100000000044</v>
      </c>
    </row>
    <row r="692" spans="1:39" x14ac:dyDescent="0.2">
      <c r="A692" s="7">
        <v>9000944</v>
      </c>
      <c r="B692" t="str">
        <f>VLOOKUP(A692,标准表!C:D,2,0)</f>
        <v>孙树祥</v>
      </c>
      <c r="C692" t="str">
        <f>VLOOKUP(A:A,标准表!C:M,11,0)</f>
        <v>炼铁事业部</v>
      </c>
      <c r="D692" t="str">
        <f>VLOOKUP($A:$A,标准表!C:E,3,0)</f>
        <v>130204197012212711</v>
      </c>
      <c r="E692" t="str">
        <f>VLOOKUP(A:A,'11月工资'!A:D,4,0)</f>
        <v>6217000180023857968</v>
      </c>
      <c r="F692" t="str">
        <f>VLOOKUP(A:A,'11月工资'!A:F,6,0)</f>
        <v>生产操作人员</v>
      </c>
      <c r="G692">
        <f>VLOOKUP(A:A,标准表!C:H,6,0)</f>
        <v>0</v>
      </c>
      <c r="H692">
        <f>VLOOKUP(A:A,标准表!C:I,7,0)</f>
        <v>0</v>
      </c>
      <c r="I692">
        <f>VLOOKUP(A:A,标准表!C:J,8,0)</f>
        <v>0</v>
      </c>
      <c r="J692">
        <f>VLOOKUP($A:$A,标准表!C:G,5,0)</f>
        <v>1.5</v>
      </c>
      <c r="L692">
        <f>VLOOKUP(A:A,单位分配保留两位小数!B:I,8,0)</f>
        <v>2213.56</v>
      </c>
      <c r="M692">
        <f>_xlfn.IFNA(VLOOKUP(A:A,单位分配保留两位小数!B:J,9,0),0)</f>
        <v>0</v>
      </c>
      <c r="N692">
        <f>_xlfn.IFNA(VLOOKUP(A:A,单位分配保留两位小数!B:K,10,0),0)</f>
        <v>0</v>
      </c>
      <c r="O692">
        <f>ROUND(_xlfn.IFNA(VLOOKUP(A:A,单位分配保留两位小数!B:L,11,0),0),2)</f>
        <v>0</v>
      </c>
      <c r="Q692">
        <f t="shared" si="80"/>
        <v>2213.56</v>
      </c>
      <c r="R692">
        <f>_xlfn.IFNA(VLOOKUP(A692,'11月工资'!A:AU,47,0),0)+Q692</f>
        <v>66341.39</v>
      </c>
      <c r="S692">
        <f>VLOOKUP(A:A,'11月工资'!A:AW,49,0)</f>
        <v>0</v>
      </c>
      <c r="T692">
        <f>VLOOKUP(A:A,'11月工资'!A:AZ,52,0)</f>
        <v>0</v>
      </c>
      <c r="U692">
        <f>VLOOKUP(A:A,'11月工资'!A:BA,53,0)</f>
        <v>0</v>
      </c>
      <c r="V692">
        <f>VLOOKUP(A:A,'11月工资'!A:AX,50,0)</f>
        <v>11000</v>
      </c>
      <c r="W692">
        <f>VLOOKUP(A:A,'11月工资'!A:AY,51,0)</f>
        <v>0</v>
      </c>
      <c r="X692">
        <f>VLOOKUP(A:A,'11月工资'!A:AV,48,0)</f>
        <v>55000</v>
      </c>
      <c r="Y692">
        <f>VLOOKUP(A:A,'11月工资'!A:BB,54,0)</f>
        <v>12651.78</v>
      </c>
      <c r="Z692" s="12">
        <f>ROUND(5*MAX(0,(R692-S692-T692-U692-V692-W692-X692-Y692)*{0.6;2;4;5;6;7;9}%-{0;504;3384;6384;10584;17184;36384}),2)</f>
        <v>0</v>
      </c>
      <c r="AB692" s="78">
        <f>VLOOKUP(A:A,'11月工资'!A:BI,61,0)</f>
        <v>0</v>
      </c>
      <c r="AC692" s="6">
        <f t="shared" si="81"/>
        <v>0</v>
      </c>
      <c r="AD692">
        <f t="shared" si="82"/>
        <v>2213.56</v>
      </c>
      <c r="AE692">
        <f>VLOOKUP(A:A,'10月奖金'!A:AC,29,0)</f>
        <v>0</v>
      </c>
      <c r="AF692" s="6">
        <f t="shared" si="83"/>
        <v>0</v>
      </c>
      <c r="AG692">
        <f>VLOOKUP(A:A,'10月奖金'!A:AD,30,0)</f>
        <v>2251</v>
      </c>
      <c r="AH692" s="6">
        <f t="shared" si="84"/>
        <v>-37.440000000000055</v>
      </c>
      <c r="AI692">
        <f>VLOOKUP(A:A,单位分配保留两位小数!B:N,13,0)</f>
        <v>2213.56</v>
      </c>
      <c r="AJ692">
        <f t="shared" si="85"/>
        <v>0</v>
      </c>
      <c r="AK692">
        <f>_xlfn.IFNA(VLOOKUP(A:A,'11月工资'!A:AQ,43,0),0)</f>
        <v>0</v>
      </c>
      <c r="AL692">
        <f t="shared" si="86"/>
        <v>0</v>
      </c>
      <c r="AM692" s="6">
        <f t="shared" si="87"/>
        <v>-12310.390000000001</v>
      </c>
    </row>
    <row r="693" spans="1:39" x14ac:dyDescent="0.2">
      <c r="A693" s="7">
        <v>9000948</v>
      </c>
      <c r="B693" t="str">
        <f>VLOOKUP(A693,标准表!C:D,2,0)</f>
        <v>张滨</v>
      </c>
      <c r="C693" t="str">
        <f>VLOOKUP(A:A,标准表!C:M,11,0)</f>
        <v>炼铁事业部</v>
      </c>
      <c r="D693" t="str">
        <f>VLOOKUP($A:$A,标准表!C:E,3,0)</f>
        <v>130202197707170017</v>
      </c>
      <c r="E693" t="str">
        <f>VLOOKUP(A:A,'11月工资'!A:D,4,0)</f>
        <v>6217000180023856168</v>
      </c>
      <c r="F693" t="str">
        <f>VLOOKUP(A:A,'11月工资'!A:F,6,0)</f>
        <v>生产操作人员</v>
      </c>
      <c r="G693">
        <f>VLOOKUP(A:A,标准表!C:H,6,0)</f>
        <v>0</v>
      </c>
      <c r="H693">
        <f>VLOOKUP(A:A,标准表!C:I,7,0)</f>
        <v>0</v>
      </c>
      <c r="I693">
        <f>VLOOKUP(A:A,标准表!C:J,8,0)</f>
        <v>0</v>
      </c>
      <c r="J693">
        <f>VLOOKUP($A:$A,标准表!C:G,5,0)</f>
        <v>1.5</v>
      </c>
      <c r="L693">
        <f>VLOOKUP(A:A,单位分配保留两位小数!B:I,8,0)</f>
        <v>2249.5500000000002</v>
      </c>
      <c r="M693">
        <f>_xlfn.IFNA(VLOOKUP(A:A,单位分配保留两位小数!B:J,9,0),0)</f>
        <v>0</v>
      </c>
      <c r="N693">
        <f>_xlfn.IFNA(VLOOKUP(A:A,单位分配保留两位小数!B:K,10,0),0)</f>
        <v>0</v>
      </c>
      <c r="O693">
        <f>ROUND(_xlfn.IFNA(VLOOKUP(A:A,单位分配保留两位小数!B:L,11,0),0),2)</f>
        <v>0</v>
      </c>
      <c r="Q693">
        <f t="shared" si="80"/>
        <v>2249.5500000000002</v>
      </c>
      <c r="R693">
        <f>_xlfn.IFNA(VLOOKUP(A693,'11月工资'!A:AU,47,0),0)+Q693</f>
        <v>66542.92</v>
      </c>
      <c r="S693">
        <f>VLOOKUP(A:A,'11月工资'!A:AW,49,0)</f>
        <v>11000</v>
      </c>
      <c r="T693">
        <f>VLOOKUP(A:A,'11月工资'!A:AZ,52,0)</f>
        <v>0</v>
      </c>
      <c r="U693">
        <f>VLOOKUP(A:A,'11月工资'!A:BA,53,0)</f>
        <v>0</v>
      </c>
      <c r="V693">
        <f>VLOOKUP(A:A,'11月工资'!A:AX,50,0)</f>
        <v>11000</v>
      </c>
      <c r="W693">
        <f>VLOOKUP(A:A,'11月工资'!A:AY,51,0)</f>
        <v>0</v>
      </c>
      <c r="X693">
        <f>VLOOKUP(A:A,'11月工资'!A:AV,48,0)</f>
        <v>55000</v>
      </c>
      <c r="Y693">
        <f>VLOOKUP(A:A,'11月工资'!A:BB,54,0)</f>
        <v>9269.0300000000007</v>
      </c>
      <c r="Z693" s="12">
        <f>ROUND(5*MAX(0,(R693-S693-T693-U693-V693-W693-X693-Y693)*{0.6;2;4;5;6;7;9}%-{0;504;3384;6384;10584;17184;36384}),2)</f>
        <v>0</v>
      </c>
      <c r="AB693" s="78">
        <f>VLOOKUP(A:A,'11月工资'!A:BI,61,0)</f>
        <v>0</v>
      </c>
      <c r="AC693" s="6">
        <f t="shared" si="81"/>
        <v>0</v>
      </c>
      <c r="AD693">
        <f t="shared" si="82"/>
        <v>2249.5500000000002</v>
      </c>
      <c r="AE693">
        <f>VLOOKUP(A:A,'10月奖金'!A:AC,29,0)</f>
        <v>0</v>
      </c>
      <c r="AF693" s="6">
        <f t="shared" si="83"/>
        <v>0</v>
      </c>
      <c r="AG693">
        <f>VLOOKUP(A:A,'10月奖金'!A:AD,30,0)</f>
        <v>2251</v>
      </c>
      <c r="AH693" s="6">
        <f t="shared" si="84"/>
        <v>-1.4499999999998181</v>
      </c>
      <c r="AI693">
        <f>VLOOKUP(A:A,单位分配保留两位小数!B:N,13,0)</f>
        <v>2249.5500000000002</v>
      </c>
      <c r="AJ693">
        <f t="shared" si="85"/>
        <v>0</v>
      </c>
      <c r="AK693">
        <f>_xlfn.IFNA(VLOOKUP(A:A,'11月工资'!A:AQ,43,0),0)</f>
        <v>0</v>
      </c>
      <c r="AL693">
        <f t="shared" si="86"/>
        <v>0</v>
      </c>
      <c r="AM693" s="6">
        <f t="shared" si="87"/>
        <v>-19726.11</v>
      </c>
    </row>
    <row r="694" spans="1:39" x14ac:dyDescent="0.2">
      <c r="A694" s="7">
        <v>9000947</v>
      </c>
      <c r="B694" t="str">
        <f>VLOOKUP(A694,标准表!C:D,2,0)</f>
        <v>魏国宏</v>
      </c>
      <c r="C694" t="str">
        <f>VLOOKUP(A:A,标准表!C:M,11,0)</f>
        <v>炼铁事业部</v>
      </c>
      <c r="D694" t="str">
        <f>VLOOKUP($A:$A,标准表!C:E,3,0)</f>
        <v>13020319711124363X</v>
      </c>
      <c r="E694" t="str">
        <f>VLOOKUP(A:A,'11月工资'!A:D,4,0)</f>
        <v>6217000180023855244</v>
      </c>
      <c r="F694" t="str">
        <f>VLOOKUP(A:A,'11月工资'!A:F,6,0)</f>
        <v>生产操作人员</v>
      </c>
      <c r="G694">
        <f>VLOOKUP(A:A,标准表!C:H,6,0)</f>
        <v>0</v>
      </c>
      <c r="H694">
        <f>VLOOKUP(A:A,标准表!C:I,7,0)</f>
        <v>0</v>
      </c>
      <c r="I694">
        <f>VLOOKUP(A:A,标准表!C:J,8,0)</f>
        <v>0</v>
      </c>
      <c r="J694">
        <f>VLOOKUP($A:$A,标准表!C:G,5,0)</f>
        <v>1.5</v>
      </c>
      <c r="L694">
        <f>VLOOKUP(A:A,单位分配保留两位小数!B:I,8,0)</f>
        <v>2249.5500000000002</v>
      </c>
      <c r="M694">
        <f>_xlfn.IFNA(VLOOKUP(A:A,单位分配保留两位小数!B:J,9,0),0)</f>
        <v>0</v>
      </c>
      <c r="N694">
        <f>_xlfn.IFNA(VLOOKUP(A:A,单位分配保留两位小数!B:K,10,0),0)</f>
        <v>0</v>
      </c>
      <c r="O694">
        <f>ROUND(_xlfn.IFNA(VLOOKUP(A:A,单位分配保留两位小数!B:L,11,0),0),2)</f>
        <v>0</v>
      </c>
      <c r="Q694">
        <f t="shared" si="80"/>
        <v>2249.5500000000002</v>
      </c>
      <c r="R694">
        <f>_xlfn.IFNA(VLOOKUP(A694,'11月工资'!A:AU,47,0),0)+Q694</f>
        <v>64381.380000000005</v>
      </c>
      <c r="S694">
        <f>VLOOKUP(A:A,'11月工资'!A:AW,49,0)</f>
        <v>11000</v>
      </c>
      <c r="T694">
        <f>VLOOKUP(A:A,'11月工资'!A:AZ,52,0)</f>
        <v>11000</v>
      </c>
      <c r="U694">
        <f>VLOOKUP(A:A,'11月工资'!A:BA,53,0)</f>
        <v>0</v>
      </c>
      <c r="V694">
        <f>VLOOKUP(A:A,'11月工资'!A:AX,50,0)</f>
        <v>11000</v>
      </c>
      <c r="W694">
        <f>VLOOKUP(A:A,'11月工资'!A:AY,51,0)</f>
        <v>0</v>
      </c>
      <c r="X694">
        <f>VLOOKUP(A:A,'11月工资'!A:AV,48,0)</f>
        <v>55000</v>
      </c>
      <c r="Y694">
        <f>VLOOKUP(A:A,'11月工资'!A:BB,54,0)</f>
        <v>8306.51</v>
      </c>
      <c r="Z694" s="12">
        <f>ROUND(5*MAX(0,(R694-S694-T694-U694-V694-W694-X694-Y694)*{0.6;2;4;5;6;7;9}%-{0;504;3384;6384;10584;17184;36384}),2)</f>
        <v>0</v>
      </c>
      <c r="AB694" s="78">
        <f>VLOOKUP(A:A,'11月工资'!A:BI,61,0)</f>
        <v>0</v>
      </c>
      <c r="AC694" s="6">
        <f t="shared" si="81"/>
        <v>0</v>
      </c>
      <c r="AD694">
        <f t="shared" si="82"/>
        <v>2249.5500000000002</v>
      </c>
      <c r="AE694">
        <f>VLOOKUP(A:A,'10月奖金'!A:AC,29,0)</f>
        <v>0</v>
      </c>
      <c r="AF694" s="6">
        <f t="shared" si="83"/>
        <v>0</v>
      </c>
      <c r="AG694">
        <f>VLOOKUP(A:A,'10月奖金'!A:AD,30,0)</f>
        <v>2251</v>
      </c>
      <c r="AH694" s="6">
        <f t="shared" si="84"/>
        <v>-1.4499999999998181</v>
      </c>
      <c r="AI694">
        <f>VLOOKUP(A:A,单位分配保留两位小数!B:N,13,0)</f>
        <v>2249.5500000000002</v>
      </c>
      <c r="AJ694">
        <f t="shared" si="85"/>
        <v>0</v>
      </c>
      <c r="AK694">
        <f>_xlfn.IFNA(VLOOKUP(A:A,'11月工资'!A:AQ,43,0),0)</f>
        <v>0</v>
      </c>
      <c r="AL694">
        <f t="shared" si="86"/>
        <v>0</v>
      </c>
      <c r="AM694" s="6">
        <f t="shared" si="87"/>
        <v>-31925.129999999997</v>
      </c>
    </row>
    <row r="695" spans="1:39" x14ac:dyDescent="0.2">
      <c r="A695" s="7">
        <v>9000943</v>
      </c>
      <c r="B695" t="str">
        <f>VLOOKUP(A695,标准表!C:D,2,0)</f>
        <v>宋春宇</v>
      </c>
      <c r="C695" t="str">
        <f>VLOOKUP(A:A,标准表!C:M,11,0)</f>
        <v>炼铁事业部</v>
      </c>
      <c r="D695" t="str">
        <f>VLOOKUP($A:$A,标准表!C:E,3,0)</f>
        <v>130203197405313613</v>
      </c>
      <c r="E695" t="str">
        <f>VLOOKUP(A:A,'11月工资'!A:D,4,0)</f>
        <v>6217000180023855756</v>
      </c>
      <c r="F695" t="str">
        <f>VLOOKUP(A:A,'11月工资'!A:F,6,0)</f>
        <v>生产操作人员</v>
      </c>
      <c r="G695">
        <f>VLOOKUP(A:A,标准表!C:H,6,0)</f>
        <v>0</v>
      </c>
      <c r="H695">
        <f>VLOOKUP(A:A,标准表!C:I,7,0)</f>
        <v>0</v>
      </c>
      <c r="I695">
        <f>VLOOKUP(A:A,标准表!C:J,8,0)</f>
        <v>0</v>
      </c>
      <c r="J695">
        <f>VLOOKUP($A:$A,标准表!C:G,5,0)</f>
        <v>1.5</v>
      </c>
      <c r="L695">
        <f>VLOOKUP(A:A,单位分配保留两位小数!B:I,8,0)</f>
        <v>2249.5500000000002</v>
      </c>
      <c r="M695">
        <f>_xlfn.IFNA(VLOOKUP(A:A,单位分配保留两位小数!B:J,9,0),0)</f>
        <v>0</v>
      </c>
      <c r="N695">
        <f>_xlfn.IFNA(VLOOKUP(A:A,单位分配保留两位小数!B:K,10,0),0)</f>
        <v>0</v>
      </c>
      <c r="O695">
        <f>ROUND(_xlfn.IFNA(VLOOKUP(A:A,单位分配保留两位小数!B:L,11,0),0),2)</f>
        <v>0</v>
      </c>
      <c r="Q695">
        <f t="shared" si="80"/>
        <v>2249.5500000000002</v>
      </c>
      <c r="R695">
        <f>_xlfn.IFNA(VLOOKUP(A695,'11月工资'!A:AU,47,0),0)+Q695</f>
        <v>64674.48</v>
      </c>
      <c r="S695">
        <f>VLOOKUP(A:A,'11月工资'!A:AW,49,0)</f>
        <v>0</v>
      </c>
      <c r="T695">
        <f>VLOOKUP(A:A,'11月工资'!A:AZ,52,0)</f>
        <v>0</v>
      </c>
      <c r="U695">
        <f>VLOOKUP(A:A,'11月工资'!A:BA,53,0)</f>
        <v>0</v>
      </c>
      <c r="V695">
        <f>VLOOKUP(A:A,'11月工资'!A:AX,50,0)</f>
        <v>11000</v>
      </c>
      <c r="W695">
        <f>VLOOKUP(A:A,'11月工资'!A:AY,51,0)</f>
        <v>0</v>
      </c>
      <c r="X695">
        <f>VLOOKUP(A:A,'11月工资'!A:AV,48,0)</f>
        <v>55000</v>
      </c>
      <c r="Y695">
        <f>VLOOKUP(A:A,'11月工资'!A:BB,54,0)</f>
        <v>8094.6299999999992</v>
      </c>
      <c r="Z695" s="12">
        <f>ROUND(5*MAX(0,(R695-S695-T695-U695-V695-W695-X695-Y695)*{0.6;2;4;5;6;7;9}%-{0;504;3384;6384;10584;17184;36384}),2)</f>
        <v>0</v>
      </c>
      <c r="AB695" s="78">
        <f>VLOOKUP(A:A,'11月工资'!A:BI,61,0)</f>
        <v>0</v>
      </c>
      <c r="AC695" s="6">
        <f t="shared" si="81"/>
        <v>0</v>
      </c>
      <c r="AD695">
        <f t="shared" si="82"/>
        <v>2249.5500000000002</v>
      </c>
      <c r="AE695">
        <f>VLOOKUP(A:A,'10月奖金'!A:AC,29,0)</f>
        <v>0</v>
      </c>
      <c r="AF695" s="6">
        <f t="shared" si="83"/>
        <v>0</v>
      </c>
      <c r="AG695">
        <f>VLOOKUP(A:A,'10月奖金'!A:AD,30,0)</f>
        <v>2251</v>
      </c>
      <c r="AH695" s="6">
        <f t="shared" si="84"/>
        <v>-1.4499999999998181</v>
      </c>
      <c r="AI695">
        <f>VLOOKUP(A:A,单位分配保留两位小数!B:N,13,0)</f>
        <v>2249.5500000000002</v>
      </c>
      <c r="AJ695">
        <f t="shared" si="85"/>
        <v>0</v>
      </c>
      <c r="AK695">
        <f>_xlfn.IFNA(VLOOKUP(A:A,'11月工资'!A:AQ,43,0),0)</f>
        <v>0</v>
      </c>
      <c r="AL695">
        <f t="shared" si="86"/>
        <v>0</v>
      </c>
      <c r="AM695" s="6">
        <f t="shared" si="87"/>
        <v>-9420.149999999996</v>
      </c>
    </row>
    <row r="696" spans="1:39" x14ac:dyDescent="0.2">
      <c r="A696" s="7">
        <v>9000946</v>
      </c>
      <c r="B696" t="str">
        <f>VLOOKUP(A696,标准表!C:D,2,0)</f>
        <v>王强</v>
      </c>
      <c r="C696" t="str">
        <f>VLOOKUP(A:A,标准表!C:M,11,0)</f>
        <v>炼铁事业部</v>
      </c>
      <c r="D696" t="str">
        <f>VLOOKUP($A:$A,标准表!C:E,3,0)</f>
        <v>13020519800222391X</v>
      </c>
      <c r="E696" t="str">
        <f>VLOOKUP(A:A,'11月工资'!A:D,4,0)</f>
        <v>6217000180037943457</v>
      </c>
      <c r="F696" t="str">
        <f>VLOOKUP(A:A,'11月工资'!A:F,6,0)</f>
        <v>生产操作人员</v>
      </c>
      <c r="G696">
        <f>VLOOKUP(A:A,标准表!C:H,6,0)</f>
        <v>0</v>
      </c>
      <c r="H696">
        <f>VLOOKUP(A:A,标准表!C:I,7,0)</f>
        <v>0</v>
      </c>
      <c r="I696">
        <f>VLOOKUP(A:A,标准表!C:J,8,0)</f>
        <v>0</v>
      </c>
      <c r="J696">
        <f>VLOOKUP($A:$A,标准表!C:G,5,0)</f>
        <v>1.5</v>
      </c>
      <c r="L696">
        <f>VLOOKUP(A:A,单位分配保留两位小数!B:I,8,0)</f>
        <v>2249.5500000000002</v>
      </c>
      <c r="M696">
        <f>_xlfn.IFNA(VLOOKUP(A:A,单位分配保留两位小数!B:J,9,0),0)</f>
        <v>0</v>
      </c>
      <c r="N696">
        <f>_xlfn.IFNA(VLOOKUP(A:A,单位分配保留两位小数!B:K,10,0),0)</f>
        <v>0</v>
      </c>
      <c r="O696">
        <f>ROUND(_xlfn.IFNA(VLOOKUP(A:A,单位分配保留两位小数!B:L,11,0),0),2)</f>
        <v>0</v>
      </c>
      <c r="Q696">
        <f t="shared" si="80"/>
        <v>2249.5500000000002</v>
      </c>
      <c r="R696">
        <f>_xlfn.IFNA(VLOOKUP(A696,'11月工资'!A:AU,47,0),0)+Q696</f>
        <v>63252.58</v>
      </c>
      <c r="S696">
        <f>VLOOKUP(A:A,'11月工资'!A:AW,49,0)</f>
        <v>0</v>
      </c>
      <c r="T696">
        <f>VLOOKUP(A:A,'11月工资'!A:AZ,52,0)</f>
        <v>0</v>
      </c>
      <c r="U696">
        <f>VLOOKUP(A:A,'11月工资'!A:BA,53,0)</f>
        <v>0</v>
      </c>
      <c r="V696">
        <f>VLOOKUP(A:A,'11月工资'!A:AX,50,0)</f>
        <v>11000</v>
      </c>
      <c r="W696">
        <f>VLOOKUP(A:A,'11月工资'!A:AY,51,0)</f>
        <v>0</v>
      </c>
      <c r="X696">
        <f>VLOOKUP(A:A,'11月工资'!A:AV,48,0)</f>
        <v>55000</v>
      </c>
      <c r="Y696">
        <f>VLOOKUP(A:A,'11月工资'!A:BB,54,0)</f>
        <v>9739.09</v>
      </c>
      <c r="Z696" s="12">
        <f>ROUND(5*MAX(0,(R696-S696-T696-U696-V696-W696-X696-Y696)*{0.6;2;4;5;6;7;9}%-{0;504;3384;6384;10584;17184;36384}),2)</f>
        <v>0</v>
      </c>
      <c r="AB696" s="78">
        <f>VLOOKUP(A:A,'11月工资'!A:BI,61,0)</f>
        <v>0</v>
      </c>
      <c r="AC696" s="6">
        <f t="shared" si="81"/>
        <v>0</v>
      </c>
      <c r="AD696">
        <f t="shared" si="82"/>
        <v>2249.5500000000002</v>
      </c>
      <c r="AE696">
        <f>VLOOKUP(A:A,'10月奖金'!A:AC,29,0)</f>
        <v>0</v>
      </c>
      <c r="AF696" s="6">
        <f t="shared" si="83"/>
        <v>0</v>
      </c>
      <c r="AG696">
        <f>VLOOKUP(A:A,'10月奖金'!A:AD,30,0)</f>
        <v>2301</v>
      </c>
      <c r="AH696" s="6">
        <f t="shared" si="84"/>
        <v>-51.449999999999818</v>
      </c>
      <c r="AI696">
        <f>VLOOKUP(A:A,单位分配保留两位小数!B:N,13,0)</f>
        <v>2249.5500000000002</v>
      </c>
      <c r="AJ696">
        <f t="shared" si="85"/>
        <v>0</v>
      </c>
      <c r="AK696">
        <f>_xlfn.IFNA(VLOOKUP(A:A,'11月工资'!A:AQ,43,0),0)</f>
        <v>0</v>
      </c>
      <c r="AL696">
        <f t="shared" si="86"/>
        <v>0</v>
      </c>
      <c r="AM696" s="6">
        <f t="shared" si="87"/>
        <v>-12486.509999999998</v>
      </c>
    </row>
    <row r="697" spans="1:39" x14ac:dyDescent="0.2">
      <c r="A697" s="7">
        <v>9000945</v>
      </c>
      <c r="B697" t="str">
        <f>VLOOKUP(A697,标准表!C:D,2,0)</f>
        <v>孙郁扬</v>
      </c>
      <c r="C697" t="str">
        <f>VLOOKUP(A:A,标准表!C:M,11,0)</f>
        <v>炼铁事业部</v>
      </c>
      <c r="D697" t="str">
        <f>VLOOKUP($A:$A,标准表!C:E,3,0)</f>
        <v>13020319730511211X</v>
      </c>
      <c r="E697" t="str">
        <f>VLOOKUP(A:A,'11月工资'!A:D,4,0)</f>
        <v>6217000180023856473</v>
      </c>
      <c r="F697" t="str">
        <f>VLOOKUP(A:A,'11月工资'!A:F,6,0)</f>
        <v>生产操作人员</v>
      </c>
      <c r="G697">
        <f>VLOOKUP(A:A,标准表!C:H,6,0)</f>
        <v>0</v>
      </c>
      <c r="H697">
        <f>VLOOKUP(A:A,标准表!C:I,7,0)</f>
        <v>0</v>
      </c>
      <c r="I697">
        <f>VLOOKUP(A:A,标准表!C:J,8,0)</f>
        <v>0</v>
      </c>
      <c r="J697">
        <f>VLOOKUP($A:$A,标准表!C:G,5,0)</f>
        <v>1.5</v>
      </c>
      <c r="L697">
        <f>VLOOKUP(A:A,单位分配保留两位小数!B:I,8,0)</f>
        <v>2249.5500000000002</v>
      </c>
      <c r="M697">
        <f>_xlfn.IFNA(VLOOKUP(A:A,单位分配保留两位小数!B:J,9,0),0)</f>
        <v>0</v>
      </c>
      <c r="N697">
        <f>_xlfn.IFNA(VLOOKUP(A:A,单位分配保留两位小数!B:K,10,0),0)</f>
        <v>0</v>
      </c>
      <c r="O697">
        <f>ROUND(_xlfn.IFNA(VLOOKUP(A:A,单位分配保留两位小数!B:L,11,0),0),2)</f>
        <v>0</v>
      </c>
      <c r="Q697">
        <f t="shared" si="80"/>
        <v>2249.5500000000002</v>
      </c>
      <c r="R697">
        <f>_xlfn.IFNA(VLOOKUP(A697,'11月工资'!A:AU,47,0),0)+Q697</f>
        <v>63235.290000000015</v>
      </c>
      <c r="S697">
        <f>VLOOKUP(A:A,'11月工资'!A:AW,49,0)</f>
        <v>5500</v>
      </c>
      <c r="T697">
        <f>VLOOKUP(A:A,'11月工资'!A:AZ,52,0)</f>
        <v>11000</v>
      </c>
      <c r="U697">
        <f>VLOOKUP(A:A,'11月工资'!A:BA,53,0)</f>
        <v>0</v>
      </c>
      <c r="V697">
        <f>VLOOKUP(A:A,'11月工资'!A:AX,50,0)</f>
        <v>11000</v>
      </c>
      <c r="W697">
        <f>VLOOKUP(A:A,'11月工资'!A:AY,51,0)</f>
        <v>0</v>
      </c>
      <c r="X697">
        <f>VLOOKUP(A:A,'11月工资'!A:AV,48,0)</f>
        <v>55000</v>
      </c>
      <c r="Y697">
        <f>VLOOKUP(A:A,'11月工资'!A:BB,54,0)</f>
        <v>7926.57</v>
      </c>
      <c r="Z697" s="12">
        <f>ROUND(5*MAX(0,(R697-S697-T697-U697-V697-W697-X697-Y697)*{0.6;2;4;5;6;7;9}%-{0;504;3384;6384;10584;17184;36384}),2)</f>
        <v>0</v>
      </c>
      <c r="AB697" s="78">
        <f>VLOOKUP(A:A,'11月工资'!A:BI,61,0)</f>
        <v>0</v>
      </c>
      <c r="AC697" s="6">
        <f t="shared" si="81"/>
        <v>0</v>
      </c>
      <c r="AD697">
        <f t="shared" si="82"/>
        <v>2249.5500000000002</v>
      </c>
      <c r="AE697">
        <f>VLOOKUP(A:A,'10月奖金'!A:AC,29,0)</f>
        <v>0</v>
      </c>
      <c r="AF697" s="6">
        <f t="shared" si="83"/>
        <v>0</v>
      </c>
      <c r="AG697">
        <f>VLOOKUP(A:A,'10月奖金'!A:AD,30,0)</f>
        <v>2351</v>
      </c>
      <c r="AH697" s="6">
        <f t="shared" si="84"/>
        <v>-101.44999999999982</v>
      </c>
      <c r="AI697">
        <f>VLOOKUP(A:A,单位分配保留两位小数!B:N,13,0)</f>
        <v>2249.5500000000002</v>
      </c>
      <c r="AJ697">
        <f t="shared" si="85"/>
        <v>0</v>
      </c>
      <c r="AK697">
        <f>_xlfn.IFNA(VLOOKUP(A:A,'11月工资'!A:AQ,43,0),0)</f>
        <v>0</v>
      </c>
      <c r="AL697">
        <f t="shared" si="86"/>
        <v>0</v>
      </c>
      <c r="AM697" s="6">
        <f t="shared" si="87"/>
        <v>-27191.279999999984</v>
      </c>
    </row>
    <row r="698" spans="1:39" x14ac:dyDescent="0.2">
      <c r="A698" s="7">
        <v>9000964</v>
      </c>
      <c r="B698" t="str">
        <f>VLOOKUP(A698,标准表!C:D,2,0)</f>
        <v>刘卫红</v>
      </c>
      <c r="C698" t="str">
        <f>VLOOKUP(A:A,标准表!C:M,11,0)</f>
        <v>热轧事业部</v>
      </c>
      <c r="D698" t="str">
        <f>VLOOKUP($A:$A,标准表!C:E,3,0)</f>
        <v>130203197109260617</v>
      </c>
      <c r="E698" t="str">
        <f>VLOOKUP(A:A,'11月工资'!A:D,4,0)</f>
        <v>6217000180023854619</v>
      </c>
      <c r="F698" t="str">
        <f>VLOOKUP(A:A,'11月工资'!A:F,6,0)</f>
        <v>生产操作人员</v>
      </c>
      <c r="G698">
        <f>VLOOKUP(A:A,标准表!C:H,6,0)</f>
        <v>0</v>
      </c>
      <c r="H698">
        <f>VLOOKUP(A:A,标准表!C:I,7,0)</f>
        <v>0</v>
      </c>
      <c r="I698">
        <f>VLOOKUP(A:A,标准表!C:J,8,0)</f>
        <v>0</v>
      </c>
      <c r="J698">
        <f>VLOOKUP($A:$A,标准表!C:G,5,0)</f>
        <v>1.5</v>
      </c>
      <c r="L698">
        <f>VLOOKUP(A:A,单位分配保留两位小数!B:I,8,0)</f>
        <v>2529.7199999999998</v>
      </c>
      <c r="M698">
        <f>_xlfn.IFNA(VLOOKUP(A:A,单位分配保留两位小数!B:J,9,0),0)</f>
        <v>0</v>
      </c>
      <c r="N698">
        <f>_xlfn.IFNA(VLOOKUP(A:A,单位分配保留两位小数!B:K,10,0),0)</f>
        <v>0</v>
      </c>
      <c r="O698">
        <f>ROUND(_xlfn.IFNA(VLOOKUP(A:A,单位分配保留两位小数!B:L,11,0),0),2)</f>
        <v>0</v>
      </c>
      <c r="Q698">
        <f t="shared" si="80"/>
        <v>2529.7199999999998</v>
      </c>
      <c r="R698">
        <f>_xlfn.IFNA(VLOOKUP(A698,'11月工资'!A:AU,47,0),0)+Q698</f>
        <v>66222.13</v>
      </c>
      <c r="S698">
        <f>VLOOKUP(A:A,'11月工资'!A:AW,49,0)</f>
        <v>11000</v>
      </c>
      <c r="T698">
        <f>VLOOKUP(A:A,'11月工资'!A:AZ,52,0)</f>
        <v>0</v>
      </c>
      <c r="U698">
        <f>VLOOKUP(A:A,'11月工资'!A:BA,53,0)</f>
        <v>0</v>
      </c>
      <c r="V698">
        <f>VLOOKUP(A:A,'11月工资'!A:AX,50,0)</f>
        <v>11000</v>
      </c>
      <c r="W698">
        <f>VLOOKUP(A:A,'11月工资'!A:AY,51,0)</f>
        <v>0</v>
      </c>
      <c r="X698">
        <f>VLOOKUP(A:A,'11月工资'!A:AV,48,0)</f>
        <v>55000</v>
      </c>
      <c r="Y698">
        <f>VLOOKUP(A:A,'11月工资'!A:BB,54,0)</f>
        <v>9381.7000000000007</v>
      </c>
      <c r="Z698" s="12">
        <f>ROUND(5*MAX(0,(R698-S698-T698-U698-V698-W698-X698-Y698)*{0.6;2;4;5;6;7;9}%-{0;504;3384;6384;10584;17184;36384}),2)</f>
        <v>0</v>
      </c>
      <c r="AB698" s="78">
        <f>VLOOKUP(A:A,'11月工资'!A:BI,61,0)</f>
        <v>0</v>
      </c>
      <c r="AC698" s="6">
        <f t="shared" si="81"/>
        <v>0</v>
      </c>
      <c r="AD698">
        <f t="shared" si="82"/>
        <v>2529.7199999999998</v>
      </c>
      <c r="AE698">
        <f>VLOOKUP(A:A,'10月奖金'!A:AC,29,0)</f>
        <v>0</v>
      </c>
      <c r="AF698" s="6">
        <f t="shared" si="83"/>
        <v>0</v>
      </c>
      <c r="AG698">
        <f>VLOOKUP(A:A,'10月奖金'!A:AD,30,0)</f>
        <v>2561.2800000000002</v>
      </c>
      <c r="AH698" s="6">
        <f t="shared" si="84"/>
        <v>-31.5600000000004</v>
      </c>
      <c r="AI698">
        <f>VLOOKUP(A:A,单位分配保留两位小数!B:N,13,0)</f>
        <v>2529.7199999999998</v>
      </c>
      <c r="AJ698">
        <f t="shared" si="85"/>
        <v>0</v>
      </c>
      <c r="AK698">
        <f>_xlfn.IFNA(VLOOKUP(A:A,'11月工资'!A:AQ,43,0),0)</f>
        <v>0</v>
      </c>
      <c r="AL698">
        <f t="shared" si="86"/>
        <v>0</v>
      </c>
      <c r="AM698" s="6">
        <f t="shared" si="87"/>
        <v>-20159.569999999996</v>
      </c>
    </row>
    <row r="699" spans="1:39" x14ac:dyDescent="0.2">
      <c r="A699" s="7">
        <v>9000975</v>
      </c>
      <c r="B699" t="str">
        <f>VLOOKUP(A699,标准表!C:D,2,0)</f>
        <v>孙志刚</v>
      </c>
      <c r="C699" t="str">
        <f>VLOOKUP(A:A,标准表!C:M,11,0)</f>
        <v>热轧事业部</v>
      </c>
      <c r="D699" t="str">
        <f>VLOOKUP($A:$A,标准表!C:E,3,0)</f>
        <v>130204197704172132</v>
      </c>
      <c r="E699" t="str">
        <f>VLOOKUP(A:A,'11月工资'!A:D,4,0)</f>
        <v>6217000180023854510</v>
      </c>
      <c r="F699" t="str">
        <f>VLOOKUP(A:A,'11月工资'!A:F,6,0)</f>
        <v>生产操作人员</v>
      </c>
      <c r="G699">
        <f>VLOOKUP(A:A,标准表!C:H,6,0)</f>
        <v>0</v>
      </c>
      <c r="H699">
        <f>VLOOKUP(A:A,标准表!C:I,7,0)</f>
        <v>0</v>
      </c>
      <c r="I699">
        <f>VLOOKUP(A:A,标准表!C:J,8,0)</f>
        <v>0</v>
      </c>
      <c r="J699">
        <f>VLOOKUP($A:$A,标准表!C:G,5,0)</f>
        <v>1.5</v>
      </c>
      <c r="L699">
        <f>VLOOKUP(A:A,单位分配保留两位小数!B:I,8,0)</f>
        <v>2597.19</v>
      </c>
      <c r="M699">
        <f>_xlfn.IFNA(VLOOKUP(A:A,单位分配保留两位小数!B:J,9,0),0)</f>
        <v>0</v>
      </c>
      <c r="N699">
        <f>_xlfn.IFNA(VLOOKUP(A:A,单位分配保留两位小数!B:K,10,0),0)</f>
        <v>0</v>
      </c>
      <c r="O699">
        <f>ROUND(_xlfn.IFNA(VLOOKUP(A:A,单位分配保留两位小数!B:L,11,0),0),2)</f>
        <v>0</v>
      </c>
      <c r="Q699">
        <f t="shared" si="80"/>
        <v>2597.19</v>
      </c>
      <c r="R699">
        <f>_xlfn.IFNA(VLOOKUP(A699,'11月工资'!A:AU,47,0),0)+Q699</f>
        <v>71932.039999999994</v>
      </c>
      <c r="S699">
        <f>VLOOKUP(A:A,'11月工资'!A:AW,49,0)</f>
        <v>0</v>
      </c>
      <c r="T699">
        <f>VLOOKUP(A:A,'11月工资'!A:AZ,52,0)</f>
        <v>0</v>
      </c>
      <c r="U699">
        <f>VLOOKUP(A:A,'11月工资'!A:BA,53,0)</f>
        <v>0</v>
      </c>
      <c r="V699">
        <f>VLOOKUP(A:A,'11月工资'!A:AX,50,0)</f>
        <v>0</v>
      </c>
      <c r="W699">
        <f>VLOOKUP(A:A,'11月工资'!A:AY,51,0)</f>
        <v>0</v>
      </c>
      <c r="X699">
        <f>VLOOKUP(A:A,'11月工资'!A:AV,48,0)</f>
        <v>55000</v>
      </c>
      <c r="Y699">
        <f>VLOOKUP(A:A,'11月工资'!A:BB,54,0)</f>
        <v>11631.86</v>
      </c>
      <c r="Z699" s="12">
        <f>ROUND(5*MAX(0,(R699-S699-T699-U699-V699-W699-X699-Y699)*{0.6;2;4;5;6;7;9}%-{0;504;3384;6384;10584;17184;36384}),2)</f>
        <v>159.01</v>
      </c>
      <c r="AB699" s="78">
        <f>VLOOKUP(A:A,'11月工资'!A:BI,61,0)</f>
        <v>126.64</v>
      </c>
      <c r="AC699" s="6">
        <f t="shared" si="81"/>
        <v>32.369999999999997</v>
      </c>
      <c r="AD699">
        <f t="shared" si="82"/>
        <v>2564.8200000000002</v>
      </c>
      <c r="AE699">
        <f>VLOOKUP(A:A,'10月奖金'!A:AC,29,0)</f>
        <v>24.27</v>
      </c>
      <c r="AF699" s="6">
        <f t="shared" si="83"/>
        <v>8.0999999999999979</v>
      </c>
      <c r="AG699">
        <f>VLOOKUP(A:A,'10月奖金'!A:AD,30,0)</f>
        <v>2606.27</v>
      </c>
      <c r="AH699" s="6">
        <f t="shared" si="84"/>
        <v>-41.449999999999818</v>
      </c>
      <c r="AI699">
        <f>VLOOKUP(A:A,单位分配保留两位小数!B:N,13,0)</f>
        <v>2597.19</v>
      </c>
      <c r="AJ699">
        <f t="shared" si="85"/>
        <v>0</v>
      </c>
      <c r="AK699">
        <f>_xlfn.IFNA(VLOOKUP(A:A,'11月工资'!A:AQ,43,0),0)</f>
        <v>0</v>
      </c>
      <c r="AL699">
        <f t="shared" si="86"/>
        <v>32.369999999999997</v>
      </c>
      <c r="AM699" s="6">
        <f t="shared" si="87"/>
        <v>5300.179999999993</v>
      </c>
    </row>
    <row r="700" spans="1:39" x14ac:dyDescent="0.2">
      <c r="A700" s="7">
        <v>9000959</v>
      </c>
      <c r="B700" t="str">
        <f>VLOOKUP(A700,标准表!C:D,2,0)</f>
        <v>李国新</v>
      </c>
      <c r="C700" t="str">
        <f>VLOOKUP(A:A,标准表!C:M,11,0)</f>
        <v>热轧事业部</v>
      </c>
      <c r="D700" t="str">
        <f>VLOOKUP($A:$A,标准表!C:E,3,0)</f>
        <v>130206197504240316</v>
      </c>
      <c r="E700" t="str">
        <f>VLOOKUP(A:A,'11月工资'!A:D,4,0)</f>
        <v>6217000180023853231</v>
      </c>
      <c r="F700" t="str">
        <f>VLOOKUP(A:A,'11月工资'!A:F,6,0)</f>
        <v>生产操作人员</v>
      </c>
      <c r="G700">
        <f>VLOOKUP(A:A,标准表!C:H,6,0)</f>
        <v>0</v>
      </c>
      <c r="H700">
        <f>VLOOKUP(A:A,标准表!C:I,7,0)</f>
        <v>0</v>
      </c>
      <c r="I700">
        <f>VLOOKUP(A:A,标准表!C:J,8,0)</f>
        <v>0</v>
      </c>
      <c r="J700">
        <f>VLOOKUP($A:$A,标准表!C:G,5,0)</f>
        <v>1.5</v>
      </c>
      <c r="L700">
        <f>VLOOKUP(A:A,单位分配保留两位小数!B:I,8,0)</f>
        <v>2688.97</v>
      </c>
      <c r="M700">
        <f>_xlfn.IFNA(VLOOKUP(A:A,单位分配保留两位小数!B:J,9,0),0)</f>
        <v>0</v>
      </c>
      <c r="N700">
        <f>_xlfn.IFNA(VLOOKUP(A:A,单位分配保留两位小数!B:K,10,0),0)</f>
        <v>0</v>
      </c>
      <c r="O700">
        <f>ROUND(_xlfn.IFNA(VLOOKUP(A:A,单位分配保留两位小数!B:L,11,0),0),2)</f>
        <v>0</v>
      </c>
      <c r="Q700">
        <f t="shared" si="80"/>
        <v>2688.97</v>
      </c>
      <c r="R700">
        <f>_xlfn.IFNA(VLOOKUP(A700,'11月工资'!A:AU,47,0),0)+Q700</f>
        <v>72411.31</v>
      </c>
      <c r="S700">
        <f>VLOOKUP(A:A,'11月工资'!A:AW,49,0)</f>
        <v>11000</v>
      </c>
      <c r="T700">
        <f>VLOOKUP(A:A,'11月工资'!A:AZ,52,0)</f>
        <v>0</v>
      </c>
      <c r="U700">
        <f>VLOOKUP(A:A,'11月工资'!A:BA,53,0)</f>
        <v>0</v>
      </c>
      <c r="V700">
        <f>VLOOKUP(A:A,'11月工资'!A:AX,50,0)</f>
        <v>0</v>
      </c>
      <c r="W700">
        <f>VLOOKUP(A:A,'11月工资'!A:AY,51,0)</f>
        <v>0</v>
      </c>
      <c r="X700">
        <f>VLOOKUP(A:A,'11月工资'!A:AV,48,0)</f>
        <v>55000</v>
      </c>
      <c r="Y700">
        <f>VLOOKUP(A:A,'11月工资'!A:BB,54,0)</f>
        <v>10970.76</v>
      </c>
      <c r="Z700" s="12">
        <f>ROUND(5*MAX(0,(R700-S700-T700-U700-V700-W700-X700-Y700)*{0.6;2;4;5;6;7;9}%-{0;504;3384;6384;10584;17184;36384}),2)</f>
        <v>0</v>
      </c>
      <c r="AB700" s="78">
        <f>VLOOKUP(A:A,'11月工资'!A:BI,61,0)</f>
        <v>0</v>
      </c>
      <c r="AC700" s="6">
        <f t="shared" si="81"/>
        <v>0</v>
      </c>
      <c r="AD700">
        <f t="shared" si="82"/>
        <v>2688.97</v>
      </c>
      <c r="AE700">
        <f>VLOOKUP(A:A,'10月奖金'!A:AC,29,0)</f>
        <v>0</v>
      </c>
      <c r="AF700" s="6">
        <f t="shared" si="83"/>
        <v>0</v>
      </c>
      <c r="AG700">
        <f>VLOOKUP(A:A,'10月奖金'!A:AD,30,0)</f>
        <v>2742.1</v>
      </c>
      <c r="AH700" s="6">
        <f t="shared" si="84"/>
        <v>-53.130000000000109</v>
      </c>
      <c r="AI700">
        <f>VLOOKUP(A:A,单位分配保留两位小数!B:N,13,0)</f>
        <v>2688.97</v>
      </c>
      <c r="AJ700">
        <f t="shared" si="85"/>
        <v>0</v>
      </c>
      <c r="AK700">
        <f>_xlfn.IFNA(VLOOKUP(A:A,'11月工资'!A:AQ,43,0),0)</f>
        <v>0</v>
      </c>
      <c r="AL700">
        <f t="shared" si="86"/>
        <v>0</v>
      </c>
      <c r="AM700" s="6">
        <f t="shared" si="87"/>
        <v>-4559.4500000000025</v>
      </c>
    </row>
    <row r="701" spans="1:39" x14ac:dyDescent="0.2">
      <c r="A701" s="7">
        <v>9000955</v>
      </c>
      <c r="B701" t="str">
        <f>VLOOKUP(A701,标准表!C:D,2,0)</f>
        <v>高杰琨</v>
      </c>
      <c r="C701" t="str">
        <f>VLOOKUP(A:A,标准表!C:M,11,0)</f>
        <v>热轧事业部</v>
      </c>
      <c r="D701" t="str">
        <f>VLOOKUP($A:$A,标准表!C:E,3,0)</f>
        <v>13020519830122033X</v>
      </c>
      <c r="E701" t="str">
        <f>VLOOKUP(A:A,'11月工资'!A:D,4,0)</f>
        <v>6217000180023852274</v>
      </c>
      <c r="F701" t="str">
        <f>VLOOKUP(A:A,'11月工资'!A:F,6,0)</f>
        <v>生产操作人员</v>
      </c>
      <c r="G701">
        <f>VLOOKUP(A:A,标准表!C:H,6,0)</f>
        <v>0</v>
      </c>
      <c r="H701">
        <f>VLOOKUP(A:A,标准表!C:I,7,0)</f>
        <v>0</v>
      </c>
      <c r="I701">
        <f>VLOOKUP(A:A,标准表!C:J,8,0)</f>
        <v>0</v>
      </c>
      <c r="J701">
        <f>VLOOKUP($A:$A,标准表!C:G,5,0)</f>
        <v>1.5</v>
      </c>
      <c r="L701">
        <f>VLOOKUP(A:A,单位分配保留两位小数!B:I,8,0)</f>
        <v>2490.0700000000002</v>
      </c>
      <c r="M701">
        <f>_xlfn.IFNA(VLOOKUP(A:A,单位分配保留两位小数!B:J,9,0),0)</f>
        <v>0</v>
      </c>
      <c r="N701">
        <f>_xlfn.IFNA(VLOOKUP(A:A,单位分配保留两位小数!B:K,10,0),0)</f>
        <v>0</v>
      </c>
      <c r="O701">
        <f>ROUND(_xlfn.IFNA(VLOOKUP(A:A,单位分配保留两位小数!B:L,11,0),0),2)</f>
        <v>0</v>
      </c>
      <c r="Q701">
        <f t="shared" si="80"/>
        <v>2490.0700000000002</v>
      </c>
      <c r="R701">
        <f>_xlfn.IFNA(VLOOKUP(A701,'11月工资'!A:AU,47,0),0)+Q701</f>
        <v>62557.14</v>
      </c>
      <c r="S701">
        <f>VLOOKUP(A:A,'11月工资'!A:AW,49,0)</f>
        <v>0</v>
      </c>
      <c r="T701">
        <f>VLOOKUP(A:A,'11月工资'!A:AZ,52,0)</f>
        <v>0</v>
      </c>
      <c r="U701">
        <f>VLOOKUP(A:A,'11月工资'!A:BA,53,0)</f>
        <v>0</v>
      </c>
      <c r="V701">
        <f>VLOOKUP(A:A,'11月工资'!A:AX,50,0)</f>
        <v>0</v>
      </c>
      <c r="W701">
        <f>VLOOKUP(A:A,'11月工资'!A:AY,51,0)</f>
        <v>0</v>
      </c>
      <c r="X701">
        <f>VLOOKUP(A:A,'11月工资'!A:AV,48,0)</f>
        <v>55000</v>
      </c>
      <c r="Y701">
        <f>VLOOKUP(A:A,'11月工资'!A:BB,54,0)</f>
        <v>7047.41</v>
      </c>
      <c r="Z701" s="12">
        <f>ROUND(5*MAX(0,(R701-S701-T701-U701-V701-W701-X701-Y701)*{0.6;2;4;5;6;7;9}%-{0;504;3384;6384;10584;17184;36384}),2)</f>
        <v>15.29</v>
      </c>
      <c r="AB701" s="78">
        <f>VLOOKUP(A:A,'11月工资'!A:BI,61,0)</f>
        <v>7.45</v>
      </c>
      <c r="AC701" s="6">
        <f t="shared" si="81"/>
        <v>7.84</v>
      </c>
      <c r="AD701">
        <f t="shared" si="82"/>
        <v>2482.23</v>
      </c>
      <c r="AE701">
        <f>VLOOKUP(A:A,'10月奖金'!A:AC,29,0)</f>
        <v>7.45</v>
      </c>
      <c r="AF701" s="6">
        <f t="shared" si="83"/>
        <v>0.38999999999999968</v>
      </c>
      <c r="AG701">
        <f>VLOOKUP(A:A,'10月奖金'!A:AD,30,0)</f>
        <v>2601.9500000000003</v>
      </c>
      <c r="AH701" s="6">
        <f t="shared" si="84"/>
        <v>-119.72000000000025</v>
      </c>
      <c r="AI701">
        <f>VLOOKUP(A:A,单位分配保留两位小数!B:N,13,0)</f>
        <v>2490.0700000000002</v>
      </c>
      <c r="AJ701">
        <f t="shared" si="85"/>
        <v>0</v>
      </c>
      <c r="AK701">
        <f>_xlfn.IFNA(VLOOKUP(A:A,'11月工资'!A:AQ,43,0),0)</f>
        <v>0</v>
      </c>
      <c r="AL701">
        <f t="shared" si="86"/>
        <v>7.84</v>
      </c>
      <c r="AM701" s="6">
        <f t="shared" si="87"/>
        <v>509.72999999999956</v>
      </c>
    </row>
    <row r="702" spans="1:39" x14ac:dyDescent="0.2">
      <c r="A702" s="7">
        <v>9000978</v>
      </c>
      <c r="B702" t="str">
        <f>VLOOKUP(A702,标准表!C:D,2,0)</f>
        <v>王洋</v>
      </c>
      <c r="C702" t="str">
        <f>VLOOKUP(A:A,标准表!C:M,11,0)</f>
        <v>热轧事业部</v>
      </c>
      <c r="D702" t="str">
        <f>VLOOKUP($A:$A,标准表!C:E,3,0)</f>
        <v>13020219830520061X</v>
      </c>
      <c r="E702" t="str">
        <f>VLOOKUP(A:A,'11月工资'!A:D,4,0)</f>
        <v>6217000180023853876</v>
      </c>
      <c r="F702" t="str">
        <f>VLOOKUP(A:A,'11月工资'!A:F,6,0)</f>
        <v>生产操作人员</v>
      </c>
      <c r="G702">
        <f>VLOOKUP(A:A,标准表!C:H,6,0)</f>
        <v>0</v>
      </c>
      <c r="H702">
        <f>VLOOKUP(A:A,标准表!C:I,7,0)</f>
        <v>0</v>
      </c>
      <c r="I702">
        <f>VLOOKUP(A:A,标准表!C:J,8,0)</f>
        <v>0</v>
      </c>
      <c r="J702">
        <f>VLOOKUP($A:$A,标准表!C:G,5,0)</f>
        <v>1.5</v>
      </c>
      <c r="L702">
        <f>VLOOKUP(A:A,单位分配保留两位小数!B:I,8,0)</f>
        <v>2430.2600000000002</v>
      </c>
      <c r="M702">
        <f>_xlfn.IFNA(VLOOKUP(A:A,单位分配保留两位小数!B:J,9,0),0)</f>
        <v>0</v>
      </c>
      <c r="N702">
        <f>_xlfn.IFNA(VLOOKUP(A:A,单位分配保留两位小数!B:K,10,0),0)</f>
        <v>0</v>
      </c>
      <c r="O702">
        <f>ROUND(_xlfn.IFNA(VLOOKUP(A:A,单位分配保留两位小数!B:L,11,0),0),2)</f>
        <v>0</v>
      </c>
      <c r="Q702">
        <f t="shared" si="80"/>
        <v>2430.2600000000002</v>
      </c>
      <c r="R702">
        <f>_xlfn.IFNA(VLOOKUP(A702,'11月工资'!A:AU,47,0),0)+Q702</f>
        <v>63452.4</v>
      </c>
      <c r="S702">
        <f>VLOOKUP(A:A,'11月工资'!A:AW,49,0)</f>
        <v>0</v>
      </c>
      <c r="T702">
        <f>VLOOKUP(A:A,'11月工资'!A:AZ,52,0)</f>
        <v>0</v>
      </c>
      <c r="U702">
        <f>VLOOKUP(A:A,'11月工资'!A:BA,53,0)</f>
        <v>0</v>
      </c>
      <c r="V702">
        <f>VLOOKUP(A:A,'11月工资'!A:AX,50,0)</f>
        <v>22000</v>
      </c>
      <c r="W702">
        <f>VLOOKUP(A:A,'11月工资'!A:AY,51,0)</f>
        <v>0</v>
      </c>
      <c r="X702">
        <f>VLOOKUP(A:A,'11月工资'!A:AV,48,0)</f>
        <v>55000</v>
      </c>
      <c r="Y702">
        <f>VLOOKUP(A:A,'11月工资'!A:BB,54,0)</f>
        <v>8149.24</v>
      </c>
      <c r="Z702" s="12">
        <f>ROUND(5*MAX(0,(R702-S702-T702-U702-V702-W702-X702-Y702)*{0.6;2;4;5;6;7;9}%-{0;504;3384;6384;10584;17184;36384}),2)</f>
        <v>0</v>
      </c>
      <c r="AB702" s="78">
        <f>VLOOKUP(A:A,'11月工资'!A:BI,61,0)</f>
        <v>0</v>
      </c>
      <c r="AC702" s="6">
        <f t="shared" si="81"/>
        <v>0</v>
      </c>
      <c r="AD702">
        <f t="shared" si="82"/>
        <v>2430.2600000000002</v>
      </c>
      <c r="AE702">
        <f>VLOOKUP(A:A,'10月奖金'!A:AC,29,0)</f>
        <v>0</v>
      </c>
      <c r="AF702" s="6">
        <f t="shared" si="83"/>
        <v>0</v>
      </c>
      <c r="AG702">
        <f>VLOOKUP(A:A,'10月奖金'!A:AD,30,0)</f>
        <v>2575.46</v>
      </c>
      <c r="AH702" s="6">
        <f t="shared" si="84"/>
        <v>-145.19999999999982</v>
      </c>
      <c r="AI702">
        <f>VLOOKUP(A:A,单位分配保留两位小数!B:N,13,0)</f>
        <v>2430.2600000000002</v>
      </c>
      <c r="AJ702">
        <f t="shared" si="85"/>
        <v>0</v>
      </c>
      <c r="AK702">
        <f>_xlfn.IFNA(VLOOKUP(A:A,'11月工资'!A:AQ,43,0),0)</f>
        <v>0</v>
      </c>
      <c r="AL702">
        <f t="shared" si="86"/>
        <v>0</v>
      </c>
      <c r="AM702" s="6">
        <f t="shared" si="87"/>
        <v>-21696.839999999997</v>
      </c>
    </row>
    <row r="703" spans="1:39" x14ac:dyDescent="0.2">
      <c r="A703" s="7">
        <v>9000956</v>
      </c>
      <c r="B703" t="str">
        <f>VLOOKUP(A703,标准表!C:D,2,0)</f>
        <v>高振强</v>
      </c>
      <c r="C703" t="str">
        <f>VLOOKUP(A:A,标准表!C:M,11,0)</f>
        <v>热轧事业部</v>
      </c>
      <c r="D703" t="str">
        <f>VLOOKUP($A:$A,标准表!C:E,3,0)</f>
        <v>130203197708252715</v>
      </c>
      <c r="E703" t="str">
        <f>VLOOKUP(A:A,'11月工资'!A:D,4,0)</f>
        <v>6217000180023851417</v>
      </c>
      <c r="F703" t="str">
        <f>VLOOKUP(A:A,'11月工资'!A:F,6,0)</f>
        <v>生产操作人员</v>
      </c>
      <c r="G703">
        <f>VLOOKUP(A:A,标准表!C:H,6,0)</f>
        <v>0</v>
      </c>
      <c r="H703">
        <f>VLOOKUP(A:A,标准表!C:I,7,0)</f>
        <v>0</v>
      </c>
      <c r="I703">
        <f>VLOOKUP(A:A,标准表!C:J,8,0)</f>
        <v>0</v>
      </c>
      <c r="J703">
        <f>VLOOKUP($A:$A,标准表!C:G,5,0)</f>
        <v>1.5</v>
      </c>
      <c r="L703">
        <f>VLOOKUP(A:A,单位分配保留两位小数!B:I,8,0)</f>
        <v>2589.44</v>
      </c>
      <c r="M703">
        <f>_xlfn.IFNA(VLOOKUP(A:A,单位分配保留两位小数!B:J,9,0),0)</f>
        <v>0</v>
      </c>
      <c r="N703">
        <f>_xlfn.IFNA(VLOOKUP(A:A,单位分配保留两位小数!B:K,10,0),0)</f>
        <v>125</v>
      </c>
      <c r="O703">
        <f>ROUND(_xlfn.IFNA(VLOOKUP(A:A,单位分配保留两位小数!B:L,11,0),0),2)</f>
        <v>0</v>
      </c>
      <c r="Q703">
        <f t="shared" si="80"/>
        <v>2714.44</v>
      </c>
      <c r="R703">
        <f>_xlfn.IFNA(VLOOKUP(A703,'11月工资'!A:AU,47,0),0)+Q703</f>
        <v>64559.97</v>
      </c>
      <c r="S703">
        <f>VLOOKUP(A:A,'11月工资'!A:AW,49,0)</f>
        <v>0</v>
      </c>
      <c r="T703">
        <f>VLOOKUP(A:A,'11月工资'!A:AZ,52,0)</f>
        <v>0</v>
      </c>
      <c r="U703">
        <f>VLOOKUP(A:A,'11月工资'!A:BA,53,0)</f>
        <v>0</v>
      </c>
      <c r="V703">
        <f>VLOOKUP(A:A,'11月工资'!A:AX,50,0)</f>
        <v>0</v>
      </c>
      <c r="W703">
        <f>VLOOKUP(A:A,'11月工资'!A:AY,51,0)</f>
        <v>0</v>
      </c>
      <c r="X703">
        <f>VLOOKUP(A:A,'11月工资'!A:AV,48,0)</f>
        <v>55000</v>
      </c>
      <c r="Y703">
        <f>VLOOKUP(A:A,'11月工资'!A:BB,54,0)</f>
        <v>8893.49</v>
      </c>
      <c r="Z703" s="12">
        <f>ROUND(5*MAX(0,(R703-S703-T703-U703-V703-W703-X703-Y703)*{0.6;2;4;5;6;7;9}%-{0;504;3384;6384;10584;17184;36384}),2)</f>
        <v>19.989999999999998</v>
      </c>
      <c r="AB703" s="78">
        <f>VLOOKUP(A:A,'11月工资'!A:BI,61,0)</f>
        <v>7.17</v>
      </c>
      <c r="AC703" s="6">
        <f t="shared" si="81"/>
        <v>12.82</v>
      </c>
      <c r="AD703">
        <f t="shared" si="82"/>
        <v>2701.62</v>
      </c>
      <c r="AE703">
        <f>VLOOKUP(A:A,'10月奖金'!A:AC,29,0)</f>
        <v>7.17</v>
      </c>
      <c r="AF703" s="6">
        <f t="shared" si="83"/>
        <v>5.65</v>
      </c>
      <c r="AG703">
        <f>VLOOKUP(A:A,'10月奖金'!A:AD,30,0)</f>
        <v>2754.42</v>
      </c>
      <c r="AH703" s="6">
        <f t="shared" si="84"/>
        <v>-52.800000000000182</v>
      </c>
      <c r="AI703">
        <f>VLOOKUP(A:A,单位分配保留两位小数!B:N,13,0)</f>
        <v>2714.44</v>
      </c>
      <c r="AJ703">
        <f t="shared" si="85"/>
        <v>0</v>
      </c>
      <c r="AK703">
        <f>_xlfn.IFNA(VLOOKUP(A:A,'11月工资'!A:AQ,43,0),0)</f>
        <v>0</v>
      </c>
      <c r="AL703">
        <f t="shared" si="86"/>
        <v>12.82</v>
      </c>
      <c r="AM703" s="6">
        <f t="shared" si="87"/>
        <v>666.48000000000138</v>
      </c>
    </row>
    <row r="704" spans="1:39" x14ac:dyDescent="0.2">
      <c r="A704" s="7">
        <v>9000981</v>
      </c>
      <c r="B704" t="str">
        <f>VLOOKUP(A704,标准表!C:D,2,0)</f>
        <v>杨瑞杰</v>
      </c>
      <c r="C704" t="str">
        <f>VLOOKUP(A:A,标准表!C:M,11,0)</f>
        <v>热轧事业部</v>
      </c>
      <c r="D704" t="str">
        <f>VLOOKUP($A:$A,标准表!C:E,3,0)</f>
        <v>130204197810253016</v>
      </c>
      <c r="E704" t="str">
        <f>VLOOKUP(A:A,'11月工资'!A:D,4,0)</f>
        <v>6217000180023852530</v>
      </c>
      <c r="F704" t="str">
        <f>VLOOKUP(A:A,'11月工资'!A:F,6,0)</f>
        <v>生产操作人员</v>
      </c>
      <c r="G704">
        <f>VLOOKUP(A:A,标准表!C:H,6,0)</f>
        <v>0</v>
      </c>
      <c r="H704">
        <f>VLOOKUP(A:A,标准表!C:I,7,0)</f>
        <v>0</v>
      </c>
      <c r="I704">
        <f>VLOOKUP(A:A,标准表!C:J,8,0)</f>
        <v>0</v>
      </c>
      <c r="J704">
        <f>VLOOKUP($A:$A,标准表!C:G,5,0)</f>
        <v>1.5</v>
      </c>
      <c r="L704">
        <f>VLOOKUP(A:A,单位分配保留两位小数!B:I,8,0)</f>
        <v>2609.34</v>
      </c>
      <c r="M704">
        <f>_xlfn.IFNA(VLOOKUP(A:A,单位分配保留两位小数!B:J,9,0),0)</f>
        <v>0</v>
      </c>
      <c r="N704">
        <f>_xlfn.IFNA(VLOOKUP(A:A,单位分配保留两位小数!B:K,10,0),0)</f>
        <v>100</v>
      </c>
      <c r="O704">
        <f>ROUND(_xlfn.IFNA(VLOOKUP(A:A,单位分配保留两位小数!B:L,11,0),0),2)</f>
        <v>0</v>
      </c>
      <c r="Q704">
        <f t="shared" si="80"/>
        <v>2709.34</v>
      </c>
      <c r="R704">
        <f>_xlfn.IFNA(VLOOKUP(A704,'11月工资'!A:AU,47,0),0)+Q704</f>
        <v>66522.47</v>
      </c>
      <c r="S704">
        <f>VLOOKUP(A:A,'11月工资'!A:AW,49,0)</f>
        <v>11000</v>
      </c>
      <c r="T704">
        <f>VLOOKUP(A:A,'11月工资'!A:AZ,52,0)</f>
        <v>0</v>
      </c>
      <c r="U704">
        <f>VLOOKUP(A:A,'11月工资'!A:BA,53,0)</f>
        <v>0</v>
      </c>
      <c r="V704">
        <f>VLOOKUP(A:A,'11月工资'!A:AX,50,0)</f>
        <v>11000</v>
      </c>
      <c r="W704">
        <f>VLOOKUP(A:A,'11月工资'!A:AY,51,0)</f>
        <v>0</v>
      </c>
      <c r="X704">
        <f>VLOOKUP(A:A,'11月工资'!A:AV,48,0)</f>
        <v>55000</v>
      </c>
      <c r="Y704">
        <f>VLOOKUP(A:A,'11月工资'!A:BB,54,0)</f>
        <v>9126.7599999999984</v>
      </c>
      <c r="Z704" s="12">
        <f>ROUND(5*MAX(0,(R704-S704-T704-U704-V704-W704-X704-Y704)*{0.6;2;4;5;6;7;9}%-{0;504;3384;6384;10584;17184;36384}),2)</f>
        <v>0</v>
      </c>
      <c r="AB704" s="78">
        <f>VLOOKUP(A:A,'11月工资'!A:BI,61,0)</f>
        <v>0</v>
      </c>
      <c r="AC704" s="6">
        <f t="shared" si="81"/>
        <v>0</v>
      </c>
      <c r="AD704">
        <f t="shared" si="82"/>
        <v>2709.34</v>
      </c>
      <c r="AE704">
        <f>VLOOKUP(A:A,'10月奖金'!A:AC,29,0)</f>
        <v>0</v>
      </c>
      <c r="AF704" s="6">
        <f t="shared" si="83"/>
        <v>0</v>
      </c>
      <c r="AG704">
        <f>VLOOKUP(A:A,'10月奖金'!A:AD,30,0)</f>
        <v>2761.69</v>
      </c>
      <c r="AH704" s="6">
        <f t="shared" si="84"/>
        <v>-52.349999999999909</v>
      </c>
      <c r="AI704">
        <f>VLOOKUP(A:A,单位分配保留两位小数!B:N,13,0)</f>
        <v>2709.34</v>
      </c>
      <c r="AJ704">
        <f t="shared" si="85"/>
        <v>0</v>
      </c>
      <c r="AK704">
        <f>_xlfn.IFNA(VLOOKUP(A:A,'11月工资'!A:AQ,43,0),0)</f>
        <v>0</v>
      </c>
      <c r="AL704">
        <f t="shared" si="86"/>
        <v>0</v>
      </c>
      <c r="AM704" s="6">
        <f t="shared" si="87"/>
        <v>-19604.289999999997</v>
      </c>
    </row>
    <row r="705" spans="1:39" x14ac:dyDescent="0.2">
      <c r="A705" s="7">
        <v>9000971</v>
      </c>
      <c r="B705" t="str">
        <f>VLOOKUP(A705,标准表!C:D,2,0)</f>
        <v>强健</v>
      </c>
      <c r="C705" t="str">
        <f>VLOOKUP(A:A,标准表!C:M,11,0)</f>
        <v>热轧事业部</v>
      </c>
      <c r="D705" t="str">
        <f>VLOOKUP($A:$A,标准表!C:E,3,0)</f>
        <v>130203197108082433</v>
      </c>
      <c r="E705" t="str">
        <f>VLOOKUP(A:A,'11月工资'!A:D,4,0)</f>
        <v>6217000180023854452</v>
      </c>
      <c r="F705" t="str">
        <f>VLOOKUP(A:A,'11月工资'!A:F,6,0)</f>
        <v>生产操作人员</v>
      </c>
      <c r="G705">
        <f>VLOOKUP(A:A,标准表!C:H,6,0)</f>
        <v>0</v>
      </c>
      <c r="H705">
        <f>VLOOKUP(A:A,标准表!C:I,7,0)</f>
        <v>0</v>
      </c>
      <c r="I705">
        <f>VLOOKUP(A:A,标准表!C:J,8,0)</f>
        <v>0</v>
      </c>
      <c r="J705">
        <f>VLOOKUP($A:$A,标准表!C:G,5,0)</f>
        <v>1.5</v>
      </c>
      <c r="L705">
        <f>VLOOKUP(A:A,单位分配保留两位小数!B:I,8,0)</f>
        <v>2589.44</v>
      </c>
      <c r="M705">
        <f>_xlfn.IFNA(VLOOKUP(A:A,单位分配保留两位小数!B:J,9,0),0)</f>
        <v>0</v>
      </c>
      <c r="N705">
        <f>_xlfn.IFNA(VLOOKUP(A:A,单位分配保留两位小数!B:K,10,0),0)</f>
        <v>0</v>
      </c>
      <c r="O705">
        <f>ROUND(_xlfn.IFNA(VLOOKUP(A:A,单位分配保留两位小数!B:L,11,0),0),2)</f>
        <v>0</v>
      </c>
      <c r="Q705">
        <f t="shared" si="80"/>
        <v>2589.44</v>
      </c>
      <c r="R705">
        <f>_xlfn.IFNA(VLOOKUP(A705,'11月工资'!A:AU,47,0),0)+Q705</f>
        <v>69548.25</v>
      </c>
      <c r="S705">
        <f>VLOOKUP(A:A,'11月工资'!A:AW,49,0)</f>
        <v>0</v>
      </c>
      <c r="T705">
        <f>VLOOKUP(A:A,'11月工资'!A:AZ,52,0)</f>
        <v>0</v>
      </c>
      <c r="U705">
        <f>VLOOKUP(A:A,'11月工资'!A:BA,53,0)</f>
        <v>0</v>
      </c>
      <c r="V705">
        <f>VLOOKUP(A:A,'11月工资'!A:AX,50,0)</f>
        <v>0</v>
      </c>
      <c r="W705">
        <f>VLOOKUP(A:A,'11月工资'!A:AY,51,0)</f>
        <v>0</v>
      </c>
      <c r="X705">
        <f>VLOOKUP(A:A,'11月工资'!A:AV,48,0)</f>
        <v>55000</v>
      </c>
      <c r="Y705">
        <f>VLOOKUP(A:A,'11月工资'!A:BB,54,0)</f>
        <v>9949.85</v>
      </c>
      <c r="Z705" s="12">
        <f>ROUND(5*MAX(0,(R705-S705-T705-U705-V705-W705-X705-Y705)*{0.6;2;4;5;6;7;9}%-{0;504;3384;6384;10584;17184;36384}),2)</f>
        <v>137.94999999999999</v>
      </c>
      <c r="AB705" s="78">
        <f>VLOOKUP(A:A,'11月工资'!A:BI,61,0)</f>
        <v>103</v>
      </c>
      <c r="AC705" s="6">
        <f t="shared" si="81"/>
        <v>34.950000000000003</v>
      </c>
      <c r="AD705">
        <f t="shared" si="82"/>
        <v>2554.4900000000002</v>
      </c>
      <c r="AE705">
        <f>VLOOKUP(A:A,'10月奖金'!A:AC,29,0)</f>
        <v>26.83</v>
      </c>
      <c r="AF705" s="6">
        <f t="shared" si="83"/>
        <v>8.1200000000000045</v>
      </c>
      <c r="AG705">
        <f>VLOOKUP(A:A,'10月奖金'!A:AD,30,0)</f>
        <v>2594.7600000000002</v>
      </c>
      <c r="AH705" s="6">
        <f t="shared" si="84"/>
        <v>-40.269999999999982</v>
      </c>
      <c r="AI705">
        <f>VLOOKUP(A:A,单位分配保留两位小数!B:N,13,0)</f>
        <v>2589.44</v>
      </c>
      <c r="AJ705">
        <f t="shared" si="85"/>
        <v>0</v>
      </c>
      <c r="AK705">
        <f>_xlfn.IFNA(VLOOKUP(A:A,'11月工资'!A:AQ,43,0),0)</f>
        <v>0</v>
      </c>
      <c r="AL705">
        <f t="shared" si="86"/>
        <v>34.950000000000003</v>
      </c>
      <c r="AM705" s="6">
        <f t="shared" si="87"/>
        <v>4598.3999999999996</v>
      </c>
    </row>
    <row r="706" spans="1:39" x14ac:dyDescent="0.2">
      <c r="A706" s="7">
        <v>9000973</v>
      </c>
      <c r="B706" t="str">
        <f>VLOOKUP(A706,标准表!C:D,2,0)</f>
        <v>孙凯浩</v>
      </c>
      <c r="C706" t="str">
        <f>VLOOKUP(A:A,标准表!C:M,11,0)</f>
        <v>热轧事业部</v>
      </c>
      <c r="D706" t="str">
        <f>VLOOKUP($A:$A,标准表!C:E,3,0)</f>
        <v>130203198405093037</v>
      </c>
      <c r="E706" t="str">
        <f>VLOOKUP(A:A,'11月工资'!A:D,4,0)</f>
        <v>6217000180023854502</v>
      </c>
      <c r="F706" t="str">
        <f>VLOOKUP(A:A,'11月工资'!A:F,6,0)</f>
        <v>生产操作人员</v>
      </c>
      <c r="G706">
        <f>VLOOKUP(A:A,标准表!C:H,6,0)</f>
        <v>0</v>
      </c>
      <c r="H706">
        <f>VLOOKUP(A:A,标准表!C:I,7,0)</f>
        <v>0</v>
      </c>
      <c r="I706">
        <f>VLOOKUP(A:A,标准表!C:J,8,0)</f>
        <v>0</v>
      </c>
      <c r="J706">
        <f>VLOOKUP($A:$A,标准表!C:G,5,0)</f>
        <v>1.5</v>
      </c>
      <c r="L706">
        <f>VLOOKUP(A:A,单位分配保留两位小数!B:I,8,0)</f>
        <v>2430.1999999999998</v>
      </c>
      <c r="M706">
        <f>_xlfn.IFNA(VLOOKUP(A:A,单位分配保留两位小数!B:J,9,0),0)</f>
        <v>0</v>
      </c>
      <c r="N706">
        <f>_xlfn.IFNA(VLOOKUP(A:A,单位分配保留两位小数!B:K,10,0),0)</f>
        <v>0</v>
      </c>
      <c r="O706">
        <f>ROUND(_xlfn.IFNA(VLOOKUP(A:A,单位分配保留两位小数!B:L,11,0),0),2)</f>
        <v>50</v>
      </c>
      <c r="Q706">
        <f t="shared" si="80"/>
        <v>2380.1999999999998</v>
      </c>
      <c r="R706">
        <f>_xlfn.IFNA(VLOOKUP(A706,'11月工资'!A:AU,47,0),0)+Q706</f>
        <v>62161.42</v>
      </c>
      <c r="S706">
        <f>VLOOKUP(A:A,'11月工资'!A:AW,49,0)</f>
        <v>0</v>
      </c>
      <c r="T706">
        <f>VLOOKUP(A:A,'11月工资'!A:AZ,52,0)</f>
        <v>0</v>
      </c>
      <c r="U706">
        <f>VLOOKUP(A:A,'11月工资'!A:BA,53,0)</f>
        <v>0</v>
      </c>
      <c r="V706">
        <f>VLOOKUP(A:A,'11月工资'!A:AX,50,0)</f>
        <v>0</v>
      </c>
      <c r="W706">
        <f>VLOOKUP(A:A,'11月工资'!A:AY,51,0)</f>
        <v>0</v>
      </c>
      <c r="X706">
        <f>VLOOKUP(A:A,'11月工资'!A:AV,48,0)</f>
        <v>55000</v>
      </c>
      <c r="Y706">
        <f>VLOOKUP(A:A,'11月工资'!A:BB,54,0)</f>
        <v>8810.9</v>
      </c>
      <c r="Z706" s="12">
        <f>ROUND(5*MAX(0,(R706-S706-T706-U706-V706-W706-X706-Y706)*{0.6;2;4;5;6;7;9}%-{0;504;3384;6384;10584;17184;36384}),2)</f>
        <v>0</v>
      </c>
      <c r="AB706" s="78">
        <f>VLOOKUP(A:A,'11月工资'!A:BI,61,0)</f>
        <v>0</v>
      </c>
      <c r="AC706" s="6">
        <f t="shared" si="81"/>
        <v>0</v>
      </c>
      <c r="AD706">
        <f t="shared" si="82"/>
        <v>2380.1999999999998</v>
      </c>
      <c r="AE706">
        <f>VLOOKUP(A:A,'10月奖金'!A:AC,29,0)</f>
        <v>0</v>
      </c>
      <c r="AF706" s="6">
        <f t="shared" si="83"/>
        <v>0</v>
      </c>
      <c r="AG706">
        <f>VLOOKUP(A:A,'10月奖金'!A:AD,30,0)</f>
        <v>2164.6999999999998</v>
      </c>
      <c r="AH706" s="6">
        <f t="shared" si="84"/>
        <v>215.5</v>
      </c>
      <c r="AI706">
        <f>VLOOKUP(A:A,单位分配保留两位小数!B:N,13,0)</f>
        <v>2380.1999999999998</v>
      </c>
      <c r="AJ706">
        <f t="shared" si="85"/>
        <v>0</v>
      </c>
      <c r="AK706">
        <f>_xlfn.IFNA(VLOOKUP(A:A,'11月工资'!A:AQ,43,0),0)</f>
        <v>0</v>
      </c>
      <c r="AL706">
        <f t="shared" si="86"/>
        <v>0</v>
      </c>
      <c r="AM706" s="6">
        <f t="shared" si="87"/>
        <v>-1649.4800000000014</v>
      </c>
    </row>
    <row r="707" spans="1:39" x14ac:dyDescent="0.2">
      <c r="A707" s="7">
        <v>9000974</v>
      </c>
      <c r="B707" t="str">
        <f>VLOOKUP(A707,标准表!C:D,2,0)</f>
        <v>孙扩席</v>
      </c>
      <c r="C707" t="str">
        <f>VLOOKUP(A:A,标准表!C:M,11,0)</f>
        <v>热轧事业部</v>
      </c>
      <c r="D707" t="str">
        <f>VLOOKUP($A:$A,标准表!C:E,3,0)</f>
        <v>130205197807271535</v>
      </c>
      <c r="E707" t="str">
        <f>VLOOKUP(A:A,'11月工资'!A:D,4,0)</f>
        <v>6217000180023854023</v>
      </c>
      <c r="F707" t="str">
        <f>VLOOKUP(A:A,'11月工资'!A:F,6,0)</f>
        <v>生产操作人员</v>
      </c>
      <c r="G707">
        <f>VLOOKUP(A:A,标准表!C:H,6,0)</f>
        <v>0</v>
      </c>
      <c r="H707">
        <f>VLOOKUP(A:A,标准表!C:I,7,0)</f>
        <v>0</v>
      </c>
      <c r="I707">
        <f>VLOOKUP(A:A,标准表!C:J,8,0)</f>
        <v>0</v>
      </c>
      <c r="J707">
        <f>VLOOKUP($A:$A,标准表!C:G,5,0)</f>
        <v>1.5</v>
      </c>
      <c r="L707">
        <f>VLOOKUP(A:A,单位分配保留两位小数!B:I,8,0)</f>
        <v>2430.1999999999998</v>
      </c>
      <c r="M707">
        <f>_xlfn.IFNA(VLOOKUP(A:A,单位分配保留两位小数!B:J,9,0),0)</f>
        <v>0</v>
      </c>
      <c r="N707">
        <f>_xlfn.IFNA(VLOOKUP(A:A,单位分配保留两位小数!B:K,10,0),0)</f>
        <v>0</v>
      </c>
      <c r="O707">
        <f>ROUND(_xlfn.IFNA(VLOOKUP(A:A,单位分配保留两位小数!B:L,11,0),0),2)</f>
        <v>50</v>
      </c>
      <c r="Q707">
        <f t="shared" ref="Q707:Q770" si="88">L707+M707+N707-O707</f>
        <v>2380.1999999999998</v>
      </c>
      <c r="R707">
        <f>_xlfn.IFNA(VLOOKUP(A707,'11月工资'!A:AU,47,0),0)+Q707</f>
        <v>64218.82</v>
      </c>
      <c r="S707">
        <f>VLOOKUP(A:A,'11月工资'!A:AW,49,0)</f>
        <v>0</v>
      </c>
      <c r="T707">
        <f>VLOOKUP(A:A,'11月工资'!A:AZ,52,0)</f>
        <v>0</v>
      </c>
      <c r="U707">
        <f>VLOOKUP(A:A,'11月工资'!A:BA,53,0)</f>
        <v>0</v>
      </c>
      <c r="V707">
        <f>VLOOKUP(A:A,'11月工资'!A:AX,50,0)</f>
        <v>0</v>
      </c>
      <c r="W707">
        <f>VLOOKUP(A:A,'11月工资'!A:AY,51,0)</f>
        <v>0</v>
      </c>
      <c r="X707">
        <f>VLOOKUP(A:A,'11月工资'!A:AV,48,0)</f>
        <v>55000</v>
      </c>
      <c r="Y707">
        <f>VLOOKUP(A:A,'11月工资'!A:BB,54,0)</f>
        <v>8862.4500000000007</v>
      </c>
      <c r="Z707" s="12">
        <f>ROUND(5*MAX(0,(R707-S707-T707-U707-V707-W707-X707-Y707)*{0.6;2;4;5;6;7;9}%-{0;504;3384;6384;10584;17184;36384}),2)</f>
        <v>10.69</v>
      </c>
      <c r="AB707" s="78">
        <f>VLOOKUP(A:A,'11月工资'!A:BI,61,0)</f>
        <v>0</v>
      </c>
      <c r="AC707" s="6">
        <f t="shared" ref="AC707:AC770" si="89">ROUND(IF(Z707-AA707-AB707&gt;0,Z707-AA707-AB707,0),2)</f>
        <v>10.69</v>
      </c>
      <c r="AD707">
        <f t="shared" ref="AD707:AD770" si="90">Q707-AC707</f>
        <v>2369.5099999999998</v>
      </c>
      <c r="AE707">
        <f>VLOOKUP(A:A,'10月奖金'!A:AC,29,0)</f>
        <v>0</v>
      </c>
      <c r="AF707" s="6">
        <f t="shared" ref="AF707:AF770" si="91">AC707-AE707</f>
        <v>10.69</v>
      </c>
      <c r="AG707">
        <f>VLOOKUP(A:A,'10月奖金'!A:AD,30,0)</f>
        <v>2430.88</v>
      </c>
      <c r="AH707" s="6">
        <f t="shared" ref="AH707:AH770" si="92">AD707-AG707</f>
        <v>-61.370000000000346</v>
      </c>
      <c r="AI707">
        <f>VLOOKUP(A:A,单位分配保留两位小数!B:N,13,0)</f>
        <v>2380.1999999999998</v>
      </c>
      <c r="AJ707">
        <f t="shared" ref="AJ707:AJ770" si="93">AI707-Q707</f>
        <v>0</v>
      </c>
      <c r="AK707">
        <f>_xlfn.IFNA(VLOOKUP(A:A,'11月工资'!A:AQ,43,0),0)</f>
        <v>0</v>
      </c>
      <c r="AL707">
        <f t="shared" ref="AL707:AL770" si="94">AK707+AC707</f>
        <v>10.69</v>
      </c>
      <c r="AM707" s="6">
        <f t="shared" ref="AM707:AM770" si="95">R707-S707-T707-U707-V707-W707-X707-Y707</f>
        <v>356.36999999999898</v>
      </c>
    </row>
    <row r="708" spans="1:39" x14ac:dyDescent="0.2">
      <c r="A708" s="7">
        <v>9000984</v>
      </c>
      <c r="B708" t="str">
        <f>VLOOKUP(A708,标准表!C:D,2,0)</f>
        <v>张振杰</v>
      </c>
      <c r="C708" t="str">
        <f>VLOOKUP(A:A,标准表!C:M,11,0)</f>
        <v>热轧事业部</v>
      </c>
      <c r="D708" t="str">
        <f>VLOOKUP($A:$A,标准表!C:E,3,0)</f>
        <v>130203197305202115</v>
      </c>
      <c r="E708" t="str">
        <f>VLOOKUP(A:A,'11月工资'!A:D,4,0)</f>
        <v>6236680180004290020</v>
      </c>
      <c r="F708" t="str">
        <f>VLOOKUP(A:A,'11月工资'!A:F,6,0)</f>
        <v>生产操作人员</v>
      </c>
      <c r="G708">
        <f>VLOOKUP(A:A,标准表!C:H,6,0)</f>
        <v>0</v>
      </c>
      <c r="H708">
        <f>VLOOKUP(A:A,标准表!C:I,7,0)</f>
        <v>0</v>
      </c>
      <c r="I708">
        <f>VLOOKUP(A:A,标准表!C:J,8,0)</f>
        <v>0</v>
      </c>
      <c r="J708">
        <f>VLOOKUP($A:$A,标准表!C:G,5,0)</f>
        <v>1.5</v>
      </c>
      <c r="L708">
        <f>VLOOKUP(A:A,单位分配保留两位小数!B:I,8,0)</f>
        <v>2513.39</v>
      </c>
      <c r="M708">
        <f>_xlfn.IFNA(VLOOKUP(A:A,单位分配保留两位小数!B:J,9,0),0)</f>
        <v>0</v>
      </c>
      <c r="N708">
        <f>_xlfn.IFNA(VLOOKUP(A:A,单位分配保留两位小数!B:K,10,0),0)</f>
        <v>0</v>
      </c>
      <c r="O708">
        <f>ROUND(_xlfn.IFNA(VLOOKUP(A:A,单位分配保留两位小数!B:L,11,0),0),2)</f>
        <v>0</v>
      </c>
      <c r="Q708">
        <f t="shared" si="88"/>
        <v>2513.39</v>
      </c>
      <c r="R708">
        <f>_xlfn.IFNA(VLOOKUP(A708,'11月工资'!A:AU,47,0),0)+Q708</f>
        <v>65365.71</v>
      </c>
      <c r="S708">
        <f>VLOOKUP(A:A,'11月工资'!A:AW,49,0)</f>
        <v>0</v>
      </c>
      <c r="T708">
        <f>VLOOKUP(A:A,'11月工资'!A:AZ,52,0)</f>
        <v>0</v>
      </c>
      <c r="U708">
        <f>VLOOKUP(A:A,'11月工资'!A:BA,53,0)</f>
        <v>0</v>
      </c>
      <c r="V708">
        <f>VLOOKUP(A:A,'11月工资'!A:AX,50,0)</f>
        <v>0</v>
      </c>
      <c r="W708">
        <f>VLOOKUP(A:A,'11月工资'!A:AY,51,0)</f>
        <v>0</v>
      </c>
      <c r="X708">
        <f>VLOOKUP(A:A,'11月工资'!A:AV,48,0)</f>
        <v>55000</v>
      </c>
      <c r="Y708">
        <f>VLOOKUP(A:A,'11月工资'!A:BB,54,0)</f>
        <v>9047.380000000001</v>
      </c>
      <c r="Z708" s="12">
        <f>ROUND(5*MAX(0,(R708-S708-T708-U708-V708-W708-X708-Y708)*{0.6;2;4;5;6;7;9}%-{0;504;3384;6384;10584;17184;36384}),2)</f>
        <v>39.549999999999997</v>
      </c>
      <c r="AB708" s="78">
        <f>VLOOKUP(A:A,'11月工资'!A:BI,61,0)</f>
        <v>22.19</v>
      </c>
      <c r="AC708" s="6">
        <f t="shared" si="89"/>
        <v>17.36</v>
      </c>
      <c r="AD708">
        <f t="shared" si="90"/>
        <v>2496.0299999999997</v>
      </c>
      <c r="AE708">
        <f>VLOOKUP(A:A,'10月奖金'!A:AC,29,0)</f>
        <v>9.83</v>
      </c>
      <c r="AF708" s="6">
        <f t="shared" si="91"/>
        <v>7.5299999999999994</v>
      </c>
      <c r="AG708">
        <f>VLOOKUP(A:A,'10月奖金'!A:AD,30,0)</f>
        <v>2545.38</v>
      </c>
      <c r="AH708" s="6">
        <f t="shared" si="92"/>
        <v>-49.350000000000364</v>
      </c>
      <c r="AI708">
        <f>VLOOKUP(A:A,单位分配保留两位小数!B:N,13,0)</f>
        <v>2513.39</v>
      </c>
      <c r="AJ708">
        <f t="shared" si="93"/>
        <v>0</v>
      </c>
      <c r="AK708">
        <f>_xlfn.IFNA(VLOOKUP(A:A,'11月工资'!A:AQ,43,0),0)</f>
        <v>0</v>
      </c>
      <c r="AL708">
        <f t="shared" si="94"/>
        <v>17.36</v>
      </c>
      <c r="AM708" s="6">
        <f t="shared" si="95"/>
        <v>1318.3299999999981</v>
      </c>
    </row>
    <row r="709" spans="1:39" x14ac:dyDescent="0.2">
      <c r="A709" s="7">
        <v>9000966</v>
      </c>
      <c r="B709" t="str">
        <f>VLOOKUP(A709,标准表!C:D,2,0)</f>
        <v>么海宽</v>
      </c>
      <c r="C709" t="str">
        <f>VLOOKUP(A:A,标准表!C:M,11,0)</f>
        <v>热轧事业部</v>
      </c>
      <c r="D709" t="str">
        <f>VLOOKUP($A:$A,标准表!C:E,3,0)</f>
        <v>130203197810180017</v>
      </c>
      <c r="E709" t="str">
        <f>VLOOKUP(A:A,'11月工资'!A:D,4,0)</f>
        <v>6217000180023852514</v>
      </c>
      <c r="F709" t="str">
        <f>VLOOKUP(A:A,'11月工资'!A:F,6,0)</f>
        <v>生产操作人员</v>
      </c>
      <c r="G709">
        <f>VLOOKUP(A:A,标准表!C:H,6,0)</f>
        <v>0</v>
      </c>
      <c r="H709">
        <f>VLOOKUP(A:A,标准表!C:I,7,0)</f>
        <v>0</v>
      </c>
      <c r="I709">
        <f>VLOOKUP(A:A,标准表!C:J,8,0)</f>
        <v>0</v>
      </c>
      <c r="J709">
        <f>VLOOKUP($A:$A,标准表!C:G,5,0)</f>
        <v>1.5</v>
      </c>
      <c r="L709">
        <f>VLOOKUP(A:A,单位分配保留两位小数!B:I,8,0)</f>
        <v>2828.3</v>
      </c>
      <c r="M709">
        <f>_xlfn.IFNA(VLOOKUP(A:A,单位分配保留两位小数!B:J,9,0),0)</f>
        <v>0</v>
      </c>
      <c r="N709">
        <f>_xlfn.IFNA(VLOOKUP(A:A,单位分配保留两位小数!B:K,10,0),0)</f>
        <v>225</v>
      </c>
      <c r="O709">
        <f>ROUND(_xlfn.IFNA(VLOOKUP(A:A,单位分配保留两位小数!B:L,11,0),0),2)</f>
        <v>0</v>
      </c>
      <c r="Q709">
        <f t="shared" si="88"/>
        <v>3053.3</v>
      </c>
      <c r="R709">
        <f>_xlfn.IFNA(VLOOKUP(A709,'11月工资'!A:AU,47,0),0)+Q709</f>
        <v>70930.33</v>
      </c>
      <c r="S709">
        <f>VLOOKUP(A:A,'11月工资'!A:AW,49,0)</f>
        <v>11000</v>
      </c>
      <c r="T709">
        <f>VLOOKUP(A:A,'11月工资'!A:AZ,52,0)</f>
        <v>11000</v>
      </c>
      <c r="U709">
        <f>VLOOKUP(A:A,'11月工资'!A:BA,53,0)</f>
        <v>0</v>
      </c>
      <c r="V709">
        <f>VLOOKUP(A:A,'11月工资'!A:AX,50,0)</f>
        <v>22000</v>
      </c>
      <c r="W709">
        <f>VLOOKUP(A:A,'11月工资'!A:AY,51,0)</f>
        <v>4400</v>
      </c>
      <c r="X709">
        <f>VLOOKUP(A:A,'11月工资'!A:AV,48,0)</f>
        <v>55000</v>
      </c>
      <c r="Y709">
        <f>VLOOKUP(A:A,'11月工资'!A:BB,54,0)</f>
        <v>10615.35</v>
      </c>
      <c r="Z709" s="12">
        <f>ROUND(5*MAX(0,(R709-S709-T709-U709-V709-W709-X709-Y709)*{0.6;2;4;5;6;7;9}%-{0;504;3384;6384;10584;17184;36384}),2)</f>
        <v>0</v>
      </c>
      <c r="AB709" s="78">
        <f>VLOOKUP(A:A,'11月工资'!A:BI,61,0)</f>
        <v>0</v>
      </c>
      <c r="AC709" s="6">
        <f t="shared" si="89"/>
        <v>0</v>
      </c>
      <c r="AD709">
        <f t="shared" si="90"/>
        <v>3053.3</v>
      </c>
      <c r="AE709">
        <f>VLOOKUP(A:A,'10月奖金'!A:AC,29,0)</f>
        <v>0</v>
      </c>
      <c r="AF709" s="6">
        <f t="shared" si="91"/>
        <v>0</v>
      </c>
      <c r="AG709">
        <f>VLOOKUP(A:A,'10月奖金'!A:AD,30,0)</f>
        <v>3012.81</v>
      </c>
      <c r="AH709" s="6">
        <f t="shared" si="92"/>
        <v>40.490000000000236</v>
      </c>
      <c r="AI709">
        <f>VLOOKUP(A:A,单位分配保留两位小数!B:N,13,0)</f>
        <v>3053.3</v>
      </c>
      <c r="AJ709">
        <f t="shared" si="93"/>
        <v>0</v>
      </c>
      <c r="AK709">
        <f>_xlfn.IFNA(VLOOKUP(A:A,'11月工资'!A:AQ,43,0),0)</f>
        <v>0</v>
      </c>
      <c r="AL709">
        <f t="shared" si="94"/>
        <v>0</v>
      </c>
      <c r="AM709" s="6">
        <f t="shared" si="95"/>
        <v>-43085.02</v>
      </c>
    </row>
    <row r="710" spans="1:39" x14ac:dyDescent="0.2">
      <c r="A710" s="7">
        <v>9000970</v>
      </c>
      <c r="B710" t="str">
        <f>VLOOKUP(A710,标准表!C:D,2,0)</f>
        <v>祁红涛</v>
      </c>
      <c r="C710" t="str">
        <f>VLOOKUP(A:A,标准表!C:M,11,0)</f>
        <v>热轧事业部</v>
      </c>
      <c r="D710" t="str">
        <f>VLOOKUP($A:$A,标准表!C:E,3,0)</f>
        <v>130202197711020011</v>
      </c>
      <c r="E710" t="str">
        <f>VLOOKUP(A:A,'11月工资'!A:D,4,0)</f>
        <v>6217000180023854239</v>
      </c>
      <c r="F710" t="str">
        <f>VLOOKUP(A:A,'11月工资'!A:F,6,0)</f>
        <v>生产操作人员</v>
      </c>
      <c r="G710">
        <f>VLOOKUP(A:A,标准表!C:H,6,0)</f>
        <v>0</v>
      </c>
      <c r="H710">
        <f>VLOOKUP(A:A,标准表!C:I,7,0)</f>
        <v>0</v>
      </c>
      <c r="I710">
        <f>VLOOKUP(A:A,标准表!C:J,8,0)</f>
        <v>0</v>
      </c>
      <c r="J710">
        <f>VLOOKUP($A:$A,标准表!C:G,5,0)</f>
        <v>1.5</v>
      </c>
      <c r="L710">
        <f>VLOOKUP(A:A,单位分配保留两位小数!B:I,8,0)</f>
        <v>2582.92</v>
      </c>
      <c r="M710">
        <f>_xlfn.IFNA(VLOOKUP(A:A,单位分配保留两位小数!B:J,9,0),0)</f>
        <v>0</v>
      </c>
      <c r="N710">
        <f>_xlfn.IFNA(VLOOKUP(A:A,单位分配保留两位小数!B:K,10,0),0)</f>
        <v>200</v>
      </c>
      <c r="O710">
        <f>ROUND(_xlfn.IFNA(VLOOKUP(A:A,单位分配保留两位小数!B:L,11,0),0),2)</f>
        <v>0</v>
      </c>
      <c r="Q710">
        <f t="shared" si="88"/>
        <v>2782.92</v>
      </c>
      <c r="R710">
        <f>_xlfn.IFNA(VLOOKUP(A710,'11月工资'!A:AU,47,0),0)+Q710</f>
        <v>66815.94</v>
      </c>
      <c r="S710">
        <f>VLOOKUP(A:A,'11月工资'!A:AW,49,0)</f>
        <v>0</v>
      </c>
      <c r="T710">
        <f>VLOOKUP(A:A,'11月工资'!A:AZ,52,0)</f>
        <v>0</v>
      </c>
      <c r="U710">
        <f>VLOOKUP(A:A,'11月工资'!A:BA,53,0)</f>
        <v>0</v>
      </c>
      <c r="V710">
        <f>VLOOKUP(A:A,'11月工资'!A:AX,50,0)</f>
        <v>0</v>
      </c>
      <c r="W710">
        <f>VLOOKUP(A:A,'11月工资'!A:AY,51,0)</f>
        <v>0</v>
      </c>
      <c r="X710">
        <f>VLOOKUP(A:A,'11月工资'!A:AV,48,0)</f>
        <v>55000</v>
      </c>
      <c r="Y710">
        <f>VLOOKUP(A:A,'11月工资'!A:BB,54,0)</f>
        <v>10246.629999999999</v>
      </c>
      <c r="Z710" s="12">
        <f>ROUND(5*MAX(0,(R710-S710-T710-U710-V710-W710-X710-Y710)*{0.6;2;4;5;6;7;9}%-{0;504;3384;6384;10584;17184;36384}),2)</f>
        <v>47.08</v>
      </c>
      <c r="AB710" s="78">
        <f>VLOOKUP(A:A,'11月工资'!A:BI,61,0)</f>
        <v>22.96</v>
      </c>
      <c r="AC710" s="6">
        <f t="shared" si="89"/>
        <v>24.12</v>
      </c>
      <c r="AD710">
        <f t="shared" si="90"/>
        <v>2758.8</v>
      </c>
      <c r="AE710">
        <f>VLOOKUP(A:A,'10月奖金'!A:AC,29,0)</f>
        <v>15.62</v>
      </c>
      <c r="AF710" s="6">
        <f t="shared" si="91"/>
        <v>8.5000000000000018</v>
      </c>
      <c r="AG710">
        <f>VLOOKUP(A:A,'10月奖金'!A:AD,30,0)</f>
        <v>2484.17</v>
      </c>
      <c r="AH710" s="6">
        <f t="shared" si="92"/>
        <v>274.63000000000011</v>
      </c>
      <c r="AI710">
        <f>VLOOKUP(A:A,单位分配保留两位小数!B:N,13,0)</f>
        <v>2782.92</v>
      </c>
      <c r="AJ710">
        <f t="shared" si="93"/>
        <v>0</v>
      </c>
      <c r="AK710">
        <f>_xlfn.IFNA(VLOOKUP(A:A,'11月工资'!A:AQ,43,0),0)</f>
        <v>0</v>
      </c>
      <c r="AL710">
        <f t="shared" si="94"/>
        <v>24.12</v>
      </c>
      <c r="AM710" s="6">
        <f t="shared" si="95"/>
        <v>1569.3100000000031</v>
      </c>
    </row>
    <row r="711" spans="1:39" x14ac:dyDescent="0.2">
      <c r="A711" s="7">
        <v>9000976</v>
      </c>
      <c r="B711" t="str">
        <f>VLOOKUP(A711,标准表!C:D,2,0)</f>
        <v>王晓明</v>
      </c>
      <c r="C711" t="str">
        <f>VLOOKUP(A:A,标准表!C:M,11,0)</f>
        <v>热轧事业部</v>
      </c>
      <c r="D711" t="str">
        <f>VLOOKUP($A:$A,标准表!C:E,3,0)</f>
        <v>130203197510222414</v>
      </c>
      <c r="E711" t="str">
        <f>VLOOKUP(A:A,'11月工资'!A:D,4,0)</f>
        <v>6227000180620011489</v>
      </c>
      <c r="F711" t="str">
        <f>VLOOKUP(A:A,'11月工资'!A:F,6,0)</f>
        <v>生产操作人员</v>
      </c>
      <c r="G711">
        <f>VLOOKUP(A:A,标准表!C:H,6,0)</f>
        <v>0</v>
      </c>
      <c r="H711">
        <f>VLOOKUP(A:A,标准表!C:I,7,0)</f>
        <v>0</v>
      </c>
      <c r="I711">
        <f>VLOOKUP(A:A,标准表!C:J,8,0)</f>
        <v>0</v>
      </c>
      <c r="J711">
        <f>VLOOKUP($A:$A,标准表!C:G,5,0)</f>
        <v>1.5</v>
      </c>
      <c r="L711">
        <f>VLOOKUP(A:A,单位分配保留两位小数!B:I,8,0)</f>
        <v>2562.9299999999998</v>
      </c>
      <c r="M711">
        <f>_xlfn.IFNA(VLOOKUP(A:A,单位分配保留两位小数!B:J,9,0),0)</f>
        <v>0</v>
      </c>
      <c r="N711">
        <f>_xlfn.IFNA(VLOOKUP(A:A,单位分配保留两位小数!B:K,10,0),0)</f>
        <v>50</v>
      </c>
      <c r="O711">
        <f>ROUND(_xlfn.IFNA(VLOOKUP(A:A,单位分配保留两位小数!B:L,11,0),0),2)</f>
        <v>0</v>
      </c>
      <c r="Q711">
        <f t="shared" si="88"/>
        <v>2612.9299999999998</v>
      </c>
      <c r="R711">
        <f>_xlfn.IFNA(VLOOKUP(A711,'11月工资'!A:AU,47,0),0)+Q711</f>
        <v>66264.34</v>
      </c>
      <c r="S711">
        <f>VLOOKUP(A:A,'11月工资'!A:AW,49,0)</f>
        <v>11000</v>
      </c>
      <c r="T711">
        <f>VLOOKUP(A:A,'11月工资'!A:AZ,52,0)</f>
        <v>0</v>
      </c>
      <c r="U711">
        <f>VLOOKUP(A:A,'11月工资'!A:BA,53,0)</f>
        <v>0</v>
      </c>
      <c r="V711">
        <f>VLOOKUP(A:A,'11月工资'!A:AX,50,0)</f>
        <v>0</v>
      </c>
      <c r="W711">
        <f>VLOOKUP(A:A,'11月工资'!A:AY,51,0)</f>
        <v>0</v>
      </c>
      <c r="X711">
        <f>VLOOKUP(A:A,'11月工资'!A:AV,48,0)</f>
        <v>55000</v>
      </c>
      <c r="Y711">
        <f>VLOOKUP(A:A,'11月工资'!A:BB,54,0)</f>
        <v>8756.15</v>
      </c>
      <c r="Z711" s="12">
        <f>ROUND(5*MAX(0,(R711-S711-T711-U711-V711-W711-X711-Y711)*{0.6;2;4;5;6;7;9}%-{0;504;3384;6384;10584;17184;36384}),2)</f>
        <v>0</v>
      </c>
      <c r="AB711" s="78">
        <f>VLOOKUP(A:A,'11月工资'!A:BI,61,0)</f>
        <v>0</v>
      </c>
      <c r="AC711" s="6">
        <f t="shared" si="89"/>
        <v>0</v>
      </c>
      <c r="AD711">
        <f t="shared" si="90"/>
        <v>2612.9299999999998</v>
      </c>
      <c r="AE711">
        <f>VLOOKUP(A:A,'10月奖金'!A:AC,29,0)</f>
        <v>0</v>
      </c>
      <c r="AF711" s="6">
        <f t="shared" si="91"/>
        <v>0</v>
      </c>
      <c r="AG711">
        <f>VLOOKUP(A:A,'10月奖金'!A:AD,30,0)</f>
        <v>2568.7800000000002</v>
      </c>
      <c r="AH711" s="6">
        <f t="shared" si="92"/>
        <v>44.149999999999636</v>
      </c>
      <c r="AI711">
        <f>VLOOKUP(A:A,单位分配保留两位小数!B:N,13,0)</f>
        <v>2612.9299999999998</v>
      </c>
      <c r="AJ711">
        <f t="shared" si="93"/>
        <v>0</v>
      </c>
      <c r="AK711">
        <f>_xlfn.IFNA(VLOOKUP(A:A,'11月工资'!A:AQ,43,0),0)</f>
        <v>0</v>
      </c>
      <c r="AL711">
        <f t="shared" si="94"/>
        <v>0</v>
      </c>
      <c r="AM711" s="6">
        <f t="shared" si="95"/>
        <v>-8491.8100000000031</v>
      </c>
    </row>
    <row r="712" spans="1:39" x14ac:dyDescent="0.2">
      <c r="A712" s="7">
        <v>9000961</v>
      </c>
      <c r="B712" t="str">
        <f>VLOOKUP(A712,标准表!C:D,2,0)</f>
        <v>刘凌志</v>
      </c>
      <c r="C712" t="str">
        <f>VLOOKUP(A:A,标准表!C:M,11,0)</f>
        <v>热轧事业部</v>
      </c>
      <c r="D712" t="str">
        <f>VLOOKUP($A:$A,标准表!C:E,3,0)</f>
        <v>13020319761014031X</v>
      </c>
      <c r="E712" t="str">
        <f>VLOOKUP(A:A,'11月工资'!A:D,4,0)</f>
        <v>6217000180023851623</v>
      </c>
      <c r="F712" t="str">
        <f>VLOOKUP(A:A,'11月工资'!A:F,6,0)</f>
        <v>生产操作人员</v>
      </c>
      <c r="G712">
        <f>VLOOKUP(A:A,标准表!C:H,6,0)</f>
        <v>0</v>
      </c>
      <c r="H712">
        <f>VLOOKUP(A:A,标准表!C:I,7,0)</f>
        <v>0</v>
      </c>
      <c r="I712">
        <f>VLOOKUP(A:A,标准表!C:J,8,0)</f>
        <v>0</v>
      </c>
      <c r="J712">
        <f>VLOOKUP($A:$A,标准表!C:G,5,0)</f>
        <v>1.5</v>
      </c>
      <c r="L712">
        <f>VLOOKUP(A:A,单位分配保留两位小数!B:I,8,0)</f>
        <v>2552.5700000000002</v>
      </c>
      <c r="M712">
        <f>_xlfn.IFNA(VLOOKUP(A:A,单位分配保留两位小数!B:J,9,0),0)</f>
        <v>0</v>
      </c>
      <c r="N712">
        <f>_xlfn.IFNA(VLOOKUP(A:A,单位分配保留两位小数!B:K,10,0),0)</f>
        <v>0</v>
      </c>
      <c r="O712">
        <f>ROUND(_xlfn.IFNA(VLOOKUP(A:A,单位分配保留两位小数!B:L,11,0),0),2)</f>
        <v>0</v>
      </c>
      <c r="Q712">
        <f t="shared" si="88"/>
        <v>2552.5700000000002</v>
      </c>
      <c r="R712">
        <f>_xlfn.IFNA(VLOOKUP(A712,'11月工资'!A:AU,47,0),0)+Q712</f>
        <v>64998.879999999997</v>
      </c>
      <c r="S712">
        <f>VLOOKUP(A:A,'11月工资'!A:AW,49,0)</f>
        <v>11000</v>
      </c>
      <c r="T712">
        <f>VLOOKUP(A:A,'11月工资'!A:AZ,52,0)</f>
        <v>0</v>
      </c>
      <c r="U712">
        <f>VLOOKUP(A:A,'11月工资'!A:BA,53,0)</f>
        <v>0</v>
      </c>
      <c r="V712">
        <f>VLOOKUP(A:A,'11月工资'!A:AX,50,0)</f>
        <v>22000</v>
      </c>
      <c r="W712">
        <f>VLOOKUP(A:A,'11月工资'!A:AY,51,0)</f>
        <v>0</v>
      </c>
      <c r="X712">
        <f>VLOOKUP(A:A,'11月工资'!A:AV,48,0)</f>
        <v>55000</v>
      </c>
      <c r="Y712">
        <f>VLOOKUP(A:A,'11月工资'!A:BB,54,0)</f>
        <v>8361.0499999999993</v>
      </c>
      <c r="Z712" s="12">
        <f>ROUND(5*MAX(0,(R712-S712-T712-U712-V712-W712-X712-Y712)*{0.6;2;4;5;6;7;9}%-{0;504;3384;6384;10584;17184;36384}),2)</f>
        <v>0</v>
      </c>
      <c r="AB712" s="78">
        <f>VLOOKUP(A:A,'11月工资'!A:BI,61,0)</f>
        <v>0</v>
      </c>
      <c r="AC712" s="6">
        <f t="shared" si="89"/>
        <v>0</v>
      </c>
      <c r="AD712">
        <f t="shared" si="90"/>
        <v>2552.5700000000002</v>
      </c>
      <c r="AE712">
        <f>VLOOKUP(A:A,'10月奖金'!A:AC,29,0)</f>
        <v>0</v>
      </c>
      <c r="AF712" s="6">
        <f t="shared" si="91"/>
        <v>0</v>
      </c>
      <c r="AG712">
        <f>VLOOKUP(A:A,'10月奖金'!A:AD,30,0)</f>
        <v>2646.65</v>
      </c>
      <c r="AH712" s="6">
        <f t="shared" si="92"/>
        <v>-94.079999999999927</v>
      </c>
      <c r="AI712">
        <f>VLOOKUP(A:A,单位分配保留两位小数!B:N,13,0)</f>
        <v>2552.5700000000002</v>
      </c>
      <c r="AJ712">
        <f t="shared" si="93"/>
        <v>0</v>
      </c>
      <c r="AK712">
        <f>_xlfn.IFNA(VLOOKUP(A:A,'11月工资'!A:AQ,43,0),0)</f>
        <v>0</v>
      </c>
      <c r="AL712">
        <f t="shared" si="94"/>
        <v>0</v>
      </c>
      <c r="AM712" s="6">
        <f t="shared" si="95"/>
        <v>-31362.170000000002</v>
      </c>
    </row>
    <row r="713" spans="1:39" x14ac:dyDescent="0.2">
      <c r="A713" s="7">
        <v>9000986</v>
      </c>
      <c r="B713" t="str">
        <f>VLOOKUP(A713,标准表!C:D,2,0)</f>
        <v>周士军</v>
      </c>
      <c r="C713" t="str">
        <f>VLOOKUP(A:A,标准表!C:M,11,0)</f>
        <v>热轧事业部</v>
      </c>
      <c r="D713" t="str">
        <f>VLOOKUP($A:$A,标准表!C:E,3,0)</f>
        <v>130202197911058014</v>
      </c>
      <c r="E713" t="str">
        <f>VLOOKUP(A:A,'11月工资'!A:D,4,0)</f>
        <v>6217000180023851672</v>
      </c>
      <c r="F713" t="str">
        <f>VLOOKUP(A:A,'11月工资'!A:F,6,0)</f>
        <v>生产操作人员</v>
      </c>
      <c r="G713">
        <f>VLOOKUP(A:A,标准表!C:H,6,0)</f>
        <v>0</v>
      </c>
      <c r="H713">
        <f>VLOOKUP(A:A,标准表!C:I,7,0)</f>
        <v>0</v>
      </c>
      <c r="I713">
        <f>VLOOKUP(A:A,标准表!C:J,8,0)</f>
        <v>0</v>
      </c>
      <c r="J713">
        <f>VLOOKUP($A:$A,标准表!C:G,5,0)</f>
        <v>1.5</v>
      </c>
      <c r="L713">
        <f>VLOOKUP(A:A,单位分配保留两位小数!B:I,8,0)</f>
        <v>2594.7800000000002</v>
      </c>
      <c r="M713">
        <f>_xlfn.IFNA(VLOOKUP(A:A,单位分配保留两位小数!B:J,9,0),0)</f>
        <v>0</v>
      </c>
      <c r="N713">
        <f>_xlfn.IFNA(VLOOKUP(A:A,单位分配保留两位小数!B:K,10,0),0)</f>
        <v>60</v>
      </c>
      <c r="O713">
        <f>ROUND(_xlfn.IFNA(VLOOKUP(A:A,单位分配保留两位小数!B:L,11,0),0),2)</f>
        <v>0</v>
      </c>
      <c r="Q713">
        <f t="shared" si="88"/>
        <v>2654.78</v>
      </c>
      <c r="R713">
        <f>_xlfn.IFNA(VLOOKUP(A713,'11月工资'!A:AU,47,0),0)+Q713</f>
        <v>65611.17</v>
      </c>
      <c r="S713">
        <f>VLOOKUP(A:A,'11月工资'!A:AW,49,0)</f>
        <v>0</v>
      </c>
      <c r="T713">
        <f>VLOOKUP(A:A,'11月工资'!A:AZ,52,0)</f>
        <v>0</v>
      </c>
      <c r="U713">
        <f>VLOOKUP(A:A,'11月工资'!A:BA,53,0)</f>
        <v>0</v>
      </c>
      <c r="V713">
        <f>VLOOKUP(A:A,'11月工资'!A:AX,50,0)</f>
        <v>0</v>
      </c>
      <c r="W713">
        <f>VLOOKUP(A:A,'11月工资'!A:AY,51,0)</f>
        <v>0</v>
      </c>
      <c r="X713">
        <f>VLOOKUP(A:A,'11月工资'!A:AV,48,0)</f>
        <v>55000</v>
      </c>
      <c r="Y713">
        <f>VLOOKUP(A:A,'11月工资'!A:BB,54,0)</f>
        <v>8191.9</v>
      </c>
      <c r="Z713" s="12">
        <f>ROUND(5*MAX(0,(R713-S713-T713-U713-V713-W713-X713-Y713)*{0.6;2;4;5;6;7;9}%-{0;504;3384;6384;10584;17184;36384}),2)</f>
        <v>72.58</v>
      </c>
      <c r="AB713" s="78">
        <f>VLOOKUP(A:A,'11月工资'!A:BI,61,0)</f>
        <v>39.69</v>
      </c>
      <c r="AC713" s="6">
        <f t="shared" si="89"/>
        <v>32.89</v>
      </c>
      <c r="AD713">
        <f t="shared" si="90"/>
        <v>2621.8900000000003</v>
      </c>
      <c r="AE713">
        <f>VLOOKUP(A:A,'10月奖金'!A:AC,29,0)</f>
        <v>22.44</v>
      </c>
      <c r="AF713" s="6">
        <f t="shared" si="91"/>
        <v>10.45</v>
      </c>
      <c r="AG713">
        <f>VLOOKUP(A:A,'10月奖金'!A:AD,30,0)</f>
        <v>2586.58</v>
      </c>
      <c r="AH713" s="6">
        <f t="shared" si="92"/>
        <v>35.3100000000004</v>
      </c>
      <c r="AI713">
        <f>VLOOKUP(A:A,单位分配保留两位小数!B:N,13,0)</f>
        <v>2654.78</v>
      </c>
      <c r="AJ713">
        <f t="shared" si="93"/>
        <v>0</v>
      </c>
      <c r="AK713">
        <f>_xlfn.IFNA(VLOOKUP(A:A,'11月工资'!A:AQ,43,0),0)</f>
        <v>0</v>
      </c>
      <c r="AL713">
        <f t="shared" si="94"/>
        <v>32.89</v>
      </c>
      <c r="AM713" s="6">
        <f t="shared" si="95"/>
        <v>2419.2699999999986</v>
      </c>
    </row>
    <row r="714" spans="1:39" x14ac:dyDescent="0.2">
      <c r="A714" s="7">
        <v>9000952</v>
      </c>
      <c r="B714" t="str">
        <f>VLOOKUP(A714,标准表!C:D,2,0)</f>
        <v>邓星</v>
      </c>
      <c r="C714" t="str">
        <f>VLOOKUP(A:A,标准表!C:M,11,0)</f>
        <v>热轧事业部</v>
      </c>
      <c r="D714" t="str">
        <f>VLOOKUP($A:$A,标准表!C:E,3,0)</f>
        <v>130203198703150319</v>
      </c>
      <c r="E714" t="str">
        <f>VLOOKUP(A:A,'11月工资'!A:D,4,0)</f>
        <v>6217000180023854791</v>
      </c>
      <c r="F714" t="str">
        <f>VLOOKUP(A:A,'11月工资'!A:F,6,0)</f>
        <v>生产操作人员</v>
      </c>
      <c r="G714">
        <f>VLOOKUP(A:A,标准表!C:H,6,0)</f>
        <v>0</v>
      </c>
      <c r="H714">
        <f>VLOOKUP(A:A,标准表!C:I,7,0)</f>
        <v>0</v>
      </c>
      <c r="I714">
        <f>VLOOKUP(A:A,标准表!C:J,8,0)</f>
        <v>0</v>
      </c>
      <c r="J714">
        <f>VLOOKUP($A:$A,标准表!C:G,5,0)</f>
        <v>1.5</v>
      </c>
      <c r="L714">
        <f>VLOOKUP(A:A,单位分配保留两位小数!B:I,8,0)</f>
        <v>2492.61</v>
      </c>
      <c r="M714">
        <f>_xlfn.IFNA(VLOOKUP(A:A,单位分配保留两位小数!B:J,9,0),0)</f>
        <v>0</v>
      </c>
      <c r="N714">
        <f>_xlfn.IFNA(VLOOKUP(A:A,单位分配保留两位小数!B:K,10,0),0)</f>
        <v>0</v>
      </c>
      <c r="O714">
        <f>ROUND(_xlfn.IFNA(VLOOKUP(A:A,单位分配保留两位小数!B:L,11,0),0),2)</f>
        <v>0</v>
      </c>
      <c r="Q714">
        <f t="shared" si="88"/>
        <v>2492.61</v>
      </c>
      <c r="R714">
        <f>_xlfn.IFNA(VLOOKUP(A714,'11月工资'!A:AU,47,0),0)+Q714</f>
        <v>62801.74</v>
      </c>
      <c r="S714">
        <f>VLOOKUP(A:A,'11月工资'!A:AW,49,0)</f>
        <v>0</v>
      </c>
      <c r="T714">
        <f>VLOOKUP(A:A,'11月工资'!A:AZ,52,0)</f>
        <v>0</v>
      </c>
      <c r="U714">
        <f>VLOOKUP(A:A,'11月工资'!A:BA,53,0)</f>
        <v>0</v>
      </c>
      <c r="V714">
        <f>VLOOKUP(A:A,'11月工资'!A:AX,50,0)</f>
        <v>0</v>
      </c>
      <c r="W714">
        <f>VLOOKUP(A:A,'11月工资'!A:AY,51,0)</f>
        <v>0</v>
      </c>
      <c r="X714">
        <f>VLOOKUP(A:A,'11月工资'!A:AV,48,0)</f>
        <v>55000</v>
      </c>
      <c r="Y714">
        <f>VLOOKUP(A:A,'11月工资'!A:BB,54,0)</f>
        <v>7244.54</v>
      </c>
      <c r="Z714" s="12">
        <f>ROUND(5*MAX(0,(R714-S714-T714-U714-V714-W714-X714-Y714)*{0.6;2;4;5;6;7;9}%-{0;504;3384;6384;10584;17184;36384}),2)</f>
        <v>16.72</v>
      </c>
      <c r="AB714" s="78">
        <f>VLOOKUP(A:A,'11月工资'!A:BI,61,0)</f>
        <v>11.45</v>
      </c>
      <c r="AC714" s="6">
        <f t="shared" si="89"/>
        <v>5.27</v>
      </c>
      <c r="AD714">
        <f t="shared" si="90"/>
        <v>2487.34</v>
      </c>
      <c r="AE714">
        <f>VLOOKUP(A:A,'10月奖金'!A:AC,29,0)</f>
        <v>11.45</v>
      </c>
      <c r="AF714" s="6">
        <f t="shared" si="91"/>
        <v>-6.18</v>
      </c>
      <c r="AG714">
        <f>VLOOKUP(A:A,'10月奖金'!A:AD,30,0)</f>
        <v>2754.4900000000002</v>
      </c>
      <c r="AH714" s="6">
        <f t="shared" si="92"/>
        <v>-267.15000000000009</v>
      </c>
      <c r="AI714">
        <f>VLOOKUP(A:A,单位分配保留两位小数!B:N,13,0)</f>
        <v>2492.61</v>
      </c>
      <c r="AJ714">
        <f t="shared" si="93"/>
        <v>0</v>
      </c>
      <c r="AK714">
        <f>_xlfn.IFNA(VLOOKUP(A:A,'11月工资'!A:AQ,43,0),0)</f>
        <v>0</v>
      </c>
      <c r="AL714">
        <f t="shared" si="94"/>
        <v>5.27</v>
      </c>
      <c r="AM714" s="6">
        <f t="shared" si="95"/>
        <v>557.199999999998</v>
      </c>
    </row>
    <row r="715" spans="1:39" x14ac:dyDescent="0.2">
      <c r="A715" s="7">
        <v>9000960</v>
      </c>
      <c r="B715" t="str">
        <f>VLOOKUP(A715,标准表!C:D,2,0)</f>
        <v>刘建军</v>
      </c>
      <c r="C715" t="str">
        <f>VLOOKUP(A:A,标准表!C:M,11,0)</f>
        <v>热轧事业部</v>
      </c>
      <c r="D715" t="str">
        <f>VLOOKUP($A:$A,标准表!C:E,3,0)</f>
        <v>130203197107122413</v>
      </c>
      <c r="E715" t="str">
        <f>VLOOKUP(A:A,'11月工资'!A:D,4,0)</f>
        <v>6217000180023851748</v>
      </c>
      <c r="F715" t="str">
        <f>VLOOKUP(A:A,'11月工资'!A:F,6,0)</f>
        <v>生产操作人员</v>
      </c>
      <c r="G715">
        <f>VLOOKUP(A:A,标准表!C:H,6,0)</f>
        <v>0</v>
      </c>
      <c r="H715">
        <f>VLOOKUP(A:A,标准表!C:I,7,0)</f>
        <v>0</v>
      </c>
      <c r="I715">
        <f>VLOOKUP(A:A,标准表!C:J,8,0)</f>
        <v>0</v>
      </c>
      <c r="J715">
        <f>VLOOKUP($A:$A,标准表!C:G,5,0)</f>
        <v>1.5</v>
      </c>
      <c r="L715">
        <f>VLOOKUP(A:A,单位分配保留两位小数!B:I,8,0)</f>
        <v>2636.99</v>
      </c>
      <c r="M715">
        <f>_xlfn.IFNA(VLOOKUP(A:A,单位分配保留两位小数!B:J,9,0),0)</f>
        <v>0</v>
      </c>
      <c r="N715">
        <f>_xlfn.IFNA(VLOOKUP(A:A,单位分配保留两位小数!B:K,10,0),0)</f>
        <v>0</v>
      </c>
      <c r="O715">
        <f>ROUND(_xlfn.IFNA(VLOOKUP(A:A,单位分配保留两位小数!B:L,11,0),0),2)</f>
        <v>0</v>
      </c>
      <c r="Q715">
        <f t="shared" si="88"/>
        <v>2636.99</v>
      </c>
      <c r="R715">
        <f>_xlfn.IFNA(VLOOKUP(A715,'11月工资'!A:AU,47,0),0)+Q715</f>
        <v>66974.900000000009</v>
      </c>
      <c r="S715">
        <f>VLOOKUP(A:A,'11月工资'!A:AW,49,0)</f>
        <v>11000</v>
      </c>
      <c r="T715">
        <f>VLOOKUP(A:A,'11月工资'!A:AZ,52,0)</f>
        <v>0</v>
      </c>
      <c r="U715">
        <f>VLOOKUP(A:A,'11月工资'!A:BA,53,0)</f>
        <v>0</v>
      </c>
      <c r="V715">
        <f>VLOOKUP(A:A,'11月工资'!A:AX,50,0)</f>
        <v>11000</v>
      </c>
      <c r="W715">
        <f>VLOOKUP(A:A,'11月工资'!A:AY,51,0)</f>
        <v>0</v>
      </c>
      <c r="X715">
        <f>VLOOKUP(A:A,'11月工资'!A:AV,48,0)</f>
        <v>55000</v>
      </c>
      <c r="Y715">
        <f>VLOOKUP(A:A,'11月工资'!A:BB,54,0)</f>
        <v>7524.04</v>
      </c>
      <c r="Z715" s="12">
        <f>ROUND(5*MAX(0,(R715-S715-T715-U715-V715-W715-X715-Y715)*{0.6;2;4;5;6;7;9}%-{0;504;3384;6384;10584;17184;36384}),2)</f>
        <v>0</v>
      </c>
      <c r="AB715" s="78">
        <f>VLOOKUP(A:A,'11月工资'!A:BI,61,0)</f>
        <v>0</v>
      </c>
      <c r="AC715" s="6">
        <f t="shared" si="89"/>
        <v>0</v>
      </c>
      <c r="AD715">
        <f t="shared" si="90"/>
        <v>2636.99</v>
      </c>
      <c r="AE715">
        <f>VLOOKUP(A:A,'10月奖金'!A:AC,29,0)</f>
        <v>0</v>
      </c>
      <c r="AF715" s="6">
        <f t="shared" si="91"/>
        <v>0</v>
      </c>
      <c r="AG715">
        <f>VLOOKUP(A:A,'10月奖金'!A:AD,30,0)</f>
        <v>2651.39</v>
      </c>
      <c r="AH715" s="6">
        <f t="shared" si="92"/>
        <v>-14.400000000000091</v>
      </c>
      <c r="AI715">
        <f>VLOOKUP(A:A,单位分配保留两位小数!B:N,13,0)</f>
        <v>2636.99</v>
      </c>
      <c r="AJ715">
        <f t="shared" si="93"/>
        <v>0</v>
      </c>
      <c r="AK715">
        <f>_xlfn.IFNA(VLOOKUP(A:A,'11月工资'!A:AQ,43,0),0)</f>
        <v>0</v>
      </c>
      <c r="AL715">
        <f t="shared" si="94"/>
        <v>0</v>
      </c>
      <c r="AM715" s="6">
        <f t="shared" si="95"/>
        <v>-17549.139999999992</v>
      </c>
    </row>
    <row r="716" spans="1:39" x14ac:dyDescent="0.2">
      <c r="A716" s="7">
        <v>9000972</v>
      </c>
      <c r="B716" t="str">
        <f>VLOOKUP(A716,标准表!C:D,2,0)</f>
        <v>孙建友</v>
      </c>
      <c r="C716" t="str">
        <f>VLOOKUP(A:A,标准表!C:M,11,0)</f>
        <v>热轧事业部</v>
      </c>
      <c r="D716" t="str">
        <f>VLOOKUP($A:$A,标准表!C:E,3,0)</f>
        <v>130202197401131517</v>
      </c>
      <c r="E716" t="str">
        <f>VLOOKUP(A:A,'11月工资'!A:D,4,0)</f>
        <v>6217000180017402524</v>
      </c>
      <c r="F716" t="str">
        <f>VLOOKUP(A:A,'11月工资'!A:F,6,0)</f>
        <v>生产操作人员</v>
      </c>
      <c r="G716">
        <f>VLOOKUP(A:A,标准表!C:H,6,0)</f>
        <v>0</v>
      </c>
      <c r="H716">
        <f>VLOOKUP(A:A,标准表!C:I,7,0)</f>
        <v>0</v>
      </c>
      <c r="I716">
        <f>VLOOKUP(A:A,标准表!C:J,8,0)</f>
        <v>0</v>
      </c>
      <c r="J716">
        <f>VLOOKUP($A:$A,标准表!C:G,5,0)</f>
        <v>1.5</v>
      </c>
      <c r="L716">
        <f>VLOOKUP(A:A,单位分配保留两位小数!B:I,8,0)</f>
        <v>2513.39</v>
      </c>
      <c r="M716">
        <f>_xlfn.IFNA(VLOOKUP(A:A,单位分配保留两位小数!B:J,9,0),0)</f>
        <v>0</v>
      </c>
      <c r="N716">
        <f>_xlfn.IFNA(VLOOKUP(A:A,单位分配保留两位小数!B:K,10,0),0)</f>
        <v>0</v>
      </c>
      <c r="O716">
        <f>ROUND(_xlfn.IFNA(VLOOKUP(A:A,单位分配保留两位小数!B:L,11,0),0),2)</f>
        <v>0</v>
      </c>
      <c r="Q716">
        <f t="shared" si="88"/>
        <v>2513.39</v>
      </c>
      <c r="R716">
        <f>_xlfn.IFNA(VLOOKUP(A716,'11月工资'!A:AU,47,0),0)+Q716</f>
        <v>66651.28</v>
      </c>
      <c r="S716">
        <f>VLOOKUP(A:A,'11月工资'!A:AW,49,0)</f>
        <v>0</v>
      </c>
      <c r="T716">
        <f>VLOOKUP(A:A,'11月工资'!A:AZ,52,0)</f>
        <v>11000</v>
      </c>
      <c r="U716">
        <f>VLOOKUP(A:A,'11月工资'!A:BA,53,0)</f>
        <v>0</v>
      </c>
      <c r="V716">
        <f>VLOOKUP(A:A,'11月工资'!A:AX,50,0)</f>
        <v>0</v>
      </c>
      <c r="W716">
        <f>VLOOKUP(A:A,'11月工资'!A:AY,51,0)</f>
        <v>0</v>
      </c>
      <c r="X716">
        <f>VLOOKUP(A:A,'11月工资'!A:AV,48,0)</f>
        <v>55000</v>
      </c>
      <c r="Y716">
        <f>VLOOKUP(A:A,'11月工资'!A:BB,54,0)</f>
        <v>9475.86</v>
      </c>
      <c r="Z716" s="12">
        <f>ROUND(5*MAX(0,(R716-S716-T716-U716-V716-W716-X716-Y716)*{0.6;2;4;5;6;7;9}%-{0;504;3384;6384;10584;17184;36384}),2)</f>
        <v>0</v>
      </c>
      <c r="AB716" s="78">
        <f>VLOOKUP(A:A,'11月工资'!A:BI,61,0)</f>
        <v>0</v>
      </c>
      <c r="AC716" s="6">
        <f t="shared" si="89"/>
        <v>0</v>
      </c>
      <c r="AD716">
        <f t="shared" si="90"/>
        <v>2513.39</v>
      </c>
      <c r="AE716">
        <f>VLOOKUP(A:A,'10月奖金'!A:AC,29,0)</f>
        <v>0</v>
      </c>
      <c r="AF716" s="6">
        <f t="shared" si="91"/>
        <v>0</v>
      </c>
      <c r="AG716">
        <f>VLOOKUP(A:A,'10月奖金'!A:AD,30,0)</f>
        <v>2575.46</v>
      </c>
      <c r="AH716" s="6">
        <f t="shared" si="92"/>
        <v>-62.070000000000164</v>
      </c>
      <c r="AI716">
        <f>VLOOKUP(A:A,单位分配保留两位小数!B:N,13,0)</f>
        <v>2513.39</v>
      </c>
      <c r="AJ716">
        <f t="shared" si="93"/>
        <v>0</v>
      </c>
      <c r="AK716">
        <f>_xlfn.IFNA(VLOOKUP(A:A,'11月工资'!A:AQ,43,0),0)</f>
        <v>0</v>
      </c>
      <c r="AL716">
        <f t="shared" si="94"/>
        <v>0</v>
      </c>
      <c r="AM716" s="6">
        <f t="shared" si="95"/>
        <v>-8824.5800000000017</v>
      </c>
    </row>
    <row r="717" spans="1:39" x14ac:dyDescent="0.2">
      <c r="A717" s="7">
        <v>9000969</v>
      </c>
      <c r="B717" t="str">
        <f>VLOOKUP(A717,标准表!C:D,2,0)</f>
        <v>齐向军</v>
      </c>
      <c r="C717" t="str">
        <f>VLOOKUP(A:A,标准表!C:M,11,0)</f>
        <v>热轧事业部</v>
      </c>
      <c r="D717" t="str">
        <f>VLOOKUP($A:$A,标准表!C:E,3,0)</f>
        <v>130203197001173618</v>
      </c>
      <c r="E717" t="str">
        <f>VLOOKUP(A:A,'11月工资'!A:D,4,0)</f>
        <v>6217000180023854270</v>
      </c>
      <c r="F717" t="str">
        <f>VLOOKUP(A:A,'11月工资'!A:F,6,0)</f>
        <v>生产操作人员</v>
      </c>
      <c r="G717">
        <f>VLOOKUP(A:A,标准表!C:H,6,0)</f>
        <v>0</v>
      </c>
      <c r="H717">
        <f>VLOOKUP(A:A,标准表!C:I,7,0)</f>
        <v>0</v>
      </c>
      <c r="I717">
        <f>VLOOKUP(A:A,标准表!C:J,8,0)</f>
        <v>0</v>
      </c>
      <c r="J717">
        <f>VLOOKUP($A:$A,标准表!C:G,5,0)</f>
        <v>1.5</v>
      </c>
      <c r="L717">
        <f>VLOOKUP(A:A,单位分配保留两位小数!B:I,8,0)</f>
        <v>2554.9499999999998</v>
      </c>
      <c r="M717">
        <f>_xlfn.IFNA(VLOOKUP(A:A,单位分配保留两位小数!B:J,9,0),0)</f>
        <v>0</v>
      </c>
      <c r="N717">
        <f>_xlfn.IFNA(VLOOKUP(A:A,单位分配保留两位小数!B:K,10,0),0)</f>
        <v>0</v>
      </c>
      <c r="O717">
        <f>ROUND(_xlfn.IFNA(VLOOKUP(A:A,单位分配保留两位小数!B:L,11,0),0),2)</f>
        <v>50</v>
      </c>
      <c r="Q717">
        <f t="shared" si="88"/>
        <v>2504.9499999999998</v>
      </c>
      <c r="R717">
        <f>_xlfn.IFNA(VLOOKUP(A717,'11月工资'!A:AU,47,0),0)+Q717</f>
        <v>70443.259999999995</v>
      </c>
      <c r="S717">
        <f>VLOOKUP(A:A,'11月工资'!A:AW,49,0)</f>
        <v>0</v>
      </c>
      <c r="T717">
        <f>VLOOKUP(A:A,'11月工资'!A:AZ,52,0)</f>
        <v>0</v>
      </c>
      <c r="U717">
        <f>VLOOKUP(A:A,'11月工资'!A:BA,53,0)</f>
        <v>0</v>
      </c>
      <c r="V717">
        <f>VLOOKUP(A:A,'11月工资'!A:AX,50,0)</f>
        <v>0</v>
      </c>
      <c r="W717">
        <f>VLOOKUP(A:A,'11月工资'!A:AY,51,0)</f>
        <v>0</v>
      </c>
      <c r="X717">
        <f>VLOOKUP(A:A,'11月工资'!A:AV,48,0)</f>
        <v>55000</v>
      </c>
      <c r="Y717">
        <f>VLOOKUP(A:A,'11月工资'!A:BB,54,0)</f>
        <v>9898.26</v>
      </c>
      <c r="Z717" s="12">
        <f>ROUND(5*MAX(0,(R717-S717-T717-U717-V717-W717-X717-Y717)*{0.6;2;4;5;6;7;9}%-{0;504;3384;6384;10584;17184;36384}),2)</f>
        <v>166.35</v>
      </c>
      <c r="AB717" s="78">
        <f>VLOOKUP(A:A,'11月工资'!A:BI,61,0)</f>
        <v>146.21</v>
      </c>
      <c r="AC717" s="6">
        <f t="shared" si="89"/>
        <v>20.14</v>
      </c>
      <c r="AD717">
        <f t="shared" si="90"/>
        <v>2484.81</v>
      </c>
      <c r="AE717">
        <f>VLOOKUP(A:A,'10月奖金'!A:AC,29,0)</f>
        <v>22.25</v>
      </c>
      <c r="AF717" s="6">
        <f t="shared" si="91"/>
        <v>-2.1099999999999994</v>
      </c>
      <c r="AG717">
        <f>VLOOKUP(A:A,'10月奖金'!A:AD,30,0)</f>
        <v>2553.21</v>
      </c>
      <c r="AH717" s="6">
        <f t="shared" si="92"/>
        <v>-68.400000000000091</v>
      </c>
      <c r="AI717">
        <f>VLOOKUP(A:A,单位分配保留两位小数!B:N,13,0)</f>
        <v>2504.9499999999998</v>
      </c>
      <c r="AJ717">
        <f t="shared" si="93"/>
        <v>0</v>
      </c>
      <c r="AK717">
        <f>_xlfn.IFNA(VLOOKUP(A:A,'11月工资'!A:AQ,43,0),0)</f>
        <v>0</v>
      </c>
      <c r="AL717">
        <f t="shared" si="94"/>
        <v>20.14</v>
      </c>
      <c r="AM717" s="6">
        <f t="shared" si="95"/>
        <v>5544.9999999999945</v>
      </c>
    </row>
    <row r="718" spans="1:39" x14ac:dyDescent="0.2">
      <c r="A718" s="7">
        <v>9000962</v>
      </c>
      <c r="B718" t="str">
        <f>VLOOKUP(A718,标准表!C:D,2,0)</f>
        <v>刘涛</v>
      </c>
      <c r="C718" t="str">
        <f>VLOOKUP(A:A,标准表!C:M,11,0)</f>
        <v>热轧事业部</v>
      </c>
      <c r="D718" t="str">
        <f>VLOOKUP($A:$A,标准表!C:E,3,0)</f>
        <v>130203197812063017</v>
      </c>
      <c r="E718" t="str">
        <f>VLOOKUP(A:A,'11月工资'!A:D,4,0)</f>
        <v>6217000180023853645</v>
      </c>
      <c r="F718" t="str">
        <f>VLOOKUP(A:A,'11月工资'!A:F,6,0)</f>
        <v>生产操作人员</v>
      </c>
      <c r="G718">
        <f>VLOOKUP(A:A,标准表!C:H,6,0)</f>
        <v>0</v>
      </c>
      <c r="H718">
        <f>VLOOKUP(A:A,标准表!C:I,7,0)</f>
        <v>0</v>
      </c>
      <c r="I718">
        <f>VLOOKUP(A:A,标准表!C:J,8,0)</f>
        <v>0</v>
      </c>
      <c r="J718">
        <f>VLOOKUP($A:$A,标准表!C:G,5,0)</f>
        <v>1.5</v>
      </c>
      <c r="L718">
        <f>VLOOKUP(A:A,单位分配保留两位小数!B:I,8,0)</f>
        <v>2513.39</v>
      </c>
      <c r="M718">
        <f>_xlfn.IFNA(VLOOKUP(A:A,单位分配保留两位小数!B:J,9,0),0)</f>
        <v>0</v>
      </c>
      <c r="N718">
        <f>_xlfn.IFNA(VLOOKUP(A:A,单位分配保留两位小数!B:K,10,0),0)</f>
        <v>0</v>
      </c>
      <c r="O718">
        <f>ROUND(_xlfn.IFNA(VLOOKUP(A:A,单位分配保留两位小数!B:L,11,0),0),2)</f>
        <v>0</v>
      </c>
      <c r="Q718">
        <f t="shared" si="88"/>
        <v>2513.39</v>
      </c>
      <c r="R718">
        <f>_xlfn.IFNA(VLOOKUP(A718,'11月工资'!A:AU,47,0),0)+Q718</f>
        <v>63486.52</v>
      </c>
      <c r="S718">
        <f>VLOOKUP(A:A,'11月工资'!A:AW,49,0)</f>
        <v>11000</v>
      </c>
      <c r="T718">
        <f>VLOOKUP(A:A,'11月工资'!A:AZ,52,0)</f>
        <v>0</v>
      </c>
      <c r="U718">
        <f>VLOOKUP(A:A,'11月工资'!A:BA,53,0)</f>
        <v>0</v>
      </c>
      <c r="V718">
        <f>VLOOKUP(A:A,'11月工资'!A:AX,50,0)</f>
        <v>11000</v>
      </c>
      <c r="W718">
        <f>VLOOKUP(A:A,'11月工资'!A:AY,51,0)</f>
        <v>0</v>
      </c>
      <c r="X718">
        <f>VLOOKUP(A:A,'11月工资'!A:AV,48,0)</f>
        <v>55000</v>
      </c>
      <c r="Y718">
        <f>VLOOKUP(A:A,'11月工资'!A:BB,54,0)</f>
        <v>9095.7200000000012</v>
      </c>
      <c r="Z718" s="12">
        <f>ROUND(5*MAX(0,(R718-S718-T718-U718-V718-W718-X718-Y718)*{0.6;2;4;5;6;7;9}%-{0;504;3384;6384;10584;17184;36384}),2)</f>
        <v>0</v>
      </c>
      <c r="AB718" s="78">
        <f>VLOOKUP(A:A,'11月工资'!A:BI,61,0)</f>
        <v>0</v>
      </c>
      <c r="AC718" s="6">
        <f t="shared" si="89"/>
        <v>0</v>
      </c>
      <c r="AD718">
        <f t="shared" si="90"/>
        <v>2513.39</v>
      </c>
      <c r="AE718">
        <f>VLOOKUP(A:A,'10月奖金'!A:AC,29,0)</f>
        <v>0</v>
      </c>
      <c r="AF718" s="6">
        <f t="shared" si="91"/>
        <v>0</v>
      </c>
      <c r="AG718">
        <f>VLOOKUP(A:A,'10月奖金'!A:AD,30,0)</f>
        <v>2715.94</v>
      </c>
      <c r="AH718" s="6">
        <f t="shared" si="92"/>
        <v>-202.55000000000018</v>
      </c>
      <c r="AI718">
        <f>VLOOKUP(A:A,单位分配保留两位小数!B:N,13,0)</f>
        <v>2513.39</v>
      </c>
      <c r="AJ718">
        <f t="shared" si="93"/>
        <v>0</v>
      </c>
      <c r="AK718">
        <f>_xlfn.IFNA(VLOOKUP(A:A,'11月工资'!A:AQ,43,0),0)</f>
        <v>0</v>
      </c>
      <c r="AL718">
        <f t="shared" si="94"/>
        <v>0</v>
      </c>
      <c r="AM718" s="6">
        <f t="shared" si="95"/>
        <v>-22609.200000000004</v>
      </c>
    </row>
    <row r="719" spans="1:39" x14ac:dyDescent="0.2">
      <c r="A719" s="7">
        <v>9000951</v>
      </c>
      <c r="B719" t="str">
        <f>VLOOKUP(A719,标准表!C:D,2,0)</f>
        <v>崔小刚</v>
      </c>
      <c r="C719" t="str">
        <f>VLOOKUP(A:A,标准表!C:M,11,0)</f>
        <v>热轧事业部</v>
      </c>
      <c r="D719" t="str">
        <f>VLOOKUP($A:$A,标准表!C:E,3,0)</f>
        <v>130202197010062112</v>
      </c>
      <c r="E719" t="str">
        <f>VLOOKUP(A:A,'11月工资'!A:D,4,0)</f>
        <v>6217000180023866480</v>
      </c>
      <c r="F719" t="str">
        <f>VLOOKUP(A:A,'11月工资'!A:F,6,0)</f>
        <v>生产操作人员</v>
      </c>
      <c r="G719">
        <f>VLOOKUP(A:A,标准表!C:H,6,0)</f>
        <v>0</v>
      </c>
      <c r="H719">
        <f>VLOOKUP(A:A,标准表!C:I,7,0)</f>
        <v>0</v>
      </c>
      <c r="I719">
        <f>VLOOKUP(A:A,标准表!C:J,8,0)</f>
        <v>0</v>
      </c>
      <c r="J719">
        <f>VLOOKUP($A:$A,标准表!C:G,5,0)</f>
        <v>1.5</v>
      </c>
      <c r="L719">
        <f>VLOOKUP(A:A,单位分配保留两位小数!B:I,8,0)</f>
        <v>2468.15</v>
      </c>
      <c r="M719">
        <f>_xlfn.IFNA(VLOOKUP(A:A,单位分配保留两位小数!B:J,9,0),0)</f>
        <v>0</v>
      </c>
      <c r="N719">
        <f>_xlfn.IFNA(VLOOKUP(A:A,单位分配保留两位小数!B:K,10,0),0)</f>
        <v>0</v>
      </c>
      <c r="O719">
        <f>ROUND(_xlfn.IFNA(VLOOKUP(A:A,单位分配保留两位小数!B:L,11,0),0),2)</f>
        <v>0</v>
      </c>
      <c r="Q719">
        <f t="shared" si="88"/>
        <v>2468.15</v>
      </c>
      <c r="R719">
        <f>_xlfn.IFNA(VLOOKUP(A719,'11月工资'!A:AU,47,0),0)+Q719</f>
        <v>63923.93</v>
      </c>
      <c r="S719">
        <f>VLOOKUP(A:A,'11月工资'!A:AW,49,0)</f>
        <v>0</v>
      </c>
      <c r="T719">
        <f>VLOOKUP(A:A,'11月工资'!A:AZ,52,0)</f>
        <v>0</v>
      </c>
      <c r="U719">
        <f>VLOOKUP(A:A,'11月工资'!A:BA,53,0)</f>
        <v>0</v>
      </c>
      <c r="V719">
        <f>VLOOKUP(A:A,'11月工资'!A:AX,50,0)</f>
        <v>11000</v>
      </c>
      <c r="W719">
        <f>VLOOKUP(A:A,'11月工资'!A:AY,51,0)</f>
        <v>0</v>
      </c>
      <c r="X719">
        <f>VLOOKUP(A:A,'11月工资'!A:AV,48,0)</f>
        <v>55000</v>
      </c>
      <c r="Y719">
        <f>VLOOKUP(A:A,'11月工资'!A:BB,54,0)</f>
        <v>12816.34</v>
      </c>
      <c r="Z719" s="12">
        <f>ROUND(5*MAX(0,(R719-S719-T719-U719-V719-W719-X719-Y719)*{0.6;2;4;5;6;7;9}%-{0;504;3384;6384;10584;17184;36384}),2)</f>
        <v>0</v>
      </c>
      <c r="AB719" s="78">
        <f>VLOOKUP(A:A,'11月工资'!A:BI,61,0)</f>
        <v>0</v>
      </c>
      <c r="AC719" s="6">
        <f t="shared" si="89"/>
        <v>0</v>
      </c>
      <c r="AD719">
        <f t="shared" si="90"/>
        <v>2468.15</v>
      </c>
      <c r="AE719">
        <f>VLOOKUP(A:A,'10月奖金'!A:AC,29,0)</f>
        <v>0</v>
      </c>
      <c r="AF719" s="6">
        <f t="shared" si="91"/>
        <v>0</v>
      </c>
      <c r="AG719">
        <f>VLOOKUP(A:A,'10月奖金'!A:AD,30,0)</f>
        <v>2481.91</v>
      </c>
      <c r="AH719" s="6">
        <f t="shared" si="92"/>
        <v>-13.759999999999764</v>
      </c>
      <c r="AI719">
        <f>VLOOKUP(A:A,单位分配保留两位小数!B:N,13,0)</f>
        <v>2468.15</v>
      </c>
      <c r="AJ719">
        <f t="shared" si="93"/>
        <v>0</v>
      </c>
      <c r="AK719">
        <f>_xlfn.IFNA(VLOOKUP(A:A,'11月工资'!A:AQ,43,0),0)</f>
        <v>0</v>
      </c>
      <c r="AL719">
        <f t="shared" si="94"/>
        <v>0</v>
      </c>
      <c r="AM719" s="6">
        <f t="shared" si="95"/>
        <v>-14892.41</v>
      </c>
    </row>
    <row r="720" spans="1:39" x14ac:dyDescent="0.2">
      <c r="A720" s="7">
        <v>9000968</v>
      </c>
      <c r="B720" t="str">
        <f>VLOOKUP(A720,标准表!C:D,2,0)</f>
        <v>倪涛</v>
      </c>
      <c r="C720" t="str">
        <f>VLOOKUP(A:A,标准表!C:M,11,0)</f>
        <v>热轧事业部</v>
      </c>
      <c r="D720" t="str">
        <f>VLOOKUP($A:$A,标准表!C:E,3,0)</f>
        <v>130203196611033650</v>
      </c>
      <c r="E720" t="str">
        <f>VLOOKUP(A:A,'11月工资'!A:D,4,0)</f>
        <v>6217000180023866522</v>
      </c>
      <c r="F720" t="str">
        <f>VLOOKUP(A:A,'11月工资'!A:F,6,0)</f>
        <v>生产操作人员</v>
      </c>
      <c r="G720">
        <f>VLOOKUP(A:A,标准表!C:H,6,0)</f>
        <v>0</v>
      </c>
      <c r="H720">
        <f>VLOOKUP(A:A,标准表!C:I,7,0)</f>
        <v>0</v>
      </c>
      <c r="I720">
        <f>VLOOKUP(A:A,标准表!C:J,8,0)</f>
        <v>0</v>
      </c>
      <c r="J720">
        <f>VLOOKUP($A:$A,标准表!C:G,5,0)</f>
        <v>1.5</v>
      </c>
      <c r="L720">
        <f>VLOOKUP(A:A,单位分配保留两位小数!B:I,8,0)</f>
        <v>2562.9299999999998</v>
      </c>
      <c r="M720">
        <f>_xlfn.IFNA(VLOOKUP(A:A,单位分配保留两位小数!B:J,9,0),0)</f>
        <v>0</v>
      </c>
      <c r="N720">
        <f>_xlfn.IFNA(VLOOKUP(A:A,单位分配保留两位小数!B:K,10,0),0)</f>
        <v>50</v>
      </c>
      <c r="O720">
        <f>ROUND(_xlfn.IFNA(VLOOKUP(A:A,单位分配保留两位小数!B:L,11,0),0),2)</f>
        <v>0</v>
      </c>
      <c r="Q720">
        <f t="shared" si="88"/>
        <v>2612.9299999999998</v>
      </c>
      <c r="R720">
        <f>_xlfn.IFNA(VLOOKUP(A720,'11月工资'!A:AU,47,0),0)+Q720</f>
        <v>68476.59</v>
      </c>
      <c r="S720">
        <f>VLOOKUP(A:A,'11月工资'!A:AW,49,0)</f>
        <v>11000</v>
      </c>
      <c r="T720">
        <f>VLOOKUP(A:A,'11月工资'!A:AZ,52,0)</f>
        <v>0</v>
      </c>
      <c r="U720">
        <f>VLOOKUP(A:A,'11月工资'!A:BA,53,0)</f>
        <v>0</v>
      </c>
      <c r="V720">
        <f>VLOOKUP(A:A,'11月工资'!A:AX,50,0)</f>
        <v>11000</v>
      </c>
      <c r="W720">
        <f>VLOOKUP(A:A,'11月工资'!A:AY,51,0)</f>
        <v>0</v>
      </c>
      <c r="X720">
        <f>VLOOKUP(A:A,'11月工资'!A:AV,48,0)</f>
        <v>55000</v>
      </c>
      <c r="Y720">
        <f>VLOOKUP(A:A,'11月工资'!A:BB,54,0)</f>
        <v>10634.49</v>
      </c>
      <c r="Z720" s="12">
        <f>ROUND(5*MAX(0,(R720-S720-T720-U720-V720-W720-X720-Y720)*{0.6;2;4;5;6;7;9}%-{0;504;3384;6384;10584;17184;36384}),2)</f>
        <v>0</v>
      </c>
      <c r="AB720" s="78">
        <f>VLOOKUP(A:A,'11月工资'!A:BI,61,0)</f>
        <v>0</v>
      </c>
      <c r="AC720" s="6">
        <f t="shared" si="89"/>
        <v>0</v>
      </c>
      <c r="AD720">
        <f t="shared" si="90"/>
        <v>2612.9299999999998</v>
      </c>
      <c r="AE720">
        <f>VLOOKUP(A:A,'10月奖金'!A:AC,29,0)</f>
        <v>0</v>
      </c>
      <c r="AF720" s="6">
        <f t="shared" si="91"/>
        <v>0</v>
      </c>
      <c r="AG720">
        <f>VLOOKUP(A:A,'10月奖金'!A:AD,30,0)</f>
        <v>2499.79</v>
      </c>
      <c r="AH720" s="6">
        <f t="shared" si="92"/>
        <v>113.13999999999987</v>
      </c>
      <c r="AI720">
        <f>VLOOKUP(A:A,单位分配保留两位小数!B:N,13,0)</f>
        <v>2612.9299999999998</v>
      </c>
      <c r="AJ720">
        <f t="shared" si="93"/>
        <v>0</v>
      </c>
      <c r="AK720">
        <f>_xlfn.IFNA(VLOOKUP(A:A,'11月工资'!A:AQ,43,0),0)</f>
        <v>0</v>
      </c>
      <c r="AL720">
        <f t="shared" si="94"/>
        <v>0</v>
      </c>
      <c r="AM720" s="6">
        <f t="shared" si="95"/>
        <v>-19157.900000000001</v>
      </c>
    </row>
    <row r="721" spans="1:39" x14ac:dyDescent="0.2">
      <c r="A721" s="7">
        <v>9000982</v>
      </c>
      <c r="B721" t="str">
        <f>VLOOKUP(A721,标准表!C:D,2,0)</f>
        <v>张洪声</v>
      </c>
      <c r="C721" t="str">
        <f>VLOOKUP(A:A,标准表!C:M,11,0)</f>
        <v>热轧事业部</v>
      </c>
      <c r="D721" t="str">
        <f>VLOOKUP($A:$A,标准表!C:E,3,0)</f>
        <v>130203196802182712</v>
      </c>
      <c r="E721" t="str">
        <f>VLOOKUP(A:A,'11月工资'!A:D,4,0)</f>
        <v>6217000180023867090</v>
      </c>
      <c r="F721" t="str">
        <f>VLOOKUP(A:A,'11月工资'!A:F,6,0)</f>
        <v>生产操作人员</v>
      </c>
      <c r="G721">
        <f>VLOOKUP(A:A,标准表!C:H,6,0)</f>
        <v>0</v>
      </c>
      <c r="H721">
        <f>VLOOKUP(A:A,标准表!C:I,7,0)</f>
        <v>0</v>
      </c>
      <c r="I721">
        <f>VLOOKUP(A:A,标准表!C:J,8,0)</f>
        <v>0</v>
      </c>
      <c r="J721">
        <f>VLOOKUP($A:$A,标准表!C:G,5,0)</f>
        <v>1.5</v>
      </c>
      <c r="L721">
        <f>VLOOKUP(A:A,单位分配保留两位小数!B:I,8,0)</f>
        <v>2542.94</v>
      </c>
      <c r="M721">
        <f>_xlfn.IFNA(VLOOKUP(A:A,单位分配保留两位小数!B:J,9,0),0)</f>
        <v>0</v>
      </c>
      <c r="N721">
        <f>_xlfn.IFNA(VLOOKUP(A:A,单位分配保留两位小数!B:K,10,0),0)</f>
        <v>50</v>
      </c>
      <c r="O721">
        <f>ROUND(_xlfn.IFNA(VLOOKUP(A:A,单位分配保留两位小数!B:L,11,0),0),2)</f>
        <v>0</v>
      </c>
      <c r="Q721">
        <f t="shared" si="88"/>
        <v>2592.94</v>
      </c>
      <c r="R721">
        <f>_xlfn.IFNA(VLOOKUP(A721,'11月工资'!A:AU,47,0),0)+Q721</f>
        <v>67983.22</v>
      </c>
      <c r="S721">
        <f>VLOOKUP(A:A,'11月工资'!A:AW,49,0)</f>
        <v>0</v>
      </c>
      <c r="T721">
        <f>VLOOKUP(A:A,'11月工资'!A:AZ,52,0)</f>
        <v>6000</v>
      </c>
      <c r="U721">
        <f>VLOOKUP(A:A,'11月工资'!A:BA,53,0)</f>
        <v>0</v>
      </c>
      <c r="V721">
        <f>VLOOKUP(A:A,'11月工资'!A:AX,50,0)</f>
        <v>11000</v>
      </c>
      <c r="W721">
        <f>VLOOKUP(A:A,'11月工资'!A:AY,51,0)</f>
        <v>0</v>
      </c>
      <c r="X721">
        <f>VLOOKUP(A:A,'11月工资'!A:AV,48,0)</f>
        <v>55000</v>
      </c>
      <c r="Y721">
        <f>VLOOKUP(A:A,'11月工资'!A:BB,54,0)</f>
        <v>9751.52</v>
      </c>
      <c r="Z721" s="12">
        <f>ROUND(5*MAX(0,(R721-S721-T721-U721-V721-W721-X721-Y721)*{0.6;2;4;5;6;7;9}%-{0;504;3384;6384;10584;17184;36384}),2)</f>
        <v>0</v>
      </c>
      <c r="AB721" s="78">
        <f>VLOOKUP(A:A,'11月工资'!A:BI,61,0)</f>
        <v>0</v>
      </c>
      <c r="AC721" s="6">
        <f t="shared" si="89"/>
        <v>0</v>
      </c>
      <c r="AD721">
        <f t="shared" si="90"/>
        <v>2592.94</v>
      </c>
      <c r="AE721">
        <f>VLOOKUP(A:A,'10月奖金'!A:AC,29,0)</f>
        <v>0</v>
      </c>
      <c r="AF721" s="6">
        <f t="shared" si="91"/>
        <v>0</v>
      </c>
      <c r="AG721">
        <f>VLOOKUP(A:A,'10月奖金'!A:AD,30,0)</f>
        <v>2499.79</v>
      </c>
      <c r="AH721" s="6">
        <f t="shared" si="92"/>
        <v>93.150000000000091</v>
      </c>
      <c r="AI721">
        <f>VLOOKUP(A:A,单位分配保留两位小数!B:N,13,0)</f>
        <v>2592.94</v>
      </c>
      <c r="AJ721">
        <f t="shared" si="93"/>
        <v>0</v>
      </c>
      <c r="AK721">
        <f>_xlfn.IFNA(VLOOKUP(A:A,'11月工资'!A:AQ,43,0),0)</f>
        <v>0</v>
      </c>
      <c r="AL721">
        <f t="shared" si="94"/>
        <v>0</v>
      </c>
      <c r="AM721" s="6">
        <f t="shared" si="95"/>
        <v>-13768.3</v>
      </c>
    </row>
    <row r="722" spans="1:39" x14ac:dyDescent="0.2">
      <c r="A722" s="7">
        <v>9000985</v>
      </c>
      <c r="B722" t="str">
        <f>VLOOKUP(A722,标准表!C:D,2,0)</f>
        <v>赵振波</v>
      </c>
      <c r="C722" t="str">
        <f>VLOOKUP(A:A,标准表!C:M,11,0)</f>
        <v>热轧事业部</v>
      </c>
      <c r="D722" t="str">
        <f>VLOOKUP($A:$A,标准表!C:E,3,0)</f>
        <v>130202197108060318</v>
      </c>
      <c r="E722" t="str">
        <f>VLOOKUP(A:A,'11月工资'!A:D,4,0)</f>
        <v>6217000180023866068</v>
      </c>
      <c r="F722" t="str">
        <f>VLOOKUP(A:A,'11月工资'!A:F,6,0)</f>
        <v>生产操作人员</v>
      </c>
      <c r="G722">
        <f>VLOOKUP(A:A,标准表!C:H,6,0)</f>
        <v>0</v>
      </c>
      <c r="H722">
        <f>VLOOKUP(A:A,标准表!C:I,7,0)</f>
        <v>0</v>
      </c>
      <c r="I722">
        <f>VLOOKUP(A:A,标准表!C:J,8,0)</f>
        <v>0</v>
      </c>
      <c r="J722">
        <f>VLOOKUP($A:$A,标准表!C:G,5,0)</f>
        <v>1.5</v>
      </c>
      <c r="L722">
        <f>VLOOKUP(A:A,单位分配保留两位小数!B:I,8,0)</f>
        <v>2702.85</v>
      </c>
      <c r="M722">
        <f>_xlfn.IFNA(VLOOKUP(A:A,单位分配保留两位小数!B:J,9,0),0)</f>
        <v>0</v>
      </c>
      <c r="N722">
        <f>_xlfn.IFNA(VLOOKUP(A:A,单位分配保留两位小数!B:K,10,0),0)</f>
        <v>200</v>
      </c>
      <c r="O722">
        <f>ROUND(_xlfn.IFNA(VLOOKUP(A:A,单位分配保留两位小数!B:L,11,0),0),2)</f>
        <v>0</v>
      </c>
      <c r="Q722">
        <f t="shared" si="88"/>
        <v>2902.85</v>
      </c>
      <c r="R722">
        <f>_xlfn.IFNA(VLOOKUP(A722,'11月工资'!A:AU,47,0),0)+Q722</f>
        <v>69080.780000000013</v>
      </c>
      <c r="S722">
        <f>VLOOKUP(A:A,'11月工资'!A:AW,49,0)</f>
        <v>0</v>
      </c>
      <c r="T722">
        <f>VLOOKUP(A:A,'11月工资'!A:AZ,52,0)</f>
        <v>0</v>
      </c>
      <c r="U722">
        <f>VLOOKUP(A:A,'11月工资'!A:BA,53,0)</f>
        <v>0</v>
      </c>
      <c r="V722">
        <f>VLOOKUP(A:A,'11月工资'!A:AX,50,0)</f>
        <v>0</v>
      </c>
      <c r="W722">
        <f>VLOOKUP(A:A,'11月工资'!A:AY,51,0)</f>
        <v>0</v>
      </c>
      <c r="X722">
        <f>VLOOKUP(A:A,'11月工资'!A:AV,48,0)</f>
        <v>55000</v>
      </c>
      <c r="Y722">
        <f>VLOOKUP(A:A,'11月工资'!A:BB,54,0)</f>
        <v>12227.95</v>
      </c>
      <c r="Z722" s="12">
        <f>ROUND(5*MAX(0,(R722-S722-T722-U722-V722-W722-X722-Y722)*{0.6;2;4;5;6;7;9}%-{0;504;3384;6384;10584;17184;36384}),2)</f>
        <v>55.58</v>
      </c>
      <c r="AB722" s="78">
        <f>VLOOKUP(A:A,'11月工资'!A:BI,61,0)</f>
        <v>29.19</v>
      </c>
      <c r="AC722" s="6">
        <f t="shared" si="89"/>
        <v>26.39</v>
      </c>
      <c r="AD722">
        <f t="shared" si="90"/>
        <v>2876.46</v>
      </c>
      <c r="AE722">
        <f>VLOOKUP(A:A,'10月奖金'!A:AC,29,0)</f>
        <v>19.04</v>
      </c>
      <c r="AF722" s="6">
        <f t="shared" si="91"/>
        <v>7.3500000000000014</v>
      </c>
      <c r="AG722">
        <f>VLOOKUP(A:A,'10月奖金'!A:AD,30,0)</f>
        <v>2638.45</v>
      </c>
      <c r="AH722" s="6">
        <f t="shared" si="92"/>
        <v>238.01000000000022</v>
      </c>
      <c r="AI722">
        <f>VLOOKUP(A:A,单位分配保留两位小数!B:N,13,0)</f>
        <v>2902.85</v>
      </c>
      <c r="AJ722">
        <f t="shared" si="93"/>
        <v>0</v>
      </c>
      <c r="AK722">
        <f>_xlfn.IFNA(VLOOKUP(A:A,'11月工资'!A:AQ,43,0),0)</f>
        <v>0</v>
      </c>
      <c r="AL722">
        <f t="shared" si="94"/>
        <v>26.39</v>
      </c>
      <c r="AM722" s="6">
        <f t="shared" si="95"/>
        <v>1852.8300000000127</v>
      </c>
    </row>
    <row r="723" spans="1:39" x14ac:dyDescent="0.2">
      <c r="A723" s="7">
        <v>9000957</v>
      </c>
      <c r="B723" t="str">
        <f>VLOOKUP(A723,标准表!C:D,2,0)</f>
        <v>郭洋</v>
      </c>
      <c r="C723" t="str">
        <f>VLOOKUP(A:A,标准表!C:M,11,0)</f>
        <v>热轧事业部</v>
      </c>
      <c r="D723" t="str">
        <f>VLOOKUP($A:$A,标准表!C:E,3,0)</f>
        <v>130204198812012712</v>
      </c>
      <c r="E723" t="str">
        <f>VLOOKUP(A:A,'11月工资'!A:D,4,0)</f>
        <v>6217000180003183492</v>
      </c>
      <c r="F723" t="str">
        <f>VLOOKUP(A:A,'11月工资'!A:F,6,0)</f>
        <v>生产操作人员</v>
      </c>
      <c r="G723">
        <f>VLOOKUP(A:A,标准表!C:H,6,0)</f>
        <v>0</v>
      </c>
      <c r="H723">
        <f>VLOOKUP(A:A,标准表!C:I,7,0)</f>
        <v>0</v>
      </c>
      <c r="I723">
        <f>VLOOKUP(A:A,标准表!C:J,8,0)</f>
        <v>0</v>
      </c>
      <c r="J723">
        <f>VLOOKUP($A:$A,标准表!C:G,5,0)</f>
        <v>1.5</v>
      </c>
      <c r="L723">
        <f>VLOOKUP(A:A,单位分配保留两位小数!B:I,8,0)</f>
        <v>2552.5700000000002</v>
      </c>
      <c r="M723">
        <f>_xlfn.IFNA(VLOOKUP(A:A,单位分配保留两位小数!B:J,9,0),0)</f>
        <v>0</v>
      </c>
      <c r="N723">
        <f>_xlfn.IFNA(VLOOKUP(A:A,单位分配保留两位小数!B:K,10,0),0)</f>
        <v>0</v>
      </c>
      <c r="O723">
        <f>ROUND(_xlfn.IFNA(VLOOKUP(A:A,单位分配保留两位小数!B:L,11,0),0),2)</f>
        <v>0</v>
      </c>
      <c r="Q723">
        <f t="shared" si="88"/>
        <v>2552.5700000000002</v>
      </c>
      <c r="R723">
        <f>_xlfn.IFNA(VLOOKUP(A723,'11月工资'!A:AU,47,0),0)+Q723</f>
        <v>62954.63</v>
      </c>
      <c r="S723">
        <f>VLOOKUP(A:A,'11月工资'!A:AW,49,0)</f>
        <v>0</v>
      </c>
      <c r="T723">
        <f>VLOOKUP(A:A,'11月工资'!A:AZ,52,0)</f>
        <v>0</v>
      </c>
      <c r="U723">
        <f>VLOOKUP(A:A,'11月工资'!A:BA,53,0)</f>
        <v>0</v>
      </c>
      <c r="V723">
        <f>VLOOKUP(A:A,'11月工资'!A:AX,50,0)</f>
        <v>22000</v>
      </c>
      <c r="W723">
        <f>VLOOKUP(A:A,'11月工资'!A:AY,51,0)</f>
        <v>0</v>
      </c>
      <c r="X723">
        <f>VLOOKUP(A:A,'11月工资'!A:AV,48,0)</f>
        <v>55000</v>
      </c>
      <c r="Y723">
        <f>VLOOKUP(A:A,'11月工资'!A:BB,54,0)</f>
        <v>10216.379999999999</v>
      </c>
      <c r="Z723" s="12">
        <f>ROUND(5*MAX(0,(R723-S723-T723-U723-V723-W723-X723-Y723)*{0.6;2;4;5;6;7;9}%-{0;504;3384;6384;10584;17184;36384}),2)</f>
        <v>0</v>
      </c>
      <c r="AB723" s="78">
        <f>VLOOKUP(A:A,'11月工资'!A:BI,61,0)</f>
        <v>0</v>
      </c>
      <c r="AC723" s="6">
        <f t="shared" si="89"/>
        <v>0</v>
      </c>
      <c r="AD723">
        <f t="shared" si="90"/>
        <v>2552.5700000000002</v>
      </c>
      <c r="AE723">
        <f>VLOOKUP(A:A,'10月奖金'!A:AC,29,0)</f>
        <v>0</v>
      </c>
      <c r="AF723" s="6">
        <f t="shared" si="91"/>
        <v>0</v>
      </c>
      <c r="AG723">
        <f>VLOOKUP(A:A,'10月奖金'!A:AD,30,0)</f>
        <v>2566.65</v>
      </c>
      <c r="AH723" s="6">
        <f t="shared" si="92"/>
        <v>-14.079999999999927</v>
      </c>
      <c r="AI723">
        <f>VLOOKUP(A:A,单位分配保留两位小数!B:N,13,0)</f>
        <v>2552.5700000000002</v>
      </c>
      <c r="AJ723">
        <f t="shared" si="93"/>
        <v>0</v>
      </c>
      <c r="AK723">
        <f>_xlfn.IFNA(VLOOKUP(A:A,'11月工资'!A:AQ,43,0),0)</f>
        <v>0</v>
      </c>
      <c r="AL723">
        <f t="shared" si="94"/>
        <v>0</v>
      </c>
      <c r="AM723" s="6">
        <f t="shared" si="95"/>
        <v>-24261.75</v>
      </c>
    </row>
    <row r="724" spans="1:39" x14ac:dyDescent="0.2">
      <c r="A724" s="7">
        <v>9000950</v>
      </c>
      <c r="B724" t="str">
        <f>VLOOKUP(A724,标准表!C:D,2,0)</f>
        <v>陈巨丰</v>
      </c>
      <c r="C724" t="str">
        <f>VLOOKUP(A:A,标准表!C:M,11,0)</f>
        <v>热轧事业部</v>
      </c>
      <c r="D724" t="str">
        <f>VLOOKUP($A:$A,标准表!C:E,3,0)</f>
        <v>130202197812093332</v>
      </c>
      <c r="E724" t="str">
        <f>VLOOKUP(A:A,'11月工资'!A:D,4,0)</f>
        <v>6217000180023843604</v>
      </c>
      <c r="F724" t="str">
        <f>VLOOKUP(A:A,'11月工资'!A:F,6,0)</f>
        <v>生产操作人员</v>
      </c>
      <c r="G724">
        <f>VLOOKUP(A:A,标准表!C:H,6,0)</f>
        <v>0</v>
      </c>
      <c r="H724">
        <f>VLOOKUP(A:A,标准表!C:I,7,0)</f>
        <v>0</v>
      </c>
      <c r="I724">
        <f>VLOOKUP(A:A,标准表!C:J,8,0)</f>
        <v>0</v>
      </c>
      <c r="J724">
        <f>VLOOKUP($A:$A,标准表!C:G,5,0)</f>
        <v>1.5</v>
      </c>
      <c r="L724">
        <f>VLOOKUP(A:A,单位分配保留两位小数!B:I,8,0)</f>
        <v>2642.88</v>
      </c>
      <c r="M724">
        <f>_xlfn.IFNA(VLOOKUP(A:A,单位分配保留两位小数!B:J,9,0),0)</f>
        <v>0</v>
      </c>
      <c r="N724">
        <f>_xlfn.IFNA(VLOOKUP(A:A,单位分配保留两位小数!B:K,10,0),0)</f>
        <v>200</v>
      </c>
      <c r="O724">
        <f>ROUND(_xlfn.IFNA(VLOOKUP(A:A,单位分配保留两位小数!B:L,11,0),0),2)</f>
        <v>0</v>
      </c>
      <c r="Q724">
        <f t="shared" si="88"/>
        <v>2842.88</v>
      </c>
      <c r="R724">
        <f>_xlfn.IFNA(VLOOKUP(A724,'11月工资'!A:AU,47,0),0)+Q724</f>
        <v>67698.779999999984</v>
      </c>
      <c r="S724">
        <f>VLOOKUP(A:A,'11月工资'!A:AW,49,0)</f>
        <v>11000</v>
      </c>
      <c r="T724">
        <f>VLOOKUP(A:A,'11月工资'!A:AZ,52,0)</f>
        <v>0</v>
      </c>
      <c r="U724">
        <f>VLOOKUP(A:A,'11月工资'!A:BA,53,0)</f>
        <v>0</v>
      </c>
      <c r="V724">
        <f>VLOOKUP(A:A,'11月工资'!A:AX,50,0)</f>
        <v>22000</v>
      </c>
      <c r="W724">
        <f>VLOOKUP(A:A,'11月工资'!A:AY,51,0)</f>
        <v>0</v>
      </c>
      <c r="X724">
        <f>VLOOKUP(A:A,'11月工资'!A:AV,48,0)</f>
        <v>55000</v>
      </c>
      <c r="Y724">
        <f>VLOOKUP(A:A,'11月工资'!A:BB,54,0)</f>
        <v>10846.35</v>
      </c>
      <c r="Z724" s="12">
        <f>ROUND(5*MAX(0,(R724-S724-T724-U724-V724-W724-X724-Y724)*{0.6;2;4;5;6;7;9}%-{0;504;3384;6384;10584;17184;36384}),2)</f>
        <v>0</v>
      </c>
      <c r="AB724" s="78">
        <f>VLOOKUP(A:A,'11月工资'!A:BI,61,0)</f>
        <v>0</v>
      </c>
      <c r="AC724" s="6">
        <f t="shared" si="89"/>
        <v>0</v>
      </c>
      <c r="AD724">
        <f t="shared" si="90"/>
        <v>2842.88</v>
      </c>
      <c r="AE724">
        <f>VLOOKUP(A:A,'10月奖金'!A:AC,29,0)</f>
        <v>0</v>
      </c>
      <c r="AF724" s="6">
        <f t="shared" si="91"/>
        <v>0</v>
      </c>
      <c r="AG724">
        <f>VLOOKUP(A:A,'10月奖金'!A:AD,30,0)</f>
        <v>2578.64</v>
      </c>
      <c r="AH724" s="6">
        <f t="shared" si="92"/>
        <v>264.24000000000024</v>
      </c>
      <c r="AI724">
        <f>VLOOKUP(A:A,单位分配保留两位小数!B:N,13,0)</f>
        <v>2842.88</v>
      </c>
      <c r="AJ724">
        <f t="shared" si="93"/>
        <v>0</v>
      </c>
      <c r="AK724">
        <f>_xlfn.IFNA(VLOOKUP(A:A,'11月工资'!A:AQ,43,0),0)</f>
        <v>0</v>
      </c>
      <c r="AL724">
        <f t="shared" si="94"/>
        <v>0</v>
      </c>
      <c r="AM724" s="6">
        <f t="shared" si="95"/>
        <v>-31147.570000000014</v>
      </c>
    </row>
    <row r="725" spans="1:39" x14ac:dyDescent="0.2">
      <c r="A725" s="7">
        <v>9000954</v>
      </c>
      <c r="B725" t="str">
        <f>VLOOKUP(A725,标准表!C:D,2,0)</f>
        <v>傅强</v>
      </c>
      <c r="C725" t="str">
        <f>VLOOKUP(A:A,标准表!C:M,11,0)</f>
        <v>热轧事业部</v>
      </c>
      <c r="D725" t="str">
        <f>VLOOKUP($A:$A,标准表!C:E,3,0)</f>
        <v>130203196810281235</v>
      </c>
      <c r="E725" t="str">
        <f>VLOOKUP(A:A,'11月工资'!A:D,4,0)</f>
        <v>6217000180023866621</v>
      </c>
      <c r="F725" t="str">
        <f>VLOOKUP(A:A,'11月工资'!A:F,6,0)</f>
        <v>生产操作人员</v>
      </c>
      <c r="G725">
        <f>VLOOKUP(A:A,标准表!C:H,6,0)</f>
        <v>0</v>
      </c>
      <c r="H725">
        <f>VLOOKUP(A:A,标准表!C:I,7,0)</f>
        <v>0</v>
      </c>
      <c r="I725">
        <f>VLOOKUP(A:A,标准表!C:J,8,0)</f>
        <v>0</v>
      </c>
      <c r="J725">
        <f>VLOOKUP($A:$A,标准表!C:G,5,0)</f>
        <v>1.5</v>
      </c>
      <c r="L725">
        <f>VLOOKUP(A:A,单位分配保留两位小数!B:I,8,0)</f>
        <v>2468.15</v>
      </c>
      <c r="M725">
        <f>_xlfn.IFNA(VLOOKUP(A:A,单位分配保留两位小数!B:J,9,0),0)</f>
        <v>0</v>
      </c>
      <c r="N725">
        <f>_xlfn.IFNA(VLOOKUP(A:A,单位分配保留两位小数!B:K,10,0),0)</f>
        <v>0</v>
      </c>
      <c r="O725">
        <f>ROUND(_xlfn.IFNA(VLOOKUP(A:A,单位分配保留两位小数!B:L,11,0),0),2)</f>
        <v>0</v>
      </c>
      <c r="Q725">
        <f t="shared" si="88"/>
        <v>2468.15</v>
      </c>
      <c r="R725">
        <f>_xlfn.IFNA(VLOOKUP(A725,'11月工资'!A:AU,47,0),0)+Q725</f>
        <v>69706.179999999993</v>
      </c>
      <c r="S725">
        <f>VLOOKUP(A:A,'11月工资'!A:AW,49,0)</f>
        <v>0</v>
      </c>
      <c r="T725">
        <f>VLOOKUP(A:A,'11月工资'!A:AZ,52,0)</f>
        <v>0</v>
      </c>
      <c r="U725">
        <f>VLOOKUP(A:A,'11月工资'!A:BA,53,0)</f>
        <v>0</v>
      </c>
      <c r="V725">
        <f>VLOOKUP(A:A,'11月工资'!A:AX,50,0)</f>
        <v>11000</v>
      </c>
      <c r="W725">
        <f>VLOOKUP(A:A,'11月工资'!A:AY,51,0)</f>
        <v>0</v>
      </c>
      <c r="X725">
        <f>VLOOKUP(A:A,'11月工资'!A:AV,48,0)</f>
        <v>55000</v>
      </c>
      <c r="Y725">
        <f>VLOOKUP(A:A,'11月工资'!A:BB,54,0)</f>
        <v>8189.82</v>
      </c>
      <c r="Z725" s="12">
        <f>ROUND(5*MAX(0,(R725-S725-T725-U725-V725-W725-X725-Y725)*{0.6;2;4;5;6;7;9}%-{0;504;3384;6384;10584;17184;36384}),2)</f>
        <v>0</v>
      </c>
      <c r="AB725" s="78">
        <f>VLOOKUP(A:A,'11月工资'!A:BI,61,0)</f>
        <v>0</v>
      </c>
      <c r="AC725" s="6">
        <f t="shared" si="89"/>
        <v>0</v>
      </c>
      <c r="AD725">
        <f t="shared" si="90"/>
        <v>2468.15</v>
      </c>
      <c r="AE725">
        <f>VLOOKUP(A:A,'10月奖金'!A:AC,29,0)</f>
        <v>0</v>
      </c>
      <c r="AF725" s="6">
        <f t="shared" si="91"/>
        <v>0</v>
      </c>
      <c r="AG725">
        <f>VLOOKUP(A:A,'10月奖金'!A:AD,30,0)</f>
        <v>2531.91</v>
      </c>
      <c r="AH725" s="6">
        <f t="shared" si="92"/>
        <v>-63.759999999999764</v>
      </c>
      <c r="AI725">
        <f>VLOOKUP(A:A,单位分配保留两位小数!B:N,13,0)</f>
        <v>2468.15</v>
      </c>
      <c r="AJ725">
        <f t="shared" si="93"/>
        <v>0</v>
      </c>
      <c r="AK725">
        <f>_xlfn.IFNA(VLOOKUP(A:A,'11月工资'!A:AQ,43,0),0)</f>
        <v>0</v>
      </c>
      <c r="AL725">
        <f t="shared" si="94"/>
        <v>0</v>
      </c>
      <c r="AM725" s="6">
        <f t="shared" si="95"/>
        <v>-4483.6400000000067</v>
      </c>
    </row>
    <row r="726" spans="1:39" x14ac:dyDescent="0.2">
      <c r="A726" s="7">
        <v>9000958</v>
      </c>
      <c r="B726" t="str">
        <f>VLOOKUP(A726,标准表!C:D,2,0)</f>
        <v>李冬青</v>
      </c>
      <c r="C726" t="str">
        <f>VLOOKUP(A:A,标准表!C:M,11,0)</f>
        <v>热轧事业部</v>
      </c>
      <c r="D726" t="str">
        <f>VLOOKUP($A:$A,标准表!C:E,3,0)</f>
        <v>130203196808172136</v>
      </c>
      <c r="E726" t="str">
        <f>VLOOKUP(A:A,'11月工资'!A:D,4,0)</f>
        <v>6217000180022947265</v>
      </c>
      <c r="F726" t="str">
        <f>VLOOKUP(A:A,'11月工资'!A:F,6,0)</f>
        <v>生产操作人员</v>
      </c>
      <c r="G726">
        <f>VLOOKUP(A:A,标准表!C:H,6,0)</f>
        <v>0</v>
      </c>
      <c r="H726">
        <f>VLOOKUP(A:A,标准表!C:I,7,0)</f>
        <v>0</v>
      </c>
      <c r="I726">
        <f>VLOOKUP(A:A,标准表!C:J,8,0)</f>
        <v>0</v>
      </c>
      <c r="J726">
        <f>VLOOKUP($A:$A,标准表!C:G,5,0)</f>
        <v>1.5</v>
      </c>
      <c r="L726">
        <f>VLOOKUP(A:A,单位分配保留两位小数!B:I,8,0)</f>
        <v>2492.61</v>
      </c>
      <c r="M726">
        <f>_xlfn.IFNA(VLOOKUP(A:A,单位分配保留两位小数!B:J,9,0),0)</f>
        <v>0</v>
      </c>
      <c r="N726">
        <f>_xlfn.IFNA(VLOOKUP(A:A,单位分配保留两位小数!B:K,10,0),0)</f>
        <v>0</v>
      </c>
      <c r="O726">
        <f>ROUND(_xlfn.IFNA(VLOOKUP(A:A,单位分配保留两位小数!B:L,11,0),0),2)</f>
        <v>0</v>
      </c>
      <c r="Q726">
        <f t="shared" si="88"/>
        <v>2492.61</v>
      </c>
      <c r="R726">
        <f>_xlfn.IFNA(VLOOKUP(A726,'11月工资'!A:AU,47,0),0)+Q726</f>
        <v>70128.81</v>
      </c>
      <c r="S726">
        <f>VLOOKUP(A:A,'11月工资'!A:AW,49,0)</f>
        <v>11000</v>
      </c>
      <c r="T726">
        <f>VLOOKUP(A:A,'11月工资'!A:AZ,52,0)</f>
        <v>0</v>
      </c>
      <c r="U726">
        <f>VLOOKUP(A:A,'11月工资'!A:BA,53,0)</f>
        <v>0</v>
      </c>
      <c r="V726">
        <f>VLOOKUP(A:A,'11月工资'!A:AX,50,0)</f>
        <v>11000</v>
      </c>
      <c r="W726">
        <f>VLOOKUP(A:A,'11月工资'!A:AY,51,0)</f>
        <v>0</v>
      </c>
      <c r="X726">
        <f>VLOOKUP(A:A,'11月工资'!A:AV,48,0)</f>
        <v>55000</v>
      </c>
      <c r="Y726">
        <f>VLOOKUP(A:A,'11月工资'!A:BB,54,0)</f>
        <v>9769.23</v>
      </c>
      <c r="Z726" s="12">
        <f>ROUND(5*MAX(0,(R726-S726-T726-U726-V726-W726-X726-Y726)*{0.6;2;4;5;6;7;9}%-{0;504;3384;6384;10584;17184;36384}),2)</f>
        <v>0</v>
      </c>
      <c r="AB726" s="78">
        <f>VLOOKUP(A:A,'11月工资'!A:BI,61,0)</f>
        <v>0</v>
      </c>
      <c r="AC726" s="6">
        <f t="shared" si="89"/>
        <v>0</v>
      </c>
      <c r="AD726">
        <f t="shared" si="90"/>
        <v>2492.61</v>
      </c>
      <c r="AE726">
        <f>VLOOKUP(A:A,'10月奖金'!A:AC,29,0)</f>
        <v>0</v>
      </c>
      <c r="AF726" s="6">
        <f t="shared" si="91"/>
        <v>0</v>
      </c>
      <c r="AG726">
        <f>VLOOKUP(A:A,'10月奖金'!A:AD,30,0)</f>
        <v>2555.21</v>
      </c>
      <c r="AH726" s="6">
        <f t="shared" si="92"/>
        <v>-62.599999999999909</v>
      </c>
      <c r="AI726">
        <f>VLOOKUP(A:A,单位分配保留两位小数!B:N,13,0)</f>
        <v>2492.61</v>
      </c>
      <c r="AJ726">
        <f t="shared" si="93"/>
        <v>0</v>
      </c>
      <c r="AK726">
        <f>_xlfn.IFNA(VLOOKUP(A:A,'11月工资'!A:AQ,43,0),0)</f>
        <v>0</v>
      </c>
      <c r="AL726">
        <f t="shared" si="94"/>
        <v>0</v>
      </c>
      <c r="AM726" s="6">
        <f t="shared" si="95"/>
        <v>-16640.420000000002</v>
      </c>
    </row>
    <row r="727" spans="1:39" x14ac:dyDescent="0.2">
      <c r="A727" s="7">
        <v>9000942</v>
      </c>
      <c r="B727" t="str">
        <f>VLOOKUP(A727,标准表!C:D,2,0)</f>
        <v>芦禄</v>
      </c>
      <c r="C727" t="str">
        <f>VLOOKUP(A:A,标准表!C:M,11,0)</f>
        <v>炼铁事业部</v>
      </c>
      <c r="D727" t="str">
        <f>VLOOKUP($A:$A,标准表!C:E,3,0)</f>
        <v>130202198604271215</v>
      </c>
      <c r="E727" t="str">
        <f>VLOOKUP(A:A,'11月工资'!A:D,4,0)</f>
        <v>6217000180023859220</v>
      </c>
      <c r="F727" t="str">
        <f>VLOOKUP(A:A,'11月工资'!A:F,6,0)</f>
        <v>生产操作人员</v>
      </c>
      <c r="G727">
        <f>VLOOKUP(A:A,标准表!C:H,6,0)</f>
        <v>0</v>
      </c>
      <c r="H727">
        <f>VLOOKUP(A:A,标准表!C:I,7,0)</f>
        <v>0</v>
      </c>
      <c r="I727">
        <f>VLOOKUP(A:A,标准表!C:J,8,0)</f>
        <v>0</v>
      </c>
      <c r="J727">
        <f>VLOOKUP($A:$A,标准表!C:G,5,0)</f>
        <v>1.5</v>
      </c>
      <c r="L727">
        <f>VLOOKUP(A:A,单位分配保留两位小数!B:I,8,0)</f>
        <v>2249.5500000000002</v>
      </c>
      <c r="M727">
        <f>_xlfn.IFNA(VLOOKUP(A:A,单位分配保留两位小数!B:J,9,0),0)</f>
        <v>0</v>
      </c>
      <c r="N727">
        <f>_xlfn.IFNA(VLOOKUP(A:A,单位分配保留两位小数!B:K,10,0),0)</f>
        <v>0</v>
      </c>
      <c r="O727">
        <f>ROUND(_xlfn.IFNA(VLOOKUP(A:A,单位分配保留两位小数!B:L,11,0),0),2)</f>
        <v>0</v>
      </c>
      <c r="Q727">
        <f t="shared" si="88"/>
        <v>2249.5500000000002</v>
      </c>
      <c r="R727">
        <f>_xlfn.IFNA(VLOOKUP(A727,'11月工资'!A:AU,47,0),0)+Q727</f>
        <v>59118.030000000006</v>
      </c>
      <c r="S727">
        <f>VLOOKUP(A:A,'11月工资'!A:AW,49,0)</f>
        <v>0</v>
      </c>
      <c r="T727">
        <f>VLOOKUP(A:A,'11月工资'!A:AZ,52,0)</f>
        <v>11000</v>
      </c>
      <c r="U727">
        <f>VLOOKUP(A:A,'11月工资'!A:BA,53,0)</f>
        <v>0</v>
      </c>
      <c r="V727">
        <f>VLOOKUP(A:A,'11月工资'!A:AX,50,0)</f>
        <v>11000</v>
      </c>
      <c r="W727">
        <f>VLOOKUP(A:A,'11月工资'!A:AY,51,0)</f>
        <v>0</v>
      </c>
      <c r="X727">
        <f>VLOOKUP(A:A,'11月工资'!A:AV,48,0)</f>
        <v>55000</v>
      </c>
      <c r="Y727">
        <f>VLOOKUP(A:A,'11月工资'!A:BB,54,0)</f>
        <v>9182.43</v>
      </c>
      <c r="Z727" s="12">
        <f>ROUND(5*MAX(0,(R727-S727-T727-U727-V727-W727-X727-Y727)*{0.6;2;4;5;6;7;9}%-{0;504;3384;6384;10584;17184;36384}),2)</f>
        <v>0</v>
      </c>
      <c r="AB727" s="78">
        <f>VLOOKUP(A:A,'11月工资'!A:BI,61,0)</f>
        <v>0</v>
      </c>
      <c r="AC727" s="6">
        <f t="shared" si="89"/>
        <v>0</v>
      </c>
      <c r="AD727">
        <f t="shared" si="90"/>
        <v>2249.5500000000002</v>
      </c>
      <c r="AE727">
        <f>VLOOKUP(A:A,'10月奖金'!A:AC,29,0)</f>
        <v>0</v>
      </c>
      <c r="AF727" s="6">
        <f t="shared" si="91"/>
        <v>0</v>
      </c>
      <c r="AG727">
        <f>VLOOKUP(A:A,'10月奖金'!A:AD,30,0)</f>
        <v>2251</v>
      </c>
      <c r="AH727" s="6">
        <f t="shared" si="92"/>
        <v>-1.4499999999998181</v>
      </c>
      <c r="AI727">
        <f>VLOOKUP(A:A,单位分配保留两位小数!B:N,13,0)</f>
        <v>2249.5500000000002</v>
      </c>
      <c r="AJ727">
        <f t="shared" si="93"/>
        <v>0</v>
      </c>
      <c r="AK727">
        <f>_xlfn.IFNA(VLOOKUP(A:A,'11月工资'!A:AQ,43,0),0)</f>
        <v>0</v>
      </c>
      <c r="AL727">
        <f t="shared" si="94"/>
        <v>0</v>
      </c>
      <c r="AM727" s="6">
        <f t="shared" si="95"/>
        <v>-27064.399999999994</v>
      </c>
    </row>
    <row r="728" spans="1:39" x14ac:dyDescent="0.2">
      <c r="A728" s="7">
        <v>9000963</v>
      </c>
      <c r="B728" t="str">
        <f>VLOOKUP(A728,标准表!C:D,2,0)</f>
        <v>刘伟</v>
      </c>
      <c r="C728" t="str">
        <f>VLOOKUP(A:A,标准表!C:M,11,0)</f>
        <v>热轧事业部</v>
      </c>
      <c r="D728" t="str">
        <f>VLOOKUP($A:$A,标准表!C:E,3,0)</f>
        <v>130203199204073616</v>
      </c>
      <c r="E728" t="str">
        <f>VLOOKUP(A:A,'11月工资'!A:D,4,0)</f>
        <v>6217000180023866431</v>
      </c>
      <c r="F728" t="str">
        <f>VLOOKUP(A:A,'11月工资'!A:F,6,0)</f>
        <v>生产操作人员</v>
      </c>
      <c r="G728">
        <f>VLOOKUP(A:A,标准表!C:H,6,0)</f>
        <v>0</v>
      </c>
      <c r="H728">
        <f>VLOOKUP(A:A,标准表!C:I,7,0)</f>
        <v>0</v>
      </c>
      <c r="I728">
        <f>VLOOKUP(A:A,标准表!C:J,8,0)</f>
        <v>0</v>
      </c>
      <c r="J728">
        <f>VLOOKUP($A:$A,标准表!C:G,5,0)</f>
        <v>1.5</v>
      </c>
      <c r="L728">
        <f>VLOOKUP(A:A,单位分配保留两位小数!B:I,8,0)</f>
        <v>2510.36</v>
      </c>
      <c r="M728">
        <f>_xlfn.IFNA(VLOOKUP(A:A,单位分配保留两位小数!B:J,9,0),0)</f>
        <v>0</v>
      </c>
      <c r="N728">
        <f>_xlfn.IFNA(VLOOKUP(A:A,单位分配保留两位小数!B:K,10,0),0)</f>
        <v>0</v>
      </c>
      <c r="O728">
        <f>ROUND(_xlfn.IFNA(VLOOKUP(A:A,单位分配保留两位小数!B:L,11,0),0),2)</f>
        <v>0</v>
      </c>
      <c r="Q728">
        <f t="shared" si="88"/>
        <v>2510.36</v>
      </c>
      <c r="R728">
        <f>_xlfn.IFNA(VLOOKUP(A728,'11月工资'!A:AU,47,0),0)+Q728</f>
        <v>62416.06</v>
      </c>
      <c r="S728">
        <f>VLOOKUP(A:A,'11月工资'!A:AW,49,0)</f>
        <v>0</v>
      </c>
      <c r="T728">
        <f>VLOOKUP(A:A,'11月工资'!A:AZ,52,0)</f>
        <v>0</v>
      </c>
      <c r="U728">
        <f>VLOOKUP(A:A,'11月工资'!A:BA,53,0)</f>
        <v>0</v>
      </c>
      <c r="V728">
        <f>VLOOKUP(A:A,'11月工资'!A:AX,50,0)</f>
        <v>0</v>
      </c>
      <c r="W728">
        <f>VLOOKUP(A:A,'11月工资'!A:AY,51,0)</f>
        <v>0</v>
      </c>
      <c r="X728">
        <f>VLOOKUP(A:A,'11月工资'!A:AV,48,0)</f>
        <v>55000</v>
      </c>
      <c r="Y728">
        <f>VLOOKUP(A:A,'11月工资'!A:BB,54,0)</f>
        <v>9330.1200000000008</v>
      </c>
      <c r="Z728" s="12">
        <f>ROUND(5*MAX(0,(R728-S728-T728-U728-V728-W728-X728-Y728)*{0.6;2;4;5;6;7;9}%-{0;504;3384;6384;10584;17184;36384}),2)</f>
        <v>0</v>
      </c>
      <c r="AB728" s="78">
        <f>VLOOKUP(A:A,'11月工资'!A:BI,61,0)</f>
        <v>0</v>
      </c>
      <c r="AC728" s="6">
        <f t="shared" si="89"/>
        <v>0</v>
      </c>
      <c r="AD728">
        <f t="shared" si="90"/>
        <v>2510.36</v>
      </c>
      <c r="AE728">
        <f>VLOOKUP(A:A,'10月奖金'!A:AC,29,0)</f>
        <v>0</v>
      </c>
      <c r="AF728" s="6">
        <f t="shared" si="91"/>
        <v>0</v>
      </c>
      <c r="AG728">
        <f>VLOOKUP(A:A,'10月奖金'!A:AD,30,0)</f>
        <v>2524.2800000000002</v>
      </c>
      <c r="AH728" s="6">
        <f t="shared" si="92"/>
        <v>-13.920000000000073</v>
      </c>
      <c r="AI728">
        <f>VLOOKUP(A:A,单位分配保留两位小数!B:N,13,0)</f>
        <v>2510.36</v>
      </c>
      <c r="AJ728">
        <f t="shared" si="93"/>
        <v>0</v>
      </c>
      <c r="AK728">
        <f>_xlfn.IFNA(VLOOKUP(A:A,'11月工资'!A:AQ,43,0),0)</f>
        <v>0</v>
      </c>
      <c r="AL728">
        <f t="shared" si="94"/>
        <v>0</v>
      </c>
      <c r="AM728" s="6">
        <f t="shared" si="95"/>
        <v>-1914.0600000000031</v>
      </c>
    </row>
    <row r="729" spans="1:39" x14ac:dyDescent="0.2">
      <c r="A729" s="7">
        <v>9000983</v>
      </c>
      <c r="B729" t="str">
        <f>VLOOKUP(A729,标准表!C:D,2,0)</f>
        <v>张鑫</v>
      </c>
      <c r="C729" t="str">
        <f>VLOOKUP(A:A,标准表!C:M,11,0)</f>
        <v>热轧事业部</v>
      </c>
      <c r="D729" t="str">
        <f>VLOOKUP($A:$A,标准表!C:E,3,0)</f>
        <v>130203198912303019</v>
      </c>
      <c r="E729" t="str">
        <f>VLOOKUP(A:A,'11月工资'!A:D,4,0)</f>
        <v>6217000180023859501</v>
      </c>
      <c r="F729" t="str">
        <f>VLOOKUP(A:A,'11月工资'!A:F,6,0)</f>
        <v>生产操作人员</v>
      </c>
      <c r="G729">
        <f>VLOOKUP(A:A,标准表!C:H,6,0)</f>
        <v>0</v>
      </c>
      <c r="H729">
        <f>VLOOKUP(A:A,标准表!C:I,7,0)</f>
        <v>0</v>
      </c>
      <c r="I729">
        <f>VLOOKUP(A:A,标准表!C:J,8,0)</f>
        <v>0</v>
      </c>
      <c r="J729">
        <f>VLOOKUP($A:$A,标准表!C:G,5,0)</f>
        <v>1.5</v>
      </c>
      <c r="L729">
        <f>VLOOKUP(A:A,单位分配保留两位小数!B:I,8,0)</f>
        <v>2489.91</v>
      </c>
      <c r="M729">
        <f>_xlfn.IFNA(VLOOKUP(A:A,单位分配保留两位小数!B:J,9,0),0)</f>
        <v>0</v>
      </c>
      <c r="N729">
        <f>_xlfn.IFNA(VLOOKUP(A:A,单位分配保留两位小数!B:K,10,0),0)</f>
        <v>0</v>
      </c>
      <c r="O729">
        <f>ROUND(_xlfn.IFNA(VLOOKUP(A:A,单位分配保留两位小数!B:L,11,0),0),2)</f>
        <v>0</v>
      </c>
      <c r="Q729">
        <f t="shared" si="88"/>
        <v>2489.91</v>
      </c>
      <c r="R729">
        <f>_xlfn.IFNA(VLOOKUP(A729,'11月工资'!A:AU,47,0),0)+Q729</f>
        <v>61397.59</v>
      </c>
      <c r="S729">
        <f>VLOOKUP(A:A,'11月工资'!A:AW,49,0)</f>
        <v>0</v>
      </c>
      <c r="T729">
        <f>VLOOKUP(A:A,'11月工资'!A:AZ,52,0)</f>
        <v>0</v>
      </c>
      <c r="U729">
        <f>VLOOKUP(A:A,'11月工资'!A:BA,53,0)</f>
        <v>0</v>
      </c>
      <c r="V729">
        <f>VLOOKUP(A:A,'11月工资'!A:AX,50,0)</f>
        <v>0</v>
      </c>
      <c r="W729">
        <f>VLOOKUP(A:A,'11月工资'!A:AY,51,0)</f>
        <v>0</v>
      </c>
      <c r="X729">
        <f>VLOOKUP(A:A,'11月工资'!A:AV,48,0)</f>
        <v>55000</v>
      </c>
      <c r="Y729">
        <f>VLOOKUP(A:A,'11月工资'!A:BB,54,0)</f>
        <v>8895.39</v>
      </c>
      <c r="Z729" s="12">
        <f>ROUND(5*MAX(0,(R729-S729-T729-U729-V729-W729-X729-Y729)*{0.6;2;4;5;6;7;9}%-{0;504;3384;6384;10584;17184;36384}),2)</f>
        <v>0</v>
      </c>
      <c r="AB729" s="78">
        <f>VLOOKUP(A:A,'11月工资'!A:BI,61,0)</f>
        <v>0</v>
      </c>
      <c r="AC729" s="6">
        <f t="shared" si="89"/>
        <v>0</v>
      </c>
      <c r="AD729">
        <f t="shared" si="90"/>
        <v>2489.91</v>
      </c>
      <c r="AE729">
        <f>VLOOKUP(A:A,'10月奖金'!A:AC,29,0)</f>
        <v>0</v>
      </c>
      <c r="AF729" s="6">
        <f t="shared" si="91"/>
        <v>0</v>
      </c>
      <c r="AG729">
        <f>VLOOKUP(A:A,'10月奖金'!A:AD,30,0)</f>
        <v>2521.08</v>
      </c>
      <c r="AH729" s="6">
        <f t="shared" si="92"/>
        <v>-31.170000000000073</v>
      </c>
      <c r="AI729">
        <f>VLOOKUP(A:A,单位分配保留两位小数!B:N,13,0)</f>
        <v>2489.91</v>
      </c>
      <c r="AJ729">
        <f t="shared" si="93"/>
        <v>0</v>
      </c>
      <c r="AK729">
        <f>_xlfn.IFNA(VLOOKUP(A:A,'11月工资'!A:AQ,43,0),0)</f>
        <v>0</v>
      </c>
      <c r="AL729">
        <f t="shared" si="94"/>
        <v>0</v>
      </c>
      <c r="AM729" s="6">
        <f t="shared" si="95"/>
        <v>-2497.8000000000029</v>
      </c>
    </row>
    <row r="730" spans="1:39" x14ac:dyDescent="0.2">
      <c r="A730" s="7">
        <v>9000965</v>
      </c>
      <c r="B730" t="str">
        <f>VLOOKUP(A730,标准表!C:D,2,0)</f>
        <v>吕振伟</v>
      </c>
      <c r="C730" t="str">
        <f>VLOOKUP(A:A,标准表!C:M,11,0)</f>
        <v>热轧事业部</v>
      </c>
      <c r="D730" t="str">
        <f>VLOOKUP($A:$A,标准表!C:E,3,0)</f>
        <v>130203197306142134</v>
      </c>
      <c r="E730" t="str">
        <f>VLOOKUP(A:A,'11月工资'!A:D,4,0)</f>
        <v>6217000180029011495</v>
      </c>
      <c r="F730" t="str">
        <f>VLOOKUP(A:A,'11月工资'!A:F,6,0)</f>
        <v>生产操作人员</v>
      </c>
      <c r="G730">
        <f>VLOOKUP(A:A,标准表!C:H,6,0)</f>
        <v>0</v>
      </c>
      <c r="H730">
        <f>VLOOKUP(A:A,标准表!C:I,7,0)</f>
        <v>0</v>
      </c>
      <c r="I730">
        <f>VLOOKUP(A:A,标准表!C:J,8,0)</f>
        <v>0</v>
      </c>
      <c r="J730">
        <f>VLOOKUP($A:$A,标准表!C:G,5,0)</f>
        <v>1.5</v>
      </c>
      <c r="L730">
        <f>VLOOKUP(A:A,单位分配保留两位小数!B:I,8,0)</f>
        <v>2622.9</v>
      </c>
      <c r="M730">
        <f>_xlfn.IFNA(VLOOKUP(A:A,单位分配保留两位小数!B:J,9,0),0)</f>
        <v>0</v>
      </c>
      <c r="N730">
        <f>_xlfn.IFNA(VLOOKUP(A:A,单位分配保留两位小数!B:K,10,0),0)</f>
        <v>50</v>
      </c>
      <c r="O730">
        <f>ROUND(_xlfn.IFNA(VLOOKUP(A:A,单位分配保留两位小数!B:L,11,0),0),2)</f>
        <v>0</v>
      </c>
      <c r="Q730">
        <f t="shared" si="88"/>
        <v>2672.9</v>
      </c>
      <c r="R730">
        <f>_xlfn.IFNA(VLOOKUP(A730,'11月工资'!A:AU,47,0),0)+Q730</f>
        <v>66280.899999999994</v>
      </c>
      <c r="S730">
        <f>VLOOKUP(A:A,'11月工资'!A:AW,49,0)</f>
        <v>0</v>
      </c>
      <c r="T730">
        <f>VLOOKUP(A:A,'11月工资'!A:AZ,52,0)</f>
        <v>0</v>
      </c>
      <c r="U730">
        <f>VLOOKUP(A:A,'11月工资'!A:BA,53,0)</f>
        <v>0</v>
      </c>
      <c r="V730">
        <f>VLOOKUP(A:A,'11月工资'!A:AX,50,0)</f>
        <v>0</v>
      </c>
      <c r="W730">
        <f>VLOOKUP(A:A,'11月工资'!A:AY,51,0)</f>
        <v>0</v>
      </c>
      <c r="X730">
        <f>VLOOKUP(A:A,'11月工资'!A:AV,48,0)</f>
        <v>55000</v>
      </c>
      <c r="Y730">
        <f>VLOOKUP(A:A,'11月工资'!A:BB,54,0)</f>
        <v>11296.8</v>
      </c>
      <c r="Z730" s="12">
        <f>ROUND(5*MAX(0,(R730-S730-T730-U730-V730-W730-X730-Y730)*{0.6;2;4;5;6;7;9}%-{0;504;3384;6384;10584;17184;36384}),2)</f>
        <v>0</v>
      </c>
      <c r="AB730" s="78">
        <f>VLOOKUP(A:A,'11月工资'!A:BI,61,0)</f>
        <v>0</v>
      </c>
      <c r="AC730" s="6">
        <f t="shared" si="89"/>
        <v>0</v>
      </c>
      <c r="AD730">
        <f t="shared" si="90"/>
        <v>2672.9</v>
      </c>
      <c r="AE730">
        <f>VLOOKUP(A:A,'10月奖金'!A:AC,29,0)</f>
        <v>0</v>
      </c>
      <c r="AF730" s="6">
        <f t="shared" si="91"/>
        <v>0</v>
      </c>
      <c r="AG730">
        <f>VLOOKUP(A:A,'10月奖金'!A:AD,30,0)</f>
        <v>2618.06</v>
      </c>
      <c r="AH730" s="6">
        <f t="shared" si="92"/>
        <v>54.840000000000146</v>
      </c>
      <c r="AI730">
        <f>VLOOKUP(A:A,单位分配保留两位小数!B:N,13,0)</f>
        <v>2672.9</v>
      </c>
      <c r="AJ730">
        <f t="shared" si="93"/>
        <v>0</v>
      </c>
      <c r="AK730">
        <f>_xlfn.IFNA(VLOOKUP(A:A,'11月工资'!A:AQ,43,0),0)</f>
        <v>0</v>
      </c>
      <c r="AL730">
        <f t="shared" si="94"/>
        <v>0</v>
      </c>
      <c r="AM730" s="6">
        <f t="shared" si="95"/>
        <v>-15.900000000005093</v>
      </c>
    </row>
    <row r="731" spans="1:39" x14ac:dyDescent="0.2">
      <c r="A731" s="7">
        <v>9000894</v>
      </c>
      <c r="B731" t="str">
        <f>VLOOKUP(A731,标准表!C:D,2,0)</f>
        <v>张意</v>
      </c>
      <c r="C731" t="str">
        <f>VLOOKUP(A:A,标准表!C:M,11,0)</f>
        <v>热轧事业部</v>
      </c>
      <c r="D731" t="str">
        <f>VLOOKUP($A:$A,标准表!C:E,3,0)</f>
        <v>120221199608190019</v>
      </c>
      <c r="E731" t="str">
        <f>VLOOKUP(A:A,'11月工资'!A:D,4,0)</f>
        <v>6217000066017759635</v>
      </c>
      <c r="F731" t="str">
        <f>VLOOKUP(A:A,'11月工资'!A:F,6,0)</f>
        <v>专业技术人员</v>
      </c>
      <c r="G731">
        <f>VLOOKUP(A:A,标准表!C:H,6,0)</f>
        <v>0</v>
      </c>
      <c r="H731">
        <f>VLOOKUP(A:A,标准表!C:I,7,0)</f>
        <v>0</v>
      </c>
      <c r="I731">
        <f>VLOOKUP(A:A,标准表!C:J,8,0)</f>
        <v>0</v>
      </c>
      <c r="J731">
        <f>VLOOKUP($A:$A,标准表!C:G,5,0)</f>
        <v>1.65</v>
      </c>
      <c r="L731">
        <f>VLOOKUP(A:A,单位分配保留两位小数!B:I,8,0)</f>
        <v>2804.59</v>
      </c>
      <c r="M731">
        <f>_xlfn.IFNA(VLOOKUP(A:A,单位分配保留两位小数!B:J,9,0),0)</f>
        <v>0</v>
      </c>
      <c r="N731">
        <f>_xlfn.IFNA(VLOOKUP(A:A,单位分配保留两位小数!B:K,10,0),0)</f>
        <v>0</v>
      </c>
      <c r="O731">
        <f>ROUND(_xlfn.IFNA(VLOOKUP(A:A,单位分配保留两位小数!B:L,11,0),0),2)</f>
        <v>0</v>
      </c>
      <c r="Q731">
        <f t="shared" si="88"/>
        <v>2804.59</v>
      </c>
      <c r="R731">
        <f>_xlfn.IFNA(VLOOKUP(A731,'11月工资'!A:AU,47,0),0)+Q731</f>
        <v>56442.960000000006</v>
      </c>
      <c r="S731">
        <f>VLOOKUP(A:A,'11月工资'!A:AW,49,0)</f>
        <v>0</v>
      </c>
      <c r="T731">
        <f>VLOOKUP(A:A,'11月工资'!A:AZ,52,0)</f>
        <v>0</v>
      </c>
      <c r="U731">
        <f>VLOOKUP(A:A,'11月工资'!A:BA,53,0)</f>
        <v>0</v>
      </c>
      <c r="V731">
        <f>VLOOKUP(A:A,'11月工资'!A:AX,50,0)</f>
        <v>0</v>
      </c>
      <c r="W731">
        <f>VLOOKUP(A:A,'11月工资'!A:AY,51,0)</f>
        <v>0</v>
      </c>
      <c r="X731">
        <f>VLOOKUP(A:A,'11月工资'!A:AV,48,0)</f>
        <v>55000</v>
      </c>
      <c r="Y731">
        <f>VLOOKUP(A:A,'11月工资'!A:BB,54,0)</f>
        <v>7271.28</v>
      </c>
      <c r="Z731" s="12">
        <f>ROUND(5*MAX(0,(R731-S731-T731-U731-V731-W731-X731-Y731)*{0.6;2;4;5;6;7;9}%-{0;504;3384;6384;10584;17184;36384}),2)</f>
        <v>0</v>
      </c>
      <c r="AB731" s="78">
        <f>VLOOKUP(A:A,'11月工资'!A:BI,61,0)</f>
        <v>0</v>
      </c>
      <c r="AC731" s="6">
        <f t="shared" si="89"/>
        <v>0</v>
      </c>
      <c r="AD731">
        <f t="shared" si="90"/>
        <v>2804.59</v>
      </c>
      <c r="AE731">
        <f>VLOOKUP(A:A,'10月奖金'!A:AC,29,0)</f>
        <v>0</v>
      </c>
      <c r="AF731" s="6">
        <f t="shared" si="91"/>
        <v>0</v>
      </c>
      <c r="AG731">
        <f>VLOOKUP(A:A,'10月奖金'!A:AD,30,0)</f>
        <v>3039.52</v>
      </c>
      <c r="AH731" s="6">
        <f t="shared" si="92"/>
        <v>-234.92999999999984</v>
      </c>
      <c r="AI731">
        <f>VLOOKUP(A:A,单位分配保留两位小数!B:N,13,0)</f>
        <v>2804.59</v>
      </c>
      <c r="AJ731">
        <f t="shared" si="93"/>
        <v>0</v>
      </c>
      <c r="AK731">
        <f>_xlfn.IFNA(VLOOKUP(A:A,'11月工资'!A:AQ,43,0),0)</f>
        <v>0</v>
      </c>
      <c r="AL731">
        <f t="shared" si="94"/>
        <v>0</v>
      </c>
      <c r="AM731" s="6">
        <f t="shared" si="95"/>
        <v>-5828.3199999999933</v>
      </c>
    </row>
    <row r="732" spans="1:39" x14ac:dyDescent="0.2">
      <c r="A732" s="7">
        <v>9000987</v>
      </c>
      <c r="B732" t="str">
        <f>VLOOKUP(A732,标准表!C:D,2,0)</f>
        <v>强轶臣</v>
      </c>
      <c r="C732" t="str">
        <f>VLOOKUP(A:A,标准表!C:M,11,0)</f>
        <v>纪委
（监察部）</v>
      </c>
      <c r="D732" t="str">
        <f>VLOOKUP($A:$A,标准表!C:E,3,0)</f>
        <v>130205198310203910</v>
      </c>
      <c r="E732" t="str">
        <f>VLOOKUP(A:A,'11月工资'!A:D,4,0)</f>
        <v>6217000180023843521</v>
      </c>
      <c r="F732" t="str">
        <f>VLOOKUP(A:A,'11月工资'!A:F,6,0)</f>
        <v>专业技术人员</v>
      </c>
      <c r="G732">
        <f>VLOOKUP(A:A,标准表!C:H,6,0)</f>
        <v>0</v>
      </c>
      <c r="H732">
        <f>VLOOKUP(A:A,标准表!C:I,7,0)</f>
        <v>0</v>
      </c>
      <c r="I732">
        <f>VLOOKUP(A:A,标准表!C:J,8,0)</f>
        <v>0</v>
      </c>
      <c r="J732">
        <f>VLOOKUP($A:$A,标准表!C:G,5,0)</f>
        <v>3.05</v>
      </c>
      <c r="L732">
        <f>VLOOKUP(A:A,单位分配保留两位小数!B:I,8,0)</f>
        <v>5182.3999999999996</v>
      </c>
      <c r="M732">
        <f>_xlfn.IFNA(VLOOKUP(A:A,单位分配保留两位小数!B:J,9,0),0)</f>
        <v>0</v>
      </c>
      <c r="N732">
        <f>_xlfn.IFNA(VLOOKUP(A:A,单位分配保留两位小数!B:K,10,0),0)</f>
        <v>0</v>
      </c>
      <c r="O732">
        <f>ROUND(_xlfn.IFNA(VLOOKUP(A:A,单位分配保留两位小数!B:L,11,0),0),2)</f>
        <v>0</v>
      </c>
      <c r="Q732">
        <f t="shared" si="88"/>
        <v>5182.3999999999996</v>
      </c>
      <c r="R732">
        <f>_xlfn.IFNA(VLOOKUP(A732,'11月工资'!A:AU,47,0),0)+Q732</f>
        <v>81491.62</v>
      </c>
      <c r="S732">
        <f>VLOOKUP(A:A,'11月工资'!A:AW,49,0)</f>
        <v>0</v>
      </c>
      <c r="T732">
        <f>VLOOKUP(A:A,'11月工资'!A:AZ,52,0)</f>
        <v>0</v>
      </c>
      <c r="U732">
        <f>VLOOKUP(A:A,'11月工资'!A:BA,53,0)</f>
        <v>0</v>
      </c>
      <c r="V732">
        <f>VLOOKUP(A:A,'11月工资'!A:AX,50,0)</f>
        <v>20000</v>
      </c>
      <c r="W732">
        <f>VLOOKUP(A:A,'11月工资'!A:AY,51,0)</f>
        <v>3600</v>
      </c>
      <c r="X732">
        <f>VLOOKUP(A:A,'11月工资'!A:AV,48,0)</f>
        <v>50000</v>
      </c>
      <c r="Y732">
        <f>VLOOKUP(A:A,'11月工资'!A:BB,54,0)</f>
        <v>13198</v>
      </c>
      <c r="Z732" s="12">
        <f>ROUND(5*MAX(0,(R732-S732-T732-U732-V732-W732-X732-Y732)*{0.6;2;4;5;6;7;9}%-{0;504;3384;6384;10584;17184;36384}),2)</f>
        <v>0</v>
      </c>
      <c r="AB732" s="78">
        <f>VLOOKUP(A:A,'11月工资'!A:BI,61,0)</f>
        <v>99.33</v>
      </c>
      <c r="AC732" s="6">
        <f t="shared" si="89"/>
        <v>0</v>
      </c>
      <c r="AD732">
        <f t="shared" si="90"/>
        <v>5182.3999999999996</v>
      </c>
      <c r="AE732">
        <f>VLOOKUP(A:A,'10月奖金'!A:AC,29,0)</f>
        <v>0</v>
      </c>
      <c r="AF732" s="6">
        <f t="shared" si="91"/>
        <v>0</v>
      </c>
      <c r="AG732">
        <f>VLOOKUP(A:A,'10月奖金'!A:AD,30,0)</f>
        <v>5185</v>
      </c>
      <c r="AH732" s="6">
        <f t="shared" si="92"/>
        <v>-2.6000000000003638</v>
      </c>
      <c r="AI732">
        <f>VLOOKUP(A:A,单位分配保留两位小数!B:N,13,0)</f>
        <v>5182.3999999999996</v>
      </c>
      <c r="AJ732">
        <f t="shared" si="93"/>
        <v>0</v>
      </c>
      <c r="AK732">
        <f>_xlfn.IFNA(VLOOKUP(A:A,'11月工资'!A:AQ,43,0),0)</f>
        <v>0</v>
      </c>
      <c r="AL732">
        <f t="shared" si="94"/>
        <v>0</v>
      </c>
      <c r="AM732" s="6">
        <f t="shared" si="95"/>
        <v>-5306.3800000000047</v>
      </c>
    </row>
    <row r="733" spans="1:39" x14ac:dyDescent="0.2">
      <c r="A733" s="7">
        <v>9000988</v>
      </c>
      <c r="B733" t="str">
        <f>VLOOKUP(A733,标准表!C:D,2,0)</f>
        <v>轩胜奎</v>
      </c>
      <c r="C733" t="str">
        <f>VLOOKUP(A:A,标准表!C:M,11,0)</f>
        <v>动力部</v>
      </c>
      <c r="D733" t="str">
        <f>VLOOKUP($A:$A,标准表!C:E,3,0)</f>
        <v>130203196904043633</v>
      </c>
      <c r="E733" t="str">
        <f>VLOOKUP(A:A,'11月工资'!A:D,4,0)</f>
        <v>6217000180023843752</v>
      </c>
      <c r="F733" t="str">
        <f>VLOOKUP(A:A,'11月工资'!A:F,6,0)</f>
        <v>经营管理-其他</v>
      </c>
      <c r="G733">
        <f>VLOOKUP(A:A,标准表!C:H,6,0)</f>
        <v>0</v>
      </c>
      <c r="H733">
        <f>VLOOKUP(A:A,标准表!C:I,7,0)</f>
        <v>0</v>
      </c>
      <c r="I733">
        <f>VLOOKUP(A:A,标准表!C:J,8,0)</f>
        <v>0</v>
      </c>
      <c r="J733">
        <f>VLOOKUP($A:$A,标准表!C:G,5,0)</f>
        <v>3.6</v>
      </c>
      <c r="L733">
        <f>VLOOKUP(A:A,单位分配保留两位小数!B:I,8,0)</f>
        <v>6176.48</v>
      </c>
      <c r="M733">
        <f>_xlfn.IFNA(VLOOKUP(A:A,单位分配保留两位小数!B:J,9,0),0)</f>
        <v>0</v>
      </c>
      <c r="N733">
        <f>_xlfn.IFNA(VLOOKUP(A:A,单位分配保留两位小数!B:K,10,0),0)</f>
        <v>0</v>
      </c>
      <c r="O733">
        <f>ROUND(_xlfn.IFNA(VLOOKUP(A:A,单位分配保留两位小数!B:L,11,0),0),2)</f>
        <v>150</v>
      </c>
      <c r="Q733">
        <f t="shared" si="88"/>
        <v>6026.48</v>
      </c>
      <c r="R733">
        <f>_xlfn.IFNA(VLOOKUP(A733,'11月工资'!A:AU,47,0),0)+Q733</f>
        <v>88116.959999999992</v>
      </c>
      <c r="S733">
        <f>VLOOKUP(A:A,'11月工资'!A:AW,49,0)</f>
        <v>0</v>
      </c>
      <c r="T733">
        <f>VLOOKUP(A:A,'11月工资'!A:AZ,52,0)</f>
        <v>0</v>
      </c>
      <c r="U733">
        <f>VLOOKUP(A:A,'11月工资'!A:BA,53,0)</f>
        <v>0</v>
      </c>
      <c r="V733">
        <f>VLOOKUP(A:A,'11月工资'!A:AX,50,0)</f>
        <v>0</v>
      </c>
      <c r="W733">
        <f>VLOOKUP(A:A,'11月工资'!A:AY,51,0)</f>
        <v>0</v>
      </c>
      <c r="X733">
        <f>VLOOKUP(A:A,'11月工资'!A:AV,48,0)</f>
        <v>50000</v>
      </c>
      <c r="Y733">
        <f>VLOOKUP(A:A,'11月工资'!A:BB,54,0)</f>
        <v>12631.6</v>
      </c>
      <c r="Z733" s="12">
        <f>ROUND(5*MAX(0,(R733-S733-T733-U733-V733-W733-X733-Y733)*{0.6;2;4;5;6;7;9}%-{0;504;3384;6384;10584;17184;36384}),2)</f>
        <v>764.56</v>
      </c>
      <c r="AB733" s="78">
        <f>VLOOKUP(A:A,'11月工资'!A:BI,61,0)</f>
        <v>663.84</v>
      </c>
      <c r="AC733" s="6">
        <f t="shared" si="89"/>
        <v>100.72</v>
      </c>
      <c r="AD733">
        <f t="shared" si="90"/>
        <v>5925.7599999999993</v>
      </c>
      <c r="AE733">
        <f>VLOOKUP(A:A,'10月奖金'!A:AC,29,0)</f>
        <v>104.36</v>
      </c>
      <c r="AF733" s="6">
        <f t="shared" si="91"/>
        <v>-3.6400000000000006</v>
      </c>
      <c r="AG733">
        <f>VLOOKUP(A:A,'10月奖金'!A:AD,30,0)</f>
        <v>6043.5</v>
      </c>
      <c r="AH733" s="6">
        <f t="shared" si="92"/>
        <v>-117.74000000000069</v>
      </c>
      <c r="AI733">
        <f>VLOOKUP(A:A,单位分配保留两位小数!B:N,13,0)</f>
        <v>6026.48</v>
      </c>
      <c r="AJ733">
        <f t="shared" si="93"/>
        <v>0</v>
      </c>
      <c r="AK733">
        <f>_xlfn.IFNA(VLOOKUP(A:A,'11月工资'!A:AQ,43,0),0)</f>
        <v>0</v>
      </c>
      <c r="AL733">
        <f t="shared" si="94"/>
        <v>100.72</v>
      </c>
      <c r="AM733" s="6">
        <f t="shared" si="95"/>
        <v>25485.359999999993</v>
      </c>
    </row>
    <row r="734" spans="1:39" x14ac:dyDescent="0.2">
      <c r="A734" s="7">
        <v>9000989</v>
      </c>
      <c r="B734" t="str">
        <f>VLOOKUP(A734,标准表!C:D,2,0)</f>
        <v>李征</v>
      </c>
      <c r="C734" t="str">
        <f>VLOOKUP(A:A,标准表!C:M,11,0)</f>
        <v>炼铁事业部</v>
      </c>
      <c r="D734" t="str">
        <f>VLOOKUP($A:$A,标准表!C:E,3,0)</f>
        <v>130203197801083012</v>
      </c>
      <c r="E734" t="str">
        <f>VLOOKUP(A:A,'11月工资'!A:D,4,0)</f>
        <v>6217000180041824040</v>
      </c>
      <c r="F734" t="str">
        <f>VLOOKUP(A:A,'11月工资'!A:F,6,0)</f>
        <v>生产操作人员</v>
      </c>
      <c r="G734">
        <f>VLOOKUP(A:A,标准表!C:H,6,0)</f>
        <v>0</v>
      </c>
      <c r="H734">
        <f>VLOOKUP(A:A,标准表!C:I,7,0)</f>
        <v>0</v>
      </c>
      <c r="I734">
        <f>VLOOKUP(A:A,标准表!C:J,8,0)</f>
        <v>0</v>
      </c>
      <c r="J734">
        <f>VLOOKUP($A:$A,标准表!C:G,5,0)</f>
        <v>1.5</v>
      </c>
      <c r="L734">
        <f>VLOOKUP(A:A,单位分配保留两位小数!B:I,8,0)</f>
        <v>2249.5500000000002</v>
      </c>
      <c r="M734">
        <f>_xlfn.IFNA(VLOOKUP(A:A,单位分配保留两位小数!B:J,9,0),0)</f>
        <v>0</v>
      </c>
      <c r="N734">
        <f>_xlfn.IFNA(VLOOKUP(A:A,单位分配保留两位小数!B:K,10,0),0)</f>
        <v>100</v>
      </c>
      <c r="O734">
        <f>ROUND(_xlfn.IFNA(VLOOKUP(A:A,单位分配保留两位小数!B:L,11,0),0),2)</f>
        <v>0</v>
      </c>
      <c r="Q734">
        <f t="shared" si="88"/>
        <v>2349.5500000000002</v>
      </c>
      <c r="R734">
        <f>_xlfn.IFNA(VLOOKUP(A734,'11月工资'!A:AU,47,0),0)+Q734</f>
        <v>57025.73</v>
      </c>
      <c r="S734">
        <f>VLOOKUP(A:A,'11月工资'!A:AW,49,0)</f>
        <v>3000</v>
      </c>
      <c r="T734">
        <f>VLOOKUP(A:A,'11月工资'!A:AZ,52,0)</f>
        <v>0</v>
      </c>
      <c r="U734">
        <f>VLOOKUP(A:A,'11月工资'!A:BA,53,0)</f>
        <v>0</v>
      </c>
      <c r="V734">
        <f>VLOOKUP(A:A,'11月工资'!A:AX,50,0)</f>
        <v>10000</v>
      </c>
      <c r="W734">
        <f>VLOOKUP(A:A,'11月工资'!A:AY,51,0)</f>
        <v>0</v>
      </c>
      <c r="X734">
        <f>VLOOKUP(A:A,'11月工资'!A:AV,48,0)</f>
        <v>50000</v>
      </c>
      <c r="Y734">
        <f>VLOOKUP(A:A,'11月工资'!A:BB,54,0)</f>
        <v>8344.44</v>
      </c>
      <c r="Z734" s="12">
        <f>ROUND(5*MAX(0,(R734-S734-T734-U734-V734-W734-X734-Y734)*{0.6;2;4;5;6;7;9}%-{0;504;3384;6384;10584;17184;36384}),2)</f>
        <v>0</v>
      </c>
      <c r="AB734" s="78">
        <f>VLOOKUP(A:A,'11月工资'!A:BI,61,0)</f>
        <v>0</v>
      </c>
      <c r="AC734" s="6">
        <f t="shared" si="89"/>
        <v>0</v>
      </c>
      <c r="AD734">
        <f t="shared" si="90"/>
        <v>2349.5500000000002</v>
      </c>
      <c r="AE734">
        <f>VLOOKUP(A:A,'10月奖金'!A:AC,29,0)</f>
        <v>0</v>
      </c>
      <c r="AF734" s="6">
        <f t="shared" si="91"/>
        <v>0</v>
      </c>
      <c r="AG734">
        <f>VLOOKUP(A:A,'10月奖金'!A:AD,30,0)</f>
        <v>2331</v>
      </c>
      <c r="AH734" s="6">
        <f t="shared" si="92"/>
        <v>18.550000000000182</v>
      </c>
      <c r="AI734">
        <f>VLOOKUP(A:A,单位分配保留两位小数!B:N,13,0)</f>
        <v>2349.5500000000002</v>
      </c>
      <c r="AJ734">
        <f t="shared" si="93"/>
        <v>0</v>
      </c>
      <c r="AK734">
        <f>_xlfn.IFNA(VLOOKUP(A:A,'11月工资'!A:AQ,43,0),0)</f>
        <v>0</v>
      </c>
      <c r="AL734">
        <f t="shared" si="94"/>
        <v>0</v>
      </c>
      <c r="AM734" s="6">
        <f t="shared" si="95"/>
        <v>-14318.709999999997</v>
      </c>
    </row>
    <row r="735" spans="1:39" x14ac:dyDescent="0.2">
      <c r="A735" s="7">
        <v>9000990</v>
      </c>
      <c r="B735" t="str">
        <f>VLOOKUP(A735,标准表!C:D,2,0)</f>
        <v>刘昆</v>
      </c>
      <c r="C735" t="str">
        <f>VLOOKUP(A:A,标准表!C:M,11,0)</f>
        <v>炼铁事业部</v>
      </c>
      <c r="D735" t="str">
        <f>VLOOKUP($A:$A,标准表!C:E,3,0)</f>
        <v>130203198807161215</v>
      </c>
      <c r="E735" t="str">
        <f>VLOOKUP(A:A,'11月工资'!A:D,4,0)</f>
        <v>6217000180041568571</v>
      </c>
      <c r="F735" t="str">
        <f>VLOOKUP(A:A,'11月工资'!A:F,6,0)</f>
        <v>生产操作人员</v>
      </c>
      <c r="G735">
        <f>VLOOKUP(A:A,标准表!C:H,6,0)</f>
        <v>0</v>
      </c>
      <c r="H735">
        <f>VLOOKUP(A:A,标准表!C:I,7,0)</f>
        <v>0</v>
      </c>
      <c r="I735">
        <f>VLOOKUP(A:A,标准表!C:J,8,0)</f>
        <v>0</v>
      </c>
      <c r="J735">
        <f>VLOOKUP($A:$A,标准表!C:G,5,0)</f>
        <v>1.5</v>
      </c>
      <c r="L735">
        <f>VLOOKUP(A:A,单位分配保留两位小数!B:I,8,0)</f>
        <v>2249.5500000000002</v>
      </c>
      <c r="M735">
        <f>_xlfn.IFNA(VLOOKUP(A:A,单位分配保留两位小数!B:J,9,0),0)</f>
        <v>0</v>
      </c>
      <c r="N735">
        <f>_xlfn.IFNA(VLOOKUP(A:A,单位分配保留两位小数!B:K,10,0),0)</f>
        <v>50</v>
      </c>
      <c r="O735">
        <f>ROUND(_xlfn.IFNA(VLOOKUP(A:A,单位分配保留两位小数!B:L,11,0),0),2)</f>
        <v>0</v>
      </c>
      <c r="Q735">
        <f t="shared" si="88"/>
        <v>2299.5500000000002</v>
      </c>
      <c r="R735">
        <f>_xlfn.IFNA(VLOOKUP(A735,'11月工资'!A:AU,47,0),0)+Q735</f>
        <v>55234.61</v>
      </c>
      <c r="S735">
        <f>VLOOKUP(A:A,'11月工资'!A:AW,49,0)</f>
        <v>0</v>
      </c>
      <c r="T735">
        <f>VLOOKUP(A:A,'11月工资'!A:AZ,52,0)</f>
        <v>0</v>
      </c>
      <c r="U735">
        <f>VLOOKUP(A:A,'11月工资'!A:BA,53,0)</f>
        <v>0</v>
      </c>
      <c r="V735">
        <f>VLOOKUP(A:A,'11月工资'!A:AX,50,0)</f>
        <v>0</v>
      </c>
      <c r="W735">
        <f>VLOOKUP(A:A,'11月工资'!A:AY,51,0)</f>
        <v>0</v>
      </c>
      <c r="X735">
        <f>VLOOKUP(A:A,'11月工资'!A:AV,48,0)</f>
        <v>50000</v>
      </c>
      <c r="Y735">
        <f>VLOOKUP(A:A,'11月工资'!A:BB,54,0)</f>
        <v>6845.7999999999993</v>
      </c>
      <c r="Z735" s="12">
        <f>ROUND(5*MAX(0,(R735-S735-T735-U735-V735-W735-X735-Y735)*{0.6;2;4;5;6;7;9}%-{0;504;3384;6384;10584;17184;36384}),2)</f>
        <v>0</v>
      </c>
      <c r="AB735" s="78">
        <f>VLOOKUP(A:A,'11月工资'!A:BI,61,0)</f>
        <v>0</v>
      </c>
      <c r="AC735" s="6">
        <f t="shared" si="89"/>
        <v>0</v>
      </c>
      <c r="AD735">
        <f t="shared" si="90"/>
        <v>2299.5500000000002</v>
      </c>
      <c r="AE735">
        <f>VLOOKUP(A:A,'10月奖金'!A:AC,29,0)</f>
        <v>0</v>
      </c>
      <c r="AF735" s="6">
        <f t="shared" si="91"/>
        <v>0</v>
      </c>
      <c r="AG735">
        <f>VLOOKUP(A:A,'10月奖金'!A:AD,30,0)</f>
        <v>2222</v>
      </c>
      <c r="AH735" s="6">
        <f t="shared" si="92"/>
        <v>77.550000000000182</v>
      </c>
      <c r="AI735">
        <f>VLOOKUP(A:A,单位分配保留两位小数!B:N,13,0)</f>
        <v>2299.5500000000002</v>
      </c>
      <c r="AJ735">
        <f t="shared" si="93"/>
        <v>0</v>
      </c>
      <c r="AK735">
        <f>_xlfn.IFNA(VLOOKUP(A:A,'11月工资'!A:AQ,43,0),0)</f>
        <v>0</v>
      </c>
      <c r="AL735">
        <f t="shared" si="94"/>
        <v>0</v>
      </c>
      <c r="AM735" s="6">
        <f t="shared" si="95"/>
        <v>-1611.1899999999987</v>
      </c>
    </row>
    <row r="736" spans="1:39" x14ac:dyDescent="0.2">
      <c r="A736" s="7">
        <v>9000991</v>
      </c>
      <c r="B736" t="str">
        <f>VLOOKUP(A736,标准表!C:D,2,0)</f>
        <v>刘万伟</v>
      </c>
      <c r="C736" t="str">
        <f>VLOOKUP(A:A,标准表!C:M,11,0)</f>
        <v>炼铁事业部</v>
      </c>
      <c r="D736" t="str">
        <f>VLOOKUP($A:$A,标准表!C:E,3,0)</f>
        <v>130224198602207613</v>
      </c>
      <c r="E736" t="str">
        <f>VLOOKUP(A:A,'11月工资'!A:D,4,0)</f>
        <v>6227000180450095925</v>
      </c>
      <c r="F736" t="str">
        <f>VLOOKUP(A:A,'11月工资'!A:F,6,0)</f>
        <v>生产操作人员</v>
      </c>
      <c r="G736">
        <f>VLOOKUP(A:A,标准表!C:H,6,0)</f>
        <v>0</v>
      </c>
      <c r="H736">
        <f>VLOOKUP(A:A,标准表!C:I,7,0)</f>
        <v>0</v>
      </c>
      <c r="I736">
        <f>VLOOKUP(A:A,标准表!C:J,8,0)</f>
        <v>0</v>
      </c>
      <c r="J736">
        <f>VLOOKUP($A:$A,标准表!C:G,5,0)</f>
        <v>1.5</v>
      </c>
      <c r="L736">
        <f>VLOOKUP(A:A,单位分配保留两位小数!B:I,8,0)</f>
        <v>2474.5100000000002</v>
      </c>
      <c r="M736">
        <f>_xlfn.IFNA(VLOOKUP(A:A,单位分配保留两位小数!B:J,9,0),0)</f>
        <v>0</v>
      </c>
      <c r="N736">
        <f>_xlfn.IFNA(VLOOKUP(A:A,单位分配保留两位小数!B:K,10,0),0)</f>
        <v>0</v>
      </c>
      <c r="O736">
        <f>ROUND(_xlfn.IFNA(VLOOKUP(A:A,单位分配保留两位小数!B:L,11,0),0),2)</f>
        <v>0</v>
      </c>
      <c r="Q736">
        <f t="shared" si="88"/>
        <v>2474.5100000000002</v>
      </c>
      <c r="R736">
        <f>_xlfn.IFNA(VLOOKUP(A736,'11月工资'!A:AU,47,0),0)+Q736</f>
        <v>58272.01</v>
      </c>
      <c r="S736">
        <f>VLOOKUP(A:A,'11月工资'!A:AW,49,0)</f>
        <v>0</v>
      </c>
      <c r="T736">
        <f>VLOOKUP(A:A,'11月工资'!A:AZ,52,0)</f>
        <v>10000</v>
      </c>
      <c r="U736">
        <f>VLOOKUP(A:A,'11月工资'!A:BA,53,0)</f>
        <v>0</v>
      </c>
      <c r="V736">
        <f>VLOOKUP(A:A,'11月工资'!A:AX,50,0)</f>
        <v>0</v>
      </c>
      <c r="W736">
        <f>VLOOKUP(A:A,'11月工资'!A:AY,51,0)</f>
        <v>0</v>
      </c>
      <c r="X736">
        <f>VLOOKUP(A:A,'11月工资'!A:AV,48,0)</f>
        <v>50000</v>
      </c>
      <c r="Y736">
        <f>VLOOKUP(A:A,'11月工资'!A:BB,54,0)</f>
        <v>7856.98</v>
      </c>
      <c r="Z736" s="12">
        <f>ROUND(5*MAX(0,(R736-S736-T736-U736-V736-W736-X736-Y736)*{0.6;2;4;5;6;7;9}%-{0;504;3384;6384;10584;17184;36384}),2)</f>
        <v>0</v>
      </c>
      <c r="AB736" s="78">
        <f>VLOOKUP(A:A,'11月工资'!A:BI,61,0)</f>
        <v>0</v>
      </c>
      <c r="AC736" s="6">
        <f t="shared" si="89"/>
        <v>0</v>
      </c>
      <c r="AD736">
        <f t="shared" si="90"/>
        <v>2474.5100000000002</v>
      </c>
      <c r="AE736">
        <f>VLOOKUP(A:A,'10月奖金'!A:AC,29,0)</f>
        <v>0</v>
      </c>
      <c r="AF736" s="6">
        <f t="shared" si="91"/>
        <v>0</v>
      </c>
      <c r="AG736">
        <f>VLOOKUP(A:A,'10月奖金'!A:AD,30,0)</f>
        <v>2515</v>
      </c>
      <c r="AH736" s="6">
        <f t="shared" si="92"/>
        <v>-40.489999999999782</v>
      </c>
      <c r="AI736">
        <f>VLOOKUP(A:A,单位分配保留两位小数!B:N,13,0)</f>
        <v>2474.5100000000002</v>
      </c>
      <c r="AJ736">
        <f t="shared" si="93"/>
        <v>0</v>
      </c>
      <c r="AK736">
        <f>_xlfn.IFNA(VLOOKUP(A:A,'11月工资'!A:AQ,43,0),0)</f>
        <v>0</v>
      </c>
      <c r="AL736">
        <f t="shared" si="94"/>
        <v>0</v>
      </c>
      <c r="AM736" s="6">
        <f t="shared" si="95"/>
        <v>-9584.9699999999975</v>
      </c>
    </row>
    <row r="737" spans="1:39" x14ac:dyDescent="0.2">
      <c r="A737" s="7">
        <v>9000992</v>
      </c>
      <c r="B737" t="str">
        <f>VLOOKUP(A737,标准表!C:D,2,0)</f>
        <v>刘云涛</v>
      </c>
      <c r="C737" t="str">
        <f>VLOOKUP(A:A,标准表!C:M,11,0)</f>
        <v>炼铁事业部</v>
      </c>
      <c r="D737" t="str">
        <f>VLOOKUP($A:$A,标准表!C:E,3,0)</f>
        <v>130221198806080117</v>
      </c>
      <c r="E737" t="str">
        <f>VLOOKUP(A:A,'11月工资'!A:D,4,0)</f>
        <v>6217000180009052774</v>
      </c>
      <c r="F737" t="str">
        <f>VLOOKUP(A:A,'11月工资'!A:F,6,0)</f>
        <v>生产操作人员</v>
      </c>
      <c r="G737">
        <f>VLOOKUP(A:A,标准表!C:H,6,0)</f>
        <v>0</v>
      </c>
      <c r="H737">
        <f>VLOOKUP(A:A,标准表!C:I,7,0)</f>
        <v>0</v>
      </c>
      <c r="I737">
        <f>VLOOKUP(A:A,标准表!C:J,8,0)</f>
        <v>0</v>
      </c>
      <c r="J737">
        <f>VLOOKUP($A:$A,标准表!C:G,5,0)</f>
        <v>1.5</v>
      </c>
      <c r="L737">
        <f>VLOOKUP(A:A,单位分配保留两位小数!B:I,8,0)</f>
        <v>2249.5500000000002</v>
      </c>
      <c r="M737">
        <f>_xlfn.IFNA(VLOOKUP(A:A,单位分配保留两位小数!B:J,9,0),0)</f>
        <v>0</v>
      </c>
      <c r="N737">
        <f>_xlfn.IFNA(VLOOKUP(A:A,单位分配保留两位小数!B:K,10,0),0)</f>
        <v>0</v>
      </c>
      <c r="O737">
        <f>ROUND(_xlfn.IFNA(VLOOKUP(A:A,单位分配保留两位小数!B:L,11,0),0),2)</f>
        <v>0</v>
      </c>
      <c r="Q737">
        <f t="shared" si="88"/>
        <v>2249.5500000000002</v>
      </c>
      <c r="R737">
        <f>_xlfn.IFNA(VLOOKUP(A737,'11月工资'!A:AU,47,0),0)+Q737</f>
        <v>55059.420000000006</v>
      </c>
      <c r="S737">
        <f>VLOOKUP(A:A,'11月工资'!A:AW,49,0)</f>
        <v>10000</v>
      </c>
      <c r="T737">
        <f>VLOOKUP(A:A,'11月工资'!A:AZ,52,0)</f>
        <v>0</v>
      </c>
      <c r="U737">
        <f>VLOOKUP(A:A,'11月工资'!A:BA,53,0)</f>
        <v>0</v>
      </c>
      <c r="V737">
        <f>VLOOKUP(A:A,'11月工资'!A:AX,50,0)</f>
        <v>10000</v>
      </c>
      <c r="W737">
        <f>VLOOKUP(A:A,'11月工资'!A:AY,51,0)</f>
        <v>0</v>
      </c>
      <c r="X737">
        <f>VLOOKUP(A:A,'11月工资'!A:AV,48,0)</f>
        <v>50000</v>
      </c>
      <c r="Y737">
        <f>VLOOKUP(A:A,'11月工资'!A:BB,54,0)</f>
        <v>7579.9599999999991</v>
      </c>
      <c r="Z737" s="12">
        <f>ROUND(5*MAX(0,(R737-S737-T737-U737-V737-W737-X737-Y737)*{0.6;2;4;5;6;7;9}%-{0;504;3384;6384;10584;17184;36384}),2)</f>
        <v>0</v>
      </c>
      <c r="AB737" s="78">
        <f>VLOOKUP(A:A,'11月工资'!A:BI,61,0)</f>
        <v>0</v>
      </c>
      <c r="AC737" s="6">
        <f t="shared" si="89"/>
        <v>0</v>
      </c>
      <c r="AD737">
        <f t="shared" si="90"/>
        <v>2249.5500000000002</v>
      </c>
      <c r="AE737">
        <f>VLOOKUP(A:A,'10月奖金'!A:AC,29,0)</f>
        <v>0</v>
      </c>
      <c r="AF737" s="6">
        <f t="shared" si="91"/>
        <v>0</v>
      </c>
      <c r="AG737">
        <f>VLOOKUP(A:A,'10月奖金'!A:AD,30,0)</f>
        <v>2241</v>
      </c>
      <c r="AH737" s="6">
        <f t="shared" si="92"/>
        <v>8.5500000000001819</v>
      </c>
      <c r="AI737">
        <f>VLOOKUP(A:A,单位分配保留两位小数!B:N,13,0)</f>
        <v>2249.5500000000002</v>
      </c>
      <c r="AJ737">
        <f t="shared" si="93"/>
        <v>0</v>
      </c>
      <c r="AK737">
        <f>_xlfn.IFNA(VLOOKUP(A:A,'11月工资'!A:AQ,43,0),0)</f>
        <v>0</v>
      </c>
      <c r="AL737">
        <f t="shared" si="94"/>
        <v>0</v>
      </c>
      <c r="AM737" s="6">
        <f t="shared" si="95"/>
        <v>-22520.539999999994</v>
      </c>
    </row>
    <row r="738" spans="1:39" x14ac:dyDescent="0.2">
      <c r="A738" s="7">
        <v>9000993</v>
      </c>
      <c r="B738" t="str">
        <f>VLOOKUP(A738,标准表!C:D,2,0)</f>
        <v>石岩</v>
      </c>
      <c r="C738" t="str">
        <f>VLOOKUP(A:A,标准表!C:M,11,0)</f>
        <v>炼铁事业部</v>
      </c>
      <c r="D738" t="str">
        <f>VLOOKUP($A:$A,标准表!C:E,3,0)</f>
        <v>130203198203090612</v>
      </c>
      <c r="E738" t="str">
        <f>VLOOKUP(A:A,'11月工资'!A:D,4,0)</f>
        <v>6217000180015117975</v>
      </c>
      <c r="F738" t="str">
        <f>VLOOKUP(A:A,'11月工资'!A:F,6,0)</f>
        <v>生产操作人员</v>
      </c>
      <c r="G738">
        <f>VLOOKUP(A:A,标准表!C:H,6,0)</f>
        <v>0</v>
      </c>
      <c r="H738">
        <f>VLOOKUP(A:A,标准表!C:I,7,0)</f>
        <v>0</v>
      </c>
      <c r="I738">
        <f>VLOOKUP(A:A,标准表!C:J,8,0)</f>
        <v>0</v>
      </c>
      <c r="J738">
        <f>VLOOKUP($A:$A,标准表!C:G,5,0)</f>
        <v>1.5</v>
      </c>
      <c r="L738">
        <f>VLOOKUP(A:A,单位分配保留两位小数!B:I,8,0)</f>
        <v>2249.5500000000002</v>
      </c>
      <c r="M738">
        <f>_xlfn.IFNA(VLOOKUP(A:A,单位分配保留两位小数!B:J,9,0),0)</f>
        <v>0</v>
      </c>
      <c r="N738">
        <f>_xlfn.IFNA(VLOOKUP(A:A,单位分配保留两位小数!B:K,10,0),0)</f>
        <v>0</v>
      </c>
      <c r="O738">
        <f>ROUND(_xlfn.IFNA(VLOOKUP(A:A,单位分配保留两位小数!B:L,11,0),0),2)</f>
        <v>0</v>
      </c>
      <c r="Q738">
        <f t="shared" si="88"/>
        <v>2249.5500000000002</v>
      </c>
      <c r="R738">
        <f>_xlfn.IFNA(VLOOKUP(A738,'11月工资'!A:AU,47,0),0)+Q738</f>
        <v>56740.450000000004</v>
      </c>
      <c r="S738">
        <f>VLOOKUP(A:A,'11月工资'!A:AW,49,0)</f>
        <v>0</v>
      </c>
      <c r="T738">
        <f>VLOOKUP(A:A,'11月工资'!A:AZ,52,0)</f>
        <v>0</v>
      </c>
      <c r="U738">
        <f>VLOOKUP(A:A,'11月工资'!A:BA,53,0)</f>
        <v>0</v>
      </c>
      <c r="V738">
        <f>VLOOKUP(A:A,'11月工资'!A:AX,50,0)</f>
        <v>20000</v>
      </c>
      <c r="W738">
        <f>VLOOKUP(A:A,'11月工资'!A:AY,51,0)</f>
        <v>0</v>
      </c>
      <c r="X738">
        <f>VLOOKUP(A:A,'11月工资'!A:AV,48,0)</f>
        <v>50000</v>
      </c>
      <c r="Y738">
        <f>VLOOKUP(A:A,'11月工资'!A:BB,54,0)</f>
        <v>6746.86</v>
      </c>
      <c r="Z738" s="12">
        <f>ROUND(5*MAX(0,(R738-S738-T738-U738-V738-W738-X738-Y738)*{0.6;2;4;5;6;7;9}%-{0;504;3384;6384;10584;17184;36384}),2)</f>
        <v>0</v>
      </c>
      <c r="AB738" s="78">
        <f>VLOOKUP(A:A,'11月工资'!A:BI,61,0)</f>
        <v>0</v>
      </c>
      <c r="AC738" s="6">
        <f t="shared" si="89"/>
        <v>0</v>
      </c>
      <c r="AD738">
        <f t="shared" si="90"/>
        <v>2249.5500000000002</v>
      </c>
      <c r="AE738">
        <f>VLOOKUP(A:A,'10月奖金'!A:AC,29,0)</f>
        <v>0</v>
      </c>
      <c r="AF738" s="6">
        <f t="shared" si="91"/>
        <v>0</v>
      </c>
      <c r="AG738">
        <f>VLOOKUP(A:A,'10月奖金'!A:AD,30,0)</f>
        <v>2251</v>
      </c>
      <c r="AH738" s="6">
        <f t="shared" si="92"/>
        <v>-1.4499999999998181</v>
      </c>
      <c r="AI738">
        <f>VLOOKUP(A:A,单位分配保留两位小数!B:N,13,0)</f>
        <v>2249.5500000000002</v>
      </c>
      <c r="AJ738">
        <f t="shared" si="93"/>
        <v>0</v>
      </c>
      <c r="AK738">
        <f>_xlfn.IFNA(VLOOKUP(A:A,'11月工资'!A:AQ,43,0),0)</f>
        <v>0</v>
      </c>
      <c r="AL738">
        <f t="shared" si="94"/>
        <v>0</v>
      </c>
      <c r="AM738" s="6">
        <f t="shared" si="95"/>
        <v>-20006.409999999996</v>
      </c>
    </row>
    <row r="739" spans="1:39" x14ac:dyDescent="0.2">
      <c r="A739" s="7">
        <v>9000994</v>
      </c>
      <c r="B739" t="str">
        <f>VLOOKUP(A739,标准表!C:D,2,0)</f>
        <v>孙志远</v>
      </c>
      <c r="C739" t="str">
        <f>VLOOKUP(A:A,标准表!C:M,11,0)</f>
        <v>炼铁事业部</v>
      </c>
      <c r="D739" t="str">
        <f>VLOOKUP($A:$A,标准表!C:E,3,0)</f>
        <v>130205198310051814</v>
      </c>
      <c r="E739" t="str">
        <f>VLOOKUP(A:A,'11月工资'!A:D,4,0)</f>
        <v>6227000180370119896</v>
      </c>
      <c r="F739" t="str">
        <f>VLOOKUP(A:A,'11月工资'!A:F,6,0)</f>
        <v>生产操作人员</v>
      </c>
      <c r="G739">
        <f>VLOOKUP(A:A,标准表!C:H,6,0)</f>
        <v>0</v>
      </c>
      <c r="H739">
        <f>VLOOKUP(A:A,标准表!C:I,7,0)</f>
        <v>0</v>
      </c>
      <c r="I739">
        <f>VLOOKUP(A:A,标准表!C:J,8,0)</f>
        <v>0</v>
      </c>
      <c r="J739">
        <f>VLOOKUP($A:$A,标准表!C:G,5,0)</f>
        <v>1.5</v>
      </c>
      <c r="L739">
        <f>VLOOKUP(A:A,单位分配保留两位小数!B:I,8,0)</f>
        <v>2249.5500000000002</v>
      </c>
      <c r="M739">
        <f>_xlfn.IFNA(VLOOKUP(A:A,单位分配保留两位小数!B:J,9,0),0)</f>
        <v>0</v>
      </c>
      <c r="N739">
        <f>_xlfn.IFNA(VLOOKUP(A:A,单位分配保留两位小数!B:K,10,0),0)</f>
        <v>0</v>
      </c>
      <c r="O739">
        <f>ROUND(_xlfn.IFNA(VLOOKUP(A:A,单位分配保留两位小数!B:L,11,0),0),2)</f>
        <v>0</v>
      </c>
      <c r="Q739">
        <f t="shared" si="88"/>
        <v>2249.5500000000002</v>
      </c>
      <c r="R739">
        <f>_xlfn.IFNA(VLOOKUP(A739,'11月工资'!A:AU,47,0),0)+Q739</f>
        <v>56199.65</v>
      </c>
      <c r="S739">
        <f>VLOOKUP(A:A,'11月工资'!A:AW,49,0)</f>
        <v>10000</v>
      </c>
      <c r="T739">
        <f>VLOOKUP(A:A,'11月工资'!A:AZ,52,0)</f>
        <v>0</v>
      </c>
      <c r="U739">
        <f>VLOOKUP(A:A,'11月工资'!A:BA,53,0)</f>
        <v>0</v>
      </c>
      <c r="V739">
        <f>VLOOKUP(A:A,'11月工资'!A:AX,50,0)</f>
        <v>20000</v>
      </c>
      <c r="W739">
        <f>VLOOKUP(A:A,'11月工资'!A:AY,51,0)</f>
        <v>0</v>
      </c>
      <c r="X739">
        <f>VLOOKUP(A:A,'11月工资'!A:AV,48,0)</f>
        <v>50000</v>
      </c>
      <c r="Y739">
        <f>VLOOKUP(A:A,'11月工资'!A:BB,54,0)</f>
        <v>7857.1799999999994</v>
      </c>
      <c r="Z739" s="12">
        <f>ROUND(5*MAX(0,(R739-S739-T739-U739-V739-W739-X739-Y739)*{0.6;2;4;5;6;7;9}%-{0;504;3384;6384;10584;17184;36384}),2)</f>
        <v>0</v>
      </c>
      <c r="AB739" s="78">
        <f>VLOOKUP(A:A,'11月工资'!A:BI,61,0)</f>
        <v>0</v>
      </c>
      <c r="AC739" s="6">
        <f t="shared" si="89"/>
        <v>0</v>
      </c>
      <c r="AD739">
        <f t="shared" si="90"/>
        <v>2249.5500000000002</v>
      </c>
      <c r="AE739">
        <f>VLOOKUP(A:A,'10月奖金'!A:AC,29,0)</f>
        <v>0</v>
      </c>
      <c r="AF739" s="6">
        <f t="shared" si="91"/>
        <v>0</v>
      </c>
      <c r="AG739">
        <f>VLOOKUP(A:A,'10月奖金'!A:AD,30,0)</f>
        <v>2301</v>
      </c>
      <c r="AH739" s="6">
        <f t="shared" si="92"/>
        <v>-51.449999999999818</v>
      </c>
      <c r="AI739">
        <f>VLOOKUP(A:A,单位分配保留两位小数!B:N,13,0)</f>
        <v>2249.5500000000002</v>
      </c>
      <c r="AJ739">
        <f t="shared" si="93"/>
        <v>0</v>
      </c>
      <c r="AK739">
        <f>_xlfn.IFNA(VLOOKUP(A:A,'11月工资'!A:AQ,43,0),0)</f>
        <v>0</v>
      </c>
      <c r="AL739">
        <f t="shared" si="94"/>
        <v>0</v>
      </c>
      <c r="AM739" s="6">
        <f t="shared" si="95"/>
        <v>-31657.53</v>
      </c>
    </row>
    <row r="740" spans="1:39" x14ac:dyDescent="0.2">
      <c r="A740" s="7">
        <v>9000995</v>
      </c>
      <c r="B740" t="str">
        <f>VLOOKUP(A740,标准表!C:D,2,0)</f>
        <v>吴阳</v>
      </c>
      <c r="C740" t="str">
        <f>VLOOKUP(A:A,标准表!C:M,11,0)</f>
        <v>炼铁事业部</v>
      </c>
      <c r="D740" t="str">
        <f>VLOOKUP($A:$A,标准表!C:E,3,0)</f>
        <v>130302198701220415</v>
      </c>
      <c r="E740" t="str">
        <f>VLOOKUP(A:A,'11月工资'!A:D,4,0)</f>
        <v>6227000180920028399</v>
      </c>
      <c r="F740" t="str">
        <f>VLOOKUP(A:A,'11月工资'!A:F,6,0)</f>
        <v>生产操作人员</v>
      </c>
      <c r="G740">
        <f>VLOOKUP(A:A,标准表!C:H,6,0)</f>
        <v>0</v>
      </c>
      <c r="H740">
        <f>VLOOKUP(A:A,标准表!C:I,7,0)</f>
        <v>0</v>
      </c>
      <c r="I740">
        <f>VLOOKUP(A:A,标准表!C:J,8,0)</f>
        <v>0</v>
      </c>
      <c r="J740">
        <f>VLOOKUP($A:$A,标准表!C:G,5,0)</f>
        <v>1.5</v>
      </c>
      <c r="L740">
        <f>VLOOKUP(A:A,单位分配保留两位小数!B:I,8,0)</f>
        <v>2232</v>
      </c>
      <c r="M740">
        <f>_xlfn.IFNA(VLOOKUP(A:A,单位分配保留两位小数!B:J,9,0),0)</f>
        <v>0</v>
      </c>
      <c r="N740">
        <f>_xlfn.IFNA(VLOOKUP(A:A,单位分配保留两位小数!B:K,10,0),0)</f>
        <v>0</v>
      </c>
      <c r="O740">
        <f>ROUND(_xlfn.IFNA(VLOOKUP(A:A,单位分配保留两位小数!B:L,11,0),0),2)</f>
        <v>0</v>
      </c>
      <c r="Q740">
        <f t="shared" si="88"/>
        <v>2232</v>
      </c>
      <c r="R740">
        <f>_xlfn.IFNA(VLOOKUP(A740,'11月工资'!A:AU,47,0),0)+Q740</f>
        <v>56721.8</v>
      </c>
      <c r="S740">
        <f>VLOOKUP(A:A,'11月工资'!A:AW,49,0)</f>
        <v>10000</v>
      </c>
      <c r="T740">
        <f>VLOOKUP(A:A,'11月工资'!A:AZ,52,0)</f>
        <v>0</v>
      </c>
      <c r="U740">
        <f>VLOOKUP(A:A,'11月工资'!A:BA,53,0)</f>
        <v>0</v>
      </c>
      <c r="V740">
        <f>VLOOKUP(A:A,'11月工资'!A:AX,50,0)</f>
        <v>0</v>
      </c>
      <c r="W740">
        <f>VLOOKUP(A:A,'11月工资'!A:AY,51,0)</f>
        <v>0</v>
      </c>
      <c r="X740">
        <f>VLOOKUP(A:A,'11月工资'!A:AV,48,0)</f>
        <v>50000</v>
      </c>
      <c r="Y740">
        <f>VLOOKUP(A:A,'11月工资'!A:BB,54,0)</f>
        <v>8164.42</v>
      </c>
      <c r="Z740" s="12">
        <f>ROUND(5*MAX(0,(R740-S740-T740-U740-V740-W740-X740-Y740)*{0.6;2;4;5;6;7;9}%-{0;504;3384;6384;10584;17184;36384}),2)</f>
        <v>0</v>
      </c>
      <c r="AB740" s="78">
        <f>VLOOKUP(A:A,'11月工资'!A:BI,61,0)</f>
        <v>0</v>
      </c>
      <c r="AC740" s="6">
        <f t="shared" si="89"/>
        <v>0</v>
      </c>
      <c r="AD740">
        <f t="shared" si="90"/>
        <v>2232</v>
      </c>
      <c r="AE740">
        <f>VLOOKUP(A:A,'10月奖金'!A:AC,29,0)</f>
        <v>0</v>
      </c>
      <c r="AF740" s="6">
        <f t="shared" si="91"/>
        <v>0</v>
      </c>
      <c r="AG740">
        <f>VLOOKUP(A:A,'10月奖金'!A:AD,30,0)</f>
        <v>2250</v>
      </c>
      <c r="AH740" s="6">
        <f t="shared" si="92"/>
        <v>-18</v>
      </c>
      <c r="AI740">
        <f>VLOOKUP(A:A,单位分配保留两位小数!B:N,13,0)</f>
        <v>2232</v>
      </c>
      <c r="AJ740">
        <f t="shared" si="93"/>
        <v>0</v>
      </c>
      <c r="AK740">
        <f>_xlfn.IFNA(VLOOKUP(A:A,'11月工资'!A:AQ,43,0),0)</f>
        <v>0</v>
      </c>
      <c r="AL740">
        <f t="shared" si="94"/>
        <v>0</v>
      </c>
      <c r="AM740" s="6">
        <f t="shared" si="95"/>
        <v>-11442.619999999997</v>
      </c>
    </row>
    <row r="741" spans="1:39" x14ac:dyDescent="0.2">
      <c r="A741" s="7">
        <v>9000996</v>
      </c>
      <c r="B741" t="str">
        <f>VLOOKUP(A741,标准表!C:D,2,0)</f>
        <v>姚旺</v>
      </c>
      <c r="C741" t="str">
        <f>VLOOKUP(A:A,标准表!C:M,11,0)</f>
        <v>炼铁事业部</v>
      </c>
      <c r="D741" t="str">
        <f>VLOOKUP($A:$A,标准表!C:E,3,0)</f>
        <v>130204198707101537</v>
      </c>
      <c r="E741" t="str">
        <f>VLOOKUP(A:A,'11月工资'!A:D,4,0)</f>
        <v>6217000180041894332</v>
      </c>
      <c r="F741" t="str">
        <f>VLOOKUP(A:A,'11月工资'!A:F,6,0)</f>
        <v>生产操作人员</v>
      </c>
      <c r="G741">
        <f>VLOOKUP(A:A,标准表!C:H,6,0)</f>
        <v>0</v>
      </c>
      <c r="H741">
        <f>VLOOKUP(A:A,标准表!C:I,7,0)</f>
        <v>0</v>
      </c>
      <c r="I741">
        <f>VLOOKUP(A:A,标准表!C:J,8,0)</f>
        <v>0</v>
      </c>
      <c r="J741">
        <f>VLOOKUP($A:$A,标准表!C:G,5,0)</f>
        <v>1.5</v>
      </c>
      <c r="L741">
        <f>VLOOKUP(A:A,单位分配保留两位小数!B:I,8,0)</f>
        <v>2249.5500000000002</v>
      </c>
      <c r="M741">
        <f>_xlfn.IFNA(VLOOKUP(A:A,单位分配保留两位小数!B:J,9,0),0)</f>
        <v>0</v>
      </c>
      <c r="N741">
        <f>_xlfn.IFNA(VLOOKUP(A:A,单位分配保留两位小数!B:K,10,0),0)</f>
        <v>0</v>
      </c>
      <c r="O741">
        <f>ROUND(_xlfn.IFNA(VLOOKUP(A:A,单位分配保留两位小数!B:L,11,0),0),2)</f>
        <v>0</v>
      </c>
      <c r="Q741">
        <f t="shared" si="88"/>
        <v>2249.5500000000002</v>
      </c>
      <c r="R741">
        <f>_xlfn.IFNA(VLOOKUP(A741,'11月工资'!A:AU,47,0),0)+Q741</f>
        <v>56350.688000000002</v>
      </c>
      <c r="S741">
        <f>VLOOKUP(A:A,'11月工资'!A:AW,49,0)</f>
        <v>1500</v>
      </c>
      <c r="T741">
        <f>VLOOKUP(A:A,'11月工资'!A:AZ,52,0)</f>
        <v>0</v>
      </c>
      <c r="U741">
        <f>VLOOKUP(A:A,'11月工资'!A:BA,53,0)</f>
        <v>0</v>
      </c>
      <c r="V741">
        <f>VLOOKUP(A:A,'11月工资'!A:AX,50,0)</f>
        <v>10000</v>
      </c>
      <c r="W741">
        <f>VLOOKUP(A:A,'11月工资'!A:AY,51,0)</f>
        <v>0</v>
      </c>
      <c r="X741">
        <f>VLOOKUP(A:A,'11月工资'!A:AV,48,0)</f>
        <v>50000</v>
      </c>
      <c r="Y741">
        <f>VLOOKUP(A:A,'11月工资'!A:BB,54,0)</f>
        <v>7152.32</v>
      </c>
      <c r="Z741" s="12">
        <f>ROUND(5*MAX(0,(R741-S741-T741-U741-V741-W741-X741-Y741)*{0.6;2;4;5;6;7;9}%-{0;504;3384;6384;10584;17184;36384}),2)</f>
        <v>0</v>
      </c>
      <c r="AB741" s="78">
        <f>VLOOKUP(A:A,'11月工资'!A:BI,61,0)</f>
        <v>0</v>
      </c>
      <c r="AC741" s="6">
        <f t="shared" si="89"/>
        <v>0</v>
      </c>
      <c r="AD741">
        <f t="shared" si="90"/>
        <v>2249.5500000000002</v>
      </c>
      <c r="AE741">
        <f>VLOOKUP(A:A,'10月奖金'!A:AC,29,0)</f>
        <v>0</v>
      </c>
      <c r="AF741" s="6">
        <f t="shared" si="91"/>
        <v>0</v>
      </c>
      <c r="AG741">
        <f>VLOOKUP(A:A,'10月奖金'!A:AD,30,0)</f>
        <v>2222</v>
      </c>
      <c r="AH741" s="6">
        <f t="shared" si="92"/>
        <v>27.550000000000182</v>
      </c>
      <c r="AI741">
        <f>VLOOKUP(A:A,单位分配保留两位小数!B:N,13,0)</f>
        <v>2249.5500000000002</v>
      </c>
      <c r="AJ741">
        <f t="shared" si="93"/>
        <v>0</v>
      </c>
      <c r="AK741">
        <f>_xlfn.IFNA(VLOOKUP(A:A,'11月工资'!A:AQ,43,0),0)</f>
        <v>0</v>
      </c>
      <c r="AL741">
        <f t="shared" si="94"/>
        <v>0</v>
      </c>
      <c r="AM741" s="6">
        <f t="shared" si="95"/>
        <v>-12301.631999999998</v>
      </c>
    </row>
    <row r="742" spans="1:39" x14ac:dyDescent="0.2">
      <c r="A742" s="7">
        <v>9000997</v>
      </c>
      <c r="B742" t="str">
        <f>VLOOKUP(A742,标准表!C:D,2,0)</f>
        <v>于杨</v>
      </c>
      <c r="C742" t="str">
        <f>VLOOKUP(A:A,标准表!C:M,11,0)</f>
        <v>炼铁事业部</v>
      </c>
      <c r="D742" t="str">
        <f>VLOOKUP($A:$A,标准表!C:E,3,0)</f>
        <v>13022119870920005X</v>
      </c>
      <c r="E742" t="str">
        <f>VLOOKUP(A:A,'11月工资'!A:D,4,0)</f>
        <v>6217000180041855366</v>
      </c>
      <c r="F742" t="str">
        <f>VLOOKUP(A:A,'11月工资'!A:F,6,0)</f>
        <v>生产操作人员</v>
      </c>
      <c r="G742">
        <f>VLOOKUP(A:A,标准表!C:H,6,0)</f>
        <v>0</v>
      </c>
      <c r="H742">
        <f>VLOOKUP(A:A,标准表!C:I,7,0)</f>
        <v>0</v>
      </c>
      <c r="I742">
        <f>VLOOKUP(A:A,标准表!C:J,8,0)</f>
        <v>0</v>
      </c>
      <c r="J742">
        <f>VLOOKUP($A:$A,标准表!C:G,5,0)</f>
        <v>1.5</v>
      </c>
      <c r="L742">
        <f>VLOOKUP(A:A,单位分配保留两位小数!B:I,8,0)</f>
        <v>2249.5500000000002</v>
      </c>
      <c r="M742">
        <f>_xlfn.IFNA(VLOOKUP(A:A,单位分配保留两位小数!B:J,9,0),0)</f>
        <v>0</v>
      </c>
      <c r="N742">
        <f>_xlfn.IFNA(VLOOKUP(A:A,单位分配保留两位小数!B:K,10,0),0)</f>
        <v>0</v>
      </c>
      <c r="O742">
        <f>ROUND(_xlfn.IFNA(VLOOKUP(A:A,单位分配保留两位小数!B:L,11,0),0),2)</f>
        <v>0</v>
      </c>
      <c r="Q742">
        <f t="shared" si="88"/>
        <v>2249.5500000000002</v>
      </c>
      <c r="R742">
        <f>_xlfn.IFNA(VLOOKUP(A742,'11月工资'!A:AU,47,0),0)+Q742</f>
        <v>54688.630000000005</v>
      </c>
      <c r="S742">
        <f>VLOOKUP(A:A,'11月工资'!A:AW,49,0)</f>
        <v>10000</v>
      </c>
      <c r="T742">
        <f>VLOOKUP(A:A,'11月工资'!A:AZ,52,0)</f>
        <v>0</v>
      </c>
      <c r="U742">
        <f>VLOOKUP(A:A,'11月工资'!A:BA,53,0)</f>
        <v>0</v>
      </c>
      <c r="V742">
        <f>VLOOKUP(A:A,'11月工资'!A:AX,50,0)</f>
        <v>0</v>
      </c>
      <c r="W742">
        <f>VLOOKUP(A:A,'11月工资'!A:AY,51,0)</f>
        <v>0</v>
      </c>
      <c r="X742">
        <f>VLOOKUP(A:A,'11月工资'!A:AV,48,0)</f>
        <v>50000</v>
      </c>
      <c r="Y742">
        <f>VLOOKUP(A:A,'11月工资'!A:BB,54,0)</f>
        <v>7237.1799999999994</v>
      </c>
      <c r="Z742" s="12">
        <f>ROUND(5*MAX(0,(R742-S742-T742-U742-V742-W742-X742-Y742)*{0.6;2;4;5;6;7;9}%-{0;504;3384;6384;10584;17184;36384}),2)</f>
        <v>0</v>
      </c>
      <c r="AB742" s="78">
        <f>VLOOKUP(A:A,'11月工资'!A:BI,61,0)</f>
        <v>0</v>
      </c>
      <c r="AC742" s="6">
        <f t="shared" si="89"/>
        <v>0</v>
      </c>
      <c r="AD742">
        <f t="shared" si="90"/>
        <v>2249.5500000000002</v>
      </c>
      <c r="AE742">
        <f>VLOOKUP(A:A,'10月奖金'!A:AC,29,0)</f>
        <v>0</v>
      </c>
      <c r="AF742" s="6">
        <f t="shared" si="91"/>
        <v>0</v>
      </c>
      <c r="AG742">
        <f>VLOOKUP(A:A,'10月奖金'!A:AD,30,0)</f>
        <v>2301</v>
      </c>
      <c r="AH742" s="6">
        <f t="shared" si="92"/>
        <v>-51.449999999999818</v>
      </c>
      <c r="AI742">
        <f>VLOOKUP(A:A,单位分配保留两位小数!B:N,13,0)</f>
        <v>2249.5500000000002</v>
      </c>
      <c r="AJ742">
        <f t="shared" si="93"/>
        <v>0</v>
      </c>
      <c r="AK742">
        <f>_xlfn.IFNA(VLOOKUP(A:A,'11月工资'!A:AQ,43,0),0)</f>
        <v>0</v>
      </c>
      <c r="AL742">
        <f t="shared" si="94"/>
        <v>0</v>
      </c>
      <c r="AM742" s="6">
        <f t="shared" si="95"/>
        <v>-12548.549999999996</v>
      </c>
    </row>
    <row r="743" spans="1:39" x14ac:dyDescent="0.2">
      <c r="A743" s="9">
        <v>9000998</v>
      </c>
      <c r="B743" t="str">
        <f>VLOOKUP(A743,标准表!C:D,2,0)</f>
        <v>周鑫</v>
      </c>
      <c r="C743" t="str">
        <f>VLOOKUP(A:A,标准表!C:M,11,0)</f>
        <v>炼铁事业部</v>
      </c>
      <c r="D743" t="str">
        <f>VLOOKUP($A:$A,标准表!C:E,3,0)</f>
        <v>130203198809162115</v>
      </c>
      <c r="E743" t="str">
        <f>VLOOKUP(A:A,'11月工资'!A:D,4,0)</f>
        <v>6217000180042141238</v>
      </c>
      <c r="F743" t="str">
        <f>VLOOKUP(A:A,'11月工资'!A:F,6,0)</f>
        <v>生产操作人员</v>
      </c>
      <c r="G743">
        <f>VLOOKUP(A:A,标准表!C:H,6,0)</f>
        <v>0</v>
      </c>
      <c r="H743">
        <f>VLOOKUP(A:A,标准表!C:I,7,0)</f>
        <v>0</v>
      </c>
      <c r="I743">
        <f>VLOOKUP(A:A,标准表!C:J,8,0)</f>
        <v>0</v>
      </c>
      <c r="J743">
        <f>VLOOKUP($A:$A,标准表!C:G,5,0)</f>
        <v>1.5</v>
      </c>
      <c r="L743">
        <f>VLOOKUP(A:A,单位分配保留两位小数!B:I,8,0)</f>
        <v>2249.5500000000002</v>
      </c>
      <c r="M743">
        <f>_xlfn.IFNA(VLOOKUP(A:A,单位分配保留两位小数!B:J,9,0),0)</f>
        <v>0</v>
      </c>
      <c r="N743">
        <f>_xlfn.IFNA(VLOOKUP(A:A,单位分配保留两位小数!B:K,10,0),0)</f>
        <v>0</v>
      </c>
      <c r="O743">
        <f>ROUND(_xlfn.IFNA(VLOOKUP(A:A,单位分配保留两位小数!B:L,11,0),0),2)</f>
        <v>0</v>
      </c>
      <c r="Q743">
        <f t="shared" si="88"/>
        <v>2249.5500000000002</v>
      </c>
      <c r="R743">
        <f>_xlfn.IFNA(VLOOKUP(A743,'11月工资'!A:AU,47,0),0)+Q743</f>
        <v>56232.61</v>
      </c>
      <c r="S743">
        <f>VLOOKUP(A:A,'11月工资'!A:AW,49,0)</f>
        <v>0</v>
      </c>
      <c r="T743">
        <f>VLOOKUP(A:A,'11月工资'!A:AZ,52,0)</f>
        <v>0</v>
      </c>
      <c r="U743">
        <f>VLOOKUP(A:A,'11月工资'!A:BA,53,0)</f>
        <v>0</v>
      </c>
      <c r="V743">
        <f>VLOOKUP(A:A,'11月工资'!A:AX,50,0)</f>
        <v>0</v>
      </c>
      <c r="W743">
        <f>VLOOKUP(A:A,'11月工资'!A:AY,51,0)</f>
        <v>0</v>
      </c>
      <c r="X743">
        <f>VLOOKUP(A:A,'11月工资'!A:AV,48,0)</f>
        <v>50000</v>
      </c>
      <c r="Y743">
        <f>VLOOKUP(A:A,'11月工资'!A:BB,54,0)</f>
        <v>7191.6399999999994</v>
      </c>
      <c r="Z743" s="12">
        <f>ROUND(5*MAX(0,(R743-S743-T743-U743-V743-W743-X743-Y743)*{0.6;2;4;5;6;7;9}%-{0;504;3384;6384;10584;17184;36384}),2)</f>
        <v>0</v>
      </c>
      <c r="AB743" s="78">
        <f>VLOOKUP(A:A,'11月工资'!A:BI,61,0)</f>
        <v>0</v>
      </c>
      <c r="AC743" s="6">
        <f t="shared" si="89"/>
        <v>0</v>
      </c>
      <c r="AD743">
        <f t="shared" si="90"/>
        <v>2249.5500000000002</v>
      </c>
      <c r="AE743">
        <f>VLOOKUP(A:A,'10月奖金'!A:AC,29,0)</f>
        <v>0</v>
      </c>
      <c r="AF743" s="6">
        <f t="shared" si="91"/>
        <v>0</v>
      </c>
      <c r="AG743">
        <f>VLOOKUP(A:A,'10月奖金'!A:AD,30,0)</f>
        <v>2222</v>
      </c>
      <c r="AH743" s="6">
        <f t="shared" si="92"/>
        <v>27.550000000000182</v>
      </c>
      <c r="AI743">
        <f>VLOOKUP(A:A,单位分配保留两位小数!B:N,13,0)</f>
        <v>2249.5500000000002</v>
      </c>
      <c r="AJ743">
        <f t="shared" si="93"/>
        <v>0</v>
      </c>
      <c r="AK743">
        <f>_xlfn.IFNA(VLOOKUP(A:A,'11月工资'!A:AQ,43,0),0)</f>
        <v>0</v>
      </c>
      <c r="AL743">
        <f t="shared" si="94"/>
        <v>0</v>
      </c>
      <c r="AM743" s="6">
        <f t="shared" si="95"/>
        <v>-959.02999999999884</v>
      </c>
    </row>
    <row r="744" spans="1:39" x14ac:dyDescent="0.2">
      <c r="A744" s="8">
        <v>9000999</v>
      </c>
      <c r="B744" t="str">
        <f>VLOOKUP(A744,标准表!C:D,2,0)</f>
        <v>朱海涛</v>
      </c>
      <c r="C744" t="str">
        <f>VLOOKUP(A:A,标准表!C:M,11,0)</f>
        <v>炼铁事业部</v>
      </c>
      <c r="D744" t="str">
        <f>VLOOKUP($A:$A,标准表!C:E,3,0)</f>
        <v>130203198106202117</v>
      </c>
      <c r="E744" t="str">
        <f>VLOOKUP(A:A,'11月工资'!A:D,4,0)</f>
        <v>6227000180370109939</v>
      </c>
      <c r="F744" t="str">
        <f>VLOOKUP(A:A,'11月工资'!A:F,6,0)</f>
        <v>生产操作人员</v>
      </c>
      <c r="G744">
        <f>VLOOKUP(A:A,标准表!C:H,6,0)</f>
        <v>0</v>
      </c>
      <c r="H744">
        <f>VLOOKUP(A:A,标准表!C:I,7,0)</f>
        <v>0</v>
      </c>
      <c r="I744">
        <f>VLOOKUP(A:A,标准表!C:J,8,0)</f>
        <v>0</v>
      </c>
      <c r="J744">
        <f>VLOOKUP($A:$A,标准表!C:G,5,0)</f>
        <v>1.5</v>
      </c>
      <c r="L744">
        <f>VLOOKUP(A:A,单位分配保留两位小数!B:I,8,0)</f>
        <v>2249.5500000000002</v>
      </c>
      <c r="M744">
        <f>_xlfn.IFNA(VLOOKUP(A:A,单位分配保留两位小数!B:J,9,0),0)</f>
        <v>0</v>
      </c>
      <c r="N744">
        <f>_xlfn.IFNA(VLOOKUP(A:A,单位分配保留两位小数!B:K,10,0),0)</f>
        <v>0</v>
      </c>
      <c r="O744">
        <f>ROUND(_xlfn.IFNA(VLOOKUP(A:A,单位分配保留两位小数!B:L,11,0),0),2)</f>
        <v>0</v>
      </c>
      <c r="Q744">
        <f t="shared" si="88"/>
        <v>2249.5500000000002</v>
      </c>
      <c r="R744">
        <f>_xlfn.IFNA(VLOOKUP(A744,'11月工资'!A:AU,47,0),0)+Q744</f>
        <v>55893.240000000005</v>
      </c>
      <c r="S744">
        <f>VLOOKUP(A:A,'11月工资'!A:AW,49,0)</f>
        <v>5000</v>
      </c>
      <c r="T744">
        <f>VLOOKUP(A:A,'11月工资'!A:AZ,52,0)</f>
        <v>10000</v>
      </c>
      <c r="U744">
        <f>VLOOKUP(A:A,'11月工资'!A:BA,53,0)</f>
        <v>0</v>
      </c>
      <c r="V744">
        <f>VLOOKUP(A:A,'11月工资'!A:AX,50,0)</f>
        <v>0</v>
      </c>
      <c r="W744">
        <f>VLOOKUP(A:A,'11月工资'!A:AY,51,0)</f>
        <v>0</v>
      </c>
      <c r="X744">
        <f>VLOOKUP(A:A,'11月工资'!A:AV,48,0)</f>
        <v>50000</v>
      </c>
      <c r="Y744">
        <f>VLOOKUP(A:A,'11月工资'!A:BB,54,0)</f>
        <v>7441.7999999999993</v>
      </c>
      <c r="Z744" s="12">
        <f>ROUND(5*MAX(0,(R744-S744-T744-U744-V744-W744-X744-Y744)*{0.6;2;4;5;6;7;9}%-{0;504;3384;6384;10584;17184;36384}),2)</f>
        <v>0</v>
      </c>
      <c r="AB744" s="78">
        <f>VLOOKUP(A:A,'11月工资'!A:BI,61,0)</f>
        <v>0</v>
      </c>
      <c r="AC744" s="6">
        <f t="shared" si="89"/>
        <v>0</v>
      </c>
      <c r="AD744">
        <f t="shared" si="90"/>
        <v>2249.5500000000002</v>
      </c>
      <c r="AE744">
        <f>VLOOKUP(A:A,'10月奖金'!A:AC,29,0)</f>
        <v>0</v>
      </c>
      <c r="AF744" s="6">
        <f t="shared" si="91"/>
        <v>0</v>
      </c>
      <c r="AG744">
        <f>VLOOKUP(A:A,'10月奖金'!A:AD,30,0)</f>
        <v>2222</v>
      </c>
      <c r="AH744" s="6">
        <f t="shared" si="92"/>
        <v>27.550000000000182</v>
      </c>
      <c r="AI744">
        <f>VLOOKUP(A:A,单位分配保留两位小数!B:N,13,0)</f>
        <v>2249.5500000000002</v>
      </c>
      <c r="AJ744">
        <f t="shared" si="93"/>
        <v>0</v>
      </c>
      <c r="AK744">
        <f>_xlfn.IFNA(VLOOKUP(A:A,'11月工资'!A:AQ,43,0),0)</f>
        <v>0</v>
      </c>
      <c r="AL744">
        <f t="shared" si="94"/>
        <v>0</v>
      </c>
      <c r="AM744" s="6">
        <f t="shared" si="95"/>
        <v>-16548.559999999994</v>
      </c>
    </row>
    <row r="745" spans="1:39" x14ac:dyDescent="0.2">
      <c r="A745" s="7">
        <v>9001000</v>
      </c>
      <c r="B745" t="str">
        <f>VLOOKUP(A745,标准表!C:D,2,0)</f>
        <v>肖亚琦</v>
      </c>
      <c r="C745" t="str">
        <f>VLOOKUP(A:A,标准表!C:M,11,0)</f>
        <v>炼铁事业部</v>
      </c>
      <c r="D745" t="str">
        <f>VLOOKUP($A:$A,标准表!C:E,3,0)</f>
        <v>130203198811052433</v>
      </c>
      <c r="E745" t="str">
        <f>VLOOKUP(A:A,'11月工资'!A:D,4,0)</f>
        <v>6217000180041584552</v>
      </c>
      <c r="F745" t="str">
        <f>VLOOKUP(A:A,'11月工资'!A:F,6,0)</f>
        <v>生产操作人员</v>
      </c>
      <c r="G745">
        <f>VLOOKUP(A:A,标准表!C:H,6,0)</f>
        <v>0</v>
      </c>
      <c r="H745">
        <f>VLOOKUP(A:A,标准表!C:I,7,0)</f>
        <v>0</v>
      </c>
      <c r="I745">
        <f>VLOOKUP(A:A,标准表!C:J,8,0)</f>
        <v>0</v>
      </c>
      <c r="J745">
        <f>VLOOKUP($A:$A,标准表!C:G,5,0)</f>
        <v>1.5</v>
      </c>
      <c r="L745">
        <f>VLOOKUP(A:A,单位分配保留两位小数!B:I,8,0)</f>
        <v>2249.5500000000002</v>
      </c>
      <c r="M745">
        <f>_xlfn.IFNA(VLOOKUP(A:A,单位分配保留两位小数!B:J,9,0),0)</f>
        <v>0</v>
      </c>
      <c r="N745">
        <f>_xlfn.IFNA(VLOOKUP(A:A,单位分配保留两位小数!B:K,10,0),0)</f>
        <v>80</v>
      </c>
      <c r="O745">
        <f>ROUND(_xlfn.IFNA(VLOOKUP(A:A,单位分配保留两位小数!B:L,11,0),0),2)</f>
        <v>0</v>
      </c>
      <c r="Q745">
        <f t="shared" si="88"/>
        <v>2329.5500000000002</v>
      </c>
      <c r="R745">
        <f>_xlfn.IFNA(VLOOKUP(A745,'11月工资'!A:AU,47,0),0)+Q745</f>
        <v>56913.65</v>
      </c>
      <c r="S745">
        <f>VLOOKUP(A:A,'11月工资'!A:AW,49,0)</f>
        <v>0</v>
      </c>
      <c r="T745">
        <f>VLOOKUP(A:A,'11月工资'!A:AZ,52,0)</f>
        <v>0</v>
      </c>
      <c r="U745">
        <f>VLOOKUP(A:A,'11月工资'!A:BA,53,0)</f>
        <v>0</v>
      </c>
      <c r="V745">
        <f>VLOOKUP(A:A,'11月工资'!A:AX,50,0)</f>
        <v>0</v>
      </c>
      <c r="W745">
        <f>VLOOKUP(A:A,'11月工资'!A:AY,51,0)</f>
        <v>0</v>
      </c>
      <c r="X745">
        <f>VLOOKUP(A:A,'11月工资'!A:AV,48,0)</f>
        <v>50000</v>
      </c>
      <c r="Y745">
        <f>VLOOKUP(A:A,'11月工资'!A:BB,54,0)</f>
        <v>7204.4</v>
      </c>
      <c r="Z745" s="12">
        <f>ROUND(5*MAX(0,(R745-S745-T745-U745-V745-W745-X745-Y745)*{0.6;2;4;5;6;7;9}%-{0;504;3384;6384;10584;17184;36384}),2)</f>
        <v>0</v>
      </c>
      <c r="AB745" s="78">
        <f>VLOOKUP(A:A,'11月工资'!A:BI,61,0)</f>
        <v>0</v>
      </c>
      <c r="AC745" s="6">
        <f t="shared" si="89"/>
        <v>0</v>
      </c>
      <c r="AD745">
        <f t="shared" si="90"/>
        <v>2329.5500000000002</v>
      </c>
      <c r="AE745">
        <f>VLOOKUP(A:A,'10月奖金'!A:AC,29,0)</f>
        <v>0</v>
      </c>
      <c r="AF745" s="6">
        <f t="shared" si="91"/>
        <v>0</v>
      </c>
      <c r="AG745">
        <f>VLOOKUP(A:A,'10月奖金'!A:AD,30,0)</f>
        <v>2251</v>
      </c>
      <c r="AH745" s="6">
        <f t="shared" si="92"/>
        <v>78.550000000000182</v>
      </c>
      <c r="AI745">
        <f>VLOOKUP(A:A,单位分配保留两位小数!B:N,13,0)</f>
        <v>2329.5500000000002</v>
      </c>
      <c r="AJ745">
        <f t="shared" si="93"/>
        <v>0</v>
      </c>
      <c r="AK745">
        <f>_xlfn.IFNA(VLOOKUP(A:A,'11月工资'!A:AQ,43,0),0)</f>
        <v>0</v>
      </c>
      <c r="AL745">
        <f t="shared" si="94"/>
        <v>0</v>
      </c>
      <c r="AM745" s="6">
        <f t="shared" si="95"/>
        <v>-290.74999999999818</v>
      </c>
    </row>
    <row r="746" spans="1:39" x14ac:dyDescent="0.2">
      <c r="A746" s="7">
        <v>9001001</v>
      </c>
      <c r="B746" t="str">
        <f>VLOOKUP(A746,标准表!C:D,2,0)</f>
        <v>姚金宝</v>
      </c>
      <c r="C746" t="str">
        <f>VLOOKUP(A:A,标准表!C:M,11,0)</f>
        <v>炼铁事业部</v>
      </c>
      <c r="D746" t="str">
        <f>VLOOKUP($A:$A,标准表!C:E,3,0)</f>
        <v>130206198611240914</v>
      </c>
      <c r="E746" t="str">
        <f>VLOOKUP(A:A,'11月工资'!A:D,4,0)</f>
        <v>6217000180018616924</v>
      </c>
      <c r="F746" t="str">
        <f>VLOOKUP(A:A,'11月工资'!A:F,6,0)</f>
        <v>生产操作人员</v>
      </c>
      <c r="G746">
        <f>VLOOKUP(A:A,标准表!C:H,6,0)</f>
        <v>0</v>
      </c>
      <c r="H746">
        <f>VLOOKUP(A:A,标准表!C:I,7,0)</f>
        <v>0</v>
      </c>
      <c r="I746">
        <f>VLOOKUP(A:A,标准表!C:J,8,0)</f>
        <v>0</v>
      </c>
      <c r="J746">
        <f>VLOOKUP($A:$A,标准表!C:G,5,0)</f>
        <v>1.5</v>
      </c>
      <c r="L746">
        <f>VLOOKUP(A:A,单位分配保留两位小数!B:I,8,0)</f>
        <v>2434.91</v>
      </c>
      <c r="M746">
        <f>_xlfn.IFNA(VLOOKUP(A:A,单位分配保留两位小数!B:J,9,0),0)</f>
        <v>0</v>
      </c>
      <c r="N746">
        <f>_xlfn.IFNA(VLOOKUP(A:A,单位分配保留两位小数!B:K,10,0),0)</f>
        <v>0</v>
      </c>
      <c r="O746">
        <f>ROUND(_xlfn.IFNA(VLOOKUP(A:A,单位分配保留两位小数!B:L,11,0),0),2)</f>
        <v>0</v>
      </c>
      <c r="Q746">
        <f t="shared" si="88"/>
        <v>2434.91</v>
      </c>
      <c r="R746">
        <f>_xlfn.IFNA(VLOOKUP(A746,'11月工资'!A:AU,47,0),0)+Q746</f>
        <v>59421.91</v>
      </c>
      <c r="S746">
        <f>VLOOKUP(A:A,'11月工资'!A:AW,49,0)</f>
        <v>20000</v>
      </c>
      <c r="T746">
        <f>VLOOKUP(A:A,'11月工资'!A:AZ,52,0)</f>
        <v>0</v>
      </c>
      <c r="U746">
        <f>VLOOKUP(A:A,'11月工资'!A:BA,53,0)</f>
        <v>0</v>
      </c>
      <c r="V746">
        <f>VLOOKUP(A:A,'11月工资'!A:AX,50,0)</f>
        <v>0</v>
      </c>
      <c r="W746">
        <f>VLOOKUP(A:A,'11月工资'!A:AY,51,0)</f>
        <v>0</v>
      </c>
      <c r="X746">
        <f>VLOOKUP(A:A,'11月工资'!A:AV,48,0)</f>
        <v>50000</v>
      </c>
      <c r="Y746">
        <f>VLOOKUP(A:A,'11月工资'!A:BB,54,0)</f>
        <v>7165.4</v>
      </c>
      <c r="Z746" s="12">
        <f>ROUND(5*MAX(0,(R746-S746-T746-U746-V746-W746-X746-Y746)*{0.6;2;4;5;6;7;9}%-{0;504;3384;6384;10584;17184;36384}),2)</f>
        <v>0</v>
      </c>
      <c r="AB746" s="78">
        <f>VLOOKUP(A:A,'11月工资'!A:BI,61,0)</f>
        <v>0</v>
      </c>
      <c r="AC746" s="6">
        <f t="shared" si="89"/>
        <v>0</v>
      </c>
      <c r="AD746">
        <f t="shared" si="90"/>
        <v>2434.91</v>
      </c>
      <c r="AE746">
        <f>VLOOKUP(A:A,'10月奖金'!A:AC,29,0)</f>
        <v>0</v>
      </c>
      <c r="AF746" s="6">
        <f t="shared" si="91"/>
        <v>0</v>
      </c>
      <c r="AG746">
        <f>VLOOKUP(A:A,'10月奖金'!A:AD,30,0)</f>
        <v>2444</v>
      </c>
      <c r="AH746" s="6">
        <f t="shared" si="92"/>
        <v>-9.0900000000001455</v>
      </c>
      <c r="AI746">
        <f>VLOOKUP(A:A,单位分配保留两位小数!B:N,13,0)</f>
        <v>2434.91</v>
      </c>
      <c r="AJ746">
        <f t="shared" si="93"/>
        <v>0</v>
      </c>
      <c r="AK746">
        <f>_xlfn.IFNA(VLOOKUP(A:A,'11月工资'!A:AQ,43,0),0)</f>
        <v>0</v>
      </c>
      <c r="AL746">
        <f t="shared" si="94"/>
        <v>0</v>
      </c>
      <c r="AM746" s="6">
        <f t="shared" si="95"/>
        <v>-17743.489999999998</v>
      </c>
    </row>
    <row r="747" spans="1:39" x14ac:dyDescent="0.2">
      <c r="A747" s="7">
        <v>9001002</v>
      </c>
      <c r="B747" t="str">
        <f>VLOOKUP(A747,标准表!C:D,2,0)</f>
        <v>刘天龙</v>
      </c>
      <c r="C747" t="str">
        <f>VLOOKUP(A:A,标准表!C:M,11,0)</f>
        <v>炼铁事业部</v>
      </c>
      <c r="D747" t="str">
        <f>VLOOKUP($A:$A,标准表!C:E,3,0)</f>
        <v>130205198804101818</v>
      </c>
      <c r="E747" t="str">
        <f>VLOOKUP(A:A,'11月工资'!A:D,4,0)</f>
        <v>6217000180017714084</v>
      </c>
      <c r="F747" t="str">
        <f>VLOOKUP(A:A,'11月工资'!A:F,6,0)</f>
        <v>生产操作人员</v>
      </c>
      <c r="G747">
        <f>VLOOKUP(A:A,标准表!C:H,6,0)</f>
        <v>0</v>
      </c>
      <c r="H747">
        <f>VLOOKUP(A:A,标准表!C:I,7,0)</f>
        <v>0</v>
      </c>
      <c r="I747">
        <f>VLOOKUP(A:A,标准表!C:J,8,0)</f>
        <v>0</v>
      </c>
      <c r="J747">
        <f>VLOOKUP($A:$A,标准表!C:G,5,0)</f>
        <v>1.5</v>
      </c>
      <c r="L747">
        <f>VLOOKUP(A:A,单位分配保留两位小数!B:I,8,0)</f>
        <v>2249.5500000000002</v>
      </c>
      <c r="M747">
        <f>_xlfn.IFNA(VLOOKUP(A:A,单位分配保留两位小数!B:J,9,0),0)</f>
        <v>0</v>
      </c>
      <c r="N747">
        <f>_xlfn.IFNA(VLOOKUP(A:A,单位分配保留两位小数!B:K,10,0),0)</f>
        <v>0</v>
      </c>
      <c r="O747">
        <f>ROUND(_xlfn.IFNA(VLOOKUP(A:A,单位分配保留两位小数!B:L,11,0),0),2)</f>
        <v>0</v>
      </c>
      <c r="Q747">
        <f t="shared" si="88"/>
        <v>2249.5500000000002</v>
      </c>
      <c r="R747">
        <f>_xlfn.IFNA(VLOOKUP(A747,'11月工资'!A:AU,47,0),0)+Q747</f>
        <v>55689.86</v>
      </c>
      <c r="S747">
        <f>VLOOKUP(A:A,'11月工资'!A:AW,49,0)</f>
        <v>5000</v>
      </c>
      <c r="T747">
        <f>VLOOKUP(A:A,'11月工资'!A:AZ,52,0)</f>
        <v>0</v>
      </c>
      <c r="U747">
        <f>VLOOKUP(A:A,'11月工资'!A:BA,53,0)</f>
        <v>0</v>
      </c>
      <c r="V747">
        <f>VLOOKUP(A:A,'11月工资'!A:AX,50,0)</f>
        <v>0</v>
      </c>
      <c r="W747">
        <f>VLOOKUP(A:A,'11月工资'!A:AY,51,0)</f>
        <v>0</v>
      </c>
      <c r="X747">
        <f>VLOOKUP(A:A,'11月工资'!A:AV,48,0)</f>
        <v>50000</v>
      </c>
      <c r="Y747">
        <f>VLOOKUP(A:A,'11月工资'!A:BB,54,0)</f>
        <v>6824.4599999999991</v>
      </c>
      <c r="Z747" s="12">
        <f>ROUND(5*MAX(0,(R747-S747-T747-U747-V747-W747-X747-Y747)*{0.6;2;4;5;6;7;9}%-{0;504;3384;6384;10584;17184;36384}),2)</f>
        <v>0</v>
      </c>
      <c r="AB747" s="78">
        <f>VLOOKUP(A:A,'11月工资'!A:BI,61,0)</f>
        <v>0</v>
      </c>
      <c r="AC747" s="6">
        <f t="shared" si="89"/>
        <v>0</v>
      </c>
      <c r="AD747">
        <f t="shared" si="90"/>
        <v>2249.5500000000002</v>
      </c>
      <c r="AE747">
        <f>VLOOKUP(A:A,'10月奖金'!A:AC,29,0)</f>
        <v>0</v>
      </c>
      <c r="AF747" s="6">
        <f t="shared" si="91"/>
        <v>0</v>
      </c>
      <c r="AG747">
        <f>VLOOKUP(A:A,'10月奖金'!A:AD,30,0)</f>
        <v>2222</v>
      </c>
      <c r="AH747" s="6">
        <f t="shared" si="92"/>
        <v>27.550000000000182</v>
      </c>
      <c r="AI747">
        <f>VLOOKUP(A:A,单位分配保留两位小数!B:N,13,0)</f>
        <v>2249.5500000000002</v>
      </c>
      <c r="AJ747">
        <f t="shared" si="93"/>
        <v>0</v>
      </c>
      <c r="AK747">
        <f>_xlfn.IFNA(VLOOKUP(A:A,'11月工资'!A:AQ,43,0),0)</f>
        <v>0</v>
      </c>
      <c r="AL747">
        <f t="shared" si="94"/>
        <v>0</v>
      </c>
      <c r="AM747" s="6">
        <f t="shared" si="95"/>
        <v>-6134.5999999999985</v>
      </c>
    </row>
    <row r="748" spans="1:39" x14ac:dyDescent="0.2">
      <c r="A748" s="7">
        <v>9001003</v>
      </c>
      <c r="B748" t="str">
        <f>VLOOKUP(A748,标准表!C:D,2,0)</f>
        <v>檀红杰</v>
      </c>
      <c r="C748" t="str">
        <f>VLOOKUP(A:A,标准表!C:M,11,0)</f>
        <v>炼铁事业部</v>
      </c>
      <c r="D748" t="str">
        <f>VLOOKUP($A:$A,标准表!C:E,3,0)</f>
        <v>130526198608245513</v>
      </c>
      <c r="E748" t="str">
        <f>VLOOKUP(A:A,'11月工资'!A:D,4,0)</f>
        <v>6217000180000154926</v>
      </c>
      <c r="F748" t="str">
        <f>VLOOKUP(A:A,'11月工资'!A:F,6,0)</f>
        <v>生产操作人员</v>
      </c>
      <c r="G748">
        <f>VLOOKUP(A:A,标准表!C:H,6,0)</f>
        <v>0</v>
      </c>
      <c r="H748">
        <f>VLOOKUP(A:A,标准表!C:I,7,0)</f>
        <v>0</v>
      </c>
      <c r="I748">
        <f>VLOOKUP(A:A,标准表!C:J,8,0)</f>
        <v>0</v>
      </c>
      <c r="J748">
        <f>VLOOKUP($A:$A,标准表!C:G,5,0)</f>
        <v>1.5</v>
      </c>
      <c r="L748">
        <f>VLOOKUP(A:A,单位分配保留两位小数!B:I,8,0)</f>
        <v>2249.5500000000002</v>
      </c>
      <c r="M748">
        <f>_xlfn.IFNA(VLOOKUP(A:A,单位分配保留两位小数!B:J,9,0),0)</f>
        <v>0</v>
      </c>
      <c r="N748">
        <f>_xlfn.IFNA(VLOOKUP(A:A,单位分配保留两位小数!B:K,10,0),0)</f>
        <v>0</v>
      </c>
      <c r="O748">
        <f>ROUND(_xlfn.IFNA(VLOOKUP(A:A,单位分配保留两位小数!B:L,11,0),0),2)</f>
        <v>0</v>
      </c>
      <c r="Q748">
        <f t="shared" si="88"/>
        <v>2249.5500000000002</v>
      </c>
      <c r="R748">
        <f>_xlfn.IFNA(VLOOKUP(A748,'11月工资'!A:AU,47,0),0)+Q748</f>
        <v>56743.950000000004</v>
      </c>
      <c r="S748">
        <f>VLOOKUP(A:A,'11月工资'!A:AW,49,0)</f>
        <v>0</v>
      </c>
      <c r="T748">
        <f>VLOOKUP(A:A,'11月工资'!A:AZ,52,0)</f>
        <v>0</v>
      </c>
      <c r="U748">
        <f>VLOOKUP(A:A,'11月工资'!A:BA,53,0)</f>
        <v>0</v>
      </c>
      <c r="V748">
        <f>VLOOKUP(A:A,'11月工资'!A:AX,50,0)</f>
        <v>10000</v>
      </c>
      <c r="W748">
        <f>VLOOKUP(A:A,'11月工资'!A:AY,51,0)</f>
        <v>0</v>
      </c>
      <c r="X748">
        <f>VLOOKUP(A:A,'11月工资'!A:AV,48,0)</f>
        <v>50000</v>
      </c>
      <c r="Y748">
        <f>VLOOKUP(A:A,'11月工资'!A:BB,54,0)</f>
        <v>6869.579999999999</v>
      </c>
      <c r="Z748" s="12">
        <f>ROUND(5*MAX(0,(R748-S748-T748-U748-V748-W748-X748-Y748)*{0.6;2;4;5;6;7;9}%-{0;504;3384;6384;10584;17184;36384}),2)</f>
        <v>0</v>
      </c>
      <c r="AB748" s="78">
        <f>VLOOKUP(A:A,'11月工资'!A:BI,61,0)</f>
        <v>0</v>
      </c>
      <c r="AC748" s="6">
        <f t="shared" si="89"/>
        <v>0</v>
      </c>
      <c r="AD748">
        <f t="shared" si="90"/>
        <v>2249.5500000000002</v>
      </c>
      <c r="AE748">
        <f>VLOOKUP(A:A,'10月奖金'!A:AC,29,0)</f>
        <v>0</v>
      </c>
      <c r="AF748" s="6">
        <f t="shared" si="91"/>
        <v>0</v>
      </c>
      <c r="AG748">
        <f>VLOOKUP(A:A,'10月奖金'!A:AD,30,0)</f>
        <v>2251</v>
      </c>
      <c r="AH748" s="6">
        <f t="shared" si="92"/>
        <v>-1.4499999999998181</v>
      </c>
      <c r="AI748">
        <f>VLOOKUP(A:A,单位分配保留两位小数!B:N,13,0)</f>
        <v>2249.5500000000002</v>
      </c>
      <c r="AJ748">
        <f t="shared" si="93"/>
        <v>0</v>
      </c>
      <c r="AK748">
        <f>_xlfn.IFNA(VLOOKUP(A:A,'11月工资'!A:AQ,43,0),0)</f>
        <v>0</v>
      </c>
      <c r="AL748">
        <f t="shared" si="94"/>
        <v>0</v>
      </c>
      <c r="AM748" s="6">
        <f t="shared" si="95"/>
        <v>-10125.629999999994</v>
      </c>
    </row>
    <row r="749" spans="1:39" x14ac:dyDescent="0.2">
      <c r="A749" s="7">
        <v>9001004</v>
      </c>
      <c r="B749" t="str">
        <f>VLOOKUP(A749,标准表!C:D,2,0)</f>
        <v>赵鹏阳</v>
      </c>
      <c r="C749" t="str">
        <f>VLOOKUP(A:A,标准表!C:M,11,0)</f>
        <v>炼铁事业部</v>
      </c>
      <c r="D749" t="str">
        <f>VLOOKUP($A:$A,标准表!C:E,3,0)</f>
        <v>130426198501281113</v>
      </c>
      <c r="E749" t="str">
        <f>VLOOKUP(A:A,'11月工资'!A:D,4,0)</f>
        <v>6217000180032381992</v>
      </c>
      <c r="F749" t="str">
        <f>VLOOKUP(A:A,'11月工资'!A:F,6,0)</f>
        <v>生产操作人员</v>
      </c>
      <c r="G749">
        <f>VLOOKUP(A:A,标准表!C:H,6,0)</f>
        <v>0</v>
      </c>
      <c r="H749">
        <f>VLOOKUP(A:A,标准表!C:I,7,0)</f>
        <v>0</v>
      </c>
      <c r="I749">
        <f>VLOOKUP(A:A,标准表!C:J,8,0)</f>
        <v>0</v>
      </c>
      <c r="J749">
        <f>VLOOKUP($A:$A,标准表!C:G,5,0)</f>
        <v>1.5</v>
      </c>
      <c r="L749">
        <f>VLOOKUP(A:A,单位分配保留两位小数!B:I,8,0)</f>
        <v>2249.5500000000002</v>
      </c>
      <c r="M749">
        <f>_xlfn.IFNA(VLOOKUP(A:A,单位分配保留两位小数!B:J,9,0),0)</f>
        <v>0</v>
      </c>
      <c r="N749">
        <f>_xlfn.IFNA(VLOOKUP(A:A,单位分配保留两位小数!B:K,10,0),0)</f>
        <v>0</v>
      </c>
      <c r="O749">
        <f>ROUND(_xlfn.IFNA(VLOOKUP(A:A,单位分配保留两位小数!B:L,11,0),0),2)</f>
        <v>0</v>
      </c>
      <c r="Q749">
        <f t="shared" si="88"/>
        <v>2249.5500000000002</v>
      </c>
      <c r="R749">
        <f>_xlfn.IFNA(VLOOKUP(A749,'11月工资'!A:AU,47,0),0)+Q749</f>
        <v>57712.26</v>
      </c>
      <c r="S749">
        <f>VLOOKUP(A:A,'11月工资'!A:AW,49,0)</f>
        <v>5000</v>
      </c>
      <c r="T749">
        <f>VLOOKUP(A:A,'11月工资'!A:AZ,52,0)</f>
        <v>0</v>
      </c>
      <c r="U749">
        <f>VLOOKUP(A:A,'11月工资'!A:BA,53,0)</f>
        <v>0</v>
      </c>
      <c r="V749">
        <f>VLOOKUP(A:A,'11月工资'!A:AX,50,0)</f>
        <v>10000</v>
      </c>
      <c r="W749">
        <f>VLOOKUP(A:A,'11月工资'!A:AY,51,0)</f>
        <v>0</v>
      </c>
      <c r="X749">
        <f>VLOOKUP(A:A,'11月工资'!A:AV,48,0)</f>
        <v>50000</v>
      </c>
      <c r="Y749">
        <f>VLOOKUP(A:A,'11月工资'!A:BB,54,0)</f>
        <v>7439.04</v>
      </c>
      <c r="Z749" s="12">
        <f>ROUND(5*MAX(0,(R749-S749-T749-U749-V749-W749-X749-Y749)*{0.6;2;4;5;6;7;9}%-{0;504;3384;6384;10584;17184;36384}),2)</f>
        <v>0</v>
      </c>
      <c r="AB749" s="78">
        <f>VLOOKUP(A:A,'11月工资'!A:BI,61,0)</f>
        <v>0</v>
      </c>
      <c r="AC749" s="6">
        <f t="shared" si="89"/>
        <v>0</v>
      </c>
      <c r="AD749">
        <f t="shared" si="90"/>
        <v>2249.5500000000002</v>
      </c>
      <c r="AE749">
        <f>VLOOKUP(A:A,'10月奖金'!A:AC,29,0)</f>
        <v>0</v>
      </c>
      <c r="AF749" s="6">
        <f t="shared" si="91"/>
        <v>0</v>
      </c>
      <c r="AG749">
        <f>VLOOKUP(A:A,'10月奖金'!A:AD,30,0)</f>
        <v>2222</v>
      </c>
      <c r="AH749" s="6">
        <f t="shared" si="92"/>
        <v>27.550000000000182</v>
      </c>
      <c r="AI749">
        <f>VLOOKUP(A:A,单位分配保留两位小数!B:N,13,0)</f>
        <v>2249.5500000000002</v>
      </c>
      <c r="AJ749">
        <f t="shared" si="93"/>
        <v>0</v>
      </c>
      <c r="AK749">
        <f>_xlfn.IFNA(VLOOKUP(A:A,'11月工资'!A:AQ,43,0),0)</f>
        <v>0</v>
      </c>
      <c r="AL749">
        <f t="shared" si="94"/>
        <v>0</v>
      </c>
      <c r="AM749" s="6">
        <f t="shared" si="95"/>
        <v>-14726.779999999999</v>
      </c>
    </row>
    <row r="750" spans="1:39" x14ac:dyDescent="0.2">
      <c r="A750" s="7">
        <v>9001005</v>
      </c>
      <c r="B750" t="str">
        <f>VLOOKUP(A750,标准表!C:D,2,0)</f>
        <v>樊硕</v>
      </c>
      <c r="C750" t="str">
        <f>VLOOKUP(A:A,标准表!C:M,11,0)</f>
        <v>炼铁事业部</v>
      </c>
      <c r="D750" t="str">
        <f>VLOOKUP($A:$A,标准表!C:E,3,0)</f>
        <v>130221198802270052</v>
      </c>
      <c r="E750" t="str">
        <f>VLOOKUP(A:A,'11月工资'!A:D,4,0)</f>
        <v>6217000180007809274</v>
      </c>
      <c r="F750" t="str">
        <f>VLOOKUP(A:A,'11月工资'!A:F,6,0)</f>
        <v>生产操作人员</v>
      </c>
      <c r="G750">
        <f>VLOOKUP(A:A,标准表!C:H,6,0)</f>
        <v>0</v>
      </c>
      <c r="H750">
        <f>VLOOKUP(A:A,标准表!C:I,7,0)</f>
        <v>0</v>
      </c>
      <c r="I750">
        <f>VLOOKUP(A:A,标准表!C:J,8,0)</f>
        <v>0</v>
      </c>
      <c r="J750">
        <f>VLOOKUP($A:$A,标准表!C:G,5,0)</f>
        <v>1.5</v>
      </c>
      <c r="L750">
        <f>VLOOKUP(A:A,单位分配保留两位小数!B:I,8,0)</f>
        <v>2249.5500000000002</v>
      </c>
      <c r="M750">
        <f>_xlfn.IFNA(VLOOKUP(A:A,单位分配保留两位小数!B:J,9,0),0)</f>
        <v>0</v>
      </c>
      <c r="N750">
        <f>_xlfn.IFNA(VLOOKUP(A:A,单位分配保留两位小数!B:K,10,0),0)</f>
        <v>0</v>
      </c>
      <c r="O750">
        <f>ROUND(_xlfn.IFNA(VLOOKUP(A:A,单位分配保留两位小数!B:L,11,0),0),2)</f>
        <v>0</v>
      </c>
      <c r="Q750">
        <f t="shared" si="88"/>
        <v>2249.5500000000002</v>
      </c>
      <c r="R750">
        <f>_xlfn.IFNA(VLOOKUP(A750,'11月工资'!A:AU,47,0),0)+Q750</f>
        <v>55943.93</v>
      </c>
      <c r="S750">
        <f>VLOOKUP(A:A,'11月工资'!A:AW,49,0)</f>
        <v>10000</v>
      </c>
      <c r="T750">
        <f>VLOOKUP(A:A,'11月工资'!A:AZ,52,0)</f>
        <v>0</v>
      </c>
      <c r="U750">
        <f>VLOOKUP(A:A,'11月工资'!A:BA,53,0)</f>
        <v>0</v>
      </c>
      <c r="V750">
        <f>VLOOKUP(A:A,'11月工资'!A:AX,50,0)</f>
        <v>10000</v>
      </c>
      <c r="W750">
        <f>VLOOKUP(A:A,'11月工资'!A:AY,51,0)</f>
        <v>3600</v>
      </c>
      <c r="X750">
        <f>VLOOKUP(A:A,'11月工资'!A:AV,48,0)</f>
        <v>50000</v>
      </c>
      <c r="Y750">
        <f>VLOOKUP(A:A,'11月工资'!A:BB,54,0)</f>
        <v>7102.08</v>
      </c>
      <c r="Z750" s="12">
        <f>ROUND(5*MAX(0,(R750-S750-T750-U750-V750-W750-X750-Y750)*{0.6;2;4;5;6;7;9}%-{0;504;3384;6384;10584;17184;36384}),2)</f>
        <v>0</v>
      </c>
      <c r="AB750" s="78">
        <f>VLOOKUP(A:A,'11月工资'!A:BI,61,0)</f>
        <v>0</v>
      </c>
      <c r="AC750" s="6">
        <f t="shared" si="89"/>
        <v>0</v>
      </c>
      <c r="AD750">
        <f t="shared" si="90"/>
        <v>2249.5500000000002</v>
      </c>
      <c r="AE750">
        <f>VLOOKUP(A:A,'10月奖金'!A:AC,29,0)</f>
        <v>0</v>
      </c>
      <c r="AF750" s="6">
        <f t="shared" si="91"/>
        <v>0</v>
      </c>
      <c r="AG750">
        <f>VLOOKUP(A:A,'10月奖金'!A:AD,30,0)</f>
        <v>2471</v>
      </c>
      <c r="AH750" s="6">
        <f t="shared" si="92"/>
        <v>-221.44999999999982</v>
      </c>
      <c r="AI750">
        <f>VLOOKUP(A:A,单位分配保留两位小数!B:N,13,0)</f>
        <v>2249.5500000000002</v>
      </c>
      <c r="AJ750">
        <f t="shared" si="93"/>
        <v>0</v>
      </c>
      <c r="AK750">
        <f>_xlfn.IFNA(VLOOKUP(A:A,'11月工资'!A:AQ,43,0),0)</f>
        <v>0</v>
      </c>
      <c r="AL750">
        <f t="shared" si="94"/>
        <v>0</v>
      </c>
      <c r="AM750" s="6">
        <f t="shared" si="95"/>
        <v>-24758.15</v>
      </c>
    </row>
    <row r="751" spans="1:39" x14ac:dyDescent="0.2">
      <c r="A751" s="7">
        <v>9001006</v>
      </c>
      <c r="B751" t="str">
        <f>VLOOKUP(A751,标准表!C:D,2,0)</f>
        <v>田永</v>
      </c>
      <c r="C751" t="str">
        <f>VLOOKUP(A:A,标准表!C:M,11,0)</f>
        <v>炼铁事业部</v>
      </c>
      <c r="D751" t="str">
        <f>VLOOKUP($A:$A,标准表!C:E,3,0)</f>
        <v>130203198207264819</v>
      </c>
      <c r="E751" t="str">
        <f>VLOOKUP(A:A,'11月工资'!A:D,4,0)</f>
        <v>6210810180001003911</v>
      </c>
      <c r="F751" t="str">
        <f>VLOOKUP(A:A,'11月工资'!A:F,6,0)</f>
        <v>生产操作人员</v>
      </c>
      <c r="G751">
        <f>VLOOKUP(A:A,标准表!C:H,6,0)</f>
        <v>0</v>
      </c>
      <c r="H751">
        <f>VLOOKUP(A:A,标准表!C:I,7,0)</f>
        <v>0</v>
      </c>
      <c r="I751">
        <f>VLOOKUP(A:A,标准表!C:J,8,0)</f>
        <v>0</v>
      </c>
      <c r="J751">
        <f>VLOOKUP($A:$A,标准表!C:G,5,0)</f>
        <v>1.5</v>
      </c>
      <c r="L751">
        <f>VLOOKUP(A:A,单位分配保留两位小数!B:I,8,0)</f>
        <v>2474.5100000000002</v>
      </c>
      <c r="M751">
        <f>_xlfn.IFNA(VLOOKUP(A:A,单位分配保留两位小数!B:J,9,0),0)</f>
        <v>0</v>
      </c>
      <c r="N751">
        <f>_xlfn.IFNA(VLOOKUP(A:A,单位分配保留两位小数!B:K,10,0),0)</f>
        <v>240</v>
      </c>
      <c r="O751">
        <f>ROUND(_xlfn.IFNA(VLOOKUP(A:A,单位分配保留两位小数!B:L,11,0),0),2)</f>
        <v>0</v>
      </c>
      <c r="Q751">
        <f t="shared" si="88"/>
        <v>2714.51</v>
      </c>
      <c r="R751">
        <f>_xlfn.IFNA(VLOOKUP(A751,'11月工资'!A:AU,47,0),0)+Q751</f>
        <v>58945.990000000005</v>
      </c>
      <c r="S751">
        <f>VLOOKUP(A:A,'11月工资'!A:AW,49,0)</f>
        <v>10000</v>
      </c>
      <c r="T751">
        <f>VLOOKUP(A:A,'11月工资'!A:AZ,52,0)</f>
        <v>0</v>
      </c>
      <c r="U751">
        <f>VLOOKUP(A:A,'11月工资'!A:BA,53,0)</f>
        <v>0</v>
      </c>
      <c r="V751">
        <f>VLOOKUP(A:A,'11月工资'!A:AX,50,0)</f>
        <v>20000</v>
      </c>
      <c r="W751">
        <f>VLOOKUP(A:A,'11月工资'!A:AY,51,0)</f>
        <v>0</v>
      </c>
      <c r="X751">
        <f>VLOOKUP(A:A,'11月工资'!A:AV,48,0)</f>
        <v>50000</v>
      </c>
      <c r="Y751">
        <f>VLOOKUP(A:A,'11月工资'!A:BB,54,0)</f>
        <v>8450.119999999999</v>
      </c>
      <c r="Z751" s="12">
        <f>ROUND(5*MAX(0,(R751-S751-T751-U751-V751-W751-X751-Y751)*{0.6;2;4;5;6;7;9}%-{0;504;3384;6384;10584;17184;36384}),2)</f>
        <v>0</v>
      </c>
      <c r="AB751" s="78">
        <f>VLOOKUP(A:A,'11月工资'!A:BI,61,0)</f>
        <v>0</v>
      </c>
      <c r="AC751" s="6">
        <f t="shared" si="89"/>
        <v>0</v>
      </c>
      <c r="AD751">
        <f t="shared" si="90"/>
        <v>2714.51</v>
      </c>
      <c r="AE751">
        <f>VLOOKUP(A:A,'10月奖金'!A:AC,29,0)</f>
        <v>0</v>
      </c>
      <c r="AF751" s="6">
        <f t="shared" si="91"/>
        <v>0</v>
      </c>
      <c r="AG751">
        <f>VLOOKUP(A:A,'10月奖金'!A:AD,30,0)</f>
        <v>2542</v>
      </c>
      <c r="AH751" s="6">
        <f t="shared" si="92"/>
        <v>172.51000000000022</v>
      </c>
      <c r="AI751">
        <f>VLOOKUP(A:A,单位分配保留两位小数!B:N,13,0)</f>
        <v>2714.51</v>
      </c>
      <c r="AJ751">
        <f t="shared" si="93"/>
        <v>0</v>
      </c>
      <c r="AK751">
        <f>_xlfn.IFNA(VLOOKUP(A:A,'11月工资'!A:AQ,43,0),0)</f>
        <v>0</v>
      </c>
      <c r="AL751">
        <f t="shared" si="94"/>
        <v>0</v>
      </c>
      <c r="AM751" s="6">
        <f t="shared" si="95"/>
        <v>-29504.129999999994</v>
      </c>
    </row>
    <row r="752" spans="1:39" x14ac:dyDescent="0.2">
      <c r="A752" s="7">
        <v>9001007</v>
      </c>
      <c r="B752" t="str">
        <f>VLOOKUP(A752,标准表!C:D,2,0)</f>
        <v>陈征</v>
      </c>
      <c r="C752" t="str">
        <f>VLOOKUP(A:A,标准表!C:M,11,0)</f>
        <v>炼铁事业部</v>
      </c>
      <c r="D752" t="str">
        <f>VLOOKUP($A:$A,标准表!C:E,3,0)</f>
        <v>130229199404034818</v>
      </c>
      <c r="E752" t="str">
        <f>VLOOKUP(A:A,'11月工资'!A:D,4,0)</f>
        <v>6217000180037905449</v>
      </c>
      <c r="F752" t="str">
        <f>VLOOKUP(A:A,'11月工资'!A:F,6,0)</f>
        <v>生产操作人员</v>
      </c>
      <c r="G752">
        <f>VLOOKUP(A:A,标准表!C:H,6,0)</f>
        <v>0</v>
      </c>
      <c r="H752">
        <f>VLOOKUP(A:A,标准表!C:I,7,0)</f>
        <v>0</v>
      </c>
      <c r="I752">
        <f>VLOOKUP(A:A,标准表!C:J,8,0)</f>
        <v>0</v>
      </c>
      <c r="J752">
        <f>VLOOKUP($A:$A,标准表!C:G,5,0)</f>
        <v>1.5</v>
      </c>
      <c r="L752">
        <f>VLOOKUP(A:A,单位分配保留两位小数!B:I,8,0)</f>
        <v>2249.5500000000002</v>
      </c>
      <c r="M752">
        <f>_xlfn.IFNA(VLOOKUP(A:A,单位分配保留两位小数!B:J,9,0),0)</f>
        <v>0</v>
      </c>
      <c r="N752">
        <f>_xlfn.IFNA(VLOOKUP(A:A,单位分配保留两位小数!B:K,10,0),0)</f>
        <v>0</v>
      </c>
      <c r="O752">
        <f>ROUND(_xlfn.IFNA(VLOOKUP(A:A,单位分配保留两位小数!B:L,11,0),0),2)</f>
        <v>0</v>
      </c>
      <c r="Q752">
        <f t="shared" si="88"/>
        <v>2249.5500000000002</v>
      </c>
      <c r="R752">
        <f>_xlfn.IFNA(VLOOKUP(A752,'11月工资'!A:AU,47,0),0)+Q752</f>
        <v>54114.270000000004</v>
      </c>
      <c r="S752">
        <f>VLOOKUP(A:A,'11月工资'!A:AW,49,0)</f>
        <v>0</v>
      </c>
      <c r="T752">
        <f>VLOOKUP(A:A,'11月工资'!A:AZ,52,0)</f>
        <v>0</v>
      </c>
      <c r="U752">
        <f>VLOOKUP(A:A,'11月工资'!A:BA,53,0)</f>
        <v>0</v>
      </c>
      <c r="V752">
        <f>VLOOKUP(A:A,'11月工资'!A:AX,50,0)</f>
        <v>0</v>
      </c>
      <c r="W752">
        <f>VLOOKUP(A:A,'11月工资'!A:AY,51,0)</f>
        <v>0</v>
      </c>
      <c r="X752">
        <f>VLOOKUP(A:A,'11月工资'!A:AV,48,0)</f>
        <v>50000</v>
      </c>
      <c r="Y752">
        <f>VLOOKUP(A:A,'11月工资'!A:BB,54,0)</f>
        <v>6181.48</v>
      </c>
      <c r="Z752" s="12">
        <f>ROUND(5*MAX(0,(R752-S752-T752-U752-V752-W752-X752-Y752)*{0.6;2;4;5;6;7;9}%-{0;504;3384;6384;10584;17184;36384}),2)</f>
        <v>0</v>
      </c>
      <c r="AB752" s="78">
        <f>VLOOKUP(A:A,'11月工资'!A:BI,61,0)</f>
        <v>0</v>
      </c>
      <c r="AC752" s="6">
        <f t="shared" si="89"/>
        <v>0</v>
      </c>
      <c r="AD752">
        <f t="shared" si="90"/>
        <v>2249.5500000000002</v>
      </c>
      <c r="AE752">
        <f>VLOOKUP(A:A,'10月奖金'!A:AC,29,0)</f>
        <v>0</v>
      </c>
      <c r="AF752" s="6">
        <f t="shared" si="91"/>
        <v>0</v>
      </c>
      <c r="AG752">
        <f>VLOOKUP(A:A,'10月奖金'!A:AD,30,0)</f>
        <v>2247</v>
      </c>
      <c r="AH752" s="6">
        <f t="shared" si="92"/>
        <v>2.5500000000001819</v>
      </c>
      <c r="AI752">
        <f>VLOOKUP(A:A,单位分配保留两位小数!B:N,13,0)</f>
        <v>2249.5500000000002</v>
      </c>
      <c r="AJ752">
        <f t="shared" si="93"/>
        <v>0</v>
      </c>
      <c r="AK752">
        <f>_xlfn.IFNA(VLOOKUP(A:A,'11月工资'!A:AQ,43,0),0)</f>
        <v>0</v>
      </c>
      <c r="AL752">
        <f t="shared" si="94"/>
        <v>0</v>
      </c>
      <c r="AM752" s="6">
        <f t="shared" si="95"/>
        <v>-2067.2099999999955</v>
      </c>
    </row>
    <row r="753" spans="1:39" x14ac:dyDescent="0.2">
      <c r="A753" s="7">
        <v>9001008</v>
      </c>
      <c r="B753" t="str">
        <f>VLOOKUP(A753,标准表!C:D,2,0)</f>
        <v>王权</v>
      </c>
      <c r="C753" t="str">
        <f>VLOOKUP(A:A,标准表!C:M,11,0)</f>
        <v>炼铁事业部</v>
      </c>
      <c r="D753" t="str">
        <f>VLOOKUP($A:$A,标准表!C:E,3,0)</f>
        <v>630104197102239654</v>
      </c>
      <c r="E753" t="str">
        <f>VLOOKUP(A:A,'11月工资'!A:D,4,0)</f>
        <v>6217000180023869500</v>
      </c>
      <c r="F753" t="str">
        <f>VLOOKUP(A:A,'11月工资'!A:F,6,0)</f>
        <v>经营管理-其他</v>
      </c>
      <c r="G753">
        <f>VLOOKUP(A:A,标准表!C:H,6,0)</f>
        <v>0</v>
      </c>
      <c r="H753">
        <f>VLOOKUP(A:A,标准表!C:I,7,0)</f>
        <v>0</v>
      </c>
      <c r="I753">
        <f>VLOOKUP(A:A,标准表!C:J,8,0)</f>
        <v>0</v>
      </c>
      <c r="J753">
        <f>VLOOKUP($A:$A,标准表!C:G,5,0)</f>
        <v>3.6</v>
      </c>
      <c r="L753">
        <f>VLOOKUP(A:A,单位分配保留两位小数!B:I,8,0)</f>
        <v>5940</v>
      </c>
      <c r="M753">
        <f>_xlfn.IFNA(VLOOKUP(A:A,单位分配保留两位小数!B:J,9,0),0)</f>
        <v>0</v>
      </c>
      <c r="N753">
        <f>_xlfn.IFNA(VLOOKUP(A:A,单位分配保留两位小数!B:K,10,0),0)</f>
        <v>0</v>
      </c>
      <c r="O753">
        <f>ROUND(_xlfn.IFNA(VLOOKUP(A:A,单位分配保留两位小数!B:L,11,0),0),2)</f>
        <v>0</v>
      </c>
      <c r="Q753">
        <f t="shared" si="88"/>
        <v>5940</v>
      </c>
      <c r="R753">
        <f>_xlfn.IFNA(VLOOKUP(A753,'11月工资'!A:AU,47,0),0)+Q753</f>
        <v>85797.81</v>
      </c>
      <c r="S753">
        <f>VLOOKUP(A:A,'11月工资'!A:AW,49,0)</f>
        <v>0</v>
      </c>
      <c r="T753">
        <f>VLOOKUP(A:A,'11月工资'!A:AZ,52,0)</f>
        <v>0</v>
      </c>
      <c r="U753">
        <f>VLOOKUP(A:A,'11月工资'!A:BA,53,0)</f>
        <v>0</v>
      </c>
      <c r="V753">
        <f>VLOOKUP(A:A,'11月工资'!A:AX,50,0)</f>
        <v>0</v>
      </c>
      <c r="W753">
        <f>VLOOKUP(A:A,'11月工资'!A:AY,51,0)</f>
        <v>0</v>
      </c>
      <c r="X753">
        <f>VLOOKUP(A:A,'11月工资'!A:AV,48,0)</f>
        <v>50000</v>
      </c>
      <c r="Y753">
        <f>VLOOKUP(A:A,'11月工资'!A:BB,54,0)</f>
        <v>16210.37</v>
      </c>
      <c r="Z753" s="12">
        <f>ROUND(5*MAX(0,(R753-S753-T753-U753-V753-W753-X753-Y753)*{0.6;2;4;5;6;7;9}%-{0;504;3384;6384;10584;17184;36384}),2)</f>
        <v>587.62</v>
      </c>
      <c r="AB753" s="78">
        <f>VLOOKUP(A:A,'11月工资'!A:BI,61,0)</f>
        <v>505.82</v>
      </c>
      <c r="AC753" s="6">
        <f t="shared" si="89"/>
        <v>81.8</v>
      </c>
      <c r="AD753">
        <f t="shared" si="90"/>
        <v>5858.2</v>
      </c>
      <c r="AE753">
        <f>VLOOKUP(A:A,'10月奖金'!A:AC,29,0)</f>
        <v>83.61</v>
      </c>
      <c r="AF753" s="6">
        <f t="shared" si="91"/>
        <v>-1.8100000000000023</v>
      </c>
      <c r="AG753">
        <f>VLOOKUP(A:A,'10月奖金'!A:AD,30,0)</f>
        <v>5916.39</v>
      </c>
      <c r="AH753" s="6">
        <f t="shared" si="92"/>
        <v>-58.190000000000509</v>
      </c>
      <c r="AI753">
        <f>VLOOKUP(A:A,单位分配保留两位小数!B:N,13,0)</f>
        <v>5940</v>
      </c>
      <c r="AJ753">
        <f t="shared" si="93"/>
        <v>0</v>
      </c>
      <c r="AK753">
        <f>_xlfn.IFNA(VLOOKUP(A:A,'11月工资'!A:AQ,43,0),0)</f>
        <v>0</v>
      </c>
      <c r="AL753">
        <f t="shared" si="94"/>
        <v>81.8</v>
      </c>
      <c r="AM753" s="6">
        <f t="shared" si="95"/>
        <v>19587.439999999995</v>
      </c>
    </row>
    <row r="754" spans="1:39" x14ac:dyDescent="0.2">
      <c r="A754" s="7">
        <v>9001009</v>
      </c>
      <c r="B754" t="str">
        <f>VLOOKUP(A754,标准表!C:D,2,0)</f>
        <v>石利源</v>
      </c>
      <c r="C754" t="str">
        <f>VLOOKUP(A:A,标准表!C:M,11,0)</f>
        <v>炼铁事业部</v>
      </c>
      <c r="D754" t="str">
        <f>VLOOKUP($A:$A,标准表!C:E,3,0)</f>
        <v>130203197412282114</v>
      </c>
      <c r="E754" t="str">
        <f>VLOOKUP(A:A,'11月工资'!A:D,4,0)</f>
        <v>6217000180023857851</v>
      </c>
      <c r="F754" t="str">
        <f>VLOOKUP(A:A,'11月工资'!A:F,6,0)</f>
        <v>生产操作人员</v>
      </c>
      <c r="G754">
        <f>VLOOKUP(A:A,标准表!C:H,6,0)</f>
        <v>0</v>
      </c>
      <c r="H754">
        <f>VLOOKUP(A:A,标准表!C:I,7,0)</f>
        <v>0</v>
      </c>
      <c r="I754">
        <f>VLOOKUP(A:A,标准表!C:J,8,0)</f>
        <v>0</v>
      </c>
      <c r="J754">
        <f>VLOOKUP($A:$A,标准表!C:G,5,0)</f>
        <v>1.5</v>
      </c>
      <c r="L754">
        <f>VLOOKUP(A:A,单位分配保留两位小数!B:I,8,0)</f>
        <v>2249.5500000000002</v>
      </c>
      <c r="M754">
        <f>_xlfn.IFNA(VLOOKUP(A:A,单位分配保留两位小数!B:J,9,0),0)</f>
        <v>0</v>
      </c>
      <c r="N754">
        <f>_xlfn.IFNA(VLOOKUP(A:A,单位分配保留两位小数!B:K,10,0),0)</f>
        <v>0</v>
      </c>
      <c r="O754">
        <f>ROUND(_xlfn.IFNA(VLOOKUP(A:A,单位分配保留两位小数!B:L,11,0),0),2)</f>
        <v>0</v>
      </c>
      <c r="Q754">
        <f t="shared" si="88"/>
        <v>2249.5500000000002</v>
      </c>
      <c r="R754">
        <f>_xlfn.IFNA(VLOOKUP(A754,'11月工资'!A:AU,47,0),0)+Q754</f>
        <v>60540.644</v>
      </c>
      <c r="S754">
        <f>VLOOKUP(A:A,'11月工资'!A:AW,49,0)</f>
        <v>10000</v>
      </c>
      <c r="T754">
        <f>VLOOKUP(A:A,'11月工资'!A:AZ,52,0)</f>
        <v>0</v>
      </c>
      <c r="U754">
        <f>VLOOKUP(A:A,'11月工资'!A:BA,53,0)</f>
        <v>0</v>
      </c>
      <c r="V754">
        <f>VLOOKUP(A:A,'11月工资'!A:AX,50,0)</f>
        <v>0</v>
      </c>
      <c r="W754">
        <f>VLOOKUP(A:A,'11月工资'!A:AY,51,0)</f>
        <v>0</v>
      </c>
      <c r="X754">
        <f>VLOOKUP(A:A,'11月工资'!A:AV,48,0)</f>
        <v>50000</v>
      </c>
      <c r="Y754">
        <f>VLOOKUP(A:A,'11月工资'!A:BB,54,0)</f>
        <v>8826.3000000000011</v>
      </c>
      <c r="Z754" s="12">
        <f>ROUND(5*MAX(0,(R754-S754-T754-U754-V754-W754-X754-Y754)*{0.6;2;4;5;6;7;9}%-{0;504;3384;6384;10584;17184;36384}),2)</f>
        <v>0</v>
      </c>
      <c r="AB754" s="78">
        <f>VLOOKUP(A:A,'11月工资'!A:BI,61,0)</f>
        <v>0</v>
      </c>
      <c r="AC754" s="6">
        <f t="shared" si="89"/>
        <v>0</v>
      </c>
      <c r="AD754">
        <f t="shared" si="90"/>
        <v>2249.5500000000002</v>
      </c>
      <c r="AE754">
        <f>VLOOKUP(A:A,'10月奖金'!A:AC,29,0)</f>
        <v>0</v>
      </c>
      <c r="AF754" s="6">
        <f t="shared" si="91"/>
        <v>0</v>
      </c>
      <c r="AG754">
        <f>VLOOKUP(A:A,'10月奖金'!A:AD,30,0)</f>
        <v>2251</v>
      </c>
      <c r="AH754" s="6">
        <f t="shared" si="92"/>
        <v>-1.4499999999998181</v>
      </c>
      <c r="AI754">
        <f>VLOOKUP(A:A,单位分配保留两位小数!B:N,13,0)</f>
        <v>2249.5500000000002</v>
      </c>
      <c r="AJ754">
        <f t="shared" si="93"/>
        <v>0</v>
      </c>
      <c r="AK754">
        <f>_xlfn.IFNA(VLOOKUP(A:A,'11月工资'!A:AQ,43,0),0)</f>
        <v>0</v>
      </c>
      <c r="AL754">
        <f t="shared" si="94"/>
        <v>0</v>
      </c>
      <c r="AM754" s="6">
        <f t="shared" si="95"/>
        <v>-8285.6560000000009</v>
      </c>
    </row>
    <row r="755" spans="1:39" x14ac:dyDescent="0.2">
      <c r="A755" s="7">
        <v>9001010</v>
      </c>
      <c r="B755" t="str">
        <f>VLOOKUP(A755,标准表!C:D,2,0)</f>
        <v>王龙</v>
      </c>
      <c r="C755" t="str">
        <f>VLOOKUP(A:A,标准表!C:M,11,0)</f>
        <v>炼铁事业部</v>
      </c>
      <c r="D755" t="str">
        <f>VLOOKUP($A:$A,标准表!C:E,3,0)</f>
        <v>130203198310192411</v>
      </c>
      <c r="E755" t="str">
        <f>VLOOKUP(A:A,'11月工资'!A:D,4,0)</f>
        <v>6217000180023857554</v>
      </c>
      <c r="F755" t="str">
        <f>VLOOKUP(A:A,'11月工资'!A:F,6,0)</f>
        <v>生产操作人员</v>
      </c>
      <c r="G755">
        <f>VLOOKUP(A:A,标准表!C:H,6,0)</f>
        <v>0</v>
      </c>
      <c r="H755">
        <f>VLOOKUP(A:A,标准表!C:I,7,0)</f>
        <v>0</v>
      </c>
      <c r="I755">
        <f>VLOOKUP(A:A,标准表!C:J,8,0)</f>
        <v>0</v>
      </c>
      <c r="J755">
        <f>VLOOKUP($A:$A,标准表!C:G,5,0)</f>
        <v>1.5</v>
      </c>
      <c r="L755">
        <f>VLOOKUP(A:A,单位分配保留两位小数!B:I,8,0)</f>
        <v>2249.5500000000002</v>
      </c>
      <c r="M755">
        <f>_xlfn.IFNA(VLOOKUP(A:A,单位分配保留两位小数!B:J,9,0),0)</f>
        <v>0</v>
      </c>
      <c r="N755">
        <f>_xlfn.IFNA(VLOOKUP(A:A,单位分配保留两位小数!B:K,10,0),0)</f>
        <v>0</v>
      </c>
      <c r="O755">
        <f>ROUND(_xlfn.IFNA(VLOOKUP(A:A,单位分配保留两位小数!B:L,11,0),0),2)</f>
        <v>0</v>
      </c>
      <c r="Q755">
        <f t="shared" si="88"/>
        <v>2249.5500000000002</v>
      </c>
      <c r="R755">
        <f>_xlfn.IFNA(VLOOKUP(A755,'11月工资'!A:AU,47,0),0)+Q755</f>
        <v>56767.130000000005</v>
      </c>
      <c r="S755">
        <f>VLOOKUP(A:A,'11月工资'!A:AW,49,0)</f>
        <v>0</v>
      </c>
      <c r="T755">
        <f>VLOOKUP(A:A,'11月工资'!A:AZ,52,0)</f>
        <v>0</v>
      </c>
      <c r="U755">
        <f>VLOOKUP(A:A,'11月工资'!A:BA,53,0)</f>
        <v>0</v>
      </c>
      <c r="V755">
        <f>VLOOKUP(A:A,'11月工资'!A:AX,50,0)</f>
        <v>20000</v>
      </c>
      <c r="W755">
        <f>VLOOKUP(A:A,'11月工资'!A:AY,51,0)</f>
        <v>0</v>
      </c>
      <c r="X755">
        <f>VLOOKUP(A:A,'11月工资'!A:AV,48,0)</f>
        <v>50000</v>
      </c>
      <c r="Y755">
        <f>VLOOKUP(A:A,'11月工资'!A:BB,54,0)</f>
        <v>7568.78</v>
      </c>
      <c r="Z755" s="12">
        <f>ROUND(5*MAX(0,(R755-S755-T755-U755-V755-W755-X755-Y755)*{0.6;2;4;5;6;7;9}%-{0;504;3384;6384;10584;17184;36384}),2)</f>
        <v>0</v>
      </c>
      <c r="AB755" s="78">
        <f>VLOOKUP(A:A,'11月工资'!A:BI,61,0)</f>
        <v>0</v>
      </c>
      <c r="AC755" s="6">
        <f t="shared" si="89"/>
        <v>0</v>
      </c>
      <c r="AD755">
        <f t="shared" si="90"/>
        <v>2249.5500000000002</v>
      </c>
      <c r="AE755">
        <f>VLOOKUP(A:A,'10月奖金'!A:AC,29,0)</f>
        <v>0</v>
      </c>
      <c r="AF755" s="6">
        <f t="shared" si="91"/>
        <v>0</v>
      </c>
      <c r="AG755">
        <f>VLOOKUP(A:A,'10月奖金'!A:AD,30,0)</f>
        <v>2251</v>
      </c>
      <c r="AH755" s="6">
        <f t="shared" si="92"/>
        <v>-1.4499999999998181</v>
      </c>
      <c r="AI755">
        <f>VLOOKUP(A:A,单位分配保留两位小数!B:N,13,0)</f>
        <v>2249.5500000000002</v>
      </c>
      <c r="AJ755">
        <f t="shared" si="93"/>
        <v>0</v>
      </c>
      <c r="AK755">
        <f>_xlfn.IFNA(VLOOKUP(A:A,'11月工资'!A:AQ,43,0),0)</f>
        <v>0</v>
      </c>
      <c r="AL755">
        <f t="shared" si="94"/>
        <v>0</v>
      </c>
      <c r="AM755" s="6">
        <f t="shared" si="95"/>
        <v>-20801.649999999994</v>
      </c>
    </row>
    <row r="756" spans="1:39" x14ac:dyDescent="0.2">
      <c r="A756" s="7">
        <v>9001011</v>
      </c>
      <c r="B756" t="str">
        <f>VLOOKUP(A756,标准表!C:D,2,0)</f>
        <v>王洪利</v>
      </c>
      <c r="C756" t="str">
        <f>VLOOKUP(A:A,标准表!C:M,11,0)</f>
        <v>炼铁事业部</v>
      </c>
      <c r="D756" t="str">
        <f>VLOOKUP($A:$A,标准表!C:E,3,0)</f>
        <v>130203197204272114</v>
      </c>
      <c r="E756" t="str">
        <f>VLOOKUP(A:A,'11月工资'!A:D,4,0)</f>
        <v>6217000180023857463</v>
      </c>
      <c r="F756" t="str">
        <f>VLOOKUP(A:A,'11月工资'!A:F,6,0)</f>
        <v>生产操作人员</v>
      </c>
      <c r="G756">
        <f>VLOOKUP(A:A,标准表!C:H,6,0)</f>
        <v>0</v>
      </c>
      <c r="H756">
        <f>VLOOKUP(A:A,标准表!C:I,7,0)</f>
        <v>0</v>
      </c>
      <c r="I756">
        <f>VLOOKUP(A:A,标准表!C:J,8,0)</f>
        <v>0</v>
      </c>
      <c r="J756">
        <f>VLOOKUP($A:$A,标准表!C:G,5,0)</f>
        <v>1.5</v>
      </c>
      <c r="L756">
        <f>VLOOKUP(A:A,单位分配保留两位小数!B:I,8,0)</f>
        <v>2249.5500000000002</v>
      </c>
      <c r="M756">
        <f>_xlfn.IFNA(VLOOKUP(A:A,单位分配保留两位小数!B:J,9,0),0)</f>
        <v>0</v>
      </c>
      <c r="N756">
        <f>_xlfn.IFNA(VLOOKUP(A:A,单位分配保留两位小数!B:K,10,0),0)</f>
        <v>90</v>
      </c>
      <c r="O756">
        <f>ROUND(_xlfn.IFNA(VLOOKUP(A:A,单位分配保留两位小数!B:L,11,0),0),2)</f>
        <v>0</v>
      </c>
      <c r="Q756">
        <f t="shared" si="88"/>
        <v>2339.5500000000002</v>
      </c>
      <c r="R756">
        <f>_xlfn.IFNA(VLOOKUP(A756,'11月工资'!A:AU,47,0),0)+Q756</f>
        <v>61272.130000000005</v>
      </c>
      <c r="S756">
        <f>VLOOKUP(A:A,'11月工资'!A:AW,49,0)</f>
        <v>0</v>
      </c>
      <c r="T756">
        <f>VLOOKUP(A:A,'11月工资'!A:AZ,52,0)</f>
        <v>0</v>
      </c>
      <c r="U756">
        <f>VLOOKUP(A:A,'11月工资'!A:BA,53,0)</f>
        <v>0</v>
      </c>
      <c r="V756">
        <f>VLOOKUP(A:A,'11月工资'!A:AX,50,0)</f>
        <v>10000</v>
      </c>
      <c r="W756">
        <f>VLOOKUP(A:A,'11月工资'!A:AY,51,0)</f>
        <v>0</v>
      </c>
      <c r="X756">
        <f>VLOOKUP(A:A,'11月工资'!A:AV,48,0)</f>
        <v>50000</v>
      </c>
      <c r="Y756">
        <f>VLOOKUP(A:A,'11月工资'!A:BB,54,0)</f>
        <v>10195.700000000001</v>
      </c>
      <c r="Z756" s="12">
        <f>ROUND(5*MAX(0,(R756-S756-T756-U756-V756-W756-X756-Y756)*{0.6;2;4;5;6;7;9}%-{0;504;3384;6384;10584;17184;36384}),2)</f>
        <v>0</v>
      </c>
      <c r="AB756" s="78">
        <f>VLOOKUP(A:A,'11月工资'!A:BI,61,0)</f>
        <v>0</v>
      </c>
      <c r="AC756" s="6">
        <f t="shared" si="89"/>
        <v>0</v>
      </c>
      <c r="AD756">
        <f t="shared" si="90"/>
        <v>2339.5500000000002</v>
      </c>
      <c r="AE756">
        <f>VLOOKUP(A:A,'10月奖金'!A:AC,29,0)</f>
        <v>0</v>
      </c>
      <c r="AF756" s="6">
        <f t="shared" si="91"/>
        <v>0</v>
      </c>
      <c r="AG756">
        <f>VLOOKUP(A:A,'10月奖金'!A:AD,30,0)</f>
        <v>2311</v>
      </c>
      <c r="AH756" s="6">
        <f t="shared" si="92"/>
        <v>28.550000000000182</v>
      </c>
      <c r="AI756">
        <f>VLOOKUP(A:A,单位分配保留两位小数!B:N,13,0)</f>
        <v>2339.5500000000002</v>
      </c>
      <c r="AJ756">
        <f t="shared" si="93"/>
        <v>0</v>
      </c>
      <c r="AK756">
        <f>_xlfn.IFNA(VLOOKUP(A:A,'11月工资'!A:AQ,43,0),0)</f>
        <v>0</v>
      </c>
      <c r="AL756">
        <f t="shared" si="94"/>
        <v>0</v>
      </c>
      <c r="AM756" s="6">
        <f t="shared" si="95"/>
        <v>-8923.5699999999961</v>
      </c>
    </row>
    <row r="757" spans="1:39" x14ac:dyDescent="0.2">
      <c r="A757" s="7">
        <v>9001012</v>
      </c>
      <c r="B757" t="str">
        <f>VLOOKUP(A757,标准表!C:D,2,0)</f>
        <v>赵鹏程</v>
      </c>
      <c r="C757" t="str">
        <f>VLOOKUP(A:A,标准表!C:M,11,0)</f>
        <v>炼铁事业部</v>
      </c>
      <c r="D757" t="str">
        <f>VLOOKUP($A:$A,标准表!C:E,3,0)</f>
        <v>130205198704080036</v>
      </c>
      <c r="E757" t="str">
        <f>VLOOKUP(A:A,'11月工资'!A:D,4,0)</f>
        <v>6217000180023857265</v>
      </c>
      <c r="F757" t="str">
        <f>VLOOKUP(A:A,'11月工资'!A:F,6,0)</f>
        <v>生产操作人员</v>
      </c>
      <c r="G757">
        <f>VLOOKUP(A:A,标准表!C:H,6,0)</f>
        <v>0</v>
      </c>
      <c r="H757">
        <f>VLOOKUP(A:A,标准表!C:I,7,0)</f>
        <v>0</v>
      </c>
      <c r="I757">
        <f>VLOOKUP(A:A,标准表!C:J,8,0)</f>
        <v>0</v>
      </c>
      <c r="J757">
        <f>VLOOKUP($A:$A,标准表!C:G,5,0)</f>
        <v>1.5</v>
      </c>
      <c r="L757">
        <f>VLOOKUP(A:A,单位分配保留两位小数!B:I,8,0)</f>
        <v>2249.5500000000002</v>
      </c>
      <c r="M757">
        <f>_xlfn.IFNA(VLOOKUP(A:A,单位分配保留两位小数!B:J,9,0),0)</f>
        <v>0</v>
      </c>
      <c r="N757">
        <f>_xlfn.IFNA(VLOOKUP(A:A,单位分配保留两位小数!B:K,10,0),0)</f>
        <v>200</v>
      </c>
      <c r="O757">
        <f>ROUND(_xlfn.IFNA(VLOOKUP(A:A,单位分配保留两位小数!B:L,11,0),0),2)</f>
        <v>0</v>
      </c>
      <c r="Q757">
        <f t="shared" si="88"/>
        <v>2449.5500000000002</v>
      </c>
      <c r="R757">
        <f>_xlfn.IFNA(VLOOKUP(A757,'11月工资'!A:AU,47,0),0)+Q757</f>
        <v>56058.55</v>
      </c>
      <c r="S757">
        <f>VLOOKUP(A:A,'11月工资'!A:AW,49,0)</f>
        <v>10000</v>
      </c>
      <c r="T757">
        <f>VLOOKUP(A:A,'11月工资'!A:AZ,52,0)</f>
        <v>0</v>
      </c>
      <c r="U757">
        <f>VLOOKUP(A:A,'11月工资'!A:BA,53,0)</f>
        <v>0</v>
      </c>
      <c r="V757">
        <f>VLOOKUP(A:A,'11月工资'!A:AX,50,0)</f>
        <v>0</v>
      </c>
      <c r="W757">
        <f>VLOOKUP(A:A,'11月工资'!A:AY,51,0)</f>
        <v>0</v>
      </c>
      <c r="X757">
        <f>VLOOKUP(A:A,'11月工资'!A:AV,48,0)</f>
        <v>50000</v>
      </c>
      <c r="Y757">
        <f>VLOOKUP(A:A,'11月工资'!A:BB,54,0)</f>
        <v>6825.6399999999994</v>
      </c>
      <c r="Z757" s="12">
        <f>ROUND(5*MAX(0,(R757-S757-T757-U757-V757-W757-X757-Y757)*{0.6;2;4;5;6;7;9}%-{0;504;3384;6384;10584;17184;36384}),2)</f>
        <v>0</v>
      </c>
      <c r="AB757" s="78">
        <f>VLOOKUP(A:A,'11月工资'!A:BI,61,0)</f>
        <v>0</v>
      </c>
      <c r="AC757" s="6">
        <f t="shared" si="89"/>
        <v>0</v>
      </c>
      <c r="AD757">
        <f t="shared" si="90"/>
        <v>2449.5500000000002</v>
      </c>
      <c r="AE757">
        <f>VLOOKUP(A:A,'10月奖金'!A:AC,29,0)</f>
        <v>0</v>
      </c>
      <c r="AF757" s="6">
        <f t="shared" si="91"/>
        <v>0</v>
      </c>
      <c r="AG757">
        <f>VLOOKUP(A:A,'10月奖金'!A:AD,30,0)</f>
        <v>2231</v>
      </c>
      <c r="AH757" s="6">
        <f t="shared" si="92"/>
        <v>218.55000000000018</v>
      </c>
      <c r="AI757">
        <f>VLOOKUP(A:A,单位分配保留两位小数!B:N,13,0)</f>
        <v>2449.5500000000002</v>
      </c>
      <c r="AJ757">
        <f t="shared" si="93"/>
        <v>0</v>
      </c>
      <c r="AK757">
        <f>_xlfn.IFNA(VLOOKUP(A:A,'11月工资'!A:AQ,43,0),0)</f>
        <v>0</v>
      </c>
      <c r="AL757">
        <f t="shared" si="94"/>
        <v>0</v>
      </c>
      <c r="AM757" s="6">
        <f t="shared" si="95"/>
        <v>-10767.089999999997</v>
      </c>
    </row>
    <row r="758" spans="1:39" x14ac:dyDescent="0.2">
      <c r="A758" s="7">
        <v>9001013</v>
      </c>
      <c r="B758" t="str">
        <f>VLOOKUP(A758,标准表!C:D,2,0)</f>
        <v>李强</v>
      </c>
      <c r="C758" t="str">
        <f>VLOOKUP(A:A,标准表!C:M,11,0)</f>
        <v>炼铁事业部</v>
      </c>
      <c r="D758" t="str">
        <f>VLOOKUP($A:$A,标准表!C:E,3,0)</f>
        <v>130203197102022114</v>
      </c>
      <c r="E758" t="str">
        <f>VLOOKUP(A:A,'11月工资'!A:D,4,0)</f>
        <v>6217000180023855301</v>
      </c>
      <c r="F758" t="str">
        <f>VLOOKUP(A:A,'11月工资'!A:F,6,0)</f>
        <v>生产操作人员</v>
      </c>
      <c r="G758">
        <f>VLOOKUP(A:A,标准表!C:H,6,0)</f>
        <v>0</v>
      </c>
      <c r="H758">
        <f>VLOOKUP(A:A,标准表!C:I,7,0)</f>
        <v>0</v>
      </c>
      <c r="I758">
        <f>VLOOKUP(A:A,标准表!C:J,8,0)</f>
        <v>0</v>
      </c>
      <c r="J758">
        <f>VLOOKUP($A:$A,标准表!C:G,5,0)</f>
        <v>1.5</v>
      </c>
      <c r="L758">
        <f>VLOOKUP(A:A,单位分配保留两位小数!B:I,8,0)</f>
        <v>2249.5500000000002</v>
      </c>
      <c r="M758">
        <f>_xlfn.IFNA(VLOOKUP(A:A,单位分配保留两位小数!B:J,9,0),0)</f>
        <v>0</v>
      </c>
      <c r="N758">
        <f>_xlfn.IFNA(VLOOKUP(A:A,单位分配保留两位小数!B:K,10,0),0)</f>
        <v>0</v>
      </c>
      <c r="O758">
        <f>ROUND(_xlfn.IFNA(VLOOKUP(A:A,单位分配保留两位小数!B:L,11,0),0),2)</f>
        <v>0</v>
      </c>
      <c r="Q758">
        <f t="shared" si="88"/>
        <v>2249.5500000000002</v>
      </c>
      <c r="R758">
        <f>_xlfn.IFNA(VLOOKUP(A758,'11月工资'!A:AU,47,0),0)+Q758</f>
        <v>60362.25</v>
      </c>
      <c r="S758">
        <f>VLOOKUP(A:A,'11月工资'!A:AW,49,0)</f>
        <v>5000</v>
      </c>
      <c r="T758">
        <f>VLOOKUP(A:A,'11月工资'!A:AZ,52,0)</f>
        <v>0</v>
      </c>
      <c r="U758">
        <f>VLOOKUP(A:A,'11月工资'!A:BA,53,0)</f>
        <v>0</v>
      </c>
      <c r="V758">
        <f>VLOOKUP(A:A,'11月工资'!A:AX,50,0)</f>
        <v>10000</v>
      </c>
      <c r="W758">
        <f>VLOOKUP(A:A,'11月工资'!A:AY,51,0)</f>
        <v>0</v>
      </c>
      <c r="X758">
        <f>VLOOKUP(A:A,'11月工资'!A:AV,48,0)</f>
        <v>50000</v>
      </c>
      <c r="Y758">
        <f>VLOOKUP(A:A,'11月工资'!A:BB,54,0)</f>
        <v>8109.28</v>
      </c>
      <c r="Z758" s="12">
        <f>ROUND(5*MAX(0,(R758-S758-T758-U758-V758-W758-X758-Y758)*{0.6;2;4;5;6;7;9}%-{0;504;3384;6384;10584;17184;36384}),2)</f>
        <v>0</v>
      </c>
      <c r="AB758" s="78">
        <f>VLOOKUP(A:A,'11月工资'!A:BI,61,0)</f>
        <v>0</v>
      </c>
      <c r="AC758" s="6">
        <f t="shared" si="89"/>
        <v>0</v>
      </c>
      <c r="AD758">
        <f t="shared" si="90"/>
        <v>2249.5500000000002</v>
      </c>
      <c r="AE758">
        <f>VLOOKUP(A:A,'10月奖金'!A:AC,29,0)</f>
        <v>0</v>
      </c>
      <c r="AF758" s="6">
        <f t="shared" si="91"/>
        <v>0</v>
      </c>
      <c r="AG758">
        <f>VLOOKUP(A:A,'10月奖金'!A:AD,30,0)</f>
        <v>2251</v>
      </c>
      <c r="AH758" s="6">
        <f t="shared" si="92"/>
        <v>-1.4499999999998181</v>
      </c>
      <c r="AI758">
        <f>VLOOKUP(A:A,单位分配保留两位小数!B:N,13,0)</f>
        <v>2249.5500000000002</v>
      </c>
      <c r="AJ758">
        <f t="shared" si="93"/>
        <v>0</v>
      </c>
      <c r="AK758">
        <f>_xlfn.IFNA(VLOOKUP(A:A,'11月工资'!A:AQ,43,0),0)</f>
        <v>0</v>
      </c>
      <c r="AL758">
        <f t="shared" si="94"/>
        <v>0</v>
      </c>
      <c r="AM758" s="6">
        <f t="shared" si="95"/>
        <v>-12747.029999999999</v>
      </c>
    </row>
    <row r="759" spans="1:39" x14ac:dyDescent="0.2">
      <c r="A759" s="7">
        <v>9001014</v>
      </c>
      <c r="B759" t="str">
        <f>VLOOKUP(A759,标准表!C:D,2,0)</f>
        <v>张超</v>
      </c>
      <c r="C759" t="str">
        <f>VLOOKUP(A:A,标准表!C:M,11,0)</f>
        <v>炼铁事业部</v>
      </c>
      <c r="D759" t="str">
        <f>VLOOKUP($A:$A,标准表!C:E,3,0)</f>
        <v>130203198309083613</v>
      </c>
      <c r="E759" t="str">
        <f>VLOOKUP(A:A,'11月工资'!A:D,4,0)</f>
        <v>6217000180023854981</v>
      </c>
      <c r="F759" t="str">
        <f>VLOOKUP(A:A,'11月工资'!A:F,6,0)</f>
        <v>生产操作人员</v>
      </c>
      <c r="G759">
        <f>VLOOKUP(A:A,标准表!C:H,6,0)</f>
        <v>0</v>
      </c>
      <c r="H759">
        <f>VLOOKUP(A:A,标准表!C:I,7,0)</f>
        <v>0</v>
      </c>
      <c r="I759">
        <f>VLOOKUP(A:A,标准表!C:J,8,0)</f>
        <v>0</v>
      </c>
      <c r="J759">
        <f>VLOOKUP($A:$A,标准表!C:G,5,0)</f>
        <v>1.5</v>
      </c>
      <c r="L759">
        <f>VLOOKUP(A:A,单位分配保留两位小数!B:I,8,0)</f>
        <v>2249.5500000000002</v>
      </c>
      <c r="M759">
        <f>_xlfn.IFNA(VLOOKUP(A:A,单位分配保留两位小数!B:J,9,0),0)</f>
        <v>0</v>
      </c>
      <c r="N759">
        <f>_xlfn.IFNA(VLOOKUP(A:A,单位分配保留两位小数!B:K,10,0),0)</f>
        <v>90</v>
      </c>
      <c r="O759">
        <f>ROUND(_xlfn.IFNA(VLOOKUP(A:A,单位分配保留两位小数!B:L,11,0),0),2)</f>
        <v>0</v>
      </c>
      <c r="Q759">
        <f t="shared" si="88"/>
        <v>2339.5500000000002</v>
      </c>
      <c r="R759">
        <f>_xlfn.IFNA(VLOOKUP(A759,'11月工资'!A:AU,47,0),0)+Q759</f>
        <v>56576.65</v>
      </c>
      <c r="S759">
        <f>VLOOKUP(A:A,'11月工资'!A:AW,49,0)</f>
        <v>10000</v>
      </c>
      <c r="T759">
        <f>VLOOKUP(A:A,'11月工资'!A:AZ,52,0)</f>
        <v>0</v>
      </c>
      <c r="U759">
        <f>VLOOKUP(A:A,'11月工资'!A:BA,53,0)</f>
        <v>0</v>
      </c>
      <c r="V759">
        <f>VLOOKUP(A:A,'11月工资'!A:AX,50,0)</f>
        <v>20000</v>
      </c>
      <c r="W759">
        <f>VLOOKUP(A:A,'11月工资'!A:AY,51,0)</f>
        <v>0</v>
      </c>
      <c r="X759">
        <f>VLOOKUP(A:A,'11月工资'!A:AV,48,0)</f>
        <v>50000</v>
      </c>
      <c r="Y759">
        <f>VLOOKUP(A:A,'11月工资'!A:BB,54,0)</f>
        <v>7653.7800000000007</v>
      </c>
      <c r="Z759" s="12">
        <f>ROUND(5*MAX(0,(R759-S759-T759-U759-V759-W759-X759-Y759)*{0.6;2;4;5;6;7;9}%-{0;504;3384;6384;10584;17184;36384}),2)</f>
        <v>0</v>
      </c>
      <c r="AB759" s="78">
        <f>VLOOKUP(A:A,'11月工资'!A:BI,61,0)</f>
        <v>0</v>
      </c>
      <c r="AC759" s="6">
        <f t="shared" si="89"/>
        <v>0</v>
      </c>
      <c r="AD759">
        <f t="shared" si="90"/>
        <v>2339.5500000000002</v>
      </c>
      <c r="AE759">
        <f>VLOOKUP(A:A,'10月奖金'!A:AC,29,0)</f>
        <v>0</v>
      </c>
      <c r="AF759" s="6">
        <f t="shared" si="91"/>
        <v>0</v>
      </c>
      <c r="AG759">
        <f>VLOOKUP(A:A,'10月奖金'!A:AD,30,0)</f>
        <v>2251</v>
      </c>
      <c r="AH759" s="6">
        <f t="shared" si="92"/>
        <v>88.550000000000182</v>
      </c>
      <c r="AI759">
        <f>VLOOKUP(A:A,单位分配保留两位小数!B:N,13,0)</f>
        <v>2339.5500000000002</v>
      </c>
      <c r="AJ759">
        <f t="shared" si="93"/>
        <v>0</v>
      </c>
      <c r="AK759">
        <f>_xlfn.IFNA(VLOOKUP(A:A,'11月工资'!A:AQ,43,0),0)</f>
        <v>0</v>
      </c>
      <c r="AL759">
        <f t="shared" si="94"/>
        <v>0</v>
      </c>
      <c r="AM759" s="6">
        <f t="shared" si="95"/>
        <v>-31077.129999999997</v>
      </c>
    </row>
    <row r="760" spans="1:39" x14ac:dyDescent="0.2">
      <c r="A760" s="7">
        <v>9001015</v>
      </c>
      <c r="B760" t="str">
        <f>VLOOKUP(A760,标准表!C:D,2,0)</f>
        <v>孙强</v>
      </c>
      <c r="C760" t="str">
        <f>VLOOKUP(A:A,标准表!C:M,11,0)</f>
        <v>炼铁事业部</v>
      </c>
      <c r="D760" t="str">
        <f>VLOOKUP($A:$A,标准表!C:E,3,0)</f>
        <v>130203197510162116</v>
      </c>
      <c r="E760" t="str">
        <f>VLOOKUP(A:A,'11月工资'!A:D,4,0)</f>
        <v>6217000180023864790</v>
      </c>
      <c r="F760" t="str">
        <f>VLOOKUP(A:A,'11月工资'!A:F,6,0)</f>
        <v>生产操作人员</v>
      </c>
      <c r="G760">
        <f>VLOOKUP(A:A,标准表!C:H,6,0)</f>
        <v>0</v>
      </c>
      <c r="H760">
        <f>VLOOKUP(A:A,标准表!C:I,7,0)</f>
        <v>0</v>
      </c>
      <c r="I760">
        <f>VLOOKUP(A:A,标准表!C:J,8,0)</f>
        <v>0</v>
      </c>
      <c r="J760">
        <f>VLOOKUP($A:$A,标准表!C:G,5,0)</f>
        <v>1.5</v>
      </c>
      <c r="L760">
        <f>VLOOKUP(A:A,单位分配保留两位小数!B:I,8,0)</f>
        <v>2249.5500000000002</v>
      </c>
      <c r="M760">
        <f>_xlfn.IFNA(VLOOKUP(A:A,单位分配保留两位小数!B:J,9,0),0)</f>
        <v>0</v>
      </c>
      <c r="N760">
        <f>_xlfn.IFNA(VLOOKUP(A:A,单位分配保留两位小数!B:K,10,0),0)</f>
        <v>0</v>
      </c>
      <c r="O760">
        <f>ROUND(_xlfn.IFNA(VLOOKUP(A:A,单位分配保留两位小数!B:L,11,0),0),2)</f>
        <v>0</v>
      </c>
      <c r="Q760">
        <f t="shared" si="88"/>
        <v>2249.5500000000002</v>
      </c>
      <c r="R760">
        <f>_xlfn.IFNA(VLOOKUP(A760,'11月工资'!A:AU,47,0),0)+Q760</f>
        <v>58150.790000000015</v>
      </c>
      <c r="S760">
        <f>VLOOKUP(A:A,'11月工资'!A:AW,49,0)</f>
        <v>0</v>
      </c>
      <c r="T760">
        <f>VLOOKUP(A:A,'11月工资'!A:AZ,52,0)</f>
        <v>0</v>
      </c>
      <c r="U760">
        <f>VLOOKUP(A:A,'11月工资'!A:BA,53,0)</f>
        <v>0</v>
      </c>
      <c r="V760">
        <f>VLOOKUP(A:A,'11月工资'!A:AX,50,0)</f>
        <v>10000</v>
      </c>
      <c r="W760">
        <f>VLOOKUP(A:A,'11月工资'!A:AY,51,0)</f>
        <v>0</v>
      </c>
      <c r="X760">
        <f>VLOOKUP(A:A,'11月工资'!A:AV,48,0)</f>
        <v>50000</v>
      </c>
      <c r="Y760">
        <f>VLOOKUP(A:A,'11月工资'!A:BB,54,0)</f>
        <v>11324.4</v>
      </c>
      <c r="Z760" s="12">
        <f>ROUND(5*MAX(0,(R760-S760-T760-U760-V760-W760-X760-Y760)*{0.6;2;4;5;6;7;9}%-{0;504;3384;6384;10584;17184;36384}),2)</f>
        <v>0</v>
      </c>
      <c r="AB760" s="78">
        <f>VLOOKUP(A:A,'11月工资'!A:BI,61,0)</f>
        <v>0</v>
      </c>
      <c r="AC760" s="6">
        <f t="shared" si="89"/>
        <v>0</v>
      </c>
      <c r="AD760">
        <f t="shared" si="90"/>
        <v>2249.5500000000002</v>
      </c>
      <c r="AE760">
        <f>VLOOKUP(A:A,'10月奖金'!A:AC,29,0)</f>
        <v>0</v>
      </c>
      <c r="AF760" s="6">
        <f t="shared" si="91"/>
        <v>0</v>
      </c>
      <c r="AG760">
        <f>VLOOKUP(A:A,'10月奖金'!A:AD,30,0)</f>
        <v>2222</v>
      </c>
      <c r="AH760" s="6">
        <f t="shared" si="92"/>
        <v>27.550000000000182</v>
      </c>
      <c r="AI760">
        <f>VLOOKUP(A:A,单位分配保留两位小数!B:N,13,0)</f>
        <v>2249.5500000000002</v>
      </c>
      <c r="AJ760">
        <f t="shared" si="93"/>
        <v>0</v>
      </c>
      <c r="AK760">
        <f>_xlfn.IFNA(VLOOKUP(A:A,'11月工资'!A:AQ,43,0),0)</f>
        <v>0</v>
      </c>
      <c r="AL760">
        <f t="shared" si="94"/>
        <v>0</v>
      </c>
      <c r="AM760" s="6">
        <f t="shared" si="95"/>
        <v>-13173.609999999984</v>
      </c>
    </row>
    <row r="761" spans="1:39" x14ac:dyDescent="0.2">
      <c r="A761" s="7">
        <v>9001016</v>
      </c>
      <c r="B761" t="str">
        <f>VLOOKUP(A761,标准表!C:D,2,0)</f>
        <v>霍景荣</v>
      </c>
      <c r="C761" t="str">
        <f>VLOOKUP(A:A,标准表!C:M,11,0)</f>
        <v>炼铁事业部</v>
      </c>
      <c r="D761" t="str">
        <f>VLOOKUP($A:$A,标准表!C:E,3,0)</f>
        <v>13032419730709061X</v>
      </c>
      <c r="E761" t="str">
        <f>VLOOKUP(A:A,'11月工资'!A:D,4,0)</f>
        <v>6217000180023869484</v>
      </c>
      <c r="F761" t="str">
        <f>VLOOKUP(A:A,'11月工资'!A:F,6,0)</f>
        <v>专业技术人员</v>
      </c>
      <c r="G761">
        <f>VLOOKUP(A:A,标准表!C:H,6,0)</f>
        <v>0</v>
      </c>
      <c r="H761">
        <f>VLOOKUP(A:A,标准表!C:I,7,0)</f>
        <v>0</v>
      </c>
      <c r="I761">
        <f>VLOOKUP(A:A,标准表!C:J,8,0)</f>
        <v>0</v>
      </c>
      <c r="J761">
        <f>VLOOKUP($A:$A,标准表!C:G,5,0)</f>
        <v>3.6</v>
      </c>
      <c r="L761">
        <f>VLOOKUP(A:A,单位分配保留两位小数!B:I,8,0)</f>
        <v>5938.81</v>
      </c>
      <c r="M761">
        <f>_xlfn.IFNA(VLOOKUP(A:A,单位分配保留两位小数!B:J,9,0),0)</f>
        <v>0</v>
      </c>
      <c r="N761">
        <f>_xlfn.IFNA(VLOOKUP(A:A,单位分配保留两位小数!B:K,10,0),0)</f>
        <v>0</v>
      </c>
      <c r="O761">
        <f>ROUND(_xlfn.IFNA(VLOOKUP(A:A,单位分配保留两位小数!B:L,11,0),0),2)</f>
        <v>0</v>
      </c>
      <c r="Q761">
        <f t="shared" si="88"/>
        <v>5938.81</v>
      </c>
      <c r="R761">
        <f>_xlfn.IFNA(VLOOKUP(A761,'11月工资'!A:AU,47,0),0)+Q761</f>
        <v>88479.65</v>
      </c>
      <c r="S761">
        <f>VLOOKUP(A:A,'11月工资'!A:AW,49,0)</f>
        <v>10000</v>
      </c>
      <c r="T761">
        <f>VLOOKUP(A:A,'11月工资'!A:AZ,52,0)</f>
        <v>0</v>
      </c>
      <c r="U761">
        <f>VLOOKUP(A:A,'11月工资'!A:BA,53,0)</f>
        <v>0</v>
      </c>
      <c r="V761">
        <f>VLOOKUP(A:A,'11月工资'!A:AX,50,0)</f>
        <v>10000</v>
      </c>
      <c r="W761">
        <f>VLOOKUP(A:A,'11月工资'!A:AY,51,0)</f>
        <v>0</v>
      </c>
      <c r="X761">
        <f>VLOOKUP(A:A,'11月工资'!A:AV,48,0)</f>
        <v>50000</v>
      </c>
      <c r="Y761">
        <f>VLOOKUP(A:A,'11月工资'!A:BB,54,0)</f>
        <v>13385.3</v>
      </c>
      <c r="Z761" s="12">
        <f>ROUND(5*MAX(0,(R761-S761-T761-U761-V761-W761-X761-Y761)*{0.6;2;4;5;6;7;9}%-{0;504;3384;6384;10584;17184;36384}),2)</f>
        <v>152.83000000000001</v>
      </c>
      <c r="AB761" s="78">
        <f>VLOOKUP(A:A,'11月工资'!A:BI,61,0)</f>
        <v>110.67</v>
      </c>
      <c r="AC761" s="6">
        <f t="shared" si="89"/>
        <v>42.16</v>
      </c>
      <c r="AD761">
        <f t="shared" si="90"/>
        <v>5896.6500000000005</v>
      </c>
      <c r="AE761">
        <f>VLOOKUP(A:A,'10月奖金'!A:AC,29,0)</f>
        <v>57.19</v>
      </c>
      <c r="AF761" s="6">
        <f t="shared" si="91"/>
        <v>-15.030000000000001</v>
      </c>
      <c r="AG761">
        <f>VLOOKUP(A:A,'10月奖金'!A:AD,30,0)</f>
        <v>6382.81</v>
      </c>
      <c r="AH761" s="6">
        <f t="shared" si="92"/>
        <v>-486.15999999999985</v>
      </c>
      <c r="AI761">
        <f>VLOOKUP(A:A,单位分配保留两位小数!B:N,13,0)</f>
        <v>5938.81</v>
      </c>
      <c r="AJ761">
        <f t="shared" si="93"/>
        <v>0</v>
      </c>
      <c r="AK761">
        <f>_xlfn.IFNA(VLOOKUP(A:A,'11月工资'!A:AQ,43,0),0)</f>
        <v>0</v>
      </c>
      <c r="AL761">
        <f t="shared" si="94"/>
        <v>42.16</v>
      </c>
      <c r="AM761" s="6">
        <f t="shared" si="95"/>
        <v>5094.3499999999949</v>
      </c>
    </row>
    <row r="762" spans="1:39" x14ac:dyDescent="0.2">
      <c r="A762" s="7">
        <v>9001017</v>
      </c>
      <c r="B762" t="str">
        <f>VLOOKUP(A762,标准表!C:D,2,0)</f>
        <v>路召旭</v>
      </c>
      <c r="C762" t="str">
        <f>VLOOKUP(A:A,标准表!C:M,11,0)</f>
        <v>热轧事业部</v>
      </c>
      <c r="D762" t="str">
        <f>VLOOKUP($A:$A,标准表!C:E,3,0)</f>
        <v>13052119841004727X</v>
      </c>
      <c r="E762" t="str">
        <f>VLOOKUP(A:A,'11月工资'!A:D,4,0)</f>
        <v>6217000180041269469</v>
      </c>
      <c r="F762" t="str">
        <f>VLOOKUP(A:A,'11月工资'!A:F,6,0)</f>
        <v>生产操作人员</v>
      </c>
      <c r="G762">
        <f>VLOOKUP(A:A,标准表!C:H,6,0)</f>
        <v>0</v>
      </c>
      <c r="H762">
        <f>VLOOKUP(A:A,标准表!C:I,7,0)</f>
        <v>0</v>
      </c>
      <c r="I762">
        <f>VLOOKUP(A:A,标准表!C:J,8,0)</f>
        <v>0</v>
      </c>
      <c r="J762">
        <f>VLOOKUP($A:$A,标准表!C:G,5,0)</f>
        <v>1.5</v>
      </c>
      <c r="L762">
        <f>VLOOKUP(A:A,单位分配保留两位小数!B:I,8,0)</f>
        <v>2573.6799999999998</v>
      </c>
      <c r="M762">
        <f>_xlfn.IFNA(VLOOKUP(A:A,单位分配保留两位小数!B:J,9,0),0)</f>
        <v>0</v>
      </c>
      <c r="N762">
        <f>_xlfn.IFNA(VLOOKUP(A:A,单位分配保留两位小数!B:K,10,0),0)</f>
        <v>0</v>
      </c>
      <c r="O762">
        <f>ROUND(_xlfn.IFNA(VLOOKUP(A:A,单位分配保留两位小数!B:L,11,0),0),2)</f>
        <v>0</v>
      </c>
      <c r="Q762">
        <f t="shared" si="88"/>
        <v>2573.6799999999998</v>
      </c>
      <c r="R762">
        <f>_xlfn.IFNA(VLOOKUP(A762,'11月工资'!A:AU,47,0),0)+Q762</f>
        <v>59768.11</v>
      </c>
      <c r="S762">
        <f>VLOOKUP(A:A,'11月工资'!A:AW,49,0)</f>
        <v>10000</v>
      </c>
      <c r="T762">
        <f>VLOOKUP(A:A,'11月工资'!A:AZ,52,0)</f>
        <v>0</v>
      </c>
      <c r="U762">
        <f>VLOOKUP(A:A,'11月工资'!A:BA,53,0)</f>
        <v>0</v>
      </c>
      <c r="V762">
        <f>VLOOKUP(A:A,'11月工资'!A:AX,50,0)</f>
        <v>0</v>
      </c>
      <c r="W762">
        <f>VLOOKUP(A:A,'11月工资'!A:AY,51,0)</f>
        <v>0</v>
      </c>
      <c r="X762">
        <f>VLOOKUP(A:A,'11月工资'!A:AV,48,0)</f>
        <v>50000</v>
      </c>
      <c r="Y762">
        <f>VLOOKUP(A:A,'11月工资'!A:BB,54,0)</f>
        <v>9049.0000000000018</v>
      </c>
      <c r="Z762" s="12">
        <f>ROUND(5*MAX(0,(R762-S762-T762-U762-V762-W762-X762-Y762)*{0.6;2;4;5;6;7;9}%-{0;504;3384;6384;10584;17184;36384}),2)</f>
        <v>0</v>
      </c>
      <c r="AB762" s="78">
        <f>VLOOKUP(A:A,'11月工资'!A:BI,61,0)</f>
        <v>0</v>
      </c>
      <c r="AC762" s="6">
        <f t="shared" si="89"/>
        <v>0</v>
      </c>
      <c r="AD762">
        <f t="shared" si="90"/>
        <v>2573.6799999999998</v>
      </c>
      <c r="AE762">
        <f>VLOOKUP(A:A,'10月奖金'!A:AC,29,0)</f>
        <v>0</v>
      </c>
      <c r="AF762" s="6">
        <f t="shared" si="91"/>
        <v>0</v>
      </c>
      <c r="AG762">
        <f>VLOOKUP(A:A,'10月奖金'!A:AD,30,0)</f>
        <v>2587.84</v>
      </c>
      <c r="AH762" s="6">
        <f t="shared" si="92"/>
        <v>-14.160000000000309</v>
      </c>
      <c r="AI762">
        <f>VLOOKUP(A:A,单位分配保留两位小数!B:N,13,0)</f>
        <v>2573.6799999999998</v>
      </c>
      <c r="AJ762">
        <f t="shared" si="93"/>
        <v>0</v>
      </c>
      <c r="AK762">
        <f>_xlfn.IFNA(VLOOKUP(A:A,'11月工资'!A:AQ,43,0),0)</f>
        <v>0</v>
      </c>
      <c r="AL762">
        <f t="shared" si="94"/>
        <v>0</v>
      </c>
      <c r="AM762" s="6">
        <f t="shared" si="95"/>
        <v>-9280.8900000000012</v>
      </c>
    </row>
    <row r="763" spans="1:39" x14ac:dyDescent="0.2">
      <c r="A763" s="7">
        <v>9001018</v>
      </c>
      <c r="B763" t="str">
        <f>VLOOKUP(A763,标准表!C:D,2,0)</f>
        <v>田青保</v>
      </c>
      <c r="C763" t="str">
        <f>VLOOKUP(A:A,标准表!C:M,11,0)</f>
        <v>热轧事业部</v>
      </c>
      <c r="D763" t="str">
        <f>VLOOKUP($A:$A,标准表!C:E,3,0)</f>
        <v>130627198501283618</v>
      </c>
      <c r="E763" t="str">
        <f>VLOOKUP(A:A,'11月工资'!A:D,4,0)</f>
        <v>6236680180003077881</v>
      </c>
      <c r="F763" t="str">
        <f>VLOOKUP(A:A,'11月工资'!A:F,6,0)</f>
        <v>生产操作人员</v>
      </c>
      <c r="G763">
        <f>VLOOKUP(A:A,标准表!C:H,6,0)</f>
        <v>0</v>
      </c>
      <c r="H763">
        <f>VLOOKUP(A:A,标准表!C:I,7,0)</f>
        <v>0</v>
      </c>
      <c r="I763">
        <f>VLOOKUP(A:A,标准表!C:J,8,0)</f>
        <v>0</v>
      </c>
      <c r="J763">
        <f>VLOOKUP($A:$A,标准表!C:G,5,0)</f>
        <v>1.5</v>
      </c>
      <c r="L763">
        <f>VLOOKUP(A:A,单位分配保留两位小数!B:I,8,0)</f>
        <v>2642.88</v>
      </c>
      <c r="M763">
        <f>_xlfn.IFNA(VLOOKUP(A:A,单位分配保留两位小数!B:J,9,0),0)</f>
        <v>0</v>
      </c>
      <c r="N763">
        <f>_xlfn.IFNA(VLOOKUP(A:A,单位分配保留两位小数!B:K,10,0),0)</f>
        <v>50</v>
      </c>
      <c r="O763">
        <f>ROUND(_xlfn.IFNA(VLOOKUP(A:A,单位分配保留两位小数!B:L,11,0),0),2)</f>
        <v>0</v>
      </c>
      <c r="Q763">
        <f t="shared" si="88"/>
        <v>2692.88</v>
      </c>
      <c r="R763">
        <f>_xlfn.IFNA(VLOOKUP(A763,'11月工资'!A:AU,47,0),0)+Q763</f>
        <v>59567.88</v>
      </c>
      <c r="S763">
        <f>VLOOKUP(A:A,'11月工资'!A:AW,49,0)</f>
        <v>10000</v>
      </c>
      <c r="T763">
        <f>VLOOKUP(A:A,'11月工资'!A:AZ,52,0)</f>
        <v>10000</v>
      </c>
      <c r="U763">
        <f>VLOOKUP(A:A,'11月工资'!A:BA,53,0)</f>
        <v>0</v>
      </c>
      <c r="V763">
        <f>VLOOKUP(A:A,'11月工资'!A:AX,50,0)</f>
        <v>0</v>
      </c>
      <c r="W763">
        <f>VLOOKUP(A:A,'11月工资'!A:AY,51,0)</f>
        <v>0</v>
      </c>
      <c r="X763">
        <f>VLOOKUP(A:A,'11月工资'!A:AV,48,0)</f>
        <v>50000</v>
      </c>
      <c r="Y763">
        <f>VLOOKUP(A:A,'11月工资'!A:BB,54,0)</f>
        <v>7236.1599999999989</v>
      </c>
      <c r="Z763" s="12">
        <f>ROUND(5*MAX(0,(R763-S763-T763-U763-V763-W763-X763-Y763)*{0.6;2;4;5;6;7;9}%-{0;504;3384;6384;10584;17184;36384}),2)</f>
        <v>0</v>
      </c>
      <c r="AB763" s="78">
        <f>VLOOKUP(A:A,'11月工资'!A:BI,61,0)</f>
        <v>0</v>
      </c>
      <c r="AC763" s="6">
        <f t="shared" si="89"/>
        <v>0</v>
      </c>
      <c r="AD763">
        <f t="shared" si="90"/>
        <v>2692.88</v>
      </c>
      <c r="AE763">
        <f>VLOOKUP(A:A,'10月奖金'!A:AC,29,0)</f>
        <v>0</v>
      </c>
      <c r="AF763" s="6">
        <f t="shared" si="91"/>
        <v>0</v>
      </c>
      <c r="AG763">
        <f>VLOOKUP(A:A,'10月奖金'!A:AD,30,0)</f>
        <v>2716.62</v>
      </c>
      <c r="AH763" s="6">
        <f t="shared" si="92"/>
        <v>-23.739999999999782</v>
      </c>
      <c r="AI763">
        <f>VLOOKUP(A:A,单位分配保留两位小数!B:N,13,0)</f>
        <v>2692.88</v>
      </c>
      <c r="AJ763">
        <f t="shared" si="93"/>
        <v>0</v>
      </c>
      <c r="AK763">
        <f>_xlfn.IFNA(VLOOKUP(A:A,'11月工资'!A:AQ,43,0),0)</f>
        <v>0</v>
      </c>
      <c r="AL763">
        <f t="shared" si="94"/>
        <v>0</v>
      </c>
      <c r="AM763" s="6">
        <f t="shared" si="95"/>
        <v>-17668.280000000002</v>
      </c>
    </row>
    <row r="764" spans="1:39" x14ac:dyDescent="0.2">
      <c r="A764" s="7">
        <v>9001019</v>
      </c>
      <c r="B764" t="str">
        <f>VLOOKUP(A764,标准表!C:D,2,0)</f>
        <v>赵克刚</v>
      </c>
      <c r="C764" t="str">
        <f>VLOOKUP(A:A,标准表!C:M,11,0)</f>
        <v>热轧事业部</v>
      </c>
      <c r="D764" t="str">
        <f>VLOOKUP($A:$A,标准表!C:E,3,0)</f>
        <v>130205198007123934</v>
      </c>
      <c r="E764" t="str">
        <f>VLOOKUP(A:A,'11月工资'!A:D,4,0)</f>
        <v>6217000180023868023</v>
      </c>
      <c r="F764" t="str">
        <f>VLOOKUP(A:A,'11月工资'!A:F,6,0)</f>
        <v>生产操作人员</v>
      </c>
      <c r="G764">
        <f>VLOOKUP(A:A,标准表!C:H,6,0)</f>
        <v>0</v>
      </c>
      <c r="H764">
        <f>VLOOKUP(A:A,标准表!C:I,7,0)</f>
        <v>0</v>
      </c>
      <c r="I764">
        <f>VLOOKUP(A:A,标准表!C:J,8,0)</f>
        <v>0</v>
      </c>
      <c r="J764">
        <f>VLOOKUP($A:$A,标准表!C:G,5,0)</f>
        <v>1.5</v>
      </c>
      <c r="L764">
        <f>VLOOKUP(A:A,单位分配保留两位小数!B:I,8,0)</f>
        <v>2552.5700000000002</v>
      </c>
      <c r="M764">
        <f>_xlfn.IFNA(VLOOKUP(A:A,单位分配保留两位小数!B:J,9,0),0)</f>
        <v>0</v>
      </c>
      <c r="N764">
        <f>_xlfn.IFNA(VLOOKUP(A:A,单位分配保留两位小数!B:K,10,0),0)</f>
        <v>0</v>
      </c>
      <c r="O764">
        <f>ROUND(_xlfn.IFNA(VLOOKUP(A:A,单位分配保留两位小数!B:L,11,0),0),2)</f>
        <v>0</v>
      </c>
      <c r="Q764">
        <f t="shared" si="88"/>
        <v>2552.5700000000002</v>
      </c>
      <c r="R764">
        <f>_xlfn.IFNA(VLOOKUP(A764,'11月工资'!A:AU,47,0),0)+Q764</f>
        <v>58085.87</v>
      </c>
      <c r="S764">
        <f>VLOOKUP(A:A,'11月工资'!A:AW,49,0)</f>
        <v>5000</v>
      </c>
      <c r="T764">
        <f>VLOOKUP(A:A,'11月工资'!A:AZ,52,0)</f>
        <v>0</v>
      </c>
      <c r="U764">
        <f>VLOOKUP(A:A,'11月工资'!A:BA,53,0)</f>
        <v>0</v>
      </c>
      <c r="V764">
        <f>VLOOKUP(A:A,'11月工资'!A:AX,50,0)</f>
        <v>20000</v>
      </c>
      <c r="W764">
        <f>VLOOKUP(A:A,'11月工资'!A:AY,51,0)</f>
        <v>0</v>
      </c>
      <c r="X764">
        <f>VLOOKUP(A:A,'11月工资'!A:AV,48,0)</f>
        <v>50000</v>
      </c>
      <c r="Y764">
        <f>VLOOKUP(A:A,'11月工资'!A:BB,54,0)</f>
        <v>7419.28</v>
      </c>
      <c r="Z764" s="12">
        <f>ROUND(5*MAX(0,(R764-S764-T764-U764-V764-W764-X764-Y764)*{0.6;2;4;5;6;7;9}%-{0;504;3384;6384;10584;17184;36384}),2)</f>
        <v>0</v>
      </c>
      <c r="AB764" s="78">
        <f>VLOOKUP(A:A,'11月工资'!A:BI,61,0)</f>
        <v>0</v>
      </c>
      <c r="AC764" s="6">
        <f t="shared" si="89"/>
        <v>0</v>
      </c>
      <c r="AD764">
        <f t="shared" si="90"/>
        <v>2552.5700000000002</v>
      </c>
      <c r="AE764">
        <f>VLOOKUP(A:A,'10月奖金'!A:AC,29,0)</f>
        <v>0</v>
      </c>
      <c r="AF764" s="6">
        <f t="shared" si="91"/>
        <v>0</v>
      </c>
      <c r="AG764">
        <f>VLOOKUP(A:A,'10月奖金'!A:AD,30,0)</f>
        <v>2566.65</v>
      </c>
      <c r="AH764" s="6">
        <f t="shared" si="92"/>
        <v>-14.079999999999927</v>
      </c>
      <c r="AI764">
        <f>VLOOKUP(A:A,单位分配保留两位小数!B:N,13,0)</f>
        <v>2552.5700000000002</v>
      </c>
      <c r="AJ764">
        <f t="shared" si="93"/>
        <v>0</v>
      </c>
      <c r="AK764">
        <f>_xlfn.IFNA(VLOOKUP(A:A,'11月工资'!A:AQ,43,0),0)</f>
        <v>0</v>
      </c>
      <c r="AL764">
        <f t="shared" si="94"/>
        <v>0</v>
      </c>
      <c r="AM764" s="6">
        <f t="shared" si="95"/>
        <v>-24333.409999999996</v>
      </c>
    </row>
    <row r="765" spans="1:39" x14ac:dyDescent="0.2">
      <c r="A765" s="7">
        <v>9001020</v>
      </c>
      <c r="B765" t="str">
        <f>VLOOKUP(A765,标准表!C:D,2,0)</f>
        <v>李晓乾</v>
      </c>
      <c r="C765" t="str">
        <f>VLOOKUP(A:A,标准表!C:M,11,0)</f>
        <v>热轧事业部</v>
      </c>
      <c r="D765" t="str">
        <f>VLOOKUP($A:$A,标准表!C:E,3,0)</f>
        <v>130206197411062311</v>
      </c>
      <c r="E765" t="str">
        <f>VLOOKUP(A:A,'11月工资'!A:D,4,0)</f>
        <v>6217000180023848942</v>
      </c>
      <c r="F765" t="str">
        <f>VLOOKUP(A:A,'11月工资'!A:F,6,0)</f>
        <v>生产操作人员</v>
      </c>
      <c r="G765">
        <f>VLOOKUP(A:A,标准表!C:H,6,0)</f>
        <v>0</v>
      </c>
      <c r="H765">
        <f>VLOOKUP(A:A,标准表!C:I,7,0)</f>
        <v>0</v>
      </c>
      <c r="I765">
        <f>VLOOKUP(A:A,标准表!C:J,8,0)</f>
        <v>0</v>
      </c>
      <c r="J765">
        <f>VLOOKUP($A:$A,标准表!C:G,5,0)</f>
        <v>1.5</v>
      </c>
      <c r="L765">
        <f>VLOOKUP(A:A,单位分配保留两位小数!B:I,8,0)</f>
        <v>2636.99</v>
      </c>
      <c r="M765">
        <f>_xlfn.IFNA(VLOOKUP(A:A,单位分配保留两位小数!B:J,9,0),0)</f>
        <v>0</v>
      </c>
      <c r="N765">
        <f>_xlfn.IFNA(VLOOKUP(A:A,单位分配保留两位小数!B:K,10,0),0)</f>
        <v>0</v>
      </c>
      <c r="O765">
        <f>ROUND(_xlfn.IFNA(VLOOKUP(A:A,单位分配保留两位小数!B:L,11,0),0),2)</f>
        <v>0</v>
      </c>
      <c r="Q765">
        <f t="shared" si="88"/>
        <v>2636.99</v>
      </c>
      <c r="R765">
        <f>_xlfn.IFNA(VLOOKUP(A765,'11月工资'!A:AU,47,0),0)+Q765</f>
        <v>63048.27</v>
      </c>
      <c r="S765">
        <f>VLOOKUP(A:A,'11月工资'!A:AW,49,0)</f>
        <v>10000</v>
      </c>
      <c r="T765">
        <f>VLOOKUP(A:A,'11月工资'!A:AZ,52,0)</f>
        <v>0</v>
      </c>
      <c r="U765">
        <f>VLOOKUP(A:A,'11月工资'!A:BA,53,0)</f>
        <v>0</v>
      </c>
      <c r="V765">
        <f>VLOOKUP(A:A,'11月工资'!A:AX,50,0)</f>
        <v>10000</v>
      </c>
      <c r="W765">
        <f>VLOOKUP(A:A,'11月工资'!A:AY,51,0)</f>
        <v>0</v>
      </c>
      <c r="X765">
        <f>VLOOKUP(A:A,'11月工资'!A:AV,48,0)</f>
        <v>50000</v>
      </c>
      <c r="Y765">
        <f>VLOOKUP(A:A,'11月工资'!A:BB,54,0)</f>
        <v>8166.36</v>
      </c>
      <c r="Z765" s="12">
        <f>ROUND(5*MAX(0,(R765-S765-T765-U765-V765-W765-X765-Y765)*{0.6;2;4;5;6;7;9}%-{0;504;3384;6384;10584;17184;36384}),2)</f>
        <v>0</v>
      </c>
      <c r="AB765" s="78">
        <f>VLOOKUP(A:A,'11月工资'!A:BI,61,0)</f>
        <v>0</v>
      </c>
      <c r="AC765" s="6">
        <f t="shared" si="89"/>
        <v>0</v>
      </c>
      <c r="AD765">
        <f t="shared" si="90"/>
        <v>2636.99</v>
      </c>
      <c r="AE765">
        <f>VLOOKUP(A:A,'10月奖金'!A:AC,29,0)</f>
        <v>0</v>
      </c>
      <c r="AF765" s="6">
        <f t="shared" si="91"/>
        <v>0</v>
      </c>
      <c r="AG765">
        <f>VLOOKUP(A:A,'10月奖金'!A:AD,30,0)</f>
        <v>2651.39</v>
      </c>
      <c r="AH765" s="6">
        <f t="shared" si="92"/>
        <v>-14.400000000000091</v>
      </c>
      <c r="AI765">
        <f>VLOOKUP(A:A,单位分配保留两位小数!B:N,13,0)</f>
        <v>2636.99</v>
      </c>
      <c r="AJ765">
        <f t="shared" si="93"/>
        <v>0</v>
      </c>
      <c r="AK765">
        <f>_xlfn.IFNA(VLOOKUP(A:A,'11月工资'!A:AQ,43,0),0)</f>
        <v>0</v>
      </c>
      <c r="AL765">
        <f t="shared" si="94"/>
        <v>0</v>
      </c>
      <c r="AM765" s="6">
        <f t="shared" si="95"/>
        <v>-15118.090000000004</v>
      </c>
    </row>
    <row r="766" spans="1:39" x14ac:dyDescent="0.2">
      <c r="A766" s="7">
        <v>9001021</v>
      </c>
      <c r="B766" t="str">
        <f>VLOOKUP(A766,标准表!C:D,2,0)</f>
        <v>张学军</v>
      </c>
      <c r="C766" t="str">
        <f>VLOOKUP(A:A,标准表!C:M,11,0)</f>
        <v>热轧事业部</v>
      </c>
      <c r="D766" t="str">
        <f>VLOOKUP($A:$A,标准表!C:E,3,0)</f>
        <v>130203197712274810</v>
      </c>
      <c r="E766" t="str">
        <f>VLOOKUP(A:A,'11月工资'!A:D,4,0)</f>
        <v>6217000180023866225</v>
      </c>
      <c r="F766" t="str">
        <f>VLOOKUP(A:A,'11月工资'!A:F,6,0)</f>
        <v>生产操作人员</v>
      </c>
      <c r="G766">
        <f>VLOOKUP(A:A,标准表!C:H,6,0)</f>
        <v>0</v>
      </c>
      <c r="H766">
        <f>VLOOKUP(A:A,标准表!C:I,7,0)</f>
        <v>0</v>
      </c>
      <c r="I766">
        <f>VLOOKUP(A:A,标准表!C:J,8,0)</f>
        <v>0</v>
      </c>
      <c r="J766">
        <f>VLOOKUP($A:$A,标准表!C:G,5,0)</f>
        <v>1.5</v>
      </c>
      <c r="L766">
        <f>VLOOKUP(A:A,单位分配保留两位小数!B:I,8,0)</f>
        <v>2636.99</v>
      </c>
      <c r="M766">
        <f>_xlfn.IFNA(VLOOKUP(A:A,单位分配保留两位小数!B:J,9,0),0)</f>
        <v>0</v>
      </c>
      <c r="N766">
        <f>_xlfn.IFNA(VLOOKUP(A:A,单位分配保留两位小数!B:K,10,0),0)</f>
        <v>0</v>
      </c>
      <c r="O766">
        <f>ROUND(_xlfn.IFNA(VLOOKUP(A:A,单位分配保留两位小数!B:L,11,0),0),2)</f>
        <v>0</v>
      </c>
      <c r="Q766">
        <f t="shared" si="88"/>
        <v>2636.99</v>
      </c>
      <c r="R766">
        <f>_xlfn.IFNA(VLOOKUP(A766,'11月工资'!A:AU,47,0),0)+Q766</f>
        <v>63073.56</v>
      </c>
      <c r="S766">
        <f>VLOOKUP(A:A,'11月工资'!A:AW,49,0)</f>
        <v>5000</v>
      </c>
      <c r="T766">
        <f>VLOOKUP(A:A,'11月工资'!A:AZ,52,0)</f>
        <v>0</v>
      </c>
      <c r="U766">
        <f>VLOOKUP(A:A,'11月工资'!A:BA,53,0)</f>
        <v>11000</v>
      </c>
      <c r="V766">
        <f>VLOOKUP(A:A,'11月工资'!A:AX,50,0)</f>
        <v>4000</v>
      </c>
      <c r="W766">
        <f>VLOOKUP(A:A,'11月工资'!A:AY,51,0)</f>
        <v>0</v>
      </c>
      <c r="X766">
        <f>VLOOKUP(A:A,'11月工资'!A:AV,48,0)</f>
        <v>50000</v>
      </c>
      <c r="Y766">
        <f>VLOOKUP(A:A,'11月工资'!A:BB,54,0)</f>
        <v>11730.9</v>
      </c>
      <c r="Z766" s="12">
        <f>ROUND(5*MAX(0,(R766-S766-T766-U766-V766-W766-X766-Y766)*{0.6;2;4;5;6;7;9}%-{0;504;3384;6384;10584;17184;36384}),2)</f>
        <v>0</v>
      </c>
      <c r="AB766" s="78">
        <f>VLOOKUP(A:A,'11月工资'!A:BI,61,0)</f>
        <v>0</v>
      </c>
      <c r="AC766" s="6">
        <f t="shared" si="89"/>
        <v>0</v>
      </c>
      <c r="AD766">
        <f t="shared" si="90"/>
        <v>2636.99</v>
      </c>
      <c r="AE766">
        <f>VLOOKUP(A:A,'10月奖金'!A:AC,29,0)</f>
        <v>0</v>
      </c>
      <c r="AF766" s="6">
        <f t="shared" si="91"/>
        <v>0</v>
      </c>
      <c r="AG766">
        <f>VLOOKUP(A:A,'10月奖金'!A:AD,30,0)</f>
        <v>2691.39</v>
      </c>
      <c r="AH766" s="6">
        <f t="shared" si="92"/>
        <v>-54.400000000000091</v>
      </c>
      <c r="AI766">
        <f>VLOOKUP(A:A,单位分配保留两位小数!B:N,13,0)</f>
        <v>2636.99</v>
      </c>
      <c r="AJ766">
        <f t="shared" si="93"/>
        <v>0</v>
      </c>
      <c r="AK766">
        <f>_xlfn.IFNA(VLOOKUP(A:A,'11月工资'!A:AQ,43,0),0)</f>
        <v>0</v>
      </c>
      <c r="AL766">
        <f t="shared" si="94"/>
        <v>0</v>
      </c>
      <c r="AM766" s="6">
        <f t="shared" si="95"/>
        <v>-18657.340000000004</v>
      </c>
    </row>
    <row r="767" spans="1:39" x14ac:dyDescent="0.2">
      <c r="A767" s="7">
        <v>9001022</v>
      </c>
      <c r="B767" t="str">
        <f>VLOOKUP(A767,标准表!C:D,2,0)</f>
        <v>刘鑫铖</v>
      </c>
      <c r="C767" t="str">
        <f>VLOOKUP(A:A,标准表!C:M,11,0)</f>
        <v>热轧事业部</v>
      </c>
      <c r="D767" t="str">
        <f>VLOOKUP($A:$A,标准表!C:E,3,0)</f>
        <v>130204198801253318</v>
      </c>
      <c r="E767" t="str">
        <f>VLOOKUP(A:A,'11月工资'!A:D,4,0)</f>
        <v>6217000180041971726</v>
      </c>
      <c r="F767" t="str">
        <f>VLOOKUP(A:A,'11月工资'!A:F,6,0)</f>
        <v>生产操作人员</v>
      </c>
      <c r="G767">
        <f>VLOOKUP(A:A,标准表!C:H,6,0)</f>
        <v>0</v>
      </c>
      <c r="H767">
        <f>VLOOKUP(A:A,标准表!C:I,7,0)</f>
        <v>0</v>
      </c>
      <c r="I767">
        <f>VLOOKUP(A:A,标准表!C:J,8,0)</f>
        <v>0</v>
      </c>
      <c r="J767">
        <f>VLOOKUP($A:$A,标准表!C:G,5,0)</f>
        <v>1.5</v>
      </c>
      <c r="L767">
        <f>VLOOKUP(A:A,单位分配保留两位小数!B:I,8,0)</f>
        <v>2447.2199999999998</v>
      </c>
      <c r="M767">
        <f>_xlfn.IFNA(VLOOKUP(A:A,单位分配保留两位小数!B:J,9,0),0)</f>
        <v>0</v>
      </c>
      <c r="N767">
        <f>_xlfn.IFNA(VLOOKUP(A:A,单位分配保留两位小数!B:K,10,0),0)</f>
        <v>0</v>
      </c>
      <c r="O767">
        <f>ROUND(_xlfn.IFNA(VLOOKUP(A:A,单位分配保留两位小数!B:L,11,0),0),2)</f>
        <v>0</v>
      </c>
      <c r="Q767">
        <f t="shared" si="88"/>
        <v>2447.2199999999998</v>
      </c>
      <c r="R767">
        <f>_xlfn.IFNA(VLOOKUP(A767,'11月工资'!A:AU,47,0),0)+Q767</f>
        <v>58380.270000000004</v>
      </c>
      <c r="S767">
        <f>VLOOKUP(A:A,'11月工资'!A:AW,49,0)</f>
        <v>0</v>
      </c>
      <c r="T767">
        <f>VLOOKUP(A:A,'11月工资'!A:AZ,52,0)</f>
        <v>0</v>
      </c>
      <c r="U767">
        <f>VLOOKUP(A:A,'11月工资'!A:BA,53,0)</f>
        <v>0</v>
      </c>
      <c r="V767">
        <f>VLOOKUP(A:A,'11月工资'!A:AX,50,0)</f>
        <v>0</v>
      </c>
      <c r="W767">
        <f>VLOOKUP(A:A,'11月工资'!A:AY,51,0)</f>
        <v>3600</v>
      </c>
      <c r="X767">
        <f>VLOOKUP(A:A,'11月工资'!A:AV,48,0)</f>
        <v>50000</v>
      </c>
      <c r="Y767">
        <f>VLOOKUP(A:A,'11月工资'!A:BB,54,0)</f>
        <v>8294.4</v>
      </c>
      <c r="Z767" s="12">
        <f>ROUND(5*MAX(0,(R767-S767-T767-U767-V767-W767-X767-Y767)*{0.6;2;4;5;6;7;9}%-{0;504;3384;6384;10584;17184;36384}),2)</f>
        <v>0</v>
      </c>
      <c r="AB767" s="78">
        <f>VLOOKUP(A:A,'11月工资'!A:BI,61,0)</f>
        <v>0</v>
      </c>
      <c r="AC767" s="6">
        <f t="shared" si="89"/>
        <v>0</v>
      </c>
      <c r="AD767">
        <f t="shared" si="90"/>
        <v>2447.2199999999998</v>
      </c>
      <c r="AE767">
        <f>VLOOKUP(A:A,'10月奖金'!A:AC,29,0)</f>
        <v>0</v>
      </c>
      <c r="AF767" s="6">
        <f t="shared" si="91"/>
        <v>0</v>
      </c>
      <c r="AG767">
        <f>VLOOKUP(A:A,'10月奖金'!A:AD,30,0)</f>
        <v>2503.71</v>
      </c>
      <c r="AH767" s="6">
        <f t="shared" si="92"/>
        <v>-56.490000000000236</v>
      </c>
      <c r="AI767">
        <f>VLOOKUP(A:A,单位分配保留两位小数!B:N,13,0)</f>
        <v>2447.2199999999998</v>
      </c>
      <c r="AJ767">
        <f t="shared" si="93"/>
        <v>0</v>
      </c>
      <c r="AK767">
        <f>_xlfn.IFNA(VLOOKUP(A:A,'11月工资'!A:AQ,43,0),0)</f>
        <v>0</v>
      </c>
      <c r="AL767">
        <f t="shared" si="94"/>
        <v>0</v>
      </c>
      <c r="AM767" s="6">
        <f t="shared" si="95"/>
        <v>-3514.1299999999956</v>
      </c>
    </row>
    <row r="768" spans="1:39" x14ac:dyDescent="0.2">
      <c r="A768" s="7">
        <v>9001023</v>
      </c>
      <c r="B768" t="str">
        <f>VLOOKUP(A768,标准表!C:D,2,0)</f>
        <v>郭宽</v>
      </c>
      <c r="C768" t="str">
        <f>VLOOKUP(A:A,标准表!C:M,11,0)</f>
        <v>热轧事业部</v>
      </c>
      <c r="D768" t="str">
        <f>VLOOKUP($A:$A,标准表!C:E,3,0)</f>
        <v>130282198612181836</v>
      </c>
      <c r="E768" t="str">
        <f>VLOOKUP(A:A,'11月工资'!A:D,4,0)</f>
        <v>6217000180001271737</v>
      </c>
      <c r="F768" t="str">
        <f>VLOOKUP(A:A,'11月工资'!A:F,6,0)</f>
        <v>生产操作人员</v>
      </c>
      <c r="G768">
        <f>VLOOKUP(A:A,标准表!C:H,6,0)</f>
        <v>0</v>
      </c>
      <c r="H768">
        <f>VLOOKUP(A:A,标准表!C:I,7,0)</f>
        <v>0</v>
      </c>
      <c r="I768">
        <f>VLOOKUP(A:A,标准表!C:J,8,0)</f>
        <v>0</v>
      </c>
      <c r="J768">
        <f>VLOOKUP($A:$A,标准表!C:G,5,0)</f>
        <v>1.5</v>
      </c>
      <c r="L768">
        <f>VLOOKUP(A:A,单位分配保留两位小数!B:I,8,0)</f>
        <v>2468.64</v>
      </c>
      <c r="M768">
        <f>_xlfn.IFNA(VLOOKUP(A:A,单位分配保留两位小数!B:J,9,0),0)</f>
        <v>0</v>
      </c>
      <c r="N768">
        <f>_xlfn.IFNA(VLOOKUP(A:A,单位分配保留两位小数!B:K,10,0),0)</f>
        <v>0</v>
      </c>
      <c r="O768">
        <f>ROUND(_xlfn.IFNA(VLOOKUP(A:A,单位分配保留两位小数!B:L,11,0),0),2)</f>
        <v>0</v>
      </c>
      <c r="Q768">
        <f t="shared" si="88"/>
        <v>2468.64</v>
      </c>
      <c r="R768">
        <f>_xlfn.IFNA(VLOOKUP(A768,'11月工资'!A:AU,47,0),0)+Q768</f>
        <v>57227.83</v>
      </c>
      <c r="S768">
        <f>VLOOKUP(A:A,'11月工资'!A:AW,49,0)</f>
        <v>10000</v>
      </c>
      <c r="T768">
        <f>VLOOKUP(A:A,'11月工资'!A:AZ,52,0)</f>
        <v>0</v>
      </c>
      <c r="U768">
        <f>VLOOKUP(A:A,'11月工资'!A:BA,53,0)</f>
        <v>0</v>
      </c>
      <c r="V768">
        <f>VLOOKUP(A:A,'11月工资'!A:AX,50,0)</f>
        <v>10000</v>
      </c>
      <c r="W768">
        <f>VLOOKUP(A:A,'11月工资'!A:AY,51,0)</f>
        <v>0</v>
      </c>
      <c r="X768">
        <f>VLOOKUP(A:A,'11月工资'!A:AV,48,0)</f>
        <v>50000</v>
      </c>
      <c r="Y768">
        <f>VLOOKUP(A:A,'11月工资'!A:BB,54,0)</f>
        <v>7259.02</v>
      </c>
      <c r="Z768" s="12">
        <f>ROUND(5*MAX(0,(R768-S768-T768-U768-V768-W768-X768-Y768)*{0.6;2;4;5;6;7;9}%-{0;504;3384;6384;10584;17184;36384}),2)</f>
        <v>0</v>
      </c>
      <c r="AB768" s="78">
        <f>VLOOKUP(A:A,'11月工资'!A:BI,61,0)</f>
        <v>0</v>
      </c>
      <c r="AC768" s="6">
        <f t="shared" si="89"/>
        <v>0</v>
      </c>
      <c r="AD768">
        <f t="shared" si="90"/>
        <v>2468.64</v>
      </c>
      <c r="AE768">
        <f>VLOOKUP(A:A,'10月奖金'!A:AC,29,0)</f>
        <v>0</v>
      </c>
      <c r="AF768" s="6">
        <f t="shared" si="91"/>
        <v>0</v>
      </c>
      <c r="AG768">
        <f>VLOOKUP(A:A,'10月奖金'!A:AD,30,0)</f>
        <v>2524.85</v>
      </c>
      <c r="AH768" s="6">
        <f t="shared" si="92"/>
        <v>-56.210000000000036</v>
      </c>
      <c r="AI768">
        <f>VLOOKUP(A:A,单位分配保留两位小数!B:N,13,0)</f>
        <v>2468.64</v>
      </c>
      <c r="AJ768">
        <f t="shared" si="93"/>
        <v>0</v>
      </c>
      <c r="AK768">
        <f>_xlfn.IFNA(VLOOKUP(A:A,'11月工资'!A:AQ,43,0),0)</f>
        <v>0</v>
      </c>
      <c r="AL768">
        <f t="shared" si="94"/>
        <v>0</v>
      </c>
      <c r="AM768" s="6">
        <f t="shared" si="95"/>
        <v>-20031.189999999999</v>
      </c>
    </row>
    <row r="769" spans="1:39" x14ac:dyDescent="0.2">
      <c r="A769" s="7">
        <v>9001024</v>
      </c>
      <c r="B769" t="str">
        <f>VLOOKUP(A769,标准表!C:D,2,0)</f>
        <v>许鹏健</v>
      </c>
      <c r="C769" t="str">
        <f>VLOOKUP(A:A,标准表!C:M,11,0)</f>
        <v>热轧事业部</v>
      </c>
      <c r="D769" t="str">
        <f>VLOOKUP($A:$A,标准表!C:E,3,0)</f>
        <v>130321198201230616</v>
      </c>
      <c r="E769" t="str">
        <f>VLOOKUP(A:A,'11月工资'!A:D,4,0)</f>
        <v>6217000180041269550</v>
      </c>
      <c r="F769" t="str">
        <f>VLOOKUP(A:A,'11月工资'!A:F,6,0)</f>
        <v>生产操作人员</v>
      </c>
      <c r="G769">
        <f>VLOOKUP(A:A,标准表!C:H,6,0)</f>
        <v>0</v>
      </c>
      <c r="H769">
        <f>VLOOKUP(A:A,标准表!C:I,7,0)</f>
        <v>0</v>
      </c>
      <c r="I769">
        <f>VLOOKUP(A:A,标准表!C:J,8,0)</f>
        <v>0</v>
      </c>
      <c r="J769">
        <f>VLOOKUP($A:$A,标准表!C:G,5,0)</f>
        <v>1.5</v>
      </c>
      <c r="L769">
        <f>VLOOKUP(A:A,单位分配保留两位小数!B:I,8,0)</f>
        <v>2575.77</v>
      </c>
      <c r="M769">
        <f>_xlfn.IFNA(VLOOKUP(A:A,单位分配保留两位小数!B:J,9,0),0)</f>
        <v>0</v>
      </c>
      <c r="N769">
        <f>_xlfn.IFNA(VLOOKUP(A:A,单位分配保留两位小数!B:K,10,0),0)</f>
        <v>0</v>
      </c>
      <c r="O769">
        <f>ROUND(_xlfn.IFNA(VLOOKUP(A:A,单位分配保留两位小数!B:L,11,0),0),2)</f>
        <v>0</v>
      </c>
      <c r="Q769">
        <f t="shared" si="88"/>
        <v>2575.77</v>
      </c>
      <c r="R769">
        <f>_xlfn.IFNA(VLOOKUP(A769,'11月工资'!A:AU,47,0),0)+Q769</f>
        <v>58840.832999999999</v>
      </c>
      <c r="S769">
        <f>VLOOKUP(A:A,'11月工资'!A:AW,49,0)</f>
        <v>15000</v>
      </c>
      <c r="T769">
        <f>VLOOKUP(A:A,'11月工资'!A:AZ,52,0)</f>
        <v>10000</v>
      </c>
      <c r="U769">
        <f>VLOOKUP(A:A,'11月工资'!A:BA,53,0)</f>
        <v>0</v>
      </c>
      <c r="V769">
        <f>VLOOKUP(A:A,'11月工资'!A:AX,50,0)</f>
        <v>0</v>
      </c>
      <c r="W769">
        <f>VLOOKUP(A:A,'11月工资'!A:AY,51,0)</f>
        <v>0</v>
      </c>
      <c r="X769">
        <f>VLOOKUP(A:A,'11月工资'!A:AV,48,0)</f>
        <v>50000</v>
      </c>
      <c r="Y769">
        <f>VLOOKUP(A:A,'11月工资'!A:BB,54,0)</f>
        <v>7032.2400000000007</v>
      </c>
      <c r="Z769" s="12">
        <f>ROUND(5*MAX(0,(R769-S769-T769-U769-V769-W769-X769-Y769)*{0.6;2;4;5;6;7;9}%-{0;504;3384;6384;10584;17184;36384}),2)</f>
        <v>0</v>
      </c>
      <c r="AB769" s="78">
        <f>VLOOKUP(A:A,'11月工资'!A:BI,61,0)</f>
        <v>0</v>
      </c>
      <c r="AC769" s="6">
        <f t="shared" si="89"/>
        <v>0</v>
      </c>
      <c r="AD769">
        <f t="shared" si="90"/>
        <v>2575.77</v>
      </c>
      <c r="AE769">
        <f>VLOOKUP(A:A,'10月奖金'!A:AC,29,0)</f>
        <v>0</v>
      </c>
      <c r="AF769" s="6">
        <f t="shared" si="91"/>
        <v>0</v>
      </c>
      <c r="AG769">
        <f>VLOOKUP(A:A,'10月奖金'!A:AD,30,0)</f>
        <v>2659.4</v>
      </c>
      <c r="AH769" s="6">
        <f t="shared" si="92"/>
        <v>-83.630000000000109</v>
      </c>
      <c r="AI769">
        <f>VLOOKUP(A:A,单位分配保留两位小数!B:N,13,0)</f>
        <v>2575.77</v>
      </c>
      <c r="AJ769">
        <f t="shared" si="93"/>
        <v>0</v>
      </c>
      <c r="AK769">
        <f>_xlfn.IFNA(VLOOKUP(A:A,'11月工资'!A:AQ,43,0),0)</f>
        <v>0</v>
      </c>
      <c r="AL769">
        <f t="shared" si="94"/>
        <v>0</v>
      </c>
      <c r="AM769" s="6">
        <f t="shared" si="95"/>
        <v>-23191.407000000003</v>
      </c>
    </row>
    <row r="770" spans="1:39" x14ac:dyDescent="0.2">
      <c r="A770" s="7">
        <v>9001025</v>
      </c>
      <c r="B770" t="str">
        <f>VLOOKUP(A770,标准表!C:D,2,0)</f>
        <v>孟德智</v>
      </c>
      <c r="C770" t="str">
        <f>VLOOKUP(A:A,标准表!C:M,11,0)</f>
        <v>热轧事业部</v>
      </c>
      <c r="D770" t="str">
        <f>VLOOKUP($A:$A,标准表!C:E,3,0)</f>
        <v>13028219870220515X</v>
      </c>
      <c r="E770" t="str">
        <f>VLOOKUP(A:A,'11月工资'!A:D,4,0)</f>
        <v>6217000180001608474</v>
      </c>
      <c r="F770" t="str">
        <f>VLOOKUP(A:A,'11月工资'!A:F,6,0)</f>
        <v>生产操作人员</v>
      </c>
      <c r="G770">
        <f>VLOOKUP(A:A,标准表!C:H,6,0)</f>
        <v>0</v>
      </c>
      <c r="H770">
        <f>VLOOKUP(A:A,标准表!C:I,7,0)</f>
        <v>0</v>
      </c>
      <c r="I770">
        <f>VLOOKUP(A:A,标准表!C:J,8,0)</f>
        <v>0</v>
      </c>
      <c r="J770">
        <f>VLOOKUP($A:$A,标准表!C:G,5,0)</f>
        <v>1.5</v>
      </c>
      <c r="L770">
        <f>VLOOKUP(A:A,单位分配保留两位小数!B:I,8,0)</f>
        <v>2492.61</v>
      </c>
      <c r="M770">
        <f>_xlfn.IFNA(VLOOKUP(A:A,单位分配保留两位小数!B:J,9,0),0)</f>
        <v>0</v>
      </c>
      <c r="N770">
        <f>_xlfn.IFNA(VLOOKUP(A:A,单位分配保留两位小数!B:K,10,0),0)</f>
        <v>100</v>
      </c>
      <c r="O770">
        <f>ROUND(_xlfn.IFNA(VLOOKUP(A:A,单位分配保留两位小数!B:L,11,0),0),2)</f>
        <v>0</v>
      </c>
      <c r="Q770">
        <f t="shared" si="88"/>
        <v>2592.61</v>
      </c>
      <c r="R770">
        <f>_xlfn.IFNA(VLOOKUP(A770,'11月工资'!A:AU,47,0),0)+Q770</f>
        <v>58616.04</v>
      </c>
      <c r="S770">
        <f>VLOOKUP(A:A,'11月工资'!A:AW,49,0)</f>
        <v>0</v>
      </c>
      <c r="T770">
        <f>VLOOKUP(A:A,'11月工资'!A:AZ,52,0)</f>
        <v>10000</v>
      </c>
      <c r="U770">
        <f>VLOOKUP(A:A,'11月工资'!A:BA,53,0)</f>
        <v>0</v>
      </c>
      <c r="V770">
        <f>VLOOKUP(A:A,'11月工资'!A:AX,50,0)</f>
        <v>10000</v>
      </c>
      <c r="W770">
        <f>VLOOKUP(A:A,'11月工资'!A:AY,51,0)</f>
        <v>0</v>
      </c>
      <c r="X770">
        <f>VLOOKUP(A:A,'11月工资'!A:AV,48,0)</f>
        <v>50000</v>
      </c>
      <c r="Y770">
        <f>VLOOKUP(A:A,'11月工资'!A:BB,54,0)</f>
        <v>7010.8</v>
      </c>
      <c r="Z770" s="12">
        <f>ROUND(5*MAX(0,(R770-S770-T770-U770-V770-W770-X770-Y770)*{0.6;2;4;5;6;7;9}%-{0;504;3384;6384;10584;17184;36384}),2)</f>
        <v>0</v>
      </c>
      <c r="AB770" s="78">
        <f>VLOOKUP(A:A,'11月工资'!A:BI,61,0)</f>
        <v>0</v>
      </c>
      <c r="AC770" s="6">
        <f t="shared" si="89"/>
        <v>0</v>
      </c>
      <c r="AD770">
        <f t="shared" si="90"/>
        <v>2592.61</v>
      </c>
      <c r="AE770">
        <f>VLOOKUP(A:A,'10月奖金'!A:AC,29,0)</f>
        <v>0</v>
      </c>
      <c r="AF770" s="6">
        <f t="shared" si="91"/>
        <v>0</v>
      </c>
      <c r="AG770">
        <f>VLOOKUP(A:A,'10月奖金'!A:AD,30,0)</f>
        <v>2575.46</v>
      </c>
      <c r="AH770" s="6">
        <f t="shared" si="92"/>
        <v>17.150000000000091</v>
      </c>
      <c r="AI770">
        <f>VLOOKUP(A:A,单位分配保留两位小数!B:N,13,0)</f>
        <v>2592.61</v>
      </c>
      <c r="AJ770">
        <f t="shared" si="93"/>
        <v>0</v>
      </c>
      <c r="AK770">
        <f>_xlfn.IFNA(VLOOKUP(A:A,'11月工资'!A:AQ,43,0),0)</f>
        <v>0</v>
      </c>
      <c r="AL770">
        <f t="shared" si="94"/>
        <v>0</v>
      </c>
      <c r="AM770" s="6">
        <f t="shared" si="95"/>
        <v>-18394.759999999998</v>
      </c>
    </row>
    <row r="771" spans="1:39" x14ac:dyDescent="0.2">
      <c r="A771" s="7">
        <v>9001026</v>
      </c>
      <c r="B771" t="str">
        <f>VLOOKUP(A771,标准表!C:D,2,0)</f>
        <v>米振波</v>
      </c>
      <c r="C771" t="str">
        <f>VLOOKUP(A:A,标准表!C:M,11,0)</f>
        <v>热轧事业部</v>
      </c>
      <c r="D771" t="str">
        <f>VLOOKUP($A:$A,标准表!C:E,3,0)</f>
        <v>130204198601192418</v>
      </c>
      <c r="E771" t="str">
        <f>VLOOKUP(A:A,'11月工资'!A:D,4,0)</f>
        <v>6217000180042175475</v>
      </c>
      <c r="F771" t="str">
        <f>VLOOKUP(A:A,'11月工资'!A:F,6,0)</f>
        <v>生产操作人员</v>
      </c>
      <c r="G771">
        <f>VLOOKUP(A:A,标准表!C:H,6,0)</f>
        <v>0</v>
      </c>
      <c r="H771">
        <f>VLOOKUP(A:A,标准表!C:I,7,0)</f>
        <v>0</v>
      </c>
      <c r="I771">
        <f>VLOOKUP(A:A,标准表!C:J,8,0)</f>
        <v>0</v>
      </c>
      <c r="J771">
        <f>VLOOKUP($A:$A,标准表!C:G,5,0)</f>
        <v>1.5</v>
      </c>
      <c r="L771">
        <f>VLOOKUP(A:A,单位分配保留两位小数!B:I,8,0)</f>
        <v>2492.61</v>
      </c>
      <c r="M771">
        <f>_xlfn.IFNA(VLOOKUP(A:A,单位分配保留两位小数!B:J,9,0),0)</f>
        <v>0</v>
      </c>
      <c r="N771">
        <f>_xlfn.IFNA(VLOOKUP(A:A,单位分配保留两位小数!B:K,10,0),0)</f>
        <v>150</v>
      </c>
      <c r="O771">
        <f>ROUND(_xlfn.IFNA(VLOOKUP(A:A,单位分配保留两位小数!B:L,11,0),0),2)</f>
        <v>0</v>
      </c>
      <c r="Q771">
        <f t="shared" ref="Q771:Q834" si="96">L771+M771+N771-O771</f>
        <v>2642.61</v>
      </c>
      <c r="R771">
        <f>_xlfn.IFNA(VLOOKUP(A771,'11月工资'!A:AU,47,0),0)+Q771</f>
        <v>61188.74</v>
      </c>
      <c r="S771">
        <f>VLOOKUP(A:A,'11月工资'!A:AW,49,0)</f>
        <v>5000</v>
      </c>
      <c r="T771">
        <f>VLOOKUP(A:A,'11月工资'!A:AZ,52,0)</f>
        <v>0</v>
      </c>
      <c r="U771">
        <f>VLOOKUP(A:A,'11月工资'!A:BA,53,0)</f>
        <v>0</v>
      </c>
      <c r="V771">
        <f>VLOOKUP(A:A,'11月工资'!A:AX,50,0)</f>
        <v>20000</v>
      </c>
      <c r="W771">
        <f>VLOOKUP(A:A,'11月工资'!A:AY,51,0)</f>
        <v>0</v>
      </c>
      <c r="X771">
        <f>VLOOKUP(A:A,'11月工资'!A:AV,48,0)</f>
        <v>50000</v>
      </c>
      <c r="Y771">
        <f>VLOOKUP(A:A,'11月工资'!A:BB,54,0)</f>
        <v>8145.12</v>
      </c>
      <c r="Z771" s="12">
        <f>ROUND(5*MAX(0,(R771-S771-T771-U771-V771-W771-X771-Y771)*{0.6;2;4;5;6;7;9}%-{0;504;3384;6384;10584;17184;36384}),2)</f>
        <v>0</v>
      </c>
      <c r="AB771" s="78">
        <f>VLOOKUP(A:A,'11月工资'!A:BI,61,0)</f>
        <v>0</v>
      </c>
      <c r="AC771" s="6">
        <f t="shared" ref="AC771:AC834" si="97">ROUND(IF(Z771-AA771-AB771&gt;0,Z771-AA771-AB771,0),2)</f>
        <v>0</v>
      </c>
      <c r="AD771">
        <f t="shared" ref="AD771:AD834" si="98">Q771-AC771</f>
        <v>2642.61</v>
      </c>
      <c r="AE771">
        <f>VLOOKUP(A:A,'10月奖金'!A:AC,29,0)</f>
        <v>0</v>
      </c>
      <c r="AF771" s="6">
        <f t="shared" ref="AF771:AF834" si="99">AC771-AE771</f>
        <v>0</v>
      </c>
      <c r="AG771">
        <f>VLOOKUP(A:A,'10月奖金'!A:AD,30,0)</f>
        <v>2595.6999999999998</v>
      </c>
      <c r="AH771" s="6">
        <f t="shared" ref="AH771:AH834" si="100">AD771-AG771</f>
        <v>46.910000000000309</v>
      </c>
      <c r="AI771">
        <f>VLOOKUP(A:A,单位分配保留两位小数!B:N,13,0)</f>
        <v>2642.61</v>
      </c>
      <c r="AJ771">
        <f t="shared" ref="AJ771:AJ834" si="101">AI771-Q771</f>
        <v>0</v>
      </c>
      <c r="AK771">
        <f>_xlfn.IFNA(VLOOKUP(A:A,'11月工资'!A:AQ,43,0),0)</f>
        <v>0</v>
      </c>
      <c r="AL771">
        <f t="shared" ref="AL771:AL834" si="102">AK771+AC771</f>
        <v>0</v>
      </c>
      <c r="AM771" s="6">
        <f t="shared" ref="AM771:AM834" si="103">R771-S771-T771-U771-V771-W771-X771-Y771</f>
        <v>-21956.38</v>
      </c>
    </row>
    <row r="772" spans="1:39" x14ac:dyDescent="0.2">
      <c r="A772" s="7">
        <v>9001027</v>
      </c>
      <c r="B772" t="str">
        <f>VLOOKUP(A772,标准表!C:D,2,0)</f>
        <v>张立民</v>
      </c>
      <c r="C772" t="str">
        <f>VLOOKUP(A:A,标准表!C:M,11,0)</f>
        <v>热轧事业部</v>
      </c>
      <c r="D772" t="str">
        <f>VLOOKUP($A:$A,标准表!C:E,3,0)</f>
        <v>130203198205103018</v>
      </c>
      <c r="E772" t="str">
        <f>VLOOKUP(A:A,'11月工资'!A:D,4,0)</f>
        <v>6227000181010189885</v>
      </c>
      <c r="F772" t="str">
        <f>VLOOKUP(A:A,'11月工资'!A:F,6,0)</f>
        <v>生产操作人员</v>
      </c>
      <c r="G772">
        <f>VLOOKUP(A:A,标准表!C:H,6,0)</f>
        <v>0</v>
      </c>
      <c r="H772">
        <f>VLOOKUP(A:A,标准表!C:I,7,0)</f>
        <v>0</v>
      </c>
      <c r="I772">
        <f>VLOOKUP(A:A,标准表!C:J,8,0)</f>
        <v>0</v>
      </c>
      <c r="J772">
        <f>VLOOKUP($A:$A,标准表!C:G,5,0)</f>
        <v>1.5</v>
      </c>
      <c r="L772">
        <f>VLOOKUP(A:A,单位分配保留两位小数!B:I,8,0)</f>
        <v>2532.92</v>
      </c>
      <c r="M772">
        <f>_xlfn.IFNA(VLOOKUP(A:A,单位分配保留两位小数!B:J,9,0),0)</f>
        <v>0</v>
      </c>
      <c r="N772">
        <f>_xlfn.IFNA(VLOOKUP(A:A,单位分配保留两位小数!B:K,10,0),0)</f>
        <v>0</v>
      </c>
      <c r="O772">
        <f>ROUND(_xlfn.IFNA(VLOOKUP(A:A,单位分配保留两位小数!B:L,11,0),0),2)</f>
        <v>0</v>
      </c>
      <c r="Q772">
        <f t="shared" si="96"/>
        <v>2532.92</v>
      </c>
      <c r="R772">
        <f>_xlfn.IFNA(VLOOKUP(A772,'11月工资'!A:AU,47,0),0)+Q772</f>
        <v>57919.369999999995</v>
      </c>
      <c r="S772">
        <f>VLOOKUP(A:A,'11月工资'!A:AW,49,0)</f>
        <v>0</v>
      </c>
      <c r="T772">
        <f>VLOOKUP(A:A,'11月工资'!A:AZ,52,0)</f>
        <v>0</v>
      </c>
      <c r="U772">
        <f>VLOOKUP(A:A,'11月工资'!A:BA,53,0)</f>
        <v>0</v>
      </c>
      <c r="V772">
        <f>VLOOKUP(A:A,'11月工资'!A:AX,50,0)</f>
        <v>0</v>
      </c>
      <c r="W772">
        <f>VLOOKUP(A:A,'11月工资'!A:AY,51,0)</f>
        <v>0</v>
      </c>
      <c r="X772">
        <f>VLOOKUP(A:A,'11月工资'!A:AV,48,0)</f>
        <v>50000</v>
      </c>
      <c r="Y772">
        <f>VLOOKUP(A:A,'11月工资'!A:BB,54,0)</f>
        <v>6957.72</v>
      </c>
      <c r="Z772" s="12">
        <f>ROUND(5*MAX(0,(R772-S772-T772-U772-V772-W772-X772-Y772)*{0.6;2;4;5;6;7;9}%-{0;504;3384;6384;10584;17184;36384}),2)</f>
        <v>28.85</v>
      </c>
      <c r="AB772" s="78">
        <f>VLOOKUP(A:A,'11月工资'!A:BI,61,0)</f>
        <v>6.4</v>
      </c>
      <c r="AC772" s="6">
        <f t="shared" si="97"/>
        <v>22.45</v>
      </c>
      <c r="AD772">
        <f t="shared" si="98"/>
        <v>2510.4700000000003</v>
      </c>
      <c r="AE772">
        <f>VLOOKUP(A:A,'10月奖金'!A:AC,29,0)</f>
        <v>6.4</v>
      </c>
      <c r="AF772" s="6">
        <f t="shared" si="99"/>
        <v>16.049999999999997</v>
      </c>
      <c r="AG772">
        <f>VLOOKUP(A:A,'10月奖金'!A:AD,30,0)</f>
        <v>2589.5899999999997</v>
      </c>
      <c r="AH772" s="6">
        <f t="shared" si="100"/>
        <v>-79.119999999999436</v>
      </c>
      <c r="AI772">
        <f>VLOOKUP(A:A,单位分配保留两位小数!B:N,13,0)</f>
        <v>2532.92</v>
      </c>
      <c r="AJ772">
        <f t="shared" si="101"/>
        <v>0</v>
      </c>
      <c r="AK772">
        <f>_xlfn.IFNA(VLOOKUP(A:A,'11月工资'!A:AQ,43,0),0)</f>
        <v>0</v>
      </c>
      <c r="AL772">
        <f t="shared" si="102"/>
        <v>22.45</v>
      </c>
      <c r="AM772" s="6">
        <f t="shared" si="103"/>
        <v>961.64999999999509</v>
      </c>
    </row>
    <row r="773" spans="1:39" x14ac:dyDescent="0.2">
      <c r="A773" s="7">
        <v>9001028</v>
      </c>
      <c r="B773" t="str">
        <f>VLOOKUP(A773,标准表!C:D,2,0)</f>
        <v>贾建武</v>
      </c>
      <c r="C773" t="str">
        <f>VLOOKUP(A:A,标准表!C:M,11,0)</f>
        <v>热轧事业部</v>
      </c>
      <c r="D773" t="str">
        <f>VLOOKUP($A:$A,标准表!C:E,3,0)</f>
        <v>130205197902103919</v>
      </c>
      <c r="E773" t="str">
        <f>VLOOKUP(A:A,'11月工资'!A:D,4,0)</f>
        <v>6227000180790044187</v>
      </c>
      <c r="F773" t="str">
        <f>VLOOKUP(A:A,'11月工资'!A:F,6,0)</f>
        <v>生产操作人员</v>
      </c>
      <c r="G773">
        <f>VLOOKUP(A:A,标准表!C:H,6,0)</f>
        <v>0</v>
      </c>
      <c r="H773">
        <f>VLOOKUP(A:A,标准表!C:I,7,0)</f>
        <v>0</v>
      </c>
      <c r="I773">
        <f>VLOOKUP(A:A,标准表!C:J,8,0)</f>
        <v>0</v>
      </c>
      <c r="J773">
        <f>VLOOKUP($A:$A,标准表!C:G,5,0)</f>
        <v>1.5</v>
      </c>
      <c r="L773">
        <f>VLOOKUP(A:A,单位分配保留两位小数!B:I,8,0)</f>
        <v>2492.61</v>
      </c>
      <c r="M773">
        <f>_xlfn.IFNA(VLOOKUP(A:A,单位分配保留两位小数!B:J,9,0),0)</f>
        <v>0</v>
      </c>
      <c r="N773">
        <f>_xlfn.IFNA(VLOOKUP(A:A,单位分配保留两位小数!B:K,10,0),0)</f>
        <v>0</v>
      </c>
      <c r="O773">
        <f>ROUND(_xlfn.IFNA(VLOOKUP(A:A,单位分配保留两位小数!B:L,11,0),0),2)</f>
        <v>0</v>
      </c>
      <c r="Q773">
        <f t="shared" si="96"/>
        <v>2492.61</v>
      </c>
      <c r="R773">
        <f>_xlfn.IFNA(VLOOKUP(A773,'11月工资'!A:AU,47,0),0)+Q773</f>
        <v>59655.18</v>
      </c>
      <c r="S773">
        <f>VLOOKUP(A:A,'11月工资'!A:AW,49,0)</f>
        <v>5000</v>
      </c>
      <c r="T773">
        <f>VLOOKUP(A:A,'11月工资'!A:AZ,52,0)</f>
        <v>0</v>
      </c>
      <c r="U773">
        <f>VLOOKUP(A:A,'11月工资'!A:BA,53,0)</f>
        <v>0</v>
      </c>
      <c r="V773">
        <f>VLOOKUP(A:A,'11月工资'!A:AX,50,0)</f>
        <v>20000</v>
      </c>
      <c r="W773">
        <f>VLOOKUP(A:A,'11月工资'!A:AY,51,0)</f>
        <v>4000</v>
      </c>
      <c r="X773">
        <f>VLOOKUP(A:A,'11月工资'!A:AV,48,0)</f>
        <v>50000</v>
      </c>
      <c r="Y773">
        <f>VLOOKUP(A:A,'11月工资'!A:BB,54,0)</f>
        <v>8943.7000000000007</v>
      </c>
      <c r="Z773" s="12">
        <f>ROUND(5*MAX(0,(R773-S773-T773-U773-V773-W773-X773-Y773)*{0.6;2;4;5;6;7;9}%-{0;504;3384;6384;10584;17184;36384}),2)</f>
        <v>0</v>
      </c>
      <c r="AB773" s="78">
        <f>VLOOKUP(A:A,'11月工资'!A:BI,61,0)</f>
        <v>0</v>
      </c>
      <c r="AC773" s="6">
        <f t="shared" si="97"/>
        <v>0</v>
      </c>
      <c r="AD773">
        <f t="shared" si="98"/>
        <v>2492.61</v>
      </c>
      <c r="AE773">
        <f>VLOOKUP(A:A,'10月奖金'!A:AC,29,0)</f>
        <v>0</v>
      </c>
      <c r="AF773" s="6">
        <f t="shared" si="99"/>
        <v>0</v>
      </c>
      <c r="AG773">
        <f>VLOOKUP(A:A,'10月奖金'!A:AD,30,0)</f>
        <v>2715.94</v>
      </c>
      <c r="AH773" s="6">
        <f t="shared" si="100"/>
        <v>-223.32999999999993</v>
      </c>
      <c r="AI773">
        <f>VLOOKUP(A:A,单位分配保留两位小数!B:N,13,0)</f>
        <v>2492.61</v>
      </c>
      <c r="AJ773">
        <f t="shared" si="101"/>
        <v>0</v>
      </c>
      <c r="AK773">
        <f>_xlfn.IFNA(VLOOKUP(A:A,'11月工资'!A:AQ,43,0),0)</f>
        <v>0</v>
      </c>
      <c r="AL773">
        <f t="shared" si="102"/>
        <v>0</v>
      </c>
      <c r="AM773" s="6">
        <f t="shared" si="103"/>
        <v>-28288.52</v>
      </c>
    </row>
    <row r="774" spans="1:39" x14ac:dyDescent="0.2">
      <c r="A774" s="7">
        <v>9001029</v>
      </c>
      <c r="B774" t="str">
        <f>VLOOKUP(A774,标准表!C:D,2,0)</f>
        <v>董力强</v>
      </c>
      <c r="C774" t="str">
        <f>VLOOKUP(A:A,标准表!C:M,11,0)</f>
        <v>热轧事业部</v>
      </c>
      <c r="D774" t="str">
        <f>VLOOKUP($A:$A,标准表!C:E,3,0)</f>
        <v>130203197311092119</v>
      </c>
      <c r="E774" t="str">
        <f>VLOOKUP(A:A,'11月工资'!A:D,4,0)</f>
        <v>6217000180044125148</v>
      </c>
      <c r="F774" t="str">
        <f>VLOOKUP(A:A,'11月工资'!A:F,6,0)</f>
        <v>生产操作人员</v>
      </c>
      <c r="G774">
        <f>VLOOKUP(A:A,标准表!C:H,6,0)</f>
        <v>0</v>
      </c>
      <c r="H774">
        <f>VLOOKUP(A:A,标准表!C:I,7,0)</f>
        <v>0</v>
      </c>
      <c r="I774">
        <f>VLOOKUP(A:A,标准表!C:J,8,0)</f>
        <v>0</v>
      </c>
      <c r="J774">
        <f>VLOOKUP($A:$A,标准表!C:G,5,0)</f>
        <v>1.5</v>
      </c>
      <c r="L774">
        <f>VLOOKUP(A:A,单位分配保留两位小数!B:I,8,0)</f>
        <v>2554.34</v>
      </c>
      <c r="M774">
        <f>_xlfn.IFNA(VLOOKUP(A:A,单位分配保留两位小数!B:J,9,0),0)</f>
        <v>0</v>
      </c>
      <c r="N774">
        <f>_xlfn.IFNA(VLOOKUP(A:A,单位分配保留两位小数!B:K,10,0),0)</f>
        <v>0</v>
      </c>
      <c r="O774">
        <f>ROUND(_xlfn.IFNA(VLOOKUP(A:A,单位分配保留两位小数!B:L,11,0),0),2)</f>
        <v>0</v>
      </c>
      <c r="Q774">
        <f t="shared" si="96"/>
        <v>2554.34</v>
      </c>
      <c r="R774">
        <f>_xlfn.IFNA(VLOOKUP(A774,'11月工资'!A:AU,47,0),0)+Q774</f>
        <v>61885.41</v>
      </c>
      <c r="S774">
        <f>VLOOKUP(A:A,'11月工资'!A:AW,49,0)</f>
        <v>5000</v>
      </c>
      <c r="T774">
        <f>VLOOKUP(A:A,'11月工资'!A:AZ,52,0)</f>
        <v>0</v>
      </c>
      <c r="U774">
        <f>VLOOKUP(A:A,'11月工资'!A:BA,53,0)</f>
        <v>0</v>
      </c>
      <c r="V774">
        <f>VLOOKUP(A:A,'11月工资'!A:AX,50,0)</f>
        <v>0</v>
      </c>
      <c r="W774">
        <f>VLOOKUP(A:A,'11月工资'!A:AY,51,0)</f>
        <v>0</v>
      </c>
      <c r="X774">
        <f>VLOOKUP(A:A,'11月工资'!A:AV,48,0)</f>
        <v>50000</v>
      </c>
      <c r="Y774">
        <f>VLOOKUP(A:A,'11月工资'!A:BB,54,0)</f>
        <v>9557.9</v>
      </c>
      <c r="Z774" s="12">
        <f>ROUND(5*MAX(0,(R774-S774-T774-U774-V774-W774-X774-Y774)*{0.6;2;4;5;6;7;9}%-{0;504;3384;6384;10584;17184;36384}),2)</f>
        <v>0</v>
      </c>
      <c r="AB774" s="78">
        <f>VLOOKUP(A:A,'11月工资'!A:BI,61,0)</f>
        <v>10.58</v>
      </c>
      <c r="AC774" s="6">
        <f t="shared" si="97"/>
        <v>0</v>
      </c>
      <c r="AD774">
        <f t="shared" si="98"/>
        <v>2554.34</v>
      </c>
      <c r="AE774">
        <f>VLOOKUP(A:A,'10月奖金'!A:AC,29,0)</f>
        <v>0</v>
      </c>
      <c r="AF774" s="6">
        <f t="shared" si="99"/>
        <v>0</v>
      </c>
      <c r="AG774">
        <f>VLOOKUP(A:A,'10月奖金'!A:AD,30,0)</f>
        <v>2651.68</v>
      </c>
      <c r="AH774" s="6">
        <f t="shared" si="100"/>
        <v>-97.339999999999691</v>
      </c>
      <c r="AI774">
        <f>VLOOKUP(A:A,单位分配保留两位小数!B:N,13,0)</f>
        <v>2554.34</v>
      </c>
      <c r="AJ774">
        <f t="shared" si="101"/>
        <v>0</v>
      </c>
      <c r="AK774">
        <f>_xlfn.IFNA(VLOOKUP(A:A,'11月工资'!A:AQ,43,0),0)</f>
        <v>0</v>
      </c>
      <c r="AL774">
        <f t="shared" si="102"/>
        <v>0</v>
      </c>
      <c r="AM774" s="6">
        <f t="shared" si="103"/>
        <v>-2672.4899999999961</v>
      </c>
    </row>
    <row r="775" spans="1:39" x14ac:dyDescent="0.2">
      <c r="A775" s="7">
        <v>9001030</v>
      </c>
      <c r="B775" t="str">
        <f>VLOOKUP(A775,标准表!C:D,2,0)</f>
        <v>刘忠海</v>
      </c>
      <c r="C775" t="str">
        <f>VLOOKUP(A:A,标准表!C:M,11,0)</f>
        <v>热轧事业部</v>
      </c>
      <c r="D775" t="str">
        <f>VLOOKUP($A:$A,标准表!C:E,3,0)</f>
        <v>130205197801062732</v>
      </c>
      <c r="E775" t="str">
        <f>VLOOKUP(A:A,'11月工资'!A:D,4,0)</f>
        <v>6217000180023854809</v>
      </c>
      <c r="F775" t="str">
        <f>VLOOKUP(A:A,'11月工资'!A:F,6,0)</f>
        <v>生产操作人员</v>
      </c>
      <c r="G775">
        <f>VLOOKUP(A:A,标准表!C:H,6,0)</f>
        <v>0</v>
      </c>
      <c r="H775">
        <f>VLOOKUP(A:A,标准表!C:I,7,0)</f>
        <v>0</v>
      </c>
      <c r="I775">
        <f>VLOOKUP(A:A,标准表!C:J,8,0)</f>
        <v>0</v>
      </c>
      <c r="J775">
        <f>VLOOKUP($A:$A,标准表!C:G,5,0)</f>
        <v>1.5</v>
      </c>
      <c r="L775">
        <f>VLOOKUP(A:A,单位分配保留两位小数!B:I,8,0)</f>
        <v>2492.61</v>
      </c>
      <c r="M775">
        <f>_xlfn.IFNA(VLOOKUP(A:A,单位分配保留两位小数!B:J,9,0),0)</f>
        <v>0</v>
      </c>
      <c r="N775">
        <f>_xlfn.IFNA(VLOOKUP(A:A,单位分配保留两位小数!B:K,10,0),0)</f>
        <v>0</v>
      </c>
      <c r="O775">
        <f>ROUND(_xlfn.IFNA(VLOOKUP(A:A,单位分配保留两位小数!B:L,11,0),0),2)</f>
        <v>0</v>
      </c>
      <c r="Q775">
        <f t="shared" si="96"/>
        <v>2492.61</v>
      </c>
      <c r="R775">
        <f>_xlfn.IFNA(VLOOKUP(A775,'11月工资'!A:AU,47,0),0)+Q775</f>
        <v>58623.89</v>
      </c>
      <c r="S775">
        <f>VLOOKUP(A:A,'11月工资'!A:AW,49,0)</f>
        <v>0</v>
      </c>
      <c r="T775">
        <f>VLOOKUP(A:A,'11月工资'!A:AZ,52,0)</f>
        <v>0</v>
      </c>
      <c r="U775">
        <f>VLOOKUP(A:A,'11月工资'!A:BA,53,0)</f>
        <v>0</v>
      </c>
      <c r="V775">
        <f>VLOOKUP(A:A,'11月工资'!A:AX,50,0)</f>
        <v>0</v>
      </c>
      <c r="W775">
        <f>VLOOKUP(A:A,'11月工资'!A:AY,51,0)</f>
        <v>0</v>
      </c>
      <c r="X775">
        <f>VLOOKUP(A:A,'11月工资'!A:AV,48,0)</f>
        <v>50000</v>
      </c>
      <c r="Y775">
        <f>VLOOKUP(A:A,'11月工资'!A:BB,54,0)</f>
        <v>8243.86</v>
      </c>
      <c r="Z775" s="12">
        <f>ROUND(5*MAX(0,(R775-S775-T775-U775-V775-W775-X775-Y775)*{0.6;2;4;5;6;7;9}%-{0;504;3384;6384;10584;17184;36384}),2)</f>
        <v>11.4</v>
      </c>
      <c r="AB775" s="78">
        <f>VLOOKUP(A:A,'11月工资'!A:BI,61,0)</f>
        <v>0</v>
      </c>
      <c r="AC775" s="6">
        <f t="shared" si="97"/>
        <v>11.4</v>
      </c>
      <c r="AD775">
        <f t="shared" si="98"/>
        <v>2481.21</v>
      </c>
      <c r="AE775">
        <f>VLOOKUP(A:A,'10月奖金'!A:AC,29,0)</f>
        <v>0</v>
      </c>
      <c r="AF775" s="6">
        <f t="shared" si="99"/>
        <v>11.4</v>
      </c>
      <c r="AG775">
        <f>VLOOKUP(A:A,'10月奖金'!A:AD,30,0)</f>
        <v>2475.46</v>
      </c>
      <c r="AH775" s="6">
        <f t="shared" si="100"/>
        <v>5.75</v>
      </c>
      <c r="AI775">
        <f>VLOOKUP(A:A,单位分配保留两位小数!B:N,13,0)</f>
        <v>2492.61</v>
      </c>
      <c r="AJ775">
        <f t="shared" si="101"/>
        <v>0</v>
      </c>
      <c r="AK775">
        <f>_xlfn.IFNA(VLOOKUP(A:A,'11月工资'!A:AQ,43,0),0)</f>
        <v>0</v>
      </c>
      <c r="AL775">
        <f t="shared" si="102"/>
        <v>11.4</v>
      </c>
      <c r="AM775" s="6">
        <f t="shared" si="103"/>
        <v>380.02999999999884</v>
      </c>
    </row>
    <row r="776" spans="1:39" x14ac:dyDescent="0.2">
      <c r="A776" s="7">
        <v>9001031</v>
      </c>
      <c r="B776" t="str">
        <f>VLOOKUP(A776,标准表!C:D,2,0)</f>
        <v>周伟</v>
      </c>
      <c r="C776" t="str">
        <f>VLOOKUP(A:A,标准表!C:M,11,0)</f>
        <v>动力部</v>
      </c>
      <c r="D776" t="str">
        <f>VLOOKUP($A:$A,标准表!C:E,3,0)</f>
        <v>13020319840229241X</v>
      </c>
      <c r="E776" t="str">
        <f>VLOOKUP(A:A,'11月工资'!A:D,4,0)</f>
        <v>6217000180024770319</v>
      </c>
      <c r="F776" t="str">
        <f>VLOOKUP(A:A,'11月工资'!A:F,6,0)</f>
        <v>生产操作人员</v>
      </c>
      <c r="G776">
        <f>VLOOKUP(A:A,标准表!C:H,6,0)</f>
        <v>0</v>
      </c>
      <c r="H776">
        <f>VLOOKUP(A:A,标准表!C:I,7,0)</f>
        <v>0</v>
      </c>
      <c r="I776">
        <f>VLOOKUP(A:A,标准表!C:J,8,0)</f>
        <v>0</v>
      </c>
      <c r="J776">
        <f>VLOOKUP($A:$A,标准表!C:G,5,0)</f>
        <v>1</v>
      </c>
      <c r="L776">
        <f>VLOOKUP(A:A,单位分配保留两位小数!B:I,8,0)</f>
        <v>1720.01</v>
      </c>
      <c r="M776">
        <f>_xlfn.IFNA(VLOOKUP(A:A,单位分配保留两位小数!B:J,9,0),0)</f>
        <v>0</v>
      </c>
      <c r="N776">
        <f>_xlfn.IFNA(VLOOKUP(A:A,单位分配保留两位小数!B:K,10,0),0)</f>
        <v>0</v>
      </c>
      <c r="O776">
        <f>ROUND(_xlfn.IFNA(VLOOKUP(A:A,单位分配保留两位小数!B:L,11,0),0),2)</f>
        <v>0</v>
      </c>
      <c r="Q776">
        <f t="shared" si="96"/>
        <v>1720.01</v>
      </c>
      <c r="R776">
        <f>_xlfn.IFNA(VLOOKUP(A776,'11月工资'!A:AU,47,0),0)+Q776</f>
        <v>47197.200000000004</v>
      </c>
      <c r="S776">
        <f>VLOOKUP(A:A,'11月工资'!A:AW,49,0)</f>
        <v>0</v>
      </c>
      <c r="T776">
        <f>VLOOKUP(A:A,'11月工资'!A:AZ,52,0)</f>
        <v>0</v>
      </c>
      <c r="U776">
        <f>VLOOKUP(A:A,'11月工资'!A:BA,53,0)</f>
        <v>0</v>
      </c>
      <c r="V776">
        <f>VLOOKUP(A:A,'11月工资'!A:AX,50,0)</f>
        <v>0</v>
      </c>
      <c r="W776">
        <f>VLOOKUP(A:A,'11月工资'!A:AY,51,0)</f>
        <v>0</v>
      </c>
      <c r="X776">
        <f>VLOOKUP(A:A,'11月工资'!A:AV,48,0)</f>
        <v>50000</v>
      </c>
      <c r="Y776">
        <f>VLOOKUP(A:A,'11月工资'!A:BB,54,0)</f>
        <v>9586.4</v>
      </c>
      <c r="Z776" s="12">
        <f>ROUND(5*MAX(0,(R776-S776-T776-U776-V776-W776-X776-Y776)*{0.6;2;4;5;6;7;9}%-{0;504;3384;6384;10584;17184;36384}),2)</f>
        <v>0</v>
      </c>
      <c r="AB776" s="78">
        <f>VLOOKUP(A:A,'11月工资'!A:BI,61,0)</f>
        <v>0</v>
      </c>
      <c r="AC776" s="6">
        <f t="shared" si="97"/>
        <v>0</v>
      </c>
      <c r="AD776">
        <f t="shared" si="98"/>
        <v>1720.01</v>
      </c>
      <c r="AE776">
        <f>VLOOKUP(A:A,'10月奖金'!A:AC,29,0)</f>
        <v>0</v>
      </c>
      <c r="AF776" s="6">
        <f t="shared" si="99"/>
        <v>0</v>
      </c>
      <c r="AG776">
        <f>VLOOKUP(A:A,'10月奖金'!A:AD,30,0)</f>
        <v>1696.87</v>
      </c>
      <c r="AH776" s="6">
        <f t="shared" si="100"/>
        <v>23.1400000000001</v>
      </c>
      <c r="AI776">
        <f>VLOOKUP(A:A,单位分配保留两位小数!B:N,13,0)</f>
        <v>1720.01</v>
      </c>
      <c r="AJ776">
        <f t="shared" si="101"/>
        <v>0</v>
      </c>
      <c r="AK776">
        <f>_xlfn.IFNA(VLOOKUP(A:A,'11月工资'!A:AQ,43,0),0)</f>
        <v>0</v>
      </c>
      <c r="AL776">
        <f t="shared" si="102"/>
        <v>0</v>
      </c>
      <c r="AM776" s="6">
        <f t="shared" si="103"/>
        <v>-12389.199999999995</v>
      </c>
    </row>
    <row r="777" spans="1:39" x14ac:dyDescent="0.2">
      <c r="A777" s="7">
        <v>9001032</v>
      </c>
      <c r="B777" t="str">
        <f>VLOOKUP(A777,标准表!C:D,2,0)</f>
        <v>王庆</v>
      </c>
      <c r="C777" t="str">
        <f>VLOOKUP(A:A,标准表!C:M,11,0)</f>
        <v>热轧事业部</v>
      </c>
      <c r="D777" t="str">
        <f>VLOOKUP($A:$A,标准表!C:E,3,0)</f>
        <v>130203196909223617</v>
      </c>
      <c r="E777" t="str">
        <f>VLOOKUP(A:A,'11月工资'!A:D,4,0)</f>
        <v>6217000180023866233</v>
      </c>
      <c r="F777" t="str">
        <f>VLOOKUP(A:A,'11月工资'!A:F,6,0)</f>
        <v>生产操作人员</v>
      </c>
      <c r="G777">
        <f>VLOOKUP(A:A,标准表!C:H,6,0)</f>
        <v>0</v>
      </c>
      <c r="H777">
        <f>VLOOKUP(A:A,标准表!C:I,7,0)</f>
        <v>0</v>
      </c>
      <c r="I777">
        <f>VLOOKUP(A:A,标准表!C:J,8,0)</f>
        <v>0</v>
      </c>
      <c r="J777">
        <f>VLOOKUP($A:$A,标准表!C:G,5,0)</f>
        <v>1.5</v>
      </c>
      <c r="L777">
        <f>VLOOKUP(A:A,单位分配保留两位小数!B:I,8,0)</f>
        <v>2642.88</v>
      </c>
      <c r="M777">
        <f>_xlfn.IFNA(VLOOKUP(A:A,单位分配保留两位小数!B:J,9,0),0)</f>
        <v>0</v>
      </c>
      <c r="N777">
        <f>_xlfn.IFNA(VLOOKUP(A:A,单位分配保留两位小数!B:K,10,0),0)</f>
        <v>200</v>
      </c>
      <c r="O777">
        <f>ROUND(_xlfn.IFNA(VLOOKUP(A:A,单位分配保留两位小数!B:L,11,0),0),2)</f>
        <v>0</v>
      </c>
      <c r="Q777">
        <f t="shared" si="96"/>
        <v>2842.88</v>
      </c>
      <c r="R777">
        <f>_xlfn.IFNA(VLOOKUP(A777,'11月工资'!A:AU,47,0),0)+Q777</f>
        <v>65356.71</v>
      </c>
      <c r="S777">
        <f>VLOOKUP(A:A,'11月工资'!A:AW,49,0)</f>
        <v>0</v>
      </c>
      <c r="T777">
        <f>VLOOKUP(A:A,'11月工资'!A:AZ,52,0)</f>
        <v>10000</v>
      </c>
      <c r="U777">
        <f>VLOOKUP(A:A,'11月工资'!A:BA,53,0)</f>
        <v>0</v>
      </c>
      <c r="V777">
        <f>VLOOKUP(A:A,'11月工资'!A:AX,50,0)</f>
        <v>10000</v>
      </c>
      <c r="W777">
        <f>VLOOKUP(A:A,'11月工资'!A:AY,51,0)</f>
        <v>0</v>
      </c>
      <c r="X777">
        <f>VLOOKUP(A:A,'11月工资'!A:AV,48,0)</f>
        <v>50000</v>
      </c>
      <c r="Y777">
        <f>VLOOKUP(A:A,'11月工资'!A:BB,54,0)</f>
        <v>13141.8</v>
      </c>
      <c r="Z777" s="12">
        <f>ROUND(5*MAX(0,(R777-S777-T777-U777-V777-W777-X777-Y777)*{0.6;2;4;5;6;7;9}%-{0;504;3384;6384;10584;17184;36384}),2)</f>
        <v>0</v>
      </c>
      <c r="AB777" s="78">
        <f>VLOOKUP(A:A,'11月工资'!A:BI,61,0)</f>
        <v>0</v>
      </c>
      <c r="AC777" s="6">
        <f t="shared" si="97"/>
        <v>0</v>
      </c>
      <c r="AD777">
        <f t="shared" si="98"/>
        <v>2842.88</v>
      </c>
      <c r="AE777">
        <f>VLOOKUP(A:A,'10月奖金'!A:AC,29,0)</f>
        <v>0</v>
      </c>
      <c r="AF777" s="6">
        <f t="shared" si="99"/>
        <v>0</v>
      </c>
      <c r="AG777">
        <f>VLOOKUP(A:A,'10月奖金'!A:AD,30,0)</f>
        <v>2558.9299999999998</v>
      </c>
      <c r="AH777" s="6">
        <f t="shared" si="100"/>
        <v>283.95000000000027</v>
      </c>
      <c r="AI777">
        <f>VLOOKUP(A:A,单位分配保留两位小数!B:N,13,0)</f>
        <v>2842.88</v>
      </c>
      <c r="AJ777">
        <f t="shared" si="101"/>
        <v>0</v>
      </c>
      <c r="AK777">
        <f>_xlfn.IFNA(VLOOKUP(A:A,'11月工资'!A:AQ,43,0),0)</f>
        <v>0</v>
      </c>
      <c r="AL777">
        <f t="shared" si="102"/>
        <v>0</v>
      </c>
      <c r="AM777" s="6">
        <f t="shared" si="103"/>
        <v>-17785.09</v>
      </c>
    </row>
    <row r="778" spans="1:39" x14ac:dyDescent="0.2">
      <c r="A778" s="7">
        <v>9001033</v>
      </c>
      <c r="B778" t="str">
        <f>VLOOKUP(A778,标准表!C:D,2,0)</f>
        <v>王林忠</v>
      </c>
      <c r="C778" t="str">
        <f>VLOOKUP(A:A,标准表!C:M,11,0)</f>
        <v>设备管理部</v>
      </c>
      <c r="D778" t="str">
        <f>VLOOKUP($A:$A,标准表!C:E,3,0)</f>
        <v>130203197212013032</v>
      </c>
      <c r="E778" t="str">
        <f>VLOOKUP(A:A,'11月工资'!A:D,4,0)</f>
        <v>6217000180012972828</v>
      </c>
      <c r="F778" t="str">
        <f>VLOOKUP(A:A,'11月工资'!A:F,6,0)</f>
        <v>专业技术人员</v>
      </c>
      <c r="G778">
        <f>VLOOKUP(A:A,标准表!C:H,6,0)</f>
        <v>0</v>
      </c>
      <c r="H778">
        <f>VLOOKUP(A:A,标准表!C:I,7,0)</f>
        <v>0</v>
      </c>
      <c r="I778">
        <f>VLOOKUP(A:A,标准表!C:J,8,0)</f>
        <v>0</v>
      </c>
      <c r="J778">
        <f>VLOOKUP($A:$A,标准表!C:G,5,0)</f>
        <v>3.05</v>
      </c>
      <c r="L778">
        <f>VLOOKUP(A:A,单位分配保留两位小数!B:I,8,0)</f>
        <v>5103.47</v>
      </c>
      <c r="M778">
        <f>_xlfn.IFNA(VLOOKUP(A:A,单位分配保留两位小数!B:J,9,0),0)</f>
        <v>0</v>
      </c>
      <c r="N778">
        <f>_xlfn.IFNA(VLOOKUP(A:A,单位分配保留两位小数!B:K,10,0),0)</f>
        <v>0</v>
      </c>
      <c r="O778">
        <f>ROUND(_xlfn.IFNA(VLOOKUP(A:A,单位分配保留两位小数!B:L,11,0),0),2)</f>
        <v>0</v>
      </c>
      <c r="Q778">
        <f t="shared" si="96"/>
        <v>5103.47</v>
      </c>
      <c r="R778">
        <f>_xlfn.IFNA(VLOOKUP(A778,'11月工资'!A:AU,47,0),0)+Q778</f>
        <v>79345.670000000013</v>
      </c>
      <c r="S778">
        <f>VLOOKUP(A:A,'11月工资'!A:AW,49,0)</f>
        <v>0</v>
      </c>
      <c r="T778">
        <f>VLOOKUP(A:A,'11月工资'!A:AZ,52,0)</f>
        <v>0</v>
      </c>
      <c r="U778">
        <f>VLOOKUP(A:A,'11月工资'!A:BA,53,0)</f>
        <v>0</v>
      </c>
      <c r="V778">
        <f>VLOOKUP(A:A,'11月工资'!A:AX,50,0)</f>
        <v>0</v>
      </c>
      <c r="W778">
        <f>VLOOKUP(A:A,'11月工资'!A:AY,51,0)</f>
        <v>0</v>
      </c>
      <c r="X778">
        <f>VLOOKUP(A:A,'11月工资'!A:AV,48,0)</f>
        <v>50000</v>
      </c>
      <c r="Y778">
        <f>VLOOKUP(A:A,'11月工资'!A:BB,54,0)</f>
        <v>13611.5</v>
      </c>
      <c r="Z778" s="12">
        <f>ROUND(5*MAX(0,(R778-S778-T778-U778-V778-W778-X778-Y778)*{0.6;2;4;5;6;7;9}%-{0;504;3384;6384;10584;17184;36384}),2)</f>
        <v>472.03</v>
      </c>
      <c r="AB778" s="78">
        <f>VLOOKUP(A:A,'11月工资'!A:BI,61,0)</f>
        <v>388.5</v>
      </c>
      <c r="AC778" s="6">
        <f t="shared" si="97"/>
        <v>83.53</v>
      </c>
      <c r="AD778">
        <f t="shared" si="98"/>
        <v>5019.9400000000005</v>
      </c>
      <c r="AE778">
        <f>VLOOKUP(A:A,'10月奖金'!A:AC,29,0)</f>
        <v>67.180000000000007</v>
      </c>
      <c r="AF778" s="6">
        <f t="shared" si="99"/>
        <v>16.349999999999994</v>
      </c>
      <c r="AG778">
        <f>VLOOKUP(A:A,'10月奖金'!A:AD,30,0)</f>
        <v>5057.2999999999993</v>
      </c>
      <c r="AH778" s="6">
        <f t="shared" si="100"/>
        <v>-37.359999999998763</v>
      </c>
      <c r="AI778">
        <f>VLOOKUP(A:A,单位分配保留两位小数!B:N,13,0)</f>
        <v>5103.47</v>
      </c>
      <c r="AJ778">
        <f t="shared" si="101"/>
        <v>0</v>
      </c>
      <c r="AK778">
        <f>_xlfn.IFNA(VLOOKUP(A:A,'11月工资'!A:AQ,43,0),0)</f>
        <v>0</v>
      </c>
      <c r="AL778">
        <f t="shared" si="102"/>
        <v>83.53</v>
      </c>
      <c r="AM778" s="6">
        <f t="shared" si="103"/>
        <v>15734.170000000013</v>
      </c>
    </row>
    <row r="779" spans="1:39" x14ac:dyDescent="0.2">
      <c r="A779" s="7">
        <v>9001034</v>
      </c>
      <c r="B779" t="str">
        <f>VLOOKUP(A779,标准表!C:D,2,0)</f>
        <v>俞松</v>
      </c>
      <c r="C779" t="str">
        <f>VLOOKUP(A:A,标准表!C:M,11,0)</f>
        <v>热轧事业部</v>
      </c>
      <c r="D779" t="str">
        <f>VLOOKUP($A:$A,标准表!C:E,3,0)</f>
        <v>130203197001170310</v>
      </c>
      <c r="E779" t="str">
        <f>VLOOKUP(A:A,'11月工资'!A:D,4,0)</f>
        <v>6217000180023863438</v>
      </c>
      <c r="F779" t="str">
        <f>VLOOKUP(A:A,'11月工资'!A:F,6,0)</f>
        <v>生产操作人员</v>
      </c>
      <c r="G779">
        <f>VLOOKUP(A:A,标准表!C:H,6,0)</f>
        <v>0</v>
      </c>
      <c r="H779">
        <f>VLOOKUP(A:A,标准表!C:I,7,0)</f>
        <v>0</v>
      </c>
      <c r="I779">
        <f>VLOOKUP(A:A,标准表!C:J,8,0)</f>
        <v>0</v>
      </c>
      <c r="J779">
        <f>VLOOKUP($A:$A,标准表!C:G,5,0)</f>
        <v>1.5</v>
      </c>
      <c r="L779">
        <f>VLOOKUP(A:A,单位分配保留两位小数!B:I,8,0)</f>
        <v>2492.61</v>
      </c>
      <c r="M779">
        <f>_xlfn.IFNA(VLOOKUP(A:A,单位分配保留两位小数!B:J,9,0),0)</f>
        <v>0</v>
      </c>
      <c r="N779">
        <f>_xlfn.IFNA(VLOOKUP(A:A,单位分配保留两位小数!B:K,10,0),0)</f>
        <v>100</v>
      </c>
      <c r="O779">
        <f>ROUND(_xlfn.IFNA(VLOOKUP(A:A,单位分配保留两位小数!B:L,11,0),0),2)</f>
        <v>0</v>
      </c>
      <c r="Q779">
        <f t="shared" si="96"/>
        <v>2592.61</v>
      </c>
      <c r="R779">
        <f>_xlfn.IFNA(VLOOKUP(A779,'11月工资'!A:AU,47,0),0)+Q779</f>
        <v>65474.12</v>
      </c>
      <c r="S779">
        <f>VLOOKUP(A:A,'11月工资'!A:AW,49,0)</f>
        <v>0</v>
      </c>
      <c r="T779">
        <f>VLOOKUP(A:A,'11月工资'!A:AZ,52,0)</f>
        <v>0</v>
      </c>
      <c r="U779">
        <f>VLOOKUP(A:A,'11月工资'!A:BA,53,0)</f>
        <v>0</v>
      </c>
      <c r="V779">
        <f>VLOOKUP(A:A,'11月工资'!A:AX,50,0)</f>
        <v>10000</v>
      </c>
      <c r="W779">
        <f>VLOOKUP(A:A,'11月工资'!A:AY,51,0)</f>
        <v>0</v>
      </c>
      <c r="X779">
        <f>VLOOKUP(A:A,'11月工资'!A:AV,48,0)</f>
        <v>50000</v>
      </c>
      <c r="Y779">
        <f>VLOOKUP(A:A,'11月工资'!A:BB,54,0)</f>
        <v>10135.700000000001</v>
      </c>
      <c r="Z779" s="12">
        <f>ROUND(5*MAX(0,(R779-S779-T779-U779-V779-W779-X779-Y779)*{0.6;2;4;5;6;7;9}%-{0;504;3384;6384;10584;17184;36384}),2)</f>
        <v>0</v>
      </c>
      <c r="AB779" s="78">
        <f>VLOOKUP(A:A,'11月工资'!A:BI,61,0)</f>
        <v>0</v>
      </c>
      <c r="AC779" s="6">
        <f t="shared" si="97"/>
        <v>0</v>
      </c>
      <c r="AD779">
        <f t="shared" si="98"/>
        <v>2592.61</v>
      </c>
      <c r="AE779">
        <f>VLOOKUP(A:A,'10月奖金'!A:AC,29,0)</f>
        <v>0</v>
      </c>
      <c r="AF779" s="6">
        <f t="shared" si="99"/>
        <v>0</v>
      </c>
      <c r="AG779">
        <f>VLOOKUP(A:A,'10月奖金'!A:AD,30,0)</f>
        <v>2575.46</v>
      </c>
      <c r="AH779" s="6">
        <f t="shared" si="100"/>
        <v>17.150000000000091</v>
      </c>
      <c r="AI779">
        <f>VLOOKUP(A:A,单位分配保留两位小数!B:N,13,0)</f>
        <v>2592.61</v>
      </c>
      <c r="AJ779">
        <f t="shared" si="101"/>
        <v>0</v>
      </c>
      <c r="AK779">
        <f>_xlfn.IFNA(VLOOKUP(A:A,'11月工资'!A:AQ,43,0),0)</f>
        <v>0</v>
      </c>
      <c r="AL779">
        <f t="shared" si="102"/>
        <v>0</v>
      </c>
      <c r="AM779" s="6">
        <f t="shared" si="103"/>
        <v>-4661.5799999999981</v>
      </c>
    </row>
    <row r="780" spans="1:39" x14ac:dyDescent="0.2">
      <c r="A780" s="7">
        <v>9001035</v>
      </c>
      <c r="B780" t="str">
        <f>VLOOKUP(A780,标准表!C:D,2,0)</f>
        <v>李明宇</v>
      </c>
      <c r="C780" t="str">
        <f>VLOOKUP(A:A,标准表!C:M,11,0)</f>
        <v>制造部</v>
      </c>
      <c r="D780" t="str">
        <f>VLOOKUP($A:$A,标准表!C:E,3,0)</f>
        <v>130205199001063939</v>
      </c>
      <c r="E780" t="str">
        <f>VLOOKUP(A:A,'11月工资'!A:D,4,0)</f>
        <v>6217000180014560662</v>
      </c>
      <c r="F780" t="str">
        <f>VLOOKUP(A:A,'11月工资'!A:F,6,0)</f>
        <v>专业技术人员</v>
      </c>
      <c r="G780">
        <f>VLOOKUP(A:A,标准表!C:H,6,0)</f>
        <v>0</v>
      </c>
      <c r="H780">
        <f>VLOOKUP(A:A,标准表!C:I,7,0)</f>
        <v>0</v>
      </c>
      <c r="I780">
        <f>VLOOKUP(A:A,标准表!C:J,8,0)</f>
        <v>0</v>
      </c>
      <c r="J780">
        <f>VLOOKUP($A:$A,标准表!C:G,5,0)</f>
        <v>1.65</v>
      </c>
      <c r="L780">
        <f>VLOOKUP(A:A,单位分配保留两位小数!B:I,8,0)</f>
        <v>2795.36</v>
      </c>
      <c r="M780">
        <f>_xlfn.IFNA(VLOOKUP(A:A,单位分配保留两位小数!B:J,9,0),0)</f>
        <v>0</v>
      </c>
      <c r="N780">
        <f>_xlfn.IFNA(VLOOKUP(A:A,单位分配保留两位小数!B:K,10,0),0)</f>
        <v>0</v>
      </c>
      <c r="O780">
        <f>ROUND(_xlfn.IFNA(VLOOKUP(A:A,单位分配保留两位小数!B:L,11,0),0),2)</f>
        <v>0</v>
      </c>
      <c r="Q780">
        <f t="shared" si="96"/>
        <v>2795.36</v>
      </c>
      <c r="R780">
        <f>_xlfn.IFNA(VLOOKUP(A780,'11月工资'!A:AU,47,0),0)+Q780</f>
        <v>52335.03</v>
      </c>
      <c r="S780">
        <f>VLOOKUP(A:A,'11月工资'!A:AW,49,0)</f>
        <v>0</v>
      </c>
      <c r="T780">
        <f>VLOOKUP(A:A,'11月工资'!A:AZ,52,0)</f>
        <v>0</v>
      </c>
      <c r="U780">
        <f>VLOOKUP(A:A,'11月工资'!A:BA,53,0)</f>
        <v>0</v>
      </c>
      <c r="V780">
        <f>VLOOKUP(A:A,'11月工资'!A:AX,50,0)</f>
        <v>0</v>
      </c>
      <c r="W780">
        <f>VLOOKUP(A:A,'11月工资'!A:AY,51,0)</f>
        <v>0</v>
      </c>
      <c r="X780">
        <f>VLOOKUP(A:A,'11月工资'!A:AV,48,0)</f>
        <v>50000</v>
      </c>
      <c r="Y780">
        <f>VLOOKUP(A:A,'11月工资'!A:BB,54,0)</f>
        <v>12365.2</v>
      </c>
      <c r="Z780" s="12">
        <f>ROUND(5*MAX(0,(R780-S780-T780-U780-V780-W780-X780-Y780)*{0.6;2;4;5;6;7;9}%-{0;504;3384;6384;10584;17184;36384}),2)</f>
        <v>0</v>
      </c>
      <c r="AB780" s="78">
        <f>VLOOKUP(A:A,'11月工资'!A:BI,61,0)</f>
        <v>0</v>
      </c>
      <c r="AC780" s="6">
        <f t="shared" si="97"/>
        <v>0</v>
      </c>
      <c r="AD780">
        <f t="shared" si="98"/>
        <v>2795.36</v>
      </c>
      <c r="AE780">
        <f>VLOOKUP(A:A,'10月奖金'!A:AC,29,0)</f>
        <v>0</v>
      </c>
      <c r="AF780" s="6">
        <f t="shared" si="99"/>
        <v>0</v>
      </c>
      <c r="AG780">
        <f>VLOOKUP(A:A,'10月奖金'!A:AD,30,0)</f>
        <v>2801.7</v>
      </c>
      <c r="AH780" s="6">
        <f t="shared" si="100"/>
        <v>-6.3399999999996908</v>
      </c>
      <c r="AI780">
        <f>VLOOKUP(A:A,单位分配保留两位小数!B:N,13,0)</f>
        <v>2795.36</v>
      </c>
      <c r="AJ780">
        <f t="shared" si="101"/>
        <v>0</v>
      </c>
      <c r="AK780">
        <f>_xlfn.IFNA(VLOOKUP(A:A,'11月工资'!A:AQ,43,0),0)</f>
        <v>0</v>
      </c>
      <c r="AL780">
        <f t="shared" si="102"/>
        <v>0</v>
      </c>
      <c r="AM780" s="6">
        <f t="shared" si="103"/>
        <v>-10030.170000000002</v>
      </c>
    </row>
    <row r="781" spans="1:39" x14ac:dyDescent="0.2">
      <c r="A781" s="7">
        <v>9000862</v>
      </c>
      <c r="B781" t="str">
        <f>VLOOKUP(A781,标准表!C:D,2,0)</f>
        <v>刘亚敏</v>
      </c>
      <c r="C781" t="str">
        <f>VLOOKUP(A:A,标准表!C:M,11,0)</f>
        <v>党委组织部（人力资源部）</v>
      </c>
      <c r="D781" t="str">
        <f>VLOOKUP($A:$A,标准表!C:E,3,0)</f>
        <v>130732198608011061</v>
      </c>
      <c r="E781" t="str">
        <f>VLOOKUP(A:A,'11月工资'!A:D,4,0)</f>
        <v>6217000170013131615</v>
      </c>
      <c r="F781" t="str">
        <f>VLOOKUP(A:A,'11月工资'!A:F,6,0)</f>
        <v>专业技术人员</v>
      </c>
      <c r="G781">
        <f>VLOOKUP(A:A,标准表!C:H,6,0)</f>
        <v>0</v>
      </c>
      <c r="H781">
        <f>VLOOKUP(A:A,标准表!C:I,7,0)</f>
        <v>0</v>
      </c>
      <c r="I781">
        <f>VLOOKUP(A:A,标准表!C:J,8,0)</f>
        <v>0</v>
      </c>
      <c r="J781">
        <f>VLOOKUP($A:$A,标准表!C:G,5,0)</f>
        <v>3.05</v>
      </c>
      <c r="L781">
        <f>VLOOKUP(A:A,单位分配保留两位小数!B:I,8,0)</f>
        <v>5181.87</v>
      </c>
      <c r="M781">
        <f>_xlfn.IFNA(VLOOKUP(A:A,单位分配保留两位小数!B:J,9,0),0)</f>
        <v>0</v>
      </c>
      <c r="N781">
        <f>_xlfn.IFNA(VLOOKUP(A:A,单位分配保留两位小数!B:K,10,0),0)</f>
        <v>0</v>
      </c>
      <c r="O781">
        <f>ROUND(_xlfn.IFNA(VLOOKUP(A:A,单位分配保留两位小数!B:L,11,0),0),2)</f>
        <v>0</v>
      </c>
      <c r="Q781">
        <f t="shared" si="96"/>
        <v>5181.87</v>
      </c>
      <c r="R781">
        <f>_xlfn.IFNA(VLOOKUP(A781,'11月工资'!A:AU,47,0),0)+Q781</f>
        <v>71042.87</v>
      </c>
      <c r="S781">
        <f>VLOOKUP(A:A,'11月工资'!A:AW,49,0)</f>
        <v>0</v>
      </c>
      <c r="T781">
        <f>VLOOKUP(A:A,'11月工资'!A:AZ,52,0)</f>
        <v>0</v>
      </c>
      <c r="U781">
        <f>VLOOKUP(A:A,'11月工资'!A:BA,53,0)</f>
        <v>0</v>
      </c>
      <c r="V781">
        <f>VLOOKUP(A:A,'11月工资'!A:AX,50,0)</f>
        <v>0</v>
      </c>
      <c r="W781">
        <f>VLOOKUP(A:A,'11月工资'!A:AY,51,0)</f>
        <v>0</v>
      </c>
      <c r="X781">
        <f>VLOOKUP(A:A,'11月工资'!A:AV,48,0)</f>
        <v>45000</v>
      </c>
      <c r="Y781">
        <f>VLOOKUP(A:A,'11月工资'!A:BB,54,0)</f>
        <v>13112.28</v>
      </c>
      <c r="Z781" s="12">
        <f>ROUND(5*MAX(0,(R781-S781-T781-U781-V781-W781-X781-Y781)*{0.6;2;4;5;6;7;9}%-{0;504;3384;6384;10584;17184;36384}),2)</f>
        <v>387.92</v>
      </c>
      <c r="AB781" s="78">
        <f>VLOOKUP(A:A,'11月工资'!A:BI,61,0)</f>
        <v>277.73</v>
      </c>
      <c r="AC781" s="6">
        <f t="shared" si="97"/>
        <v>110.19</v>
      </c>
      <c r="AD781">
        <f t="shared" si="98"/>
        <v>5071.68</v>
      </c>
      <c r="AE781">
        <f>VLOOKUP(A:A,'10月奖金'!A:AC,29,0)</f>
        <v>92.7</v>
      </c>
      <c r="AF781" s="6">
        <f t="shared" si="99"/>
        <v>17.489999999999995</v>
      </c>
      <c r="AG781">
        <f>VLOOKUP(A:A,'10月奖金'!A:AD,30,0)</f>
        <v>5092.3</v>
      </c>
      <c r="AH781" s="6">
        <f t="shared" si="100"/>
        <v>-20.619999999999891</v>
      </c>
      <c r="AI781">
        <f>VLOOKUP(A:A,单位分配保留两位小数!B:N,13,0)</f>
        <v>5181.87</v>
      </c>
      <c r="AJ781">
        <f t="shared" si="101"/>
        <v>0</v>
      </c>
      <c r="AK781">
        <f>_xlfn.IFNA(VLOOKUP(A:A,'11月工资'!A:AQ,43,0),0)</f>
        <v>0</v>
      </c>
      <c r="AL781">
        <f t="shared" si="102"/>
        <v>110.19</v>
      </c>
      <c r="AM781" s="6">
        <f t="shared" si="103"/>
        <v>12930.589999999995</v>
      </c>
    </row>
    <row r="782" spans="1:39" x14ac:dyDescent="0.2">
      <c r="A782" s="7">
        <v>9000273</v>
      </c>
      <c r="B782" t="str">
        <f>VLOOKUP(A782,标准表!C:D,2,0)</f>
        <v>陈阳</v>
      </c>
      <c r="C782" t="str">
        <f>VLOOKUP(A:A,标准表!C:M,11,0)</f>
        <v>党委办公室</v>
      </c>
      <c r="D782" t="str">
        <f>VLOOKUP($A:$A,标准表!C:E,3,0)</f>
        <v>130425198701300618</v>
      </c>
      <c r="E782" t="str">
        <f>VLOOKUP(A:A,'11月工资'!A:D,4,0)</f>
        <v>6210810170000941682</v>
      </c>
      <c r="F782" t="str">
        <f>VLOOKUP(A:A,'11月工资'!A:F,6,0)</f>
        <v>经营管理-其他</v>
      </c>
      <c r="G782">
        <f>VLOOKUP(A:A,标准表!C:H,6,0)</f>
        <v>0</v>
      </c>
      <c r="H782">
        <f>VLOOKUP(A:A,标准表!C:I,7,0)</f>
        <v>0</v>
      </c>
      <c r="I782">
        <f>VLOOKUP(A:A,标准表!C:J,8,0)</f>
        <v>0</v>
      </c>
      <c r="J782">
        <f>VLOOKUP($A:$A,标准表!C:G,5,0)</f>
        <v>3.6</v>
      </c>
      <c r="L782">
        <f>VLOOKUP(A:A,单位分配保留两位小数!B:I,8,0)</f>
        <v>6116.33</v>
      </c>
      <c r="M782">
        <f>_xlfn.IFNA(VLOOKUP(A:A,单位分配保留两位小数!B:J,9,0),0)</f>
        <v>0</v>
      </c>
      <c r="N782">
        <f>_xlfn.IFNA(VLOOKUP(A:A,单位分配保留两位小数!B:K,10,0),0)</f>
        <v>0</v>
      </c>
      <c r="O782">
        <f>ROUND(_xlfn.IFNA(VLOOKUP(A:A,单位分配保留两位小数!B:L,11,0),0),2)</f>
        <v>0</v>
      </c>
      <c r="Q782">
        <f t="shared" si="96"/>
        <v>6116.33</v>
      </c>
      <c r="R782">
        <f>_xlfn.IFNA(VLOOKUP(A782,'11月工资'!A:AU,47,0),0)+Q782</f>
        <v>93295.650000000009</v>
      </c>
      <c r="S782">
        <f>VLOOKUP(A:A,'11月工资'!A:AW,49,0)</f>
        <v>0</v>
      </c>
      <c r="T782">
        <f>VLOOKUP(A:A,'11月工资'!A:AZ,52,0)</f>
        <v>0</v>
      </c>
      <c r="U782">
        <f>VLOOKUP(A:A,'11月工资'!A:BA,53,0)</f>
        <v>0</v>
      </c>
      <c r="V782">
        <f>VLOOKUP(A:A,'11月工资'!A:AX,50,0)</f>
        <v>0</v>
      </c>
      <c r="W782">
        <f>VLOOKUP(A:A,'11月工资'!A:AY,51,0)</f>
        <v>0</v>
      </c>
      <c r="X782">
        <f>VLOOKUP(A:A,'11月工资'!A:AV,48,0)</f>
        <v>45000</v>
      </c>
      <c r="Y782">
        <f>VLOOKUP(A:A,'11月工资'!A:BB,54,0)</f>
        <v>17142.84</v>
      </c>
      <c r="Z782" s="12">
        <f>ROUND(5*MAX(0,(R782-S782-T782-U782-V782-W782-X782-Y782)*{0.6;2;4;5;6;7;9}%-{0;504;3384;6384;10584;17184;36384}),2)</f>
        <v>934.58</v>
      </c>
      <c r="AB782" s="78">
        <f>VLOOKUP(A:A,'11月工资'!A:BI,61,0)</f>
        <v>813.49</v>
      </c>
      <c r="AC782" s="6">
        <f t="shared" si="97"/>
        <v>121.09</v>
      </c>
      <c r="AD782">
        <f t="shared" si="98"/>
        <v>5995.24</v>
      </c>
      <c r="AE782">
        <f>VLOOKUP(A:A,'10月奖金'!A:AC,29,0)</f>
        <v>121.21</v>
      </c>
      <c r="AF782" s="6">
        <f t="shared" si="99"/>
        <v>-0.11999999999999034</v>
      </c>
      <c r="AG782">
        <f>VLOOKUP(A:A,'10月奖金'!A:AD,30,0)</f>
        <v>5998.79</v>
      </c>
      <c r="AH782" s="6">
        <f t="shared" si="100"/>
        <v>-3.5500000000001819</v>
      </c>
      <c r="AI782">
        <f>VLOOKUP(A:A,单位分配保留两位小数!B:N,13,0)</f>
        <v>6116.33</v>
      </c>
      <c r="AJ782">
        <f t="shared" si="101"/>
        <v>0</v>
      </c>
      <c r="AK782">
        <f>_xlfn.IFNA(VLOOKUP(A:A,'11月工资'!A:AQ,43,0),0)</f>
        <v>0</v>
      </c>
      <c r="AL782">
        <f t="shared" si="102"/>
        <v>121.09</v>
      </c>
      <c r="AM782" s="6">
        <f t="shared" si="103"/>
        <v>31152.810000000009</v>
      </c>
    </row>
    <row r="783" spans="1:39" x14ac:dyDescent="0.2">
      <c r="A783" s="7">
        <v>9000264</v>
      </c>
      <c r="B783" t="str">
        <f>VLOOKUP(A783,标准表!C:D,2,0)</f>
        <v>王慧</v>
      </c>
      <c r="C783" t="str">
        <f>VLOOKUP(A:A,标准表!C:M,11,0)</f>
        <v>运营改善部（董事会办公室）（发展规划部）</v>
      </c>
      <c r="D783" t="str">
        <f>VLOOKUP($A:$A,标准表!C:E,3,0)</f>
        <v>130705198310080321</v>
      </c>
      <c r="E783" t="str">
        <f>VLOOKUP(A:A,'11月工资'!A:D,4,0)</f>
        <v>6217000180040689857</v>
      </c>
      <c r="F783" t="str">
        <f>VLOOKUP(A:A,'11月工资'!A:F,6,0)</f>
        <v>专业技术人员</v>
      </c>
      <c r="G783">
        <f>VLOOKUP(A:A,标准表!C:H,6,0)</f>
        <v>0</v>
      </c>
      <c r="H783">
        <f>VLOOKUP(A:A,标准表!C:I,7,0)</f>
        <v>0</v>
      </c>
      <c r="I783">
        <f>VLOOKUP(A:A,标准表!C:J,8,0)</f>
        <v>0</v>
      </c>
      <c r="J783">
        <f>VLOOKUP($A:$A,标准表!C:G,5,0)</f>
        <v>3.05</v>
      </c>
      <c r="L783">
        <f>VLOOKUP(A:A,单位分配保留两位小数!B:I,8,0)</f>
        <v>5183.4399999999996</v>
      </c>
      <c r="M783">
        <f>_xlfn.IFNA(VLOOKUP(A:A,单位分配保留两位小数!B:J,9,0),0)</f>
        <v>0</v>
      </c>
      <c r="N783">
        <f>_xlfn.IFNA(VLOOKUP(A:A,单位分配保留两位小数!B:K,10,0),0)</f>
        <v>0</v>
      </c>
      <c r="O783">
        <f>ROUND(_xlfn.IFNA(VLOOKUP(A:A,单位分配保留两位小数!B:L,11,0),0),2)</f>
        <v>0</v>
      </c>
      <c r="Q783">
        <f t="shared" si="96"/>
        <v>5183.4399999999996</v>
      </c>
      <c r="R783">
        <f>_xlfn.IFNA(VLOOKUP(A783,'11月工资'!A:AU,47,0),0)+Q783</f>
        <v>81287.540000000008</v>
      </c>
      <c r="S783">
        <f>VLOOKUP(A:A,'11月工资'!A:AW,49,0)</f>
        <v>0</v>
      </c>
      <c r="T783">
        <f>VLOOKUP(A:A,'11月工资'!A:AZ,52,0)</f>
        <v>0</v>
      </c>
      <c r="U783">
        <f>VLOOKUP(A:A,'11月工资'!A:BA,53,0)</f>
        <v>0</v>
      </c>
      <c r="V783">
        <f>VLOOKUP(A:A,'11月工资'!A:AX,50,0)</f>
        <v>0</v>
      </c>
      <c r="W783">
        <f>VLOOKUP(A:A,'11月工资'!A:AY,51,0)</f>
        <v>0</v>
      </c>
      <c r="X783">
        <f>VLOOKUP(A:A,'11月工资'!A:AV,48,0)</f>
        <v>45000</v>
      </c>
      <c r="Y783">
        <f>VLOOKUP(A:A,'11月工资'!A:BB,54,0)</f>
        <v>15787.62</v>
      </c>
      <c r="Z783" s="12">
        <f>ROUND(5*MAX(0,(R783-S783-T783-U783-V783-W783-X783-Y783)*{0.6;2;4;5;6;7;9}%-{0;504;3384;6384;10584;17184;36384}),2)</f>
        <v>615</v>
      </c>
      <c r="AB783" s="78">
        <f>VLOOKUP(A:A,'11月工资'!A:BI,61,0)</f>
        <v>531.26</v>
      </c>
      <c r="AC783" s="6">
        <f t="shared" si="97"/>
        <v>83.74</v>
      </c>
      <c r="AD783">
        <f t="shared" si="98"/>
        <v>5099.7</v>
      </c>
      <c r="AE783">
        <f>VLOOKUP(A:A,'10月奖金'!A:AC,29,0)</f>
        <v>85.7</v>
      </c>
      <c r="AF783" s="6">
        <f t="shared" si="99"/>
        <v>-1.960000000000008</v>
      </c>
      <c r="AG783">
        <f>VLOOKUP(A:A,'10月奖金'!A:AD,30,0)</f>
        <v>5163.09</v>
      </c>
      <c r="AH783" s="6">
        <f t="shared" si="100"/>
        <v>-63.390000000000327</v>
      </c>
      <c r="AI783">
        <f>VLOOKUP(A:A,单位分配保留两位小数!B:N,13,0)</f>
        <v>5183.4399999999996</v>
      </c>
      <c r="AJ783">
        <f t="shared" si="101"/>
        <v>0</v>
      </c>
      <c r="AK783">
        <f>_xlfn.IFNA(VLOOKUP(A:A,'11月工资'!A:AQ,43,0),0)</f>
        <v>0</v>
      </c>
      <c r="AL783">
        <f t="shared" si="102"/>
        <v>83.74</v>
      </c>
      <c r="AM783" s="6">
        <f t="shared" si="103"/>
        <v>20499.920000000006</v>
      </c>
    </row>
    <row r="784" spans="1:39" x14ac:dyDescent="0.2">
      <c r="A784" s="7">
        <v>9000863</v>
      </c>
      <c r="B784" t="str">
        <f>VLOOKUP(A784,标准表!C:D,2,0)</f>
        <v>张德新</v>
      </c>
      <c r="C784" t="str">
        <f>VLOOKUP(A:A,标准表!C:M,11,0)</f>
        <v>运营改善部（董事会办公室）（发展规划部）</v>
      </c>
      <c r="D784" t="str">
        <f>VLOOKUP($A:$A,标准表!C:E,3,0)</f>
        <v>130721196905212814</v>
      </c>
      <c r="E784" t="str">
        <f>VLOOKUP(A:A,'11月工资'!A:D,4,0)</f>
        <v>6210810170000796615</v>
      </c>
      <c r="F784" t="str">
        <f>VLOOKUP(A:A,'11月工资'!A:F,6,0)</f>
        <v>经营管理-其他</v>
      </c>
      <c r="G784">
        <f>VLOOKUP(A:A,标准表!C:H,6,0)</f>
        <v>0</v>
      </c>
      <c r="H784">
        <f>VLOOKUP(A:A,标准表!C:I,7,0)</f>
        <v>0</v>
      </c>
      <c r="I784">
        <f>VLOOKUP(A:A,标准表!C:J,8,0)</f>
        <v>0</v>
      </c>
      <c r="J784">
        <f>VLOOKUP($A:$A,标准表!C:G,5,0)</f>
        <v>4.5</v>
      </c>
      <c r="L784">
        <f>VLOOKUP(A:A,单位分配保留两位小数!B:I,8,0)</f>
        <v>7638.53</v>
      </c>
      <c r="M784">
        <f>_xlfn.IFNA(VLOOKUP(A:A,单位分配保留两位小数!B:J,9,0),0)</f>
        <v>0</v>
      </c>
      <c r="N784">
        <f>_xlfn.IFNA(VLOOKUP(A:A,单位分配保留两位小数!B:K,10,0),0)</f>
        <v>0</v>
      </c>
      <c r="O784">
        <f>ROUND(_xlfn.IFNA(VLOOKUP(A:A,单位分配保留两位小数!B:L,11,0),0),2)</f>
        <v>0</v>
      </c>
      <c r="Q784">
        <f t="shared" si="96"/>
        <v>7638.53</v>
      </c>
      <c r="R784">
        <f>_xlfn.IFNA(VLOOKUP(A784,'11月工资'!A:AU,47,0),0)+Q784</f>
        <v>119997.41</v>
      </c>
      <c r="S784">
        <f>VLOOKUP(A:A,'11月工资'!A:AW,49,0)</f>
        <v>0</v>
      </c>
      <c r="T784">
        <f>VLOOKUP(A:A,'11月工资'!A:AZ,52,0)</f>
        <v>0</v>
      </c>
      <c r="U784">
        <f>VLOOKUP(A:A,'11月工资'!A:BA,53,0)</f>
        <v>0</v>
      </c>
      <c r="V784">
        <f>VLOOKUP(A:A,'11月工资'!A:AX,50,0)</f>
        <v>0</v>
      </c>
      <c r="W784">
        <f>VLOOKUP(A:A,'11月工资'!A:AY,51,0)</f>
        <v>0</v>
      </c>
      <c r="X784">
        <f>VLOOKUP(A:A,'11月工资'!A:AV,48,0)</f>
        <v>45000</v>
      </c>
      <c r="Y784">
        <f>VLOOKUP(A:A,'11月工资'!A:BB,54,0)</f>
        <v>20843.03</v>
      </c>
      <c r="Z784" s="12">
        <f>ROUND(5*MAX(0,(R784-S784-T784-U784-V784-W784-X784-Y784)*{0.6;2;4;5;6;7;9}%-{0;504;3384;6384;10584;17184;36384}),2)</f>
        <v>2895.44</v>
      </c>
      <c r="AB784" s="78">
        <f>VLOOKUP(A:A,'11月工资'!A:BI,61,0)</f>
        <v>2206.7199999999998</v>
      </c>
      <c r="AC784" s="6">
        <f t="shared" si="97"/>
        <v>688.72</v>
      </c>
      <c r="AD784">
        <f t="shared" si="98"/>
        <v>6949.8099999999995</v>
      </c>
      <c r="AE784">
        <f>VLOOKUP(A:A,'10月奖金'!A:AC,29,0)</f>
        <v>689.92</v>
      </c>
      <c r="AF784" s="6">
        <f t="shared" si="99"/>
        <v>-1.1999999999999318</v>
      </c>
      <c r="AG784">
        <f>VLOOKUP(A:A,'10月奖金'!A:AD,30,0)</f>
        <v>6957.79</v>
      </c>
      <c r="AH784" s="6">
        <f t="shared" si="100"/>
        <v>-7.9800000000004729</v>
      </c>
      <c r="AI784">
        <f>VLOOKUP(A:A,单位分配保留两位小数!B:N,13,0)</f>
        <v>7638.53</v>
      </c>
      <c r="AJ784">
        <f t="shared" si="101"/>
        <v>0</v>
      </c>
      <c r="AK784">
        <f>_xlfn.IFNA(VLOOKUP(A:A,'11月工资'!A:AQ,43,0),0)</f>
        <v>0</v>
      </c>
      <c r="AL784">
        <f t="shared" si="102"/>
        <v>688.72</v>
      </c>
      <c r="AM784" s="6">
        <f t="shared" si="103"/>
        <v>54154.380000000005</v>
      </c>
    </row>
    <row r="785" spans="1:39" x14ac:dyDescent="0.2">
      <c r="A785" s="7">
        <v>9000864</v>
      </c>
      <c r="B785" t="str">
        <f>VLOOKUP(A785,标准表!C:D,2,0)</f>
        <v>施文林</v>
      </c>
      <c r="C785" t="str">
        <f>VLOOKUP(A:A,标准表!C:M,11,0)</f>
        <v>运营改善部（董事会办公室）（发展规划部）</v>
      </c>
      <c r="D785" t="str">
        <f>VLOOKUP($A:$A,标准表!C:E,3,0)</f>
        <v>130705198402207123</v>
      </c>
      <c r="E785" t="str">
        <f>VLOOKUP(A:A,'11月工资'!A:D,4,0)</f>
        <v>6210810170000757542</v>
      </c>
      <c r="F785" t="str">
        <f>VLOOKUP(A:A,'11月工资'!A:F,6,0)</f>
        <v>专业技术人员</v>
      </c>
      <c r="G785">
        <f>VLOOKUP(A:A,标准表!C:H,6,0)</f>
        <v>0</v>
      </c>
      <c r="H785">
        <f>VLOOKUP(A:A,标准表!C:I,7,0)</f>
        <v>0</v>
      </c>
      <c r="I785">
        <f>VLOOKUP(A:A,标准表!C:J,8,0)</f>
        <v>0</v>
      </c>
      <c r="J785">
        <f>VLOOKUP($A:$A,标准表!C:G,5,0)</f>
        <v>2.15</v>
      </c>
      <c r="L785">
        <f>VLOOKUP(A:A,单位分配保留两位小数!B:I,8,0)</f>
        <v>3653.9</v>
      </c>
      <c r="M785">
        <f>_xlfn.IFNA(VLOOKUP(A:A,单位分配保留两位小数!B:J,9,0),0)</f>
        <v>0</v>
      </c>
      <c r="N785">
        <f>_xlfn.IFNA(VLOOKUP(A:A,单位分配保留两位小数!B:K,10,0),0)</f>
        <v>58.75</v>
      </c>
      <c r="O785">
        <f>ROUND(_xlfn.IFNA(VLOOKUP(A:A,单位分配保留两位小数!B:L,11,0),0),2)</f>
        <v>0</v>
      </c>
      <c r="Q785">
        <f t="shared" si="96"/>
        <v>3712.65</v>
      </c>
      <c r="R785">
        <f>_xlfn.IFNA(VLOOKUP(A785,'11月工资'!A:AU,47,0),0)+Q785</f>
        <v>66501.86</v>
      </c>
      <c r="S785">
        <f>VLOOKUP(A:A,'11月工资'!A:AW,49,0)</f>
        <v>0</v>
      </c>
      <c r="T785">
        <f>VLOOKUP(A:A,'11月工资'!A:AZ,52,0)</f>
        <v>0</v>
      </c>
      <c r="U785">
        <f>VLOOKUP(A:A,'11月工资'!A:BA,53,0)</f>
        <v>0</v>
      </c>
      <c r="V785">
        <f>VLOOKUP(A:A,'11月工资'!A:AX,50,0)</f>
        <v>0</v>
      </c>
      <c r="W785">
        <f>VLOOKUP(A:A,'11月工资'!A:AY,51,0)</f>
        <v>0</v>
      </c>
      <c r="X785">
        <f>VLOOKUP(A:A,'11月工资'!A:AV,48,0)</f>
        <v>45000</v>
      </c>
      <c r="Y785">
        <f>VLOOKUP(A:A,'11月工资'!A:BB,54,0)</f>
        <v>13112.28</v>
      </c>
      <c r="Z785" s="12">
        <f>ROUND(5*MAX(0,(R785-S785-T785-U785-V785-W785-X785-Y785)*{0.6;2;4;5;6;7;9}%-{0;504;3384;6384;10584;17184;36384}),2)</f>
        <v>251.69</v>
      </c>
      <c r="AB785" s="78">
        <f>VLOOKUP(A:A,'11月工资'!A:BI,61,0)</f>
        <v>211.8</v>
      </c>
      <c r="AC785" s="6">
        <f t="shared" si="97"/>
        <v>39.89</v>
      </c>
      <c r="AD785">
        <f t="shared" si="98"/>
        <v>3672.76</v>
      </c>
      <c r="AE785">
        <f>VLOOKUP(A:A,'10月奖金'!A:AC,29,0)</f>
        <v>38.130000000000003</v>
      </c>
      <c r="AF785" s="6">
        <f t="shared" si="99"/>
        <v>1.759999999999998</v>
      </c>
      <c r="AG785">
        <f>VLOOKUP(A:A,'10月奖金'!A:AD,30,0)</f>
        <v>3615.77</v>
      </c>
      <c r="AH785" s="6">
        <f t="shared" si="100"/>
        <v>56.990000000000236</v>
      </c>
      <c r="AI785">
        <f>VLOOKUP(A:A,单位分配保留两位小数!B:N,13,0)</f>
        <v>3712.65</v>
      </c>
      <c r="AJ785">
        <f t="shared" si="101"/>
        <v>0</v>
      </c>
      <c r="AK785">
        <f>_xlfn.IFNA(VLOOKUP(A:A,'11月工资'!A:AQ,43,0),0)</f>
        <v>0</v>
      </c>
      <c r="AL785">
        <f t="shared" si="102"/>
        <v>39.89</v>
      </c>
      <c r="AM785" s="6">
        <f t="shared" si="103"/>
        <v>8389.58</v>
      </c>
    </row>
    <row r="786" spans="1:39" x14ac:dyDescent="0.2">
      <c r="A786" s="7">
        <v>9000338</v>
      </c>
      <c r="B786" t="str">
        <f>VLOOKUP(A786,标准表!C:D,2,0)</f>
        <v>齐欣</v>
      </c>
      <c r="C786" t="str">
        <f>VLOOKUP(A:A,标准表!C:M,11,0)</f>
        <v>财务经营部</v>
      </c>
      <c r="D786" t="str">
        <f>VLOOKUP($A:$A,标准表!C:E,3,0)</f>
        <v>130705198312310928</v>
      </c>
      <c r="E786" t="str">
        <f>VLOOKUP(A:A,'11月工资'!A:D,4,0)</f>
        <v>6217000180040689683</v>
      </c>
      <c r="F786" t="str">
        <f>VLOOKUP(A:A,'11月工资'!A:F,6,0)</f>
        <v>专业技术人员</v>
      </c>
      <c r="G786">
        <f>VLOOKUP(A:A,标准表!C:H,6,0)</f>
        <v>0</v>
      </c>
      <c r="H786">
        <f>VLOOKUP(A:A,标准表!C:I,7,0)</f>
        <v>0</v>
      </c>
      <c r="I786">
        <f>VLOOKUP(A:A,标准表!C:J,8,0)</f>
        <v>0</v>
      </c>
      <c r="J786">
        <f>VLOOKUP($A:$A,标准表!C:G,5,0)</f>
        <v>2.15</v>
      </c>
      <c r="L786">
        <f>VLOOKUP(A:A,单位分配保留两位小数!B:I,8,0)</f>
        <v>3652.81</v>
      </c>
      <c r="M786">
        <f>_xlfn.IFNA(VLOOKUP(A:A,单位分配保留两位小数!B:J,9,0),0)</f>
        <v>0</v>
      </c>
      <c r="N786">
        <f>_xlfn.IFNA(VLOOKUP(A:A,单位分配保留两位小数!B:K,10,0),0)</f>
        <v>0</v>
      </c>
      <c r="O786">
        <f>ROUND(_xlfn.IFNA(VLOOKUP(A:A,单位分配保留两位小数!B:L,11,0),0),2)</f>
        <v>0</v>
      </c>
      <c r="Q786">
        <f t="shared" si="96"/>
        <v>3652.81</v>
      </c>
      <c r="R786">
        <f>_xlfn.IFNA(VLOOKUP(A786,'11月工资'!A:AU,47,0),0)+Q786</f>
        <v>74740.349999999991</v>
      </c>
      <c r="S786">
        <f>VLOOKUP(A:A,'11月工资'!A:AW,49,0)</f>
        <v>0</v>
      </c>
      <c r="T786">
        <f>VLOOKUP(A:A,'11月工资'!A:AZ,52,0)</f>
        <v>0</v>
      </c>
      <c r="U786">
        <f>VLOOKUP(A:A,'11月工资'!A:BA,53,0)</f>
        <v>0</v>
      </c>
      <c r="V786">
        <f>VLOOKUP(A:A,'11月工资'!A:AX,50,0)</f>
        <v>18000</v>
      </c>
      <c r="W786">
        <f>VLOOKUP(A:A,'11月工资'!A:AY,51,0)</f>
        <v>0</v>
      </c>
      <c r="X786">
        <f>VLOOKUP(A:A,'11月工资'!A:AV,48,0)</f>
        <v>45000</v>
      </c>
      <c r="Y786">
        <f>VLOOKUP(A:A,'11月工资'!A:BB,54,0)</f>
        <v>13112.28</v>
      </c>
      <c r="Z786" s="12">
        <f>ROUND(5*MAX(0,(R786-S786-T786-U786-V786-W786-X786-Y786)*{0.6;2;4;5;6;7;9}%-{0;504;3384;6384;10584;17184;36384}),2)</f>
        <v>0</v>
      </c>
      <c r="AB786" s="78">
        <f>VLOOKUP(A:A,'11月工资'!A:BI,61,0)</f>
        <v>134.25</v>
      </c>
      <c r="AC786" s="6">
        <f t="shared" si="97"/>
        <v>0</v>
      </c>
      <c r="AD786">
        <f t="shared" si="98"/>
        <v>3652.81</v>
      </c>
      <c r="AE786">
        <f>VLOOKUP(A:A,'10月奖金'!A:AC,29,0)</f>
        <v>0</v>
      </c>
      <c r="AF786" s="6">
        <f t="shared" si="99"/>
        <v>0</v>
      </c>
      <c r="AG786">
        <f>VLOOKUP(A:A,'10月奖金'!A:AD,30,0)</f>
        <v>3662.69</v>
      </c>
      <c r="AH786" s="6">
        <f t="shared" si="100"/>
        <v>-9.8800000000001091</v>
      </c>
      <c r="AI786">
        <f>VLOOKUP(A:A,单位分配保留两位小数!B:N,13,0)</f>
        <v>3652.81</v>
      </c>
      <c r="AJ786">
        <f t="shared" si="101"/>
        <v>0</v>
      </c>
      <c r="AK786">
        <f>_xlfn.IFNA(VLOOKUP(A:A,'11月工资'!A:AQ,43,0),0)</f>
        <v>0</v>
      </c>
      <c r="AL786">
        <f t="shared" si="102"/>
        <v>0</v>
      </c>
      <c r="AM786" s="6">
        <f t="shared" si="103"/>
        <v>-1371.9300000000094</v>
      </c>
    </row>
    <row r="787" spans="1:39" x14ac:dyDescent="0.2">
      <c r="A787" s="7">
        <v>9000331</v>
      </c>
      <c r="B787" t="str">
        <f>VLOOKUP(A787,标准表!C:D,2,0)</f>
        <v>张茉</v>
      </c>
      <c r="C787" t="str">
        <f>VLOOKUP(A:A,标准表!C:M,11,0)</f>
        <v>财务经营部</v>
      </c>
      <c r="D787" t="str">
        <f>VLOOKUP($A:$A,标准表!C:E,3,0)</f>
        <v>130204199112312727</v>
      </c>
      <c r="E787" t="str">
        <f>VLOOKUP(A:A,'11月工资'!A:D,4,0)</f>
        <v>6236680170001090994</v>
      </c>
      <c r="F787" t="str">
        <f>VLOOKUP(A:A,'11月工资'!A:F,6,0)</f>
        <v>专业技术人员</v>
      </c>
      <c r="G787">
        <f>VLOOKUP(A:A,标准表!C:H,6,0)</f>
        <v>0</v>
      </c>
      <c r="H787">
        <f>VLOOKUP(A:A,标准表!C:I,7,0)</f>
        <v>0</v>
      </c>
      <c r="I787">
        <f>VLOOKUP(A:A,标准表!C:J,8,0)</f>
        <v>0</v>
      </c>
      <c r="J787">
        <f>VLOOKUP($A:$A,标准表!C:G,5,0)</f>
        <v>1.65</v>
      </c>
      <c r="L787">
        <f>VLOOKUP(A:A,单位分配保留两位小数!B:I,8,0)</f>
        <v>2803.31</v>
      </c>
      <c r="M787">
        <f>_xlfn.IFNA(VLOOKUP(A:A,单位分配保留两位小数!B:J,9,0),0)</f>
        <v>0</v>
      </c>
      <c r="N787">
        <f>_xlfn.IFNA(VLOOKUP(A:A,单位分配保留两位小数!B:K,10,0),0)</f>
        <v>0</v>
      </c>
      <c r="O787">
        <f>ROUND(_xlfn.IFNA(VLOOKUP(A:A,单位分配保留两位小数!B:L,11,0),0),2)</f>
        <v>0</v>
      </c>
      <c r="Q787">
        <f t="shared" si="96"/>
        <v>2803.31</v>
      </c>
      <c r="R787">
        <f>_xlfn.IFNA(VLOOKUP(A787,'11月工资'!A:AU,47,0),0)+Q787</f>
        <v>63859.040000000001</v>
      </c>
      <c r="S787">
        <f>VLOOKUP(A:A,'11月工资'!A:AW,49,0)</f>
        <v>0</v>
      </c>
      <c r="T787">
        <f>VLOOKUP(A:A,'11月工资'!A:AZ,52,0)</f>
        <v>0</v>
      </c>
      <c r="U787">
        <f>VLOOKUP(A:A,'11月工资'!A:BA,53,0)</f>
        <v>0</v>
      </c>
      <c r="V787">
        <f>VLOOKUP(A:A,'11月工资'!A:AX,50,0)</f>
        <v>0</v>
      </c>
      <c r="W787">
        <f>VLOOKUP(A:A,'11月工资'!A:AY,51,0)</f>
        <v>0</v>
      </c>
      <c r="X787">
        <f>VLOOKUP(A:A,'11月工资'!A:AV,48,0)</f>
        <v>45000</v>
      </c>
      <c r="Y787">
        <f>VLOOKUP(A:A,'11月工资'!A:BB,54,0)</f>
        <v>9875.61</v>
      </c>
      <c r="Z787" s="12">
        <f>ROUND(5*MAX(0,(R787-S787-T787-U787-V787-W787-X787-Y787)*{0.6;2;4;5;6;7;9}%-{0;504;3384;6384;10584;17184;36384}),2)</f>
        <v>269.5</v>
      </c>
      <c r="AB787" s="78">
        <f>VLOOKUP(A:A,'11月工资'!A:BI,61,0)</f>
        <v>284.89999999999998</v>
      </c>
      <c r="AC787" s="6">
        <f t="shared" si="97"/>
        <v>0</v>
      </c>
      <c r="AD787">
        <f t="shared" si="98"/>
        <v>2803.31</v>
      </c>
      <c r="AE787">
        <f>VLOOKUP(A:A,'10月奖金'!A:AC,29,0)</f>
        <v>44.03</v>
      </c>
      <c r="AF787" s="6">
        <f t="shared" si="99"/>
        <v>-44.03</v>
      </c>
      <c r="AG787">
        <f>VLOOKUP(A:A,'10月奖金'!A:AD,30,0)</f>
        <v>2766.87</v>
      </c>
      <c r="AH787" s="6">
        <f t="shared" si="100"/>
        <v>36.440000000000055</v>
      </c>
      <c r="AI787">
        <f>VLOOKUP(A:A,单位分配保留两位小数!B:N,13,0)</f>
        <v>2803.31</v>
      </c>
      <c r="AJ787">
        <f t="shared" si="101"/>
        <v>0</v>
      </c>
      <c r="AK787">
        <f>_xlfn.IFNA(VLOOKUP(A:A,'11月工资'!A:AQ,43,0),0)</f>
        <v>0</v>
      </c>
      <c r="AL787">
        <f t="shared" si="102"/>
        <v>0</v>
      </c>
      <c r="AM787" s="6">
        <f t="shared" si="103"/>
        <v>8983.43</v>
      </c>
    </row>
    <row r="788" spans="1:39" x14ac:dyDescent="0.2">
      <c r="A788" s="7">
        <v>9000244</v>
      </c>
      <c r="B788" t="str">
        <f>VLOOKUP(A788,标准表!C:D,2,0)</f>
        <v>李卓</v>
      </c>
      <c r="C788" t="str">
        <f>VLOOKUP(A:A,标准表!C:M,11,0)</f>
        <v>技术创新部</v>
      </c>
      <c r="D788" t="str">
        <f>VLOOKUP($A:$A,标准表!C:E,3,0)</f>
        <v>130705197201190922</v>
      </c>
      <c r="E788" t="str">
        <f>VLOOKUP(A:A,'11月工资'!A:D,4,0)</f>
        <v>6210810170000189779</v>
      </c>
      <c r="F788" t="str">
        <f>VLOOKUP(A:A,'11月工资'!A:F,6,0)</f>
        <v>专业技术人员</v>
      </c>
      <c r="G788">
        <f>VLOOKUP(A:A,标准表!C:H,6,0)</f>
        <v>0</v>
      </c>
      <c r="H788">
        <f>VLOOKUP(A:A,标准表!C:I,7,0)</f>
        <v>0</v>
      </c>
      <c r="I788">
        <f>VLOOKUP(A:A,标准表!C:J,8,0)</f>
        <v>0</v>
      </c>
      <c r="J788">
        <f>VLOOKUP($A:$A,标准表!C:G,5,0)</f>
        <v>3.05</v>
      </c>
      <c r="L788">
        <f>VLOOKUP(A:A,单位分配保留两位小数!B:I,8,0)</f>
        <v>5182.41</v>
      </c>
      <c r="M788">
        <f>_xlfn.IFNA(VLOOKUP(A:A,单位分配保留两位小数!B:J,9,0),0)</f>
        <v>0</v>
      </c>
      <c r="N788">
        <f>_xlfn.IFNA(VLOOKUP(A:A,单位分配保留两位小数!B:K,10,0),0)</f>
        <v>0</v>
      </c>
      <c r="O788">
        <f>ROUND(_xlfn.IFNA(VLOOKUP(A:A,单位分配保留两位小数!B:L,11,0),0),2)</f>
        <v>0</v>
      </c>
      <c r="Q788">
        <f t="shared" si="96"/>
        <v>5182.41</v>
      </c>
      <c r="R788">
        <f>_xlfn.IFNA(VLOOKUP(A788,'11月工资'!A:AU,47,0),0)+Q788</f>
        <v>84009.3</v>
      </c>
      <c r="S788">
        <f>VLOOKUP(A:A,'11月工资'!A:AW,49,0)</f>
        <v>0</v>
      </c>
      <c r="T788">
        <f>VLOOKUP(A:A,'11月工资'!A:AZ,52,0)</f>
        <v>0</v>
      </c>
      <c r="U788">
        <f>VLOOKUP(A:A,'11月工资'!A:BA,53,0)</f>
        <v>0</v>
      </c>
      <c r="V788">
        <f>VLOOKUP(A:A,'11月工资'!A:AX,50,0)</f>
        <v>9000</v>
      </c>
      <c r="W788">
        <f>VLOOKUP(A:A,'11月工资'!A:AY,51,0)</f>
        <v>0</v>
      </c>
      <c r="X788">
        <f>VLOOKUP(A:A,'11月工资'!A:AV,48,0)</f>
        <v>45000</v>
      </c>
      <c r="Y788">
        <f>VLOOKUP(A:A,'11月工资'!A:BB,54,0)</f>
        <v>16333.2</v>
      </c>
      <c r="Z788" s="12">
        <f>ROUND(5*MAX(0,(R788-S788-T788-U788-V788-W788-X788-Y788)*{0.6;2;4;5;6;7;9}%-{0;504;3384;6384;10584;17184;36384}),2)</f>
        <v>410.28</v>
      </c>
      <c r="AB788" s="78">
        <f>VLOOKUP(A:A,'11月工资'!A:BI,61,0)</f>
        <v>347.14</v>
      </c>
      <c r="AC788" s="6">
        <f t="shared" si="97"/>
        <v>63.14</v>
      </c>
      <c r="AD788">
        <f t="shared" si="98"/>
        <v>5119.2699999999995</v>
      </c>
      <c r="AE788">
        <f>VLOOKUP(A:A,'10月奖金'!A:AC,29,0)</f>
        <v>63.16</v>
      </c>
      <c r="AF788" s="6">
        <f t="shared" si="99"/>
        <v>-1.9999999999996021E-2</v>
      </c>
      <c r="AG788">
        <f>VLOOKUP(A:A,'10月奖金'!A:AD,30,0)</f>
        <v>5120.28</v>
      </c>
      <c r="AH788" s="6">
        <f t="shared" si="100"/>
        <v>-1.0100000000002183</v>
      </c>
      <c r="AI788">
        <f>VLOOKUP(A:A,单位分配保留两位小数!B:N,13,0)</f>
        <v>5182.41</v>
      </c>
      <c r="AJ788">
        <f t="shared" si="101"/>
        <v>0</v>
      </c>
      <c r="AK788">
        <f>_xlfn.IFNA(VLOOKUP(A:A,'11月工资'!A:AQ,43,0),0)</f>
        <v>0</v>
      </c>
      <c r="AL788">
        <f t="shared" si="102"/>
        <v>63.14</v>
      </c>
      <c r="AM788" s="6">
        <f t="shared" si="103"/>
        <v>13676.100000000002</v>
      </c>
    </row>
    <row r="789" spans="1:39" x14ac:dyDescent="0.2">
      <c r="A789" s="7">
        <v>9000216</v>
      </c>
      <c r="B789" t="str">
        <f>VLOOKUP(A789,标准表!C:D,2,0)</f>
        <v>张红奎</v>
      </c>
      <c r="C789" t="str">
        <f>VLOOKUP(A:A,标准表!C:M,11,0)</f>
        <v>技术创新部</v>
      </c>
      <c r="D789" t="str">
        <f>VLOOKUP($A:$A,标准表!C:E,3,0)</f>
        <v>130229198503035619</v>
      </c>
      <c r="E789" t="str">
        <f>VLOOKUP(A:A,'11月工资'!A:D,4,0)</f>
        <v>6210810170000019489</v>
      </c>
      <c r="F789" t="str">
        <f>VLOOKUP(A:A,'11月工资'!A:F,6,0)</f>
        <v>专业技术人员</v>
      </c>
      <c r="G789">
        <f>VLOOKUP(A:A,标准表!C:H,6,0)</f>
        <v>0</v>
      </c>
      <c r="H789">
        <f>VLOOKUP(A:A,标准表!C:I,7,0)</f>
        <v>0</v>
      </c>
      <c r="I789">
        <f>VLOOKUP(A:A,标准表!C:J,8,0)</f>
        <v>0</v>
      </c>
      <c r="J789">
        <f>VLOOKUP($A:$A,标准表!C:G,5,0)</f>
        <v>3.05</v>
      </c>
      <c r="L789">
        <f>VLOOKUP(A:A,单位分配保留两位小数!B:I,8,0)</f>
        <v>5182.41</v>
      </c>
      <c r="M789">
        <f>_xlfn.IFNA(VLOOKUP(A:A,单位分配保留两位小数!B:J,9,0),0)</f>
        <v>0</v>
      </c>
      <c r="N789">
        <f>_xlfn.IFNA(VLOOKUP(A:A,单位分配保留两位小数!B:K,10,0),0)</f>
        <v>0</v>
      </c>
      <c r="O789">
        <f>ROUND(_xlfn.IFNA(VLOOKUP(A:A,单位分配保留两位小数!B:L,11,0),0),2)</f>
        <v>0</v>
      </c>
      <c r="Q789">
        <f t="shared" si="96"/>
        <v>5182.41</v>
      </c>
      <c r="R789">
        <f>_xlfn.IFNA(VLOOKUP(A789,'11月工资'!A:AU,47,0),0)+Q789</f>
        <v>80594.27</v>
      </c>
      <c r="S789">
        <f>VLOOKUP(A:A,'11月工资'!A:AW,49,0)</f>
        <v>4500</v>
      </c>
      <c r="T789">
        <f>VLOOKUP(A:A,'11月工资'!A:AZ,52,0)</f>
        <v>0</v>
      </c>
      <c r="U789">
        <f>VLOOKUP(A:A,'11月工资'!A:BA,53,0)</f>
        <v>0</v>
      </c>
      <c r="V789">
        <f>VLOOKUP(A:A,'11月工资'!A:AX,50,0)</f>
        <v>9000</v>
      </c>
      <c r="W789">
        <f>VLOOKUP(A:A,'11月工资'!A:AY,51,0)</f>
        <v>0</v>
      </c>
      <c r="X789">
        <f>VLOOKUP(A:A,'11月工资'!A:AV,48,0)</f>
        <v>45000</v>
      </c>
      <c r="Y789">
        <f>VLOOKUP(A:A,'11月工资'!A:BB,54,0)</f>
        <v>15772.14</v>
      </c>
      <c r="Z789" s="12">
        <f>ROUND(5*MAX(0,(R789-S789-T789-U789-V789-W789-X789-Y789)*{0.6;2;4;5;6;7;9}%-{0;504;3384;6384;10584;17184;36384}),2)</f>
        <v>189.66</v>
      </c>
      <c r="AB789" s="78">
        <f>VLOOKUP(A:A,'11月工资'!A:BI,61,0)</f>
        <v>143.22999999999999</v>
      </c>
      <c r="AC789" s="6">
        <f t="shared" si="97"/>
        <v>46.43</v>
      </c>
      <c r="AD789">
        <f t="shared" si="98"/>
        <v>5135.9799999999996</v>
      </c>
      <c r="AE789">
        <f>VLOOKUP(A:A,'10月奖金'!A:AC,29,0)</f>
        <v>37.68</v>
      </c>
      <c r="AF789" s="6">
        <f t="shared" si="99"/>
        <v>8.75</v>
      </c>
      <c r="AG789">
        <f>VLOOKUP(A:A,'10月奖金'!A:AD,30,0)</f>
        <v>5145.7599999999993</v>
      </c>
      <c r="AH789" s="6">
        <f t="shared" si="100"/>
        <v>-9.7799999999997453</v>
      </c>
      <c r="AI789">
        <f>VLOOKUP(A:A,单位分配保留两位小数!B:N,13,0)</f>
        <v>5182.41</v>
      </c>
      <c r="AJ789">
        <f t="shared" si="101"/>
        <v>0</v>
      </c>
      <c r="AK789">
        <f>_xlfn.IFNA(VLOOKUP(A:A,'11月工资'!A:AQ,43,0),0)</f>
        <v>0</v>
      </c>
      <c r="AL789">
        <f t="shared" si="102"/>
        <v>46.43</v>
      </c>
      <c r="AM789" s="6">
        <f t="shared" si="103"/>
        <v>6322.1300000000047</v>
      </c>
    </row>
    <row r="790" spans="1:39" x14ac:dyDescent="0.2">
      <c r="A790" s="7">
        <v>9000218</v>
      </c>
      <c r="B790" t="str">
        <f>VLOOKUP(A790,标准表!C:D,2,0)</f>
        <v>孙巧梅</v>
      </c>
      <c r="C790" t="str">
        <f>VLOOKUP(A:A,标准表!C:M,11,0)</f>
        <v>技术创新部</v>
      </c>
      <c r="D790" t="str">
        <f>VLOOKUP($A:$A,标准表!C:E,3,0)</f>
        <v>131102198509071421</v>
      </c>
      <c r="E790" t="str">
        <f>VLOOKUP(A:A,'11月工资'!A:D,4,0)</f>
        <v>6210810170000018440</v>
      </c>
      <c r="F790" t="str">
        <f>VLOOKUP(A:A,'11月工资'!A:F,6,0)</f>
        <v>专业技术人员</v>
      </c>
      <c r="G790">
        <f>VLOOKUP(A:A,标准表!C:H,6,0)</f>
        <v>0</v>
      </c>
      <c r="H790">
        <f>VLOOKUP(A:A,标准表!C:I,7,0)</f>
        <v>0</v>
      </c>
      <c r="I790">
        <f>VLOOKUP(A:A,标准表!C:J,8,0)</f>
        <v>0</v>
      </c>
      <c r="J790">
        <f>VLOOKUP($A:$A,标准表!C:G,5,0)</f>
        <v>3.05</v>
      </c>
      <c r="L790">
        <f>VLOOKUP(A:A,单位分配保留两位小数!B:I,8,0)</f>
        <v>5182.41</v>
      </c>
      <c r="M790">
        <f>_xlfn.IFNA(VLOOKUP(A:A,单位分配保留两位小数!B:J,9,0),0)</f>
        <v>0</v>
      </c>
      <c r="N790">
        <f>_xlfn.IFNA(VLOOKUP(A:A,单位分配保留两位小数!B:K,10,0),0)</f>
        <v>0</v>
      </c>
      <c r="O790">
        <f>ROUND(_xlfn.IFNA(VLOOKUP(A:A,单位分配保留两位小数!B:L,11,0),0),2)</f>
        <v>0</v>
      </c>
      <c r="Q790">
        <f t="shared" si="96"/>
        <v>5182.41</v>
      </c>
      <c r="R790">
        <f>_xlfn.IFNA(VLOOKUP(A790,'11月工资'!A:AU,47,0),0)+Q790</f>
        <v>80634.3</v>
      </c>
      <c r="S790">
        <f>VLOOKUP(A:A,'11月工资'!A:AW,49,0)</f>
        <v>4500</v>
      </c>
      <c r="T790">
        <f>VLOOKUP(A:A,'11月工资'!A:AZ,52,0)</f>
        <v>0</v>
      </c>
      <c r="U790">
        <f>VLOOKUP(A:A,'11月工资'!A:BA,53,0)</f>
        <v>0</v>
      </c>
      <c r="V790">
        <f>VLOOKUP(A:A,'11月工资'!A:AX,50,0)</f>
        <v>9000</v>
      </c>
      <c r="W790">
        <f>VLOOKUP(A:A,'11月工资'!A:AY,51,0)</f>
        <v>0</v>
      </c>
      <c r="X790">
        <f>VLOOKUP(A:A,'11月工资'!A:AV,48,0)</f>
        <v>45000</v>
      </c>
      <c r="Y790">
        <f>VLOOKUP(A:A,'11月工资'!A:BB,54,0)</f>
        <v>15787.62</v>
      </c>
      <c r="Z790" s="12">
        <f>ROUND(5*MAX(0,(R790-S790-T790-U790-V790-W790-X790-Y790)*{0.6;2;4;5;6;7;9}%-{0;504;3384;6384;10584;17184;36384}),2)</f>
        <v>190.4</v>
      </c>
      <c r="AB790" s="78">
        <f>VLOOKUP(A:A,'11月工资'!A:BI,61,0)</f>
        <v>151.69</v>
      </c>
      <c r="AC790" s="6">
        <f t="shared" si="97"/>
        <v>38.71</v>
      </c>
      <c r="AD790">
        <f t="shared" si="98"/>
        <v>5143.7</v>
      </c>
      <c r="AE790">
        <f>VLOOKUP(A:A,'10月奖金'!A:AC,29,0)</f>
        <v>38.729999999999997</v>
      </c>
      <c r="AF790" s="6">
        <f t="shared" si="99"/>
        <v>-1.9999999999996021E-2</v>
      </c>
      <c r="AG790">
        <f>VLOOKUP(A:A,'10月奖金'!A:AD,30,0)</f>
        <v>5144.71</v>
      </c>
      <c r="AH790" s="6">
        <f t="shared" si="100"/>
        <v>-1.0100000000002183</v>
      </c>
      <c r="AI790">
        <f>VLOOKUP(A:A,单位分配保留两位小数!B:N,13,0)</f>
        <v>5182.41</v>
      </c>
      <c r="AJ790">
        <f t="shared" si="101"/>
        <v>0</v>
      </c>
      <c r="AK790">
        <f>_xlfn.IFNA(VLOOKUP(A:A,'11月工资'!A:AQ,43,0),0)</f>
        <v>0</v>
      </c>
      <c r="AL790">
        <f t="shared" si="102"/>
        <v>38.71</v>
      </c>
      <c r="AM790" s="6">
        <f t="shared" si="103"/>
        <v>6346.6800000000021</v>
      </c>
    </row>
    <row r="791" spans="1:39" x14ac:dyDescent="0.2">
      <c r="A791" s="7">
        <v>9000246</v>
      </c>
      <c r="B791" t="str">
        <f>VLOOKUP(A791,标准表!C:D,2,0)</f>
        <v>蒋秀平</v>
      </c>
      <c r="C791" t="str">
        <f>VLOOKUP(A:A,标准表!C:M,11,0)</f>
        <v>技术创新部</v>
      </c>
      <c r="D791" t="str">
        <f>VLOOKUP($A:$A,标准表!C:E,3,0)</f>
        <v>130721197104176061</v>
      </c>
      <c r="E791" t="str">
        <f>VLOOKUP(A:A,'11月工资'!A:D,4,0)</f>
        <v>6210810170000802538</v>
      </c>
      <c r="F791" t="str">
        <f>VLOOKUP(A:A,'11月工资'!A:F,6,0)</f>
        <v>经营管理-其他</v>
      </c>
      <c r="G791">
        <f>VLOOKUP(A:A,标准表!C:H,6,0)</f>
        <v>0</v>
      </c>
      <c r="H791">
        <f>VLOOKUP(A:A,标准表!C:I,7,0)</f>
        <v>0</v>
      </c>
      <c r="I791">
        <f>VLOOKUP(A:A,标准表!C:J,8,0)</f>
        <v>0</v>
      </c>
      <c r="J791">
        <f>VLOOKUP($A:$A,标准表!C:G,5,0)</f>
        <v>3.6</v>
      </c>
      <c r="L791">
        <f>VLOOKUP(A:A,单位分配保留两位小数!B:I,8,0)</f>
        <v>6116.94</v>
      </c>
      <c r="M791">
        <f>_xlfn.IFNA(VLOOKUP(A:A,单位分配保留两位小数!B:J,9,0),0)</f>
        <v>0</v>
      </c>
      <c r="N791">
        <f>_xlfn.IFNA(VLOOKUP(A:A,单位分配保留两位小数!B:K,10,0),0)</f>
        <v>0</v>
      </c>
      <c r="O791">
        <f>ROUND(_xlfn.IFNA(VLOOKUP(A:A,单位分配保留两位小数!B:L,11,0),0),2)</f>
        <v>0</v>
      </c>
      <c r="Q791">
        <f t="shared" si="96"/>
        <v>6116.94</v>
      </c>
      <c r="R791">
        <f>_xlfn.IFNA(VLOOKUP(A791,'11月工资'!A:AU,47,0),0)+Q791</f>
        <v>101209.60000000001</v>
      </c>
      <c r="S791">
        <f>VLOOKUP(A:A,'11月工资'!A:AW,49,0)</f>
        <v>4500</v>
      </c>
      <c r="T791">
        <f>VLOOKUP(A:A,'11月工资'!A:AZ,52,0)</f>
        <v>0</v>
      </c>
      <c r="U791">
        <f>VLOOKUP(A:A,'11月工资'!A:BA,53,0)</f>
        <v>0</v>
      </c>
      <c r="V791">
        <f>VLOOKUP(A:A,'11月工资'!A:AX,50,0)</f>
        <v>9000</v>
      </c>
      <c r="W791">
        <f>VLOOKUP(A:A,'11月工资'!A:AY,51,0)</f>
        <v>0</v>
      </c>
      <c r="X791">
        <f>VLOOKUP(A:A,'11月工资'!A:AV,48,0)</f>
        <v>45000</v>
      </c>
      <c r="Y791">
        <f>VLOOKUP(A:A,'11月工资'!A:BB,54,0)</f>
        <v>17659.080000000002</v>
      </c>
      <c r="Z791" s="12">
        <f>ROUND(5*MAX(0,(R791-S791-T791-U791-V791-W791-X791-Y791)*{0.6;2;4;5;6;7;9}%-{0;504;3384;6384;10584;17184;36384}),2)</f>
        <v>751.52</v>
      </c>
      <c r="AB791" s="78">
        <f>VLOOKUP(A:A,'11月工资'!A:BI,61,0)</f>
        <v>680.63</v>
      </c>
      <c r="AC791" s="6">
        <f t="shared" si="97"/>
        <v>70.89</v>
      </c>
      <c r="AD791">
        <f t="shared" si="98"/>
        <v>6046.0499999999993</v>
      </c>
      <c r="AE791">
        <f>VLOOKUP(A:A,'10月奖金'!A:AC,29,0)</f>
        <v>70.92</v>
      </c>
      <c r="AF791" s="6">
        <f t="shared" si="99"/>
        <v>-3.0000000000001137E-2</v>
      </c>
      <c r="AG791">
        <f>VLOOKUP(A:A,'10月奖金'!A:AD,30,0)</f>
        <v>6047.24</v>
      </c>
      <c r="AH791" s="6">
        <f t="shared" si="100"/>
        <v>-1.1900000000005093</v>
      </c>
      <c r="AI791">
        <f>VLOOKUP(A:A,单位分配保留两位小数!B:N,13,0)</f>
        <v>6116.94</v>
      </c>
      <c r="AJ791">
        <f t="shared" si="101"/>
        <v>0</v>
      </c>
      <c r="AK791">
        <f>_xlfn.IFNA(VLOOKUP(A:A,'11月工资'!A:AQ,43,0),0)</f>
        <v>0</v>
      </c>
      <c r="AL791">
        <f t="shared" si="102"/>
        <v>70.89</v>
      </c>
      <c r="AM791" s="6">
        <f t="shared" si="103"/>
        <v>25050.520000000004</v>
      </c>
    </row>
    <row r="792" spans="1:39" x14ac:dyDescent="0.2">
      <c r="A792" s="10">
        <v>9000266</v>
      </c>
      <c r="B792" t="str">
        <f>VLOOKUP(A792,标准表!C:D,2,0)</f>
        <v>杨红丽</v>
      </c>
      <c r="C792" t="str">
        <f>VLOOKUP(A:A,标准表!C:M,11,0)</f>
        <v>技术创新部</v>
      </c>
      <c r="D792" t="str">
        <f>VLOOKUP($A:$A,标准表!C:E,3,0)</f>
        <v>412721198310075484</v>
      </c>
      <c r="E792" t="str">
        <f>VLOOKUP(A:A,'11月工资'!A:D,4,0)</f>
        <v>6217000170008809480</v>
      </c>
      <c r="F792" t="str">
        <f>VLOOKUP(A:A,'11月工资'!A:F,6,0)</f>
        <v>专业技术人员</v>
      </c>
      <c r="G792">
        <f>VLOOKUP(A:A,标准表!C:H,6,0)</f>
        <v>0</v>
      </c>
      <c r="H792">
        <f>VLOOKUP(A:A,标准表!C:I,7,0)</f>
        <v>0</v>
      </c>
      <c r="I792">
        <f>VLOOKUP(A:A,标准表!C:J,8,0)</f>
        <v>0</v>
      </c>
      <c r="J792">
        <f>VLOOKUP($A:$A,标准表!C:G,5,0)</f>
        <v>2.15</v>
      </c>
      <c r="L792">
        <f>VLOOKUP(A:A,单位分配保留两位小数!B:I,8,0)</f>
        <v>3653.17</v>
      </c>
      <c r="M792">
        <f>_xlfn.IFNA(VLOOKUP(A:A,单位分配保留两位小数!B:J,9,0),0)</f>
        <v>0</v>
      </c>
      <c r="N792">
        <f>_xlfn.IFNA(VLOOKUP(A:A,单位分配保留两位小数!B:K,10,0),0)</f>
        <v>0</v>
      </c>
      <c r="O792">
        <f>ROUND(_xlfn.IFNA(VLOOKUP(A:A,单位分配保留两位小数!B:L,11,0),0),2)</f>
        <v>0</v>
      </c>
      <c r="Q792">
        <f t="shared" si="96"/>
        <v>3653.17</v>
      </c>
      <c r="R792">
        <f>_xlfn.IFNA(VLOOKUP(A792,'11月工资'!A:AU,47,0),0)+Q792</f>
        <v>65832.900000000009</v>
      </c>
      <c r="S792">
        <f>VLOOKUP(A:A,'11月工资'!A:AW,49,0)</f>
        <v>0</v>
      </c>
      <c r="T792">
        <f>VLOOKUP(A:A,'11月工资'!A:AZ,52,0)</f>
        <v>0</v>
      </c>
      <c r="U792">
        <f>VLOOKUP(A:A,'11月工资'!A:BA,53,0)</f>
        <v>0</v>
      </c>
      <c r="V792">
        <f>VLOOKUP(A:A,'11月工资'!A:AX,50,0)</f>
        <v>0</v>
      </c>
      <c r="W792">
        <f>VLOOKUP(A:A,'11月工资'!A:AY,51,0)</f>
        <v>0</v>
      </c>
      <c r="X792">
        <f>VLOOKUP(A:A,'11月工资'!A:AV,48,0)</f>
        <v>45000</v>
      </c>
      <c r="Y792">
        <f>VLOOKUP(A:A,'11月工资'!A:BB,54,0)</f>
        <v>13112.28</v>
      </c>
      <c r="Z792" s="12">
        <f>ROUND(5*MAX(0,(R792-S792-T792-U792-V792-W792-X792-Y792)*{0.6;2;4;5;6;7;9}%-{0;504;3384;6384;10584;17184;36384}),2)</f>
        <v>231.62</v>
      </c>
      <c r="AB792" s="78">
        <f>VLOOKUP(A:A,'11月工资'!A:BI,61,0)</f>
        <v>193.51</v>
      </c>
      <c r="AC792" s="6">
        <f t="shared" si="97"/>
        <v>38.11</v>
      </c>
      <c r="AD792">
        <f t="shared" si="98"/>
        <v>3615.06</v>
      </c>
      <c r="AE792">
        <f>VLOOKUP(A:A,'10月奖金'!A:AC,29,0)</f>
        <v>38.130000000000003</v>
      </c>
      <c r="AF792" s="6">
        <f t="shared" si="99"/>
        <v>-2.0000000000003126E-2</v>
      </c>
      <c r="AG792">
        <f>VLOOKUP(A:A,'10月奖金'!A:AD,30,0)</f>
        <v>3615.77</v>
      </c>
      <c r="AH792" s="6">
        <f t="shared" si="100"/>
        <v>-0.71000000000003638</v>
      </c>
      <c r="AI792">
        <f>VLOOKUP(A:A,单位分配保留两位小数!B:N,13,0)</f>
        <v>3653.17</v>
      </c>
      <c r="AJ792">
        <f t="shared" si="101"/>
        <v>0</v>
      </c>
      <c r="AK792">
        <f>_xlfn.IFNA(VLOOKUP(A:A,'11月工资'!A:AQ,43,0),0)</f>
        <v>0</v>
      </c>
      <c r="AL792">
        <f t="shared" si="102"/>
        <v>38.11</v>
      </c>
      <c r="AM792" s="6">
        <f t="shared" si="103"/>
        <v>7720.6200000000081</v>
      </c>
    </row>
    <row r="793" spans="1:39" x14ac:dyDescent="0.2">
      <c r="A793" s="11">
        <v>9000896</v>
      </c>
      <c r="B793" t="str">
        <f>VLOOKUP(A793,标准表!C:D,2,0)</f>
        <v>姚文星</v>
      </c>
      <c r="C793" t="str">
        <f>VLOOKUP(A:A,标准表!C:M,11,0)</f>
        <v>技术创新部</v>
      </c>
      <c r="D793" t="str">
        <f>VLOOKUP($A:$A,标准表!C:E,3,0)</f>
        <v>130705198503300327</v>
      </c>
      <c r="E793" t="str">
        <f>VLOOKUP(A:A,'11月工资'!A:D,4,0)</f>
        <v>6210810170000563056</v>
      </c>
      <c r="F793" t="str">
        <f>VLOOKUP(A:A,'11月工资'!A:F,6,0)</f>
        <v>专业技术人员</v>
      </c>
      <c r="G793">
        <f>VLOOKUP(A:A,标准表!C:H,6,0)</f>
        <v>0</v>
      </c>
      <c r="H793">
        <f>VLOOKUP(A:A,标准表!C:I,7,0)</f>
        <v>0</v>
      </c>
      <c r="I793">
        <f>VLOOKUP(A:A,标准表!C:J,8,0)</f>
        <v>0</v>
      </c>
      <c r="J793">
        <f>VLOOKUP($A:$A,标准表!C:G,5,0)</f>
        <v>2.15</v>
      </c>
      <c r="L793">
        <f>VLOOKUP(A:A,单位分配保留两位小数!B:I,8,0)</f>
        <v>3653.17</v>
      </c>
      <c r="M793">
        <f>_xlfn.IFNA(VLOOKUP(A:A,单位分配保留两位小数!B:J,9,0),0)</f>
        <v>0</v>
      </c>
      <c r="N793">
        <f>_xlfn.IFNA(VLOOKUP(A:A,单位分配保留两位小数!B:K,10,0),0)</f>
        <v>500</v>
      </c>
      <c r="O793">
        <f>ROUND(_xlfn.IFNA(VLOOKUP(A:A,单位分配保留两位小数!B:L,11,0),0),2)</f>
        <v>0</v>
      </c>
      <c r="Q793">
        <f t="shared" si="96"/>
        <v>4153.17</v>
      </c>
      <c r="R793">
        <f>_xlfn.IFNA(VLOOKUP(A793,'11月工资'!A:AU,47,0),0)+Q793</f>
        <v>66332.900000000009</v>
      </c>
      <c r="S793">
        <f>VLOOKUP(A:A,'11月工资'!A:AW,49,0)</f>
        <v>0</v>
      </c>
      <c r="T793">
        <f>VLOOKUP(A:A,'11月工资'!A:AZ,52,0)</f>
        <v>0</v>
      </c>
      <c r="U793">
        <f>VLOOKUP(A:A,'11月工资'!A:BA,53,0)</f>
        <v>0</v>
      </c>
      <c r="V793">
        <f>VLOOKUP(A:A,'11月工资'!A:AX,50,0)</f>
        <v>0</v>
      </c>
      <c r="W793">
        <f>VLOOKUP(A:A,'11月工资'!A:AY,51,0)</f>
        <v>0</v>
      </c>
      <c r="X793">
        <f>VLOOKUP(A:A,'11月工资'!A:AV,48,0)</f>
        <v>45000</v>
      </c>
      <c r="Y793">
        <f>VLOOKUP(A:A,'11月工资'!A:BB,54,0)</f>
        <v>13112.28</v>
      </c>
      <c r="Z793" s="12">
        <f>ROUND(5*MAX(0,(R793-S793-T793-U793-V793-W793-X793-Y793)*{0.6;2;4;5;6;7;9}%-{0;504;3384;6384;10584;17184;36384}),2)</f>
        <v>246.62</v>
      </c>
      <c r="AB793" s="78">
        <f>VLOOKUP(A:A,'11月工资'!A:BI,61,0)</f>
        <v>193.51</v>
      </c>
      <c r="AC793" s="6">
        <f t="shared" si="97"/>
        <v>53.11</v>
      </c>
      <c r="AD793">
        <f t="shared" si="98"/>
        <v>4100.0600000000004</v>
      </c>
      <c r="AE793">
        <f>VLOOKUP(A:A,'10月奖金'!A:AC,29,0)</f>
        <v>38.130000000000003</v>
      </c>
      <c r="AF793" s="6">
        <f t="shared" si="99"/>
        <v>14.979999999999997</v>
      </c>
      <c r="AG793">
        <f>VLOOKUP(A:A,'10月奖金'!A:AD,30,0)</f>
        <v>3615.77</v>
      </c>
      <c r="AH793" s="6">
        <f t="shared" si="100"/>
        <v>484.29000000000042</v>
      </c>
      <c r="AI793">
        <f>VLOOKUP(A:A,单位分配保留两位小数!B:N,13,0)</f>
        <v>4153.17</v>
      </c>
      <c r="AJ793">
        <f t="shared" si="101"/>
        <v>0</v>
      </c>
      <c r="AK793">
        <f>_xlfn.IFNA(VLOOKUP(A:A,'11月工资'!A:AQ,43,0),0)</f>
        <v>0</v>
      </c>
      <c r="AL793">
        <f t="shared" si="102"/>
        <v>53.11</v>
      </c>
      <c r="AM793" s="6">
        <f t="shared" si="103"/>
        <v>8220.6200000000081</v>
      </c>
    </row>
    <row r="794" spans="1:39" x14ac:dyDescent="0.2">
      <c r="A794" s="7">
        <v>9000191</v>
      </c>
      <c r="B794" t="str">
        <f>VLOOKUP(A794,标准表!C:D,2,0)</f>
        <v>张焕强</v>
      </c>
      <c r="C794" t="str">
        <f>VLOOKUP(A:A,标准表!C:M,11,0)</f>
        <v>安全部</v>
      </c>
      <c r="D794" t="str">
        <f>VLOOKUP($A:$A,标准表!C:E,3,0)</f>
        <v>130224198011241537</v>
      </c>
      <c r="E794" t="str">
        <f>VLOOKUP(A:A,'11月工资'!A:D,4,0)</f>
        <v>6217000180031735131</v>
      </c>
      <c r="F794" t="str">
        <f>VLOOKUP(A:A,'11月工资'!A:F,6,0)</f>
        <v>专业技术人员</v>
      </c>
      <c r="G794">
        <f>VLOOKUP(A:A,标准表!C:H,6,0)</f>
        <v>0</v>
      </c>
      <c r="H794">
        <f>VLOOKUP(A:A,标准表!C:I,7,0)</f>
        <v>0</v>
      </c>
      <c r="I794">
        <f>VLOOKUP(A:A,标准表!C:J,8,0)</f>
        <v>0</v>
      </c>
      <c r="J794">
        <f>VLOOKUP($A:$A,标准表!C:G,5,0)</f>
        <v>3.05</v>
      </c>
      <c r="L794">
        <f>VLOOKUP(A:A,单位分配保留两位小数!B:I,8,0)</f>
        <v>5201.09</v>
      </c>
      <c r="M794">
        <f>_xlfn.IFNA(VLOOKUP(A:A,单位分配保留两位小数!B:J,9,0),0)</f>
        <v>0</v>
      </c>
      <c r="N794">
        <f>_xlfn.IFNA(VLOOKUP(A:A,单位分配保留两位小数!B:K,10,0),0)</f>
        <v>0</v>
      </c>
      <c r="O794">
        <f>ROUND(_xlfn.IFNA(VLOOKUP(A:A,单位分配保留两位小数!B:L,11,0),0),2)</f>
        <v>0</v>
      </c>
      <c r="Q794">
        <f t="shared" si="96"/>
        <v>5201.09</v>
      </c>
      <c r="R794">
        <f>_xlfn.IFNA(VLOOKUP(A794,'11月工资'!A:AU,47,0),0)+Q794</f>
        <v>95251.68</v>
      </c>
      <c r="S794">
        <f>VLOOKUP(A:A,'11月工资'!A:AW,49,0)</f>
        <v>0</v>
      </c>
      <c r="T794">
        <f>VLOOKUP(A:A,'11月工资'!A:AZ,52,0)</f>
        <v>0</v>
      </c>
      <c r="U794">
        <f>VLOOKUP(A:A,'11月工资'!A:BA,53,0)</f>
        <v>0</v>
      </c>
      <c r="V794">
        <f>VLOOKUP(A:A,'11月工资'!A:AX,50,0)</f>
        <v>0</v>
      </c>
      <c r="W794">
        <f>VLOOKUP(A:A,'11月工资'!A:AY,51,0)</f>
        <v>0</v>
      </c>
      <c r="X794">
        <f>VLOOKUP(A:A,'11月工资'!A:AV,48,0)</f>
        <v>45000</v>
      </c>
      <c r="Y794">
        <f>VLOOKUP(A:A,'11月工资'!A:BB,54,0)</f>
        <v>15772.14</v>
      </c>
      <c r="Z794" s="12">
        <f>ROUND(5*MAX(0,(R794-S794-T794-U794-V794-W794-X794-Y794)*{0.6;2;4;5;6;7;9}%-{0;504;3384;6384;10584;17184;36384}),2)</f>
        <v>1034.3900000000001</v>
      </c>
      <c r="AB794" s="78">
        <f>VLOOKUP(A:A,'11月工资'!A:BI,61,0)</f>
        <v>896.40000000000009</v>
      </c>
      <c r="AC794" s="6">
        <f t="shared" si="97"/>
        <v>137.99</v>
      </c>
      <c r="AD794">
        <f t="shared" si="98"/>
        <v>5063.1000000000004</v>
      </c>
      <c r="AE794">
        <f>VLOOKUP(A:A,'10月奖金'!A:AC,29,0)</f>
        <v>124.43</v>
      </c>
      <c r="AF794" s="6">
        <f t="shared" si="99"/>
        <v>13.560000000000002</v>
      </c>
      <c r="AG794">
        <f>VLOOKUP(A:A,'10月奖金'!A:AD,30,0)</f>
        <v>5210.75</v>
      </c>
      <c r="AH794" s="6">
        <f t="shared" si="100"/>
        <v>-147.64999999999964</v>
      </c>
      <c r="AI794">
        <f>VLOOKUP(A:A,单位分配保留两位小数!B:N,13,0)</f>
        <v>5201.09</v>
      </c>
      <c r="AJ794">
        <f t="shared" si="101"/>
        <v>0</v>
      </c>
      <c r="AK794">
        <f>_xlfn.IFNA(VLOOKUP(A:A,'11月工资'!A:AQ,43,0),0)</f>
        <v>0</v>
      </c>
      <c r="AL794">
        <f t="shared" si="102"/>
        <v>137.99</v>
      </c>
      <c r="AM794" s="6">
        <f t="shared" si="103"/>
        <v>34479.539999999994</v>
      </c>
    </row>
    <row r="795" spans="1:39" x14ac:dyDescent="0.2">
      <c r="A795" s="7">
        <v>9000197</v>
      </c>
      <c r="B795" t="str">
        <f>VLOOKUP(A795,标准表!C:D,2,0)</f>
        <v>迟永超</v>
      </c>
      <c r="C795" t="str">
        <f>VLOOKUP(A:A,标准表!C:M,11,0)</f>
        <v>安全部</v>
      </c>
      <c r="D795" t="str">
        <f>VLOOKUP($A:$A,标准表!C:E,3,0)</f>
        <v>130705198707117217</v>
      </c>
      <c r="E795" t="str">
        <f>VLOOKUP(A:A,'11月工资'!A:D,4,0)</f>
        <v>6217000180041475496</v>
      </c>
      <c r="F795" t="str">
        <f>VLOOKUP(A:A,'11月工资'!A:F,6,0)</f>
        <v>专业技术人员</v>
      </c>
      <c r="G795">
        <f>VLOOKUP(A:A,标准表!C:H,6,0)</f>
        <v>0</v>
      </c>
      <c r="H795">
        <f>VLOOKUP(A:A,标准表!C:I,7,0)</f>
        <v>0</v>
      </c>
      <c r="I795">
        <f>VLOOKUP(A:A,标准表!C:J,8,0)</f>
        <v>0</v>
      </c>
      <c r="J795">
        <f>VLOOKUP($A:$A,标准表!C:G,5,0)</f>
        <v>2.15</v>
      </c>
      <c r="L795">
        <f>VLOOKUP(A:A,单位分配保留两位小数!B:I,8,0)</f>
        <v>3617.04</v>
      </c>
      <c r="M795">
        <f>_xlfn.IFNA(VLOOKUP(A:A,单位分配保留两位小数!B:J,9,0),0)</f>
        <v>0</v>
      </c>
      <c r="N795">
        <f>_xlfn.IFNA(VLOOKUP(A:A,单位分配保留两位小数!B:K,10,0),0)</f>
        <v>0</v>
      </c>
      <c r="O795">
        <f>ROUND(_xlfn.IFNA(VLOOKUP(A:A,单位分配保留两位小数!B:L,11,0),0),2)</f>
        <v>0</v>
      </c>
      <c r="Q795">
        <f t="shared" si="96"/>
        <v>3617.04</v>
      </c>
      <c r="R795">
        <f>_xlfn.IFNA(VLOOKUP(A795,'11月工资'!A:AU,47,0),0)+Q795</f>
        <v>71547.249999999985</v>
      </c>
      <c r="S795">
        <f>VLOOKUP(A:A,'11月工资'!A:AW,49,0)</f>
        <v>0</v>
      </c>
      <c r="T795">
        <f>VLOOKUP(A:A,'11月工资'!A:AZ,52,0)</f>
        <v>0</v>
      </c>
      <c r="U795">
        <f>VLOOKUP(A:A,'11月工资'!A:BA,53,0)</f>
        <v>0</v>
      </c>
      <c r="V795">
        <f>VLOOKUP(A:A,'11月工资'!A:AX,50,0)</f>
        <v>0</v>
      </c>
      <c r="W795">
        <f>VLOOKUP(A:A,'11月工资'!A:AY,51,0)</f>
        <v>0</v>
      </c>
      <c r="X795">
        <f>VLOOKUP(A:A,'11月工资'!A:AV,48,0)</f>
        <v>45000</v>
      </c>
      <c r="Y795">
        <f>VLOOKUP(A:A,'11月工资'!A:BB,54,0)</f>
        <v>13003.11</v>
      </c>
      <c r="Z795" s="12">
        <f>ROUND(5*MAX(0,(R795-S795-T795-U795-V795-W795-X795-Y795)*{0.6;2;4;5;6;7;9}%-{0;504;3384;6384;10584;17184;36384}),2)</f>
        <v>406.32</v>
      </c>
      <c r="AB795" s="78">
        <f>VLOOKUP(A:A,'11月工资'!A:BI,61,0)</f>
        <v>335.01</v>
      </c>
      <c r="AC795" s="6">
        <f t="shared" si="97"/>
        <v>71.31</v>
      </c>
      <c r="AD795">
        <f t="shared" si="98"/>
        <v>3545.73</v>
      </c>
      <c r="AE795">
        <f>VLOOKUP(A:A,'10月奖金'!A:AC,29,0)</f>
        <v>8.17</v>
      </c>
      <c r="AF795" s="6">
        <f t="shared" si="99"/>
        <v>63.14</v>
      </c>
      <c r="AG795">
        <f>VLOOKUP(A:A,'10月奖金'!A:AD,30,0)</f>
        <v>1874.05</v>
      </c>
      <c r="AH795" s="6">
        <f t="shared" si="100"/>
        <v>1671.68</v>
      </c>
      <c r="AI795">
        <f>VLOOKUP(A:A,单位分配保留两位小数!B:N,13,0)</f>
        <v>3617.04</v>
      </c>
      <c r="AJ795">
        <f t="shared" si="101"/>
        <v>0</v>
      </c>
      <c r="AK795">
        <f>_xlfn.IFNA(VLOOKUP(A:A,'11月工资'!A:AQ,43,0),0)</f>
        <v>0</v>
      </c>
      <c r="AL795">
        <f t="shared" si="102"/>
        <v>71.31</v>
      </c>
      <c r="AM795" s="6">
        <f t="shared" si="103"/>
        <v>13544.139999999985</v>
      </c>
    </row>
    <row r="796" spans="1:39" x14ac:dyDescent="0.2">
      <c r="A796" s="7">
        <v>9000219</v>
      </c>
      <c r="B796" t="str">
        <f>VLOOKUP(A796,标准表!C:D,2,0)</f>
        <v>郭洪涛</v>
      </c>
      <c r="C796" t="str">
        <f>VLOOKUP(A:A,标准表!C:M,11,0)</f>
        <v>制造部</v>
      </c>
      <c r="D796" t="str">
        <f>VLOOKUP($A:$A,标准表!C:E,3,0)</f>
        <v>130705197304130332</v>
      </c>
      <c r="E796" t="str">
        <f>VLOOKUP(A:A,'11月工资'!A:D,4,0)</f>
        <v>6227000170700303047</v>
      </c>
      <c r="F796" t="str">
        <f>VLOOKUP(A:A,'11月工资'!A:F,6,0)</f>
        <v>经营管理-其他</v>
      </c>
      <c r="G796">
        <f>VLOOKUP(A:A,标准表!C:H,6,0)</f>
        <v>0</v>
      </c>
      <c r="H796">
        <f>VLOOKUP(A:A,标准表!C:I,7,0)</f>
        <v>0</v>
      </c>
      <c r="I796">
        <f>VLOOKUP(A:A,标准表!C:J,8,0)</f>
        <v>0</v>
      </c>
      <c r="J796">
        <f>VLOOKUP($A:$A,标准表!C:G,5,0)</f>
        <v>4.5</v>
      </c>
      <c r="L796">
        <f>VLOOKUP(A:A,单位分配保留两位小数!B:I,8,0)</f>
        <v>7623.72</v>
      </c>
      <c r="M796">
        <f>_xlfn.IFNA(VLOOKUP(A:A,单位分配保留两位小数!B:J,9,0),0)</f>
        <v>0</v>
      </c>
      <c r="N796">
        <f>_xlfn.IFNA(VLOOKUP(A:A,单位分配保留两位小数!B:K,10,0),0)</f>
        <v>0</v>
      </c>
      <c r="O796">
        <f>ROUND(_xlfn.IFNA(VLOOKUP(A:A,单位分配保留两位小数!B:L,11,0),0),2)</f>
        <v>0</v>
      </c>
      <c r="Q796">
        <f t="shared" si="96"/>
        <v>7623.72</v>
      </c>
      <c r="R796">
        <f>_xlfn.IFNA(VLOOKUP(A796,'11月工资'!A:AU,47,0),0)+Q796</f>
        <v>119354.07</v>
      </c>
      <c r="S796">
        <f>VLOOKUP(A:A,'11月工资'!A:AW,49,0)</f>
        <v>9000</v>
      </c>
      <c r="T796">
        <f>VLOOKUP(A:A,'11月工资'!A:AZ,52,0)</f>
        <v>0</v>
      </c>
      <c r="U796">
        <f>VLOOKUP(A:A,'11月工资'!A:BA,53,0)</f>
        <v>0</v>
      </c>
      <c r="V796">
        <f>VLOOKUP(A:A,'11月工资'!A:AX,50,0)</f>
        <v>0</v>
      </c>
      <c r="W796">
        <f>VLOOKUP(A:A,'11月工资'!A:AY,51,0)</f>
        <v>0</v>
      </c>
      <c r="X796">
        <f>VLOOKUP(A:A,'11月工资'!A:AV,48,0)</f>
        <v>45000</v>
      </c>
      <c r="Y796">
        <f>VLOOKUP(A:A,'11月工资'!A:BB,54,0)</f>
        <v>20566.439999999999</v>
      </c>
      <c r="Z796" s="12">
        <f>ROUND(5*MAX(0,(R796-S796-T796-U796-V796-W796-X796-Y796)*{0.6;2;4;5;6;7;9}%-{0;504;3384;6384;10584;17184;36384}),2)</f>
        <v>1958.76</v>
      </c>
      <c r="AB796" s="78">
        <f>VLOOKUP(A:A,'11月工资'!A:BI,61,0)</f>
        <v>1388.01</v>
      </c>
      <c r="AC796" s="6">
        <f t="shared" si="97"/>
        <v>570.75</v>
      </c>
      <c r="AD796">
        <f t="shared" si="98"/>
        <v>7052.97</v>
      </c>
      <c r="AE796">
        <f>VLOOKUP(A:A,'10月奖金'!A:AC,29,0)</f>
        <v>387.35</v>
      </c>
      <c r="AF796" s="6">
        <f t="shared" si="99"/>
        <v>183.39999999999998</v>
      </c>
      <c r="AG796">
        <f>VLOOKUP(A:A,'10月奖金'!A:AD,30,0)</f>
        <v>7253.65</v>
      </c>
      <c r="AH796" s="6">
        <f t="shared" si="100"/>
        <v>-200.67999999999938</v>
      </c>
      <c r="AI796">
        <f>VLOOKUP(A:A,单位分配保留两位小数!B:N,13,0)</f>
        <v>7623.72</v>
      </c>
      <c r="AJ796">
        <f t="shared" si="101"/>
        <v>0</v>
      </c>
      <c r="AK796">
        <f>_xlfn.IFNA(VLOOKUP(A:A,'11月工资'!A:AQ,43,0),0)</f>
        <v>0</v>
      </c>
      <c r="AL796">
        <f t="shared" si="102"/>
        <v>570.75</v>
      </c>
      <c r="AM796" s="6">
        <f t="shared" si="103"/>
        <v>44787.630000000005</v>
      </c>
    </row>
    <row r="797" spans="1:39" x14ac:dyDescent="0.2">
      <c r="A797" s="7">
        <v>9000245</v>
      </c>
      <c r="B797" t="str">
        <f>VLOOKUP(A797,标准表!C:D,2,0)</f>
        <v>徐政</v>
      </c>
      <c r="C797" t="str">
        <f>VLOOKUP(A:A,标准表!C:M,11,0)</f>
        <v>制造部</v>
      </c>
      <c r="D797" t="str">
        <f>VLOOKUP($A:$A,标准表!C:E,3,0)</f>
        <v>420983198408048193</v>
      </c>
      <c r="E797" t="str">
        <f>VLOOKUP(A:A,'11月工资'!A:D,4,0)</f>
        <v>6210810170000786632</v>
      </c>
      <c r="F797" t="str">
        <f>VLOOKUP(A:A,'11月工资'!A:F,6,0)</f>
        <v>经营管理-其他</v>
      </c>
      <c r="G797">
        <f>VLOOKUP(A:A,标准表!C:H,6,0)</f>
        <v>0</v>
      </c>
      <c r="H797">
        <f>VLOOKUP(A:A,标准表!C:I,7,0)</f>
        <v>0</v>
      </c>
      <c r="I797">
        <f>VLOOKUP(A:A,标准表!C:J,8,0)</f>
        <v>0</v>
      </c>
      <c r="J797">
        <f>VLOOKUP($A:$A,标准表!C:G,5,0)</f>
        <v>4.5</v>
      </c>
      <c r="L797">
        <f>VLOOKUP(A:A,单位分配保留两位小数!B:I,8,0)</f>
        <v>7623.72</v>
      </c>
      <c r="M797">
        <f>_xlfn.IFNA(VLOOKUP(A:A,单位分配保留两位小数!B:J,9,0),0)</f>
        <v>0</v>
      </c>
      <c r="N797">
        <f>_xlfn.IFNA(VLOOKUP(A:A,单位分配保留两位小数!B:K,10,0),0)</f>
        <v>0</v>
      </c>
      <c r="O797">
        <f>ROUND(_xlfn.IFNA(VLOOKUP(A:A,单位分配保留两位小数!B:L,11,0),0),2)</f>
        <v>0</v>
      </c>
      <c r="Q797">
        <f t="shared" si="96"/>
        <v>7623.72</v>
      </c>
      <c r="R797">
        <f>_xlfn.IFNA(VLOOKUP(A797,'11月工资'!A:AU,47,0),0)+Q797</f>
        <v>104350.07</v>
      </c>
      <c r="S797">
        <f>VLOOKUP(A:A,'11月工资'!A:AW,49,0)</f>
        <v>0</v>
      </c>
      <c r="T797">
        <f>VLOOKUP(A:A,'11月工资'!A:AZ,52,0)</f>
        <v>0</v>
      </c>
      <c r="U797">
        <f>VLOOKUP(A:A,'11月工资'!A:BA,53,0)</f>
        <v>0</v>
      </c>
      <c r="V797">
        <f>VLOOKUP(A:A,'11月工资'!A:AX,50,0)</f>
        <v>0</v>
      </c>
      <c r="W797">
        <f>VLOOKUP(A:A,'11月工资'!A:AY,51,0)</f>
        <v>0</v>
      </c>
      <c r="X797">
        <f>VLOOKUP(A:A,'11月工资'!A:AV,48,0)</f>
        <v>45000</v>
      </c>
      <c r="Y797">
        <f>VLOOKUP(A:A,'11月工资'!A:BB,54,0)</f>
        <v>17142.84</v>
      </c>
      <c r="Z797" s="12">
        <f>ROUND(5*MAX(0,(R797-S797-T797-U797-V797-W797-X797-Y797)*{0.6;2;4;5;6;7;9}%-{0;504;3384;6384;10584;17184;36384}),2)</f>
        <v>1700.72</v>
      </c>
      <c r="AB797" s="78">
        <f>VLOOKUP(A:A,'11月工资'!A:BI,61,0)</f>
        <v>1147.53</v>
      </c>
      <c r="AC797" s="6">
        <f t="shared" si="97"/>
        <v>553.19000000000005</v>
      </c>
      <c r="AD797">
        <f t="shared" si="98"/>
        <v>7070.5300000000007</v>
      </c>
      <c r="AE797">
        <f>VLOOKUP(A:A,'10月奖金'!A:AC,29,0)</f>
        <v>213.75</v>
      </c>
      <c r="AF797" s="6">
        <f t="shared" si="99"/>
        <v>339.44000000000005</v>
      </c>
      <c r="AG797">
        <f>VLOOKUP(A:A,'10月奖金'!A:AD,30,0)</f>
        <v>7427.25</v>
      </c>
      <c r="AH797" s="6">
        <f t="shared" si="100"/>
        <v>-356.71999999999935</v>
      </c>
      <c r="AI797">
        <f>VLOOKUP(A:A,单位分配保留两位小数!B:N,13,0)</f>
        <v>7623.72</v>
      </c>
      <c r="AJ797">
        <f t="shared" si="101"/>
        <v>0</v>
      </c>
      <c r="AK797">
        <f>_xlfn.IFNA(VLOOKUP(A:A,'11月工资'!A:AQ,43,0),0)</f>
        <v>0</v>
      </c>
      <c r="AL797">
        <f t="shared" si="102"/>
        <v>553.19000000000005</v>
      </c>
      <c r="AM797" s="6">
        <f t="shared" si="103"/>
        <v>42207.23000000001</v>
      </c>
    </row>
    <row r="798" spans="1:39" x14ac:dyDescent="0.2">
      <c r="A798" s="7">
        <v>9000223</v>
      </c>
      <c r="B798" t="str">
        <f>VLOOKUP(A798,标准表!C:D,2,0)</f>
        <v>史琦</v>
      </c>
      <c r="C798" t="str">
        <f>VLOOKUP(A:A,标准表!C:M,11,0)</f>
        <v>制造部</v>
      </c>
      <c r="D798" t="str">
        <f>VLOOKUP($A:$A,标准表!C:E,3,0)</f>
        <v>130705198910127111</v>
      </c>
      <c r="E798" t="str">
        <f>VLOOKUP(A:A,'11月工资'!A:D,4,0)</f>
        <v>6210810170000780643</v>
      </c>
      <c r="F798" t="str">
        <f>VLOOKUP(A:A,'11月工资'!A:F,6,0)</f>
        <v>专业技术人员</v>
      </c>
      <c r="G798">
        <f>VLOOKUP(A:A,标准表!C:H,6,0)</f>
        <v>0</v>
      </c>
      <c r="H798">
        <f>VLOOKUP(A:A,标准表!C:I,7,0)</f>
        <v>0</v>
      </c>
      <c r="I798">
        <f>VLOOKUP(A:A,标准表!C:J,8,0)</f>
        <v>0</v>
      </c>
      <c r="J798">
        <f>VLOOKUP($A:$A,标准表!C:G,5,0)</f>
        <v>2.15</v>
      </c>
      <c r="L798">
        <f>VLOOKUP(A:A,单位分配保留两位小数!B:I,8,0)</f>
        <v>3642.44</v>
      </c>
      <c r="M798">
        <f>_xlfn.IFNA(VLOOKUP(A:A,单位分配保留两位小数!B:J,9,0),0)</f>
        <v>0</v>
      </c>
      <c r="N798">
        <f>_xlfn.IFNA(VLOOKUP(A:A,单位分配保留两位小数!B:K,10,0),0)</f>
        <v>0</v>
      </c>
      <c r="O798">
        <f>ROUND(_xlfn.IFNA(VLOOKUP(A:A,单位分配保留两位小数!B:L,11,0),0),2)</f>
        <v>0</v>
      </c>
      <c r="Q798">
        <f t="shared" si="96"/>
        <v>3642.44</v>
      </c>
      <c r="R798">
        <f>_xlfn.IFNA(VLOOKUP(A798,'11月工资'!A:AU,47,0),0)+Q798</f>
        <v>77698.8</v>
      </c>
      <c r="S798">
        <f>VLOOKUP(A:A,'11月工资'!A:AW,49,0)</f>
        <v>0</v>
      </c>
      <c r="T798">
        <f>VLOOKUP(A:A,'11月工资'!A:AZ,52,0)</f>
        <v>9000</v>
      </c>
      <c r="U798">
        <f>VLOOKUP(A:A,'11月工资'!A:BA,53,0)</f>
        <v>0</v>
      </c>
      <c r="V798">
        <f>VLOOKUP(A:A,'11月工资'!A:AX,50,0)</f>
        <v>18000</v>
      </c>
      <c r="W798">
        <f>VLOOKUP(A:A,'11月工资'!A:AY,51,0)</f>
        <v>0</v>
      </c>
      <c r="X798">
        <f>VLOOKUP(A:A,'11月工资'!A:AV,48,0)</f>
        <v>45000</v>
      </c>
      <c r="Y798">
        <f>VLOOKUP(A:A,'11月工资'!A:BB,54,0)</f>
        <v>13003.11</v>
      </c>
      <c r="Z798" s="12">
        <f>ROUND(5*MAX(0,(R798-S798-T798-U798-V798-W798-X798-Y798)*{0.6;2;4;5;6;7;9}%-{0;504;3384;6384;10584;17184;36384}),2)</f>
        <v>0</v>
      </c>
      <c r="AB798" s="78">
        <f>VLOOKUP(A:A,'11月工资'!A:BI,61,0)</f>
        <v>0</v>
      </c>
      <c r="AC798" s="6">
        <f t="shared" si="97"/>
        <v>0</v>
      </c>
      <c r="AD798">
        <f t="shared" si="98"/>
        <v>3642.44</v>
      </c>
      <c r="AE798">
        <f>VLOOKUP(A:A,'10月奖金'!A:AC,29,0)</f>
        <v>0</v>
      </c>
      <c r="AF798" s="6">
        <f t="shared" si="99"/>
        <v>0</v>
      </c>
      <c r="AG798">
        <f>VLOOKUP(A:A,'10月奖金'!A:AD,30,0)</f>
        <v>3950.7</v>
      </c>
      <c r="AH798" s="6">
        <f t="shared" si="100"/>
        <v>-308.25999999999976</v>
      </c>
      <c r="AI798">
        <f>VLOOKUP(A:A,单位分配保留两位小数!B:N,13,0)</f>
        <v>3642.44</v>
      </c>
      <c r="AJ798">
        <f t="shared" si="101"/>
        <v>0</v>
      </c>
      <c r="AK798">
        <f>_xlfn.IFNA(VLOOKUP(A:A,'11月工资'!A:AQ,43,0),0)</f>
        <v>0</v>
      </c>
      <c r="AL798">
        <f t="shared" si="102"/>
        <v>0</v>
      </c>
      <c r="AM798" s="6">
        <f t="shared" si="103"/>
        <v>-7304.3099999999977</v>
      </c>
    </row>
    <row r="799" spans="1:39" x14ac:dyDescent="0.2">
      <c r="A799" s="7">
        <v>9000263</v>
      </c>
      <c r="B799" t="str">
        <f>VLOOKUP(A799,标准表!C:D,2,0)</f>
        <v>赵晶</v>
      </c>
      <c r="C799" t="str">
        <f>VLOOKUP(A:A,标准表!C:M,11,0)</f>
        <v>制造部</v>
      </c>
      <c r="D799" t="str">
        <f>VLOOKUP($A:$A,标准表!C:E,3,0)</f>
        <v>210702198704300623</v>
      </c>
      <c r="E799" t="str">
        <f>VLOOKUP(A:A,'11月工资'!A:D,4,0)</f>
        <v>6227000170700391034</v>
      </c>
      <c r="F799" t="str">
        <f>VLOOKUP(A:A,'11月工资'!A:F,6,0)</f>
        <v>专业技术人员</v>
      </c>
      <c r="G799">
        <f>VLOOKUP(A:A,标准表!C:H,6,0)</f>
        <v>0</v>
      </c>
      <c r="H799">
        <f>VLOOKUP(A:A,标准表!C:I,7,0)</f>
        <v>0</v>
      </c>
      <c r="I799">
        <f>VLOOKUP(A:A,标准表!C:J,8,0)</f>
        <v>0</v>
      </c>
      <c r="J799">
        <f>VLOOKUP($A:$A,标准表!C:G,5,0)</f>
        <v>3.05</v>
      </c>
      <c r="L799">
        <f>VLOOKUP(A:A,单位分配保留两位小数!B:I,8,0)</f>
        <v>5167.1899999999996</v>
      </c>
      <c r="M799">
        <f>_xlfn.IFNA(VLOOKUP(A:A,单位分配保留两位小数!B:J,9,0),0)</f>
        <v>0</v>
      </c>
      <c r="N799">
        <f>_xlfn.IFNA(VLOOKUP(A:A,单位分配保留两位小数!B:K,10,0),0)</f>
        <v>0</v>
      </c>
      <c r="O799">
        <f>ROUND(_xlfn.IFNA(VLOOKUP(A:A,单位分配保留两位小数!B:L,11,0),0),2)</f>
        <v>0</v>
      </c>
      <c r="Q799">
        <f t="shared" si="96"/>
        <v>5167.1899999999996</v>
      </c>
      <c r="R799">
        <f>_xlfn.IFNA(VLOOKUP(A799,'11月工资'!A:AU,47,0),0)+Q799</f>
        <v>47438.28</v>
      </c>
      <c r="S799">
        <f>VLOOKUP(A:A,'11月工资'!A:AW,49,0)</f>
        <v>0</v>
      </c>
      <c r="T799">
        <f>VLOOKUP(A:A,'11月工资'!A:AZ,52,0)</f>
        <v>0</v>
      </c>
      <c r="U799">
        <f>VLOOKUP(A:A,'11月工资'!A:BA,53,0)</f>
        <v>0</v>
      </c>
      <c r="V799">
        <f>VLOOKUP(A:A,'11月工资'!A:AX,50,0)</f>
        <v>0</v>
      </c>
      <c r="W799">
        <f>VLOOKUP(A:A,'11月工资'!A:AY,51,0)</f>
        <v>0</v>
      </c>
      <c r="X799">
        <f>VLOOKUP(A:A,'11月工资'!A:AV,48,0)</f>
        <v>45000</v>
      </c>
      <c r="Y799">
        <f>VLOOKUP(A:A,'11月工资'!A:BB,54,0)</f>
        <v>13112.28</v>
      </c>
      <c r="Z799" s="12">
        <f>ROUND(5*MAX(0,(R799-S799-T799-U799-V799-W799-X799-Y799)*{0.6;2;4;5;6;7;9}%-{0;504;3384;6384;10584;17184;36384}),2)</f>
        <v>0</v>
      </c>
      <c r="AB799" s="78">
        <f>VLOOKUP(A:A,'11月工资'!A:BI,61,0)</f>
        <v>0</v>
      </c>
      <c r="AC799" s="6">
        <f t="shared" si="97"/>
        <v>0</v>
      </c>
      <c r="AD799">
        <f t="shared" si="98"/>
        <v>5167.1899999999996</v>
      </c>
      <c r="AE799">
        <f>VLOOKUP(A:A,'10月奖金'!A:AC,29,0)</f>
        <v>0</v>
      </c>
      <c r="AF799" s="6">
        <f t="shared" si="99"/>
        <v>0</v>
      </c>
      <c r="AG799">
        <f>VLOOKUP(A:A,'10月奖金'!A:AD,30,0)</f>
        <v>4860.2699999999995</v>
      </c>
      <c r="AH799" s="6">
        <f t="shared" si="100"/>
        <v>306.92000000000007</v>
      </c>
      <c r="AI799">
        <f>VLOOKUP(A:A,单位分配保留两位小数!B:N,13,0)</f>
        <v>5167.1899999999996</v>
      </c>
      <c r="AJ799">
        <f t="shared" si="101"/>
        <v>0</v>
      </c>
      <c r="AK799">
        <f>_xlfn.IFNA(VLOOKUP(A:A,'11月工资'!A:AQ,43,0),0)</f>
        <v>0</v>
      </c>
      <c r="AL799">
        <f t="shared" si="102"/>
        <v>0</v>
      </c>
      <c r="AM799" s="6">
        <f t="shared" si="103"/>
        <v>-10674.000000000002</v>
      </c>
    </row>
    <row r="800" spans="1:39" x14ac:dyDescent="0.2">
      <c r="A800" s="7">
        <v>9000265</v>
      </c>
      <c r="B800" t="str">
        <f>VLOOKUP(A800,标准表!C:D,2,0)</f>
        <v>张海斌</v>
      </c>
      <c r="C800" t="str">
        <f>VLOOKUP(A:A,标准表!C:M,11,0)</f>
        <v>制造部</v>
      </c>
      <c r="D800" t="str">
        <f>VLOOKUP($A:$A,标准表!C:E,3,0)</f>
        <v>130705197412291512</v>
      </c>
      <c r="E800" t="str">
        <f>VLOOKUP(A:A,'11月工资'!A:D,4,0)</f>
        <v>6217000180040689915</v>
      </c>
      <c r="F800" t="str">
        <f>VLOOKUP(A:A,'11月工资'!A:F,6,0)</f>
        <v>经营管理-其他</v>
      </c>
      <c r="G800">
        <f>VLOOKUP(A:A,标准表!C:H,6,0)</f>
        <v>0</v>
      </c>
      <c r="H800">
        <f>VLOOKUP(A:A,标准表!C:I,7,0)</f>
        <v>0</v>
      </c>
      <c r="I800">
        <f>VLOOKUP(A:A,标准表!C:J,8,0)</f>
        <v>0</v>
      </c>
      <c r="J800">
        <f>VLOOKUP($A:$A,标准表!C:G,5,0)</f>
        <v>3.6</v>
      </c>
      <c r="L800">
        <f>VLOOKUP(A:A,单位分配保留两位小数!B:I,8,0)</f>
        <v>6098.98</v>
      </c>
      <c r="M800">
        <f>_xlfn.IFNA(VLOOKUP(A:A,单位分配保留两位小数!B:J,9,0),0)</f>
        <v>0</v>
      </c>
      <c r="N800">
        <f>_xlfn.IFNA(VLOOKUP(A:A,单位分配保留两位小数!B:K,10,0),0)</f>
        <v>0</v>
      </c>
      <c r="O800">
        <f>ROUND(_xlfn.IFNA(VLOOKUP(A:A,单位分配保留两位小数!B:L,11,0),0),2)</f>
        <v>0</v>
      </c>
      <c r="Q800">
        <f t="shared" si="96"/>
        <v>6098.98</v>
      </c>
      <c r="R800">
        <f>_xlfn.IFNA(VLOOKUP(A800,'11月工资'!A:AU,47,0),0)+Q800</f>
        <v>101305.65999999999</v>
      </c>
      <c r="S800">
        <f>VLOOKUP(A:A,'11月工资'!A:AW,49,0)</f>
        <v>9000</v>
      </c>
      <c r="T800">
        <f>VLOOKUP(A:A,'11月工资'!A:AZ,52,0)</f>
        <v>9000</v>
      </c>
      <c r="U800">
        <f>VLOOKUP(A:A,'11月工资'!A:BA,53,0)</f>
        <v>0</v>
      </c>
      <c r="V800">
        <f>VLOOKUP(A:A,'11月工资'!A:AX,50,0)</f>
        <v>9000</v>
      </c>
      <c r="W800">
        <f>VLOOKUP(A:A,'11月工资'!A:AY,51,0)</f>
        <v>0</v>
      </c>
      <c r="X800">
        <f>VLOOKUP(A:A,'11月工资'!A:AV,48,0)</f>
        <v>45000</v>
      </c>
      <c r="Y800">
        <f>VLOOKUP(A:A,'11月工资'!A:BB,54,0)</f>
        <v>17533.439999999999</v>
      </c>
      <c r="Z800" s="12">
        <f>ROUND(5*MAX(0,(R800-S800-T800-U800-V800-W800-X800-Y800)*{0.6;2;4;5;6;7;9}%-{0;504;3384;6384;10584;17184;36384}),2)</f>
        <v>353.17</v>
      </c>
      <c r="AB800" s="78">
        <f>VLOOKUP(A:A,'11月工资'!A:BI,61,0)</f>
        <v>293.70999999999998</v>
      </c>
      <c r="AC800" s="6">
        <f t="shared" si="97"/>
        <v>59.46</v>
      </c>
      <c r="AD800">
        <f t="shared" si="98"/>
        <v>6039.5199999999995</v>
      </c>
      <c r="AE800">
        <f>VLOOKUP(A:A,'10月奖金'!A:AC,29,0)</f>
        <v>59.87</v>
      </c>
      <c r="AF800" s="6">
        <f t="shared" si="99"/>
        <v>-0.40999999999999659</v>
      </c>
      <c r="AG800">
        <f>VLOOKUP(A:A,'10月奖金'!A:AD,30,0)</f>
        <v>6052.93</v>
      </c>
      <c r="AH800" s="6">
        <f t="shared" si="100"/>
        <v>-13.410000000000764</v>
      </c>
      <c r="AI800">
        <f>VLOOKUP(A:A,单位分配保留两位小数!B:N,13,0)</f>
        <v>6098.98</v>
      </c>
      <c r="AJ800">
        <f t="shared" si="101"/>
        <v>0</v>
      </c>
      <c r="AK800">
        <f>_xlfn.IFNA(VLOOKUP(A:A,'11月工资'!A:AQ,43,0),0)</f>
        <v>0</v>
      </c>
      <c r="AL800">
        <f t="shared" si="102"/>
        <v>59.46</v>
      </c>
      <c r="AM800" s="6">
        <f t="shared" si="103"/>
        <v>11772.21999999999</v>
      </c>
    </row>
    <row r="801" spans="1:39" x14ac:dyDescent="0.2">
      <c r="A801" s="7">
        <v>9000884</v>
      </c>
      <c r="B801" t="str">
        <f>VLOOKUP(A801,标准表!C:D,2,0)</f>
        <v>张仲新</v>
      </c>
      <c r="C801" t="str">
        <f>VLOOKUP(A:A,标准表!C:M,11,0)</f>
        <v>制造部</v>
      </c>
      <c r="D801" t="str">
        <f>VLOOKUP($A:$A,标准表!C:E,3,0)</f>
        <v>130707197106030317</v>
      </c>
      <c r="E801" t="str">
        <f>VLOOKUP(A:A,'11月工资'!A:D,4,0)</f>
        <v>6210810170001630862</v>
      </c>
      <c r="F801" t="str">
        <f>VLOOKUP(A:A,'11月工资'!A:F,6,0)</f>
        <v>专业技术人员</v>
      </c>
      <c r="G801">
        <f>VLOOKUP(A:A,标准表!C:H,6,0)</f>
        <v>0</v>
      </c>
      <c r="H801">
        <f>VLOOKUP(A:A,标准表!C:I,7,0)</f>
        <v>0</v>
      </c>
      <c r="I801">
        <f>VLOOKUP(A:A,标准表!C:J,8,0)</f>
        <v>0</v>
      </c>
      <c r="J801">
        <f>VLOOKUP($A:$A,标准表!C:G,5,0)</f>
        <v>2.15</v>
      </c>
      <c r="L801">
        <f>VLOOKUP(A:A,单位分配保留两位小数!B:I,8,0)</f>
        <v>3642.44</v>
      </c>
      <c r="M801">
        <f>_xlfn.IFNA(VLOOKUP(A:A,单位分配保留两位小数!B:J,9,0),0)</f>
        <v>0</v>
      </c>
      <c r="N801">
        <f>_xlfn.IFNA(VLOOKUP(A:A,单位分配保留两位小数!B:K,10,0),0)</f>
        <v>0</v>
      </c>
      <c r="O801">
        <f>ROUND(_xlfn.IFNA(VLOOKUP(A:A,单位分配保留两位小数!B:L,11,0),0),2)</f>
        <v>0</v>
      </c>
      <c r="Q801">
        <f t="shared" si="96"/>
        <v>3642.44</v>
      </c>
      <c r="R801">
        <f>_xlfn.IFNA(VLOOKUP(A801,'11月工资'!A:AU,47,0),0)+Q801</f>
        <v>79497.490000000005</v>
      </c>
      <c r="S801">
        <f>VLOOKUP(A:A,'11月工资'!A:AW,49,0)</f>
        <v>0</v>
      </c>
      <c r="T801">
        <f>VLOOKUP(A:A,'11月工资'!A:AZ,52,0)</f>
        <v>0</v>
      </c>
      <c r="U801">
        <f>VLOOKUP(A:A,'11月工资'!A:BA,53,0)</f>
        <v>0</v>
      </c>
      <c r="V801">
        <f>VLOOKUP(A:A,'11月工资'!A:AX,50,0)</f>
        <v>0</v>
      </c>
      <c r="W801">
        <f>VLOOKUP(A:A,'11月工资'!A:AY,51,0)</f>
        <v>0</v>
      </c>
      <c r="X801">
        <f>VLOOKUP(A:A,'11月工资'!A:AV,48,0)</f>
        <v>45000</v>
      </c>
      <c r="Y801">
        <f>VLOOKUP(A:A,'11月工资'!A:BB,54,0)</f>
        <v>13569.75</v>
      </c>
      <c r="Z801" s="12">
        <f>ROUND(5*MAX(0,(R801-S801-T801-U801-V801-W801-X801-Y801)*{0.6;2;4;5;6;7;9}%-{0;504;3384;6384;10584;17184;36384}),2)</f>
        <v>627.83000000000004</v>
      </c>
      <c r="AB801" s="78">
        <f>VLOOKUP(A:A,'11月工资'!A:BI,61,0)</f>
        <v>546</v>
      </c>
      <c r="AC801" s="6">
        <f t="shared" si="97"/>
        <v>81.83</v>
      </c>
      <c r="AD801">
        <f t="shared" si="98"/>
        <v>3560.61</v>
      </c>
      <c r="AE801">
        <f>VLOOKUP(A:A,'10月奖金'!A:AC,29,0)</f>
        <v>82.08</v>
      </c>
      <c r="AF801" s="6">
        <f t="shared" si="99"/>
        <v>-0.25</v>
      </c>
      <c r="AG801">
        <f>VLOOKUP(A:A,'10月奖金'!A:AD,30,0)</f>
        <v>3568.62</v>
      </c>
      <c r="AH801" s="6">
        <f t="shared" si="100"/>
        <v>-8.0099999999997635</v>
      </c>
      <c r="AI801">
        <f>VLOOKUP(A:A,单位分配保留两位小数!B:N,13,0)</f>
        <v>3642.44</v>
      </c>
      <c r="AJ801">
        <f t="shared" si="101"/>
        <v>0</v>
      </c>
      <c r="AK801">
        <f>_xlfn.IFNA(VLOOKUP(A:A,'11月工资'!A:AQ,43,0),0)</f>
        <v>0</v>
      </c>
      <c r="AL801">
        <f t="shared" si="102"/>
        <v>81.83</v>
      </c>
      <c r="AM801" s="6">
        <f t="shared" si="103"/>
        <v>20927.740000000005</v>
      </c>
    </row>
    <row r="802" spans="1:39" x14ac:dyDescent="0.2">
      <c r="A802" s="7">
        <v>9000885</v>
      </c>
      <c r="B802" t="str">
        <f>VLOOKUP(A802,标准表!C:D,2,0)</f>
        <v>赵世龙</v>
      </c>
      <c r="C802" t="str">
        <f>VLOOKUP(A:A,标准表!C:M,11,0)</f>
        <v>制造部</v>
      </c>
      <c r="D802" t="str">
        <f>VLOOKUP($A:$A,标准表!C:E,3,0)</f>
        <v>130705197610251212</v>
      </c>
      <c r="E802" t="str">
        <f>VLOOKUP(A:A,'11月工资'!A:D,4,0)</f>
        <v>6210810170000786723</v>
      </c>
      <c r="F802" t="str">
        <f>VLOOKUP(A:A,'11月工资'!A:F,6,0)</f>
        <v>专业技术人员</v>
      </c>
      <c r="G802">
        <f>VLOOKUP(A:A,标准表!C:H,6,0)</f>
        <v>0</v>
      </c>
      <c r="H802">
        <f>VLOOKUP(A:A,标准表!C:I,7,0)</f>
        <v>0</v>
      </c>
      <c r="I802">
        <f>VLOOKUP(A:A,标准表!C:J,8,0)</f>
        <v>0</v>
      </c>
      <c r="J802">
        <f>VLOOKUP($A:$A,标准表!C:G,5,0)</f>
        <v>2.15</v>
      </c>
      <c r="L802">
        <f>VLOOKUP(A:A,单位分配保留两位小数!B:I,8,0)</f>
        <v>3642.44</v>
      </c>
      <c r="M802">
        <f>_xlfn.IFNA(VLOOKUP(A:A,单位分配保留两位小数!B:J,9,0),0)</f>
        <v>0</v>
      </c>
      <c r="N802">
        <f>_xlfn.IFNA(VLOOKUP(A:A,单位分配保留两位小数!B:K,10,0),0)</f>
        <v>0</v>
      </c>
      <c r="O802">
        <f>ROUND(_xlfn.IFNA(VLOOKUP(A:A,单位分配保留两位小数!B:L,11,0),0),2)</f>
        <v>0</v>
      </c>
      <c r="Q802">
        <f t="shared" si="96"/>
        <v>3642.44</v>
      </c>
      <c r="R802">
        <f>_xlfn.IFNA(VLOOKUP(A802,'11月工资'!A:AU,47,0),0)+Q802</f>
        <v>79338.66</v>
      </c>
      <c r="S802">
        <f>VLOOKUP(A:A,'11月工资'!A:AW,49,0)</f>
        <v>9000</v>
      </c>
      <c r="T802">
        <f>VLOOKUP(A:A,'11月工资'!A:AZ,52,0)</f>
        <v>0</v>
      </c>
      <c r="U802">
        <f>VLOOKUP(A:A,'11月工资'!A:BA,53,0)</f>
        <v>0</v>
      </c>
      <c r="V802">
        <f>VLOOKUP(A:A,'11月工资'!A:AX,50,0)</f>
        <v>0</v>
      </c>
      <c r="W802">
        <f>VLOOKUP(A:A,'11月工资'!A:AY,51,0)</f>
        <v>0</v>
      </c>
      <c r="X802">
        <f>VLOOKUP(A:A,'11月工资'!A:AV,48,0)</f>
        <v>45000</v>
      </c>
      <c r="Y802">
        <f>VLOOKUP(A:A,'11月工资'!A:BB,54,0)</f>
        <v>13489.02</v>
      </c>
      <c r="Z802" s="12">
        <f>ROUND(5*MAX(0,(R802-S802-T802-U802-V802-W802-X802-Y802)*{0.6;2;4;5;6;7;9}%-{0;504;3384;6384;10584;17184;36384}),2)</f>
        <v>355.49</v>
      </c>
      <c r="AB802" s="78">
        <f>VLOOKUP(A:A,'11月工资'!A:BI,61,0)</f>
        <v>305.13</v>
      </c>
      <c r="AC802" s="6">
        <f t="shared" si="97"/>
        <v>50.36</v>
      </c>
      <c r="AD802">
        <f t="shared" si="98"/>
        <v>3592.08</v>
      </c>
      <c r="AE802">
        <f>VLOOKUP(A:A,'10月奖金'!A:AC,29,0)</f>
        <v>50.61</v>
      </c>
      <c r="AF802" s="6">
        <f t="shared" si="99"/>
        <v>-0.25</v>
      </c>
      <c r="AG802">
        <f>VLOOKUP(A:A,'10月奖金'!A:AD,30,0)</f>
        <v>3600.0899999999997</v>
      </c>
      <c r="AH802" s="6">
        <f t="shared" si="100"/>
        <v>-8.0099999999997635</v>
      </c>
      <c r="AI802">
        <f>VLOOKUP(A:A,单位分配保留两位小数!B:N,13,0)</f>
        <v>3642.44</v>
      </c>
      <c r="AJ802">
        <f t="shared" si="101"/>
        <v>0</v>
      </c>
      <c r="AK802">
        <f>_xlfn.IFNA(VLOOKUP(A:A,'11月工资'!A:AQ,43,0),0)</f>
        <v>0</v>
      </c>
      <c r="AL802">
        <f t="shared" si="102"/>
        <v>50.36</v>
      </c>
      <c r="AM802" s="6">
        <f t="shared" si="103"/>
        <v>11849.640000000003</v>
      </c>
    </row>
    <row r="803" spans="1:39" x14ac:dyDescent="0.2">
      <c r="A803" s="7">
        <v>9000886</v>
      </c>
      <c r="B803" t="str">
        <f>VLOOKUP(A803,标准表!C:D,2,0)</f>
        <v>徐龙</v>
      </c>
      <c r="C803" t="str">
        <f>VLOOKUP(A:A,标准表!C:M,11,0)</f>
        <v>制造部</v>
      </c>
      <c r="D803" t="str">
        <f>VLOOKUP($A:$A,标准表!C:E,3,0)</f>
        <v>132525198107191612</v>
      </c>
      <c r="E803" t="str">
        <f>VLOOKUP(A:A,'11月工资'!A:D,4,0)</f>
        <v>6217000180042214787</v>
      </c>
      <c r="F803" t="str">
        <f>VLOOKUP(A:A,'11月工资'!A:F,6,0)</f>
        <v>专业技术人员</v>
      </c>
      <c r="G803">
        <f>VLOOKUP(A:A,标准表!C:H,6,0)</f>
        <v>0</v>
      </c>
      <c r="H803">
        <f>VLOOKUP(A:A,标准表!C:I,7,0)</f>
        <v>0</v>
      </c>
      <c r="I803">
        <f>VLOOKUP(A:A,标准表!C:J,8,0)</f>
        <v>0</v>
      </c>
      <c r="J803">
        <f>VLOOKUP($A:$A,标准表!C:G,5,0)</f>
        <v>2.15</v>
      </c>
      <c r="L803">
        <f>VLOOKUP(A:A,单位分配保留两位小数!B:I,8,0)</f>
        <v>3642.44</v>
      </c>
      <c r="M803">
        <f>_xlfn.IFNA(VLOOKUP(A:A,单位分配保留两位小数!B:J,9,0),0)</f>
        <v>0</v>
      </c>
      <c r="N803">
        <f>_xlfn.IFNA(VLOOKUP(A:A,单位分配保留两位小数!B:K,10,0),0)</f>
        <v>0</v>
      </c>
      <c r="O803">
        <f>ROUND(_xlfn.IFNA(VLOOKUP(A:A,单位分配保留两位小数!B:L,11,0),0),2)</f>
        <v>0</v>
      </c>
      <c r="Q803">
        <f t="shared" si="96"/>
        <v>3642.44</v>
      </c>
      <c r="R803">
        <f>_xlfn.IFNA(VLOOKUP(A803,'11月工资'!A:AU,47,0),0)+Q803</f>
        <v>76956.73</v>
      </c>
      <c r="S803">
        <f>VLOOKUP(A:A,'11月工资'!A:AW,49,0)</f>
        <v>9000</v>
      </c>
      <c r="T803">
        <f>VLOOKUP(A:A,'11月工资'!A:AZ,52,0)</f>
        <v>9000</v>
      </c>
      <c r="U803">
        <f>VLOOKUP(A:A,'11月工资'!A:BA,53,0)</f>
        <v>0</v>
      </c>
      <c r="V803">
        <f>VLOOKUP(A:A,'11月工资'!A:AX,50,0)</f>
        <v>0</v>
      </c>
      <c r="W803">
        <f>VLOOKUP(A:A,'11月工资'!A:AY,51,0)</f>
        <v>0</v>
      </c>
      <c r="X803">
        <f>VLOOKUP(A:A,'11月工资'!A:AV,48,0)</f>
        <v>45000</v>
      </c>
      <c r="Y803">
        <f>VLOOKUP(A:A,'11月工资'!A:BB,54,0)</f>
        <v>13105.8</v>
      </c>
      <c r="Z803" s="12">
        <f>ROUND(5*MAX(0,(R803-S803-T803-U803-V803-W803-X803-Y803)*{0.6;2;4;5;6;7;9}%-{0;504;3384;6384;10584;17184;36384}),2)</f>
        <v>25.53</v>
      </c>
      <c r="AB803" s="78">
        <f>VLOOKUP(A:A,'11月工资'!A:BI,61,0)</f>
        <v>111.83</v>
      </c>
      <c r="AC803" s="6">
        <f t="shared" si="97"/>
        <v>0</v>
      </c>
      <c r="AD803">
        <f t="shared" si="98"/>
        <v>3642.44</v>
      </c>
      <c r="AE803">
        <f>VLOOKUP(A:A,'10月奖金'!A:AC,29,0)</f>
        <v>0</v>
      </c>
      <c r="AF803" s="6">
        <f t="shared" si="99"/>
        <v>0</v>
      </c>
      <c r="AG803">
        <f>VLOOKUP(A:A,'10月奖金'!A:AD,30,0)</f>
        <v>3650.7</v>
      </c>
      <c r="AH803" s="6">
        <f t="shared" si="100"/>
        <v>-8.2599999999997635</v>
      </c>
      <c r="AI803">
        <f>VLOOKUP(A:A,单位分配保留两位小数!B:N,13,0)</f>
        <v>3642.44</v>
      </c>
      <c r="AJ803">
        <f t="shared" si="101"/>
        <v>0</v>
      </c>
      <c r="AK803">
        <f>_xlfn.IFNA(VLOOKUP(A:A,'11月工资'!A:AQ,43,0),0)</f>
        <v>0</v>
      </c>
      <c r="AL803">
        <f t="shared" si="102"/>
        <v>0</v>
      </c>
      <c r="AM803" s="6">
        <f t="shared" si="103"/>
        <v>850.92999999999665</v>
      </c>
    </row>
    <row r="804" spans="1:39" x14ac:dyDescent="0.2">
      <c r="A804" s="7">
        <v>9000887</v>
      </c>
      <c r="B804" t="str">
        <f>VLOOKUP(A804,标准表!C:D,2,0)</f>
        <v>刘亚清</v>
      </c>
      <c r="C804" t="str">
        <f>VLOOKUP(A:A,标准表!C:M,11,0)</f>
        <v>制造部</v>
      </c>
      <c r="D804" t="str">
        <f>VLOOKUP($A:$A,标准表!C:E,3,0)</f>
        <v>131082198003270788</v>
      </c>
      <c r="E804" t="str">
        <f>VLOOKUP(A:A,'11月工资'!A:D,4,0)</f>
        <v>6217000180041723846</v>
      </c>
      <c r="F804" t="str">
        <f>VLOOKUP(A:A,'11月工资'!A:F,6,0)</f>
        <v>专业技术人员</v>
      </c>
      <c r="G804">
        <f>VLOOKUP(A:A,标准表!C:H,6,0)</f>
        <v>0</v>
      </c>
      <c r="H804">
        <f>VLOOKUP(A:A,标准表!C:I,7,0)</f>
        <v>0</v>
      </c>
      <c r="I804">
        <f>VLOOKUP(A:A,标准表!C:J,8,0)</f>
        <v>0</v>
      </c>
      <c r="J804">
        <f>VLOOKUP($A:$A,标准表!C:G,5,0)</f>
        <v>2.15</v>
      </c>
      <c r="L804">
        <f>VLOOKUP(A:A,单位分配保留两位小数!B:I,8,0)</f>
        <v>3642.44</v>
      </c>
      <c r="M804">
        <f>_xlfn.IFNA(VLOOKUP(A:A,单位分配保留两位小数!B:J,9,0),0)</f>
        <v>0</v>
      </c>
      <c r="N804">
        <f>_xlfn.IFNA(VLOOKUP(A:A,单位分配保留两位小数!B:K,10,0),0)</f>
        <v>50</v>
      </c>
      <c r="O804">
        <f>ROUND(_xlfn.IFNA(VLOOKUP(A:A,单位分配保留两位小数!B:L,11,0),0),2)</f>
        <v>0</v>
      </c>
      <c r="Q804">
        <f t="shared" si="96"/>
        <v>3692.44</v>
      </c>
      <c r="R804">
        <f>_xlfn.IFNA(VLOOKUP(A804,'11月工资'!A:AU,47,0),0)+Q804</f>
        <v>77947.490000000005</v>
      </c>
      <c r="S804">
        <f>VLOOKUP(A:A,'11月工资'!A:AW,49,0)</f>
        <v>4500</v>
      </c>
      <c r="T804">
        <f>VLOOKUP(A:A,'11月工资'!A:AZ,52,0)</f>
        <v>0</v>
      </c>
      <c r="U804">
        <f>VLOOKUP(A:A,'11月工资'!A:BA,53,0)</f>
        <v>0</v>
      </c>
      <c r="V804">
        <f>VLOOKUP(A:A,'11月工资'!A:AX,50,0)</f>
        <v>3600</v>
      </c>
      <c r="W804">
        <f>VLOOKUP(A:A,'11月工资'!A:AY,51,0)</f>
        <v>0</v>
      </c>
      <c r="X804">
        <f>VLOOKUP(A:A,'11月工资'!A:AV,48,0)</f>
        <v>45000</v>
      </c>
      <c r="Y804">
        <f>VLOOKUP(A:A,'11月工资'!A:BB,54,0)</f>
        <v>13224.06</v>
      </c>
      <c r="Z804" s="12">
        <f>ROUND(5*MAX(0,(R804-S804-T804-U804-V804-W804-X804-Y804)*{0.6;2;4;5;6;7;9}%-{0;504;3384;6384;10584;17184;36384}),2)</f>
        <v>348.7</v>
      </c>
      <c r="AB804" s="78">
        <f>VLOOKUP(A:A,'11月工资'!A:BI,61,0)</f>
        <v>297.43</v>
      </c>
      <c r="AC804" s="6">
        <f t="shared" si="97"/>
        <v>51.27</v>
      </c>
      <c r="AD804">
        <f t="shared" si="98"/>
        <v>3641.17</v>
      </c>
      <c r="AE804">
        <f>VLOOKUP(A:A,'10月奖金'!A:AC,29,0)</f>
        <v>50.02</v>
      </c>
      <c r="AF804" s="6">
        <f t="shared" si="99"/>
        <v>1.25</v>
      </c>
      <c r="AG804">
        <f>VLOOKUP(A:A,'10月奖金'!A:AD,30,0)</f>
        <v>3600.68</v>
      </c>
      <c r="AH804" s="6">
        <f t="shared" si="100"/>
        <v>40.490000000000236</v>
      </c>
      <c r="AI804">
        <f>VLOOKUP(A:A,单位分配保留两位小数!B:N,13,0)</f>
        <v>3692.44</v>
      </c>
      <c r="AJ804">
        <f t="shared" si="101"/>
        <v>0</v>
      </c>
      <c r="AK804">
        <f>_xlfn.IFNA(VLOOKUP(A:A,'11月工资'!A:AQ,43,0),0)</f>
        <v>0</v>
      </c>
      <c r="AL804">
        <f t="shared" si="102"/>
        <v>51.27</v>
      </c>
      <c r="AM804" s="6">
        <f t="shared" si="103"/>
        <v>11623.430000000006</v>
      </c>
    </row>
    <row r="805" spans="1:39" x14ac:dyDescent="0.2">
      <c r="A805" s="7">
        <v>9000888</v>
      </c>
      <c r="B805" t="str">
        <f>VLOOKUP(A805,标准表!C:D,2,0)</f>
        <v>赵志玲</v>
      </c>
      <c r="C805" t="str">
        <f>VLOOKUP(A:A,标准表!C:M,11,0)</f>
        <v>制造部</v>
      </c>
      <c r="D805" t="str">
        <f>VLOOKUP($A:$A,标准表!C:E,3,0)</f>
        <v>152626198306280920</v>
      </c>
      <c r="E805" t="str">
        <f>VLOOKUP(A:A,'11月工资'!A:D,4,0)</f>
        <v>6210810170000786947</v>
      </c>
      <c r="F805" t="str">
        <f>VLOOKUP(A:A,'11月工资'!A:F,6,0)</f>
        <v>专业技术人员</v>
      </c>
      <c r="G805">
        <f>VLOOKUP(A:A,标准表!C:H,6,0)</f>
        <v>0</v>
      </c>
      <c r="H805">
        <f>VLOOKUP(A:A,标准表!C:I,7,0)</f>
        <v>0</v>
      </c>
      <c r="I805">
        <f>VLOOKUP(A:A,标准表!C:J,8,0)</f>
        <v>0</v>
      </c>
      <c r="J805">
        <f>VLOOKUP($A:$A,标准表!C:G,5,0)</f>
        <v>2.15</v>
      </c>
      <c r="L805">
        <f>VLOOKUP(A:A,单位分配保留两位小数!B:I,8,0)</f>
        <v>3640.26</v>
      </c>
      <c r="M805">
        <f>_xlfn.IFNA(VLOOKUP(A:A,单位分配保留两位小数!B:J,9,0),0)</f>
        <v>0</v>
      </c>
      <c r="N805">
        <f>_xlfn.IFNA(VLOOKUP(A:A,单位分配保留两位小数!B:K,10,0),0)</f>
        <v>0</v>
      </c>
      <c r="O805">
        <f>ROUND(_xlfn.IFNA(VLOOKUP(A:A,单位分配保留两位小数!B:L,11,0),0),2)</f>
        <v>0</v>
      </c>
      <c r="Q805">
        <f t="shared" si="96"/>
        <v>3640.26</v>
      </c>
      <c r="R805">
        <f>_xlfn.IFNA(VLOOKUP(A805,'11月工资'!A:AU,47,0),0)+Q805</f>
        <v>76947.31</v>
      </c>
      <c r="S805">
        <f>VLOOKUP(A:A,'11月工资'!A:AW,49,0)</f>
        <v>9000</v>
      </c>
      <c r="T805">
        <f>VLOOKUP(A:A,'11月工资'!A:AZ,52,0)</f>
        <v>0</v>
      </c>
      <c r="U805">
        <f>VLOOKUP(A:A,'11月工资'!A:BA,53,0)</f>
        <v>0</v>
      </c>
      <c r="V805">
        <f>VLOOKUP(A:A,'11月工资'!A:AX,50,0)</f>
        <v>9000</v>
      </c>
      <c r="W805">
        <f>VLOOKUP(A:A,'11月工资'!A:AY,51,0)</f>
        <v>0</v>
      </c>
      <c r="X805">
        <f>VLOOKUP(A:A,'11月工资'!A:AV,48,0)</f>
        <v>45000</v>
      </c>
      <c r="Y805">
        <f>VLOOKUP(A:A,'11月工资'!A:BB,54,0)</f>
        <v>13112.28</v>
      </c>
      <c r="Z805" s="12">
        <f>ROUND(5*MAX(0,(R805-S805-T805-U805-V805-W805-X805-Y805)*{0.6;2;4;5;6;7;9}%-{0;504;3384;6384;10584;17184;36384}),2)</f>
        <v>25.05</v>
      </c>
      <c r="AB805" s="78">
        <f>VLOOKUP(A:A,'11月工资'!A:BI,61,0)</f>
        <v>10.130000000000001</v>
      </c>
      <c r="AC805" s="6">
        <f t="shared" si="97"/>
        <v>14.92</v>
      </c>
      <c r="AD805">
        <f t="shared" si="98"/>
        <v>3625.34</v>
      </c>
      <c r="AE805">
        <f>VLOOKUP(A:A,'10月奖金'!A:AC,29,0)</f>
        <v>10.130000000000001</v>
      </c>
      <c r="AF805" s="6">
        <f t="shared" si="99"/>
        <v>4.7899999999999991</v>
      </c>
      <c r="AG805">
        <f>VLOOKUP(A:A,'10月奖金'!A:AD,30,0)</f>
        <v>3640.5699999999997</v>
      </c>
      <c r="AH805" s="6">
        <f t="shared" si="100"/>
        <v>-15.229999999999563</v>
      </c>
      <c r="AI805">
        <f>VLOOKUP(A:A,单位分配保留两位小数!B:N,13,0)</f>
        <v>3640.26</v>
      </c>
      <c r="AJ805">
        <f t="shared" si="101"/>
        <v>0</v>
      </c>
      <c r="AK805">
        <f>_xlfn.IFNA(VLOOKUP(A:A,'11月工资'!A:AQ,43,0),0)</f>
        <v>0</v>
      </c>
      <c r="AL805">
        <f t="shared" si="102"/>
        <v>14.92</v>
      </c>
      <c r="AM805" s="6">
        <f t="shared" si="103"/>
        <v>835.02999999999702</v>
      </c>
    </row>
    <row r="806" spans="1:39" x14ac:dyDescent="0.2">
      <c r="A806" s="7">
        <v>9000276</v>
      </c>
      <c r="B806" t="str">
        <f>VLOOKUP(A806,标准表!C:D,2,0)</f>
        <v>张宁</v>
      </c>
      <c r="C806" t="str">
        <f>VLOOKUP(A:A,标准表!C:M,11,0)</f>
        <v>设备管理部</v>
      </c>
      <c r="D806" t="str">
        <f>VLOOKUP($A:$A,标准表!C:E,3,0)</f>
        <v>130705198804060013</v>
      </c>
      <c r="E806" t="str">
        <f>VLOOKUP(A:A,'11月工资'!A:D,4,0)</f>
        <v>6210810170001782762</v>
      </c>
      <c r="F806" t="str">
        <f>VLOOKUP(A:A,'11月工资'!A:F,6,0)</f>
        <v>专业技术人员</v>
      </c>
      <c r="G806">
        <f>VLOOKUP(A:A,标准表!C:H,6,0)</f>
        <v>0</v>
      </c>
      <c r="H806">
        <f>VLOOKUP(A:A,标准表!C:I,7,0)</f>
        <v>0</v>
      </c>
      <c r="I806">
        <f>VLOOKUP(A:A,标准表!C:J,8,0)</f>
        <v>0</v>
      </c>
      <c r="J806">
        <f>VLOOKUP($A:$A,标准表!C:G,5,0)</f>
        <v>3.05</v>
      </c>
      <c r="L806">
        <f>VLOOKUP(A:A,单位分配保留两位小数!B:I,8,0)</f>
        <v>5213.3900000000003</v>
      </c>
      <c r="M806">
        <f>_xlfn.IFNA(VLOOKUP(A:A,单位分配保留两位小数!B:J,9,0),0)</f>
        <v>0</v>
      </c>
      <c r="N806">
        <f>_xlfn.IFNA(VLOOKUP(A:A,单位分配保留两位小数!B:K,10,0),0)</f>
        <v>0</v>
      </c>
      <c r="O806">
        <f>ROUND(_xlfn.IFNA(VLOOKUP(A:A,单位分配保留两位小数!B:L,11,0),0),2)</f>
        <v>0</v>
      </c>
      <c r="Q806">
        <f t="shared" si="96"/>
        <v>5213.3900000000003</v>
      </c>
      <c r="R806">
        <f>_xlfn.IFNA(VLOOKUP(A806,'11月工资'!A:AU,47,0),0)+Q806</f>
        <v>91681.53</v>
      </c>
      <c r="S806">
        <f>VLOOKUP(A:A,'11月工资'!A:AW,49,0)</f>
        <v>0</v>
      </c>
      <c r="T806">
        <f>VLOOKUP(A:A,'11月工资'!A:AZ,52,0)</f>
        <v>9000</v>
      </c>
      <c r="U806">
        <f>VLOOKUP(A:A,'11月工资'!A:BA,53,0)</f>
        <v>0</v>
      </c>
      <c r="V806">
        <f>VLOOKUP(A:A,'11月工资'!A:AX,50,0)</f>
        <v>0</v>
      </c>
      <c r="W806">
        <f>VLOOKUP(A:A,'11月工资'!A:AY,51,0)</f>
        <v>0</v>
      </c>
      <c r="X806">
        <f>VLOOKUP(A:A,'11月工资'!A:AV,48,0)</f>
        <v>45000</v>
      </c>
      <c r="Y806">
        <f>VLOOKUP(A:A,'11月工资'!A:BB,54,0)</f>
        <v>15669.36</v>
      </c>
      <c r="Z806" s="12">
        <f>ROUND(5*MAX(0,(R806-S806-T806-U806-V806-W806-X806-Y806)*{0.6;2;4;5;6;7;9}%-{0;504;3384;6384;10584;17184;36384}),2)</f>
        <v>660.37</v>
      </c>
      <c r="AB806" s="78">
        <f>VLOOKUP(A:A,'11月工资'!A:BI,61,0)</f>
        <v>569</v>
      </c>
      <c r="AC806" s="6">
        <f t="shared" si="97"/>
        <v>91.37</v>
      </c>
      <c r="AD806">
        <f t="shared" si="98"/>
        <v>5122.0200000000004</v>
      </c>
      <c r="AE806">
        <f>VLOOKUP(A:A,'10月奖金'!A:AC,29,0)</f>
        <v>89.47</v>
      </c>
      <c r="AF806" s="6">
        <f t="shared" si="99"/>
        <v>1.9000000000000057</v>
      </c>
      <c r="AG806">
        <f>VLOOKUP(A:A,'10月奖金'!A:AD,30,0)</f>
        <v>5070.8999999999996</v>
      </c>
      <c r="AH806" s="6">
        <f t="shared" si="100"/>
        <v>51.1200000000008</v>
      </c>
      <c r="AI806">
        <f>VLOOKUP(A:A,单位分配保留两位小数!B:N,13,0)</f>
        <v>5213.3900000000003</v>
      </c>
      <c r="AJ806">
        <f t="shared" si="101"/>
        <v>0</v>
      </c>
      <c r="AK806">
        <f>_xlfn.IFNA(VLOOKUP(A:A,'11月工资'!A:AQ,43,0),0)</f>
        <v>0</v>
      </c>
      <c r="AL806">
        <f t="shared" si="102"/>
        <v>91.37</v>
      </c>
      <c r="AM806" s="6">
        <f t="shared" si="103"/>
        <v>22012.17</v>
      </c>
    </row>
    <row r="807" spans="1:39" x14ac:dyDescent="0.2">
      <c r="A807" s="7">
        <v>9000275</v>
      </c>
      <c r="B807" t="str">
        <f>VLOOKUP(A807,标准表!C:D,2,0)</f>
        <v>冯青山</v>
      </c>
      <c r="C807" t="str">
        <f>VLOOKUP(A:A,标准表!C:M,11,0)</f>
        <v>设备管理部</v>
      </c>
      <c r="D807" t="str">
        <f>VLOOKUP($A:$A,标准表!C:E,3,0)</f>
        <v>13070719710324001X</v>
      </c>
      <c r="E807" t="str">
        <f>VLOOKUP(A:A,'11月工资'!A:D,4,0)</f>
        <v>6210810170000791749</v>
      </c>
      <c r="F807" t="str">
        <f>VLOOKUP(A:A,'11月工资'!A:F,6,0)</f>
        <v>专业技术人员</v>
      </c>
      <c r="G807">
        <f>VLOOKUP(A:A,标准表!C:H,6,0)</f>
        <v>0</v>
      </c>
      <c r="H807">
        <f>VLOOKUP(A:A,标准表!C:I,7,0)</f>
        <v>0</v>
      </c>
      <c r="I807">
        <f>VLOOKUP(A:A,标准表!C:J,8,0)</f>
        <v>0</v>
      </c>
      <c r="J807">
        <f>VLOOKUP($A:$A,标准表!C:G,5,0)</f>
        <v>3.6</v>
      </c>
      <c r="L807">
        <f>VLOOKUP(A:A,单位分配保留两位小数!B:I,8,0)</f>
        <v>6052.89</v>
      </c>
      <c r="M807">
        <f>_xlfn.IFNA(VLOOKUP(A:A,单位分配保留两位小数!B:J,9,0),0)</f>
        <v>0</v>
      </c>
      <c r="N807">
        <f>_xlfn.IFNA(VLOOKUP(A:A,单位分配保留两位小数!B:K,10,0),0)</f>
        <v>0</v>
      </c>
      <c r="O807">
        <f>ROUND(_xlfn.IFNA(VLOOKUP(A:A,单位分配保留两位小数!B:L,11,0),0),2)</f>
        <v>0</v>
      </c>
      <c r="Q807">
        <f t="shared" si="96"/>
        <v>6052.89</v>
      </c>
      <c r="R807">
        <f>_xlfn.IFNA(VLOOKUP(A807,'11月工资'!A:AU,47,0),0)+Q807</f>
        <v>106917.4</v>
      </c>
      <c r="S807">
        <f>VLOOKUP(A:A,'11月工资'!A:AW,49,0)</f>
        <v>0</v>
      </c>
      <c r="T807">
        <f>VLOOKUP(A:A,'11月工资'!A:AZ,52,0)</f>
        <v>0</v>
      </c>
      <c r="U807">
        <f>VLOOKUP(A:A,'11月工资'!A:BA,53,0)</f>
        <v>0</v>
      </c>
      <c r="V807">
        <f>VLOOKUP(A:A,'11月工资'!A:AX,50,0)</f>
        <v>0</v>
      </c>
      <c r="W807">
        <f>VLOOKUP(A:A,'11月工资'!A:AY,51,0)</f>
        <v>0</v>
      </c>
      <c r="X807">
        <f>VLOOKUP(A:A,'11月工资'!A:AV,48,0)</f>
        <v>45000</v>
      </c>
      <c r="Y807">
        <f>VLOOKUP(A:A,'11月工资'!A:BB,54,0)</f>
        <v>18435.599999999999</v>
      </c>
      <c r="Z807" s="12">
        <f>ROUND(5*MAX(0,(R807-S807-T807-U807-V807-W807-X807-Y807)*{0.6;2;4;5;6;7;9}%-{0;504;3384;6384;10584;17184;36384}),2)</f>
        <v>1828.18</v>
      </c>
      <c r="AB807" s="78">
        <f>VLOOKUP(A:A,'11月工资'!A:BI,61,0)</f>
        <v>1275.23</v>
      </c>
      <c r="AC807" s="6">
        <f t="shared" si="97"/>
        <v>552.95000000000005</v>
      </c>
      <c r="AD807">
        <f t="shared" si="98"/>
        <v>5499.9400000000005</v>
      </c>
      <c r="AE807">
        <f>VLOOKUP(A:A,'10月奖金'!A:AC,29,0)</f>
        <v>303.20999999999998</v>
      </c>
      <c r="AF807" s="6">
        <f t="shared" si="99"/>
        <v>249.74000000000007</v>
      </c>
      <c r="AG807">
        <f>VLOOKUP(A:A,'10月奖金'!A:AD,30,0)</f>
        <v>5811.85</v>
      </c>
      <c r="AH807" s="6">
        <f t="shared" si="100"/>
        <v>-311.90999999999985</v>
      </c>
      <c r="AI807">
        <f>VLOOKUP(A:A,单位分配保留两位小数!B:N,13,0)</f>
        <v>6052.89</v>
      </c>
      <c r="AJ807">
        <f t="shared" si="101"/>
        <v>0</v>
      </c>
      <c r="AK807">
        <f>_xlfn.IFNA(VLOOKUP(A:A,'11月工资'!A:AQ,43,0),0)</f>
        <v>0</v>
      </c>
      <c r="AL807">
        <f t="shared" si="102"/>
        <v>552.95000000000005</v>
      </c>
      <c r="AM807" s="6">
        <f t="shared" si="103"/>
        <v>43481.799999999996</v>
      </c>
    </row>
    <row r="808" spans="1:39" x14ac:dyDescent="0.2">
      <c r="A808" s="7">
        <v>9000277</v>
      </c>
      <c r="B808" t="str">
        <f>VLOOKUP(A808,标准表!C:D,2,0)</f>
        <v>高升</v>
      </c>
      <c r="C808" t="str">
        <f>VLOOKUP(A:A,标准表!C:M,11,0)</f>
        <v>设备管理部</v>
      </c>
      <c r="D808" t="str">
        <f>VLOOKUP($A:$A,标准表!C:E,3,0)</f>
        <v>130322198302153011</v>
      </c>
      <c r="E808" t="str">
        <f>VLOOKUP(A:A,'11月工资'!A:D,4,0)</f>
        <v>6227000170810044754</v>
      </c>
      <c r="F808" t="str">
        <f>VLOOKUP(A:A,'11月工资'!A:F,6,0)</f>
        <v>专业技术人员</v>
      </c>
      <c r="G808">
        <f>VLOOKUP(A:A,标准表!C:H,6,0)</f>
        <v>0</v>
      </c>
      <c r="H808">
        <f>VLOOKUP(A:A,标准表!C:I,7,0)</f>
        <v>0</v>
      </c>
      <c r="I808">
        <f>VLOOKUP(A:A,标准表!C:J,8,0)</f>
        <v>0</v>
      </c>
      <c r="J808">
        <f>VLOOKUP($A:$A,标准表!C:G,5,0)</f>
        <v>3.6</v>
      </c>
      <c r="L808">
        <f>VLOOKUP(A:A,单位分配保留两位小数!B:I,8,0)</f>
        <v>6052.89</v>
      </c>
      <c r="M808">
        <f>_xlfn.IFNA(VLOOKUP(A:A,单位分配保留两位小数!B:J,9,0),0)</f>
        <v>0</v>
      </c>
      <c r="N808">
        <f>_xlfn.IFNA(VLOOKUP(A:A,单位分配保留两位小数!B:K,10,0),0)</f>
        <v>0</v>
      </c>
      <c r="O808">
        <f>ROUND(_xlfn.IFNA(VLOOKUP(A:A,单位分配保留两位小数!B:L,11,0),0),2)</f>
        <v>0</v>
      </c>
      <c r="Q808">
        <f t="shared" si="96"/>
        <v>6052.89</v>
      </c>
      <c r="R808">
        <f>_xlfn.IFNA(VLOOKUP(A808,'11月工资'!A:AU,47,0),0)+Q808</f>
        <v>102271.96</v>
      </c>
      <c r="S808">
        <f>VLOOKUP(A:A,'11月工资'!A:AW,49,0)</f>
        <v>0</v>
      </c>
      <c r="T808">
        <f>VLOOKUP(A:A,'11月工资'!A:AZ,52,0)</f>
        <v>0</v>
      </c>
      <c r="U808">
        <f>VLOOKUP(A:A,'11月工资'!A:BA,53,0)</f>
        <v>0</v>
      </c>
      <c r="V808">
        <f>VLOOKUP(A:A,'11月工资'!A:AX,50,0)</f>
        <v>0</v>
      </c>
      <c r="W808">
        <f>VLOOKUP(A:A,'11月工资'!A:AY,51,0)</f>
        <v>0</v>
      </c>
      <c r="X808">
        <f>VLOOKUP(A:A,'11月工资'!A:AV,48,0)</f>
        <v>45000</v>
      </c>
      <c r="Y808">
        <f>VLOOKUP(A:A,'11月工资'!A:BB,54,0)</f>
        <v>17571.87</v>
      </c>
      <c r="Z808" s="12">
        <f>ROUND(5*MAX(0,(R808-S808-T808-U808-V808-W808-X808-Y808)*{0.6;2;4;5;6;7;9}%-{0;504;3384;6384;10584;17184;36384}),2)</f>
        <v>1450.01</v>
      </c>
      <c r="AB808" s="78">
        <f>VLOOKUP(A:A,'11月工资'!A:BI,61,0)</f>
        <v>1030.02</v>
      </c>
      <c r="AC808" s="6">
        <f t="shared" si="97"/>
        <v>419.99</v>
      </c>
      <c r="AD808">
        <f t="shared" si="98"/>
        <v>5632.9000000000005</v>
      </c>
      <c r="AE808">
        <f>VLOOKUP(A:A,'10月奖金'!A:AC,29,0)</f>
        <v>150.47</v>
      </c>
      <c r="AF808" s="6">
        <f t="shared" si="99"/>
        <v>269.52</v>
      </c>
      <c r="AG808">
        <f>VLOOKUP(A:A,'10月奖金'!A:AD,30,0)</f>
        <v>5964.57</v>
      </c>
      <c r="AH808" s="6">
        <f t="shared" si="100"/>
        <v>-331.66999999999916</v>
      </c>
      <c r="AI808">
        <f>VLOOKUP(A:A,单位分配保留两位小数!B:N,13,0)</f>
        <v>6052.89</v>
      </c>
      <c r="AJ808">
        <f t="shared" si="101"/>
        <v>0</v>
      </c>
      <c r="AK808">
        <f>_xlfn.IFNA(VLOOKUP(A:A,'11月工资'!A:AQ,43,0),0)</f>
        <v>0</v>
      </c>
      <c r="AL808">
        <f t="shared" si="102"/>
        <v>419.99</v>
      </c>
      <c r="AM808" s="6">
        <f t="shared" si="103"/>
        <v>39700.090000000011</v>
      </c>
    </row>
    <row r="809" spans="1:39" x14ac:dyDescent="0.2">
      <c r="A809" s="7">
        <v>9000278</v>
      </c>
      <c r="B809" t="str">
        <f>VLOOKUP(A809,标准表!C:D,2,0)</f>
        <v>黄旭伟</v>
      </c>
      <c r="C809" t="str">
        <f>VLOOKUP(A:A,标准表!C:M,11,0)</f>
        <v>设备管理部</v>
      </c>
      <c r="D809" t="str">
        <f>VLOOKUP($A:$A,标准表!C:E,3,0)</f>
        <v>130631198605250217</v>
      </c>
      <c r="E809" t="str">
        <f>VLOOKUP(A:A,'11月工资'!A:D,4,0)</f>
        <v>6210810170001021674</v>
      </c>
      <c r="F809" t="str">
        <f>VLOOKUP(A:A,'11月工资'!A:F,6,0)</f>
        <v>专业技术人员</v>
      </c>
      <c r="G809">
        <f>VLOOKUP(A:A,标准表!C:H,6,0)</f>
        <v>0</v>
      </c>
      <c r="H809">
        <f>VLOOKUP(A:A,标准表!C:I,7,0)</f>
        <v>0</v>
      </c>
      <c r="I809">
        <f>VLOOKUP(A:A,标准表!C:J,8,0)</f>
        <v>0</v>
      </c>
      <c r="J809">
        <f>VLOOKUP($A:$A,标准表!C:G,5,0)</f>
        <v>3.6</v>
      </c>
      <c r="L809">
        <f>VLOOKUP(A:A,单位分配保留两位小数!B:I,8,0)</f>
        <v>6127.48</v>
      </c>
      <c r="M809">
        <f>_xlfn.IFNA(VLOOKUP(A:A,单位分配保留两位小数!B:J,9,0),0)</f>
        <v>0</v>
      </c>
      <c r="N809">
        <f>_xlfn.IFNA(VLOOKUP(A:A,单位分配保留两位小数!B:K,10,0),0)</f>
        <v>0</v>
      </c>
      <c r="O809">
        <f>ROUND(_xlfn.IFNA(VLOOKUP(A:A,单位分配保留两位小数!B:L,11,0),0),2)</f>
        <v>0</v>
      </c>
      <c r="Q809">
        <f t="shared" si="96"/>
        <v>6127.48</v>
      </c>
      <c r="R809">
        <f>_xlfn.IFNA(VLOOKUP(A809,'11月工资'!A:AU,47,0),0)+Q809</f>
        <v>91313.55</v>
      </c>
      <c r="S809">
        <f>VLOOKUP(A:A,'11月工资'!A:AW,49,0)</f>
        <v>9000</v>
      </c>
      <c r="T809">
        <f>VLOOKUP(A:A,'11月工资'!A:AZ,52,0)</f>
        <v>9000</v>
      </c>
      <c r="U809">
        <f>VLOOKUP(A:A,'11月工资'!A:BA,53,0)</f>
        <v>0</v>
      </c>
      <c r="V809">
        <f>VLOOKUP(A:A,'11月工资'!A:AX,50,0)</f>
        <v>0</v>
      </c>
      <c r="W809">
        <f>VLOOKUP(A:A,'11月工资'!A:AY,51,0)</f>
        <v>0</v>
      </c>
      <c r="X809">
        <f>VLOOKUP(A:A,'11月工资'!A:AV,48,0)</f>
        <v>45000</v>
      </c>
      <c r="Y809">
        <f>VLOOKUP(A:A,'11月工资'!A:BB,54,0)</f>
        <v>17571.87</v>
      </c>
      <c r="Z809" s="12">
        <f>ROUND(5*MAX(0,(R809-S809-T809-U809-V809-W809-X809-Y809)*{0.6;2;4;5;6;7;9}%-{0;504;3384;6384;10584;17184;36384}),2)</f>
        <v>322.25</v>
      </c>
      <c r="AB809" s="78">
        <f>VLOOKUP(A:A,'11月工资'!A:BI,61,0)</f>
        <v>256.23</v>
      </c>
      <c r="AC809" s="6">
        <f t="shared" si="97"/>
        <v>66.02</v>
      </c>
      <c r="AD809">
        <f t="shared" si="98"/>
        <v>6061.4599999999991</v>
      </c>
      <c r="AE809">
        <f>VLOOKUP(A:A,'10月奖金'!A:AC,29,0)</f>
        <v>53.09</v>
      </c>
      <c r="AF809" s="6">
        <f t="shared" si="99"/>
        <v>12.929999999999993</v>
      </c>
      <c r="AG809">
        <f>VLOOKUP(A:A,'10月奖金'!A:AD,30,0)</f>
        <v>6045.79</v>
      </c>
      <c r="AH809" s="6">
        <f t="shared" si="100"/>
        <v>15.669999999999163</v>
      </c>
      <c r="AI809">
        <f>VLOOKUP(A:A,单位分配保留两位小数!B:N,13,0)</f>
        <v>6127.48</v>
      </c>
      <c r="AJ809">
        <f t="shared" si="101"/>
        <v>0</v>
      </c>
      <c r="AK809">
        <f>_xlfn.IFNA(VLOOKUP(A:A,'11月工资'!A:AQ,43,0),0)</f>
        <v>0</v>
      </c>
      <c r="AL809">
        <f t="shared" si="102"/>
        <v>66.02</v>
      </c>
      <c r="AM809" s="6">
        <f t="shared" si="103"/>
        <v>10741.680000000004</v>
      </c>
    </row>
    <row r="810" spans="1:39" x14ac:dyDescent="0.2">
      <c r="A810" s="7">
        <v>9000279</v>
      </c>
      <c r="B810" t="str">
        <f>VLOOKUP(A810,标准表!C:D,2,0)</f>
        <v>刘畅</v>
      </c>
      <c r="C810" t="str">
        <f>VLOOKUP(A:A,标准表!C:M,11,0)</f>
        <v>设备管理部</v>
      </c>
      <c r="D810" t="str">
        <f>VLOOKUP($A:$A,标准表!C:E,3,0)</f>
        <v>130128198401251810</v>
      </c>
      <c r="E810" t="str">
        <f>VLOOKUP(A:A,'11月工资'!A:D,4,0)</f>
        <v>6217000180031744091</v>
      </c>
      <c r="F810" t="str">
        <f>VLOOKUP(A:A,'11月工资'!A:F,6,0)</f>
        <v>专业技术人员</v>
      </c>
      <c r="G810">
        <f>VLOOKUP(A:A,标准表!C:H,6,0)</f>
        <v>0</v>
      </c>
      <c r="H810">
        <f>VLOOKUP(A:A,标准表!C:I,7,0)</f>
        <v>0</v>
      </c>
      <c r="I810">
        <f>VLOOKUP(A:A,标准表!C:J,8,0)</f>
        <v>0</v>
      </c>
      <c r="J810">
        <f>VLOOKUP($A:$A,标准表!C:G,5,0)</f>
        <v>3.05</v>
      </c>
      <c r="L810">
        <f>VLOOKUP(A:A,单位分配保留两位小数!B:I,8,0)</f>
        <v>5116.8100000000004</v>
      </c>
      <c r="M810">
        <f>_xlfn.IFNA(VLOOKUP(A:A,单位分配保留两位小数!B:J,9,0),0)</f>
        <v>0</v>
      </c>
      <c r="N810">
        <f>_xlfn.IFNA(VLOOKUP(A:A,单位分配保留两位小数!B:K,10,0),0)</f>
        <v>0</v>
      </c>
      <c r="O810">
        <f>ROUND(_xlfn.IFNA(VLOOKUP(A:A,单位分配保留两位小数!B:L,11,0),0),2)</f>
        <v>0</v>
      </c>
      <c r="Q810">
        <f t="shared" si="96"/>
        <v>5116.8100000000004</v>
      </c>
      <c r="R810">
        <f>_xlfn.IFNA(VLOOKUP(A810,'11月工资'!A:AU,47,0),0)+Q810</f>
        <v>81984.899999999994</v>
      </c>
      <c r="S810">
        <f>VLOOKUP(A:A,'11月工资'!A:AW,49,0)</f>
        <v>4500</v>
      </c>
      <c r="T810">
        <f>VLOOKUP(A:A,'11月工资'!A:AZ,52,0)</f>
        <v>0</v>
      </c>
      <c r="U810">
        <f>VLOOKUP(A:A,'11月工资'!A:BA,53,0)</f>
        <v>0</v>
      </c>
      <c r="V810">
        <f>VLOOKUP(A:A,'11月工资'!A:AX,50,0)</f>
        <v>9000</v>
      </c>
      <c r="W810">
        <f>VLOOKUP(A:A,'11月工资'!A:AY,51,0)</f>
        <v>0</v>
      </c>
      <c r="X810">
        <f>VLOOKUP(A:A,'11月工资'!A:AV,48,0)</f>
        <v>45000</v>
      </c>
      <c r="Y810">
        <f>VLOOKUP(A:A,'11月工资'!A:BB,54,0)</f>
        <v>15772.14</v>
      </c>
      <c r="Z810" s="12">
        <f>ROUND(5*MAX(0,(R810-S810-T810-U810-V810-W810-X810-Y810)*{0.6;2;4;5;6;7;9}%-{0;504;3384;6384;10584;17184;36384}),2)</f>
        <v>231.38</v>
      </c>
      <c r="AB810" s="78">
        <f>VLOOKUP(A:A,'11月工资'!A:BI,61,0)</f>
        <v>185.71</v>
      </c>
      <c r="AC810" s="6">
        <f t="shared" si="97"/>
        <v>45.67</v>
      </c>
      <c r="AD810">
        <f t="shared" si="98"/>
        <v>5071.1400000000003</v>
      </c>
      <c r="AE810">
        <f>VLOOKUP(A:A,'10月奖金'!A:AC,29,0)</f>
        <v>39.21</v>
      </c>
      <c r="AF810" s="6">
        <f t="shared" si="99"/>
        <v>6.4600000000000009</v>
      </c>
      <c r="AG810">
        <f>VLOOKUP(A:A,'10月奖金'!A:AD,30,0)</f>
        <v>5135.28</v>
      </c>
      <c r="AH810" s="6">
        <f t="shared" si="100"/>
        <v>-64.139999999999418</v>
      </c>
      <c r="AI810">
        <f>VLOOKUP(A:A,单位分配保留两位小数!B:N,13,0)</f>
        <v>5116.8100000000004</v>
      </c>
      <c r="AJ810">
        <f t="shared" si="101"/>
        <v>0</v>
      </c>
      <c r="AK810">
        <f>_xlfn.IFNA(VLOOKUP(A:A,'11月工资'!A:AQ,43,0),0)</f>
        <v>0</v>
      </c>
      <c r="AL810">
        <f t="shared" si="102"/>
        <v>45.67</v>
      </c>
      <c r="AM810" s="6">
        <f t="shared" si="103"/>
        <v>7712.7599999999948</v>
      </c>
    </row>
    <row r="811" spans="1:39" x14ac:dyDescent="0.2">
      <c r="A811" s="7">
        <v>9000280</v>
      </c>
      <c r="B811" t="str">
        <f>VLOOKUP(A811,标准表!C:D,2,0)</f>
        <v>张晓冬</v>
      </c>
      <c r="C811" t="str">
        <f>VLOOKUP(A:A,标准表!C:M,11,0)</f>
        <v>设备管理部</v>
      </c>
      <c r="D811" t="str">
        <f>VLOOKUP($A:$A,标准表!C:E,3,0)</f>
        <v>130723198505124219</v>
      </c>
      <c r="E811" t="str">
        <f>VLOOKUP(A:A,'11月工资'!A:D,4,0)</f>
        <v>6210810170000348060</v>
      </c>
      <c r="F811" t="str">
        <f>VLOOKUP(A:A,'11月工资'!A:F,6,0)</f>
        <v>专业技术人员</v>
      </c>
      <c r="G811">
        <f>VLOOKUP(A:A,标准表!C:H,6,0)</f>
        <v>0</v>
      </c>
      <c r="H811">
        <f>VLOOKUP(A:A,标准表!C:I,7,0)</f>
        <v>0</v>
      </c>
      <c r="I811">
        <f>VLOOKUP(A:A,标准表!C:J,8,0)</f>
        <v>0</v>
      </c>
      <c r="J811">
        <f>VLOOKUP($A:$A,标准表!C:G,5,0)</f>
        <v>3.05</v>
      </c>
      <c r="L811">
        <f>VLOOKUP(A:A,单位分配保留两位小数!B:I,8,0)</f>
        <v>5163.66</v>
      </c>
      <c r="M811">
        <f>_xlfn.IFNA(VLOOKUP(A:A,单位分配保留两位小数!B:J,9,0),0)</f>
        <v>0</v>
      </c>
      <c r="N811">
        <f>_xlfn.IFNA(VLOOKUP(A:A,单位分配保留两位小数!B:K,10,0),0)</f>
        <v>0</v>
      </c>
      <c r="O811">
        <f>ROUND(_xlfn.IFNA(VLOOKUP(A:A,单位分配保留两位小数!B:L,11,0),0),2)</f>
        <v>0</v>
      </c>
      <c r="Q811">
        <f t="shared" si="96"/>
        <v>5163.66</v>
      </c>
      <c r="R811">
        <f>_xlfn.IFNA(VLOOKUP(A811,'11月工资'!A:AU,47,0),0)+Q811</f>
        <v>80843.210000000006</v>
      </c>
      <c r="S811">
        <f>VLOOKUP(A:A,'11月工资'!A:AW,49,0)</f>
        <v>9000</v>
      </c>
      <c r="T811">
        <f>VLOOKUP(A:A,'11月工资'!A:AZ,52,0)</f>
        <v>0</v>
      </c>
      <c r="U811">
        <f>VLOOKUP(A:A,'11月工资'!A:BA,53,0)</f>
        <v>0</v>
      </c>
      <c r="V811">
        <f>VLOOKUP(A:A,'11月工资'!A:AX,50,0)</f>
        <v>0</v>
      </c>
      <c r="W811">
        <f>VLOOKUP(A:A,'11月工资'!A:AY,51,0)</f>
        <v>0</v>
      </c>
      <c r="X811">
        <f>VLOOKUP(A:A,'11月工资'!A:AV,48,0)</f>
        <v>45000</v>
      </c>
      <c r="Y811">
        <f>VLOOKUP(A:A,'11月工资'!A:BB,54,0)</f>
        <v>15772.14</v>
      </c>
      <c r="Z811" s="12">
        <f>ROUND(5*MAX(0,(R811-S811-T811-U811-V811-W811-X811-Y811)*{0.6;2;4;5;6;7;9}%-{0;504;3384;6384;10584;17184;36384}),2)</f>
        <v>332.13</v>
      </c>
      <c r="AB811" s="78">
        <f>VLOOKUP(A:A,'11月工资'!A:BI,61,0)</f>
        <v>277.64999999999998</v>
      </c>
      <c r="AC811" s="6">
        <f t="shared" si="97"/>
        <v>54.48</v>
      </c>
      <c r="AD811">
        <f t="shared" si="98"/>
        <v>5109.18</v>
      </c>
      <c r="AE811">
        <f>VLOOKUP(A:A,'10月奖金'!A:AC,29,0)</f>
        <v>53.33</v>
      </c>
      <c r="AF811" s="6">
        <f t="shared" si="99"/>
        <v>1.1499999999999986</v>
      </c>
      <c r="AG811">
        <f>VLOOKUP(A:A,'10月奖金'!A:AD,30,0)</f>
        <v>5091.57</v>
      </c>
      <c r="AH811" s="6">
        <f t="shared" si="100"/>
        <v>17.610000000000582</v>
      </c>
      <c r="AI811">
        <f>VLOOKUP(A:A,单位分配保留两位小数!B:N,13,0)</f>
        <v>5163.66</v>
      </c>
      <c r="AJ811">
        <f t="shared" si="101"/>
        <v>0</v>
      </c>
      <c r="AK811">
        <f>_xlfn.IFNA(VLOOKUP(A:A,'11月工资'!A:AQ,43,0),0)</f>
        <v>0</v>
      </c>
      <c r="AL811">
        <f t="shared" si="102"/>
        <v>54.48</v>
      </c>
      <c r="AM811" s="6">
        <f t="shared" si="103"/>
        <v>11071.070000000007</v>
      </c>
    </row>
    <row r="812" spans="1:39" x14ac:dyDescent="0.2">
      <c r="A812" s="7">
        <v>9000283</v>
      </c>
      <c r="B812" t="str">
        <f>VLOOKUP(A812,标准表!C:D,2,0)</f>
        <v>曹汉礼</v>
      </c>
      <c r="C812" t="str">
        <f>VLOOKUP(A:A,标准表!C:M,11,0)</f>
        <v>设备管理部</v>
      </c>
      <c r="D812" t="str">
        <f>VLOOKUP($A:$A,标准表!C:E,3,0)</f>
        <v>132524197006021314</v>
      </c>
      <c r="E812" t="str">
        <f>VLOOKUP(A:A,'11月工资'!A:D,4,0)</f>
        <v>6210810170000757930</v>
      </c>
      <c r="F812" t="str">
        <f>VLOOKUP(A:A,'11月工资'!A:F,6,0)</f>
        <v>专业技术人员</v>
      </c>
      <c r="G812">
        <f>VLOOKUP(A:A,标准表!C:H,6,0)</f>
        <v>0</v>
      </c>
      <c r="H812">
        <f>VLOOKUP(A:A,标准表!C:I,7,0)</f>
        <v>0</v>
      </c>
      <c r="I812">
        <f>VLOOKUP(A:A,标准表!C:J,8,0)</f>
        <v>0</v>
      </c>
      <c r="J812">
        <f>VLOOKUP($A:$A,标准表!C:G,5,0)</f>
        <v>3.6</v>
      </c>
      <c r="L812">
        <f>VLOOKUP(A:A,单位分配保留两位小数!B:I,8,0)</f>
        <v>6023.76</v>
      </c>
      <c r="M812">
        <f>_xlfn.IFNA(VLOOKUP(A:A,单位分配保留两位小数!B:J,9,0),0)</f>
        <v>0</v>
      </c>
      <c r="N812">
        <f>_xlfn.IFNA(VLOOKUP(A:A,单位分配保留两位小数!B:K,10,0),0)</f>
        <v>0</v>
      </c>
      <c r="O812">
        <f>ROUND(_xlfn.IFNA(VLOOKUP(A:A,单位分配保留两位小数!B:L,11,0),0),2)</f>
        <v>0</v>
      </c>
      <c r="Q812">
        <f t="shared" si="96"/>
        <v>6023.76</v>
      </c>
      <c r="R812">
        <f>_xlfn.IFNA(VLOOKUP(A812,'11月工资'!A:AU,47,0),0)+Q812</f>
        <v>104482.23999999999</v>
      </c>
      <c r="S812">
        <f>VLOOKUP(A:A,'11月工资'!A:AW,49,0)</f>
        <v>9000</v>
      </c>
      <c r="T812">
        <f>VLOOKUP(A:A,'11月工资'!A:AZ,52,0)</f>
        <v>0</v>
      </c>
      <c r="U812">
        <f>VLOOKUP(A:A,'11月工资'!A:BA,53,0)</f>
        <v>0</v>
      </c>
      <c r="V812">
        <f>VLOOKUP(A:A,'11月工资'!A:AX,50,0)</f>
        <v>0</v>
      </c>
      <c r="W812">
        <f>VLOOKUP(A:A,'11月工资'!A:AY,51,0)</f>
        <v>0</v>
      </c>
      <c r="X812">
        <f>VLOOKUP(A:A,'11月工资'!A:AV,48,0)</f>
        <v>45000</v>
      </c>
      <c r="Y812">
        <f>VLOOKUP(A:A,'11月工资'!A:BB,54,0)</f>
        <v>18018.45</v>
      </c>
      <c r="Z812" s="12">
        <f>ROUND(5*MAX(0,(R812-S812-T812-U812-V812-W812-X812-Y812)*{0.6;2;4;5;6;7;9}%-{0;504;3384;6384;10584;17184;36384}),2)</f>
        <v>973.91</v>
      </c>
      <c r="AB812" s="78">
        <f>VLOOKUP(A:A,'11月工资'!A:BI,61,0)</f>
        <v>846.66000000000008</v>
      </c>
      <c r="AC812" s="6">
        <f t="shared" si="97"/>
        <v>127.25</v>
      </c>
      <c r="AD812">
        <f t="shared" si="98"/>
        <v>5896.51</v>
      </c>
      <c r="AE812">
        <f>VLOOKUP(A:A,'10月奖金'!A:AC,29,0)</f>
        <v>127.69</v>
      </c>
      <c r="AF812" s="6">
        <f t="shared" si="99"/>
        <v>-0.43999999999999773</v>
      </c>
      <c r="AG812">
        <f>VLOOKUP(A:A,'10月奖金'!A:AD,30,0)</f>
        <v>5920.8700000000008</v>
      </c>
      <c r="AH812" s="6">
        <f t="shared" si="100"/>
        <v>-24.360000000000582</v>
      </c>
      <c r="AI812">
        <f>VLOOKUP(A:A,单位分配保留两位小数!B:N,13,0)</f>
        <v>6023.76</v>
      </c>
      <c r="AJ812">
        <f t="shared" si="101"/>
        <v>0</v>
      </c>
      <c r="AK812">
        <f>_xlfn.IFNA(VLOOKUP(A:A,'11月工资'!A:AQ,43,0),0)</f>
        <v>0</v>
      </c>
      <c r="AL812">
        <f t="shared" si="102"/>
        <v>127.25</v>
      </c>
      <c r="AM812" s="6">
        <f t="shared" si="103"/>
        <v>32463.78999999999</v>
      </c>
    </row>
    <row r="813" spans="1:39" x14ac:dyDescent="0.2">
      <c r="A813" s="7">
        <v>9000272</v>
      </c>
      <c r="B813" t="str">
        <f>VLOOKUP(A813,标准表!C:D,2,0)</f>
        <v>尹向峰</v>
      </c>
      <c r="C813" t="str">
        <f>VLOOKUP(A:A,标准表!C:M,11,0)</f>
        <v>设备管理部</v>
      </c>
      <c r="D813" t="str">
        <f>VLOOKUP($A:$A,标准表!C:E,3,0)</f>
        <v>130705197210160338</v>
      </c>
      <c r="E813" t="str">
        <f>VLOOKUP(A:A,'11月工资'!A:D,4,0)</f>
        <v>6227000170700551934</v>
      </c>
      <c r="F813" t="str">
        <f>VLOOKUP(A:A,'11月工资'!A:F,6,0)</f>
        <v>经营管理-其他</v>
      </c>
      <c r="G813">
        <f>VLOOKUP(A:A,标准表!C:H,6,0)</f>
        <v>0</v>
      </c>
      <c r="H813">
        <f>VLOOKUP(A:A,标准表!C:I,7,0)</f>
        <v>0</v>
      </c>
      <c r="I813">
        <f>VLOOKUP(A:A,标准表!C:J,8,0)</f>
        <v>0</v>
      </c>
      <c r="J813">
        <f>VLOOKUP($A:$A,标准表!C:G,5,0)</f>
        <v>4.5</v>
      </c>
      <c r="L813">
        <f>VLOOKUP(A:A,单位分配保留两位小数!B:I,8,0)</f>
        <v>8033.95</v>
      </c>
      <c r="M813">
        <f>_xlfn.IFNA(VLOOKUP(A:A,单位分配保留两位小数!B:J,9,0),0)</f>
        <v>0</v>
      </c>
      <c r="N813">
        <f>_xlfn.IFNA(VLOOKUP(A:A,单位分配保留两位小数!B:K,10,0),0)</f>
        <v>500</v>
      </c>
      <c r="O813">
        <f>ROUND(_xlfn.IFNA(VLOOKUP(A:A,单位分配保留两位小数!B:L,11,0),0),2)</f>
        <v>0</v>
      </c>
      <c r="Q813">
        <f t="shared" si="96"/>
        <v>8533.9500000000007</v>
      </c>
      <c r="R813">
        <f>_xlfn.IFNA(VLOOKUP(A813,'11月工资'!A:AU,47,0),0)+Q813</f>
        <v>122892.87999999999</v>
      </c>
      <c r="S813">
        <f>VLOOKUP(A:A,'11月工资'!A:AW,49,0)</f>
        <v>9000</v>
      </c>
      <c r="T813">
        <f>VLOOKUP(A:A,'11月工资'!A:AZ,52,0)</f>
        <v>9000</v>
      </c>
      <c r="U813">
        <f>VLOOKUP(A:A,'11月工资'!A:BA,53,0)</f>
        <v>0</v>
      </c>
      <c r="V813">
        <f>VLOOKUP(A:A,'11月工资'!A:AX,50,0)</f>
        <v>6003</v>
      </c>
      <c r="W813">
        <f>VLOOKUP(A:A,'11月工资'!A:AY,51,0)</f>
        <v>0</v>
      </c>
      <c r="X813">
        <f>VLOOKUP(A:A,'11月工资'!A:AV,48,0)</f>
        <v>45000</v>
      </c>
      <c r="Y813">
        <f>VLOOKUP(A:A,'11月工资'!A:BB,54,0)</f>
        <v>20960.060000000001</v>
      </c>
      <c r="Z813" s="12">
        <f>ROUND(5*MAX(0,(R813-S813-T813-U813-V813-W813-X813-Y813)*{0.6;2;4;5;6;7;9}%-{0;504;3384;6384;10584;17184;36384}),2)</f>
        <v>987.89</v>
      </c>
      <c r="AB813" s="78">
        <f>VLOOKUP(A:A,'11月工资'!A:BI,61,0)</f>
        <v>843.76</v>
      </c>
      <c r="AC813" s="6">
        <f t="shared" si="97"/>
        <v>144.13</v>
      </c>
      <c r="AD813">
        <f t="shared" si="98"/>
        <v>8389.8200000000015</v>
      </c>
      <c r="AE813">
        <f>VLOOKUP(A:A,'10月奖金'!A:AC,29,0)</f>
        <v>0</v>
      </c>
      <c r="AF813" s="6">
        <f t="shared" si="99"/>
        <v>144.13</v>
      </c>
      <c r="AG813">
        <f>VLOOKUP(A:A,'10月奖金'!A:AD,30,0)</f>
        <v>7525.29</v>
      </c>
      <c r="AH813" s="6">
        <f t="shared" si="100"/>
        <v>864.53000000000156</v>
      </c>
      <c r="AI813">
        <f>VLOOKUP(A:A,单位分配保留两位小数!B:N,13,0)</f>
        <v>8533.9500000000007</v>
      </c>
      <c r="AJ813">
        <f t="shared" si="101"/>
        <v>0</v>
      </c>
      <c r="AK813">
        <f>_xlfn.IFNA(VLOOKUP(A:A,'11月工资'!A:AQ,43,0),0)</f>
        <v>0</v>
      </c>
      <c r="AL813">
        <f t="shared" si="102"/>
        <v>144.13</v>
      </c>
      <c r="AM813" s="6">
        <f t="shared" si="103"/>
        <v>32929.819999999992</v>
      </c>
    </row>
    <row r="814" spans="1:39" x14ac:dyDescent="0.2">
      <c r="A814" s="7">
        <v>9000114</v>
      </c>
      <c r="B814" t="str">
        <f>VLOOKUP(A814,标准表!C:D,2,0)</f>
        <v>赵强</v>
      </c>
      <c r="C814" t="str">
        <f>VLOOKUP(A:A,标准表!C:M,11,0)</f>
        <v>设备管理部</v>
      </c>
      <c r="D814" t="str">
        <f>VLOOKUP($A:$A,标准表!C:E,3,0)</f>
        <v>130705197109031013</v>
      </c>
      <c r="E814" t="str">
        <f>VLOOKUP(A:A,'11月工资'!A:D,4,0)</f>
        <v>6217000170000893656</v>
      </c>
      <c r="F814" t="str">
        <f>VLOOKUP(A:A,'11月工资'!A:F,6,0)</f>
        <v>经营管理-中层</v>
      </c>
      <c r="G814">
        <f>VLOOKUP(A:A,标准表!C:H,6,0)</f>
        <v>9066</v>
      </c>
      <c r="H814">
        <f>VLOOKUP(A:A,标准表!C:I,7,0)</f>
        <v>0</v>
      </c>
      <c r="I814">
        <f>VLOOKUP(A:A,标准表!C:J,8,0)</f>
        <v>0</v>
      </c>
      <c r="J814">
        <f>VLOOKUP($A:$A,标准表!C:G,5,0)</f>
        <v>0</v>
      </c>
      <c r="L814">
        <f>VLOOKUP(A:A,单位分配保留两位小数!B:I,8,0)</f>
        <v>9043.7900000000009</v>
      </c>
      <c r="M814">
        <f>_xlfn.IFNA(VLOOKUP(A:A,单位分配保留两位小数!B:J,9,0),0)</f>
        <v>0</v>
      </c>
      <c r="N814">
        <f>_xlfn.IFNA(VLOOKUP(A:A,单位分配保留两位小数!B:K,10,0),0)</f>
        <v>0</v>
      </c>
      <c r="O814">
        <f>ROUND(_xlfn.IFNA(VLOOKUP(A:A,单位分配保留两位小数!B:L,11,0),0),2)</f>
        <v>0</v>
      </c>
      <c r="Q814">
        <f t="shared" si="96"/>
        <v>9043.7900000000009</v>
      </c>
      <c r="R814">
        <f>_xlfn.IFNA(VLOOKUP(A814,'11月工资'!A:AU,47,0),0)+Q814</f>
        <v>162833.01</v>
      </c>
      <c r="S814">
        <f>VLOOKUP(A:A,'11月工资'!A:AW,49,0)</f>
        <v>0</v>
      </c>
      <c r="T814">
        <f>VLOOKUP(A:A,'11月工资'!A:AZ,52,0)</f>
        <v>0</v>
      </c>
      <c r="U814">
        <f>VLOOKUP(A:A,'11月工资'!A:BA,53,0)</f>
        <v>0</v>
      </c>
      <c r="V814">
        <f>VLOOKUP(A:A,'11月工资'!A:AX,50,0)</f>
        <v>0</v>
      </c>
      <c r="W814">
        <f>VLOOKUP(A:A,'11月工资'!A:AY,51,0)</f>
        <v>0</v>
      </c>
      <c r="X814">
        <f>VLOOKUP(A:A,'11月工资'!A:AV,48,0)</f>
        <v>45000</v>
      </c>
      <c r="Y814">
        <f>VLOOKUP(A:A,'11月工资'!A:BB,54,0)</f>
        <v>23514.23</v>
      </c>
      <c r="Z814" s="12">
        <f>ROUND(5*MAX(0,(R814-S814-T814-U814-V814-W814-X814-Y814)*{0.6;2;4;5;6;7;9}%-{0;504;3384;6384;10584;17184;36384}),2)</f>
        <v>6911.88</v>
      </c>
      <c r="AB814" s="78">
        <f>VLOOKUP(A:A,'11月工资'!A:BI,61,0)</f>
        <v>6007.5</v>
      </c>
      <c r="AC814" s="6">
        <f t="shared" si="97"/>
        <v>904.38</v>
      </c>
      <c r="AD814">
        <f t="shared" si="98"/>
        <v>8139.4100000000008</v>
      </c>
      <c r="AE814">
        <f>VLOOKUP(A:A,'10月奖金'!A:AC,29,0)</f>
        <v>904.29</v>
      </c>
      <c r="AF814" s="6">
        <f t="shared" si="99"/>
        <v>9.0000000000031832E-2</v>
      </c>
      <c r="AG814">
        <f>VLOOKUP(A:A,'10月奖金'!A:AD,30,0)</f>
        <v>8138.5899999999992</v>
      </c>
      <c r="AH814" s="6">
        <f t="shared" si="100"/>
        <v>0.82000000000152795</v>
      </c>
      <c r="AI814">
        <f>VLOOKUP(A:A,单位分配保留两位小数!B:N,13,0)</f>
        <v>9043.7900000000009</v>
      </c>
      <c r="AJ814">
        <f t="shared" si="101"/>
        <v>0</v>
      </c>
      <c r="AK814">
        <f>_xlfn.IFNA(VLOOKUP(A:A,'11月工资'!A:AQ,43,0),0)</f>
        <v>587.07999999999993</v>
      </c>
      <c r="AL814">
        <f t="shared" si="102"/>
        <v>1491.46</v>
      </c>
      <c r="AM814" s="6">
        <f t="shared" si="103"/>
        <v>94318.780000000013</v>
      </c>
    </row>
    <row r="815" spans="1:39" x14ac:dyDescent="0.2">
      <c r="A815" s="7">
        <v>9000875</v>
      </c>
      <c r="B815" t="str">
        <f>VLOOKUP(A815,标准表!C:D,2,0)</f>
        <v>王琦</v>
      </c>
      <c r="C815" t="str">
        <f>VLOOKUP(A:A,标准表!C:M,11,0)</f>
        <v>设备管理部</v>
      </c>
      <c r="D815" t="str">
        <f>VLOOKUP($A:$A,标准表!C:E,3,0)</f>
        <v>130705197809070013</v>
      </c>
      <c r="E815" t="str">
        <f>VLOOKUP(A:A,'11月工资'!A:D,4,0)</f>
        <v>6210810170000785113</v>
      </c>
      <c r="F815" t="str">
        <f>VLOOKUP(A:A,'11月工资'!A:F,6,0)</f>
        <v>专业技术人员</v>
      </c>
      <c r="G815">
        <f>VLOOKUP(A:A,标准表!C:H,6,0)</f>
        <v>0</v>
      </c>
      <c r="H815">
        <f>VLOOKUP(A:A,标准表!C:I,7,0)</f>
        <v>0</v>
      </c>
      <c r="I815">
        <f>VLOOKUP(A:A,标准表!C:J,8,0)</f>
        <v>0</v>
      </c>
      <c r="J815">
        <f>VLOOKUP($A:$A,标准表!C:G,5,0)</f>
        <v>2.15</v>
      </c>
      <c r="L815">
        <f>VLOOKUP(A:A,单位分配保留两位小数!B:I,8,0)</f>
        <v>3617</v>
      </c>
      <c r="M815">
        <f>_xlfn.IFNA(VLOOKUP(A:A,单位分配保留两位小数!B:J,9,0),0)</f>
        <v>0</v>
      </c>
      <c r="N815">
        <f>_xlfn.IFNA(VLOOKUP(A:A,单位分配保留两位小数!B:K,10,0),0)</f>
        <v>0</v>
      </c>
      <c r="O815">
        <f>ROUND(_xlfn.IFNA(VLOOKUP(A:A,单位分配保留两位小数!B:L,11,0),0),2)</f>
        <v>0</v>
      </c>
      <c r="Q815">
        <f t="shared" si="96"/>
        <v>3617</v>
      </c>
      <c r="R815">
        <f>_xlfn.IFNA(VLOOKUP(A815,'11月工资'!A:AU,47,0),0)+Q815</f>
        <v>78868.97</v>
      </c>
      <c r="S815">
        <f>VLOOKUP(A:A,'11月工资'!A:AW,49,0)</f>
        <v>9000</v>
      </c>
      <c r="T815">
        <f>VLOOKUP(A:A,'11月工资'!A:AZ,52,0)</f>
        <v>0</v>
      </c>
      <c r="U815">
        <f>VLOOKUP(A:A,'11月工资'!A:BA,53,0)</f>
        <v>0</v>
      </c>
      <c r="V815">
        <f>VLOOKUP(A:A,'11月工资'!A:AX,50,0)</f>
        <v>0</v>
      </c>
      <c r="W815">
        <f>VLOOKUP(A:A,'11月工资'!A:AY,51,0)</f>
        <v>0</v>
      </c>
      <c r="X815">
        <f>VLOOKUP(A:A,'11月工资'!A:AV,48,0)</f>
        <v>45000</v>
      </c>
      <c r="Y815">
        <f>VLOOKUP(A:A,'11月工资'!A:BB,54,0)</f>
        <v>13472.55</v>
      </c>
      <c r="Z815" s="12">
        <f>ROUND(5*MAX(0,(R815-S815-T815-U815-V815-W815-X815-Y815)*{0.6;2;4;5;6;7;9}%-{0;504;3384;6384;10584;17184;36384}),2)</f>
        <v>341.89</v>
      </c>
      <c r="AB815" s="78">
        <f>VLOOKUP(A:A,'11月工资'!A:BI,61,0)</f>
        <v>290.38</v>
      </c>
      <c r="AC815" s="6">
        <f t="shared" si="97"/>
        <v>51.51</v>
      </c>
      <c r="AD815">
        <f t="shared" si="98"/>
        <v>3565.49</v>
      </c>
      <c r="AE815">
        <f>VLOOKUP(A:A,'10月奖金'!A:AC,29,0)</f>
        <v>51.7</v>
      </c>
      <c r="AF815" s="6">
        <f t="shared" si="99"/>
        <v>-0.19000000000000483</v>
      </c>
      <c r="AG815">
        <f>VLOOKUP(A:A,'10月奖金'!A:AD,30,0)</f>
        <v>3581.4700000000003</v>
      </c>
      <c r="AH815" s="6">
        <f t="shared" si="100"/>
        <v>-15.980000000000473</v>
      </c>
      <c r="AI815">
        <f>VLOOKUP(A:A,单位分配保留两位小数!B:N,13,0)</f>
        <v>3617</v>
      </c>
      <c r="AJ815">
        <f t="shared" si="101"/>
        <v>0</v>
      </c>
      <c r="AK815">
        <f>_xlfn.IFNA(VLOOKUP(A:A,'11月工资'!A:AQ,43,0),0)</f>
        <v>0</v>
      </c>
      <c r="AL815">
        <f t="shared" si="102"/>
        <v>51.51</v>
      </c>
      <c r="AM815" s="6">
        <f t="shared" si="103"/>
        <v>11396.420000000002</v>
      </c>
    </row>
    <row r="816" spans="1:39" x14ac:dyDescent="0.2">
      <c r="A816" s="7">
        <v>9000876</v>
      </c>
      <c r="B816" t="str">
        <f>VLOOKUP(A816,标准表!C:D,2,0)</f>
        <v>孙东胜</v>
      </c>
      <c r="C816" t="str">
        <f>VLOOKUP(A:A,标准表!C:M,11,0)</f>
        <v>设备管理部</v>
      </c>
      <c r="D816" t="str">
        <f>VLOOKUP($A:$A,标准表!C:E,3,0)</f>
        <v>133001197804223227</v>
      </c>
      <c r="E816" t="str">
        <f>VLOOKUP(A:A,'11月工资'!A:D,4,0)</f>
        <v>6210810170000769992</v>
      </c>
      <c r="F816" t="str">
        <f>VLOOKUP(A:A,'11月工资'!A:F,6,0)</f>
        <v>专业技术人员</v>
      </c>
      <c r="G816">
        <f>VLOOKUP(A:A,标准表!C:H,6,0)</f>
        <v>0</v>
      </c>
      <c r="H816">
        <f>VLOOKUP(A:A,标准表!C:I,7,0)</f>
        <v>0</v>
      </c>
      <c r="I816">
        <f>VLOOKUP(A:A,标准表!C:J,8,0)</f>
        <v>0</v>
      </c>
      <c r="J816">
        <f>VLOOKUP($A:$A,标准表!C:G,5,0)</f>
        <v>3.6</v>
      </c>
      <c r="L816">
        <f>VLOOKUP(A:A,单位分配保留两位小数!B:I,8,0)</f>
        <v>6038.71</v>
      </c>
      <c r="M816">
        <f>_xlfn.IFNA(VLOOKUP(A:A,单位分配保留两位小数!B:J,9,0),0)</f>
        <v>0</v>
      </c>
      <c r="N816">
        <f>_xlfn.IFNA(VLOOKUP(A:A,单位分配保留两位小数!B:K,10,0),0)</f>
        <v>0</v>
      </c>
      <c r="O816">
        <f>ROUND(_xlfn.IFNA(VLOOKUP(A:A,单位分配保留两位小数!B:L,11,0),0),2)</f>
        <v>0</v>
      </c>
      <c r="Q816">
        <f t="shared" si="96"/>
        <v>6038.71</v>
      </c>
      <c r="R816">
        <f>_xlfn.IFNA(VLOOKUP(A816,'11月工资'!A:AU,47,0),0)+Q816</f>
        <v>90737.180000000008</v>
      </c>
      <c r="S816">
        <f>VLOOKUP(A:A,'11月工资'!A:AW,49,0)</f>
        <v>0</v>
      </c>
      <c r="T816">
        <f>VLOOKUP(A:A,'11月工资'!A:AZ,52,0)</f>
        <v>0</v>
      </c>
      <c r="U816">
        <f>VLOOKUP(A:A,'11月工资'!A:BA,53,0)</f>
        <v>0</v>
      </c>
      <c r="V816">
        <f>VLOOKUP(A:A,'11月工资'!A:AX,50,0)</f>
        <v>0</v>
      </c>
      <c r="W816">
        <f>VLOOKUP(A:A,'11月工资'!A:AY,51,0)</f>
        <v>0</v>
      </c>
      <c r="X816">
        <f>VLOOKUP(A:A,'11月工资'!A:AV,48,0)</f>
        <v>45000</v>
      </c>
      <c r="Y816">
        <f>VLOOKUP(A:A,'11月工资'!A:BB,54,0)</f>
        <v>17578.349999999999</v>
      </c>
      <c r="Z816" s="12">
        <f>ROUND(5*MAX(0,(R816-S816-T816-U816-V816-W816-X816-Y816)*{0.6;2;4;5;6;7;9}%-{0;504;3384;6384;10584;17184;36384}),2)</f>
        <v>844.76</v>
      </c>
      <c r="AB816" s="78">
        <f>VLOOKUP(A:A,'11月工资'!A:BI,61,0)</f>
        <v>732.1</v>
      </c>
      <c r="AC816" s="6">
        <f t="shared" si="97"/>
        <v>112.66</v>
      </c>
      <c r="AD816">
        <f t="shared" si="98"/>
        <v>5926.05</v>
      </c>
      <c r="AE816">
        <f>VLOOKUP(A:A,'10月奖金'!A:AC,29,0)</f>
        <v>114.35</v>
      </c>
      <c r="AF816" s="6">
        <f t="shared" si="99"/>
        <v>-1.6899999999999977</v>
      </c>
      <c r="AG816">
        <f>VLOOKUP(A:A,'10月奖金'!A:AD,30,0)</f>
        <v>5990.4299999999994</v>
      </c>
      <c r="AH816" s="6">
        <f t="shared" si="100"/>
        <v>-64.3799999999992</v>
      </c>
      <c r="AI816">
        <f>VLOOKUP(A:A,单位分配保留两位小数!B:N,13,0)</f>
        <v>6038.71</v>
      </c>
      <c r="AJ816">
        <f t="shared" si="101"/>
        <v>0</v>
      </c>
      <c r="AK816">
        <f>_xlfn.IFNA(VLOOKUP(A:A,'11月工资'!A:AQ,43,0),0)</f>
        <v>0</v>
      </c>
      <c r="AL816">
        <f t="shared" si="102"/>
        <v>112.66</v>
      </c>
      <c r="AM816" s="6">
        <f t="shared" si="103"/>
        <v>28158.830000000009</v>
      </c>
    </row>
    <row r="817" spans="1:39" x14ac:dyDescent="0.2">
      <c r="A817" s="7">
        <v>9000877</v>
      </c>
      <c r="B817" t="str">
        <f>VLOOKUP(A817,标准表!C:D,2,0)</f>
        <v>张旭东</v>
      </c>
      <c r="C817" t="str">
        <f>VLOOKUP(A:A,标准表!C:M,11,0)</f>
        <v>设备管理部</v>
      </c>
      <c r="D817" t="str">
        <f>VLOOKUP($A:$A,标准表!C:E,3,0)</f>
        <v>130705196912170915</v>
      </c>
      <c r="E817" t="str">
        <f>VLOOKUP(A:A,'11月工资'!A:D,4,0)</f>
        <v>6217000170007344422</v>
      </c>
      <c r="F817" t="str">
        <f>VLOOKUP(A:A,'11月工资'!A:F,6,0)</f>
        <v>专业技术人员</v>
      </c>
      <c r="G817">
        <f>VLOOKUP(A:A,标准表!C:H,6,0)</f>
        <v>0</v>
      </c>
      <c r="H817">
        <f>VLOOKUP(A:A,标准表!C:I,7,0)</f>
        <v>0</v>
      </c>
      <c r="I817">
        <f>VLOOKUP(A:A,标准表!C:J,8,0)</f>
        <v>0</v>
      </c>
      <c r="J817">
        <f>VLOOKUP($A:$A,标准表!C:G,5,0)</f>
        <v>2.15</v>
      </c>
      <c r="L817">
        <f>VLOOKUP(A:A,单位分配保留两位小数!B:I,8,0)</f>
        <v>3584.48</v>
      </c>
      <c r="M817">
        <f>_xlfn.IFNA(VLOOKUP(A:A,单位分配保留两位小数!B:J,9,0),0)</f>
        <v>0</v>
      </c>
      <c r="N817">
        <f>_xlfn.IFNA(VLOOKUP(A:A,单位分配保留两位小数!B:K,10,0),0)</f>
        <v>0</v>
      </c>
      <c r="O817">
        <f>ROUND(_xlfn.IFNA(VLOOKUP(A:A,单位分配保留两位小数!B:L,11,0),0),2)</f>
        <v>0</v>
      </c>
      <c r="Q817">
        <f t="shared" si="96"/>
        <v>3584.48</v>
      </c>
      <c r="R817">
        <f>_xlfn.IFNA(VLOOKUP(A817,'11月工资'!A:AU,47,0),0)+Q817</f>
        <v>81153.64</v>
      </c>
      <c r="S817">
        <f>VLOOKUP(A:A,'11月工资'!A:AW,49,0)</f>
        <v>0</v>
      </c>
      <c r="T817">
        <f>VLOOKUP(A:A,'11月工资'!A:AZ,52,0)</f>
        <v>0</v>
      </c>
      <c r="U817">
        <f>VLOOKUP(A:A,'11月工资'!A:BA,53,0)</f>
        <v>0</v>
      </c>
      <c r="V817">
        <f>VLOOKUP(A:A,'11月工资'!A:AX,50,0)</f>
        <v>0</v>
      </c>
      <c r="W817">
        <f>VLOOKUP(A:A,'11月工资'!A:AY,51,0)</f>
        <v>0</v>
      </c>
      <c r="X817">
        <f>VLOOKUP(A:A,'11月工资'!A:AV,48,0)</f>
        <v>45000</v>
      </c>
      <c r="Y817">
        <f>VLOOKUP(A:A,'11月工资'!A:BB,54,0)</f>
        <v>13841.19</v>
      </c>
      <c r="Z817" s="12">
        <f>ROUND(5*MAX(0,(R817-S817-T817-U817-V817-W817-X817-Y817)*{0.6;2;4;5;6;7;9}%-{0;504;3384;6384;10584;17184;36384}),2)</f>
        <v>669.37</v>
      </c>
      <c r="AB817" s="78">
        <f>VLOOKUP(A:A,'11月工资'!A:BI,61,0)</f>
        <v>582.21</v>
      </c>
      <c r="AC817" s="6">
        <f t="shared" si="97"/>
        <v>87.16</v>
      </c>
      <c r="AD817">
        <f t="shared" si="98"/>
        <v>3497.32</v>
      </c>
      <c r="AE817">
        <f>VLOOKUP(A:A,'10月奖金'!A:AC,29,0)</f>
        <v>86.49</v>
      </c>
      <c r="AF817" s="6">
        <f t="shared" si="99"/>
        <v>0.67000000000000171</v>
      </c>
      <c r="AG817">
        <f>VLOOKUP(A:A,'10月奖金'!A:AD,30,0)</f>
        <v>3505.28</v>
      </c>
      <c r="AH817" s="6">
        <f t="shared" si="100"/>
        <v>-7.9600000000000364</v>
      </c>
      <c r="AI817">
        <f>VLOOKUP(A:A,单位分配保留两位小数!B:N,13,0)</f>
        <v>3584.48</v>
      </c>
      <c r="AJ817">
        <f t="shared" si="101"/>
        <v>0</v>
      </c>
      <c r="AK817">
        <f>_xlfn.IFNA(VLOOKUP(A:A,'11月工资'!A:AQ,43,0),0)</f>
        <v>0</v>
      </c>
      <c r="AL817">
        <f t="shared" si="102"/>
        <v>87.16</v>
      </c>
      <c r="AM817" s="6">
        <f t="shared" si="103"/>
        <v>22312.449999999997</v>
      </c>
    </row>
    <row r="818" spans="1:39" x14ac:dyDescent="0.2">
      <c r="A818" s="7">
        <v>9000878</v>
      </c>
      <c r="B818" t="str">
        <f>VLOOKUP(A818,标准表!C:D,2,0)</f>
        <v>陈洪波</v>
      </c>
      <c r="C818" t="str">
        <f>VLOOKUP(A:A,标准表!C:M,11,0)</f>
        <v>设备管理部</v>
      </c>
      <c r="D818" t="str">
        <f>VLOOKUP($A:$A,标准表!C:E,3,0)</f>
        <v>130225198210153958</v>
      </c>
      <c r="E818" t="str">
        <f>VLOOKUP(A:A,'11月工资'!A:D,4,0)</f>
        <v>6210810170000757914</v>
      </c>
      <c r="F818" t="str">
        <f>VLOOKUP(A:A,'11月工资'!A:F,6,0)</f>
        <v>专业技术人员</v>
      </c>
      <c r="G818">
        <f>VLOOKUP(A:A,标准表!C:H,6,0)</f>
        <v>0</v>
      </c>
      <c r="H818">
        <f>VLOOKUP(A:A,标准表!C:I,7,0)</f>
        <v>0</v>
      </c>
      <c r="I818">
        <f>VLOOKUP(A:A,标准表!C:J,8,0)</f>
        <v>0</v>
      </c>
      <c r="J818">
        <f>VLOOKUP($A:$A,标准表!C:G,5,0)</f>
        <v>3.6</v>
      </c>
      <c r="L818">
        <f>VLOOKUP(A:A,单位分配保留两位小数!B:I,8,0)</f>
        <v>6043.77</v>
      </c>
      <c r="M818">
        <f>_xlfn.IFNA(VLOOKUP(A:A,单位分配保留两位小数!B:J,9,0),0)</f>
        <v>0</v>
      </c>
      <c r="N818">
        <f>_xlfn.IFNA(VLOOKUP(A:A,单位分配保留两位小数!B:K,10,0),0)</f>
        <v>0</v>
      </c>
      <c r="O818">
        <f>ROUND(_xlfn.IFNA(VLOOKUP(A:A,单位分配保留两位小数!B:L,11,0),0),2)</f>
        <v>0</v>
      </c>
      <c r="Q818">
        <f t="shared" si="96"/>
        <v>6043.77</v>
      </c>
      <c r="R818">
        <f>_xlfn.IFNA(VLOOKUP(A818,'11月工资'!A:AU,47,0),0)+Q818</f>
        <v>91415.13</v>
      </c>
      <c r="S818">
        <f>VLOOKUP(A:A,'11月工资'!A:AW,49,0)</f>
        <v>0</v>
      </c>
      <c r="T818">
        <f>VLOOKUP(A:A,'11月工资'!A:AZ,52,0)</f>
        <v>0</v>
      </c>
      <c r="U818">
        <f>VLOOKUP(A:A,'11月工资'!A:BA,53,0)</f>
        <v>0</v>
      </c>
      <c r="V818">
        <f>VLOOKUP(A:A,'11月工资'!A:AX,50,0)</f>
        <v>0</v>
      </c>
      <c r="W818">
        <f>VLOOKUP(A:A,'11月工资'!A:AY,51,0)</f>
        <v>0</v>
      </c>
      <c r="X818">
        <f>VLOOKUP(A:A,'11月工资'!A:AV,48,0)</f>
        <v>45000</v>
      </c>
      <c r="Y818">
        <f>VLOOKUP(A:A,'11月工资'!A:BB,54,0)</f>
        <v>17571.87</v>
      </c>
      <c r="Z818" s="12">
        <f>ROUND(5*MAX(0,(R818-S818-T818-U818-V818-W818-X818-Y818)*{0.6;2;4;5;6;7;9}%-{0;504;3384;6384;10584;17184;36384}),2)</f>
        <v>865.3</v>
      </c>
      <c r="AB818" s="78">
        <f>VLOOKUP(A:A,'11月工资'!A:BI,61,0)</f>
        <v>731.81</v>
      </c>
      <c r="AC818" s="6">
        <f t="shared" si="97"/>
        <v>133.49</v>
      </c>
      <c r="AD818">
        <f t="shared" si="98"/>
        <v>5910.2800000000007</v>
      </c>
      <c r="AE818">
        <f>VLOOKUP(A:A,'10月奖金'!A:AC,29,0)</f>
        <v>111.52</v>
      </c>
      <c r="AF818" s="6">
        <f t="shared" si="99"/>
        <v>21.970000000000013</v>
      </c>
      <c r="AG818">
        <f>VLOOKUP(A:A,'10月奖金'!A:AD,30,0)</f>
        <v>5945</v>
      </c>
      <c r="AH818" s="6">
        <f t="shared" si="100"/>
        <v>-34.719999999999345</v>
      </c>
      <c r="AI818">
        <f>VLOOKUP(A:A,单位分配保留两位小数!B:N,13,0)</f>
        <v>6043.77</v>
      </c>
      <c r="AJ818">
        <f t="shared" si="101"/>
        <v>0</v>
      </c>
      <c r="AK818">
        <f>_xlfn.IFNA(VLOOKUP(A:A,'11月工资'!A:AQ,43,0),0)</f>
        <v>0</v>
      </c>
      <c r="AL818">
        <f t="shared" si="102"/>
        <v>133.49</v>
      </c>
      <c r="AM818" s="6">
        <f t="shared" si="103"/>
        <v>28843.260000000006</v>
      </c>
    </row>
    <row r="819" spans="1:39" x14ac:dyDescent="0.2">
      <c r="A819" s="7">
        <v>9000879</v>
      </c>
      <c r="B819" t="str">
        <f>VLOOKUP(A819,标准表!C:D,2,0)</f>
        <v>袁倩</v>
      </c>
      <c r="C819" t="str">
        <f>VLOOKUP(A:A,标准表!C:M,11,0)</f>
        <v>设备管理部</v>
      </c>
      <c r="D819" t="str">
        <f>VLOOKUP($A:$A,标准表!C:E,3,0)</f>
        <v>13068319850808732X</v>
      </c>
      <c r="E819" t="str">
        <f>VLOOKUP(A:A,'11月工资'!A:D,4,0)</f>
        <v>6210810170000187278</v>
      </c>
      <c r="F819" t="str">
        <f>VLOOKUP(A:A,'11月工资'!A:F,6,0)</f>
        <v>专业技术人员</v>
      </c>
      <c r="G819">
        <f>VLOOKUP(A:A,标准表!C:H,6,0)</f>
        <v>0</v>
      </c>
      <c r="H819">
        <f>VLOOKUP(A:A,标准表!C:I,7,0)</f>
        <v>0</v>
      </c>
      <c r="I819">
        <f>VLOOKUP(A:A,标准表!C:J,8,0)</f>
        <v>0</v>
      </c>
      <c r="J819">
        <f>VLOOKUP($A:$A,标准表!C:G,5,0)</f>
        <v>3.05</v>
      </c>
      <c r="L819">
        <f>VLOOKUP(A:A,单位分配保留两位小数!B:I,8,0)</f>
        <v>5205.92</v>
      </c>
      <c r="M819">
        <f>_xlfn.IFNA(VLOOKUP(A:A,单位分配保留两位小数!B:J,9,0),0)</f>
        <v>0</v>
      </c>
      <c r="N819">
        <f>_xlfn.IFNA(VLOOKUP(A:A,单位分配保留两位小数!B:K,10,0),0)</f>
        <v>0</v>
      </c>
      <c r="O819">
        <f>ROUND(_xlfn.IFNA(VLOOKUP(A:A,单位分配保留两位小数!B:L,11,0),0),2)</f>
        <v>0</v>
      </c>
      <c r="Q819">
        <f t="shared" si="96"/>
        <v>5205.92</v>
      </c>
      <c r="R819">
        <f>_xlfn.IFNA(VLOOKUP(A819,'11月工资'!A:AU,47,0),0)+Q819</f>
        <v>85736.51</v>
      </c>
      <c r="S819">
        <f>VLOOKUP(A:A,'11月工资'!A:AW,49,0)</f>
        <v>0</v>
      </c>
      <c r="T819">
        <f>VLOOKUP(A:A,'11月工资'!A:AZ,52,0)</f>
        <v>0</v>
      </c>
      <c r="U819">
        <f>VLOOKUP(A:A,'11月工资'!A:BA,53,0)</f>
        <v>0</v>
      </c>
      <c r="V819">
        <f>VLOOKUP(A:A,'11月工资'!A:AX,50,0)</f>
        <v>0</v>
      </c>
      <c r="W819">
        <f>VLOOKUP(A:A,'11月工资'!A:AY,51,0)</f>
        <v>0</v>
      </c>
      <c r="X819">
        <f>VLOOKUP(A:A,'11月工资'!A:AV,48,0)</f>
        <v>45000</v>
      </c>
      <c r="Y819">
        <f>VLOOKUP(A:A,'11月工资'!A:BB,54,0)</f>
        <v>15787.62</v>
      </c>
      <c r="Z819" s="12">
        <f>ROUND(5*MAX(0,(R819-S819-T819-U819-V819-W819-X819-Y819)*{0.6;2;4;5;6;7;9}%-{0;504;3384;6384;10584;17184;36384}),2)</f>
        <v>748.47</v>
      </c>
      <c r="AB819" s="78">
        <f>VLOOKUP(A:A,'11月工资'!A:BI,61,0)</f>
        <v>664.05</v>
      </c>
      <c r="AC819" s="6">
        <f t="shared" si="97"/>
        <v>84.42</v>
      </c>
      <c r="AD819">
        <f t="shared" si="98"/>
        <v>5121.5</v>
      </c>
      <c r="AE819">
        <f>VLOOKUP(A:A,'10月奖金'!A:AC,29,0)</f>
        <v>83.06</v>
      </c>
      <c r="AF819" s="6">
        <f t="shared" si="99"/>
        <v>1.3599999999999994</v>
      </c>
      <c r="AG819">
        <f>VLOOKUP(A:A,'10月奖金'!A:AD,30,0)</f>
        <v>5067.8099999999995</v>
      </c>
      <c r="AH819" s="6">
        <f t="shared" si="100"/>
        <v>53.690000000000509</v>
      </c>
      <c r="AI819">
        <f>VLOOKUP(A:A,单位分配保留两位小数!B:N,13,0)</f>
        <v>5205.92</v>
      </c>
      <c r="AJ819">
        <f t="shared" si="101"/>
        <v>0</v>
      </c>
      <c r="AK819">
        <f>_xlfn.IFNA(VLOOKUP(A:A,'11月工资'!A:AQ,43,0),0)</f>
        <v>0</v>
      </c>
      <c r="AL819">
        <f t="shared" si="102"/>
        <v>84.42</v>
      </c>
      <c r="AM819" s="6">
        <f t="shared" si="103"/>
        <v>24948.889999999992</v>
      </c>
    </row>
    <row r="820" spans="1:39" x14ac:dyDescent="0.2">
      <c r="A820" s="7">
        <v>9000880</v>
      </c>
      <c r="B820" t="str">
        <f>VLOOKUP(A820,标准表!C:D,2,0)</f>
        <v>赵瑜</v>
      </c>
      <c r="C820" t="str">
        <f>VLOOKUP(A:A,标准表!C:M,11,0)</f>
        <v>设备管理部</v>
      </c>
      <c r="D820" t="str">
        <f>VLOOKUP($A:$A,标准表!C:E,3,0)</f>
        <v>130682198410100649</v>
      </c>
      <c r="E820" t="str">
        <f>VLOOKUP(A:A,'11月工资'!A:D,4,0)</f>
        <v>6217000170012169202</v>
      </c>
      <c r="F820" t="str">
        <f>VLOOKUP(A:A,'11月工资'!A:F,6,0)</f>
        <v>专业技术人员</v>
      </c>
      <c r="G820">
        <f>VLOOKUP(A:A,标准表!C:H,6,0)</f>
        <v>0</v>
      </c>
      <c r="H820">
        <f>VLOOKUP(A:A,标准表!C:I,7,0)</f>
        <v>0</v>
      </c>
      <c r="I820">
        <f>VLOOKUP(A:A,标准表!C:J,8,0)</f>
        <v>0</v>
      </c>
      <c r="J820">
        <f>VLOOKUP($A:$A,标准表!C:G,5,0)</f>
        <v>3.6</v>
      </c>
      <c r="L820">
        <f>VLOOKUP(A:A,单位分配保留两位小数!B:I,8,0)</f>
        <v>6103.05</v>
      </c>
      <c r="M820">
        <f>_xlfn.IFNA(VLOOKUP(A:A,单位分配保留两位小数!B:J,9,0),0)</f>
        <v>0</v>
      </c>
      <c r="N820">
        <f>_xlfn.IFNA(VLOOKUP(A:A,单位分配保留两位小数!B:K,10,0),0)</f>
        <v>0</v>
      </c>
      <c r="O820">
        <f>ROUND(_xlfn.IFNA(VLOOKUP(A:A,单位分配保留两位小数!B:L,11,0),0),2)</f>
        <v>0</v>
      </c>
      <c r="Q820">
        <f t="shared" si="96"/>
        <v>6103.05</v>
      </c>
      <c r="R820">
        <f>_xlfn.IFNA(VLOOKUP(A820,'11月工资'!A:AU,47,0),0)+Q820</f>
        <v>96000.92</v>
      </c>
      <c r="S820">
        <f>VLOOKUP(A:A,'11月工资'!A:AW,49,0)</f>
        <v>9000</v>
      </c>
      <c r="T820">
        <f>VLOOKUP(A:A,'11月工资'!A:AZ,52,0)</f>
        <v>0</v>
      </c>
      <c r="U820">
        <f>VLOOKUP(A:A,'11月工资'!A:BA,53,0)</f>
        <v>9900</v>
      </c>
      <c r="V820">
        <f>VLOOKUP(A:A,'11月工资'!A:AX,50,0)</f>
        <v>0</v>
      </c>
      <c r="W820">
        <f>VLOOKUP(A:A,'11月工资'!A:AY,51,0)</f>
        <v>0</v>
      </c>
      <c r="X820">
        <f>VLOOKUP(A:A,'11月工资'!A:AV,48,0)</f>
        <v>45000</v>
      </c>
      <c r="Y820">
        <f>VLOOKUP(A:A,'11月工资'!A:BB,54,0)</f>
        <v>17578.349999999999</v>
      </c>
      <c r="Z820" s="12">
        <f>ROUND(5*MAX(0,(R820-S820-T820-U820-V820-W820-X820-Y820)*{0.6;2;4;5;6;7;9}%-{0;504;3384;6384;10584;17184;36384}),2)</f>
        <v>435.68</v>
      </c>
      <c r="AB820" s="78">
        <f>VLOOKUP(A:A,'11月工资'!A:BI,61,0)</f>
        <v>384.67999999999989</v>
      </c>
      <c r="AC820" s="6">
        <f t="shared" si="97"/>
        <v>51</v>
      </c>
      <c r="AD820">
        <f t="shared" si="98"/>
        <v>6052.05</v>
      </c>
      <c r="AE820">
        <f>VLOOKUP(A:A,'10月奖金'!A:AC,29,0)</f>
        <v>50.03</v>
      </c>
      <c r="AF820" s="6">
        <f t="shared" si="99"/>
        <v>0.96999999999999886</v>
      </c>
      <c r="AG820">
        <f>VLOOKUP(A:A,'10月奖金'!A:AD,30,0)</f>
        <v>6020.67</v>
      </c>
      <c r="AH820" s="6">
        <f t="shared" si="100"/>
        <v>31.380000000000109</v>
      </c>
      <c r="AI820">
        <f>VLOOKUP(A:A,单位分配保留两位小数!B:N,13,0)</f>
        <v>6103.05</v>
      </c>
      <c r="AJ820">
        <f t="shared" si="101"/>
        <v>0</v>
      </c>
      <c r="AK820">
        <f>_xlfn.IFNA(VLOOKUP(A:A,'11月工资'!A:AQ,43,0),0)</f>
        <v>0</v>
      </c>
      <c r="AL820">
        <f t="shared" si="102"/>
        <v>51</v>
      </c>
      <c r="AM820" s="6">
        <f t="shared" si="103"/>
        <v>14522.57</v>
      </c>
    </row>
    <row r="821" spans="1:39" x14ac:dyDescent="0.2">
      <c r="A821" s="7">
        <v>9000238</v>
      </c>
      <c r="B821" t="str">
        <f>VLOOKUP(A821,标准表!C:D,2,0)</f>
        <v>孙超</v>
      </c>
      <c r="C821" t="str">
        <f>VLOOKUP(A:A,标准表!C:M,11,0)</f>
        <v>信息自动化部</v>
      </c>
      <c r="D821" t="str">
        <f>VLOOKUP($A:$A,标准表!C:E,3,0)</f>
        <v>130705198211091519</v>
      </c>
      <c r="E821" t="str">
        <f>VLOOKUP(A:A,'11月工资'!A:D,4,0)</f>
        <v>6210810170000761031</v>
      </c>
      <c r="F821" t="str">
        <f>VLOOKUP(A:A,'11月工资'!A:F,6,0)</f>
        <v>经营管理-其他</v>
      </c>
      <c r="G821">
        <f>VLOOKUP(A:A,标准表!C:H,6,0)</f>
        <v>0</v>
      </c>
      <c r="H821">
        <f>VLOOKUP(A:A,标准表!C:I,7,0)</f>
        <v>0</v>
      </c>
      <c r="I821">
        <f>VLOOKUP(A:A,标准表!C:J,8,0)</f>
        <v>0</v>
      </c>
      <c r="J821">
        <f>VLOOKUP($A:$A,标准表!C:G,5,0)</f>
        <v>3.6</v>
      </c>
      <c r="L821">
        <f>VLOOKUP(A:A,单位分配保留两位小数!B:I,8,0)</f>
        <v>6116.33</v>
      </c>
      <c r="M821">
        <f>_xlfn.IFNA(VLOOKUP(A:A,单位分配保留两位小数!B:J,9,0),0)</f>
        <v>0</v>
      </c>
      <c r="N821">
        <f>_xlfn.IFNA(VLOOKUP(A:A,单位分配保留两位小数!B:K,10,0),0)</f>
        <v>500</v>
      </c>
      <c r="O821">
        <f>ROUND(_xlfn.IFNA(VLOOKUP(A:A,单位分配保留两位小数!B:L,11,0),0),2)</f>
        <v>0</v>
      </c>
      <c r="Q821">
        <f t="shared" si="96"/>
        <v>6616.33</v>
      </c>
      <c r="R821">
        <f>_xlfn.IFNA(VLOOKUP(A821,'11月工资'!A:AU,47,0),0)+Q821</f>
        <v>99350.24</v>
      </c>
      <c r="S821">
        <f>VLOOKUP(A:A,'11月工资'!A:AW,49,0)</f>
        <v>0</v>
      </c>
      <c r="T821">
        <f>VLOOKUP(A:A,'11月工资'!A:AZ,52,0)</f>
        <v>0</v>
      </c>
      <c r="U821">
        <f>VLOOKUP(A:A,'11月工资'!A:BA,53,0)</f>
        <v>0</v>
      </c>
      <c r="V821">
        <f>VLOOKUP(A:A,'11月工资'!A:AX,50,0)</f>
        <v>0</v>
      </c>
      <c r="W821">
        <f>VLOOKUP(A:A,'11月工资'!A:AY,51,0)</f>
        <v>0</v>
      </c>
      <c r="X821">
        <f>VLOOKUP(A:A,'11月工资'!A:AV,48,0)</f>
        <v>45000</v>
      </c>
      <c r="Y821">
        <f>VLOOKUP(A:A,'11月工资'!A:BB,54,0)</f>
        <v>17142.84</v>
      </c>
      <c r="Z821" s="12">
        <f>ROUND(5*MAX(0,(R821-S821-T821-U821-V821-W821-X821-Y821)*{0.6;2;4;5;6;7;9}%-{0;504;3384;6384;10584;17184;36384}),2)</f>
        <v>1200.74</v>
      </c>
      <c r="AB821" s="78">
        <f>VLOOKUP(A:A,'11月工资'!A:BI,61,0)</f>
        <v>957.92000000000007</v>
      </c>
      <c r="AC821" s="6">
        <f t="shared" si="97"/>
        <v>242.82</v>
      </c>
      <c r="AD821">
        <f t="shared" si="98"/>
        <v>6373.51</v>
      </c>
      <c r="AE821">
        <f>VLOOKUP(A:A,'10月奖金'!A:AC,29,0)</f>
        <v>143.35</v>
      </c>
      <c r="AF821" s="6">
        <f t="shared" si="99"/>
        <v>99.47</v>
      </c>
      <c r="AG821">
        <f>VLOOKUP(A:A,'10月奖金'!A:AD,30,0)</f>
        <v>5974.8099999999995</v>
      </c>
      <c r="AH821" s="6">
        <f t="shared" si="100"/>
        <v>398.70000000000073</v>
      </c>
      <c r="AI821">
        <f>VLOOKUP(A:A,单位分配保留两位小数!B:N,13,0)</f>
        <v>6616.33</v>
      </c>
      <c r="AJ821">
        <f t="shared" si="101"/>
        <v>0</v>
      </c>
      <c r="AK821">
        <f>_xlfn.IFNA(VLOOKUP(A:A,'11月工资'!A:AQ,43,0),0)</f>
        <v>0</v>
      </c>
      <c r="AL821">
        <f t="shared" si="102"/>
        <v>242.82</v>
      </c>
      <c r="AM821" s="6">
        <f t="shared" si="103"/>
        <v>37207.400000000009</v>
      </c>
    </row>
    <row r="822" spans="1:39" x14ac:dyDescent="0.2">
      <c r="A822" s="7">
        <v>9000237</v>
      </c>
      <c r="B822" t="str">
        <f>VLOOKUP(A822,标准表!C:D,2,0)</f>
        <v>卜建军</v>
      </c>
      <c r="C822" t="str">
        <f>VLOOKUP(A:A,标准表!C:M,11,0)</f>
        <v>信息自动化部</v>
      </c>
      <c r="D822" t="str">
        <f>VLOOKUP($A:$A,标准表!C:E,3,0)</f>
        <v>130705197708030979</v>
      </c>
      <c r="E822" t="str">
        <f>VLOOKUP(A:A,'11月工资'!A:D,4,0)</f>
        <v>6210810170000758136</v>
      </c>
      <c r="F822" t="str">
        <f>VLOOKUP(A:A,'11月工资'!A:F,6,0)</f>
        <v>经营管理-其他</v>
      </c>
      <c r="G822">
        <f>VLOOKUP(A:A,标准表!C:H,6,0)</f>
        <v>0</v>
      </c>
      <c r="H822">
        <f>VLOOKUP(A:A,标准表!C:I,7,0)</f>
        <v>0</v>
      </c>
      <c r="I822">
        <f>VLOOKUP(A:A,标准表!C:J,8,0)</f>
        <v>0</v>
      </c>
      <c r="J822">
        <f>VLOOKUP($A:$A,标准表!C:G,5,0)</f>
        <v>3.6</v>
      </c>
      <c r="L822">
        <f>VLOOKUP(A:A,单位分配保留两位小数!B:I,8,0)</f>
        <v>6116.33</v>
      </c>
      <c r="M822">
        <f>_xlfn.IFNA(VLOOKUP(A:A,单位分配保留两位小数!B:J,9,0),0)</f>
        <v>0</v>
      </c>
      <c r="N822">
        <f>_xlfn.IFNA(VLOOKUP(A:A,单位分配保留两位小数!B:K,10,0),0)</f>
        <v>0</v>
      </c>
      <c r="O822">
        <f>ROUND(_xlfn.IFNA(VLOOKUP(A:A,单位分配保留两位小数!B:L,11,0),0),2)</f>
        <v>0</v>
      </c>
      <c r="Q822">
        <f t="shared" si="96"/>
        <v>6116.33</v>
      </c>
      <c r="R822">
        <f>_xlfn.IFNA(VLOOKUP(A822,'11月工资'!A:AU,47,0),0)+Q822</f>
        <v>102145.24</v>
      </c>
      <c r="S822">
        <f>VLOOKUP(A:A,'11月工资'!A:AW,49,0)</f>
        <v>4500</v>
      </c>
      <c r="T822">
        <f>VLOOKUP(A:A,'11月工资'!A:AZ,52,0)</f>
        <v>0</v>
      </c>
      <c r="U822">
        <f>VLOOKUP(A:A,'11月工资'!A:BA,53,0)</f>
        <v>0</v>
      </c>
      <c r="V822">
        <f>VLOOKUP(A:A,'11月工资'!A:AX,50,0)</f>
        <v>9000</v>
      </c>
      <c r="W822">
        <f>VLOOKUP(A:A,'11月工资'!A:AY,51,0)</f>
        <v>0</v>
      </c>
      <c r="X822">
        <f>VLOOKUP(A:A,'11月工资'!A:AV,48,0)</f>
        <v>45000</v>
      </c>
      <c r="Y822">
        <f>VLOOKUP(A:A,'11月工资'!A:BB,54,0)</f>
        <v>17523.27</v>
      </c>
      <c r="Z822" s="12">
        <f>ROUND(5*MAX(0,(R822-S822-T822-U822-V822-W822-X822-Y822)*{0.6;2;4;5;6;7;9}%-{0;504;3384;6384;10584;17184;36384}),2)</f>
        <v>783.66</v>
      </c>
      <c r="AB822" s="78">
        <f>VLOOKUP(A:A,'11月工资'!A:BI,61,0)</f>
        <v>678.98</v>
      </c>
      <c r="AC822" s="6">
        <f t="shared" si="97"/>
        <v>104.68</v>
      </c>
      <c r="AD822">
        <f t="shared" si="98"/>
        <v>6011.65</v>
      </c>
      <c r="AE822">
        <f>VLOOKUP(A:A,'10月奖金'!A:AC,29,0)</f>
        <v>104.73</v>
      </c>
      <c r="AF822" s="6">
        <f t="shared" si="99"/>
        <v>-4.9999999999997158E-2</v>
      </c>
      <c r="AG822">
        <f>VLOOKUP(A:A,'10月奖金'!A:AD,30,0)</f>
        <v>6013.43</v>
      </c>
      <c r="AH822" s="6">
        <f t="shared" si="100"/>
        <v>-1.7800000000006548</v>
      </c>
      <c r="AI822">
        <f>VLOOKUP(A:A,单位分配保留两位小数!B:N,13,0)</f>
        <v>6116.33</v>
      </c>
      <c r="AJ822">
        <f t="shared" si="101"/>
        <v>0</v>
      </c>
      <c r="AK822">
        <f>_xlfn.IFNA(VLOOKUP(A:A,'11月工资'!A:AQ,43,0),0)</f>
        <v>0</v>
      </c>
      <c r="AL822">
        <f t="shared" si="102"/>
        <v>104.68</v>
      </c>
      <c r="AM822" s="6">
        <f t="shared" si="103"/>
        <v>26121.970000000005</v>
      </c>
    </row>
    <row r="823" spans="1:39" x14ac:dyDescent="0.2">
      <c r="A823" s="7">
        <v>9000239</v>
      </c>
      <c r="B823" t="str">
        <f>VLOOKUP(A823,标准表!C:D,2,0)</f>
        <v>易杰</v>
      </c>
      <c r="C823" t="str">
        <f>VLOOKUP(A:A,标准表!C:M,11,0)</f>
        <v>信息自动化部</v>
      </c>
      <c r="D823" t="str">
        <f>VLOOKUP($A:$A,标准表!C:E,3,0)</f>
        <v>130705198201201219</v>
      </c>
      <c r="E823" t="str">
        <f>VLOOKUP(A:A,'11月工资'!A:D,4,0)</f>
        <v>6210810170000760843</v>
      </c>
      <c r="F823" t="str">
        <f>VLOOKUP(A:A,'11月工资'!A:F,6,0)</f>
        <v>专业技术人员</v>
      </c>
      <c r="G823">
        <f>VLOOKUP(A:A,标准表!C:H,6,0)</f>
        <v>0</v>
      </c>
      <c r="H823">
        <f>VLOOKUP(A:A,标准表!C:I,7,0)</f>
        <v>0</v>
      </c>
      <c r="I823">
        <f>VLOOKUP(A:A,标准表!C:J,8,0)</f>
        <v>0</v>
      </c>
      <c r="J823">
        <f>VLOOKUP($A:$A,标准表!C:G,5,0)</f>
        <v>3.6</v>
      </c>
      <c r="L823">
        <f>VLOOKUP(A:A,单位分配保留两位小数!B:I,8,0)</f>
        <v>6116.33</v>
      </c>
      <c r="M823">
        <f>_xlfn.IFNA(VLOOKUP(A:A,单位分配保留两位小数!B:J,9,0),0)</f>
        <v>0</v>
      </c>
      <c r="N823">
        <f>_xlfn.IFNA(VLOOKUP(A:A,单位分配保留两位小数!B:K,10,0),0)</f>
        <v>0</v>
      </c>
      <c r="O823">
        <f>ROUND(_xlfn.IFNA(VLOOKUP(A:A,单位分配保留两位小数!B:L,11,0),0),2)</f>
        <v>0</v>
      </c>
      <c r="Q823">
        <f t="shared" si="96"/>
        <v>6116.33</v>
      </c>
      <c r="R823">
        <f>_xlfn.IFNA(VLOOKUP(A823,'11月工资'!A:AU,47,0),0)+Q823</f>
        <v>102143.62</v>
      </c>
      <c r="S823">
        <f>VLOOKUP(A:A,'11月工资'!A:AW,49,0)</f>
        <v>0</v>
      </c>
      <c r="T823">
        <f>VLOOKUP(A:A,'11月工资'!A:AZ,52,0)</f>
        <v>0</v>
      </c>
      <c r="U823">
        <f>VLOOKUP(A:A,'11月工资'!A:BA,53,0)</f>
        <v>0</v>
      </c>
      <c r="V823">
        <f>VLOOKUP(A:A,'11月工资'!A:AX,50,0)</f>
        <v>0</v>
      </c>
      <c r="W823">
        <f>VLOOKUP(A:A,'11月工资'!A:AY,51,0)</f>
        <v>0</v>
      </c>
      <c r="X823">
        <f>VLOOKUP(A:A,'11月工资'!A:AV,48,0)</f>
        <v>45000</v>
      </c>
      <c r="Y823">
        <f>VLOOKUP(A:A,'11月工资'!A:BB,54,0)</f>
        <v>17571.87</v>
      </c>
      <c r="Z823" s="12">
        <f>ROUND(5*MAX(0,(R823-S823-T823-U823-V823-W823-X823-Y823)*{0.6;2;4;5;6;7;9}%-{0;504;3384;6384;10584;17184;36384}),2)</f>
        <v>1437.18</v>
      </c>
      <c r="AB823" s="78">
        <f>VLOOKUP(A:A,'11月工资'!A:BI,61,0)</f>
        <v>1036.6500000000001</v>
      </c>
      <c r="AC823" s="6">
        <f t="shared" si="97"/>
        <v>400.53</v>
      </c>
      <c r="AD823">
        <f t="shared" si="98"/>
        <v>5715.8</v>
      </c>
      <c r="AE823">
        <f>VLOOKUP(A:A,'10月奖金'!A:AC,29,0)</f>
        <v>160.55000000000001</v>
      </c>
      <c r="AF823" s="6">
        <f t="shared" si="99"/>
        <v>239.97999999999996</v>
      </c>
      <c r="AG823">
        <f>VLOOKUP(A:A,'10月奖金'!A:AD,30,0)</f>
        <v>5957.61</v>
      </c>
      <c r="AH823" s="6">
        <f t="shared" si="100"/>
        <v>-241.80999999999949</v>
      </c>
      <c r="AI823">
        <f>VLOOKUP(A:A,单位分配保留两位小数!B:N,13,0)</f>
        <v>6116.33</v>
      </c>
      <c r="AJ823">
        <f t="shared" si="101"/>
        <v>0</v>
      </c>
      <c r="AK823">
        <f>_xlfn.IFNA(VLOOKUP(A:A,'11月工资'!A:AQ,43,0),0)</f>
        <v>0</v>
      </c>
      <c r="AL823">
        <f t="shared" si="102"/>
        <v>400.53</v>
      </c>
      <c r="AM823" s="6">
        <f t="shared" si="103"/>
        <v>39571.75</v>
      </c>
    </row>
    <row r="824" spans="1:39" x14ac:dyDescent="0.2">
      <c r="A824" s="7">
        <v>9000240</v>
      </c>
      <c r="B824" t="str">
        <f>VLOOKUP(A824,标准表!C:D,2,0)</f>
        <v>杨广要</v>
      </c>
      <c r="C824" t="str">
        <f>VLOOKUP(A:A,标准表!C:M,11,0)</f>
        <v>信息自动化部</v>
      </c>
      <c r="D824" t="str">
        <f>VLOOKUP($A:$A,标准表!C:E,3,0)</f>
        <v>411122198710281036</v>
      </c>
      <c r="E824" t="str">
        <f>VLOOKUP(A:A,'11月工资'!A:D,4,0)</f>
        <v>6217000170007468593</v>
      </c>
      <c r="F824" t="str">
        <f>VLOOKUP(A:A,'11月工资'!A:F,6,0)</f>
        <v>专业技术人员</v>
      </c>
      <c r="G824">
        <f>VLOOKUP(A:A,标准表!C:H,6,0)</f>
        <v>0</v>
      </c>
      <c r="H824">
        <f>VLOOKUP(A:A,标准表!C:I,7,0)</f>
        <v>0</v>
      </c>
      <c r="I824">
        <f>VLOOKUP(A:A,标准表!C:J,8,0)</f>
        <v>0</v>
      </c>
      <c r="J824">
        <f>VLOOKUP($A:$A,标准表!C:G,5,0)</f>
        <v>3.6</v>
      </c>
      <c r="L824">
        <f>VLOOKUP(A:A,单位分配保留两位小数!B:I,8,0)</f>
        <v>6116.33</v>
      </c>
      <c r="M824">
        <f>_xlfn.IFNA(VLOOKUP(A:A,单位分配保留两位小数!B:J,9,0),0)</f>
        <v>0</v>
      </c>
      <c r="N824">
        <f>_xlfn.IFNA(VLOOKUP(A:A,单位分配保留两位小数!B:K,10,0),0)</f>
        <v>0</v>
      </c>
      <c r="O824">
        <f>ROUND(_xlfn.IFNA(VLOOKUP(A:A,单位分配保留两位小数!B:L,11,0),0),2)</f>
        <v>0</v>
      </c>
      <c r="Q824">
        <f t="shared" si="96"/>
        <v>6116.33</v>
      </c>
      <c r="R824">
        <f>_xlfn.IFNA(VLOOKUP(A824,'11月工资'!A:AU,47,0),0)+Q824</f>
        <v>90614.930000000008</v>
      </c>
      <c r="S824">
        <f>VLOOKUP(A:A,'11月工资'!A:AW,49,0)</f>
        <v>9000</v>
      </c>
      <c r="T824">
        <f>VLOOKUP(A:A,'11月工资'!A:AZ,52,0)</f>
        <v>9000</v>
      </c>
      <c r="U824">
        <f>VLOOKUP(A:A,'11月工资'!A:BA,53,0)</f>
        <v>0</v>
      </c>
      <c r="V824">
        <f>VLOOKUP(A:A,'11月工资'!A:AX,50,0)</f>
        <v>0</v>
      </c>
      <c r="W824">
        <f>VLOOKUP(A:A,'11月工资'!A:AY,51,0)</f>
        <v>0</v>
      </c>
      <c r="X824">
        <f>VLOOKUP(A:A,'11月工资'!A:AV,48,0)</f>
        <v>45000</v>
      </c>
      <c r="Y824">
        <f>VLOOKUP(A:A,'11月工资'!A:BB,54,0)</f>
        <v>17571.87</v>
      </c>
      <c r="Z824" s="12">
        <f>ROUND(5*MAX(0,(R824-S824-T824-U824-V824-W824-X824-Y824)*{0.6;2;4;5;6;7;9}%-{0;504;3384;6384;10584;17184;36384}),2)</f>
        <v>301.29000000000002</v>
      </c>
      <c r="AB824" s="78">
        <f>VLOOKUP(A:A,'11月工资'!A:BI,61,0)</f>
        <v>247.98</v>
      </c>
      <c r="AC824" s="6">
        <f t="shared" si="97"/>
        <v>53.31</v>
      </c>
      <c r="AD824">
        <f t="shared" si="98"/>
        <v>6063.0199999999995</v>
      </c>
      <c r="AE824">
        <f>VLOOKUP(A:A,'10月奖金'!A:AC,29,0)</f>
        <v>53.36</v>
      </c>
      <c r="AF824" s="6">
        <f t="shared" si="99"/>
        <v>-4.9999999999997158E-2</v>
      </c>
      <c r="AG824">
        <f>VLOOKUP(A:A,'10月奖金'!A:AD,30,0)</f>
        <v>6064.8</v>
      </c>
      <c r="AH824" s="6">
        <f t="shared" si="100"/>
        <v>-1.7800000000006548</v>
      </c>
      <c r="AI824">
        <f>VLOOKUP(A:A,单位分配保留两位小数!B:N,13,0)</f>
        <v>6116.33</v>
      </c>
      <c r="AJ824">
        <f t="shared" si="101"/>
        <v>0</v>
      </c>
      <c r="AK824">
        <f>_xlfn.IFNA(VLOOKUP(A:A,'11月工资'!A:AQ,43,0),0)</f>
        <v>0</v>
      </c>
      <c r="AL824">
        <f t="shared" si="102"/>
        <v>53.31</v>
      </c>
      <c r="AM824" s="6">
        <f t="shared" si="103"/>
        <v>10043.060000000009</v>
      </c>
    </row>
    <row r="825" spans="1:39" x14ac:dyDescent="0.2">
      <c r="A825" s="7">
        <v>9000242</v>
      </c>
      <c r="B825" t="str">
        <f>VLOOKUP(A825,标准表!C:D,2,0)</f>
        <v>曹伟</v>
      </c>
      <c r="C825" t="str">
        <f>VLOOKUP(A:A,标准表!C:M,11,0)</f>
        <v>信息自动化部</v>
      </c>
      <c r="D825" t="str">
        <f>VLOOKUP($A:$A,标准表!C:E,3,0)</f>
        <v>130705198107090970</v>
      </c>
      <c r="E825" t="str">
        <f>VLOOKUP(A:A,'11月工资'!A:D,4,0)</f>
        <v>4367420170768184808</v>
      </c>
      <c r="F825" t="str">
        <f>VLOOKUP(A:A,'11月工资'!A:F,6,0)</f>
        <v>专业技术人员</v>
      </c>
      <c r="G825">
        <f>VLOOKUP(A:A,标准表!C:H,6,0)</f>
        <v>0</v>
      </c>
      <c r="H825">
        <f>VLOOKUP(A:A,标准表!C:I,7,0)</f>
        <v>0</v>
      </c>
      <c r="I825">
        <f>VLOOKUP(A:A,标准表!C:J,8,0)</f>
        <v>0</v>
      </c>
      <c r="J825">
        <f>VLOOKUP($A:$A,标准表!C:G,5,0)</f>
        <v>3.6</v>
      </c>
      <c r="L825">
        <f>VLOOKUP(A:A,单位分配保留两位小数!B:I,8,0)</f>
        <v>6116.33</v>
      </c>
      <c r="M825">
        <f>_xlfn.IFNA(VLOOKUP(A:A,单位分配保留两位小数!B:J,9,0),0)</f>
        <v>0</v>
      </c>
      <c r="N825">
        <f>_xlfn.IFNA(VLOOKUP(A:A,单位分配保留两位小数!B:K,10,0),0)</f>
        <v>0</v>
      </c>
      <c r="O825">
        <f>ROUND(_xlfn.IFNA(VLOOKUP(A:A,单位分配保留两位小数!B:L,11,0),0),2)</f>
        <v>0</v>
      </c>
      <c r="Q825">
        <f t="shared" si="96"/>
        <v>6116.33</v>
      </c>
      <c r="R825">
        <f>_xlfn.IFNA(VLOOKUP(A825,'11月工资'!A:AU,47,0),0)+Q825</f>
        <v>102692.24</v>
      </c>
      <c r="S825">
        <f>VLOOKUP(A:A,'11月工资'!A:AW,49,0)</f>
        <v>0</v>
      </c>
      <c r="T825">
        <f>VLOOKUP(A:A,'11月工资'!A:AZ,52,0)</f>
        <v>0</v>
      </c>
      <c r="U825">
        <f>VLOOKUP(A:A,'11月工资'!A:BA,53,0)</f>
        <v>0</v>
      </c>
      <c r="V825">
        <f>VLOOKUP(A:A,'11月工资'!A:AX,50,0)</f>
        <v>0</v>
      </c>
      <c r="W825">
        <f>VLOOKUP(A:A,'11月工资'!A:AY,51,0)</f>
        <v>0</v>
      </c>
      <c r="X825">
        <f>VLOOKUP(A:A,'11月工资'!A:AV,48,0)</f>
        <v>45000</v>
      </c>
      <c r="Y825">
        <f>VLOOKUP(A:A,'11月工资'!A:BB,54,0)</f>
        <v>17571.87</v>
      </c>
      <c r="Z825" s="12">
        <f>ROUND(5*MAX(0,(R825-S825-T825-U825-V825-W825-X825-Y825)*{0.6;2;4;5;6;7;9}%-{0;504;3384;6384;10584;17184;36384}),2)</f>
        <v>1492.04</v>
      </c>
      <c r="AB825" s="78">
        <f>VLOOKUP(A:A,'11月工资'!A:BI,61,0)</f>
        <v>1053.0999999999999</v>
      </c>
      <c r="AC825" s="6">
        <f t="shared" si="97"/>
        <v>438.94</v>
      </c>
      <c r="AD825">
        <f t="shared" si="98"/>
        <v>5677.39</v>
      </c>
      <c r="AE825">
        <f>VLOOKUP(A:A,'10月奖金'!A:AC,29,0)</f>
        <v>150.56</v>
      </c>
      <c r="AF825" s="6">
        <f t="shared" si="99"/>
        <v>288.38</v>
      </c>
      <c r="AG825">
        <f>VLOOKUP(A:A,'10月奖金'!A:AD,30,0)</f>
        <v>5967.5999999999995</v>
      </c>
      <c r="AH825" s="6">
        <f t="shared" si="100"/>
        <v>-290.20999999999913</v>
      </c>
      <c r="AI825">
        <f>VLOOKUP(A:A,单位分配保留两位小数!B:N,13,0)</f>
        <v>6116.33</v>
      </c>
      <c r="AJ825">
        <f t="shared" si="101"/>
        <v>0</v>
      </c>
      <c r="AK825">
        <f>_xlfn.IFNA(VLOOKUP(A:A,'11月工资'!A:AQ,43,0),0)</f>
        <v>0</v>
      </c>
      <c r="AL825">
        <f t="shared" si="102"/>
        <v>438.94</v>
      </c>
      <c r="AM825" s="6">
        <f t="shared" si="103"/>
        <v>40120.37000000001</v>
      </c>
    </row>
    <row r="826" spans="1:39" x14ac:dyDescent="0.2">
      <c r="A826" s="7">
        <v>9000224</v>
      </c>
      <c r="B826" t="str">
        <f>VLOOKUP(A826,标准表!C:D,2,0)</f>
        <v>徐少磊</v>
      </c>
      <c r="C826" t="str">
        <f>VLOOKUP(A:A,标准表!C:M,11,0)</f>
        <v>信息自动化部</v>
      </c>
      <c r="D826" t="str">
        <f>VLOOKUP($A:$A,标准表!C:E,3,0)</f>
        <v>13068219881023227X</v>
      </c>
      <c r="E826" t="str">
        <f>VLOOKUP(A:A,'11月工资'!A:D,4,0)</f>
        <v>6210810170001982164</v>
      </c>
      <c r="F826" t="str">
        <f>VLOOKUP(A:A,'11月工资'!A:F,6,0)</f>
        <v>经营管理-其他</v>
      </c>
      <c r="G826">
        <f>VLOOKUP(A:A,标准表!C:H,6,0)</f>
        <v>0</v>
      </c>
      <c r="H826">
        <f>VLOOKUP(A:A,标准表!C:I,7,0)</f>
        <v>0</v>
      </c>
      <c r="I826">
        <f>VLOOKUP(A:A,标准表!C:J,8,0)</f>
        <v>0</v>
      </c>
      <c r="J826">
        <f>VLOOKUP($A:$A,标准表!C:G,5,0)</f>
        <v>3.6</v>
      </c>
      <c r="L826">
        <f>VLOOKUP(A:A,单位分配保留两位小数!B:I,8,0)</f>
        <v>6116.33</v>
      </c>
      <c r="M826">
        <f>_xlfn.IFNA(VLOOKUP(A:A,单位分配保留两位小数!B:J,9,0),0)</f>
        <v>0</v>
      </c>
      <c r="N826">
        <f>_xlfn.IFNA(VLOOKUP(A:A,单位分配保留两位小数!B:K,10,0),0)</f>
        <v>0</v>
      </c>
      <c r="O826">
        <f>ROUND(_xlfn.IFNA(VLOOKUP(A:A,单位分配保留两位小数!B:L,11,0),0),2)</f>
        <v>0</v>
      </c>
      <c r="Q826">
        <f t="shared" si="96"/>
        <v>6116.33</v>
      </c>
      <c r="R826">
        <f>_xlfn.IFNA(VLOOKUP(A826,'11月工资'!A:AU,47,0),0)+Q826</f>
        <v>98202.240000000005</v>
      </c>
      <c r="S826">
        <f>VLOOKUP(A:A,'11月工资'!A:AW,49,0)</f>
        <v>0</v>
      </c>
      <c r="T826">
        <f>VLOOKUP(A:A,'11月工资'!A:AZ,52,0)</f>
        <v>0</v>
      </c>
      <c r="U826">
        <f>VLOOKUP(A:A,'11月工资'!A:BA,53,0)</f>
        <v>0</v>
      </c>
      <c r="V826">
        <f>VLOOKUP(A:A,'11月工资'!A:AX,50,0)</f>
        <v>9000</v>
      </c>
      <c r="W826">
        <f>VLOOKUP(A:A,'11月工资'!A:AY,51,0)</f>
        <v>0</v>
      </c>
      <c r="X826">
        <f>VLOOKUP(A:A,'11月工资'!A:AV,48,0)</f>
        <v>45000</v>
      </c>
      <c r="Y826">
        <f>VLOOKUP(A:A,'11月工资'!A:BB,54,0)</f>
        <v>17040.150000000001</v>
      </c>
      <c r="Z826" s="12">
        <f>ROUND(5*MAX(0,(R826-S826-T826-U826-V826-W826-X826-Y826)*{0.6;2;4;5;6;7;9}%-{0;504;3384;6384;10584;17184;36384}),2)</f>
        <v>814.86</v>
      </c>
      <c r="AB826" s="78">
        <f>VLOOKUP(A:A,'11月工资'!A:BI,61,0)</f>
        <v>703.38</v>
      </c>
      <c r="AC826" s="6">
        <f t="shared" si="97"/>
        <v>111.48</v>
      </c>
      <c r="AD826">
        <f t="shared" si="98"/>
        <v>6004.85</v>
      </c>
      <c r="AE826">
        <f>VLOOKUP(A:A,'10月奖金'!A:AC,29,0)</f>
        <v>111.53</v>
      </c>
      <c r="AF826" s="6">
        <f t="shared" si="99"/>
        <v>-4.9999999999997158E-2</v>
      </c>
      <c r="AG826">
        <f>VLOOKUP(A:A,'10月奖金'!A:AD,30,0)</f>
        <v>6006.63</v>
      </c>
      <c r="AH826" s="6">
        <f t="shared" si="100"/>
        <v>-1.7799999999997453</v>
      </c>
      <c r="AI826">
        <f>VLOOKUP(A:A,单位分配保留两位小数!B:N,13,0)</f>
        <v>6116.33</v>
      </c>
      <c r="AJ826">
        <f t="shared" si="101"/>
        <v>0</v>
      </c>
      <c r="AK826">
        <f>_xlfn.IFNA(VLOOKUP(A:A,'11月工资'!A:AQ,43,0),0)</f>
        <v>0</v>
      </c>
      <c r="AL826">
        <f t="shared" si="102"/>
        <v>111.48</v>
      </c>
      <c r="AM826" s="6">
        <f t="shared" si="103"/>
        <v>27162.090000000004</v>
      </c>
    </row>
    <row r="827" spans="1:39" x14ac:dyDescent="0.2">
      <c r="A827" s="7">
        <v>9000881</v>
      </c>
      <c r="B827" t="str">
        <f>VLOOKUP(A827,标准表!C:D,2,0)</f>
        <v>张静</v>
      </c>
      <c r="C827" t="str">
        <f>VLOOKUP(A:A,标准表!C:M,11,0)</f>
        <v>信息自动化部</v>
      </c>
      <c r="D827" t="str">
        <f>VLOOKUP($A:$A,标准表!C:E,3,0)</f>
        <v>130224198110313022</v>
      </c>
      <c r="E827" t="str">
        <f>VLOOKUP(A:A,'11月工资'!A:D,4,0)</f>
        <v>6210810170001987122</v>
      </c>
      <c r="F827" t="str">
        <f>VLOOKUP(A:A,'11月工资'!A:F,6,0)</f>
        <v>专业技术人员</v>
      </c>
      <c r="G827">
        <f>VLOOKUP(A:A,标准表!C:H,6,0)</f>
        <v>0</v>
      </c>
      <c r="H827">
        <f>VLOOKUP(A:A,标准表!C:I,7,0)</f>
        <v>0</v>
      </c>
      <c r="I827">
        <f>VLOOKUP(A:A,标准表!C:J,8,0)</f>
        <v>0</v>
      </c>
      <c r="J827">
        <f>VLOOKUP($A:$A,标准表!C:G,5,0)</f>
        <v>3.05</v>
      </c>
      <c r="L827">
        <f>VLOOKUP(A:A,单位分配保留两位小数!B:I,8,0)</f>
        <v>5181.8900000000003</v>
      </c>
      <c r="M827">
        <f>_xlfn.IFNA(VLOOKUP(A:A,单位分配保留两位小数!B:J,9,0),0)</f>
        <v>0</v>
      </c>
      <c r="N827">
        <f>_xlfn.IFNA(VLOOKUP(A:A,单位分配保留两位小数!B:K,10,0),0)</f>
        <v>0</v>
      </c>
      <c r="O827">
        <f>ROUND(_xlfn.IFNA(VLOOKUP(A:A,单位分配保留两位小数!B:L,11,0),0),2)</f>
        <v>0</v>
      </c>
      <c r="Q827">
        <f t="shared" si="96"/>
        <v>5181.8900000000003</v>
      </c>
      <c r="R827">
        <f>_xlfn.IFNA(VLOOKUP(A827,'11月工资'!A:AU,47,0),0)+Q827</f>
        <v>80573.759999999995</v>
      </c>
      <c r="S827">
        <f>VLOOKUP(A:A,'11月工资'!A:AW,49,0)</f>
        <v>0</v>
      </c>
      <c r="T827">
        <f>VLOOKUP(A:A,'11月工资'!A:AZ,52,0)</f>
        <v>0</v>
      </c>
      <c r="U827">
        <f>VLOOKUP(A:A,'11月工资'!A:BA,53,0)</f>
        <v>0</v>
      </c>
      <c r="V827">
        <f>VLOOKUP(A:A,'11月工资'!A:AX,50,0)</f>
        <v>0</v>
      </c>
      <c r="W827">
        <f>VLOOKUP(A:A,'11月工资'!A:AY,51,0)</f>
        <v>0</v>
      </c>
      <c r="X827">
        <f>VLOOKUP(A:A,'11月工资'!A:AV,48,0)</f>
        <v>45000</v>
      </c>
      <c r="Y827">
        <f>VLOOKUP(A:A,'11月工资'!A:BB,54,0)</f>
        <v>15787.62</v>
      </c>
      <c r="Z827" s="12">
        <f>ROUND(5*MAX(0,(R827-S827-T827-U827-V827-W827-X827-Y827)*{0.6;2;4;5;6;7;9}%-{0;504;3384;6384;10584;17184;36384}),2)</f>
        <v>593.58000000000004</v>
      </c>
      <c r="AB827" s="78">
        <f>VLOOKUP(A:A,'11月工资'!A:BI,61,0)</f>
        <v>509.89</v>
      </c>
      <c r="AC827" s="6">
        <f t="shared" si="97"/>
        <v>83.69</v>
      </c>
      <c r="AD827">
        <f t="shared" si="98"/>
        <v>5098.2000000000007</v>
      </c>
      <c r="AE827">
        <f>VLOOKUP(A:A,'10月奖金'!A:AC,29,0)</f>
        <v>83.73</v>
      </c>
      <c r="AF827" s="6">
        <f t="shared" si="99"/>
        <v>-4.0000000000006253E-2</v>
      </c>
      <c r="AG827">
        <f>VLOOKUP(A:A,'10月奖金'!A:AD,30,0)</f>
        <v>5099.71</v>
      </c>
      <c r="AH827" s="6">
        <f t="shared" si="100"/>
        <v>-1.5099999999993088</v>
      </c>
      <c r="AI827">
        <f>VLOOKUP(A:A,单位分配保留两位小数!B:N,13,0)</f>
        <v>5181.8900000000003</v>
      </c>
      <c r="AJ827">
        <f t="shared" si="101"/>
        <v>0</v>
      </c>
      <c r="AK827">
        <f>_xlfn.IFNA(VLOOKUP(A:A,'11月工资'!A:AQ,43,0),0)</f>
        <v>0</v>
      </c>
      <c r="AL827">
        <f t="shared" si="102"/>
        <v>83.69</v>
      </c>
      <c r="AM827" s="6">
        <f t="shared" si="103"/>
        <v>19786.139999999992</v>
      </c>
    </row>
    <row r="828" spans="1:39" x14ac:dyDescent="0.2">
      <c r="A828" s="7">
        <v>9000882</v>
      </c>
      <c r="B828" t="str">
        <f>VLOOKUP(A828,标准表!C:D,2,0)</f>
        <v>王勇</v>
      </c>
      <c r="C828" t="str">
        <f>VLOOKUP(A:A,标准表!C:M,11,0)</f>
        <v>信息自动化部</v>
      </c>
      <c r="D828" t="str">
        <f>VLOOKUP($A:$A,标准表!C:E,3,0)</f>
        <v>510106196804251034</v>
      </c>
      <c r="E828" t="str">
        <f>VLOOKUP(A:A,'11月工资'!A:D,4,0)</f>
        <v>6227000170840043925</v>
      </c>
      <c r="F828" t="str">
        <f>VLOOKUP(A:A,'11月工资'!A:F,6,0)</f>
        <v>专业技术人员</v>
      </c>
      <c r="G828">
        <f>VLOOKUP(A:A,标准表!C:H,6,0)</f>
        <v>0</v>
      </c>
      <c r="H828">
        <f>VLOOKUP(A:A,标准表!C:I,7,0)</f>
        <v>0</v>
      </c>
      <c r="I828">
        <f>VLOOKUP(A:A,标准表!C:J,8,0)</f>
        <v>0</v>
      </c>
      <c r="J828">
        <f>VLOOKUP($A:$A,标准表!C:G,5,0)</f>
        <v>2.15</v>
      </c>
      <c r="L828">
        <f>VLOOKUP(A:A,单位分配保留两位小数!B:I,8,0)</f>
        <v>3652.81</v>
      </c>
      <c r="M828">
        <f>_xlfn.IFNA(VLOOKUP(A:A,单位分配保留两位小数!B:J,9,0),0)</f>
        <v>0</v>
      </c>
      <c r="N828">
        <f>_xlfn.IFNA(VLOOKUP(A:A,单位分配保留两位小数!B:K,10,0),0)</f>
        <v>0</v>
      </c>
      <c r="O828">
        <f>ROUND(_xlfn.IFNA(VLOOKUP(A:A,单位分配保留两位小数!B:L,11,0),0),2)</f>
        <v>0</v>
      </c>
      <c r="Q828">
        <f t="shared" si="96"/>
        <v>3652.81</v>
      </c>
      <c r="R828">
        <f>_xlfn.IFNA(VLOOKUP(A828,'11月工资'!A:AU,47,0),0)+Q828</f>
        <v>81112.800000000003</v>
      </c>
      <c r="S828">
        <f>VLOOKUP(A:A,'11月工资'!A:AW,49,0)</f>
        <v>0</v>
      </c>
      <c r="T828">
        <f>VLOOKUP(A:A,'11月工资'!A:AZ,52,0)</f>
        <v>0</v>
      </c>
      <c r="U828">
        <f>VLOOKUP(A:A,'11月工资'!A:BA,53,0)</f>
        <v>0</v>
      </c>
      <c r="V828">
        <f>VLOOKUP(A:A,'11月工资'!A:AX,50,0)</f>
        <v>0</v>
      </c>
      <c r="W828">
        <f>VLOOKUP(A:A,'11月工资'!A:AY,51,0)</f>
        <v>0</v>
      </c>
      <c r="X828">
        <f>VLOOKUP(A:A,'11月工资'!A:AV,48,0)</f>
        <v>45000</v>
      </c>
      <c r="Y828">
        <f>VLOOKUP(A:A,'11月工资'!A:BB,54,0)</f>
        <v>13792.59</v>
      </c>
      <c r="Z828" s="12">
        <f>ROUND(5*MAX(0,(R828-S828-T828-U828-V828-W828-X828-Y828)*{0.6;2;4;5;6;7;9}%-{0;504;3384;6384;10584;17184;36384}),2)</f>
        <v>669.61</v>
      </c>
      <c r="AB828" s="78">
        <f>VLOOKUP(A:A,'11月工资'!A:BI,61,0)</f>
        <v>583.62</v>
      </c>
      <c r="AC828" s="6">
        <f t="shared" si="97"/>
        <v>85.99</v>
      </c>
      <c r="AD828">
        <f t="shared" si="98"/>
        <v>3566.82</v>
      </c>
      <c r="AE828">
        <f>VLOOKUP(A:A,'10月奖金'!A:AC,29,0)</f>
        <v>86.02</v>
      </c>
      <c r="AF828" s="6">
        <f t="shared" si="99"/>
        <v>-3.0000000000001137E-2</v>
      </c>
      <c r="AG828">
        <f>VLOOKUP(A:A,'10月奖金'!A:AD,30,0)</f>
        <v>3567.88</v>
      </c>
      <c r="AH828" s="6">
        <f t="shared" si="100"/>
        <v>-1.0599999999999454</v>
      </c>
      <c r="AI828">
        <f>VLOOKUP(A:A,单位分配保留两位小数!B:N,13,0)</f>
        <v>3652.81</v>
      </c>
      <c r="AJ828">
        <f t="shared" si="101"/>
        <v>0</v>
      </c>
      <c r="AK828">
        <f>_xlfn.IFNA(VLOOKUP(A:A,'11月工资'!A:AQ,43,0),0)</f>
        <v>0</v>
      </c>
      <c r="AL828">
        <f t="shared" si="102"/>
        <v>85.99</v>
      </c>
      <c r="AM828" s="6">
        <f t="shared" si="103"/>
        <v>22320.210000000003</v>
      </c>
    </row>
    <row r="829" spans="1:39" x14ac:dyDescent="0.2">
      <c r="A829" s="7">
        <v>9000883</v>
      </c>
      <c r="B829" t="str">
        <f>VLOOKUP(A829,标准表!C:D,2,0)</f>
        <v>王洪卫</v>
      </c>
      <c r="C829" t="str">
        <f>VLOOKUP(A:A,标准表!C:M,11,0)</f>
        <v>信息自动化部</v>
      </c>
      <c r="D829" t="str">
        <f>VLOOKUP($A:$A,标准表!C:E,3,0)</f>
        <v>130705197010291456</v>
      </c>
      <c r="E829" t="str">
        <f>VLOOKUP(A:A,'11月工资'!A:D,4,0)</f>
        <v>0170709980102047469</v>
      </c>
      <c r="F829" t="str">
        <f>VLOOKUP(A:A,'11月工资'!A:F,6,0)</f>
        <v>专业技术人员</v>
      </c>
      <c r="G829">
        <f>VLOOKUP(A:A,标准表!C:H,6,0)</f>
        <v>0</v>
      </c>
      <c r="H829">
        <f>VLOOKUP(A:A,标准表!C:I,7,0)</f>
        <v>0</v>
      </c>
      <c r="I829">
        <f>VLOOKUP(A:A,标准表!C:J,8,0)</f>
        <v>0</v>
      </c>
      <c r="J829">
        <f>VLOOKUP($A:$A,标准表!C:G,5,0)</f>
        <v>2.15</v>
      </c>
      <c r="L829">
        <f>VLOOKUP(A:A,单位分配保留两位小数!B:I,8,0)</f>
        <v>3652.81</v>
      </c>
      <c r="M829">
        <f>_xlfn.IFNA(VLOOKUP(A:A,单位分配保留两位小数!B:J,9,0),0)</f>
        <v>0</v>
      </c>
      <c r="N829">
        <f>_xlfn.IFNA(VLOOKUP(A:A,单位分配保留两位小数!B:K,10,0),0)</f>
        <v>0</v>
      </c>
      <c r="O829">
        <f>ROUND(_xlfn.IFNA(VLOOKUP(A:A,单位分配保留两位小数!B:L,11,0),0),2)</f>
        <v>0</v>
      </c>
      <c r="Q829">
        <f t="shared" si="96"/>
        <v>3652.81</v>
      </c>
      <c r="R829">
        <f>_xlfn.IFNA(VLOOKUP(A829,'11月工资'!A:AU,47,0),0)+Q829</f>
        <v>79732.7</v>
      </c>
      <c r="S829">
        <f>VLOOKUP(A:A,'11月工资'!A:AW,49,0)</f>
        <v>0</v>
      </c>
      <c r="T829">
        <f>VLOOKUP(A:A,'11月工资'!A:AZ,52,0)</f>
        <v>0</v>
      </c>
      <c r="U829">
        <f>VLOOKUP(A:A,'11月工资'!A:BA,53,0)</f>
        <v>0</v>
      </c>
      <c r="V829">
        <f>VLOOKUP(A:A,'11月工资'!A:AX,50,0)</f>
        <v>0</v>
      </c>
      <c r="W829">
        <f>VLOOKUP(A:A,'11月工资'!A:AY,51,0)</f>
        <v>0</v>
      </c>
      <c r="X829">
        <f>VLOOKUP(A:A,'11月工资'!A:AV,48,0)</f>
        <v>45000</v>
      </c>
      <c r="Y829">
        <f>VLOOKUP(A:A,'11月工资'!A:BB,54,0)</f>
        <v>13615.56</v>
      </c>
      <c r="Z829" s="12">
        <f>ROUND(5*MAX(0,(R829-S829-T829-U829-V829-W829-X829-Y829)*{0.6;2;4;5;6;7;9}%-{0;504;3384;6384;10584;17184;36384}),2)</f>
        <v>633.51</v>
      </c>
      <c r="AB829" s="78">
        <f>VLOOKUP(A:A,'11月工资'!A:BI,61,0)</f>
        <v>550.63</v>
      </c>
      <c r="AC829" s="6">
        <f t="shared" si="97"/>
        <v>82.88</v>
      </c>
      <c r="AD829">
        <f t="shared" si="98"/>
        <v>3569.93</v>
      </c>
      <c r="AE829">
        <f>VLOOKUP(A:A,'10月奖金'!A:AC,29,0)</f>
        <v>82.93</v>
      </c>
      <c r="AF829" s="6">
        <f t="shared" si="99"/>
        <v>-5.0000000000011369E-2</v>
      </c>
      <c r="AG829">
        <f>VLOOKUP(A:A,'10月奖金'!A:AD,30,0)</f>
        <v>3570.9700000000003</v>
      </c>
      <c r="AH829" s="6">
        <f t="shared" si="100"/>
        <v>-1.0400000000004184</v>
      </c>
      <c r="AI829">
        <f>VLOOKUP(A:A,单位分配保留两位小数!B:N,13,0)</f>
        <v>3652.81</v>
      </c>
      <c r="AJ829">
        <f t="shared" si="101"/>
        <v>0</v>
      </c>
      <c r="AK829">
        <f>_xlfn.IFNA(VLOOKUP(A:A,'11月工资'!A:AQ,43,0),0)</f>
        <v>0</v>
      </c>
      <c r="AL829">
        <f t="shared" si="102"/>
        <v>82.88</v>
      </c>
      <c r="AM829" s="6">
        <f t="shared" si="103"/>
        <v>21117.14</v>
      </c>
    </row>
    <row r="830" spans="1:39" x14ac:dyDescent="0.2">
      <c r="A830" s="7">
        <v>9000360</v>
      </c>
      <c r="B830" t="str">
        <f>VLOOKUP(A830,标准表!C:D,2,0)</f>
        <v>宋义峰</v>
      </c>
      <c r="C830" t="str">
        <f>VLOOKUP(A:A,标准表!C:M,11,0)</f>
        <v>工程管理部</v>
      </c>
      <c r="D830" t="str">
        <f>VLOOKUP($A:$A,标准表!C:E,3,0)</f>
        <v>132323198004180116</v>
      </c>
      <c r="E830" t="str">
        <f>VLOOKUP(A:A,'11月工资'!A:D,4,0)</f>
        <v>6217000180040689972</v>
      </c>
      <c r="F830" t="str">
        <f>VLOOKUP(A:A,'11月工资'!A:F,6,0)</f>
        <v>专业技术人员</v>
      </c>
      <c r="G830">
        <f>VLOOKUP(A:A,标准表!C:H,6,0)</f>
        <v>0</v>
      </c>
      <c r="H830">
        <f>VLOOKUP(A:A,标准表!C:I,7,0)</f>
        <v>0</v>
      </c>
      <c r="I830">
        <f>VLOOKUP(A:A,标准表!C:J,8,0)</f>
        <v>0</v>
      </c>
      <c r="J830">
        <f>VLOOKUP($A:$A,标准表!C:G,5,0)</f>
        <v>3.05</v>
      </c>
      <c r="L830">
        <f>VLOOKUP(A:A,单位分配保留两位小数!B:I,8,0)</f>
        <v>5158.3</v>
      </c>
      <c r="M830">
        <f>_xlfn.IFNA(VLOOKUP(A:A,单位分配保留两位小数!B:J,9,0),0)</f>
        <v>0</v>
      </c>
      <c r="N830">
        <f>_xlfn.IFNA(VLOOKUP(A:A,单位分配保留两位小数!B:K,10,0),0)</f>
        <v>0</v>
      </c>
      <c r="O830">
        <f>ROUND(_xlfn.IFNA(VLOOKUP(A:A,单位分配保留两位小数!B:L,11,0),0),2)</f>
        <v>0</v>
      </c>
      <c r="Q830">
        <f t="shared" si="96"/>
        <v>5158.3</v>
      </c>
      <c r="R830">
        <f>_xlfn.IFNA(VLOOKUP(A830,'11月工资'!A:AU,47,0),0)+Q830</f>
        <v>93665.17</v>
      </c>
      <c r="S830">
        <f>VLOOKUP(A:A,'11月工资'!A:AW,49,0)</f>
        <v>9000</v>
      </c>
      <c r="T830">
        <f>VLOOKUP(A:A,'11月工资'!A:AZ,52,0)</f>
        <v>0</v>
      </c>
      <c r="U830">
        <f>VLOOKUP(A:A,'11月工资'!A:BA,53,0)</f>
        <v>9900</v>
      </c>
      <c r="V830">
        <f>VLOOKUP(A:A,'11月工资'!A:AX,50,0)</f>
        <v>9000</v>
      </c>
      <c r="W830">
        <f>VLOOKUP(A:A,'11月工资'!A:AY,51,0)</f>
        <v>0</v>
      </c>
      <c r="X830">
        <f>VLOOKUP(A:A,'11月工资'!A:AV,48,0)</f>
        <v>45000</v>
      </c>
      <c r="Y830">
        <f>VLOOKUP(A:A,'11月工资'!A:BB,54,0)</f>
        <v>15772.14</v>
      </c>
      <c r="Z830" s="12">
        <f>ROUND(5*MAX(0,(R830-S830-T830-U830-V830-W830-X830-Y830)*{0.6;2;4;5;6;7;9}%-{0;504;3384;6384;10584;17184;36384}),2)</f>
        <v>149.79</v>
      </c>
      <c r="AB830" s="78">
        <f>VLOOKUP(A:A,'11月工资'!A:BI,61,0)</f>
        <v>112.18</v>
      </c>
      <c r="AC830" s="6">
        <f t="shared" si="97"/>
        <v>37.61</v>
      </c>
      <c r="AD830">
        <f t="shared" si="98"/>
        <v>5120.6900000000005</v>
      </c>
      <c r="AE830">
        <f>VLOOKUP(A:A,'10月奖金'!A:AC,29,0)</f>
        <v>31.25</v>
      </c>
      <c r="AF830" s="6">
        <f t="shared" si="99"/>
        <v>6.3599999999999994</v>
      </c>
      <c r="AG830">
        <f>VLOOKUP(A:A,'10月奖金'!A:AD,30,0)</f>
        <v>5129.38</v>
      </c>
      <c r="AH830" s="6">
        <f t="shared" si="100"/>
        <v>-8.6899999999995998</v>
      </c>
      <c r="AI830">
        <f>VLOOKUP(A:A,单位分配保留两位小数!B:N,13,0)</f>
        <v>5158.3</v>
      </c>
      <c r="AJ830">
        <f t="shared" si="101"/>
        <v>0</v>
      </c>
      <c r="AK830">
        <f>_xlfn.IFNA(VLOOKUP(A:A,'11月工资'!A:AQ,43,0),0)</f>
        <v>0</v>
      </c>
      <c r="AL830">
        <f t="shared" si="102"/>
        <v>37.61</v>
      </c>
      <c r="AM830" s="6">
        <f t="shared" si="103"/>
        <v>4993.0299999999988</v>
      </c>
    </row>
    <row r="831" spans="1:39" x14ac:dyDescent="0.2">
      <c r="A831" s="7">
        <v>9000184</v>
      </c>
      <c r="B831" t="str">
        <f>VLOOKUP(A831,标准表!C:D,2,0)</f>
        <v>王剑峰</v>
      </c>
      <c r="C831" t="str">
        <f>VLOOKUP(A:A,标准表!C:M,11,0)</f>
        <v>工程管理部</v>
      </c>
      <c r="D831" t="str">
        <f>VLOOKUP($A:$A,标准表!C:E,3,0)</f>
        <v>130705197704200934</v>
      </c>
      <c r="E831" t="str">
        <f>VLOOKUP(A:A,'11月工资'!A:D,4,0)</f>
        <v>6217000170000894860</v>
      </c>
      <c r="F831" t="str">
        <f>VLOOKUP(A:A,'11月工资'!A:F,6,0)</f>
        <v>经营管理-其他</v>
      </c>
      <c r="G831">
        <f>VLOOKUP(A:A,标准表!C:H,6,0)</f>
        <v>0</v>
      </c>
      <c r="H831">
        <f>VLOOKUP(A:A,标准表!C:I,7,0)</f>
        <v>0</v>
      </c>
      <c r="I831">
        <f>VLOOKUP(A:A,标准表!C:J,8,0)</f>
        <v>0</v>
      </c>
      <c r="J831">
        <f>VLOOKUP($A:$A,标准表!C:G,5,0)</f>
        <v>4.5</v>
      </c>
      <c r="L831">
        <f>VLOOKUP(A:A,单位分配保留两位小数!B:I,8,0)</f>
        <v>7610.6</v>
      </c>
      <c r="M831">
        <f>_xlfn.IFNA(VLOOKUP(A:A,单位分配保留两位小数!B:J,9,0),0)</f>
        <v>0</v>
      </c>
      <c r="N831">
        <f>_xlfn.IFNA(VLOOKUP(A:A,单位分配保留两位小数!B:K,10,0),0)</f>
        <v>0</v>
      </c>
      <c r="O831">
        <f>ROUND(_xlfn.IFNA(VLOOKUP(A:A,单位分配保留两位小数!B:L,11,0),0),2)</f>
        <v>0</v>
      </c>
      <c r="Q831">
        <f t="shared" si="96"/>
        <v>7610.6</v>
      </c>
      <c r="R831">
        <f>_xlfn.IFNA(VLOOKUP(A831,'11月工资'!A:AU,47,0),0)+Q831</f>
        <v>118709.29000000001</v>
      </c>
      <c r="S831">
        <f>VLOOKUP(A:A,'11月工资'!A:AW,49,0)</f>
        <v>9000</v>
      </c>
      <c r="T831">
        <f>VLOOKUP(A:A,'11月工资'!A:AZ,52,0)</f>
        <v>9000</v>
      </c>
      <c r="U831">
        <f>VLOOKUP(A:A,'11月工资'!A:BA,53,0)</f>
        <v>0</v>
      </c>
      <c r="V831">
        <f>VLOOKUP(A:A,'11月工资'!A:AX,50,0)</f>
        <v>18000</v>
      </c>
      <c r="W831">
        <f>VLOOKUP(A:A,'11月工资'!A:AY,51,0)</f>
        <v>0</v>
      </c>
      <c r="X831">
        <f>VLOOKUP(A:A,'11月工资'!A:AV,48,0)</f>
        <v>45000</v>
      </c>
      <c r="Y831">
        <f>VLOOKUP(A:A,'11月工资'!A:BB,54,0)</f>
        <v>20482.919999999998</v>
      </c>
      <c r="Z831" s="12">
        <f>ROUND(5*MAX(0,(R831-S831-T831-U831-V831-W831-X831-Y831)*{0.6;2;4;5;6;7;9}%-{0;504;3384;6384;10584;17184;36384}),2)</f>
        <v>516.79</v>
      </c>
      <c r="AB831" s="78">
        <f>VLOOKUP(A:A,'11月工资'!A:BI,61,0)</f>
        <v>434.51</v>
      </c>
      <c r="AC831" s="6">
        <f t="shared" si="97"/>
        <v>82.28</v>
      </c>
      <c r="AD831">
        <f t="shared" si="98"/>
        <v>7528.3200000000006</v>
      </c>
      <c r="AE831">
        <f>VLOOKUP(A:A,'10月奖金'!A:AC,29,0)</f>
        <v>85.69</v>
      </c>
      <c r="AF831" s="6">
        <f t="shared" si="99"/>
        <v>-3.4099999999999966</v>
      </c>
      <c r="AG831">
        <f>VLOOKUP(A:A,'10月奖金'!A:AD,30,0)</f>
        <v>7528.3600000000006</v>
      </c>
      <c r="AH831" s="6">
        <f t="shared" si="100"/>
        <v>-3.999999999996362E-2</v>
      </c>
      <c r="AI831">
        <f>VLOOKUP(A:A,单位分配保留两位小数!B:N,13,0)</f>
        <v>7610.6</v>
      </c>
      <c r="AJ831">
        <f t="shared" si="101"/>
        <v>0</v>
      </c>
      <c r="AK831">
        <f>_xlfn.IFNA(VLOOKUP(A:A,'11月工资'!A:AQ,43,0),0)</f>
        <v>0</v>
      </c>
      <c r="AL831">
        <f t="shared" si="102"/>
        <v>82.28</v>
      </c>
      <c r="AM831" s="6">
        <f t="shared" si="103"/>
        <v>17226.37000000001</v>
      </c>
    </row>
    <row r="832" spans="1:39" x14ac:dyDescent="0.2">
      <c r="A832" s="7">
        <v>9000310</v>
      </c>
      <c r="B832" t="str">
        <f>VLOOKUP(A832,标准表!C:D,2,0)</f>
        <v>郭维瑾</v>
      </c>
      <c r="C832" t="str">
        <f>VLOOKUP(A:A,标准表!C:M,11,0)</f>
        <v>设备管理部</v>
      </c>
      <c r="D832" t="str">
        <f>VLOOKUP($A:$A,标准表!C:E,3,0)</f>
        <v>130705197105230955</v>
      </c>
      <c r="E832" t="str">
        <f>VLOOKUP(A:A,'11月工资'!A:D,4,0)</f>
        <v>6227000170700059078</v>
      </c>
      <c r="F832" t="str">
        <f>VLOOKUP(A:A,'11月工资'!A:F,6,0)</f>
        <v>经营管理-其他</v>
      </c>
      <c r="G832">
        <f>VLOOKUP(A:A,标准表!C:H,6,0)</f>
        <v>0</v>
      </c>
      <c r="H832">
        <f>VLOOKUP(A:A,标准表!C:I,7,0)</f>
        <v>0</v>
      </c>
      <c r="I832">
        <f>VLOOKUP(A:A,标准表!C:J,8,0)</f>
        <v>0</v>
      </c>
      <c r="J832">
        <f>VLOOKUP($A:$A,标准表!C:G,5,0)</f>
        <v>3.6</v>
      </c>
      <c r="L832">
        <f>VLOOKUP(A:A,单位分配保留两位小数!B:I,8,0)</f>
        <v>6517.99</v>
      </c>
      <c r="M832">
        <f>_xlfn.IFNA(VLOOKUP(A:A,单位分配保留两位小数!B:J,9,0),0)</f>
        <v>0</v>
      </c>
      <c r="N832">
        <f>_xlfn.IFNA(VLOOKUP(A:A,单位分配保留两位小数!B:K,10,0),0)</f>
        <v>0</v>
      </c>
      <c r="O832">
        <f>ROUND(_xlfn.IFNA(VLOOKUP(A:A,单位分配保留两位小数!B:L,11,0),0),2)</f>
        <v>0</v>
      </c>
      <c r="Q832">
        <f t="shared" si="96"/>
        <v>6517.99</v>
      </c>
      <c r="R832">
        <f>_xlfn.IFNA(VLOOKUP(A832,'11月工资'!A:AU,47,0),0)+Q832</f>
        <v>99891.86</v>
      </c>
      <c r="S832">
        <f>VLOOKUP(A:A,'11月工资'!A:AW,49,0)</f>
        <v>0</v>
      </c>
      <c r="T832">
        <f>VLOOKUP(A:A,'11月工资'!A:AZ,52,0)</f>
        <v>0</v>
      </c>
      <c r="U832">
        <f>VLOOKUP(A:A,'11月工资'!A:BA,53,0)</f>
        <v>0</v>
      </c>
      <c r="V832">
        <f>VLOOKUP(A:A,'11月工资'!A:AX,50,0)</f>
        <v>0</v>
      </c>
      <c r="W832">
        <f>VLOOKUP(A:A,'11月工资'!A:AY,51,0)</f>
        <v>0</v>
      </c>
      <c r="X832">
        <f>VLOOKUP(A:A,'11月工资'!A:AV,48,0)</f>
        <v>45000</v>
      </c>
      <c r="Y832">
        <f>VLOOKUP(A:A,'11月工资'!A:BB,54,0)</f>
        <v>19222.38</v>
      </c>
      <c r="Z832" s="12">
        <f>ROUND(5*MAX(0,(R832-S832-T832-U832-V832-W832-X832-Y832)*{0.6;2;4;5;6;7;9}%-{0;504;3384;6384;10584;17184;36384}),2)</f>
        <v>1070.08</v>
      </c>
      <c r="AB832" s="78">
        <f>VLOOKUP(A:A,'11月工资'!A:BI,61,0)</f>
        <v>903.67</v>
      </c>
      <c r="AC832" s="6">
        <f t="shared" si="97"/>
        <v>166.41</v>
      </c>
      <c r="AD832">
        <f t="shared" si="98"/>
        <v>6351.58</v>
      </c>
      <c r="AE832">
        <f>VLOOKUP(A:A,'10月奖金'!A:AC,29,0)</f>
        <v>150.13999999999999</v>
      </c>
      <c r="AF832" s="6">
        <f t="shared" si="99"/>
        <v>16.27000000000001</v>
      </c>
      <c r="AG832">
        <f>VLOOKUP(A:A,'10月奖金'!A:AD,30,0)</f>
        <v>5825.3499999999995</v>
      </c>
      <c r="AH832" s="6">
        <f t="shared" si="100"/>
        <v>526.23000000000047</v>
      </c>
      <c r="AI832">
        <f>VLOOKUP(A:A,单位分配保留两位小数!B:N,13,0)</f>
        <v>6517.99</v>
      </c>
      <c r="AJ832">
        <f t="shared" si="101"/>
        <v>0</v>
      </c>
      <c r="AK832">
        <f>_xlfn.IFNA(VLOOKUP(A:A,'11月工资'!A:AQ,43,0),0)</f>
        <v>0</v>
      </c>
      <c r="AL832">
        <f t="shared" si="102"/>
        <v>166.41</v>
      </c>
      <c r="AM832" s="6">
        <f t="shared" si="103"/>
        <v>35669.479999999996</v>
      </c>
    </row>
    <row r="833" spans="1:39" x14ac:dyDescent="0.2">
      <c r="A833" s="7">
        <v>9000298</v>
      </c>
      <c r="B833" t="str">
        <f>VLOOKUP(A833,标准表!C:D,2,0)</f>
        <v>王丽娜</v>
      </c>
      <c r="C833" t="str">
        <f>VLOOKUP(A:A,标准表!C:M,11,0)</f>
        <v>设备管理部</v>
      </c>
      <c r="D833" t="str">
        <f>VLOOKUP($A:$A,标准表!C:E,3,0)</f>
        <v>220203198305171845</v>
      </c>
      <c r="E833" t="str">
        <f>VLOOKUP(A:A,'11月工资'!A:D,4,0)</f>
        <v>6210810170000428441</v>
      </c>
      <c r="F833" t="str">
        <f>VLOOKUP(A:A,'11月工资'!A:F,6,0)</f>
        <v>专业技术人员</v>
      </c>
      <c r="G833">
        <f>VLOOKUP(A:A,标准表!C:H,6,0)</f>
        <v>0</v>
      </c>
      <c r="H833">
        <f>VLOOKUP(A:A,标准表!C:I,7,0)</f>
        <v>0</v>
      </c>
      <c r="I833">
        <f>VLOOKUP(A:A,标准表!C:J,8,0)</f>
        <v>0</v>
      </c>
      <c r="J833">
        <f>VLOOKUP($A:$A,标准表!C:G,5,0)</f>
        <v>3.05</v>
      </c>
      <c r="L833">
        <f>VLOOKUP(A:A,单位分配保留两位小数!B:I,8,0)</f>
        <v>5242.82</v>
      </c>
      <c r="M833">
        <f>_xlfn.IFNA(VLOOKUP(A:A,单位分配保留两位小数!B:J,9,0),0)</f>
        <v>0</v>
      </c>
      <c r="N833">
        <f>_xlfn.IFNA(VLOOKUP(A:A,单位分配保留两位小数!B:K,10,0),0)</f>
        <v>0</v>
      </c>
      <c r="O833">
        <f>ROUND(_xlfn.IFNA(VLOOKUP(A:A,单位分配保留两位小数!B:L,11,0),0),2)</f>
        <v>0</v>
      </c>
      <c r="Q833">
        <f t="shared" si="96"/>
        <v>5242.82</v>
      </c>
      <c r="R833">
        <f>_xlfn.IFNA(VLOOKUP(A833,'11月工资'!A:AU,47,0),0)+Q833</f>
        <v>84693.56</v>
      </c>
      <c r="S833">
        <f>VLOOKUP(A:A,'11月工资'!A:AW,49,0)</f>
        <v>0</v>
      </c>
      <c r="T833">
        <f>VLOOKUP(A:A,'11月工资'!A:AZ,52,0)</f>
        <v>0</v>
      </c>
      <c r="U833">
        <f>VLOOKUP(A:A,'11月工资'!A:BA,53,0)</f>
        <v>0</v>
      </c>
      <c r="V833">
        <f>VLOOKUP(A:A,'11月工资'!A:AX,50,0)</f>
        <v>0</v>
      </c>
      <c r="W833">
        <f>VLOOKUP(A:A,'11月工资'!A:AY,51,0)</f>
        <v>0</v>
      </c>
      <c r="X833">
        <f>VLOOKUP(A:A,'11月工资'!A:AV,48,0)</f>
        <v>45000</v>
      </c>
      <c r="Y833">
        <f>VLOOKUP(A:A,'11月工资'!A:BB,54,0)</f>
        <v>15787.62</v>
      </c>
      <c r="Z833" s="12">
        <f>ROUND(5*MAX(0,(R833-S833-T833-U833-V833-W833-X833-Y833)*{0.6;2;4;5;6;7;9}%-{0;504;3384;6384;10584;17184;36384}),2)</f>
        <v>717.18</v>
      </c>
      <c r="AB833" s="78">
        <f>VLOOKUP(A:A,'11月工资'!A:BI,61,0)</f>
        <v>631.66000000000008</v>
      </c>
      <c r="AC833" s="6">
        <f t="shared" si="97"/>
        <v>85.52</v>
      </c>
      <c r="AD833">
        <f t="shared" si="98"/>
        <v>5157.2999999999993</v>
      </c>
      <c r="AE833">
        <f>VLOOKUP(A:A,'10月奖金'!A:AC,29,0)</f>
        <v>86.18</v>
      </c>
      <c r="AF833" s="6">
        <f t="shared" si="99"/>
        <v>-0.6600000000000108</v>
      </c>
      <c r="AG833">
        <f>VLOOKUP(A:A,'10月奖金'!A:AD,30,0)</f>
        <v>5178.6099999999997</v>
      </c>
      <c r="AH833" s="6">
        <f t="shared" si="100"/>
        <v>-21.3100000000004</v>
      </c>
      <c r="AI833">
        <f>VLOOKUP(A:A,单位分配保留两位小数!B:N,13,0)</f>
        <v>5242.82</v>
      </c>
      <c r="AJ833">
        <f t="shared" si="101"/>
        <v>0</v>
      </c>
      <c r="AK833">
        <f>_xlfn.IFNA(VLOOKUP(A:A,'11月工资'!A:AQ,43,0),0)</f>
        <v>0</v>
      </c>
      <c r="AL833">
        <f t="shared" si="102"/>
        <v>85.52</v>
      </c>
      <c r="AM833" s="6">
        <f t="shared" si="103"/>
        <v>23905.939999999995</v>
      </c>
    </row>
    <row r="834" spans="1:39" x14ac:dyDescent="0.2">
      <c r="A834" s="7">
        <v>9000300</v>
      </c>
      <c r="B834" t="str">
        <f>VLOOKUP(A834,标准表!C:D,2,0)</f>
        <v>谢连铁</v>
      </c>
      <c r="C834" t="str">
        <f>VLOOKUP(A:A,标准表!C:M,11,0)</f>
        <v>设备管理部</v>
      </c>
      <c r="D834" t="str">
        <f>VLOOKUP($A:$A,标准表!C:E,3,0)</f>
        <v>130705198911090939</v>
      </c>
      <c r="E834" t="str">
        <f>VLOOKUP(A:A,'11月工资'!A:D,4,0)</f>
        <v>6210810170000791848</v>
      </c>
      <c r="F834" t="str">
        <f>VLOOKUP(A:A,'11月工资'!A:F,6,0)</f>
        <v>专业技术人员</v>
      </c>
      <c r="G834">
        <f>VLOOKUP(A:A,标准表!C:H,6,0)</f>
        <v>0</v>
      </c>
      <c r="H834">
        <f>VLOOKUP(A:A,标准表!C:I,7,0)</f>
        <v>0</v>
      </c>
      <c r="I834">
        <f>VLOOKUP(A:A,标准表!C:J,8,0)</f>
        <v>0</v>
      </c>
      <c r="J834">
        <f>VLOOKUP($A:$A,标准表!C:G,5,0)</f>
        <v>2.15</v>
      </c>
      <c r="L834">
        <f>VLOOKUP(A:A,单位分配保留两位小数!B:I,8,0)</f>
        <v>3607.24</v>
      </c>
      <c r="M834">
        <f>_xlfn.IFNA(VLOOKUP(A:A,单位分配保留两位小数!B:J,9,0),0)</f>
        <v>0</v>
      </c>
      <c r="N834">
        <f>_xlfn.IFNA(VLOOKUP(A:A,单位分配保留两位小数!B:K,10,0),0)</f>
        <v>0</v>
      </c>
      <c r="O834">
        <f>ROUND(_xlfn.IFNA(VLOOKUP(A:A,单位分配保留两位小数!B:L,11,0),0),2)</f>
        <v>0</v>
      </c>
      <c r="Q834">
        <f t="shared" si="96"/>
        <v>3607.24</v>
      </c>
      <c r="R834">
        <f>_xlfn.IFNA(VLOOKUP(A834,'11月工资'!A:AU,47,0),0)+Q834</f>
        <v>70382.900000000009</v>
      </c>
      <c r="S834">
        <f>VLOOKUP(A:A,'11月工资'!A:AW,49,0)</f>
        <v>0</v>
      </c>
      <c r="T834">
        <f>VLOOKUP(A:A,'11月工资'!A:AZ,52,0)</f>
        <v>0</v>
      </c>
      <c r="U834">
        <f>VLOOKUP(A:A,'11月工资'!A:BA,53,0)</f>
        <v>0</v>
      </c>
      <c r="V834">
        <f>VLOOKUP(A:A,'11月工资'!A:AX,50,0)</f>
        <v>0</v>
      </c>
      <c r="W834">
        <f>VLOOKUP(A:A,'11月工资'!A:AY,51,0)</f>
        <v>0</v>
      </c>
      <c r="X834">
        <f>VLOOKUP(A:A,'11月工资'!A:AV,48,0)</f>
        <v>45000</v>
      </c>
      <c r="Y834">
        <f>VLOOKUP(A:A,'11月工资'!A:BB,54,0)</f>
        <v>13003.11</v>
      </c>
      <c r="Z834" s="12">
        <f>ROUND(5*MAX(0,(R834-S834-T834-U834-V834-W834-X834-Y834)*{0.6;2;4;5;6;7;9}%-{0;504;3384;6384;10584;17184;36384}),2)</f>
        <v>371.39</v>
      </c>
      <c r="AB834" s="78">
        <f>VLOOKUP(A:A,'11月工资'!A:BI,61,0)</f>
        <v>322.57000000000011</v>
      </c>
      <c r="AC834" s="6">
        <f t="shared" si="97"/>
        <v>48.82</v>
      </c>
      <c r="AD834">
        <f t="shared" si="98"/>
        <v>3558.4199999999996</v>
      </c>
      <c r="AE834">
        <f>VLOOKUP(A:A,'10月奖金'!A:AC,29,0)</f>
        <v>48.03</v>
      </c>
      <c r="AF834" s="6">
        <f t="shared" si="99"/>
        <v>0.78999999999999915</v>
      </c>
      <c r="AG834">
        <f>VLOOKUP(A:A,'10月奖金'!A:AD,30,0)</f>
        <v>3532.6699999999996</v>
      </c>
      <c r="AH834" s="6">
        <f t="shared" si="100"/>
        <v>25.75</v>
      </c>
      <c r="AI834">
        <f>VLOOKUP(A:A,单位分配保留两位小数!B:N,13,0)</f>
        <v>3607.24</v>
      </c>
      <c r="AJ834">
        <f t="shared" si="101"/>
        <v>0</v>
      </c>
      <c r="AK834">
        <f>_xlfn.IFNA(VLOOKUP(A:A,'11月工资'!A:AQ,43,0),0)</f>
        <v>0</v>
      </c>
      <c r="AL834">
        <f t="shared" si="102"/>
        <v>48.82</v>
      </c>
      <c r="AM834" s="6">
        <f t="shared" si="103"/>
        <v>12379.790000000008</v>
      </c>
    </row>
    <row r="835" spans="1:39" x14ac:dyDescent="0.2">
      <c r="A835" s="7">
        <v>9000303</v>
      </c>
      <c r="B835" t="str">
        <f>VLOOKUP(A835,标准表!C:D,2,0)</f>
        <v>段龙刚</v>
      </c>
      <c r="C835" t="str">
        <f>VLOOKUP(A:A,标准表!C:M,11,0)</f>
        <v>设备管理部</v>
      </c>
      <c r="D835" t="str">
        <f>VLOOKUP($A:$A,标准表!C:E,3,0)</f>
        <v>152529198708250015</v>
      </c>
      <c r="E835" t="str">
        <f>VLOOKUP(A:A,'11月工资'!A:D,4,0)</f>
        <v>6227000170700325651</v>
      </c>
      <c r="F835" t="str">
        <f>VLOOKUP(A:A,'11月工资'!A:F,6,0)</f>
        <v>专业技术人员</v>
      </c>
      <c r="G835">
        <f>VLOOKUP(A:A,标准表!C:H,6,0)</f>
        <v>0</v>
      </c>
      <c r="H835">
        <f>VLOOKUP(A:A,标准表!C:I,7,0)</f>
        <v>0</v>
      </c>
      <c r="I835">
        <f>VLOOKUP(A:A,标准表!C:J,8,0)</f>
        <v>0</v>
      </c>
      <c r="J835">
        <f>VLOOKUP($A:$A,标准表!C:G,5,0)</f>
        <v>3.05</v>
      </c>
      <c r="L835">
        <f>VLOOKUP(A:A,单位分配保留两位小数!B:I,8,0)</f>
        <v>5123.38</v>
      </c>
      <c r="M835">
        <f>_xlfn.IFNA(VLOOKUP(A:A,单位分配保留两位小数!B:J,9,0),0)</f>
        <v>0</v>
      </c>
      <c r="N835">
        <f>_xlfn.IFNA(VLOOKUP(A:A,单位分配保留两位小数!B:K,10,0),0)</f>
        <v>0</v>
      </c>
      <c r="O835">
        <f>ROUND(_xlfn.IFNA(VLOOKUP(A:A,单位分配保留两位小数!B:L,11,0),0),2)</f>
        <v>0</v>
      </c>
      <c r="Q835">
        <f t="shared" ref="Q835:Q898" si="104">L835+M835+N835-O835</f>
        <v>5123.38</v>
      </c>
      <c r="R835">
        <f>_xlfn.IFNA(VLOOKUP(A835,'11月工资'!A:AU,47,0),0)+Q835</f>
        <v>91432.74</v>
      </c>
      <c r="S835">
        <f>VLOOKUP(A:A,'11月工资'!A:AW,49,0)</f>
        <v>0</v>
      </c>
      <c r="T835">
        <f>VLOOKUP(A:A,'11月工资'!A:AZ,52,0)</f>
        <v>0</v>
      </c>
      <c r="U835">
        <f>VLOOKUP(A:A,'11月工资'!A:BA,53,0)</f>
        <v>0</v>
      </c>
      <c r="V835">
        <f>VLOOKUP(A:A,'11月工资'!A:AX,50,0)</f>
        <v>0</v>
      </c>
      <c r="W835">
        <f>VLOOKUP(A:A,'11月工资'!A:AY,51,0)</f>
        <v>0</v>
      </c>
      <c r="X835">
        <f>VLOOKUP(A:A,'11月工资'!A:AV,48,0)</f>
        <v>45000</v>
      </c>
      <c r="Y835">
        <f>VLOOKUP(A:A,'11月工资'!A:BB,54,0)</f>
        <v>15772.14</v>
      </c>
      <c r="Z835" s="12">
        <f>ROUND(5*MAX(0,(R835-S835-T835-U835-V835-W835-X835-Y835)*{0.6;2;4;5;6;7;9}%-{0;504;3384;6384;10584;17184;36384}),2)</f>
        <v>919.82</v>
      </c>
      <c r="AB835" s="78">
        <f>VLOOKUP(A:A,'11月工资'!A:BI,61,0)</f>
        <v>801.74</v>
      </c>
      <c r="AC835" s="6">
        <f t="shared" ref="AC835:AC898" si="105">ROUND(IF(Z835-AA835-AB835&gt;0,Z835-AA835-AB835,0),2)</f>
        <v>118.08</v>
      </c>
      <c r="AD835">
        <f t="shared" ref="AD835:AD898" si="106">Q835-AC835</f>
        <v>5005.3</v>
      </c>
      <c r="AE835">
        <f>VLOOKUP(A:A,'10月奖金'!A:AC,29,0)</f>
        <v>119.39</v>
      </c>
      <c r="AF835" s="6">
        <f t="shared" ref="AF835:AF898" si="107">AC835-AE835</f>
        <v>-1.3100000000000023</v>
      </c>
      <c r="AG835">
        <f>VLOOKUP(A:A,'10月奖金'!A:AD,30,0)</f>
        <v>5047.62</v>
      </c>
      <c r="AH835" s="6">
        <f t="shared" ref="AH835:AH898" si="108">AD835-AG835</f>
        <v>-42.319999999999709</v>
      </c>
      <c r="AI835">
        <f>VLOOKUP(A:A,单位分配保留两位小数!B:N,13,0)</f>
        <v>5123.38</v>
      </c>
      <c r="AJ835">
        <f t="shared" ref="AJ835:AJ898" si="109">AI835-Q835</f>
        <v>0</v>
      </c>
      <c r="AK835">
        <f>_xlfn.IFNA(VLOOKUP(A:A,'11月工资'!A:AQ,43,0),0)</f>
        <v>0</v>
      </c>
      <c r="AL835">
        <f t="shared" ref="AL835:AL898" si="110">AK835+AC835</f>
        <v>118.08</v>
      </c>
      <c r="AM835" s="6">
        <f t="shared" ref="AM835:AM898" si="111">R835-S835-T835-U835-V835-W835-X835-Y835</f>
        <v>30660.600000000006</v>
      </c>
    </row>
    <row r="836" spans="1:39" x14ac:dyDescent="0.2">
      <c r="A836" s="7">
        <v>9000309</v>
      </c>
      <c r="B836" t="str">
        <f>VLOOKUP(A836,标准表!C:D,2,0)</f>
        <v>李腾飞</v>
      </c>
      <c r="C836" t="str">
        <f>VLOOKUP(A:A,标准表!C:M,11,0)</f>
        <v>设备管理部</v>
      </c>
      <c r="D836" t="str">
        <f>VLOOKUP($A:$A,标准表!C:E,3,0)</f>
        <v>13070519850815033X</v>
      </c>
      <c r="E836" t="str">
        <f>VLOOKUP(A:A,'11月工资'!A:D,4,0)</f>
        <v>6210810170001982586</v>
      </c>
      <c r="F836" t="str">
        <f>VLOOKUP(A:A,'11月工资'!A:F,6,0)</f>
        <v>专业技术人员</v>
      </c>
      <c r="G836">
        <f>VLOOKUP(A:A,标准表!C:H,6,0)</f>
        <v>0</v>
      </c>
      <c r="H836">
        <f>VLOOKUP(A:A,标准表!C:I,7,0)</f>
        <v>0</v>
      </c>
      <c r="I836">
        <f>VLOOKUP(A:A,标准表!C:J,8,0)</f>
        <v>0</v>
      </c>
      <c r="J836">
        <f>VLOOKUP($A:$A,标准表!C:G,5,0)</f>
        <v>3.05</v>
      </c>
      <c r="L836">
        <f>VLOOKUP(A:A,单位分配保留两位小数!B:I,8,0)</f>
        <v>5117.25</v>
      </c>
      <c r="M836">
        <f>_xlfn.IFNA(VLOOKUP(A:A,单位分配保留两位小数!B:J,9,0),0)</f>
        <v>0</v>
      </c>
      <c r="N836">
        <f>_xlfn.IFNA(VLOOKUP(A:A,单位分配保留两位小数!B:K,10,0),0)</f>
        <v>0</v>
      </c>
      <c r="O836">
        <f>ROUND(_xlfn.IFNA(VLOOKUP(A:A,单位分配保留两位小数!B:L,11,0),0),2)</f>
        <v>0</v>
      </c>
      <c r="Q836">
        <f t="shared" si="104"/>
        <v>5117.25</v>
      </c>
      <c r="R836">
        <f>_xlfn.IFNA(VLOOKUP(A836,'11月工资'!A:AU,47,0),0)+Q836</f>
        <v>80574.600000000006</v>
      </c>
      <c r="S836">
        <f>VLOOKUP(A:A,'11月工资'!A:AW,49,0)</f>
        <v>0</v>
      </c>
      <c r="T836">
        <f>VLOOKUP(A:A,'11月工资'!A:AZ,52,0)</f>
        <v>0</v>
      </c>
      <c r="U836">
        <f>VLOOKUP(A:A,'11月工资'!A:BA,53,0)</f>
        <v>0</v>
      </c>
      <c r="V836">
        <f>VLOOKUP(A:A,'11月工资'!A:AX,50,0)</f>
        <v>0</v>
      </c>
      <c r="W836">
        <f>VLOOKUP(A:A,'11月工资'!A:AY,51,0)</f>
        <v>0</v>
      </c>
      <c r="X836">
        <f>VLOOKUP(A:A,'11月工资'!A:AV,48,0)</f>
        <v>45000</v>
      </c>
      <c r="Y836">
        <f>VLOOKUP(A:A,'11月工资'!A:BB,54,0)</f>
        <v>15772.14</v>
      </c>
      <c r="Z836" s="12">
        <f>ROUND(5*MAX(0,(R836-S836-T836-U836-V836-W836-X836-Y836)*{0.6;2;4;5;6;7;9}%-{0;504;3384;6384;10584;17184;36384}),2)</f>
        <v>594.07000000000005</v>
      </c>
      <c r="AB836" s="78">
        <f>VLOOKUP(A:A,'11月工资'!A:BI,61,0)</f>
        <v>513.38</v>
      </c>
      <c r="AC836" s="6">
        <f t="shared" si="105"/>
        <v>80.69</v>
      </c>
      <c r="AD836">
        <f t="shared" si="106"/>
        <v>5036.5600000000004</v>
      </c>
      <c r="AE836">
        <f>VLOOKUP(A:A,'10月奖金'!A:AC,29,0)</f>
        <v>79.56</v>
      </c>
      <c r="AF836" s="6">
        <f t="shared" si="107"/>
        <v>1.1299999999999955</v>
      </c>
      <c r="AG836">
        <f>VLOOKUP(A:A,'10月奖金'!A:AD,30,0)</f>
        <v>5000.04</v>
      </c>
      <c r="AH836" s="6">
        <f t="shared" si="108"/>
        <v>36.520000000000437</v>
      </c>
      <c r="AI836">
        <f>VLOOKUP(A:A,单位分配保留两位小数!B:N,13,0)</f>
        <v>5117.25</v>
      </c>
      <c r="AJ836">
        <f t="shared" si="109"/>
        <v>0</v>
      </c>
      <c r="AK836">
        <f>_xlfn.IFNA(VLOOKUP(A:A,'11月工资'!A:AQ,43,0),0)</f>
        <v>0</v>
      </c>
      <c r="AL836">
        <f t="shared" si="110"/>
        <v>80.69</v>
      </c>
      <c r="AM836" s="6">
        <f t="shared" si="111"/>
        <v>19802.460000000006</v>
      </c>
    </row>
    <row r="837" spans="1:39" x14ac:dyDescent="0.2">
      <c r="A837" s="7">
        <v>9000438</v>
      </c>
      <c r="B837" t="str">
        <f>VLOOKUP(A837,标准表!C:D,2,0)</f>
        <v>徐强</v>
      </c>
      <c r="C837" t="str">
        <f>VLOOKUP(A:A,标准表!C:M,11,0)</f>
        <v>焦化事业部</v>
      </c>
      <c r="D837" t="str">
        <f>VLOOKUP($A:$A,标准表!C:E,3,0)</f>
        <v>15042919860628003X</v>
      </c>
      <c r="E837" t="str">
        <f>VLOOKUP(A:A,'11月工资'!A:D,4,0)</f>
        <v>6217000180040689790</v>
      </c>
      <c r="F837" t="str">
        <f>VLOOKUP(A:A,'11月工资'!A:F,6,0)</f>
        <v>经营管理-其他</v>
      </c>
      <c r="G837">
        <f>VLOOKUP(A:A,标准表!C:H,6,0)</f>
        <v>0</v>
      </c>
      <c r="H837">
        <f>VLOOKUP(A:A,标准表!C:I,7,0)</f>
        <v>0</v>
      </c>
      <c r="I837">
        <f>VLOOKUP(A:A,标准表!C:J,8,0)</f>
        <v>0</v>
      </c>
      <c r="J837">
        <f>VLOOKUP($A:$A,标准表!C:G,5,0)</f>
        <v>4.5</v>
      </c>
      <c r="L837">
        <f>VLOOKUP(A:A,单位分配保留两位小数!B:I,8,0)</f>
        <v>7640.82</v>
      </c>
      <c r="M837">
        <f>_xlfn.IFNA(VLOOKUP(A:A,单位分配保留两位小数!B:J,9,0),0)</f>
        <v>0</v>
      </c>
      <c r="N837">
        <f>_xlfn.IFNA(VLOOKUP(A:A,单位分配保留两位小数!B:K,10,0),0)</f>
        <v>0</v>
      </c>
      <c r="O837">
        <f>ROUND(_xlfn.IFNA(VLOOKUP(A:A,单位分配保留两位小数!B:L,11,0),0),2)</f>
        <v>0</v>
      </c>
      <c r="Q837">
        <f t="shared" si="104"/>
        <v>7640.82</v>
      </c>
      <c r="R837">
        <f>_xlfn.IFNA(VLOOKUP(A837,'11月工资'!A:AU,47,0),0)+Q837</f>
        <v>112303.89000000001</v>
      </c>
      <c r="S837">
        <f>VLOOKUP(A:A,'11月工资'!A:AW,49,0)</f>
        <v>0</v>
      </c>
      <c r="T837">
        <f>VLOOKUP(A:A,'11月工资'!A:AZ,52,0)</f>
        <v>7000</v>
      </c>
      <c r="U837">
        <f>VLOOKUP(A:A,'11月工资'!A:BA,53,0)</f>
        <v>0</v>
      </c>
      <c r="V837">
        <f>VLOOKUP(A:A,'11月工资'!A:AX,50,0)</f>
        <v>0</v>
      </c>
      <c r="W837">
        <f>VLOOKUP(A:A,'11月工资'!A:AY,51,0)</f>
        <v>0</v>
      </c>
      <c r="X837">
        <f>VLOOKUP(A:A,'11月工资'!A:AV,48,0)</f>
        <v>45000</v>
      </c>
      <c r="Y837">
        <f>VLOOKUP(A:A,'11月工资'!A:BB,54,0)</f>
        <v>19389.150000000001</v>
      </c>
      <c r="Z837" s="12">
        <f>ROUND(5*MAX(0,(R837-S837-T837-U837-V837-W837-X837-Y837)*{0.6;2;4;5;6;7;9}%-{0;504;3384;6384;10584;17184;36384}),2)</f>
        <v>1571.47</v>
      </c>
      <c r="AB837" s="78">
        <f>VLOOKUP(A:A,'11月工资'!A:BI,61,0)</f>
        <v>1067.26</v>
      </c>
      <c r="AC837" s="6">
        <f t="shared" si="105"/>
        <v>504.21</v>
      </c>
      <c r="AD837">
        <f t="shared" si="106"/>
        <v>7136.61</v>
      </c>
      <c r="AE837">
        <f>VLOOKUP(A:A,'10月奖金'!A:AC,29,0)</f>
        <v>160.32</v>
      </c>
      <c r="AF837" s="6">
        <f t="shared" si="107"/>
        <v>343.89</v>
      </c>
      <c r="AG837">
        <f>VLOOKUP(A:A,'10月奖金'!A:AD,30,0)</f>
        <v>7485.09</v>
      </c>
      <c r="AH837" s="6">
        <f t="shared" si="108"/>
        <v>-348.48000000000047</v>
      </c>
      <c r="AI837">
        <f>VLOOKUP(A:A,单位分配保留两位小数!B:N,13,0)</f>
        <v>7640.82</v>
      </c>
      <c r="AJ837">
        <f t="shared" si="109"/>
        <v>0</v>
      </c>
      <c r="AK837">
        <f>_xlfn.IFNA(VLOOKUP(A:A,'11月工资'!A:AQ,43,0),0)</f>
        <v>0</v>
      </c>
      <c r="AL837">
        <f t="shared" si="110"/>
        <v>504.21</v>
      </c>
      <c r="AM837" s="6">
        <f t="shared" si="111"/>
        <v>40914.740000000013</v>
      </c>
    </row>
    <row r="838" spans="1:39" x14ac:dyDescent="0.2">
      <c r="A838" s="7">
        <v>9000444</v>
      </c>
      <c r="B838" t="str">
        <f>VLOOKUP(A838,标准表!C:D,2,0)</f>
        <v>韩富</v>
      </c>
      <c r="C838" t="str">
        <f>VLOOKUP(A:A,标准表!C:M,11,0)</f>
        <v>焦化事业部</v>
      </c>
      <c r="D838" t="str">
        <f>VLOOKUP($A:$A,标准表!C:E,3,0)</f>
        <v>130705198105270935</v>
      </c>
      <c r="E838" t="str">
        <f>VLOOKUP(A:A,'11月工资'!A:D,4,0)</f>
        <v>6217000180040689808</v>
      </c>
      <c r="F838" t="str">
        <f>VLOOKUP(A:A,'11月工资'!A:F,6,0)</f>
        <v>专业技术人员</v>
      </c>
      <c r="G838">
        <f>VLOOKUP(A:A,标准表!C:H,6,0)</f>
        <v>0</v>
      </c>
      <c r="H838">
        <f>VLOOKUP(A:A,标准表!C:I,7,0)</f>
        <v>0</v>
      </c>
      <c r="I838">
        <f>VLOOKUP(A:A,标准表!C:J,8,0)</f>
        <v>0</v>
      </c>
      <c r="J838">
        <f>VLOOKUP($A:$A,标准表!C:G,5,0)</f>
        <v>2.15</v>
      </c>
      <c r="L838">
        <f>VLOOKUP(A:A,单位分配保留两位小数!B:I,8,0)</f>
        <v>3650.61</v>
      </c>
      <c r="M838">
        <f>_xlfn.IFNA(VLOOKUP(A:A,单位分配保留两位小数!B:J,9,0),0)</f>
        <v>0</v>
      </c>
      <c r="N838">
        <f>_xlfn.IFNA(VLOOKUP(A:A,单位分配保留两位小数!B:K,10,0),0)</f>
        <v>0</v>
      </c>
      <c r="O838">
        <f>ROUND(_xlfn.IFNA(VLOOKUP(A:A,单位分配保留两位小数!B:L,11,0),0),2)</f>
        <v>0</v>
      </c>
      <c r="Q838">
        <f t="shared" si="104"/>
        <v>3650.61</v>
      </c>
      <c r="R838">
        <f>_xlfn.IFNA(VLOOKUP(A838,'11月工资'!A:AU,47,0),0)+Q838</f>
        <v>78752.820000000007</v>
      </c>
      <c r="S838">
        <f>VLOOKUP(A:A,'11月工资'!A:AW,49,0)</f>
        <v>9000</v>
      </c>
      <c r="T838">
        <f>VLOOKUP(A:A,'11月工资'!A:AZ,52,0)</f>
        <v>9000</v>
      </c>
      <c r="U838">
        <f>VLOOKUP(A:A,'11月工资'!A:BA,53,0)</f>
        <v>0</v>
      </c>
      <c r="V838">
        <f>VLOOKUP(A:A,'11月工资'!A:AX,50,0)</f>
        <v>9000</v>
      </c>
      <c r="W838">
        <f>VLOOKUP(A:A,'11月工资'!A:AY,51,0)</f>
        <v>0</v>
      </c>
      <c r="X838">
        <f>VLOOKUP(A:A,'11月工资'!A:AV,48,0)</f>
        <v>45000</v>
      </c>
      <c r="Y838">
        <f>VLOOKUP(A:A,'11月工资'!A:BB,54,0)</f>
        <v>13105.8</v>
      </c>
      <c r="Z838" s="12">
        <f>ROUND(5*MAX(0,(R838-S838-T838-U838-V838-W838-X838-Y838)*{0.6;2;4;5;6;7;9}%-{0;504;3384;6384;10584;17184;36384}),2)</f>
        <v>0</v>
      </c>
      <c r="AB838" s="78">
        <f>VLOOKUP(A:A,'11月工资'!A:BI,61,0)</f>
        <v>0</v>
      </c>
      <c r="AC838" s="6">
        <f t="shared" si="105"/>
        <v>0</v>
      </c>
      <c r="AD838">
        <f t="shared" si="106"/>
        <v>3650.61</v>
      </c>
      <c r="AE838">
        <f>VLOOKUP(A:A,'10月奖金'!A:AC,29,0)</f>
        <v>0</v>
      </c>
      <c r="AF838" s="6">
        <f t="shared" si="107"/>
        <v>0</v>
      </c>
      <c r="AG838">
        <f>VLOOKUP(A:A,'10月奖金'!A:AD,30,0)</f>
        <v>3652.8</v>
      </c>
      <c r="AH838" s="6">
        <f t="shared" si="108"/>
        <v>-2.1900000000000546</v>
      </c>
      <c r="AI838">
        <f>VLOOKUP(A:A,单位分配保留两位小数!B:N,13,0)</f>
        <v>3650.61</v>
      </c>
      <c r="AJ838">
        <f t="shared" si="109"/>
        <v>0</v>
      </c>
      <c r="AK838">
        <f>_xlfn.IFNA(VLOOKUP(A:A,'11月工资'!A:AQ,43,0),0)</f>
        <v>0</v>
      </c>
      <c r="AL838">
        <f t="shared" si="110"/>
        <v>0</v>
      </c>
      <c r="AM838" s="6">
        <f t="shared" si="111"/>
        <v>-6352.9799999999923</v>
      </c>
    </row>
    <row r="839" spans="1:39" x14ac:dyDescent="0.2">
      <c r="A839" s="7">
        <v>9000447</v>
      </c>
      <c r="B839" t="str">
        <f>VLOOKUP(A839,标准表!C:D,2,0)</f>
        <v>王跃欣</v>
      </c>
      <c r="C839" t="str">
        <f>VLOOKUP(A:A,标准表!C:M,11,0)</f>
        <v>焦化事业部</v>
      </c>
      <c r="D839" t="str">
        <f>VLOOKUP($A:$A,标准表!C:E,3,0)</f>
        <v>13063419790930141X</v>
      </c>
      <c r="E839" t="str">
        <f>VLOOKUP(A:A,'11月工资'!A:D,4,0)</f>
        <v>6217000180041475363</v>
      </c>
      <c r="F839" t="str">
        <f>VLOOKUP(A:A,'11月工资'!A:F,6,0)</f>
        <v>经营管理-其他</v>
      </c>
      <c r="G839">
        <f>VLOOKUP(A:A,标准表!C:H,6,0)</f>
        <v>0</v>
      </c>
      <c r="H839">
        <f>VLOOKUP(A:A,标准表!C:I,7,0)</f>
        <v>0</v>
      </c>
      <c r="I839">
        <f>VLOOKUP(A:A,标准表!C:J,8,0)</f>
        <v>0</v>
      </c>
      <c r="J839">
        <f>VLOOKUP($A:$A,标准表!C:G,5,0)</f>
        <v>4.5</v>
      </c>
      <c r="L839">
        <f>VLOOKUP(A:A,单位分配保留两位小数!B:I,8,0)</f>
        <v>7640.82</v>
      </c>
      <c r="M839">
        <f>_xlfn.IFNA(VLOOKUP(A:A,单位分配保留两位小数!B:J,9,0),0)</f>
        <v>0</v>
      </c>
      <c r="N839">
        <f>_xlfn.IFNA(VLOOKUP(A:A,单位分配保留两位小数!B:K,10,0),0)</f>
        <v>0</v>
      </c>
      <c r="O839">
        <f>ROUND(_xlfn.IFNA(VLOOKUP(A:A,单位分配保留两位小数!B:L,11,0),0),2)</f>
        <v>0</v>
      </c>
      <c r="Q839">
        <f t="shared" si="104"/>
        <v>7640.82</v>
      </c>
      <c r="R839">
        <f>_xlfn.IFNA(VLOOKUP(A839,'11月工资'!A:AU,47,0),0)+Q839</f>
        <v>115843.89000000001</v>
      </c>
      <c r="S839">
        <f>VLOOKUP(A:A,'11月工资'!A:AW,49,0)</f>
        <v>4500</v>
      </c>
      <c r="T839">
        <f>VLOOKUP(A:A,'11月工资'!A:AZ,52,0)</f>
        <v>0</v>
      </c>
      <c r="U839">
        <f>VLOOKUP(A:A,'11月工资'!A:BA,53,0)</f>
        <v>0</v>
      </c>
      <c r="V839">
        <f>VLOOKUP(A:A,'11月工资'!A:AX,50,0)</f>
        <v>9000</v>
      </c>
      <c r="W839">
        <f>VLOOKUP(A:A,'11月工资'!A:AY,51,0)</f>
        <v>0</v>
      </c>
      <c r="X839">
        <f>VLOOKUP(A:A,'11月工资'!A:AV,48,0)</f>
        <v>45000</v>
      </c>
      <c r="Y839">
        <f>VLOOKUP(A:A,'11月工资'!A:BB,54,0)</f>
        <v>20102.580000000002</v>
      </c>
      <c r="Z839" s="12">
        <f>ROUND(5*MAX(0,(R839-S839-T839-U839-V839-W839-X839-Y839)*{0.6;2;4;5;6;7;9}%-{0;504;3384;6384;10584;17184;36384}),2)</f>
        <v>1204.1300000000001</v>
      </c>
      <c r="AB839" s="78">
        <f>VLOOKUP(A:A,'11月工资'!A:BI,61,0)</f>
        <v>968.43000000000006</v>
      </c>
      <c r="AC839" s="6">
        <f t="shared" si="105"/>
        <v>235.7</v>
      </c>
      <c r="AD839">
        <f t="shared" si="106"/>
        <v>7405.12</v>
      </c>
      <c r="AE839">
        <f>VLOOKUP(A:A,'10月奖金'!A:AC,29,0)</f>
        <v>148.94</v>
      </c>
      <c r="AF839" s="6">
        <f t="shared" si="107"/>
        <v>86.759999999999991</v>
      </c>
      <c r="AG839">
        <f>VLOOKUP(A:A,'10月奖金'!A:AD,30,0)</f>
        <v>7496.47</v>
      </c>
      <c r="AH839" s="6">
        <f t="shared" si="108"/>
        <v>-91.350000000000364</v>
      </c>
      <c r="AI839">
        <f>VLOOKUP(A:A,单位分配保留两位小数!B:N,13,0)</f>
        <v>7640.82</v>
      </c>
      <c r="AJ839">
        <f t="shared" si="109"/>
        <v>0</v>
      </c>
      <c r="AK839">
        <f>_xlfn.IFNA(VLOOKUP(A:A,'11月工资'!A:AQ,43,0),0)</f>
        <v>0</v>
      </c>
      <c r="AL839">
        <f t="shared" si="110"/>
        <v>235.7</v>
      </c>
      <c r="AM839" s="6">
        <f t="shared" si="111"/>
        <v>37241.310000000012</v>
      </c>
    </row>
    <row r="840" spans="1:39" x14ac:dyDescent="0.2">
      <c r="A840" s="7">
        <v>9000449</v>
      </c>
      <c r="B840" t="str">
        <f>VLOOKUP(A840,标准表!C:D,2,0)</f>
        <v>李庭云</v>
      </c>
      <c r="C840" t="str">
        <f>VLOOKUP(A:A,标准表!C:M,11,0)</f>
        <v>焦化事业部</v>
      </c>
      <c r="D840" t="str">
        <f>VLOOKUP($A:$A,标准表!C:E,3,0)</f>
        <v>420822198604035519</v>
      </c>
      <c r="E840" t="str">
        <f>VLOOKUP(A:A,'11月工资'!A:D,4,0)</f>
        <v>6210810170002460418</v>
      </c>
      <c r="F840" t="str">
        <f>VLOOKUP(A:A,'11月工资'!A:F,6,0)</f>
        <v>专业技术人员</v>
      </c>
      <c r="G840">
        <f>VLOOKUP(A:A,标准表!C:H,6,0)</f>
        <v>0</v>
      </c>
      <c r="H840">
        <f>VLOOKUP(A:A,标准表!C:I,7,0)</f>
        <v>0</v>
      </c>
      <c r="I840">
        <f>VLOOKUP(A:A,标准表!C:J,8,0)</f>
        <v>0</v>
      </c>
      <c r="J840">
        <f>VLOOKUP($A:$A,标准表!C:G,5,0)</f>
        <v>2.15</v>
      </c>
      <c r="L840">
        <f>VLOOKUP(A:A,单位分配保留两位小数!B:I,8,0)</f>
        <v>3650.61</v>
      </c>
      <c r="M840">
        <f>_xlfn.IFNA(VLOOKUP(A:A,单位分配保留两位小数!B:J,9,0),0)</f>
        <v>0</v>
      </c>
      <c r="N840">
        <f>_xlfn.IFNA(VLOOKUP(A:A,单位分配保留两位小数!B:K,10,0),0)</f>
        <v>0</v>
      </c>
      <c r="O840">
        <f>ROUND(_xlfn.IFNA(VLOOKUP(A:A,单位分配保留两位小数!B:L,11,0),0),2)</f>
        <v>0</v>
      </c>
      <c r="Q840">
        <f t="shared" si="104"/>
        <v>3650.61</v>
      </c>
      <c r="R840">
        <f>_xlfn.IFNA(VLOOKUP(A840,'11月工资'!A:AU,47,0),0)+Q840</f>
        <v>78742.100000000006</v>
      </c>
      <c r="S840">
        <f>VLOOKUP(A:A,'11月工资'!A:AW,49,0)</f>
        <v>0</v>
      </c>
      <c r="T840">
        <f>VLOOKUP(A:A,'11月工资'!A:AZ,52,0)</f>
        <v>9000</v>
      </c>
      <c r="U840">
        <f>VLOOKUP(A:A,'11月工资'!A:BA,53,0)</f>
        <v>0</v>
      </c>
      <c r="V840">
        <f>VLOOKUP(A:A,'11月工资'!A:AX,50,0)</f>
        <v>9000</v>
      </c>
      <c r="W840">
        <f>VLOOKUP(A:A,'11月工资'!A:AY,51,0)</f>
        <v>0</v>
      </c>
      <c r="X840">
        <f>VLOOKUP(A:A,'11月工资'!A:AV,48,0)</f>
        <v>45000</v>
      </c>
      <c r="Y840">
        <f>VLOOKUP(A:A,'11月工资'!A:BB,54,0)</f>
        <v>13105.8</v>
      </c>
      <c r="Z840" s="12">
        <f>ROUND(5*MAX(0,(R840-S840-T840-U840-V840-W840-X840-Y840)*{0.6;2;4;5;6;7;9}%-{0;504;3384;6384;10584;17184;36384}),2)</f>
        <v>79.09</v>
      </c>
      <c r="AB840" s="78">
        <f>VLOOKUP(A:A,'11月工资'!A:BI,61,0)</f>
        <v>42.16</v>
      </c>
      <c r="AC840" s="6">
        <f t="shared" si="105"/>
        <v>36.93</v>
      </c>
      <c r="AD840">
        <f t="shared" si="106"/>
        <v>3613.6800000000003</v>
      </c>
      <c r="AE840">
        <f>VLOOKUP(A:A,'10月奖金'!A:AC,29,0)</f>
        <v>21.81</v>
      </c>
      <c r="AF840" s="6">
        <f t="shared" si="107"/>
        <v>15.120000000000001</v>
      </c>
      <c r="AG840">
        <f>VLOOKUP(A:A,'10月奖金'!A:AD,30,0)</f>
        <v>3631.01</v>
      </c>
      <c r="AH840" s="6">
        <f t="shared" si="108"/>
        <v>-17.329999999999927</v>
      </c>
      <c r="AI840">
        <f>VLOOKUP(A:A,单位分配保留两位小数!B:N,13,0)</f>
        <v>3650.61</v>
      </c>
      <c r="AJ840">
        <f t="shared" si="109"/>
        <v>0</v>
      </c>
      <c r="AK840">
        <f>_xlfn.IFNA(VLOOKUP(A:A,'11月工资'!A:AQ,43,0),0)</f>
        <v>0</v>
      </c>
      <c r="AL840">
        <f t="shared" si="110"/>
        <v>36.93</v>
      </c>
      <c r="AM840" s="6">
        <f t="shared" si="111"/>
        <v>2636.3000000000065</v>
      </c>
    </row>
    <row r="841" spans="1:39" x14ac:dyDescent="0.2">
      <c r="A841" s="7">
        <v>9000364</v>
      </c>
      <c r="B841" t="str">
        <f>VLOOKUP(A841,标准表!C:D,2,0)</f>
        <v>李云福</v>
      </c>
      <c r="C841" t="str">
        <f>VLOOKUP(A:A,标准表!C:M,11,0)</f>
        <v>炼铁事业部</v>
      </c>
      <c r="D841" t="str">
        <f>VLOOKUP($A:$A,标准表!C:E,3,0)</f>
        <v>132527197504282516</v>
      </c>
      <c r="E841" t="str">
        <f>VLOOKUP(A:A,'11月工资'!A:D,4,0)</f>
        <v>6210810170002334241</v>
      </c>
      <c r="F841" t="str">
        <f>VLOOKUP(A:A,'11月工资'!A:F,6,0)</f>
        <v>经营管理-其他</v>
      </c>
      <c r="G841">
        <f>VLOOKUP(A:A,标准表!C:H,6,0)</f>
        <v>0</v>
      </c>
      <c r="H841">
        <f>VLOOKUP(A:A,标准表!C:I,7,0)</f>
        <v>0</v>
      </c>
      <c r="I841">
        <f>VLOOKUP(A:A,标准表!C:J,8,0)</f>
        <v>0</v>
      </c>
      <c r="J841">
        <f>VLOOKUP($A:$A,标准表!C:G,5,0)</f>
        <v>3.6</v>
      </c>
      <c r="L841">
        <f>VLOOKUP(A:A,单位分配保留两位小数!B:I,8,0)</f>
        <v>7425</v>
      </c>
      <c r="M841">
        <f>_xlfn.IFNA(VLOOKUP(A:A,单位分配保留两位小数!B:J,9,0),0)</f>
        <v>0</v>
      </c>
      <c r="N841">
        <f>_xlfn.IFNA(VLOOKUP(A:A,单位分配保留两位小数!B:K,10,0),0)</f>
        <v>0</v>
      </c>
      <c r="O841">
        <f>ROUND(_xlfn.IFNA(VLOOKUP(A:A,单位分配保留两位小数!B:L,11,0),0),2)</f>
        <v>200</v>
      </c>
      <c r="Q841">
        <f t="shared" si="104"/>
        <v>7225</v>
      </c>
      <c r="R841">
        <f>_xlfn.IFNA(VLOOKUP(A841,'11月工资'!A:AU,47,0),0)+Q841</f>
        <v>118445</v>
      </c>
      <c r="S841">
        <f>VLOOKUP(A:A,'11月工资'!A:AW,49,0)</f>
        <v>9000</v>
      </c>
      <c r="T841">
        <f>VLOOKUP(A:A,'11月工资'!A:AZ,52,0)</f>
        <v>9000</v>
      </c>
      <c r="U841">
        <f>VLOOKUP(A:A,'11月工资'!A:BA,53,0)</f>
        <v>0</v>
      </c>
      <c r="V841">
        <f>VLOOKUP(A:A,'11月工资'!A:AX,50,0)</f>
        <v>9000</v>
      </c>
      <c r="W841">
        <f>VLOOKUP(A:A,'11月工资'!A:AY,51,0)</f>
        <v>0</v>
      </c>
      <c r="X841">
        <f>VLOOKUP(A:A,'11月工资'!A:AV,48,0)</f>
        <v>45000</v>
      </c>
      <c r="Y841">
        <f>VLOOKUP(A:A,'11月工资'!A:BB,54,0)</f>
        <v>17538.03</v>
      </c>
      <c r="Z841" s="12">
        <f>ROUND(5*MAX(0,(R841-S841-T841-U841-V841-W841-X841-Y841)*{0.6;2;4;5;6;7;9}%-{0;504;3384;6384;10584;17184;36384}),2)</f>
        <v>867.21</v>
      </c>
      <c r="AB841" s="78">
        <f>VLOOKUP(A:A,'11月工资'!A:BI,61,0)</f>
        <v>773.84</v>
      </c>
      <c r="AC841" s="6">
        <f t="shared" si="105"/>
        <v>93.37</v>
      </c>
      <c r="AD841">
        <f t="shared" si="106"/>
        <v>7131.63</v>
      </c>
      <c r="AE841">
        <f>VLOOKUP(A:A,'10月奖金'!A:AC,29,0)</f>
        <v>99.37</v>
      </c>
      <c r="AF841" s="6">
        <f t="shared" si="107"/>
        <v>-6</v>
      </c>
      <c r="AG841">
        <f>VLOOKUP(A:A,'10月奖金'!A:AD,30,0)</f>
        <v>7325.63</v>
      </c>
      <c r="AH841" s="6">
        <f t="shared" si="108"/>
        <v>-194</v>
      </c>
      <c r="AI841">
        <f>VLOOKUP(A:A,单位分配保留两位小数!B:N,13,0)</f>
        <v>7225</v>
      </c>
      <c r="AJ841">
        <f t="shared" si="109"/>
        <v>0</v>
      </c>
      <c r="AK841">
        <f>_xlfn.IFNA(VLOOKUP(A:A,'11月工资'!A:AQ,43,0),0)</f>
        <v>0</v>
      </c>
      <c r="AL841">
        <f t="shared" si="110"/>
        <v>93.37</v>
      </c>
      <c r="AM841" s="6">
        <f t="shared" si="111"/>
        <v>28906.97</v>
      </c>
    </row>
    <row r="842" spans="1:39" x14ac:dyDescent="0.2">
      <c r="A842" s="7">
        <v>9000420</v>
      </c>
      <c r="B842" t="str">
        <f>VLOOKUP(A842,标准表!C:D,2,0)</f>
        <v>邓华荣</v>
      </c>
      <c r="C842" t="str">
        <f>VLOOKUP(A:A,标准表!C:M,11,0)</f>
        <v>炼铁事业部</v>
      </c>
      <c r="D842" t="str">
        <f>VLOOKUP($A:$A,标准表!C:E,3,0)</f>
        <v>511022197812057805</v>
      </c>
      <c r="E842" t="str">
        <f>VLOOKUP(A:A,'11月工资'!A:D,4,0)</f>
        <v>6210810170000941757</v>
      </c>
      <c r="F842" t="str">
        <f>VLOOKUP(A:A,'11月工资'!A:F,6,0)</f>
        <v>专业技术人员</v>
      </c>
      <c r="G842">
        <f>VLOOKUP(A:A,标准表!C:H,6,0)</f>
        <v>0</v>
      </c>
      <c r="H842">
        <f>VLOOKUP(A:A,标准表!C:I,7,0)</f>
        <v>0</v>
      </c>
      <c r="I842">
        <f>VLOOKUP(A:A,标准表!C:J,8,0)</f>
        <v>0</v>
      </c>
      <c r="J842">
        <f>VLOOKUP($A:$A,标准表!C:G,5,0)</f>
        <v>3.6</v>
      </c>
      <c r="L842">
        <f>VLOOKUP(A:A,单位分配保留两位小数!B:I,8,0)</f>
        <v>5939.94</v>
      </c>
      <c r="M842">
        <f>_xlfn.IFNA(VLOOKUP(A:A,单位分配保留两位小数!B:J,9,0),0)</f>
        <v>0</v>
      </c>
      <c r="N842">
        <f>_xlfn.IFNA(VLOOKUP(A:A,单位分配保留两位小数!B:K,10,0),0)</f>
        <v>0</v>
      </c>
      <c r="O842">
        <f>ROUND(_xlfn.IFNA(VLOOKUP(A:A,单位分配保留两位小数!B:L,11,0),0),2)</f>
        <v>0</v>
      </c>
      <c r="Q842">
        <f t="shared" si="104"/>
        <v>5939.94</v>
      </c>
      <c r="R842">
        <f>_xlfn.IFNA(VLOOKUP(A842,'11月工资'!A:AU,47,0),0)+Q842</f>
        <v>91513.44</v>
      </c>
      <c r="S842">
        <f>VLOOKUP(A:A,'11月工资'!A:AW,49,0)</f>
        <v>0</v>
      </c>
      <c r="T842">
        <f>VLOOKUP(A:A,'11月工资'!A:AZ,52,0)</f>
        <v>0</v>
      </c>
      <c r="U842">
        <f>VLOOKUP(A:A,'11月工资'!A:BA,53,0)</f>
        <v>0</v>
      </c>
      <c r="V842">
        <f>VLOOKUP(A:A,'11月工资'!A:AX,50,0)</f>
        <v>0</v>
      </c>
      <c r="W842">
        <f>VLOOKUP(A:A,'11月工资'!A:AY,51,0)</f>
        <v>0</v>
      </c>
      <c r="X842">
        <f>VLOOKUP(A:A,'11月工资'!A:AV,48,0)</f>
        <v>45000</v>
      </c>
      <c r="Y842">
        <f>VLOOKUP(A:A,'11月工资'!A:BB,54,0)</f>
        <v>16142.58</v>
      </c>
      <c r="Z842" s="12">
        <f>ROUND(5*MAX(0,(R842-S842-T842-U842-V842-W842-X842-Y842)*{0.6;2;4;5;6;7;9}%-{0;504;3384;6384;10584;17184;36384}),2)</f>
        <v>911.13</v>
      </c>
      <c r="AB842" s="78">
        <f>VLOOKUP(A:A,'11月工资'!A:BI,61,0)</f>
        <v>789.83</v>
      </c>
      <c r="AC842" s="6">
        <f t="shared" si="105"/>
        <v>121.3</v>
      </c>
      <c r="AD842">
        <f t="shared" si="106"/>
        <v>5818.6399999999994</v>
      </c>
      <c r="AE842">
        <f>VLOOKUP(A:A,'10月奖金'!A:AC,29,0)</f>
        <v>123.71</v>
      </c>
      <c r="AF842" s="6">
        <f t="shared" si="107"/>
        <v>-2.4099999999999966</v>
      </c>
      <c r="AG842">
        <f>VLOOKUP(A:A,'10月奖金'!A:AD,30,0)</f>
        <v>5896.29</v>
      </c>
      <c r="AH842" s="6">
        <f t="shared" si="108"/>
        <v>-77.650000000000546</v>
      </c>
      <c r="AI842">
        <f>VLOOKUP(A:A,单位分配保留两位小数!B:N,13,0)</f>
        <v>5939.94</v>
      </c>
      <c r="AJ842">
        <f t="shared" si="109"/>
        <v>0</v>
      </c>
      <c r="AK842">
        <f>_xlfn.IFNA(VLOOKUP(A:A,'11月工资'!A:AQ,43,0),0)</f>
        <v>0</v>
      </c>
      <c r="AL842">
        <f t="shared" si="110"/>
        <v>121.3</v>
      </c>
      <c r="AM842" s="6">
        <f t="shared" si="111"/>
        <v>30370.86</v>
      </c>
    </row>
    <row r="843" spans="1:39" x14ac:dyDescent="0.2">
      <c r="A843" s="7">
        <v>9000384</v>
      </c>
      <c r="B843" t="str">
        <f>VLOOKUP(A843,标准表!C:D,2,0)</f>
        <v>董超</v>
      </c>
      <c r="C843" t="str">
        <f>VLOOKUP(A:A,标准表!C:M,11,0)</f>
        <v>炼铁事业部</v>
      </c>
      <c r="D843" t="str">
        <f>VLOOKUP($A:$A,标准表!C:E,3,0)</f>
        <v>211121198203203259</v>
      </c>
      <c r="E843" t="str">
        <f>VLOOKUP(A:A,'11月工资'!A:D,4,0)</f>
        <v>6217000180040690285</v>
      </c>
      <c r="F843" t="str">
        <f>VLOOKUP(A:A,'11月工资'!A:F,6,0)</f>
        <v>经营管理-其他</v>
      </c>
      <c r="G843">
        <f>VLOOKUP(A:A,标准表!C:H,6,0)</f>
        <v>0</v>
      </c>
      <c r="H843">
        <f>VLOOKUP(A:A,标准表!C:I,7,0)</f>
        <v>0</v>
      </c>
      <c r="I843">
        <f>VLOOKUP(A:A,标准表!C:J,8,0)</f>
        <v>0</v>
      </c>
      <c r="J843">
        <f>VLOOKUP($A:$A,标准表!C:G,5,0)</f>
        <v>4.5</v>
      </c>
      <c r="L843">
        <f>VLOOKUP(A:A,单位分配保留两位小数!B:I,8,0)</f>
        <v>7425</v>
      </c>
      <c r="M843">
        <f>_xlfn.IFNA(VLOOKUP(A:A,单位分配保留两位小数!B:J,9,0),0)</f>
        <v>0</v>
      </c>
      <c r="N843">
        <f>_xlfn.IFNA(VLOOKUP(A:A,单位分配保留两位小数!B:K,10,0),0)</f>
        <v>0</v>
      </c>
      <c r="O843">
        <f>ROUND(_xlfn.IFNA(VLOOKUP(A:A,单位分配保留两位小数!B:L,11,0),0),2)</f>
        <v>0</v>
      </c>
      <c r="Q843">
        <f t="shared" si="104"/>
        <v>7425</v>
      </c>
      <c r="R843">
        <f>_xlfn.IFNA(VLOOKUP(A843,'11月工资'!A:AU,47,0),0)+Q843</f>
        <v>109450</v>
      </c>
      <c r="S843">
        <f>VLOOKUP(A:A,'11月工资'!A:AW,49,0)</f>
        <v>0</v>
      </c>
      <c r="T843">
        <f>VLOOKUP(A:A,'11月工资'!A:AZ,52,0)</f>
        <v>0</v>
      </c>
      <c r="U843">
        <f>VLOOKUP(A:A,'11月工资'!A:BA,53,0)</f>
        <v>0</v>
      </c>
      <c r="V843">
        <f>VLOOKUP(A:A,'11月工资'!A:AX,50,0)</f>
        <v>0</v>
      </c>
      <c r="W843">
        <f>VLOOKUP(A:A,'11月工资'!A:AY,51,0)</f>
        <v>0</v>
      </c>
      <c r="X843">
        <f>VLOOKUP(A:A,'11月工资'!A:AV,48,0)</f>
        <v>45000</v>
      </c>
      <c r="Y843">
        <f>VLOOKUP(A:A,'11月工资'!A:BB,54,0)</f>
        <v>19389.150000000001</v>
      </c>
      <c r="Z843" s="12">
        <f>ROUND(5*MAX(0,(R843-S843-T843-U843-V843-W843-X843-Y843)*{0.6;2;4;5;6;7;9}%-{0;504;3384;6384;10584;17184;36384}),2)</f>
        <v>1986.09</v>
      </c>
      <c r="AB843" s="78">
        <f>VLOOKUP(A:A,'11月工资'!A:BI,61,0)</f>
        <v>1402.52</v>
      </c>
      <c r="AC843" s="6">
        <f t="shared" si="105"/>
        <v>583.57000000000005</v>
      </c>
      <c r="AD843">
        <f t="shared" si="106"/>
        <v>6841.43</v>
      </c>
      <c r="AE843">
        <f>VLOOKUP(A:A,'10月奖金'!A:AC,29,0)</f>
        <v>400.83</v>
      </c>
      <c r="AF843" s="6">
        <f t="shared" si="107"/>
        <v>182.74000000000007</v>
      </c>
      <c r="AG843">
        <f>VLOOKUP(A:A,'10月奖金'!A:AD,30,0)</f>
        <v>7024.17</v>
      </c>
      <c r="AH843" s="6">
        <f t="shared" si="108"/>
        <v>-182.73999999999978</v>
      </c>
      <c r="AI843">
        <f>VLOOKUP(A:A,单位分配保留两位小数!B:N,13,0)</f>
        <v>7425</v>
      </c>
      <c r="AJ843">
        <f t="shared" si="109"/>
        <v>0</v>
      </c>
      <c r="AK843">
        <f>_xlfn.IFNA(VLOOKUP(A:A,'11月工资'!A:AQ,43,0),0)</f>
        <v>0</v>
      </c>
      <c r="AL843">
        <f t="shared" si="110"/>
        <v>583.57000000000005</v>
      </c>
      <c r="AM843" s="6">
        <f t="shared" si="111"/>
        <v>45060.85</v>
      </c>
    </row>
    <row r="844" spans="1:39" x14ac:dyDescent="0.2">
      <c r="A844" s="7">
        <v>9000385</v>
      </c>
      <c r="B844" t="str">
        <f>VLOOKUP(A844,标准表!C:D,2,0)</f>
        <v>吴玉涛</v>
      </c>
      <c r="C844" t="str">
        <f>VLOOKUP(A:A,标准表!C:M,11,0)</f>
        <v>炼铁事业部</v>
      </c>
      <c r="D844" t="str">
        <f>VLOOKUP($A:$A,标准表!C:E,3,0)</f>
        <v>130526198204066332</v>
      </c>
      <c r="E844" t="str">
        <f>VLOOKUP(A:A,'11月工资'!A:D,4,0)</f>
        <v>6210810170000801886</v>
      </c>
      <c r="F844" t="str">
        <f>VLOOKUP(A:A,'11月工资'!A:F,6,0)</f>
        <v>经营管理-其他</v>
      </c>
      <c r="G844">
        <f>VLOOKUP(A:A,标准表!C:H,6,0)</f>
        <v>0</v>
      </c>
      <c r="H844">
        <f>VLOOKUP(A:A,标准表!C:I,7,0)</f>
        <v>0</v>
      </c>
      <c r="I844">
        <f>VLOOKUP(A:A,标准表!C:J,8,0)</f>
        <v>0</v>
      </c>
      <c r="J844">
        <f>VLOOKUP($A:$A,标准表!C:G,5,0)</f>
        <v>3.6</v>
      </c>
      <c r="L844">
        <f>VLOOKUP(A:A,单位分配保留两位小数!B:I,8,0)</f>
        <v>5940</v>
      </c>
      <c r="M844">
        <f>_xlfn.IFNA(VLOOKUP(A:A,单位分配保留两位小数!B:J,9,0),0)</f>
        <v>0</v>
      </c>
      <c r="N844">
        <f>_xlfn.IFNA(VLOOKUP(A:A,单位分配保留两位小数!B:K,10,0),0)</f>
        <v>0</v>
      </c>
      <c r="O844">
        <f>ROUND(_xlfn.IFNA(VLOOKUP(A:A,单位分配保留两位小数!B:L,11,0),0),2)</f>
        <v>0</v>
      </c>
      <c r="Q844">
        <f t="shared" si="104"/>
        <v>5940</v>
      </c>
      <c r="R844">
        <f>_xlfn.IFNA(VLOOKUP(A844,'11月工资'!A:AU,47,0),0)+Q844</f>
        <v>96712</v>
      </c>
      <c r="S844">
        <f>VLOOKUP(A:A,'11月工资'!A:AW,49,0)</f>
        <v>0</v>
      </c>
      <c r="T844">
        <f>VLOOKUP(A:A,'11月工资'!A:AZ,52,0)</f>
        <v>0</v>
      </c>
      <c r="U844">
        <f>VLOOKUP(A:A,'11月工资'!A:BA,53,0)</f>
        <v>0</v>
      </c>
      <c r="V844">
        <f>VLOOKUP(A:A,'11月工资'!A:AX,50,0)</f>
        <v>0</v>
      </c>
      <c r="W844">
        <f>VLOOKUP(A:A,'11月工资'!A:AY,51,0)</f>
        <v>0</v>
      </c>
      <c r="X844">
        <f>VLOOKUP(A:A,'11月工资'!A:AV,48,0)</f>
        <v>45000</v>
      </c>
      <c r="Y844">
        <f>VLOOKUP(A:A,'11月工资'!A:BB,54,0)</f>
        <v>17142.84</v>
      </c>
      <c r="Z844" s="12">
        <f>ROUND(5*MAX(0,(R844-S844-T844-U844-V844-W844-X844-Y844)*{0.6;2;4;5;6;7;9}%-{0;504;3384;6384;10584;17184;36384}),2)</f>
        <v>1037.07</v>
      </c>
      <c r="AB844" s="78">
        <f>VLOOKUP(A:A,'11月工资'!A:BI,61,0)</f>
        <v>899.06999999999994</v>
      </c>
      <c r="AC844" s="6">
        <f t="shared" si="105"/>
        <v>138</v>
      </c>
      <c r="AD844">
        <f t="shared" si="106"/>
        <v>5802</v>
      </c>
      <c r="AE844">
        <f>VLOOKUP(A:A,'10月奖金'!A:AC,29,0)</f>
        <v>138.01</v>
      </c>
      <c r="AF844" s="6">
        <f t="shared" si="107"/>
        <v>-9.9999999999909051E-3</v>
      </c>
      <c r="AG844">
        <f>VLOOKUP(A:A,'10月奖金'!A:AD,30,0)</f>
        <v>5801.99</v>
      </c>
      <c r="AH844" s="6">
        <f t="shared" si="108"/>
        <v>1.0000000000218279E-2</v>
      </c>
      <c r="AI844">
        <f>VLOOKUP(A:A,单位分配保留两位小数!B:N,13,0)</f>
        <v>5940</v>
      </c>
      <c r="AJ844">
        <f t="shared" si="109"/>
        <v>0</v>
      </c>
      <c r="AK844">
        <f>_xlfn.IFNA(VLOOKUP(A:A,'11月工资'!A:AQ,43,0),0)</f>
        <v>0</v>
      </c>
      <c r="AL844">
        <f t="shared" si="110"/>
        <v>138</v>
      </c>
      <c r="AM844" s="6">
        <f t="shared" si="111"/>
        <v>34569.160000000003</v>
      </c>
    </row>
    <row r="845" spans="1:39" x14ac:dyDescent="0.2">
      <c r="A845" s="7">
        <v>9000405</v>
      </c>
      <c r="B845" t="str">
        <f>VLOOKUP(A845,标准表!C:D,2,0)</f>
        <v>史彦凯</v>
      </c>
      <c r="C845" t="str">
        <f>VLOOKUP(A:A,标准表!C:M,11,0)</f>
        <v>炼铁事业部</v>
      </c>
      <c r="D845" t="str">
        <f>VLOOKUP($A:$A,标准表!C:E,3,0)</f>
        <v>130705197607070912</v>
      </c>
      <c r="E845" t="str">
        <f>VLOOKUP(A:A,'11月工资'!A:D,4,0)</f>
        <v>6210810170000797837</v>
      </c>
      <c r="F845" t="str">
        <f>VLOOKUP(A:A,'11月工资'!A:F,6,0)</f>
        <v>专业技术人员</v>
      </c>
      <c r="G845">
        <f>VLOOKUP(A:A,标准表!C:H,6,0)</f>
        <v>0</v>
      </c>
      <c r="H845">
        <f>VLOOKUP(A:A,标准表!C:I,7,0)</f>
        <v>0</v>
      </c>
      <c r="I845">
        <f>VLOOKUP(A:A,标准表!C:J,8,0)</f>
        <v>0</v>
      </c>
      <c r="J845">
        <f>VLOOKUP($A:$A,标准表!C:G,5,0)</f>
        <v>2.15</v>
      </c>
      <c r="L845">
        <f>VLOOKUP(A:A,单位分配保留两位小数!B:I,8,0)</f>
        <v>3547.5</v>
      </c>
      <c r="M845">
        <f>_xlfn.IFNA(VLOOKUP(A:A,单位分配保留两位小数!B:J,9,0),0)</f>
        <v>0</v>
      </c>
      <c r="N845">
        <f>_xlfn.IFNA(VLOOKUP(A:A,单位分配保留两位小数!B:K,10,0),0)</f>
        <v>150</v>
      </c>
      <c r="O845">
        <f>ROUND(_xlfn.IFNA(VLOOKUP(A:A,单位分配保留两位小数!B:L,11,0),0),2)</f>
        <v>0</v>
      </c>
      <c r="Q845">
        <f t="shared" si="104"/>
        <v>3697.5</v>
      </c>
      <c r="R845">
        <f>_xlfn.IFNA(VLOOKUP(A845,'11月工资'!A:AU,47,0),0)+Q845</f>
        <v>81943.02</v>
      </c>
      <c r="S845">
        <f>VLOOKUP(A:A,'11月工资'!A:AW,49,0)</f>
        <v>0</v>
      </c>
      <c r="T845">
        <f>VLOOKUP(A:A,'11月工资'!A:AZ,52,0)</f>
        <v>0</v>
      </c>
      <c r="U845">
        <f>VLOOKUP(A:A,'11月工资'!A:BA,53,0)</f>
        <v>0</v>
      </c>
      <c r="V845">
        <f>VLOOKUP(A:A,'11月工资'!A:AX,50,0)</f>
        <v>0</v>
      </c>
      <c r="W845">
        <f>VLOOKUP(A:A,'11月工资'!A:AY,51,0)</f>
        <v>0</v>
      </c>
      <c r="X845">
        <f>VLOOKUP(A:A,'11月工资'!A:AV,48,0)</f>
        <v>45000</v>
      </c>
      <c r="Y845">
        <f>VLOOKUP(A:A,'11月工资'!A:BB,54,0)</f>
        <v>13496.4</v>
      </c>
      <c r="Z845" s="12">
        <f>ROUND(5*MAX(0,(R845-S845-T845-U845-V845-W845-X845-Y845)*{0.6;2;4;5;6;7;9}%-{0;504;3384;6384;10584;17184;36384}),2)</f>
        <v>703.4</v>
      </c>
      <c r="AB845" s="78">
        <f>VLOOKUP(A:A,'11月工资'!A:BI,61,0)</f>
        <v>597.49</v>
      </c>
      <c r="AC845" s="6">
        <f t="shared" si="105"/>
        <v>105.91</v>
      </c>
      <c r="AD845">
        <f t="shared" si="106"/>
        <v>3591.59</v>
      </c>
      <c r="AE845">
        <f>VLOOKUP(A:A,'10月奖金'!A:AC,29,0)</f>
        <v>79.22</v>
      </c>
      <c r="AF845" s="6">
        <f t="shared" si="107"/>
        <v>26.689999999999998</v>
      </c>
      <c r="AG845">
        <f>VLOOKUP(A:A,'10月奖金'!A:AD,30,0)</f>
        <v>3517.78</v>
      </c>
      <c r="AH845" s="6">
        <f t="shared" si="108"/>
        <v>73.809999999999945</v>
      </c>
      <c r="AI845">
        <f>VLOOKUP(A:A,单位分配保留两位小数!B:N,13,0)</f>
        <v>3697.5</v>
      </c>
      <c r="AJ845">
        <f t="shared" si="109"/>
        <v>0</v>
      </c>
      <c r="AK845">
        <f>_xlfn.IFNA(VLOOKUP(A:A,'11月工资'!A:AQ,43,0),0)</f>
        <v>0</v>
      </c>
      <c r="AL845">
        <f t="shared" si="110"/>
        <v>105.91</v>
      </c>
      <c r="AM845" s="6">
        <f t="shared" si="111"/>
        <v>23446.620000000003</v>
      </c>
    </row>
    <row r="846" spans="1:39" x14ac:dyDescent="0.2">
      <c r="A846" s="7">
        <v>9000421</v>
      </c>
      <c r="B846" t="str">
        <f>VLOOKUP(A846,标准表!C:D,2,0)</f>
        <v>霍云</v>
      </c>
      <c r="C846" t="str">
        <f>VLOOKUP(A:A,标准表!C:M,11,0)</f>
        <v>炼铁事业部</v>
      </c>
      <c r="D846" t="str">
        <f>VLOOKUP($A:$A,标准表!C:E,3,0)</f>
        <v>130705197510180939</v>
      </c>
      <c r="E846" t="str">
        <f>VLOOKUP(A:A,'11月工资'!A:D,4,0)</f>
        <v>6210810170000797902</v>
      </c>
      <c r="F846" t="str">
        <f>VLOOKUP(A:A,'11月工资'!A:F,6,0)</f>
        <v>专业技术人员</v>
      </c>
      <c r="G846">
        <f>VLOOKUP(A:A,标准表!C:H,6,0)</f>
        <v>0</v>
      </c>
      <c r="H846">
        <f>VLOOKUP(A:A,标准表!C:I,7,0)</f>
        <v>0</v>
      </c>
      <c r="I846">
        <f>VLOOKUP(A:A,标准表!C:J,8,0)</f>
        <v>0</v>
      </c>
      <c r="J846">
        <f>VLOOKUP($A:$A,标准表!C:G,5,0)</f>
        <v>2.15</v>
      </c>
      <c r="L846">
        <f>VLOOKUP(A:A,单位分配保留两位小数!B:I,8,0)</f>
        <v>3545.02</v>
      </c>
      <c r="M846">
        <f>_xlfn.IFNA(VLOOKUP(A:A,单位分配保留两位小数!B:J,9,0),0)</f>
        <v>0</v>
      </c>
      <c r="N846">
        <f>_xlfn.IFNA(VLOOKUP(A:A,单位分配保留两位小数!B:K,10,0),0)</f>
        <v>0</v>
      </c>
      <c r="O846">
        <f>ROUND(_xlfn.IFNA(VLOOKUP(A:A,单位分配保留两位小数!B:L,11,0),0),2)</f>
        <v>0</v>
      </c>
      <c r="Q846">
        <f t="shared" si="104"/>
        <v>3545.02</v>
      </c>
      <c r="R846">
        <f>_xlfn.IFNA(VLOOKUP(A846,'11月工资'!A:AU,47,0),0)+Q846</f>
        <v>80202.19</v>
      </c>
      <c r="S846">
        <f>VLOOKUP(A:A,'11月工资'!A:AW,49,0)</f>
        <v>9000</v>
      </c>
      <c r="T846">
        <f>VLOOKUP(A:A,'11月工资'!A:AZ,52,0)</f>
        <v>9000</v>
      </c>
      <c r="U846">
        <f>VLOOKUP(A:A,'11月工资'!A:BA,53,0)</f>
        <v>0</v>
      </c>
      <c r="V846">
        <f>VLOOKUP(A:A,'11月工资'!A:AX,50,0)</f>
        <v>9000</v>
      </c>
      <c r="W846">
        <f>VLOOKUP(A:A,'11月工资'!A:AY,51,0)</f>
        <v>0</v>
      </c>
      <c r="X846">
        <f>VLOOKUP(A:A,'11月工资'!A:AV,48,0)</f>
        <v>45000</v>
      </c>
      <c r="Y846">
        <f>VLOOKUP(A:A,'11月工资'!A:BB,54,0)</f>
        <v>13489.02</v>
      </c>
      <c r="Z846" s="12">
        <f>ROUND(5*MAX(0,(R846-S846-T846-U846-V846-W846-X846-Y846)*{0.6;2;4;5;6;7;9}%-{0;504;3384;6384;10584;17184;36384}),2)</f>
        <v>0</v>
      </c>
      <c r="AB846" s="78">
        <f>VLOOKUP(A:A,'11月工资'!A:BI,61,0)</f>
        <v>0</v>
      </c>
      <c r="AC846" s="6">
        <f t="shared" si="105"/>
        <v>0</v>
      </c>
      <c r="AD846">
        <f t="shared" si="106"/>
        <v>3545.02</v>
      </c>
      <c r="AE846">
        <f>VLOOKUP(A:A,'10月奖金'!A:AC,29,0)</f>
        <v>0</v>
      </c>
      <c r="AF846" s="6">
        <f t="shared" si="107"/>
        <v>0</v>
      </c>
      <c r="AG846">
        <f>VLOOKUP(A:A,'10月奖金'!A:AD,30,0)</f>
        <v>3547</v>
      </c>
      <c r="AH846" s="6">
        <f t="shared" si="108"/>
        <v>-1.9800000000000182</v>
      </c>
      <c r="AI846">
        <f>VLOOKUP(A:A,单位分配保留两位小数!B:N,13,0)</f>
        <v>3545.02</v>
      </c>
      <c r="AJ846">
        <f t="shared" si="109"/>
        <v>0</v>
      </c>
      <c r="AK846">
        <f>_xlfn.IFNA(VLOOKUP(A:A,'11月工资'!A:AQ,43,0),0)</f>
        <v>0</v>
      </c>
      <c r="AL846">
        <f t="shared" si="110"/>
        <v>0</v>
      </c>
      <c r="AM846" s="6">
        <f t="shared" si="111"/>
        <v>-5286.8299999999981</v>
      </c>
    </row>
    <row r="847" spans="1:39" x14ac:dyDescent="0.2">
      <c r="A847" s="7">
        <v>9000897</v>
      </c>
      <c r="B847" t="str">
        <f>VLOOKUP(A847,标准表!C:D,2,0)</f>
        <v>王新丽</v>
      </c>
      <c r="C847" t="str">
        <f>VLOOKUP(A:A,标准表!C:M,11,0)</f>
        <v>炼铁事业部</v>
      </c>
      <c r="D847" t="str">
        <f>VLOOKUP($A:$A,标准表!C:E,3,0)</f>
        <v>132532197505211227</v>
      </c>
      <c r="E847" t="str">
        <f>VLOOKUP(A:A,'11月工资'!A:D,4,0)</f>
        <v>6236680170000622045</v>
      </c>
      <c r="F847" t="str">
        <f>VLOOKUP(A:A,'11月工资'!A:F,6,0)</f>
        <v>专业技术人员</v>
      </c>
      <c r="G847">
        <f>VLOOKUP(A:A,标准表!C:H,6,0)</f>
        <v>0</v>
      </c>
      <c r="H847">
        <f>VLOOKUP(A:A,标准表!C:I,7,0)</f>
        <v>0</v>
      </c>
      <c r="I847">
        <f>VLOOKUP(A:A,标准表!C:J,8,0)</f>
        <v>0</v>
      </c>
      <c r="J847">
        <f>VLOOKUP($A:$A,标准表!C:G,5,0)</f>
        <v>3.05</v>
      </c>
      <c r="L847">
        <f>VLOOKUP(A:A,单位分配保留两位小数!B:I,8,0)</f>
        <v>4575</v>
      </c>
      <c r="M847">
        <f>_xlfn.IFNA(VLOOKUP(A:A,单位分配保留两位小数!B:J,9,0),0)</f>
        <v>0</v>
      </c>
      <c r="N847">
        <f>_xlfn.IFNA(VLOOKUP(A:A,单位分配保留两位小数!B:K,10,0),0)</f>
        <v>100</v>
      </c>
      <c r="O847">
        <f>ROUND(_xlfn.IFNA(VLOOKUP(A:A,单位分配保留两位小数!B:L,11,0),0),2)</f>
        <v>0</v>
      </c>
      <c r="Q847">
        <f t="shared" si="104"/>
        <v>4675</v>
      </c>
      <c r="R847">
        <f>_xlfn.IFNA(VLOOKUP(A847,'11月工资'!A:AU,47,0),0)+Q847</f>
        <v>79029</v>
      </c>
      <c r="S847">
        <f>VLOOKUP(A:A,'11月工资'!A:AW,49,0)</f>
        <v>9000</v>
      </c>
      <c r="T847">
        <f>VLOOKUP(A:A,'11月工资'!A:AZ,52,0)</f>
        <v>0</v>
      </c>
      <c r="U847">
        <f>VLOOKUP(A:A,'11月工资'!A:BA,53,0)</f>
        <v>0</v>
      </c>
      <c r="V847">
        <f>VLOOKUP(A:A,'11月工资'!A:AX,50,0)</f>
        <v>9000</v>
      </c>
      <c r="W847">
        <f>VLOOKUP(A:A,'11月工资'!A:AY,51,0)</f>
        <v>0</v>
      </c>
      <c r="X847">
        <f>VLOOKUP(A:A,'11月工资'!A:AV,48,0)</f>
        <v>45000</v>
      </c>
      <c r="Y847">
        <f>VLOOKUP(A:A,'11月工资'!A:BB,54,0)</f>
        <v>16217.73</v>
      </c>
      <c r="Z847" s="12">
        <f>ROUND(5*MAX(0,(R847-S847-T847-U847-V847-W847-X847-Y847)*{0.6;2;4;5;6;7;9}%-{0;504;3384;6384;10584;17184;36384}),2)</f>
        <v>0</v>
      </c>
      <c r="AB847" s="78">
        <f>VLOOKUP(A:A,'11月工资'!A:BI,61,0)</f>
        <v>230.85</v>
      </c>
      <c r="AC847" s="6">
        <f t="shared" si="105"/>
        <v>0</v>
      </c>
      <c r="AD847">
        <f t="shared" si="106"/>
        <v>4675</v>
      </c>
      <c r="AE847">
        <f>VLOOKUP(A:A,'10月奖金'!A:AC,29,0)</f>
        <v>0</v>
      </c>
      <c r="AF847" s="6">
        <f t="shared" si="107"/>
        <v>0</v>
      </c>
      <c r="AG847">
        <f>VLOOKUP(A:A,'10月奖金'!A:AD,30,0)</f>
        <v>4755</v>
      </c>
      <c r="AH847" s="6">
        <f t="shared" si="108"/>
        <v>-80</v>
      </c>
      <c r="AI847">
        <f>VLOOKUP(A:A,单位分配保留两位小数!B:N,13,0)</f>
        <v>4675</v>
      </c>
      <c r="AJ847">
        <f t="shared" si="109"/>
        <v>0</v>
      </c>
      <c r="AK847">
        <f>_xlfn.IFNA(VLOOKUP(A:A,'11月工资'!A:AQ,43,0),0)</f>
        <v>0</v>
      </c>
      <c r="AL847">
        <f t="shared" si="110"/>
        <v>0</v>
      </c>
      <c r="AM847" s="6">
        <f t="shared" si="111"/>
        <v>-188.72999999999956</v>
      </c>
    </row>
    <row r="848" spans="1:39" x14ac:dyDescent="0.2">
      <c r="A848" s="7">
        <v>9000368</v>
      </c>
      <c r="B848" t="str">
        <f>VLOOKUP(A848,标准表!C:D,2,0)</f>
        <v>顾云</v>
      </c>
      <c r="C848" t="str">
        <f>VLOOKUP(A:A,标准表!C:M,11,0)</f>
        <v>炼铁事业部</v>
      </c>
      <c r="D848" t="str">
        <f>VLOOKUP($A:$A,标准表!C:E,3,0)</f>
        <v>130705197101010971</v>
      </c>
      <c r="E848" t="str">
        <f>VLOOKUP(A:A,'11月工资'!A:D,4,0)</f>
        <v>6210810170000801670</v>
      </c>
      <c r="F848" t="str">
        <f>VLOOKUP(A:A,'11月工资'!A:F,6,0)</f>
        <v>专业技术人员</v>
      </c>
      <c r="G848">
        <f>VLOOKUP(A:A,标准表!C:H,6,0)</f>
        <v>0</v>
      </c>
      <c r="H848">
        <f>VLOOKUP(A:A,标准表!C:I,7,0)</f>
        <v>0</v>
      </c>
      <c r="I848">
        <f>VLOOKUP(A:A,标准表!C:J,8,0)</f>
        <v>0</v>
      </c>
      <c r="J848">
        <f>VLOOKUP($A:$A,标准表!C:G,5,0)</f>
        <v>3.6</v>
      </c>
      <c r="L848">
        <f>VLOOKUP(A:A,单位分配保留两位小数!B:I,8,0)</f>
        <v>5398.92</v>
      </c>
      <c r="M848">
        <f>_xlfn.IFNA(VLOOKUP(A:A,单位分配保留两位小数!B:J,9,0),0)</f>
        <v>0</v>
      </c>
      <c r="N848">
        <f>_xlfn.IFNA(VLOOKUP(A:A,单位分配保留两位小数!B:K,10,0),0)</f>
        <v>0</v>
      </c>
      <c r="O848">
        <f>ROUND(_xlfn.IFNA(VLOOKUP(A:A,单位分配保留两位小数!B:L,11,0),0),2)</f>
        <v>0</v>
      </c>
      <c r="Q848">
        <f t="shared" si="104"/>
        <v>5398.92</v>
      </c>
      <c r="R848">
        <f>_xlfn.IFNA(VLOOKUP(A848,'11月工资'!A:AU,47,0),0)+Q848</f>
        <v>98738.92</v>
      </c>
      <c r="S848">
        <f>VLOOKUP(A:A,'11月工资'!A:AW,49,0)</f>
        <v>0</v>
      </c>
      <c r="T848">
        <f>VLOOKUP(A:A,'11月工资'!A:AZ,52,0)</f>
        <v>0</v>
      </c>
      <c r="U848">
        <f>VLOOKUP(A:A,'11月工资'!A:BA,53,0)</f>
        <v>0</v>
      </c>
      <c r="V848">
        <f>VLOOKUP(A:A,'11月工资'!A:AX,50,0)</f>
        <v>0</v>
      </c>
      <c r="W848">
        <f>VLOOKUP(A:A,'11月工资'!A:AY,51,0)</f>
        <v>0</v>
      </c>
      <c r="X848">
        <f>VLOOKUP(A:A,'11月工资'!A:AV,48,0)</f>
        <v>45000</v>
      </c>
      <c r="Y848">
        <f>VLOOKUP(A:A,'11月工资'!A:BB,54,0)</f>
        <v>18018.45</v>
      </c>
      <c r="Z848" s="12">
        <f>ROUND(5*MAX(0,(R848-S848-T848-U848-V848-W848-X848-Y848)*{0.6;2;4;5;6;7;9}%-{0;504;3384;6384;10584;17184;36384}),2)</f>
        <v>1071.6099999999999</v>
      </c>
      <c r="AB848" s="78">
        <f>VLOOKUP(A:A,'11月工资'!A:BI,61,0)</f>
        <v>934.91</v>
      </c>
      <c r="AC848" s="6">
        <f t="shared" si="105"/>
        <v>136.69999999999999</v>
      </c>
      <c r="AD848">
        <f t="shared" si="106"/>
        <v>5262.22</v>
      </c>
      <c r="AE848">
        <f>VLOOKUP(A:A,'10月奖金'!A:AC,29,0)</f>
        <v>136.74</v>
      </c>
      <c r="AF848" s="6">
        <f t="shared" si="107"/>
        <v>-4.0000000000020464E-2</v>
      </c>
      <c r="AG848">
        <f>VLOOKUP(A:A,'10月奖金'!A:AD,30,0)</f>
        <v>5263.26</v>
      </c>
      <c r="AH848" s="6">
        <f t="shared" si="108"/>
        <v>-1.0399999999999636</v>
      </c>
      <c r="AI848">
        <f>VLOOKUP(A:A,单位分配保留两位小数!B:N,13,0)</f>
        <v>5398.92</v>
      </c>
      <c r="AJ848">
        <f t="shared" si="109"/>
        <v>0</v>
      </c>
      <c r="AK848">
        <f>_xlfn.IFNA(VLOOKUP(A:A,'11月工资'!A:AQ,43,0),0)</f>
        <v>0</v>
      </c>
      <c r="AL848">
        <f t="shared" si="110"/>
        <v>136.69999999999999</v>
      </c>
      <c r="AM848" s="6">
        <f t="shared" si="111"/>
        <v>35720.47</v>
      </c>
    </row>
    <row r="849" spans="1:39" x14ac:dyDescent="0.2">
      <c r="A849" s="7">
        <v>9000872</v>
      </c>
      <c r="B849" t="str">
        <f>VLOOKUP(A849,标准表!C:D,2,0)</f>
        <v>文学锋</v>
      </c>
      <c r="C849" t="str">
        <f>VLOOKUP(A:A,标准表!C:M,11,0)</f>
        <v>炼铁事业部</v>
      </c>
      <c r="D849" t="str">
        <f>VLOOKUP($A:$A,标准表!C:E,3,0)</f>
        <v>130705197306240017</v>
      </c>
      <c r="E849" t="str">
        <f>VLOOKUP(A:A,'11月工资'!A:D,4,0)</f>
        <v>6210810170000940312</v>
      </c>
      <c r="F849" t="str">
        <f>VLOOKUP(A:A,'11月工资'!A:F,6,0)</f>
        <v>专业技术人员</v>
      </c>
      <c r="G849">
        <f>VLOOKUP(A:A,标准表!C:H,6,0)</f>
        <v>0</v>
      </c>
      <c r="H849">
        <f>VLOOKUP(A:A,标准表!C:I,7,0)</f>
        <v>0</v>
      </c>
      <c r="I849">
        <f>VLOOKUP(A:A,标准表!C:J,8,0)</f>
        <v>0</v>
      </c>
      <c r="J849">
        <f>VLOOKUP($A:$A,标准表!C:G,5,0)</f>
        <v>2.15</v>
      </c>
      <c r="L849">
        <f>VLOOKUP(A:A,单位分配保留两位小数!B:I,8,0)</f>
        <v>3225</v>
      </c>
      <c r="M849">
        <f>_xlfn.IFNA(VLOOKUP(A:A,单位分配保留两位小数!B:J,9,0),0)</f>
        <v>0</v>
      </c>
      <c r="N849">
        <f>_xlfn.IFNA(VLOOKUP(A:A,单位分配保留两位小数!B:K,10,0),0)</f>
        <v>0</v>
      </c>
      <c r="O849">
        <f>ROUND(_xlfn.IFNA(VLOOKUP(A:A,单位分配保留两位小数!B:L,11,0),0),2)</f>
        <v>0</v>
      </c>
      <c r="Q849">
        <f t="shared" si="104"/>
        <v>3225</v>
      </c>
      <c r="R849">
        <f>_xlfn.IFNA(VLOOKUP(A849,'11月工资'!A:AU,47,0),0)+Q849</f>
        <v>75984</v>
      </c>
      <c r="S849">
        <f>VLOOKUP(A:A,'11月工资'!A:AW,49,0)</f>
        <v>4500</v>
      </c>
      <c r="T849">
        <f>VLOOKUP(A:A,'11月工资'!A:AZ,52,0)</f>
        <v>0</v>
      </c>
      <c r="U849">
        <f>VLOOKUP(A:A,'11月工资'!A:BA,53,0)</f>
        <v>0</v>
      </c>
      <c r="V849">
        <f>VLOOKUP(A:A,'11月工资'!A:AX,50,0)</f>
        <v>0</v>
      </c>
      <c r="W849">
        <f>VLOOKUP(A:A,'11月工资'!A:AY,51,0)</f>
        <v>0</v>
      </c>
      <c r="X849">
        <f>VLOOKUP(A:A,'11月工资'!A:AV,48,0)</f>
        <v>45000</v>
      </c>
      <c r="Y849">
        <f>VLOOKUP(A:A,'11月工资'!A:BB,54,0)</f>
        <v>13545</v>
      </c>
      <c r="Z849" s="12">
        <f>ROUND(5*MAX(0,(R849-S849-T849-U849-V849-W849-X849-Y849)*{0.6;2;4;5;6;7;9}%-{0;504;3384;6384;10584;17184;36384}),2)</f>
        <v>388.17</v>
      </c>
      <c r="AB849" s="78">
        <f>VLOOKUP(A:A,'11月工资'!A:BI,61,0)</f>
        <v>334.29</v>
      </c>
      <c r="AC849" s="6">
        <f t="shared" si="105"/>
        <v>53.88</v>
      </c>
      <c r="AD849">
        <f t="shared" si="106"/>
        <v>3171.12</v>
      </c>
      <c r="AE849">
        <f>VLOOKUP(A:A,'10月奖金'!A:AC,29,0)</f>
        <v>53.88</v>
      </c>
      <c r="AF849" s="6">
        <f t="shared" si="107"/>
        <v>0</v>
      </c>
      <c r="AG849">
        <f>VLOOKUP(A:A,'10月奖金'!A:AD,30,0)</f>
        <v>3171.12</v>
      </c>
      <c r="AH849" s="6">
        <f t="shared" si="108"/>
        <v>0</v>
      </c>
      <c r="AI849">
        <f>VLOOKUP(A:A,单位分配保留两位小数!B:N,13,0)</f>
        <v>3225</v>
      </c>
      <c r="AJ849">
        <f t="shared" si="109"/>
        <v>0</v>
      </c>
      <c r="AK849">
        <f>_xlfn.IFNA(VLOOKUP(A:A,'11月工资'!A:AQ,43,0),0)</f>
        <v>0</v>
      </c>
      <c r="AL849">
        <f t="shared" si="110"/>
        <v>53.88</v>
      </c>
      <c r="AM849" s="6">
        <f t="shared" si="111"/>
        <v>12939</v>
      </c>
    </row>
    <row r="850" spans="1:39" x14ac:dyDescent="0.2">
      <c r="A850" s="7">
        <v>9000380</v>
      </c>
      <c r="B850" t="str">
        <f>VLOOKUP(A850,标准表!C:D,2,0)</f>
        <v>杜小军</v>
      </c>
      <c r="C850" t="str">
        <f>VLOOKUP(A:A,标准表!C:M,11,0)</f>
        <v>炼铁事业部</v>
      </c>
      <c r="D850" t="str">
        <f>VLOOKUP($A:$A,标准表!C:E,3,0)</f>
        <v>130705197203230916</v>
      </c>
      <c r="E850" t="str">
        <f>VLOOKUP(A:A,'11月工资'!A:D,4,0)</f>
        <v>6217000170010802374</v>
      </c>
      <c r="F850" t="str">
        <f>VLOOKUP(A:A,'11月工资'!A:F,6,0)</f>
        <v>经营管理-其他</v>
      </c>
      <c r="G850">
        <f>VLOOKUP(A:A,标准表!C:H,6,0)</f>
        <v>0</v>
      </c>
      <c r="H850">
        <f>VLOOKUP(A:A,标准表!C:I,7,0)</f>
        <v>0</v>
      </c>
      <c r="I850">
        <f>VLOOKUP(A:A,标准表!C:J,8,0)</f>
        <v>0</v>
      </c>
      <c r="J850">
        <f>VLOOKUP($A:$A,标准表!C:G,5,0)</f>
        <v>4.5</v>
      </c>
      <c r="L850">
        <f>VLOOKUP(A:A,单位分配保留两位小数!B:I,8,0)</f>
        <v>7384.91</v>
      </c>
      <c r="M850">
        <f>_xlfn.IFNA(VLOOKUP(A:A,单位分配保留两位小数!B:J,9,0),0)</f>
        <v>0</v>
      </c>
      <c r="N850">
        <f>_xlfn.IFNA(VLOOKUP(A:A,单位分配保留两位小数!B:K,10,0),0)</f>
        <v>0</v>
      </c>
      <c r="O850">
        <f>ROUND(_xlfn.IFNA(VLOOKUP(A:A,单位分配保留两位小数!B:L,11,0),0),2)</f>
        <v>100</v>
      </c>
      <c r="Q850">
        <f t="shared" si="104"/>
        <v>7284.91</v>
      </c>
      <c r="R850">
        <f>_xlfn.IFNA(VLOOKUP(A850,'11月工资'!A:AU,47,0),0)+Q850</f>
        <v>116354.91</v>
      </c>
      <c r="S850">
        <f>VLOOKUP(A:A,'11月工资'!A:AW,49,0)</f>
        <v>0</v>
      </c>
      <c r="T850">
        <f>VLOOKUP(A:A,'11月工资'!A:AZ,52,0)</f>
        <v>0</v>
      </c>
      <c r="U850">
        <f>VLOOKUP(A:A,'11月工资'!A:BA,53,0)</f>
        <v>0</v>
      </c>
      <c r="V850">
        <f>VLOOKUP(A:A,'11月工资'!A:AX,50,0)</f>
        <v>0</v>
      </c>
      <c r="W850">
        <f>VLOOKUP(A:A,'11月工资'!A:AY,51,0)</f>
        <v>0</v>
      </c>
      <c r="X850">
        <f>VLOOKUP(A:A,'11月工资'!A:AV,48,0)</f>
        <v>45000</v>
      </c>
      <c r="Y850">
        <f>VLOOKUP(A:A,'11月工资'!A:BB,54,0)</f>
        <v>20582.91</v>
      </c>
      <c r="Z850" s="12">
        <f>ROUND(5*MAX(0,(R850-S850-T850-U850-V850-W850-X850-Y850)*{0.6;2;4;5;6;7;9}%-{0;504;3384;6384;10584;17184;36384}),2)</f>
        <v>2557.1999999999998</v>
      </c>
      <c r="AB850" s="78">
        <f>VLOOKUP(A:A,'11月工资'!A:BI,61,0)</f>
        <v>1919.71</v>
      </c>
      <c r="AC850" s="6">
        <f t="shared" si="105"/>
        <v>637.49</v>
      </c>
      <c r="AD850">
        <f t="shared" si="106"/>
        <v>6647.42</v>
      </c>
      <c r="AE850">
        <f>VLOOKUP(A:A,'10月奖金'!A:AC,29,0)</f>
        <v>622.70000000000005</v>
      </c>
      <c r="AF850" s="6">
        <f t="shared" si="107"/>
        <v>14.789999999999964</v>
      </c>
      <c r="AG850">
        <f>VLOOKUP(A:A,'10月奖金'!A:AD,30,0)</f>
        <v>6514.3</v>
      </c>
      <c r="AH850" s="6">
        <f t="shared" si="108"/>
        <v>133.11999999999989</v>
      </c>
      <c r="AI850">
        <f>VLOOKUP(A:A,单位分配保留两位小数!B:N,13,0)</f>
        <v>7284.91</v>
      </c>
      <c r="AJ850">
        <f t="shared" si="109"/>
        <v>0</v>
      </c>
      <c r="AK850">
        <f>_xlfn.IFNA(VLOOKUP(A:A,'11月工资'!A:AQ,43,0),0)</f>
        <v>0</v>
      </c>
      <c r="AL850">
        <f t="shared" si="110"/>
        <v>637.49</v>
      </c>
      <c r="AM850" s="6">
        <f t="shared" si="111"/>
        <v>50772</v>
      </c>
    </row>
    <row r="851" spans="1:39" x14ac:dyDescent="0.2">
      <c r="A851" s="7">
        <v>9000381</v>
      </c>
      <c r="B851" t="str">
        <f>VLOOKUP(A851,标准表!C:D,2,0)</f>
        <v>张建军</v>
      </c>
      <c r="C851" t="str">
        <f>VLOOKUP(A:A,标准表!C:M,11,0)</f>
        <v>炼铁事业部</v>
      </c>
      <c r="D851" t="str">
        <f>VLOOKUP($A:$A,标准表!C:E,3,0)</f>
        <v>150222198409013818</v>
      </c>
      <c r="E851" t="str">
        <f>VLOOKUP(A:A,'11月工资'!A:D,4,0)</f>
        <v>6217000180040690269</v>
      </c>
      <c r="F851" t="str">
        <f>VLOOKUP(A:A,'11月工资'!A:F,6,0)</f>
        <v>经营管理-其他</v>
      </c>
      <c r="G851">
        <f>VLOOKUP(A:A,标准表!C:H,6,0)</f>
        <v>0</v>
      </c>
      <c r="H851">
        <f>VLOOKUP(A:A,标准表!C:I,7,0)</f>
        <v>0</v>
      </c>
      <c r="I851">
        <f>VLOOKUP(A:A,标准表!C:J,8,0)</f>
        <v>0</v>
      </c>
      <c r="J851">
        <f>VLOOKUP($A:$A,标准表!C:G,5,0)</f>
        <v>3.6</v>
      </c>
      <c r="L851">
        <f>VLOOKUP(A:A,单位分配保留两位小数!B:I,8,0)</f>
        <v>5940</v>
      </c>
      <c r="M851">
        <f>_xlfn.IFNA(VLOOKUP(A:A,单位分配保留两位小数!B:J,9,0),0)</f>
        <v>0</v>
      </c>
      <c r="N851">
        <f>_xlfn.IFNA(VLOOKUP(A:A,单位分配保留两位小数!B:K,10,0),0)</f>
        <v>0</v>
      </c>
      <c r="O851">
        <f>ROUND(_xlfn.IFNA(VLOOKUP(A:A,单位分配保留两位小数!B:L,11,0),0),2)</f>
        <v>0</v>
      </c>
      <c r="Q851">
        <f t="shared" si="104"/>
        <v>5940</v>
      </c>
      <c r="R851">
        <f>_xlfn.IFNA(VLOOKUP(A851,'11月工资'!A:AU,47,0),0)+Q851</f>
        <v>96547</v>
      </c>
      <c r="S851">
        <f>VLOOKUP(A:A,'11月工资'!A:AW,49,0)</f>
        <v>0</v>
      </c>
      <c r="T851">
        <f>VLOOKUP(A:A,'11月工资'!A:AZ,52,0)</f>
        <v>0</v>
      </c>
      <c r="U851">
        <f>VLOOKUP(A:A,'11月工资'!A:BA,53,0)</f>
        <v>0</v>
      </c>
      <c r="V851">
        <f>VLOOKUP(A:A,'11月工资'!A:AX,50,0)</f>
        <v>0</v>
      </c>
      <c r="W851">
        <f>VLOOKUP(A:A,'11月工资'!A:AY,51,0)</f>
        <v>0</v>
      </c>
      <c r="X851">
        <f>VLOOKUP(A:A,'11月工资'!A:AV,48,0)</f>
        <v>45000</v>
      </c>
      <c r="Y851">
        <f>VLOOKUP(A:A,'11月工资'!A:BB,54,0)</f>
        <v>17142.84</v>
      </c>
      <c r="Z851" s="12">
        <f>ROUND(5*MAX(0,(R851-S851-T851-U851-V851-W851-X851-Y851)*{0.6;2;4;5;6;7;9}%-{0;504;3384;6384;10584;17184;36384}),2)</f>
        <v>1032.1199999999999</v>
      </c>
      <c r="AB851" s="78">
        <f>VLOOKUP(A:A,'11月工资'!A:BI,61,0)</f>
        <v>894.12</v>
      </c>
      <c r="AC851" s="6">
        <f t="shared" si="105"/>
        <v>138</v>
      </c>
      <c r="AD851">
        <f t="shared" si="106"/>
        <v>5802</v>
      </c>
      <c r="AE851">
        <f>VLOOKUP(A:A,'10月奖金'!A:AC,29,0)</f>
        <v>131.11000000000001</v>
      </c>
      <c r="AF851" s="6">
        <f t="shared" si="107"/>
        <v>6.8899999999999864</v>
      </c>
      <c r="AG851">
        <f>VLOOKUP(A:A,'10月奖金'!A:AD,30,0)</f>
        <v>5578.89</v>
      </c>
      <c r="AH851" s="6">
        <f t="shared" si="108"/>
        <v>223.10999999999967</v>
      </c>
      <c r="AI851">
        <f>VLOOKUP(A:A,单位分配保留两位小数!B:N,13,0)</f>
        <v>5940</v>
      </c>
      <c r="AJ851">
        <f t="shared" si="109"/>
        <v>0</v>
      </c>
      <c r="AK851">
        <f>_xlfn.IFNA(VLOOKUP(A:A,'11月工资'!A:AQ,43,0),0)</f>
        <v>0</v>
      </c>
      <c r="AL851">
        <f t="shared" si="110"/>
        <v>138</v>
      </c>
      <c r="AM851" s="6">
        <f t="shared" si="111"/>
        <v>34404.160000000003</v>
      </c>
    </row>
    <row r="852" spans="1:39" x14ac:dyDescent="0.2">
      <c r="A852" s="7">
        <v>9000375</v>
      </c>
      <c r="B852" t="str">
        <f>VLOOKUP(A852,标准表!C:D,2,0)</f>
        <v>李世成</v>
      </c>
      <c r="C852" t="str">
        <f>VLOOKUP(A:A,标准表!C:M,11,0)</f>
        <v>炼铁事业部</v>
      </c>
      <c r="D852" t="str">
        <f>VLOOKUP($A:$A,标准表!C:E,3,0)</f>
        <v>130721197104120017</v>
      </c>
      <c r="E852" t="str">
        <f>VLOOKUP(A:A,'11月工资'!A:D,4,0)</f>
        <v>6210810170000929976</v>
      </c>
      <c r="F852" t="str">
        <f>VLOOKUP(A:A,'11月工资'!A:F,6,0)</f>
        <v>专业技术人员</v>
      </c>
      <c r="G852">
        <f>VLOOKUP(A:A,标准表!C:H,6,0)</f>
        <v>0</v>
      </c>
      <c r="H852">
        <f>VLOOKUP(A:A,标准表!C:I,7,0)</f>
        <v>0</v>
      </c>
      <c r="I852">
        <f>VLOOKUP(A:A,标准表!C:J,8,0)</f>
        <v>0</v>
      </c>
      <c r="J852">
        <f>VLOOKUP($A:$A,标准表!C:G,5,0)</f>
        <v>3.6</v>
      </c>
      <c r="L852">
        <f>VLOOKUP(A:A,单位分配保留两位小数!B:I,8,0)</f>
        <v>5398.92</v>
      </c>
      <c r="M852">
        <f>_xlfn.IFNA(VLOOKUP(A:A,单位分配保留两位小数!B:J,9,0),0)</f>
        <v>0</v>
      </c>
      <c r="N852">
        <f>_xlfn.IFNA(VLOOKUP(A:A,单位分配保留两位小数!B:K,10,0),0)</f>
        <v>100</v>
      </c>
      <c r="O852">
        <f>ROUND(_xlfn.IFNA(VLOOKUP(A:A,单位分配保留两位小数!B:L,11,0),0),2)</f>
        <v>0</v>
      </c>
      <c r="Q852">
        <f t="shared" si="104"/>
        <v>5498.92</v>
      </c>
      <c r="R852">
        <f>_xlfn.IFNA(VLOOKUP(A852,'11月工资'!A:AU,47,0),0)+Q852</f>
        <v>99604.47</v>
      </c>
      <c r="S852">
        <f>VLOOKUP(A:A,'11月工资'!A:AW,49,0)</f>
        <v>0</v>
      </c>
      <c r="T852">
        <f>VLOOKUP(A:A,'11月工资'!A:AZ,52,0)</f>
        <v>0</v>
      </c>
      <c r="U852">
        <f>VLOOKUP(A:A,'11月工资'!A:BA,53,0)</f>
        <v>0</v>
      </c>
      <c r="V852">
        <f>VLOOKUP(A:A,'11月工资'!A:AX,50,0)</f>
        <v>0</v>
      </c>
      <c r="W852">
        <f>VLOOKUP(A:A,'11月工资'!A:AY,51,0)</f>
        <v>0</v>
      </c>
      <c r="X852">
        <f>VLOOKUP(A:A,'11月工资'!A:AV,48,0)</f>
        <v>45000</v>
      </c>
      <c r="Y852">
        <f>VLOOKUP(A:A,'11月工资'!A:BB,54,0)</f>
        <v>17652.599999999999</v>
      </c>
      <c r="Z852" s="12">
        <f>ROUND(5*MAX(0,(R852-S852-T852-U852-V852-W852-X852-Y852)*{0.6;2;4;5;6;7;9}%-{0;504;3384;6384;10584;17184;36384}),2)</f>
        <v>1175.19</v>
      </c>
      <c r="AB852" s="78">
        <f>VLOOKUP(A:A,'11月工资'!A:BI,61,0)</f>
        <v>966.46</v>
      </c>
      <c r="AC852" s="6">
        <f t="shared" si="105"/>
        <v>208.73</v>
      </c>
      <c r="AD852">
        <f t="shared" si="106"/>
        <v>5290.1900000000005</v>
      </c>
      <c r="AE852">
        <f>VLOOKUP(A:A,'10月奖金'!A:AC,29,0)</f>
        <v>139.13</v>
      </c>
      <c r="AF852" s="6">
        <f t="shared" si="107"/>
        <v>69.599999999999994</v>
      </c>
      <c r="AG852">
        <f>VLOOKUP(A:A,'10月奖金'!A:AD,30,0)</f>
        <v>5260.87</v>
      </c>
      <c r="AH852" s="6">
        <f t="shared" si="108"/>
        <v>29.320000000000618</v>
      </c>
      <c r="AI852">
        <f>VLOOKUP(A:A,单位分配保留两位小数!B:N,13,0)</f>
        <v>5498.92</v>
      </c>
      <c r="AJ852">
        <f t="shared" si="109"/>
        <v>0</v>
      </c>
      <c r="AK852">
        <f>_xlfn.IFNA(VLOOKUP(A:A,'11月工资'!A:AQ,43,0),0)</f>
        <v>0</v>
      </c>
      <c r="AL852">
        <f t="shared" si="110"/>
        <v>208.73</v>
      </c>
      <c r="AM852" s="6">
        <f t="shared" si="111"/>
        <v>36951.870000000003</v>
      </c>
    </row>
    <row r="853" spans="1:39" x14ac:dyDescent="0.2">
      <c r="A853" s="7">
        <v>9000378</v>
      </c>
      <c r="B853" t="str">
        <f>VLOOKUP(A853,标准表!C:D,2,0)</f>
        <v>柴勇</v>
      </c>
      <c r="C853" t="str">
        <f>VLOOKUP(A:A,标准表!C:M,11,0)</f>
        <v>炼铁事业部</v>
      </c>
      <c r="D853" t="str">
        <f>VLOOKUP($A:$A,标准表!C:E,3,0)</f>
        <v>15282419871019423X</v>
      </c>
      <c r="E853" t="str">
        <f>VLOOKUP(A:A,'11月工资'!A:D,4,0)</f>
        <v>6217000170002589260</v>
      </c>
      <c r="F853" t="str">
        <f>VLOOKUP(A:A,'11月工资'!A:F,6,0)</f>
        <v>经营管理-其他</v>
      </c>
      <c r="G853">
        <f>VLOOKUP(A:A,标准表!C:H,6,0)</f>
        <v>0</v>
      </c>
      <c r="H853">
        <f>VLOOKUP(A:A,标准表!C:I,7,0)</f>
        <v>0</v>
      </c>
      <c r="I853">
        <f>VLOOKUP(A:A,标准表!C:J,8,0)</f>
        <v>0</v>
      </c>
      <c r="J853">
        <f>VLOOKUP($A:$A,标准表!C:G,5,0)</f>
        <v>4.5</v>
      </c>
      <c r="L853">
        <f>VLOOKUP(A:A,单位分配保留两位小数!B:I,8,0)</f>
        <v>7224.53</v>
      </c>
      <c r="M853">
        <f>_xlfn.IFNA(VLOOKUP(A:A,单位分配保留两位小数!B:J,9,0),0)</f>
        <v>0</v>
      </c>
      <c r="N853">
        <f>_xlfn.IFNA(VLOOKUP(A:A,单位分配保留两位小数!B:K,10,0),0)</f>
        <v>0</v>
      </c>
      <c r="O853">
        <f>ROUND(_xlfn.IFNA(VLOOKUP(A:A,单位分配保留两位小数!B:L,11,0),0),2)</f>
        <v>100</v>
      </c>
      <c r="Q853">
        <f t="shared" si="104"/>
        <v>7124.53</v>
      </c>
      <c r="R853">
        <f>_xlfn.IFNA(VLOOKUP(A853,'11月工资'!A:AU,47,0),0)+Q853</f>
        <v>108335.53</v>
      </c>
      <c r="S853">
        <f>VLOOKUP(A:A,'11月工资'!A:AW,49,0)</f>
        <v>0</v>
      </c>
      <c r="T853">
        <f>VLOOKUP(A:A,'11月工资'!A:AZ,52,0)</f>
        <v>4500</v>
      </c>
      <c r="U853">
        <f>VLOOKUP(A:A,'11月工资'!A:BA,53,0)</f>
        <v>0</v>
      </c>
      <c r="V853">
        <f>VLOOKUP(A:A,'11月工资'!A:AX,50,0)</f>
        <v>9000</v>
      </c>
      <c r="W853">
        <f>VLOOKUP(A:A,'11月工资'!A:AY,51,0)</f>
        <v>0</v>
      </c>
      <c r="X853">
        <f>VLOOKUP(A:A,'11月工资'!A:AV,48,0)</f>
        <v>45000</v>
      </c>
      <c r="Y853">
        <f>VLOOKUP(A:A,'11月工资'!A:BB,54,0)</f>
        <v>19389.150000000001</v>
      </c>
      <c r="Z853" s="12">
        <f>ROUND(5*MAX(0,(R853-S853-T853-U853-V853-W853-X853-Y853)*{0.6;2;4;5;6;7;9}%-{0;504;3384;6384;10584;17184;36384}),2)</f>
        <v>913.39</v>
      </c>
      <c r="AB853" s="78">
        <f>VLOOKUP(A:A,'11月工资'!A:BI,61,0)</f>
        <v>792.33999999999992</v>
      </c>
      <c r="AC853" s="6">
        <f t="shared" si="105"/>
        <v>121.05</v>
      </c>
      <c r="AD853">
        <f t="shared" si="106"/>
        <v>7003.48</v>
      </c>
      <c r="AE853">
        <f>VLOOKUP(A:A,'10月奖金'!A:AC,29,0)</f>
        <v>115.07</v>
      </c>
      <c r="AF853" s="6">
        <f t="shared" si="107"/>
        <v>5.980000000000004</v>
      </c>
      <c r="AG853">
        <f>VLOOKUP(A:A,'10月奖金'!A:AD,30,0)</f>
        <v>6809.93</v>
      </c>
      <c r="AH853" s="6">
        <f t="shared" si="108"/>
        <v>193.54999999999927</v>
      </c>
      <c r="AI853">
        <f>VLOOKUP(A:A,单位分配保留两位小数!B:N,13,0)</f>
        <v>7124.53</v>
      </c>
      <c r="AJ853">
        <f t="shared" si="109"/>
        <v>0</v>
      </c>
      <c r="AK853">
        <f>_xlfn.IFNA(VLOOKUP(A:A,'11月工资'!A:AQ,43,0),0)</f>
        <v>0</v>
      </c>
      <c r="AL853">
        <f t="shared" si="110"/>
        <v>121.05</v>
      </c>
      <c r="AM853" s="6">
        <f t="shared" si="111"/>
        <v>30446.379999999997</v>
      </c>
    </row>
    <row r="854" spans="1:39" x14ac:dyDescent="0.2">
      <c r="A854" s="7">
        <v>9000396</v>
      </c>
      <c r="B854" t="str">
        <f>VLOOKUP(A854,标准表!C:D,2,0)</f>
        <v>顾亚楠</v>
      </c>
      <c r="C854" t="str">
        <f>VLOOKUP(A:A,标准表!C:M,11,0)</f>
        <v>炼铁事业部</v>
      </c>
      <c r="D854" t="str">
        <f>VLOOKUP($A:$A,标准表!C:E,3,0)</f>
        <v>130705198402090017</v>
      </c>
      <c r="E854" t="str">
        <f>VLOOKUP(A:A,'11月工资'!A:D,4,0)</f>
        <v>6217000180040690327</v>
      </c>
      <c r="F854" t="str">
        <f>VLOOKUP(A:A,'11月工资'!A:F,6,0)</f>
        <v>经营管理-其他</v>
      </c>
      <c r="G854">
        <f>VLOOKUP(A:A,标准表!C:H,6,0)</f>
        <v>0</v>
      </c>
      <c r="H854">
        <f>VLOOKUP(A:A,标准表!C:I,7,0)</f>
        <v>0</v>
      </c>
      <c r="I854">
        <f>VLOOKUP(A:A,标准表!C:J,8,0)</f>
        <v>0</v>
      </c>
      <c r="J854">
        <f>VLOOKUP($A:$A,标准表!C:G,5,0)</f>
        <v>3.6</v>
      </c>
      <c r="L854">
        <f>VLOOKUP(A:A,单位分配保留两位小数!B:I,8,0)</f>
        <v>5797.44</v>
      </c>
      <c r="M854">
        <f>_xlfn.IFNA(VLOOKUP(A:A,单位分配保留两位小数!B:J,9,0),0)</f>
        <v>0</v>
      </c>
      <c r="N854">
        <f>_xlfn.IFNA(VLOOKUP(A:A,单位分配保留两位小数!B:K,10,0),0)</f>
        <v>0</v>
      </c>
      <c r="O854">
        <f>ROUND(_xlfn.IFNA(VLOOKUP(A:A,单位分配保留两位小数!B:L,11,0),0),2)</f>
        <v>0</v>
      </c>
      <c r="Q854">
        <f t="shared" si="104"/>
        <v>5797.44</v>
      </c>
      <c r="R854">
        <f>_xlfn.IFNA(VLOOKUP(A854,'11月工资'!A:AU,47,0),0)+Q854</f>
        <v>95984.44</v>
      </c>
      <c r="S854">
        <f>VLOOKUP(A:A,'11月工资'!A:AW,49,0)</f>
        <v>9000</v>
      </c>
      <c r="T854">
        <f>VLOOKUP(A:A,'11月工资'!A:AZ,52,0)</f>
        <v>9000</v>
      </c>
      <c r="U854">
        <f>VLOOKUP(A:A,'11月工资'!A:BA,53,0)</f>
        <v>0</v>
      </c>
      <c r="V854">
        <f>VLOOKUP(A:A,'11月工资'!A:AX,50,0)</f>
        <v>18000</v>
      </c>
      <c r="W854">
        <f>VLOOKUP(A:A,'11月工资'!A:AY,51,0)</f>
        <v>0</v>
      </c>
      <c r="X854">
        <f>VLOOKUP(A:A,'11月工资'!A:AV,48,0)</f>
        <v>45000</v>
      </c>
      <c r="Y854">
        <f>VLOOKUP(A:A,'11月工资'!A:BB,54,0)</f>
        <v>17142.84</v>
      </c>
      <c r="Z854" s="12">
        <f>ROUND(5*MAX(0,(R854-S854-T854-U854-V854-W854-X854-Y854)*{0.6;2;4;5;6;7;9}%-{0;504;3384;6384;10584;17184;36384}),2)</f>
        <v>0</v>
      </c>
      <c r="AB854" s="78">
        <f>VLOOKUP(A:A,'11月工资'!A:BI,61,0)</f>
        <v>881.52</v>
      </c>
      <c r="AC854" s="6">
        <f t="shared" si="105"/>
        <v>0</v>
      </c>
      <c r="AD854">
        <f t="shared" si="106"/>
        <v>5797.44</v>
      </c>
      <c r="AE854">
        <f>VLOOKUP(A:A,'10月奖金'!A:AC,29,0)</f>
        <v>127.51</v>
      </c>
      <c r="AF854" s="6">
        <f t="shared" si="107"/>
        <v>-127.51</v>
      </c>
      <c r="AG854">
        <f>VLOOKUP(A:A,'10月奖金'!A:AD,30,0)</f>
        <v>5462.49</v>
      </c>
      <c r="AH854" s="6">
        <f t="shared" si="108"/>
        <v>334.94999999999982</v>
      </c>
      <c r="AI854">
        <f>VLOOKUP(A:A,单位分配保留两位小数!B:N,13,0)</f>
        <v>5797.44</v>
      </c>
      <c r="AJ854">
        <f t="shared" si="109"/>
        <v>0</v>
      </c>
      <c r="AK854">
        <f>_xlfn.IFNA(VLOOKUP(A:A,'11月工资'!A:AQ,43,0),0)</f>
        <v>0</v>
      </c>
      <c r="AL854">
        <f t="shared" si="110"/>
        <v>0</v>
      </c>
      <c r="AM854" s="6">
        <f t="shared" si="111"/>
        <v>-2158.3999999999978</v>
      </c>
    </row>
    <row r="855" spans="1:39" x14ac:dyDescent="0.2">
      <c r="A855" s="7">
        <v>9000373</v>
      </c>
      <c r="B855" t="str">
        <f>VLOOKUP(A855,标准表!C:D,2,0)</f>
        <v>王健</v>
      </c>
      <c r="C855" t="str">
        <f>VLOOKUP(A:A,标准表!C:M,11,0)</f>
        <v>炼铁事业部</v>
      </c>
      <c r="D855" t="str">
        <f>VLOOKUP($A:$A,标准表!C:E,3,0)</f>
        <v>130703197102030330</v>
      </c>
      <c r="E855" t="str">
        <f>VLOOKUP(A:A,'11月工资'!A:D,4,0)</f>
        <v>6210810170000796599</v>
      </c>
      <c r="F855" t="str">
        <f>VLOOKUP(A:A,'11月工资'!A:F,6,0)</f>
        <v>经营管理-其他</v>
      </c>
      <c r="G855">
        <f>VLOOKUP(A:A,标准表!C:H,6,0)</f>
        <v>0</v>
      </c>
      <c r="H855">
        <f>VLOOKUP(A:A,标准表!C:I,7,0)</f>
        <v>0</v>
      </c>
      <c r="I855">
        <f>VLOOKUP(A:A,标准表!C:J,8,0)</f>
        <v>0</v>
      </c>
      <c r="J855">
        <f>VLOOKUP($A:$A,标准表!C:G,5,0)</f>
        <v>4.5</v>
      </c>
      <c r="L855">
        <f>VLOOKUP(A:A,单位分配保留两位小数!B:I,8,0)</f>
        <v>7425</v>
      </c>
      <c r="M855">
        <f>_xlfn.IFNA(VLOOKUP(A:A,单位分配保留两位小数!B:J,9,0),0)</f>
        <v>0</v>
      </c>
      <c r="N855">
        <f>_xlfn.IFNA(VLOOKUP(A:A,单位分配保留两位小数!B:K,10,0),0)</f>
        <v>0</v>
      </c>
      <c r="O855">
        <f>ROUND(_xlfn.IFNA(VLOOKUP(A:A,单位分配保留两位小数!B:L,11,0),0),2)</f>
        <v>0</v>
      </c>
      <c r="Q855">
        <f t="shared" si="104"/>
        <v>7425</v>
      </c>
      <c r="R855">
        <f>_xlfn.IFNA(VLOOKUP(A855,'11月工资'!A:AU,47,0),0)+Q855</f>
        <v>118287</v>
      </c>
      <c r="S855">
        <f>VLOOKUP(A:A,'11月工资'!A:AW,49,0)</f>
        <v>9000</v>
      </c>
      <c r="T855">
        <f>VLOOKUP(A:A,'11月工资'!A:AZ,52,0)</f>
        <v>0</v>
      </c>
      <c r="U855">
        <f>VLOOKUP(A:A,'11月工资'!A:BA,53,0)</f>
        <v>0</v>
      </c>
      <c r="V855">
        <f>VLOOKUP(A:A,'11月工资'!A:AX,50,0)</f>
        <v>0</v>
      </c>
      <c r="W855">
        <f>VLOOKUP(A:A,'11月工资'!A:AY,51,0)</f>
        <v>0</v>
      </c>
      <c r="X855">
        <f>VLOOKUP(A:A,'11月工资'!A:AV,48,0)</f>
        <v>45000</v>
      </c>
      <c r="Y855">
        <f>VLOOKUP(A:A,'11月工资'!A:BB,54,0)</f>
        <v>20733.3</v>
      </c>
      <c r="Z855" s="12">
        <f>ROUND(5*MAX(0,(R855-S855-T855-U855-V855-W855-X855-Y855)*{0.6;2;4;5;6;7;9}%-{0;504;3384;6384;10584;17184;36384}),2)</f>
        <v>1835.37</v>
      </c>
      <c r="AB855" s="78">
        <f>VLOOKUP(A:A,'11月工资'!A:BI,61,0)</f>
        <v>2075.14</v>
      </c>
      <c r="AC855" s="6">
        <f t="shared" si="105"/>
        <v>0</v>
      </c>
      <c r="AD855">
        <f t="shared" si="106"/>
        <v>7425</v>
      </c>
      <c r="AE855">
        <f>VLOOKUP(A:A,'10月奖金'!A:AC,29,0)</f>
        <v>650.73</v>
      </c>
      <c r="AF855" s="6">
        <f t="shared" si="107"/>
        <v>-650.73</v>
      </c>
      <c r="AG855">
        <f>VLOOKUP(A:A,'10月奖金'!A:AD,30,0)</f>
        <v>6679.27</v>
      </c>
      <c r="AH855" s="6">
        <f t="shared" si="108"/>
        <v>745.72999999999956</v>
      </c>
      <c r="AI855">
        <f>VLOOKUP(A:A,单位分配保留两位小数!B:N,13,0)</f>
        <v>7425</v>
      </c>
      <c r="AJ855">
        <f t="shared" si="109"/>
        <v>0</v>
      </c>
      <c r="AK855">
        <f>_xlfn.IFNA(VLOOKUP(A:A,'11月工资'!A:AQ,43,0),0)</f>
        <v>0</v>
      </c>
      <c r="AL855">
        <f t="shared" si="110"/>
        <v>0</v>
      </c>
      <c r="AM855" s="6">
        <f t="shared" si="111"/>
        <v>43553.7</v>
      </c>
    </row>
    <row r="856" spans="1:39" x14ac:dyDescent="0.2">
      <c r="A856" s="7">
        <v>9000425</v>
      </c>
      <c r="B856" t="str">
        <f>VLOOKUP(A856,标准表!C:D,2,0)</f>
        <v>郭志勇</v>
      </c>
      <c r="C856" t="str">
        <f>VLOOKUP(A:A,标准表!C:M,11,0)</f>
        <v>炼铁事业部</v>
      </c>
      <c r="D856" t="str">
        <f>VLOOKUP($A:$A,标准表!C:E,3,0)</f>
        <v>130203198609292134</v>
      </c>
      <c r="E856" t="str">
        <f>VLOOKUP(A:A,'11月工资'!A:D,4,0)</f>
        <v>6210810170000769042</v>
      </c>
      <c r="F856" t="str">
        <f>VLOOKUP(A:A,'11月工资'!A:F,6,0)</f>
        <v>专业技术人员</v>
      </c>
      <c r="G856">
        <f>VLOOKUP(A:A,标准表!C:H,6,0)</f>
        <v>0</v>
      </c>
      <c r="H856">
        <f>VLOOKUP(A:A,标准表!C:I,7,0)</f>
        <v>0</v>
      </c>
      <c r="I856">
        <f>VLOOKUP(A:A,标准表!C:J,8,0)</f>
        <v>0</v>
      </c>
      <c r="J856">
        <f>VLOOKUP($A:$A,标准表!C:G,5,0)</f>
        <v>2.15</v>
      </c>
      <c r="L856">
        <f>VLOOKUP(A:A,单位分配保留两位小数!B:I,8,0)</f>
        <v>3224.36</v>
      </c>
      <c r="M856">
        <f>_xlfn.IFNA(VLOOKUP(A:A,单位分配保留两位小数!B:J,9,0),0)</f>
        <v>0</v>
      </c>
      <c r="N856">
        <f>_xlfn.IFNA(VLOOKUP(A:A,单位分配保留两位小数!B:K,10,0),0)</f>
        <v>0</v>
      </c>
      <c r="O856">
        <f>ROUND(_xlfn.IFNA(VLOOKUP(A:A,单位分配保留两位小数!B:L,11,0),0),2)</f>
        <v>0</v>
      </c>
      <c r="Q856">
        <f t="shared" si="104"/>
        <v>3224.36</v>
      </c>
      <c r="R856">
        <f>_xlfn.IFNA(VLOOKUP(A856,'11月工资'!A:AU,47,0),0)+Q856</f>
        <v>66369.89</v>
      </c>
      <c r="S856">
        <f>VLOOKUP(A:A,'11月工资'!A:AW,49,0)</f>
        <v>0</v>
      </c>
      <c r="T856">
        <f>VLOOKUP(A:A,'11月工资'!A:AZ,52,0)</f>
        <v>0</v>
      </c>
      <c r="U856">
        <f>VLOOKUP(A:A,'11月工资'!A:BA,53,0)</f>
        <v>0</v>
      </c>
      <c r="V856">
        <f>VLOOKUP(A:A,'11月工资'!A:AX,50,0)</f>
        <v>0</v>
      </c>
      <c r="W856">
        <f>VLOOKUP(A:A,'11月工资'!A:AY,51,0)</f>
        <v>0</v>
      </c>
      <c r="X856">
        <f>VLOOKUP(A:A,'11月工资'!A:AV,48,0)</f>
        <v>45000</v>
      </c>
      <c r="Y856">
        <f>VLOOKUP(A:A,'11月工资'!A:BB,54,0)</f>
        <v>13396.41</v>
      </c>
      <c r="Z856" s="12">
        <f>ROUND(5*MAX(0,(R856-S856-T856-U856-V856-W856-X856-Y856)*{0.6;2;4;5;6;7;9}%-{0;504;3384;6384;10584;17184;36384}),2)</f>
        <v>239.2</v>
      </c>
      <c r="AB856" s="78">
        <f>VLOOKUP(A:A,'11月工资'!A:BI,61,0)</f>
        <v>185.7</v>
      </c>
      <c r="AC856" s="6">
        <f t="shared" si="105"/>
        <v>53.5</v>
      </c>
      <c r="AD856">
        <f t="shared" si="106"/>
        <v>3170.86</v>
      </c>
      <c r="AE856">
        <f>VLOOKUP(A:A,'10月奖金'!A:AC,29,0)</f>
        <v>38.32</v>
      </c>
      <c r="AF856" s="6">
        <f t="shared" si="107"/>
        <v>15.18</v>
      </c>
      <c r="AG856">
        <f>VLOOKUP(A:A,'10月奖金'!A:AD,30,0)</f>
        <v>3186.68</v>
      </c>
      <c r="AH856" s="6">
        <f t="shared" si="108"/>
        <v>-15.819999999999709</v>
      </c>
      <c r="AI856">
        <f>VLOOKUP(A:A,单位分配保留两位小数!B:N,13,0)</f>
        <v>3224.36</v>
      </c>
      <c r="AJ856">
        <f t="shared" si="109"/>
        <v>0</v>
      </c>
      <c r="AK856">
        <f>_xlfn.IFNA(VLOOKUP(A:A,'11月工资'!A:AQ,43,0),0)</f>
        <v>0</v>
      </c>
      <c r="AL856">
        <f t="shared" si="110"/>
        <v>53.5</v>
      </c>
      <c r="AM856" s="6">
        <f t="shared" si="111"/>
        <v>7973.48</v>
      </c>
    </row>
    <row r="857" spans="1:39" x14ac:dyDescent="0.2">
      <c r="A857" s="7">
        <v>9000426</v>
      </c>
      <c r="B857" t="str">
        <f>VLOOKUP(A857,标准表!C:D,2,0)</f>
        <v>张曼</v>
      </c>
      <c r="C857" t="str">
        <f>VLOOKUP(A:A,标准表!C:M,11,0)</f>
        <v>炼铁事业部</v>
      </c>
      <c r="D857" t="str">
        <f>VLOOKUP($A:$A,标准表!C:E,3,0)</f>
        <v>130181198611297966</v>
      </c>
      <c r="E857" t="str">
        <f>VLOOKUP(A:A,'11月工资'!A:D,4,0)</f>
        <v>6217000180040690558</v>
      </c>
      <c r="F857" t="str">
        <f>VLOOKUP(A:A,'11月工资'!A:F,6,0)</f>
        <v>专业技术人员</v>
      </c>
      <c r="G857">
        <f>VLOOKUP(A:A,标准表!C:H,6,0)</f>
        <v>0</v>
      </c>
      <c r="H857">
        <f>VLOOKUP(A:A,标准表!C:I,7,0)</f>
        <v>0</v>
      </c>
      <c r="I857">
        <f>VLOOKUP(A:A,标准表!C:J,8,0)</f>
        <v>0</v>
      </c>
      <c r="J857">
        <f>VLOOKUP($A:$A,标准表!C:G,5,0)</f>
        <v>2.15</v>
      </c>
      <c r="L857">
        <f>VLOOKUP(A:A,单位分配保留两位小数!B:I,8,0)</f>
        <v>3224.36</v>
      </c>
      <c r="M857">
        <f>_xlfn.IFNA(VLOOKUP(A:A,单位分配保留两位小数!B:J,9,0),0)</f>
        <v>0</v>
      </c>
      <c r="N857">
        <f>_xlfn.IFNA(VLOOKUP(A:A,单位分配保留两位小数!B:K,10,0),0)</f>
        <v>0</v>
      </c>
      <c r="O857">
        <f>ROUND(_xlfn.IFNA(VLOOKUP(A:A,单位分配保留两位小数!B:L,11,0),0),2)</f>
        <v>0</v>
      </c>
      <c r="Q857">
        <f t="shared" si="104"/>
        <v>3224.36</v>
      </c>
      <c r="R857">
        <f>_xlfn.IFNA(VLOOKUP(A857,'11月工资'!A:AU,47,0),0)+Q857</f>
        <v>35558.639999999999</v>
      </c>
      <c r="S857">
        <f>VLOOKUP(A:A,'11月工资'!A:AW,49,0)</f>
        <v>0</v>
      </c>
      <c r="T857">
        <f>VLOOKUP(A:A,'11月工资'!A:AZ,52,0)</f>
        <v>0</v>
      </c>
      <c r="U857">
        <f>VLOOKUP(A:A,'11月工资'!A:BA,53,0)</f>
        <v>0</v>
      </c>
      <c r="V857">
        <f>VLOOKUP(A:A,'11月工资'!A:AX,50,0)</f>
        <v>0</v>
      </c>
      <c r="W857">
        <f>VLOOKUP(A:A,'11月工资'!A:AY,51,0)</f>
        <v>0</v>
      </c>
      <c r="X857">
        <f>VLOOKUP(A:A,'11月工资'!A:AV,48,0)</f>
        <v>45000</v>
      </c>
      <c r="Y857">
        <f>VLOOKUP(A:A,'11月工资'!A:BB,54,0)</f>
        <v>13112.28</v>
      </c>
      <c r="Z857" s="12">
        <f>ROUND(5*MAX(0,(R857-S857-T857-U857-V857-W857-X857-Y857)*{0.6;2;4;5;6;7;9}%-{0;504;3384;6384;10584;17184;36384}),2)</f>
        <v>0</v>
      </c>
      <c r="AB857" s="78">
        <f>VLOOKUP(A:A,'11月工资'!A:BI,61,0)</f>
        <v>0</v>
      </c>
      <c r="AC857" s="6">
        <f t="shared" si="105"/>
        <v>0</v>
      </c>
      <c r="AD857">
        <f t="shared" si="106"/>
        <v>3224.36</v>
      </c>
      <c r="AE857">
        <f>VLOOKUP(A:A,'10月奖金'!A:AC,29,0)</f>
        <v>0</v>
      </c>
      <c r="AF857" s="6">
        <f t="shared" si="107"/>
        <v>0</v>
      </c>
      <c r="AG857">
        <f>VLOOKUP(A:A,'10月奖金'!A:AD,30,0)</f>
        <v>3225</v>
      </c>
      <c r="AH857" s="6">
        <f t="shared" si="108"/>
        <v>-0.63999999999987267</v>
      </c>
      <c r="AI857">
        <f>VLOOKUP(A:A,单位分配保留两位小数!B:N,13,0)</f>
        <v>3224.36</v>
      </c>
      <c r="AJ857">
        <f t="shared" si="109"/>
        <v>0</v>
      </c>
      <c r="AK857">
        <f>_xlfn.IFNA(VLOOKUP(A:A,'11月工资'!A:AQ,43,0),0)</f>
        <v>0</v>
      </c>
      <c r="AL857">
        <f t="shared" si="110"/>
        <v>0</v>
      </c>
      <c r="AM857" s="6">
        <f t="shared" si="111"/>
        <v>-22553.64</v>
      </c>
    </row>
    <row r="858" spans="1:39" x14ac:dyDescent="0.2">
      <c r="A858" s="7">
        <v>9000427</v>
      </c>
      <c r="B858" t="str">
        <f>VLOOKUP(A858,标准表!C:D,2,0)</f>
        <v>李鑫</v>
      </c>
      <c r="C858" t="str">
        <f>VLOOKUP(A:A,标准表!C:M,11,0)</f>
        <v>炼铁事业部</v>
      </c>
      <c r="D858" t="str">
        <f>VLOOKUP($A:$A,标准表!C:E,3,0)</f>
        <v>130705198301230017</v>
      </c>
      <c r="E858" t="str">
        <f>VLOOKUP(A:A,'11月工资'!A:D,4,0)</f>
        <v>6217000180041475579</v>
      </c>
      <c r="F858" t="str">
        <f>VLOOKUP(A:A,'11月工资'!A:F,6,0)</f>
        <v>专业技术人员</v>
      </c>
      <c r="G858">
        <f>VLOOKUP(A:A,标准表!C:H,6,0)</f>
        <v>0</v>
      </c>
      <c r="H858">
        <f>VLOOKUP(A:A,标准表!C:I,7,0)</f>
        <v>0</v>
      </c>
      <c r="I858">
        <f>VLOOKUP(A:A,标准表!C:J,8,0)</f>
        <v>0</v>
      </c>
      <c r="J858">
        <f>VLOOKUP($A:$A,标准表!C:G,5,0)</f>
        <v>3.05</v>
      </c>
      <c r="L858">
        <f>VLOOKUP(A:A,单位分配保留两位小数!B:I,8,0)</f>
        <v>5032.5</v>
      </c>
      <c r="M858">
        <f>_xlfn.IFNA(VLOOKUP(A:A,单位分配保留两位小数!B:J,9,0),0)</f>
        <v>0</v>
      </c>
      <c r="N858">
        <f>_xlfn.IFNA(VLOOKUP(A:A,单位分配保留两位小数!B:K,10,0),0)</f>
        <v>0</v>
      </c>
      <c r="O858">
        <f>ROUND(_xlfn.IFNA(VLOOKUP(A:A,单位分配保留两位小数!B:L,11,0),0),2)</f>
        <v>0</v>
      </c>
      <c r="Q858">
        <f t="shared" si="104"/>
        <v>5032.5</v>
      </c>
      <c r="R858">
        <f>_xlfn.IFNA(VLOOKUP(A858,'11月工资'!A:AU,47,0),0)+Q858</f>
        <v>72199.44</v>
      </c>
      <c r="S858">
        <f>VLOOKUP(A:A,'11月工资'!A:AW,49,0)</f>
        <v>0</v>
      </c>
      <c r="T858">
        <f>VLOOKUP(A:A,'11月工资'!A:AZ,52,0)</f>
        <v>0</v>
      </c>
      <c r="U858">
        <f>VLOOKUP(A:A,'11月工资'!A:BA,53,0)</f>
        <v>0</v>
      </c>
      <c r="V858">
        <f>VLOOKUP(A:A,'11月工资'!A:AX,50,0)</f>
        <v>0</v>
      </c>
      <c r="W858">
        <f>VLOOKUP(A:A,'11月工资'!A:AY,51,0)</f>
        <v>0</v>
      </c>
      <c r="X858">
        <f>VLOOKUP(A:A,'11月工资'!A:AV,48,0)</f>
        <v>45000</v>
      </c>
      <c r="Y858">
        <f>VLOOKUP(A:A,'11月工资'!A:BB,54,0)</f>
        <v>13396.41</v>
      </c>
      <c r="Z858" s="12">
        <f>ROUND(5*MAX(0,(R858-S858-T858-U858-V858-W858-X858-Y858)*{0.6;2;4;5;6;7;9}%-{0;504;3384;6384;10584;17184;36384}),2)</f>
        <v>414.09</v>
      </c>
      <c r="AB858" s="78">
        <f>VLOOKUP(A:A,'11月工资'!A:BI,61,0)</f>
        <v>328.02</v>
      </c>
      <c r="AC858" s="6">
        <f t="shared" si="105"/>
        <v>86.07</v>
      </c>
      <c r="AD858">
        <f t="shared" si="106"/>
        <v>4946.43</v>
      </c>
      <c r="AE858">
        <f>VLOOKUP(A:A,'10月奖金'!A:AC,29,0)</f>
        <v>109.96</v>
      </c>
      <c r="AF858" s="6">
        <f t="shared" si="107"/>
        <v>-23.89</v>
      </c>
      <c r="AG858">
        <f>VLOOKUP(A:A,'10月奖金'!A:AD,30,0)</f>
        <v>4922.04</v>
      </c>
      <c r="AH858" s="6">
        <f t="shared" si="108"/>
        <v>24.390000000000327</v>
      </c>
      <c r="AI858">
        <f>VLOOKUP(A:A,单位分配保留两位小数!B:N,13,0)</f>
        <v>5032.5</v>
      </c>
      <c r="AJ858">
        <f t="shared" si="109"/>
        <v>0</v>
      </c>
      <c r="AK858">
        <f>_xlfn.IFNA(VLOOKUP(A:A,'11月工资'!A:AQ,43,0),0)</f>
        <v>0</v>
      </c>
      <c r="AL858">
        <f t="shared" si="110"/>
        <v>86.07</v>
      </c>
      <c r="AM858" s="6">
        <f t="shared" si="111"/>
        <v>13803.030000000002</v>
      </c>
    </row>
    <row r="859" spans="1:39" x14ac:dyDescent="0.2">
      <c r="A859" s="7">
        <v>9000372</v>
      </c>
      <c r="B859" t="str">
        <f>VLOOKUP(A859,标准表!C:D,2,0)</f>
        <v>郭喜斌</v>
      </c>
      <c r="C859" t="str">
        <f>VLOOKUP(A:A,标准表!C:M,11,0)</f>
        <v>炼铁事业部</v>
      </c>
      <c r="D859" t="str">
        <f>VLOOKUP($A:$A,标准表!C:E,3,0)</f>
        <v>130721197005306019</v>
      </c>
      <c r="E859" t="str">
        <f>VLOOKUP(A:A,'11月工资'!A:D,4,0)</f>
        <v>6210810170000802447</v>
      </c>
      <c r="F859" t="str">
        <f>VLOOKUP(A:A,'11月工资'!A:F,6,0)</f>
        <v>经营管理-其他</v>
      </c>
      <c r="G859">
        <f>VLOOKUP(A:A,标准表!C:H,6,0)</f>
        <v>0</v>
      </c>
      <c r="H859">
        <f>VLOOKUP(A:A,标准表!C:I,7,0)</f>
        <v>0</v>
      </c>
      <c r="I859">
        <f>VLOOKUP(A:A,标准表!C:J,8,0)</f>
        <v>0</v>
      </c>
      <c r="J859">
        <f>VLOOKUP($A:$A,标准表!C:G,5,0)</f>
        <v>3.6</v>
      </c>
      <c r="L859">
        <f>VLOOKUP(A:A,单位分配保留两位小数!B:I,8,0)</f>
        <v>5940</v>
      </c>
      <c r="M859">
        <f>_xlfn.IFNA(VLOOKUP(A:A,单位分配保留两位小数!B:J,9,0),0)</f>
        <v>0</v>
      </c>
      <c r="N859">
        <f>_xlfn.IFNA(VLOOKUP(A:A,单位分配保留两位小数!B:K,10,0),0)</f>
        <v>0</v>
      </c>
      <c r="O859">
        <f>ROUND(_xlfn.IFNA(VLOOKUP(A:A,单位分配保留两位小数!B:L,11,0),0),2)</f>
        <v>0</v>
      </c>
      <c r="Q859">
        <f t="shared" si="104"/>
        <v>5940</v>
      </c>
      <c r="R859">
        <f>_xlfn.IFNA(VLOOKUP(A859,'11月工资'!A:AU,47,0),0)+Q859</f>
        <v>101376</v>
      </c>
      <c r="S859">
        <f>VLOOKUP(A:A,'11月工资'!A:AW,49,0)</f>
        <v>0</v>
      </c>
      <c r="T859">
        <f>VLOOKUP(A:A,'11月工资'!A:AZ,52,0)</f>
        <v>0</v>
      </c>
      <c r="U859">
        <f>VLOOKUP(A:A,'11月工资'!A:BA,53,0)</f>
        <v>0</v>
      </c>
      <c r="V859">
        <f>VLOOKUP(A:A,'11月工资'!A:AX,50,0)</f>
        <v>0</v>
      </c>
      <c r="W859">
        <f>VLOOKUP(A:A,'11月工资'!A:AY,51,0)</f>
        <v>0</v>
      </c>
      <c r="X859">
        <f>VLOOKUP(A:A,'11月工资'!A:AV,48,0)</f>
        <v>45000</v>
      </c>
      <c r="Y859">
        <f>VLOOKUP(A:A,'11月工资'!A:BB,54,0)</f>
        <v>17895.509999999998</v>
      </c>
      <c r="Z859" s="12">
        <f>ROUND(5*MAX(0,(R859-S859-T859-U859-V859-W859-X859-Y859)*{0.6;2;4;5;6;7;9}%-{0;504;3384;6384;10584;17184;36384}),2)</f>
        <v>1328.05</v>
      </c>
      <c r="AB859" s="78">
        <f>VLOOKUP(A:A,'11月工资'!A:BI,61,0)</f>
        <v>1003.59</v>
      </c>
      <c r="AC859" s="6">
        <f t="shared" si="105"/>
        <v>324.45999999999998</v>
      </c>
      <c r="AD859">
        <f t="shared" si="106"/>
        <v>5615.54</v>
      </c>
      <c r="AE859">
        <f>VLOOKUP(A:A,'10月奖金'!A:AC,29,0)</f>
        <v>150.83000000000001</v>
      </c>
      <c r="AF859" s="6">
        <f t="shared" si="107"/>
        <v>173.62999999999997</v>
      </c>
      <c r="AG859">
        <f>VLOOKUP(A:A,'10月奖金'!A:AD,30,0)</f>
        <v>5789.17</v>
      </c>
      <c r="AH859" s="6">
        <f t="shared" si="108"/>
        <v>-173.63000000000011</v>
      </c>
      <c r="AI859">
        <f>VLOOKUP(A:A,单位分配保留两位小数!B:N,13,0)</f>
        <v>5940</v>
      </c>
      <c r="AJ859">
        <f t="shared" si="109"/>
        <v>0</v>
      </c>
      <c r="AK859">
        <f>_xlfn.IFNA(VLOOKUP(A:A,'11月工资'!A:AQ,43,0),0)</f>
        <v>0</v>
      </c>
      <c r="AL859">
        <f t="shared" si="110"/>
        <v>324.45999999999998</v>
      </c>
      <c r="AM859" s="6">
        <f t="shared" si="111"/>
        <v>38480.490000000005</v>
      </c>
    </row>
    <row r="860" spans="1:39" x14ac:dyDescent="0.2">
      <c r="A860" s="7">
        <v>9000383</v>
      </c>
      <c r="B860" t="str">
        <f>VLOOKUP(A860,标准表!C:D,2,0)</f>
        <v>李建华</v>
      </c>
      <c r="C860" t="str">
        <f>VLOOKUP(A:A,标准表!C:M,11,0)</f>
        <v>炼铁事业部</v>
      </c>
      <c r="D860" t="str">
        <f>VLOOKUP($A:$A,标准表!C:E,3,0)</f>
        <v>130321198010058315</v>
      </c>
      <c r="E860" t="str">
        <f>VLOOKUP(A:A,'11月工资'!A:D,4,0)</f>
        <v>6217000180031744554</v>
      </c>
      <c r="F860" t="str">
        <f>VLOOKUP(A:A,'11月工资'!A:F,6,0)</f>
        <v>经营管理-其他</v>
      </c>
      <c r="G860">
        <f>VLOOKUP(A:A,标准表!C:H,6,0)</f>
        <v>0</v>
      </c>
      <c r="H860">
        <f>VLOOKUP(A:A,标准表!C:I,7,0)</f>
        <v>0</v>
      </c>
      <c r="I860">
        <f>VLOOKUP(A:A,标准表!C:J,8,0)</f>
        <v>0</v>
      </c>
      <c r="J860">
        <f>VLOOKUP($A:$A,标准表!C:G,5,0)</f>
        <v>3.6</v>
      </c>
      <c r="L860">
        <f>VLOOKUP(A:A,单位分配保留两位小数!B:I,8,0)</f>
        <v>5940</v>
      </c>
      <c r="M860">
        <f>_xlfn.IFNA(VLOOKUP(A:A,单位分配保留两位小数!B:J,9,0),0)</f>
        <v>0</v>
      </c>
      <c r="N860">
        <f>_xlfn.IFNA(VLOOKUP(A:A,单位分配保留两位小数!B:K,10,0),0)</f>
        <v>0</v>
      </c>
      <c r="O860">
        <f>ROUND(_xlfn.IFNA(VLOOKUP(A:A,单位分配保留两位小数!B:L,11,0),0),2)</f>
        <v>0</v>
      </c>
      <c r="Q860">
        <f t="shared" si="104"/>
        <v>5940</v>
      </c>
      <c r="R860">
        <f>_xlfn.IFNA(VLOOKUP(A860,'11月工资'!A:AU,47,0),0)+Q860</f>
        <v>98193</v>
      </c>
      <c r="S860">
        <f>VLOOKUP(A:A,'11月工资'!A:AW,49,0)</f>
        <v>0</v>
      </c>
      <c r="T860">
        <f>VLOOKUP(A:A,'11月工资'!A:AZ,52,0)</f>
        <v>0</v>
      </c>
      <c r="U860">
        <f>VLOOKUP(A:A,'11月工资'!A:BA,53,0)</f>
        <v>0</v>
      </c>
      <c r="V860">
        <f>VLOOKUP(A:A,'11月工资'!A:AX,50,0)</f>
        <v>0</v>
      </c>
      <c r="W860">
        <f>VLOOKUP(A:A,'11月工资'!A:AY,51,0)</f>
        <v>0</v>
      </c>
      <c r="X860">
        <f>VLOOKUP(A:A,'11月工资'!A:AV,48,0)</f>
        <v>45000</v>
      </c>
      <c r="Y860">
        <f>VLOOKUP(A:A,'11月工资'!A:BB,54,0)</f>
        <v>17142.84</v>
      </c>
      <c r="Z860" s="12">
        <f>ROUND(5*MAX(0,(R860-S860-T860-U860-V860-W860-X860-Y860)*{0.6;2;4;5;6;7;9}%-{0;504;3384;6384;10584;17184;36384}),2)</f>
        <v>1085.02</v>
      </c>
      <c r="AB860" s="78">
        <f>VLOOKUP(A:A,'11月工资'!A:BI,61,0)</f>
        <v>943.44</v>
      </c>
      <c r="AC860" s="6">
        <f t="shared" si="105"/>
        <v>141.58000000000001</v>
      </c>
      <c r="AD860">
        <f t="shared" si="106"/>
        <v>5798.42</v>
      </c>
      <c r="AE860">
        <f>VLOOKUP(A:A,'10月奖金'!A:AC,29,0)</f>
        <v>138.07</v>
      </c>
      <c r="AF860" s="6">
        <f t="shared" si="107"/>
        <v>3.5100000000000193</v>
      </c>
      <c r="AG860">
        <f>VLOOKUP(A:A,'10月奖金'!A:AD,30,0)</f>
        <v>5801.93</v>
      </c>
      <c r="AH860" s="6">
        <f t="shared" si="108"/>
        <v>-3.5100000000002183</v>
      </c>
      <c r="AI860">
        <f>VLOOKUP(A:A,单位分配保留两位小数!B:N,13,0)</f>
        <v>5940</v>
      </c>
      <c r="AJ860">
        <f t="shared" si="109"/>
        <v>0</v>
      </c>
      <c r="AK860">
        <f>_xlfn.IFNA(VLOOKUP(A:A,'11月工资'!A:AQ,43,0),0)</f>
        <v>0</v>
      </c>
      <c r="AL860">
        <f t="shared" si="110"/>
        <v>141.58000000000001</v>
      </c>
      <c r="AM860" s="6">
        <f t="shared" si="111"/>
        <v>36050.160000000003</v>
      </c>
    </row>
    <row r="861" spans="1:39" x14ac:dyDescent="0.2">
      <c r="A861" s="7">
        <v>9000410</v>
      </c>
      <c r="B861" t="str">
        <f>VLOOKUP(A861,标准表!C:D,2,0)</f>
        <v>刘利明</v>
      </c>
      <c r="C861" t="str">
        <f>VLOOKUP(A:A,标准表!C:M,11,0)</f>
        <v>炼铁事业部</v>
      </c>
      <c r="D861" t="str">
        <f>VLOOKUP($A:$A,标准表!C:E,3,0)</f>
        <v>130705197604030915</v>
      </c>
      <c r="E861" t="str">
        <f>VLOOKUP(A:A,'11月工资'!A:D,4,0)</f>
        <v>6217000180040690426</v>
      </c>
      <c r="F861" t="str">
        <f>VLOOKUP(A:A,'11月工资'!A:F,6,0)</f>
        <v>专业技术人员</v>
      </c>
      <c r="G861">
        <f>VLOOKUP(A:A,标准表!C:H,6,0)</f>
        <v>0</v>
      </c>
      <c r="H861">
        <f>VLOOKUP(A:A,标准表!C:I,7,0)</f>
        <v>0</v>
      </c>
      <c r="I861">
        <f>VLOOKUP(A:A,标准表!C:J,8,0)</f>
        <v>0</v>
      </c>
      <c r="J861">
        <f>VLOOKUP($A:$A,标准表!C:G,5,0)</f>
        <v>1.5</v>
      </c>
      <c r="L861">
        <f>VLOOKUP(A:A,单位分配保留两位小数!B:I,8,0)</f>
        <v>2475</v>
      </c>
      <c r="M861">
        <f>_xlfn.IFNA(VLOOKUP(A:A,单位分配保留两位小数!B:J,9,0),0)</f>
        <v>0</v>
      </c>
      <c r="N861">
        <f>_xlfn.IFNA(VLOOKUP(A:A,单位分配保留两位小数!B:K,10,0),0)</f>
        <v>0</v>
      </c>
      <c r="O861">
        <f>ROUND(_xlfn.IFNA(VLOOKUP(A:A,单位分配保留两位小数!B:L,11,0),0),2)</f>
        <v>0</v>
      </c>
      <c r="Q861">
        <f t="shared" si="104"/>
        <v>2475</v>
      </c>
      <c r="R861">
        <f>_xlfn.IFNA(VLOOKUP(A861,'11月工资'!A:AU,47,0),0)+Q861</f>
        <v>69770.209999999992</v>
      </c>
      <c r="S861">
        <f>VLOOKUP(A:A,'11月工资'!A:AW,49,0)</f>
        <v>0</v>
      </c>
      <c r="T861">
        <f>VLOOKUP(A:A,'11月工资'!A:AZ,52,0)</f>
        <v>0</v>
      </c>
      <c r="U861">
        <f>VLOOKUP(A:A,'11月工资'!A:BA,53,0)</f>
        <v>0</v>
      </c>
      <c r="V861">
        <f>VLOOKUP(A:A,'11月工资'!A:AX,50,0)</f>
        <v>0</v>
      </c>
      <c r="W861">
        <f>VLOOKUP(A:A,'11月工资'!A:AY,51,0)</f>
        <v>0</v>
      </c>
      <c r="X861">
        <f>VLOOKUP(A:A,'11月工资'!A:AV,48,0)</f>
        <v>45000</v>
      </c>
      <c r="Y861">
        <f>VLOOKUP(A:A,'11月工资'!A:BB,54,0)</f>
        <v>13254.39</v>
      </c>
      <c r="Z861" s="12">
        <f>ROUND(5*MAX(0,(R861-S861-T861-U861-V861-W861-X861-Y861)*{0.6;2;4;5;6;7;9}%-{0;504;3384;6384;10584;17184;36384}),2)</f>
        <v>345.47</v>
      </c>
      <c r="AB861" s="78">
        <f>VLOOKUP(A:A,'11月工资'!A:BI,61,0)</f>
        <v>281.20999999999998</v>
      </c>
      <c r="AC861" s="6">
        <f t="shared" si="105"/>
        <v>64.260000000000005</v>
      </c>
      <c r="AD861">
        <f t="shared" si="106"/>
        <v>2410.7399999999998</v>
      </c>
      <c r="AE861">
        <f>VLOOKUP(A:A,'10月奖金'!A:AC,29,0)</f>
        <v>42.24</v>
      </c>
      <c r="AF861" s="6">
        <f t="shared" si="107"/>
        <v>22.020000000000003</v>
      </c>
      <c r="AG861">
        <f>VLOOKUP(A:A,'10月奖金'!A:AD,30,0)</f>
        <v>2382.7600000000002</v>
      </c>
      <c r="AH861" s="6">
        <f t="shared" si="108"/>
        <v>27.979999999999563</v>
      </c>
      <c r="AI861">
        <f>VLOOKUP(A:A,单位分配保留两位小数!B:N,13,0)</f>
        <v>2475</v>
      </c>
      <c r="AJ861">
        <f t="shared" si="109"/>
        <v>0</v>
      </c>
      <c r="AK861">
        <f>_xlfn.IFNA(VLOOKUP(A:A,'11月工资'!A:AQ,43,0),0)</f>
        <v>0</v>
      </c>
      <c r="AL861">
        <f t="shared" si="110"/>
        <v>64.260000000000005</v>
      </c>
      <c r="AM861" s="6">
        <f t="shared" si="111"/>
        <v>11515.819999999992</v>
      </c>
    </row>
    <row r="862" spans="1:39" x14ac:dyDescent="0.2">
      <c r="A862" s="7">
        <v>9000413</v>
      </c>
      <c r="B862" t="str">
        <f>VLOOKUP(A862,标准表!C:D,2,0)</f>
        <v>李建宝</v>
      </c>
      <c r="C862" t="str">
        <f>VLOOKUP(A:A,标准表!C:M,11,0)</f>
        <v>炼铁事业部</v>
      </c>
      <c r="D862" t="str">
        <f>VLOOKUP($A:$A,标准表!C:E,3,0)</f>
        <v>132528197910242516</v>
      </c>
      <c r="E862" t="str">
        <f>VLOOKUP(A:A,'11月工资'!A:D,4,0)</f>
        <v>6210810170000805879</v>
      </c>
      <c r="F862" t="str">
        <f>VLOOKUP(A:A,'11月工资'!A:F,6,0)</f>
        <v>专业技术人员</v>
      </c>
      <c r="G862">
        <f>VLOOKUP(A:A,标准表!C:H,6,0)</f>
        <v>0</v>
      </c>
      <c r="H862">
        <f>VLOOKUP(A:A,标准表!C:I,7,0)</f>
        <v>0</v>
      </c>
      <c r="I862">
        <f>VLOOKUP(A:A,标准表!C:J,8,0)</f>
        <v>0</v>
      </c>
      <c r="J862">
        <f>VLOOKUP($A:$A,标准表!C:G,5,0)</f>
        <v>1.5</v>
      </c>
      <c r="L862">
        <f>VLOOKUP(A:A,单位分配保留两位小数!B:I,8,0)</f>
        <v>2246.4</v>
      </c>
      <c r="M862">
        <f>_xlfn.IFNA(VLOOKUP(A:A,单位分配保留两位小数!B:J,9,0),0)</f>
        <v>0</v>
      </c>
      <c r="N862">
        <f>_xlfn.IFNA(VLOOKUP(A:A,单位分配保留两位小数!B:K,10,0),0)</f>
        <v>0</v>
      </c>
      <c r="O862">
        <f>ROUND(_xlfn.IFNA(VLOOKUP(A:A,单位分配保留两位小数!B:L,11,0),0),2)</f>
        <v>0</v>
      </c>
      <c r="Q862">
        <f t="shared" si="104"/>
        <v>2246.4</v>
      </c>
      <c r="R862">
        <f>_xlfn.IFNA(VLOOKUP(A862,'11月工资'!A:AU,47,0),0)+Q862</f>
        <v>72454.149999999994</v>
      </c>
      <c r="S862">
        <f>VLOOKUP(A:A,'11月工资'!A:AW,49,0)</f>
        <v>9000</v>
      </c>
      <c r="T862">
        <f>VLOOKUP(A:A,'11月工资'!A:AZ,52,0)</f>
        <v>0</v>
      </c>
      <c r="U862">
        <f>VLOOKUP(A:A,'11月工资'!A:BA,53,0)</f>
        <v>0</v>
      </c>
      <c r="V862">
        <f>VLOOKUP(A:A,'11月工资'!A:AX,50,0)</f>
        <v>9000</v>
      </c>
      <c r="W862">
        <f>VLOOKUP(A:A,'11月工资'!A:AY,51,0)</f>
        <v>0</v>
      </c>
      <c r="X862">
        <f>VLOOKUP(A:A,'11月工资'!A:AV,48,0)</f>
        <v>45000</v>
      </c>
      <c r="Y862">
        <f>VLOOKUP(A:A,'11月工资'!A:BB,54,0)</f>
        <v>12439.17</v>
      </c>
      <c r="Z862" s="12">
        <f>ROUND(5*MAX(0,(R862-S862-T862-U862-V862-W862-X862-Y862)*{0.6;2;4;5;6;7;9}%-{0;504;3384;6384;10584;17184;36384}),2)</f>
        <v>0</v>
      </c>
      <c r="AB862" s="78">
        <f>VLOOKUP(A:A,'11月工资'!A:BI,61,0)</f>
        <v>229.59</v>
      </c>
      <c r="AC862" s="6">
        <f t="shared" si="105"/>
        <v>0</v>
      </c>
      <c r="AD862">
        <f t="shared" si="106"/>
        <v>2246.4</v>
      </c>
      <c r="AE862">
        <f>VLOOKUP(A:A,'10月奖金'!A:AC,29,0)</f>
        <v>0</v>
      </c>
      <c r="AF862" s="6">
        <f t="shared" si="107"/>
        <v>0</v>
      </c>
      <c r="AG862">
        <f>VLOOKUP(A:A,'10月奖金'!A:AD,30,0)</f>
        <v>2250</v>
      </c>
      <c r="AH862" s="6">
        <f t="shared" si="108"/>
        <v>-3.5999999999999091</v>
      </c>
      <c r="AI862">
        <f>VLOOKUP(A:A,单位分配保留两位小数!B:N,13,0)</f>
        <v>2246.4</v>
      </c>
      <c r="AJ862">
        <f t="shared" si="109"/>
        <v>0</v>
      </c>
      <c r="AK862">
        <f>_xlfn.IFNA(VLOOKUP(A:A,'11月工资'!A:AQ,43,0),0)</f>
        <v>0</v>
      </c>
      <c r="AL862">
        <f t="shared" si="110"/>
        <v>0</v>
      </c>
      <c r="AM862" s="6">
        <f t="shared" si="111"/>
        <v>-2985.0200000000059</v>
      </c>
    </row>
    <row r="863" spans="1:39" x14ac:dyDescent="0.2">
      <c r="A863" s="7">
        <v>9000414</v>
      </c>
      <c r="B863" t="str">
        <f>VLOOKUP(A863,标准表!C:D,2,0)</f>
        <v>孙文学</v>
      </c>
      <c r="C863" t="str">
        <f>VLOOKUP(A:A,标准表!C:M,11,0)</f>
        <v>炼铁事业部</v>
      </c>
      <c r="D863" t="str">
        <f>VLOOKUP($A:$A,标准表!C:E,3,0)</f>
        <v>130621198308111218</v>
      </c>
      <c r="E863" t="str">
        <f>VLOOKUP(A:A,'11月工资'!A:D,4,0)</f>
        <v>6217000180040690467</v>
      </c>
      <c r="F863" t="str">
        <f>VLOOKUP(A:A,'11月工资'!A:F,6,0)</f>
        <v>专业技术人员</v>
      </c>
      <c r="G863">
        <f>VLOOKUP(A:A,标准表!C:H,6,0)</f>
        <v>0</v>
      </c>
      <c r="H863">
        <f>VLOOKUP(A:A,标准表!C:I,7,0)</f>
        <v>0</v>
      </c>
      <c r="I863">
        <f>VLOOKUP(A:A,标准表!C:J,8,0)</f>
        <v>0</v>
      </c>
      <c r="J863">
        <f>VLOOKUP($A:$A,标准表!C:G,5,0)</f>
        <v>1.5</v>
      </c>
      <c r="L863">
        <f>VLOOKUP(A:A,单位分配保留两位小数!B:I,8,0)</f>
        <v>2250</v>
      </c>
      <c r="M863">
        <f>_xlfn.IFNA(VLOOKUP(A:A,单位分配保留两位小数!B:J,9,0),0)</f>
        <v>0</v>
      </c>
      <c r="N863">
        <f>_xlfn.IFNA(VLOOKUP(A:A,单位分配保留两位小数!B:K,10,0),0)</f>
        <v>0</v>
      </c>
      <c r="O863">
        <f>ROUND(_xlfn.IFNA(VLOOKUP(A:A,单位分配保留两位小数!B:L,11,0),0),2)</f>
        <v>0</v>
      </c>
      <c r="Q863">
        <f t="shared" si="104"/>
        <v>2250</v>
      </c>
      <c r="R863">
        <f>_xlfn.IFNA(VLOOKUP(A863,'11月工资'!A:AU,47,0),0)+Q863</f>
        <v>77303.069999999992</v>
      </c>
      <c r="S863">
        <f>VLOOKUP(A:A,'11月工资'!A:AW,49,0)</f>
        <v>0</v>
      </c>
      <c r="T863">
        <f>VLOOKUP(A:A,'11月工资'!A:AZ,52,0)</f>
        <v>4500</v>
      </c>
      <c r="U863">
        <f>VLOOKUP(A:A,'11月工资'!A:BA,53,0)</f>
        <v>0</v>
      </c>
      <c r="V863">
        <f>VLOOKUP(A:A,'11月工资'!A:AX,50,0)</f>
        <v>0</v>
      </c>
      <c r="W863">
        <f>VLOOKUP(A:A,'11月工资'!A:AY,51,0)</f>
        <v>0</v>
      </c>
      <c r="X863">
        <f>VLOOKUP(A:A,'11月工资'!A:AV,48,0)</f>
        <v>45000</v>
      </c>
      <c r="Y863">
        <f>VLOOKUP(A:A,'11月工资'!A:BB,54,0)</f>
        <v>12859.2</v>
      </c>
      <c r="Z863" s="12">
        <f>ROUND(5*MAX(0,(R863-S863-T863-U863-V863-W863-X863-Y863)*{0.6;2;4;5;6;7;9}%-{0;504;3384;6384;10584;17184;36384}),2)</f>
        <v>448.32</v>
      </c>
      <c r="AB863" s="78">
        <f>VLOOKUP(A:A,'11月工资'!A:BI,61,0)</f>
        <v>380.82</v>
      </c>
      <c r="AC863" s="6">
        <f t="shared" si="105"/>
        <v>67.5</v>
      </c>
      <c r="AD863">
        <f t="shared" si="106"/>
        <v>2182.5</v>
      </c>
      <c r="AE863">
        <f>VLOOKUP(A:A,'10月奖金'!A:AC,29,0)</f>
        <v>46.03</v>
      </c>
      <c r="AF863" s="6">
        <f t="shared" si="107"/>
        <v>21.47</v>
      </c>
      <c r="AG863">
        <f>VLOOKUP(A:A,'10月奖金'!A:AD,30,0)</f>
        <v>2203.9699999999998</v>
      </c>
      <c r="AH863" s="6">
        <f t="shared" si="108"/>
        <v>-21.4699999999998</v>
      </c>
      <c r="AI863">
        <f>VLOOKUP(A:A,单位分配保留两位小数!B:N,13,0)</f>
        <v>2250</v>
      </c>
      <c r="AJ863">
        <f t="shared" si="109"/>
        <v>0</v>
      </c>
      <c r="AK863">
        <f>_xlfn.IFNA(VLOOKUP(A:A,'11月工资'!A:AQ,43,0),0)</f>
        <v>6.6800000000000068</v>
      </c>
      <c r="AL863">
        <f t="shared" si="110"/>
        <v>74.180000000000007</v>
      </c>
      <c r="AM863" s="6">
        <f t="shared" si="111"/>
        <v>14943.869999999992</v>
      </c>
    </row>
    <row r="864" spans="1:39" x14ac:dyDescent="0.2">
      <c r="A864" s="7">
        <v>9000376</v>
      </c>
      <c r="B864" t="str">
        <f>VLOOKUP(A864,标准表!C:D,2,0)</f>
        <v>李兵</v>
      </c>
      <c r="C864" t="str">
        <f>VLOOKUP(A:A,标准表!C:M,11,0)</f>
        <v>炼铁事业部</v>
      </c>
      <c r="D864" t="str">
        <f>VLOOKUP($A:$A,标准表!C:E,3,0)</f>
        <v>131127197912130957</v>
      </c>
      <c r="E864" t="str">
        <f>VLOOKUP(A:A,'11月工资'!A:D,4,0)</f>
        <v>6210810170000932459</v>
      </c>
      <c r="F864" t="str">
        <f>VLOOKUP(A:A,'11月工资'!A:F,6,0)</f>
        <v>经营管理-其他</v>
      </c>
      <c r="G864">
        <f>VLOOKUP(A:A,标准表!C:H,6,0)</f>
        <v>0</v>
      </c>
      <c r="H864">
        <f>VLOOKUP(A:A,标准表!C:I,7,0)</f>
        <v>0</v>
      </c>
      <c r="I864">
        <f>VLOOKUP(A:A,标准表!C:J,8,0)</f>
        <v>0</v>
      </c>
      <c r="J864">
        <f>VLOOKUP($A:$A,标准表!C:G,5,0)</f>
        <v>3.6</v>
      </c>
      <c r="L864">
        <f>VLOOKUP(A:A,单位分配保留两位小数!B:I,8,0)</f>
        <v>5940</v>
      </c>
      <c r="M864">
        <f>_xlfn.IFNA(VLOOKUP(A:A,单位分配保留两位小数!B:J,9,0),0)</f>
        <v>0</v>
      </c>
      <c r="N864">
        <f>_xlfn.IFNA(VLOOKUP(A:A,单位分配保留两位小数!B:K,10,0),0)</f>
        <v>0</v>
      </c>
      <c r="O864">
        <f>ROUND(_xlfn.IFNA(VLOOKUP(A:A,单位分配保留两位小数!B:L,11,0),0),2)</f>
        <v>300</v>
      </c>
      <c r="Q864">
        <f t="shared" si="104"/>
        <v>5640</v>
      </c>
      <c r="R864">
        <f>_xlfn.IFNA(VLOOKUP(A864,'11月工资'!A:AU,47,0),0)+Q864</f>
        <v>96477</v>
      </c>
      <c r="S864">
        <f>VLOOKUP(A:A,'11月工资'!A:AW,49,0)</f>
        <v>0</v>
      </c>
      <c r="T864">
        <f>VLOOKUP(A:A,'11月工资'!A:AZ,52,0)</f>
        <v>9000</v>
      </c>
      <c r="U864">
        <f>VLOOKUP(A:A,'11月工资'!A:BA,53,0)</f>
        <v>0</v>
      </c>
      <c r="V864">
        <f>VLOOKUP(A:A,'11月工资'!A:AX,50,0)</f>
        <v>9000</v>
      </c>
      <c r="W864">
        <f>VLOOKUP(A:A,'11月工资'!A:AY,51,0)</f>
        <v>0</v>
      </c>
      <c r="X864">
        <f>VLOOKUP(A:A,'11月工资'!A:AV,48,0)</f>
        <v>45000</v>
      </c>
      <c r="Y864">
        <f>VLOOKUP(A:A,'11月工资'!A:BB,54,0)</f>
        <v>17142.84</v>
      </c>
      <c r="Z864" s="12">
        <f>ROUND(5*MAX(0,(R864-S864-T864-U864-V864-W864-X864-Y864)*{0.6;2;4;5;6;7;9}%-{0;504;3384;6384;10584;17184;36384}),2)</f>
        <v>490.02</v>
      </c>
      <c r="AB864" s="78">
        <f>VLOOKUP(A:A,'11月工资'!A:BI,61,0)</f>
        <v>487</v>
      </c>
      <c r="AC864" s="6">
        <f t="shared" si="105"/>
        <v>3.02</v>
      </c>
      <c r="AD864">
        <f t="shared" si="106"/>
        <v>5636.98</v>
      </c>
      <c r="AE864">
        <f>VLOOKUP(A:A,'10月奖金'!A:AC,29,0)</f>
        <v>0</v>
      </c>
      <c r="AF864" s="6">
        <f t="shared" si="107"/>
        <v>3.02</v>
      </c>
      <c r="AG864">
        <f>VLOOKUP(A:A,'10月奖金'!A:AD,30,0)</f>
        <v>5940</v>
      </c>
      <c r="AH864" s="6">
        <f t="shared" si="108"/>
        <v>-303.02000000000044</v>
      </c>
      <c r="AI864">
        <f>VLOOKUP(A:A,单位分配保留两位小数!B:N,13,0)</f>
        <v>5640</v>
      </c>
      <c r="AJ864">
        <f t="shared" si="109"/>
        <v>0</v>
      </c>
      <c r="AK864">
        <f>_xlfn.IFNA(VLOOKUP(A:A,'11月工资'!A:AQ,43,0),0)</f>
        <v>0</v>
      </c>
      <c r="AL864">
        <f t="shared" si="110"/>
        <v>3.02</v>
      </c>
      <c r="AM864" s="6">
        <f t="shared" si="111"/>
        <v>16334.16</v>
      </c>
    </row>
    <row r="865" spans="1:39" x14ac:dyDescent="0.2">
      <c r="A865" s="7">
        <v>9000386</v>
      </c>
      <c r="B865" t="str">
        <f>VLOOKUP(A865,标准表!C:D,2,0)</f>
        <v>朱亮</v>
      </c>
      <c r="C865" t="str">
        <f>VLOOKUP(A:A,标准表!C:M,11,0)</f>
        <v>炼铁事业部</v>
      </c>
      <c r="D865" t="str">
        <f>VLOOKUP($A:$A,标准表!C:E,3,0)</f>
        <v>130481198508070057</v>
      </c>
      <c r="E865" t="str">
        <f>VLOOKUP(A:A,'11月工资'!A:D,4,0)</f>
        <v>6210810170002127926</v>
      </c>
      <c r="F865" t="str">
        <f>VLOOKUP(A:A,'11月工资'!A:F,6,0)</f>
        <v>经营管理-其他</v>
      </c>
      <c r="G865">
        <f>VLOOKUP(A:A,标准表!C:H,6,0)</f>
        <v>0</v>
      </c>
      <c r="H865">
        <f>VLOOKUP(A:A,标准表!C:I,7,0)</f>
        <v>0</v>
      </c>
      <c r="I865">
        <f>VLOOKUP(A:A,标准表!C:J,8,0)</f>
        <v>0</v>
      </c>
      <c r="J865">
        <f>VLOOKUP($A:$A,标准表!C:G,5,0)</f>
        <v>3.6</v>
      </c>
      <c r="L865">
        <f>VLOOKUP(A:A,单位分配保留两位小数!B:I,8,0)</f>
        <v>5940</v>
      </c>
      <c r="M865">
        <f>_xlfn.IFNA(VLOOKUP(A:A,单位分配保留两位小数!B:J,9,0),0)</f>
        <v>0</v>
      </c>
      <c r="N865">
        <f>_xlfn.IFNA(VLOOKUP(A:A,单位分配保留两位小数!B:K,10,0),0)</f>
        <v>330</v>
      </c>
      <c r="O865">
        <f>ROUND(_xlfn.IFNA(VLOOKUP(A:A,单位分配保留两位小数!B:L,11,0),0),2)</f>
        <v>0</v>
      </c>
      <c r="Q865">
        <f t="shared" si="104"/>
        <v>6270</v>
      </c>
      <c r="R865">
        <f>_xlfn.IFNA(VLOOKUP(A865,'11月工资'!A:AU,47,0),0)+Q865</f>
        <v>98447</v>
      </c>
      <c r="S865">
        <f>VLOOKUP(A:A,'11月工资'!A:AW,49,0)</f>
        <v>9000</v>
      </c>
      <c r="T865">
        <f>VLOOKUP(A:A,'11月工资'!A:AZ,52,0)</f>
        <v>9000</v>
      </c>
      <c r="U865">
        <f>VLOOKUP(A:A,'11月工资'!A:BA,53,0)</f>
        <v>0</v>
      </c>
      <c r="V865">
        <f>VLOOKUP(A:A,'11月工资'!A:AX,50,0)</f>
        <v>0</v>
      </c>
      <c r="W865">
        <f>VLOOKUP(A:A,'11月工资'!A:AY,51,0)</f>
        <v>0</v>
      </c>
      <c r="X865">
        <f>VLOOKUP(A:A,'11月工资'!A:AV,48,0)</f>
        <v>45000</v>
      </c>
      <c r="Y865">
        <f>VLOOKUP(A:A,'11月工资'!A:BB,54,0)</f>
        <v>17142.84</v>
      </c>
      <c r="Z865" s="12">
        <f>ROUND(5*MAX(0,(R865-S865-T865-U865-V865-W865-X865-Y865)*{0.6;2;4;5;6;7;9}%-{0;504;3384;6384;10584;17184;36384}),2)</f>
        <v>549.12</v>
      </c>
      <c r="AB865" s="78">
        <f>VLOOKUP(A:A,'11月工资'!A:BI,61,0)</f>
        <v>461.22</v>
      </c>
      <c r="AC865" s="6">
        <f t="shared" si="105"/>
        <v>87.9</v>
      </c>
      <c r="AD865">
        <f t="shared" si="106"/>
        <v>6182.1</v>
      </c>
      <c r="AE865">
        <f>VLOOKUP(A:A,'10月奖金'!A:AC,29,0)</f>
        <v>78.61</v>
      </c>
      <c r="AF865" s="6">
        <f t="shared" si="107"/>
        <v>9.2900000000000063</v>
      </c>
      <c r="AG865">
        <f>VLOOKUP(A:A,'10月奖金'!A:AD,30,0)</f>
        <v>5881.39</v>
      </c>
      <c r="AH865" s="6">
        <f t="shared" si="108"/>
        <v>300.71000000000004</v>
      </c>
      <c r="AI865">
        <f>VLOOKUP(A:A,单位分配保留两位小数!B:N,13,0)</f>
        <v>6270</v>
      </c>
      <c r="AJ865">
        <f t="shared" si="109"/>
        <v>0</v>
      </c>
      <c r="AK865">
        <f>_xlfn.IFNA(VLOOKUP(A:A,'11月工资'!A:AQ,43,0),0)</f>
        <v>0</v>
      </c>
      <c r="AL865">
        <f t="shared" si="110"/>
        <v>87.9</v>
      </c>
      <c r="AM865" s="6">
        <f t="shared" si="111"/>
        <v>18304.16</v>
      </c>
    </row>
    <row r="866" spans="1:39" x14ac:dyDescent="0.2">
      <c r="A866" s="7">
        <v>9000422</v>
      </c>
      <c r="B866" t="str">
        <f>VLOOKUP(A866,标准表!C:D,2,0)</f>
        <v>息会生</v>
      </c>
      <c r="C866" t="str">
        <f>VLOOKUP(A:A,标准表!C:M,11,0)</f>
        <v>炼铁事业部</v>
      </c>
      <c r="D866" t="str">
        <f>VLOOKUP($A:$A,标准表!C:E,3,0)</f>
        <v>130706198309200011</v>
      </c>
      <c r="E866" t="str">
        <f>VLOOKUP(A:A,'11月工资'!A:D,4,0)</f>
        <v>6210810170002129211</v>
      </c>
      <c r="F866" t="str">
        <f>VLOOKUP(A:A,'11月工资'!A:F,6,0)</f>
        <v>经营管理-其他</v>
      </c>
      <c r="G866">
        <f>VLOOKUP(A:A,标准表!C:H,6,0)</f>
        <v>0</v>
      </c>
      <c r="H866">
        <f>VLOOKUP(A:A,标准表!C:I,7,0)</f>
        <v>0</v>
      </c>
      <c r="I866">
        <f>VLOOKUP(A:A,标准表!C:J,8,0)</f>
        <v>0</v>
      </c>
      <c r="J866">
        <f>VLOOKUP($A:$A,标准表!C:G,5,0)</f>
        <v>3.6</v>
      </c>
      <c r="L866">
        <f>VLOOKUP(A:A,单位分配保留两位小数!B:I,8,0)</f>
        <v>5940</v>
      </c>
      <c r="M866">
        <f>_xlfn.IFNA(VLOOKUP(A:A,单位分配保留两位小数!B:J,9,0),0)</f>
        <v>0</v>
      </c>
      <c r="N866">
        <f>_xlfn.IFNA(VLOOKUP(A:A,单位分配保留两位小数!B:K,10,0),0)</f>
        <v>0</v>
      </c>
      <c r="O866">
        <f>ROUND(_xlfn.IFNA(VLOOKUP(A:A,单位分配保留两位小数!B:L,11,0),0),2)</f>
        <v>459</v>
      </c>
      <c r="Q866">
        <f t="shared" si="104"/>
        <v>5481</v>
      </c>
      <c r="R866">
        <f>_xlfn.IFNA(VLOOKUP(A866,'11月工资'!A:AU,47,0),0)+Q866</f>
        <v>90268</v>
      </c>
      <c r="S866">
        <f>VLOOKUP(A:A,'11月工资'!A:AW,49,0)</f>
        <v>0</v>
      </c>
      <c r="T866">
        <f>VLOOKUP(A:A,'11月工资'!A:AZ,52,0)</f>
        <v>0</v>
      </c>
      <c r="U866">
        <f>VLOOKUP(A:A,'11月工资'!A:BA,53,0)</f>
        <v>0</v>
      </c>
      <c r="V866">
        <f>VLOOKUP(A:A,'11月工资'!A:AX,50,0)</f>
        <v>0</v>
      </c>
      <c r="W866">
        <f>VLOOKUP(A:A,'11月工资'!A:AY,51,0)</f>
        <v>0</v>
      </c>
      <c r="X866">
        <f>VLOOKUP(A:A,'11月工资'!A:AV,48,0)</f>
        <v>45000</v>
      </c>
      <c r="Y866">
        <f>VLOOKUP(A:A,'11月工资'!A:BB,54,0)</f>
        <v>17142.84</v>
      </c>
      <c r="Z866" s="12">
        <f>ROUND(5*MAX(0,(R866-S866-T866-U866-V866-W866-X866-Y866)*{0.6;2;4;5;6;7;9}%-{0;504;3384;6384;10584;17184;36384}),2)</f>
        <v>843.75</v>
      </c>
      <c r="AB866" s="78">
        <f>VLOOKUP(A:A,'11月工资'!A:BI,61,0)</f>
        <v>756.72</v>
      </c>
      <c r="AC866" s="6">
        <f t="shared" si="105"/>
        <v>87.03</v>
      </c>
      <c r="AD866">
        <f t="shared" si="106"/>
        <v>5393.97</v>
      </c>
      <c r="AE866">
        <f>VLOOKUP(A:A,'10月奖金'!A:AC,29,0)</f>
        <v>99.31</v>
      </c>
      <c r="AF866" s="6">
        <f t="shared" si="107"/>
        <v>-12.280000000000001</v>
      </c>
      <c r="AG866">
        <f>VLOOKUP(A:A,'10月奖金'!A:AD,30,0)</f>
        <v>5790.69</v>
      </c>
      <c r="AH866" s="6">
        <f t="shared" si="108"/>
        <v>-396.71999999999935</v>
      </c>
      <c r="AI866">
        <f>VLOOKUP(A:A,单位分配保留两位小数!B:N,13,0)</f>
        <v>5481</v>
      </c>
      <c r="AJ866">
        <f t="shared" si="109"/>
        <v>0</v>
      </c>
      <c r="AK866">
        <f>_xlfn.IFNA(VLOOKUP(A:A,'11月工资'!A:AQ,43,0),0)</f>
        <v>0</v>
      </c>
      <c r="AL866">
        <f t="shared" si="110"/>
        <v>87.03</v>
      </c>
      <c r="AM866" s="6">
        <f t="shared" si="111"/>
        <v>28125.16</v>
      </c>
    </row>
    <row r="867" spans="1:39" x14ac:dyDescent="0.2">
      <c r="A867" s="7">
        <v>9000129</v>
      </c>
      <c r="B867" t="str">
        <f>VLOOKUP(A867,标准表!C:D,2,0)</f>
        <v>张洪海</v>
      </c>
      <c r="C867" t="str">
        <f>VLOOKUP(A:A,标准表!C:M,11,0)</f>
        <v>炼铁事业部</v>
      </c>
      <c r="D867" t="str">
        <f>VLOOKUP($A:$A,标准表!C:E,3,0)</f>
        <v>130705197111180616</v>
      </c>
      <c r="E867" t="str">
        <f>VLOOKUP(A:A,'11月工资'!A:D,4,0)</f>
        <v>6217000170008326477</v>
      </c>
      <c r="F867" t="str">
        <f>VLOOKUP(A:A,'11月工资'!A:F,6,0)</f>
        <v>经营管理-中层</v>
      </c>
      <c r="G867">
        <f>VLOOKUP(A:A,标准表!C:H,6,0)</f>
        <v>9066</v>
      </c>
      <c r="H867">
        <f>VLOOKUP(A:A,标准表!C:I,7,0)</f>
        <v>0</v>
      </c>
      <c r="I867">
        <f>VLOOKUP(A:A,标准表!C:J,8,0)</f>
        <v>0</v>
      </c>
      <c r="J867">
        <f>VLOOKUP($A:$A,标准表!C:G,5,0)</f>
        <v>0</v>
      </c>
      <c r="L867">
        <f>VLOOKUP(A:A,单位分配保留两位小数!B:I,8,0)</f>
        <v>8905.7099999999991</v>
      </c>
      <c r="M867">
        <f>_xlfn.IFNA(VLOOKUP(A:A,单位分配保留两位小数!B:J,9,0),0)</f>
        <v>0</v>
      </c>
      <c r="N867">
        <f>_xlfn.IFNA(VLOOKUP(A:A,单位分配保留两位小数!B:K,10,0),0)</f>
        <v>0</v>
      </c>
      <c r="O867">
        <f>ROUND(_xlfn.IFNA(VLOOKUP(A:A,单位分配保留两位小数!B:L,11,0),0),2)</f>
        <v>0</v>
      </c>
      <c r="Q867">
        <f t="shared" si="104"/>
        <v>8905.7099999999991</v>
      </c>
      <c r="R867">
        <f>_xlfn.IFNA(VLOOKUP(A867,'11月工资'!A:AU,47,0),0)+Q867</f>
        <v>173258.34</v>
      </c>
      <c r="S867">
        <f>VLOOKUP(A:A,'11月工资'!A:AW,49,0)</f>
        <v>0</v>
      </c>
      <c r="T867">
        <f>VLOOKUP(A:A,'11月工资'!A:AZ,52,0)</f>
        <v>4000</v>
      </c>
      <c r="U867">
        <f>VLOOKUP(A:A,'11月工资'!A:BA,53,0)</f>
        <v>0</v>
      </c>
      <c r="V867">
        <f>VLOOKUP(A:A,'11月工资'!A:AX,50,0)</f>
        <v>9000</v>
      </c>
      <c r="W867">
        <f>VLOOKUP(A:A,'11月工资'!A:AY,51,0)</f>
        <v>0</v>
      </c>
      <c r="X867">
        <f>VLOOKUP(A:A,'11月工资'!A:AV,48,0)</f>
        <v>45000</v>
      </c>
      <c r="Y867">
        <f>VLOOKUP(A:A,'11月工资'!A:BB,54,0)</f>
        <v>23514.23</v>
      </c>
      <c r="Z867" s="12">
        <f>ROUND(5*MAX(0,(R867-S867-T867-U867-V867-W867-X867-Y867)*{0.6;2;4;5;6;7;9}%-{0;504;3384;6384;10584;17184;36384}),2)</f>
        <v>6654.41</v>
      </c>
      <c r="AB867" s="78">
        <f>VLOOKUP(A:A,'11月工资'!A:BI,61,0)</f>
        <v>5763.84</v>
      </c>
      <c r="AC867" s="6">
        <f t="shared" si="105"/>
        <v>890.57</v>
      </c>
      <c r="AD867">
        <f t="shared" si="106"/>
        <v>8015.1399999999994</v>
      </c>
      <c r="AE867">
        <f>VLOOKUP(A:A,'10月奖金'!A:AC,29,0)</f>
        <v>889.63</v>
      </c>
      <c r="AF867" s="6">
        <f t="shared" si="107"/>
        <v>0.94000000000005457</v>
      </c>
      <c r="AG867">
        <f>VLOOKUP(A:A,'10月奖金'!A:AD,30,0)</f>
        <v>8006.6500000000005</v>
      </c>
      <c r="AH867" s="6">
        <f t="shared" si="108"/>
        <v>8.4899999999988722</v>
      </c>
      <c r="AI867">
        <f>VLOOKUP(A:A,单位分配保留两位小数!B:N,13,0)</f>
        <v>8905.7099999999991</v>
      </c>
      <c r="AJ867">
        <f t="shared" si="109"/>
        <v>0</v>
      </c>
      <c r="AK867">
        <f>_xlfn.IFNA(VLOOKUP(A:A,'11月工资'!A:AQ,43,0),0)</f>
        <v>511.27999999999969</v>
      </c>
      <c r="AL867">
        <f t="shared" si="110"/>
        <v>1401.8499999999997</v>
      </c>
      <c r="AM867" s="6">
        <f t="shared" si="111"/>
        <v>91744.11</v>
      </c>
    </row>
    <row r="868" spans="1:39" x14ac:dyDescent="0.2">
      <c r="A868" s="7">
        <v>9000130</v>
      </c>
      <c r="B868" t="str">
        <f>VLOOKUP(A868,标准表!C:D,2,0)</f>
        <v>施宏</v>
      </c>
      <c r="C868" t="str">
        <f>VLOOKUP(A:A,标准表!C:M,11,0)</f>
        <v>炼铁事业部</v>
      </c>
      <c r="D868" t="str">
        <f>VLOOKUP($A:$A,标准表!C:E,3,0)</f>
        <v>210102197304155650</v>
      </c>
      <c r="E868" t="str">
        <f>VLOOKUP(A:A,'11月工资'!A:D,4,0)</f>
        <v>6210810170000803163</v>
      </c>
      <c r="F868" t="str">
        <f>VLOOKUP(A:A,'11月工资'!A:F,6,0)</f>
        <v>经营管理-中层</v>
      </c>
      <c r="G868">
        <f>VLOOKUP(A:A,标准表!C:H,6,0)</f>
        <v>9066</v>
      </c>
      <c r="H868">
        <f>VLOOKUP(A:A,标准表!C:I,7,0)</f>
        <v>0</v>
      </c>
      <c r="I868">
        <f>VLOOKUP(A:A,标准表!C:J,8,0)</f>
        <v>0</v>
      </c>
      <c r="J868">
        <f>VLOOKUP($A:$A,标准表!C:G,5,0)</f>
        <v>0</v>
      </c>
      <c r="L868">
        <f>VLOOKUP(A:A,单位分配保留两位小数!B:I,8,0)</f>
        <v>8931.82</v>
      </c>
      <c r="M868">
        <f>_xlfn.IFNA(VLOOKUP(A:A,单位分配保留两位小数!B:J,9,0),0)</f>
        <v>0</v>
      </c>
      <c r="N868">
        <f>_xlfn.IFNA(VLOOKUP(A:A,单位分配保留两位小数!B:K,10,0),0)</f>
        <v>0</v>
      </c>
      <c r="O868">
        <f>ROUND(_xlfn.IFNA(VLOOKUP(A:A,单位分配保留两位小数!B:L,11,0),0),2)</f>
        <v>0</v>
      </c>
      <c r="Q868">
        <f t="shared" si="104"/>
        <v>8931.82</v>
      </c>
      <c r="R868">
        <f>_xlfn.IFNA(VLOOKUP(A868,'11月工资'!A:AU,47,0),0)+Q868</f>
        <v>173351.23</v>
      </c>
      <c r="S868">
        <f>VLOOKUP(A:A,'11月工资'!A:AW,49,0)</f>
        <v>0</v>
      </c>
      <c r="T868">
        <f>VLOOKUP(A:A,'11月工资'!A:AZ,52,0)</f>
        <v>0</v>
      </c>
      <c r="U868">
        <f>VLOOKUP(A:A,'11月工资'!A:BA,53,0)</f>
        <v>0</v>
      </c>
      <c r="V868">
        <f>VLOOKUP(A:A,'11月工资'!A:AX,50,0)</f>
        <v>0</v>
      </c>
      <c r="W868">
        <f>VLOOKUP(A:A,'11月工资'!A:AY,51,0)</f>
        <v>0</v>
      </c>
      <c r="X868">
        <f>VLOOKUP(A:A,'11月工资'!A:AV,48,0)</f>
        <v>45000</v>
      </c>
      <c r="Y868">
        <f>VLOOKUP(A:A,'11月工资'!A:BB,54,0)</f>
        <v>23514.23</v>
      </c>
      <c r="Z868" s="12">
        <f>ROUND(5*MAX(0,(R868-S868-T868-U868-V868-W868-X868-Y868)*{0.6;2;4;5;6;7;9}%-{0;504;3384;6384;10584;17184;36384}),2)</f>
        <v>7963.7</v>
      </c>
      <c r="AB868" s="78">
        <f>VLOOKUP(A:A,'11月工资'!A:BI,61,0)</f>
        <v>7070.52</v>
      </c>
      <c r="AC868" s="6">
        <f t="shared" si="105"/>
        <v>893.18</v>
      </c>
      <c r="AD868">
        <f t="shared" si="106"/>
        <v>8038.6399999999994</v>
      </c>
      <c r="AE868">
        <f>VLOOKUP(A:A,'10月奖金'!A:AC,29,0)</f>
        <v>892.59</v>
      </c>
      <c r="AF868" s="6">
        <f t="shared" si="107"/>
        <v>0.58999999999991815</v>
      </c>
      <c r="AG868">
        <f>VLOOKUP(A:A,'10月奖金'!A:AD,30,0)</f>
        <v>8033.34</v>
      </c>
      <c r="AH868" s="6">
        <f t="shared" si="108"/>
        <v>5.2999999999992724</v>
      </c>
      <c r="AI868">
        <f>VLOOKUP(A:A,单位分配保留两位小数!B:N,13,0)</f>
        <v>8931.82</v>
      </c>
      <c r="AJ868">
        <f t="shared" si="109"/>
        <v>0</v>
      </c>
      <c r="AK868">
        <f>_xlfn.IFNA(VLOOKUP(A:A,'11月工资'!A:AQ,43,0),0)</f>
        <v>711.08000000000084</v>
      </c>
      <c r="AL868">
        <f t="shared" si="110"/>
        <v>1604.2600000000007</v>
      </c>
      <c r="AM868" s="6">
        <f t="shared" si="111"/>
        <v>104837.00000000001</v>
      </c>
    </row>
    <row r="869" spans="1:39" x14ac:dyDescent="0.2">
      <c r="A869" s="7">
        <v>9000131</v>
      </c>
      <c r="B869" t="str">
        <f>VLOOKUP(A869,标准表!C:D,2,0)</f>
        <v>李炜玺</v>
      </c>
      <c r="C869" t="str">
        <f>VLOOKUP(A:A,标准表!C:M,11,0)</f>
        <v>炼铁事业部</v>
      </c>
      <c r="D869" t="str">
        <f>VLOOKUP($A:$A,标准表!C:E,3,0)</f>
        <v>130721197011180213</v>
      </c>
      <c r="E869" t="str">
        <f>VLOOKUP(A:A,'11月工资'!A:D,4,0)</f>
        <v>6210810170000936252</v>
      </c>
      <c r="F869" t="str">
        <f>VLOOKUP(A:A,'11月工资'!A:F,6,0)</f>
        <v>经营管理-中层</v>
      </c>
      <c r="G869">
        <f>VLOOKUP(A:A,标准表!C:H,6,0)</f>
        <v>9066</v>
      </c>
      <c r="H869">
        <f>VLOOKUP(A:A,标准表!C:I,7,0)</f>
        <v>0</v>
      </c>
      <c r="I869">
        <f>VLOOKUP(A:A,标准表!C:J,8,0)</f>
        <v>0</v>
      </c>
      <c r="J869">
        <f>VLOOKUP($A:$A,标准表!C:G,5,0)</f>
        <v>0</v>
      </c>
      <c r="L869">
        <f>VLOOKUP(A:A,单位分配保留两位小数!B:I,8,0)</f>
        <v>8920.1299999999992</v>
      </c>
      <c r="M869">
        <f>_xlfn.IFNA(VLOOKUP(A:A,单位分配保留两位小数!B:J,9,0),0)</f>
        <v>0</v>
      </c>
      <c r="N869">
        <f>_xlfn.IFNA(VLOOKUP(A:A,单位分配保留两位小数!B:K,10,0),0)</f>
        <v>0</v>
      </c>
      <c r="O869">
        <f>ROUND(_xlfn.IFNA(VLOOKUP(A:A,单位分配保留两位小数!B:L,11,0),0),2)</f>
        <v>0</v>
      </c>
      <c r="Q869">
        <f t="shared" si="104"/>
        <v>8920.1299999999992</v>
      </c>
      <c r="R869">
        <f>_xlfn.IFNA(VLOOKUP(A869,'11月工资'!A:AU,47,0),0)+Q869</f>
        <v>162122.14000000001</v>
      </c>
      <c r="S869">
        <f>VLOOKUP(A:A,'11月工资'!A:AW,49,0)</f>
        <v>4500</v>
      </c>
      <c r="T869">
        <f>VLOOKUP(A:A,'11月工资'!A:AZ,52,0)</f>
        <v>0</v>
      </c>
      <c r="U869">
        <f>VLOOKUP(A:A,'11月工资'!A:BA,53,0)</f>
        <v>0</v>
      </c>
      <c r="V869">
        <f>VLOOKUP(A:A,'11月工资'!A:AX,50,0)</f>
        <v>9000</v>
      </c>
      <c r="W869">
        <f>VLOOKUP(A:A,'11月工资'!A:AY,51,0)</f>
        <v>0</v>
      </c>
      <c r="X869">
        <f>VLOOKUP(A:A,'11月工资'!A:AV,48,0)</f>
        <v>45000</v>
      </c>
      <c r="Y869">
        <f>VLOOKUP(A:A,'11月工资'!A:BB,54,0)</f>
        <v>23514.23</v>
      </c>
      <c r="Z869" s="12">
        <f>ROUND(5*MAX(0,(R869-S869-T869-U869-V869-W869-X869-Y869)*{0.6;2;4;5;6;7;9}%-{0;504;3384;6384;10584;17184;36384}),2)</f>
        <v>5490.79</v>
      </c>
      <c r="AB869" s="78">
        <f>VLOOKUP(A:A,'11月工资'!A:BI,61,0)</f>
        <v>4598.78</v>
      </c>
      <c r="AC869" s="6">
        <f t="shared" si="105"/>
        <v>892.01</v>
      </c>
      <c r="AD869">
        <f t="shared" si="106"/>
        <v>8028.119999999999</v>
      </c>
      <c r="AE869">
        <f>VLOOKUP(A:A,'10月奖金'!A:AC,29,0)</f>
        <v>890.44</v>
      </c>
      <c r="AF869" s="6">
        <f t="shared" si="107"/>
        <v>1.5699999999999363</v>
      </c>
      <c r="AG869">
        <f>VLOOKUP(A:A,'10月奖金'!A:AD,30,0)</f>
        <v>8014</v>
      </c>
      <c r="AH869" s="6">
        <f t="shared" si="108"/>
        <v>14.119999999998981</v>
      </c>
      <c r="AI869">
        <f>VLOOKUP(A:A,单位分配保留两位小数!B:N,13,0)</f>
        <v>8920.1299999999992</v>
      </c>
      <c r="AJ869">
        <f t="shared" si="109"/>
        <v>0</v>
      </c>
      <c r="AK869">
        <f>_xlfn.IFNA(VLOOKUP(A:A,'11月工资'!A:AQ,43,0),0)</f>
        <v>437.07999999999902</v>
      </c>
      <c r="AL869">
        <f t="shared" si="110"/>
        <v>1329.089999999999</v>
      </c>
      <c r="AM869" s="6">
        <f t="shared" si="111"/>
        <v>80107.910000000018</v>
      </c>
    </row>
    <row r="870" spans="1:39" x14ac:dyDescent="0.2">
      <c r="A870" s="7">
        <v>9000365</v>
      </c>
      <c r="B870" t="str">
        <f>VLOOKUP(A870,标准表!C:D,2,0)</f>
        <v>王聪渊</v>
      </c>
      <c r="C870" t="str">
        <f>VLOOKUP(A:A,标准表!C:M,11,0)</f>
        <v>炼铁事业部</v>
      </c>
      <c r="D870" t="str">
        <f>VLOOKUP($A:$A,标准表!C:E,3,0)</f>
        <v>130104197512262410</v>
      </c>
      <c r="E870" t="str">
        <f>VLOOKUP(A:A,'11月工资'!A:D,4,0)</f>
        <v>6210810170000797878</v>
      </c>
      <c r="F870" t="str">
        <f>VLOOKUP(A:A,'11月工资'!A:F,6,0)</f>
        <v>经营管理-其他</v>
      </c>
      <c r="G870">
        <f>VLOOKUP(A:A,标准表!C:H,6,0)</f>
        <v>0</v>
      </c>
      <c r="H870">
        <f>VLOOKUP(A:A,标准表!C:I,7,0)</f>
        <v>0</v>
      </c>
      <c r="I870">
        <f>VLOOKUP(A:A,标准表!C:J,8,0)</f>
        <v>0</v>
      </c>
      <c r="J870">
        <f>VLOOKUP($A:$A,标准表!C:G,5,0)</f>
        <v>4.5</v>
      </c>
      <c r="L870">
        <f>VLOOKUP(A:A,单位分配保留两位小数!B:I,8,0)</f>
        <v>7407.18</v>
      </c>
      <c r="M870">
        <f>_xlfn.IFNA(VLOOKUP(A:A,单位分配保留两位小数!B:J,9,0),0)</f>
        <v>0</v>
      </c>
      <c r="N870">
        <f>_xlfn.IFNA(VLOOKUP(A:A,单位分配保留两位小数!B:K,10,0),0)</f>
        <v>0</v>
      </c>
      <c r="O870">
        <f>ROUND(_xlfn.IFNA(VLOOKUP(A:A,单位分配保留两位小数!B:L,11,0),0),2)</f>
        <v>500</v>
      </c>
      <c r="Q870">
        <f t="shared" si="104"/>
        <v>6907.18</v>
      </c>
      <c r="R870">
        <f>_xlfn.IFNA(VLOOKUP(A870,'11月工资'!A:AU,47,0),0)+Q870</f>
        <v>126019.18</v>
      </c>
      <c r="S870">
        <f>VLOOKUP(A:A,'11月工资'!A:AW,49,0)</f>
        <v>9000</v>
      </c>
      <c r="T870">
        <f>VLOOKUP(A:A,'11月工资'!A:AZ,52,0)</f>
        <v>9000</v>
      </c>
      <c r="U870">
        <f>VLOOKUP(A:A,'11月工资'!A:BA,53,0)</f>
        <v>0</v>
      </c>
      <c r="V870">
        <f>VLOOKUP(A:A,'11月工资'!A:AX,50,0)</f>
        <v>5994</v>
      </c>
      <c r="W870">
        <f>VLOOKUP(A:A,'11月工资'!A:AY,51,0)</f>
        <v>0</v>
      </c>
      <c r="X870">
        <f>VLOOKUP(A:A,'11月工资'!A:AV,48,0)</f>
        <v>45000</v>
      </c>
      <c r="Y870">
        <f>VLOOKUP(A:A,'11月工资'!A:BB,54,0)</f>
        <v>20457.27</v>
      </c>
      <c r="Z870" s="12">
        <f>ROUND(5*MAX(0,(R870-S870-T870-U870-V870-W870-X870-Y870)*{0.6;2;4;5;6;7;9}%-{0;504;3384;6384;10584;17184;36384}),2)</f>
        <v>1136.79</v>
      </c>
      <c r="AB870" s="78">
        <f>VLOOKUP(A:A,'11月工资'!A:BI,61,0)</f>
        <v>999.29</v>
      </c>
      <c r="AC870" s="6">
        <f t="shared" si="105"/>
        <v>137.5</v>
      </c>
      <c r="AD870">
        <f t="shared" si="106"/>
        <v>6769.68</v>
      </c>
      <c r="AE870">
        <f>VLOOKUP(A:A,'10月奖金'!A:AC,29,0)</f>
        <v>111.66</v>
      </c>
      <c r="AF870" s="6">
        <f t="shared" si="107"/>
        <v>25.840000000000003</v>
      </c>
      <c r="AG870">
        <f>VLOOKUP(A:A,'10月奖金'!A:AD,30,0)</f>
        <v>7259.34</v>
      </c>
      <c r="AH870" s="6">
        <f t="shared" si="108"/>
        <v>-489.65999999999985</v>
      </c>
      <c r="AI870">
        <f>VLOOKUP(A:A,单位分配保留两位小数!B:N,13,0)</f>
        <v>6907.18</v>
      </c>
      <c r="AJ870">
        <f t="shared" si="109"/>
        <v>0</v>
      </c>
      <c r="AK870">
        <f>_xlfn.IFNA(VLOOKUP(A:A,'11月工资'!A:AQ,43,0),0)</f>
        <v>0</v>
      </c>
      <c r="AL870">
        <f t="shared" si="110"/>
        <v>137.5</v>
      </c>
      <c r="AM870" s="6">
        <f t="shared" si="111"/>
        <v>36567.909999999989</v>
      </c>
    </row>
    <row r="871" spans="1:39" x14ac:dyDescent="0.2">
      <c r="A871" s="7">
        <v>9000366</v>
      </c>
      <c r="B871" t="str">
        <f>VLOOKUP(A871,标准表!C:D,2,0)</f>
        <v>杨新</v>
      </c>
      <c r="C871" t="str">
        <f>VLOOKUP(A:A,标准表!C:M,11,0)</f>
        <v>炼铁事业部</v>
      </c>
      <c r="D871" t="str">
        <f>VLOOKUP($A:$A,标准表!C:E,3,0)</f>
        <v>130705197607160010</v>
      </c>
      <c r="E871" t="str">
        <f>VLOOKUP(A:A,'11月工资'!A:D,4,0)</f>
        <v>6210810170002129195</v>
      </c>
      <c r="F871" t="str">
        <f>VLOOKUP(A:A,'11月工资'!A:F,6,0)</f>
        <v>经营管理-其他</v>
      </c>
      <c r="G871">
        <f>VLOOKUP(A:A,标准表!C:H,6,0)</f>
        <v>0</v>
      </c>
      <c r="H871">
        <f>VLOOKUP(A:A,标准表!C:I,7,0)</f>
        <v>0</v>
      </c>
      <c r="I871">
        <f>VLOOKUP(A:A,标准表!C:J,8,0)</f>
        <v>0</v>
      </c>
      <c r="J871">
        <f>VLOOKUP($A:$A,标准表!C:G,5,0)</f>
        <v>4.5</v>
      </c>
      <c r="L871">
        <f>VLOOKUP(A:A,单位分配保留两位小数!B:I,8,0)</f>
        <v>7380.45</v>
      </c>
      <c r="M871">
        <f>_xlfn.IFNA(VLOOKUP(A:A,单位分配保留两位小数!B:J,9,0),0)</f>
        <v>0</v>
      </c>
      <c r="N871">
        <f>_xlfn.IFNA(VLOOKUP(A:A,单位分配保留两位小数!B:K,10,0),0)</f>
        <v>0</v>
      </c>
      <c r="O871">
        <f>ROUND(_xlfn.IFNA(VLOOKUP(A:A,单位分配保留两位小数!B:L,11,0),0),2)</f>
        <v>74</v>
      </c>
      <c r="Q871">
        <f t="shared" si="104"/>
        <v>7306.45</v>
      </c>
      <c r="R871">
        <f>_xlfn.IFNA(VLOOKUP(A871,'11月工资'!A:AU,47,0),0)+Q871</f>
        <v>117112.45</v>
      </c>
      <c r="S871">
        <f>VLOOKUP(A:A,'11月工资'!A:AW,49,0)</f>
        <v>9000</v>
      </c>
      <c r="T871">
        <f>VLOOKUP(A:A,'11月工资'!A:AZ,52,0)</f>
        <v>0</v>
      </c>
      <c r="U871">
        <f>VLOOKUP(A:A,'11月工资'!A:BA,53,0)</f>
        <v>0</v>
      </c>
      <c r="V871">
        <f>VLOOKUP(A:A,'11月工资'!A:AX,50,0)</f>
        <v>9000</v>
      </c>
      <c r="W871">
        <f>VLOOKUP(A:A,'11月工资'!A:AY,51,0)</f>
        <v>0</v>
      </c>
      <c r="X871">
        <f>VLOOKUP(A:A,'11月工资'!A:AV,48,0)</f>
        <v>45000</v>
      </c>
      <c r="Y871">
        <f>VLOOKUP(A:A,'11月工资'!A:BB,54,0)</f>
        <v>20506.77</v>
      </c>
      <c r="Z871" s="12">
        <f>ROUND(5*MAX(0,(R871-S871-T871-U871-V871-W871-X871-Y871)*{0.6;2;4;5;6;7;9}%-{0;504;3384;6384;10584;17184;36384}),2)</f>
        <v>1008.17</v>
      </c>
      <c r="AB871" s="78">
        <f>VLOOKUP(A:A,'11月工资'!A:BI,61,0)</f>
        <v>877.61</v>
      </c>
      <c r="AC871" s="6">
        <f t="shared" si="105"/>
        <v>130.56</v>
      </c>
      <c r="AD871">
        <f t="shared" si="106"/>
        <v>7175.8899999999994</v>
      </c>
      <c r="AE871">
        <f>VLOOKUP(A:A,'10月奖金'!A:AC,29,0)</f>
        <v>134.11000000000001</v>
      </c>
      <c r="AF871" s="6">
        <f t="shared" si="107"/>
        <v>-3.5500000000000114</v>
      </c>
      <c r="AG871">
        <f>VLOOKUP(A:A,'10月奖金'!A:AD,30,0)</f>
        <v>7290.89</v>
      </c>
      <c r="AH871" s="6">
        <f t="shared" si="108"/>
        <v>-115.00000000000091</v>
      </c>
      <c r="AI871">
        <f>VLOOKUP(A:A,单位分配保留两位小数!B:N,13,0)</f>
        <v>7306.45</v>
      </c>
      <c r="AJ871">
        <f t="shared" si="109"/>
        <v>0</v>
      </c>
      <c r="AK871">
        <f>_xlfn.IFNA(VLOOKUP(A:A,'11月工资'!A:AQ,43,0),0)</f>
        <v>0</v>
      </c>
      <c r="AL871">
        <f t="shared" si="110"/>
        <v>130.56</v>
      </c>
      <c r="AM871" s="6">
        <f t="shared" si="111"/>
        <v>33605.679999999993</v>
      </c>
    </row>
    <row r="872" spans="1:39" x14ac:dyDescent="0.2">
      <c r="A872" s="7">
        <v>9000370</v>
      </c>
      <c r="B872" t="str">
        <f>VLOOKUP(A872,标准表!C:D,2,0)</f>
        <v>栗建兵</v>
      </c>
      <c r="C872" t="str">
        <f>VLOOKUP(A:A,标准表!C:M,11,0)</f>
        <v>炼铁事业部</v>
      </c>
      <c r="D872" t="str">
        <f>VLOOKUP($A:$A,标准表!C:E,3,0)</f>
        <v>130705197401293010</v>
      </c>
      <c r="E872" t="str">
        <f>VLOOKUP(A:A,'11月工资'!A:D,4,0)</f>
        <v>6210810170000804641</v>
      </c>
      <c r="F872" t="str">
        <f>VLOOKUP(A:A,'11月工资'!A:F,6,0)</f>
        <v>生产操作人员</v>
      </c>
      <c r="G872">
        <f>VLOOKUP(A:A,标准表!C:H,6,0)</f>
        <v>0</v>
      </c>
      <c r="H872">
        <f>VLOOKUP(A:A,标准表!C:I,7,0)</f>
        <v>0</v>
      </c>
      <c r="I872">
        <f>VLOOKUP(A:A,标准表!C:J,8,0)</f>
        <v>0</v>
      </c>
      <c r="J872">
        <f>VLOOKUP($A:$A,标准表!C:G,5,0)</f>
        <v>1.8</v>
      </c>
      <c r="L872">
        <f>VLOOKUP(A:A,单位分配保留两位小数!B:I,8,0)</f>
        <v>4575</v>
      </c>
      <c r="M872">
        <f>_xlfn.IFNA(VLOOKUP(A:A,单位分配保留两位小数!B:J,9,0),0)</f>
        <v>0</v>
      </c>
      <c r="N872">
        <f>_xlfn.IFNA(VLOOKUP(A:A,单位分配保留两位小数!B:K,10,0),0)</f>
        <v>0</v>
      </c>
      <c r="O872">
        <f>ROUND(_xlfn.IFNA(VLOOKUP(A:A,单位分配保留两位小数!B:L,11,0),0),2)</f>
        <v>0</v>
      </c>
      <c r="Q872">
        <f t="shared" si="104"/>
        <v>4575</v>
      </c>
      <c r="R872">
        <f>_xlfn.IFNA(VLOOKUP(A872,'11月工资'!A:AU,47,0),0)+Q872</f>
        <v>94136.38</v>
      </c>
      <c r="S872">
        <f>VLOOKUP(A:A,'11月工资'!A:AW,49,0)</f>
        <v>9000</v>
      </c>
      <c r="T872">
        <f>VLOOKUP(A:A,'11月工资'!A:AZ,52,0)</f>
        <v>0</v>
      </c>
      <c r="U872">
        <f>VLOOKUP(A:A,'11月工资'!A:BA,53,0)</f>
        <v>0</v>
      </c>
      <c r="V872">
        <f>VLOOKUP(A:A,'11月工资'!A:AX,50,0)</f>
        <v>9000</v>
      </c>
      <c r="W872">
        <f>VLOOKUP(A:A,'11月工资'!A:AY,51,0)</f>
        <v>2000</v>
      </c>
      <c r="X872">
        <f>VLOOKUP(A:A,'11月工资'!A:AV,48,0)</f>
        <v>45000</v>
      </c>
      <c r="Y872">
        <f>VLOOKUP(A:A,'11月工资'!A:BB,54,0)</f>
        <v>13743.99</v>
      </c>
      <c r="Z872" s="12">
        <f>ROUND(5*MAX(0,(R872-S872-T872-U872-V872-W872-X872-Y872)*{0.6;2;4;5;6;7;9}%-{0;504;3384;6384;10584;17184;36384}),2)</f>
        <v>461.77</v>
      </c>
      <c r="AB872" s="78">
        <f>VLOOKUP(A:A,'11月工资'!A:BI,61,0)</f>
        <v>589.78</v>
      </c>
      <c r="AC872" s="6">
        <f t="shared" si="105"/>
        <v>0</v>
      </c>
      <c r="AD872">
        <f t="shared" si="106"/>
        <v>4575</v>
      </c>
      <c r="AE872">
        <f>VLOOKUP(A:A,'10月奖金'!A:AC,29,0)</f>
        <v>0</v>
      </c>
      <c r="AF872" s="6">
        <f t="shared" si="107"/>
        <v>0</v>
      </c>
      <c r="AG872">
        <f>VLOOKUP(A:A,'10月奖金'!A:AD,30,0)</f>
        <v>4575</v>
      </c>
      <c r="AH872" s="6">
        <f t="shared" si="108"/>
        <v>0</v>
      </c>
      <c r="AI872">
        <f>VLOOKUP(A:A,单位分配保留两位小数!B:N,13,0)</f>
        <v>4575</v>
      </c>
      <c r="AJ872">
        <f t="shared" si="109"/>
        <v>0</v>
      </c>
      <c r="AK872">
        <f>_xlfn.IFNA(VLOOKUP(A:A,'11月工资'!A:AQ,43,0),0)</f>
        <v>0</v>
      </c>
      <c r="AL872">
        <f t="shared" si="110"/>
        <v>0</v>
      </c>
      <c r="AM872" s="6">
        <f t="shared" si="111"/>
        <v>15392.390000000005</v>
      </c>
    </row>
    <row r="873" spans="1:39" x14ac:dyDescent="0.2">
      <c r="A873" s="7">
        <v>9000371</v>
      </c>
      <c r="B873" t="str">
        <f>VLOOKUP(A873,标准表!C:D,2,0)</f>
        <v>张宝</v>
      </c>
      <c r="C873" t="str">
        <f>VLOOKUP(A:A,标准表!C:M,11,0)</f>
        <v>炼铁事业部</v>
      </c>
      <c r="D873" t="str">
        <f>VLOOKUP($A:$A,标准表!C:E,3,0)</f>
        <v>130705197706070934</v>
      </c>
      <c r="E873" t="str">
        <f>VLOOKUP(A:A,'11月工资'!A:D,4,0)</f>
        <v>6217000180031735412</v>
      </c>
      <c r="F873" t="str">
        <f>VLOOKUP(A:A,'11月工资'!A:F,6,0)</f>
        <v>生产操作人员</v>
      </c>
      <c r="G873">
        <f>VLOOKUP(A:A,标准表!C:H,6,0)</f>
        <v>0</v>
      </c>
      <c r="H873">
        <f>VLOOKUP(A:A,标准表!C:I,7,0)</f>
        <v>0</v>
      </c>
      <c r="I873">
        <f>VLOOKUP(A:A,标准表!C:J,8,0)</f>
        <v>0</v>
      </c>
      <c r="J873">
        <f>VLOOKUP($A:$A,标准表!C:G,5,0)</f>
        <v>2.16</v>
      </c>
      <c r="L873">
        <f>VLOOKUP(A:A,单位分配保留两位小数!B:I,8,0)</f>
        <v>4575</v>
      </c>
      <c r="M873">
        <f>_xlfn.IFNA(VLOOKUP(A:A,单位分配保留两位小数!B:J,9,0),0)</f>
        <v>0</v>
      </c>
      <c r="N873">
        <f>_xlfn.IFNA(VLOOKUP(A:A,单位分配保留两位小数!B:K,10,0),0)</f>
        <v>0</v>
      </c>
      <c r="O873">
        <f>ROUND(_xlfn.IFNA(VLOOKUP(A:A,单位分配保留两位小数!B:L,11,0),0),2)</f>
        <v>0</v>
      </c>
      <c r="Q873">
        <f t="shared" si="104"/>
        <v>4575</v>
      </c>
      <c r="R873">
        <f>_xlfn.IFNA(VLOOKUP(A873,'11月工资'!A:AU,47,0),0)+Q873</f>
        <v>100380.23999999999</v>
      </c>
      <c r="S873">
        <f>VLOOKUP(A:A,'11月工资'!A:AW,49,0)</f>
        <v>9000</v>
      </c>
      <c r="T873">
        <f>VLOOKUP(A:A,'11月工资'!A:AZ,52,0)</f>
        <v>9000</v>
      </c>
      <c r="U873">
        <f>VLOOKUP(A:A,'11月工资'!A:BA,53,0)</f>
        <v>0</v>
      </c>
      <c r="V873">
        <f>VLOOKUP(A:A,'11月工资'!A:AX,50,0)</f>
        <v>9000</v>
      </c>
      <c r="W873">
        <f>VLOOKUP(A:A,'11月工资'!A:AY,51,0)</f>
        <v>0</v>
      </c>
      <c r="X873">
        <f>VLOOKUP(A:A,'11月工资'!A:AV,48,0)</f>
        <v>45000</v>
      </c>
      <c r="Y873">
        <f>VLOOKUP(A:A,'11月工资'!A:BB,54,0)</f>
        <v>15622.65</v>
      </c>
      <c r="Z873" s="12">
        <f>ROUND(5*MAX(0,(R873-S873-T873-U873-V873-W873-X873-Y873)*{0.6;2;4;5;6;7;9}%-{0;504;3384;6384;10584;17184;36384}),2)</f>
        <v>382.73</v>
      </c>
      <c r="AB873" s="78">
        <f>VLOOKUP(A:A,'11月工资'!A:BI,61,0)</f>
        <v>588.47</v>
      </c>
      <c r="AC873" s="6">
        <f t="shared" si="105"/>
        <v>0</v>
      </c>
      <c r="AD873">
        <f t="shared" si="106"/>
        <v>4575</v>
      </c>
      <c r="AE873">
        <f>VLOOKUP(A:A,'10月奖金'!A:AC,29,0)</f>
        <v>0</v>
      </c>
      <c r="AF873" s="6">
        <f t="shared" si="107"/>
        <v>0</v>
      </c>
      <c r="AG873">
        <f>VLOOKUP(A:A,'10月奖金'!A:AD,30,0)</f>
        <v>4575</v>
      </c>
      <c r="AH873" s="6">
        <f t="shared" si="108"/>
        <v>0</v>
      </c>
      <c r="AI873">
        <f>VLOOKUP(A:A,单位分配保留两位小数!B:N,13,0)</f>
        <v>4575</v>
      </c>
      <c r="AJ873">
        <f t="shared" si="109"/>
        <v>0</v>
      </c>
      <c r="AK873">
        <f>_xlfn.IFNA(VLOOKUP(A:A,'11月工资'!A:AQ,43,0),0)</f>
        <v>0</v>
      </c>
      <c r="AL873">
        <f t="shared" si="110"/>
        <v>0</v>
      </c>
      <c r="AM873" s="6">
        <f t="shared" si="111"/>
        <v>12757.589999999991</v>
      </c>
    </row>
    <row r="874" spans="1:39" x14ac:dyDescent="0.2">
      <c r="A874" s="7">
        <v>9000374</v>
      </c>
      <c r="B874" t="str">
        <f>VLOOKUP(A874,标准表!C:D,2,0)</f>
        <v>刘涛</v>
      </c>
      <c r="C874" t="str">
        <f>VLOOKUP(A:A,标准表!C:M,11,0)</f>
        <v>炼铁事业部</v>
      </c>
      <c r="D874" t="str">
        <f>VLOOKUP($A:$A,标准表!C:E,3,0)</f>
        <v>130705197403110011</v>
      </c>
      <c r="E874" t="str">
        <f>VLOOKUP(A:A,'11月工资'!A:D,4,0)</f>
        <v>6210810170000799338</v>
      </c>
      <c r="F874" t="str">
        <f>VLOOKUP(A:A,'11月工资'!A:F,6,0)</f>
        <v>经营管理-其他</v>
      </c>
      <c r="G874">
        <f>VLOOKUP(A:A,标准表!C:H,6,0)</f>
        <v>0</v>
      </c>
      <c r="H874">
        <f>VLOOKUP(A:A,标准表!C:I,7,0)</f>
        <v>0</v>
      </c>
      <c r="I874">
        <f>VLOOKUP(A:A,标准表!C:J,8,0)</f>
        <v>0</v>
      </c>
      <c r="J874">
        <f>VLOOKUP($A:$A,标准表!C:G,5,0)</f>
        <v>4.5</v>
      </c>
      <c r="L874">
        <f>VLOOKUP(A:A,单位分配保留两位小数!B:I,8,0)</f>
        <v>7425</v>
      </c>
      <c r="M874">
        <f>_xlfn.IFNA(VLOOKUP(A:A,单位分配保留两位小数!B:J,9,0),0)</f>
        <v>0</v>
      </c>
      <c r="N874">
        <f>_xlfn.IFNA(VLOOKUP(A:A,单位分配保留两位小数!B:K,10,0),0)</f>
        <v>0</v>
      </c>
      <c r="O874">
        <f>ROUND(_xlfn.IFNA(VLOOKUP(A:A,单位分配保留两位小数!B:L,11,0),0),2)</f>
        <v>0</v>
      </c>
      <c r="Q874">
        <f t="shared" si="104"/>
        <v>7425</v>
      </c>
      <c r="R874">
        <f>_xlfn.IFNA(VLOOKUP(A874,'11月工资'!A:AU,47,0),0)+Q874</f>
        <v>117153</v>
      </c>
      <c r="S874">
        <f>VLOOKUP(A:A,'11月工资'!A:AW,49,0)</f>
        <v>9000</v>
      </c>
      <c r="T874">
        <f>VLOOKUP(A:A,'11月工资'!A:AZ,52,0)</f>
        <v>0</v>
      </c>
      <c r="U874">
        <f>VLOOKUP(A:A,'11月工资'!A:BA,53,0)</f>
        <v>0</v>
      </c>
      <c r="V874">
        <f>VLOOKUP(A:A,'11月工资'!A:AX,50,0)</f>
        <v>9000</v>
      </c>
      <c r="W874">
        <f>VLOOKUP(A:A,'11月工资'!A:AY,51,0)</f>
        <v>0</v>
      </c>
      <c r="X874">
        <f>VLOOKUP(A:A,'11月工资'!A:AV,48,0)</f>
        <v>45000</v>
      </c>
      <c r="Y874">
        <f>VLOOKUP(A:A,'11月工资'!A:BB,54,0)</f>
        <v>20514.150000000001</v>
      </c>
      <c r="Z874" s="12">
        <f>ROUND(5*MAX(0,(R874-S874-T874-U874-V874-W874-X874-Y874)*{0.6;2;4;5;6;7;9}%-{0;504;3384;6384;10584;17184;36384}),2)</f>
        <v>1009.17</v>
      </c>
      <c r="AB874" s="78">
        <f>VLOOKUP(A:A,'11月工资'!A:BI,61,0)</f>
        <v>874.84</v>
      </c>
      <c r="AC874" s="6">
        <f t="shared" si="105"/>
        <v>134.33000000000001</v>
      </c>
      <c r="AD874">
        <f t="shared" si="106"/>
        <v>7290.67</v>
      </c>
      <c r="AE874">
        <f>VLOOKUP(A:A,'10月奖金'!A:AC,29,0)</f>
        <v>102.99</v>
      </c>
      <c r="AF874" s="6">
        <f t="shared" si="107"/>
        <v>31.340000000000018</v>
      </c>
      <c r="AG874">
        <f>VLOOKUP(A:A,'10月奖金'!A:AD,30,0)</f>
        <v>7322.01</v>
      </c>
      <c r="AH874" s="6">
        <f t="shared" si="108"/>
        <v>-31.340000000000146</v>
      </c>
      <c r="AI874">
        <f>VLOOKUP(A:A,单位分配保留两位小数!B:N,13,0)</f>
        <v>7425</v>
      </c>
      <c r="AJ874">
        <f t="shared" si="109"/>
        <v>0</v>
      </c>
      <c r="AK874">
        <f>_xlfn.IFNA(VLOOKUP(A:A,'11月工资'!A:AQ,43,0),0)</f>
        <v>0</v>
      </c>
      <c r="AL874">
        <f t="shared" si="110"/>
        <v>134.33000000000001</v>
      </c>
      <c r="AM874" s="6">
        <f t="shared" si="111"/>
        <v>33638.85</v>
      </c>
    </row>
    <row r="875" spans="1:39" x14ac:dyDescent="0.2">
      <c r="A875" s="7">
        <v>9000379</v>
      </c>
      <c r="B875" t="str">
        <f>VLOOKUP(A875,标准表!C:D,2,0)</f>
        <v>安飞</v>
      </c>
      <c r="C875" t="str">
        <f>VLOOKUP(A:A,标准表!C:M,11,0)</f>
        <v>炼铁事业部</v>
      </c>
      <c r="D875" t="str">
        <f>VLOOKUP($A:$A,标准表!C:E,3,0)</f>
        <v>130705198411280031</v>
      </c>
      <c r="E875" t="str">
        <f>VLOOKUP(A:A,'11月工资'!A:D,4,0)</f>
        <v>6210810170000798009</v>
      </c>
      <c r="F875" t="str">
        <f>VLOOKUP(A:A,'11月工资'!A:F,6,0)</f>
        <v>生产操作人员</v>
      </c>
      <c r="G875">
        <f>VLOOKUP(A:A,标准表!C:H,6,0)</f>
        <v>0</v>
      </c>
      <c r="H875">
        <f>VLOOKUP(A:A,标准表!C:I,7,0)</f>
        <v>0</v>
      </c>
      <c r="I875">
        <f>VLOOKUP(A:A,标准表!C:J,8,0)</f>
        <v>0</v>
      </c>
      <c r="J875">
        <f>VLOOKUP($A:$A,标准表!C:G,5,0)</f>
        <v>3.6</v>
      </c>
      <c r="L875">
        <f>VLOOKUP(A:A,单位分配保留两位小数!B:I,8,0)</f>
        <v>5904.36</v>
      </c>
      <c r="M875">
        <f>_xlfn.IFNA(VLOOKUP(A:A,单位分配保留两位小数!B:J,9,0),0)</f>
        <v>0</v>
      </c>
      <c r="N875">
        <f>_xlfn.IFNA(VLOOKUP(A:A,单位分配保留两位小数!B:K,10,0),0)</f>
        <v>0</v>
      </c>
      <c r="O875">
        <f>ROUND(_xlfn.IFNA(VLOOKUP(A:A,单位分配保留两位小数!B:L,11,0),0),2)</f>
        <v>0</v>
      </c>
      <c r="Q875">
        <f t="shared" si="104"/>
        <v>5904.36</v>
      </c>
      <c r="R875">
        <f>_xlfn.IFNA(VLOOKUP(A875,'11月工资'!A:AU,47,0),0)+Q875</f>
        <v>94084.26</v>
      </c>
      <c r="S875">
        <f>VLOOKUP(A:A,'11月工资'!A:AW,49,0)</f>
        <v>9000</v>
      </c>
      <c r="T875">
        <f>VLOOKUP(A:A,'11月工资'!A:AZ,52,0)</f>
        <v>0</v>
      </c>
      <c r="U875">
        <f>VLOOKUP(A:A,'11月工资'!A:BA,53,0)</f>
        <v>0</v>
      </c>
      <c r="V875">
        <f>VLOOKUP(A:A,'11月工资'!A:AX,50,0)</f>
        <v>18000</v>
      </c>
      <c r="W875">
        <f>VLOOKUP(A:A,'11月工资'!A:AY,51,0)</f>
        <v>0</v>
      </c>
      <c r="X875">
        <f>VLOOKUP(A:A,'11月工资'!A:AV,48,0)</f>
        <v>45000</v>
      </c>
      <c r="Y875">
        <f>VLOOKUP(A:A,'11月工资'!A:BB,54,0)</f>
        <v>13079.25</v>
      </c>
      <c r="Z875" s="12">
        <f>ROUND(5*MAX(0,(R875-S875-T875-U875-V875-W875-X875-Y875)*{0.6;2;4;5;6;7;9}%-{0;504;3384;6384;10584;17184;36384}),2)</f>
        <v>270.14999999999998</v>
      </c>
      <c r="AB875" s="78">
        <f>VLOOKUP(A:A,'11月工资'!A:BI,61,0)</f>
        <v>252.28</v>
      </c>
      <c r="AC875" s="6">
        <f t="shared" si="105"/>
        <v>17.87</v>
      </c>
      <c r="AD875">
        <f t="shared" si="106"/>
        <v>5886.49</v>
      </c>
      <c r="AE875">
        <f>VLOOKUP(A:A,'10月奖金'!A:AC,29,0)</f>
        <v>0</v>
      </c>
      <c r="AF875" s="6">
        <f t="shared" si="107"/>
        <v>17.87</v>
      </c>
      <c r="AG875">
        <f>VLOOKUP(A:A,'10月奖金'!A:AD,30,0)</f>
        <v>5940</v>
      </c>
      <c r="AH875" s="6">
        <f t="shared" si="108"/>
        <v>-53.510000000000218</v>
      </c>
      <c r="AI875">
        <f>VLOOKUP(A:A,单位分配保留两位小数!B:N,13,0)</f>
        <v>5904.36</v>
      </c>
      <c r="AJ875">
        <f t="shared" si="109"/>
        <v>0</v>
      </c>
      <c r="AK875">
        <f>_xlfn.IFNA(VLOOKUP(A:A,'11月工资'!A:AQ,43,0),0)</f>
        <v>0</v>
      </c>
      <c r="AL875">
        <f t="shared" si="110"/>
        <v>17.87</v>
      </c>
      <c r="AM875" s="6">
        <f t="shared" si="111"/>
        <v>9005.0099999999948</v>
      </c>
    </row>
    <row r="876" spans="1:39" x14ac:dyDescent="0.2">
      <c r="A876" s="7">
        <v>9000395</v>
      </c>
      <c r="B876" t="str">
        <f>VLOOKUP(A876,标准表!C:D,2,0)</f>
        <v>高战</v>
      </c>
      <c r="C876" t="str">
        <f>VLOOKUP(A:A,标准表!C:M,11,0)</f>
        <v>炼铁事业部</v>
      </c>
      <c r="D876" t="str">
        <f>VLOOKUP($A:$A,标准表!C:E,3,0)</f>
        <v>132524197607160010</v>
      </c>
      <c r="E876" t="str">
        <f>VLOOKUP(A:A,'11月工资'!A:D,4,0)</f>
        <v>6210810170000934273</v>
      </c>
      <c r="F876" t="str">
        <f>VLOOKUP(A:A,'11月工资'!A:F,6,0)</f>
        <v>生产操作人员</v>
      </c>
      <c r="G876">
        <f>VLOOKUP(A:A,标准表!C:H,6,0)</f>
        <v>0</v>
      </c>
      <c r="H876">
        <f>VLOOKUP(A:A,标准表!C:I,7,0)</f>
        <v>0</v>
      </c>
      <c r="I876">
        <f>VLOOKUP(A:A,标准表!C:J,8,0)</f>
        <v>0</v>
      </c>
      <c r="J876">
        <f>VLOOKUP($A:$A,标准表!C:G,5,0)</f>
        <v>1.8</v>
      </c>
      <c r="L876">
        <f>VLOOKUP(A:A,单位分配保留两位小数!B:I,8,0)</f>
        <v>4575</v>
      </c>
      <c r="M876">
        <f>_xlfn.IFNA(VLOOKUP(A:A,单位分配保留两位小数!B:J,9,0),0)</f>
        <v>0</v>
      </c>
      <c r="N876">
        <f>_xlfn.IFNA(VLOOKUP(A:A,单位分配保留两位小数!B:K,10,0),0)</f>
        <v>0</v>
      </c>
      <c r="O876">
        <f>ROUND(_xlfn.IFNA(VLOOKUP(A:A,单位分配保留两位小数!B:L,11,0),0),2)</f>
        <v>0</v>
      </c>
      <c r="Q876">
        <f t="shared" si="104"/>
        <v>4575</v>
      </c>
      <c r="R876">
        <f>_xlfn.IFNA(VLOOKUP(A876,'11月工资'!A:AU,47,0),0)+Q876</f>
        <v>96514.51999999999</v>
      </c>
      <c r="S876">
        <f>VLOOKUP(A:A,'11月工资'!A:AW,49,0)</f>
        <v>9000</v>
      </c>
      <c r="T876">
        <f>VLOOKUP(A:A,'11月工资'!A:AZ,52,0)</f>
        <v>9000</v>
      </c>
      <c r="U876">
        <f>VLOOKUP(A:A,'11月工资'!A:BA,53,0)</f>
        <v>0</v>
      </c>
      <c r="V876">
        <f>VLOOKUP(A:A,'11月工资'!A:AX,50,0)</f>
        <v>9000</v>
      </c>
      <c r="W876">
        <f>VLOOKUP(A:A,'11月工资'!A:AY,51,0)</f>
        <v>0</v>
      </c>
      <c r="X876">
        <f>VLOOKUP(A:A,'11月工资'!A:AV,48,0)</f>
        <v>45000</v>
      </c>
      <c r="Y876">
        <f>VLOOKUP(A:A,'11月工资'!A:BB,54,0)</f>
        <v>13985.1</v>
      </c>
      <c r="Z876" s="12">
        <f>ROUND(5*MAX(0,(R876-S876-T876-U876-V876-W876-X876-Y876)*{0.6;2;4;5;6;7;9}%-{0;504;3384;6384;10584;17184;36384}),2)</f>
        <v>315.88</v>
      </c>
      <c r="AB876" s="78">
        <f>VLOOKUP(A:A,'11月工资'!A:BI,61,0)</f>
        <v>261.44</v>
      </c>
      <c r="AC876" s="6">
        <f t="shared" si="105"/>
        <v>54.44</v>
      </c>
      <c r="AD876">
        <f t="shared" si="106"/>
        <v>4520.5600000000004</v>
      </c>
      <c r="AE876">
        <f>VLOOKUP(A:A,'10月奖金'!A:AC,29,0)</f>
        <v>54.45</v>
      </c>
      <c r="AF876" s="6">
        <f t="shared" si="107"/>
        <v>-1.0000000000005116E-2</v>
      </c>
      <c r="AG876">
        <f>VLOOKUP(A:A,'10月奖金'!A:AD,30,0)</f>
        <v>4520.55</v>
      </c>
      <c r="AH876" s="6">
        <f t="shared" si="108"/>
        <v>1.0000000000218279E-2</v>
      </c>
      <c r="AI876">
        <f>VLOOKUP(A:A,单位分配保留两位小数!B:N,13,0)</f>
        <v>4575</v>
      </c>
      <c r="AJ876">
        <f t="shared" si="109"/>
        <v>0</v>
      </c>
      <c r="AK876">
        <f>_xlfn.IFNA(VLOOKUP(A:A,'11月工资'!A:AQ,43,0),0)</f>
        <v>0</v>
      </c>
      <c r="AL876">
        <f t="shared" si="110"/>
        <v>54.44</v>
      </c>
      <c r="AM876" s="6">
        <f t="shared" si="111"/>
        <v>10529.419999999989</v>
      </c>
    </row>
    <row r="877" spans="1:39" x14ac:dyDescent="0.2">
      <c r="A877" s="7">
        <v>9000400</v>
      </c>
      <c r="B877" t="str">
        <f>VLOOKUP(A877,标准表!C:D,2,0)</f>
        <v>李迎春</v>
      </c>
      <c r="C877" t="str">
        <f>VLOOKUP(A:A,标准表!C:M,11,0)</f>
        <v>炼铁事业部</v>
      </c>
      <c r="D877" t="str">
        <f>VLOOKUP($A:$A,标准表!C:E,3,0)</f>
        <v>130705197702150013</v>
      </c>
      <c r="E877" t="str">
        <f>VLOOKUP(A:A,'11月工资'!A:D,4,0)</f>
        <v>6217000180040690335</v>
      </c>
      <c r="F877" t="str">
        <f>VLOOKUP(A:A,'11月工资'!A:F,6,0)</f>
        <v>生产操作人员</v>
      </c>
      <c r="G877">
        <f>VLOOKUP(A:A,标准表!C:H,6,0)</f>
        <v>0</v>
      </c>
      <c r="H877">
        <f>VLOOKUP(A:A,标准表!C:I,7,0)</f>
        <v>0</v>
      </c>
      <c r="I877">
        <f>VLOOKUP(A:A,标准表!C:J,8,0)</f>
        <v>0</v>
      </c>
      <c r="J877">
        <f>VLOOKUP($A:$A,标准表!C:G,5,0)</f>
        <v>1.8</v>
      </c>
      <c r="L877">
        <f>VLOOKUP(A:A,单位分配保留两位小数!B:I,8,0)</f>
        <v>2700</v>
      </c>
      <c r="M877">
        <f>_xlfn.IFNA(VLOOKUP(A:A,单位分配保留两位小数!B:J,9,0),0)</f>
        <v>0</v>
      </c>
      <c r="N877">
        <f>_xlfn.IFNA(VLOOKUP(A:A,单位分配保留两位小数!B:K,10,0),0)</f>
        <v>0</v>
      </c>
      <c r="O877">
        <f>ROUND(_xlfn.IFNA(VLOOKUP(A:A,单位分配保留两位小数!B:L,11,0),0),2)</f>
        <v>0</v>
      </c>
      <c r="Q877">
        <f t="shared" si="104"/>
        <v>2700</v>
      </c>
      <c r="R877">
        <f>_xlfn.IFNA(VLOOKUP(A877,'11月工资'!A:AU,47,0),0)+Q877</f>
        <v>81570.8</v>
      </c>
      <c r="S877">
        <f>VLOOKUP(A:A,'11月工资'!A:AW,49,0)</f>
        <v>9000</v>
      </c>
      <c r="T877">
        <f>VLOOKUP(A:A,'11月工资'!A:AZ,52,0)</f>
        <v>9000</v>
      </c>
      <c r="U877">
        <f>VLOOKUP(A:A,'11月工资'!A:BA,53,0)</f>
        <v>0</v>
      </c>
      <c r="V877">
        <f>VLOOKUP(A:A,'11月工资'!A:AX,50,0)</f>
        <v>9000</v>
      </c>
      <c r="W877">
        <f>VLOOKUP(A:A,'11月工资'!A:AY,51,0)</f>
        <v>0</v>
      </c>
      <c r="X877">
        <f>VLOOKUP(A:A,'11月工资'!A:AV,48,0)</f>
        <v>45000</v>
      </c>
      <c r="Y877">
        <f>VLOOKUP(A:A,'11月工资'!A:BB,54,0)</f>
        <v>13977.72</v>
      </c>
      <c r="Z877" s="12">
        <f>ROUND(5*MAX(0,(R877-S877-T877-U877-V877-W877-X877-Y877)*{0.6;2;4;5;6;7;9}%-{0;504;3384;6384;10584;17184;36384}),2)</f>
        <v>0</v>
      </c>
      <c r="AB877" s="78">
        <f>VLOOKUP(A:A,'11月工资'!A:BI,61,0)</f>
        <v>333.09</v>
      </c>
      <c r="AC877" s="6">
        <f t="shared" si="105"/>
        <v>0</v>
      </c>
      <c r="AD877">
        <f t="shared" si="106"/>
        <v>2700</v>
      </c>
      <c r="AE877">
        <f>VLOOKUP(A:A,'10月奖金'!A:AC,29,0)</f>
        <v>0</v>
      </c>
      <c r="AF877" s="6">
        <f t="shared" si="107"/>
        <v>0</v>
      </c>
      <c r="AG877">
        <f>VLOOKUP(A:A,'10月奖金'!A:AD,30,0)</f>
        <v>2700</v>
      </c>
      <c r="AH877" s="6">
        <f t="shared" si="108"/>
        <v>0</v>
      </c>
      <c r="AI877">
        <f>VLOOKUP(A:A,单位分配保留两位小数!B:N,13,0)</f>
        <v>2700</v>
      </c>
      <c r="AJ877">
        <f t="shared" si="109"/>
        <v>0</v>
      </c>
      <c r="AK877">
        <f>_xlfn.IFNA(VLOOKUP(A:A,'11月工资'!A:AQ,43,0),0)</f>
        <v>0</v>
      </c>
      <c r="AL877">
        <f t="shared" si="110"/>
        <v>0</v>
      </c>
      <c r="AM877" s="6">
        <f t="shared" si="111"/>
        <v>-4406.9199999999964</v>
      </c>
    </row>
    <row r="878" spans="1:39" x14ac:dyDescent="0.2">
      <c r="A878" s="7">
        <v>9000401</v>
      </c>
      <c r="B878" t="str">
        <f>VLOOKUP(A878,标准表!C:D,2,0)</f>
        <v>邢昀</v>
      </c>
      <c r="C878" t="str">
        <f>VLOOKUP(A:A,标准表!C:M,11,0)</f>
        <v>炼铁事业部</v>
      </c>
      <c r="D878" t="str">
        <f>VLOOKUP($A:$A,标准表!C:E,3,0)</f>
        <v>130705197512080931</v>
      </c>
      <c r="E878" t="str">
        <f>VLOOKUP(A:A,'11月工资'!A:D,4,0)</f>
        <v>6210810170000939785</v>
      </c>
      <c r="F878" t="str">
        <f>VLOOKUP(A:A,'11月工资'!A:F,6,0)</f>
        <v>生产操作人员</v>
      </c>
      <c r="G878">
        <f>VLOOKUP(A:A,标准表!C:H,6,0)</f>
        <v>0</v>
      </c>
      <c r="H878">
        <f>VLOOKUP(A:A,标准表!C:I,7,0)</f>
        <v>0</v>
      </c>
      <c r="I878">
        <f>VLOOKUP(A:A,标准表!C:J,8,0)</f>
        <v>0</v>
      </c>
      <c r="J878">
        <f>VLOOKUP($A:$A,标准表!C:G,5,0)</f>
        <v>1.8</v>
      </c>
      <c r="L878">
        <f>VLOOKUP(A:A,单位分配保留两位小数!B:I,8,0)</f>
        <v>2700</v>
      </c>
      <c r="M878">
        <f>_xlfn.IFNA(VLOOKUP(A:A,单位分配保留两位小数!B:J,9,0),0)</f>
        <v>0</v>
      </c>
      <c r="N878">
        <f>_xlfn.IFNA(VLOOKUP(A:A,单位分配保留两位小数!B:K,10,0),0)</f>
        <v>0</v>
      </c>
      <c r="O878">
        <f>ROUND(_xlfn.IFNA(VLOOKUP(A:A,单位分配保留两位小数!B:L,11,0),0),2)</f>
        <v>0</v>
      </c>
      <c r="Q878">
        <f t="shared" si="104"/>
        <v>2700</v>
      </c>
      <c r="R878">
        <f>_xlfn.IFNA(VLOOKUP(A878,'11月工资'!A:AU,47,0),0)+Q878</f>
        <v>80865.52</v>
      </c>
      <c r="S878">
        <f>VLOOKUP(A:A,'11月工资'!A:AW,49,0)</f>
        <v>9000</v>
      </c>
      <c r="T878">
        <f>VLOOKUP(A:A,'11月工资'!A:AZ,52,0)</f>
        <v>0</v>
      </c>
      <c r="U878">
        <f>VLOOKUP(A:A,'11月工资'!A:BA,53,0)</f>
        <v>0</v>
      </c>
      <c r="V878">
        <f>VLOOKUP(A:A,'11月工资'!A:AX,50,0)</f>
        <v>9000</v>
      </c>
      <c r="W878">
        <f>VLOOKUP(A:A,'11月工资'!A:AY,51,0)</f>
        <v>0</v>
      </c>
      <c r="X878">
        <f>VLOOKUP(A:A,'11月工资'!A:AV,48,0)</f>
        <v>45000</v>
      </c>
      <c r="Y878">
        <f>VLOOKUP(A:A,'11月工资'!A:BB,54,0)</f>
        <v>14013.54</v>
      </c>
      <c r="Z878" s="12">
        <f>ROUND(5*MAX(0,(R878-S878-T878-U878-V878-W878-X878-Y878)*{0.6;2;4;5;6;7;9}%-{0;504;3384;6384;10584;17184;36384}),2)</f>
        <v>115.56</v>
      </c>
      <c r="AB878" s="78">
        <f>VLOOKUP(A:A,'11月工资'!A:BI,61,0)</f>
        <v>96.51</v>
      </c>
      <c r="AC878" s="6">
        <f t="shared" si="105"/>
        <v>19.05</v>
      </c>
      <c r="AD878">
        <f t="shared" si="106"/>
        <v>2680.95</v>
      </c>
      <c r="AE878">
        <f>VLOOKUP(A:A,'10月奖金'!A:AC,29,0)</f>
        <v>29.39</v>
      </c>
      <c r="AF878" s="6">
        <f t="shared" si="107"/>
        <v>-10.34</v>
      </c>
      <c r="AG878">
        <f>VLOOKUP(A:A,'10月奖金'!A:AD,30,0)</f>
        <v>2670.61</v>
      </c>
      <c r="AH878" s="6">
        <f t="shared" si="108"/>
        <v>10.339999999999691</v>
      </c>
      <c r="AI878">
        <f>VLOOKUP(A:A,单位分配保留两位小数!B:N,13,0)</f>
        <v>2700</v>
      </c>
      <c r="AJ878">
        <f t="shared" si="109"/>
        <v>0</v>
      </c>
      <c r="AK878">
        <f>_xlfn.IFNA(VLOOKUP(A:A,'11月工资'!A:AQ,43,0),0)</f>
        <v>0</v>
      </c>
      <c r="AL878">
        <f t="shared" si="110"/>
        <v>19.05</v>
      </c>
      <c r="AM878" s="6">
        <f t="shared" si="111"/>
        <v>3851.9800000000032</v>
      </c>
    </row>
    <row r="879" spans="1:39" x14ac:dyDescent="0.2">
      <c r="A879" s="7">
        <v>9000403</v>
      </c>
      <c r="B879" t="str">
        <f>VLOOKUP(A879,标准表!C:D,2,0)</f>
        <v>马良</v>
      </c>
      <c r="C879" t="str">
        <f>VLOOKUP(A:A,标准表!C:M,11,0)</f>
        <v>炼铁事业部</v>
      </c>
      <c r="D879" t="str">
        <f>VLOOKUP($A:$A,标准表!C:E,3,0)</f>
        <v>132524197612182177</v>
      </c>
      <c r="E879" t="str">
        <f>VLOOKUP(A:A,'11月工资'!A:D,4,0)</f>
        <v>6210810170000935122</v>
      </c>
      <c r="F879" t="str">
        <f>VLOOKUP(A:A,'11月工资'!A:F,6,0)</f>
        <v>生产操作人员</v>
      </c>
      <c r="G879">
        <f>VLOOKUP(A:A,标准表!C:H,6,0)</f>
        <v>0</v>
      </c>
      <c r="H879">
        <f>VLOOKUP(A:A,标准表!C:I,7,0)</f>
        <v>0</v>
      </c>
      <c r="I879">
        <f>VLOOKUP(A:A,标准表!C:J,8,0)</f>
        <v>0</v>
      </c>
      <c r="J879">
        <f>VLOOKUP($A:$A,标准表!C:G,5,0)</f>
        <v>1.2</v>
      </c>
      <c r="L879">
        <f>VLOOKUP(A:A,单位分配保留两位小数!B:I,8,0)</f>
        <v>2700</v>
      </c>
      <c r="M879">
        <f>_xlfn.IFNA(VLOOKUP(A:A,单位分配保留两位小数!B:J,9,0),0)</f>
        <v>0</v>
      </c>
      <c r="N879">
        <f>_xlfn.IFNA(VLOOKUP(A:A,单位分配保留两位小数!B:K,10,0),0)</f>
        <v>0</v>
      </c>
      <c r="O879">
        <f>ROUND(_xlfn.IFNA(VLOOKUP(A:A,单位分配保留两位小数!B:L,11,0),0),2)</f>
        <v>0</v>
      </c>
      <c r="Q879">
        <f t="shared" si="104"/>
        <v>2700</v>
      </c>
      <c r="R879">
        <f>_xlfn.IFNA(VLOOKUP(A879,'11月工资'!A:AU,47,0),0)+Q879</f>
        <v>81230.040000000008</v>
      </c>
      <c r="S879">
        <f>VLOOKUP(A:A,'11月工资'!A:AW,49,0)</f>
        <v>9000</v>
      </c>
      <c r="T879">
        <f>VLOOKUP(A:A,'11月工资'!A:AZ,52,0)</f>
        <v>0</v>
      </c>
      <c r="U879">
        <f>VLOOKUP(A:A,'11月工资'!A:BA,53,0)</f>
        <v>0</v>
      </c>
      <c r="V879">
        <f>VLOOKUP(A:A,'11月工资'!A:AX,50,0)</f>
        <v>0</v>
      </c>
      <c r="W879">
        <f>VLOOKUP(A:A,'11月工资'!A:AY,51,0)</f>
        <v>0</v>
      </c>
      <c r="X879">
        <f>VLOOKUP(A:A,'11月工资'!A:AV,48,0)</f>
        <v>45000</v>
      </c>
      <c r="Y879">
        <f>VLOOKUP(A:A,'11月工资'!A:BB,54,0)</f>
        <v>12490.56</v>
      </c>
      <c r="Z879" s="12">
        <f>ROUND(5*MAX(0,(R879-S879-T879-U879-V879-W879-X879-Y879)*{0.6;2;4;5;6;7;9}%-{0;504;3384;6384;10584;17184;36384}),2)</f>
        <v>442.18</v>
      </c>
      <c r="AB879" s="78">
        <f>VLOOKUP(A:A,'11月工资'!A:BI,61,0)</f>
        <v>369.32</v>
      </c>
      <c r="AC879" s="6">
        <f t="shared" si="105"/>
        <v>72.86</v>
      </c>
      <c r="AD879">
        <f t="shared" si="106"/>
        <v>2627.14</v>
      </c>
      <c r="AE879">
        <f>VLOOKUP(A:A,'10月奖金'!A:AC,29,0)</f>
        <v>10.48</v>
      </c>
      <c r="AF879" s="6">
        <f t="shared" si="107"/>
        <v>62.379999999999995</v>
      </c>
      <c r="AG879">
        <f>VLOOKUP(A:A,'10月奖金'!A:AD,30,0)</f>
        <v>2689.52</v>
      </c>
      <c r="AH879" s="6">
        <f t="shared" si="108"/>
        <v>-62.380000000000109</v>
      </c>
      <c r="AI879">
        <f>VLOOKUP(A:A,单位分配保留两位小数!B:N,13,0)</f>
        <v>2700</v>
      </c>
      <c r="AJ879">
        <f t="shared" si="109"/>
        <v>0</v>
      </c>
      <c r="AK879">
        <f>_xlfn.IFNA(VLOOKUP(A:A,'11月工资'!A:AQ,43,0),0)</f>
        <v>0</v>
      </c>
      <c r="AL879">
        <f t="shared" si="110"/>
        <v>72.86</v>
      </c>
      <c r="AM879" s="6">
        <f t="shared" si="111"/>
        <v>14739.480000000009</v>
      </c>
    </row>
    <row r="880" spans="1:39" x14ac:dyDescent="0.2">
      <c r="A880" s="7">
        <v>9000404</v>
      </c>
      <c r="B880" t="str">
        <f>VLOOKUP(A880,标准表!C:D,2,0)</f>
        <v>王建锋</v>
      </c>
      <c r="C880" t="str">
        <f>VLOOKUP(A:A,标准表!C:M,11,0)</f>
        <v>炼铁事业部</v>
      </c>
      <c r="D880" t="str">
        <f>VLOOKUP($A:$A,标准表!C:E,3,0)</f>
        <v>132521197607076311</v>
      </c>
      <c r="E880" t="str">
        <f>VLOOKUP(A:A,'11月工资'!A:D,4,0)</f>
        <v>6210810170000935130</v>
      </c>
      <c r="F880" t="str">
        <f>VLOOKUP(A:A,'11月工资'!A:F,6,0)</f>
        <v>生产操作人员</v>
      </c>
      <c r="G880">
        <f>VLOOKUP(A:A,标准表!C:H,6,0)</f>
        <v>0</v>
      </c>
      <c r="H880">
        <f>VLOOKUP(A:A,标准表!C:I,7,0)</f>
        <v>0</v>
      </c>
      <c r="I880">
        <f>VLOOKUP(A:A,标准表!C:J,8,0)</f>
        <v>0</v>
      </c>
      <c r="J880">
        <f>VLOOKUP($A:$A,标准表!C:G,5,0)</f>
        <v>1</v>
      </c>
      <c r="L880">
        <f>VLOOKUP(A:A,单位分配保留两位小数!B:I,8,0)</f>
        <v>2250</v>
      </c>
      <c r="M880">
        <f>_xlfn.IFNA(VLOOKUP(A:A,单位分配保留两位小数!B:J,9,0),0)</f>
        <v>0</v>
      </c>
      <c r="N880">
        <f>_xlfn.IFNA(VLOOKUP(A:A,单位分配保留两位小数!B:K,10,0),0)</f>
        <v>0</v>
      </c>
      <c r="O880">
        <f>ROUND(_xlfn.IFNA(VLOOKUP(A:A,单位分配保留两位小数!B:L,11,0),0),2)</f>
        <v>0</v>
      </c>
      <c r="Q880">
        <f t="shared" si="104"/>
        <v>2250</v>
      </c>
      <c r="R880">
        <f>_xlfn.IFNA(VLOOKUP(A880,'11月工资'!A:AU,47,0),0)+Q880</f>
        <v>76567.56</v>
      </c>
      <c r="S880">
        <f>VLOOKUP(A:A,'11月工资'!A:AW,49,0)</f>
        <v>9000</v>
      </c>
      <c r="T880">
        <f>VLOOKUP(A:A,'11月工资'!A:AZ,52,0)</f>
        <v>9000</v>
      </c>
      <c r="U880">
        <f>VLOOKUP(A:A,'11月工资'!A:BA,53,0)</f>
        <v>0</v>
      </c>
      <c r="V880">
        <f>VLOOKUP(A:A,'11月工资'!A:AX,50,0)</f>
        <v>0</v>
      </c>
      <c r="W880">
        <f>VLOOKUP(A:A,'11月工资'!A:AY,51,0)</f>
        <v>0</v>
      </c>
      <c r="X880">
        <f>VLOOKUP(A:A,'11月工资'!A:AV,48,0)</f>
        <v>45000</v>
      </c>
      <c r="Y880">
        <f>VLOOKUP(A:A,'11月工资'!A:BB,54,0)</f>
        <v>11558.97</v>
      </c>
      <c r="Z880" s="12">
        <f>ROUND(5*MAX(0,(R880-S880-T880-U880-V880-W880-X880-Y880)*{0.6;2;4;5;6;7;9}%-{0;504;3384;6384;10584;17184;36384}),2)</f>
        <v>60.26</v>
      </c>
      <c r="AB880" s="78">
        <f>VLOOKUP(A:A,'11月工资'!A:BI,61,0)</f>
        <v>77.92</v>
      </c>
      <c r="AC880" s="6">
        <f t="shared" si="105"/>
        <v>0</v>
      </c>
      <c r="AD880">
        <f t="shared" si="106"/>
        <v>2250</v>
      </c>
      <c r="AE880">
        <f>VLOOKUP(A:A,'10月奖金'!A:AC,29,0)</f>
        <v>0</v>
      </c>
      <c r="AF880" s="6">
        <f t="shared" si="107"/>
        <v>0</v>
      </c>
      <c r="AG880">
        <f>VLOOKUP(A:A,'10月奖金'!A:AD,30,0)</f>
        <v>2250</v>
      </c>
      <c r="AH880" s="6">
        <f t="shared" si="108"/>
        <v>0</v>
      </c>
      <c r="AI880">
        <f>VLOOKUP(A:A,单位分配保留两位小数!B:N,13,0)</f>
        <v>2250</v>
      </c>
      <c r="AJ880">
        <f t="shared" si="109"/>
        <v>0</v>
      </c>
      <c r="AK880">
        <f>_xlfn.IFNA(VLOOKUP(A:A,'11月工资'!A:AQ,43,0),0)</f>
        <v>0</v>
      </c>
      <c r="AL880">
        <f t="shared" si="110"/>
        <v>0</v>
      </c>
      <c r="AM880" s="6">
        <f t="shared" si="111"/>
        <v>2008.5899999999983</v>
      </c>
    </row>
    <row r="881" spans="1:39" x14ac:dyDescent="0.2">
      <c r="A881" s="7">
        <v>9000406</v>
      </c>
      <c r="B881" t="str">
        <f>VLOOKUP(A881,标准表!C:D,2,0)</f>
        <v>赵成胜</v>
      </c>
      <c r="C881" t="str">
        <f>VLOOKUP(A:A,标准表!C:M,11,0)</f>
        <v>炼铁事业部</v>
      </c>
      <c r="D881" t="str">
        <f>VLOOKUP($A:$A,标准表!C:E,3,0)</f>
        <v>130705197705250917</v>
      </c>
      <c r="E881" t="str">
        <f>VLOOKUP(A:A,'11月工资'!A:D,4,0)</f>
        <v>6217000180039252295</v>
      </c>
      <c r="F881" t="str">
        <f>VLOOKUP(A:A,'11月工资'!A:F,6,0)</f>
        <v>生产操作人员</v>
      </c>
      <c r="G881">
        <f>VLOOKUP(A:A,标准表!C:H,6,0)</f>
        <v>0</v>
      </c>
      <c r="H881">
        <f>VLOOKUP(A:A,标准表!C:I,7,0)</f>
        <v>0</v>
      </c>
      <c r="I881">
        <f>VLOOKUP(A:A,标准表!C:J,8,0)</f>
        <v>0</v>
      </c>
      <c r="J881">
        <f>VLOOKUP($A:$A,标准表!C:G,5,0)</f>
        <v>2.16</v>
      </c>
      <c r="L881">
        <f>VLOOKUP(A:A,单位分配保留两位小数!B:I,8,0)</f>
        <v>2700</v>
      </c>
      <c r="M881">
        <f>_xlfn.IFNA(VLOOKUP(A:A,单位分配保留两位小数!B:J,9,0),0)</f>
        <v>0</v>
      </c>
      <c r="N881">
        <f>_xlfn.IFNA(VLOOKUP(A:A,单位分配保留两位小数!B:K,10,0),0)</f>
        <v>0</v>
      </c>
      <c r="O881">
        <f>ROUND(_xlfn.IFNA(VLOOKUP(A:A,单位分配保留两位小数!B:L,11,0),0),2)</f>
        <v>0</v>
      </c>
      <c r="Q881">
        <f t="shared" si="104"/>
        <v>2700</v>
      </c>
      <c r="R881">
        <f>_xlfn.IFNA(VLOOKUP(A881,'11月工资'!A:AU,47,0),0)+Q881</f>
        <v>82962.099999999991</v>
      </c>
      <c r="S881">
        <f>VLOOKUP(A:A,'11月工资'!A:AW,49,0)</f>
        <v>9000</v>
      </c>
      <c r="T881">
        <f>VLOOKUP(A:A,'11月工资'!A:AZ,52,0)</f>
        <v>9000</v>
      </c>
      <c r="U881">
        <f>VLOOKUP(A:A,'11月工资'!A:BA,53,0)</f>
        <v>0</v>
      </c>
      <c r="V881">
        <f>VLOOKUP(A:A,'11月工资'!A:AX,50,0)</f>
        <v>9000</v>
      </c>
      <c r="W881">
        <f>VLOOKUP(A:A,'11月工资'!A:AY,51,0)</f>
        <v>0</v>
      </c>
      <c r="X881">
        <f>VLOOKUP(A:A,'11月工资'!A:AV,48,0)</f>
        <v>45000</v>
      </c>
      <c r="Y881">
        <f>VLOOKUP(A:A,'11月工资'!A:BB,54,0)</f>
        <v>15083.46</v>
      </c>
      <c r="Z881" s="12">
        <f>ROUND(5*MAX(0,(R881-S881-T881-U881-V881-W881-X881-Y881)*{0.6;2;4;5;6;7;9}%-{0;504;3384;6384;10584;17184;36384}),2)</f>
        <v>0</v>
      </c>
      <c r="AB881" s="78">
        <f>VLOOKUP(A:A,'11月工资'!A:BI,61,0)</f>
        <v>137.26</v>
      </c>
      <c r="AC881" s="6">
        <f t="shared" si="105"/>
        <v>0</v>
      </c>
      <c r="AD881">
        <f t="shared" si="106"/>
        <v>2700</v>
      </c>
      <c r="AE881">
        <f>VLOOKUP(A:A,'10月奖金'!A:AC,29,0)</f>
        <v>0</v>
      </c>
      <c r="AF881" s="6">
        <f t="shared" si="107"/>
        <v>0</v>
      </c>
      <c r="AG881">
        <f>VLOOKUP(A:A,'10月奖金'!A:AD,30,0)</f>
        <v>2760</v>
      </c>
      <c r="AH881" s="6">
        <f t="shared" si="108"/>
        <v>-60</v>
      </c>
      <c r="AI881">
        <f>VLOOKUP(A:A,单位分配保留两位小数!B:N,13,0)</f>
        <v>2700</v>
      </c>
      <c r="AJ881">
        <f t="shared" si="109"/>
        <v>0</v>
      </c>
      <c r="AK881">
        <f>_xlfn.IFNA(VLOOKUP(A:A,'11月工资'!A:AQ,43,0),0)</f>
        <v>0</v>
      </c>
      <c r="AL881">
        <f t="shared" si="110"/>
        <v>0</v>
      </c>
      <c r="AM881" s="6">
        <f t="shared" si="111"/>
        <v>-4121.3600000000079</v>
      </c>
    </row>
    <row r="882" spans="1:39" x14ac:dyDescent="0.2">
      <c r="A882" s="7">
        <v>9000407</v>
      </c>
      <c r="B882" t="str">
        <f>VLOOKUP(A882,标准表!C:D,2,0)</f>
        <v>刘春天</v>
      </c>
      <c r="C882" t="str">
        <f>VLOOKUP(A:A,标准表!C:M,11,0)</f>
        <v>炼铁事业部</v>
      </c>
      <c r="D882" t="str">
        <f>VLOOKUP($A:$A,标准表!C:E,3,0)</f>
        <v>130705197003210339</v>
      </c>
      <c r="E882" t="str">
        <f>VLOOKUP(A:A,'11月工资'!A:D,4,0)</f>
        <v>6210810170000939256</v>
      </c>
      <c r="F882" t="str">
        <f>VLOOKUP(A:A,'11月工资'!A:F,6,0)</f>
        <v>生产操作人员</v>
      </c>
      <c r="G882">
        <f>VLOOKUP(A:A,标准表!C:H,6,0)</f>
        <v>0</v>
      </c>
      <c r="H882">
        <f>VLOOKUP(A:A,标准表!C:I,7,0)</f>
        <v>0</v>
      </c>
      <c r="I882">
        <f>VLOOKUP(A:A,标准表!C:J,8,0)</f>
        <v>0</v>
      </c>
      <c r="J882">
        <f>VLOOKUP($A:$A,标准表!C:G,5,0)</f>
        <v>1.8</v>
      </c>
      <c r="L882">
        <f>VLOOKUP(A:A,单位分配保留两位小数!B:I,8,0)</f>
        <v>3225</v>
      </c>
      <c r="M882">
        <f>_xlfn.IFNA(VLOOKUP(A:A,单位分配保留两位小数!B:J,9,0),0)</f>
        <v>0</v>
      </c>
      <c r="N882">
        <f>_xlfn.IFNA(VLOOKUP(A:A,单位分配保留两位小数!B:K,10,0),0)</f>
        <v>600</v>
      </c>
      <c r="O882">
        <f>ROUND(_xlfn.IFNA(VLOOKUP(A:A,单位分配保留两位小数!B:L,11,0),0),2)</f>
        <v>0</v>
      </c>
      <c r="Q882">
        <f t="shared" si="104"/>
        <v>3825</v>
      </c>
      <c r="R882">
        <f>_xlfn.IFNA(VLOOKUP(A882,'11月工资'!A:AU,47,0),0)+Q882</f>
        <v>80428</v>
      </c>
      <c r="S882">
        <f>VLOOKUP(A:A,'11月工资'!A:AW,49,0)</f>
        <v>0</v>
      </c>
      <c r="T882">
        <f>VLOOKUP(A:A,'11月工资'!A:AZ,52,0)</f>
        <v>0</v>
      </c>
      <c r="U882">
        <f>VLOOKUP(A:A,'11月工资'!A:BA,53,0)</f>
        <v>0</v>
      </c>
      <c r="V882">
        <f>VLOOKUP(A:A,'11月工资'!A:AX,50,0)</f>
        <v>0</v>
      </c>
      <c r="W882">
        <f>VLOOKUP(A:A,'11月工资'!A:AY,51,0)</f>
        <v>0</v>
      </c>
      <c r="X882">
        <f>VLOOKUP(A:A,'11月工资'!A:AV,48,0)</f>
        <v>45000</v>
      </c>
      <c r="Y882">
        <f>VLOOKUP(A:A,'11月工资'!A:BB,54,0)</f>
        <v>13761.36</v>
      </c>
      <c r="Z882" s="12">
        <f>ROUND(5*MAX(0,(R882-S882-T882-U882-V882-W882-X882-Y882)*{0.6;2;4;5;6;7;9}%-{0;504;3384;6384;10584;17184;36384}),2)</f>
        <v>650</v>
      </c>
      <c r="AB882" s="78">
        <f>VLOOKUP(A:A,'11月工资'!A:BI,61,0)</f>
        <v>541.61</v>
      </c>
      <c r="AC882" s="6">
        <f t="shared" si="105"/>
        <v>108.39</v>
      </c>
      <c r="AD882">
        <f t="shared" si="106"/>
        <v>3716.61</v>
      </c>
      <c r="AE882">
        <f>VLOOKUP(A:A,'10月奖金'!A:AC,29,0)</f>
        <v>90.39</v>
      </c>
      <c r="AF882" s="6">
        <f t="shared" si="107"/>
        <v>18</v>
      </c>
      <c r="AG882">
        <f>VLOOKUP(A:A,'10月奖金'!A:AD,30,0)</f>
        <v>3134.61</v>
      </c>
      <c r="AH882" s="6">
        <f t="shared" si="108"/>
        <v>582</v>
      </c>
      <c r="AI882">
        <f>VLOOKUP(A:A,单位分配保留两位小数!B:N,13,0)</f>
        <v>3825</v>
      </c>
      <c r="AJ882">
        <f t="shared" si="109"/>
        <v>0</v>
      </c>
      <c r="AK882">
        <f>_xlfn.IFNA(VLOOKUP(A:A,'11月工资'!A:AQ,43,0),0)</f>
        <v>0</v>
      </c>
      <c r="AL882">
        <f t="shared" si="110"/>
        <v>108.39</v>
      </c>
      <c r="AM882" s="6">
        <f t="shared" si="111"/>
        <v>21666.639999999999</v>
      </c>
    </row>
    <row r="883" spans="1:39" x14ac:dyDescent="0.2">
      <c r="A883" s="7">
        <v>9000408</v>
      </c>
      <c r="B883" t="str">
        <f>VLOOKUP(A883,标准表!C:D,2,0)</f>
        <v>袁举斌</v>
      </c>
      <c r="C883" t="str">
        <f>VLOOKUP(A:A,标准表!C:M,11,0)</f>
        <v>炼铁事业部</v>
      </c>
      <c r="D883" t="str">
        <f>VLOOKUP($A:$A,标准表!C:E,3,0)</f>
        <v>132527197607152511</v>
      </c>
      <c r="E883" t="str">
        <f>VLOOKUP(A:A,'11月工资'!A:D,4,0)</f>
        <v>6210810170000803916</v>
      </c>
      <c r="F883" t="str">
        <f>VLOOKUP(A:A,'11月工资'!A:F,6,0)</f>
        <v>生产操作人员</v>
      </c>
      <c r="G883">
        <f>VLOOKUP(A:A,标准表!C:H,6,0)</f>
        <v>0</v>
      </c>
      <c r="H883">
        <f>VLOOKUP(A:A,标准表!C:I,7,0)</f>
        <v>0</v>
      </c>
      <c r="I883">
        <f>VLOOKUP(A:A,标准表!C:J,8,0)</f>
        <v>0</v>
      </c>
      <c r="J883">
        <f>VLOOKUP($A:$A,标准表!C:G,5,0)</f>
        <v>1.8</v>
      </c>
      <c r="L883">
        <f>VLOOKUP(A:A,单位分配保留两位小数!B:I,8,0)</f>
        <v>2700</v>
      </c>
      <c r="M883">
        <f>_xlfn.IFNA(VLOOKUP(A:A,单位分配保留两位小数!B:J,9,0),0)</f>
        <v>0</v>
      </c>
      <c r="N883">
        <f>_xlfn.IFNA(VLOOKUP(A:A,单位分配保留两位小数!B:K,10,0),0)</f>
        <v>0</v>
      </c>
      <c r="O883">
        <f>ROUND(_xlfn.IFNA(VLOOKUP(A:A,单位分配保留两位小数!B:L,11,0),0),2)</f>
        <v>0</v>
      </c>
      <c r="Q883">
        <f t="shared" si="104"/>
        <v>2700</v>
      </c>
      <c r="R883">
        <f>_xlfn.IFNA(VLOOKUP(A883,'11月工资'!A:AU,47,0),0)+Q883</f>
        <v>78363.039999999994</v>
      </c>
      <c r="S883">
        <f>VLOOKUP(A:A,'11月工资'!A:AW,49,0)</f>
        <v>9000</v>
      </c>
      <c r="T883">
        <f>VLOOKUP(A:A,'11月工资'!A:AZ,52,0)</f>
        <v>0</v>
      </c>
      <c r="U883">
        <f>VLOOKUP(A:A,'11月工资'!A:BA,53,0)</f>
        <v>0</v>
      </c>
      <c r="V883">
        <f>VLOOKUP(A:A,'11月工资'!A:AX,50,0)</f>
        <v>9000</v>
      </c>
      <c r="W883">
        <f>VLOOKUP(A:A,'11月工资'!A:AY,51,0)</f>
        <v>0</v>
      </c>
      <c r="X883">
        <f>VLOOKUP(A:A,'11月工资'!A:AV,48,0)</f>
        <v>45000</v>
      </c>
      <c r="Y883">
        <f>VLOOKUP(A:A,'11月工资'!A:BB,54,0)</f>
        <v>13548.69</v>
      </c>
      <c r="Z883" s="12">
        <f>ROUND(5*MAX(0,(R883-S883-T883-U883-V883-W883-X883-Y883)*{0.6;2;4;5;6;7;9}%-{0;504;3384;6384;10584;17184;36384}),2)</f>
        <v>54.43</v>
      </c>
      <c r="AB883" s="78">
        <f>VLOOKUP(A:A,'11月工资'!A:BI,61,0)</f>
        <v>33.659999999999997</v>
      </c>
      <c r="AC883" s="6">
        <f t="shared" si="105"/>
        <v>20.77</v>
      </c>
      <c r="AD883">
        <f t="shared" si="106"/>
        <v>2679.23</v>
      </c>
      <c r="AE883">
        <f>VLOOKUP(A:A,'10月奖金'!A:AC,29,0)</f>
        <v>14.68</v>
      </c>
      <c r="AF883" s="6">
        <f t="shared" si="107"/>
        <v>6.09</v>
      </c>
      <c r="AG883">
        <f>VLOOKUP(A:A,'10月奖金'!A:AD,30,0)</f>
        <v>2482.3200000000002</v>
      </c>
      <c r="AH883" s="6">
        <f t="shared" si="108"/>
        <v>196.90999999999985</v>
      </c>
      <c r="AI883">
        <f>VLOOKUP(A:A,单位分配保留两位小数!B:N,13,0)</f>
        <v>2700</v>
      </c>
      <c r="AJ883">
        <f t="shared" si="109"/>
        <v>0</v>
      </c>
      <c r="AK883">
        <f>_xlfn.IFNA(VLOOKUP(A:A,'11月工资'!A:AQ,43,0),0)</f>
        <v>0</v>
      </c>
      <c r="AL883">
        <f t="shared" si="110"/>
        <v>20.77</v>
      </c>
      <c r="AM883" s="6">
        <f t="shared" si="111"/>
        <v>1814.3499999999931</v>
      </c>
    </row>
    <row r="884" spans="1:39" x14ac:dyDescent="0.2">
      <c r="A884" s="7">
        <v>9000409</v>
      </c>
      <c r="B884" t="str">
        <f>VLOOKUP(A884,标准表!C:D,2,0)</f>
        <v>张利</v>
      </c>
      <c r="C884" t="str">
        <f>VLOOKUP(A:A,标准表!C:M,11,0)</f>
        <v>炼铁事业部</v>
      </c>
      <c r="D884" t="str">
        <f>VLOOKUP($A:$A,标准表!C:E,3,0)</f>
        <v>130705197811250937</v>
      </c>
      <c r="E884" t="str">
        <f>VLOOKUP(A:A,'11月工资'!A:D,4,0)</f>
        <v>6227000170760097380</v>
      </c>
      <c r="F884" t="str">
        <f>VLOOKUP(A:A,'11月工资'!A:F,6,0)</f>
        <v>专业技术人员</v>
      </c>
      <c r="G884">
        <f>VLOOKUP(A:A,标准表!C:H,6,0)</f>
        <v>0</v>
      </c>
      <c r="H884">
        <f>VLOOKUP(A:A,标准表!C:I,7,0)</f>
        <v>0</v>
      </c>
      <c r="I884">
        <f>VLOOKUP(A:A,标准表!C:J,8,0)</f>
        <v>0</v>
      </c>
      <c r="J884">
        <f>VLOOKUP($A:$A,标准表!C:G,5,0)</f>
        <v>2.15</v>
      </c>
      <c r="L884">
        <f>VLOOKUP(A:A,单位分配保留两位小数!B:I,8,0)</f>
        <v>3547.5</v>
      </c>
      <c r="M884">
        <f>_xlfn.IFNA(VLOOKUP(A:A,单位分配保留两位小数!B:J,9,0),0)</f>
        <v>0</v>
      </c>
      <c r="N884">
        <f>_xlfn.IFNA(VLOOKUP(A:A,单位分配保留两位小数!B:K,10,0),0)</f>
        <v>0</v>
      </c>
      <c r="O884">
        <f>ROUND(_xlfn.IFNA(VLOOKUP(A:A,单位分配保留两位小数!B:L,11,0),0),2)</f>
        <v>0</v>
      </c>
      <c r="Q884">
        <f t="shared" si="104"/>
        <v>3547.5</v>
      </c>
      <c r="R884">
        <f>_xlfn.IFNA(VLOOKUP(A884,'11月工资'!A:AU,47,0),0)+Q884</f>
        <v>79883.55</v>
      </c>
      <c r="S884">
        <f>VLOOKUP(A:A,'11月工资'!A:AW,49,0)</f>
        <v>9000</v>
      </c>
      <c r="T884">
        <f>VLOOKUP(A:A,'11月工资'!A:AZ,52,0)</f>
        <v>9000</v>
      </c>
      <c r="U884">
        <f>VLOOKUP(A:A,'11月工资'!A:BA,53,0)</f>
        <v>0</v>
      </c>
      <c r="V884">
        <f>VLOOKUP(A:A,'11月工资'!A:AX,50,0)</f>
        <v>9000</v>
      </c>
      <c r="W884">
        <f>VLOOKUP(A:A,'11月工资'!A:AY,51,0)</f>
        <v>0</v>
      </c>
      <c r="X884">
        <f>VLOOKUP(A:A,'11月工资'!A:AV,48,0)</f>
        <v>45000</v>
      </c>
      <c r="Y884">
        <f>VLOOKUP(A:A,'11月工资'!A:BB,54,0)</f>
        <v>13420.26</v>
      </c>
      <c r="Z884" s="12">
        <f>ROUND(5*MAX(0,(R884-S884-T884-U884-V884-W884-X884-Y884)*{0.6;2;4;5;6;7;9}%-{0;504;3384;6384;10584;17184;36384}),2)</f>
        <v>0</v>
      </c>
      <c r="AB884" s="78">
        <f>VLOOKUP(A:A,'11月工资'!A:BI,61,0)</f>
        <v>76.34</v>
      </c>
      <c r="AC884" s="6">
        <f t="shared" si="105"/>
        <v>0</v>
      </c>
      <c r="AD884">
        <f t="shared" si="106"/>
        <v>3547.5</v>
      </c>
      <c r="AE884">
        <f>VLOOKUP(A:A,'10月奖金'!A:AC,29,0)</f>
        <v>0</v>
      </c>
      <c r="AF884" s="6">
        <f t="shared" si="107"/>
        <v>0</v>
      </c>
      <c r="AG884">
        <f>VLOOKUP(A:A,'10月奖金'!A:AD,30,0)</f>
        <v>3547</v>
      </c>
      <c r="AH884" s="6">
        <f t="shared" si="108"/>
        <v>0.5</v>
      </c>
      <c r="AI884">
        <f>VLOOKUP(A:A,单位分配保留两位小数!B:N,13,0)</f>
        <v>3547.5</v>
      </c>
      <c r="AJ884">
        <f t="shared" si="109"/>
        <v>0</v>
      </c>
      <c r="AK884">
        <f>_xlfn.IFNA(VLOOKUP(A:A,'11月工资'!A:AQ,43,0),0)</f>
        <v>0</v>
      </c>
      <c r="AL884">
        <f t="shared" si="110"/>
        <v>0</v>
      </c>
      <c r="AM884" s="6">
        <f t="shared" si="111"/>
        <v>-5536.7099999999973</v>
      </c>
    </row>
    <row r="885" spans="1:39" x14ac:dyDescent="0.2">
      <c r="A885" s="7">
        <v>9000411</v>
      </c>
      <c r="B885" t="str">
        <f>VLOOKUP(A885,标准表!C:D,2,0)</f>
        <v>贾志军</v>
      </c>
      <c r="C885" t="str">
        <f>VLOOKUP(A:A,标准表!C:M,11,0)</f>
        <v>炼铁事业部</v>
      </c>
      <c r="D885" t="str">
        <f>VLOOKUP($A:$A,标准表!C:E,3,0)</f>
        <v>130707198005100018</v>
      </c>
      <c r="E885" t="str">
        <f>VLOOKUP(A:A,'11月工资'!A:D,4,0)</f>
        <v>6210810170000938233</v>
      </c>
      <c r="F885" t="str">
        <f>VLOOKUP(A:A,'11月工资'!A:F,6,0)</f>
        <v>生产操作人员</v>
      </c>
      <c r="G885">
        <f>VLOOKUP(A:A,标准表!C:H,6,0)</f>
        <v>0</v>
      </c>
      <c r="H885">
        <f>VLOOKUP(A:A,标准表!C:I,7,0)</f>
        <v>0</v>
      </c>
      <c r="I885">
        <f>VLOOKUP(A:A,标准表!C:J,8,0)</f>
        <v>0</v>
      </c>
      <c r="J885">
        <f>VLOOKUP($A:$A,标准表!C:G,5,0)</f>
        <v>1.5</v>
      </c>
      <c r="L885">
        <f>VLOOKUP(A:A,单位分配保留两位小数!B:I,8,0)</f>
        <v>2250</v>
      </c>
      <c r="M885">
        <f>_xlfn.IFNA(VLOOKUP(A:A,单位分配保留两位小数!B:J,9,0),0)</f>
        <v>0</v>
      </c>
      <c r="N885">
        <f>_xlfn.IFNA(VLOOKUP(A:A,单位分配保留两位小数!B:K,10,0),0)</f>
        <v>0</v>
      </c>
      <c r="O885">
        <f>ROUND(_xlfn.IFNA(VLOOKUP(A:A,单位分配保留两位小数!B:L,11,0),0),2)</f>
        <v>0</v>
      </c>
      <c r="Q885">
        <f t="shared" si="104"/>
        <v>2250</v>
      </c>
      <c r="R885">
        <f>_xlfn.IFNA(VLOOKUP(A885,'11月工资'!A:AU,47,0),0)+Q885</f>
        <v>75496.069999999992</v>
      </c>
      <c r="S885">
        <f>VLOOKUP(A:A,'11月工资'!A:AW,49,0)</f>
        <v>9000</v>
      </c>
      <c r="T885">
        <f>VLOOKUP(A:A,'11月工资'!A:AZ,52,0)</f>
        <v>0</v>
      </c>
      <c r="U885">
        <f>VLOOKUP(A:A,'11月工资'!A:BA,53,0)</f>
        <v>0</v>
      </c>
      <c r="V885">
        <f>VLOOKUP(A:A,'11月工资'!A:AX,50,0)</f>
        <v>9000</v>
      </c>
      <c r="W885">
        <f>VLOOKUP(A:A,'11月工资'!A:AY,51,0)</f>
        <v>0</v>
      </c>
      <c r="X885">
        <f>VLOOKUP(A:A,'11月工资'!A:AV,48,0)</f>
        <v>45000</v>
      </c>
      <c r="Y885">
        <f>VLOOKUP(A:A,'11月工资'!A:BB,54,0)</f>
        <v>12737.25</v>
      </c>
      <c r="Z885" s="12">
        <f>ROUND(5*MAX(0,(R885-S885-T885-U885-V885-W885-X885-Y885)*{0.6;2;4;5;6;7;9}%-{0;504;3384;6384;10584;17184;36384}),2)</f>
        <v>0</v>
      </c>
      <c r="AB885" s="78">
        <f>VLOOKUP(A:A,'11月工资'!A:BI,61,0)</f>
        <v>464.14</v>
      </c>
      <c r="AC885" s="6">
        <f t="shared" si="105"/>
        <v>0</v>
      </c>
      <c r="AD885">
        <f t="shared" si="106"/>
        <v>2250</v>
      </c>
      <c r="AE885">
        <f>VLOOKUP(A:A,'10月奖金'!A:AC,29,0)</f>
        <v>67.5</v>
      </c>
      <c r="AF885" s="6">
        <f t="shared" si="107"/>
        <v>-67.5</v>
      </c>
      <c r="AG885">
        <f>VLOOKUP(A:A,'10月奖金'!A:AD,30,0)</f>
        <v>2182.5</v>
      </c>
      <c r="AH885" s="6">
        <f t="shared" si="108"/>
        <v>67.5</v>
      </c>
      <c r="AI885">
        <f>VLOOKUP(A:A,单位分配保留两位小数!B:N,13,0)</f>
        <v>2250</v>
      </c>
      <c r="AJ885">
        <f t="shared" si="109"/>
        <v>0</v>
      </c>
      <c r="AK885">
        <f>_xlfn.IFNA(VLOOKUP(A:A,'11月工资'!A:AQ,43,0),0)</f>
        <v>0</v>
      </c>
      <c r="AL885">
        <f t="shared" si="110"/>
        <v>0</v>
      </c>
      <c r="AM885" s="6">
        <f t="shared" si="111"/>
        <v>-241.18000000000757</v>
      </c>
    </row>
    <row r="886" spans="1:39" x14ac:dyDescent="0.2">
      <c r="A886" s="7">
        <v>9000412</v>
      </c>
      <c r="B886" t="str">
        <f>VLOOKUP(A886,标准表!C:D,2,0)</f>
        <v>屈卫京</v>
      </c>
      <c r="C886" t="str">
        <f>VLOOKUP(A:A,标准表!C:M,11,0)</f>
        <v>炼铁事业部</v>
      </c>
      <c r="D886" t="str">
        <f>VLOOKUP($A:$A,标准表!C:E,3,0)</f>
        <v>13070519750225001X</v>
      </c>
      <c r="E886" t="str">
        <f>VLOOKUP(A:A,'11月工资'!A:D,4,0)</f>
        <v>6210810170000806943</v>
      </c>
      <c r="F886" t="str">
        <f>VLOOKUP(A:A,'11月工资'!A:F,6,0)</f>
        <v>生产操作人员</v>
      </c>
      <c r="G886">
        <f>VLOOKUP(A:A,标准表!C:H,6,0)</f>
        <v>0</v>
      </c>
      <c r="H886">
        <f>VLOOKUP(A:A,标准表!C:I,7,0)</f>
        <v>0</v>
      </c>
      <c r="I886">
        <f>VLOOKUP(A:A,标准表!C:J,8,0)</f>
        <v>0</v>
      </c>
      <c r="J886">
        <f>VLOOKUP($A:$A,标准表!C:G,5,0)</f>
        <v>1.5</v>
      </c>
      <c r="L886">
        <f>VLOOKUP(A:A,单位分配保留两位小数!B:I,8,0)</f>
        <v>2475</v>
      </c>
      <c r="M886">
        <f>_xlfn.IFNA(VLOOKUP(A:A,单位分配保留两位小数!B:J,9,0),0)</f>
        <v>0</v>
      </c>
      <c r="N886">
        <f>_xlfn.IFNA(VLOOKUP(A:A,单位分配保留两位小数!B:K,10,0),0)</f>
        <v>0</v>
      </c>
      <c r="O886">
        <f>ROUND(_xlfn.IFNA(VLOOKUP(A:A,单位分配保留两位小数!B:L,11,0),0),2)</f>
        <v>0</v>
      </c>
      <c r="Q886">
        <f t="shared" si="104"/>
        <v>2475</v>
      </c>
      <c r="R886">
        <f>_xlfn.IFNA(VLOOKUP(A886,'11月工资'!A:AU,47,0),0)+Q886</f>
        <v>80689.510000000009</v>
      </c>
      <c r="S886">
        <f>VLOOKUP(A:A,'11月工资'!A:AW,49,0)</f>
        <v>9000</v>
      </c>
      <c r="T886">
        <f>VLOOKUP(A:A,'11月工资'!A:AZ,52,0)</f>
        <v>0</v>
      </c>
      <c r="U886">
        <f>VLOOKUP(A:A,'11月工资'!A:BA,53,0)</f>
        <v>0</v>
      </c>
      <c r="V886">
        <f>VLOOKUP(A:A,'11月工资'!A:AX,50,0)</f>
        <v>9000</v>
      </c>
      <c r="W886">
        <f>VLOOKUP(A:A,'11月工资'!A:AY,51,0)</f>
        <v>0</v>
      </c>
      <c r="X886">
        <f>VLOOKUP(A:A,'11月工资'!A:AV,48,0)</f>
        <v>45000</v>
      </c>
      <c r="Y886">
        <f>VLOOKUP(A:A,'11月工资'!A:BB,54,0)</f>
        <v>12939.93</v>
      </c>
      <c r="Z886" s="12">
        <f>ROUND(5*MAX(0,(R886-S886-T886-U886-V886-W886-X886-Y886)*{0.6;2;4;5;6;7;9}%-{0;504;3384;6384;10584;17184;36384}),2)</f>
        <v>142.49</v>
      </c>
      <c r="AB886" s="78">
        <f>VLOOKUP(A:A,'11月工资'!A:BI,61,0)</f>
        <v>367.87</v>
      </c>
      <c r="AC886" s="6">
        <f t="shared" si="105"/>
        <v>0</v>
      </c>
      <c r="AD886">
        <f t="shared" si="106"/>
        <v>2475</v>
      </c>
      <c r="AE886">
        <f>VLOOKUP(A:A,'10月奖金'!A:AC,29,0)</f>
        <v>0</v>
      </c>
      <c r="AF886" s="6">
        <f t="shared" si="107"/>
        <v>0</v>
      </c>
      <c r="AG886">
        <f>VLOOKUP(A:A,'10月奖金'!A:AD,30,0)</f>
        <v>2371</v>
      </c>
      <c r="AH886" s="6">
        <f t="shared" si="108"/>
        <v>104</v>
      </c>
      <c r="AI886">
        <f>VLOOKUP(A:A,单位分配保留两位小数!B:N,13,0)</f>
        <v>2475</v>
      </c>
      <c r="AJ886">
        <f t="shared" si="109"/>
        <v>0</v>
      </c>
      <c r="AK886">
        <f>_xlfn.IFNA(VLOOKUP(A:A,'11月工资'!A:AQ,43,0),0)</f>
        <v>0</v>
      </c>
      <c r="AL886">
        <f t="shared" si="110"/>
        <v>0</v>
      </c>
      <c r="AM886" s="6">
        <f t="shared" si="111"/>
        <v>4749.580000000009</v>
      </c>
    </row>
    <row r="887" spans="1:39" x14ac:dyDescent="0.2">
      <c r="A887" s="7">
        <v>9000415</v>
      </c>
      <c r="B887" t="str">
        <f>VLOOKUP(A887,标准表!C:D,2,0)</f>
        <v>王成军</v>
      </c>
      <c r="C887" t="str">
        <f>VLOOKUP(A:A,标准表!C:M,11,0)</f>
        <v>炼铁事业部</v>
      </c>
      <c r="D887" t="str">
        <f>VLOOKUP($A:$A,标准表!C:E,3,0)</f>
        <v>130705197612200013</v>
      </c>
      <c r="E887" t="str">
        <f>VLOOKUP(A:A,'11月工资'!A:D,4,0)</f>
        <v>6210810170000938589</v>
      </c>
      <c r="F887" t="str">
        <f>VLOOKUP(A:A,'11月工资'!A:F,6,0)</f>
        <v>生产操作人员</v>
      </c>
      <c r="G887">
        <f>VLOOKUP(A:A,标准表!C:H,6,0)</f>
        <v>0</v>
      </c>
      <c r="H887">
        <f>VLOOKUP(A:A,标准表!C:I,7,0)</f>
        <v>0</v>
      </c>
      <c r="I887">
        <f>VLOOKUP(A:A,标准表!C:J,8,0)</f>
        <v>0</v>
      </c>
      <c r="J887">
        <f>VLOOKUP($A:$A,标准表!C:G,5,0)</f>
        <v>1.5</v>
      </c>
      <c r="L887">
        <f>VLOOKUP(A:A,单位分配保留两位小数!B:I,8,0)</f>
        <v>2250</v>
      </c>
      <c r="M887">
        <f>_xlfn.IFNA(VLOOKUP(A:A,单位分配保留两位小数!B:J,9,0),0)</f>
        <v>0</v>
      </c>
      <c r="N887">
        <f>_xlfn.IFNA(VLOOKUP(A:A,单位分配保留两位小数!B:K,10,0),0)</f>
        <v>100</v>
      </c>
      <c r="O887">
        <f>ROUND(_xlfn.IFNA(VLOOKUP(A:A,单位分配保留两位小数!B:L,11,0),0),2)</f>
        <v>0</v>
      </c>
      <c r="Q887">
        <f t="shared" si="104"/>
        <v>2350</v>
      </c>
      <c r="R887">
        <f>_xlfn.IFNA(VLOOKUP(A887,'11月工资'!A:AU,47,0),0)+Q887</f>
        <v>75709.899999999994</v>
      </c>
      <c r="S887">
        <f>VLOOKUP(A:A,'11月工资'!A:AW,49,0)</f>
        <v>9000</v>
      </c>
      <c r="T887">
        <f>VLOOKUP(A:A,'11月工资'!A:AZ,52,0)</f>
        <v>0</v>
      </c>
      <c r="U887">
        <f>VLOOKUP(A:A,'11月工资'!A:BA,53,0)</f>
        <v>0</v>
      </c>
      <c r="V887">
        <f>VLOOKUP(A:A,'11月工资'!A:AX,50,0)</f>
        <v>9000</v>
      </c>
      <c r="W887">
        <f>VLOOKUP(A:A,'11月工资'!A:AY,51,0)</f>
        <v>0</v>
      </c>
      <c r="X887">
        <f>VLOOKUP(A:A,'11月工资'!A:AV,48,0)</f>
        <v>45000</v>
      </c>
      <c r="Y887">
        <f>VLOOKUP(A:A,'11月工资'!A:BB,54,0)</f>
        <v>12834.36</v>
      </c>
      <c r="Z887" s="12">
        <f>ROUND(5*MAX(0,(R887-S887-T887-U887-V887-W887-X887-Y887)*{0.6;2;4;5;6;7;9}%-{0;504;3384;6384;10584;17184;36384}),2)</f>
        <v>0</v>
      </c>
      <c r="AB887" s="78">
        <f>VLOOKUP(A:A,'11月工资'!A:BI,61,0)</f>
        <v>269.86</v>
      </c>
      <c r="AC887" s="6">
        <f t="shared" si="105"/>
        <v>0</v>
      </c>
      <c r="AD887">
        <f t="shared" si="106"/>
        <v>2350</v>
      </c>
      <c r="AE887">
        <f>VLOOKUP(A:A,'10月奖金'!A:AC,29,0)</f>
        <v>0</v>
      </c>
      <c r="AF887" s="6">
        <f t="shared" si="107"/>
        <v>0</v>
      </c>
      <c r="AG887">
        <f>VLOOKUP(A:A,'10月奖金'!A:AD,30,0)</f>
        <v>2300</v>
      </c>
      <c r="AH887" s="6">
        <f t="shared" si="108"/>
        <v>50</v>
      </c>
      <c r="AI887">
        <f>VLOOKUP(A:A,单位分配保留两位小数!B:N,13,0)</f>
        <v>2350</v>
      </c>
      <c r="AJ887">
        <f t="shared" si="109"/>
        <v>0</v>
      </c>
      <c r="AK887">
        <f>_xlfn.IFNA(VLOOKUP(A:A,'11月工资'!A:AQ,43,0),0)</f>
        <v>0</v>
      </c>
      <c r="AL887">
        <f t="shared" si="110"/>
        <v>0</v>
      </c>
      <c r="AM887" s="6">
        <f t="shared" si="111"/>
        <v>-124.4600000000064</v>
      </c>
    </row>
    <row r="888" spans="1:39" x14ac:dyDescent="0.2">
      <c r="A888" s="7">
        <v>9000416</v>
      </c>
      <c r="B888" t="str">
        <f>VLOOKUP(A888,标准表!C:D,2,0)</f>
        <v>胡彦泽</v>
      </c>
      <c r="C888" t="str">
        <f>VLOOKUP(A:A,标准表!C:M,11,0)</f>
        <v>炼铁事业部</v>
      </c>
      <c r="D888" t="str">
        <f>VLOOKUP($A:$A,标准表!C:E,3,0)</f>
        <v>130705198809300637</v>
      </c>
      <c r="E888" t="str">
        <f>VLOOKUP(A:A,'11月工资'!A:D,4,0)</f>
        <v>6217000180040690483</v>
      </c>
      <c r="F888" t="str">
        <f>VLOOKUP(A:A,'11月工资'!A:F,6,0)</f>
        <v>生产操作人员</v>
      </c>
      <c r="G888">
        <f>VLOOKUP(A:A,标准表!C:H,6,0)</f>
        <v>0</v>
      </c>
      <c r="H888">
        <f>VLOOKUP(A:A,标准表!C:I,7,0)</f>
        <v>0</v>
      </c>
      <c r="I888">
        <f>VLOOKUP(A:A,标准表!C:J,8,0)</f>
        <v>0</v>
      </c>
      <c r="J888">
        <f>VLOOKUP($A:$A,标准表!C:G,5,0)</f>
        <v>1.8</v>
      </c>
      <c r="L888">
        <f>VLOOKUP(A:A,单位分配保留两位小数!B:I,8,0)</f>
        <v>2970</v>
      </c>
      <c r="M888">
        <f>_xlfn.IFNA(VLOOKUP(A:A,单位分配保留两位小数!B:J,9,0),0)</f>
        <v>0</v>
      </c>
      <c r="N888">
        <f>_xlfn.IFNA(VLOOKUP(A:A,单位分配保留两位小数!B:K,10,0),0)</f>
        <v>0</v>
      </c>
      <c r="O888">
        <f>ROUND(_xlfn.IFNA(VLOOKUP(A:A,单位分配保留两位小数!B:L,11,0),0),2)</f>
        <v>0</v>
      </c>
      <c r="Q888">
        <f t="shared" si="104"/>
        <v>2970</v>
      </c>
      <c r="R888">
        <f>_xlfn.IFNA(VLOOKUP(A888,'11月工资'!A:AU,47,0),0)+Q888</f>
        <v>77225.279999999999</v>
      </c>
      <c r="S888">
        <f>VLOOKUP(A:A,'11月工资'!A:AW,49,0)</f>
        <v>9000</v>
      </c>
      <c r="T888">
        <f>VLOOKUP(A:A,'11月工资'!A:AZ,52,0)</f>
        <v>0</v>
      </c>
      <c r="U888">
        <f>VLOOKUP(A:A,'11月工资'!A:BA,53,0)</f>
        <v>0</v>
      </c>
      <c r="V888">
        <f>VLOOKUP(A:A,'11月工资'!A:AX,50,0)</f>
        <v>0</v>
      </c>
      <c r="W888">
        <f>VLOOKUP(A:A,'11月工资'!A:AY,51,0)</f>
        <v>0</v>
      </c>
      <c r="X888">
        <f>VLOOKUP(A:A,'11月工资'!A:AV,48,0)</f>
        <v>45000</v>
      </c>
      <c r="Y888">
        <f>VLOOKUP(A:A,'11月工资'!A:BB,54,0)</f>
        <v>12762</v>
      </c>
      <c r="Z888" s="12">
        <f>ROUND(5*MAX(0,(R888-S888-T888-U888-V888-W888-X888-Y888)*{0.6;2;4;5;6;7;9}%-{0;504;3384;6384;10584;17184;36384}),2)</f>
        <v>313.89999999999998</v>
      </c>
      <c r="AB888" s="78">
        <f>VLOOKUP(A:A,'11月工资'!A:BI,61,0)</f>
        <v>245.75</v>
      </c>
      <c r="AC888" s="6">
        <f t="shared" si="105"/>
        <v>68.150000000000006</v>
      </c>
      <c r="AD888">
        <f t="shared" si="106"/>
        <v>2901.85</v>
      </c>
      <c r="AE888">
        <f>VLOOKUP(A:A,'10月奖金'!A:AC,29,0)</f>
        <v>47.87</v>
      </c>
      <c r="AF888" s="6">
        <f t="shared" si="107"/>
        <v>20.280000000000008</v>
      </c>
      <c r="AG888">
        <f>VLOOKUP(A:A,'10月奖金'!A:AD,30,0)</f>
        <v>2872.13</v>
      </c>
      <c r="AH888" s="6">
        <f t="shared" si="108"/>
        <v>29.7199999999998</v>
      </c>
      <c r="AI888">
        <f>VLOOKUP(A:A,单位分配保留两位小数!B:N,13,0)</f>
        <v>2970</v>
      </c>
      <c r="AJ888">
        <f t="shared" si="109"/>
        <v>0</v>
      </c>
      <c r="AK888">
        <f>_xlfn.IFNA(VLOOKUP(A:A,'11月工资'!A:AQ,43,0),0)</f>
        <v>0</v>
      </c>
      <c r="AL888">
        <f t="shared" si="110"/>
        <v>68.150000000000006</v>
      </c>
      <c r="AM888" s="6">
        <f t="shared" si="111"/>
        <v>10463.279999999999</v>
      </c>
    </row>
    <row r="889" spans="1:39" x14ac:dyDescent="0.2">
      <c r="A889" s="7">
        <v>9000417</v>
      </c>
      <c r="B889" t="str">
        <f>VLOOKUP(A889,标准表!C:D,2,0)</f>
        <v>韩凌云</v>
      </c>
      <c r="C889" t="str">
        <f>VLOOKUP(A:A,标准表!C:M,11,0)</f>
        <v>炼铁事业部</v>
      </c>
      <c r="D889" t="str">
        <f>VLOOKUP($A:$A,标准表!C:E,3,0)</f>
        <v>130705197907051510</v>
      </c>
      <c r="E889" t="str">
        <f>VLOOKUP(A:A,'11月工资'!A:D,4,0)</f>
        <v>6210810170000799098</v>
      </c>
      <c r="F889" t="str">
        <f>VLOOKUP(A:A,'11月工资'!A:F,6,0)</f>
        <v>生产操作人员</v>
      </c>
      <c r="G889">
        <f>VLOOKUP(A:A,标准表!C:H,6,0)</f>
        <v>0</v>
      </c>
      <c r="H889">
        <f>VLOOKUP(A:A,标准表!C:I,7,0)</f>
        <v>0</v>
      </c>
      <c r="I889">
        <f>VLOOKUP(A:A,标准表!C:J,8,0)</f>
        <v>0</v>
      </c>
      <c r="J889">
        <f>VLOOKUP($A:$A,标准表!C:G,5,0)</f>
        <v>1.8</v>
      </c>
      <c r="L889">
        <f>VLOOKUP(A:A,单位分配保留两位小数!B:I,8,0)</f>
        <v>2700</v>
      </c>
      <c r="M889">
        <f>_xlfn.IFNA(VLOOKUP(A:A,单位分配保留两位小数!B:J,9,0),0)</f>
        <v>0</v>
      </c>
      <c r="N889">
        <f>_xlfn.IFNA(VLOOKUP(A:A,单位分配保留两位小数!B:K,10,0),0)</f>
        <v>0</v>
      </c>
      <c r="O889">
        <f>ROUND(_xlfn.IFNA(VLOOKUP(A:A,单位分配保留两位小数!B:L,11,0),0),2)</f>
        <v>0</v>
      </c>
      <c r="Q889">
        <f t="shared" si="104"/>
        <v>2700</v>
      </c>
      <c r="R889">
        <f>_xlfn.IFNA(VLOOKUP(A889,'11月工资'!A:AU,47,0),0)+Q889</f>
        <v>78263.87999999999</v>
      </c>
      <c r="S889">
        <f>VLOOKUP(A:A,'11月工资'!A:AW,49,0)</f>
        <v>0</v>
      </c>
      <c r="T889">
        <f>VLOOKUP(A:A,'11月工资'!A:AZ,52,0)</f>
        <v>0</v>
      </c>
      <c r="U889">
        <f>VLOOKUP(A:A,'11月工资'!A:BA,53,0)</f>
        <v>0</v>
      </c>
      <c r="V889">
        <f>VLOOKUP(A:A,'11月工资'!A:AX,50,0)</f>
        <v>0</v>
      </c>
      <c r="W889">
        <f>VLOOKUP(A:A,'11月工资'!A:AY,51,0)</f>
        <v>0</v>
      </c>
      <c r="X889">
        <f>VLOOKUP(A:A,'11月工资'!A:AV,48,0)</f>
        <v>45000</v>
      </c>
      <c r="Y889">
        <f>VLOOKUP(A:A,'11月工资'!A:BB,54,0)</f>
        <v>13298.31</v>
      </c>
      <c r="Z889" s="12">
        <f>ROUND(5*MAX(0,(R889-S889-T889-U889-V889-W889-X889-Y889)*{0.6;2;4;5;6;7;9}%-{0;504;3384;6384;10584;17184;36384}),2)</f>
        <v>598.97</v>
      </c>
      <c r="AB889" s="78">
        <f>VLOOKUP(A:A,'11月工资'!A:BI,61,0)</f>
        <v>518.23</v>
      </c>
      <c r="AC889" s="6">
        <f t="shared" si="105"/>
        <v>80.739999999999995</v>
      </c>
      <c r="AD889">
        <f t="shared" si="106"/>
        <v>2619.2600000000002</v>
      </c>
      <c r="AE889">
        <f>VLOOKUP(A:A,'10月奖金'!A:AC,29,0)</f>
        <v>80.73</v>
      </c>
      <c r="AF889" s="6">
        <f t="shared" si="107"/>
        <v>9.9999999999909051E-3</v>
      </c>
      <c r="AG889">
        <f>VLOOKUP(A:A,'10月奖金'!A:AD,30,0)</f>
        <v>2619.27</v>
      </c>
      <c r="AH889" s="6">
        <f t="shared" si="108"/>
        <v>-9.9999999997635314E-3</v>
      </c>
      <c r="AI889">
        <f>VLOOKUP(A:A,单位分配保留两位小数!B:N,13,0)</f>
        <v>2700</v>
      </c>
      <c r="AJ889">
        <f t="shared" si="109"/>
        <v>0</v>
      </c>
      <c r="AK889">
        <f>_xlfn.IFNA(VLOOKUP(A:A,'11月工资'!A:AQ,43,0),0)</f>
        <v>0</v>
      </c>
      <c r="AL889">
        <f t="shared" si="110"/>
        <v>80.739999999999995</v>
      </c>
      <c r="AM889" s="6">
        <f t="shared" si="111"/>
        <v>19965.569999999992</v>
      </c>
    </row>
    <row r="890" spans="1:39" x14ac:dyDescent="0.2">
      <c r="A890" s="7">
        <v>9000418</v>
      </c>
      <c r="B890" t="str">
        <f>VLOOKUP(A890,标准表!C:D,2,0)</f>
        <v>罗承军</v>
      </c>
      <c r="C890" t="str">
        <f>VLOOKUP(A:A,标准表!C:M,11,0)</f>
        <v>炼铁事业部</v>
      </c>
      <c r="D890" t="str">
        <f>VLOOKUP($A:$A,标准表!C:E,3,0)</f>
        <v>130705197206030311</v>
      </c>
      <c r="E890" t="str">
        <f>VLOOKUP(A:A,'11月工资'!A:D,4,0)</f>
        <v>6217000170011258386</v>
      </c>
      <c r="F890" t="str">
        <f>VLOOKUP(A:A,'11月工资'!A:F,6,0)</f>
        <v>专业技术人员</v>
      </c>
      <c r="G890">
        <f>VLOOKUP(A:A,标准表!C:H,6,0)</f>
        <v>0</v>
      </c>
      <c r="H890">
        <f>VLOOKUP(A:A,标准表!C:I,7,0)</f>
        <v>0</v>
      </c>
      <c r="I890">
        <f>VLOOKUP(A:A,标准表!C:J,8,0)</f>
        <v>0</v>
      </c>
      <c r="J890">
        <f>VLOOKUP($A:$A,标准表!C:G,5,0)</f>
        <v>3.6</v>
      </c>
      <c r="L890">
        <f>VLOOKUP(A:A,单位分配保留两位小数!B:I,8,0)</f>
        <v>5400</v>
      </c>
      <c r="M890">
        <f>_xlfn.IFNA(VLOOKUP(A:A,单位分配保留两位小数!B:J,9,0),0)</f>
        <v>0</v>
      </c>
      <c r="N890">
        <f>_xlfn.IFNA(VLOOKUP(A:A,单位分配保留两位小数!B:K,10,0),0)</f>
        <v>0</v>
      </c>
      <c r="O890">
        <f>ROUND(_xlfn.IFNA(VLOOKUP(A:A,单位分配保留两位小数!B:L,11,0),0),2)</f>
        <v>0</v>
      </c>
      <c r="Q890">
        <f t="shared" si="104"/>
        <v>5400</v>
      </c>
      <c r="R890">
        <f>_xlfn.IFNA(VLOOKUP(A890,'11月工资'!A:AU,47,0),0)+Q890</f>
        <v>94237.66</v>
      </c>
      <c r="S890">
        <f>VLOOKUP(A:A,'11月工资'!A:AW,49,0)</f>
        <v>4500</v>
      </c>
      <c r="T890">
        <f>VLOOKUP(A:A,'11月工资'!A:AZ,52,0)</f>
        <v>9000</v>
      </c>
      <c r="U890">
        <f>VLOOKUP(A:A,'11月工资'!A:BA,53,0)</f>
        <v>0</v>
      </c>
      <c r="V890">
        <f>VLOOKUP(A:A,'11月工资'!A:AX,50,0)</f>
        <v>9000</v>
      </c>
      <c r="W890">
        <f>VLOOKUP(A:A,'11月工资'!A:AY,51,0)</f>
        <v>0</v>
      </c>
      <c r="X890">
        <f>VLOOKUP(A:A,'11月工资'!A:AV,48,0)</f>
        <v>45000</v>
      </c>
      <c r="Y890">
        <f>VLOOKUP(A:A,'11月工资'!A:BB,54,0)</f>
        <v>18110.07</v>
      </c>
      <c r="Z890" s="12">
        <f>ROUND(5*MAX(0,(R890-S890-T890-U890-V890-W890-X890-Y890)*{0.6;2;4;5;6;7;9}%-{0;504;3384;6384;10584;17184;36384}),2)</f>
        <v>258.83</v>
      </c>
      <c r="AB890" s="78">
        <f>VLOOKUP(A:A,'11月工资'!A:BI,61,0)</f>
        <v>232.79</v>
      </c>
      <c r="AC890" s="6">
        <f t="shared" si="105"/>
        <v>26.04</v>
      </c>
      <c r="AD890">
        <f t="shared" si="106"/>
        <v>5373.96</v>
      </c>
      <c r="AE890">
        <f>VLOOKUP(A:A,'10月奖金'!A:AC,29,0)</f>
        <v>26.03</v>
      </c>
      <c r="AF890" s="6">
        <f t="shared" si="107"/>
        <v>9.9999999999980105E-3</v>
      </c>
      <c r="AG890">
        <f>VLOOKUP(A:A,'10月奖金'!A:AD,30,0)</f>
        <v>5373.97</v>
      </c>
      <c r="AH890" s="6">
        <f t="shared" si="108"/>
        <v>-1.0000000000218279E-2</v>
      </c>
      <c r="AI890">
        <f>VLOOKUP(A:A,单位分配保留两位小数!B:N,13,0)</f>
        <v>5400</v>
      </c>
      <c r="AJ890">
        <f t="shared" si="109"/>
        <v>0</v>
      </c>
      <c r="AK890">
        <f>_xlfn.IFNA(VLOOKUP(A:A,'11月工资'!A:AQ,43,0),0)</f>
        <v>0</v>
      </c>
      <c r="AL890">
        <f t="shared" si="110"/>
        <v>26.04</v>
      </c>
      <c r="AM890" s="6">
        <f t="shared" si="111"/>
        <v>8627.5900000000038</v>
      </c>
    </row>
    <row r="891" spans="1:39" x14ac:dyDescent="0.2">
      <c r="A891" s="7">
        <v>9000419</v>
      </c>
      <c r="B891" t="str">
        <f>VLOOKUP(A891,标准表!C:D,2,0)</f>
        <v>吕海伟</v>
      </c>
      <c r="C891" t="str">
        <f>VLOOKUP(A:A,标准表!C:M,11,0)</f>
        <v>炼铁事业部</v>
      </c>
      <c r="D891" t="str">
        <f>VLOOKUP($A:$A,标准表!C:E,3,0)</f>
        <v>130705198111020019</v>
      </c>
      <c r="E891" t="str">
        <f>VLOOKUP(A:A,'11月工资'!A:D,4,0)</f>
        <v>6217000180041475546</v>
      </c>
      <c r="F891" t="str">
        <f>VLOOKUP(A:A,'11月工资'!A:F,6,0)</f>
        <v>生产操作人员</v>
      </c>
      <c r="G891">
        <f>VLOOKUP(A:A,标准表!C:H,6,0)</f>
        <v>0</v>
      </c>
      <c r="H891">
        <f>VLOOKUP(A:A,标准表!C:I,7,0)</f>
        <v>0</v>
      </c>
      <c r="I891">
        <f>VLOOKUP(A:A,标准表!C:J,8,0)</f>
        <v>0</v>
      </c>
      <c r="J891">
        <f>VLOOKUP($A:$A,标准表!C:G,5,0)</f>
        <v>1.2</v>
      </c>
      <c r="L891">
        <f>VLOOKUP(A:A,单位分配保留两位小数!B:I,8,0)</f>
        <v>2700</v>
      </c>
      <c r="M891">
        <f>_xlfn.IFNA(VLOOKUP(A:A,单位分配保留两位小数!B:J,9,0),0)</f>
        <v>0</v>
      </c>
      <c r="N891">
        <f>_xlfn.IFNA(VLOOKUP(A:A,单位分配保留两位小数!B:K,10,0),0)</f>
        <v>100</v>
      </c>
      <c r="O891">
        <f>ROUND(_xlfn.IFNA(VLOOKUP(A:A,单位分配保留两位小数!B:L,11,0),0),2)</f>
        <v>0</v>
      </c>
      <c r="Q891">
        <f t="shared" si="104"/>
        <v>2800</v>
      </c>
      <c r="R891">
        <f>_xlfn.IFNA(VLOOKUP(A891,'11月工资'!A:AU,47,0),0)+Q891</f>
        <v>78442.34</v>
      </c>
      <c r="S891">
        <f>VLOOKUP(A:A,'11月工资'!A:AW,49,0)</f>
        <v>4500</v>
      </c>
      <c r="T891">
        <f>VLOOKUP(A:A,'11月工资'!A:AZ,52,0)</f>
        <v>0</v>
      </c>
      <c r="U891">
        <f>VLOOKUP(A:A,'11月工资'!A:BA,53,0)</f>
        <v>0</v>
      </c>
      <c r="V891">
        <f>VLOOKUP(A:A,'11月工资'!A:AX,50,0)</f>
        <v>18000</v>
      </c>
      <c r="W891">
        <f>VLOOKUP(A:A,'11月工资'!A:AY,51,0)</f>
        <v>0</v>
      </c>
      <c r="X891">
        <f>VLOOKUP(A:A,'11月工资'!A:AV,48,0)</f>
        <v>45000</v>
      </c>
      <c r="Y891">
        <f>VLOOKUP(A:A,'11月工资'!A:BB,54,0)</f>
        <v>11592.09</v>
      </c>
      <c r="Z891" s="12">
        <f>ROUND(5*MAX(0,(R891-S891-T891-U891-V891-W891-X891-Y891)*{0.6;2;4;5;6;7;9}%-{0;504;3384;6384;10584;17184;36384}),2)</f>
        <v>0</v>
      </c>
      <c r="AB891" s="78">
        <f>VLOOKUP(A:A,'11月工资'!A:BI,61,0)</f>
        <v>178.55</v>
      </c>
      <c r="AC891" s="6">
        <f t="shared" si="105"/>
        <v>0</v>
      </c>
      <c r="AD891">
        <f t="shared" si="106"/>
        <v>2800</v>
      </c>
      <c r="AE891">
        <f>VLOOKUP(A:A,'10月奖金'!A:AC,29,0)</f>
        <v>0</v>
      </c>
      <c r="AF891" s="6">
        <f t="shared" si="107"/>
        <v>0</v>
      </c>
      <c r="AG891">
        <f>VLOOKUP(A:A,'10月奖金'!A:AD,30,0)</f>
        <v>2700</v>
      </c>
      <c r="AH891" s="6">
        <f t="shared" si="108"/>
        <v>100</v>
      </c>
      <c r="AI891">
        <f>VLOOKUP(A:A,单位分配保留两位小数!B:N,13,0)</f>
        <v>2800</v>
      </c>
      <c r="AJ891">
        <f t="shared" si="109"/>
        <v>0</v>
      </c>
      <c r="AK891">
        <f>_xlfn.IFNA(VLOOKUP(A:A,'11月工资'!A:AQ,43,0),0)</f>
        <v>0</v>
      </c>
      <c r="AL891">
        <f t="shared" si="110"/>
        <v>0</v>
      </c>
      <c r="AM891" s="6">
        <f t="shared" si="111"/>
        <v>-649.75000000000364</v>
      </c>
    </row>
    <row r="892" spans="1:39" x14ac:dyDescent="0.2">
      <c r="A892" s="7">
        <v>9000423</v>
      </c>
      <c r="B892" t="str">
        <f>VLOOKUP(A892,标准表!C:D,2,0)</f>
        <v>武捷</v>
      </c>
      <c r="C892" t="str">
        <f>VLOOKUP(A:A,标准表!C:M,11,0)</f>
        <v>炼铁事业部</v>
      </c>
      <c r="D892" t="str">
        <f>VLOOKUP($A:$A,标准表!C:E,3,0)</f>
        <v>130705198201180358</v>
      </c>
      <c r="E892" t="str">
        <f>VLOOKUP(A:A,'11月工资'!A:D,4,0)</f>
        <v>6210810170000766436</v>
      </c>
      <c r="F892" t="str">
        <f>VLOOKUP(A:A,'11月工资'!A:F,6,0)</f>
        <v>生产操作人员</v>
      </c>
      <c r="G892">
        <f>VLOOKUP(A:A,标准表!C:H,6,0)</f>
        <v>0</v>
      </c>
      <c r="H892">
        <f>VLOOKUP(A:A,标准表!C:I,7,0)</f>
        <v>0</v>
      </c>
      <c r="I892">
        <f>VLOOKUP(A:A,标准表!C:J,8,0)</f>
        <v>0</v>
      </c>
      <c r="J892">
        <f>VLOOKUP($A:$A,标准表!C:G,5,0)</f>
        <v>1.8</v>
      </c>
      <c r="L892">
        <f>VLOOKUP(A:A,单位分配保留两位小数!B:I,8,0)</f>
        <v>2699.46</v>
      </c>
      <c r="M892">
        <f>_xlfn.IFNA(VLOOKUP(A:A,单位分配保留两位小数!B:J,9,0),0)</f>
        <v>0</v>
      </c>
      <c r="N892">
        <f>_xlfn.IFNA(VLOOKUP(A:A,单位分配保留两位小数!B:K,10,0),0)</f>
        <v>50</v>
      </c>
      <c r="O892">
        <f>ROUND(_xlfn.IFNA(VLOOKUP(A:A,单位分配保留两位小数!B:L,11,0),0),2)</f>
        <v>0</v>
      </c>
      <c r="Q892">
        <f t="shared" si="104"/>
        <v>2749.46</v>
      </c>
      <c r="R892">
        <f>_xlfn.IFNA(VLOOKUP(A892,'11月工资'!A:AU,47,0),0)+Q892</f>
        <v>77783.360000000001</v>
      </c>
      <c r="S892">
        <f>VLOOKUP(A:A,'11月工资'!A:AW,49,0)</f>
        <v>9000</v>
      </c>
      <c r="T892">
        <f>VLOOKUP(A:A,'11月工资'!A:AZ,52,0)</f>
        <v>9000</v>
      </c>
      <c r="U892">
        <f>VLOOKUP(A:A,'11月工资'!A:BA,53,0)</f>
        <v>0</v>
      </c>
      <c r="V892">
        <f>VLOOKUP(A:A,'11月工资'!A:AX,50,0)</f>
        <v>0</v>
      </c>
      <c r="W892">
        <f>VLOOKUP(A:A,'11月工资'!A:AY,51,0)</f>
        <v>0</v>
      </c>
      <c r="X892">
        <f>VLOOKUP(A:A,'11月工资'!A:AV,48,0)</f>
        <v>45000</v>
      </c>
      <c r="Y892">
        <f>VLOOKUP(A:A,'11月工资'!A:BB,54,0)</f>
        <v>13515.57</v>
      </c>
      <c r="Z892" s="12">
        <f>ROUND(5*MAX(0,(R892-S892-T892-U892-V892-W892-X892-Y892)*{0.6;2;4;5;6;7;9}%-{0;504;3384;6384;10584;17184;36384}),2)</f>
        <v>38.03</v>
      </c>
      <c r="AB892" s="78">
        <f>VLOOKUP(A:A,'11月工资'!A:BI,61,0)</f>
        <v>17.04</v>
      </c>
      <c r="AC892" s="6">
        <f t="shared" si="105"/>
        <v>20.99</v>
      </c>
      <c r="AD892">
        <f t="shared" si="106"/>
        <v>2728.4700000000003</v>
      </c>
      <c r="AE892">
        <f>VLOOKUP(A:A,'10月奖金'!A:AC,29,0)</f>
        <v>13.71</v>
      </c>
      <c r="AF892" s="6">
        <f t="shared" si="107"/>
        <v>7.2799999999999976</v>
      </c>
      <c r="AG892">
        <f>VLOOKUP(A:A,'10月奖金'!A:AD,30,0)</f>
        <v>2796.29</v>
      </c>
      <c r="AH892" s="6">
        <f t="shared" si="108"/>
        <v>-67.819999999999709</v>
      </c>
      <c r="AI892">
        <f>VLOOKUP(A:A,单位分配保留两位小数!B:N,13,0)</f>
        <v>2749.46</v>
      </c>
      <c r="AJ892">
        <f t="shared" si="109"/>
        <v>0</v>
      </c>
      <c r="AK892">
        <f>_xlfn.IFNA(VLOOKUP(A:A,'11月工资'!A:AQ,43,0),0)</f>
        <v>0</v>
      </c>
      <c r="AL892">
        <f t="shared" si="110"/>
        <v>20.99</v>
      </c>
      <c r="AM892" s="6">
        <f t="shared" si="111"/>
        <v>1267.7900000000009</v>
      </c>
    </row>
    <row r="893" spans="1:39" x14ac:dyDescent="0.2">
      <c r="A893" s="7">
        <v>9000424</v>
      </c>
      <c r="B893" t="str">
        <f>VLOOKUP(A893,标准表!C:D,2,0)</f>
        <v>张永明</v>
      </c>
      <c r="C893" t="str">
        <f>VLOOKUP(A:A,标准表!C:M,11,0)</f>
        <v>炼铁事业部</v>
      </c>
      <c r="D893" t="str">
        <f>VLOOKUP($A:$A,标准表!C:E,3,0)</f>
        <v>632124198607145196</v>
      </c>
      <c r="E893" t="str">
        <f>VLOOKUP(A:A,'11月工资'!A:D,4,0)</f>
        <v>6210810170000796359</v>
      </c>
      <c r="F893" t="str">
        <f>VLOOKUP(A:A,'11月工资'!A:F,6,0)</f>
        <v>专业技术人员</v>
      </c>
      <c r="G893">
        <f>VLOOKUP(A:A,标准表!C:H,6,0)</f>
        <v>0</v>
      </c>
      <c r="H893">
        <f>VLOOKUP(A:A,标准表!C:I,7,0)</f>
        <v>0</v>
      </c>
      <c r="I893">
        <f>VLOOKUP(A:A,标准表!C:J,8,0)</f>
        <v>0</v>
      </c>
      <c r="J893">
        <f>VLOOKUP($A:$A,标准表!C:G,5,0)</f>
        <v>2.15</v>
      </c>
      <c r="L893">
        <f>VLOOKUP(A:A,单位分配保留两位小数!B:I,8,0)</f>
        <v>3224.36</v>
      </c>
      <c r="M893">
        <f>_xlfn.IFNA(VLOOKUP(A:A,单位分配保留两位小数!B:J,9,0),0)</f>
        <v>0</v>
      </c>
      <c r="N893">
        <f>_xlfn.IFNA(VLOOKUP(A:A,单位分配保留两位小数!B:K,10,0),0)</f>
        <v>300</v>
      </c>
      <c r="O893">
        <f>ROUND(_xlfn.IFNA(VLOOKUP(A:A,单位分配保留两位小数!B:L,11,0),0),2)</f>
        <v>0</v>
      </c>
      <c r="Q893">
        <f t="shared" si="104"/>
        <v>3524.36</v>
      </c>
      <c r="R893">
        <f>_xlfn.IFNA(VLOOKUP(A893,'11月工资'!A:AU,47,0),0)+Q893</f>
        <v>74842.36</v>
      </c>
      <c r="S893">
        <f>VLOOKUP(A:A,'11月工资'!A:AW,49,0)</f>
        <v>0</v>
      </c>
      <c r="T893">
        <f>VLOOKUP(A:A,'11月工资'!A:AZ,52,0)</f>
        <v>9000</v>
      </c>
      <c r="U893">
        <f>VLOOKUP(A:A,'11月工资'!A:BA,53,0)</f>
        <v>0</v>
      </c>
      <c r="V893">
        <f>VLOOKUP(A:A,'11月工资'!A:AX,50,0)</f>
        <v>0</v>
      </c>
      <c r="W893">
        <f>VLOOKUP(A:A,'11月工资'!A:AY,51,0)</f>
        <v>0</v>
      </c>
      <c r="X893">
        <f>VLOOKUP(A:A,'11月工资'!A:AV,48,0)</f>
        <v>45000</v>
      </c>
      <c r="Y893">
        <f>VLOOKUP(A:A,'11月工资'!A:BB,54,0)</f>
        <v>13105.8</v>
      </c>
      <c r="Z893" s="12">
        <f>ROUND(5*MAX(0,(R893-S893-T893-U893-V893-W893-X893-Y893)*{0.6;2;4;5;6;7;9}%-{0;504;3384;6384;10584;17184;36384}),2)</f>
        <v>232.1</v>
      </c>
      <c r="AB893" s="78">
        <f>VLOOKUP(A:A,'11月工资'!A:BI,61,0)</f>
        <v>191.74</v>
      </c>
      <c r="AC893" s="6">
        <f t="shared" si="105"/>
        <v>40.36</v>
      </c>
      <c r="AD893">
        <f t="shared" si="106"/>
        <v>3484</v>
      </c>
      <c r="AE893">
        <f>VLOOKUP(A:A,'10月奖金'!A:AC,29,0)</f>
        <v>40.369999999999997</v>
      </c>
      <c r="AF893" s="6">
        <f t="shared" si="107"/>
        <v>-9.9999999999980105E-3</v>
      </c>
      <c r="AG893">
        <f>VLOOKUP(A:A,'10月奖金'!A:AD,30,0)</f>
        <v>3484.63</v>
      </c>
      <c r="AH893" s="6">
        <f t="shared" si="108"/>
        <v>-0.63000000000010914</v>
      </c>
      <c r="AI893">
        <f>VLOOKUP(A:A,单位分配保留两位小数!B:N,13,0)</f>
        <v>3524.36</v>
      </c>
      <c r="AJ893">
        <f t="shared" si="109"/>
        <v>0</v>
      </c>
      <c r="AK893">
        <f>_xlfn.IFNA(VLOOKUP(A:A,'11月工资'!A:AQ,43,0),0)</f>
        <v>0</v>
      </c>
      <c r="AL893">
        <f t="shared" si="110"/>
        <v>40.36</v>
      </c>
      <c r="AM893" s="6">
        <f t="shared" si="111"/>
        <v>7736.5600000000013</v>
      </c>
    </row>
    <row r="894" spans="1:39" x14ac:dyDescent="0.2">
      <c r="A894" s="7">
        <v>9000869</v>
      </c>
      <c r="B894" t="str">
        <f>VLOOKUP(A894,标准表!C:D,2,0)</f>
        <v>张海生</v>
      </c>
      <c r="C894" t="str">
        <f>VLOOKUP(A:A,标准表!C:M,11,0)</f>
        <v>炼铁事业部</v>
      </c>
      <c r="D894" t="str">
        <f>VLOOKUP($A:$A,标准表!C:E,3,0)</f>
        <v>130705197609240014</v>
      </c>
      <c r="E894" t="str">
        <f>VLOOKUP(A:A,'11月工资'!A:D,4,0)</f>
        <v>6210810170000935205</v>
      </c>
      <c r="F894" t="str">
        <f>VLOOKUP(A:A,'11月工资'!A:F,6,0)</f>
        <v>生产操作人员</v>
      </c>
      <c r="G894">
        <f>VLOOKUP(A:A,标准表!C:H,6,0)</f>
        <v>0</v>
      </c>
      <c r="H894">
        <f>VLOOKUP(A:A,标准表!C:I,7,0)</f>
        <v>0</v>
      </c>
      <c r="I894">
        <f>VLOOKUP(A:A,标准表!C:J,8,0)</f>
        <v>0</v>
      </c>
      <c r="J894">
        <f>VLOOKUP($A:$A,标准表!C:G,5,0)</f>
        <v>1.8</v>
      </c>
      <c r="L894">
        <f>VLOOKUP(A:A,单位分配保留两位小数!B:I,8,0)</f>
        <v>2475</v>
      </c>
      <c r="M894">
        <f>_xlfn.IFNA(VLOOKUP(A:A,单位分配保留两位小数!B:J,9,0),0)</f>
        <v>0</v>
      </c>
      <c r="N894">
        <f>_xlfn.IFNA(VLOOKUP(A:A,单位分配保留两位小数!B:K,10,0),0)</f>
        <v>0</v>
      </c>
      <c r="O894">
        <f>ROUND(_xlfn.IFNA(VLOOKUP(A:A,单位分配保留两位小数!B:L,11,0),0),2)</f>
        <v>0</v>
      </c>
      <c r="Q894">
        <f t="shared" si="104"/>
        <v>2475</v>
      </c>
      <c r="R894">
        <f>_xlfn.IFNA(VLOOKUP(A894,'11月工资'!A:AU,47,0),0)+Q894</f>
        <v>78114.720000000001</v>
      </c>
      <c r="S894">
        <f>VLOOKUP(A:A,'11月工资'!A:AW,49,0)</f>
        <v>9000</v>
      </c>
      <c r="T894">
        <f>VLOOKUP(A:A,'11月工资'!A:AZ,52,0)</f>
        <v>0</v>
      </c>
      <c r="U894">
        <f>VLOOKUP(A:A,'11月工资'!A:BA,53,0)</f>
        <v>0</v>
      </c>
      <c r="V894">
        <f>VLOOKUP(A:A,'11月工资'!A:AX,50,0)</f>
        <v>0</v>
      </c>
      <c r="W894">
        <f>VLOOKUP(A:A,'11月工资'!A:AY,51,0)</f>
        <v>400</v>
      </c>
      <c r="X894">
        <f>VLOOKUP(A:A,'11月工资'!A:AV,48,0)</f>
        <v>45000</v>
      </c>
      <c r="Y894">
        <f>VLOOKUP(A:A,'11月工资'!A:BB,54,0)</f>
        <v>13763.16</v>
      </c>
      <c r="Z894" s="12">
        <f>ROUND(5*MAX(0,(R894-S894-T894-U894-V894-W894-X894-Y894)*{0.6;2;4;5;6;7;9}%-{0;504;3384;6384;10584;17184;36384}),2)</f>
        <v>298.55</v>
      </c>
      <c r="AB894" s="78">
        <f>VLOOKUP(A:A,'11月工资'!A:BI,61,0)</f>
        <v>229.77</v>
      </c>
      <c r="AC894" s="6">
        <f t="shared" si="105"/>
        <v>68.78</v>
      </c>
      <c r="AD894">
        <f t="shared" si="106"/>
        <v>2406.2199999999998</v>
      </c>
      <c r="AE894">
        <f>VLOOKUP(A:A,'10月奖金'!A:AC,29,0)</f>
        <v>49.72</v>
      </c>
      <c r="AF894" s="6">
        <f t="shared" si="107"/>
        <v>19.060000000000002</v>
      </c>
      <c r="AG894">
        <f>VLOOKUP(A:A,'10月奖金'!A:AD,30,0)</f>
        <v>2475.2800000000002</v>
      </c>
      <c r="AH894" s="6">
        <f t="shared" si="108"/>
        <v>-69.0600000000004</v>
      </c>
      <c r="AI894">
        <f>VLOOKUP(A:A,单位分配保留两位小数!B:N,13,0)</f>
        <v>2475</v>
      </c>
      <c r="AJ894">
        <f t="shared" si="109"/>
        <v>0</v>
      </c>
      <c r="AK894">
        <f>_xlfn.IFNA(VLOOKUP(A:A,'11月工资'!A:AQ,43,0),0)</f>
        <v>0</v>
      </c>
      <c r="AL894">
        <f t="shared" si="110"/>
        <v>68.78</v>
      </c>
      <c r="AM894" s="6">
        <f t="shared" si="111"/>
        <v>9951.5600000000013</v>
      </c>
    </row>
    <row r="895" spans="1:39" x14ac:dyDescent="0.2">
      <c r="A895" s="7">
        <v>9000870</v>
      </c>
      <c r="B895" t="str">
        <f>VLOOKUP(A895,标准表!C:D,2,0)</f>
        <v>张宏伟</v>
      </c>
      <c r="C895" t="str">
        <f>VLOOKUP(A:A,标准表!C:M,11,0)</f>
        <v>炼铁事业部</v>
      </c>
      <c r="D895" t="str">
        <f>VLOOKUP($A:$A,标准表!C:E,3,0)</f>
        <v>130705198709020937</v>
      </c>
      <c r="E895" t="str">
        <f>VLOOKUP(A:A,'11月工资'!A:D,4,0)</f>
        <v>6217000170013198911</v>
      </c>
      <c r="F895" t="str">
        <f>VLOOKUP(A:A,'11月工资'!A:F,6,0)</f>
        <v>生产操作人员</v>
      </c>
      <c r="G895">
        <f>VLOOKUP(A:A,标准表!C:H,6,0)</f>
        <v>0</v>
      </c>
      <c r="H895">
        <f>VLOOKUP(A:A,标准表!C:I,7,0)</f>
        <v>0</v>
      </c>
      <c r="I895">
        <f>VLOOKUP(A:A,标准表!C:J,8,0)</f>
        <v>0</v>
      </c>
      <c r="J895">
        <f>VLOOKUP($A:$A,标准表!C:G,5,0)</f>
        <v>1.2</v>
      </c>
      <c r="L895">
        <f>VLOOKUP(A:A,单位分配保留两位小数!B:I,8,0)</f>
        <v>2700</v>
      </c>
      <c r="M895">
        <f>_xlfn.IFNA(VLOOKUP(A:A,单位分配保留两位小数!B:J,9,0),0)</f>
        <v>0</v>
      </c>
      <c r="N895">
        <f>_xlfn.IFNA(VLOOKUP(A:A,单位分配保留两位小数!B:K,10,0),0)</f>
        <v>0</v>
      </c>
      <c r="O895">
        <f>ROUND(_xlfn.IFNA(VLOOKUP(A:A,单位分配保留两位小数!B:L,11,0),0),2)</f>
        <v>0</v>
      </c>
      <c r="Q895">
        <f t="shared" si="104"/>
        <v>2700</v>
      </c>
      <c r="R895">
        <f>_xlfn.IFNA(VLOOKUP(A895,'11月工资'!A:AU,47,0),0)+Q895</f>
        <v>75432.81</v>
      </c>
      <c r="S895">
        <f>VLOOKUP(A:A,'11月工资'!A:AW,49,0)</f>
        <v>0</v>
      </c>
      <c r="T895">
        <f>VLOOKUP(A:A,'11月工资'!A:AZ,52,0)</f>
        <v>9000</v>
      </c>
      <c r="U895">
        <f>VLOOKUP(A:A,'11月工资'!A:BA,53,0)</f>
        <v>0</v>
      </c>
      <c r="V895">
        <f>VLOOKUP(A:A,'11月工资'!A:AX,50,0)</f>
        <v>0</v>
      </c>
      <c r="W895">
        <f>VLOOKUP(A:A,'11月工资'!A:AY,51,0)</f>
        <v>0</v>
      </c>
      <c r="X895">
        <f>VLOOKUP(A:A,'11月工资'!A:AV,48,0)</f>
        <v>45000</v>
      </c>
      <c r="Y895">
        <f>VLOOKUP(A:A,'11月工资'!A:BB,54,0)</f>
        <v>11472.93</v>
      </c>
      <c r="Z895" s="12">
        <f>ROUND(5*MAX(0,(R895-S895-T895-U895-V895-W895-X895-Y895)*{0.6;2;4;5;6;7;9}%-{0;504;3384;6384;10584;17184;36384}),2)</f>
        <v>298.8</v>
      </c>
      <c r="AB895" s="78">
        <f>VLOOKUP(A:A,'11月工资'!A:BI,61,0)</f>
        <v>239.52</v>
      </c>
      <c r="AC895" s="6">
        <f t="shared" si="105"/>
        <v>59.28</v>
      </c>
      <c r="AD895">
        <f t="shared" si="106"/>
        <v>2640.72</v>
      </c>
      <c r="AE895">
        <f>VLOOKUP(A:A,'10月奖金'!A:AC,29,0)</f>
        <v>40.51</v>
      </c>
      <c r="AF895" s="6">
        <f t="shared" si="107"/>
        <v>18.770000000000003</v>
      </c>
      <c r="AG895">
        <f>VLOOKUP(A:A,'10月奖金'!A:AD,30,0)</f>
        <v>2659.49</v>
      </c>
      <c r="AH895" s="6">
        <f t="shared" si="108"/>
        <v>-18.769999999999982</v>
      </c>
      <c r="AI895">
        <f>VLOOKUP(A:A,单位分配保留两位小数!B:N,13,0)</f>
        <v>2700</v>
      </c>
      <c r="AJ895">
        <f t="shared" si="109"/>
        <v>0</v>
      </c>
      <c r="AK895">
        <f>_xlfn.IFNA(VLOOKUP(A:A,'11月工资'!A:AQ,43,0),0)</f>
        <v>0</v>
      </c>
      <c r="AL895">
        <f t="shared" si="110"/>
        <v>59.28</v>
      </c>
      <c r="AM895" s="6">
        <f t="shared" si="111"/>
        <v>9959.8799999999974</v>
      </c>
    </row>
    <row r="896" spans="1:39" x14ac:dyDescent="0.2">
      <c r="A896" s="7">
        <v>9000871</v>
      </c>
      <c r="B896" t="str">
        <f>VLOOKUP(A896,标准表!C:D,2,0)</f>
        <v>陶有</v>
      </c>
      <c r="C896" t="str">
        <f>VLOOKUP(A:A,标准表!C:M,11,0)</f>
        <v>炼铁事业部</v>
      </c>
      <c r="D896" t="str">
        <f>VLOOKUP($A:$A,标准表!C:E,3,0)</f>
        <v>132525197806021917</v>
      </c>
      <c r="E896" t="str">
        <f>VLOOKUP(A:A,'11月工资'!A:D,4,0)</f>
        <v>6210810170000935916</v>
      </c>
      <c r="F896" t="str">
        <f>VLOOKUP(A:A,'11月工资'!A:F,6,0)</f>
        <v>生产操作人员</v>
      </c>
      <c r="G896">
        <f>VLOOKUP(A:A,标准表!C:H,6,0)</f>
        <v>0</v>
      </c>
      <c r="H896">
        <f>VLOOKUP(A:A,标准表!C:I,7,0)</f>
        <v>0</v>
      </c>
      <c r="I896">
        <f>VLOOKUP(A:A,标准表!C:J,8,0)</f>
        <v>0</v>
      </c>
      <c r="J896">
        <f>VLOOKUP($A:$A,标准表!C:G,5,0)</f>
        <v>1</v>
      </c>
      <c r="L896">
        <f>VLOOKUP(A:A,单位分配保留两位小数!B:I,8,0)</f>
        <v>2248.1999999999998</v>
      </c>
      <c r="M896">
        <f>_xlfn.IFNA(VLOOKUP(A:A,单位分配保留两位小数!B:J,9,0),0)</f>
        <v>0</v>
      </c>
      <c r="N896">
        <f>_xlfn.IFNA(VLOOKUP(A:A,单位分配保留两位小数!B:K,10,0),0)</f>
        <v>0</v>
      </c>
      <c r="O896">
        <f>ROUND(_xlfn.IFNA(VLOOKUP(A:A,单位分配保留两位小数!B:L,11,0),0),2)</f>
        <v>0</v>
      </c>
      <c r="Q896">
        <f t="shared" si="104"/>
        <v>2248.1999999999998</v>
      </c>
      <c r="R896">
        <f>_xlfn.IFNA(VLOOKUP(A896,'11月工资'!A:AU,47,0),0)+Q896</f>
        <v>74030.899999999994</v>
      </c>
      <c r="S896">
        <f>VLOOKUP(A:A,'11月工资'!A:AW,49,0)</f>
        <v>9000</v>
      </c>
      <c r="T896">
        <f>VLOOKUP(A:A,'11月工资'!A:AZ,52,0)</f>
        <v>0</v>
      </c>
      <c r="U896">
        <f>VLOOKUP(A:A,'11月工资'!A:BA,53,0)</f>
        <v>0</v>
      </c>
      <c r="V896">
        <f>VLOOKUP(A:A,'11月工资'!A:AX,50,0)</f>
        <v>0</v>
      </c>
      <c r="W896">
        <f>VLOOKUP(A:A,'11月工资'!A:AY,51,0)</f>
        <v>0</v>
      </c>
      <c r="X896">
        <f>VLOOKUP(A:A,'11月工资'!A:AV,48,0)</f>
        <v>45000</v>
      </c>
      <c r="Y896">
        <f>VLOOKUP(A:A,'11月工资'!A:BB,54,0)</f>
        <v>11372.94</v>
      </c>
      <c r="Z896" s="12">
        <f>ROUND(5*MAX(0,(R896-S896-T896-U896-V896-W896-X896-Y896)*{0.6;2;4;5;6;7;9}%-{0;504;3384;6384;10584;17184;36384}),2)</f>
        <v>259.74</v>
      </c>
      <c r="AB896" s="78">
        <f>VLOOKUP(A:A,'11月工资'!A:BI,61,0)</f>
        <v>227.98</v>
      </c>
      <c r="AC896" s="6">
        <f t="shared" si="105"/>
        <v>31.76</v>
      </c>
      <c r="AD896">
        <f t="shared" si="106"/>
        <v>2216.4399999999996</v>
      </c>
      <c r="AE896">
        <f>VLOOKUP(A:A,'10月奖金'!A:AC,29,0)</f>
        <v>46.71</v>
      </c>
      <c r="AF896" s="6">
        <f t="shared" si="107"/>
        <v>-14.95</v>
      </c>
      <c r="AG896">
        <f>VLOOKUP(A:A,'10月奖金'!A:AD,30,0)</f>
        <v>1999.29</v>
      </c>
      <c r="AH896" s="6">
        <f t="shared" si="108"/>
        <v>217.14999999999964</v>
      </c>
      <c r="AI896">
        <f>VLOOKUP(A:A,单位分配保留两位小数!B:N,13,0)</f>
        <v>2248.1999999999998</v>
      </c>
      <c r="AJ896">
        <f t="shared" si="109"/>
        <v>0</v>
      </c>
      <c r="AK896">
        <f>_xlfn.IFNA(VLOOKUP(A:A,'11月工资'!A:AQ,43,0),0)</f>
        <v>0</v>
      </c>
      <c r="AL896">
        <f t="shared" si="110"/>
        <v>31.76</v>
      </c>
      <c r="AM896" s="6">
        <f t="shared" si="111"/>
        <v>8657.9599999999937</v>
      </c>
    </row>
    <row r="897" spans="1:39" x14ac:dyDescent="0.2">
      <c r="A897" s="7">
        <v>9000474</v>
      </c>
      <c r="B897" t="str">
        <f>VLOOKUP(A897,标准表!C:D,2,0)</f>
        <v>陈俊良</v>
      </c>
      <c r="C897" t="str">
        <f>VLOOKUP(A:A,标准表!C:M,11,0)</f>
        <v>热轧事业部</v>
      </c>
      <c r="D897" t="str">
        <f>VLOOKUP($A:$A,标准表!C:E,3,0)</f>
        <v>130227198505061017</v>
      </c>
      <c r="E897" t="str">
        <f>VLOOKUP(A:A,'11月工资'!A:D,4,0)</f>
        <v>6217000180040689717</v>
      </c>
      <c r="F897" t="str">
        <f>VLOOKUP(A:A,'11月工资'!A:F,6,0)</f>
        <v>专业技术人员</v>
      </c>
      <c r="G897">
        <f>VLOOKUP(A:A,标准表!C:H,6,0)</f>
        <v>0</v>
      </c>
      <c r="H897">
        <f>VLOOKUP(A:A,标准表!C:I,7,0)</f>
        <v>0</v>
      </c>
      <c r="I897">
        <f>VLOOKUP(A:A,标准表!C:J,8,0)</f>
        <v>0</v>
      </c>
      <c r="J897">
        <f>VLOOKUP($A:$A,标准表!C:G,5,0)</f>
        <v>2.15</v>
      </c>
      <c r="L897">
        <f>VLOOKUP(A:A,单位分配保留两位小数!B:I,8,0)</f>
        <v>3299.74</v>
      </c>
      <c r="M897">
        <f>_xlfn.IFNA(VLOOKUP(A:A,单位分配保留两位小数!B:J,9,0),0)</f>
        <v>0</v>
      </c>
      <c r="N897">
        <f>_xlfn.IFNA(VLOOKUP(A:A,单位分配保留两位小数!B:K,10,0),0)</f>
        <v>0</v>
      </c>
      <c r="O897">
        <f>ROUND(_xlfn.IFNA(VLOOKUP(A:A,单位分配保留两位小数!B:L,11,0),0),2)</f>
        <v>0</v>
      </c>
      <c r="Q897">
        <f t="shared" si="104"/>
        <v>3299.74</v>
      </c>
      <c r="R897">
        <f>_xlfn.IFNA(VLOOKUP(A897,'11月工资'!A:AU,47,0),0)+Q897</f>
        <v>71081.48</v>
      </c>
      <c r="S897">
        <f>VLOOKUP(A:A,'11月工资'!A:AW,49,0)</f>
        <v>0</v>
      </c>
      <c r="T897">
        <f>VLOOKUP(A:A,'11月工资'!A:AZ,52,0)</f>
        <v>0</v>
      </c>
      <c r="U897">
        <f>VLOOKUP(A:A,'11月工资'!A:BA,53,0)</f>
        <v>0</v>
      </c>
      <c r="V897">
        <f>VLOOKUP(A:A,'11月工资'!A:AX,50,0)</f>
        <v>0</v>
      </c>
      <c r="W897">
        <f>VLOOKUP(A:A,'11月工资'!A:AY,51,0)</f>
        <v>0</v>
      </c>
      <c r="X897">
        <f>VLOOKUP(A:A,'11月工资'!A:AV,48,0)</f>
        <v>45000</v>
      </c>
      <c r="Y897">
        <f>VLOOKUP(A:A,'11月工资'!A:BB,54,0)</f>
        <v>13105.8</v>
      </c>
      <c r="Z897" s="12">
        <f>ROUND(5*MAX(0,(R897-S897-T897-U897-V897-W897-X897-Y897)*{0.6;2;4;5;6;7;9}%-{0;504;3384;6384;10584;17184;36384}),2)</f>
        <v>389.27</v>
      </c>
      <c r="AB897" s="78">
        <f>VLOOKUP(A:A,'11月工资'!A:BI,61,0)</f>
        <v>347.85</v>
      </c>
      <c r="AC897" s="6">
        <f t="shared" si="105"/>
        <v>41.42</v>
      </c>
      <c r="AD897">
        <f t="shared" si="106"/>
        <v>3258.3199999999997</v>
      </c>
      <c r="AE897">
        <f>VLOOKUP(A:A,'10月奖金'!A:AC,29,0)</f>
        <v>40.479999999999997</v>
      </c>
      <c r="AF897" s="6">
        <f t="shared" si="107"/>
        <v>0.94000000000000483</v>
      </c>
      <c r="AG897">
        <f>VLOOKUP(A:A,'10月奖金'!A:AD,30,0)</f>
        <v>3228.2599999999998</v>
      </c>
      <c r="AH897" s="6">
        <f t="shared" si="108"/>
        <v>30.059999999999945</v>
      </c>
      <c r="AI897">
        <f>VLOOKUP(A:A,单位分配保留两位小数!B:N,13,0)</f>
        <v>3299.74</v>
      </c>
      <c r="AJ897">
        <f t="shared" si="109"/>
        <v>0</v>
      </c>
      <c r="AK897">
        <f>_xlfn.IFNA(VLOOKUP(A:A,'11月工资'!A:AQ,43,0),0)</f>
        <v>0</v>
      </c>
      <c r="AL897">
        <f t="shared" si="110"/>
        <v>41.42</v>
      </c>
      <c r="AM897" s="6">
        <f t="shared" si="111"/>
        <v>12975.679999999997</v>
      </c>
    </row>
    <row r="898" spans="1:39" x14ac:dyDescent="0.2">
      <c r="A898" s="7">
        <v>9000491</v>
      </c>
      <c r="B898" t="str">
        <f>VLOOKUP(A898,标准表!C:D,2,0)</f>
        <v>范莉莉</v>
      </c>
      <c r="C898" t="str">
        <f>VLOOKUP(A:A,标准表!C:M,11,0)</f>
        <v>工程管理部</v>
      </c>
      <c r="D898" t="str">
        <f>VLOOKUP($A:$A,标准表!C:E,3,0)</f>
        <v>130503198610281869</v>
      </c>
      <c r="E898" t="str">
        <f>VLOOKUP(A:A,'11月工资'!A:D,4,0)</f>
        <v>6217000180040689741</v>
      </c>
      <c r="F898" t="str">
        <f>VLOOKUP(A:A,'11月工资'!A:F,6,0)</f>
        <v>专业技术人员</v>
      </c>
      <c r="G898">
        <f>VLOOKUP(A:A,标准表!C:H,6,0)</f>
        <v>0</v>
      </c>
      <c r="H898">
        <f>VLOOKUP(A:A,标准表!C:I,7,0)</f>
        <v>0</v>
      </c>
      <c r="I898">
        <f>VLOOKUP(A:A,标准表!C:J,8,0)</f>
        <v>0</v>
      </c>
      <c r="J898">
        <f>VLOOKUP($A:$A,标准表!C:G,5,0)</f>
        <v>2.15</v>
      </c>
      <c r="L898">
        <f>VLOOKUP(A:A,单位分配保留两位小数!B:I,8,0)</f>
        <v>3636.3</v>
      </c>
      <c r="M898">
        <f>_xlfn.IFNA(VLOOKUP(A:A,单位分配保留两位小数!B:J,9,0),0)</f>
        <v>0</v>
      </c>
      <c r="N898">
        <f>_xlfn.IFNA(VLOOKUP(A:A,单位分配保留两位小数!B:K,10,0),0)</f>
        <v>0</v>
      </c>
      <c r="O898">
        <f>ROUND(_xlfn.IFNA(VLOOKUP(A:A,单位分配保留两位小数!B:L,11,0),0),2)</f>
        <v>0</v>
      </c>
      <c r="Q898">
        <f t="shared" si="104"/>
        <v>3636.3</v>
      </c>
      <c r="R898">
        <f>_xlfn.IFNA(VLOOKUP(A898,'11月工资'!A:AU,47,0),0)+Q898</f>
        <v>65808.95</v>
      </c>
      <c r="S898">
        <f>VLOOKUP(A:A,'11月工资'!A:AW,49,0)</f>
        <v>0</v>
      </c>
      <c r="T898">
        <f>VLOOKUP(A:A,'11月工资'!A:AZ,52,0)</f>
        <v>0</v>
      </c>
      <c r="U898">
        <f>VLOOKUP(A:A,'11月工资'!A:BA,53,0)</f>
        <v>0</v>
      </c>
      <c r="V898">
        <f>VLOOKUP(A:A,'11月工资'!A:AX,50,0)</f>
        <v>0</v>
      </c>
      <c r="W898">
        <f>VLOOKUP(A:A,'11月工资'!A:AY,51,0)</f>
        <v>0</v>
      </c>
      <c r="X898">
        <f>VLOOKUP(A:A,'11月工资'!A:AV,48,0)</f>
        <v>45000</v>
      </c>
      <c r="Y898">
        <f>VLOOKUP(A:A,'11月工资'!A:BB,54,0)</f>
        <v>13112.28</v>
      </c>
      <c r="Z898" s="12">
        <f>ROUND(5*MAX(0,(R898-S898-T898-U898-V898-W898-X898-Y898)*{0.6;2;4;5;6;7;9}%-{0;504;3384;6384;10584;17184;36384}),2)</f>
        <v>230.9</v>
      </c>
      <c r="AB898" s="78">
        <f>VLOOKUP(A:A,'11月工资'!A:BI,61,0)</f>
        <v>193.3</v>
      </c>
      <c r="AC898" s="6">
        <f t="shared" si="105"/>
        <v>37.6</v>
      </c>
      <c r="AD898">
        <f t="shared" si="106"/>
        <v>3598.7000000000003</v>
      </c>
      <c r="AE898">
        <f>VLOOKUP(A:A,'10月奖金'!A:AC,29,0)</f>
        <v>37.65</v>
      </c>
      <c r="AF898" s="6">
        <f t="shared" si="107"/>
        <v>-4.9999999999997158E-2</v>
      </c>
      <c r="AG898">
        <f>VLOOKUP(A:A,'10月奖金'!A:AD,30,0)</f>
        <v>3600.0899999999997</v>
      </c>
      <c r="AH898" s="6">
        <f t="shared" si="108"/>
        <v>-1.3899999999994179</v>
      </c>
      <c r="AI898">
        <f>VLOOKUP(A:A,单位分配保留两位小数!B:N,13,0)</f>
        <v>3636.3</v>
      </c>
      <c r="AJ898">
        <f t="shared" si="109"/>
        <v>0</v>
      </c>
      <c r="AK898">
        <f>_xlfn.IFNA(VLOOKUP(A:A,'11月工资'!A:AQ,43,0),0)</f>
        <v>0</v>
      </c>
      <c r="AL898">
        <f t="shared" si="110"/>
        <v>37.6</v>
      </c>
      <c r="AM898" s="6">
        <f t="shared" si="111"/>
        <v>7696.6699999999964</v>
      </c>
    </row>
    <row r="899" spans="1:39" x14ac:dyDescent="0.2">
      <c r="A899" s="7">
        <v>9000473</v>
      </c>
      <c r="B899" t="str">
        <f>VLOOKUP(A899,标准表!C:D,2,0)</f>
        <v>杨日辉</v>
      </c>
      <c r="C899" t="str">
        <f>VLOOKUP(A:A,标准表!C:M,11,0)</f>
        <v>热轧事业部</v>
      </c>
      <c r="D899" t="str">
        <f>VLOOKUP($A:$A,标准表!C:E,3,0)</f>
        <v>130429198609302616</v>
      </c>
      <c r="E899" t="str">
        <f>VLOOKUP(A:A,'11月工资'!A:D,4,0)</f>
        <v>6217000170009756995</v>
      </c>
      <c r="F899" t="str">
        <f>VLOOKUP(A:A,'11月工资'!A:F,6,0)</f>
        <v>经营管理-其他</v>
      </c>
      <c r="G899">
        <f>VLOOKUP(A:A,标准表!C:H,6,0)</f>
        <v>0</v>
      </c>
      <c r="H899">
        <f>VLOOKUP(A:A,标准表!C:I,7,0)</f>
        <v>0</v>
      </c>
      <c r="I899">
        <f>VLOOKUP(A:A,标准表!C:J,8,0)</f>
        <v>0</v>
      </c>
      <c r="J899">
        <f>VLOOKUP($A:$A,标准表!C:G,5,0)</f>
        <v>3.6</v>
      </c>
      <c r="L899">
        <f>VLOOKUP(A:A,单位分配保留两位小数!B:I,8,0)</f>
        <v>6007.33</v>
      </c>
      <c r="M899">
        <f>_xlfn.IFNA(VLOOKUP(A:A,单位分配保留两位小数!B:J,9,0),0)</f>
        <v>0</v>
      </c>
      <c r="N899">
        <f>_xlfn.IFNA(VLOOKUP(A:A,单位分配保留两位小数!B:K,10,0),0)</f>
        <v>0</v>
      </c>
      <c r="O899">
        <f>ROUND(_xlfn.IFNA(VLOOKUP(A:A,单位分配保留两位小数!B:L,11,0),0),2)</f>
        <v>60</v>
      </c>
      <c r="Q899">
        <f t="shared" ref="Q899:Q962" si="112">L899+M899+N899-O899</f>
        <v>5947.33</v>
      </c>
      <c r="R899">
        <f>_xlfn.IFNA(VLOOKUP(A899,'11月工资'!A:AU,47,0),0)+Q899</f>
        <v>98673.36</v>
      </c>
      <c r="S899">
        <f>VLOOKUP(A:A,'11月工资'!A:AW,49,0)</f>
        <v>0</v>
      </c>
      <c r="T899">
        <f>VLOOKUP(A:A,'11月工资'!A:AZ,52,0)</f>
        <v>0</v>
      </c>
      <c r="U899">
        <f>VLOOKUP(A:A,'11月工资'!A:BA,53,0)</f>
        <v>0</v>
      </c>
      <c r="V899">
        <f>VLOOKUP(A:A,'11月工资'!A:AX,50,0)</f>
        <v>0</v>
      </c>
      <c r="W899">
        <f>VLOOKUP(A:A,'11月工资'!A:AY,51,0)</f>
        <v>0</v>
      </c>
      <c r="X899">
        <f>VLOOKUP(A:A,'11月工资'!A:AV,48,0)</f>
        <v>45000</v>
      </c>
      <c r="Y899">
        <f>VLOOKUP(A:A,'11月工资'!A:BB,54,0)</f>
        <v>17142.84</v>
      </c>
      <c r="Z899" s="12">
        <f>ROUND(5*MAX(0,(R899-S899-T899-U899-V899-W899-X899-Y899)*{0.6;2;4;5;6;7;9}%-{0;504;3384;6384;10584;17184;36384}),2)</f>
        <v>1133.05</v>
      </c>
      <c r="AB899" s="78">
        <f>VLOOKUP(A:A,'11月工资'!A:BI,61,0)</f>
        <v>957.68999999999994</v>
      </c>
      <c r="AC899" s="6">
        <f t="shared" ref="AC899:AC962" si="113">ROUND(IF(Z899-AA899-AB899&gt;0,Z899-AA899-AB899,0),2)</f>
        <v>175.36</v>
      </c>
      <c r="AD899">
        <f t="shared" ref="AD899:AD962" si="114">Q899-AC899</f>
        <v>5771.97</v>
      </c>
      <c r="AE899">
        <f>VLOOKUP(A:A,'10月奖金'!A:AC,29,0)</f>
        <v>138.38999999999999</v>
      </c>
      <c r="AF899" s="6">
        <f t="shared" ref="AF899:AF962" si="115">AC899-AE899</f>
        <v>36.970000000000027</v>
      </c>
      <c r="AG899">
        <f>VLOOKUP(A:A,'10月奖金'!A:AD,30,0)</f>
        <v>5846.0199999999995</v>
      </c>
      <c r="AH899" s="6">
        <f t="shared" ref="AH899:AH962" si="116">AD899-AG899</f>
        <v>-74.049999999999272</v>
      </c>
      <c r="AI899">
        <f>VLOOKUP(A:A,单位分配保留两位小数!B:N,13,0)</f>
        <v>5947.33</v>
      </c>
      <c r="AJ899">
        <f t="shared" ref="AJ899:AJ962" si="117">AI899-Q899</f>
        <v>0</v>
      </c>
      <c r="AK899">
        <f>_xlfn.IFNA(VLOOKUP(A:A,'11月工资'!A:AQ,43,0),0)</f>
        <v>0</v>
      </c>
      <c r="AL899">
        <f t="shared" ref="AL899:AL962" si="118">AK899+AC899</f>
        <v>175.36</v>
      </c>
      <c r="AM899" s="6">
        <f t="shared" ref="AM899:AM962" si="119">R899-S899-T899-U899-V899-W899-X899-Y899</f>
        <v>36530.520000000004</v>
      </c>
    </row>
    <row r="900" spans="1:39" x14ac:dyDescent="0.2">
      <c r="A900" s="7">
        <v>9000488</v>
      </c>
      <c r="B900" t="str">
        <f>VLOOKUP(A900,标准表!C:D,2,0)</f>
        <v>郭磊</v>
      </c>
      <c r="C900" t="str">
        <f>VLOOKUP(A:A,标准表!C:M,11,0)</f>
        <v>热轧事业部</v>
      </c>
      <c r="D900" t="str">
        <f>VLOOKUP($A:$A,标准表!C:E,3,0)</f>
        <v>130623198406060613</v>
      </c>
      <c r="E900" t="str">
        <f>VLOOKUP(A:A,'11月工资'!A:D,4,0)</f>
        <v>6217000180040689725</v>
      </c>
      <c r="F900" t="str">
        <f>VLOOKUP(A:A,'11月工资'!A:F,6,0)</f>
        <v>专业技术人员</v>
      </c>
      <c r="G900">
        <f>VLOOKUP(A:A,标准表!C:H,6,0)</f>
        <v>0</v>
      </c>
      <c r="H900">
        <f>VLOOKUP(A:A,标准表!C:I,7,0)</f>
        <v>0</v>
      </c>
      <c r="I900">
        <f>VLOOKUP(A:A,标准表!C:J,8,0)</f>
        <v>0</v>
      </c>
      <c r="J900">
        <f>VLOOKUP($A:$A,标准表!C:G,5,0)</f>
        <v>3.05</v>
      </c>
      <c r="L900">
        <f>VLOOKUP(A:A,单位分配保留两位小数!B:I,8,0)</f>
        <v>4957.1499999999996</v>
      </c>
      <c r="M900">
        <f>_xlfn.IFNA(VLOOKUP(A:A,单位分配保留两位小数!B:J,9,0),0)</f>
        <v>0</v>
      </c>
      <c r="N900">
        <f>_xlfn.IFNA(VLOOKUP(A:A,单位分配保留两位小数!B:K,10,0),0)</f>
        <v>100</v>
      </c>
      <c r="O900">
        <f>ROUND(_xlfn.IFNA(VLOOKUP(A:A,单位分配保留两位小数!B:L,11,0),0),2)</f>
        <v>0</v>
      </c>
      <c r="Q900">
        <f t="shared" si="112"/>
        <v>5057.1499999999996</v>
      </c>
      <c r="R900">
        <f>_xlfn.IFNA(VLOOKUP(A900,'11月工资'!A:AU,47,0),0)+Q900</f>
        <v>83630.479999999981</v>
      </c>
      <c r="S900">
        <f>VLOOKUP(A:A,'11月工资'!A:AW,49,0)</f>
        <v>0</v>
      </c>
      <c r="T900">
        <f>VLOOKUP(A:A,'11月工资'!A:AZ,52,0)</f>
        <v>0</v>
      </c>
      <c r="U900">
        <f>VLOOKUP(A:A,'11月工资'!A:BA,53,0)</f>
        <v>0</v>
      </c>
      <c r="V900">
        <f>VLOOKUP(A:A,'11月工资'!A:AX,50,0)</f>
        <v>0</v>
      </c>
      <c r="W900">
        <f>VLOOKUP(A:A,'11月工资'!A:AY,51,0)</f>
        <v>0</v>
      </c>
      <c r="X900">
        <f>VLOOKUP(A:A,'11月工资'!A:AV,48,0)</f>
        <v>45000</v>
      </c>
      <c r="Y900">
        <f>VLOOKUP(A:A,'11月工资'!A:BB,54,0)</f>
        <v>15772.14</v>
      </c>
      <c r="Z900" s="12">
        <f>ROUND(5*MAX(0,(R900-S900-T900-U900-V900-W900-X900-Y900)*{0.6;2;4;5;6;7;9}%-{0;504;3384;6384;10584;17184;36384}),2)</f>
        <v>685.75</v>
      </c>
      <c r="AB900" s="78">
        <f>VLOOKUP(A:A,'11月工资'!A:BI,61,0)</f>
        <v>543.29</v>
      </c>
      <c r="AC900" s="6">
        <f t="shared" si="113"/>
        <v>142.46</v>
      </c>
      <c r="AD900">
        <f t="shared" si="114"/>
        <v>4914.6899999999996</v>
      </c>
      <c r="AE900">
        <f>VLOOKUP(A:A,'10月奖金'!A:AC,29,0)</f>
        <v>124.68</v>
      </c>
      <c r="AF900" s="6">
        <f t="shared" si="115"/>
        <v>17.78</v>
      </c>
      <c r="AG900">
        <f>VLOOKUP(A:A,'10月奖金'!A:AD,30,0)</f>
        <v>4915.91</v>
      </c>
      <c r="AH900" s="6">
        <f t="shared" si="116"/>
        <v>-1.2200000000002547</v>
      </c>
      <c r="AI900">
        <f>VLOOKUP(A:A,单位分配保留两位小数!B:N,13,0)</f>
        <v>5057.1499999999996</v>
      </c>
      <c r="AJ900">
        <f t="shared" si="117"/>
        <v>0</v>
      </c>
      <c r="AK900">
        <f>_xlfn.IFNA(VLOOKUP(A:A,'11月工资'!A:AQ,43,0),0)</f>
        <v>0</v>
      </c>
      <c r="AL900">
        <f t="shared" si="118"/>
        <v>142.46</v>
      </c>
      <c r="AM900" s="6">
        <f t="shared" si="119"/>
        <v>22858.339999999982</v>
      </c>
    </row>
    <row r="901" spans="1:39" x14ac:dyDescent="0.2">
      <c r="A901" s="7">
        <v>9000489</v>
      </c>
      <c r="B901" t="str">
        <f>VLOOKUP(A901,标准表!C:D,2,0)</f>
        <v>王光范</v>
      </c>
      <c r="C901" t="str">
        <f>VLOOKUP(A:A,标准表!C:M,11,0)</f>
        <v>热轧事业部</v>
      </c>
      <c r="D901" t="str">
        <f>VLOOKUP($A:$A,标准表!C:E,3,0)</f>
        <v>411381198203294810</v>
      </c>
      <c r="E901" t="str">
        <f>VLOOKUP(A:A,'11月工资'!A:D,4,0)</f>
        <v>6217000180041475355</v>
      </c>
      <c r="F901" t="str">
        <f>VLOOKUP(A:A,'11月工资'!A:F,6,0)</f>
        <v>专业技术人员</v>
      </c>
      <c r="G901">
        <f>VLOOKUP(A:A,标准表!C:H,6,0)</f>
        <v>0</v>
      </c>
      <c r="H901">
        <f>VLOOKUP(A:A,标准表!C:I,7,0)</f>
        <v>0</v>
      </c>
      <c r="I901">
        <f>VLOOKUP(A:A,标准表!C:J,8,0)</f>
        <v>0</v>
      </c>
      <c r="J901">
        <f>VLOOKUP($A:$A,标准表!C:G,5,0)</f>
        <v>2.15</v>
      </c>
      <c r="L901">
        <f>VLOOKUP(A:A,单位分配保留两位小数!B:I,8,0)</f>
        <v>3494.39</v>
      </c>
      <c r="M901">
        <f>_xlfn.IFNA(VLOOKUP(A:A,单位分配保留两位小数!B:J,9,0),0)</f>
        <v>0</v>
      </c>
      <c r="N901">
        <f>_xlfn.IFNA(VLOOKUP(A:A,单位分配保留两位小数!B:K,10,0),0)</f>
        <v>100</v>
      </c>
      <c r="O901">
        <f>ROUND(_xlfn.IFNA(VLOOKUP(A:A,单位分配保留两位小数!B:L,11,0),0),2)</f>
        <v>0</v>
      </c>
      <c r="Q901">
        <f t="shared" si="112"/>
        <v>3594.39</v>
      </c>
      <c r="R901">
        <f>_xlfn.IFNA(VLOOKUP(A901,'11月工资'!A:AU,47,0),0)+Q901</f>
        <v>59570.2</v>
      </c>
      <c r="S901">
        <f>VLOOKUP(A:A,'11月工资'!A:AW,49,0)</f>
        <v>0</v>
      </c>
      <c r="T901">
        <f>VLOOKUP(A:A,'11月工资'!A:AZ,52,0)</f>
        <v>0</v>
      </c>
      <c r="U901">
        <f>VLOOKUP(A:A,'11月工资'!A:BA,53,0)</f>
        <v>0</v>
      </c>
      <c r="V901">
        <f>VLOOKUP(A:A,'11月工资'!A:AX,50,0)</f>
        <v>0</v>
      </c>
      <c r="W901">
        <f>VLOOKUP(A:A,'11月工资'!A:AY,51,0)</f>
        <v>0</v>
      </c>
      <c r="X901">
        <f>VLOOKUP(A:A,'11月工资'!A:AV,48,0)</f>
        <v>45000</v>
      </c>
      <c r="Y901">
        <f>VLOOKUP(A:A,'11月工资'!A:BB,54,0)</f>
        <v>13105.8</v>
      </c>
      <c r="Z901" s="12">
        <f>ROUND(5*MAX(0,(R901-S901-T901-U901-V901-W901-X901-Y901)*{0.6;2;4;5;6;7;9}%-{0;504;3384;6384;10584;17184;36384}),2)</f>
        <v>43.93</v>
      </c>
      <c r="AB901" s="78">
        <f>VLOOKUP(A:A,'11月工资'!A:BI,61,0)</f>
        <v>8.68</v>
      </c>
      <c r="AC901" s="6">
        <f t="shared" si="113"/>
        <v>35.25</v>
      </c>
      <c r="AD901">
        <f t="shared" si="114"/>
        <v>3559.14</v>
      </c>
      <c r="AE901">
        <f>VLOOKUP(A:A,'10月奖金'!A:AC,29,0)</f>
        <v>8.68</v>
      </c>
      <c r="AF901" s="6">
        <f t="shared" si="115"/>
        <v>26.57</v>
      </c>
      <c r="AG901">
        <f>VLOOKUP(A:A,'10月奖金'!A:AD,30,0)</f>
        <v>3506.3700000000003</v>
      </c>
      <c r="AH901" s="6">
        <f t="shared" si="116"/>
        <v>52.769999999999527</v>
      </c>
      <c r="AI901">
        <f>VLOOKUP(A:A,单位分配保留两位小数!B:N,13,0)</f>
        <v>3594.39</v>
      </c>
      <c r="AJ901">
        <f t="shared" si="117"/>
        <v>0</v>
      </c>
      <c r="AK901">
        <f>_xlfn.IFNA(VLOOKUP(A:A,'11月工资'!A:AQ,43,0),0)</f>
        <v>0</v>
      </c>
      <c r="AL901">
        <f t="shared" si="118"/>
        <v>35.25</v>
      </c>
      <c r="AM901" s="6">
        <f t="shared" si="119"/>
        <v>1464.3999999999978</v>
      </c>
    </row>
    <row r="902" spans="1:39" x14ac:dyDescent="0.2">
      <c r="A902" s="7">
        <v>9000133</v>
      </c>
      <c r="B902" t="str">
        <f>VLOOKUP(A902,标准表!C:D,2,0)</f>
        <v>张全</v>
      </c>
      <c r="C902" t="str">
        <f>VLOOKUP(A:A,标准表!C:M,11,0)</f>
        <v>热轧事业部</v>
      </c>
      <c r="D902" t="str">
        <f>VLOOKUP($A:$A,标准表!C:E,3,0)</f>
        <v>130705197401230917</v>
      </c>
      <c r="E902" t="str">
        <f>VLOOKUP(A:A,'11月工资'!A:D,4,0)</f>
        <v>6217000180040689691</v>
      </c>
      <c r="F902" t="str">
        <f>VLOOKUP(A:A,'11月工资'!A:F,6,0)</f>
        <v>经营管理-中层</v>
      </c>
      <c r="G902">
        <f>VLOOKUP(A:A,标准表!C:H,6,0)</f>
        <v>9066</v>
      </c>
      <c r="H902">
        <f>VLOOKUP(A:A,标准表!C:I,7,0)</f>
        <v>0</v>
      </c>
      <c r="I902">
        <f>VLOOKUP(A:A,标准表!C:J,8,0)</f>
        <v>0</v>
      </c>
      <c r="J902">
        <f>VLOOKUP($A:$A,标准表!C:G,5,0)</f>
        <v>0</v>
      </c>
      <c r="L902">
        <f>VLOOKUP(A:A,单位分配保留两位小数!B:I,8,0)</f>
        <v>8892.48</v>
      </c>
      <c r="M902">
        <f>_xlfn.IFNA(VLOOKUP(A:A,单位分配保留两位小数!B:J,9,0),0)</f>
        <v>0</v>
      </c>
      <c r="N902">
        <f>_xlfn.IFNA(VLOOKUP(A:A,单位分配保留两位小数!B:K,10,0),0)</f>
        <v>0</v>
      </c>
      <c r="O902">
        <f>ROUND(_xlfn.IFNA(VLOOKUP(A:A,单位分配保留两位小数!B:L,11,0),0),2)</f>
        <v>0</v>
      </c>
      <c r="Q902">
        <f t="shared" si="112"/>
        <v>8892.48</v>
      </c>
      <c r="R902">
        <f>_xlfn.IFNA(VLOOKUP(A902,'11月工资'!A:AU,47,0),0)+Q902</f>
        <v>172900.49000000002</v>
      </c>
      <c r="S902">
        <f>VLOOKUP(A:A,'11月工资'!A:AW,49,0)</f>
        <v>0</v>
      </c>
      <c r="T902">
        <f>VLOOKUP(A:A,'11月工资'!A:AZ,52,0)</f>
        <v>0</v>
      </c>
      <c r="U902">
        <f>VLOOKUP(A:A,'11月工资'!A:BA,53,0)</f>
        <v>0</v>
      </c>
      <c r="V902">
        <f>VLOOKUP(A:A,'11月工资'!A:AX,50,0)</f>
        <v>0</v>
      </c>
      <c r="W902">
        <f>VLOOKUP(A:A,'11月工资'!A:AY,51,0)</f>
        <v>0</v>
      </c>
      <c r="X902">
        <f>VLOOKUP(A:A,'11月工资'!A:AV,48,0)</f>
        <v>45000</v>
      </c>
      <c r="Y902">
        <f>VLOOKUP(A:A,'11月工资'!A:BB,54,0)</f>
        <v>23514.23</v>
      </c>
      <c r="Z902" s="12">
        <f>ROUND(5*MAX(0,(R902-S902-T902-U902-V902-W902-X902-Y902)*{0.6;2;4;5;6;7;9}%-{0;504;3384;6384;10584;17184;36384}),2)</f>
        <v>7918.63</v>
      </c>
      <c r="AB902" s="78">
        <f>VLOOKUP(A:A,'11月工资'!A:BI,61,0)</f>
        <v>7029.38</v>
      </c>
      <c r="AC902" s="6">
        <f t="shared" si="113"/>
        <v>889.25</v>
      </c>
      <c r="AD902">
        <f t="shared" si="114"/>
        <v>8003.23</v>
      </c>
      <c r="AE902">
        <f>VLOOKUP(A:A,'10月奖金'!A:AC,29,0)</f>
        <v>888.64</v>
      </c>
      <c r="AF902" s="6">
        <f t="shared" si="115"/>
        <v>0.61000000000001364</v>
      </c>
      <c r="AG902">
        <f>VLOOKUP(A:A,'10月奖金'!A:AD,30,0)</f>
        <v>7997.7599999999993</v>
      </c>
      <c r="AH902" s="6">
        <f t="shared" si="116"/>
        <v>5.4700000000002547</v>
      </c>
      <c r="AI902">
        <f>VLOOKUP(A:A,单位分配保留两位小数!B:N,13,0)</f>
        <v>8892.48</v>
      </c>
      <c r="AJ902">
        <f t="shared" si="117"/>
        <v>0</v>
      </c>
      <c r="AK902">
        <f>_xlfn.IFNA(VLOOKUP(A:A,'11月工资'!A:AQ,43,0),0)</f>
        <v>711.08000000000084</v>
      </c>
      <c r="AL902">
        <f t="shared" si="118"/>
        <v>1600.3300000000008</v>
      </c>
      <c r="AM902" s="6">
        <f t="shared" si="119"/>
        <v>104386.26000000002</v>
      </c>
    </row>
    <row r="903" spans="1:39" x14ac:dyDescent="0.2">
      <c r="A903" s="7">
        <v>9000490</v>
      </c>
      <c r="B903" t="str">
        <f>VLOOKUP(A903,标准表!C:D,2,0)</f>
        <v>孙伟</v>
      </c>
      <c r="C903" t="str">
        <f>VLOOKUP(A:A,标准表!C:M,11,0)</f>
        <v>热轧事业部</v>
      </c>
      <c r="D903" t="str">
        <f>VLOOKUP($A:$A,标准表!C:E,3,0)</f>
        <v>130682198606190615</v>
      </c>
      <c r="E903" t="str">
        <f>VLOOKUP(A:A,'11月工资'!A:D,4,0)</f>
        <v>6217000180040689733</v>
      </c>
      <c r="F903" t="str">
        <f>VLOOKUP(A:A,'11月工资'!A:F,6,0)</f>
        <v>专业技术人员</v>
      </c>
      <c r="G903">
        <f>VLOOKUP(A:A,标准表!C:H,6,0)</f>
        <v>0</v>
      </c>
      <c r="H903">
        <f>VLOOKUP(A:A,标准表!C:I,7,0)</f>
        <v>0</v>
      </c>
      <c r="I903">
        <f>VLOOKUP(A:A,标准表!C:J,8,0)</f>
        <v>0</v>
      </c>
      <c r="J903">
        <f>VLOOKUP($A:$A,标准表!C:G,5,0)</f>
        <v>3.05</v>
      </c>
      <c r="L903">
        <f>VLOOKUP(A:A,单位分配保留两位小数!B:I,8,0)</f>
        <v>4991.9799999999996</v>
      </c>
      <c r="M903">
        <f>_xlfn.IFNA(VLOOKUP(A:A,单位分配保留两位小数!B:J,9,0),0)</f>
        <v>0</v>
      </c>
      <c r="N903">
        <f>_xlfn.IFNA(VLOOKUP(A:A,单位分配保留两位小数!B:K,10,0),0)</f>
        <v>0</v>
      </c>
      <c r="O903">
        <f>ROUND(_xlfn.IFNA(VLOOKUP(A:A,单位分配保留两位小数!B:L,11,0),0),2)</f>
        <v>0</v>
      </c>
      <c r="Q903">
        <f t="shared" si="112"/>
        <v>4991.9799999999996</v>
      </c>
      <c r="R903">
        <f>_xlfn.IFNA(VLOOKUP(A903,'11月工资'!A:AU,47,0),0)+Q903</f>
        <v>71490.259999999995</v>
      </c>
      <c r="S903">
        <f>VLOOKUP(A:A,'11月工资'!A:AW,49,0)</f>
        <v>9000</v>
      </c>
      <c r="T903">
        <f>VLOOKUP(A:A,'11月工资'!A:AZ,52,0)</f>
        <v>0</v>
      </c>
      <c r="U903">
        <f>VLOOKUP(A:A,'11月工资'!A:BA,53,0)</f>
        <v>0</v>
      </c>
      <c r="V903">
        <f>VLOOKUP(A:A,'11月工资'!A:AX,50,0)</f>
        <v>0</v>
      </c>
      <c r="W903">
        <f>VLOOKUP(A:A,'11月工资'!A:AY,51,0)</f>
        <v>0</v>
      </c>
      <c r="X903">
        <f>VLOOKUP(A:A,'11月工资'!A:AV,48,0)</f>
        <v>45000</v>
      </c>
      <c r="Y903">
        <f>VLOOKUP(A:A,'11月工资'!A:BB,54,0)</f>
        <v>15772.14</v>
      </c>
      <c r="Z903" s="12">
        <f>ROUND(5*MAX(0,(R903-S903-T903-U903-V903-W903-X903-Y903)*{0.6;2;4;5;6;7;9}%-{0;504;3384;6384;10584;17184;36384}),2)</f>
        <v>51.54</v>
      </c>
      <c r="AB903" s="78">
        <f>VLOOKUP(A:A,'11月工资'!A:BI,61,0)</f>
        <v>0</v>
      </c>
      <c r="AC903" s="6">
        <f t="shared" si="113"/>
        <v>51.54</v>
      </c>
      <c r="AD903">
        <f t="shared" si="114"/>
        <v>4940.4399999999996</v>
      </c>
      <c r="AE903">
        <f>VLOOKUP(A:A,'10月奖金'!A:AC,29,0)</f>
        <v>0</v>
      </c>
      <c r="AF903" s="6">
        <f t="shared" si="115"/>
        <v>51.54</v>
      </c>
      <c r="AG903">
        <f>VLOOKUP(A:A,'10月奖金'!A:AD,30,0)</f>
        <v>5090.59</v>
      </c>
      <c r="AH903" s="6">
        <f t="shared" si="116"/>
        <v>-150.15000000000055</v>
      </c>
      <c r="AI903">
        <f>VLOOKUP(A:A,单位分配保留两位小数!B:N,13,0)</f>
        <v>4991.9799999999996</v>
      </c>
      <c r="AJ903">
        <f t="shared" si="117"/>
        <v>0</v>
      </c>
      <c r="AK903">
        <f>_xlfn.IFNA(VLOOKUP(A:A,'11月工资'!A:AQ,43,0),0)</f>
        <v>0</v>
      </c>
      <c r="AL903">
        <f t="shared" si="118"/>
        <v>51.54</v>
      </c>
      <c r="AM903" s="6">
        <f t="shared" si="119"/>
        <v>1718.1199999999953</v>
      </c>
    </row>
    <row r="904" spans="1:39" x14ac:dyDescent="0.2">
      <c r="A904" s="7">
        <v>9000873</v>
      </c>
      <c r="B904" t="str">
        <f>VLOOKUP(A904,标准表!C:D,2,0)</f>
        <v>刘琛</v>
      </c>
      <c r="C904" t="str">
        <f>VLOOKUP(A:A,标准表!C:M,11,0)</f>
        <v>热轧事业部</v>
      </c>
      <c r="D904" t="str">
        <f>VLOOKUP($A:$A,标准表!C:E,3,0)</f>
        <v>130705198906010332</v>
      </c>
      <c r="E904" t="str">
        <f>VLOOKUP(A:A,'11月工资'!A:D,4,0)</f>
        <v>6217000180042835052</v>
      </c>
      <c r="F904" t="str">
        <f>VLOOKUP(A:A,'11月工资'!A:F,6,0)</f>
        <v>专业技术人员</v>
      </c>
      <c r="G904">
        <f>VLOOKUP(A:A,标准表!C:H,6,0)</f>
        <v>0</v>
      </c>
      <c r="H904">
        <f>VLOOKUP(A:A,标准表!C:I,7,0)</f>
        <v>0</v>
      </c>
      <c r="I904">
        <f>VLOOKUP(A:A,标准表!C:J,8,0)</f>
        <v>0</v>
      </c>
      <c r="J904">
        <f>VLOOKUP($A:$A,标准表!C:G,5,0)</f>
        <v>2.2000000000000002</v>
      </c>
      <c r="L904">
        <f>VLOOKUP(A:A,单位分配保留两位小数!B:I,8,0)</f>
        <v>3591.31</v>
      </c>
      <c r="M904">
        <f>_xlfn.IFNA(VLOOKUP(A:A,单位分配保留两位小数!B:J,9,0),0)</f>
        <v>0</v>
      </c>
      <c r="N904">
        <f>_xlfn.IFNA(VLOOKUP(A:A,单位分配保留两位小数!B:K,10,0),0)</f>
        <v>200</v>
      </c>
      <c r="O904">
        <f>ROUND(_xlfn.IFNA(VLOOKUP(A:A,单位分配保留两位小数!B:L,11,0),0),2)</f>
        <v>0</v>
      </c>
      <c r="Q904">
        <f t="shared" si="112"/>
        <v>3791.31</v>
      </c>
      <c r="R904">
        <f>_xlfn.IFNA(VLOOKUP(A904,'11月工资'!A:AU,47,0),0)+Q904</f>
        <v>88146</v>
      </c>
      <c r="S904">
        <f>VLOOKUP(A:A,'11月工资'!A:AW,49,0)</f>
        <v>0</v>
      </c>
      <c r="T904">
        <f>VLOOKUP(A:A,'11月工资'!A:AZ,52,0)</f>
        <v>0</v>
      </c>
      <c r="U904">
        <f>VLOOKUP(A:A,'11月工资'!A:BA,53,0)</f>
        <v>0</v>
      </c>
      <c r="V904">
        <f>VLOOKUP(A:A,'11月工资'!A:AX,50,0)</f>
        <v>0</v>
      </c>
      <c r="W904">
        <f>VLOOKUP(A:A,'11月工资'!A:AY,51,0)</f>
        <v>0</v>
      </c>
      <c r="X904">
        <f>VLOOKUP(A:A,'11月工资'!A:AV,48,0)</f>
        <v>45000</v>
      </c>
      <c r="Y904">
        <f>VLOOKUP(A:A,'11月工资'!A:BB,54,0)</f>
        <v>14498.55</v>
      </c>
      <c r="Z904" s="12">
        <f>ROUND(5*MAX(0,(R904-S904-T904-U904-V904-W904-X904-Y904)*{0.6;2;4;5;6;7;9}%-{0;504;3384;6384;10584;17184;36384}),2)</f>
        <v>859.42</v>
      </c>
      <c r="AB904" s="78">
        <f>VLOOKUP(A:A,'11月工资'!A:BI,61,0)</f>
        <v>759.78</v>
      </c>
      <c r="AC904" s="6">
        <f t="shared" si="113"/>
        <v>99.64</v>
      </c>
      <c r="AD904">
        <f t="shared" si="114"/>
        <v>3691.67</v>
      </c>
      <c r="AE904">
        <f>VLOOKUP(A:A,'10月奖金'!A:AC,29,0)</f>
        <v>91.42</v>
      </c>
      <c r="AF904" s="6">
        <f t="shared" si="115"/>
        <v>8.2199999999999989</v>
      </c>
      <c r="AG904">
        <f>VLOOKUP(A:A,'10月奖金'!A:AD,30,0)</f>
        <v>3415.95</v>
      </c>
      <c r="AH904" s="6">
        <f t="shared" si="116"/>
        <v>275.72000000000025</v>
      </c>
      <c r="AI904">
        <f>VLOOKUP(A:A,单位分配保留两位小数!B:N,13,0)</f>
        <v>3791.31</v>
      </c>
      <c r="AJ904">
        <f t="shared" si="117"/>
        <v>0</v>
      </c>
      <c r="AK904">
        <f>_xlfn.IFNA(VLOOKUP(A:A,'11月工资'!A:AQ,43,0),0)</f>
        <v>0</v>
      </c>
      <c r="AL904">
        <f t="shared" si="118"/>
        <v>99.64</v>
      </c>
      <c r="AM904" s="6">
        <f t="shared" si="119"/>
        <v>28647.45</v>
      </c>
    </row>
    <row r="905" spans="1:39" x14ac:dyDescent="0.2">
      <c r="A905" s="7">
        <v>9000874</v>
      </c>
      <c r="B905" t="str">
        <f>VLOOKUP(A905,标准表!C:D,2,0)</f>
        <v>赵术金</v>
      </c>
      <c r="C905" t="str">
        <f>VLOOKUP(A:A,标准表!C:M,11,0)</f>
        <v>热轧事业部</v>
      </c>
      <c r="D905" t="str">
        <f>VLOOKUP($A:$A,标准表!C:E,3,0)</f>
        <v>130623198302134411</v>
      </c>
      <c r="E905" t="str">
        <f>VLOOKUP(A:A,'11月工资'!A:D,4,0)</f>
        <v>6217000180042665269</v>
      </c>
      <c r="F905" t="str">
        <f>VLOOKUP(A:A,'11月工资'!A:F,6,0)</f>
        <v>专业技术人员</v>
      </c>
      <c r="G905">
        <f>VLOOKUP(A:A,标准表!C:H,6,0)</f>
        <v>0</v>
      </c>
      <c r="H905">
        <f>VLOOKUP(A:A,标准表!C:I,7,0)</f>
        <v>0</v>
      </c>
      <c r="I905">
        <f>VLOOKUP(A:A,标准表!C:J,8,0)</f>
        <v>0</v>
      </c>
      <c r="J905">
        <f>VLOOKUP($A:$A,标准表!C:G,5,0)</f>
        <v>3.05</v>
      </c>
      <c r="L905">
        <f>VLOOKUP(A:A,单位分配保留两位小数!B:I,8,0)</f>
        <v>5018.53</v>
      </c>
      <c r="M905">
        <f>_xlfn.IFNA(VLOOKUP(A:A,单位分配保留两位小数!B:J,9,0),0)</f>
        <v>0</v>
      </c>
      <c r="N905">
        <f>_xlfn.IFNA(VLOOKUP(A:A,单位分配保留两位小数!B:K,10,0),0)</f>
        <v>378.08</v>
      </c>
      <c r="O905">
        <f>ROUND(_xlfn.IFNA(VLOOKUP(A:A,单位分配保留两位小数!B:L,11,0),0),2)</f>
        <v>0</v>
      </c>
      <c r="Q905">
        <f t="shared" si="112"/>
        <v>5396.61</v>
      </c>
      <c r="R905">
        <f>_xlfn.IFNA(VLOOKUP(A905,'11月工资'!A:AU,47,0),0)+Q905</f>
        <v>92516.11</v>
      </c>
      <c r="S905">
        <f>VLOOKUP(A:A,'11月工资'!A:AW,49,0)</f>
        <v>0</v>
      </c>
      <c r="T905">
        <f>VLOOKUP(A:A,'11月工资'!A:AZ,52,0)</f>
        <v>0</v>
      </c>
      <c r="U905">
        <f>VLOOKUP(A:A,'11月工资'!A:BA,53,0)</f>
        <v>9900</v>
      </c>
      <c r="V905">
        <f>VLOOKUP(A:A,'11月工资'!A:AX,50,0)</f>
        <v>0</v>
      </c>
      <c r="W905">
        <f>VLOOKUP(A:A,'11月工资'!A:AY,51,0)</f>
        <v>0</v>
      </c>
      <c r="X905">
        <f>VLOOKUP(A:A,'11月工资'!A:AV,48,0)</f>
        <v>45000</v>
      </c>
      <c r="Y905">
        <f>VLOOKUP(A:A,'11月工资'!A:BB,54,0)</f>
        <v>15772.14</v>
      </c>
      <c r="Z905" s="12">
        <f>ROUND(5*MAX(0,(R905-S905-T905-U905-V905-W905-X905-Y905)*{0.6;2;4;5;6;7;9}%-{0;504;3384;6384;10584;17184;36384}),2)</f>
        <v>655.32000000000005</v>
      </c>
      <c r="AB905" s="78">
        <f>VLOOKUP(A:A,'11月工资'!A:BI,61,0)</f>
        <v>562.04</v>
      </c>
      <c r="AC905" s="6">
        <f t="shared" si="113"/>
        <v>93.28</v>
      </c>
      <c r="AD905">
        <f t="shared" si="114"/>
        <v>5303.33</v>
      </c>
      <c r="AE905">
        <f>VLOOKUP(A:A,'10月奖金'!A:AC,29,0)</f>
        <v>91.25</v>
      </c>
      <c r="AF905" s="6">
        <f t="shared" si="115"/>
        <v>2.0300000000000011</v>
      </c>
      <c r="AG905">
        <f>VLOOKUP(A:A,'10月奖金'!A:AD,30,0)</f>
        <v>4945.0600000000004</v>
      </c>
      <c r="AH905" s="6">
        <f t="shared" si="116"/>
        <v>358.26999999999953</v>
      </c>
      <c r="AI905">
        <f>VLOOKUP(A:A,单位分配保留两位小数!B:N,13,0)</f>
        <v>5396.61</v>
      </c>
      <c r="AJ905">
        <f t="shared" si="117"/>
        <v>0</v>
      </c>
      <c r="AK905">
        <f>_xlfn.IFNA(VLOOKUP(A:A,'11月工资'!A:AQ,43,0),0)</f>
        <v>0</v>
      </c>
      <c r="AL905">
        <f t="shared" si="118"/>
        <v>93.28</v>
      </c>
      <c r="AM905" s="6">
        <f t="shared" si="119"/>
        <v>21843.97</v>
      </c>
    </row>
    <row r="906" spans="1:39" x14ac:dyDescent="0.2">
      <c r="A906" s="7">
        <v>9000116</v>
      </c>
      <c r="B906" t="str">
        <f>VLOOKUP(A906,标准表!C:D,2,0)</f>
        <v>范轶韬</v>
      </c>
      <c r="C906" t="str">
        <f>VLOOKUP(A:A,标准表!C:M,11,0)</f>
        <v>动力部</v>
      </c>
      <c r="D906" t="str">
        <f>VLOOKUP($A:$A,标准表!C:E,3,0)</f>
        <v>130705197406210018</v>
      </c>
      <c r="E906" t="str">
        <f>VLOOKUP(A:A,'11月工资'!A:D,4,0)</f>
        <v>6214660170096655</v>
      </c>
      <c r="F906" t="str">
        <f>VLOOKUP(A:A,'11月工资'!A:F,6,0)</f>
        <v>经营管理-中层</v>
      </c>
      <c r="G906">
        <f>VLOOKUP(A:A,标准表!C:H,6,0)</f>
        <v>9066</v>
      </c>
      <c r="H906">
        <f>VLOOKUP(A:A,标准表!C:I,7,0)</f>
        <v>0</v>
      </c>
      <c r="I906">
        <f>VLOOKUP(A:A,标准表!C:J,8,0)</f>
        <v>0</v>
      </c>
      <c r="J906">
        <f>VLOOKUP($A:$A,标准表!C:G,5,0)</f>
        <v>0</v>
      </c>
      <c r="L906">
        <f>VLOOKUP(A:A,单位分配保留两位小数!B:I,8,0)</f>
        <v>8935.9</v>
      </c>
      <c r="M906">
        <f>_xlfn.IFNA(VLOOKUP(A:A,单位分配保留两位小数!B:J,9,0),0)</f>
        <v>0</v>
      </c>
      <c r="N906">
        <f>_xlfn.IFNA(VLOOKUP(A:A,单位分配保留两位小数!B:K,10,0),0)</f>
        <v>0</v>
      </c>
      <c r="O906">
        <f>ROUND(_xlfn.IFNA(VLOOKUP(A:A,单位分配保留两位小数!B:L,11,0),0),2)</f>
        <v>0</v>
      </c>
      <c r="Q906">
        <f t="shared" si="112"/>
        <v>8935.9</v>
      </c>
      <c r="R906">
        <f>_xlfn.IFNA(VLOOKUP(A906,'11月工资'!A:AU,47,0),0)+Q906</f>
        <v>172948.81</v>
      </c>
      <c r="S906">
        <f>VLOOKUP(A:A,'11月工资'!A:AW,49,0)</f>
        <v>0</v>
      </c>
      <c r="T906">
        <f>VLOOKUP(A:A,'11月工资'!A:AZ,52,0)</f>
        <v>0</v>
      </c>
      <c r="U906">
        <f>VLOOKUP(A:A,'11月工资'!A:BA,53,0)</f>
        <v>0</v>
      </c>
      <c r="V906">
        <f>VLOOKUP(A:A,'11月工资'!A:AX,50,0)</f>
        <v>0</v>
      </c>
      <c r="W906">
        <f>VLOOKUP(A:A,'11月工资'!A:AY,51,0)</f>
        <v>0</v>
      </c>
      <c r="X906">
        <f>VLOOKUP(A:A,'11月工资'!A:AV,48,0)</f>
        <v>45000</v>
      </c>
      <c r="Y906">
        <f>VLOOKUP(A:A,'11月工资'!A:BB,54,0)</f>
        <v>23514.23</v>
      </c>
      <c r="Z906" s="12">
        <f>ROUND(5*MAX(0,(R906-S906-T906-U906-V906-W906-X906-Y906)*{0.6;2;4;5;6;7;9}%-{0;504;3384;6384;10584;17184;36384}),2)</f>
        <v>7923.46</v>
      </c>
      <c r="AB906" s="78">
        <f>VLOOKUP(A:A,'11月工资'!A:BI,61,0)</f>
        <v>7029.87</v>
      </c>
      <c r="AC906" s="6">
        <f t="shared" si="113"/>
        <v>893.59</v>
      </c>
      <c r="AD906">
        <f t="shared" si="114"/>
        <v>8042.3099999999995</v>
      </c>
      <c r="AE906">
        <f>VLOOKUP(A:A,'10月奖金'!A:AC,29,0)</f>
        <v>892.86</v>
      </c>
      <c r="AF906" s="6">
        <f t="shared" si="115"/>
        <v>0.73000000000001819</v>
      </c>
      <c r="AG906">
        <f>VLOOKUP(A:A,'10月奖金'!A:AD,30,0)</f>
        <v>8035.79</v>
      </c>
      <c r="AH906" s="6">
        <f t="shared" si="116"/>
        <v>6.5199999999995271</v>
      </c>
      <c r="AI906">
        <f>VLOOKUP(A:A,单位分配保留两位小数!B:N,13,0)</f>
        <v>8935.9</v>
      </c>
      <c r="AJ906">
        <f t="shared" si="117"/>
        <v>0</v>
      </c>
      <c r="AK906">
        <f>_xlfn.IFNA(VLOOKUP(A:A,'11月工资'!A:AQ,43,0),0)</f>
        <v>711.07999999999993</v>
      </c>
      <c r="AL906">
        <f t="shared" si="118"/>
        <v>1604.67</v>
      </c>
      <c r="AM906" s="6">
        <f t="shared" si="119"/>
        <v>104434.58</v>
      </c>
    </row>
    <row r="907" spans="1:39" x14ac:dyDescent="0.2">
      <c r="A907" s="7">
        <v>9000342</v>
      </c>
      <c r="B907" t="str">
        <f>VLOOKUP(A907,标准表!C:D,2,0)</f>
        <v>尹燕民</v>
      </c>
      <c r="C907" t="str">
        <f>VLOOKUP(A:A,标准表!C:M,11,0)</f>
        <v>动力部</v>
      </c>
      <c r="D907" t="str">
        <f>VLOOKUP($A:$A,标准表!C:E,3,0)</f>
        <v>130705197307010918</v>
      </c>
      <c r="E907" t="str">
        <f>VLOOKUP(A:A,'11月工资'!A:D,4,0)</f>
        <v>6236680170000622029</v>
      </c>
      <c r="F907" t="str">
        <f>VLOOKUP(A:A,'11月工资'!A:F,6,0)</f>
        <v>经营管理-其他</v>
      </c>
      <c r="G907">
        <f>VLOOKUP(A:A,标准表!C:H,6,0)</f>
        <v>0</v>
      </c>
      <c r="H907">
        <f>VLOOKUP(A:A,标准表!C:I,7,0)</f>
        <v>0</v>
      </c>
      <c r="I907">
        <f>VLOOKUP(A:A,标准表!C:J,8,0)</f>
        <v>7253</v>
      </c>
      <c r="J907">
        <f>VLOOKUP($A:$A,标准表!C:G,5,0)</f>
        <v>0</v>
      </c>
      <c r="L907">
        <f>VLOOKUP(A:A,单位分配保留两位小数!B:I,8,0)</f>
        <v>7131.29</v>
      </c>
      <c r="M907">
        <f>_xlfn.IFNA(VLOOKUP(A:A,单位分配保留两位小数!B:J,9,0),0)</f>
        <v>0</v>
      </c>
      <c r="N907">
        <f>_xlfn.IFNA(VLOOKUP(A:A,单位分配保留两位小数!B:K,10,0),0)</f>
        <v>0</v>
      </c>
      <c r="O907">
        <f>ROUND(_xlfn.IFNA(VLOOKUP(A:A,单位分配保留两位小数!B:L,11,0),0),2)</f>
        <v>0</v>
      </c>
      <c r="Q907">
        <f t="shared" si="112"/>
        <v>7131.29</v>
      </c>
      <c r="R907">
        <f>_xlfn.IFNA(VLOOKUP(A907,'11月工资'!A:AU,47,0),0)+Q907</f>
        <v>120753.03</v>
      </c>
      <c r="S907">
        <f>VLOOKUP(A:A,'11月工资'!A:AW,49,0)</f>
        <v>0</v>
      </c>
      <c r="T907">
        <f>VLOOKUP(A:A,'11月工资'!A:AZ,52,0)</f>
        <v>0</v>
      </c>
      <c r="U907">
        <f>VLOOKUP(A:A,'11月工资'!A:BA,53,0)</f>
        <v>0</v>
      </c>
      <c r="V907">
        <f>VLOOKUP(A:A,'11月工资'!A:AX,50,0)</f>
        <v>0</v>
      </c>
      <c r="W907">
        <f>VLOOKUP(A:A,'11月工资'!A:AY,51,0)</f>
        <v>0</v>
      </c>
      <c r="X907">
        <f>VLOOKUP(A:A,'11月工资'!A:AV,48,0)</f>
        <v>45000</v>
      </c>
      <c r="Y907">
        <f>VLOOKUP(A:A,'11月工资'!A:BB,54,0)</f>
        <v>20558.16</v>
      </c>
      <c r="Z907" s="12">
        <f>ROUND(5*MAX(0,(R907-S907-T907-U907-V907-W907-X907-Y907)*{0.6;2;4;5;6;7;9}%-{0;504;3384;6384;10584;17184;36384}),2)</f>
        <v>2999.49</v>
      </c>
      <c r="AB907" s="78">
        <f>VLOOKUP(A:A,'11月工资'!A:BI,61,0)</f>
        <v>2287.98</v>
      </c>
      <c r="AC907" s="6">
        <f t="shared" si="113"/>
        <v>711.51</v>
      </c>
      <c r="AD907">
        <f t="shared" si="114"/>
        <v>6419.78</v>
      </c>
      <c r="AE907">
        <f>VLOOKUP(A:A,'10月奖金'!A:AC,29,0)</f>
        <v>710.88</v>
      </c>
      <c r="AF907" s="6">
        <f t="shared" si="115"/>
        <v>0.62999999999999545</v>
      </c>
      <c r="AG907">
        <f>VLOOKUP(A:A,'10月奖金'!A:AD,30,0)</f>
        <v>6414.18</v>
      </c>
      <c r="AH907" s="6">
        <f t="shared" si="116"/>
        <v>5.5999999999994543</v>
      </c>
      <c r="AI907">
        <f>VLOOKUP(A:A,单位分配保留两位小数!B:N,13,0)</f>
        <v>7131.29</v>
      </c>
      <c r="AJ907">
        <f t="shared" si="117"/>
        <v>0</v>
      </c>
      <c r="AK907">
        <f>_xlfn.IFNA(VLOOKUP(A:A,'11月工资'!A:AQ,43,0),0)</f>
        <v>0</v>
      </c>
      <c r="AL907">
        <f t="shared" si="118"/>
        <v>711.51</v>
      </c>
      <c r="AM907" s="6">
        <f t="shared" si="119"/>
        <v>55194.869999999995</v>
      </c>
    </row>
    <row r="908" spans="1:39" x14ac:dyDescent="0.2">
      <c r="A908" s="7">
        <v>9000346</v>
      </c>
      <c r="B908" t="str">
        <f>VLOOKUP(A908,标准表!C:D,2,0)</f>
        <v>刘春辉</v>
      </c>
      <c r="C908" t="str">
        <f>VLOOKUP(A:A,标准表!C:M,11,0)</f>
        <v>动力部</v>
      </c>
      <c r="D908" t="str">
        <f>VLOOKUP($A:$A,标准表!C:E,3,0)</f>
        <v>130705198608180616</v>
      </c>
      <c r="E908" t="str">
        <f>VLOOKUP(A:A,'11月工资'!A:D,4,0)</f>
        <v>6217000170013410464</v>
      </c>
      <c r="F908" t="str">
        <f>VLOOKUP(A:A,'11月工资'!A:F,6,0)</f>
        <v>经营管理-其他</v>
      </c>
      <c r="G908">
        <f>VLOOKUP(A:A,标准表!C:H,6,0)</f>
        <v>0</v>
      </c>
      <c r="H908">
        <f>VLOOKUP(A:A,标准表!C:I,7,0)</f>
        <v>0</v>
      </c>
      <c r="I908">
        <f>VLOOKUP(A:A,标准表!C:J,8,0)</f>
        <v>0</v>
      </c>
      <c r="J908">
        <f>VLOOKUP($A:$A,标准表!C:G,5,0)</f>
        <v>3.6</v>
      </c>
      <c r="L908">
        <f>VLOOKUP(A:A,单位分配保留两位小数!B:I,8,0)</f>
        <v>6161.1</v>
      </c>
      <c r="M908">
        <f>_xlfn.IFNA(VLOOKUP(A:A,单位分配保留两位小数!B:J,9,0),0)</f>
        <v>0</v>
      </c>
      <c r="N908">
        <f>_xlfn.IFNA(VLOOKUP(A:A,单位分配保留两位小数!B:K,10,0),0)</f>
        <v>0</v>
      </c>
      <c r="O908">
        <f>ROUND(_xlfn.IFNA(VLOOKUP(A:A,单位分配保留两位小数!B:L,11,0),0),2)</f>
        <v>0</v>
      </c>
      <c r="Q908">
        <f t="shared" si="112"/>
        <v>6161.1</v>
      </c>
      <c r="R908">
        <f>_xlfn.IFNA(VLOOKUP(A908,'11月工资'!A:AU,47,0),0)+Q908</f>
        <v>87626.35</v>
      </c>
      <c r="S908">
        <f>VLOOKUP(A:A,'11月工资'!A:AW,49,0)</f>
        <v>0</v>
      </c>
      <c r="T908">
        <f>VLOOKUP(A:A,'11月工资'!A:AZ,52,0)</f>
        <v>0</v>
      </c>
      <c r="U908">
        <f>VLOOKUP(A:A,'11月工资'!A:BA,53,0)</f>
        <v>0</v>
      </c>
      <c r="V908">
        <f>VLOOKUP(A:A,'11月工资'!A:AX,50,0)</f>
        <v>0</v>
      </c>
      <c r="W908">
        <f>VLOOKUP(A:A,'11月工资'!A:AY,51,0)</f>
        <v>0</v>
      </c>
      <c r="X908">
        <f>VLOOKUP(A:A,'11月工资'!A:AV,48,0)</f>
        <v>45000</v>
      </c>
      <c r="Y908">
        <f>VLOOKUP(A:A,'11月工资'!A:BB,54,0)</f>
        <v>17142.84</v>
      </c>
      <c r="Z908" s="12">
        <f>ROUND(5*MAX(0,(R908-S908-T908-U908-V908-W908-X908-Y908)*{0.6;2;4;5;6;7;9}%-{0;504;3384;6384;10584;17184;36384}),2)</f>
        <v>764.51</v>
      </c>
      <c r="AB908" s="78">
        <f>VLOOKUP(A:A,'11月工资'!A:BI,61,0)</f>
        <v>655.75</v>
      </c>
      <c r="AC908" s="6">
        <f t="shared" si="113"/>
        <v>108.76</v>
      </c>
      <c r="AD908">
        <f t="shared" si="114"/>
        <v>6052.34</v>
      </c>
      <c r="AE908">
        <f>VLOOKUP(A:A,'10月奖金'!A:AC,29,0)</f>
        <v>103.99</v>
      </c>
      <c r="AF908" s="6">
        <f t="shared" si="115"/>
        <v>4.7700000000000102</v>
      </c>
      <c r="AG908">
        <f>VLOOKUP(A:A,'10月奖金'!A:AD,30,0)</f>
        <v>5919.8200000000006</v>
      </c>
      <c r="AH908" s="6">
        <f t="shared" si="116"/>
        <v>132.51999999999953</v>
      </c>
      <c r="AI908">
        <f>VLOOKUP(A:A,单位分配保留两位小数!B:N,13,0)</f>
        <v>6161.1</v>
      </c>
      <c r="AJ908">
        <f t="shared" si="117"/>
        <v>0</v>
      </c>
      <c r="AK908">
        <f>_xlfn.IFNA(VLOOKUP(A:A,'11月工资'!A:AQ,43,0),0)</f>
        <v>0</v>
      </c>
      <c r="AL908">
        <f t="shared" si="118"/>
        <v>108.76</v>
      </c>
      <c r="AM908" s="6">
        <f t="shared" si="119"/>
        <v>25483.510000000006</v>
      </c>
    </row>
    <row r="909" spans="1:39" x14ac:dyDescent="0.2">
      <c r="A909" s="7">
        <v>9000350</v>
      </c>
      <c r="B909" t="str">
        <f>VLOOKUP(A909,标准表!C:D,2,0)</f>
        <v>胡彦龙</v>
      </c>
      <c r="C909" t="str">
        <f>VLOOKUP(A:A,标准表!C:M,11,0)</f>
        <v>动力部</v>
      </c>
      <c r="D909" t="str">
        <f>VLOOKUP($A:$A,标准表!C:E,3,0)</f>
        <v>130705197708150356</v>
      </c>
      <c r="E909" t="str">
        <f>VLOOKUP(A:A,'11月工资'!A:D,4,0)</f>
        <v>6210810170000424507</v>
      </c>
      <c r="F909" t="str">
        <f>VLOOKUP(A:A,'11月工资'!A:F,6,0)</f>
        <v>经营管理-其他</v>
      </c>
      <c r="G909">
        <f>VLOOKUP(A:A,标准表!C:H,6,0)</f>
        <v>0</v>
      </c>
      <c r="H909">
        <f>VLOOKUP(A:A,标准表!C:I,7,0)</f>
        <v>0</v>
      </c>
      <c r="I909">
        <f>VLOOKUP(A:A,标准表!C:J,8,0)</f>
        <v>0</v>
      </c>
      <c r="J909">
        <f>VLOOKUP($A:$A,标准表!C:G,5,0)</f>
        <v>3.6</v>
      </c>
      <c r="L909">
        <f>VLOOKUP(A:A,单位分配保留两位小数!B:I,8,0)</f>
        <v>6219.81</v>
      </c>
      <c r="M909">
        <f>_xlfn.IFNA(VLOOKUP(A:A,单位分配保留两位小数!B:J,9,0),0)</f>
        <v>0</v>
      </c>
      <c r="N909">
        <f>_xlfn.IFNA(VLOOKUP(A:A,单位分配保留两位小数!B:K,10,0),0)</f>
        <v>0</v>
      </c>
      <c r="O909">
        <f>ROUND(_xlfn.IFNA(VLOOKUP(A:A,单位分配保留两位小数!B:L,11,0),0),2)</f>
        <v>65</v>
      </c>
      <c r="Q909">
        <f t="shared" si="112"/>
        <v>6154.81</v>
      </c>
      <c r="R909">
        <f>_xlfn.IFNA(VLOOKUP(A909,'11月工资'!A:AU,47,0),0)+Q909</f>
        <v>103303.38</v>
      </c>
      <c r="S909">
        <f>VLOOKUP(A:A,'11月工资'!A:AW,49,0)</f>
        <v>0</v>
      </c>
      <c r="T909">
        <f>VLOOKUP(A:A,'11月工资'!A:AZ,52,0)</f>
        <v>0</v>
      </c>
      <c r="U909">
        <f>VLOOKUP(A:A,'11月工资'!A:BA,53,0)</f>
        <v>0</v>
      </c>
      <c r="V909">
        <f>VLOOKUP(A:A,'11月工资'!A:AX,50,0)</f>
        <v>0</v>
      </c>
      <c r="W909">
        <f>VLOOKUP(A:A,'11月工资'!A:AY,51,0)</f>
        <v>0</v>
      </c>
      <c r="X909">
        <f>VLOOKUP(A:A,'11月工资'!A:AV,48,0)</f>
        <v>45000</v>
      </c>
      <c r="Y909">
        <f>VLOOKUP(A:A,'11月工资'!A:BB,54,0)</f>
        <v>17523.27</v>
      </c>
      <c r="Z909" s="12">
        <f>ROUND(5*MAX(0,(R909-S909-T909-U909-V909-W909-X909-Y909)*{0.6;2;4;5;6;7;9}%-{0;504;3384;6384;10584;17184;36384}),2)</f>
        <v>1558.01</v>
      </c>
      <c r="AB909" s="78">
        <f>VLOOKUP(A:A,'11月工资'!A:BI,61,0)</f>
        <v>1072.57</v>
      </c>
      <c r="AC909" s="6">
        <f t="shared" si="113"/>
        <v>485.44</v>
      </c>
      <c r="AD909">
        <f t="shared" si="114"/>
        <v>5669.3700000000008</v>
      </c>
      <c r="AE909">
        <f>VLOOKUP(A:A,'10月奖金'!A:AC,29,0)</f>
        <v>151.91999999999999</v>
      </c>
      <c r="AF909" s="6">
        <f t="shared" si="115"/>
        <v>333.52</v>
      </c>
      <c r="AG909">
        <f>VLOOKUP(A:A,'10月奖金'!A:AD,30,0)</f>
        <v>6038.96</v>
      </c>
      <c r="AH909" s="6">
        <f t="shared" si="116"/>
        <v>-369.58999999999924</v>
      </c>
      <c r="AI909">
        <f>VLOOKUP(A:A,单位分配保留两位小数!B:N,13,0)</f>
        <v>6154.81</v>
      </c>
      <c r="AJ909">
        <f t="shared" si="117"/>
        <v>0</v>
      </c>
      <c r="AK909">
        <f>_xlfn.IFNA(VLOOKUP(A:A,'11月工资'!A:AQ,43,0),0)</f>
        <v>0</v>
      </c>
      <c r="AL909">
        <f t="shared" si="118"/>
        <v>485.44</v>
      </c>
      <c r="AM909" s="6">
        <f t="shared" si="119"/>
        <v>40780.11</v>
      </c>
    </row>
    <row r="910" spans="1:39" x14ac:dyDescent="0.2">
      <c r="A910" s="7">
        <v>9000359</v>
      </c>
      <c r="B910" t="str">
        <f>VLOOKUP(A910,标准表!C:D,2,0)</f>
        <v>张晓龙</v>
      </c>
      <c r="C910" t="str">
        <f>VLOOKUP(A:A,标准表!C:M,11,0)</f>
        <v>动力部</v>
      </c>
      <c r="D910" t="str">
        <f>VLOOKUP($A:$A,标准表!C:E,3,0)</f>
        <v>132530197602160035</v>
      </c>
      <c r="E910" t="str">
        <f>VLOOKUP(A:A,'11月工资'!A:D,4,0)</f>
        <v>6210810170000716993</v>
      </c>
      <c r="F910" t="str">
        <f>VLOOKUP(A:A,'11月工资'!A:F,6,0)</f>
        <v>专业技术人员</v>
      </c>
      <c r="G910">
        <f>VLOOKUP(A:A,标准表!C:H,6,0)</f>
        <v>0</v>
      </c>
      <c r="H910">
        <f>VLOOKUP(A:A,标准表!C:I,7,0)</f>
        <v>0</v>
      </c>
      <c r="I910">
        <f>VLOOKUP(A:A,标准表!C:J,8,0)</f>
        <v>0</v>
      </c>
      <c r="J910">
        <f>VLOOKUP($A:$A,标准表!C:G,5,0)</f>
        <v>3.05</v>
      </c>
      <c r="L910">
        <f>VLOOKUP(A:A,单位分配保留两位小数!B:I,8,0)</f>
        <v>5254.05</v>
      </c>
      <c r="M910">
        <f>_xlfn.IFNA(VLOOKUP(A:A,单位分配保留两位小数!B:J,9,0),0)</f>
        <v>0</v>
      </c>
      <c r="N910">
        <f>_xlfn.IFNA(VLOOKUP(A:A,单位分配保留两位小数!B:K,10,0),0)</f>
        <v>0</v>
      </c>
      <c r="O910">
        <f>ROUND(_xlfn.IFNA(VLOOKUP(A:A,单位分配保留两位小数!B:L,11,0),0),2)</f>
        <v>0</v>
      </c>
      <c r="Q910">
        <f t="shared" si="112"/>
        <v>5254.05</v>
      </c>
      <c r="R910">
        <f>_xlfn.IFNA(VLOOKUP(A910,'11月工资'!A:AU,47,0),0)+Q910</f>
        <v>95054.709999999992</v>
      </c>
      <c r="S910">
        <f>VLOOKUP(A:A,'11月工资'!A:AW,49,0)</f>
        <v>0</v>
      </c>
      <c r="T910">
        <f>VLOOKUP(A:A,'11月工资'!A:AZ,52,0)</f>
        <v>0</v>
      </c>
      <c r="U910">
        <f>VLOOKUP(A:A,'11月工资'!A:BA,53,0)</f>
        <v>0</v>
      </c>
      <c r="V910">
        <f>VLOOKUP(A:A,'11月工资'!A:AX,50,0)</f>
        <v>0</v>
      </c>
      <c r="W910">
        <f>VLOOKUP(A:A,'11月工资'!A:AY,51,0)</f>
        <v>0</v>
      </c>
      <c r="X910">
        <f>VLOOKUP(A:A,'11月工资'!A:AV,48,0)</f>
        <v>45000</v>
      </c>
      <c r="Y910">
        <f>VLOOKUP(A:A,'11月工资'!A:BB,54,0)</f>
        <v>15874.83</v>
      </c>
      <c r="Z910" s="12">
        <f>ROUND(5*MAX(0,(R910-S910-T910-U910-V910-W910-X910-Y910)*{0.6;2;4;5;6;7;9}%-{0;504;3384;6384;10584;17184;36384}),2)</f>
        <v>1025.4000000000001</v>
      </c>
      <c r="AB910" s="78">
        <f>VLOOKUP(A:A,'11月工资'!A:BI,61,0)</f>
        <v>882.08999999999992</v>
      </c>
      <c r="AC910" s="6">
        <f t="shared" si="113"/>
        <v>143.31</v>
      </c>
      <c r="AD910">
        <f t="shared" si="114"/>
        <v>5110.74</v>
      </c>
      <c r="AE910">
        <f>VLOOKUP(A:A,'10月奖金'!A:AC,29,0)</f>
        <v>122.66</v>
      </c>
      <c r="AF910" s="6">
        <f t="shared" si="115"/>
        <v>20.650000000000006</v>
      </c>
      <c r="AG910">
        <f>VLOOKUP(A:A,'10月奖金'!A:AD,30,0)</f>
        <v>5048.8900000000003</v>
      </c>
      <c r="AH910" s="6">
        <f t="shared" si="116"/>
        <v>61.849999999999454</v>
      </c>
      <c r="AI910">
        <f>VLOOKUP(A:A,单位分配保留两位小数!B:N,13,0)</f>
        <v>5254.05</v>
      </c>
      <c r="AJ910">
        <f t="shared" si="117"/>
        <v>0</v>
      </c>
      <c r="AK910">
        <f>_xlfn.IFNA(VLOOKUP(A:A,'11月工资'!A:AQ,43,0),0)</f>
        <v>0</v>
      </c>
      <c r="AL910">
        <f t="shared" si="118"/>
        <v>143.31</v>
      </c>
      <c r="AM910" s="6">
        <f t="shared" si="119"/>
        <v>34179.87999999999</v>
      </c>
    </row>
    <row r="911" spans="1:39" x14ac:dyDescent="0.2">
      <c r="A911" s="7">
        <v>9000361</v>
      </c>
      <c r="B911" t="str">
        <f>VLOOKUP(A911,标准表!C:D,2,0)</f>
        <v>乔旭君</v>
      </c>
      <c r="C911" t="str">
        <f>VLOOKUP(A:A,标准表!C:M,11,0)</f>
        <v>动力部</v>
      </c>
      <c r="D911" t="str">
        <f>VLOOKUP($A:$A,标准表!C:E,3,0)</f>
        <v>130725198302050830</v>
      </c>
      <c r="E911" t="str">
        <f>VLOOKUP(A:A,'11月工资'!A:D,4,0)</f>
        <v>6210810170001132661</v>
      </c>
      <c r="F911" t="str">
        <f>VLOOKUP(A:A,'11月工资'!A:F,6,0)</f>
        <v>专业技术人员</v>
      </c>
      <c r="G911">
        <f>VLOOKUP(A:A,标准表!C:H,6,0)</f>
        <v>0</v>
      </c>
      <c r="H911">
        <f>VLOOKUP(A:A,标准表!C:I,7,0)</f>
        <v>0</v>
      </c>
      <c r="I911">
        <f>VLOOKUP(A:A,标准表!C:J,8,0)</f>
        <v>0</v>
      </c>
      <c r="J911">
        <f>VLOOKUP($A:$A,标准表!C:G,5,0)</f>
        <v>2.15</v>
      </c>
      <c r="L911">
        <f>VLOOKUP(A:A,单位分配保留两位小数!B:I,8,0)</f>
        <v>3707.57</v>
      </c>
      <c r="M911">
        <f>_xlfn.IFNA(VLOOKUP(A:A,单位分配保留两位小数!B:J,9,0),0)</f>
        <v>0</v>
      </c>
      <c r="N911">
        <f>_xlfn.IFNA(VLOOKUP(A:A,单位分配保留两位小数!B:K,10,0),0)</f>
        <v>0</v>
      </c>
      <c r="O911">
        <f>ROUND(_xlfn.IFNA(VLOOKUP(A:A,单位分配保留两位小数!B:L,11,0),0),2)</f>
        <v>0</v>
      </c>
      <c r="Q911">
        <f t="shared" si="112"/>
        <v>3707.57</v>
      </c>
      <c r="R911">
        <f>_xlfn.IFNA(VLOOKUP(A911,'11月工资'!A:AU,47,0),0)+Q911</f>
        <v>79422.81</v>
      </c>
      <c r="S911">
        <f>VLOOKUP(A:A,'11月工资'!A:AW,49,0)</f>
        <v>0</v>
      </c>
      <c r="T911">
        <f>VLOOKUP(A:A,'11月工资'!A:AZ,52,0)</f>
        <v>0</v>
      </c>
      <c r="U911">
        <f>VLOOKUP(A:A,'11月工资'!A:BA,53,0)</f>
        <v>0</v>
      </c>
      <c r="V911">
        <f>VLOOKUP(A:A,'11月工资'!A:AX,50,0)</f>
        <v>0</v>
      </c>
      <c r="W911">
        <f>VLOOKUP(A:A,'11月工资'!A:AY,51,0)</f>
        <v>0</v>
      </c>
      <c r="X911">
        <f>VLOOKUP(A:A,'11月工资'!A:AV,48,0)</f>
        <v>45000</v>
      </c>
      <c r="Y911">
        <f>VLOOKUP(A:A,'11月工资'!A:BB,54,0)</f>
        <v>13105.8</v>
      </c>
      <c r="Z911" s="12">
        <f>ROUND(5*MAX(0,(R911-S911-T911-U911-V911-W911-X911-Y911)*{0.6;2;4;5;6;7;9}%-{0;504;3384;6384;10584;17184;36384}),2)</f>
        <v>639.51</v>
      </c>
      <c r="AB911" s="78">
        <f>VLOOKUP(A:A,'11月工资'!A:BI,61,0)</f>
        <v>548.1</v>
      </c>
      <c r="AC911" s="6">
        <f t="shared" si="113"/>
        <v>91.41</v>
      </c>
      <c r="AD911">
        <f t="shared" si="114"/>
        <v>3616.1600000000003</v>
      </c>
      <c r="AE911">
        <f>VLOOKUP(A:A,'10月奖金'!A:AC,29,0)</f>
        <v>81.83</v>
      </c>
      <c r="AF911" s="6">
        <f t="shared" si="115"/>
        <v>9.5799999999999983</v>
      </c>
      <c r="AG911">
        <f>VLOOKUP(A:A,'10月奖金'!A:AD,30,0)</f>
        <v>3571.9300000000003</v>
      </c>
      <c r="AH911" s="6">
        <f t="shared" si="116"/>
        <v>44.230000000000018</v>
      </c>
      <c r="AI911">
        <f>VLOOKUP(A:A,单位分配保留两位小数!B:N,13,0)</f>
        <v>3707.57</v>
      </c>
      <c r="AJ911">
        <f t="shared" si="117"/>
        <v>0</v>
      </c>
      <c r="AK911">
        <f>_xlfn.IFNA(VLOOKUP(A:A,'11月工资'!A:AQ,43,0),0)</f>
        <v>0</v>
      </c>
      <c r="AL911">
        <f t="shared" si="118"/>
        <v>91.41</v>
      </c>
      <c r="AM911" s="6">
        <f t="shared" si="119"/>
        <v>21317.01</v>
      </c>
    </row>
    <row r="912" spans="1:39" x14ac:dyDescent="0.2">
      <c r="A912" s="7">
        <v>9000362</v>
      </c>
      <c r="B912" t="str">
        <f>VLOOKUP(A912,标准表!C:D,2,0)</f>
        <v>韩洁</v>
      </c>
      <c r="C912" t="str">
        <f>VLOOKUP(A:A,标准表!C:M,11,0)</f>
        <v>动力部</v>
      </c>
      <c r="D912" t="str">
        <f>VLOOKUP($A:$A,标准表!C:E,3,0)</f>
        <v>130705198706093022</v>
      </c>
      <c r="E912" t="str">
        <f>VLOOKUP(A:A,'11月工资'!A:D,4,0)</f>
        <v>6217000170013410472</v>
      </c>
      <c r="F912" t="str">
        <f>VLOOKUP(A:A,'11月工资'!A:F,6,0)</f>
        <v>专业技术人员</v>
      </c>
      <c r="G912">
        <f>VLOOKUP(A:A,标准表!C:H,6,0)</f>
        <v>0</v>
      </c>
      <c r="H912">
        <f>VLOOKUP(A:A,标准表!C:I,7,0)</f>
        <v>0</v>
      </c>
      <c r="I912">
        <f>VLOOKUP(A:A,标准表!C:J,8,0)</f>
        <v>0</v>
      </c>
      <c r="J912">
        <f>VLOOKUP($A:$A,标准表!C:G,5,0)</f>
        <v>2.15</v>
      </c>
      <c r="L912">
        <f>VLOOKUP(A:A,单位分配保留两位小数!B:I,8,0)</f>
        <v>3686.53</v>
      </c>
      <c r="M912">
        <f>_xlfn.IFNA(VLOOKUP(A:A,单位分配保留两位小数!B:J,9,0),0)</f>
        <v>0</v>
      </c>
      <c r="N912">
        <f>_xlfn.IFNA(VLOOKUP(A:A,单位分配保留两位小数!B:K,10,0),0)</f>
        <v>0</v>
      </c>
      <c r="O912">
        <f>ROUND(_xlfn.IFNA(VLOOKUP(A:A,单位分配保留两位小数!B:L,11,0),0),2)</f>
        <v>0</v>
      </c>
      <c r="Q912">
        <f t="shared" si="112"/>
        <v>3686.53</v>
      </c>
      <c r="R912">
        <f>_xlfn.IFNA(VLOOKUP(A912,'11月工资'!A:AU,47,0),0)+Q912</f>
        <v>66864.570000000007</v>
      </c>
      <c r="S912">
        <f>VLOOKUP(A:A,'11月工资'!A:AW,49,0)</f>
        <v>0</v>
      </c>
      <c r="T912">
        <f>VLOOKUP(A:A,'11月工资'!A:AZ,52,0)</f>
        <v>0</v>
      </c>
      <c r="U912">
        <f>VLOOKUP(A:A,'11月工资'!A:BA,53,0)</f>
        <v>0</v>
      </c>
      <c r="V912">
        <f>VLOOKUP(A:A,'11月工资'!A:AX,50,0)</f>
        <v>0</v>
      </c>
      <c r="W912">
        <f>VLOOKUP(A:A,'11月工资'!A:AY,51,0)</f>
        <v>0</v>
      </c>
      <c r="X912">
        <f>VLOOKUP(A:A,'11月工资'!A:AV,48,0)</f>
        <v>45000</v>
      </c>
      <c r="Y912">
        <f>VLOOKUP(A:A,'11月工资'!A:BB,54,0)</f>
        <v>13112.28</v>
      </c>
      <c r="Z912" s="12">
        <f>ROUND(5*MAX(0,(R912-S912-T912-U912-V912-W912-X912-Y912)*{0.6;2;4;5;6;7;9}%-{0;504;3384;6384;10584;17184;36384}),2)</f>
        <v>262.57</v>
      </c>
      <c r="AB912" s="78">
        <f>VLOOKUP(A:A,'11月工资'!A:BI,61,0)</f>
        <v>223.46</v>
      </c>
      <c r="AC912" s="6">
        <f t="shared" si="113"/>
        <v>39.11</v>
      </c>
      <c r="AD912">
        <f t="shared" si="114"/>
        <v>3647.42</v>
      </c>
      <c r="AE912">
        <f>VLOOKUP(A:A,'10月奖金'!A:AC,29,0)</f>
        <v>39.01</v>
      </c>
      <c r="AF912" s="6">
        <f t="shared" si="115"/>
        <v>0.10000000000000142</v>
      </c>
      <c r="AG912">
        <f>VLOOKUP(A:A,'10月奖金'!A:AD,30,0)</f>
        <v>3644.27</v>
      </c>
      <c r="AH912" s="6">
        <f t="shared" si="116"/>
        <v>3.1500000000000909</v>
      </c>
      <c r="AI912">
        <f>VLOOKUP(A:A,单位分配保留两位小数!B:N,13,0)</f>
        <v>3686.53</v>
      </c>
      <c r="AJ912">
        <f t="shared" si="117"/>
        <v>0</v>
      </c>
      <c r="AK912">
        <f>_xlfn.IFNA(VLOOKUP(A:A,'11月工资'!A:AQ,43,0),0)</f>
        <v>0</v>
      </c>
      <c r="AL912">
        <f t="shared" si="118"/>
        <v>39.11</v>
      </c>
      <c r="AM912" s="6">
        <f t="shared" si="119"/>
        <v>8752.2900000000063</v>
      </c>
    </row>
    <row r="913" spans="1:39" x14ac:dyDescent="0.2">
      <c r="A913" s="7">
        <v>9000865</v>
      </c>
      <c r="B913" t="str">
        <f>VLOOKUP(A913,标准表!C:D,2,0)</f>
        <v>赵晓蓓</v>
      </c>
      <c r="C913" t="str">
        <f>VLOOKUP(A:A,标准表!C:M,11,0)</f>
        <v>技术创新部</v>
      </c>
      <c r="D913" t="str">
        <f>VLOOKUP($A:$A,标准表!C:E,3,0)</f>
        <v>130705198706293024</v>
      </c>
      <c r="E913" t="str">
        <f>VLOOKUP(A:A,'11月工资'!A:D,4,0)</f>
        <v>6210810170000791707</v>
      </c>
      <c r="F913" t="str">
        <f>VLOOKUP(A:A,'11月工资'!A:F,6,0)</f>
        <v>专业技术人员</v>
      </c>
      <c r="G913">
        <f>VLOOKUP(A:A,标准表!C:H,6,0)</f>
        <v>0</v>
      </c>
      <c r="H913">
        <f>VLOOKUP(A:A,标准表!C:I,7,0)</f>
        <v>0</v>
      </c>
      <c r="I913">
        <f>VLOOKUP(A:A,标准表!C:J,8,0)</f>
        <v>0</v>
      </c>
      <c r="J913">
        <f>VLOOKUP($A:$A,标准表!C:G,5,0)</f>
        <v>2.15</v>
      </c>
      <c r="L913">
        <f>VLOOKUP(A:A,单位分配保留两位小数!B:I,8,0)</f>
        <v>3653.17</v>
      </c>
      <c r="M913">
        <f>_xlfn.IFNA(VLOOKUP(A:A,单位分配保留两位小数!B:J,9,0),0)</f>
        <v>0</v>
      </c>
      <c r="N913">
        <f>_xlfn.IFNA(VLOOKUP(A:A,单位分配保留两位小数!B:K,10,0),0)</f>
        <v>0</v>
      </c>
      <c r="O913">
        <f>ROUND(_xlfn.IFNA(VLOOKUP(A:A,单位分配保留两位小数!B:L,11,0),0),2)</f>
        <v>0</v>
      </c>
      <c r="Q913">
        <f t="shared" si="112"/>
        <v>3653.17</v>
      </c>
      <c r="R913">
        <f>_xlfn.IFNA(VLOOKUP(A913,'11月工资'!A:AU,47,0),0)+Q913</f>
        <v>65184.9</v>
      </c>
      <c r="S913">
        <f>VLOOKUP(A:A,'11月工资'!A:AW,49,0)</f>
        <v>0</v>
      </c>
      <c r="T913">
        <f>VLOOKUP(A:A,'11月工资'!A:AZ,52,0)</f>
        <v>0</v>
      </c>
      <c r="U913">
        <f>VLOOKUP(A:A,'11月工资'!A:BA,53,0)</f>
        <v>0</v>
      </c>
      <c r="V913">
        <f>VLOOKUP(A:A,'11月工资'!A:AX,50,0)</f>
        <v>0</v>
      </c>
      <c r="W913">
        <f>VLOOKUP(A:A,'11月工资'!A:AY,51,0)</f>
        <v>0</v>
      </c>
      <c r="X913">
        <f>VLOOKUP(A:A,'11月工资'!A:AV,48,0)</f>
        <v>45000</v>
      </c>
      <c r="Y913">
        <f>VLOOKUP(A:A,'11月工资'!A:BB,54,0)</f>
        <v>13009.59</v>
      </c>
      <c r="Z913" s="12">
        <f>ROUND(5*MAX(0,(R913-S913-T913-U913-V913-W913-X913-Y913)*{0.6;2;4;5;6;7;9}%-{0;504;3384;6384;10584;17184;36384}),2)</f>
        <v>215.26</v>
      </c>
      <c r="AB913" s="78">
        <f>VLOOKUP(A:A,'11月工资'!A:BI,61,0)</f>
        <v>178.97</v>
      </c>
      <c r="AC913" s="6">
        <f t="shared" si="113"/>
        <v>36.29</v>
      </c>
      <c r="AD913">
        <f t="shared" si="114"/>
        <v>3616.88</v>
      </c>
      <c r="AE913">
        <f>VLOOKUP(A:A,'10月奖金'!A:AC,29,0)</f>
        <v>36.31</v>
      </c>
      <c r="AF913" s="6">
        <f t="shared" si="115"/>
        <v>-2.0000000000003126E-2</v>
      </c>
      <c r="AG913">
        <f>VLOOKUP(A:A,'10月奖金'!A:AD,30,0)</f>
        <v>3617.59</v>
      </c>
      <c r="AH913" s="6">
        <f t="shared" si="116"/>
        <v>-0.71000000000003638</v>
      </c>
      <c r="AI913">
        <f>VLOOKUP(A:A,单位分配保留两位小数!B:N,13,0)</f>
        <v>3653.17</v>
      </c>
      <c r="AJ913">
        <f t="shared" si="117"/>
        <v>0</v>
      </c>
      <c r="AK913">
        <f>_xlfn.IFNA(VLOOKUP(A:A,'11月工资'!A:AQ,43,0),0)</f>
        <v>0</v>
      </c>
      <c r="AL913">
        <f t="shared" si="118"/>
        <v>36.29</v>
      </c>
      <c r="AM913" s="6">
        <f t="shared" si="119"/>
        <v>7175.3100000000013</v>
      </c>
    </row>
    <row r="914" spans="1:39" x14ac:dyDescent="0.2">
      <c r="A914" s="7">
        <v>9000866</v>
      </c>
      <c r="B914" t="str">
        <f>VLOOKUP(A914,标准表!C:D,2,0)</f>
        <v>李志忠</v>
      </c>
      <c r="C914" t="str">
        <f>VLOOKUP(A:A,标准表!C:M,11,0)</f>
        <v>动力部</v>
      </c>
      <c r="D914" t="str">
        <f>VLOOKUP($A:$A,标准表!C:E,3,0)</f>
        <v>130705197407132111</v>
      </c>
      <c r="E914" t="str">
        <f>VLOOKUP(A:A,'11月工资'!A:D,4,0)</f>
        <v>6227000170700319092</v>
      </c>
      <c r="F914" t="str">
        <f>VLOOKUP(A:A,'11月工资'!A:F,6,0)</f>
        <v>生产操作人员</v>
      </c>
      <c r="G914">
        <f>VLOOKUP(A:A,标准表!C:H,6,0)</f>
        <v>0</v>
      </c>
      <c r="H914">
        <f>VLOOKUP(A:A,标准表!C:I,7,0)</f>
        <v>0</v>
      </c>
      <c r="I914">
        <f>VLOOKUP(A:A,标准表!C:J,8,0)</f>
        <v>0</v>
      </c>
      <c r="J914">
        <f>VLOOKUP($A:$A,标准表!C:G,5,0)</f>
        <v>1.2</v>
      </c>
      <c r="L914">
        <f>VLOOKUP(A:A,单位分配保留两位小数!B:I,8,0)</f>
        <v>2030.78</v>
      </c>
      <c r="M914">
        <f>_xlfn.IFNA(VLOOKUP(A:A,单位分配保留两位小数!B:J,9,0),0)</f>
        <v>0</v>
      </c>
      <c r="N914">
        <f>_xlfn.IFNA(VLOOKUP(A:A,单位分配保留两位小数!B:K,10,0),0)</f>
        <v>0</v>
      </c>
      <c r="O914">
        <f>ROUND(_xlfn.IFNA(VLOOKUP(A:A,单位分配保留两位小数!B:L,11,0),0),2)</f>
        <v>0</v>
      </c>
      <c r="Q914">
        <f t="shared" si="112"/>
        <v>2030.78</v>
      </c>
      <c r="R914">
        <f>_xlfn.IFNA(VLOOKUP(A914,'11月工资'!A:AU,47,0),0)+Q914</f>
        <v>76098.149999999994</v>
      </c>
      <c r="S914">
        <f>VLOOKUP(A:A,'11月工资'!A:AW,49,0)</f>
        <v>0</v>
      </c>
      <c r="T914">
        <f>VLOOKUP(A:A,'11月工资'!A:AZ,52,0)</f>
        <v>0</v>
      </c>
      <c r="U914">
        <f>VLOOKUP(A:A,'11月工资'!A:BA,53,0)</f>
        <v>0</v>
      </c>
      <c r="V914">
        <f>VLOOKUP(A:A,'11月工资'!A:AX,50,0)</f>
        <v>0</v>
      </c>
      <c r="W914">
        <f>VLOOKUP(A:A,'11月工资'!A:AY,51,0)</f>
        <v>0</v>
      </c>
      <c r="X914">
        <f>VLOOKUP(A:A,'11月工资'!A:AV,48,0)</f>
        <v>45000</v>
      </c>
      <c r="Y914">
        <f>VLOOKUP(A:A,'11月工资'!A:BB,54,0)</f>
        <v>11883.6</v>
      </c>
      <c r="Z914" s="12">
        <f>ROUND(5*MAX(0,(R914-S914-T914-U914-V914-W914-X914-Y914)*{0.6;2;4;5;6;7;9}%-{0;504;3384;6384;10584;17184;36384}),2)</f>
        <v>576.44000000000005</v>
      </c>
      <c r="AB914" s="78">
        <f>VLOOKUP(A:A,'11月工资'!A:BI,61,0)</f>
        <v>515.50999999999988</v>
      </c>
      <c r="AC914" s="6">
        <f t="shared" si="113"/>
        <v>60.93</v>
      </c>
      <c r="AD914">
        <f t="shared" si="114"/>
        <v>1969.85</v>
      </c>
      <c r="AE914">
        <f>VLOOKUP(A:A,'10月奖金'!A:AC,29,0)</f>
        <v>60.16</v>
      </c>
      <c r="AF914" s="6">
        <f t="shared" si="115"/>
        <v>0.77000000000000313</v>
      </c>
      <c r="AG914">
        <f>VLOOKUP(A:A,'10月奖金'!A:AD,30,0)</f>
        <v>1945.25</v>
      </c>
      <c r="AH914" s="6">
        <f t="shared" si="116"/>
        <v>24.599999999999909</v>
      </c>
      <c r="AI914">
        <f>VLOOKUP(A:A,单位分配保留两位小数!B:N,13,0)</f>
        <v>2030.78</v>
      </c>
      <c r="AJ914">
        <f t="shared" si="117"/>
        <v>0</v>
      </c>
      <c r="AK914">
        <f>_xlfn.IFNA(VLOOKUP(A:A,'11月工资'!A:AQ,43,0),0)</f>
        <v>30.489999999999949</v>
      </c>
      <c r="AL914">
        <f t="shared" si="118"/>
        <v>91.419999999999945</v>
      </c>
      <c r="AM914" s="6">
        <f t="shared" si="119"/>
        <v>19214.549999999996</v>
      </c>
    </row>
    <row r="915" spans="1:39" x14ac:dyDescent="0.2">
      <c r="A915" s="7">
        <v>9000867</v>
      </c>
      <c r="B915" t="str">
        <f>VLOOKUP(A915,标准表!C:D,2,0)</f>
        <v>贾利新</v>
      </c>
      <c r="C915" t="str">
        <f>VLOOKUP(A:A,标准表!C:M,11,0)</f>
        <v>动力部</v>
      </c>
      <c r="D915" t="str">
        <f>VLOOKUP($A:$A,标准表!C:E,3,0)</f>
        <v>130705197611010015</v>
      </c>
      <c r="E915" t="str">
        <f>VLOOKUP(A:A,'11月工资'!A:D,4,0)</f>
        <v>6210810170000723841</v>
      </c>
      <c r="F915" t="str">
        <f>VLOOKUP(A:A,'11月工资'!A:F,6,0)</f>
        <v>专业技术人员</v>
      </c>
      <c r="G915">
        <f>VLOOKUP(A:A,标准表!C:H,6,0)</f>
        <v>0</v>
      </c>
      <c r="H915">
        <f>VLOOKUP(A:A,标准表!C:I,7,0)</f>
        <v>0</v>
      </c>
      <c r="I915">
        <f>VLOOKUP(A:A,标准表!C:J,8,0)</f>
        <v>0</v>
      </c>
      <c r="J915">
        <f>VLOOKUP($A:$A,标准表!C:G,5,0)</f>
        <v>3.05</v>
      </c>
      <c r="L915">
        <f>VLOOKUP(A:A,单位分配保留两位小数!B:I,8,0)</f>
        <v>5164.46</v>
      </c>
      <c r="M915">
        <f>_xlfn.IFNA(VLOOKUP(A:A,单位分配保留两位小数!B:J,9,0),0)</f>
        <v>0</v>
      </c>
      <c r="N915">
        <f>_xlfn.IFNA(VLOOKUP(A:A,单位分配保留两位小数!B:K,10,0),0)</f>
        <v>0</v>
      </c>
      <c r="O915">
        <f>ROUND(_xlfn.IFNA(VLOOKUP(A:A,单位分配保留两位小数!B:L,11,0),0),2)</f>
        <v>0</v>
      </c>
      <c r="Q915">
        <f t="shared" si="112"/>
        <v>5164.46</v>
      </c>
      <c r="R915">
        <f>_xlfn.IFNA(VLOOKUP(A915,'11月工资'!A:AU,47,0),0)+Q915</f>
        <v>93252.420000000013</v>
      </c>
      <c r="S915">
        <f>VLOOKUP(A:A,'11月工资'!A:AW,49,0)</f>
        <v>0</v>
      </c>
      <c r="T915">
        <f>VLOOKUP(A:A,'11月工资'!A:AZ,52,0)</f>
        <v>0</v>
      </c>
      <c r="U915">
        <f>VLOOKUP(A:A,'11月工资'!A:BA,53,0)</f>
        <v>0</v>
      </c>
      <c r="V915">
        <f>VLOOKUP(A:A,'11月工资'!A:AX,50,0)</f>
        <v>0</v>
      </c>
      <c r="W915">
        <f>VLOOKUP(A:A,'11月工资'!A:AY,51,0)</f>
        <v>0</v>
      </c>
      <c r="X915">
        <f>VLOOKUP(A:A,'11月工资'!A:AV,48,0)</f>
        <v>45000</v>
      </c>
      <c r="Y915">
        <f>VLOOKUP(A:A,'11月工资'!A:BB,54,0)</f>
        <v>16138.89</v>
      </c>
      <c r="Z915" s="12">
        <f>ROUND(5*MAX(0,(R915-S915-T915-U915-V915-W915-X915-Y915)*{0.6;2;4;5;6;7;9}%-{0;504;3384;6384;10584;17184;36384}),2)</f>
        <v>963.41</v>
      </c>
      <c r="AB915" s="78">
        <f>VLOOKUP(A:A,'11月工资'!A:BI,61,0)</f>
        <v>837.16</v>
      </c>
      <c r="AC915" s="6">
        <f t="shared" si="113"/>
        <v>126.25</v>
      </c>
      <c r="AD915">
        <f t="shared" si="114"/>
        <v>5038.21</v>
      </c>
      <c r="AE915">
        <f>VLOOKUP(A:A,'10月奖金'!A:AC,29,0)</f>
        <v>123.36</v>
      </c>
      <c r="AF915" s="6">
        <f t="shared" si="115"/>
        <v>2.8900000000000006</v>
      </c>
      <c r="AG915">
        <f>VLOOKUP(A:A,'10月奖金'!A:AD,30,0)</f>
        <v>4922.7000000000007</v>
      </c>
      <c r="AH915" s="6">
        <f t="shared" si="116"/>
        <v>115.50999999999931</v>
      </c>
      <c r="AI915">
        <f>VLOOKUP(A:A,单位分配保留两位小数!B:N,13,0)</f>
        <v>5164.46</v>
      </c>
      <c r="AJ915">
        <f t="shared" si="117"/>
        <v>0</v>
      </c>
      <c r="AK915">
        <f>_xlfn.IFNA(VLOOKUP(A:A,'11月工资'!A:AQ,43,0),0)</f>
        <v>0</v>
      </c>
      <c r="AL915">
        <f t="shared" si="118"/>
        <v>126.25</v>
      </c>
      <c r="AM915" s="6">
        <f t="shared" si="119"/>
        <v>32113.530000000013</v>
      </c>
    </row>
    <row r="916" spans="1:39" x14ac:dyDescent="0.2">
      <c r="A916" s="7">
        <v>9000868</v>
      </c>
      <c r="B916" t="str">
        <f>VLOOKUP(A916,标准表!C:D,2,0)</f>
        <v>王荣耀</v>
      </c>
      <c r="C916" t="str">
        <f>VLOOKUP(A:A,标准表!C:M,11,0)</f>
        <v>动力部</v>
      </c>
      <c r="D916" t="str">
        <f>VLOOKUP($A:$A,标准表!C:E,3,0)</f>
        <v>130224198609120019</v>
      </c>
      <c r="E916" t="str">
        <f>VLOOKUP(A:A,'11月工资'!A:D,4,0)</f>
        <v>6236680170000760498</v>
      </c>
      <c r="F916" t="str">
        <f>VLOOKUP(A:A,'11月工资'!A:F,6,0)</f>
        <v>专业技术人员</v>
      </c>
      <c r="G916">
        <f>VLOOKUP(A:A,标准表!C:H,6,0)</f>
        <v>0</v>
      </c>
      <c r="H916">
        <f>VLOOKUP(A:A,标准表!C:I,7,0)</f>
        <v>0</v>
      </c>
      <c r="I916">
        <f>VLOOKUP(A:A,标准表!C:J,8,0)</f>
        <v>0</v>
      </c>
      <c r="J916">
        <f>VLOOKUP($A:$A,标准表!C:G,5,0)</f>
        <v>2.15</v>
      </c>
      <c r="L916">
        <f>VLOOKUP(A:A,单位分配保留两位小数!B:I,8,0)</f>
        <v>3703.06</v>
      </c>
      <c r="M916">
        <f>_xlfn.IFNA(VLOOKUP(A:A,单位分配保留两位小数!B:J,9,0),0)</f>
        <v>0</v>
      </c>
      <c r="N916">
        <f>_xlfn.IFNA(VLOOKUP(A:A,单位分配保留两位小数!B:K,10,0),0)</f>
        <v>0</v>
      </c>
      <c r="O916">
        <f>ROUND(_xlfn.IFNA(VLOOKUP(A:A,单位分配保留两位小数!B:L,11,0),0),2)</f>
        <v>0</v>
      </c>
      <c r="Q916">
        <f t="shared" si="112"/>
        <v>3703.06</v>
      </c>
      <c r="R916">
        <f>_xlfn.IFNA(VLOOKUP(A916,'11月工资'!A:AU,47,0),0)+Q916</f>
        <v>77926.549999999988</v>
      </c>
      <c r="S916">
        <f>VLOOKUP(A:A,'11月工资'!A:AW,49,0)</f>
        <v>0</v>
      </c>
      <c r="T916">
        <f>VLOOKUP(A:A,'11月工资'!A:AZ,52,0)</f>
        <v>0</v>
      </c>
      <c r="U916">
        <f>VLOOKUP(A:A,'11月工资'!A:BA,53,0)</f>
        <v>0</v>
      </c>
      <c r="V916">
        <f>VLOOKUP(A:A,'11月工资'!A:AX,50,0)</f>
        <v>0</v>
      </c>
      <c r="W916">
        <f>VLOOKUP(A:A,'11月工资'!A:AY,51,0)</f>
        <v>0</v>
      </c>
      <c r="X916">
        <f>VLOOKUP(A:A,'11月工资'!A:AV,48,0)</f>
        <v>45000</v>
      </c>
      <c r="Y916">
        <f>VLOOKUP(A:A,'11月工资'!A:BB,54,0)</f>
        <v>13105.8</v>
      </c>
      <c r="Z916" s="12">
        <f>ROUND(5*MAX(0,(R916-S916-T916-U916-V916-W916-X916-Y916)*{0.6;2;4;5;6;7;9}%-{0;504;3384;6384;10584;17184;36384}),2)</f>
        <v>594.62</v>
      </c>
      <c r="AB916" s="78">
        <f>VLOOKUP(A:A,'11月工资'!A:BI,61,0)</f>
        <v>495.07</v>
      </c>
      <c r="AC916" s="6">
        <f t="shared" si="113"/>
        <v>99.55</v>
      </c>
      <c r="AD916">
        <f t="shared" si="114"/>
        <v>3603.5099999999998</v>
      </c>
      <c r="AE916">
        <f>VLOOKUP(A:A,'10月奖金'!A:AC,29,0)</f>
        <v>82.51</v>
      </c>
      <c r="AF916" s="6">
        <f t="shared" si="115"/>
        <v>17.039999999999992</v>
      </c>
      <c r="AG916">
        <f>VLOOKUP(A:A,'10月奖金'!A:AD,30,0)</f>
        <v>3593.72</v>
      </c>
      <c r="AH916" s="6">
        <f t="shared" si="116"/>
        <v>9.7899999999999636</v>
      </c>
      <c r="AI916">
        <f>VLOOKUP(A:A,单位分配保留两位小数!B:N,13,0)</f>
        <v>3703.06</v>
      </c>
      <c r="AJ916">
        <f t="shared" si="117"/>
        <v>0</v>
      </c>
      <c r="AK916">
        <f>_xlfn.IFNA(VLOOKUP(A:A,'11月工资'!A:AQ,43,0),0)</f>
        <v>0</v>
      </c>
      <c r="AL916">
        <f t="shared" si="118"/>
        <v>99.55</v>
      </c>
      <c r="AM916" s="6">
        <f t="shared" si="119"/>
        <v>19820.749999999989</v>
      </c>
    </row>
    <row r="917" spans="1:39" x14ac:dyDescent="0.2">
      <c r="A917" s="7">
        <v>9000515</v>
      </c>
      <c r="B917" t="str">
        <f>VLOOKUP(A917,标准表!C:D,2,0)</f>
        <v>邢浴鸿</v>
      </c>
      <c r="C917" t="str">
        <f>VLOOKUP(A:A,标准表!C:M,11,0)</f>
        <v>特钢事业部</v>
      </c>
      <c r="D917" t="str">
        <f>VLOOKUP($A:$A,标准表!C:E,3,0)</f>
        <v>132530196812180013</v>
      </c>
      <c r="E917" t="str">
        <f>VLOOKUP(A:A,'11月工资'!A:D,4,0)</f>
        <v>6227000170700297512</v>
      </c>
      <c r="F917" t="str">
        <f>VLOOKUP(A:A,'11月工资'!A:F,6,0)</f>
        <v>经营管理-其他</v>
      </c>
      <c r="G917">
        <f>VLOOKUP(A:A,标准表!C:H,6,0)</f>
        <v>0</v>
      </c>
      <c r="H917">
        <f>VLOOKUP(A:A,标准表!C:I,7,0)</f>
        <v>0</v>
      </c>
      <c r="I917">
        <f>VLOOKUP(A:A,标准表!C:J,8,0)</f>
        <v>0</v>
      </c>
      <c r="J917">
        <f>VLOOKUP($A:$A,标准表!C:G,5,0)</f>
        <v>4.5</v>
      </c>
      <c r="L917">
        <f>VLOOKUP(A:A,单位分配保留两位小数!B:I,8,0)</f>
        <v>7407</v>
      </c>
      <c r="M917">
        <f>_xlfn.IFNA(VLOOKUP(A:A,单位分配保留两位小数!B:J,9,0),0)</f>
        <v>0</v>
      </c>
      <c r="N917">
        <f>_xlfn.IFNA(VLOOKUP(A:A,单位分配保留两位小数!B:K,10,0),0)</f>
        <v>0</v>
      </c>
      <c r="O917">
        <f>ROUND(_xlfn.IFNA(VLOOKUP(A:A,单位分配保留两位小数!B:L,11,0),0),2)</f>
        <v>0</v>
      </c>
      <c r="Q917">
        <f t="shared" si="112"/>
        <v>7407</v>
      </c>
      <c r="R917">
        <f>_xlfn.IFNA(VLOOKUP(A917,'11月工资'!A:AU,47,0),0)+Q917</f>
        <v>119310.33</v>
      </c>
      <c r="S917">
        <f>VLOOKUP(A:A,'11月工资'!A:AW,49,0)</f>
        <v>0</v>
      </c>
      <c r="T917">
        <f>VLOOKUP(A:A,'11月工资'!A:AZ,52,0)</f>
        <v>0</v>
      </c>
      <c r="U917">
        <f>VLOOKUP(A:A,'11月工资'!A:BA,53,0)</f>
        <v>0</v>
      </c>
      <c r="V917">
        <f>VLOOKUP(A:A,'11月工资'!A:AX,50,0)</f>
        <v>0</v>
      </c>
      <c r="W917">
        <f>VLOOKUP(A:A,'11月工资'!A:AY,51,0)</f>
        <v>0</v>
      </c>
      <c r="X917">
        <f>VLOOKUP(A:A,'11月工资'!A:AV,48,0)</f>
        <v>45000</v>
      </c>
      <c r="Y917">
        <f>VLOOKUP(A:A,'11月工资'!A:BB,54,0)</f>
        <v>20955.32</v>
      </c>
      <c r="Z917" s="12">
        <f>ROUND(5*MAX(0,(R917-S917-T917-U917-V917-W917-X917-Y917)*{0.6;2;4;5;6;7;9}%-{0;504;3384;6384;10584;17184;36384}),2)</f>
        <v>2815.5</v>
      </c>
      <c r="AB917" s="78">
        <f>VLOOKUP(A:A,'11月工资'!A:BI,61,0)</f>
        <v>2140.9299999999998</v>
      </c>
      <c r="AC917" s="6">
        <f t="shared" si="113"/>
        <v>674.57</v>
      </c>
      <c r="AD917">
        <f t="shared" si="114"/>
        <v>6732.43</v>
      </c>
      <c r="AE917">
        <f>VLOOKUP(A:A,'10月奖金'!A:AC,29,0)</f>
        <v>654.97</v>
      </c>
      <c r="AF917" s="6">
        <f t="shared" si="115"/>
        <v>19.600000000000023</v>
      </c>
      <c r="AG917">
        <f>VLOOKUP(A:A,'10月奖金'!A:AD,30,0)</f>
        <v>6545.03</v>
      </c>
      <c r="AH917" s="6">
        <f t="shared" si="116"/>
        <v>187.40000000000055</v>
      </c>
      <c r="AI917">
        <f>VLOOKUP(A:A,单位分配保留两位小数!B:N,13,0)</f>
        <v>7407</v>
      </c>
      <c r="AJ917">
        <f t="shared" si="117"/>
        <v>0</v>
      </c>
      <c r="AK917">
        <f>_xlfn.IFNA(VLOOKUP(A:A,'11月工资'!A:AQ,43,0),0)</f>
        <v>0</v>
      </c>
      <c r="AL917">
        <f t="shared" si="118"/>
        <v>674.57</v>
      </c>
      <c r="AM917" s="6">
        <f t="shared" si="119"/>
        <v>53355.01</v>
      </c>
    </row>
    <row r="918" spans="1:39" x14ac:dyDescent="0.2">
      <c r="A918" s="7">
        <v>9001143</v>
      </c>
      <c r="B918" t="str">
        <f>VLOOKUP(A918,标准表!C:D,2,0)</f>
        <v>张志超</v>
      </c>
      <c r="C918" t="str">
        <f>VLOOKUP(A:A,标准表!C:M,11,0)</f>
        <v>炼铁事业部</v>
      </c>
      <c r="D918" t="str">
        <f>VLOOKUP($A:$A,标准表!C:E,3,0)</f>
        <v>13032219920321221X</v>
      </c>
      <c r="E918" t="str">
        <f>VLOOKUP(A:A,'11月工资'!A:D,4,0)</f>
        <v>6217000180032382362</v>
      </c>
      <c r="F918" t="str">
        <f>VLOOKUP(A:A,'11月工资'!A:F,6,0)</f>
        <v>专业技术人员</v>
      </c>
      <c r="G918">
        <f>VLOOKUP(A:A,标准表!C:H,6,0)</f>
        <v>0</v>
      </c>
      <c r="H918">
        <f>VLOOKUP(A:A,标准表!C:I,7,0)</f>
        <v>0</v>
      </c>
      <c r="I918">
        <f>VLOOKUP(A:A,标准表!C:J,8,0)</f>
        <v>0</v>
      </c>
      <c r="J918">
        <f>VLOOKUP($A:$A,标准表!C:G,5,0)</f>
        <v>2.15</v>
      </c>
      <c r="L918">
        <f>VLOOKUP(A:A,单位分配保留两位小数!B:I,8,0)</f>
        <v>3225</v>
      </c>
      <c r="M918">
        <f>_xlfn.IFNA(VLOOKUP(A:A,单位分配保留两位小数!B:J,9,0),0)</f>
        <v>0</v>
      </c>
      <c r="N918">
        <f>_xlfn.IFNA(VLOOKUP(A:A,单位分配保留两位小数!B:K,10,0),0)</f>
        <v>50</v>
      </c>
      <c r="O918">
        <f>ROUND(_xlfn.IFNA(VLOOKUP(A:A,单位分配保留两位小数!B:L,11,0),0),2)</f>
        <v>0</v>
      </c>
      <c r="Q918">
        <f t="shared" si="112"/>
        <v>3275</v>
      </c>
      <c r="R918">
        <f>_xlfn.IFNA(VLOOKUP(A918,'11月工资'!A:AU,47,0),0)+Q918</f>
        <v>53983</v>
      </c>
      <c r="S918">
        <f>VLOOKUP(A:A,'11月工资'!A:AW,49,0)</f>
        <v>0</v>
      </c>
      <c r="T918">
        <f>VLOOKUP(A:A,'11月工资'!A:AZ,52,0)</f>
        <v>0</v>
      </c>
      <c r="U918">
        <f>VLOOKUP(A:A,'11月工资'!A:BA,53,0)</f>
        <v>0</v>
      </c>
      <c r="V918">
        <f>VLOOKUP(A:A,'11月工资'!A:AX,50,0)</f>
        <v>0</v>
      </c>
      <c r="W918">
        <f>VLOOKUP(A:A,'11月工资'!A:AY,51,0)</f>
        <v>0</v>
      </c>
      <c r="X918">
        <f>VLOOKUP(A:A,'11月工资'!A:AV,48,0)</f>
        <v>45000</v>
      </c>
      <c r="Y918">
        <f>VLOOKUP(A:A,'11月工资'!A:BB,54,0)</f>
        <v>7004.71</v>
      </c>
      <c r="Z918" s="12">
        <f>ROUND(5*MAX(0,(R918-S918-T918-U918-V918-W918-X918-Y918)*{0.6;2;4;5;6;7;9}%-{0;504;3384;6384;10584;17184;36384}),2)</f>
        <v>59.35</v>
      </c>
      <c r="AB918" s="78">
        <f>VLOOKUP(A:A,'11月工资'!A:BI,61,0)</f>
        <v>34.49</v>
      </c>
      <c r="AC918" s="6">
        <f t="shared" si="113"/>
        <v>24.86</v>
      </c>
      <c r="AD918">
        <f t="shared" si="114"/>
        <v>3250.14</v>
      </c>
      <c r="AE918">
        <f>VLOOKUP(A:A,'10月奖金'!A:AC,29,0)</f>
        <v>23.35</v>
      </c>
      <c r="AF918" s="6">
        <f t="shared" si="115"/>
        <v>1.509999999999998</v>
      </c>
      <c r="AG918">
        <f>VLOOKUP(A:A,'10月奖金'!A:AD,30,0)</f>
        <v>3201.65</v>
      </c>
      <c r="AH918" s="6">
        <f t="shared" si="116"/>
        <v>48.489999999999782</v>
      </c>
      <c r="AI918">
        <f>VLOOKUP(A:A,单位分配保留两位小数!B:N,13,0)</f>
        <v>3275</v>
      </c>
      <c r="AJ918">
        <f t="shared" si="117"/>
        <v>0</v>
      </c>
      <c r="AK918">
        <f>_xlfn.IFNA(VLOOKUP(A:A,'11月工资'!A:AQ,43,0),0)</f>
        <v>0</v>
      </c>
      <c r="AL918">
        <f t="shared" si="118"/>
        <v>24.86</v>
      </c>
      <c r="AM918" s="6">
        <f t="shared" si="119"/>
        <v>1978.29</v>
      </c>
    </row>
    <row r="919" spans="1:39" x14ac:dyDescent="0.2">
      <c r="A919" s="7">
        <v>9001036</v>
      </c>
      <c r="B919" t="str">
        <f>VLOOKUP(A919,标准表!C:D,2,0)</f>
        <v>石彪</v>
      </c>
      <c r="C919" t="str">
        <f>VLOOKUP(A:A,标准表!C:M,11,0)</f>
        <v>热轧事业部</v>
      </c>
      <c r="D919" t="str">
        <f>VLOOKUP($A:$A,标准表!C:E,3,0)</f>
        <v>130324199303205415</v>
      </c>
      <c r="E919" t="str">
        <f>VLOOKUP(A:A,'11月工资'!A:D,4,0)</f>
        <v>6217000180031774486</v>
      </c>
      <c r="F919" t="str">
        <f>VLOOKUP(A:A,'11月工资'!A:F,6,0)</f>
        <v>专业技术人员</v>
      </c>
      <c r="G919">
        <f>VLOOKUP(A:A,标准表!C:H,6,0)</f>
        <v>0</v>
      </c>
      <c r="H919">
        <f>VLOOKUP(A:A,标准表!C:I,7,0)</f>
        <v>0</v>
      </c>
      <c r="I919">
        <f>VLOOKUP(A:A,标准表!C:J,8,0)</f>
        <v>0</v>
      </c>
      <c r="J919">
        <f>VLOOKUP($A:$A,标准表!C:G,5,0)</f>
        <v>2.15</v>
      </c>
      <c r="L919">
        <f>VLOOKUP(A:A,单位分配保留两位小数!B:I,8,0)</f>
        <v>3537.66</v>
      </c>
      <c r="M919">
        <f>_xlfn.IFNA(VLOOKUP(A:A,单位分配保留两位小数!B:J,9,0),0)</f>
        <v>0</v>
      </c>
      <c r="N919">
        <f>_xlfn.IFNA(VLOOKUP(A:A,单位分配保留两位小数!B:K,10,0),0)</f>
        <v>100</v>
      </c>
      <c r="O919">
        <f>ROUND(_xlfn.IFNA(VLOOKUP(A:A,单位分配保留两位小数!B:L,11,0),0),2)</f>
        <v>0</v>
      </c>
      <c r="Q919">
        <f t="shared" si="112"/>
        <v>3637.66</v>
      </c>
      <c r="R919">
        <f>_xlfn.IFNA(VLOOKUP(A919,'11月工资'!A:AU,47,0),0)+Q919</f>
        <v>57322.619999999995</v>
      </c>
      <c r="S919">
        <f>VLOOKUP(A:A,'11月工资'!A:AW,49,0)</f>
        <v>0</v>
      </c>
      <c r="T919">
        <f>VLOOKUP(A:A,'11月工资'!A:AZ,52,0)</f>
        <v>0</v>
      </c>
      <c r="U919">
        <f>VLOOKUP(A:A,'11月工资'!A:BA,53,0)</f>
        <v>0</v>
      </c>
      <c r="V919">
        <f>VLOOKUP(A:A,'11月工资'!A:AX,50,0)</f>
        <v>0</v>
      </c>
      <c r="W919">
        <f>VLOOKUP(A:A,'11月工资'!A:AY,51,0)</f>
        <v>0</v>
      </c>
      <c r="X919">
        <f>VLOOKUP(A:A,'11月工资'!A:AV,48,0)</f>
        <v>45000</v>
      </c>
      <c r="Y919">
        <f>VLOOKUP(A:A,'11月工资'!A:BB,54,0)</f>
        <v>7004.71</v>
      </c>
      <c r="Z919" s="12">
        <f>ROUND(5*MAX(0,(R919-S919-T919-U919-V919-W919-X919-Y919)*{0.6;2;4;5;6;7;9}%-{0;504;3384;6384;10584;17184;36384}),2)</f>
        <v>159.54</v>
      </c>
      <c r="AB919" s="78">
        <f>VLOOKUP(A:A,'11月工资'!A:BI,61,0)</f>
        <v>117.69</v>
      </c>
      <c r="AC919" s="6">
        <f t="shared" si="113"/>
        <v>41.85</v>
      </c>
      <c r="AD919">
        <f t="shared" si="114"/>
        <v>3595.81</v>
      </c>
      <c r="AE919">
        <f>VLOOKUP(A:A,'10月奖金'!A:AC,29,0)</f>
        <v>33.11</v>
      </c>
      <c r="AF919" s="6">
        <f t="shared" si="115"/>
        <v>8.740000000000002</v>
      </c>
      <c r="AG919">
        <f>VLOOKUP(A:A,'10月奖金'!A:AD,30,0)</f>
        <v>3517.0699999999997</v>
      </c>
      <c r="AH919" s="6">
        <f t="shared" si="116"/>
        <v>78.740000000000236</v>
      </c>
      <c r="AI919">
        <f>VLOOKUP(A:A,单位分配保留两位小数!B:N,13,0)</f>
        <v>3637.66</v>
      </c>
      <c r="AJ919">
        <f t="shared" si="117"/>
        <v>0</v>
      </c>
      <c r="AK919">
        <f>_xlfn.IFNA(VLOOKUP(A:A,'11月工资'!A:AQ,43,0),0)</f>
        <v>0</v>
      </c>
      <c r="AL919">
        <f t="shared" si="118"/>
        <v>41.85</v>
      </c>
      <c r="AM919" s="6">
        <f t="shared" si="119"/>
        <v>5317.9099999999953</v>
      </c>
    </row>
    <row r="920" spans="1:39" x14ac:dyDescent="0.2">
      <c r="A920" s="7">
        <v>9001037</v>
      </c>
      <c r="B920" t="str">
        <f>VLOOKUP(A920,标准表!C:D,2,0)</f>
        <v>崔军坡</v>
      </c>
      <c r="C920" t="str">
        <f>VLOOKUP(A:A,标准表!C:M,11,0)</f>
        <v>炼铁事业部</v>
      </c>
      <c r="D920" t="str">
        <f>VLOOKUP($A:$A,标准表!C:E,3,0)</f>
        <v>13028119911208531X</v>
      </c>
      <c r="E920" t="str">
        <f>VLOOKUP(A:A,'11月工资'!A:D,4,0)</f>
        <v>6217000180031774783</v>
      </c>
      <c r="F920" t="str">
        <f>VLOOKUP(A:A,'11月工资'!A:F,6,0)</f>
        <v>专业技术人员</v>
      </c>
      <c r="G920">
        <f>VLOOKUP(A:A,标准表!C:H,6,0)</f>
        <v>0</v>
      </c>
      <c r="H920">
        <f>VLOOKUP(A:A,标准表!C:I,7,0)</f>
        <v>0</v>
      </c>
      <c r="I920">
        <f>VLOOKUP(A:A,标准表!C:J,8,0)</f>
        <v>0</v>
      </c>
      <c r="J920">
        <f>VLOOKUP($A:$A,标准表!C:G,5,0)</f>
        <v>2.2000000000000002</v>
      </c>
      <c r="L920">
        <f>VLOOKUP(A:A,单位分配保留两位小数!B:I,8,0)</f>
        <v>3225</v>
      </c>
      <c r="M920">
        <f>_xlfn.IFNA(VLOOKUP(A:A,单位分配保留两位小数!B:J,9,0),0)</f>
        <v>0</v>
      </c>
      <c r="N920">
        <f>_xlfn.IFNA(VLOOKUP(A:A,单位分配保留两位小数!B:K,10,0),0)</f>
        <v>0</v>
      </c>
      <c r="O920">
        <f>ROUND(_xlfn.IFNA(VLOOKUP(A:A,单位分配保留两位小数!B:L,11,0),0),2)</f>
        <v>0</v>
      </c>
      <c r="Q920">
        <f t="shared" si="112"/>
        <v>3225</v>
      </c>
      <c r="R920">
        <f>_xlfn.IFNA(VLOOKUP(A920,'11月工资'!A:AU,47,0),0)+Q920</f>
        <v>61801.48</v>
      </c>
      <c r="S920">
        <f>VLOOKUP(A:A,'11月工资'!A:AW,49,0)</f>
        <v>0</v>
      </c>
      <c r="T920">
        <f>VLOOKUP(A:A,'11月工资'!A:AZ,52,0)</f>
        <v>0</v>
      </c>
      <c r="U920">
        <f>VLOOKUP(A:A,'11月工资'!A:BA,53,0)</f>
        <v>0</v>
      </c>
      <c r="V920">
        <f>VLOOKUP(A:A,'11月工资'!A:AX,50,0)</f>
        <v>0</v>
      </c>
      <c r="W920">
        <f>VLOOKUP(A:A,'11月工资'!A:AY,51,0)</f>
        <v>0</v>
      </c>
      <c r="X920">
        <f>VLOOKUP(A:A,'11月工资'!A:AV,48,0)</f>
        <v>45000</v>
      </c>
      <c r="Y920">
        <f>VLOOKUP(A:A,'11月工资'!A:BB,54,0)</f>
        <v>7004.71</v>
      </c>
      <c r="Z920" s="12">
        <f>ROUND(5*MAX(0,(R920-S920-T920-U920-V920-W920-X920-Y920)*{0.6;2;4;5;6;7;9}%-{0;504;3384;6384;10584;17184;36384}),2)</f>
        <v>293.89999999999998</v>
      </c>
      <c r="AB920" s="78">
        <f>VLOOKUP(A:A,'11月工资'!A:BI,61,0)</f>
        <v>209.47</v>
      </c>
      <c r="AC920" s="6">
        <f t="shared" si="113"/>
        <v>84.43</v>
      </c>
      <c r="AD920">
        <f t="shared" si="114"/>
        <v>3140.57</v>
      </c>
      <c r="AE920">
        <f>VLOOKUP(A:A,'10月奖金'!A:AC,29,0)</f>
        <v>63.87</v>
      </c>
      <c r="AF920" s="6">
        <f t="shared" si="115"/>
        <v>20.560000000000009</v>
      </c>
      <c r="AG920">
        <f>VLOOKUP(A:A,'10月奖金'!A:AD,30,0)</f>
        <v>3161.13</v>
      </c>
      <c r="AH920" s="6">
        <f t="shared" si="116"/>
        <v>-20.559999999999945</v>
      </c>
      <c r="AI920">
        <f>VLOOKUP(A:A,单位分配保留两位小数!B:N,13,0)</f>
        <v>3225</v>
      </c>
      <c r="AJ920">
        <f t="shared" si="117"/>
        <v>0</v>
      </c>
      <c r="AK920">
        <f>_xlfn.IFNA(VLOOKUP(A:A,'11月工资'!A:AQ,43,0),0)</f>
        <v>0</v>
      </c>
      <c r="AL920">
        <f t="shared" si="118"/>
        <v>84.43</v>
      </c>
      <c r="AM920" s="6">
        <f t="shared" si="119"/>
        <v>9796.7700000000041</v>
      </c>
    </row>
    <row r="921" spans="1:39" x14ac:dyDescent="0.2">
      <c r="A921" s="7">
        <v>9001038</v>
      </c>
      <c r="B921" t="str">
        <f>VLOOKUP(A921,标准表!C:D,2,0)</f>
        <v>李娇娇</v>
      </c>
      <c r="C921" t="str">
        <f>VLOOKUP(A:A,标准表!C:M,11,0)</f>
        <v>热轧事业部</v>
      </c>
      <c r="D921" t="str">
        <f>VLOOKUP($A:$A,标准表!C:E,3,0)</f>
        <v>130323199401212225</v>
      </c>
      <c r="E921" t="str">
        <f>VLOOKUP(A:A,'11月工资'!A:D,4,0)</f>
        <v>6217000180032382636</v>
      </c>
      <c r="F921" t="str">
        <f>VLOOKUP(A:A,'11月工资'!A:F,6,0)</f>
        <v>专业技术人员</v>
      </c>
      <c r="G921">
        <f>VLOOKUP(A:A,标准表!C:H,6,0)</f>
        <v>0</v>
      </c>
      <c r="H921">
        <f>VLOOKUP(A:A,标准表!C:I,7,0)</f>
        <v>0</v>
      </c>
      <c r="I921">
        <f>VLOOKUP(A:A,标准表!C:J,8,0)</f>
        <v>0</v>
      </c>
      <c r="J921">
        <f>VLOOKUP($A:$A,标准表!C:G,5,0)</f>
        <v>2.15</v>
      </c>
      <c r="L921">
        <f>VLOOKUP(A:A,单位分配保留两位小数!B:I,8,0)</f>
        <v>3537.66</v>
      </c>
      <c r="M921">
        <f>_xlfn.IFNA(VLOOKUP(A:A,单位分配保留两位小数!B:J,9,0),0)</f>
        <v>0</v>
      </c>
      <c r="N921">
        <f>_xlfn.IFNA(VLOOKUP(A:A,单位分配保留两位小数!B:K,10,0),0)</f>
        <v>150</v>
      </c>
      <c r="O921">
        <f>ROUND(_xlfn.IFNA(VLOOKUP(A:A,单位分配保留两位小数!B:L,11,0),0),2)</f>
        <v>0</v>
      </c>
      <c r="Q921">
        <f t="shared" si="112"/>
        <v>3687.66</v>
      </c>
      <c r="R921">
        <f>_xlfn.IFNA(VLOOKUP(A921,'11月工资'!A:AU,47,0),0)+Q921</f>
        <v>57146.41</v>
      </c>
      <c r="S921">
        <f>VLOOKUP(A:A,'11月工资'!A:AW,49,0)</f>
        <v>0</v>
      </c>
      <c r="T921">
        <f>VLOOKUP(A:A,'11月工资'!A:AZ,52,0)</f>
        <v>0</v>
      </c>
      <c r="U921">
        <f>VLOOKUP(A:A,'11月工资'!A:BA,53,0)</f>
        <v>0</v>
      </c>
      <c r="V921">
        <f>VLOOKUP(A:A,'11月工资'!A:AX,50,0)</f>
        <v>0</v>
      </c>
      <c r="W921">
        <f>VLOOKUP(A:A,'11月工资'!A:AY,51,0)</f>
        <v>0</v>
      </c>
      <c r="X921">
        <f>VLOOKUP(A:A,'11月工资'!A:AV,48,0)</f>
        <v>45000</v>
      </c>
      <c r="Y921">
        <f>VLOOKUP(A:A,'11月工资'!A:BB,54,0)</f>
        <v>7004.71</v>
      </c>
      <c r="Z921" s="12">
        <f>ROUND(5*MAX(0,(R921-S921-T921-U921-V921-W921-X921-Y921)*{0.6;2;4;5;6;7;9}%-{0;504;3384;6384;10584;17184;36384}),2)</f>
        <v>154.25</v>
      </c>
      <c r="AB921" s="78">
        <f>VLOOKUP(A:A,'11月工资'!A:BI,61,0)</f>
        <v>109.8</v>
      </c>
      <c r="AC921" s="6">
        <f t="shared" si="113"/>
        <v>44.45</v>
      </c>
      <c r="AD921">
        <f t="shared" si="114"/>
        <v>3643.21</v>
      </c>
      <c r="AE921">
        <f>VLOOKUP(A:A,'10月奖金'!A:AC,29,0)</f>
        <v>34.22</v>
      </c>
      <c r="AF921" s="6">
        <f t="shared" si="115"/>
        <v>10.230000000000004</v>
      </c>
      <c r="AG921">
        <f>VLOOKUP(A:A,'10月奖金'!A:AD,30,0)</f>
        <v>3515.96</v>
      </c>
      <c r="AH921" s="6">
        <f t="shared" si="116"/>
        <v>127.25</v>
      </c>
      <c r="AI921">
        <f>VLOOKUP(A:A,单位分配保留两位小数!B:N,13,0)</f>
        <v>3687.66</v>
      </c>
      <c r="AJ921">
        <f t="shared" si="117"/>
        <v>0</v>
      </c>
      <c r="AK921">
        <f>_xlfn.IFNA(VLOOKUP(A:A,'11月工资'!A:AQ,43,0),0)</f>
        <v>0</v>
      </c>
      <c r="AL921">
        <f t="shared" si="118"/>
        <v>44.45</v>
      </c>
      <c r="AM921" s="6">
        <f t="shared" si="119"/>
        <v>5141.7000000000035</v>
      </c>
    </row>
    <row r="922" spans="1:39" x14ac:dyDescent="0.2">
      <c r="A922" s="7">
        <v>9001039</v>
      </c>
      <c r="B922" t="str">
        <f>VLOOKUP(A922,标准表!C:D,2,0)</f>
        <v>周志宇</v>
      </c>
      <c r="C922" t="str">
        <f>VLOOKUP(A:A,标准表!C:M,11,0)</f>
        <v>工程管理部</v>
      </c>
      <c r="D922" t="str">
        <f>VLOOKUP($A:$A,标准表!C:E,3,0)</f>
        <v>130203199606233619</v>
      </c>
      <c r="E922" t="str">
        <f>VLOOKUP(A:A,'11月工资'!A:D,4,0)</f>
        <v>6217000180009458583</v>
      </c>
      <c r="F922" t="str">
        <f>VLOOKUP(A:A,'11月工资'!A:F,6,0)</f>
        <v>专业技术人员</v>
      </c>
      <c r="G922">
        <f>VLOOKUP(A:A,标准表!C:H,6,0)</f>
        <v>0</v>
      </c>
      <c r="H922">
        <f>VLOOKUP(A:A,标准表!C:I,7,0)</f>
        <v>0</v>
      </c>
      <c r="I922">
        <f>VLOOKUP(A:A,标准表!C:J,8,0)</f>
        <v>0</v>
      </c>
      <c r="J922">
        <f>VLOOKUP($A:$A,标准表!C:G,5,0)</f>
        <v>1.65</v>
      </c>
      <c r="L922">
        <f>VLOOKUP(A:A,单位分配保留两位小数!B:I,8,0)</f>
        <v>2790.55</v>
      </c>
      <c r="M922">
        <f>_xlfn.IFNA(VLOOKUP(A:A,单位分配保留两位小数!B:J,9,0),0)</f>
        <v>0</v>
      </c>
      <c r="N922">
        <f>_xlfn.IFNA(VLOOKUP(A:A,单位分配保留两位小数!B:K,10,0),0)</f>
        <v>0</v>
      </c>
      <c r="O922">
        <f>ROUND(_xlfn.IFNA(VLOOKUP(A:A,单位分配保留两位小数!B:L,11,0),0),2)</f>
        <v>0</v>
      </c>
      <c r="Q922">
        <f t="shared" si="112"/>
        <v>2790.55</v>
      </c>
      <c r="R922">
        <f>_xlfn.IFNA(VLOOKUP(A922,'11月工资'!A:AU,47,0),0)+Q922</f>
        <v>43047.37</v>
      </c>
      <c r="S922">
        <f>VLOOKUP(A:A,'11月工资'!A:AW,49,0)</f>
        <v>0</v>
      </c>
      <c r="T922">
        <f>VLOOKUP(A:A,'11月工资'!A:AZ,52,0)</f>
        <v>0</v>
      </c>
      <c r="U922">
        <f>VLOOKUP(A:A,'11月工资'!A:BA,53,0)</f>
        <v>0</v>
      </c>
      <c r="V922">
        <f>VLOOKUP(A:A,'11月工资'!A:AX,50,0)</f>
        <v>0</v>
      </c>
      <c r="W922">
        <f>VLOOKUP(A:A,'11月工资'!A:AY,51,0)</f>
        <v>0</v>
      </c>
      <c r="X922">
        <f>VLOOKUP(A:A,'11月工资'!A:AV,48,0)</f>
        <v>45000</v>
      </c>
      <c r="Y922">
        <f>VLOOKUP(A:A,'11月工资'!A:BB,54,0)</f>
        <v>5965.28</v>
      </c>
      <c r="Z922" s="12">
        <f>ROUND(5*MAX(0,(R922-S922-T922-U922-V922-W922-X922-Y922)*{0.6;2;4;5;6;7;9}%-{0;504;3384;6384;10584;17184;36384}),2)</f>
        <v>0</v>
      </c>
      <c r="AB922" s="78">
        <f>VLOOKUP(A:A,'11月工资'!A:BI,61,0)</f>
        <v>0</v>
      </c>
      <c r="AC922" s="6">
        <f t="shared" si="113"/>
        <v>0</v>
      </c>
      <c r="AD922">
        <f t="shared" si="114"/>
        <v>2790.55</v>
      </c>
      <c r="AE922">
        <f>VLOOKUP(A:A,'10月奖金'!A:AC,29,0)</f>
        <v>0</v>
      </c>
      <c r="AF922" s="6">
        <f t="shared" si="115"/>
        <v>0</v>
      </c>
      <c r="AG922">
        <f>VLOOKUP(A:A,'10月奖金'!A:AD,30,0)</f>
        <v>2791.82</v>
      </c>
      <c r="AH922" s="6">
        <f t="shared" si="116"/>
        <v>-1.2699999999999818</v>
      </c>
      <c r="AI922">
        <f>VLOOKUP(A:A,单位分配保留两位小数!B:N,13,0)</f>
        <v>2790.55</v>
      </c>
      <c r="AJ922">
        <f t="shared" si="117"/>
        <v>0</v>
      </c>
      <c r="AK922">
        <f>_xlfn.IFNA(VLOOKUP(A:A,'11月工资'!A:AQ,43,0),0)</f>
        <v>0</v>
      </c>
      <c r="AL922">
        <f t="shared" si="118"/>
        <v>0</v>
      </c>
      <c r="AM922" s="6">
        <f t="shared" si="119"/>
        <v>-7917.9099999999971</v>
      </c>
    </row>
    <row r="923" spans="1:39" x14ac:dyDescent="0.2">
      <c r="A923" s="7">
        <v>9001041</v>
      </c>
      <c r="B923" t="str">
        <f>VLOOKUP(A923,标准表!C:D,2,0)</f>
        <v>张泽楠</v>
      </c>
      <c r="C923" t="str">
        <f>VLOOKUP(A:A,标准表!C:M,11,0)</f>
        <v>工程管理部</v>
      </c>
      <c r="D923" t="str">
        <f>VLOOKUP($A:$A,标准表!C:E,3,0)</f>
        <v>130204199509142412</v>
      </c>
      <c r="E923" t="str">
        <f>VLOOKUP(A:A,'11月工资'!A:D,4,0)</f>
        <v>6217000180032382644</v>
      </c>
      <c r="F923" t="str">
        <f>VLOOKUP(A:A,'11月工资'!A:F,6,0)</f>
        <v>专业技术人员</v>
      </c>
      <c r="G923">
        <f>VLOOKUP(A:A,标准表!C:H,6,0)</f>
        <v>0</v>
      </c>
      <c r="H923">
        <f>VLOOKUP(A:A,标准表!C:I,7,0)</f>
        <v>0</v>
      </c>
      <c r="I923">
        <f>VLOOKUP(A:A,标准表!C:J,8,0)</f>
        <v>0</v>
      </c>
      <c r="J923">
        <f>VLOOKUP($A:$A,标准表!C:G,5,0)</f>
        <v>1.65</v>
      </c>
      <c r="L923">
        <f>VLOOKUP(A:A,单位分配保留两位小数!B:I,8,0)</f>
        <v>2790.55</v>
      </c>
      <c r="M923">
        <f>_xlfn.IFNA(VLOOKUP(A:A,单位分配保留两位小数!B:J,9,0),0)</f>
        <v>0</v>
      </c>
      <c r="N923">
        <f>_xlfn.IFNA(VLOOKUP(A:A,单位分配保留两位小数!B:K,10,0),0)</f>
        <v>0</v>
      </c>
      <c r="O923">
        <f>ROUND(_xlfn.IFNA(VLOOKUP(A:A,单位分配保留两位小数!B:L,11,0),0),2)</f>
        <v>0</v>
      </c>
      <c r="Q923">
        <f t="shared" si="112"/>
        <v>2790.55</v>
      </c>
      <c r="R923">
        <f>_xlfn.IFNA(VLOOKUP(A923,'11月工资'!A:AU,47,0),0)+Q923</f>
        <v>43047.37</v>
      </c>
      <c r="S923">
        <f>VLOOKUP(A:A,'11月工资'!A:AW,49,0)</f>
        <v>0</v>
      </c>
      <c r="T923">
        <f>VLOOKUP(A:A,'11月工资'!A:AZ,52,0)</f>
        <v>0</v>
      </c>
      <c r="U923">
        <f>VLOOKUP(A:A,'11月工资'!A:BA,53,0)</f>
        <v>0</v>
      </c>
      <c r="V923">
        <f>VLOOKUP(A:A,'11月工资'!A:AX,50,0)</f>
        <v>0</v>
      </c>
      <c r="W923">
        <f>VLOOKUP(A:A,'11月工资'!A:AY,51,0)</f>
        <v>0</v>
      </c>
      <c r="X923">
        <f>VLOOKUP(A:A,'11月工资'!A:AV,48,0)</f>
        <v>45000</v>
      </c>
      <c r="Y923">
        <f>VLOOKUP(A:A,'11月工资'!A:BB,54,0)</f>
        <v>5965.28</v>
      </c>
      <c r="Z923" s="12">
        <f>ROUND(5*MAX(0,(R923-S923-T923-U923-V923-W923-X923-Y923)*{0.6;2;4;5;6;7;9}%-{0;504;3384;6384;10584;17184;36384}),2)</f>
        <v>0</v>
      </c>
      <c r="AB923" s="78">
        <f>VLOOKUP(A:A,'11月工资'!A:BI,61,0)</f>
        <v>0</v>
      </c>
      <c r="AC923" s="6">
        <f t="shared" si="113"/>
        <v>0</v>
      </c>
      <c r="AD923">
        <f t="shared" si="114"/>
        <v>2790.55</v>
      </c>
      <c r="AE923">
        <f>VLOOKUP(A:A,'10月奖金'!A:AC,29,0)</f>
        <v>0</v>
      </c>
      <c r="AF923" s="6">
        <f t="shared" si="115"/>
        <v>0</v>
      </c>
      <c r="AG923">
        <f>VLOOKUP(A:A,'10月奖金'!A:AD,30,0)</f>
        <v>2791.82</v>
      </c>
      <c r="AH923" s="6">
        <f t="shared" si="116"/>
        <v>-1.2699999999999818</v>
      </c>
      <c r="AI923">
        <f>VLOOKUP(A:A,单位分配保留两位小数!B:N,13,0)</f>
        <v>2790.55</v>
      </c>
      <c r="AJ923">
        <f t="shared" si="117"/>
        <v>0</v>
      </c>
      <c r="AK923">
        <f>_xlfn.IFNA(VLOOKUP(A:A,'11月工资'!A:AQ,43,0),0)</f>
        <v>0</v>
      </c>
      <c r="AL923">
        <f t="shared" si="118"/>
        <v>0</v>
      </c>
      <c r="AM923" s="6">
        <f t="shared" si="119"/>
        <v>-7917.9099999999971</v>
      </c>
    </row>
    <row r="924" spans="1:39" x14ac:dyDescent="0.2">
      <c r="A924" s="7">
        <v>9001042</v>
      </c>
      <c r="B924" t="str">
        <f>VLOOKUP(A924,标准表!C:D,2,0)</f>
        <v>佟卓民</v>
      </c>
      <c r="C924" t="str">
        <f>VLOOKUP(A:A,标准表!C:M,11,0)</f>
        <v>动力部</v>
      </c>
      <c r="D924" t="str">
        <f>VLOOKUP($A:$A,标准表!C:E,3,0)</f>
        <v>130203199407203011</v>
      </c>
      <c r="E924" t="str">
        <f>VLOOKUP(A:A,'11月工资'!A:D,4,0)</f>
        <v>6217000180032382370</v>
      </c>
      <c r="F924" t="str">
        <f>VLOOKUP(A:A,'11月工资'!A:F,6,0)</f>
        <v>专业技术人员</v>
      </c>
      <c r="G924">
        <f>VLOOKUP(A:A,标准表!C:H,6,0)</f>
        <v>0</v>
      </c>
      <c r="H924">
        <f>VLOOKUP(A:A,标准表!C:I,7,0)</f>
        <v>0</v>
      </c>
      <c r="I924">
        <f>VLOOKUP(A:A,标准表!C:J,8,0)</f>
        <v>0</v>
      </c>
      <c r="J924">
        <f>VLOOKUP($A:$A,标准表!C:G,5,0)</f>
        <v>1.65</v>
      </c>
      <c r="L924">
        <f>VLOOKUP(A:A,单位分配保留两位小数!B:I,8,0)</f>
        <v>2833.46</v>
      </c>
      <c r="M924">
        <f>_xlfn.IFNA(VLOOKUP(A:A,单位分配保留两位小数!B:J,9,0),0)</f>
        <v>0</v>
      </c>
      <c r="N924">
        <f>_xlfn.IFNA(VLOOKUP(A:A,单位分配保留两位小数!B:K,10,0),0)</f>
        <v>0</v>
      </c>
      <c r="O924">
        <f>ROUND(_xlfn.IFNA(VLOOKUP(A:A,单位分配保留两位小数!B:L,11,0),0),2)</f>
        <v>0</v>
      </c>
      <c r="Q924">
        <f t="shared" si="112"/>
        <v>2833.46</v>
      </c>
      <c r="R924">
        <f>_xlfn.IFNA(VLOOKUP(A924,'11月工资'!A:AU,47,0),0)+Q924</f>
        <v>45238.229999999996</v>
      </c>
      <c r="S924">
        <f>VLOOKUP(A:A,'11月工资'!A:AW,49,0)</f>
        <v>0</v>
      </c>
      <c r="T924">
        <f>VLOOKUP(A:A,'11月工资'!A:AZ,52,0)</f>
        <v>0</v>
      </c>
      <c r="U924">
        <f>VLOOKUP(A:A,'11月工资'!A:BA,53,0)</f>
        <v>0</v>
      </c>
      <c r="V924">
        <f>VLOOKUP(A:A,'11月工资'!A:AX,50,0)</f>
        <v>0</v>
      </c>
      <c r="W924">
        <f>VLOOKUP(A:A,'11月工资'!A:AY,51,0)</f>
        <v>0</v>
      </c>
      <c r="X924">
        <f>VLOOKUP(A:A,'11月工资'!A:AV,48,0)</f>
        <v>45000</v>
      </c>
      <c r="Y924">
        <f>VLOOKUP(A:A,'11月工资'!A:BB,54,0)</f>
        <v>5965.28</v>
      </c>
      <c r="Z924" s="12">
        <f>ROUND(5*MAX(0,(R924-S924-T924-U924-V924-W924-X924-Y924)*{0.6;2;4;5;6;7;9}%-{0;504;3384;6384;10584;17184;36384}),2)</f>
        <v>0</v>
      </c>
      <c r="AB924" s="78">
        <f>VLOOKUP(A:A,'11月工资'!A:BI,61,0)</f>
        <v>0</v>
      </c>
      <c r="AC924" s="6">
        <f t="shared" si="113"/>
        <v>0</v>
      </c>
      <c r="AD924">
        <f t="shared" si="114"/>
        <v>2833.46</v>
      </c>
      <c r="AE924">
        <f>VLOOKUP(A:A,'10月奖金'!A:AC,29,0)</f>
        <v>0</v>
      </c>
      <c r="AF924" s="6">
        <f t="shared" si="115"/>
        <v>0</v>
      </c>
      <c r="AG924">
        <f>VLOOKUP(A:A,'10月奖金'!A:AD,30,0)</f>
        <v>2804.34</v>
      </c>
      <c r="AH924" s="6">
        <f t="shared" si="116"/>
        <v>29.119999999999891</v>
      </c>
      <c r="AI924">
        <f>VLOOKUP(A:A,单位分配保留两位小数!B:N,13,0)</f>
        <v>2833.46</v>
      </c>
      <c r="AJ924">
        <f t="shared" si="117"/>
        <v>0</v>
      </c>
      <c r="AK924">
        <f>_xlfn.IFNA(VLOOKUP(A:A,'11月工资'!A:AQ,43,0),0)</f>
        <v>0</v>
      </c>
      <c r="AL924">
        <f t="shared" si="118"/>
        <v>0</v>
      </c>
      <c r="AM924" s="6">
        <f t="shared" si="119"/>
        <v>-5727.0500000000038</v>
      </c>
    </row>
    <row r="925" spans="1:39" x14ac:dyDescent="0.2">
      <c r="A925" s="7">
        <v>9001040</v>
      </c>
      <c r="B925" t="str">
        <f>VLOOKUP(A925,标准表!C:D,2,0)</f>
        <v>张哲</v>
      </c>
      <c r="C925" t="str">
        <f>VLOOKUP(A:A,标准表!C:M,11,0)</f>
        <v>财务经营部</v>
      </c>
      <c r="D925" t="str">
        <f>VLOOKUP($A:$A,标准表!C:E,3,0)</f>
        <v>130225199509130026</v>
      </c>
      <c r="E925" t="str">
        <f>VLOOKUP(A:A,'11月工资'!A:D,4,0)</f>
        <v>6217000180010888422</v>
      </c>
      <c r="F925" t="str">
        <f>VLOOKUP(A:A,'11月工资'!A:F,6,0)</f>
        <v>专业技术人员</v>
      </c>
      <c r="G925">
        <f>VLOOKUP(A:A,标准表!C:H,6,0)</f>
        <v>0</v>
      </c>
      <c r="H925">
        <f>VLOOKUP(A:A,标准表!C:I,7,0)</f>
        <v>0</v>
      </c>
      <c r="I925">
        <f>VLOOKUP(A:A,标准表!C:J,8,0)</f>
        <v>0</v>
      </c>
      <c r="J925">
        <f>VLOOKUP($A:$A,标准表!C:G,5,0)</f>
        <v>1.65</v>
      </c>
      <c r="L925">
        <f>VLOOKUP(A:A,单位分配保留两位小数!B:I,8,0)</f>
        <v>2803.32</v>
      </c>
      <c r="M925">
        <f>_xlfn.IFNA(VLOOKUP(A:A,单位分配保留两位小数!B:J,9,0),0)</f>
        <v>0</v>
      </c>
      <c r="N925">
        <f>_xlfn.IFNA(VLOOKUP(A:A,单位分配保留两位小数!B:K,10,0),0)</f>
        <v>0</v>
      </c>
      <c r="O925">
        <f>ROUND(_xlfn.IFNA(VLOOKUP(A:A,单位分配保留两位小数!B:L,11,0),0),2)</f>
        <v>0</v>
      </c>
      <c r="Q925">
        <f t="shared" si="112"/>
        <v>2803.32</v>
      </c>
      <c r="R925">
        <f>_xlfn.IFNA(VLOOKUP(A925,'11月工资'!A:AU,47,0),0)+Q925</f>
        <v>47061.46</v>
      </c>
      <c r="S925">
        <f>VLOOKUP(A:A,'11月工资'!A:AW,49,0)</f>
        <v>0</v>
      </c>
      <c r="T925">
        <f>VLOOKUP(A:A,'11月工资'!A:AZ,52,0)</f>
        <v>0</v>
      </c>
      <c r="U925">
        <f>VLOOKUP(A:A,'11月工资'!A:BA,53,0)</f>
        <v>0</v>
      </c>
      <c r="V925">
        <f>VLOOKUP(A:A,'11月工资'!A:AX,50,0)</f>
        <v>0</v>
      </c>
      <c r="W925">
        <f>VLOOKUP(A:A,'11月工资'!A:AY,51,0)</f>
        <v>0</v>
      </c>
      <c r="X925">
        <f>VLOOKUP(A:A,'11月工资'!A:AV,48,0)</f>
        <v>45000</v>
      </c>
      <c r="Y925">
        <f>VLOOKUP(A:A,'11月工资'!A:BB,54,0)</f>
        <v>5965.28</v>
      </c>
      <c r="Z925" s="12">
        <f>ROUND(5*MAX(0,(R925-S925-T925-U925-V925-W925-X925-Y925)*{0.6;2;4;5;6;7;9}%-{0;504;3384;6384;10584;17184;36384}),2)</f>
        <v>0</v>
      </c>
      <c r="AB925" s="78">
        <f>VLOOKUP(A:A,'11月工资'!A:BI,61,0)</f>
        <v>0</v>
      </c>
      <c r="AC925" s="6">
        <f t="shared" si="113"/>
        <v>0</v>
      </c>
      <c r="AD925">
        <f t="shared" si="114"/>
        <v>2803.32</v>
      </c>
      <c r="AE925">
        <f>VLOOKUP(A:A,'10月奖金'!A:AC,29,0)</f>
        <v>0</v>
      </c>
      <c r="AF925" s="6">
        <f t="shared" si="115"/>
        <v>0</v>
      </c>
      <c r="AG925">
        <f>VLOOKUP(A:A,'10月奖金'!A:AD,30,0)</f>
        <v>3460.9</v>
      </c>
      <c r="AH925" s="6">
        <f t="shared" si="116"/>
        <v>-657.57999999999993</v>
      </c>
      <c r="AI925">
        <f>VLOOKUP(A:A,单位分配保留两位小数!B:N,13,0)</f>
        <v>2803.32</v>
      </c>
      <c r="AJ925">
        <f t="shared" si="117"/>
        <v>0</v>
      </c>
      <c r="AK925">
        <f>_xlfn.IFNA(VLOOKUP(A:A,'11月工资'!A:AQ,43,0),0)</f>
        <v>0</v>
      </c>
      <c r="AL925">
        <f t="shared" si="118"/>
        <v>0</v>
      </c>
      <c r="AM925" s="6">
        <f t="shared" si="119"/>
        <v>-3903.8200000000006</v>
      </c>
    </row>
    <row r="926" spans="1:39" x14ac:dyDescent="0.2">
      <c r="A926" s="7">
        <v>9001044</v>
      </c>
      <c r="B926" t="str">
        <f>VLOOKUP(A926,标准表!C:D,2,0)</f>
        <v>程吉顺</v>
      </c>
      <c r="C926" t="str">
        <f>VLOOKUP(A:A,标准表!C:M,11,0)</f>
        <v>技术创新部</v>
      </c>
      <c r="D926" t="str">
        <f>VLOOKUP($A:$A,标准表!C:E,3,0)</f>
        <v>150429198501053631</v>
      </c>
      <c r="E926" t="str">
        <f>VLOOKUP(A:A,'11月工资'!A:D,4,0)</f>
        <v>6217000180039603497</v>
      </c>
      <c r="F926" t="str">
        <f>VLOOKUP(A:A,'11月工资'!A:F,6,0)</f>
        <v>专业技术人员</v>
      </c>
      <c r="G926">
        <f>VLOOKUP(A:A,标准表!C:H,6,0)</f>
        <v>0</v>
      </c>
      <c r="H926">
        <f>VLOOKUP(A:A,标准表!C:I,7,0)</f>
        <v>7253</v>
      </c>
      <c r="I926">
        <f>VLOOKUP(A:A,标准表!C:J,8,0)</f>
        <v>0</v>
      </c>
      <c r="J926">
        <f>VLOOKUP($A:$A,标准表!C:G,5,0)</f>
        <v>0</v>
      </c>
      <c r="L926">
        <f>VLOOKUP(A:A,单位分配保留两位小数!B:I,8,0)</f>
        <v>7253</v>
      </c>
      <c r="M926">
        <f>_xlfn.IFNA(VLOOKUP(A:A,单位分配保留两位小数!B:J,9,0),0)</f>
        <v>0</v>
      </c>
      <c r="N926">
        <f>_xlfn.IFNA(VLOOKUP(A:A,单位分配保留两位小数!B:K,10,0),0)</f>
        <v>0</v>
      </c>
      <c r="O926">
        <f>ROUND(_xlfn.IFNA(VLOOKUP(A:A,单位分配保留两位小数!B:L,11,0),0),2)</f>
        <v>0</v>
      </c>
      <c r="Q926">
        <f t="shared" si="112"/>
        <v>7253</v>
      </c>
      <c r="R926">
        <f>_xlfn.IFNA(VLOOKUP(A926,'11月工资'!A:AU,47,0),0)+Q926</f>
        <v>95087.47</v>
      </c>
      <c r="S926">
        <f>VLOOKUP(A:A,'11月工资'!A:AW,49,0)</f>
        <v>0</v>
      </c>
      <c r="T926">
        <f>VLOOKUP(A:A,'11月工资'!A:AZ,52,0)</f>
        <v>4500</v>
      </c>
      <c r="U926">
        <f>VLOOKUP(A:A,'11月工资'!A:BA,53,0)</f>
        <v>0</v>
      </c>
      <c r="V926">
        <f>VLOOKUP(A:A,'11月工资'!A:AX,50,0)</f>
        <v>9000</v>
      </c>
      <c r="W926">
        <f>VLOOKUP(A:A,'11月工资'!A:AY,51,0)</f>
        <v>0</v>
      </c>
      <c r="X926">
        <f>VLOOKUP(A:A,'11月工资'!A:AV,48,0)</f>
        <v>45000</v>
      </c>
      <c r="Y926">
        <f>VLOOKUP(A:A,'11月工资'!A:BB,54,0)</f>
        <v>16137</v>
      </c>
      <c r="Z926" s="12">
        <f>ROUND(5*MAX(0,(R926-S926-T926-U926-V926-W926-X926-Y926)*{0.6;2;4;5;6;7;9}%-{0;504;3384;6384;10584;17184;36384}),2)</f>
        <v>613.51</v>
      </c>
      <c r="AB926" s="78">
        <f>VLOOKUP(A:A,'11月工资'!A:BI,61,0)</f>
        <v>521.47</v>
      </c>
      <c r="AC926" s="6">
        <f t="shared" si="113"/>
        <v>92.04</v>
      </c>
      <c r="AD926">
        <f t="shared" si="114"/>
        <v>7160.96</v>
      </c>
      <c r="AE926">
        <f>VLOOKUP(A:A,'10月奖金'!A:AC,29,0)</f>
        <v>92.04</v>
      </c>
      <c r="AF926" s="6">
        <f t="shared" si="115"/>
        <v>0</v>
      </c>
      <c r="AG926">
        <f>VLOOKUP(A:A,'10月奖金'!A:AD,30,0)</f>
        <v>7160.96</v>
      </c>
      <c r="AH926" s="6">
        <f t="shared" si="116"/>
        <v>0</v>
      </c>
      <c r="AI926">
        <f>VLOOKUP(A:A,单位分配保留两位小数!B:N,13,0)</f>
        <v>7253</v>
      </c>
      <c r="AJ926">
        <f t="shared" si="117"/>
        <v>0</v>
      </c>
      <c r="AK926">
        <f>_xlfn.IFNA(VLOOKUP(A:A,'11月工资'!A:AQ,43,0),0)</f>
        <v>0</v>
      </c>
      <c r="AL926">
        <f t="shared" si="118"/>
        <v>92.04</v>
      </c>
      <c r="AM926" s="6">
        <f t="shared" si="119"/>
        <v>20450.47</v>
      </c>
    </row>
    <row r="927" spans="1:39" x14ac:dyDescent="0.2">
      <c r="A927" s="7">
        <v>9001045</v>
      </c>
      <c r="B927" t="str">
        <f>VLOOKUP(A927,标准表!C:D,2,0)</f>
        <v>郝建海</v>
      </c>
      <c r="C927" t="str">
        <f>VLOOKUP(A:A,标准表!C:M,11,0)</f>
        <v>炼铁事业部</v>
      </c>
      <c r="D927" t="str">
        <f>VLOOKUP($A:$A,标准表!C:E,3,0)</f>
        <v>130632198304053056</v>
      </c>
      <c r="E927" t="str">
        <f>VLOOKUP(A:A,'11月工资'!A:D,4,0)</f>
        <v>6217000180024122651</v>
      </c>
      <c r="F927" t="str">
        <f>VLOOKUP(A:A,'11月工资'!A:F,6,0)</f>
        <v>经营管理-其他</v>
      </c>
      <c r="G927">
        <f>VLOOKUP(A:A,标准表!C:H,6,0)</f>
        <v>0</v>
      </c>
      <c r="H927">
        <f>VLOOKUP(A:A,标准表!C:I,7,0)</f>
        <v>0</v>
      </c>
      <c r="I927">
        <f>VLOOKUP(A:A,标准表!C:J,8,0)</f>
        <v>0</v>
      </c>
      <c r="J927">
        <f>VLOOKUP($A:$A,标准表!C:G,5,0)</f>
        <v>3.6</v>
      </c>
      <c r="L927">
        <f>VLOOKUP(A:A,单位分配保留两位小数!B:I,8,0)</f>
        <v>5797.44</v>
      </c>
      <c r="M927">
        <f>_xlfn.IFNA(VLOOKUP(A:A,单位分配保留两位小数!B:J,9,0),0)</f>
        <v>0</v>
      </c>
      <c r="N927">
        <f>_xlfn.IFNA(VLOOKUP(A:A,单位分配保留两位小数!B:K,10,0),0)</f>
        <v>0</v>
      </c>
      <c r="O927">
        <f>ROUND(_xlfn.IFNA(VLOOKUP(A:A,单位分配保留两位小数!B:L,11,0),0),2)</f>
        <v>0</v>
      </c>
      <c r="Q927">
        <f t="shared" si="112"/>
        <v>5797.44</v>
      </c>
      <c r="R927">
        <f>_xlfn.IFNA(VLOOKUP(A927,'11月工资'!A:AU,47,0),0)+Q927</f>
        <v>76791.070000000007</v>
      </c>
      <c r="S927">
        <f>VLOOKUP(A:A,'11月工资'!A:AW,49,0)</f>
        <v>0</v>
      </c>
      <c r="T927">
        <f>VLOOKUP(A:A,'11月工资'!A:AZ,52,0)</f>
        <v>0</v>
      </c>
      <c r="U927">
        <f>VLOOKUP(A:A,'11月工资'!A:BA,53,0)</f>
        <v>0</v>
      </c>
      <c r="V927">
        <f>VLOOKUP(A:A,'11月工资'!A:AX,50,0)</f>
        <v>0</v>
      </c>
      <c r="W927">
        <f>VLOOKUP(A:A,'11月工资'!A:AY,51,0)</f>
        <v>0</v>
      </c>
      <c r="X927">
        <f>VLOOKUP(A:A,'11月工资'!A:AV,48,0)</f>
        <v>45000</v>
      </c>
      <c r="Y927">
        <f>VLOOKUP(A:A,'11月工资'!A:BB,54,0)</f>
        <v>14488.59</v>
      </c>
      <c r="Z927" s="12">
        <f>ROUND(5*MAX(0,(R927-S927-T927-U927-V927-W927-X927-Y927)*{0.6;2;4;5;6;7;9}%-{0;504;3384;6384;10584;17184;36384}),2)</f>
        <v>519.07000000000005</v>
      </c>
      <c r="AB927" s="78">
        <f>VLOOKUP(A:A,'11月工资'!A:BI,61,0)</f>
        <v>445.99</v>
      </c>
      <c r="AC927" s="6">
        <f t="shared" si="113"/>
        <v>73.08</v>
      </c>
      <c r="AD927">
        <f t="shared" si="114"/>
        <v>5724.36</v>
      </c>
      <c r="AE927">
        <f>VLOOKUP(A:A,'10月奖金'!A:AC,29,0)</f>
        <v>68.349999999999994</v>
      </c>
      <c r="AF927" s="6">
        <f t="shared" si="115"/>
        <v>4.730000000000004</v>
      </c>
      <c r="AG927">
        <f>VLOOKUP(A:A,'10月奖金'!A:AD,30,0)</f>
        <v>5571.65</v>
      </c>
      <c r="AH927" s="6">
        <f t="shared" si="116"/>
        <v>152.71000000000004</v>
      </c>
      <c r="AI927">
        <f>VLOOKUP(A:A,单位分配保留两位小数!B:N,13,0)</f>
        <v>5797.44</v>
      </c>
      <c r="AJ927">
        <f t="shared" si="117"/>
        <v>0</v>
      </c>
      <c r="AK927">
        <f>_xlfn.IFNA(VLOOKUP(A:A,'11月工资'!A:AQ,43,0),0)</f>
        <v>0</v>
      </c>
      <c r="AL927">
        <f t="shared" si="118"/>
        <v>73.08</v>
      </c>
      <c r="AM927" s="6">
        <f t="shared" si="119"/>
        <v>17302.480000000007</v>
      </c>
    </row>
    <row r="928" spans="1:39" x14ac:dyDescent="0.2">
      <c r="A928" s="7">
        <v>9001046</v>
      </c>
      <c r="B928" t="str">
        <f>VLOOKUP(A928,标准表!C:D,2,0)</f>
        <v>盛天亮</v>
      </c>
      <c r="C928" t="str">
        <f>VLOOKUP(A:A,标准表!C:M,11,0)</f>
        <v>炼铁事业部</v>
      </c>
      <c r="D928" t="str">
        <f>VLOOKUP($A:$A,标准表!C:E,3,0)</f>
        <v>362321198508283338</v>
      </c>
      <c r="E928" t="str">
        <f>VLOOKUP(A:A,'11月工资'!A:D,4,0)</f>
        <v>6217000180024120697</v>
      </c>
      <c r="F928" t="str">
        <f>VLOOKUP(A:A,'11月工资'!A:F,6,0)</f>
        <v>生产操作人员</v>
      </c>
      <c r="G928">
        <f>VLOOKUP(A:A,标准表!C:H,6,0)</f>
        <v>0</v>
      </c>
      <c r="H928">
        <f>VLOOKUP(A:A,标准表!C:I,7,0)</f>
        <v>0</v>
      </c>
      <c r="I928">
        <f>VLOOKUP(A:A,标准表!C:J,8,0)</f>
        <v>0</v>
      </c>
      <c r="J928">
        <f>VLOOKUP($A:$A,标准表!C:G,5,0)</f>
        <v>2.2000000000000002</v>
      </c>
      <c r="L928">
        <f>VLOOKUP(A:A,单位分配保留两位小数!B:I,8,0)</f>
        <v>3300</v>
      </c>
      <c r="M928">
        <f>_xlfn.IFNA(VLOOKUP(A:A,单位分配保留两位小数!B:J,9,0),0)</f>
        <v>0</v>
      </c>
      <c r="N928">
        <f>_xlfn.IFNA(VLOOKUP(A:A,单位分配保留两位小数!B:K,10,0),0)</f>
        <v>0</v>
      </c>
      <c r="O928">
        <f>ROUND(_xlfn.IFNA(VLOOKUP(A:A,单位分配保留两位小数!B:L,11,0),0),2)</f>
        <v>0</v>
      </c>
      <c r="Q928">
        <f t="shared" si="112"/>
        <v>3300</v>
      </c>
      <c r="R928">
        <f>_xlfn.IFNA(VLOOKUP(A928,'11月工资'!A:AU,47,0),0)+Q928</f>
        <v>65031.34</v>
      </c>
      <c r="S928">
        <f>VLOOKUP(A:A,'11月工资'!A:AW,49,0)</f>
        <v>0</v>
      </c>
      <c r="T928">
        <f>VLOOKUP(A:A,'11月工资'!A:AZ,52,0)</f>
        <v>0</v>
      </c>
      <c r="U928">
        <f>VLOOKUP(A:A,'11月工资'!A:BA,53,0)</f>
        <v>0</v>
      </c>
      <c r="V928">
        <f>VLOOKUP(A:A,'11月工资'!A:AX,50,0)</f>
        <v>0</v>
      </c>
      <c r="W928">
        <f>VLOOKUP(A:A,'11月工资'!A:AY,51,0)</f>
        <v>0</v>
      </c>
      <c r="X928">
        <f>VLOOKUP(A:A,'11月工资'!A:AV,48,0)</f>
        <v>45000</v>
      </c>
      <c r="Y928">
        <f>VLOOKUP(A:A,'11月工资'!A:BB,54,0)</f>
        <v>12076.2</v>
      </c>
      <c r="Z928" s="12">
        <f>ROUND(5*MAX(0,(R928-S928-T928-U928-V928-W928-X928-Y928)*{0.6;2;4;5;6;7;9}%-{0;504;3384;6384;10584;17184;36384}),2)</f>
        <v>238.65</v>
      </c>
      <c r="AB928" s="78">
        <f>VLOOKUP(A:A,'11月工资'!A:BI,61,0)</f>
        <v>200.02</v>
      </c>
      <c r="AC928" s="6">
        <f t="shared" si="113"/>
        <v>38.630000000000003</v>
      </c>
      <c r="AD928">
        <f t="shared" si="114"/>
        <v>3261.37</v>
      </c>
      <c r="AE928">
        <f>VLOOKUP(A:A,'10月奖金'!A:AC,29,0)</f>
        <v>37.31</v>
      </c>
      <c r="AF928" s="6">
        <f t="shared" si="115"/>
        <v>1.3200000000000003</v>
      </c>
      <c r="AG928">
        <f>VLOOKUP(A:A,'10月奖金'!A:AD,30,0)</f>
        <v>3262.69</v>
      </c>
      <c r="AH928" s="6">
        <f t="shared" si="116"/>
        <v>-1.3200000000001637</v>
      </c>
      <c r="AI928">
        <f>VLOOKUP(A:A,单位分配保留两位小数!B:N,13,0)</f>
        <v>3300</v>
      </c>
      <c r="AJ928">
        <f t="shared" si="117"/>
        <v>0</v>
      </c>
      <c r="AK928">
        <f>_xlfn.IFNA(VLOOKUP(A:A,'11月工资'!A:AQ,43,0),0)</f>
        <v>0</v>
      </c>
      <c r="AL928">
        <f t="shared" si="118"/>
        <v>38.630000000000003</v>
      </c>
      <c r="AM928" s="6">
        <f t="shared" si="119"/>
        <v>7955.1399999999958</v>
      </c>
    </row>
    <row r="929" spans="1:39" x14ac:dyDescent="0.2">
      <c r="A929" s="7">
        <v>9001047</v>
      </c>
      <c r="B929" t="str">
        <f>VLOOKUP(A929,标准表!C:D,2,0)</f>
        <v>于海翔</v>
      </c>
      <c r="C929" t="str">
        <f>VLOOKUP(A:A,标准表!C:M,11,0)</f>
        <v>炼铁事业部</v>
      </c>
      <c r="D929" t="str">
        <f>VLOOKUP($A:$A,标准表!C:E,3,0)</f>
        <v>320382198206014531</v>
      </c>
      <c r="E929" t="str">
        <f>VLOOKUP(A:A,'11月工资'!A:D,4,0)</f>
        <v>6217000180024120655</v>
      </c>
      <c r="F929" t="str">
        <f>VLOOKUP(A:A,'11月工资'!A:F,6,0)</f>
        <v>专业技术人员</v>
      </c>
      <c r="G929">
        <f>VLOOKUP(A:A,标准表!C:H,6,0)</f>
        <v>0</v>
      </c>
      <c r="H929">
        <f>VLOOKUP(A:A,标准表!C:I,7,0)</f>
        <v>0</v>
      </c>
      <c r="I929">
        <f>VLOOKUP(A:A,标准表!C:J,8,0)</f>
        <v>0</v>
      </c>
      <c r="J929">
        <f>VLOOKUP($A:$A,标准表!C:G,5,0)</f>
        <v>3.05</v>
      </c>
      <c r="L929">
        <f>VLOOKUP(A:A,单位分配保留两位小数!B:I,8,0)</f>
        <v>5940</v>
      </c>
      <c r="M929">
        <f>_xlfn.IFNA(VLOOKUP(A:A,单位分配保留两位小数!B:J,9,0),0)</f>
        <v>0</v>
      </c>
      <c r="N929">
        <f>_xlfn.IFNA(VLOOKUP(A:A,单位分配保留两位小数!B:K,10,0),0)</f>
        <v>0</v>
      </c>
      <c r="O929">
        <f>ROUND(_xlfn.IFNA(VLOOKUP(A:A,单位分配保留两位小数!B:L,11,0),0),2)</f>
        <v>0</v>
      </c>
      <c r="Q929">
        <f t="shared" si="112"/>
        <v>5940</v>
      </c>
      <c r="R929">
        <f>_xlfn.IFNA(VLOOKUP(A929,'11月工资'!A:AU,47,0),0)+Q929</f>
        <v>76659.100000000006</v>
      </c>
      <c r="S929">
        <f>VLOOKUP(A:A,'11月工资'!A:AW,49,0)</f>
        <v>0</v>
      </c>
      <c r="T929">
        <f>VLOOKUP(A:A,'11月工资'!A:AZ,52,0)</f>
        <v>0</v>
      </c>
      <c r="U929">
        <f>VLOOKUP(A:A,'11月工资'!A:BA,53,0)</f>
        <v>0</v>
      </c>
      <c r="V929">
        <f>VLOOKUP(A:A,'11月工资'!A:AX,50,0)</f>
        <v>0</v>
      </c>
      <c r="W929">
        <f>VLOOKUP(A:A,'11月工资'!A:AY,51,0)</f>
        <v>0</v>
      </c>
      <c r="X929">
        <f>VLOOKUP(A:A,'11月工资'!A:AV,48,0)</f>
        <v>45000</v>
      </c>
      <c r="Y929">
        <f>VLOOKUP(A:A,'11月工资'!A:BB,54,0)</f>
        <v>14546.16</v>
      </c>
      <c r="Z929" s="12">
        <f>ROUND(5*MAX(0,(R929-S929-T929-U929-V929-W929-X929-Y929)*{0.6;2;4;5;6;7;9}%-{0;504;3384;6384;10584;17184;36384}),2)</f>
        <v>513.39</v>
      </c>
      <c r="AB929" s="78">
        <f>VLOOKUP(A:A,'11月工资'!A:BI,61,0)</f>
        <v>430.99</v>
      </c>
      <c r="AC929" s="6">
        <f t="shared" si="113"/>
        <v>82.4</v>
      </c>
      <c r="AD929">
        <f t="shared" si="114"/>
        <v>5857.6</v>
      </c>
      <c r="AE929">
        <f>VLOOKUP(A:A,'10月奖金'!A:AC,29,0)</f>
        <v>80.430000000000007</v>
      </c>
      <c r="AF929" s="6">
        <f t="shared" si="115"/>
        <v>1.9699999999999989</v>
      </c>
      <c r="AG929">
        <f>VLOOKUP(A:A,'10月奖金'!A:AD,30,0)</f>
        <v>5859.57</v>
      </c>
      <c r="AH929" s="6">
        <f t="shared" si="116"/>
        <v>-1.9699999999993452</v>
      </c>
      <c r="AI929">
        <f>VLOOKUP(A:A,单位分配保留两位小数!B:N,13,0)</f>
        <v>5940</v>
      </c>
      <c r="AJ929">
        <f t="shared" si="117"/>
        <v>0</v>
      </c>
      <c r="AK929">
        <f>_xlfn.IFNA(VLOOKUP(A:A,'11月工资'!A:AQ,43,0),0)</f>
        <v>0</v>
      </c>
      <c r="AL929">
        <f t="shared" si="118"/>
        <v>82.4</v>
      </c>
      <c r="AM929" s="6">
        <f t="shared" si="119"/>
        <v>17112.940000000006</v>
      </c>
    </row>
    <row r="930" spans="1:39" x14ac:dyDescent="0.2">
      <c r="A930" s="11">
        <v>9001048</v>
      </c>
      <c r="B930" t="str">
        <f>VLOOKUP(A930,标准表!C:D,2,0)</f>
        <v>孟令超</v>
      </c>
      <c r="C930" t="str">
        <f>VLOOKUP(A:A,标准表!C:M,11,0)</f>
        <v>安全部</v>
      </c>
      <c r="D930" t="str">
        <f>VLOOKUP($A:$A,标准表!C:E,3,0)</f>
        <v>130203197308113011</v>
      </c>
      <c r="E930" t="str">
        <f>VLOOKUP(A:A,'11月工资'!A:D,4,0)</f>
        <v>6217000180033975693</v>
      </c>
      <c r="F930" t="str">
        <f>VLOOKUP(A:A,'11月工资'!A:F,6,0)</f>
        <v>专业技术人员</v>
      </c>
      <c r="G930">
        <f>VLOOKUP(A:A,标准表!C:H,6,0)</f>
        <v>0</v>
      </c>
      <c r="H930">
        <f>VLOOKUP(A:A,标准表!C:I,7,0)</f>
        <v>0</v>
      </c>
      <c r="I930">
        <f>VLOOKUP(A:A,标准表!C:J,8,0)</f>
        <v>0</v>
      </c>
      <c r="J930">
        <f>VLOOKUP($A:$A,标准表!C:G,5,0)</f>
        <v>2.15</v>
      </c>
      <c r="L930">
        <f>VLOOKUP(A:A,单位分配保留两位小数!B:I,8,0)</f>
        <v>3591.48</v>
      </c>
      <c r="M930">
        <f>_xlfn.IFNA(VLOOKUP(A:A,单位分配保留两位小数!B:J,9,0),0)</f>
        <v>0</v>
      </c>
      <c r="N930">
        <f>_xlfn.IFNA(VLOOKUP(A:A,单位分配保留两位小数!B:K,10,0),0)</f>
        <v>0</v>
      </c>
      <c r="O930">
        <f>ROUND(_xlfn.IFNA(VLOOKUP(A:A,单位分配保留两位小数!B:L,11,0),0),2)</f>
        <v>0</v>
      </c>
      <c r="Q930">
        <f t="shared" si="112"/>
        <v>3591.48</v>
      </c>
      <c r="R930">
        <f>_xlfn.IFNA(VLOOKUP(A930,'11月工资'!A:AU,47,0),0)+Q930</f>
        <v>60495.16</v>
      </c>
      <c r="S930">
        <f>VLOOKUP(A:A,'11月工资'!A:AW,49,0)</f>
        <v>0</v>
      </c>
      <c r="T930">
        <f>VLOOKUP(A:A,'11月工资'!A:AZ,52,0)</f>
        <v>0</v>
      </c>
      <c r="U930">
        <f>VLOOKUP(A:A,'11月工资'!A:BA,53,0)</f>
        <v>0</v>
      </c>
      <c r="V930">
        <f>VLOOKUP(A:A,'11月工资'!A:AX,50,0)</f>
        <v>0</v>
      </c>
      <c r="W930">
        <f>VLOOKUP(A:A,'11月工资'!A:AY,51,0)</f>
        <v>0</v>
      </c>
      <c r="X930">
        <f>VLOOKUP(A:A,'11月工资'!A:AV,48,0)</f>
        <v>45000</v>
      </c>
      <c r="Y930">
        <f>VLOOKUP(A:A,'11月工资'!A:BB,54,0)</f>
        <v>7890.5700000000006</v>
      </c>
      <c r="Z930" s="12">
        <f>ROUND(5*MAX(0,(R930-S930-T930-U930-V930-W930-X930-Y930)*{0.6;2;4;5;6;7;9}%-{0;504;3384;6384;10584;17184;36384}),2)</f>
        <v>228.14</v>
      </c>
      <c r="AB930" s="78">
        <f>VLOOKUP(A:A,'11月工资'!A:BI,61,0)</f>
        <v>177.31</v>
      </c>
      <c r="AC930" s="6">
        <f t="shared" si="113"/>
        <v>50.83</v>
      </c>
      <c r="AD930">
        <f t="shared" si="114"/>
        <v>3540.65</v>
      </c>
      <c r="AE930">
        <f>VLOOKUP(A:A,'10月奖金'!A:AC,29,0)</f>
        <v>32.22</v>
      </c>
      <c r="AF930" s="6">
        <f t="shared" si="115"/>
        <v>18.61</v>
      </c>
      <c r="AG930">
        <f>VLOOKUP(A:A,'10月奖金'!A:AD,30,0)</f>
        <v>3728.65</v>
      </c>
      <c r="AH930" s="6">
        <f t="shared" si="116"/>
        <v>-188</v>
      </c>
      <c r="AI930">
        <f>VLOOKUP(A:A,单位分配保留两位小数!B:N,13,0)</f>
        <v>3591.48</v>
      </c>
      <c r="AJ930">
        <f t="shared" si="117"/>
        <v>0</v>
      </c>
      <c r="AK930">
        <f>_xlfn.IFNA(VLOOKUP(A:A,'11月工资'!A:AQ,43,0),0)</f>
        <v>0</v>
      </c>
      <c r="AL930">
        <f t="shared" si="118"/>
        <v>50.83</v>
      </c>
      <c r="AM930" s="6">
        <f t="shared" si="119"/>
        <v>7604.5900000000029</v>
      </c>
    </row>
    <row r="931" spans="1:39" x14ac:dyDescent="0.2">
      <c r="A931" s="7">
        <v>9001049</v>
      </c>
      <c r="B931" t="str">
        <f>VLOOKUP(A931,标准表!C:D,2,0)</f>
        <v>孙英杰</v>
      </c>
      <c r="C931" t="str">
        <f>VLOOKUP(A:A,标准表!C:M,11,0)</f>
        <v>党委宣传部（企业文化部）</v>
      </c>
      <c r="D931" t="str">
        <f>VLOOKUP($A:$A,标准表!C:E,3,0)</f>
        <v>130203196902092116</v>
      </c>
      <c r="E931" t="str">
        <f>VLOOKUP(A:A,'11月工资'!A:D,4,0)</f>
        <v>6227000180910141368</v>
      </c>
      <c r="F931" t="str">
        <f>VLOOKUP(A:A,'11月工资'!A:F,6,0)</f>
        <v>经营管理-中层</v>
      </c>
      <c r="G931">
        <f>VLOOKUP(A:A,标准表!C:H,6,0)</f>
        <v>9066</v>
      </c>
      <c r="H931">
        <f>VLOOKUP(A:A,标准表!C:I,7,0)</f>
        <v>0</v>
      </c>
      <c r="I931">
        <f>VLOOKUP(A:A,标准表!C:J,8,0)</f>
        <v>0</v>
      </c>
      <c r="J931">
        <f>VLOOKUP($A:$A,标准表!C:G,5,0)</f>
        <v>0</v>
      </c>
      <c r="L931">
        <f>VLOOKUP(A:A,单位分配保留两位小数!B:I,8,0)</f>
        <v>9016.86</v>
      </c>
      <c r="M931">
        <f>_xlfn.IFNA(VLOOKUP(A:A,单位分配保留两位小数!B:J,9,0),0)</f>
        <v>0</v>
      </c>
      <c r="N931">
        <f>_xlfn.IFNA(VLOOKUP(A:A,单位分配保留两位小数!B:K,10,0),0)</f>
        <v>0</v>
      </c>
      <c r="O931">
        <f>ROUND(_xlfn.IFNA(VLOOKUP(A:A,单位分配保留两位小数!B:L,11,0),0),2)</f>
        <v>0</v>
      </c>
      <c r="Q931">
        <f t="shared" si="112"/>
        <v>9016.86</v>
      </c>
      <c r="R931">
        <f>_xlfn.IFNA(VLOOKUP(A931,'11月工资'!A:AU,47,0),0)+Q931</f>
        <v>143997.27000000002</v>
      </c>
      <c r="S931">
        <f>VLOOKUP(A:A,'11月工资'!A:AW,49,0)</f>
        <v>9000</v>
      </c>
      <c r="T931">
        <f>VLOOKUP(A:A,'11月工资'!A:AZ,52,0)</f>
        <v>0</v>
      </c>
      <c r="U931">
        <f>VLOOKUP(A:A,'11月工资'!A:BA,53,0)</f>
        <v>0</v>
      </c>
      <c r="V931">
        <f>VLOOKUP(A:A,'11月工资'!A:AX,50,0)</f>
        <v>9000</v>
      </c>
      <c r="W931">
        <f>VLOOKUP(A:A,'11月工资'!A:AY,51,0)</f>
        <v>0</v>
      </c>
      <c r="X931">
        <f>VLOOKUP(A:A,'11月工资'!A:AV,48,0)</f>
        <v>45000</v>
      </c>
      <c r="Y931">
        <f>VLOOKUP(A:A,'11月工资'!A:BB,54,0)</f>
        <v>23514.23</v>
      </c>
      <c r="Z931" s="12">
        <f>ROUND(5*MAX(0,(R931-S931-T931-U931-V931-W931-X931-Y931)*{0.6;2;4;5;6;7;9}%-{0;504;3384;6384;10584;17184;36384}),2)</f>
        <v>3228.3</v>
      </c>
      <c r="AB931" s="78">
        <f>VLOOKUP(A:A,'11月工资'!A:BI,61,0)</f>
        <v>2326.62</v>
      </c>
      <c r="AC931" s="6">
        <f t="shared" si="113"/>
        <v>901.68</v>
      </c>
      <c r="AD931">
        <f t="shared" si="114"/>
        <v>8115.18</v>
      </c>
      <c r="AE931">
        <f>VLOOKUP(A:A,'10月奖金'!A:AC,29,0)</f>
        <v>904.79</v>
      </c>
      <c r="AF931" s="6">
        <f t="shared" si="115"/>
        <v>-3.1100000000000136</v>
      </c>
      <c r="AG931">
        <f>VLOOKUP(A:A,'10月奖金'!A:AD,30,0)</f>
        <v>8143.0800000000008</v>
      </c>
      <c r="AH931" s="6">
        <f t="shared" si="116"/>
        <v>-27.900000000000546</v>
      </c>
      <c r="AI931">
        <f>VLOOKUP(A:A,单位分配保留两位小数!B:N,13,0)</f>
        <v>9016.86</v>
      </c>
      <c r="AJ931">
        <f t="shared" si="117"/>
        <v>0</v>
      </c>
      <c r="AK931">
        <f>_xlfn.IFNA(VLOOKUP(A:A,'11月工资'!A:AQ,43,0),0)</f>
        <v>180.0799999999999</v>
      </c>
      <c r="AL931">
        <f t="shared" si="118"/>
        <v>1081.7599999999998</v>
      </c>
      <c r="AM931" s="6">
        <f t="shared" si="119"/>
        <v>57483.040000000023</v>
      </c>
    </row>
    <row r="932" spans="1:39" x14ac:dyDescent="0.2">
      <c r="A932" s="7">
        <v>9001050</v>
      </c>
      <c r="B932" t="str">
        <f>VLOOKUP(A932,标准表!C:D,2,0)</f>
        <v>赵休龙</v>
      </c>
      <c r="C932" t="str">
        <f>VLOOKUP(A:A,标准表!C:M,11,0)</f>
        <v>冷轧事业部</v>
      </c>
      <c r="D932" t="str">
        <f>VLOOKUP($A:$A,标准表!C:E,3,0)</f>
        <v>371524198808092411</v>
      </c>
      <c r="E932" t="str">
        <f>VLOOKUP(A:A,'11月工资'!A:D,4,0)</f>
        <v>6217000180014559003</v>
      </c>
      <c r="F932" t="str">
        <f>VLOOKUP(A:A,'11月工资'!A:F,6,0)</f>
        <v>经营管理-中层</v>
      </c>
      <c r="G932">
        <f>VLOOKUP(A:A,标准表!C:H,6,0)</f>
        <v>9066</v>
      </c>
      <c r="H932">
        <f>VLOOKUP(A:A,标准表!C:I,7,0)</f>
        <v>0</v>
      </c>
      <c r="I932">
        <f>VLOOKUP(A:A,标准表!C:J,8,0)</f>
        <v>0</v>
      </c>
      <c r="J932">
        <f>VLOOKUP($A:$A,标准表!C:G,5,0)</f>
        <v>0</v>
      </c>
      <c r="L932">
        <f>VLOOKUP(A:A,单位分配保留两位小数!B:I,8,0)</f>
        <v>8971.7099999999991</v>
      </c>
      <c r="M932">
        <f>_xlfn.IFNA(VLOOKUP(A:A,单位分配保留两位小数!B:J,9,0),0)</f>
        <v>0</v>
      </c>
      <c r="N932">
        <f>_xlfn.IFNA(VLOOKUP(A:A,单位分配保留两位小数!B:K,10,0),0)</f>
        <v>0</v>
      </c>
      <c r="O932">
        <f>ROUND(_xlfn.IFNA(VLOOKUP(A:A,单位分配保留两位小数!B:L,11,0),0),2)</f>
        <v>0</v>
      </c>
      <c r="Q932">
        <f t="shared" si="112"/>
        <v>8971.7099999999991</v>
      </c>
      <c r="R932">
        <f>_xlfn.IFNA(VLOOKUP(A932,'11月工资'!A:AU,47,0),0)+Q932</f>
        <v>143496.91999999998</v>
      </c>
      <c r="S932">
        <f>VLOOKUP(A:A,'11月工资'!A:AW,49,0)</f>
        <v>0</v>
      </c>
      <c r="T932">
        <f>VLOOKUP(A:A,'11月工资'!A:AZ,52,0)</f>
        <v>0</v>
      </c>
      <c r="U932">
        <f>VLOOKUP(A:A,'11月工资'!A:BA,53,0)</f>
        <v>0</v>
      </c>
      <c r="V932">
        <f>VLOOKUP(A:A,'11月工资'!A:AX,50,0)</f>
        <v>0</v>
      </c>
      <c r="W932">
        <f>VLOOKUP(A:A,'11月工资'!A:AY,51,0)</f>
        <v>0</v>
      </c>
      <c r="X932">
        <f>VLOOKUP(A:A,'11月工资'!A:AV,48,0)</f>
        <v>45000</v>
      </c>
      <c r="Y932">
        <f>VLOOKUP(A:A,'11月工资'!A:BB,54,0)</f>
        <v>13444.57</v>
      </c>
      <c r="Z932" s="12">
        <f>ROUND(5*MAX(0,(R932-S932-T932-U932-V932-W932-X932-Y932)*{0.6;2;4;5;6;7;9}%-{0;504;3384;6384;10584;17184;36384}),2)</f>
        <v>5985.24</v>
      </c>
      <c r="AB932" s="78">
        <f>VLOOKUP(A:A,'11月工资'!A:BI,61,0)</f>
        <v>5088.0600000000004</v>
      </c>
      <c r="AC932" s="6">
        <f t="shared" si="113"/>
        <v>897.18</v>
      </c>
      <c r="AD932">
        <f t="shared" si="114"/>
        <v>8074.5299999999988</v>
      </c>
      <c r="AE932">
        <f>VLOOKUP(A:A,'10月奖金'!A:AC,29,0)</f>
        <v>897.53</v>
      </c>
      <c r="AF932" s="6">
        <f t="shared" si="115"/>
        <v>-0.35000000000002274</v>
      </c>
      <c r="AG932">
        <f>VLOOKUP(A:A,'10月奖金'!A:AD,30,0)</f>
        <v>8077.81</v>
      </c>
      <c r="AH932" s="6">
        <f t="shared" si="116"/>
        <v>-3.2800000000015643</v>
      </c>
      <c r="AI932">
        <f>VLOOKUP(A:A,单位分配保留两位小数!B:N,13,0)</f>
        <v>8971.7099999999991</v>
      </c>
      <c r="AJ932">
        <f t="shared" si="117"/>
        <v>0</v>
      </c>
      <c r="AK932">
        <f>_xlfn.IFNA(VLOOKUP(A:A,'11月工资'!A:AQ,43,0),0)</f>
        <v>481.76000000000022</v>
      </c>
      <c r="AL932">
        <f t="shared" si="118"/>
        <v>1378.94</v>
      </c>
      <c r="AM932" s="6">
        <f t="shared" si="119"/>
        <v>85052.349999999977</v>
      </c>
    </row>
    <row r="933" spans="1:39" x14ac:dyDescent="0.2">
      <c r="A933" s="7">
        <v>9001051</v>
      </c>
      <c r="B933" t="str">
        <f>VLOOKUP(A933,标准表!C:D,2,0)</f>
        <v>陈国庆</v>
      </c>
      <c r="C933" t="str">
        <f>VLOOKUP(A:A,标准表!C:M,11,0)</f>
        <v>炼铁事业部</v>
      </c>
      <c r="D933" t="str">
        <f>VLOOKUP($A:$A,标准表!C:E,3,0)</f>
        <v>130205197304120014</v>
      </c>
      <c r="E933" t="str">
        <f>VLOOKUP(A:A,'11月工资'!A:D,4,0)</f>
        <v>6217000180024107405</v>
      </c>
      <c r="F933" t="str">
        <f>VLOOKUP(A:A,'11月工资'!A:F,6,0)</f>
        <v>生产操作人员</v>
      </c>
      <c r="G933">
        <f>VLOOKUP(A:A,标准表!C:H,6,0)</f>
        <v>0</v>
      </c>
      <c r="H933">
        <f>VLOOKUP(A:A,标准表!C:I,7,0)</f>
        <v>0</v>
      </c>
      <c r="I933">
        <f>VLOOKUP(A:A,标准表!C:J,8,0)</f>
        <v>0</v>
      </c>
      <c r="J933">
        <f>VLOOKUP($A:$A,标准表!C:G,5,0)</f>
        <v>1.2</v>
      </c>
      <c r="L933">
        <f>VLOOKUP(A:A,单位分配保留两位小数!B:I,8,0)</f>
        <v>2700</v>
      </c>
      <c r="M933">
        <f>_xlfn.IFNA(VLOOKUP(A:A,单位分配保留两位小数!B:J,9,0),0)</f>
        <v>0</v>
      </c>
      <c r="N933">
        <f>_xlfn.IFNA(VLOOKUP(A:A,单位分配保留两位小数!B:K,10,0),0)</f>
        <v>0</v>
      </c>
      <c r="O933">
        <f>ROUND(_xlfn.IFNA(VLOOKUP(A:A,单位分配保留两位小数!B:L,11,0),0),2)</f>
        <v>0</v>
      </c>
      <c r="Q933">
        <f t="shared" si="112"/>
        <v>2700</v>
      </c>
      <c r="R933">
        <f>_xlfn.IFNA(VLOOKUP(A933,'11月工资'!A:AU,47,0),0)+Q933</f>
        <v>56402.57</v>
      </c>
      <c r="S933">
        <f>VLOOKUP(A:A,'11月工资'!A:AW,49,0)</f>
        <v>0</v>
      </c>
      <c r="T933">
        <f>VLOOKUP(A:A,'11月工资'!A:AZ,52,0)</f>
        <v>0</v>
      </c>
      <c r="U933">
        <f>VLOOKUP(A:A,'11月工资'!A:BA,53,0)</f>
        <v>0</v>
      </c>
      <c r="V933">
        <f>VLOOKUP(A:A,'11月工资'!A:AX,50,0)</f>
        <v>0</v>
      </c>
      <c r="W933">
        <f>VLOOKUP(A:A,'11月工资'!A:AY,51,0)</f>
        <v>0</v>
      </c>
      <c r="X933">
        <f>VLOOKUP(A:A,'11月工资'!A:AV,48,0)</f>
        <v>45000</v>
      </c>
      <c r="Y933">
        <f>VLOOKUP(A:A,'11月工资'!A:BB,54,0)</f>
        <v>7720.11</v>
      </c>
      <c r="Z933" s="12">
        <f>ROUND(5*MAX(0,(R933-S933-T933-U933-V933-W933-X933-Y933)*{0.6;2;4;5;6;7;9}%-{0;504;3384;6384;10584;17184;36384}),2)</f>
        <v>110.47</v>
      </c>
      <c r="AB933" s="78">
        <f>VLOOKUP(A:A,'11月工资'!A:BI,61,0)</f>
        <v>85.210000000000008</v>
      </c>
      <c r="AC933" s="6">
        <f t="shared" si="113"/>
        <v>25.26</v>
      </c>
      <c r="AD933">
        <f t="shared" si="114"/>
        <v>2674.74</v>
      </c>
      <c r="AE933">
        <f>VLOOKUP(A:A,'10月奖金'!A:AC,29,0)</f>
        <v>25.25</v>
      </c>
      <c r="AF933" s="6">
        <f t="shared" si="115"/>
        <v>1.0000000000001563E-2</v>
      </c>
      <c r="AG933">
        <f>VLOOKUP(A:A,'10月奖金'!A:AD,30,0)</f>
        <v>2674.75</v>
      </c>
      <c r="AH933" s="6">
        <f t="shared" si="116"/>
        <v>-1.0000000000218279E-2</v>
      </c>
      <c r="AI933">
        <f>VLOOKUP(A:A,单位分配保留两位小数!B:N,13,0)</f>
        <v>2700</v>
      </c>
      <c r="AJ933">
        <f t="shared" si="117"/>
        <v>0</v>
      </c>
      <c r="AK933">
        <f>_xlfn.IFNA(VLOOKUP(A:A,'11月工资'!A:AQ,43,0),0)</f>
        <v>0</v>
      </c>
      <c r="AL933">
        <f t="shared" si="118"/>
        <v>25.26</v>
      </c>
      <c r="AM933" s="6">
        <f t="shared" si="119"/>
        <v>3682.46</v>
      </c>
    </row>
    <row r="934" spans="1:39" x14ac:dyDescent="0.2">
      <c r="A934" s="7">
        <v>9001052</v>
      </c>
      <c r="B934" t="str">
        <f>VLOOKUP(A934,标准表!C:D,2,0)</f>
        <v>陈天义</v>
      </c>
      <c r="C934" t="str">
        <f>VLOOKUP(A:A,标准表!C:M,11,0)</f>
        <v>炼铁事业部</v>
      </c>
      <c r="D934" t="str">
        <f>VLOOKUP($A:$A,标准表!C:E,3,0)</f>
        <v>130203197608312119</v>
      </c>
      <c r="E934" t="str">
        <f>VLOOKUP(A:A,'11月工资'!A:D,4,0)</f>
        <v>6217000180037039850</v>
      </c>
      <c r="F934" t="str">
        <f>VLOOKUP(A:A,'11月工资'!A:F,6,0)</f>
        <v>生产操作人员</v>
      </c>
      <c r="G934">
        <f>VLOOKUP(A:A,标准表!C:H,6,0)</f>
        <v>0</v>
      </c>
      <c r="H934">
        <f>VLOOKUP(A:A,标准表!C:I,7,0)</f>
        <v>0</v>
      </c>
      <c r="I934">
        <f>VLOOKUP(A:A,标准表!C:J,8,0)</f>
        <v>0</v>
      </c>
      <c r="J934">
        <f>VLOOKUP($A:$A,标准表!C:G,5,0)</f>
        <v>1</v>
      </c>
      <c r="L934">
        <f>VLOOKUP(A:A,单位分配保留两位小数!B:I,8,0)</f>
        <v>2250</v>
      </c>
      <c r="M934">
        <f>_xlfn.IFNA(VLOOKUP(A:A,单位分配保留两位小数!B:J,9,0),0)</f>
        <v>0</v>
      </c>
      <c r="N934">
        <f>_xlfn.IFNA(VLOOKUP(A:A,单位分配保留两位小数!B:K,10,0),0)</f>
        <v>0</v>
      </c>
      <c r="O934">
        <f>ROUND(_xlfn.IFNA(VLOOKUP(A:A,单位分配保留两位小数!B:L,11,0),0),2)</f>
        <v>0</v>
      </c>
      <c r="Q934">
        <f t="shared" si="112"/>
        <v>2250</v>
      </c>
      <c r="R934">
        <f>_xlfn.IFNA(VLOOKUP(A934,'11月工资'!A:AU,47,0),0)+Q934</f>
        <v>51716.737999999998</v>
      </c>
      <c r="S934">
        <f>VLOOKUP(A:A,'11月工资'!A:AW,49,0)</f>
        <v>16000</v>
      </c>
      <c r="T934">
        <f>VLOOKUP(A:A,'11月工资'!A:AZ,52,0)</f>
        <v>0</v>
      </c>
      <c r="U934">
        <f>VLOOKUP(A:A,'11月工资'!A:BA,53,0)</f>
        <v>0</v>
      </c>
      <c r="V934">
        <f>VLOOKUP(A:A,'11月工资'!A:AX,50,0)</f>
        <v>18000</v>
      </c>
      <c r="W934">
        <f>VLOOKUP(A:A,'11月工资'!A:AY,51,0)</f>
        <v>0</v>
      </c>
      <c r="X934">
        <f>VLOOKUP(A:A,'11月工资'!A:AV,48,0)</f>
        <v>45000</v>
      </c>
      <c r="Y934">
        <f>VLOOKUP(A:A,'11月工资'!A:BB,54,0)</f>
        <v>8601.0299999999988</v>
      </c>
      <c r="Z934" s="12">
        <f>ROUND(5*MAX(0,(R934-S934-T934-U934-V934-W934-X934-Y934)*{0.6;2;4;5;6;7;9}%-{0;504;3384;6384;10584;17184;36384}),2)</f>
        <v>0</v>
      </c>
      <c r="AB934" s="78">
        <f>VLOOKUP(A:A,'11月工资'!A:BI,61,0)</f>
        <v>0</v>
      </c>
      <c r="AC934" s="6">
        <f t="shared" si="113"/>
        <v>0</v>
      </c>
      <c r="AD934">
        <f t="shared" si="114"/>
        <v>2250</v>
      </c>
      <c r="AE934">
        <f>VLOOKUP(A:A,'10月奖金'!A:AC,29,0)</f>
        <v>0</v>
      </c>
      <c r="AF934" s="6">
        <f t="shared" si="115"/>
        <v>0</v>
      </c>
      <c r="AG934">
        <f>VLOOKUP(A:A,'10月奖金'!A:AD,30,0)</f>
        <v>2250</v>
      </c>
      <c r="AH934" s="6">
        <f t="shared" si="116"/>
        <v>0</v>
      </c>
      <c r="AI934">
        <f>VLOOKUP(A:A,单位分配保留两位小数!B:N,13,0)</f>
        <v>2250</v>
      </c>
      <c r="AJ934">
        <f t="shared" si="117"/>
        <v>0</v>
      </c>
      <c r="AK934">
        <f>_xlfn.IFNA(VLOOKUP(A:A,'11月工资'!A:AQ,43,0),0)</f>
        <v>0</v>
      </c>
      <c r="AL934">
        <f t="shared" si="118"/>
        <v>0</v>
      </c>
      <c r="AM934" s="6">
        <f t="shared" si="119"/>
        <v>-35884.292000000001</v>
      </c>
    </row>
    <row r="935" spans="1:39" x14ac:dyDescent="0.2">
      <c r="A935" s="7">
        <v>9001053</v>
      </c>
      <c r="B935" t="str">
        <f>VLOOKUP(A935,标准表!C:D,2,0)</f>
        <v>付国兴</v>
      </c>
      <c r="C935" t="str">
        <f>VLOOKUP(A:A,标准表!C:M,11,0)</f>
        <v>炼铁事业部</v>
      </c>
      <c r="D935" t="str">
        <f>VLOOKUP($A:$A,标准表!C:E,3,0)</f>
        <v>130203197404132116</v>
      </c>
      <c r="E935" t="str">
        <f>VLOOKUP(A:A,'11月工资'!A:D,4,0)</f>
        <v>6217000180024123352</v>
      </c>
      <c r="F935" t="str">
        <f>VLOOKUP(A:A,'11月工资'!A:F,6,0)</f>
        <v>生产操作人员</v>
      </c>
      <c r="G935">
        <f>VLOOKUP(A:A,标准表!C:H,6,0)</f>
        <v>0</v>
      </c>
      <c r="H935">
        <f>VLOOKUP(A:A,标准表!C:I,7,0)</f>
        <v>0</v>
      </c>
      <c r="I935">
        <f>VLOOKUP(A:A,标准表!C:J,8,0)</f>
        <v>0</v>
      </c>
      <c r="J935">
        <f>VLOOKUP($A:$A,标准表!C:G,5,0)</f>
        <v>1</v>
      </c>
      <c r="L935">
        <f>VLOOKUP(A:A,单位分配保留两位小数!B:I,8,0)</f>
        <v>2250</v>
      </c>
      <c r="M935">
        <f>_xlfn.IFNA(VLOOKUP(A:A,单位分配保留两位小数!B:J,9,0),0)</f>
        <v>0</v>
      </c>
      <c r="N935">
        <f>_xlfn.IFNA(VLOOKUP(A:A,单位分配保留两位小数!B:K,10,0),0)</f>
        <v>0</v>
      </c>
      <c r="O935">
        <f>ROUND(_xlfn.IFNA(VLOOKUP(A:A,单位分配保留两位小数!B:L,11,0),0),2)</f>
        <v>0</v>
      </c>
      <c r="Q935">
        <f t="shared" si="112"/>
        <v>2250</v>
      </c>
      <c r="R935">
        <f>_xlfn.IFNA(VLOOKUP(A935,'11月工资'!A:AU,47,0),0)+Q935</f>
        <v>50249.69</v>
      </c>
      <c r="S935">
        <f>VLOOKUP(A:A,'11月工资'!A:AW,49,0)</f>
        <v>0</v>
      </c>
      <c r="T935">
        <f>VLOOKUP(A:A,'11月工资'!A:AZ,52,0)</f>
        <v>0</v>
      </c>
      <c r="U935">
        <f>VLOOKUP(A:A,'11月工资'!A:BA,53,0)</f>
        <v>0</v>
      </c>
      <c r="V935">
        <f>VLOOKUP(A:A,'11月工资'!A:AX,50,0)</f>
        <v>0</v>
      </c>
      <c r="W935">
        <f>VLOOKUP(A:A,'11月工资'!A:AY,51,0)</f>
        <v>0</v>
      </c>
      <c r="X935">
        <f>VLOOKUP(A:A,'11月工资'!A:AV,48,0)</f>
        <v>45000</v>
      </c>
      <c r="Y935">
        <f>VLOOKUP(A:A,'11月工资'!A:BB,54,0)</f>
        <v>7373.98</v>
      </c>
      <c r="Z935" s="12">
        <f>ROUND(5*MAX(0,(R935-S935-T935-U935-V935-W935-X935-Y935)*{0.6;2;4;5;6;7;9}%-{0;504;3384;6384;10584;17184;36384}),2)</f>
        <v>0</v>
      </c>
      <c r="AB935" s="78">
        <f>VLOOKUP(A:A,'11月工资'!A:BI,61,0)</f>
        <v>0</v>
      </c>
      <c r="AC935" s="6">
        <f t="shared" si="113"/>
        <v>0</v>
      </c>
      <c r="AD935">
        <f t="shared" si="114"/>
        <v>2250</v>
      </c>
      <c r="AE935">
        <f>VLOOKUP(A:A,'10月奖金'!A:AC,29,0)</f>
        <v>0</v>
      </c>
      <c r="AF935" s="6">
        <f t="shared" si="115"/>
        <v>0</v>
      </c>
      <c r="AG935">
        <f>VLOOKUP(A:A,'10月奖金'!A:AD,30,0)</f>
        <v>2250</v>
      </c>
      <c r="AH935" s="6">
        <f t="shared" si="116"/>
        <v>0</v>
      </c>
      <c r="AI935">
        <f>VLOOKUP(A:A,单位分配保留两位小数!B:N,13,0)</f>
        <v>2250</v>
      </c>
      <c r="AJ935">
        <f t="shared" si="117"/>
        <v>0</v>
      </c>
      <c r="AK935">
        <f>_xlfn.IFNA(VLOOKUP(A:A,'11月工资'!A:AQ,43,0),0)</f>
        <v>0</v>
      </c>
      <c r="AL935">
        <f t="shared" si="118"/>
        <v>0</v>
      </c>
      <c r="AM935" s="6">
        <f t="shared" si="119"/>
        <v>-2124.2899999999972</v>
      </c>
    </row>
    <row r="936" spans="1:39" x14ac:dyDescent="0.2">
      <c r="A936" s="7">
        <v>9001054</v>
      </c>
      <c r="B936" t="str">
        <f>VLOOKUP(A936,标准表!C:D,2,0)</f>
        <v>高嵩</v>
      </c>
      <c r="C936" t="str">
        <f>VLOOKUP(A:A,标准表!C:M,11,0)</f>
        <v>炼铁事业部</v>
      </c>
      <c r="D936" t="str">
        <f>VLOOKUP($A:$A,标准表!C:E,3,0)</f>
        <v>130205197803013918</v>
      </c>
      <c r="E936" t="str">
        <f>VLOOKUP(A:A,'11月工资'!A:D,4,0)</f>
        <v>6236680180004744992</v>
      </c>
      <c r="F936" t="str">
        <f>VLOOKUP(A:A,'11月工资'!A:F,6,0)</f>
        <v>生产操作人员</v>
      </c>
      <c r="G936">
        <f>VLOOKUP(A:A,标准表!C:H,6,0)</f>
        <v>0</v>
      </c>
      <c r="H936">
        <f>VLOOKUP(A:A,标准表!C:I,7,0)</f>
        <v>0</v>
      </c>
      <c r="I936">
        <f>VLOOKUP(A:A,标准表!C:J,8,0)</f>
        <v>0</v>
      </c>
      <c r="J936">
        <f>VLOOKUP($A:$A,标准表!C:G,5,0)</f>
        <v>1</v>
      </c>
      <c r="L936">
        <f>VLOOKUP(A:A,单位分配保留两位小数!B:I,8,0)</f>
        <v>2250</v>
      </c>
      <c r="M936">
        <f>_xlfn.IFNA(VLOOKUP(A:A,单位分配保留两位小数!B:J,9,0),0)</f>
        <v>0</v>
      </c>
      <c r="N936">
        <f>_xlfn.IFNA(VLOOKUP(A:A,单位分配保留两位小数!B:K,10,0),0)</f>
        <v>0</v>
      </c>
      <c r="O936">
        <f>ROUND(_xlfn.IFNA(VLOOKUP(A:A,单位分配保留两位小数!B:L,11,0),0),2)</f>
        <v>0</v>
      </c>
      <c r="Q936">
        <f t="shared" si="112"/>
        <v>2250</v>
      </c>
      <c r="R936">
        <f>_xlfn.IFNA(VLOOKUP(A936,'11月工资'!A:AU,47,0),0)+Q936</f>
        <v>51637.29</v>
      </c>
      <c r="S936">
        <f>VLOOKUP(A:A,'11月工资'!A:AW,49,0)</f>
        <v>0</v>
      </c>
      <c r="T936">
        <f>VLOOKUP(A:A,'11月工资'!A:AZ,52,0)</f>
        <v>0</v>
      </c>
      <c r="U936">
        <f>VLOOKUP(A:A,'11月工资'!A:BA,53,0)</f>
        <v>0</v>
      </c>
      <c r="V936">
        <f>VLOOKUP(A:A,'11月工资'!A:AX,50,0)</f>
        <v>0</v>
      </c>
      <c r="W936">
        <f>VLOOKUP(A:A,'11月工资'!A:AY,51,0)</f>
        <v>0</v>
      </c>
      <c r="X936">
        <f>VLOOKUP(A:A,'11月工资'!A:AV,48,0)</f>
        <v>45000</v>
      </c>
      <c r="Y936">
        <f>VLOOKUP(A:A,'11月工资'!A:BB,54,0)</f>
        <v>6677.07</v>
      </c>
      <c r="Z936" s="12">
        <f>ROUND(5*MAX(0,(R936-S936-T936-U936-V936-W936-X936-Y936)*{0.6;2;4;5;6;7;9}%-{0;504;3384;6384;10584;17184;36384}),2)</f>
        <v>0</v>
      </c>
      <c r="AB936" s="78">
        <f>VLOOKUP(A:A,'11月工资'!A:BI,61,0)</f>
        <v>0</v>
      </c>
      <c r="AC936" s="6">
        <f t="shared" si="113"/>
        <v>0</v>
      </c>
      <c r="AD936">
        <f t="shared" si="114"/>
        <v>2250</v>
      </c>
      <c r="AE936">
        <f>VLOOKUP(A:A,'10月奖金'!A:AC,29,0)</f>
        <v>0</v>
      </c>
      <c r="AF936" s="6">
        <f t="shared" si="115"/>
        <v>0</v>
      </c>
      <c r="AG936">
        <f>VLOOKUP(A:A,'10月奖金'!A:AD,30,0)</f>
        <v>2250</v>
      </c>
      <c r="AH936" s="6">
        <f t="shared" si="116"/>
        <v>0</v>
      </c>
      <c r="AI936">
        <f>VLOOKUP(A:A,单位分配保留两位小数!B:N,13,0)</f>
        <v>2250</v>
      </c>
      <c r="AJ936">
        <f t="shared" si="117"/>
        <v>0</v>
      </c>
      <c r="AK936">
        <f>_xlfn.IFNA(VLOOKUP(A:A,'11月工资'!A:AQ,43,0),0)</f>
        <v>0</v>
      </c>
      <c r="AL936">
        <f t="shared" si="118"/>
        <v>0</v>
      </c>
      <c r="AM936" s="6">
        <f t="shared" si="119"/>
        <v>-39.779999999998836</v>
      </c>
    </row>
    <row r="937" spans="1:39" x14ac:dyDescent="0.2">
      <c r="A937" s="7">
        <v>9001055</v>
      </c>
      <c r="B937" t="str">
        <f>VLOOKUP(A937,标准表!C:D,2,0)</f>
        <v>宫向锋</v>
      </c>
      <c r="C937" t="str">
        <f>VLOOKUP(A:A,标准表!C:M,11,0)</f>
        <v>炼铁事业部</v>
      </c>
      <c r="D937" t="str">
        <f>VLOOKUP($A:$A,标准表!C:E,3,0)</f>
        <v>130204197807041856</v>
      </c>
      <c r="E937" t="str">
        <f>VLOOKUP(A:A,'11月工资'!A:D,4,0)</f>
        <v>6217000180024107801</v>
      </c>
      <c r="F937" t="str">
        <f>VLOOKUP(A:A,'11月工资'!A:F,6,0)</f>
        <v>生产操作人员</v>
      </c>
      <c r="G937">
        <f>VLOOKUP(A:A,标准表!C:H,6,0)</f>
        <v>0</v>
      </c>
      <c r="H937">
        <f>VLOOKUP(A:A,标准表!C:I,7,0)</f>
        <v>0</v>
      </c>
      <c r="I937">
        <f>VLOOKUP(A:A,标准表!C:J,8,0)</f>
        <v>0</v>
      </c>
      <c r="J937">
        <f>VLOOKUP($A:$A,标准表!C:G,5,0)</f>
        <v>1</v>
      </c>
      <c r="L937">
        <f>VLOOKUP(A:A,单位分配保留两位小数!B:I,8,0)</f>
        <v>2232</v>
      </c>
      <c r="M937">
        <f>_xlfn.IFNA(VLOOKUP(A:A,单位分配保留两位小数!B:J,9,0),0)</f>
        <v>0</v>
      </c>
      <c r="N937">
        <f>_xlfn.IFNA(VLOOKUP(A:A,单位分配保留两位小数!B:K,10,0),0)</f>
        <v>0</v>
      </c>
      <c r="O937">
        <f>ROUND(_xlfn.IFNA(VLOOKUP(A:A,单位分配保留两位小数!B:L,11,0),0),2)</f>
        <v>0</v>
      </c>
      <c r="Q937">
        <f t="shared" si="112"/>
        <v>2232</v>
      </c>
      <c r="R937">
        <f>_xlfn.IFNA(VLOOKUP(A937,'11月工资'!A:AU,47,0),0)+Q937</f>
        <v>52573.38</v>
      </c>
      <c r="S937">
        <f>VLOOKUP(A:A,'11月工资'!A:AW,49,0)</f>
        <v>0</v>
      </c>
      <c r="T937">
        <f>VLOOKUP(A:A,'11月工资'!A:AZ,52,0)</f>
        <v>0</v>
      </c>
      <c r="U937">
        <f>VLOOKUP(A:A,'11月工资'!A:BA,53,0)</f>
        <v>0</v>
      </c>
      <c r="V937">
        <f>VLOOKUP(A:A,'11月工资'!A:AX,50,0)</f>
        <v>0</v>
      </c>
      <c r="W937">
        <f>VLOOKUP(A:A,'11月工资'!A:AY,51,0)</f>
        <v>0</v>
      </c>
      <c r="X937">
        <f>VLOOKUP(A:A,'11月工资'!A:AV,48,0)</f>
        <v>45000</v>
      </c>
      <c r="Y937">
        <f>VLOOKUP(A:A,'11月工资'!A:BB,54,0)</f>
        <v>7093.17</v>
      </c>
      <c r="Z937" s="12">
        <f>ROUND(5*MAX(0,(R937-S937-T937-U937-V937-W937-X937-Y937)*{0.6;2;4;5;6;7;9}%-{0;504;3384;6384;10584;17184;36384}),2)</f>
        <v>14.41</v>
      </c>
      <c r="AB937" s="78">
        <f>VLOOKUP(A:A,'11月工资'!A:BI,61,0)</f>
        <v>0</v>
      </c>
      <c r="AC937" s="6">
        <f t="shared" si="113"/>
        <v>14.41</v>
      </c>
      <c r="AD937">
        <f t="shared" si="114"/>
        <v>2217.59</v>
      </c>
      <c r="AE937">
        <f>VLOOKUP(A:A,'10月奖金'!A:AC,29,0)</f>
        <v>0</v>
      </c>
      <c r="AF937" s="6">
        <f t="shared" si="115"/>
        <v>14.41</v>
      </c>
      <c r="AG937">
        <f>VLOOKUP(A:A,'10月奖金'!A:AD,30,0)</f>
        <v>2250</v>
      </c>
      <c r="AH937" s="6">
        <f t="shared" si="116"/>
        <v>-32.409999999999854</v>
      </c>
      <c r="AI937">
        <f>VLOOKUP(A:A,单位分配保留两位小数!B:N,13,0)</f>
        <v>2232</v>
      </c>
      <c r="AJ937">
        <f t="shared" si="117"/>
        <v>0</v>
      </c>
      <c r="AK937">
        <f>_xlfn.IFNA(VLOOKUP(A:A,'11月工资'!A:AQ,43,0),0)</f>
        <v>0</v>
      </c>
      <c r="AL937">
        <f t="shared" si="118"/>
        <v>14.41</v>
      </c>
      <c r="AM937" s="6">
        <f t="shared" si="119"/>
        <v>480.20999999999731</v>
      </c>
    </row>
    <row r="938" spans="1:39" x14ac:dyDescent="0.2">
      <c r="A938" s="7">
        <v>9001056</v>
      </c>
      <c r="B938" t="str">
        <f>VLOOKUP(A938,标准表!C:D,2,0)</f>
        <v>关强</v>
      </c>
      <c r="C938" t="str">
        <f>VLOOKUP(A:A,标准表!C:M,11,0)</f>
        <v>炼铁事业部</v>
      </c>
      <c r="D938" t="str">
        <f>VLOOKUP($A:$A,标准表!C:E,3,0)</f>
        <v>130205198112273918</v>
      </c>
      <c r="E938" t="str">
        <f>VLOOKUP(A:A,'11月工资'!A:D,4,0)</f>
        <v>6217000180042604482</v>
      </c>
      <c r="F938" t="str">
        <f>VLOOKUP(A:A,'11月工资'!A:F,6,0)</f>
        <v>生产操作人员</v>
      </c>
      <c r="G938">
        <f>VLOOKUP(A:A,标准表!C:H,6,0)</f>
        <v>0</v>
      </c>
      <c r="H938">
        <f>VLOOKUP(A:A,标准表!C:I,7,0)</f>
        <v>0</v>
      </c>
      <c r="I938">
        <f>VLOOKUP(A:A,标准表!C:J,8,0)</f>
        <v>0</v>
      </c>
      <c r="J938">
        <f>VLOOKUP($A:$A,标准表!C:G,5,0)</f>
        <v>1</v>
      </c>
      <c r="L938">
        <f>VLOOKUP(A:A,单位分配保留两位小数!B:I,8,0)</f>
        <v>2455.1999999999998</v>
      </c>
      <c r="M938">
        <f>_xlfn.IFNA(VLOOKUP(A:A,单位分配保留两位小数!B:J,9,0),0)</f>
        <v>0</v>
      </c>
      <c r="N938">
        <f>_xlfn.IFNA(VLOOKUP(A:A,单位分配保留两位小数!B:K,10,0),0)</f>
        <v>0</v>
      </c>
      <c r="O938">
        <f>ROUND(_xlfn.IFNA(VLOOKUP(A:A,单位分配保留两位小数!B:L,11,0),0),2)</f>
        <v>0</v>
      </c>
      <c r="Q938">
        <f t="shared" si="112"/>
        <v>2455.1999999999998</v>
      </c>
      <c r="R938">
        <f>_xlfn.IFNA(VLOOKUP(A938,'11月工资'!A:AU,47,0),0)+Q938</f>
        <v>51989.18</v>
      </c>
      <c r="S938">
        <f>VLOOKUP(A:A,'11月工资'!A:AW,49,0)</f>
        <v>0</v>
      </c>
      <c r="T938">
        <f>VLOOKUP(A:A,'11月工资'!A:AZ,52,0)</f>
        <v>0</v>
      </c>
      <c r="U938">
        <f>VLOOKUP(A:A,'11月工资'!A:BA,53,0)</f>
        <v>0</v>
      </c>
      <c r="V938">
        <f>VLOOKUP(A:A,'11月工资'!A:AX,50,0)</f>
        <v>0</v>
      </c>
      <c r="W938">
        <f>VLOOKUP(A:A,'11月工资'!A:AY,51,0)</f>
        <v>0</v>
      </c>
      <c r="X938">
        <f>VLOOKUP(A:A,'11月工资'!A:AV,48,0)</f>
        <v>45000</v>
      </c>
      <c r="Y938">
        <f>VLOOKUP(A:A,'11月工资'!A:BB,54,0)</f>
        <v>6398.0300000000007</v>
      </c>
      <c r="Z938" s="12">
        <f>ROUND(5*MAX(0,(R938-S938-T938-U938-V938-W938-X938-Y938)*{0.6;2;4;5;6;7;9}%-{0;504;3384;6384;10584;17184;36384}),2)</f>
        <v>17.73</v>
      </c>
      <c r="AB938" s="78">
        <f>VLOOKUP(A:A,'11月工资'!A:BI,61,0)</f>
        <v>0</v>
      </c>
      <c r="AC938" s="6">
        <f t="shared" si="113"/>
        <v>17.73</v>
      </c>
      <c r="AD938">
        <f t="shared" si="114"/>
        <v>2437.4699999999998</v>
      </c>
      <c r="AE938">
        <f>VLOOKUP(A:A,'10月奖金'!A:AC,29,0)</f>
        <v>0</v>
      </c>
      <c r="AF938" s="6">
        <f t="shared" si="115"/>
        <v>17.73</v>
      </c>
      <c r="AG938">
        <f>VLOOKUP(A:A,'10月奖金'!A:AD,30,0)</f>
        <v>2571</v>
      </c>
      <c r="AH938" s="6">
        <f t="shared" si="116"/>
        <v>-133.5300000000002</v>
      </c>
      <c r="AI938">
        <f>VLOOKUP(A:A,单位分配保留两位小数!B:N,13,0)</f>
        <v>2455.1999999999998</v>
      </c>
      <c r="AJ938">
        <f t="shared" si="117"/>
        <v>0</v>
      </c>
      <c r="AK938">
        <f>_xlfn.IFNA(VLOOKUP(A:A,'11月工资'!A:AQ,43,0),0)</f>
        <v>0</v>
      </c>
      <c r="AL938">
        <f t="shared" si="118"/>
        <v>17.73</v>
      </c>
      <c r="AM938" s="6">
        <f t="shared" si="119"/>
        <v>591.14999999999964</v>
      </c>
    </row>
    <row r="939" spans="1:39" x14ac:dyDescent="0.2">
      <c r="A939" s="7">
        <v>9001057</v>
      </c>
      <c r="B939" t="str">
        <f>VLOOKUP(A939,标准表!C:D,2,0)</f>
        <v>果志强</v>
      </c>
      <c r="C939" t="str">
        <f>VLOOKUP(A:A,标准表!C:M,11,0)</f>
        <v>炼铁事业部</v>
      </c>
      <c r="D939" t="str">
        <f>VLOOKUP($A:$A,标准表!C:E,3,0)</f>
        <v>130204197304151519</v>
      </c>
      <c r="E939" t="str">
        <f>VLOOKUP(A:A,'11月工资'!A:D,4,0)</f>
        <v>6217000180024123543</v>
      </c>
      <c r="F939" t="str">
        <f>VLOOKUP(A:A,'11月工资'!A:F,6,0)</f>
        <v>生产操作人员</v>
      </c>
      <c r="G939">
        <f>VLOOKUP(A:A,标准表!C:H,6,0)</f>
        <v>0</v>
      </c>
      <c r="H939">
        <f>VLOOKUP(A:A,标准表!C:I,7,0)</f>
        <v>0</v>
      </c>
      <c r="I939">
        <f>VLOOKUP(A:A,标准表!C:J,8,0)</f>
        <v>0</v>
      </c>
      <c r="J939">
        <f>VLOOKUP($A:$A,标准表!C:G,5,0)</f>
        <v>1.2</v>
      </c>
      <c r="L939">
        <f>VLOOKUP(A:A,单位分配保留两位小数!B:I,8,0)</f>
        <v>2656.8</v>
      </c>
      <c r="M939">
        <f>_xlfn.IFNA(VLOOKUP(A:A,单位分配保留两位小数!B:J,9,0),0)</f>
        <v>0</v>
      </c>
      <c r="N939">
        <f>_xlfn.IFNA(VLOOKUP(A:A,单位分配保留两位小数!B:K,10,0),0)</f>
        <v>0</v>
      </c>
      <c r="O939">
        <f>ROUND(_xlfn.IFNA(VLOOKUP(A:A,单位分配保留两位小数!B:L,11,0),0),2)</f>
        <v>0</v>
      </c>
      <c r="Q939">
        <f t="shared" si="112"/>
        <v>2656.8</v>
      </c>
      <c r="R939">
        <f>_xlfn.IFNA(VLOOKUP(A939,'11月工资'!A:AU,47,0),0)+Q939</f>
        <v>55710.560000000005</v>
      </c>
      <c r="S939">
        <f>VLOOKUP(A:A,'11月工资'!A:AW,49,0)</f>
        <v>9000</v>
      </c>
      <c r="T939">
        <f>VLOOKUP(A:A,'11月工资'!A:AZ,52,0)</f>
        <v>9000</v>
      </c>
      <c r="U939">
        <f>VLOOKUP(A:A,'11月工资'!A:BA,53,0)</f>
        <v>0</v>
      </c>
      <c r="V939">
        <f>VLOOKUP(A:A,'11月工资'!A:AX,50,0)</f>
        <v>9000</v>
      </c>
      <c r="W939">
        <f>VLOOKUP(A:A,'11月工资'!A:AY,51,0)</f>
        <v>0</v>
      </c>
      <c r="X939">
        <f>VLOOKUP(A:A,'11月工资'!A:AV,48,0)</f>
        <v>45000</v>
      </c>
      <c r="Y939">
        <f>VLOOKUP(A:A,'11月工资'!A:BB,54,0)</f>
        <v>10290.959999999999</v>
      </c>
      <c r="Z939" s="12">
        <f>ROUND(5*MAX(0,(R939-S939-T939-U939-V939-W939-X939-Y939)*{0.6;2;4;5;6;7;9}%-{0;504;3384;6384;10584;17184;36384}),2)</f>
        <v>0</v>
      </c>
      <c r="AB939" s="78">
        <f>VLOOKUP(A:A,'11月工资'!A:BI,61,0)</f>
        <v>0</v>
      </c>
      <c r="AC939" s="6">
        <f t="shared" si="113"/>
        <v>0</v>
      </c>
      <c r="AD939">
        <f t="shared" si="114"/>
        <v>2656.8</v>
      </c>
      <c r="AE939">
        <f>VLOOKUP(A:A,'10月奖金'!A:AC,29,0)</f>
        <v>0</v>
      </c>
      <c r="AF939" s="6">
        <f t="shared" si="115"/>
        <v>0</v>
      </c>
      <c r="AG939">
        <f>VLOOKUP(A:A,'10月奖金'!A:AD,30,0)</f>
        <v>2700</v>
      </c>
      <c r="AH939" s="6">
        <f t="shared" si="116"/>
        <v>-43.199999999999818</v>
      </c>
      <c r="AI939">
        <f>VLOOKUP(A:A,单位分配保留两位小数!B:N,13,0)</f>
        <v>2656.8</v>
      </c>
      <c r="AJ939">
        <f t="shared" si="117"/>
        <v>0</v>
      </c>
      <c r="AK939">
        <f>_xlfn.IFNA(VLOOKUP(A:A,'11月工资'!A:AQ,43,0),0)</f>
        <v>0</v>
      </c>
      <c r="AL939">
        <f t="shared" si="118"/>
        <v>0</v>
      </c>
      <c r="AM939" s="6">
        <f t="shared" si="119"/>
        <v>-26580.399999999994</v>
      </c>
    </row>
    <row r="940" spans="1:39" x14ac:dyDescent="0.2">
      <c r="A940" s="11">
        <v>9001058</v>
      </c>
      <c r="B940" t="str">
        <f>VLOOKUP(A940,标准表!C:D,2,0)</f>
        <v>韩立泉</v>
      </c>
      <c r="C940" t="str">
        <f>VLOOKUP(A:A,标准表!C:M,11,0)</f>
        <v>炼铁事业部</v>
      </c>
      <c r="D940" t="str">
        <f>VLOOKUP($A:$A,标准表!C:E,3,0)</f>
        <v>130205197009021814</v>
      </c>
      <c r="E940" t="str">
        <f>VLOOKUP(A:A,'11月工资'!A:D,4,0)</f>
        <v>6217000180024107074</v>
      </c>
      <c r="F940" t="str">
        <f>VLOOKUP(A:A,'11月工资'!A:F,6,0)</f>
        <v>生产操作人员</v>
      </c>
      <c r="G940">
        <f>VLOOKUP(A:A,标准表!C:H,6,0)</f>
        <v>0</v>
      </c>
      <c r="H940">
        <f>VLOOKUP(A:A,标准表!C:I,7,0)</f>
        <v>0</v>
      </c>
      <c r="I940">
        <f>VLOOKUP(A:A,标准表!C:J,8,0)</f>
        <v>0</v>
      </c>
      <c r="J940">
        <f>VLOOKUP($A:$A,标准表!C:G,5,0)</f>
        <v>1.2</v>
      </c>
      <c r="L940">
        <f>VLOOKUP(A:A,单位分配保留两位小数!B:I,8,0)</f>
        <v>2678.4</v>
      </c>
      <c r="M940">
        <f>_xlfn.IFNA(VLOOKUP(A:A,单位分配保留两位小数!B:J,9,0),0)</f>
        <v>0</v>
      </c>
      <c r="N940">
        <f>_xlfn.IFNA(VLOOKUP(A:A,单位分配保留两位小数!B:K,10,0),0)</f>
        <v>0</v>
      </c>
      <c r="O940">
        <f>ROUND(_xlfn.IFNA(VLOOKUP(A:A,单位分配保留两位小数!B:L,11,0),0),2)</f>
        <v>0</v>
      </c>
      <c r="Q940">
        <f t="shared" si="112"/>
        <v>2678.4</v>
      </c>
      <c r="R940">
        <f>_xlfn.IFNA(VLOOKUP(A940,'11月工资'!A:AU,47,0),0)+Q940</f>
        <v>55014.950000000004</v>
      </c>
      <c r="S940">
        <f>VLOOKUP(A:A,'11月工资'!A:AW,49,0)</f>
        <v>0</v>
      </c>
      <c r="T940">
        <f>VLOOKUP(A:A,'11月工资'!A:AZ,52,0)</f>
        <v>0</v>
      </c>
      <c r="U940">
        <f>VLOOKUP(A:A,'11月工资'!A:BA,53,0)</f>
        <v>0</v>
      </c>
      <c r="V940">
        <f>VLOOKUP(A:A,'11月工资'!A:AX,50,0)</f>
        <v>0</v>
      </c>
      <c r="W940">
        <f>VLOOKUP(A:A,'11月工资'!A:AY,51,0)</f>
        <v>0</v>
      </c>
      <c r="X940">
        <f>VLOOKUP(A:A,'11月工资'!A:AV,48,0)</f>
        <v>45000</v>
      </c>
      <c r="Y940">
        <f>VLOOKUP(A:A,'11月工资'!A:BB,54,0)</f>
        <v>7928.2800000000007</v>
      </c>
      <c r="Z940" s="12">
        <f>ROUND(5*MAX(0,(R940-S940-T940-U940-V940-W940-X940-Y940)*{0.6;2;4;5;6;7;9}%-{0;504;3384;6384;10584;17184;36384}),2)</f>
        <v>62.6</v>
      </c>
      <c r="AB940" s="78">
        <f>VLOOKUP(A:A,'11月工资'!A:BI,61,0)</f>
        <v>24.68</v>
      </c>
      <c r="AC940" s="6">
        <f t="shared" si="113"/>
        <v>37.92</v>
      </c>
      <c r="AD940">
        <f t="shared" si="114"/>
        <v>2640.48</v>
      </c>
      <c r="AE940">
        <f>VLOOKUP(A:A,'10月奖金'!A:AC,29,0)</f>
        <v>23.4</v>
      </c>
      <c r="AF940" s="6">
        <f t="shared" si="115"/>
        <v>14.520000000000003</v>
      </c>
      <c r="AG940">
        <f>VLOOKUP(A:A,'10月奖金'!A:AD,30,0)</f>
        <v>2776.6</v>
      </c>
      <c r="AH940" s="6">
        <f t="shared" si="116"/>
        <v>-136.11999999999989</v>
      </c>
      <c r="AI940">
        <f>VLOOKUP(A:A,单位分配保留两位小数!B:N,13,0)</f>
        <v>2678.4</v>
      </c>
      <c r="AJ940">
        <f t="shared" si="117"/>
        <v>0</v>
      </c>
      <c r="AK940">
        <f>_xlfn.IFNA(VLOOKUP(A:A,'11月工资'!A:AQ,43,0),0)</f>
        <v>0</v>
      </c>
      <c r="AL940">
        <f t="shared" si="118"/>
        <v>37.92</v>
      </c>
      <c r="AM940" s="6">
        <f t="shared" si="119"/>
        <v>2086.6700000000037</v>
      </c>
    </row>
    <row r="941" spans="1:39" x14ac:dyDescent="0.2">
      <c r="A941" s="7">
        <v>9001059</v>
      </c>
      <c r="B941" t="str">
        <f>VLOOKUP(A941,标准表!C:D,2,0)</f>
        <v>郝爱国</v>
      </c>
      <c r="C941" t="str">
        <f>VLOOKUP(A:A,标准表!C:M,11,0)</f>
        <v>炼铁事业部</v>
      </c>
      <c r="D941" t="str">
        <f>VLOOKUP($A:$A,标准表!C:E,3,0)</f>
        <v>130205196904051513</v>
      </c>
      <c r="E941" t="str">
        <f>VLOOKUP(A:A,'11月工资'!A:D,4,0)</f>
        <v>6217000180024123360</v>
      </c>
      <c r="F941" t="str">
        <f>VLOOKUP(A:A,'11月工资'!A:F,6,0)</f>
        <v>生产操作人员</v>
      </c>
      <c r="G941">
        <f>VLOOKUP(A:A,标准表!C:H,6,0)</f>
        <v>0</v>
      </c>
      <c r="H941">
        <f>VLOOKUP(A:A,标准表!C:I,7,0)</f>
        <v>0</v>
      </c>
      <c r="I941">
        <f>VLOOKUP(A:A,标准表!C:J,8,0)</f>
        <v>0</v>
      </c>
      <c r="J941">
        <f>VLOOKUP($A:$A,标准表!C:G,5,0)</f>
        <v>1</v>
      </c>
      <c r="L941">
        <f>VLOOKUP(A:A,单位分配保留两位小数!B:I,8,0)</f>
        <v>2250</v>
      </c>
      <c r="M941">
        <f>_xlfn.IFNA(VLOOKUP(A:A,单位分配保留两位小数!B:J,9,0),0)</f>
        <v>0</v>
      </c>
      <c r="N941">
        <f>_xlfn.IFNA(VLOOKUP(A:A,单位分配保留两位小数!B:K,10,0),0)</f>
        <v>0</v>
      </c>
      <c r="O941">
        <f>ROUND(_xlfn.IFNA(VLOOKUP(A:A,单位分配保留两位小数!B:L,11,0),0),2)</f>
        <v>0</v>
      </c>
      <c r="Q941">
        <f t="shared" si="112"/>
        <v>2250</v>
      </c>
      <c r="R941">
        <f>_xlfn.IFNA(VLOOKUP(A941,'11月工资'!A:AU,47,0),0)+Q941</f>
        <v>50235.197999999997</v>
      </c>
      <c r="S941">
        <f>VLOOKUP(A:A,'11月工资'!A:AW,49,0)</f>
        <v>0</v>
      </c>
      <c r="T941">
        <f>VLOOKUP(A:A,'11月工资'!A:AZ,52,0)</f>
        <v>0</v>
      </c>
      <c r="U941">
        <f>VLOOKUP(A:A,'11月工资'!A:BA,53,0)</f>
        <v>0</v>
      </c>
      <c r="V941">
        <f>VLOOKUP(A:A,'11月工资'!A:AX,50,0)</f>
        <v>0</v>
      </c>
      <c r="W941">
        <f>VLOOKUP(A:A,'11月工资'!A:AY,51,0)</f>
        <v>0</v>
      </c>
      <c r="X941">
        <f>VLOOKUP(A:A,'11月工资'!A:AV,48,0)</f>
        <v>45000</v>
      </c>
      <c r="Y941">
        <f>VLOOKUP(A:A,'11月工资'!A:BB,54,0)</f>
        <v>7211.9</v>
      </c>
      <c r="Z941" s="12">
        <f>ROUND(5*MAX(0,(R941-S941-T941-U941-V941-W941-X941-Y941)*{0.6;2;4;5;6;7;9}%-{0;504;3384;6384;10584;17184;36384}),2)</f>
        <v>0</v>
      </c>
      <c r="AB941" s="78">
        <f>VLOOKUP(A:A,'11月工资'!A:BI,61,0)</f>
        <v>0</v>
      </c>
      <c r="AC941" s="6">
        <f t="shared" si="113"/>
        <v>0</v>
      </c>
      <c r="AD941">
        <f t="shared" si="114"/>
        <v>2250</v>
      </c>
      <c r="AE941">
        <f>VLOOKUP(A:A,'10月奖金'!A:AC,29,0)</f>
        <v>0</v>
      </c>
      <c r="AF941" s="6">
        <f t="shared" si="115"/>
        <v>0</v>
      </c>
      <c r="AG941">
        <f>VLOOKUP(A:A,'10月奖金'!A:AD,30,0)</f>
        <v>2250</v>
      </c>
      <c r="AH941" s="6">
        <f t="shared" si="116"/>
        <v>0</v>
      </c>
      <c r="AI941">
        <f>VLOOKUP(A:A,单位分配保留两位小数!B:N,13,0)</f>
        <v>2250</v>
      </c>
      <c r="AJ941">
        <f t="shared" si="117"/>
        <v>0</v>
      </c>
      <c r="AK941">
        <f>_xlfn.IFNA(VLOOKUP(A:A,'11月工资'!A:AQ,43,0),0)</f>
        <v>0</v>
      </c>
      <c r="AL941">
        <f t="shared" si="118"/>
        <v>0</v>
      </c>
      <c r="AM941" s="6">
        <f t="shared" si="119"/>
        <v>-1976.702000000003</v>
      </c>
    </row>
    <row r="942" spans="1:39" x14ac:dyDescent="0.2">
      <c r="A942" s="7">
        <v>9001060</v>
      </c>
      <c r="B942" t="str">
        <f>VLOOKUP(A942,标准表!C:D,2,0)</f>
        <v>郝得权</v>
      </c>
      <c r="C942" t="str">
        <f>VLOOKUP(A:A,标准表!C:M,11,0)</f>
        <v>炼铁事业部</v>
      </c>
      <c r="D942" t="str">
        <f>VLOOKUP($A:$A,标准表!C:E,3,0)</f>
        <v>130205197812161533</v>
      </c>
      <c r="E942" t="str">
        <f>VLOOKUP(A:A,'11月工资'!A:D,4,0)</f>
        <v>6217000180024106670</v>
      </c>
      <c r="F942" t="str">
        <f>VLOOKUP(A:A,'11月工资'!A:F,6,0)</f>
        <v>生产操作人员</v>
      </c>
      <c r="G942">
        <f>VLOOKUP(A:A,标准表!C:H,6,0)</f>
        <v>0</v>
      </c>
      <c r="H942">
        <f>VLOOKUP(A:A,标准表!C:I,7,0)</f>
        <v>0</v>
      </c>
      <c r="I942">
        <f>VLOOKUP(A:A,标准表!C:J,8,0)</f>
        <v>0</v>
      </c>
      <c r="J942">
        <f>VLOOKUP($A:$A,标准表!C:G,5,0)</f>
        <v>1.5</v>
      </c>
      <c r="L942">
        <f>VLOOKUP(A:A,单位分配保留两位小数!B:I,8,0)</f>
        <v>2250</v>
      </c>
      <c r="M942">
        <f>_xlfn.IFNA(VLOOKUP(A:A,单位分配保留两位小数!B:J,9,0),0)</f>
        <v>0</v>
      </c>
      <c r="N942">
        <f>_xlfn.IFNA(VLOOKUP(A:A,单位分配保留两位小数!B:K,10,0),0)</f>
        <v>0</v>
      </c>
      <c r="O942">
        <f>ROUND(_xlfn.IFNA(VLOOKUP(A:A,单位分配保留两位小数!B:L,11,0),0),2)</f>
        <v>0</v>
      </c>
      <c r="Q942">
        <f t="shared" si="112"/>
        <v>2250</v>
      </c>
      <c r="R942">
        <f>_xlfn.IFNA(VLOOKUP(A942,'11月工资'!A:AU,47,0),0)+Q942</f>
        <v>53170.170000000013</v>
      </c>
      <c r="S942">
        <f>VLOOKUP(A:A,'11月工资'!A:AW,49,0)</f>
        <v>9000</v>
      </c>
      <c r="T942">
        <f>VLOOKUP(A:A,'11月工资'!A:AZ,52,0)</f>
        <v>0</v>
      </c>
      <c r="U942">
        <f>VLOOKUP(A:A,'11月工资'!A:BA,53,0)</f>
        <v>0</v>
      </c>
      <c r="V942">
        <f>VLOOKUP(A:A,'11月工资'!A:AX,50,0)</f>
        <v>9000</v>
      </c>
      <c r="W942">
        <f>VLOOKUP(A:A,'11月工资'!A:AY,51,0)</f>
        <v>0</v>
      </c>
      <c r="X942">
        <f>VLOOKUP(A:A,'11月工资'!A:AV,48,0)</f>
        <v>45000</v>
      </c>
      <c r="Y942">
        <f>VLOOKUP(A:A,'11月工资'!A:BB,54,0)</f>
        <v>7428.37</v>
      </c>
      <c r="Z942" s="12">
        <f>ROUND(5*MAX(0,(R942-S942-T942-U942-V942-W942-X942-Y942)*{0.6;2;4;5;6;7;9}%-{0;504;3384;6384;10584;17184;36384}),2)</f>
        <v>0</v>
      </c>
      <c r="AB942" s="78">
        <f>VLOOKUP(A:A,'11月工资'!A:BI,61,0)</f>
        <v>0</v>
      </c>
      <c r="AC942" s="6">
        <f t="shared" si="113"/>
        <v>0</v>
      </c>
      <c r="AD942">
        <f t="shared" si="114"/>
        <v>2250</v>
      </c>
      <c r="AE942">
        <f>VLOOKUP(A:A,'10月奖金'!A:AC,29,0)</f>
        <v>0</v>
      </c>
      <c r="AF942" s="6">
        <f t="shared" si="115"/>
        <v>0</v>
      </c>
      <c r="AG942">
        <f>VLOOKUP(A:A,'10月奖金'!A:AD,30,0)</f>
        <v>2250</v>
      </c>
      <c r="AH942" s="6">
        <f t="shared" si="116"/>
        <v>0</v>
      </c>
      <c r="AI942">
        <f>VLOOKUP(A:A,单位分配保留两位小数!B:N,13,0)</f>
        <v>2250</v>
      </c>
      <c r="AJ942">
        <f t="shared" si="117"/>
        <v>0</v>
      </c>
      <c r="AK942">
        <f>_xlfn.IFNA(VLOOKUP(A:A,'11月工资'!A:AQ,43,0),0)</f>
        <v>0</v>
      </c>
      <c r="AL942">
        <f t="shared" si="118"/>
        <v>0</v>
      </c>
      <c r="AM942" s="6">
        <f t="shared" si="119"/>
        <v>-17258.199999999986</v>
      </c>
    </row>
    <row r="943" spans="1:39" x14ac:dyDescent="0.2">
      <c r="A943" s="7">
        <v>9001061</v>
      </c>
      <c r="B943" t="str">
        <f>VLOOKUP(A943,标准表!C:D,2,0)</f>
        <v>郝顺利</v>
      </c>
      <c r="C943" t="str">
        <f>VLOOKUP(A:A,标准表!C:M,11,0)</f>
        <v>炼铁事业部</v>
      </c>
      <c r="D943" t="str">
        <f>VLOOKUP($A:$A,标准表!C:E,3,0)</f>
        <v>130205197405300014</v>
      </c>
      <c r="E943" t="str">
        <f>VLOOKUP(A:A,'11月工资'!A:D,4,0)</f>
        <v>6217000180024108320</v>
      </c>
      <c r="F943" t="str">
        <f>VLOOKUP(A:A,'11月工资'!A:F,6,0)</f>
        <v>生产操作人员</v>
      </c>
      <c r="G943">
        <f>VLOOKUP(A:A,标准表!C:H,6,0)</f>
        <v>0</v>
      </c>
      <c r="H943">
        <f>VLOOKUP(A:A,标准表!C:I,7,0)</f>
        <v>0</v>
      </c>
      <c r="I943">
        <f>VLOOKUP(A:A,标准表!C:J,8,0)</f>
        <v>0</v>
      </c>
      <c r="J943">
        <f>VLOOKUP($A:$A,标准表!C:G,5,0)</f>
        <v>1</v>
      </c>
      <c r="L943">
        <f>VLOOKUP(A:A,单位分配保留两位小数!B:I,8,0)</f>
        <v>2250</v>
      </c>
      <c r="M943">
        <f>_xlfn.IFNA(VLOOKUP(A:A,单位分配保留两位小数!B:J,9,0),0)</f>
        <v>0</v>
      </c>
      <c r="N943">
        <f>_xlfn.IFNA(VLOOKUP(A:A,单位分配保留两位小数!B:K,10,0),0)</f>
        <v>0</v>
      </c>
      <c r="O943">
        <f>ROUND(_xlfn.IFNA(VLOOKUP(A:A,单位分配保留两位小数!B:L,11,0),0),2)</f>
        <v>0</v>
      </c>
      <c r="Q943">
        <f t="shared" si="112"/>
        <v>2250</v>
      </c>
      <c r="R943">
        <f>_xlfn.IFNA(VLOOKUP(A943,'11月工资'!A:AU,47,0),0)+Q943</f>
        <v>51016.12</v>
      </c>
      <c r="S943">
        <f>VLOOKUP(A:A,'11月工资'!A:AW,49,0)</f>
        <v>9000</v>
      </c>
      <c r="T943">
        <f>VLOOKUP(A:A,'11月工资'!A:AZ,52,0)</f>
        <v>0</v>
      </c>
      <c r="U943">
        <f>VLOOKUP(A:A,'11月工资'!A:BA,53,0)</f>
        <v>0</v>
      </c>
      <c r="V943">
        <f>VLOOKUP(A:A,'11月工资'!A:AX,50,0)</f>
        <v>0</v>
      </c>
      <c r="W943">
        <f>VLOOKUP(A:A,'11月工资'!A:AY,51,0)</f>
        <v>0</v>
      </c>
      <c r="X943">
        <f>VLOOKUP(A:A,'11月工资'!A:AV,48,0)</f>
        <v>45000</v>
      </c>
      <c r="Y943">
        <f>VLOOKUP(A:A,'11月工资'!A:BB,54,0)</f>
        <v>7898.0399999999991</v>
      </c>
      <c r="Z943" s="12">
        <f>ROUND(5*MAX(0,(R943-S943-T943-U943-V943-W943-X943-Y943)*{0.6;2;4;5;6;7;9}%-{0;504;3384;6384;10584;17184;36384}),2)</f>
        <v>0</v>
      </c>
      <c r="AB943" s="78">
        <f>VLOOKUP(A:A,'11月工资'!A:BI,61,0)</f>
        <v>0</v>
      </c>
      <c r="AC943" s="6">
        <f t="shared" si="113"/>
        <v>0</v>
      </c>
      <c r="AD943">
        <f t="shared" si="114"/>
        <v>2250</v>
      </c>
      <c r="AE943">
        <f>VLOOKUP(A:A,'10月奖金'!A:AC,29,0)</f>
        <v>0</v>
      </c>
      <c r="AF943" s="6">
        <f t="shared" si="115"/>
        <v>0</v>
      </c>
      <c r="AG943">
        <f>VLOOKUP(A:A,'10月奖金'!A:AD,30,0)</f>
        <v>2250</v>
      </c>
      <c r="AH943" s="6">
        <f t="shared" si="116"/>
        <v>0</v>
      </c>
      <c r="AI943">
        <f>VLOOKUP(A:A,单位分配保留两位小数!B:N,13,0)</f>
        <v>2250</v>
      </c>
      <c r="AJ943">
        <f t="shared" si="117"/>
        <v>0</v>
      </c>
      <c r="AK943">
        <f>_xlfn.IFNA(VLOOKUP(A:A,'11月工资'!A:AQ,43,0),0)</f>
        <v>0</v>
      </c>
      <c r="AL943">
        <f t="shared" si="118"/>
        <v>0</v>
      </c>
      <c r="AM943" s="6">
        <f t="shared" si="119"/>
        <v>-10881.919999999996</v>
      </c>
    </row>
    <row r="944" spans="1:39" x14ac:dyDescent="0.2">
      <c r="A944" s="7">
        <v>9001062</v>
      </c>
      <c r="B944" t="str">
        <f>VLOOKUP(A944,标准表!C:D,2,0)</f>
        <v>何海滨</v>
      </c>
      <c r="C944" t="str">
        <f>VLOOKUP(A:A,标准表!C:M,11,0)</f>
        <v>炼铁事业部</v>
      </c>
      <c r="D944" t="str">
        <f>VLOOKUP($A:$A,标准表!C:E,3,0)</f>
        <v>130202197202260316</v>
      </c>
      <c r="E944" t="str">
        <f>VLOOKUP(A:A,'11月工资'!A:D,4,0)</f>
        <v>6217000180024123568</v>
      </c>
      <c r="F944" t="str">
        <f>VLOOKUP(A:A,'11月工资'!A:F,6,0)</f>
        <v>生产操作人员</v>
      </c>
      <c r="G944">
        <f>VLOOKUP(A:A,标准表!C:H,6,0)</f>
        <v>0</v>
      </c>
      <c r="H944">
        <f>VLOOKUP(A:A,标准表!C:I,7,0)</f>
        <v>0</v>
      </c>
      <c r="I944">
        <f>VLOOKUP(A:A,标准表!C:J,8,0)</f>
        <v>0</v>
      </c>
      <c r="J944">
        <f>VLOOKUP($A:$A,标准表!C:G,5,0)</f>
        <v>1</v>
      </c>
      <c r="L944">
        <f>VLOOKUP(A:A,单位分配保留两位小数!B:I,8,0)</f>
        <v>2250</v>
      </c>
      <c r="M944">
        <f>_xlfn.IFNA(VLOOKUP(A:A,单位分配保留两位小数!B:J,9,0),0)</f>
        <v>0</v>
      </c>
      <c r="N944">
        <f>_xlfn.IFNA(VLOOKUP(A:A,单位分配保留两位小数!B:K,10,0),0)</f>
        <v>0</v>
      </c>
      <c r="O944">
        <f>ROUND(_xlfn.IFNA(VLOOKUP(A:A,单位分配保留两位小数!B:L,11,0),0),2)</f>
        <v>0</v>
      </c>
      <c r="Q944">
        <f t="shared" si="112"/>
        <v>2250</v>
      </c>
      <c r="R944">
        <f>_xlfn.IFNA(VLOOKUP(A944,'11月工资'!A:AU,47,0),0)+Q944</f>
        <v>52317.87</v>
      </c>
      <c r="S944">
        <f>VLOOKUP(A:A,'11月工资'!A:AW,49,0)</f>
        <v>0</v>
      </c>
      <c r="T944">
        <f>VLOOKUP(A:A,'11月工资'!A:AZ,52,0)</f>
        <v>0</v>
      </c>
      <c r="U944">
        <f>VLOOKUP(A:A,'11月工资'!A:BA,53,0)</f>
        <v>0</v>
      </c>
      <c r="V944">
        <f>VLOOKUP(A:A,'11月工资'!A:AX,50,0)</f>
        <v>0</v>
      </c>
      <c r="W944">
        <f>VLOOKUP(A:A,'11月工资'!A:AY,51,0)</f>
        <v>0</v>
      </c>
      <c r="X944">
        <f>VLOOKUP(A:A,'11月工资'!A:AV,48,0)</f>
        <v>45000</v>
      </c>
      <c r="Y944">
        <f>VLOOKUP(A:A,'11月工资'!A:BB,54,0)</f>
        <v>7253.619999999999</v>
      </c>
      <c r="Z944" s="12">
        <f>ROUND(5*MAX(0,(R944-S944-T944-U944-V944-W944-X944-Y944)*{0.6;2;4;5;6;7;9}%-{0;504;3384;6384;10584;17184;36384}),2)</f>
        <v>1.93</v>
      </c>
      <c r="AB944" s="78">
        <f>VLOOKUP(A:A,'11月工资'!A:BI,61,0)</f>
        <v>0</v>
      </c>
      <c r="AC944" s="6">
        <f t="shared" si="113"/>
        <v>1.93</v>
      </c>
      <c r="AD944">
        <f t="shared" si="114"/>
        <v>2248.0700000000002</v>
      </c>
      <c r="AE944">
        <f>VLOOKUP(A:A,'10月奖金'!A:AC,29,0)</f>
        <v>0</v>
      </c>
      <c r="AF944" s="6">
        <f t="shared" si="115"/>
        <v>1.93</v>
      </c>
      <c r="AG944">
        <f>VLOOKUP(A:A,'10月奖金'!A:AD,30,0)</f>
        <v>2250</v>
      </c>
      <c r="AH944" s="6">
        <f t="shared" si="116"/>
        <v>-1.9299999999998363</v>
      </c>
      <c r="AI944">
        <f>VLOOKUP(A:A,单位分配保留两位小数!B:N,13,0)</f>
        <v>2250</v>
      </c>
      <c r="AJ944">
        <f t="shared" si="117"/>
        <v>0</v>
      </c>
      <c r="AK944">
        <f>_xlfn.IFNA(VLOOKUP(A:A,'11月工资'!A:AQ,43,0),0)</f>
        <v>0</v>
      </c>
      <c r="AL944">
        <f t="shared" si="118"/>
        <v>1.93</v>
      </c>
      <c r="AM944" s="6">
        <f t="shared" si="119"/>
        <v>64.250000000003638</v>
      </c>
    </row>
    <row r="945" spans="1:39" x14ac:dyDescent="0.2">
      <c r="A945" s="7">
        <v>9001063</v>
      </c>
      <c r="B945" t="str">
        <f>VLOOKUP(A945,标准表!C:D,2,0)</f>
        <v>惠德斌</v>
      </c>
      <c r="C945" t="str">
        <f>VLOOKUP(A:A,标准表!C:M,11,0)</f>
        <v>炼铁事业部</v>
      </c>
      <c r="D945" t="str">
        <f>VLOOKUP($A:$A,标准表!C:E,3,0)</f>
        <v>130203197711152715</v>
      </c>
      <c r="E945" t="str">
        <f>VLOOKUP(A:A,'11月工资'!A:D,4,0)</f>
        <v>6217000180024106506</v>
      </c>
      <c r="F945" t="str">
        <f>VLOOKUP(A:A,'11月工资'!A:F,6,0)</f>
        <v>生产操作人员</v>
      </c>
      <c r="G945">
        <f>VLOOKUP(A:A,标准表!C:H,6,0)</f>
        <v>0</v>
      </c>
      <c r="H945">
        <f>VLOOKUP(A:A,标准表!C:I,7,0)</f>
        <v>0</v>
      </c>
      <c r="I945">
        <f>VLOOKUP(A:A,标准表!C:J,8,0)</f>
        <v>0</v>
      </c>
      <c r="J945">
        <f>VLOOKUP($A:$A,标准表!C:G,5,0)</f>
        <v>1.8</v>
      </c>
      <c r="L945">
        <f>VLOOKUP(A:A,单位分配保留两位小数!B:I,8,0)</f>
        <v>2700</v>
      </c>
      <c r="M945">
        <f>_xlfn.IFNA(VLOOKUP(A:A,单位分配保留两位小数!B:J,9,0),0)</f>
        <v>0</v>
      </c>
      <c r="N945">
        <f>_xlfn.IFNA(VLOOKUP(A:A,单位分配保留两位小数!B:K,10,0),0)</f>
        <v>0</v>
      </c>
      <c r="O945">
        <f>ROUND(_xlfn.IFNA(VLOOKUP(A:A,单位分配保留两位小数!B:L,11,0),0),2)</f>
        <v>0</v>
      </c>
      <c r="Q945">
        <f t="shared" si="112"/>
        <v>2700</v>
      </c>
      <c r="R945">
        <f>_xlfn.IFNA(VLOOKUP(A945,'11月工资'!A:AU,47,0),0)+Q945</f>
        <v>57682.87</v>
      </c>
      <c r="S945">
        <f>VLOOKUP(A:A,'11月工资'!A:AW,49,0)</f>
        <v>0</v>
      </c>
      <c r="T945">
        <f>VLOOKUP(A:A,'11月工资'!A:AZ,52,0)</f>
        <v>0</v>
      </c>
      <c r="U945">
        <f>VLOOKUP(A:A,'11月工资'!A:BA,53,0)</f>
        <v>0</v>
      </c>
      <c r="V945">
        <f>VLOOKUP(A:A,'11月工资'!A:AX,50,0)</f>
        <v>0</v>
      </c>
      <c r="W945">
        <f>VLOOKUP(A:A,'11月工资'!A:AY,51,0)</f>
        <v>0</v>
      </c>
      <c r="X945">
        <f>VLOOKUP(A:A,'11月工资'!A:AV,48,0)</f>
        <v>45000</v>
      </c>
      <c r="Y945">
        <f>VLOOKUP(A:A,'11月工资'!A:BB,54,0)</f>
        <v>11999.16</v>
      </c>
      <c r="Z945" s="12">
        <f>ROUND(5*MAX(0,(R945-S945-T945-U945-V945-W945-X945-Y945)*{0.6;2;4;5;6;7;9}%-{0;504;3384;6384;10584;17184;36384}),2)</f>
        <v>20.51</v>
      </c>
      <c r="AB945" s="78">
        <f>VLOOKUP(A:A,'11月工资'!A:BI,61,0)</f>
        <v>0</v>
      </c>
      <c r="AC945" s="6">
        <f t="shared" si="113"/>
        <v>20.51</v>
      </c>
      <c r="AD945">
        <f t="shared" si="114"/>
        <v>2679.49</v>
      </c>
      <c r="AE945">
        <f>VLOOKUP(A:A,'10月奖金'!A:AC,29,0)</f>
        <v>0</v>
      </c>
      <c r="AF945" s="6">
        <f t="shared" si="115"/>
        <v>20.51</v>
      </c>
      <c r="AG945">
        <f>VLOOKUP(A:A,'10月奖金'!A:AD,30,0)</f>
        <v>2700</v>
      </c>
      <c r="AH945" s="6">
        <f t="shared" si="116"/>
        <v>-20.510000000000218</v>
      </c>
      <c r="AI945">
        <f>VLOOKUP(A:A,单位分配保留两位小数!B:N,13,0)</f>
        <v>2700</v>
      </c>
      <c r="AJ945">
        <f t="shared" si="117"/>
        <v>0</v>
      </c>
      <c r="AK945">
        <f>_xlfn.IFNA(VLOOKUP(A:A,'11月工资'!A:AQ,43,0),0)</f>
        <v>0</v>
      </c>
      <c r="AL945">
        <f t="shared" si="118"/>
        <v>20.51</v>
      </c>
      <c r="AM945" s="6">
        <f t="shared" si="119"/>
        <v>683.71000000000276</v>
      </c>
    </row>
    <row r="946" spans="1:39" x14ac:dyDescent="0.2">
      <c r="A946" s="7">
        <v>9001064</v>
      </c>
      <c r="B946" t="str">
        <f>VLOOKUP(A946,标准表!C:D,2,0)</f>
        <v>汲崇冰</v>
      </c>
      <c r="C946" t="str">
        <f>VLOOKUP(A:A,标准表!C:M,11,0)</f>
        <v>炼铁事业部</v>
      </c>
      <c r="D946" t="str">
        <f>VLOOKUP($A:$A,标准表!C:E,3,0)</f>
        <v>130204197001292410</v>
      </c>
      <c r="E946" t="str">
        <f>VLOOKUP(A:A,'11月工资'!A:D,4,0)</f>
        <v>6217000180024102083</v>
      </c>
      <c r="F946" t="str">
        <f>VLOOKUP(A:A,'11月工资'!A:F,6,0)</f>
        <v>生产操作人员</v>
      </c>
      <c r="G946">
        <f>VLOOKUP(A:A,标准表!C:H,6,0)</f>
        <v>0</v>
      </c>
      <c r="H946">
        <f>VLOOKUP(A:A,标准表!C:I,7,0)</f>
        <v>0</v>
      </c>
      <c r="I946">
        <f>VLOOKUP(A:A,标准表!C:J,8,0)</f>
        <v>0</v>
      </c>
      <c r="J946">
        <f>VLOOKUP($A:$A,标准表!C:G,5,0)</f>
        <v>1.8</v>
      </c>
      <c r="L946">
        <f>VLOOKUP(A:A,单位分配保留两位小数!B:I,8,0)</f>
        <v>2700</v>
      </c>
      <c r="M946">
        <f>_xlfn.IFNA(VLOOKUP(A:A,单位分配保留两位小数!B:J,9,0),0)</f>
        <v>0</v>
      </c>
      <c r="N946">
        <f>_xlfn.IFNA(VLOOKUP(A:A,单位分配保留两位小数!B:K,10,0),0)</f>
        <v>0</v>
      </c>
      <c r="O946">
        <f>ROUND(_xlfn.IFNA(VLOOKUP(A:A,单位分配保留两位小数!B:L,11,0),0),2)</f>
        <v>0</v>
      </c>
      <c r="Q946">
        <f t="shared" si="112"/>
        <v>2700</v>
      </c>
      <c r="R946">
        <f>_xlfn.IFNA(VLOOKUP(A946,'11月工资'!A:AU,47,0),0)+Q946</f>
        <v>56663.97</v>
      </c>
      <c r="S946">
        <f>VLOOKUP(A:A,'11月工资'!A:AW,49,0)</f>
        <v>0</v>
      </c>
      <c r="T946">
        <f>VLOOKUP(A:A,'11月工资'!A:AZ,52,0)</f>
        <v>0</v>
      </c>
      <c r="U946">
        <f>VLOOKUP(A:A,'11月工资'!A:BA,53,0)</f>
        <v>0</v>
      </c>
      <c r="V946">
        <f>VLOOKUP(A:A,'11月工资'!A:AX,50,0)</f>
        <v>0</v>
      </c>
      <c r="W946">
        <f>VLOOKUP(A:A,'11月工资'!A:AY,51,0)</f>
        <v>0</v>
      </c>
      <c r="X946">
        <f>VLOOKUP(A:A,'11月工资'!A:AV,48,0)</f>
        <v>45000</v>
      </c>
      <c r="Y946">
        <f>VLOOKUP(A:A,'11月工资'!A:BB,54,0)</f>
        <v>9053.2899999999991</v>
      </c>
      <c r="Z946" s="12">
        <f>ROUND(5*MAX(0,(R946-S946-T946-U946-V946-W946-X946-Y946)*{0.6;2;4;5;6;7;9}%-{0;504;3384;6384;10584;17184;36384}),2)</f>
        <v>78.319999999999993</v>
      </c>
      <c r="AB946" s="78">
        <f>VLOOKUP(A:A,'11月工资'!A:BI,61,0)</f>
        <v>46.87</v>
      </c>
      <c r="AC946" s="6">
        <f t="shared" si="113"/>
        <v>31.45</v>
      </c>
      <c r="AD946">
        <f t="shared" si="114"/>
        <v>2668.55</v>
      </c>
      <c r="AE946">
        <f>VLOOKUP(A:A,'10月奖金'!A:AC,29,0)</f>
        <v>12.69</v>
      </c>
      <c r="AF946" s="6">
        <f t="shared" si="115"/>
        <v>18.759999999999998</v>
      </c>
      <c r="AG946">
        <f>VLOOKUP(A:A,'10月奖金'!A:AD,30,0)</f>
        <v>2687.31</v>
      </c>
      <c r="AH946" s="6">
        <f t="shared" si="116"/>
        <v>-18.759999999999764</v>
      </c>
      <c r="AI946">
        <f>VLOOKUP(A:A,单位分配保留两位小数!B:N,13,0)</f>
        <v>2700</v>
      </c>
      <c r="AJ946">
        <f t="shared" si="117"/>
        <v>0</v>
      </c>
      <c r="AK946">
        <f>_xlfn.IFNA(VLOOKUP(A:A,'11月工资'!A:AQ,43,0),0)</f>
        <v>0</v>
      </c>
      <c r="AL946">
        <f t="shared" si="118"/>
        <v>31.45</v>
      </c>
      <c r="AM946" s="6">
        <f t="shared" si="119"/>
        <v>2610.6800000000021</v>
      </c>
    </row>
    <row r="947" spans="1:39" x14ac:dyDescent="0.2">
      <c r="A947" s="7">
        <v>9001065</v>
      </c>
      <c r="B947" t="str">
        <f>VLOOKUP(A947,标准表!C:D,2,0)</f>
        <v>李朝钢</v>
      </c>
      <c r="C947" t="str">
        <f>VLOOKUP(A:A,标准表!C:M,11,0)</f>
        <v>炼铁事业部</v>
      </c>
      <c r="D947" t="str">
        <f>VLOOKUP($A:$A,标准表!C:E,3,0)</f>
        <v>130203198308043038</v>
      </c>
      <c r="E947" t="str">
        <f>VLOOKUP(A:A,'11月工资'!A:D,4,0)</f>
        <v>6217000180024123337</v>
      </c>
      <c r="F947" t="str">
        <f>VLOOKUP(A:A,'11月工资'!A:F,6,0)</f>
        <v>生产操作人员</v>
      </c>
      <c r="G947">
        <f>VLOOKUP(A:A,标准表!C:H,6,0)</f>
        <v>0</v>
      </c>
      <c r="H947">
        <f>VLOOKUP(A:A,标准表!C:I,7,0)</f>
        <v>0</v>
      </c>
      <c r="I947">
        <f>VLOOKUP(A:A,标准表!C:J,8,0)</f>
        <v>0</v>
      </c>
      <c r="J947">
        <f>VLOOKUP($A:$A,标准表!C:G,5,0)</f>
        <v>1.2</v>
      </c>
      <c r="L947">
        <f>VLOOKUP(A:A,单位分配保留两位小数!B:I,8,0)</f>
        <v>2678.4</v>
      </c>
      <c r="M947">
        <f>_xlfn.IFNA(VLOOKUP(A:A,单位分配保留两位小数!B:J,9,0),0)</f>
        <v>0</v>
      </c>
      <c r="N947">
        <f>_xlfn.IFNA(VLOOKUP(A:A,单位分配保留两位小数!B:K,10,0),0)</f>
        <v>0</v>
      </c>
      <c r="O947">
        <f>ROUND(_xlfn.IFNA(VLOOKUP(A:A,单位分配保留两位小数!B:L,11,0),0),2)</f>
        <v>0</v>
      </c>
      <c r="Q947">
        <f t="shared" si="112"/>
        <v>2678.4</v>
      </c>
      <c r="R947">
        <f>_xlfn.IFNA(VLOOKUP(A947,'11月工资'!A:AU,47,0),0)+Q947</f>
        <v>53133.72</v>
      </c>
      <c r="S947">
        <f>VLOOKUP(A:A,'11月工资'!A:AW,49,0)</f>
        <v>9000</v>
      </c>
      <c r="T947">
        <f>VLOOKUP(A:A,'11月工资'!A:AZ,52,0)</f>
        <v>0</v>
      </c>
      <c r="U947">
        <f>VLOOKUP(A:A,'11月工资'!A:BA,53,0)</f>
        <v>0</v>
      </c>
      <c r="V947">
        <f>VLOOKUP(A:A,'11月工资'!A:AX,50,0)</f>
        <v>18000</v>
      </c>
      <c r="W947">
        <f>VLOOKUP(A:A,'11月工资'!A:AY,51,0)</f>
        <v>0</v>
      </c>
      <c r="X947">
        <f>VLOOKUP(A:A,'11月工资'!A:AV,48,0)</f>
        <v>45000</v>
      </c>
      <c r="Y947">
        <f>VLOOKUP(A:A,'11月工资'!A:BB,54,0)</f>
        <v>8268.39</v>
      </c>
      <c r="Z947" s="12">
        <f>ROUND(5*MAX(0,(R947-S947-T947-U947-V947-W947-X947-Y947)*{0.6;2;4;5;6;7;9}%-{0;504;3384;6384;10584;17184;36384}),2)</f>
        <v>0</v>
      </c>
      <c r="AB947" s="78">
        <f>VLOOKUP(A:A,'11月工资'!A:BI,61,0)</f>
        <v>0</v>
      </c>
      <c r="AC947" s="6">
        <f t="shared" si="113"/>
        <v>0</v>
      </c>
      <c r="AD947">
        <f t="shared" si="114"/>
        <v>2678.4</v>
      </c>
      <c r="AE947">
        <f>VLOOKUP(A:A,'10月奖金'!A:AC,29,0)</f>
        <v>0</v>
      </c>
      <c r="AF947" s="6">
        <f t="shared" si="115"/>
        <v>0</v>
      </c>
      <c r="AG947">
        <f>VLOOKUP(A:A,'10月奖金'!A:AD,30,0)</f>
        <v>2700</v>
      </c>
      <c r="AH947" s="6">
        <f t="shared" si="116"/>
        <v>-21.599999999999909</v>
      </c>
      <c r="AI947">
        <f>VLOOKUP(A:A,单位分配保留两位小数!B:N,13,0)</f>
        <v>2678.4</v>
      </c>
      <c r="AJ947">
        <f t="shared" si="117"/>
        <v>0</v>
      </c>
      <c r="AK947">
        <f>_xlfn.IFNA(VLOOKUP(A:A,'11月工资'!A:AQ,43,0),0)</f>
        <v>0</v>
      </c>
      <c r="AL947">
        <f t="shared" si="118"/>
        <v>0</v>
      </c>
      <c r="AM947" s="6">
        <f t="shared" si="119"/>
        <v>-27134.67</v>
      </c>
    </row>
    <row r="948" spans="1:39" x14ac:dyDescent="0.2">
      <c r="A948" s="7">
        <v>9001066</v>
      </c>
      <c r="B948" t="str">
        <f>VLOOKUP(A948,标准表!C:D,2,0)</f>
        <v>李刚</v>
      </c>
      <c r="C948" t="str">
        <f>VLOOKUP(A:A,标准表!C:M,11,0)</f>
        <v>炼铁事业部</v>
      </c>
      <c r="D948" t="str">
        <f>VLOOKUP($A:$A,标准表!C:E,3,0)</f>
        <v>130204197808233614</v>
      </c>
      <c r="E948" t="str">
        <f>VLOOKUP(A:A,'11月工资'!A:D,4,0)</f>
        <v>6217000180024122347</v>
      </c>
      <c r="F948" t="str">
        <f>VLOOKUP(A:A,'11月工资'!A:F,6,0)</f>
        <v>生产操作人员</v>
      </c>
      <c r="G948">
        <f>VLOOKUP(A:A,标准表!C:H,6,0)</f>
        <v>0</v>
      </c>
      <c r="H948">
        <f>VLOOKUP(A:A,标准表!C:I,7,0)</f>
        <v>0</v>
      </c>
      <c r="I948">
        <f>VLOOKUP(A:A,标准表!C:J,8,0)</f>
        <v>0</v>
      </c>
      <c r="J948">
        <f>VLOOKUP($A:$A,标准表!C:G,5,0)</f>
        <v>1</v>
      </c>
      <c r="L948">
        <f>VLOOKUP(A:A,单位分配保留两位小数!B:I,8,0)</f>
        <v>2250</v>
      </c>
      <c r="M948">
        <f>_xlfn.IFNA(VLOOKUP(A:A,单位分配保留两位小数!B:J,9,0),0)</f>
        <v>0</v>
      </c>
      <c r="N948">
        <f>_xlfn.IFNA(VLOOKUP(A:A,单位分配保留两位小数!B:K,10,0),0)</f>
        <v>0</v>
      </c>
      <c r="O948">
        <f>ROUND(_xlfn.IFNA(VLOOKUP(A:A,单位分配保留两位小数!B:L,11,0),0),2)</f>
        <v>0</v>
      </c>
      <c r="Q948">
        <f t="shared" si="112"/>
        <v>2250</v>
      </c>
      <c r="R948">
        <f>_xlfn.IFNA(VLOOKUP(A948,'11月工资'!A:AU,47,0),0)+Q948</f>
        <v>52844.11</v>
      </c>
      <c r="S948">
        <f>VLOOKUP(A:A,'11月工资'!A:AW,49,0)</f>
        <v>0</v>
      </c>
      <c r="T948">
        <f>VLOOKUP(A:A,'11月工资'!A:AZ,52,0)</f>
        <v>0</v>
      </c>
      <c r="U948">
        <f>VLOOKUP(A:A,'11月工资'!A:BA,53,0)</f>
        <v>0</v>
      </c>
      <c r="V948">
        <f>VLOOKUP(A:A,'11月工资'!A:AX,50,0)</f>
        <v>0</v>
      </c>
      <c r="W948">
        <f>VLOOKUP(A:A,'11月工资'!A:AY,51,0)</f>
        <v>0</v>
      </c>
      <c r="X948">
        <f>VLOOKUP(A:A,'11月工资'!A:AV,48,0)</f>
        <v>45000</v>
      </c>
      <c r="Y948">
        <f>VLOOKUP(A:A,'11月工资'!A:BB,54,0)</f>
        <v>8829.6299999999992</v>
      </c>
      <c r="Z948" s="12">
        <f>ROUND(5*MAX(0,(R948-S948-T948-U948-V948-W948-X948-Y948)*{0.6;2;4;5;6;7;9}%-{0;504;3384;6384;10584;17184;36384}),2)</f>
        <v>0</v>
      </c>
      <c r="AB948" s="78">
        <f>VLOOKUP(A:A,'11月工资'!A:BI,61,0)</f>
        <v>0</v>
      </c>
      <c r="AC948" s="6">
        <f t="shared" si="113"/>
        <v>0</v>
      </c>
      <c r="AD948">
        <f t="shared" si="114"/>
        <v>2250</v>
      </c>
      <c r="AE948">
        <f>VLOOKUP(A:A,'10月奖金'!A:AC,29,0)</f>
        <v>0</v>
      </c>
      <c r="AF948" s="6">
        <f t="shared" si="115"/>
        <v>0</v>
      </c>
      <c r="AG948">
        <f>VLOOKUP(A:A,'10月奖金'!A:AD,30,0)</f>
        <v>2250</v>
      </c>
      <c r="AH948" s="6">
        <f t="shared" si="116"/>
        <v>0</v>
      </c>
      <c r="AI948">
        <f>VLOOKUP(A:A,单位分配保留两位小数!B:N,13,0)</f>
        <v>2250</v>
      </c>
      <c r="AJ948">
        <f t="shared" si="117"/>
        <v>0</v>
      </c>
      <c r="AK948">
        <f>_xlfn.IFNA(VLOOKUP(A:A,'11月工资'!A:AQ,43,0),0)</f>
        <v>0</v>
      </c>
      <c r="AL948">
        <f t="shared" si="118"/>
        <v>0</v>
      </c>
      <c r="AM948" s="6">
        <f t="shared" si="119"/>
        <v>-985.51999999999862</v>
      </c>
    </row>
    <row r="949" spans="1:39" x14ac:dyDescent="0.2">
      <c r="A949" s="7">
        <v>9001067</v>
      </c>
      <c r="B949" t="str">
        <f>VLOOKUP(A949,标准表!C:D,2,0)</f>
        <v>李欣</v>
      </c>
      <c r="C949" t="str">
        <f>VLOOKUP(A:A,标准表!C:M,11,0)</f>
        <v>炼铁事业部</v>
      </c>
      <c r="D949" t="str">
        <f>VLOOKUP($A:$A,标准表!C:E,3,0)</f>
        <v>130203197811253652</v>
      </c>
      <c r="E949" t="str">
        <f>VLOOKUP(A:A,'11月工资'!A:D,4,0)</f>
        <v>6217000180024121414</v>
      </c>
      <c r="F949" t="str">
        <f>VLOOKUP(A:A,'11月工资'!A:F,6,0)</f>
        <v>生产操作人员</v>
      </c>
      <c r="G949">
        <f>VLOOKUP(A:A,标准表!C:H,6,0)</f>
        <v>0</v>
      </c>
      <c r="H949">
        <f>VLOOKUP(A:A,标准表!C:I,7,0)</f>
        <v>0</v>
      </c>
      <c r="I949">
        <f>VLOOKUP(A:A,标准表!C:J,8,0)</f>
        <v>0</v>
      </c>
      <c r="J949">
        <f>VLOOKUP($A:$A,标准表!C:G,5,0)</f>
        <v>2.16</v>
      </c>
      <c r="L949">
        <f>VLOOKUP(A:A,单位分配保留两位小数!B:I,8,0)</f>
        <v>2700</v>
      </c>
      <c r="M949">
        <f>_xlfn.IFNA(VLOOKUP(A:A,单位分配保留两位小数!B:J,9,0),0)</f>
        <v>0</v>
      </c>
      <c r="N949">
        <f>_xlfn.IFNA(VLOOKUP(A:A,单位分配保留两位小数!B:K,10,0),0)</f>
        <v>0</v>
      </c>
      <c r="O949">
        <f>ROUND(_xlfn.IFNA(VLOOKUP(A:A,单位分配保留两位小数!B:L,11,0),0),2)</f>
        <v>0</v>
      </c>
      <c r="Q949">
        <f t="shared" si="112"/>
        <v>2700</v>
      </c>
      <c r="R949">
        <f>_xlfn.IFNA(VLOOKUP(A949,'11月工资'!A:AU,47,0),0)+Q949</f>
        <v>60713.24</v>
      </c>
      <c r="S949">
        <f>VLOOKUP(A:A,'11月工资'!A:AW,49,0)</f>
        <v>0</v>
      </c>
      <c r="T949">
        <f>VLOOKUP(A:A,'11月工资'!A:AZ,52,0)</f>
        <v>0</v>
      </c>
      <c r="U949">
        <f>VLOOKUP(A:A,'11月工资'!A:BA,53,0)</f>
        <v>0</v>
      </c>
      <c r="V949">
        <f>VLOOKUP(A:A,'11月工资'!A:AX,50,0)</f>
        <v>0</v>
      </c>
      <c r="W949">
        <f>VLOOKUP(A:A,'11月工资'!A:AY,51,0)</f>
        <v>0</v>
      </c>
      <c r="X949">
        <f>VLOOKUP(A:A,'11月工资'!A:AV,48,0)</f>
        <v>45000</v>
      </c>
      <c r="Y949">
        <f>VLOOKUP(A:A,'11月工资'!A:BB,54,0)</f>
        <v>11905.65</v>
      </c>
      <c r="Z949" s="12">
        <f>ROUND(5*MAX(0,(R949-S949-T949-U949-V949-W949-X949-Y949)*{0.6;2;4;5;6;7;9}%-{0;504;3384;6384;10584;17184;36384}),2)</f>
        <v>114.23</v>
      </c>
      <c r="AB949" s="78">
        <f>VLOOKUP(A:A,'11月工资'!A:BI,61,0)</f>
        <v>80.37</v>
      </c>
      <c r="AC949" s="6">
        <f t="shared" si="113"/>
        <v>33.86</v>
      </c>
      <c r="AD949">
        <f t="shared" si="114"/>
        <v>2666.14</v>
      </c>
      <c r="AE949">
        <f>VLOOKUP(A:A,'10月奖金'!A:AC,29,0)</f>
        <v>30.74</v>
      </c>
      <c r="AF949" s="6">
        <f t="shared" si="115"/>
        <v>3.120000000000001</v>
      </c>
      <c r="AG949">
        <f>VLOOKUP(A:A,'10月奖金'!A:AD,30,0)</f>
        <v>2666.26</v>
      </c>
      <c r="AH949" s="6">
        <f t="shared" si="116"/>
        <v>-0.12000000000034561</v>
      </c>
      <c r="AI949">
        <f>VLOOKUP(A:A,单位分配保留两位小数!B:N,13,0)</f>
        <v>2700</v>
      </c>
      <c r="AJ949">
        <f t="shared" si="117"/>
        <v>0</v>
      </c>
      <c r="AK949">
        <f>_xlfn.IFNA(VLOOKUP(A:A,'11月工资'!A:AQ,43,0),0)</f>
        <v>0</v>
      </c>
      <c r="AL949">
        <f t="shared" si="118"/>
        <v>33.86</v>
      </c>
      <c r="AM949" s="6">
        <f t="shared" si="119"/>
        <v>3807.5899999999983</v>
      </c>
    </row>
    <row r="950" spans="1:39" x14ac:dyDescent="0.2">
      <c r="A950" s="7">
        <v>9001068</v>
      </c>
      <c r="B950" t="str">
        <f>VLOOKUP(A950,标准表!C:D,2,0)</f>
        <v>李彦峰</v>
      </c>
      <c r="C950" t="str">
        <f>VLOOKUP(A:A,标准表!C:M,11,0)</f>
        <v>炼铁事业部</v>
      </c>
      <c r="D950" t="str">
        <f>VLOOKUP($A:$A,标准表!C:E,3,0)</f>
        <v>130202197604012139</v>
      </c>
      <c r="E950" t="str">
        <f>VLOOKUP(A:A,'11月工资'!A:D,4,0)</f>
        <v>6217000180024123980</v>
      </c>
      <c r="F950" t="str">
        <f>VLOOKUP(A:A,'11月工资'!A:F,6,0)</f>
        <v>生产操作人员</v>
      </c>
      <c r="G950">
        <f>VLOOKUP(A:A,标准表!C:H,6,0)</f>
        <v>0</v>
      </c>
      <c r="H950">
        <f>VLOOKUP(A:A,标准表!C:I,7,0)</f>
        <v>0</v>
      </c>
      <c r="I950">
        <f>VLOOKUP(A:A,标准表!C:J,8,0)</f>
        <v>0</v>
      </c>
      <c r="J950">
        <f>VLOOKUP($A:$A,标准表!C:G,5,0)</f>
        <v>1.8</v>
      </c>
      <c r="L950">
        <f>VLOOKUP(A:A,单位分配保留两位小数!B:I,8,0)</f>
        <v>2700</v>
      </c>
      <c r="M950">
        <f>_xlfn.IFNA(VLOOKUP(A:A,单位分配保留两位小数!B:J,9,0),0)</f>
        <v>0</v>
      </c>
      <c r="N950">
        <f>_xlfn.IFNA(VLOOKUP(A:A,单位分配保留两位小数!B:K,10,0),0)</f>
        <v>0</v>
      </c>
      <c r="O950">
        <f>ROUND(_xlfn.IFNA(VLOOKUP(A:A,单位分配保留两位小数!B:L,11,0),0),2)</f>
        <v>0</v>
      </c>
      <c r="Q950">
        <f t="shared" si="112"/>
        <v>2700</v>
      </c>
      <c r="R950">
        <f>_xlfn.IFNA(VLOOKUP(A950,'11月工资'!A:AU,47,0),0)+Q950</f>
        <v>57124</v>
      </c>
      <c r="S950">
        <f>VLOOKUP(A:A,'11月工资'!A:AW,49,0)</f>
        <v>0</v>
      </c>
      <c r="T950">
        <f>VLOOKUP(A:A,'11月工资'!A:AZ,52,0)</f>
        <v>0</v>
      </c>
      <c r="U950">
        <f>VLOOKUP(A:A,'11月工资'!A:BA,53,0)</f>
        <v>0</v>
      </c>
      <c r="V950">
        <f>VLOOKUP(A:A,'11月工资'!A:AX,50,0)</f>
        <v>0</v>
      </c>
      <c r="W950">
        <f>VLOOKUP(A:A,'11月工资'!A:AY,51,0)</f>
        <v>0</v>
      </c>
      <c r="X950">
        <f>VLOOKUP(A:A,'11月工资'!A:AV,48,0)</f>
        <v>45000</v>
      </c>
      <c r="Y950">
        <f>VLOOKUP(A:A,'11月工资'!A:BB,54,0)</f>
        <v>11172.96</v>
      </c>
      <c r="Z950" s="12">
        <f>ROUND(5*MAX(0,(R950-S950-T950-U950-V950-W950-X950-Y950)*{0.6;2;4;5;6;7;9}%-{0;504;3384;6384;10584;17184;36384}),2)</f>
        <v>28.53</v>
      </c>
      <c r="AB950" s="78">
        <f>VLOOKUP(A:A,'11月工资'!A:BI,61,0)</f>
        <v>1.61</v>
      </c>
      <c r="AC950" s="6">
        <f t="shared" si="113"/>
        <v>26.92</v>
      </c>
      <c r="AD950">
        <f t="shared" si="114"/>
        <v>2673.08</v>
      </c>
      <c r="AE950">
        <f>VLOOKUP(A:A,'10月奖金'!A:AC,29,0)</f>
        <v>1.61</v>
      </c>
      <c r="AF950" s="6">
        <f t="shared" si="115"/>
        <v>25.310000000000002</v>
      </c>
      <c r="AG950">
        <f>VLOOKUP(A:A,'10月奖金'!A:AD,30,0)</f>
        <v>2698.39</v>
      </c>
      <c r="AH950" s="6">
        <f t="shared" si="116"/>
        <v>-25.309999999999945</v>
      </c>
      <c r="AI950">
        <f>VLOOKUP(A:A,单位分配保留两位小数!B:N,13,0)</f>
        <v>2700</v>
      </c>
      <c r="AJ950">
        <f t="shared" si="117"/>
        <v>0</v>
      </c>
      <c r="AK950">
        <f>_xlfn.IFNA(VLOOKUP(A:A,'11月工资'!A:AQ,43,0),0)</f>
        <v>0</v>
      </c>
      <c r="AL950">
        <f t="shared" si="118"/>
        <v>26.92</v>
      </c>
      <c r="AM950" s="6">
        <f t="shared" si="119"/>
        <v>951.04000000000087</v>
      </c>
    </row>
    <row r="951" spans="1:39" x14ac:dyDescent="0.2">
      <c r="A951" s="7">
        <v>9001069</v>
      </c>
      <c r="B951" t="str">
        <f>VLOOKUP(A951,标准表!C:D,2,0)</f>
        <v>刘斌辉</v>
      </c>
      <c r="C951" t="str">
        <f>VLOOKUP(A:A,标准表!C:M,11,0)</f>
        <v>炼铁事业部</v>
      </c>
      <c r="D951" t="str">
        <f>VLOOKUP($A:$A,标准表!C:E,3,0)</f>
        <v>130203197009093356</v>
      </c>
      <c r="E951" t="str">
        <f>VLOOKUP(A:A,'11月工资'!A:D,4,0)</f>
        <v>6217000180024107884</v>
      </c>
      <c r="F951" t="str">
        <f>VLOOKUP(A:A,'11月工资'!A:F,6,0)</f>
        <v>生产操作人员</v>
      </c>
      <c r="G951">
        <f>VLOOKUP(A:A,标准表!C:H,6,0)</f>
        <v>0</v>
      </c>
      <c r="H951">
        <f>VLOOKUP(A:A,标准表!C:I,7,0)</f>
        <v>0</v>
      </c>
      <c r="I951">
        <f>VLOOKUP(A:A,标准表!C:J,8,0)</f>
        <v>0</v>
      </c>
      <c r="J951">
        <f>VLOOKUP($A:$A,标准表!C:G,5,0)</f>
        <v>1</v>
      </c>
      <c r="L951">
        <f>VLOOKUP(A:A,单位分配保留两位小数!B:I,8,0)</f>
        <v>2250</v>
      </c>
      <c r="M951">
        <f>_xlfn.IFNA(VLOOKUP(A:A,单位分配保留两位小数!B:J,9,0),0)</f>
        <v>0</v>
      </c>
      <c r="N951">
        <f>_xlfn.IFNA(VLOOKUP(A:A,单位分配保留两位小数!B:K,10,0),0)</f>
        <v>0</v>
      </c>
      <c r="O951">
        <f>ROUND(_xlfn.IFNA(VLOOKUP(A:A,单位分配保留两位小数!B:L,11,0),0),2)</f>
        <v>0</v>
      </c>
      <c r="Q951">
        <f t="shared" si="112"/>
        <v>2250</v>
      </c>
      <c r="R951">
        <f>_xlfn.IFNA(VLOOKUP(A951,'11月工资'!A:AU,47,0),0)+Q951</f>
        <v>53360.56</v>
      </c>
      <c r="S951">
        <f>VLOOKUP(A:A,'11月工资'!A:AW,49,0)</f>
        <v>0</v>
      </c>
      <c r="T951">
        <f>VLOOKUP(A:A,'11月工资'!A:AZ,52,0)</f>
        <v>0</v>
      </c>
      <c r="U951">
        <f>VLOOKUP(A:A,'11月工资'!A:BA,53,0)</f>
        <v>0</v>
      </c>
      <c r="V951">
        <f>VLOOKUP(A:A,'11月工资'!A:AX,50,0)</f>
        <v>0</v>
      </c>
      <c r="W951">
        <f>VLOOKUP(A:A,'11月工资'!A:AY,51,0)</f>
        <v>0</v>
      </c>
      <c r="X951">
        <f>VLOOKUP(A:A,'11月工资'!A:AV,48,0)</f>
        <v>45000</v>
      </c>
      <c r="Y951">
        <f>VLOOKUP(A:A,'11月工资'!A:BB,54,0)</f>
        <v>8210.61</v>
      </c>
      <c r="Z951" s="12">
        <f>ROUND(5*MAX(0,(R951-S951-T951-U951-V951-W951-X951-Y951)*{0.6;2;4;5;6;7;9}%-{0;504;3384;6384;10584;17184;36384}),2)</f>
        <v>4.5</v>
      </c>
      <c r="AB951" s="78">
        <f>VLOOKUP(A:A,'11月工资'!A:BI,61,0)</f>
        <v>0</v>
      </c>
      <c r="AC951" s="6">
        <f t="shared" si="113"/>
        <v>4.5</v>
      </c>
      <c r="AD951">
        <f t="shared" si="114"/>
        <v>2245.5</v>
      </c>
      <c r="AE951">
        <f>VLOOKUP(A:A,'10月奖金'!A:AC,29,0)</f>
        <v>0</v>
      </c>
      <c r="AF951" s="6">
        <f t="shared" si="115"/>
        <v>4.5</v>
      </c>
      <c r="AG951">
        <f>VLOOKUP(A:A,'10月奖金'!A:AD,30,0)</f>
        <v>2250</v>
      </c>
      <c r="AH951" s="6">
        <f t="shared" si="116"/>
        <v>-4.5</v>
      </c>
      <c r="AI951">
        <f>VLOOKUP(A:A,单位分配保留两位小数!B:N,13,0)</f>
        <v>2250</v>
      </c>
      <c r="AJ951">
        <f t="shared" si="117"/>
        <v>0</v>
      </c>
      <c r="AK951">
        <f>_xlfn.IFNA(VLOOKUP(A:A,'11月工资'!A:AQ,43,0),0)</f>
        <v>0</v>
      </c>
      <c r="AL951">
        <f t="shared" si="118"/>
        <v>4.5</v>
      </c>
      <c r="AM951" s="6">
        <f t="shared" si="119"/>
        <v>149.94999999999709</v>
      </c>
    </row>
    <row r="952" spans="1:39" x14ac:dyDescent="0.2">
      <c r="A952" s="7">
        <v>9001070</v>
      </c>
      <c r="B952" t="str">
        <f>VLOOKUP(A952,标准表!C:D,2,0)</f>
        <v>刘家良</v>
      </c>
      <c r="C952" t="str">
        <f>VLOOKUP(A:A,标准表!C:M,11,0)</f>
        <v>炼铁事业部</v>
      </c>
      <c r="D952" t="str">
        <f>VLOOKUP($A:$A,标准表!C:E,3,0)</f>
        <v>130203197607223317</v>
      </c>
      <c r="E952" t="str">
        <f>VLOOKUP(A:A,'11月工资'!A:D,4,0)</f>
        <v>6210810180000829647</v>
      </c>
      <c r="F952" t="str">
        <f>VLOOKUP(A:A,'11月工资'!A:F,6,0)</f>
        <v>生产操作人员</v>
      </c>
      <c r="G952">
        <f>VLOOKUP(A:A,标准表!C:H,6,0)</f>
        <v>0</v>
      </c>
      <c r="H952">
        <f>VLOOKUP(A:A,标准表!C:I,7,0)</f>
        <v>0</v>
      </c>
      <c r="I952">
        <f>VLOOKUP(A:A,标准表!C:J,8,0)</f>
        <v>0</v>
      </c>
      <c r="J952">
        <f>VLOOKUP($A:$A,标准表!C:G,5,0)</f>
        <v>1</v>
      </c>
      <c r="L952">
        <f>VLOOKUP(A:A,单位分配保留两位小数!B:I,8,0)</f>
        <v>2250</v>
      </c>
      <c r="M952">
        <f>_xlfn.IFNA(VLOOKUP(A:A,单位分配保留两位小数!B:J,9,0),0)</f>
        <v>0</v>
      </c>
      <c r="N952">
        <f>_xlfn.IFNA(VLOOKUP(A:A,单位分配保留两位小数!B:K,10,0),0)</f>
        <v>0</v>
      </c>
      <c r="O952">
        <f>ROUND(_xlfn.IFNA(VLOOKUP(A:A,单位分配保留两位小数!B:L,11,0),0),2)</f>
        <v>0</v>
      </c>
      <c r="Q952">
        <f t="shared" si="112"/>
        <v>2250</v>
      </c>
      <c r="R952">
        <f>_xlfn.IFNA(VLOOKUP(A952,'11月工资'!A:AU,47,0),0)+Q952</f>
        <v>49358.53</v>
      </c>
      <c r="S952">
        <f>VLOOKUP(A:A,'11月工资'!A:AW,49,0)</f>
        <v>0</v>
      </c>
      <c r="T952">
        <f>VLOOKUP(A:A,'11月工资'!A:AZ,52,0)</f>
        <v>0</v>
      </c>
      <c r="U952">
        <f>VLOOKUP(A:A,'11月工资'!A:BA,53,0)</f>
        <v>0</v>
      </c>
      <c r="V952">
        <f>VLOOKUP(A:A,'11月工资'!A:AX,50,0)</f>
        <v>0</v>
      </c>
      <c r="W952">
        <f>VLOOKUP(A:A,'11月工资'!A:AY,51,0)</f>
        <v>0</v>
      </c>
      <c r="X952">
        <f>VLOOKUP(A:A,'11月工资'!A:AV,48,0)</f>
        <v>45000</v>
      </c>
      <c r="Y952">
        <f>VLOOKUP(A:A,'11月工资'!A:BB,54,0)</f>
        <v>5878.4599999999991</v>
      </c>
      <c r="Z952" s="12">
        <f>ROUND(5*MAX(0,(R952-S952-T952-U952-V952-W952-X952-Y952)*{0.6;2;4;5;6;7;9}%-{0;504;3384;6384;10584;17184;36384}),2)</f>
        <v>0</v>
      </c>
      <c r="AB952" s="78">
        <f>VLOOKUP(A:A,'11月工资'!A:BI,61,0)</f>
        <v>0</v>
      </c>
      <c r="AC952" s="6">
        <f t="shared" si="113"/>
        <v>0</v>
      </c>
      <c r="AD952">
        <f t="shared" si="114"/>
        <v>2250</v>
      </c>
      <c r="AE952">
        <f>VLOOKUP(A:A,'10月奖金'!A:AC,29,0)</f>
        <v>0</v>
      </c>
      <c r="AF952" s="6">
        <f t="shared" si="115"/>
        <v>0</v>
      </c>
      <c r="AG952">
        <f>VLOOKUP(A:A,'10月奖金'!A:AD,30,0)</f>
        <v>2250</v>
      </c>
      <c r="AH952" s="6">
        <f t="shared" si="116"/>
        <v>0</v>
      </c>
      <c r="AI952">
        <f>VLOOKUP(A:A,单位分配保留两位小数!B:N,13,0)</f>
        <v>2250</v>
      </c>
      <c r="AJ952">
        <f t="shared" si="117"/>
        <v>0</v>
      </c>
      <c r="AK952">
        <f>_xlfn.IFNA(VLOOKUP(A:A,'11月工资'!A:AQ,43,0),0)</f>
        <v>0</v>
      </c>
      <c r="AL952">
        <f t="shared" si="118"/>
        <v>0</v>
      </c>
      <c r="AM952" s="6">
        <f t="shared" si="119"/>
        <v>-1519.9300000000003</v>
      </c>
    </row>
    <row r="953" spans="1:39" x14ac:dyDescent="0.2">
      <c r="A953" s="7">
        <v>9001071</v>
      </c>
      <c r="B953" t="str">
        <f>VLOOKUP(A953,标准表!C:D,2,0)</f>
        <v>刘隽</v>
      </c>
      <c r="C953" t="str">
        <f>VLOOKUP(A:A,标准表!C:M,11,0)</f>
        <v>炼铁事业部</v>
      </c>
      <c r="D953" t="str">
        <f>VLOOKUP($A:$A,标准表!C:E,3,0)</f>
        <v>130206197701030318</v>
      </c>
      <c r="E953" t="str">
        <f>VLOOKUP(A:A,'11月工资'!A:D,4,0)</f>
        <v>6217000180024106548</v>
      </c>
      <c r="F953" t="str">
        <f>VLOOKUP(A:A,'11月工资'!A:F,6,0)</f>
        <v>生产操作人员</v>
      </c>
      <c r="G953">
        <f>VLOOKUP(A:A,标准表!C:H,6,0)</f>
        <v>0</v>
      </c>
      <c r="H953">
        <f>VLOOKUP(A:A,标准表!C:I,7,0)</f>
        <v>0</v>
      </c>
      <c r="I953">
        <f>VLOOKUP(A:A,标准表!C:J,8,0)</f>
        <v>0</v>
      </c>
      <c r="J953">
        <f>VLOOKUP($A:$A,标准表!C:G,5,0)</f>
        <v>1.5</v>
      </c>
      <c r="L953">
        <f>VLOOKUP(A:A,单位分配保留两位小数!B:I,8,0)</f>
        <v>2250</v>
      </c>
      <c r="M953">
        <f>_xlfn.IFNA(VLOOKUP(A:A,单位分配保留两位小数!B:J,9,0),0)</f>
        <v>0</v>
      </c>
      <c r="N953">
        <f>_xlfn.IFNA(VLOOKUP(A:A,单位分配保留两位小数!B:K,10,0),0)</f>
        <v>0</v>
      </c>
      <c r="O953">
        <f>ROUND(_xlfn.IFNA(VLOOKUP(A:A,单位分配保留两位小数!B:L,11,0),0),2)</f>
        <v>391</v>
      </c>
      <c r="Q953">
        <f t="shared" si="112"/>
        <v>1859</v>
      </c>
      <c r="R953">
        <f>_xlfn.IFNA(VLOOKUP(A953,'11月工资'!A:AU,47,0),0)+Q953</f>
        <v>51921.279999999999</v>
      </c>
      <c r="S953">
        <f>VLOOKUP(A:A,'11月工资'!A:AW,49,0)</f>
        <v>0</v>
      </c>
      <c r="T953">
        <f>VLOOKUP(A:A,'11月工资'!A:AZ,52,0)</f>
        <v>0</v>
      </c>
      <c r="U953">
        <f>VLOOKUP(A:A,'11月工资'!A:BA,53,0)</f>
        <v>0</v>
      </c>
      <c r="V953">
        <f>VLOOKUP(A:A,'11月工资'!A:AX,50,0)</f>
        <v>0</v>
      </c>
      <c r="W953">
        <f>VLOOKUP(A:A,'11月工资'!A:AY,51,0)</f>
        <v>0</v>
      </c>
      <c r="X953">
        <f>VLOOKUP(A:A,'11月工资'!A:AV,48,0)</f>
        <v>45000</v>
      </c>
      <c r="Y953">
        <f>VLOOKUP(A:A,'11月工资'!A:BB,54,0)</f>
        <v>9312.6600000000017</v>
      </c>
      <c r="Z953" s="12">
        <f>ROUND(5*MAX(0,(R953-S953-T953-U953-V953-W953-X953-Y953)*{0.6;2;4;5;6;7;9}%-{0;504;3384;6384;10584;17184;36384}),2)</f>
        <v>0</v>
      </c>
      <c r="AB953" s="78">
        <f>VLOOKUP(A:A,'11月工资'!A:BI,61,0)</f>
        <v>0</v>
      </c>
      <c r="AC953" s="6">
        <f t="shared" si="113"/>
        <v>0</v>
      </c>
      <c r="AD953">
        <f t="shared" si="114"/>
        <v>1859</v>
      </c>
      <c r="AE953">
        <f>VLOOKUP(A:A,'10月奖金'!A:AC,29,0)</f>
        <v>0</v>
      </c>
      <c r="AF953" s="6">
        <f t="shared" si="115"/>
        <v>0</v>
      </c>
      <c r="AG953">
        <f>VLOOKUP(A:A,'10月奖金'!A:AD,30,0)</f>
        <v>2548</v>
      </c>
      <c r="AH953" s="6">
        <f t="shared" si="116"/>
        <v>-689</v>
      </c>
      <c r="AI953">
        <f>VLOOKUP(A:A,单位分配保留两位小数!B:N,13,0)</f>
        <v>1859</v>
      </c>
      <c r="AJ953">
        <f t="shared" si="117"/>
        <v>0</v>
      </c>
      <c r="AK953">
        <f>_xlfn.IFNA(VLOOKUP(A:A,'11月工资'!A:AQ,43,0),0)</f>
        <v>0</v>
      </c>
      <c r="AL953">
        <f t="shared" si="118"/>
        <v>0</v>
      </c>
      <c r="AM953" s="6">
        <f t="shared" si="119"/>
        <v>-2391.3800000000028</v>
      </c>
    </row>
    <row r="954" spans="1:39" x14ac:dyDescent="0.2">
      <c r="A954" s="7">
        <v>9001072</v>
      </c>
      <c r="B954" t="str">
        <f>VLOOKUP(A954,标准表!C:D,2,0)</f>
        <v>裴之永</v>
      </c>
      <c r="C954" t="str">
        <f>VLOOKUP(A:A,标准表!C:M,11,0)</f>
        <v>炼铁事业部</v>
      </c>
      <c r="D954" t="str">
        <f>VLOOKUP($A:$A,标准表!C:E,3,0)</f>
        <v>130202197809057015</v>
      </c>
      <c r="E954" t="str">
        <f>VLOOKUP(A:A,'11月工资'!A:D,4,0)</f>
        <v>6217000180024107421</v>
      </c>
      <c r="F954" t="str">
        <f>VLOOKUP(A:A,'11月工资'!A:F,6,0)</f>
        <v>生产操作人员</v>
      </c>
      <c r="G954">
        <f>VLOOKUP(A:A,标准表!C:H,6,0)</f>
        <v>0</v>
      </c>
      <c r="H954">
        <f>VLOOKUP(A:A,标准表!C:I,7,0)</f>
        <v>0</v>
      </c>
      <c r="I954">
        <f>VLOOKUP(A:A,标准表!C:J,8,0)</f>
        <v>0</v>
      </c>
      <c r="J954">
        <f>VLOOKUP($A:$A,标准表!C:G,5,0)</f>
        <v>1</v>
      </c>
      <c r="L954">
        <f>VLOOKUP(A:A,单位分配保留两位小数!B:I,8,0)</f>
        <v>2250</v>
      </c>
      <c r="M954">
        <f>_xlfn.IFNA(VLOOKUP(A:A,单位分配保留两位小数!B:J,9,0),0)</f>
        <v>0</v>
      </c>
      <c r="N954">
        <f>_xlfn.IFNA(VLOOKUP(A:A,单位分配保留两位小数!B:K,10,0),0)</f>
        <v>0</v>
      </c>
      <c r="O954">
        <f>ROUND(_xlfn.IFNA(VLOOKUP(A:A,单位分配保留两位小数!B:L,11,0),0),2)</f>
        <v>0</v>
      </c>
      <c r="Q954">
        <f t="shared" si="112"/>
        <v>2250</v>
      </c>
      <c r="R954">
        <f>_xlfn.IFNA(VLOOKUP(A954,'11月工资'!A:AU,47,0),0)+Q954</f>
        <v>53199.03</v>
      </c>
      <c r="S954">
        <f>VLOOKUP(A:A,'11月工资'!A:AW,49,0)</f>
        <v>0</v>
      </c>
      <c r="T954">
        <f>VLOOKUP(A:A,'11月工资'!A:AZ,52,0)</f>
        <v>0</v>
      </c>
      <c r="U954">
        <f>VLOOKUP(A:A,'11月工资'!A:BA,53,0)</f>
        <v>0</v>
      </c>
      <c r="V954">
        <f>VLOOKUP(A:A,'11月工资'!A:AX,50,0)</f>
        <v>0</v>
      </c>
      <c r="W954">
        <f>VLOOKUP(A:A,'11月工资'!A:AY,51,0)</f>
        <v>0</v>
      </c>
      <c r="X954">
        <f>VLOOKUP(A:A,'11月工资'!A:AV,48,0)</f>
        <v>45000</v>
      </c>
      <c r="Y954">
        <f>VLOOKUP(A:A,'11月工资'!A:BB,54,0)</f>
        <v>8118.99</v>
      </c>
      <c r="Z954" s="12">
        <f>ROUND(5*MAX(0,(R954-S954-T954-U954-V954-W954-X954-Y954)*{0.6;2;4;5;6;7;9}%-{0;504;3384;6384;10584;17184;36384}),2)</f>
        <v>2.4</v>
      </c>
      <c r="AB954" s="78">
        <f>VLOOKUP(A:A,'11月工资'!A:BI,61,0)</f>
        <v>0</v>
      </c>
      <c r="AC954" s="6">
        <f t="shared" si="113"/>
        <v>2.4</v>
      </c>
      <c r="AD954">
        <f t="shared" si="114"/>
        <v>2247.6</v>
      </c>
      <c r="AE954">
        <f>VLOOKUP(A:A,'10月奖金'!A:AC,29,0)</f>
        <v>0</v>
      </c>
      <c r="AF954" s="6">
        <f t="shared" si="115"/>
        <v>2.4</v>
      </c>
      <c r="AG954">
        <f>VLOOKUP(A:A,'10月奖金'!A:AD,30,0)</f>
        <v>2250</v>
      </c>
      <c r="AH954" s="6">
        <f t="shared" si="116"/>
        <v>-2.4000000000000909</v>
      </c>
      <c r="AI954">
        <f>VLOOKUP(A:A,单位分配保留两位小数!B:N,13,0)</f>
        <v>2250</v>
      </c>
      <c r="AJ954">
        <f t="shared" si="117"/>
        <v>0</v>
      </c>
      <c r="AK954">
        <f>_xlfn.IFNA(VLOOKUP(A:A,'11月工资'!A:AQ,43,0),0)</f>
        <v>0</v>
      </c>
      <c r="AL954">
        <f t="shared" si="118"/>
        <v>2.4</v>
      </c>
      <c r="AM954" s="6">
        <f t="shared" si="119"/>
        <v>80.039999999999054</v>
      </c>
    </row>
    <row r="955" spans="1:39" x14ac:dyDescent="0.2">
      <c r="A955" s="7">
        <v>9001073</v>
      </c>
      <c r="B955" t="str">
        <f>VLOOKUP(A955,标准表!C:D,2,0)</f>
        <v>秦占新</v>
      </c>
      <c r="C955" t="str">
        <f>VLOOKUP(A:A,标准表!C:M,11,0)</f>
        <v>炼铁事业部</v>
      </c>
      <c r="D955" t="str">
        <f>VLOOKUP($A:$A,标准表!C:E,3,0)</f>
        <v>130205197408241814</v>
      </c>
      <c r="E955" t="str">
        <f>VLOOKUP(A:A,'11月工资'!A:D,4,0)</f>
        <v>6217000180024121711</v>
      </c>
      <c r="F955" t="str">
        <f>VLOOKUP(A:A,'11月工资'!A:F,6,0)</f>
        <v>生产操作人员</v>
      </c>
      <c r="G955">
        <f>VLOOKUP(A:A,标准表!C:H,6,0)</f>
        <v>0</v>
      </c>
      <c r="H955">
        <f>VLOOKUP(A:A,标准表!C:I,7,0)</f>
        <v>0</v>
      </c>
      <c r="I955">
        <f>VLOOKUP(A:A,标准表!C:J,8,0)</f>
        <v>0</v>
      </c>
      <c r="J955">
        <f>VLOOKUP($A:$A,标准表!C:G,5,0)</f>
        <v>1.5</v>
      </c>
      <c r="L955">
        <f>VLOOKUP(A:A,单位分配保留两位小数!B:I,8,0)</f>
        <v>2250</v>
      </c>
      <c r="M955">
        <f>_xlfn.IFNA(VLOOKUP(A:A,单位分配保留两位小数!B:J,9,0),0)</f>
        <v>0</v>
      </c>
      <c r="N955">
        <f>_xlfn.IFNA(VLOOKUP(A:A,单位分配保留两位小数!B:K,10,0),0)</f>
        <v>0</v>
      </c>
      <c r="O955">
        <f>ROUND(_xlfn.IFNA(VLOOKUP(A:A,单位分配保留两位小数!B:L,11,0),0),2)</f>
        <v>0</v>
      </c>
      <c r="Q955">
        <f t="shared" si="112"/>
        <v>2250</v>
      </c>
      <c r="R955">
        <f>_xlfn.IFNA(VLOOKUP(A955,'11月工资'!A:AU,47,0),0)+Q955</f>
        <v>53532.53</v>
      </c>
      <c r="S955">
        <f>VLOOKUP(A:A,'11月工资'!A:AW,49,0)</f>
        <v>0</v>
      </c>
      <c r="T955">
        <f>VLOOKUP(A:A,'11月工资'!A:AZ,52,0)</f>
        <v>0</v>
      </c>
      <c r="U955">
        <f>VLOOKUP(A:A,'11月工资'!A:BA,53,0)</f>
        <v>0</v>
      </c>
      <c r="V955">
        <f>VLOOKUP(A:A,'11月工资'!A:AX,50,0)</f>
        <v>0</v>
      </c>
      <c r="W955">
        <f>VLOOKUP(A:A,'11月工资'!A:AY,51,0)</f>
        <v>0</v>
      </c>
      <c r="X955">
        <f>VLOOKUP(A:A,'11月工资'!A:AV,48,0)</f>
        <v>45000</v>
      </c>
      <c r="Y955">
        <f>VLOOKUP(A:A,'11月工资'!A:BB,54,0)</f>
        <v>8357.4000000000015</v>
      </c>
      <c r="Z955" s="12">
        <f>ROUND(5*MAX(0,(R955-S955-T955-U955-V955-W955-X955-Y955)*{0.6;2;4;5;6;7;9}%-{0;504;3384;6384;10584;17184;36384}),2)</f>
        <v>5.25</v>
      </c>
      <c r="AB955" s="78">
        <f>VLOOKUP(A:A,'11月工资'!A:BI,61,0)</f>
        <v>0</v>
      </c>
      <c r="AC955" s="6">
        <f t="shared" si="113"/>
        <v>5.25</v>
      </c>
      <c r="AD955">
        <f t="shared" si="114"/>
        <v>2244.75</v>
      </c>
      <c r="AE955">
        <f>VLOOKUP(A:A,'10月奖金'!A:AC,29,0)</f>
        <v>0</v>
      </c>
      <c r="AF955" s="6">
        <f t="shared" si="115"/>
        <v>5.25</v>
      </c>
      <c r="AG955">
        <f>VLOOKUP(A:A,'10月奖金'!A:AD,30,0)</f>
        <v>2250</v>
      </c>
      <c r="AH955" s="6">
        <f t="shared" si="116"/>
        <v>-5.25</v>
      </c>
      <c r="AI955">
        <f>VLOOKUP(A:A,单位分配保留两位小数!B:N,13,0)</f>
        <v>2250</v>
      </c>
      <c r="AJ955">
        <f t="shared" si="117"/>
        <v>0</v>
      </c>
      <c r="AK955">
        <f>_xlfn.IFNA(VLOOKUP(A:A,'11月工资'!A:AQ,43,0),0)</f>
        <v>0</v>
      </c>
      <c r="AL955">
        <f t="shared" si="118"/>
        <v>5.25</v>
      </c>
      <c r="AM955" s="6">
        <f t="shared" si="119"/>
        <v>175.12999999999738</v>
      </c>
    </row>
    <row r="956" spans="1:39" x14ac:dyDescent="0.2">
      <c r="A956" s="7">
        <v>9001074</v>
      </c>
      <c r="B956" t="str">
        <f>VLOOKUP(A956,标准表!C:D,2,0)</f>
        <v>申建明</v>
      </c>
      <c r="C956" t="str">
        <f>VLOOKUP(A:A,标准表!C:M,11,0)</f>
        <v>炼铁事业部</v>
      </c>
      <c r="D956" t="str">
        <f>VLOOKUP($A:$A,标准表!C:E,3,0)</f>
        <v>13020619810621001X</v>
      </c>
      <c r="E956" t="str">
        <f>VLOOKUP(A:A,'11月工资'!A:D,4,0)</f>
        <v>6217000180024123402</v>
      </c>
      <c r="F956" t="str">
        <f>VLOOKUP(A:A,'11月工资'!A:F,6,0)</f>
        <v>生产操作人员</v>
      </c>
      <c r="G956">
        <f>VLOOKUP(A:A,标准表!C:H,6,0)</f>
        <v>0</v>
      </c>
      <c r="H956">
        <f>VLOOKUP(A:A,标准表!C:I,7,0)</f>
        <v>0</v>
      </c>
      <c r="I956">
        <f>VLOOKUP(A:A,标准表!C:J,8,0)</f>
        <v>0</v>
      </c>
      <c r="J956">
        <f>VLOOKUP($A:$A,标准表!C:G,5,0)</f>
        <v>1</v>
      </c>
      <c r="L956">
        <f>VLOOKUP(A:A,单位分配保留两位小数!B:I,8,0)</f>
        <v>2250</v>
      </c>
      <c r="M956">
        <f>_xlfn.IFNA(VLOOKUP(A:A,单位分配保留两位小数!B:J,9,0),0)</f>
        <v>0</v>
      </c>
      <c r="N956">
        <f>_xlfn.IFNA(VLOOKUP(A:A,单位分配保留两位小数!B:K,10,0),0)</f>
        <v>0</v>
      </c>
      <c r="O956">
        <f>ROUND(_xlfn.IFNA(VLOOKUP(A:A,单位分配保留两位小数!B:L,11,0),0),2)</f>
        <v>0</v>
      </c>
      <c r="Q956">
        <f t="shared" si="112"/>
        <v>2250</v>
      </c>
      <c r="R956">
        <f>_xlfn.IFNA(VLOOKUP(A956,'11月工资'!A:AU,47,0),0)+Q956</f>
        <v>48839.99</v>
      </c>
      <c r="S956">
        <f>VLOOKUP(A:A,'11月工资'!A:AW,49,0)</f>
        <v>0</v>
      </c>
      <c r="T956">
        <f>VLOOKUP(A:A,'11月工资'!A:AZ,52,0)</f>
        <v>0</v>
      </c>
      <c r="U956">
        <f>VLOOKUP(A:A,'11月工资'!A:BA,53,0)</f>
        <v>0</v>
      </c>
      <c r="V956">
        <f>VLOOKUP(A:A,'11月工资'!A:AX,50,0)</f>
        <v>0</v>
      </c>
      <c r="W956">
        <f>VLOOKUP(A:A,'11月工资'!A:AY,51,0)</f>
        <v>0</v>
      </c>
      <c r="X956">
        <f>VLOOKUP(A:A,'11月工资'!A:AV,48,0)</f>
        <v>45000</v>
      </c>
      <c r="Y956">
        <f>VLOOKUP(A:A,'11月工资'!A:BB,54,0)</f>
        <v>6954.47</v>
      </c>
      <c r="Z956" s="12">
        <f>ROUND(5*MAX(0,(R956-S956-T956-U956-V956-W956-X956-Y956)*{0.6;2;4;5;6;7;9}%-{0;504;3384;6384;10584;17184;36384}),2)</f>
        <v>0</v>
      </c>
      <c r="AB956" s="78">
        <f>VLOOKUP(A:A,'11月工资'!A:BI,61,0)</f>
        <v>0</v>
      </c>
      <c r="AC956" s="6">
        <f t="shared" si="113"/>
        <v>0</v>
      </c>
      <c r="AD956">
        <f t="shared" si="114"/>
        <v>2250</v>
      </c>
      <c r="AE956">
        <f>VLOOKUP(A:A,'10月奖金'!A:AC,29,0)</f>
        <v>0</v>
      </c>
      <c r="AF956" s="6">
        <f t="shared" si="115"/>
        <v>0</v>
      </c>
      <c r="AG956">
        <f>VLOOKUP(A:A,'10月奖金'!A:AD,30,0)</f>
        <v>2250</v>
      </c>
      <c r="AH956" s="6">
        <f t="shared" si="116"/>
        <v>0</v>
      </c>
      <c r="AI956">
        <f>VLOOKUP(A:A,单位分配保留两位小数!B:N,13,0)</f>
        <v>2250</v>
      </c>
      <c r="AJ956">
        <f t="shared" si="117"/>
        <v>0</v>
      </c>
      <c r="AK956">
        <f>_xlfn.IFNA(VLOOKUP(A:A,'11月工资'!A:AQ,43,0),0)</f>
        <v>0</v>
      </c>
      <c r="AL956">
        <f t="shared" si="118"/>
        <v>0</v>
      </c>
      <c r="AM956" s="6">
        <f t="shared" si="119"/>
        <v>-3114.4800000000023</v>
      </c>
    </row>
    <row r="957" spans="1:39" x14ac:dyDescent="0.2">
      <c r="A957" s="7">
        <v>9001075</v>
      </c>
      <c r="B957" t="str">
        <f>VLOOKUP(A957,标准表!C:D,2,0)</f>
        <v>孙海涛</v>
      </c>
      <c r="C957" t="str">
        <f>VLOOKUP(A:A,标准表!C:M,11,0)</f>
        <v>炼铁事业部</v>
      </c>
      <c r="D957" t="str">
        <f>VLOOKUP($A:$A,标准表!C:E,3,0)</f>
        <v>130203197707063314</v>
      </c>
      <c r="E957" t="str">
        <f>VLOOKUP(A:A,'11月工资'!A:D,4,0)</f>
        <v>6217000180024121877</v>
      </c>
      <c r="F957" t="str">
        <f>VLOOKUP(A:A,'11月工资'!A:F,6,0)</f>
        <v>生产操作人员</v>
      </c>
      <c r="G957">
        <f>VLOOKUP(A:A,标准表!C:H,6,0)</f>
        <v>0</v>
      </c>
      <c r="H957">
        <f>VLOOKUP(A:A,标准表!C:I,7,0)</f>
        <v>0</v>
      </c>
      <c r="I957">
        <f>VLOOKUP(A:A,标准表!C:J,8,0)</f>
        <v>0</v>
      </c>
      <c r="J957">
        <f>VLOOKUP($A:$A,标准表!C:G,5,0)</f>
        <v>1.8</v>
      </c>
      <c r="L957">
        <f>VLOOKUP(A:A,单位分配保留两位小数!B:I,8,0)</f>
        <v>2475</v>
      </c>
      <c r="M957">
        <f>_xlfn.IFNA(VLOOKUP(A:A,单位分配保留两位小数!B:J,9,0),0)</f>
        <v>0</v>
      </c>
      <c r="N957">
        <f>_xlfn.IFNA(VLOOKUP(A:A,单位分配保留两位小数!B:K,10,0),0)</f>
        <v>0</v>
      </c>
      <c r="O957">
        <f>ROUND(_xlfn.IFNA(VLOOKUP(A:A,单位分配保留两位小数!B:L,11,0),0),2)</f>
        <v>0</v>
      </c>
      <c r="Q957">
        <f t="shared" si="112"/>
        <v>2475</v>
      </c>
      <c r="R957">
        <f>_xlfn.IFNA(VLOOKUP(A957,'11月工资'!A:AU,47,0),0)+Q957</f>
        <v>56244.68</v>
      </c>
      <c r="S957">
        <f>VLOOKUP(A:A,'11月工资'!A:AW,49,0)</f>
        <v>0</v>
      </c>
      <c r="T957">
        <f>VLOOKUP(A:A,'11月工资'!A:AZ,52,0)</f>
        <v>0</v>
      </c>
      <c r="U957">
        <f>VLOOKUP(A:A,'11月工资'!A:BA,53,0)</f>
        <v>0</v>
      </c>
      <c r="V957">
        <f>VLOOKUP(A:A,'11月工资'!A:AX,50,0)</f>
        <v>0</v>
      </c>
      <c r="W957">
        <f>VLOOKUP(A:A,'11月工资'!A:AY,51,0)</f>
        <v>0</v>
      </c>
      <c r="X957">
        <f>VLOOKUP(A:A,'11月工资'!A:AV,48,0)</f>
        <v>45000</v>
      </c>
      <c r="Y957">
        <f>VLOOKUP(A:A,'11月工资'!A:BB,54,0)</f>
        <v>7753.14</v>
      </c>
      <c r="Z957" s="12">
        <f>ROUND(5*MAX(0,(R957-S957-T957-U957-V957-W957-X957-Y957)*{0.6;2;4;5;6;7;9}%-{0;504;3384;6384;10584;17184;36384}),2)</f>
        <v>104.75</v>
      </c>
      <c r="AB957" s="78">
        <f>VLOOKUP(A:A,'11月工资'!A:BI,61,0)</f>
        <v>59.91</v>
      </c>
      <c r="AC957" s="6">
        <f t="shared" si="113"/>
        <v>44.84</v>
      </c>
      <c r="AD957">
        <f t="shared" si="114"/>
        <v>2430.16</v>
      </c>
      <c r="AE957">
        <f>VLOOKUP(A:A,'10月奖金'!A:AC,29,0)</f>
        <v>24.21</v>
      </c>
      <c r="AF957" s="6">
        <f t="shared" si="115"/>
        <v>20.630000000000003</v>
      </c>
      <c r="AG957">
        <f>VLOOKUP(A:A,'10月奖金'!A:AD,30,0)</f>
        <v>2448.79</v>
      </c>
      <c r="AH957" s="6">
        <f t="shared" si="116"/>
        <v>-18.630000000000109</v>
      </c>
      <c r="AI957">
        <f>VLOOKUP(A:A,单位分配保留两位小数!B:N,13,0)</f>
        <v>2475</v>
      </c>
      <c r="AJ957">
        <f t="shared" si="117"/>
        <v>0</v>
      </c>
      <c r="AK957">
        <f>_xlfn.IFNA(VLOOKUP(A:A,'11月工资'!A:AQ,43,0),0)</f>
        <v>0</v>
      </c>
      <c r="AL957">
        <f t="shared" si="118"/>
        <v>44.84</v>
      </c>
      <c r="AM957" s="6">
        <f t="shared" si="119"/>
        <v>3491.54</v>
      </c>
    </row>
    <row r="958" spans="1:39" x14ac:dyDescent="0.2">
      <c r="A958" s="7">
        <v>9001076</v>
      </c>
      <c r="B958" t="str">
        <f>VLOOKUP(A958,标准表!C:D,2,0)</f>
        <v>汪福利</v>
      </c>
      <c r="C958" t="str">
        <f>VLOOKUP(A:A,标准表!C:M,11,0)</f>
        <v>炼铁事业部</v>
      </c>
      <c r="D958" t="str">
        <f>VLOOKUP($A:$A,标准表!C:E,3,0)</f>
        <v>130223197306106614</v>
      </c>
      <c r="E958" t="str">
        <f>VLOOKUP(A:A,'11月工资'!A:D,4,0)</f>
        <v>6227000180040039425</v>
      </c>
      <c r="F958" t="str">
        <f>VLOOKUP(A:A,'11月工资'!A:F,6,0)</f>
        <v>生产操作人员</v>
      </c>
      <c r="G958">
        <f>VLOOKUP(A:A,标准表!C:H,6,0)</f>
        <v>0</v>
      </c>
      <c r="H958">
        <f>VLOOKUP(A:A,标准表!C:I,7,0)</f>
        <v>0</v>
      </c>
      <c r="I958">
        <f>VLOOKUP(A:A,标准表!C:J,8,0)</f>
        <v>0</v>
      </c>
      <c r="J958">
        <f>VLOOKUP($A:$A,标准表!C:G,5,0)</f>
        <v>1.2</v>
      </c>
      <c r="L958">
        <f>VLOOKUP(A:A,单位分配保留两位小数!B:I,8,0)</f>
        <v>2700</v>
      </c>
      <c r="M958">
        <f>_xlfn.IFNA(VLOOKUP(A:A,单位分配保留两位小数!B:J,9,0),0)</f>
        <v>0</v>
      </c>
      <c r="N958">
        <f>_xlfn.IFNA(VLOOKUP(A:A,单位分配保留两位小数!B:K,10,0),0)</f>
        <v>0</v>
      </c>
      <c r="O958">
        <f>ROUND(_xlfn.IFNA(VLOOKUP(A:A,单位分配保留两位小数!B:L,11,0),0),2)</f>
        <v>0</v>
      </c>
      <c r="Q958">
        <f t="shared" si="112"/>
        <v>2700</v>
      </c>
      <c r="R958">
        <f>_xlfn.IFNA(VLOOKUP(A958,'11月工资'!A:AU,47,0),0)+Q958</f>
        <v>56453.72</v>
      </c>
      <c r="S958">
        <f>VLOOKUP(A:A,'11月工资'!A:AW,49,0)</f>
        <v>0</v>
      </c>
      <c r="T958">
        <f>VLOOKUP(A:A,'11月工资'!A:AZ,52,0)</f>
        <v>0</v>
      </c>
      <c r="U958">
        <f>VLOOKUP(A:A,'11月工资'!A:BA,53,0)</f>
        <v>0</v>
      </c>
      <c r="V958">
        <f>VLOOKUP(A:A,'11月工资'!A:AX,50,0)</f>
        <v>0</v>
      </c>
      <c r="W958">
        <f>VLOOKUP(A:A,'11月工资'!A:AY,51,0)</f>
        <v>0</v>
      </c>
      <c r="X958">
        <f>VLOOKUP(A:A,'11月工资'!A:AV,48,0)</f>
        <v>45000</v>
      </c>
      <c r="Y958">
        <f>VLOOKUP(A:A,'11月工资'!A:BB,54,0)</f>
        <v>7474.38</v>
      </c>
      <c r="Z958" s="12">
        <f>ROUND(5*MAX(0,(R958-S958-T958-U958-V958-W958-X958-Y958)*{0.6;2;4;5;6;7;9}%-{0;504;3384;6384;10584;17184;36384}),2)</f>
        <v>119.38</v>
      </c>
      <c r="AB958" s="78">
        <f>VLOOKUP(A:A,'11月工资'!A:BI,61,0)</f>
        <v>75.89</v>
      </c>
      <c r="AC958" s="6">
        <f t="shared" si="113"/>
        <v>43.49</v>
      </c>
      <c r="AD958">
        <f t="shared" si="114"/>
        <v>2656.51</v>
      </c>
      <c r="AE958">
        <f>VLOOKUP(A:A,'10月奖金'!A:AC,29,0)</f>
        <v>16.41</v>
      </c>
      <c r="AF958" s="6">
        <f t="shared" si="115"/>
        <v>27.080000000000002</v>
      </c>
      <c r="AG958">
        <f>VLOOKUP(A:A,'10月奖金'!A:AD,30,0)</f>
        <v>2683.59</v>
      </c>
      <c r="AH958" s="6">
        <f t="shared" si="116"/>
        <v>-27.079999999999927</v>
      </c>
      <c r="AI958">
        <f>VLOOKUP(A:A,单位分配保留两位小数!B:N,13,0)</f>
        <v>2700</v>
      </c>
      <c r="AJ958">
        <f t="shared" si="117"/>
        <v>0</v>
      </c>
      <c r="AK958">
        <f>_xlfn.IFNA(VLOOKUP(A:A,'11月工资'!A:AQ,43,0),0)</f>
        <v>0</v>
      </c>
      <c r="AL958">
        <f t="shared" si="118"/>
        <v>43.49</v>
      </c>
      <c r="AM958" s="6">
        <f t="shared" si="119"/>
        <v>3979.3400000000011</v>
      </c>
    </row>
    <row r="959" spans="1:39" x14ac:dyDescent="0.2">
      <c r="A959" s="7">
        <v>9001077</v>
      </c>
      <c r="B959" t="str">
        <f>VLOOKUP(A959,标准表!C:D,2,0)</f>
        <v>邢宝瑞</v>
      </c>
      <c r="C959" t="str">
        <f>VLOOKUP(A:A,标准表!C:M,11,0)</f>
        <v>炼铁事业部</v>
      </c>
      <c r="D959" t="str">
        <f>VLOOKUP($A:$A,标准表!C:E,3,0)</f>
        <v>130202197102091236</v>
      </c>
      <c r="E959" t="str">
        <f>VLOOKUP(A:A,'11月工资'!A:D,4,0)</f>
        <v>6217000180024122362</v>
      </c>
      <c r="F959" t="str">
        <f>VLOOKUP(A:A,'11月工资'!A:F,6,0)</f>
        <v>生产操作人员</v>
      </c>
      <c r="G959">
        <f>VLOOKUP(A:A,标准表!C:H,6,0)</f>
        <v>0</v>
      </c>
      <c r="H959">
        <f>VLOOKUP(A:A,标准表!C:I,7,0)</f>
        <v>0</v>
      </c>
      <c r="I959">
        <f>VLOOKUP(A:A,标准表!C:J,8,0)</f>
        <v>0</v>
      </c>
      <c r="J959">
        <f>VLOOKUP($A:$A,标准表!C:G,5,0)</f>
        <v>1</v>
      </c>
      <c r="L959">
        <f>VLOOKUP(A:A,单位分配保留两位小数!B:I,8,0)</f>
        <v>2250</v>
      </c>
      <c r="M959">
        <f>_xlfn.IFNA(VLOOKUP(A:A,单位分配保留两位小数!B:J,9,0),0)</f>
        <v>0</v>
      </c>
      <c r="N959">
        <f>_xlfn.IFNA(VLOOKUP(A:A,单位分配保留两位小数!B:K,10,0),0)</f>
        <v>0</v>
      </c>
      <c r="O959">
        <f>ROUND(_xlfn.IFNA(VLOOKUP(A:A,单位分配保留两位小数!B:L,11,0),0),2)</f>
        <v>0</v>
      </c>
      <c r="Q959">
        <f t="shared" si="112"/>
        <v>2250</v>
      </c>
      <c r="R959">
        <f>_xlfn.IFNA(VLOOKUP(A959,'11月工资'!A:AU,47,0),0)+Q959</f>
        <v>53130.47</v>
      </c>
      <c r="S959">
        <f>VLOOKUP(A:A,'11月工资'!A:AW,49,0)</f>
        <v>9000</v>
      </c>
      <c r="T959">
        <f>VLOOKUP(A:A,'11月工资'!A:AZ,52,0)</f>
        <v>0</v>
      </c>
      <c r="U959">
        <f>VLOOKUP(A:A,'11月工资'!A:BA,53,0)</f>
        <v>0</v>
      </c>
      <c r="V959">
        <f>VLOOKUP(A:A,'11月工资'!A:AX,50,0)</f>
        <v>9000</v>
      </c>
      <c r="W959">
        <f>VLOOKUP(A:A,'11月工资'!A:AY,51,0)</f>
        <v>0</v>
      </c>
      <c r="X959">
        <f>VLOOKUP(A:A,'11月工资'!A:AV,48,0)</f>
        <v>45000</v>
      </c>
      <c r="Y959">
        <f>VLOOKUP(A:A,'11月工资'!A:BB,54,0)</f>
        <v>7517.74</v>
      </c>
      <c r="Z959" s="12">
        <f>ROUND(5*MAX(0,(R959-S959-T959-U959-V959-W959-X959-Y959)*{0.6;2;4;5;6;7;9}%-{0;504;3384;6384;10584;17184;36384}),2)</f>
        <v>0</v>
      </c>
      <c r="AB959" s="78">
        <f>VLOOKUP(A:A,'11月工资'!A:BI,61,0)</f>
        <v>0</v>
      </c>
      <c r="AC959" s="6">
        <f t="shared" si="113"/>
        <v>0</v>
      </c>
      <c r="AD959">
        <f t="shared" si="114"/>
        <v>2250</v>
      </c>
      <c r="AE959">
        <f>VLOOKUP(A:A,'10月奖金'!A:AC,29,0)</f>
        <v>0</v>
      </c>
      <c r="AF959" s="6">
        <f t="shared" si="115"/>
        <v>0</v>
      </c>
      <c r="AG959">
        <f>VLOOKUP(A:A,'10月奖金'!A:AD,30,0)</f>
        <v>2250</v>
      </c>
      <c r="AH959" s="6">
        <f t="shared" si="116"/>
        <v>0</v>
      </c>
      <c r="AI959">
        <f>VLOOKUP(A:A,单位分配保留两位小数!B:N,13,0)</f>
        <v>2250</v>
      </c>
      <c r="AJ959">
        <f t="shared" si="117"/>
        <v>0</v>
      </c>
      <c r="AK959">
        <f>_xlfn.IFNA(VLOOKUP(A:A,'11月工资'!A:AQ,43,0),0)</f>
        <v>0</v>
      </c>
      <c r="AL959">
        <f t="shared" si="118"/>
        <v>0</v>
      </c>
      <c r="AM959" s="6">
        <f t="shared" si="119"/>
        <v>-17387.269999999997</v>
      </c>
    </row>
    <row r="960" spans="1:39" x14ac:dyDescent="0.2">
      <c r="A960" s="7">
        <v>9001078</v>
      </c>
      <c r="B960" t="str">
        <f>VLOOKUP(A960,标准表!C:D,2,0)</f>
        <v>熊建</v>
      </c>
      <c r="C960" t="str">
        <f>VLOOKUP(A:A,标准表!C:M,11,0)</f>
        <v>炼铁事业部</v>
      </c>
      <c r="D960" t="str">
        <f>VLOOKUP($A:$A,标准表!C:E,3,0)</f>
        <v>130202198501010637</v>
      </c>
      <c r="E960" t="str">
        <f>VLOOKUP(A:A,'11月工资'!A:D,4,0)</f>
        <v>6217000180024107017</v>
      </c>
      <c r="F960" t="str">
        <f>VLOOKUP(A:A,'11月工资'!A:F,6,0)</f>
        <v>生产操作人员</v>
      </c>
      <c r="G960">
        <f>VLOOKUP(A:A,标准表!C:H,6,0)</f>
        <v>0</v>
      </c>
      <c r="H960">
        <f>VLOOKUP(A:A,标准表!C:I,7,0)</f>
        <v>0</v>
      </c>
      <c r="I960">
        <f>VLOOKUP(A:A,标准表!C:J,8,0)</f>
        <v>0</v>
      </c>
      <c r="J960">
        <f>VLOOKUP($A:$A,标准表!C:G,5,0)</f>
        <v>1</v>
      </c>
      <c r="L960">
        <f>VLOOKUP(A:A,单位分配保留两位小数!B:I,8,0)</f>
        <v>2232</v>
      </c>
      <c r="M960">
        <f>_xlfn.IFNA(VLOOKUP(A:A,单位分配保留两位小数!B:J,9,0),0)</f>
        <v>0</v>
      </c>
      <c r="N960">
        <f>_xlfn.IFNA(VLOOKUP(A:A,单位分配保留两位小数!B:K,10,0),0)</f>
        <v>0</v>
      </c>
      <c r="O960">
        <f>ROUND(_xlfn.IFNA(VLOOKUP(A:A,单位分配保留两位小数!B:L,11,0),0),2)</f>
        <v>586</v>
      </c>
      <c r="Q960">
        <f t="shared" si="112"/>
        <v>1646</v>
      </c>
      <c r="R960">
        <f>_xlfn.IFNA(VLOOKUP(A960,'11月工资'!A:AU,47,0),0)+Q960</f>
        <v>47010.048999999999</v>
      </c>
      <c r="S960">
        <f>VLOOKUP(A:A,'11月工资'!A:AW,49,0)</f>
        <v>0</v>
      </c>
      <c r="T960">
        <f>VLOOKUP(A:A,'11月工资'!A:AZ,52,0)</f>
        <v>0</v>
      </c>
      <c r="U960">
        <f>VLOOKUP(A:A,'11月工资'!A:BA,53,0)</f>
        <v>0</v>
      </c>
      <c r="V960">
        <f>VLOOKUP(A:A,'11月工资'!A:AX,50,0)</f>
        <v>0</v>
      </c>
      <c r="W960">
        <f>VLOOKUP(A:A,'11月工资'!A:AY,51,0)</f>
        <v>0</v>
      </c>
      <c r="X960">
        <f>VLOOKUP(A:A,'11月工资'!A:AV,48,0)</f>
        <v>45000</v>
      </c>
      <c r="Y960">
        <f>VLOOKUP(A:A,'11月工资'!A:BB,54,0)</f>
        <v>6407.32</v>
      </c>
      <c r="Z960" s="12">
        <f>ROUND(5*MAX(0,(R960-S960-T960-U960-V960-W960-X960-Y960)*{0.6;2;4;5;6;7;9}%-{0;504;3384;6384;10584;17184;36384}),2)</f>
        <v>0</v>
      </c>
      <c r="AB960" s="78">
        <f>VLOOKUP(A:A,'11月工资'!A:BI,61,0)</f>
        <v>0</v>
      </c>
      <c r="AC960" s="6">
        <f t="shared" si="113"/>
        <v>0</v>
      </c>
      <c r="AD960">
        <f t="shared" si="114"/>
        <v>1646</v>
      </c>
      <c r="AE960">
        <f>VLOOKUP(A:A,'10月奖金'!A:AC,29,0)</f>
        <v>0</v>
      </c>
      <c r="AF960" s="6">
        <f t="shared" si="115"/>
        <v>0</v>
      </c>
      <c r="AG960">
        <f>VLOOKUP(A:A,'10月奖金'!A:AD,30,0)</f>
        <v>1750</v>
      </c>
      <c r="AH960" s="6">
        <f t="shared" si="116"/>
        <v>-104</v>
      </c>
      <c r="AI960">
        <f>VLOOKUP(A:A,单位分配保留两位小数!B:N,13,0)</f>
        <v>1646</v>
      </c>
      <c r="AJ960">
        <f t="shared" si="117"/>
        <v>0</v>
      </c>
      <c r="AK960">
        <f>_xlfn.IFNA(VLOOKUP(A:A,'11月工资'!A:AQ,43,0),0)</f>
        <v>0</v>
      </c>
      <c r="AL960">
        <f t="shared" si="118"/>
        <v>0</v>
      </c>
      <c r="AM960" s="6">
        <f t="shared" si="119"/>
        <v>-4397.2710000000006</v>
      </c>
    </row>
    <row r="961" spans="1:39" x14ac:dyDescent="0.2">
      <c r="A961" s="7">
        <v>9001079</v>
      </c>
      <c r="B961" t="str">
        <f>VLOOKUP(A961,标准表!C:D,2,0)</f>
        <v>宣庆华</v>
      </c>
      <c r="C961" t="str">
        <f>VLOOKUP(A:A,标准表!C:M,11,0)</f>
        <v>炼铁事业部</v>
      </c>
      <c r="D961" t="str">
        <f>VLOOKUP($A:$A,标准表!C:E,3,0)</f>
        <v>130202197309142715</v>
      </c>
      <c r="E961" t="str">
        <f>VLOOKUP(A:A,'11月工资'!A:D,4,0)</f>
        <v>6217000180024107900</v>
      </c>
      <c r="F961" t="str">
        <f>VLOOKUP(A:A,'11月工资'!A:F,6,0)</f>
        <v>生产操作人员</v>
      </c>
      <c r="G961">
        <f>VLOOKUP(A:A,标准表!C:H,6,0)</f>
        <v>0</v>
      </c>
      <c r="H961">
        <f>VLOOKUP(A:A,标准表!C:I,7,0)</f>
        <v>0</v>
      </c>
      <c r="I961">
        <f>VLOOKUP(A:A,标准表!C:J,8,0)</f>
        <v>0</v>
      </c>
      <c r="J961">
        <f>VLOOKUP($A:$A,标准表!C:G,5,0)</f>
        <v>1</v>
      </c>
      <c r="L961">
        <f>VLOOKUP(A:A,单位分配保留两位小数!B:I,8,0)</f>
        <v>2250</v>
      </c>
      <c r="M961">
        <f>_xlfn.IFNA(VLOOKUP(A:A,单位分配保留两位小数!B:J,9,0),0)</f>
        <v>0</v>
      </c>
      <c r="N961">
        <f>_xlfn.IFNA(VLOOKUP(A:A,单位分配保留两位小数!B:K,10,0),0)</f>
        <v>0</v>
      </c>
      <c r="O961">
        <f>ROUND(_xlfn.IFNA(VLOOKUP(A:A,单位分配保留两位小数!B:L,11,0),0),2)</f>
        <v>0</v>
      </c>
      <c r="Q961">
        <f t="shared" si="112"/>
        <v>2250</v>
      </c>
      <c r="R961">
        <f>_xlfn.IFNA(VLOOKUP(A961,'11月工资'!A:AU,47,0),0)+Q961</f>
        <v>52510.38</v>
      </c>
      <c r="S961">
        <f>VLOOKUP(A:A,'11月工资'!A:AW,49,0)</f>
        <v>0</v>
      </c>
      <c r="T961">
        <f>VLOOKUP(A:A,'11月工资'!A:AZ,52,0)</f>
        <v>0</v>
      </c>
      <c r="U961">
        <f>VLOOKUP(A:A,'11月工资'!A:BA,53,0)</f>
        <v>0</v>
      </c>
      <c r="V961">
        <f>VLOOKUP(A:A,'11月工资'!A:AX,50,0)</f>
        <v>0</v>
      </c>
      <c r="W961">
        <f>VLOOKUP(A:A,'11月工资'!A:AY,51,0)</f>
        <v>0</v>
      </c>
      <c r="X961">
        <f>VLOOKUP(A:A,'11月工资'!A:AV,48,0)</f>
        <v>45000</v>
      </c>
      <c r="Y961">
        <f>VLOOKUP(A:A,'11月工资'!A:BB,54,0)</f>
        <v>6571.0899999999992</v>
      </c>
      <c r="Z961" s="12">
        <f>ROUND(5*MAX(0,(R961-S961-T961-U961-V961-W961-X961-Y961)*{0.6;2;4;5;6;7;9}%-{0;504;3384;6384;10584;17184;36384}),2)</f>
        <v>28.18</v>
      </c>
      <c r="AB961" s="78">
        <f>VLOOKUP(A:A,'11月工资'!A:BI,61,0)</f>
        <v>9.15</v>
      </c>
      <c r="AC961" s="6">
        <f t="shared" si="113"/>
        <v>19.03</v>
      </c>
      <c r="AD961">
        <f t="shared" si="114"/>
        <v>2230.9699999999998</v>
      </c>
      <c r="AE961">
        <f>VLOOKUP(A:A,'10月奖金'!A:AC,29,0)</f>
        <v>9.15</v>
      </c>
      <c r="AF961" s="6">
        <f t="shared" si="115"/>
        <v>9.8800000000000008</v>
      </c>
      <c r="AG961">
        <f>VLOOKUP(A:A,'10月奖金'!A:AD,30,0)</f>
        <v>2240.85</v>
      </c>
      <c r="AH961" s="6">
        <f t="shared" si="116"/>
        <v>-9.8800000000001091</v>
      </c>
      <c r="AI961">
        <f>VLOOKUP(A:A,单位分配保留两位小数!B:N,13,0)</f>
        <v>2250</v>
      </c>
      <c r="AJ961">
        <f t="shared" si="117"/>
        <v>0</v>
      </c>
      <c r="AK961">
        <f>_xlfn.IFNA(VLOOKUP(A:A,'11月工资'!A:AQ,43,0),0)</f>
        <v>0</v>
      </c>
      <c r="AL961">
        <f t="shared" si="118"/>
        <v>19.03</v>
      </c>
      <c r="AM961" s="6">
        <f t="shared" si="119"/>
        <v>939.28999999999814</v>
      </c>
    </row>
    <row r="962" spans="1:39" x14ac:dyDescent="0.2">
      <c r="A962" s="7">
        <v>9001080</v>
      </c>
      <c r="B962" t="str">
        <f>VLOOKUP(A962,标准表!C:D,2,0)</f>
        <v>杨会杰</v>
      </c>
      <c r="C962" t="str">
        <f>VLOOKUP(A:A,标准表!C:M,11,0)</f>
        <v>炼铁事业部</v>
      </c>
      <c r="D962" t="str">
        <f>VLOOKUP($A:$A,标准表!C:E,3,0)</f>
        <v>130223197710039011</v>
      </c>
      <c r="E962" t="str">
        <f>VLOOKUP(A:A,'11月工资'!A:D,4,0)</f>
        <v>6217000180024123493</v>
      </c>
      <c r="F962" t="str">
        <f>VLOOKUP(A:A,'11月工资'!A:F,6,0)</f>
        <v>生产操作人员</v>
      </c>
      <c r="G962">
        <f>VLOOKUP(A:A,标准表!C:H,6,0)</f>
        <v>0</v>
      </c>
      <c r="H962">
        <f>VLOOKUP(A:A,标准表!C:I,7,0)</f>
        <v>0</v>
      </c>
      <c r="I962">
        <f>VLOOKUP(A:A,标准表!C:J,8,0)</f>
        <v>0</v>
      </c>
      <c r="J962">
        <f>VLOOKUP($A:$A,标准表!C:G,5,0)</f>
        <v>1.5</v>
      </c>
      <c r="L962">
        <f>VLOOKUP(A:A,单位分配保留两位小数!B:I,8,0)</f>
        <v>2250</v>
      </c>
      <c r="M962">
        <f>_xlfn.IFNA(VLOOKUP(A:A,单位分配保留两位小数!B:J,9,0),0)</f>
        <v>0</v>
      </c>
      <c r="N962">
        <f>_xlfn.IFNA(VLOOKUP(A:A,单位分配保留两位小数!B:K,10,0),0)</f>
        <v>300</v>
      </c>
      <c r="O962">
        <f>ROUND(_xlfn.IFNA(VLOOKUP(A:A,单位分配保留两位小数!B:L,11,0),0),2)</f>
        <v>0</v>
      </c>
      <c r="Q962">
        <f t="shared" si="112"/>
        <v>2550</v>
      </c>
      <c r="R962">
        <f>_xlfn.IFNA(VLOOKUP(A962,'11月工资'!A:AU,47,0),0)+Q962</f>
        <v>54536.7</v>
      </c>
      <c r="S962">
        <f>VLOOKUP(A:A,'11月工资'!A:AW,49,0)</f>
        <v>0</v>
      </c>
      <c r="T962">
        <f>VLOOKUP(A:A,'11月工资'!A:AZ,52,0)</f>
        <v>0</v>
      </c>
      <c r="U962">
        <f>VLOOKUP(A:A,'11月工资'!A:BA,53,0)</f>
        <v>0</v>
      </c>
      <c r="V962">
        <f>VLOOKUP(A:A,'11月工资'!A:AX,50,0)</f>
        <v>0</v>
      </c>
      <c r="W962">
        <f>VLOOKUP(A:A,'11月工资'!A:AY,51,0)</f>
        <v>0</v>
      </c>
      <c r="X962">
        <f>VLOOKUP(A:A,'11月工资'!A:AV,48,0)</f>
        <v>45000</v>
      </c>
      <c r="Y962">
        <f>VLOOKUP(A:A,'11月工资'!A:BB,54,0)</f>
        <v>8753.49</v>
      </c>
      <c r="Z962" s="12">
        <f>ROUND(5*MAX(0,(R962-S962-T962-U962-V962-W962-X962-Y962)*{0.6;2;4;5;6;7;9}%-{0;504;3384;6384;10584;17184;36384}),2)</f>
        <v>23.5</v>
      </c>
      <c r="AB962" s="78">
        <f>VLOOKUP(A:A,'11月工资'!A:BI,61,0)</f>
        <v>0</v>
      </c>
      <c r="AC962" s="6">
        <f t="shared" si="113"/>
        <v>23.5</v>
      </c>
      <c r="AD962">
        <f t="shared" si="114"/>
        <v>2526.5</v>
      </c>
      <c r="AE962">
        <f>VLOOKUP(A:A,'10月奖金'!A:AC,29,0)</f>
        <v>0</v>
      </c>
      <c r="AF962" s="6">
        <f t="shared" si="115"/>
        <v>23.5</v>
      </c>
      <c r="AG962">
        <f>VLOOKUP(A:A,'10月奖金'!A:AD,30,0)</f>
        <v>2410</v>
      </c>
      <c r="AH962" s="6">
        <f t="shared" si="116"/>
        <v>116.5</v>
      </c>
      <c r="AI962">
        <f>VLOOKUP(A:A,单位分配保留两位小数!B:N,13,0)</f>
        <v>2550</v>
      </c>
      <c r="AJ962">
        <f t="shared" si="117"/>
        <v>0</v>
      </c>
      <c r="AK962">
        <f>_xlfn.IFNA(VLOOKUP(A:A,'11月工资'!A:AQ,43,0),0)</f>
        <v>0</v>
      </c>
      <c r="AL962">
        <f t="shared" si="118"/>
        <v>23.5</v>
      </c>
      <c r="AM962" s="6">
        <f t="shared" si="119"/>
        <v>783.20999999999731</v>
      </c>
    </row>
    <row r="963" spans="1:39" x14ac:dyDescent="0.2">
      <c r="A963" s="7">
        <v>9001081</v>
      </c>
      <c r="B963" t="str">
        <f>VLOOKUP(A963,标准表!C:D,2,0)</f>
        <v>张祺</v>
      </c>
      <c r="C963" t="str">
        <f>VLOOKUP(A:A,标准表!C:M,11,0)</f>
        <v>炼铁事业部</v>
      </c>
      <c r="D963" t="str">
        <f>VLOOKUP($A:$A,标准表!C:E,3,0)</f>
        <v>130203197706063013</v>
      </c>
      <c r="E963" t="str">
        <f>VLOOKUP(A:A,'11月工资'!A:D,4,0)</f>
        <v>6217000180024102695</v>
      </c>
      <c r="F963" t="str">
        <f>VLOOKUP(A:A,'11月工资'!A:F,6,0)</f>
        <v>生产操作人员</v>
      </c>
      <c r="G963">
        <f>VLOOKUP(A:A,标准表!C:H,6,0)</f>
        <v>0</v>
      </c>
      <c r="H963">
        <f>VLOOKUP(A:A,标准表!C:I,7,0)</f>
        <v>0</v>
      </c>
      <c r="I963">
        <f>VLOOKUP(A:A,标准表!C:J,8,0)</f>
        <v>0</v>
      </c>
      <c r="J963">
        <f>VLOOKUP($A:$A,标准表!C:G,5,0)</f>
        <v>1</v>
      </c>
      <c r="L963">
        <f>VLOOKUP(A:A,单位分配保留两位小数!B:I,8,0)</f>
        <v>2250</v>
      </c>
      <c r="M963">
        <f>_xlfn.IFNA(VLOOKUP(A:A,单位分配保留两位小数!B:J,9,0),0)</f>
        <v>0</v>
      </c>
      <c r="N963">
        <f>_xlfn.IFNA(VLOOKUP(A:A,单位分配保留两位小数!B:K,10,0),0)</f>
        <v>0</v>
      </c>
      <c r="O963">
        <f>ROUND(_xlfn.IFNA(VLOOKUP(A:A,单位分配保留两位小数!B:L,11,0),0),2)</f>
        <v>0</v>
      </c>
      <c r="Q963">
        <f t="shared" ref="Q963:Q1026" si="120">L963+M963+N963-O963</f>
        <v>2250</v>
      </c>
      <c r="R963">
        <f>_xlfn.IFNA(VLOOKUP(A963,'11月工资'!A:AU,47,0),0)+Q963</f>
        <v>51651.34</v>
      </c>
      <c r="S963">
        <f>VLOOKUP(A:A,'11月工资'!A:AW,49,0)</f>
        <v>0</v>
      </c>
      <c r="T963">
        <f>VLOOKUP(A:A,'11月工资'!A:AZ,52,0)</f>
        <v>0</v>
      </c>
      <c r="U963">
        <f>VLOOKUP(A:A,'11月工资'!A:BA,53,0)</f>
        <v>0</v>
      </c>
      <c r="V963">
        <f>VLOOKUP(A:A,'11月工资'!A:AX,50,0)</f>
        <v>0</v>
      </c>
      <c r="W963">
        <f>VLOOKUP(A:A,'11月工资'!A:AY,51,0)</f>
        <v>0</v>
      </c>
      <c r="X963">
        <f>VLOOKUP(A:A,'11月工资'!A:AV,48,0)</f>
        <v>45000</v>
      </c>
      <c r="Y963">
        <f>VLOOKUP(A:A,'11月工资'!A:BB,54,0)</f>
        <v>7424.9499999999989</v>
      </c>
      <c r="Z963" s="12">
        <f>ROUND(5*MAX(0,(R963-S963-T963-U963-V963-W963-X963-Y963)*{0.6;2;4;5;6;7;9}%-{0;504;3384;6384;10584;17184;36384}),2)</f>
        <v>0</v>
      </c>
      <c r="AB963" s="78">
        <f>VLOOKUP(A:A,'11月工资'!A:BI,61,0)</f>
        <v>0</v>
      </c>
      <c r="AC963" s="6">
        <f t="shared" ref="AC963:AC1026" si="121">ROUND(IF(Z963-AA963-AB963&gt;0,Z963-AA963-AB963,0),2)</f>
        <v>0</v>
      </c>
      <c r="AD963">
        <f t="shared" ref="AD963:AD1026" si="122">Q963-AC963</f>
        <v>2250</v>
      </c>
      <c r="AE963">
        <f>VLOOKUP(A:A,'10月奖金'!A:AC,29,0)</f>
        <v>0</v>
      </c>
      <c r="AF963" s="6">
        <f t="shared" ref="AF963:AF1026" si="123">AC963-AE963</f>
        <v>0</v>
      </c>
      <c r="AG963">
        <f>VLOOKUP(A:A,'10月奖金'!A:AD,30,0)</f>
        <v>2250</v>
      </c>
      <c r="AH963" s="6">
        <f t="shared" ref="AH963:AH1026" si="124">AD963-AG963</f>
        <v>0</v>
      </c>
      <c r="AI963">
        <f>VLOOKUP(A:A,单位分配保留两位小数!B:N,13,0)</f>
        <v>2250</v>
      </c>
      <c r="AJ963">
        <f t="shared" ref="AJ963:AJ1026" si="125">AI963-Q963</f>
        <v>0</v>
      </c>
      <c r="AK963">
        <f>_xlfn.IFNA(VLOOKUP(A:A,'11月工资'!A:AQ,43,0),0)</f>
        <v>0</v>
      </c>
      <c r="AL963">
        <f t="shared" ref="AL963:AL1026" si="126">AK963+AC963</f>
        <v>0</v>
      </c>
      <c r="AM963" s="6">
        <f t="shared" ref="AM963:AM1026" si="127">R963-S963-T963-U963-V963-W963-X963-Y963</f>
        <v>-773.6100000000024</v>
      </c>
    </row>
    <row r="964" spans="1:39" x14ac:dyDescent="0.2">
      <c r="A964" s="7">
        <v>9001082</v>
      </c>
      <c r="B964" t="str">
        <f>VLOOKUP(A964,标准表!C:D,2,0)</f>
        <v>赵昕</v>
      </c>
      <c r="C964" t="str">
        <f>VLOOKUP(A:A,标准表!C:M,11,0)</f>
        <v>炼铁事业部</v>
      </c>
      <c r="D964" t="str">
        <f>VLOOKUP($A:$A,标准表!C:E,3,0)</f>
        <v>13020419781219243X</v>
      </c>
      <c r="E964" t="str">
        <f>VLOOKUP(A:A,'11月工资'!A:D,4,0)</f>
        <v>6217000180024123279</v>
      </c>
      <c r="F964" t="str">
        <f>VLOOKUP(A:A,'11月工资'!A:F,6,0)</f>
        <v>生产操作人员</v>
      </c>
      <c r="G964">
        <f>VLOOKUP(A:A,标准表!C:H,6,0)</f>
        <v>0</v>
      </c>
      <c r="H964">
        <f>VLOOKUP(A:A,标准表!C:I,7,0)</f>
        <v>0</v>
      </c>
      <c r="I964">
        <f>VLOOKUP(A:A,标准表!C:J,8,0)</f>
        <v>0</v>
      </c>
      <c r="J964">
        <f>VLOOKUP($A:$A,标准表!C:G,5,0)</f>
        <v>1.5</v>
      </c>
      <c r="L964">
        <f>VLOOKUP(A:A,单位分配保留两位小数!B:I,8,0)</f>
        <v>2250</v>
      </c>
      <c r="M964">
        <f>_xlfn.IFNA(VLOOKUP(A:A,单位分配保留两位小数!B:J,9,0),0)</f>
        <v>0</v>
      </c>
      <c r="N964">
        <f>_xlfn.IFNA(VLOOKUP(A:A,单位分配保留两位小数!B:K,10,0),0)</f>
        <v>0</v>
      </c>
      <c r="O964">
        <f>ROUND(_xlfn.IFNA(VLOOKUP(A:A,单位分配保留两位小数!B:L,11,0),0),2)</f>
        <v>0</v>
      </c>
      <c r="Q964">
        <f t="shared" si="120"/>
        <v>2250</v>
      </c>
      <c r="R964">
        <f>_xlfn.IFNA(VLOOKUP(A964,'11月工资'!A:AU,47,0),0)+Q964</f>
        <v>55146.32</v>
      </c>
      <c r="S964">
        <f>VLOOKUP(A:A,'11月工资'!A:AW,49,0)</f>
        <v>0</v>
      </c>
      <c r="T964">
        <f>VLOOKUP(A:A,'11月工资'!A:AZ,52,0)</f>
        <v>0</v>
      </c>
      <c r="U964">
        <f>VLOOKUP(A:A,'11月工资'!A:BA,53,0)</f>
        <v>0</v>
      </c>
      <c r="V964">
        <f>VLOOKUP(A:A,'11月工资'!A:AX,50,0)</f>
        <v>0</v>
      </c>
      <c r="W964">
        <f>VLOOKUP(A:A,'11月工资'!A:AY,51,0)</f>
        <v>0</v>
      </c>
      <c r="X964">
        <f>VLOOKUP(A:A,'11月工资'!A:AV,48,0)</f>
        <v>45000</v>
      </c>
      <c r="Y964">
        <f>VLOOKUP(A:A,'11月工资'!A:BB,54,0)</f>
        <v>8582.0399999999991</v>
      </c>
      <c r="Z964" s="12">
        <f>ROUND(5*MAX(0,(R964-S964-T964-U964-V964-W964-X964-Y964)*{0.6;2;4;5;6;7;9}%-{0;504;3384;6384;10584;17184;36384}),2)</f>
        <v>46.93</v>
      </c>
      <c r="AB964" s="78">
        <f>VLOOKUP(A:A,'11月工资'!A:BI,61,0)</f>
        <v>12.74</v>
      </c>
      <c r="AC964" s="6">
        <f t="shared" si="121"/>
        <v>34.19</v>
      </c>
      <c r="AD964">
        <f t="shared" si="122"/>
        <v>2215.81</v>
      </c>
      <c r="AE964">
        <f>VLOOKUP(A:A,'10月奖金'!A:AC,29,0)</f>
        <v>12.74</v>
      </c>
      <c r="AF964" s="6">
        <f t="shared" si="123"/>
        <v>21.449999999999996</v>
      </c>
      <c r="AG964">
        <f>VLOOKUP(A:A,'10月奖金'!A:AD,30,0)</f>
        <v>2237.2600000000002</v>
      </c>
      <c r="AH964" s="6">
        <f t="shared" si="124"/>
        <v>-21.450000000000273</v>
      </c>
      <c r="AI964">
        <f>VLOOKUP(A:A,单位分配保留两位小数!B:N,13,0)</f>
        <v>2250</v>
      </c>
      <c r="AJ964">
        <f t="shared" si="125"/>
        <v>0</v>
      </c>
      <c r="AK964">
        <f>_xlfn.IFNA(VLOOKUP(A:A,'11月工资'!A:AQ,43,0),0)</f>
        <v>0</v>
      </c>
      <c r="AL964">
        <f t="shared" si="126"/>
        <v>34.19</v>
      </c>
      <c r="AM964" s="6">
        <f t="shared" si="127"/>
        <v>1564.2800000000007</v>
      </c>
    </row>
    <row r="965" spans="1:39" x14ac:dyDescent="0.2">
      <c r="A965" s="7">
        <v>9001083</v>
      </c>
      <c r="B965" t="str">
        <f>VLOOKUP(A965,标准表!C:D,2,0)</f>
        <v>郑雅卓</v>
      </c>
      <c r="C965" t="str">
        <f>VLOOKUP(A:A,标准表!C:M,11,0)</f>
        <v>炼铁事业部</v>
      </c>
      <c r="D965" t="str">
        <f>VLOOKUP($A:$A,标准表!C:E,3,0)</f>
        <v>130204197709150012</v>
      </c>
      <c r="E965" t="str">
        <f>VLOOKUP(A:A,'11月工资'!A:D,4,0)</f>
        <v>6217000180024123451</v>
      </c>
      <c r="F965" t="str">
        <f>VLOOKUP(A:A,'11月工资'!A:F,6,0)</f>
        <v>生产操作人员</v>
      </c>
      <c r="G965">
        <f>VLOOKUP(A:A,标准表!C:H,6,0)</f>
        <v>0</v>
      </c>
      <c r="H965">
        <f>VLOOKUP(A:A,标准表!C:I,7,0)</f>
        <v>0</v>
      </c>
      <c r="I965">
        <f>VLOOKUP(A:A,标准表!C:J,8,0)</f>
        <v>0</v>
      </c>
      <c r="J965">
        <f>VLOOKUP($A:$A,标准表!C:G,5,0)</f>
        <v>1.5</v>
      </c>
      <c r="L965">
        <f>VLOOKUP(A:A,单位分配保留两位小数!B:I,8,0)</f>
        <v>2250</v>
      </c>
      <c r="M965">
        <f>_xlfn.IFNA(VLOOKUP(A:A,单位分配保留两位小数!B:J,9,0),0)</f>
        <v>0</v>
      </c>
      <c r="N965">
        <f>_xlfn.IFNA(VLOOKUP(A:A,单位分配保留两位小数!B:K,10,0),0)</f>
        <v>0</v>
      </c>
      <c r="O965">
        <f>ROUND(_xlfn.IFNA(VLOOKUP(A:A,单位分配保留两位小数!B:L,11,0),0),2)</f>
        <v>0</v>
      </c>
      <c r="Q965">
        <f t="shared" si="120"/>
        <v>2250</v>
      </c>
      <c r="R965">
        <f>_xlfn.IFNA(VLOOKUP(A965,'11月工资'!A:AU,47,0),0)+Q965</f>
        <v>54259.1</v>
      </c>
      <c r="S965">
        <f>VLOOKUP(A:A,'11月工资'!A:AW,49,0)</f>
        <v>9000</v>
      </c>
      <c r="T965">
        <f>VLOOKUP(A:A,'11月工资'!A:AZ,52,0)</f>
        <v>0</v>
      </c>
      <c r="U965">
        <f>VLOOKUP(A:A,'11月工资'!A:BA,53,0)</f>
        <v>0</v>
      </c>
      <c r="V965">
        <f>VLOOKUP(A:A,'11月工资'!A:AX,50,0)</f>
        <v>9000</v>
      </c>
      <c r="W965">
        <f>VLOOKUP(A:A,'11月工资'!A:AY,51,0)</f>
        <v>0</v>
      </c>
      <c r="X965">
        <f>VLOOKUP(A:A,'11月工资'!A:AV,48,0)</f>
        <v>45000</v>
      </c>
      <c r="Y965">
        <f>VLOOKUP(A:A,'11月工资'!A:BB,54,0)</f>
        <v>10261.709999999999</v>
      </c>
      <c r="Z965" s="12">
        <f>ROUND(5*MAX(0,(R965-S965-T965-U965-V965-W965-X965-Y965)*{0.6;2;4;5;6;7;9}%-{0;504;3384;6384;10584;17184;36384}),2)</f>
        <v>0</v>
      </c>
      <c r="AB965" s="78">
        <f>VLOOKUP(A:A,'11月工资'!A:BI,61,0)</f>
        <v>0</v>
      </c>
      <c r="AC965" s="6">
        <f t="shared" si="121"/>
        <v>0</v>
      </c>
      <c r="AD965">
        <f t="shared" si="122"/>
        <v>2250</v>
      </c>
      <c r="AE965">
        <f>VLOOKUP(A:A,'10月奖金'!A:AC,29,0)</f>
        <v>0</v>
      </c>
      <c r="AF965" s="6">
        <f t="shared" si="123"/>
        <v>0</v>
      </c>
      <c r="AG965">
        <f>VLOOKUP(A:A,'10月奖金'!A:AD,30,0)</f>
        <v>2350</v>
      </c>
      <c r="AH965" s="6">
        <f t="shared" si="124"/>
        <v>-100</v>
      </c>
      <c r="AI965">
        <f>VLOOKUP(A:A,单位分配保留两位小数!B:N,13,0)</f>
        <v>2250</v>
      </c>
      <c r="AJ965">
        <f t="shared" si="125"/>
        <v>0</v>
      </c>
      <c r="AK965">
        <f>_xlfn.IFNA(VLOOKUP(A:A,'11月工资'!A:AQ,43,0),0)</f>
        <v>0</v>
      </c>
      <c r="AL965">
        <f t="shared" si="126"/>
        <v>0</v>
      </c>
      <c r="AM965" s="6">
        <f t="shared" si="127"/>
        <v>-19002.61</v>
      </c>
    </row>
    <row r="966" spans="1:39" x14ac:dyDescent="0.2">
      <c r="A966" s="7">
        <v>9001084</v>
      </c>
      <c r="B966" t="str">
        <f>VLOOKUP(A966,标准表!C:D,2,0)</f>
        <v>蔡青</v>
      </c>
      <c r="C966" t="str">
        <f>VLOOKUP(A:A,标准表!C:M,11,0)</f>
        <v>炼铁事业部</v>
      </c>
      <c r="D966" t="str">
        <f>VLOOKUP($A:$A,标准表!C:E,3,0)</f>
        <v>130203198607183030</v>
      </c>
      <c r="E966" t="str">
        <f>VLOOKUP(A:A,'11月工资'!A:D,4,0)</f>
        <v>6227000180380089337</v>
      </c>
      <c r="F966" t="str">
        <f>VLOOKUP(A:A,'11月工资'!A:F,6,0)</f>
        <v>生产操作人员</v>
      </c>
      <c r="G966">
        <f>VLOOKUP(A:A,标准表!C:H,6,0)</f>
        <v>0</v>
      </c>
      <c r="H966">
        <f>VLOOKUP(A:A,标准表!C:I,7,0)</f>
        <v>0</v>
      </c>
      <c r="I966">
        <f>VLOOKUP(A:A,标准表!C:J,8,0)</f>
        <v>0</v>
      </c>
      <c r="J966">
        <f>VLOOKUP($A:$A,标准表!C:G,5,0)</f>
        <v>1</v>
      </c>
      <c r="L966">
        <f>VLOOKUP(A:A,单位分配保留两位小数!B:I,8,0)</f>
        <v>2250</v>
      </c>
      <c r="M966">
        <f>_xlfn.IFNA(VLOOKUP(A:A,单位分配保留两位小数!B:J,9,0),0)</f>
        <v>0</v>
      </c>
      <c r="N966">
        <f>_xlfn.IFNA(VLOOKUP(A:A,单位分配保留两位小数!B:K,10,0),0)</f>
        <v>0</v>
      </c>
      <c r="O966">
        <f>ROUND(_xlfn.IFNA(VLOOKUP(A:A,单位分配保留两位小数!B:L,11,0),0),2)</f>
        <v>0</v>
      </c>
      <c r="Q966">
        <f t="shared" si="120"/>
        <v>2250</v>
      </c>
      <c r="R966">
        <f>_xlfn.IFNA(VLOOKUP(A966,'11月工资'!A:AU,47,0),0)+Q966</f>
        <v>47058.7</v>
      </c>
      <c r="S966">
        <f>VLOOKUP(A:A,'11月工资'!A:AW,49,0)</f>
        <v>0</v>
      </c>
      <c r="T966">
        <f>VLOOKUP(A:A,'11月工资'!A:AZ,52,0)</f>
        <v>0</v>
      </c>
      <c r="U966">
        <f>VLOOKUP(A:A,'11月工资'!A:BA,53,0)</f>
        <v>0</v>
      </c>
      <c r="V966">
        <f>VLOOKUP(A:A,'11月工资'!A:AX,50,0)</f>
        <v>0</v>
      </c>
      <c r="W966">
        <f>VLOOKUP(A:A,'11月工资'!A:AY,51,0)</f>
        <v>0</v>
      </c>
      <c r="X966">
        <f>VLOOKUP(A:A,'11月工资'!A:AV,48,0)</f>
        <v>45000</v>
      </c>
      <c r="Y966">
        <f>VLOOKUP(A:A,'11月工资'!A:BB,54,0)</f>
        <v>6619.2</v>
      </c>
      <c r="Z966" s="12">
        <f>ROUND(5*MAX(0,(R966-S966-T966-U966-V966-W966-X966-Y966)*{0.6;2;4;5;6;7;9}%-{0;504;3384;6384;10584;17184;36384}),2)</f>
        <v>0</v>
      </c>
      <c r="AB966" s="78">
        <f>VLOOKUP(A:A,'11月工资'!A:BI,61,0)</f>
        <v>0</v>
      </c>
      <c r="AC966" s="6">
        <f t="shared" si="121"/>
        <v>0</v>
      </c>
      <c r="AD966">
        <f t="shared" si="122"/>
        <v>2250</v>
      </c>
      <c r="AE966">
        <f>VLOOKUP(A:A,'10月奖金'!A:AC,29,0)</f>
        <v>0</v>
      </c>
      <c r="AF966" s="6">
        <f t="shared" si="123"/>
        <v>0</v>
      </c>
      <c r="AG966">
        <f>VLOOKUP(A:A,'10月奖金'!A:AD,30,0)</f>
        <v>2250</v>
      </c>
      <c r="AH966" s="6">
        <f t="shared" si="124"/>
        <v>0</v>
      </c>
      <c r="AI966">
        <f>VLOOKUP(A:A,单位分配保留两位小数!B:N,13,0)</f>
        <v>2250</v>
      </c>
      <c r="AJ966">
        <f t="shared" si="125"/>
        <v>0</v>
      </c>
      <c r="AK966">
        <f>_xlfn.IFNA(VLOOKUP(A:A,'11月工资'!A:AQ,43,0),0)</f>
        <v>0</v>
      </c>
      <c r="AL966">
        <f t="shared" si="126"/>
        <v>0</v>
      </c>
      <c r="AM966" s="6">
        <f t="shared" si="127"/>
        <v>-4560.5000000000027</v>
      </c>
    </row>
    <row r="967" spans="1:39" x14ac:dyDescent="0.2">
      <c r="A967" s="7">
        <v>9001085</v>
      </c>
      <c r="B967" t="str">
        <f>VLOOKUP(A967,标准表!C:D,2,0)</f>
        <v>蔡述军</v>
      </c>
      <c r="C967" t="str">
        <f>VLOOKUP(A:A,标准表!C:M,11,0)</f>
        <v>炼铁事业部</v>
      </c>
      <c r="D967" t="str">
        <f>VLOOKUP($A:$A,标准表!C:E,3,0)</f>
        <v>130203198508163616</v>
      </c>
      <c r="E967" t="str">
        <f>VLOOKUP(A:A,'11月工资'!A:D,4,0)</f>
        <v>6217000180012996777</v>
      </c>
      <c r="F967" t="str">
        <f>VLOOKUP(A:A,'11月工资'!A:F,6,0)</f>
        <v>生产操作人员</v>
      </c>
      <c r="G967">
        <f>VLOOKUP(A:A,标准表!C:H,6,0)</f>
        <v>0</v>
      </c>
      <c r="H967">
        <f>VLOOKUP(A:A,标准表!C:I,7,0)</f>
        <v>0</v>
      </c>
      <c r="I967">
        <f>VLOOKUP(A:A,标准表!C:J,8,0)</f>
        <v>0</v>
      </c>
      <c r="J967">
        <f>VLOOKUP($A:$A,标准表!C:G,5,0)</f>
        <v>1</v>
      </c>
      <c r="L967">
        <f>VLOOKUP(A:A,单位分配保留两位小数!B:I,8,0)</f>
        <v>2250</v>
      </c>
      <c r="M967">
        <f>_xlfn.IFNA(VLOOKUP(A:A,单位分配保留两位小数!B:J,9,0),0)</f>
        <v>0</v>
      </c>
      <c r="N967">
        <f>_xlfn.IFNA(VLOOKUP(A:A,单位分配保留两位小数!B:K,10,0),0)</f>
        <v>0</v>
      </c>
      <c r="O967">
        <f>ROUND(_xlfn.IFNA(VLOOKUP(A:A,单位分配保留两位小数!B:L,11,0),0),2)</f>
        <v>489</v>
      </c>
      <c r="Q967">
        <f t="shared" si="120"/>
        <v>1761</v>
      </c>
      <c r="R967">
        <f>_xlfn.IFNA(VLOOKUP(A967,'11月工资'!A:AU,47,0),0)+Q967</f>
        <v>42867.735999999997</v>
      </c>
      <c r="S967">
        <f>VLOOKUP(A:A,'11月工资'!A:AW,49,0)</f>
        <v>0</v>
      </c>
      <c r="T967">
        <f>VLOOKUP(A:A,'11月工资'!A:AZ,52,0)</f>
        <v>0</v>
      </c>
      <c r="U967">
        <f>VLOOKUP(A:A,'11月工资'!A:BA,53,0)</f>
        <v>0</v>
      </c>
      <c r="V967">
        <f>VLOOKUP(A:A,'11月工资'!A:AX,50,0)</f>
        <v>0</v>
      </c>
      <c r="W967">
        <f>VLOOKUP(A:A,'11月工资'!A:AY,51,0)</f>
        <v>0</v>
      </c>
      <c r="X967">
        <f>VLOOKUP(A:A,'11月工资'!A:AV,48,0)</f>
        <v>45000</v>
      </c>
      <c r="Y967">
        <f>VLOOKUP(A:A,'11月工资'!A:BB,54,0)</f>
        <v>6235.68</v>
      </c>
      <c r="Z967" s="12">
        <f>ROUND(5*MAX(0,(R967-S967-T967-U967-V967-W967-X967-Y967)*{0.6;2;4;5;6;7;9}%-{0;504;3384;6384;10584;17184;36384}),2)</f>
        <v>0</v>
      </c>
      <c r="AB967" s="78">
        <f>VLOOKUP(A:A,'11月工资'!A:BI,61,0)</f>
        <v>0</v>
      </c>
      <c r="AC967" s="6">
        <f t="shared" si="121"/>
        <v>0</v>
      </c>
      <c r="AD967">
        <f t="shared" si="122"/>
        <v>1761</v>
      </c>
      <c r="AE967">
        <f>VLOOKUP(A:A,'10月奖金'!A:AC,29,0)</f>
        <v>0</v>
      </c>
      <c r="AF967" s="6">
        <f t="shared" si="123"/>
        <v>0</v>
      </c>
      <c r="AG967">
        <f>VLOOKUP(A:A,'10月奖金'!A:AD,30,0)</f>
        <v>2250</v>
      </c>
      <c r="AH967" s="6">
        <f t="shared" si="124"/>
        <v>-489</v>
      </c>
      <c r="AI967">
        <f>VLOOKUP(A:A,单位分配保留两位小数!B:N,13,0)</f>
        <v>1761</v>
      </c>
      <c r="AJ967">
        <f t="shared" si="125"/>
        <v>0</v>
      </c>
      <c r="AK967">
        <f>_xlfn.IFNA(VLOOKUP(A:A,'11月工资'!A:AQ,43,0),0)</f>
        <v>0</v>
      </c>
      <c r="AL967">
        <f t="shared" si="126"/>
        <v>0</v>
      </c>
      <c r="AM967" s="6">
        <f t="shared" si="127"/>
        <v>-8367.9440000000031</v>
      </c>
    </row>
    <row r="968" spans="1:39" x14ac:dyDescent="0.2">
      <c r="A968" s="7">
        <v>9001086</v>
      </c>
      <c r="B968" t="str">
        <f>VLOOKUP(A968,标准表!C:D,2,0)</f>
        <v>曹鹏飞</v>
      </c>
      <c r="C968" t="str">
        <f>VLOOKUP(A:A,标准表!C:M,11,0)</f>
        <v>炼铁事业部</v>
      </c>
      <c r="D968" t="str">
        <f>VLOOKUP($A:$A,标准表!C:E,3,0)</f>
        <v>130281198709161536</v>
      </c>
      <c r="E968" t="str">
        <f>VLOOKUP(A:A,'11月工资'!A:D,4,0)</f>
        <v>6217000180031774569</v>
      </c>
      <c r="F968" t="str">
        <f>VLOOKUP(A:A,'11月工资'!A:F,6,0)</f>
        <v>生产操作人员</v>
      </c>
      <c r="G968">
        <f>VLOOKUP(A:A,标准表!C:H,6,0)</f>
        <v>0</v>
      </c>
      <c r="H968">
        <f>VLOOKUP(A:A,标准表!C:I,7,0)</f>
        <v>0</v>
      </c>
      <c r="I968">
        <f>VLOOKUP(A:A,标准表!C:J,8,0)</f>
        <v>0</v>
      </c>
      <c r="J968">
        <f>VLOOKUP($A:$A,标准表!C:G,5,0)</f>
        <v>1.8</v>
      </c>
      <c r="L968">
        <f>VLOOKUP(A:A,单位分配保留两位小数!B:I,8,0)</f>
        <v>2250</v>
      </c>
      <c r="M968">
        <f>_xlfn.IFNA(VLOOKUP(A:A,单位分配保留两位小数!B:J,9,0),0)</f>
        <v>0</v>
      </c>
      <c r="N968">
        <f>_xlfn.IFNA(VLOOKUP(A:A,单位分配保留两位小数!B:K,10,0),0)</f>
        <v>0</v>
      </c>
      <c r="O968">
        <f>ROUND(_xlfn.IFNA(VLOOKUP(A:A,单位分配保留两位小数!B:L,11,0),0),2)</f>
        <v>0</v>
      </c>
      <c r="Q968">
        <f t="shared" si="120"/>
        <v>2250</v>
      </c>
      <c r="R968">
        <f>_xlfn.IFNA(VLOOKUP(A968,'11月工资'!A:AU,47,0),0)+Q968</f>
        <v>48726.5</v>
      </c>
      <c r="S968">
        <f>VLOOKUP(A:A,'11月工资'!A:AW,49,0)</f>
        <v>0</v>
      </c>
      <c r="T968">
        <f>VLOOKUP(A:A,'11月工资'!A:AZ,52,0)</f>
        <v>0</v>
      </c>
      <c r="U968">
        <f>VLOOKUP(A:A,'11月工资'!A:BA,53,0)</f>
        <v>0</v>
      </c>
      <c r="V968">
        <f>VLOOKUP(A:A,'11月工资'!A:AX,50,0)</f>
        <v>0</v>
      </c>
      <c r="W968">
        <f>VLOOKUP(A:A,'11月工资'!A:AY,51,0)</f>
        <v>0</v>
      </c>
      <c r="X968">
        <f>VLOOKUP(A:A,'11月工资'!A:AV,48,0)</f>
        <v>45000</v>
      </c>
      <c r="Y968">
        <f>VLOOKUP(A:A,'11月工资'!A:BB,54,0)</f>
        <v>8714.6</v>
      </c>
      <c r="Z968" s="12">
        <f>ROUND(5*MAX(0,(R968-S968-T968-U968-V968-W968-X968-Y968)*{0.6;2;4;5;6;7;9}%-{0;504;3384;6384;10584;17184;36384}),2)</f>
        <v>0</v>
      </c>
      <c r="AB968" s="78">
        <f>VLOOKUP(A:A,'11月工资'!A:BI,61,0)</f>
        <v>0</v>
      </c>
      <c r="AC968" s="6">
        <f t="shared" si="121"/>
        <v>0</v>
      </c>
      <c r="AD968">
        <f t="shared" si="122"/>
        <v>2250</v>
      </c>
      <c r="AE968">
        <f>VLOOKUP(A:A,'10月奖金'!A:AC,29,0)</f>
        <v>0</v>
      </c>
      <c r="AF968" s="6">
        <f t="shared" si="123"/>
        <v>0</v>
      </c>
      <c r="AG968">
        <f>VLOOKUP(A:A,'10月奖金'!A:AD,30,0)</f>
        <v>2250</v>
      </c>
      <c r="AH968" s="6">
        <f t="shared" si="124"/>
        <v>0</v>
      </c>
      <c r="AI968">
        <f>VLOOKUP(A:A,单位分配保留两位小数!B:N,13,0)</f>
        <v>2250</v>
      </c>
      <c r="AJ968">
        <f t="shared" si="125"/>
        <v>0</v>
      </c>
      <c r="AK968">
        <f>_xlfn.IFNA(VLOOKUP(A:A,'11月工资'!A:AQ,43,0),0)</f>
        <v>0</v>
      </c>
      <c r="AL968">
        <f t="shared" si="126"/>
        <v>0</v>
      </c>
      <c r="AM968" s="6">
        <f t="shared" si="127"/>
        <v>-4988.1000000000004</v>
      </c>
    </row>
    <row r="969" spans="1:39" x14ac:dyDescent="0.2">
      <c r="A969" s="7">
        <v>9001087</v>
      </c>
      <c r="B969" t="str">
        <f>VLOOKUP(A969,标准表!C:D,2,0)</f>
        <v>陈琦</v>
      </c>
      <c r="C969" t="str">
        <f>VLOOKUP(A:A,标准表!C:M,11,0)</f>
        <v>炼铁事业部</v>
      </c>
      <c r="D969" t="str">
        <f>VLOOKUP($A:$A,标准表!C:E,3,0)</f>
        <v>130204198810154813</v>
      </c>
      <c r="E969" t="str">
        <f>VLOOKUP(A:A,'11月工资'!A:D,4,0)</f>
        <v>6227000180160274786</v>
      </c>
      <c r="F969" t="str">
        <f>VLOOKUP(A:A,'11月工资'!A:F,6,0)</f>
        <v>生产操作人员</v>
      </c>
      <c r="G969">
        <f>VLOOKUP(A:A,标准表!C:H,6,0)</f>
        <v>0</v>
      </c>
      <c r="H969">
        <f>VLOOKUP(A:A,标准表!C:I,7,0)</f>
        <v>0</v>
      </c>
      <c r="I969">
        <f>VLOOKUP(A:A,标准表!C:J,8,0)</f>
        <v>0</v>
      </c>
      <c r="J969">
        <f>VLOOKUP($A:$A,标准表!C:G,5,0)</f>
        <v>1</v>
      </c>
      <c r="L969">
        <f>VLOOKUP(A:A,单位分配保留两位小数!B:I,8,0)</f>
        <v>2250</v>
      </c>
      <c r="M969">
        <f>_xlfn.IFNA(VLOOKUP(A:A,单位分配保留两位小数!B:J,9,0),0)</f>
        <v>0</v>
      </c>
      <c r="N969">
        <f>_xlfn.IFNA(VLOOKUP(A:A,单位分配保留两位小数!B:K,10,0),0)</f>
        <v>0</v>
      </c>
      <c r="O969">
        <f>ROUND(_xlfn.IFNA(VLOOKUP(A:A,单位分配保留两位小数!B:L,11,0),0),2)</f>
        <v>0</v>
      </c>
      <c r="Q969">
        <f t="shared" si="120"/>
        <v>2250</v>
      </c>
      <c r="R969">
        <f>_xlfn.IFNA(VLOOKUP(A969,'11月工资'!A:AU,47,0),0)+Q969</f>
        <v>46422.6</v>
      </c>
      <c r="S969">
        <f>VLOOKUP(A:A,'11月工资'!A:AW,49,0)</f>
        <v>0</v>
      </c>
      <c r="T969">
        <f>VLOOKUP(A:A,'11月工资'!A:AZ,52,0)</f>
        <v>0</v>
      </c>
      <c r="U969">
        <f>VLOOKUP(A:A,'11月工资'!A:BA,53,0)</f>
        <v>0</v>
      </c>
      <c r="V969">
        <f>VLOOKUP(A:A,'11月工资'!A:AX,50,0)</f>
        <v>0</v>
      </c>
      <c r="W969">
        <f>VLOOKUP(A:A,'11月工资'!A:AY,51,0)</f>
        <v>0</v>
      </c>
      <c r="X969">
        <f>VLOOKUP(A:A,'11月工资'!A:AV,48,0)</f>
        <v>45000</v>
      </c>
      <c r="Y969">
        <f>VLOOKUP(A:A,'11月工资'!A:BB,54,0)</f>
        <v>5477.7399999999989</v>
      </c>
      <c r="Z969" s="12">
        <f>ROUND(5*MAX(0,(R969-S969-T969-U969-V969-W969-X969-Y969)*{0.6;2;4;5;6;7;9}%-{0;504;3384;6384;10584;17184;36384}),2)</f>
        <v>0</v>
      </c>
      <c r="AB969" s="78">
        <f>VLOOKUP(A:A,'11月工资'!A:BI,61,0)</f>
        <v>0</v>
      </c>
      <c r="AC969" s="6">
        <f t="shared" si="121"/>
        <v>0</v>
      </c>
      <c r="AD969">
        <f t="shared" si="122"/>
        <v>2250</v>
      </c>
      <c r="AE969">
        <f>VLOOKUP(A:A,'10月奖金'!A:AC,29,0)</f>
        <v>0</v>
      </c>
      <c r="AF969" s="6">
        <f t="shared" si="123"/>
        <v>0</v>
      </c>
      <c r="AG969">
        <f>VLOOKUP(A:A,'10月奖金'!A:AD,30,0)</f>
        <v>2250</v>
      </c>
      <c r="AH969" s="6">
        <f t="shared" si="124"/>
        <v>0</v>
      </c>
      <c r="AI969">
        <f>VLOOKUP(A:A,单位分配保留两位小数!B:N,13,0)</f>
        <v>2250</v>
      </c>
      <c r="AJ969">
        <f t="shared" si="125"/>
        <v>0</v>
      </c>
      <c r="AK969">
        <f>_xlfn.IFNA(VLOOKUP(A:A,'11月工资'!A:AQ,43,0),0)</f>
        <v>0</v>
      </c>
      <c r="AL969">
        <f t="shared" si="126"/>
        <v>0</v>
      </c>
      <c r="AM969" s="6">
        <f t="shared" si="127"/>
        <v>-4055.1400000000003</v>
      </c>
    </row>
    <row r="970" spans="1:39" x14ac:dyDescent="0.2">
      <c r="A970" s="7">
        <v>9001088</v>
      </c>
      <c r="B970" t="str">
        <f>VLOOKUP(A970,标准表!C:D,2,0)</f>
        <v>代超</v>
      </c>
      <c r="C970" t="str">
        <f>VLOOKUP(A:A,标准表!C:M,11,0)</f>
        <v>炼铁事业部</v>
      </c>
      <c r="D970" t="str">
        <f>VLOOKUP($A:$A,标准表!C:E,3,0)</f>
        <v>130205198801151553</v>
      </c>
      <c r="E970" t="str">
        <f>VLOOKUP(A:A,'11月工资'!A:D,4,0)</f>
        <v>6217000180016856365</v>
      </c>
      <c r="F970" t="str">
        <f>VLOOKUP(A:A,'11月工资'!A:F,6,0)</f>
        <v>生产操作人员</v>
      </c>
      <c r="G970">
        <f>VLOOKUP(A:A,标准表!C:H,6,0)</f>
        <v>0</v>
      </c>
      <c r="H970">
        <f>VLOOKUP(A:A,标准表!C:I,7,0)</f>
        <v>0</v>
      </c>
      <c r="I970">
        <f>VLOOKUP(A:A,标准表!C:J,8,0)</f>
        <v>0</v>
      </c>
      <c r="J970">
        <f>VLOOKUP($A:$A,标准表!C:G,5,0)</f>
        <v>1</v>
      </c>
      <c r="L970">
        <f>VLOOKUP(A:A,单位分配保留两位小数!B:I,8,0)</f>
        <v>2232</v>
      </c>
      <c r="M970">
        <f>_xlfn.IFNA(VLOOKUP(A:A,单位分配保留两位小数!B:J,9,0),0)</f>
        <v>0</v>
      </c>
      <c r="N970">
        <f>_xlfn.IFNA(VLOOKUP(A:A,单位分配保留两位小数!B:K,10,0),0)</f>
        <v>0</v>
      </c>
      <c r="O970">
        <f>ROUND(_xlfn.IFNA(VLOOKUP(A:A,单位分配保留两位小数!B:L,11,0),0),2)</f>
        <v>1369</v>
      </c>
      <c r="Q970">
        <f t="shared" si="120"/>
        <v>863</v>
      </c>
      <c r="R970">
        <f>_xlfn.IFNA(VLOOKUP(A970,'11月工资'!A:AU,47,0),0)+Q970</f>
        <v>41325.608999999997</v>
      </c>
      <c r="S970">
        <f>VLOOKUP(A:A,'11月工资'!A:AW,49,0)</f>
        <v>0</v>
      </c>
      <c r="T970">
        <f>VLOOKUP(A:A,'11月工资'!A:AZ,52,0)</f>
        <v>0</v>
      </c>
      <c r="U970">
        <f>VLOOKUP(A:A,'11月工资'!A:BA,53,0)</f>
        <v>0</v>
      </c>
      <c r="V970">
        <f>VLOOKUP(A:A,'11月工资'!A:AX,50,0)</f>
        <v>0</v>
      </c>
      <c r="W970">
        <f>VLOOKUP(A:A,'11月工资'!A:AY,51,0)</f>
        <v>0</v>
      </c>
      <c r="X970">
        <f>VLOOKUP(A:A,'11月工资'!A:AV,48,0)</f>
        <v>45000</v>
      </c>
      <c r="Y970">
        <f>VLOOKUP(A:A,'11月工资'!A:BB,54,0)</f>
        <v>5562.48</v>
      </c>
      <c r="Z970" s="12">
        <f>ROUND(5*MAX(0,(R970-S970-T970-U970-V970-W970-X970-Y970)*{0.6;2;4;5;6;7;9}%-{0;504;3384;6384;10584;17184;36384}),2)</f>
        <v>0</v>
      </c>
      <c r="AB970" s="78">
        <f>VLOOKUP(A:A,'11月工资'!A:BI,61,0)</f>
        <v>0</v>
      </c>
      <c r="AC970" s="6">
        <f t="shared" si="121"/>
        <v>0</v>
      </c>
      <c r="AD970">
        <f t="shared" si="122"/>
        <v>863</v>
      </c>
      <c r="AE970">
        <f>VLOOKUP(A:A,'10月奖金'!A:AC,29,0)</f>
        <v>0</v>
      </c>
      <c r="AF970" s="6">
        <f t="shared" si="123"/>
        <v>0</v>
      </c>
      <c r="AG970">
        <f>VLOOKUP(A:A,'10月奖金'!A:AD,30,0)</f>
        <v>2250</v>
      </c>
      <c r="AH970" s="6">
        <f t="shared" si="124"/>
        <v>-1387</v>
      </c>
      <c r="AI970">
        <f>VLOOKUP(A:A,单位分配保留两位小数!B:N,13,0)</f>
        <v>863</v>
      </c>
      <c r="AJ970">
        <f t="shared" si="125"/>
        <v>0</v>
      </c>
      <c r="AK970">
        <f>_xlfn.IFNA(VLOOKUP(A:A,'11月工资'!A:AQ,43,0),0)</f>
        <v>0</v>
      </c>
      <c r="AL970">
        <f t="shared" si="126"/>
        <v>0</v>
      </c>
      <c r="AM970" s="6">
        <f t="shared" si="127"/>
        <v>-9236.8710000000028</v>
      </c>
    </row>
    <row r="971" spans="1:39" x14ac:dyDescent="0.2">
      <c r="A971" s="7">
        <v>9001089</v>
      </c>
      <c r="B971" t="str">
        <f>VLOOKUP(A971,标准表!C:D,2,0)</f>
        <v>杜磊</v>
      </c>
      <c r="C971" t="str">
        <f>VLOOKUP(A:A,标准表!C:M,11,0)</f>
        <v>炼铁事业部</v>
      </c>
      <c r="D971" t="str">
        <f>VLOOKUP($A:$A,标准表!C:E,3,0)</f>
        <v>130203198610203012</v>
      </c>
      <c r="E971" t="str">
        <f>VLOOKUP(A:A,'11月工资'!A:D,4,0)</f>
        <v>6217000180042542179</v>
      </c>
      <c r="F971" t="str">
        <f>VLOOKUP(A:A,'11月工资'!A:F,6,0)</f>
        <v>生产操作人员</v>
      </c>
      <c r="G971">
        <f>VLOOKUP(A:A,标准表!C:H,6,0)</f>
        <v>0</v>
      </c>
      <c r="H971">
        <f>VLOOKUP(A:A,标准表!C:I,7,0)</f>
        <v>0</v>
      </c>
      <c r="I971">
        <f>VLOOKUP(A:A,标准表!C:J,8,0)</f>
        <v>0</v>
      </c>
      <c r="J971">
        <f>VLOOKUP($A:$A,标准表!C:G,5,0)</f>
        <v>1</v>
      </c>
      <c r="L971">
        <f>VLOOKUP(A:A,单位分配保留两位小数!B:I,8,0)</f>
        <v>2250</v>
      </c>
      <c r="M971">
        <f>_xlfn.IFNA(VLOOKUP(A:A,单位分配保留两位小数!B:J,9,0),0)</f>
        <v>0</v>
      </c>
      <c r="N971">
        <f>_xlfn.IFNA(VLOOKUP(A:A,单位分配保留两位小数!B:K,10,0),0)</f>
        <v>0</v>
      </c>
      <c r="O971">
        <f>ROUND(_xlfn.IFNA(VLOOKUP(A:A,单位分配保留两位小数!B:L,11,0),0),2)</f>
        <v>0</v>
      </c>
      <c r="Q971">
        <f t="shared" si="120"/>
        <v>2250</v>
      </c>
      <c r="R971">
        <f>_xlfn.IFNA(VLOOKUP(A971,'11月工资'!A:AU,47,0),0)+Q971</f>
        <v>45434.98</v>
      </c>
      <c r="S971">
        <f>VLOOKUP(A:A,'11月工资'!A:AW,49,0)</f>
        <v>0</v>
      </c>
      <c r="T971">
        <f>VLOOKUP(A:A,'11月工资'!A:AZ,52,0)</f>
        <v>0</v>
      </c>
      <c r="U971">
        <f>VLOOKUP(A:A,'11月工资'!A:BA,53,0)</f>
        <v>0</v>
      </c>
      <c r="V971">
        <f>VLOOKUP(A:A,'11月工资'!A:AX,50,0)</f>
        <v>0</v>
      </c>
      <c r="W971">
        <f>VLOOKUP(A:A,'11月工资'!A:AY,51,0)</f>
        <v>0</v>
      </c>
      <c r="X971">
        <f>VLOOKUP(A:A,'11月工资'!A:AV,48,0)</f>
        <v>45000</v>
      </c>
      <c r="Y971">
        <f>VLOOKUP(A:A,'11月工资'!A:BB,54,0)</f>
        <v>6102.5599999999986</v>
      </c>
      <c r="Z971" s="12">
        <f>ROUND(5*MAX(0,(R971-S971-T971-U971-V971-W971-X971-Y971)*{0.6;2;4;5;6;7;9}%-{0;504;3384;6384;10584;17184;36384}),2)</f>
        <v>0</v>
      </c>
      <c r="AB971" s="78">
        <f>VLOOKUP(A:A,'11月工资'!A:BI,61,0)</f>
        <v>0</v>
      </c>
      <c r="AC971" s="6">
        <f t="shared" si="121"/>
        <v>0</v>
      </c>
      <c r="AD971">
        <f t="shared" si="122"/>
        <v>2250</v>
      </c>
      <c r="AE971">
        <f>VLOOKUP(A:A,'10月奖金'!A:AC,29,0)</f>
        <v>0</v>
      </c>
      <c r="AF971" s="6">
        <f t="shared" si="123"/>
        <v>0</v>
      </c>
      <c r="AG971">
        <f>VLOOKUP(A:A,'10月奖金'!A:AD,30,0)</f>
        <v>2250</v>
      </c>
      <c r="AH971" s="6">
        <f t="shared" si="124"/>
        <v>0</v>
      </c>
      <c r="AI971">
        <f>VLOOKUP(A:A,单位分配保留两位小数!B:N,13,0)</f>
        <v>2250</v>
      </c>
      <c r="AJ971">
        <f t="shared" si="125"/>
        <v>0</v>
      </c>
      <c r="AK971">
        <f>_xlfn.IFNA(VLOOKUP(A:A,'11月工资'!A:AQ,43,0),0)</f>
        <v>0</v>
      </c>
      <c r="AL971">
        <f t="shared" si="126"/>
        <v>0</v>
      </c>
      <c r="AM971" s="6">
        <f t="shared" si="127"/>
        <v>-5667.5799999999954</v>
      </c>
    </row>
    <row r="972" spans="1:39" x14ac:dyDescent="0.2">
      <c r="A972" s="7">
        <v>9001090</v>
      </c>
      <c r="B972" t="str">
        <f>VLOOKUP(A972,标准表!C:D,2,0)</f>
        <v>付兴</v>
      </c>
      <c r="C972" t="str">
        <f>VLOOKUP(A:A,标准表!C:M,11,0)</f>
        <v>炼铁事业部</v>
      </c>
      <c r="D972" t="str">
        <f>VLOOKUP($A:$A,标准表!C:E,3,0)</f>
        <v>130203198810315115</v>
      </c>
      <c r="E972" t="str">
        <f>VLOOKUP(A:A,'11月工资'!A:D,4,0)</f>
        <v>6210810180000760925</v>
      </c>
      <c r="F972" t="str">
        <f>VLOOKUP(A:A,'11月工资'!A:F,6,0)</f>
        <v>生产操作人员</v>
      </c>
      <c r="G972">
        <f>VLOOKUP(A:A,标准表!C:H,6,0)</f>
        <v>0</v>
      </c>
      <c r="H972">
        <f>VLOOKUP(A:A,标准表!C:I,7,0)</f>
        <v>0</v>
      </c>
      <c r="I972">
        <f>VLOOKUP(A:A,标准表!C:J,8,0)</f>
        <v>0</v>
      </c>
      <c r="J972">
        <f>VLOOKUP($A:$A,标准表!C:G,5,0)</f>
        <v>1</v>
      </c>
      <c r="L972">
        <f>VLOOKUP(A:A,单位分配保留两位小数!B:I,8,0)</f>
        <v>2250</v>
      </c>
      <c r="M972">
        <f>_xlfn.IFNA(VLOOKUP(A:A,单位分配保留两位小数!B:J,9,0),0)</f>
        <v>0</v>
      </c>
      <c r="N972">
        <f>_xlfn.IFNA(VLOOKUP(A:A,单位分配保留两位小数!B:K,10,0),0)</f>
        <v>0</v>
      </c>
      <c r="O972">
        <f>ROUND(_xlfn.IFNA(VLOOKUP(A:A,单位分配保留两位小数!B:L,11,0),0),2)</f>
        <v>0</v>
      </c>
      <c r="Q972">
        <f t="shared" si="120"/>
        <v>2250</v>
      </c>
      <c r="R972">
        <f>_xlfn.IFNA(VLOOKUP(A972,'11月工资'!A:AU,47,0),0)+Q972</f>
        <v>45640.490000000013</v>
      </c>
      <c r="S972">
        <f>VLOOKUP(A:A,'11月工资'!A:AW,49,0)</f>
        <v>0</v>
      </c>
      <c r="T972">
        <f>VLOOKUP(A:A,'11月工资'!A:AZ,52,0)</f>
        <v>0</v>
      </c>
      <c r="U972">
        <f>VLOOKUP(A:A,'11月工资'!A:BA,53,0)</f>
        <v>0</v>
      </c>
      <c r="V972">
        <f>VLOOKUP(A:A,'11月工资'!A:AX,50,0)</f>
        <v>0</v>
      </c>
      <c r="W972">
        <f>VLOOKUP(A:A,'11月工资'!A:AY,51,0)</f>
        <v>0</v>
      </c>
      <c r="X972">
        <f>VLOOKUP(A:A,'11月工资'!A:AV,48,0)</f>
        <v>45000</v>
      </c>
      <c r="Y972">
        <f>VLOOKUP(A:A,'11月工资'!A:BB,54,0)</f>
        <v>5577.44</v>
      </c>
      <c r="Z972" s="12">
        <f>ROUND(5*MAX(0,(R972-S972-T972-U972-V972-W972-X972-Y972)*{0.6;2;4;5;6;7;9}%-{0;504;3384;6384;10584;17184;36384}),2)</f>
        <v>0</v>
      </c>
      <c r="AB972" s="78">
        <f>VLOOKUP(A:A,'11月工资'!A:BI,61,0)</f>
        <v>0</v>
      </c>
      <c r="AC972" s="6">
        <f t="shared" si="121"/>
        <v>0</v>
      </c>
      <c r="AD972">
        <f t="shared" si="122"/>
        <v>2250</v>
      </c>
      <c r="AE972">
        <f>VLOOKUP(A:A,'10月奖金'!A:AC,29,0)</f>
        <v>0</v>
      </c>
      <c r="AF972" s="6">
        <f t="shared" si="123"/>
        <v>0</v>
      </c>
      <c r="AG972">
        <f>VLOOKUP(A:A,'10月奖金'!A:AD,30,0)</f>
        <v>2250</v>
      </c>
      <c r="AH972" s="6">
        <f t="shared" si="124"/>
        <v>0</v>
      </c>
      <c r="AI972">
        <f>VLOOKUP(A:A,单位分配保留两位小数!B:N,13,0)</f>
        <v>2250</v>
      </c>
      <c r="AJ972">
        <f t="shared" si="125"/>
        <v>0</v>
      </c>
      <c r="AK972">
        <f>_xlfn.IFNA(VLOOKUP(A:A,'11月工资'!A:AQ,43,0),0)</f>
        <v>0</v>
      </c>
      <c r="AL972">
        <f t="shared" si="126"/>
        <v>0</v>
      </c>
      <c r="AM972" s="6">
        <f t="shared" si="127"/>
        <v>-4936.9499999999871</v>
      </c>
    </row>
    <row r="973" spans="1:39" x14ac:dyDescent="0.2">
      <c r="A973" s="7">
        <v>9001091</v>
      </c>
      <c r="B973" t="str">
        <f>VLOOKUP(A973,标准表!C:D,2,0)</f>
        <v>傅海超</v>
      </c>
      <c r="C973" t="str">
        <f>VLOOKUP(A:A,标准表!C:M,11,0)</f>
        <v>炼铁事业部</v>
      </c>
      <c r="D973" t="str">
        <f>VLOOKUP($A:$A,标准表!C:E,3,0)</f>
        <v>130204198806210632</v>
      </c>
      <c r="E973" t="str">
        <f>VLOOKUP(A:A,'11月工资'!A:D,4,0)</f>
        <v>6217000180042532261</v>
      </c>
      <c r="F973" t="str">
        <f>VLOOKUP(A:A,'11月工资'!A:F,6,0)</f>
        <v>生产操作人员</v>
      </c>
      <c r="G973">
        <f>VLOOKUP(A:A,标准表!C:H,6,0)</f>
        <v>0</v>
      </c>
      <c r="H973">
        <f>VLOOKUP(A:A,标准表!C:I,7,0)</f>
        <v>0</v>
      </c>
      <c r="I973">
        <f>VLOOKUP(A:A,标准表!C:J,8,0)</f>
        <v>0</v>
      </c>
      <c r="J973">
        <f>VLOOKUP($A:$A,标准表!C:G,5,0)</f>
        <v>1</v>
      </c>
      <c r="L973">
        <f>VLOOKUP(A:A,单位分配保留两位小数!B:I,8,0)</f>
        <v>2250</v>
      </c>
      <c r="M973">
        <f>_xlfn.IFNA(VLOOKUP(A:A,单位分配保留两位小数!B:J,9,0),0)</f>
        <v>0</v>
      </c>
      <c r="N973">
        <f>_xlfn.IFNA(VLOOKUP(A:A,单位分配保留两位小数!B:K,10,0),0)</f>
        <v>0</v>
      </c>
      <c r="O973">
        <f>ROUND(_xlfn.IFNA(VLOOKUP(A:A,单位分配保留两位小数!B:L,11,0),0),2)</f>
        <v>0</v>
      </c>
      <c r="Q973">
        <f t="shared" si="120"/>
        <v>2250</v>
      </c>
      <c r="R973">
        <f>_xlfn.IFNA(VLOOKUP(A973,'11月工资'!A:AU,47,0),0)+Q973</f>
        <v>45676.420000000013</v>
      </c>
      <c r="S973">
        <f>VLOOKUP(A:A,'11月工资'!A:AW,49,0)</f>
        <v>0</v>
      </c>
      <c r="T973">
        <f>VLOOKUP(A:A,'11月工资'!A:AZ,52,0)</f>
        <v>0</v>
      </c>
      <c r="U973">
        <f>VLOOKUP(A:A,'11月工资'!A:BA,53,0)</f>
        <v>0</v>
      </c>
      <c r="V973">
        <f>VLOOKUP(A:A,'11月工资'!A:AX,50,0)</f>
        <v>0</v>
      </c>
      <c r="W973">
        <f>VLOOKUP(A:A,'11月工资'!A:AY,51,0)</f>
        <v>0</v>
      </c>
      <c r="X973">
        <f>VLOOKUP(A:A,'11月工资'!A:AV,48,0)</f>
        <v>45000</v>
      </c>
      <c r="Y973">
        <f>VLOOKUP(A:A,'11月工资'!A:BB,54,0)</f>
        <v>5561.119999999999</v>
      </c>
      <c r="Z973" s="12">
        <f>ROUND(5*MAX(0,(R973-S973-T973-U973-V973-W973-X973-Y973)*{0.6;2;4;5;6;7;9}%-{0;504;3384;6384;10584;17184;36384}),2)</f>
        <v>0</v>
      </c>
      <c r="AB973" s="78">
        <f>VLOOKUP(A:A,'11月工资'!A:BI,61,0)</f>
        <v>0</v>
      </c>
      <c r="AC973" s="6">
        <f t="shared" si="121"/>
        <v>0</v>
      </c>
      <c r="AD973">
        <f t="shared" si="122"/>
        <v>2250</v>
      </c>
      <c r="AE973">
        <f>VLOOKUP(A:A,'10月奖金'!A:AC,29,0)</f>
        <v>0</v>
      </c>
      <c r="AF973" s="6">
        <f t="shared" si="123"/>
        <v>0</v>
      </c>
      <c r="AG973">
        <f>VLOOKUP(A:A,'10月奖金'!A:AD,30,0)</f>
        <v>2250</v>
      </c>
      <c r="AH973" s="6">
        <f t="shared" si="124"/>
        <v>0</v>
      </c>
      <c r="AI973">
        <f>VLOOKUP(A:A,单位分配保留两位小数!B:N,13,0)</f>
        <v>2250</v>
      </c>
      <c r="AJ973">
        <f t="shared" si="125"/>
        <v>0</v>
      </c>
      <c r="AK973">
        <f>_xlfn.IFNA(VLOOKUP(A:A,'11月工资'!A:AQ,43,0),0)</f>
        <v>0</v>
      </c>
      <c r="AL973">
        <f t="shared" si="126"/>
        <v>0</v>
      </c>
      <c r="AM973" s="6">
        <f t="shared" si="127"/>
        <v>-4884.6999999999862</v>
      </c>
    </row>
    <row r="974" spans="1:39" x14ac:dyDescent="0.2">
      <c r="A974" s="7">
        <v>9001092</v>
      </c>
      <c r="B974" t="str">
        <f>VLOOKUP(A974,标准表!C:D,2,0)</f>
        <v>高峰</v>
      </c>
      <c r="C974" t="str">
        <f>VLOOKUP(A:A,标准表!C:M,11,0)</f>
        <v>炼铁事业部</v>
      </c>
      <c r="D974" t="str">
        <f>VLOOKUP($A:$A,标准表!C:E,3,0)</f>
        <v>130203198201033315</v>
      </c>
      <c r="E974" t="str">
        <f>VLOOKUP(A:A,'11月工资'!A:D,4,0)</f>
        <v>6217000180031774544</v>
      </c>
      <c r="F974" t="str">
        <f>VLOOKUP(A:A,'11月工资'!A:F,6,0)</f>
        <v>生产操作人员</v>
      </c>
      <c r="G974">
        <f>VLOOKUP(A:A,标准表!C:H,6,0)</f>
        <v>0</v>
      </c>
      <c r="H974">
        <f>VLOOKUP(A:A,标准表!C:I,7,0)</f>
        <v>0</v>
      </c>
      <c r="I974">
        <f>VLOOKUP(A:A,标准表!C:J,8,0)</f>
        <v>0</v>
      </c>
      <c r="J974">
        <f>VLOOKUP($A:$A,标准表!C:G,5,0)</f>
        <v>1.5</v>
      </c>
      <c r="L974">
        <f>VLOOKUP(A:A,单位分配保留两位小数!B:I,8,0)</f>
        <v>2232</v>
      </c>
      <c r="M974">
        <f>_xlfn.IFNA(VLOOKUP(A:A,单位分配保留两位小数!B:J,9,0),0)</f>
        <v>0</v>
      </c>
      <c r="N974">
        <f>_xlfn.IFNA(VLOOKUP(A:A,单位分配保留两位小数!B:K,10,0),0)</f>
        <v>0</v>
      </c>
      <c r="O974">
        <f>ROUND(_xlfn.IFNA(VLOOKUP(A:A,单位分配保留两位小数!B:L,11,0),0),2)</f>
        <v>0</v>
      </c>
      <c r="Q974">
        <f t="shared" si="120"/>
        <v>2232</v>
      </c>
      <c r="R974">
        <f>_xlfn.IFNA(VLOOKUP(A974,'11月工资'!A:AU,47,0),0)+Q974</f>
        <v>45434.28</v>
      </c>
      <c r="S974">
        <f>VLOOKUP(A:A,'11月工资'!A:AW,49,0)</f>
        <v>9000</v>
      </c>
      <c r="T974">
        <f>VLOOKUP(A:A,'11月工资'!A:AZ,52,0)</f>
        <v>9000</v>
      </c>
      <c r="U974">
        <f>VLOOKUP(A:A,'11月工资'!A:BA,53,0)</f>
        <v>0</v>
      </c>
      <c r="V974">
        <f>VLOOKUP(A:A,'11月工资'!A:AX,50,0)</f>
        <v>18000</v>
      </c>
      <c r="W974">
        <f>VLOOKUP(A:A,'11月工资'!A:AY,51,0)</f>
        <v>0</v>
      </c>
      <c r="X974">
        <f>VLOOKUP(A:A,'11月工资'!A:AV,48,0)</f>
        <v>45000</v>
      </c>
      <c r="Y974">
        <f>VLOOKUP(A:A,'11月工资'!A:BB,54,0)</f>
        <v>6372.7999999999993</v>
      </c>
      <c r="Z974" s="12">
        <f>ROUND(5*MAX(0,(R974-S974-T974-U974-V974-W974-X974-Y974)*{0.6;2;4;5;6;7;9}%-{0;504;3384;6384;10584;17184;36384}),2)</f>
        <v>0</v>
      </c>
      <c r="AB974" s="78">
        <f>VLOOKUP(A:A,'11月工资'!A:BI,61,0)</f>
        <v>0</v>
      </c>
      <c r="AC974" s="6">
        <f t="shared" si="121"/>
        <v>0</v>
      </c>
      <c r="AD974">
        <f t="shared" si="122"/>
        <v>2232</v>
      </c>
      <c r="AE974">
        <f>VLOOKUP(A:A,'10月奖金'!A:AC,29,0)</f>
        <v>0</v>
      </c>
      <c r="AF974" s="6">
        <f t="shared" si="123"/>
        <v>0</v>
      </c>
      <c r="AG974">
        <f>VLOOKUP(A:A,'10月奖金'!A:AD,30,0)</f>
        <v>2250</v>
      </c>
      <c r="AH974" s="6">
        <f t="shared" si="124"/>
        <v>-18</v>
      </c>
      <c r="AI974">
        <f>VLOOKUP(A:A,单位分配保留两位小数!B:N,13,0)</f>
        <v>2232</v>
      </c>
      <c r="AJ974">
        <f t="shared" si="125"/>
        <v>0</v>
      </c>
      <c r="AK974">
        <f>_xlfn.IFNA(VLOOKUP(A:A,'11月工资'!A:AQ,43,0),0)</f>
        <v>0</v>
      </c>
      <c r="AL974">
        <f t="shared" si="126"/>
        <v>0</v>
      </c>
      <c r="AM974" s="6">
        <f t="shared" si="127"/>
        <v>-41938.520000000004</v>
      </c>
    </row>
    <row r="975" spans="1:39" x14ac:dyDescent="0.2">
      <c r="A975" s="7">
        <v>9001093</v>
      </c>
      <c r="B975" t="str">
        <f>VLOOKUP(A975,标准表!C:D,2,0)</f>
        <v>侯晓月</v>
      </c>
      <c r="C975" t="str">
        <f>VLOOKUP(A:A,标准表!C:M,11,0)</f>
        <v>炼铁事业部</v>
      </c>
      <c r="D975" t="str">
        <f>VLOOKUP($A:$A,标准表!C:E,3,0)</f>
        <v>130221198807107916</v>
      </c>
      <c r="E975" t="str">
        <f>VLOOKUP(A:A,'11月工资'!A:D,4,0)</f>
        <v>6217000180031774577</v>
      </c>
      <c r="F975" t="str">
        <f>VLOOKUP(A:A,'11月工资'!A:F,6,0)</f>
        <v>生产操作人员</v>
      </c>
      <c r="G975">
        <f>VLOOKUP(A:A,标准表!C:H,6,0)</f>
        <v>0</v>
      </c>
      <c r="H975">
        <f>VLOOKUP(A:A,标准表!C:I,7,0)</f>
        <v>0</v>
      </c>
      <c r="I975">
        <f>VLOOKUP(A:A,标准表!C:J,8,0)</f>
        <v>0</v>
      </c>
      <c r="J975">
        <f>VLOOKUP($A:$A,标准表!C:G,5,0)</f>
        <v>1</v>
      </c>
      <c r="L975">
        <f>VLOOKUP(A:A,单位分配保留两位小数!B:I,8,0)</f>
        <v>2250</v>
      </c>
      <c r="M975">
        <f>_xlfn.IFNA(VLOOKUP(A:A,单位分配保留两位小数!B:J,9,0),0)</f>
        <v>0</v>
      </c>
      <c r="N975">
        <f>_xlfn.IFNA(VLOOKUP(A:A,单位分配保留两位小数!B:K,10,0),0)</f>
        <v>0</v>
      </c>
      <c r="O975">
        <f>ROUND(_xlfn.IFNA(VLOOKUP(A:A,单位分配保留两位小数!B:L,11,0),0),2)</f>
        <v>0</v>
      </c>
      <c r="Q975">
        <f t="shared" si="120"/>
        <v>2250</v>
      </c>
      <c r="R975">
        <f>_xlfn.IFNA(VLOOKUP(A975,'11月工资'!A:AU,47,0),0)+Q975</f>
        <v>44450.84</v>
      </c>
      <c r="S975">
        <f>VLOOKUP(A:A,'11月工资'!A:AW,49,0)</f>
        <v>0</v>
      </c>
      <c r="T975">
        <f>VLOOKUP(A:A,'11月工资'!A:AZ,52,0)</f>
        <v>0</v>
      </c>
      <c r="U975">
        <f>VLOOKUP(A:A,'11月工资'!A:BA,53,0)</f>
        <v>0</v>
      </c>
      <c r="V975">
        <f>VLOOKUP(A:A,'11月工资'!A:AX,50,0)</f>
        <v>0</v>
      </c>
      <c r="W975">
        <f>VLOOKUP(A:A,'11月工资'!A:AY,51,0)</f>
        <v>0</v>
      </c>
      <c r="X975">
        <f>VLOOKUP(A:A,'11月工资'!A:AV,48,0)</f>
        <v>45000</v>
      </c>
      <c r="Y975">
        <f>VLOOKUP(A:A,'11月工资'!A:BB,54,0)</f>
        <v>5870.16</v>
      </c>
      <c r="Z975" s="12">
        <f>ROUND(5*MAX(0,(R975-S975-T975-U975-V975-W975-X975-Y975)*{0.6;2;4;5;6;7;9}%-{0;504;3384;6384;10584;17184;36384}),2)</f>
        <v>0</v>
      </c>
      <c r="AB975" s="78">
        <f>VLOOKUP(A:A,'11月工资'!A:BI,61,0)</f>
        <v>0</v>
      </c>
      <c r="AC975" s="6">
        <f t="shared" si="121"/>
        <v>0</v>
      </c>
      <c r="AD975">
        <f t="shared" si="122"/>
        <v>2250</v>
      </c>
      <c r="AE975">
        <f>VLOOKUP(A:A,'10月奖金'!A:AC,29,0)</f>
        <v>0</v>
      </c>
      <c r="AF975" s="6">
        <f t="shared" si="123"/>
        <v>0</v>
      </c>
      <c r="AG975">
        <f>VLOOKUP(A:A,'10月奖金'!A:AD,30,0)</f>
        <v>2250</v>
      </c>
      <c r="AH975" s="6">
        <f t="shared" si="124"/>
        <v>0</v>
      </c>
      <c r="AI975">
        <f>VLOOKUP(A:A,单位分配保留两位小数!B:N,13,0)</f>
        <v>2250</v>
      </c>
      <c r="AJ975">
        <f t="shared" si="125"/>
        <v>0</v>
      </c>
      <c r="AK975">
        <f>_xlfn.IFNA(VLOOKUP(A:A,'11月工资'!A:AQ,43,0),0)</f>
        <v>0</v>
      </c>
      <c r="AL975">
        <f t="shared" si="126"/>
        <v>0</v>
      </c>
      <c r="AM975" s="6">
        <f t="shared" si="127"/>
        <v>-6419.3200000000033</v>
      </c>
    </row>
    <row r="976" spans="1:39" x14ac:dyDescent="0.2">
      <c r="A976" s="7">
        <v>9001094</v>
      </c>
      <c r="B976" t="str">
        <f>VLOOKUP(A976,标准表!C:D,2,0)</f>
        <v>黄龙</v>
      </c>
      <c r="C976" t="str">
        <f>VLOOKUP(A:A,标准表!C:M,11,0)</f>
        <v>炼铁事业部</v>
      </c>
      <c r="D976" t="str">
        <f>VLOOKUP($A:$A,标准表!C:E,3,0)</f>
        <v>130282198912294015</v>
      </c>
      <c r="E976" t="str">
        <f>VLOOKUP(A:A,'11月工资'!A:D,4,0)</f>
        <v>6217000180000639397</v>
      </c>
      <c r="F976" t="str">
        <f>VLOOKUP(A:A,'11月工资'!A:F,6,0)</f>
        <v>生产操作人员</v>
      </c>
      <c r="G976">
        <f>VLOOKUP(A:A,标准表!C:H,6,0)</f>
        <v>0</v>
      </c>
      <c r="H976">
        <f>VLOOKUP(A:A,标准表!C:I,7,0)</f>
        <v>0</v>
      </c>
      <c r="I976">
        <f>VLOOKUP(A:A,标准表!C:J,8,0)</f>
        <v>0</v>
      </c>
      <c r="J976">
        <f>VLOOKUP($A:$A,标准表!C:G,5,0)</f>
        <v>1</v>
      </c>
      <c r="L976">
        <f>VLOOKUP(A:A,单位分配保留两位小数!B:I,8,0)</f>
        <v>2232</v>
      </c>
      <c r="M976">
        <f>_xlfn.IFNA(VLOOKUP(A:A,单位分配保留两位小数!B:J,9,0),0)</f>
        <v>0</v>
      </c>
      <c r="N976">
        <f>_xlfn.IFNA(VLOOKUP(A:A,单位分配保留两位小数!B:K,10,0),0)</f>
        <v>0</v>
      </c>
      <c r="O976">
        <f>ROUND(_xlfn.IFNA(VLOOKUP(A:A,单位分配保留两位小数!B:L,11,0),0),2)</f>
        <v>0</v>
      </c>
      <c r="Q976">
        <f t="shared" si="120"/>
        <v>2232</v>
      </c>
      <c r="R976">
        <f>_xlfn.IFNA(VLOOKUP(A976,'11月工资'!A:AU,47,0),0)+Q976</f>
        <v>42999.42</v>
      </c>
      <c r="S976">
        <f>VLOOKUP(A:A,'11月工资'!A:AW,49,0)</f>
        <v>0</v>
      </c>
      <c r="T976">
        <f>VLOOKUP(A:A,'11月工资'!A:AZ,52,0)</f>
        <v>0</v>
      </c>
      <c r="U976">
        <f>VLOOKUP(A:A,'11月工资'!A:BA,53,0)</f>
        <v>0</v>
      </c>
      <c r="V976">
        <f>VLOOKUP(A:A,'11月工资'!A:AX,50,0)</f>
        <v>0</v>
      </c>
      <c r="W976">
        <f>VLOOKUP(A:A,'11月工资'!A:AY,51,0)</f>
        <v>0</v>
      </c>
      <c r="X976">
        <f>VLOOKUP(A:A,'11月工资'!A:AV,48,0)</f>
        <v>45000</v>
      </c>
      <c r="Y976">
        <f>VLOOKUP(A:A,'11月工资'!A:BB,54,0)</f>
        <v>5492.56</v>
      </c>
      <c r="Z976" s="12">
        <f>ROUND(5*MAX(0,(R976-S976-T976-U976-V976-W976-X976-Y976)*{0.6;2;4;5;6;7;9}%-{0;504;3384;6384;10584;17184;36384}),2)</f>
        <v>0</v>
      </c>
      <c r="AB976" s="78">
        <f>VLOOKUP(A:A,'11月工资'!A:BI,61,0)</f>
        <v>0</v>
      </c>
      <c r="AC976" s="6">
        <f t="shared" si="121"/>
        <v>0</v>
      </c>
      <c r="AD976">
        <f t="shared" si="122"/>
        <v>2232</v>
      </c>
      <c r="AE976">
        <f>VLOOKUP(A:A,'10月奖金'!A:AC,29,0)</f>
        <v>0</v>
      </c>
      <c r="AF976" s="6">
        <f t="shared" si="123"/>
        <v>0</v>
      </c>
      <c r="AG976">
        <f>VLOOKUP(A:A,'10月奖金'!A:AD,30,0)</f>
        <v>2250</v>
      </c>
      <c r="AH976" s="6">
        <f t="shared" si="124"/>
        <v>-18</v>
      </c>
      <c r="AI976">
        <f>VLOOKUP(A:A,单位分配保留两位小数!B:N,13,0)</f>
        <v>2232</v>
      </c>
      <c r="AJ976">
        <f t="shared" si="125"/>
        <v>0</v>
      </c>
      <c r="AK976">
        <f>_xlfn.IFNA(VLOOKUP(A:A,'11月工资'!A:AQ,43,0),0)</f>
        <v>0</v>
      </c>
      <c r="AL976">
        <f t="shared" si="126"/>
        <v>0</v>
      </c>
      <c r="AM976" s="6">
        <f t="shared" si="127"/>
        <v>-7493.1400000000021</v>
      </c>
    </row>
    <row r="977" spans="1:39" x14ac:dyDescent="0.2">
      <c r="A977" s="7">
        <v>9001095</v>
      </c>
      <c r="B977" t="str">
        <f>VLOOKUP(A977,标准表!C:D,2,0)</f>
        <v>季海乐</v>
      </c>
      <c r="C977" t="str">
        <f>VLOOKUP(A:A,标准表!C:M,11,0)</f>
        <v>炼铁事业部</v>
      </c>
      <c r="D977" t="str">
        <f>VLOOKUP($A:$A,标准表!C:E,3,0)</f>
        <v>130203198710114818</v>
      </c>
      <c r="E977" t="str">
        <f>VLOOKUP(A:A,'11月工资'!A:D,4,0)</f>
        <v>6227000180600094612</v>
      </c>
      <c r="F977" t="str">
        <f>VLOOKUP(A:A,'11月工资'!A:F,6,0)</f>
        <v>生产操作人员</v>
      </c>
      <c r="G977">
        <f>VLOOKUP(A:A,标准表!C:H,6,0)</f>
        <v>0</v>
      </c>
      <c r="H977">
        <f>VLOOKUP(A:A,标准表!C:I,7,0)</f>
        <v>0</v>
      </c>
      <c r="I977">
        <f>VLOOKUP(A:A,标准表!C:J,8,0)</f>
        <v>0</v>
      </c>
      <c r="J977">
        <f>VLOOKUP($A:$A,标准表!C:G,5,0)</f>
        <v>1</v>
      </c>
      <c r="L977">
        <f>VLOOKUP(A:A,单位分配保留两位小数!B:I,8,0)</f>
        <v>2250</v>
      </c>
      <c r="M977">
        <f>_xlfn.IFNA(VLOOKUP(A:A,单位分配保留两位小数!B:J,9,0),0)</f>
        <v>0</v>
      </c>
      <c r="N977">
        <f>_xlfn.IFNA(VLOOKUP(A:A,单位分配保留两位小数!B:K,10,0),0)</f>
        <v>0</v>
      </c>
      <c r="O977">
        <f>ROUND(_xlfn.IFNA(VLOOKUP(A:A,单位分配保留两位小数!B:L,11,0),0),2)</f>
        <v>0</v>
      </c>
      <c r="Q977">
        <f t="shared" si="120"/>
        <v>2250</v>
      </c>
      <c r="R977">
        <f>_xlfn.IFNA(VLOOKUP(A977,'11月工资'!A:AU,47,0),0)+Q977</f>
        <v>44787.09</v>
      </c>
      <c r="S977">
        <f>VLOOKUP(A:A,'11月工资'!A:AW,49,0)</f>
        <v>0</v>
      </c>
      <c r="T977">
        <f>VLOOKUP(A:A,'11月工资'!A:AZ,52,0)</f>
        <v>0</v>
      </c>
      <c r="U977">
        <f>VLOOKUP(A:A,'11月工资'!A:BA,53,0)</f>
        <v>0</v>
      </c>
      <c r="V977">
        <f>VLOOKUP(A:A,'11月工资'!A:AX,50,0)</f>
        <v>0</v>
      </c>
      <c r="W977">
        <f>VLOOKUP(A:A,'11月工资'!A:AY,51,0)</f>
        <v>0</v>
      </c>
      <c r="X977">
        <f>VLOOKUP(A:A,'11月工资'!A:AV,48,0)</f>
        <v>45000</v>
      </c>
      <c r="Y977">
        <f>VLOOKUP(A:A,'11月工资'!A:BB,54,0)</f>
        <v>5880.32</v>
      </c>
      <c r="Z977" s="12">
        <f>ROUND(5*MAX(0,(R977-S977-T977-U977-V977-W977-X977-Y977)*{0.6;2;4;5;6;7;9}%-{0;504;3384;6384;10584;17184;36384}),2)</f>
        <v>0</v>
      </c>
      <c r="AB977" s="78">
        <f>VLOOKUP(A:A,'11月工资'!A:BI,61,0)</f>
        <v>0</v>
      </c>
      <c r="AC977" s="6">
        <f t="shared" si="121"/>
        <v>0</v>
      </c>
      <c r="AD977">
        <f t="shared" si="122"/>
        <v>2250</v>
      </c>
      <c r="AE977">
        <f>VLOOKUP(A:A,'10月奖金'!A:AC,29,0)</f>
        <v>0</v>
      </c>
      <c r="AF977" s="6">
        <f t="shared" si="123"/>
        <v>0</v>
      </c>
      <c r="AG977">
        <f>VLOOKUP(A:A,'10月奖金'!A:AD,30,0)</f>
        <v>2250</v>
      </c>
      <c r="AH977" s="6">
        <f t="shared" si="124"/>
        <v>0</v>
      </c>
      <c r="AI977">
        <f>VLOOKUP(A:A,单位分配保留两位小数!B:N,13,0)</f>
        <v>2250</v>
      </c>
      <c r="AJ977">
        <f t="shared" si="125"/>
        <v>0</v>
      </c>
      <c r="AK977">
        <f>_xlfn.IFNA(VLOOKUP(A:A,'11月工资'!A:AQ,43,0),0)</f>
        <v>0</v>
      </c>
      <c r="AL977">
        <f t="shared" si="126"/>
        <v>0</v>
      </c>
      <c r="AM977" s="6">
        <f t="shared" si="127"/>
        <v>-6093.2300000000032</v>
      </c>
    </row>
    <row r="978" spans="1:39" x14ac:dyDescent="0.2">
      <c r="A978" s="7">
        <v>9001096</v>
      </c>
      <c r="B978" t="str">
        <f>VLOOKUP(A978,标准表!C:D,2,0)</f>
        <v>阚彦冬</v>
      </c>
      <c r="C978" t="str">
        <f>VLOOKUP(A:A,标准表!C:M,11,0)</f>
        <v>炼铁事业部</v>
      </c>
      <c r="D978" t="str">
        <f>VLOOKUP($A:$A,标准表!C:E,3,0)</f>
        <v>130204198801170635</v>
      </c>
      <c r="E978" t="str">
        <f>VLOOKUP(A:A,'11月工资'!A:D,4,0)</f>
        <v>6217000180042426621</v>
      </c>
      <c r="F978" t="str">
        <f>VLOOKUP(A:A,'11月工资'!A:F,6,0)</f>
        <v>生产操作人员</v>
      </c>
      <c r="G978">
        <f>VLOOKUP(A:A,标准表!C:H,6,0)</f>
        <v>0</v>
      </c>
      <c r="H978">
        <f>VLOOKUP(A:A,标准表!C:I,7,0)</f>
        <v>0</v>
      </c>
      <c r="I978">
        <f>VLOOKUP(A:A,标准表!C:J,8,0)</f>
        <v>0</v>
      </c>
      <c r="J978">
        <f>VLOOKUP($A:$A,标准表!C:G,5,0)</f>
        <v>1</v>
      </c>
      <c r="L978">
        <f>VLOOKUP(A:A,单位分配保留两位小数!B:I,8,0)</f>
        <v>2232</v>
      </c>
      <c r="M978">
        <f>_xlfn.IFNA(VLOOKUP(A:A,单位分配保留两位小数!B:J,9,0),0)</f>
        <v>0</v>
      </c>
      <c r="N978">
        <f>_xlfn.IFNA(VLOOKUP(A:A,单位分配保留两位小数!B:K,10,0),0)</f>
        <v>0</v>
      </c>
      <c r="O978">
        <f>ROUND(_xlfn.IFNA(VLOOKUP(A:A,单位分配保留两位小数!B:L,11,0),0),2)</f>
        <v>0</v>
      </c>
      <c r="Q978">
        <f t="shared" si="120"/>
        <v>2232</v>
      </c>
      <c r="R978">
        <f>_xlfn.IFNA(VLOOKUP(A978,'11月工资'!A:AU,47,0),0)+Q978</f>
        <v>43497.936000000002</v>
      </c>
      <c r="S978">
        <f>VLOOKUP(A:A,'11月工资'!A:AW,49,0)</f>
        <v>0</v>
      </c>
      <c r="T978">
        <f>VLOOKUP(A:A,'11月工资'!A:AZ,52,0)</f>
        <v>0</v>
      </c>
      <c r="U978">
        <f>VLOOKUP(A:A,'11月工资'!A:BA,53,0)</f>
        <v>0</v>
      </c>
      <c r="V978">
        <f>VLOOKUP(A:A,'11月工资'!A:AX,50,0)</f>
        <v>0</v>
      </c>
      <c r="W978">
        <f>VLOOKUP(A:A,'11月工资'!A:AY,51,0)</f>
        <v>0</v>
      </c>
      <c r="X978">
        <f>VLOOKUP(A:A,'11月工资'!A:AV,48,0)</f>
        <v>45000</v>
      </c>
      <c r="Y978">
        <f>VLOOKUP(A:A,'11月工资'!A:BB,54,0)</f>
        <v>5391.4</v>
      </c>
      <c r="Z978" s="12">
        <f>ROUND(5*MAX(0,(R978-S978-T978-U978-V978-W978-X978-Y978)*{0.6;2;4;5;6;7;9}%-{0;504;3384;6384;10584;17184;36384}),2)</f>
        <v>0</v>
      </c>
      <c r="AB978" s="78">
        <f>VLOOKUP(A:A,'11月工资'!A:BI,61,0)</f>
        <v>0</v>
      </c>
      <c r="AC978" s="6">
        <f t="shared" si="121"/>
        <v>0</v>
      </c>
      <c r="AD978">
        <f t="shared" si="122"/>
        <v>2232</v>
      </c>
      <c r="AE978">
        <f>VLOOKUP(A:A,'10月奖金'!A:AC,29,0)</f>
        <v>0</v>
      </c>
      <c r="AF978" s="6">
        <f t="shared" si="123"/>
        <v>0</v>
      </c>
      <c r="AG978">
        <f>VLOOKUP(A:A,'10月奖金'!A:AD,30,0)</f>
        <v>2250</v>
      </c>
      <c r="AH978" s="6">
        <f t="shared" si="124"/>
        <v>-18</v>
      </c>
      <c r="AI978">
        <f>VLOOKUP(A:A,单位分配保留两位小数!B:N,13,0)</f>
        <v>2232</v>
      </c>
      <c r="AJ978">
        <f t="shared" si="125"/>
        <v>0</v>
      </c>
      <c r="AK978">
        <f>_xlfn.IFNA(VLOOKUP(A:A,'11月工资'!A:AQ,43,0),0)</f>
        <v>0</v>
      </c>
      <c r="AL978">
        <f t="shared" si="126"/>
        <v>0</v>
      </c>
      <c r="AM978" s="6">
        <f t="shared" si="127"/>
        <v>-6893.4639999999981</v>
      </c>
    </row>
    <row r="979" spans="1:39" x14ac:dyDescent="0.2">
      <c r="A979" s="1">
        <v>9001097</v>
      </c>
      <c r="B979" t="str">
        <f>VLOOKUP(A979,标准表!C:D,2,0)</f>
        <v>李建</v>
      </c>
      <c r="C979" t="str">
        <f>VLOOKUP(A:A,标准表!C:M,11,0)</f>
        <v>炼铁事业部</v>
      </c>
      <c r="D979" t="str">
        <f>VLOOKUP($A:$A,标准表!C:E,3,0)</f>
        <v>130203198410054817</v>
      </c>
      <c r="E979" t="str">
        <f>VLOOKUP(A:A,'11月工资'!A:D,4,0)</f>
        <v>6217000180032382396</v>
      </c>
      <c r="F979" t="str">
        <f>VLOOKUP(A:A,'11月工资'!A:F,6,0)</f>
        <v>生产操作人员</v>
      </c>
      <c r="G979">
        <f>VLOOKUP(A:A,标准表!C:H,6,0)</f>
        <v>0</v>
      </c>
      <c r="H979">
        <f>VLOOKUP(A:A,标准表!C:I,7,0)</f>
        <v>0</v>
      </c>
      <c r="I979">
        <f>VLOOKUP(A:A,标准表!C:J,8,0)</f>
        <v>0</v>
      </c>
      <c r="J979">
        <f>VLOOKUP($A:$A,标准表!C:G,5,0)</f>
        <v>1</v>
      </c>
      <c r="L979">
        <f>VLOOKUP(A:A,单位分配保留两位小数!B:I,8,0)</f>
        <v>2250</v>
      </c>
      <c r="M979">
        <f>_xlfn.IFNA(VLOOKUP(A:A,单位分配保留两位小数!B:J,9,0),0)</f>
        <v>0</v>
      </c>
      <c r="N979">
        <f>_xlfn.IFNA(VLOOKUP(A:A,单位分配保留两位小数!B:K,10,0),0)</f>
        <v>0</v>
      </c>
      <c r="O979">
        <f>ROUND(_xlfn.IFNA(VLOOKUP(A:A,单位分配保留两位小数!B:L,11,0),0),2)</f>
        <v>0</v>
      </c>
      <c r="Q979">
        <f t="shared" si="120"/>
        <v>2250</v>
      </c>
      <c r="R979">
        <f>_xlfn.IFNA(VLOOKUP(A979,'11月工资'!A:AU,47,0),0)+Q979</f>
        <v>45530.49</v>
      </c>
      <c r="S979">
        <f>VLOOKUP(A:A,'11月工资'!A:AW,49,0)</f>
        <v>0</v>
      </c>
      <c r="T979">
        <f>VLOOKUP(A:A,'11月工资'!A:AZ,52,0)</f>
        <v>0</v>
      </c>
      <c r="U979">
        <f>VLOOKUP(A:A,'11月工资'!A:BA,53,0)</f>
        <v>0</v>
      </c>
      <c r="V979">
        <f>VLOOKUP(A:A,'11月工资'!A:AX,50,0)</f>
        <v>0</v>
      </c>
      <c r="W979">
        <f>VLOOKUP(A:A,'11月工资'!A:AY,51,0)</f>
        <v>0</v>
      </c>
      <c r="X979">
        <f>VLOOKUP(A:A,'11月工资'!A:AV,48,0)</f>
        <v>45000</v>
      </c>
      <c r="Y979">
        <f>VLOOKUP(A:A,'11月工资'!A:BB,54,0)</f>
        <v>5560.4</v>
      </c>
      <c r="Z979" s="12">
        <f>ROUND(5*MAX(0,(R979-S979-T979-U979-V979-W979-X979-Y979)*{0.6;2;4;5;6;7;9}%-{0;504;3384;6384;10584;17184;36384}),2)</f>
        <v>0</v>
      </c>
      <c r="AB979" s="78">
        <f>VLOOKUP(A:A,'11月工资'!A:BI,61,0)</f>
        <v>0</v>
      </c>
      <c r="AC979" s="6">
        <f t="shared" si="121"/>
        <v>0</v>
      </c>
      <c r="AD979">
        <f t="shared" si="122"/>
        <v>2250</v>
      </c>
      <c r="AE979">
        <f>VLOOKUP(A:A,'10月奖金'!A:AC,29,0)</f>
        <v>0</v>
      </c>
      <c r="AF979" s="6">
        <f t="shared" si="123"/>
        <v>0</v>
      </c>
      <c r="AG979">
        <f>VLOOKUP(A:A,'10月奖金'!A:AD,30,0)</f>
        <v>2250</v>
      </c>
      <c r="AH979" s="6">
        <f t="shared" si="124"/>
        <v>0</v>
      </c>
      <c r="AI979">
        <f>VLOOKUP(A:A,单位分配保留两位小数!B:N,13,0)</f>
        <v>2250</v>
      </c>
      <c r="AJ979">
        <f t="shared" si="125"/>
        <v>0</v>
      </c>
      <c r="AK979">
        <f>_xlfn.IFNA(VLOOKUP(A:A,'11月工资'!A:AQ,43,0),0)</f>
        <v>0</v>
      </c>
      <c r="AL979">
        <f t="shared" si="126"/>
        <v>0</v>
      </c>
      <c r="AM979" s="6">
        <f t="shared" si="127"/>
        <v>-5029.9100000000017</v>
      </c>
    </row>
    <row r="980" spans="1:39" x14ac:dyDescent="0.2">
      <c r="A980" s="1">
        <v>9001098</v>
      </c>
      <c r="B980" t="str">
        <f>VLOOKUP(A980,标准表!C:D,2,0)</f>
        <v>李进</v>
      </c>
      <c r="C980" t="str">
        <f>VLOOKUP(A:A,标准表!C:M,11,0)</f>
        <v>炼铁事业部</v>
      </c>
      <c r="D980" t="str">
        <f>VLOOKUP($A:$A,标准表!C:E,3,0)</f>
        <v>13028119910228311X</v>
      </c>
      <c r="E980" t="str">
        <f>VLOOKUP(A:A,'11月工资'!A:D,4,0)</f>
        <v>6217000180013894096</v>
      </c>
      <c r="F980" t="str">
        <f>VLOOKUP(A:A,'11月工资'!A:F,6,0)</f>
        <v>生产操作人员</v>
      </c>
      <c r="G980">
        <f>VLOOKUP(A:A,标准表!C:H,6,0)</f>
        <v>0</v>
      </c>
      <c r="H980">
        <f>VLOOKUP(A:A,标准表!C:I,7,0)</f>
        <v>0</v>
      </c>
      <c r="I980">
        <f>VLOOKUP(A:A,标准表!C:J,8,0)</f>
        <v>0</v>
      </c>
      <c r="J980">
        <f>VLOOKUP($A:$A,标准表!C:G,5,0)</f>
        <v>1</v>
      </c>
      <c r="L980">
        <f>VLOOKUP(A:A,单位分配保留两位小数!B:I,8,0)</f>
        <v>2250</v>
      </c>
      <c r="M980">
        <f>_xlfn.IFNA(VLOOKUP(A:A,单位分配保留两位小数!B:J,9,0),0)</f>
        <v>0</v>
      </c>
      <c r="N980">
        <f>_xlfn.IFNA(VLOOKUP(A:A,单位分配保留两位小数!B:K,10,0),0)</f>
        <v>0</v>
      </c>
      <c r="O980">
        <f>ROUND(_xlfn.IFNA(VLOOKUP(A:A,单位分配保留两位小数!B:L,11,0),0),2)</f>
        <v>0</v>
      </c>
      <c r="Q980">
        <f t="shared" si="120"/>
        <v>2250</v>
      </c>
      <c r="R980">
        <f>_xlfn.IFNA(VLOOKUP(A980,'11月工资'!A:AU,47,0),0)+Q980</f>
        <v>43625.78</v>
      </c>
      <c r="S980">
        <f>VLOOKUP(A:A,'11月工资'!A:AW,49,0)</f>
        <v>0</v>
      </c>
      <c r="T980">
        <f>VLOOKUP(A:A,'11月工资'!A:AZ,52,0)</f>
        <v>0</v>
      </c>
      <c r="U980">
        <f>VLOOKUP(A:A,'11月工资'!A:BA,53,0)</f>
        <v>0</v>
      </c>
      <c r="V980">
        <f>VLOOKUP(A:A,'11月工资'!A:AX,50,0)</f>
        <v>0</v>
      </c>
      <c r="W980">
        <f>VLOOKUP(A:A,'11月工资'!A:AY,51,0)</f>
        <v>0</v>
      </c>
      <c r="X980">
        <f>VLOOKUP(A:A,'11月工资'!A:AV,48,0)</f>
        <v>45000</v>
      </c>
      <c r="Y980">
        <f>VLOOKUP(A:A,'11月工资'!A:BB,54,0)</f>
        <v>5858.1599999999989</v>
      </c>
      <c r="Z980" s="12">
        <f>ROUND(5*MAX(0,(R980-S980-T980-U980-V980-W980-X980-Y980)*{0.6;2;4;5;6;7;9}%-{0;504;3384;6384;10584;17184;36384}),2)</f>
        <v>0</v>
      </c>
      <c r="AB980" s="78">
        <f>VLOOKUP(A:A,'11月工资'!A:BI,61,0)</f>
        <v>0</v>
      </c>
      <c r="AC980" s="6">
        <f t="shared" si="121"/>
        <v>0</v>
      </c>
      <c r="AD980">
        <f t="shared" si="122"/>
        <v>2250</v>
      </c>
      <c r="AE980">
        <f>VLOOKUP(A:A,'10月奖金'!A:AC,29,0)</f>
        <v>0</v>
      </c>
      <c r="AF980" s="6">
        <f t="shared" si="123"/>
        <v>0</v>
      </c>
      <c r="AG980">
        <f>VLOOKUP(A:A,'10月奖金'!A:AD,30,0)</f>
        <v>2250</v>
      </c>
      <c r="AH980" s="6">
        <f t="shared" si="124"/>
        <v>0</v>
      </c>
      <c r="AI980">
        <f>VLOOKUP(A:A,单位分配保留两位小数!B:N,13,0)</f>
        <v>2250</v>
      </c>
      <c r="AJ980">
        <f t="shared" si="125"/>
        <v>0</v>
      </c>
      <c r="AK980">
        <f>_xlfn.IFNA(VLOOKUP(A:A,'11月工资'!A:AQ,43,0),0)</f>
        <v>0</v>
      </c>
      <c r="AL980">
        <f t="shared" si="126"/>
        <v>0</v>
      </c>
      <c r="AM980" s="6">
        <f t="shared" si="127"/>
        <v>-7232.38</v>
      </c>
    </row>
    <row r="981" spans="1:39" x14ac:dyDescent="0.2">
      <c r="A981" s="1">
        <v>9001099</v>
      </c>
      <c r="B981" t="str">
        <f>VLOOKUP(A981,标准表!C:D,2,0)</f>
        <v>刘博</v>
      </c>
      <c r="C981" t="str">
        <f>VLOOKUP(A:A,标准表!C:M,11,0)</f>
        <v>炼铁事业部</v>
      </c>
      <c r="D981" t="str">
        <f>VLOOKUP($A:$A,标准表!C:E,3,0)</f>
        <v>130204198810231516</v>
      </c>
      <c r="E981" t="str">
        <f>VLOOKUP(A:A,'11月工资'!A:D,4,0)</f>
        <v>6217000180042417596</v>
      </c>
      <c r="F981" t="str">
        <f>VLOOKUP(A:A,'11月工资'!A:F,6,0)</f>
        <v>生产操作人员</v>
      </c>
      <c r="G981">
        <f>VLOOKUP(A:A,标准表!C:H,6,0)</f>
        <v>0</v>
      </c>
      <c r="H981">
        <f>VLOOKUP(A:A,标准表!C:I,7,0)</f>
        <v>0</v>
      </c>
      <c r="I981">
        <f>VLOOKUP(A:A,标准表!C:J,8,0)</f>
        <v>0</v>
      </c>
      <c r="J981">
        <f>VLOOKUP($A:$A,标准表!C:G,5,0)</f>
        <v>1</v>
      </c>
      <c r="L981">
        <f>VLOOKUP(A:A,单位分配保留两位小数!B:I,8,0)</f>
        <v>2250</v>
      </c>
      <c r="M981">
        <f>_xlfn.IFNA(VLOOKUP(A:A,单位分配保留两位小数!B:J,9,0),0)</f>
        <v>0</v>
      </c>
      <c r="N981">
        <f>_xlfn.IFNA(VLOOKUP(A:A,单位分配保留两位小数!B:K,10,0),0)</f>
        <v>0</v>
      </c>
      <c r="O981">
        <f>ROUND(_xlfn.IFNA(VLOOKUP(A:A,单位分配保留两位小数!B:L,11,0),0),2)</f>
        <v>0</v>
      </c>
      <c r="Q981">
        <f t="shared" si="120"/>
        <v>2250</v>
      </c>
      <c r="R981">
        <f>_xlfn.IFNA(VLOOKUP(A981,'11月工资'!A:AU,47,0),0)+Q981</f>
        <v>46115.509999999987</v>
      </c>
      <c r="S981">
        <f>VLOOKUP(A:A,'11月工资'!A:AW,49,0)</f>
        <v>0</v>
      </c>
      <c r="T981">
        <f>VLOOKUP(A:A,'11月工资'!A:AZ,52,0)</f>
        <v>0</v>
      </c>
      <c r="U981">
        <f>VLOOKUP(A:A,'11月工资'!A:BA,53,0)</f>
        <v>0</v>
      </c>
      <c r="V981">
        <f>VLOOKUP(A:A,'11月工资'!A:AX,50,0)</f>
        <v>0</v>
      </c>
      <c r="W981">
        <f>VLOOKUP(A:A,'11月工资'!A:AY,51,0)</f>
        <v>0</v>
      </c>
      <c r="X981">
        <f>VLOOKUP(A:A,'11月工资'!A:AV,48,0)</f>
        <v>45000</v>
      </c>
      <c r="Y981">
        <f>VLOOKUP(A:A,'11月工资'!A:BB,54,0)</f>
        <v>5860.6399999999994</v>
      </c>
      <c r="Z981" s="12">
        <f>ROUND(5*MAX(0,(R981-S981-T981-U981-V981-W981-X981-Y981)*{0.6;2;4;5;6;7;9}%-{0;504;3384;6384;10584;17184;36384}),2)</f>
        <v>0</v>
      </c>
      <c r="AB981" s="78">
        <f>VLOOKUP(A:A,'11月工资'!A:BI,61,0)</f>
        <v>0</v>
      </c>
      <c r="AC981" s="6">
        <f t="shared" si="121"/>
        <v>0</v>
      </c>
      <c r="AD981">
        <f t="shared" si="122"/>
        <v>2250</v>
      </c>
      <c r="AE981">
        <f>VLOOKUP(A:A,'10月奖金'!A:AC,29,0)</f>
        <v>0</v>
      </c>
      <c r="AF981" s="6">
        <f t="shared" si="123"/>
        <v>0</v>
      </c>
      <c r="AG981">
        <f>VLOOKUP(A:A,'10月奖金'!A:AD,30,0)</f>
        <v>2250</v>
      </c>
      <c r="AH981" s="6">
        <f t="shared" si="124"/>
        <v>0</v>
      </c>
      <c r="AI981">
        <f>VLOOKUP(A:A,单位分配保留两位小数!B:N,13,0)</f>
        <v>2250</v>
      </c>
      <c r="AJ981">
        <f t="shared" si="125"/>
        <v>0</v>
      </c>
      <c r="AK981">
        <f>_xlfn.IFNA(VLOOKUP(A:A,'11月工资'!A:AQ,43,0),0)</f>
        <v>0</v>
      </c>
      <c r="AL981">
        <f t="shared" si="126"/>
        <v>0</v>
      </c>
      <c r="AM981" s="6">
        <f t="shared" si="127"/>
        <v>-4745.1300000000119</v>
      </c>
    </row>
    <row r="982" spans="1:39" x14ac:dyDescent="0.2">
      <c r="A982" s="1">
        <v>9001100</v>
      </c>
      <c r="B982" t="str">
        <f>VLOOKUP(A982,标准表!C:D,2,0)</f>
        <v>刘聪伟</v>
      </c>
      <c r="C982" t="str">
        <f>VLOOKUP(A:A,标准表!C:M,11,0)</f>
        <v>炼铁事业部</v>
      </c>
      <c r="D982" t="str">
        <f>VLOOKUP($A:$A,标准表!C:E,3,0)</f>
        <v>130205198401233912</v>
      </c>
      <c r="E982" t="str">
        <f>VLOOKUP(A:A,'11月工资'!A:D,4,0)</f>
        <v>6227000180690006922</v>
      </c>
      <c r="F982" t="str">
        <f>VLOOKUP(A:A,'11月工资'!A:F,6,0)</f>
        <v>生产操作人员</v>
      </c>
      <c r="G982">
        <f>VLOOKUP(A:A,标准表!C:H,6,0)</f>
        <v>0</v>
      </c>
      <c r="H982">
        <f>VLOOKUP(A:A,标准表!C:I,7,0)</f>
        <v>0</v>
      </c>
      <c r="I982">
        <f>VLOOKUP(A:A,标准表!C:J,8,0)</f>
        <v>0</v>
      </c>
      <c r="J982">
        <f>VLOOKUP($A:$A,标准表!C:G,5,0)</f>
        <v>1</v>
      </c>
      <c r="L982">
        <f>VLOOKUP(A:A,单位分配保留两位小数!B:I,8,0)</f>
        <v>2250</v>
      </c>
      <c r="M982">
        <f>_xlfn.IFNA(VLOOKUP(A:A,单位分配保留两位小数!B:J,9,0),0)</f>
        <v>0</v>
      </c>
      <c r="N982">
        <f>_xlfn.IFNA(VLOOKUP(A:A,单位分配保留两位小数!B:K,10,0),0)</f>
        <v>0</v>
      </c>
      <c r="O982">
        <f>ROUND(_xlfn.IFNA(VLOOKUP(A:A,单位分配保留两位小数!B:L,11,0),0),2)</f>
        <v>0</v>
      </c>
      <c r="Q982">
        <f t="shared" si="120"/>
        <v>2250</v>
      </c>
      <c r="R982">
        <f>_xlfn.IFNA(VLOOKUP(A982,'11月工资'!A:AU,47,0),0)+Q982</f>
        <v>46455.32</v>
      </c>
      <c r="S982">
        <f>VLOOKUP(A:A,'11月工资'!A:AW,49,0)</f>
        <v>0</v>
      </c>
      <c r="T982">
        <f>VLOOKUP(A:A,'11月工资'!A:AZ,52,0)</f>
        <v>0</v>
      </c>
      <c r="U982">
        <f>VLOOKUP(A:A,'11月工资'!A:BA,53,0)</f>
        <v>0</v>
      </c>
      <c r="V982">
        <f>VLOOKUP(A:A,'11月工资'!A:AX,50,0)</f>
        <v>0</v>
      </c>
      <c r="W982">
        <f>VLOOKUP(A:A,'11月工资'!A:AY,51,0)</f>
        <v>0</v>
      </c>
      <c r="X982">
        <f>VLOOKUP(A:A,'11月工资'!A:AV,48,0)</f>
        <v>45000</v>
      </c>
      <c r="Y982">
        <f>VLOOKUP(A:A,'11月工资'!A:BB,54,0)</f>
        <v>6069.12</v>
      </c>
      <c r="Z982" s="12">
        <f>ROUND(5*MAX(0,(R982-S982-T982-U982-V982-W982-X982-Y982)*{0.6;2;4;5;6;7;9}%-{0;504;3384;6384;10584;17184;36384}),2)</f>
        <v>0</v>
      </c>
      <c r="AB982" s="78">
        <f>VLOOKUP(A:A,'11月工资'!A:BI,61,0)</f>
        <v>0</v>
      </c>
      <c r="AC982" s="6">
        <f t="shared" si="121"/>
        <v>0</v>
      </c>
      <c r="AD982">
        <f t="shared" si="122"/>
        <v>2250</v>
      </c>
      <c r="AE982">
        <f>VLOOKUP(A:A,'10月奖金'!A:AC,29,0)</f>
        <v>0</v>
      </c>
      <c r="AF982" s="6">
        <f t="shared" si="123"/>
        <v>0</v>
      </c>
      <c r="AG982">
        <f>VLOOKUP(A:A,'10月奖金'!A:AD,30,0)</f>
        <v>2250</v>
      </c>
      <c r="AH982" s="6">
        <f t="shared" si="124"/>
        <v>0</v>
      </c>
      <c r="AI982">
        <f>VLOOKUP(A:A,单位分配保留两位小数!B:N,13,0)</f>
        <v>2250</v>
      </c>
      <c r="AJ982">
        <f t="shared" si="125"/>
        <v>0</v>
      </c>
      <c r="AK982">
        <f>_xlfn.IFNA(VLOOKUP(A:A,'11月工资'!A:AQ,43,0),0)</f>
        <v>0</v>
      </c>
      <c r="AL982">
        <f t="shared" si="126"/>
        <v>0</v>
      </c>
      <c r="AM982" s="6">
        <f t="shared" si="127"/>
        <v>-4613.8</v>
      </c>
    </row>
    <row r="983" spans="1:39" x14ac:dyDescent="0.2">
      <c r="A983" s="1">
        <v>9001101</v>
      </c>
      <c r="B983" t="str">
        <f>VLOOKUP(A983,标准表!C:D,2,0)</f>
        <v>刘海山</v>
      </c>
      <c r="C983" t="str">
        <f>VLOOKUP(A:A,标准表!C:M,11,0)</f>
        <v>炼铁事业部</v>
      </c>
      <c r="D983" t="str">
        <f>VLOOKUP($A:$A,标准表!C:E,3,0)</f>
        <v>130202198610243333</v>
      </c>
      <c r="E983" t="str">
        <f>VLOOKUP(A:A,'11月工资'!A:D,4,0)</f>
        <v>6217000180037198102</v>
      </c>
      <c r="F983" t="str">
        <f>VLOOKUP(A:A,'11月工资'!A:F,6,0)</f>
        <v>生产操作人员</v>
      </c>
      <c r="G983">
        <f>VLOOKUP(A:A,标准表!C:H,6,0)</f>
        <v>0</v>
      </c>
      <c r="H983">
        <f>VLOOKUP(A:A,标准表!C:I,7,0)</f>
        <v>0</v>
      </c>
      <c r="I983">
        <f>VLOOKUP(A:A,标准表!C:J,8,0)</f>
        <v>0</v>
      </c>
      <c r="J983">
        <f>VLOOKUP($A:$A,标准表!C:G,5,0)</f>
        <v>1</v>
      </c>
      <c r="L983">
        <f>VLOOKUP(A:A,单位分配保留两位小数!B:I,8,0)</f>
        <v>2250</v>
      </c>
      <c r="M983">
        <f>_xlfn.IFNA(VLOOKUP(A:A,单位分配保留两位小数!B:J,9,0),0)</f>
        <v>0</v>
      </c>
      <c r="N983">
        <f>_xlfn.IFNA(VLOOKUP(A:A,单位分配保留两位小数!B:K,10,0),0)</f>
        <v>0</v>
      </c>
      <c r="O983">
        <f>ROUND(_xlfn.IFNA(VLOOKUP(A:A,单位分配保留两位小数!B:L,11,0),0),2)</f>
        <v>0</v>
      </c>
      <c r="Q983">
        <f t="shared" si="120"/>
        <v>2250</v>
      </c>
      <c r="R983">
        <f>_xlfn.IFNA(VLOOKUP(A983,'11月工资'!A:AU,47,0),0)+Q983</f>
        <v>45190.03</v>
      </c>
      <c r="S983">
        <f>VLOOKUP(A:A,'11月工资'!A:AW,49,0)</f>
        <v>0</v>
      </c>
      <c r="T983">
        <f>VLOOKUP(A:A,'11月工资'!A:AZ,52,0)</f>
        <v>0</v>
      </c>
      <c r="U983">
        <f>VLOOKUP(A:A,'11月工资'!A:BA,53,0)</f>
        <v>0</v>
      </c>
      <c r="V983">
        <f>VLOOKUP(A:A,'11月工资'!A:AX,50,0)</f>
        <v>0</v>
      </c>
      <c r="W983">
        <f>VLOOKUP(A:A,'11月工资'!A:AY,51,0)</f>
        <v>0</v>
      </c>
      <c r="X983">
        <f>VLOOKUP(A:A,'11月工资'!A:AV,48,0)</f>
        <v>45000</v>
      </c>
      <c r="Y983">
        <f>VLOOKUP(A:A,'11月工资'!A:BB,54,0)</f>
        <v>5739.54</v>
      </c>
      <c r="Z983" s="12">
        <f>ROUND(5*MAX(0,(R983-S983-T983-U983-V983-W983-X983-Y983)*{0.6;2;4;5;6;7;9}%-{0;504;3384;6384;10584;17184;36384}),2)</f>
        <v>0</v>
      </c>
      <c r="AB983" s="78">
        <f>VLOOKUP(A:A,'11月工资'!A:BI,61,0)</f>
        <v>0</v>
      </c>
      <c r="AC983" s="6">
        <f t="shared" si="121"/>
        <v>0</v>
      </c>
      <c r="AD983">
        <f t="shared" si="122"/>
        <v>2250</v>
      </c>
      <c r="AE983">
        <f>VLOOKUP(A:A,'10月奖金'!A:AC,29,0)</f>
        <v>0</v>
      </c>
      <c r="AF983" s="6">
        <f t="shared" si="123"/>
        <v>0</v>
      </c>
      <c r="AG983">
        <f>VLOOKUP(A:A,'10月奖金'!A:AD,30,0)</f>
        <v>2250</v>
      </c>
      <c r="AH983" s="6">
        <f t="shared" si="124"/>
        <v>0</v>
      </c>
      <c r="AI983">
        <f>VLOOKUP(A:A,单位分配保留两位小数!B:N,13,0)</f>
        <v>2250</v>
      </c>
      <c r="AJ983">
        <f t="shared" si="125"/>
        <v>0</v>
      </c>
      <c r="AK983">
        <f>_xlfn.IFNA(VLOOKUP(A:A,'11月工资'!A:AQ,43,0),0)</f>
        <v>0</v>
      </c>
      <c r="AL983">
        <f t="shared" si="126"/>
        <v>0</v>
      </c>
      <c r="AM983" s="6">
        <f t="shared" si="127"/>
        <v>-5549.5100000000011</v>
      </c>
    </row>
    <row r="984" spans="1:39" x14ac:dyDescent="0.2">
      <c r="A984" s="1">
        <v>9001102</v>
      </c>
      <c r="B984" t="str">
        <f>VLOOKUP(A984,标准表!C:D,2,0)</f>
        <v>刘亮</v>
      </c>
      <c r="C984" t="str">
        <f>VLOOKUP(A:A,标准表!C:M,11,0)</f>
        <v>炼铁事业部</v>
      </c>
      <c r="D984" t="str">
        <f>VLOOKUP($A:$A,标准表!C:E,3,0)</f>
        <v>130205198304263917</v>
      </c>
      <c r="E984" t="str">
        <f>VLOOKUP(A:A,'11月工资'!A:D,4,0)</f>
        <v>6217000180021702976</v>
      </c>
      <c r="F984" t="str">
        <f>VLOOKUP(A:A,'11月工资'!A:F,6,0)</f>
        <v>生产操作人员</v>
      </c>
      <c r="G984">
        <f>VLOOKUP(A:A,标准表!C:H,6,0)</f>
        <v>0</v>
      </c>
      <c r="H984">
        <f>VLOOKUP(A:A,标准表!C:I,7,0)</f>
        <v>0</v>
      </c>
      <c r="I984">
        <f>VLOOKUP(A:A,标准表!C:J,8,0)</f>
        <v>0</v>
      </c>
      <c r="J984">
        <f>VLOOKUP($A:$A,标准表!C:G,5,0)</f>
        <v>1.8</v>
      </c>
      <c r="L984">
        <f>VLOOKUP(A:A,单位分配保留两位小数!B:I,8,0)</f>
        <v>2248.1999999999998</v>
      </c>
      <c r="M984">
        <f>_xlfn.IFNA(VLOOKUP(A:A,单位分配保留两位小数!B:J,9,0),0)</f>
        <v>0</v>
      </c>
      <c r="N984">
        <f>_xlfn.IFNA(VLOOKUP(A:A,单位分配保留两位小数!B:K,10,0),0)</f>
        <v>0</v>
      </c>
      <c r="O984">
        <f>ROUND(_xlfn.IFNA(VLOOKUP(A:A,单位分配保留两位小数!B:L,11,0),0),2)</f>
        <v>0</v>
      </c>
      <c r="Q984">
        <f t="shared" si="120"/>
        <v>2248.1999999999998</v>
      </c>
      <c r="R984">
        <f>_xlfn.IFNA(VLOOKUP(A984,'11月工资'!A:AU,47,0),0)+Q984</f>
        <v>47635.03</v>
      </c>
      <c r="S984">
        <f>VLOOKUP(A:A,'11月工资'!A:AW,49,0)</f>
        <v>0</v>
      </c>
      <c r="T984">
        <f>VLOOKUP(A:A,'11月工资'!A:AZ,52,0)</f>
        <v>0</v>
      </c>
      <c r="U984">
        <f>VLOOKUP(A:A,'11月工资'!A:BA,53,0)</f>
        <v>0</v>
      </c>
      <c r="V984">
        <f>VLOOKUP(A:A,'11月工资'!A:AX,50,0)</f>
        <v>0</v>
      </c>
      <c r="W984">
        <f>VLOOKUP(A:A,'11月工资'!A:AY,51,0)</f>
        <v>0</v>
      </c>
      <c r="X984">
        <f>VLOOKUP(A:A,'11月工资'!A:AV,48,0)</f>
        <v>45000</v>
      </c>
      <c r="Y984">
        <f>VLOOKUP(A:A,'11月工资'!A:BB,54,0)</f>
        <v>8567.0399999999991</v>
      </c>
      <c r="Z984" s="12">
        <f>ROUND(5*MAX(0,(R984-S984-T984-U984-V984-W984-X984-Y984)*{0.6;2;4;5;6;7;9}%-{0;504;3384;6384;10584;17184;36384}),2)</f>
        <v>0</v>
      </c>
      <c r="AB984" s="78">
        <f>VLOOKUP(A:A,'11月工资'!A:BI,61,0)</f>
        <v>0</v>
      </c>
      <c r="AC984" s="6">
        <f t="shared" si="121"/>
        <v>0</v>
      </c>
      <c r="AD984">
        <f t="shared" si="122"/>
        <v>2248.1999999999998</v>
      </c>
      <c r="AE984">
        <f>VLOOKUP(A:A,'10月奖金'!A:AC,29,0)</f>
        <v>0</v>
      </c>
      <c r="AF984" s="6">
        <f t="shared" si="123"/>
        <v>0</v>
      </c>
      <c r="AG984">
        <f>VLOOKUP(A:A,'10月奖金'!A:AD,30,0)</f>
        <v>2250</v>
      </c>
      <c r="AH984" s="6">
        <f t="shared" si="124"/>
        <v>-1.8000000000001819</v>
      </c>
      <c r="AI984">
        <f>VLOOKUP(A:A,单位分配保留两位小数!B:N,13,0)</f>
        <v>2248.1999999999998</v>
      </c>
      <c r="AJ984">
        <f t="shared" si="125"/>
        <v>0</v>
      </c>
      <c r="AK984">
        <f>_xlfn.IFNA(VLOOKUP(A:A,'11月工资'!A:AQ,43,0),0)</f>
        <v>0</v>
      </c>
      <c r="AL984">
        <f t="shared" si="126"/>
        <v>0</v>
      </c>
      <c r="AM984" s="6">
        <f t="shared" si="127"/>
        <v>-5932.01</v>
      </c>
    </row>
    <row r="985" spans="1:39" x14ac:dyDescent="0.2">
      <c r="A985" s="1">
        <v>9001103</v>
      </c>
      <c r="B985" t="str">
        <f>VLOOKUP(A985,标准表!C:D,2,0)</f>
        <v>刘亚奎</v>
      </c>
      <c r="C985" t="str">
        <f>VLOOKUP(A:A,标准表!C:M,11,0)</f>
        <v>炼铁事业部</v>
      </c>
      <c r="D985" t="str">
        <f>VLOOKUP($A:$A,标准表!C:E,3,0)</f>
        <v>130205198209251811</v>
      </c>
      <c r="E985" t="str">
        <f>VLOOKUP(A:A,'11月工资'!A:D,4,0)</f>
        <v>6217000180037023458</v>
      </c>
      <c r="F985" t="str">
        <f>VLOOKUP(A:A,'11月工资'!A:F,6,0)</f>
        <v>生产操作人员</v>
      </c>
      <c r="G985">
        <f>VLOOKUP(A:A,标准表!C:H,6,0)</f>
        <v>0</v>
      </c>
      <c r="H985">
        <f>VLOOKUP(A:A,标准表!C:I,7,0)</f>
        <v>0</v>
      </c>
      <c r="I985">
        <f>VLOOKUP(A:A,标准表!C:J,8,0)</f>
        <v>0</v>
      </c>
      <c r="J985">
        <f>VLOOKUP($A:$A,标准表!C:G,5,0)</f>
        <v>1</v>
      </c>
      <c r="L985">
        <f>VLOOKUP(A:A,单位分配保留两位小数!B:I,8,0)</f>
        <v>2250</v>
      </c>
      <c r="M985">
        <f>_xlfn.IFNA(VLOOKUP(A:A,单位分配保留两位小数!B:J,9,0),0)</f>
        <v>0</v>
      </c>
      <c r="N985">
        <f>_xlfn.IFNA(VLOOKUP(A:A,单位分配保留两位小数!B:K,10,0),0)</f>
        <v>0</v>
      </c>
      <c r="O985">
        <f>ROUND(_xlfn.IFNA(VLOOKUP(A:A,单位分配保留两位小数!B:L,11,0),0),2)</f>
        <v>0</v>
      </c>
      <c r="Q985">
        <f t="shared" si="120"/>
        <v>2250</v>
      </c>
      <c r="R985">
        <f>_xlfn.IFNA(VLOOKUP(A985,'11月工资'!A:AU,47,0),0)+Q985</f>
        <v>46001.04</v>
      </c>
      <c r="S985">
        <f>VLOOKUP(A:A,'11月工资'!A:AW,49,0)</f>
        <v>0</v>
      </c>
      <c r="T985">
        <f>VLOOKUP(A:A,'11月工资'!A:AZ,52,0)</f>
        <v>0</v>
      </c>
      <c r="U985">
        <f>VLOOKUP(A:A,'11月工资'!A:BA,53,0)</f>
        <v>0</v>
      </c>
      <c r="V985">
        <f>VLOOKUP(A:A,'11月工资'!A:AX,50,0)</f>
        <v>0</v>
      </c>
      <c r="W985">
        <f>VLOOKUP(A:A,'11月工资'!A:AY,51,0)</f>
        <v>0</v>
      </c>
      <c r="X985">
        <f>VLOOKUP(A:A,'11月工资'!A:AV,48,0)</f>
        <v>45000</v>
      </c>
      <c r="Y985">
        <f>VLOOKUP(A:A,'11月工资'!A:BB,54,0)</f>
        <v>6338.4000000000005</v>
      </c>
      <c r="Z985" s="12">
        <f>ROUND(5*MAX(0,(R985-S985-T985-U985-V985-W985-X985-Y985)*{0.6;2;4;5;6;7;9}%-{0;504;3384;6384;10584;17184;36384}),2)</f>
        <v>0</v>
      </c>
      <c r="AB985" s="78">
        <f>VLOOKUP(A:A,'11月工资'!A:BI,61,0)</f>
        <v>0</v>
      </c>
      <c r="AC985" s="6">
        <f t="shared" si="121"/>
        <v>0</v>
      </c>
      <c r="AD985">
        <f t="shared" si="122"/>
        <v>2250</v>
      </c>
      <c r="AE985">
        <f>VLOOKUP(A:A,'10月奖金'!A:AC,29,0)</f>
        <v>0</v>
      </c>
      <c r="AF985" s="6">
        <f t="shared" si="123"/>
        <v>0</v>
      </c>
      <c r="AG985">
        <f>VLOOKUP(A:A,'10月奖金'!A:AD,30,0)</f>
        <v>2250</v>
      </c>
      <c r="AH985" s="6">
        <f t="shared" si="124"/>
        <v>0</v>
      </c>
      <c r="AI985">
        <f>VLOOKUP(A:A,单位分配保留两位小数!B:N,13,0)</f>
        <v>2250</v>
      </c>
      <c r="AJ985">
        <f t="shared" si="125"/>
        <v>0</v>
      </c>
      <c r="AK985">
        <f>_xlfn.IFNA(VLOOKUP(A:A,'11月工资'!A:AQ,43,0),0)</f>
        <v>0</v>
      </c>
      <c r="AL985">
        <f t="shared" si="126"/>
        <v>0</v>
      </c>
      <c r="AM985" s="6">
        <f t="shared" si="127"/>
        <v>-5337.36</v>
      </c>
    </row>
    <row r="986" spans="1:39" x14ac:dyDescent="0.2">
      <c r="A986" s="1">
        <v>9001104</v>
      </c>
      <c r="B986" t="str">
        <f>VLOOKUP(A986,标准表!C:D,2,0)</f>
        <v>刘洋</v>
      </c>
      <c r="C986" t="str">
        <f>VLOOKUP(A:A,标准表!C:M,11,0)</f>
        <v>炼铁事业部</v>
      </c>
      <c r="D986" t="str">
        <f>VLOOKUP($A:$A,标准表!C:E,3,0)</f>
        <v>130204198802180317</v>
      </c>
      <c r="E986" t="str">
        <f>VLOOKUP(A:A,'11月工资'!A:D,4,0)</f>
        <v>6227000180160272368</v>
      </c>
      <c r="F986" t="str">
        <f>VLOOKUP(A:A,'11月工资'!A:F,6,0)</f>
        <v>生产操作人员</v>
      </c>
      <c r="G986">
        <f>VLOOKUP(A:A,标准表!C:H,6,0)</f>
        <v>0</v>
      </c>
      <c r="H986">
        <f>VLOOKUP(A:A,标准表!C:I,7,0)</f>
        <v>0</v>
      </c>
      <c r="I986">
        <f>VLOOKUP(A:A,标准表!C:J,8,0)</f>
        <v>0</v>
      </c>
      <c r="J986">
        <f>VLOOKUP($A:$A,标准表!C:G,5,0)</f>
        <v>1</v>
      </c>
      <c r="L986">
        <f>VLOOKUP(A:A,单位分配保留两位小数!B:I,8,0)</f>
        <v>2250</v>
      </c>
      <c r="M986">
        <f>_xlfn.IFNA(VLOOKUP(A:A,单位分配保留两位小数!B:J,9,0),0)</f>
        <v>0</v>
      </c>
      <c r="N986">
        <f>_xlfn.IFNA(VLOOKUP(A:A,单位分配保留两位小数!B:K,10,0),0)</f>
        <v>0</v>
      </c>
      <c r="O986">
        <f>ROUND(_xlfn.IFNA(VLOOKUP(A:A,单位分配保留两位小数!B:L,11,0),0),2)</f>
        <v>0</v>
      </c>
      <c r="Q986">
        <f t="shared" si="120"/>
        <v>2250</v>
      </c>
      <c r="R986">
        <f>_xlfn.IFNA(VLOOKUP(A986,'11月工资'!A:AU,47,0),0)+Q986</f>
        <v>45181.41</v>
      </c>
      <c r="S986">
        <f>VLOOKUP(A:A,'11月工资'!A:AW,49,0)</f>
        <v>0</v>
      </c>
      <c r="T986">
        <f>VLOOKUP(A:A,'11月工资'!A:AZ,52,0)</f>
        <v>0</v>
      </c>
      <c r="U986">
        <f>VLOOKUP(A:A,'11月工资'!A:BA,53,0)</f>
        <v>0</v>
      </c>
      <c r="V986">
        <f>VLOOKUP(A:A,'11月工资'!A:AX,50,0)</f>
        <v>0</v>
      </c>
      <c r="W986">
        <f>VLOOKUP(A:A,'11月工资'!A:AY,51,0)</f>
        <v>0</v>
      </c>
      <c r="X986">
        <f>VLOOKUP(A:A,'11月工资'!A:AV,48,0)</f>
        <v>45000</v>
      </c>
      <c r="Y986">
        <f>VLOOKUP(A:A,'11月工资'!A:BB,54,0)</f>
        <v>5236.9399999999996</v>
      </c>
      <c r="Z986" s="12">
        <f>ROUND(5*MAX(0,(R986-S986-T986-U986-V986-W986-X986-Y986)*{0.6;2;4;5;6;7;9}%-{0;504;3384;6384;10584;17184;36384}),2)</f>
        <v>0</v>
      </c>
      <c r="AB986" s="78">
        <f>VLOOKUP(A:A,'11月工资'!A:BI,61,0)</f>
        <v>0</v>
      </c>
      <c r="AC986" s="6">
        <f t="shared" si="121"/>
        <v>0</v>
      </c>
      <c r="AD986">
        <f t="shared" si="122"/>
        <v>2250</v>
      </c>
      <c r="AE986">
        <f>VLOOKUP(A:A,'10月奖金'!A:AC,29,0)</f>
        <v>0</v>
      </c>
      <c r="AF986" s="6">
        <f t="shared" si="123"/>
        <v>0</v>
      </c>
      <c r="AG986">
        <f>VLOOKUP(A:A,'10月奖金'!A:AD,30,0)</f>
        <v>2250</v>
      </c>
      <c r="AH986" s="6">
        <f t="shared" si="124"/>
        <v>0</v>
      </c>
      <c r="AI986">
        <f>VLOOKUP(A:A,单位分配保留两位小数!B:N,13,0)</f>
        <v>2250</v>
      </c>
      <c r="AJ986">
        <f t="shared" si="125"/>
        <v>0</v>
      </c>
      <c r="AK986">
        <f>_xlfn.IFNA(VLOOKUP(A:A,'11月工资'!A:AQ,43,0),0)</f>
        <v>0</v>
      </c>
      <c r="AL986">
        <f t="shared" si="126"/>
        <v>0</v>
      </c>
      <c r="AM986" s="6">
        <f t="shared" si="127"/>
        <v>-5055.5299999999961</v>
      </c>
    </row>
    <row r="987" spans="1:39" x14ac:dyDescent="0.2">
      <c r="A987" s="1">
        <v>9001105</v>
      </c>
      <c r="B987" t="str">
        <f>VLOOKUP(A987,标准表!C:D,2,0)</f>
        <v>刘治强</v>
      </c>
      <c r="C987" t="str">
        <f>VLOOKUP(A:A,标准表!C:M,11,0)</f>
        <v>炼铁事业部</v>
      </c>
      <c r="D987" t="str">
        <f>VLOOKUP($A:$A,标准表!C:E,3,0)</f>
        <v>130204198806200012</v>
      </c>
      <c r="E987" t="str">
        <f>VLOOKUP(A:A,'11月工资'!A:D,4,0)</f>
        <v>6217000180042426134</v>
      </c>
      <c r="F987" t="str">
        <f>VLOOKUP(A:A,'11月工资'!A:F,6,0)</f>
        <v>生产操作人员</v>
      </c>
      <c r="G987">
        <f>VLOOKUP(A:A,标准表!C:H,6,0)</f>
        <v>0</v>
      </c>
      <c r="H987">
        <f>VLOOKUP(A:A,标准表!C:I,7,0)</f>
        <v>0</v>
      </c>
      <c r="I987">
        <f>VLOOKUP(A:A,标准表!C:J,8,0)</f>
        <v>0</v>
      </c>
      <c r="J987">
        <f>VLOOKUP($A:$A,标准表!C:G,5,0)</f>
        <v>1.8</v>
      </c>
      <c r="L987">
        <f>VLOOKUP(A:A,单位分配保留两位小数!B:I,8,0)</f>
        <v>2250</v>
      </c>
      <c r="M987">
        <f>_xlfn.IFNA(VLOOKUP(A:A,单位分配保留两位小数!B:J,9,0),0)</f>
        <v>0</v>
      </c>
      <c r="N987">
        <f>_xlfn.IFNA(VLOOKUP(A:A,单位分配保留两位小数!B:K,10,0),0)</f>
        <v>0</v>
      </c>
      <c r="O987">
        <f>ROUND(_xlfn.IFNA(VLOOKUP(A:A,单位分配保留两位小数!B:L,11,0),0),2)</f>
        <v>0</v>
      </c>
      <c r="Q987">
        <f t="shared" si="120"/>
        <v>2250</v>
      </c>
      <c r="R987">
        <f>_xlfn.IFNA(VLOOKUP(A987,'11月工资'!A:AU,47,0),0)+Q987</f>
        <v>48137.72</v>
      </c>
      <c r="S987">
        <f>VLOOKUP(A:A,'11月工资'!A:AW,49,0)</f>
        <v>0</v>
      </c>
      <c r="T987">
        <f>VLOOKUP(A:A,'11月工资'!A:AZ,52,0)</f>
        <v>0</v>
      </c>
      <c r="U987">
        <f>VLOOKUP(A:A,'11月工资'!A:BA,53,0)</f>
        <v>0</v>
      </c>
      <c r="V987">
        <f>VLOOKUP(A:A,'11月工资'!A:AX,50,0)</f>
        <v>0</v>
      </c>
      <c r="W987">
        <f>VLOOKUP(A:A,'11月工资'!A:AY,51,0)</f>
        <v>0</v>
      </c>
      <c r="X987">
        <f>VLOOKUP(A:A,'11月工资'!A:AV,48,0)</f>
        <v>45000</v>
      </c>
      <c r="Y987">
        <f>VLOOKUP(A:A,'11月工资'!A:BB,54,0)</f>
        <v>8912.64</v>
      </c>
      <c r="Z987" s="12">
        <f>ROUND(5*MAX(0,(R987-S987-T987-U987-V987-W987-X987-Y987)*{0.6;2;4;5;6;7;9}%-{0;504;3384;6384;10584;17184;36384}),2)</f>
        <v>0</v>
      </c>
      <c r="AB987" s="78">
        <f>VLOOKUP(A:A,'11月工资'!A:BI,61,0)</f>
        <v>0</v>
      </c>
      <c r="AC987" s="6">
        <f t="shared" si="121"/>
        <v>0</v>
      </c>
      <c r="AD987">
        <f t="shared" si="122"/>
        <v>2250</v>
      </c>
      <c r="AE987">
        <f>VLOOKUP(A:A,'10月奖金'!A:AC,29,0)</f>
        <v>0</v>
      </c>
      <c r="AF987" s="6">
        <f t="shared" si="123"/>
        <v>0</v>
      </c>
      <c r="AG987">
        <f>VLOOKUP(A:A,'10月奖金'!A:AD,30,0)</f>
        <v>2310</v>
      </c>
      <c r="AH987" s="6">
        <f t="shared" si="124"/>
        <v>-60</v>
      </c>
      <c r="AI987">
        <f>VLOOKUP(A:A,单位分配保留两位小数!B:N,13,0)</f>
        <v>2250</v>
      </c>
      <c r="AJ987">
        <f t="shared" si="125"/>
        <v>0</v>
      </c>
      <c r="AK987">
        <f>_xlfn.IFNA(VLOOKUP(A:A,'11月工资'!A:AQ,43,0),0)</f>
        <v>0</v>
      </c>
      <c r="AL987">
        <f t="shared" si="126"/>
        <v>0</v>
      </c>
      <c r="AM987" s="6">
        <f t="shared" si="127"/>
        <v>-5774.9199999999983</v>
      </c>
    </row>
    <row r="988" spans="1:39" x14ac:dyDescent="0.2">
      <c r="A988" s="1">
        <v>9001106</v>
      </c>
      <c r="B988" t="str">
        <f>VLOOKUP(A988,标准表!C:D,2,0)</f>
        <v>柳滨</v>
      </c>
      <c r="C988" t="str">
        <f>VLOOKUP(A:A,标准表!C:M,11,0)</f>
        <v>炼铁事业部</v>
      </c>
      <c r="D988" t="str">
        <f>VLOOKUP($A:$A,标准表!C:E,3,0)</f>
        <v>130229198707182434</v>
      </c>
      <c r="E988" t="str">
        <f>VLOOKUP(A:A,'11月工资'!A:D,4,0)</f>
        <v>6217000180015212602</v>
      </c>
      <c r="F988" t="str">
        <f>VLOOKUP(A:A,'11月工资'!A:F,6,0)</f>
        <v>生产操作人员</v>
      </c>
      <c r="G988">
        <f>VLOOKUP(A:A,标准表!C:H,6,0)</f>
        <v>0</v>
      </c>
      <c r="H988">
        <f>VLOOKUP(A:A,标准表!C:I,7,0)</f>
        <v>0</v>
      </c>
      <c r="I988">
        <f>VLOOKUP(A:A,标准表!C:J,8,0)</f>
        <v>0</v>
      </c>
      <c r="J988">
        <f>VLOOKUP($A:$A,标准表!C:G,5,0)</f>
        <v>1</v>
      </c>
      <c r="L988">
        <f>VLOOKUP(A:A,单位分配保留两位小数!B:I,8,0)</f>
        <v>2250</v>
      </c>
      <c r="M988">
        <f>_xlfn.IFNA(VLOOKUP(A:A,单位分配保留两位小数!B:J,9,0),0)</f>
        <v>0</v>
      </c>
      <c r="N988">
        <f>_xlfn.IFNA(VLOOKUP(A:A,单位分配保留两位小数!B:K,10,0),0)</f>
        <v>0</v>
      </c>
      <c r="O988">
        <f>ROUND(_xlfn.IFNA(VLOOKUP(A:A,单位分配保留两位小数!B:L,11,0),0),2)</f>
        <v>0</v>
      </c>
      <c r="Q988">
        <f t="shared" si="120"/>
        <v>2250</v>
      </c>
      <c r="R988">
        <f>_xlfn.IFNA(VLOOKUP(A988,'11月工资'!A:AU,47,0),0)+Q988</f>
        <v>45698.149999999987</v>
      </c>
      <c r="S988">
        <f>VLOOKUP(A:A,'11月工资'!A:AW,49,0)</f>
        <v>0</v>
      </c>
      <c r="T988">
        <f>VLOOKUP(A:A,'11月工资'!A:AZ,52,0)</f>
        <v>0</v>
      </c>
      <c r="U988">
        <f>VLOOKUP(A:A,'11月工资'!A:BA,53,0)</f>
        <v>0</v>
      </c>
      <c r="V988">
        <f>VLOOKUP(A:A,'11月工资'!A:AX,50,0)</f>
        <v>0</v>
      </c>
      <c r="W988">
        <f>VLOOKUP(A:A,'11月工资'!A:AY,51,0)</f>
        <v>0</v>
      </c>
      <c r="X988">
        <f>VLOOKUP(A:A,'11月工资'!A:AV,48,0)</f>
        <v>45000</v>
      </c>
      <c r="Y988">
        <f>VLOOKUP(A:A,'11月工资'!A:BB,54,0)</f>
        <v>6127.36</v>
      </c>
      <c r="Z988" s="12">
        <f>ROUND(5*MAX(0,(R988-S988-T988-U988-V988-W988-X988-Y988)*{0.6;2;4;5;6;7;9}%-{0;504;3384;6384;10584;17184;36384}),2)</f>
        <v>0</v>
      </c>
      <c r="AB988" s="78">
        <f>VLOOKUP(A:A,'11月工资'!A:BI,61,0)</f>
        <v>0</v>
      </c>
      <c r="AC988" s="6">
        <f t="shared" si="121"/>
        <v>0</v>
      </c>
      <c r="AD988">
        <f t="shared" si="122"/>
        <v>2250</v>
      </c>
      <c r="AE988">
        <f>VLOOKUP(A:A,'10月奖金'!A:AC,29,0)</f>
        <v>0</v>
      </c>
      <c r="AF988" s="6">
        <f t="shared" si="123"/>
        <v>0</v>
      </c>
      <c r="AG988">
        <f>VLOOKUP(A:A,'10月奖金'!A:AD,30,0)</f>
        <v>2250</v>
      </c>
      <c r="AH988" s="6">
        <f t="shared" si="124"/>
        <v>0</v>
      </c>
      <c r="AI988">
        <f>VLOOKUP(A:A,单位分配保留两位小数!B:N,13,0)</f>
        <v>2250</v>
      </c>
      <c r="AJ988">
        <f t="shared" si="125"/>
        <v>0</v>
      </c>
      <c r="AK988">
        <f>_xlfn.IFNA(VLOOKUP(A:A,'11月工资'!A:AQ,43,0),0)</f>
        <v>0</v>
      </c>
      <c r="AL988">
        <f t="shared" si="126"/>
        <v>0</v>
      </c>
      <c r="AM988" s="6">
        <f t="shared" si="127"/>
        <v>-5429.2100000000128</v>
      </c>
    </row>
    <row r="989" spans="1:39" x14ac:dyDescent="0.2">
      <c r="A989" s="1">
        <v>9001107</v>
      </c>
      <c r="B989" t="str">
        <f>VLOOKUP(A989,标准表!C:D,2,0)</f>
        <v>柳旭</v>
      </c>
      <c r="C989" t="str">
        <f>VLOOKUP(A:A,标准表!C:M,11,0)</f>
        <v>炼铁事业部</v>
      </c>
      <c r="D989" t="str">
        <f>VLOOKUP($A:$A,标准表!C:E,3,0)</f>
        <v>130203198704070310</v>
      </c>
      <c r="E989" t="str">
        <f>VLOOKUP(A:A,'11月工资'!A:D,4,0)</f>
        <v>6217000180031774809</v>
      </c>
      <c r="F989" t="str">
        <f>VLOOKUP(A:A,'11月工资'!A:F,6,0)</f>
        <v>生产操作人员</v>
      </c>
      <c r="G989">
        <f>VLOOKUP(A:A,标准表!C:H,6,0)</f>
        <v>0</v>
      </c>
      <c r="H989">
        <f>VLOOKUP(A:A,标准表!C:I,7,0)</f>
        <v>0</v>
      </c>
      <c r="I989">
        <f>VLOOKUP(A:A,标准表!C:J,8,0)</f>
        <v>0</v>
      </c>
      <c r="J989">
        <f>VLOOKUP($A:$A,标准表!C:G,5,0)</f>
        <v>1</v>
      </c>
      <c r="L989">
        <f>VLOOKUP(A:A,单位分配保留两位小数!B:I,8,0)</f>
        <v>2250</v>
      </c>
      <c r="M989">
        <f>_xlfn.IFNA(VLOOKUP(A:A,单位分配保留两位小数!B:J,9,0),0)</f>
        <v>0</v>
      </c>
      <c r="N989">
        <f>_xlfn.IFNA(VLOOKUP(A:A,单位分配保留两位小数!B:K,10,0),0)</f>
        <v>0</v>
      </c>
      <c r="O989">
        <f>ROUND(_xlfn.IFNA(VLOOKUP(A:A,单位分配保留两位小数!B:L,11,0),0),2)</f>
        <v>0</v>
      </c>
      <c r="Q989">
        <f t="shared" si="120"/>
        <v>2250</v>
      </c>
      <c r="R989">
        <f>_xlfn.IFNA(VLOOKUP(A989,'11月工资'!A:AU,47,0),0)+Q989</f>
        <v>43524.959999999999</v>
      </c>
      <c r="S989">
        <f>VLOOKUP(A:A,'11月工资'!A:AW,49,0)</f>
        <v>0</v>
      </c>
      <c r="T989">
        <f>VLOOKUP(A:A,'11月工资'!A:AZ,52,0)</f>
        <v>0</v>
      </c>
      <c r="U989">
        <f>VLOOKUP(A:A,'11月工资'!A:BA,53,0)</f>
        <v>0</v>
      </c>
      <c r="V989">
        <f>VLOOKUP(A:A,'11月工资'!A:AX,50,0)</f>
        <v>0</v>
      </c>
      <c r="W989">
        <f>VLOOKUP(A:A,'11月工资'!A:AY,51,0)</f>
        <v>0</v>
      </c>
      <c r="X989">
        <f>VLOOKUP(A:A,'11月工资'!A:AV,48,0)</f>
        <v>45000</v>
      </c>
      <c r="Y989">
        <f>VLOOKUP(A:A,'11月工资'!A:BB,54,0)</f>
        <v>6071.3599999999988</v>
      </c>
      <c r="Z989" s="12">
        <f>ROUND(5*MAX(0,(R989-S989-T989-U989-V989-W989-X989-Y989)*{0.6;2;4;5;6;7;9}%-{0;504;3384;6384;10584;17184;36384}),2)</f>
        <v>0</v>
      </c>
      <c r="AB989" s="78">
        <f>VLOOKUP(A:A,'11月工资'!A:BI,61,0)</f>
        <v>0</v>
      </c>
      <c r="AC989" s="6">
        <f t="shared" si="121"/>
        <v>0</v>
      </c>
      <c r="AD989">
        <f t="shared" si="122"/>
        <v>2250</v>
      </c>
      <c r="AE989">
        <f>VLOOKUP(A:A,'10月奖金'!A:AC,29,0)</f>
        <v>0</v>
      </c>
      <c r="AF989" s="6">
        <f t="shared" si="123"/>
        <v>0</v>
      </c>
      <c r="AG989">
        <f>VLOOKUP(A:A,'10月奖金'!A:AD,30,0)</f>
        <v>2250</v>
      </c>
      <c r="AH989" s="6">
        <f t="shared" si="124"/>
        <v>0</v>
      </c>
      <c r="AI989">
        <f>VLOOKUP(A:A,单位分配保留两位小数!B:N,13,0)</f>
        <v>2250</v>
      </c>
      <c r="AJ989">
        <f t="shared" si="125"/>
        <v>0</v>
      </c>
      <c r="AK989">
        <f>_xlfn.IFNA(VLOOKUP(A:A,'11月工资'!A:AQ,43,0),0)</f>
        <v>0</v>
      </c>
      <c r="AL989">
        <f t="shared" si="126"/>
        <v>0</v>
      </c>
      <c r="AM989" s="6">
        <f t="shared" si="127"/>
        <v>-7546.4</v>
      </c>
    </row>
    <row r="990" spans="1:39" x14ac:dyDescent="0.2">
      <c r="A990" s="1">
        <v>9001108</v>
      </c>
      <c r="B990" t="str">
        <f>VLOOKUP(A990,标准表!C:D,2,0)</f>
        <v>马垒</v>
      </c>
      <c r="C990" t="str">
        <f>VLOOKUP(A:A,标准表!C:M,11,0)</f>
        <v>炼铁事业部</v>
      </c>
      <c r="D990" t="str">
        <f>VLOOKUP($A:$A,标准表!C:E,3,0)</f>
        <v>130205198310260034</v>
      </c>
      <c r="E990" t="str">
        <f>VLOOKUP(A:A,'11月工资'!A:D,4,0)</f>
        <v>6217000180031774585</v>
      </c>
      <c r="F990" t="str">
        <f>VLOOKUP(A:A,'11月工资'!A:F,6,0)</f>
        <v>生产操作人员</v>
      </c>
      <c r="G990">
        <f>VLOOKUP(A:A,标准表!C:H,6,0)</f>
        <v>0</v>
      </c>
      <c r="H990">
        <f>VLOOKUP(A:A,标准表!C:I,7,0)</f>
        <v>0</v>
      </c>
      <c r="I990">
        <f>VLOOKUP(A:A,标准表!C:J,8,0)</f>
        <v>0</v>
      </c>
      <c r="J990">
        <f>VLOOKUP($A:$A,标准表!C:G,5,0)</f>
        <v>1.5</v>
      </c>
      <c r="L990">
        <f>VLOOKUP(A:A,单位分配保留两位小数!B:I,8,0)</f>
        <v>2250</v>
      </c>
      <c r="M990">
        <f>_xlfn.IFNA(VLOOKUP(A:A,单位分配保留两位小数!B:J,9,0),0)</f>
        <v>0</v>
      </c>
      <c r="N990">
        <f>_xlfn.IFNA(VLOOKUP(A:A,单位分配保留两位小数!B:K,10,0),0)</f>
        <v>0</v>
      </c>
      <c r="O990">
        <f>ROUND(_xlfn.IFNA(VLOOKUP(A:A,单位分配保留两位小数!B:L,11,0),0),2)</f>
        <v>0</v>
      </c>
      <c r="Q990">
        <f t="shared" si="120"/>
        <v>2250</v>
      </c>
      <c r="R990">
        <f>_xlfn.IFNA(VLOOKUP(A990,'11月工资'!A:AU,47,0),0)+Q990</f>
        <v>46318.25</v>
      </c>
      <c r="S990">
        <f>VLOOKUP(A:A,'11月工资'!A:AW,49,0)</f>
        <v>4500</v>
      </c>
      <c r="T990">
        <f>VLOOKUP(A:A,'11月工资'!A:AZ,52,0)</f>
        <v>4500</v>
      </c>
      <c r="U990">
        <f>VLOOKUP(A:A,'11月工资'!A:BA,53,0)</f>
        <v>0</v>
      </c>
      <c r="V990">
        <f>VLOOKUP(A:A,'11月工资'!A:AX,50,0)</f>
        <v>9000</v>
      </c>
      <c r="W990">
        <f>VLOOKUP(A:A,'11月工资'!A:AY,51,0)</f>
        <v>0</v>
      </c>
      <c r="X990">
        <f>VLOOKUP(A:A,'11月工资'!A:AV,48,0)</f>
        <v>45000</v>
      </c>
      <c r="Y990">
        <f>VLOOKUP(A:A,'11月工资'!A:BB,54,0)</f>
        <v>6292.1599999999989</v>
      </c>
      <c r="Z990" s="12">
        <f>ROUND(5*MAX(0,(R990-S990-T990-U990-V990-W990-X990-Y990)*{0.6;2;4;5;6;7;9}%-{0;504;3384;6384;10584;17184;36384}),2)</f>
        <v>0</v>
      </c>
      <c r="AB990" s="78">
        <f>VLOOKUP(A:A,'11月工资'!A:BI,61,0)</f>
        <v>0</v>
      </c>
      <c r="AC990" s="6">
        <f t="shared" si="121"/>
        <v>0</v>
      </c>
      <c r="AD990">
        <f t="shared" si="122"/>
        <v>2250</v>
      </c>
      <c r="AE990">
        <f>VLOOKUP(A:A,'10月奖金'!A:AC,29,0)</f>
        <v>0</v>
      </c>
      <c r="AF990" s="6">
        <f t="shared" si="123"/>
        <v>0</v>
      </c>
      <c r="AG990">
        <f>VLOOKUP(A:A,'10月奖金'!A:AD,30,0)</f>
        <v>2250</v>
      </c>
      <c r="AH990" s="6">
        <f t="shared" si="124"/>
        <v>0</v>
      </c>
      <c r="AI990">
        <f>VLOOKUP(A:A,单位分配保留两位小数!B:N,13,0)</f>
        <v>2250</v>
      </c>
      <c r="AJ990">
        <f t="shared" si="125"/>
        <v>0</v>
      </c>
      <c r="AK990">
        <f>_xlfn.IFNA(VLOOKUP(A:A,'11月工资'!A:AQ,43,0),0)</f>
        <v>0</v>
      </c>
      <c r="AL990">
        <f t="shared" si="126"/>
        <v>0</v>
      </c>
      <c r="AM990" s="6">
        <f t="shared" si="127"/>
        <v>-22973.91</v>
      </c>
    </row>
    <row r="991" spans="1:39" x14ac:dyDescent="0.2">
      <c r="A991" s="1">
        <v>9001109</v>
      </c>
      <c r="B991" t="str">
        <f>VLOOKUP(A991,标准表!C:D,2,0)</f>
        <v>乔克石</v>
      </c>
      <c r="C991" t="str">
        <f>VLOOKUP(A:A,标准表!C:M,11,0)</f>
        <v>炼铁事业部</v>
      </c>
      <c r="D991" t="str">
        <f>VLOOKUP($A:$A,标准表!C:E,3,0)</f>
        <v>13020419890227031X</v>
      </c>
      <c r="E991" t="str">
        <f>VLOOKUP(A:A,'11月工资'!A:D,4,0)</f>
        <v>6217000180032382412</v>
      </c>
      <c r="F991" t="str">
        <f>VLOOKUP(A:A,'11月工资'!A:F,6,0)</f>
        <v>生产操作人员</v>
      </c>
      <c r="G991">
        <f>VLOOKUP(A:A,标准表!C:H,6,0)</f>
        <v>0</v>
      </c>
      <c r="H991">
        <f>VLOOKUP(A:A,标准表!C:I,7,0)</f>
        <v>0</v>
      </c>
      <c r="I991">
        <f>VLOOKUP(A:A,标准表!C:J,8,0)</f>
        <v>0</v>
      </c>
      <c r="J991">
        <f>VLOOKUP($A:$A,标准表!C:G,5,0)</f>
        <v>1</v>
      </c>
      <c r="L991">
        <f>VLOOKUP(A:A,单位分配保留两位小数!B:I,8,0)</f>
        <v>2250</v>
      </c>
      <c r="M991">
        <f>_xlfn.IFNA(VLOOKUP(A:A,单位分配保留两位小数!B:J,9,0),0)</f>
        <v>0</v>
      </c>
      <c r="N991">
        <f>_xlfn.IFNA(VLOOKUP(A:A,单位分配保留两位小数!B:K,10,0),0)</f>
        <v>0</v>
      </c>
      <c r="O991">
        <f>ROUND(_xlfn.IFNA(VLOOKUP(A:A,单位分配保留两位小数!B:L,11,0),0),2)</f>
        <v>0</v>
      </c>
      <c r="Q991">
        <f t="shared" si="120"/>
        <v>2250</v>
      </c>
      <c r="R991">
        <f>_xlfn.IFNA(VLOOKUP(A991,'11月工资'!A:AU,47,0),0)+Q991</f>
        <v>44931.59</v>
      </c>
      <c r="S991">
        <f>VLOOKUP(A:A,'11月工资'!A:AW,49,0)</f>
        <v>0</v>
      </c>
      <c r="T991">
        <f>VLOOKUP(A:A,'11月工资'!A:AZ,52,0)</f>
        <v>0</v>
      </c>
      <c r="U991">
        <f>VLOOKUP(A:A,'11月工资'!A:BA,53,0)</f>
        <v>0</v>
      </c>
      <c r="V991">
        <f>VLOOKUP(A:A,'11月工资'!A:AX,50,0)</f>
        <v>0</v>
      </c>
      <c r="W991">
        <f>VLOOKUP(A:A,'11月工资'!A:AY,51,0)</f>
        <v>0</v>
      </c>
      <c r="X991">
        <f>VLOOKUP(A:A,'11月工资'!A:AV,48,0)</f>
        <v>45000</v>
      </c>
      <c r="Y991">
        <f>VLOOKUP(A:A,'11月工资'!A:BB,54,0)</f>
        <v>5678.0000000000009</v>
      </c>
      <c r="Z991" s="12">
        <f>ROUND(5*MAX(0,(R991-S991-T991-U991-V991-W991-X991-Y991)*{0.6;2;4;5;6;7;9}%-{0;504;3384;6384;10584;17184;36384}),2)</f>
        <v>0</v>
      </c>
      <c r="AB991" s="78">
        <f>VLOOKUP(A:A,'11月工资'!A:BI,61,0)</f>
        <v>0</v>
      </c>
      <c r="AC991" s="6">
        <f t="shared" si="121"/>
        <v>0</v>
      </c>
      <c r="AD991">
        <f t="shared" si="122"/>
        <v>2250</v>
      </c>
      <c r="AE991">
        <f>VLOOKUP(A:A,'10月奖金'!A:AC,29,0)</f>
        <v>0</v>
      </c>
      <c r="AF991" s="6">
        <f t="shared" si="123"/>
        <v>0</v>
      </c>
      <c r="AG991">
        <f>VLOOKUP(A:A,'10月奖金'!A:AD,30,0)</f>
        <v>2250</v>
      </c>
      <c r="AH991" s="6">
        <f t="shared" si="124"/>
        <v>0</v>
      </c>
      <c r="AI991">
        <f>VLOOKUP(A:A,单位分配保留两位小数!B:N,13,0)</f>
        <v>2250</v>
      </c>
      <c r="AJ991">
        <f t="shared" si="125"/>
        <v>0</v>
      </c>
      <c r="AK991">
        <f>_xlfn.IFNA(VLOOKUP(A:A,'11月工资'!A:AQ,43,0),0)</f>
        <v>0</v>
      </c>
      <c r="AL991">
        <f t="shared" si="126"/>
        <v>0</v>
      </c>
      <c r="AM991" s="6">
        <f t="shared" si="127"/>
        <v>-5746.4100000000044</v>
      </c>
    </row>
    <row r="992" spans="1:39" x14ac:dyDescent="0.2">
      <c r="A992" s="1">
        <v>9001110</v>
      </c>
      <c r="B992" t="str">
        <f>VLOOKUP(A992,标准表!C:D,2,0)</f>
        <v>石恒</v>
      </c>
      <c r="C992" t="str">
        <f>VLOOKUP(A:A,标准表!C:M,11,0)</f>
        <v>炼铁事业部</v>
      </c>
      <c r="D992" t="str">
        <f>VLOOKUP($A:$A,标准表!C:E,3,0)</f>
        <v>130203198210230919</v>
      </c>
      <c r="E992" t="str">
        <f>VLOOKUP(A:A,'11月工资'!A:D,4,0)</f>
        <v>6217000180031774551</v>
      </c>
      <c r="F992" t="str">
        <f>VLOOKUP(A:A,'11月工资'!A:F,6,0)</f>
        <v>生产操作人员</v>
      </c>
      <c r="G992">
        <f>VLOOKUP(A:A,标准表!C:H,6,0)</f>
        <v>0</v>
      </c>
      <c r="H992">
        <f>VLOOKUP(A:A,标准表!C:I,7,0)</f>
        <v>0</v>
      </c>
      <c r="I992">
        <f>VLOOKUP(A:A,标准表!C:J,8,0)</f>
        <v>0</v>
      </c>
      <c r="J992">
        <f>VLOOKUP($A:$A,标准表!C:G,5,0)</f>
        <v>1</v>
      </c>
      <c r="L992">
        <f>VLOOKUP(A:A,单位分配保留两位小数!B:I,8,0)</f>
        <v>2250</v>
      </c>
      <c r="M992">
        <f>_xlfn.IFNA(VLOOKUP(A:A,单位分配保留两位小数!B:J,9,0),0)</f>
        <v>0</v>
      </c>
      <c r="N992">
        <f>_xlfn.IFNA(VLOOKUP(A:A,单位分配保留两位小数!B:K,10,0),0)</f>
        <v>200</v>
      </c>
      <c r="O992">
        <f>ROUND(_xlfn.IFNA(VLOOKUP(A:A,单位分配保留两位小数!B:L,11,0),0),2)</f>
        <v>0</v>
      </c>
      <c r="Q992">
        <f t="shared" si="120"/>
        <v>2450</v>
      </c>
      <c r="R992">
        <f>_xlfn.IFNA(VLOOKUP(A992,'11月工资'!A:AU,47,0),0)+Q992</f>
        <v>43712.97</v>
      </c>
      <c r="S992">
        <f>VLOOKUP(A:A,'11月工资'!A:AW,49,0)</f>
        <v>0</v>
      </c>
      <c r="T992">
        <f>VLOOKUP(A:A,'11月工资'!A:AZ,52,0)</f>
        <v>0</v>
      </c>
      <c r="U992">
        <f>VLOOKUP(A:A,'11月工资'!A:BA,53,0)</f>
        <v>0</v>
      </c>
      <c r="V992">
        <f>VLOOKUP(A:A,'11月工资'!A:AX,50,0)</f>
        <v>0</v>
      </c>
      <c r="W992">
        <f>VLOOKUP(A:A,'11月工资'!A:AY,51,0)</f>
        <v>0</v>
      </c>
      <c r="X992">
        <f>VLOOKUP(A:A,'11月工资'!A:AV,48,0)</f>
        <v>45000</v>
      </c>
      <c r="Y992">
        <f>VLOOKUP(A:A,'11月工资'!A:BB,54,0)</f>
        <v>5439.5999999999995</v>
      </c>
      <c r="Z992" s="12">
        <f>ROUND(5*MAX(0,(R992-S992-T992-U992-V992-W992-X992-Y992)*{0.6;2;4;5;6;7;9}%-{0;504;3384;6384;10584;17184;36384}),2)</f>
        <v>0</v>
      </c>
      <c r="AB992" s="78">
        <f>VLOOKUP(A:A,'11月工资'!A:BI,61,0)</f>
        <v>0</v>
      </c>
      <c r="AC992" s="6">
        <f t="shared" si="121"/>
        <v>0</v>
      </c>
      <c r="AD992">
        <f t="shared" si="122"/>
        <v>2450</v>
      </c>
      <c r="AE992">
        <f>VLOOKUP(A:A,'10月奖金'!A:AC,29,0)</f>
        <v>0</v>
      </c>
      <c r="AF992" s="6">
        <f t="shared" si="123"/>
        <v>0</v>
      </c>
      <c r="AG992">
        <f>VLOOKUP(A:A,'10月奖金'!A:AD,30,0)</f>
        <v>2250</v>
      </c>
      <c r="AH992" s="6">
        <f t="shared" si="124"/>
        <v>200</v>
      </c>
      <c r="AI992">
        <f>VLOOKUP(A:A,单位分配保留两位小数!B:N,13,0)</f>
        <v>2450</v>
      </c>
      <c r="AJ992">
        <f t="shared" si="125"/>
        <v>0</v>
      </c>
      <c r="AK992">
        <f>_xlfn.IFNA(VLOOKUP(A:A,'11月工资'!A:AQ,43,0),0)</f>
        <v>0</v>
      </c>
      <c r="AL992">
        <f t="shared" si="126"/>
        <v>0</v>
      </c>
      <c r="AM992" s="6">
        <f t="shared" si="127"/>
        <v>-6726.6299999999983</v>
      </c>
    </row>
    <row r="993" spans="1:39" x14ac:dyDescent="0.2">
      <c r="A993" s="1">
        <v>9001111</v>
      </c>
      <c r="B993" t="str">
        <f>VLOOKUP(A993,标准表!C:D,2,0)</f>
        <v>孙传禹</v>
      </c>
      <c r="C993" t="str">
        <f>VLOOKUP(A:A,标准表!C:M,11,0)</f>
        <v>炼铁事业部</v>
      </c>
      <c r="D993" t="str">
        <f>VLOOKUP($A:$A,标准表!C:E,3,0)</f>
        <v>130204198709034817</v>
      </c>
      <c r="E993" t="str">
        <f>VLOOKUP(A:A,'11月工资'!A:D,4,0)</f>
        <v>6236680180001017533</v>
      </c>
      <c r="F993" t="str">
        <f>VLOOKUP(A:A,'11月工资'!A:F,6,0)</f>
        <v>生产操作人员</v>
      </c>
      <c r="G993">
        <f>VLOOKUP(A:A,标准表!C:H,6,0)</f>
        <v>0</v>
      </c>
      <c r="H993">
        <f>VLOOKUP(A:A,标准表!C:I,7,0)</f>
        <v>0</v>
      </c>
      <c r="I993">
        <f>VLOOKUP(A:A,标准表!C:J,8,0)</f>
        <v>0</v>
      </c>
      <c r="J993">
        <f>VLOOKUP($A:$A,标准表!C:G,5,0)</f>
        <v>1</v>
      </c>
      <c r="L993">
        <f>VLOOKUP(A:A,单位分配保留两位小数!B:I,8,0)</f>
        <v>2250</v>
      </c>
      <c r="M993">
        <f>_xlfn.IFNA(VLOOKUP(A:A,单位分配保留两位小数!B:J,9,0),0)</f>
        <v>0</v>
      </c>
      <c r="N993">
        <f>_xlfn.IFNA(VLOOKUP(A:A,单位分配保留两位小数!B:K,10,0),0)</f>
        <v>0</v>
      </c>
      <c r="O993">
        <f>ROUND(_xlfn.IFNA(VLOOKUP(A:A,单位分配保留两位小数!B:L,11,0),0),2)</f>
        <v>0</v>
      </c>
      <c r="Q993">
        <f t="shared" si="120"/>
        <v>2250</v>
      </c>
      <c r="R993">
        <f>_xlfn.IFNA(VLOOKUP(A993,'11月工资'!A:AU,47,0),0)+Q993</f>
        <v>45478.83</v>
      </c>
      <c r="S993">
        <f>VLOOKUP(A:A,'11月工资'!A:AW,49,0)</f>
        <v>4500</v>
      </c>
      <c r="T993">
        <f>VLOOKUP(A:A,'11月工资'!A:AZ,52,0)</f>
        <v>0</v>
      </c>
      <c r="U993">
        <f>VLOOKUP(A:A,'11月工资'!A:BA,53,0)</f>
        <v>0</v>
      </c>
      <c r="V993">
        <f>VLOOKUP(A:A,'11月工资'!A:AX,50,0)</f>
        <v>0</v>
      </c>
      <c r="W993">
        <f>VLOOKUP(A:A,'11月工资'!A:AY,51,0)</f>
        <v>0</v>
      </c>
      <c r="X993">
        <f>VLOOKUP(A:A,'11月工资'!A:AV,48,0)</f>
        <v>45000</v>
      </c>
      <c r="Y993">
        <f>VLOOKUP(A:A,'11月工资'!A:BB,54,0)</f>
        <v>5839.6399999999994</v>
      </c>
      <c r="Z993" s="12">
        <f>ROUND(5*MAX(0,(R993-S993-T993-U993-V993-W993-X993-Y993)*{0.6;2;4;5;6;7;9}%-{0;504;3384;6384;10584;17184;36384}),2)</f>
        <v>0</v>
      </c>
      <c r="AB993" s="78">
        <f>VLOOKUP(A:A,'11月工资'!A:BI,61,0)</f>
        <v>0</v>
      </c>
      <c r="AC993" s="6">
        <f t="shared" si="121"/>
        <v>0</v>
      </c>
      <c r="AD993">
        <f t="shared" si="122"/>
        <v>2250</v>
      </c>
      <c r="AE993">
        <f>VLOOKUP(A:A,'10月奖金'!A:AC,29,0)</f>
        <v>0</v>
      </c>
      <c r="AF993" s="6">
        <f t="shared" si="123"/>
        <v>0</v>
      </c>
      <c r="AG993">
        <f>VLOOKUP(A:A,'10月奖金'!A:AD,30,0)</f>
        <v>2250</v>
      </c>
      <c r="AH993" s="6">
        <f t="shared" si="124"/>
        <v>0</v>
      </c>
      <c r="AI993">
        <f>VLOOKUP(A:A,单位分配保留两位小数!B:N,13,0)</f>
        <v>2250</v>
      </c>
      <c r="AJ993">
        <f t="shared" si="125"/>
        <v>0</v>
      </c>
      <c r="AK993">
        <f>_xlfn.IFNA(VLOOKUP(A:A,'11月工资'!A:AQ,43,0),0)</f>
        <v>0</v>
      </c>
      <c r="AL993">
        <f t="shared" si="126"/>
        <v>0</v>
      </c>
      <c r="AM993" s="6">
        <f t="shared" si="127"/>
        <v>-9860.8099999999977</v>
      </c>
    </row>
    <row r="994" spans="1:39" x14ac:dyDescent="0.2">
      <c r="A994" s="1">
        <v>9001112</v>
      </c>
      <c r="B994" t="str">
        <f>VLOOKUP(A994,标准表!C:D,2,0)</f>
        <v>汤瑶琳</v>
      </c>
      <c r="C994" t="str">
        <f>VLOOKUP(A:A,标准表!C:M,11,0)</f>
        <v>炼铁事业部</v>
      </c>
      <c r="D994" t="str">
        <f>VLOOKUP($A:$A,标准表!C:E,3,0)</f>
        <v>130283198810091539</v>
      </c>
      <c r="E994" t="str">
        <f>VLOOKUP(A:A,'11月工资'!A:D,4,0)</f>
        <v>6227000181010146687</v>
      </c>
      <c r="F994" t="str">
        <f>VLOOKUP(A:A,'11月工资'!A:F,6,0)</f>
        <v>生产操作人员</v>
      </c>
      <c r="G994">
        <f>VLOOKUP(A:A,标准表!C:H,6,0)</f>
        <v>0</v>
      </c>
      <c r="H994">
        <f>VLOOKUP(A:A,标准表!C:I,7,0)</f>
        <v>0</v>
      </c>
      <c r="I994">
        <f>VLOOKUP(A:A,标准表!C:J,8,0)</f>
        <v>0</v>
      </c>
      <c r="J994">
        <f>VLOOKUP($A:$A,标准表!C:G,5,0)</f>
        <v>1.5</v>
      </c>
      <c r="L994">
        <f>VLOOKUP(A:A,单位分配保留两位小数!B:I,8,0)</f>
        <v>2250</v>
      </c>
      <c r="M994">
        <f>_xlfn.IFNA(VLOOKUP(A:A,单位分配保留两位小数!B:J,9,0),0)</f>
        <v>0</v>
      </c>
      <c r="N994">
        <f>_xlfn.IFNA(VLOOKUP(A:A,单位分配保留两位小数!B:K,10,0),0)</f>
        <v>0</v>
      </c>
      <c r="O994">
        <f>ROUND(_xlfn.IFNA(VLOOKUP(A:A,单位分配保留两位小数!B:L,11,0),0),2)</f>
        <v>0</v>
      </c>
      <c r="Q994">
        <f t="shared" si="120"/>
        <v>2250</v>
      </c>
      <c r="R994">
        <f>_xlfn.IFNA(VLOOKUP(A994,'11月工资'!A:AU,47,0),0)+Q994</f>
        <v>45573.240000000013</v>
      </c>
      <c r="S994">
        <f>VLOOKUP(A:A,'11月工资'!A:AW,49,0)</f>
        <v>0</v>
      </c>
      <c r="T994">
        <f>VLOOKUP(A:A,'11月工资'!A:AZ,52,0)</f>
        <v>0</v>
      </c>
      <c r="U994">
        <f>VLOOKUP(A:A,'11月工资'!A:BA,53,0)</f>
        <v>0</v>
      </c>
      <c r="V994">
        <f>VLOOKUP(A:A,'11月工资'!A:AX,50,0)</f>
        <v>0</v>
      </c>
      <c r="W994">
        <f>VLOOKUP(A:A,'11月工资'!A:AY,51,0)</f>
        <v>0</v>
      </c>
      <c r="X994">
        <f>VLOOKUP(A:A,'11月工资'!A:AV,48,0)</f>
        <v>45000</v>
      </c>
      <c r="Y994">
        <f>VLOOKUP(A:A,'11月工资'!A:BB,54,0)</f>
        <v>7015.52</v>
      </c>
      <c r="Z994" s="12">
        <f>ROUND(5*MAX(0,(R994-S994-T994-U994-V994-W994-X994-Y994)*{0.6;2;4;5;6;7;9}%-{0;504;3384;6384;10584;17184;36384}),2)</f>
        <v>0</v>
      </c>
      <c r="AB994" s="78">
        <f>VLOOKUP(A:A,'11月工资'!A:BI,61,0)</f>
        <v>0</v>
      </c>
      <c r="AC994" s="6">
        <f t="shared" si="121"/>
        <v>0</v>
      </c>
      <c r="AD994">
        <f t="shared" si="122"/>
        <v>2250</v>
      </c>
      <c r="AE994">
        <f>VLOOKUP(A:A,'10月奖金'!A:AC,29,0)</f>
        <v>0</v>
      </c>
      <c r="AF994" s="6">
        <f t="shared" si="123"/>
        <v>0</v>
      </c>
      <c r="AG994">
        <f>VLOOKUP(A:A,'10月奖金'!A:AD,30,0)</f>
        <v>2250</v>
      </c>
      <c r="AH994" s="6">
        <f t="shared" si="124"/>
        <v>0</v>
      </c>
      <c r="AI994">
        <f>VLOOKUP(A:A,单位分配保留两位小数!B:N,13,0)</f>
        <v>2250</v>
      </c>
      <c r="AJ994">
        <f t="shared" si="125"/>
        <v>0</v>
      </c>
      <c r="AK994">
        <f>_xlfn.IFNA(VLOOKUP(A:A,'11月工资'!A:AQ,43,0),0)</f>
        <v>0</v>
      </c>
      <c r="AL994">
        <f t="shared" si="126"/>
        <v>0</v>
      </c>
      <c r="AM994" s="6">
        <f t="shared" si="127"/>
        <v>-6442.2799999999879</v>
      </c>
    </row>
    <row r="995" spans="1:39" x14ac:dyDescent="0.2">
      <c r="A995" s="1">
        <v>9001113</v>
      </c>
      <c r="B995" t="str">
        <f>VLOOKUP(A995,标准表!C:D,2,0)</f>
        <v>陶辰</v>
      </c>
      <c r="C995" t="str">
        <f>VLOOKUP(A:A,标准表!C:M,11,0)</f>
        <v>炼铁事业部</v>
      </c>
      <c r="D995" t="str">
        <f>VLOOKUP($A:$A,标准表!C:E,3,0)</f>
        <v>130204198811010635</v>
      </c>
      <c r="E995" t="str">
        <f>VLOOKUP(A:A,'11月工资'!A:D,4,0)</f>
        <v>6217000180042532287</v>
      </c>
      <c r="F995" t="str">
        <f>VLOOKUP(A:A,'11月工资'!A:F,6,0)</f>
        <v>生产操作人员</v>
      </c>
      <c r="G995">
        <f>VLOOKUP(A:A,标准表!C:H,6,0)</f>
        <v>0</v>
      </c>
      <c r="H995">
        <f>VLOOKUP(A:A,标准表!C:I,7,0)</f>
        <v>0</v>
      </c>
      <c r="I995">
        <f>VLOOKUP(A:A,标准表!C:J,8,0)</f>
        <v>0</v>
      </c>
      <c r="J995">
        <f>VLOOKUP($A:$A,标准表!C:G,5,0)</f>
        <v>1</v>
      </c>
      <c r="L995">
        <f>VLOOKUP(A:A,单位分配保留两位小数!B:I,8,0)</f>
        <v>2250</v>
      </c>
      <c r="M995">
        <f>_xlfn.IFNA(VLOOKUP(A:A,单位分配保留两位小数!B:J,9,0),0)</f>
        <v>0</v>
      </c>
      <c r="N995">
        <f>_xlfn.IFNA(VLOOKUP(A:A,单位分配保留两位小数!B:K,10,0),0)</f>
        <v>0</v>
      </c>
      <c r="O995">
        <f>ROUND(_xlfn.IFNA(VLOOKUP(A:A,单位分配保留两位小数!B:L,11,0),0),2)</f>
        <v>0</v>
      </c>
      <c r="Q995">
        <f t="shared" si="120"/>
        <v>2250</v>
      </c>
      <c r="R995">
        <f>_xlfn.IFNA(VLOOKUP(A995,'11月工资'!A:AU,47,0),0)+Q995</f>
        <v>45338.47</v>
      </c>
      <c r="S995">
        <f>VLOOKUP(A:A,'11月工资'!A:AW,49,0)</f>
        <v>0</v>
      </c>
      <c r="T995">
        <f>VLOOKUP(A:A,'11月工资'!A:AZ,52,0)</f>
        <v>0</v>
      </c>
      <c r="U995">
        <f>VLOOKUP(A:A,'11月工资'!A:BA,53,0)</f>
        <v>0</v>
      </c>
      <c r="V995">
        <f>VLOOKUP(A:A,'11月工资'!A:AX,50,0)</f>
        <v>0</v>
      </c>
      <c r="W995">
        <f>VLOOKUP(A:A,'11月工资'!A:AY,51,0)</f>
        <v>0</v>
      </c>
      <c r="X995">
        <f>VLOOKUP(A:A,'11月工资'!A:AV,48,0)</f>
        <v>45000</v>
      </c>
      <c r="Y995">
        <f>VLOOKUP(A:A,'11月工资'!A:BB,54,0)</f>
        <v>5415.36</v>
      </c>
      <c r="Z995" s="12">
        <f>ROUND(5*MAX(0,(R995-S995-T995-U995-V995-W995-X995-Y995)*{0.6;2;4;5;6;7;9}%-{0;504;3384;6384;10584;17184;36384}),2)</f>
        <v>0</v>
      </c>
      <c r="AB995" s="78">
        <f>VLOOKUP(A:A,'11月工资'!A:BI,61,0)</f>
        <v>0</v>
      </c>
      <c r="AC995" s="6">
        <f t="shared" si="121"/>
        <v>0</v>
      </c>
      <c r="AD995">
        <f t="shared" si="122"/>
        <v>2250</v>
      </c>
      <c r="AE995">
        <f>VLOOKUP(A:A,'10月奖金'!A:AC,29,0)</f>
        <v>0</v>
      </c>
      <c r="AF995" s="6">
        <f t="shared" si="123"/>
        <v>0</v>
      </c>
      <c r="AG995">
        <f>VLOOKUP(A:A,'10月奖金'!A:AD,30,0)</f>
        <v>2350</v>
      </c>
      <c r="AH995" s="6">
        <f t="shared" si="124"/>
        <v>-100</v>
      </c>
      <c r="AI995">
        <f>VLOOKUP(A:A,单位分配保留两位小数!B:N,13,0)</f>
        <v>2250</v>
      </c>
      <c r="AJ995">
        <f t="shared" si="125"/>
        <v>0</v>
      </c>
      <c r="AK995">
        <f>_xlfn.IFNA(VLOOKUP(A:A,'11月工资'!A:AQ,43,0),0)</f>
        <v>0</v>
      </c>
      <c r="AL995">
        <f t="shared" si="126"/>
        <v>0</v>
      </c>
      <c r="AM995" s="6">
        <f t="shared" si="127"/>
        <v>-5076.8899999999985</v>
      </c>
    </row>
    <row r="996" spans="1:39" x14ac:dyDescent="0.2">
      <c r="A996" s="1">
        <v>9001114</v>
      </c>
      <c r="B996" t="str">
        <f>VLOOKUP(A996,标准表!C:D,2,0)</f>
        <v>王斌</v>
      </c>
      <c r="C996" t="str">
        <f>VLOOKUP(A:A,标准表!C:M,11,0)</f>
        <v>炼铁事业部</v>
      </c>
      <c r="D996" t="str">
        <f>VLOOKUP($A:$A,标准表!C:E,3,0)</f>
        <v>130205198601083912</v>
      </c>
      <c r="E996" t="str">
        <f>VLOOKUP(A:A,'11月工资'!A:D,4,0)</f>
        <v>6217000180005412204</v>
      </c>
      <c r="F996" t="str">
        <f>VLOOKUP(A:A,'11月工资'!A:F,6,0)</f>
        <v>生产操作人员</v>
      </c>
      <c r="G996">
        <f>VLOOKUP(A:A,标准表!C:H,6,0)</f>
        <v>0</v>
      </c>
      <c r="H996">
        <f>VLOOKUP(A:A,标准表!C:I,7,0)</f>
        <v>0</v>
      </c>
      <c r="I996">
        <f>VLOOKUP(A:A,标准表!C:J,8,0)</f>
        <v>0</v>
      </c>
      <c r="J996">
        <f>VLOOKUP($A:$A,标准表!C:G,5,0)</f>
        <v>1</v>
      </c>
      <c r="L996">
        <f>VLOOKUP(A:A,单位分配保留两位小数!B:I,8,0)</f>
        <v>2250</v>
      </c>
      <c r="M996">
        <f>_xlfn.IFNA(VLOOKUP(A:A,单位分配保留两位小数!B:J,9,0),0)</f>
        <v>0</v>
      </c>
      <c r="N996">
        <f>_xlfn.IFNA(VLOOKUP(A:A,单位分配保留两位小数!B:K,10,0),0)</f>
        <v>0</v>
      </c>
      <c r="O996">
        <f>ROUND(_xlfn.IFNA(VLOOKUP(A:A,单位分配保留两位小数!B:L,11,0),0),2)</f>
        <v>0</v>
      </c>
      <c r="Q996">
        <f t="shared" si="120"/>
        <v>2250</v>
      </c>
      <c r="R996">
        <f>_xlfn.IFNA(VLOOKUP(A996,'11月工资'!A:AU,47,0),0)+Q996</f>
        <v>44807.46</v>
      </c>
      <c r="S996">
        <f>VLOOKUP(A:A,'11月工资'!A:AW,49,0)</f>
        <v>0</v>
      </c>
      <c r="T996">
        <f>VLOOKUP(A:A,'11月工资'!A:AZ,52,0)</f>
        <v>0</v>
      </c>
      <c r="U996">
        <f>VLOOKUP(A:A,'11月工资'!A:BA,53,0)</f>
        <v>0</v>
      </c>
      <c r="V996">
        <f>VLOOKUP(A:A,'11月工资'!A:AX,50,0)</f>
        <v>0</v>
      </c>
      <c r="W996">
        <f>VLOOKUP(A:A,'11月工资'!A:AY,51,0)</f>
        <v>0</v>
      </c>
      <c r="X996">
        <f>VLOOKUP(A:A,'11月工资'!A:AV,48,0)</f>
        <v>45000</v>
      </c>
      <c r="Y996">
        <f>VLOOKUP(A:A,'11月工资'!A:BB,54,0)</f>
        <v>5726.4000000000005</v>
      </c>
      <c r="Z996" s="12">
        <f>ROUND(5*MAX(0,(R996-S996-T996-U996-V996-W996-X996-Y996)*{0.6;2;4;5;6;7;9}%-{0;504;3384;6384;10584;17184;36384}),2)</f>
        <v>0</v>
      </c>
      <c r="AB996" s="78">
        <f>VLOOKUP(A:A,'11月工资'!A:BI,61,0)</f>
        <v>0</v>
      </c>
      <c r="AC996" s="6">
        <f t="shared" si="121"/>
        <v>0</v>
      </c>
      <c r="AD996">
        <f t="shared" si="122"/>
        <v>2250</v>
      </c>
      <c r="AE996">
        <f>VLOOKUP(A:A,'10月奖金'!A:AC,29,0)</f>
        <v>0</v>
      </c>
      <c r="AF996" s="6">
        <f t="shared" si="123"/>
        <v>0</v>
      </c>
      <c r="AG996">
        <f>VLOOKUP(A:A,'10月奖金'!A:AD,30,0)</f>
        <v>2250</v>
      </c>
      <c r="AH996" s="6">
        <f t="shared" si="124"/>
        <v>0</v>
      </c>
      <c r="AI996">
        <f>VLOOKUP(A:A,单位分配保留两位小数!B:N,13,0)</f>
        <v>2250</v>
      </c>
      <c r="AJ996">
        <f t="shared" si="125"/>
        <v>0</v>
      </c>
      <c r="AK996">
        <f>_xlfn.IFNA(VLOOKUP(A:A,'11月工资'!A:AQ,43,0),0)</f>
        <v>0</v>
      </c>
      <c r="AL996">
        <f t="shared" si="126"/>
        <v>0</v>
      </c>
      <c r="AM996" s="6">
        <f t="shared" si="127"/>
        <v>-5918.9400000000014</v>
      </c>
    </row>
    <row r="997" spans="1:39" x14ac:dyDescent="0.2">
      <c r="A997" s="1">
        <v>9001115</v>
      </c>
      <c r="B997" t="str">
        <f>VLOOKUP(A997,标准表!C:D,2,0)</f>
        <v>王飞</v>
      </c>
      <c r="C997" t="str">
        <f>VLOOKUP(A:A,标准表!C:M,11,0)</f>
        <v>炼铁事业部</v>
      </c>
      <c r="D997" t="str">
        <f>VLOOKUP($A:$A,标准表!C:E,3,0)</f>
        <v>13028319880908151X</v>
      </c>
      <c r="E997" t="str">
        <f>VLOOKUP(A:A,'11月工资'!A:D,4,0)</f>
        <v>6217000180042557946</v>
      </c>
      <c r="F997" t="str">
        <f>VLOOKUP(A:A,'11月工资'!A:F,6,0)</f>
        <v>生产操作人员</v>
      </c>
      <c r="G997">
        <f>VLOOKUP(A:A,标准表!C:H,6,0)</f>
        <v>0</v>
      </c>
      <c r="H997">
        <f>VLOOKUP(A:A,标准表!C:I,7,0)</f>
        <v>0</v>
      </c>
      <c r="I997">
        <f>VLOOKUP(A:A,标准表!C:J,8,0)</f>
        <v>0</v>
      </c>
      <c r="J997">
        <f>VLOOKUP($A:$A,标准表!C:G,5,0)</f>
        <v>1</v>
      </c>
      <c r="L997">
        <f>VLOOKUP(A:A,单位分配保留两位小数!B:I,8,0)</f>
        <v>2250</v>
      </c>
      <c r="M997">
        <f>_xlfn.IFNA(VLOOKUP(A:A,单位分配保留两位小数!B:J,9,0),0)</f>
        <v>0</v>
      </c>
      <c r="N997">
        <f>_xlfn.IFNA(VLOOKUP(A:A,单位分配保留两位小数!B:K,10,0),0)</f>
        <v>0</v>
      </c>
      <c r="O997">
        <f>ROUND(_xlfn.IFNA(VLOOKUP(A:A,单位分配保留两位小数!B:L,11,0),0),2)</f>
        <v>0</v>
      </c>
      <c r="Q997">
        <f t="shared" si="120"/>
        <v>2250</v>
      </c>
      <c r="R997">
        <f>_xlfn.IFNA(VLOOKUP(A997,'11月工资'!A:AU,47,0),0)+Q997</f>
        <v>45747.8</v>
      </c>
      <c r="S997">
        <f>VLOOKUP(A:A,'11月工资'!A:AW,49,0)</f>
        <v>0</v>
      </c>
      <c r="T997">
        <f>VLOOKUP(A:A,'11月工资'!A:AZ,52,0)</f>
        <v>0</v>
      </c>
      <c r="U997">
        <f>VLOOKUP(A:A,'11月工资'!A:BA,53,0)</f>
        <v>0</v>
      </c>
      <c r="V997">
        <f>VLOOKUP(A:A,'11月工资'!A:AX,50,0)</f>
        <v>0</v>
      </c>
      <c r="W997">
        <f>VLOOKUP(A:A,'11月工资'!A:AY,51,0)</f>
        <v>0</v>
      </c>
      <c r="X997">
        <f>VLOOKUP(A:A,'11月工资'!A:AV,48,0)</f>
        <v>45000</v>
      </c>
      <c r="Y997">
        <f>VLOOKUP(A:A,'11月工资'!A:BB,54,0)</f>
        <v>5904.96</v>
      </c>
      <c r="Z997" s="12">
        <f>ROUND(5*MAX(0,(R997-S997-T997-U997-V997-W997-X997-Y997)*{0.6;2;4;5;6;7;9}%-{0;504;3384;6384;10584;17184;36384}),2)</f>
        <v>0</v>
      </c>
      <c r="AB997" s="78">
        <f>VLOOKUP(A:A,'11月工资'!A:BI,61,0)</f>
        <v>0</v>
      </c>
      <c r="AC997" s="6">
        <f t="shared" si="121"/>
        <v>0</v>
      </c>
      <c r="AD997">
        <f t="shared" si="122"/>
        <v>2250</v>
      </c>
      <c r="AE997">
        <f>VLOOKUP(A:A,'10月奖金'!A:AC,29,0)</f>
        <v>0</v>
      </c>
      <c r="AF997" s="6">
        <f t="shared" si="123"/>
        <v>0</v>
      </c>
      <c r="AG997">
        <f>VLOOKUP(A:A,'10月奖金'!A:AD,30,0)</f>
        <v>2250</v>
      </c>
      <c r="AH997" s="6">
        <f t="shared" si="124"/>
        <v>0</v>
      </c>
      <c r="AI997">
        <f>VLOOKUP(A:A,单位分配保留两位小数!B:N,13,0)</f>
        <v>2250</v>
      </c>
      <c r="AJ997">
        <f t="shared" si="125"/>
        <v>0</v>
      </c>
      <c r="AK997">
        <f>_xlfn.IFNA(VLOOKUP(A:A,'11月工资'!A:AQ,43,0),0)</f>
        <v>0</v>
      </c>
      <c r="AL997">
        <f t="shared" si="126"/>
        <v>0</v>
      </c>
      <c r="AM997" s="6">
        <f t="shared" si="127"/>
        <v>-5157.1599999999971</v>
      </c>
    </row>
    <row r="998" spans="1:39" x14ac:dyDescent="0.2">
      <c r="A998" s="1">
        <v>9001116</v>
      </c>
      <c r="B998" t="str">
        <f>VLOOKUP(A998,标准表!C:D,2,0)</f>
        <v>王坤</v>
      </c>
      <c r="C998" t="str">
        <f>VLOOKUP(A:A,标准表!C:M,11,0)</f>
        <v>炼铁事业部</v>
      </c>
      <c r="D998" t="str">
        <f>VLOOKUP($A:$A,标准表!C:E,3,0)</f>
        <v>130204198710143033</v>
      </c>
      <c r="E998" t="str">
        <f>VLOOKUP(A:A,'11月工资'!A:D,4,0)</f>
        <v>6217000180042592729</v>
      </c>
      <c r="F998" t="str">
        <f>VLOOKUP(A:A,'11月工资'!A:F,6,0)</f>
        <v>生产操作人员</v>
      </c>
      <c r="G998">
        <f>VLOOKUP(A:A,标准表!C:H,6,0)</f>
        <v>0</v>
      </c>
      <c r="H998">
        <f>VLOOKUP(A:A,标准表!C:I,7,0)</f>
        <v>0</v>
      </c>
      <c r="I998">
        <f>VLOOKUP(A:A,标准表!C:J,8,0)</f>
        <v>0</v>
      </c>
      <c r="J998">
        <f>VLOOKUP($A:$A,标准表!C:G,5,0)</f>
        <v>1</v>
      </c>
      <c r="L998">
        <f>VLOOKUP(A:A,单位分配保留两位小数!B:I,8,0)</f>
        <v>2250</v>
      </c>
      <c r="M998">
        <f>_xlfn.IFNA(VLOOKUP(A:A,单位分配保留两位小数!B:J,9,0),0)</f>
        <v>0</v>
      </c>
      <c r="N998">
        <f>_xlfn.IFNA(VLOOKUP(A:A,单位分配保留两位小数!B:K,10,0),0)</f>
        <v>0</v>
      </c>
      <c r="O998">
        <f>ROUND(_xlfn.IFNA(VLOOKUP(A:A,单位分配保留两位小数!B:L,11,0),0),2)</f>
        <v>0</v>
      </c>
      <c r="Q998">
        <f t="shared" si="120"/>
        <v>2250</v>
      </c>
      <c r="R998">
        <f>_xlfn.IFNA(VLOOKUP(A998,'11月工资'!A:AU,47,0),0)+Q998</f>
        <v>44156.67</v>
      </c>
      <c r="S998">
        <f>VLOOKUP(A:A,'11月工资'!A:AW,49,0)</f>
        <v>0</v>
      </c>
      <c r="T998">
        <f>VLOOKUP(A:A,'11月工资'!A:AZ,52,0)</f>
        <v>0</v>
      </c>
      <c r="U998">
        <f>VLOOKUP(A:A,'11月工资'!A:BA,53,0)</f>
        <v>0</v>
      </c>
      <c r="V998">
        <f>VLOOKUP(A:A,'11月工资'!A:AX,50,0)</f>
        <v>0</v>
      </c>
      <c r="W998">
        <f>VLOOKUP(A:A,'11月工资'!A:AY,51,0)</f>
        <v>0</v>
      </c>
      <c r="X998">
        <f>VLOOKUP(A:A,'11月工资'!A:AV,48,0)</f>
        <v>45000</v>
      </c>
      <c r="Y998">
        <f>VLOOKUP(A:A,'11月工资'!A:BB,54,0)</f>
        <v>5931.36</v>
      </c>
      <c r="Z998" s="12">
        <f>ROUND(5*MAX(0,(R998-S998-T998-U998-V998-W998-X998-Y998)*{0.6;2;4;5;6;7;9}%-{0;504;3384;6384;10584;17184;36384}),2)</f>
        <v>0</v>
      </c>
      <c r="AB998" s="78">
        <f>VLOOKUP(A:A,'11月工资'!A:BI,61,0)</f>
        <v>0</v>
      </c>
      <c r="AC998" s="6">
        <f t="shared" si="121"/>
        <v>0</v>
      </c>
      <c r="AD998">
        <f t="shared" si="122"/>
        <v>2250</v>
      </c>
      <c r="AE998">
        <f>VLOOKUP(A:A,'10月奖金'!A:AC,29,0)</f>
        <v>0</v>
      </c>
      <c r="AF998" s="6">
        <f t="shared" si="123"/>
        <v>0</v>
      </c>
      <c r="AG998">
        <f>VLOOKUP(A:A,'10月奖金'!A:AD,30,0)</f>
        <v>2250</v>
      </c>
      <c r="AH998" s="6">
        <f t="shared" si="124"/>
        <v>0</v>
      </c>
      <c r="AI998">
        <f>VLOOKUP(A:A,单位分配保留两位小数!B:N,13,0)</f>
        <v>2250</v>
      </c>
      <c r="AJ998">
        <f t="shared" si="125"/>
        <v>0</v>
      </c>
      <c r="AK998">
        <f>_xlfn.IFNA(VLOOKUP(A:A,'11月工资'!A:AQ,43,0),0)</f>
        <v>0</v>
      </c>
      <c r="AL998">
        <f t="shared" si="126"/>
        <v>0</v>
      </c>
      <c r="AM998" s="6">
        <f t="shared" si="127"/>
        <v>-6774.6900000000014</v>
      </c>
    </row>
    <row r="999" spans="1:39" x14ac:dyDescent="0.2">
      <c r="A999" s="1">
        <v>9001117</v>
      </c>
      <c r="B999" t="str">
        <f>VLOOKUP(A999,标准表!C:D,2,0)</f>
        <v>王寅超</v>
      </c>
      <c r="C999" t="str">
        <f>VLOOKUP(A:A,标准表!C:M,11,0)</f>
        <v>炼铁事业部</v>
      </c>
      <c r="D999" t="str">
        <f>VLOOKUP($A:$A,标准表!C:E,3,0)</f>
        <v>130202198609262713</v>
      </c>
      <c r="E999" t="str">
        <f>VLOOKUP(A:A,'11月工资'!A:D,4,0)</f>
        <v>6217000180042724280</v>
      </c>
      <c r="F999" t="str">
        <f>VLOOKUP(A:A,'11月工资'!A:F,6,0)</f>
        <v>生产操作人员</v>
      </c>
      <c r="G999">
        <f>VLOOKUP(A:A,标准表!C:H,6,0)</f>
        <v>0</v>
      </c>
      <c r="H999">
        <f>VLOOKUP(A:A,标准表!C:I,7,0)</f>
        <v>0</v>
      </c>
      <c r="I999">
        <f>VLOOKUP(A:A,标准表!C:J,8,0)</f>
        <v>0</v>
      </c>
      <c r="J999">
        <f>VLOOKUP($A:$A,标准表!C:G,5,0)</f>
        <v>1.8</v>
      </c>
      <c r="L999">
        <f>VLOOKUP(A:A,单位分配保留两位小数!B:I,8,0)</f>
        <v>2250</v>
      </c>
      <c r="M999">
        <f>_xlfn.IFNA(VLOOKUP(A:A,单位分配保留两位小数!B:J,9,0),0)</f>
        <v>0</v>
      </c>
      <c r="N999">
        <f>_xlfn.IFNA(VLOOKUP(A:A,单位分配保留两位小数!B:K,10,0),0)</f>
        <v>0</v>
      </c>
      <c r="O999">
        <f>ROUND(_xlfn.IFNA(VLOOKUP(A:A,单位分配保留两位小数!B:L,11,0),0),2)</f>
        <v>0</v>
      </c>
      <c r="Q999">
        <f t="shared" si="120"/>
        <v>2250</v>
      </c>
      <c r="R999">
        <f>_xlfn.IFNA(VLOOKUP(A999,'11月工资'!A:AU,47,0),0)+Q999</f>
        <v>48850.759999999987</v>
      </c>
      <c r="S999">
        <f>VLOOKUP(A:A,'11月工资'!A:AW,49,0)</f>
        <v>0</v>
      </c>
      <c r="T999">
        <f>VLOOKUP(A:A,'11月工资'!A:AZ,52,0)</f>
        <v>0</v>
      </c>
      <c r="U999">
        <f>VLOOKUP(A:A,'11月工资'!A:BA,53,0)</f>
        <v>0</v>
      </c>
      <c r="V999">
        <f>VLOOKUP(A:A,'11月工资'!A:AX,50,0)</f>
        <v>0</v>
      </c>
      <c r="W999">
        <f>VLOOKUP(A:A,'11月工资'!A:AY,51,0)</f>
        <v>0</v>
      </c>
      <c r="X999">
        <f>VLOOKUP(A:A,'11月工资'!A:AV,48,0)</f>
        <v>45000</v>
      </c>
      <c r="Y999">
        <f>VLOOKUP(A:A,'11月工资'!A:BB,54,0)</f>
        <v>7438.4000000000005</v>
      </c>
      <c r="Z999" s="12">
        <f>ROUND(5*MAX(0,(R999-S999-T999-U999-V999-W999-X999-Y999)*{0.6;2;4;5;6;7;9}%-{0;504;3384;6384;10584;17184;36384}),2)</f>
        <v>0</v>
      </c>
      <c r="AB999" s="78">
        <f>VLOOKUP(A:A,'11月工资'!A:BI,61,0)</f>
        <v>0</v>
      </c>
      <c r="AC999" s="6">
        <f t="shared" si="121"/>
        <v>0</v>
      </c>
      <c r="AD999">
        <f t="shared" si="122"/>
        <v>2250</v>
      </c>
      <c r="AE999">
        <f>VLOOKUP(A:A,'10月奖金'!A:AC,29,0)</f>
        <v>0</v>
      </c>
      <c r="AF999" s="6">
        <f t="shared" si="123"/>
        <v>0</v>
      </c>
      <c r="AG999">
        <f>VLOOKUP(A:A,'10月奖金'!A:AD,30,0)</f>
        <v>2248</v>
      </c>
      <c r="AH999" s="6">
        <f t="shared" si="124"/>
        <v>2</v>
      </c>
      <c r="AI999">
        <f>VLOOKUP(A:A,单位分配保留两位小数!B:N,13,0)</f>
        <v>2250</v>
      </c>
      <c r="AJ999">
        <f t="shared" si="125"/>
        <v>0</v>
      </c>
      <c r="AK999">
        <f>_xlfn.IFNA(VLOOKUP(A:A,'11月工资'!A:AQ,43,0),0)</f>
        <v>0</v>
      </c>
      <c r="AL999">
        <f t="shared" si="126"/>
        <v>0</v>
      </c>
      <c r="AM999" s="6">
        <f t="shared" si="127"/>
        <v>-3587.6400000000131</v>
      </c>
    </row>
    <row r="1000" spans="1:39" x14ac:dyDescent="0.2">
      <c r="A1000" s="1">
        <v>9001118</v>
      </c>
      <c r="B1000" t="str">
        <f>VLOOKUP(A1000,标准表!C:D,2,0)</f>
        <v>王征</v>
      </c>
      <c r="C1000" t="str">
        <f>VLOOKUP(A:A,标准表!C:M,11,0)</f>
        <v>炼铁事业部</v>
      </c>
      <c r="D1000" t="str">
        <f>VLOOKUP($A:$A,标准表!C:E,3,0)</f>
        <v>130202198812080659</v>
      </c>
      <c r="E1000" t="str">
        <f>VLOOKUP(A:A,'11月工资'!A:D,4,0)</f>
        <v>6236680180003944130</v>
      </c>
      <c r="F1000" t="str">
        <f>VLOOKUP(A:A,'11月工资'!A:F,6,0)</f>
        <v>生产操作人员</v>
      </c>
      <c r="G1000">
        <f>VLOOKUP(A:A,标准表!C:H,6,0)</f>
        <v>0</v>
      </c>
      <c r="H1000">
        <f>VLOOKUP(A:A,标准表!C:I,7,0)</f>
        <v>0</v>
      </c>
      <c r="I1000">
        <f>VLOOKUP(A:A,标准表!C:J,8,0)</f>
        <v>0</v>
      </c>
      <c r="J1000">
        <f>VLOOKUP($A:$A,标准表!C:G,5,0)</f>
        <v>1.5</v>
      </c>
      <c r="L1000">
        <f>VLOOKUP(A:A,单位分配保留两位小数!B:I,8,0)</f>
        <v>2250</v>
      </c>
      <c r="M1000">
        <f>_xlfn.IFNA(VLOOKUP(A:A,单位分配保留两位小数!B:J,9,0),0)</f>
        <v>0</v>
      </c>
      <c r="N1000">
        <f>_xlfn.IFNA(VLOOKUP(A:A,单位分配保留两位小数!B:K,10,0),0)</f>
        <v>0</v>
      </c>
      <c r="O1000">
        <f>ROUND(_xlfn.IFNA(VLOOKUP(A:A,单位分配保留两位小数!B:L,11,0),0),2)</f>
        <v>0</v>
      </c>
      <c r="Q1000">
        <f t="shared" si="120"/>
        <v>2250</v>
      </c>
      <c r="R1000">
        <f>_xlfn.IFNA(VLOOKUP(A1000,'11月工资'!A:AU,47,0),0)+Q1000</f>
        <v>45590.490000000013</v>
      </c>
      <c r="S1000">
        <f>VLOOKUP(A:A,'11月工资'!A:AW,49,0)</f>
        <v>0</v>
      </c>
      <c r="T1000">
        <f>VLOOKUP(A:A,'11月工资'!A:AZ,52,0)</f>
        <v>0</v>
      </c>
      <c r="U1000">
        <f>VLOOKUP(A:A,'11月工资'!A:BA,53,0)</f>
        <v>0</v>
      </c>
      <c r="V1000">
        <f>VLOOKUP(A:A,'11月工资'!A:AX,50,0)</f>
        <v>0</v>
      </c>
      <c r="W1000">
        <f>VLOOKUP(A:A,'11月工资'!A:AY,51,0)</f>
        <v>0</v>
      </c>
      <c r="X1000">
        <f>VLOOKUP(A:A,'11月工资'!A:AV,48,0)</f>
        <v>45000</v>
      </c>
      <c r="Y1000">
        <f>VLOOKUP(A:A,'11月工资'!A:BB,54,0)</f>
        <v>7177.12</v>
      </c>
      <c r="Z1000" s="12">
        <f>ROUND(5*MAX(0,(R1000-S1000-T1000-U1000-V1000-W1000-X1000-Y1000)*{0.6;2;4;5;6;7;9}%-{0;504;3384;6384;10584;17184;36384}),2)</f>
        <v>0</v>
      </c>
      <c r="AB1000" s="78">
        <f>VLOOKUP(A:A,'11月工资'!A:BI,61,0)</f>
        <v>0</v>
      </c>
      <c r="AC1000" s="6">
        <f t="shared" si="121"/>
        <v>0</v>
      </c>
      <c r="AD1000">
        <f t="shared" si="122"/>
        <v>2250</v>
      </c>
      <c r="AE1000">
        <f>VLOOKUP(A:A,'10月奖金'!A:AC,29,0)</f>
        <v>0</v>
      </c>
      <c r="AF1000" s="6">
        <f t="shared" si="123"/>
        <v>0</v>
      </c>
      <c r="AG1000">
        <f>VLOOKUP(A:A,'10月奖金'!A:AD,30,0)</f>
        <v>2250</v>
      </c>
      <c r="AH1000" s="6">
        <f t="shared" si="124"/>
        <v>0</v>
      </c>
      <c r="AI1000">
        <f>VLOOKUP(A:A,单位分配保留两位小数!B:N,13,0)</f>
        <v>2250</v>
      </c>
      <c r="AJ1000">
        <f t="shared" si="125"/>
        <v>0</v>
      </c>
      <c r="AK1000">
        <f>_xlfn.IFNA(VLOOKUP(A:A,'11月工资'!A:AQ,43,0),0)</f>
        <v>0</v>
      </c>
      <c r="AL1000">
        <f t="shared" si="126"/>
        <v>0</v>
      </c>
      <c r="AM1000" s="6">
        <f t="shared" si="127"/>
        <v>-6586.6299999999874</v>
      </c>
    </row>
    <row r="1001" spans="1:39" x14ac:dyDescent="0.2">
      <c r="A1001" s="1">
        <v>9001119</v>
      </c>
      <c r="B1001" t="str">
        <f>VLOOKUP(A1001,标准表!C:D,2,0)</f>
        <v>王志民</v>
      </c>
      <c r="C1001" t="str">
        <f>VLOOKUP(A:A,标准表!C:M,11,0)</f>
        <v>炼铁事业部</v>
      </c>
      <c r="D1001" t="str">
        <f>VLOOKUP($A:$A,标准表!C:E,3,0)</f>
        <v>130205198407181818</v>
      </c>
      <c r="E1001" t="str">
        <f>VLOOKUP(A:A,'11月工资'!A:D,4,0)</f>
        <v>6217000180031774791</v>
      </c>
      <c r="F1001" t="str">
        <f>VLOOKUP(A:A,'11月工资'!A:F,6,0)</f>
        <v>生产操作人员</v>
      </c>
      <c r="G1001">
        <f>VLOOKUP(A:A,标准表!C:H,6,0)</f>
        <v>0</v>
      </c>
      <c r="H1001">
        <f>VLOOKUP(A:A,标准表!C:I,7,0)</f>
        <v>0</v>
      </c>
      <c r="I1001">
        <f>VLOOKUP(A:A,标准表!C:J,8,0)</f>
        <v>0</v>
      </c>
      <c r="J1001">
        <f>VLOOKUP($A:$A,标准表!C:G,5,0)</f>
        <v>1.8</v>
      </c>
      <c r="L1001">
        <f>VLOOKUP(A:A,单位分配保留两位小数!B:I,8,0)</f>
        <v>2250</v>
      </c>
      <c r="M1001">
        <f>_xlfn.IFNA(VLOOKUP(A:A,单位分配保留两位小数!B:J,9,0),0)</f>
        <v>0</v>
      </c>
      <c r="N1001">
        <f>_xlfn.IFNA(VLOOKUP(A:A,单位分配保留两位小数!B:K,10,0),0)</f>
        <v>0</v>
      </c>
      <c r="O1001">
        <f>ROUND(_xlfn.IFNA(VLOOKUP(A:A,单位分配保留两位小数!B:L,11,0),0),2)</f>
        <v>0</v>
      </c>
      <c r="Q1001">
        <f t="shared" si="120"/>
        <v>2250</v>
      </c>
      <c r="R1001">
        <f>_xlfn.IFNA(VLOOKUP(A1001,'11月工资'!A:AU,47,0),0)+Q1001</f>
        <v>47672.56</v>
      </c>
      <c r="S1001">
        <f>VLOOKUP(A:A,'11月工资'!A:AW,49,0)</f>
        <v>0</v>
      </c>
      <c r="T1001">
        <f>VLOOKUP(A:A,'11月工资'!A:AZ,52,0)</f>
        <v>0</v>
      </c>
      <c r="U1001">
        <f>VLOOKUP(A:A,'11月工资'!A:BA,53,0)</f>
        <v>0</v>
      </c>
      <c r="V1001">
        <f>VLOOKUP(A:A,'11月工资'!A:AX,50,0)</f>
        <v>0</v>
      </c>
      <c r="W1001">
        <f>VLOOKUP(A:A,'11月工资'!A:AY,51,0)</f>
        <v>0</v>
      </c>
      <c r="X1001">
        <f>VLOOKUP(A:A,'11月工资'!A:AV,48,0)</f>
        <v>45000</v>
      </c>
      <c r="Y1001">
        <f>VLOOKUP(A:A,'11月工资'!A:BB,54,0)</f>
        <v>8145.2</v>
      </c>
      <c r="Z1001" s="12">
        <f>ROUND(5*MAX(0,(R1001-S1001-T1001-U1001-V1001-W1001-X1001-Y1001)*{0.6;2;4;5;6;7;9}%-{0;504;3384;6384;10584;17184;36384}),2)</f>
        <v>0</v>
      </c>
      <c r="AB1001" s="78">
        <f>VLOOKUP(A:A,'11月工资'!A:BI,61,0)</f>
        <v>0</v>
      </c>
      <c r="AC1001" s="6">
        <f t="shared" si="121"/>
        <v>0</v>
      </c>
      <c r="AD1001">
        <f t="shared" si="122"/>
        <v>2250</v>
      </c>
      <c r="AE1001">
        <f>VLOOKUP(A:A,'10月奖金'!A:AC,29,0)</f>
        <v>0</v>
      </c>
      <c r="AF1001" s="6">
        <f t="shared" si="123"/>
        <v>0</v>
      </c>
      <c r="AG1001">
        <f>VLOOKUP(A:A,'10月奖金'!A:AD,30,0)</f>
        <v>2248</v>
      </c>
      <c r="AH1001" s="6">
        <f t="shared" si="124"/>
        <v>2</v>
      </c>
      <c r="AI1001">
        <f>VLOOKUP(A:A,单位分配保留两位小数!B:N,13,0)</f>
        <v>2250</v>
      </c>
      <c r="AJ1001">
        <f t="shared" si="125"/>
        <v>0</v>
      </c>
      <c r="AK1001">
        <f>_xlfn.IFNA(VLOOKUP(A:A,'11月工资'!A:AQ,43,0),0)</f>
        <v>0</v>
      </c>
      <c r="AL1001">
        <f t="shared" si="126"/>
        <v>0</v>
      </c>
      <c r="AM1001" s="6">
        <f t="shared" si="127"/>
        <v>-5472.6400000000021</v>
      </c>
    </row>
    <row r="1002" spans="1:39" x14ac:dyDescent="0.2">
      <c r="A1002" s="1">
        <v>9001120</v>
      </c>
      <c r="B1002" t="str">
        <f>VLOOKUP(A1002,标准表!C:D,2,0)</f>
        <v>武焕喜</v>
      </c>
      <c r="C1002" t="str">
        <f>VLOOKUP(A:A,标准表!C:M,11,0)</f>
        <v>炼铁事业部</v>
      </c>
      <c r="D1002" t="str">
        <f>VLOOKUP($A:$A,标准表!C:E,3,0)</f>
        <v>130223198803096618</v>
      </c>
      <c r="E1002" t="str">
        <f>VLOOKUP(A:A,'11月工资'!A:D,4,0)</f>
        <v>6217000180000380224</v>
      </c>
      <c r="F1002" t="str">
        <f>VLOOKUP(A:A,'11月工资'!A:F,6,0)</f>
        <v>生产操作人员</v>
      </c>
      <c r="G1002">
        <f>VLOOKUP(A:A,标准表!C:H,6,0)</f>
        <v>0</v>
      </c>
      <c r="H1002">
        <f>VLOOKUP(A:A,标准表!C:I,7,0)</f>
        <v>0</v>
      </c>
      <c r="I1002">
        <f>VLOOKUP(A:A,标准表!C:J,8,0)</f>
        <v>0</v>
      </c>
      <c r="J1002">
        <f>VLOOKUP($A:$A,标准表!C:G,5,0)</f>
        <v>1.8</v>
      </c>
      <c r="L1002">
        <f>VLOOKUP(A:A,单位分配保留两位小数!B:I,8,0)</f>
        <v>2250</v>
      </c>
      <c r="M1002">
        <f>_xlfn.IFNA(VLOOKUP(A:A,单位分配保留两位小数!B:J,9,0),0)</f>
        <v>0</v>
      </c>
      <c r="N1002">
        <f>_xlfn.IFNA(VLOOKUP(A:A,单位分配保留两位小数!B:K,10,0),0)</f>
        <v>0</v>
      </c>
      <c r="O1002">
        <f>ROUND(_xlfn.IFNA(VLOOKUP(A:A,单位分配保留两位小数!B:L,11,0),0),2)</f>
        <v>0</v>
      </c>
      <c r="Q1002">
        <f t="shared" si="120"/>
        <v>2250</v>
      </c>
      <c r="R1002">
        <f>_xlfn.IFNA(VLOOKUP(A1002,'11月工资'!A:AU,47,0),0)+Q1002</f>
        <v>48370.14</v>
      </c>
      <c r="S1002">
        <f>VLOOKUP(A:A,'11月工资'!A:AW,49,0)</f>
        <v>0</v>
      </c>
      <c r="T1002">
        <f>VLOOKUP(A:A,'11月工资'!A:AZ,52,0)</f>
        <v>0</v>
      </c>
      <c r="U1002">
        <f>VLOOKUP(A:A,'11月工资'!A:BA,53,0)</f>
        <v>0</v>
      </c>
      <c r="V1002">
        <f>VLOOKUP(A:A,'11月工资'!A:AX,50,0)</f>
        <v>0</v>
      </c>
      <c r="W1002">
        <f>VLOOKUP(A:A,'11月工资'!A:AY,51,0)</f>
        <v>0</v>
      </c>
      <c r="X1002">
        <f>VLOOKUP(A:A,'11月工资'!A:AV,48,0)</f>
        <v>45000</v>
      </c>
      <c r="Y1002">
        <f>VLOOKUP(A:A,'11月工资'!A:BB,54,0)</f>
        <v>7935.92</v>
      </c>
      <c r="Z1002" s="12">
        <f>ROUND(5*MAX(0,(R1002-S1002-T1002-U1002-V1002-W1002-X1002-Y1002)*{0.6;2;4;5;6;7;9}%-{0;504;3384;6384;10584;17184;36384}),2)</f>
        <v>0</v>
      </c>
      <c r="AB1002" s="78">
        <f>VLOOKUP(A:A,'11月工资'!A:BI,61,0)</f>
        <v>0</v>
      </c>
      <c r="AC1002" s="6">
        <f t="shared" si="121"/>
        <v>0</v>
      </c>
      <c r="AD1002">
        <f t="shared" si="122"/>
        <v>2250</v>
      </c>
      <c r="AE1002">
        <f>VLOOKUP(A:A,'10月奖金'!A:AC,29,0)</f>
        <v>0</v>
      </c>
      <c r="AF1002" s="6">
        <f t="shared" si="123"/>
        <v>0</v>
      </c>
      <c r="AG1002">
        <f>VLOOKUP(A:A,'10月奖金'!A:AD,30,0)</f>
        <v>2250</v>
      </c>
      <c r="AH1002" s="6">
        <f t="shared" si="124"/>
        <v>0</v>
      </c>
      <c r="AI1002">
        <f>VLOOKUP(A:A,单位分配保留两位小数!B:N,13,0)</f>
        <v>2250</v>
      </c>
      <c r="AJ1002">
        <f t="shared" si="125"/>
        <v>0</v>
      </c>
      <c r="AK1002">
        <f>_xlfn.IFNA(VLOOKUP(A:A,'11月工资'!A:AQ,43,0),0)</f>
        <v>0</v>
      </c>
      <c r="AL1002">
        <f t="shared" si="126"/>
        <v>0</v>
      </c>
      <c r="AM1002" s="6">
        <f t="shared" si="127"/>
        <v>-4565.7800000000007</v>
      </c>
    </row>
    <row r="1003" spans="1:39" x14ac:dyDescent="0.2">
      <c r="A1003" s="1">
        <v>9001121</v>
      </c>
      <c r="B1003" t="str">
        <f>VLOOKUP(A1003,标准表!C:D,2,0)</f>
        <v>邢文君</v>
      </c>
      <c r="C1003" t="str">
        <f>VLOOKUP(A:A,标准表!C:M,11,0)</f>
        <v>炼铁事业部</v>
      </c>
      <c r="D1003" t="str">
        <f>VLOOKUP($A:$A,标准表!C:E,3,0)</f>
        <v>130204198411160319</v>
      </c>
      <c r="E1003" t="str">
        <f>VLOOKUP(A:A,'11月工资'!A:D,4,0)</f>
        <v>6217000180042426639</v>
      </c>
      <c r="F1003" t="str">
        <f>VLOOKUP(A:A,'11月工资'!A:F,6,0)</f>
        <v>生产操作人员</v>
      </c>
      <c r="G1003">
        <f>VLOOKUP(A:A,标准表!C:H,6,0)</f>
        <v>0</v>
      </c>
      <c r="H1003">
        <f>VLOOKUP(A:A,标准表!C:I,7,0)</f>
        <v>0</v>
      </c>
      <c r="I1003">
        <f>VLOOKUP(A:A,标准表!C:J,8,0)</f>
        <v>0</v>
      </c>
      <c r="J1003">
        <f>VLOOKUP($A:$A,标准表!C:G,5,0)</f>
        <v>1</v>
      </c>
      <c r="L1003">
        <f>VLOOKUP(A:A,单位分配保留两位小数!B:I,8,0)</f>
        <v>2250</v>
      </c>
      <c r="M1003">
        <f>_xlfn.IFNA(VLOOKUP(A:A,单位分配保留两位小数!B:J,9,0),0)</f>
        <v>0</v>
      </c>
      <c r="N1003">
        <f>_xlfn.IFNA(VLOOKUP(A:A,单位分配保留两位小数!B:K,10,0),0)</f>
        <v>0</v>
      </c>
      <c r="O1003">
        <f>ROUND(_xlfn.IFNA(VLOOKUP(A:A,单位分配保留两位小数!B:L,11,0),0),2)</f>
        <v>0</v>
      </c>
      <c r="Q1003">
        <f t="shared" si="120"/>
        <v>2250</v>
      </c>
      <c r="R1003">
        <f>_xlfn.IFNA(VLOOKUP(A1003,'11月工资'!A:AU,47,0),0)+Q1003</f>
        <v>44467.63</v>
      </c>
      <c r="S1003">
        <f>VLOOKUP(A:A,'11月工资'!A:AW,49,0)</f>
        <v>0</v>
      </c>
      <c r="T1003">
        <f>VLOOKUP(A:A,'11月工资'!A:AZ,52,0)</f>
        <v>0</v>
      </c>
      <c r="U1003">
        <f>VLOOKUP(A:A,'11月工资'!A:BA,53,0)</f>
        <v>0</v>
      </c>
      <c r="V1003">
        <f>VLOOKUP(A:A,'11月工资'!A:AX,50,0)</f>
        <v>0</v>
      </c>
      <c r="W1003">
        <f>VLOOKUP(A:A,'11月工资'!A:AY,51,0)</f>
        <v>0</v>
      </c>
      <c r="X1003">
        <f>VLOOKUP(A:A,'11月工资'!A:AV,48,0)</f>
        <v>45000</v>
      </c>
      <c r="Y1003">
        <f>VLOOKUP(A:A,'11月工资'!A:BB,54,0)</f>
        <v>5226.72</v>
      </c>
      <c r="Z1003" s="12">
        <f>ROUND(5*MAX(0,(R1003-S1003-T1003-U1003-V1003-W1003-X1003-Y1003)*{0.6;2;4;5;6;7;9}%-{0;504;3384;6384;10584;17184;36384}),2)</f>
        <v>0</v>
      </c>
      <c r="AB1003" s="78">
        <f>VLOOKUP(A:A,'11月工资'!A:BI,61,0)</f>
        <v>0</v>
      </c>
      <c r="AC1003" s="6">
        <f t="shared" si="121"/>
        <v>0</v>
      </c>
      <c r="AD1003">
        <f t="shared" si="122"/>
        <v>2250</v>
      </c>
      <c r="AE1003">
        <f>VLOOKUP(A:A,'10月奖金'!A:AC,29,0)</f>
        <v>0</v>
      </c>
      <c r="AF1003" s="6">
        <f t="shared" si="123"/>
        <v>0</v>
      </c>
      <c r="AG1003">
        <f>VLOOKUP(A:A,'10月奖金'!A:AD,30,0)</f>
        <v>2250</v>
      </c>
      <c r="AH1003" s="6">
        <f t="shared" si="124"/>
        <v>0</v>
      </c>
      <c r="AI1003">
        <f>VLOOKUP(A:A,单位分配保留两位小数!B:N,13,0)</f>
        <v>2250</v>
      </c>
      <c r="AJ1003">
        <f t="shared" si="125"/>
        <v>0</v>
      </c>
      <c r="AK1003">
        <f>_xlfn.IFNA(VLOOKUP(A:A,'11月工资'!A:AQ,43,0),0)</f>
        <v>0</v>
      </c>
      <c r="AL1003">
        <f t="shared" si="126"/>
        <v>0</v>
      </c>
      <c r="AM1003" s="6">
        <f t="shared" si="127"/>
        <v>-5759.0900000000029</v>
      </c>
    </row>
    <row r="1004" spans="1:39" x14ac:dyDescent="0.2">
      <c r="A1004" s="1">
        <v>9001122</v>
      </c>
      <c r="B1004" t="str">
        <f>VLOOKUP(A1004,标准表!C:D,2,0)</f>
        <v>许翔</v>
      </c>
      <c r="C1004" t="str">
        <f>VLOOKUP(A:A,标准表!C:M,11,0)</f>
        <v>炼铁事业部</v>
      </c>
      <c r="D1004" t="str">
        <f>VLOOKUP($A:$A,标准表!C:E,3,0)</f>
        <v>130203198702030016</v>
      </c>
      <c r="E1004" t="str">
        <f>VLOOKUP(A:A,'11月工资'!A:D,4,0)</f>
        <v>6217000180003932567</v>
      </c>
      <c r="F1004" t="str">
        <f>VLOOKUP(A:A,'11月工资'!A:F,6,0)</f>
        <v>生产操作人员</v>
      </c>
      <c r="G1004">
        <f>VLOOKUP(A:A,标准表!C:H,6,0)</f>
        <v>0</v>
      </c>
      <c r="H1004">
        <f>VLOOKUP(A:A,标准表!C:I,7,0)</f>
        <v>0</v>
      </c>
      <c r="I1004">
        <f>VLOOKUP(A:A,标准表!C:J,8,0)</f>
        <v>0</v>
      </c>
      <c r="J1004">
        <f>VLOOKUP($A:$A,标准表!C:G,5,0)</f>
        <v>1.5</v>
      </c>
      <c r="L1004">
        <f>VLOOKUP(A:A,单位分配保留两位小数!B:I,8,0)</f>
        <v>2250</v>
      </c>
      <c r="M1004">
        <f>_xlfn.IFNA(VLOOKUP(A:A,单位分配保留两位小数!B:J,9,0),0)</f>
        <v>0</v>
      </c>
      <c r="N1004">
        <f>_xlfn.IFNA(VLOOKUP(A:A,单位分配保留两位小数!B:K,10,0),0)</f>
        <v>0</v>
      </c>
      <c r="O1004">
        <f>ROUND(_xlfn.IFNA(VLOOKUP(A:A,单位分配保留两位小数!B:L,11,0),0),2)</f>
        <v>0</v>
      </c>
      <c r="Q1004">
        <f t="shared" si="120"/>
        <v>2250</v>
      </c>
      <c r="R1004">
        <f>_xlfn.IFNA(VLOOKUP(A1004,'11月工资'!A:AU,47,0),0)+Q1004</f>
        <v>44822.23</v>
      </c>
      <c r="S1004">
        <f>VLOOKUP(A:A,'11月工资'!A:AW,49,0)</f>
        <v>0</v>
      </c>
      <c r="T1004">
        <f>VLOOKUP(A:A,'11月工资'!A:AZ,52,0)</f>
        <v>0</v>
      </c>
      <c r="U1004">
        <f>VLOOKUP(A:A,'11月工资'!A:BA,53,0)</f>
        <v>0</v>
      </c>
      <c r="V1004">
        <f>VLOOKUP(A:A,'11月工资'!A:AX,50,0)</f>
        <v>0</v>
      </c>
      <c r="W1004">
        <f>VLOOKUP(A:A,'11月工资'!A:AY,51,0)</f>
        <v>0</v>
      </c>
      <c r="X1004">
        <f>VLOOKUP(A:A,'11月工资'!A:AV,48,0)</f>
        <v>45000</v>
      </c>
      <c r="Y1004">
        <f>VLOOKUP(A:A,'11月工资'!A:BB,54,0)</f>
        <v>6146.5599999999986</v>
      </c>
      <c r="Z1004" s="12">
        <f>ROUND(5*MAX(0,(R1004-S1004-T1004-U1004-V1004-W1004-X1004-Y1004)*{0.6;2;4;5;6;7;9}%-{0;504;3384;6384;10584;17184;36384}),2)</f>
        <v>0</v>
      </c>
      <c r="AB1004" s="78">
        <f>VLOOKUP(A:A,'11月工资'!A:BI,61,0)</f>
        <v>0</v>
      </c>
      <c r="AC1004" s="6">
        <f t="shared" si="121"/>
        <v>0</v>
      </c>
      <c r="AD1004">
        <f t="shared" si="122"/>
        <v>2250</v>
      </c>
      <c r="AE1004">
        <f>VLOOKUP(A:A,'10月奖金'!A:AC,29,0)</f>
        <v>0</v>
      </c>
      <c r="AF1004" s="6">
        <f t="shared" si="123"/>
        <v>0</v>
      </c>
      <c r="AG1004">
        <f>VLOOKUP(A:A,'10月奖金'!A:AD,30,0)</f>
        <v>2250</v>
      </c>
      <c r="AH1004" s="6">
        <f t="shared" si="124"/>
        <v>0</v>
      </c>
      <c r="AI1004">
        <f>VLOOKUP(A:A,单位分配保留两位小数!B:N,13,0)</f>
        <v>2250</v>
      </c>
      <c r="AJ1004">
        <f t="shared" si="125"/>
        <v>0</v>
      </c>
      <c r="AK1004">
        <f>_xlfn.IFNA(VLOOKUP(A:A,'11月工资'!A:AQ,43,0),0)</f>
        <v>0</v>
      </c>
      <c r="AL1004">
        <f t="shared" si="126"/>
        <v>0</v>
      </c>
      <c r="AM1004" s="6">
        <f t="shared" si="127"/>
        <v>-6324.3299999999954</v>
      </c>
    </row>
    <row r="1005" spans="1:39" x14ac:dyDescent="0.2">
      <c r="A1005" s="1">
        <v>9001123</v>
      </c>
      <c r="B1005" t="str">
        <f>VLOOKUP(A1005,标准表!C:D,2,0)</f>
        <v>闫宏帅</v>
      </c>
      <c r="C1005" t="str">
        <f>VLOOKUP(A:A,标准表!C:M,11,0)</f>
        <v>炼铁事业部</v>
      </c>
      <c r="D1005" t="str">
        <f>VLOOKUP($A:$A,标准表!C:E,3,0)</f>
        <v>130204198711203915</v>
      </c>
      <c r="E1005" t="str">
        <f>VLOOKUP(A:A,'11月工资'!A:D,4,0)</f>
        <v>6217000180041895503</v>
      </c>
      <c r="F1005" t="str">
        <f>VLOOKUP(A:A,'11月工资'!A:F,6,0)</f>
        <v>生产操作人员</v>
      </c>
      <c r="G1005">
        <f>VLOOKUP(A:A,标准表!C:H,6,0)</f>
        <v>0</v>
      </c>
      <c r="H1005">
        <f>VLOOKUP(A:A,标准表!C:I,7,0)</f>
        <v>0</v>
      </c>
      <c r="I1005">
        <f>VLOOKUP(A:A,标准表!C:J,8,0)</f>
        <v>0</v>
      </c>
      <c r="J1005">
        <f>VLOOKUP($A:$A,标准表!C:G,5,0)</f>
        <v>1.8</v>
      </c>
      <c r="L1005">
        <f>VLOOKUP(A:A,单位分配保留两位小数!B:I,8,0)</f>
        <v>2248.1999999999998</v>
      </c>
      <c r="M1005">
        <f>_xlfn.IFNA(VLOOKUP(A:A,单位分配保留两位小数!B:J,9,0),0)</f>
        <v>0</v>
      </c>
      <c r="N1005">
        <f>_xlfn.IFNA(VLOOKUP(A:A,单位分配保留两位小数!B:K,10,0),0)</f>
        <v>0</v>
      </c>
      <c r="O1005">
        <f>ROUND(_xlfn.IFNA(VLOOKUP(A:A,单位分配保留两位小数!B:L,11,0),0),2)</f>
        <v>0</v>
      </c>
      <c r="Q1005">
        <f t="shared" si="120"/>
        <v>2248.1999999999998</v>
      </c>
      <c r="R1005">
        <f>_xlfn.IFNA(VLOOKUP(A1005,'11月工资'!A:AU,47,0),0)+Q1005</f>
        <v>46935.509999999995</v>
      </c>
      <c r="S1005">
        <f>VLOOKUP(A:A,'11月工资'!A:AW,49,0)</f>
        <v>0</v>
      </c>
      <c r="T1005">
        <f>VLOOKUP(A:A,'11月工资'!A:AZ,52,0)</f>
        <v>0</v>
      </c>
      <c r="U1005">
        <f>VLOOKUP(A:A,'11月工资'!A:BA,53,0)</f>
        <v>0</v>
      </c>
      <c r="V1005">
        <f>VLOOKUP(A:A,'11月工资'!A:AX,50,0)</f>
        <v>0</v>
      </c>
      <c r="W1005">
        <f>VLOOKUP(A:A,'11月工资'!A:AY,51,0)</f>
        <v>0</v>
      </c>
      <c r="X1005">
        <f>VLOOKUP(A:A,'11月工资'!A:AV,48,0)</f>
        <v>45000</v>
      </c>
      <c r="Y1005">
        <f>VLOOKUP(A:A,'11月工资'!A:BB,54,0)</f>
        <v>5231.4400000000014</v>
      </c>
      <c r="Z1005" s="12">
        <f>ROUND(5*MAX(0,(R1005-S1005-T1005-U1005-V1005-W1005-X1005-Y1005)*{0.6;2;4;5;6;7;9}%-{0;504;3384;6384;10584;17184;36384}),2)</f>
        <v>0</v>
      </c>
      <c r="AB1005" s="78">
        <f>VLOOKUP(A:A,'11月工资'!A:BI,61,0)</f>
        <v>0</v>
      </c>
      <c r="AC1005" s="6">
        <f t="shared" si="121"/>
        <v>0</v>
      </c>
      <c r="AD1005">
        <f t="shared" si="122"/>
        <v>2248.1999999999998</v>
      </c>
      <c r="AE1005">
        <f>VLOOKUP(A:A,'10月奖金'!A:AC,29,0)</f>
        <v>0</v>
      </c>
      <c r="AF1005" s="6">
        <f t="shared" si="123"/>
        <v>0</v>
      </c>
      <c r="AG1005">
        <f>VLOOKUP(A:A,'10月奖金'!A:AD,30,0)</f>
        <v>2250</v>
      </c>
      <c r="AH1005" s="6">
        <f t="shared" si="124"/>
        <v>-1.8000000000001819</v>
      </c>
      <c r="AI1005">
        <f>VLOOKUP(A:A,单位分配保留两位小数!B:N,13,0)</f>
        <v>2248.1999999999998</v>
      </c>
      <c r="AJ1005">
        <f t="shared" si="125"/>
        <v>0</v>
      </c>
      <c r="AK1005">
        <f>_xlfn.IFNA(VLOOKUP(A:A,'11月工资'!A:AQ,43,0),0)</f>
        <v>0</v>
      </c>
      <c r="AL1005">
        <f t="shared" si="126"/>
        <v>0</v>
      </c>
      <c r="AM1005" s="6">
        <f t="shared" si="127"/>
        <v>-3295.9300000000067</v>
      </c>
    </row>
    <row r="1006" spans="1:39" x14ac:dyDescent="0.2">
      <c r="A1006" s="1">
        <v>9001124</v>
      </c>
      <c r="B1006" t="str">
        <f>VLOOKUP(A1006,标准表!C:D,2,0)</f>
        <v>闫志超</v>
      </c>
      <c r="C1006" t="str">
        <f>VLOOKUP(A:A,标准表!C:M,11,0)</f>
        <v>炼铁事业部</v>
      </c>
      <c r="D1006" t="str">
        <f>VLOOKUP($A:$A,标准表!C:E,3,0)</f>
        <v>130204198808053319</v>
      </c>
      <c r="E1006" t="str">
        <f>VLOOKUP(A:A,'11月工资'!A:D,4,0)</f>
        <v>6217000180041908579</v>
      </c>
      <c r="F1006" t="str">
        <f>VLOOKUP(A:A,'11月工资'!A:F,6,0)</f>
        <v>生产操作人员</v>
      </c>
      <c r="G1006">
        <f>VLOOKUP(A:A,标准表!C:H,6,0)</f>
        <v>0</v>
      </c>
      <c r="H1006">
        <f>VLOOKUP(A:A,标准表!C:I,7,0)</f>
        <v>0</v>
      </c>
      <c r="I1006">
        <f>VLOOKUP(A:A,标准表!C:J,8,0)</f>
        <v>0</v>
      </c>
      <c r="J1006">
        <f>VLOOKUP($A:$A,标准表!C:G,5,0)</f>
        <v>1.8</v>
      </c>
      <c r="L1006">
        <f>VLOOKUP(A:A,单位分配保留两位小数!B:I,8,0)</f>
        <v>2250</v>
      </c>
      <c r="M1006">
        <f>_xlfn.IFNA(VLOOKUP(A:A,单位分配保留两位小数!B:J,9,0),0)</f>
        <v>0</v>
      </c>
      <c r="N1006">
        <f>_xlfn.IFNA(VLOOKUP(A:A,单位分配保留两位小数!B:K,10,0),0)</f>
        <v>0</v>
      </c>
      <c r="O1006">
        <f>ROUND(_xlfn.IFNA(VLOOKUP(A:A,单位分配保留两位小数!B:L,11,0),0),2)</f>
        <v>0</v>
      </c>
      <c r="Q1006">
        <f t="shared" si="120"/>
        <v>2250</v>
      </c>
      <c r="R1006">
        <f>_xlfn.IFNA(VLOOKUP(A1006,'11月工资'!A:AU,47,0),0)+Q1006</f>
        <v>46851.14</v>
      </c>
      <c r="S1006">
        <f>VLOOKUP(A:A,'11月工资'!A:AW,49,0)</f>
        <v>0</v>
      </c>
      <c r="T1006">
        <f>VLOOKUP(A:A,'11月工资'!A:AZ,52,0)</f>
        <v>0</v>
      </c>
      <c r="U1006">
        <f>VLOOKUP(A:A,'11月工资'!A:BA,53,0)</f>
        <v>0</v>
      </c>
      <c r="V1006">
        <f>VLOOKUP(A:A,'11月工资'!A:AX,50,0)</f>
        <v>18000</v>
      </c>
      <c r="W1006">
        <f>VLOOKUP(A:A,'11月工资'!A:AY,51,0)</f>
        <v>0</v>
      </c>
      <c r="X1006">
        <f>VLOOKUP(A:A,'11月工资'!A:AV,48,0)</f>
        <v>45000</v>
      </c>
      <c r="Y1006">
        <f>VLOOKUP(A:A,'11月工资'!A:BB,54,0)</f>
        <v>5915.7799999999988</v>
      </c>
      <c r="Z1006" s="12">
        <f>ROUND(5*MAX(0,(R1006-S1006-T1006-U1006-V1006-W1006-X1006-Y1006)*{0.6;2;4;5;6;7;9}%-{0;504;3384;6384;10584;17184;36384}),2)</f>
        <v>0</v>
      </c>
      <c r="AB1006" s="78">
        <f>VLOOKUP(A:A,'11月工资'!A:BI,61,0)</f>
        <v>0</v>
      </c>
      <c r="AC1006" s="6">
        <f t="shared" si="121"/>
        <v>0</v>
      </c>
      <c r="AD1006">
        <f t="shared" si="122"/>
        <v>2250</v>
      </c>
      <c r="AE1006">
        <f>VLOOKUP(A:A,'10月奖金'!A:AC,29,0)</f>
        <v>0</v>
      </c>
      <c r="AF1006" s="6">
        <f t="shared" si="123"/>
        <v>0</v>
      </c>
      <c r="AG1006">
        <f>VLOOKUP(A:A,'10月奖金'!A:AD,30,0)</f>
        <v>2248</v>
      </c>
      <c r="AH1006" s="6">
        <f t="shared" si="124"/>
        <v>2</v>
      </c>
      <c r="AI1006">
        <f>VLOOKUP(A:A,单位分配保留两位小数!B:N,13,0)</f>
        <v>2250</v>
      </c>
      <c r="AJ1006">
        <f t="shared" si="125"/>
        <v>0</v>
      </c>
      <c r="AK1006">
        <f>_xlfn.IFNA(VLOOKUP(A:A,'11月工资'!A:AQ,43,0),0)</f>
        <v>0</v>
      </c>
      <c r="AL1006">
        <f t="shared" si="126"/>
        <v>0</v>
      </c>
      <c r="AM1006" s="6">
        <f t="shared" si="127"/>
        <v>-22064.639999999999</v>
      </c>
    </row>
    <row r="1007" spans="1:39" x14ac:dyDescent="0.2">
      <c r="A1007" s="1">
        <v>9001126</v>
      </c>
      <c r="B1007" t="str">
        <f>VLOOKUP(A1007,标准表!C:D,2,0)</f>
        <v>杨强</v>
      </c>
      <c r="C1007" t="str">
        <f>VLOOKUP(A:A,标准表!C:M,11,0)</f>
        <v>炼铁事业部</v>
      </c>
      <c r="D1007" t="str">
        <f>VLOOKUP($A:$A,标准表!C:E,3,0)</f>
        <v>130203198807303017</v>
      </c>
      <c r="E1007" t="str">
        <f>VLOOKUP(A:A,'11月工资'!A:D,4,0)</f>
        <v>6217000180003123316</v>
      </c>
      <c r="F1007" t="str">
        <f>VLOOKUP(A:A,'11月工资'!A:F,6,0)</f>
        <v>生产操作人员</v>
      </c>
      <c r="G1007">
        <f>VLOOKUP(A:A,标准表!C:H,6,0)</f>
        <v>0</v>
      </c>
      <c r="H1007">
        <f>VLOOKUP(A:A,标准表!C:I,7,0)</f>
        <v>0</v>
      </c>
      <c r="I1007">
        <f>VLOOKUP(A:A,标准表!C:J,8,0)</f>
        <v>0</v>
      </c>
      <c r="J1007">
        <f>VLOOKUP($A:$A,标准表!C:G,5,0)</f>
        <v>1</v>
      </c>
      <c r="L1007">
        <f>VLOOKUP(A:A,单位分配保留两位小数!B:I,8,0)</f>
        <v>2232</v>
      </c>
      <c r="M1007">
        <f>_xlfn.IFNA(VLOOKUP(A:A,单位分配保留两位小数!B:J,9,0),0)</f>
        <v>0</v>
      </c>
      <c r="N1007">
        <f>_xlfn.IFNA(VLOOKUP(A:A,单位分配保留两位小数!B:K,10,0),0)</f>
        <v>500</v>
      </c>
      <c r="O1007">
        <f>ROUND(_xlfn.IFNA(VLOOKUP(A:A,单位分配保留两位小数!B:L,11,0),0),2)</f>
        <v>0</v>
      </c>
      <c r="Q1007">
        <f t="shared" si="120"/>
        <v>2732</v>
      </c>
      <c r="R1007">
        <f>_xlfn.IFNA(VLOOKUP(A1007,'11月工资'!A:AU,47,0),0)+Q1007</f>
        <v>44928.84</v>
      </c>
      <c r="S1007">
        <f>VLOOKUP(A:A,'11月工资'!A:AW,49,0)</f>
        <v>0</v>
      </c>
      <c r="T1007">
        <f>VLOOKUP(A:A,'11月工资'!A:AZ,52,0)</f>
        <v>0</v>
      </c>
      <c r="U1007">
        <f>VLOOKUP(A:A,'11月工资'!A:BA,53,0)</f>
        <v>0</v>
      </c>
      <c r="V1007">
        <f>VLOOKUP(A:A,'11月工资'!A:AX,50,0)</f>
        <v>0</v>
      </c>
      <c r="W1007">
        <f>VLOOKUP(A:A,'11月工资'!A:AY,51,0)</f>
        <v>0</v>
      </c>
      <c r="X1007">
        <f>VLOOKUP(A:A,'11月工资'!A:AV,48,0)</f>
        <v>45000</v>
      </c>
      <c r="Y1007">
        <f>VLOOKUP(A:A,'11月工资'!A:BB,54,0)</f>
        <v>6012.5599999999986</v>
      </c>
      <c r="Z1007" s="12">
        <f>ROUND(5*MAX(0,(R1007-S1007-T1007-U1007-V1007-W1007-X1007-Y1007)*{0.6;2;4;5;6;7;9}%-{0;504;3384;6384;10584;17184;36384}),2)</f>
        <v>0</v>
      </c>
      <c r="AB1007" s="78">
        <f>VLOOKUP(A:A,'11月工资'!A:BI,61,0)</f>
        <v>0</v>
      </c>
      <c r="AC1007" s="6">
        <f t="shared" si="121"/>
        <v>0</v>
      </c>
      <c r="AD1007">
        <f t="shared" si="122"/>
        <v>2732</v>
      </c>
      <c r="AE1007">
        <f>VLOOKUP(A:A,'10月奖金'!A:AC,29,0)</f>
        <v>0</v>
      </c>
      <c r="AF1007" s="6">
        <f t="shared" si="123"/>
        <v>0</v>
      </c>
      <c r="AG1007">
        <f>VLOOKUP(A:A,'10月奖金'!A:AD,30,0)</f>
        <v>2250</v>
      </c>
      <c r="AH1007" s="6">
        <f t="shared" si="124"/>
        <v>482</v>
      </c>
      <c r="AI1007">
        <f>VLOOKUP(A:A,单位分配保留两位小数!B:N,13,0)</f>
        <v>2732</v>
      </c>
      <c r="AJ1007">
        <f t="shared" si="125"/>
        <v>0</v>
      </c>
      <c r="AK1007">
        <f>_xlfn.IFNA(VLOOKUP(A:A,'11月工资'!A:AQ,43,0),0)</f>
        <v>0</v>
      </c>
      <c r="AL1007">
        <f t="shared" si="126"/>
        <v>0</v>
      </c>
      <c r="AM1007" s="6">
        <f t="shared" si="127"/>
        <v>-6083.7200000000021</v>
      </c>
    </row>
    <row r="1008" spans="1:39" x14ac:dyDescent="0.2">
      <c r="A1008" s="1">
        <v>9001127</v>
      </c>
      <c r="B1008" t="str">
        <f>VLOOKUP(A1008,标准表!C:D,2,0)</f>
        <v>于峰</v>
      </c>
      <c r="C1008" t="str">
        <f>VLOOKUP(A:A,标准表!C:M,11,0)</f>
        <v>炼铁事业部</v>
      </c>
      <c r="D1008" t="str">
        <f>VLOOKUP($A:$A,标准表!C:E,3,0)</f>
        <v>131182198511034218</v>
      </c>
      <c r="E1008" t="str">
        <f>VLOOKUP(A:A,'11月工资'!A:D,4,0)</f>
        <v>6236680180000934027</v>
      </c>
      <c r="F1008" t="str">
        <f>VLOOKUP(A:A,'11月工资'!A:F,6,0)</f>
        <v>生产操作人员</v>
      </c>
      <c r="G1008">
        <f>VLOOKUP(A:A,标准表!C:H,6,0)</f>
        <v>0</v>
      </c>
      <c r="H1008">
        <f>VLOOKUP(A:A,标准表!C:I,7,0)</f>
        <v>0</v>
      </c>
      <c r="I1008">
        <f>VLOOKUP(A:A,标准表!C:J,8,0)</f>
        <v>0</v>
      </c>
      <c r="J1008">
        <f>VLOOKUP($A:$A,标准表!C:G,5,0)</f>
        <v>1</v>
      </c>
      <c r="L1008">
        <f>VLOOKUP(A:A,单位分配保留两位小数!B:I,8,0)</f>
        <v>2232</v>
      </c>
      <c r="M1008">
        <f>_xlfn.IFNA(VLOOKUP(A:A,单位分配保留两位小数!B:J,9,0),0)</f>
        <v>0</v>
      </c>
      <c r="N1008">
        <f>_xlfn.IFNA(VLOOKUP(A:A,单位分配保留两位小数!B:K,10,0),0)</f>
        <v>0</v>
      </c>
      <c r="O1008">
        <f>ROUND(_xlfn.IFNA(VLOOKUP(A:A,单位分配保留两位小数!B:L,11,0),0),2)</f>
        <v>0</v>
      </c>
      <c r="Q1008">
        <f t="shared" si="120"/>
        <v>2232</v>
      </c>
      <c r="R1008">
        <f>_xlfn.IFNA(VLOOKUP(A1008,'11月工资'!A:AU,47,0),0)+Q1008</f>
        <v>45826.31</v>
      </c>
      <c r="S1008">
        <f>VLOOKUP(A:A,'11月工资'!A:AW,49,0)</f>
        <v>0</v>
      </c>
      <c r="T1008">
        <f>VLOOKUP(A:A,'11月工资'!A:AZ,52,0)</f>
        <v>0</v>
      </c>
      <c r="U1008">
        <f>VLOOKUP(A:A,'11月工资'!A:BA,53,0)</f>
        <v>0</v>
      </c>
      <c r="V1008">
        <f>VLOOKUP(A:A,'11月工资'!A:AX,50,0)</f>
        <v>0</v>
      </c>
      <c r="W1008">
        <f>VLOOKUP(A:A,'11月工资'!A:AY,51,0)</f>
        <v>0</v>
      </c>
      <c r="X1008">
        <f>VLOOKUP(A:A,'11月工资'!A:AV,48,0)</f>
        <v>45000</v>
      </c>
      <c r="Y1008">
        <f>VLOOKUP(A:A,'11月工资'!A:BB,54,0)</f>
        <v>6600.5599999999986</v>
      </c>
      <c r="Z1008" s="12">
        <f>ROUND(5*MAX(0,(R1008-S1008-T1008-U1008-V1008-W1008-X1008-Y1008)*{0.6;2;4;5;6;7;9}%-{0;504;3384;6384;10584;17184;36384}),2)</f>
        <v>0</v>
      </c>
      <c r="AB1008" s="78">
        <f>VLOOKUP(A:A,'11月工资'!A:BI,61,0)</f>
        <v>0</v>
      </c>
      <c r="AC1008" s="6">
        <f t="shared" si="121"/>
        <v>0</v>
      </c>
      <c r="AD1008">
        <f t="shared" si="122"/>
        <v>2232</v>
      </c>
      <c r="AE1008">
        <f>VLOOKUP(A:A,'10月奖金'!A:AC,29,0)</f>
        <v>0</v>
      </c>
      <c r="AF1008" s="6">
        <f t="shared" si="123"/>
        <v>0</v>
      </c>
      <c r="AG1008">
        <f>VLOOKUP(A:A,'10月奖金'!A:AD,30,0)</f>
        <v>2510</v>
      </c>
      <c r="AH1008" s="6">
        <f t="shared" si="124"/>
        <v>-278</v>
      </c>
      <c r="AI1008">
        <f>VLOOKUP(A:A,单位分配保留两位小数!B:N,13,0)</f>
        <v>2232</v>
      </c>
      <c r="AJ1008">
        <f t="shared" si="125"/>
        <v>0</v>
      </c>
      <c r="AK1008">
        <f>_xlfn.IFNA(VLOOKUP(A:A,'11月工资'!A:AQ,43,0),0)</f>
        <v>0</v>
      </c>
      <c r="AL1008">
        <f t="shared" si="126"/>
        <v>0</v>
      </c>
      <c r="AM1008" s="6">
        <f t="shared" si="127"/>
        <v>-5774.2500000000009</v>
      </c>
    </row>
    <row r="1009" spans="1:39" x14ac:dyDescent="0.2">
      <c r="A1009" s="1">
        <v>9001128</v>
      </c>
      <c r="B1009" t="str">
        <f>VLOOKUP(A1009,标准表!C:D,2,0)</f>
        <v>张超</v>
      </c>
      <c r="C1009" t="str">
        <f>VLOOKUP(A:A,标准表!C:M,11,0)</f>
        <v>炼铁事业部</v>
      </c>
      <c r="D1009" t="str">
        <f>VLOOKUP($A:$A,标准表!C:E,3,0)</f>
        <v>13020319860308123X</v>
      </c>
      <c r="E1009" t="str">
        <f>VLOOKUP(A:A,'11月工资'!A:D,4,0)</f>
        <v>6217000180024371241</v>
      </c>
      <c r="F1009" t="str">
        <f>VLOOKUP(A:A,'11月工资'!A:F,6,0)</f>
        <v>生产操作人员</v>
      </c>
      <c r="G1009">
        <f>VLOOKUP(A:A,标准表!C:H,6,0)</f>
        <v>0</v>
      </c>
      <c r="H1009">
        <f>VLOOKUP(A:A,标准表!C:I,7,0)</f>
        <v>0</v>
      </c>
      <c r="I1009">
        <f>VLOOKUP(A:A,标准表!C:J,8,0)</f>
        <v>0</v>
      </c>
      <c r="J1009">
        <f>VLOOKUP($A:$A,标准表!C:G,5,0)</f>
        <v>1</v>
      </c>
      <c r="L1009">
        <f>VLOOKUP(A:A,单位分配保留两位小数!B:I,8,0)</f>
        <v>2250</v>
      </c>
      <c r="M1009">
        <f>_xlfn.IFNA(VLOOKUP(A:A,单位分配保留两位小数!B:J,9,0),0)</f>
        <v>0</v>
      </c>
      <c r="N1009">
        <f>_xlfn.IFNA(VLOOKUP(A:A,单位分配保留两位小数!B:K,10,0),0)</f>
        <v>300</v>
      </c>
      <c r="O1009">
        <f>ROUND(_xlfn.IFNA(VLOOKUP(A:A,单位分配保留两位小数!B:L,11,0),0),2)</f>
        <v>0</v>
      </c>
      <c r="Q1009">
        <f t="shared" si="120"/>
        <v>2550</v>
      </c>
      <c r="R1009">
        <f>_xlfn.IFNA(VLOOKUP(A1009,'11月工资'!A:AU,47,0),0)+Q1009</f>
        <v>44807.05</v>
      </c>
      <c r="S1009">
        <f>VLOOKUP(A:A,'11月工资'!A:AW,49,0)</f>
        <v>9000</v>
      </c>
      <c r="T1009">
        <f>VLOOKUP(A:A,'11月工资'!A:AZ,52,0)</f>
        <v>0</v>
      </c>
      <c r="U1009">
        <f>VLOOKUP(A:A,'11月工资'!A:BA,53,0)</f>
        <v>0</v>
      </c>
      <c r="V1009">
        <f>VLOOKUP(A:A,'11月工资'!A:AX,50,0)</f>
        <v>0</v>
      </c>
      <c r="W1009">
        <f>VLOOKUP(A:A,'11月工资'!A:AY,51,0)</f>
        <v>0</v>
      </c>
      <c r="X1009">
        <f>VLOOKUP(A:A,'11月工资'!A:AV,48,0)</f>
        <v>45000</v>
      </c>
      <c r="Y1009">
        <f>VLOOKUP(A:A,'11月工资'!A:BB,54,0)</f>
        <v>6024.32</v>
      </c>
      <c r="Z1009" s="12">
        <f>ROUND(5*MAX(0,(R1009-S1009-T1009-U1009-V1009-W1009-X1009-Y1009)*{0.6;2;4;5;6;7;9}%-{0;504;3384;6384;10584;17184;36384}),2)</f>
        <v>0</v>
      </c>
      <c r="AB1009" s="78">
        <f>VLOOKUP(A:A,'11月工资'!A:BI,61,0)</f>
        <v>0</v>
      </c>
      <c r="AC1009" s="6">
        <f t="shared" si="121"/>
        <v>0</v>
      </c>
      <c r="AD1009">
        <f t="shared" si="122"/>
        <v>2550</v>
      </c>
      <c r="AE1009">
        <f>VLOOKUP(A:A,'10月奖金'!A:AC,29,0)</f>
        <v>0</v>
      </c>
      <c r="AF1009" s="6">
        <f t="shared" si="123"/>
        <v>0</v>
      </c>
      <c r="AG1009">
        <f>VLOOKUP(A:A,'10月奖金'!A:AD,30,0)</f>
        <v>2250</v>
      </c>
      <c r="AH1009" s="6">
        <f t="shared" si="124"/>
        <v>300</v>
      </c>
      <c r="AI1009">
        <f>VLOOKUP(A:A,单位分配保留两位小数!B:N,13,0)</f>
        <v>2550</v>
      </c>
      <c r="AJ1009">
        <f t="shared" si="125"/>
        <v>0</v>
      </c>
      <c r="AK1009">
        <f>_xlfn.IFNA(VLOOKUP(A:A,'11月工资'!A:AQ,43,0),0)</f>
        <v>0</v>
      </c>
      <c r="AL1009">
        <f t="shared" si="126"/>
        <v>0</v>
      </c>
      <c r="AM1009" s="6">
        <f t="shared" si="127"/>
        <v>-15217.269999999997</v>
      </c>
    </row>
    <row r="1010" spans="1:39" x14ac:dyDescent="0.2">
      <c r="A1010" s="1">
        <v>9001130</v>
      </c>
      <c r="B1010" t="str">
        <f>VLOOKUP(A1010,标准表!C:D,2,0)</f>
        <v>张磊</v>
      </c>
      <c r="C1010" t="str">
        <f>VLOOKUP(A:A,标准表!C:M,11,0)</f>
        <v>炼铁事业部</v>
      </c>
      <c r="D1010" t="str">
        <f>VLOOKUP($A:$A,标准表!C:E,3,0)</f>
        <v>130204198612183613</v>
      </c>
      <c r="E1010" t="str">
        <f>VLOOKUP(A:A,'11月工资'!A:D,4,0)</f>
        <v>6217000180041983747</v>
      </c>
      <c r="F1010" t="str">
        <f>VLOOKUP(A:A,'11月工资'!A:F,6,0)</f>
        <v>生产操作人员</v>
      </c>
      <c r="G1010">
        <f>VLOOKUP(A:A,标准表!C:H,6,0)</f>
        <v>0</v>
      </c>
      <c r="H1010">
        <f>VLOOKUP(A:A,标准表!C:I,7,0)</f>
        <v>0</v>
      </c>
      <c r="I1010">
        <f>VLOOKUP(A:A,标准表!C:J,8,0)</f>
        <v>0</v>
      </c>
      <c r="J1010">
        <f>VLOOKUP($A:$A,标准表!C:G,5,0)</f>
        <v>1</v>
      </c>
      <c r="L1010">
        <f>VLOOKUP(A:A,单位分配保留两位小数!B:I,8,0)</f>
        <v>2250</v>
      </c>
      <c r="M1010">
        <f>_xlfn.IFNA(VLOOKUP(A:A,单位分配保留两位小数!B:J,9,0),0)</f>
        <v>0</v>
      </c>
      <c r="N1010">
        <f>_xlfn.IFNA(VLOOKUP(A:A,单位分配保留两位小数!B:K,10,0),0)</f>
        <v>0</v>
      </c>
      <c r="O1010">
        <f>ROUND(_xlfn.IFNA(VLOOKUP(A:A,单位分配保留两位小数!B:L,11,0),0),2)</f>
        <v>0</v>
      </c>
      <c r="Q1010">
        <f t="shared" si="120"/>
        <v>2250</v>
      </c>
      <c r="R1010">
        <f>_xlfn.IFNA(VLOOKUP(A1010,'11月工资'!A:AU,47,0),0)+Q1010</f>
        <v>46090.679999999993</v>
      </c>
      <c r="S1010">
        <f>VLOOKUP(A:A,'11月工资'!A:AW,49,0)</f>
        <v>0</v>
      </c>
      <c r="T1010">
        <f>VLOOKUP(A:A,'11月工资'!A:AZ,52,0)</f>
        <v>0</v>
      </c>
      <c r="U1010">
        <f>VLOOKUP(A:A,'11月工资'!A:BA,53,0)</f>
        <v>0</v>
      </c>
      <c r="V1010">
        <f>VLOOKUP(A:A,'11月工资'!A:AX,50,0)</f>
        <v>0</v>
      </c>
      <c r="W1010">
        <f>VLOOKUP(A:A,'11月工资'!A:AY,51,0)</f>
        <v>0</v>
      </c>
      <c r="X1010">
        <f>VLOOKUP(A:A,'11月工资'!A:AV,48,0)</f>
        <v>45000</v>
      </c>
      <c r="Y1010">
        <f>VLOOKUP(A:A,'11月工资'!A:BB,54,0)</f>
        <v>5310.9</v>
      </c>
      <c r="Z1010" s="12">
        <f>ROUND(5*MAX(0,(R1010-S1010-T1010-U1010-V1010-W1010-X1010-Y1010)*{0.6;2;4;5;6;7;9}%-{0;504;3384;6384;10584;17184;36384}),2)</f>
        <v>0</v>
      </c>
      <c r="AB1010" s="78">
        <f>VLOOKUP(A:A,'11月工资'!A:BI,61,0)</f>
        <v>0</v>
      </c>
      <c r="AC1010" s="6">
        <f t="shared" si="121"/>
        <v>0</v>
      </c>
      <c r="AD1010">
        <f t="shared" si="122"/>
        <v>2250</v>
      </c>
      <c r="AE1010">
        <f>VLOOKUP(A:A,'10月奖金'!A:AC,29,0)</f>
        <v>0</v>
      </c>
      <c r="AF1010" s="6">
        <f t="shared" si="123"/>
        <v>0</v>
      </c>
      <c r="AG1010">
        <f>VLOOKUP(A:A,'10月奖金'!A:AD,30,0)</f>
        <v>2250</v>
      </c>
      <c r="AH1010" s="6">
        <f t="shared" si="124"/>
        <v>0</v>
      </c>
      <c r="AI1010">
        <f>VLOOKUP(A:A,单位分配保留两位小数!B:N,13,0)</f>
        <v>2250</v>
      </c>
      <c r="AJ1010">
        <f t="shared" si="125"/>
        <v>0</v>
      </c>
      <c r="AK1010">
        <f>_xlfn.IFNA(VLOOKUP(A:A,'11月工资'!A:AQ,43,0),0)</f>
        <v>0</v>
      </c>
      <c r="AL1010">
        <f t="shared" si="126"/>
        <v>0</v>
      </c>
      <c r="AM1010" s="6">
        <f t="shared" si="127"/>
        <v>-4220.2200000000066</v>
      </c>
    </row>
    <row r="1011" spans="1:39" x14ac:dyDescent="0.2">
      <c r="A1011" s="1">
        <v>9001131</v>
      </c>
      <c r="B1011" t="str">
        <f>VLOOKUP(A1011,标准表!C:D,2,0)</f>
        <v>张阳</v>
      </c>
      <c r="C1011" t="str">
        <f>VLOOKUP(A:A,标准表!C:M,11,0)</f>
        <v>炼铁事业部</v>
      </c>
      <c r="D1011" t="str">
        <f>VLOOKUP($A:$A,标准表!C:E,3,0)</f>
        <v>130204198801122430</v>
      </c>
      <c r="E1011" t="str">
        <f>VLOOKUP(A:A,'11月工资'!A:D,4,0)</f>
        <v>6217000180015622354</v>
      </c>
      <c r="F1011" t="str">
        <f>VLOOKUP(A:A,'11月工资'!A:F,6,0)</f>
        <v>生产操作人员</v>
      </c>
      <c r="G1011">
        <f>VLOOKUP(A:A,标准表!C:H,6,0)</f>
        <v>0</v>
      </c>
      <c r="H1011">
        <f>VLOOKUP(A:A,标准表!C:I,7,0)</f>
        <v>0</v>
      </c>
      <c r="I1011">
        <f>VLOOKUP(A:A,标准表!C:J,8,0)</f>
        <v>0</v>
      </c>
      <c r="J1011">
        <f>VLOOKUP($A:$A,标准表!C:G,5,0)</f>
        <v>1.8</v>
      </c>
      <c r="L1011">
        <f>VLOOKUP(A:A,单位分配保留两位小数!B:I,8,0)</f>
        <v>2250</v>
      </c>
      <c r="M1011">
        <f>_xlfn.IFNA(VLOOKUP(A:A,单位分配保留两位小数!B:J,9,0),0)</f>
        <v>0</v>
      </c>
      <c r="N1011">
        <f>_xlfn.IFNA(VLOOKUP(A:A,单位分配保留两位小数!B:K,10,0),0)</f>
        <v>0</v>
      </c>
      <c r="O1011">
        <f>ROUND(_xlfn.IFNA(VLOOKUP(A:A,单位分配保留两位小数!B:L,11,0),0),2)</f>
        <v>0</v>
      </c>
      <c r="Q1011">
        <f t="shared" si="120"/>
        <v>2250</v>
      </c>
      <c r="R1011">
        <f>_xlfn.IFNA(VLOOKUP(A1011,'11月工资'!A:AU,47,0),0)+Q1011</f>
        <v>48944.14</v>
      </c>
      <c r="S1011">
        <f>VLOOKUP(A:A,'11月工资'!A:AW,49,0)</f>
        <v>0</v>
      </c>
      <c r="T1011">
        <f>VLOOKUP(A:A,'11月工资'!A:AZ,52,0)</f>
        <v>0</v>
      </c>
      <c r="U1011">
        <f>VLOOKUP(A:A,'11月工资'!A:BA,53,0)</f>
        <v>0</v>
      </c>
      <c r="V1011">
        <f>VLOOKUP(A:A,'11月工资'!A:AX,50,0)</f>
        <v>0</v>
      </c>
      <c r="W1011">
        <f>VLOOKUP(A:A,'11月工资'!A:AY,51,0)</f>
        <v>0</v>
      </c>
      <c r="X1011">
        <f>VLOOKUP(A:A,'11月工资'!A:AV,48,0)</f>
        <v>45000</v>
      </c>
      <c r="Y1011">
        <f>VLOOKUP(A:A,'11月工资'!A:BB,54,0)</f>
        <v>7168.72</v>
      </c>
      <c r="Z1011" s="12">
        <f>ROUND(5*MAX(0,(R1011-S1011-T1011-U1011-V1011-W1011-X1011-Y1011)*{0.6;2;4;5;6;7;9}%-{0;504;3384;6384;10584;17184;36384}),2)</f>
        <v>0</v>
      </c>
      <c r="AB1011" s="78">
        <f>VLOOKUP(A:A,'11月工资'!A:BI,61,0)</f>
        <v>0</v>
      </c>
      <c r="AC1011" s="6">
        <f t="shared" si="121"/>
        <v>0</v>
      </c>
      <c r="AD1011">
        <f t="shared" si="122"/>
        <v>2250</v>
      </c>
      <c r="AE1011">
        <f>VLOOKUP(A:A,'10月奖金'!A:AC,29,0)</f>
        <v>0</v>
      </c>
      <c r="AF1011" s="6">
        <f t="shared" si="123"/>
        <v>0</v>
      </c>
      <c r="AG1011">
        <f>VLOOKUP(A:A,'10月奖金'!A:AD,30,0)</f>
        <v>2248</v>
      </c>
      <c r="AH1011" s="6">
        <f t="shared" si="124"/>
        <v>2</v>
      </c>
      <c r="AI1011">
        <f>VLOOKUP(A:A,单位分配保留两位小数!B:N,13,0)</f>
        <v>2250</v>
      </c>
      <c r="AJ1011">
        <f t="shared" si="125"/>
        <v>0</v>
      </c>
      <c r="AK1011">
        <f>_xlfn.IFNA(VLOOKUP(A:A,'11月工资'!A:AQ,43,0),0)</f>
        <v>0</v>
      </c>
      <c r="AL1011">
        <f t="shared" si="126"/>
        <v>0</v>
      </c>
      <c r="AM1011" s="6">
        <f t="shared" si="127"/>
        <v>-3224.5800000000008</v>
      </c>
    </row>
    <row r="1012" spans="1:39" x14ac:dyDescent="0.2">
      <c r="A1012" s="1">
        <v>9001132</v>
      </c>
      <c r="B1012" t="str">
        <f>VLOOKUP(A1012,标准表!C:D,2,0)</f>
        <v>张瑜</v>
      </c>
      <c r="C1012" t="str">
        <f>VLOOKUP(A:A,标准表!C:M,11,0)</f>
        <v>炼铁事业部</v>
      </c>
      <c r="D1012" t="str">
        <f>VLOOKUP($A:$A,标准表!C:E,3,0)</f>
        <v>130203198809152718</v>
      </c>
      <c r="E1012" t="str">
        <f>VLOOKUP(A:A,'11月工资'!A:D,4,0)</f>
        <v>6217000180042142079</v>
      </c>
      <c r="F1012" t="str">
        <f>VLOOKUP(A:A,'11月工资'!A:F,6,0)</f>
        <v>生产操作人员</v>
      </c>
      <c r="G1012">
        <f>VLOOKUP(A:A,标准表!C:H,6,0)</f>
        <v>0</v>
      </c>
      <c r="H1012">
        <f>VLOOKUP(A:A,标准表!C:I,7,0)</f>
        <v>0</v>
      </c>
      <c r="I1012">
        <f>VLOOKUP(A:A,标准表!C:J,8,0)</f>
        <v>0</v>
      </c>
      <c r="J1012">
        <f>VLOOKUP($A:$A,标准表!C:G,5,0)</f>
        <v>1</v>
      </c>
      <c r="L1012">
        <f>VLOOKUP(A:A,单位分配保留两位小数!B:I,8,0)</f>
        <v>2250</v>
      </c>
      <c r="M1012">
        <f>_xlfn.IFNA(VLOOKUP(A:A,单位分配保留两位小数!B:J,9,0),0)</f>
        <v>0</v>
      </c>
      <c r="N1012">
        <f>_xlfn.IFNA(VLOOKUP(A:A,单位分配保留两位小数!B:K,10,0),0)</f>
        <v>0</v>
      </c>
      <c r="O1012">
        <f>ROUND(_xlfn.IFNA(VLOOKUP(A:A,单位分配保留两位小数!B:L,11,0),0),2)</f>
        <v>0</v>
      </c>
      <c r="Q1012">
        <f t="shared" si="120"/>
        <v>2250</v>
      </c>
      <c r="R1012">
        <f>_xlfn.IFNA(VLOOKUP(A1012,'11月工资'!A:AU,47,0),0)+Q1012</f>
        <v>44687.58</v>
      </c>
      <c r="S1012">
        <f>VLOOKUP(A:A,'11月工资'!A:AW,49,0)</f>
        <v>0</v>
      </c>
      <c r="T1012">
        <f>VLOOKUP(A:A,'11月工资'!A:AZ,52,0)</f>
        <v>0</v>
      </c>
      <c r="U1012">
        <f>VLOOKUP(A:A,'11月工资'!A:BA,53,0)</f>
        <v>0</v>
      </c>
      <c r="V1012">
        <f>VLOOKUP(A:A,'11月工资'!A:AX,50,0)</f>
        <v>0</v>
      </c>
      <c r="W1012">
        <f>VLOOKUP(A:A,'11月工资'!A:AY,51,0)</f>
        <v>0</v>
      </c>
      <c r="X1012">
        <f>VLOOKUP(A:A,'11月工资'!A:AV,48,0)</f>
        <v>45000</v>
      </c>
      <c r="Y1012">
        <f>VLOOKUP(A:A,'11月工资'!A:BB,54,0)</f>
        <v>5068.4799999999996</v>
      </c>
      <c r="Z1012" s="12">
        <f>ROUND(5*MAX(0,(R1012-S1012-T1012-U1012-V1012-W1012-X1012-Y1012)*{0.6;2;4;5;6;7;9}%-{0;504;3384;6384;10584;17184;36384}),2)</f>
        <v>0</v>
      </c>
      <c r="AB1012" s="78">
        <f>VLOOKUP(A:A,'11月工资'!A:BI,61,0)</f>
        <v>0</v>
      </c>
      <c r="AC1012" s="6">
        <f t="shared" si="121"/>
        <v>0</v>
      </c>
      <c r="AD1012">
        <f t="shared" si="122"/>
        <v>2250</v>
      </c>
      <c r="AE1012">
        <f>VLOOKUP(A:A,'10月奖金'!A:AC,29,0)</f>
        <v>0</v>
      </c>
      <c r="AF1012" s="6">
        <f t="shared" si="123"/>
        <v>0</v>
      </c>
      <c r="AG1012">
        <f>VLOOKUP(A:A,'10月奖金'!A:AD,30,0)</f>
        <v>2250</v>
      </c>
      <c r="AH1012" s="6">
        <f t="shared" si="124"/>
        <v>0</v>
      </c>
      <c r="AI1012">
        <f>VLOOKUP(A:A,单位分配保留两位小数!B:N,13,0)</f>
        <v>2250</v>
      </c>
      <c r="AJ1012">
        <f t="shared" si="125"/>
        <v>0</v>
      </c>
      <c r="AK1012">
        <f>_xlfn.IFNA(VLOOKUP(A:A,'11月工资'!A:AQ,43,0),0)</f>
        <v>0</v>
      </c>
      <c r="AL1012">
        <f t="shared" si="126"/>
        <v>0</v>
      </c>
      <c r="AM1012" s="6">
        <f t="shared" si="127"/>
        <v>-5380.8999999999978</v>
      </c>
    </row>
    <row r="1013" spans="1:39" x14ac:dyDescent="0.2">
      <c r="A1013" s="1">
        <v>9001133</v>
      </c>
      <c r="B1013" t="str">
        <f>VLOOKUP(A1013,标准表!C:D,2,0)</f>
        <v>张玉岭</v>
      </c>
      <c r="C1013" t="str">
        <f>VLOOKUP(A:A,标准表!C:M,11,0)</f>
        <v>炼铁事业部</v>
      </c>
      <c r="D1013" t="str">
        <f>VLOOKUP($A:$A,标准表!C:E,3,0)</f>
        <v>130203198812313033</v>
      </c>
      <c r="E1013" t="str">
        <f>VLOOKUP(A:A,'11月工资'!A:D,4,0)</f>
        <v>6217000180031774528</v>
      </c>
      <c r="F1013" t="str">
        <f>VLOOKUP(A:A,'11月工资'!A:F,6,0)</f>
        <v>生产操作人员</v>
      </c>
      <c r="G1013">
        <f>VLOOKUP(A:A,标准表!C:H,6,0)</f>
        <v>0</v>
      </c>
      <c r="H1013">
        <f>VLOOKUP(A:A,标准表!C:I,7,0)</f>
        <v>0</v>
      </c>
      <c r="I1013">
        <f>VLOOKUP(A:A,标准表!C:J,8,0)</f>
        <v>0</v>
      </c>
      <c r="J1013">
        <f>VLOOKUP($A:$A,标准表!C:G,5,0)</f>
        <v>1</v>
      </c>
      <c r="L1013">
        <f>VLOOKUP(A:A,单位分配保留两位小数!B:I,8,0)</f>
        <v>2232</v>
      </c>
      <c r="M1013">
        <f>_xlfn.IFNA(VLOOKUP(A:A,单位分配保留两位小数!B:J,9,0),0)</f>
        <v>0</v>
      </c>
      <c r="N1013">
        <f>_xlfn.IFNA(VLOOKUP(A:A,单位分配保留两位小数!B:K,10,0),0)</f>
        <v>0</v>
      </c>
      <c r="O1013">
        <f>ROUND(_xlfn.IFNA(VLOOKUP(A:A,单位分配保留两位小数!B:L,11,0),0),2)</f>
        <v>0</v>
      </c>
      <c r="Q1013">
        <f t="shared" si="120"/>
        <v>2232</v>
      </c>
      <c r="R1013">
        <f>_xlfn.IFNA(VLOOKUP(A1013,'11月工资'!A:AU,47,0),0)+Q1013</f>
        <v>42008.74</v>
      </c>
      <c r="S1013">
        <f>VLOOKUP(A:A,'11月工资'!A:AW,49,0)</f>
        <v>0</v>
      </c>
      <c r="T1013">
        <f>VLOOKUP(A:A,'11月工资'!A:AZ,52,0)</f>
        <v>0</v>
      </c>
      <c r="U1013">
        <f>VLOOKUP(A:A,'11月工资'!A:BA,53,0)</f>
        <v>0</v>
      </c>
      <c r="V1013">
        <f>VLOOKUP(A:A,'11月工资'!A:AX,50,0)</f>
        <v>0</v>
      </c>
      <c r="W1013">
        <f>VLOOKUP(A:A,'11月工资'!A:AY,51,0)</f>
        <v>0</v>
      </c>
      <c r="X1013">
        <f>VLOOKUP(A:A,'11月工资'!A:AV,48,0)</f>
        <v>45000</v>
      </c>
      <c r="Y1013">
        <f>VLOOKUP(A:A,'11月工资'!A:BB,54,0)</f>
        <v>5681.04</v>
      </c>
      <c r="Z1013" s="12">
        <f>ROUND(5*MAX(0,(R1013-S1013-T1013-U1013-V1013-W1013-X1013-Y1013)*{0.6;2;4;5;6;7;9}%-{0;504;3384;6384;10584;17184;36384}),2)</f>
        <v>0</v>
      </c>
      <c r="AB1013" s="78">
        <f>VLOOKUP(A:A,'11月工资'!A:BI,61,0)</f>
        <v>0</v>
      </c>
      <c r="AC1013" s="6">
        <f t="shared" si="121"/>
        <v>0</v>
      </c>
      <c r="AD1013">
        <f t="shared" si="122"/>
        <v>2232</v>
      </c>
      <c r="AE1013">
        <f>VLOOKUP(A:A,'10月奖金'!A:AC,29,0)</f>
        <v>0</v>
      </c>
      <c r="AF1013" s="6">
        <f t="shared" si="123"/>
        <v>0</v>
      </c>
      <c r="AG1013">
        <f>VLOOKUP(A:A,'10月奖金'!A:AD,30,0)</f>
        <v>2250</v>
      </c>
      <c r="AH1013" s="6">
        <f t="shared" si="124"/>
        <v>-18</v>
      </c>
      <c r="AI1013">
        <f>VLOOKUP(A:A,单位分配保留两位小数!B:N,13,0)</f>
        <v>2232</v>
      </c>
      <c r="AJ1013">
        <f t="shared" si="125"/>
        <v>0</v>
      </c>
      <c r="AK1013">
        <f>_xlfn.IFNA(VLOOKUP(A:A,'11月工资'!A:AQ,43,0),0)</f>
        <v>0</v>
      </c>
      <c r="AL1013">
        <f t="shared" si="126"/>
        <v>0</v>
      </c>
      <c r="AM1013" s="6">
        <f t="shared" si="127"/>
        <v>-8672.3000000000029</v>
      </c>
    </row>
    <row r="1014" spans="1:39" x14ac:dyDescent="0.2">
      <c r="A1014" s="1">
        <v>9001134</v>
      </c>
      <c r="B1014" t="str">
        <f>VLOOKUP(A1014,标准表!C:D,2,0)</f>
        <v>张钊</v>
      </c>
      <c r="C1014" t="str">
        <f>VLOOKUP(A:A,标准表!C:M,11,0)</f>
        <v>炼铁事业部</v>
      </c>
      <c r="D1014" t="str">
        <f>VLOOKUP($A:$A,标准表!C:E,3,0)</f>
        <v>130204198807312139</v>
      </c>
      <c r="E1014" t="str">
        <f>VLOOKUP(A:A,'11月工资'!A:D,4,0)</f>
        <v>6217000180001037625</v>
      </c>
      <c r="F1014" t="str">
        <f>VLOOKUP(A:A,'11月工资'!A:F,6,0)</f>
        <v>生产操作人员</v>
      </c>
      <c r="G1014">
        <f>VLOOKUP(A:A,标准表!C:H,6,0)</f>
        <v>0</v>
      </c>
      <c r="H1014">
        <f>VLOOKUP(A:A,标准表!C:I,7,0)</f>
        <v>0</v>
      </c>
      <c r="I1014">
        <f>VLOOKUP(A:A,标准表!C:J,8,0)</f>
        <v>0</v>
      </c>
      <c r="J1014">
        <f>VLOOKUP($A:$A,标准表!C:G,5,0)</f>
        <v>1.8</v>
      </c>
      <c r="L1014">
        <f>VLOOKUP(A:A,单位分配保留两位小数!B:I,8,0)</f>
        <v>2250</v>
      </c>
      <c r="M1014">
        <f>_xlfn.IFNA(VLOOKUP(A:A,单位分配保留两位小数!B:J,9,0),0)</f>
        <v>0</v>
      </c>
      <c r="N1014">
        <f>_xlfn.IFNA(VLOOKUP(A:A,单位分配保留两位小数!B:K,10,0),0)</f>
        <v>0</v>
      </c>
      <c r="O1014">
        <f>ROUND(_xlfn.IFNA(VLOOKUP(A:A,单位分配保留两位小数!B:L,11,0),0),2)</f>
        <v>0</v>
      </c>
      <c r="Q1014">
        <f t="shared" si="120"/>
        <v>2250</v>
      </c>
      <c r="R1014">
        <f>_xlfn.IFNA(VLOOKUP(A1014,'11月工资'!A:AU,47,0),0)+Q1014</f>
        <v>48296.759999999987</v>
      </c>
      <c r="S1014">
        <f>VLOOKUP(A:A,'11月工资'!A:AW,49,0)</f>
        <v>0</v>
      </c>
      <c r="T1014">
        <f>VLOOKUP(A:A,'11月工资'!A:AZ,52,0)</f>
        <v>0</v>
      </c>
      <c r="U1014">
        <f>VLOOKUP(A:A,'11月工资'!A:BA,53,0)</f>
        <v>0</v>
      </c>
      <c r="V1014">
        <f>VLOOKUP(A:A,'11月工资'!A:AX,50,0)</f>
        <v>0</v>
      </c>
      <c r="W1014">
        <f>VLOOKUP(A:A,'11月工资'!A:AY,51,0)</f>
        <v>0</v>
      </c>
      <c r="X1014">
        <f>VLOOKUP(A:A,'11月工资'!A:AV,48,0)</f>
        <v>45000</v>
      </c>
      <c r="Y1014">
        <f>VLOOKUP(A:A,'11月工资'!A:BB,54,0)</f>
        <v>7731.92</v>
      </c>
      <c r="Z1014" s="12">
        <f>ROUND(5*MAX(0,(R1014-S1014-T1014-U1014-V1014-W1014-X1014-Y1014)*{0.6;2;4;5;6;7;9}%-{0;504;3384;6384;10584;17184;36384}),2)</f>
        <v>0</v>
      </c>
      <c r="AB1014" s="78">
        <f>VLOOKUP(A:A,'11月工资'!A:BI,61,0)</f>
        <v>0</v>
      </c>
      <c r="AC1014" s="6">
        <f t="shared" si="121"/>
        <v>0</v>
      </c>
      <c r="AD1014">
        <f t="shared" si="122"/>
        <v>2250</v>
      </c>
      <c r="AE1014">
        <f>VLOOKUP(A:A,'10月奖金'!A:AC,29,0)</f>
        <v>0</v>
      </c>
      <c r="AF1014" s="6">
        <f t="shared" si="123"/>
        <v>0</v>
      </c>
      <c r="AG1014">
        <f>VLOOKUP(A:A,'10月奖金'!A:AD,30,0)</f>
        <v>2248</v>
      </c>
      <c r="AH1014" s="6">
        <f t="shared" si="124"/>
        <v>2</v>
      </c>
      <c r="AI1014">
        <f>VLOOKUP(A:A,单位分配保留两位小数!B:N,13,0)</f>
        <v>2250</v>
      </c>
      <c r="AJ1014">
        <f t="shared" si="125"/>
        <v>0</v>
      </c>
      <c r="AK1014">
        <f>_xlfn.IFNA(VLOOKUP(A:A,'11月工资'!A:AQ,43,0),0)</f>
        <v>0</v>
      </c>
      <c r="AL1014">
        <f t="shared" si="126"/>
        <v>0</v>
      </c>
      <c r="AM1014" s="6">
        <f t="shared" si="127"/>
        <v>-4435.1600000000126</v>
      </c>
    </row>
    <row r="1015" spans="1:39" x14ac:dyDescent="0.2">
      <c r="A1015" s="1">
        <v>9001135</v>
      </c>
      <c r="B1015" t="str">
        <f>VLOOKUP(A1015,标准表!C:D,2,0)</f>
        <v>赵磊</v>
      </c>
      <c r="C1015" t="str">
        <f>VLOOKUP(A:A,标准表!C:M,11,0)</f>
        <v>炼铁事业部</v>
      </c>
      <c r="D1015" t="str">
        <f>VLOOKUP($A:$A,标准表!C:E,3,0)</f>
        <v>130203198606012715</v>
      </c>
      <c r="E1015" t="str">
        <f>VLOOKUP(A:A,'11月工资'!A:D,4,0)</f>
        <v>6217000180013299072</v>
      </c>
      <c r="F1015" t="str">
        <f>VLOOKUP(A:A,'11月工资'!A:F,6,0)</f>
        <v>生产操作人员</v>
      </c>
      <c r="G1015">
        <f>VLOOKUP(A:A,标准表!C:H,6,0)</f>
        <v>0</v>
      </c>
      <c r="H1015">
        <f>VLOOKUP(A:A,标准表!C:I,7,0)</f>
        <v>0</v>
      </c>
      <c r="I1015">
        <f>VLOOKUP(A:A,标准表!C:J,8,0)</f>
        <v>0</v>
      </c>
      <c r="J1015">
        <f>VLOOKUP($A:$A,标准表!C:G,5,0)</f>
        <v>1.5</v>
      </c>
      <c r="L1015">
        <f>VLOOKUP(A:A,单位分配保留两位小数!B:I,8,0)</f>
        <v>2250</v>
      </c>
      <c r="M1015">
        <f>_xlfn.IFNA(VLOOKUP(A:A,单位分配保留两位小数!B:J,9,0),0)</f>
        <v>0</v>
      </c>
      <c r="N1015">
        <f>_xlfn.IFNA(VLOOKUP(A:A,单位分配保留两位小数!B:K,10,0),0)</f>
        <v>0</v>
      </c>
      <c r="O1015">
        <f>ROUND(_xlfn.IFNA(VLOOKUP(A:A,单位分配保留两位小数!B:L,11,0),0),2)</f>
        <v>0</v>
      </c>
      <c r="Q1015">
        <f t="shared" si="120"/>
        <v>2250</v>
      </c>
      <c r="R1015">
        <f>_xlfn.IFNA(VLOOKUP(A1015,'11月工资'!A:AU,47,0),0)+Q1015</f>
        <v>45923.58</v>
      </c>
      <c r="S1015">
        <f>VLOOKUP(A:A,'11月工资'!A:AW,49,0)</f>
        <v>9000</v>
      </c>
      <c r="T1015">
        <f>VLOOKUP(A:A,'11月工资'!A:AZ,52,0)</f>
        <v>9000</v>
      </c>
      <c r="U1015">
        <f>VLOOKUP(A:A,'11月工资'!A:BA,53,0)</f>
        <v>0</v>
      </c>
      <c r="V1015">
        <f>VLOOKUP(A:A,'11月工资'!A:AX,50,0)</f>
        <v>18000</v>
      </c>
      <c r="W1015">
        <f>VLOOKUP(A:A,'11月工资'!A:AY,51,0)</f>
        <v>0</v>
      </c>
      <c r="X1015">
        <f>VLOOKUP(A:A,'11月工资'!A:AV,48,0)</f>
        <v>45000</v>
      </c>
      <c r="Y1015">
        <f>VLOOKUP(A:A,'11月工资'!A:BB,54,0)</f>
        <v>6347.6799999999994</v>
      </c>
      <c r="Z1015" s="12">
        <f>ROUND(5*MAX(0,(R1015-S1015-T1015-U1015-V1015-W1015-X1015-Y1015)*{0.6;2;4;5;6;7;9}%-{0;504;3384;6384;10584;17184;36384}),2)</f>
        <v>0</v>
      </c>
      <c r="AB1015" s="78">
        <f>VLOOKUP(A:A,'11月工资'!A:BI,61,0)</f>
        <v>0</v>
      </c>
      <c r="AC1015" s="6">
        <f t="shared" si="121"/>
        <v>0</v>
      </c>
      <c r="AD1015">
        <f t="shared" si="122"/>
        <v>2250</v>
      </c>
      <c r="AE1015">
        <f>VLOOKUP(A:A,'10月奖金'!A:AC,29,0)</f>
        <v>0</v>
      </c>
      <c r="AF1015" s="6">
        <f t="shared" si="123"/>
        <v>0</v>
      </c>
      <c r="AG1015">
        <f>VLOOKUP(A:A,'10月奖金'!A:AD,30,0)</f>
        <v>2250</v>
      </c>
      <c r="AH1015" s="6">
        <f t="shared" si="124"/>
        <v>0</v>
      </c>
      <c r="AI1015">
        <f>VLOOKUP(A:A,单位分配保留两位小数!B:N,13,0)</f>
        <v>2250</v>
      </c>
      <c r="AJ1015">
        <f t="shared" si="125"/>
        <v>0</v>
      </c>
      <c r="AK1015">
        <f>_xlfn.IFNA(VLOOKUP(A:A,'11月工资'!A:AQ,43,0),0)</f>
        <v>0</v>
      </c>
      <c r="AL1015">
        <f t="shared" si="126"/>
        <v>0</v>
      </c>
      <c r="AM1015" s="6">
        <f t="shared" si="127"/>
        <v>-41424.1</v>
      </c>
    </row>
    <row r="1016" spans="1:39" x14ac:dyDescent="0.2">
      <c r="A1016" s="1">
        <v>9001136</v>
      </c>
      <c r="B1016" t="str">
        <f>VLOOKUP(A1016,标准表!C:D,2,0)</f>
        <v>郑博</v>
      </c>
      <c r="C1016" t="str">
        <f>VLOOKUP(A:A,标准表!C:M,11,0)</f>
        <v>炼铁事业部</v>
      </c>
      <c r="D1016" t="str">
        <f>VLOOKUP($A:$A,标准表!C:E,3,0)</f>
        <v>130202198711240318</v>
      </c>
      <c r="E1016" t="str">
        <f>VLOOKUP(A:A,'11月工资'!A:D,4,0)</f>
        <v>6217000180042728919</v>
      </c>
      <c r="F1016" t="str">
        <f>VLOOKUP(A:A,'11月工资'!A:F,6,0)</f>
        <v>生产操作人员</v>
      </c>
      <c r="G1016">
        <f>VLOOKUP(A:A,标准表!C:H,6,0)</f>
        <v>0</v>
      </c>
      <c r="H1016">
        <f>VLOOKUP(A:A,标准表!C:I,7,0)</f>
        <v>0</v>
      </c>
      <c r="I1016">
        <f>VLOOKUP(A:A,标准表!C:J,8,0)</f>
        <v>0</v>
      </c>
      <c r="J1016">
        <f>VLOOKUP($A:$A,标准表!C:G,5,0)</f>
        <v>1</v>
      </c>
      <c r="L1016">
        <f>VLOOKUP(A:A,单位分配保留两位小数!B:I,8,0)</f>
        <v>2250</v>
      </c>
      <c r="M1016">
        <f>_xlfn.IFNA(VLOOKUP(A:A,单位分配保留两位小数!B:J,9,0),0)</f>
        <v>0</v>
      </c>
      <c r="N1016">
        <f>_xlfn.IFNA(VLOOKUP(A:A,单位分配保留两位小数!B:K,10,0),0)</f>
        <v>0</v>
      </c>
      <c r="O1016">
        <f>ROUND(_xlfn.IFNA(VLOOKUP(A:A,单位分配保留两位小数!B:L,11,0),0),2)</f>
        <v>0</v>
      </c>
      <c r="Q1016">
        <f t="shared" si="120"/>
        <v>2250</v>
      </c>
      <c r="R1016">
        <f>_xlfn.IFNA(VLOOKUP(A1016,'11月工资'!A:AU,47,0),0)+Q1016</f>
        <v>45084.490000000013</v>
      </c>
      <c r="S1016">
        <f>VLOOKUP(A:A,'11月工资'!A:AW,49,0)</f>
        <v>0</v>
      </c>
      <c r="T1016">
        <f>VLOOKUP(A:A,'11月工资'!A:AZ,52,0)</f>
        <v>0</v>
      </c>
      <c r="U1016">
        <f>VLOOKUP(A:A,'11月工资'!A:BA,53,0)</f>
        <v>0</v>
      </c>
      <c r="V1016">
        <f>VLOOKUP(A:A,'11月工资'!A:AX,50,0)</f>
        <v>0</v>
      </c>
      <c r="W1016">
        <f>VLOOKUP(A:A,'11月工资'!A:AY,51,0)</f>
        <v>0</v>
      </c>
      <c r="X1016">
        <f>VLOOKUP(A:A,'11月工资'!A:AV,48,0)</f>
        <v>45000</v>
      </c>
      <c r="Y1016">
        <f>VLOOKUP(A:A,'11月工资'!A:BB,54,0)</f>
        <v>5985.5999999999995</v>
      </c>
      <c r="Z1016" s="12">
        <f>ROUND(5*MAX(0,(R1016-S1016-T1016-U1016-V1016-W1016-X1016-Y1016)*{0.6;2;4;5;6;7;9}%-{0;504;3384;6384;10584;17184;36384}),2)</f>
        <v>0</v>
      </c>
      <c r="AB1016" s="78">
        <f>VLOOKUP(A:A,'11月工资'!A:BI,61,0)</f>
        <v>0</v>
      </c>
      <c r="AC1016" s="6">
        <f t="shared" si="121"/>
        <v>0</v>
      </c>
      <c r="AD1016">
        <f t="shared" si="122"/>
        <v>2250</v>
      </c>
      <c r="AE1016">
        <f>VLOOKUP(A:A,'10月奖金'!A:AC,29,0)</f>
        <v>0</v>
      </c>
      <c r="AF1016" s="6">
        <f t="shared" si="123"/>
        <v>0</v>
      </c>
      <c r="AG1016">
        <f>VLOOKUP(A:A,'10月奖金'!A:AD,30,0)</f>
        <v>2250</v>
      </c>
      <c r="AH1016" s="6">
        <f t="shared" si="124"/>
        <v>0</v>
      </c>
      <c r="AI1016">
        <f>VLOOKUP(A:A,单位分配保留两位小数!B:N,13,0)</f>
        <v>2250</v>
      </c>
      <c r="AJ1016">
        <f t="shared" si="125"/>
        <v>0</v>
      </c>
      <c r="AK1016">
        <f>_xlfn.IFNA(VLOOKUP(A:A,'11月工资'!A:AQ,43,0),0)</f>
        <v>0</v>
      </c>
      <c r="AL1016">
        <f t="shared" si="126"/>
        <v>0</v>
      </c>
      <c r="AM1016" s="6">
        <f t="shared" si="127"/>
        <v>-5901.1099999999869</v>
      </c>
    </row>
    <row r="1017" spans="1:39" x14ac:dyDescent="0.2">
      <c r="A1017" s="1">
        <v>9001137</v>
      </c>
      <c r="B1017" t="str">
        <f>VLOOKUP(A1017,标准表!C:D,2,0)</f>
        <v>郑超</v>
      </c>
      <c r="C1017" t="str">
        <f>VLOOKUP(A:A,标准表!C:M,11,0)</f>
        <v>炼铁事业部</v>
      </c>
      <c r="D1017" t="str">
        <f>VLOOKUP($A:$A,标准表!C:E,3,0)</f>
        <v>130204198805282415</v>
      </c>
      <c r="E1017" t="str">
        <f>VLOOKUP(A:A,'11月工资'!A:D,4,0)</f>
        <v>6217000180031774494</v>
      </c>
      <c r="F1017" t="str">
        <f>VLOOKUP(A:A,'11月工资'!A:F,6,0)</f>
        <v>生产操作人员</v>
      </c>
      <c r="G1017">
        <f>VLOOKUP(A:A,标准表!C:H,6,0)</f>
        <v>0</v>
      </c>
      <c r="H1017">
        <f>VLOOKUP(A:A,标准表!C:I,7,0)</f>
        <v>0</v>
      </c>
      <c r="I1017">
        <f>VLOOKUP(A:A,标准表!C:J,8,0)</f>
        <v>0</v>
      </c>
      <c r="J1017">
        <f>VLOOKUP($A:$A,标准表!C:G,5,0)</f>
        <v>1</v>
      </c>
      <c r="L1017">
        <f>VLOOKUP(A:A,单位分配保留两位小数!B:I,8,0)</f>
        <v>2232</v>
      </c>
      <c r="M1017">
        <f>_xlfn.IFNA(VLOOKUP(A:A,单位分配保留两位小数!B:J,9,0),0)</f>
        <v>0</v>
      </c>
      <c r="N1017">
        <f>_xlfn.IFNA(VLOOKUP(A:A,单位分配保留两位小数!B:K,10,0),0)</f>
        <v>0</v>
      </c>
      <c r="O1017">
        <f>ROUND(_xlfn.IFNA(VLOOKUP(A:A,单位分配保留两位小数!B:L,11,0),0),2)</f>
        <v>0</v>
      </c>
      <c r="Q1017">
        <f t="shared" si="120"/>
        <v>2232</v>
      </c>
      <c r="R1017">
        <f>_xlfn.IFNA(VLOOKUP(A1017,'11月工资'!A:AU,47,0),0)+Q1017</f>
        <v>44002.57</v>
      </c>
      <c r="S1017">
        <f>VLOOKUP(A:A,'11月工资'!A:AW,49,0)</f>
        <v>0</v>
      </c>
      <c r="T1017">
        <f>VLOOKUP(A:A,'11月工资'!A:AZ,52,0)</f>
        <v>0</v>
      </c>
      <c r="U1017">
        <f>VLOOKUP(A:A,'11月工资'!A:BA,53,0)</f>
        <v>0</v>
      </c>
      <c r="V1017">
        <f>VLOOKUP(A:A,'11月工资'!A:AX,50,0)</f>
        <v>0</v>
      </c>
      <c r="W1017">
        <f>VLOOKUP(A:A,'11月工资'!A:AY,51,0)</f>
        <v>0</v>
      </c>
      <c r="X1017">
        <f>VLOOKUP(A:A,'11月工资'!A:AV,48,0)</f>
        <v>45000</v>
      </c>
      <c r="Y1017">
        <f>VLOOKUP(A:A,'11月工资'!A:BB,54,0)</f>
        <v>5452.3</v>
      </c>
      <c r="Z1017" s="12">
        <f>ROUND(5*MAX(0,(R1017-S1017-T1017-U1017-V1017-W1017-X1017-Y1017)*{0.6;2;4;5;6;7;9}%-{0;504;3384;6384;10584;17184;36384}),2)</f>
        <v>0</v>
      </c>
      <c r="AB1017" s="78">
        <f>VLOOKUP(A:A,'11月工资'!A:BI,61,0)</f>
        <v>0</v>
      </c>
      <c r="AC1017" s="6">
        <f t="shared" si="121"/>
        <v>0</v>
      </c>
      <c r="AD1017">
        <f t="shared" si="122"/>
        <v>2232</v>
      </c>
      <c r="AE1017">
        <f>VLOOKUP(A:A,'10月奖金'!A:AC,29,0)</f>
        <v>0</v>
      </c>
      <c r="AF1017" s="6">
        <f t="shared" si="123"/>
        <v>0</v>
      </c>
      <c r="AG1017">
        <f>VLOOKUP(A:A,'10月奖金'!A:AD,30,0)</f>
        <v>2250</v>
      </c>
      <c r="AH1017" s="6">
        <f t="shared" si="124"/>
        <v>-18</v>
      </c>
      <c r="AI1017">
        <f>VLOOKUP(A:A,单位分配保留两位小数!B:N,13,0)</f>
        <v>2232</v>
      </c>
      <c r="AJ1017">
        <f t="shared" si="125"/>
        <v>0</v>
      </c>
      <c r="AK1017">
        <f>_xlfn.IFNA(VLOOKUP(A:A,'11月工资'!A:AQ,43,0),0)</f>
        <v>0</v>
      </c>
      <c r="AL1017">
        <f t="shared" si="126"/>
        <v>0</v>
      </c>
      <c r="AM1017" s="6">
        <f t="shared" si="127"/>
        <v>-6449.7300000000005</v>
      </c>
    </row>
    <row r="1018" spans="1:39" x14ac:dyDescent="0.2">
      <c r="A1018" s="1">
        <v>9001138</v>
      </c>
      <c r="B1018" t="str">
        <f>VLOOKUP(A1018,标准表!C:D,2,0)</f>
        <v>郑健</v>
      </c>
      <c r="C1018" t="str">
        <f>VLOOKUP(A:A,标准表!C:M,11,0)</f>
        <v>炼铁事业部</v>
      </c>
      <c r="D1018" t="str">
        <f>VLOOKUP($A:$A,标准表!C:E,3,0)</f>
        <v>130202198808183313</v>
      </c>
      <c r="E1018" t="str">
        <f>VLOOKUP(A:A,'11月工资'!A:D,4,0)</f>
        <v>6217000180015056793</v>
      </c>
      <c r="F1018" t="str">
        <f>VLOOKUP(A:A,'11月工资'!A:F,6,0)</f>
        <v>生产操作人员</v>
      </c>
      <c r="G1018">
        <f>VLOOKUP(A:A,标准表!C:H,6,0)</f>
        <v>0</v>
      </c>
      <c r="H1018">
        <f>VLOOKUP(A:A,标准表!C:I,7,0)</f>
        <v>0</v>
      </c>
      <c r="I1018">
        <f>VLOOKUP(A:A,标准表!C:J,8,0)</f>
        <v>0</v>
      </c>
      <c r="J1018">
        <f>VLOOKUP($A:$A,标准表!C:G,5,0)</f>
        <v>1</v>
      </c>
      <c r="L1018">
        <f>VLOOKUP(A:A,单位分配保留两位小数!B:I,8,0)</f>
        <v>2232</v>
      </c>
      <c r="M1018">
        <f>_xlfn.IFNA(VLOOKUP(A:A,单位分配保留两位小数!B:J,9,0),0)</f>
        <v>0</v>
      </c>
      <c r="N1018">
        <f>_xlfn.IFNA(VLOOKUP(A:A,单位分配保留两位小数!B:K,10,0),0)</f>
        <v>0</v>
      </c>
      <c r="O1018">
        <f>ROUND(_xlfn.IFNA(VLOOKUP(A:A,单位分配保留两位小数!B:L,11,0),0),2)</f>
        <v>0</v>
      </c>
      <c r="Q1018">
        <f t="shared" si="120"/>
        <v>2232</v>
      </c>
      <c r="R1018">
        <f>_xlfn.IFNA(VLOOKUP(A1018,'11月工资'!A:AU,47,0),0)+Q1018</f>
        <v>45066.490000000013</v>
      </c>
      <c r="S1018">
        <f>VLOOKUP(A:A,'11月工资'!A:AW,49,0)</f>
        <v>0</v>
      </c>
      <c r="T1018">
        <f>VLOOKUP(A:A,'11月工资'!A:AZ,52,0)</f>
        <v>0</v>
      </c>
      <c r="U1018">
        <f>VLOOKUP(A:A,'11月工资'!A:BA,53,0)</f>
        <v>0</v>
      </c>
      <c r="V1018">
        <f>VLOOKUP(A:A,'11月工资'!A:AX,50,0)</f>
        <v>0</v>
      </c>
      <c r="W1018">
        <f>VLOOKUP(A:A,'11月工资'!A:AY,51,0)</f>
        <v>0</v>
      </c>
      <c r="X1018">
        <f>VLOOKUP(A:A,'11月工资'!A:AV,48,0)</f>
        <v>45000</v>
      </c>
      <c r="Y1018">
        <f>VLOOKUP(A:A,'11月工资'!A:BB,54,0)</f>
        <v>6024.16</v>
      </c>
      <c r="Z1018" s="12">
        <f>ROUND(5*MAX(0,(R1018-S1018-T1018-U1018-V1018-W1018-X1018-Y1018)*{0.6;2;4;5;6;7;9}%-{0;504;3384;6384;10584;17184;36384}),2)</f>
        <v>0</v>
      </c>
      <c r="AB1018" s="78">
        <f>VLOOKUP(A:A,'11月工资'!A:BI,61,0)</f>
        <v>0</v>
      </c>
      <c r="AC1018" s="6">
        <f t="shared" si="121"/>
        <v>0</v>
      </c>
      <c r="AD1018">
        <f t="shared" si="122"/>
        <v>2232</v>
      </c>
      <c r="AE1018">
        <f>VLOOKUP(A:A,'10月奖金'!A:AC,29,0)</f>
        <v>0</v>
      </c>
      <c r="AF1018" s="6">
        <f t="shared" si="123"/>
        <v>0</v>
      </c>
      <c r="AG1018">
        <f>VLOOKUP(A:A,'10月奖金'!A:AD,30,0)</f>
        <v>2250</v>
      </c>
      <c r="AH1018" s="6">
        <f t="shared" si="124"/>
        <v>-18</v>
      </c>
      <c r="AI1018">
        <f>VLOOKUP(A:A,单位分配保留两位小数!B:N,13,0)</f>
        <v>2232</v>
      </c>
      <c r="AJ1018">
        <f t="shared" si="125"/>
        <v>0</v>
      </c>
      <c r="AK1018">
        <f>_xlfn.IFNA(VLOOKUP(A:A,'11月工资'!A:AQ,43,0),0)</f>
        <v>0</v>
      </c>
      <c r="AL1018">
        <f t="shared" si="126"/>
        <v>0</v>
      </c>
      <c r="AM1018" s="6">
        <f t="shared" si="127"/>
        <v>-5957.6699999999873</v>
      </c>
    </row>
    <row r="1019" spans="1:39" x14ac:dyDescent="0.2">
      <c r="A1019" s="1">
        <v>9001139</v>
      </c>
      <c r="B1019" t="str">
        <f>VLOOKUP(A1019,标准表!C:D,2,0)</f>
        <v>周凯</v>
      </c>
      <c r="C1019" t="str">
        <f>VLOOKUP(A:A,标准表!C:M,11,0)</f>
        <v>炼铁事业部</v>
      </c>
      <c r="D1019" t="str">
        <f>VLOOKUP($A:$A,标准表!C:E,3,0)</f>
        <v>130203198608292431</v>
      </c>
      <c r="E1019" t="str">
        <f>VLOOKUP(A:A,'11月工资'!A:D,4,0)</f>
        <v>6227000180380095524</v>
      </c>
      <c r="F1019" t="str">
        <f>VLOOKUP(A:A,'11月工资'!A:F,6,0)</f>
        <v>生产操作人员</v>
      </c>
      <c r="G1019">
        <f>VLOOKUP(A:A,标准表!C:H,6,0)</f>
        <v>0</v>
      </c>
      <c r="H1019">
        <f>VLOOKUP(A:A,标准表!C:I,7,0)</f>
        <v>0</v>
      </c>
      <c r="I1019">
        <f>VLOOKUP(A:A,标准表!C:J,8,0)</f>
        <v>0</v>
      </c>
      <c r="J1019">
        <f>VLOOKUP($A:$A,标准表!C:G,5,0)</f>
        <v>1</v>
      </c>
      <c r="L1019">
        <f>VLOOKUP(A:A,单位分配保留两位小数!B:I,8,0)</f>
        <v>2250</v>
      </c>
      <c r="M1019">
        <f>_xlfn.IFNA(VLOOKUP(A:A,单位分配保留两位小数!B:J,9,0),0)</f>
        <v>0</v>
      </c>
      <c r="N1019">
        <f>_xlfn.IFNA(VLOOKUP(A:A,单位分配保留两位小数!B:K,10,0),0)</f>
        <v>500</v>
      </c>
      <c r="O1019">
        <f>ROUND(_xlfn.IFNA(VLOOKUP(A:A,单位分配保留两位小数!B:L,11,0),0),2)</f>
        <v>0</v>
      </c>
      <c r="Q1019">
        <f t="shared" si="120"/>
        <v>2750</v>
      </c>
      <c r="R1019">
        <f>_xlfn.IFNA(VLOOKUP(A1019,'11月工资'!A:AU,47,0),0)+Q1019</f>
        <v>43472.49</v>
      </c>
      <c r="S1019">
        <f>VLOOKUP(A:A,'11月工资'!A:AW,49,0)</f>
        <v>0</v>
      </c>
      <c r="T1019">
        <f>VLOOKUP(A:A,'11月工资'!A:AZ,52,0)</f>
        <v>0</v>
      </c>
      <c r="U1019">
        <f>VLOOKUP(A:A,'11月工资'!A:BA,53,0)</f>
        <v>0</v>
      </c>
      <c r="V1019">
        <f>VLOOKUP(A:A,'11月工资'!A:AX,50,0)</f>
        <v>0</v>
      </c>
      <c r="W1019">
        <f>VLOOKUP(A:A,'11月工资'!A:AY,51,0)</f>
        <v>0</v>
      </c>
      <c r="X1019">
        <f>VLOOKUP(A:A,'11月工资'!A:AV,48,0)</f>
        <v>45000</v>
      </c>
      <c r="Y1019">
        <f>VLOOKUP(A:A,'11月工资'!A:BB,54,0)</f>
        <v>6211.6799999999994</v>
      </c>
      <c r="Z1019" s="12">
        <f>ROUND(5*MAX(0,(R1019-S1019-T1019-U1019-V1019-W1019-X1019-Y1019)*{0.6;2;4;5;6;7;9}%-{0;504;3384;6384;10584;17184;36384}),2)</f>
        <v>0</v>
      </c>
      <c r="AB1019" s="78">
        <f>VLOOKUP(A:A,'11月工资'!A:BI,61,0)</f>
        <v>0</v>
      </c>
      <c r="AC1019" s="6">
        <f t="shared" si="121"/>
        <v>0</v>
      </c>
      <c r="AD1019">
        <f t="shared" si="122"/>
        <v>2750</v>
      </c>
      <c r="AE1019">
        <f>VLOOKUP(A:A,'10月奖金'!A:AC,29,0)</f>
        <v>0</v>
      </c>
      <c r="AF1019" s="6">
        <f t="shared" si="123"/>
        <v>0</v>
      </c>
      <c r="AG1019">
        <f>VLOOKUP(A:A,'10月奖金'!A:AD,30,0)</f>
        <v>2250</v>
      </c>
      <c r="AH1019" s="6">
        <f t="shared" si="124"/>
        <v>500</v>
      </c>
      <c r="AI1019">
        <f>VLOOKUP(A:A,单位分配保留两位小数!B:N,13,0)</f>
        <v>2750</v>
      </c>
      <c r="AJ1019">
        <f t="shared" si="125"/>
        <v>0</v>
      </c>
      <c r="AK1019">
        <f>_xlfn.IFNA(VLOOKUP(A:A,'11月工资'!A:AQ,43,0),0)</f>
        <v>0</v>
      </c>
      <c r="AL1019">
        <f t="shared" si="126"/>
        <v>0</v>
      </c>
      <c r="AM1019" s="6">
        <f t="shared" si="127"/>
        <v>-7739.1900000000014</v>
      </c>
    </row>
    <row r="1020" spans="1:39" x14ac:dyDescent="0.2">
      <c r="A1020" s="1">
        <v>9001140</v>
      </c>
      <c r="B1020" t="str">
        <f>VLOOKUP(A1020,标准表!C:D,2,0)</f>
        <v>周黎阳</v>
      </c>
      <c r="C1020" t="str">
        <f>VLOOKUP(A:A,标准表!C:M,11,0)</f>
        <v>炼铁事业部</v>
      </c>
      <c r="D1020" t="str">
        <f>VLOOKUP($A:$A,标准表!C:E,3,0)</f>
        <v>130203198605073014</v>
      </c>
      <c r="E1020" t="str">
        <f>VLOOKUP(A:A,'11月工资'!A:D,4,0)</f>
        <v>6217000180031774536</v>
      </c>
      <c r="F1020" t="str">
        <f>VLOOKUP(A:A,'11月工资'!A:F,6,0)</f>
        <v>生产操作人员</v>
      </c>
      <c r="G1020">
        <f>VLOOKUP(A:A,标准表!C:H,6,0)</f>
        <v>0</v>
      </c>
      <c r="H1020">
        <f>VLOOKUP(A:A,标准表!C:I,7,0)</f>
        <v>0</v>
      </c>
      <c r="I1020">
        <f>VLOOKUP(A:A,标准表!C:J,8,0)</f>
        <v>0</v>
      </c>
      <c r="J1020">
        <f>VLOOKUP($A:$A,标准表!C:G,5,0)</f>
        <v>1.8</v>
      </c>
      <c r="L1020">
        <f>VLOOKUP(A:A,单位分配保留两位小数!B:I,8,0)</f>
        <v>2250</v>
      </c>
      <c r="M1020">
        <f>_xlfn.IFNA(VLOOKUP(A:A,单位分配保留两位小数!B:J,9,0),0)</f>
        <v>0</v>
      </c>
      <c r="N1020">
        <f>_xlfn.IFNA(VLOOKUP(A:A,单位分配保留两位小数!B:K,10,0),0)</f>
        <v>0</v>
      </c>
      <c r="O1020">
        <f>ROUND(_xlfn.IFNA(VLOOKUP(A:A,单位分配保留两位小数!B:L,11,0),0),2)</f>
        <v>0</v>
      </c>
      <c r="Q1020">
        <f t="shared" si="120"/>
        <v>2250</v>
      </c>
      <c r="R1020">
        <f>_xlfn.IFNA(VLOOKUP(A1020,'11月工资'!A:AU,47,0),0)+Q1020</f>
        <v>48890.48</v>
      </c>
      <c r="S1020">
        <f>VLOOKUP(A:A,'11月工资'!A:AW,49,0)</f>
        <v>0</v>
      </c>
      <c r="T1020">
        <f>VLOOKUP(A:A,'11月工资'!A:AZ,52,0)</f>
        <v>0</v>
      </c>
      <c r="U1020">
        <f>VLOOKUP(A:A,'11月工资'!A:BA,53,0)</f>
        <v>0</v>
      </c>
      <c r="V1020">
        <f>VLOOKUP(A:A,'11月工资'!A:AX,50,0)</f>
        <v>0</v>
      </c>
      <c r="W1020">
        <f>VLOOKUP(A:A,'11月工资'!A:AY,51,0)</f>
        <v>0</v>
      </c>
      <c r="X1020">
        <f>VLOOKUP(A:A,'11月工资'!A:AV,48,0)</f>
        <v>45000</v>
      </c>
      <c r="Y1020">
        <f>VLOOKUP(A:A,'11月工资'!A:BB,54,0)</f>
        <v>8026.24</v>
      </c>
      <c r="Z1020" s="12">
        <f>ROUND(5*MAX(0,(R1020-S1020-T1020-U1020-V1020-W1020-X1020-Y1020)*{0.6;2;4;5;6;7;9}%-{0;504;3384;6384;10584;17184;36384}),2)</f>
        <v>0</v>
      </c>
      <c r="AB1020" s="78">
        <f>VLOOKUP(A:A,'11月工资'!A:BI,61,0)</f>
        <v>0</v>
      </c>
      <c r="AC1020" s="6">
        <f t="shared" si="121"/>
        <v>0</v>
      </c>
      <c r="AD1020">
        <f t="shared" si="122"/>
        <v>2250</v>
      </c>
      <c r="AE1020">
        <f>VLOOKUP(A:A,'10月奖金'!A:AC,29,0)</f>
        <v>0</v>
      </c>
      <c r="AF1020" s="6">
        <f t="shared" si="123"/>
        <v>0</v>
      </c>
      <c r="AG1020">
        <f>VLOOKUP(A:A,'10月奖金'!A:AD,30,0)</f>
        <v>2248</v>
      </c>
      <c r="AH1020" s="6">
        <f t="shared" si="124"/>
        <v>2</v>
      </c>
      <c r="AI1020">
        <f>VLOOKUP(A:A,单位分配保留两位小数!B:N,13,0)</f>
        <v>2250</v>
      </c>
      <c r="AJ1020">
        <f t="shared" si="125"/>
        <v>0</v>
      </c>
      <c r="AK1020">
        <f>_xlfn.IFNA(VLOOKUP(A:A,'11月工资'!A:AQ,43,0),0)</f>
        <v>0</v>
      </c>
      <c r="AL1020">
        <f t="shared" si="126"/>
        <v>0</v>
      </c>
      <c r="AM1020" s="6">
        <f t="shared" si="127"/>
        <v>-4135.7599999999966</v>
      </c>
    </row>
    <row r="1021" spans="1:39" x14ac:dyDescent="0.2">
      <c r="A1021" s="1">
        <v>9001141</v>
      </c>
      <c r="B1021" t="str">
        <f>VLOOKUP(A1021,标准表!C:D,2,0)</f>
        <v>周帅</v>
      </c>
      <c r="C1021" t="str">
        <f>VLOOKUP(A:A,标准表!C:M,11,0)</f>
        <v>炼铁事业部</v>
      </c>
      <c r="D1021" t="str">
        <f>VLOOKUP($A:$A,标准表!C:E,3,0)</f>
        <v>130224198612107616</v>
      </c>
      <c r="E1021" t="str">
        <f>VLOOKUP(A:A,'11月工资'!A:D,4,0)</f>
        <v>6227000181010172196</v>
      </c>
      <c r="F1021" t="str">
        <f>VLOOKUP(A:A,'11月工资'!A:F,6,0)</f>
        <v>生产操作人员</v>
      </c>
      <c r="G1021">
        <f>VLOOKUP(A:A,标准表!C:H,6,0)</f>
        <v>0</v>
      </c>
      <c r="H1021">
        <f>VLOOKUP(A:A,标准表!C:I,7,0)</f>
        <v>0</v>
      </c>
      <c r="I1021">
        <f>VLOOKUP(A:A,标准表!C:J,8,0)</f>
        <v>0</v>
      </c>
      <c r="J1021">
        <f>VLOOKUP($A:$A,标准表!C:G,5,0)</f>
        <v>1.8</v>
      </c>
      <c r="L1021">
        <f>VLOOKUP(A:A,单位分配保留两位小数!B:I,8,0)</f>
        <v>2678.4</v>
      </c>
      <c r="M1021">
        <f>_xlfn.IFNA(VLOOKUP(A:A,单位分配保留两位小数!B:J,9,0),0)</f>
        <v>0</v>
      </c>
      <c r="N1021">
        <f>_xlfn.IFNA(VLOOKUP(A:A,单位分配保留两位小数!B:K,10,0),0)</f>
        <v>0</v>
      </c>
      <c r="O1021">
        <f>ROUND(_xlfn.IFNA(VLOOKUP(A:A,单位分配保留两位小数!B:L,11,0),0),2)</f>
        <v>0</v>
      </c>
      <c r="Q1021">
        <f t="shared" si="120"/>
        <v>2678.4</v>
      </c>
      <c r="R1021">
        <f>_xlfn.IFNA(VLOOKUP(A1021,'11月工资'!A:AU,47,0),0)+Q1021</f>
        <v>48196.020000000004</v>
      </c>
      <c r="S1021">
        <f>VLOOKUP(A:A,'11月工资'!A:AW,49,0)</f>
        <v>0</v>
      </c>
      <c r="T1021">
        <f>VLOOKUP(A:A,'11月工资'!A:AZ,52,0)</f>
        <v>0</v>
      </c>
      <c r="U1021">
        <f>VLOOKUP(A:A,'11月工资'!A:BA,53,0)</f>
        <v>0</v>
      </c>
      <c r="V1021">
        <f>VLOOKUP(A:A,'11月工资'!A:AX,50,0)</f>
        <v>0</v>
      </c>
      <c r="W1021">
        <f>VLOOKUP(A:A,'11月工资'!A:AY,51,0)</f>
        <v>0</v>
      </c>
      <c r="X1021">
        <f>VLOOKUP(A:A,'11月工资'!A:AV,48,0)</f>
        <v>45000</v>
      </c>
      <c r="Y1021">
        <f>VLOOKUP(A:A,'11月工资'!A:BB,54,0)</f>
        <v>6310.079999999999</v>
      </c>
      <c r="Z1021" s="12">
        <f>ROUND(5*MAX(0,(R1021-S1021-T1021-U1021-V1021-W1021-X1021-Y1021)*{0.6;2;4;5;6;7;9}%-{0;504;3384;6384;10584;17184;36384}),2)</f>
        <v>0</v>
      </c>
      <c r="AB1021" s="78">
        <f>VLOOKUP(A:A,'11月工资'!A:BI,61,0)</f>
        <v>0</v>
      </c>
      <c r="AC1021" s="6">
        <f t="shared" si="121"/>
        <v>0</v>
      </c>
      <c r="AD1021">
        <f t="shared" si="122"/>
        <v>2678.4</v>
      </c>
      <c r="AE1021">
        <f>VLOOKUP(A:A,'10月奖金'!A:AC,29,0)</f>
        <v>0</v>
      </c>
      <c r="AF1021" s="6">
        <f t="shared" si="123"/>
        <v>0</v>
      </c>
      <c r="AG1021">
        <f>VLOOKUP(A:A,'10月奖金'!A:AD,30,0)</f>
        <v>2700</v>
      </c>
      <c r="AH1021" s="6">
        <f t="shared" si="124"/>
        <v>-21.599999999999909</v>
      </c>
      <c r="AI1021">
        <f>VLOOKUP(A:A,单位分配保留两位小数!B:N,13,0)</f>
        <v>2678.4</v>
      </c>
      <c r="AJ1021">
        <f t="shared" si="125"/>
        <v>0</v>
      </c>
      <c r="AK1021">
        <f>_xlfn.IFNA(VLOOKUP(A:A,'11月工资'!A:AQ,43,0),0)</f>
        <v>0</v>
      </c>
      <c r="AL1021">
        <f t="shared" si="126"/>
        <v>0</v>
      </c>
      <c r="AM1021" s="6">
        <f t="shared" si="127"/>
        <v>-3114.0599999999949</v>
      </c>
    </row>
    <row r="1022" spans="1:39" x14ac:dyDescent="0.2">
      <c r="A1022" s="1">
        <v>9001142</v>
      </c>
      <c r="B1022" t="str">
        <f>VLOOKUP(A1022,标准表!C:D,2,0)</f>
        <v>朱芮</v>
      </c>
      <c r="C1022" t="str">
        <f>VLOOKUP(A:A,标准表!C:M,11,0)</f>
        <v>炼铁事业部</v>
      </c>
      <c r="D1022" t="str">
        <f>VLOOKUP($A:$A,标准表!C:E,3,0)</f>
        <v>130204198801070618</v>
      </c>
      <c r="E1022" t="str">
        <f>VLOOKUP(A:A,'11月工资'!A:D,4,0)</f>
        <v>6217000180042532279</v>
      </c>
      <c r="F1022" t="str">
        <f>VLOOKUP(A:A,'11月工资'!A:F,6,0)</f>
        <v>生产操作人员</v>
      </c>
      <c r="G1022">
        <f>VLOOKUP(A:A,标准表!C:H,6,0)</f>
        <v>0</v>
      </c>
      <c r="H1022">
        <f>VLOOKUP(A:A,标准表!C:I,7,0)</f>
        <v>0</v>
      </c>
      <c r="I1022">
        <f>VLOOKUP(A:A,标准表!C:J,8,0)</f>
        <v>0</v>
      </c>
      <c r="J1022">
        <f>VLOOKUP($A:$A,标准表!C:G,5,0)</f>
        <v>1</v>
      </c>
      <c r="L1022">
        <f>VLOOKUP(A:A,单位分配保留两位小数!B:I,8,0)</f>
        <v>2232</v>
      </c>
      <c r="M1022">
        <f>_xlfn.IFNA(VLOOKUP(A:A,单位分配保留两位小数!B:J,9,0),0)</f>
        <v>0</v>
      </c>
      <c r="N1022">
        <f>_xlfn.IFNA(VLOOKUP(A:A,单位分配保留两位小数!B:K,10,0),0)</f>
        <v>0</v>
      </c>
      <c r="O1022">
        <f>ROUND(_xlfn.IFNA(VLOOKUP(A:A,单位分配保留两位小数!B:L,11,0),0),2)</f>
        <v>0</v>
      </c>
      <c r="Q1022">
        <f t="shared" si="120"/>
        <v>2232</v>
      </c>
      <c r="R1022">
        <f>_xlfn.IFNA(VLOOKUP(A1022,'11月工资'!A:AU,47,0),0)+Q1022</f>
        <v>46048.289999999994</v>
      </c>
      <c r="S1022">
        <f>VLOOKUP(A:A,'11月工资'!A:AW,49,0)</f>
        <v>0</v>
      </c>
      <c r="T1022">
        <f>VLOOKUP(A:A,'11月工资'!A:AZ,52,0)</f>
        <v>0</v>
      </c>
      <c r="U1022">
        <f>VLOOKUP(A:A,'11月工资'!A:BA,53,0)</f>
        <v>0</v>
      </c>
      <c r="V1022">
        <f>VLOOKUP(A:A,'11月工资'!A:AX,50,0)</f>
        <v>0</v>
      </c>
      <c r="W1022">
        <f>VLOOKUP(A:A,'11月工资'!A:AY,51,0)</f>
        <v>0</v>
      </c>
      <c r="X1022">
        <f>VLOOKUP(A:A,'11月工资'!A:AV,48,0)</f>
        <v>45000</v>
      </c>
      <c r="Y1022">
        <f>VLOOKUP(A:A,'11月工资'!A:BB,54,0)</f>
        <v>5025.5200000000004</v>
      </c>
      <c r="Z1022" s="12">
        <f>ROUND(5*MAX(0,(R1022-S1022-T1022-U1022-V1022-W1022-X1022-Y1022)*{0.6;2;4;5;6;7;9}%-{0;504;3384;6384;10584;17184;36384}),2)</f>
        <v>0</v>
      </c>
      <c r="AB1022" s="78">
        <f>VLOOKUP(A:A,'11月工资'!A:BI,61,0)</f>
        <v>0</v>
      </c>
      <c r="AC1022" s="6">
        <f t="shared" si="121"/>
        <v>0</v>
      </c>
      <c r="AD1022">
        <f t="shared" si="122"/>
        <v>2232</v>
      </c>
      <c r="AE1022">
        <f>VLOOKUP(A:A,'10月奖金'!A:AC,29,0)</f>
        <v>0</v>
      </c>
      <c r="AF1022" s="6">
        <f t="shared" si="123"/>
        <v>0</v>
      </c>
      <c r="AG1022">
        <f>VLOOKUP(A:A,'10月奖金'!A:AD,30,0)</f>
        <v>2250</v>
      </c>
      <c r="AH1022" s="6">
        <f t="shared" si="124"/>
        <v>-18</v>
      </c>
      <c r="AI1022">
        <f>VLOOKUP(A:A,单位分配保留两位小数!B:N,13,0)</f>
        <v>2232</v>
      </c>
      <c r="AJ1022">
        <f t="shared" si="125"/>
        <v>0</v>
      </c>
      <c r="AK1022">
        <f>_xlfn.IFNA(VLOOKUP(A:A,'11月工资'!A:AQ,43,0),0)</f>
        <v>0</v>
      </c>
      <c r="AL1022">
        <f t="shared" si="126"/>
        <v>0</v>
      </c>
      <c r="AM1022" s="6">
        <f t="shared" si="127"/>
        <v>-3977.2300000000068</v>
      </c>
    </row>
    <row r="1023" spans="1:39" x14ac:dyDescent="0.2">
      <c r="A1023" s="1">
        <v>9001163</v>
      </c>
      <c r="B1023" t="str">
        <f>VLOOKUP(A1023,标准表!C:D,2,0)</f>
        <v>李岩杰</v>
      </c>
      <c r="C1023" t="str">
        <f>VLOOKUP(A:A,标准表!C:M,11,0)</f>
        <v>技术创新部</v>
      </c>
      <c r="D1023" t="str">
        <f>VLOOKUP($A:$A,标准表!C:E,3,0)</f>
        <v>130204198610231837</v>
      </c>
      <c r="E1023" t="str">
        <f>VLOOKUP(A:A,'11月工资'!A:D,4,0)</f>
        <v>6217000180029185463</v>
      </c>
      <c r="F1023" t="str">
        <f>VLOOKUP(A:A,'11月工资'!A:F,6,0)</f>
        <v>专业技术人员</v>
      </c>
      <c r="G1023">
        <f>VLOOKUP(A:A,标准表!C:H,6,0)</f>
        <v>0</v>
      </c>
      <c r="H1023">
        <f>VLOOKUP(A:A,标准表!C:I,7,0)</f>
        <v>0</v>
      </c>
      <c r="I1023">
        <f>VLOOKUP(A:A,标准表!C:J,8,0)</f>
        <v>0</v>
      </c>
      <c r="J1023">
        <f>VLOOKUP($A:$A,标准表!C:G,5,0)</f>
        <v>3.05</v>
      </c>
      <c r="L1023">
        <f>VLOOKUP(A:A,单位分配保留两位小数!B:I,8,0)</f>
        <v>5182.41</v>
      </c>
      <c r="M1023">
        <f>_xlfn.IFNA(VLOOKUP(A:A,单位分配保留两位小数!B:J,9,0),0)</f>
        <v>0</v>
      </c>
      <c r="N1023">
        <f>_xlfn.IFNA(VLOOKUP(A:A,单位分配保留两位小数!B:K,10,0),0)</f>
        <v>0</v>
      </c>
      <c r="O1023">
        <f>ROUND(_xlfn.IFNA(VLOOKUP(A:A,单位分配保留两位小数!B:L,11,0),0),2)</f>
        <v>0</v>
      </c>
      <c r="Q1023">
        <f t="shared" si="120"/>
        <v>5182.41</v>
      </c>
      <c r="R1023">
        <f>_xlfn.IFNA(VLOOKUP(A1023,'11月工资'!A:AU,47,0),0)+Q1023</f>
        <v>61900.479999999996</v>
      </c>
      <c r="S1023">
        <f>VLOOKUP(A:A,'11月工资'!A:AW,49,0)</f>
        <v>3000</v>
      </c>
      <c r="T1023">
        <f>VLOOKUP(A:A,'11月工资'!A:AZ,52,0)</f>
        <v>8000</v>
      </c>
      <c r="U1023">
        <f>VLOOKUP(A:A,'11月工资'!A:BA,53,0)</f>
        <v>0</v>
      </c>
      <c r="V1023">
        <f>VLOOKUP(A:A,'11月工资'!A:AX,50,0)</f>
        <v>16000</v>
      </c>
      <c r="W1023">
        <f>VLOOKUP(A:A,'11月工资'!A:AY,51,0)</f>
        <v>0</v>
      </c>
      <c r="X1023">
        <f>VLOOKUP(A:A,'11月工资'!A:AV,48,0)</f>
        <v>40000</v>
      </c>
      <c r="Y1023">
        <f>VLOOKUP(A:A,'11月工资'!A:BB,54,0)</f>
        <v>10823.2</v>
      </c>
      <c r="Z1023" s="12">
        <f>ROUND(5*MAX(0,(R1023-S1023-T1023-U1023-V1023-W1023-X1023-Y1023)*{0.6;2;4;5;6;7;9}%-{0;504;3384;6384;10584;17184;36384}),2)</f>
        <v>0</v>
      </c>
      <c r="AB1023" s="78">
        <f>VLOOKUP(A:A,'11月工资'!A:BI,61,0)</f>
        <v>0</v>
      </c>
      <c r="AC1023" s="6">
        <f t="shared" si="121"/>
        <v>0</v>
      </c>
      <c r="AD1023">
        <f t="shared" si="122"/>
        <v>5182.41</v>
      </c>
      <c r="AE1023">
        <f>VLOOKUP(A:A,'10月奖金'!A:AC,29,0)</f>
        <v>0</v>
      </c>
      <c r="AF1023" s="6">
        <f t="shared" si="123"/>
        <v>0</v>
      </c>
      <c r="AG1023">
        <f>VLOOKUP(A:A,'10月奖金'!A:AD,30,0)</f>
        <v>5183.4399999999996</v>
      </c>
      <c r="AH1023" s="6">
        <f t="shared" si="124"/>
        <v>-1.0299999999997453</v>
      </c>
      <c r="AI1023">
        <f>VLOOKUP(A:A,单位分配保留两位小数!B:N,13,0)</f>
        <v>5182.41</v>
      </c>
      <c r="AJ1023">
        <f t="shared" si="125"/>
        <v>0</v>
      </c>
      <c r="AK1023">
        <f>_xlfn.IFNA(VLOOKUP(A:A,'11月工资'!A:AQ,43,0),0)</f>
        <v>0</v>
      </c>
      <c r="AL1023">
        <f t="shared" si="126"/>
        <v>0</v>
      </c>
      <c r="AM1023" s="6">
        <f t="shared" si="127"/>
        <v>-15922.720000000005</v>
      </c>
    </row>
    <row r="1024" spans="1:39" x14ac:dyDescent="0.2">
      <c r="A1024" s="1">
        <v>9001164</v>
      </c>
      <c r="B1024" t="str">
        <f>VLOOKUP(A1024,标准表!C:D,2,0)</f>
        <v>张晨朝</v>
      </c>
      <c r="C1024" t="str">
        <f>VLOOKUP(A:A,标准表!C:M,11,0)</f>
        <v>信息自动化部</v>
      </c>
      <c r="D1024" t="str">
        <f>VLOOKUP($A:$A,标准表!C:E,3,0)</f>
        <v>130225199401226317</v>
      </c>
      <c r="E1024" t="str">
        <f>VLOOKUP(A:A,'11月工资'!A:D,4,0)</f>
        <v>6217000140025988567</v>
      </c>
      <c r="F1024" t="str">
        <f>VLOOKUP(A:A,'11月工资'!A:F,6,0)</f>
        <v>专业技术人员</v>
      </c>
      <c r="G1024">
        <f>VLOOKUP(A:A,标准表!C:H,6,0)</f>
        <v>0</v>
      </c>
      <c r="H1024">
        <f>VLOOKUP(A:A,标准表!C:I,7,0)</f>
        <v>0</v>
      </c>
      <c r="I1024">
        <f>VLOOKUP(A:A,标准表!C:J,8,0)</f>
        <v>0</v>
      </c>
      <c r="J1024">
        <f>VLOOKUP($A:$A,标准表!C:G,5,0)</f>
        <v>1.65</v>
      </c>
      <c r="L1024">
        <f>VLOOKUP(A:A,单位分配保留两位小数!B:I,8,0)</f>
        <v>2803.32</v>
      </c>
      <c r="M1024">
        <f>_xlfn.IFNA(VLOOKUP(A:A,单位分配保留两位小数!B:J,9,0),0)</f>
        <v>0</v>
      </c>
      <c r="N1024">
        <f>_xlfn.IFNA(VLOOKUP(A:A,单位分配保留两位小数!B:K,10,0),0)</f>
        <v>0</v>
      </c>
      <c r="O1024">
        <f>ROUND(_xlfn.IFNA(VLOOKUP(A:A,单位分配保留两位小数!B:L,11,0),0),2)</f>
        <v>0</v>
      </c>
      <c r="Q1024">
        <f t="shared" si="120"/>
        <v>2803.32</v>
      </c>
      <c r="R1024">
        <f>_xlfn.IFNA(VLOOKUP(A1024,'11月工资'!A:AU,47,0),0)+Q1024</f>
        <v>37322.11</v>
      </c>
      <c r="S1024">
        <f>VLOOKUP(A:A,'11月工资'!A:AW,49,0)</f>
        <v>0</v>
      </c>
      <c r="T1024">
        <f>VLOOKUP(A:A,'11月工资'!A:AZ,52,0)</f>
        <v>0</v>
      </c>
      <c r="U1024">
        <f>VLOOKUP(A:A,'11月工资'!A:BA,53,0)</f>
        <v>0</v>
      </c>
      <c r="V1024">
        <f>VLOOKUP(A:A,'11月工资'!A:AX,50,0)</f>
        <v>0</v>
      </c>
      <c r="W1024">
        <f>VLOOKUP(A:A,'11月工资'!A:AY,51,0)</f>
        <v>0</v>
      </c>
      <c r="X1024">
        <f>VLOOKUP(A:A,'11月工资'!A:AV,48,0)</f>
        <v>40000</v>
      </c>
      <c r="Y1024">
        <f>VLOOKUP(A:A,'11月工资'!A:BB,54,0)</f>
        <v>5313.28</v>
      </c>
      <c r="Z1024" s="12">
        <f>ROUND(5*MAX(0,(R1024-S1024-T1024-U1024-V1024-W1024-X1024-Y1024)*{0.6;2;4;5;6;7;9}%-{0;504;3384;6384;10584;17184;36384}),2)</f>
        <v>0</v>
      </c>
      <c r="AB1024" s="78">
        <f>VLOOKUP(A:A,'11月工资'!A:BI,61,0)</f>
        <v>0</v>
      </c>
      <c r="AC1024" s="6">
        <f t="shared" si="121"/>
        <v>0</v>
      </c>
      <c r="AD1024">
        <f t="shared" si="122"/>
        <v>2803.32</v>
      </c>
      <c r="AE1024">
        <f>VLOOKUP(A:A,'10月奖金'!A:AC,29,0)</f>
        <v>0</v>
      </c>
      <c r="AF1024" s="6">
        <f t="shared" si="123"/>
        <v>0</v>
      </c>
      <c r="AG1024">
        <f>VLOOKUP(A:A,'10月奖金'!A:AD,30,0)</f>
        <v>2804.16</v>
      </c>
      <c r="AH1024" s="6">
        <f t="shared" si="124"/>
        <v>-0.83999999999969077</v>
      </c>
      <c r="AI1024">
        <f>VLOOKUP(A:A,单位分配保留两位小数!B:N,13,0)</f>
        <v>2803.32</v>
      </c>
      <c r="AJ1024">
        <f t="shared" si="125"/>
        <v>0</v>
      </c>
      <c r="AK1024">
        <f>_xlfn.IFNA(VLOOKUP(A:A,'11月工资'!A:AQ,43,0),0)</f>
        <v>0</v>
      </c>
      <c r="AL1024">
        <f t="shared" si="126"/>
        <v>0</v>
      </c>
      <c r="AM1024" s="6">
        <f t="shared" si="127"/>
        <v>-7991.1699999999992</v>
      </c>
    </row>
    <row r="1025" spans="1:39" x14ac:dyDescent="0.2">
      <c r="A1025" s="1">
        <v>9001165</v>
      </c>
      <c r="B1025" t="str">
        <f>VLOOKUP(A1025,标准表!C:D,2,0)</f>
        <v>安桂航</v>
      </c>
      <c r="C1025" t="str">
        <f>VLOOKUP(A:A,标准表!C:M,11,0)</f>
        <v>信息自动化部</v>
      </c>
      <c r="D1025" t="str">
        <f>VLOOKUP($A:$A,标准表!C:E,3,0)</f>
        <v>130225199410104610</v>
      </c>
      <c r="E1025" t="str">
        <f>VLOOKUP(A:A,'11月工资'!A:D,4,0)</f>
        <v>6217000120011208501</v>
      </c>
      <c r="F1025" t="str">
        <f>VLOOKUP(A:A,'11月工资'!A:F,6,0)</f>
        <v>专业技术人员</v>
      </c>
      <c r="G1025">
        <f>VLOOKUP(A:A,标准表!C:H,6,0)</f>
        <v>0</v>
      </c>
      <c r="H1025">
        <f>VLOOKUP(A:A,标准表!C:I,7,0)</f>
        <v>0</v>
      </c>
      <c r="I1025">
        <f>VLOOKUP(A:A,标准表!C:J,8,0)</f>
        <v>0</v>
      </c>
      <c r="J1025">
        <f>VLOOKUP($A:$A,标准表!C:G,5,0)</f>
        <v>1.65</v>
      </c>
      <c r="L1025">
        <f>VLOOKUP(A:A,单位分配保留两位小数!B:I,8,0)</f>
        <v>2803.32</v>
      </c>
      <c r="M1025">
        <f>_xlfn.IFNA(VLOOKUP(A:A,单位分配保留两位小数!B:J,9,0),0)</f>
        <v>0</v>
      </c>
      <c r="N1025">
        <f>_xlfn.IFNA(VLOOKUP(A:A,单位分配保留两位小数!B:K,10,0),0)</f>
        <v>0</v>
      </c>
      <c r="O1025">
        <f>ROUND(_xlfn.IFNA(VLOOKUP(A:A,单位分配保留两位小数!B:L,11,0),0),2)</f>
        <v>0</v>
      </c>
      <c r="Q1025">
        <f t="shared" si="120"/>
        <v>2803.32</v>
      </c>
      <c r="R1025">
        <f>_xlfn.IFNA(VLOOKUP(A1025,'11月工资'!A:AU,47,0),0)+Q1025</f>
        <v>37729.29</v>
      </c>
      <c r="S1025">
        <f>VLOOKUP(A:A,'11月工资'!A:AW,49,0)</f>
        <v>0</v>
      </c>
      <c r="T1025">
        <f>VLOOKUP(A:A,'11月工资'!A:AZ,52,0)</f>
        <v>0</v>
      </c>
      <c r="U1025">
        <f>VLOOKUP(A:A,'11月工资'!A:BA,53,0)</f>
        <v>0</v>
      </c>
      <c r="V1025">
        <f>VLOOKUP(A:A,'11月工资'!A:AX,50,0)</f>
        <v>0</v>
      </c>
      <c r="W1025">
        <f>VLOOKUP(A:A,'11月工资'!A:AY,51,0)</f>
        <v>0</v>
      </c>
      <c r="X1025">
        <f>VLOOKUP(A:A,'11月工资'!A:AV,48,0)</f>
        <v>40000</v>
      </c>
      <c r="Y1025">
        <f>VLOOKUP(A:A,'11月工资'!A:BB,54,0)</f>
        <v>5313.28</v>
      </c>
      <c r="Z1025" s="12">
        <f>ROUND(5*MAX(0,(R1025-S1025-T1025-U1025-V1025-W1025-X1025-Y1025)*{0.6;2;4;5;6;7;9}%-{0;504;3384;6384;10584;17184;36384}),2)</f>
        <v>0</v>
      </c>
      <c r="AB1025" s="78">
        <f>VLOOKUP(A:A,'11月工资'!A:BI,61,0)</f>
        <v>0</v>
      </c>
      <c r="AC1025" s="6">
        <f t="shared" si="121"/>
        <v>0</v>
      </c>
      <c r="AD1025">
        <f t="shared" si="122"/>
        <v>2803.32</v>
      </c>
      <c r="AE1025">
        <f>VLOOKUP(A:A,'10月奖金'!A:AC,29,0)</f>
        <v>0</v>
      </c>
      <c r="AF1025" s="6">
        <f t="shared" si="123"/>
        <v>0</v>
      </c>
      <c r="AG1025">
        <f>VLOOKUP(A:A,'10月奖金'!A:AD,30,0)</f>
        <v>2804.16</v>
      </c>
      <c r="AH1025" s="6">
        <f t="shared" si="124"/>
        <v>-0.83999999999969077</v>
      </c>
      <c r="AI1025">
        <f>VLOOKUP(A:A,单位分配保留两位小数!B:N,13,0)</f>
        <v>2803.32</v>
      </c>
      <c r="AJ1025">
        <f t="shared" si="125"/>
        <v>0</v>
      </c>
      <c r="AK1025">
        <f>_xlfn.IFNA(VLOOKUP(A:A,'11月工资'!A:AQ,43,0),0)</f>
        <v>0</v>
      </c>
      <c r="AL1025">
        <f t="shared" si="126"/>
        <v>0</v>
      </c>
      <c r="AM1025" s="6">
        <f t="shared" si="127"/>
        <v>-7583.9899999999989</v>
      </c>
    </row>
    <row r="1026" spans="1:39" x14ac:dyDescent="0.2">
      <c r="A1026" s="1">
        <v>9001167</v>
      </c>
      <c r="B1026" t="str">
        <f>VLOOKUP(A1026,标准表!C:D,2,0)</f>
        <v>周跃</v>
      </c>
      <c r="C1026" t="str">
        <f>VLOOKUP(A:A,标准表!C:M,11,0)</f>
        <v>保卫部</v>
      </c>
      <c r="D1026" t="str">
        <f>VLOOKUP($A:$A,标准表!C:E,3,0)</f>
        <v>130204199305240010</v>
      </c>
      <c r="E1026" t="str">
        <f>VLOOKUP(A:A,'11月工资'!A:D,4,0)</f>
        <v>6217000180042533301</v>
      </c>
      <c r="F1026" t="str">
        <f>VLOOKUP(A:A,'11月工资'!A:F,6,0)</f>
        <v>生产操作人员</v>
      </c>
      <c r="G1026">
        <f>VLOOKUP(A:A,标准表!C:H,6,0)</f>
        <v>0</v>
      </c>
      <c r="H1026">
        <f>VLOOKUP(A:A,标准表!C:I,7,0)</f>
        <v>0</v>
      </c>
      <c r="I1026">
        <f>VLOOKUP(A:A,标准表!C:J,8,0)</f>
        <v>0</v>
      </c>
      <c r="J1026">
        <f>VLOOKUP($A:$A,标准表!C:G,5,0)</f>
        <v>1</v>
      </c>
      <c r="L1026">
        <f>VLOOKUP(A:A,单位分配保留两位小数!B:I,8,0)</f>
        <v>1714.6</v>
      </c>
      <c r="M1026">
        <f>_xlfn.IFNA(VLOOKUP(A:A,单位分配保留两位小数!B:J,9,0),0)</f>
        <v>0</v>
      </c>
      <c r="N1026">
        <f>_xlfn.IFNA(VLOOKUP(A:A,单位分配保留两位小数!B:K,10,0),0)</f>
        <v>0</v>
      </c>
      <c r="O1026">
        <f>ROUND(_xlfn.IFNA(VLOOKUP(A:A,单位分配保留两位小数!B:L,11,0),0),2)</f>
        <v>0</v>
      </c>
      <c r="Q1026">
        <f t="shared" si="120"/>
        <v>1714.6</v>
      </c>
      <c r="R1026">
        <f>_xlfn.IFNA(VLOOKUP(A1026,'11月工资'!A:AU,47,0),0)+Q1026</f>
        <v>33724.370000000003</v>
      </c>
      <c r="S1026">
        <f>VLOOKUP(A:A,'11月工资'!A:AW,49,0)</f>
        <v>0</v>
      </c>
      <c r="T1026">
        <f>VLOOKUP(A:A,'11月工资'!A:AZ,52,0)</f>
        <v>0</v>
      </c>
      <c r="U1026">
        <f>VLOOKUP(A:A,'11月工资'!A:BA,53,0)</f>
        <v>0</v>
      </c>
      <c r="V1026">
        <f>VLOOKUP(A:A,'11月工资'!A:AX,50,0)</f>
        <v>0</v>
      </c>
      <c r="W1026">
        <f>VLOOKUP(A:A,'11月工资'!A:AY,51,0)</f>
        <v>0</v>
      </c>
      <c r="X1026">
        <f>VLOOKUP(A:A,'11月工资'!A:AV,48,0)</f>
        <v>40000</v>
      </c>
      <c r="Y1026">
        <f>VLOOKUP(A:A,'11月工资'!A:BB,54,0)</f>
        <v>5313.28</v>
      </c>
      <c r="Z1026" s="12">
        <f>ROUND(5*MAX(0,(R1026-S1026-T1026-U1026-V1026-W1026-X1026-Y1026)*{0.6;2;4;5;6;7;9}%-{0;504;3384;6384;10584;17184;36384}),2)</f>
        <v>0</v>
      </c>
      <c r="AB1026" s="78">
        <f>VLOOKUP(A:A,'11月工资'!A:BI,61,0)</f>
        <v>0</v>
      </c>
      <c r="AC1026" s="6">
        <f t="shared" si="121"/>
        <v>0</v>
      </c>
      <c r="AD1026">
        <f t="shared" si="122"/>
        <v>1714.6</v>
      </c>
      <c r="AE1026">
        <f>VLOOKUP(A:A,'10月奖金'!A:AC,29,0)</f>
        <v>0</v>
      </c>
      <c r="AF1026" s="6">
        <f t="shared" si="123"/>
        <v>0</v>
      </c>
      <c r="AG1026">
        <f>VLOOKUP(A:A,'10月奖金'!A:AD,30,0)</f>
        <v>1718.49</v>
      </c>
      <c r="AH1026" s="6">
        <f t="shared" si="124"/>
        <v>-3.8900000000001</v>
      </c>
      <c r="AI1026">
        <f>VLOOKUP(A:A,单位分配保留两位小数!B:N,13,0)</f>
        <v>1714.6</v>
      </c>
      <c r="AJ1026">
        <f t="shared" si="125"/>
        <v>0</v>
      </c>
      <c r="AK1026">
        <f>_xlfn.IFNA(VLOOKUP(A:A,'11月工资'!A:AQ,43,0),0)</f>
        <v>0</v>
      </c>
      <c r="AL1026">
        <f t="shared" si="126"/>
        <v>0</v>
      </c>
      <c r="AM1026" s="6">
        <f t="shared" si="127"/>
        <v>-11588.909999999996</v>
      </c>
    </row>
    <row r="1027" spans="1:39" x14ac:dyDescent="0.2">
      <c r="A1027" s="1">
        <v>9001144</v>
      </c>
      <c r="B1027" t="str">
        <f>VLOOKUP(A1027,标准表!C:D,2,0)</f>
        <v>李杨</v>
      </c>
      <c r="C1027" t="str">
        <f>VLOOKUP(A:A,标准表!C:M,11,0)</f>
        <v>保卫部</v>
      </c>
      <c r="D1027" t="str">
        <f>VLOOKUP($A:$A,标准表!C:E,3,0)</f>
        <v>130203199405231211</v>
      </c>
      <c r="E1027" t="str">
        <f>VLOOKUP(A:A,'11月工资'!A:D,4,0)</f>
        <v>6210810180000238898</v>
      </c>
      <c r="F1027" t="str">
        <f>VLOOKUP(A:A,'11月工资'!A:F,6,0)</f>
        <v>生产操作人员</v>
      </c>
      <c r="G1027">
        <f>VLOOKUP(A:A,标准表!C:H,6,0)</f>
        <v>0</v>
      </c>
      <c r="H1027">
        <f>VLOOKUP(A:A,标准表!C:I,7,0)</f>
        <v>0</v>
      </c>
      <c r="I1027">
        <f>VLOOKUP(A:A,标准表!C:J,8,0)</f>
        <v>0</v>
      </c>
      <c r="J1027">
        <f>VLOOKUP($A:$A,标准表!C:G,5,0)</f>
        <v>1</v>
      </c>
      <c r="L1027">
        <f>VLOOKUP(A:A,单位分配保留两位小数!B:I,8,0)</f>
        <v>1720.78</v>
      </c>
      <c r="M1027">
        <f>_xlfn.IFNA(VLOOKUP(A:A,单位分配保留两位小数!B:J,9,0),0)</f>
        <v>0</v>
      </c>
      <c r="N1027">
        <f>_xlfn.IFNA(VLOOKUP(A:A,单位分配保留两位小数!B:K,10,0),0)</f>
        <v>0</v>
      </c>
      <c r="O1027">
        <f>ROUND(_xlfn.IFNA(VLOOKUP(A:A,单位分配保留两位小数!B:L,11,0),0),2)</f>
        <v>0</v>
      </c>
      <c r="Q1027">
        <f t="shared" ref="Q1027:Q1090" si="128">L1027+M1027+N1027-O1027</f>
        <v>1720.78</v>
      </c>
      <c r="R1027">
        <f>_xlfn.IFNA(VLOOKUP(A1027,'11月工资'!A:AU,47,0),0)+Q1027</f>
        <v>33690.18</v>
      </c>
      <c r="S1027">
        <f>VLOOKUP(A:A,'11月工资'!A:AW,49,0)</f>
        <v>0</v>
      </c>
      <c r="T1027">
        <f>VLOOKUP(A:A,'11月工资'!A:AZ,52,0)</f>
        <v>0</v>
      </c>
      <c r="U1027">
        <f>VLOOKUP(A:A,'11月工资'!A:BA,53,0)</f>
        <v>0</v>
      </c>
      <c r="V1027">
        <f>VLOOKUP(A:A,'11月工资'!A:AX,50,0)</f>
        <v>0</v>
      </c>
      <c r="W1027">
        <f>VLOOKUP(A:A,'11月工资'!A:AY,51,0)</f>
        <v>0</v>
      </c>
      <c r="X1027">
        <f>VLOOKUP(A:A,'11月工资'!A:AV,48,0)</f>
        <v>40000</v>
      </c>
      <c r="Y1027">
        <f>VLOOKUP(A:A,'11月工资'!A:BB,54,0)</f>
        <v>5313.28</v>
      </c>
      <c r="Z1027" s="12">
        <f>ROUND(5*MAX(0,(R1027-S1027-T1027-U1027-V1027-W1027-X1027-Y1027)*{0.6;2;4;5;6;7;9}%-{0;504;3384;6384;10584;17184;36384}),2)</f>
        <v>0</v>
      </c>
      <c r="AB1027" s="78">
        <f>VLOOKUP(A:A,'11月工资'!A:BI,61,0)</f>
        <v>0</v>
      </c>
      <c r="AC1027" s="6">
        <f t="shared" ref="AC1027:AC1090" si="129">ROUND(IF(Z1027-AA1027-AB1027&gt;0,Z1027-AA1027-AB1027,0),2)</f>
        <v>0</v>
      </c>
      <c r="AD1027">
        <f t="shared" ref="AD1027:AD1090" si="130">Q1027-AC1027</f>
        <v>1720.78</v>
      </c>
      <c r="AE1027">
        <f>VLOOKUP(A:A,'10月奖金'!A:AC,29,0)</f>
        <v>0</v>
      </c>
      <c r="AF1027" s="6">
        <f t="shared" ref="AF1027:AF1090" si="131">AC1027-AE1027</f>
        <v>0</v>
      </c>
      <c r="AG1027">
        <f>VLOOKUP(A:A,'10月奖金'!A:AD,30,0)</f>
        <v>1710.87</v>
      </c>
      <c r="AH1027" s="6">
        <f t="shared" ref="AH1027:AH1090" si="132">AD1027-AG1027</f>
        <v>9.9100000000000819</v>
      </c>
      <c r="AI1027">
        <f>VLOOKUP(A:A,单位分配保留两位小数!B:N,13,0)</f>
        <v>1720.78</v>
      </c>
      <c r="AJ1027">
        <f t="shared" ref="AJ1027:AJ1090" si="133">AI1027-Q1027</f>
        <v>0</v>
      </c>
      <c r="AK1027">
        <f>_xlfn.IFNA(VLOOKUP(A:A,'11月工资'!A:AQ,43,0),0)</f>
        <v>0</v>
      </c>
      <c r="AL1027">
        <f t="shared" ref="AL1027:AL1090" si="134">AK1027+AC1027</f>
        <v>0</v>
      </c>
      <c r="AM1027" s="6">
        <f t="shared" ref="AM1027:AM1090" si="135">R1027-S1027-T1027-U1027-V1027-W1027-X1027-Y1027</f>
        <v>-11623.099999999999</v>
      </c>
    </row>
    <row r="1028" spans="1:39" x14ac:dyDescent="0.2">
      <c r="A1028" s="1">
        <v>9001145</v>
      </c>
      <c r="B1028" t="str">
        <f>VLOOKUP(A1028,标准表!C:D,2,0)</f>
        <v>刘思念</v>
      </c>
      <c r="C1028" t="str">
        <f>VLOOKUP(A:A,标准表!C:M,11,0)</f>
        <v>保卫部</v>
      </c>
      <c r="D1028" t="str">
        <f>VLOOKUP($A:$A,标准表!C:E,3,0)</f>
        <v>130205199808250356</v>
      </c>
      <c r="E1028" t="str">
        <f>VLOOKUP(A:A,'11月工资'!A:D,4,0)</f>
        <v>6217000180011540261</v>
      </c>
      <c r="F1028" t="str">
        <f>VLOOKUP(A:A,'11月工资'!A:F,6,0)</f>
        <v>生产操作人员</v>
      </c>
      <c r="G1028">
        <f>VLOOKUP(A:A,标准表!C:H,6,0)</f>
        <v>0</v>
      </c>
      <c r="H1028">
        <f>VLOOKUP(A:A,标准表!C:I,7,0)</f>
        <v>0</v>
      </c>
      <c r="I1028">
        <f>VLOOKUP(A:A,标准表!C:J,8,0)</f>
        <v>0</v>
      </c>
      <c r="J1028">
        <f>VLOOKUP($A:$A,标准表!C:G,5,0)</f>
        <v>1</v>
      </c>
      <c r="L1028">
        <f>VLOOKUP(A:A,单位分配保留两位小数!B:I,8,0)</f>
        <v>1713.87</v>
      </c>
      <c r="M1028">
        <f>_xlfn.IFNA(VLOOKUP(A:A,单位分配保留两位小数!B:J,9,0),0)</f>
        <v>0</v>
      </c>
      <c r="N1028">
        <f>_xlfn.IFNA(VLOOKUP(A:A,单位分配保留两位小数!B:K,10,0),0)</f>
        <v>0</v>
      </c>
      <c r="O1028">
        <f>ROUND(_xlfn.IFNA(VLOOKUP(A:A,单位分配保留两位小数!B:L,11,0),0),2)</f>
        <v>0</v>
      </c>
      <c r="Q1028">
        <f t="shared" si="128"/>
        <v>1713.87</v>
      </c>
      <c r="R1028">
        <f>_xlfn.IFNA(VLOOKUP(A1028,'11月工资'!A:AU,47,0),0)+Q1028</f>
        <v>33686.39</v>
      </c>
      <c r="S1028">
        <f>VLOOKUP(A:A,'11月工资'!A:AW,49,0)</f>
        <v>0</v>
      </c>
      <c r="T1028">
        <f>VLOOKUP(A:A,'11月工资'!A:AZ,52,0)</f>
        <v>0</v>
      </c>
      <c r="U1028">
        <f>VLOOKUP(A:A,'11月工资'!A:BA,53,0)</f>
        <v>0</v>
      </c>
      <c r="V1028">
        <f>VLOOKUP(A:A,'11月工资'!A:AX,50,0)</f>
        <v>0</v>
      </c>
      <c r="W1028">
        <f>VLOOKUP(A:A,'11月工资'!A:AY,51,0)</f>
        <v>0</v>
      </c>
      <c r="X1028">
        <f>VLOOKUP(A:A,'11月工资'!A:AV,48,0)</f>
        <v>40000</v>
      </c>
      <c r="Y1028">
        <f>VLOOKUP(A:A,'11月工资'!A:BB,54,0)</f>
        <v>5313.28</v>
      </c>
      <c r="Z1028" s="12">
        <f>ROUND(5*MAX(0,(R1028-S1028-T1028-U1028-V1028-W1028-X1028-Y1028)*{0.6;2;4;5;6;7;9}%-{0;504;3384;6384;10584;17184;36384}),2)</f>
        <v>0</v>
      </c>
      <c r="AB1028" s="78">
        <f>VLOOKUP(A:A,'11月工资'!A:BI,61,0)</f>
        <v>0</v>
      </c>
      <c r="AC1028" s="6">
        <f t="shared" si="129"/>
        <v>0</v>
      </c>
      <c r="AD1028">
        <f t="shared" si="130"/>
        <v>1713.87</v>
      </c>
      <c r="AE1028">
        <f>VLOOKUP(A:A,'10月奖金'!A:AC,29,0)</f>
        <v>0</v>
      </c>
      <c r="AF1028" s="6">
        <f t="shared" si="131"/>
        <v>0</v>
      </c>
      <c r="AG1028">
        <f>VLOOKUP(A:A,'10月奖金'!A:AD,30,0)</f>
        <v>1703.93</v>
      </c>
      <c r="AH1028" s="6">
        <f t="shared" si="132"/>
        <v>9.9399999999998272</v>
      </c>
      <c r="AI1028">
        <f>VLOOKUP(A:A,单位分配保留两位小数!B:N,13,0)</f>
        <v>1713.87</v>
      </c>
      <c r="AJ1028">
        <f t="shared" si="133"/>
        <v>0</v>
      </c>
      <c r="AK1028">
        <f>_xlfn.IFNA(VLOOKUP(A:A,'11月工资'!A:AQ,43,0),0)</f>
        <v>0</v>
      </c>
      <c r="AL1028">
        <f t="shared" si="134"/>
        <v>0</v>
      </c>
      <c r="AM1028" s="6">
        <f t="shared" si="135"/>
        <v>-11626.89</v>
      </c>
    </row>
    <row r="1029" spans="1:39" x14ac:dyDescent="0.2">
      <c r="A1029" s="1">
        <v>9001146</v>
      </c>
      <c r="B1029" t="str">
        <f>VLOOKUP(A1029,标准表!C:D,2,0)</f>
        <v>王鹏</v>
      </c>
      <c r="C1029" t="str">
        <f>VLOOKUP(A:A,标准表!C:M,11,0)</f>
        <v>保卫部</v>
      </c>
      <c r="D1029" t="str">
        <f>VLOOKUP($A:$A,标准表!C:E,3,0)</f>
        <v>130205199407302717</v>
      </c>
      <c r="E1029" t="str">
        <f>VLOOKUP(A:A,'11月工资'!A:D,4,0)</f>
        <v>6217000180010807703</v>
      </c>
      <c r="F1029" t="str">
        <f>VLOOKUP(A:A,'11月工资'!A:F,6,0)</f>
        <v>生产操作人员</v>
      </c>
      <c r="G1029">
        <f>VLOOKUP(A:A,标准表!C:H,6,0)</f>
        <v>0</v>
      </c>
      <c r="H1029">
        <f>VLOOKUP(A:A,标准表!C:I,7,0)</f>
        <v>0</v>
      </c>
      <c r="I1029">
        <f>VLOOKUP(A:A,标准表!C:J,8,0)</f>
        <v>0</v>
      </c>
      <c r="J1029">
        <f>VLOOKUP($A:$A,标准表!C:G,5,0)</f>
        <v>1</v>
      </c>
      <c r="L1029">
        <f>VLOOKUP(A:A,单位分配保留两位小数!B:I,8,0)</f>
        <v>1720.78</v>
      </c>
      <c r="M1029">
        <f>_xlfn.IFNA(VLOOKUP(A:A,单位分配保留两位小数!B:J,9,0),0)</f>
        <v>0</v>
      </c>
      <c r="N1029">
        <f>_xlfn.IFNA(VLOOKUP(A:A,单位分配保留两位小数!B:K,10,0),0)</f>
        <v>0</v>
      </c>
      <c r="O1029">
        <f>ROUND(_xlfn.IFNA(VLOOKUP(A:A,单位分配保留两位小数!B:L,11,0),0),2)</f>
        <v>0</v>
      </c>
      <c r="Q1029">
        <f t="shared" si="128"/>
        <v>1720.78</v>
      </c>
      <c r="R1029">
        <f>_xlfn.IFNA(VLOOKUP(A1029,'11月工资'!A:AU,47,0),0)+Q1029</f>
        <v>33475.64</v>
      </c>
      <c r="S1029">
        <f>VLOOKUP(A:A,'11月工资'!A:AW,49,0)</f>
        <v>0</v>
      </c>
      <c r="T1029">
        <f>VLOOKUP(A:A,'11月工资'!A:AZ,52,0)</f>
        <v>0</v>
      </c>
      <c r="U1029">
        <f>VLOOKUP(A:A,'11月工资'!A:BA,53,0)</f>
        <v>0</v>
      </c>
      <c r="V1029">
        <f>VLOOKUP(A:A,'11月工资'!A:AX,50,0)</f>
        <v>0</v>
      </c>
      <c r="W1029">
        <f>VLOOKUP(A:A,'11月工资'!A:AY,51,0)</f>
        <v>0</v>
      </c>
      <c r="X1029">
        <f>VLOOKUP(A:A,'11月工资'!A:AV,48,0)</f>
        <v>40000</v>
      </c>
      <c r="Y1029">
        <f>VLOOKUP(A:A,'11月工资'!A:BB,54,0)</f>
        <v>5313.28</v>
      </c>
      <c r="Z1029" s="12">
        <f>ROUND(5*MAX(0,(R1029-S1029-T1029-U1029-V1029-W1029-X1029-Y1029)*{0.6;2;4;5;6;7;9}%-{0;504;3384;6384;10584;17184;36384}),2)</f>
        <v>0</v>
      </c>
      <c r="AB1029" s="78">
        <f>VLOOKUP(A:A,'11月工资'!A:BI,61,0)</f>
        <v>0</v>
      </c>
      <c r="AC1029" s="6">
        <f t="shared" si="129"/>
        <v>0</v>
      </c>
      <c r="AD1029">
        <f t="shared" si="130"/>
        <v>1720.78</v>
      </c>
      <c r="AE1029">
        <f>VLOOKUP(A:A,'10月奖金'!A:AC,29,0)</f>
        <v>0</v>
      </c>
      <c r="AF1029" s="6">
        <f t="shared" si="131"/>
        <v>0</v>
      </c>
      <c r="AG1029">
        <f>VLOOKUP(A:A,'10月奖金'!A:AD,30,0)</f>
        <v>1710.87</v>
      </c>
      <c r="AH1029" s="6">
        <f t="shared" si="132"/>
        <v>9.9100000000000819</v>
      </c>
      <c r="AI1029">
        <f>VLOOKUP(A:A,单位分配保留两位小数!B:N,13,0)</f>
        <v>1720.78</v>
      </c>
      <c r="AJ1029">
        <f t="shared" si="133"/>
        <v>0</v>
      </c>
      <c r="AK1029">
        <f>_xlfn.IFNA(VLOOKUP(A:A,'11月工资'!A:AQ,43,0),0)</f>
        <v>0</v>
      </c>
      <c r="AL1029">
        <f t="shared" si="134"/>
        <v>0</v>
      </c>
      <c r="AM1029" s="6">
        <f t="shared" si="135"/>
        <v>-11837.64</v>
      </c>
    </row>
    <row r="1030" spans="1:39" x14ac:dyDescent="0.2">
      <c r="A1030" s="1">
        <v>9001147</v>
      </c>
      <c r="B1030" t="str">
        <f>VLOOKUP(A1030,标准表!C:D,2,0)</f>
        <v>李明勋</v>
      </c>
      <c r="C1030" t="str">
        <f>VLOOKUP(A:A,标准表!C:M,11,0)</f>
        <v>安全部</v>
      </c>
      <c r="D1030" t="str">
        <f>VLOOKUP($A:$A,标准表!C:E,3,0)</f>
        <v>13020419940419091X</v>
      </c>
      <c r="E1030" t="str">
        <f>VLOOKUP(A:A,'11月工资'!A:D,4,0)</f>
        <v>6217000180040014460</v>
      </c>
      <c r="F1030" t="str">
        <f>VLOOKUP(A:A,'11月工资'!A:F,6,0)</f>
        <v>生产操作人员</v>
      </c>
      <c r="G1030">
        <f>VLOOKUP(A:A,标准表!C:H,6,0)</f>
        <v>0</v>
      </c>
      <c r="H1030">
        <f>VLOOKUP(A:A,标准表!C:I,7,0)</f>
        <v>0</v>
      </c>
      <c r="I1030">
        <f>VLOOKUP(A:A,标准表!C:J,8,0)</f>
        <v>0</v>
      </c>
      <c r="J1030">
        <f>VLOOKUP($A:$A,标准表!C:G,5,0)</f>
        <v>1</v>
      </c>
      <c r="L1030">
        <f>VLOOKUP(A:A,单位分配保留两位小数!B:I,8,0)</f>
        <v>1711.22</v>
      </c>
      <c r="M1030">
        <f>_xlfn.IFNA(VLOOKUP(A:A,单位分配保留两位小数!B:J,9,0),0)</f>
        <v>0</v>
      </c>
      <c r="N1030">
        <f>_xlfn.IFNA(VLOOKUP(A:A,单位分配保留两位小数!B:K,10,0),0)</f>
        <v>0</v>
      </c>
      <c r="O1030">
        <f>ROUND(_xlfn.IFNA(VLOOKUP(A:A,单位分配保留两位小数!B:L,11,0),0),2)</f>
        <v>0</v>
      </c>
      <c r="Q1030">
        <f t="shared" si="128"/>
        <v>1711.22</v>
      </c>
      <c r="R1030">
        <f>_xlfn.IFNA(VLOOKUP(A1030,'11月工资'!A:AU,47,0),0)+Q1030</f>
        <v>35522.25</v>
      </c>
      <c r="S1030">
        <f>VLOOKUP(A:A,'11月工资'!A:AW,49,0)</f>
        <v>0</v>
      </c>
      <c r="T1030">
        <f>VLOOKUP(A:A,'11月工资'!A:AZ,52,0)</f>
        <v>0</v>
      </c>
      <c r="U1030">
        <f>VLOOKUP(A:A,'11月工资'!A:BA,53,0)</f>
        <v>0</v>
      </c>
      <c r="V1030">
        <f>VLOOKUP(A:A,'11月工资'!A:AX,50,0)</f>
        <v>0</v>
      </c>
      <c r="W1030">
        <f>VLOOKUP(A:A,'11月工资'!A:AY,51,0)</f>
        <v>0</v>
      </c>
      <c r="X1030">
        <f>VLOOKUP(A:A,'11月工资'!A:AV,48,0)</f>
        <v>40000</v>
      </c>
      <c r="Y1030">
        <f>VLOOKUP(A:A,'11月工资'!A:BB,54,0)</f>
        <v>5313.28</v>
      </c>
      <c r="Z1030" s="12">
        <f>ROUND(5*MAX(0,(R1030-S1030-T1030-U1030-V1030-W1030-X1030-Y1030)*{0.6;2;4;5;6;7;9}%-{0;504;3384;6384;10584;17184;36384}),2)</f>
        <v>0</v>
      </c>
      <c r="AB1030" s="78">
        <f>VLOOKUP(A:A,'11月工资'!A:BI,61,0)</f>
        <v>0</v>
      </c>
      <c r="AC1030" s="6">
        <f t="shared" si="129"/>
        <v>0</v>
      </c>
      <c r="AD1030">
        <f t="shared" si="130"/>
        <v>1711.22</v>
      </c>
      <c r="AE1030">
        <f>VLOOKUP(A:A,'10月奖金'!A:AC,29,0)</f>
        <v>0</v>
      </c>
      <c r="AF1030" s="6">
        <f t="shared" si="131"/>
        <v>0</v>
      </c>
      <c r="AG1030">
        <f>VLOOKUP(A:A,'10月奖金'!A:AD,30,0)</f>
        <v>1747.54</v>
      </c>
      <c r="AH1030" s="6">
        <f t="shared" si="132"/>
        <v>-36.319999999999936</v>
      </c>
      <c r="AI1030">
        <f>VLOOKUP(A:A,单位分配保留两位小数!B:N,13,0)</f>
        <v>1711.22</v>
      </c>
      <c r="AJ1030">
        <f t="shared" si="133"/>
        <v>0</v>
      </c>
      <c r="AK1030">
        <f>_xlfn.IFNA(VLOOKUP(A:A,'11月工资'!A:AQ,43,0),0)</f>
        <v>0</v>
      </c>
      <c r="AL1030">
        <f t="shared" si="134"/>
        <v>0</v>
      </c>
      <c r="AM1030" s="6">
        <f t="shared" si="135"/>
        <v>-9791.0299999999988</v>
      </c>
    </row>
    <row r="1031" spans="1:39" x14ac:dyDescent="0.2">
      <c r="A1031" s="1">
        <v>9001148</v>
      </c>
      <c r="B1031" t="str">
        <f>VLOOKUP(A1031,标准表!C:D,2,0)</f>
        <v>郑一</v>
      </c>
      <c r="C1031" t="str">
        <f>VLOOKUP(A:A,标准表!C:M,11,0)</f>
        <v>保卫部</v>
      </c>
      <c r="D1031" t="str">
        <f>VLOOKUP($A:$A,标准表!C:E,3,0)</f>
        <v>130202199811032713</v>
      </c>
      <c r="E1031" t="str">
        <f>VLOOKUP(A:A,'11月工资'!A:D,4,0)</f>
        <v>6236680180003781318</v>
      </c>
      <c r="F1031" t="str">
        <f>VLOOKUP(A:A,'11月工资'!A:F,6,0)</f>
        <v>生产操作人员</v>
      </c>
      <c r="G1031">
        <f>VLOOKUP(A:A,标准表!C:H,6,0)</f>
        <v>0</v>
      </c>
      <c r="H1031">
        <f>VLOOKUP(A:A,标准表!C:I,7,0)</f>
        <v>0</v>
      </c>
      <c r="I1031">
        <f>VLOOKUP(A:A,标准表!C:J,8,0)</f>
        <v>0</v>
      </c>
      <c r="J1031">
        <f>VLOOKUP($A:$A,标准表!C:G,5,0)</f>
        <v>1</v>
      </c>
      <c r="L1031">
        <f>VLOOKUP(A:A,单位分配保留两位小数!B:I,8,0)</f>
        <v>1714.56</v>
      </c>
      <c r="M1031">
        <f>_xlfn.IFNA(VLOOKUP(A:A,单位分配保留两位小数!B:J,9,0),0)</f>
        <v>0</v>
      </c>
      <c r="N1031">
        <f>_xlfn.IFNA(VLOOKUP(A:A,单位分配保留两位小数!B:K,10,0),0)</f>
        <v>0</v>
      </c>
      <c r="O1031">
        <f>ROUND(_xlfn.IFNA(VLOOKUP(A:A,单位分配保留两位小数!B:L,11,0),0),2)</f>
        <v>0</v>
      </c>
      <c r="Q1031">
        <f t="shared" si="128"/>
        <v>1714.56</v>
      </c>
      <c r="R1031">
        <f>_xlfn.IFNA(VLOOKUP(A1031,'11月工资'!A:AU,47,0),0)+Q1031</f>
        <v>33461.71</v>
      </c>
      <c r="S1031">
        <f>VLOOKUP(A:A,'11月工资'!A:AW,49,0)</f>
        <v>0</v>
      </c>
      <c r="T1031">
        <f>VLOOKUP(A:A,'11月工资'!A:AZ,52,0)</f>
        <v>0</v>
      </c>
      <c r="U1031">
        <f>VLOOKUP(A:A,'11月工资'!A:BA,53,0)</f>
        <v>0</v>
      </c>
      <c r="V1031">
        <f>VLOOKUP(A:A,'11月工资'!A:AX,50,0)</f>
        <v>0</v>
      </c>
      <c r="W1031">
        <f>VLOOKUP(A:A,'11月工资'!A:AY,51,0)</f>
        <v>0</v>
      </c>
      <c r="X1031">
        <f>VLOOKUP(A:A,'11月工资'!A:AV,48,0)</f>
        <v>40000</v>
      </c>
      <c r="Y1031">
        <f>VLOOKUP(A:A,'11月工资'!A:BB,54,0)</f>
        <v>5313.28</v>
      </c>
      <c r="Z1031" s="12">
        <f>ROUND(5*MAX(0,(R1031-S1031-T1031-U1031-V1031-W1031-X1031-Y1031)*{0.6;2;4;5;6;7;9}%-{0;504;3384;6384;10584;17184;36384}),2)</f>
        <v>0</v>
      </c>
      <c r="AB1031" s="78">
        <f>VLOOKUP(A:A,'11月工资'!A:BI,61,0)</f>
        <v>0</v>
      </c>
      <c r="AC1031" s="6">
        <f t="shared" si="129"/>
        <v>0</v>
      </c>
      <c r="AD1031">
        <f t="shared" si="130"/>
        <v>1714.56</v>
      </c>
      <c r="AE1031">
        <f>VLOOKUP(A:A,'10月奖金'!A:AC,29,0)</f>
        <v>0</v>
      </c>
      <c r="AF1031" s="6">
        <f t="shared" si="131"/>
        <v>0</v>
      </c>
      <c r="AG1031">
        <f>VLOOKUP(A:A,'10月奖金'!A:AD,30,0)</f>
        <v>1718.49</v>
      </c>
      <c r="AH1031" s="6">
        <f t="shared" si="132"/>
        <v>-3.9300000000000637</v>
      </c>
      <c r="AI1031">
        <f>VLOOKUP(A:A,单位分配保留两位小数!B:N,13,0)</f>
        <v>1714.56</v>
      </c>
      <c r="AJ1031">
        <f t="shared" si="133"/>
        <v>0</v>
      </c>
      <c r="AK1031">
        <f>_xlfn.IFNA(VLOOKUP(A:A,'11月工资'!A:AQ,43,0),0)</f>
        <v>0</v>
      </c>
      <c r="AL1031">
        <f t="shared" si="134"/>
        <v>0</v>
      </c>
      <c r="AM1031" s="6">
        <f t="shared" si="135"/>
        <v>-11851.57</v>
      </c>
    </row>
    <row r="1032" spans="1:39" x14ac:dyDescent="0.2">
      <c r="A1032" s="1">
        <v>9001149</v>
      </c>
      <c r="B1032" t="str">
        <f>VLOOKUP(A1032,标准表!C:D,2,0)</f>
        <v>李世阳</v>
      </c>
      <c r="C1032" t="str">
        <f>VLOOKUP(A:A,标准表!C:M,11,0)</f>
        <v>保卫部</v>
      </c>
      <c r="D1032" t="str">
        <f>VLOOKUP($A:$A,标准表!C:E,3,0)</f>
        <v>130204199602111514</v>
      </c>
      <c r="E1032" t="str">
        <f>VLOOKUP(A:A,'11月工资'!A:D,4,0)</f>
        <v>6217000180041899042</v>
      </c>
      <c r="F1032" t="str">
        <f>VLOOKUP(A:A,'11月工资'!A:F,6,0)</f>
        <v>生产操作人员</v>
      </c>
      <c r="G1032">
        <f>VLOOKUP(A:A,标准表!C:H,6,0)</f>
        <v>0</v>
      </c>
      <c r="H1032">
        <f>VLOOKUP(A:A,标准表!C:I,7,0)</f>
        <v>0</v>
      </c>
      <c r="I1032">
        <f>VLOOKUP(A:A,标准表!C:J,8,0)</f>
        <v>0</v>
      </c>
      <c r="J1032">
        <f>VLOOKUP($A:$A,标准表!C:G,5,0)</f>
        <v>1</v>
      </c>
      <c r="L1032">
        <f>VLOOKUP(A:A,单位分配保留两位小数!B:I,8,0)</f>
        <v>1700.73</v>
      </c>
      <c r="M1032">
        <f>_xlfn.IFNA(VLOOKUP(A:A,单位分配保留两位小数!B:J,9,0),0)</f>
        <v>0</v>
      </c>
      <c r="N1032">
        <f>_xlfn.IFNA(VLOOKUP(A:A,单位分配保留两位小数!B:K,10,0),0)</f>
        <v>0</v>
      </c>
      <c r="O1032">
        <f>ROUND(_xlfn.IFNA(VLOOKUP(A:A,单位分配保留两位小数!B:L,11,0),0),2)</f>
        <v>0</v>
      </c>
      <c r="Q1032">
        <f t="shared" si="128"/>
        <v>1700.73</v>
      </c>
      <c r="R1032">
        <f>_xlfn.IFNA(VLOOKUP(A1032,'11月工资'!A:AU,47,0),0)+Q1032</f>
        <v>33873.72</v>
      </c>
      <c r="S1032">
        <f>VLOOKUP(A:A,'11月工资'!A:AW,49,0)</f>
        <v>0</v>
      </c>
      <c r="T1032">
        <f>VLOOKUP(A:A,'11月工资'!A:AZ,52,0)</f>
        <v>0</v>
      </c>
      <c r="U1032">
        <f>VLOOKUP(A:A,'11月工资'!A:BA,53,0)</f>
        <v>0</v>
      </c>
      <c r="V1032">
        <f>VLOOKUP(A:A,'11月工资'!A:AX,50,0)</f>
        <v>0</v>
      </c>
      <c r="W1032">
        <f>VLOOKUP(A:A,'11月工资'!A:AY,51,0)</f>
        <v>0</v>
      </c>
      <c r="X1032">
        <f>VLOOKUP(A:A,'11月工资'!A:AV,48,0)</f>
        <v>40000</v>
      </c>
      <c r="Y1032">
        <f>VLOOKUP(A:A,'11月工资'!A:BB,54,0)</f>
        <v>5313.28</v>
      </c>
      <c r="Z1032" s="12">
        <f>ROUND(5*MAX(0,(R1032-S1032-T1032-U1032-V1032-W1032-X1032-Y1032)*{0.6;2;4;5;6;7;9}%-{0;504;3384;6384;10584;17184;36384}),2)</f>
        <v>0</v>
      </c>
      <c r="AB1032" s="78">
        <f>VLOOKUP(A:A,'11月工资'!A:BI,61,0)</f>
        <v>0</v>
      </c>
      <c r="AC1032" s="6">
        <f t="shared" si="129"/>
        <v>0</v>
      </c>
      <c r="AD1032">
        <f t="shared" si="130"/>
        <v>1700.73</v>
      </c>
      <c r="AE1032">
        <f>VLOOKUP(A:A,'10月奖金'!A:AC,29,0)</f>
        <v>0</v>
      </c>
      <c r="AF1032" s="6">
        <f t="shared" si="131"/>
        <v>0</v>
      </c>
      <c r="AG1032">
        <f>VLOOKUP(A:A,'10月奖金'!A:AD,30,0)</f>
        <v>1725.43</v>
      </c>
      <c r="AH1032" s="6">
        <f t="shared" si="132"/>
        <v>-24.700000000000045</v>
      </c>
      <c r="AI1032">
        <f>VLOOKUP(A:A,单位分配保留两位小数!B:N,13,0)</f>
        <v>1700.73</v>
      </c>
      <c r="AJ1032">
        <f t="shared" si="133"/>
        <v>0</v>
      </c>
      <c r="AK1032">
        <f>_xlfn.IFNA(VLOOKUP(A:A,'11月工资'!A:AQ,43,0),0)</f>
        <v>0</v>
      </c>
      <c r="AL1032">
        <f t="shared" si="134"/>
        <v>0</v>
      </c>
      <c r="AM1032" s="6">
        <f t="shared" si="135"/>
        <v>-11439.559999999998</v>
      </c>
    </row>
    <row r="1033" spans="1:39" x14ac:dyDescent="0.2">
      <c r="A1033" s="1">
        <v>9001150</v>
      </c>
      <c r="B1033" t="str">
        <f>VLOOKUP(A1033,标准表!C:D,2,0)</f>
        <v>张新蛟</v>
      </c>
      <c r="C1033" t="str">
        <f>VLOOKUP(A:A,标准表!C:M,11,0)</f>
        <v>保卫部</v>
      </c>
      <c r="D1033" t="str">
        <f>VLOOKUP($A:$A,标准表!C:E,3,0)</f>
        <v>130205199412101215</v>
      </c>
      <c r="E1033" t="str">
        <f>VLOOKUP(A:A,'11月工资'!A:D,4,0)</f>
        <v>6217000180018971147</v>
      </c>
      <c r="F1033" t="str">
        <f>VLOOKUP(A:A,'11月工资'!A:F,6,0)</f>
        <v>生产操作人员</v>
      </c>
      <c r="G1033">
        <f>VLOOKUP(A:A,标准表!C:H,6,0)</f>
        <v>0</v>
      </c>
      <c r="H1033">
        <f>VLOOKUP(A:A,标准表!C:I,7,0)</f>
        <v>0</v>
      </c>
      <c r="I1033">
        <f>VLOOKUP(A:A,标准表!C:J,8,0)</f>
        <v>0</v>
      </c>
      <c r="J1033">
        <f>VLOOKUP($A:$A,标准表!C:G,5,0)</f>
        <v>1</v>
      </c>
      <c r="L1033">
        <f>VLOOKUP(A:A,单位分配保留两位小数!B:I,8,0)</f>
        <v>1706.95</v>
      </c>
      <c r="M1033">
        <f>_xlfn.IFNA(VLOOKUP(A:A,单位分配保留两位小数!B:J,9,0),0)</f>
        <v>0</v>
      </c>
      <c r="N1033">
        <f>_xlfn.IFNA(VLOOKUP(A:A,单位分配保留两位小数!B:K,10,0),0)</f>
        <v>0</v>
      </c>
      <c r="O1033">
        <f>ROUND(_xlfn.IFNA(VLOOKUP(A:A,单位分配保留两位小数!B:L,11,0),0),2)</f>
        <v>0</v>
      </c>
      <c r="Q1033">
        <f t="shared" si="128"/>
        <v>1706.95</v>
      </c>
      <c r="R1033">
        <f>_xlfn.IFNA(VLOOKUP(A1033,'11月工资'!A:AU,47,0),0)+Q1033</f>
        <v>33280.379999999997</v>
      </c>
      <c r="S1033">
        <f>VLOOKUP(A:A,'11月工资'!A:AW,49,0)</f>
        <v>0</v>
      </c>
      <c r="T1033">
        <f>VLOOKUP(A:A,'11月工资'!A:AZ,52,0)</f>
        <v>0</v>
      </c>
      <c r="U1033">
        <f>VLOOKUP(A:A,'11月工资'!A:BA,53,0)</f>
        <v>0</v>
      </c>
      <c r="V1033">
        <f>VLOOKUP(A:A,'11月工资'!A:AX,50,0)</f>
        <v>0</v>
      </c>
      <c r="W1033">
        <f>VLOOKUP(A:A,'11月工资'!A:AY,51,0)</f>
        <v>0</v>
      </c>
      <c r="X1033">
        <f>VLOOKUP(A:A,'11月工资'!A:AV,48,0)</f>
        <v>40000</v>
      </c>
      <c r="Y1033">
        <f>VLOOKUP(A:A,'11月工资'!A:BB,54,0)</f>
        <v>5313.28</v>
      </c>
      <c r="Z1033" s="12">
        <f>ROUND(5*MAX(0,(R1033-S1033-T1033-U1033-V1033-W1033-X1033-Y1033)*{0.6;2;4;5;6;7;9}%-{0;504;3384;6384;10584;17184;36384}),2)</f>
        <v>0</v>
      </c>
      <c r="AB1033" s="78">
        <f>VLOOKUP(A:A,'11月工资'!A:BI,61,0)</f>
        <v>0</v>
      </c>
      <c r="AC1033" s="6">
        <f t="shared" si="129"/>
        <v>0</v>
      </c>
      <c r="AD1033">
        <f t="shared" si="130"/>
        <v>1706.95</v>
      </c>
      <c r="AE1033">
        <f>VLOOKUP(A:A,'10月奖金'!A:AC,29,0)</f>
        <v>0</v>
      </c>
      <c r="AF1033" s="6">
        <f t="shared" si="131"/>
        <v>0</v>
      </c>
      <c r="AG1033">
        <f>VLOOKUP(A:A,'10月奖金'!A:AD,30,0)</f>
        <v>1703.93</v>
      </c>
      <c r="AH1033" s="6">
        <f t="shared" si="132"/>
        <v>3.0199999999999818</v>
      </c>
      <c r="AI1033">
        <f>VLOOKUP(A:A,单位分配保留两位小数!B:N,13,0)</f>
        <v>1706.95</v>
      </c>
      <c r="AJ1033">
        <f t="shared" si="133"/>
        <v>0</v>
      </c>
      <c r="AK1033">
        <f>_xlfn.IFNA(VLOOKUP(A:A,'11月工资'!A:AQ,43,0),0)</f>
        <v>0</v>
      </c>
      <c r="AL1033">
        <f t="shared" si="134"/>
        <v>0</v>
      </c>
      <c r="AM1033" s="6">
        <f t="shared" si="135"/>
        <v>-12032.900000000001</v>
      </c>
    </row>
    <row r="1034" spans="1:39" x14ac:dyDescent="0.2">
      <c r="A1034" s="1">
        <v>9001151</v>
      </c>
      <c r="B1034" t="str">
        <f>VLOOKUP(A1034,标准表!C:D,2,0)</f>
        <v>邓朱林</v>
      </c>
      <c r="C1034" t="str">
        <f>VLOOKUP(A:A,标准表!C:M,11,0)</f>
        <v>保卫部</v>
      </c>
      <c r="D1034" t="str">
        <f>VLOOKUP($A:$A,标准表!C:E,3,0)</f>
        <v>13022319941221751X</v>
      </c>
      <c r="E1034" t="str">
        <f>VLOOKUP(A:A,'11月工资'!A:D,4,0)</f>
        <v>6217000180016775607</v>
      </c>
      <c r="F1034" t="str">
        <f>VLOOKUP(A:A,'11月工资'!A:F,6,0)</f>
        <v>生产操作人员</v>
      </c>
      <c r="G1034">
        <f>VLOOKUP(A:A,标准表!C:H,6,0)</f>
        <v>0</v>
      </c>
      <c r="H1034">
        <f>VLOOKUP(A:A,标准表!C:I,7,0)</f>
        <v>0</v>
      </c>
      <c r="I1034">
        <f>VLOOKUP(A:A,标准表!C:J,8,0)</f>
        <v>0</v>
      </c>
      <c r="J1034">
        <f>VLOOKUP($A:$A,标准表!C:G,5,0)</f>
        <v>1</v>
      </c>
      <c r="L1034">
        <f>VLOOKUP(A:A,单位分配保留两位小数!B:I,8,0)</f>
        <v>1720.78</v>
      </c>
      <c r="M1034">
        <f>_xlfn.IFNA(VLOOKUP(A:A,单位分配保留两位小数!B:J,9,0),0)</f>
        <v>0</v>
      </c>
      <c r="N1034">
        <f>_xlfn.IFNA(VLOOKUP(A:A,单位分配保留两位小数!B:K,10,0),0)</f>
        <v>0</v>
      </c>
      <c r="O1034">
        <f>ROUND(_xlfn.IFNA(VLOOKUP(A:A,单位分配保留两位小数!B:L,11,0),0),2)</f>
        <v>0</v>
      </c>
      <c r="Q1034">
        <f t="shared" si="128"/>
        <v>1720.78</v>
      </c>
      <c r="R1034">
        <f>_xlfn.IFNA(VLOOKUP(A1034,'11月工资'!A:AU,47,0),0)+Q1034</f>
        <v>33878.36</v>
      </c>
      <c r="S1034">
        <f>VLOOKUP(A:A,'11月工资'!A:AW,49,0)</f>
        <v>0</v>
      </c>
      <c r="T1034">
        <f>VLOOKUP(A:A,'11月工资'!A:AZ,52,0)</f>
        <v>0</v>
      </c>
      <c r="U1034">
        <f>VLOOKUP(A:A,'11月工资'!A:BA,53,0)</f>
        <v>0</v>
      </c>
      <c r="V1034">
        <f>VLOOKUP(A:A,'11月工资'!A:AX,50,0)</f>
        <v>0</v>
      </c>
      <c r="W1034">
        <f>VLOOKUP(A:A,'11月工资'!A:AY,51,0)</f>
        <v>0</v>
      </c>
      <c r="X1034">
        <f>VLOOKUP(A:A,'11月工资'!A:AV,48,0)</f>
        <v>40000</v>
      </c>
      <c r="Y1034">
        <f>VLOOKUP(A:A,'11月工资'!A:BB,54,0)</f>
        <v>5313.28</v>
      </c>
      <c r="Z1034" s="12">
        <f>ROUND(5*MAX(0,(R1034-S1034-T1034-U1034-V1034-W1034-X1034-Y1034)*{0.6;2;4;5;6;7;9}%-{0;504;3384;6384;10584;17184;36384}),2)</f>
        <v>0</v>
      </c>
      <c r="AB1034" s="78">
        <f>VLOOKUP(A:A,'11月工资'!A:BI,61,0)</f>
        <v>0</v>
      </c>
      <c r="AC1034" s="6">
        <f t="shared" si="129"/>
        <v>0</v>
      </c>
      <c r="AD1034">
        <f t="shared" si="130"/>
        <v>1720.78</v>
      </c>
      <c r="AE1034">
        <f>VLOOKUP(A:A,'10月奖金'!A:AC,29,0)</f>
        <v>0</v>
      </c>
      <c r="AF1034" s="6">
        <f t="shared" si="131"/>
        <v>0</v>
      </c>
      <c r="AG1034">
        <f>VLOOKUP(A:A,'10月奖金'!A:AD,30,0)</f>
        <v>1717.8</v>
      </c>
      <c r="AH1034" s="6">
        <f t="shared" si="132"/>
        <v>2.9800000000000182</v>
      </c>
      <c r="AI1034">
        <f>VLOOKUP(A:A,单位分配保留两位小数!B:N,13,0)</f>
        <v>1720.78</v>
      </c>
      <c r="AJ1034">
        <f t="shared" si="133"/>
        <v>0</v>
      </c>
      <c r="AK1034">
        <f>_xlfn.IFNA(VLOOKUP(A:A,'11月工资'!A:AQ,43,0),0)</f>
        <v>0</v>
      </c>
      <c r="AL1034">
        <f t="shared" si="134"/>
        <v>0</v>
      </c>
      <c r="AM1034" s="6">
        <f t="shared" si="135"/>
        <v>-11434.919999999998</v>
      </c>
    </row>
    <row r="1035" spans="1:39" x14ac:dyDescent="0.2">
      <c r="A1035" s="1">
        <v>9001152</v>
      </c>
      <c r="B1035" t="str">
        <f>VLOOKUP(A1035,标准表!C:D,2,0)</f>
        <v>郭亮</v>
      </c>
      <c r="C1035" t="str">
        <f>VLOOKUP(A:A,标准表!C:M,11,0)</f>
        <v>保卫部</v>
      </c>
      <c r="D1035" t="str">
        <f>VLOOKUP($A:$A,标准表!C:E,3,0)</f>
        <v>130204199709223612</v>
      </c>
      <c r="E1035" t="str">
        <f>VLOOKUP(A:A,'11月工资'!A:D,4,0)</f>
        <v>6217000180007755568</v>
      </c>
      <c r="F1035" t="str">
        <f>VLOOKUP(A:A,'11月工资'!A:F,6,0)</f>
        <v>生产操作人员</v>
      </c>
      <c r="G1035">
        <f>VLOOKUP(A:A,标准表!C:H,6,0)</f>
        <v>0</v>
      </c>
      <c r="H1035">
        <f>VLOOKUP(A:A,标准表!C:I,7,0)</f>
        <v>0</v>
      </c>
      <c r="I1035">
        <f>VLOOKUP(A:A,标准表!C:J,8,0)</f>
        <v>0</v>
      </c>
      <c r="J1035">
        <f>VLOOKUP($A:$A,标准表!C:G,5,0)</f>
        <v>1</v>
      </c>
      <c r="L1035">
        <f>VLOOKUP(A:A,单位分配保留两位小数!B:I,8,0)</f>
        <v>1720.78</v>
      </c>
      <c r="M1035">
        <f>_xlfn.IFNA(VLOOKUP(A:A,单位分配保留两位小数!B:J,9,0),0)</f>
        <v>0</v>
      </c>
      <c r="N1035">
        <f>_xlfn.IFNA(VLOOKUP(A:A,单位分配保留两位小数!B:K,10,0),0)</f>
        <v>0</v>
      </c>
      <c r="O1035">
        <f>ROUND(_xlfn.IFNA(VLOOKUP(A:A,单位分配保留两位小数!B:L,11,0),0),2)</f>
        <v>0</v>
      </c>
      <c r="Q1035">
        <f t="shared" si="128"/>
        <v>1720.78</v>
      </c>
      <c r="R1035">
        <f>_xlfn.IFNA(VLOOKUP(A1035,'11月工资'!A:AU,47,0),0)+Q1035</f>
        <v>33919.54</v>
      </c>
      <c r="S1035">
        <f>VLOOKUP(A:A,'11月工资'!A:AW,49,0)</f>
        <v>0</v>
      </c>
      <c r="T1035">
        <f>VLOOKUP(A:A,'11月工资'!A:AZ,52,0)</f>
        <v>0</v>
      </c>
      <c r="U1035">
        <f>VLOOKUP(A:A,'11月工资'!A:BA,53,0)</f>
        <v>0</v>
      </c>
      <c r="V1035">
        <f>VLOOKUP(A:A,'11月工资'!A:AX,50,0)</f>
        <v>0</v>
      </c>
      <c r="W1035">
        <f>VLOOKUP(A:A,'11月工资'!A:AY,51,0)</f>
        <v>0</v>
      </c>
      <c r="X1035">
        <f>VLOOKUP(A:A,'11月工资'!A:AV,48,0)</f>
        <v>40000</v>
      </c>
      <c r="Y1035">
        <f>VLOOKUP(A:A,'11月工资'!A:BB,54,0)</f>
        <v>5313.28</v>
      </c>
      <c r="Z1035" s="12">
        <f>ROUND(5*MAX(0,(R1035-S1035-T1035-U1035-V1035-W1035-X1035-Y1035)*{0.6;2;4;5;6;7;9}%-{0;504;3384;6384;10584;17184;36384}),2)</f>
        <v>0</v>
      </c>
      <c r="AB1035" s="78">
        <f>VLOOKUP(A:A,'11月工资'!A:BI,61,0)</f>
        <v>0</v>
      </c>
      <c r="AC1035" s="6">
        <f t="shared" si="129"/>
        <v>0</v>
      </c>
      <c r="AD1035">
        <f t="shared" si="130"/>
        <v>1720.78</v>
      </c>
      <c r="AE1035">
        <f>VLOOKUP(A:A,'10月奖金'!A:AC,29,0)</f>
        <v>0</v>
      </c>
      <c r="AF1035" s="6">
        <f t="shared" si="131"/>
        <v>0</v>
      </c>
      <c r="AG1035">
        <f>VLOOKUP(A:A,'10月奖金'!A:AD,30,0)</f>
        <v>1724.74</v>
      </c>
      <c r="AH1035" s="6">
        <f t="shared" si="132"/>
        <v>-3.9600000000000364</v>
      </c>
      <c r="AI1035">
        <f>VLOOKUP(A:A,单位分配保留两位小数!B:N,13,0)</f>
        <v>1720.78</v>
      </c>
      <c r="AJ1035">
        <f t="shared" si="133"/>
        <v>0</v>
      </c>
      <c r="AK1035">
        <f>_xlfn.IFNA(VLOOKUP(A:A,'11月工资'!A:AQ,43,0),0)</f>
        <v>0</v>
      </c>
      <c r="AL1035">
        <f t="shared" si="134"/>
        <v>0</v>
      </c>
      <c r="AM1035" s="6">
        <f t="shared" si="135"/>
        <v>-11393.739999999998</v>
      </c>
    </row>
    <row r="1036" spans="1:39" x14ac:dyDescent="0.2">
      <c r="A1036" s="1">
        <v>9001153</v>
      </c>
      <c r="B1036" t="str">
        <f>VLOOKUP(A1036,标准表!C:D,2,0)</f>
        <v>刘琦</v>
      </c>
      <c r="C1036" t="str">
        <f>VLOOKUP(A:A,标准表!C:M,11,0)</f>
        <v>保卫部</v>
      </c>
      <c r="D1036" t="str">
        <f>VLOOKUP($A:$A,标准表!C:E,3,0)</f>
        <v>130204199512212717</v>
      </c>
      <c r="E1036" t="str">
        <f>VLOOKUP(A:A,'11月工资'!A:D,4,0)</f>
        <v>6217000180041898812</v>
      </c>
      <c r="F1036" t="str">
        <f>VLOOKUP(A:A,'11月工资'!A:F,6,0)</f>
        <v>生产操作人员</v>
      </c>
      <c r="G1036">
        <f>VLOOKUP(A:A,标准表!C:H,6,0)</f>
        <v>0</v>
      </c>
      <c r="H1036">
        <f>VLOOKUP(A:A,标准表!C:I,7,0)</f>
        <v>0</v>
      </c>
      <c r="I1036">
        <f>VLOOKUP(A:A,标准表!C:J,8,0)</f>
        <v>0</v>
      </c>
      <c r="J1036">
        <f>VLOOKUP($A:$A,标准表!C:G,5,0)</f>
        <v>1</v>
      </c>
      <c r="L1036">
        <f>VLOOKUP(A:A,单位分配保留两位小数!B:I,8,0)</f>
        <v>1714.56</v>
      </c>
      <c r="M1036">
        <f>_xlfn.IFNA(VLOOKUP(A:A,单位分配保留两位小数!B:J,9,0),0)</f>
        <v>0</v>
      </c>
      <c r="N1036">
        <f>_xlfn.IFNA(VLOOKUP(A:A,单位分配保留两位小数!B:K,10,0),0)</f>
        <v>0</v>
      </c>
      <c r="O1036">
        <f>ROUND(_xlfn.IFNA(VLOOKUP(A:A,单位分配保留两位小数!B:L,11,0),0),2)</f>
        <v>0</v>
      </c>
      <c r="Q1036">
        <f t="shared" si="128"/>
        <v>1714.56</v>
      </c>
      <c r="R1036">
        <f>_xlfn.IFNA(VLOOKUP(A1036,'11月工资'!A:AU,47,0),0)+Q1036</f>
        <v>33717.729999999996</v>
      </c>
      <c r="S1036">
        <f>VLOOKUP(A:A,'11月工资'!A:AW,49,0)</f>
        <v>0</v>
      </c>
      <c r="T1036">
        <f>VLOOKUP(A:A,'11月工资'!A:AZ,52,0)</f>
        <v>0</v>
      </c>
      <c r="U1036">
        <f>VLOOKUP(A:A,'11月工资'!A:BA,53,0)</f>
        <v>0</v>
      </c>
      <c r="V1036">
        <f>VLOOKUP(A:A,'11月工资'!A:AX,50,0)</f>
        <v>0</v>
      </c>
      <c r="W1036">
        <f>VLOOKUP(A:A,'11月工资'!A:AY,51,0)</f>
        <v>0</v>
      </c>
      <c r="X1036">
        <f>VLOOKUP(A:A,'11月工资'!A:AV,48,0)</f>
        <v>40000</v>
      </c>
      <c r="Y1036">
        <f>VLOOKUP(A:A,'11月工资'!A:BB,54,0)</f>
        <v>5313.28</v>
      </c>
      <c r="Z1036" s="12">
        <f>ROUND(5*MAX(0,(R1036-S1036-T1036-U1036-V1036-W1036-X1036-Y1036)*{0.6;2;4;5;6;7;9}%-{0;504;3384;6384;10584;17184;36384}),2)</f>
        <v>0</v>
      </c>
      <c r="AB1036" s="78">
        <f>VLOOKUP(A:A,'11月工资'!A:BI,61,0)</f>
        <v>0</v>
      </c>
      <c r="AC1036" s="6">
        <f t="shared" si="129"/>
        <v>0</v>
      </c>
      <c r="AD1036">
        <f t="shared" si="130"/>
        <v>1714.56</v>
      </c>
      <c r="AE1036">
        <f>VLOOKUP(A:A,'10月奖金'!A:AC,29,0)</f>
        <v>0</v>
      </c>
      <c r="AF1036" s="6">
        <f t="shared" si="131"/>
        <v>0</v>
      </c>
      <c r="AG1036">
        <f>VLOOKUP(A:A,'10月奖金'!A:AD,30,0)</f>
        <v>1718.49</v>
      </c>
      <c r="AH1036" s="6">
        <f t="shared" si="132"/>
        <v>-3.9300000000000637</v>
      </c>
      <c r="AI1036">
        <f>VLOOKUP(A:A,单位分配保留两位小数!B:N,13,0)</f>
        <v>1714.56</v>
      </c>
      <c r="AJ1036">
        <f t="shared" si="133"/>
        <v>0</v>
      </c>
      <c r="AK1036">
        <f>_xlfn.IFNA(VLOOKUP(A:A,'11月工资'!A:AQ,43,0),0)</f>
        <v>0</v>
      </c>
      <c r="AL1036">
        <f t="shared" si="134"/>
        <v>0</v>
      </c>
      <c r="AM1036" s="6">
        <f t="shared" si="135"/>
        <v>-11595.550000000003</v>
      </c>
    </row>
    <row r="1037" spans="1:39" x14ac:dyDescent="0.2">
      <c r="A1037" s="1">
        <v>9001154</v>
      </c>
      <c r="B1037" t="str">
        <f>VLOOKUP(A1037,标准表!C:D,2,0)</f>
        <v>哈楠</v>
      </c>
      <c r="C1037" t="str">
        <f>VLOOKUP(A:A,标准表!C:M,11,0)</f>
        <v>保卫部</v>
      </c>
      <c r="D1037" t="str">
        <f>VLOOKUP($A:$A,标准表!C:E,3,0)</f>
        <v>130203199708103313</v>
      </c>
      <c r="E1037" t="str">
        <f>VLOOKUP(A:A,'11月工资'!A:D,4,0)</f>
        <v>6217000180043236375</v>
      </c>
      <c r="F1037" t="str">
        <f>VLOOKUP(A:A,'11月工资'!A:F,6,0)</f>
        <v>生产操作人员</v>
      </c>
      <c r="G1037">
        <f>VLOOKUP(A:A,标准表!C:H,6,0)</f>
        <v>0</v>
      </c>
      <c r="H1037">
        <f>VLOOKUP(A:A,标准表!C:I,7,0)</f>
        <v>0</v>
      </c>
      <c r="I1037">
        <f>VLOOKUP(A:A,标准表!C:J,8,0)</f>
        <v>0</v>
      </c>
      <c r="J1037">
        <f>VLOOKUP($A:$A,标准表!C:G,5,0)</f>
        <v>1</v>
      </c>
      <c r="L1037">
        <f>VLOOKUP(A:A,单位分配保留两位小数!B:I,8,0)</f>
        <v>1720.78</v>
      </c>
      <c r="M1037">
        <f>_xlfn.IFNA(VLOOKUP(A:A,单位分配保留两位小数!B:J,9,0),0)</f>
        <v>0</v>
      </c>
      <c r="N1037">
        <f>_xlfn.IFNA(VLOOKUP(A:A,单位分配保留两位小数!B:K,10,0),0)</f>
        <v>0</v>
      </c>
      <c r="O1037">
        <f>ROUND(_xlfn.IFNA(VLOOKUP(A:A,单位分配保留两位小数!B:L,11,0),0),2)</f>
        <v>0</v>
      </c>
      <c r="Q1037">
        <f t="shared" si="128"/>
        <v>1720.78</v>
      </c>
      <c r="R1037">
        <f>_xlfn.IFNA(VLOOKUP(A1037,'11月工资'!A:AU,47,0),0)+Q1037</f>
        <v>33701.17</v>
      </c>
      <c r="S1037">
        <f>VLOOKUP(A:A,'11月工资'!A:AW,49,0)</f>
        <v>0</v>
      </c>
      <c r="T1037">
        <f>VLOOKUP(A:A,'11月工资'!A:AZ,52,0)</f>
        <v>0</v>
      </c>
      <c r="U1037">
        <f>VLOOKUP(A:A,'11月工资'!A:BA,53,0)</f>
        <v>0</v>
      </c>
      <c r="V1037">
        <f>VLOOKUP(A:A,'11月工资'!A:AX,50,0)</f>
        <v>0</v>
      </c>
      <c r="W1037">
        <f>VLOOKUP(A:A,'11月工资'!A:AY,51,0)</f>
        <v>0</v>
      </c>
      <c r="X1037">
        <f>VLOOKUP(A:A,'11月工资'!A:AV,48,0)</f>
        <v>40000</v>
      </c>
      <c r="Y1037">
        <f>VLOOKUP(A:A,'11月工资'!A:BB,54,0)</f>
        <v>5313.28</v>
      </c>
      <c r="Z1037" s="12">
        <f>ROUND(5*MAX(0,(R1037-S1037-T1037-U1037-V1037-W1037-X1037-Y1037)*{0.6;2;4;5;6;7;9}%-{0;504;3384;6384;10584;17184;36384}),2)</f>
        <v>0</v>
      </c>
      <c r="AB1037" s="78">
        <f>VLOOKUP(A:A,'11月工资'!A:BI,61,0)</f>
        <v>0</v>
      </c>
      <c r="AC1037" s="6">
        <f t="shared" si="129"/>
        <v>0</v>
      </c>
      <c r="AD1037">
        <f t="shared" si="130"/>
        <v>1720.78</v>
      </c>
      <c r="AE1037">
        <f>VLOOKUP(A:A,'10月奖金'!A:AC,29,0)</f>
        <v>0</v>
      </c>
      <c r="AF1037" s="6">
        <f t="shared" si="131"/>
        <v>0</v>
      </c>
      <c r="AG1037">
        <f>VLOOKUP(A:A,'10月奖金'!A:AD,30,0)</f>
        <v>1724.74</v>
      </c>
      <c r="AH1037" s="6">
        <f t="shared" si="132"/>
        <v>-3.9600000000000364</v>
      </c>
      <c r="AI1037">
        <f>VLOOKUP(A:A,单位分配保留两位小数!B:N,13,0)</f>
        <v>1720.78</v>
      </c>
      <c r="AJ1037">
        <f t="shared" si="133"/>
        <v>0</v>
      </c>
      <c r="AK1037">
        <f>_xlfn.IFNA(VLOOKUP(A:A,'11月工资'!A:AQ,43,0),0)</f>
        <v>0</v>
      </c>
      <c r="AL1037">
        <f t="shared" si="134"/>
        <v>0</v>
      </c>
      <c r="AM1037" s="6">
        <f t="shared" si="135"/>
        <v>-11612.11</v>
      </c>
    </row>
    <row r="1038" spans="1:39" x14ac:dyDescent="0.2">
      <c r="A1038" s="1">
        <v>9001155</v>
      </c>
      <c r="B1038" t="str">
        <f>VLOOKUP(A1038,标准表!C:D,2,0)</f>
        <v>贾宝帅</v>
      </c>
      <c r="C1038" t="str">
        <f>VLOOKUP(A:A,标准表!C:M,11,0)</f>
        <v>保卫部</v>
      </c>
      <c r="D1038" t="str">
        <f>VLOOKUP($A:$A,标准表!C:E,3,0)</f>
        <v>130204199510060916</v>
      </c>
      <c r="E1038" t="str">
        <f>VLOOKUP(A:A,'11月工资'!A:D,4,0)</f>
        <v>6217000180039734805</v>
      </c>
      <c r="F1038" t="str">
        <f>VLOOKUP(A:A,'11月工资'!A:F,6,0)</f>
        <v>生产操作人员</v>
      </c>
      <c r="G1038">
        <f>VLOOKUP(A:A,标准表!C:H,6,0)</f>
        <v>0</v>
      </c>
      <c r="H1038">
        <f>VLOOKUP(A:A,标准表!C:I,7,0)</f>
        <v>0</v>
      </c>
      <c r="I1038">
        <f>VLOOKUP(A:A,标准表!C:J,8,0)</f>
        <v>0</v>
      </c>
      <c r="J1038">
        <f>VLOOKUP($A:$A,标准表!C:G,5,0)</f>
        <v>1</v>
      </c>
      <c r="L1038">
        <f>VLOOKUP(A:A,单位分配保留两位小数!B:I,8,0)</f>
        <v>1720.78</v>
      </c>
      <c r="M1038">
        <f>_xlfn.IFNA(VLOOKUP(A:A,单位分配保留两位小数!B:J,9,0),0)</f>
        <v>0</v>
      </c>
      <c r="N1038">
        <f>_xlfn.IFNA(VLOOKUP(A:A,单位分配保留两位小数!B:K,10,0),0)</f>
        <v>0</v>
      </c>
      <c r="O1038">
        <f>ROUND(_xlfn.IFNA(VLOOKUP(A:A,单位分配保留两位小数!B:L,11,0),0),2)</f>
        <v>0</v>
      </c>
      <c r="Q1038">
        <f t="shared" si="128"/>
        <v>1720.78</v>
      </c>
      <c r="R1038">
        <f>_xlfn.IFNA(VLOOKUP(A1038,'11月工资'!A:AU,47,0),0)+Q1038</f>
        <v>33587.54</v>
      </c>
      <c r="S1038">
        <f>VLOOKUP(A:A,'11月工资'!A:AW,49,0)</f>
        <v>0</v>
      </c>
      <c r="T1038">
        <f>VLOOKUP(A:A,'11月工资'!A:AZ,52,0)</f>
        <v>0</v>
      </c>
      <c r="U1038">
        <f>VLOOKUP(A:A,'11月工资'!A:BA,53,0)</f>
        <v>0</v>
      </c>
      <c r="V1038">
        <f>VLOOKUP(A:A,'11月工资'!A:AX,50,0)</f>
        <v>0</v>
      </c>
      <c r="W1038">
        <f>VLOOKUP(A:A,'11月工资'!A:AY,51,0)</f>
        <v>0</v>
      </c>
      <c r="X1038">
        <f>VLOOKUP(A:A,'11月工资'!A:AV,48,0)</f>
        <v>40000</v>
      </c>
      <c r="Y1038">
        <f>VLOOKUP(A:A,'11月工资'!A:BB,54,0)</f>
        <v>4981.28</v>
      </c>
      <c r="Z1038" s="12">
        <f>ROUND(5*MAX(0,(R1038-S1038-T1038-U1038-V1038-W1038-X1038-Y1038)*{0.6;2;4;5;6;7;9}%-{0;504;3384;6384;10584;17184;36384}),2)</f>
        <v>0</v>
      </c>
      <c r="AB1038" s="78">
        <f>VLOOKUP(A:A,'11月工资'!A:BI,61,0)</f>
        <v>0</v>
      </c>
      <c r="AC1038" s="6">
        <f t="shared" si="129"/>
        <v>0</v>
      </c>
      <c r="AD1038">
        <f t="shared" si="130"/>
        <v>1720.78</v>
      </c>
      <c r="AE1038">
        <f>VLOOKUP(A:A,'10月奖金'!A:AC,29,0)</f>
        <v>0</v>
      </c>
      <c r="AF1038" s="6">
        <f t="shared" si="131"/>
        <v>0</v>
      </c>
      <c r="AG1038">
        <f>VLOOKUP(A:A,'10月奖金'!A:AD,30,0)</f>
        <v>1724.74</v>
      </c>
      <c r="AH1038" s="6">
        <f t="shared" si="132"/>
        <v>-3.9600000000000364</v>
      </c>
      <c r="AI1038">
        <f>VLOOKUP(A:A,单位分配保留两位小数!B:N,13,0)</f>
        <v>1720.78</v>
      </c>
      <c r="AJ1038">
        <f t="shared" si="133"/>
        <v>0</v>
      </c>
      <c r="AK1038">
        <f>_xlfn.IFNA(VLOOKUP(A:A,'11月工资'!A:AQ,43,0),0)</f>
        <v>0</v>
      </c>
      <c r="AL1038">
        <f t="shared" si="134"/>
        <v>0</v>
      </c>
      <c r="AM1038" s="6">
        <f t="shared" si="135"/>
        <v>-11393.739999999998</v>
      </c>
    </row>
    <row r="1039" spans="1:39" x14ac:dyDescent="0.2">
      <c r="A1039" s="1">
        <v>9001156</v>
      </c>
      <c r="B1039" t="str">
        <f>VLOOKUP(A1039,标准表!C:D,2,0)</f>
        <v>孙照山</v>
      </c>
      <c r="C1039" t="str">
        <f>VLOOKUP(A:A,标准表!C:M,11,0)</f>
        <v>保卫部</v>
      </c>
      <c r="D1039" t="str">
        <f>VLOOKUP($A:$A,标准表!C:E,3,0)</f>
        <v>130205199610063918</v>
      </c>
      <c r="E1039" t="str">
        <f>VLOOKUP(A:A,'11月工资'!A:D,4,0)</f>
        <v>6217000180042788293</v>
      </c>
      <c r="F1039" t="str">
        <f>VLOOKUP(A:A,'11月工资'!A:F,6,0)</f>
        <v>生产操作人员</v>
      </c>
      <c r="G1039">
        <f>VLOOKUP(A:A,标准表!C:H,6,0)</f>
        <v>0</v>
      </c>
      <c r="H1039">
        <f>VLOOKUP(A:A,标准表!C:I,7,0)</f>
        <v>0</v>
      </c>
      <c r="I1039">
        <f>VLOOKUP(A:A,标准表!C:J,8,0)</f>
        <v>0</v>
      </c>
      <c r="J1039">
        <f>VLOOKUP($A:$A,标准表!C:G,5,0)</f>
        <v>1</v>
      </c>
      <c r="L1039">
        <f>VLOOKUP(A:A,单位分配保留两位小数!B:I,8,0)</f>
        <v>1714.56</v>
      </c>
      <c r="M1039">
        <f>_xlfn.IFNA(VLOOKUP(A:A,单位分配保留两位小数!B:J,9,0),0)</f>
        <v>0</v>
      </c>
      <c r="N1039">
        <f>_xlfn.IFNA(VLOOKUP(A:A,单位分配保留两位小数!B:K,10,0),0)</f>
        <v>0</v>
      </c>
      <c r="O1039">
        <f>ROUND(_xlfn.IFNA(VLOOKUP(A:A,单位分配保留两位小数!B:L,11,0),0),2)</f>
        <v>0</v>
      </c>
      <c r="Q1039">
        <f t="shared" si="128"/>
        <v>1714.56</v>
      </c>
      <c r="R1039">
        <f>_xlfn.IFNA(VLOOKUP(A1039,'11月工资'!A:AU,47,0),0)+Q1039</f>
        <v>33474.42</v>
      </c>
      <c r="S1039">
        <f>VLOOKUP(A:A,'11月工资'!A:AW,49,0)</f>
        <v>0</v>
      </c>
      <c r="T1039">
        <f>VLOOKUP(A:A,'11月工资'!A:AZ,52,0)</f>
        <v>0</v>
      </c>
      <c r="U1039">
        <f>VLOOKUP(A:A,'11月工资'!A:BA,53,0)</f>
        <v>0</v>
      </c>
      <c r="V1039">
        <f>VLOOKUP(A:A,'11月工资'!A:AX,50,0)</f>
        <v>0</v>
      </c>
      <c r="W1039">
        <f>VLOOKUP(A:A,'11月工资'!A:AY,51,0)</f>
        <v>0</v>
      </c>
      <c r="X1039">
        <f>VLOOKUP(A:A,'11月工资'!A:AV,48,0)</f>
        <v>40000</v>
      </c>
      <c r="Y1039">
        <f>VLOOKUP(A:A,'11月工资'!A:BB,54,0)</f>
        <v>5313.28</v>
      </c>
      <c r="Z1039" s="12">
        <f>ROUND(5*MAX(0,(R1039-S1039-T1039-U1039-V1039-W1039-X1039-Y1039)*{0.6;2;4;5;6;7;9}%-{0;504;3384;6384;10584;17184;36384}),2)</f>
        <v>0</v>
      </c>
      <c r="AB1039" s="78">
        <f>VLOOKUP(A:A,'11月工资'!A:BI,61,0)</f>
        <v>0</v>
      </c>
      <c r="AC1039" s="6">
        <f t="shared" si="129"/>
        <v>0</v>
      </c>
      <c r="AD1039">
        <f t="shared" si="130"/>
        <v>1714.56</v>
      </c>
      <c r="AE1039">
        <f>VLOOKUP(A:A,'10月奖金'!A:AC,29,0)</f>
        <v>0</v>
      </c>
      <c r="AF1039" s="6">
        <f t="shared" si="131"/>
        <v>0</v>
      </c>
      <c r="AG1039">
        <f>VLOOKUP(A:A,'10月奖金'!A:AD,30,0)</f>
        <v>1711.56</v>
      </c>
      <c r="AH1039" s="6">
        <f t="shared" si="132"/>
        <v>3</v>
      </c>
      <c r="AI1039">
        <f>VLOOKUP(A:A,单位分配保留两位小数!B:N,13,0)</f>
        <v>1714.56</v>
      </c>
      <c r="AJ1039">
        <f t="shared" si="133"/>
        <v>0</v>
      </c>
      <c r="AK1039">
        <f>_xlfn.IFNA(VLOOKUP(A:A,'11月工资'!A:AQ,43,0),0)</f>
        <v>0</v>
      </c>
      <c r="AL1039">
        <f t="shared" si="134"/>
        <v>0</v>
      </c>
      <c r="AM1039" s="6">
        <f t="shared" si="135"/>
        <v>-11838.86</v>
      </c>
    </row>
    <row r="1040" spans="1:39" x14ac:dyDescent="0.2">
      <c r="A1040" s="1">
        <v>9001157</v>
      </c>
      <c r="B1040" t="str">
        <f>VLOOKUP(A1040,标准表!C:D,2,0)</f>
        <v>祝涛</v>
      </c>
      <c r="C1040" t="str">
        <f>VLOOKUP(A:A,标准表!C:M,11,0)</f>
        <v>保卫部</v>
      </c>
      <c r="D1040" t="str">
        <f>VLOOKUP($A:$A,标准表!C:E,3,0)</f>
        <v>130205199412130016</v>
      </c>
      <c r="E1040" t="str">
        <f>VLOOKUP(A:A,'11月工资'!A:D,4,0)</f>
        <v>6217000180005206192</v>
      </c>
      <c r="F1040" t="str">
        <f>VLOOKUP(A:A,'11月工资'!A:F,6,0)</f>
        <v>生产操作人员</v>
      </c>
      <c r="G1040">
        <f>VLOOKUP(A:A,标准表!C:H,6,0)</f>
        <v>0</v>
      </c>
      <c r="H1040">
        <f>VLOOKUP(A:A,标准表!C:I,7,0)</f>
        <v>0</v>
      </c>
      <c r="I1040">
        <f>VLOOKUP(A:A,标准表!C:J,8,0)</f>
        <v>0</v>
      </c>
      <c r="J1040">
        <f>VLOOKUP($A:$A,标准表!C:G,5,0)</f>
        <v>1</v>
      </c>
      <c r="L1040">
        <f>VLOOKUP(A:A,单位分配保留两位小数!B:I,8,0)</f>
        <v>1707.64</v>
      </c>
      <c r="M1040">
        <f>_xlfn.IFNA(VLOOKUP(A:A,单位分配保留两位小数!B:J,9,0),0)</f>
        <v>0</v>
      </c>
      <c r="N1040">
        <f>_xlfn.IFNA(VLOOKUP(A:A,单位分配保留两位小数!B:K,10,0),0)</f>
        <v>0</v>
      </c>
      <c r="O1040">
        <f>ROUND(_xlfn.IFNA(VLOOKUP(A:A,单位分配保留两位小数!B:L,11,0),0),2)</f>
        <v>0</v>
      </c>
      <c r="Q1040">
        <f t="shared" si="128"/>
        <v>1707.64</v>
      </c>
      <c r="R1040">
        <f>_xlfn.IFNA(VLOOKUP(A1040,'11月工资'!A:AU,47,0),0)+Q1040</f>
        <v>33461.67</v>
      </c>
      <c r="S1040">
        <f>VLOOKUP(A:A,'11月工资'!A:AW,49,0)</f>
        <v>0</v>
      </c>
      <c r="T1040">
        <f>VLOOKUP(A:A,'11月工资'!A:AZ,52,0)</f>
        <v>0</v>
      </c>
      <c r="U1040">
        <f>VLOOKUP(A:A,'11月工资'!A:BA,53,0)</f>
        <v>0</v>
      </c>
      <c r="V1040">
        <f>VLOOKUP(A:A,'11月工资'!A:AX,50,0)</f>
        <v>0</v>
      </c>
      <c r="W1040">
        <f>VLOOKUP(A:A,'11月工资'!A:AY,51,0)</f>
        <v>0</v>
      </c>
      <c r="X1040">
        <f>VLOOKUP(A:A,'11月工资'!A:AV,48,0)</f>
        <v>40000</v>
      </c>
      <c r="Y1040">
        <f>VLOOKUP(A:A,'11月工资'!A:BB,54,0)</f>
        <v>5313.28</v>
      </c>
      <c r="Z1040" s="12">
        <f>ROUND(5*MAX(0,(R1040-S1040-T1040-U1040-V1040-W1040-X1040-Y1040)*{0.6;2;4;5;6;7;9}%-{0;504;3384;6384;10584;17184;36384}),2)</f>
        <v>0</v>
      </c>
      <c r="AB1040" s="78">
        <f>VLOOKUP(A:A,'11月工资'!A:BI,61,0)</f>
        <v>0</v>
      </c>
      <c r="AC1040" s="6">
        <f t="shared" si="129"/>
        <v>0</v>
      </c>
      <c r="AD1040">
        <f t="shared" si="130"/>
        <v>1707.64</v>
      </c>
      <c r="AE1040">
        <f>VLOOKUP(A:A,'10月奖金'!A:AC,29,0)</f>
        <v>0</v>
      </c>
      <c r="AF1040" s="6">
        <f t="shared" si="131"/>
        <v>0</v>
      </c>
      <c r="AG1040">
        <f>VLOOKUP(A:A,'10月奖金'!A:AD,30,0)</f>
        <v>1711.56</v>
      </c>
      <c r="AH1040" s="6">
        <f t="shared" si="132"/>
        <v>-3.9199999999998454</v>
      </c>
      <c r="AI1040">
        <f>VLOOKUP(A:A,单位分配保留两位小数!B:N,13,0)</f>
        <v>1707.64</v>
      </c>
      <c r="AJ1040">
        <f t="shared" si="133"/>
        <v>0</v>
      </c>
      <c r="AK1040">
        <f>_xlfn.IFNA(VLOOKUP(A:A,'11月工资'!A:AQ,43,0),0)</f>
        <v>0</v>
      </c>
      <c r="AL1040">
        <f t="shared" si="134"/>
        <v>0</v>
      </c>
      <c r="AM1040" s="6">
        <f t="shared" si="135"/>
        <v>-11851.61</v>
      </c>
    </row>
    <row r="1041" spans="1:39" x14ac:dyDescent="0.2">
      <c r="A1041" s="1">
        <v>9001158</v>
      </c>
      <c r="B1041" t="str">
        <f>VLOOKUP(A1041,标准表!C:D,2,0)</f>
        <v>李铭扬</v>
      </c>
      <c r="C1041" t="str">
        <f>VLOOKUP(A:A,标准表!C:M,11,0)</f>
        <v>保卫部</v>
      </c>
      <c r="D1041" t="str">
        <f>VLOOKUP($A:$A,标准表!C:E,3,0)</f>
        <v>130204199506081511</v>
      </c>
      <c r="E1041" t="str">
        <f>VLOOKUP(A:A,'11月工资'!A:D,4,0)</f>
        <v>6217000180038202861</v>
      </c>
      <c r="F1041" t="str">
        <f>VLOOKUP(A:A,'11月工资'!A:F,6,0)</f>
        <v>生产操作人员</v>
      </c>
      <c r="G1041">
        <f>VLOOKUP(A:A,标准表!C:H,6,0)</f>
        <v>0</v>
      </c>
      <c r="H1041">
        <f>VLOOKUP(A:A,标准表!C:I,7,0)</f>
        <v>0</v>
      </c>
      <c r="I1041">
        <f>VLOOKUP(A:A,标准表!C:J,8,0)</f>
        <v>0</v>
      </c>
      <c r="J1041">
        <f>VLOOKUP($A:$A,标准表!C:G,5,0)</f>
        <v>1</v>
      </c>
      <c r="L1041">
        <f>VLOOKUP(A:A,单位分配保留两位小数!B:I,8,0)</f>
        <v>1713.87</v>
      </c>
      <c r="M1041">
        <f>_xlfn.IFNA(VLOOKUP(A:A,单位分配保留两位小数!B:J,9,0),0)</f>
        <v>0</v>
      </c>
      <c r="N1041">
        <f>_xlfn.IFNA(VLOOKUP(A:A,单位分配保留两位小数!B:K,10,0),0)</f>
        <v>0</v>
      </c>
      <c r="O1041">
        <f>ROUND(_xlfn.IFNA(VLOOKUP(A:A,单位分配保留两位小数!B:L,11,0),0),2)</f>
        <v>0</v>
      </c>
      <c r="Q1041">
        <f t="shared" si="128"/>
        <v>1713.87</v>
      </c>
      <c r="R1041">
        <f>_xlfn.IFNA(VLOOKUP(A1041,'11月工资'!A:AU,47,0),0)+Q1041</f>
        <v>34067.97</v>
      </c>
      <c r="S1041">
        <f>VLOOKUP(A:A,'11月工资'!A:AW,49,0)</f>
        <v>0</v>
      </c>
      <c r="T1041">
        <f>VLOOKUP(A:A,'11月工资'!A:AZ,52,0)</f>
        <v>0</v>
      </c>
      <c r="U1041">
        <f>VLOOKUP(A:A,'11月工资'!A:BA,53,0)</f>
        <v>0</v>
      </c>
      <c r="V1041">
        <f>VLOOKUP(A:A,'11月工资'!A:AX,50,0)</f>
        <v>0</v>
      </c>
      <c r="W1041">
        <f>VLOOKUP(A:A,'11月工资'!A:AY,51,0)</f>
        <v>0</v>
      </c>
      <c r="X1041">
        <f>VLOOKUP(A:A,'11月工资'!A:AV,48,0)</f>
        <v>40000</v>
      </c>
      <c r="Y1041">
        <f>VLOOKUP(A:A,'11月工资'!A:BB,54,0)</f>
        <v>5313.28</v>
      </c>
      <c r="Z1041" s="12">
        <f>ROUND(5*MAX(0,(R1041-S1041-T1041-U1041-V1041-W1041-X1041-Y1041)*{0.6;2;4;5;6;7;9}%-{0;504;3384;6384;10584;17184;36384}),2)</f>
        <v>0</v>
      </c>
      <c r="AB1041" s="78">
        <f>VLOOKUP(A:A,'11月工资'!A:BI,61,0)</f>
        <v>0</v>
      </c>
      <c r="AC1041" s="6">
        <f t="shared" si="129"/>
        <v>0</v>
      </c>
      <c r="AD1041">
        <f t="shared" si="130"/>
        <v>1713.87</v>
      </c>
      <c r="AE1041">
        <f>VLOOKUP(A:A,'10月奖金'!A:AC,29,0)</f>
        <v>0</v>
      </c>
      <c r="AF1041" s="6">
        <f t="shared" si="131"/>
        <v>0</v>
      </c>
      <c r="AG1041">
        <f>VLOOKUP(A:A,'10月奖金'!A:AD,30,0)</f>
        <v>1717.8</v>
      </c>
      <c r="AH1041" s="6">
        <f t="shared" si="132"/>
        <v>-3.9300000000000637</v>
      </c>
      <c r="AI1041">
        <f>VLOOKUP(A:A,单位分配保留两位小数!B:N,13,0)</f>
        <v>1713.87</v>
      </c>
      <c r="AJ1041">
        <f t="shared" si="133"/>
        <v>0</v>
      </c>
      <c r="AK1041">
        <f>_xlfn.IFNA(VLOOKUP(A:A,'11月工资'!A:AQ,43,0),0)</f>
        <v>0</v>
      </c>
      <c r="AL1041">
        <f t="shared" si="134"/>
        <v>0</v>
      </c>
      <c r="AM1041" s="6">
        <f t="shared" si="135"/>
        <v>-11245.309999999998</v>
      </c>
    </row>
    <row r="1042" spans="1:39" x14ac:dyDescent="0.2">
      <c r="A1042" s="1">
        <v>9001159</v>
      </c>
      <c r="B1042" t="str">
        <f>VLOOKUP(A1042,标准表!C:D,2,0)</f>
        <v>成泽尧</v>
      </c>
      <c r="C1042" t="str">
        <f>VLOOKUP(A:A,标准表!C:M,11,0)</f>
        <v>保卫部</v>
      </c>
      <c r="D1042" t="str">
        <f>VLOOKUP($A:$A,标准表!C:E,3,0)</f>
        <v>130204199510200915</v>
      </c>
      <c r="E1042" t="str">
        <f>VLOOKUP(A:A,'11月工资'!A:D,4,0)</f>
        <v>6217000180039913763</v>
      </c>
      <c r="F1042" t="str">
        <f>VLOOKUP(A:A,'11月工资'!A:F,6,0)</f>
        <v>生产操作人员</v>
      </c>
      <c r="G1042">
        <f>VLOOKUP(A:A,标准表!C:H,6,0)</f>
        <v>0</v>
      </c>
      <c r="H1042">
        <f>VLOOKUP(A:A,标准表!C:I,7,0)</f>
        <v>0</v>
      </c>
      <c r="I1042">
        <f>VLOOKUP(A:A,标准表!C:J,8,0)</f>
        <v>0</v>
      </c>
      <c r="J1042">
        <f>VLOOKUP($A:$A,标准表!C:G,5,0)</f>
        <v>1</v>
      </c>
      <c r="L1042">
        <f>VLOOKUP(A:A,单位分配保留两位小数!B:I,8,0)</f>
        <v>1707.64</v>
      </c>
      <c r="M1042">
        <f>_xlfn.IFNA(VLOOKUP(A:A,单位分配保留两位小数!B:J,9,0),0)</f>
        <v>0</v>
      </c>
      <c r="N1042">
        <f>_xlfn.IFNA(VLOOKUP(A:A,单位分配保留两位小数!B:K,10,0),0)</f>
        <v>0</v>
      </c>
      <c r="O1042">
        <f>ROUND(_xlfn.IFNA(VLOOKUP(A:A,单位分配保留两位小数!B:L,11,0),0),2)</f>
        <v>0</v>
      </c>
      <c r="Q1042">
        <f t="shared" si="128"/>
        <v>1707.64</v>
      </c>
      <c r="R1042">
        <f>_xlfn.IFNA(VLOOKUP(A1042,'11月工资'!A:AU,47,0),0)+Q1042</f>
        <v>33483.630000000005</v>
      </c>
      <c r="S1042">
        <f>VLOOKUP(A:A,'11月工资'!A:AW,49,0)</f>
        <v>0</v>
      </c>
      <c r="T1042">
        <f>VLOOKUP(A:A,'11月工资'!A:AZ,52,0)</f>
        <v>0</v>
      </c>
      <c r="U1042">
        <f>VLOOKUP(A:A,'11月工资'!A:BA,53,0)</f>
        <v>0</v>
      </c>
      <c r="V1042">
        <f>VLOOKUP(A:A,'11月工资'!A:AX,50,0)</f>
        <v>0</v>
      </c>
      <c r="W1042">
        <f>VLOOKUP(A:A,'11月工资'!A:AY,51,0)</f>
        <v>0</v>
      </c>
      <c r="X1042">
        <f>VLOOKUP(A:A,'11月工资'!A:AV,48,0)</f>
        <v>40000</v>
      </c>
      <c r="Y1042">
        <f>VLOOKUP(A:A,'11月工资'!A:BB,54,0)</f>
        <v>5313.28</v>
      </c>
      <c r="Z1042" s="12">
        <f>ROUND(5*MAX(0,(R1042-S1042-T1042-U1042-V1042-W1042-X1042-Y1042)*{0.6;2;4;5;6;7;9}%-{0;504;3384;6384;10584;17184;36384}),2)</f>
        <v>0</v>
      </c>
      <c r="AB1042" s="78">
        <f>VLOOKUP(A:A,'11月工资'!A:BI,61,0)</f>
        <v>0</v>
      </c>
      <c r="AC1042" s="6">
        <f t="shared" si="129"/>
        <v>0</v>
      </c>
      <c r="AD1042">
        <f t="shared" si="130"/>
        <v>1707.64</v>
      </c>
      <c r="AE1042">
        <f>VLOOKUP(A:A,'10月奖金'!A:AC,29,0)</f>
        <v>0</v>
      </c>
      <c r="AF1042" s="6">
        <f t="shared" si="131"/>
        <v>0</v>
      </c>
      <c r="AG1042">
        <f>VLOOKUP(A:A,'10月奖金'!A:AD,30,0)</f>
        <v>1718.49</v>
      </c>
      <c r="AH1042" s="6">
        <f t="shared" si="132"/>
        <v>-10.849999999999909</v>
      </c>
      <c r="AI1042">
        <f>VLOOKUP(A:A,单位分配保留两位小数!B:N,13,0)</f>
        <v>1707.64</v>
      </c>
      <c r="AJ1042">
        <f t="shared" si="133"/>
        <v>0</v>
      </c>
      <c r="AK1042">
        <f>_xlfn.IFNA(VLOOKUP(A:A,'11月工资'!A:AQ,43,0),0)</f>
        <v>0</v>
      </c>
      <c r="AL1042">
        <f t="shared" si="134"/>
        <v>0</v>
      </c>
      <c r="AM1042" s="6">
        <f t="shared" si="135"/>
        <v>-11829.649999999994</v>
      </c>
    </row>
    <row r="1043" spans="1:39" x14ac:dyDescent="0.2">
      <c r="A1043" s="1">
        <v>9001160</v>
      </c>
      <c r="B1043" t="str">
        <f>VLOOKUP(A1043,标准表!C:D,2,0)</f>
        <v>刘中涵</v>
      </c>
      <c r="C1043" t="str">
        <f>VLOOKUP(A:A,标准表!C:M,11,0)</f>
        <v>安全部</v>
      </c>
      <c r="D1043" t="str">
        <f>VLOOKUP($A:$A,标准表!C:E,3,0)</f>
        <v>130205199704173915</v>
      </c>
      <c r="E1043" t="str">
        <f>VLOOKUP(A:A,'11月工资'!A:D,4,0)</f>
        <v>6236680180004139532</v>
      </c>
      <c r="F1043" t="str">
        <f>VLOOKUP(A:A,'11月工资'!A:F,6,0)</f>
        <v>生产操作人员</v>
      </c>
      <c r="G1043">
        <f>VLOOKUP(A:A,标准表!C:H,6,0)</f>
        <v>0</v>
      </c>
      <c r="H1043">
        <f>VLOOKUP(A:A,标准表!C:I,7,0)</f>
        <v>0</v>
      </c>
      <c r="I1043">
        <f>VLOOKUP(A:A,标准表!C:J,8,0)</f>
        <v>0</v>
      </c>
      <c r="J1043">
        <f>VLOOKUP($A:$A,标准表!C:G,5,0)</f>
        <v>1</v>
      </c>
      <c r="L1043">
        <f>VLOOKUP(A:A,单位分配保留两位小数!B:I,8,0)</f>
        <v>1684.04</v>
      </c>
      <c r="M1043">
        <f>_xlfn.IFNA(VLOOKUP(A:A,单位分配保留两位小数!B:J,9,0),0)</f>
        <v>0</v>
      </c>
      <c r="N1043">
        <f>_xlfn.IFNA(VLOOKUP(A:A,单位分配保留两位小数!B:K,10,0),0)</f>
        <v>0</v>
      </c>
      <c r="O1043">
        <f>ROUND(_xlfn.IFNA(VLOOKUP(A:A,单位分配保留两位小数!B:L,11,0),0),2)</f>
        <v>0</v>
      </c>
      <c r="Q1043">
        <f t="shared" si="128"/>
        <v>1684.04</v>
      </c>
      <c r="R1043">
        <f>_xlfn.IFNA(VLOOKUP(A1043,'11月工资'!A:AU,47,0),0)+Q1043</f>
        <v>35078.160000000003</v>
      </c>
      <c r="S1043">
        <f>VLOOKUP(A:A,'11月工资'!A:AW,49,0)</f>
        <v>0</v>
      </c>
      <c r="T1043">
        <f>VLOOKUP(A:A,'11月工资'!A:AZ,52,0)</f>
        <v>0</v>
      </c>
      <c r="U1043">
        <f>VLOOKUP(A:A,'11月工资'!A:BA,53,0)</f>
        <v>0</v>
      </c>
      <c r="V1043">
        <f>VLOOKUP(A:A,'11月工资'!A:AX,50,0)</f>
        <v>0</v>
      </c>
      <c r="W1043">
        <f>VLOOKUP(A:A,'11月工资'!A:AY,51,0)</f>
        <v>0</v>
      </c>
      <c r="X1043">
        <f>VLOOKUP(A:A,'11月工资'!A:AV,48,0)</f>
        <v>40000</v>
      </c>
      <c r="Y1043">
        <f>VLOOKUP(A:A,'11月工资'!A:BB,54,0)</f>
        <v>5313.28</v>
      </c>
      <c r="Z1043" s="12">
        <f>ROUND(5*MAX(0,(R1043-S1043-T1043-U1043-V1043-W1043-X1043-Y1043)*{0.6;2;4;5;6;7;9}%-{0;504;3384;6384;10584;17184;36384}),2)</f>
        <v>0</v>
      </c>
      <c r="AB1043" s="78">
        <f>VLOOKUP(A:A,'11月工资'!A:BI,61,0)</f>
        <v>0</v>
      </c>
      <c r="AC1043" s="6">
        <f t="shared" si="129"/>
        <v>0</v>
      </c>
      <c r="AD1043">
        <f t="shared" si="130"/>
        <v>1684.04</v>
      </c>
      <c r="AE1043">
        <f>VLOOKUP(A:A,'10月奖金'!A:AC,29,0)</f>
        <v>0</v>
      </c>
      <c r="AF1043" s="6">
        <f t="shared" si="131"/>
        <v>0</v>
      </c>
      <c r="AG1043">
        <f>VLOOKUP(A:A,'10月奖金'!A:AD,30,0)</f>
        <v>1679.54</v>
      </c>
      <c r="AH1043" s="6">
        <f t="shared" si="132"/>
        <v>4.5</v>
      </c>
      <c r="AI1043">
        <f>VLOOKUP(A:A,单位分配保留两位小数!B:N,13,0)</f>
        <v>1684.04</v>
      </c>
      <c r="AJ1043">
        <f t="shared" si="133"/>
        <v>0</v>
      </c>
      <c r="AK1043">
        <f>_xlfn.IFNA(VLOOKUP(A:A,'11月工资'!A:AQ,43,0),0)</f>
        <v>0</v>
      </c>
      <c r="AL1043">
        <f t="shared" si="134"/>
        <v>0</v>
      </c>
      <c r="AM1043" s="6">
        <f t="shared" si="135"/>
        <v>-10235.119999999995</v>
      </c>
    </row>
    <row r="1044" spans="1:39" x14ac:dyDescent="0.2">
      <c r="A1044" s="1">
        <v>9001161</v>
      </c>
      <c r="B1044" t="str">
        <f>VLOOKUP(A1044,标准表!C:D,2,0)</f>
        <v>赵程亮</v>
      </c>
      <c r="C1044" t="str">
        <f>VLOOKUP(A:A,标准表!C:M,11,0)</f>
        <v>安全部</v>
      </c>
      <c r="D1044" t="str">
        <f>VLOOKUP($A:$A,标准表!C:E,3,0)</f>
        <v>130204199701213612</v>
      </c>
      <c r="E1044" t="str">
        <f>VLOOKUP(A:A,'11月工资'!A:D,4,0)</f>
        <v>6236680180004261831</v>
      </c>
      <c r="F1044" t="str">
        <f>VLOOKUP(A:A,'11月工资'!A:F,6,0)</f>
        <v>生产操作人员</v>
      </c>
      <c r="G1044">
        <f>VLOOKUP(A:A,标准表!C:H,6,0)</f>
        <v>0</v>
      </c>
      <c r="H1044">
        <f>VLOOKUP(A:A,标准表!C:I,7,0)</f>
        <v>0</v>
      </c>
      <c r="I1044">
        <f>VLOOKUP(A:A,标准表!C:J,8,0)</f>
        <v>0</v>
      </c>
      <c r="J1044">
        <f>VLOOKUP($A:$A,标准表!C:G,5,0)</f>
        <v>1</v>
      </c>
      <c r="L1044">
        <f>VLOOKUP(A:A,单位分配保留两位小数!B:I,8,0)</f>
        <v>1711.22</v>
      </c>
      <c r="M1044">
        <f>_xlfn.IFNA(VLOOKUP(A:A,单位分配保留两位小数!B:J,9,0),0)</f>
        <v>0</v>
      </c>
      <c r="N1044">
        <f>_xlfn.IFNA(VLOOKUP(A:A,单位分配保留两位小数!B:K,10,0),0)</f>
        <v>0</v>
      </c>
      <c r="O1044">
        <f>ROUND(_xlfn.IFNA(VLOOKUP(A:A,单位分配保留两位小数!B:L,11,0),0),2)</f>
        <v>0</v>
      </c>
      <c r="Q1044">
        <f t="shared" si="128"/>
        <v>1711.22</v>
      </c>
      <c r="R1044">
        <f>_xlfn.IFNA(VLOOKUP(A1044,'11月工资'!A:AU,47,0),0)+Q1044</f>
        <v>35170.700000000004</v>
      </c>
      <c r="S1044">
        <f>VLOOKUP(A:A,'11月工资'!A:AW,49,0)</f>
        <v>0</v>
      </c>
      <c r="T1044">
        <f>VLOOKUP(A:A,'11月工资'!A:AZ,52,0)</f>
        <v>0</v>
      </c>
      <c r="U1044">
        <f>VLOOKUP(A:A,'11月工资'!A:BA,53,0)</f>
        <v>0</v>
      </c>
      <c r="V1044">
        <f>VLOOKUP(A:A,'11月工资'!A:AX,50,0)</f>
        <v>0</v>
      </c>
      <c r="W1044">
        <f>VLOOKUP(A:A,'11月工资'!A:AY,51,0)</f>
        <v>0</v>
      </c>
      <c r="X1044">
        <f>VLOOKUP(A:A,'11月工资'!A:AV,48,0)</f>
        <v>40000</v>
      </c>
      <c r="Y1044">
        <f>VLOOKUP(A:A,'11月工资'!A:BB,54,0)</f>
        <v>5313.28</v>
      </c>
      <c r="Z1044" s="12">
        <f>ROUND(5*MAX(0,(R1044-S1044-T1044-U1044-V1044-W1044-X1044-Y1044)*{0.6;2;4;5;6;7;9}%-{0;504;3384;6384;10584;17184;36384}),2)</f>
        <v>0</v>
      </c>
      <c r="AB1044" s="78">
        <f>VLOOKUP(A:A,'11月工资'!A:BI,61,0)</f>
        <v>0</v>
      </c>
      <c r="AC1044" s="6">
        <f t="shared" si="129"/>
        <v>0</v>
      </c>
      <c r="AD1044">
        <f t="shared" si="130"/>
        <v>1711.22</v>
      </c>
      <c r="AE1044">
        <f>VLOOKUP(A:A,'10月奖金'!A:AC,29,0)</f>
        <v>0</v>
      </c>
      <c r="AF1044" s="6">
        <f t="shared" si="131"/>
        <v>0</v>
      </c>
      <c r="AG1044">
        <f>VLOOKUP(A:A,'10月奖金'!A:AD,30,0)</f>
        <v>1747.54</v>
      </c>
      <c r="AH1044" s="6">
        <f t="shared" si="132"/>
        <v>-36.319999999999936</v>
      </c>
      <c r="AI1044">
        <f>VLOOKUP(A:A,单位分配保留两位小数!B:N,13,0)</f>
        <v>1711.22</v>
      </c>
      <c r="AJ1044">
        <f t="shared" si="133"/>
        <v>0</v>
      </c>
      <c r="AK1044">
        <f>_xlfn.IFNA(VLOOKUP(A:A,'11月工资'!A:AQ,43,0),0)</f>
        <v>0</v>
      </c>
      <c r="AL1044">
        <f t="shared" si="134"/>
        <v>0</v>
      </c>
      <c r="AM1044" s="6">
        <f t="shared" si="135"/>
        <v>-10142.579999999994</v>
      </c>
    </row>
    <row r="1045" spans="1:39" x14ac:dyDescent="0.2">
      <c r="A1045" s="1">
        <v>9001162</v>
      </c>
      <c r="B1045" t="str">
        <f>VLOOKUP(A1045,标准表!C:D,2,0)</f>
        <v>杨帅</v>
      </c>
      <c r="C1045" t="str">
        <f>VLOOKUP(A:A,标准表!C:M,11,0)</f>
        <v>保卫部</v>
      </c>
      <c r="D1045" t="str">
        <f>VLOOKUP($A:$A,标准表!C:E,3,0)</f>
        <v>130204199603250911</v>
      </c>
      <c r="E1045" t="str">
        <f>VLOOKUP(A:A,'11月工资'!A:D,4,0)</f>
        <v>6217000180005047331</v>
      </c>
      <c r="F1045" t="str">
        <f>VLOOKUP(A:A,'11月工资'!A:F,6,0)</f>
        <v>生产操作人员</v>
      </c>
      <c r="G1045">
        <f>VLOOKUP(A:A,标准表!C:H,6,0)</f>
        <v>0</v>
      </c>
      <c r="H1045">
        <f>VLOOKUP(A:A,标准表!C:I,7,0)</f>
        <v>0</v>
      </c>
      <c r="I1045">
        <f>VLOOKUP(A:A,标准表!C:J,8,0)</f>
        <v>0</v>
      </c>
      <c r="J1045">
        <f>VLOOKUP($A:$A,标准表!C:G,5,0)</f>
        <v>1</v>
      </c>
      <c r="L1045">
        <f>VLOOKUP(A:A,单位分配保留两位小数!B:I,8,0)</f>
        <v>1700.73</v>
      </c>
      <c r="M1045">
        <f>_xlfn.IFNA(VLOOKUP(A:A,单位分配保留两位小数!B:J,9,0),0)</f>
        <v>0</v>
      </c>
      <c r="N1045">
        <f>_xlfn.IFNA(VLOOKUP(A:A,单位分配保留两位小数!B:K,10,0),0)</f>
        <v>0</v>
      </c>
      <c r="O1045">
        <f>ROUND(_xlfn.IFNA(VLOOKUP(A:A,单位分配保留两位小数!B:L,11,0),0),2)</f>
        <v>0</v>
      </c>
      <c r="Q1045">
        <f t="shared" si="128"/>
        <v>1700.73</v>
      </c>
      <c r="R1045">
        <f>_xlfn.IFNA(VLOOKUP(A1045,'11月工资'!A:AU,47,0),0)+Q1045</f>
        <v>33688</v>
      </c>
      <c r="S1045">
        <f>VLOOKUP(A:A,'11月工资'!A:AW,49,0)</f>
        <v>0</v>
      </c>
      <c r="T1045">
        <f>VLOOKUP(A:A,'11月工资'!A:AZ,52,0)</f>
        <v>0</v>
      </c>
      <c r="U1045">
        <f>VLOOKUP(A:A,'11月工资'!A:BA,53,0)</f>
        <v>0</v>
      </c>
      <c r="V1045">
        <f>VLOOKUP(A:A,'11月工资'!A:AX,50,0)</f>
        <v>0</v>
      </c>
      <c r="W1045">
        <f>VLOOKUP(A:A,'11月工资'!A:AY,51,0)</f>
        <v>0</v>
      </c>
      <c r="X1045">
        <f>VLOOKUP(A:A,'11月工资'!A:AV,48,0)</f>
        <v>40000</v>
      </c>
      <c r="Y1045">
        <f>VLOOKUP(A:A,'11月工资'!A:BB,54,0)</f>
        <v>5313.28</v>
      </c>
      <c r="Z1045" s="12">
        <f>ROUND(5*MAX(0,(R1045-S1045-T1045-U1045-V1045-W1045-X1045-Y1045)*{0.6;2;4;5;6;7;9}%-{0;504;3384;6384;10584;17184;36384}),2)</f>
        <v>0</v>
      </c>
      <c r="AB1045" s="78">
        <f>VLOOKUP(A:A,'11月工资'!A:BI,61,0)</f>
        <v>0</v>
      </c>
      <c r="AC1045" s="6">
        <f t="shared" si="129"/>
        <v>0</v>
      </c>
      <c r="AD1045">
        <f t="shared" si="130"/>
        <v>1700.73</v>
      </c>
      <c r="AE1045">
        <f>VLOOKUP(A:A,'10月奖金'!A:AC,29,0)</f>
        <v>0</v>
      </c>
      <c r="AF1045" s="6">
        <f t="shared" si="131"/>
        <v>0</v>
      </c>
      <c r="AG1045">
        <f>VLOOKUP(A:A,'10月奖金'!A:AD,30,0)</f>
        <v>1725.43</v>
      </c>
      <c r="AH1045" s="6">
        <f t="shared" si="132"/>
        <v>-24.700000000000045</v>
      </c>
      <c r="AI1045">
        <f>VLOOKUP(A:A,单位分配保留两位小数!B:N,13,0)</f>
        <v>1700.73</v>
      </c>
      <c r="AJ1045">
        <f t="shared" si="133"/>
        <v>0</v>
      </c>
      <c r="AK1045">
        <f>_xlfn.IFNA(VLOOKUP(A:A,'11月工资'!A:AQ,43,0),0)</f>
        <v>0</v>
      </c>
      <c r="AL1045">
        <f t="shared" si="134"/>
        <v>0</v>
      </c>
      <c r="AM1045" s="6">
        <f t="shared" si="135"/>
        <v>-11625.279999999999</v>
      </c>
    </row>
    <row r="1046" spans="1:39" x14ac:dyDescent="0.2">
      <c r="A1046" s="1">
        <v>9001166</v>
      </c>
      <c r="B1046" t="str">
        <f>VLOOKUP(A1046,标准表!C:D,2,0)</f>
        <v>褚志勇</v>
      </c>
      <c r="C1046" t="str">
        <f>VLOOKUP(A:A,标准表!C:M,11,0)</f>
        <v>动力部</v>
      </c>
      <c r="D1046" t="str">
        <f>VLOOKUP($A:$A,标准表!C:E,3,0)</f>
        <v>210102196911045694</v>
      </c>
      <c r="E1046" t="str">
        <f>VLOOKUP(A:A,'11月工资'!A:D,4,0)</f>
        <v>6217000180022183598</v>
      </c>
      <c r="F1046" t="str">
        <f>VLOOKUP(A:A,'11月工资'!A:F,6,0)</f>
        <v>经营管理-中层</v>
      </c>
      <c r="G1046">
        <f>VLOOKUP(A:A,标准表!C:H,6,0)</f>
        <v>9066</v>
      </c>
      <c r="H1046">
        <f>VLOOKUP(A:A,标准表!C:I,7,0)</f>
        <v>0</v>
      </c>
      <c r="I1046">
        <f>VLOOKUP(A:A,标准表!C:J,8,0)</f>
        <v>0</v>
      </c>
      <c r="J1046">
        <f>VLOOKUP($A:$A,标准表!C:G,5,0)</f>
        <v>0</v>
      </c>
      <c r="L1046">
        <f>VLOOKUP(A:A,单位分配保留两位小数!B:I,8,0)</f>
        <v>8935.9</v>
      </c>
      <c r="M1046">
        <f>_xlfn.IFNA(VLOOKUP(A:A,单位分配保留两位小数!B:J,9,0),0)</f>
        <v>0</v>
      </c>
      <c r="N1046">
        <f>_xlfn.IFNA(VLOOKUP(A:A,单位分配保留两位小数!B:K,10,0),0)</f>
        <v>0</v>
      </c>
      <c r="O1046">
        <f>ROUND(_xlfn.IFNA(VLOOKUP(A:A,单位分配保留两位小数!B:L,11,0),0),2)</f>
        <v>0</v>
      </c>
      <c r="Q1046">
        <f t="shared" si="128"/>
        <v>8935.9</v>
      </c>
      <c r="R1046">
        <f>_xlfn.IFNA(VLOOKUP(A1046,'11月工资'!A:AU,47,0),0)+Q1046</f>
        <v>101427.09</v>
      </c>
      <c r="S1046">
        <f>VLOOKUP(A:A,'11月工资'!A:AW,49,0)</f>
        <v>0</v>
      </c>
      <c r="T1046">
        <f>VLOOKUP(A:A,'11月工资'!A:AZ,52,0)</f>
        <v>0</v>
      </c>
      <c r="U1046">
        <f>VLOOKUP(A:A,'11月工资'!A:BA,53,0)</f>
        <v>0</v>
      </c>
      <c r="V1046">
        <f>VLOOKUP(A:A,'11月工资'!A:AX,50,0)</f>
        <v>0</v>
      </c>
      <c r="W1046">
        <f>VLOOKUP(A:A,'11月工资'!A:AY,51,0)</f>
        <v>0</v>
      </c>
      <c r="X1046">
        <f>VLOOKUP(A:A,'11月工资'!A:AV,48,0)</f>
        <v>40000</v>
      </c>
      <c r="Y1046">
        <f>VLOOKUP(A:A,'11月工资'!A:BB,54,0)</f>
        <v>20822.759999999998</v>
      </c>
      <c r="Z1046" s="12">
        <f>ROUND(5*MAX(0,(R1046-S1046-T1046-U1046-V1046-W1046-X1046-Y1046)*{0.6;2;4;5;6;7;9}%-{0;504;3384;6384;10584;17184;36384}),2)</f>
        <v>1540.43</v>
      </c>
      <c r="AB1046" s="78">
        <f>VLOOKUP(A:A,'11月工资'!A:BI,61,0)</f>
        <v>1029.53</v>
      </c>
      <c r="AC1046" s="6">
        <f t="shared" si="129"/>
        <v>510.9</v>
      </c>
      <c r="AD1046">
        <f t="shared" si="130"/>
        <v>8425</v>
      </c>
      <c r="AE1046">
        <f>VLOOKUP(A:A,'10月奖金'!A:AC,29,0)</f>
        <v>192.38</v>
      </c>
      <c r="AF1046" s="6">
        <f t="shared" si="131"/>
        <v>318.52</v>
      </c>
      <c r="AG1046">
        <f>VLOOKUP(A:A,'10月奖金'!A:AD,30,0)</f>
        <v>8736.27</v>
      </c>
      <c r="AH1046" s="6">
        <f t="shared" si="132"/>
        <v>-311.27000000000044</v>
      </c>
      <c r="AI1046">
        <f>VLOOKUP(A:A,单位分配保留两位小数!B:N,13,0)</f>
        <v>8935.9</v>
      </c>
      <c r="AJ1046">
        <f t="shared" si="133"/>
        <v>0</v>
      </c>
      <c r="AK1046">
        <f>_xlfn.IFNA(VLOOKUP(A:A,'11月工资'!A:AQ,43,0),0)</f>
        <v>0</v>
      </c>
      <c r="AL1046">
        <f t="shared" si="134"/>
        <v>510.9</v>
      </c>
      <c r="AM1046" s="6">
        <f t="shared" si="135"/>
        <v>40604.33</v>
      </c>
    </row>
    <row r="1047" spans="1:39" x14ac:dyDescent="0.2">
      <c r="A1047" s="1">
        <v>9001221</v>
      </c>
      <c r="B1047" t="str">
        <f>VLOOKUP(A1047,标准表!C:D,2,0)</f>
        <v>安玉超</v>
      </c>
      <c r="C1047" t="str">
        <f>VLOOKUP(A:A,标准表!C:M,11,0)</f>
        <v>运营改善部（董事会办公室）（发展规划部）</v>
      </c>
      <c r="D1047" t="str">
        <f>VLOOKUP($A:$A,标准表!C:E,3,0)</f>
        <v>130225198108113722</v>
      </c>
      <c r="E1047" t="str">
        <f>VLOOKUP(A:A,'11月工资'!A:D,4,0)</f>
        <v>6217000180022986461</v>
      </c>
      <c r="F1047" t="str">
        <f>VLOOKUP(A:A,'11月工资'!A:F,6,0)</f>
        <v>专业技术人员</v>
      </c>
      <c r="G1047">
        <f>VLOOKUP(A:A,标准表!C:H,6,0)</f>
        <v>0</v>
      </c>
      <c r="H1047">
        <f>VLOOKUP(A:A,标准表!C:I,7,0)</f>
        <v>0</v>
      </c>
      <c r="I1047">
        <f>VLOOKUP(A:A,标准表!C:J,8,0)</f>
        <v>0</v>
      </c>
      <c r="J1047">
        <f>VLOOKUP($A:$A,标准表!C:G,5,0)</f>
        <v>3.6</v>
      </c>
      <c r="L1047">
        <f>VLOOKUP(A:A,单位分配保留两位小数!B:I,8,0)</f>
        <v>6118.16</v>
      </c>
      <c r="M1047">
        <f>_xlfn.IFNA(VLOOKUP(A:A,单位分配保留两位小数!B:J,9,0),0)</f>
        <v>0</v>
      </c>
      <c r="N1047">
        <f>_xlfn.IFNA(VLOOKUP(A:A,单位分配保留两位小数!B:K,10,0),0)</f>
        <v>0</v>
      </c>
      <c r="O1047">
        <f>ROUND(_xlfn.IFNA(VLOOKUP(A:A,单位分配保留两位小数!B:L,11,0),0),2)</f>
        <v>0</v>
      </c>
      <c r="Q1047">
        <f t="shared" si="128"/>
        <v>6118.16</v>
      </c>
      <c r="R1047">
        <f>_xlfn.IFNA(VLOOKUP(A1047,'11月工资'!A:AU,47,0),0)+Q1047</f>
        <v>61276.380000000005</v>
      </c>
      <c r="S1047">
        <f>VLOOKUP(A:A,'11月工资'!A:AW,49,0)</f>
        <v>0</v>
      </c>
      <c r="T1047">
        <f>VLOOKUP(A:A,'11月工资'!A:AZ,52,0)</f>
        <v>0</v>
      </c>
      <c r="U1047">
        <f>VLOOKUP(A:A,'11月工资'!A:BA,53,0)</f>
        <v>0</v>
      </c>
      <c r="V1047">
        <f>VLOOKUP(A:A,'11月工资'!A:AX,50,0)</f>
        <v>0</v>
      </c>
      <c r="W1047">
        <f>VLOOKUP(A:A,'11月工资'!A:AY,51,0)</f>
        <v>0</v>
      </c>
      <c r="X1047">
        <f>VLOOKUP(A:A,'11月工资'!A:AV,48,0)</f>
        <v>35000</v>
      </c>
      <c r="Y1047">
        <f>VLOOKUP(A:A,'11月工资'!A:BB,54,0)</f>
        <v>10589.88</v>
      </c>
      <c r="Z1047" s="12">
        <f>ROUND(5*MAX(0,(R1047-S1047-T1047-U1047-V1047-W1047-X1047-Y1047)*{0.6;2;4;5;6;7;9}%-{0;504;3384;6384;10584;17184;36384}),2)</f>
        <v>470.6</v>
      </c>
      <c r="AB1047" s="78">
        <f>VLOOKUP(A:A,'11月工资'!A:BI,61,0)</f>
        <v>373.78</v>
      </c>
      <c r="AC1047" s="6">
        <f t="shared" si="129"/>
        <v>96.82</v>
      </c>
      <c r="AD1047">
        <f t="shared" si="130"/>
        <v>6021.34</v>
      </c>
      <c r="AE1047">
        <f>VLOOKUP(A:A,'10月奖金'!A:AC,29,0)</f>
        <v>96.82</v>
      </c>
      <c r="AF1047" s="6">
        <f t="shared" si="131"/>
        <v>0</v>
      </c>
      <c r="AG1047">
        <f>VLOOKUP(A:A,'10月奖金'!A:AD,30,0)</f>
        <v>6021.34</v>
      </c>
      <c r="AH1047" s="6">
        <f t="shared" si="132"/>
        <v>0</v>
      </c>
      <c r="AI1047">
        <f>VLOOKUP(A:A,单位分配保留两位小数!B:N,13,0)</f>
        <v>6118.16</v>
      </c>
      <c r="AJ1047">
        <f t="shared" si="133"/>
        <v>0</v>
      </c>
      <c r="AK1047">
        <f>_xlfn.IFNA(VLOOKUP(A:A,'11月工资'!A:AQ,43,0),0)</f>
        <v>0</v>
      </c>
      <c r="AL1047">
        <f t="shared" si="134"/>
        <v>96.82</v>
      </c>
      <c r="AM1047" s="6">
        <f t="shared" si="135"/>
        <v>15686.500000000005</v>
      </c>
    </row>
    <row r="1048" spans="1:39" x14ac:dyDescent="0.2">
      <c r="A1048" s="1">
        <v>9001227</v>
      </c>
      <c r="B1048" t="str">
        <f>VLOOKUP(A1048,标准表!C:D,2,0)</f>
        <v>王静</v>
      </c>
      <c r="C1048" t="str">
        <f>VLOOKUP(A:A,标准表!C:M,11,0)</f>
        <v>综合部（法律事务部）</v>
      </c>
      <c r="D1048" t="str">
        <f>VLOOKUP($A:$A,标准表!C:E,3,0)</f>
        <v>130203198702180022</v>
      </c>
      <c r="E1048" t="str">
        <f>VLOOKUP(A:A,'11月工资'!A:D,4,0)</f>
        <v>6217000180022176972</v>
      </c>
      <c r="F1048" t="str">
        <f>VLOOKUP(A:A,'11月工资'!A:F,6,0)</f>
        <v>经营管理-其他</v>
      </c>
      <c r="G1048">
        <f>VLOOKUP(A:A,标准表!C:H,6,0)</f>
        <v>0</v>
      </c>
      <c r="H1048">
        <f>VLOOKUP(A:A,标准表!C:I,7,0)</f>
        <v>0</v>
      </c>
      <c r="I1048">
        <f>VLOOKUP(A:A,标准表!C:J,8,0)</f>
        <v>0</v>
      </c>
      <c r="J1048">
        <f>VLOOKUP($A:$A,标准表!C:G,5,0)</f>
        <v>4.5</v>
      </c>
      <c r="L1048">
        <f>VLOOKUP(A:A,单位分配保留两位小数!B:I,8,0)</f>
        <v>7645.41</v>
      </c>
      <c r="M1048">
        <f>_xlfn.IFNA(VLOOKUP(A:A,单位分配保留两位小数!B:J,9,0),0)</f>
        <v>0</v>
      </c>
      <c r="N1048">
        <f>_xlfn.IFNA(VLOOKUP(A:A,单位分配保留两位小数!B:K,10,0),0)</f>
        <v>0</v>
      </c>
      <c r="O1048">
        <f>ROUND(_xlfn.IFNA(VLOOKUP(A:A,单位分配保留两位小数!B:L,11,0),0),2)</f>
        <v>0</v>
      </c>
      <c r="Q1048">
        <f t="shared" si="128"/>
        <v>7645.41</v>
      </c>
      <c r="R1048">
        <f>_xlfn.IFNA(VLOOKUP(A1048,'11月工资'!A:AU,47,0),0)+Q1048</f>
        <v>63258.33</v>
      </c>
      <c r="S1048">
        <f>VLOOKUP(A:A,'11月工资'!A:AW,49,0)</f>
        <v>0</v>
      </c>
      <c r="T1048">
        <f>VLOOKUP(A:A,'11月工资'!A:AZ,52,0)</f>
        <v>0</v>
      </c>
      <c r="U1048">
        <f>VLOOKUP(A:A,'11月工资'!A:BA,53,0)</f>
        <v>0</v>
      </c>
      <c r="V1048">
        <f>VLOOKUP(A:A,'11月工资'!A:AX,50,0)</f>
        <v>0</v>
      </c>
      <c r="W1048">
        <f>VLOOKUP(A:A,'11月工资'!A:AY,51,0)</f>
        <v>0</v>
      </c>
      <c r="X1048">
        <f>VLOOKUP(A:A,'11月工资'!A:AV,48,0)</f>
        <v>35000</v>
      </c>
      <c r="Y1048">
        <f>VLOOKUP(A:A,'11月工资'!A:BB,54,0)</f>
        <v>6897.24</v>
      </c>
      <c r="Z1048" s="12">
        <f>ROUND(5*MAX(0,(R1048-S1048-T1048-U1048-V1048-W1048-X1048-Y1048)*{0.6;2;4;5;6;7;9}%-{0;504;3384;6384;10584;17184;36384}),2)</f>
        <v>640.83000000000004</v>
      </c>
      <c r="AB1048" s="78">
        <f>VLOOKUP(A:A,'11月工资'!A:BI,61,0)</f>
        <v>480.92999999999989</v>
      </c>
      <c r="AC1048" s="6">
        <f t="shared" si="129"/>
        <v>159.9</v>
      </c>
      <c r="AD1048">
        <f t="shared" si="130"/>
        <v>7485.51</v>
      </c>
      <c r="AE1048">
        <f>VLOOKUP(A:A,'10月奖金'!A:AC,29,0)</f>
        <v>160.04</v>
      </c>
      <c r="AF1048" s="6">
        <f t="shared" si="131"/>
        <v>-0.13999999999998636</v>
      </c>
      <c r="AG1048">
        <f>VLOOKUP(A:A,'10月奖金'!A:AD,30,0)</f>
        <v>7489.96</v>
      </c>
      <c r="AH1048" s="6">
        <f t="shared" si="132"/>
        <v>-4.4499999999998181</v>
      </c>
      <c r="AI1048">
        <f>VLOOKUP(A:A,单位分配保留两位小数!B:N,13,0)</f>
        <v>7645.41</v>
      </c>
      <c r="AJ1048">
        <f t="shared" si="133"/>
        <v>0</v>
      </c>
      <c r="AK1048">
        <f>_xlfn.IFNA(VLOOKUP(A:A,'11月工资'!A:AQ,43,0),0)</f>
        <v>0</v>
      </c>
      <c r="AL1048">
        <f t="shared" si="134"/>
        <v>159.9</v>
      </c>
      <c r="AM1048" s="6">
        <f t="shared" si="135"/>
        <v>21361.090000000004</v>
      </c>
    </row>
    <row r="1049" spans="1:39" x14ac:dyDescent="0.2">
      <c r="A1049" s="1">
        <v>9001220</v>
      </c>
      <c r="B1049" t="str">
        <f>VLOOKUP(A1049,标准表!C:D,2,0)</f>
        <v>徐刚</v>
      </c>
      <c r="C1049" t="str">
        <f>VLOOKUP(A:A,标准表!C:M,11,0)</f>
        <v>制造部</v>
      </c>
      <c r="D1049" t="str">
        <f>VLOOKUP($A:$A,标准表!C:E,3,0)</f>
        <v>130203197806062114</v>
      </c>
      <c r="E1049" t="str">
        <f>VLOOKUP(A:A,'11月工资'!A:D,4,0)</f>
        <v>6217000180023823754</v>
      </c>
      <c r="F1049" t="str">
        <f>VLOOKUP(A:A,'11月工资'!A:F,6,0)</f>
        <v>专业技术人员</v>
      </c>
      <c r="G1049">
        <f>VLOOKUP(A:A,标准表!C:H,6,0)</f>
        <v>0</v>
      </c>
      <c r="H1049">
        <f>VLOOKUP(A:A,标准表!C:I,7,0)</f>
        <v>0</v>
      </c>
      <c r="I1049">
        <f>VLOOKUP(A:A,标准表!C:J,8,0)</f>
        <v>0</v>
      </c>
      <c r="J1049">
        <f>VLOOKUP($A:$A,标准表!C:G,5,0)</f>
        <v>2.15</v>
      </c>
      <c r="L1049">
        <f>VLOOKUP(A:A,单位分配保留两位小数!B:I,8,0)</f>
        <v>3642.44</v>
      </c>
      <c r="M1049">
        <f>_xlfn.IFNA(VLOOKUP(A:A,单位分配保留两位小数!B:J,9,0),0)</f>
        <v>0</v>
      </c>
      <c r="N1049">
        <f>_xlfn.IFNA(VLOOKUP(A:A,单位分配保留两位小数!B:K,10,0),0)</f>
        <v>0</v>
      </c>
      <c r="O1049">
        <f>ROUND(_xlfn.IFNA(VLOOKUP(A:A,单位分配保留两位小数!B:L,11,0),0),2)</f>
        <v>0</v>
      </c>
      <c r="Q1049">
        <f t="shared" si="128"/>
        <v>3642.44</v>
      </c>
      <c r="R1049">
        <f>_xlfn.IFNA(VLOOKUP(A1049,'11月工资'!A:AU,47,0),0)+Q1049</f>
        <v>47131.240000000005</v>
      </c>
      <c r="S1049">
        <f>VLOOKUP(A:A,'11月工资'!A:AW,49,0)</f>
        <v>0</v>
      </c>
      <c r="T1049">
        <f>VLOOKUP(A:A,'11月工资'!A:AZ,52,0)</f>
        <v>0</v>
      </c>
      <c r="U1049">
        <f>VLOOKUP(A:A,'11月工资'!A:BA,53,0)</f>
        <v>0</v>
      </c>
      <c r="V1049">
        <f>VLOOKUP(A:A,'11月工资'!A:AX,50,0)</f>
        <v>0</v>
      </c>
      <c r="W1049">
        <f>VLOOKUP(A:A,'11月工资'!A:AY,51,0)</f>
        <v>0</v>
      </c>
      <c r="X1049">
        <f>VLOOKUP(A:A,'11月工资'!A:AV,48,0)</f>
        <v>35000</v>
      </c>
      <c r="Y1049">
        <f>VLOOKUP(A:A,'11月工资'!A:BB,54,0)</f>
        <v>8457.61</v>
      </c>
      <c r="Z1049" s="12">
        <f>ROUND(5*MAX(0,(R1049-S1049-T1049-U1049-V1049-W1049-X1049-Y1049)*{0.6;2;4;5;6;7;9}%-{0;504;3384;6384;10584;17184;36384}),2)</f>
        <v>110.21</v>
      </c>
      <c r="AB1049" s="78">
        <f>VLOOKUP(A:A,'11月工资'!A:BI,61,0)</f>
        <v>93.19</v>
      </c>
      <c r="AC1049" s="6">
        <f t="shared" si="129"/>
        <v>17.02</v>
      </c>
      <c r="AD1049">
        <f t="shared" si="130"/>
        <v>3625.42</v>
      </c>
      <c r="AE1049">
        <f>VLOOKUP(A:A,'10月奖金'!A:AC,29,0)</f>
        <v>40.28</v>
      </c>
      <c r="AF1049" s="6">
        <f t="shared" si="131"/>
        <v>-23.26</v>
      </c>
      <c r="AG1049">
        <f>VLOOKUP(A:A,'10月奖金'!A:AD,30,0)</f>
        <v>3610.4199999999996</v>
      </c>
      <c r="AH1049" s="6">
        <f t="shared" si="132"/>
        <v>15.000000000000455</v>
      </c>
      <c r="AI1049">
        <f>VLOOKUP(A:A,单位分配保留两位小数!B:N,13,0)</f>
        <v>3642.44</v>
      </c>
      <c r="AJ1049">
        <f t="shared" si="133"/>
        <v>0</v>
      </c>
      <c r="AK1049">
        <f>_xlfn.IFNA(VLOOKUP(A:A,'11月工资'!A:AQ,43,0),0)</f>
        <v>0</v>
      </c>
      <c r="AL1049">
        <f t="shared" si="134"/>
        <v>17.02</v>
      </c>
      <c r="AM1049" s="6">
        <f t="shared" si="135"/>
        <v>3673.6300000000047</v>
      </c>
    </row>
    <row r="1050" spans="1:39" x14ac:dyDescent="0.2">
      <c r="A1050" s="1">
        <v>9001218</v>
      </c>
      <c r="B1050" t="str">
        <f>VLOOKUP(A1050,标准表!C:D,2,0)</f>
        <v>纪贵友</v>
      </c>
      <c r="C1050" t="str">
        <f>VLOOKUP(A:A,标准表!C:M,11,0)</f>
        <v>设备管理部</v>
      </c>
      <c r="D1050" t="str">
        <f>VLOOKUP($A:$A,标准表!C:E,3,0)</f>
        <v>130203196811061517</v>
      </c>
      <c r="E1050" t="str">
        <f>VLOOKUP(A:A,'11月工资'!A:D,4,0)</f>
        <v>6217000180023869278</v>
      </c>
      <c r="F1050" t="str">
        <f>VLOOKUP(A:A,'11月工资'!A:F,6,0)</f>
        <v>专业技术人员</v>
      </c>
      <c r="G1050">
        <f>VLOOKUP(A:A,标准表!C:H,6,0)</f>
        <v>0</v>
      </c>
      <c r="H1050">
        <f>VLOOKUP(A:A,标准表!C:I,7,0)</f>
        <v>0</v>
      </c>
      <c r="I1050">
        <f>VLOOKUP(A:A,标准表!C:J,8,0)</f>
        <v>0</v>
      </c>
      <c r="J1050">
        <f>VLOOKUP($A:$A,标准表!C:G,5,0)</f>
        <v>3.6</v>
      </c>
      <c r="L1050">
        <f>VLOOKUP(A:A,单位分配保留两位小数!B:I,8,0)</f>
        <v>6073.84</v>
      </c>
      <c r="M1050">
        <f>_xlfn.IFNA(VLOOKUP(A:A,单位分配保留两位小数!B:J,9,0),0)</f>
        <v>0</v>
      </c>
      <c r="N1050">
        <f>_xlfn.IFNA(VLOOKUP(A:A,单位分配保留两位小数!B:K,10,0),0)</f>
        <v>0</v>
      </c>
      <c r="O1050">
        <f>ROUND(_xlfn.IFNA(VLOOKUP(A:A,单位分配保留两位小数!B:L,11,0),0),2)</f>
        <v>0</v>
      </c>
      <c r="Q1050">
        <f t="shared" si="128"/>
        <v>6073.84</v>
      </c>
      <c r="R1050">
        <f>_xlfn.IFNA(VLOOKUP(A1050,'11月工资'!A:AU,47,0),0)+Q1050</f>
        <v>62250.119999999995</v>
      </c>
      <c r="S1050">
        <f>VLOOKUP(A:A,'11月工资'!A:AW,49,0)</f>
        <v>0</v>
      </c>
      <c r="T1050">
        <f>VLOOKUP(A:A,'11月工资'!A:AZ,52,0)</f>
        <v>0</v>
      </c>
      <c r="U1050">
        <f>VLOOKUP(A:A,'11月工资'!A:BA,53,0)</f>
        <v>0</v>
      </c>
      <c r="V1050">
        <f>VLOOKUP(A:A,'11月工资'!A:AX,50,0)</f>
        <v>0</v>
      </c>
      <c r="W1050">
        <f>VLOOKUP(A:A,'11月工资'!A:AY,51,0)</f>
        <v>0</v>
      </c>
      <c r="X1050">
        <f>VLOOKUP(A:A,'11月工资'!A:AV,48,0)</f>
        <v>35000</v>
      </c>
      <c r="Y1050">
        <f>VLOOKUP(A:A,'11月工资'!A:BB,54,0)</f>
        <v>12037.48</v>
      </c>
      <c r="Z1050" s="12">
        <f>ROUND(5*MAX(0,(R1050-S1050-T1050-U1050-V1050-W1050-X1050-Y1050)*{0.6;2;4;5;6;7;9}%-{0;504;3384;6384;10584;17184;36384}),2)</f>
        <v>456.38</v>
      </c>
      <c r="AB1050" s="78">
        <f>VLOOKUP(A:A,'11月工资'!A:BI,61,0)</f>
        <v>358.74</v>
      </c>
      <c r="AC1050" s="6">
        <f t="shared" si="129"/>
        <v>97.64</v>
      </c>
      <c r="AD1050">
        <f t="shared" si="130"/>
        <v>5976.2</v>
      </c>
      <c r="AE1050">
        <f>VLOOKUP(A:A,'10月奖金'!A:AC,29,0)</f>
        <v>98.88</v>
      </c>
      <c r="AF1050" s="6">
        <f t="shared" si="131"/>
        <v>-1.2399999999999949</v>
      </c>
      <c r="AG1050">
        <f>VLOOKUP(A:A,'10月奖金'!A:AD,30,0)</f>
        <v>6016.18</v>
      </c>
      <c r="AH1050" s="6">
        <f t="shared" si="132"/>
        <v>-39.980000000000473</v>
      </c>
      <c r="AI1050">
        <f>VLOOKUP(A:A,单位分配保留两位小数!B:N,13,0)</f>
        <v>6073.84</v>
      </c>
      <c r="AJ1050">
        <f t="shared" si="133"/>
        <v>0</v>
      </c>
      <c r="AK1050">
        <f>_xlfn.IFNA(VLOOKUP(A:A,'11月工资'!A:AQ,43,0),0)</f>
        <v>0</v>
      </c>
      <c r="AL1050">
        <f t="shared" si="134"/>
        <v>97.64</v>
      </c>
      <c r="AM1050" s="6">
        <f t="shared" si="135"/>
        <v>15212.639999999996</v>
      </c>
    </row>
    <row r="1051" spans="1:39" x14ac:dyDescent="0.2">
      <c r="A1051" s="1">
        <v>9001219</v>
      </c>
      <c r="B1051" t="str">
        <f>VLOOKUP(A1051,标准表!C:D,2,0)</f>
        <v>陈晓云</v>
      </c>
      <c r="C1051" t="str">
        <f>VLOOKUP(A:A,标准表!C:M,11,0)</f>
        <v>设备管理部</v>
      </c>
      <c r="D1051" t="str">
        <f>VLOOKUP($A:$A,标准表!C:E,3,0)</f>
        <v>130522198210291223</v>
      </c>
      <c r="E1051" t="str">
        <f>VLOOKUP(A:A,'11月工资'!A:D,4,0)</f>
        <v>6217000180022178465</v>
      </c>
      <c r="F1051" t="str">
        <f>VLOOKUP(A:A,'11月工资'!A:F,6,0)</f>
        <v>专业技术人员</v>
      </c>
      <c r="G1051">
        <f>VLOOKUP(A:A,标准表!C:H,6,0)</f>
        <v>0</v>
      </c>
      <c r="H1051">
        <f>VLOOKUP(A:A,标准表!C:I,7,0)</f>
        <v>0</v>
      </c>
      <c r="I1051">
        <f>VLOOKUP(A:A,标准表!C:J,8,0)</f>
        <v>0</v>
      </c>
      <c r="J1051">
        <f>VLOOKUP($A:$A,标准表!C:G,5,0)</f>
        <v>3.05</v>
      </c>
      <c r="L1051">
        <f>VLOOKUP(A:A,单位分配保留两位小数!B:I,8,0)</f>
        <v>5153.46</v>
      </c>
      <c r="M1051">
        <f>_xlfn.IFNA(VLOOKUP(A:A,单位分配保留两位小数!B:J,9,0),0)</f>
        <v>0</v>
      </c>
      <c r="N1051">
        <f>_xlfn.IFNA(VLOOKUP(A:A,单位分配保留两位小数!B:K,10,0),0)</f>
        <v>0</v>
      </c>
      <c r="O1051">
        <f>ROUND(_xlfn.IFNA(VLOOKUP(A:A,单位分配保留两位小数!B:L,11,0),0),2)</f>
        <v>0</v>
      </c>
      <c r="Q1051">
        <f t="shared" si="128"/>
        <v>5153.46</v>
      </c>
      <c r="R1051">
        <f>_xlfn.IFNA(VLOOKUP(A1051,'11月工资'!A:AU,47,0),0)+Q1051</f>
        <v>53393.18</v>
      </c>
      <c r="S1051">
        <f>VLOOKUP(A:A,'11月工资'!A:AW,49,0)</f>
        <v>0</v>
      </c>
      <c r="T1051">
        <f>VLOOKUP(A:A,'11月工资'!A:AZ,52,0)</f>
        <v>0</v>
      </c>
      <c r="U1051">
        <f>VLOOKUP(A:A,'11月工资'!A:BA,53,0)</f>
        <v>0</v>
      </c>
      <c r="V1051">
        <f>VLOOKUP(A:A,'11月工资'!A:AX,50,0)</f>
        <v>0</v>
      </c>
      <c r="W1051">
        <f>VLOOKUP(A:A,'11月工资'!A:AY,51,0)</f>
        <v>0</v>
      </c>
      <c r="X1051">
        <f>VLOOKUP(A:A,'11月工资'!A:AV,48,0)</f>
        <v>35000</v>
      </c>
      <c r="Y1051">
        <f>VLOOKUP(A:A,'11月工资'!A:BB,54,0)</f>
        <v>7589.75</v>
      </c>
      <c r="Z1051" s="12">
        <f>ROUND(5*MAX(0,(R1051-S1051-T1051-U1051-V1051-W1051-X1051-Y1051)*{0.6;2;4;5;6;7;9}%-{0;504;3384;6384;10584;17184;36384}),2)</f>
        <v>324.10000000000002</v>
      </c>
      <c r="AB1051" s="78">
        <f>VLOOKUP(A:A,'11月工资'!A:BI,61,0)</f>
        <v>234.79</v>
      </c>
      <c r="AC1051" s="6">
        <f t="shared" si="129"/>
        <v>89.31</v>
      </c>
      <c r="AD1051">
        <f t="shared" si="130"/>
        <v>5064.1499999999996</v>
      </c>
      <c r="AE1051">
        <f>VLOOKUP(A:A,'10月奖金'!A:AC,29,0)</f>
        <v>62.56</v>
      </c>
      <c r="AF1051" s="6">
        <f t="shared" si="131"/>
        <v>26.75</v>
      </c>
      <c r="AG1051">
        <f>VLOOKUP(A:A,'10月奖金'!A:AD,30,0)</f>
        <v>5061.9199999999992</v>
      </c>
      <c r="AH1051" s="6">
        <f t="shared" si="132"/>
        <v>2.2300000000004729</v>
      </c>
      <c r="AI1051">
        <f>VLOOKUP(A:A,单位分配保留两位小数!B:N,13,0)</f>
        <v>5153.46</v>
      </c>
      <c r="AJ1051">
        <f t="shared" si="133"/>
        <v>0</v>
      </c>
      <c r="AK1051">
        <f>_xlfn.IFNA(VLOOKUP(A:A,'11月工资'!A:AQ,43,0),0)</f>
        <v>0</v>
      </c>
      <c r="AL1051">
        <f t="shared" si="134"/>
        <v>89.31</v>
      </c>
      <c r="AM1051" s="6">
        <f t="shared" si="135"/>
        <v>10803.43</v>
      </c>
    </row>
    <row r="1052" spans="1:39" x14ac:dyDescent="0.2">
      <c r="A1052" s="1">
        <v>9001223</v>
      </c>
      <c r="B1052" t="str">
        <f>VLOOKUP(A1052,标准表!C:D,2,0)</f>
        <v>刘颖杰</v>
      </c>
      <c r="C1052" t="str">
        <f>VLOOKUP(A:A,标准表!C:M,11,0)</f>
        <v>信息自动化部</v>
      </c>
      <c r="D1052" t="str">
        <f>VLOOKUP($A:$A,标准表!C:E,3,0)</f>
        <v>130283199512131533</v>
      </c>
      <c r="E1052" t="str">
        <f>VLOOKUP(A:A,'11月工资'!A:D,4,0)</f>
        <v>6217000180024869806</v>
      </c>
      <c r="F1052" t="str">
        <f>VLOOKUP(A:A,'11月工资'!A:F,6,0)</f>
        <v>专业技术人员</v>
      </c>
      <c r="G1052">
        <f>VLOOKUP(A:A,标准表!C:H,6,0)</f>
        <v>0</v>
      </c>
      <c r="H1052">
        <f>VLOOKUP(A:A,标准表!C:I,7,0)</f>
        <v>0</v>
      </c>
      <c r="I1052">
        <f>VLOOKUP(A:A,标准表!C:J,8,0)</f>
        <v>0</v>
      </c>
      <c r="J1052">
        <f>VLOOKUP($A:$A,标准表!C:G,5,0)</f>
        <v>1.65</v>
      </c>
      <c r="L1052">
        <f>VLOOKUP(A:A,单位分配保留两位小数!B:I,8,0)</f>
        <v>2803.32</v>
      </c>
      <c r="M1052">
        <f>_xlfn.IFNA(VLOOKUP(A:A,单位分配保留两位小数!B:J,9,0),0)</f>
        <v>0</v>
      </c>
      <c r="N1052">
        <f>_xlfn.IFNA(VLOOKUP(A:A,单位分配保留两位小数!B:K,10,0),0)</f>
        <v>0</v>
      </c>
      <c r="O1052">
        <f>ROUND(_xlfn.IFNA(VLOOKUP(A:A,单位分配保留两位小数!B:L,11,0),0),2)</f>
        <v>0</v>
      </c>
      <c r="Q1052">
        <f t="shared" si="128"/>
        <v>2803.32</v>
      </c>
      <c r="R1052">
        <f>_xlfn.IFNA(VLOOKUP(A1052,'11月工资'!A:AU,47,0),0)+Q1052</f>
        <v>38106.94</v>
      </c>
      <c r="S1052">
        <f>VLOOKUP(A:A,'11月工资'!A:AW,49,0)</f>
        <v>0</v>
      </c>
      <c r="T1052">
        <f>VLOOKUP(A:A,'11月工资'!A:AZ,52,0)</f>
        <v>0</v>
      </c>
      <c r="U1052">
        <f>VLOOKUP(A:A,'11月工资'!A:BA,53,0)</f>
        <v>0</v>
      </c>
      <c r="V1052">
        <f>VLOOKUP(A:A,'11月工资'!A:AX,50,0)</f>
        <v>0</v>
      </c>
      <c r="W1052">
        <f>VLOOKUP(A:A,'11月工资'!A:AY,51,0)</f>
        <v>0</v>
      </c>
      <c r="X1052">
        <f>VLOOKUP(A:A,'11月工资'!A:AV,48,0)</f>
        <v>35000</v>
      </c>
      <c r="Y1052">
        <f>VLOOKUP(A:A,'11月工资'!A:BB,54,0)</f>
        <v>5456.41</v>
      </c>
      <c r="Z1052" s="12">
        <f>ROUND(5*MAX(0,(R1052-S1052-T1052-U1052-V1052-W1052-X1052-Y1052)*{0.6;2;4;5;6;7;9}%-{0;504;3384;6384;10584;17184;36384}),2)</f>
        <v>0</v>
      </c>
      <c r="AB1052" s="78">
        <f>VLOOKUP(A:A,'11月工资'!A:BI,61,0)</f>
        <v>0</v>
      </c>
      <c r="AC1052" s="6">
        <f t="shared" si="129"/>
        <v>0</v>
      </c>
      <c r="AD1052">
        <f t="shared" si="130"/>
        <v>2803.32</v>
      </c>
      <c r="AE1052">
        <f>VLOOKUP(A:A,'10月奖金'!A:AC,29,0)</f>
        <v>0</v>
      </c>
      <c r="AF1052" s="6">
        <f t="shared" si="131"/>
        <v>0</v>
      </c>
      <c r="AG1052">
        <f>VLOOKUP(A:A,'10月奖金'!A:AD,30,0)</f>
        <v>2804.16</v>
      </c>
      <c r="AH1052" s="6">
        <f t="shared" si="132"/>
        <v>-0.83999999999969077</v>
      </c>
      <c r="AI1052">
        <f>VLOOKUP(A:A,单位分配保留两位小数!B:N,13,0)</f>
        <v>2803.32</v>
      </c>
      <c r="AJ1052">
        <f t="shared" si="133"/>
        <v>0</v>
      </c>
      <c r="AK1052">
        <f>_xlfn.IFNA(VLOOKUP(A:A,'11月工资'!A:AQ,43,0),0)</f>
        <v>0</v>
      </c>
      <c r="AL1052">
        <f t="shared" si="134"/>
        <v>0</v>
      </c>
      <c r="AM1052" s="6">
        <f t="shared" si="135"/>
        <v>-2349.4699999999975</v>
      </c>
    </row>
    <row r="1053" spans="1:39" x14ac:dyDescent="0.2">
      <c r="A1053" s="1">
        <v>9001215</v>
      </c>
      <c r="B1053" t="str">
        <f>VLOOKUP(A1053,标准表!C:D,2,0)</f>
        <v>赵永平</v>
      </c>
      <c r="C1053" t="str">
        <f>VLOOKUP(A:A,标准表!C:M,11,0)</f>
        <v>冷轧事业部</v>
      </c>
      <c r="D1053" t="str">
        <f>VLOOKUP($A:$A,标准表!C:E,3,0)</f>
        <v>130225198410265516</v>
      </c>
      <c r="E1053" t="str">
        <f>VLOOKUP(A:A,'11月工资'!A:D,4,0)</f>
        <v>6217000180024137519</v>
      </c>
      <c r="F1053" t="str">
        <f>VLOOKUP(A:A,'11月工资'!A:F,6,0)</f>
        <v>经营管理-其他</v>
      </c>
      <c r="G1053">
        <f>VLOOKUP(A:A,标准表!C:H,6,0)</f>
        <v>0</v>
      </c>
      <c r="H1053">
        <f>VLOOKUP(A:A,标准表!C:I,7,0)</f>
        <v>0</v>
      </c>
      <c r="I1053">
        <f>VLOOKUP(A:A,标准表!C:J,8,0)</f>
        <v>0</v>
      </c>
      <c r="J1053">
        <f>VLOOKUP($A:$A,标准表!C:G,5,0)</f>
        <v>4.5</v>
      </c>
      <c r="L1053">
        <f>VLOOKUP(A:A,单位分配保留两位小数!B:I,8,0)</f>
        <v>7634.81</v>
      </c>
      <c r="M1053">
        <f>_xlfn.IFNA(VLOOKUP(A:A,单位分配保留两位小数!B:J,9,0),0)</f>
        <v>0</v>
      </c>
      <c r="N1053">
        <f>_xlfn.IFNA(VLOOKUP(A:A,单位分配保留两位小数!B:K,10,0),0)</f>
        <v>0</v>
      </c>
      <c r="O1053">
        <f>ROUND(_xlfn.IFNA(VLOOKUP(A:A,单位分配保留两位小数!B:L,11,0),0),2)</f>
        <v>0</v>
      </c>
      <c r="Q1053">
        <f t="shared" si="128"/>
        <v>7634.81</v>
      </c>
      <c r="R1053">
        <f>_xlfn.IFNA(VLOOKUP(A1053,'11月工资'!A:AU,47,0),0)+Q1053</f>
        <v>71854.38</v>
      </c>
      <c r="S1053">
        <f>VLOOKUP(A:A,'11月工资'!A:AW,49,0)</f>
        <v>0</v>
      </c>
      <c r="T1053">
        <f>VLOOKUP(A:A,'11月工资'!A:AZ,52,0)</f>
        <v>0</v>
      </c>
      <c r="U1053">
        <f>VLOOKUP(A:A,'11月工资'!A:BA,53,0)</f>
        <v>0</v>
      </c>
      <c r="V1053">
        <f>VLOOKUP(A:A,'11月工资'!A:AX,50,0)</f>
        <v>0</v>
      </c>
      <c r="W1053">
        <f>VLOOKUP(A:A,'11月工资'!A:AY,51,0)</f>
        <v>0</v>
      </c>
      <c r="X1053">
        <f>VLOOKUP(A:A,'11月工资'!A:AV,48,0)</f>
        <v>35000</v>
      </c>
      <c r="Y1053">
        <f>VLOOKUP(A:A,'11月工资'!A:BB,54,0)</f>
        <v>10891.51</v>
      </c>
      <c r="Z1053" s="12">
        <f>ROUND(5*MAX(0,(R1053-S1053-T1053-U1053-V1053-W1053-X1053-Y1053)*{0.6;2;4;5;6;7;9}%-{0;504;3384;6384;10584;17184;36384}),2)</f>
        <v>778.89</v>
      </c>
      <c r="AB1053" s="78">
        <f>VLOOKUP(A:A,'11月工资'!A:BI,61,0)</f>
        <v>632.85</v>
      </c>
      <c r="AC1053" s="6">
        <f t="shared" si="129"/>
        <v>146.04</v>
      </c>
      <c r="AD1053">
        <f t="shared" si="130"/>
        <v>7488.77</v>
      </c>
      <c r="AE1053">
        <f>VLOOKUP(A:A,'10月奖金'!A:AC,29,0)</f>
        <v>146.49</v>
      </c>
      <c r="AF1053" s="6">
        <f t="shared" si="131"/>
        <v>-0.45000000000001705</v>
      </c>
      <c r="AG1053">
        <f>VLOOKUP(A:A,'10月奖金'!A:AD,30,0)</f>
        <v>7503.5099999999984</v>
      </c>
      <c r="AH1053" s="6">
        <f t="shared" si="132"/>
        <v>-14.739999999997963</v>
      </c>
      <c r="AI1053">
        <f>VLOOKUP(A:A,单位分配保留两位小数!B:N,13,0)</f>
        <v>7634.81</v>
      </c>
      <c r="AJ1053">
        <f t="shared" si="133"/>
        <v>0</v>
      </c>
      <c r="AK1053">
        <f>_xlfn.IFNA(VLOOKUP(A:A,'11月工资'!A:AQ,43,0),0)</f>
        <v>0</v>
      </c>
      <c r="AL1053">
        <f t="shared" si="134"/>
        <v>146.04</v>
      </c>
      <c r="AM1053" s="6">
        <f t="shared" si="135"/>
        <v>25962.870000000003</v>
      </c>
    </row>
    <row r="1054" spans="1:39" x14ac:dyDescent="0.2">
      <c r="A1054" s="1">
        <v>9001216</v>
      </c>
      <c r="B1054" t="str">
        <f>VLOOKUP(A1054,标准表!C:D,2,0)</f>
        <v>钟建民</v>
      </c>
      <c r="C1054" t="str">
        <f>VLOOKUP(A:A,标准表!C:M,11,0)</f>
        <v>冷轧事业部</v>
      </c>
      <c r="D1054" t="str">
        <f>VLOOKUP($A:$A,标准表!C:E,3,0)</f>
        <v>130203197308152133</v>
      </c>
      <c r="E1054" t="str">
        <f>VLOOKUP(A:A,'11月工资'!A:D,4,0)</f>
        <v>6217000180023874369</v>
      </c>
      <c r="F1054" t="str">
        <f>VLOOKUP(A:A,'11月工资'!A:F,6,0)</f>
        <v>经营管理-其他</v>
      </c>
      <c r="G1054">
        <f>VLOOKUP(A:A,标准表!C:H,6,0)</f>
        <v>0</v>
      </c>
      <c r="H1054">
        <f>VLOOKUP(A:A,标准表!C:I,7,0)</f>
        <v>0</v>
      </c>
      <c r="I1054">
        <f>VLOOKUP(A:A,标准表!C:J,8,0)</f>
        <v>0</v>
      </c>
      <c r="J1054">
        <f>VLOOKUP($A:$A,标准表!C:G,5,0)</f>
        <v>4.5</v>
      </c>
      <c r="L1054">
        <f>VLOOKUP(A:A,单位分配保留两位小数!B:I,8,0)</f>
        <v>7634.81</v>
      </c>
      <c r="M1054">
        <f>_xlfn.IFNA(VLOOKUP(A:A,单位分配保留两位小数!B:J,9,0),0)</f>
        <v>0</v>
      </c>
      <c r="N1054">
        <f>_xlfn.IFNA(VLOOKUP(A:A,单位分配保留两位小数!B:K,10,0),0)</f>
        <v>0</v>
      </c>
      <c r="O1054">
        <f>ROUND(_xlfn.IFNA(VLOOKUP(A:A,单位分配保留两位小数!B:L,11,0),0),2)</f>
        <v>0</v>
      </c>
      <c r="Q1054">
        <f t="shared" si="128"/>
        <v>7634.81</v>
      </c>
      <c r="R1054">
        <f>_xlfn.IFNA(VLOOKUP(A1054,'11月工资'!A:AU,47,0),0)+Q1054</f>
        <v>73175.06</v>
      </c>
      <c r="S1054">
        <f>VLOOKUP(A:A,'11月工资'!A:AW,49,0)</f>
        <v>0</v>
      </c>
      <c r="T1054">
        <f>VLOOKUP(A:A,'11月工资'!A:AZ,52,0)</f>
        <v>7000</v>
      </c>
      <c r="U1054">
        <f>VLOOKUP(A:A,'11月工资'!A:BA,53,0)</f>
        <v>0</v>
      </c>
      <c r="V1054">
        <f>VLOOKUP(A:A,'11月工资'!A:AX,50,0)</f>
        <v>7000</v>
      </c>
      <c r="W1054">
        <f>VLOOKUP(A:A,'11月工资'!A:AY,51,0)</f>
        <v>0</v>
      </c>
      <c r="X1054">
        <f>VLOOKUP(A:A,'11月工资'!A:AV,48,0)</f>
        <v>35000</v>
      </c>
      <c r="Y1054">
        <f>VLOOKUP(A:A,'11月工资'!A:BB,54,0)</f>
        <v>14380.94</v>
      </c>
      <c r="Z1054" s="12">
        <f>ROUND(5*MAX(0,(R1054-S1054-T1054-U1054-V1054-W1054-X1054-Y1054)*{0.6;2;4;5;6;7;9}%-{0;504;3384;6384;10584;17184;36384}),2)</f>
        <v>293.82</v>
      </c>
      <c r="AB1054" s="78">
        <f>VLOOKUP(A:A,'11月工资'!A:BI,61,0)</f>
        <v>579.71</v>
      </c>
      <c r="AC1054" s="6">
        <f t="shared" si="129"/>
        <v>0</v>
      </c>
      <c r="AD1054">
        <f t="shared" si="130"/>
        <v>7634.81</v>
      </c>
      <c r="AE1054">
        <f>VLOOKUP(A:A,'10月奖金'!A:AC,29,0)</f>
        <v>134.57</v>
      </c>
      <c r="AF1054" s="6">
        <f t="shared" si="131"/>
        <v>-134.57</v>
      </c>
      <c r="AG1054">
        <f>VLOOKUP(A:A,'10月奖金'!A:AD,30,0)</f>
        <v>7515.4299999999985</v>
      </c>
      <c r="AH1054" s="6">
        <f t="shared" si="132"/>
        <v>119.38000000000193</v>
      </c>
      <c r="AI1054">
        <f>VLOOKUP(A:A,单位分配保留两位小数!B:N,13,0)</f>
        <v>7634.81</v>
      </c>
      <c r="AJ1054">
        <f t="shared" si="133"/>
        <v>0</v>
      </c>
      <c r="AK1054">
        <f>_xlfn.IFNA(VLOOKUP(A:A,'11月工资'!A:AQ,43,0),0)</f>
        <v>0</v>
      </c>
      <c r="AL1054">
        <f t="shared" si="134"/>
        <v>0</v>
      </c>
      <c r="AM1054" s="6">
        <f t="shared" si="135"/>
        <v>9794.1199999999972</v>
      </c>
    </row>
    <row r="1055" spans="1:39" x14ac:dyDescent="0.2">
      <c r="A1055" s="1">
        <v>9001168</v>
      </c>
      <c r="B1055" t="str">
        <f>VLOOKUP(A1055,标准表!C:D,2,0)</f>
        <v>辛娜</v>
      </c>
      <c r="C1055" t="str">
        <f>VLOOKUP(A:A,标准表!C:M,11,0)</f>
        <v>动力部</v>
      </c>
      <c r="D1055" t="str">
        <f>VLOOKUP($A:$A,标准表!C:E,3,0)</f>
        <v>130922198103072043</v>
      </c>
      <c r="E1055" t="str">
        <f>VLOOKUP(A:A,'11月工资'!A:D,4,0)</f>
        <v>6217000180024790184</v>
      </c>
      <c r="F1055" t="str">
        <f>VLOOKUP(A:A,'11月工资'!A:F,6,0)</f>
        <v>专业技术人员</v>
      </c>
      <c r="G1055">
        <f>VLOOKUP(A:A,标准表!C:H,6,0)</f>
        <v>0</v>
      </c>
      <c r="H1055">
        <f>VLOOKUP(A:A,标准表!C:I,7,0)</f>
        <v>0</v>
      </c>
      <c r="I1055">
        <f>VLOOKUP(A:A,标准表!C:J,8,0)</f>
        <v>0</v>
      </c>
      <c r="J1055">
        <f>VLOOKUP($A:$A,标准表!C:G,5,0)</f>
        <v>2.15</v>
      </c>
      <c r="L1055">
        <f>VLOOKUP(A:A,单位分配保留两位小数!B:I,8,0)</f>
        <v>3697.09</v>
      </c>
      <c r="M1055">
        <f>_xlfn.IFNA(VLOOKUP(A:A,单位分配保留两位小数!B:J,9,0),0)</f>
        <v>0</v>
      </c>
      <c r="N1055">
        <f>_xlfn.IFNA(VLOOKUP(A:A,单位分配保留两位小数!B:K,10,0),0)</f>
        <v>0</v>
      </c>
      <c r="O1055">
        <f>ROUND(_xlfn.IFNA(VLOOKUP(A:A,单位分配保留两位小数!B:L,11,0),0),2)</f>
        <v>0</v>
      </c>
      <c r="Q1055">
        <f t="shared" si="128"/>
        <v>3697.09</v>
      </c>
      <c r="R1055">
        <f>_xlfn.IFNA(VLOOKUP(A1055,'11月工资'!A:AU,47,0),0)+Q1055</f>
        <v>44941.31</v>
      </c>
      <c r="S1055">
        <f>VLOOKUP(A:A,'11月工资'!A:AW,49,0)</f>
        <v>0</v>
      </c>
      <c r="T1055">
        <f>VLOOKUP(A:A,'11月工资'!A:AZ,52,0)</f>
        <v>0</v>
      </c>
      <c r="U1055">
        <f>VLOOKUP(A:A,'11月工资'!A:BA,53,0)</f>
        <v>0</v>
      </c>
      <c r="V1055">
        <f>VLOOKUP(A:A,'11月工资'!A:AX,50,0)</f>
        <v>0</v>
      </c>
      <c r="W1055">
        <f>VLOOKUP(A:A,'11月工资'!A:AY,51,0)</f>
        <v>0</v>
      </c>
      <c r="X1055">
        <f>VLOOKUP(A:A,'11月工资'!A:AV,48,0)</f>
        <v>35000</v>
      </c>
      <c r="Y1055">
        <f>VLOOKUP(A:A,'11月工资'!A:BB,54,0)</f>
        <v>5205.8099999999986</v>
      </c>
      <c r="Z1055" s="12">
        <f>ROUND(5*MAX(0,(R1055-S1055-T1055-U1055-V1055-W1055-X1055-Y1055)*{0.6;2;4;5;6;7;9}%-{0;504;3384;6384;10584;17184;36384}),2)</f>
        <v>142.07</v>
      </c>
      <c r="AB1055" s="78">
        <f>VLOOKUP(A:A,'11月工资'!A:BI,61,0)</f>
        <v>114.78</v>
      </c>
      <c r="AC1055" s="6">
        <f t="shared" si="129"/>
        <v>27.29</v>
      </c>
      <c r="AD1055">
        <f t="shared" si="130"/>
        <v>3669.8</v>
      </c>
      <c r="AE1055">
        <f>VLOOKUP(A:A,'10月奖金'!A:AC,29,0)</f>
        <v>38.950000000000003</v>
      </c>
      <c r="AF1055" s="6">
        <f t="shared" si="131"/>
        <v>-11.660000000000004</v>
      </c>
      <c r="AG1055">
        <f>VLOOKUP(A:A,'10月奖金'!A:AD,30,0)</f>
        <v>3543.4100000000003</v>
      </c>
      <c r="AH1055" s="6">
        <f t="shared" si="132"/>
        <v>126.38999999999987</v>
      </c>
      <c r="AI1055">
        <f>VLOOKUP(A:A,单位分配保留两位小数!B:N,13,0)</f>
        <v>3697.09</v>
      </c>
      <c r="AJ1055">
        <f t="shared" si="133"/>
        <v>0</v>
      </c>
      <c r="AK1055">
        <f>_xlfn.IFNA(VLOOKUP(A:A,'11月工资'!A:AQ,43,0),0)</f>
        <v>0</v>
      </c>
      <c r="AL1055">
        <f t="shared" si="134"/>
        <v>27.29</v>
      </c>
      <c r="AM1055" s="6">
        <f t="shared" si="135"/>
        <v>4735.4999999999991</v>
      </c>
    </row>
    <row r="1056" spans="1:39" x14ac:dyDescent="0.2">
      <c r="A1056" s="1">
        <v>9001169</v>
      </c>
      <c r="B1056" t="str">
        <f>VLOOKUP(A1056,标准表!C:D,2,0)</f>
        <v>郑向超</v>
      </c>
      <c r="C1056" t="str">
        <f>VLOOKUP(A:A,标准表!C:M,11,0)</f>
        <v>动力部</v>
      </c>
      <c r="D1056" t="str">
        <f>VLOOKUP($A:$A,标准表!C:E,3,0)</f>
        <v>130230198211080034</v>
      </c>
      <c r="E1056" t="str">
        <f>VLOOKUP(A:A,'11月工资'!A:D,4,0)</f>
        <v>6217000180009495726</v>
      </c>
      <c r="F1056" t="str">
        <f>VLOOKUP(A:A,'11月工资'!A:F,6,0)</f>
        <v>经营管理-其他</v>
      </c>
      <c r="G1056">
        <f>VLOOKUP(A:A,标准表!C:H,6,0)</f>
        <v>0</v>
      </c>
      <c r="H1056">
        <f>VLOOKUP(A:A,标准表!C:I,7,0)</f>
        <v>0</v>
      </c>
      <c r="I1056">
        <f>VLOOKUP(A:A,标准表!C:J,8,0)</f>
        <v>0</v>
      </c>
      <c r="J1056">
        <f>VLOOKUP($A:$A,标准表!C:G,5,0)</f>
        <v>3.6</v>
      </c>
      <c r="L1056">
        <f>VLOOKUP(A:A,单位分配保留两位小数!B:I,8,0)</f>
        <v>6096.52</v>
      </c>
      <c r="M1056">
        <f>_xlfn.IFNA(VLOOKUP(A:A,单位分配保留两位小数!B:J,9,0),0)</f>
        <v>0</v>
      </c>
      <c r="N1056">
        <f>_xlfn.IFNA(VLOOKUP(A:A,单位分配保留两位小数!B:K,10,0),0)</f>
        <v>0</v>
      </c>
      <c r="O1056">
        <f>ROUND(_xlfn.IFNA(VLOOKUP(A:A,单位分配保留两位小数!B:L,11,0),0),2)</f>
        <v>50</v>
      </c>
      <c r="Q1056">
        <f t="shared" si="128"/>
        <v>6046.52</v>
      </c>
      <c r="R1056">
        <f>_xlfn.IFNA(VLOOKUP(A1056,'11月工资'!A:AU,47,0),0)+Q1056</f>
        <v>62229.710000000006</v>
      </c>
      <c r="S1056">
        <f>VLOOKUP(A:A,'11月工资'!A:AW,49,0)</f>
        <v>0</v>
      </c>
      <c r="T1056">
        <f>VLOOKUP(A:A,'11月工资'!A:AZ,52,0)</f>
        <v>0</v>
      </c>
      <c r="U1056">
        <f>VLOOKUP(A:A,'11月工资'!A:BA,53,0)</f>
        <v>0</v>
      </c>
      <c r="V1056">
        <f>VLOOKUP(A:A,'11月工资'!A:AX,50,0)</f>
        <v>0</v>
      </c>
      <c r="W1056">
        <f>VLOOKUP(A:A,'11月工资'!A:AY,51,0)</f>
        <v>0</v>
      </c>
      <c r="X1056">
        <f>VLOOKUP(A:A,'11月工资'!A:AV,48,0)</f>
        <v>35000</v>
      </c>
      <c r="Y1056">
        <f>VLOOKUP(A:A,'11月工资'!A:BB,54,0)</f>
        <v>11676</v>
      </c>
      <c r="Z1056" s="12">
        <f>ROUND(5*MAX(0,(R1056-S1056-T1056-U1056-V1056-W1056-X1056-Y1056)*{0.6;2;4;5;6;7;9}%-{0;504;3384;6384;10584;17184;36384}),2)</f>
        <v>466.61</v>
      </c>
      <c r="AB1056" s="78">
        <f>VLOOKUP(A:A,'11月工资'!A:BI,61,0)</f>
        <v>381.25</v>
      </c>
      <c r="AC1056" s="6">
        <f t="shared" si="129"/>
        <v>85.36</v>
      </c>
      <c r="AD1056">
        <f t="shared" si="130"/>
        <v>5961.1600000000008</v>
      </c>
      <c r="AE1056">
        <f>VLOOKUP(A:A,'10月奖金'!A:AC,29,0)</f>
        <v>95.95</v>
      </c>
      <c r="AF1056" s="6">
        <f t="shared" si="131"/>
        <v>-10.590000000000003</v>
      </c>
      <c r="AG1056">
        <f>VLOOKUP(A:A,'10月奖金'!A:AD,30,0)</f>
        <v>5799.38</v>
      </c>
      <c r="AH1056" s="6">
        <f t="shared" si="132"/>
        <v>161.78000000000065</v>
      </c>
      <c r="AI1056">
        <f>VLOOKUP(A:A,单位分配保留两位小数!B:N,13,0)</f>
        <v>6046.52</v>
      </c>
      <c r="AJ1056">
        <f t="shared" si="133"/>
        <v>0</v>
      </c>
      <c r="AK1056">
        <f>_xlfn.IFNA(VLOOKUP(A:A,'11月工资'!A:AQ,43,0),0)</f>
        <v>0</v>
      </c>
      <c r="AL1056">
        <f t="shared" si="134"/>
        <v>85.36</v>
      </c>
      <c r="AM1056" s="6">
        <f t="shared" si="135"/>
        <v>15553.710000000006</v>
      </c>
    </row>
    <row r="1057" spans="1:39" x14ac:dyDescent="0.2">
      <c r="A1057" s="1">
        <v>9001170</v>
      </c>
      <c r="B1057" t="str">
        <f>VLOOKUP(A1057,标准表!C:D,2,0)</f>
        <v>孙亮</v>
      </c>
      <c r="C1057" t="str">
        <f>VLOOKUP(A:A,标准表!C:M,11,0)</f>
        <v>动力部</v>
      </c>
      <c r="D1057" t="str">
        <f>VLOOKUP($A:$A,标准表!C:E,3,0)</f>
        <v>130204198410272714</v>
      </c>
      <c r="E1057" t="str">
        <f>VLOOKUP(A:A,'11月工资'!A:D,4,0)</f>
        <v>6222800183011060605</v>
      </c>
      <c r="F1057" t="str">
        <f>VLOOKUP(A:A,'11月工资'!A:F,6,0)</f>
        <v>生产操作人员</v>
      </c>
      <c r="G1057">
        <f>VLOOKUP(A:A,标准表!C:H,6,0)</f>
        <v>0</v>
      </c>
      <c r="H1057">
        <f>VLOOKUP(A:A,标准表!C:I,7,0)</f>
        <v>0</v>
      </c>
      <c r="I1057">
        <f>VLOOKUP(A:A,标准表!C:J,8,0)</f>
        <v>0</v>
      </c>
      <c r="J1057">
        <f>VLOOKUP($A:$A,标准表!C:G,5,0)</f>
        <v>1.2</v>
      </c>
      <c r="L1057">
        <f>VLOOKUP(A:A,单位分配保留两位小数!B:I,8,0)</f>
        <v>2047.24</v>
      </c>
      <c r="M1057">
        <f>_xlfn.IFNA(VLOOKUP(A:A,单位分配保留两位小数!B:J,9,0),0)</f>
        <v>0</v>
      </c>
      <c r="N1057">
        <f>_xlfn.IFNA(VLOOKUP(A:A,单位分配保留两位小数!B:K,10,0),0)</f>
        <v>0</v>
      </c>
      <c r="O1057">
        <f>ROUND(_xlfn.IFNA(VLOOKUP(A:A,单位分配保留两位小数!B:L,11,0),0),2)</f>
        <v>50</v>
      </c>
      <c r="Q1057">
        <f t="shared" si="128"/>
        <v>1997.24</v>
      </c>
      <c r="R1057">
        <f>_xlfn.IFNA(VLOOKUP(A1057,'11月工资'!A:AU,47,0),0)+Q1057</f>
        <v>35717.439999999995</v>
      </c>
      <c r="S1057">
        <f>VLOOKUP(A:A,'11月工资'!A:AW,49,0)</f>
        <v>0</v>
      </c>
      <c r="T1057">
        <f>VLOOKUP(A:A,'11月工资'!A:AZ,52,0)</f>
        <v>0</v>
      </c>
      <c r="U1057">
        <f>VLOOKUP(A:A,'11月工资'!A:BA,53,0)</f>
        <v>0</v>
      </c>
      <c r="V1057">
        <f>VLOOKUP(A:A,'11月工资'!A:AX,50,0)</f>
        <v>0</v>
      </c>
      <c r="W1057">
        <f>VLOOKUP(A:A,'11月工资'!A:AY,51,0)</f>
        <v>0</v>
      </c>
      <c r="X1057">
        <f>VLOOKUP(A:A,'11月工资'!A:AV,48,0)</f>
        <v>35000</v>
      </c>
      <c r="Y1057">
        <f>VLOOKUP(A:A,'11月工资'!A:BB,54,0)</f>
        <v>8447.74</v>
      </c>
      <c r="Z1057" s="12">
        <f>ROUND(5*MAX(0,(R1057-S1057-T1057-U1057-V1057-W1057-X1057-Y1057)*{0.6;2;4;5;6;7;9}%-{0;504;3384;6384;10584;17184;36384}),2)</f>
        <v>0</v>
      </c>
      <c r="AB1057" s="78">
        <f>VLOOKUP(A:A,'11月工资'!A:BI,61,0)</f>
        <v>0</v>
      </c>
      <c r="AC1057" s="6">
        <f t="shared" si="129"/>
        <v>0</v>
      </c>
      <c r="AD1057">
        <f t="shared" si="130"/>
        <v>1997.24</v>
      </c>
      <c r="AE1057">
        <f>VLOOKUP(A:A,'10月奖金'!A:AC,29,0)</f>
        <v>0</v>
      </c>
      <c r="AF1057" s="6">
        <f t="shared" si="131"/>
        <v>0</v>
      </c>
      <c r="AG1057">
        <f>VLOOKUP(A:A,'10月奖金'!A:AD,30,0)</f>
        <v>1955.41</v>
      </c>
      <c r="AH1057" s="6">
        <f t="shared" si="132"/>
        <v>41.829999999999927</v>
      </c>
      <c r="AI1057">
        <f>VLOOKUP(A:A,单位分配保留两位小数!B:N,13,0)</f>
        <v>1997.24</v>
      </c>
      <c r="AJ1057">
        <f t="shared" si="133"/>
        <v>0</v>
      </c>
      <c r="AK1057">
        <f>_xlfn.IFNA(VLOOKUP(A:A,'11月工资'!A:AQ,43,0),0)</f>
        <v>0</v>
      </c>
      <c r="AL1057">
        <f t="shared" si="134"/>
        <v>0</v>
      </c>
      <c r="AM1057" s="6">
        <f t="shared" si="135"/>
        <v>-7730.3000000000047</v>
      </c>
    </row>
    <row r="1058" spans="1:39" x14ac:dyDescent="0.2">
      <c r="A1058" s="1">
        <v>9001171</v>
      </c>
      <c r="B1058" t="str">
        <f>VLOOKUP(A1058,标准表!C:D,2,0)</f>
        <v>高子晗</v>
      </c>
      <c r="C1058" t="str">
        <f>VLOOKUP(A:A,标准表!C:M,11,0)</f>
        <v>动力部</v>
      </c>
      <c r="D1058" t="str">
        <f>VLOOKUP($A:$A,标准表!C:E,3,0)</f>
        <v>130203199509132410</v>
      </c>
      <c r="E1058" t="str">
        <f>VLOOKUP(A:A,'11月工资'!A:D,4,0)</f>
        <v>6217000180042904668</v>
      </c>
      <c r="F1058" t="str">
        <f>VLOOKUP(A:A,'11月工资'!A:F,6,0)</f>
        <v>生产操作人员</v>
      </c>
      <c r="G1058">
        <f>VLOOKUP(A:A,标准表!C:H,6,0)</f>
        <v>0</v>
      </c>
      <c r="H1058">
        <f>VLOOKUP(A:A,标准表!C:I,7,0)</f>
        <v>0</v>
      </c>
      <c r="I1058">
        <f>VLOOKUP(A:A,标准表!C:J,8,0)</f>
        <v>0</v>
      </c>
      <c r="J1058">
        <f>VLOOKUP($A:$A,标准表!C:G,5,0)</f>
        <v>1.65</v>
      </c>
      <c r="L1058">
        <f>VLOOKUP(A:A,单位分配保留两位小数!B:I,8,0)</f>
        <v>2843.01</v>
      </c>
      <c r="M1058">
        <f>_xlfn.IFNA(VLOOKUP(A:A,单位分配保留两位小数!B:J,9,0),0)</f>
        <v>0</v>
      </c>
      <c r="N1058">
        <f>_xlfn.IFNA(VLOOKUP(A:A,单位分配保留两位小数!B:K,10,0),0)</f>
        <v>0</v>
      </c>
      <c r="O1058">
        <f>ROUND(_xlfn.IFNA(VLOOKUP(A:A,单位分配保留两位小数!B:L,11,0),0),2)</f>
        <v>0</v>
      </c>
      <c r="Q1058">
        <f t="shared" si="128"/>
        <v>2843.01</v>
      </c>
      <c r="R1058">
        <f>_xlfn.IFNA(VLOOKUP(A1058,'11月工资'!A:AU,47,0),0)+Q1058</f>
        <v>41289.090000000004</v>
      </c>
      <c r="S1058">
        <f>VLOOKUP(A:A,'11月工资'!A:AW,49,0)</f>
        <v>0</v>
      </c>
      <c r="T1058">
        <f>VLOOKUP(A:A,'11月工资'!A:AZ,52,0)</f>
        <v>0</v>
      </c>
      <c r="U1058">
        <f>VLOOKUP(A:A,'11月工资'!A:BA,53,0)</f>
        <v>0</v>
      </c>
      <c r="V1058">
        <f>VLOOKUP(A:A,'11月工资'!A:AX,50,0)</f>
        <v>0</v>
      </c>
      <c r="W1058">
        <f>VLOOKUP(A:A,'11月工资'!A:AY,51,0)</f>
        <v>0</v>
      </c>
      <c r="X1058">
        <f>VLOOKUP(A:A,'11月工资'!A:AV,48,0)</f>
        <v>35000</v>
      </c>
      <c r="Y1058">
        <f>VLOOKUP(A:A,'11月工资'!A:BB,54,0)</f>
        <v>5456.41</v>
      </c>
      <c r="Z1058" s="12">
        <f>ROUND(5*MAX(0,(R1058-S1058-T1058-U1058-V1058-W1058-X1058-Y1058)*{0.6;2;4;5;6;7;9}%-{0;504;3384;6384;10584;17184;36384}),2)</f>
        <v>24.98</v>
      </c>
      <c r="AB1058" s="78">
        <f>VLOOKUP(A:A,'11月工资'!A:BI,61,0)</f>
        <v>5.43</v>
      </c>
      <c r="AC1058" s="6">
        <f t="shared" si="129"/>
        <v>19.55</v>
      </c>
      <c r="AD1058">
        <f t="shared" si="130"/>
        <v>2823.46</v>
      </c>
      <c r="AE1058">
        <f>VLOOKUP(A:A,'10月奖金'!A:AC,29,0)</f>
        <v>5.43</v>
      </c>
      <c r="AF1058" s="6">
        <f t="shared" si="131"/>
        <v>14.120000000000001</v>
      </c>
      <c r="AG1058">
        <f>VLOOKUP(A:A,'10月奖金'!A:AD,30,0)</f>
        <v>2681.29</v>
      </c>
      <c r="AH1058" s="6">
        <f t="shared" si="132"/>
        <v>142.17000000000007</v>
      </c>
      <c r="AI1058">
        <f>VLOOKUP(A:A,单位分配保留两位小数!B:N,13,0)</f>
        <v>2843.01</v>
      </c>
      <c r="AJ1058">
        <f t="shared" si="133"/>
        <v>0</v>
      </c>
      <c r="AK1058">
        <f>_xlfn.IFNA(VLOOKUP(A:A,'11月工资'!A:AQ,43,0),0)</f>
        <v>0</v>
      </c>
      <c r="AL1058">
        <f t="shared" si="134"/>
        <v>19.55</v>
      </c>
      <c r="AM1058" s="6">
        <f t="shared" si="135"/>
        <v>832.68000000000393</v>
      </c>
    </row>
    <row r="1059" spans="1:39" x14ac:dyDescent="0.2">
      <c r="A1059" s="1">
        <v>9001172</v>
      </c>
      <c r="B1059" t="str">
        <f>VLOOKUP(A1059,标准表!C:D,2,0)</f>
        <v>郭风宸</v>
      </c>
      <c r="C1059" t="str">
        <f>VLOOKUP(A:A,标准表!C:M,11,0)</f>
        <v>动力部</v>
      </c>
      <c r="D1059" t="str">
        <f>VLOOKUP($A:$A,标准表!C:E,3,0)</f>
        <v>130224197005260016</v>
      </c>
      <c r="E1059" t="str">
        <f>VLOOKUP(A:A,'11月工资'!A:D,4,0)</f>
        <v>6217000180022183853</v>
      </c>
      <c r="F1059" t="str">
        <f>VLOOKUP(A:A,'11月工资'!A:F,6,0)</f>
        <v>经营管理-其他</v>
      </c>
      <c r="G1059">
        <f>VLOOKUP(A:A,标准表!C:H,6,0)</f>
        <v>0</v>
      </c>
      <c r="H1059">
        <f>VLOOKUP(A:A,标准表!C:I,7,0)</f>
        <v>0</v>
      </c>
      <c r="I1059">
        <f>VLOOKUP(A:A,标准表!C:J,8,0)</f>
        <v>0</v>
      </c>
      <c r="J1059">
        <f>VLOOKUP($A:$A,标准表!C:G,5,0)</f>
        <v>4.5</v>
      </c>
      <c r="L1059">
        <f>VLOOKUP(A:A,单位分配保留两位小数!B:I,8,0)</f>
        <v>7751.56</v>
      </c>
      <c r="M1059">
        <f>_xlfn.IFNA(VLOOKUP(A:A,单位分配保留两位小数!B:J,9,0),0)</f>
        <v>0</v>
      </c>
      <c r="N1059">
        <f>_xlfn.IFNA(VLOOKUP(A:A,单位分配保留两位小数!B:K,10,0),0)</f>
        <v>0</v>
      </c>
      <c r="O1059">
        <f>ROUND(_xlfn.IFNA(VLOOKUP(A:A,单位分配保留两位小数!B:L,11,0),0),2)</f>
        <v>0</v>
      </c>
      <c r="Q1059">
        <f t="shared" si="128"/>
        <v>7751.56</v>
      </c>
      <c r="R1059">
        <f>_xlfn.IFNA(VLOOKUP(A1059,'11月工资'!A:AU,47,0),0)+Q1059</f>
        <v>71323.64</v>
      </c>
      <c r="S1059">
        <f>VLOOKUP(A:A,'11月工资'!A:AW,49,0)</f>
        <v>0</v>
      </c>
      <c r="T1059">
        <f>VLOOKUP(A:A,'11月工资'!A:AZ,52,0)</f>
        <v>0</v>
      </c>
      <c r="U1059">
        <f>VLOOKUP(A:A,'11月工资'!A:BA,53,0)</f>
        <v>0</v>
      </c>
      <c r="V1059">
        <f>VLOOKUP(A:A,'11月工资'!A:AX,50,0)</f>
        <v>0</v>
      </c>
      <c r="W1059">
        <f>VLOOKUP(A:A,'11月工资'!A:AY,51,0)</f>
        <v>0</v>
      </c>
      <c r="X1059">
        <f>VLOOKUP(A:A,'11月工资'!A:AV,48,0)</f>
        <v>35000</v>
      </c>
      <c r="Y1059">
        <f>VLOOKUP(A:A,'11月工资'!A:BB,54,0)</f>
        <v>15290.87</v>
      </c>
      <c r="Z1059" s="12">
        <f>ROUND(5*MAX(0,(R1059-S1059-T1059-U1059-V1059-W1059-X1059-Y1059)*{0.6;2;4;5;6;7;9}%-{0;504;3384;6384;10584;17184;36384}),2)</f>
        <v>630.98</v>
      </c>
      <c r="AB1059" s="78">
        <f>VLOOKUP(A:A,'11月工资'!A:BI,61,0)</f>
        <v>499.27</v>
      </c>
      <c r="AC1059" s="6">
        <f t="shared" si="129"/>
        <v>131.71</v>
      </c>
      <c r="AD1059">
        <f t="shared" si="130"/>
        <v>7619.85</v>
      </c>
      <c r="AE1059">
        <f>VLOOKUP(A:A,'10月奖金'!A:AC,29,0)</f>
        <v>130.63</v>
      </c>
      <c r="AF1059" s="6">
        <f t="shared" si="131"/>
        <v>1.0800000000000125</v>
      </c>
      <c r="AG1059">
        <f>VLOOKUP(A:A,'10月奖金'!A:AD,30,0)</f>
        <v>7584.94</v>
      </c>
      <c r="AH1059" s="6">
        <f t="shared" si="132"/>
        <v>34.910000000000764</v>
      </c>
      <c r="AI1059">
        <f>VLOOKUP(A:A,单位分配保留两位小数!B:N,13,0)</f>
        <v>7751.56</v>
      </c>
      <c r="AJ1059">
        <f t="shared" si="133"/>
        <v>0</v>
      </c>
      <c r="AK1059">
        <f>_xlfn.IFNA(VLOOKUP(A:A,'11月工资'!A:AQ,43,0),0)</f>
        <v>0</v>
      </c>
      <c r="AL1059">
        <f t="shared" si="134"/>
        <v>131.71</v>
      </c>
      <c r="AM1059" s="6">
        <f t="shared" si="135"/>
        <v>21032.769999999997</v>
      </c>
    </row>
    <row r="1060" spans="1:39" x14ac:dyDescent="0.2">
      <c r="A1060" s="1">
        <v>9001173</v>
      </c>
      <c r="B1060" t="str">
        <f>VLOOKUP(A1060,标准表!C:D,2,0)</f>
        <v>刘建强</v>
      </c>
      <c r="C1060" t="str">
        <f>VLOOKUP(A:A,标准表!C:M,11,0)</f>
        <v>动力部</v>
      </c>
      <c r="D1060" t="str">
        <f>VLOOKUP($A:$A,标准表!C:E,3,0)</f>
        <v>130223198808013711</v>
      </c>
      <c r="E1060" t="str">
        <f>VLOOKUP(A:A,'11月工资'!A:D,4,0)</f>
        <v>6210810180000246461</v>
      </c>
      <c r="F1060" t="str">
        <f>VLOOKUP(A:A,'11月工资'!A:F,6,0)</f>
        <v>生产操作人员</v>
      </c>
      <c r="G1060">
        <f>VLOOKUP(A:A,标准表!C:H,6,0)</f>
        <v>0</v>
      </c>
      <c r="H1060">
        <f>VLOOKUP(A:A,标准表!C:I,7,0)</f>
        <v>0</v>
      </c>
      <c r="I1060">
        <f>VLOOKUP(A:A,标准表!C:J,8,0)</f>
        <v>0</v>
      </c>
      <c r="J1060">
        <f>VLOOKUP($A:$A,标准表!C:G,5,0)</f>
        <v>1</v>
      </c>
      <c r="L1060">
        <f>VLOOKUP(A:A,单位分配保留两位小数!B:I,8,0)</f>
        <v>1723.04</v>
      </c>
      <c r="M1060">
        <f>_xlfn.IFNA(VLOOKUP(A:A,单位分配保留两位小数!B:J,9,0),0)</f>
        <v>0</v>
      </c>
      <c r="N1060">
        <f>_xlfn.IFNA(VLOOKUP(A:A,单位分配保留两位小数!B:K,10,0),0)</f>
        <v>0</v>
      </c>
      <c r="O1060">
        <f>ROUND(_xlfn.IFNA(VLOOKUP(A:A,单位分配保留两位小数!B:L,11,0),0),2)</f>
        <v>0</v>
      </c>
      <c r="Q1060">
        <f t="shared" si="128"/>
        <v>1723.04</v>
      </c>
      <c r="R1060">
        <f>_xlfn.IFNA(VLOOKUP(A1060,'11月工资'!A:AU,47,0),0)+Q1060</f>
        <v>31809.25</v>
      </c>
      <c r="S1060">
        <f>VLOOKUP(A:A,'11月工资'!A:AW,49,0)</f>
        <v>0</v>
      </c>
      <c r="T1060">
        <f>VLOOKUP(A:A,'11月工资'!A:AZ,52,0)</f>
        <v>0</v>
      </c>
      <c r="U1060">
        <f>VLOOKUP(A:A,'11月工资'!A:BA,53,0)</f>
        <v>0</v>
      </c>
      <c r="V1060">
        <f>VLOOKUP(A:A,'11月工资'!A:AX,50,0)</f>
        <v>0</v>
      </c>
      <c r="W1060">
        <f>VLOOKUP(A:A,'11月工资'!A:AY,51,0)</f>
        <v>0</v>
      </c>
      <c r="X1060">
        <f>VLOOKUP(A:A,'11月工资'!A:AV,48,0)</f>
        <v>35000</v>
      </c>
      <c r="Y1060">
        <f>VLOOKUP(A:A,'11月工资'!A:BB,54,0)</f>
        <v>5540.4199999999992</v>
      </c>
      <c r="Z1060" s="12">
        <f>ROUND(5*MAX(0,(R1060-S1060-T1060-U1060-V1060-W1060-X1060-Y1060)*{0.6;2;4;5;6;7;9}%-{0;504;3384;6384;10584;17184;36384}),2)</f>
        <v>0</v>
      </c>
      <c r="AB1060" s="78">
        <f>VLOOKUP(A:A,'11月工资'!A:BI,61,0)</f>
        <v>0</v>
      </c>
      <c r="AC1060" s="6">
        <f t="shared" si="129"/>
        <v>0</v>
      </c>
      <c r="AD1060">
        <f t="shared" si="130"/>
        <v>1723.04</v>
      </c>
      <c r="AE1060">
        <f>VLOOKUP(A:A,'10月奖金'!A:AC,29,0)</f>
        <v>0</v>
      </c>
      <c r="AF1060" s="6">
        <f t="shared" si="131"/>
        <v>0</v>
      </c>
      <c r="AG1060">
        <f>VLOOKUP(A:A,'10月奖金'!A:AD,30,0)</f>
        <v>1626.06</v>
      </c>
      <c r="AH1060" s="6">
        <f t="shared" si="132"/>
        <v>96.980000000000018</v>
      </c>
      <c r="AI1060">
        <f>VLOOKUP(A:A,单位分配保留两位小数!B:N,13,0)</f>
        <v>1723.04</v>
      </c>
      <c r="AJ1060">
        <f t="shared" si="133"/>
        <v>0</v>
      </c>
      <c r="AK1060">
        <f>_xlfn.IFNA(VLOOKUP(A:A,'11月工资'!A:AQ,43,0),0)</f>
        <v>0</v>
      </c>
      <c r="AL1060">
        <f t="shared" si="134"/>
        <v>0</v>
      </c>
      <c r="AM1060" s="6">
        <f t="shared" si="135"/>
        <v>-8731.1699999999983</v>
      </c>
    </row>
    <row r="1061" spans="1:39" x14ac:dyDescent="0.2">
      <c r="A1061" s="1">
        <v>9001174</v>
      </c>
      <c r="B1061" t="str">
        <f>VLOOKUP(A1061,标准表!C:D,2,0)</f>
        <v>田宇</v>
      </c>
      <c r="C1061" t="str">
        <f>VLOOKUP(A:A,标准表!C:M,11,0)</f>
        <v>动力部</v>
      </c>
      <c r="D1061" t="str">
        <f>VLOOKUP($A:$A,标准表!C:E,3,0)</f>
        <v>130203198607173019</v>
      </c>
      <c r="E1061" t="str">
        <f>VLOOKUP(A:A,'11月工资'!A:D,4,0)</f>
        <v>6227000180450123891</v>
      </c>
      <c r="F1061" t="str">
        <f>VLOOKUP(A:A,'11月工资'!A:F,6,0)</f>
        <v>生产操作人员</v>
      </c>
      <c r="G1061">
        <f>VLOOKUP(A:A,标准表!C:H,6,0)</f>
        <v>0</v>
      </c>
      <c r="H1061">
        <f>VLOOKUP(A:A,标准表!C:I,7,0)</f>
        <v>0</v>
      </c>
      <c r="I1061">
        <f>VLOOKUP(A:A,标准表!C:J,8,0)</f>
        <v>0</v>
      </c>
      <c r="J1061">
        <f>VLOOKUP($A:$A,标准表!C:G,5,0)</f>
        <v>1</v>
      </c>
      <c r="L1061">
        <f>VLOOKUP(A:A,单位分配保留两位小数!B:I,8,0)</f>
        <v>1722.64</v>
      </c>
      <c r="M1061">
        <f>_xlfn.IFNA(VLOOKUP(A:A,单位分配保留两位小数!B:J,9,0),0)</f>
        <v>0</v>
      </c>
      <c r="N1061">
        <f>_xlfn.IFNA(VLOOKUP(A:A,单位分配保留两位小数!B:K,10,0),0)</f>
        <v>0</v>
      </c>
      <c r="O1061">
        <f>ROUND(_xlfn.IFNA(VLOOKUP(A:A,单位分配保留两位小数!B:L,11,0),0),2)</f>
        <v>0</v>
      </c>
      <c r="Q1061">
        <f t="shared" si="128"/>
        <v>1722.64</v>
      </c>
      <c r="R1061">
        <f>_xlfn.IFNA(VLOOKUP(A1061,'11月工资'!A:AU,47,0),0)+Q1061</f>
        <v>31994.68</v>
      </c>
      <c r="S1061">
        <f>VLOOKUP(A:A,'11月工资'!A:AW,49,0)</f>
        <v>0</v>
      </c>
      <c r="T1061">
        <f>VLOOKUP(A:A,'11月工资'!A:AZ,52,0)</f>
        <v>0</v>
      </c>
      <c r="U1061">
        <f>VLOOKUP(A:A,'11月工资'!A:BA,53,0)</f>
        <v>0</v>
      </c>
      <c r="V1061">
        <f>VLOOKUP(A:A,'11月工资'!A:AX,50,0)</f>
        <v>0</v>
      </c>
      <c r="W1061">
        <f>VLOOKUP(A:A,'11月工资'!A:AY,51,0)</f>
        <v>0</v>
      </c>
      <c r="X1061">
        <f>VLOOKUP(A:A,'11月工资'!A:AV,48,0)</f>
        <v>35000</v>
      </c>
      <c r="Y1061">
        <f>VLOOKUP(A:A,'11月工资'!A:BB,54,0)</f>
        <v>5124.1500000000005</v>
      </c>
      <c r="Z1061" s="12">
        <f>ROUND(5*MAX(0,(R1061-S1061-T1061-U1061-V1061-W1061-X1061-Y1061)*{0.6;2;4;5;6;7;9}%-{0;504;3384;6384;10584;17184;36384}),2)</f>
        <v>0</v>
      </c>
      <c r="AB1061" s="78">
        <f>VLOOKUP(A:A,'11月工资'!A:BI,61,0)</f>
        <v>0</v>
      </c>
      <c r="AC1061" s="6">
        <f t="shared" si="129"/>
        <v>0</v>
      </c>
      <c r="AD1061">
        <f t="shared" si="130"/>
        <v>1722.64</v>
      </c>
      <c r="AE1061">
        <f>VLOOKUP(A:A,'10月奖金'!A:AC,29,0)</f>
        <v>0</v>
      </c>
      <c r="AF1061" s="6">
        <f t="shared" si="131"/>
        <v>0</v>
      </c>
      <c r="AG1061">
        <f>VLOOKUP(A:A,'10月奖金'!A:AD,30,0)</f>
        <v>1695.59</v>
      </c>
      <c r="AH1061" s="6">
        <f t="shared" si="132"/>
        <v>27.050000000000182</v>
      </c>
      <c r="AI1061">
        <f>VLOOKUP(A:A,单位分配保留两位小数!B:N,13,0)</f>
        <v>1722.64</v>
      </c>
      <c r="AJ1061">
        <f t="shared" si="133"/>
        <v>0</v>
      </c>
      <c r="AK1061">
        <f>_xlfn.IFNA(VLOOKUP(A:A,'11月工资'!A:AQ,43,0),0)</f>
        <v>0</v>
      </c>
      <c r="AL1061">
        <f t="shared" si="134"/>
        <v>0</v>
      </c>
      <c r="AM1061" s="6">
        <f t="shared" si="135"/>
        <v>-8129.47</v>
      </c>
    </row>
    <row r="1062" spans="1:39" x14ac:dyDescent="0.2">
      <c r="A1062" s="1">
        <v>9001175</v>
      </c>
      <c r="B1062" t="str">
        <f>VLOOKUP(A1062,标准表!C:D,2,0)</f>
        <v>孙耀东</v>
      </c>
      <c r="C1062" t="str">
        <f>VLOOKUP(A:A,标准表!C:M,11,0)</f>
        <v>动力部</v>
      </c>
      <c r="D1062" t="str">
        <f>VLOOKUP($A:$A,标准表!C:E,3,0)</f>
        <v>130203198210201819</v>
      </c>
      <c r="E1062" t="str">
        <f>VLOOKUP(A:A,'11月工资'!A:D,4,0)</f>
        <v>6217000180002023970</v>
      </c>
      <c r="F1062" t="str">
        <f>VLOOKUP(A:A,'11月工资'!A:F,6,0)</f>
        <v>生产操作人员</v>
      </c>
      <c r="G1062">
        <f>VLOOKUP(A:A,标准表!C:H,6,0)</f>
        <v>0</v>
      </c>
      <c r="H1062">
        <f>VLOOKUP(A:A,标准表!C:I,7,0)</f>
        <v>0</v>
      </c>
      <c r="I1062">
        <f>VLOOKUP(A:A,标准表!C:J,8,0)</f>
        <v>0</v>
      </c>
      <c r="J1062">
        <f>VLOOKUP($A:$A,标准表!C:G,5,0)</f>
        <v>1</v>
      </c>
      <c r="L1062">
        <f>VLOOKUP(A:A,单位分配保留两位小数!B:I,8,0)</f>
        <v>1722.64</v>
      </c>
      <c r="M1062">
        <f>_xlfn.IFNA(VLOOKUP(A:A,单位分配保留两位小数!B:J,9,0),0)</f>
        <v>0</v>
      </c>
      <c r="N1062">
        <f>_xlfn.IFNA(VLOOKUP(A:A,单位分配保留两位小数!B:K,10,0),0)</f>
        <v>0</v>
      </c>
      <c r="O1062">
        <f>ROUND(_xlfn.IFNA(VLOOKUP(A:A,单位分配保留两位小数!B:L,11,0),0),2)</f>
        <v>50</v>
      </c>
      <c r="Q1062">
        <f t="shared" si="128"/>
        <v>1672.64</v>
      </c>
      <c r="R1062">
        <f>_xlfn.IFNA(VLOOKUP(A1062,'11月工资'!A:AU,47,0),0)+Q1062</f>
        <v>32327.163</v>
      </c>
      <c r="S1062">
        <f>VLOOKUP(A:A,'11月工资'!A:AW,49,0)</f>
        <v>0</v>
      </c>
      <c r="T1062">
        <f>VLOOKUP(A:A,'11月工资'!A:AZ,52,0)</f>
        <v>0</v>
      </c>
      <c r="U1062">
        <f>VLOOKUP(A:A,'11月工资'!A:BA,53,0)</f>
        <v>0</v>
      </c>
      <c r="V1062">
        <f>VLOOKUP(A:A,'11月工资'!A:AX,50,0)</f>
        <v>0</v>
      </c>
      <c r="W1062">
        <f>VLOOKUP(A:A,'11月工资'!A:AY,51,0)</f>
        <v>0</v>
      </c>
      <c r="X1062">
        <f>VLOOKUP(A:A,'11月工资'!A:AV,48,0)</f>
        <v>35000</v>
      </c>
      <c r="Y1062">
        <f>VLOOKUP(A:A,'11月工资'!A:BB,54,0)</f>
        <v>5583.0199999999986</v>
      </c>
      <c r="Z1062" s="12">
        <f>ROUND(5*MAX(0,(R1062-S1062-T1062-U1062-V1062-W1062-X1062-Y1062)*{0.6;2;4;5;6;7;9}%-{0;504;3384;6384;10584;17184;36384}),2)</f>
        <v>0</v>
      </c>
      <c r="AB1062" s="78">
        <f>VLOOKUP(A:A,'11月工资'!A:BI,61,0)</f>
        <v>0</v>
      </c>
      <c r="AC1062" s="6">
        <f t="shared" si="129"/>
        <v>0</v>
      </c>
      <c r="AD1062">
        <f t="shared" si="130"/>
        <v>1672.64</v>
      </c>
      <c r="AE1062">
        <f>VLOOKUP(A:A,'10月奖金'!A:AC,29,0)</f>
        <v>0</v>
      </c>
      <c r="AF1062" s="6">
        <f t="shared" si="131"/>
        <v>0</v>
      </c>
      <c r="AG1062">
        <f>VLOOKUP(A:A,'10月奖金'!A:AD,30,0)</f>
        <v>1665.59</v>
      </c>
      <c r="AH1062" s="6">
        <f t="shared" si="132"/>
        <v>7.0500000000001819</v>
      </c>
      <c r="AI1062">
        <f>VLOOKUP(A:A,单位分配保留两位小数!B:N,13,0)</f>
        <v>1672.64</v>
      </c>
      <c r="AJ1062">
        <f t="shared" si="133"/>
        <v>0</v>
      </c>
      <c r="AK1062">
        <f>_xlfn.IFNA(VLOOKUP(A:A,'11月工资'!A:AQ,43,0),0)</f>
        <v>0</v>
      </c>
      <c r="AL1062">
        <f t="shared" si="134"/>
        <v>0</v>
      </c>
      <c r="AM1062" s="6">
        <f t="shared" si="135"/>
        <v>-8255.8569999999982</v>
      </c>
    </row>
    <row r="1063" spans="1:39" x14ac:dyDescent="0.2">
      <c r="A1063" s="1">
        <v>9001176</v>
      </c>
      <c r="B1063" t="str">
        <f>VLOOKUP(A1063,标准表!C:D,2,0)</f>
        <v>韩剑</v>
      </c>
      <c r="C1063" t="str">
        <f>VLOOKUP(A:A,标准表!C:M,11,0)</f>
        <v>动力部</v>
      </c>
      <c r="D1063" t="str">
        <f>VLOOKUP($A:$A,标准表!C:E,3,0)</f>
        <v>130205197906243919</v>
      </c>
      <c r="E1063" t="str">
        <f>VLOOKUP(A:A,'11月工资'!A:D,4,0)</f>
        <v>6217000180043327786</v>
      </c>
      <c r="F1063" t="str">
        <f>VLOOKUP(A:A,'11月工资'!A:F,6,0)</f>
        <v>生产操作人员</v>
      </c>
      <c r="G1063">
        <f>VLOOKUP(A:A,标准表!C:H,6,0)</f>
        <v>0</v>
      </c>
      <c r="H1063">
        <f>VLOOKUP(A:A,标准表!C:I,7,0)</f>
        <v>0</v>
      </c>
      <c r="I1063">
        <f>VLOOKUP(A:A,标准表!C:J,8,0)</f>
        <v>0</v>
      </c>
      <c r="J1063">
        <f>VLOOKUP($A:$A,标准表!C:G,5,0)</f>
        <v>1</v>
      </c>
      <c r="L1063">
        <f>VLOOKUP(A:A,单位分配保留两位小数!B:I,8,0)</f>
        <v>1709.23</v>
      </c>
      <c r="M1063">
        <f>_xlfn.IFNA(VLOOKUP(A:A,单位分配保留两位小数!B:J,9,0),0)</f>
        <v>0</v>
      </c>
      <c r="N1063">
        <f>_xlfn.IFNA(VLOOKUP(A:A,单位分配保留两位小数!B:K,10,0),0)</f>
        <v>0</v>
      </c>
      <c r="O1063">
        <f>ROUND(_xlfn.IFNA(VLOOKUP(A:A,单位分配保留两位小数!B:L,11,0),0),2)</f>
        <v>0</v>
      </c>
      <c r="Q1063">
        <f t="shared" si="128"/>
        <v>1709.23</v>
      </c>
      <c r="R1063">
        <f>_xlfn.IFNA(VLOOKUP(A1063,'11月工资'!A:AU,47,0),0)+Q1063</f>
        <v>34992.980000000003</v>
      </c>
      <c r="S1063">
        <f>VLOOKUP(A:A,'11月工资'!A:AW,49,0)</f>
        <v>0</v>
      </c>
      <c r="T1063">
        <f>VLOOKUP(A:A,'11月工资'!A:AZ,52,0)</f>
        <v>0</v>
      </c>
      <c r="U1063">
        <f>VLOOKUP(A:A,'11月工资'!A:BA,53,0)</f>
        <v>0</v>
      </c>
      <c r="V1063">
        <f>VLOOKUP(A:A,'11月工资'!A:AX,50,0)</f>
        <v>0</v>
      </c>
      <c r="W1063">
        <f>VLOOKUP(A:A,'11月工资'!A:AY,51,0)</f>
        <v>0</v>
      </c>
      <c r="X1063">
        <f>VLOOKUP(A:A,'11月工资'!A:AV,48,0)</f>
        <v>35000</v>
      </c>
      <c r="Y1063">
        <f>VLOOKUP(A:A,'11月工资'!A:BB,54,0)</f>
        <v>6635.79</v>
      </c>
      <c r="Z1063" s="12">
        <f>ROUND(5*MAX(0,(R1063-S1063-T1063-U1063-V1063-W1063-X1063-Y1063)*{0.6;2;4;5;6;7;9}%-{0;504;3384;6384;10584;17184;36384}),2)</f>
        <v>0</v>
      </c>
      <c r="AB1063" s="78">
        <f>VLOOKUP(A:A,'11月工资'!A:BI,61,0)</f>
        <v>0</v>
      </c>
      <c r="AC1063" s="6">
        <f t="shared" si="129"/>
        <v>0</v>
      </c>
      <c r="AD1063">
        <f t="shared" si="130"/>
        <v>1709.23</v>
      </c>
      <c r="AE1063">
        <f>VLOOKUP(A:A,'10月奖金'!A:AC,29,0)</f>
        <v>0</v>
      </c>
      <c r="AF1063" s="6">
        <f t="shared" si="131"/>
        <v>0</v>
      </c>
      <c r="AG1063">
        <f>VLOOKUP(A:A,'10月奖金'!A:AD,30,0)</f>
        <v>1639.57</v>
      </c>
      <c r="AH1063" s="6">
        <f t="shared" si="132"/>
        <v>69.660000000000082</v>
      </c>
      <c r="AI1063">
        <f>VLOOKUP(A:A,单位分配保留两位小数!B:N,13,0)</f>
        <v>1709.23</v>
      </c>
      <c r="AJ1063">
        <f t="shared" si="133"/>
        <v>0</v>
      </c>
      <c r="AK1063">
        <f>_xlfn.IFNA(VLOOKUP(A:A,'11月工资'!A:AQ,43,0),0)</f>
        <v>0</v>
      </c>
      <c r="AL1063">
        <f t="shared" si="134"/>
        <v>0</v>
      </c>
      <c r="AM1063" s="6">
        <f t="shared" si="135"/>
        <v>-6642.8099999999968</v>
      </c>
    </row>
    <row r="1064" spans="1:39" x14ac:dyDescent="0.2">
      <c r="A1064" s="1">
        <v>9001177</v>
      </c>
      <c r="B1064" t="str">
        <f>VLOOKUP(A1064,标准表!C:D,2,0)</f>
        <v>李斌</v>
      </c>
      <c r="C1064" t="str">
        <f>VLOOKUP(A:A,标准表!C:M,11,0)</f>
        <v>动力部</v>
      </c>
      <c r="D1064" t="str">
        <f>VLOOKUP($A:$A,标准表!C:E,3,0)</f>
        <v>130204198401080016</v>
      </c>
      <c r="E1064" t="str">
        <f>VLOOKUP(A:A,'11月工资'!A:D,4,0)</f>
        <v>6236680180004427721</v>
      </c>
      <c r="F1064" t="str">
        <f>VLOOKUP(A:A,'11月工资'!A:F,6,0)</f>
        <v>生产操作人员</v>
      </c>
      <c r="G1064">
        <f>VLOOKUP(A:A,标准表!C:H,6,0)</f>
        <v>0</v>
      </c>
      <c r="H1064">
        <f>VLOOKUP(A:A,标准表!C:I,7,0)</f>
        <v>0</v>
      </c>
      <c r="I1064">
        <f>VLOOKUP(A:A,标准表!C:J,8,0)</f>
        <v>0</v>
      </c>
      <c r="J1064">
        <f>VLOOKUP($A:$A,标准表!C:G,5,0)</f>
        <v>1</v>
      </c>
      <c r="L1064">
        <f>VLOOKUP(A:A,单位分配保留两位小数!B:I,8,0)</f>
        <v>1685</v>
      </c>
      <c r="M1064">
        <f>_xlfn.IFNA(VLOOKUP(A:A,单位分配保留两位小数!B:J,9,0),0)</f>
        <v>0</v>
      </c>
      <c r="N1064">
        <f>_xlfn.IFNA(VLOOKUP(A:A,单位分配保留两位小数!B:K,10,0),0)</f>
        <v>0</v>
      </c>
      <c r="O1064">
        <f>ROUND(_xlfn.IFNA(VLOOKUP(A:A,单位分配保留两位小数!B:L,11,0),0),2)</f>
        <v>0</v>
      </c>
      <c r="Q1064">
        <f t="shared" si="128"/>
        <v>1685</v>
      </c>
      <c r="R1064">
        <f>_xlfn.IFNA(VLOOKUP(A1064,'11月工资'!A:AU,47,0),0)+Q1064</f>
        <v>36226.980000000003</v>
      </c>
      <c r="S1064">
        <f>VLOOKUP(A:A,'11月工资'!A:AW,49,0)</f>
        <v>0</v>
      </c>
      <c r="T1064">
        <f>VLOOKUP(A:A,'11月工资'!A:AZ,52,0)</f>
        <v>0</v>
      </c>
      <c r="U1064">
        <f>VLOOKUP(A:A,'11月工资'!A:BA,53,0)</f>
        <v>0</v>
      </c>
      <c r="V1064">
        <f>VLOOKUP(A:A,'11月工资'!A:AX,50,0)</f>
        <v>0</v>
      </c>
      <c r="W1064">
        <f>VLOOKUP(A:A,'11月工资'!A:AY,51,0)</f>
        <v>0</v>
      </c>
      <c r="X1064">
        <f>VLOOKUP(A:A,'11月工资'!A:AV,48,0)</f>
        <v>35000</v>
      </c>
      <c r="Y1064">
        <f>VLOOKUP(A:A,'11月工资'!A:BB,54,0)</f>
        <v>5744.44</v>
      </c>
      <c r="Z1064" s="12">
        <f>ROUND(5*MAX(0,(R1064-S1064-T1064-U1064-V1064-W1064-X1064-Y1064)*{0.6;2;4;5;6;7;9}%-{0;504;3384;6384;10584;17184;36384}),2)</f>
        <v>0</v>
      </c>
      <c r="AB1064" s="78">
        <f>VLOOKUP(A:A,'11月工资'!A:BI,61,0)</f>
        <v>0</v>
      </c>
      <c r="AC1064" s="6">
        <f t="shared" si="129"/>
        <v>0</v>
      </c>
      <c r="AD1064">
        <f t="shared" si="130"/>
        <v>1685</v>
      </c>
      <c r="AE1064">
        <f>VLOOKUP(A:A,'10月奖金'!A:AC,29,0)</f>
        <v>0</v>
      </c>
      <c r="AF1064" s="6">
        <f t="shared" si="131"/>
        <v>0</v>
      </c>
      <c r="AG1064">
        <f>VLOOKUP(A:A,'10月奖金'!A:AD,30,0)</f>
        <v>1644</v>
      </c>
      <c r="AH1064" s="6">
        <f t="shared" si="132"/>
        <v>41</v>
      </c>
      <c r="AI1064">
        <f>VLOOKUP(A:A,单位分配保留两位小数!B:N,13,0)</f>
        <v>1685</v>
      </c>
      <c r="AJ1064">
        <f t="shared" si="133"/>
        <v>0</v>
      </c>
      <c r="AK1064">
        <f>_xlfn.IFNA(VLOOKUP(A:A,'11月工资'!A:AQ,43,0),0)</f>
        <v>0</v>
      </c>
      <c r="AL1064">
        <f t="shared" si="134"/>
        <v>0</v>
      </c>
      <c r="AM1064" s="6">
        <f t="shared" si="135"/>
        <v>-4517.4599999999964</v>
      </c>
    </row>
    <row r="1065" spans="1:39" x14ac:dyDescent="0.2">
      <c r="A1065" s="1">
        <v>9001178</v>
      </c>
      <c r="B1065" t="str">
        <f>VLOOKUP(A1065,标准表!C:D,2,0)</f>
        <v>闫宝祥</v>
      </c>
      <c r="C1065" t="str">
        <f>VLOOKUP(A:A,标准表!C:M,11,0)</f>
        <v>动力部</v>
      </c>
      <c r="D1065" t="str">
        <f>VLOOKUP($A:$A,标准表!C:E,3,0)</f>
        <v>130205198601300614</v>
      </c>
      <c r="E1065" t="str">
        <f>VLOOKUP(A:A,'11月工资'!A:D,4,0)</f>
        <v>6222800183011042314</v>
      </c>
      <c r="F1065" t="str">
        <f>VLOOKUP(A:A,'11月工资'!A:F,6,0)</f>
        <v>生产操作人员</v>
      </c>
      <c r="G1065">
        <f>VLOOKUP(A:A,标准表!C:H,6,0)</f>
        <v>0</v>
      </c>
      <c r="H1065">
        <f>VLOOKUP(A:A,标准表!C:I,7,0)</f>
        <v>0</v>
      </c>
      <c r="I1065">
        <f>VLOOKUP(A:A,标准表!C:J,8,0)</f>
        <v>0</v>
      </c>
      <c r="J1065">
        <f>VLOOKUP($A:$A,标准表!C:G,5,0)</f>
        <v>1</v>
      </c>
      <c r="L1065">
        <f>VLOOKUP(A:A,单位分配保留两位小数!B:I,8,0)</f>
        <v>1725.32</v>
      </c>
      <c r="M1065">
        <f>_xlfn.IFNA(VLOOKUP(A:A,单位分配保留两位小数!B:J,9,0),0)</f>
        <v>0</v>
      </c>
      <c r="N1065">
        <f>_xlfn.IFNA(VLOOKUP(A:A,单位分配保留两位小数!B:K,10,0),0)</f>
        <v>0</v>
      </c>
      <c r="O1065">
        <f>ROUND(_xlfn.IFNA(VLOOKUP(A:A,单位分配保留两位小数!B:L,11,0),0),2)</f>
        <v>0</v>
      </c>
      <c r="Q1065">
        <f t="shared" si="128"/>
        <v>1725.32</v>
      </c>
      <c r="R1065">
        <f>_xlfn.IFNA(VLOOKUP(A1065,'11月工资'!A:AU,47,0),0)+Q1065</f>
        <v>35950.129999999997</v>
      </c>
      <c r="S1065">
        <f>VLOOKUP(A:A,'11月工资'!A:AW,49,0)</f>
        <v>0</v>
      </c>
      <c r="T1065">
        <f>VLOOKUP(A:A,'11月工资'!A:AZ,52,0)</f>
        <v>0</v>
      </c>
      <c r="U1065">
        <f>VLOOKUP(A:A,'11月工资'!A:BA,53,0)</f>
        <v>0</v>
      </c>
      <c r="V1065">
        <f>VLOOKUP(A:A,'11月工资'!A:AX,50,0)</f>
        <v>0</v>
      </c>
      <c r="W1065">
        <f>VLOOKUP(A:A,'11月工资'!A:AY,51,0)</f>
        <v>0</v>
      </c>
      <c r="X1065">
        <f>VLOOKUP(A:A,'11月工资'!A:AV,48,0)</f>
        <v>35000</v>
      </c>
      <c r="Y1065">
        <f>VLOOKUP(A:A,'11月工资'!A:BB,54,0)</f>
        <v>5916.93</v>
      </c>
      <c r="Z1065" s="12">
        <f>ROUND(5*MAX(0,(R1065-S1065-T1065-U1065-V1065-W1065-X1065-Y1065)*{0.6;2;4;5;6;7;9}%-{0;504;3384;6384;10584;17184;36384}),2)</f>
        <v>0</v>
      </c>
      <c r="AB1065" s="78">
        <f>VLOOKUP(A:A,'11月工资'!A:BI,61,0)</f>
        <v>0</v>
      </c>
      <c r="AC1065" s="6">
        <f t="shared" si="129"/>
        <v>0</v>
      </c>
      <c r="AD1065">
        <f t="shared" si="130"/>
        <v>1725.32</v>
      </c>
      <c r="AE1065">
        <f>VLOOKUP(A:A,'10月奖金'!A:AC,29,0)</f>
        <v>0</v>
      </c>
      <c r="AF1065" s="6">
        <f t="shared" si="131"/>
        <v>0</v>
      </c>
      <c r="AG1065">
        <f>VLOOKUP(A:A,'10月奖金'!A:AD,30,0)</f>
        <v>1698.56</v>
      </c>
      <c r="AH1065" s="6">
        <f t="shared" si="132"/>
        <v>26.759999999999991</v>
      </c>
      <c r="AI1065">
        <f>VLOOKUP(A:A,单位分配保留两位小数!B:N,13,0)</f>
        <v>1725.32</v>
      </c>
      <c r="AJ1065">
        <f t="shared" si="133"/>
        <v>0</v>
      </c>
      <c r="AK1065">
        <f>_xlfn.IFNA(VLOOKUP(A:A,'11月工资'!A:AQ,43,0),0)</f>
        <v>0</v>
      </c>
      <c r="AL1065">
        <f t="shared" si="134"/>
        <v>0</v>
      </c>
      <c r="AM1065" s="6">
        <f t="shared" si="135"/>
        <v>-4966.8000000000029</v>
      </c>
    </row>
    <row r="1066" spans="1:39" x14ac:dyDescent="0.2">
      <c r="A1066" s="1">
        <v>9001179</v>
      </c>
      <c r="B1066" t="str">
        <f>VLOOKUP(A1066,标准表!C:D,2,0)</f>
        <v>冯治阳</v>
      </c>
      <c r="C1066" t="str">
        <f>VLOOKUP(A:A,标准表!C:M,11,0)</f>
        <v>动力部</v>
      </c>
      <c r="D1066" t="str">
        <f>VLOOKUP($A:$A,标准表!C:E,3,0)</f>
        <v>130204198903290013</v>
      </c>
      <c r="E1066" t="str">
        <f>VLOOKUP(A:A,'11月工资'!A:D,4,0)</f>
        <v>6217000180007708740</v>
      </c>
      <c r="F1066" t="str">
        <f>VLOOKUP(A:A,'11月工资'!A:F,6,0)</f>
        <v>生产操作人员</v>
      </c>
      <c r="G1066">
        <f>VLOOKUP(A:A,标准表!C:H,6,0)</f>
        <v>0</v>
      </c>
      <c r="H1066">
        <f>VLOOKUP(A:A,标准表!C:I,7,0)</f>
        <v>0</v>
      </c>
      <c r="I1066">
        <f>VLOOKUP(A:A,标准表!C:J,8,0)</f>
        <v>0</v>
      </c>
      <c r="J1066">
        <f>VLOOKUP($A:$A,标准表!C:G,5,0)</f>
        <v>1</v>
      </c>
      <c r="L1066">
        <f>VLOOKUP(A:A,单位分配保留两位小数!B:I,8,0)</f>
        <v>1715.6</v>
      </c>
      <c r="M1066">
        <f>_xlfn.IFNA(VLOOKUP(A:A,单位分配保留两位小数!B:J,9,0),0)</f>
        <v>0</v>
      </c>
      <c r="N1066">
        <f>_xlfn.IFNA(VLOOKUP(A:A,单位分配保留两位小数!B:K,10,0),0)</f>
        <v>0</v>
      </c>
      <c r="O1066">
        <f>ROUND(_xlfn.IFNA(VLOOKUP(A:A,单位分配保留两位小数!B:L,11,0),0),2)</f>
        <v>0</v>
      </c>
      <c r="Q1066">
        <f t="shared" si="128"/>
        <v>1715.6</v>
      </c>
      <c r="R1066">
        <f>_xlfn.IFNA(VLOOKUP(A1066,'11月工资'!A:AU,47,0),0)+Q1066</f>
        <v>34464.480000000003</v>
      </c>
      <c r="S1066">
        <f>VLOOKUP(A:A,'11月工资'!A:AW,49,0)</f>
        <v>0</v>
      </c>
      <c r="T1066">
        <f>VLOOKUP(A:A,'11月工资'!A:AZ,52,0)</f>
        <v>0</v>
      </c>
      <c r="U1066">
        <f>VLOOKUP(A:A,'11月工资'!A:BA,53,0)</f>
        <v>0</v>
      </c>
      <c r="V1066">
        <f>VLOOKUP(A:A,'11月工资'!A:AX,50,0)</f>
        <v>0</v>
      </c>
      <c r="W1066">
        <f>VLOOKUP(A:A,'11月工资'!A:AY,51,0)</f>
        <v>0</v>
      </c>
      <c r="X1066">
        <f>VLOOKUP(A:A,'11月工资'!A:AV,48,0)</f>
        <v>35000</v>
      </c>
      <c r="Y1066">
        <f>VLOOKUP(A:A,'11月工资'!A:BB,54,0)</f>
        <v>5262.93</v>
      </c>
      <c r="Z1066" s="12">
        <f>ROUND(5*MAX(0,(R1066-S1066-T1066-U1066-V1066-W1066-X1066-Y1066)*{0.6;2;4;5;6;7;9}%-{0;504;3384;6384;10584;17184;36384}),2)</f>
        <v>0</v>
      </c>
      <c r="AB1066" s="78">
        <f>VLOOKUP(A:A,'11月工资'!A:BI,61,0)</f>
        <v>0</v>
      </c>
      <c r="AC1066" s="6">
        <f t="shared" si="129"/>
        <v>0</v>
      </c>
      <c r="AD1066">
        <f t="shared" si="130"/>
        <v>1715.6</v>
      </c>
      <c r="AE1066">
        <f>VLOOKUP(A:A,'10月奖金'!A:AC,29,0)</f>
        <v>0</v>
      </c>
      <c r="AF1066" s="6">
        <f t="shared" si="131"/>
        <v>0</v>
      </c>
      <c r="AG1066">
        <f>VLOOKUP(A:A,'10月奖金'!A:AD,30,0)</f>
        <v>1699.98</v>
      </c>
      <c r="AH1066" s="6">
        <f t="shared" si="132"/>
        <v>15.619999999999891</v>
      </c>
      <c r="AI1066">
        <f>VLOOKUP(A:A,单位分配保留两位小数!B:N,13,0)</f>
        <v>1715.6</v>
      </c>
      <c r="AJ1066">
        <f t="shared" si="133"/>
        <v>0</v>
      </c>
      <c r="AK1066">
        <f>_xlfn.IFNA(VLOOKUP(A:A,'11月工资'!A:AQ,43,0),0)</f>
        <v>0</v>
      </c>
      <c r="AL1066">
        <f t="shared" si="134"/>
        <v>0</v>
      </c>
      <c r="AM1066" s="6">
        <f t="shared" si="135"/>
        <v>-5798.4499999999971</v>
      </c>
    </row>
    <row r="1067" spans="1:39" x14ac:dyDescent="0.2">
      <c r="A1067" s="1">
        <v>9001180</v>
      </c>
      <c r="B1067" t="str">
        <f>VLOOKUP(A1067,标准表!C:D,2,0)</f>
        <v>张英</v>
      </c>
      <c r="C1067" t="str">
        <f>VLOOKUP(A:A,标准表!C:M,11,0)</f>
        <v>动力部</v>
      </c>
      <c r="D1067" t="str">
        <f>VLOOKUP($A:$A,标准表!C:E,3,0)</f>
        <v>130203198202042424</v>
      </c>
      <c r="E1067" t="str">
        <f>VLOOKUP(A:A,'11月工资'!A:D,4,0)</f>
        <v>6217000180043097710</v>
      </c>
      <c r="F1067" t="str">
        <f>VLOOKUP(A:A,'11月工资'!A:F,6,0)</f>
        <v>专业技术人员</v>
      </c>
      <c r="G1067">
        <f>VLOOKUP(A:A,标准表!C:H,6,0)</f>
        <v>0</v>
      </c>
      <c r="H1067">
        <f>VLOOKUP(A:A,标准表!C:I,7,0)</f>
        <v>0</v>
      </c>
      <c r="I1067">
        <f>VLOOKUP(A:A,标准表!C:J,8,0)</f>
        <v>0</v>
      </c>
      <c r="J1067">
        <f>VLOOKUP($A:$A,标准表!C:G,5,0)</f>
        <v>1.65</v>
      </c>
      <c r="L1067">
        <f>VLOOKUP(A:A,单位分配保留两位小数!B:I,8,0)</f>
        <v>2848.74</v>
      </c>
      <c r="M1067">
        <f>_xlfn.IFNA(VLOOKUP(A:A,单位分配保留两位小数!B:J,9,0),0)</f>
        <v>0</v>
      </c>
      <c r="N1067">
        <f>_xlfn.IFNA(VLOOKUP(A:A,单位分配保留两位小数!B:K,10,0),0)</f>
        <v>0</v>
      </c>
      <c r="O1067">
        <f>ROUND(_xlfn.IFNA(VLOOKUP(A:A,单位分配保留两位小数!B:L,11,0),0),2)</f>
        <v>0</v>
      </c>
      <c r="Q1067">
        <f t="shared" si="128"/>
        <v>2848.74</v>
      </c>
      <c r="R1067">
        <f>_xlfn.IFNA(VLOOKUP(A1067,'11月工资'!A:AU,47,0),0)+Q1067</f>
        <v>38145.689999999995</v>
      </c>
      <c r="S1067">
        <f>VLOOKUP(A:A,'11月工资'!A:AW,49,0)</f>
        <v>3500</v>
      </c>
      <c r="T1067">
        <f>VLOOKUP(A:A,'11月工资'!A:AZ,52,0)</f>
        <v>0</v>
      </c>
      <c r="U1067">
        <f>VLOOKUP(A:A,'11月工资'!A:BA,53,0)</f>
        <v>0</v>
      </c>
      <c r="V1067">
        <f>VLOOKUP(A:A,'11月工资'!A:AX,50,0)</f>
        <v>0</v>
      </c>
      <c r="W1067">
        <f>VLOOKUP(A:A,'11月工资'!A:AY,51,0)</f>
        <v>0</v>
      </c>
      <c r="X1067">
        <f>VLOOKUP(A:A,'11月工资'!A:AV,48,0)</f>
        <v>35000</v>
      </c>
      <c r="Y1067">
        <f>VLOOKUP(A:A,'11月工资'!A:BB,54,0)</f>
        <v>4479.62</v>
      </c>
      <c r="Z1067" s="12">
        <f>ROUND(5*MAX(0,(R1067-S1067-T1067-U1067-V1067-W1067-X1067-Y1067)*{0.6;2;4;5;6;7;9}%-{0;504;3384;6384;10584;17184;36384}),2)</f>
        <v>0</v>
      </c>
      <c r="AB1067" s="78">
        <f>VLOOKUP(A:A,'11月工资'!A:BI,61,0)</f>
        <v>0</v>
      </c>
      <c r="AC1067" s="6">
        <f t="shared" si="129"/>
        <v>0</v>
      </c>
      <c r="AD1067">
        <f t="shared" si="130"/>
        <v>2848.74</v>
      </c>
      <c r="AE1067">
        <f>VLOOKUP(A:A,'10月奖金'!A:AC,29,0)</f>
        <v>0</v>
      </c>
      <c r="AF1067" s="6">
        <f t="shared" si="131"/>
        <v>0</v>
      </c>
      <c r="AG1067">
        <f>VLOOKUP(A:A,'10月奖金'!A:AD,30,0)</f>
        <v>2806.89</v>
      </c>
      <c r="AH1067" s="6">
        <f t="shared" si="132"/>
        <v>41.849999999999909</v>
      </c>
      <c r="AI1067">
        <f>VLOOKUP(A:A,单位分配保留两位小数!B:N,13,0)</f>
        <v>2848.74</v>
      </c>
      <c r="AJ1067">
        <f t="shared" si="133"/>
        <v>0</v>
      </c>
      <c r="AK1067">
        <f>_xlfn.IFNA(VLOOKUP(A:A,'11月工资'!A:AQ,43,0),0)</f>
        <v>0</v>
      </c>
      <c r="AL1067">
        <f t="shared" si="134"/>
        <v>0</v>
      </c>
      <c r="AM1067" s="6">
        <f t="shared" si="135"/>
        <v>-4833.9300000000048</v>
      </c>
    </row>
    <row r="1068" spans="1:39" x14ac:dyDescent="0.2">
      <c r="A1068" s="1">
        <v>9001181</v>
      </c>
      <c r="B1068" t="str">
        <f>VLOOKUP(A1068,标准表!C:D,2,0)</f>
        <v>周宁</v>
      </c>
      <c r="C1068" t="str">
        <f>VLOOKUP(A:A,标准表!C:M,11,0)</f>
        <v>动力部</v>
      </c>
      <c r="D1068" t="str">
        <f>VLOOKUP($A:$A,标准表!C:E,3,0)</f>
        <v>130203198205180646</v>
      </c>
      <c r="E1068" t="str">
        <f>VLOOKUP(A:A,'11月工资'!A:D,4,0)</f>
        <v>6217000180007750528</v>
      </c>
      <c r="F1068" t="str">
        <f>VLOOKUP(A:A,'11月工资'!A:F,6,0)</f>
        <v>专业技术人员</v>
      </c>
      <c r="G1068">
        <f>VLOOKUP(A:A,标准表!C:H,6,0)</f>
        <v>0</v>
      </c>
      <c r="H1068">
        <f>VLOOKUP(A:A,标准表!C:I,7,0)</f>
        <v>0</v>
      </c>
      <c r="I1068">
        <f>VLOOKUP(A:A,标准表!C:J,8,0)</f>
        <v>0</v>
      </c>
      <c r="J1068">
        <f>VLOOKUP($A:$A,标准表!C:G,5,0)</f>
        <v>1.65</v>
      </c>
      <c r="L1068">
        <f>VLOOKUP(A:A,单位分配保留两位小数!B:I,8,0)</f>
        <v>2829.19</v>
      </c>
      <c r="M1068">
        <f>_xlfn.IFNA(VLOOKUP(A:A,单位分配保留两位小数!B:J,9,0),0)</f>
        <v>0</v>
      </c>
      <c r="N1068">
        <f>_xlfn.IFNA(VLOOKUP(A:A,单位分配保留两位小数!B:K,10,0),0)</f>
        <v>0</v>
      </c>
      <c r="O1068">
        <f>ROUND(_xlfn.IFNA(VLOOKUP(A:A,单位分配保留两位小数!B:L,11,0),0),2)</f>
        <v>100</v>
      </c>
      <c r="Q1068">
        <f t="shared" si="128"/>
        <v>2729.19</v>
      </c>
      <c r="R1068">
        <f>_xlfn.IFNA(VLOOKUP(A1068,'11月工资'!A:AU,47,0),0)+Q1068</f>
        <v>37543.660000000003</v>
      </c>
      <c r="S1068">
        <f>VLOOKUP(A:A,'11月工资'!A:AW,49,0)</f>
        <v>1000</v>
      </c>
      <c r="T1068">
        <f>VLOOKUP(A:A,'11月工资'!A:AZ,52,0)</f>
        <v>0</v>
      </c>
      <c r="U1068">
        <f>VLOOKUP(A:A,'11月工资'!A:BA,53,0)</f>
        <v>0</v>
      </c>
      <c r="V1068">
        <f>VLOOKUP(A:A,'11月工资'!A:AX,50,0)</f>
        <v>0</v>
      </c>
      <c r="W1068">
        <f>VLOOKUP(A:A,'11月工资'!A:AY,51,0)</f>
        <v>0</v>
      </c>
      <c r="X1068">
        <f>VLOOKUP(A:A,'11月工资'!A:AV,48,0)</f>
        <v>35000</v>
      </c>
      <c r="Y1068">
        <f>VLOOKUP(A:A,'11月工资'!A:BB,54,0)</f>
        <v>3833.75</v>
      </c>
      <c r="Z1068" s="12">
        <f>ROUND(5*MAX(0,(R1068-S1068-T1068-U1068-V1068-W1068-X1068-Y1068)*{0.6;2;4;5;6;7;9}%-{0;504;3384;6384;10584;17184;36384}),2)</f>
        <v>0</v>
      </c>
      <c r="AB1068" s="78">
        <f>VLOOKUP(A:A,'11月工资'!A:BI,61,0)</f>
        <v>0</v>
      </c>
      <c r="AC1068" s="6">
        <f t="shared" si="129"/>
        <v>0</v>
      </c>
      <c r="AD1068">
        <f t="shared" si="130"/>
        <v>2729.19</v>
      </c>
      <c r="AE1068">
        <f>VLOOKUP(A:A,'10月奖金'!A:AC,29,0)</f>
        <v>0</v>
      </c>
      <c r="AF1068" s="6">
        <f t="shared" si="131"/>
        <v>0</v>
      </c>
      <c r="AG1068">
        <f>VLOOKUP(A:A,'10月奖金'!A:AD,30,0)</f>
        <v>2906.88</v>
      </c>
      <c r="AH1068" s="6">
        <f t="shared" si="132"/>
        <v>-177.69000000000005</v>
      </c>
      <c r="AI1068">
        <f>VLOOKUP(A:A,单位分配保留两位小数!B:N,13,0)</f>
        <v>2729.19</v>
      </c>
      <c r="AJ1068">
        <f t="shared" si="133"/>
        <v>0</v>
      </c>
      <c r="AK1068">
        <f>_xlfn.IFNA(VLOOKUP(A:A,'11月工资'!A:AQ,43,0),0)</f>
        <v>0</v>
      </c>
      <c r="AL1068">
        <f t="shared" si="134"/>
        <v>0</v>
      </c>
      <c r="AM1068" s="6">
        <f t="shared" si="135"/>
        <v>-2290.0899999999965</v>
      </c>
    </row>
    <row r="1069" spans="1:39" x14ac:dyDescent="0.2">
      <c r="A1069" s="1">
        <v>9001182</v>
      </c>
      <c r="B1069" t="str">
        <f>VLOOKUP(A1069,标准表!C:D,2,0)</f>
        <v>刘卿</v>
      </c>
      <c r="C1069" t="str">
        <f>VLOOKUP(A:A,标准表!C:M,11,0)</f>
        <v>动力部</v>
      </c>
      <c r="D1069" t="str">
        <f>VLOOKUP($A:$A,标准表!C:E,3,0)</f>
        <v>130203198805311814</v>
      </c>
      <c r="E1069" t="str">
        <f>VLOOKUP(A:A,'11月工资'!A:D,4,0)</f>
        <v>6217000180020384297</v>
      </c>
      <c r="F1069" t="str">
        <f>VLOOKUP(A:A,'11月工资'!A:F,6,0)</f>
        <v>生产操作人员</v>
      </c>
      <c r="G1069">
        <f>VLOOKUP(A:A,标准表!C:H,6,0)</f>
        <v>0</v>
      </c>
      <c r="H1069">
        <f>VLOOKUP(A:A,标准表!C:I,7,0)</f>
        <v>0</v>
      </c>
      <c r="I1069">
        <f>VLOOKUP(A:A,标准表!C:J,8,0)</f>
        <v>0</v>
      </c>
      <c r="J1069">
        <f>VLOOKUP($A:$A,标准表!C:G,5,0)</f>
        <v>1</v>
      </c>
      <c r="L1069">
        <f>VLOOKUP(A:A,单位分配保留两位小数!B:I,8,0)</f>
        <v>1701.85</v>
      </c>
      <c r="M1069">
        <f>_xlfn.IFNA(VLOOKUP(A:A,单位分配保留两位小数!B:J,9,0),0)</f>
        <v>0</v>
      </c>
      <c r="N1069">
        <f>_xlfn.IFNA(VLOOKUP(A:A,单位分配保留两位小数!B:K,10,0),0)</f>
        <v>0</v>
      </c>
      <c r="O1069">
        <f>ROUND(_xlfn.IFNA(VLOOKUP(A:A,单位分配保留两位小数!B:L,11,0),0),2)</f>
        <v>100</v>
      </c>
      <c r="Q1069">
        <f t="shared" si="128"/>
        <v>1601.85</v>
      </c>
      <c r="R1069">
        <f>_xlfn.IFNA(VLOOKUP(A1069,'11月工资'!A:AU,47,0),0)+Q1069</f>
        <v>33960.370000000003</v>
      </c>
      <c r="S1069">
        <f>VLOOKUP(A:A,'11月工资'!A:AW,49,0)</f>
        <v>0</v>
      </c>
      <c r="T1069">
        <f>VLOOKUP(A:A,'11月工资'!A:AZ,52,0)</f>
        <v>0</v>
      </c>
      <c r="U1069">
        <f>VLOOKUP(A:A,'11月工资'!A:BA,53,0)</f>
        <v>0</v>
      </c>
      <c r="V1069">
        <f>VLOOKUP(A:A,'11月工资'!A:AX,50,0)</f>
        <v>0</v>
      </c>
      <c r="W1069">
        <f>VLOOKUP(A:A,'11月工资'!A:AY,51,0)</f>
        <v>0</v>
      </c>
      <c r="X1069">
        <f>VLOOKUP(A:A,'11月工资'!A:AV,48,0)</f>
        <v>35000</v>
      </c>
      <c r="Y1069">
        <f>VLOOKUP(A:A,'11月工资'!A:BB,54,0)</f>
        <v>5073.03</v>
      </c>
      <c r="Z1069" s="12">
        <f>ROUND(5*MAX(0,(R1069-S1069-T1069-U1069-V1069-W1069-X1069-Y1069)*{0.6;2;4;5;6;7;9}%-{0;504;3384;6384;10584;17184;36384}),2)</f>
        <v>0</v>
      </c>
      <c r="AB1069" s="78">
        <f>VLOOKUP(A:A,'11月工资'!A:BI,61,0)</f>
        <v>0</v>
      </c>
      <c r="AC1069" s="6">
        <f t="shared" si="129"/>
        <v>0</v>
      </c>
      <c r="AD1069">
        <f t="shared" si="130"/>
        <v>1601.85</v>
      </c>
      <c r="AE1069">
        <f>VLOOKUP(A:A,'10月奖金'!A:AC,29,0)</f>
        <v>0</v>
      </c>
      <c r="AF1069" s="6">
        <f t="shared" si="131"/>
        <v>0</v>
      </c>
      <c r="AG1069">
        <f>VLOOKUP(A:A,'10月奖金'!A:AD,30,0)</f>
        <v>1713.7</v>
      </c>
      <c r="AH1069" s="6">
        <f t="shared" si="132"/>
        <v>-111.85000000000014</v>
      </c>
      <c r="AI1069">
        <f>VLOOKUP(A:A,单位分配保留两位小数!B:N,13,0)</f>
        <v>1601.85</v>
      </c>
      <c r="AJ1069">
        <f t="shared" si="133"/>
        <v>0</v>
      </c>
      <c r="AK1069">
        <f>_xlfn.IFNA(VLOOKUP(A:A,'11月工资'!A:AQ,43,0),0)</f>
        <v>0</v>
      </c>
      <c r="AL1069">
        <f t="shared" si="134"/>
        <v>0</v>
      </c>
      <c r="AM1069" s="6">
        <f t="shared" si="135"/>
        <v>-6112.6599999999971</v>
      </c>
    </row>
    <row r="1070" spans="1:39" x14ac:dyDescent="0.2">
      <c r="A1070" s="1">
        <v>9001183</v>
      </c>
      <c r="B1070" t="str">
        <f>VLOOKUP(A1070,标准表!C:D,2,0)</f>
        <v>陈志豪</v>
      </c>
      <c r="C1070" t="str">
        <f>VLOOKUP(A:A,标准表!C:M,11,0)</f>
        <v>动力部</v>
      </c>
      <c r="D1070" t="str">
        <f>VLOOKUP($A:$A,标准表!C:E,3,0)</f>
        <v>131181198603231095</v>
      </c>
      <c r="E1070" t="str">
        <f>VLOOKUP(A:A,'11月工资'!A:D,4,0)</f>
        <v>6217000180043327778</v>
      </c>
      <c r="F1070" t="str">
        <f>VLOOKUP(A:A,'11月工资'!A:F,6,0)</f>
        <v>生产操作人员</v>
      </c>
      <c r="G1070">
        <f>VLOOKUP(A:A,标准表!C:H,6,0)</f>
        <v>0</v>
      </c>
      <c r="H1070">
        <f>VLOOKUP(A:A,标准表!C:I,7,0)</f>
        <v>0</v>
      </c>
      <c r="I1070">
        <f>VLOOKUP(A:A,标准表!C:J,8,0)</f>
        <v>0</v>
      </c>
      <c r="J1070">
        <f>VLOOKUP($A:$A,标准表!C:G,5,0)</f>
        <v>1</v>
      </c>
      <c r="L1070">
        <f>VLOOKUP(A:A,单位分配保留两位小数!B:I,8,0)</f>
        <v>1630</v>
      </c>
      <c r="M1070">
        <f>_xlfn.IFNA(VLOOKUP(A:A,单位分配保留两位小数!B:J,9,0),0)</f>
        <v>0</v>
      </c>
      <c r="N1070">
        <f>_xlfn.IFNA(VLOOKUP(A:A,单位分配保留两位小数!B:K,10,0),0)</f>
        <v>0</v>
      </c>
      <c r="O1070">
        <f>ROUND(_xlfn.IFNA(VLOOKUP(A:A,单位分配保留两位小数!B:L,11,0),0),2)</f>
        <v>815</v>
      </c>
      <c r="Q1070">
        <f t="shared" si="128"/>
        <v>815</v>
      </c>
      <c r="R1070">
        <f>_xlfn.IFNA(VLOOKUP(A1070,'11月工资'!A:AU,47,0),0)+Q1070</f>
        <v>36269.25</v>
      </c>
      <c r="S1070">
        <f>VLOOKUP(A:A,'11月工资'!A:AW,49,0)</f>
        <v>0</v>
      </c>
      <c r="T1070">
        <f>VLOOKUP(A:A,'11月工资'!A:AZ,52,0)</f>
        <v>0</v>
      </c>
      <c r="U1070">
        <f>VLOOKUP(A:A,'11月工资'!A:BA,53,0)</f>
        <v>0</v>
      </c>
      <c r="V1070">
        <f>VLOOKUP(A:A,'11月工资'!A:AX,50,0)</f>
        <v>0</v>
      </c>
      <c r="W1070">
        <f>VLOOKUP(A:A,'11月工资'!A:AY,51,0)</f>
        <v>0</v>
      </c>
      <c r="X1070">
        <f>VLOOKUP(A:A,'11月工资'!A:AV,48,0)</f>
        <v>35000</v>
      </c>
      <c r="Y1070">
        <f>VLOOKUP(A:A,'11月工资'!A:BB,54,0)</f>
        <v>5279.65</v>
      </c>
      <c r="Z1070" s="12">
        <f>ROUND(5*MAX(0,(R1070-S1070-T1070-U1070-V1070-W1070-X1070-Y1070)*{0.6;2;4;5;6;7;9}%-{0;504;3384;6384;10584;17184;36384}),2)</f>
        <v>0</v>
      </c>
      <c r="AB1070" s="78">
        <f>VLOOKUP(A:A,'11月工资'!A:BI,61,0)</f>
        <v>0</v>
      </c>
      <c r="AC1070" s="6">
        <f t="shared" si="129"/>
        <v>0</v>
      </c>
      <c r="AD1070">
        <f t="shared" si="130"/>
        <v>815</v>
      </c>
      <c r="AE1070">
        <f>VLOOKUP(A:A,'10月奖金'!A:AC,29,0)</f>
        <v>0</v>
      </c>
      <c r="AF1070" s="6">
        <f t="shared" si="131"/>
        <v>0</v>
      </c>
      <c r="AG1070">
        <f>VLOOKUP(A:A,'10月奖金'!A:AD,30,0)</f>
        <v>1631</v>
      </c>
      <c r="AH1070" s="6">
        <f t="shared" si="132"/>
        <v>-816</v>
      </c>
      <c r="AI1070">
        <f>VLOOKUP(A:A,单位分配保留两位小数!B:N,13,0)</f>
        <v>815</v>
      </c>
      <c r="AJ1070">
        <f t="shared" si="133"/>
        <v>0</v>
      </c>
      <c r="AK1070">
        <f>_xlfn.IFNA(VLOOKUP(A:A,'11月工资'!A:AQ,43,0),0)</f>
        <v>0</v>
      </c>
      <c r="AL1070">
        <f t="shared" si="134"/>
        <v>0</v>
      </c>
      <c r="AM1070" s="6">
        <f t="shared" si="135"/>
        <v>-4010.3999999999996</v>
      </c>
    </row>
    <row r="1071" spans="1:39" x14ac:dyDescent="0.2">
      <c r="A1071" s="1">
        <v>9001184</v>
      </c>
      <c r="B1071" t="str">
        <f>VLOOKUP(A1071,标准表!C:D,2,0)</f>
        <v>李志</v>
      </c>
      <c r="C1071" t="str">
        <f>VLOOKUP(A:A,标准表!C:M,11,0)</f>
        <v>动力部</v>
      </c>
      <c r="D1071" t="str">
        <f>VLOOKUP($A:$A,标准表!C:E,3,0)</f>
        <v>130205198207283916</v>
      </c>
      <c r="E1071" t="str">
        <f>VLOOKUP(A:A,'11月工资'!A:D,4,0)</f>
        <v>6217000180010328916</v>
      </c>
      <c r="F1071" t="str">
        <f>VLOOKUP(A:A,'11月工资'!A:F,6,0)</f>
        <v>生产操作人员</v>
      </c>
      <c r="G1071">
        <f>VLOOKUP(A:A,标准表!C:H,6,0)</f>
        <v>0</v>
      </c>
      <c r="H1071">
        <f>VLOOKUP(A:A,标准表!C:I,7,0)</f>
        <v>0</v>
      </c>
      <c r="I1071">
        <f>VLOOKUP(A:A,标准表!C:J,8,0)</f>
        <v>0</v>
      </c>
      <c r="J1071">
        <f>VLOOKUP($A:$A,标准表!C:G,5,0)</f>
        <v>1</v>
      </c>
      <c r="L1071">
        <f>VLOOKUP(A:A,单位分配保留两位小数!B:I,8,0)</f>
        <v>1691.72</v>
      </c>
      <c r="M1071">
        <f>_xlfn.IFNA(VLOOKUP(A:A,单位分配保留两位小数!B:J,9,0),0)</f>
        <v>0</v>
      </c>
      <c r="N1071">
        <f>_xlfn.IFNA(VLOOKUP(A:A,单位分配保留两位小数!B:K,10,0),0)</f>
        <v>0</v>
      </c>
      <c r="O1071">
        <f>ROUND(_xlfn.IFNA(VLOOKUP(A:A,单位分配保留两位小数!B:L,11,0),0),2)</f>
        <v>0</v>
      </c>
      <c r="Q1071">
        <f t="shared" si="128"/>
        <v>1691.72</v>
      </c>
      <c r="R1071">
        <f>_xlfn.IFNA(VLOOKUP(A1071,'11月工资'!A:AU,47,0),0)+Q1071</f>
        <v>37048.400000000001</v>
      </c>
      <c r="S1071">
        <f>VLOOKUP(A:A,'11月工资'!A:AW,49,0)</f>
        <v>0</v>
      </c>
      <c r="T1071">
        <f>VLOOKUP(A:A,'11月工资'!A:AZ,52,0)</f>
        <v>0</v>
      </c>
      <c r="U1071">
        <f>VLOOKUP(A:A,'11月工资'!A:BA,53,0)</f>
        <v>0</v>
      </c>
      <c r="V1071">
        <f>VLOOKUP(A:A,'11月工资'!A:AX,50,0)</f>
        <v>0</v>
      </c>
      <c r="W1071">
        <f>VLOOKUP(A:A,'11月工资'!A:AY,51,0)</f>
        <v>0</v>
      </c>
      <c r="X1071">
        <f>VLOOKUP(A:A,'11月工资'!A:AV,48,0)</f>
        <v>35000</v>
      </c>
      <c r="Y1071">
        <f>VLOOKUP(A:A,'11月工资'!A:BB,54,0)</f>
        <v>4805.57</v>
      </c>
      <c r="Z1071" s="12">
        <f>ROUND(5*MAX(0,(R1071-S1071-T1071-U1071-V1071-W1071-X1071-Y1071)*{0.6;2;4;5;6;7;9}%-{0;504;3384;6384;10584;17184;36384}),2)</f>
        <v>0</v>
      </c>
      <c r="AB1071" s="78">
        <f>VLOOKUP(A:A,'11月工资'!A:BI,61,0)</f>
        <v>0</v>
      </c>
      <c r="AC1071" s="6">
        <f t="shared" si="129"/>
        <v>0</v>
      </c>
      <c r="AD1071">
        <f t="shared" si="130"/>
        <v>1691.72</v>
      </c>
      <c r="AE1071">
        <f>VLOOKUP(A:A,'10月奖金'!A:AC,29,0)</f>
        <v>0</v>
      </c>
      <c r="AF1071" s="6">
        <f t="shared" si="131"/>
        <v>0</v>
      </c>
      <c r="AG1071">
        <f>VLOOKUP(A:A,'10月奖金'!A:AD,30,0)</f>
        <v>1657.73</v>
      </c>
      <c r="AH1071" s="6">
        <f t="shared" si="132"/>
        <v>33.990000000000009</v>
      </c>
      <c r="AI1071">
        <f>VLOOKUP(A:A,单位分配保留两位小数!B:N,13,0)</f>
        <v>1691.72</v>
      </c>
      <c r="AJ1071">
        <f t="shared" si="133"/>
        <v>0</v>
      </c>
      <c r="AK1071">
        <f>_xlfn.IFNA(VLOOKUP(A:A,'11月工资'!A:AQ,43,0),0)</f>
        <v>0</v>
      </c>
      <c r="AL1071">
        <f t="shared" si="134"/>
        <v>0</v>
      </c>
      <c r="AM1071" s="6">
        <f t="shared" si="135"/>
        <v>-2757.1699999999983</v>
      </c>
    </row>
    <row r="1072" spans="1:39" x14ac:dyDescent="0.2">
      <c r="A1072" s="1">
        <v>9001185</v>
      </c>
      <c r="B1072" t="str">
        <f>VLOOKUP(A1072,标准表!C:D,2,0)</f>
        <v>李刚</v>
      </c>
      <c r="C1072" t="str">
        <f>VLOOKUP(A:A,标准表!C:M,11,0)</f>
        <v>动力部</v>
      </c>
      <c r="D1072" t="str">
        <f>VLOOKUP($A:$A,标准表!C:E,3,0)</f>
        <v>130205198205073915</v>
      </c>
      <c r="E1072" t="str">
        <f>VLOOKUP(A:A,'11月工资'!A:D,4,0)</f>
        <v>6227000180690135523</v>
      </c>
      <c r="F1072" t="str">
        <f>VLOOKUP(A:A,'11月工资'!A:F,6,0)</f>
        <v>生产操作人员</v>
      </c>
      <c r="G1072">
        <f>VLOOKUP(A:A,标准表!C:H,6,0)</f>
        <v>0</v>
      </c>
      <c r="H1072">
        <f>VLOOKUP(A:A,标准表!C:I,7,0)</f>
        <v>0</v>
      </c>
      <c r="I1072">
        <f>VLOOKUP(A:A,标准表!C:J,8,0)</f>
        <v>0</v>
      </c>
      <c r="J1072">
        <f>VLOOKUP($A:$A,标准表!C:G,5,0)</f>
        <v>1</v>
      </c>
      <c r="L1072">
        <f>VLOOKUP(A:A,单位分配保留两位小数!B:I,8,0)</f>
        <v>1722.64</v>
      </c>
      <c r="M1072">
        <f>_xlfn.IFNA(VLOOKUP(A:A,单位分配保留两位小数!B:J,9,0),0)</f>
        <v>0</v>
      </c>
      <c r="N1072">
        <f>_xlfn.IFNA(VLOOKUP(A:A,单位分配保留两位小数!B:K,10,0),0)</f>
        <v>0</v>
      </c>
      <c r="O1072">
        <f>ROUND(_xlfn.IFNA(VLOOKUP(A:A,单位分配保留两位小数!B:L,11,0),0),2)</f>
        <v>40</v>
      </c>
      <c r="Q1072">
        <f t="shared" si="128"/>
        <v>1682.64</v>
      </c>
      <c r="R1072">
        <f>_xlfn.IFNA(VLOOKUP(A1072,'11月工资'!A:AU,47,0),0)+Q1072</f>
        <v>31252.77</v>
      </c>
      <c r="S1072">
        <f>VLOOKUP(A:A,'11月工资'!A:AW,49,0)</f>
        <v>0</v>
      </c>
      <c r="T1072">
        <f>VLOOKUP(A:A,'11月工资'!A:AZ,52,0)</f>
        <v>0</v>
      </c>
      <c r="U1072">
        <f>VLOOKUP(A:A,'11月工资'!A:BA,53,0)</f>
        <v>0</v>
      </c>
      <c r="V1072">
        <f>VLOOKUP(A:A,'11月工资'!A:AX,50,0)</f>
        <v>0</v>
      </c>
      <c r="W1072">
        <f>VLOOKUP(A:A,'11月工资'!A:AY,51,0)</f>
        <v>0</v>
      </c>
      <c r="X1072">
        <f>VLOOKUP(A:A,'11月工资'!A:AV,48,0)</f>
        <v>35000</v>
      </c>
      <c r="Y1072">
        <f>VLOOKUP(A:A,'11月工资'!A:BB,54,0)</f>
        <v>4730.2899999999991</v>
      </c>
      <c r="Z1072" s="12">
        <f>ROUND(5*MAX(0,(R1072-S1072-T1072-U1072-V1072-W1072-X1072-Y1072)*{0.6;2;4;5;6;7;9}%-{0;504;3384;6384;10584;17184;36384}),2)</f>
        <v>0</v>
      </c>
      <c r="AB1072" s="78">
        <f>VLOOKUP(A:A,'11月工资'!A:BI,61,0)</f>
        <v>0</v>
      </c>
      <c r="AC1072" s="6">
        <f t="shared" si="129"/>
        <v>0</v>
      </c>
      <c r="AD1072">
        <f t="shared" si="130"/>
        <v>1682.64</v>
      </c>
      <c r="AE1072">
        <f>VLOOKUP(A:A,'10月奖金'!A:AC,29,0)</f>
        <v>0</v>
      </c>
      <c r="AF1072" s="6">
        <f t="shared" si="131"/>
        <v>0</v>
      </c>
      <c r="AG1072">
        <f>VLOOKUP(A:A,'10月奖金'!A:AD,30,0)</f>
        <v>1695.59</v>
      </c>
      <c r="AH1072" s="6">
        <f t="shared" si="132"/>
        <v>-12.949999999999818</v>
      </c>
      <c r="AI1072">
        <f>VLOOKUP(A:A,单位分配保留两位小数!B:N,13,0)</f>
        <v>1682.64</v>
      </c>
      <c r="AJ1072">
        <f t="shared" si="133"/>
        <v>0</v>
      </c>
      <c r="AK1072">
        <f>_xlfn.IFNA(VLOOKUP(A:A,'11月工资'!A:AQ,43,0),0)</f>
        <v>0</v>
      </c>
      <c r="AL1072">
        <f t="shared" si="134"/>
        <v>0</v>
      </c>
      <c r="AM1072" s="6">
        <f t="shared" si="135"/>
        <v>-8477.5199999999986</v>
      </c>
    </row>
    <row r="1073" spans="1:39" x14ac:dyDescent="0.2">
      <c r="A1073" s="1">
        <v>9001186</v>
      </c>
      <c r="B1073" t="str">
        <f>VLOOKUP(A1073,标准表!C:D,2,0)</f>
        <v>崔洪博</v>
      </c>
      <c r="C1073" t="str">
        <f>VLOOKUP(A:A,标准表!C:M,11,0)</f>
        <v>动力部</v>
      </c>
      <c r="D1073" t="str">
        <f>VLOOKUP($A:$A,标准表!C:E,3,0)</f>
        <v>130225198410051913</v>
      </c>
      <c r="E1073" t="str">
        <f>VLOOKUP(A:A,'11月工资'!A:D,4,0)</f>
        <v>6227000181590016987</v>
      </c>
      <c r="F1073" t="str">
        <f>VLOOKUP(A:A,'11月工资'!A:F,6,0)</f>
        <v>生产操作人员</v>
      </c>
      <c r="G1073">
        <f>VLOOKUP(A:A,标准表!C:H,6,0)</f>
        <v>0</v>
      </c>
      <c r="H1073">
        <f>VLOOKUP(A:A,标准表!C:I,7,0)</f>
        <v>0</v>
      </c>
      <c r="I1073">
        <f>VLOOKUP(A:A,标准表!C:J,8,0)</f>
        <v>0</v>
      </c>
      <c r="J1073">
        <f>VLOOKUP($A:$A,标准表!C:G,5,0)</f>
        <v>1</v>
      </c>
      <c r="L1073">
        <f>VLOOKUP(A:A,单位分配保留两位小数!B:I,8,0)</f>
        <v>1705.44</v>
      </c>
      <c r="M1073">
        <f>_xlfn.IFNA(VLOOKUP(A:A,单位分配保留两位小数!B:J,9,0),0)</f>
        <v>0</v>
      </c>
      <c r="N1073">
        <f>_xlfn.IFNA(VLOOKUP(A:A,单位分配保留两位小数!B:K,10,0),0)</f>
        <v>0</v>
      </c>
      <c r="O1073">
        <f>ROUND(_xlfn.IFNA(VLOOKUP(A:A,单位分配保留两位小数!B:L,11,0),0),2)</f>
        <v>50</v>
      </c>
      <c r="Q1073">
        <f t="shared" si="128"/>
        <v>1655.44</v>
      </c>
      <c r="R1073">
        <f>_xlfn.IFNA(VLOOKUP(A1073,'11月工资'!A:AU,47,0),0)+Q1073</f>
        <v>35280.880000000005</v>
      </c>
      <c r="S1073">
        <f>VLOOKUP(A:A,'11月工资'!A:AW,49,0)</f>
        <v>0</v>
      </c>
      <c r="T1073">
        <f>VLOOKUP(A:A,'11月工资'!A:AZ,52,0)</f>
        <v>0</v>
      </c>
      <c r="U1073">
        <f>VLOOKUP(A:A,'11月工资'!A:BA,53,0)</f>
        <v>0</v>
      </c>
      <c r="V1073">
        <f>VLOOKUP(A:A,'11月工资'!A:AX,50,0)</f>
        <v>7000</v>
      </c>
      <c r="W1073">
        <f>VLOOKUP(A:A,'11月工资'!A:AY,51,0)</f>
        <v>0</v>
      </c>
      <c r="X1073">
        <f>VLOOKUP(A:A,'11月工资'!A:AV,48,0)</f>
        <v>35000</v>
      </c>
      <c r="Y1073">
        <f>VLOOKUP(A:A,'11月工资'!A:BB,54,0)</f>
        <v>4833.9799999999987</v>
      </c>
      <c r="Z1073" s="12">
        <f>ROUND(5*MAX(0,(R1073-S1073-T1073-U1073-V1073-W1073-X1073-Y1073)*{0.6;2;4;5;6;7;9}%-{0;504;3384;6384;10584;17184;36384}),2)</f>
        <v>0</v>
      </c>
      <c r="AB1073" s="78">
        <f>VLOOKUP(A:A,'11月工资'!A:BI,61,0)</f>
        <v>0</v>
      </c>
      <c r="AC1073" s="6">
        <f t="shared" si="129"/>
        <v>0</v>
      </c>
      <c r="AD1073">
        <f t="shared" si="130"/>
        <v>1655.44</v>
      </c>
      <c r="AE1073">
        <f>VLOOKUP(A:A,'10月奖金'!A:AC,29,0)</f>
        <v>0</v>
      </c>
      <c r="AF1073" s="6">
        <f t="shared" si="131"/>
        <v>0</v>
      </c>
      <c r="AG1073">
        <f>VLOOKUP(A:A,'10月奖金'!A:AD,30,0)</f>
        <v>1671.17</v>
      </c>
      <c r="AH1073" s="6">
        <f t="shared" si="132"/>
        <v>-15.730000000000018</v>
      </c>
      <c r="AI1073">
        <f>VLOOKUP(A:A,单位分配保留两位小数!B:N,13,0)</f>
        <v>1655.44</v>
      </c>
      <c r="AJ1073">
        <f t="shared" si="133"/>
        <v>0</v>
      </c>
      <c r="AK1073">
        <f>_xlfn.IFNA(VLOOKUP(A:A,'11月工资'!A:AQ,43,0),0)</f>
        <v>0</v>
      </c>
      <c r="AL1073">
        <f t="shared" si="134"/>
        <v>0</v>
      </c>
      <c r="AM1073" s="6">
        <f t="shared" si="135"/>
        <v>-11553.099999999995</v>
      </c>
    </row>
    <row r="1074" spans="1:39" x14ac:dyDescent="0.2">
      <c r="A1074" s="1">
        <v>9001187</v>
      </c>
      <c r="B1074" t="str">
        <f>VLOOKUP(A1074,标准表!C:D,2,0)</f>
        <v>张昕鑫</v>
      </c>
      <c r="C1074" t="str">
        <f>VLOOKUP(A:A,标准表!C:M,11,0)</f>
        <v>动力部</v>
      </c>
      <c r="D1074" t="str">
        <f>VLOOKUP($A:$A,标准表!C:E,3,0)</f>
        <v>130204198402052412</v>
      </c>
      <c r="E1074" t="str">
        <f>VLOOKUP(A:A,'11月工资'!A:D,4,0)</f>
        <v>6217000180042544704</v>
      </c>
      <c r="F1074" t="str">
        <f>VLOOKUP(A:A,'11月工资'!A:F,6,0)</f>
        <v>生产操作人员</v>
      </c>
      <c r="G1074">
        <f>VLOOKUP(A:A,标准表!C:H,6,0)</f>
        <v>0</v>
      </c>
      <c r="H1074">
        <f>VLOOKUP(A:A,标准表!C:I,7,0)</f>
        <v>0</v>
      </c>
      <c r="I1074">
        <f>VLOOKUP(A:A,标准表!C:J,8,0)</f>
        <v>0</v>
      </c>
      <c r="J1074">
        <f>VLOOKUP($A:$A,标准表!C:G,5,0)</f>
        <v>1</v>
      </c>
      <c r="L1074">
        <f>VLOOKUP(A:A,单位分配保留两位小数!B:I,8,0)</f>
        <v>1705.44</v>
      </c>
      <c r="M1074">
        <f>_xlfn.IFNA(VLOOKUP(A:A,单位分配保留两位小数!B:J,9,0),0)</f>
        <v>0</v>
      </c>
      <c r="N1074">
        <f>_xlfn.IFNA(VLOOKUP(A:A,单位分配保留两位小数!B:K,10,0),0)</f>
        <v>0</v>
      </c>
      <c r="O1074">
        <f>ROUND(_xlfn.IFNA(VLOOKUP(A:A,单位分配保留两位小数!B:L,11,0),0),2)</f>
        <v>0</v>
      </c>
      <c r="Q1074">
        <f t="shared" si="128"/>
        <v>1705.44</v>
      </c>
      <c r="R1074">
        <f>_xlfn.IFNA(VLOOKUP(A1074,'11月工资'!A:AU,47,0),0)+Q1074</f>
        <v>37210.14</v>
      </c>
      <c r="S1074">
        <f>VLOOKUP(A:A,'11月工资'!A:AW,49,0)</f>
        <v>0</v>
      </c>
      <c r="T1074">
        <f>VLOOKUP(A:A,'11月工资'!A:AZ,52,0)</f>
        <v>0</v>
      </c>
      <c r="U1074">
        <f>VLOOKUP(A:A,'11月工资'!A:BA,53,0)</f>
        <v>0</v>
      </c>
      <c r="V1074">
        <f>VLOOKUP(A:A,'11月工资'!A:AX,50,0)</f>
        <v>0</v>
      </c>
      <c r="W1074">
        <f>VLOOKUP(A:A,'11月工资'!A:AY,51,0)</f>
        <v>0</v>
      </c>
      <c r="X1074">
        <f>VLOOKUP(A:A,'11月工资'!A:AV,48,0)</f>
        <v>35000</v>
      </c>
      <c r="Y1074">
        <f>VLOOKUP(A:A,'11月工资'!A:BB,54,0)</f>
        <v>5193.99</v>
      </c>
      <c r="Z1074" s="12">
        <f>ROUND(5*MAX(0,(R1074-S1074-T1074-U1074-V1074-W1074-X1074-Y1074)*{0.6;2;4;5;6;7;9}%-{0;504;3384;6384;10584;17184;36384}),2)</f>
        <v>0</v>
      </c>
      <c r="AB1074" s="78">
        <f>VLOOKUP(A:A,'11月工资'!A:BI,61,0)</f>
        <v>0</v>
      </c>
      <c r="AC1074" s="6">
        <f t="shared" si="129"/>
        <v>0</v>
      </c>
      <c r="AD1074">
        <f t="shared" si="130"/>
        <v>1705.44</v>
      </c>
      <c r="AE1074">
        <f>VLOOKUP(A:A,'10月奖金'!A:AC,29,0)</f>
        <v>0</v>
      </c>
      <c r="AF1074" s="6">
        <f t="shared" si="131"/>
        <v>0</v>
      </c>
      <c r="AG1074">
        <f>VLOOKUP(A:A,'10月奖金'!A:AD,30,0)</f>
        <v>1671.17</v>
      </c>
      <c r="AH1074" s="6">
        <f t="shared" si="132"/>
        <v>34.269999999999982</v>
      </c>
      <c r="AI1074">
        <f>VLOOKUP(A:A,单位分配保留两位小数!B:N,13,0)</f>
        <v>1705.44</v>
      </c>
      <c r="AJ1074">
        <f t="shared" si="133"/>
        <v>0</v>
      </c>
      <c r="AK1074">
        <f>_xlfn.IFNA(VLOOKUP(A:A,'11月工资'!A:AQ,43,0),0)</f>
        <v>0</v>
      </c>
      <c r="AL1074">
        <f t="shared" si="134"/>
        <v>0</v>
      </c>
      <c r="AM1074" s="6">
        <f t="shared" si="135"/>
        <v>-2983.8500000000004</v>
      </c>
    </row>
    <row r="1075" spans="1:39" x14ac:dyDescent="0.2">
      <c r="A1075" s="1">
        <v>9001188</v>
      </c>
      <c r="B1075" t="str">
        <f>VLOOKUP(A1075,标准表!C:D,2,0)</f>
        <v>王刚</v>
      </c>
      <c r="C1075" t="str">
        <f>VLOOKUP(A:A,标准表!C:M,11,0)</f>
        <v>动力部</v>
      </c>
      <c r="D1075" t="str">
        <f>VLOOKUP($A:$A,标准表!C:E,3,0)</f>
        <v>130203198606253017</v>
      </c>
      <c r="E1075" t="str">
        <f>VLOOKUP(A:A,'11月工资'!A:D,4,0)</f>
        <v>6217000180011170671</v>
      </c>
      <c r="F1075" t="str">
        <f>VLOOKUP(A:A,'11月工资'!A:F,6,0)</f>
        <v>生产操作人员</v>
      </c>
      <c r="G1075">
        <f>VLOOKUP(A:A,标准表!C:H,6,0)</f>
        <v>0</v>
      </c>
      <c r="H1075">
        <f>VLOOKUP(A:A,标准表!C:I,7,0)</f>
        <v>0</v>
      </c>
      <c r="I1075">
        <f>VLOOKUP(A:A,标准表!C:J,8,0)</f>
        <v>0</v>
      </c>
      <c r="J1075">
        <f>VLOOKUP($A:$A,标准表!C:G,5,0)</f>
        <v>1</v>
      </c>
      <c r="L1075">
        <f>VLOOKUP(A:A,单位分配保留两位小数!B:I,8,0)</f>
        <v>1723.04</v>
      </c>
      <c r="M1075">
        <f>_xlfn.IFNA(VLOOKUP(A:A,单位分配保留两位小数!B:J,9,0),0)</f>
        <v>0</v>
      </c>
      <c r="N1075">
        <f>_xlfn.IFNA(VLOOKUP(A:A,单位分配保留两位小数!B:K,10,0),0)</f>
        <v>0</v>
      </c>
      <c r="O1075">
        <f>ROUND(_xlfn.IFNA(VLOOKUP(A:A,单位分配保留两位小数!B:L,11,0),0),2)</f>
        <v>0</v>
      </c>
      <c r="Q1075">
        <f t="shared" si="128"/>
        <v>1723.04</v>
      </c>
      <c r="R1075">
        <f>_xlfn.IFNA(VLOOKUP(A1075,'11月工资'!A:AU,47,0),0)+Q1075</f>
        <v>32971.22</v>
      </c>
      <c r="S1075">
        <f>VLOOKUP(A:A,'11月工资'!A:AW,49,0)</f>
        <v>0</v>
      </c>
      <c r="T1075">
        <f>VLOOKUP(A:A,'11月工资'!A:AZ,52,0)</f>
        <v>0</v>
      </c>
      <c r="U1075">
        <f>VLOOKUP(A:A,'11月工资'!A:BA,53,0)</f>
        <v>0</v>
      </c>
      <c r="V1075">
        <f>VLOOKUP(A:A,'11月工资'!A:AX,50,0)</f>
        <v>0</v>
      </c>
      <c r="W1075">
        <f>VLOOKUP(A:A,'11月工资'!A:AY,51,0)</f>
        <v>0</v>
      </c>
      <c r="X1075">
        <f>VLOOKUP(A:A,'11月工资'!A:AV,48,0)</f>
        <v>35000</v>
      </c>
      <c r="Y1075">
        <f>VLOOKUP(A:A,'11月工资'!A:BB,54,0)</f>
        <v>5259.07</v>
      </c>
      <c r="Z1075" s="12">
        <f>ROUND(5*MAX(0,(R1075-S1075-T1075-U1075-V1075-W1075-X1075-Y1075)*{0.6;2;4;5;6;7;9}%-{0;504;3384;6384;10584;17184;36384}),2)</f>
        <v>0</v>
      </c>
      <c r="AB1075" s="78">
        <f>VLOOKUP(A:A,'11月工资'!A:BI,61,0)</f>
        <v>0</v>
      </c>
      <c r="AC1075" s="6">
        <f t="shared" si="129"/>
        <v>0</v>
      </c>
      <c r="AD1075">
        <f t="shared" si="130"/>
        <v>1723.04</v>
      </c>
      <c r="AE1075">
        <f>VLOOKUP(A:A,'10月奖金'!A:AC,29,0)</f>
        <v>0</v>
      </c>
      <c r="AF1075" s="6">
        <f t="shared" si="131"/>
        <v>0</v>
      </c>
      <c r="AG1075">
        <f>VLOOKUP(A:A,'10月奖金'!A:AD,30,0)</f>
        <v>1626.06</v>
      </c>
      <c r="AH1075" s="6">
        <f t="shared" si="132"/>
        <v>96.980000000000018</v>
      </c>
      <c r="AI1075">
        <f>VLOOKUP(A:A,单位分配保留两位小数!B:N,13,0)</f>
        <v>1723.04</v>
      </c>
      <c r="AJ1075">
        <f t="shared" si="133"/>
        <v>0</v>
      </c>
      <c r="AK1075">
        <f>_xlfn.IFNA(VLOOKUP(A:A,'11月工资'!A:AQ,43,0),0)</f>
        <v>0</v>
      </c>
      <c r="AL1075">
        <f t="shared" si="134"/>
        <v>0</v>
      </c>
      <c r="AM1075" s="6">
        <f t="shared" si="135"/>
        <v>-7287.8499999999985</v>
      </c>
    </row>
    <row r="1076" spans="1:39" x14ac:dyDescent="0.2">
      <c r="A1076" s="1">
        <v>9001189</v>
      </c>
      <c r="B1076" t="str">
        <f>VLOOKUP(A1076,标准表!C:D,2,0)</f>
        <v>刘彪</v>
      </c>
      <c r="C1076" t="str">
        <f>VLOOKUP(A:A,标准表!C:M,11,0)</f>
        <v>动力部</v>
      </c>
      <c r="D1076" t="str">
        <f>VLOOKUP($A:$A,标准表!C:E,3,0)</f>
        <v>130203198504213612</v>
      </c>
      <c r="E1076" t="str">
        <f>VLOOKUP(A:A,'11月工资'!A:D,4,0)</f>
        <v>6217000180009456942</v>
      </c>
      <c r="F1076" t="str">
        <f>VLOOKUP(A:A,'11月工资'!A:F,6,0)</f>
        <v>生产操作人员</v>
      </c>
      <c r="G1076">
        <f>VLOOKUP(A:A,标准表!C:H,6,0)</f>
        <v>0</v>
      </c>
      <c r="H1076">
        <f>VLOOKUP(A:A,标准表!C:I,7,0)</f>
        <v>0</v>
      </c>
      <c r="I1076">
        <f>VLOOKUP(A:A,标准表!C:J,8,0)</f>
        <v>0</v>
      </c>
      <c r="J1076">
        <f>VLOOKUP($A:$A,标准表!C:G,5,0)</f>
        <v>1</v>
      </c>
      <c r="L1076">
        <f>VLOOKUP(A:A,单位分配保留两位小数!B:I,8,0)</f>
        <v>1723.04</v>
      </c>
      <c r="M1076">
        <f>_xlfn.IFNA(VLOOKUP(A:A,单位分配保留两位小数!B:J,9,0),0)</f>
        <v>0</v>
      </c>
      <c r="N1076">
        <f>_xlfn.IFNA(VLOOKUP(A:A,单位分配保留两位小数!B:K,10,0),0)</f>
        <v>0</v>
      </c>
      <c r="O1076">
        <f>ROUND(_xlfn.IFNA(VLOOKUP(A:A,单位分配保留两位小数!B:L,11,0),0),2)</f>
        <v>0</v>
      </c>
      <c r="Q1076">
        <f t="shared" si="128"/>
        <v>1723.04</v>
      </c>
      <c r="R1076">
        <f>_xlfn.IFNA(VLOOKUP(A1076,'11月工资'!A:AU,47,0),0)+Q1076</f>
        <v>33778.94</v>
      </c>
      <c r="S1076">
        <f>VLOOKUP(A:A,'11月工资'!A:AW,49,0)</f>
        <v>0</v>
      </c>
      <c r="T1076">
        <f>VLOOKUP(A:A,'11月工资'!A:AZ,52,0)</f>
        <v>0</v>
      </c>
      <c r="U1076">
        <f>VLOOKUP(A:A,'11月工资'!A:BA,53,0)</f>
        <v>0</v>
      </c>
      <c r="V1076">
        <f>VLOOKUP(A:A,'11月工资'!A:AX,50,0)</f>
        <v>0</v>
      </c>
      <c r="W1076">
        <f>VLOOKUP(A:A,'11月工资'!A:AY,51,0)</f>
        <v>0</v>
      </c>
      <c r="X1076">
        <f>VLOOKUP(A:A,'11月工资'!A:AV,48,0)</f>
        <v>35000</v>
      </c>
      <c r="Y1076">
        <f>VLOOKUP(A:A,'11月工资'!A:BB,54,0)</f>
        <v>4535.5</v>
      </c>
      <c r="Z1076" s="12">
        <f>ROUND(5*MAX(0,(R1076-S1076-T1076-U1076-V1076-W1076-X1076-Y1076)*{0.6;2;4;5;6;7;9}%-{0;504;3384;6384;10584;17184;36384}),2)</f>
        <v>0</v>
      </c>
      <c r="AB1076" s="78">
        <f>VLOOKUP(A:A,'11月工资'!A:BI,61,0)</f>
        <v>0</v>
      </c>
      <c r="AC1076" s="6">
        <f t="shared" si="129"/>
        <v>0</v>
      </c>
      <c r="AD1076">
        <f t="shared" si="130"/>
        <v>1723.04</v>
      </c>
      <c r="AE1076">
        <f>VLOOKUP(A:A,'10月奖金'!A:AC,29,0)</f>
        <v>0</v>
      </c>
      <c r="AF1076" s="6">
        <f t="shared" si="131"/>
        <v>0</v>
      </c>
      <c r="AG1076">
        <f>VLOOKUP(A:A,'10月奖金'!A:AD,30,0)</f>
        <v>1626.06</v>
      </c>
      <c r="AH1076" s="6">
        <f t="shared" si="132"/>
        <v>96.980000000000018</v>
      </c>
      <c r="AI1076">
        <f>VLOOKUP(A:A,单位分配保留两位小数!B:N,13,0)</f>
        <v>1723.04</v>
      </c>
      <c r="AJ1076">
        <f t="shared" si="133"/>
        <v>0</v>
      </c>
      <c r="AK1076">
        <f>_xlfn.IFNA(VLOOKUP(A:A,'11月工资'!A:AQ,43,0),0)</f>
        <v>0</v>
      </c>
      <c r="AL1076">
        <f t="shared" si="134"/>
        <v>0</v>
      </c>
      <c r="AM1076" s="6">
        <f t="shared" si="135"/>
        <v>-5756.5599999999977</v>
      </c>
    </row>
    <row r="1077" spans="1:39" x14ac:dyDescent="0.2">
      <c r="A1077" s="1">
        <v>9001190</v>
      </c>
      <c r="B1077" t="str">
        <f>VLOOKUP(A1077,标准表!C:D,2,0)</f>
        <v>王智超</v>
      </c>
      <c r="C1077" t="str">
        <f>VLOOKUP(A:A,标准表!C:M,11,0)</f>
        <v>动力部</v>
      </c>
      <c r="D1077" t="str">
        <f>VLOOKUP($A:$A,标准表!C:E,3,0)</f>
        <v>130202198906060616</v>
      </c>
      <c r="E1077" t="str">
        <f>VLOOKUP(A:A,'11月工资'!A:D,4,0)</f>
        <v>6236680180000222282</v>
      </c>
      <c r="F1077" t="str">
        <f>VLOOKUP(A:A,'11月工资'!A:F,6,0)</f>
        <v>生产操作人员</v>
      </c>
      <c r="G1077">
        <f>VLOOKUP(A:A,标准表!C:H,6,0)</f>
        <v>0</v>
      </c>
      <c r="H1077">
        <f>VLOOKUP(A:A,标准表!C:I,7,0)</f>
        <v>0</v>
      </c>
      <c r="I1077">
        <f>VLOOKUP(A:A,标准表!C:J,8,0)</f>
        <v>0</v>
      </c>
      <c r="J1077">
        <f>VLOOKUP($A:$A,标准表!C:G,5,0)</f>
        <v>1</v>
      </c>
      <c r="L1077">
        <f>VLOOKUP(A:A,单位分配保留两位小数!B:I,8,0)</f>
        <v>1671</v>
      </c>
      <c r="M1077">
        <f>_xlfn.IFNA(VLOOKUP(A:A,单位分配保留两位小数!B:J,9,0),0)</f>
        <v>0</v>
      </c>
      <c r="N1077">
        <f>_xlfn.IFNA(VLOOKUP(A:A,单位分配保留两位小数!B:K,10,0),0)</f>
        <v>0</v>
      </c>
      <c r="O1077">
        <f>ROUND(_xlfn.IFNA(VLOOKUP(A:A,单位分配保留两位小数!B:L,11,0),0),2)</f>
        <v>0</v>
      </c>
      <c r="Q1077">
        <f t="shared" si="128"/>
        <v>1671</v>
      </c>
      <c r="R1077">
        <f>_xlfn.IFNA(VLOOKUP(A1077,'11月工资'!A:AU,47,0),0)+Q1077</f>
        <v>33031.339999999997</v>
      </c>
      <c r="S1077">
        <f>VLOOKUP(A:A,'11月工资'!A:AW,49,0)</f>
        <v>0</v>
      </c>
      <c r="T1077">
        <f>VLOOKUP(A:A,'11月工资'!A:AZ,52,0)</f>
        <v>0</v>
      </c>
      <c r="U1077">
        <f>VLOOKUP(A:A,'11月工资'!A:BA,53,0)</f>
        <v>0</v>
      </c>
      <c r="V1077">
        <f>VLOOKUP(A:A,'11月工资'!A:AX,50,0)</f>
        <v>0</v>
      </c>
      <c r="W1077">
        <f>VLOOKUP(A:A,'11月工资'!A:AY,51,0)</f>
        <v>0</v>
      </c>
      <c r="X1077">
        <f>VLOOKUP(A:A,'11月工资'!A:AV,48,0)</f>
        <v>35000</v>
      </c>
      <c r="Y1077">
        <f>VLOOKUP(A:A,'11月工资'!A:BB,54,0)</f>
        <v>4266.66</v>
      </c>
      <c r="Z1077" s="12">
        <f>ROUND(5*MAX(0,(R1077-S1077-T1077-U1077-V1077-W1077-X1077-Y1077)*{0.6;2;4;5;6;7;9}%-{0;504;3384;6384;10584;17184;36384}),2)</f>
        <v>0</v>
      </c>
      <c r="AB1077" s="78">
        <f>VLOOKUP(A:A,'11月工资'!A:BI,61,0)</f>
        <v>0</v>
      </c>
      <c r="AC1077" s="6">
        <f t="shared" si="129"/>
        <v>0</v>
      </c>
      <c r="AD1077">
        <f t="shared" si="130"/>
        <v>1671</v>
      </c>
      <c r="AE1077">
        <f>VLOOKUP(A:A,'10月奖金'!A:AC,29,0)</f>
        <v>0</v>
      </c>
      <c r="AF1077" s="6">
        <f t="shared" si="131"/>
        <v>0</v>
      </c>
      <c r="AG1077">
        <f>VLOOKUP(A:A,'10月奖金'!A:AD,30,0)</f>
        <v>1644</v>
      </c>
      <c r="AH1077" s="6">
        <f t="shared" si="132"/>
        <v>27</v>
      </c>
      <c r="AI1077">
        <f>VLOOKUP(A:A,单位分配保留两位小数!B:N,13,0)</f>
        <v>1671</v>
      </c>
      <c r="AJ1077">
        <f t="shared" si="133"/>
        <v>0</v>
      </c>
      <c r="AK1077">
        <f>_xlfn.IFNA(VLOOKUP(A:A,'11月工资'!A:AQ,43,0),0)</f>
        <v>0</v>
      </c>
      <c r="AL1077">
        <f t="shared" si="134"/>
        <v>0</v>
      </c>
      <c r="AM1077" s="6">
        <f t="shared" si="135"/>
        <v>-6235.3200000000033</v>
      </c>
    </row>
    <row r="1078" spans="1:39" x14ac:dyDescent="0.2">
      <c r="A1078" s="1">
        <v>9001191</v>
      </c>
      <c r="B1078" t="str">
        <f>VLOOKUP(A1078,标准表!C:D,2,0)</f>
        <v>高杨</v>
      </c>
      <c r="C1078" t="str">
        <f>VLOOKUP(A:A,标准表!C:M,11,0)</f>
        <v>动力部</v>
      </c>
      <c r="D1078" t="str">
        <f>VLOOKUP($A:$A,标准表!C:E,3,0)</f>
        <v>130203198808112415</v>
      </c>
      <c r="E1078" t="str">
        <f>VLOOKUP(A:A,'11月工资'!A:D,4,0)</f>
        <v>6217000180043097124</v>
      </c>
      <c r="F1078" t="str">
        <f>VLOOKUP(A:A,'11月工资'!A:F,6,0)</f>
        <v>生产操作人员</v>
      </c>
      <c r="G1078">
        <f>VLOOKUP(A:A,标准表!C:H,6,0)</f>
        <v>0</v>
      </c>
      <c r="H1078">
        <f>VLOOKUP(A:A,标准表!C:I,7,0)</f>
        <v>0</v>
      </c>
      <c r="I1078">
        <f>VLOOKUP(A:A,标准表!C:J,8,0)</f>
        <v>0</v>
      </c>
      <c r="J1078">
        <f>VLOOKUP($A:$A,标准表!C:G,5,0)</f>
        <v>1</v>
      </c>
      <c r="L1078">
        <f>VLOOKUP(A:A,单位分配保留两位小数!B:I,8,0)</f>
        <v>1711.5</v>
      </c>
      <c r="M1078">
        <f>_xlfn.IFNA(VLOOKUP(A:A,单位分配保留两位小数!B:J,9,0),0)</f>
        <v>0</v>
      </c>
      <c r="N1078">
        <f>_xlfn.IFNA(VLOOKUP(A:A,单位分配保留两位小数!B:K,10,0),0)</f>
        <v>0</v>
      </c>
      <c r="O1078">
        <f>ROUND(_xlfn.IFNA(VLOOKUP(A:A,单位分配保留两位小数!B:L,11,0),0),2)</f>
        <v>0</v>
      </c>
      <c r="Q1078">
        <f t="shared" si="128"/>
        <v>1711.5</v>
      </c>
      <c r="R1078">
        <f>_xlfn.IFNA(VLOOKUP(A1078,'11月工资'!A:AU,47,0),0)+Q1078</f>
        <v>35246.300000000003</v>
      </c>
      <c r="S1078">
        <f>VLOOKUP(A:A,'11月工资'!A:AW,49,0)</f>
        <v>0</v>
      </c>
      <c r="T1078">
        <f>VLOOKUP(A:A,'11月工资'!A:AZ,52,0)</f>
        <v>0</v>
      </c>
      <c r="U1078">
        <f>VLOOKUP(A:A,'11月工资'!A:BA,53,0)</f>
        <v>0</v>
      </c>
      <c r="V1078">
        <f>VLOOKUP(A:A,'11月工资'!A:AX,50,0)</f>
        <v>0</v>
      </c>
      <c r="W1078">
        <f>VLOOKUP(A:A,'11月工资'!A:AY,51,0)</f>
        <v>0</v>
      </c>
      <c r="X1078">
        <f>VLOOKUP(A:A,'11月工资'!A:AV,48,0)</f>
        <v>35000</v>
      </c>
      <c r="Y1078">
        <f>VLOOKUP(A:A,'11月工资'!A:BB,54,0)</f>
        <v>5510.6299999999992</v>
      </c>
      <c r="Z1078" s="12">
        <f>ROUND(5*MAX(0,(R1078-S1078-T1078-U1078-V1078-W1078-X1078-Y1078)*{0.6;2;4;5;6;7;9}%-{0;504;3384;6384;10584;17184;36384}),2)</f>
        <v>0</v>
      </c>
      <c r="AB1078" s="78">
        <f>VLOOKUP(A:A,'11月工资'!A:BI,61,0)</f>
        <v>0</v>
      </c>
      <c r="AC1078" s="6">
        <f t="shared" si="129"/>
        <v>0</v>
      </c>
      <c r="AD1078">
        <f t="shared" si="130"/>
        <v>1711.5</v>
      </c>
      <c r="AE1078">
        <f>VLOOKUP(A:A,'10月奖金'!A:AC,29,0)</f>
        <v>0</v>
      </c>
      <c r="AF1078" s="6">
        <f t="shared" si="131"/>
        <v>0</v>
      </c>
      <c r="AG1078">
        <f>VLOOKUP(A:A,'10月奖金'!A:AD,30,0)</f>
        <v>1712.28</v>
      </c>
      <c r="AH1078" s="6">
        <f t="shared" si="132"/>
        <v>-0.77999999999997272</v>
      </c>
      <c r="AI1078">
        <f>VLOOKUP(A:A,单位分配保留两位小数!B:N,13,0)</f>
        <v>1711.5</v>
      </c>
      <c r="AJ1078">
        <f t="shared" si="133"/>
        <v>0</v>
      </c>
      <c r="AK1078">
        <f>_xlfn.IFNA(VLOOKUP(A:A,'11月工资'!A:AQ,43,0),0)</f>
        <v>0</v>
      </c>
      <c r="AL1078">
        <f t="shared" si="134"/>
        <v>0</v>
      </c>
      <c r="AM1078" s="6">
        <f t="shared" si="135"/>
        <v>-5264.3299999999963</v>
      </c>
    </row>
    <row r="1079" spans="1:39" x14ac:dyDescent="0.2">
      <c r="A1079" s="1">
        <v>9001192</v>
      </c>
      <c r="B1079" t="str">
        <f>VLOOKUP(A1079,标准表!C:D,2,0)</f>
        <v>张健</v>
      </c>
      <c r="C1079" t="str">
        <f>VLOOKUP(A:A,标准表!C:M,11,0)</f>
        <v>动力部</v>
      </c>
      <c r="D1079" t="str">
        <f>VLOOKUP($A:$A,标准表!C:E,3,0)</f>
        <v>130203197304212418</v>
      </c>
      <c r="E1079" t="str">
        <f>VLOOKUP(A:A,'11月工资'!A:D,4,0)</f>
        <v>4367420181918085522</v>
      </c>
      <c r="F1079" t="str">
        <f>VLOOKUP(A:A,'11月工资'!A:F,6,0)</f>
        <v>生产操作人员</v>
      </c>
      <c r="G1079">
        <f>VLOOKUP(A:A,标准表!C:H,6,0)</f>
        <v>0</v>
      </c>
      <c r="H1079">
        <f>VLOOKUP(A:A,标准表!C:I,7,0)</f>
        <v>0</v>
      </c>
      <c r="I1079">
        <f>VLOOKUP(A:A,标准表!C:J,8,0)</f>
        <v>0</v>
      </c>
      <c r="J1079">
        <f>VLOOKUP($A:$A,标准表!C:G,5,0)</f>
        <v>1</v>
      </c>
      <c r="L1079">
        <f>VLOOKUP(A:A,单位分配保留两位小数!B:I,8,0)</f>
        <v>1699</v>
      </c>
      <c r="M1079">
        <f>_xlfn.IFNA(VLOOKUP(A:A,单位分配保留两位小数!B:J,9,0),0)</f>
        <v>0</v>
      </c>
      <c r="N1079">
        <f>_xlfn.IFNA(VLOOKUP(A:A,单位分配保留两位小数!B:K,10,0),0)</f>
        <v>0</v>
      </c>
      <c r="O1079">
        <f>ROUND(_xlfn.IFNA(VLOOKUP(A:A,单位分配保留两位小数!B:L,11,0),0),2)</f>
        <v>0</v>
      </c>
      <c r="Q1079">
        <f t="shared" si="128"/>
        <v>1699</v>
      </c>
      <c r="R1079">
        <f>_xlfn.IFNA(VLOOKUP(A1079,'11月工资'!A:AU,47,0),0)+Q1079</f>
        <v>40817.5</v>
      </c>
      <c r="S1079">
        <f>VLOOKUP(A:A,'11月工资'!A:AW,49,0)</f>
        <v>0</v>
      </c>
      <c r="T1079">
        <f>VLOOKUP(A:A,'11月工资'!A:AZ,52,0)</f>
        <v>0</v>
      </c>
      <c r="U1079">
        <f>VLOOKUP(A:A,'11月工资'!A:BA,53,0)</f>
        <v>0</v>
      </c>
      <c r="V1079">
        <f>VLOOKUP(A:A,'11月工资'!A:AX,50,0)</f>
        <v>0</v>
      </c>
      <c r="W1079">
        <f>VLOOKUP(A:A,'11月工资'!A:AY,51,0)</f>
        <v>0</v>
      </c>
      <c r="X1079">
        <f>VLOOKUP(A:A,'11月工资'!A:AV,48,0)</f>
        <v>35000</v>
      </c>
      <c r="Y1079">
        <f>VLOOKUP(A:A,'11月工资'!A:BB,54,0)</f>
        <v>6523.6499999999987</v>
      </c>
      <c r="Z1079" s="12">
        <f>ROUND(5*MAX(0,(R1079-S1079-T1079-U1079-V1079-W1079-X1079-Y1079)*{0.6;2;4;5;6;7;9}%-{0;504;3384;6384;10584;17184;36384}),2)</f>
        <v>0</v>
      </c>
      <c r="AB1079" s="78">
        <f>VLOOKUP(A:A,'11月工资'!A:BI,61,0)</f>
        <v>0</v>
      </c>
      <c r="AC1079" s="6">
        <f t="shared" si="129"/>
        <v>0</v>
      </c>
      <c r="AD1079">
        <f t="shared" si="130"/>
        <v>1699</v>
      </c>
      <c r="AE1079">
        <f>VLOOKUP(A:A,'10月奖金'!A:AC,29,0)</f>
        <v>0</v>
      </c>
      <c r="AF1079" s="6">
        <f t="shared" si="131"/>
        <v>0</v>
      </c>
      <c r="AG1079">
        <f>VLOOKUP(A:A,'10月奖金'!A:AD,30,0)</f>
        <v>1631</v>
      </c>
      <c r="AH1079" s="6">
        <f t="shared" si="132"/>
        <v>68</v>
      </c>
      <c r="AI1079">
        <f>VLOOKUP(A:A,单位分配保留两位小数!B:N,13,0)</f>
        <v>1699</v>
      </c>
      <c r="AJ1079">
        <f t="shared" si="133"/>
        <v>0</v>
      </c>
      <c r="AK1079">
        <f>_xlfn.IFNA(VLOOKUP(A:A,'11月工资'!A:AQ,43,0),0)</f>
        <v>0</v>
      </c>
      <c r="AL1079">
        <f t="shared" si="134"/>
        <v>0</v>
      </c>
      <c r="AM1079" s="6">
        <f t="shared" si="135"/>
        <v>-706.14999999999873</v>
      </c>
    </row>
    <row r="1080" spans="1:39" x14ac:dyDescent="0.2">
      <c r="A1080" s="1">
        <v>9001193</v>
      </c>
      <c r="B1080" t="str">
        <f>VLOOKUP(A1080,标准表!C:D,2,0)</f>
        <v>靳建伟</v>
      </c>
      <c r="C1080" t="str">
        <f>VLOOKUP(A:A,标准表!C:M,11,0)</f>
        <v>动力部</v>
      </c>
      <c r="D1080" t="str">
        <f>VLOOKUP($A:$A,标准表!C:E,3,0)</f>
        <v>130204197812203311</v>
      </c>
      <c r="E1080" t="str">
        <f>VLOOKUP(A:A,'11月工资'!A:D,4,0)</f>
        <v>6217000180022191591</v>
      </c>
      <c r="F1080" t="str">
        <f>VLOOKUP(A:A,'11月工资'!A:F,6,0)</f>
        <v>生产操作人员</v>
      </c>
      <c r="G1080">
        <f>VLOOKUP(A:A,标准表!C:H,6,0)</f>
        <v>0</v>
      </c>
      <c r="H1080">
        <f>VLOOKUP(A:A,标准表!C:I,7,0)</f>
        <v>0</v>
      </c>
      <c r="I1080">
        <f>VLOOKUP(A:A,标准表!C:J,8,0)</f>
        <v>0</v>
      </c>
      <c r="J1080">
        <f>VLOOKUP($A:$A,标准表!C:G,5,0)</f>
        <v>1</v>
      </c>
      <c r="L1080">
        <f>VLOOKUP(A:A,单位分配保留两位小数!B:I,8,0)</f>
        <v>1630</v>
      </c>
      <c r="M1080">
        <f>_xlfn.IFNA(VLOOKUP(A:A,单位分配保留两位小数!B:J,9,0),0)</f>
        <v>0</v>
      </c>
      <c r="N1080">
        <f>_xlfn.IFNA(VLOOKUP(A:A,单位分配保留两位小数!B:K,10,0),0)</f>
        <v>0</v>
      </c>
      <c r="O1080">
        <f>ROUND(_xlfn.IFNA(VLOOKUP(A:A,单位分配保留两位小数!B:L,11,0),0),2)</f>
        <v>0</v>
      </c>
      <c r="Q1080">
        <f t="shared" si="128"/>
        <v>1630</v>
      </c>
      <c r="R1080">
        <f>_xlfn.IFNA(VLOOKUP(A1080,'11月工资'!A:AU,47,0),0)+Q1080</f>
        <v>39207.730000000003</v>
      </c>
      <c r="S1080">
        <f>VLOOKUP(A:A,'11月工资'!A:AW,49,0)</f>
        <v>0</v>
      </c>
      <c r="T1080">
        <f>VLOOKUP(A:A,'11月工资'!A:AZ,52,0)</f>
        <v>0</v>
      </c>
      <c r="U1080">
        <f>VLOOKUP(A:A,'11月工资'!A:BA,53,0)</f>
        <v>0</v>
      </c>
      <c r="V1080">
        <f>VLOOKUP(A:A,'11月工资'!A:AX,50,0)</f>
        <v>0</v>
      </c>
      <c r="W1080">
        <f>VLOOKUP(A:A,'11月工资'!A:AY,51,0)</f>
        <v>0</v>
      </c>
      <c r="X1080">
        <f>VLOOKUP(A:A,'11月工资'!A:AV,48,0)</f>
        <v>35000</v>
      </c>
      <c r="Y1080">
        <f>VLOOKUP(A:A,'11月工资'!A:BB,54,0)</f>
        <v>5989.5499999999993</v>
      </c>
      <c r="Z1080" s="12">
        <f>ROUND(5*MAX(0,(R1080-S1080-T1080-U1080-V1080-W1080-X1080-Y1080)*{0.6;2;4;5;6;7;9}%-{0;504;3384;6384;10584;17184;36384}),2)</f>
        <v>0</v>
      </c>
      <c r="AB1080" s="78">
        <f>VLOOKUP(A:A,'11月工资'!A:BI,61,0)</f>
        <v>0</v>
      </c>
      <c r="AC1080" s="6">
        <f t="shared" si="129"/>
        <v>0</v>
      </c>
      <c r="AD1080">
        <f t="shared" si="130"/>
        <v>1630</v>
      </c>
      <c r="AE1080">
        <f>VLOOKUP(A:A,'10月奖金'!A:AC,29,0)</f>
        <v>0</v>
      </c>
      <c r="AF1080" s="6">
        <f t="shared" si="131"/>
        <v>0</v>
      </c>
      <c r="AG1080">
        <f>VLOOKUP(A:A,'10月奖金'!A:AD,30,0)</f>
        <v>1631</v>
      </c>
      <c r="AH1080" s="6">
        <f t="shared" si="132"/>
        <v>-1</v>
      </c>
      <c r="AI1080">
        <f>VLOOKUP(A:A,单位分配保留两位小数!B:N,13,0)</f>
        <v>1630</v>
      </c>
      <c r="AJ1080">
        <f t="shared" si="133"/>
        <v>0</v>
      </c>
      <c r="AK1080">
        <f>_xlfn.IFNA(VLOOKUP(A:A,'11月工资'!A:AQ,43,0),0)</f>
        <v>0</v>
      </c>
      <c r="AL1080">
        <f t="shared" si="134"/>
        <v>0</v>
      </c>
      <c r="AM1080" s="6">
        <f t="shared" si="135"/>
        <v>-1781.8199999999961</v>
      </c>
    </row>
    <row r="1081" spans="1:39" x14ac:dyDescent="0.2">
      <c r="A1081" s="1">
        <v>9001194</v>
      </c>
      <c r="B1081" t="str">
        <f>VLOOKUP(A1081,标准表!C:D,2,0)</f>
        <v>刘兆爱</v>
      </c>
      <c r="C1081" t="str">
        <f>VLOOKUP(A:A,标准表!C:M,11,0)</f>
        <v>动力部</v>
      </c>
      <c r="D1081" t="str">
        <f>VLOOKUP($A:$A,标准表!C:E,3,0)</f>
        <v>130224196803178215</v>
      </c>
      <c r="E1081" t="str">
        <f>VLOOKUP(A:A,'11月工资'!A:D,4,0)</f>
        <v>6217000180022192771</v>
      </c>
      <c r="F1081" t="str">
        <f>VLOOKUP(A:A,'11月工资'!A:F,6,0)</f>
        <v>生产操作人员</v>
      </c>
      <c r="G1081">
        <f>VLOOKUP(A:A,标准表!C:H,6,0)</f>
        <v>0</v>
      </c>
      <c r="H1081">
        <f>VLOOKUP(A:A,标准表!C:I,7,0)</f>
        <v>0</v>
      </c>
      <c r="I1081">
        <f>VLOOKUP(A:A,标准表!C:J,8,0)</f>
        <v>0</v>
      </c>
      <c r="J1081">
        <f>VLOOKUP($A:$A,标准表!C:G,5,0)</f>
        <v>1.2</v>
      </c>
      <c r="L1081">
        <f>VLOOKUP(A:A,单位分配保留两位小数!B:I,8,0)</f>
        <v>2051.08</v>
      </c>
      <c r="M1081">
        <f>_xlfn.IFNA(VLOOKUP(A:A,单位分配保留两位小数!B:J,9,0),0)</f>
        <v>0</v>
      </c>
      <c r="N1081">
        <f>_xlfn.IFNA(VLOOKUP(A:A,单位分配保留两位小数!B:K,10,0),0)</f>
        <v>0</v>
      </c>
      <c r="O1081">
        <f>ROUND(_xlfn.IFNA(VLOOKUP(A:A,单位分配保留两位小数!B:L,11,0),0),2)</f>
        <v>0</v>
      </c>
      <c r="Q1081">
        <f t="shared" si="128"/>
        <v>2051.08</v>
      </c>
      <c r="R1081">
        <f>_xlfn.IFNA(VLOOKUP(A1081,'11月工资'!A:AU,47,0),0)+Q1081</f>
        <v>39161.950000000004</v>
      </c>
      <c r="S1081">
        <f>VLOOKUP(A:A,'11月工资'!A:AW,49,0)</f>
        <v>0</v>
      </c>
      <c r="T1081">
        <f>VLOOKUP(A:A,'11月工资'!A:AZ,52,0)</f>
        <v>0</v>
      </c>
      <c r="U1081">
        <f>VLOOKUP(A:A,'11月工资'!A:BA,53,0)</f>
        <v>0</v>
      </c>
      <c r="V1081">
        <f>VLOOKUP(A:A,'11月工资'!A:AX,50,0)</f>
        <v>0</v>
      </c>
      <c r="W1081">
        <f>VLOOKUP(A:A,'11月工资'!A:AY,51,0)</f>
        <v>0</v>
      </c>
      <c r="X1081">
        <f>VLOOKUP(A:A,'11月工资'!A:AV,48,0)</f>
        <v>35000</v>
      </c>
      <c r="Y1081">
        <f>VLOOKUP(A:A,'11月工资'!A:BB,54,0)</f>
        <v>7220.36</v>
      </c>
      <c r="Z1081" s="12">
        <f>ROUND(5*MAX(0,(R1081-S1081-T1081-U1081-V1081-W1081-X1081-Y1081)*{0.6;2;4;5;6;7;9}%-{0;504;3384;6384;10584;17184;36384}),2)</f>
        <v>0</v>
      </c>
      <c r="AB1081" s="78">
        <f>VLOOKUP(A:A,'11月工资'!A:BI,61,0)</f>
        <v>0</v>
      </c>
      <c r="AC1081" s="6">
        <f t="shared" si="129"/>
        <v>0</v>
      </c>
      <c r="AD1081">
        <f t="shared" si="130"/>
        <v>2051.08</v>
      </c>
      <c r="AE1081">
        <f>VLOOKUP(A:A,'10月奖金'!A:AC,29,0)</f>
        <v>0</v>
      </c>
      <c r="AF1081" s="6">
        <f t="shared" si="131"/>
        <v>0</v>
      </c>
      <c r="AG1081">
        <f>VLOOKUP(A:A,'10月奖金'!A:AD,30,0)</f>
        <v>1935.48</v>
      </c>
      <c r="AH1081" s="6">
        <f t="shared" si="132"/>
        <v>115.59999999999991</v>
      </c>
      <c r="AI1081">
        <f>VLOOKUP(A:A,单位分配保留两位小数!B:N,13,0)</f>
        <v>2051.08</v>
      </c>
      <c r="AJ1081">
        <f t="shared" si="133"/>
        <v>0</v>
      </c>
      <c r="AK1081">
        <f>_xlfn.IFNA(VLOOKUP(A:A,'11月工资'!A:AQ,43,0),0)</f>
        <v>0</v>
      </c>
      <c r="AL1081">
        <f t="shared" si="134"/>
        <v>0</v>
      </c>
      <c r="AM1081" s="6">
        <f t="shared" si="135"/>
        <v>-3058.4099999999953</v>
      </c>
    </row>
    <row r="1082" spans="1:39" x14ac:dyDescent="0.2">
      <c r="A1082" s="1">
        <v>9001195</v>
      </c>
      <c r="B1082" t="str">
        <f>VLOOKUP(A1082,标准表!C:D,2,0)</f>
        <v>马林</v>
      </c>
      <c r="C1082" t="str">
        <f>VLOOKUP(A:A,标准表!C:M,11,0)</f>
        <v>动力部</v>
      </c>
      <c r="D1082" t="str">
        <f>VLOOKUP($A:$A,标准表!C:E,3,0)</f>
        <v>130203197902201532</v>
      </c>
      <c r="E1082" t="str">
        <f>VLOOKUP(A:A,'11月工资'!A:D,4,0)</f>
        <v>6217000180022192615</v>
      </c>
      <c r="F1082" t="str">
        <f>VLOOKUP(A:A,'11月工资'!A:F,6,0)</f>
        <v>生产操作人员</v>
      </c>
      <c r="G1082">
        <f>VLOOKUP(A:A,标准表!C:H,6,0)</f>
        <v>0</v>
      </c>
      <c r="H1082">
        <f>VLOOKUP(A:A,标准表!C:I,7,0)</f>
        <v>0</v>
      </c>
      <c r="I1082">
        <f>VLOOKUP(A:A,标准表!C:J,8,0)</f>
        <v>0</v>
      </c>
      <c r="J1082">
        <f>VLOOKUP($A:$A,标准表!C:G,5,0)</f>
        <v>1</v>
      </c>
      <c r="L1082">
        <f>VLOOKUP(A:A,单位分配保留两位小数!B:I,8,0)</f>
        <v>1630</v>
      </c>
      <c r="M1082">
        <f>_xlfn.IFNA(VLOOKUP(A:A,单位分配保留两位小数!B:J,9,0),0)</f>
        <v>0</v>
      </c>
      <c r="N1082">
        <f>_xlfn.IFNA(VLOOKUP(A:A,单位分配保留两位小数!B:K,10,0),0)</f>
        <v>0</v>
      </c>
      <c r="O1082">
        <f>ROUND(_xlfn.IFNA(VLOOKUP(A:A,单位分配保留两位小数!B:L,11,0),0),2)</f>
        <v>815</v>
      </c>
      <c r="Q1082">
        <f t="shared" si="128"/>
        <v>815</v>
      </c>
      <c r="R1082">
        <f>_xlfn.IFNA(VLOOKUP(A1082,'11月工资'!A:AU,47,0),0)+Q1082</f>
        <v>39453.660000000003</v>
      </c>
      <c r="S1082">
        <f>VLOOKUP(A:A,'11月工资'!A:AW,49,0)</f>
        <v>0</v>
      </c>
      <c r="T1082">
        <f>VLOOKUP(A:A,'11月工资'!A:AZ,52,0)</f>
        <v>0</v>
      </c>
      <c r="U1082">
        <f>VLOOKUP(A:A,'11月工资'!A:BA,53,0)</f>
        <v>0</v>
      </c>
      <c r="V1082">
        <f>VLOOKUP(A:A,'11月工资'!A:AX,50,0)</f>
        <v>0</v>
      </c>
      <c r="W1082">
        <f>VLOOKUP(A:A,'11月工资'!A:AY,51,0)</f>
        <v>0</v>
      </c>
      <c r="X1082">
        <f>VLOOKUP(A:A,'11月工资'!A:AV,48,0)</f>
        <v>35000</v>
      </c>
      <c r="Y1082">
        <f>VLOOKUP(A:A,'11月工资'!A:BB,54,0)</f>
        <v>7146.9299999999994</v>
      </c>
      <c r="Z1082" s="12">
        <f>ROUND(5*MAX(0,(R1082-S1082-T1082-U1082-V1082-W1082-X1082-Y1082)*{0.6;2;4;5;6;7;9}%-{0;504;3384;6384;10584;17184;36384}),2)</f>
        <v>0</v>
      </c>
      <c r="AB1082" s="78">
        <f>VLOOKUP(A:A,'11月工资'!A:BI,61,0)</f>
        <v>0</v>
      </c>
      <c r="AC1082" s="6">
        <f t="shared" si="129"/>
        <v>0</v>
      </c>
      <c r="AD1082">
        <f t="shared" si="130"/>
        <v>815</v>
      </c>
      <c r="AE1082">
        <f>VLOOKUP(A:A,'10月奖金'!A:AC,29,0)</f>
        <v>0</v>
      </c>
      <c r="AF1082" s="6">
        <f t="shared" si="131"/>
        <v>0</v>
      </c>
      <c r="AG1082">
        <f>VLOOKUP(A:A,'10月奖金'!A:AD,30,0)</f>
        <v>1644</v>
      </c>
      <c r="AH1082" s="6">
        <f t="shared" si="132"/>
        <v>-829</v>
      </c>
      <c r="AI1082">
        <f>VLOOKUP(A:A,单位分配保留两位小数!B:N,13,0)</f>
        <v>815</v>
      </c>
      <c r="AJ1082">
        <f t="shared" si="133"/>
        <v>0</v>
      </c>
      <c r="AK1082">
        <f>_xlfn.IFNA(VLOOKUP(A:A,'11月工资'!A:AQ,43,0),0)</f>
        <v>0</v>
      </c>
      <c r="AL1082">
        <f t="shared" si="134"/>
        <v>0</v>
      </c>
      <c r="AM1082" s="6">
        <f t="shared" si="135"/>
        <v>-2693.2699999999959</v>
      </c>
    </row>
    <row r="1083" spans="1:39" x14ac:dyDescent="0.2">
      <c r="A1083" s="1">
        <v>9001196</v>
      </c>
      <c r="B1083" t="str">
        <f>VLOOKUP(A1083,标准表!C:D,2,0)</f>
        <v>周琳</v>
      </c>
      <c r="C1083" t="str">
        <f>VLOOKUP(A:A,标准表!C:M,11,0)</f>
        <v>动力部</v>
      </c>
      <c r="D1083" t="str">
        <f>VLOOKUP($A:$A,标准表!C:E,3,0)</f>
        <v>130205197807243913</v>
      </c>
      <c r="E1083" t="str">
        <f>VLOOKUP(A:A,'11月工资'!A:D,4,0)</f>
        <v>6217000180022192607</v>
      </c>
      <c r="F1083" t="str">
        <f>VLOOKUP(A:A,'11月工资'!A:F,6,0)</f>
        <v>生产操作人员</v>
      </c>
      <c r="G1083">
        <f>VLOOKUP(A:A,标准表!C:H,6,0)</f>
        <v>0</v>
      </c>
      <c r="H1083">
        <f>VLOOKUP(A:A,标准表!C:I,7,0)</f>
        <v>0</v>
      </c>
      <c r="I1083">
        <f>VLOOKUP(A:A,标准表!C:J,8,0)</f>
        <v>0</v>
      </c>
      <c r="J1083">
        <f>VLOOKUP($A:$A,标准表!C:G,5,0)</f>
        <v>1.2</v>
      </c>
      <c r="L1083">
        <f>VLOOKUP(A:A,单位分配保留两位小数!B:I,8,0)</f>
        <v>2038</v>
      </c>
      <c r="M1083">
        <f>_xlfn.IFNA(VLOOKUP(A:A,单位分配保留两位小数!B:J,9,0),0)</f>
        <v>0</v>
      </c>
      <c r="N1083">
        <f>_xlfn.IFNA(VLOOKUP(A:A,单位分配保留两位小数!B:K,10,0),0)</f>
        <v>0</v>
      </c>
      <c r="O1083">
        <f>ROUND(_xlfn.IFNA(VLOOKUP(A:A,单位分配保留两位小数!B:L,11,0),0),2)</f>
        <v>0</v>
      </c>
      <c r="Q1083">
        <f t="shared" si="128"/>
        <v>2038</v>
      </c>
      <c r="R1083">
        <f>_xlfn.IFNA(VLOOKUP(A1083,'11月工资'!A:AU,47,0),0)+Q1083</f>
        <v>40760.410000000003</v>
      </c>
      <c r="S1083">
        <f>VLOOKUP(A:A,'11月工资'!A:AW,49,0)</f>
        <v>0</v>
      </c>
      <c r="T1083">
        <f>VLOOKUP(A:A,'11月工资'!A:AZ,52,0)</f>
        <v>0</v>
      </c>
      <c r="U1083">
        <f>VLOOKUP(A:A,'11月工资'!A:BA,53,0)</f>
        <v>0</v>
      </c>
      <c r="V1083">
        <f>VLOOKUP(A:A,'11月工资'!A:AX,50,0)</f>
        <v>0</v>
      </c>
      <c r="W1083">
        <f>VLOOKUP(A:A,'11月工资'!A:AY,51,0)</f>
        <v>0</v>
      </c>
      <c r="X1083">
        <f>VLOOKUP(A:A,'11月工资'!A:AV,48,0)</f>
        <v>35000</v>
      </c>
      <c r="Y1083">
        <f>VLOOKUP(A:A,'11月工资'!A:BB,54,0)</f>
        <v>8274.42</v>
      </c>
      <c r="Z1083" s="12">
        <f>ROUND(5*MAX(0,(R1083-S1083-T1083-U1083-V1083-W1083-X1083-Y1083)*{0.6;2;4;5;6;7;9}%-{0;504;3384;6384;10584;17184;36384}),2)</f>
        <v>0</v>
      </c>
      <c r="AB1083" s="78">
        <f>VLOOKUP(A:A,'11月工资'!A:BI,61,0)</f>
        <v>0</v>
      </c>
      <c r="AC1083" s="6">
        <f t="shared" si="129"/>
        <v>0</v>
      </c>
      <c r="AD1083">
        <f t="shared" si="130"/>
        <v>2038</v>
      </c>
      <c r="AE1083">
        <f>VLOOKUP(A:A,'10月奖金'!A:AC,29,0)</f>
        <v>0</v>
      </c>
      <c r="AF1083" s="6">
        <f t="shared" si="131"/>
        <v>0</v>
      </c>
      <c r="AG1083">
        <f>VLOOKUP(A:A,'10月奖金'!A:AD,30,0)</f>
        <v>1989</v>
      </c>
      <c r="AH1083" s="6">
        <f t="shared" si="132"/>
        <v>49</v>
      </c>
      <c r="AI1083">
        <f>VLOOKUP(A:A,单位分配保留两位小数!B:N,13,0)</f>
        <v>2038</v>
      </c>
      <c r="AJ1083">
        <f t="shared" si="133"/>
        <v>0</v>
      </c>
      <c r="AK1083">
        <f>_xlfn.IFNA(VLOOKUP(A:A,'11月工资'!A:AQ,43,0),0)</f>
        <v>0</v>
      </c>
      <c r="AL1083">
        <f t="shared" si="134"/>
        <v>0</v>
      </c>
      <c r="AM1083" s="6">
        <f t="shared" si="135"/>
        <v>-2514.0099999999966</v>
      </c>
    </row>
    <row r="1084" spans="1:39" x14ac:dyDescent="0.2">
      <c r="A1084" s="1">
        <v>9001197</v>
      </c>
      <c r="B1084" t="str">
        <f>VLOOKUP(A1084,标准表!C:D,2,0)</f>
        <v>胡继华</v>
      </c>
      <c r="C1084" t="str">
        <f>VLOOKUP(A:A,标准表!C:M,11,0)</f>
        <v>动力部</v>
      </c>
      <c r="D1084" t="str">
        <f>VLOOKUP($A:$A,标准表!C:E,3,0)</f>
        <v>130202197807060317</v>
      </c>
      <c r="E1084" t="str">
        <f>VLOOKUP(A:A,'11月工资'!A:D,4,0)</f>
        <v>6217000180022191187</v>
      </c>
      <c r="F1084" t="str">
        <f>VLOOKUP(A:A,'11月工资'!A:F,6,0)</f>
        <v>生产操作人员</v>
      </c>
      <c r="G1084">
        <f>VLOOKUP(A:A,标准表!C:H,6,0)</f>
        <v>0</v>
      </c>
      <c r="H1084">
        <f>VLOOKUP(A:A,标准表!C:I,7,0)</f>
        <v>0</v>
      </c>
      <c r="I1084">
        <f>VLOOKUP(A:A,标准表!C:J,8,0)</f>
        <v>0</v>
      </c>
      <c r="J1084">
        <f>VLOOKUP($A:$A,标准表!C:G,5,0)</f>
        <v>1</v>
      </c>
      <c r="L1084">
        <f>VLOOKUP(A:A,单位分配保留两位小数!B:I,8,0)</f>
        <v>1671</v>
      </c>
      <c r="M1084">
        <f>_xlfn.IFNA(VLOOKUP(A:A,单位分配保留两位小数!B:J,9,0),0)</f>
        <v>0</v>
      </c>
      <c r="N1084">
        <f>_xlfn.IFNA(VLOOKUP(A:A,单位分配保留两位小数!B:K,10,0),0)</f>
        <v>0</v>
      </c>
      <c r="O1084">
        <f>ROUND(_xlfn.IFNA(VLOOKUP(A:A,单位分配保留两位小数!B:L,11,0),0),2)</f>
        <v>0</v>
      </c>
      <c r="Q1084">
        <f t="shared" si="128"/>
        <v>1671</v>
      </c>
      <c r="R1084">
        <f>_xlfn.IFNA(VLOOKUP(A1084,'11月工资'!A:AU,47,0),0)+Q1084</f>
        <v>40061.360000000001</v>
      </c>
      <c r="S1084">
        <f>VLOOKUP(A:A,'11月工资'!A:AW,49,0)</f>
        <v>0</v>
      </c>
      <c r="T1084">
        <f>VLOOKUP(A:A,'11月工资'!A:AZ,52,0)</f>
        <v>0</v>
      </c>
      <c r="U1084">
        <f>VLOOKUP(A:A,'11月工资'!A:BA,53,0)</f>
        <v>0</v>
      </c>
      <c r="V1084">
        <f>VLOOKUP(A:A,'11月工资'!A:AX,50,0)</f>
        <v>0</v>
      </c>
      <c r="W1084">
        <f>VLOOKUP(A:A,'11月工资'!A:AY,51,0)</f>
        <v>0</v>
      </c>
      <c r="X1084">
        <f>VLOOKUP(A:A,'11月工资'!A:AV,48,0)</f>
        <v>35000</v>
      </c>
      <c r="Y1084">
        <f>VLOOKUP(A:A,'11月工资'!A:BB,54,0)</f>
        <v>7473.48</v>
      </c>
      <c r="Z1084" s="12">
        <f>ROUND(5*MAX(0,(R1084-S1084-T1084-U1084-V1084-W1084-X1084-Y1084)*{0.6;2;4;5;6;7;9}%-{0;504;3384;6384;10584;17184;36384}),2)</f>
        <v>0</v>
      </c>
      <c r="AB1084" s="78">
        <f>VLOOKUP(A:A,'11月工资'!A:BI,61,0)</f>
        <v>0</v>
      </c>
      <c r="AC1084" s="6">
        <f t="shared" si="129"/>
        <v>0</v>
      </c>
      <c r="AD1084">
        <f t="shared" si="130"/>
        <v>1671</v>
      </c>
      <c r="AE1084">
        <f>VLOOKUP(A:A,'10月奖金'!A:AC,29,0)</f>
        <v>0</v>
      </c>
      <c r="AF1084" s="6">
        <f t="shared" si="131"/>
        <v>0</v>
      </c>
      <c r="AG1084">
        <f>VLOOKUP(A:A,'10月奖金'!A:AD,30,0)</f>
        <v>1657</v>
      </c>
      <c r="AH1084" s="6">
        <f t="shared" si="132"/>
        <v>14</v>
      </c>
      <c r="AI1084">
        <f>VLOOKUP(A:A,单位分配保留两位小数!B:N,13,0)</f>
        <v>1671</v>
      </c>
      <c r="AJ1084">
        <f t="shared" si="133"/>
        <v>0</v>
      </c>
      <c r="AK1084">
        <f>_xlfn.IFNA(VLOOKUP(A:A,'11月工资'!A:AQ,43,0),0)</f>
        <v>0</v>
      </c>
      <c r="AL1084">
        <f t="shared" si="134"/>
        <v>0</v>
      </c>
      <c r="AM1084" s="6">
        <f t="shared" si="135"/>
        <v>-2412.119999999999</v>
      </c>
    </row>
    <row r="1085" spans="1:39" x14ac:dyDescent="0.2">
      <c r="A1085" s="1">
        <v>9001198</v>
      </c>
      <c r="B1085" t="str">
        <f>VLOOKUP(A1085,标准表!C:D,2,0)</f>
        <v>孟繁彬</v>
      </c>
      <c r="C1085" t="str">
        <f>VLOOKUP(A:A,标准表!C:M,11,0)</f>
        <v>动力部</v>
      </c>
      <c r="D1085" t="str">
        <f>VLOOKUP($A:$A,标准表!C:E,3,0)</f>
        <v>130204197802133057</v>
      </c>
      <c r="E1085" t="str">
        <f>VLOOKUP(A:A,'11月工资'!A:D,4,0)</f>
        <v>6217000180022191062</v>
      </c>
      <c r="F1085" t="str">
        <f>VLOOKUP(A:A,'11月工资'!A:F,6,0)</f>
        <v>生产操作人员</v>
      </c>
      <c r="G1085">
        <f>VLOOKUP(A:A,标准表!C:H,6,0)</f>
        <v>0</v>
      </c>
      <c r="H1085">
        <f>VLOOKUP(A:A,标准表!C:I,7,0)</f>
        <v>0</v>
      </c>
      <c r="I1085">
        <f>VLOOKUP(A:A,标准表!C:J,8,0)</f>
        <v>0</v>
      </c>
      <c r="J1085">
        <f>VLOOKUP($A:$A,标准表!C:G,5,0)</f>
        <v>1</v>
      </c>
      <c r="L1085">
        <f>VLOOKUP(A:A,单位分配保留两位小数!B:I,8,0)</f>
        <v>1685</v>
      </c>
      <c r="M1085">
        <f>_xlfn.IFNA(VLOOKUP(A:A,单位分配保留两位小数!B:J,9,0),0)</f>
        <v>0</v>
      </c>
      <c r="N1085">
        <f>_xlfn.IFNA(VLOOKUP(A:A,单位分配保留两位小数!B:K,10,0),0)</f>
        <v>0</v>
      </c>
      <c r="O1085">
        <f>ROUND(_xlfn.IFNA(VLOOKUP(A:A,单位分配保留两位小数!B:L,11,0),0),2)</f>
        <v>0</v>
      </c>
      <c r="Q1085">
        <f t="shared" si="128"/>
        <v>1685</v>
      </c>
      <c r="R1085">
        <f>_xlfn.IFNA(VLOOKUP(A1085,'11月工资'!A:AU,47,0),0)+Q1085</f>
        <v>40506.160000000003</v>
      </c>
      <c r="S1085">
        <f>VLOOKUP(A:A,'11月工资'!A:AW,49,0)</f>
        <v>0</v>
      </c>
      <c r="T1085">
        <f>VLOOKUP(A:A,'11月工资'!A:AZ,52,0)</f>
        <v>0</v>
      </c>
      <c r="U1085">
        <f>VLOOKUP(A:A,'11月工资'!A:BA,53,0)</f>
        <v>0</v>
      </c>
      <c r="V1085">
        <f>VLOOKUP(A:A,'11月工资'!A:AX,50,0)</f>
        <v>0</v>
      </c>
      <c r="W1085">
        <f>VLOOKUP(A:A,'11月工资'!A:AY,51,0)</f>
        <v>0</v>
      </c>
      <c r="X1085">
        <f>VLOOKUP(A:A,'11月工资'!A:AV,48,0)</f>
        <v>35000</v>
      </c>
      <c r="Y1085">
        <f>VLOOKUP(A:A,'11月工资'!A:BB,54,0)</f>
        <v>6612.7599999999993</v>
      </c>
      <c r="Z1085" s="12">
        <f>ROUND(5*MAX(0,(R1085-S1085-T1085-U1085-V1085-W1085-X1085-Y1085)*{0.6;2;4;5;6;7;9}%-{0;504;3384;6384;10584;17184;36384}),2)</f>
        <v>0</v>
      </c>
      <c r="AB1085" s="78">
        <f>VLOOKUP(A:A,'11月工资'!A:BI,61,0)</f>
        <v>0</v>
      </c>
      <c r="AC1085" s="6">
        <f t="shared" si="129"/>
        <v>0</v>
      </c>
      <c r="AD1085">
        <f t="shared" si="130"/>
        <v>1685</v>
      </c>
      <c r="AE1085">
        <f>VLOOKUP(A:A,'10月奖金'!A:AC,29,0)</f>
        <v>0</v>
      </c>
      <c r="AF1085" s="6">
        <f t="shared" si="131"/>
        <v>0</v>
      </c>
      <c r="AG1085">
        <f>VLOOKUP(A:A,'10月奖金'!A:AD,30,0)</f>
        <v>1657</v>
      </c>
      <c r="AH1085" s="6">
        <f t="shared" si="132"/>
        <v>28</v>
      </c>
      <c r="AI1085">
        <f>VLOOKUP(A:A,单位分配保留两位小数!B:N,13,0)</f>
        <v>1685</v>
      </c>
      <c r="AJ1085">
        <f t="shared" si="133"/>
        <v>0</v>
      </c>
      <c r="AK1085">
        <f>_xlfn.IFNA(VLOOKUP(A:A,'11月工资'!A:AQ,43,0),0)</f>
        <v>0</v>
      </c>
      <c r="AL1085">
        <f t="shared" si="134"/>
        <v>0</v>
      </c>
      <c r="AM1085" s="6">
        <f t="shared" si="135"/>
        <v>-1106.5999999999958</v>
      </c>
    </row>
    <row r="1086" spans="1:39" x14ac:dyDescent="0.2">
      <c r="A1086" s="1">
        <v>9001199</v>
      </c>
      <c r="B1086" t="str">
        <f>VLOOKUP(A1086,标准表!C:D,2,0)</f>
        <v>王欣</v>
      </c>
      <c r="C1086" t="str">
        <f>VLOOKUP(A:A,标准表!C:M,11,0)</f>
        <v>动力部</v>
      </c>
      <c r="D1086" t="str">
        <f>VLOOKUP($A:$A,标准表!C:E,3,0)</f>
        <v>130205197905153911</v>
      </c>
      <c r="E1086" t="str">
        <f>VLOOKUP(A:A,'11月工资'!A:D,4,0)</f>
        <v>6217000180011302647</v>
      </c>
      <c r="F1086" t="str">
        <f>VLOOKUP(A:A,'11月工资'!A:F,6,0)</f>
        <v>生产操作人员</v>
      </c>
      <c r="G1086">
        <f>VLOOKUP(A:A,标准表!C:H,6,0)</f>
        <v>0</v>
      </c>
      <c r="H1086">
        <f>VLOOKUP(A:A,标准表!C:I,7,0)</f>
        <v>0</v>
      </c>
      <c r="I1086">
        <f>VLOOKUP(A:A,标准表!C:J,8,0)</f>
        <v>0</v>
      </c>
      <c r="J1086">
        <f>VLOOKUP($A:$A,标准表!C:G,5,0)</f>
        <v>1</v>
      </c>
      <c r="L1086">
        <f>VLOOKUP(A:A,单位分配保留两位小数!B:I,8,0)</f>
        <v>1630</v>
      </c>
      <c r="M1086">
        <f>_xlfn.IFNA(VLOOKUP(A:A,单位分配保留两位小数!B:J,9,0),0)</f>
        <v>0</v>
      </c>
      <c r="N1086">
        <f>_xlfn.IFNA(VLOOKUP(A:A,单位分配保留两位小数!B:K,10,0),0)</f>
        <v>0</v>
      </c>
      <c r="O1086">
        <f>ROUND(_xlfn.IFNA(VLOOKUP(A:A,单位分配保留两位小数!B:L,11,0),0),2)</f>
        <v>815</v>
      </c>
      <c r="Q1086">
        <f t="shared" si="128"/>
        <v>815</v>
      </c>
      <c r="R1086">
        <f>_xlfn.IFNA(VLOOKUP(A1086,'11月工资'!A:AU,47,0),0)+Q1086</f>
        <v>39205.96</v>
      </c>
      <c r="S1086">
        <f>VLOOKUP(A:A,'11月工资'!A:AW,49,0)</f>
        <v>0</v>
      </c>
      <c r="T1086">
        <f>VLOOKUP(A:A,'11月工资'!A:AZ,52,0)</f>
        <v>0</v>
      </c>
      <c r="U1086">
        <f>VLOOKUP(A:A,'11月工资'!A:BA,53,0)</f>
        <v>0</v>
      </c>
      <c r="V1086">
        <f>VLOOKUP(A:A,'11月工资'!A:AX,50,0)</f>
        <v>0</v>
      </c>
      <c r="W1086">
        <f>VLOOKUP(A:A,'11月工资'!A:AY,51,0)</f>
        <v>0</v>
      </c>
      <c r="X1086">
        <f>VLOOKUP(A:A,'11月工资'!A:AV,48,0)</f>
        <v>35000</v>
      </c>
      <c r="Y1086">
        <f>VLOOKUP(A:A,'11月工资'!A:BB,54,0)</f>
        <v>6047.2999999999993</v>
      </c>
      <c r="Z1086" s="12">
        <f>ROUND(5*MAX(0,(R1086-S1086-T1086-U1086-V1086-W1086-X1086-Y1086)*{0.6;2;4;5;6;7;9}%-{0;504;3384;6384;10584;17184;36384}),2)</f>
        <v>0</v>
      </c>
      <c r="AB1086" s="78">
        <f>VLOOKUP(A:A,'11月工资'!A:BI,61,0)</f>
        <v>0</v>
      </c>
      <c r="AC1086" s="6">
        <f t="shared" si="129"/>
        <v>0</v>
      </c>
      <c r="AD1086">
        <f t="shared" si="130"/>
        <v>815</v>
      </c>
      <c r="AE1086">
        <f>VLOOKUP(A:A,'10月奖金'!A:AC,29,0)</f>
        <v>0</v>
      </c>
      <c r="AF1086" s="6">
        <f t="shared" si="131"/>
        <v>0</v>
      </c>
      <c r="AG1086">
        <f>VLOOKUP(A:A,'10月奖金'!A:AD,30,0)</f>
        <v>1631</v>
      </c>
      <c r="AH1086" s="6">
        <f t="shared" si="132"/>
        <v>-816</v>
      </c>
      <c r="AI1086">
        <f>VLOOKUP(A:A,单位分配保留两位小数!B:N,13,0)</f>
        <v>815</v>
      </c>
      <c r="AJ1086">
        <f t="shared" si="133"/>
        <v>0</v>
      </c>
      <c r="AK1086">
        <f>_xlfn.IFNA(VLOOKUP(A:A,'11月工资'!A:AQ,43,0),0)</f>
        <v>0</v>
      </c>
      <c r="AL1086">
        <f t="shared" si="134"/>
        <v>0</v>
      </c>
      <c r="AM1086" s="6">
        <f t="shared" si="135"/>
        <v>-1841.3400000000001</v>
      </c>
    </row>
    <row r="1087" spans="1:39" x14ac:dyDescent="0.2">
      <c r="A1087" s="1">
        <v>9001200</v>
      </c>
      <c r="B1087" t="str">
        <f>VLOOKUP(A1087,标准表!C:D,2,0)</f>
        <v>陈志钢</v>
      </c>
      <c r="C1087" t="str">
        <f>VLOOKUP(A:A,标准表!C:M,11,0)</f>
        <v>动力部</v>
      </c>
      <c r="D1087" t="str">
        <f>VLOOKUP($A:$A,标准表!C:E,3,0)</f>
        <v>130204197810112715</v>
      </c>
      <c r="E1087" t="str">
        <f>VLOOKUP(A:A,'11月工资'!A:D,4,0)</f>
        <v>6217000180022185270</v>
      </c>
      <c r="F1087" t="str">
        <f>VLOOKUP(A:A,'11月工资'!A:F,6,0)</f>
        <v>生产操作人员</v>
      </c>
      <c r="G1087">
        <f>VLOOKUP(A:A,标准表!C:H,6,0)</f>
        <v>0</v>
      </c>
      <c r="H1087">
        <f>VLOOKUP(A:A,标准表!C:I,7,0)</f>
        <v>0</v>
      </c>
      <c r="I1087">
        <f>VLOOKUP(A:A,标准表!C:J,8,0)</f>
        <v>0</v>
      </c>
      <c r="J1087">
        <f>VLOOKUP($A:$A,标准表!C:G,5,0)</f>
        <v>1.2</v>
      </c>
      <c r="L1087">
        <f>VLOOKUP(A:A,单位分配保留两位小数!B:I,8,0)</f>
        <v>2067.17</v>
      </c>
      <c r="M1087">
        <f>_xlfn.IFNA(VLOOKUP(A:A,单位分配保留两位小数!B:J,9,0),0)</f>
        <v>0</v>
      </c>
      <c r="N1087">
        <f>_xlfn.IFNA(VLOOKUP(A:A,单位分配保留两位小数!B:K,10,0),0)</f>
        <v>0</v>
      </c>
      <c r="O1087">
        <f>ROUND(_xlfn.IFNA(VLOOKUP(A:A,单位分配保留两位小数!B:L,11,0),0),2)</f>
        <v>0</v>
      </c>
      <c r="Q1087">
        <f t="shared" si="128"/>
        <v>2067.17</v>
      </c>
      <c r="R1087">
        <f>_xlfn.IFNA(VLOOKUP(A1087,'11月工资'!A:AU,47,0),0)+Q1087</f>
        <v>32735</v>
      </c>
      <c r="S1087">
        <f>VLOOKUP(A:A,'11月工资'!A:AW,49,0)</f>
        <v>0</v>
      </c>
      <c r="T1087">
        <f>VLOOKUP(A:A,'11月工资'!A:AZ,52,0)</f>
        <v>0</v>
      </c>
      <c r="U1087">
        <f>VLOOKUP(A:A,'11月工资'!A:BA,53,0)</f>
        <v>0</v>
      </c>
      <c r="V1087">
        <f>VLOOKUP(A:A,'11月工资'!A:AX,50,0)</f>
        <v>0</v>
      </c>
      <c r="W1087">
        <f>VLOOKUP(A:A,'11月工资'!A:AY,51,0)</f>
        <v>0</v>
      </c>
      <c r="X1087">
        <f>VLOOKUP(A:A,'11月工资'!A:AV,48,0)</f>
        <v>35000</v>
      </c>
      <c r="Y1087">
        <f>VLOOKUP(A:A,'11月工资'!A:BB,54,0)</f>
        <v>7478.5900000000011</v>
      </c>
      <c r="Z1087" s="12">
        <f>ROUND(5*MAX(0,(R1087-S1087-T1087-U1087-V1087-W1087-X1087-Y1087)*{0.6;2;4;5;6;7;9}%-{0;504;3384;6384;10584;17184;36384}),2)</f>
        <v>0</v>
      </c>
      <c r="AB1087" s="78">
        <f>VLOOKUP(A:A,'11月工资'!A:BI,61,0)</f>
        <v>0</v>
      </c>
      <c r="AC1087" s="6">
        <f t="shared" si="129"/>
        <v>0</v>
      </c>
      <c r="AD1087">
        <f t="shared" si="130"/>
        <v>2067.17</v>
      </c>
      <c r="AE1087">
        <f>VLOOKUP(A:A,'10月奖金'!A:AC,29,0)</f>
        <v>0</v>
      </c>
      <c r="AF1087" s="6">
        <f t="shared" si="131"/>
        <v>0</v>
      </c>
      <c r="AG1087">
        <f>VLOOKUP(A:A,'10月奖金'!A:AD,30,0)</f>
        <v>2034.71</v>
      </c>
      <c r="AH1087" s="6">
        <f t="shared" si="132"/>
        <v>32.460000000000036</v>
      </c>
      <c r="AI1087">
        <f>VLOOKUP(A:A,单位分配保留两位小数!B:N,13,0)</f>
        <v>2067.17</v>
      </c>
      <c r="AJ1087">
        <f t="shared" si="133"/>
        <v>0</v>
      </c>
      <c r="AK1087">
        <f>_xlfn.IFNA(VLOOKUP(A:A,'11月工资'!A:AQ,43,0),0)</f>
        <v>0</v>
      </c>
      <c r="AL1087">
        <f t="shared" si="134"/>
        <v>0</v>
      </c>
      <c r="AM1087" s="6">
        <f t="shared" si="135"/>
        <v>-9743.59</v>
      </c>
    </row>
    <row r="1088" spans="1:39" x14ac:dyDescent="0.2">
      <c r="A1088" s="1">
        <v>9001201</v>
      </c>
      <c r="B1088" t="str">
        <f>VLOOKUP(A1088,标准表!C:D,2,0)</f>
        <v>王辉</v>
      </c>
      <c r="C1088" t="str">
        <f>VLOOKUP(A:A,标准表!C:M,11,0)</f>
        <v>动力部</v>
      </c>
      <c r="D1088" t="str">
        <f>VLOOKUP($A:$A,标准表!C:E,3,0)</f>
        <v>130203197901252418</v>
      </c>
      <c r="E1088" t="str">
        <f>VLOOKUP(A:A,'11月工资'!A:D,4,0)</f>
        <v>6217000180022185981</v>
      </c>
      <c r="F1088" t="str">
        <f>VLOOKUP(A:A,'11月工资'!A:F,6,0)</f>
        <v>生产操作人员</v>
      </c>
      <c r="G1088">
        <f>VLOOKUP(A:A,标准表!C:H,6,0)</f>
        <v>0</v>
      </c>
      <c r="H1088">
        <f>VLOOKUP(A:A,标准表!C:I,7,0)</f>
        <v>0</v>
      </c>
      <c r="I1088">
        <f>VLOOKUP(A:A,标准表!C:J,8,0)</f>
        <v>0</v>
      </c>
      <c r="J1088">
        <f>VLOOKUP($A:$A,标准表!C:G,5,0)</f>
        <v>1</v>
      </c>
      <c r="L1088">
        <f>VLOOKUP(A:A,单位分配保留两位小数!B:I,8,0)</f>
        <v>1722.64</v>
      </c>
      <c r="M1088">
        <f>_xlfn.IFNA(VLOOKUP(A:A,单位分配保留两位小数!B:J,9,0),0)</f>
        <v>0</v>
      </c>
      <c r="N1088">
        <f>_xlfn.IFNA(VLOOKUP(A:A,单位分配保留两位小数!B:K,10,0),0)</f>
        <v>0</v>
      </c>
      <c r="O1088">
        <f>ROUND(_xlfn.IFNA(VLOOKUP(A:A,单位分配保留两位小数!B:L,11,0),0),2)</f>
        <v>0</v>
      </c>
      <c r="Q1088">
        <f t="shared" si="128"/>
        <v>1722.64</v>
      </c>
      <c r="R1088">
        <f>_xlfn.IFNA(VLOOKUP(A1088,'11月工资'!A:AU,47,0),0)+Q1088</f>
        <v>32633.35</v>
      </c>
      <c r="S1088">
        <f>VLOOKUP(A:A,'11月工资'!A:AW,49,0)</f>
        <v>0</v>
      </c>
      <c r="T1088">
        <f>VLOOKUP(A:A,'11月工资'!A:AZ,52,0)</f>
        <v>0</v>
      </c>
      <c r="U1088">
        <f>VLOOKUP(A:A,'11月工资'!A:BA,53,0)</f>
        <v>0</v>
      </c>
      <c r="V1088">
        <f>VLOOKUP(A:A,'11月工资'!A:AX,50,0)</f>
        <v>0</v>
      </c>
      <c r="W1088">
        <f>VLOOKUP(A:A,'11月工资'!A:AY,51,0)</f>
        <v>0</v>
      </c>
      <c r="X1088">
        <f>VLOOKUP(A:A,'11月工资'!A:AV,48,0)</f>
        <v>35000</v>
      </c>
      <c r="Y1088">
        <f>VLOOKUP(A:A,'11月工资'!A:BB,54,0)</f>
        <v>5036.4599999999991</v>
      </c>
      <c r="Z1088" s="12">
        <f>ROUND(5*MAX(0,(R1088-S1088-T1088-U1088-V1088-W1088-X1088-Y1088)*{0.6;2;4;5;6;7;9}%-{0;504;3384;6384;10584;17184;36384}),2)</f>
        <v>0</v>
      </c>
      <c r="AB1088" s="78">
        <f>VLOOKUP(A:A,'11月工资'!A:BI,61,0)</f>
        <v>0</v>
      </c>
      <c r="AC1088" s="6">
        <f t="shared" si="129"/>
        <v>0</v>
      </c>
      <c r="AD1088">
        <f t="shared" si="130"/>
        <v>1722.64</v>
      </c>
      <c r="AE1088">
        <f>VLOOKUP(A:A,'10月奖金'!A:AC,29,0)</f>
        <v>0</v>
      </c>
      <c r="AF1088" s="6">
        <f t="shared" si="131"/>
        <v>0</v>
      </c>
      <c r="AG1088">
        <f>VLOOKUP(A:A,'10月奖金'!A:AD,30,0)</f>
        <v>1695.59</v>
      </c>
      <c r="AH1088" s="6">
        <f t="shared" si="132"/>
        <v>27.050000000000182</v>
      </c>
      <c r="AI1088">
        <f>VLOOKUP(A:A,单位分配保留两位小数!B:N,13,0)</f>
        <v>1722.64</v>
      </c>
      <c r="AJ1088">
        <f t="shared" si="133"/>
        <v>0</v>
      </c>
      <c r="AK1088">
        <f>_xlfn.IFNA(VLOOKUP(A:A,'11月工资'!A:AQ,43,0),0)</f>
        <v>0</v>
      </c>
      <c r="AL1088">
        <f t="shared" si="134"/>
        <v>0</v>
      </c>
      <c r="AM1088" s="6">
        <f t="shared" si="135"/>
        <v>-7403.1100000000006</v>
      </c>
    </row>
    <row r="1089" spans="1:39" x14ac:dyDescent="0.2">
      <c r="A1089" s="1">
        <v>9001202</v>
      </c>
      <c r="B1089" t="str">
        <f>VLOOKUP(A1089,标准表!C:D,2,0)</f>
        <v>席忠</v>
      </c>
      <c r="C1089" t="str">
        <f>VLOOKUP(A:A,标准表!C:M,11,0)</f>
        <v>动力部</v>
      </c>
      <c r="D1089" t="str">
        <f>VLOOKUP($A:$A,标准表!C:E,3,0)</f>
        <v>130205197201112732</v>
      </c>
      <c r="E1089" t="str">
        <f>VLOOKUP(A:A,'11月工资'!A:D,4,0)</f>
        <v>6217000180022186336</v>
      </c>
      <c r="F1089" t="str">
        <f>VLOOKUP(A:A,'11月工资'!A:F,6,0)</f>
        <v>生产操作人员</v>
      </c>
      <c r="G1089">
        <f>VLOOKUP(A:A,标准表!C:H,6,0)</f>
        <v>0</v>
      </c>
      <c r="H1089">
        <f>VLOOKUP(A:A,标准表!C:I,7,0)</f>
        <v>0</v>
      </c>
      <c r="I1089">
        <f>VLOOKUP(A:A,标准表!C:J,8,0)</f>
        <v>0</v>
      </c>
      <c r="J1089">
        <f>VLOOKUP($A:$A,标准表!C:G,5,0)</f>
        <v>1</v>
      </c>
      <c r="L1089">
        <f>VLOOKUP(A:A,单位分配保留两位小数!B:I,8,0)</f>
        <v>1722.64</v>
      </c>
      <c r="M1089">
        <f>_xlfn.IFNA(VLOOKUP(A:A,单位分配保留两位小数!B:J,9,0),0)</f>
        <v>0</v>
      </c>
      <c r="N1089">
        <f>_xlfn.IFNA(VLOOKUP(A:A,单位分配保留两位小数!B:K,10,0),0)</f>
        <v>0</v>
      </c>
      <c r="O1089">
        <f>ROUND(_xlfn.IFNA(VLOOKUP(A:A,单位分配保留两位小数!B:L,11,0),0),2)</f>
        <v>0</v>
      </c>
      <c r="Q1089">
        <f t="shared" si="128"/>
        <v>1722.64</v>
      </c>
      <c r="R1089">
        <f>_xlfn.IFNA(VLOOKUP(A1089,'11月工资'!A:AU,47,0),0)+Q1089</f>
        <v>32121.360000000001</v>
      </c>
      <c r="S1089">
        <f>VLOOKUP(A:A,'11月工资'!A:AW,49,0)</f>
        <v>0</v>
      </c>
      <c r="T1089">
        <f>VLOOKUP(A:A,'11月工资'!A:AZ,52,0)</f>
        <v>0</v>
      </c>
      <c r="U1089">
        <f>VLOOKUP(A:A,'11月工资'!A:BA,53,0)</f>
        <v>0</v>
      </c>
      <c r="V1089">
        <f>VLOOKUP(A:A,'11月工资'!A:AX,50,0)</f>
        <v>0</v>
      </c>
      <c r="W1089">
        <f>VLOOKUP(A:A,'11月工资'!A:AY,51,0)</f>
        <v>0</v>
      </c>
      <c r="X1089">
        <f>VLOOKUP(A:A,'11月工资'!A:AV,48,0)</f>
        <v>35000</v>
      </c>
      <c r="Y1089">
        <f>VLOOKUP(A:A,'11月工资'!A:BB,54,0)</f>
        <v>4851.6999999999989</v>
      </c>
      <c r="Z1089" s="12">
        <f>ROUND(5*MAX(0,(R1089-S1089-T1089-U1089-V1089-W1089-X1089-Y1089)*{0.6;2;4;5;6;7;9}%-{0;504;3384;6384;10584;17184;36384}),2)</f>
        <v>0</v>
      </c>
      <c r="AB1089" s="78">
        <f>VLOOKUP(A:A,'11月工资'!A:BI,61,0)</f>
        <v>0</v>
      </c>
      <c r="AC1089" s="6">
        <f t="shared" si="129"/>
        <v>0</v>
      </c>
      <c r="AD1089">
        <f t="shared" si="130"/>
        <v>1722.64</v>
      </c>
      <c r="AE1089">
        <f>VLOOKUP(A:A,'10月奖金'!A:AC,29,0)</f>
        <v>0</v>
      </c>
      <c r="AF1089" s="6">
        <f t="shared" si="131"/>
        <v>0</v>
      </c>
      <c r="AG1089">
        <f>VLOOKUP(A:A,'10月奖金'!A:AD,30,0)</f>
        <v>1695.59</v>
      </c>
      <c r="AH1089" s="6">
        <f t="shared" si="132"/>
        <v>27.050000000000182</v>
      </c>
      <c r="AI1089">
        <f>VLOOKUP(A:A,单位分配保留两位小数!B:N,13,0)</f>
        <v>1722.64</v>
      </c>
      <c r="AJ1089">
        <f t="shared" si="133"/>
        <v>0</v>
      </c>
      <c r="AK1089">
        <f>_xlfn.IFNA(VLOOKUP(A:A,'11月工资'!A:AQ,43,0),0)</f>
        <v>0</v>
      </c>
      <c r="AL1089">
        <f t="shared" si="134"/>
        <v>0</v>
      </c>
      <c r="AM1089" s="6">
        <f t="shared" si="135"/>
        <v>-7730.3399999999983</v>
      </c>
    </row>
    <row r="1090" spans="1:39" x14ac:dyDescent="0.2">
      <c r="A1090" s="1">
        <v>9001203</v>
      </c>
      <c r="B1090" t="str">
        <f>VLOOKUP(A1090,标准表!C:D,2,0)</f>
        <v>石义峰</v>
      </c>
      <c r="C1090" t="str">
        <f>VLOOKUP(A:A,标准表!C:M,11,0)</f>
        <v>动力部</v>
      </c>
      <c r="D1090" t="str">
        <f>VLOOKUP($A:$A,标准表!C:E,3,0)</f>
        <v>130202197801260334</v>
      </c>
      <c r="E1090" t="str">
        <f>VLOOKUP(A:A,'11月工资'!A:D,4,0)</f>
        <v>6217000180022187367</v>
      </c>
      <c r="F1090" t="str">
        <f>VLOOKUP(A:A,'11月工资'!A:F,6,0)</f>
        <v>生产操作人员</v>
      </c>
      <c r="G1090">
        <f>VLOOKUP(A:A,标准表!C:H,6,0)</f>
        <v>0</v>
      </c>
      <c r="H1090">
        <f>VLOOKUP(A:A,标准表!C:I,7,0)</f>
        <v>0</v>
      </c>
      <c r="I1090">
        <f>VLOOKUP(A:A,标准表!C:J,8,0)</f>
        <v>0</v>
      </c>
      <c r="J1090">
        <f>VLOOKUP($A:$A,标准表!C:G,5,0)</f>
        <v>1.2</v>
      </c>
      <c r="L1090">
        <f>VLOOKUP(A:A,单位分配保留两位小数!B:I,8,0)</f>
        <v>2022</v>
      </c>
      <c r="M1090">
        <f>_xlfn.IFNA(VLOOKUP(A:A,单位分配保留两位小数!B:J,9,0),0)</f>
        <v>0</v>
      </c>
      <c r="N1090">
        <f>_xlfn.IFNA(VLOOKUP(A:A,单位分配保留两位小数!B:K,10,0),0)</f>
        <v>0</v>
      </c>
      <c r="O1090">
        <f>ROUND(_xlfn.IFNA(VLOOKUP(A:A,单位分配保留两位小数!B:L,11,0),0),2)</f>
        <v>0</v>
      </c>
      <c r="Q1090">
        <f t="shared" si="128"/>
        <v>2022</v>
      </c>
      <c r="R1090">
        <f>_xlfn.IFNA(VLOOKUP(A1090,'11月工资'!A:AU,47,0),0)+Q1090</f>
        <v>40345.269999999997</v>
      </c>
      <c r="S1090">
        <f>VLOOKUP(A:A,'11月工资'!A:AW,49,0)</f>
        <v>0</v>
      </c>
      <c r="T1090">
        <f>VLOOKUP(A:A,'11月工资'!A:AZ,52,0)</f>
        <v>0</v>
      </c>
      <c r="U1090">
        <f>VLOOKUP(A:A,'11月工资'!A:BA,53,0)</f>
        <v>0</v>
      </c>
      <c r="V1090">
        <f>VLOOKUP(A:A,'11月工资'!A:AX,50,0)</f>
        <v>0</v>
      </c>
      <c r="W1090">
        <f>VLOOKUP(A:A,'11月工资'!A:AY,51,0)</f>
        <v>0</v>
      </c>
      <c r="X1090">
        <f>VLOOKUP(A:A,'11月工资'!A:AV,48,0)</f>
        <v>35000</v>
      </c>
      <c r="Y1090">
        <f>VLOOKUP(A:A,'11月工资'!A:BB,54,0)</f>
        <v>8024.8700000000008</v>
      </c>
      <c r="Z1090" s="12">
        <f>ROUND(5*MAX(0,(R1090-S1090-T1090-U1090-V1090-W1090-X1090-Y1090)*{0.6;2;4;5;6;7;9}%-{0;504;3384;6384;10584;17184;36384}),2)</f>
        <v>0</v>
      </c>
      <c r="AB1090" s="78">
        <f>VLOOKUP(A:A,'11月工资'!A:BI,61,0)</f>
        <v>0</v>
      </c>
      <c r="AC1090" s="6">
        <f t="shared" si="129"/>
        <v>0</v>
      </c>
      <c r="AD1090">
        <f t="shared" si="130"/>
        <v>2022</v>
      </c>
      <c r="AE1090">
        <f>VLOOKUP(A:A,'10月奖金'!A:AC,29,0)</f>
        <v>0</v>
      </c>
      <c r="AF1090" s="6">
        <f t="shared" si="131"/>
        <v>0</v>
      </c>
      <c r="AG1090">
        <f>VLOOKUP(A:A,'10月奖金'!A:AD,30,0)</f>
        <v>1989</v>
      </c>
      <c r="AH1090" s="6">
        <f t="shared" si="132"/>
        <v>33</v>
      </c>
      <c r="AI1090">
        <f>VLOOKUP(A:A,单位分配保留两位小数!B:N,13,0)</f>
        <v>2022</v>
      </c>
      <c r="AJ1090">
        <f t="shared" si="133"/>
        <v>0</v>
      </c>
      <c r="AK1090">
        <f>_xlfn.IFNA(VLOOKUP(A:A,'11月工资'!A:AQ,43,0),0)</f>
        <v>0</v>
      </c>
      <c r="AL1090">
        <f t="shared" si="134"/>
        <v>0</v>
      </c>
      <c r="AM1090" s="6">
        <f t="shared" si="135"/>
        <v>-2679.600000000004</v>
      </c>
    </row>
    <row r="1091" spans="1:39" x14ac:dyDescent="0.2">
      <c r="A1091" s="1">
        <v>9001204</v>
      </c>
      <c r="B1091" t="str">
        <f>VLOOKUP(A1091,标准表!C:D,2,0)</f>
        <v>李一川</v>
      </c>
      <c r="C1091" t="str">
        <f>VLOOKUP(A:A,标准表!C:M,11,0)</f>
        <v>动力部</v>
      </c>
      <c r="D1091" t="str">
        <f>VLOOKUP($A:$A,标准表!C:E,3,0)</f>
        <v>130203197806102112</v>
      </c>
      <c r="E1091" t="str">
        <f>VLOOKUP(A:A,'11月工资'!A:D,4,0)</f>
        <v>6217000180010133126</v>
      </c>
      <c r="F1091" t="str">
        <f>VLOOKUP(A:A,'11月工资'!A:F,6,0)</f>
        <v>生产操作人员</v>
      </c>
      <c r="G1091">
        <f>VLOOKUP(A:A,标准表!C:H,6,0)</f>
        <v>0</v>
      </c>
      <c r="H1091">
        <f>VLOOKUP(A:A,标准表!C:I,7,0)</f>
        <v>0</v>
      </c>
      <c r="I1091">
        <f>VLOOKUP(A:A,标准表!C:J,8,0)</f>
        <v>0</v>
      </c>
      <c r="J1091">
        <f>VLOOKUP($A:$A,标准表!C:G,5,0)</f>
        <v>1.2</v>
      </c>
      <c r="L1091">
        <f>VLOOKUP(A:A,单位分配保留两位小数!B:I,8,0)</f>
        <v>2022</v>
      </c>
      <c r="M1091">
        <f>_xlfn.IFNA(VLOOKUP(A:A,单位分配保留两位小数!B:J,9,0),0)</f>
        <v>0</v>
      </c>
      <c r="N1091">
        <f>_xlfn.IFNA(VLOOKUP(A:A,单位分配保留两位小数!B:K,10,0),0)</f>
        <v>0</v>
      </c>
      <c r="O1091">
        <f>ROUND(_xlfn.IFNA(VLOOKUP(A:A,单位分配保留两位小数!B:L,11,0),0),2)</f>
        <v>0</v>
      </c>
      <c r="Q1091">
        <f t="shared" ref="Q1091:Q1154" si="136">L1091+M1091+N1091-O1091</f>
        <v>2022</v>
      </c>
      <c r="R1091">
        <f>_xlfn.IFNA(VLOOKUP(A1091,'11月工资'!A:AU,47,0),0)+Q1091</f>
        <v>39347.1</v>
      </c>
      <c r="S1091">
        <f>VLOOKUP(A:A,'11月工资'!A:AW,49,0)</f>
        <v>0</v>
      </c>
      <c r="T1091">
        <f>VLOOKUP(A:A,'11月工资'!A:AZ,52,0)</f>
        <v>0</v>
      </c>
      <c r="U1091">
        <f>VLOOKUP(A:A,'11月工资'!A:BA,53,0)</f>
        <v>0</v>
      </c>
      <c r="V1091">
        <f>VLOOKUP(A:A,'11月工资'!A:AX,50,0)</f>
        <v>0</v>
      </c>
      <c r="W1091">
        <f>VLOOKUP(A:A,'11月工资'!A:AY,51,0)</f>
        <v>0</v>
      </c>
      <c r="X1091">
        <f>VLOOKUP(A:A,'11月工资'!A:AV,48,0)</f>
        <v>35000</v>
      </c>
      <c r="Y1091">
        <f>VLOOKUP(A:A,'11月工资'!A:BB,54,0)</f>
        <v>6221.32</v>
      </c>
      <c r="Z1091" s="12">
        <f>ROUND(5*MAX(0,(R1091-S1091-T1091-U1091-V1091-W1091-X1091-Y1091)*{0.6;2;4;5;6;7;9}%-{0;504;3384;6384;10584;17184;36384}),2)</f>
        <v>0</v>
      </c>
      <c r="AB1091" s="78">
        <f>VLOOKUP(A:A,'11月工资'!A:BI,61,0)</f>
        <v>0</v>
      </c>
      <c r="AC1091" s="6">
        <f t="shared" ref="AC1091:AC1154" si="137">ROUND(IF(Z1091-AA1091-AB1091&gt;0,Z1091-AA1091-AB1091,0),2)</f>
        <v>0</v>
      </c>
      <c r="AD1091">
        <f t="shared" ref="AD1091:AD1154" si="138">Q1091-AC1091</f>
        <v>2022</v>
      </c>
      <c r="AE1091">
        <f>VLOOKUP(A:A,'10月奖金'!A:AC,29,0)</f>
        <v>0</v>
      </c>
      <c r="AF1091" s="6">
        <f t="shared" ref="AF1091:AF1154" si="139">AC1091-AE1091</f>
        <v>0</v>
      </c>
      <c r="AG1091">
        <f>VLOOKUP(A:A,'10月奖金'!A:AD,30,0)</f>
        <v>1989</v>
      </c>
      <c r="AH1091" s="6">
        <f t="shared" ref="AH1091:AH1154" si="140">AD1091-AG1091</f>
        <v>33</v>
      </c>
      <c r="AI1091">
        <f>VLOOKUP(A:A,单位分配保留两位小数!B:N,13,0)</f>
        <v>2022</v>
      </c>
      <c r="AJ1091">
        <f t="shared" ref="AJ1091:AJ1154" si="141">AI1091-Q1091</f>
        <v>0</v>
      </c>
      <c r="AK1091">
        <f>_xlfn.IFNA(VLOOKUP(A:A,'11月工资'!A:AQ,43,0),0)</f>
        <v>0</v>
      </c>
      <c r="AL1091">
        <f t="shared" ref="AL1091:AL1154" si="142">AK1091+AC1091</f>
        <v>0</v>
      </c>
      <c r="AM1091" s="6">
        <f t="shared" ref="AM1091:AM1154" si="143">R1091-S1091-T1091-U1091-V1091-W1091-X1091-Y1091</f>
        <v>-1874.2200000000012</v>
      </c>
    </row>
    <row r="1092" spans="1:39" x14ac:dyDescent="0.2">
      <c r="A1092" s="1">
        <v>9001205</v>
      </c>
      <c r="B1092" t="str">
        <f>VLOOKUP(A1092,标准表!C:D,2,0)</f>
        <v>孙静磊</v>
      </c>
      <c r="C1092" t="str">
        <f>VLOOKUP(A:A,标准表!C:M,11,0)</f>
        <v>动力部</v>
      </c>
      <c r="D1092" t="str">
        <f>VLOOKUP($A:$A,标准表!C:E,3,0)</f>
        <v>130203198105103037</v>
      </c>
      <c r="E1092" t="str">
        <f>VLOOKUP(A:A,'11月工资'!A:D,4,0)</f>
        <v>6217000180022184919</v>
      </c>
      <c r="F1092" t="str">
        <f>VLOOKUP(A:A,'11月工资'!A:F,6,0)</f>
        <v>生产操作人员</v>
      </c>
      <c r="G1092">
        <f>VLOOKUP(A:A,标准表!C:H,6,0)</f>
        <v>0</v>
      </c>
      <c r="H1092">
        <f>VLOOKUP(A:A,标准表!C:I,7,0)</f>
        <v>0</v>
      </c>
      <c r="I1092">
        <f>VLOOKUP(A:A,标准表!C:J,8,0)</f>
        <v>0</v>
      </c>
      <c r="J1092">
        <f>VLOOKUP($A:$A,标准表!C:G,5,0)</f>
        <v>1</v>
      </c>
      <c r="L1092">
        <f>VLOOKUP(A:A,单位分配保留两位小数!B:I,8,0)</f>
        <v>1691.72</v>
      </c>
      <c r="M1092">
        <f>_xlfn.IFNA(VLOOKUP(A:A,单位分配保留两位小数!B:J,9,0),0)</f>
        <v>0</v>
      </c>
      <c r="N1092">
        <f>_xlfn.IFNA(VLOOKUP(A:A,单位分配保留两位小数!B:K,10,0),0)</f>
        <v>0</v>
      </c>
      <c r="O1092">
        <f>ROUND(_xlfn.IFNA(VLOOKUP(A:A,单位分配保留两位小数!B:L,11,0),0),2)</f>
        <v>50</v>
      </c>
      <c r="Q1092">
        <f t="shared" si="136"/>
        <v>1641.72</v>
      </c>
      <c r="R1092">
        <f>_xlfn.IFNA(VLOOKUP(A1092,'11月工资'!A:AU,47,0),0)+Q1092</f>
        <v>34749.880000000005</v>
      </c>
      <c r="S1092">
        <f>VLOOKUP(A:A,'11月工资'!A:AW,49,0)</f>
        <v>0</v>
      </c>
      <c r="T1092">
        <f>VLOOKUP(A:A,'11月工资'!A:AZ,52,0)</f>
        <v>0</v>
      </c>
      <c r="U1092">
        <f>VLOOKUP(A:A,'11月工资'!A:BA,53,0)</f>
        <v>0</v>
      </c>
      <c r="V1092">
        <f>VLOOKUP(A:A,'11月工资'!A:AX,50,0)</f>
        <v>0</v>
      </c>
      <c r="W1092">
        <f>VLOOKUP(A:A,'11月工资'!A:AY,51,0)</f>
        <v>0</v>
      </c>
      <c r="X1092">
        <f>VLOOKUP(A:A,'11月工资'!A:AV,48,0)</f>
        <v>35000</v>
      </c>
      <c r="Y1092">
        <f>VLOOKUP(A:A,'11月工资'!A:BB,54,0)</f>
        <v>5083.1299999999992</v>
      </c>
      <c r="Z1092" s="12">
        <f>ROUND(5*MAX(0,(R1092-S1092-T1092-U1092-V1092-W1092-X1092-Y1092)*{0.6;2;4;5;6;7;9}%-{0;504;3384;6384;10584;17184;36384}),2)</f>
        <v>0</v>
      </c>
      <c r="AB1092" s="78">
        <f>VLOOKUP(A:A,'11月工资'!A:BI,61,0)</f>
        <v>0</v>
      </c>
      <c r="AC1092" s="6">
        <f t="shared" si="137"/>
        <v>0</v>
      </c>
      <c r="AD1092">
        <f t="shared" si="138"/>
        <v>1641.72</v>
      </c>
      <c r="AE1092">
        <f>VLOOKUP(A:A,'10月奖金'!A:AC,29,0)</f>
        <v>0</v>
      </c>
      <c r="AF1092" s="6">
        <f t="shared" si="139"/>
        <v>0</v>
      </c>
      <c r="AG1092">
        <f>VLOOKUP(A:A,'10月奖金'!A:AD,30,0)</f>
        <v>1607.73</v>
      </c>
      <c r="AH1092" s="6">
        <f t="shared" si="140"/>
        <v>33.990000000000009</v>
      </c>
      <c r="AI1092">
        <f>VLOOKUP(A:A,单位分配保留两位小数!B:N,13,0)</f>
        <v>1641.72</v>
      </c>
      <c r="AJ1092">
        <f t="shared" si="141"/>
        <v>0</v>
      </c>
      <c r="AK1092">
        <f>_xlfn.IFNA(VLOOKUP(A:A,'11月工资'!A:AQ,43,0),0)</f>
        <v>0</v>
      </c>
      <c r="AL1092">
        <f t="shared" si="142"/>
        <v>0</v>
      </c>
      <c r="AM1092" s="6">
        <f t="shared" si="143"/>
        <v>-5333.2499999999945</v>
      </c>
    </row>
    <row r="1093" spans="1:39" x14ac:dyDescent="0.2">
      <c r="A1093" s="1">
        <v>9001206</v>
      </c>
      <c r="B1093" t="str">
        <f>VLOOKUP(A1093,标准表!C:D,2,0)</f>
        <v>李玉军</v>
      </c>
      <c r="C1093" t="str">
        <f>VLOOKUP(A:A,标准表!C:M,11,0)</f>
        <v>动力部</v>
      </c>
      <c r="D1093" t="str">
        <f>VLOOKUP($A:$A,标准表!C:E,3,0)</f>
        <v>130202197602058029</v>
      </c>
      <c r="E1093" t="str">
        <f>VLOOKUP(A:A,'11月工资'!A:D,4,0)</f>
        <v>6217000180000380232</v>
      </c>
      <c r="F1093" t="str">
        <f>VLOOKUP(A:A,'11月工资'!A:F,6,0)</f>
        <v>生产操作人员</v>
      </c>
      <c r="G1093">
        <f>VLOOKUP(A:A,标准表!C:H,6,0)</f>
        <v>0</v>
      </c>
      <c r="H1093">
        <f>VLOOKUP(A:A,标准表!C:I,7,0)</f>
        <v>0</v>
      </c>
      <c r="I1093">
        <f>VLOOKUP(A:A,标准表!C:J,8,0)</f>
        <v>0</v>
      </c>
      <c r="J1093">
        <f>VLOOKUP($A:$A,标准表!C:G,5,0)</f>
        <v>2.15</v>
      </c>
      <c r="L1093">
        <f>VLOOKUP(A:A,单位分配保留两位小数!B:I,8,0)</f>
        <v>3691.91</v>
      </c>
      <c r="M1093">
        <f>_xlfn.IFNA(VLOOKUP(A:A,单位分配保留两位小数!B:J,9,0),0)</f>
        <v>0</v>
      </c>
      <c r="N1093">
        <f>_xlfn.IFNA(VLOOKUP(A:A,单位分配保留两位小数!B:K,10,0),0)</f>
        <v>0</v>
      </c>
      <c r="O1093">
        <f>ROUND(_xlfn.IFNA(VLOOKUP(A:A,单位分配保留两位小数!B:L,11,0),0),2)</f>
        <v>0</v>
      </c>
      <c r="Q1093">
        <f t="shared" si="136"/>
        <v>3691.91</v>
      </c>
      <c r="R1093">
        <f>_xlfn.IFNA(VLOOKUP(A1093,'11月工资'!A:AU,47,0),0)+Q1093</f>
        <v>39575.770000000004</v>
      </c>
      <c r="S1093">
        <f>VLOOKUP(A:A,'11月工资'!A:AW,49,0)</f>
        <v>0</v>
      </c>
      <c r="T1093">
        <f>VLOOKUP(A:A,'11月工资'!A:AZ,52,0)</f>
        <v>0</v>
      </c>
      <c r="U1093">
        <f>VLOOKUP(A:A,'11月工资'!A:BA,53,0)</f>
        <v>0</v>
      </c>
      <c r="V1093">
        <f>VLOOKUP(A:A,'11月工资'!A:AX,50,0)</f>
        <v>0</v>
      </c>
      <c r="W1093">
        <f>VLOOKUP(A:A,'11月工资'!A:AY,51,0)</f>
        <v>0</v>
      </c>
      <c r="X1093">
        <f>VLOOKUP(A:A,'11月工资'!A:AV,48,0)</f>
        <v>35000</v>
      </c>
      <c r="Y1093">
        <f>VLOOKUP(A:A,'11月工资'!A:BB,54,0)</f>
        <v>6770.4000000000005</v>
      </c>
      <c r="Z1093" s="12">
        <f>ROUND(5*MAX(0,(R1093-S1093-T1093-U1093-V1093-W1093-X1093-Y1093)*{0.6;2;4;5;6;7;9}%-{0;504;3384;6384;10584;17184;36384}),2)</f>
        <v>0</v>
      </c>
      <c r="AB1093" s="78">
        <f>VLOOKUP(A:A,'11月工资'!A:BI,61,0)</f>
        <v>0</v>
      </c>
      <c r="AC1093" s="6">
        <f t="shared" si="137"/>
        <v>0</v>
      </c>
      <c r="AD1093">
        <f t="shared" si="138"/>
        <v>3691.91</v>
      </c>
      <c r="AE1093">
        <f>VLOOKUP(A:A,'10月奖金'!A:AC,29,0)</f>
        <v>0</v>
      </c>
      <c r="AF1093" s="6">
        <f t="shared" si="139"/>
        <v>0</v>
      </c>
      <c r="AG1093">
        <f>VLOOKUP(A:A,'10月奖金'!A:AD,30,0)</f>
        <v>3669.65</v>
      </c>
      <c r="AH1093" s="6">
        <f t="shared" si="140"/>
        <v>22.259999999999764</v>
      </c>
      <c r="AI1093">
        <f>VLOOKUP(A:A,单位分配保留两位小数!B:N,13,0)</f>
        <v>3691.91</v>
      </c>
      <c r="AJ1093">
        <f t="shared" si="141"/>
        <v>0</v>
      </c>
      <c r="AK1093">
        <f>_xlfn.IFNA(VLOOKUP(A:A,'11月工资'!A:AQ,43,0),0)</f>
        <v>0</v>
      </c>
      <c r="AL1093">
        <f t="shared" si="142"/>
        <v>0</v>
      </c>
      <c r="AM1093" s="6">
        <f t="shared" si="143"/>
        <v>-2194.6299999999965</v>
      </c>
    </row>
    <row r="1094" spans="1:39" x14ac:dyDescent="0.2">
      <c r="A1094" s="1">
        <v>9001207</v>
      </c>
      <c r="B1094" t="str">
        <f>VLOOKUP(A1094,标准表!C:D,2,0)</f>
        <v>柳宝柱</v>
      </c>
      <c r="C1094" t="str">
        <f>VLOOKUP(A:A,标准表!C:M,11,0)</f>
        <v>动力部</v>
      </c>
      <c r="D1094" t="str">
        <f>VLOOKUP($A:$A,标准表!C:E,3,0)</f>
        <v>130204196708022137</v>
      </c>
      <c r="E1094" t="str">
        <f>VLOOKUP(A:A,'11月工资'!A:D,4,0)</f>
        <v>6217000180022189090</v>
      </c>
      <c r="F1094" t="str">
        <f>VLOOKUP(A:A,'11月工资'!A:F,6,0)</f>
        <v>生产操作人员</v>
      </c>
      <c r="G1094">
        <f>VLOOKUP(A:A,标准表!C:H,6,0)</f>
        <v>0</v>
      </c>
      <c r="H1094">
        <f>VLOOKUP(A:A,标准表!C:I,7,0)</f>
        <v>0</v>
      </c>
      <c r="I1094">
        <f>VLOOKUP(A:A,标准表!C:J,8,0)</f>
        <v>0</v>
      </c>
      <c r="J1094">
        <f>VLOOKUP($A:$A,标准表!C:G,5,0)</f>
        <v>1.2</v>
      </c>
      <c r="L1094">
        <f>VLOOKUP(A:A,单位分配保留两位小数!B:I,8,0)</f>
        <v>2067.17</v>
      </c>
      <c r="M1094">
        <f>_xlfn.IFNA(VLOOKUP(A:A,单位分配保留两位小数!B:J,9,0),0)</f>
        <v>0</v>
      </c>
      <c r="N1094">
        <f>_xlfn.IFNA(VLOOKUP(A:A,单位分配保留两位小数!B:K,10,0),0)</f>
        <v>0</v>
      </c>
      <c r="O1094">
        <f>ROUND(_xlfn.IFNA(VLOOKUP(A:A,单位分配保留两位小数!B:L,11,0),0),2)</f>
        <v>50</v>
      </c>
      <c r="Q1094">
        <f t="shared" si="136"/>
        <v>2017.17</v>
      </c>
      <c r="R1094">
        <f>_xlfn.IFNA(VLOOKUP(A1094,'11月工资'!A:AU,47,0),0)+Q1094</f>
        <v>37824.21</v>
      </c>
      <c r="S1094">
        <f>VLOOKUP(A:A,'11月工资'!A:AW,49,0)</f>
        <v>0</v>
      </c>
      <c r="T1094">
        <f>VLOOKUP(A:A,'11月工资'!A:AZ,52,0)</f>
        <v>0</v>
      </c>
      <c r="U1094">
        <f>VLOOKUP(A:A,'11月工资'!A:BA,53,0)</f>
        <v>0</v>
      </c>
      <c r="V1094">
        <f>VLOOKUP(A:A,'11月工资'!A:AX,50,0)</f>
        <v>0</v>
      </c>
      <c r="W1094">
        <f>VLOOKUP(A:A,'11月工资'!A:AY,51,0)</f>
        <v>0</v>
      </c>
      <c r="X1094">
        <f>VLOOKUP(A:A,'11月工资'!A:AV,48,0)</f>
        <v>35000</v>
      </c>
      <c r="Y1094">
        <f>VLOOKUP(A:A,'11月工资'!A:BB,54,0)</f>
        <v>7435.75</v>
      </c>
      <c r="Z1094" s="12">
        <f>ROUND(5*MAX(0,(R1094-S1094-T1094-U1094-V1094-W1094-X1094-Y1094)*{0.6;2;4;5;6;7;9}%-{0;504;3384;6384;10584;17184;36384}),2)</f>
        <v>0</v>
      </c>
      <c r="AB1094" s="78">
        <f>VLOOKUP(A:A,'11月工资'!A:BI,61,0)</f>
        <v>0</v>
      </c>
      <c r="AC1094" s="6">
        <f t="shared" si="137"/>
        <v>0</v>
      </c>
      <c r="AD1094">
        <f t="shared" si="138"/>
        <v>2017.17</v>
      </c>
      <c r="AE1094">
        <f>VLOOKUP(A:A,'10月奖金'!A:AC,29,0)</f>
        <v>0</v>
      </c>
      <c r="AF1094" s="6">
        <f t="shared" si="139"/>
        <v>0</v>
      </c>
      <c r="AG1094">
        <f>VLOOKUP(A:A,'10月奖金'!A:AD,30,0)</f>
        <v>2034.71</v>
      </c>
      <c r="AH1094" s="6">
        <f t="shared" si="140"/>
        <v>-17.539999999999964</v>
      </c>
      <c r="AI1094">
        <f>VLOOKUP(A:A,单位分配保留两位小数!B:N,13,0)</f>
        <v>2017.17</v>
      </c>
      <c r="AJ1094">
        <f t="shared" si="141"/>
        <v>0</v>
      </c>
      <c r="AK1094">
        <f>_xlfn.IFNA(VLOOKUP(A:A,'11月工资'!A:AQ,43,0),0)</f>
        <v>0</v>
      </c>
      <c r="AL1094">
        <f t="shared" si="142"/>
        <v>0</v>
      </c>
      <c r="AM1094" s="6">
        <f t="shared" si="143"/>
        <v>-4611.5400000000009</v>
      </c>
    </row>
    <row r="1095" spans="1:39" x14ac:dyDescent="0.2">
      <c r="A1095" s="1">
        <v>9001208</v>
      </c>
      <c r="B1095" t="str">
        <f>VLOOKUP(A1095,标准表!C:D,2,0)</f>
        <v>胡建华</v>
      </c>
      <c r="C1095" t="str">
        <f>VLOOKUP(A:A,标准表!C:M,11,0)</f>
        <v>动力部</v>
      </c>
      <c r="D1095" t="str">
        <f>VLOOKUP($A:$A,标准表!C:E,3,0)</f>
        <v>130206198204061839</v>
      </c>
      <c r="E1095" t="str">
        <f>VLOOKUP(A:A,'11月工资'!A:D,4,0)</f>
        <v>6217000180043275266</v>
      </c>
      <c r="F1095" t="str">
        <f>VLOOKUP(A:A,'11月工资'!A:F,6,0)</f>
        <v>生产操作人员</v>
      </c>
      <c r="G1095">
        <f>VLOOKUP(A:A,标准表!C:H,6,0)</f>
        <v>0</v>
      </c>
      <c r="H1095">
        <f>VLOOKUP(A:A,标准表!C:I,7,0)</f>
        <v>0</v>
      </c>
      <c r="I1095">
        <f>VLOOKUP(A:A,标准表!C:J,8,0)</f>
        <v>0</v>
      </c>
      <c r="J1095">
        <f>VLOOKUP($A:$A,标准表!C:G,5,0)</f>
        <v>1</v>
      </c>
      <c r="L1095">
        <f>VLOOKUP(A:A,单位分配保留两位小数!B:I,8,0)</f>
        <v>1723.04</v>
      </c>
      <c r="M1095">
        <f>_xlfn.IFNA(VLOOKUP(A:A,单位分配保留两位小数!B:J,9,0),0)</f>
        <v>0</v>
      </c>
      <c r="N1095">
        <f>_xlfn.IFNA(VLOOKUP(A:A,单位分配保留两位小数!B:K,10,0),0)</f>
        <v>0</v>
      </c>
      <c r="O1095">
        <f>ROUND(_xlfn.IFNA(VLOOKUP(A:A,单位分配保留两位小数!B:L,11,0),0),2)</f>
        <v>0</v>
      </c>
      <c r="Q1095">
        <f t="shared" si="136"/>
        <v>1723.04</v>
      </c>
      <c r="R1095">
        <f>_xlfn.IFNA(VLOOKUP(A1095,'11月工资'!A:AU,47,0),0)+Q1095</f>
        <v>32033.66</v>
      </c>
      <c r="S1095">
        <f>VLOOKUP(A:A,'11月工资'!A:AW,49,0)</f>
        <v>0</v>
      </c>
      <c r="T1095">
        <f>VLOOKUP(A:A,'11月工资'!A:AZ,52,0)</f>
        <v>0</v>
      </c>
      <c r="U1095">
        <f>VLOOKUP(A:A,'11月工资'!A:BA,53,0)</f>
        <v>0</v>
      </c>
      <c r="V1095">
        <f>VLOOKUP(A:A,'11月工资'!A:AX,50,0)</f>
        <v>0</v>
      </c>
      <c r="W1095">
        <f>VLOOKUP(A:A,'11月工资'!A:AY,51,0)</f>
        <v>0</v>
      </c>
      <c r="X1095">
        <f>VLOOKUP(A:A,'11月工资'!A:AV,48,0)</f>
        <v>35000</v>
      </c>
      <c r="Y1095">
        <f>VLOOKUP(A:A,'11月工资'!A:BB,54,0)</f>
        <v>6808.8999999999987</v>
      </c>
      <c r="Z1095" s="12">
        <f>ROUND(5*MAX(0,(R1095-S1095-T1095-U1095-V1095-W1095-X1095-Y1095)*{0.6;2;4;5;6;7;9}%-{0;504;3384;6384;10584;17184;36384}),2)</f>
        <v>0</v>
      </c>
      <c r="AB1095" s="78">
        <f>VLOOKUP(A:A,'11月工资'!A:BI,61,0)</f>
        <v>0</v>
      </c>
      <c r="AC1095" s="6">
        <f t="shared" si="137"/>
        <v>0</v>
      </c>
      <c r="AD1095">
        <f t="shared" si="138"/>
        <v>1723.04</v>
      </c>
      <c r="AE1095">
        <f>VLOOKUP(A:A,'10月奖金'!A:AC,29,0)</f>
        <v>0</v>
      </c>
      <c r="AF1095" s="6">
        <f t="shared" si="139"/>
        <v>0</v>
      </c>
      <c r="AG1095">
        <f>VLOOKUP(A:A,'10月奖金'!A:AD,30,0)</f>
        <v>1626.06</v>
      </c>
      <c r="AH1095" s="6">
        <f t="shared" si="140"/>
        <v>96.980000000000018</v>
      </c>
      <c r="AI1095">
        <f>VLOOKUP(A:A,单位分配保留两位小数!B:N,13,0)</f>
        <v>1723.04</v>
      </c>
      <c r="AJ1095">
        <f t="shared" si="141"/>
        <v>0</v>
      </c>
      <c r="AK1095">
        <f>_xlfn.IFNA(VLOOKUP(A:A,'11月工资'!A:AQ,43,0),0)</f>
        <v>0</v>
      </c>
      <c r="AL1095">
        <f t="shared" si="142"/>
        <v>0</v>
      </c>
      <c r="AM1095" s="6">
        <f t="shared" si="143"/>
        <v>-9775.239999999998</v>
      </c>
    </row>
    <row r="1096" spans="1:39" x14ac:dyDescent="0.2">
      <c r="A1096" s="1">
        <v>9001209</v>
      </c>
      <c r="B1096" t="str">
        <f>VLOOKUP(A1096,标准表!C:D,2,0)</f>
        <v>王亚群</v>
      </c>
      <c r="C1096" t="str">
        <f>VLOOKUP(A:A,标准表!C:M,11,0)</f>
        <v>动力部</v>
      </c>
      <c r="D1096" t="str">
        <f>VLOOKUP($A:$A,标准表!C:E,3,0)</f>
        <v>130203197910204514</v>
      </c>
      <c r="E1096" t="str">
        <f>VLOOKUP(A:A,'11月工资'!A:D,4,0)</f>
        <v>6217000180022188035</v>
      </c>
      <c r="F1096" t="str">
        <f>VLOOKUP(A:A,'11月工资'!A:F,6,0)</f>
        <v>生产操作人员</v>
      </c>
      <c r="G1096">
        <f>VLOOKUP(A:A,标准表!C:H,6,0)</f>
        <v>0</v>
      </c>
      <c r="H1096">
        <f>VLOOKUP(A:A,标准表!C:I,7,0)</f>
        <v>0</v>
      </c>
      <c r="I1096">
        <f>VLOOKUP(A:A,标准表!C:J,8,0)</f>
        <v>0</v>
      </c>
      <c r="J1096">
        <f>VLOOKUP($A:$A,标准表!C:G,5,0)</f>
        <v>1.2</v>
      </c>
      <c r="L1096">
        <f>VLOOKUP(A:A,单位分配保留两位小数!B:I,8,0)</f>
        <v>2051.08</v>
      </c>
      <c r="M1096">
        <f>_xlfn.IFNA(VLOOKUP(A:A,单位分配保留两位小数!B:J,9,0),0)</f>
        <v>0</v>
      </c>
      <c r="N1096">
        <f>_xlfn.IFNA(VLOOKUP(A:A,单位分配保留两位小数!B:K,10,0),0)</f>
        <v>0</v>
      </c>
      <c r="O1096">
        <f>ROUND(_xlfn.IFNA(VLOOKUP(A:A,单位分配保留两位小数!B:L,11,0),0),2)</f>
        <v>0</v>
      </c>
      <c r="Q1096">
        <f t="shared" si="136"/>
        <v>2051.08</v>
      </c>
      <c r="R1096">
        <f>_xlfn.IFNA(VLOOKUP(A1096,'11月工资'!A:AU,47,0),0)+Q1096</f>
        <v>35371.910000000003</v>
      </c>
      <c r="S1096">
        <f>VLOOKUP(A:A,'11月工资'!A:AW,49,0)</f>
        <v>0</v>
      </c>
      <c r="T1096">
        <f>VLOOKUP(A:A,'11月工资'!A:AZ,52,0)</f>
        <v>0</v>
      </c>
      <c r="U1096">
        <f>VLOOKUP(A:A,'11月工资'!A:BA,53,0)</f>
        <v>0</v>
      </c>
      <c r="V1096">
        <f>VLOOKUP(A:A,'11月工资'!A:AX,50,0)</f>
        <v>0</v>
      </c>
      <c r="W1096">
        <f>VLOOKUP(A:A,'11月工资'!A:AY,51,0)</f>
        <v>0</v>
      </c>
      <c r="X1096">
        <f>VLOOKUP(A:A,'11月工资'!A:AV,48,0)</f>
        <v>35000</v>
      </c>
      <c r="Y1096">
        <f>VLOOKUP(A:A,'11月工资'!A:BB,54,0)</f>
        <v>7438.6900000000014</v>
      </c>
      <c r="Z1096" s="12">
        <f>ROUND(5*MAX(0,(R1096-S1096-T1096-U1096-V1096-W1096-X1096-Y1096)*{0.6;2;4;5;6;7;9}%-{0;504;3384;6384;10584;17184;36384}),2)</f>
        <v>0</v>
      </c>
      <c r="AB1096" s="78">
        <f>VLOOKUP(A:A,'11月工资'!A:BI,61,0)</f>
        <v>0</v>
      </c>
      <c r="AC1096" s="6">
        <f t="shared" si="137"/>
        <v>0</v>
      </c>
      <c r="AD1096">
        <f t="shared" si="138"/>
        <v>2051.08</v>
      </c>
      <c r="AE1096">
        <f>VLOOKUP(A:A,'10月奖金'!A:AC,29,0)</f>
        <v>0</v>
      </c>
      <c r="AF1096" s="6">
        <f t="shared" si="139"/>
        <v>0</v>
      </c>
      <c r="AG1096">
        <f>VLOOKUP(A:A,'10月奖金'!A:AD,30,0)</f>
        <v>1865.48</v>
      </c>
      <c r="AH1096" s="6">
        <f t="shared" si="140"/>
        <v>185.59999999999991</v>
      </c>
      <c r="AI1096">
        <f>VLOOKUP(A:A,单位分配保留两位小数!B:N,13,0)</f>
        <v>2051.08</v>
      </c>
      <c r="AJ1096">
        <f t="shared" si="141"/>
        <v>0</v>
      </c>
      <c r="AK1096">
        <f>_xlfn.IFNA(VLOOKUP(A:A,'11月工资'!A:AQ,43,0),0)</f>
        <v>0</v>
      </c>
      <c r="AL1096">
        <f t="shared" si="142"/>
        <v>0</v>
      </c>
      <c r="AM1096" s="6">
        <f t="shared" si="143"/>
        <v>-7066.7799999999979</v>
      </c>
    </row>
    <row r="1097" spans="1:39" x14ac:dyDescent="0.2">
      <c r="A1097" s="1">
        <v>9001210</v>
      </c>
      <c r="B1097" t="str">
        <f>VLOOKUP(A1097,标准表!C:D,2,0)</f>
        <v>李朋来</v>
      </c>
      <c r="C1097" t="str">
        <f>VLOOKUP(A:A,标准表!C:M,11,0)</f>
        <v>动力部</v>
      </c>
      <c r="D1097" t="str">
        <f>VLOOKUP($A:$A,标准表!C:E,3,0)</f>
        <v>130205197507020056</v>
      </c>
      <c r="E1097" t="str">
        <f>VLOOKUP(A:A,'11月工资'!A:D,4,0)</f>
        <v>6217000180023859915</v>
      </c>
      <c r="F1097" t="str">
        <f>VLOOKUP(A:A,'11月工资'!A:F,6,0)</f>
        <v>生产操作人员</v>
      </c>
      <c r="G1097">
        <f>VLOOKUP(A:A,标准表!C:H,6,0)</f>
        <v>0</v>
      </c>
      <c r="H1097">
        <f>VLOOKUP(A:A,标准表!C:I,7,0)</f>
        <v>0</v>
      </c>
      <c r="I1097">
        <f>VLOOKUP(A:A,标准表!C:J,8,0)</f>
        <v>0</v>
      </c>
      <c r="J1097">
        <f>VLOOKUP($A:$A,标准表!C:G,5,0)</f>
        <v>1</v>
      </c>
      <c r="L1097">
        <f>VLOOKUP(A:A,单位分配保留两位小数!B:I,8,0)</f>
        <v>1699</v>
      </c>
      <c r="M1097">
        <f>_xlfn.IFNA(VLOOKUP(A:A,单位分配保留两位小数!B:J,9,0),0)</f>
        <v>0</v>
      </c>
      <c r="N1097">
        <f>_xlfn.IFNA(VLOOKUP(A:A,单位分配保留两位小数!B:K,10,0),0)</f>
        <v>0</v>
      </c>
      <c r="O1097">
        <f>ROUND(_xlfn.IFNA(VLOOKUP(A:A,单位分配保留两位小数!B:L,11,0),0),2)</f>
        <v>0</v>
      </c>
      <c r="Q1097">
        <f t="shared" si="136"/>
        <v>1699</v>
      </c>
      <c r="R1097">
        <f>_xlfn.IFNA(VLOOKUP(A1097,'11月工资'!A:AU,47,0),0)+Q1097</f>
        <v>35703.42</v>
      </c>
      <c r="S1097">
        <f>VLOOKUP(A:A,'11月工资'!A:AW,49,0)</f>
        <v>0</v>
      </c>
      <c r="T1097">
        <f>VLOOKUP(A:A,'11月工资'!A:AZ,52,0)</f>
        <v>0</v>
      </c>
      <c r="U1097">
        <f>VLOOKUP(A:A,'11月工资'!A:BA,53,0)</f>
        <v>0</v>
      </c>
      <c r="V1097">
        <f>VLOOKUP(A:A,'11月工资'!A:AX,50,0)</f>
        <v>0</v>
      </c>
      <c r="W1097">
        <f>VLOOKUP(A:A,'11月工资'!A:AY,51,0)</f>
        <v>0</v>
      </c>
      <c r="X1097">
        <f>VLOOKUP(A:A,'11月工资'!A:AV,48,0)</f>
        <v>35000</v>
      </c>
      <c r="Y1097">
        <f>VLOOKUP(A:A,'11月工资'!A:BB,54,0)</f>
        <v>4729.6699999999992</v>
      </c>
      <c r="Z1097" s="12">
        <f>ROUND(5*MAX(0,(R1097-S1097-T1097-U1097-V1097-W1097-X1097-Y1097)*{0.6;2;4;5;6;7;9}%-{0;504;3384;6384;10584;17184;36384}),2)</f>
        <v>0</v>
      </c>
      <c r="AB1097" s="78">
        <f>VLOOKUP(A:A,'11月工资'!A:BI,61,0)</f>
        <v>0</v>
      </c>
      <c r="AC1097" s="6">
        <f t="shared" si="137"/>
        <v>0</v>
      </c>
      <c r="AD1097">
        <f t="shared" si="138"/>
        <v>1699</v>
      </c>
      <c r="AE1097">
        <f>VLOOKUP(A:A,'10月奖金'!A:AC,29,0)</f>
        <v>0</v>
      </c>
      <c r="AF1097" s="6">
        <f t="shared" si="139"/>
        <v>0</v>
      </c>
      <c r="AG1097">
        <f>VLOOKUP(A:A,'10月奖金'!A:AD,30,0)</f>
        <v>1944</v>
      </c>
      <c r="AH1097" s="6">
        <f t="shared" si="140"/>
        <v>-245</v>
      </c>
      <c r="AI1097">
        <f>VLOOKUP(A:A,单位分配保留两位小数!B:N,13,0)</f>
        <v>1699</v>
      </c>
      <c r="AJ1097">
        <f t="shared" si="141"/>
        <v>0</v>
      </c>
      <c r="AK1097">
        <f>_xlfn.IFNA(VLOOKUP(A:A,'11月工资'!A:AQ,43,0),0)</f>
        <v>0</v>
      </c>
      <c r="AL1097">
        <f t="shared" si="142"/>
        <v>0</v>
      </c>
      <c r="AM1097" s="6">
        <f t="shared" si="143"/>
        <v>-4026.2500000000009</v>
      </c>
    </row>
    <row r="1098" spans="1:39" x14ac:dyDescent="0.2">
      <c r="A1098" s="1">
        <v>9001211</v>
      </c>
      <c r="B1098" t="str">
        <f>VLOOKUP(A1098,标准表!C:D,2,0)</f>
        <v>杨洋</v>
      </c>
      <c r="C1098" t="str">
        <f>VLOOKUP(A:A,标准表!C:M,11,0)</f>
        <v>动力部</v>
      </c>
      <c r="D1098" t="str">
        <f>VLOOKUP($A:$A,标准表!C:E,3,0)</f>
        <v>130202198301020611</v>
      </c>
      <c r="E1098" t="str">
        <f>VLOOKUP(A:A,'11月工资'!A:D,4,0)</f>
        <v>6217000180042925713</v>
      </c>
      <c r="F1098" t="str">
        <f>VLOOKUP(A:A,'11月工资'!A:F,6,0)</f>
        <v>生产操作人员</v>
      </c>
      <c r="G1098">
        <f>VLOOKUP(A:A,标准表!C:H,6,0)</f>
        <v>0</v>
      </c>
      <c r="H1098">
        <f>VLOOKUP(A:A,标准表!C:I,7,0)</f>
        <v>0</v>
      </c>
      <c r="I1098">
        <f>VLOOKUP(A:A,标准表!C:J,8,0)</f>
        <v>0</v>
      </c>
      <c r="J1098">
        <f>VLOOKUP($A:$A,标准表!C:G,5,0)</f>
        <v>1</v>
      </c>
      <c r="L1098">
        <f>VLOOKUP(A:A,单位分配保留两位小数!B:I,8,0)</f>
        <v>1705.44</v>
      </c>
      <c r="M1098">
        <f>_xlfn.IFNA(VLOOKUP(A:A,单位分配保留两位小数!B:J,9,0),0)</f>
        <v>0</v>
      </c>
      <c r="N1098">
        <f>_xlfn.IFNA(VLOOKUP(A:A,单位分配保留两位小数!B:K,10,0),0)</f>
        <v>0</v>
      </c>
      <c r="O1098">
        <f>ROUND(_xlfn.IFNA(VLOOKUP(A:A,单位分配保留两位小数!B:L,11,0),0),2)</f>
        <v>0</v>
      </c>
      <c r="Q1098">
        <f t="shared" si="136"/>
        <v>1705.44</v>
      </c>
      <c r="R1098">
        <f>_xlfn.IFNA(VLOOKUP(A1098,'11月工资'!A:AU,47,0),0)+Q1098</f>
        <v>35351.130000000005</v>
      </c>
      <c r="S1098">
        <f>VLOOKUP(A:A,'11月工资'!A:AW,49,0)</f>
        <v>0</v>
      </c>
      <c r="T1098">
        <f>VLOOKUP(A:A,'11月工资'!A:AZ,52,0)</f>
        <v>0</v>
      </c>
      <c r="U1098">
        <f>VLOOKUP(A:A,'11月工资'!A:BA,53,0)</f>
        <v>0</v>
      </c>
      <c r="V1098">
        <f>VLOOKUP(A:A,'11月工资'!A:AX,50,0)</f>
        <v>0</v>
      </c>
      <c r="W1098">
        <f>VLOOKUP(A:A,'11月工资'!A:AY,51,0)</f>
        <v>0</v>
      </c>
      <c r="X1098">
        <f>VLOOKUP(A:A,'11月工资'!A:AV,48,0)</f>
        <v>35000</v>
      </c>
      <c r="Y1098">
        <f>VLOOKUP(A:A,'11月工资'!A:BB,54,0)</f>
        <v>4962.2800000000007</v>
      </c>
      <c r="Z1098" s="12">
        <f>ROUND(5*MAX(0,(R1098-S1098-T1098-U1098-V1098-W1098-X1098-Y1098)*{0.6;2;4;5;6;7;9}%-{0;504;3384;6384;10584;17184;36384}),2)</f>
        <v>0</v>
      </c>
      <c r="AB1098" s="78">
        <f>VLOOKUP(A:A,'11月工资'!A:BI,61,0)</f>
        <v>0</v>
      </c>
      <c r="AC1098" s="6">
        <f t="shared" si="137"/>
        <v>0</v>
      </c>
      <c r="AD1098">
        <f t="shared" si="138"/>
        <v>1705.44</v>
      </c>
      <c r="AE1098">
        <f>VLOOKUP(A:A,'10月奖金'!A:AC,29,0)</f>
        <v>0</v>
      </c>
      <c r="AF1098" s="6">
        <f t="shared" si="139"/>
        <v>0</v>
      </c>
      <c r="AG1098">
        <f>VLOOKUP(A:A,'10月奖金'!A:AD,30,0)</f>
        <v>1671.17</v>
      </c>
      <c r="AH1098" s="6">
        <f t="shared" si="140"/>
        <v>34.269999999999982</v>
      </c>
      <c r="AI1098">
        <f>VLOOKUP(A:A,单位分配保留两位小数!B:N,13,0)</f>
        <v>1705.44</v>
      </c>
      <c r="AJ1098">
        <f t="shared" si="141"/>
        <v>0</v>
      </c>
      <c r="AK1098">
        <f>_xlfn.IFNA(VLOOKUP(A:A,'11月工资'!A:AQ,43,0),0)</f>
        <v>0</v>
      </c>
      <c r="AL1098">
        <f t="shared" si="142"/>
        <v>0</v>
      </c>
      <c r="AM1098" s="6">
        <f t="shared" si="143"/>
        <v>-4611.149999999996</v>
      </c>
    </row>
    <row r="1099" spans="1:39" x14ac:dyDescent="0.2">
      <c r="A1099" s="1">
        <v>9001212</v>
      </c>
      <c r="B1099" t="str">
        <f>VLOOKUP(A1099,标准表!C:D,2,0)</f>
        <v>王建宏</v>
      </c>
      <c r="C1099" t="str">
        <f>VLOOKUP(A:A,标准表!C:M,11,0)</f>
        <v>动力部</v>
      </c>
      <c r="D1099" t="str">
        <f>VLOOKUP($A:$A,标准表!C:E,3,0)</f>
        <v>130203197006072410</v>
      </c>
      <c r="E1099" t="str">
        <f>VLOOKUP(A:A,'11月工资'!A:D,4,0)</f>
        <v>6217000180023844578</v>
      </c>
      <c r="F1099" t="str">
        <f>VLOOKUP(A:A,'11月工资'!A:F,6,0)</f>
        <v>经营管理-其他</v>
      </c>
      <c r="G1099">
        <f>VLOOKUP(A:A,标准表!C:H,6,0)</f>
        <v>0</v>
      </c>
      <c r="H1099">
        <f>VLOOKUP(A:A,标准表!C:I,7,0)</f>
        <v>0</v>
      </c>
      <c r="I1099">
        <f>VLOOKUP(A:A,标准表!C:J,8,0)</f>
        <v>0</v>
      </c>
      <c r="J1099">
        <f>VLOOKUP($A:$A,标准表!C:G,5,0)</f>
        <v>3.6</v>
      </c>
      <c r="L1099">
        <f>VLOOKUP(A:A,单位分配保留两位小数!B:I,8,0)</f>
        <v>6096.52</v>
      </c>
      <c r="M1099">
        <f>_xlfn.IFNA(VLOOKUP(A:A,单位分配保留两位小数!B:J,9,0),0)</f>
        <v>0</v>
      </c>
      <c r="N1099">
        <f>_xlfn.IFNA(VLOOKUP(A:A,单位分配保留两位小数!B:K,10,0),0)</f>
        <v>0</v>
      </c>
      <c r="O1099">
        <f>ROUND(_xlfn.IFNA(VLOOKUP(A:A,单位分配保留两位小数!B:L,11,0),0),2)</f>
        <v>50</v>
      </c>
      <c r="Q1099">
        <f t="shared" si="136"/>
        <v>6046.52</v>
      </c>
      <c r="R1099">
        <f>_xlfn.IFNA(VLOOKUP(A1099,'11月工资'!A:AU,47,0),0)+Q1099</f>
        <v>61136.95</v>
      </c>
      <c r="S1099">
        <f>VLOOKUP(A:A,'11月工资'!A:AW,49,0)</f>
        <v>0</v>
      </c>
      <c r="T1099">
        <f>VLOOKUP(A:A,'11月工资'!A:AZ,52,0)</f>
        <v>0</v>
      </c>
      <c r="U1099">
        <f>VLOOKUP(A:A,'11月工资'!A:BA,53,0)</f>
        <v>0</v>
      </c>
      <c r="V1099">
        <f>VLOOKUP(A:A,'11月工资'!A:AX,50,0)</f>
        <v>0</v>
      </c>
      <c r="W1099">
        <f>VLOOKUP(A:A,'11月工资'!A:AY,51,0)</f>
        <v>0</v>
      </c>
      <c r="X1099">
        <f>VLOOKUP(A:A,'11月工资'!A:AV,48,0)</f>
        <v>35000</v>
      </c>
      <c r="Y1099">
        <f>VLOOKUP(A:A,'11月工资'!A:BB,54,0)</f>
        <v>10835.23</v>
      </c>
      <c r="Z1099" s="12">
        <f>ROUND(5*MAX(0,(R1099-S1099-T1099-U1099-V1099-W1099-X1099-Y1099)*{0.6;2;4;5;6;7;9}%-{0;504;3384;6384;10584;17184;36384}),2)</f>
        <v>459.05</v>
      </c>
      <c r="AB1099" s="78">
        <f>VLOOKUP(A:A,'11月工资'!A:BI,61,0)</f>
        <v>362.95</v>
      </c>
      <c r="AC1099" s="6">
        <f t="shared" si="137"/>
        <v>96.1</v>
      </c>
      <c r="AD1099">
        <f t="shared" si="138"/>
        <v>5950.42</v>
      </c>
      <c r="AE1099">
        <f>VLOOKUP(A:A,'10月奖金'!A:AC,29,0)</f>
        <v>92.4</v>
      </c>
      <c r="AF1099" s="6">
        <f t="shared" si="139"/>
        <v>3.6999999999999886</v>
      </c>
      <c r="AG1099">
        <f>VLOOKUP(A:A,'10月奖金'!A:AD,30,0)</f>
        <v>5852.93</v>
      </c>
      <c r="AH1099" s="6">
        <f t="shared" si="140"/>
        <v>97.489999999999782</v>
      </c>
      <c r="AI1099">
        <f>VLOOKUP(A:A,单位分配保留两位小数!B:N,13,0)</f>
        <v>6046.52</v>
      </c>
      <c r="AJ1099">
        <f t="shared" si="141"/>
        <v>0</v>
      </c>
      <c r="AK1099">
        <f>_xlfn.IFNA(VLOOKUP(A:A,'11月工资'!A:AQ,43,0),0)</f>
        <v>0</v>
      </c>
      <c r="AL1099">
        <f t="shared" si="142"/>
        <v>96.1</v>
      </c>
      <c r="AM1099" s="6">
        <f t="shared" si="143"/>
        <v>15301.719999999998</v>
      </c>
    </row>
    <row r="1100" spans="1:39" x14ac:dyDescent="0.2">
      <c r="A1100" s="1">
        <v>9001213</v>
      </c>
      <c r="B1100" t="str">
        <f>VLOOKUP(A1100,标准表!C:D,2,0)</f>
        <v>李轶谦</v>
      </c>
      <c r="C1100" t="str">
        <f>VLOOKUP(A:A,标准表!C:M,11,0)</f>
        <v>动力部</v>
      </c>
      <c r="D1100" t="str">
        <f>VLOOKUP($A:$A,标准表!C:E,3,0)</f>
        <v>130204197806211219</v>
      </c>
      <c r="E1100" t="str">
        <f>VLOOKUP(A:A,'11月工资'!A:D,4,0)</f>
        <v>6217000180024790168</v>
      </c>
      <c r="F1100" t="str">
        <f>VLOOKUP(A:A,'11月工资'!A:F,6,0)</f>
        <v>生产操作人员</v>
      </c>
      <c r="G1100">
        <f>VLOOKUP(A:A,标准表!C:H,6,0)</f>
        <v>0</v>
      </c>
      <c r="H1100">
        <f>VLOOKUP(A:A,标准表!C:I,7,0)</f>
        <v>0</v>
      </c>
      <c r="I1100">
        <f>VLOOKUP(A:A,标准表!C:J,8,0)</f>
        <v>0</v>
      </c>
      <c r="J1100">
        <f>VLOOKUP($A:$A,标准表!C:G,5,0)</f>
        <v>1.2</v>
      </c>
      <c r="L1100">
        <f>VLOOKUP(A:A,单位分配保留两位小数!B:I,8,0)</f>
        <v>2047.24</v>
      </c>
      <c r="M1100">
        <f>_xlfn.IFNA(VLOOKUP(A:A,单位分配保留两位小数!B:J,9,0),0)</f>
        <v>0</v>
      </c>
      <c r="N1100">
        <f>_xlfn.IFNA(VLOOKUP(A:A,单位分配保留两位小数!B:K,10,0),0)</f>
        <v>0</v>
      </c>
      <c r="O1100">
        <f>ROUND(_xlfn.IFNA(VLOOKUP(A:A,单位分配保留两位小数!B:L,11,0),0),2)</f>
        <v>0</v>
      </c>
      <c r="Q1100">
        <f t="shared" si="136"/>
        <v>2047.24</v>
      </c>
      <c r="R1100">
        <f>_xlfn.IFNA(VLOOKUP(A1100,'11月工资'!A:AU,47,0),0)+Q1100</f>
        <v>38619.79</v>
      </c>
      <c r="S1100">
        <f>VLOOKUP(A:A,'11月工资'!A:AW,49,0)</f>
        <v>0</v>
      </c>
      <c r="T1100">
        <f>VLOOKUP(A:A,'11月工资'!A:AZ,52,0)</f>
        <v>0</v>
      </c>
      <c r="U1100">
        <f>VLOOKUP(A:A,'11月工资'!A:BA,53,0)</f>
        <v>0</v>
      </c>
      <c r="V1100">
        <f>VLOOKUP(A:A,'11月工资'!A:AX,50,0)</f>
        <v>0</v>
      </c>
      <c r="W1100">
        <f>VLOOKUP(A:A,'11月工资'!A:AY,51,0)</f>
        <v>0</v>
      </c>
      <c r="X1100">
        <f>VLOOKUP(A:A,'11月工资'!A:AV,48,0)</f>
        <v>35000</v>
      </c>
      <c r="Y1100">
        <f>VLOOKUP(A:A,'11月工资'!A:BB,54,0)</f>
        <v>6975.08</v>
      </c>
      <c r="Z1100" s="12">
        <f>ROUND(5*MAX(0,(R1100-S1100-T1100-U1100-V1100-W1100-X1100-Y1100)*{0.6;2;4;5;6;7;9}%-{0;504;3384;6384;10584;17184;36384}),2)</f>
        <v>0</v>
      </c>
      <c r="AB1100" s="78">
        <f>VLOOKUP(A:A,'11月工资'!A:BI,61,0)</f>
        <v>0</v>
      </c>
      <c r="AC1100" s="6">
        <f t="shared" si="137"/>
        <v>0</v>
      </c>
      <c r="AD1100">
        <f t="shared" si="138"/>
        <v>2047.24</v>
      </c>
      <c r="AE1100">
        <f>VLOOKUP(A:A,'10月奖金'!A:AC,29,0)</f>
        <v>0</v>
      </c>
      <c r="AF1100" s="6">
        <f t="shared" si="139"/>
        <v>0</v>
      </c>
      <c r="AG1100">
        <f>VLOOKUP(A:A,'10月奖金'!A:AD,30,0)</f>
        <v>2005.41</v>
      </c>
      <c r="AH1100" s="6">
        <f t="shared" si="140"/>
        <v>41.829999999999927</v>
      </c>
      <c r="AI1100">
        <f>VLOOKUP(A:A,单位分配保留两位小数!B:N,13,0)</f>
        <v>2047.24</v>
      </c>
      <c r="AJ1100">
        <f t="shared" si="141"/>
        <v>0</v>
      </c>
      <c r="AK1100">
        <f>_xlfn.IFNA(VLOOKUP(A:A,'11月工资'!A:AQ,43,0),0)</f>
        <v>0</v>
      </c>
      <c r="AL1100">
        <f t="shared" si="142"/>
        <v>0</v>
      </c>
      <c r="AM1100" s="6">
        <f t="shared" si="143"/>
        <v>-3355.2899999999991</v>
      </c>
    </row>
    <row r="1101" spans="1:39" x14ac:dyDescent="0.2">
      <c r="A1101" s="1">
        <v>9001214</v>
      </c>
      <c r="B1101" t="str">
        <f>VLOOKUP(A1101,标准表!C:D,2,0)</f>
        <v>李宝成</v>
      </c>
      <c r="C1101" t="str">
        <f>VLOOKUP(A:A,标准表!C:M,11,0)</f>
        <v>动力部</v>
      </c>
      <c r="D1101" t="str">
        <f>VLOOKUP($A:$A,标准表!C:E,3,0)</f>
        <v>130204198303300919</v>
      </c>
      <c r="E1101" t="str">
        <f>VLOOKUP(A:A,'11月工资'!A:D,4,0)</f>
        <v>6217000180022988038</v>
      </c>
      <c r="F1101" t="str">
        <f>VLOOKUP(A:A,'11月工资'!A:F,6,0)</f>
        <v>专业技术人员</v>
      </c>
      <c r="G1101">
        <f>VLOOKUP(A:A,标准表!C:H,6,0)</f>
        <v>0</v>
      </c>
      <c r="H1101">
        <f>VLOOKUP(A:A,标准表!C:I,7,0)</f>
        <v>0</v>
      </c>
      <c r="I1101">
        <f>VLOOKUP(A:A,标准表!C:J,8,0)</f>
        <v>0</v>
      </c>
      <c r="J1101">
        <f>VLOOKUP($A:$A,标准表!C:G,5,0)</f>
        <v>2.15</v>
      </c>
      <c r="L1101">
        <f>VLOOKUP(A:A,单位分配保留两位小数!B:I,8,0)</f>
        <v>3690.98</v>
      </c>
      <c r="M1101">
        <f>_xlfn.IFNA(VLOOKUP(A:A,单位分配保留两位小数!B:J,9,0),0)</f>
        <v>0</v>
      </c>
      <c r="N1101">
        <f>_xlfn.IFNA(VLOOKUP(A:A,单位分配保留两位小数!B:K,10,0),0)</f>
        <v>0</v>
      </c>
      <c r="O1101">
        <f>ROUND(_xlfn.IFNA(VLOOKUP(A:A,单位分配保留两位小数!B:L,11,0),0),2)</f>
        <v>0</v>
      </c>
      <c r="Q1101">
        <f t="shared" si="136"/>
        <v>3690.98</v>
      </c>
      <c r="R1101">
        <f>_xlfn.IFNA(VLOOKUP(A1101,'11月工资'!A:AU,47,0),0)+Q1101</f>
        <v>43480.780000000006</v>
      </c>
      <c r="S1101">
        <f>VLOOKUP(A:A,'11月工资'!A:AW,49,0)</f>
        <v>7000</v>
      </c>
      <c r="T1101">
        <f>VLOOKUP(A:A,'11月工资'!A:AZ,52,0)</f>
        <v>0</v>
      </c>
      <c r="U1101">
        <f>VLOOKUP(A:A,'11月工资'!A:BA,53,0)</f>
        <v>0</v>
      </c>
      <c r="V1101">
        <f>VLOOKUP(A:A,'11月工资'!A:AX,50,0)</f>
        <v>14000</v>
      </c>
      <c r="W1101">
        <f>VLOOKUP(A:A,'11月工资'!A:AY,51,0)</f>
        <v>0</v>
      </c>
      <c r="X1101">
        <f>VLOOKUP(A:A,'11月工资'!A:AV,48,0)</f>
        <v>35000</v>
      </c>
      <c r="Y1101">
        <f>VLOOKUP(A:A,'11月工资'!A:BB,54,0)</f>
        <v>7586.1799999999994</v>
      </c>
      <c r="Z1101" s="12">
        <f>ROUND(5*MAX(0,(R1101-S1101-T1101-U1101-V1101-W1101-X1101-Y1101)*{0.6;2;4;5;6;7;9}%-{0;504;3384;6384;10584;17184;36384}),2)</f>
        <v>0</v>
      </c>
      <c r="AB1101" s="78">
        <f>VLOOKUP(A:A,'11月工资'!A:BI,61,0)</f>
        <v>0</v>
      </c>
      <c r="AC1101" s="6">
        <f t="shared" si="137"/>
        <v>0</v>
      </c>
      <c r="AD1101">
        <f t="shared" si="138"/>
        <v>3690.98</v>
      </c>
      <c r="AE1101">
        <f>VLOOKUP(A:A,'10月奖金'!A:AC,29,0)</f>
        <v>0</v>
      </c>
      <c r="AF1101" s="6">
        <f t="shared" si="139"/>
        <v>0</v>
      </c>
      <c r="AG1101">
        <f>VLOOKUP(A:A,'10月奖金'!A:AD,30,0)</f>
        <v>3650.48</v>
      </c>
      <c r="AH1101" s="6">
        <f t="shared" si="140"/>
        <v>40.5</v>
      </c>
      <c r="AI1101">
        <f>VLOOKUP(A:A,单位分配保留两位小数!B:N,13,0)</f>
        <v>3690.98</v>
      </c>
      <c r="AJ1101">
        <f t="shared" si="141"/>
        <v>0</v>
      </c>
      <c r="AK1101">
        <f>_xlfn.IFNA(VLOOKUP(A:A,'11月工资'!A:AQ,43,0),0)</f>
        <v>0</v>
      </c>
      <c r="AL1101">
        <f t="shared" si="142"/>
        <v>0</v>
      </c>
      <c r="AM1101" s="6">
        <f t="shared" si="143"/>
        <v>-20105.399999999994</v>
      </c>
    </row>
    <row r="1102" spans="1:39" x14ac:dyDescent="0.2">
      <c r="A1102" s="1">
        <v>9001224</v>
      </c>
      <c r="B1102" t="str">
        <f>VLOOKUP(A1102,标准表!C:D,2,0)</f>
        <v>白艳新</v>
      </c>
      <c r="C1102" t="str">
        <f>VLOOKUP(A:A,标准表!C:M,11,0)</f>
        <v>动力部</v>
      </c>
      <c r="D1102" t="str">
        <f>VLOOKUP($A:$A,标准表!C:E,3,0)</f>
        <v>130204196908112735</v>
      </c>
      <c r="E1102" t="str">
        <f>VLOOKUP(A:A,'11月工资'!A:D,4,0)</f>
        <v>6013825010002571213</v>
      </c>
      <c r="F1102" t="str">
        <f>VLOOKUP(A:A,'11月工资'!A:F,6,0)</f>
        <v>生产操作人员</v>
      </c>
      <c r="G1102">
        <f>VLOOKUP(A:A,标准表!C:H,6,0)</f>
        <v>0</v>
      </c>
      <c r="H1102">
        <f>VLOOKUP(A:A,标准表!C:I,7,0)</f>
        <v>0</v>
      </c>
      <c r="I1102">
        <f>VLOOKUP(A:A,标准表!C:J,8,0)</f>
        <v>0</v>
      </c>
      <c r="J1102">
        <f>VLOOKUP($A:$A,标准表!C:G,5,0)</f>
        <v>1</v>
      </c>
      <c r="L1102">
        <f>VLOOKUP(A:A,单位分配保留两位小数!B:I,8,0)</f>
        <v>1711.5</v>
      </c>
      <c r="M1102">
        <f>_xlfn.IFNA(VLOOKUP(A:A,单位分配保留两位小数!B:J,9,0),0)</f>
        <v>0</v>
      </c>
      <c r="N1102">
        <f>_xlfn.IFNA(VLOOKUP(A:A,单位分配保留两位小数!B:K,10,0),0)</f>
        <v>0</v>
      </c>
      <c r="O1102">
        <f>ROUND(_xlfn.IFNA(VLOOKUP(A:A,单位分配保留两位小数!B:L,11,0),0),2)</f>
        <v>0</v>
      </c>
      <c r="Q1102">
        <f t="shared" si="136"/>
        <v>1711.5</v>
      </c>
      <c r="R1102">
        <f>_xlfn.IFNA(VLOOKUP(A1102,'11月工资'!A:AU,47,0),0)+Q1102</f>
        <v>41708.550000000003</v>
      </c>
      <c r="S1102">
        <f>VLOOKUP(A:A,'11月工资'!A:AW,49,0)</f>
        <v>0</v>
      </c>
      <c r="T1102">
        <f>VLOOKUP(A:A,'11月工资'!A:AZ,52,0)</f>
        <v>0</v>
      </c>
      <c r="U1102">
        <f>VLOOKUP(A:A,'11月工资'!A:BA,53,0)</f>
        <v>0</v>
      </c>
      <c r="V1102">
        <f>VLOOKUP(A:A,'11月工资'!A:AX,50,0)</f>
        <v>0</v>
      </c>
      <c r="W1102">
        <f>VLOOKUP(A:A,'11月工资'!A:AY,51,0)</f>
        <v>0</v>
      </c>
      <c r="X1102">
        <f>VLOOKUP(A:A,'11月工资'!A:AV,48,0)</f>
        <v>35000</v>
      </c>
      <c r="Y1102">
        <f>VLOOKUP(A:A,'11月工资'!A:BB,54,0)</f>
        <v>6430.27</v>
      </c>
      <c r="Z1102" s="12">
        <f>ROUND(5*MAX(0,(R1102-S1102-T1102-U1102-V1102-W1102-X1102-Y1102)*{0.6;2;4;5;6;7;9}%-{0;504;3384;6384;10584;17184;36384}),2)</f>
        <v>8.35</v>
      </c>
      <c r="AB1102" s="78">
        <f>VLOOKUP(A:A,'11月工资'!A:BI,61,0)</f>
        <v>0</v>
      </c>
      <c r="AC1102" s="6">
        <f t="shared" si="137"/>
        <v>8.35</v>
      </c>
      <c r="AD1102">
        <f t="shared" si="138"/>
        <v>1703.15</v>
      </c>
      <c r="AE1102">
        <f>VLOOKUP(A:A,'10月奖金'!A:AC,29,0)</f>
        <v>0</v>
      </c>
      <c r="AF1102" s="6">
        <f t="shared" si="139"/>
        <v>8.35</v>
      </c>
      <c r="AG1102">
        <f>VLOOKUP(A:A,'10月奖金'!A:AD,30,0)</f>
        <v>1712.28</v>
      </c>
      <c r="AH1102" s="6">
        <f t="shared" si="140"/>
        <v>-9.1299999999998818</v>
      </c>
      <c r="AI1102">
        <f>VLOOKUP(A:A,单位分配保留两位小数!B:N,13,0)</f>
        <v>1711.5</v>
      </c>
      <c r="AJ1102">
        <f t="shared" si="141"/>
        <v>0</v>
      </c>
      <c r="AK1102">
        <f>_xlfn.IFNA(VLOOKUP(A:A,'11月工资'!A:AQ,43,0),0)</f>
        <v>0</v>
      </c>
      <c r="AL1102">
        <f t="shared" si="142"/>
        <v>8.35</v>
      </c>
      <c r="AM1102" s="6">
        <f t="shared" si="143"/>
        <v>278.28000000000247</v>
      </c>
    </row>
    <row r="1103" spans="1:39" x14ac:dyDescent="0.2">
      <c r="A1103" s="1">
        <v>9001226</v>
      </c>
      <c r="B1103" t="str">
        <f>VLOOKUP(A1103,标准表!C:D,2,0)</f>
        <v>张永生</v>
      </c>
      <c r="C1103" t="str">
        <f>VLOOKUP(A:A,标准表!C:M,11,0)</f>
        <v>动力部</v>
      </c>
      <c r="D1103" t="str">
        <f>VLOOKUP($A:$A,标准表!C:E,3,0)</f>
        <v>132525197908110013</v>
      </c>
      <c r="E1103" t="str">
        <f>VLOOKUP(A:A,'11月工资'!A:D,4,0)</f>
        <v>6236680180002152446</v>
      </c>
      <c r="F1103" t="str">
        <f>VLOOKUP(A:A,'11月工资'!A:F,6,0)</f>
        <v>专业技术人员</v>
      </c>
      <c r="G1103">
        <f>VLOOKUP(A:A,标准表!C:H,6,0)</f>
        <v>0</v>
      </c>
      <c r="H1103">
        <f>VLOOKUP(A:A,标准表!C:I,7,0)</f>
        <v>0</v>
      </c>
      <c r="I1103">
        <f>VLOOKUP(A:A,标准表!C:J,8,0)</f>
        <v>0</v>
      </c>
      <c r="J1103">
        <f>VLOOKUP($A:$A,标准表!C:G,5,0)</f>
        <v>2.15</v>
      </c>
      <c r="L1103">
        <f>VLOOKUP(A:A,单位分配保留两位小数!B:I,8,0)</f>
        <v>3662.08</v>
      </c>
      <c r="M1103">
        <f>_xlfn.IFNA(VLOOKUP(A:A,单位分配保留两位小数!B:J,9,0),0)</f>
        <v>0</v>
      </c>
      <c r="N1103">
        <f>_xlfn.IFNA(VLOOKUP(A:A,单位分配保留两位小数!B:K,10,0),0)</f>
        <v>0</v>
      </c>
      <c r="O1103">
        <f>ROUND(_xlfn.IFNA(VLOOKUP(A:A,单位分配保留两位小数!B:L,11,0),0),2)</f>
        <v>0</v>
      </c>
      <c r="Q1103">
        <f t="shared" si="136"/>
        <v>3662.08</v>
      </c>
      <c r="R1103">
        <f>_xlfn.IFNA(VLOOKUP(A1103,'11月工资'!A:AU,47,0),0)+Q1103</f>
        <v>47336.160000000003</v>
      </c>
      <c r="S1103">
        <f>VLOOKUP(A:A,'11月工资'!A:AW,49,0)</f>
        <v>3500</v>
      </c>
      <c r="T1103">
        <f>VLOOKUP(A:A,'11月工资'!A:AZ,52,0)</f>
        <v>7000</v>
      </c>
      <c r="U1103">
        <f>VLOOKUP(A:A,'11月工资'!A:BA,53,0)</f>
        <v>0</v>
      </c>
      <c r="V1103">
        <f>VLOOKUP(A:A,'11月工资'!A:AX,50,0)</f>
        <v>7000</v>
      </c>
      <c r="W1103">
        <f>VLOOKUP(A:A,'11月工资'!A:AY,51,0)</f>
        <v>0</v>
      </c>
      <c r="X1103">
        <f>VLOOKUP(A:A,'11月工资'!A:AV,48,0)</f>
        <v>35000</v>
      </c>
      <c r="Y1103">
        <f>VLOOKUP(A:A,'11月工资'!A:BB,54,0)</f>
        <v>6197.0999999999995</v>
      </c>
      <c r="Z1103" s="12">
        <f>ROUND(5*MAX(0,(R1103-S1103-T1103-U1103-V1103-W1103-X1103-Y1103)*{0.6;2;4;5;6;7;9}%-{0;504;3384;6384;10584;17184;36384}),2)</f>
        <v>0</v>
      </c>
      <c r="AB1103" s="78">
        <f>VLOOKUP(A:A,'11月工资'!A:BI,61,0)</f>
        <v>0</v>
      </c>
      <c r="AC1103" s="6">
        <f t="shared" si="137"/>
        <v>0</v>
      </c>
      <c r="AD1103">
        <f t="shared" si="138"/>
        <v>3662.08</v>
      </c>
      <c r="AE1103">
        <f>VLOOKUP(A:A,'10月奖金'!A:AC,29,0)</f>
        <v>0</v>
      </c>
      <c r="AF1103" s="6">
        <f t="shared" si="139"/>
        <v>0</v>
      </c>
      <c r="AG1103">
        <f>VLOOKUP(A:A,'10月奖金'!A:AD,30,0)</f>
        <v>3662.12</v>
      </c>
      <c r="AH1103" s="6">
        <f t="shared" si="140"/>
        <v>-3.999999999996362E-2</v>
      </c>
      <c r="AI1103">
        <f>VLOOKUP(A:A,单位分配保留两位小数!B:N,13,0)</f>
        <v>3662.08</v>
      </c>
      <c r="AJ1103">
        <f t="shared" si="141"/>
        <v>0</v>
      </c>
      <c r="AK1103">
        <f>_xlfn.IFNA(VLOOKUP(A:A,'11月工资'!A:AQ,43,0),0)</f>
        <v>0</v>
      </c>
      <c r="AL1103">
        <f t="shared" si="142"/>
        <v>0</v>
      </c>
      <c r="AM1103" s="6">
        <f t="shared" si="143"/>
        <v>-11360.939999999995</v>
      </c>
    </row>
    <row r="1104" spans="1:39" x14ac:dyDescent="0.2">
      <c r="A1104" s="1">
        <v>9001225</v>
      </c>
      <c r="B1104" t="str">
        <f>VLOOKUP(A1104,标准表!C:D,2,0)</f>
        <v>张鹏</v>
      </c>
      <c r="C1104" t="str">
        <f>VLOOKUP(A:A,标准表!C:M,11,0)</f>
        <v>特钢事业部</v>
      </c>
      <c r="D1104" t="str">
        <f>VLOOKUP($A:$A,标准表!C:E,3,0)</f>
        <v>130204198501091556</v>
      </c>
      <c r="E1104" t="str">
        <f>VLOOKUP(A:A,'11月工资'!A:D,4,0)</f>
        <v>6217000180023864113</v>
      </c>
      <c r="F1104" t="str">
        <f>VLOOKUP(A:A,'11月工资'!A:F,6,0)</f>
        <v>生产操作人员</v>
      </c>
      <c r="G1104">
        <f>VLOOKUP(A:A,标准表!C:H,6,0)</f>
        <v>0</v>
      </c>
      <c r="H1104">
        <f>VLOOKUP(A:A,标准表!C:I,7,0)</f>
        <v>0</v>
      </c>
      <c r="I1104">
        <f>VLOOKUP(A:A,标准表!C:J,8,0)</f>
        <v>0</v>
      </c>
      <c r="J1104">
        <f>VLOOKUP($A:$A,标准表!C:G,5,0)</f>
        <v>1.5</v>
      </c>
      <c r="L1104">
        <f>VLOOKUP(A:A,单位分配保留两位小数!B:I,8,0)</f>
        <v>2469</v>
      </c>
      <c r="M1104">
        <f>_xlfn.IFNA(VLOOKUP(A:A,单位分配保留两位小数!B:J,9,0),0)</f>
        <v>0</v>
      </c>
      <c r="N1104">
        <f>_xlfn.IFNA(VLOOKUP(A:A,单位分配保留两位小数!B:K,10,0),0)</f>
        <v>2200</v>
      </c>
      <c r="O1104">
        <f>ROUND(_xlfn.IFNA(VLOOKUP(A:A,单位分配保留两位小数!B:L,11,0),0),2)</f>
        <v>0</v>
      </c>
      <c r="Q1104">
        <f t="shared" si="136"/>
        <v>4669</v>
      </c>
      <c r="R1104">
        <f>_xlfn.IFNA(VLOOKUP(A1104,'11月工资'!A:AU,47,0),0)+Q1104</f>
        <v>46008.14</v>
      </c>
      <c r="S1104">
        <f>VLOOKUP(A:A,'11月工资'!A:AW,49,0)</f>
        <v>0</v>
      </c>
      <c r="T1104">
        <f>VLOOKUP(A:A,'11月工资'!A:AZ,52,0)</f>
        <v>0</v>
      </c>
      <c r="U1104">
        <f>VLOOKUP(A:A,'11月工资'!A:BA,53,0)</f>
        <v>0</v>
      </c>
      <c r="V1104">
        <f>VLOOKUP(A:A,'11月工资'!A:AX,50,0)</f>
        <v>0</v>
      </c>
      <c r="W1104">
        <f>VLOOKUP(A:A,'11月工资'!A:AY,51,0)</f>
        <v>0</v>
      </c>
      <c r="X1104">
        <f>VLOOKUP(A:A,'11月工资'!A:AV,48,0)</f>
        <v>35000</v>
      </c>
      <c r="Y1104">
        <f>VLOOKUP(A:A,'11月工资'!A:BB,54,0)</f>
        <v>5564.44</v>
      </c>
      <c r="Z1104" s="12">
        <f>ROUND(5*MAX(0,(R1104-S1104-T1104-U1104-V1104-W1104-X1104-Y1104)*{0.6;2;4;5;6;7;9}%-{0;504;3384;6384;10584;17184;36384}),2)</f>
        <v>163.31</v>
      </c>
      <c r="AB1104" s="78">
        <f>VLOOKUP(A:A,'11月工资'!A:BI,61,0)</f>
        <v>83.36</v>
      </c>
      <c r="AC1104" s="6">
        <f t="shared" si="137"/>
        <v>79.95</v>
      </c>
      <c r="AD1104">
        <f t="shared" si="138"/>
        <v>4589.05</v>
      </c>
      <c r="AE1104">
        <f>VLOOKUP(A:A,'10月奖金'!A:AC,29,0)</f>
        <v>83.36</v>
      </c>
      <c r="AF1104" s="6">
        <f t="shared" si="139"/>
        <v>-3.4099999999999966</v>
      </c>
      <c r="AG1104">
        <f>VLOOKUP(A:A,'10月奖金'!A:AD,30,0)</f>
        <v>5116.6400000000003</v>
      </c>
      <c r="AH1104" s="6">
        <f t="shared" si="140"/>
        <v>-527.59000000000015</v>
      </c>
      <c r="AI1104">
        <f>VLOOKUP(A:A,单位分配保留两位小数!B:N,13,0)</f>
        <v>4669</v>
      </c>
      <c r="AJ1104">
        <f t="shared" si="141"/>
        <v>0</v>
      </c>
      <c r="AK1104">
        <f>_xlfn.IFNA(VLOOKUP(A:A,'11月工资'!A:AQ,43,0),0)</f>
        <v>0</v>
      </c>
      <c r="AL1104">
        <f t="shared" si="142"/>
        <v>79.95</v>
      </c>
      <c r="AM1104" s="6">
        <f t="shared" si="143"/>
        <v>5443.7</v>
      </c>
    </row>
    <row r="1105" spans="1:39" x14ac:dyDescent="0.2">
      <c r="A1105" s="1">
        <v>9001241</v>
      </c>
      <c r="B1105" t="str">
        <f>VLOOKUP(A1105,标准表!C:D,2,0)</f>
        <v>白敏</v>
      </c>
      <c r="C1105" t="str">
        <f>VLOOKUP(A:A,标准表!C:M,11,0)</f>
        <v>技术创新部</v>
      </c>
      <c r="D1105" t="str">
        <f>VLOOKUP($A:$A,标准表!C:E,3,0)</f>
        <v>142325199303212535</v>
      </c>
      <c r="E1105" t="str">
        <f>VLOOKUP(A:A,'11月工资'!A:D,4,0)</f>
        <v>6236680180002018993</v>
      </c>
      <c r="F1105" t="str">
        <f>VLOOKUP(A:A,'11月工资'!A:F,6,0)</f>
        <v>专业技术人员</v>
      </c>
      <c r="G1105">
        <f>VLOOKUP(A:A,标准表!C:H,6,0)</f>
        <v>0</v>
      </c>
      <c r="H1105">
        <f>VLOOKUP(A:A,标准表!C:I,7,0)</f>
        <v>0</v>
      </c>
      <c r="I1105">
        <f>VLOOKUP(A:A,标准表!C:J,8,0)</f>
        <v>0</v>
      </c>
      <c r="J1105">
        <f>VLOOKUP($A:$A,标准表!C:G,5,0)</f>
        <v>2.15</v>
      </c>
      <c r="L1105">
        <f>VLOOKUP(A:A,单位分配保留两位小数!B:I,8,0)</f>
        <v>3653.17</v>
      </c>
      <c r="M1105">
        <f>_xlfn.IFNA(VLOOKUP(A:A,单位分配保留两位小数!B:J,9,0),0)</f>
        <v>0</v>
      </c>
      <c r="N1105">
        <f>_xlfn.IFNA(VLOOKUP(A:A,单位分配保留两位小数!B:K,10,0),0)</f>
        <v>0</v>
      </c>
      <c r="O1105">
        <f>ROUND(_xlfn.IFNA(VLOOKUP(A:A,单位分配保留两位小数!B:L,11,0),0),2)</f>
        <v>0</v>
      </c>
      <c r="Q1105">
        <f t="shared" si="136"/>
        <v>3653.17</v>
      </c>
      <c r="R1105">
        <f>_xlfn.IFNA(VLOOKUP(A1105,'11月工资'!A:AU,47,0),0)+Q1105</f>
        <v>35715.46</v>
      </c>
      <c r="S1105">
        <f>VLOOKUP(A:A,'11月工资'!A:AW,49,0)</f>
        <v>0</v>
      </c>
      <c r="T1105">
        <f>VLOOKUP(A:A,'11月工资'!A:AZ,52,0)</f>
        <v>0</v>
      </c>
      <c r="U1105">
        <f>VLOOKUP(A:A,'11月工资'!A:BA,53,0)</f>
        <v>0</v>
      </c>
      <c r="V1105">
        <f>VLOOKUP(A:A,'11月工资'!A:AX,50,0)</f>
        <v>0</v>
      </c>
      <c r="W1105">
        <f>VLOOKUP(A:A,'11月工资'!A:AY,51,0)</f>
        <v>0</v>
      </c>
      <c r="X1105">
        <f>VLOOKUP(A:A,'11月工资'!A:AV,48,0)</f>
        <v>30000</v>
      </c>
      <c r="Y1105">
        <f>VLOOKUP(A:A,'11月工资'!A:BB,54,0)</f>
        <v>4682.2599999999993</v>
      </c>
      <c r="Z1105" s="12">
        <f>ROUND(5*MAX(0,(R1105-S1105-T1105-U1105-V1105-W1105-X1105-Y1105)*{0.6;2;4;5;6;7;9}%-{0;504;3384;6384;10584;17184;36384}),2)</f>
        <v>31</v>
      </c>
      <c r="AB1105" s="78">
        <f>VLOOKUP(A:A,'11月工资'!A:BI,61,0)</f>
        <v>0</v>
      </c>
      <c r="AC1105" s="6">
        <f t="shared" si="137"/>
        <v>31</v>
      </c>
      <c r="AD1105">
        <f t="shared" si="138"/>
        <v>3622.17</v>
      </c>
      <c r="AE1105">
        <f>VLOOKUP(A:A,'10月奖金'!A:AC,29,0)</f>
        <v>0</v>
      </c>
      <c r="AF1105" s="6">
        <f t="shared" si="139"/>
        <v>31</v>
      </c>
      <c r="AG1105">
        <f>VLOOKUP(A:A,'10月奖金'!A:AD,30,0)</f>
        <v>3653.9</v>
      </c>
      <c r="AH1105" s="6">
        <f t="shared" si="140"/>
        <v>-31.730000000000018</v>
      </c>
      <c r="AI1105">
        <f>VLOOKUP(A:A,单位分配保留两位小数!B:N,13,0)</f>
        <v>3653.17</v>
      </c>
      <c r="AJ1105">
        <f t="shared" si="141"/>
        <v>0</v>
      </c>
      <c r="AK1105">
        <f>_xlfn.IFNA(VLOOKUP(A:A,'11月工资'!A:AQ,43,0),0)</f>
        <v>0</v>
      </c>
      <c r="AL1105">
        <f t="shared" si="142"/>
        <v>31</v>
      </c>
      <c r="AM1105" s="6">
        <f t="shared" si="143"/>
        <v>1033.1999999999998</v>
      </c>
    </row>
    <row r="1106" spans="1:39" x14ac:dyDescent="0.2">
      <c r="A1106" s="1">
        <v>9001243</v>
      </c>
      <c r="B1106" t="str">
        <f>VLOOKUP(A1106,标准表!C:D,2,0)</f>
        <v>贾宁</v>
      </c>
      <c r="C1106" t="str">
        <f>VLOOKUP(A:A,标准表!C:M,11,0)</f>
        <v>技术创新部</v>
      </c>
      <c r="D1106" t="str">
        <f>VLOOKUP($A:$A,标准表!C:E,3,0)</f>
        <v>130204198507222713</v>
      </c>
      <c r="E1106" t="str">
        <f>VLOOKUP(A:A,'11月工资'!A:D,4,0)</f>
        <v>6227000180420022058</v>
      </c>
      <c r="F1106" t="str">
        <f>VLOOKUP(A:A,'11月工资'!A:F,6,0)</f>
        <v>专业技术人员</v>
      </c>
      <c r="G1106">
        <f>VLOOKUP(A:A,标准表!C:H,6,0)</f>
        <v>0</v>
      </c>
      <c r="H1106">
        <f>VLOOKUP(A:A,标准表!C:I,7,0)</f>
        <v>0</v>
      </c>
      <c r="I1106">
        <f>VLOOKUP(A:A,标准表!C:J,8,0)</f>
        <v>0</v>
      </c>
      <c r="J1106">
        <f>VLOOKUP($A:$A,标准表!C:G,5,0)</f>
        <v>3.05</v>
      </c>
      <c r="L1106">
        <f>VLOOKUP(A:A,单位分配保留两位小数!B:I,8,0)</f>
        <v>5182.41</v>
      </c>
      <c r="M1106">
        <f>_xlfn.IFNA(VLOOKUP(A:A,单位分配保留两位小数!B:J,9,0),0)</f>
        <v>0</v>
      </c>
      <c r="N1106">
        <f>_xlfn.IFNA(VLOOKUP(A:A,单位分配保留两位小数!B:K,10,0),0)</f>
        <v>0</v>
      </c>
      <c r="O1106">
        <f>ROUND(_xlfn.IFNA(VLOOKUP(A:A,单位分配保留两位小数!B:L,11,0),0),2)</f>
        <v>0</v>
      </c>
      <c r="Q1106">
        <f t="shared" si="136"/>
        <v>5182.41</v>
      </c>
      <c r="R1106">
        <f>_xlfn.IFNA(VLOOKUP(A1106,'11月工资'!A:AU,47,0),0)+Q1106</f>
        <v>45145.960000000006</v>
      </c>
      <c r="S1106">
        <f>VLOOKUP(A:A,'11月工资'!A:AW,49,0)</f>
        <v>0</v>
      </c>
      <c r="T1106">
        <f>VLOOKUP(A:A,'11月工资'!A:AZ,52,0)</f>
        <v>0</v>
      </c>
      <c r="U1106">
        <f>VLOOKUP(A:A,'11月工资'!A:BA,53,0)</f>
        <v>0</v>
      </c>
      <c r="V1106">
        <f>VLOOKUP(A:A,'11月工资'!A:AX,50,0)</f>
        <v>0</v>
      </c>
      <c r="W1106">
        <f>VLOOKUP(A:A,'11月工资'!A:AY,51,0)</f>
        <v>0</v>
      </c>
      <c r="X1106">
        <f>VLOOKUP(A:A,'11月工资'!A:AV,48,0)</f>
        <v>30000</v>
      </c>
      <c r="Y1106">
        <f>VLOOKUP(A:A,'11月工资'!A:BB,54,0)</f>
        <v>8117.4</v>
      </c>
      <c r="Z1106" s="12">
        <f>ROUND(5*MAX(0,(R1106-S1106-T1106-U1106-V1106-W1106-X1106-Y1106)*{0.6;2;4;5;6;7;9}%-{0;504;3384;6384;10584;17184;36384}),2)</f>
        <v>210.86</v>
      </c>
      <c r="AB1106" s="78">
        <f>VLOOKUP(A:A,'11月工资'!A:BI,61,0)</f>
        <v>149.58000000000001</v>
      </c>
      <c r="AC1106" s="6">
        <f t="shared" si="137"/>
        <v>61.28</v>
      </c>
      <c r="AD1106">
        <f t="shared" si="138"/>
        <v>5121.13</v>
      </c>
      <c r="AE1106">
        <f>VLOOKUP(A:A,'10月奖金'!A:AC,29,0)</f>
        <v>61.3</v>
      </c>
      <c r="AF1106" s="6">
        <f t="shared" si="139"/>
        <v>-1.9999999999996021E-2</v>
      </c>
      <c r="AG1106">
        <f>VLOOKUP(A:A,'10月奖金'!A:AD,30,0)</f>
        <v>5122.1399999999994</v>
      </c>
      <c r="AH1106" s="6">
        <f t="shared" si="140"/>
        <v>-1.0099999999993088</v>
      </c>
      <c r="AI1106">
        <f>VLOOKUP(A:A,单位分配保留两位小数!B:N,13,0)</f>
        <v>5182.41</v>
      </c>
      <c r="AJ1106">
        <f t="shared" si="141"/>
        <v>0</v>
      </c>
      <c r="AK1106">
        <f>_xlfn.IFNA(VLOOKUP(A:A,'11月工资'!A:AQ,43,0),0)</f>
        <v>0</v>
      </c>
      <c r="AL1106">
        <f t="shared" si="142"/>
        <v>61.28</v>
      </c>
      <c r="AM1106" s="6">
        <f t="shared" si="143"/>
        <v>7028.5600000000068</v>
      </c>
    </row>
    <row r="1107" spans="1:39" x14ac:dyDescent="0.2">
      <c r="A1107" s="1">
        <v>9001235</v>
      </c>
      <c r="B1107" t="str">
        <f>VLOOKUP(A1107,标准表!C:D,2,0)</f>
        <v>汪书朝</v>
      </c>
      <c r="C1107" t="str">
        <f>VLOOKUP(A:A,标准表!C:M,11,0)</f>
        <v>炼铁事业部</v>
      </c>
      <c r="D1107" t="str">
        <f>VLOOKUP($A:$A,标准表!C:E,3,0)</f>
        <v>130224199310217312</v>
      </c>
      <c r="E1107" t="str">
        <f>VLOOKUP(A:A,'11月工资'!A:D,4,0)</f>
        <v>6236680180002022250</v>
      </c>
      <c r="F1107" t="str">
        <f>VLOOKUP(A:A,'11月工资'!A:F,6,0)</f>
        <v>专业技术人员</v>
      </c>
      <c r="G1107">
        <f>VLOOKUP(A:A,标准表!C:H,6,0)</f>
        <v>0</v>
      </c>
      <c r="H1107">
        <f>VLOOKUP(A:A,标准表!C:I,7,0)</f>
        <v>0</v>
      </c>
      <c r="I1107">
        <f>VLOOKUP(A:A,标准表!C:J,8,0)</f>
        <v>0</v>
      </c>
      <c r="J1107">
        <f>VLOOKUP($A:$A,标准表!C:G,5,0)</f>
        <v>2.15</v>
      </c>
      <c r="L1107">
        <f>VLOOKUP(A:A,单位分配保留两位小数!B:I,8,0)</f>
        <v>3225</v>
      </c>
      <c r="M1107">
        <f>_xlfn.IFNA(VLOOKUP(A:A,单位分配保留两位小数!B:J,9,0),0)</f>
        <v>0</v>
      </c>
      <c r="N1107">
        <f>_xlfn.IFNA(VLOOKUP(A:A,单位分配保留两位小数!B:K,10,0),0)</f>
        <v>380</v>
      </c>
      <c r="O1107">
        <f>ROUND(_xlfn.IFNA(VLOOKUP(A:A,单位分配保留两位小数!B:L,11,0),0),2)</f>
        <v>0</v>
      </c>
      <c r="Q1107">
        <f t="shared" si="136"/>
        <v>3605</v>
      </c>
      <c r="R1107">
        <f>_xlfn.IFNA(VLOOKUP(A1107,'11月工资'!A:AU,47,0),0)+Q1107</f>
        <v>38778.86</v>
      </c>
      <c r="S1107">
        <f>VLOOKUP(A:A,'11月工资'!A:AW,49,0)</f>
        <v>0</v>
      </c>
      <c r="T1107">
        <f>VLOOKUP(A:A,'11月工资'!A:AZ,52,0)</f>
        <v>0</v>
      </c>
      <c r="U1107">
        <f>VLOOKUP(A:A,'11月工资'!A:BA,53,0)</f>
        <v>0</v>
      </c>
      <c r="V1107">
        <f>VLOOKUP(A:A,'11月工资'!A:AX,50,0)</f>
        <v>0</v>
      </c>
      <c r="W1107">
        <f>VLOOKUP(A:A,'11月工资'!A:AY,51,0)</f>
        <v>0</v>
      </c>
      <c r="X1107">
        <f>VLOOKUP(A:A,'11月工资'!A:AV,48,0)</f>
        <v>30000</v>
      </c>
      <c r="Y1107">
        <f>VLOOKUP(A:A,'11月工资'!A:BB,54,0)</f>
        <v>4682.2599999999993</v>
      </c>
      <c r="Z1107" s="12">
        <f>ROUND(5*MAX(0,(R1107-S1107-T1107-U1107-V1107-W1107-X1107-Y1107)*{0.6;2;4;5;6;7;9}%-{0;504;3384;6384;10584;17184;36384}),2)</f>
        <v>122.9</v>
      </c>
      <c r="AB1107" s="78">
        <f>VLOOKUP(A:A,'11月工资'!A:BI,61,0)</f>
        <v>37.35</v>
      </c>
      <c r="AC1107" s="6">
        <f t="shared" si="137"/>
        <v>85.55</v>
      </c>
      <c r="AD1107">
        <f t="shared" si="138"/>
        <v>3519.45</v>
      </c>
      <c r="AE1107">
        <f>VLOOKUP(A:A,'10月奖金'!A:AC,29,0)</f>
        <v>37.35</v>
      </c>
      <c r="AF1107" s="6">
        <f t="shared" si="139"/>
        <v>48.199999999999996</v>
      </c>
      <c r="AG1107">
        <f>VLOOKUP(A:A,'10月奖金'!A:AD,30,0)</f>
        <v>3387.65</v>
      </c>
      <c r="AH1107" s="6">
        <f t="shared" si="140"/>
        <v>131.79999999999973</v>
      </c>
      <c r="AI1107">
        <f>VLOOKUP(A:A,单位分配保留两位小数!B:N,13,0)</f>
        <v>3605</v>
      </c>
      <c r="AJ1107">
        <f t="shared" si="141"/>
        <v>0</v>
      </c>
      <c r="AK1107">
        <f>_xlfn.IFNA(VLOOKUP(A:A,'11月工资'!A:AQ,43,0),0)</f>
        <v>0</v>
      </c>
      <c r="AL1107">
        <f t="shared" si="142"/>
        <v>85.55</v>
      </c>
      <c r="AM1107" s="6">
        <f t="shared" si="143"/>
        <v>4096.6000000000013</v>
      </c>
    </row>
    <row r="1108" spans="1:39" x14ac:dyDescent="0.2">
      <c r="A1108" s="1">
        <v>9001239</v>
      </c>
      <c r="B1108" t="str">
        <f>VLOOKUP(A1108,标准表!C:D,2,0)</f>
        <v>梁为秋</v>
      </c>
      <c r="C1108" t="str">
        <f>VLOOKUP(A:A,标准表!C:M,11,0)</f>
        <v>炼铁事业部</v>
      </c>
      <c r="D1108" t="str">
        <f>VLOOKUP($A:$A,标准表!C:E,3,0)</f>
        <v>152122199402011212</v>
      </c>
      <c r="E1108" t="str">
        <f>VLOOKUP(A:A,'11月工资'!A:D,4,0)</f>
        <v>6236680180002018969</v>
      </c>
      <c r="F1108" t="str">
        <f>VLOOKUP(A:A,'11月工资'!A:F,6,0)</f>
        <v>专业技术人员</v>
      </c>
      <c r="G1108">
        <f>VLOOKUP(A:A,标准表!C:H,6,0)</f>
        <v>0</v>
      </c>
      <c r="H1108">
        <f>VLOOKUP(A:A,标准表!C:I,7,0)</f>
        <v>0</v>
      </c>
      <c r="I1108">
        <f>VLOOKUP(A:A,标准表!C:J,8,0)</f>
        <v>0</v>
      </c>
      <c r="J1108">
        <f>VLOOKUP($A:$A,标准表!C:G,5,0)</f>
        <v>2.15</v>
      </c>
      <c r="L1108">
        <f>VLOOKUP(A:A,单位分配保留两位小数!B:I,8,0)</f>
        <v>3225</v>
      </c>
      <c r="M1108">
        <f>_xlfn.IFNA(VLOOKUP(A:A,单位分配保留两位小数!B:J,9,0),0)</f>
        <v>0</v>
      </c>
      <c r="N1108">
        <f>_xlfn.IFNA(VLOOKUP(A:A,单位分配保留两位小数!B:K,10,0),0)</f>
        <v>640</v>
      </c>
      <c r="O1108">
        <f>ROUND(_xlfn.IFNA(VLOOKUP(A:A,单位分配保留两位小数!B:L,11,0),0),2)</f>
        <v>0</v>
      </c>
      <c r="Q1108">
        <f t="shared" si="136"/>
        <v>3865</v>
      </c>
      <c r="R1108">
        <f>_xlfn.IFNA(VLOOKUP(A1108,'11月工资'!A:AU,47,0),0)+Q1108</f>
        <v>39086.239999999998</v>
      </c>
      <c r="S1108">
        <f>VLOOKUP(A:A,'11月工资'!A:AW,49,0)</f>
        <v>0</v>
      </c>
      <c r="T1108">
        <f>VLOOKUP(A:A,'11月工资'!A:AZ,52,0)</f>
        <v>0</v>
      </c>
      <c r="U1108">
        <f>VLOOKUP(A:A,'11月工资'!A:BA,53,0)</f>
        <v>0</v>
      </c>
      <c r="V1108">
        <f>VLOOKUP(A:A,'11月工资'!A:AX,50,0)</f>
        <v>0</v>
      </c>
      <c r="W1108">
        <f>VLOOKUP(A:A,'11月工资'!A:AY,51,0)</f>
        <v>0</v>
      </c>
      <c r="X1108">
        <f>VLOOKUP(A:A,'11月工资'!A:AV,48,0)</f>
        <v>30000</v>
      </c>
      <c r="Y1108">
        <f>VLOOKUP(A:A,'11月工资'!A:BB,54,0)</f>
        <v>4682.2599999999993</v>
      </c>
      <c r="Z1108" s="12">
        <f>ROUND(5*MAX(0,(R1108-S1108-T1108-U1108-V1108-W1108-X1108-Y1108)*{0.6;2;4;5;6;7;9}%-{0;504;3384;6384;10584;17184;36384}),2)</f>
        <v>132.12</v>
      </c>
      <c r="AB1108" s="78">
        <f>VLOOKUP(A:A,'11月工资'!A:BI,61,0)</f>
        <v>49.05</v>
      </c>
      <c r="AC1108" s="6">
        <f t="shared" si="137"/>
        <v>83.07</v>
      </c>
      <c r="AD1108">
        <f t="shared" si="138"/>
        <v>3781.93</v>
      </c>
      <c r="AE1108">
        <f>VLOOKUP(A:A,'10月奖金'!A:AC,29,0)</f>
        <v>49.05</v>
      </c>
      <c r="AF1108" s="6">
        <f t="shared" si="139"/>
        <v>34.019999999999996</v>
      </c>
      <c r="AG1108">
        <f>VLOOKUP(A:A,'10月奖金'!A:AD,30,0)</f>
        <v>3225.95</v>
      </c>
      <c r="AH1108" s="6">
        <f t="shared" si="140"/>
        <v>555.98</v>
      </c>
      <c r="AI1108">
        <f>VLOOKUP(A:A,单位分配保留两位小数!B:N,13,0)</f>
        <v>3865</v>
      </c>
      <c r="AJ1108">
        <f t="shared" si="141"/>
        <v>0</v>
      </c>
      <c r="AK1108">
        <f>_xlfn.IFNA(VLOOKUP(A:A,'11月工资'!A:AQ,43,0),0)</f>
        <v>0</v>
      </c>
      <c r="AL1108">
        <f t="shared" si="142"/>
        <v>83.07</v>
      </c>
      <c r="AM1108" s="6">
        <f t="shared" si="143"/>
        <v>4403.9799999999987</v>
      </c>
    </row>
    <row r="1109" spans="1:39" x14ac:dyDescent="0.2">
      <c r="A1109" s="1">
        <v>9001231</v>
      </c>
      <c r="B1109" t="str">
        <f>VLOOKUP(A1109,标准表!C:D,2,0)</f>
        <v>赵雷</v>
      </c>
      <c r="C1109" t="str">
        <f>VLOOKUP(A:A,标准表!C:M,11,0)</f>
        <v>热轧事业部</v>
      </c>
      <c r="D1109" t="str">
        <f>VLOOKUP($A:$A,标准表!C:E,3,0)</f>
        <v>131127199212051632</v>
      </c>
      <c r="E1109" t="str">
        <f>VLOOKUP(A:A,'11月工资'!A:D,4,0)</f>
        <v>6236680180002022375</v>
      </c>
      <c r="F1109" t="str">
        <f>VLOOKUP(A:A,'11月工资'!A:F,6,0)</f>
        <v>专业技术人员</v>
      </c>
      <c r="G1109">
        <f>VLOOKUP(A:A,标准表!C:H,6,0)</f>
        <v>0</v>
      </c>
      <c r="H1109">
        <f>VLOOKUP(A:A,标准表!C:I,7,0)</f>
        <v>0</v>
      </c>
      <c r="I1109">
        <f>VLOOKUP(A:A,标准表!C:J,8,0)</f>
        <v>0</v>
      </c>
      <c r="J1109">
        <f>VLOOKUP($A:$A,标准表!C:G,5,0)</f>
        <v>2.15</v>
      </c>
      <c r="L1109">
        <f>VLOOKUP(A:A,单位分配保留两位小数!B:I,8,0)</f>
        <v>3565.79</v>
      </c>
      <c r="M1109">
        <f>_xlfn.IFNA(VLOOKUP(A:A,单位分配保留两位小数!B:J,9,0),0)</f>
        <v>0</v>
      </c>
      <c r="N1109">
        <f>_xlfn.IFNA(VLOOKUP(A:A,单位分配保留两位小数!B:K,10,0),0)</f>
        <v>0</v>
      </c>
      <c r="O1109">
        <f>ROUND(_xlfn.IFNA(VLOOKUP(A:A,单位分配保留两位小数!B:L,11,0),0),2)</f>
        <v>0</v>
      </c>
      <c r="Q1109">
        <f t="shared" si="136"/>
        <v>3565.79</v>
      </c>
      <c r="R1109">
        <f>_xlfn.IFNA(VLOOKUP(A1109,'11月工资'!A:AU,47,0),0)+Q1109</f>
        <v>38482.74</v>
      </c>
      <c r="S1109">
        <f>VLOOKUP(A:A,'11月工资'!A:AW,49,0)</f>
        <v>0</v>
      </c>
      <c r="T1109">
        <f>VLOOKUP(A:A,'11月工资'!A:AZ,52,0)</f>
        <v>0</v>
      </c>
      <c r="U1109">
        <f>VLOOKUP(A:A,'11月工资'!A:BA,53,0)</f>
        <v>0</v>
      </c>
      <c r="V1109">
        <f>VLOOKUP(A:A,'11月工资'!A:AX,50,0)</f>
        <v>0</v>
      </c>
      <c r="W1109">
        <f>VLOOKUP(A:A,'11月工资'!A:AY,51,0)</f>
        <v>0</v>
      </c>
      <c r="X1109">
        <f>VLOOKUP(A:A,'11月工资'!A:AV,48,0)</f>
        <v>30000</v>
      </c>
      <c r="Y1109">
        <f>VLOOKUP(A:A,'11月工资'!A:BB,54,0)</f>
        <v>4682.2599999999993</v>
      </c>
      <c r="Z1109" s="12">
        <f>ROUND(5*MAX(0,(R1109-S1109-T1109-U1109-V1109-W1109-X1109-Y1109)*{0.6;2;4;5;6;7;9}%-{0;504;3384;6384;10584;17184;36384}),2)</f>
        <v>114.01</v>
      </c>
      <c r="AB1109" s="78">
        <f>VLOOKUP(A:A,'11月工资'!A:BI,61,0)</f>
        <v>44.83</v>
      </c>
      <c r="AC1109" s="6">
        <f t="shared" si="137"/>
        <v>69.180000000000007</v>
      </c>
      <c r="AD1109">
        <f t="shared" si="138"/>
        <v>3496.61</v>
      </c>
      <c r="AE1109">
        <f>VLOOKUP(A:A,'10月奖金'!A:AC,29,0)</f>
        <v>44.83</v>
      </c>
      <c r="AF1109" s="6">
        <f t="shared" si="139"/>
        <v>24.350000000000009</v>
      </c>
      <c r="AG1109">
        <f>VLOOKUP(A:A,'10月奖金'!A:AD,30,0)</f>
        <v>3731.04</v>
      </c>
      <c r="AH1109" s="6">
        <f t="shared" si="140"/>
        <v>-234.42999999999984</v>
      </c>
      <c r="AI1109">
        <f>VLOOKUP(A:A,单位分配保留两位小数!B:N,13,0)</f>
        <v>3565.79</v>
      </c>
      <c r="AJ1109">
        <f t="shared" si="141"/>
        <v>0</v>
      </c>
      <c r="AK1109">
        <f>_xlfn.IFNA(VLOOKUP(A:A,'11月工资'!A:AQ,43,0),0)</f>
        <v>0</v>
      </c>
      <c r="AL1109">
        <f t="shared" si="142"/>
        <v>69.180000000000007</v>
      </c>
      <c r="AM1109" s="6">
        <f t="shared" si="143"/>
        <v>3800.4799999999987</v>
      </c>
    </row>
    <row r="1110" spans="1:39" x14ac:dyDescent="0.2">
      <c r="A1110" s="1">
        <v>9001238</v>
      </c>
      <c r="B1110" t="str">
        <f>VLOOKUP(A1110,标准表!C:D,2,0)</f>
        <v>刘震</v>
      </c>
      <c r="C1110" t="str">
        <f>VLOOKUP(A:A,标准表!C:M,11,0)</f>
        <v>热轧事业部</v>
      </c>
      <c r="D1110" t="str">
        <f>VLOOKUP($A:$A,标准表!C:E,3,0)</f>
        <v>130282199311151814</v>
      </c>
      <c r="E1110" t="str">
        <f>VLOOKUP(A:A,'11月工资'!A:D,4,0)</f>
        <v>6236680180002022219</v>
      </c>
      <c r="F1110" t="str">
        <f>VLOOKUP(A:A,'11月工资'!A:F,6,0)</f>
        <v>专业技术人员</v>
      </c>
      <c r="G1110">
        <f>VLOOKUP(A:A,标准表!C:H,6,0)</f>
        <v>0</v>
      </c>
      <c r="H1110">
        <f>VLOOKUP(A:A,标准表!C:I,7,0)</f>
        <v>0</v>
      </c>
      <c r="I1110">
        <f>VLOOKUP(A:A,标准表!C:J,8,0)</f>
        <v>0</v>
      </c>
      <c r="J1110">
        <f>VLOOKUP($A:$A,标准表!C:G,5,0)</f>
        <v>2.15</v>
      </c>
      <c r="L1110">
        <f>VLOOKUP(A:A,单位分配保留两位小数!B:I,8,0)</f>
        <v>3620.42</v>
      </c>
      <c r="M1110">
        <f>_xlfn.IFNA(VLOOKUP(A:A,单位分配保留两位小数!B:J,9,0),0)</f>
        <v>0</v>
      </c>
      <c r="N1110">
        <f>_xlfn.IFNA(VLOOKUP(A:A,单位分配保留两位小数!B:K,10,0),0)</f>
        <v>0</v>
      </c>
      <c r="O1110">
        <f>ROUND(_xlfn.IFNA(VLOOKUP(A:A,单位分配保留两位小数!B:L,11,0),0),2)</f>
        <v>2668</v>
      </c>
      <c r="Q1110">
        <f t="shared" si="136"/>
        <v>952.42000000000007</v>
      </c>
      <c r="R1110">
        <f>_xlfn.IFNA(VLOOKUP(A1110,'11月工资'!A:AU,47,0),0)+Q1110</f>
        <v>35011.468999999997</v>
      </c>
      <c r="S1110">
        <f>VLOOKUP(A:A,'11月工资'!A:AW,49,0)</f>
        <v>0</v>
      </c>
      <c r="T1110">
        <f>VLOOKUP(A:A,'11月工资'!A:AZ,52,0)</f>
        <v>0</v>
      </c>
      <c r="U1110">
        <f>VLOOKUP(A:A,'11月工资'!A:BA,53,0)</f>
        <v>0</v>
      </c>
      <c r="V1110">
        <f>VLOOKUP(A:A,'11月工资'!A:AX,50,0)</f>
        <v>0</v>
      </c>
      <c r="W1110">
        <f>VLOOKUP(A:A,'11月工资'!A:AY,51,0)</f>
        <v>0</v>
      </c>
      <c r="X1110">
        <f>VLOOKUP(A:A,'11月工资'!A:AV,48,0)</f>
        <v>30000</v>
      </c>
      <c r="Y1110">
        <f>VLOOKUP(A:A,'11月工资'!A:BB,54,0)</f>
        <v>4682.2599999999993</v>
      </c>
      <c r="Z1110" s="12">
        <f>ROUND(5*MAX(0,(R1110-S1110-T1110-U1110-V1110-W1110-X1110-Y1110)*{0.6;2;4;5;6;7;9}%-{0;504;3384;6384;10584;17184;36384}),2)</f>
        <v>9.8800000000000008</v>
      </c>
      <c r="AB1110" s="78">
        <f>VLOOKUP(A:A,'11月工资'!A:BI,61,0)</f>
        <v>58.48</v>
      </c>
      <c r="AC1110" s="6">
        <f t="shared" si="137"/>
        <v>0</v>
      </c>
      <c r="AD1110">
        <f t="shared" si="138"/>
        <v>952.42000000000007</v>
      </c>
      <c r="AE1110">
        <f>VLOOKUP(A:A,'10月奖金'!A:AC,29,0)</f>
        <v>58.48</v>
      </c>
      <c r="AF1110" s="6">
        <f t="shared" si="139"/>
        <v>-58.48</v>
      </c>
      <c r="AG1110">
        <f>VLOOKUP(A:A,'10月奖金'!A:AD,30,0)</f>
        <v>3525.98</v>
      </c>
      <c r="AH1110" s="6">
        <f t="shared" si="140"/>
        <v>-2573.56</v>
      </c>
      <c r="AI1110">
        <f>VLOOKUP(A:A,单位分配保留两位小数!B:N,13,0)</f>
        <v>952.42</v>
      </c>
      <c r="AJ1110">
        <f t="shared" si="141"/>
        <v>0</v>
      </c>
      <c r="AK1110">
        <f>_xlfn.IFNA(VLOOKUP(A:A,'11月工资'!A:AQ,43,0),0)</f>
        <v>0</v>
      </c>
      <c r="AL1110">
        <f t="shared" si="142"/>
        <v>0</v>
      </c>
      <c r="AM1110" s="6">
        <f t="shared" si="143"/>
        <v>329.20899999999801</v>
      </c>
    </row>
    <row r="1111" spans="1:39" x14ac:dyDescent="0.2">
      <c r="A1111" s="1">
        <v>9001242</v>
      </c>
      <c r="B1111" t="str">
        <f>VLOOKUP(A1111,标准表!C:D,2,0)</f>
        <v>曹锦涛</v>
      </c>
      <c r="C1111" t="str">
        <f>VLOOKUP(A:A,标准表!C:M,11,0)</f>
        <v>冷轧事业部</v>
      </c>
      <c r="D1111" t="str">
        <f>VLOOKUP($A:$A,标准表!C:E,3,0)</f>
        <v>130224199401077618</v>
      </c>
      <c r="E1111" t="str">
        <f>VLOOKUP(A:A,'11月工资'!A:D,4,0)</f>
        <v>6236680180004830221</v>
      </c>
      <c r="F1111" t="str">
        <f>VLOOKUP(A:A,'11月工资'!A:F,6,0)</f>
        <v>专业技术人员</v>
      </c>
      <c r="G1111">
        <f>VLOOKUP(A:A,标准表!C:H,6,0)</f>
        <v>0</v>
      </c>
      <c r="H1111">
        <f>VLOOKUP(A:A,标准表!C:I,7,0)</f>
        <v>0</v>
      </c>
      <c r="I1111">
        <f>VLOOKUP(A:A,标准表!C:J,8,0)</f>
        <v>0</v>
      </c>
      <c r="J1111">
        <f>VLOOKUP($A:$A,标准表!C:G,5,0)</f>
        <v>1.65</v>
      </c>
      <c r="L1111">
        <f>VLOOKUP(A:A,单位分配保留两位小数!B:I,8,0)</f>
        <v>2801.1</v>
      </c>
      <c r="M1111">
        <f>_xlfn.IFNA(VLOOKUP(A:A,单位分配保留两位小数!B:J,9,0),0)</f>
        <v>0</v>
      </c>
      <c r="N1111">
        <f>_xlfn.IFNA(VLOOKUP(A:A,单位分配保留两位小数!B:K,10,0),0)</f>
        <v>3500</v>
      </c>
      <c r="O1111">
        <f>ROUND(_xlfn.IFNA(VLOOKUP(A:A,单位分配保留两位小数!B:L,11,0),0),2)</f>
        <v>0</v>
      </c>
      <c r="Q1111">
        <f t="shared" si="136"/>
        <v>6301.1</v>
      </c>
      <c r="R1111">
        <f>_xlfn.IFNA(VLOOKUP(A1111,'11月工资'!A:AU,47,0),0)+Q1111</f>
        <v>30610.959999999999</v>
      </c>
      <c r="S1111">
        <f>VLOOKUP(A:A,'11月工资'!A:AW,49,0)</f>
        <v>0</v>
      </c>
      <c r="T1111">
        <f>VLOOKUP(A:A,'11月工资'!A:AZ,52,0)</f>
        <v>0</v>
      </c>
      <c r="U1111">
        <f>VLOOKUP(A:A,'11月工资'!A:BA,53,0)</f>
        <v>0</v>
      </c>
      <c r="V1111">
        <f>VLOOKUP(A:A,'11月工资'!A:AX,50,0)</f>
        <v>0</v>
      </c>
      <c r="W1111">
        <f>VLOOKUP(A:A,'11月工资'!A:AY,51,0)</f>
        <v>0</v>
      </c>
      <c r="X1111">
        <f>VLOOKUP(A:A,'11月工资'!A:AV,48,0)</f>
        <v>30000</v>
      </c>
      <c r="Y1111">
        <f>VLOOKUP(A:A,'11月工资'!A:BB,54,0)</f>
        <v>4009.28</v>
      </c>
      <c r="Z1111" s="12">
        <f>ROUND(5*MAX(0,(R1111-S1111-T1111-U1111-V1111-W1111-X1111-Y1111)*{0.6;2;4;5;6;7;9}%-{0;504;3384;6384;10584;17184;36384}),2)</f>
        <v>0</v>
      </c>
      <c r="AB1111" s="78">
        <f>VLOOKUP(A:A,'11月工资'!A:BI,61,0)</f>
        <v>0</v>
      </c>
      <c r="AC1111" s="6">
        <f t="shared" si="137"/>
        <v>0</v>
      </c>
      <c r="AD1111">
        <f t="shared" si="138"/>
        <v>6301.1</v>
      </c>
      <c r="AE1111">
        <f>VLOOKUP(A:A,'10月奖金'!A:AC,29,0)</f>
        <v>0</v>
      </c>
      <c r="AF1111" s="6">
        <f t="shared" si="139"/>
        <v>0</v>
      </c>
      <c r="AG1111">
        <f>VLOOKUP(A:A,'10月奖金'!A:AD,30,0)</f>
        <v>2804.9999999999991</v>
      </c>
      <c r="AH1111" s="6">
        <f t="shared" si="140"/>
        <v>3496.1000000000013</v>
      </c>
      <c r="AI1111">
        <f>VLOOKUP(A:A,单位分配保留两位小数!B:N,13,0)</f>
        <v>6301.1</v>
      </c>
      <c r="AJ1111">
        <f t="shared" si="141"/>
        <v>0</v>
      </c>
      <c r="AK1111">
        <f>_xlfn.IFNA(VLOOKUP(A:A,'11月工资'!A:AQ,43,0),0)</f>
        <v>0</v>
      </c>
      <c r="AL1111">
        <f t="shared" si="142"/>
        <v>0</v>
      </c>
      <c r="AM1111" s="6">
        <f t="shared" si="143"/>
        <v>-3398.3200000000011</v>
      </c>
    </row>
    <row r="1112" spans="1:39" x14ac:dyDescent="0.2">
      <c r="A1112" s="1">
        <v>9001233</v>
      </c>
      <c r="B1112" t="str">
        <f>VLOOKUP(A1112,标准表!C:D,2,0)</f>
        <v>姚佳</v>
      </c>
      <c r="C1112" t="str">
        <f>VLOOKUP(A:A,标准表!C:M,11,0)</f>
        <v>动力部</v>
      </c>
      <c r="D1112" t="str">
        <f>VLOOKUP($A:$A,标准表!C:E,3,0)</f>
        <v>130183199205190589</v>
      </c>
      <c r="E1112" t="str">
        <f>VLOOKUP(A:A,'11月工资'!A:D,4,0)</f>
        <v>6236680180002022797</v>
      </c>
      <c r="F1112" t="str">
        <f>VLOOKUP(A:A,'11月工资'!A:F,6,0)</f>
        <v>专业技术人员</v>
      </c>
      <c r="G1112">
        <f>VLOOKUP(A:A,标准表!C:H,6,0)</f>
        <v>0</v>
      </c>
      <c r="H1112">
        <f>VLOOKUP(A:A,标准表!C:I,7,0)</f>
        <v>0</v>
      </c>
      <c r="I1112">
        <f>VLOOKUP(A:A,标准表!C:J,8,0)</f>
        <v>0</v>
      </c>
      <c r="J1112">
        <f>VLOOKUP($A:$A,标准表!C:G,5,0)</f>
        <v>2.15</v>
      </c>
      <c r="L1112">
        <f>VLOOKUP(A:A,单位分配保留两位小数!B:I,8,0)</f>
        <v>3679.72</v>
      </c>
      <c r="M1112">
        <f>_xlfn.IFNA(VLOOKUP(A:A,单位分配保留两位小数!B:J,9,0),0)</f>
        <v>0</v>
      </c>
      <c r="N1112">
        <f>_xlfn.IFNA(VLOOKUP(A:A,单位分配保留两位小数!B:K,10,0),0)</f>
        <v>0</v>
      </c>
      <c r="O1112">
        <f>ROUND(_xlfn.IFNA(VLOOKUP(A:A,单位分配保留两位小数!B:L,11,0),0),2)</f>
        <v>0</v>
      </c>
      <c r="Q1112">
        <f t="shared" si="136"/>
        <v>3679.72</v>
      </c>
      <c r="R1112">
        <f>_xlfn.IFNA(VLOOKUP(A1112,'11月工资'!A:AU,47,0),0)+Q1112</f>
        <v>36791.701000000001</v>
      </c>
      <c r="S1112">
        <f>VLOOKUP(A:A,'11月工资'!A:AW,49,0)</f>
        <v>0</v>
      </c>
      <c r="T1112">
        <f>VLOOKUP(A:A,'11月工资'!A:AZ,52,0)</f>
        <v>0</v>
      </c>
      <c r="U1112">
        <f>VLOOKUP(A:A,'11月工资'!A:BA,53,0)</f>
        <v>0</v>
      </c>
      <c r="V1112">
        <f>VLOOKUP(A:A,'11月工资'!A:AX,50,0)</f>
        <v>0</v>
      </c>
      <c r="W1112">
        <f>VLOOKUP(A:A,'11月工资'!A:AY,51,0)</f>
        <v>0</v>
      </c>
      <c r="X1112">
        <f>VLOOKUP(A:A,'11月工资'!A:AV,48,0)</f>
        <v>30000</v>
      </c>
      <c r="Y1112">
        <f>VLOOKUP(A:A,'11月工资'!A:BB,54,0)</f>
        <v>4682.2599999999993</v>
      </c>
      <c r="Z1112" s="12">
        <f>ROUND(5*MAX(0,(R1112-S1112-T1112-U1112-V1112-W1112-X1112-Y1112)*{0.6;2;4;5;6;7;9}%-{0;504;3384;6384;10584;17184;36384}),2)</f>
        <v>63.28</v>
      </c>
      <c r="AB1112" s="78">
        <f>VLOOKUP(A:A,'11月工资'!A:BI,61,0)</f>
        <v>34.630000000000003</v>
      </c>
      <c r="AC1112" s="6">
        <f t="shared" si="137"/>
        <v>28.65</v>
      </c>
      <c r="AD1112">
        <f t="shared" si="138"/>
        <v>3651.0699999999997</v>
      </c>
      <c r="AE1112">
        <f>VLOOKUP(A:A,'10月奖金'!A:AC,29,0)</f>
        <v>34.630000000000003</v>
      </c>
      <c r="AF1112" s="6">
        <f t="shared" si="139"/>
        <v>-5.980000000000004</v>
      </c>
      <c r="AG1112">
        <f>VLOOKUP(A:A,'10月奖金'!A:AD,30,0)</f>
        <v>3646.7599999999998</v>
      </c>
      <c r="AH1112" s="6">
        <f t="shared" si="140"/>
        <v>4.3099999999999454</v>
      </c>
      <c r="AI1112">
        <f>VLOOKUP(A:A,单位分配保留两位小数!B:N,13,0)</f>
        <v>3679.72</v>
      </c>
      <c r="AJ1112">
        <f t="shared" si="141"/>
        <v>0</v>
      </c>
      <c r="AK1112">
        <f>_xlfn.IFNA(VLOOKUP(A:A,'11月工资'!A:AQ,43,0),0)</f>
        <v>0</v>
      </c>
      <c r="AL1112">
        <f t="shared" si="142"/>
        <v>28.65</v>
      </c>
      <c r="AM1112" s="6">
        <f t="shared" si="143"/>
        <v>2109.4410000000016</v>
      </c>
    </row>
    <row r="1113" spans="1:39" x14ac:dyDescent="0.2">
      <c r="A1113" s="1">
        <v>9001232</v>
      </c>
      <c r="B1113" t="str">
        <f>VLOOKUP(A1113,标准表!C:D,2,0)</f>
        <v>张宏博</v>
      </c>
      <c r="C1113" t="str">
        <f>VLOOKUP(A:A,标准表!C:M,11,0)</f>
        <v>特钢事业部</v>
      </c>
      <c r="D1113" t="str">
        <f>VLOOKUP($A:$A,标准表!C:E,3,0)</f>
        <v>130283199310250411</v>
      </c>
      <c r="E1113" t="str">
        <f>VLOOKUP(A:A,'11月工资'!A:D,4,0)</f>
        <v>6236680180002022359</v>
      </c>
      <c r="F1113" t="str">
        <f>VLOOKUP(A:A,'11月工资'!A:F,6,0)</f>
        <v>专业技术人员</v>
      </c>
      <c r="G1113">
        <f>VLOOKUP(A:A,标准表!C:H,6,0)</f>
        <v>0</v>
      </c>
      <c r="H1113">
        <f>VLOOKUP(A:A,标准表!C:I,7,0)</f>
        <v>0</v>
      </c>
      <c r="I1113">
        <f>VLOOKUP(A:A,标准表!C:J,8,0)</f>
        <v>0</v>
      </c>
      <c r="J1113">
        <f>VLOOKUP($A:$A,标准表!C:G,5,0)</f>
        <v>2.15</v>
      </c>
      <c r="L1113">
        <f>VLOOKUP(A:A,单位分配保留两位小数!B:I,8,0)</f>
        <v>3538.8999999999996</v>
      </c>
      <c r="M1113">
        <f>_xlfn.IFNA(VLOOKUP(A:A,单位分配保留两位小数!B:J,9,0),0)</f>
        <v>0</v>
      </c>
      <c r="N1113">
        <f>_xlfn.IFNA(VLOOKUP(A:A,单位分配保留两位小数!B:K,10,0),0)</f>
        <v>0</v>
      </c>
      <c r="O1113">
        <f>ROUND(_xlfn.IFNA(VLOOKUP(A:A,单位分配保留两位小数!B:L,11,0),0),2)</f>
        <v>0</v>
      </c>
      <c r="Q1113">
        <f t="shared" si="136"/>
        <v>3538.8999999999996</v>
      </c>
      <c r="R1113">
        <f>_xlfn.IFNA(VLOOKUP(A1113,'11月工资'!A:AU,47,0),0)+Q1113</f>
        <v>35404.959999999999</v>
      </c>
      <c r="S1113">
        <f>VLOOKUP(A:A,'11月工资'!A:AW,49,0)</f>
        <v>0</v>
      </c>
      <c r="T1113">
        <f>VLOOKUP(A:A,'11月工资'!A:AZ,52,0)</f>
        <v>0</v>
      </c>
      <c r="U1113">
        <f>VLOOKUP(A:A,'11月工资'!A:BA,53,0)</f>
        <v>0</v>
      </c>
      <c r="V1113">
        <f>VLOOKUP(A:A,'11月工资'!A:AX,50,0)</f>
        <v>0</v>
      </c>
      <c r="W1113">
        <f>VLOOKUP(A:A,'11月工资'!A:AY,51,0)</f>
        <v>0</v>
      </c>
      <c r="X1113">
        <f>VLOOKUP(A:A,'11月工资'!A:AV,48,0)</f>
        <v>30000</v>
      </c>
      <c r="Y1113">
        <f>VLOOKUP(A:A,'11月工资'!A:BB,54,0)</f>
        <v>4682.2599999999993</v>
      </c>
      <c r="Z1113" s="12">
        <f>ROUND(5*MAX(0,(R1113-S1113-T1113-U1113-V1113-W1113-X1113-Y1113)*{0.6;2;4;5;6;7;9}%-{0;504;3384;6384;10584;17184;36384}),2)</f>
        <v>21.68</v>
      </c>
      <c r="AB1113" s="78">
        <f>VLOOKUP(A:A,'11月工资'!A:BI,61,0)</f>
        <v>0</v>
      </c>
      <c r="AC1113" s="6">
        <f t="shared" si="137"/>
        <v>21.68</v>
      </c>
      <c r="AD1113">
        <f t="shared" si="138"/>
        <v>3517.22</v>
      </c>
      <c r="AE1113">
        <f>VLOOKUP(A:A,'10月奖金'!A:AC,29,0)</f>
        <v>0</v>
      </c>
      <c r="AF1113" s="6">
        <f t="shared" si="139"/>
        <v>21.68</v>
      </c>
      <c r="AG1113">
        <f>VLOOKUP(A:A,'10月奖金'!A:AD,30,0)</f>
        <v>3440</v>
      </c>
      <c r="AH1113" s="6">
        <f t="shared" si="140"/>
        <v>77.2199999999998</v>
      </c>
      <c r="AI1113">
        <f>VLOOKUP(A:A,单位分配保留两位小数!B:N,13,0)</f>
        <v>3538.9</v>
      </c>
      <c r="AJ1113">
        <f t="shared" si="141"/>
        <v>0</v>
      </c>
      <c r="AK1113">
        <f>_xlfn.IFNA(VLOOKUP(A:A,'11月工资'!A:AQ,43,0),0)</f>
        <v>0</v>
      </c>
      <c r="AL1113">
        <f t="shared" si="142"/>
        <v>21.68</v>
      </c>
      <c r="AM1113" s="6">
        <f t="shared" si="143"/>
        <v>722.69999999999982</v>
      </c>
    </row>
    <row r="1114" spans="1:39" x14ac:dyDescent="0.2">
      <c r="A1114" s="1">
        <v>9001234</v>
      </c>
      <c r="B1114" t="str">
        <f>VLOOKUP(A1114,标准表!C:D,2,0)</f>
        <v>王浩南</v>
      </c>
      <c r="C1114" t="str">
        <f>VLOOKUP(A:A,标准表!C:M,11,0)</f>
        <v>特钢事业部</v>
      </c>
      <c r="D1114" t="str">
        <f>VLOOKUP($A:$A,标准表!C:E,3,0)</f>
        <v>130524199405085013</v>
      </c>
      <c r="E1114" t="str">
        <f>VLOOKUP(A:A,'11月工资'!A:D,4,0)</f>
        <v>6236680180002022276</v>
      </c>
      <c r="F1114" t="str">
        <f>VLOOKUP(A:A,'11月工资'!A:F,6,0)</f>
        <v>专业技术人员</v>
      </c>
      <c r="G1114">
        <f>VLOOKUP(A:A,标准表!C:H,6,0)</f>
        <v>0</v>
      </c>
      <c r="H1114">
        <f>VLOOKUP(A:A,标准表!C:I,7,0)</f>
        <v>0</v>
      </c>
      <c r="I1114">
        <f>VLOOKUP(A:A,标准表!C:J,8,0)</f>
        <v>0</v>
      </c>
      <c r="J1114">
        <f>VLOOKUP($A:$A,标准表!C:G,5,0)</f>
        <v>2.15</v>
      </c>
      <c r="L1114">
        <f>VLOOKUP(A:A,单位分配保留两位小数!B:I,8,0)</f>
        <v>3538.8999999999996</v>
      </c>
      <c r="M1114">
        <f>_xlfn.IFNA(VLOOKUP(A:A,单位分配保留两位小数!B:J,9,0),0)</f>
        <v>0</v>
      </c>
      <c r="N1114">
        <f>_xlfn.IFNA(VLOOKUP(A:A,单位分配保留两位小数!B:K,10,0),0)</f>
        <v>0</v>
      </c>
      <c r="O1114">
        <f>ROUND(_xlfn.IFNA(VLOOKUP(A:A,单位分配保留两位小数!B:L,11,0),0),2)</f>
        <v>0</v>
      </c>
      <c r="Q1114">
        <f t="shared" si="136"/>
        <v>3538.8999999999996</v>
      </c>
      <c r="R1114">
        <f>_xlfn.IFNA(VLOOKUP(A1114,'11月工资'!A:AU,47,0),0)+Q1114</f>
        <v>35201.379999999997</v>
      </c>
      <c r="S1114">
        <f>VLOOKUP(A:A,'11月工资'!A:AW,49,0)</f>
        <v>0</v>
      </c>
      <c r="T1114">
        <f>VLOOKUP(A:A,'11月工资'!A:AZ,52,0)</f>
        <v>0</v>
      </c>
      <c r="U1114">
        <f>VLOOKUP(A:A,'11月工资'!A:BA,53,0)</f>
        <v>0</v>
      </c>
      <c r="V1114">
        <f>VLOOKUP(A:A,'11月工资'!A:AX,50,0)</f>
        <v>0</v>
      </c>
      <c r="W1114">
        <f>VLOOKUP(A:A,'11月工资'!A:AY,51,0)</f>
        <v>0</v>
      </c>
      <c r="X1114">
        <f>VLOOKUP(A:A,'11月工资'!A:AV,48,0)</f>
        <v>30000</v>
      </c>
      <c r="Y1114">
        <f>VLOOKUP(A:A,'11月工资'!A:BB,54,0)</f>
        <v>4682.2599999999993</v>
      </c>
      <c r="Z1114" s="12">
        <f>ROUND(5*MAX(0,(R1114-S1114-T1114-U1114-V1114-W1114-X1114-Y1114)*{0.6;2;4;5;6;7;9}%-{0;504;3384;6384;10584;17184;36384}),2)</f>
        <v>15.57</v>
      </c>
      <c r="AB1114" s="78">
        <f>VLOOKUP(A:A,'11月工资'!A:BI,61,0)</f>
        <v>0</v>
      </c>
      <c r="AC1114" s="6">
        <f t="shared" si="137"/>
        <v>15.57</v>
      </c>
      <c r="AD1114">
        <f t="shared" si="138"/>
        <v>3523.3299999999995</v>
      </c>
      <c r="AE1114">
        <f>VLOOKUP(A:A,'10月奖金'!A:AC,29,0)</f>
        <v>0</v>
      </c>
      <c r="AF1114" s="6">
        <f t="shared" si="139"/>
        <v>15.57</v>
      </c>
      <c r="AG1114">
        <f>VLOOKUP(A:A,'10月奖金'!A:AD,30,0)</f>
        <v>3440</v>
      </c>
      <c r="AH1114" s="6">
        <f t="shared" si="140"/>
        <v>83.329999999999472</v>
      </c>
      <c r="AI1114">
        <f>VLOOKUP(A:A,单位分配保留两位小数!B:N,13,0)</f>
        <v>3538.9</v>
      </c>
      <c r="AJ1114">
        <f t="shared" si="141"/>
        <v>0</v>
      </c>
      <c r="AK1114">
        <f>_xlfn.IFNA(VLOOKUP(A:A,'11月工资'!A:AQ,43,0),0)</f>
        <v>0</v>
      </c>
      <c r="AL1114">
        <f t="shared" si="142"/>
        <v>15.57</v>
      </c>
      <c r="AM1114" s="6">
        <f t="shared" si="143"/>
        <v>519.11999999999807</v>
      </c>
    </row>
    <row r="1115" spans="1:39" x14ac:dyDescent="0.2">
      <c r="A1115" s="1">
        <v>9001236</v>
      </c>
      <c r="B1115" t="str">
        <f>VLOOKUP(A1115,标准表!C:D,2,0)</f>
        <v>毛学</v>
      </c>
      <c r="C1115" t="str">
        <f>VLOOKUP(A:A,标准表!C:M,11,0)</f>
        <v>特钢事业部</v>
      </c>
      <c r="D1115" t="str">
        <f>VLOOKUP($A:$A,标准表!C:E,3,0)</f>
        <v>130283199211210414</v>
      </c>
      <c r="E1115" t="str">
        <f>VLOOKUP(A:A,'11月工资'!A:D,4,0)</f>
        <v>6236680180002022235</v>
      </c>
      <c r="F1115" t="str">
        <f>VLOOKUP(A:A,'11月工资'!A:F,6,0)</f>
        <v>专业技术人员</v>
      </c>
      <c r="G1115">
        <f>VLOOKUP(A:A,标准表!C:H,6,0)</f>
        <v>0</v>
      </c>
      <c r="H1115">
        <f>VLOOKUP(A:A,标准表!C:I,7,0)</f>
        <v>0</v>
      </c>
      <c r="I1115">
        <f>VLOOKUP(A:A,标准表!C:J,8,0)</f>
        <v>0</v>
      </c>
      <c r="J1115">
        <f>VLOOKUP($A:$A,标准表!C:G,5,0)</f>
        <v>2.15</v>
      </c>
      <c r="L1115">
        <f>VLOOKUP(A:A,单位分配保留两位小数!B:I,8,0)</f>
        <v>3538.8999999999996</v>
      </c>
      <c r="M1115">
        <f>_xlfn.IFNA(VLOOKUP(A:A,单位分配保留两位小数!B:J,9,0),0)</f>
        <v>0</v>
      </c>
      <c r="N1115">
        <f>_xlfn.IFNA(VLOOKUP(A:A,单位分配保留两位小数!B:K,10,0),0)</f>
        <v>0</v>
      </c>
      <c r="O1115">
        <f>ROUND(_xlfn.IFNA(VLOOKUP(A:A,单位分配保留两位小数!B:L,11,0),0),2)</f>
        <v>0</v>
      </c>
      <c r="Q1115">
        <f t="shared" si="136"/>
        <v>3538.8999999999996</v>
      </c>
      <c r="R1115">
        <f>_xlfn.IFNA(VLOOKUP(A1115,'11月工资'!A:AU,47,0),0)+Q1115</f>
        <v>35201.379999999997</v>
      </c>
      <c r="S1115">
        <f>VLOOKUP(A:A,'11月工资'!A:AW,49,0)</f>
        <v>0</v>
      </c>
      <c r="T1115">
        <f>VLOOKUP(A:A,'11月工资'!A:AZ,52,0)</f>
        <v>0</v>
      </c>
      <c r="U1115">
        <f>VLOOKUP(A:A,'11月工资'!A:BA,53,0)</f>
        <v>0</v>
      </c>
      <c r="V1115">
        <f>VLOOKUP(A:A,'11月工资'!A:AX,50,0)</f>
        <v>0</v>
      </c>
      <c r="W1115">
        <f>VLOOKUP(A:A,'11月工资'!A:AY,51,0)</f>
        <v>0</v>
      </c>
      <c r="X1115">
        <f>VLOOKUP(A:A,'11月工资'!A:AV,48,0)</f>
        <v>30000</v>
      </c>
      <c r="Y1115">
        <f>VLOOKUP(A:A,'11月工资'!A:BB,54,0)</f>
        <v>4682.2599999999993</v>
      </c>
      <c r="Z1115" s="12">
        <f>ROUND(5*MAX(0,(R1115-S1115-T1115-U1115-V1115-W1115-X1115-Y1115)*{0.6;2;4;5;6;7;9}%-{0;504;3384;6384;10584;17184;36384}),2)</f>
        <v>15.57</v>
      </c>
      <c r="AB1115" s="78">
        <f>VLOOKUP(A:A,'11月工资'!A:BI,61,0)</f>
        <v>0</v>
      </c>
      <c r="AC1115" s="6">
        <f t="shared" si="137"/>
        <v>15.57</v>
      </c>
      <c r="AD1115">
        <f t="shared" si="138"/>
        <v>3523.3299999999995</v>
      </c>
      <c r="AE1115">
        <f>VLOOKUP(A:A,'10月奖金'!A:AC,29,0)</f>
        <v>0</v>
      </c>
      <c r="AF1115" s="6">
        <f t="shared" si="139"/>
        <v>15.57</v>
      </c>
      <c r="AG1115">
        <f>VLOOKUP(A:A,'10月奖金'!A:AD,30,0)</f>
        <v>3440</v>
      </c>
      <c r="AH1115" s="6">
        <f t="shared" si="140"/>
        <v>83.329999999999472</v>
      </c>
      <c r="AI1115">
        <f>VLOOKUP(A:A,单位分配保留两位小数!B:N,13,0)</f>
        <v>3538.9</v>
      </c>
      <c r="AJ1115">
        <f t="shared" si="141"/>
        <v>0</v>
      </c>
      <c r="AK1115">
        <f>_xlfn.IFNA(VLOOKUP(A:A,'11月工资'!A:AQ,43,0),0)</f>
        <v>0</v>
      </c>
      <c r="AL1115">
        <f t="shared" si="142"/>
        <v>15.57</v>
      </c>
      <c r="AM1115" s="6">
        <f t="shared" si="143"/>
        <v>519.11999999999807</v>
      </c>
    </row>
    <row r="1116" spans="1:39" x14ac:dyDescent="0.2">
      <c r="A1116" s="1">
        <v>9001237</v>
      </c>
      <c r="B1116" t="str">
        <f>VLOOKUP(A1116,标准表!C:D,2,0)</f>
        <v>柳晓辉</v>
      </c>
      <c r="C1116" t="str">
        <f>VLOOKUP(A:A,标准表!C:M,11,0)</f>
        <v>特钢事业部</v>
      </c>
      <c r="D1116" t="str">
        <f>VLOOKUP($A:$A,标准表!C:E,3,0)</f>
        <v>130723199312151231</v>
      </c>
      <c r="E1116" t="str">
        <f>VLOOKUP(A:A,'11月工资'!A:D,4,0)</f>
        <v>6236680180002022227</v>
      </c>
      <c r="F1116" t="str">
        <f>VLOOKUP(A:A,'11月工资'!A:F,6,0)</f>
        <v>专业技术人员</v>
      </c>
      <c r="G1116">
        <f>VLOOKUP(A:A,标准表!C:H,6,0)</f>
        <v>0</v>
      </c>
      <c r="H1116">
        <f>VLOOKUP(A:A,标准表!C:I,7,0)</f>
        <v>0</v>
      </c>
      <c r="I1116">
        <f>VLOOKUP(A:A,标准表!C:J,8,0)</f>
        <v>0</v>
      </c>
      <c r="J1116">
        <f>VLOOKUP($A:$A,标准表!C:G,5,0)</f>
        <v>2.15</v>
      </c>
      <c r="L1116">
        <f>VLOOKUP(A:A,单位分配保留两位小数!B:I,8,0)</f>
        <v>3538.8999999999996</v>
      </c>
      <c r="M1116">
        <f>_xlfn.IFNA(VLOOKUP(A:A,单位分配保留两位小数!B:J,9,0),0)</f>
        <v>0</v>
      </c>
      <c r="N1116">
        <f>_xlfn.IFNA(VLOOKUP(A:A,单位分配保留两位小数!B:K,10,0),0)</f>
        <v>0</v>
      </c>
      <c r="O1116">
        <f>ROUND(_xlfn.IFNA(VLOOKUP(A:A,单位分配保留两位小数!B:L,11,0),0),2)</f>
        <v>0</v>
      </c>
      <c r="Q1116">
        <f t="shared" si="136"/>
        <v>3538.8999999999996</v>
      </c>
      <c r="R1116">
        <f>_xlfn.IFNA(VLOOKUP(A1116,'11月工资'!A:AU,47,0),0)+Q1116</f>
        <v>35201.379999999997</v>
      </c>
      <c r="S1116">
        <f>VLOOKUP(A:A,'11月工资'!A:AW,49,0)</f>
        <v>0</v>
      </c>
      <c r="T1116">
        <f>VLOOKUP(A:A,'11月工资'!A:AZ,52,0)</f>
        <v>0</v>
      </c>
      <c r="U1116">
        <f>VLOOKUP(A:A,'11月工资'!A:BA,53,0)</f>
        <v>0</v>
      </c>
      <c r="V1116">
        <f>VLOOKUP(A:A,'11月工资'!A:AX,50,0)</f>
        <v>0</v>
      </c>
      <c r="W1116">
        <f>VLOOKUP(A:A,'11月工资'!A:AY,51,0)</f>
        <v>0</v>
      </c>
      <c r="X1116">
        <f>VLOOKUP(A:A,'11月工资'!A:AV,48,0)</f>
        <v>30000</v>
      </c>
      <c r="Y1116">
        <f>VLOOKUP(A:A,'11月工资'!A:BB,54,0)</f>
        <v>4682.2599999999993</v>
      </c>
      <c r="Z1116" s="12">
        <f>ROUND(5*MAX(0,(R1116-S1116-T1116-U1116-V1116-W1116-X1116-Y1116)*{0.6;2;4;5;6;7;9}%-{0;504;3384;6384;10584;17184;36384}),2)</f>
        <v>15.57</v>
      </c>
      <c r="AB1116" s="78">
        <f>VLOOKUP(A:A,'11月工资'!A:BI,61,0)</f>
        <v>0</v>
      </c>
      <c r="AC1116" s="6">
        <f t="shared" si="137"/>
        <v>15.57</v>
      </c>
      <c r="AD1116">
        <f t="shared" si="138"/>
        <v>3523.3299999999995</v>
      </c>
      <c r="AE1116">
        <f>VLOOKUP(A:A,'10月奖金'!A:AC,29,0)</f>
        <v>0</v>
      </c>
      <c r="AF1116" s="6">
        <f t="shared" si="139"/>
        <v>15.57</v>
      </c>
      <c r="AG1116">
        <f>VLOOKUP(A:A,'10月奖金'!A:AD,30,0)</f>
        <v>3440</v>
      </c>
      <c r="AH1116" s="6">
        <f t="shared" si="140"/>
        <v>83.329999999999472</v>
      </c>
      <c r="AI1116">
        <f>VLOOKUP(A:A,单位分配保留两位小数!B:N,13,0)</f>
        <v>3538.9</v>
      </c>
      <c r="AJ1116">
        <f t="shared" si="141"/>
        <v>0</v>
      </c>
      <c r="AK1116">
        <f>_xlfn.IFNA(VLOOKUP(A:A,'11月工资'!A:AQ,43,0),0)</f>
        <v>0</v>
      </c>
      <c r="AL1116">
        <f t="shared" si="142"/>
        <v>15.57</v>
      </c>
      <c r="AM1116" s="6">
        <f t="shared" si="143"/>
        <v>519.11999999999807</v>
      </c>
    </row>
    <row r="1117" spans="1:39" x14ac:dyDescent="0.2">
      <c r="A1117" s="1">
        <v>9001240</v>
      </c>
      <c r="B1117" t="str">
        <f>VLOOKUP(A1117,标准表!C:D,2,0)</f>
        <v>高赛</v>
      </c>
      <c r="C1117" t="str">
        <f>VLOOKUP(A:A,标准表!C:M,11,0)</f>
        <v>特钢事业部</v>
      </c>
      <c r="D1117" t="str">
        <f>VLOOKUP($A:$A,标准表!C:E,3,0)</f>
        <v>130682199206042271</v>
      </c>
      <c r="E1117" t="str">
        <f>VLOOKUP(A:A,'11月工资'!A:D,4,0)</f>
        <v>6217000180043494750</v>
      </c>
      <c r="F1117" t="str">
        <f>VLOOKUP(A:A,'11月工资'!A:F,6,0)</f>
        <v>专业技术人员</v>
      </c>
      <c r="G1117">
        <f>VLOOKUP(A:A,标准表!C:H,6,0)</f>
        <v>0</v>
      </c>
      <c r="H1117">
        <f>VLOOKUP(A:A,标准表!C:I,7,0)</f>
        <v>0</v>
      </c>
      <c r="I1117">
        <f>VLOOKUP(A:A,标准表!C:J,8,0)</f>
        <v>0</v>
      </c>
      <c r="J1117">
        <f>VLOOKUP($A:$A,标准表!C:G,5,0)</f>
        <v>2.15</v>
      </c>
      <c r="L1117">
        <f>VLOOKUP(A:A,单位分配保留两位小数!B:I,8,0)</f>
        <v>3538.8999999999996</v>
      </c>
      <c r="M1117">
        <f>_xlfn.IFNA(VLOOKUP(A:A,单位分配保留两位小数!B:J,9,0),0)</f>
        <v>0</v>
      </c>
      <c r="N1117">
        <f>_xlfn.IFNA(VLOOKUP(A:A,单位分配保留两位小数!B:K,10,0),0)</f>
        <v>0</v>
      </c>
      <c r="O1117">
        <f>ROUND(_xlfn.IFNA(VLOOKUP(A:A,单位分配保留两位小数!B:L,11,0),0),2)</f>
        <v>0</v>
      </c>
      <c r="Q1117">
        <f t="shared" si="136"/>
        <v>3538.8999999999996</v>
      </c>
      <c r="R1117">
        <f>_xlfn.IFNA(VLOOKUP(A1117,'11月工资'!A:AU,47,0),0)+Q1117</f>
        <v>35404.97</v>
      </c>
      <c r="S1117">
        <f>VLOOKUP(A:A,'11月工资'!A:AW,49,0)</f>
        <v>0</v>
      </c>
      <c r="T1117">
        <f>VLOOKUP(A:A,'11月工资'!A:AZ,52,0)</f>
        <v>0</v>
      </c>
      <c r="U1117">
        <f>VLOOKUP(A:A,'11月工资'!A:BA,53,0)</f>
        <v>0</v>
      </c>
      <c r="V1117">
        <f>VLOOKUP(A:A,'11月工资'!A:AX,50,0)</f>
        <v>0</v>
      </c>
      <c r="W1117">
        <f>VLOOKUP(A:A,'11月工资'!A:AY,51,0)</f>
        <v>0</v>
      </c>
      <c r="X1117">
        <f>VLOOKUP(A:A,'11月工资'!A:AV,48,0)</f>
        <v>30000</v>
      </c>
      <c r="Y1117">
        <f>VLOOKUP(A:A,'11月工资'!A:BB,54,0)</f>
        <v>4682.2599999999993</v>
      </c>
      <c r="Z1117" s="12">
        <f>ROUND(5*MAX(0,(R1117-S1117-T1117-U1117-V1117-W1117-X1117-Y1117)*{0.6;2;4;5;6;7;9}%-{0;504;3384;6384;10584;17184;36384}),2)</f>
        <v>21.68</v>
      </c>
      <c r="AB1117" s="78">
        <f>VLOOKUP(A:A,'11月工资'!A:BI,61,0)</f>
        <v>0</v>
      </c>
      <c r="AC1117" s="6">
        <f t="shared" si="137"/>
        <v>21.68</v>
      </c>
      <c r="AD1117">
        <f t="shared" si="138"/>
        <v>3517.22</v>
      </c>
      <c r="AE1117">
        <f>VLOOKUP(A:A,'10月奖金'!A:AC,29,0)</f>
        <v>0</v>
      </c>
      <c r="AF1117" s="6">
        <f t="shared" si="139"/>
        <v>21.68</v>
      </c>
      <c r="AG1117">
        <f>VLOOKUP(A:A,'10月奖金'!A:AD,30,0)</f>
        <v>3440</v>
      </c>
      <c r="AH1117" s="6">
        <f t="shared" si="140"/>
        <v>77.2199999999998</v>
      </c>
      <c r="AI1117">
        <f>VLOOKUP(A:A,单位分配保留两位小数!B:N,13,0)</f>
        <v>3538.9</v>
      </c>
      <c r="AJ1117">
        <f t="shared" si="141"/>
        <v>0</v>
      </c>
      <c r="AK1117">
        <f>_xlfn.IFNA(VLOOKUP(A:A,'11月工资'!A:AQ,43,0),0)</f>
        <v>0</v>
      </c>
      <c r="AL1117">
        <f t="shared" si="142"/>
        <v>21.68</v>
      </c>
      <c r="AM1117" s="6">
        <f t="shared" si="143"/>
        <v>722.71000000000186</v>
      </c>
    </row>
    <row r="1118" spans="1:39" x14ac:dyDescent="0.2">
      <c r="A1118" s="1">
        <v>9001302</v>
      </c>
      <c r="B1118" t="str">
        <f>VLOOKUP(A1118,标准表!C:D,2,0)</f>
        <v>王磊</v>
      </c>
      <c r="C1118" t="str">
        <f>VLOOKUP(A:A,标准表!C:M,11,0)</f>
        <v>特钢事业部</v>
      </c>
      <c r="D1118" t="str">
        <f>VLOOKUP($A:$A,标准表!C:E,3,0)</f>
        <v>130204198110071814</v>
      </c>
      <c r="E1118" t="str">
        <f>VLOOKUP(A:A,'11月工资'!A:D,4,0)</f>
        <v>6217000180023874625</v>
      </c>
      <c r="F1118" t="str">
        <f>VLOOKUP(A:A,'11月工资'!A:F,6,0)</f>
        <v>经营管理-其他</v>
      </c>
      <c r="G1118">
        <f>VLOOKUP(A:A,标准表!C:H,6,0)</f>
        <v>0</v>
      </c>
      <c r="H1118">
        <f>VLOOKUP(A:A,标准表!C:I,7,0)</f>
        <v>0</v>
      </c>
      <c r="I1118">
        <f>VLOOKUP(A:A,标准表!C:J,8,0)</f>
        <v>0</v>
      </c>
      <c r="J1118">
        <f>VLOOKUP($A:$A,标准表!C:G,5,0)</f>
        <v>3.6</v>
      </c>
      <c r="L1118">
        <f>VLOOKUP(A:A,单位分配保留两位小数!B:I,8,0)</f>
        <v>5925.6</v>
      </c>
      <c r="M1118">
        <f>_xlfn.IFNA(VLOOKUP(A:A,单位分配保留两位小数!B:J,9,0),0)</f>
        <v>0</v>
      </c>
      <c r="N1118">
        <f>_xlfn.IFNA(VLOOKUP(A:A,单位分配保留两位小数!B:K,10,0),0)</f>
        <v>0</v>
      </c>
      <c r="O1118">
        <f>ROUND(_xlfn.IFNA(VLOOKUP(A:A,单位分配保留两位小数!B:L,11,0),0),2)</f>
        <v>0</v>
      </c>
      <c r="Q1118">
        <f t="shared" si="136"/>
        <v>5925.6</v>
      </c>
      <c r="R1118">
        <f>_xlfn.IFNA(VLOOKUP(A1118,'11月工资'!A:AU,47,0),0)+Q1118</f>
        <v>39134.6</v>
      </c>
      <c r="S1118">
        <f>VLOOKUP(A:A,'11月工资'!A:AW,49,0)</f>
        <v>0</v>
      </c>
      <c r="T1118">
        <f>VLOOKUP(A:A,'11月工资'!A:AZ,52,0)</f>
        <v>0</v>
      </c>
      <c r="U1118">
        <f>VLOOKUP(A:A,'11月工资'!A:BA,53,0)</f>
        <v>0</v>
      </c>
      <c r="V1118">
        <f>VLOOKUP(A:A,'11月工资'!A:AX,50,0)</f>
        <v>0</v>
      </c>
      <c r="W1118">
        <f>VLOOKUP(A:A,'11月工资'!A:AY,51,0)</f>
        <v>0</v>
      </c>
      <c r="X1118">
        <f>VLOOKUP(A:A,'11月工资'!A:AV,48,0)</f>
        <v>25000</v>
      </c>
      <c r="Y1118">
        <f>VLOOKUP(A:A,'11月工资'!A:BB,54,0)</f>
        <v>6709.1999999999989</v>
      </c>
      <c r="Z1118" s="12">
        <f>ROUND(5*MAX(0,(R1118-S1118-T1118-U1118-V1118-W1118-X1118-Y1118)*{0.6;2;4;5;6;7;9}%-{0;504;3384;6384;10584;17184;36384}),2)</f>
        <v>222.76</v>
      </c>
      <c r="AB1118" s="78">
        <f>VLOOKUP(A:A,'11月工资'!A:BI,61,0)</f>
        <v>134.54</v>
      </c>
      <c r="AC1118" s="6">
        <f t="shared" si="137"/>
        <v>88.22</v>
      </c>
      <c r="AD1118">
        <f t="shared" si="138"/>
        <v>5837.38</v>
      </c>
      <c r="AE1118">
        <f>VLOOKUP(A:A,'10月奖金'!A:AC,29,0)</f>
        <v>83.26</v>
      </c>
      <c r="AF1118" s="6">
        <f t="shared" si="139"/>
        <v>4.9599999999999937</v>
      </c>
      <c r="AG1118">
        <f>VLOOKUP(A:A,'10月奖金'!A:AD,30,0)</f>
        <v>5676.74</v>
      </c>
      <c r="AH1118" s="6">
        <f t="shared" si="140"/>
        <v>160.64000000000033</v>
      </c>
      <c r="AI1118">
        <f>VLOOKUP(A:A,单位分配保留两位小数!B:N,13,0)</f>
        <v>5925.6</v>
      </c>
      <c r="AJ1118">
        <f t="shared" si="141"/>
        <v>0</v>
      </c>
      <c r="AK1118">
        <f>_xlfn.IFNA(VLOOKUP(A:A,'11月工资'!A:AQ,43,0),0)</f>
        <v>0</v>
      </c>
      <c r="AL1118">
        <f t="shared" si="142"/>
        <v>88.22</v>
      </c>
      <c r="AM1118" s="6">
        <f t="shared" si="143"/>
        <v>7425.4</v>
      </c>
    </row>
    <row r="1119" spans="1:39" x14ac:dyDescent="0.2">
      <c r="A1119" s="1">
        <v>9001272</v>
      </c>
      <c r="B1119" t="str">
        <f>VLOOKUP(A1119,标准表!C:D,2,0)</f>
        <v>潘海涛</v>
      </c>
      <c r="C1119" t="str">
        <f>VLOOKUP(A:A,标准表!C:M,11,0)</f>
        <v>动力部</v>
      </c>
      <c r="D1119" t="str">
        <f>VLOOKUP($A:$A,标准表!C:E,3,0)</f>
        <v>130203197912050037</v>
      </c>
      <c r="E1119" t="str">
        <f>VLOOKUP(A:A,'11月工资'!A:D,4,0)</f>
        <v>6217000180022195147</v>
      </c>
      <c r="F1119" t="str">
        <f>VLOOKUP(A:A,'11月工资'!A:F,6,0)</f>
        <v>生产操作人员</v>
      </c>
      <c r="G1119">
        <f>VLOOKUP(A:A,标准表!C:H,6,0)</f>
        <v>0</v>
      </c>
      <c r="H1119">
        <f>VLOOKUP(A:A,标准表!C:I,7,0)</f>
        <v>0</v>
      </c>
      <c r="I1119">
        <f>VLOOKUP(A:A,标准表!C:J,8,0)</f>
        <v>0</v>
      </c>
      <c r="J1119">
        <f>VLOOKUP($A:$A,标准表!C:G,5,0)</f>
        <v>1</v>
      </c>
      <c r="L1119">
        <f>VLOOKUP(A:A,单位分配保留两位小数!B:I,8,0)</f>
        <v>1705.44</v>
      </c>
      <c r="M1119">
        <f>_xlfn.IFNA(VLOOKUP(A:A,单位分配保留两位小数!B:J,9,0),0)</f>
        <v>0</v>
      </c>
      <c r="N1119">
        <f>_xlfn.IFNA(VLOOKUP(A:A,单位分配保留两位小数!B:K,10,0),0)</f>
        <v>0</v>
      </c>
      <c r="O1119">
        <f>ROUND(_xlfn.IFNA(VLOOKUP(A:A,单位分配保留两位小数!B:L,11,0),0),2)</f>
        <v>0</v>
      </c>
      <c r="Q1119">
        <f t="shared" si="136"/>
        <v>1705.44</v>
      </c>
      <c r="R1119">
        <f>_xlfn.IFNA(VLOOKUP(A1119,'11月工资'!A:AU,47,0),0)+Q1119</f>
        <v>24713.53</v>
      </c>
      <c r="S1119">
        <f>VLOOKUP(A:A,'11月工资'!A:AW,49,0)</f>
        <v>0</v>
      </c>
      <c r="T1119">
        <f>VLOOKUP(A:A,'11月工资'!A:AZ,52,0)</f>
        <v>0</v>
      </c>
      <c r="U1119">
        <f>VLOOKUP(A:A,'11月工资'!A:BA,53,0)</f>
        <v>0</v>
      </c>
      <c r="V1119">
        <f>VLOOKUP(A:A,'11月工资'!A:AX,50,0)</f>
        <v>0</v>
      </c>
      <c r="W1119">
        <f>VLOOKUP(A:A,'11月工资'!A:AY,51,0)</f>
        <v>0</v>
      </c>
      <c r="X1119">
        <f>VLOOKUP(A:A,'11月工资'!A:AV,48,0)</f>
        <v>25000</v>
      </c>
      <c r="Y1119">
        <f>VLOOKUP(A:A,'11月工资'!A:BB,54,0)</f>
        <v>3812.29</v>
      </c>
      <c r="Z1119" s="12">
        <f>ROUND(5*MAX(0,(R1119-S1119-T1119-U1119-V1119-W1119-X1119-Y1119)*{0.6;2;4;5;6;7;9}%-{0;504;3384;6384;10584;17184;36384}),2)</f>
        <v>0</v>
      </c>
      <c r="AB1119" s="78">
        <f>VLOOKUP(A:A,'11月工资'!A:BI,61,0)</f>
        <v>0</v>
      </c>
      <c r="AC1119" s="6">
        <f t="shared" si="137"/>
        <v>0</v>
      </c>
      <c r="AD1119">
        <f t="shared" si="138"/>
        <v>1705.44</v>
      </c>
      <c r="AE1119">
        <f>VLOOKUP(A:A,'10月奖金'!A:AC,29,0)</f>
        <v>0</v>
      </c>
      <c r="AF1119" s="6">
        <f t="shared" si="139"/>
        <v>0</v>
      </c>
      <c r="AG1119">
        <f>VLOOKUP(A:A,'10月奖金'!A:AD,30,0)</f>
        <v>1671.17</v>
      </c>
      <c r="AH1119" s="6">
        <f t="shared" si="140"/>
        <v>34.269999999999982</v>
      </c>
      <c r="AI1119">
        <f>VLOOKUP(A:A,单位分配保留两位小数!B:N,13,0)</f>
        <v>1705.44</v>
      </c>
      <c r="AJ1119">
        <f t="shared" si="141"/>
        <v>0</v>
      </c>
      <c r="AK1119">
        <f>_xlfn.IFNA(VLOOKUP(A:A,'11月工资'!A:AQ,43,0),0)</f>
        <v>0</v>
      </c>
      <c r="AL1119">
        <f t="shared" si="142"/>
        <v>0</v>
      </c>
      <c r="AM1119" s="6">
        <f t="shared" si="143"/>
        <v>-4098.7600000000011</v>
      </c>
    </row>
    <row r="1120" spans="1:39" x14ac:dyDescent="0.2">
      <c r="A1120" s="1">
        <v>9001246</v>
      </c>
      <c r="B1120" t="str">
        <f>VLOOKUP(A1120,标准表!C:D,2,0)</f>
        <v>于涛</v>
      </c>
      <c r="C1120" t="str">
        <f>VLOOKUP(A:A,标准表!C:M,11,0)</f>
        <v>动力部</v>
      </c>
      <c r="D1120" t="str">
        <f>VLOOKUP($A:$A,标准表!C:E,3,0)</f>
        <v>130205197402160319</v>
      </c>
      <c r="E1120" t="str">
        <f>VLOOKUP(A:A,'11月工资'!A:D,4,0)</f>
        <v>6217000180022191443</v>
      </c>
      <c r="F1120" t="str">
        <f>VLOOKUP(A:A,'11月工资'!A:F,6,0)</f>
        <v>生产操作人员</v>
      </c>
      <c r="G1120">
        <f>VLOOKUP(A:A,标准表!C:H,6,0)</f>
        <v>0</v>
      </c>
      <c r="H1120">
        <f>VLOOKUP(A:A,标准表!C:I,7,0)</f>
        <v>0</v>
      </c>
      <c r="I1120">
        <f>VLOOKUP(A:A,标准表!C:J,8,0)</f>
        <v>0</v>
      </c>
      <c r="J1120">
        <f>VLOOKUP($A:$A,标准表!C:G,5,0)</f>
        <v>1.2</v>
      </c>
      <c r="L1120">
        <f>VLOOKUP(A:A,单位分配保留两位小数!B:I,8,0)</f>
        <v>1956</v>
      </c>
      <c r="M1120">
        <f>_xlfn.IFNA(VLOOKUP(A:A,单位分配保留两位小数!B:J,9,0),0)</f>
        <v>0</v>
      </c>
      <c r="N1120">
        <f>_xlfn.IFNA(VLOOKUP(A:A,单位分配保留两位小数!B:K,10,0),0)</f>
        <v>0</v>
      </c>
      <c r="O1120">
        <f>ROUND(_xlfn.IFNA(VLOOKUP(A:A,单位分配保留两位小数!B:L,11,0),0),2)</f>
        <v>400</v>
      </c>
      <c r="Q1120">
        <f t="shared" si="136"/>
        <v>1556</v>
      </c>
      <c r="R1120">
        <f>_xlfn.IFNA(VLOOKUP(A1120,'11月工资'!A:AU,47,0),0)+Q1120</f>
        <v>28480</v>
      </c>
      <c r="S1120">
        <f>VLOOKUP(A:A,'11月工资'!A:AW,49,0)</f>
        <v>0</v>
      </c>
      <c r="T1120">
        <f>VLOOKUP(A:A,'11月工资'!A:AZ,52,0)</f>
        <v>0</v>
      </c>
      <c r="U1120">
        <f>VLOOKUP(A:A,'11月工资'!A:BA,53,0)</f>
        <v>0</v>
      </c>
      <c r="V1120">
        <f>VLOOKUP(A:A,'11月工资'!A:AX,50,0)</f>
        <v>0</v>
      </c>
      <c r="W1120">
        <f>VLOOKUP(A:A,'11月工资'!A:AY,51,0)</f>
        <v>0</v>
      </c>
      <c r="X1120">
        <f>VLOOKUP(A:A,'11月工资'!A:AV,48,0)</f>
        <v>25000</v>
      </c>
      <c r="Y1120">
        <f>VLOOKUP(A:A,'11月工资'!A:BB,54,0)</f>
        <v>7197.5</v>
      </c>
      <c r="Z1120" s="12">
        <f>ROUND(5*MAX(0,(R1120-S1120-T1120-U1120-V1120-W1120-X1120-Y1120)*{0.6;2;4;5;6;7;9}%-{0;504;3384;6384;10584;17184;36384}),2)</f>
        <v>0</v>
      </c>
      <c r="AB1120" s="78">
        <f>VLOOKUP(A:A,'11月工资'!A:BI,61,0)</f>
        <v>0</v>
      </c>
      <c r="AC1120" s="6">
        <f t="shared" si="137"/>
        <v>0</v>
      </c>
      <c r="AD1120">
        <f t="shared" si="138"/>
        <v>1556</v>
      </c>
      <c r="AE1120">
        <f>VLOOKUP(A:A,'10月奖金'!A:AC,29,0)</f>
        <v>0</v>
      </c>
      <c r="AF1120" s="6">
        <f t="shared" si="139"/>
        <v>0</v>
      </c>
      <c r="AG1120">
        <f>VLOOKUP(A:A,'10月奖金'!A:AD,30,0)</f>
        <v>1957</v>
      </c>
      <c r="AH1120" s="6">
        <f t="shared" si="140"/>
        <v>-401</v>
      </c>
      <c r="AI1120">
        <f>VLOOKUP(A:A,单位分配保留两位小数!B:N,13,0)</f>
        <v>1556</v>
      </c>
      <c r="AJ1120">
        <f t="shared" si="141"/>
        <v>0</v>
      </c>
      <c r="AK1120">
        <f>_xlfn.IFNA(VLOOKUP(A:A,'11月工资'!A:AQ,43,0),0)</f>
        <v>0</v>
      </c>
      <c r="AL1120">
        <f t="shared" si="142"/>
        <v>0</v>
      </c>
      <c r="AM1120" s="6">
        <f t="shared" si="143"/>
        <v>-3717.5</v>
      </c>
    </row>
    <row r="1121" spans="1:39" x14ac:dyDescent="0.2">
      <c r="A1121" s="1">
        <v>9001247</v>
      </c>
      <c r="B1121" t="str">
        <f>VLOOKUP(A1121,标准表!C:D,2,0)</f>
        <v>王希瑞</v>
      </c>
      <c r="C1121" t="str">
        <f>VLOOKUP(A:A,标准表!C:M,11,0)</f>
        <v>动力部</v>
      </c>
      <c r="D1121" t="str">
        <f>VLOOKUP($A:$A,标准表!C:E,3,0)</f>
        <v>130204197409290611</v>
      </c>
      <c r="E1121" t="str">
        <f>VLOOKUP(A:A,'11月工资'!A:D,4,0)</f>
        <v>6217000180022191294</v>
      </c>
      <c r="F1121" t="str">
        <f>VLOOKUP(A:A,'11月工资'!A:F,6,0)</f>
        <v>生产操作人员</v>
      </c>
      <c r="G1121">
        <f>VLOOKUP(A:A,标准表!C:H,6,0)</f>
        <v>0</v>
      </c>
      <c r="H1121">
        <f>VLOOKUP(A:A,标准表!C:I,7,0)</f>
        <v>0</v>
      </c>
      <c r="I1121">
        <f>VLOOKUP(A:A,标准表!C:J,8,0)</f>
        <v>0</v>
      </c>
      <c r="J1121">
        <f>VLOOKUP($A:$A,标准表!C:G,5,0)</f>
        <v>1</v>
      </c>
      <c r="L1121">
        <f>VLOOKUP(A:A,单位分配保留两位小数!B:I,8,0)</f>
        <v>1720.01</v>
      </c>
      <c r="M1121">
        <f>_xlfn.IFNA(VLOOKUP(A:A,单位分配保留两位小数!B:J,9,0),0)</f>
        <v>0</v>
      </c>
      <c r="N1121">
        <f>_xlfn.IFNA(VLOOKUP(A:A,单位分配保留两位小数!B:K,10,0),0)</f>
        <v>0</v>
      </c>
      <c r="O1121">
        <f>ROUND(_xlfn.IFNA(VLOOKUP(A:A,单位分配保留两位小数!B:L,11,0),0),2)</f>
        <v>0</v>
      </c>
      <c r="Q1121">
        <f t="shared" si="136"/>
        <v>1720.01</v>
      </c>
      <c r="R1121">
        <f>_xlfn.IFNA(VLOOKUP(A1121,'11月工资'!A:AU,47,0),0)+Q1121</f>
        <v>26657.19</v>
      </c>
      <c r="S1121">
        <f>VLOOKUP(A:A,'11月工资'!A:AW,49,0)</f>
        <v>0</v>
      </c>
      <c r="T1121">
        <f>VLOOKUP(A:A,'11月工资'!A:AZ,52,0)</f>
        <v>0</v>
      </c>
      <c r="U1121">
        <f>VLOOKUP(A:A,'11月工资'!A:BA,53,0)</f>
        <v>0</v>
      </c>
      <c r="V1121">
        <f>VLOOKUP(A:A,'11月工资'!A:AX,50,0)</f>
        <v>0</v>
      </c>
      <c r="W1121">
        <f>VLOOKUP(A:A,'11月工资'!A:AY,51,0)</f>
        <v>0</v>
      </c>
      <c r="X1121">
        <f>VLOOKUP(A:A,'11月工资'!A:AV,48,0)</f>
        <v>25000</v>
      </c>
      <c r="Y1121">
        <f>VLOOKUP(A:A,'11月工资'!A:BB,54,0)</f>
        <v>4269</v>
      </c>
      <c r="Z1121" s="12">
        <f>ROUND(5*MAX(0,(R1121-S1121-T1121-U1121-V1121-W1121-X1121-Y1121)*{0.6;2;4;5;6;7;9}%-{0;504;3384;6384;10584;17184;36384}),2)</f>
        <v>0</v>
      </c>
      <c r="AB1121" s="78">
        <f>VLOOKUP(A:A,'11月工资'!A:BI,61,0)</f>
        <v>0</v>
      </c>
      <c r="AC1121" s="6">
        <f t="shared" si="137"/>
        <v>0</v>
      </c>
      <c r="AD1121">
        <f t="shared" si="138"/>
        <v>1720.01</v>
      </c>
      <c r="AE1121">
        <f>VLOOKUP(A:A,'10月奖金'!A:AC,29,0)</f>
        <v>0</v>
      </c>
      <c r="AF1121" s="6">
        <f t="shared" si="139"/>
        <v>0</v>
      </c>
      <c r="AG1121">
        <f>VLOOKUP(A:A,'10月奖金'!A:AD,30,0)</f>
        <v>1696.88</v>
      </c>
      <c r="AH1121" s="6">
        <f t="shared" si="140"/>
        <v>23.129999999999882</v>
      </c>
      <c r="AI1121">
        <f>VLOOKUP(A:A,单位分配保留两位小数!B:N,13,0)</f>
        <v>1720.01</v>
      </c>
      <c r="AJ1121">
        <f t="shared" si="141"/>
        <v>0</v>
      </c>
      <c r="AK1121">
        <f>_xlfn.IFNA(VLOOKUP(A:A,'11月工资'!A:AQ,43,0),0)</f>
        <v>0</v>
      </c>
      <c r="AL1121">
        <f t="shared" si="142"/>
        <v>0</v>
      </c>
      <c r="AM1121" s="6">
        <f t="shared" si="143"/>
        <v>-2611.8100000000013</v>
      </c>
    </row>
    <row r="1122" spans="1:39" x14ac:dyDescent="0.2">
      <c r="A1122" s="1">
        <v>9001248</v>
      </c>
      <c r="B1122" t="str">
        <f>VLOOKUP(A1122,标准表!C:D,2,0)</f>
        <v>刘文宝</v>
      </c>
      <c r="C1122" t="str">
        <f>VLOOKUP(A:A,标准表!C:M,11,0)</f>
        <v>动力部</v>
      </c>
      <c r="D1122" t="str">
        <f>VLOOKUP($A:$A,标准表!C:E,3,0)</f>
        <v>130205197302270318</v>
      </c>
      <c r="E1122" t="str">
        <f>VLOOKUP(A:A,'11月工资'!A:D,4,0)</f>
        <v>6217000180022195642</v>
      </c>
      <c r="F1122" t="str">
        <f>VLOOKUP(A:A,'11月工资'!A:F,6,0)</f>
        <v>生产操作人员</v>
      </c>
      <c r="G1122">
        <f>VLOOKUP(A:A,标准表!C:H,6,0)</f>
        <v>0</v>
      </c>
      <c r="H1122">
        <f>VLOOKUP(A:A,标准表!C:I,7,0)</f>
        <v>0</v>
      </c>
      <c r="I1122">
        <f>VLOOKUP(A:A,标准表!C:J,8,0)</f>
        <v>0</v>
      </c>
      <c r="J1122">
        <f>VLOOKUP($A:$A,标准表!C:G,5,0)</f>
        <v>1</v>
      </c>
      <c r="L1122">
        <f>VLOOKUP(A:A,单位分配保留两位小数!B:I,8,0)</f>
        <v>1630</v>
      </c>
      <c r="M1122">
        <f>_xlfn.IFNA(VLOOKUP(A:A,单位分配保留两位小数!B:J,9,0),0)</f>
        <v>0</v>
      </c>
      <c r="N1122">
        <f>_xlfn.IFNA(VLOOKUP(A:A,单位分配保留两位小数!B:K,10,0),0)</f>
        <v>0</v>
      </c>
      <c r="O1122">
        <f>ROUND(_xlfn.IFNA(VLOOKUP(A:A,单位分配保留两位小数!B:L,11,0),0),2)</f>
        <v>0</v>
      </c>
      <c r="Q1122">
        <f t="shared" si="136"/>
        <v>1630</v>
      </c>
      <c r="R1122">
        <f>_xlfn.IFNA(VLOOKUP(A1122,'11月工资'!A:AU,47,0),0)+Q1122</f>
        <v>26145.29</v>
      </c>
      <c r="S1122">
        <f>VLOOKUP(A:A,'11月工资'!A:AW,49,0)</f>
        <v>0</v>
      </c>
      <c r="T1122">
        <f>VLOOKUP(A:A,'11月工资'!A:AZ,52,0)</f>
        <v>0</v>
      </c>
      <c r="U1122">
        <f>VLOOKUP(A:A,'11月工资'!A:BA,53,0)</f>
        <v>0</v>
      </c>
      <c r="V1122">
        <f>VLOOKUP(A:A,'11月工资'!A:AX,50,0)</f>
        <v>0</v>
      </c>
      <c r="W1122">
        <f>VLOOKUP(A:A,'11月工资'!A:AY,51,0)</f>
        <v>0</v>
      </c>
      <c r="X1122">
        <f>VLOOKUP(A:A,'11月工资'!A:AV,48,0)</f>
        <v>25000</v>
      </c>
      <c r="Y1122">
        <f>VLOOKUP(A:A,'11月工资'!A:BB,54,0)</f>
        <v>4371.1000000000004</v>
      </c>
      <c r="Z1122" s="12">
        <f>ROUND(5*MAX(0,(R1122-S1122-T1122-U1122-V1122-W1122-X1122-Y1122)*{0.6;2;4;5;6;7;9}%-{0;504;3384;6384;10584;17184;36384}),2)</f>
        <v>0</v>
      </c>
      <c r="AB1122" s="78">
        <f>VLOOKUP(A:A,'11月工资'!A:BI,61,0)</f>
        <v>0</v>
      </c>
      <c r="AC1122" s="6">
        <f t="shared" si="137"/>
        <v>0</v>
      </c>
      <c r="AD1122">
        <f t="shared" si="138"/>
        <v>1630</v>
      </c>
      <c r="AE1122">
        <f>VLOOKUP(A:A,'10月奖金'!A:AC,29,0)</f>
        <v>0</v>
      </c>
      <c r="AF1122" s="6">
        <f t="shared" si="139"/>
        <v>0</v>
      </c>
      <c r="AG1122">
        <f>VLOOKUP(A:A,'10月奖金'!A:AD,30,0)</f>
        <v>1657</v>
      </c>
      <c r="AH1122" s="6">
        <f t="shared" si="140"/>
        <v>-27</v>
      </c>
      <c r="AI1122">
        <f>VLOOKUP(A:A,单位分配保留两位小数!B:N,13,0)</f>
        <v>1630</v>
      </c>
      <c r="AJ1122">
        <f t="shared" si="141"/>
        <v>0</v>
      </c>
      <c r="AK1122">
        <f>_xlfn.IFNA(VLOOKUP(A:A,'11月工资'!A:AQ,43,0),0)</f>
        <v>0</v>
      </c>
      <c r="AL1122">
        <f t="shared" si="142"/>
        <v>0</v>
      </c>
      <c r="AM1122" s="6">
        <f t="shared" si="143"/>
        <v>-3225.8099999999995</v>
      </c>
    </row>
    <row r="1123" spans="1:39" x14ac:dyDescent="0.2">
      <c r="A1123" s="1">
        <v>9001249</v>
      </c>
      <c r="B1123" t="str">
        <f>VLOOKUP(A1123,标准表!C:D,2,0)</f>
        <v>贾永顺</v>
      </c>
      <c r="C1123" t="str">
        <f>VLOOKUP(A:A,标准表!C:M,11,0)</f>
        <v>动力部</v>
      </c>
      <c r="D1123" t="str">
        <f>VLOOKUP($A:$A,标准表!C:E,3,0)</f>
        <v>130203197305252112</v>
      </c>
      <c r="E1123" t="str">
        <f>VLOOKUP(A:A,'11月工资'!A:D,4,0)</f>
        <v>6217000180022195766</v>
      </c>
      <c r="F1123" t="str">
        <f>VLOOKUP(A:A,'11月工资'!A:F,6,0)</f>
        <v>生产操作人员</v>
      </c>
      <c r="G1123">
        <f>VLOOKUP(A:A,标准表!C:H,6,0)</f>
        <v>0</v>
      </c>
      <c r="H1123">
        <f>VLOOKUP(A:A,标准表!C:I,7,0)</f>
        <v>0</v>
      </c>
      <c r="I1123">
        <f>VLOOKUP(A:A,标准表!C:J,8,0)</f>
        <v>0</v>
      </c>
      <c r="J1123">
        <f>VLOOKUP($A:$A,标准表!C:G,5,0)</f>
        <v>1</v>
      </c>
      <c r="L1123">
        <f>VLOOKUP(A:A,单位分配保留两位小数!B:I,8,0)</f>
        <v>1699</v>
      </c>
      <c r="M1123">
        <f>_xlfn.IFNA(VLOOKUP(A:A,单位分配保留两位小数!B:J,9,0),0)</f>
        <v>0</v>
      </c>
      <c r="N1123">
        <f>_xlfn.IFNA(VLOOKUP(A:A,单位分配保留两位小数!B:K,10,0),0)</f>
        <v>0</v>
      </c>
      <c r="O1123">
        <f>ROUND(_xlfn.IFNA(VLOOKUP(A:A,单位分配保留两位小数!B:L,11,0),0),2)</f>
        <v>0</v>
      </c>
      <c r="Q1123">
        <f t="shared" si="136"/>
        <v>1699</v>
      </c>
      <c r="R1123">
        <f>_xlfn.IFNA(VLOOKUP(A1123,'11月工资'!A:AU,47,0),0)+Q1123</f>
        <v>25832.98</v>
      </c>
      <c r="S1123">
        <f>VLOOKUP(A:A,'11月工资'!A:AW,49,0)</f>
        <v>0</v>
      </c>
      <c r="T1123">
        <f>VLOOKUP(A:A,'11月工资'!A:AZ,52,0)</f>
        <v>0</v>
      </c>
      <c r="U1123">
        <f>VLOOKUP(A:A,'11月工资'!A:BA,53,0)</f>
        <v>0</v>
      </c>
      <c r="V1123">
        <f>VLOOKUP(A:A,'11月工资'!A:AX,50,0)</f>
        <v>0</v>
      </c>
      <c r="W1123">
        <f>VLOOKUP(A:A,'11月工资'!A:AY,51,0)</f>
        <v>0</v>
      </c>
      <c r="X1123">
        <f>VLOOKUP(A:A,'11月工资'!A:AV,48,0)</f>
        <v>25000</v>
      </c>
      <c r="Y1123">
        <f>VLOOKUP(A:A,'11月工资'!A:BB,54,0)</f>
        <v>4150.72</v>
      </c>
      <c r="Z1123" s="12">
        <f>ROUND(5*MAX(0,(R1123-S1123-T1123-U1123-V1123-W1123-X1123-Y1123)*{0.6;2;4;5;6;7;9}%-{0;504;3384;6384;10584;17184;36384}),2)</f>
        <v>0</v>
      </c>
      <c r="AB1123" s="78">
        <f>VLOOKUP(A:A,'11月工资'!A:BI,61,0)</f>
        <v>0</v>
      </c>
      <c r="AC1123" s="6">
        <f t="shared" si="137"/>
        <v>0</v>
      </c>
      <c r="AD1123">
        <f t="shared" si="138"/>
        <v>1699</v>
      </c>
      <c r="AE1123">
        <f>VLOOKUP(A:A,'10月奖金'!A:AC,29,0)</f>
        <v>0</v>
      </c>
      <c r="AF1123" s="6">
        <f t="shared" si="139"/>
        <v>0</v>
      </c>
      <c r="AG1123">
        <f>VLOOKUP(A:A,'10月奖金'!A:AD,30,0)</f>
        <v>1657</v>
      </c>
      <c r="AH1123" s="6">
        <f t="shared" si="140"/>
        <v>42</v>
      </c>
      <c r="AI1123">
        <f>VLOOKUP(A:A,单位分配保留两位小数!B:N,13,0)</f>
        <v>1699</v>
      </c>
      <c r="AJ1123">
        <f t="shared" si="141"/>
        <v>0</v>
      </c>
      <c r="AK1123">
        <f>_xlfn.IFNA(VLOOKUP(A:A,'11月工资'!A:AQ,43,0),0)</f>
        <v>0</v>
      </c>
      <c r="AL1123">
        <f t="shared" si="142"/>
        <v>0</v>
      </c>
      <c r="AM1123" s="6">
        <f t="shared" si="143"/>
        <v>-3317.7400000000007</v>
      </c>
    </row>
    <row r="1124" spans="1:39" x14ac:dyDescent="0.2">
      <c r="A1124" s="1">
        <v>9001268</v>
      </c>
      <c r="B1124" t="str">
        <f>VLOOKUP(A1124,标准表!C:D,2,0)</f>
        <v>丁瑞成</v>
      </c>
      <c r="C1124" t="str">
        <f>VLOOKUP(A:A,标准表!C:M,11,0)</f>
        <v>动力部</v>
      </c>
      <c r="D1124" t="str">
        <f>VLOOKUP($A:$A,标准表!C:E,3,0)</f>
        <v>130228197308090232</v>
      </c>
      <c r="E1124" t="str">
        <f>VLOOKUP(A:A,'11月工资'!A:D,4,0)</f>
        <v>6217000180024110417</v>
      </c>
      <c r="F1124" t="str">
        <f>VLOOKUP(A:A,'11月工资'!A:F,6,0)</f>
        <v>生产操作人员</v>
      </c>
      <c r="G1124">
        <f>VLOOKUP(A:A,标准表!C:H,6,0)</f>
        <v>0</v>
      </c>
      <c r="H1124">
        <f>VLOOKUP(A:A,标准表!C:I,7,0)</f>
        <v>0</v>
      </c>
      <c r="I1124">
        <f>VLOOKUP(A:A,标准表!C:J,8,0)</f>
        <v>0</v>
      </c>
      <c r="J1124">
        <f>VLOOKUP($A:$A,标准表!C:G,5,0)</f>
        <v>1</v>
      </c>
      <c r="L1124">
        <f>VLOOKUP(A:A,单位分配保留两位小数!B:I,8,0)</f>
        <v>1701.85</v>
      </c>
      <c r="M1124">
        <f>_xlfn.IFNA(VLOOKUP(A:A,单位分配保留两位小数!B:J,9,0),0)</f>
        <v>0</v>
      </c>
      <c r="N1124">
        <f>_xlfn.IFNA(VLOOKUP(A:A,单位分配保留两位小数!B:K,10,0),0)</f>
        <v>0</v>
      </c>
      <c r="O1124">
        <f>ROUND(_xlfn.IFNA(VLOOKUP(A:A,单位分配保留两位小数!B:L,11,0),0),2)</f>
        <v>100</v>
      </c>
      <c r="Q1124">
        <f t="shared" si="136"/>
        <v>1601.85</v>
      </c>
      <c r="R1124">
        <f>_xlfn.IFNA(VLOOKUP(A1124,'11月工资'!A:AU,47,0),0)+Q1124</f>
        <v>22723.879999999997</v>
      </c>
      <c r="S1124">
        <f>VLOOKUP(A:A,'11月工资'!A:AW,49,0)</f>
        <v>0</v>
      </c>
      <c r="T1124">
        <f>VLOOKUP(A:A,'11月工资'!A:AZ,52,0)</f>
        <v>0</v>
      </c>
      <c r="U1124">
        <f>VLOOKUP(A:A,'11月工资'!A:BA,53,0)</f>
        <v>0</v>
      </c>
      <c r="V1124">
        <f>VLOOKUP(A:A,'11月工资'!A:AX,50,0)</f>
        <v>0</v>
      </c>
      <c r="W1124">
        <f>VLOOKUP(A:A,'11月工资'!A:AY,51,0)</f>
        <v>0</v>
      </c>
      <c r="X1124">
        <f>VLOOKUP(A:A,'11月工资'!A:AV,48,0)</f>
        <v>25000</v>
      </c>
      <c r="Y1124">
        <f>VLOOKUP(A:A,'11月工资'!A:BB,54,0)</f>
        <v>5040.5000000000009</v>
      </c>
      <c r="Z1124" s="12">
        <f>ROUND(5*MAX(0,(R1124-S1124-T1124-U1124-V1124-W1124-X1124-Y1124)*{0.6;2;4;5;6;7;9}%-{0;504;3384;6384;10584;17184;36384}),2)</f>
        <v>0</v>
      </c>
      <c r="AB1124" s="78">
        <f>VLOOKUP(A:A,'11月工资'!A:BI,61,0)</f>
        <v>0</v>
      </c>
      <c r="AC1124" s="6">
        <f t="shared" si="137"/>
        <v>0</v>
      </c>
      <c r="AD1124">
        <f t="shared" si="138"/>
        <v>1601.85</v>
      </c>
      <c r="AE1124">
        <f>VLOOKUP(A:A,'10月奖金'!A:AC,29,0)</f>
        <v>0</v>
      </c>
      <c r="AF1124" s="6">
        <f t="shared" si="139"/>
        <v>0</v>
      </c>
      <c r="AG1124">
        <f>VLOOKUP(A:A,'10月奖金'!A:AD,30,0)</f>
        <v>1713.7</v>
      </c>
      <c r="AH1124" s="6">
        <f t="shared" si="140"/>
        <v>-111.85000000000014</v>
      </c>
      <c r="AI1124">
        <f>VLOOKUP(A:A,单位分配保留两位小数!B:N,13,0)</f>
        <v>1601.85</v>
      </c>
      <c r="AJ1124">
        <f t="shared" si="141"/>
        <v>0</v>
      </c>
      <c r="AK1124">
        <f>_xlfn.IFNA(VLOOKUP(A:A,'11月工资'!A:AQ,43,0),0)</f>
        <v>0</v>
      </c>
      <c r="AL1124">
        <f t="shared" si="142"/>
        <v>0</v>
      </c>
      <c r="AM1124" s="6">
        <f t="shared" si="143"/>
        <v>-7316.6200000000035</v>
      </c>
    </row>
    <row r="1125" spans="1:39" x14ac:dyDescent="0.2">
      <c r="A1125" s="1">
        <v>9001250</v>
      </c>
      <c r="B1125" t="str">
        <f>VLOOKUP(A1125,标准表!C:D,2,0)</f>
        <v>王骏</v>
      </c>
      <c r="C1125" t="str">
        <f>VLOOKUP(A:A,标准表!C:M,11,0)</f>
        <v>动力部</v>
      </c>
      <c r="D1125" t="str">
        <f>VLOOKUP($A:$A,标准表!C:E,3,0)</f>
        <v>130203198607153317</v>
      </c>
      <c r="E1125" t="str">
        <f>VLOOKUP(A:A,'11月工资'!A:D,4,0)</f>
        <v>6217000180004116681</v>
      </c>
      <c r="F1125" t="str">
        <f>VLOOKUP(A:A,'11月工资'!A:F,6,0)</f>
        <v>生产操作人员</v>
      </c>
      <c r="G1125">
        <f>VLOOKUP(A:A,标准表!C:H,6,0)</f>
        <v>0</v>
      </c>
      <c r="H1125">
        <f>VLOOKUP(A:A,标准表!C:I,7,0)</f>
        <v>0</v>
      </c>
      <c r="I1125">
        <f>VLOOKUP(A:A,标准表!C:J,8,0)</f>
        <v>0</v>
      </c>
      <c r="J1125">
        <f>VLOOKUP($A:$A,标准表!C:G,5,0)</f>
        <v>1</v>
      </c>
      <c r="L1125">
        <f>VLOOKUP(A:A,单位分配保留两位小数!B:I,8,0)</f>
        <v>1717.25</v>
      </c>
      <c r="M1125">
        <f>_xlfn.IFNA(VLOOKUP(A:A,单位分配保留两位小数!B:J,9,0),0)</f>
        <v>0</v>
      </c>
      <c r="N1125">
        <f>_xlfn.IFNA(VLOOKUP(A:A,单位分配保留两位小数!B:K,10,0),0)</f>
        <v>0</v>
      </c>
      <c r="O1125">
        <f>ROUND(_xlfn.IFNA(VLOOKUP(A:A,单位分配保留两位小数!B:L,11,0),0),2)</f>
        <v>0</v>
      </c>
      <c r="Q1125">
        <f t="shared" si="136"/>
        <v>1717.25</v>
      </c>
      <c r="R1125">
        <f>_xlfn.IFNA(VLOOKUP(A1125,'11月工资'!A:AU,47,0),0)+Q1125</f>
        <v>24375.98</v>
      </c>
      <c r="S1125">
        <f>VLOOKUP(A:A,'11月工资'!A:AW,49,0)</f>
        <v>0</v>
      </c>
      <c r="T1125">
        <f>VLOOKUP(A:A,'11月工资'!A:AZ,52,0)</f>
        <v>0</v>
      </c>
      <c r="U1125">
        <f>VLOOKUP(A:A,'11月工资'!A:BA,53,0)</f>
        <v>0</v>
      </c>
      <c r="V1125">
        <f>VLOOKUP(A:A,'11月工资'!A:AX,50,0)</f>
        <v>0</v>
      </c>
      <c r="W1125">
        <f>VLOOKUP(A:A,'11月工资'!A:AY,51,0)</f>
        <v>0</v>
      </c>
      <c r="X1125">
        <f>VLOOKUP(A:A,'11月工资'!A:AV,48,0)</f>
        <v>25000</v>
      </c>
      <c r="Y1125">
        <f>VLOOKUP(A:A,'11月工资'!A:BB,54,0)</f>
        <v>3221.83</v>
      </c>
      <c r="Z1125" s="12">
        <f>ROUND(5*MAX(0,(R1125-S1125-T1125-U1125-V1125-W1125-X1125-Y1125)*{0.6;2;4;5;6;7;9}%-{0;504;3384;6384;10584;17184;36384}),2)</f>
        <v>0</v>
      </c>
      <c r="AB1125" s="78">
        <f>VLOOKUP(A:A,'11月工资'!A:BI,61,0)</f>
        <v>0</v>
      </c>
      <c r="AC1125" s="6">
        <f t="shared" si="137"/>
        <v>0</v>
      </c>
      <c r="AD1125">
        <f t="shared" si="138"/>
        <v>1717.25</v>
      </c>
      <c r="AE1125">
        <f>VLOOKUP(A:A,'10月奖金'!A:AC,29,0)</f>
        <v>0</v>
      </c>
      <c r="AF1125" s="6">
        <f t="shared" si="139"/>
        <v>0</v>
      </c>
      <c r="AG1125">
        <f>VLOOKUP(A:A,'10月奖金'!A:AD,30,0)</f>
        <v>1699.6</v>
      </c>
      <c r="AH1125" s="6">
        <f t="shared" si="140"/>
        <v>17.650000000000091</v>
      </c>
      <c r="AI1125">
        <f>VLOOKUP(A:A,单位分配保留两位小数!B:N,13,0)</f>
        <v>1717.25</v>
      </c>
      <c r="AJ1125">
        <f t="shared" si="141"/>
        <v>0</v>
      </c>
      <c r="AK1125">
        <f>_xlfn.IFNA(VLOOKUP(A:A,'11月工资'!A:AQ,43,0),0)</f>
        <v>0</v>
      </c>
      <c r="AL1125">
        <f t="shared" si="142"/>
        <v>0</v>
      </c>
      <c r="AM1125" s="6">
        <f t="shared" si="143"/>
        <v>-3845.8500000000004</v>
      </c>
    </row>
    <row r="1126" spans="1:39" x14ac:dyDescent="0.2">
      <c r="A1126" s="1">
        <v>9001278</v>
      </c>
      <c r="B1126" t="str">
        <f>VLOOKUP(A1126,标准表!C:D,2,0)</f>
        <v>商璐</v>
      </c>
      <c r="C1126" t="str">
        <f>VLOOKUP(A:A,标准表!C:M,11,0)</f>
        <v>热轧事业部</v>
      </c>
      <c r="D1126" t="str">
        <f>VLOOKUP($A:$A,标准表!C:E,3,0)</f>
        <v>130202198811053632</v>
      </c>
      <c r="E1126" t="str">
        <f>VLOOKUP(A:A,'11月工资'!A:D,4,0)</f>
        <v>6217000180040518205</v>
      </c>
      <c r="F1126" t="str">
        <f>VLOOKUP(A:A,'11月工资'!A:F,6,0)</f>
        <v>生产操作人员</v>
      </c>
      <c r="G1126">
        <f>VLOOKUP(A:A,标准表!C:H,6,0)</f>
        <v>0</v>
      </c>
      <c r="H1126">
        <f>VLOOKUP(A:A,标准表!C:I,7,0)</f>
        <v>0</v>
      </c>
      <c r="I1126">
        <f>VLOOKUP(A:A,标准表!C:J,8,0)</f>
        <v>0</v>
      </c>
      <c r="J1126">
        <f>VLOOKUP($A:$A,标准表!C:G,5,0)</f>
        <v>1</v>
      </c>
      <c r="L1126">
        <f>VLOOKUP(A:A,单位分配保留两位小数!B:I,8,0)</f>
        <v>1614.69</v>
      </c>
      <c r="M1126">
        <f>_xlfn.IFNA(VLOOKUP(A:A,单位分配保留两位小数!B:J,9,0),0)</f>
        <v>0</v>
      </c>
      <c r="N1126">
        <f>_xlfn.IFNA(VLOOKUP(A:A,单位分配保留两位小数!B:K,10,0),0)</f>
        <v>0</v>
      </c>
      <c r="O1126">
        <f>ROUND(_xlfn.IFNA(VLOOKUP(A:A,单位分配保留两位小数!B:L,11,0),0),2)</f>
        <v>0</v>
      </c>
      <c r="Q1126">
        <f t="shared" si="136"/>
        <v>1614.69</v>
      </c>
      <c r="R1126">
        <f>_xlfn.IFNA(VLOOKUP(A1126,'11月工资'!A:AU,47,0),0)+Q1126</f>
        <v>22691.73</v>
      </c>
      <c r="S1126">
        <f>VLOOKUP(A:A,'11月工资'!A:AW,49,0)</f>
        <v>0</v>
      </c>
      <c r="T1126">
        <f>VLOOKUP(A:A,'11月工资'!A:AZ,52,0)</f>
        <v>0</v>
      </c>
      <c r="U1126">
        <f>VLOOKUP(A:A,'11月工资'!A:BA,53,0)</f>
        <v>0</v>
      </c>
      <c r="V1126">
        <f>VLOOKUP(A:A,'11月工资'!A:AX,50,0)</f>
        <v>0</v>
      </c>
      <c r="W1126">
        <f>VLOOKUP(A:A,'11月工资'!A:AY,51,0)</f>
        <v>0</v>
      </c>
      <c r="X1126">
        <f>VLOOKUP(A:A,'11月工资'!A:AV,48,0)</f>
        <v>25000</v>
      </c>
      <c r="Y1126">
        <f>VLOOKUP(A:A,'11月工资'!A:BB,54,0)</f>
        <v>2918.37</v>
      </c>
      <c r="Z1126" s="12">
        <f>ROUND(5*MAX(0,(R1126-S1126-T1126-U1126-V1126-W1126-X1126-Y1126)*{0.6;2;4;5;6;7;9}%-{0;504;3384;6384;10584;17184;36384}),2)</f>
        <v>0</v>
      </c>
      <c r="AB1126" s="78">
        <f>VLOOKUP(A:A,'11月工资'!A:BI,61,0)</f>
        <v>0</v>
      </c>
      <c r="AC1126" s="6">
        <f t="shared" si="137"/>
        <v>0</v>
      </c>
      <c r="AD1126">
        <f t="shared" si="138"/>
        <v>1614.69</v>
      </c>
      <c r="AE1126">
        <f>VLOOKUP(A:A,'10月奖金'!A:AC,29,0)</f>
        <v>0</v>
      </c>
      <c r="AF1126" s="6">
        <f t="shared" si="139"/>
        <v>0</v>
      </c>
      <c r="AG1126">
        <f>VLOOKUP(A:A,'10月奖金'!A:AD,30,0)</f>
        <v>1610.13</v>
      </c>
      <c r="AH1126" s="6">
        <f t="shared" si="140"/>
        <v>4.5599999999999454</v>
      </c>
      <c r="AI1126">
        <f>VLOOKUP(A:A,单位分配保留两位小数!B:N,13,0)</f>
        <v>1614.69</v>
      </c>
      <c r="AJ1126">
        <f t="shared" si="141"/>
        <v>0</v>
      </c>
      <c r="AK1126">
        <f>_xlfn.IFNA(VLOOKUP(A:A,'11月工资'!A:AQ,43,0),0)</f>
        <v>0</v>
      </c>
      <c r="AL1126">
        <f t="shared" si="142"/>
        <v>0</v>
      </c>
      <c r="AM1126" s="6">
        <f t="shared" si="143"/>
        <v>-5226.6400000000003</v>
      </c>
    </row>
    <row r="1127" spans="1:39" x14ac:dyDescent="0.2">
      <c r="A1127" s="1">
        <v>9001276</v>
      </c>
      <c r="B1127" t="str">
        <f>VLOOKUP(A1127,标准表!C:D,2,0)</f>
        <v>乔海龙</v>
      </c>
      <c r="C1127" t="str">
        <f>VLOOKUP(A:A,标准表!C:M,11,0)</f>
        <v>炼铁事业部</v>
      </c>
      <c r="D1127" t="str">
        <f>VLOOKUP($A:$A,标准表!C:E,3,0)</f>
        <v>130229198809165037</v>
      </c>
      <c r="E1127" t="str">
        <f>VLOOKUP(A:A,'11月工资'!A:D,4,0)</f>
        <v>6217000180002694069</v>
      </c>
      <c r="F1127" t="str">
        <f>VLOOKUP(A:A,'11月工资'!A:F,6,0)</f>
        <v>生产操作人员</v>
      </c>
      <c r="G1127">
        <f>VLOOKUP(A:A,标准表!C:H,6,0)</f>
        <v>0</v>
      </c>
      <c r="H1127">
        <f>VLOOKUP(A:A,标准表!C:I,7,0)</f>
        <v>0</v>
      </c>
      <c r="I1127">
        <f>VLOOKUP(A:A,标准表!C:J,8,0)</f>
        <v>0</v>
      </c>
      <c r="J1127">
        <f>VLOOKUP($A:$A,标准表!C:G,5,0)</f>
        <v>1.5</v>
      </c>
      <c r="L1127">
        <f>VLOOKUP(A:A,单位分配保留两位小数!B:I,8,0)</f>
        <v>2250</v>
      </c>
      <c r="M1127">
        <f>_xlfn.IFNA(VLOOKUP(A:A,单位分配保留两位小数!B:J,9,0),0)</f>
        <v>0</v>
      </c>
      <c r="N1127">
        <f>_xlfn.IFNA(VLOOKUP(A:A,单位分配保留两位小数!B:K,10,0),0)</f>
        <v>0</v>
      </c>
      <c r="O1127">
        <f>ROUND(_xlfn.IFNA(VLOOKUP(A:A,单位分配保留两位小数!B:L,11,0),0),2)</f>
        <v>0</v>
      </c>
      <c r="Q1127">
        <f t="shared" si="136"/>
        <v>2250</v>
      </c>
      <c r="R1127">
        <f>_xlfn.IFNA(VLOOKUP(A1127,'11月工资'!A:AU,47,0),0)+Q1127</f>
        <v>26862.52</v>
      </c>
      <c r="S1127">
        <f>VLOOKUP(A:A,'11月工资'!A:AW,49,0)</f>
        <v>0</v>
      </c>
      <c r="T1127">
        <f>VLOOKUP(A:A,'11月工资'!A:AZ,52,0)</f>
        <v>0</v>
      </c>
      <c r="U1127">
        <f>VLOOKUP(A:A,'11月工资'!A:BA,53,0)</f>
        <v>0</v>
      </c>
      <c r="V1127">
        <f>VLOOKUP(A:A,'11月工资'!A:AX,50,0)</f>
        <v>0</v>
      </c>
      <c r="W1127">
        <f>VLOOKUP(A:A,'11月工资'!A:AY,51,0)</f>
        <v>0</v>
      </c>
      <c r="X1127">
        <f>VLOOKUP(A:A,'11月工资'!A:AV,48,0)</f>
        <v>25000</v>
      </c>
      <c r="Y1127">
        <f>VLOOKUP(A:A,'11月工资'!A:BB,54,0)</f>
        <v>4066.61</v>
      </c>
      <c r="Z1127" s="12">
        <f>ROUND(5*MAX(0,(R1127-S1127-T1127-U1127-V1127-W1127-X1127-Y1127)*{0.6;2;4;5;6;7;9}%-{0;504;3384;6384;10584;17184;36384}),2)</f>
        <v>0</v>
      </c>
      <c r="AB1127" s="78">
        <f>VLOOKUP(A:A,'11月工资'!A:BI,61,0)</f>
        <v>0</v>
      </c>
      <c r="AC1127" s="6">
        <f t="shared" si="137"/>
        <v>0</v>
      </c>
      <c r="AD1127">
        <f t="shared" si="138"/>
        <v>2250</v>
      </c>
      <c r="AE1127">
        <f>VLOOKUP(A:A,'10月奖金'!A:AC,29,0)</f>
        <v>0</v>
      </c>
      <c r="AF1127" s="6">
        <f t="shared" si="139"/>
        <v>0</v>
      </c>
      <c r="AG1127">
        <f>VLOOKUP(A:A,'10月奖金'!A:AD,30,0)</f>
        <v>2250</v>
      </c>
      <c r="AH1127" s="6">
        <f t="shared" si="140"/>
        <v>0</v>
      </c>
      <c r="AI1127">
        <f>VLOOKUP(A:A,单位分配保留两位小数!B:N,13,0)</f>
        <v>2250</v>
      </c>
      <c r="AJ1127">
        <f t="shared" si="141"/>
        <v>0</v>
      </c>
      <c r="AK1127">
        <f>_xlfn.IFNA(VLOOKUP(A:A,'11月工资'!A:AQ,43,0),0)</f>
        <v>0</v>
      </c>
      <c r="AL1127">
        <f t="shared" si="142"/>
        <v>0</v>
      </c>
      <c r="AM1127" s="6">
        <f t="shared" si="143"/>
        <v>-2204.0899999999997</v>
      </c>
    </row>
    <row r="1128" spans="1:39" x14ac:dyDescent="0.2">
      <c r="A1128" s="1">
        <v>9001297</v>
      </c>
      <c r="B1128" t="str">
        <f>VLOOKUP(A1128,标准表!C:D,2,0)</f>
        <v>杨小伟</v>
      </c>
      <c r="C1128" t="str">
        <f>VLOOKUP(A:A,标准表!C:M,11,0)</f>
        <v>特钢事业部</v>
      </c>
      <c r="D1128" t="str">
        <f>VLOOKUP($A:$A,标准表!C:E,3,0)</f>
        <v>130205198108153913</v>
      </c>
      <c r="E1128" t="str">
        <f>VLOOKUP(A:A,'11月工资'!A:D,4,0)</f>
        <v>6217000180023845690</v>
      </c>
      <c r="F1128" t="str">
        <f>VLOOKUP(A:A,'11月工资'!A:F,6,0)</f>
        <v>生产操作人员</v>
      </c>
      <c r="G1128">
        <f>VLOOKUP(A:A,标准表!C:H,6,0)</f>
        <v>0</v>
      </c>
      <c r="H1128">
        <f>VLOOKUP(A:A,标准表!C:I,7,0)</f>
        <v>0</v>
      </c>
      <c r="I1128">
        <f>VLOOKUP(A:A,标准表!C:J,8,0)</f>
        <v>0</v>
      </c>
      <c r="J1128">
        <f>VLOOKUP($A:$A,标准表!C:G,5,0)</f>
        <v>1.8</v>
      </c>
      <c r="L1128">
        <f>VLOOKUP(A:A,单位分配保留两位小数!B:I,8,0)</f>
        <v>2962.8</v>
      </c>
      <c r="M1128">
        <f>_xlfn.IFNA(VLOOKUP(A:A,单位分配保留两位小数!B:J,9,0),0)</f>
        <v>0</v>
      </c>
      <c r="N1128">
        <f>_xlfn.IFNA(VLOOKUP(A:A,单位分配保留两位小数!B:K,10,0),0)</f>
        <v>500</v>
      </c>
      <c r="O1128">
        <f>ROUND(_xlfn.IFNA(VLOOKUP(A:A,单位分配保留两位小数!B:L,11,0),0),2)</f>
        <v>0</v>
      </c>
      <c r="Q1128">
        <f t="shared" si="136"/>
        <v>3462.8</v>
      </c>
      <c r="R1128">
        <f>_xlfn.IFNA(VLOOKUP(A1128,'11月工资'!A:AU,47,0),0)+Q1128</f>
        <v>32692.73</v>
      </c>
      <c r="S1128">
        <f>VLOOKUP(A:A,'11月工资'!A:AW,49,0)</f>
        <v>0</v>
      </c>
      <c r="T1128">
        <f>VLOOKUP(A:A,'11月工资'!A:AZ,52,0)</f>
        <v>0</v>
      </c>
      <c r="U1128">
        <f>VLOOKUP(A:A,'11月工资'!A:BA,53,0)</f>
        <v>0</v>
      </c>
      <c r="V1128">
        <f>VLOOKUP(A:A,'11月工资'!A:AX,50,0)</f>
        <v>0</v>
      </c>
      <c r="W1128">
        <f>VLOOKUP(A:A,'11月工资'!A:AY,51,0)</f>
        <v>0</v>
      </c>
      <c r="X1128">
        <f>VLOOKUP(A:A,'11月工资'!A:AV,48,0)</f>
        <v>25000</v>
      </c>
      <c r="Y1128">
        <f>VLOOKUP(A:A,'11月工资'!A:BB,54,0)</f>
        <v>6140.25</v>
      </c>
      <c r="Z1128" s="12">
        <f>ROUND(5*MAX(0,(R1128-S1128-T1128-U1128-V1128-W1128-X1128-Y1128)*{0.6;2;4;5;6;7;9}%-{0;504;3384;6384;10584;17184;36384}),2)</f>
        <v>46.57</v>
      </c>
      <c r="AB1128" s="78">
        <f>VLOOKUP(A:A,'11月工资'!A:BI,61,0)</f>
        <v>0</v>
      </c>
      <c r="AC1128" s="6">
        <f t="shared" si="137"/>
        <v>46.57</v>
      </c>
      <c r="AD1128">
        <f t="shared" si="138"/>
        <v>3416.23</v>
      </c>
      <c r="AE1128">
        <f>VLOOKUP(A:A,'10月奖金'!A:AC,29,0)</f>
        <v>0</v>
      </c>
      <c r="AF1128" s="6">
        <f t="shared" si="139"/>
        <v>46.57</v>
      </c>
      <c r="AG1128">
        <f>VLOOKUP(A:A,'10月奖金'!A:AD,30,0)</f>
        <v>2880</v>
      </c>
      <c r="AH1128" s="6">
        <f t="shared" si="140"/>
        <v>536.23</v>
      </c>
      <c r="AI1128">
        <f>VLOOKUP(A:A,单位分配保留两位小数!B:N,13,0)</f>
        <v>3462.8</v>
      </c>
      <c r="AJ1128">
        <f t="shared" si="141"/>
        <v>0</v>
      </c>
      <c r="AK1128">
        <f>_xlfn.IFNA(VLOOKUP(A:A,'11月工资'!A:AQ,43,0),0)</f>
        <v>0</v>
      </c>
      <c r="AL1128">
        <f t="shared" si="142"/>
        <v>46.57</v>
      </c>
      <c r="AM1128" s="6">
        <f t="shared" si="143"/>
        <v>1552.4799999999996</v>
      </c>
    </row>
    <row r="1129" spans="1:39" x14ac:dyDescent="0.2">
      <c r="A1129" s="1">
        <v>9001286</v>
      </c>
      <c r="B1129" t="str">
        <f>VLOOKUP(A1129,标准表!C:D,2,0)</f>
        <v>陈建军</v>
      </c>
      <c r="C1129" t="str">
        <f>VLOOKUP(A:A,标准表!C:M,11,0)</f>
        <v>特钢事业部</v>
      </c>
      <c r="D1129" t="str">
        <f>VLOOKUP($A:$A,标准表!C:E,3,0)</f>
        <v>130202197512112116</v>
      </c>
      <c r="E1129" t="str">
        <f>VLOOKUP(A:A,'11月工资'!A:D,4,0)</f>
        <v>6217000180022955052</v>
      </c>
      <c r="F1129" t="str">
        <f>VLOOKUP(A:A,'11月工资'!A:F,6,0)</f>
        <v>生产操作人员</v>
      </c>
      <c r="G1129">
        <f>VLOOKUP(A:A,标准表!C:H,6,0)</f>
        <v>0</v>
      </c>
      <c r="H1129">
        <f>VLOOKUP(A:A,标准表!C:I,7,0)</f>
        <v>0</v>
      </c>
      <c r="I1129">
        <f>VLOOKUP(A:A,标准表!C:J,8,0)</f>
        <v>0</v>
      </c>
      <c r="J1129">
        <f>VLOOKUP($A:$A,标准表!C:G,5,0)</f>
        <v>3.6</v>
      </c>
      <c r="L1129">
        <f>VLOOKUP(A:A,单位分配保留两位小数!B:I,8,0)</f>
        <v>5925.6</v>
      </c>
      <c r="M1129">
        <f>_xlfn.IFNA(VLOOKUP(A:A,单位分配保留两位小数!B:J,9,0),0)</f>
        <v>0</v>
      </c>
      <c r="N1129">
        <f>_xlfn.IFNA(VLOOKUP(A:A,单位分配保留两位小数!B:K,10,0),0)</f>
        <v>0</v>
      </c>
      <c r="O1129">
        <f>ROUND(_xlfn.IFNA(VLOOKUP(A:A,单位分配保留两位小数!B:L,11,0),0),2)</f>
        <v>0</v>
      </c>
      <c r="Q1129">
        <f t="shared" si="136"/>
        <v>5925.6</v>
      </c>
      <c r="R1129">
        <f>_xlfn.IFNA(VLOOKUP(A1129,'11月工资'!A:AU,47,0),0)+Q1129</f>
        <v>40930.6</v>
      </c>
      <c r="S1129">
        <f>VLOOKUP(A:A,'11月工资'!A:AW,49,0)</f>
        <v>0</v>
      </c>
      <c r="T1129">
        <f>VLOOKUP(A:A,'11月工资'!A:AZ,52,0)</f>
        <v>0</v>
      </c>
      <c r="U1129">
        <f>VLOOKUP(A:A,'11月工资'!A:BA,53,0)</f>
        <v>0</v>
      </c>
      <c r="V1129">
        <f>VLOOKUP(A:A,'11月工资'!A:AX,50,0)</f>
        <v>0</v>
      </c>
      <c r="W1129">
        <f>VLOOKUP(A:A,'11月工资'!A:AY,51,0)</f>
        <v>0</v>
      </c>
      <c r="X1129">
        <f>VLOOKUP(A:A,'11月工资'!A:AV,48,0)</f>
        <v>25000</v>
      </c>
      <c r="Y1129">
        <f>VLOOKUP(A:A,'11月工资'!A:BB,54,0)</f>
        <v>8515.0999999999985</v>
      </c>
      <c r="Z1129" s="12">
        <f>ROUND(5*MAX(0,(R1129-S1129-T1129-U1129-V1129-W1129-X1129-Y1129)*{0.6;2;4;5;6;7;9}%-{0;504;3384;6384;10584;17184;36384}),2)</f>
        <v>222.47</v>
      </c>
      <c r="AB1129" s="78">
        <f>VLOOKUP(A:A,'11月工资'!A:BI,61,0)</f>
        <v>139.44</v>
      </c>
      <c r="AC1129" s="6">
        <f t="shared" si="137"/>
        <v>83.03</v>
      </c>
      <c r="AD1129">
        <f t="shared" si="138"/>
        <v>5842.5700000000006</v>
      </c>
      <c r="AE1129">
        <f>VLOOKUP(A:A,'10月奖金'!A:AC,29,0)</f>
        <v>108.06</v>
      </c>
      <c r="AF1129" s="6">
        <f t="shared" si="139"/>
        <v>-25.03</v>
      </c>
      <c r="AG1129">
        <f>VLOOKUP(A:A,'10月奖金'!A:AD,30,0)</f>
        <v>6651.94</v>
      </c>
      <c r="AH1129" s="6">
        <f t="shared" si="140"/>
        <v>-809.36999999999898</v>
      </c>
      <c r="AI1129">
        <f>VLOOKUP(A:A,单位分配保留两位小数!B:N,13,0)</f>
        <v>5925.6</v>
      </c>
      <c r="AJ1129">
        <f t="shared" si="141"/>
        <v>0</v>
      </c>
      <c r="AK1129">
        <f>_xlfn.IFNA(VLOOKUP(A:A,'11月工资'!A:AQ,43,0),0)</f>
        <v>0</v>
      </c>
      <c r="AL1129">
        <f t="shared" si="142"/>
        <v>83.03</v>
      </c>
      <c r="AM1129" s="6">
        <f t="shared" si="143"/>
        <v>7415.5</v>
      </c>
    </row>
    <row r="1130" spans="1:39" x14ac:dyDescent="0.2">
      <c r="A1130" s="1">
        <v>9001277</v>
      </c>
      <c r="B1130" t="str">
        <f>VLOOKUP(A1130,标准表!C:D,2,0)</f>
        <v>李涛</v>
      </c>
      <c r="C1130" t="str">
        <f>VLOOKUP(A:A,标准表!C:M,11,0)</f>
        <v>热轧事业部</v>
      </c>
      <c r="D1130" t="str">
        <f>VLOOKUP($A:$A,标准表!C:E,3,0)</f>
        <v>130203198312242419</v>
      </c>
      <c r="E1130" t="str">
        <f>VLOOKUP(A:A,'11月工资'!A:D,4,0)</f>
        <v>6227000180700071361</v>
      </c>
      <c r="F1130" t="str">
        <f>VLOOKUP(A:A,'11月工资'!A:F,6,0)</f>
        <v>生产操作人员</v>
      </c>
      <c r="G1130">
        <f>VLOOKUP(A:A,标准表!C:H,6,0)</f>
        <v>0</v>
      </c>
      <c r="H1130">
        <f>VLOOKUP(A:A,标准表!C:I,7,0)</f>
        <v>0</v>
      </c>
      <c r="I1130">
        <f>VLOOKUP(A:A,标准表!C:J,8,0)</f>
        <v>0</v>
      </c>
      <c r="J1130">
        <f>VLOOKUP($A:$A,标准表!C:G,5,0)</f>
        <v>1</v>
      </c>
      <c r="L1130">
        <f>VLOOKUP(A:A,单位分配保留两位小数!B:I,8,0)</f>
        <v>1626.5</v>
      </c>
      <c r="M1130">
        <f>_xlfn.IFNA(VLOOKUP(A:A,单位分配保留两位小数!B:J,9,0),0)</f>
        <v>0</v>
      </c>
      <c r="N1130">
        <f>_xlfn.IFNA(VLOOKUP(A:A,单位分配保留两位小数!B:K,10,0),0)</f>
        <v>0</v>
      </c>
      <c r="O1130">
        <f>ROUND(_xlfn.IFNA(VLOOKUP(A:A,单位分配保留两位小数!B:L,11,0),0),2)</f>
        <v>0</v>
      </c>
      <c r="Q1130">
        <f t="shared" si="136"/>
        <v>1626.5</v>
      </c>
      <c r="R1130">
        <f>_xlfn.IFNA(VLOOKUP(A1130,'11月工资'!A:AU,47,0),0)+Q1130</f>
        <v>24499.62</v>
      </c>
      <c r="S1130">
        <f>VLOOKUP(A:A,'11月工资'!A:AW,49,0)</f>
        <v>0</v>
      </c>
      <c r="T1130">
        <f>VLOOKUP(A:A,'11月工资'!A:AZ,52,0)</f>
        <v>0</v>
      </c>
      <c r="U1130">
        <f>VLOOKUP(A:A,'11月工资'!A:BA,53,0)</f>
        <v>0</v>
      </c>
      <c r="V1130">
        <f>VLOOKUP(A:A,'11月工资'!A:AX,50,0)</f>
        <v>0</v>
      </c>
      <c r="W1130">
        <f>VLOOKUP(A:A,'11月工资'!A:AY,51,0)</f>
        <v>0</v>
      </c>
      <c r="X1130">
        <f>VLOOKUP(A:A,'11月工资'!A:AV,48,0)</f>
        <v>25000</v>
      </c>
      <c r="Y1130">
        <f>VLOOKUP(A:A,'11月工资'!A:BB,54,0)</f>
        <v>3726.5100000000011</v>
      </c>
      <c r="Z1130" s="12">
        <f>ROUND(5*MAX(0,(R1130-S1130-T1130-U1130-V1130-W1130-X1130-Y1130)*{0.6;2;4;5;6;7;9}%-{0;504;3384;6384;10584;17184;36384}),2)</f>
        <v>0</v>
      </c>
      <c r="AB1130" s="78">
        <f>VLOOKUP(A:A,'11月工资'!A:BI,61,0)</f>
        <v>0</v>
      </c>
      <c r="AC1130" s="6">
        <f t="shared" si="137"/>
        <v>0</v>
      </c>
      <c r="AD1130">
        <f t="shared" si="138"/>
        <v>1626.5</v>
      </c>
      <c r="AE1130">
        <f>VLOOKUP(A:A,'10月奖金'!A:AC,29,0)</f>
        <v>0</v>
      </c>
      <c r="AF1130" s="6">
        <f t="shared" si="139"/>
        <v>0</v>
      </c>
      <c r="AG1130">
        <f>VLOOKUP(A:A,'10月奖金'!A:AD,30,0)</f>
        <v>1711.36</v>
      </c>
      <c r="AH1130" s="6">
        <f t="shared" si="140"/>
        <v>-84.8599999999999</v>
      </c>
      <c r="AI1130">
        <f>VLOOKUP(A:A,单位分配保留两位小数!B:N,13,0)</f>
        <v>1626.5</v>
      </c>
      <c r="AJ1130">
        <f t="shared" si="141"/>
        <v>0</v>
      </c>
      <c r="AK1130">
        <f>_xlfn.IFNA(VLOOKUP(A:A,'11月工资'!A:AQ,43,0),0)</f>
        <v>0</v>
      </c>
      <c r="AL1130">
        <f t="shared" si="142"/>
        <v>0</v>
      </c>
      <c r="AM1130" s="6">
        <f t="shared" si="143"/>
        <v>-4226.8900000000021</v>
      </c>
    </row>
    <row r="1131" spans="1:39" x14ac:dyDescent="0.2">
      <c r="A1131" s="1">
        <v>9001287</v>
      </c>
      <c r="B1131" t="str">
        <f>VLOOKUP(A1131,标准表!C:D,2,0)</f>
        <v>项有兵</v>
      </c>
      <c r="C1131" t="str">
        <f>VLOOKUP(A:A,标准表!C:M,11,0)</f>
        <v>特钢事业部</v>
      </c>
      <c r="D1131" t="str">
        <f>VLOOKUP($A:$A,标准表!C:E,3,0)</f>
        <v>341021198312158374</v>
      </c>
      <c r="E1131" t="str">
        <f>VLOOKUP(A:A,'11月工资'!A:D,4,0)</f>
        <v>6217000180022954980</v>
      </c>
      <c r="F1131" t="str">
        <f>VLOOKUP(A:A,'11月工资'!A:F,6,0)</f>
        <v>经营管理-其他</v>
      </c>
      <c r="G1131">
        <f>VLOOKUP(A:A,标准表!C:H,6,0)</f>
        <v>0</v>
      </c>
      <c r="H1131">
        <f>VLOOKUP(A:A,标准表!C:I,7,0)</f>
        <v>0</v>
      </c>
      <c r="I1131">
        <f>VLOOKUP(A:A,标准表!C:J,8,0)</f>
        <v>0</v>
      </c>
      <c r="J1131">
        <f>VLOOKUP($A:$A,标准表!C:G,5,0)</f>
        <v>3.6</v>
      </c>
      <c r="L1131">
        <f>VLOOKUP(A:A,单位分配保留两位小数!B:I,8,0)</f>
        <v>5925.6</v>
      </c>
      <c r="M1131">
        <f>_xlfn.IFNA(VLOOKUP(A:A,单位分配保留两位小数!B:J,9,0),0)</f>
        <v>0</v>
      </c>
      <c r="N1131">
        <f>_xlfn.IFNA(VLOOKUP(A:A,单位分配保留两位小数!B:K,10,0),0)</f>
        <v>0</v>
      </c>
      <c r="O1131">
        <f>ROUND(_xlfn.IFNA(VLOOKUP(A:A,单位分配保留两位小数!B:L,11,0),0),2)</f>
        <v>0</v>
      </c>
      <c r="Q1131">
        <f t="shared" si="136"/>
        <v>5925.6</v>
      </c>
      <c r="R1131">
        <f>_xlfn.IFNA(VLOOKUP(A1131,'11月工资'!A:AU,47,0),0)+Q1131</f>
        <v>39494.6</v>
      </c>
      <c r="S1131">
        <f>VLOOKUP(A:A,'11月工资'!A:AW,49,0)</f>
        <v>0</v>
      </c>
      <c r="T1131">
        <f>VLOOKUP(A:A,'11月工资'!A:AZ,52,0)</f>
        <v>0</v>
      </c>
      <c r="U1131">
        <f>VLOOKUP(A:A,'11月工资'!A:BA,53,0)</f>
        <v>0</v>
      </c>
      <c r="V1131">
        <f>VLOOKUP(A:A,'11月工资'!A:AX,50,0)</f>
        <v>0</v>
      </c>
      <c r="W1131">
        <f>VLOOKUP(A:A,'11月工资'!A:AY,51,0)</f>
        <v>0</v>
      </c>
      <c r="X1131">
        <f>VLOOKUP(A:A,'11月工资'!A:AV,48,0)</f>
        <v>25000</v>
      </c>
      <c r="Y1131">
        <f>VLOOKUP(A:A,'11月工资'!A:BB,54,0)</f>
        <v>10299.65</v>
      </c>
      <c r="Z1131" s="12">
        <f>ROUND(5*MAX(0,(R1131-S1131-T1131-U1131-V1131-W1131-X1131-Y1131)*{0.6;2;4;5;6;7;9}%-{0;504;3384;6384;10584;17184;36384}),2)</f>
        <v>125.85</v>
      </c>
      <c r="AB1131" s="78">
        <f>VLOOKUP(A:A,'11月工资'!A:BI,61,0)</f>
        <v>57.01</v>
      </c>
      <c r="AC1131" s="6">
        <f t="shared" si="137"/>
        <v>68.84</v>
      </c>
      <c r="AD1131">
        <f t="shared" si="138"/>
        <v>5856.76</v>
      </c>
      <c r="AE1131">
        <f>VLOOKUP(A:A,'10月奖金'!A:AC,29,0)</f>
        <v>57.01</v>
      </c>
      <c r="AF1131" s="6">
        <f t="shared" si="139"/>
        <v>11.830000000000005</v>
      </c>
      <c r="AG1131">
        <f>VLOOKUP(A:A,'10月奖金'!A:AD,30,0)</f>
        <v>5702.99</v>
      </c>
      <c r="AH1131" s="6">
        <f t="shared" si="140"/>
        <v>153.77000000000044</v>
      </c>
      <c r="AI1131">
        <f>VLOOKUP(A:A,单位分配保留两位小数!B:N,13,0)</f>
        <v>5925.6</v>
      </c>
      <c r="AJ1131">
        <f t="shared" si="141"/>
        <v>0</v>
      </c>
      <c r="AK1131">
        <f>_xlfn.IFNA(VLOOKUP(A:A,'11月工资'!A:AQ,43,0),0)</f>
        <v>0</v>
      </c>
      <c r="AL1131">
        <f t="shared" si="142"/>
        <v>68.84</v>
      </c>
      <c r="AM1131" s="6">
        <f t="shared" si="143"/>
        <v>4194.9499999999989</v>
      </c>
    </row>
    <row r="1132" spans="1:39" x14ac:dyDescent="0.2">
      <c r="A1132" s="1">
        <v>9001288</v>
      </c>
      <c r="B1132" t="str">
        <f>VLOOKUP(A1132,标准表!C:D,2,0)</f>
        <v>张朝发</v>
      </c>
      <c r="C1132" t="str">
        <f>VLOOKUP(A:A,标准表!C:M,11,0)</f>
        <v>特钢事业部</v>
      </c>
      <c r="D1132" t="str">
        <f>VLOOKUP($A:$A,标准表!C:E,3,0)</f>
        <v>132223197906031814</v>
      </c>
      <c r="E1132" t="str">
        <f>VLOOKUP(A:A,'11月工资'!A:D,4,0)</f>
        <v>6217000180022955011</v>
      </c>
      <c r="F1132" t="str">
        <f>VLOOKUP(A:A,'11月工资'!A:F,6,0)</f>
        <v>专业技术人员</v>
      </c>
      <c r="G1132">
        <f>VLOOKUP(A:A,标准表!C:H,6,0)</f>
        <v>0</v>
      </c>
      <c r="H1132">
        <f>VLOOKUP(A:A,标准表!C:I,7,0)</f>
        <v>7253</v>
      </c>
      <c r="I1132">
        <f>VLOOKUP(A:A,标准表!C:J,8,0)</f>
        <v>0</v>
      </c>
      <c r="J1132">
        <f>VLOOKUP($A:$A,标准表!C:G,5,0)</f>
        <v>0</v>
      </c>
      <c r="L1132">
        <f>VLOOKUP(A:A,单位分配保留两位小数!B:I,8,0)</f>
        <v>7150.15</v>
      </c>
      <c r="M1132">
        <f>_xlfn.IFNA(VLOOKUP(A:A,单位分配保留两位小数!B:J,9,0),0)</f>
        <v>0</v>
      </c>
      <c r="N1132">
        <f>_xlfn.IFNA(VLOOKUP(A:A,单位分配保留两位小数!B:K,10,0),0)</f>
        <v>0</v>
      </c>
      <c r="O1132">
        <f>ROUND(_xlfn.IFNA(VLOOKUP(A:A,单位分配保留两位小数!B:L,11,0),0),2)</f>
        <v>0</v>
      </c>
      <c r="Q1132">
        <f t="shared" si="136"/>
        <v>7150.15</v>
      </c>
      <c r="R1132">
        <f>_xlfn.IFNA(VLOOKUP(A1132,'11月工资'!A:AU,47,0),0)+Q1132</f>
        <v>49353.120000000003</v>
      </c>
      <c r="S1132">
        <f>VLOOKUP(A:A,'11月工资'!A:AW,49,0)</f>
        <v>0</v>
      </c>
      <c r="T1132">
        <f>VLOOKUP(A:A,'11月工资'!A:AZ,52,0)</f>
        <v>0</v>
      </c>
      <c r="U1132">
        <f>VLOOKUP(A:A,'11月工资'!A:BA,53,0)</f>
        <v>0</v>
      </c>
      <c r="V1132">
        <f>VLOOKUP(A:A,'11月工资'!A:AX,50,0)</f>
        <v>0</v>
      </c>
      <c r="W1132">
        <f>VLOOKUP(A:A,'11月工资'!A:AY,51,0)</f>
        <v>0</v>
      </c>
      <c r="X1132">
        <f>VLOOKUP(A:A,'11月工资'!A:AV,48,0)</f>
        <v>25000</v>
      </c>
      <c r="Y1132">
        <f>VLOOKUP(A:A,'11月工资'!A:BB,54,0)</f>
        <v>12571.1</v>
      </c>
      <c r="Z1132" s="12">
        <f>ROUND(5*MAX(0,(R1132-S1132-T1132-U1132-V1132-W1132-X1132-Y1132)*{0.6;2;4;5;6;7;9}%-{0;504;3384;6384;10584;17184;36384}),2)</f>
        <v>353.46</v>
      </c>
      <c r="AB1132" s="78">
        <f>VLOOKUP(A:A,'11月工资'!A:BI,61,0)</f>
        <v>241.14</v>
      </c>
      <c r="AC1132" s="6">
        <f t="shared" si="137"/>
        <v>112.32</v>
      </c>
      <c r="AD1132">
        <f t="shared" si="138"/>
        <v>7037.83</v>
      </c>
      <c r="AE1132">
        <f>VLOOKUP(A:A,'10月奖金'!A:AC,29,0)</f>
        <v>112.35</v>
      </c>
      <c r="AF1132" s="6">
        <f t="shared" si="139"/>
        <v>-3.0000000000001137E-2</v>
      </c>
      <c r="AG1132">
        <f>VLOOKUP(A:A,'10月奖金'!A:AD,30,0)</f>
        <v>7039.11</v>
      </c>
      <c r="AH1132" s="6">
        <f t="shared" si="140"/>
        <v>-1.2799999999997453</v>
      </c>
      <c r="AI1132">
        <f>VLOOKUP(A:A,单位分配保留两位小数!B:N,13,0)</f>
        <v>7150.15</v>
      </c>
      <c r="AJ1132">
        <f t="shared" si="141"/>
        <v>0</v>
      </c>
      <c r="AK1132">
        <f>_xlfn.IFNA(VLOOKUP(A:A,'11月工资'!A:AQ,43,0),0)</f>
        <v>0</v>
      </c>
      <c r="AL1132">
        <f t="shared" si="142"/>
        <v>112.32</v>
      </c>
      <c r="AM1132" s="6">
        <f t="shared" si="143"/>
        <v>11782.020000000002</v>
      </c>
    </row>
    <row r="1133" spans="1:39" x14ac:dyDescent="0.2">
      <c r="A1133" s="1">
        <v>9001289</v>
      </c>
      <c r="B1133" t="str">
        <f>VLOOKUP(A1133,标准表!C:D,2,0)</f>
        <v>王强</v>
      </c>
      <c r="C1133" t="str">
        <f>VLOOKUP(A:A,标准表!C:M,11,0)</f>
        <v>特钢事业部</v>
      </c>
      <c r="D1133" t="str">
        <f>VLOOKUP($A:$A,标准表!C:E,3,0)</f>
        <v>130731198301110632</v>
      </c>
      <c r="E1133" t="str">
        <f>VLOOKUP(A:A,'11月工资'!A:D,4,0)</f>
        <v>6217000180038591768</v>
      </c>
      <c r="F1133" t="str">
        <f>VLOOKUP(A:A,'11月工资'!A:F,6,0)</f>
        <v>经营管理-其他</v>
      </c>
      <c r="G1133">
        <f>VLOOKUP(A:A,标准表!C:H,6,0)</f>
        <v>0</v>
      </c>
      <c r="H1133">
        <f>VLOOKUP(A:A,标准表!C:I,7,0)</f>
        <v>0</v>
      </c>
      <c r="I1133">
        <f>VLOOKUP(A:A,标准表!C:J,8,0)</f>
        <v>0</v>
      </c>
      <c r="J1133">
        <f>VLOOKUP($A:$A,标准表!C:G,5,0)</f>
        <v>4.5</v>
      </c>
      <c r="L1133">
        <f>VLOOKUP(A:A,单位分配保留两位小数!B:I,8,0)</f>
        <v>7407</v>
      </c>
      <c r="M1133">
        <f>_xlfn.IFNA(VLOOKUP(A:A,单位分配保留两位小数!B:J,9,0),0)</f>
        <v>0</v>
      </c>
      <c r="N1133">
        <f>_xlfn.IFNA(VLOOKUP(A:A,单位分配保留两位小数!B:K,10,0),0)</f>
        <v>0</v>
      </c>
      <c r="O1133">
        <f>ROUND(_xlfn.IFNA(VLOOKUP(A:A,单位分配保留两位小数!B:L,11,0),0),2)</f>
        <v>0</v>
      </c>
      <c r="Q1133">
        <f t="shared" si="136"/>
        <v>7407</v>
      </c>
      <c r="R1133">
        <f>_xlfn.IFNA(VLOOKUP(A1133,'11月工资'!A:AU,47,0),0)+Q1133</f>
        <v>47316</v>
      </c>
      <c r="S1133">
        <f>VLOOKUP(A:A,'11月工资'!A:AW,49,0)</f>
        <v>0</v>
      </c>
      <c r="T1133">
        <f>VLOOKUP(A:A,'11月工资'!A:AZ,52,0)</f>
        <v>0</v>
      </c>
      <c r="U1133">
        <f>VLOOKUP(A:A,'11月工资'!A:BA,53,0)</f>
        <v>0</v>
      </c>
      <c r="V1133">
        <f>VLOOKUP(A:A,'11月工资'!A:AX,50,0)</f>
        <v>0</v>
      </c>
      <c r="W1133">
        <f>VLOOKUP(A:A,'11月工资'!A:AY,51,0)</f>
        <v>0</v>
      </c>
      <c r="X1133">
        <f>VLOOKUP(A:A,'11月工资'!A:AV,48,0)</f>
        <v>25000</v>
      </c>
      <c r="Y1133">
        <f>VLOOKUP(A:A,'11月工资'!A:BB,54,0)</f>
        <v>10892.5</v>
      </c>
      <c r="Z1133" s="12">
        <f>ROUND(5*MAX(0,(R1133-S1133-T1133-U1133-V1133-W1133-X1133-Y1133)*{0.6;2;4;5;6;7;9}%-{0;504;3384;6384;10584;17184;36384}),2)</f>
        <v>342.71</v>
      </c>
      <c r="AB1133" s="78">
        <f>VLOOKUP(A:A,'11月工资'!A:BI,61,0)</f>
        <v>226.86</v>
      </c>
      <c r="AC1133" s="6">
        <f t="shared" si="137"/>
        <v>115.85</v>
      </c>
      <c r="AD1133">
        <f t="shared" si="138"/>
        <v>7291.15</v>
      </c>
      <c r="AE1133">
        <f>VLOOKUP(A:A,'10月奖金'!A:AC,29,0)</f>
        <v>139.63</v>
      </c>
      <c r="AF1133" s="6">
        <f t="shared" si="139"/>
        <v>-23.78</v>
      </c>
      <c r="AG1133">
        <f>VLOOKUP(A:A,'10月奖金'!A:AD,30,0)</f>
        <v>8060.37</v>
      </c>
      <c r="AH1133" s="6">
        <f t="shared" si="140"/>
        <v>-769.22000000000025</v>
      </c>
      <c r="AI1133">
        <f>VLOOKUP(A:A,单位分配保留两位小数!B:N,13,0)</f>
        <v>7407</v>
      </c>
      <c r="AJ1133">
        <f t="shared" si="141"/>
        <v>0</v>
      </c>
      <c r="AK1133">
        <f>_xlfn.IFNA(VLOOKUP(A:A,'11月工资'!A:AQ,43,0),0)</f>
        <v>0</v>
      </c>
      <c r="AL1133">
        <f t="shared" si="142"/>
        <v>115.85</v>
      </c>
      <c r="AM1133" s="6">
        <f t="shared" si="143"/>
        <v>11423.5</v>
      </c>
    </row>
    <row r="1134" spans="1:39" x14ac:dyDescent="0.2">
      <c r="A1134" s="1">
        <v>9001290</v>
      </c>
      <c r="B1134" t="str">
        <f>VLOOKUP(A1134,标准表!C:D,2,0)</f>
        <v>陆文杰</v>
      </c>
      <c r="C1134" t="str">
        <f>VLOOKUP(A:A,标准表!C:M,11,0)</f>
        <v>特钢事业部</v>
      </c>
      <c r="D1134" t="str">
        <f>VLOOKUP($A:$A,标准表!C:E,3,0)</f>
        <v>130202198106050313</v>
      </c>
      <c r="E1134" t="str">
        <f>VLOOKUP(A:A,'11月工资'!A:D,4,0)</f>
        <v>6217000180022954949</v>
      </c>
      <c r="F1134" t="str">
        <f>VLOOKUP(A:A,'11月工资'!A:F,6,0)</f>
        <v>经营管理-其他</v>
      </c>
      <c r="G1134">
        <f>VLOOKUP(A:A,标准表!C:H,6,0)</f>
        <v>0</v>
      </c>
      <c r="H1134">
        <f>VLOOKUP(A:A,标准表!C:I,7,0)</f>
        <v>0</v>
      </c>
      <c r="I1134">
        <f>VLOOKUP(A:A,标准表!C:J,8,0)</f>
        <v>0</v>
      </c>
      <c r="J1134">
        <f>VLOOKUP($A:$A,标准表!C:G,5,0)</f>
        <v>3.05</v>
      </c>
      <c r="L1134">
        <f>VLOOKUP(A:A,单位分配保留两位小数!B:I,8,0)</f>
        <v>5020.2999999999993</v>
      </c>
      <c r="M1134">
        <f>_xlfn.IFNA(VLOOKUP(A:A,单位分配保留两位小数!B:J,9,0),0)</f>
        <v>0</v>
      </c>
      <c r="N1134">
        <f>_xlfn.IFNA(VLOOKUP(A:A,单位分配保留两位小数!B:K,10,0),0)</f>
        <v>0</v>
      </c>
      <c r="O1134">
        <f>ROUND(_xlfn.IFNA(VLOOKUP(A:A,单位分配保留两位小数!B:L,11,0),0),2)</f>
        <v>0</v>
      </c>
      <c r="Q1134">
        <f t="shared" si="136"/>
        <v>5020.2999999999993</v>
      </c>
      <c r="R1134">
        <f>_xlfn.IFNA(VLOOKUP(A1134,'11月工资'!A:AU,47,0),0)+Q1134</f>
        <v>36324.199999999997</v>
      </c>
      <c r="S1134">
        <f>VLOOKUP(A:A,'11月工资'!A:AW,49,0)</f>
        <v>0</v>
      </c>
      <c r="T1134">
        <f>VLOOKUP(A:A,'11月工资'!A:AZ,52,0)</f>
        <v>0</v>
      </c>
      <c r="U1134">
        <f>VLOOKUP(A:A,'11月工资'!A:BA,53,0)</f>
        <v>0</v>
      </c>
      <c r="V1134">
        <f>VLOOKUP(A:A,'11月工资'!A:AX,50,0)</f>
        <v>0</v>
      </c>
      <c r="W1134">
        <f>VLOOKUP(A:A,'11月工资'!A:AY,51,0)</f>
        <v>0</v>
      </c>
      <c r="X1134">
        <f>VLOOKUP(A:A,'11月工资'!A:AV,48,0)</f>
        <v>25000</v>
      </c>
      <c r="Y1134">
        <f>VLOOKUP(A:A,'11月工资'!A:BB,54,0)</f>
        <v>9234.0499999999993</v>
      </c>
      <c r="Z1134" s="12">
        <f>ROUND(5*MAX(0,(R1134-S1134-T1134-U1134-V1134-W1134-X1134-Y1134)*{0.6;2;4;5;6;7;9}%-{0;504;3384;6384;10584;17184;36384}),2)</f>
        <v>62.7</v>
      </c>
      <c r="AB1134" s="78">
        <f>VLOOKUP(A:A,'11月工资'!A:BI,61,0)</f>
        <v>0</v>
      </c>
      <c r="AC1134" s="6">
        <f t="shared" si="137"/>
        <v>62.7</v>
      </c>
      <c r="AD1134">
        <f t="shared" si="138"/>
        <v>4957.5999999999995</v>
      </c>
      <c r="AE1134">
        <f>VLOOKUP(A:A,'10月奖金'!A:AC,29,0)</f>
        <v>0</v>
      </c>
      <c r="AF1134" s="6">
        <f t="shared" si="139"/>
        <v>62.7</v>
      </c>
      <c r="AG1134">
        <f>VLOOKUP(A:A,'10月奖金'!A:AD,30,0)</f>
        <v>4880</v>
      </c>
      <c r="AH1134" s="6">
        <f t="shared" si="140"/>
        <v>77.599999999999454</v>
      </c>
      <c r="AI1134">
        <f>VLOOKUP(A:A,单位分配保留两位小数!B:N,13,0)</f>
        <v>5020.3</v>
      </c>
      <c r="AJ1134">
        <f t="shared" si="141"/>
        <v>0</v>
      </c>
      <c r="AK1134">
        <f>_xlfn.IFNA(VLOOKUP(A:A,'11月工资'!A:AQ,43,0),0)</f>
        <v>0</v>
      </c>
      <c r="AL1134">
        <f t="shared" si="142"/>
        <v>62.7</v>
      </c>
      <c r="AM1134" s="6">
        <f t="shared" si="143"/>
        <v>2090.1499999999978</v>
      </c>
    </row>
    <row r="1135" spans="1:39" x14ac:dyDescent="0.2">
      <c r="A1135" s="1">
        <v>9001291</v>
      </c>
      <c r="B1135" t="str">
        <f>VLOOKUP(A1135,标准表!C:D,2,0)</f>
        <v>杜鹏</v>
      </c>
      <c r="C1135" t="str">
        <f>VLOOKUP(A:A,标准表!C:M,11,0)</f>
        <v>特钢事业部</v>
      </c>
      <c r="D1135" t="str">
        <f>VLOOKUP($A:$A,标准表!C:E,3,0)</f>
        <v>130203198301214519</v>
      </c>
      <c r="E1135" t="str">
        <f>VLOOKUP(A:A,'11月工资'!A:D,4,0)</f>
        <v>6217000180022954733</v>
      </c>
      <c r="F1135" t="str">
        <f>VLOOKUP(A:A,'11月工资'!A:F,6,0)</f>
        <v>经营管理-其他</v>
      </c>
      <c r="G1135">
        <f>VLOOKUP(A:A,标准表!C:H,6,0)</f>
        <v>0</v>
      </c>
      <c r="H1135">
        <f>VLOOKUP(A:A,标准表!C:I,7,0)</f>
        <v>0</v>
      </c>
      <c r="I1135">
        <f>VLOOKUP(A:A,标准表!C:J,8,0)</f>
        <v>0</v>
      </c>
      <c r="J1135">
        <f>VLOOKUP($A:$A,标准表!C:G,5,0)</f>
        <v>3.6</v>
      </c>
      <c r="L1135">
        <f>VLOOKUP(A:A,单位分配保留两位小数!B:I,8,0)</f>
        <v>5925.6</v>
      </c>
      <c r="M1135">
        <f>_xlfn.IFNA(VLOOKUP(A:A,单位分配保留两位小数!B:J,9,0),0)</f>
        <v>0</v>
      </c>
      <c r="N1135">
        <f>_xlfn.IFNA(VLOOKUP(A:A,单位分配保留两位小数!B:K,10,0),0)</f>
        <v>0</v>
      </c>
      <c r="O1135">
        <f>ROUND(_xlfn.IFNA(VLOOKUP(A:A,单位分配保留两位小数!B:L,11,0),0),2)</f>
        <v>0</v>
      </c>
      <c r="Q1135">
        <f t="shared" si="136"/>
        <v>5925.6</v>
      </c>
      <c r="R1135">
        <f>_xlfn.IFNA(VLOOKUP(A1135,'11月工资'!A:AU,47,0),0)+Q1135</f>
        <v>39134.6</v>
      </c>
      <c r="S1135">
        <f>VLOOKUP(A:A,'11月工资'!A:AW,49,0)</f>
        <v>0</v>
      </c>
      <c r="T1135">
        <f>VLOOKUP(A:A,'11月工资'!A:AZ,52,0)</f>
        <v>0</v>
      </c>
      <c r="U1135">
        <f>VLOOKUP(A:A,'11月工资'!A:BA,53,0)</f>
        <v>0</v>
      </c>
      <c r="V1135">
        <f>VLOOKUP(A:A,'11月工资'!A:AX,50,0)</f>
        <v>0</v>
      </c>
      <c r="W1135">
        <f>VLOOKUP(A:A,'11月工资'!A:AY,51,0)</f>
        <v>0</v>
      </c>
      <c r="X1135">
        <f>VLOOKUP(A:A,'11月工资'!A:AV,48,0)</f>
        <v>25000</v>
      </c>
      <c r="Y1135">
        <f>VLOOKUP(A:A,'11月工资'!A:BB,54,0)</f>
        <v>9519.7500000000018</v>
      </c>
      <c r="Z1135" s="12">
        <f>ROUND(5*MAX(0,(R1135-S1135-T1135-U1135-V1135-W1135-X1135-Y1135)*{0.6;2;4;5;6;7;9}%-{0;504;3384;6384;10584;17184;36384}),2)</f>
        <v>138.44999999999999</v>
      </c>
      <c r="AB1135" s="78">
        <f>VLOOKUP(A:A,'11月工资'!A:BI,61,0)</f>
        <v>67.09</v>
      </c>
      <c r="AC1135" s="6">
        <f t="shared" si="137"/>
        <v>71.36</v>
      </c>
      <c r="AD1135">
        <f t="shared" si="138"/>
        <v>5854.2400000000007</v>
      </c>
      <c r="AE1135">
        <f>VLOOKUP(A:A,'10月奖金'!A:AC,29,0)</f>
        <v>66.400000000000006</v>
      </c>
      <c r="AF1135" s="6">
        <f t="shared" si="139"/>
        <v>4.9599999999999937</v>
      </c>
      <c r="AG1135">
        <f>VLOOKUP(A:A,'10月奖金'!A:AD,30,0)</f>
        <v>5693.6</v>
      </c>
      <c r="AH1135" s="6">
        <f t="shared" si="140"/>
        <v>160.64000000000033</v>
      </c>
      <c r="AI1135">
        <f>VLOOKUP(A:A,单位分配保留两位小数!B:N,13,0)</f>
        <v>5925.6</v>
      </c>
      <c r="AJ1135">
        <f t="shared" si="141"/>
        <v>0</v>
      </c>
      <c r="AK1135">
        <f>_xlfn.IFNA(VLOOKUP(A:A,'11月工资'!A:AQ,43,0),0)</f>
        <v>0</v>
      </c>
      <c r="AL1135">
        <f t="shared" si="142"/>
        <v>71.36</v>
      </c>
      <c r="AM1135" s="6">
        <f t="shared" si="143"/>
        <v>4614.8499999999967</v>
      </c>
    </row>
    <row r="1136" spans="1:39" x14ac:dyDescent="0.2">
      <c r="A1136" s="1">
        <v>9001292</v>
      </c>
      <c r="B1136" t="str">
        <f>VLOOKUP(A1136,标准表!C:D,2,0)</f>
        <v>姚茂</v>
      </c>
      <c r="C1136" t="str">
        <f>VLOOKUP(A:A,标准表!C:M,11,0)</f>
        <v>特钢事业部</v>
      </c>
      <c r="D1136" t="str">
        <f>VLOOKUP($A:$A,标准表!C:E,3,0)</f>
        <v>13063519850921043X</v>
      </c>
      <c r="E1136" t="str">
        <f>VLOOKUP(A:A,'11月工资'!A:D,4,0)</f>
        <v>6217000180022954675</v>
      </c>
      <c r="F1136" t="str">
        <f>VLOOKUP(A:A,'11月工资'!A:F,6,0)</f>
        <v>经营管理-其他</v>
      </c>
      <c r="G1136">
        <f>VLOOKUP(A:A,标准表!C:H,6,0)</f>
        <v>0</v>
      </c>
      <c r="H1136">
        <f>VLOOKUP(A:A,标准表!C:I,7,0)</f>
        <v>0</v>
      </c>
      <c r="I1136">
        <f>VLOOKUP(A:A,标准表!C:J,8,0)</f>
        <v>0</v>
      </c>
      <c r="J1136">
        <f>VLOOKUP($A:$A,标准表!C:G,5,0)</f>
        <v>3.05</v>
      </c>
      <c r="L1136">
        <f>VLOOKUP(A:A,单位分配保留两位小数!B:I,8,0)</f>
        <v>5020.2999999999993</v>
      </c>
      <c r="M1136">
        <f>_xlfn.IFNA(VLOOKUP(A:A,单位分配保留两位小数!B:J,9,0),0)</f>
        <v>0</v>
      </c>
      <c r="N1136">
        <f>_xlfn.IFNA(VLOOKUP(A:A,单位分配保留两位小数!B:K,10,0),0)</f>
        <v>0</v>
      </c>
      <c r="O1136">
        <f>ROUND(_xlfn.IFNA(VLOOKUP(A:A,单位分配保留两位小数!B:L,11,0),0),2)</f>
        <v>0</v>
      </c>
      <c r="Q1136">
        <f t="shared" si="136"/>
        <v>5020.2999999999993</v>
      </c>
      <c r="R1136">
        <f>_xlfn.IFNA(VLOOKUP(A1136,'11月工资'!A:AU,47,0),0)+Q1136</f>
        <v>36204.199999999997</v>
      </c>
      <c r="S1136">
        <f>VLOOKUP(A:A,'11月工资'!A:AW,49,0)</f>
        <v>0</v>
      </c>
      <c r="T1136">
        <f>VLOOKUP(A:A,'11月工资'!A:AZ,52,0)</f>
        <v>0</v>
      </c>
      <c r="U1136">
        <f>VLOOKUP(A:A,'11月工资'!A:BA,53,0)</f>
        <v>0</v>
      </c>
      <c r="V1136">
        <f>VLOOKUP(A:A,'11月工资'!A:AX,50,0)</f>
        <v>0</v>
      </c>
      <c r="W1136">
        <f>VLOOKUP(A:A,'11月工资'!A:AY,51,0)</f>
        <v>0</v>
      </c>
      <c r="X1136">
        <f>VLOOKUP(A:A,'11月工资'!A:AV,48,0)</f>
        <v>25000</v>
      </c>
      <c r="Y1136">
        <f>VLOOKUP(A:A,'11月工资'!A:BB,54,0)</f>
        <v>5972.1500000000005</v>
      </c>
      <c r="Z1136" s="12">
        <f>ROUND(5*MAX(0,(R1136-S1136-T1136-U1136-V1136-W1136-X1136-Y1136)*{0.6;2;4;5;6;7;9}%-{0;504;3384;6384;10584;17184;36384}),2)</f>
        <v>156.96</v>
      </c>
      <c r="AB1136" s="78">
        <f>VLOOKUP(A:A,'11月工资'!A:BI,61,0)</f>
        <v>91.48</v>
      </c>
      <c r="AC1136" s="6">
        <f t="shared" si="137"/>
        <v>65.48</v>
      </c>
      <c r="AD1136">
        <f t="shared" si="138"/>
        <v>4954.82</v>
      </c>
      <c r="AE1136">
        <f>VLOOKUP(A:A,'10月奖金'!A:AC,29,0)</f>
        <v>70.37</v>
      </c>
      <c r="AF1136" s="6">
        <f t="shared" si="139"/>
        <v>-4.8900000000000006</v>
      </c>
      <c r="AG1136">
        <f>VLOOKUP(A:A,'10月奖金'!A:AD,30,0)</f>
        <v>4809.63</v>
      </c>
      <c r="AH1136" s="6">
        <f t="shared" si="140"/>
        <v>145.1899999999996</v>
      </c>
      <c r="AI1136">
        <f>VLOOKUP(A:A,单位分配保留两位小数!B:N,13,0)</f>
        <v>5020.3</v>
      </c>
      <c r="AJ1136">
        <f t="shared" si="141"/>
        <v>0</v>
      </c>
      <c r="AK1136">
        <f>_xlfn.IFNA(VLOOKUP(A:A,'11月工资'!A:AQ,43,0),0)</f>
        <v>0</v>
      </c>
      <c r="AL1136">
        <f t="shared" si="142"/>
        <v>65.48</v>
      </c>
      <c r="AM1136" s="6">
        <f t="shared" si="143"/>
        <v>5232.0499999999965</v>
      </c>
    </row>
    <row r="1137" spans="1:39" x14ac:dyDescent="0.2">
      <c r="A1137" s="1">
        <v>9001293</v>
      </c>
      <c r="B1137" t="str">
        <f>VLOOKUP(A1137,标准表!C:D,2,0)</f>
        <v>胡井涛</v>
      </c>
      <c r="C1137" t="str">
        <f>VLOOKUP(A:A,标准表!C:M,11,0)</f>
        <v>特钢事业部</v>
      </c>
      <c r="D1137" t="str">
        <f>VLOOKUP($A:$A,标准表!C:E,3,0)</f>
        <v>150424198503053035</v>
      </c>
      <c r="E1137" t="str">
        <f>VLOOKUP(A:A,'11月工资'!A:D,4,0)</f>
        <v>6217000180022956282</v>
      </c>
      <c r="F1137" t="str">
        <f>VLOOKUP(A:A,'11月工资'!A:F,6,0)</f>
        <v>经营管理-其他</v>
      </c>
      <c r="G1137">
        <f>VLOOKUP(A:A,标准表!C:H,6,0)</f>
        <v>0</v>
      </c>
      <c r="H1137">
        <f>VLOOKUP(A:A,标准表!C:I,7,0)</f>
        <v>0</v>
      </c>
      <c r="I1137">
        <f>VLOOKUP(A:A,标准表!C:J,8,0)</f>
        <v>0</v>
      </c>
      <c r="J1137">
        <f>VLOOKUP($A:$A,标准表!C:G,5,0)</f>
        <v>3.6</v>
      </c>
      <c r="L1137">
        <f>VLOOKUP(A:A,单位分配保留两位小数!B:I,8,0)</f>
        <v>5925.6</v>
      </c>
      <c r="M1137">
        <f>_xlfn.IFNA(VLOOKUP(A:A,单位分配保留两位小数!B:J,9,0),0)</f>
        <v>0</v>
      </c>
      <c r="N1137">
        <f>_xlfn.IFNA(VLOOKUP(A:A,单位分配保留两位小数!B:K,10,0),0)</f>
        <v>0</v>
      </c>
      <c r="O1137">
        <f>ROUND(_xlfn.IFNA(VLOOKUP(A:A,单位分配保留两位小数!B:L,11,0),0),2)</f>
        <v>0</v>
      </c>
      <c r="Q1137">
        <f t="shared" si="136"/>
        <v>5925.6</v>
      </c>
      <c r="R1137">
        <f>_xlfn.IFNA(VLOOKUP(A1137,'11月工资'!A:AU,47,0),0)+Q1137</f>
        <v>38714.6</v>
      </c>
      <c r="S1137">
        <f>VLOOKUP(A:A,'11月工资'!A:AW,49,0)</f>
        <v>0</v>
      </c>
      <c r="T1137">
        <f>VLOOKUP(A:A,'11月工资'!A:AZ,52,0)</f>
        <v>0</v>
      </c>
      <c r="U1137">
        <f>VLOOKUP(A:A,'11月工资'!A:BA,53,0)</f>
        <v>0</v>
      </c>
      <c r="V1137">
        <f>VLOOKUP(A:A,'11月工资'!A:AX,50,0)</f>
        <v>0</v>
      </c>
      <c r="W1137">
        <f>VLOOKUP(A:A,'11月工资'!A:AY,51,0)</f>
        <v>0</v>
      </c>
      <c r="X1137">
        <f>VLOOKUP(A:A,'11月工资'!A:AV,48,0)</f>
        <v>25000</v>
      </c>
      <c r="Y1137">
        <f>VLOOKUP(A:A,'11月工资'!A:BB,54,0)</f>
        <v>10313.049999999999</v>
      </c>
      <c r="Z1137" s="12">
        <f>ROUND(5*MAX(0,(R1137-S1137-T1137-U1137-V1137-W1137-X1137-Y1137)*{0.6;2;4;5;6;7;9}%-{0;504;3384;6384;10584;17184;36384}),2)</f>
        <v>102.05</v>
      </c>
      <c r="AB1137" s="78">
        <f>VLOOKUP(A:A,'11月工资'!A:BI,61,0)</f>
        <v>37.97</v>
      </c>
      <c r="AC1137" s="6">
        <f t="shared" si="137"/>
        <v>64.08</v>
      </c>
      <c r="AD1137">
        <f t="shared" si="138"/>
        <v>5861.52</v>
      </c>
      <c r="AE1137">
        <f>VLOOKUP(A:A,'10月奖金'!A:AC,29,0)</f>
        <v>37.97</v>
      </c>
      <c r="AF1137" s="6">
        <f t="shared" si="139"/>
        <v>26.11</v>
      </c>
      <c r="AG1137">
        <f>VLOOKUP(A:A,'10月奖金'!A:AD,30,0)</f>
        <v>5722.03</v>
      </c>
      <c r="AH1137" s="6">
        <f t="shared" si="140"/>
        <v>139.49000000000069</v>
      </c>
      <c r="AI1137">
        <f>VLOOKUP(A:A,单位分配保留两位小数!B:N,13,0)</f>
        <v>5925.6</v>
      </c>
      <c r="AJ1137">
        <f t="shared" si="141"/>
        <v>0</v>
      </c>
      <c r="AK1137">
        <f>_xlfn.IFNA(VLOOKUP(A:A,'11月工资'!A:AQ,43,0),0)</f>
        <v>0</v>
      </c>
      <c r="AL1137">
        <f t="shared" si="142"/>
        <v>64.08</v>
      </c>
      <c r="AM1137" s="6">
        <f t="shared" si="143"/>
        <v>3401.5499999999993</v>
      </c>
    </row>
    <row r="1138" spans="1:39" x14ac:dyDescent="0.2">
      <c r="A1138" s="1">
        <v>9001294</v>
      </c>
      <c r="B1138" t="str">
        <f>VLOOKUP(A1138,标准表!C:D,2,0)</f>
        <v>孙浩源</v>
      </c>
      <c r="C1138" t="str">
        <f>VLOOKUP(A:A,标准表!C:M,11,0)</f>
        <v>特钢事业部</v>
      </c>
      <c r="D1138" t="str">
        <f>VLOOKUP($A:$A,标准表!C:E,3,0)</f>
        <v>210381198705262511</v>
      </c>
      <c r="E1138" t="str">
        <f>VLOOKUP(A:A,'11月工资'!A:D,4,0)</f>
        <v>6217000180022961910</v>
      </c>
      <c r="F1138" t="str">
        <f>VLOOKUP(A:A,'11月工资'!A:F,6,0)</f>
        <v>经营管理-其他</v>
      </c>
      <c r="G1138">
        <f>VLOOKUP(A:A,标准表!C:H,6,0)</f>
        <v>0</v>
      </c>
      <c r="H1138">
        <f>VLOOKUP(A:A,标准表!C:I,7,0)</f>
        <v>0</v>
      </c>
      <c r="I1138">
        <f>VLOOKUP(A:A,标准表!C:J,8,0)</f>
        <v>0</v>
      </c>
      <c r="J1138">
        <f>VLOOKUP($A:$A,标准表!C:G,5,0)</f>
        <v>3.05</v>
      </c>
      <c r="L1138">
        <f>VLOOKUP(A:A,单位分配保留两位小数!B:I,8,0)</f>
        <v>5020.2999999999993</v>
      </c>
      <c r="M1138">
        <f>_xlfn.IFNA(VLOOKUP(A:A,单位分配保留两位小数!B:J,9,0),0)</f>
        <v>0</v>
      </c>
      <c r="N1138">
        <f>_xlfn.IFNA(VLOOKUP(A:A,单位分配保留两位小数!B:K,10,0),0)</f>
        <v>0</v>
      </c>
      <c r="O1138">
        <f>ROUND(_xlfn.IFNA(VLOOKUP(A:A,单位分配保留两位小数!B:L,11,0),0),2)</f>
        <v>0</v>
      </c>
      <c r="Q1138">
        <f t="shared" si="136"/>
        <v>5020.2999999999993</v>
      </c>
      <c r="R1138">
        <f>_xlfn.IFNA(VLOOKUP(A1138,'11月工资'!A:AU,47,0),0)+Q1138</f>
        <v>39234.270000000004</v>
      </c>
      <c r="S1138">
        <f>VLOOKUP(A:A,'11月工资'!A:AW,49,0)</f>
        <v>0</v>
      </c>
      <c r="T1138">
        <f>VLOOKUP(A:A,'11月工资'!A:AZ,52,0)</f>
        <v>0</v>
      </c>
      <c r="U1138">
        <f>VLOOKUP(A:A,'11月工资'!A:BA,53,0)</f>
        <v>0</v>
      </c>
      <c r="V1138">
        <f>VLOOKUP(A:A,'11月工资'!A:AX,50,0)</f>
        <v>0</v>
      </c>
      <c r="W1138">
        <f>VLOOKUP(A:A,'11月工资'!A:AY,51,0)</f>
        <v>0</v>
      </c>
      <c r="X1138">
        <f>VLOOKUP(A:A,'11月工资'!A:AV,48,0)</f>
        <v>25000</v>
      </c>
      <c r="Y1138">
        <f>VLOOKUP(A:A,'11月工资'!A:BB,54,0)</f>
        <v>5555.7000000000007</v>
      </c>
      <c r="Z1138" s="12">
        <f>ROUND(5*MAX(0,(R1138-S1138-T1138-U1138-V1138-W1138-X1138-Y1138)*{0.6;2;4;5;6;7;9}%-{0;504;3384;6384;10584;17184;36384}),2)</f>
        <v>260.36</v>
      </c>
      <c r="AB1138" s="78">
        <f>VLOOKUP(A:A,'11月工资'!A:BI,61,0)</f>
        <v>161.74</v>
      </c>
      <c r="AC1138" s="6">
        <f t="shared" si="137"/>
        <v>98.62</v>
      </c>
      <c r="AD1138">
        <f t="shared" si="138"/>
        <v>4921.6799999999994</v>
      </c>
      <c r="AE1138">
        <f>VLOOKUP(A:A,'10月奖金'!A:AC,29,0)</f>
        <v>85.61</v>
      </c>
      <c r="AF1138" s="6">
        <f t="shared" si="139"/>
        <v>13.010000000000005</v>
      </c>
      <c r="AG1138">
        <f>VLOOKUP(A:A,'10月奖金'!A:AD,30,0)</f>
        <v>4794.3900000000003</v>
      </c>
      <c r="AH1138" s="6">
        <f t="shared" si="140"/>
        <v>127.28999999999905</v>
      </c>
      <c r="AI1138">
        <f>VLOOKUP(A:A,单位分配保留两位小数!B:N,13,0)</f>
        <v>5020.3</v>
      </c>
      <c r="AJ1138">
        <f t="shared" si="141"/>
        <v>0</v>
      </c>
      <c r="AK1138">
        <f>_xlfn.IFNA(VLOOKUP(A:A,'11月工资'!A:AQ,43,0),0)</f>
        <v>0</v>
      </c>
      <c r="AL1138">
        <f t="shared" si="142"/>
        <v>98.62</v>
      </c>
      <c r="AM1138" s="6">
        <f t="shared" si="143"/>
        <v>8678.5700000000033</v>
      </c>
    </row>
    <row r="1139" spans="1:39" x14ac:dyDescent="0.2">
      <c r="A1139" s="1">
        <v>9001284</v>
      </c>
      <c r="B1139" t="str">
        <f>VLOOKUP(A1139,标准表!C:D,2,0)</f>
        <v>徐阳</v>
      </c>
      <c r="C1139" t="str">
        <f>VLOOKUP(A:A,标准表!C:M,11,0)</f>
        <v>特钢事业部</v>
      </c>
      <c r="D1139" t="str">
        <f>VLOOKUP($A:$A,标准表!C:E,3,0)</f>
        <v>210423198702053011</v>
      </c>
      <c r="E1139" t="str">
        <f>VLOOKUP(A:A,'11月工资'!A:D,4,0)</f>
        <v>6217000180022955227</v>
      </c>
      <c r="F1139" t="str">
        <f>VLOOKUP(A:A,'11月工资'!A:F,6,0)</f>
        <v>经营管理-其他</v>
      </c>
      <c r="G1139">
        <f>VLOOKUP(A:A,标准表!C:H,6,0)</f>
        <v>0</v>
      </c>
      <c r="H1139">
        <f>VLOOKUP(A:A,标准表!C:I,7,0)</f>
        <v>0</v>
      </c>
      <c r="I1139">
        <f>VLOOKUP(A:A,标准表!C:J,8,0)</f>
        <v>0</v>
      </c>
      <c r="J1139">
        <f>VLOOKUP($A:$A,标准表!C:G,5,0)</f>
        <v>3.6</v>
      </c>
      <c r="L1139">
        <f>VLOOKUP(A:A,单位分配保留两位小数!B:I,8,0)</f>
        <v>5925.6</v>
      </c>
      <c r="M1139">
        <f>_xlfn.IFNA(VLOOKUP(A:A,单位分配保留两位小数!B:J,9,0),0)</f>
        <v>0</v>
      </c>
      <c r="N1139">
        <f>_xlfn.IFNA(VLOOKUP(A:A,单位分配保留两位小数!B:K,10,0),0)</f>
        <v>0</v>
      </c>
      <c r="O1139">
        <f>ROUND(_xlfn.IFNA(VLOOKUP(A:A,单位分配保留两位小数!B:L,11,0),0),2)</f>
        <v>0</v>
      </c>
      <c r="Q1139">
        <f t="shared" si="136"/>
        <v>5925.6</v>
      </c>
      <c r="R1139">
        <f>_xlfn.IFNA(VLOOKUP(A1139,'11月工资'!A:AU,47,0),0)+Q1139</f>
        <v>39434.6</v>
      </c>
      <c r="S1139">
        <f>VLOOKUP(A:A,'11月工资'!A:AW,49,0)</f>
        <v>0</v>
      </c>
      <c r="T1139">
        <f>VLOOKUP(A:A,'11月工资'!A:AZ,52,0)</f>
        <v>0</v>
      </c>
      <c r="U1139">
        <f>VLOOKUP(A:A,'11月工资'!A:BA,53,0)</f>
        <v>0</v>
      </c>
      <c r="V1139">
        <f>VLOOKUP(A:A,'11月工资'!A:AX,50,0)</f>
        <v>0</v>
      </c>
      <c r="W1139">
        <f>VLOOKUP(A:A,'11月工资'!A:AY,51,0)</f>
        <v>0</v>
      </c>
      <c r="X1139">
        <f>VLOOKUP(A:A,'11月工资'!A:AV,48,0)</f>
        <v>25000</v>
      </c>
      <c r="Y1139">
        <f>VLOOKUP(A:A,'11月工资'!A:BB,54,0)</f>
        <v>7255.6500000000005</v>
      </c>
      <c r="Z1139" s="12">
        <f>ROUND(5*MAX(0,(R1139-S1139-T1139-U1139-V1139-W1139-X1139-Y1139)*{0.6;2;4;5;6;7;9}%-{0;504;3384;6384;10584;17184;36384}),2)</f>
        <v>215.37</v>
      </c>
      <c r="AB1139" s="78">
        <f>VLOOKUP(A:A,'11月工资'!A:BI,61,0)</f>
        <v>128.62</v>
      </c>
      <c r="AC1139" s="6">
        <f t="shared" si="137"/>
        <v>86.75</v>
      </c>
      <c r="AD1139">
        <f t="shared" si="138"/>
        <v>5838.85</v>
      </c>
      <c r="AE1139">
        <f>VLOOKUP(A:A,'10月奖金'!A:AC,29,0)</f>
        <v>81.77</v>
      </c>
      <c r="AF1139" s="6">
        <f t="shared" si="139"/>
        <v>4.980000000000004</v>
      </c>
      <c r="AG1139">
        <f>VLOOKUP(A:A,'10月奖金'!A:AD,30,0)</f>
        <v>5678.23</v>
      </c>
      <c r="AH1139" s="6">
        <f t="shared" si="140"/>
        <v>160.6200000000008</v>
      </c>
      <c r="AI1139">
        <f>VLOOKUP(A:A,单位分配保留两位小数!B:N,13,0)</f>
        <v>5925.6</v>
      </c>
      <c r="AJ1139">
        <f t="shared" si="141"/>
        <v>0</v>
      </c>
      <c r="AK1139">
        <f>_xlfn.IFNA(VLOOKUP(A:A,'11月工资'!A:AQ,43,0),0)</f>
        <v>0</v>
      </c>
      <c r="AL1139">
        <f t="shared" si="142"/>
        <v>86.75</v>
      </c>
      <c r="AM1139" s="6">
        <f t="shared" si="143"/>
        <v>7178.949999999998</v>
      </c>
    </row>
    <row r="1140" spans="1:39" x14ac:dyDescent="0.2">
      <c r="A1140" s="1">
        <v>9001251</v>
      </c>
      <c r="B1140" t="str">
        <f>VLOOKUP(A1140,标准表!C:D,2,0)</f>
        <v>刘延风</v>
      </c>
      <c r="C1140" t="str">
        <f>VLOOKUP(A:A,标准表!C:M,11,0)</f>
        <v>制造部</v>
      </c>
      <c r="D1140" t="str">
        <f>VLOOKUP($A:$A,标准表!C:E,3,0)</f>
        <v>130203197410112111</v>
      </c>
      <c r="E1140" t="str">
        <f>VLOOKUP(A:A,'11月工资'!A:D,4,0)</f>
        <v>6217000180022184125</v>
      </c>
      <c r="F1140" t="str">
        <f>VLOOKUP(A:A,'11月工资'!A:F,6,0)</f>
        <v>生产操作人员</v>
      </c>
      <c r="G1140">
        <f>VLOOKUP(A:A,标准表!C:H,6,0)</f>
        <v>0</v>
      </c>
      <c r="H1140">
        <f>VLOOKUP(A:A,标准表!C:I,7,0)</f>
        <v>0</v>
      </c>
      <c r="I1140">
        <f>VLOOKUP(A:A,标准表!C:J,8,0)</f>
        <v>0</v>
      </c>
      <c r="J1140">
        <f>VLOOKUP($A:$A,标准表!C:G,5,0)</f>
        <v>1</v>
      </c>
      <c r="L1140">
        <f>VLOOKUP(A:A,单位分配保留两位小数!B:I,8,0)</f>
        <v>1694.16</v>
      </c>
      <c r="M1140">
        <f>_xlfn.IFNA(VLOOKUP(A:A,单位分配保留两位小数!B:J,9,0),0)</f>
        <v>0</v>
      </c>
      <c r="N1140">
        <f>_xlfn.IFNA(VLOOKUP(A:A,单位分配保留两位小数!B:K,10,0),0)</f>
        <v>0</v>
      </c>
      <c r="O1140">
        <f>ROUND(_xlfn.IFNA(VLOOKUP(A:A,单位分配保留两位小数!B:L,11,0),0),2)</f>
        <v>0</v>
      </c>
      <c r="Q1140">
        <f t="shared" si="136"/>
        <v>1694.16</v>
      </c>
      <c r="R1140">
        <f>_xlfn.IFNA(VLOOKUP(A1140,'11月工资'!A:AU,47,0),0)+Q1140</f>
        <v>23413.3</v>
      </c>
      <c r="S1140">
        <f>VLOOKUP(A:A,'11月工资'!A:AW,49,0)</f>
        <v>0</v>
      </c>
      <c r="T1140">
        <f>VLOOKUP(A:A,'11月工资'!A:AZ,52,0)</f>
        <v>0</v>
      </c>
      <c r="U1140">
        <f>VLOOKUP(A:A,'11月工资'!A:BA,53,0)</f>
        <v>0</v>
      </c>
      <c r="V1140">
        <f>VLOOKUP(A:A,'11月工资'!A:AX,50,0)</f>
        <v>0</v>
      </c>
      <c r="W1140">
        <f>VLOOKUP(A:A,'11月工资'!A:AY,51,0)</f>
        <v>0</v>
      </c>
      <c r="X1140">
        <f>VLOOKUP(A:A,'11月工资'!A:AV,48,0)</f>
        <v>25000</v>
      </c>
      <c r="Y1140">
        <f>VLOOKUP(A:A,'11月工资'!A:BB,54,0)</f>
        <v>5104.2</v>
      </c>
      <c r="Z1140" s="12">
        <f>ROUND(5*MAX(0,(R1140-S1140-T1140-U1140-V1140-W1140-X1140-Y1140)*{0.6;2;4;5;6;7;9}%-{0;504;3384;6384;10584;17184;36384}),2)</f>
        <v>0</v>
      </c>
      <c r="AB1140" s="78">
        <f>VLOOKUP(A:A,'11月工资'!A:BI,61,0)</f>
        <v>0</v>
      </c>
      <c r="AC1140" s="6">
        <f t="shared" si="137"/>
        <v>0</v>
      </c>
      <c r="AD1140">
        <f t="shared" si="138"/>
        <v>1694.16</v>
      </c>
      <c r="AE1140">
        <f>VLOOKUP(A:A,'10月奖金'!A:AC,29,0)</f>
        <v>0</v>
      </c>
      <c r="AF1140" s="6">
        <f t="shared" si="139"/>
        <v>0</v>
      </c>
      <c r="AG1140">
        <f>VLOOKUP(A:A,'10月奖金'!A:AD,30,0)</f>
        <v>1698</v>
      </c>
      <c r="AH1140" s="6">
        <f t="shared" si="140"/>
        <v>-3.8399999999999181</v>
      </c>
      <c r="AI1140">
        <f>VLOOKUP(A:A,单位分配保留两位小数!B:N,13,0)</f>
        <v>1694.16</v>
      </c>
      <c r="AJ1140">
        <f t="shared" si="141"/>
        <v>0</v>
      </c>
      <c r="AK1140">
        <f>_xlfn.IFNA(VLOOKUP(A:A,'11月工资'!A:AQ,43,0),0)</f>
        <v>0</v>
      </c>
      <c r="AL1140">
        <f t="shared" si="142"/>
        <v>0</v>
      </c>
      <c r="AM1140" s="6">
        <f t="shared" si="143"/>
        <v>-6690.9000000000005</v>
      </c>
    </row>
    <row r="1141" spans="1:39" x14ac:dyDescent="0.2">
      <c r="A1141" s="1">
        <v>9001270</v>
      </c>
      <c r="B1141" t="str">
        <f>VLOOKUP(A1141,标准表!C:D,2,0)</f>
        <v>郝东</v>
      </c>
      <c r="C1141" t="str">
        <f>VLOOKUP(A:A,标准表!C:M,11,0)</f>
        <v>动力部</v>
      </c>
      <c r="D1141" t="str">
        <f>VLOOKUP($A:$A,标准表!C:E,3,0)</f>
        <v>232101198309202616</v>
      </c>
      <c r="E1141" t="str">
        <f>VLOOKUP(A:A,'11月工资'!A:D,4,0)</f>
        <v>6217000180023873502</v>
      </c>
      <c r="F1141" t="str">
        <f>VLOOKUP(A:A,'11月工资'!A:F,6,0)</f>
        <v>经营管理-其他</v>
      </c>
      <c r="G1141">
        <f>VLOOKUP(A:A,标准表!C:H,6,0)</f>
        <v>0</v>
      </c>
      <c r="H1141">
        <f>VLOOKUP(A:A,标准表!C:I,7,0)</f>
        <v>0</v>
      </c>
      <c r="I1141">
        <f>VLOOKUP(A:A,标准表!C:J,8,0)</f>
        <v>0</v>
      </c>
      <c r="J1141">
        <f>VLOOKUP($A:$A,标准表!C:G,5,0)</f>
        <v>3.6</v>
      </c>
      <c r="L1141">
        <f>VLOOKUP(A:A,单位分配保留两位小数!B:I,8,0)</f>
        <v>6161.1</v>
      </c>
      <c r="M1141">
        <f>_xlfn.IFNA(VLOOKUP(A:A,单位分配保留两位小数!B:J,9,0),0)</f>
        <v>0</v>
      </c>
      <c r="N1141">
        <f>_xlfn.IFNA(VLOOKUP(A:A,单位分配保留两位小数!B:K,10,0),0)</f>
        <v>0</v>
      </c>
      <c r="O1141">
        <f>ROUND(_xlfn.IFNA(VLOOKUP(A:A,单位分配保留两位小数!B:L,11,0),0),2)</f>
        <v>65</v>
      </c>
      <c r="Q1141">
        <f t="shared" si="136"/>
        <v>6096.1</v>
      </c>
      <c r="R1141">
        <f>_xlfn.IFNA(VLOOKUP(A1141,'11月工资'!A:AU,47,0),0)+Q1141</f>
        <v>40759.040000000001</v>
      </c>
      <c r="S1141">
        <f>VLOOKUP(A:A,'11月工资'!A:AW,49,0)</f>
        <v>0</v>
      </c>
      <c r="T1141">
        <f>VLOOKUP(A:A,'11月工资'!A:AZ,52,0)</f>
        <v>0</v>
      </c>
      <c r="U1141">
        <f>VLOOKUP(A:A,'11月工资'!A:BA,53,0)</f>
        <v>0</v>
      </c>
      <c r="V1141">
        <f>VLOOKUP(A:A,'11月工资'!A:AX,50,0)</f>
        <v>0</v>
      </c>
      <c r="W1141">
        <f>VLOOKUP(A:A,'11月工资'!A:AY,51,0)</f>
        <v>0</v>
      </c>
      <c r="X1141">
        <f>VLOOKUP(A:A,'11月工资'!A:AV,48,0)</f>
        <v>25000</v>
      </c>
      <c r="Y1141">
        <f>VLOOKUP(A:A,'11月工资'!A:BB,54,0)</f>
        <v>11122.6</v>
      </c>
      <c r="Z1141" s="12">
        <f>ROUND(5*MAX(0,(R1141-S1141-T1141-U1141-V1141-W1141-X1141-Y1141)*{0.6;2;4;5;6;7;9}%-{0;504;3384;6384;10584;17184;36384}),2)</f>
        <v>139.09</v>
      </c>
      <c r="AB1141" s="78">
        <f>VLOOKUP(A:A,'11月工资'!A:BI,61,0)</f>
        <v>74.88</v>
      </c>
      <c r="AC1141" s="6">
        <f t="shared" si="137"/>
        <v>64.209999999999994</v>
      </c>
      <c r="AD1141">
        <f t="shared" si="138"/>
        <v>6031.89</v>
      </c>
      <c r="AE1141">
        <f>VLOOKUP(A:A,'10月奖金'!A:AC,29,0)</f>
        <v>62.05</v>
      </c>
      <c r="AF1141" s="6">
        <f t="shared" si="139"/>
        <v>2.1599999999999966</v>
      </c>
      <c r="AG1141">
        <f>VLOOKUP(A:A,'10月奖金'!A:AD,30,0)</f>
        <v>5961.76</v>
      </c>
      <c r="AH1141" s="6">
        <f t="shared" si="140"/>
        <v>70.130000000000109</v>
      </c>
      <c r="AI1141">
        <f>VLOOKUP(A:A,单位分配保留两位小数!B:N,13,0)</f>
        <v>6096.1</v>
      </c>
      <c r="AJ1141">
        <f t="shared" si="141"/>
        <v>0</v>
      </c>
      <c r="AK1141">
        <f>_xlfn.IFNA(VLOOKUP(A:A,'11月工资'!A:AQ,43,0),0)</f>
        <v>0</v>
      </c>
      <c r="AL1141">
        <f t="shared" si="142"/>
        <v>64.209999999999994</v>
      </c>
      <c r="AM1141" s="6">
        <f t="shared" si="143"/>
        <v>4636.4400000000005</v>
      </c>
    </row>
    <row r="1142" spans="1:39" x14ac:dyDescent="0.2">
      <c r="A1142" s="1">
        <v>9001267</v>
      </c>
      <c r="B1142" t="str">
        <f>VLOOKUP(A1142,标准表!C:D,2,0)</f>
        <v>李国军</v>
      </c>
      <c r="C1142" t="str">
        <f>VLOOKUP(A:A,标准表!C:M,11,0)</f>
        <v>动力部</v>
      </c>
      <c r="D1142" t="str">
        <f>VLOOKUP($A:$A,标准表!C:E,3,0)</f>
        <v>130204198204091218</v>
      </c>
      <c r="E1142" t="str">
        <f>VLOOKUP(A:A,'11月工资'!A:D,4,0)</f>
        <v>6217000180022185189</v>
      </c>
      <c r="F1142" t="str">
        <f>VLOOKUP(A:A,'11月工资'!A:F,6,0)</f>
        <v>生产操作人员</v>
      </c>
      <c r="G1142">
        <f>VLOOKUP(A:A,标准表!C:H,6,0)</f>
        <v>0</v>
      </c>
      <c r="H1142">
        <f>VLOOKUP(A:A,标准表!C:I,7,0)</f>
        <v>0</v>
      </c>
      <c r="I1142">
        <f>VLOOKUP(A:A,标准表!C:J,8,0)</f>
        <v>0</v>
      </c>
      <c r="J1142">
        <f>VLOOKUP($A:$A,标准表!C:G,5,0)</f>
        <v>1</v>
      </c>
      <c r="L1142">
        <f>VLOOKUP(A:A,单位分配保留两位小数!B:I,8,0)</f>
        <v>1685</v>
      </c>
      <c r="M1142">
        <f>_xlfn.IFNA(VLOOKUP(A:A,单位分配保留两位小数!B:J,9,0),0)</f>
        <v>0</v>
      </c>
      <c r="N1142">
        <f>_xlfn.IFNA(VLOOKUP(A:A,单位分配保留两位小数!B:K,10,0),0)</f>
        <v>0</v>
      </c>
      <c r="O1142">
        <f>ROUND(_xlfn.IFNA(VLOOKUP(A:A,单位分配保留两位小数!B:L,11,0),0),2)</f>
        <v>0</v>
      </c>
      <c r="Q1142">
        <f t="shared" si="136"/>
        <v>1685</v>
      </c>
      <c r="R1142">
        <f>_xlfn.IFNA(VLOOKUP(A1142,'11月工资'!A:AU,47,0),0)+Q1142</f>
        <v>24013.55</v>
      </c>
      <c r="S1142">
        <f>VLOOKUP(A:A,'11月工资'!A:AW,49,0)</f>
        <v>0</v>
      </c>
      <c r="T1142">
        <f>VLOOKUP(A:A,'11月工资'!A:AZ,52,0)</f>
        <v>0</v>
      </c>
      <c r="U1142">
        <f>VLOOKUP(A:A,'11月工资'!A:BA,53,0)</f>
        <v>0</v>
      </c>
      <c r="V1142">
        <f>VLOOKUP(A:A,'11月工资'!A:AX,50,0)</f>
        <v>0</v>
      </c>
      <c r="W1142">
        <f>VLOOKUP(A:A,'11月工资'!A:AY,51,0)</f>
        <v>0</v>
      </c>
      <c r="X1142">
        <f>VLOOKUP(A:A,'11月工资'!A:AV,48,0)</f>
        <v>25000</v>
      </c>
      <c r="Y1142">
        <f>VLOOKUP(A:A,'11月工资'!A:BB,54,0)</f>
        <v>3688.92</v>
      </c>
      <c r="Z1142" s="12">
        <f>ROUND(5*MAX(0,(R1142-S1142-T1142-U1142-V1142-W1142-X1142-Y1142)*{0.6;2;4;5;6;7;9}%-{0;504;3384;6384;10584;17184;36384}),2)</f>
        <v>0</v>
      </c>
      <c r="AB1142" s="78">
        <f>VLOOKUP(A:A,'11月工资'!A:BI,61,0)</f>
        <v>0</v>
      </c>
      <c r="AC1142" s="6">
        <f t="shared" si="137"/>
        <v>0</v>
      </c>
      <c r="AD1142">
        <f t="shared" si="138"/>
        <v>1685</v>
      </c>
      <c r="AE1142">
        <f>VLOOKUP(A:A,'10月奖金'!A:AC,29,0)</f>
        <v>0</v>
      </c>
      <c r="AF1142" s="6">
        <f t="shared" si="139"/>
        <v>0</v>
      </c>
      <c r="AG1142">
        <f>VLOOKUP(A:A,'10月奖金'!A:AD,30,0)</f>
        <v>1657</v>
      </c>
      <c r="AH1142" s="6">
        <f t="shared" si="140"/>
        <v>28</v>
      </c>
      <c r="AI1142">
        <f>VLOOKUP(A:A,单位分配保留两位小数!B:N,13,0)</f>
        <v>1685</v>
      </c>
      <c r="AJ1142">
        <f t="shared" si="141"/>
        <v>0</v>
      </c>
      <c r="AK1142">
        <f>_xlfn.IFNA(VLOOKUP(A:A,'11月工资'!A:AQ,43,0),0)</f>
        <v>0</v>
      </c>
      <c r="AL1142">
        <f t="shared" si="142"/>
        <v>0</v>
      </c>
      <c r="AM1142" s="6">
        <f t="shared" si="143"/>
        <v>-4675.3700000000008</v>
      </c>
    </row>
    <row r="1143" spans="1:39" x14ac:dyDescent="0.2">
      <c r="A1143" s="1">
        <v>9001252</v>
      </c>
      <c r="B1143" t="str">
        <f>VLOOKUP(A1143,标准表!C:D,2,0)</f>
        <v>王金友</v>
      </c>
      <c r="C1143" t="str">
        <f>VLOOKUP(A:A,标准表!C:M,11,0)</f>
        <v>动力部</v>
      </c>
      <c r="D1143" t="str">
        <f>VLOOKUP($A:$A,标准表!C:E,3,0)</f>
        <v>13020419680528151X</v>
      </c>
      <c r="E1143" t="str">
        <f>VLOOKUP(A:A,'11月工资'!A:D,4,0)</f>
        <v>6217000180022186930</v>
      </c>
      <c r="F1143" t="str">
        <f>VLOOKUP(A:A,'11月工资'!A:F,6,0)</f>
        <v>生产操作人员</v>
      </c>
      <c r="G1143">
        <f>VLOOKUP(A:A,标准表!C:H,6,0)</f>
        <v>0</v>
      </c>
      <c r="H1143">
        <f>VLOOKUP(A:A,标准表!C:I,7,0)</f>
        <v>0</v>
      </c>
      <c r="I1143">
        <f>VLOOKUP(A:A,标准表!C:J,8,0)</f>
        <v>0</v>
      </c>
      <c r="J1143">
        <f>VLOOKUP($A:$A,标准表!C:G,5,0)</f>
        <v>1</v>
      </c>
      <c r="L1143">
        <f>VLOOKUP(A:A,单位分配保留两位小数!B:I,8,0)</f>
        <v>1671</v>
      </c>
      <c r="M1143">
        <f>_xlfn.IFNA(VLOOKUP(A:A,单位分配保留两位小数!B:J,9,0),0)</f>
        <v>0</v>
      </c>
      <c r="N1143">
        <f>_xlfn.IFNA(VLOOKUP(A:A,单位分配保留两位小数!B:K,10,0),0)</f>
        <v>0</v>
      </c>
      <c r="O1143">
        <f>ROUND(_xlfn.IFNA(VLOOKUP(A:A,单位分配保留两位小数!B:L,11,0),0),2)</f>
        <v>0</v>
      </c>
      <c r="Q1143">
        <f t="shared" si="136"/>
        <v>1671</v>
      </c>
      <c r="R1143">
        <f>_xlfn.IFNA(VLOOKUP(A1143,'11月工资'!A:AU,47,0),0)+Q1143</f>
        <v>27920.46</v>
      </c>
      <c r="S1143">
        <f>VLOOKUP(A:A,'11月工资'!A:AW,49,0)</f>
        <v>0</v>
      </c>
      <c r="T1143">
        <f>VLOOKUP(A:A,'11月工资'!A:AZ,52,0)</f>
        <v>0</v>
      </c>
      <c r="U1143">
        <f>VLOOKUP(A:A,'11月工资'!A:BA,53,0)</f>
        <v>0</v>
      </c>
      <c r="V1143">
        <f>VLOOKUP(A:A,'11月工资'!A:AX,50,0)</f>
        <v>0</v>
      </c>
      <c r="W1143">
        <f>VLOOKUP(A:A,'11月工资'!A:AY,51,0)</f>
        <v>0</v>
      </c>
      <c r="X1143">
        <f>VLOOKUP(A:A,'11月工资'!A:AV,48,0)</f>
        <v>25000</v>
      </c>
      <c r="Y1143">
        <f>VLOOKUP(A:A,'11月工资'!A:BB,54,0)</f>
        <v>4306</v>
      </c>
      <c r="Z1143" s="12">
        <f>ROUND(5*MAX(0,(R1143-S1143-T1143-U1143-V1143-W1143-X1143-Y1143)*{0.6;2;4;5;6;7;9}%-{0;504;3384;6384;10584;17184;36384}),2)</f>
        <v>0</v>
      </c>
      <c r="AB1143" s="78">
        <f>VLOOKUP(A:A,'11月工资'!A:BI,61,0)</f>
        <v>0</v>
      </c>
      <c r="AC1143" s="6">
        <f t="shared" si="137"/>
        <v>0</v>
      </c>
      <c r="AD1143">
        <f t="shared" si="138"/>
        <v>1671</v>
      </c>
      <c r="AE1143">
        <f>VLOOKUP(A:A,'10月奖金'!A:AC,29,0)</f>
        <v>0</v>
      </c>
      <c r="AF1143" s="6">
        <f t="shared" si="139"/>
        <v>0</v>
      </c>
      <c r="AG1143">
        <f>VLOOKUP(A:A,'10月奖金'!A:AD,30,0)</f>
        <v>1657</v>
      </c>
      <c r="AH1143" s="6">
        <f t="shared" si="140"/>
        <v>14</v>
      </c>
      <c r="AI1143">
        <f>VLOOKUP(A:A,单位分配保留两位小数!B:N,13,0)</f>
        <v>1671</v>
      </c>
      <c r="AJ1143">
        <f t="shared" si="141"/>
        <v>0</v>
      </c>
      <c r="AK1143">
        <f>_xlfn.IFNA(VLOOKUP(A:A,'11月工资'!A:AQ,43,0),0)</f>
        <v>0</v>
      </c>
      <c r="AL1143">
        <f t="shared" si="142"/>
        <v>0</v>
      </c>
      <c r="AM1143" s="6">
        <f t="shared" si="143"/>
        <v>-1385.5400000000009</v>
      </c>
    </row>
    <row r="1144" spans="1:39" x14ac:dyDescent="0.2">
      <c r="A1144" s="1">
        <v>9001279</v>
      </c>
      <c r="B1144" t="str">
        <f>VLOOKUP(A1144,标准表!C:D,2,0)</f>
        <v>张鹏</v>
      </c>
      <c r="C1144" t="str">
        <f>VLOOKUP(A:A,标准表!C:M,11,0)</f>
        <v>热轧事业部</v>
      </c>
      <c r="D1144" t="str">
        <f>VLOOKUP($A:$A,标准表!C:E,3,0)</f>
        <v>130203197206053011</v>
      </c>
      <c r="E1144" t="str">
        <f>VLOOKUP(A:A,'11月工资'!A:D,4,0)</f>
        <v>6217000180023843745</v>
      </c>
      <c r="F1144" t="str">
        <f>VLOOKUP(A:A,'11月工资'!A:F,6,0)</f>
        <v>生产操作人员</v>
      </c>
      <c r="G1144">
        <f>VLOOKUP(A:A,标准表!C:H,6,0)</f>
        <v>0</v>
      </c>
      <c r="H1144">
        <f>VLOOKUP(A:A,标准表!C:I,7,0)</f>
        <v>0</v>
      </c>
      <c r="I1144">
        <f>VLOOKUP(A:A,标准表!C:J,8,0)</f>
        <v>0</v>
      </c>
      <c r="J1144">
        <f>VLOOKUP($A:$A,标准表!C:G,5,0)</f>
        <v>1.5</v>
      </c>
      <c r="L1144">
        <f>VLOOKUP(A:A,单位分配保留两位小数!B:I,8,0)</f>
        <v>2618.62</v>
      </c>
      <c r="M1144">
        <f>_xlfn.IFNA(VLOOKUP(A:A,单位分配保留两位小数!B:J,9,0),0)</f>
        <v>0</v>
      </c>
      <c r="N1144">
        <f>_xlfn.IFNA(VLOOKUP(A:A,单位分配保留两位小数!B:K,10,0),0)</f>
        <v>0</v>
      </c>
      <c r="O1144">
        <f>ROUND(_xlfn.IFNA(VLOOKUP(A:A,单位分配保留两位小数!B:L,11,0),0),2)</f>
        <v>0</v>
      </c>
      <c r="Q1144">
        <f t="shared" si="136"/>
        <v>2618.62</v>
      </c>
      <c r="R1144">
        <f>_xlfn.IFNA(VLOOKUP(A1144,'11月工资'!A:AU,47,0),0)+Q1144</f>
        <v>29179.039999999997</v>
      </c>
      <c r="S1144">
        <f>VLOOKUP(A:A,'11月工资'!A:AW,49,0)</f>
        <v>0</v>
      </c>
      <c r="T1144">
        <f>VLOOKUP(A:A,'11月工资'!A:AZ,52,0)</f>
        <v>0</v>
      </c>
      <c r="U1144">
        <f>VLOOKUP(A:A,'11月工资'!A:BA,53,0)</f>
        <v>0</v>
      </c>
      <c r="V1144">
        <f>VLOOKUP(A:A,'11月工资'!A:AX,50,0)</f>
        <v>0</v>
      </c>
      <c r="W1144">
        <f>VLOOKUP(A:A,'11月工资'!A:AY,51,0)</f>
        <v>0</v>
      </c>
      <c r="X1144">
        <f>VLOOKUP(A:A,'11月工资'!A:AV,48,0)</f>
        <v>25000</v>
      </c>
      <c r="Y1144">
        <f>VLOOKUP(A:A,'11月工资'!A:BB,54,0)</f>
        <v>3943.55</v>
      </c>
      <c r="Z1144" s="12">
        <f>ROUND(5*MAX(0,(R1144-S1144-T1144-U1144-V1144-W1144-X1144-Y1144)*{0.6;2;4;5;6;7;9}%-{0;504;3384;6384;10584;17184;36384}),2)</f>
        <v>7.06</v>
      </c>
      <c r="AB1144" s="78">
        <f>VLOOKUP(A:A,'11月工资'!A:BI,61,0)</f>
        <v>0</v>
      </c>
      <c r="AC1144" s="6">
        <f t="shared" si="137"/>
        <v>7.06</v>
      </c>
      <c r="AD1144">
        <f t="shared" si="138"/>
        <v>2611.56</v>
      </c>
      <c r="AE1144">
        <f>VLOOKUP(A:A,'10月奖金'!A:AC,29,0)</f>
        <v>0</v>
      </c>
      <c r="AF1144" s="6">
        <f t="shared" si="139"/>
        <v>7.06</v>
      </c>
      <c r="AG1144">
        <f>VLOOKUP(A:A,'10月奖金'!A:AD,30,0)</f>
        <v>2609.4</v>
      </c>
      <c r="AH1144" s="6">
        <f t="shared" si="140"/>
        <v>2.1599999999998545</v>
      </c>
      <c r="AI1144">
        <f>VLOOKUP(A:A,单位分配保留两位小数!B:N,13,0)</f>
        <v>2618.62</v>
      </c>
      <c r="AJ1144">
        <f t="shared" si="141"/>
        <v>0</v>
      </c>
      <c r="AK1144">
        <f>_xlfn.IFNA(VLOOKUP(A:A,'11月工资'!A:AQ,43,0),0)</f>
        <v>0</v>
      </c>
      <c r="AL1144">
        <f t="shared" si="142"/>
        <v>7.06</v>
      </c>
      <c r="AM1144" s="6">
        <f t="shared" si="143"/>
        <v>235.48999999999705</v>
      </c>
    </row>
    <row r="1145" spans="1:39" x14ac:dyDescent="0.2">
      <c r="A1145" s="1">
        <v>9001298</v>
      </c>
      <c r="B1145" t="str">
        <f>VLOOKUP(A1145,标准表!C:D,2,0)</f>
        <v>程龙</v>
      </c>
      <c r="C1145" t="str">
        <f>VLOOKUP(A:A,标准表!C:M,11,0)</f>
        <v>特钢事业部</v>
      </c>
      <c r="D1145" t="str">
        <f>VLOOKUP($A:$A,标准表!C:E,3,0)</f>
        <v>130203198803282415</v>
      </c>
      <c r="E1145" t="str">
        <f>VLOOKUP(A:A,'11月工资'!A:D,4,0)</f>
        <v>6217000180018935928</v>
      </c>
      <c r="F1145" t="str">
        <f>VLOOKUP(A:A,'11月工资'!A:F,6,0)</f>
        <v>生产操作人员</v>
      </c>
      <c r="G1145">
        <f>VLOOKUP(A:A,标准表!C:H,6,0)</f>
        <v>0</v>
      </c>
      <c r="H1145">
        <f>VLOOKUP(A:A,标准表!C:I,7,0)</f>
        <v>0</v>
      </c>
      <c r="I1145">
        <f>VLOOKUP(A:A,标准表!C:J,8,0)</f>
        <v>0</v>
      </c>
      <c r="J1145">
        <f>VLOOKUP($A:$A,标准表!C:G,5,0)</f>
        <v>1.5</v>
      </c>
      <c r="L1145">
        <f>VLOOKUP(A:A,单位分配保留两位小数!B:I,8,0)</f>
        <v>1646</v>
      </c>
      <c r="M1145">
        <f>_xlfn.IFNA(VLOOKUP(A:A,单位分配保留两位小数!B:J,9,0),0)</f>
        <v>0</v>
      </c>
      <c r="N1145">
        <f>_xlfn.IFNA(VLOOKUP(A:A,单位分配保留两位小数!B:K,10,0),0)</f>
        <v>0</v>
      </c>
      <c r="O1145">
        <f>ROUND(_xlfn.IFNA(VLOOKUP(A:A,单位分配保留两位小数!B:L,11,0),0),2)</f>
        <v>0</v>
      </c>
      <c r="Q1145">
        <f t="shared" si="136"/>
        <v>1646</v>
      </c>
      <c r="R1145">
        <f>_xlfn.IFNA(VLOOKUP(A1145,'11月工资'!A:AU,47,0),0)+Q1145</f>
        <v>24529.119999999999</v>
      </c>
      <c r="S1145">
        <f>VLOOKUP(A:A,'11月工资'!A:AW,49,0)</f>
        <v>0</v>
      </c>
      <c r="T1145">
        <f>VLOOKUP(A:A,'11月工资'!A:AZ,52,0)</f>
        <v>0</v>
      </c>
      <c r="U1145">
        <f>VLOOKUP(A:A,'11月工资'!A:BA,53,0)</f>
        <v>0</v>
      </c>
      <c r="V1145">
        <f>VLOOKUP(A:A,'11月工资'!A:AX,50,0)</f>
        <v>0</v>
      </c>
      <c r="W1145">
        <f>VLOOKUP(A:A,'11月工资'!A:AY,51,0)</f>
        <v>0</v>
      </c>
      <c r="X1145">
        <f>VLOOKUP(A:A,'11月工资'!A:AV,48,0)</f>
        <v>25000</v>
      </c>
      <c r="Y1145">
        <f>VLOOKUP(A:A,'11月工资'!A:BB,54,0)</f>
        <v>3665.87</v>
      </c>
      <c r="Z1145" s="12">
        <f>ROUND(5*MAX(0,(R1145-S1145-T1145-U1145-V1145-W1145-X1145-Y1145)*{0.6;2;4;5;6;7;9}%-{0;504;3384;6384;10584;17184;36384}),2)</f>
        <v>0</v>
      </c>
      <c r="AB1145" s="78">
        <f>VLOOKUP(A:A,'11月工资'!A:BI,61,0)</f>
        <v>0</v>
      </c>
      <c r="AC1145" s="6">
        <f t="shared" si="137"/>
        <v>0</v>
      </c>
      <c r="AD1145">
        <f t="shared" si="138"/>
        <v>1646</v>
      </c>
      <c r="AE1145">
        <f>VLOOKUP(A:A,'10月奖金'!A:AC,29,0)</f>
        <v>0</v>
      </c>
      <c r="AF1145" s="6">
        <f t="shared" si="139"/>
        <v>0</v>
      </c>
      <c r="AG1145">
        <f>VLOOKUP(A:A,'10月奖金'!A:AD,30,0)</f>
        <v>1600</v>
      </c>
      <c r="AH1145" s="6">
        <f t="shared" si="140"/>
        <v>46</v>
      </c>
      <c r="AI1145">
        <f>VLOOKUP(A:A,单位分配保留两位小数!B:N,13,0)</f>
        <v>1646</v>
      </c>
      <c r="AJ1145">
        <f t="shared" si="141"/>
        <v>0</v>
      </c>
      <c r="AK1145">
        <f>_xlfn.IFNA(VLOOKUP(A:A,'11月工资'!A:AQ,43,0),0)</f>
        <v>0</v>
      </c>
      <c r="AL1145">
        <f t="shared" si="142"/>
        <v>0</v>
      </c>
      <c r="AM1145" s="6">
        <f t="shared" si="143"/>
        <v>-4136.7500000000009</v>
      </c>
    </row>
    <row r="1146" spans="1:39" x14ac:dyDescent="0.2">
      <c r="A1146" s="1">
        <v>9001253</v>
      </c>
      <c r="B1146" t="str">
        <f>VLOOKUP(A1146,标准表!C:D,2,0)</f>
        <v>石磊</v>
      </c>
      <c r="C1146" t="str">
        <f>VLOOKUP(A:A,标准表!C:M,11,0)</f>
        <v>动力部</v>
      </c>
      <c r="D1146" t="str">
        <f>VLOOKUP($A:$A,标准表!C:E,3,0)</f>
        <v>130203198609223016</v>
      </c>
      <c r="E1146" t="str">
        <f>VLOOKUP(A:A,'11月工资'!A:D,4,0)</f>
        <v>6217000180043836695</v>
      </c>
      <c r="F1146" t="str">
        <f>VLOOKUP(A:A,'11月工资'!A:F,6,0)</f>
        <v>生产操作人员</v>
      </c>
      <c r="G1146">
        <f>VLOOKUP(A:A,标准表!C:H,6,0)</f>
        <v>0</v>
      </c>
      <c r="H1146">
        <f>VLOOKUP(A:A,标准表!C:I,7,0)</f>
        <v>0</v>
      </c>
      <c r="I1146">
        <f>VLOOKUP(A:A,标准表!C:J,8,0)</f>
        <v>0</v>
      </c>
      <c r="J1146">
        <f>VLOOKUP($A:$A,标准表!C:G,5,0)</f>
        <v>1</v>
      </c>
      <c r="L1146">
        <f>VLOOKUP(A:A,单位分配保留两位小数!B:I,8,0)</f>
        <v>1630</v>
      </c>
      <c r="M1146">
        <f>_xlfn.IFNA(VLOOKUP(A:A,单位分配保留两位小数!B:J,9,0),0)</f>
        <v>0</v>
      </c>
      <c r="N1146">
        <f>_xlfn.IFNA(VLOOKUP(A:A,单位分配保留两位小数!B:K,10,0),0)</f>
        <v>0</v>
      </c>
      <c r="O1146">
        <f>ROUND(_xlfn.IFNA(VLOOKUP(A:A,单位分配保留两位小数!B:L,11,0),0),2)</f>
        <v>0</v>
      </c>
      <c r="Q1146">
        <f t="shared" si="136"/>
        <v>1630</v>
      </c>
      <c r="R1146">
        <f>_xlfn.IFNA(VLOOKUP(A1146,'11月工资'!A:AU,47,0),0)+Q1146</f>
        <v>24039.86</v>
      </c>
      <c r="S1146">
        <f>VLOOKUP(A:A,'11月工资'!A:AW,49,0)</f>
        <v>0</v>
      </c>
      <c r="T1146">
        <f>VLOOKUP(A:A,'11月工资'!A:AZ,52,0)</f>
        <v>0</v>
      </c>
      <c r="U1146">
        <f>VLOOKUP(A:A,'11月工资'!A:BA,53,0)</f>
        <v>0</v>
      </c>
      <c r="V1146">
        <f>VLOOKUP(A:A,'11月工资'!A:AX,50,0)</f>
        <v>0</v>
      </c>
      <c r="W1146">
        <f>VLOOKUP(A:A,'11月工资'!A:AY,51,0)</f>
        <v>0</v>
      </c>
      <c r="X1146">
        <f>VLOOKUP(A:A,'11月工资'!A:AV,48,0)</f>
        <v>25000</v>
      </c>
      <c r="Y1146">
        <f>VLOOKUP(A:A,'11月工资'!A:BB,54,0)</f>
        <v>3628.23</v>
      </c>
      <c r="Z1146" s="12">
        <f>ROUND(5*MAX(0,(R1146-S1146-T1146-U1146-V1146-W1146-X1146-Y1146)*{0.6;2;4;5;6;7;9}%-{0;504;3384;6384;10584;17184;36384}),2)</f>
        <v>0</v>
      </c>
      <c r="AB1146" s="78">
        <f>VLOOKUP(A:A,'11月工资'!A:BI,61,0)</f>
        <v>0</v>
      </c>
      <c r="AC1146" s="6">
        <f t="shared" si="137"/>
        <v>0</v>
      </c>
      <c r="AD1146">
        <f t="shared" si="138"/>
        <v>1630</v>
      </c>
      <c r="AE1146">
        <f>VLOOKUP(A:A,'10月奖金'!A:AC,29,0)</f>
        <v>0</v>
      </c>
      <c r="AF1146" s="6">
        <f t="shared" si="139"/>
        <v>0</v>
      </c>
      <c r="AG1146">
        <f>VLOOKUP(A:A,'10月奖金'!A:AD,30,0)</f>
        <v>1644</v>
      </c>
      <c r="AH1146" s="6">
        <f t="shared" si="140"/>
        <v>-14</v>
      </c>
      <c r="AI1146">
        <f>VLOOKUP(A:A,单位分配保留两位小数!B:N,13,0)</f>
        <v>1630</v>
      </c>
      <c r="AJ1146">
        <f t="shared" si="141"/>
        <v>0</v>
      </c>
      <c r="AK1146">
        <f>_xlfn.IFNA(VLOOKUP(A:A,'11月工资'!A:AQ,43,0),0)</f>
        <v>0</v>
      </c>
      <c r="AL1146">
        <f t="shared" si="142"/>
        <v>0</v>
      </c>
      <c r="AM1146" s="6">
        <f t="shared" si="143"/>
        <v>-4588.369999999999</v>
      </c>
    </row>
    <row r="1147" spans="1:39" x14ac:dyDescent="0.2">
      <c r="A1147" s="1">
        <v>9001254</v>
      </c>
      <c r="B1147" t="str">
        <f>VLOOKUP(A1147,标准表!C:D,2,0)</f>
        <v>王旭</v>
      </c>
      <c r="C1147" t="str">
        <f>VLOOKUP(A:A,标准表!C:M,11,0)</f>
        <v>动力部</v>
      </c>
      <c r="D1147" t="str">
        <f>VLOOKUP($A:$A,标准表!C:E,3,0)</f>
        <v>130203198708210632</v>
      </c>
      <c r="E1147" t="str">
        <f>VLOOKUP(A:A,'11月工资'!A:D,4,0)</f>
        <v>6217000180013038017</v>
      </c>
      <c r="F1147" t="str">
        <f>VLOOKUP(A:A,'11月工资'!A:F,6,0)</f>
        <v>生产操作人员</v>
      </c>
      <c r="G1147">
        <f>VLOOKUP(A:A,标准表!C:H,6,0)</f>
        <v>0</v>
      </c>
      <c r="H1147">
        <f>VLOOKUP(A:A,标准表!C:I,7,0)</f>
        <v>0</v>
      </c>
      <c r="I1147">
        <f>VLOOKUP(A:A,标准表!C:J,8,0)</f>
        <v>0</v>
      </c>
      <c r="J1147">
        <f>VLOOKUP($A:$A,标准表!C:G,5,0)</f>
        <v>1</v>
      </c>
      <c r="L1147">
        <f>VLOOKUP(A:A,单位分配保留两位小数!B:I,8,0)</f>
        <v>1705.44</v>
      </c>
      <c r="M1147">
        <f>_xlfn.IFNA(VLOOKUP(A:A,单位分配保留两位小数!B:J,9,0),0)</f>
        <v>0</v>
      </c>
      <c r="N1147">
        <f>_xlfn.IFNA(VLOOKUP(A:A,单位分配保留两位小数!B:K,10,0),0)</f>
        <v>0</v>
      </c>
      <c r="O1147">
        <f>ROUND(_xlfn.IFNA(VLOOKUP(A:A,单位分配保留两位小数!B:L,11,0),0),2)</f>
        <v>0</v>
      </c>
      <c r="Q1147">
        <f t="shared" si="136"/>
        <v>1705.44</v>
      </c>
      <c r="R1147">
        <f>_xlfn.IFNA(VLOOKUP(A1147,'11月工资'!A:AU,47,0),0)+Q1147</f>
        <v>24567.84</v>
      </c>
      <c r="S1147">
        <f>VLOOKUP(A:A,'11月工资'!A:AW,49,0)</f>
        <v>0</v>
      </c>
      <c r="T1147">
        <f>VLOOKUP(A:A,'11月工资'!A:AZ,52,0)</f>
        <v>0</v>
      </c>
      <c r="U1147">
        <f>VLOOKUP(A:A,'11月工资'!A:BA,53,0)</f>
        <v>0</v>
      </c>
      <c r="V1147">
        <f>VLOOKUP(A:A,'11月工资'!A:AX,50,0)</f>
        <v>0</v>
      </c>
      <c r="W1147">
        <f>VLOOKUP(A:A,'11月工资'!A:AY,51,0)</f>
        <v>0</v>
      </c>
      <c r="X1147">
        <f>VLOOKUP(A:A,'11月工资'!A:AV,48,0)</f>
        <v>25000</v>
      </c>
      <c r="Y1147">
        <f>VLOOKUP(A:A,'11月工资'!A:BB,54,0)</f>
        <v>3612.38</v>
      </c>
      <c r="Z1147" s="12">
        <f>ROUND(5*MAX(0,(R1147-S1147-T1147-U1147-V1147-W1147-X1147-Y1147)*{0.6;2;4;5;6;7;9}%-{0;504;3384;6384;10584;17184;36384}),2)</f>
        <v>0</v>
      </c>
      <c r="AB1147" s="78">
        <f>VLOOKUP(A:A,'11月工资'!A:BI,61,0)</f>
        <v>0</v>
      </c>
      <c r="AC1147" s="6">
        <f t="shared" si="137"/>
        <v>0</v>
      </c>
      <c r="AD1147">
        <f t="shared" si="138"/>
        <v>1705.44</v>
      </c>
      <c r="AE1147">
        <f>VLOOKUP(A:A,'10月奖金'!A:AC,29,0)</f>
        <v>0</v>
      </c>
      <c r="AF1147" s="6">
        <f t="shared" si="139"/>
        <v>0</v>
      </c>
      <c r="AG1147">
        <f>VLOOKUP(A:A,'10月奖金'!A:AD,30,0)</f>
        <v>1671.17</v>
      </c>
      <c r="AH1147" s="6">
        <f t="shared" si="140"/>
        <v>34.269999999999982</v>
      </c>
      <c r="AI1147">
        <f>VLOOKUP(A:A,单位分配保留两位小数!B:N,13,0)</f>
        <v>1705.44</v>
      </c>
      <c r="AJ1147">
        <f t="shared" si="141"/>
        <v>0</v>
      </c>
      <c r="AK1147">
        <f>_xlfn.IFNA(VLOOKUP(A:A,'11月工资'!A:AQ,43,0),0)</f>
        <v>0</v>
      </c>
      <c r="AL1147">
        <f t="shared" si="142"/>
        <v>0</v>
      </c>
      <c r="AM1147" s="6">
        <f t="shared" si="143"/>
        <v>-4044.54</v>
      </c>
    </row>
    <row r="1148" spans="1:39" x14ac:dyDescent="0.2">
      <c r="A1148" s="1">
        <v>9001269</v>
      </c>
      <c r="B1148" t="str">
        <f>VLOOKUP(A1148,标准表!C:D,2,0)</f>
        <v>李飞</v>
      </c>
      <c r="C1148" t="str">
        <f>VLOOKUP(A:A,标准表!C:M,11,0)</f>
        <v>动力部</v>
      </c>
      <c r="D1148" t="str">
        <f>VLOOKUP($A:$A,标准表!C:E,3,0)</f>
        <v>130230198812083310</v>
      </c>
      <c r="E1148" t="str">
        <f>VLOOKUP(A:A,'11月工资'!A:D,4,0)</f>
        <v>6217000180042948210</v>
      </c>
      <c r="F1148" t="str">
        <f>VLOOKUP(A:A,'11月工资'!A:F,6,0)</f>
        <v>生产操作人员</v>
      </c>
      <c r="G1148">
        <f>VLOOKUP(A:A,标准表!C:H,6,0)</f>
        <v>0</v>
      </c>
      <c r="H1148">
        <f>VLOOKUP(A:A,标准表!C:I,7,0)</f>
        <v>0</v>
      </c>
      <c r="I1148">
        <f>VLOOKUP(A:A,标准表!C:J,8,0)</f>
        <v>0</v>
      </c>
      <c r="J1148">
        <f>VLOOKUP($A:$A,标准表!C:G,5,0)</f>
        <v>1</v>
      </c>
      <c r="L1148">
        <f>VLOOKUP(A:A,单位分配保留两位小数!B:I,8,0)</f>
        <v>1706.26</v>
      </c>
      <c r="M1148">
        <f>_xlfn.IFNA(VLOOKUP(A:A,单位分配保留两位小数!B:J,9,0),0)</f>
        <v>0</v>
      </c>
      <c r="N1148">
        <f>_xlfn.IFNA(VLOOKUP(A:A,单位分配保留两位小数!B:K,10,0),0)</f>
        <v>0</v>
      </c>
      <c r="O1148">
        <f>ROUND(_xlfn.IFNA(VLOOKUP(A:A,单位分配保留两位小数!B:L,11,0),0),2)</f>
        <v>0</v>
      </c>
      <c r="Q1148">
        <f t="shared" si="136"/>
        <v>1706.26</v>
      </c>
      <c r="R1148">
        <f>_xlfn.IFNA(VLOOKUP(A1148,'11月工资'!A:AU,47,0),0)+Q1148</f>
        <v>25154.129999999997</v>
      </c>
      <c r="S1148">
        <f>VLOOKUP(A:A,'11月工资'!A:AW,49,0)</f>
        <v>0</v>
      </c>
      <c r="T1148">
        <f>VLOOKUP(A:A,'11月工资'!A:AZ,52,0)</f>
        <v>0</v>
      </c>
      <c r="U1148">
        <f>VLOOKUP(A:A,'11月工资'!A:BA,53,0)</f>
        <v>0</v>
      </c>
      <c r="V1148">
        <f>VLOOKUP(A:A,'11月工资'!A:AX,50,0)</f>
        <v>0</v>
      </c>
      <c r="W1148">
        <f>VLOOKUP(A:A,'11月工资'!A:AY,51,0)</f>
        <v>0</v>
      </c>
      <c r="X1148">
        <f>VLOOKUP(A:A,'11月工资'!A:AV,48,0)</f>
        <v>25000</v>
      </c>
      <c r="Y1148">
        <f>VLOOKUP(A:A,'11月工资'!A:BB,54,0)</f>
        <v>3727.4</v>
      </c>
      <c r="Z1148" s="12">
        <f>ROUND(5*MAX(0,(R1148-S1148-T1148-U1148-V1148-W1148-X1148-Y1148)*{0.6;2;4;5;6;7;9}%-{0;504;3384;6384;10584;17184;36384}),2)</f>
        <v>0</v>
      </c>
      <c r="AB1148" s="78">
        <f>VLOOKUP(A:A,'11月工资'!A:BI,61,0)</f>
        <v>0</v>
      </c>
      <c r="AC1148" s="6">
        <f t="shared" si="137"/>
        <v>0</v>
      </c>
      <c r="AD1148">
        <f t="shared" si="138"/>
        <v>1706.26</v>
      </c>
      <c r="AE1148">
        <f>VLOOKUP(A:A,'10月奖金'!A:AC,29,0)</f>
        <v>0</v>
      </c>
      <c r="AF1148" s="6">
        <f t="shared" si="139"/>
        <v>0</v>
      </c>
      <c r="AG1148">
        <f>VLOOKUP(A:A,'10月奖金'!A:AD,30,0)</f>
        <v>1700.72</v>
      </c>
      <c r="AH1148" s="6">
        <f t="shared" si="140"/>
        <v>5.5399999999999636</v>
      </c>
      <c r="AI1148">
        <f>VLOOKUP(A:A,单位分配保留两位小数!B:N,13,0)</f>
        <v>1706.26</v>
      </c>
      <c r="AJ1148">
        <f t="shared" si="141"/>
        <v>0</v>
      </c>
      <c r="AK1148">
        <f>_xlfn.IFNA(VLOOKUP(A:A,'11月工资'!A:AQ,43,0),0)</f>
        <v>0</v>
      </c>
      <c r="AL1148">
        <f t="shared" si="142"/>
        <v>0</v>
      </c>
      <c r="AM1148" s="6">
        <f t="shared" si="143"/>
        <v>-3573.2700000000027</v>
      </c>
    </row>
    <row r="1149" spans="1:39" x14ac:dyDescent="0.2">
      <c r="A1149" s="1">
        <v>9001255</v>
      </c>
      <c r="B1149" t="str">
        <f>VLOOKUP(A1149,标准表!C:D,2,0)</f>
        <v>刘康</v>
      </c>
      <c r="C1149" t="str">
        <f>VLOOKUP(A:A,标准表!C:M,11,0)</f>
        <v>动力部</v>
      </c>
      <c r="D1149" t="str">
        <f>VLOOKUP($A:$A,标准表!C:E,3,0)</f>
        <v>130203198804070019</v>
      </c>
      <c r="E1149" t="str">
        <f>VLOOKUP(A:A,'11月工资'!A:D,4,0)</f>
        <v>6217000180043966500</v>
      </c>
      <c r="F1149" t="str">
        <f>VLOOKUP(A:A,'11月工资'!A:F,6,0)</f>
        <v>生产操作人员</v>
      </c>
      <c r="G1149">
        <f>VLOOKUP(A:A,标准表!C:H,6,0)</f>
        <v>0</v>
      </c>
      <c r="H1149">
        <f>VLOOKUP(A:A,标准表!C:I,7,0)</f>
        <v>0</v>
      </c>
      <c r="I1149">
        <f>VLOOKUP(A:A,标准表!C:J,8,0)</f>
        <v>0</v>
      </c>
      <c r="J1149">
        <f>VLOOKUP($A:$A,标准表!C:G,5,0)</f>
        <v>1</v>
      </c>
      <c r="L1149">
        <f>VLOOKUP(A:A,单位分配保留两位小数!B:I,8,0)</f>
        <v>855.75</v>
      </c>
      <c r="M1149">
        <f>_xlfn.IFNA(VLOOKUP(A:A,单位分配保留两位小数!B:J,9,0),0)</f>
        <v>0</v>
      </c>
      <c r="N1149">
        <f>_xlfn.IFNA(VLOOKUP(A:A,单位分配保留两位小数!B:K,10,0),0)</f>
        <v>0</v>
      </c>
      <c r="O1149">
        <f>ROUND(_xlfn.IFNA(VLOOKUP(A:A,单位分配保留两位小数!B:L,11,0),0),2)</f>
        <v>50</v>
      </c>
      <c r="Q1149">
        <f t="shared" si="136"/>
        <v>805.75</v>
      </c>
      <c r="R1149">
        <f>_xlfn.IFNA(VLOOKUP(A1149,'11月工资'!A:AU,47,0),0)+Q1149</f>
        <v>22942.957999999999</v>
      </c>
      <c r="S1149">
        <f>VLOOKUP(A:A,'11月工资'!A:AW,49,0)</f>
        <v>0</v>
      </c>
      <c r="T1149">
        <f>VLOOKUP(A:A,'11月工资'!A:AZ,52,0)</f>
        <v>0</v>
      </c>
      <c r="U1149">
        <f>VLOOKUP(A:A,'11月工资'!A:BA,53,0)</f>
        <v>0</v>
      </c>
      <c r="V1149">
        <f>VLOOKUP(A:A,'11月工资'!A:AX,50,0)</f>
        <v>0</v>
      </c>
      <c r="W1149">
        <f>VLOOKUP(A:A,'11月工资'!A:AY,51,0)</f>
        <v>0</v>
      </c>
      <c r="X1149">
        <f>VLOOKUP(A:A,'11月工资'!A:AV,48,0)</f>
        <v>25000</v>
      </c>
      <c r="Y1149">
        <f>VLOOKUP(A:A,'11月工资'!A:BB,54,0)</f>
        <v>3810.25</v>
      </c>
      <c r="Z1149" s="12">
        <f>ROUND(5*MAX(0,(R1149-S1149-T1149-U1149-V1149-W1149-X1149-Y1149)*{0.6;2;4;5;6;7;9}%-{0;504;3384;6384;10584;17184;36384}),2)</f>
        <v>0</v>
      </c>
      <c r="AB1149" s="78">
        <f>VLOOKUP(A:A,'11月工资'!A:BI,61,0)</f>
        <v>0</v>
      </c>
      <c r="AC1149" s="6">
        <f t="shared" si="137"/>
        <v>0</v>
      </c>
      <c r="AD1149">
        <f t="shared" si="138"/>
        <v>805.75</v>
      </c>
      <c r="AE1149">
        <f>VLOOKUP(A:A,'10月奖金'!A:AC,29,0)</f>
        <v>0</v>
      </c>
      <c r="AF1149" s="6">
        <f t="shared" si="139"/>
        <v>0</v>
      </c>
      <c r="AG1149">
        <f>VLOOKUP(A:A,'10月奖金'!A:AD,30,0)</f>
        <v>1562.28</v>
      </c>
      <c r="AH1149" s="6">
        <f t="shared" si="140"/>
        <v>-756.53</v>
      </c>
      <c r="AI1149">
        <f>VLOOKUP(A:A,单位分配保留两位小数!B:N,13,0)</f>
        <v>805.75</v>
      </c>
      <c r="AJ1149">
        <f t="shared" si="141"/>
        <v>0</v>
      </c>
      <c r="AK1149">
        <f>_xlfn.IFNA(VLOOKUP(A:A,'11月工资'!A:AQ,43,0),0)</f>
        <v>0</v>
      </c>
      <c r="AL1149">
        <f t="shared" si="142"/>
        <v>0</v>
      </c>
      <c r="AM1149" s="6">
        <f t="shared" si="143"/>
        <v>-5867.2920000000013</v>
      </c>
    </row>
    <row r="1150" spans="1:39" x14ac:dyDescent="0.2">
      <c r="A1150" s="1">
        <v>9001300</v>
      </c>
      <c r="B1150" t="str">
        <f>VLOOKUP(A1150,标准表!C:D,2,0)</f>
        <v>王鹤</v>
      </c>
      <c r="C1150" t="str">
        <f>VLOOKUP(A:A,标准表!C:M,11,0)</f>
        <v>特钢事业部</v>
      </c>
      <c r="D1150" t="str">
        <f>VLOOKUP($A:$A,标准表!C:E,3,0)</f>
        <v>130225198504142955</v>
      </c>
      <c r="E1150" t="str">
        <f>VLOOKUP(A:A,'11月工资'!A:D,4,0)</f>
        <v>6217000180028383390</v>
      </c>
      <c r="F1150" t="str">
        <f>VLOOKUP(A:A,'11月工资'!A:F,6,0)</f>
        <v>生产操作人员</v>
      </c>
      <c r="G1150">
        <f>VLOOKUP(A:A,标准表!C:H,6,0)</f>
        <v>0</v>
      </c>
      <c r="H1150">
        <f>VLOOKUP(A:A,标准表!C:I,7,0)</f>
        <v>0</v>
      </c>
      <c r="I1150">
        <f>VLOOKUP(A:A,标准表!C:J,8,0)</f>
        <v>0</v>
      </c>
      <c r="J1150">
        <f>VLOOKUP($A:$A,标准表!C:G,5,0)</f>
        <v>1.5</v>
      </c>
      <c r="L1150">
        <f>VLOOKUP(A:A,单位分配保留两位小数!B:I,8,0)</f>
        <v>2469</v>
      </c>
      <c r="M1150">
        <f>_xlfn.IFNA(VLOOKUP(A:A,单位分配保留两位小数!B:J,9,0),0)</f>
        <v>0</v>
      </c>
      <c r="N1150">
        <f>_xlfn.IFNA(VLOOKUP(A:A,单位分配保留两位小数!B:K,10,0),0)</f>
        <v>0</v>
      </c>
      <c r="O1150">
        <f>ROUND(_xlfn.IFNA(VLOOKUP(A:A,单位分配保留两位小数!B:L,11,0),0),2)</f>
        <v>0</v>
      </c>
      <c r="Q1150">
        <f t="shared" si="136"/>
        <v>2469</v>
      </c>
      <c r="R1150">
        <f>_xlfn.IFNA(VLOOKUP(A1150,'11月工资'!A:AU,47,0),0)+Q1150</f>
        <v>29385.47</v>
      </c>
      <c r="S1150">
        <f>VLOOKUP(A:A,'11月工资'!A:AW,49,0)</f>
        <v>0</v>
      </c>
      <c r="T1150">
        <f>VLOOKUP(A:A,'11月工资'!A:AZ,52,0)</f>
        <v>0</v>
      </c>
      <c r="U1150">
        <f>VLOOKUP(A:A,'11月工资'!A:BA,53,0)</f>
        <v>0</v>
      </c>
      <c r="V1150">
        <f>VLOOKUP(A:A,'11月工资'!A:AX,50,0)</f>
        <v>0</v>
      </c>
      <c r="W1150">
        <f>VLOOKUP(A:A,'11月工资'!A:AY,51,0)</f>
        <v>0</v>
      </c>
      <c r="X1150">
        <f>VLOOKUP(A:A,'11月工资'!A:AV,48,0)</f>
        <v>25000</v>
      </c>
      <c r="Y1150">
        <f>VLOOKUP(A:A,'11月工资'!A:BB,54,0)</f>
        <v>4519.1500000000005</v>
      </c>
      <c r="Z1150" s="12">
        <f>ROUND(5*MAX(0,(R1150-S1150-T1150-U1150-V1150-W1150-X1150-Y1150)*{0.6;2;4;5;6;7;9}%-{0;504;3384;6384;10584;17184;36384}),2)</f>
        <v>0</v>
      </c>
      <c r="AB1150" s="78">
        <f>VLOOKUP(A:A,'11月工资'!A:BI,61,0)</f>
        <v>0</v>
      </c>
      <c r="AC1150" s="6">
        <f t="shared" si="137"/>
        <v>0</v>
      </c>
      <c r="AD1150">
        <f t="shared" si="138"/>
        <v>2469</v>
      </c>
      <c r="AE1150">
        <f>VLOOKUP(A:A,'10月奖金'!A:AC,29,0)</f>
        <v>0</v>
      </c>
      <c r="AF1150" s="6">
        <f t="shared" si="139"/>
        <v>0</v>
      </c>
      <c r="AG1150">
        <f>VLOOKUP(A:A,'10月奖金'!A:AD,30,0)</f>
        <v>2400</v>
      </c>
      <c r="AH1150" s="6">
        <f t="shared" si="140"/>
        <v>69</v>
      </c>
      <c r="AI1150">
        <f>VLOOKUP(A:A,单位分配保留两位小数!B:N,13,0)</f>
        <v>2469</v>
      </c>
      <c r="AJ1150">
        <f t="shared" si="141"/>
        <v>0</v>
      </c>
      <c r="AK1150">
        <f>_xlfn.IFNA(VLOOKUP(A:A,'11月工资'!A:AQ,43,0),0)</f>
        <v>0</v>
      </c>
      <c r="AL1150">
        <f t="shared" si="142"/>
        <v>0</v>
      </c>
      <c r="AM1150" s="6">
        <f t="shared" si="143"/>
        <v>-133.67999999999938</v>
      </c>
    </row>
    <row r="1151" spans="1:39" x14ac:dyDescent="0.2">
      <c r="A1151" s="1">
        <v>9001299</v>
      </c>
      <c r="B1151" t="str">
        <f>VLOOKUP(A1151,标准表!C:D,2,0)</f>
        <v>时秀峰</v>
      </c>
      <c r="C1151" t="str">
        <f>VLOOKUP(A:A,标准表!C:M,11,0)</f>
        <v>特钢事业部</v>
      </c>
      <c r="D1151" t="str">
        <f>VLOOKUP($A:$A,标准表!C:E,3,0)</f>
        <v>130203198607143012</v>
      </c>
      <c r="E1151" t="str">
        <f>VLOOKUP(A:A,'11月工资'!A:D,4,0)</f>
        <v>6217000180017724661</v>
      </c>
      <c r="F1151" t="str">
        <f>VLOOKUP(A:A,'11月工资'!A:F,6,0)</f>
        <v>生产操作人员</v>
      </c>
      <c r="G1151">
        <f>VLOOKUP(A:A,标准表!C:H,6,0)</f>
        <v>0</v>
      </c>
      <c r="H1151">
        <f>VLOOKUP(A:A,标准表!C:I,7,0)</f>
        <v>0</v>
      </c>
      <c r="I1151">
        <f>VLOOKUP(A:A,标准表!C:J,8,0)</f>
        <v>0</v>
      </c>
      <c r="J1151">
        <f>VLOOKUP($A:$A,标准表!C:G,5,0)</f>
        <v>1.5</v>
      </c>
      <c r="L1151">
        <f>VLOOKUP(A:A,单位分配保留两位小数!B:I,8,0)</f>
        <v>1646</v>
      </c>
      <c r="M1151">
        <f>_xlfn.IFNA(VLOOKUP(A:A,单位分配保留两位小数!B:J,9,0),0)</f>
        <v>0</v>
      </c>
      <c r="N1151">
        <f>_xlfn.IFNA(VLOOKUP(A:A,单位分配保留两位小数!B:K,10,0),0)</f>
        <v>0</v>
      </c>
      <c r="O1151">
        <f>ROUND(_xlfn.IFNA(VLOOKUP(A:A,单位分配保留两位小数!B:L,11,0),0),2)</f>
        <v>0</v>
      </c>
      <c r="Q1151">
        <f t="shared" si="136"/>
        <v>1646</v>
      </c>
      <c r="R1151">
        <f>_xlfn.IFNA(VLOOKUP(A1151,'11月工资'!A:AU,47,0),0)+Q1151</f>
        <v>23139.9</v>
      </c>
      <c r="S1151">
        <f>VLOOKUP(A:A,'11月工资'!A:AW,49,0)</f>
        <v>0</v>
      </c>
      <c r="T1151">
        <f>VLOOKUP(A:A,'11月工资'!A:AZ,52,0)</f>
        <v>0</v>
      </c>
      <c r="U1151">
        <f>VLOOKUP(A:A,'11月工资'!A:BA,53,0)</f>
        <v>0</v>
      </c>
      <c r="V1151">
        <f>VLOOKUP(A:A,'11月工资'!A:AX,50,0)</f>
        <v>0</v>
      </c>
      <c r="W1151">
        <f>VLOOKUP(A:A,'11月工资'!A:AY,51,0)</f>
        <v>0</v>
      </c>
      <c r="X1151">
        <f>VLOOKUP(A:A,'11月工资'!A:AV,48,0)</f>
        <v>25000</v>
      </c>
      <c r="Y1151">
        <f>VLOOKUP(A:A,'11月工资'!A:BB,54,0)</f>
        <v>3507.74</v>
      </c>
      <c r="Z1151" s="12">
        <f>ROUND(5*MAX(0,(R1151-S1151-T1151-U1151-V1151-W1151-X1151-Y1151)*{0.6;2;4;5;6;7;9}%-{0;504;3384;6384;10584;17184;36384}),2)</f>
        <v>0</v>
      </c>
      <c r="AB1151" s="78">
        <f>VLOOKUP(A:A,'11月工资'!A:BI,61,0)</f>
        <v>0</v>
      </c>
      <c r="AC1151" s="6">
        <f t="shared" si="137"/>
        <v>0</v>
      </c>
      <c r="AD1151">
        <f t="shared" si="138"/>
        <v>1646</v>
      </c>
      <c r="AE1151">
        <f>VLOOKUP(A:A,'10月奖金'!A:AC,29,0)</f>
        <v>0</v>
      </c>
      <c r="AF1151" s="6">
        <f t="shared" si="139"/>
        <v>0</v>
      </c>
      <c r="AG1151">
        <f>VLOOKUP(A:A,'10月奖金'!A:AD,30,0)</f>
        <v>1600</v>
      </c>
      <c r="AH1151" s="6">
        <f t="shared" si="140"/>
        <v>46</v>
      </c>
      <c r="AI1151">
        <f>VLOOKUP(A:A,单位分配保留两位小数!B:N,13,0)</f>
        <v>1646</v>
      </c>
      <c r="AJ1151">
        <f t="shared" si="141"/>
        <v>0</v>
      </c>
      <c r="AK1151">
        <f>_xlfn.IFNA(VLOOKUP(A:A,'11月工资'!A:AQ,43,0),0)</f>
        <v>0</v>
      </c>
      <c r="AL1151">
        <f t="shared" si="142"/>
        <v>0</v>
      </c>
      <c r="AM1151" s="6">
        <f t="shared" si="143"/>
        <v>-5367.8399999999983</v>
      </c>
    </row>
    <row r="1152" spans="1:39" x14ac:dyDescent="0.2">
      <c r="A1152" s="1">
        <v>9001367</v>
      </c>
      <c r="B1152" t="str">
        <f>VLOOKUP(A1152,标准表!C:D,2,0)</f>
        <v>魏铭辰</v>
      </c>
      <c r="C1152" t="str">
        <f>VLOOKUP(A:A,标准表!C:M,11,0)</f>
        <v>运营改善部（董事会办公室）（发展规划部）</v>
      </c>
      <c r="D1152" t="str">
        <f>VLOOKUP($A:$A,标准表!C:E,3,0)</f>
        <v>210302198201160938</v>
      </c>
      <c r="E1152" t="str">
        <f>VLOOKUP(A:A,'11月工资'!A:D,4,0)</f>
        <v>6217000180022166536</v>
      </c>
      <c r="F1152" t="str">
        <f>VLOOKUP(A:A,'11月工资'!A:F,6,0)</f>
        <v>专业技术人员</v>
      </c>
      <c r="G1152">
        <f>VLOOKUP(A:A,标准表!C:H,6,0)</f>
        <v>0</v>
      </c>
      <c r="H1152">
        <f>VLOOKUP(A:A,标准表!C:I,7,0)</f>
        <v>0</v>
      </c>
      <c r="I1152">
        <f>VLOOKUP(A:A,标准表!C:J,8,0)</f>
        <v>0</v>
      </c>
      <c r="J1152">
        <f>VLOOKUP($A:$A,标准表!C:G,5,0)</f>
        <v>3.05</v>
      </c>
      <c r="L1152">
        <f>VLOOKUP(A:A,单位分配保留两位小数!B:I,8,0)</f>
        <v>5183.4399999999996</v>
      </c>
      <c r="M1152">
        <f>_xlfn.IFNA(VLOOKUP(A:A,单位分配保留两位小数!B:J,9,0),0)</f>
        <v>0</v>
      </c>
      <c r="N1152">
        <f>_xlfn.IFNA(VLOOKUP(A:A,单位分配保留两位小数!B:K,10,0),0)</f>
        <v>0</v>
      </c>
      <c r="O1152">
        <f>ROUND(_xlfn.IFNA(VLOOKUP(A:A,单位分配保留两位小数!B:L,11,0),0),2)</f>
        <v>0</v>
      </c>
      <c r="Q1152">
        <f t="shared" si="136"/>
        <v>5183.4399999999996</v>
      </c>
      <c r="R1152">
        <f>_xlfn.IFNA(VLOOKUP(A1152,'11月工资'!A:AU,47,0),0)+Q1152</f>
        <v>36192.85</v>
      </c>
      <c r="S1152">
        <f>VLOOKUP(A:A,'11月工资'!A:AW,49,0)</f>
        <v>0</v>
      </c>
      <c r="T1152">
        <f>VLOOKUP(A:A,'11月工资'!A:AZ,52,0)</f>
        <v>0</v>
      </c>
      <c r="U1152">
        <f>VLOOKUP(A:A,'11月工资'!A:BA,53,0)</f>
        <v>0</v>
      </c>
      <c r="V1152">
        <f>VLOOKUP(A:A,'11月工资'!A:AX,50,0)</f>
        <v>0</v>
      </c>
      <c r="W1152">
        <f>VLOOKUP(A:A,'11月工资'!A:AY,51,0)</f>
        <v>0</v>
      </c>
      <c r="X1152">
        <f>VLOOKUP(A:A,'11月工资'!A:AV,48,0)</f>
        <v>25000</v>
      </c>
      <c r="Y1152">
        <f>VLOOKUP(A:A,'11月工资'!A:BB,54,0)</f>
        <v>4892.6000000000004</v>
      </c>
      <c r="Z1152" s="12">
        <f>ROUND(5*MAX(0,(R1152-S1152-T1152-U1152-V1152-W1152-X1152-Y1152)*{0.6;2;4;5;6;7;9}%-{0;504;3384;6384;10584;17184;36384}),2)</f>
        <v>189.01</v>
      </c>
      <c r="AB1152" s="78">
        <f>VLOOKUP(A:A,'11月工资'!A:BI,61,0)</f>
        <v>113.95</v>
      </c>
      <c r="AC1152" s="6">
        <f t="shared" si="137"/>
        <v>75.06</v>
      </c>
      <c r="AD1152">
        <f t="shared" si="138"/>
        <v>5108.3799999999992</v>
      </c>
      <c r="AE1152">
        <f>VLOOKUP(A:A,'10月奖金'!A:AC,29,0)</f>
        <v>75.06</v>
      </c>
      <c r="AF1152" s="6">
        <f t="shared" si="139"/>
        <v>0</v>
      </c>
      <c r="AG1152">
        <f>VLOOKUP(A:A,'10月奖金'!A:AD,30,0)</f>
        <v>5108.3799999999992</v>
      </c>
      <c r="AH1152" s="6">
        <f t="shared" si="140"/>
        <v>0</v>
      </c>
      <c r="AI1152">
        <f>VLOOKUP(A:A,单位分配保留两位小数!B:N,13,0)</f>
        <v>5183.4399999999996</v>
      </c>
      <c r="AJ1152">
        <f t="shared" si="141"/>
        <v>0</v>
      </c>
      <c r="AK1152">
        <f>_xlfn.IFNA(VLOOKUP(A:A,'11月工资'!A:AQ,43,0),0)</f>
        <v>0</v>
      </c>
      <c r="AL1152">
        <f t="shared" si="142"/>
        <v>75.06</v>
      </c>
      <c r="AM1152" s="6">
        <f t="shared" si="143"/>
        <v>6300.2499999999982</v>
      </c>
    </row>
    <row r="1153" spans="1:39" x14ac:dyDescent="0.2">
      <c r="A1153" s="1">
        <v>9001296</v>
      </c>
      <c r="B1153" t="str">
        <f>VLOOKUP(A1153,标准表!C:D,2,0)</f>
        <v>韩磊</v>
      </c>
      <c r="C1153" t="str">
        <f>VLOOKUP(A:A,标准表!C:M,11,0)</f>
        <v>特钢事业部</v>
      </c>
      <c r="D1153" t="str">
        <f>VLOOKUP($A:$A,标准表!C:E,3,0)</f>
        <v>130204198703080636</v>
      </c>
      <c r="E1153" t="str">
        <f>VLOOKUP(A:A,'11月工资'!A:D,4,0)</f>
        <v>6217000180022948776</v>
      </c>
      <c r="F1153" t="str">
        <f>VLOOKUP(A:A,'11月工资'!A:F,6,0)</f>
        <v>经营管理-其他</v>
      </c>
      <c r="G1153">
        <f>VLOOKUP(A:A,标准表!C:H,6,0)</f>
        <v>0</v>
      </c>
      <c r="H1153">
        <f>VLOOKUP(A:A,标准表!C:I,7,0)</f>
        <v>0</v>
      </c>
      <c r="I1153">
        <f>VLOOKUP(A:A,标准表!C:J,8,0)</f>
        <v>0</v>
      </c>
      <c r="J1153">
        <f>VLOOKUP($A:$A,标准表!C:G,5,0)</f>
        <v>2.65</v>
      </c>
      <c r="L1153">
        <f>VLOOKUP(A:A,单位分配保留两位小数!B:I,8,0)</f>
        <v>4361.8999999999996</v>
      </c>
      <c r="M1153">
        <f>_xlfn.IFNA(VLOOKUP(A:A,单位分配保留两位小数!B:J,9,0),0)</f>
        <v>0</v>
      </c>
      <c r="N1153">
        <f>_xlfn.IFNA(VLOOKUP(A:A,单位分配保留两位小数!B:K,10,0),0)</f>
        <v>0</v>
      </c>
      <c r="O1153">
        <f>ROUND(_xlfn.IFNA(VLOOKUP(A:A,单位分配保留两位小数!B:L,11,0),0),2)</f>
        <v>0</v>
      </c>
      <c r="Q1153">
        <f t="shared" si="136"/>
        <v>4361.8999999999996</v>
      </c>
      <c r="R1153">
        <f>_xlfn.IFNA(VLOOKUP(A1153,'11月工资'!A:AU,47,0),0)+Q1153</f>
        <v>31736.83</v>
      </c>
      <c r="S1153">
        <f>VLOOKUP(A:A,'11月工资'!A:AW,49,0)</f>
        <v>0</v>
      </c>
      <c r="T1153">
        <f>VLOOKUP(A:A,'11月工资'!A:AZ,52,0)</f>
        <v>0</v>
      </c>
      <c r="U1153">
        <f>VLOOKUP(A:A,'11月工资'!A:BA,53,0)</f>
        <v>0</v>
      </c>
      <c r="V1153">
        <f>VLOOKUP(A:A,'11月工资'!A:AX,50,0)</f>
        <v>0</v>
      </c>
      <c r="W1153">
        <f>VLOOKUP(A:A,'11月工资'!A:AY,51,0)</f>
        <v>0</v>
      </c>
      <c r="X1153">
        <f>VLOOKUP(A:A,'11月工资'!A:AV,48,0)</f>
        <v>25000</v>
      </c>
      <c r="Y1153">
        <f>VLOOKUP(A:A,'11月工资'!A:BB,54,0)</f>
        <v>3685.36</v>
      </c>
      <c r="Z1153" s="12">
        <f>ROUND(5*MAX(0,(R1153-S1153-T1153-U1153-V1153-W1153-X1153-Y1153)*{0.6;2;4;5;6;7;9}%-{0;504;3384;6384;10584;17184;36384}),2)</f>
        <v>91.54</v>
      </c>
      <c r="AB1153" s="78">
        <f>VLOOKUP(A:A,'11月工资'!A:BI,61,0)</f>
        <v>21.44</v>
      </c>
      <c r="AC1153" s="6">
        <f t="shared" si="137"/>
        <v>70.099999999999994</v>
      </c>
      <c r="AD1153">
        <f t="shared" si="138"/>
        <v>4291.7999999999993</v>
      </c>
      <c r="AE1153">
        <f>VLOOKUP(A:A,'10月奖金'!A:AC,29,0)</f>
        <v>21.44</v>
      </c>
      <c r="AF1153" s="6">
        <f t="shared" si="139"/>
        <v>48.66</v>
      </c>
      <c r="AG1153">
        <f>VLOOKUP(A:A,'10月奖金'!A:AD,30,0)</f>
        <v>4218.5600000000004</v>
      </c>
      <c r="AH1153" s="6">
        <f t="shared" si="140"/>
        <v>73.239999999998872</v>
      </c>
      <c r="AI1153">
        <f>VLOOKUP(A:A,单位分配保留两位小数!B:N,13,0)</f>
        <v>4361.8999999999996</v>
      </c>
      <c r="AJ1153">
        <f t="shared" si="141"/>
        <v>0</v>
      </c>
      <c r="AK1153">
        <f>_xlfn.IFNA(VLOOKUP(A:A,'11月工资'!A:AQ,43,0),0)</f>
        <v>0</v>
      </c>
      <c r="AL1153">
        <f t="shared" si="142"/>
        <v>70.099999999999994</v>
      </c>
      <c r="AM1153" s="6">
        <f t="shared" si="143"/>
        <v>3051.4700000000016</v>
      </c>
    </row>
    <row r="1154" spans="1:39" x14ac:dyDescent="0.2">
      <c r="A1154" s="1">
        <v>9001280</v>
      </c>
      <c r="B1154" t="str">
        <f>VLOOKUP(A1154,标准表!C:D,2,0)</f>
        <v>张丽侠</v>
      </c>
      <c r="C1154" t="str">
        <f>VLOOKUP(A:A,标准表!C:M,11,0)</f>
        <v>党委组织部（人力资源部）</v>
      </c>
      <c r="D1154" t="str">
        <f>VLOOKUP($A:$A,标准表!C:E,3,0)</f>
        <v>130203197605122125</v>
      </c>
      <c r="E1154" t="str">
        <f>VLOOKUP(A:A,'11月工资'!A:D,4,0)</f>
        <v>6227000180040279450</v>
      </c>
      <c r="F1154" t="str">
        <f>VLOOKUP(A:A,'11月工资'!A:F,6,0)</f>
        <v>专业技术人员</v>
      </c>
      <c r="G1154">
        <f>VLOOKUP(A:A,标准表!C:H,6,0)</f>
        <v>0</v>
      </c>
      <c r="H1154">
        <f>VLOOKUP(A:A,标准表!C:I,7,0)</f>
        <v>0</v>
      </c>
      <c r="I1154">
        <f>VLOOKUP(A:A,标准表!C:J,8,0)</f>
        <v>0</v>
      </c>
      <c r="J1154">
        <f>VLOOKUP($A:$A,标准表!C:G,5,0)</f>
        <v>3.05</v>
      </c>
      <c r="L1154">
        <f>VLOOKUP(A:A,单位分配保留两位小数!B:I,8,0)</f>
        <v>5181.8900000000003</v>
      </c>
      <c r="M1154">
        <f>_xlfn.IFNA(VLOOKUP(A:A,单位分配保留两位小数!B:J,9,0),0)</f>
        <v>0</v>
      </c>
      <c r="N1154">
        <f>_xlfn.IFNA(VLOOKUP(A:A,单位分配保留两位小数!B:K,10,0),0)</f>
        <v>0</v>
      </c>
      <c r="O1154">
        <f>ROUND(_xlfn.IFNA(VLOOKUP(A:A,单位分配保留两位小数!B:L,11,0),0),2)</f>
        <v>0</v>
      </c>
      <c r="Q1154">
        <f t="shared" si="136"/>
        <v>5181.8900000000003</v>
      </c>
      <c r="R1154">
        <f>_xlfn.IFNA(VLOOKUP(A1154,'11月工资'!A:AU,47,0),0)+Q1154</f>
        <v>36673.29</v>
      </c>
      <c r="S1154">
        <f>VLOOKUP(A:A,'11月工资'!A:AW,49,0)</f>
        <v>0</v>
      </c>
      <c r="T1154">
        <f>VLOOKUP(A:A,'11月工资'!A:AZ,52,0)</f>
        <v>0</v>
      </c>
      <c r="U1154">
        <f>VLOOKUP(A:A,'11月工资'!A:BA,53,0)</f>
        <v>0</v>
      </c>
      <c r="V1154">
        <f>VLOOKUP(A:A,'11月工资'!A:AX,50,0)</f>
        <v>0</v>
      </c>
      <c r="W1154">
        <f>VLOOKUP(A:A,'11月工资'!A:AY,51,0)</f>
        <v>0</v>
      </c>
      <c r="X1154">
        <f>VLOOKUP(A:A,'11月工资'!A:AV,48,0)</f>
        <v>25000</v>
      </c>
      <c r="Y1154">
        <f>VLOOKUP(A:A,'11月工资'!A:BB,54,0)</f>
        <v>4030.23</v>
      </c>
      <c r="Z1154" s="12">
        <f>ROUND(5*MAX(0,(R1154-S1154-T1154-U1154-V1154-W1154-X1154-Y1154)*{0.6;2;4;5;6;7;9}%-{0;504;3384;6384;10584;17184;36384}),2)</f>
        <v>229.29</v>
      </c>
      <c r="AB1154" s="78">
        <f>VLOOKUP(A:A,'11月工资'!A:BI,61,0)</f>
        <v>137.08000000000001</v>
      </c>
      <c r="AC1154" s="6">
        <f t="shared" si="137"/>
        <v>92.21</v>
      </c>
      <c r="AD1154">
        <f t="shared" si="138"/>
        <v>5089.68</v>
      </c>
      <c r="AE1154">
        <f>VLOOKUP(A:A,'10月奖金'!A:AC,29,0)</f>
        <v>83.52</v>
      </c>
      <c r="AF1154" s="6">
        <f t="shared" si="139"/>
        <v>8.6899999999999977</v>
      </c>
      <c r="AG1154">
        <f>VLOOKUP(A:A,'10月奖金'!A:AD,30,0)</f>
        <v>5101.4799999999996</v>
      </c>
      <c r="AH1154" s="6">
        <f t="shared" si="140"/>
        <v>-11.799999999999272</v>
      </c>
      <c r="AI1154">
        <f>VLOOKUP(A:A,单位分配保留两位小数!B:N,13,0)</f>
        <v>5181.8900000000003</v>
      </c>
      <c r="AJ1154">
        <f t="shared" si="141"/>
        <v>0</v>
      </c>
      <c r="AK1154">
        <f>_xlfn.IFNA(VLOOKUP(A:A,'11月工资'!A:AQ,43,0),0)</f>
        <v>0</v>
      </c>
      <c r="AL1154">
        <f t="shared" si="142"/>
        <v>92.21</v>
      </c>
      <c r="AM1154" s="6">
        <f t="shared" si="143"/>
        <v>7643.0600000000013</v>
      </c>
    </row>
    <row r="1155" spans="1:39" x14ac:dyDescent="0.2">
      <c r="A1155" s="1">
        <v>9001274</v>
      </c>
      <c r="B1155" t="str">
        <f>VLOOKUP(A1155,标准表!C:D,2,0)</f>
        <v>尹翔申</v>
      </c>
      <c r="C1155" t="str">
        <f>VLOOKUP(A:A,标准表!C:M,11,0)</f>
        <v>冷轧事业部</v>
      </c>
      <c r="D1155" t="str">
        <f>VLOOKUP($A:$A,标准表!C:E,3,0)</f>
        <v>130203198402113311</v>
      </c>
      <c r="E1155" t="str">
        <f>VLOOKUP(A:A,'11月工资'!A:D,4,0)</f>
        <v>6217000180022586899</v>
      </c>
      <c r="F1155" t="str">
        <f>VLOOKUP(A:A,'11月工资'!A:F,6,0)</f>
        <v>生产操作人员</v>
      </c>
      <c r="G1155">
        <f>VLOOKUP(A:A,标准表!C:H,6,0)</f>
        <v>0</v>
      </c>
      <c r="H1155">
        <f>VLOOKUP(A:A,标准表!C:I,7,0)</f>
        <v>0</v>
      </c>
      <c r="I1155">
        <f>VLOOKUP(A:A,标准表!C:J,8,0)</f>
        <v>0</v>
      </c>
      <c r="J1155">
        <f>VLOOKUP($A:$A,标准表!C:G,5,0)</f>
        <v>1</v>
      </c>
      <c r="L1155">
        <f>VLOOKUP(A:A,单位分配保留两位小数!B:I,8,0)</f>
        <v>1696.62</v>
      </c>
      <c r="M1155">
        <f>_xlfn.IFNA(VLOOKUP(A:A,单位分配保留两位小数!B:J,9,0),0)</f>
        <v>0</v>
      </c>
      <c r="N1155">
        <f>_xlfn.IFNA(VLOOKUP(A:A,单位分配保留两位小数!B:K,10,0),0)</f>
        <v>0</v>
      </c>
      <c r="O1155">
        <f>ROUND(_xlfn.IFNA(VLOOKUP(A:A,单位分配保留两位小数!B:L,11,0),0),2)</f>
        <v>0</v>
      </c>
      <c r="Q1155">
        <f t="shared" ref="Q1155:Q1218" si="144">L1155+M1155+N1155-O1155</f>
        <v>1696.62</v>
      </c>
      <c r="R1155">
        <f>_xlfn.IFNA(VLOOKUP(A1155,'11月工资'!A:AU,47,0),0)+Q1155</f>
        <v>22727.01</v>
      </c>
      <c r="S1155">
        <f>VLOOKUP(A:A,'11月工资'!A:AW,49,0)</f>
        <v>0</v>
      </c>
      <c r="T1155">
        <f>VLOOKUP(A:A,'11月工资'!A:AZ,52,0)</f>
        <v>0</v>
      </c>
      <c r="U1155">
        <f>VLOOKUP(A:A,'11月工资'!A:BA,53,0)</f>
        <v>0</v>
      </c>
      <c r="V1155">
        <f>VLOOKUP(A:A,'11月工资'!A:AX,50,0)</f>
        <v>0</v>
      </c>
      <c r="W1155">
        <f>VLOOKUP(A:A,'11月工资'!A:AY,51,0)</f>
        <v>0</v>
      </c>
      <c r="X1155">
        <f>VLOOKUP(A:A,'11月工资'!A:AV,48,0)</f>
        <v>25000</v>
      </c>
      <c r="Y1155">
        <f>VLOOKUP(A:A,'11月工资'!A:BB,54,0)</f>
        <v>4389.3499999999995</v>
      </c>
      <c r="Z1155" s="12">
        <f>ROUND(5*MAX(0,(R1155-S1155-T1155-U1155-V1155-W1155-X1155-Y1155)*{0.6;2;4;5;6;7;9}%-{0;504;3384;6384;10584;17184;36384}),2)</f>
        <v>0</v>
      </c>
      <c r="AB1155" s="78">
        <f>VLOOKUP(A:A,'11月工资'!A:BI,61,0)</f>
        <v>0</v>
      </c>
      <c r="AC1155" s="6">
        <f t="shared" ref="AC1155:AC1218" si="145">ROUND(IF(Z1155-AA1155-AB1155&gt;0,Z1155-AA1155-AB1155,0),2)</f>
        <v>0</v>
      </c>
      <c r="AD1155">
        <f t="shared" ref="AD1155:AD1218" si="146">Q1155-AC1155</f>
        <v>1696.62</v>
      </c>
      <c r="AE1155">
        <f>VLOOKUP(A:A,'10月奖金'!A:AC,29,0)</f>
        <v>0</v>
      </c>
      <c r="AF1155" s="6">
        <f t="shared" ref="AF1155:AF1218" si="147">AC1155-AE1155</f>
        <v>0</v>
      </c>
      <c r="AG1155">
        <f>VLOOKUP(A:A,'10月奖金'!A:AD,30,0)</f>
        <v>1699.9999999999995</v>
      </c>
      <c r="AH1155" s="6">
        <f t="shared" ref="AH1155:AH1218" si="148">AD1155-AG1155</f>
        <v>-3.3799999999996544</v>
      </c>
      <c r="AI1155">
        <f>VLOOKUP(A:A,单位分配保留两位小数!B:N,13,0)</f>
        <v>1696.62</v>
      </c>
      <c r="AJ1155">
        <f t="shared" ref="AJ1155:AJ1218" si="149">AI1155-Q1155</f>
        <v>0</v>
      </c>
      <c r="AK1155">
        <f>_xlfn.IFNA(VLOOKUP(A:A,'11月工资'!A:AQ,43,0),0)</f>
        <v>0</v>
      </c>
      <c r="AL1155">
        <f t="shared" ref="AL1155:AL1218" si="150">AK1155+AC1155</f>
        <v>0</v>
      </c>
      <c r="AM1155" s="6">
        <f t="shared" ref="AM1155:AM1218" si="151">R1155-S1155-T1155-U1155-V1155-W1155-X1155-Y1155</f>
        <v>-6662.3400000000011</v>
      </c>
    </row>
    <row r="1156" spans="1:39" x14ac:dyDescent="0.2">
      <c r="A1156" s="1">
        <v>9001282</v>
      </c>
      <c r="B1156" t="str">
        <f>VLOOKUP(A1156,标准表!C:D,2,0)</f>
        <v>宋建河</v>
      </c>
      <c r="C1156" t="str">
        <f>VLOOKUP(A:A,标准表!C:M,11,0)</f>
        <v>生活服务中心</v>
      </c>
      <c r="D1156" t="str">
        <f>VLOOKUP($A:$A,标准表!C:E,3,0)</f>
        <v>13020519681215091X</v>
      </c>
      <c r="E1156" t="str">
        <f>VLOOKUP(A:A,'11月工资'!A:D,4,0)</f>
        <v>6217000180032820056</v>
      </c>
      <c r="F1156" t="str">
        <f>VLOOKUP(A:A,'11月工资'!A:F,6,0)</f>
        <v>生产操作人员</v>
      </c>
      <c r="G1156">
        <f>VLOOKUP(A:A,标准表!C:H,6,0)</f>
        <v>0</v>
      </c>
      <c r="H1156">
        <f>VLOOKUP(A:A,标准表!C:I,7,0)</f>
        <v>0</v>
      </c>
      <c r="I1156">
        <f>VLOOKUP(A:A,标准表!C:J,8,0)</f>
        <v>0</v>
      </c>
      <c r="J1156">
        <f>VLOOKUP($A:$A,标准表!C:G,5,0)</f>
        <v>2.15</v>
      </c>
      <c r="L1156">
        <f>VLOOKUP(A:A,单位分配保留两位小数!B:I,8,0)</f>
        <v>3651.71</v>
      </c>
      <c r="M1156">
        <f>_xlfn.IFNA(VLOOKUP(A:A,单位分配保留两位小数!B:J,9,0),0)</f>
        <v>0</v>
      </c>
      <c r="N1156">
        <f>_xlfn.IFNA(VLOOKUP(A:A,单位分配保留两位小数!B:K,10,0),0)</f>
        <v>0</v>
      </c>
      <c r="O1156">
        <f>ROUND(_xlfn.IFNA(VLOOKUP(A:A,单位分配保留两位小数!B:L,11,0),0),2)</f>
        <v>0</v>
      </c>
      <c r="Q1156">
        <f t="shared" si="144"/>
        <v>3651.71</v>
      </c>
      <c r="R1156">
        <f>_xlfn.IFNA(VLOOKUP(A1156,'11月工资'!A:AU,47,0),0)+Q1156</f>
        <v>34018</v>
      </c>
      <c r="S1156">
        <f>VLOOKUP(A:A,'11月工资'!A:AW,49,0)</f>
        <v>0</v>
      </c>
      <c r="T1156">
        <f>VLOOKUP(A:A,'11月工资'!A:AZ,52,0)</f>
        <v>0</v>
      </c>
      <c r="U1156">
        <f>VLOOKUP(A:A,'11月工资'!A:BA,53,0)</f>
        <v>0</v>
      </c>
      <c r="V1156">
        <f>VLOOKUP(A:A,'11月工资'!A:AX,50,0)</f>
        <v>0</v>
      </c>
      <c r="W1156">
        <f>VLOOKUP(A:A,'11月工资'!A:AY,51,0)</f>
        <v>0</v>
      </c>
      <c r="X1156">
        <f>VLOOKUP(A:A,'11月工资'!A:AV,48,0)</f>
        <v>25000</v>
      </c>
      <c r="Y1156">
        <f>VLOOKUP(A:A,'11月工资'!A:BB,54,0)</f>
        <v>5799</v>
      </c>
      <c r="Z1156" s="12">
        <f>ROUND(5*MAX(0,(R1156-S1156-T1156-U1156-V1156-W1156-X1156-Y1156)*{0.6;2;4;5;6;7;9}%-{0;504;3384;6384;10584;17184;36384}),2)</f>
        <v>96.57</v>
      </c>
      <c r="AB1156" s="78">
        <f>VLOOKUP(A:A,'11月工资'!A:BI,61,0)</f>
        <v>38.97</v>
      </c>
      <c r="AC1156" s="6">
        <f t="shared" si="145"/>
        <v>57.6</v>
      </c>
      <c r="AD1156">
        <f t="shared" si="146"/>
        <v>3594.11</v>
      </c>
      <c r="AE1156">
        <f>VLOOKUP(A:A,'10月奖金'!A:AC,29,0)</f>
        <v>38.97</v>
      </c>
      <c r="AF1156" s="6">
        <f t="shared" si="147"/>
        <v>18.630000000000003</v>
      </c>
      <c r="AG1156">
        <f>VLOOKUP(A:A,'10月奖金'!A:AD,30,0)</f>
        <v>3616.03</v>
      </c>
      <c r="AH1156" s="6">
        <f t="shared" si="148"/>
        <v>-21.920000000000073</v>
      </c>
      <c r="AI1156">
        <f>VLOOKUP(A:A,单位分配保留两位小数!B:N,13,0)</f>
        <v>3651.71</v>
      </c>
      <c r="AJ1156">
        <f t="shared" si="149"/>
        <v>0</v>
      </c>
      <c r="AK1156">
        <f>_xlfn.IFNA(VLOOKUP(A:A,'11月工资'!A:AQ,43,0),0)</f>
        <v>0</v>
      </c>
      <c r="AL1156">
        <f t="shared" si="150"/>
        <v>57.6</v>
      </c>
      <c r="AM1156" s="6">
        <f t="shared" si="151"/>
        <v>3219</v>
      </c>
    </row>
    <row r="1157" spans="1:39" x14ac:dyDescent="0.2">
      <c r="A1157" s="1">
        <v>9001283</v>
      </c>
      <c r="B1157" t="str">
        <f>VLOOKUP(A1157,标准表!C:D,2,0)</f>
        <v>赵玉军</v>
      </c>
      <c r="C1157" t="str">
        <f>VLOOKUP(A:A,标准表!C:M,11,0)</f>
        <v>生活服务中心</v>
      </c>
      <c r="D1157" t="str">
        <f>VLOOKUP($A:$A,标准表!C:E,3,0)</f>
        <v>130225197204266193</v>
      </c>
      <c r="E1157" t="str">
        <f>VLOOKUP(A:A,'11月工资'!A:D,4,0)</f>
        <v>6217000180000355697</v>
      </c>
      <c r="F1157" t="str">
        <f>VLOOKUP(A:A,'11月工资'!A:F,6,0)</f>
        <v>经营管理-其他</v>
      </c>
      <c r="G1157">
        <f>VLOOKUP(A:A,标准表!C:H,6,0)</f>
        <v>0</v>
      </c>
      <c r="H1157">
        <f>VLOOKUP(A:A,标准表!C:I,7,0)</f>
        <v>0</v>
      </c>
      <c r="I1157">
        <f>VLOOKUP(A:A,标准表!C:J,8,0)</f>
        <v>0</v>
      </c>
      <c r="J1157">
        <f>VLOOKUP($A:$A,标准表!C:G,5,0)</f>
        <v>3.6</v>
      </c>
      <c r="L1157">
        <f>VLOOKUP(A:A,单位分配保留两位小数!B:I,8,0)</f>
        <v>6114.49</v>
      </c>
      <c r="M1157">
        <f>_xlfn.IFNA(VLOOKUP(A:A,单位分配保留两位小数!B:J,9,0),0)</f>
        <v>0</v>
      </c>
      <c r="N1157">
        <f>_xlfn.IFNA(VLOOKUP(A:A,单位分配保留两位小数!B:K,10,0),0)</f>
        <v>0</v>
      </c>
      <c r="O1157">
        <f>ROUND(_xlfn.IFNA(VLOOKUP(A:A,单位分配保留两位小数!B:L,11,0),0),2)</f>
        <v>0</v>
      </c>
      <c r="Q1157">
        <f t="shared" si="144"/>
        <v>6114.49</v>
      </c>
      <c r="R1157">
        <f>_xlfn.IFNA(VLOOKUP(A1157,'11月工资'!A:AU,47,0),0)+Q1157</f>
        <v>43550.369999999995</v>
      </c>
      <c r="S1157">
        <f>VLOOKUP(A:A,'11月工资'!A:AW,49,0)</f>
        <v>3000</v>
      </c>
      <c r="T1157">
        <f>VLOOKUP(A:A,'11月工资'!A:AZ,52,0)</f>
        <v>0</v>
      </c>
      <c r="U1157">
        <f>VLOOKUP(A:A,'11月工资'!A:BA,53,0)</f>
        <v>0</v>
      </c>
      <c r="V1157">
        <f>VLOOKUP(A:A,'11月工资'!A:AX,50,0)</f>
        <v>0</v>
      </c>
      <c r="W1157">
        <f>VLOOKUP(A:A,'11月工资'!A:AY,51,0)</f>
        <v>0</v>
      </c>
      <c r="X1157">
        <f>VLOOKUP(A:A,'11月工资'!A:AV,48,0)</f>
        <v>25000</v>
      </c>
      <c r="Y1157">
        <f>VLOOKUP(A:A,'11月工资'!A:BB,54,0)</f>
        <v>8623.5499999999993</v>
      </c>
      <c r="Z1157" s="12">
        <f>ROUND(5*MAX(0,(R1157-S1157-T1157-U1157-V1157-W1157-X1157-Y1157)*{0.6;2;4;5;6;7;9}%-{0;504;3384;6384;10584;17184;36384}),2)</f>
        <v>207.8</v>
      </c>
      <c r="AB1157" s="78">
        <f>VLOOKUP(A:A,'11月工资'!A:BI,61,0)</f>
        <v>140.41999999999999</v>
      </c>
      <c r="AC1157" s="6">
        <f t="shared" si="145"/>
        <v>67.38</v>
      </c>
      <c r="AD1157">
        <f t="shared" si="146"/>
        <v>6047.11</v>
      </c>
      <c r="AE1157">
        <f>VLOOKUP(A:A,'10月奖金'!A:AC,29,0)</f>
        <v>37.549999999999997</v>
      </c>
      <c r="AF1157" s="6">
        <f t="shared" si="147"/>
        <v>29.83</v>
      </c>
      <c r="AG1157">
        <f>VLOOKUP(A:A,'10月奖金'!A:AD,30,0)</f>
        <v>6082.45</v>
      </c>
      <c r="AH1157" s="6">
        <f t="shared" si="148"/>
        <v>-35.340000000000146</v>
      </c>
      <c r="AI1157">
        <f>VLOOKUP(A:A,单位分配保留两位小数!B:N,13,0)</f>
        <v>6114.49</v>
      </c>
      <c r="AJ1157">
        <f t="shared" si="149"/>
        <v>0</v>
      </c>
      <c r="AK1157">
        <f>_xlfn.IFNA(VLOOKUP(A:A,'11月工资'!A:AQ,43,0),0)</f>
        <v>0</v>
      </c>
      <c r="AL1157">
        <f t="shared" si="150"/>
        <v>67.38</v>
      </c>
      <c r="AM1157" s="6">
        <f t="shared" si="151"/>
        <v>6926.8199999999961</v>
      </c>
    </row>
    <row r="1158" spans="1:39" x14ac:dyDescent="0.2">
      <c r="A1158" s="1">
        <v>9001281</v>
      </c>
      <c r="B1158" t="str">
        <f>VLOOKUP(A1158,标准表!C:D,2,0)</f>
        <v>高光宇</v>
      </c>
      <c r="C1158" t="str">
        <f>VLOOKUP(A:A,标准表!C:M,11,0)</f>
        <v>生活服务中心</v>
      </c>
      <c r="D1158" t="str">
        <f>VLOOKUP($A:$A,标准表!C:E,3,0)</f>
        <v>130223197611150013</v>
      </c>
      <c r="E1158" t="str">
        <f>VLOOKUP(A:A,'11月工资'!A:D,4,0)</f>
        <v>6217000180025135546</v>
      </c>
      <c r="F1158" t="str">
        <f>VLOOKUP(A:A,'11月工资'!A:F,6,0)</f>
        <v>生产操作人员</v>
      </c>
      <c r="G1158">
        <f>VLOOKUP(A:A,标准表!C:H,6,0)</f>
        <v>0</v>
      </c>
      <c r="H1158">
        <f>VLOOKUP(A:A,标准表!C:I,7,0)</f>
        <v>0</v>
      </c>
      <c r="I1158">
        <f>VLOOKUP(A:A,标准表!C:J,8,0)</f>
        <v>0</v>
      </c>
      <c r="J1158">
        <f>VLOOKUP($A:$A,标准表!C:G,5,0)</f>
        <v>2.15</v>
      </c>
      <c r="L1158">
        <f>VLOOKUP(A:A,单位分配保留两位小数!B:I,8,0)</f>
        <v>3651.71</v>
      </c>
      <c r="M1158">
        <f>_xlfn.IFNA(VLOOKUP(A:A,单位分配保留两位小数!B:J,9,0),0)</f>
        <v>0</v>
      </c>
      <c r="N1158">
        <f>_xlfn.IFNA(VLOOKUP(A:A,单位分配保留两位小数!B:K,10,0),0)</f>
        <v>0</v>
      </c>
      <c r="O1158">
        <f>ROUND(_xlfn.IFNA(VLOOKUP(A:A,单位分配保留两位小数!B:L,11,0),0),2)</f>
        <v>0</v>
      </c>
      <c r="Q1158">
        <f t="shared" si="144"/>
        <v>3651.71</v>
      </c>
      <c r="R1158">
        <f>_xlfn.IFNA(VLOOKUP(A1158,'11月工资'!A:AU,47,0),0)+Q1158</f>
        <v>33313.85</v>
      </c>
      <c r="S1158">
        <f>VLOOKUP(A:A,'11月工资'!A:AW,49,0)</f>
        <v>0</v>
      </c>
      <c r="T1158">
        <f>VLOOKUP(A:A,'11月工资'!A:AZ,52,0)</f>
        <v>0</v>
      </c>
      <c r="U1158">
        <f>VLOOKUP(A:A,'11月工资'!A:BA,53,0)</f>
        <v>0</v>
      </c>
      <c r="V1158">
        <f>VLOOKUP(A:A,'11月工资'!A:AX,50,0)</f>
        <v>0</v>
      </c>
      <c r="W1158">
        <f>VLOOKUP(A:A,'11月工资'!A:AY,51,0)</f>
        <v>0</v>
      </c>
      <c r="X1158">
        <f>VLOOKUP(A:A,'11月工资'!A:AV,48,0)</f>
        <v>25000</v>
      </c>
      <c r="Y1158">
        <f>VLOOKUP(A:A,'11月工资'!A:BB,54,0)</f>
        <v>6658.3000000000011</v>
      </c>
      <c r="Z1158" s="12">
        <f>ROUND(5*MAX(0,(R1158-S1158-T1158-U1158-V1158-W1158-X1158-Y1158)*{0.6;2;4;5;6;7;9}%-{0;504;3384;6384;10584;17184;36384}),2)</f>
        <v>49.67</v>
      </c>
      <c r="AB1158" s="78">
        <f>VLOOKUP(A:A,'11月工资'!A:BI,61,0)</f>
        <v>3.51</v>
      </c>
      <c r="AC1158" s="6">
        <f t="shared" si="145"/>
        <v>46.16</v>
      </c>
      <c r="AD1158">
        <f t="shared" si="146"/>
        <v>3605.55</v>
      </c>
      <c r="AE1158">
        <f>VLOOKUP(A:A,'10月奖金'!A:AC,29,0)</f>
        <v>3.51</v>
      </c>
      <c r="AF1158" s="6">
        <f t="shared" si="147"/>
        <v>42.65</v>
      </c>
      <c r="AG1158">
        <f>VLOOKUP(A:A,'10月奖金'!A:AD,30,0)</f>
        <v>3651.49</v>
      </c>
      <c r="AH1158" s="6">
        <f t="shared" si="148"/>
        <v>-45.9399999999996</v>
      </c>
      <c r="AI1158">
        <f>VLOOKUP(A:A,单位分配保留两位小数!B:N,13,0)</f>
        <v>3651.71</v>
      </c>
      <c r="AJ1158">
        <f t="shared" si="149"/>
        <v>0</v>
      </c>
      <c r="AK1158">
        <f>_xlfn.IFNA(VLOOKUP(A:A,'11月工资'!A:AQ,43,0),0)</f>
        <v>0</v>
      </c>
      <c r="AL1158">
        <f t="shared" si="150"/>
        <v>46.16</v>
      </c>
      <c r="AM1158" s="6">
        <f t="shared" si="151"/>
        <v>1655.5499999999975</v>
      </c>
    </row>
    <row r="1159" spans="1:39" x14ac:dyDescent="0.2">
      <c r="A1159" s="1">
        <v>9001263</v>
      </c>
      <c r="B1159" t="str">
        <f>VLOOKUP(A1159,标准表!C:D,2,0)</f>
        <v>甘甜</v>
      </c>
      <c r="C1159" t="str">
        <f>VLOOKUP(A:A,标准表!C:M,11,0)</f>
        <v>动力部</v>
      </c>
      <c r="D1159" t="str">
        <f>VLOOKUP($A:$A,标准表!C:E,3,0)</f>
        <v>130204198506142711</v>
      </c>
      <c r="E1159" t="str">
        <f>VLOOKUP(A:A,'11月工资'!A:D,4,0)</f>
        <v>6227000180160206978</v>
      </c>
      <c r="F1159" t="str">
        <f>VLOOKUP(A:A,'11月工资'!A:F,6,0)</f>
        <v>生产操作人员</v>
      </c>
      <c r="G1159">
        <f>VLOOKUP(A:A,标准表!C:H,6,0)</f>
        <v>0</v>
      </c>
      <c r="H1159">
        <f>VLOOKUP(A:A,标准表!C:I,7,0)</f>
        <v>0</v>
      </c>
      <c r="I1159">
        <f>VLOOKUP(A:A,标准表!C:J,8,0)</f>
        <v>0</v>
      </c>
      <c r="J1159">
        <f>VLOOKUP($A:$A,标准表!C:G,5,0)</f>
        <v>1</v>
      </c>
      <c r="L1159">
        <f>VLOOKUP(A:A,单位分配保留两位小数!B:I,8,0)</f>
        <v>1691.72</v>
      </c>
      <c r="M1159">
        <f>_xlfn.IFNA(VLOOKUP(A:A,单位分配保留两位小数!B:J,9,0),0)</f>
        <v>0</v>
      </c>
      <c r="N1159">
        <f>_xlfn.IFNA(VLOOKUP(A:A,单位分配保留两位小数!B:K,10,0),0)</f>
        <v>0</v>
      </c>
      <c r="O1159">
        <f>ROUND(_xlfn.IFNA(VLOOKUP(A:A,单位分配保留两位小数!B:L,11,0),0),2)</f>
        <v>0</v>
      </c>
      <c r="Q1159">
        <f t="shared" si="144"/>
        <v>1691.72</v>
      </c>
      <c r="R1159">
        <f>_xlfn.IFNA(VLOOKUP(A1159,'11月工资'!A:AU,47,0),0)+Q1159</f>
        <v>23709.95</v>
      </c>
      <c r="S1159">
        <f>VLOOKUP(A:A,'11月工资'!A:AW,49,0)</f>
        <v>0</v>
      </c>
      <c r="T1159">
        <f>VLOOKUP(A:A,'11月工资'!A:AZ,52,0)</f>
        <v>0</v>
      </c>
      <c r="U1159">
        <f>VLOOKUP(A:A,'11月工资'!A:BA,53,0)</f>
        <v>0</v>
      </c>
      <c r="V1159">
        <f>VLOOKUP(A:A,'11月工资'!A:AX,50,0)</f>
        <v>0</v>
      </c>
      <c r="W1159">
        <f>VLOOKUP(A:A,'11月工资'!A:AY,51,0)</f>
        <v>0</v>
      </c>
      <c r="X1159">
        <f>VLOOKUP(A:A,'11月工资'!A:AV,48,0)</f>
        <v>25000</v>
      </c>
      <c r="Y1159">
        <f>VLOOKUP(A:A,'11月工资'!A:BB,54,0)</f>
        <v>3869.63</v>
      </c>
      <c r="Z1159" s="12">
        <f>ROUND(5*MAX(0,(R1159-S1159-T1159-U1159-V1159-W1159-X1159-Y1159)*{0.6;2;4;5;6;7;9}%-{0;504;3384;6384;10584;17184;36384}),2)</f>
        <v>0</v>
      </c>
      <c r="AB1159" s="78">
        <f>VLOOKUP(A:A,'11月工资'!A:BI,61,0)</f>
        <v>0</v>
      </c>
      <c r="AC1159" s="6">
        <f t="shared" si="145"/>
        <v>0</v>
      </c>
      <c r="AD1159">
        <f t="shared" si="146"/>
        <v>1691.72</v>
      </c>
      <c r="AE1159">
        <f>VLOOKUP(A:A,'10月奖金'!A:AC,29,0)</f>
        <v>0</v>
      </c>
      <c r="AF1159" s="6">
        <f t="shared" si="147"/>
        <v>0</v>
      </c>
      <c r="AG1159">
        <f>VLOOKUP(A:A,'10月奖金'!A:AD,30,0)</f>
        <v>1657.73</v>
      </c>
      <c r="AH1159" s="6">
        <f t="shared" si="148"/>
        <v>33.990000000000009</v>
      </c>
      <c r="AI1159">
        <f>VLOOKUP(A:A,单位分配保留两位小数!B:N,13,0)</f>
        <v>1691.72</v>
      </c>
      <c r="AJ1159">
        <f t="shared" si="149"/>
        <v>0</v>
      </c>
      <c r="AK1159">
        <f>_xlfn.IFNA(VLOOKUP(A:A,'11月工资'!A:AQ,43,0),0)</f>
        <v>0</v>
      </c>
      <c r="AL1159">
        <f t="shared" si="150"/>
        <v>0</v>
      </c>
      <c r="AM1159" s="6">
        <f t="shared" si="151"/>
        <v>-5159.6799999999994</v>
      </c>
    </row>
    <row r="1160" spans="1:39" x14ac:dyDescent="0.2">
      <c r="A1160" s="1">
        <v>9001264</v>
      </c>
      <c r="B1160" t="str">
        <f>VLOOKUP(A1160,标准表!C:D,2,0)</f>
        <v>丁明杰</v>
      </c>
      <c r="C1160" t="str">
        <f>VLOOKUP(A:A,标准表!C:M,11,0)</f>
        <v>动力部</v>
      </c>
      <c r="D1160" t="str">
        <f>VLOOKUP($A:$A,标准表!C:E,3,0)</f>
        <v>13023019811128091X</v>
      </c>
      <c r="E1160" t="str">
        <f>VLOOKUP(A:A,'11月工资'!A:D,4,0)</f>
        <v>6217000180013445972</v>
      </c>
      <c r="F1160" t="str">
        <f>VLOOKUP(A:A,'11月工资'!A:F,6,0)</f>
        <v>生产操作人员</v>
      </c>
      <c r="G1160">
        <f>VLOOKUP(A:A,标准表!C:H,6,0)</f>
        <v>0</v>
      </c>
      <c r="H1160">
        <f>VLOOKUP(A:A,标准表!C:I,7,0)</f>
        <v>0</v>
      </c>
      <c r="I1160">
        <f>VLOOKUP(A:A,标准表!C:J,8,0)</f>
        <v>0</v>
      </c>
      <c r="J1160">
        <f>VLOOKUP($A:$A,标准表!C:G,5,0)</f>
        <v>1</v>
      </c>
      <c r="L1160">
        <f>VLOOKUP(A:A,单位分配保留两位小数!B:I,8,0)</f>
        <v>1705.44</v>
      </c>
      <c r="M1160">
        <f>_xlfn.IFNA(VLOOKUP(A:A,单位分配保留两位小数!B:J,9,0),0)</f>
        <v>0</v>
      </c>
      <c r="N1160">
        <f>_xlfn.IFNA(VLOOKUP(A:A,单位分配保留两位小数!B:K,10,0),0)</f>
        <v>0</v>
      </c>
      <c r="O1160">
        <f>ROUND(_xlfn.IFNA(VLOOKUP(A:A,单位分配保留两位小数!B:L,11,0),0),2)</f>
        <v>0</v>
      </c>
      <c r="Q1160">
        <f t="shared" si="144"/>
        <v>1705.44</v>
      </c>
      <c r="R1160">
        <f>_xlfn.IFNA(VLOOKUP(A1160,'11月工资'!A:AU,47,0),0)+Q1160</f>
        <v>25347.39</v>
      </c>
      <c r="S1160">
        <f>VLOOKUP(A:A,'11月工资'!A:AW,49,0)</f>
        <v>0</v>
      </c>
      <c r="T1160">
        <f>VLOOKUP(A:A,'11月工资'!A:AZ,52,0)</f>
        <v>0</v>
      </c>
      <c r="U1160">
        <f>VLOOKUP(A:A,'11月工资'!A:BA,53,0)</f>
        <v>0</v>
      </c>
      <c r="V1160">
        <f>VLOOKUP(A:A,'11月工资'!A:AX,50,0)</f>
        <v>0</v>
      </c>
      <c r="W1160">
        <f>VLOOKUP(A:A,'11月工资'!A:AY,51,0)</f>
        <v>0</v>
      </c>
      <c r="X1160">
        <f>VLOOKUP(A:A,'11月工资'!A:AV,48,0)</f>
        <v>25000</v>
      </c>
      <c r="Y1160">
        <f>VLOOKUP(A:A,'11月工资'!A:BB,54,0)</f>
        <v>5756.95</v>
      </c>
      <c r="Z1160" s="12">
        <f>ROUND(5*MAX(0,(R1160-S1160-T1160-U1160-V1160-W1160-X1160-Y1160)*{0.6;2;4;5;6;7;9}%-{0;504;3384;6384;10584;17184;36384}),2)</f>
        <v>0</v>
      </c>
      <c r="AB1160" s="78">
        <f>VLOOKUP(A:A,'11月工资'!A:BI,61,0)</f>
        <v>0</v>
      </c>
      <c r="AC1160" s="6">
        <f t="shared" si="145"/>
        <v>0</v>
      </c>
      <c r="AD1160">
        <f t="shared" si="146"/>
        <v>1705.44</v>
      </c>
      <c r="AE1160">
        <f>VLOOKUP(A:A,'10月奖金'!A:AC,29,0)</f>
        <v>0</v>
      </c>
      <c r="AF1160" s="6">
        <f t="shared" si="147"/>
        <v>0</v>
      </c>
      <c r="AG1160">
        <f>VLOOKUP(A:A,'10月奖金'!A:AD,30,0)</f>
        <v>1657.73</v>
      </c>
      <c r="AH1160" s="6">
        <f t="shared" si="148"/>
        <v>47.710000000000036</v>
      </c>
      <c r="AI1160">
        <f>VLOOKUP(A:A,单位分配保留两位小数!B:N,13,0)</f>
        <v>1705.44</v>
      </c>
      <c r="AJ1160">
        <f t="shared" si="149"/>
        <v>0</v>
      </c>
      <c r="AK1160">
        <f>_xlfn.IFNA(VLOOKUP(A:A,'11月工资'!A:AQ,43,0),0)</f>
        <v>0</v>
      </c>
      <c r="AL1160">
        <f t="shared" si="150"/>
        <v>0</v>
      </c>
      <c r="AM1160" s="6">
        <f t="shared" si="151"/>
        <v>-5409.56</v>
      </c>
    </row>
    <row r="1161" spans="1:39" x14ac:dyDescent="0.2">
      <c r="A1161" s="1">
        <v>9001265</v>
      </c>
      <c r="B1161" t="str">
        <f>VLOOKUP(A1161,标准表!C:D,2,0)</f>
        <v>黄佳林</v>
      </c>
      <c r="C1161" t="str">
        <f>VLOOKUP(A:A,标准表!C:M,11,0)</f>
        <v>动力部</v>
      </c>
      <c r="D1161" t="str">
        <f>VLOOKUP($A:$A,标准表!C:E,3,0)</f>
        <v>130204198406032718</v>
      </c>
      <c r="E1161" t="str">
        <f>VLOOKUP(A:A,'11月工资'!A:D,4,0)</f>
        <v>6217000180024787651</v>
      </c>
      <c r="F1161" t="str">
        <f>VLOOKUP(A:A,'11月工资'!A:F,6,0)</f>
        <v>生产操作人员</v>
      </c>
      <c r="G1161">
        <f>VLOOKUP(A:A,标准表!C:H,6,0)</f>
        <v>0</v>
      </c>
      <c r="H1161">
        <f>VLOOKUP(A:A,标准表!C:I,7,0)</f>
        <v>0</v>
      </c>
      <c r="I1161">
        <f>VLOOKUP(A:A,标准表!C:J,8,0)</f>
        <v>0</v>
      </c>
      <c r="J1161">
        <f>VLOOKUP($A:$A,标准表!C:G,5,0)</f>
        <v>1</v>
      </c>
      <c r="L1161">
        <f>VLOOKUP(A:A,单位分配保留两位小数!B:I,8,0)</f>
        <v>1691.72</v>
      </c>
      <c r="M1161">
        <f>_xlfn.IFNA(VLOOKUP(A:A,单位分配保留两位小数!B:J,9,0),0)</f>
        <v>0</v>
      </c>
      <c r="N1161">
        <f>_xlfn.IFNA(VLOOKUP(A:A,单位分配保留两位小数!B:K,10,0),0)</f>
        <v>0</v>
      </c>
      <c r="O1161">
        <f>ROUND(_xlfn.IFNA(VLOOKUP(A:A,单位分配保留两位小数!B:L,11,0),0),2)</f>
        <v>0</v>
      </c>
      <c r="Q1161">
        <f t="shared" si="144"/>
        <v>1691.72</v>
      </c>
      <c r="R1161">
        <f>_xlfn.IFNA(VLOOKUP(A1161,'11月工资'!A:AU,47,0),0)+Q1161</f>
        <v>22734.49</v>
      </c>
      <c r="S1161">
        <f>VLOOKUP(A:A,'11月工资'!A:AW,49,0)</f>
        <v>0</v>
      </c>
      <c r="T1161">
        <f>VLOOKUP(A:A,'11月工资'!A:AZ,52,0)</f>
        <v>0</v>
      </c>
      <c r="U1161">
        <f>VLOOKUP(A:A,'11月工资'!A:BA,53,0)</f>
        <v>0</v>
      </c>
      <c r="V1161">
        <f>VLOOKUP(A:A,'11月工资'!A:AX,50,0)</f>
        <v>0</v>
      </c>
      <c r="W1161">
        <f>VLOOKUP(A:A,'11月工资'!A:AY,51,0)</f>
        <v>0</v>
      </c>
      <c r="X1161">
        <f>VLOOKUP(A:A,'11月工资'!A:AV,48,0)</f>
        <v>25000</v>
      </c>
      <c r="Y1161">
        <f>VLOOKUP(A:A,'11月工资'!A:BB,54,0)</f>
        <v>3544.49</v>
      </c>
      <c r="Z1161" s="12">
        <f>ROUND(5*MAX(0,(R1161-S1161-T1161-U1161-V1161-W1161-X1161-Y1161)*{0.6;2;4;5;6;7;9}%-{0;504;3384;6384;10584;17184;36384}),2)</f>
        <v>0</v>
      </c>
      <c r="AB1161" s="78">
        <f>VLOOKUP(A:A,'11月工资'!A:BI,61,0)</f>
        <v>0</v>
      </c>
      <c r="AC1161" s="6">
        <f t="shared" si="145"/>
        <v>0</v>
      </c>
      <c r="AD1161">
        <f t="shared" si="146"/>
        <v>1691.72</v>
      </c>
      <c r="AE1161">
        <f>VLOOKUP(A:A,'10月奖金'!A:AC,29,0)</f>
        <v>0</v>
      </c>
      <c r="AF1161" s="6">
        <f t="shared" si="147"/>
        <v>0</v>
      </c>
      <c r="AG1161">
        <f>VLOOKUP(A:A,'10月奖金'!A:AD,30,0)</f>
        <v>1657.73</v>
      </c>
      <c r="AH1161" s="6">
        <f t="shared" si="148"/>
        <v>33.990000000000009</v>
      </c>
      <c r="AI1161">
        <f>VLOOKUP(A:A,单位分配保留两位小数!B:N,13,0)</f>
        <v>1691.72</v>
      </c>
      <c r="AJ1161">
        <f t="shared" si="149"/>
        <v>0</v>
      </c>
      <c r="AK1161">
        <f>_xlfn.IFNA(VLOOKUP(A:A,'11月工资'!A:AQ,43,0),0)</f>
        <v>0</v>
      </c>
      <c r="AL1161">
        <f t="shared" si="150"/>
        <v>0</v>
      </c>
      <c r="AM1161" s="6">
        <f t="shared" si="151"/>
        <v>-5809.9999999999982</v>
      </c>
    </row>
    <row r="1162" spans="1:39" x14ac:dyDescent="0.2">
      <c r="A1162" s="1">
        <v>9001271</v>
      </c>
      <c r="B1162" t="str">
        <f>VLOOKUP(A1162,标准表!C:D,2,0)</f>
        <v>张冬冬</v>
      </c>
      <c r="C1162" t="str">
        <f>VLOOKUP(A:A,标准表!C:M,11,0)</f>
        <v>动力部</v>
      </c>
      <c r="D1162" t="str">
        <f>VLOOKUP($A:$A,标准表!C:E,3,0)</f>
        <v>130205198102101813</v>
      </c>
      <c r="E1162" t="str">
        <f>VLOOKUP(A:A,'11月工资'!A:D,4,0)</f>
        <v>6217000180024775755</v>
      </c>
      <c r="F1162" t="str">
        <f>VLOOKUP(A:A,'11月工资'!A:F,6,0)</f>
        <v>生产操作人员</v>
      </c>
      <c r="G1162">
        <f>VLOOKUP(A:A,标准表!C:H,6,0)</f>
        <v>0</v>
      </c>
      <c r="H1162">
        <f>VLOOKUP(A:A,标准表!C:I,7,0)</f>
        <v>0</v>
      </c>
      <c r="I1162">
        <f>VLOOKUP(A:A,标准表!C:J,8,0)</f>
        <v>0</v>
      </c>
      <c r="J1162">
        <f>VLOOKUP($A:$A,标准表!C:G,5,0)</f>
        <v>1</v>
      </c>
      <c r="L1162">
        <f>VLOOKUP(A:A,单位分配保留两位小数!B:I,8,0)</f>
        <v>1705.44</v>
      </c>
      <c r="M1162">
        <f>_xlfn.IFNA(VLOOKUP(A:A,单位分配保留两位小数!B:J,9,0),0)</f>
        <v>0</v>
      </c>
      <c r="N1162">
        <f>_xlfn.IFNA(VLOOKUP(A:A,单位分配保留两位小数!B:K,10,0),0)</f>
        <v>0</v>
      </c>
      <c r="O1162">
        <f>ROUND(_xlfn.IFNA(VLOOKUP(A:A,单位分配保留两位小数!B:L,11,0),0),2)</f>
        <v>0</v>
      </c>
      <c r="Q1162">
        <f t="shared" si="144"/>
        <v>1705.44</v>
      </c>
      <c r="R1162">
        <f>_xlfn.IFNA(VLOOKUP(A1162,'11月工资'!A:AU,47,0),0)+Q1162</f>
        <v>23061.309999999998</v>
      </c>
      <c r="S1162">
        <f>VLOOKUP(A:A,'11月工资'!A:AW,49,0)</f>
        <v>0</v>
      </c>
      <c r="T1162">
        <f>VLOOKUP(A:A,'11月工资'!A:AZ,52,0)</f>
        <v>0</v>
      </c>
      <c r="U1162">
        <f>VLOOKUP(A:A,'11月工资'!A:BA,53,0)</f>
        <v>0</v>
      </c>
      <c r="V1162">
        <f>VLOOKUP(A:A,'11月工资'!A:AX,50,0)</f>
        <v>0</v>
      </c>
      <c r="W1162">
        <f>VLOOKUP(A:A,'11月工资'!A:AY,51,0)</f>
        <v>0</v>
      </c>
      <c r="X1162">
        <f>VLOOKUP(A:A,'11月工资'!A:AV,48,0)</f>
        <v>25000</v>
      </c>
      <c r="Y1162">
        <f>VLOOKUP(A:A,'11月工资'!A:BB,54,0)</f>
        <v>5164.05</v>
      </c>
      <c r="Z1162" s="12">
        <f>ROUND(5*MAX(0,(R1162-S1162-T1162-U1162-V1162-W1162-X1162-Y1162)*{0.6;2;4;5;6;7;9}%-{0;504;3384;6384;10584;17184;36384}),2)</f>
        <v>0</v>
      </c>
      <c r="AB1162" s="78">
        <f>VLOOKUP(A:A,'11月工资'!A:BI,61,0)</f>
        <v>0</v>
      </c>
      <c r="AC1162" s="6">
        <f t="shared" si="145"/>
        <v>0</v>
      </c>
      <c r="AD1162">
        <f t="shared" si="146"/>
        <v>1705.44</v>
      </c>
      <c r="AE1162">
        <f>VLOOKUP(A:A,'10月奖金'!A:AC,29,0)</f>
        <v>0</v>
      </c>
      <c r="AF1162" s="6">
        <f t="shared" si="147"/>
        <v>0</v>
      </c>
      <c r="AG1162">
        <f>VLOOKUP(A:A,'10月奖金'!A:AD,30,0)</f>
        <v>1657.73</v>
      </c>
      <c r="AH1162" s="6">
        <f t="shared" si="148"/>
        <v>47.710000000000036</v>
      </c>
      <c r="AI1162">
        <f>VLOOKUP(A:A,单位分配保留两位小数!B:N,13,0)</f>
        <v>1705.44</v>
      </c>
      <c r="AJ1162">
        <f t="shared" si="149"/>
        <v>0</v>
      </c>
      <c r="AK1162">
        <f>_xlfn.IFNA(VLOOKUP(A:A,'11月工资'!A:AQ,43,0),0)</f>
        <v>0</v>
      </c>
      <c r="AL1162">
        <f t="shared" si="150"/>
        <v>0</v>
      </c>
      <c r="AM1162" s="6">
        <f t="shared" si="151"/>
        <v>-7102.7400000000025</v>
      </c>
    </row>
    <row r="1163" spans="1:39" x14ac:dyDescent="0.2">
      <c r="A1163" s="1">
        <v>9001266</v>
      </c>
      <c r="B1163" t="str">
        <f>VLOOKUP(A1163,标准表!C:D,2,0)</f>
        <v>刘春</v>
      </c>
      <c r="C1163" t="str">
        <f>VLOOKUP(A:A,标准表!C:M,11,0)</f>
        <v>动力部</v>
      </c>
      <c r="D1163" t="str">
        <f>VLOOKUP($A:$A,标准表!C:E,3,0)</f>
        <v>130204197602250910</v>
      </c>
      <c r="E1163" t="str">
        <f>VLOOKUP(A:A,'11月工资'!A:D,4,0)</f>
        <v>6217000180024790432</v>
      </c>
      <c r="F1163" t="str">
        <f>VLOOKUP(A:A,'11月工资'!A:F,6,0)</f>
        <v>生产操作人员</v>
      </c>
      <c r="G1163">
        <f>VLOOKUP(A:A,标准表!C:H,6,0)</f>
        <v>0</v>
      </c>
      <c r="H1163">
        <f>VLOOKUP(A:A,标准表!C:I,7,0)</f>
        <v>0</v>
      </c>
      <c r="I1163">
        <f>VLOOKUP(A:A,标准表!C:J,8,0)</f>
        <v>0</v>
      </c>
      <c r="J1163">
        <f>VLOOKUP($A:$A,标准表!C:G,5,0)</f>
        <v>2.15</v>
      </c>
      <c r="L1163">
        <f>VLOOKUP(A:A,单位分配保留两位小数!B:I,8,0)</f>
        <v>3677.1</v>
      </c>
      <c r="M1163">
        <f>_xlfn.IFNA(VLOOKUP(A:A,单位分配保留两位小数!B:J,9,0),0)</f>
        <v>0</v>
      </c>
      <c r="N1163">
        <f>_xlfn.IFNA(VLOOKUP(A:A,单位分配保留两位小数!B:K,10,0),0)</f>
        <v>0</v>
      </c>
      <c r="O1163">
        <f>ROUND(_xlfn.IFNA(VLOOKUP(A:A,单位分配保留两位小数!B:L,11,0),0),2)</f>
        <v>0</v>
      </c>
      <c r="Q1163">
        <f t="shared" si="144"/>
        <v>3677.1</v>
      </c>
      <c r="R1163">
        <f>_xlfn.IFNA(VLOOKUP(A1163,'11月工资'!A:AU,47,0),0)+Q1163</f>
        <v>32265.510999999999</v>
      </c>
      <c r="S1163">
        <f>VLOOKUP(A:A,'11月工资'!A:AW,49,0)</f>
        <v>0</v>
      </c>
      <c r="T1163">
        <f>VLOOKUP(A:A,'11月工资'!A:AZ,52,0)</f>
        <v>0</v>
      </c>
      <c r="U1163">
        <f>VLOOKUP(A:A,'11月工资'!A:BA,53,0)</f>
        <v>0</v>
      </c>
      <c r="V1163">
        <f>VLOOKUP(A:A,'11月工资'!A:AX,50,0)</f>
        <v>0</v>
      </c>
      <c r="W1163">
        <f>VLOOKUP(A:A,'11月工资'!A:AY,51,0)</f>
        <v>0</v>
      </c>
      <c r="X1163">
        <f>VLOOKUP(A:A,'11月工资'!A:AV,48,0)</f>
        <v>25000</v>
      </c>
      <c r="Y1163">
        <f>VLOOKUP(A:A,'11月工资'!A:BB,54,0)</f>
        <v>8274.85</v>
      </c>
      <c r="Z1163" s="12">
        <f>ROUND(5*MAX(0,(R1163-S1163-T1163-U1163-V1163-W1163-X1163-Y1163)*{0.6;2;4;5;6;7;9}%-{0;504;3384;6384;10584;17184;36384}),2)</f>
        <v>0</v>
      </c>
      <c r="AB1163" s="78">
        <f>VLOOKUP(A:A,'11月工资'!A:BI,61,0)</f>
        <v>0</v>
      </c>
      <c r="AC1163" s="6">
        <f t="shared" si="145"/>
        <v>0</v>
      </c>
      <c r="AD1163">
        <f t="shared" si="146"/>
        <v>3677.1</v>
      </c>
      <c r="AE1163">
        <f>VLOOKUP(A:A,'10月奖金'!A:AC,29,0)</f>
        <v>0</v>
      </c>
      <c r="AF1163" s="6">
        <f t="shared" si="147"/>
        <v>0</v>
      </c>
      <c r="AG1163">
        <f>VLOOKUP(A:A,'10月奖金'!A:AD,30,0)</f>
        <v>3676.23</v>
      </c>
      <c r="AH1163" s="6">
        <f t="shared" si="148"/>
        <v>0.86999999999989086</v>
      </c>
      <c r="AI1163">
        <f>VLOOKUP(A:A,单位分配保留两位小数!B:N,13,0)</f>
        <v>3677.1</v>
      </c>
      <c r="AJ1163">
        <f t="shared" si="149"/>
        <v>0</v>
      </c>
      <c r="AK1163">
        <f>_xlfn.IFNA(VLOOKUP(A:A,'11月工资'!A:AQ,43,0),0)</f>
        <v>0</v>
      </c>
      <c r="AL1163">
        <f t="shared" si="150"/>
        <v>0</v>
      </c>
      <c r="AM1163" s="6">
        <f t="shared" si="151"/>
        <v>-1009.3390000000018</v>
      </c>
    </row>
    <row r="1164" spans="1:39" x14ac:dyDescent="0.2">
      <c r="A1164" s="1">
        <v>9001303</v>
      </c>
      <c r="B1164" t="str">
        <f>VLOOKUP(A1164,标准表!C:D,2,0)</f>
        <v>付川</v>
      </c>
      <c r="C1164" t="str">
        <f>VLOOKUP(A:A,标准表!C:M,11,0)</f>
        <v>综合部（法律事务部）</v>
      </c>
      <c r="D1164" t="str">
        <f>VLOOKUP($A:$A,标准表!C:E,3,0)</f>
        <v>130225198206297414</v>
      </c>
      <c r="E1164" t="str">
        <f>VLOOKUP(A:A,'11月工资'!A:D,4,0)</f>
        <v>6217000180024752929</v>
      </c>
      <c r="F1164" t="str">
        <f>VLOOKUP(A:A,'11月工资'!A:F,6,0)</f>
        <v>专业技术人员</v>
      </c>
      <c r="G1164">
        <f>VLOOKUP(A:A,标准表!C:H,6,0)</f>
        <v>0</v>
      </c>
      <c r="H1164">
        <f>VLOOKUP(A:A,标准表!C:I,7,0)</f>
        <v>0</v>
      </c>
      <c r="I1164">
        <f>VLOOKUP(A:A,标准表!C:J,8,0)</f>
        <v>0</v>
      </c>
      <c r="J1164">
        <f>VLOOKUP($A:$A,标准表!C:G,5,0)</f>
        <v>2.15</v>
      </c>
      <c r="L1164">
        <f>VLOOKUP(A:A,单位分配保留两位小数!B:I,8,0)</f>
        <v>3652.81</v>
      </c>
      <c r="M1164">
        <f>_xlfn.IFNA(VLOOKUP(A:A,单位分配保留两位小数!B:J,9,0),0)</f>
        <v>0</v>
      </c>
      <c r="N1164">
        <f>_xlfn.IFNA(VLOOKUP(A:A,单位分配保留两位小数!B:K,10,0),0)</f>
        <v>0</v>
      </c>
      <c r="O1164">
        <f>ROUND(_xlfn.IFNA(VLOOKUP(A:A,单位分配保留两位小数!B:L,11,0),0),2)</f>
        <v>0</v>
      </c>
      <c r="Q1164">
        <f t="shared" si="144"/>
        <v>3652.81</v>
      </c>
      <c r="R1164">
        <f>_xlfn.IFNA(VLOOKUP(A1164,'11月工资'!A:AU,47,0),0)+Q1164</f>
        <v>29567.850000000002</v>
      </c>
      <c r="S1164">
        <f>VLOOKUP(A:A,'11月工资'!A:AW,49,0)</f>
        <v>0</v>
      </c>
      <c r="T1164">
        <f>VLOOKUP(A:A,'11月工资'!A:AZ,52,0)</f>
        <v>0</v>
      </c>
      <c r="U1164">
        <f>VLOOKUP(A:A,'11月工资'!A:BA,53,0)</f>
        <v>0</v>
      </c>
      <c r="V1164">
        <f>VLOOKUP(A:A,'11月工资'!A:AX,50,0)</f>
        <v>0</v>
      </c>
      <c r="W1164">
        <f>VLOOKUP(A:A,'11月工资'!A:AY,51,0)</f>
        <v>0</v>
      </c>
      <c r="X1164">
        <f>VLOOKUP(A:A,'11月工资'!A:AV,48,0)</f>
        <v>25000</v>
      </c>
      <c r="Y1164">
        <f>VLOOKUP(A:A,'11月工资'!A:BB,54,0)</f>
        <v>5273.0999999999995</v>
      </c>
      <c r="Z1164" s="12">
        <f>ROUND(5*MAX(0,(R1164-S1164-T1164-U1164-V1164-W1164-X1164-Y1164)*{0.6;2;4;5;6;7;9}%-{0;504;3384;6384;10584;17184;36384}),2)</f>
        <v>0</v>
      </c>
      <c r="AB1164" s="78">
        <f>VLOOKUP(A:A,'11月工资'!A:BI,61,0)</f>
        <v>0</v>
      </c>
      <c r="AC1164" s="6">
        <f t="shared" si="145"/>
        <v>0</v>
      </c>
      <c r="AD1164">
        <f t="shared" si="146"/>
        <v>3652.81</v>
      </c>
      <c r="AE1164">
        <f>VLOOKUP(A:A,'10月奖金'!A:AC,29,0)</f>
        <v>0</v>
      </c>
      <c r="AF1164" s="6">
        <f t="shared" si="147"/>
        <v>0</v>
      </c>
      <c r="AG1164">
        <f>VLOOKUP(A:A,'10月奖金'!A:AD,30,0)</f>
        <v>3655</v>
      </c>
      <c r="AH1164" s="6">
        <f t="shared" si="148"/>
        <v>-2.1900000000000546</v>
      </c>
      <c r="AI1164">
        <f>VLOOKUP(A:A,单位分配保留两位小数!B:N,13,0)</f>
        <v>3652.81</v>
      </c>
      <c r="AJ1164">
        <f t="shared" si="149"/>
        <v>0</v>
      </c>
      <c r="AK1164">
        <f>_xlfn.IFNA(VLOOKUP(A:A,'11月工资'!A:AQ,43,0),0)</f>
        <v>0</v>
      </c>
      <c r="AL1164">
        <f t="shared" si="150"/>
        <v>0</v>
      </c>
      <c r="AM1164" s="6">
        <f t="shared" si="151"/>
        <v>-705.24999999999727</v>
      </c>
    </row>
    <row r="1165" spans="1:39" x14ac:dyDescent="0.2">
      <c r="A1165" s="1">
        <v>9001301</v>
      </c>
      <c r="B1165" t="str">
        <f>VLOOKUP(A1165,标准表!C:D,2,0)</f>
        <v>范辉</v>
      </c>
      <c r="C1165" t="str">
        <f>VLOOKUP(A:A,标准表!C:M,11,0)</f>
        <v>设备管理部</v>
      </c>
      <c r="D1165" t="str">
        <f>VLOOKUP($A:$A,标准表!C:E,3,0)</f>
        <v>61052419831001081X</v>
      </c>
      <c r="E1165" t="str">
        <f>VLOOKUP(A:A,'11月工资'!A:D,4,0)</f>
        <v>6217000180024774766</v>
      </c>
      <c r="F1165" t="str">
        <f>VLOOKUP(A:A,'11月工资'!A:F,6,0)</f>
        <v>专业技术人员</v>
      </c>
      <c r="G1165">
        <f>VLOOKUP(A:A,标准表!C:H,6,0)</f>
        <v>0</v>
      </c>
      <c r="H1165">
        <f>VLOOKUP(A:A,标准表!C:I,7,0)</f>
        <v>0</v>
      </c>
      <c r="I1165">
        <f>VLOOKUP(A:A,标准表!C:J,8,0)</f>
        <v>0</v>
      </c>
      <c r="J1165">
        <f>VLOOKUP($A:$A,标准表!C:G,5,0)</f>
        <v>2.15</v>
      </c>
      <c r="L1165">
        <f>VLOOKUP(A:A,单位分配保留两位小数!B:I,8,0)</f>
        <v>3596.46</v>
      </c>
      <c r="M1165">
        <f>_xlfn.IFNA(VLOOKUP(A:A,单位分配保留两位小数!B:J,9,0),0)</f>
        <v>0</v>
      </c>
      <c r="N1165">
        <f>_xlfn.IFNA(VLOOKUP(A:A,单位分配保留两位小数!B:K,10,0),0)</f>
        <v>0</v>
      </c>
      <c r="O1165">
        <f>ROUND(_xlfn.IFNA(VLOOKUP(A:A,单位分配保留两位小数!B:L,11,0),0),2)</f>
        <v>0</v>
      </c>
      <c r="Q1165">
        <f t="shared" si="144"/>
        <v>3596.46</v>
      </c>
      <c r="R1165">
        <f>_xlfn.IFNA(VLOOKUP(A1165,'11月工资'!A:AU,47,0),0)+Q1165</f>
        <v>32170.37</v>
      </c>
      <c r="S1165">
        <f>VLOOKUP(A:A,'11月工资'!A:AW,49,0)</f>
        <v>0</v>
      </c>
      <c r="T1165">
        <f>VLOOKUP(A:A,'11月工资'!A:AZ,52,0)</f>
        <v>0</v>
      </c>
      <c r="U1165">
        <f>VLOOKUP(A:A,'11月工资'!A:BA,53,0)</f>
        <v>0</v>
      </c>
      <c r="V1165">
        <f>VLOOKUP(A:A,'11月工资'!A:AX,50,0)</f>
        <v>0</v>
      </c>
      <c r="W1165">
        <f>VLOOKUP(A:A,'11月工资'!A:AY,51,0)</f>
        <v>0</v>
      </c>
      <c r="X1165">
        <f>VLOOKUP(A:A,'11月工资'!A:AV,48,0)</f>
        <v>25000</v>
      </c>
      <c r="Y1165">
        <f>VLOOKUP(A:A,'11月工资'!A:BB,54,0)</f>
        <v>4076.43</v>
      </c>
      <c r="Z1165" s="12">
        <f>ROUND(5*MAX(0,(R1165-S1165-T1165-U1165-V1165-W1165-X1165-Y1165)*{0.6;2;4;5;6;7;9}%-{0;504;3384;6384;10584;17184;36384}),2)</f>
        <v>92.82</v>
      </c>
      <c r="AB1165" s="78">
        <f>VLOOKUP(A:A,'11月工资'!A:BI,61,0)</f>
        <v>67.039999999999992</v>
      </c>
      <c r="AC1165" s="6">
        <f t="shared" si="145"/>
        <v>25.78</v>
      </c>
      <c r="AD1165">
        <f t="shared" si="146"/>
        <v>3570.68</v>
      </c>
      <c r="AE1165">
        <f>VLOOKUP(A:A,'10月奖金'!A:AC,29,0)</f>
        <v>40.44</v>
      </c>
      <c r="AF1165" s="6">
        <f t="shared" si="147"/>
        <v>-14.659999999999997</v>
      </c>
      <c r="AG1165">
        <f>VLOOKUP(A:A,'10月奖金'!A:AD,30,0)</f>
        <v>3551.0299999999997</v>
      </c>
      <c r="AH1165" s="6">
        <f t="shared" si="148"/>
        <v>19.650000000000091</v>
      </c>
      <c r="AI1165">
        <f>VLOOKUP(A:A,单位分配保留两位小数!B:N,13,0)</f>
        <v>3596.46</v>
      </c>
      <c r="AJ1165">
        <f t="shared" si="149"/>
        <v>0</v>
      </c>
      <c r="AK1165">
        <f>_xlfn.IFNA(VLOOKUP(A:A,'11月工资'!A:AQ,43,0),0)</f>
        <v>0</v>
      </c>
      <c r="AL1165">
        <f t="shared" si="150"/>
        <v>25.78</v>
      </c>
      <c r="AM1165" s="6">
        <f t="shared" si="151"/>
        <v>3093.9399999999991</v>
      </c>
    </row>
    <row r="1166" spans="1:39" x14ac:dyDescent="0.2">
      <c r="A1166" s="1">
        <v>9001275</v>
      </c>
      <c r="B1166" t="str">
        <f>VLOOKUP(A1166,标准表!C:D,2,0)</f>
        <v>盛国生</v>
      </c>
      <c r="C1166" t="str">
        <f>VLOOKUP(A:A,标准表!C:M,11,0)</f>
        <v>炼铁事业部</v>
      </c>
      <c r="D1166" t="str">
        <f>VLOOKUP($A:$A,标准表!C:E,3,0)</f>
        <v>130203197409173013</v>
      </c>
      <c r="E1166" t="str">
        <f>VLOOKUP(A:A,'11月工资'!A:D,4,0)</f>
        <v>6217000180024781258</v>
      </c>
      <c r="F1166" t="str">
        <f>VLOOKUP(A:A,'11月工资'!A:F,6,0)</f>
        <v>生产操作人员</v>
      </c>
      <c r="G1166">
        <f>VLOOKUP(A:A,标准表!C:H,6,0)</f>
        <v>0</v>
      </c>
      <c r="H1166">
        <f>VLOOKUP(A:A,标准表!C:I,7,0)</f>
        <v>0</v>
      </c>
      <c r="I1166">
        <f>VLOOKUP(A:A,标准表!C:J,8,0)</f>
        <v>0</v>
      </c>
      <c r="J1166">
        <f>VLOOKUP($A:$A,标准表!C:G,5,0)</f>
        <v>1.5</v>
      </c>
      <c r="L1166">
        <f>VLOOKUP(A:A,单位分配保留两位小数!B:I,8,0)</f>
        <v>2249.5500000000002</v>
      </c>
      <c r="M1166">
        <f>_xlfn.IFNA(VLOOKUP(A:A,单位分配保留两位小数!B:J,9,0),0)</f>
        <v>0</v>
      </c>
      <c r="N1166">
        <f>_xlfn.IFNA(VLOOKUP(A:A,单位分配保留两位小数!B:K,10,0),0)</f>
        <v>0</v>
      </c>
      <c r="O1166">
        <f>ROUND(_xlfn.IFNA(VLOOKUP(A:A,单位分配保留两位小数!B:L,11,0),0),2)</f>
        <v>0</v>
      </c>
      <c r="Q1166">
        <f t="shared" si="144"/>
        <v>2249.5500000000002</v>
      </c>
      <c r="R1166">
        <f>_xlfn.IFNA(VLOOKUP(A1166,'11月工资'!A:AU,47,0),0)+Q1166</f>
        <v>28293.11</v>
      </c>
      <c r="S1166">
        <f>VLOOKUP(A:A,'11月工资'!A:AW,49,0)</f>
        <v>0</v>
      </c>
      <c r="T1166">
        <f>VLOOKUP(A:A,'11月工资'!A:AZ,52,0)</f>
        <v>0</v>
      </c>
      <c r="U1166">
        <f>VLOOKUP(A:A,'11月工资'!A:BA,53,0)</f>
        <v>0</v>
      </c>
      <c r="V1166">
        <f>VLOOKUP(A:A,'11月工资'!A:AX,50,0)</f>
        <v>0</v>
      </c>
      <c r="W1166">
        <f>VLOOKUP(A:A,'11月工资'!A:AY,51,0)</f>
        <v>0</v>
      </c>
      <c r="X1166">
        <f>VLOOKUP(A:A,'11月工资'!A:AV,48,0)</f>
        <v>25000</v>
      </c>
      <c r="Y1166">
        <f>VLOOKUP(A:A,'11月工资'!A:BB,54,0)</f>
        <v>6862.0000000000009</v>
      </c>
      <c r="Z1166" s="12">
        <f>ROUND(5*MAX(0,(R1166-S1166-T1166-U1166-V1166-W1166-X1166-Y1166)*{0.6;2;4;5;6;7;9}%-{0;504;3384;6384;10584;17184;36384}),2)</f>
        <v>0</v>
      </c>
      <c r="AB1166" s="78">
        <f>VLOOKUP(A:A,'11月工资'!A:BI,61,0)</f>
        <v>0</v>
      </c>
      <c r="AC1166" s="6">
        <f t="shared" si="145"/>
        <v>0</v>
      </c>
      <c r="AD1166">
        <f t="shared" si="146"/>
        <v>2249.5500000000002</v>
      </c>
      <c r="AE1166">
        <f>VLOOKUP(A:A,'10月奖金'!A:AC,29,0)</f>
        <v>0</v>
      </c>
      <c r="AF1166" s="6">
        <f t="shared" si="147"/>
        <v>0</v>
      </c>
      <c r="AG1166">
        <f>VLOOKUP(A:A,'10月奖金'!A:AD,30,0)</f>
        <v>2251</v>
      </c>
      <c r="AH1166" s="6">
        <f t="shared" si="148"/>
        <v>-1.4499999999998181</v>
      </c>
      <c r="AI1166">
        <f>VLOOKUP(A:A,单位分配保留两位小数!B:N,13,0)</f>
        <v>2249.5500000000002</v>
      </c>
      <c r="AJ1166">
        <f t="shared" si="149"/>
        <v>0</v>
      </c>
      <c r="AK1166">
        <f>_xlfn.IFNA(VLOOKUP(A:A,'11月工资'!A:AQ,43,0),0)</f>
        <v>0</v>
      </c>
      <c r="AL1166">
        <f t="shared" si="150"/>
        <v>0</v>
      </c>
      <c r="AM1166" s="6">
        <f t="shared" si="151"/>
        <v>-3568.8900000000003</v>
      </c>
    </row>
    <row r="1167" spans="1:39" x14ac:dyDescent="0.2">
      <c r="A1167" s="1">
        <v>9001295</v>
      </c>
      <c r="B1167" t="str">
        <f>VLOOKUP(A1167,标准表!C:D,2,0)</f>
        <v>温有斌</v>
      </c>
      <c r="C1167" t="str">
        <f>VLOOKUP(A:A,标准表!C:M,11,0)</f>
        <v>特钢事业部</v>
      </c>
      <c r="D1167" t="str">
        <f>VLOOKUP($A:$A,标准表!C:E,3,0)</f>
        <v>130729198811030817</v>
      </c>
      <c r="E1167" t="str">
        <f>VLOOKUP(A:A,'11月工资'!A:D,4,0)</f>
        <v>6217000180022965424</v>
      </c>
      <c r="F1167" t="str">
        <f>VLOOKUP(A:A,'11月工资'!A:F,6,0)</f>
        <v>生产操作人员</v>
      </c>
      <c r="G1167">
        <f>VLOOKUP(A:A,标准表!C:H,6,0)</f>
        <v>0</v>
      </c>
      <c r="H1167">
        <f>VLOOKUP(A:A,标准表!C:I,7,0)</f>
        <v>0</v>
      </c>
      <c r="I1167">
        <f>VLOOKUP(A:A,标准表!C:J,8,0)</f>
        <v>0</v>
      </c>
      <c r="J1167">
        <f>VLOOKUP($A:$A,标准表!C:G,5,0)</f>
        <v>2.15</v>
      </c>
      <c r="L1167">
        <f>VLOOKUP(A:A,单位分配保留两位小数!B:I,8,0)</f>
        <v>3538.8999999999996</v>
      </c>
      <c r="M1167">
        <f>_xlfn.IFNA(VLOOKUP(A:A,单位分配保留两位小数!B:J,9,0),0)</f>
        <v>0</v>
      </c>
      <c r="N1167">
        <f>_xlfn.IFNA(VLOOKUP(A:A,单位分配保留两位小数!B:K,10,0),0)</f>
        <v>2200</v>
      </c>
      <c r="O1167">
        <f>ROUND(_xlfn.IFNA(VLOOKUP(A:A,单位分配保留两位小数!B:L,11,0),0),2)</f>
        <v>0</v>
      </c>
      <c r="Q1167">
        <f t="shared" si="144"/>
        <v>5738.9</v>
      </c>
      <c r="R1167">
        <f>_xlfn.IFNA(VLOOKUP(A1167,'11月工资'!A:AU,47,0),0)+Q1167</f>
        <v>43623.07</v>
      </c>
      <c r="S1167">
        <f>VLOOKUP(A:A,'11月工资'!A:AW,49,0)</f>
        <v>0</v>
      </c>
      <c r="T1167">
        <f>VLOOKUP(A:A,'11月工资'!A:AZ,52,0)</f>
        <v>0</v>
      </c>
      <c r="U1167">
        <f>VLOOKUP(A:A,'11月工资'!A:BA,53,0)</f>
        <v>0</v>
      </c>
      <c r="V1167">
        <f>VLOOKUP(A:A,'11月工资'!A:AX,50,0)</f>
        <v>0</v>
      </c>
      <c r="W1167">
        <f>VLOOKUP(A:A,'11月工资'!A:AY,51,0)</f>
        <v>0</v>
      </c>
      <c r="X1167">
        <f>VLOOKUP(A:A,'11月工资'!A:AV,48,0)</f>
        <v>25000</v>
      </c>
      <c r="Y1167">
        <f>VLOOKUP(A:A,'11月工资'!A:BB,54,0)</f>
        <v>7835.9500000000007</v>
      </c>
      <c r="Z1167" s="12">
        <f>ROUND(5*MAX(0,(R1167-S1167-T1167-U1167-V1167-W1167-X1167-Y1167)*{0.6;2;4;5;6;7;9}%-{0;504;3384;6384;10584;17184;36384}),2)</f>
        <v>323.61</v>
      </c>
      <c r="AB1167" s="78">
        <f>VLOOKUP(A:A,'11月工资'!A:BI,61,0)</f>
        <v>218.02</v>
      </c>
      <c r="AC1167" s="6">
        <f t="shared" si="145"/>
        <v>105.59</v>
      </c>
      <c r="AD1167">
        <f t="shared" si="146"/>
        <v>5633.3099999999995</v>
      </c>
      <c r="AE1167">
        <f>VLOOKUP(A:A,'10月奖金'!A:AC,29,0)</f>
        <v>112.74</v>
      </c>
      <c r="AF1167" s="6">
        <f t="shared" si="147"/>
        <v>-7.1499999999999915</v>
      </c>
      <c r="AG1167">
        <f>VLOOKUP(A:A,'10月奖金'!A:AD,30,0)</f>
        <v>6127.26</v>
      </c>
      <c r="AH1167" s="6">
        <f t="shared" si="148"/>
        <v>-493.95000000000073</v>
      </c>
      <c r="AI1167">
        <f>VLOOKUP(A:A,单位分配保留两位小数!B:N,13,0)</f>
        <v>5738.9</v>
      </c>
      <c r="AJ1167">
        <f t="shared" si="149"/>
        <v>0</v>
      </c>
      <c r="AK1167">
        <f>_xlfn.IFNA(VLOOKUP(A:A,'11月工资'!A:AQ,43,0),0)</f>
        <v>0</v>
      </c>
      <c r="AL1167">
        <f t="shared" si="150"/>
        <v>105.59</v>
      </c>
      <c r="AM1167" s="6">
        <f t="shared" si="151"/>
        <v>10787.119999999999</v>
      </c>
    </row>
    <row r="1168" spans="1:39" x14ac:dyDescent="0.2">
      <c r="A1168" s="1">
        <v>9001256</v>
      </c>
      <c r="B1168" t="str">
        <f>VLOOKUP(A1168,标准表!C:D,2,0)</f>
        <v>李恒</v>
      </c>
      <c r="C1168" t="str">
        <f>VLOOKUP(A:A,标准表!C:M,11,0)</f>
        <v>动力部</v>
      </c>
      <c r="D1168" t="str">
        <f>VLOOKUP($A:$A,标准表!C:E,3,0)</f>
        <v>130126198805202414</v>
      </c>
      <c r="E1168" t="str">
        <f>VLOOKUP(A:A,'11月工资'!A:D,4,0)</f>
        <v>6217000180004662700</v>
      </c>
      <c r="F1168" t="str">
        <f>VLOOKUP(A:A,'11月工资'!A:F,6,0)</f>
        <v>生产操作人员</v>
      </c>
      <c r="G1168">
        <f>VLOOKUP(A:A,标准表!C:H,6,0)</f>
        <v>0</v>
      </c>
      <c r="H1168">
        <f>VLOOKUP(A:A,标准表!C:I,7,0)</f>
        <v>0</v>
      </c>
      <c r="I1168">
        <f>VLOOKUP(A:A,标准表!C:J,8,0)</f>
        <v>0</v>
      </c>
      <c r="J1168">
        <f>VLOOKUP($A:$A,标准表!C:G,5,0)</f>
        <v>1</v>
      </c>
      <c r="L1168">
        <f>VLOOKUP(A:A,单位分配保留两位小数!B:I,8,0)</f>
        <v>1722.64</v>
      </c>
      <c r="M1168">
        <f>_xlfn.IFNA(VLOOKUP(A:A,单位分配保留两位小数!B:J,9,0),0)</f>
        <v>0</v>
      </c>
      <c r="N1168">
        <f>_xlfn.IFNA(VLOOKUP(A:A,单位分配保留两位小数!B:K,10,0),0)</f>
        <v>0</v>
      </c>
      <c r="O1168">
        <f>ROUND(_xlfn.IFNA(VLOOKUP(A:A,单位分配保留两位小数!B:L,11,0),0),2)</f>
        <v>0</v>
      </c>
      <c r="Q1168">
        <f t="shared" si="144"/>
        <v>1722.64</v>
      </c>
      <c r="R1168">
        <f>_xlfn.IFNA(VLOOKUP(A1168,'11月工资'!A:AU,47,0),0)+Q1168</f>
        <v>21773.03</v>
      </c>
      <c r="S1168">
        <f>VLOOKUP(A:A,'11月工资'!A:AW,49,0)</f>
        <v>0</v>
      </c>
      <c r="T1168">
        <f>VLOOKUP(A:A,'11月工资'!A:AZ,52,0)</f>
        <v>0</v>
      </c>
      <c r="U1168">
        <f>VLOOKUP(A:A,'11月工资'!A:BA,53,0)</f>
        <v>0</v>
      </c>
      <c r="V1168">
        <f>VLOOKUP(A:A,'11月工资'!A:AX,50,0)</f>
        <v>0</v>
      </c>
      <c r="W1168">
        <f>VLOOKUP(A:A,'11月工资'!A:AY,51,0)</f>
        <v>0</v>
      </c>
      <c r="X1168">
        <f>VLOOKUP(A:A,'11月工资'!A:AV,48,0)</f>
        <v>25000</v>
      </c>
      <c r="Y1168">
        <f>VLOOKUP(A:A,'11月工资'!A:BB,54,0)</f>
        <v>3383.79</v>
      </c>
      <c r="Z1168" s="12">
        <f>ROUND(5*MAX(0,(R1168-S1168-T1168-U1168-V1168-W1168-X1168-Y1168)*{0.6;2;4;5;6;7;9}%-{0;504;3384;6384;10584;17184;36384}),2)</f>
        <v>0</v>
      </c>
      <c r="AB1168" s="78">
        <f>VLOOKUP(A:A,'11月工资'!A:BI,61,0)</f>
        <v>0</v>
      </c>
      <c r="AC1168" s="6">
        <f t="shared" si="145"/>
        <v>0</v>
      </c>
      <c r="AD1168">
        <f t="shared" si="146"/>
        <v>1722.64</v>
      </c>
      <c r="AE1168">
        <f>VLOOKUP(A:A,'10月奖金'!A:AC,29,0)</f>
        <v>0</v>
      </c>
      <c r="AF1168" s="6">
        <f t="shared" si="147"/>
        <v>0</v>
      </c>
      <c r="AG1168">
        <f>VLOOKUP(A:A,'10月奖金'!A:AD,30,0)</f>
        <v>1695.59</v>
      </c>
      <c r="AH1168" s="6">
        <f t="shared" si="148"/>
        <v>27.050000000000182</v>
      </c>
      <c r="AI1168">
        <f>VLOOKUP(A:A,单位分配保留两位小数!B:N,13,0)</f>
        <v>1722.64</v>
      </c>
      <c r="AJ1168">
        <f t="shared" si="149"/>
        <v>0</v>
      </c>
      <c r="AK1168">
        <f>_xlfn.IFNA(VLOOKUP(A:A,'11月工资'!A:AQ,43,0),0)</f>
        <v>0</v>
      </c>
      <c r="AL1168">
        <f t="shared" si="150"/>
        <v>0</v>
      </c>
      <c r="AM1168" s="6">
        <f t="shared" si="151"/>
        <v>-6610.7600000000011</v>
      </c>
    </row>
    <row r="1169" spans="1:39" x14ac:dyDescent="0.2">
      <c r="A1169" s="1">
        <v>9001257</v>
      </c>
      <c r="B1169" t="str">
        <f>VLOOKUP(A1169,标准表!C:D,2,0)</f>
        <v>吴雷</v>
      </c>
      <c r="C1169" t="str">
        <f>VLOOKUP(A:A,标准表!C:M,11,0)</f>
        <v>动力部</v>
      </c>
      <c r="D1169" t="str">
        <f>VLOOKUP($A:$A,标准表!C:E,3,0)</f>
        <v>130203198202232113</v>
      </c>
      <c r="E1169" t="str">
        <f>VLOOKUP(A:A,'11月工资'!A:D,4,0)</f>
        <v>6227000180280182794</v>
      </c>
      <c r="F1169" t="str">
        <f>VLOOKUP(A:A,'11月工资'!A:F,6,0)</f>
        <v>生产操作人员</v>
      </c>
      <c r="G1169">
        <f>VLOOKUP(A:A,标准表!C:H,6,0)</f>
        <v>0</v>
      </c>
      <c r="H1169">
        <f>VLOOKUP(A:A,标准表!C:I,7,0)</f>
        <v>0</v>
      </c>
      <c r="I1169">
        <f>VLOOKUP(A:A,标准表!C:J,8,0)</f>
        <v>0</v>
      </c>
      <c r="J1169">
        <f>VLOOKUP($A:$A,标准表!C:G,5,0)</f>
        <v>1</v>
      </c>
      <c r="L1169">
        <f>VLOOKUP(A:A,单位分配保留两位小数!B:I,8,0)</f>
        <v>1691.72</v>
      </c>
      <c r="M1169">
        <f>_xlfn.IFNA(VLOOKUP(A:A,单位分配保留两位小数!B:J,9,0),0)</f>
        <v>0</v>
      </c>
      <c r="N1169">
        <f>_xlfn.IFNA(VLOOKUP(A:A,单位分配保留两位小数!B:K,10,0),0)</f>
        <v>0</v>
      </c>
      <c r="O1169">
        <f>ROUND(_xlfn.IFNA(VLOOKUP(A:A,单位分配保留两位小数!B:L,11,0),0),2)</f>
        <v>0</v>
      </c>
      <c r="Q1169">
        <f t="shared" si="144"/>
        <v>1691.72</v>
      </c>
      <c r="R1169">
        <f>_xlfn.IFNA(VLOOKUP(A1169,'11月工资'!A:AU,47,0),0)+Q1169</f>
        <v>25753.38</v>
      </c>
      <c r="S1169">
        <f>VLOOKUP(A:A,'11月工资'!A:AW,49,0)</f>
        <v>2500</v>
      </c>
      <c r="T1169">
        <f>VLOOKUP(A:A,'11月工资'!A:AZ,52,0)</f>
        <v>0</v>
      </c>
      <c r="U1169">
        <f>VLOOKUP(A:A,'11月工资'!A:BA,53,0)</f>
        <v>0</v>
      </c>
      <c r="V1169">
        <f>VLOOKUP(A:A,'11月工资'!A:AX,50,0)</f>
        <v>10000</v>
      </c>
      <c r="W1169">
        <f>VLOOKUP(A:A,'11月工资'!A:AY,51,0)</f>
        <v>0</v>
      </c>
      <c r="X1169">
        <f>VLOOKUP(A:A,'11月工资'!A:AV,48,0)</f>
        <v>25000</v>
      </c>
      <c r="Y1169">
        <f>VLOOKUP(A:A,'11月工资'!A:BB,54,0)</f>
        <v>3517.98</v>
      </c>
      <c r="Z1169" s="12">
        <f>ROUND(5*MAX(0,(R1169-S1169-T1169-U1169-V1169-W1169-X1169-Y1169)*{0.6;2;4;5;6;7;9}%-{0;504;3384;6384;10584;17184;36384}),2)</f>
        <v>0</v>
      </c>
      <c r="AB1169" s="78">
        <f>VLOOKUP(A:A,'11月工资'!A:BI,61,0)</f>
        <v>0</v>
      </c>
      <c r="AC1169" s="6">
        <f t="shared" si="145"/>
        <v>0</v>
      </c>
      <c r="AD1169">
        <f t="shared" si="146"/>
        <v>1691.72</v>
      </c>
      <c r="AE1169">
        <f>VLOOKUP(A:A,'10月奖金'!A:AC,29,0)</f>
        <v>0</v>
      </c>
      <c r="AF1169" s="6">
        <f t="shared" si="147"/>
        <v>0</v>
      </c>
      <c r="AG1169">
        <f>VLOOKUP(A:A,'10月奖金'!A:AD,30,0)</f>
        <v>1657.73</v>
      </c>
      <c r="AH1169" s="6">
        <f t="shared" si="148"/>
        <v>33.990000000000009</v>
      </c>
      <c r="AI1169">
        <f>VLOOKUP(A:A,单位分配保留两位小数!B:N,13,0)</f>
        <v>1691.72</v>
      </c>
      <c r="AJ1169">
        <f t="shared" si="149"/>
        <v>0</v>
      </c>
      <c r="AK1169">
        <f>_xlfn.IFNA(VLOOKUP(A:A,'11月工资'!A:AQ,43,0),0)</f>
        <v>0</v>
      </c>
      <c r="AL1169">
        <f t="shared" si="150"/>
        <v>0</v>
      </c>
      <c r="AM1169" s="6">
        <f t="shared" si="151"/>
        <v>-15264.599999999999</v>
      </c>
    </row>
    <row r="1170" spans="1:39" x14ac:dyDescent="0.2">
      <c r="A1170" s="1">
        <v>9001258</v>
      </c>
      <c r="B1170" t="str">
        <f>VLOOKUP(A1170,标准表!C:D,2,0)</f>
        <v>刘竞尧</v>
      </c>
      <c r="C1170" t="str">
        <f>VLOOKUP(A:A,标准表!C:M,11,0)</f>
        <v>动力部</v>
      </c>
      <c r="D1170" t="str">
        <f>VLOOKUP($A:$A,标准表!C:E,3,0)</f>
        <v>130225198807105916</v>
      </c>
      <c r="E1170" t="str">
        <f>VLOOKUP(A:A,'11月工资'!A:D,4,0)</f>
        <v>6217000180003203365</v>
      </c>
      <c r="F1170" t="str">
        <f>VLOOKUP(A:A,'11月工资'!A:F,6,0)</f>
        <v>生产操作人员</v>
      </c>
      <c r="G1170">
        <f>VLOOKUP(A:A,标准表!C:H,6,0)</f>
        <v>0</v>
      </c>
      <c r="H1170">
        <f>VLOOKUP(A:A,标准表!C:I,7,0)</f>
        <v>0</v>
      </c>
      <c r="I1170">
        <f>VLOOKUP(A:A,标准表!C:J,8,0)</f>
        <v>0</v>
      </c>
      <c r="J1170">
        <f>VLOOKUP($A:$A,标准表!C:G,5,0)</f>
        <v>1</v>
      </c>
      <c r="L1170">
        <f>VLOOKUP(A:A,单位分配保留两位小数!B:I,8,0)</f>
        <v>1691.72</v>
      </c>
      <c r="M1170">
        <f>_xlfn.IFNA(VLOOKUP(A:A,单位分配保留两位小数!B:J,9,0),0)</f>
        <v>0</v>
      </c>
      <c r="N1170">
        <f>_xlfn.IFNA(VLOOKUP(A:A,单位分配保留两位小数!B:K,10,0),0)</f>
        <v>0</v>
      </c>
      <c r="O1170">
        <f>ROUND(_xlfn.IFNA(VLOOKUP(A:A,单位分配保留两位小数!B:L,11,0),0),2)</f>
        <v>0</v>
      </c>
      <c r="Q1170">
        <f t="shared" si="144"/>
        <v>1691.72</v>
      </c>
      <c r="R1170">
        <f>_xlfn.IFNA(VLOOKUP(A1170,'11月工资'!A:AU,47,0),0)+Q1170</f>
        <v>23684.920000000002</v>
      </c>
      <c r="S1170">
        <f>VLOOKUP(A:A,'11月工资'!A:AW,49,0)</f>
        <v>0</v>
      </c>
      <c r="T1170">
        <f>VLOOKUP(A:A,'11月工资'!A:AZ,52,0)</f>
        <v>0</v>
      </c>
      <c r="U1170">
        <f>VLOOKUP(A:A,'11月工资'!A:BA,53,0)</f>
        <v>0</v>
      </c>
      <c r="V1170">
        <f>VLOOKUP(A:A,'11月工资'!A:AX,50,0)</f>
        <v>0</v>
      </c>
      <c r="W1170">
        <f>VLOOKUP(A:A,'11月工资'!A:AY,51,0)</f>
        <v>0</v>
      </c>
      <c r="X1170">
        <f>VLOOKUP(A:A,'11月工资'!A:AV,48,0)</f>
        <v>55000</v>
      </c>
      <c r="Y1170">
        <f>VLOOKUP(A:A,'11月工资'!A:BB,54,0)</f>
        <v>3758.91</v>
      </c>
      <c r="Z1170" s="12">
        <f>ROUND(5*MAX(0,(R1170-S1170-T1170-U1170-V1170-W1170-X1170-Y1170)*{0.6;2;4;5;6;7;9}%-{0;504;3384;6384;10584;17184;36384}),2)</f>
        <v>0</v>
      </c>
      <c r="AB1170" s="78">
        <f>VLOOKUP(A:A,'11月工资'!A:BI,61,0)</f>
        <v>0</v>
      </c>
      <c r="AC1170" s="6">
        <f t="shared" si="145"/>
        <v>0</v>
      </c>
      <c r="AD1170">
        <f t="shared" si="146"/>
        <v>1691.72</v>
      </c>
      <c r="AE1170">
        <f>VLOOKUP(A:A,'10月奖金'!A:AC,29,0)</f>
        <v>0</v>
      </c>
      <c r="AF1170" s="6">
        <f t="shared" si="147"/>
        <v>0</v>
      </c>
      <c r="AG1170">
        <f>VLOOKUP(A:A,'10月奖金'!A:AD,30,0)</f>
        <v>1657.73</v>
      </c>
      <c r="AH1170" s="6">
        <f t="shared" si="148"/>
        <v>33.990000000000009</v>
      </c>
      <c r="AI1170">
        <f>VLOOKUP(A:A,单位分配保留两位小数!B:N,13,0)</f>
        <v>1691.72</v>
      </c>
      <c r="AJ1170">
        <f t="shared" si="149"/>
        <v>0</v>
      </c>
      <c r="AK1170">
        <f>_xlfn.IFNA(VLOOKUP(A:A,'11月工资'!A:AQ,43,0),0)</f>
        <v>0</v>
      </c>
      <c r="AL1170">
        <f t="shared" si="150"/>
        <v>0</v>
      </c>
      <c r="AM1170" s="6">
        <f t="shared" si="151"/>
        <v>-35073.99</v>
      </c>
    </row>
    <row r="1171" spans="1:39" x14ac:dyDescent="0.2">
      <c r="A1171" s="1">
        <v>9001259</v>
      </c>
      <c r="B1171" t="str">
        <f>VLOOKUP(A1171,标准表!C:D,2,0)</f>
        <v>张新来</v>
      </c>
      <c r="C1171" t="str">
        <f>VLOOKUP(A:A,标准表!C:M,11,0)</f>
        <v>动力部</v>
      </c>
      <c r="D1171" t="str">
        <f>VLOOKUP($A:$A,标准表!C:E,3,0)</f>
        <v>13022319801020691X</v>
      </c>
      <c r="E1171" t="str">
        <f>VLOOKUP(A:A,'11月工资'!A:D,4,0)</f>
        <v>6236680180003233302</v>
      </c>
      <c r="F1171" t="str">
        <f>VLOOKUP(A:A,'11月工资'!A:F,6,0)</f>
        <v>生产操作人员</v>
      </c>
      <c r="G1171">
        <f>VLOOKUP(A:A,标准表!C:H,6,0)</f>
        <v>0</v>
      </c>
      <c r="H1171">
        <f>VLOOKUP(A:A,标准表!C:I,7,0)</f>
        <v>0</v>
      </c>
      <c r="I1171">
        <f>VLOOKUP(A:A,标准表!C:J,8,0)</f>
        <v>0</v>
      </c>
      <c r="J1171">
        <f>VLOOKUP($A:$A,标准表!C:G,5,0)</f>
        <v>1</v>
      </c>
      <c r="L1171">
        <f>VLOOKUP(A:A,单位分配保留两位小数!B:I,8,0)</f>
        <v>1705.44</v>
      </c>
      <c r="M1171">
        <f>_xlfn.IFNA(VLOOKUP(A:A,单位分配保留两位小数!B:J,9,0),0)</f>
        <v>0</v>
      </c>
      <c r="N1171">
        <f>_xlfn.IFNA(VLOOKUP(A:A,单位分配保留两位小数!B:K,10,0),0)</f>
        <v>0</v>
      </c>
      <c r="O1171">
        <f>ROUND(_xlfn.IFNA(VLOOKUP(A:A,单位分配保留两位小数!B:L,11,0),0),2)</f>
        <v>0</v>
      </c>
      <c r="Q1171">
        <f t="shared" si="144"/>
        <v>1705.44</v>
      </c>
      <c r="R1171">
        <f>_xlfn.IFNA(VLOOKUP(A1171,'11月工资'!A:AU,47,0),0)+Q1171</f>
        <v>25187.96</v>
      </c>
      <c r="S1171">
        <f>VLOOKUP(A:A,'11月工资'!A:AW,49,0)</f>
        <v>0</v>
      </c>
      <c r="T1171">
        <f>VLOOKUP(A:A,'11月工资'!A:AZ,52,0)</f>
        <v>0</v>
      </c>
      <c r="U1171">
        <f>VLOOKUP(A:A,'11月工资'!A:BA,53,0)</f>
        <v>0</v>
      </c>
      <c r="V1171">
        <f>VLOOKUP(A:A,'11月工资'!A:AX,50,0)</f>
        <v>0</v>
      </c>
      <c r="W1171">
        <f>VLOOKUP(A:A,'11月工资'!A:AY,51,0)</f>
        <v>0</v>
      </c>
      <c r="X1171">
        <f>VLOOKUP(A:A,'11月工资'!A:AV,48,0)</f>
        <v>55000</v>
      </c>
      <c r="Y1171">
        <f>VLOOKUP(A:A,'11月工资'!A:BB,54,0)</f>
        <v>3722.63</v>
      </c>
      <c r="Z1171" s="12">
        <f>ROUND(5*MAX(0,(R1171-S1171-T1171-U1171-V1171-W1171-X1171-Y1171)*{0.6;2;4;5;6;7;9}%-{0;504;3384;6384;10584;17184;36384}),2)</f>
        <v>0</v>
      </c>
      <c r="AB1171" s="78">
        <f>VLOOKUP(A:A,'11月工资'!A:BI,61,0)</f>
        <v>0</v>
      </c>
      <c r="AC1171" s="6">
        <f t="shared" si="145"/>
        <v>0</v>
      </c>
      <c r="AD1171">
        <f t="shared" si="146"/>
        <v>1705.44</v>
      </c>
      <c r="AE1171">
        <f>VLOOKUP(A:A,'10月奖金'!A:AC,29,0)</f>
        <v>0</v>
      </c>
      <c r="AF1171" s="6">
        <f t="shared" si="147"/>
        <v>0</v>
      </c>
      <c r="AG1171">
        <f>VLOOKUP(A:A,'10月奖金'!A:AD,30,0)</f>
        <v>1671.17</v>
      </c>
      <c r="AH1171" s="6">
        <f t="shared" si="148"/>
        <v>34.269999999999982</v>
      </c>
      <c r="AI1171">
        <f>VLOOKUP(A:A,单位分配保留两位小数!B:N,13,0)</f>
        <v>1705.44</v>
      </c>
      <c r="AJ1171">
        <f t="shared" si="149"/>
        <v>0</v>
      </c>
      <c r="AK1171">
        <f>_xlfn.IFNA(VLOOKUP(A:A,'11月工资'!A:AQ,43,0),0)</f>
        <v>0</v>
      </c>
      <c r="AL1171">
        <f t="shared" si="150"/>
        <v>0</v>
      </c>
      <c r="AM1171" s="6">
        <f t="shared" si="151"/>
        <v>-33534.67</v>
      </c>
    </row>
    <row r="1172" spans="1:39" x14ac:dyDescent="0.2">
      <c r="A1172" s="1">
        <v>9001260</v>
      </c>
      <c r="B1172" t="str">
        <f>VLOOKUP(A1172,标准表!C:D,2,0)</f>
        <v>杜文斋</v>
      </c>
      <c r="C1172" t="str">
        <f>VLOOKUP(A:A,标准表!C:M,11,0)</f>
        <v>动力部</v>
      </c>
      <c r="D1172" t="str">
        <f>VLOOKUP($A:$A,标准表!C:E,3,0)</f>
        <v>130203198211273611</v>
      </c>
      <c r="E1172" t="str">
        <f>VLOOKUP(A:A,'11月工资'!A:D,4,0)</f>
        <v>6236680180004603396</v>
      </c>
      <c r="F1172" t="str">
        <f>VLOOKUP(A:A,'11月工资'!A:F,6,0)</f>
        <v>生产操作人员</v>
      </c>
      <c r="G1172">
        <f>VLOOKUP(A:A,标准表!C:H,6,0)</f>
        <v>0</v>
      </c>
      <c r="H1172">
        <f>VLOOKUP(A:A,标准表!C:I,7,0)</f>
        <v>0</v>
      </c>
      <c r="I1172">
        <f>VLOOKUP(A:A,标准表!C:J,8,0)</f>
        <v>0</v>
      </c>
      <c r="J1172">
        <f>VLOOKUP($A:$A,标准表!C:G,5,0)</f>
        <v>1</v>
      </c>
      <c r="L1172">
        <f>VLOOKUP(A:A,单位分配保留两位小数!B:I,8,0)</f>
        <v>1705.44</v>
      </c>
      <c r="M1172">
        <f>_xlfn.IFNA(VLOOKUP(A:A,单位分配保留两位小数!B:J,9,0),0)</f>
        <v>0</v>
      </c>
      <c r="N1172">
        <f>_xlfn.IFNA(VLOOKUP(A:A,单位分配保留两位小数!B:K,10,0),0)</f>
        <v>0</v>
      </c>
      <c r="O1172">
        <f>ROUND(_xlfn.IFNA(VLOOKUP(A:A,单位分配保留两位小数!B:L,11,0),0),2)</f>
        <v>0</v>
      </c>
      <c r="Q1172">
        <f t="shared" si="144"/>
        <v>1705.44</v>
      </c>
      <c r="R1172">
        <f>_xlfn.IFNA(VLOOKUP(A1172,'11月工资'!A:AU,47,0),0)+Q1172</f>
        <v>24593.09</v>
      </c>
      <c r="S1172">
        <f>VLOOKUP(A:A,'11月工资'!A:AW,49,0)</f>
        <v>0</v>
      </c>
      <c r="T1172">
        <f>VLOOKUP(A:A,'11月工资'!A:AZ,52,0)</f>
        <v>0</v>
      </c>
      <c r="U1172">
        <f>VLOOKUP(A:A,'11月工资'!A:BA,53,0)</f>
        <v>0</v>
      </c>
      <c r="V1172">
        <f>VLOOKUP(A:A,'11月工资'!A:AX,50,0)</f>
        <v>0</v>
      </c>
      <c r="W1172">
        <f>VLOOKUP(A:A,'11月工资'!A:AY,51,0)</f>
        <v>0</v>
      </c>
      <c r="X1172">
        <f>VLOOKUP(A:A,'11月工资'!A:AV,48,0)</f>
        <v>55000</v>
      </c>
      <c r="Y1172">
        <f>VLOOKUP(A:A,'11月工资'!A:BB,54,0)</f>
        <v>3329.46</v>
      </c>
      <c r="Z1172" s="12">
        <f>ROUND(5*MAX(0,(R1172-S1172-T1172-U1172-V1172-W1172-X1172-Y1172)*{0.6;2;4;5;6;7;9}%-{0;504;3384;6384;10584;17184;36384}),2)</f>
        <v>0</v>
      </c>
      <c r="AB1172" s="78">
        <f>VLOOKUP(A:A,'11月工资'!A:BI,61,0)</f>
        <v>0</v>
      </c>
      <c r="AC1172" s="6">
        <f t="shared" si="145"/>
        <v>0</v>
      </c>
      <c r="AD1172">
        <f t="shared" si="146"/>
        <v>1705.44</v>
      </c>
      <c r="AE1172">
        <f>VLOOKUP(A:A,'10月奖金'!A:AC,29,0)</f>
        <v>0</v>
      </c>
      <c r="AF1172" s="6">
        <f t="shared" si="147"/>
        <v>0</v>
      </c>
      <c r="AG1172">
        <f>VLOOKUP(A:A,'10月奖金'!A:AD,30,0)</f>
        <v>1671.17</v>
      </c>
      <c r="AH1172" s="6">
        <f t="shared" si="148"/>
        <v>34.269999999999982</v>
      </c>
      <c r="AI1172">
        <f>VLOOKUP(A:A,单位分配保留两位小数!B:N,13,0)</f>
        <v>1705.44</v>
      </c>
      <c r="AJ1172">
        <f t="shared" si="149"/>
        <v>0</v>
      </c>
      <c r="AK1172">
        <f>_xlfn.IFNA(VLOOKUP(A:A,'11月工资'!A:AQ,43,0),0)</f>
        <v>0</v>
      </c>
      <c r="AL1172">
        <f t="shared" si="150"/>
        <v>0</v>
      </c>
      <c r="AM1172" s="6">
        <f t="shared" si="151"/>
        <v>-33736.370000000003</v>
      </c>
    </row>
    <row r="1173" spans="1:39" x14ac:dyDescent="0.2">
      <c r="A1173" s="1">
        <v>9001261</v>
      </c>
      <c r="B1173" t="str">
        <f>VLOOKUP(A1173,标准表!C:D,2,0)</f>
        <v>李宾</v>
      </c>
      <c r="C1173" t="str">
        <f>VLOOKUP(A:A,标准表!C:M,11,0)</f>
        <v>动力部</v>
      </c>
      <c r="D1173" t="str">
        <f>VLOOKUP($A:$A,标准表!C:E,3,0)</f>
        <v>130204198303070017</v>
      </c>
      <c r="E1173" t="str">
        <f>VLOOKUP(A:A,'11月工资'!A:D,4,0)</f>
        <v>6227000180500061075</v>
      </c>
      <c r="F1173" t="str">
        <f>VLOOKUP(A:A,'11月工资'!A:F,6,0)</f>
        <v>生产操作人员</v>
      </c>
      <c r="G1173">
        <f>VLOOKUP(A:A,标准表!C:H,6,0)</f>
        <v>0</v>
      </c>
      <c r="H1173">
        <f>VLOOKUP(A:A,标准表!C:I,7,0)</f>
        <v>0</v>
      </c>
      <c r="I1173">
        <f>VLOOKUP(A:A,标准表!C:J,8,0)</f>
        <v>0</v>
      </c>
      <c r="J1173">
        <f>VLOOKUP($A:$A,标准表!C:G,5,0)</f>
        <v>1</v>
      </c>
      <c r="L1173">
        <f>VLOOKUP(A:A,单位分配保留两位小数!B:I,8,0)</f>
        <v>1691.72</v>
      </c>
      <c r="M1173">
        <f>_xlfn.IFNA(VLOOKUP(A:A,单位分配保留两位小数!B:J,9,0),0)</f>
        <v>0</v>
      </c>
      <c r="N1173">
        <f>_xlfn.IFNA(VLOOKUP(A:A,单位分配保留两位小数!B:K,10,0),0)</f>
        <v>0</v>
      </c>
      <c r="O1173">
        <f>ROUND(_xlfn.IFNA(VLOOKUP(A:A,单位分配保留两位小数!B:L,11,0),0),2)</f>
        <v>0</v>
      </c>
      <c r="Q1173">
        <f t="shared" si="144"/>
        <v>1691.72</v>
      </c>
      <c r="R1173">
        <f>_xlfn.IFNA(VLOOKUP(A1173,'11月工资'!A:AU,47,0),0)+Q1173</f>
        <v>22998.07</v>
      </c>
      <c r="S1173">
        <f>VLOOKUP(A:A,'11月工资'!A:AW,49,0)</f>
        <v>0</v>
      </c>
      <c r="T1173">
        <f>VLOOKUP(A:A,'11月工资'!A:AZ,52,0)</f>
        <v>0</v>
      </c>
      <c r="U1173">
        <f>VLOOKUP(A:A,'11月工资'!A:BA,53,0)</f>
        <v>0</v>
      </c>
      <c r="V1173">
        <f>VLOOKUP(A:A,'11月工资'!A:AX,50,0)</f>
        <v>0</v>
      </c>
      <c r="W1173">
        <f>VLOOKUP(A:A,'11月工资'!A:AY,51,0)</f>
        <v>0</v>
      </c>
      <c r="X1173">
        <f>VLOOKUP(A:A,'11月工资'!A:AV,48,0)</f>
        <v>55000</v>
      </c>
      <c r="Y1173">
        <f>VLOOKUP(A:A,'11月工资'!A:BB,54,0)</f>
        <v>3281.16</v>
      </c>
      <c r="Z1173" s="12">
        <f>ROUND(5*MAX(0,(R1173-S1173-T1173-U1173-V1173-W1173-X1173-Y1173)*{0.6;2;4;5;6;7;9}%-{0;504;3384;6384;10584;17184;36384}),2)</f>
        <v>0</v>
      </c>
      <c r="AB1173" s="78">
        <f>VLOOKUP(A:A,'11月工资'!A:BI,61,0)</f>
        <v>0</v>
      </c>
      <c r="AC1173" s="6">
        <f t="shared" si="145"/>
        <v>0</v>
      </c>
      <c r="AD1173">
        <f t="shared" si="146"/>
        <v>1691.72</v>
      </c>
      <c r="AE1173">
        <f>VLOOKUP(A:A,'10月奖金'!A:AC,29,0)</f>
        <v>0</v>
      </c>
      <c r="AF1173" s="6">
        <f t="shared" si="147"/>
        <v>0</v>
      </c>
      <c r="AG1173">
        <f>VLOOKUP(A:A,'10月奖金'!A:AD,30,0)</f>
        <v>1657.73</v>
      </c>
      <c r="AH1173" s="6">
        <f t="shared" si="148"/>
        <v>33.990000000000009</v>
      </c>
      <c r="AI1173">
        <f>VLOOKUP(A:A,单位分配保留两位小数!B:N,13,0)</f>
        <v>1691.72</v>
      </c>
      <c r="AJ1173">
        <f t="shared" si="149"/>
        <v>0</v>
      </c>
      <c r="AK1173">
        <f>_xlfn.IFNA(VLOOKUP(A:A,'11月工资'!A:AQ,43,0),0)</f>
        <v>0</v>
      </c>
      <c r="AL1173">
        <f t="shared" si="150"/>
        <v>0</v>
      </c>
      <c r="AM1173" s="6">
        <f t="shared" si="151"/>
        <v>-35283.089999999997</v>
      </c>
    </row>
    <row r="1174" spans="1:39" s="6" customFormat="1" x14ac:dyDescent="0.2">
      <c r="A1174" s="55">
        <v>9001262</v>
      </c>
      <c r="B1174" t="str">
        <f>VLOOKUP(A1174,标准表!C:D,2,0)</f>
        <v>许川</v>
      </c>
      <c r="C1174" t="str">
        <f>VLOOKUP(A:A,标准表!C:M,11,0)</f>
        <v>动力部</v>
      </c>
      <c r="D1174" s="6" t="str">
        <f>VLOOKUP($A:$A,标准表!C:E,3,0)</f>
        <v>130223198511111134</v>
      </c>
      <c r="E1174" t="str">
        <f>VLOOKUP(A:A,'11月工资'!A:D,4,0)</f>
        <v>6217000180027970858</v>
      </c>
      <c r="F1174" t="str">
        <f>VLOOKUP(A:A,'11月工资'!A:F,6,0)</f>
        <v>生产操作人员</v>
      </c>
      <c r="G1174" s="6">
        <f>VLOOKUP(A:A,标准表!C:H,6,0)</f>
        <v>0</v>
      </c>
      <c r="H1174" s="6">
        <f>VLOOKUP(A:A,标准表!C:I,7,0)</f>
        <v>0</v>
      </c>
      <c r="I1174" s="6">
        <f>VLOOKUP(A:A,标准表!C:J,8,0)</f>
        <v>0</v>
      </c>
      <c r="J1174" s="6">
        <f>VLOOKUP($A:$A,标准表!C:G,5,0)</f>
        <v>1</v>
      </c>
      <c r="L1174">
        <f>VLOOKUP(A:A,单位分配保留两位小数!B:I,8,0)</f>
        <v>1722.64</v>
      </c>
      <c r="M1174">
        <f>_xlfn.IFNA(VLOOKUP(A:A,单位分配保留两位小数!B:J,9,0),0)</f>
        <v>0</v>
      </c>
      <c r="N1174">
        <f>_xlfn.IFNA(VLOOKUP(A:A,单位分配保留两位小数!B:K,10,0),0)</f>
        <v>0</v>
      </c>
      <c r="O1174">
        <f>ROUND(_xlfn.IFNA(VLOOKUP(A:A,单位分配保留两位小数!B:L,11,0),0),2)</f>
        <v>0</v>
      </c>
      <c r="Q1174">
        <f t="shared" si="144"/>
        <v>1722.64</v>
      </c>
      <c r="R1174">
        <f>_xlfn.IFNA(VLOOKUP(A1174,'11月工资'!A:AU,47,0),0)+Q1174</f>
        <v>22484.43</v>
      </c>
      <c r="S1174">
        <f>VLOOKUP(A:A,'11月工资'!A:AW,49,0)</f>
        <v>0</v>
      </c>
      <c r="T1174">
        <f>VLOOKUP(A:A,'11月工资'!A:AZ,52,0)</f>
        <v>0</v>
      </c>
      <c r="U1174">
        <f>VLOOKUP(A:A,'11月工资'!A:BA,53,0)</f>
        <v>0</v>
      </c>
      <c r="V1174">
        <f>VLOOKUP(A:A,'11月工资'!A:AX,50,0)</f>
        <v>0</v>
      </c>
      <c r="W1174">
        <f>VLOOKUP(A:A,'11月工资'!A:AY,51,0)</f>
        <v>0</v>
      </c>
      <c r="X1174">
        <f>VLOOKUP(A:A,'11月工资'!A:AV,48,0)</f>
        <v>25000</v>
      </c>
      <c r="Y1174">
        <f>VLOOKUP(A:A,'11月工资'!A:BB,54,0)</f>
        <v>4401</v>
      </c>
      <c r="Z1174" s="12">
        <f>ROUND(5*MAX(0,(R1174-S1174-T1174-U1174-V1174-W1174-X1174-Y1174)*{0.6;2;4;5;6;7;9}%-{0;504;3384;6384;10584;17184;36384}),2)</f>
        <v>0</v>
      </c>
      <c r="AB1174" s="78">
        <f>VLOOKUP(A:A,'11月工资'!A:BI,61,0)</f>
        <v>0</v>
      </c>
      <c r="AC1174" s="6">
        <f t="shared" si="145"/>
        <v>0</v>
      </c>
      <c r="AD1174">
        <f t="shared" si="146"/>
        <v>1722.64</v>
      </c>
      <c r="AE1174">
        <f>VLOOKUP(A:A,'10月奖金'!A:AC,29,0)</f>
        <v>0</v>
      </c>
      <c r="AF1174" s="6">
        <f t="shared" si="147"/>
        <v>0</v>
      </c>
      <c r="AG1174">
        <f>VLOOKUP(A:A,'10月奖金'!A:AD,30,0)</f>
        <v>1695.59</v>
      </c>
      <c r="AH1174" s="6">
        <f t="shared" si="148"/>
        <v>27.050000000000182</v>
      </c>
      <c r="AI1174">
        <f>VLOOKUP(A:A,单位分配保留两位小数!B:N,13,0)</f>
        <v>1722.64</v>
      </c>
      <c r="AJ1174">
        <f t="shared" si="149"/>
        <v>0</v>
      </c>
      <c r="AK1174">
        <f>_xlfn.IFNA(VLOOKUP(A:A,'11月工资'!A:AQ,43,0),0)</f>
        <v>0</v>
      </c>
      <c r="AL1174">
        <f t="shared" si="150"/>
        <v>0</v>
      </c>
      <c r="AM1174" s="6">
        <f t="shared" si="151"/>
        <v>-6916.57</v>
      </c>
    </row>
    <row r="1175" spans="1:39" x14ac:dyDescent="0.2">
      <c r="A1175" s="1">
        <v>9001273</v>
      </c>
      <c r="B1175" t="str">
        <f>VLOOKUP(A1175,标准表!C:D,2,0)</f>
        <v>宋君瑞</v>
      </c>
      <c r="C1175" t="str">
        <f>VLOOKUP(A:A,标准表!C:M,11,0)</f>
        <v>特钢事业部</v>
      </c>
      <c r="D1175" t="str">
        <f>VLOOKUP($A:$A,标准表!C:E,3,0)</f>
        <v>371425198908223619</v>
      </c>
      <c r="E1175" t="str">
        <f>VLOOKUP(A:A,'11月工资'!A:D,4,0)</f>
        <v>6217000180022954881</v>
      </c>
      <c r="F1175" t="str">
        <f>VLOOKUP(A:A,'11月工资'!A:F,6,0)</f>
        <v>生产操作人员</v>
      </c>
      <c r="G1175">
        <f>VLOOKUP(A:A,标准表!C:H,6,0)</f>
        <v>0</v>
      </c>
      <c r="H1175">
        <f>VLOOKUP(A:A,标准表!C:I,7,0)</f>
        <v>0</v>
      </c>
      <c r="I1175">
        <f>VLOOKUP(A:A,标准表!C:J,8,0)</f>
        <v>0</v>
      </c>
      <c r="J1175">
        <f>VLOOKUP($A:$A,标准表!C:G,5,0)</f>
        <v>2.15</v>
      </c>
      <c r="L1175">
        <f>VLOOKUP(A:A,单位分配保留两位小数!B:I,8,0)</f>
        <v>3538.8999999999996</v>
      </c>
      <c r="M1175">
        <f>_xlfn.IFNA(VLOOKUP(A:A,单位分配保留两位小数!B:J,9,0),0)</f>
        <v>0</v>
      </c>
      <c r="N1175">
        <f>_xlfn.IFNA(VLOOKUP(A:A,单位分配保留两位小数!B:K,10,0),0)</f>
        <v>2200</v>
      </c>
      <c r="O1175">
        <f>ROUND(_xlfn.IFNA(VLOOKUP(A:A,单位分配保留两位小数!B:L,11,0),0),2)</f>
        <v>0</v>
      </c>
      <c r="Q1175">
        <f t="shared" si="144"/>
        <v>5738.9</v>
      </c>
      <c r="R1175">
        <f>_xlfn.IFNA(VLOOKUP(A1175,'11月工资'!A:AU,47,0),0)+Q1175</f>
        <v>42838.520000000004</v>
      </c>
      <c r="S1175">
        <f>VLOOKUP(A:A,'11月工资'!A:AW,49,0)</f>
        <v>0</v>
      </c>
      <c r="T1175">
        <f>VLOOKUP(A:A,'11月工资'!A:AZ,52,0)</f>
        <v>0</v>
      </c>
      <c r="U1175">
        <f>VLOOKUP(A:A,'11月工资'!A:BA,53,0)</f>
        <v>0</v>
      </c>
      <c r="V1175">
        <f>VLOOKUP(A:A,'11月工资'!A:AX,50,0)</f>
        <v>0</v>
      </c>
      <c r="W1175">
        <f>VLOOKUP(A:A,'11月工资'!A:AY,51,0)</f>
        <v>0</v>
      </c>
      <c r="X1175">
        <f>VLOOKUP(A:A,'11月工资'!A:AV,48,0)</f>
        <v>25000</v>
      </c>
      <c r="Y1175">
        <f>VLOOKUP(A:A,'11月工资'!A:BB,54,0)</f>
        <v>6084</v>
      </c>
      <c r="Z1175" s="12">
        <f>ROUND(5*MAX(0,(R1175-S1175-T1175-U1175-V1175-W1175-X1175-Y1175)*{0.6;2;4;5;6;7;9}%-{0;504;3384;6384;10584;17184;36384}),2)</f>
        <v>352.64</v>
      </c>
      <c r="AB1175" s="78">
        <f>VLOOKUP(A:A,'11月工资'!A:BI,61,0)</f>
        <v>241.44</v>
      </c>
      <c r="AC1175" s="6">
        <f t="shared" si="145"/>
        <v>111.2</v>
      </c>
      <c r="AD1175">
        <f t="shared" si="146"/>
        <v>5627.7</v>
      </c>
      <c r="AE1175">
        <f>VLOOKUP(A:A,'10月奖金'!A:AC,29,0)</f>
        <v>126.22</v>
      </c>
      <c r="AF1175" s="6">
        <f t="shared" si="147"/>
        <v>-15.019999999999996</v>
      </c>
      <c r="AG1175">
        <f>VLOOKUP(A:A,'10月奖金'!A:AD,30,0)</f>
        <v>6113.78</v>
      </c>
      <c r="AH1175" s="6">
        <f t="shared" si="148"/>
        <v>-486.07999999999993</v>
      </c>
      <c r="AI1175">
        <f>VLOOKUP(A:A,单位分配保留两位小数!B:N,13,0)</f>
        <v>5738.9</v>
      </c>
      <c r="AJ1175">
        <f t="shared" si="149"/>
        <v>0</v>
      </c>
      <c r="AK1175">
        <f>_xlfn.IFNA(VLOOKUP(A:A,'11月工资'!A:AQ,43,0),0)</f>
        <v>0</v>
      </c>
      <c r="AL1175">
        <f t="shared" si="150"/>
        <v>111.2</v>
      </c>
      <c r="AM1175" s="6">
        <f t="shared" si="151"/>
        <v>11754.520000000004</v>
      </c>
    </row>
    <row r="1176" spans="1:39" x14ac:dyDescent="0.2">
      <c r="A1176" s="1">
        <v>9001285</v>
      </c>
      <c r="B1176" t="str">
        <f>VLOOKUP(A1176,标准表!C:D,2,0)</f>
        <v>张子超</v>
      </c>
      <c r="C1176" t="str">
        <f>VLOOKUP(A:A,标准表!C:M,11,0)</f>
        <v>特钢事业部</v>
      </c>
      <c r="D1176" t="str">
        <f>VLOOKUP($A:$A,标准表!C:E,3,0)</f>
        <v>130635199203052859</v>
      </c>
      <c r="E1176" t="str">
        <f>VLOOKUP(A:A,'11月工资'!A:D,4,0)</f>
        <v>6217000180032828828</v>
      </c>
      <c r="F1176" t="str">
        <f>VLOOKUP(A:A,'11月工资'!A:F,6,0)</f>
        <v>生产操作人员</v>
      </c>
      <c r="G1176">
        <f>VLOOKUP(A:A,标准表!C:H,6,0)</f>
        <v>0</v>
      </c>
      <c r="H1176">
        <f>VLOOKUP(A:A,标准表!C:I,7,0)</f>
        <v>0</v>
      </c>
      <c r="I1176">
        <f>VLOOKUP(A:A,标准表!C:J,8,0)</f>
        <v>0</v>
      </c>
      <c r="J1176">
        <f>VLOOKUP($A:$A,标准表!C:G,5,0)</f>
        <v>2.15</v>
      </c>
      <c r="L1176">
        <f>VLOOKUP(A:A,单位分配保留两位小数!B:I,8,0)</f>
        <v>3538.8999999999996</v>
      </c>
      <c r="M1176">
        <f>_xlfn.IFNA(VLOOKUP(A:A,单位分配保留两位小数!B:J,9,0),0)</f>
        <v>0</v>
      </c>
      <c r="N1176">
        <f>_xlfn.IFNA(VLOOKUP(A:A,单位分配保留两位小数!B:K,10,0),0)</f>
        <v>0</v>
      </c>
      <c r="O1176">
        <f>ROUND(_xlfn.IFNA(VLOOKUP(A:A,单位分配保留两位小数!B:L,11,0),0),2)</f>
        <v>0</v>
      </c>
      <c r="Q1176">
        <f t="shared" si="144"/>
        <v>3538.8999999999996</v>
      </c>
      <c r="R1176">
        <f>_xlfn.IFNA(VLOOKUP(A1176,'11月工资'!A:AU,47,0),0)+Q1176</f>
        <v>28095.21</v>
      </c>
      <c r="S1176">
        <f>VLOOKUP(A:A,'11月工资'!A:AW,49,0)</f>
        <v>0</v>
      </c>
      <c r="T1176">
        <f>VLOOKUP(A:A,'11月工资'!A:AZ,52,0)</f>
        <v>0</v>
      </c>
      <c r="U1176">
        <f>VLOOKUP(A:A,'11月工资'!A:BA,53,0)</f>
        <v>0</v>
      </c>
      <c r="V1176">
        <f>VLOOKUP(A:A,'11月工资'!A:AX,50,0)</f>
        <v>0</v>
      </c>
      <c r="W1176">
        <f>VLOOKUP(A:A,'11月工资'!A:AY,51,0)</f>
        <v>0</v>
      </c>
      <c r="X1176">
        <f>VLOOKUP(A:A,'11月工资'!A:AV,48,0)</f>
        <v>25000</v>
      </c>
      <c r="Y1176">
        <f>VLOOKUP(A:A,'11月工资'!A:BB,54,0)</f>
        <v>5055.7499999999991</v>
      </c>
      <c r="Z1176" s="12">
        <f>ROUND(5*MAX(0,(R1176-S1176-T1176-U1176-V1176-W1176-X1176-Y1176)*{0.6;2;4;5;6;7;9}%-{0;504;3384;6384;10584;17184;36384}),2)</f>
        <v>0</v>
      </c>
      <c r="AB1176" s="78">
        <f>VLOOKUP(A:A,'11月工资'!A:BI,61,0)</f>
        <v>0</v>
      </c>
      <c r="AC1176" s="6">
        <f t="shared" si="145"/>
        <v>0</v>
      </c>
      <c r="AD1176">
        <f t="shared" si="146"/>
        <v>3538.8999999999996</v>
      </c>
      <c r="AE1176">
        <f>VLOOKUP(A:A,'10月奖金'!A:AC,29,0)</f>
        <v>0</v>
      </c>
      <c r="AF1176" s="6">
        <f t="shared" si="147"/>
        <v>0</v>
      </c>
      <c r="AG1176">
        <f>VLOOKUP(A:A,'10月奖金'!A:AD,30,0)</f>
        <v>3440</v>
      </c>
      <c r="AH1176" s="6">
        <f t="shared" si="148"/>
        <v>98.899999999999636</v>
      </c>
      <c r="AI1176">
        <f>VLOOKUP(A:A,单位分配保留两位小数!B:N,13,0)</f>
        <v>3538.9</v>
      </c>
      <c r="AJ1176">
        <f t="shared" si="149"/>
        <v>0</v>
      </c>
      <c r="AK1176">
        <f>_xlfn.IFNA(VLOOKUP(A:A,'11月工资'!A:AQ,43,0),0)</f>
        <v>0</v>
      </c>
      <c r="AL1176">
        <f t="shared" si="150"/>
        <v>0</v>
      </c>
      <c r="AM1176" s="6">
        <f t="shared" si="151"/>
        <v>-1960.54</v>
      </c>
    </row>
    <row r="1177" spans="1:39" x14ac:dyDescent="0.2">
      <c r="A1177" s="1">
        <v>9001368</v>
      </c>
      <c r="B1177" t="str">
        <f>VLOOKUP(A1177,标准表!C:D,2,0)</f>
        <v>孙亮</v>
      </c>
      <c r="C1177" t="str">
        <f>VLOOKUP(A:A,标准表!C:M,11,0)</f>
        <v>党委组织部（人力资源部）</v>
      </c>
      <c r="D1177" t="str">
        <f>VLOOKUP($A:$A,标准表!C:E,3,0)</f>
        <v>130203198209190016</v>
      </c>
      <c r="E1177" t="str">
        <f>VLOOKUP(A:A,'11月工资'!A:D,4,0)</f>
        <v>6217000180023875150</v>
      </c>
      <c r="F1177" t="str">
        <f>VLOOKUP(A:A,'11月工资'!A:F,6,0)</f>
        <v>经营管理-其他</v>
      </c>
      <c r="G1177">
        <f>VLOOKUP(A:A,标准表!C:H,6,0)</f>
        <v>0</v>
      </c>
      <c r="H1177">
        <f>VLOOKUP(A:A,标准表!C:I,7,0)</f>
        <v>0</v>
      </c>
      <c r="I1177">
        <f>VLOOKUP(A:A,标准表!C:J,8,0)</f>
        <v>0</v>
      </c>
      <c r="J1177">
        <f>VLOOKUP($A:$A,标准表!C:G,5,0)</f>
        <v>4.5</v>
      </c>
      <c r="L1177">
        <f>VLOOKUP(A:A,单位分配保留两位小数!B:I,8,0)</f>
        <v>7645.41</v>
      </c>
      <c r="M1177">
        <f>_xlfn.IFNA(VLOOKUP(A:A,单位分配保留两位小数!B:J,9,0),0)</f>
        <v>0</v>
      </c>
      <c r="N1177">
        <f>_xlfn.IFNA(VLOOKUP(A:A,单位分配保留两位小数!B:K,10,0),0)</f>
        <v>0</v>
      </c>
      <c r="O1177">
        <f>ROUND(_xlfn.IFNA(VLOOKUP(A:A,单位分配保留两位小数!B:L,11,0),0),2)</f>
        <v>0</v>
      </c>
      <c r="Q1177">
        <f t="shared" si="144"/>
        <v>7645.41</v>
      </c>
      <c r="R1177">
        <f>_xlfn.IFNA(VLOOKUP(A1177,'11月工资'!A:AU,47,0),0)+Q1177</f>
        <v>48650.16</v>
      </c>
      <c r="S1177">
        <f>VLOOKUP(A:A,'11月工资'!A:AW,49,0)</f>
        <v>0</v>
      </c>
      <c r="T1177">
        <f>VLOOKUP(A:A,'11月工资'!A:AZ,52,0)</f>
        <v>0</v>
      </c>
      <c r="U1177">
        <f>VLOOKUP(A:A,'11月工资'!A:BA,53,0)</f>
        <v>0</v>
      </c>
      <c r="V1177">
        <f>VLOOKUP(A:A,'11月工资'!A:AX,50,0)</f>
        <v>0</v>
      </c>
      <c r="W1177">
        <f>VLOOKUP(A:A,'11月工资'!A:AY,51,0)</f>
        <v>0</v>
      </c>
      <c r="X1177">
        <f>VLOOKUP(A:A,'11月工资'!A:AV,48,0)</f>
        <v>25000</v>
      </c>
      <c r="Y1177">
        <f>VLOOKUP(A:A,'11月工资'!A:BB,54,0)</f>
        <v>11768.96</v>
      </c>
      <c r="Z1177" s="12">
        <f>ROUND(5*MAX(0,(R1177-S1177-T1177-U1177-V1177-W1177-X1177-Y1177)*{0.6;2;4;5;6;7;9}%-{0;504;3384;6384;10584;17184;36384}),2)</f>
        <v>356.44</v>
      </c>
      <c r="AB1177" s="78">
        <f>VLOOKUP(A:A,'11月工资'!A:BI,61,0)</f>
        <v>239.07</v>
      </c>
      <c r="AC1177" s="6">
        <f t="shared" si="145"/>
        <v>117.37</v>
      </c>
      <c r="AD1177">
        <f t="shared" si="146"/>
        <v>7528.04</v>
      </c>
      <c r="AE1177">
        <f>VLOOKUP(A:A,'10月奖金'!A:AC,29,0)</f>
        <v>117.5</v>
      </c>
      <c r="AF1177" s="6">
        <f t="shared" si="147"/>
        <v>-0.12999999999999545</v>
      </c>
      <c r="AG1177">
        <f>VLOOKUP(A:A,'10月奖金'!A:AD,30,0)</f>
        <v>7532.5</v>
      </c>
      <c r="AH1177" s="6">
        <f t="shared" si="148"/>
        <v>-4.4600000000000364</v>
      </c>
      <c r="AI1177">
        <f>VLOOKUP(A:A,单位分配保留两位小数!B:N,13,0)</f>
        <v>7645.41</v>
      </c>
      <c r="AJ1177">
        <f t="shared" si="149"/>
        <v>0</v>
      </c>
      <c r="AK1177">
        <f>_xlfn.IFNA(VLOOKUP(A:A,'11月工资'!A:AQ,43,0),0)</f>
        <v>0</v>
      </c>
      <c r="AL1177">
        <f t="shared" si="150"/>
        <v>117.37</v>
      </c>
      <c r="AM1177" s="6">
        <f t="shared" si="151"/>
        <v>11881.200000000004</v>
      </c>
    </row>
    <row r="1178" spans="1:39" x14ac:dyDescent="0.2">
      <c r="A1178" s="1">
        <v>9001305</v>
      </c>
      <c r="B1178" t="str">
        <f>VLOOKUP(A1178,标准表!C:D,2,0)</f>
        <v>李强</v>
      </c>
      <c r="C1178" t="str">
        <f>VLOOKUP(A:A,标准表!C:M,11,0)</f>
        <v>动力部</v>
      </c>
      <c r="D1178" t="str">
        <f>VLOOKUP($A:$A,标准表!C:E,3,0)</f>
        <v>130705197310210937</v>
      </c>
      <c r="E1178" t="str">
        <f>VLOOKUP(A:A,'11月工资'!A:D,4,0)</f>
        <v>6210810170000723890</v>
      </c>
      <c r="F1178" t="str">
        <f>VLOOKUP(A:A,'11月工资'!A:F,6,0)</f>
        <v>生产操作人员</v>
      </c>
      <c r="G1178">
        <f>VLOOKUP(A:A,标准表!C:H,6,0)</f>
        <v>0</v>
      </c>
      <c r="H1178">
        <f>VLOOKUP(A:A,标准表!C:I,7,0)</f>
        <v>0</v>
      </c>
      <c r="I1178">
        <f>VLOOKUP(A:A,标准表!C:J,8,0)</f>
        <v>0</v>
      </c>
      <c r="J1178">
        <f>VLOOKUP($A:$A,标准表!C:G,5,0)</f>
        <v>1</v>
      </c>
      <c r="L1178">
        <f>VLOOKUP(A:A,单位分配保留两位小数!B:I,8,0)</f>
        <v>1691.72</v>
      </c>
      <c r="M1178">
        <f>_xlfn.IFNA(VLOOKUP(A:A,单位分配保留两位小数!B:J,9,0),0)</f>
        <v>0</v>
      </c>
      <c r="N1178">
        <f>_xlfn.IFNA(VLOOKUP(A:A,单位分配保留两位小数!B:K,10,0),0)</f>
        <v>0</v>
      </c>
      <c r="O1178">
        <f>ROUND(_xlfn.IFNA(VLOOKUP(A:A,单位分配保留两位小数!B:L,11,0),0),2)</f>
        <v>0</v>
      </c>
      <c r="Q1178">
        <f t="shared" si="144"/>
        <v>1691.72</v>
      </c>
      <c r="R1178">
        <f>_xlfn.IFNA(VLOOKUP(A1178,'11月工资'!A:AU,47,0),0)+Q1178</f>
        <v>38766.450000000004</v>
      </c>
      <c r="S1178">
        <f>VLOOKUP(A:A,'11月工资'!A:AW,49,0)</f>
        <v>0</v>
      </c>
      <c r="T1178">
        <f>VLOOKUP(A:A,'11月工资'!A:AZ,52,0)</f>
        <v>0</v>
      </c>
      <c r="U1178">
        <f>VLOOKUP(A:A,'11月工资'!A:BA,53,0)</f>
        <v>0</v>
      </c>
      <c r="V1178">
        <f>VLOOKUP(A:A,'11月工资'!A:AX,50,0)</f>
        <v>0</v>
      </c>
      <c r="W1178">
        <f>VLOOKUP(A:A,'11月工资'!A:AY,51,0)</f>
        <v>0</v>
      </c>
      <c r="X1178">
        <f>VLOOKUP(A:A,'11月工资'!A:AV,48,0)</f>
        <v>25000</v>
      </c>
      <c r="Y1178">
        <f>VLOOKUP(A:A,'11月工资'!A:BB,54,0)</f>
        <v>6411</v>
      </c>
      <c r="Z1178" s="12">
        <f>ROUND(5*MAX(0,(R1178-S1178-T1178-U1178-V1178-W1178-X1178-Y1178)*{0.6;2;4;5;6;7;9}%-{0;504;3384;6384;10584;17184;36384}),2)</f>
        <v>220.66</v>
      </c>
      <c r="AB1178" s="78">
        <f>VLOOKUP(A:A,'11月工资'!A:BI,61,0)</f>
        <v>169.91</v>
      </c>
      <c r="AC1178" s="6">
        <f t="shared" si="145"/>
        <v>50.75</v>
      </c>
      <c r="AD1178">
        <f t="shared" si="146"/>
        <v>1640.97</v>
      </c>
      <c r="AE1178">
        <f>VLOOKUP(A:A,'10月奖金'!A:AC,29,0)</f>
        <v>49.73</v>
      </c>
      <c r="AF1178" s="6">
        <f t="shared" si="147"/>
        <v>1.0200000000000031</v>
      </c>
      <c r="AG1178">
        <f>VLOOKUP(A:A,'10月奖金'!A:AD,30,0)</f>
        <v>1608</v>
      </c>
      <c r="AH1178" s="6">
        <f t="shared" si="148"/>
        <v>32.970000000000027</v>
      </c>
      <c r="AI1178">
        <f>VLOOKUP(A:A,单位分配保留两位小数!B:N,13,0)</f>
        <v>1691.72</v>
      </c>
      <c r="AJ1178">
        <f t="shared" si="149"/>
        <v>0</v>
      </c>
      <c r="AK1178">
        <f>_xlfn.IFNA(VLOOKUP(A:A,'11月工资'!A:AQ,43,0),0)</f>
        <v>19.669999999999991</v>
      </c>
      <c r="AL1178">
        <f t="shared" si="150"/>
        <v>70.419999999999987</v>
      </c>
      <c r="AM1178" s="6">
        <f t="shared" si="151"/>
        <v>7355.4500000000044</v>
      </c>
    </row>
    <row r="1179" spans="1:39" x14ac:dyDescent="0.2">
      <c r="A1179" s="1">
        <v>9001346</v>
      </c>
      <c r="B1179" t="str">
        <f>VLOOKUP(A1179,标准表!C:D,2,0)</f>
        <v>李喜景</v>
      </c>
      <c r="C1179" t="str">
        <f>VLOOKUP(A:A,标准表!C:M,11,0)</f>
        <v>动力部</v>
      </c>
      <c r="D1179" t="str">
        <f>VLOOKUP($A:$A,标准表!C:E,3,0)</f>
        <v>130705197302017117</v>
      </c>
      <c r="E1179" t="str">
        <f>VLOOKUP(A:A,'11月工资'!A:D,4,0)</f>
        <v>6236680170000622128</v>
      </c>
      <c r="F1179" t="str">
        <f>VLOOKUP(A:A,'11月工资'!A:F,6,0)</f>
        <v>生产操作人员</v>
      </c>
      <c r="G1179">
        <f>VLOOKUP(A:A,标准表!C:H,6,0)</f>
        <v>0</v>
      </c>
      <c r="H1179">
        <f>VLOOKUP(A:A,标准表!C:I,7,0)</f>
        <v>0</v>
      </c>
      <c r="I1179">
        <f>VLOOKUP(A:A,标准表!C:J,8,0)</f>
        <v>0</v>
      </c>
      <c r="J1179">
        <f>VLOOKUP($A:$A,标准表!C:G,5,0)</f>
        <v>1</v>
      </c>
      <c r="L1179">
        <f>VLOOKUP(A:A,单位分配保留两位小数!B:I,8,0)</f>
        <v>1691.72</v>
      </c>
      <c r="M1179">
        <f>_xlfn.IFNA(VLOOKUP(A:A,单位分配保留两位小数!B:J,9,0),0)</f>
        <v>0</v>
      </c>
      <c r="N1179">
        <f>_xlfn.IFNA(VLOOKUP(A:A,单位分配保留两位小数!B:K,10,0),0)</f>
        <v>0</v>
      </c>
      <c r="O1179">
        <f>ROUND(_xlfn.IFNA(VLOOKUP(A:A,单位分配保留两位小数!B:L,11,0),0),2)</f>
        <v>0</v>
      </c>
      <c r="Q1179">
        <f t="shared" si="144"/>
        <v>1691.72</v>
      </c>
      <c r="R1179">
        <f>_xlfn.IFNA(VLOOKUP(A1179,'11月工资'!A:AU,47,0),0)+Q1179</f>
        <v>40304.450000000004</v>
      </c>
      <c r="S1179">
        <f>VLOOKUP(A:A,'11月工资'!A:AW,49,0)</f>
        <v>5000</v>
      </c>
      <c r="T1179">
        <f>VLOOKUP(A:A,'11月工资'!A:AZ,52,0)</f>
        <v>2000</v>
      </c>
      <c r="U1179">
        <f>VLOOKUP(A:A,'11月工资'!A:BA,53,0)</f>
        <v>0</v>
      </c>
      <c r="V1179">
        <f>VLOOKUP(A:A,'11月工资'!A:AX,50,0)</f>
        <v>0</v>
      </c>
      <c r="W1179">
        <f>VLOOKUP(A:A,'11月工资'!A:AY,51,0)</f>
        <v>0</v>
      </c>
      <c r="X1179">
        <f>VLOOKUP(A:A,'11月工资'!A:AV,48,0)</f>
        <v>25000</v>
      </c>
      <c r="Y1179">
        <f>VLOOKUP(A:A,'11月工资'!A:BB,54,0)</f>
        <v>6681.9500000000007</v>
      </c>
      <c r="Z1179" s="12">
        <f>ROUND(5*MAX(0,(R1179-S1179-T1179-U1179-V1179-W1179-X1179-Y1179)*{0.6;2;4;5;6;7;9}%-{0;504;3384;6384;10584;17184;36384}),2)</f>
        <v>48.68</v>
      </c>
      <c r="AB1179" s="78">
        <f>VLOOKUP(A:A,'11月工资'!A:BI,61,0)</f>
        <v>126.14</v>
      </c>
      <c r="AC1179" s="6">
        <f t="shared" si="145"/>
        <v>0</v>
      </c>
      <c r="AD1179">
        <f t="shared" si="146"/>
        <v>1691.72</v>
      </c>
      <c r="AE1179">
        <f>VLOOKUP(A:A,'10月奖金'!A:AC,29,0)</f>
        <v>0</v>
      </c>
      <c r="AF1179" s="6">
        <f t="shared" si="147"/>
        <v>0</v>
      </c>
      <c r="AG1179">
        <f>VLOOKUP(A:A,'10月奖金'!A:AD,30,0)</f>
        <v>1671.17</v>
      </c>
      <c r="AH1179" s="6">
        <f t="shared" si="148"/>
        <v>20.549999999999955</v>
      </c>
      <c r="AI1179">
        <f>VLOOKUP(A:A,单位分配保留两位小数!B:N,13,0)</f>
        <v>1691.72</v>
      </c>
      <c r="AJ1179">
        <f t="shared" si="149"/>
        <v>0</v>
      </c>
      <c r="AK1179">
        <f>_xlfn.IFNA(VLOOKUP(A:A,'11月工资'!A:AQ,43,0),0)</f>
        <v>0</v>
      </c>
      <c r="AL1179">
        <f t="shared" si="150"/>
        <v>0</v>
      </c>
      <c r="AM1179" s="6">
        <f t="shared" si="151"/>
        <v>1622.5000000000036</v>
      </c>
    </row>
    <row r="1180" spans="1:39" x14ac:dyDescent="0.2">
      <c r="A1180" s="1">
        <v>9001244</v>
      </c>
      <c r="B1180" t="str">
        <f>VLOOKUP(A1180,标准表!C:D,2,0)</f>
        <v>汪洪峰</v>
      </c>
      <c r="C1180" t="str">
        <f>VLOOKUP(A:A,标准表!C:M,11,0)</f>
        <v>技术创新部</v>
      </c>
      <c r="D1180" t="str">
        <f>VLOOKUP($A:$A,标准表!C:E,3,0)</f>
        <v>340821197312271236</v>
      </c>
      <c r="E1180" t="str">
        <f>VLOOKUP(A:A,'11月工资'!A:D,4,0)</f>
        <v>6217001370034189837</v>
      </c>
      <c r="F1180" t="str">
        <f>VLOOKUP(A:A,'11月工资'!A:F,6,0)</f>
        <v>专业技术人员</v>
      </c>
      <c r="G1180">
        <f>VLOOKUP(A:A,标准表!C:H,6,0)</f>
        <v>0</v>
      </c>
      <c r="H1180">
        <f>VLOOKUP(A:A,标准表!C:I,7,0)</f>
        <v>9066</v>
      </c>
      <c r="I1180">
        <f>VLOOKUP(A:A,标准表!C:J,8,0)</f>
        <v>0</v>
      </c>
      <c r="J1180">
        <f>VLOOKUP($A:$A,标准表!C:G,5,0)</f>
        <v>0</v>
      </c>
      <c r="L1180">
        <f>VLOOKUP(A:A,单位分配保留两位小数!B:I,8,0)</f>
        <v>9066</v>
      </c>
      <c r="M1180">
        <f>_xlfn.IFNA(VLOOKUP(A:A,单位分配保留两位小数!B:J,9,0),0)</f>
        <v>0</v>
      </c>
      <c r="N1180">
        <f>_xlfn.IFNA(VLOOKUP(A:A,单位分配保留两位小数!B:K,10,0),0)</f>
        <v>0</v>
      </c>
      <c r="O1180">
        <f>ROUND(_xlfn.IFNA(VLOOKUP(A:A,单位分配保留两位小数!B:L,11,0),0),2)</f>
        <v>0</v>
      </c>
      <c r="Q1180">
        <f t="shared" si="144"/>
        <v>9066</v>
      </c>
      <c r="R1180">
        <f>_xlfn.IFNA(VLOOKUP(A1180,'11月工资'!A:AU,47,0),0)+Q1180</f>
        <v>61789</v>
      </c>
      <c r="S1180">
        <f>VLOOKUP(A:A,'11月工资'!A:AW,49,0)</f>
        <v>0</v>
      </c>
      <c r="T1180">
        <f>VLOOKUP(A:A,'11月工资'!A:AZ,52,0)</f>
        <v>0</v>
      </c>
      <c r="U1180">
        <f>VLOOKUP(A:A,'11月工资'!A:BA,53,0)</f>
        <v>0</v>
      </c>
      <c r="V1180">
        <f>VLOOKUP(A:A,'11月工资'!A:AX,50,0)</f>
        <v>0</v>
      </c>
      <c r="W1180">
        <f>VLOOKUP(A:A,'11月工资'!A:AY,51,0)</f>
        <v>0</v>
      </c>
      <c r="X1180">
        <f>VLOOKUP(A:A,'11月工资'!A:AV,48,0)</f>
        <v>25000</v>
      </c>
      <c r="Y1180">
        <f>VLOOKUP(A:A,'11月工资'!A:BB,54,0)</f>
        <v>12571.1</v>
      </c>
      <c r="Z1180" s="12">
        <f>ROUND(5*MAX(0,(R1180-S1180-T1180-U1180-V1180-W1180-X1180-Y1180)*{0.6;2;4;5;6;7;9}%-{0;504;3384;6384;10584;17184;36384}),2)</f>
        <v>726.54</v>
      </c>
      <c r="AB1180" s="78">
        <f>VLOOKUP(A:A,'11月工资'!A:BI,61,0)</f>
        <v>526.82999999999993</v>
      </c>
      <c r="AC1180" s="6">
        <f t="shared" si="145"/>
        <v>199.71</v>
      </c>
      <c r="AD1180">
        <f t="shared" si="146"/>
        <v>8866.2900000000009</v>
      </c>
      <c r="AE1180">
        <f>VLOOKUP(A:A,'10月奖金'!A:AC,29,0)</f>
        <v>199.7</v>
      </c>
      <c r="AF1180" s="6">
        <f t="shared" si="147"/>
        <v>1.0000000000019327E-2</v>
      </c>
      <c r="AG1180">
        <f>VLOOKUP(A:A,'10月奖金'!A:AD,30,0)</f>
        <v>8866.2999999999993</v>
      </c>
      <c r="AH1180" s="6">
        <f t="shared" si="148"/>
        <v>-9.9999999983992893E-3</v>
      </c>
      <c r="AI1180">
        <f>VLOOKUP(A:A,单位分配保留两位小数!B:N,13,0)</f>
        <v>9066</v>
      </c>
      <c r="AJ1180">
        <f t="shared" si="149"/>
        <v>0</v>
      </c>
      <c r="AK1180">
        <f>_xlfn.IFNA(VLOOKUP(A:A,'11月工资'!A:AQ,43,0),0)</f>
        <v>0</v>
      </c>
      <c r="AL1180">
        <f t="shared" si="150"/>
        <v>199.71</v>
      </c>
      <c r="AM1180" s="6">
        <f t="shared" si="151"/>
        <v>24217.9</v>
      </c>
    </row>
    <row r="1181" spans="1:39" x14ac:dyDescent="0.2">
      <c r="A1181" s="1">
        <v>9001245</v>
      </c>
      <c r="B1181" t="str">
        <f>VLOOKUP(A1181,标准表!C:D,2,0)</f>
        <v>刘志卫</v>
      </c>
      <c r="C1181" t="str">
        <f>VLOOKUP(A:A,标准表!C:M,11,0)</f>
        <v>技术创新部</v>
      </c>
      <c r="D1181" t="str">
        <f>VLOOKUP($A:$A,标准表!C:E,3,0)</f>
        <v>131102198411230631</v>
      </c>
      <c r="E1181" t="str">
        <f>VLOOKUP(A:A,'11月工资'!A:D,4,0)</f>
        <v>6217000180005012343</v>
      </c>
      <c r="F1181" t="str">
        <f>VLOOKUP(A:A,'11月工资'!A:F,6,0)</f>
        <v>专业技术人员</v>
      </c>
      <c r="G1181">
        <f>VLOOKUP(A:A,标准表!C:H,6,0)</f>
        <v>0</v>
      </c>
      <c r="H1181">
        <f>VLOOKUP(A:A,标准表!C:I,7,0)</f>
        <v>7253</v>
      </c>
      <c r="I1181">
        <f>VLOOKUP(A:A,标准表!C:J,8,0)</f>
        <v>0</v>
      </c>
      <c r="J1181">
        <f>VLOOKUP($A:$A,标准表!C:G,5,0)</f>
        <v>0</v>
      </c>
      <c r="L1181">
        <f>VLOOKUP(A:A,单位分配保留两位小数!B:I,8,0)</f>
        <v>7253</v>
      </c>
      <c r="M1181">
        <f>_xlfn.IFNA(VLOOKUP(A:A,单位分配保留两位小数!B:J,9,0),0)</f>
        <v>0</v>
      </c>
      <c r="N1181">
        <f>_xlfn.IFNA(VLOOKUP(A:A,单位分配保留两位小数!B:K,10,0),0)</f>
        <v>0</v>
      </c>
      <c r="O1181">
        <f>ROUND(_xlfn.IFNA(VLOOKUP(A:A,单位分配保留两位小数!B:L,11,0),0),2)</f>
        <v>0</v>
      </c>
      <c r="Q1181">
        <f t="shared" si="144"/>
        <v>7253</v>
      </c>
      <c r="R1181">
        <f>_xlfn.IFNA(VLOOKUP(A1181,'11月工资'!A:AU,47,0),0)+Q1181</f>
        <v>49192</v>
      </c>
      <c r="S1181">
        <f>VLOOKUP(A:A,'11月工资'!A:AW,49,0)</f>
        <v>0</v>
      </c>
      <c r="T1181">
        <f>VLOOKUP(A:A,'11月工资'!A:AZ,52,0)</f>
        <v>0</v>
      </c>
      <c r="U1181">
        <f>VLOOKUP(A:A,'11月工资'!A:BA,53,0)</f>
        <v>0</v>
      </c>
      <c r="V1181">
        <f>VLOOKUP(A:A,'11月工资'!A:AX,50,0)</f>
        <v>0</v>
      </c>
      <c r="W1181">
        <f>VLOOKUP(A:A,'11月工资'!A:AY,51,0)</f>
        <v>0</v>
      </c>
      <c r="X1181">
        <f>VLOOKUP(A:A,'11月工资'!A:AV,48,0)</f>
        <v>25000</v>
      </c>
      <c r="Y1181">
        <f>VLOOKUP(A:A,'11月工资'!A:BB,54,0)</f>
        <v>8965</v>
      </c>
      <c r="Z1181" s="12">
        <f>ROUND(5*MAX(0,(R1181-S1181-T1181-U1181-V1181-W1181-X1181-Y1181)*{0.6;2;4;5;6;7;9}%-{0;504;3384;6384;10584;17184;36384}),2)</f>
        <v>456.81</v>
      </c>
      <c r="AB1181" s="78">
        <f>VLOOKUP(A:A,'11月工资'!A:BI,61,0)</f>
        <v>319.77</v>
      </c>
      <c r="AC1181" s="6">
        <f t="shared" si="145"/>
        <v>137.04</v>
      </c>
      <c r="AD1181">
        <f t="shared" si="146"/>
        <v>7115.96</v>
      </c>
      <c r="AE1181">
        <f>VLOOKUP(A:A,'10月奖金'!A:AC,29,0)</f>
        <v>137.04</v>
      </c>
      <c r="AF1181" s="6">
        <f t="shared" si="147"/>
        <v>0</v>
      </c>
      <c r="AG1181">
        <f>VLOOKUP(A:A,'10月奖金'!A:AD,30,0)</f>
        <v>7115.96</v>
      </c>
      <c r="AH1181" s="6">
        <f t="shared" si="148"/>
        <v>0</v>
      </c>
      <c r="AI1181">
        <f>VLOOKUP(A:A,单位分配保留两位小数!B:N,13,0)</f>
        <v>7253</v>
      </c>
      <c r="AJ1181">
        <f t="shared" si="149"/>
        <v>0</v>
      </c>
      <c r="AK1181">
        <f>_xlfn.IFNA(VLOOKUP(A:A,'11月工资'!A:AQ,43,0),0)</f>
        <v>0</v>
      </c>
      <c r="AL1181">
        <f t="shared" si="150"/>
        <v>137.04</v>
      </c>
      <c r="AM1181" s="6">
        <f t="shared" si="151"/>
        <v>15227</v>
      </c>
    </row>
    <row r="1182" spans="1:39" x14ac:dyDescent="0.2">
      <c r="A1182" s="1">
        <v>9001309</v>
      </c>
      <c r="B1182" t="str">
        <f>VLOOKUP(A1182,标准表!C:D,2,0)</f>
        <v>王晓娣</v>
      </c>
      <c r="C1182" t="str">
        <f>VLOOKUP(A:A,标准表!C:M,11,0)</f>
        <v>技术创新部</v>
      </c>
      <c r="D1182" t="str">
        <f>VLOOKUP($A:$A,标准表!C:E,3,0)</f>
        <v>130502197407011563</v>
      </c>
      <c r="E1182" t="str">
        <f>VLOOKUP(A:A,'11月工资'!A:D,4,0)</f>
        <v>6227000170700319233</v>
      </c>
      <c r="F1182" t="str">
        <f>VLOOKUP(A:A,'11月工资'!A:F,6,0)</f>
        <v>专业技术人员</v>
      </c>
      <c r="G1182">
        <f>VLOOKUP(A:A,标准表!C:H,6,0)</f>
        <v>0</v>
      </c>
      <c r="H1182">
        <f>VLOOKUP(A:A,标准表!C:I,7,0)</f>
        <v>0</v>
      </c>
      <c r="I1182">
        <f>VLOOKUP(A:A,标准表!C:J,8,0)</f>
        <v>0</v>
      </c>
      <c r="J1182">
        <f>VLOOKUP($A:$A,标准表!C:G,5,0)</f>
        <v>3.05</v>
      </c>
      <c r="L1182">
        <f>VLOOKUP(A:A,单位分配保留两位小数!B:I,8,0)</f>
        <v>5182.41</v>
      </c>
      <c r="M1182">
        <f>_xlfn.IFNA(VLOOKUP(A:A,单位分配保留两位小数!B:J,9,0),0)</f>
        <v>0</v>
      </c>
      <c r="N1182">
        <f>_xlfn.IFNA(VLOOKUP(A:A,单位分配保留两位小数!B:K,10,0),0)</f>
        <v>0</v>
      </c>
      <c r="O1182">
        <f>ROUND(_xlfn.IFNA(VLOOKUP(A:A,单位分配保留两位小数!B:L,11,0),0),2)</f>
        <v>0</v>
      </c>
      <c r="Q1182">
        <f t="shared" si="144"/>
        <v>5182.41</v>
      </c>
      <c r="R1182">
        <f>_xlfn.IFNA(VLOOKUP(A1182,'11月工资'!A:AU,47,0),0)+Q1182</f>
        <v>48604.33</v>
      </c>
      <c r="S1182">
        <f>VLOOKUP(A:A,'11月工资'!A:AW,49,0)</f>
        <v>0</v>
      </c>
      <c r="T1182">
        <f>VLOOKUP(A:A,'11月工资'!A:AZ,52,0)</f>
        <v>0</v>
      </c>
      <c r="U1182">
        <f>VLOOKUP(A:A,'11月工资'!A:BA,53,0)</f>
        <v>0</v>
      </c>
      <c r="V1182">
        <f>VLOOKUP(A:A,'11月工资'!A:AX,50,0)</f>
        <v>0</v>
      </c>
      <c r="W1182">
        <f>VLOOKUP(A:A,'11月工资'!A:AY,51,0)</f>
        <v>0</v>
      </c>
      <c r="X1182">
        <f>VLOOKUP(A:A,'11月工资'!A:AV,48,0)</f>
        <v>25000</v>
      </c>
      <c r="Y1182">
        <f>VLOOKUP(A:A,'11月工资'!A:BB,54,0)</f>
        <v>8770.9000000000015</v>
      </c>
      <c r="Z1182" s="12">
        <f>ROUND(5*MAX(0,(R1182-S1182-T1182-U1182-V1182-W1182-X1182-Y1182)*{0.6;2;4;5;6;7;9}%-{0;504;3384;6384;10584;17184;36384}),2)</f>
        <v>445</v>
      </c>
      <c r="AB1182" s="78">
        <f>VLOOKUP(A:A,'11月工资'!A:BI,61,0)</f>
        <v>324.10000000000002</v>
      </c>
      <c r="AC1182" s="6">
        <f t="shared" si="145"/>
        <v>120.9</v>
      </c>
      <c r="AD1182">
        <f t="shared" si="146"/>
        <v>5061.51</v>
      </c>
      <c r="AE1182">
        <f>VLOOKUP(A:A,'10月奖金'!A:AC,29,0)</f>
        <v>120.94</v>
      </c>
      <c r="AF1182" s="6">
        <f t="shared" si="147"/>
        <v>-3.9999999999992042E-2</v>
      </c>
      <c r="AG1182">
        <f>VLOOKUP(A:A,'10月奖金'!A:AD,30,0)</f>
        <v>5062.5</v>
      </c>
      <c r="AH1182" s="6">
        <f t="shared" si="148"/>
        <v>-0.98999999999978172</v>
      </c>
      <c r="AI1182">
        <f>VLOOKUP(A:A,单位分配保留两位小数!B:N,13,0)</f>
        <v>5182.41</v>
      </c>
      <c r="AJ1182">
        <f t="shared" si="149"/>
        <v>0</v>
      </c>
      <c r="AK1182">
        <f>_xlfn.IFNA(VLOOKUP(A:A,'11月工资'!A:AQ,43,0),0)</f>
        <v>0</v>
      </c>
      <c r="AL1182">
        <f t="shared" si="150"/>
        <v>120.9</v>
      </c>
      <c r="AM1182" s="6">
        <f t="shared" si="151"/>
        <v>14833.43</v>
      </c>
    </row>
    <row r="1183" spans="1:39" x14ac:dyDescent="0.2">
      <c r="A1183" s="1">
        <v>9001314</v>
      </c>
      <c r="B1183" t="str">
        <f>VLOOKUP(A1183,标准表!C:D,2,0)</f>
        <v>李江华</v>
      </c>
      <c r="C1183" t="str">
        <f>VLOOKUP(A:A,标准表!C:M,11,0)</f>
        <v>技术创新部</v>
      </c>
      <c r="D1183" t="str">
        <f>VLOOKUP($A:$A,标准表!C:E,3,0)</f>
        <v>133026198006152411</v>
      </c>
      <c r="E1183" t="str">
        <f>VLOOKUP(A:A,'11月工资'!A:D,4,0)</f>
        <v>6217000170008022415</v>
      </c>
      <c r="F1183" t="str">
        <f>VLOOKUP(A:A,'11月工资'!A:F,6,0)</f>
        <v>专业技术人员</v>
      </c>
      <c r="G1183">
        <f>VLOOKUP(A:A,标准表!C:H,6,0)</f>
        <v>0</v>
      </c>
      <c r="H1183">
        <f>VLOOKUP(A:A,标准表!C:I,7,0)</f>
        <v>0</v>
      </c>
      <c r="I1183">
        <f>VLOOKUP(A:A,标准表!C:J,8,0)</f>
        <v>0</v>
      </c>
      <c r="J1183">
        <f>VLOOKUP($A:$A,标准表!C:G,5,0)</f>
        <v>2.15</v>
      </c>
      <c r="L1183">
        <f>VLOOKUP(A:A,单位分配保留两位小数!B:I,8,0)</f>
        <v>3653.17</v>
      </c>
      <c r="M1183">
        <f>_xlfn.IFNA(VLOOKUP(A:A,单位分配保留两位小数!B:J,9,0),0)</f>
        <v>0</v>
      </c>
      <c r="N1183">
        <f>_xlfn.IFNA(VLOOKUP(A:A,单位分配保留两位小数!B:K,10,0),0)</f>
        <v>0</v>
      </c>
      <c r="O1183">
        <f>ROUND(_xlfn.IFNA(VLOOKUP(A:A,单位分配保留两位小数!B:L,11,0),0),2)</f>
        <v>0</v>
      </c>
      <c r="Q1183">
        <f t="shared" si="144"/>
        <v>3653.17</v>
      </c>
      <c r="R1183">
        <f>_xlfn.IFNA(VLOOKUP(A1183,'11月工资'!A:AU,47,0),0)+Q1183</f>
        <v>40873.1</v>
      </c>
      <c r="S1183">
        <f>VLOOKUP(A:A,'11月工资'!A:AW,49,0)</f>
        <v>0</v>
      </c>
      <c r="T1183">
        <f>VLOOKUP(A:A,'11月工资'!A:AZ,52,0)</f>
        <v>0</v>
      </c>
      <c r="U1183">
        <f>VLOOKUP(A:A,'11月工资'!A:BA,53,0)</f>
        <v>0</v>
      </c>
      <c r="V1183">
        <f>VLOOKUP(A:A,'11月工资'!A:AX,50,0)</f>
        <v>0</v>
      </c>
      <c r="W1183">
        <f>VLOOKUP(A:A,'11月工资'!A:AY,51,0)</f>
        <v>0</v>
      </c>
      <c r="X1183">
        <f>VLOOKUP(A:A,'11月工资'!A:AV,48,0)</f>
        <v>25000</v>
      </c>
      <c r="Y1183">
        <f>VLOOKUP(A:A,'11月工资'!A:BB,54,0)</f>
        <v>7281.0000000000009</v>
      </c>
      <c r="Z1183" s="12">
        <f>ROUND(5*MAX(0,(R1183-S1183-T1183-U1183-V1183-W1183-X1183-Y1183)*{0.6;2;4;5;6;7;9}%-{0;504;3384;6384;10584;17184;36384}),2)</f>
        <v>257.76</v>
      </c>
      <c r="AB1183" s="78">
        <f>VLOOKUP(A:A,'11月工资'!A:BI,61,0)</f>
        <v>183.54</v>
      </c>
      <c r="AC1183" s="6">
        <f t="shared" si="145"/>
        <v>74.22</v>
      </c>
      <c r="AD1183">
        <f t="shared" si="146"/>
        <v>3578.9500000000003</v>
      </c>
      <c r="AE1183">
        <f>VLOOKUP(A:A,'10月奖金'!A:AC,29,0)</f>
        <v>74.239999999999995</v>
      </c>
      <c r="AF1183" s="6">
        <f t="shared" si="147"/>
        <v>-1.9999999999996021E-2</v>
      </c>
      <c r="AG1183">
        <f>VLOOKUP(A:A,'10月奖金'!A:AD,30,0)</f>
        <v>3579.6600000000003</v>
      </c>
      <c r="AH1183" s="6">
        <f t="shared" si="148"/>
        <v>-0.71000000000003638</v>
      </c>
      <c r="AI1183">
        <f>VLOOKUP(A:A,单位分配保留两位小数!B:N,13,0)</f>
        <v>3653.17</v>
      </c>
      <c r="AJ1183">
        <f t="shared" si="149"/>
        <v>0</v>
      </c>
      <c r="AK1183">
        <f>_xlfn.IFNA(VLOOKUP(A:A,'11月工资'!A:AQ,43,0),0)</f>
        <v>0</v>
      </c>
      <c r="AL1183">
        <f t="shared" si="150"/>
        <v>74.22</v>
      </c>
      <c r="AM1183" s="6">
        <f t="shared" si="151"/>
        <v>8592.0999999999985</v>
      </c>
    </row>
    <row r="1184" spans="1:39" x14ac:dyDescent="0.2">
      <c r="A1184" s="1">
        <v>9001315</v>
      </c>
      <c r="B1184" t="str">
        <f>VLOOKUP(A1184,标准表!C:D,2,0)</f>
        <v>陶喜来</v>
      </c>
      <c r="C1184" t="str">
        <f>VLOOKUP(A:A,标准表!C:M,11,0)</f>
        <v>技术创新部</v>
      </c>
      <c r="D1184" t="str">
        <f>VLOOKUP($A:$A,标准表!C:E,3,0)</f>
        <v>132330198011212415</v>
      </c>
      <c r="E1184" t="str">
        <f>VLOOKUP(A:A,'11月工资'!A:D,4,0)</f>
        <v>6227000170700103793</v>
      </c>
      <c r="F1184" t="str">
        <f>VLOOKUP(A:A,'11月工资'!A:F,6,0)</f>
        <v>专业技术人员</v>
      </c>
      <c r="G1184">
        <f>VLOOKUP(A:A,标准表!C:H,6,0)</f>
        <v>0</v>
      </c>
      <c r="H1184">
        <f>VLOOKUP(A:A,标准表!C:I,7,0)</f>
        <v>0</v>
      </c>
      <c r="I1184">
        <f>VLOOKUP(A:A,标准表!C:J,8,0)</f>
        <v>0</v>
      </c>
      <c r="J1184">
        <f>VLOOKUP($A:$A,标准表!C:G,5,0)</f>
        <v>2.15</v>
      </c>
      <c r="L1184">
        <f>VLOOKUP(A:A,单位分配保留两位小数!B:I,8,0)</f>
        <v>3653.17</v>
      </c>
      <c r="M1184">
        <f>_xlfn.IFNA(VLOOKUP(A:A,单位分配保留两位小数!B:J,9,0),0)</f>
        <v>0</v>
      </c>
      <c r="N1184">
        <f>_xlfn.IFNA(VLOOKUP(A:A,单位分配保留两位小数!B:K,10,0),0)</f>
        <v>0</v>
      </c>
      <c r="O1184">
        <f>ROUND(_xlfn.IFNA(VLOOKUP(A:A,单位分配保留两位小数!B:L,11,0),0),2)</f>
        <v>0</v>
      </c>
      <c r="Q1184">
        <f t="shared" si="144"/>
        <v>3653.17</v>
      </c>
      <c r="R1184">
        <f>_xlfn.IFNA(VLOOKUP(A1184,'11月工资'!A:AU,47,0),0)+Q1184</f>
        <v>40972.1</v>
      </c>
      <c r="S1184">
        <f>VLOOKUP(A:A,'11月工资'!A:AW,49,0)</f>
        <v>0</v>
      </c>
      <c r="T1184">
        <f>VLOOKUP(A:A,'11月工资'!A:AZ,52,0)</f>
        <v>0</v>
      </c>
      <c r="U1184">
        <f>VLOOKUP(A:A,'11月工资'!A:BA,53,0)</f>
        <v>0</v>
      </c>
      <c r="V1184">
        <f>VLOOKUP(A:A,'11月工资'!A:AX,50,0)</f>
        <v>0</v>
      </c>
      <c r="W1184">
        <f>VLOOKUP(A:A,'11月工资'!A:AY,51,0)</f>
        <v>0</v>
      </c>
      <c r="X1184">
        <f>VLOOKUP(A:A,'11月工资'!A:AV,48,0)</f>
        <v>25000</v>
      </c>
      <c r="Y1184">
        <f>VLOOKUP(A:A,'11月工资'!A:BB,54,0)</f>
        <v>7281.0000000000009</v>
      </c>
      <c r="Z1184" s="12">
        <f>ROUND(5*MAX(0,(R1184-S1184-T1184-U1184-V1184-W1184-X1184-Y1184)*{0.6;2;4;5;6;7;9}%-{0;504;3384;6384;10584;17184;36384}),2)</f>
        <v>260.73</v>
      </c>
      <c r="AB1184" s="78">
        <f>VLOOKUP(A:A,'11月工资'!A:BI,61,0)</f>
        <v>186.51</v>
      </c>
      <c r="AC1184" s="6">
        <f t="shared" si="145"/>
        <v>74.22</v>
      </c>
      <c r="AD1184">
        <f t="shared" si="146"/>
        <v>3578.9500000000003</v>
      </c>
      <c r="AE1184">
        <f>VLOOKUP(A:A,'10月奖金'!A:AC,29,0)</f>
        <v>74.239999999999995</v>
      </c>
      <c r="AF1184" s="6">
        <f t="shared" si="147"/>
        <v>-1.9999999999996021E-2</v>
      </c>
      <c r="AG1184">
        <f>VLOOKUP(A:A,'10月奖金'!A:AD,30,0)</f>
        <v>3579.6600000000003</v>
      </c>
      <c r="AH1184" s="6">
        <f t="shared" si="148"/>
        <v>-0.71000000000003638</v>
      </c>
      <c r="AI1184">
        <f>VLOOKUP(A:A,单位分配保留两位小数!B:N,13,0)</f>
        <v>3653.17</v>
      </c>
      <c r="AJ1184">
        <f t="shared" si="149"/>
        <v>0</v>
      </c>
      <c r="AK1184">
        <f>_xlfn.IFNA(VLOOKUP(A:A,'11月工资'!A:AQ,43,0),0)</f>
        <v>0</v>
      </c>
      <c r="AL1184">
        <f t="shared" si="150"/>
        <v>74.22</v>
      </c>
      <c r="AM1184" s="6">
        <f t="shared" si="151"/>
        <v>8691.0999999999985</v>
      </c>
    </row>
    <row r="1185" spans="1:39" x14ac:dyDescent="0.2">
      <c r="A1185" s="1">
        <v>9001320</v>
      </c>
      <c r="B1185" t="str">
        <f>VLOOKUP(A1185,标准表!C:D,2,0)</f>
        <v>平玉</v>
      </c>
      <c r="C1185" t="str">
        <f>VLOOKUP(A:A,标准表!C:M,11,0)</f>
        <v>技术创新部</v>
      </c>
      <c r="D1185" t="str">
        <f>VLOOKUP($A:$A,标准表!C:E,3,0)</f>
        <v>13244019820912032X</v>
      </c>
      <c r="E1185" t="str">
        <f>VLOOKUP(A:A,'11月工资'!A:D,4,0)</f>
        <v>6210810170001017821</v>
      </c>
      <c r="F1185" t="str">
        <f>VLOOKUP(A:A,'11月工资'!A:F,6,0)</f>
        <v>专业技术人员</v>
      </c>
      <c r="G1185">
        <f>VLOOKUP(A:A,标准表!C:H,6,0)</f>
        <v>0</v>
      </c>
      <c r="H1185">
        <f>VLOOKUP(A:A,标准表!C:I,7,0)</f>
        <v>0</v>
      </c>
      <c r="I1185">
        <f>VLOOKUP(A:A,标准表!C:J,8,0)</f>
        <v>0</v>
      </c>
      <c r="J1185">
        <f>VLOOKUP($A:$A,标准表!C:G,5,0)</f>
        <v>3.6</v>
      </c>
      <c r="L1185">
        <f>VLOOKUP(A:A,单位分配保留两位小数!B:I,8,0)</f>
        <v>6116.94</v>
      </c>
      <c r="M1185">
        <f>_xlfn.IFNA(VLOOKUP(A:A,单位分配保留两位小数!B:J,9,0),0)</f>
        <v>0</v>
      </c>
      <c r="N1185">
        <f>_xlfn.IFNA(VLOOKUP(A:A,单位分配保留两位小数!B:K,10,0),0)</f>
        <v>0</v>
      </c>
      <c r="O1185">
        <f>ROUND(_xlfn.IFNA(VLOOKUP(A:A,单位分配保留两位小数!B:L,11,0),0),2)</f>
        <v>0</v>
      </c>
      <c r="Q1185">
        <f t="shared" si="144"/>
        <v>6116.94</v>
      </c>
      <c r="R1185">
        <f>_xlfn.IFNA(VLOOKUP(A1185,'11月工资'!A:AU,47,0),0)+Q1185</f>
        <v>47674.920000000006</v>
      </c>
      <c r="S1185">
        <f>VLOOKUP(A:A,'11月工资'!A:AW,49,0)</f>
        <v>0</v>
      </c>
      <c r="T1185">
        <f>VLOOKUP(A:A,'11月工资'!A:AZ,52,0)</f>
        <v>0</v>
      </c>
      <c r="U1185">
        <f>VLOOKUP(A:A,'11月工资'!A:BA,53,0)</f>
        <v>0</v>
      </c>
      <c r="V1185">
        <f>VLOOKUP(A:A,'11月工资'!A:AX,50,0)</f>
        <v>0</v>
      </c>
      <c r="W1185">
        <f>VLOOKUP(A:A,'11月工资'!A:AY,51,0)</f>
        <v>0</v>
      </c>
      <c r="X1185">
        <f>VLOOKUP(A:A,'11月工资'!A:AV,48,0)</f>
        <v>25000</v>
      </c>
      <c r="Y1185">
        <f>VLOOKUP(A:A,'11月工资'!A:BB,54,0)</f>
        <v>8757.15</v>
      </c>
      <c r="Z1185" s="12">
        <f>ROUND(5*MAX(0,(R1185-S1185-T1185-U1185-V1185-W1185-X1185-Y1185)*{0.6;2;4;5;6;7;9}%-{0;504;3384;6384;10584;17184;36384}),2)</f>
        <v>417.53</v>
      </c>
      <c r="AB1185" s="78">
        <f>VLOOKUP(A:A,'11月工资'!A:BI,61,0)</f>
        <v>297.07</v>
      </c>
      <c r="AC1185" s="6">
        <f t="shared" si="145"/>
        <v>120.46</v>
      </c>
      <c r="AD1185">
        <f t="shared" si="146"/>
        <v>5996.48</v>
      </c>
      <c r="AE1185">
        <f>VLOOKUP(A:A,'10月奖金'!A:AC,29,0)</f>
        <v>120.5</v>
      </c>
      <c r="AF1185" s="6">
        <f t="shared" si="147"/>
        <v>-4.0000000000006253E-2</v>
      </c>
      <c r="AG1185">
        <f>VLOOKUP(A:A,'10月奖金'!A:AD,30,0)</f>
        <v>5997.66</v>
      </c>
      <c r="AH1185" s="6">
        <f t="shared" si="148"/>
        <v>-1.180000000000291</v>
      </c>
      <c r="AI1185">
        <f>VLOOKUP(A:A,单位分配保留两位小数!B:N,13,0)</f>
        <v>6116.94</v>
      </c>
      <c r="AJ1185">
        <f t="shared" si="149"/>
        <v>0</v>
      </c>
      <c r="AK1185">
        <f>_xlfn.IFNA(VLOOKUP(A:A,'11月工资'!A:AQ,43,0),0)</f>
        <v>0</v>
      </c>
      <c r="AL1185">
        <f t="shared" si="150"/>
        <v>120.46</v>
      </c>
      <c r="AM1185" s="6">
        <f t="shared" si="151"/>
        <v>13917.770000000006</v>
      </c>
    </row>
    <row r="1186" spans="1:39" x14ac:dyDescent="0.2">
      <c r="A1186" s="1">
        <v>9001316</v>
      </c>
      <c r="B1186" t="str">
        <f>VLOOKUP(A1186,标准表!C:D,2,0)</f>
        <v>董洪超</v>
      </c>
      <c r="C1186" t="str">
        <f>VLOOKUP(A:A,标准表!C:M,11,0)</f>
        <v>炼铁事业部</v>
      </c>
      <c r="D1186" t="str">
        <f>VLOOKUP($A:$A,标准表!C:E,3,0)</f>
        <v>132428198106150417</v>
      </c>
      <c r="E1186" t="str">
        <f>VLOOKUP(A:A,'11月工资'!A:D,4,0)</f>
        <v>6217000170006057777</v>
      </c>
      <c r="F1186" t="str">
        <f>VLOOKUP(A:A,'11月工资'!A:F,6,0)</f>
        <v>生产操作人员</v>
      </c>
      <c r="G1186">
        <f>VLOOKUP(A:A,标准表!C:H,6,0)</f>
        <v>0</v>
      </c>
      <c r="H1186">
        <f>VLOOKUP(A:A,标准表!C:I,7,0)</f>
        <v>0</v>
      </c>
      <c r="I1186">
        <f>VLOOKUP(A:A,标准表!C:J,8,0)</f>
        <v>0</v>
      </c>
      <c r="J1186">
        <f>VLOOKUP($A:$A,标准表!C:G,5,0)</f>
        <v>1.65</v>
      </c>
      <c r="L1186">
        <f>VLOOKUP(A:A,单位分配保留两位小数!B:I,8,0)</f>
        <v>2474.5100000000002</v>
      </c>
      <c r="M1186">
        <f>_xlfn.IFNA(VLOOKUP(A:A,单位分配保留两位小数!B:J,9,0),0)</f>
        <v>0</v>
      </c>
      <c r="N1186">
        <f>_xlfn.IFNA(VLOOKUP(A:A,单位分配保留两位小数!B:K,10,0),0)</f>
        <v>0</v>
      </c>
      <c r="O1186">
        <f>ROUND(_xlfn.IFNA(VLOOKUP(A:A,单位分配保留两位小数!B:L,11,0),0),2)</f>
        <v>0</v>
      </c>
      <c r="Q1186">
        <f t="shared" si="144"/>
        <v>2474.5100000000002</v>
      </c>
      <c r="R1186">
        <f>_xlfn.IFNA(VLOOKUP(A1186,'11月工资'!A:AU,47,0),0)+Q1186</f>
        <v>36386.480000000003</v>
      </c>
      <c r="S1186">
        <f>VLOOKUP(A:A,'11月工资'!A:AW,49,0)</f>
        <v>0</v>
      </c>
      <c r="T1186">
        <f>VLOOKUP(A:A,'11月工资'!A:AZ,52,0)</f>
        <v>0</v>
      </c>
      <c r="U1186">
        <f>VLOOKUP(A:A,'11月工资'!A:BA,53,0)</f>
        <v>0</v>
      </c>
      <c r="V1186">
        <f>VLOOKUP(A:A,'11月工资'!A:AX,50,0)</f>
        <v>0</v>
      </c>
      <c r="W1186">
        <f>VLOOKUP(A:A,'11月工资'!A:AY,51,0)</f>
        <v>0</v>
      </c>
      <c r="X1186">
        <f>VLOOKUP(A:A,'11月工资'!A:AV,48,0)</f>
        <v>25000</v>
      </c>
      <c r="Y1186">
        <f>VLOOKUP(A:A,'11月工资'!A:BB,54,0)</f>
        <v>6306.5999999999995</v>
      </c>
      <c r="Z1186" s="12">
        <f>ROUND(5*MAX(0,(R1186-S1186-T1186-U1186-V1186-W1186-X1186-Y1186)*{0.6;2;4;5;6;7;9}%-{0;504;3384;6384;10584;17184;36384}),2)</f>
        <v>152.4</v>
      </c>
      <c r="AB1186" s="78">
        <f>VLOOKUP(A:A,'11月工资'!A:BI,61,0)</f>
        <v>108.53</v>
      </c>
      <c r="AC1186" s="6">
        <f t="shared" si="145"/>
        <v>43.87</v>
      </c>
      <c r="AD1186">
        <f t="shared" si="146"/>
        <v>2430.6400000000003</v>
      </c>
      <c r="AE1186">
        <f>VLOOKUP(A:A,'10月奖金'!A:AC,29,0)</f>
        <v>52.04</v>
      </c>
      <c r="AF1186" s="6">
        <f t="shared" si="147"/>
        <v>-8.1700000000000017</v>
      </c>
      <c r="AG1186">
        <f>VLOOKUP(A:A,'10月奖金'!A:AD,30,0)</f>
        <v>2461.96</v>
      </c>
      <c r="AH1186" s="6">
        <f t="shared" si="148"/>
        <v>-31.319999999999709</v>
      </c>
      <c r="AI1186">
        <f>VLOOKUP(A:A,单位分配保留两位小数!B:N,13,0)</f>
        <v>2474.5100000000002</v>
      </c>
      <c r="AJ1186">
        <f t="shared" si="149"/>
        <v>0</v>
      </c>
      <c r="AK1186">
        <f>_xlfn.IFNA(VLOOKUP(A:A,'11月工资'!A:AQ,43,0),0)</f>
        <v>0</v>
      </c>
      <c r="AL1186">
        <f t="shared" si="150"/>
        <v>43.87</v>
      </c>
      <c r="AM1186" s="6">
        <f t="shared" si="151"/>
        <v>5079.8800000000037</v>
      </c>
    </row>
    <row r="1187" spans="1:39" x14ac:dyDescent="0.2">
      <c r="A1187" s="1">
        <v>9001345</v>
      </c>
      <c r="B1187" t="str">
        <f>VLOOKUP(A1187,标准表!C:D,2,0)</f>
        <v>郝春山</v>
      </c>
      <c r="C1187" t="str">
        <f>VLOOKUP(A:A,标准表!C:M,11,0)</f>
        <v>炼铁事业部</v>
      </c>
      <c r="D1187" t="str">
        <f>VLOOKUP($A:$A,标准表!C:E,3,0)</f>
        <v>132526197106170811</v>
      </c>
      <c r="E1187" t="str">
        <f>VLOOKUP(A:A,'11月工资'!A:D,4,0)</f>
        <v>6210810170000936484</v>
      </c>
      <c r="F1187" t="str">
        <f>VLOOKUP(A:A,'11月工资'!A:F,6,0)</f>
        <v>生产操作人员</v>
      </c>
      <c r="G1187">
        <f>VLOOKUP(A:A,标准表!C:H,6,0)</f>
        <v>0</v>
      </c>
      <c r="H1187">
        <f>VLOOKUP(A:A,标准表!C:I,7,0)</f>
        <v>0</v>
      </c>
      <c r="I1187">
        <f>VLOOKUP(A:A,标准表!C:J,8,0)</f>
        <v>0</v>
      </c>
      <c r="J1187">
        <f>VLOOKUP($A:$A,标准表!C:G,5,0)</f>
        <v>1</v>
      </c>
      <c r="L1187">
        <f>VLOOKUP(A:A,单位分配保留两位小数!B:I,8,0)</f>
        <v>2232</v>
      </c>
      <c r="M1187">
        <f>_xlfn.IFNA(VLOOKUP(A:A,单位分配保留两位小数!B:J,9,0),0)</f>
        <v>0</v>
      </c>
      <c r="N1187">
        <f>_xlfn.IFNA(VLOOKUP(A:A,单位分配保留两位小数!B:K,10,0),0)</f>
        <v>0</v>
      </c>
      <c r="O1187">
        <f>ROUND(_xlfn.IFNA(VLOOKUP(A:A,单位分配保留两位小数!B:L,11,0),0),2)</f>
        <v>0</v>
      </c>
      <c r="Q1187">
        <f t="shared" si="144"/>
        <v>2232</v>
      </c>
      <c r="R1187">
        <f>_xlfn.IFNA(VLOOKUP(A1187,'11月工资'!A:AU,47,0),0)+Q1187</f>
        <v>42262.2</v>
      </c>
      <c r="S1187">
        <f>VLOOKUP(A:A,'11月工资'!A:AW,49,0)</f>
        <v>4000</v>
      </c>
      <c r="T1187">
        <f>VLOOKUP(A:A,'11月工资'!A:AZ,52,0)</f>
        <v>0</v>
      </c>
      <c r="U1187">
        <f>VLOOKUP(A:A,'11月工资'!A:BA,53,0)</f>
        <v>5500</v>
      </c>
      <c r="V1187">
        <f>VLOOKUP(A:A,'11月工资'!A:AX,50,0)</f>
        <v>5000</v>
      </c>
      <c r="W1187">
        <f>VLOOKUP(A:A,'11月工资'!A:AY,51,0)</f>
        <v>0</v>
      </c>
      <c r="X1187">
        <f>VLOOKUP(A:A,'11月工资'!A:AV,48,0)</f>
        <v>25000</v>
      </c>
      <c r="Y1187">
        <f>VLOOKUP(A:A,'11月工资'!A:BB,54,0)</f>
        <v>6668.75</v>
      </c>
      <c r="Z1187" s="12">
        <f>ROUND(5*MAX(0,(R1187-S1187-T1187-U1187-V1187-W1187-X1187-Y1187)*{0.6;2;4;5;6;7;9}%-{0;504;3384;6384;10584;17184;36384}),2)</f>
        <v>0</v>
      </c>
      <c r="AB1187" s="78">
        <f>VLOOKUP(A:A,'11月工资'!A:BI,61,0)</f>
        <v>86.29</v>
      </c>
      <c r="AC1187" s="6">
        <f t="shared" si="145"/>
        <v>0</v>
      </c>
      <c r="AD1187">
        <f t="shared" si="146"/>
        <v>2232</v>
      </c>
      <c r="AE1187">
        <f>VLOOKUP(A:A,'10月奖金'!A:AC,29,0)</f>
        <v>0</v>
      </c>
      <c r="AF1187" s="6">
        <f t="shared" si="147"/>
        <v>0</v>
      </c>
      <c r="AG1187">
        <f>VLOOKUP(A:A,'10月奖金'!A:AD,30,0)</f>
        <v>2250</v>
      </c>
      <c r="AH1187" s="6">
        <f t="shared" si="148"/>
        <v>-18</v>
      </c>
      <c r="AI1187">
        <f>VLOOKUP(A:A,单位分配保留两位小数!B:N,13,0)</f>
        <v>2232</v>
      </c>
      <c r="AJ1187">
        <f t="shared" si="149"/>
        <v>0</v>
      </c>
      <c r="AK1187">
        <f>_xlfn.IFNA(VLOOKUP(A:A,'11月工资'!A:AQ,43,0),0)</f>
        <v>0</v>
      </c>
      <c r="AL1187">
        <f t="shared" si="150"/>
        <v>0</v>
      </c>
      <c r="AM1187" s="6">
        <f t="shared" si="151"/>
        <v>-3906.5500000000029</v>
      </c>
    </row>
    <row r="1188" spans="1:39" x14ac:dyDescent="0.2">
      <c r="A1188" s="1">
        <v>9001347</v>
      </c>
      <c r="B1188" t="str">
        <f>VLOOKUP(A1188,标准表!C:D,2,0)</f>
        <v>王国刚</v>
      </c>
      <c r="C1188" t="str">
        <f>VLOOKUP(A:A,标准表!C:M,11,0)</f>
        <v>炼铁事业部</v>
      </c>
      <c r="D1188" t="str">
        <f>VLOOKUP($A:$A,标准表!C:E,3,0)</f>
        <v>132826197308205919</v>
      </c>
      <c r="E1188" t="str">
        <f>VLOOKUP(A:A,'11月工资'!A:D,4,0)</f>
        <v>6210810170000801258</v>
      </c>
      <c r="F1188" t="str">
        <f>VLOOKUP(A:A,'11月工资'!A:F,6,0)</f>
        <v>生产操作人员</v>
      </c>
      <c r="G1188">
        <f>VLOOKUP(A:A,标准表!C:H,6,0)</f>
        <v>0</v>
      </c>
      <c r="H1188">
        <f>VLOOKUP(A:A,标准表!C:I,7,0)</f>
        <v>0</v>
      </c>
      <c r="I1188">
        <f>VLOOKUP(A:A,标准表!C:J,8,0)</f>
        <v>0</v>
      </c>
      <c r="J1188">
        <f>VLOOKUP($A:$A,标准表!C:G,5,0)</f>
        <v>1.5</v>
      </c>
      <c r="L1188">
        <f>VLOOKUP(A:A,单位分配保留两位小数!B:I,8,0)</f>
        <v>2250</v>
      </c>
      <c r="M1188">
        <f>_xlfn.IFNA(VLOOKUP(A:A,单位分配保留两位小数!B:J,9,0),0)</f>
        <v>0</v>
      </c>
      <c r="N1188">
        <f>_xlfn.IFNA(VLOOKUP(A:A,单位分配保留两位小数!B:K,10,0),0)</f>
        <v>0</v>
      </c>
      <c r="O1188">
        <f>ROUND(_xlfn.IFNA(VLOOKUP(A:A,单位分配保留两位小数!B:L,11,0),0),2)</f>
        <v>0</v>
      </c>
      <c r="Q1188">
        <f t="shared" si="144"/>
        <v>2250</v>
      </c>
      <c r="R1188">
        <f>_xlfn.IFNA(VLOOKUP(A1188,'11月工资'!A:AU,47,0),0)+Q1188</f>
        <v>41938.07</v>
      </c>
      <c r="S1188">
        <f>VLOOKUP(A:A,'11月工资'!A:AW,49,0)</f>
        <v>2500</v>
      </c>
      <c r="T1188">
        <f>VLOOKUP(A:A,'11月工资'!A:AZ,52,0)</f>
        <v>0</v>
      </c>
      <c r="U1188">
        <f>VLOOKUP(A:A,'11月工资'!A:BA,53,0)</f>
        <v>0</v>
      </c>
      <c r="V1188">
        <f>VLOOKUP(A:A,'11月工资'!A:AX,50,0)</f>
        <v>10000</v>
      </c>
      <c r="W1188">
        <f>VLOOKUP(A:A,'11月工资'!A:AY,51,0)</f>
        <v>0</v>
      </c>
      <c r="X1188">
        <f>VLOOKUP(A:A,'11月工资'!A:AV,48,0)</f>
        <v>25000</v>
      </c>
      <c r="Y1188">
        <f>VLOOKUP(A:A,'11月工资'!A:BB,54,0)</f>
        <v>7242.3</v>
      </c>
      <c r="Z1188" s="12">
        <f>ROUND(5*MAX(0,(R1188-S1188-T1188-U1188-V1188-W1188-X1188-Y1188)*{0.6;2;4;5;6;7;9}%-{0;504;3384;6384;10584;17184;36384}),2)</f>
        <v>0</v>
      </c>
      <c r="AB1188" s="78">
        <f>VLOOKUP(A:A,'11月工资'!A:BI,61,0)</f>
        <v>78.53</v>
      </c>
      <c r="AC1188" s="6">
        <f t="shared" si="145"/>
        <v>0</v>
      </c>
      <c r="AD1188">
        <f t="shared" si="146"/>
        <v>2250</v>
      </c>
      <c r="AE1188">
        <f>VLOOKUP(A:A,'10月奖金'!A:AC,29,0)</f>
        <v>0</v>
      </c>
      <c r="AF1188" s="6">
        <f t="shared" si="147"/>
        <v>0</v>
      </c>
      <c r="AG1188">
        <f>VLOOKUP(A:A,'10月奖金'!A:AD,30,0)</f>
        <v>2250</v>
      </c>
      <c r="AH1188" s="6">
        <f t="shared" si="148"/>
        <v>0</v>
      </c>
      <c r="AI1188">
        <f>VLOOKUP(A:A,单位分配保留两位小数!B:N,13,0)</f>
        <v>2250</v>
      </c>
      <c r="AJ1188">
        <f t="shared" si="149"/>
        <v>0</v>
      </c>
      <c r="AK1188">
        <f>_xlfn.IFNA(VLOOKUP(A:A,'11月工资'!A:AQ,43,0),0)</f>
        <v>0</v>
      </c>
      <c r="AL1188">
        <f t="shared" si="150"/>
        <v>0</v>
      </c>
      <c r="AM1188" s="6">
        <f t="shared" si="151"/>
        <v>-2804.2300000000005</v>
      </c>
    </row>
    <row r="1189" spans="1:39" x14ac:dyDescent="0.2">
      <c r="A1189" s="1">
        <v>9001349</v>
      </c>
      <c r="B1189" t="str">
        <f>VLOOKUP(A1189,标准表!C:D,2,0)</f>
        <v>闫冬</v>
      </c>
      <c r="C1189" t="str">
        <f>VLOOKUP(A:A,标准表!C:M,11,0)</f>
        <v>炼铁事业部</v>
      </c>
      <c r="D1189" t="str">
        <f>VLOOKUP($A:$A,标准表!C:E,3,0)</f>
        <v>130705197512110010</v>
      </c>
      <c r="E1189" t="str">
        <f>VLOOKUP(A:A,'11月工资'!A:D,4,0)</f>
        <v>6210810170000759613</v>
      </c>
      <c r="F1189" t="str">
        <f>VLOOKUP(A:A,'11月工资'!A:F,6,0)</f>
        <v>生产操作人员</v>
      </c>
      <c r="G1189">
        <f>VLOOKUP(A:A,标准表!C:H,6,0)</f>
        <v>0</v>
      </c>
      <c r="H1189">
        <f>VLOOKUP(A:A,标准表!C:I,7,0)</f>
        <v>0</v>
      </c>
      <c r="I1189">
        <f>VLOOKUP(A:A,标准表!C:J,8,0)</f>
        <v>0</v>
      </c>
      <c r="J1189">
        <f>VLOOKUP($A:$A,标准表!C:G,5,0)</f>
        <v>1.5</v>
      </c>
      <c r="L1189">
        <f>VLOOKUP(A:A,单位分配保留两位小数!B:I,8,0)</f>
        <v>2249.5500000000002</v>
      </c>
      <c r="M1189">
        <f>_xlfn.IFNA(VLOOKUP(A:A,单位分配保留两位小数!B:J,9,0),0)</f>
        <v>0</v>
      </c>
      <c r="N1189">
        <f>_xlfn.IFNA(VLOOKUP(A:A,单位分配保留两位小数!B:K,10,0),0)</f>
        <v>0</v>
      </c>
      <c r="O1189">
        <f>ROUND(_xlfn.IFNA(VLOOKUP(A:A,单位分配保留两位小数!B:L,11,0),0),2)</f>
        <v>0</v>
      </c>
      <c r="Q1189">
        <f t="shared" si="144"/>
        <v>2249.5500000000002</v>
      </c>
      <c r="R1189">
        <f>_xlfn.IFNA(VLOOKUP(A1189,'11月工资'!A:AU,47,0),0)+Q1189</f>
        <v>43582.210000000006</v>
      </c>
      <c r="S1189">
        <f>VLOOKUP(A:A,'11月工资'!A:AW,49,0)</f>
        <v>0</v>
      </c>
      <c r="T1189">
        <f>VLOOKUP(A:A,'11月工资'!A:AZ,52,0)</f>
        <v>0</v>
      </c>
      <c r="U1189">
        <f>VLOOKUP(A:A,'11月工资'!A:BA,53,0)</f>
        <v>5500</v>
      </c>
      <c r="V1189">
        <f>VLOOKUP(A:A,'11月工资'!A:AX,50,0)</f>
        <v>5000</v>
      </c>
      <c r="W1189">
        <f>VLOOKUP(A:A,'11月工资'!A:AY,51,0)</f>
        <v>0</v>
      </c>
      <c r="X1189">
        <f>VLOOKUP(A:A,'11月工资'!A:AV,48,0)</f>
        <v>25000</v>
      </c>
      <c r="Y1189">
        <f>VLOOKUP(A:A,'11月工资'!A:BB,54,0)</f>
        <v>7607.55</v>
      </c>
      <c r="Z1189" s="12">
        <f>ROUND(5*MAX(0,(R1189-S1189-T1189-U1189-V1189-W1189-X1189-Y1189)*{0.6;2;4;5;6;7;9}%-{0;504;3384;6384;10584;17184;36384}),2)</f>
        <v>14.24</v>
      </c>
      <c r="AB1189" s="78">
        <f>VLOOKUP(A:A,'11月工资'!A:BI,61,0)</f>
        <v>93.8</v>
      </c>
      <c r="AC1189" s="6">
        <f t="shared" si="145"/>
        <v>0</v>
      </c>
      <c r="AD1189">
        <f t="shared" si="146"/>
        <v>2249.5500000000002</v>
      </c>
      <c r="AE1189">
        <f>VLOOKUP(A:A,'10月奖金'!A:AC,29,0)</f>
        <v>0</v>
      </c>
      <c r="AF1189" s="6">
        <f t="shared" si="147"/>
        <v>0</v>
      </c>
      <c r="AG1189">
        <f>VLOOKUP(A:A,'10月奖金'!A:AD,30,0)</f>
        <v>2251</v>
      </c>
      <c r="AH1189" s="6">
        <f t="shared" si="148"/>
        <v>-1.4499999999998181</v>
      </c>
      <c r="AI1189">
        <f>VLOOKUP(A:A,单位分配保留两位小数!B:N,13,0)</f>
        <v>2249.5500000000002</v>
      </c>
      <c r="AJ1189">
        <f t="shared" si="149"/>
        <v>0</v>
      </c>
      <c r="AK1189">
        <f>_xlfn.IFNA(VLOOKUP(A:A,'11月工资'!A:AQ,43,0),0)</f>
        <v>0</v>
      </c>
      <c r="AL1189">
        <f t="shared" si="150"/>
        <v>0</v>
      </c>
      <c r="AM1189" s="6">
        <f t="shared" si="151"/>
        <v>474.66000000000622</v>
      </c>
    </row>
    <row r="1190" spans="1:39" x14ac:dyDescent="0.2">
      <c r="A1190" s="1">
        <v>9001350</v>
      </c>
      <c r="B1190" t="str">
        <f>VLOOKUP(A1190,标准表!C:D,2,0)</f>
        <v>胡晓仑</v>
      </c>
      <c r="C1190" t="str">
        <f>VLOOKUP(A:A,标准表!C:M,11,0)</f>
        <v>炼铁事业部</v>
      </c>
      <c r="D1190" t="str">
        <f>VLOOKUP($A:$A,标准表!C:E,3,0)</f>
        <v>130705197612120937</v>
      </c>
      <c r="E1190" t="str">
        <f>VLOOKUP(A:A,'11月工资'!A:D,4,0)</f>
        <v>6210810170000804567</v>
      </c>
      <c r="F1190" t="str">
        <f>VLOOKUP(A:A,'11月工资'!A:F,6,0)</f>
        <v>生产操作人员</v>
      </c>
      <c r="G1190">
        <f>VLOOKUP(A:A,标准表!C:H,6,0)</f>
        <v>0</v>
      </c>
      <c r="H1190">
        <f>VLOOKUP(A:A,标准表!C:I,7,0)</f>
        <v>0</v>
      </c>
      <c r="I1190">
        <f>VLOOKUP(A:A,标准表!C:J,8,0)</f>
        <v>0</v>
      </c>
      <c r="J1190">
        <f>VLOOKUP($A:$A,标准表!C:G,5,0)</f>
        <v>1.5</v>
      </c>
      <c r="L1190">
        <f>VLOOKUP(A:A,单位分配保留两位小数!B:I,8,0)</f>
        <v>2250</v>
      </c>
      <c r="M1190">
        <f>_xlfn.IFNA(VLOOKUP(A:A,单位分配保留两位小数!B:J,9,0),0)</f>
        <v>0</v>
      </c>
      <c r="N1190">
        <f>_xlfn.IFNA(VLOOKUP(A:A,单位分配保留两位小数!B:K,10,0),0)</f>
        <v>0</v>
      </c>
      <c r="O1190">
        <f>ROUND(_xlfn.IFNA(VLOOKUP(A:A,单位分配保留两位小数!B:L,11,0),0),2)</f>
        <v>0</v>
      </c>
      <c r="Q1190">
        <f t="shared" si="144"/>
        <v>2250</v>
      </c>
      <c r="R1190">
        <f>_xlfn.IFNA(VLOOKUP(A1190,'11月工资'!A:AU,47,0),0)+Q1190</f>
        <v>41137.089999999997</v>
      </c>
      <c r="S1190">
        <f>VLOOKUP(A:A,'11月工资'!A:AW,49,0)</f>
        <v>3000</v>
      </c>
      <c r="T1190">
        <f>VLOOKUP(A:A,'11月工资'!A:AZ,52,0)</f>
        <v>0</v>
      </c>
      <c r="U1190">
        <f>VLOOKUP(A:A,'11月工资'!A:BA,53,0)</f>
        <v>0</v>
      </c>
      <c r="V1190">
        <f>VLOOKUP(A:A,'11月工资'!A:AX,50,0)</f>
        <v>5000</v>
      </c>
      <c r="W1190">
        <f>VLOOKUP(A:A,'11月工资'!A:AY,51,0)</f>
        <v>0</v>
      </c>
      <c r="X1190">
        <f>VLOOKUP(A:A,'11月工资'!A:AV,48,0)</f>
        <v>25000</v>
      </c>
      <c r="Y1190">
        <f>VLOOKUP(A:A,'11月工资'!A:BB,54,0)</f>
        <v>7114.4000000000005</v>
      </c>
      <c r="Z1190" s="12">
        <f>ROUND(5*MAX(0,(R1190-S1190-T1190-U1190-V1190-W1190-X1190-Y1190)*{0.6;2;4;5;6;7;9}%-{0;504;3384;6384;10584;17184;36384}),2)</f>
        <v>30.68</v>
      </c>
      <c r="AB1190" s="78">
        <f>VLOOKUP(A:A,'11月工资'!A:BI,61,0)</f>
        <v>61.44</v>
      </c>
      <c r="AC1190" s="6">
        <f t="shared" si="145"/>
        <v>0</v>
      </c>
      <c r="AD1190">
        <f t="shared" si="146"/>
        <v>2250</v>
      </c>
      <c r="AE1190">
        <f>VLOOKUP(A:A,'10月奖金'!A:AC,29,0)</f>
        <v>0</v>
      </c>
      <c r="AF1190" s="6">
        <f t="shared" si="147"/>
        <v>0</v>
      </c>
      <c r="AG1190">
        <f>VLOOKUP(A:A,'10月奖金'!A:AD,30,0)</f>
        <v>2250</v>
      </c>
      <c r="AH1190" s="6">
        <f t="shared" si="148"/>
        <v>0</v>
      </c>
      <c r="AI1190">
        <f>VLOOKUP(A:A,单位分配保留两位小数!B:N,13,0)</f>
        <v>2250</v>
      </c>
      <c r="AJ1190">
        <f t="shared" si="149"/>
        <v>0</v>
      </c>
      <c r="AK1190">
        <f>_xlfn.IFNA(VLOOKUP(A:A,'11月工资'!A:AQ,43,0),0)</f>
        <v>0</v>
      </c>
      <c r="AL1190">
        <f t="shared" si="150"/>
        <v>0</v>
      </c>
      <c r="AM1190" s="6">
        <f t="shared" si="151"/>
        <v>1022.689999999996</v>
      </c>
    </row>
    <row r="1191" spans="1:39" x14ac:dyDescent="0.2">
      <c r="A1191" s="1">
        <v>9001317</v>
      </c>
      <c r="B1191" t="str">
        <f>VLOOKUP(A1191,标准表!C:D,2,0)</f>
        <v>夏桂刚</v>
      </c>
      <c r="C1191" t="str">
        <f>VLOOKUP(A:A,标准表!C:M,11,0)</f>
        <v>热轧事业部</v>
      </c>
      <c r="D1191" t="str">
        <f>VLOOKUP($A:$A,标准表!C:E,3,0)</f>
        <v>132928198110013033</v>
      </c>
      <c r="E1191" t="str">
        <f>VLOOKUP(A:A,'11月工资'!A:D,4,0)</f>
        <v>6210810170000083675</v>
      </c>
      <c r="F1191" t="str">
        <f>VLOOKUP(A:A,'11月工资'!A:F,6,0)</f>
        <v>生产操作人员</v>
      </c>
      <c r="G1191">
        <f>VLOOKUP(A:A,标准表!C:H,6,0)</f>
        <v>0</v>
      </c>
      <c r="H1191">
        <f>VLOOKUP(A:A,标准表!C:I,7,0)</f>
        <v>0</v>
      </c>
      <c r="I1191">
        <f>VLOOKUP(A:A,标准表!C:J,8,0)</f>
        <v>0</v>
      </c>
      <c r="J1191">
        <f>VLOOKUP($A:$A,标准表!C:G,5,0)</f>
        <v>1.65</v>
      </c>
      <c r="L1191">
        <f>VLOOKUP(A:A,单位分配保留两位小数!B:I,8,0)</f>
        <v>2848.38</v>
      </c>
      <c r="M1191">
        <f>_xlfn.IFNA(VLOOKUP(A:A,单位分配保留两位小数!B:J,9,0),0)</f>
        <v>0</v>
      </c>
      <c r="N1191">
        <f>_xlfn.IFNA(VLOOKUP(A:A,单位分配保留两位小数!B:K,10,0),0)</f>
        <v>200</v>
      </c>
      <c r="O1191">
        <f>ROUND(_xlfn.IFNA(VLOOKUP(A:A,单位分配保留两位小数!B:L,11,0),0),2)</f>
        <v>0</v>
      </c>
      <c r="Q1191">
        <f t="shared" si="144"/>
        <v>3048.38</v>
      </c>
      <c r="R1191">
        <f>_xlfn.IFNA(VLOOKUP(A1191,'11月工资'!A:AU,47,0),0)+Q1191</f>
        <v>43073.909999999996</v>
      </c>
      <c r="S1191">
        <f>VLOOKUP(A:A,'11月工资'!A:AW,49,0)</f>
        <v>0</v>
      </c>
      <c r="T1191">
        <f>VLOOKUP(A:A,'11月工资'!A:AZ,52,0)</f>
        <v>0</v>
      </c>
      <c r="U1191">
        <f>VLOOKUP(A:A,'11月工资'!A:BA,53,0)</f>
        <v>0</v>
      </c>
      <c r="V1191">
        <f>VLOOKUP(A:A,'11月工资'!A:AX,50,0)</f>
        <v>0</v>
      </c>
      <c r="W1191">
        <f>VLOOKUP(A:A,'11月工资'!A:AY,51,0)</f>
        <v>0</v>
      </c>
      <c r="X1191">
        <f>VLOOKUP(A:A,'11月工资'!A:AV,48,0)</f>
        <v>25000</v>
      </c>
      <c r="Y1191">
        <f>VLOOKUP(A:A,'11月工资'!A:BB,54,0)</f>
        <v>7024.8</v>
      </c>
      <c r="Z1191" s="12">
        <f>ROUND(5*MAX(0,(R1191-S1191-T1191-U1191-V1191-W1191-X1191-Y1191)*{0.6;2;4;5;6;7;9}%-{0;504;3384;6384;10584;17184;36384}),2)</f>
        <v>331.47</v>
      </c>
      <c r="AB1191" s="78">
        <f>VLOOKUP(A:A,'11月工资'!A:BI,61,0)</f>
        <v>240.01999999999998</v>
      </c>
      <c r="AC1191" s="6">
        <f t="shared" si="145"/>
        <v>91.45</v>
      </c>
      <c r="AD1191">
        <f t="shared" si="146"/>
        <v>2956.9300000000003</v>
      </c>
      <c r="AE1191">
        <f>VLOOKUP(A:A,'10月奖金'!A:AC,29,0)</f>
        <v>82.73</v>
      </c>
      <c r="AF1191" s="6">
        <f t="shared" si="147"/>
        <v>8.7199999999999989</v>
      </c>
      <c r="AG1191">
        <f>VLOOKUP(A:A,'10月奖金'!A:AD,30,0)</f>
        <v>3001.02</v>
      </c>
      <c r="AH1191" s="6">
        <f t="shared" si="148"/>
        <v>-44.089999999999691</v>
      </c>
      <c r="AI1191">
        <f>VLOOKUP(A:A,单位分配保留两位小数!B:N,13,0)</f>
        <v>3048.38</v>
      </c>
      <c r="AJ1191">
        <f t="shared" si="149"/>
        <v>0</v>
      </c>
      <c r="AK1191">
        <f>_xlfn.IFNA(VLOOKUP(A:A,'11月工资'!A:AQ,43,0),0)</f>
        <v>8.0999999999999943</v>
      </c>
      <c r="AL1191">
        <f t="shared" si="150"/>
        <v>99.55</v>
      </c>
      <c r="AM1191" s="6">
        <f t="shared" si="151"/>
        <v>11049.109999999997</v>
      </c>
    </row>
    <row r="1192" spans="1:39" x14ac:dyDescent="0.2">
      <c r="A1192" s="1">
        <v>9001319</v>
      </c>
      <c r="B1192" t="str">
        <f>VLOOKUP(A1192,标准表!C:D,2,0)</f>
        <v>闫国强</v>
      </c>
      <c r="C1192" t="str">
        <f>VLOOKUP(A:A,标准表!C:M,11,0)</f>
        <v>热轧事业部</v>
      </c>
      <c r="D1192" t="str">
        <f>VLOOKUP($A:$A,标准表!C:E,3,0)</f>
        <v>13043419820719481X</v>
      </c>
      <c r="E1192" t="str">
        <f>VLOOKUP(A:A,'11月工资'!A:D,4,0)</f>
        <v>6217855000023489990</v>
      </c>
      <c r="F1192" t="str">
        <f>VLOOKUP(A:A,'11月工资'!A:F,6,0)</f>
        <v>生产操作人员</v>
      </c>
      <c r="G1192">
        <f>VLOOKUP(A:A,标准表!C:H,6,0)</f>
        <v>0</v>
      </c>
      <c r="H1192">
        <f>VLOOKUP(A:A,标准表!C:I,7,0)</f>
        <v>0</v>
      </c>
      <c r="I1192">
        <f>VLOOKUP(A:A,标准表!C:J,8,0)</f>
        <v>0</v>
      </c>
      <c r="J1192">
        <f>VLOOKUP($A:$A,标准表!C:G,5,0)</f>
        <v>1.65</v>
      </c>
      <c r="L1192">
        <f>VLOOKUP(A:A,单位分配保留两位小数!B:I,8,0)</f>
        <v>2929.16</v>
      </c>
      <c r="M1192">
        <f>_xlfn.IFNA(VLOOKUP(A:A,单位分配保留两位小数!B:J,9,0),0)</f>
        <v>0</v>
      </c>
      <c r="N1192">
        <f>_xlfn.IFNA(VLOOKUP(A:A,单位分配保留两位小数!B:K,10,0),0)</f>
        <v>58</v>
      </c>
      <c r="O1192">
        <f>ROUND(_xlfn.IFNA(VLOOKUP(A:A,单位分配保留两位小数!B:L,11,0),0),2)</f>
        <v>0</v>
      </c>
      <c r="Q1192">
        <f t="shared" si="144"/>
        <v>2987.16</v>
      </c>
      <c r="R1192">
        <f>_xlfn.IFNA(VLOOKUP(A1192,'11月工资'!A:AU,47,0),0)+Q1192</f>
        <v>42467.130000000005</v>
      </c>
      <c r="S1192">
        <f>VLOOKUP(A:A,'11月工资'!A:AW,49,0)</f>
        <v>0</v>
      </c>
      <c r="T1192">
        <f>VLOOKUP(A:A,'11月工资'!A:AZ,52,0)</f>
        <v>0</v>
      </c>
      <c r="U1192">
        <f>VLOOKUP(A:A,'11月工资'!A:BA,53,0)</f>
        <v>0</v>
      </c>
      <c r="V1192">
        <f>VLOOKUP(A:A,'11月工资'!A:AX,50,0)</f>
        <v>0</v>
      </c>
      <c r="W1192">
        <f>VLOOKUP(A:A,'11月工资'!A:AY,51,0)</f>
        <v>0</v>
      </c>
      <c r="X1192">
        <f>VLOOKUP(A:A,'11月工资'!A:AV,48,0)</f>
        <v>25000</v>
      </c>
      <c r="Y1192">
        <f>VLOOKUP(A:A,'11月工资'!A:BB,54,0)</f>
        <v>7024.8</v>
      </c>
      <c r="Z1192" s="12">
        <f>ROUND(5*MAX(0,(R1192-S1192-T1192-U1192-V1192-W1192-X1192-Y1192)*{0.6;2;4;5;6;7;9}%-{0;504;3384;6384;10584;17184;36384}),2)</f>
        <v>313.27</v>
      </c>
      <c r="AB1192" s="78">
        <f>VLOOKUP(A:A,'11月工资'!A:BI,61,0)</f>
        <v>224.94</v>
      </c>
      <c r="AC1192" s="6">
        <f t="shared" si="145"/>
        <v>88.33</v>
      </c>
      <c r="AD1192">
        <f t="shared" si="146"/>
        <v>2898.83</v>
      </c>
      <c r="AE1192">
        <f>VLOOKUP(A:A,'10月奖金'!A:AC,29,0)</f>
        <v>82.5</v>
      </c>
      <c r="AF1192" s="6">
        <f t="shared" si="147"/>
        <v>5.8299999999999983</v>
      </c>
      <c r="AG1192">
        <f>VLOOKUP(A:A,'10月奖金'!A:AD,30,0)</f>
        <v>2710.63</v>
      </c>
      <c r="AH1192" s="6">
        <f t="shared" si="148"/>
        <v>188.19999999999982</v>
      </c>
      <c r="AI1192">
        <f>VLOOKUP(A:A,单位分配保留两位小数!B:N,13,0)</f>
        <v>2987.16</v>
      </c>
      <c r="AJ1192">
        <f t="shared" si="149"/>
        <v>0</v>
      </c>
      <c r="AK1192">
        <f>_xlfn.IFNA(VLOOKUP(A:A,'11月工资'!A:AQ,43,0),0)</f>
        <v>0</v>
      </c>
      <c r="AL1192">
        <f t="shared" si="150"/>
        <v>88.33</v>
      </c>
      <c r="AM1192" s="6">
        <f t="shared" si="151"/>
        <v>10442.330000000005</v>
      </c>
    </row>
    <row r="1193" spans="1:39" x14ac:dyDescent="0.2">
      <c r="A1193" s="1">
        <v>9001331</v>
      </c>
      <c r="B1193" t="str">
        <f>VLOOKUP(A1193,标准表!C:D,2,0)</f>
        <v>李清帅</v>
      </c>
      <c r="C1193" t="str">
        <f>VLOOKUP(A:A,标准表!C:M,11,0)</f>
        <v>热轧事业部</v>
      </c>
      <c r="D1193" t="str">
        <f>VLOOKUP($A:$A,标准表!C:E,3,0)</f>
        <v>130624198604092014</v>
      </c>
      <c r="E1193" t="str">
        <f>VLOOKUP(A:A,'11月工资'!A:D,4,0)</f>
        <v>6217000170012823550</v>
      </c>
      <c r="F1193" t="str">
        <f>VLOOKUP(A:A,'11月工资'!A:F,6,0)</f>
        <v>专业技术人员</v>
      </c>
      <c r="G1193">
        <f>VLOOKUP(A:A,标准表!C:H,6,0)</f>
        <v>0</v>
      </c>
      <c r="H1193">
        <f>VLOOKUP(A:A,标准表!C:I,7,0)</f>
        <v>0</v>
      </c>
      <c r="I1193">
        <f>VLOOKUP(A:A,标准表!C:J,8,0)</f>
        <v>0</v>
      </c>
      <c r="J1193">
        <f>VLOOKUP($A:$A,标准表!C:G,5,0)</f>
        <v>3.05</v>
      </c>
      <c r="L1193">
        <f>VLOOKUP(A:A,单位分配保留两位小数!B:I,8,0)</f>
        <v>5018.53</v>
      </c>
      <c r="M1193">
        <f>_xlfn.IFNA(VLOOKUP(A:A,单位分配保留两位小数!B:J,9,0),0)</f>
        <v>0</v>
      </c>
      <c r="N1193">
        <f>_xlfn.IFNA(VLOOKUP(A:A,单位分配保留两位小数!B:K,10,0),0)</f>
        <v>0</v>
      </c>
      <c r="O1193">
        <f>ROUND(_xlfn.IFNA(VLOOKUP(A:A,单位分配保留两位小数!B:L,11,0),0),2)</f>
        <v>0</v>
      </c>
      <c r="Q1193">
        <f t="shared" si="144"/>
        <v>5018.53</v>
      </c>
      <c r="R1193">
        <f>_xlfn.IFNA(VLOOKUP(A1193,'11月工资'!A:AU,47,0),0)+Q1193</f>
        <v>48975.299999999996</v>
      </c>
      <c r="S1193">
        <f>VLOOKUP(A:A,'11月工资'!A:AW,49,0)</f>
        <v>0</v>
      </c>
      <c r="T1193">
        <f>VLOOKUP(A:A,'11月工资'!A:AZ,52,0)</f>
        <v>0</v>
      </c>
      <c r="U1193">
        <f>VLOOKUP(A:A,'11月工资'!A:BA,53,0)</f>
        <v>0</v>
      </c>
      <c r="V1193">
        <f>VLOOKUP(A:A,'11月工资'!A:AX,50,0)</f>
        <v>0</v>
      </c>
      <c r="W1193">
        <f>VLOOKUP(A:A,'11月工资'!A:AY,51,0)</f>
        <v>0</v>
      </c>
      <c r="X1193">
        <f>VLOOKUP(A:A,'11月工资'!A:AV,48,0)</f>
        <v>25000</v>
      </c>
      <c r="Y1193">
        <f>VLOOKUP(A:A,'11月工资'!A:BB,54,0)</f>
        <v>8762.2999999999993</v>
      </c>
      <c r="Z1193" s="12">
        <f>ROUND(5*MAX(0,(R1193-S1193-T1193-U1193-V1193-W1193-X1193-Y1193)*{0.6;2;4;5;6;7;9}%-{0;504;3384;6384;10584;17184;36384}),2)</f>
        <v>456.39</v>
      </c>
      <c r="AB1193" s="78">
        <f>VLOOKUP(A:A,'11月工资'!A:BI,61,0)</f>
        <v>341.46</v>
      </c>
      <c r="AC1193" s="6">
        <f t="shared" si="145"/>
        <v>114.93</v>
      </c>
      <c r="AD1193">
        <f t="shared" si="146"/>
        <v>4903.5999999999995</v>
      </c>
      <c r="AE1193">
        <f>VLOOKUP(A:A,'10月奖金'!A:AC,29,0)</f>
        <v>124.26</v>
      </c>
      <c r="AF1193" s="6">
        <f t="shared" si="147"/>
        <v>-9.3299999999999983</v>
      </c>
      <c r="AG1193">
        <f>VLOOKUP(A:A,'10月奖金'!A:AD,30,0)</f>
        <v>4912.05</v>
      </c>
      <c r="AH1193" s="6">
        <f t="shared" si="148"/>
        <v>-8.4500000000007276</v>
      </c>
      <c r="AI1193">
        <f>VLOOKUP(A:A,单位分配保留两位小数!B:N,13,0)</f>
        <v>5018.53</v>
      </c>
      <c r="AJ1193">
        <f t="shared" si="149"/>
        <v>0</v>
      </c>
      <c r="AK1193">
        <f>_xlfn.IFNA(VLOOKUP(A:A,'11月工资'!A:AQ,43,0),0)</f>
        <v>0</v>
      </c>
      <c r="AL1193">
        <f t="shared" si="150"/>
        <v>114.93</v>
      </c>
      <c r="AM1193" s="6">
        <f t="shared" si="151"/>
        <v>15212.999999999996</v>
      </c>
    </row>
    <row r="1194" spans="1:39" x14ac:dyDescent="0.2">
      <c r="A1194" s="1">
        <v>9001332</v>
      </c>
      <c r="B1194" t="str">
        <f>VLOOKUP(A1194,标准表!C:D,2,0)</f>
        <v>董乐乐</v>
      </c>
      <c r="C1194" t="str">
        <f>VLOOKUP(A:A,标准表!C:M,11,0)</f>
        <v>热轧事业部</v>
      </c>
      <c r="D1194" t="str">
        <f>VLOOKUP($A:$A,标准表!C:E,3,0)</f>
        <v>130123198605293332</v>
      </c>
      <c r="E1194" t="str">
        <f>VLOOKUP(A:A,'11月工资'!A:D,4,0)</f>
        <v>6217000170000897780</v>
      </c>
      <c r="F1194" t="str">
        <f>VLOOKUP(A:A,'11月工资'!A:F,6,0)</f>
        <v>生产操作人员</v>
      </c>
      <c r="G1194">
        <f>VLOOKUP(A:A,标准表!C:H,6,0)</f>
        <v>0</v>
      </c>
      <c r="H1194">
        <f>VLOOKUP(A:A,标准表!C:I,7,0)</f>
        <v>0</v>
      </c>
      <c r="I1194">
        <f>VLOOKUP(A:A,标准表!C:J,8,0)</f>
        <v>0</v>
      </c>
      <c r="J1194">
        <f>VLOOKUP($A:$A,标准表!C:G,5,0)</f>
        <v>1.8</v>
      </c>
      <c r="L1194">
        <f>VLOOKUP(A:A,单位分配保留两位小数!B:I,8,0)</f>
        <v>2938.35</v>
      </c>
      <c r="M1194">
        <f>_xlfn.IFNA(VLOOKUP(A:A,单位分配保留两位小数!B:J,9,0),0)</f>
        <v>0</v>
      </c>
      <c r="N1194">
        <f>_xlfn.IFNA(VLOOKUP(A:A,单位分配保留两位小数!B:K,10,0),0)</f>
        <v>0</v>
      </c>
      <c r="O1194">
        <f>ROUND(_xlfn.IFNA(VLOOKUP(A:A,单位分配保留两位小数!B:L,11,0),0),2)</f>
        <v>0</v>
      </c>
      <c r="Q1194">
        <f t="shared" si="144"/>
        <v>2938.35</v>
      </c>
      <c r="R1194">
        <f>_xlfn.IFNA(VLOOKUP(A1194,'11月工资'!A:AU,47,0),0)+Q1194</f>
        <v>39291.549999999996</v>
      </c>
      <c r="S1194">
        <f>VLOOKUP(A:A,'11月工资'!A:AW,49,0)</f>
        <v>0</v>
      </c>
      <c r="T1194">
        <f>VLOOKUP(A:A,'11月工资'!A:AZ,52,0)</f>
        <v>0</v>
      </c>
      <c r="U1194">
        <f>VLOOKUP(A:A,'11月工资'!A:BA,53,0)</f>
        <v>0</v>
      </c>
      <c r="V1194">
        <f>VLOOKUP(A:A,'11月工资'!A:AX,50,0)</f>
        <v>0</v>
      </c>
      <c r="W1194">
        <f>VLOOKUP(A:A,'11月工资'!A:AY,51,0)</f>
        <v>0</v>
      </c>
      <c r="X1194">
        <f>VLOOKUP(A:A,'11月工资'!A:AV,48,0)</f>
        <v>25000</v>
      </c>
      <c r="Y1194">
        <f>VLOOKUP(A:A,'11月工资'!A:BB,54,0)</f>
        <v>6781.35</v>
      </c>
      <c r="Z1194" s="12">
        <f>ROUND(5*MAX(0,(R1194-S1194-T1194-U1194-V1194-W1194-X1194-Y1194)*{0.6;2;4;5;6;7;9}%-{0;504;3384;6384;10584;17184;36384}),2)</f>
        <v>225.31</v>
      </c>
      <c r="AB1194" s="78">
        <f>VLOOKUP(A:A,'11月工资'!A:BI,61,0)</f>
        <v>159.44</v>
      </c>
      <c r="AC1194" s="6">
        <f t="shared" si="145"/>
        <v>65.87</v>
      </c>
      <c r="AD1194">
        <f t="shared" si="146"/>
        <v>2872.48</v>
      </c>
      <c r="AE1194">
        <f>VLOOKUP(A:A,'10月奖金'!A:AC,29,0)</f>
        <v>57.39</v>
      </c>
      <c r="AF1194" s="6">
        <f t="shared" si="147"/>
        <v>8.480000000000004</v>
      </c>
      <c r="AG1194">
        <f>VLOOKUP(A:A,'10月奖金'!A:AD,30,0)</f>
        <v>2930.81</v>
      </c>
      <c r="AH1194" s="6">
        <f t="shared" si="148"/>
        <v>-58.329999999999927</v>
      </c>
      <c r="AI1194">
        <f>VLOOKUP(A:A,单位分配保留两位小数!B:N,13,0)</f>
        <v>2938.35</v>
      </c>
      <c r="AJ1194">
        <f t="shared" si="149"/>
        <v>0</v>
      </c>
      <c r="AK1194">
        <f>_xlfn.IFNA(VLOOKUP(A:A,'11月工资'!A:AQ,43,0),0)</f>
        <v>0</v>
      </c>
      <c r="AL1194">
        <f t="shared" si="150"/>
        <v>65.87</v>
      </c>
      <c r="AM1194" s="6">
        <f t="shared" si="151"/>
        <v>7510.1999999999953</v>
      </c>
    </row>
    <row r="1195" spans="1:39" x14ac:dyDescent="0.2">
      <c r="A1195" s="1">
        <v>9001333</v>
      </c>
      <c r="B1195" t="str">
        <f>VLOOKUP(A1195,标准表!C:D,2,0)</f>
        <v>李新民</v>
      </c>
      <c r="C1195" t="str">
        <f>VLOOKUP(A:A,标准表!C:M,11,0)</f>
        <v>热轧事业部</v>
      </c>
      <c r="D1195" t="str">
        <f>VLOOKUP($A:$A,标准表!C:E,3,0)</f>
        <v>130525198608162316</v>
      </c>
      <c r="E1195" t="str">
        <f>VLOOKUP(A:A,'11月工资'!A:D,4,0)</f>
        <v>6217000180042404925</v>
      </c>
      <c r="F1195" t="str">
        <f>VLOOKUP(A:A,'11月工资'!A:F,6,0)</f>
        <v>生产操作人员</v>
      </c>
      <c r="G1195">
        <f>VLOOKUP(A:A,标准表!C:H,6,0)</f>
        <v>0</v>
      </c>
      <c r="H1195">
        <f>VLOOKUP(A:A,标准表!C:I,7,0)</f>
        <v>0</v>
      </c>
      <c r="I1195">
        <f>VLOOKUP(A:A,标准表!C:J,8,0)</f>
        <v>0</v>
      </c>
      <c r="J1195">
        <f>VLOOKUP($A:$A,标准表!C:G,5,0)</f>
        <v>1.8</v>
      </c>
      <c r="L1195">
        <f>VLOOKUP(A:A,单位分配保留两位小数!B:I,8,0)</f>
        <v>2938.35</v>
      </c>
      <c r="M1195">
        <f>_xlfn.IFNA(VLOOKUP(A:A,单位分配保留两位小数!B:J,9,0),0)</f>
        <v>0</v>
      </c>
      <c r="N1195">
        <f>_xlfn.IFNA(VLOOKUP(A:A,单位分配保留两位小数!B:K,10,0),0)</f>
        <v>0</v>
      </c>
      <c r="O1195">
        <f>ROUND(_xlfn.IFNA(VLOOKUP(A:A,单位分配保留两位小数!B:L,11,0),0),2)</f>
        <v>0</v>
      </c>
      <c r="Q1195">
        <f t="shared" si="144"/>
        <v>2938.35</v>
      </c>
      <c r="R1195">
        <f>_xlfn.IFNA(VLOOKUP(A1195,'11月工资'!A:AU,47,0),0)+Q1195</f>
        <v>37956.81</v>
      </c>
      <c r="S1195">
        <f>VLOOKUP(A:A,'11月工资'!A:AW,49,0)</f>
        <v>0</v>
      </c>
      <c r="T1195">
        <f>VLOOKUP(A:A,'11月工资'!A:AZ,52,0)</f>
        <v>0</v>
      </c>
      <c r="U1195">
        <f>VLOOKUP(A:A,'11月工资'!A:BA,53,0)</f>
        <v>0</v>
      </c>
      <c r="V1195">
        <f>VLOOKUP(A:A,'11月工资'!A:AX,50,0)</f>
        <v>0</v>
      </c>
      <c r="W1195">
        <f>VLOOKUP(A:A,'11月工资'!A:AY,51,0)</f>
        <v>0</v>
      </c>
      <c r="X1195">
        <f>VLOOKUP(A:A,'11月工资'!A:AV,48,0)</f>
        <v>25000</v>
      </c>
      <c r="Y1195">
        <f>VLOOKUP(A:A,'11月工资'!A:BB,54,0)</f>
        <v>6428.8499999999995</v>
      </c>
      <c r="Z1195" s="12">
        <f>ROUND(5*MAX(0,(R1195-S1195-T1195-U1195-V1195-W1195-X1195-Y1195)*{0.6;2;4;5;6;7;9}%-{0;504;3384;6384;10584;17184;36384}),2)</f>
        <v>195.84</v>
      </c>
      <c r="AB1195" s="78">
        <f>VLOOKUP(A:A,'11月工资'!A:BI,61,0)</f>
        <v>142.75</v>
      </c>
      <c r="AC1195" s="6">
        <f t="shared" si="145"/>
        <v>53.09</v>
      </c>
      <c r="AD1195">
        <f t="shared" si="146"/>
        <v>2885.2599999999998</v>
      </c>
      <c r="AE1195">
        <f>VLOOKUP(A:A,'10月奖金'!A:AC,29,0)</f>
        <v>61.18</v>
      </c>
      <c r="AF1195" s="6">
        <f t="shared" si="147"/>
        <v>-8.0899999999999963</v>
      </c>
      <c r="AG1195">
        <f>VLOOKUP(A:A,'10月奖金'!A:AD,30,0)</f>
        <v>3127.02</v>
      </c>
      <c r="AH1195" s="6">
        <f t="shared" si="148"/>
        <v>-241.76000000000022</v>
      </c>
      <c r="AI1195">
        <f>VLOOKUP(A:A,单位分配保留两位小数!B:N,13,0)</f>
        <v>2938.35</v>
      </c>
      <c r="AJ1195">
        <f t="shared" si="149"/>
        <v>0</v>
      </c>
      <c r="AK1195">
        <f>_xlfn.IFNA(VLOOKUP(A:A,'11月工资'!A:AQ,43,0),0)</f>
        <v>0</v>
      </c>
      <c r="AL1195">
        <f t="shared" si="150"/>
        <v>53.09</v>
      </c>
      <c r="AM1195" s="6">
        <f t="shared" si="151"/>
        <v>6527.9599999999982</v>
      </c>
    </row>
    <row r="1196" spans="1:39" x14ac:dyDescent="0.2">
      <c r="A1196" s="1">
        <v>9001335</v>
      </c>
      <c r="B1196" t="str">
        <f>VLOOKUP(A1196,标准表!C:D,2,0)</f>
        <v>高丽娜</v>
      </c>
      <c r="C1196" t="str">
        <f>VLOOKUP(A:A,标准表!C:M,11,0)</f>
        <v>热轧事业部</v>
      </c>
      <c r="D1196" t="str">
        <f>VLOOKUP($A:$A,标准表!C:E,3,0)</f>
        <v>130227198610080244</v>
      </c>
      <c r="E1196" t="str">
        <f>VLOOKUP(A:A,'11月工资'!A:D,4,0)</f>
        <v>6227000170810178388</v>
      </c>
      <c r="F1196" t="str">
        <f>VLOOKUP(A:A,'11月工资'!A:F,6,0)</f>
        <v>生产操作人员</v>
      </c>
      <c r="G1196">
        <f>VLOOKUP(A:A,标准表!C:H,6,0)</f>
        <v>0</v>
      </c>
      <c r="H1196">
        <f>VLOOKUP(A:A,标准表!C:I,7,0)</f>
        <v>0</v>
      </c>
      <c r="I1196">
        <f>VLOOKUP(A:A,标准表!C:J,8,0)</f>
        <v>0</v>
      </c>
      <c r="J1196">
        <f>VLOOKUP($A:$A,标准表!C:G,5,0)</f>
        <v>1.5</v>
      </c>
      <c r="L1196">
        <f>VLOOKUP(A:A,单位分配保留两位小数!B:I,8,0)</f>
        <v>2393.89</v>
      </c>
      <c r="M1196">
        <f>_xlfn.IFNA(VLOOKUP(A:A,单位分配保留两位小数!B:J,9,0),0)</f>
        <v>0</v>
      </c>
      <c r="N1196">
        <f>_xlfn.IFNA(VLOOKUP(A:A,单位分配保留两位小数!B:K,10,0),0)</f>
        <v>0</v>
      </c>
      <c r="O1196">
        <f>ROUND(_xlfn.IFNA(VLOOKUP(A:A,单位分配保留两位小数!B:L,11,0),0),2)</f>
        <v>0</v>
      </c>
      <c r="Q1196">
        <f t="shared" si="144"/>
        <v>2393.89</v>
      </c>
      <c r="R1196">
        <f>_xlfn.IFNA(VLOOKUP(A1196,'11月工资'!A:AU,47,0),0)+Q1196</f>
        <v>34921.53</v>
      </c>
      <c r="S1196">
        <f>VLOOKUP(A:A,'11月工资'!A:AW,49,0)</f>
        <v>0</v>
      </c>
      <c r="T1196">
        <f>VLOOKUP(A:A,'11月工资'!A:AZ,52,0)</f>
        <v>0</v>
      </c>
      <c r="U1196">
        <f>VLOOKUP(A:A,'11月工资'!A:BA,53,0)</f>
        <v>0</v>
      </c>
      <c r="V1196">
        <f>VLOOKUP(A:A,'11月工资'!A:AX,50,0)</f>
        <v>0</v>
      </c>
      <c r="W1196">
        <f>VLOOKUP(A:A,'11月工资'!A:AY,51,0)</f>
        <v>0</v>
      </c>
      <c r="X1196">
        <f>VLOOKUP(A:A,'11月工资'!A:AV,48,0)</f>
        <v>25000</v>
      </c>
      <c r="Y1196">
        <f>VLOOKUP(A:A,'11月工资'!A:BB,54,0)</f>
        <v>6019.8</v>
      </c>
      <c r="Z1196" s="12">
        <f>ROUND(5*MAX(0,(R1196-S1196-T1196-U1196-V1196-W1196-X1196-Y1196)*{0.6;2;4;5;6;7;9}%-{0;504;3384;6384;10584;17184;36384}),2)</f>
        <v>117.05</v>
      </c>
      <c r="AB1196" s="78">
        <f>VLOOKUP(A:A,'11月工资'!A:BI,61,0)</f>
        <v>85.37</v>
      </c>
      <c r="AC1196" s="6">
        <f t="shared" si="145"/>
        <v>31.68</v>
      </c>
      <c r="AD1196">
        <f t="shared" si="146"/>
        <v>2362.21</v>
      </c>
      <c r="AE1196">
        <f>VLOOKUP(A:A,'10月奖金'!A:AC,29,0)</f>
        <v>35.619999999999997</v>
      </c>
      <c r="AF1196" s="6">
        <f t="shared" si="147"/>
        <v>-3.9399999999999977</v>
      </c>
      <c r="AG1196">
        <f>VLOOKUP(A:A,'10月奖金'!A:AD,30,0)</f>
        <v>2489.84</v>
      </c>
      <c r="AH1196" s="6">
        <f t="shared" si="148"/>
        <v>-127.63000000000011</v>
      </c>
      <c r="AI1196">
        <f>VLOOKUP(A:A,单位分配保留两位小数!B:N,13,0)</f>
        <v>2393.89</v>
      </c>
      <c r="AJ1196">
        <f t="shared" si="149"/>
        <v>0</v>
      </c>
      <c r="AK1196">
        <f>_xlfn.IFNA(VLOOKUP(A:A,'11月工资'!A:AQ,43,0),0)</f>
        <v>0</v>
      </c>
      <c r="AL1196">
        <f t="shared" si="150"/>
        <v>31.68</v>
      </c>
      <c r="AM1196" s="6">
        <f t="shared" si="151"/>
        <v>3901.7299999999987</v>
      </c>
    </row>
    <row r="1197" spans="1:39" x14ac:dyDescent="0.2">
      <c r="A1197" s="1">
        <v>9001336</v>
      </c>
      <c r="B1197" t="str">
        <f>VLOOKUP(A1197,标准表!C:D,2,0)</f>
        <v>张杰</v>
      </c>
      <c r="C1197" t="str">
        <f>VLOOKUP(A:A,标准表!C:M,11,0)</f>
        <v>热轧事业部</v>
      </c>
      <c r="D1197" t="str">
        <f>VLOOKUP($A:$A,标准表!C:E,3,0)</f>
        <v>130730198702041416</v>
      </c>
      <c r="E1197" t="str">
        <f>VLOOKUP(A:A,'11月工资'!A:D,4,0)</f>
        <v>6217000170000897608</v>
      </c>
      <c r="F1197" t="str">
        <f>VLOOKUP(A:A,'11月工资'!A:F,6,0)</f>
        <v>生产操作人员</v>
      </c>
      <c r="G1197">
        <f>VLOOKUP(A:A,标准表!C:H,6,0)</f>
        <v>0</v>
      </c>
      <c r="H1197">
        <f>VLOOKUP(A:A,标准表!C:I,7,0)</f>
        <v>0</v>
      </c>
      <c r="I1197">
        <f>VLOOKUP(A:A,标准表!C:J,8,0)</f>
        <v>0</v>
      </c>
      <c r="J1197">
        <f>VLOOKUP($A:$A,标准表!C:G,5,0)</f>
        <v>1.8</v>
      </c>
      <c r="L1197">
        <f>VLOOKUP(A:A,单位分配保留两位小数!B:I,8,0)</f>
        <v>3008.8</v>
      </c>
      <c r="M1197">
        <f>_xlfn.IFNA(VLOOKUP(A:A,单位分配保留两位小数!B:J,9,0),0)</f>
        <v>0</v>
      </c>
      <c r="N1197">
        <f>_xlfn.IFNA(VLOOKUP(A:A,单位分配保留两位小数!B:K,10,0),0)</f>
        <v>100</v>
      </c>
      <c r="O1197">
        <f>ROUND(_xlfn.IFNA(VLOOKUP(A:A,单位分配保留两位小数!B:L,11,0),0),2)</f>
        <v>0</v>
      </c>
      <c r="Q1197">
        <f t="shared" si="144"/>
        <v>3108.8</v>
      </c>
      <c r="R1197">
        <f>_xlfn.IFNA(VLOOKUP(A1197,'11月工资'!A:AU,47,0),0)+Q1197</f>
        <v>39154.450000000004</v>
      </c>
      <c r="S1197">
        <f>VLOOKUP(A:A,'11月工资'!A:AW,49,0)</f>
        <v>0</v>
      </c>
      <c r="T1197">
        <f>VLOOKUP(A:A,'11月工资'!A:AZ,52,0)</f>
        <v>0</v>
      </c>
      <c r="U1197">
        <f>VLOOKUP(A:A,'11月工资'!A:BA,53,0)</f>
        <v>0</v>
      </c>
      <c r="V1197">
        <f>VLOOKUP(A:A,'11月工资'!A:AX,50,0)</f>
        <v>0</v>
      </c>
      <c r="W1197">
        <f>VLOOKUP(A:A,'11月工资'!A:AY,51,0)</f>
        <v>0</v>
      </c>
      <c r="X1197">
        <f>VLOOKUP(A:A,'11月工资'!A:AV,48,0)</f>
        <v>25000</v>
      </c>
      <c r="Y1197">
        <f>VLOOKUP(A:A,'11月工资'!A:BB,54,0)</f>
        <v>6781.35</v>
      </c>
      <c r="Z1197" s="12">
        <f>ROUND(5*MAX(0,(R1197-S1197-T1197-U1197-V1197-W1197-X1197-Y1197)*{0.6;2;4;5;6;7;9}%-{0;504;3384;6384;10584;17184;36384}),2)</f>
        <v>221.19</v>
      </c>
      <c r="AB1197" s="78">
        <f>VLOOKUP(A:A,'11月工资'!A:BI,61,0)</f>
        <v>160.79</v>
      </c>
      <c r="AC1197" s="6">
        <f t="shared" si="145"/>
        <v>60.4</v>
      </c>
      <c r="AD1197">
        <f t="shared" si="146"/>
        <v>3048.4</v>
      </c>
      <c r="AE1197">
        <f>VLOOKUP(A:A,'10月奖金'!A:AC,29,0)</f>
        <v>63.3</v>
      </c>
      <c r="AF1197" s="6">
        <f t="shared" si="147"/>
        <v>-2.8999999999999986</v>
      </c>
      <c r="AG1197">
        <f>VLOOKUP(A:A,'10月奖金'!A:AD,30,0)</f>
        <v>3017.8999999999996</v>
      </c>
      <c r="AH1197" s="6">
        <f t="shared" si="148"/>
        <v>30.500000000000455</v>
      </c>
      <c r="AI1197">
        <f>VLOOKUP(A:A,单位分配保留两位小数!B:N,13,0)</f>
        <v>3108.8</v>
      </c>
      <c r="AJ1197">
        <f t="shared" si="149"/>
        <v>0</v>
      </c>
      <c r="AK1197">
        <f>_xlfn.IFNA(VLOOKUP(A:A,'11月工资'!A:AQ,43,0),0)</f>
        <v>0</v>
      </c>
      <c r="AL1197">
        <f t="shared" si="150"/>
        <v>60.4</v>
      </c>
      <c r="AM1197" s="6">
        <f t="shared" si="151"/>
        <v>7373.100000000004</v>
      </c>
    </row>
    <row r="1198" spans="1:39" x14ac:dyDescent="0.2">
      <c r="A1198" s="1">
        <v>9001342</v>
      </c>
      <c r="B1198" t="str">
        <f>VLOOKUP(A1198,标准表!C:D,2,0)</f>
        <v>张帅</v>
      </c>
      <c r="C1198" t="str">
        <f>VLOOKUP(A:A,标准表!C:M,11,0)</f>
        <v>热轧事业部</v>
      </c>
      <c r="D1198" t="str">
        <f>VLOOKUP($A:$A,标准表!C:E,3,0)</f>
        <v>130224199311290511</v>
      </c>
      <c r="E1198" t="str">
        <f>VLOOKUP(A:A,'11月工资'!A:D,4,0)</f>
        <v>6217000180009623939</v>
      </c>
      <c r="F1198" t="str">
        <f>VLOOKUP(A:A,'11月工资'!A:F,6,0)</f>
        <v>生产操作人员</v>
      </c>
      <c r="G1198">
        <f>VLOOKUP(A:A,标准表!C:H,6,0)</f>
        <v>0</v>
      </c>
      <c r="H1198">
        <f>VLOOKUP(A:A,标准表!C:I,7,0)</f>
        <v>0</v>
      </c>
      <c r="I1198">
        <f>VLOOKUP(A:A,标准表!C:J,8,0)</f>
        <v>0</v>
      </c>
      <c r="J1198">
        <f>VLOOKUP($A:$A,标准表!C:G,5,0)</f>
        <v>1.65</v>
      </c>
      <c r="L1198">
        <f>VLOOKUP(A:A,单位分配保留两位小数!B:I,8,0)</f>
        <v>2675.92</v>
      </c>
      <c r="M1198">
        <f>_xlfn.IFNA(VLOOKUP(A:A,单位分配保留两位小数!B:J,9,0),0)</f>
        <v>0</v>
      </c>
      <c r="N1198">
        <f>_xlfn.IFNA(VLOOKUP(A:A,单位分配保留两位小数!B:K,10,0),0)</f>
        <v>100</v>
      </c>
      <c r="O1198">
        <f>ROUND(_xlfn.IFNA(VLOOKUP(A:A,单位分配保留两位小数!B:L,11,0),0),2)</f>
        <v>0</v>
      </c>
      <c r="Q1198">
        <f t="shared" si="144"/>
        <v>2775.92</v>
      </c>
      <c r="R1198">
        <f>_xlfn.IFNA(VLOOKUP(A1198,'11月工资'!A:AU,47,0),0)+Q1198</f>
        <v>38906.42</v>
      </c>
      <c r="S1198">
        <f>VLOOKUP(A:A,'11月工资'!A:AW,49,0)</f>
        <v>0</v>
      </c>
      <c r="T1198">
        <f>VLOOKUP(A:A,'11月工资'!A:AZ,52,0)</f>
        <v>0</v>
      </c>
      <c r="U1198">
        <f>VLOOKUP(A:A,'11月工资'!A:BA,53,0)</f>
        <v>0</v>
      </c>
      <c r="V1198">
        <f>VLOOKUP(A:A,'11月工资'!A:AX,50,0)</f>
        <v>0</v>
      </c>
      <c r="W1198">
        <f>VLOOKUP(A:A,'11月工资'!A:AY,51,0)</f>
        <v>0</v>
      </c>
      <c r="X1198">
        <f>VLOOKUP(A:A,'11月工资'!A:AV,48,0)</f>
        <v>25000</v>
      </c>
      <c r="Y1198">
        <f>VLOOKUP(A:A,'11月工资'!A:BB,54,0)</f>
        <v>6480.8</v>
      </c>
      <c r="Z1198" s="12">
        <f>ROUND(5*MAX(0,(R1198-S1198-T1198-U1198-V1198-W1198-X1198-Y1198)*{0.6;2;4;5;6;7;9}%-{0;504;3384;6384;10584;17184;36384}),2)</f>
        <v>222.77</v>
      </c>
      <c r="AB1198" s="78">
        <f>VLOOKUP(A:A,'11月工资'!A:BI,61,0)</f>
        <v>156.07</v>
      </c>
      <c r="AC1198" s="6">
        <f t="shared" si="145"/>
        <v>66.7</v>
      </c>
      <c r="AD1198">
        <f t="shared" si="146"/>
        <v>2709.2200000000003</v>
      </c>
      <c r="AE1198">
        <f>VLOOKUP(A:A,'10月奖金'!A:AC,29,0)</f>
        <v>49.62</v>
      </c>
      <c r="AF1198" s="6">
        <f t="shared" si="147"/>
        <v>17.080000000000005</v>
      </c>
      <c r="AG1198">
        <f>VLOOKUP(A:A,'10月奖金'!A:AD,30,0)</f>
        <v>2499.5500000000002</v>
      </c>
      <c r="AH1198" s="6">
        <f t="shared" si="148"/>
        <v>209.67000000000007</v>
      </c>
      <c r="AI1198">
        <f>VLOOKUP(A:A,单位分配保留两位小数!B:N,13,0)</f>
        <v>2775.92</v>
      </c>
      <c r="AJ1198">
        <f t="shared" si="149"/>
        <v>0</v>
      </c>
      <c r="AK1198">
        <f>_xlfn.IFNA(VLOOKUP(A:A,'11月工资'!A:AQ,43,0),0)</f>
        <v>0</v>
      </c>
      <c r="AL1198">
        <f t="shared" si="150"/>
        <v>66.7</v>
      </c>
      <c r="AM1198" s="6">
        <f t="shared" si="151"/>
        <v>7425.6199999999981</v>
      </c>
    </row>
    <row r="1199" spans="1:39" x14ac:dyDescent="0.2">
      <c r="A1199" s="1">
        <v>9001348</v>
      </c>
      <c r="B1199" t="str">
        <f>VLOOKUP(A1199,标准表!C:D,2,0)</f>
        <v>郑然</v>
      </c>
      <c r="C1199" t="str">
        <f>VLOOKUP(A:A,标准表!C:M,11,0)</f>
        <v>热轧事业部</v>
      </c>
      <c r="D1199" t="str">
        <f>VLOOKUP($A:$A,标准表!C:E,3,0)</f>
        <v>130705197408091518</v>
      </c>
      <c r="E1199" t="str">
        <f>VLOOKUP(A:A,'11月工资'!A:D,4,0)</f>
        <v>6217000170013932236</v>
      </c>
      <c r="F1199" t="str">
        <f>VLOOKUP(A:A,'11月工资'!A:F,6,0)</f>
        <v>生产操作人员</v>
      </c>
      <c r="G1199">
        <f>VLOOKUP(A:A,标准表!C:H,6,0)</f>
        <v>0</v>
      </c>
      <c r="H1199">
        <f>VLOOKUP(A:A,标准表!C:I,7,0)</f>
        <v>0</v>
      </c>
      <c r="I1199">
        <f>VLOOKUP(A:A,标准表!C:J,8,0)</f>
        <v>0</v>
      </c>
      <c r="J1199">
        <f>VLOOKUP($A:$A,标准表!C:G,5,0)</f>
        <v>1.5</v>
      </c>
      <c r="L1199">
        <f>VLOOKUP(A:A,单位分配保留两位小数!B:I,8,0)</f>
        <v>2552.5700000000002</v>
      </c>
      <c r="M1199">
        <f>_xlfn.IFNA(VLOOKUP(A:A,单位分配保留两位小数!B:J,9,0),0)</f>
        <v>0</v>
      </c>
      <c r="N1199">
        <f>_xlfn.IFNA(VLOOKUP(A:A,单位分配保留两位小数!B:K,10,0),0)</f>
        <v>0</v>
      </c>
      <c r="O1199">
        <f>ROUND(_xlfn.IFNA(VLOOKUP(A:A,单位分配保留两位小数!B:L,11,0),0),2)</f>
        <v>0</v>
      </c>
      <c r="Q1199">
        <f t="shared" si="144"/>
        <v>2552.5700000000002</v>
      </c>
      <c r="R1199">
        <f>_xlfn.IFNA(VLOOKUP(A1199,'11月工资'!A:AU,47,0),0)+Q1199</f>
        <v>42663.22</v>
      </c>
      <c r="S1199">
        <f>VLOOKUP(A:A,'11月工资'!A:AW,49,0)</f>
        <v>0</v>
      </c>
      <c r="T1199">
        <f>VLOOKUP(A:A,'11月工资'!A:AZ,52,0)</f>
        <v>2000</v>
      </c>
      <c r="U1199">
        <f>VLOOKUP(A:A,'11月工资'!A:BA,53,0)</f>
        <v>0</v>
      </c>
      <c r="V1199">
        <f>VLOOKUP(A:A,'11月工资'!A:AX,50,0)</f>
        <v>0</v>
      </c>
      <c r="W1199">
        <f>VLOOKUP(A:A,'11月工资'!A:AY,51,0)</f>
        <v>0</v>
      </c>
      <c r="X1199">
        <f>VLOOKUP(A:A,'11月工资'!A:AV,48,0)</f>
        <v>25000</v>
      </c>
      <c r="Y1199">
        <f>VLOOKUP(A:A,'11月工资'!A:BB,54,0)</f>
        <v>7212.25</v>
      </c>
      <c r="Z1199" s="12">
        <f>ROUND(5*MAX(0,(R1199-S1199-T1199-U1199-V1199-W1199-X1199-Y1199)*{0.6;2;4;5;6;7;9}%-{0;504;3384;6384;10584;17184;36384}),2)</f>
        <v>253.53</v>
      </c>
      <c r="AB1199" s="78">
        <f>VLOOKUP(A:A,'11月工资'!A:BI,61,0)</f>
        <v>193.14</v>
      </c>
      <c r="AC1199" s="6">
        <f t="shared" si="145"/>
        <v>60.39</v>
      </c>
      <c r="AD1199">
        <f t="shared" si="146"/>
        <v>2492.1800000000003</v>
      </c>
      <c r="AE1199">
        <f>VLOOKUP(A:A,'10月奖金'!A:AC,29,0)</f>
        <v>42.63</v>
      </c>
      <c r="AF1199" s="6">
        <f t="shared" si="147"/>
        <v>17.759999999999998</v>
      </c>
      <c r="AG1199">
        <f>VLOOKUP(A:A,'10月奖金'!A:AD,30,0)</f>
        <v>2524.02</v>
      </c>
      <c r="AH1199" s="6">
        <f t="shared" si="148"/>
        <v>-31.839999999999691</v>
      </c>
      <c r="AI1199">
        <f>VLOOKUP(A:A,单位分配保留两位小数!B:N,13,0)</f>
        <v>2552.5700000000002</v>
      </c>
      <c r="AJ1199">
        <f t="shared" si="149"/>
        <v>0</v>
      </c>
      <c r="AK1199">
        <f>_xlfn.IFNA(VLOOKUP(A:A,'11月工资'!A:AQ,43,0),0)</f>
        <v>0</v>
      </c>
      <c r="AL1199">
        <f t="shared" si="150"/>
        <v>60.39</v>
      </c>
      <c r="AM1199" s="6">
        <f t="shared" si="151"/>
        <v>8450.9700000000012</v>
      </c>
    </row>
    <row r="1200" spans="1:39" x14ac:dyDescent="0.2">
      <c r="A1200" s="1">
        <v>9001352</v>
      </c>
      <c r="B1200" t="str">
        <f>VLOOKUP(A1200,标准表!C:D,2,0)</f>
        <v>张秀斌</v>
      </c>
      <c r="C1200" t="str">
        <f>VLOOKUP(A:A,标准表!C:M,11,0)</f>
        <v>热轧事业部</v>
      </c>
      <c r="D1200" t="str">
        <f>VLOOKUP($A:$A,标准表!C:E,3,0)</f>
        <v>130705197611290934</v>
      </c>
      <c r="E1200" t="str">
        <f>VLOOKUP(A:A,'11月工资'!A:D,4,0)</f>
        <v>6217000170000895511</v>
      </c>
      <c r="F1200" t="str">
        <f>VLOOKUP(A:A,'11月工资'!A:F,6,0)</f>
        <v>生产操作人员</v>
      </c>
      <c r="G1200">
        <f>VLOOKUP(A:A,标准表!C:H,6,0)</f>
        <v>0</v>
      </c>
      <c r="H1200">
        <f>VLOOKUP(A:A,标准表!C:I,7,0)</f>
        <v>0</v>
      </c>
      <c r="I1200">
        <f>VLOOKUP(A:A,标准表!C:J,8,0)</f>
        <v>0</v>
      </c>
      <c r="J1200">
        <f>VLOOKUP($A:$A,标准表!C:G,5,0)</f>
        <v>1.8</v>
      </c>
      <c r="L1200">
        <f>VLOOKUP(A:A,单位分配保留两位小数!B:I,8,0)</f>
        <v>3055.77</v>
      </c>
      <c r="M1200">
        <f>_xlfn.IFNA(VLOOKUP(A:A,单位分配保留两位小数!B:J,9,0),0)</f>
        <v>0</v>
      </c>
      <c r="N1200">
        <f>_xlfn.IFNA(VLOOKUP(A:A,单位分配保留两位小数!B:K,10,0),0)</f>
        <v>100</v>
      </c>
      <c r="O1200">
        <f>ROUND(_xlfn.IFNA(VLOOKUP(A:A,单位分配保留两位小数!B:L,11,0),0),2)</f>
        <v>0</v>
      </c>
      <c r="Q1200">
        <f t="shared" si="144"/>
        <v>3155.77</v>
      </c>
      <c r="R1200">
        <f>_xlfn.IFNA(VLOOKUP(A1200,'11月工资'!A:AU,47,0),0)+Q1200</f>
        <v>49974.1</v>
      </c>
      <c r="S1200">
        <f>VLOOKUP(A:A,'11月工资'!A:AW,49,0)</f>
        <v>0</v>
      </c>
      <c r="T1200">
        <f>VLOOKUP(A:A,'11月工资'!A:AZ,52,0)</f>
        <v>0</v>
      </c>
      <c r="U1200">
        <f>VLOOKUP(A:A,'11月工资'!A:BA,53,0)</f>
        <v>0</v>
      </c>
      <c r="V1200">
        <f>VLOOKUP(A:A,'11月工资'!A:AX,50,0)</f>
        <v>0</v>
      </c>
      <c r="W1200">
        <f>VLOOKUP(A:A,'11月工资'!A:AY,51,0)</f>
        <v>0</v>
      </c>
      <c r="X1200">
        <f>VLOOKUP(A:A,'11月工资'!A:AV,48,0)</f>
        <v>25000</v>
      </c>
      <c r="Y1200">
        <f>VLOOKUP(A:A,'11月工资'!A:BB,54,0)</f>
        <v>8298.2000000000007</v>
      </c>
      <c r="Z1200" s="12">
        <f>ROUND(5*MAX(0,(R1200-S1200-T1200-U1200-V1200-W1200-X1200-Y1200)*{0.6;2;4;5;6;7;9}%-{0;504;3384;6384;10584;17184;36384}),2)</f>
        <v>500.28</v>
      </c>
      <c r="AB1200" s="78">
        <f>VLOOKUP(A:A,'11月工资'!A:BI,61,0)</f>
        <v>405.6</v>
      </c>
      <c r="AC1200" s="6">
        <f t="shared" si="145"/>
        <v>94.68</v>
      </c>
      <c r="AD1200">
        <f t="shared" si="146"/>
        <v>3061.09</v>
      </c>
      <c r="AE1200">
        <f>VLOOKUP(A:A,'10月奖金'!A:AC,29,0)</f>
        <v>91.49</v>
      </c>
      <c r="AF1200" s="6">
        <f t="shared" si="147"/>
        <v>3.1900000000000119</v>
      </c>
      <c r="AG1200">
        <f>VLOOKUP(A:A,'10月奖金'!A:AD,30,0)</f>
        <v>2958.1200000000003</v>
      </c>
      <c r="AH1200" s="6">
        <f t="shared" si="148"/>
        <v>102.9699999999998</v>
      </c>
      <c r="AI1200">
        <f>VLOOKUP(A:A,单位分配保留两位小数!B:N,13,0)</f>
        <v>3155.77</v>
      </c>
      <c r="AJ1200">
        <f t="shared" si="149"/>
        <v>0</v>
      </c>
      <c r="AK1200">
        <f>_xlfn.IFNA(VLOOKUP(A:A,'11月工资'!A:AQ,43,0),0)</f>
        <v>49.82000000000005</v>
      </c>
      <c r="AL1200">
        <f t="shared" si="150"/>
        <v>144.50000000000006</v>
      </c>
      <c r="AM1200" s="6">
        <f t="shared" si="151"/>
        <v>16675.899999999998</v>
      </c>
    </row>
    <row r="1201" spans="1:39" x14ac:dyDescent="0.2">
      <c r="A1201" s="1">
        <v>9001354</v>
      </c>
      <c r="B1201" t="str">
        <f>VLOOKUP(A1201,标准表!C:D,2,0)</f>
        <v>冯伟</v>
      </c>
      <c r="C1201" t="str">
        <f>VLOOKUP(A:A,标准表!C:M,11,0)</f>
        <v>热轧事业部</v>
      </c>
      <c r="D1201" t="str">
        <f>VLOOKUP($A:$A,标准表!C:E,3,0)</f>
        <v>130705198207027119</v>
      </c>
      <c r="E1201" t="str">
        <f>VLOOKUP(A:A,'11月工资'!A:D,4,0)</f>
        <v>6214990170033584</v>
      </c>
      <c r="F1201" t="str">
        <f>VLOOKUP(A:A,'11月工资'!A:F,6,0)</f>
        <v>生产操作人员</v>
      </c>
      <c r="G1201">
        <f>VLOOKUP(A:A,标准表!C:H,6,0)</f>
        <v>0</v>
      </c>
      <c r="H1201">
        <f>VLOOKUP(A:A,标准表!C:I,7,0)</f>
        <v>0</v>
      </c>
      <c r="I1201">
        <f>VLOOKUP(A:A,标准表!C:J,8,0)</f>
        <v>0</v>
      </c>
      <c r="J1201">
        <f>VLOOKUP($A:$A,标准表!C:G,5,0)</f>
        <v>1.5</v>
      </c>
      <c r="L1201">
        <f>VLOOKUP(A:A,单位分配保留两位小数!B:I,8,0)</f>
        <v>2529.7199999999998</v>
      </c>
      <c r="M1201">
        <f>_xlfn.IFNA(VLOOKUP(A:A,单位分配保留两位小数!B:J,9,0),0)</f>
        <v>0</v>
      </c>
      <c r="N1201">
        <f>_xlfn.IFNA(VLOOKUP(A:A,单位分配保留两位小数!B:K,10,0),0)</f>
        <v>0</v>
      </c>
      <c r="O1201">
        <f>ROUND(_xlfn.IFNA(VLOOKUP(A:A,单位分配保留两位小数!B:L,11,0),0),2)</f>
        <v>0</v>
      </c>
      <c r="Q1201">
        <f t="shared" si="144"/>
        <v>2529.7199999999998</v>
      </c>
      <c r="R1201">
        <f>_xlfn.IFNA(VLOOKUP(A1201,'11月工资'!A:AU,47,0),0)+Q1201</f>
        <v>42367.700000000004</v>
      </c>
      <c r="S1201">
        <f>VLOOKUP(A:A,'11月工资'!A:AW,49,0)</f>
        <v>0</v>
      </c>
      <c r="T1201">
        <f>VLOOKUP(A:A,'11月工资'!A:AZ,52,0)</f>
        <v>0</v>
      </c>
      <c r="U1201">
        <f>VLOOKUP(A:A,'11月工资'!A:BA,53,0)</f>
        <v>0</v>
      </c>
      <c r="V1201">
        <f>VLOOKUP(A:A,'11月工资'!A:AX,50,0)</f>
        <v>0</v>
      </c>
      <c r="W1201">
        <f>VLOOKUP(A:A,'11月工资'!A:AY,51,0)</f>
        <v>0</v>
      </c>
      <c r="X1201">
        <f>VLOOKUP(A:A,'11月工资'!A:AV,48,0)</f>
        <v>25000</v>
      </c>
      <c r="Y1201">
        <f>VLOOKUP(A:A,'11月工资'!A:BB,54,0)</f>
        <v>7160.8</v>
      </c>
      <c r="Z1201" s="12">
        <f>ROUND(5*MAX(0,(R1201-S1201-T1201-U1201-V1201-W1201-X1201-Y1201)*{0.6;2;4;5;6;7;9}%-{0;504;3384;6384;10584;17184;36384}),2)</f>
        <v>306.20999999999998</v>
      </c>
      <c r="AB1201" s="78">
        <f>VLOOKUP(A:A,'11月工资'!A:BI,61,0)</f>
        <v>230.32</v>
      </c>
      <c r="AC1201" s="6">
        <f t="shared" si="145"/>
        <v>75.89</v>
      </c>
      <c r="AD1201">
        <f t="shared" si="146"/>
        <v>2453.83</v>
      </c>
      <c r="AE1201">
        <f>VLOOKUP(A:A,'10月奖金'!A:AC,29,0)</f>
        <v>76.84</v>
      </c>
      <c r="AF1201" s="6">
        <f t="shared" si="147"/>
        <v>-0.95000000000000284</v>
      </c>
      <c r="AG1201">
        <f>VLOOKUP(A:A,'10月奖金'!A:AD,30,0)</f>
        <v>2484.44</v>
      </c>
      <c r="AH1201" s="6">
        <f t="shared" si="148"/>
        <v>-30.610000000000127</v>
      </c>
      <c r="AI1201">
        <f>VLOOKUP(A:A,单位分配保留两位小数!B:N,13,0)</f>
        <v>2529.7199999999998</v>
      </c>
      <c r="AJ1201">
        <f t="shared" si="149"/>
        <v>0</v>
      </c>
      <c r="AK1201">
        <f>_xlfn.IFNA(VLOOKUP(A:A,'11月工资'!A:AQ,43,0),0)</f>
        <v>7.9499999999999886</v>
      </c>
      <c r="AL1201">
        <f t="shared" si="150"/>
        <v>83.839999999999989</v>
      </c>
      <c r="AM1201" s="6">
        <f t="shared" si="151"/>
        <v>10206.900000000005</v>
      </c>
    </row>
    <row r="1202" spans="1:39" x14ac:dyDescent="0.2">
      <c r="A1202" s="1">
        <v>9001358</v>
      </c>
      <c r="B1202" t="str">
        <f>VLOOKUP(A1202,标准表!C:D,2,0)</f>
        <v>李文龙</v>
      </c>
      <c r="C1202" t="str">
        <f>VLOOKUP(A:A,标准表!C:M,11,0)</f>
        <v>热轧事业部</v>
      </c>
      <c r="D1202" t="str">
        <f>VLOOKUP($A:$A,标准表!C:E,3,0)</f>
        <v>130705198512151212</v>
      </c>
      <c r="E1202" t="str">
        <f>VLOOKUP(A:A,'11月工资'!A:D,4,0)</f>
        <v>6217000180043653934</v>
      </c>
      <c r="F1202" t="str">
        <f>VLOOKUP(A:A,'11月工资'!A:F,6,0)</f>
        <v>生产操作人员</v>
      </c>
      <c r="G1202">
        <f>VLOOKUP(A:A,标准表!C:H,6,0)</f>
        <v>0</v>
      </c>
      <c r="H1202">
        <f>VLOOKUP(A:A,标准表!C:I,7,0)</f>
        <v>0</v>
      </c>
      <c r="I1202">
        <f>VLOOKUP(A:A,标准表!C:J,8,0)</f>
        <v>0</v>
      </c>
      <c r="J1202">
        <f>VLOOKUP($A:$A,标准表!C:G,5,0)</f>
        <v>1.5</v>
      </c>
      <c r="L1202">
        <f>VLOOKUP(A:A,单位分配保留两位小数!B:I,8,0)</f>
        <v>2495.91</v>
      </c>
      <c r="M1202">
        <f>_xlfn.IFNA(VLOOKUP(A:A,单位分配保留两位小数!B:J,9,0),0)</f>
        <v>0</v>
      </c>
      <c r="N1202">
        <f>_xlfn.IFNA(VLOOKUP(A:A,单位分配保留两位小数!B:K,10,0),0)</f>
        <v>166</v>
      </c>
      <c r="O1202">
        <f>ROUND(_xlfn.IFNA(VLOOKUP(A:A,单位分配保留两位小数!B:L,11,0),0),2)</f>
        <v>0</v>
      </c>
      <c r="Q1202">
        <f t="shared" si="144"/>
        <v>2661.91</v>
      </c>
      <c r="R1202">
        <f>_xlfn.IFNA(VLOOKUP(A1202,'11月工资'!A:AU,47,0),0)+Q1202</f>
        <v>39248.740000000005</v>
      </c>
      <c r="S1202">
        <f>VLOOKUP(A:A,'11月工资'!A:AW,49,0)</f>
        <v>0</v>
      </c>
      <c r="T1202">
        <f>VLOOKUP(A:A,'11月工资'!A:AZ,52,0)</f>
        <v>0</v>
      </c>
      <c r="U1202">
        <f>VLOOKUP(A:A,'11月工资'!A:BA,53,0)</f>
        <v>0</v>
      </c>
      <c r="V1202">
        <f>VLOOKUP(A:A,'11月工资'!A:AX,50,0)</f>
        <v>0</v>
      </c>
      <c r="W1202">
        <f>VLOOKUP(A:A,'11月工资'!A:AY,51,0)</f>
        <v>0</v>
      </c>
      <c r="X1202">
        <f>VLOOKUP(A:A,'11月工资'!A:AV,48,0)</f>
        <v>25000</v>
      </c>
      <c r="Y1202">
        <f>VLOOKUP(A:A,'11月工资'!A:BB,54,0)</f>
        <v>7024.8</v>
      </c>
      <c r="Z1202" s="12">
        <f>ROUND(5*MAX(0,(R1202-S1202-T1202-U1202-V1202-W1202-X1202-Y1202)*{0.6;2;4;5;6;7;9}%-{0;504;3384;6384;10584;17184;36384}),2)</f>
        <v>216.72</v>
      </c>
      <c r="AB1202" s="78">
        <f>VLOOKUP(A:A,'11月工资'!A:BI,61,0)</f>
        <v>143.72999999999999</v>
      </c>
      <c r="AC1202" s="6">
        <f t="shared" si="145"/>
        <v>72.989999999999995</v>
      </c>
      <c r="AD1202">
        <f t="shared" si="146"/>
        <v>2588.92</v>
      </c>
      <c r="AE1202">
        <f>VLOOKUP(A:A,'10月奖金'!A:AC,29,0)</f>
        <v>23.95</v>
      </c>
      <c r="AF1202" s="6">
        <f t="shared" si="147"/>
        <v>49.039999999999992</v>
      </c>
      <c r="AG1202">
        <f>VLOOKUP(A:A,'10月奖金'!A:AD,30,0)</f>
        <v>1417.15</v>
      </c>
      <c r="AH1202" s="6">
        <f t="shared" si="148"/>
        <v>1171.77</v>
      </c>
      <c r="AI1202">
        <f>VLOOKUP(A:A,单位分配保留两位小数!B:N,13,0)</f>
        <v>2661.91</v>
      </c>
      <c r="AJ1202">
        <f t="shared" si="149"/>
        <v>0</v>
      </c>
      <c r="AK1202">
        <f>_xlfn.IFNA(VLOOKUP(A:A,'11月工资'!A:AQ,43,0),0)</f>
        <v>0</v>
      </c>
      <c r="AL1202">
        <f t="shared" si="150"/>
        <v>72.989999999999995</v>
      </c>
      <c r="AM1202" s="6">
        <f t="shared" si="151"/>
        <v>7223.9400000000051</v>
      </c>
    </row>
    <row r="1203" spans="1:39" x14ac:dyDescent="0.2">
      <c r="A1203" s="1">
        <v>9001359</v>
      </c>
      <c r="B1203" t="str">
        <f>VLOOKUP(A1203,标准表!C:D,2,0)</f>
        <v>王建</v>
      </c>
      <c r="C1203" t="str">
        <f>VLOOKUP(A:A,标准表!C:M,11,0)</f>
        <v>热轧事业部</v>
      </c>
      <c r="D1203" t="str">
        <f>VLOOKUP($A:$A,标准表!C:E,3,0)</f>
        <v>130705198607160031</v>
      </c>
      <c r="E1203" t="str">
        <f>VLOOKUP(A:A,'11月工资'!A:D,4,0)</f>
        <v>6217000180043655434</v>
      </c>
      <c r="F1203" t="str">
        <f>VLOOKUP(A:A,'11月工资'!A:F,6,0)</f>
        <v>生产操作人员</v>
      </c>
      <c r="G1203">
        <f>VLOOKUP(A:A,标准表!C:H,6,0)</f>
        <v>0</v>
      </c>
      <c r="H1203">
        <f>VLOOKUP(A:A,标准表!C:I,7,0)</f>
        <v>0</v>
      </c>
      <c r="I1203">
        <f>VLOOKUP(A:A,标准表!C:J,8,0)</f>
        <v>0</v>
      </c>
      <c r="J1203">
        <f>VLOOKUP($A:$A,标准表!C:G,5,0)</f>
        <v>1.5</v>
      </c>
      <c r="L1203">
        <f>VLOOKUP(A:A,单位分配保留两位小数!B:I,8,0)</f>
        <v>2505.9</v>
      </c>
      <c r="M1203">
        <f>_xlfn.IFNA(VLOOKUP(A:A,单位分配保留两位小数!B:J,9,0),0)</f>
        <v>0</v>
      </c>
      <c r="N1203">
        <f>_xlfn.IFNA(VLOOKUP(A:A,单位分配保留两位小数!B:K,10,0),0)</f>
        <v>96</v>
      </c>
      <c r="O1203">
        <f>ROUND(_xlfn.IFNA(VLOOKUP(A:A,单位分配保留两位小数!B:L,11,0),0),2)</f>
        <v>0</v>
      </c>
      <c r="Q1203">
        <f t="shared" si="144"/>
        <v>2601.9</v>
      </c>
      <c r="R1203">
        <f>_xlfn.IFNA(VLOOKUP(A1203,'11月工资'!A:AU,47,0),0)+Q1203</f>
        <v>37584.86</v>
      </c>
      <c r="S1203">
        <f>VLOOKUP(A:A,'11月工资'!A:AW,49,0)</f>
        <v>0</v>
      </c>
      <c r="T1203">
        <f>VLOOKUP(A:A,'11月工资'!A:AZ,52,0)</f>
        <v>0</v>
      </c>
      <c r="U1203">
        <f>VLOOKUP(A:A,'11月工资'!A:BA,53,0)</f>
        <v>0</v>
      </c>
      <c r="V1203">
        <f>VLOOKUP(A:A,'11月工资'!A:AX,50,0)</f>
        <v>0</v>
      </c>
      <c r="W1203">
        <f>VLOOKUP(A:A,'11月工资'!A:AY,51,0)</f>
        <v>0</v>
      </c>
      <c r="X1203">
        <f>VLOOKUP(A:A,'11月工资'!A:AV,48,0)</f>
        <v>25000</v>
      </c>
      <c r="Y1203">
        <f>VLOOKUP(A:A,'11月工资'!A:BB,54,0)</f>
        <v>6868.04</v>
      </c>
      <c r="Z1203" s="12">
        <f>ROUND(5*MAX(0,(R1203-S1203-T1203-U1203-V1203-W1203-X1203-Y1203)*{0.6;2;4;5;6;7;9}%-{0;504;3384;6384;10584;17184;36384}),2)</f>
        <v>171.5</v>
      </c>
      <c r="AB1203" s="78">
        <f>VLOOKUP(A:A,'11月工资'!A:BI,61,0)</f>
        <v>120.3</v>
      </c>
      <c r="AC1203" s="6">
        <f t="shared" si="145"/>
        <v>51.2</v>
      </c>
      <c r="AD1203">
        <f t="shared" si="146"/>
        <v>2550.7000000000003</v>
      </c>
      <c r="AE1203">
        <f>VLOOKUP(A:A,'10月奖金'!A:AC,29,0)</f>
        <v>56.12</v>
      </c>
      <c r="AF1203" s="6">
        <f t="shared" si="147"/>
        <v>-4.9199999999999946</v>
      </c>
      <c r="AG1203">
        <f>VLOOKUP(A:A,'10月奖金'!A:AD,30,0)</f>
        <v>2381.7200000000003</v>
      </c>
      <c r="AH1203" s="6">
        <f t="shared" si="148"/>
        <v>168.98000000000002</v>
      </c>
      <c r="AI1203">
        <f>VLOOKUP(A:A,单位分配保留两位小数!B:N,13,0)</f>
        <v>2601.9</v>
      </c>
      <c r="AJ1203">
        <f t="shared" si="149"/>
        <v>0</v>
      </c>
      <c r="AK1203">
        <f>_xlfn.IFNA(VLOOKUP(A:A,'11月工资'!A:AQ,43,0),0)</f>
        <v>0</v>
      </c>
      <c r="AL1203">
        <f t="shared" si="150"/>
        <v>51.2</v>
      </c>
      <c r="AM1203" s="6">
        <f t="shared" si="151"/>
        <v>5716.8200000000006</v>
      </c>
    </row>
    <row r="1204" spans="1:39" x14ac:dyDescent="0.2">
      <c r="A1204" s="1">
        <v>9001360</v>
      </c>
      <c r="B1204" t="str">
        <f>VLOOKUP(A1204,标准表!C:D,2,0)</f>
        <v>李玉龙</v>
      </c>
      <c r="C1204" t="str">
        <f>VLOOKUP(A:A,标准表!C:M,11,0)</f>
        <v>热轧事业部</v>
      </c>
      <c r="D1204" t="str">
        <f>VLOOKUP($A:$A,标准表!C:E,3,0)</f>
        <v>130705198711250993</v>
      </c>
      <c r="E1204" t="str">
        <f>VLOOKUP(A:A,'11月工资'!A:D,4,0)</f>
        <v>6217000170000890272</v>
      </c>
      <c r="F1204" t="str">
        <f>VLOOKUP(A:A,'11月工资'!A:F,6,0)</f>
        <v>生产操作人员</v>
      </c>
      <c r="G1204">
        <f>VLOOKUP(A:A,标准表!C:H,6,0)</f>
        <v>0</v>
      </c>
      <c r="H1204">
        <f>VLOOKUP(A:A,标准表!C:I,7,0)</f>
        <v>0</v>
      </c>
      <c r="I1204">
        <f>VLOOKUP(A:A,标准表!C:J,8,0)</f>
        <v>0</v>
      </c>
      <c r="J1204">
        <f>VLOOKUP($A:$A,标准表!C:G,5,0)</f>
        <v>1</v>
      </c>
      <c r="L1204">
        <f>VLOOKUP(A:A,单位分配保留两位小数!B:I,8,0)</f>
        <v>1927.59</v>
      </c>
      <c r="M1204">
        <f>_xlfn.IFNA(VLOOKUP(A:A,单位分配保留两位小数!B:J,9,0),0)</f>
        <v>0</v>
      </c>
      <c r="N1204">
        <f>_xlfn.IFNA(VLOOKUP(A:A,单位分配保留两位小数!B:K,10,0),0)</f>
        <v>100</v>
      </c>
      <c r="O1204">
        <f>ROUND(_xlfn.IFNA(VLOOKUP(A:A,单位分配保留两位小数!B:L,11,0),0),2)</f>
        <v>0</v>
      </c>
      <c r="Q1204">
        <f t="shared" si="144"/>
        <v>2027.59</v>
      </c>
      <c r="R1204">
        <f>_xlfn.IFNA(VLOOKUP(A1204,'11月工资'!A:AU,47,0),0)+Q1204</f>
        <v>37607.64</v>
      </c>
      <c r="S1204">
        <f>VLOOKUP(A:A,'11月工资'!A:AW,49,0)</f>
        <v>0</v>
      </c>
      <c r="T1204">
        <f>VLOOKUP(A:A,'11月工资'!A:AZ,52,0)</f>
        <v>0</v>
      </c>
      <c r="U1204">
        <f>VLOOKUP(A:A,'11月工资'!A:BA,53,0)</f>
        <v>0</v>
      </c>
      <c r="V1204">
        <f>VLOOKUP(A:A,'11月工资'!A:AX,50,0)</f>
        <v>0</v>
      </c>
      <c r="W1204">
        <f>VLOOKUP(A:A,'11月工资'!A:AY,51,0)</f>
        <v>0</v>
      </c>
      <c r="X1204">
        <f>VLOOKUP(A:A,'11月工资'!A:AV,48,0)</f>
        <v>25000</v>
      </c>
      <c r="Y1204">
        <f>VLOOKUP(A:A,'11月工资'!A:BB,54,0)</f>
        <v>6791.5</v>
      </c>
      <c r="Z1204" s="12">
        <f>ROUND(5*MAX(0,(R1204-S1204-T1204-U1204-V1204-W1204-X1204-Y1204)*{0.6;2;4;5;6;7;9}%-{0;504;3384;6384;10584;17184;36384}),2)</f>
        <v>174.48</v>
      </c>
      <c r="AB1204" s="78">
        <f>VLOOKUP(A:A,'11月工资'!A:BI,61,0)</f>
        <v>135.30000000000001</v>
      </c>
      <c r="AC1204" s="6">
        <f t="shared" si="145"/>
        <v>39.18</v>
      </c>
      <c r="AD1204">
        <f t="shared" si="146"/>
        <v>1988.4099999999999</v>
      </c>
      <c r="AE1204">
        <f>VLOOKUP(A:A,'10月奖金'!A:AC,29,0)</f>
        <v>54.81</v>
      </c>
      <c r="AF1204" s="6">
        <f t="shared" si="147"/>
        <v>-15.630000000000003</v>
      </c>
      <c r="AG1204">
        <f>VLOOKUP(A:A,'10月奖金'!A:AD,30,0)</f>
        <v>2044.3200000000002</v>
      </c>
      <c r="AH1204" s="6">
        <f t="shared" si="148"/>
        <v>-55.910000000000309</v>
      </c>
      <c r="AI1204">
        <f>VLOOKUP(A:A,单位分配保留两位小数!B:N,13,0)</f>
        <v>2027.59</v>
      </c>
      <c r="AJ1204">
        <f t="shared" si="149"/>
        <v>0</v>
      </c>
      <c r="AK1204">
        <f>_xlfn.IFNA(VLOOKUP(A:A,'11月工资'!A:AQ,43,0),0)</f>
        <v>0</v>
      </c>
      <c r="AL1204">
        <f t="shared" si="150"/>
        <v>39.18</v>
      </c>
      <c r="AM1204" s="6">
        <f t="shared" si="151"/>
        <v>5816.1399999999994</v>
      </c>
    </row>
    <row r="1205" spans="1:39" x14ac:dyDescent="0.2">
      <c r="A1205" s="1">
        <v>9001363</v>
      </c>
      <c r="B1205" t="str">
        <f>VLOOKUP(A1205,标准表!C:D,2,0)</f>
        <v>王鹏云</v>
      </c>
      <c r="C1205" t="str">
        <f>VLOOKUP(A:A,标准表!C:M,11,0)</f>
        <v>热轧事业部</v>
      </c>
      <c r="D1205" t="str">
        <f>VLOOKUP($A:$A,标准表!C:E,3,0)</f>
        <v>130822198906264596</v>
      </c>
      <c r="E1205" t="str">
        <f>VLOOKUP(A:A,'11月工资'!A:D,4,0)</f>
        <v>6217000180043653967</v>
      </c>
      <c r="F1205" t="str">
        <f>VLOOKUP(A:A,'11月工资'!A:F,6,0)</f>
        <v>生产操作人员</v>
      </c>
      <c r="G1205">
        <f>VLOOKUP(A:A,标准表!C:H,6,0)</f>
        <v>0</v>
      </c>
      <c r="H1205">
        <f>VLOOKUP(A:A,标准表!C:I,7,0)</f>
        <v>0</v>
      </c>
      <c r="I1205">
        <f>VLOOKUP(A:A,标准表!C:J,8,0)</f>
        <v>0</v>
      </c>
      <c r="J1205">
        <f>VLOOKUP($A:$A,标准表!C:G,5,0)</f>
        <v>1.5</v>
      </c>
      <c r="L1205">
        <f>VLOOKUP(A:A,单位分配保留两位小数!B:I,8,0)</f>
        <v>2525.87</v>
      </c>
      <c r="M1205">
        <f>_xlfn.IFNA(VLOOKUP(A:A,单位分配保留两位小数!B:J,9,0),0)</f>
        <v>0</v>
      </c>
      <c r="N1205">
        <f>_xlfn.IFNA(VLOOKUP(A:A,单位分配保留两位小数!B:K,10,0),0)</f>
        <v>96</v>
      </c>
      <c r="O1205">
        <f>ROUND(_xlfn.IFNA(VLOOKUP(A:A,单位分配保留两位小数!B:L,11,0),0),2)</f>
        <v>50</v>
      </c>
      <c r="Q1205">
        <f t="shared" si="144"/>
        <v>2571.87</v>
      </c>
      <c r="R1205">
        <f>_xlfn.IFNA(VLOOKUP(A1205,'11月工资'!A:AU,47,0),0)+Q1205</f>
        <v>37549.620000000003</v>
      </c>
      <c r="S1205">
        <f>VLOOKUP(A:A,'11月工资'!A:AW,49,0)</f>
        <v>0</v>
      </c>
      <c r="T1205">
        <f>VLOOKUP(A:A,'11月工资'!A:AZ,52,0)</f>
        <v>0</v>
      </c>
      <c r="U1205">
        <f>VLOOKUP(A:A,'11月工资'!A:BA,53,0)</f>
        <v>0</v>
      </c>
      <c r="V1205">
        <f>VLOOKUP(A:A,'11月工资'!A:AX,50,0)</f>
        <v>0</v>
      </c>
      <c r="W1205">
        <f>VLOOKUP(A:A,'11月工资'!A:AY,51,0)</f>
        <v>0</v>
      </c>
      <c r="X1205">
        <f>VLOOKUP(A:A,'11月工资'!A:AV,48,0)</f>
        <v>25000</v>
      </c>
      <c r="Y1205">
        <f>VLOOKUP(A:A,'11月工资'!A:BB,54,0)</f>
        <v>6480.8</v>
      </c>
      <c r="Z1205" s="12">
        <f>ROUND(5*MAX(0,(R1205-S1205-T1205-U1205-V1205-W1205-X1205-Y1205)*{0.6;2;4;5;6;7;9}%-{0;504;3384;6384;10584;17184;36384}),2)</f>
        <v>182.06</v>
      </c>
      <c r="AB1205" s="78">
        <f>VLOOKUP(A:A,'11月工资'!A:BI,61,0)</f>
        <v>131.76</v>
      </c>
      <c r="AC1205" s="6">
        <f t="shared" si="145"/>
        <v>50.3</v>
      </c>
      <c r="AD1205">
        <f t="shared" si="146"/>
        <v>2521.5699999999997</v>
      </c>
      <c r="AE1205">
        <f>VLOOKUP(A:A,'10月奖金'!A:AC,29,0)</f>
        <v>46.28</v>
      </c>
      <c r="AF1205" s="6">
        <f t="shared" si="147"/>
        <v>4.019999999999996</v>
      </c>
      <c r="AG1205">
        <f>VLOOKUP(A:A,'10月奖金'!A:AD,30,0)</f>
        <v>2391.56</v>
      </c>
      <c r="AH1205" s="6">
        <f t="shared" si="148"/>
        <v>130.00999999999976</v>
      </c>
      <c r="AI1205">
        <f>VLOOKUP(A:A,单位分配保留两位小数!B:N,13,0)</f>
        <v>2571.87</v>
      </c>
      <c r="AJ1205">
        <f t="shared" si="149"/>
        <v>0</v>
      </c>
      <c r="AK1205">
        <f>_xlfn.IFNA(VLOOKUP(A:A,'11月工资'!A:AQ,43,0),0)</f>
        <v>0</v>
      </c>
      <c r="AL1205">
        <f t="shared" si="150"/>
        <v>50.3</v>
      </c>
      <c r="AM1205" s="6">
        <f t="shared" si="151"/>
        <v>6068.8200000000024</v>
      </c>
    </row>
    <row r="1206" spans="1:39" x14ac:dyDescent="0.2">
      <c r="A1206" s="1">
        <v>9001364</v>
      </c>
      <c r="B1206" t="str">
        <f>VLOOKUP(A1206,标准表!C:D,2,0)</f>
        <v>侯伟</v>
      </c>
      <c r="C1206" t="str">
        <f>VLOOKUP(A:A,标准表!C:M,11,0)</f>
        <v>热轧事业部</v>
      </c>
      <c r="D1206" t="str">
        <f>VLOOKUP($A:$A,标准表!C:E,3,0)</f>
        <v>130705198912090615</v>
      </c>
      <c r="E1206" t="str">
        <f>VLOOKUP(A:A,'11月工资'!A:D,4,0)</f>
        <v>6217000170007746360</v>
      </c>
      <c r="F1206" t="str">
        <f>VLOOKUP(A:A,'11月工资'!A:F,6,0)</f>
        <v>生产操作人员</v>
      </c>
      <c r="G1206">
        <f>VLOOKUP(A:A,标准表!C:H,6,0)</f>
        <v>0</v>
      </c>
      <c r="H1206">
        <f>VLOOKUP(A:A,标准表!C:I,7,0)</f>
        <v>0</v>
      </c>
      <c r="I1206">
        <f>VLOOKUP(A:A,标准表!C:J,8,0)</f>
        <v>0</v>
      </c>
      <c r="J1206">
        <f>VLOOKUP($A:$A,标准表!C:G,5,0)</f>
        <v>1.8</v>
      </c>
      <c r="L1206">
        <f>VLOOKUP(A:A,单位分配保留两位小数!B:I,8,0)</f>
        <v>2360.69</v>
      </c>
      <c r="M1206">
        <f>_xlfn.IFNA(VLOOKUP(A:A,单位分配保留两位小数!B:J,9,0),0)</f>
        <v>0</v>
      </c>
      <c r="N1206">
        <f>_xlfn.IFNA(VLOOKUP(A:A,单位分配保留两位小数!B:K,10,0),0)</f>
        <v>0</v>
      </c>
      <c r="O1206">
        <f>ROUND(_xlfn.IFNA(VLOOKUP(A:A,单位分配保留两位小数!B:L,11,0),0),2)</f>
        <v>0</v>
      </c>
      <c r="Q1206">
        <f t="shared" si="144"/>
        <v>2360.69</v>
      </c>
      <c r="R1206">
        <f>_xlfn.IFNA(VLOOKUP(A1206,'11月工资'!A:AU,47,0),0)+Q1206</f>
        <v>36110.160000000003</v>
      </c>
      <c r="S1206">
        <f>VLOOKUP(A:A,'11月工资'!A:AW,49,0)</f>
        <v>0</v>
      </c>
      <c r="T1206">
        <f>VLOOKUP(A:A,'11月工资'!A:AZ,52,0)</f>
        <v>0</v>
      </c>
      <c r="U1206">
        <f>VLOOKUP(A:A,'11月工资'!A:BA,53,0)</f>
        <v>0</v>
      </c>
      <c r="V1206">
        <f>VLOOKUP(A:A,'11月工资'!A:AX,50,0)</f>
        <v>0</v>
      </c>
      <c r="W1206">
        <f>VLOOKUP(A:A,'11月工资'!A:AY,51,0)</f>
        <v>0</v>
      </c>
      <c r="X1206">
        <f>VLOOKUP(A:A,'11月工资'!A:AV,48,0)</f>
        <v>25000</v>
      </c>
      <c r="Y1206">
        <f>VLOOKUP(A:A,'11月工资'!A:BB,54,0)</f>
        <v>6722.2</v>
      </c>
      <c r="Z1206" s="12">
        <f>ROUND(5*MAX(0,(R1206-S1206-T1206-U1206-V1206-W1206-X1206-Y1206)*{0.6;2;4;5;6;7;9}%-{0;504;3384;6384;10584;17184;36384}),2)</f>
        <v>131.63999999999999</v>
      </c>
      <c r="AB1206" s="78">
        <f>VLOOKUP(A:A,'11月工资'!A:BI,61,0)</f>
        <v>97.05</v>
      </c>
      <c r="AC1206" s="6">
        <f t="shared" si="145"/>
        <v>34.590000000000003</v>
      </c>
      <c r="AD1206">
        <f t="shared" si="146"/>
        <v>2326.1</v>
      </c>
      <c r="AE1206">
        <f>VLOOKUP(A:A,'10月奖金'!A:AC,29,0)</f>
        <v>43.19</v>
      </c>
      <c r="AF1206" s="6">
        <f t="shared" si="147"/>
        <v>-8.5999999999999943</v>
      </c>
      <c r="AG1206">
        <f>VLOOKUP(A:A,'10月奖金'!A:AD,30,0)</f>
        <v>2302.7199999999998</v>
      </c>
      <c r="AH1206" s="6">
        <f t="shared" si="148"/>
        <v>23.380000000000109</v>
      </c>
      <c r="AI1206">
        <f>VLOOKUP(A:A,单位分配保留两位小数!B:N,13,0)</f>
        <v>2360.69</v>
      </c>
      <c r="AJ1206">
        <f t="shared" si="149"/>
        <v>0</v>
      </c>
      <c r="AK1206">
        <f>_xlfn.IFNA(VLOOKUP(A:A,'11月工资'!A:AQ,43,0),0)</f>
        <v>0</v>
      </c>
      <c r="AL1206">
        <f t="shared" si="150"/>
        <v>34.590000000000003</v>
      </c>
      <c r="AM1206" s="6">
        <f t="shared" si="151"/>
        <v>4387.9600000000037</v>
      </c>
    </row>
    <row r="1207" spans="1:39" x14ac:dyDescent="0.2">
      <c r="A1207" s="1">
        <v>9001304</v>
      </c>
      <c r="B1207" t="str">
        <f>VLOOKUP(A1207,标准表!C:D,2,0)</f>
        <v>刘建新</v>
      </c>
      <c r="C1207" t="str">
        <f>VLOOKUP(A:A,标准表!C:M,11,0)</f>
        <v>设备管理部</v>
      </c>
      <c r="D1207" t="str">
        <f>VLOOKUP($A:$A,标准表!C:E,3,0)</f>
        <v>130705197210210024</v>
      </c>
      <c r="E1207" t="str">
        <f>VLOOKUP(A:A,'11月工资'!A:D,4,0)</f>
        <v>6210810170000757906</v>
      </c>
      <c r="F1207" t="str">
        <f>VLOOKUP(A:A,'11月工资'!A:F,6,0)</f>
        <v>专业技术人员</v>
      </c>
      <c r="G1207">
        <f>VLOOKUP(A:A,标准表!C:H,6,0)</f>
        <v>0</v>
      </c>
      <c r="H1207">
        <f>VLOOKUP(A:A,标准表!C:I,7,0)</f>
        <v>0</v>
      </c>
      <c r="I1207">
        <f>VLOOKUP(A:A,标准表!C:J,8,0)</f>
        <v>0</v>
      </c>
      <c r="J1207">
        <f>VLOOKUP($A:$A,标准表!C:G,5,0)</f>
        <v>3.05</v>
      </c>
      <c r="L1207">
        <f>VLOOKUP(A:A,单位分配保留两位小数!B:I,8,0)</f>
        <v>5171.51</v>
      </c>
      <c r="M1207">
        <f>_xlfn.IFNA(VLOOKUP(A:A,单位分配保留两位小数!B:J,9,0),0)</f>
        <v>0</v>
      </c>
      <c r="N1207">
        <f>_xlfn.IFNA(VLOOKUP(A:A,单位分配保留两位小数!B:K,10,0),0)</f>
        <v>0</v>
      </c>
      <c r="O1207">
        <f>ROUND(_xlfn.IFNA(VLOOKUP(A:A,单位分配保留两位小数!B:L,11,0),0),2)</f>
        <v>0</v>
      </c>
      <c r="Q1207">
        <f t="shared" si="144"/>
        <v>5171.51</v>
      </c>
      <c r="R1207">
        <f>_xlfn.IFNA(VLOOKUP(A1207,'11月工资'!A:AU,47,0),0)+Q1207</f>
        <v>44147.19</v>
      </c>
      <c r="S1207">
        <f>VLOOKUP(A:A,'11月工资'!A:AW,49,0)</f>
        <v>0</v>
      </c>
      <c r="T1207">
        <f>VLOOKUP(A:A,'11月工资'!A:AZ,52,0)</f>
        <v>0</v>
      </c>
      <c r="U1207">
        <f>VLOOKUP(A:A,'11月工资'!A:BA,53,0)</f>
        <v>0</v>
      </c>
      <c r="V1207">
        <f>VLOOKUP(A:A,'11月工资'!A:AX,50,0)</f>
        <v>0</v>
      </c>
      <c r="W1207">
        <f>VLOOKUP(A:A,'11月工资'!A:AY,51,0)</f>
        <v>0</v>
      </c>
      <c r="X1207">
        <f>VLOOKUP(A:A,'11月工资'!A:AV,48,0)</f>
        <v>25000</v>
      </c>
      <c r="Y1207">
        <f>VLOOKUP(A:A,'11月工资'!A:BB,54,0)</f>
        <v>8044.6</v>
      </c>
      <c r="Z1207" s="12">
        <f>ROUND(5*MAX(0,(R1207-S1207-T1207-U1207-V1207-W1207-X1207-Y1207)*{0.6;2;4;5;6;7;9}%-{0;504;3384;6384;10584;17184;36384}),2)</f>
        <v>333.08</v>
      </c>
      <c r="AB1207" s="78">
        <f>VLOOKUP(A:A,'11月工资'!A:BI,61,0)</f>
        <v>234.72</v>
      </c>
      <c r="AC1207" s="6">
        <f t="shared" si="145"/>
        <v>98.36</v>
      </c>
      <c r="AD1207">
        <f t="shared" si="146"/>
        <v>5073.1500000000005</v>
      </c>
      <c r="AE1207">
        <f>VLOOKUP(A:A,'10月奖金'!A:AC,29,0)</f>
        <v>97.32</v>
      </c>
      <c r="AF1207" s="6">
        <f t="shared" si="147"/>
        <v>1.0400000000000063</v>
      </c>
      <c r="AG1207">
        <f>VLOOKUP(A:A,'10月奖金'!A:AD,30,0)</f>
        <v>5039.5200000000004</v>
      </c>
      <c r="AH1207" s="6">
        <f t="shared" si="148"/>
        <v>33.630000000000109</v>
      </c>
      <c r="AI1207">
        <f>VLOOKUP(A:A,单位分配保留两位小数!B:N,13,0)</f>
        <v>5171.51</v>
      </c>
      <c r="AJ1207">
        <f t="shared" si="149"/>
        <v>0</v>
      </c>
      <c r="AK1207">
        <f>_xlfn.IFNA(VLOOKUP(A:A,'11月工资'!A:AQ,43,0),0)</f>
        <v>0</v>
      </c>
      <c r="AL1207">
        <f t="shared" si="150"/>
        <v>98.36</v>
      </c>
      <c r="AM1207" s="6">
        <f t="shared" si="151"/>
        <v>11102.590000000002</v>
      </c>
    </row>
    <row r="1208" spans="1:39" x14ac:dyDescent="0.2">
      <c r="A1208" s="1">
        <v>9001307</v>
      </c>
      <c r="B1208" t="str">
        <f>VLOOKUP(A1208,标准表!C:D,2,0)</f>
        <v>张晓霞</v>
      </c>
      <c r="C1208" t="str">
        <f>VLOOKUP(A:A,标准表!C:M,11,0)</f>
        <v>设备管理部</v>
      </c>
      <c r="D1208" t="str">
        <f>VLOOKUP($A:$A,标准表!C:E,3,0)</f>
        <v>130104197307072423</v>
      </c>
      <c r="E1208" t="str">
        <f>VLOOKUP(A:A,'11月工资'!A:D,4,0)</f>
        <v>6210810170000757740</v>
      </c>
      <c r="F1208" t="str">
        <f>VLOOKUP(A:A,'11月工资'!A:F,6,0)</f>
        <v>专业技术人员</v>
      </c>
      <c r="G1208">
        <f>VLOOKUP(A:A,标准表!C:H,6,0)</f>
        <v>0</v>
      </c>
      <c r="H1208">
        <f>VLOOKUP(A:A,标准表!C:I,7,0)</f>
        <v>0</v>
      </c>
      <c r="I1208">
        <f>VLOOKUP(A:A,标准表!C:J,8,0)</f>
        <v>0</v>
      </c>
      <c r="J1208">
        <f>VLOOKUP($A:$A,标准表!C:G,5,0)</f>
        <v>3.05</v>
      </c>
      <c r="L1208">
        <f>VLOOKUP(A:A,单位分配保留两位小数!B:I,8,0)</f>
        <v>5120.42</v>
      </c>
      <c r="M1208">
        <f>_xlfn.IFNA(VLOOKUP(A:A,单位分配保留两位小数!B:J,9,0),0)</f>
        <v>0</v>
      </c>
      <c r="N1208">
        <f>_xlfn.IFNA(VLOOKUP(A:A,单位分配保留两位小数!B:K,10,0),0)</f>
        <v>0</v>
      </c>
      <c r="O1208">
        <f>ROUND(_xlfn.IFNA(VLOOKUP(A:A,单位分配保留两位小数!B:L,11,0),0),2)</f>
        <v>0</v>
      </c>
      <c r="Q1208">
        <f t="shared" si="144"/>
        <v>5120.42</v>
      </c>
      <c r="R1208">
        <f>_xlfn.IFNA(VLOOKUP(A1208,'11月工资'!A:AU,47,0),0)+Q1208</f>
        <v>44311.040000000001</v>
      </c>
      <c r="S1208">
        <f>VLOOKUP(A:A,'11月工资'!A:AW,49,0)</f>
        <v>0</v>
      </c>
      <c r="T1208">
        <f>VLOOKUP(A:A,'11月工资'!A:AZ,52,0)</f>
        <v>0</v>
      </c>
      <c r="U1208">
        <f>VLOOKUP(A:A,'11月工资'!A:BA,53,0)</f>
        <v>0</v>
      </c>
      <c r="V1208">
        <f>VLOOKUP(A:A,'11月工资'!A:AX,50,0)</f>
        <v>0</v>
      </c>
      <c r="W1208">
        <f>VLOOKUP(A:A,'11月工资'!A:AY,51,0)</f>
        <v>0</v>
      </c>
      <c r="X1208">
        <f>VLOOKUP(A:A,'11月工资'!A:AV,48,0)</f>
        <v>25000</v>
      </c>
      <c r="Y1208">
        <f>VLOOKUP(A:A,'11月工资'!A:BB,54,0)</f>
        <v>8071.6</v>
      </c>
      <c r="Z1208" s="12">
        <f>ROUND(5*MAX(0,(R1208-S1208-T1208-U1208-V1208-W1208-X1208-Y1208)*{0.6;2;4;5;6;7;9}%-{0;504;3384;6384;10584;17184;36384}),2)</f>
        <v>337.18</v>
      </c>
      <c r="AB1208" s="78">
        <f>VLOOKUP(A:A,'11月工资'!A:BI,61,0)</f>
        <v>239.53</v>
      </c>
      <c r="AC1208" s="6">
        <f t="shared" si="145"/>
        <v>97.65</v>
      </c>
      <c r="AD1208">
        <f t="shared" si="146"/>
        <v>5022.7700000000004</v>
      </c>
      <c r="AE1208">
        <f>VLOOKUP(A:A,'10月奖金'!A:AC,29,0)</f>
        <v>97.98</v>
      </c>
      <c r="AF1208" s="6">
        <f t="shared" si="147"/>
        <v>-0.32999999999999829</v>
      </c>
      <c r="AG1208">
        <f>VLOOKUP(A:A,'10月奖金'!A:AD,30,0)</f>
        <v>5033.2400000000007</v>
      </c>
      <c r="AH1208" s="6">
        <f t="shared" si="148"/>
        <v>-10.470000000000255</v>
      </c>
      <c r="AI1208">
        <f>VLOOKUP(A:A,单位分配保留两位小数!B:N,13,0)</f>
        <v>5120.42</v>
      </c>
      <c r="AJ1208">
        <f t="shared" si="149"/>
        <v>0</v>
      </c>
      <c r="AK1208">
        <f>_xlfn.IFNA(VLOOKUP(A:A,'11月工资'!A:AQ,43,0),0)</f>
        <v>0</v>
      </c>
      <c r="AL1208">
        <f t="shared" si="150"/>
        <v>97.65</v>
      </c>
      <c r="AM1208" s="6">
        <f t="shared" si="151"/>
        <v>11239.44</v>
      </c>
    </row>
    <row r="1209" spans="1:39" x14ac:dyDescent="0.2">
      <c r="A1209" s="1">
        <v>9001311</v>
      </c>
      <c r="B1209" t="str">
        <f>VLOOKUP(A1209,标准表!C:D,2,0)</f>
        <v>阴胜军</v>
      </c>
      <c r="C1209" t="str">
        <f>VLOOKUP(A:A,标准表!C:M,11,0)</f>
        <v>设备管理部</v>
      </c>
      <c r="D1209" t="str">
        <f>VLOOKUP($A:$A,标准表!C:E,3,0)</f>
        <v>133022197901301719</v>
      </c>
      <c r="E1209" t="str">
        <f>VLOOKUP(A:A,'11月工资'!A:D,4,0)</f>
        <v>6210810170001986785</v>
      </c>
      <c r="F1209" t="str">
        <f>VLOOKUP(A:A,'11月工资'!A:F,6,0)</f>
        <v>专业技术人员</v>
      </c>
      <c r="G1209">
        <f>VLOOKUP(A:A,标准表!C:H,6,0)</f>
        <v>0</v>
      </c>
      <c r="H1209">
        <f>VLOOKUP(A:A,标准表!C:I,7,0)</f>
        <v>0</v>
      </c>
      <c r="I1209">
        <f>VLOOKUP(A:A,标准表!C:J,8,0)</f>
        <v>0</v>
      </c>
      <c r="J1209">
        <f>VLOOKUP($A:$A,标准表!C:G,5,0)</f>
        <v>3.05</v>
      </c>
      <c r="L1209">
        <f>VLOOKUP(A:A,单位分配保留两位小数!B:I,8,0)</f>
        <v>5167.5200000000004</v>
      </c>
      <c r="M1209">
        <f>_xlfn.IFNA(VLOOKUP(A:A,单位分配保留两位小数!B:J,9,0),0)</f>
        <v>0</v>
      </c>
      <c r="N1209">
        <f>_xlfn.IFNA(VLOOKUP(A:A,单位分配保留两位小数!B:K,10,0),0)</f>
        <v>0</v>
      </c>
      <c r="O1209">
        <f>ROUND(_xlfn.IFNA(VLOOKUP(A:A,单位分配保留两位小数!B:L,11,0),0),2)</f>
        <v>0</v>
      </c>
      <c r="Q1209">
        <f t="shared" si="144"/>
        <v>5167.5200000000004</v>
      </c>
      <c r="R1209">
        <f>_xlfn.IFNA(VLOOKUP(A1209,'11月工资'!A:AU,47,0),0)+Q1209</f>
        <v>49073.039999999994</v>
      </c>
      <c r="S1209">
        <f>VLOOKUP(A:A,'11月工资'!A:AW,49,0)</f>
        <v>0</v>
      </c>
      <c r="T1209">
        <f>VLOOKUP(A:A,'11月工资'!A:AZ,52,0)</f>
        <v>0</v>
      </c>
      <c r="U1209">
        <f>VLOOKUP(A:A,'11月工资'!A:BA,53,0)</f>
        <v>0</v>
      </c>
      <c r="V1209">
        <f>VLOOKUP(A:A,'11月工资'!A:AX,50,0)</f>
        <v>0</v>
      </c>
      <c r="W1209">
        <f>VLOOKUP(A:A,'11月工资'!A:AY,51,0)</f>
        <v>0</v>
      </c>
      <c r="X1209">
        <f>VLOOKUP(A:A,'11月工资'!A:AV,48,0)</f>
        <v>25000</v>
      </c>
      <c r="Y1209">
        <f>VLOOKUP(A:A,'11月工资'!A:BB,54,0)</f>
        <v>8819.3499999999985</v>
      </c>
      <c r="Z1209" s="12">
        <f>ROUND(5*MAX(0,(R1209-S1209-T1209-U1209-V1209-W1209-X1209-Y1209)*{0.6;2;4;5;6;7;9}%-{0;504;3384;6384;10584;17184;36384}),2)</f>
        <v>457.61</v>
      </c>
      <c r="AB1209" s="78">
        <f>VLOOKUP(A:A,'11月工资'!A:BI,61,0)</f>
        <v>335.19</v>
      </c>
      <c r="AC1209" s="6">
        <f t="shared" si="145"/>
        <v>122.42</v>
      </c>
      <c r="AD1209">
        <f t="shared" si="146"/>
        <v>5045.1000000000004</v>
      </c>
      <c r="AE1209">
        <f>VLOOKUP(A:A,'10月奖金'!A:AC,29,0)</f>
        <v>119.93</v>
      </c>
      <c r="AF1209" s="6">
        <f t="shared" si="147"/>
        <v>2.4899999999999949</v>
      </c>
      <c r="AG1209">
        <f>VLOOKUP(A:A,'10月奖金'!A:AD,30,0)</f>
        <v>4944.5599999999995</v>
      </c>
      <c r="AH1209" s="6">
        <f t="shared" si="148"/>
        <v>100.54000000000087</v>
      </c>
      <c r="AI1209">
        <f>VLOOKUP(A:A,单位分配保留两位小数!B:N,13,0)</f>
        <v>5167.5200000000004</v>
      </c>
      <c r="AJ1209">
        <f t="shared" si="149"/>
        <v>0</v>
      </c>
      <c r="AK1209">
        <f>_xlfn.IFNA(VLOOKUP(A:A,'11月工资'!A:AQ,43,0),0)</f>
        <v>0</v>
      </c>
      <c r="AL1209">
        <f t="shared" si="150"/>
        <v>122.42</v>
      </c>
      <c r="AM1209" s="6">
        <f t="shared" si="151"/>
        <v>15253.689999999995</v>
      </c>
    </row>
    <row r="1210" spans="1:39" x14ac:dyDescent="0.2">
      <c r="A1210" s="1">
        <v>9001312</v>
      </c>
      <c r="B1210" t="str">
        <f>VLOOKUP(A1210,标准表!C:D,2,0)</f>
        <v>李冬梅</v>
      </c>
      <c r="C1210" t="str">
        <f>VLOOKUP(A:A,标准表!C:M,11,0)</f>
        <v>设备管理部</v>
      </c>
      <c r="D1210" t="str">
        <f>VLOOKUP($A:$A,标准表!C:E,3,0)</f>
        <v>13292419790108804X</v>
      </c>
      <c r="E1210" t="str">
        <f>VLOOKUP(A:A,'11月工资'!A:D,4,0)</f>
        <v>6236680170000609802</v>
      </c>
      <c r="F1210" t="str">
        <f>VLOOKUP(A:A,'11月工资'!A:F,6,0)</f>
        <v>专业技术人员</v>
      </c>
      <c r="G1210">
        <f>VLOOKUP(A:A,标准表!C:H,6,0)</f>
        <v>0</v>
      </c>
      <c r="H1210">
        <f>VLOOKUP(A:A,标准表!C:I,7,0)</f>
        <v>0</v>
      </c>
      <c r="I1210">
        <f>VLOOKUP(A:A,标准表!C:J,8,0)</f>
        <v>0</v>
      </c>
      <c r="J1210">
        <f>VLOOKUP($A:$A,标准表!C:G,5,0)</f>
        <v>3.05</v>
      </c>
      <c r="L1210">
        <f>VLOOKUP(A:A,单位分配保留两位小数!B:I,8,0)</f>
        <v>5096.46</v>
      </c>
      <c r="M1210">
        <f>_xlfn.IFNA(VLOOKUP(A:A,单位分配保留两位小数!B:J,9,0),0)</f>
        <v>0</v>
      </c>
      <c r="N1210">
        <f>_xlfn.IFNA(VLOOKUP(A:A,单位分配保留两位小数!B:K,10,0),0)</f>
        <v>0</v>
      </c>
      <c r="O1210">
        <f>ROUND(_xlfn.IFNA(VLOOKUP(A:A,单位分配保留两位小数!B:L,11,0),0),2)</f>
        <v>0</v>
      </c>
      <c r="Q1210">
        <f t="shared" si="144"/>
        <v>5096.46</v>
      </c>
      <c r="R1210">
        <f>_xlfn.IFNA(VLOOKUP(A1210,'11月工资'!A:AU,47,0),0)+Q1210</f>
        <v>48430.21</v>
      </c>
      <c r="S1210">
        <f>VLOOKUP(A:A,'11月工资'!A:AW,49,0)</f>
        <v>0</v>
      </c>
      <c r="T1210">
        <f>VLOOKUP(A:A,'11月工资'!A:AZ,52,0)</f>
        <v>0</v>
      </c>
      <c r="U1210">
        <f>VLOOKUP(A:A,'11月工资'!A:BA,53,0)</f>
        <v>0</v>
      </c>
      <c r="V1210">
        <f>VLOOKUP(A:A,'11月工资'!A:AX,50,0)</f>
        <v>0</v>
      </c>
      <c r="W1210">
        <f>VLOOKUP(A:A,'11月工资'!A:AY,51,0)</f>
        <v>0</v>
      </c>
      <c r="X1210">
        <f>VLOOKUP(A:A,'11月工资'!A:AV,48,0)</f>
        <v>25000</v>
      </c>
      <c r="Y1210">
        <f>VLOOKUP(A:A,'11月工资'!A:BB,54,0)</f>
        <v>8770.9000000000015</v>
      </c>
      <c r="Z1210" s="12">
        <f>ROUND(5*MAX(0,(R1210-S1210-T1210-U1210-V1210-W1210-X1210-Y1210)*{0.6;2;4;5;6;7;9}%-{0;504;3384;6384;10584;17184;36384}),2)</f>
        <v>439.78</v>
      </c>
      <c r="AB1210" s="78">
        <f>VLOOKUP(A:A,'11月工资'!A:BI,61,0)</f>
        <v>321.45</v>
      </c>
      <c r="AC1210" s="6">
        <f t="shared" si="145"/>
        <v>118.33</v>
      </c>
      <c r="AD1210">
        <f t="shared" si="146"/>
        <v>4978.13</v>
      </c>
      <c r="AE1210">
        <f>VLOOKUP(A:A,'10月奖金'!A:AC,29,0)</f>
        <v>118.46</v>
      </c>
      <c r="AF1210" s="6">
        <f t="shared" si="147"/>
        <v>-0.12999999999999545</v>
      </c>
      <c r="AG1210">
        <f>VLOOKUP(A:A,'10月奖金'!A:AD,30,0)</f>
        <v>4982.41</v>
      </c>
      <c r="AH1210" s="6">
        <f t="shared" si="148"/>
        <v>-4.2799999999997453</v>
      </c>
      <c r="AI1210">
        <f>VLOOKUP(A:A,单位分配保留两位小数!B:N,13,0)</f>
        <v>5096.46</v>
      </c>
      <c r="AJ1210">
        <f t="shared" si="149"/>
        <v>0</v>
      </c>
      <c r="AK1210">
        <f>_xlfn.IFNA(VLOOKUP(A:A,'11月工资'!A:AQ,43,0),0)</f>
        <v>0</v>
      </c>
      <c r="AL1210">
        <f t="shared" si="150"/>
        <v>118.33</v>
      </c>
      <c r="AM1210" s="6">
        <f t="shared" si="151"/>
        <v>14659.309999999998</v>
      </c>
    </row>
    <row r="1211" spans="1:39" x14ac:dyDescent="0.2">
      <c r="A1211" s="1">
        <v>9001322</v>
      </c>
      <c r="B1211" t="str">
        <f>VLOOKUP(A1211,标准表!C:D,2,0)</f>
        <v>郝元林</v>
      </c>
      <c r="C1211" t="str">
        <f>VLOOKUP(A:A,标准表!C:M,11,0)</f>
        <v>设备管理部</v>
      </c>
      <c r="D1211" t="str">
        <f>VLOOKUP($A:$A,标准表!C:E,3,0)</f>
        <v>130930198312300911</v>
      </c>
      <c r="E1211" t="str">
        <f>VLOOKUP(A:A,'11月工资'!A:D,4,0)</f>
        <v>6217000170006071224</v>
      </c>
      <c r="F1211" t="str">
        <f>VLOOKUP(A:A,'11月工资'!A:F,6,0)</f>
        <v>专业技术人员</v>
      </c>
      <c r="G1211">
        <f>VLOOKUP(A:A,标准表!C:H,6,0)</f>
        <v>0</v>
      </c>
      <c r="H1211">
        <f>VLOOKUP(A:A,标准表!C:I,7,0)</f>
        <v>0</v>
      </c>
      <c r="I1211">
        <f>VLOOKUP(A:A,标准表!C:J,8,0)</f>
        <v>0</v>
      </c>
      <c r="J1211">
        <f>VLOOKUP($A:$A,标准表!C:G,5,0)</f>
        <v>3.05</v>
      </c>
      <c r="L1211">
        <f>VLOOKUP(A:A,单位分配保留两位小数!B:I,8,0)</f>
        <v>5176.3999999999996</v>
      </c>
      <c r="M1211">
        <f>_xlfn.IFNA(VLOOKUP(A:A,单位分配保留两位小数!B:J,9,0),0)</f>
        <v>0</v>
      </c>
      <c r="N1211">
        <f>_xlfn.IFNA(VLOOKUP(A:A,单位分配保留两位小数!B:K,10,0),0)</f>
        <v>0</v>
      </c>
      <c r="O1211">
        <f>ROUND(_xlfn.IFNA(VLOOKUP(A:A,单位分配保留两位小数!B:L,11,0),0),2)</f>
        <v>0</v>
      </c>
      <c r="Q1211">
        <f t="shared" si="144"/>
        <v>5176.3999999999996</v>
      </c>
      <c r="R1211">
        <f>_xlfn.IFNA(VLOOKUP(A1211,'11月工资'!A:AU,47,0),0)+Q1211</f>
        <v>42248.75</v>
      </c>
      <c r="S1211">
        <f>VLOOKUP(A:A,'11月工资'!A:AW,49,0)</f>
        <v>0</v>
      </c>
      <c r="T1211">
        <f>VLOOKUP(A:A,'11月工资'!A:AZ,52,0)</f>
        <v>0</v>
      </c>
      <c r="U1211">
        <f>VLOOKUP(A:A,'11月工资'!A:BA,53,0)</f>
        <v>0</v>
      </c>
      <c r="V1211">
        <f>VLOOKUP(A:A,'11月工资'!A:AX,50,0)</f>
        <v>0</v>
      </c>
      <c r="W1211">
        <f>VLOOKUP(A:A,'11月工资'!A:AY,51,0)</f>
        <v>0</v>
      </c>
      <c r="X1211">
        <f>VLOOKUP(A:A,'11月工资'!A:AV,48,0)</f>
        <v>25000</v>
      </c>
      <c r="Y1211">
        <f>VLOOKUP(A:A,'11月工资'!A:BB,54,0)</f>
        <v>7753.7</v>
      </c>
      <c r="Z1211" s="12">
        <f>ROUND(5*MAX(0,(R1211-S1211-T1211-U1211-V1211-W1211-X1211-Y1211)*{0.6;2;4;5;6;7;9}%-{0;504;3384;6384;10584;17184;36384}),2)</f>
        <v>284.85000000000002</v>
      </c>
      <c r="AB1211" s="78">
        <f>VLOOKUP(A:A,'11月工资'!A:BI,61,0)</f>
        <v>195.43</v>
      </c>
      <c r="AC1211" s="6">
        <f t="shared" si="145"/>
        <v>89.42</v>
      </c>
      <c r="AD1211">
        <f t="shared" si="146"/>
        <v>5086.9799999999996</v>
      </c>
      <c r="AE1211">
        <f>VLOOKUP(A:A,'10月奖金'!A:AC,29,0)</f>
        <v>89.19</v>
      </c>
      <c r="AF1211" s="6">
        <f t="shared" si="147"/>
        <v>0.23000000000000398</v>
      </c>
      <c r="AG1211">
        <f>VLOOKUP(A:A,'10月奖金'!A:AD,30,0)</f>
        <v>5039.6600000000008</v>
      </c>
      <c r="AH1211" s="6">
        <f t="shared" si="148"/>
        <v>47.319999999998799</v>
      </c>
      <c r="AI1211">
        <f>VLOOKUP(A:A,单位分配保留两位小数!B:N,13,0)</f>
        <v>5176.3999999999996</v>
      </c>
      <c r="AJ1211">
        <f t="shared" si="149"/>
        <v>0</v>
      </c>
      <c r="AK1211">
        <f>_xlfn.IFNA(VLOOKUP(A:A,'11月工资'!A:AQ,43,0),0)</f>
        <v>0</v>
      </c>
      <c r="AL1211">
        <f t="shared" si="150"/>
        <v>89.42</v>
      </c>
      <c r="AM1211" s="6">
        <f t="shared" si="151"/>
        <v>9495.0499999999993</v>
      </c>
    </row>
    <row r="1212" spans="1:39" x14ac:dyDescent="0.2">
      <c r="A1212" s="1">
        <v>9001323</v>
      </c>
      <c r="B1212" t="str">
        <f>VLOOKUP(A1212,标准表!C:D,2,0)</f>
        <v>赵海</v>
      </c>
      <c r="C1212" t="str">
        <f>VLOOKUP(A:A,标准表!C:M,11,0)</f>
        <v>设备管理部</v>
      </c>
      <c r="D1212" t="str">
        <f>VLOOKUP($A:$A,标准表!C:E,3,0)</f>
        <v>130721198305185110</v>
      </c>
      <c r="E1212" t="str">
        <f>VLOOKUP(A:A,'11月工资'!A:D,4,0)</f>
        <v>6210810170000788901</v>
      </c>
      <c r="F1212" t="str">
        <f>VLOOKUP(A:A,'11月工资'!A:F,6,0)</f>
        <v>专业技术人员</v>
      </c>
      <c r="G1212">
        <f>VLOOKUP(A:A,标准表!C:H,6,0)</f>
        <v>0</v>
      </c>
      <c r="H1212">
        <f>VLOOKUP(A:A,标准表!C:I,7,0)</f>
        <v>0</v>
      </c>
      <c r="I1212">
        <f>VLOOKUP(A:A,标准表!C:J,8,0)</f>
        <v>0</v>
      </c>
      <c r="J1212">
        <f>VLOOKUP($A:$A,标准表!C:G,5,0)</f>
        <v>3.05</v>
      </c>
      <c r="L1212">
        <f>VLOOKUP(A:A,单位分配保留两位小数!B:I,8,0)</f>
        <v>5174.6099999999997</v>
      </c>
      <c r="M1212">
        <f>_xlfn.IFNA(VLOOKUP(A:A,单位分配保留两位小数!B:J,9,0),0)</f>
        <v>0</v>
      </c>
      <c r="N1212">
        <f>_xlfn.IFNA(VLOOKUP(A:A,单位分配保留两位小数!B:K,10,0),0)</f>
        <v>0</v>
      </c>
      <c r="O1212">
        <f>ROUND(_xlfn.IFNA(VLOOKUP(A:A,单位分配保留两位小数!B:L,11,0),0),2)</f>
        <v>0</v>
      </c>
      <c r="Q1212">
        <f t="shared" si="144"/>
        <v>5174.6099999999997</v>
      </c>
      <c r="R1212">
        <f>_xlfn.IFNA(VLOOKUP(A1212,'11月工资'!A:AU,47,0),0)+Q1212</f>
        <v>49374.48</v>
      </c>
      <c r="S1212">
        <f>VLOOKUP(A:A,'11月工资'!A:AW,49,0)</f>
        <v>0</v>
      </c>
      <c r="T1212">
        <f>VLOOKUP(A:A,'11月工资'!A:AZ,52,0)</f>
        <v>0</v>
      </c>
      <c r="U1212">
        <f>VLOOKUP(A:A,'11月工资'!A:BA,53,0)</f>
        <v>0</v>
      </c>
      <c r="V1212">
        <f>VLOOKUP(A:A,'11月工资'!A:AX,50,0)</f>
        <v>0</v>
      </c>
      <c r="W1212">
        <f>VLOOKUP(A:A,'11月工资'!A:AY,51,0)</f>
        <v>0</v>
      </c>
      <c r="X1212">
        <f>VLOOKUP(A:A,'11月工资'!A:AV,48,0)</f>
        <v>25000</v>
      </c>
      <c r="Y1212">
        <f>VLOOKUP(A:A,'11月工资'!A:BB,54,0)</f>
        <v>8762.2999999999993</v>
      </c>
      <c r="Z1212" s="12">
        <f>ROUND(5*MAX(0,(R1212-S1212-T1212-U1212-V1212-W1212-X1212-Y1212)*{0.6;2;4;5;6;7;9}%-{0;504;3384;6384;10584;17184;36384}),2)</f>
        <v>468.37</v>
      </c>
      <c r="AB1212" s="78">
        <f>VLOOKUP(A:A,'11月工资'!A:BI,61,0)</f>
        <v>329.67</v>
      </c>
      <c r="AC1212" s="6">
        <f t="shared" si="145"/>
        <v>138.69999999999999</v>
      </c>
      <c r="AD1212">
        <f t="shared" si="146"/>
        <v>5035.91</v>
      </c>
      <c r="AE1212">
        <f>VLOOKUP(A:A,'10月奖金'!A:AC,29,0)</f>
        <v>121.3</v>
      </c>
      <c r="AF1212" s="6">
        <f t="shared" si="147"/>
        <v>17.399999999999991</v>
      </c>
      <c r="AG1212">
        <f>VLOOKUP(A:A,'10月奖金'!A:AD,30,0)</f>
        <v>5059.75</v>
      </c>
      <c r="AH1212" s="6">
        <f t="shared" si="148"/>
        <v>-23.840000000000146</v>
      </c>
      <c r="AI1212">
        <f>VLOOKUP(A:A,单位分配保留两位小数!B:N,13,0)</f>
        <v>5174.6099999999997</v>
      </c>
      <c r="AJ1212">
        <f t="shared" si="149"/>
        <v>0</v>
      </c>
      <c r="AK1212">
        <f>_xlfn.IFNA(VLOOKUP(A:A,'11月工资'!A:AQ,43,0),0)</f>
        <v>0</v>
      </c>
      <c r="AL1212">
        <f t="shared" si="150"/>
        <v>138.69999999999999</v>
      </c>
      <c r="AM1212" s="6">
        <f t="shared" si="151"/>
        <v>15612.180000000004</v>
      </c>
    </row>
    <row r="1213" spans="1:39" x14ac:dyDescent="0.2">
      <c r="A1213" s="1">
        <v>9001326</v>
      </c>
      <c r="B1213" t="str">
        <f>VLOOKUP(A1213,标准表!C:D,2,0)</f>
        <v>李环</v>
      </c>
      <c r="C1213" t="str">
        <f>VLOOKUP(A:A,标准表!C:M,11,0)</f>
        <v>设备管理部</v>
      </c>
      <c r="D1213" t="str">
        <f>VLOOKUP($A:$A,标准表!C:E,3,0)</f>
        <v>130224198408250546</v>
      </c>
      <c r="E1213" t="str">
        <f>VLOOKUP(A:A,'11月工资'!A:D,4,0)</f>
        <v>6210810170000769265</v>
      </c>
      <c r="F1213" t="str">
        <f>VLOOKUP(A:A,'11月工资'!A:F,6,0)</f>
        <v>专业技术人员</v>
      </c>
      <c r="G1213">
        <f>VLOOKUP(A:A,标准表!C:H,6,0)</f>
        <v>0</v>
      </c>
      <c r="H1213">
        <f>VLOOKUP(A:A,标准表!C:I,7,0)</f>
        <v>0</v>
      </c>
      <c r="I1213">
        <f>VLOOKUP(A:A,标准表!C:J,8,0)</f>
        <v>0</v>
      </c>
      <c r="J1213">
        <f>VLOOKUP($A:$A,标准表!C:G,5,0)</f>
        <v>3.05</v>
      </c>
      <c r="L1213">
        <f>VLOOKUP(A:A,单位分配保留两位小数!B:I,8,0)</f>
        <v>5192.71</v>
      </c>
      <c r="M1213">
        <f>_xlfn.IFNA(VLOOKUP(A:A,单位分配保留两位小数!B:J,9,0),0)</f>
        <v>0</v>
      </c>
      <c r="N1213">
        <f>_xlfn.IFNA(VLOOKUP(A:A,单位分配保留两位小数!B:K,10,0),0)</f>
        <v>0</v>
      </c>
      <c r="O1213">
        <f>ROUND(_xlfn.IFNA(VLOOKUP(A:A,单位分配保留两位小数!B:L,11,0),0),2)</f>
        <v>0</v>
      </c>
      <c r="Q1213">
        <f t="shared" si="144"/>
        <v>5192.71</v>
      </c>
      <c r="R1213">
        <f>_xlfn.IFNA(VLOOKUP(A1213,'11月工资'!A:AU,47,0),0)+Q1213</f>
        <v>42521.37</v>
      </c>
      <c r="S1213">
        <f>VLOOKUP(A:A,'11月工资'!A:AW,49,0)</f>
        <v>0</v>
      </c>
      <c r="T1213">
        <f>VLOOKUP(A:A,'11月工资'!A:AZ,52,0)</f>
        <v>0</v>
      </c>
      <c r="U1213">
        <f>VLOOKUP(A:A,'11月工资'!A:BA,53,0)</f>
        <v>0</v>
      </c>
      <c r="V1213">
        <f>VLOOKUP(A:A,'11月工资'!A:AX,50,0)</f>
        <v>0</v>
      </c>
      <c r="W1213">
        <f>VLOOKUP(A:A,'11月工资'!A:AY,51,0)</f>
        <v>0</v>
      </c>
      <c r="X1213">
        <f>VLOOKUP(A:A,'11月工资'!A:AV,48,0)</f>
        <v>25000</v>
      </c>
      <c r="Y1213">
        <f>VLOOKUP(A:A,'11月工资'!A:BB,54,0)</f>
        <v>7757.3000000000011</v>
      </c>
      <c r="Z1213" s="12">
        <f>ROUND(5*MAX(0,(R1213-S1213-T1213-U1213-V1213-W1213-X1213-Y1213)*{0.6;2;4;5;6;7;9}%-{0;504;3384;6384;10584;17184;36384}),2)</f>
        <v>292.92</v>
      </c>
      <c r="AB1213" s="78">
        <f>VLOOKUP(A:A,'11月工资'!A:BI,61,0)</f>
        <v>201.62</v>
      </c>
      <c r="AC1213" s="6">
        <f t="shared" si="145"/>
        <v>91.3</v>
      </c>
      <c r="AD1213">
        <f t="shared" si="146"/>
        <v>5101.41</v>
      </c>
      <c r="AE1213">
        <f>VLOOKUP(A:A,'10月奖金'!A:AC,29,0)</f>
        <v>90.08</v>
      </c>
      <c r="AF1213" s="6">
        <f t="shared" si="147"/>
        <v>1.2199999999999989</v>
      </c>
      <c r="AG1213">
        <f>VLOOKUP(A:A,'10月奖金'!A:AD,30,0)</f>
        <v>5102.05</v>
      </c>
      <c r="AH1213" s="6">
        <f t="shared" si="148"/>
        <v>-0.64000000000032742</v>
      </c>
      <c r="AI1213">
        <f>VLOOKUP(A:A,单位分配保留两位小数!B:N,13,0)</f>
        <v>5192.71</v>
      </c>
      <c r="AJ1213">
        <f t="shared" si="149"/>
        <v>0</v>
      </c>
      <c r="AK1213">
        <f>_xlfn.IFNA(VLOOKUP(A:A,'11月工资'!A:AQ,43,0),0)</f>
        <v>0</v>
      </c>
      <c r="AL1213">
        <f t="shared" si="150"/>
        <v>91.3</v>
      </c>
      <c r="AM1213" s="6">
        <f t="shared" si="151"/>
        <v>9764.0700000000015</v>
      </c>
    </row>
    <row r="1214" spans="1:39" x14ac:dyDescent="0.2">
      <c r="A1214" s="1">
        <v>9001353</v>
      </c>
      <c r="B1214" t="str">
        <f>VLOOKUP(A1214,标准表!C:D,2,0)</f>
        <v>杨文宽</v>
      </c>
      <c r="C1214" t="str">
        <f>VLOOKUP(A:A,标准表!C:M,11,0)</f>
        <v>设备管理部</v>
      </c>
      <c r="D1214" t="str">
        <f>VLOOKUP($A:$A,标准表!C:E,3,0)</f>
        <v>130705198210017130</v>
      </c>
      <c r="E1214" t="str">
        <f>VLOOKUP(A:A,'11月工资'!A:D,4,0)</f>
        <v>6210810170000766394</v>
      </c>
      <c r="F1214" t="str">
        <f>VLOOKUP(A:A,'11月工资'!A:F,6,0)</f>
        <v>专业技术人员</v>
      </c>
      <c r="G1214">
        <f>VLOOKUP(A:A,标准表!C:H,6,0)</f>
        <v>0</v>
      </c>
      <c r="H1214">
        <f>VLOOKUP(A:A,标准表!C:I,7,0)</f>
        <v>0</v>
      </c>
      <c r="I1214">
        <f>VLOOKUP(A:A,标准表!C:J,8,0)</f>
        <v>0</v>
      </c>
      <c r="J1214">
        <f>VLOOKUP($A:$A,标准表!C:G,5,0)</f>
        <v>2.15</v>
      </c>
      <c r="L1214">
        <f>VLOOKUP(A:A,单位分配保留两位小数!B:I,8,0)</f>
        <v>3571.69</v>
      </c>
      <c r="M1214">
        <f>_xlfn.IFNA(VLOOKUP(A:A,单位分配保留两位小数!B:J,9,0),0)</f>
        <v>0</v>
      </c>
      <c r="N1214">
        <f>_xlfn.IFNA(VLOOKUP(A:A,单位分配保留两位小数!B:K,10,0),0)</f>
        <v>0</v>
      </c>
      <c r="O1214">
        <f>ROUND(_xlfn.IFNA(VLOOKUP(A:A,单位分配保留两位小数!B:L,11,0),0),2)</f>
        <v>0</v>
      </c>
      <c r="Q1214">
        <f t="shared" si="144"/>
        <v>3571.69</v>
      </c>
      <c r="R1214">
        <f>_xlfn.IFNA(VLOOKUP(A1214,'11月工资'!A:AU,47,0),0)+Q1214</f>
        <v>41049.51</v>
      </c>
      <c r="S1214">
        <f>VLOOKUP(A:A,'11月工资'!A:AW,49,0)</f>
        <v>5000</v>
      </c>
      <c r="T1214">
        <f>VLOOKUP(A:A,'11月工资'!A:AZ,52,0)</f>
        <v>0</v>
      </c>
      <c r="U1214">
        <f>VLOOKUP(A:A,'11月工资'!A:BA,53,0)</f>
        <v>0</v>
      </c>
      <c r="V1214">
        <f>VLOOKUP(A:A,'11月工资'!A:AX,50,0)</f>
        <v>5000</v>
      </c>
      <c r="W1214">
        <f>VLOOKUP(A:A,'11月工资'!A:AY,51,0)</f>
        <v>0</v>
      </c>
      <c r="X1214">
        <f>VLOOKUP(A:A,'11月工资'!A:AV,48,0)</f>
        <v>25000</v>
      </c>
      <c r="Y1214">
        <f>VLOOKUP(A:A,'11月工资'!A:BB,54,0)</f>
        <v>7281.0000000000009</v>
      </c>
      <c r="Z1214" s="12">
        <f>ROUND(5*MAX(0,(R1214-S1214-T1214-U1214-V1214-W1214-X1214-Y1214)*{0.6;2;4;5;6;7;9}%-{0;504;3384;6384;10584;17184;36384}),2)</f>
        <v>0</v>
      </c>
      <c r="AB1214" s="78">
        <f>VLOOKUP(A:A,'11月工资'!A:BI,61,0)</f>
        <v>42.26</v>
      </c>
      <c r="AC1214" s="6">
        <f t="shared" si="145"/>
        <v>0</v>
      </c>
      <c r="AD1214">
        <f t="shared" si="146"/>
        <v>3571.69</v>
      </c>
      <c r="AE1214">
        <f>VLOOKUP(A:A,'10月奖金'!A:AC,29,0)</f>
        <v>0</v>
      </c>
      <c r="AF1214" s="6">
        <f t="shared" si="147"/>
        <v>0</v>
      </c>
      <c r="AG1214">
        <f>VLOOKUP(A:A,'10月奖金'!A:AD,30,0)</f>
        <v>3612.34</v>
      </c>
      <c r="AH1214" s="6">
        <f t="shared" si="148"/>
        <v>-40.650000000000091</v>
      </c>
      <c r="AI1214">
        <f>VLOOKUP(A:A,单位分配保留两位小数!B:N,13,0)</f>
        <v>3571.69</v>
      </c>
      <c r="AJ1214">
        <f t="shared" si="149"/>
        <v>0</v>
      </c>
      <c r="AK1214">
        <f>_xlfn.IFNA(VLOOKUP(A:A,'11月工资'!A:AQ,43,0),0)</f>
        <v>0</v>
      </c>
      <c r="AL1214">
        <f t="shared" si="150"/>
        <v>0</v>
      </c>
      <c r="AM1214" s="6">
        <f t="shared" si="151"/>
        <v>-1231.4899999999989</v>
      </c>
    </row>
    <row r="1215" spans="1:39" x14ac:dyDescent="0.2">
      <c r="A1215" s="1">
        <v>9001321</v>
      </c>
      <c r="B1215" t="str">
        <f>VLOOKUP(A1215,标准表!C:D,2,0)</f>
        <v>靳晓霞</v>
      </c>
      <c r="C1215" t="str">
        <f>VLOOKUP(A:A,标准表!C:M,11,0)</f>
        <v>特钢事业部</v>
      </c>
      <c r="D1215" t="str">
        <f>VLOOKUP($A:$A,标准表!C:E,3,0)</f>
        <v>142622198203210025</v>
      </c>
      <c r="E1215" t="str">
        <f>VLOOKUP(A:A,'11月工资'!A:D,4,0)</f>
        <v>6210810170001585033</v>
      </c>
      <c r="F1215" t="str">
        <f>VLOOKUP(A:A,'11月工资'!A:F,6,0)</f>
        <v>专业技术人员</v>
      </c>
      <c r="G1215">
        <f>VLOOKUP(A:A,标准表!C:H,6,0)</f>
        <v>0</v>
      </c>
      <c r="H1215">
        <f>VLOOKUP(A:A,标准表!C:I,7,0)</f>
        <v>0</v>
      </c>
      <c r="I1215">
        <f>VLOOKUP(A:A,标准表!C:J,8,0)</f>
        <v>0</v>
      </c>
      <c r="J1215">
        <f>VLOOKUP($A:$A,标准表!C:G,5,0)</f>
        <v>2.15</v>
      </c>
      <c r="L1215">
        <f>VLOOKUP(A:A,单位分配保留两位小数!B:I,8,0)</f>
        <v>3538.8999999999996</v>
      </c>
      <c r="M1215">
        <f>_xlfn.IFNA(VLOOKUP(A:A,单位分配保留两位小数!B:J,9,0),0)</f>
        <v>0</v>
      </c>
      <c r="N1215">
        <f>_xlfn.IFNA(VLOOKUP(A:A,单位分配保留两位小数!B:K,10,0),0)</f>
        <v>2200</v>
      </c>
      <c r="O1215">
        <f>ROUND(_xlfn.IFNA(VLOOKUP(A:A,单位分配保留两位小数!B:L,11,0),0),2)</f>
        <v>0</v>
      </c>
      <c r="Q1215">
        <f t="shared" si="144"/>
        <v>5738.9</v>
      </c>
      <c r="R1215">
        <f>_xlfn.IFNA(VLOOKUP(A1215,'11月工资'!A:AU,47,0),0)+Q1215</f>
        <v>45028.9</v>
      </c>
      <c r="S1215">
        <f>VLOOKUP(A:A,'11月工资'!A:AW,49,0)</f>
        <v>0</v>
      </c>
      <c r="T1215">
        <f>VLOOKUP(A:A,'11月工资'!A:AZ,52,0)</f>
        <v>0</v>
      </c>
      <c r="U1215">
        <f>VLOOKUP(A:A,'11月工资'!A:BA,53,0)</f>
        <v>0</v>
      </c>
      <c r="V1215">
        <f>VLOOKUP(A:A,'11月工资'!A:AX,50,0)</f>
        <v>0</v>
      </c>
      <c r="W1215">
        <f>VLOOKUP(A:A,'11月工资'!A:AY,51,0)</f>
        <v>0</v>
      </c>
      <c r="X1215">
        <f>VLOOKUP(A:A,'11月工资'!A:AV,48,0)</f>
        <v>25000</v>
      </c>
      <c r="Y1215">
        <f>VLOOKUP(A:A,'11月工资'!A:BB,54,0)</f>
        <v>6276.0000000000009</v>
      </c>
      <c r="Z1215" s="12">
        <f>ROUND(5*MAX(0,(R1215-S1215-T1215-U1215-V1215-W1215-X1215-Y1215)*{0.6;2;4;5;6;7;9}%-{0;504;3384;6384;10584;17184;36384}),2)</f>
        <v>412.59</v>
      </c>
      <c r="AB1215" s="78">
        <f>VLOOKUP(A:A,'11月工资'!A:BI,61,0)</f>
        <v>305.86</v>
      </c>
      <c r="AC1215" s="6">
        <f t="shared" si="145"/>
        <v>106.73</v>
      </c>
      <c r="AD1215">
        <f t="shared" si="146"/>
        <v>5632.17</v>
      </c>
      <c r="AE1215">
        <f>VLOOKUP(A:A,'10月奖金'!A:AC,29,0)</f>
        <v>136.77000000000001</v>
      </c>
      <c r="AF1215" s="6">
        <f t="shared" si="147"/>
        <v>-30.040000000000006</v>
      </c>
      <c r="AG1215">
        <f>VLOOKUP(A:A,'10月奖金'!A:AD,30,0)</f>
        <v>6603.23</v>
      </c>
      <c r="AH1215" s="6">
        <f t="shared" si="148"/>
        <v>-971.05999999999949</v>
      </c>
      <c r="AI1215">
        <f>VLOOKUP(A:A,单位分配保留两位小数!B:N,13,0)</f>
        <v>5738.9</v>
      </c>
      <c r="AJ1215">
        <f t="shared" si="149"/>
        <v>0</v>
      </c>
      <c r="AK1215">
        <f>_xlfn.IFNA(VLOOKUP(A:A,'11月工资'!A:AQ,43,0),0)</f>
        <v>0</v>
      </c>
      <c r="AL1215">
        <f t="shared" si="150"/>
        <v>106.73</v>
      </c>
      <c r="AM1215" s="6">
        <f t="shared" si="151"/>
        <v>13752.900000000001</v>
      </c>
    </row>
    <row r="1216" spans="1:39" x14ac:dyDescent="0.2">
      <c r="A1216" s="1">
        <v>9001324</v>
      </c>
      <c r="B1216" t="str">
        <f>VLOOKUP(A1216,标准表!C:D,2,0)</f>
        <v>丁强</v>
      </c>
      <c r="C1216" t="str">
        <f>VLOOKUP(A:A,标准表!C:M,11,0)</f>
        <v>特钢事业部</v>
      </c>
      <c r="D1216" t="str">
        <f>VLOOKUP($A:$A,标准表!C:E,3,0)</f>
        <v>130705198411160638</v>
      </c>
      <c r="E1216" t="str">
        <f>VLOOKUP(A:A,'11月工资'!A:D,4,0)</f>
        <v>6210810170000769059</v>
      </c>
      <c r="F1216" t="str">
        <f>VLOOKUP(A:A,'11月工资'!A:F,6,0)</f>
        <v>专业技术人员</v>
      </c>
      <c r="G1216">
        <f>VLOOKUP(A:A,标准表!C:H,6,0)</f>
        <v>0</v>
      </c>
      <c r="H1216">
        <f>VLOOKUP(A:A,标准表!C:I,7,0)</f>
        <v>0</v>
      </c>
      <c r="I1216">
        <f>VLOOKUP(A:A,标准表!C:J,8,0)</f>
        <v>0</v>
      </c>
      <c r="J1216">
        <f>VLOOKUP($A:$A,标准表!C:G,5,0)</f>
        <v>3.05</v>
      </c>
      <c r="L1216">
        <f>VLOOKUP(A:A,单位分配保留两位小数!B:I,8,0)</f>
        <v>5020.2999999999993</v>
      </c>
      <c r="M1216">
        <f>_xlfn.IFNA(VLOOKUP(A:A,单位分配保留两位小数!B:J,9,0),0)</f>
        <v>0</v>
      </c>
      <c r="N1216">
        <f>_xlfn.IFNA(VLOOKUP(A:A,单位分配保留两位小数!B:K,10,0),0)</f>
        <v>0</v>
      </c>
      <c r="O1216">
        <f>ROUND(_xlfn.IFNA(VLOOKUP(A:A,单位分配保留两位小数!B:L,11,0),0),2)</f>
        <v>0</v>
      </c>
      <c r="Q1216">
        <f t="shared" si="144"/>
        <v>5020.2999999999993</v>
      </c>
      <c r="R1216">
        <f>_xlfn.IFNA(VLOOKUP(A1216,'11月工资'!A:AU,47,0),0)+Q1216</f>
        <v>41728.270000000004</v>
      </c>
      <c r="S1216">
        <f>VLOOKUP(A:A,'11月工资'!A:AW,49,0)</f>
        <v>0</v>
      </c>
      <c r="T1216">
        <f>VLOOKUP(A:A,'11月工资'!A:AZ,52,0)</f>
        <v>0</v>
      </c>
      <c r="U1216">
        <f>VLOOKUP(A:A,'11月工资'!A:BA,53,0)</f>
        <v>0</v>
      </c>
      <c r="V1216">
        <f>VLOOKUP(A:A,'11月工资'!A:AX,50,0)</f>
        <v>0</v>
      </c>
      <c r="W1216">
        <f>VLOOKUP(A:A,'11月工资'!A:AY,51,0)</f>
        <v>0</v>
      </c>
      <c r="X1216">
        <f>VLOOKUP(A:A,'11月工资'!A:AV,48,0)</f>
        <v>25000</v>
      </c>
      <c r="Y1216">
        <f>VLOOKUP(A:A,'11月工资'!A:BB,54,0)</f>
        <v>7779.15</v>
      </c>
      <c r="Z1216" s="12">
        <f>ROUND(5*MAX(0,(R1216-S1216-T1216-U1216-V1216-W1216-X1216-Y1216)*{0.6;2;4;5;6;7;9}%-{0;504;3384;6384;10584;17184;36384}),2)</f>
        <v>268.47000000000003</v>
      </c>
      <c r="AB1216" s="78">
        <f>VLOOKUP(A:A,'11月工资'!A:BI,61,0)</f>
        <v>183.89</v>
      </c>
      <c r="AC1216" s="6">
        <f t="shared" si="145"/>
        <v>84.58</v>
      </c>
      <c r="AD1216">
        <f t="shared" si="146"/>
        <v>4935.7199999999993</v>
      </c>
      <c r="AE1216">
        <f>VLOOKUP(A:A,'10月奖金'!A:AC,29,0)</f>
        <v>80.38</v>
      </c>
      <c r="AF1216" s="6">
        <f t="shared" si="147"/>
        <v>4.2000000000000028</v>
      </c>
      <c r="AG1216">
        <f>VLOOKUP(A:A,'10月奖金'!A:AD,30,0)</f>
        <v>4799.62</v>
      </c>
      <c r="AH1216" s="6">
        <f t="shared" si="148"/>
        <v>136.09999999999945</v>
      </c>
      <c r="AI1216">
        <f>VLOOKUP(A:A,单位分配保留两位小数!B:N,13,0)</f>
        <v>5020.3</v>
      </c>
      <c r="AJ1216">
        <f t="shared" si="149"/>
        <v>0</v>
      </c>
      <c r="AK1216">
        <f>_xlfn.IFNA(VLOOKUP(A:A,'11月工资'!A:AQ,43,0),0)</f>
        <v>0</v>
      </c>
      <c r="AL1216">
        <f t="shared" si="150"/>
        <v>84.58</v>
      </c>
      <c r="AM1216" s="6">
        <f t="shared" si="151"/>
        <v>8949.1200000000044</v>
      </c>
    </row>
    <row r="1217" spans="1:39" x14ac:dyDescent="0.2">
      <c r="A1217" s="1">
        <v>9001334</v>
      </c>
      <c r="B1217" t="str">
        <f>VLOOKUP(A1217,标准表!C:D,2,0)</f>
        <v>夏学超</v>
      </c>
      <c r="C1217" t="str">
        <f>VLOOKUP(A:A,标准表!C:M,11,0)</f>
        <v>特钢事业部</v>
      </c>
      <c r="D1217" t="str">
        <f>VLOOKUP($A:$A,标准表!C:E,3,0)</f>
        <v>130282198601230022</v>
      </c>
      <c r="E1217" t="str">
        <f>VLOOKUP(A:A,'11月工资'!A:D,4,0)</f>
        <v>6217000180042404933</v>
      </c>
      <c r="F1217" t="str">
        <f>VLOOKUP(A:A,'11月工资'!A:F,6,0)</f>
        <v>专业技术人员</v>
      </c>
      <c r="G1217">
        <f>VLOOKUP(A:A,标准表!C:H,6,0)</f>
        <v>0</v>
      </c>
      <c r="H1217">
        <f>VLOOKUP(A:A,标准表!C:I,7,0)</f>
        <v>0</v>
      </c>
      <c r="I1217">
        <f>VLOOKUP(A:A,标准表!C:J,8,0)</f>
        <v>0</v>
      </c>
      <c r="J1217">
        <f>VLOOKUP($A:$A,标准表!C:G,5,0)</f>
        <v>2.15</v>
      </c>
      <c r="L1217">
        <f>VLOOKUP(A:A,单位分配保留两位小数!B:I,8,0)</f>
        <v>3538.8999999999996</v>
      </c>
      <c r="M1217">
        <f>_xlfn.IFNA(VLOOKUP(A:A,单位分配保留两位小数!B:J,9,0),0)</f>
        <v>0</v>
      </c>
      <c r="N1217">
        <f>_xlfn.IFNA(VLOOKUP(A:A,单位分配保留两位小数!B:K,10,0),0)</f>
        <v>0</v>
      </c>
      <c r="O1217">
        <f>ROUND(_xlfn.IFNA(VLOOKUP(A:A,单位分配保留两位小数!B:L,11,0),0),2)</f>
        <v>0</v>
      </c>
      <c r="Q1217">
        <f t="shared" si="144"/>
        <v>3538.8999999999996</v>
      </c>
      <c r="R1217">
        <f>_xlfn.IFNA(VLOOKUP(A1217,'11月工资'!A:AU,47,0),0)+Q1217</f>
        <v>34482.14</v>
      </c>
      <c r="S1217">
        <f>VLOOKUP(A:A,'11月工资'!A:AW,49,0)</f>
        <v>0</v>
      </c>
      <c r="T1217">
        <f>VLOOKUP(A:A,'11月工资'!A:AZ,52,0)</f>
        <v>4000</v>
      </c>
      <c r="U1217">
        <f>VLOOKUP(A:A,'11月工资'!A:BA,53,0)</f>
        <v>0</v>
      </c>
      <c r="V1217">
        <f>VLOOKUP(A:A,'11月工资'!A:AX,50,0)</f>
        <v>0</v>
      </c>
      <c r="W1217">
        <f>VLOOKUP(A:A,'11月工资'!A:AY,51,0)</f>
        <v>0</v>
      </c>
      <c r="X1217">
        <f>VLOOKUP(A:A,'11月工资'!A:AV,48,0)</f>
        <v>25000</v>
      </c>
      <c r="Y1217">
        <f>VLOOKUP(A:A,'11月工资'!A:BB,54,0)</f>
        <v>6248.9999999999991</v>
      </c>
      <c r="Z1217" s="12">
        <f>ROUND(5*MAX(0,(R1217-S1217-T1217-U1217-V1217-W1217-X1217-Y1217)*{0.6;2;4;5;6;7;9}%-{0;504;3384;6384;10584;17184;36384}),2)</f>
        <v>0</v>
      </c>
      <c r="AB1217" s="78">
        <f>VLOOKUP(A:A,'11月工资'!A:BI,61,0)</f>
        <v>0</v>
      </c>
      <c r="AC1217" s="6">
        <f t="shared" si="145"/>
        <v>0</v>
      </c>
      <c r="AD1217">
        <f t="shared" si="146"/>
        <v>3538.8999999999996</v>
      </c>
      <c r="AE1217">
        <f>VLOOKUP(A:A,'10月奖金'!A:AC,29,0)</f>
        <v>0</v>
      </c>
      <c r="AF1217" s="6">
        <f t="shared" si="147"/>
        <v>0</v>
      </c>
      <c r="AG1217">
        <f>VLOOKUP(A:A,'10月奖金'!A:AD,30,0)</f>
        <v>3440</v>
      </c>
      <c r="AH1217" s="6">
        <f t="shared" si="148"/>
        <v>98.899999999999636</v>
      </c>
      <c r="AI1217">
        <f>VLOOKUP(A:A,单位分配保留两位小数!B:N,13,0)</f>
        <v>3538.9</v>
      </c>
      <c r="AJ1217">
        <f t="shared" si="149"/>
        <v>0</v>
      </c>
      <c r="AK1217">
        <f>_xlfn.IFNA(VLOOKUP(A:A,'11月工资'!A:AQ,43,0),0)</f>
        <v>0</v>
      </c>
      <c r="AL1217">
        <f t="shared" si="150"/>
        <v>0</v>
      </c>
      <c r="AM1217" s="6">
        <f t="shared" si="151"/>
        <v>-766.85999999999967</v>
      </c>
    </row>
    <row r="1218" spans="1:39" x14ac:dyDescent="0.2">
      <c r="A1218" s="1">
        <v>9001339</v>
      </c>
      <c r="B1218" t="str">
        <f>VLOOKUP(A1218,标准表!C:D,2,0)</f>
        <v>王永璐</v>
      </c>
      <c r="C1218" t="str">
        <f>VLOOKUP(A:A,标准表!C:M,11,0)</f>
        <v>特钢事业部</v>
      </c>
      <c r="D1218" t="str">
        <f>VLOOKUP($A:$A,标准表!C:E,3,0)</f>
        <v>130705198910071517</v>
      </c>
      <c r="E1218" t="str">
        <f>VLOOKUP(A:A,'11月工资'!A:D,4,0)</f>
        <v>6210810170000126540</v>
      </c>
      <c r="F1218" t="str">
        <f>VLOOKUP(A:A,'11月工资'!A:F,6,0)</f>
        <v>专业技术人员</v>
      </c>
      <c r="G1218">
        <f>VLOOKUP(A:A,标准表!C:H,6,0)</f>
        <v>0</v>
      </c>
      <c r="H1218">
        <f>VLOOKUP(A:A,标准表!C:I,7,0)</f>
        <v>0</v>
      </c>
      <c r="I1218">
        <f>VLOOKUP(A:A,标准表!C:J,8,0)</f>
        <v>0</v>
      </c>
      <c r="J1218">
        <f>VLOOKUP($A:$A,标准表!C:G,5,0)</f>
        <v>2.15</v>
      </c>
      <c r="L1218">
        <f>VLOOKUP(A:A,单位分配保留两位小数!B:I,8,0)</f>
        <v>3538.8999999999996</v>
      </c>
      <c r="M1218">
        <f>_xlfn.IFNA(VLOOKUP(A:A,单位分配保留两位小数!B:J,9,0),0)</f>
        <v>0</v>
      </c>
      <c r="N1218">
        <f>_xlfn.IFNA(VLOOKUP(A:A,单位分配保留两位小数!B:K,10,0),0)</f>
        <v>0</v>
      </c>
      <c r="O1218">
        <f>ROUND(_xlfn.IFNA(VLOOKUP(A:A,单位分配保留两位小数!B:L,11,0),0),2)</f>
        <v>0</v>
      </c>
      <c r="Q1218">
        <f t="shared" si="144"/>
        <v>3538.8999999999996</v>
      </c>
      <c r="R1218">
        <f>_xlfn.IFNA(VLOOKUP(A1218,'11月工资'!A:AU,47,0),0)+Q1218</f>
        <v>40271.520000000004</v>
      </c>
      <c r="S1218">
        <f>VLOOKUP(A:A,'11月工资'!A:AW,49,0)</f>
        <v>0</v>
      </c>
      <c r="T1218">
        <f>VLOOKUP(A:A,'11月工资'!A:AZ,52,0)</f>
        <v>0</v>
      </c>
      <c r="U1218">
        <f>VLOOKUP(A:A,'11月工资'!A:BA,53,0)</f>
        <v>0</v>
      </c>
      <c r="V1218">
        <f>VLOOKUP(A:A,'11月工资'!A:AX,50,0)</f>
        <v>0</v>
      </c>
      <c r="W1218">
        <f>VLOOKUP(A:A,'11月工资'!A:AY,51,0)</f>
        <v>0</v>
      </c>
      <c r="X1218">
        <f>VLOOKUP(A:A,'11月工资'!A:AV,48,0)</f>
        <v>25000</v>
      </c>
      <c r="Y1218">
        <f>VLOOKUP(A:A,'11月工资'!A:BB,54,0)</f>
        <v>7196.95</v>
      </c>
      <c r="Z1218" s="12">
        <f>ROUND(5*MAX(0,(R1218-S1218-T1218-U1218-V1218-W1218-X1218-Y1218)*{0.6;2;4;5;6;7;9}%-{0;504;3384;6384;10584;17184;36384}),2)</f>
        <v>242.24</v>
      </c>
      <c r="AB1218" s="78">
        <f>VLOOKUP(A:A,'11月工资'!A:BI,61,0)</f>
        <v>165.8</v>
      </c>
      <c r="AC1218" s="6">
        <f t="shared" si="145"/>
        <v>76.44</v>
      </c>
      <c r="AD1218">
        <f t="shared" si="146"/>
        <v>3462.4599999999996</v>
      </c>
      <c r="AE1218">
        <f>VLOOKUP(A:A,'10月奖金'!A:AC,29,0)</f>
        <v>66.17</v>
      </c>
      <c r="AF1218" s="6">
        <f t="shared" si="147"/>
        <v>10.269999999999996</v>
      </c>
      <c r="AG1218">
        <f>VLOOKUP(A:A,'10月奖金'!A:AD,30,0)</f>
        <v>3373.83</v>
      </c>
      <c r="AH1218" s="6">
        <f t="shared" si="148"/>
        <v>88.629999999999654</v>
      </c>
      <c r="AI1218">
        <f>VLOOKUP(A:A,单位分配保留两位小数!B:N,13,0)</f>
        <v>3538.9</v>
      </c>
      <c r="AJ1218">
        <f t="shared" si="149"/>
        <v>0</v>
      </c>
      <c r="AK1218">
        <f>_xlfn.IFNA(VLOOKUP(A:A,'11月工资'!A:AQ,43,0),0)</f>
        <v>0</v>
      </c>
      <c r="AL1218">
        <f t="shared" si="150"/>
        <v>76.44</v>
      </c>
      <c r="AM1218" s="6">
        <f t="shared" si="151"/>
        <v>8074.5700000000043</v>
      </c>
    </row>
    <row r="1219" spans="1:39" x14ac:dyDescent="0.2">
      <c r="A1219" s="1">
        <v>9001340</v>
      </c>
      <c r="B1219" t="str">
        <f>VLOOKUP(A1219,标准表!C:D,2,0)</f>
        <v>陆阳</v>
      </c>
      <c r="C1219" t="str">
        <f>VLOOKUP(A:A,标准表!C:M,11,0)</f>
        <v>特钢事业部</v>
      </c>
      <c r="D1219" t="str">
        <f>VLOOKUP($A:$A,标准表!C:E,3,0)</f>
        <v>130705198904260020</v>
      </c>
      <c r="E1219" t="str">
        <f>VLOOKUP(A:A,'11月工资'!A:D,4,0)</f>
        <v>6210810170000191007</v>
      </c>
      <c r="F1219" t="str">
        <f>VLOOKUP(A:A,'11月工资'!A:F,6,0)</f>
        <v>专业技术人员</v>
      </c>
      <c r="G1219">
        <f>VLOOKUP(A:A,标准表!C:H,6,0)</f>
        <v>0</v>
      </c>
      <c r="H1219">
        <f>VLOOKUP(A:A,标准表!C:I,7,0)</f>
        <v>0</v>
      </c>
      <c r="I1219">
        <f>VLOOKUP(A:A,标准表!C:J,8,0)</f>
        <v>0</v>
      </c>
      <c r="J1219">
        <f>VLOOKUP($A:$A,标准表!C:G,5,0)</f>
        <v>2.15</v>
      </c>
      <c r="L1219">
        <f>VLOOKUP(A:A,单位分配保留两位小数!B:I,8,0)</f>
        <v>3538.8999999999996</v>
      </c>
      <c r="M1219">
        <f>_xlfn.IFNA(VLOOKUP(A:A,单位分配保留两位小数!B:J,9,0),0)</f>
        <v>0</v>
      </c>
      <c r="N1219">
        <f>_xlfn.IFNA(VLOOKUP(A:A,单位分配保留两位小数!B:K,10,0),0)</f>
        <v>0</v>
      </c>
      <c r="O1219">
        <f>ROUND(_xlfn.IFNA(VLOOKUP(A:A,单位分配保留两位小数!B:L,11,0),0),2)</f>
        <v>0</v>
      </c>
      <c r="Q1219">
        <f t="shared" ref="Q1219:Q1282" si="152">L1219+M1219+N1219-O1219</f>
        <v>3538.8999999999996</v>
      </c>
      <c r="R1219">
        <f>_xlfn.IFNA(VLOOKUP(A1219,'11月工资'!A:AU,47,0),0)+Q1219</f>
        <v>34228.9</v>
      </c>
      <c r="S1219">
        <f>VLOOKUP(A:A,'11月工资'!A:AW,49,0)</f>
        <v>0</v>
      </c>
      <c r="T1219">
        <f>VLOOKUP(A:A,'11月工资'!A:AZ,52,0)</f>
        <v>0</v>
      </c>
      <c r="U1219">
        <f>VLOOKUP(A:A,'11月工资'!A:BA,53,0)</f>
        <v>0</v>
      </c>
      <c r="V1219">
        <f>VLOOKUP(A:A,'11月工资'!A:AX,50,0)</f>
        <v>0</v>
      </c>
      <c r="W1219">
        <f>VLOOKUP(A:A,'11月工资'!A:AY,51,0)</f>
        <v>0</v>
      </c>
      <c r="X1219">
        <f>VLOOKUP(A:A,'11月工资'!A:AV,48,0)</f>
        <v>25000</v>
      </c>
      <c r="Y1219">
        <f>VLOOKUP(A:A,'11月工资'!A:BB,54,0)</f>
        <v>6248.9999999999991</v>
      </c>
      <c r="Z1219" s="12">
        <f>ROUND(5*MAX(0,(R1219-S1219-T1219-U1219-V1219-W1219-X1219-Y1219)*{0.6;2;4;5;6;7;9}%-{0;504;3384;6384;10584;17184;36384}),2)</f>
        <v>89.4</v>
      </c>
      <c r="AB1219" s="78">
        <f>VLOOKUP(A:A,'11月工资'!A:BI,61,0)</f>
        <v>48.5</v>
      </c>
      <c r="AC1219" s="6">
        <f t="shared" ref="AC1219:AC1282" si="153">ROUND(IF(Z1219-AA1219-AB1219&gt;0,Z1219-AA1219-AB1219,0),2)</f>
        <v>40.9</v>
      </c>
      <c r="AD1219">
        <f t="shared" ref="AD1219:AD1282" si="154">Q1219-AC1219</f>
        <v>3497.9999999999995</v>
      </c>
      <c r="AE1219">
        <f>VLOOKUP(A:A,'10月奖金'!A:AC,29,0)</f>
        <v>37.92</v>
      </c>
      <c r="AF1219" s="6">
        <f t="shared" ref="AF1219:AF1282" si="155">AC1219-AE1219</f>
        <v>2.9799999999999969</v>
      </c>
      <c r="AG1219">
        <f>VLOOKUP(A:A,'10月奖金'!A:AD,30,0)</f>
        <v>3402.08</v>
      </c>
      <c r="AH1219" s="6">
        <f t="shared" ref="AH1219:AH1282" si="156">AD1219-AG1219</f>
        <v>95.919999999999618</v>
      </c>
      <c r="AI1219">
        <f>VLOOKUP(A:A,单位分配保留两位小数!B:N,13,0)</f>
        <v>3538.9</v>
      </c>
      <c r="AJ1219">
        <f t="shared" ref="AJ1219:AJ1282" si="157">AI1219-Q1219</f>
        <v>0</v>
      </c>
      <c r="AK1219">
        <f>_xlfn.IFNA(VLOOKUP(A:A,'11月工资'!A:AQ,43,0),0)</f>
        <v>0</v>
      </c>
      <c r="AL1219">
        <f t="shared" ref="AL1219:AL1282" si="158">AK1219+AC1219</f>
        <v>40.9</v>
      </c>
      <c r="AM1219" s="6">
        <f t="shared" ref="AM1219:AM1282" si="159">R1219-S1219-T1219-U1219-V1219-W1219-X1219-Y1219</f>
        <v>2979.9000000000024</v>
      </c>
    </row>
    <row r="1220" spans="1:39" s="6" customFormat="1" x14ac:dyDescent="0.2">
      <c r="A1220" s="55">
        <v>9001341</v>
      </c>
      <c r="B1220" t="str">
        <f>VLOOKUP(A1220,标准表!C:D,2,0)</f>
        <v>杨敬彪</v>
      </c>
      <c r="C1220" s="6" t="str">
        <f>VLOOKUP(A:A,标准表!C:M,11,0)</f>
        <v>特钢事业部</v>
      </c>
      <c r="D1220" s="6" t="str">
        <f>VLOOKUP($A:$A,标准表!C:E,3,0)</f>
        <v>130621199010233030</v>
      </c>
      <c r="E1220" t="str">
        <f>VLOOKUP(A:A,'11月工资'!A:D,4,0)</f>
        <v>6217000170014130871</v>
      </c>
      <c r="F1220" t="str">
        <f>VLOOKUP(A:A,'11月工资'!A:F,6,0)</f>
        <v>专业技术人员</v>
      </c>
      <c r="G1220" s="6">
        <f>VLOOKUP(A:A,标准表!C:H,6,0)</f>
        <v>0</v>
      </c>
      <c r="H1220" s="6">
        <f>VLOOKUP(A:A,标准表!C:I,7,0)</f>
        <v>0</v>
      </c>
      <c r="I1220" s="6">
        <f>VLOOKUP(A:A,标准表!C:J,8,0)</f>
        <v>0</v>
      </c>
      <c r="J1220" s="6">
        <f>VLOOKUP($A:$A,标准表!C:G,5,0)</f>
        <v>2.15</v>
      </c>
      <c r="L1220">
        <f>VLOOKUP(A:A,单位分配保留两位小数!B:I,8,0)</f>
        <v>3538.8999999999996</v>
      </c>
      <c r="M1220">
        <f>_xlfn.IFNA(VLOOKUP(A:A,单位分配保留两位小数!B:J,9,0),0)</f>
        <v>0</v>
      </c>
      <c r="N1220">
        <f>_xlfn.IFNA(VLOOKUP(A:A,单位分配保留两位小数!B:K,10,0),0)</f>
        <v>0</v>
      </c>
      <c r="O1220">
        <f>ROUND(_xlfn.IFNA(VLOOKUP(A:A,单位分配保留两位小数!B:L,11,0),0),2)</f>
        <v>0</v>
      </c>
      <c r="Q1220">
        <f t="shared" si="152"/>
        <v>3538.8999999999996</v>
      </c>
      <c r="R1220">
        <f>_xlfn.IFNA(VLOOKUP(A1220,'11月工资'!A:AU,47,0),0)+Q1220</f>
        <v>36591.520000000004</v>
      </c>
      <c r="S1220">
        <f>VLOOKUP(A:A,'11月工资'!A:AW,49,0)</f>
        <v>0</v>
      </c>
      <c r="T1220">
        <f>VLOOKUP(A:A,'11月工资'!A:AZ,52,0)</f>
        <v>0</v>
      </c>
      <c r="U1220">
        <f>VLOOKUP(A:A,'11月工资'!A:BA,53,0)</f>
        <v>0</v>
      </c>
      <c r="V1220">
        <f>VLOOKUP(A:A,'11月工资'!A:AX,50,0)</f>
        <v>0</v>
      </c>
      <c r="W1220">
        <f>VLOOKUP(A:A,'11月工资'!A:AY,51,0)</f>
        <v>0</v>
      </c>
      <c r="X1220">
        <f>VLOOKUP(A:A,'11月工资'!A:AV,48,0)</f>
        <v>25000</v>
      </c>
      <c r="Y1220">
        <f>VLOOKUP(A:A,'11月工资'!A:BB,54,0)</f>
        <v>6590.85</v>
      </c>
      <c r="Z1220" s="70">
        <f>ROUND(5*MAX(0,(R1220-S1220-T1220-U1220-V1220-W1220-X1220-Y1220)*{0.6;2;4;5;6;7;9}%-{0;504;3384;6384;10584;17184;36384}),2)</f>
        <v>150.02000000000001</v>
      </c>
      <c r="AB1220" s="78">
        <f>VLOOKUP(A:A,'11月工资'!A:BI,61,0)</f>
        <v>84.85</v>
      </c>
      <c r="AC1220" s="6">
        <f t="shared" si="153"/>
        <v>65.17</v>
      </c>
      <c r="AD1220">
        <f t="shared" si="154"/>
        <v>3473.7299999999996</v>
      </c>
      <c r="AE1220">
        <f>VLOOKUP(A:A,'10月奖金'!A:AC,29,0)</f>
        <v>47.61</v>
      </c>
      <c r="AF1220" s="6">
        <f t="shared" si="155"/>
        <v>17.560000000000002</v>
      </c>
      <c r="AG1220">
        <f>VLOOKUP(A:A,'10月奖金'!A:AD,30,0)</f>
        <v>3392.39</v>
      </c>
      <c r="AH1220" s="6">
        <f t="shared" si="156"/>
        <v>81.339999999999691</v>
      </c>
      <c r="AI1220">
        <f>VLOOKUP(A:A,单位分配保留两位小数!B:N,13,0)</f>
        <v>3538.9</v>
      </c>
      <c r="AJ1220" s="6">
        <f t="shared" si="157"/>
        <v>0</v>
      </c>
      <c r="AK1220">
        <f>_xlfn.IFNA(VLOOKUP(A:A,'11月工资'!A:AQ,43,0),0)</f>
        <v>0</v>
      </c>
      <c r="AL1220">
        <f t="shared" si="158"/>
        <v>65.17</v>
      </c>
      <c r="AM1220" s="6">
        <f t="shared" si="159"/>
        <v>5000.6700000000037</v>
      </c>
    </row>
    <row r="1221" spans="1:39" x14ac:dyDescent="0.2">
      <c r="A1221" s="1">
        <v>9001343</v>
      </c>
      <c r="B1221" t="str">
        <f>VLOOKUP(A1221,标准表!C:D,2,0)</f>
        <v>祁新</v>
      </c>
      <c r="C1221" t="str">
        <f>VLOOKUP(A:A,标准表!C:M,11,0)</f>
        <v>特钢事业部</v>
      </c>
      <c r="D1221" t="str">
        <f>VLOOKUP($A:$A,标准表!C:E,3,0)</f>
        <v>130281199311113512</v>
      </c>
      <c r="E1221" t="str">
        <f>VLOOKUP(A:A,'11月工资'!A:D,4,0)</f>
        <v>6217000170013107516</v>
      </c>
      <c r="F1221" t="str">
        <f>VLOOKUP(A:A,'11月工资'!A:F,6,0)</f>
        <v>专业技术人员</v>
      </c>
      <c r="G1221">
        <f>VLOOKUP(A:A,标准表!C:H,6,0)</f>
        <v>0</v>
      </c>
      <c r="H1221">
        <f>VLOOKUP(A:A,标准表!C:I,7,0)</f>
        <v>0</v>
      </c>
      <c r="I1221">
        <f>VLOOKUP(A:A,标准表!C:J,8,0)</f>
        <v>0</v>
      </c>
      <c r="J1221">
        <f>VLOOKUP($A:$A,标准表!C:G,5,0)</f>
        <v>1.65</v>
      </c>
      <c r="L1221">
        <f>VLOOKUP(A:A,单位分配保留两位小数!B:I,8,0)</f>
        <v>2715.8999999999996</v>
      </c>
      <c r="M1221">
        <f>_xlfn.IFNA(VLOOKUP(A:A,单位分配保留两位小数!B:J,9,0),0)</f>
        <v>0</v>
      </c>
      <c r="N1221">
        <f>_xlfn.IFNA(VLOOKUP(A:A,单位分配保留两位小数!B:K,10,0),0)</f>
        <v>0</v>
      </c>
      <c r="O1221">
        <f>ROUND(_xlfn.IFNA(VLOOKUP(A:A,单位分配保留两位小数!B:L,11,0),0),2)</f>
        <v>0</v>
      </c>
      <c r="Q1221">
        <f t="shared" si="152"/>
        <v>2715.8999999999996</v>
      </c>
      <c r="R1221">
        <f>_xlfn.IFNA(VLOOKUP(A1221,'11月工资'!A:AU,47,0),0)+Q1221</f>
        <v>31829.08</v>
      </c>
      <c r="S1221">
        <f>VLOOKUP(A:A,'11月工资'!A:AW,49,0)</f>
        <v>0</v>
      </c>
      <c r="T1221">
        <f>VLOOKUP(A:A,'11月工资'!A:AZ,52,0)</f>
        <v>0</v>
      </c>
      <c r="U1221">
        <f>VLOOKUP(A:A,'11月工资'!A:BA,53,0)</f>
        <v>0</v>
      </c>
      <c r="V1221">
        <f>VLOOKUP(A:A,'11月工资'!A:AX,50,0)</f>
        <v>0</v>
      </c>
      <c r="W1221">
        <f>VLOOKUP(A:A,'11月工资'!A:AY,51,0)</f>
        <v>0</v>
      </c>
      <c r="X1221">
        <f>VLOOKUP(A:A,'11月工资'!A:AV,48,0)</f>
        <v>25000</v>
      </c>
      <c r="Y1221">
        <f>VLOOKUP(A:A,'11月工资'!A:BB,54,0)</f>
        <v>5898.0999999999995</v>
      </c>
      <c r="Z1221" s="12">
        <f>ROUND(5*MAX(0,(R1221-S1221-T1221-U1221-V1221-W1221-X1221-Y1221)*{0.6;2;4;5;6;7;9}%-{0;504;3384;6384;10584;17184;36384}),2)</f>
        <v>27.93</v>
      </c>
      <c r="AB1221" s="78">
        <f>VLOOKUP(A:A,'11月工资'!A:BI,61,0)</f>
        <v>6.53</v>
      </c>
      <c r="AC1221" s="6">
        <f t="shared" si="153"/>
        <v>21.4</v>
      </c>
      <c r="AD1221">
        <f t="shared" si="154"/>
        <v>2694.4999999999995</v>
      </c>
      <c r="AE1221">
        <f>VLOOKUP(A:A,'10月奖金'!A:AC,29,0)</f>
        <v>6.53</v>
      </c>
      <c r="AF1221" s="6">
        <f t="shared" si="155"/>
        <v>14.869999999999997</v>
      </c>
      <c r="AG1221">
        <f>VLOOKUP(A:A,'10月奖金'!A:AD,30,0)</f>
        <v>2633.47</v>
      </c>
      <c r="AH1221" s="6">
        <f t="shared" si="156"/>
        <v>61.029999999999745</v>
      </c>
      <c r="AI1221">
        <f>VLOOKUP(A:A,单位分配保留两位小数!B:N,13,0)</f>
        <v>2715.9</v>
      </c>
      <c r="AJ1221">
        <f t="shared" si="157"/>
        <v>0</v>
      </c>
      <c r="AK1221">
        <f>_xlfn.IFNA(VLOOKUP(A:A,'11月工资'!A:AQ,43,0),0)</f>
        <v>0</v>
      </c>
      <c r="AL1221">
        <f t="shared" si="158"/>
        <v>21.4</v>
      </c>
      <c r="AM1221" s="6">
        <f t="shared" si="159"/>
        <v>930.98000000000229</v>
      </c>
    </row>
    <row r="1222" spans="1:39" x14ac:dyDescent="0.2">
      <c r="A1222" s="1">
        <v>9001351</v>
      </c>
      <c r="B1222" t="str">
        <f>VLOOKUP(A1222,标准表!C:D,2,0)</f>
        <v>郝建军</v>
      </c>
      <c r="C1222" t="str">
        <f>VLOOKUP(A:A,标准表!C:M,11,0)</f>
        <v>特钢事业部</v>
      </c>
      <c r="D1222" t="str">
        <f>VLOOKUP($A:$A,标准表!C:E,3,0)</f>
        <v>130705197610100035</v>
      </c>
      <c r="E1222" t="str">
        <f>VLOOKUP(A:A,'11月工资'!A:D,4,0)</f>
        <v>6217000170004336702</v>
      </c>
      <c r="F1222" t="str">
        <f>VLOOKUP(A:A,'11月工资'!A:F,6,0)</f>
        <v>生产操作人员</v>
      </c>
      <c r="G1222">
        <f>VLOOKUP(A:A,标准表!C:H,6,0)</f>
        <v>0</v>
      </c>
      <c r="H1222">
        <f>VLOOKUP(A:A,标准表!C:I,7,0)</f>
        <v>0</v>
      </c>
      <c r="I1222">
        <f>VLOOKUP(A:A,标准表!C:J,8,0)</f>
        <v>0</v>
      </c>
      <c r="J1222">
        <f>VLOOKUP($A:$A,标准表!C:G,5,0)</f>
        <v>1.5</v>
      </c>
      <c r="L1222">
        <f>VLOOKUP(A:A,单位分配保留两位小数!B:I,8,0)</f>
        <v>2469</v>
      </c>
      <c r="M1222">
        <f>_xlfn.IFNA(VLOOKUP(A:A,单位分配保留两位小数!B:J,9,0),0)</f>
        <v>0</v>
      </c>
      <c r="N1222">
        <f>_xlfn.IFNA(VLOOKUP(A:A,单位分配保留两位小数!B:K,10,0),0)</f>
        <v>0</v>
      </c>
      <c r="O1222">
        <f>ROUND(_xlfn.IFNA(VLOOKUP(A:A,单位分配保留两位小数!B:L,11,0),0),2)</f>
        <v>0</v>
      </c>
      <c r="Q1222">
        <f t="shared" si="152"/>
        <v>2469</v>
      </c>
      <c r="R1222">
        <f>_xlfn.IFNA(VLOOKUP(A1222,'11月工资'!A:AU,47,0),0)+Q1222</f>
        <v>40965</v>
      </c>
      <c r="S1222">
        <f>VLOOKUP(A:A,'11月工资'!A:AW,49,0)</f>
        <v>0</v>
      </c>
      <c r="T1222">
        <f>VLOOKUP(A:A,'11月工资'!A:AZ,52,0)</f>
        <v>0</v>
      </c>
      <c r="U1222">
        <f>VLOOKUP(A:A,'11月工资'!A:BA,53,0)</f>
        <v>0</v>
      </c>
      <c r="V1222">
        <f>VLOOKUP(A:A,'11月工资'!A:AX,50,0)</f>
        <v>10000</v>
      </c>
      <c r="W1222">
        <f>VLOOKUP(A:A,'11月工资'!A:AY,51,0)</f>
        <v>0</v>
      </c>
      <c r="X1222">
        <f>VLOOKUP(A:A,'11月工资'!A:AV,48,0)</f>
        <v>25000</v>
      </c>
      <c r="Y1222">
        <f>VLOOKUP(A:A,'11月工资'!A:BB,54,0)</f>
        <v>6478.2000000000007</v>
      </c>
      <c r="Z1222" s="12">
        <f>ROUND(5*MAX(0,(R1222-S1222-T1222-U1222-V1222-W1222-X1222-Y1222)*{0.6;2;4;5;6;7;9}%-{0;504;3384;6384;10584;17184;36384}),2)</f>
        <v>0</v>
      </c>
      <c r="AB1222" s="78">
        <f>VLOOKUP(A:A,'11月工资'!A:BI,61,0)</f>
        <v>211.03</v>
      </c>
      <c r="AC1222" s="6">
        <f t="shared" si="153"/>
        <v>0</v>
      </c>
      <c r="AD1222">
        <f t="shared" si="154"/>
        <v>2469</v>
      </c>
      <c r="AE1222">
        <f>VLOOKUP(A:A,'10月奖金'!A:AC,29,0)</f>
        <v>71.5</v>
      </c>
      <c r="AF1222" s="6">
        <f t="shared" si="155"/>
        <v>-71.5</v>
      </c>
      <c r="AG1222">
        <f>VLOOKUP(A:A,'10月奖金'!A:AD,30,0)</f>
        <v>2328.5</v>
      </c>
      <c r="AH1222" s="6">
        <f t="shared" si="156"/>
        <v>140.5</v>
      </c>
      <c r="AI1222">
        <f>VLOOKUP(A:A,单位分配保留两位小数!B:N,13,0)</f>
        <v>2469</v>
      </c>
      <c r="AJ1222">
        <f t="shared" si="157"/>
        <v>0</v>
      </c>
      <c r="AK1222">
        <f>_xlfn.IFNA(VLOOKUP(A:A,'11月工资'!A:AQ,43,0),0)</f>
        <v>0</v>
      </c>
      <c r="AL1222">
        <f t="shared" si="158"/>
        <v>0</v>
      </c>
      <c r="AM1222" s="6">
        <f t="shared" si="159"/>
        <v>-513.20000000000073</v>
      </c>
    </row>
    <row r="1223" spans="1:39" x14ac:dyDescent="0.2">
      <c r="A1223" s="1">
        <v>9001357</v>
      </c>
      <c r="B1223" t="str">
        <f>VLOOKUP(A1223,标准表!C:D,2,0)</f>
        <v>王春钢</v>
      </c>
      <c r="C1223" t="str">
        <f>VLOOKUP(A:A,标准表!C:M,11,0)</f>
        <v>特钢事业部</v>
      </c>
      <c r="D1223" t="str">
        <f>VLOOKUP($A:$A,标准表!C:E,3,0)</f>
        <v>130705198502250014</v>
      </c>
      <c r="E1223" t="str">
        <f>VLOOKUP(A:A,'11月工资'!A:D,4,0)</f>
        <v>6227000170700299914</v>
      </c>
      <c r="F1223" t="str">
        <f>VLOOKUP(A:A,'11月工资'!A:F,6,0)</f>
        <v>生产操作人员</v>
      </c>
      <c r="G1223">
        <f>VLOOKUP(A:A,标准表!C:H,6,0)</f>
        <v>0</v>
      </c>
      <c r="H1223">
        <f>VLOOKUP(A:A,标准表!C:I,7,0)</f>
        <v>0</v>
      </c>
      <c r="I1223">
        <f>VLOOKUP(A:A,标准表!C:J,8,0)</f>
        <v>0</v>
      </c>
      <c r="J1223">
        <f>VLOOKUP($A:$A,标准表!C:G,5,0)</f>
        <v>1.5</v>
      </c>
      <c r="L1223">
        <f>VLOOKUP(A:A,单位分配保留两位小数!B:I,8,0)</f>
        <v>2469</v>
      </c>
      <c r="M1223">
        <f>_xlfn.IFNA(VLOOKUP(A:A,单位分配保留两位小数!B:J,9,0),0)</f>
        <v>0</v>
      </c>
      <c r="N1223">
        <f>_xlfn.IFNA(VLOOKUP(A:A,单位分配保留两位小数!B:K,10,0),0)</f>
        <v>0</v>
      </c>
      <c r="O1223">
        <f>ROUND(_xlfn.IFNA(VLOOKUP(A:A,单位分配保留两位小数!B:L,11,0),0),2)</f>
        <v>0</v>
      </c>
      <c r="Q1223">
        <f t="shared" si="152"/>
        <v>2469</v>
      </c>
      <c r="R1223">
        <f>_xlfn.IFNA(VLOOKUP(A1223,'11月工资'!A:AU,47,0),0)+Q1223</f>
        <v>34960.240000000005</v>
      </c>
      <c r="S1223">
        <f>VLOOKUP(A:A,'11月工资'!A:AW,49,0)</f>
        <v>0</v>
      </c>
      <c r="T1223">
        <f>VLOOKUP(A:A,'11月工资'!A:AZ,52,0)</f>
        <v>0</v>
      </c>
      <c r="U1223">
        <f>VLOOKUP(A:A,'11月工资'!A:BA,53,0)</f>
        <v>0</v>
      </c>
      <c r="V1223">
        <f>VLOOKUP(A:A,'11月工资'!A:AX,50,0)</f>
        <v>0</v>
      </c>
      <c r="W1223">
        <f>VLOOKUP(A:A,'11月工资'!A:AY,51,0)</f>
        <v>0</v>
      </c>
      <c r="X1223">
        <f>VLOOKUP(A:A,'11月工资'!A:AV,48,0)</f>
        <v>25000</v>
      </c>
      <c r="Y1223">
        <f>VLOOKUP(A:A,'11月工资'!A:BB,54,0)</f>
        <v>5353.55</v>
      </c>
      <c r="Z1223" s="12">
        <f>ROUND(5*MAX(0,(R1223-S1223-T1223-U1223-V1223-W1223-X1223-Y1223)*{0.6;2;4;5;6;7;9}%-{0;504;3384;6384;10584;17184;36384}),2)</f>
        <v>138.19999999999999</v>
      </c>
      <c r="AB1223" s="78">
        <f>VLOOKUP(A:A,'11月工资'!A:BI,61,0)</f>
        <v>99.22</v>
      </c>
      <c r="AC1223" s="6">
        <f t="shared" si="153"/>
        <v>38.979999999999997</v>
      </c>
      <c r="AD1223">
        <f t="shared" si="154"/>
        <v>2430.02</v>
      </c>
      <c r="AE1223">
        <f>VLOOKUP(A:A,'10月奖金'!A:AC,29,0)</f>
        <v>47.19</v>
      </c>
      <c r="AF1223" s="6">
        <f t="shared" si="155"/>
        <v>-8.2100000000000009</v>
      </c>
      <c r="AG1223">
        <f>VLOOKUP(A:A,'10月奖金'!A:AD,30,0)</f>
        <v>2352.81</v>
      </c>
      <c r="AH1223" s="6">
        <f t="shared" si="156"/>
        <v>77.210000000000036</v>
      </c>
      <c r="AI1223">
        <f>VLOOKUP(A:A,单位分配保留两位小数!B:N,13,0)</f>
        <v>2469</v>
      </c>
      <c r="AJ1223">
        <f t="shared" si="157"/>
        <v>0</v>
      </c>
      <c r="AK1223">
        <f>_xlfn.IFNA(VLOOKUP(A:A,'11月工资'!A:AQ,43,0),0)</f>
        <v>0</v>
      </c>
      <c r="AL1223">
        <f t="shared" si="158"/>
        <v>38.979999999999997</v>
      </c>
      <c r="AM1223" s="6">
        <f t="shared" si="159"/>
        <v>4606.6900000000051</v>
      </c>
    </row>
    <row r="1224" spans="1:39" x14ac:dyDescent="0.2">
      <c r="A1224" s="1">
        <v>9001361</v>
      </c>
      <c r="B1224" t="str">
        <f>VLOOKUP(A1224,标准表!C:D,2,0)</f>
        <v>丁常海</v>
      </c>
      <c r="C1224" t="str">
        <f>VLOOKUP(A:A,标准表!C:M,11,0)</f>
        <v>特钢事业部</v>
      </c>
      <c r="D1224" t="str">
        <f>VLOOKUP($A:$A,标准表!C:E,3,0)</f>
        <v>130721198805231013</v>
      </c>
      <c r="E1224" t="str">
        <f>VLOOKUP(A:A,'11月工资'!A:D,4,0)</f>
        <v>6217000170000902374</v>
      </c>
      <c r="F1224" t="str">
        <f>VLOOKUP(A:A,'11月工资'!A:F,6,0)</f>
        <v>生产操作人员</v>
      </c>
      <c r="G1224">
        <f>VLOOKUP(A:A,标准表!C:H,6,0)</f>
        <v>0</v>
      </c>
      <c r="H1224">
        <f>VLOOKUP(A:A,标准表!C:I,7,0)</f>
        <v>0</v>
      </c>
      <c r="I1224">
        <f>VLOOKUP(A:A,标准表!C:J,8,0)</f>
        <v>0</v>
      </c>
      <c r="J1224">
        <f>VLOOKUP($A:$A,标准表!C:G,5,0)</f>
        <v>1.5</v>
      </c>
      <c r="L1224">
        <f>VLOOKUP(A:A,单位分配保留两位小数!B:I,8,0)</f>
        <v>2469</v>
      </c>
      <c r="M1224">
        <f>_xlfn.IFNA(VLOOKUP(A:A,单位分配保留两位小数!B:J,9,0),0)</f>
        <v>0</v>
      </c>
      <c r="N1224">
        <f>_xlfn.IFNA(VLOOKUP(A:A,单位分配保留两位小数!B:K,10,0),0)</f>
        <v>0</v>
      </c>
      <c r="O1224">
        <f>ROUND(_xlfn.IFNA(VLOOKUP(A:A,单位分配保留两位小数!B:L,11,0),0),2)</f>
        <v>0</v>
      </c>
      <c r="Q1224">
        <f t="shared" si="152"/>
        <v>2469</v>
      </c>
      <c r="R1224">
        <f>_xlfn.IFNA(VLOOKUP(A1224,'11月工资'!A:AU,47,0),0)+Q1224</f>
        <v>41726.759999999987</v>
      </c>
      <c r="S1224">
        <f>VLOOKUP(A:A,'11月工资'!A:AW,49,0)</f>
        <v>0</v>
      </c>
      <c r="T1224">
        <f>VLOOKUP(A:A,'11月工资'!A:AZ,52,0)</f>
        <v>0</v>
      </c>
      <c r="U1224">
        <f>VLOOKUP(A:A,'11月工资'!A:BA,53,0)</f>
        <v>0</v>
      </c>
      <c r="V1224">
        <f>VLOOKUP(A:A,'11月工资'!A:AX,50,0)</f>
        <v>0</v>
      </c>
      <c r="W1224">
        <f>VLOOKUP(A:A,'11月工资'!A:AY,51,0)</f>
        <v>0</v>
      </c>
      <c r="X1224">
        <f>VLOOKUP(A:A,'11月工资'!A:AV,48,0)</f>
        <v>25000</v>
      </c>
      <c r="Y1224">
        <f>VLOOKUP(A:A,'11月工资'!A:BB,54,0)</f>
        <v>6367.1500000000005</v>
      </c>
      <c r="Z1224" s="12">
        <f>ROUND(5*MAX(0,(R1224-S1224-T1224-U1224-V1224-W1224-X1224-Y1224)*{0.6;2;4;5;6;7;9}%-{0;504;3384;6384;10584;17184;36384}),2)</f>
        <v>310.79000000000002</v>
      </c>
      <c r="AB1224" s="78">
        <f>VLOOKUP(A:A,'11月工资'!A:BI,61,0)</f>
        <v>236.72</v>
      </c>
      <c r="AC1224" s="6">
        <f t="shared" si="153"/>
        <v>74.069999999999993</v>
      </c>
      <c r="AD1224">
        <f t="shared" si="154"/>
        <v>2394.9299999999998</v>
      </c>
      <c r="AE1224">
        <f>VLOOKUP(A:A,'10月奖金'!A:AC,29,0)</f>
        <v>72</v>
      </c>
      <c r="AF1224" s="6">
        <f t="shared" si="155"/>
        <v>2.0699999999999932</v>
      </c>
      <c r="AG1224">
        <f>VLOOKUP(A:A,'10月奖金'!A:AD,30,0)</f>
        <v>2328</v>
      </c>
      <c r="AH1224" s="6">
        <f t="shared" si="156"/>
        <v>66.929999999999836</v>
      </c>
      <c r="AI1224">
        <f>VLOOKUP(A:A,单位分配保留两位小数!B:N,13,0)</f>
        <v>2469</v>
      </c>
      <c r="AJ1224">
        <f t="shared" si="157"/>
        <v>0</v>
      </c>
      <c r="AK1224">
        <f>_xlfn.IFNA(VLOOKUP(A:A,'11月工资'!A:AQ,43,0),0)</f>
        <v>27.759999999999991</v>
      </c>
      <c r="AL1224">
        <f t="shared" si="158"/>
        <v>101.82999999999998</v>
      </c>
      <c r="AM1224" s="6">
        <f t="shared" si="159"/>
        <v>10359.609999999986</v>
      </c>
    </row>
    <row r="1225" spans="1:39" x14ac:dyDescent="0.2">
      <c r="A1225" s="1">
        <v>9001365</v>
      </c>
      <c r="B1225" t="str">
        <f>VLOOKUP(A1225,标准表!C:D,2,0)</f>
        <v>张超</v>
      </c>
      <c r="C1225" t="str">
        <f>VLOOKUP(A:A,标准表!C:M,11,0)</f>
        <v>特钢事业部</v>
      </c>
      <c r="D1225" t="str">
        <f>VLOOKUP($A:$A,标准表!C:E,3,0)</f>
        <v>130721199009011639</v>
      </c>
      <c r="E1225" t="str">
        <f>VLOOKUP(A:A,'11月工资'!A:D,4,0)</f>
        <v>6217000170014085950</v>
      </c>
      <c r="F1225" t="str">
        <f>VLOOKUP(A:A,'11月工资'!A:F,6,0)</f>
        <v>生产操作人员</v>
      </c>
      <c r="G1225">
        <f>VLOOKUP(A:A,标准表!C:H,6,0)</f>
        <v>0</v>
      </c>
      <c r="H1225">
        <f>VLOOKUP(A:A,标准表!C:I,7,0)</f>
        <v>0</v>
      </c>
      <c r="I1225">
        <f>VLOOKUP(A:A,标准表!C:J,8,0)</f>
        <v>0</v>
      </c>
      <c r="J1225">
        <f>VLOOKUP($A:$A,标准表!C:G,5,0)</f>
        <v>1.5</v>
      </c>
      <c r="L1225">
        <f>VLOOKUP(A:A,单位分配保留两位小数!B:I,8,0)</f>
        <v>2469</v>
      </c>
      <c r="M1225">
        <f>_xlfn.IFNA(VLOOKUP(A:A,单位分配保留两位小数!B:J,9,0),0)</f>
        <v>0</v>
      </c>
      <c r="N1225">
        <f>_xlfn.IFNA(VLOOKUP(A:A,单位分配保留两位小数!B:K,10,0),0)</f>
        <v>0</v>
      </c>
      <c r="O1225">
        <f>ROUND(_xlfn.IFNA(VLOOKUP(A:A,单位分配保留两位小数!B:L,11,0),0),2)</f>
        <v>0</v>
      </c>
      <c r="Q1225">
        <f t="shared" si="152"/>
        <v>2469</v>
      </c>
      <c r="R1225">
        <f>_xlfn.IFNA(VLOOKUP(A1225,'11月工资'!A:AU,47,0),0)+Q1225</f>
        <v>40780.379999999997</v>
      </c>
      <c r="S1225">
        <f>VLOOKUP(A:A,'11月工资'!A:AW,49,0)</f>
        <v>0</v>
      </c>
      <c r="T1225">
        <f>VLOOKUP(A:A,'11月工资'!A:AZ,52,0)</f>
        <v>0</v>
      </c>
      <c r="U1225">
        <f>VLOOKUP(A:A,'11月工资'!A:BA,53,0)</f>
        <v>0</v>
      </c>
      <c r="V1225">
        <f>VLOOKUP(A:A,'11月工资'!A:AX,50,0)</f>
        <v>0</v>
      </c>
      <c r="W1225">
        <f>VLOOKUP(A:A,'11月工资'!A:AY,51,0)</f>
        <v>0</v>
      </c>
      <c r="X1225">
        <f>VLOOKUP(A:A,'11月工资'!A:AV,48,0)</f>
        <v>25000</v>
      </c>
      <c r="Y1225">
        <f>VLOOKUP(A:A,'11月工资'!A:BB,54,0)</f>
        <v>6305.05</v>
      </c>
      <c r="Z1225" s="12">
        <f>ROUND(5*MAX(0,(R1225-S1225-T1225-U1225-V1225-W1225-X1225-Y1225)*{0.6;2;4;5;6;7;9}%-{0;504;3384;6384;10584;17184;36384}),2)</f>
        <v>284.26</v>
      </c>
      <c r="AB1225" s="78">
        <f>VLOOKUP(A:A,'11月工资'!A:BI,61,0)</f>
        <v>210.19000000000003</v>
      </c>
      <c r="AC1225" s="6">
        <f t="shared" si="153"/>
        <v>74.069999999999993</v>
      </c>
      <c r="AD1225">
        <f t="shared" si="154"/>
        <v>2394.9299999999998</v>
      </c>
      <c r="AE1225">
        <f>VLOOKUP(A:A,'10月奖金'!A:AC,29,0)</f>
        <v>66.239999999999995</v>
      </c>
      <c r="AF1225" s="6">
        <f t="shared" si="155"/>
        <v>7.8299999999999983</v>
      </c>
      <c r="AG1225">
        <f>VLOOKUP(A:A,'10月奖金'!A:AD,30,0)</f>
        <v>2333.7600000000002</v>
      </c>
      <c r="AH1225" s="6">
        <f t="shared" si="156"/>
        <v>61.169999999999618</v>
      </c>
      <c r="AI1225">
        <f>VLOOKUP(A:A,单位分配保留两位小数!B:N,13,0)</f>
        <v>2469</v>
      </c>
      <c r="AJ1225">
        <f t="shared" si="157"/>
        <v>0</v>
      </c>
      <c r="AK1225">
        <f>_xlfn.IFNA(VLOOKUP(A:A,'11月工资'!A:AQ,43,0),0)</f>
        <v>4.2200000000000273</v>
      </c>
      <c r="AL1225">
        <f t="shared" si="158"/>
        <v>78.29000000000002</v>
      </c>
      <c r="AM1225" s="6">
        <f t="shared" si="159"/>
        <v>9475.3299999999981</v>
      </c>
    </row>
    <row r="1226" spans="1:39" x14ac:dyDescent="0.2">
      <c r="A1226" s="1">
        <v>9001306</v>
      </c>
      <c r="B1226" t="str">
        <f>VLOOKUP(A1226,标准表!C:D,2,0)</f>
        <v>赵高继</v>
      </c>
      <c r="C1226" t="str">
        <f>VLOOKUP(A:A,标准表!C:M,11,0)</f>
        <v>信息自动化部</v>
      </c>
      <c r="D1226" t="str">
        <f>VLOOKUP($A:$A,标准表!C:E,3,0)</f>
        <v>130705196902280950</v>
      </c>
      <c r="E1226" t="str">
        <f>VLOOKUP(A:A,'11月工资'!A:D,4,0)</f>
        <v>6210810170000760793</v>
      </c>
      <c r="F1226" t="str">
        <f>VLOOKUP(A:A,'11月工资'!A:F,6,0)</f>
        <v>专业技术人员</v>
      </c>
      <c r="G1226">
        <f>VLOOKUP(A:A,标准表!C:H,6,0)</f>
        <v>0</v>
      </c>
      <c r="H1226">
        <f>VLOOKUP(A:A,标准表!C:I,7,0)</f>
        <v>0</v>
      </c>
      <c r="I1226">
        <f>VLOOKUP(A:A,标准表!C:J,8,0)</f>
        <v>0</v>
      </c>
      <c r="J1226">
        <f>VLOOKUP($A:$A,标准表!C:G,5,0)</f>
        <v>2.15</v>
      </c>
      <c r="L1226">
        <f>VLOOKUP(A:A,单位分配保留两位小数!B:I,8,0)</f>
        <v>3652.81</v>
      </c>
      <c r="M1226">
        <f>_xlfn.IFNA(VLOOKUP(A:A,单位分配保留两位小数!B:J,9,0),0)</f>
        <v>0</v>
      </c>
      <c r="N1226">
        <f>_xlfn.IFNA(VLOOKUP(A:A,单位分配保留两位小数!B:K,10,0),0)</f>
        <v>0</v>
      </c>
      <c r="O1226">
        <f>ROUND(_xlfn.IFNA(VLOOKUP(A:A,单位分配保留两位小数!B:L,11,0),0),2)</f>
        <v>0</v>
      </c>
      <c r="Q1226">
        <f t="shared" si="152"/>
        <v>3652.81</v>
      </c>
      <c r="R1226">
        <f>_xlfn.IFNA(VLOOKUP(A1226,'11月工资'!A:AU,47,0),0)+Q1226</f>
        <v>43014.549999999996</v>
      </c>
      <c r="S1226">
        <f>VLOOKUP(A:A,'11月工资'!A:AW,49,0)</f>
        <v>0</v>
      </c>
      <c r="T1226">
        <f>VLOOKUP(A:A,'11月工资'!A:AZ,52,0)</f>
        <v>0</v>
      </c>
      <c r="U1226">
        <f>VLOOKUP(A:A,'11月工资'!A:BA,53,0)</f>
        <v>0</v>
      </c>
      <c r="V1226">
        <f>VLOOKUP(A:A,'11月工资'!A:AX,50,0)</f>
        <v>0</v>
      </c>
      <c r="W1226">
        <f>VLOOKUP(A:A,'11月工资'!A:AY,51,0)</f>
        <v>0</v>
      </c>
      <c r="X1226">
        <f>VLOOKUP(A:A,'11月工资'!A:AV,48,0)</f>
        <v>25000</v>
      </c>
      <c r="Y1226">
        <f>VLOOKUP(A:A,'11月工资'!A:BB,54,0)</f>
        <v>7536.2</v>
      </c>
      <c r="Z1226" s="12">
        <f>ROUND(5*MAX(0,(R1226-S1226-T1226-U1226-V1226-W1226-X1226-Y1226)*{0.6;2;4;5;6;7;9}%-{0;504;3384;6384;10584;17184;36384}),2)</f>
        <v>314.35000000000002</v>
      </c>
      <c r="AB1226" s="78">
        <f>VLOOKUP(A:A,'11月工资'!A:BI,61,0)</f>
        <v>231.35</v>
      </c>
      <c r="AC1226" s="6">
        <f t="shared" si="153"/>
        <v>83</v>
      </c>
      <c r="AD1226">
        <f t="shared" si="154"/>
        <v>3569.81</v>
      </c>
      <c r="AE1226">
        <f>VLOOKUP(A:A,'10月奖金'!A:AC,29,0)</f>
        <v>83.03</v>
      </c>
      <c r="AF1226" s="6">
        <f t="shared" si="155"/>
        <v>-3.0000000000001137E-2</v>
      </c>
      <c r="AG1226">
        <f>VLOOKUP(A:A,'10月奖金'!A:AD,30,0)</f>
        <v>3570.87</v>
      </c>
      <c r="AH1226" s="6">
        <f t="shared" si="156"/>
        <v>-1.0599999999999454</v>
      </c>
      <c r="AI1226">
        <f>VLOOKUP(A:A,单位分配保留两位小数!B:N,13,0)</f>
        <v>3652.81</v>
      </c>
      <c r="AJ1226">
        <f t="shared" si="157"/>
        <v>0</v>
      </c>
      <c r="AK1226">
        <f>_xlfn.IFNA(VLOOKUP(A:A,'11月工资'!A:AQ,43,0),0)</f>
        <v>0</v>
      </c>
      <c r="AL1226">
        <f t="shared" si="158"/>
        <v>83</v>
      </c>
      <c r="AM1226" s="6">
        <f t="shared" si="159"/>
        <v>10478.349999999995</v>
      </c>
    </row>
    <row r="1227" spans="1:39" x14ac:dyDescent="0.2">
      <c r="A1227" s="1">
        <v>9001308</v>
      </c>
      <c r="B1227" t="str">
        <f>VLOOKUP(A1227,标准表!C:D,2,0)</f>
        <v>张彬</v>
      </c>
      <c r="C1227" t="str">
        <f>VLOOKUP(A:A,标准表!C:M,11,0)</f>
        <v>信息自动化部</v>
      </c>
      <c r="D1227" t="str">
        <f>VLOOKUP($A:$A,标准表!C:E,3,0)</f>
        <v>130705197412270957</v>
      </c>
      <c r="E1227" t="str">
        <f>VLOOKUP(A:A,'11月工资'!A:D,4,0)</f>
        <v>6210810170000760629</v>
      </c>
      <c r="F1227" t="str">
        <f>VLOOKUP(A:A,'11月工资'!A:F,6,0)</f>
        <v>专业技术人员</v>
      </c>
      <c r="G1227">
        <f>VLOOKUP(A:A,标准表!C:H,6,0)</f>
        <v>0</v>
      </c>
      <c r="H1227">
        <f>VLOOKUP(A:A,标准表!C:I,7,0)</f>
        <v>0</v>
      </c>
      <c r="I1227">
        <f>VLOOKUP(A:A,标准表!C:J,8,0)</f>
        <v>0</v>
      </c>
      <c r="J1227">
        <f>VLOOKUP($A:$A,标准表!C:G,5,0)</f>
        <v>2.15</v>
      </c>
      <c r="L1227">
        <f>VLOOKUP(A:A,单位分配保留两位小数!B:I,8,0)</f>
        <v>3652.81</v>
      </c>
      <c r="M1227">
        <f>_xlfn.IFNA(VLOOKUP(A:A,单位分配保留两位小数!B:J,9,0),0)</f>
        <v>0</v>
      </c>
      <c r="N1227">
        <f>_xlfn.IFNA(VLOOKUP(A:A,单位分配保留两位小数!B:K,10,0),0)</f>
        <v>0</v>
      </c>
      <c r="O1227">
        <f>ROUND(_xlfn.IFNA(VLOOKUP(A:A,单位分配保留两位小数!B:L,11,0),0),2)</f>
        <v>0</v>
      </c>
      <c r="Q1227">
        <f t="shared" si="152"/>
        <v>3652.81</v>
      </c>
      <c r="R1227">
        <f>_xlfn.IFNA(VLOOKUP(A1227,'11月工资'!A:AU,47,0),0)+Q1227</f>
        <v>43204.2</v>
      </c>
      <c r="S1227">
        <f>VLOOKUP(A:A,'11月工资'!A:AW,49,0)</f>
        <v>0</v>
      </c>
      <c r="T1227">
        <f>VLOOKUP(A:A,'11月工资'!A:AZ,52,0)</f>
        <v>0</v>
      </c>
      <c r="U1227">
        <f>VLOOKUP(A:A,'11月工资'!A:BA,53,0)</f>
        <v>0</v>
      </c>
      <c r="V1227">
        <f>VLOOKUP(A:A,'11月工资'!A:AX,50,0)</f>
        <v>0</v>
      </c>
      <c r="W1227">
        <f>VLOOKUP(A:A,'11月工资'!A:AY,51,0)</f>
        <v>0</v>
      </c>
      <c r="X1227">
        <f>VLOOKUP(A:A,'11月工资'!A:AV,48,0)</f>
        <v>25000</v>
      </c>
      <c r="Y1227">
        <f>VLOOKUP(A:A,'11月工资'!A:BB,54,0)</f>
        <v>7522.9499999999989</v>
      </c>
      <c r="Z1227" s="12">
        <f>ROUND(5*MAX(0,(R1227-S1227-T1227-U1227-V1227-W1227-X1227-Y1227)*{0.6;2;4;5;6;7;9}%-{0;504;3384;6384;10584;17184;36384}),2)</f>
        <v>320.44</v>
      </c>
      <c r="AB1227" s="78">
        <f>VLOOKUP(A:A,'11月工资'!A:BI,61,0)</f>
        <v>229.65</v>
      </c>
      <c r="AC1227" s="6">
        <f t="shared" si="153"/>
        <v>90.79</v>
      </c>
      <c r="AD1227">
        <f t="shared" si="154"/>
        <v>3562.02</v>
      </c>
      <c r="AE1227">
        <f>VLOOKUP(A:A,'10月奖金'!A:AC,29,0)</f>
        <v>82.63</v>
      </c>
      <c r="AF1227" s="6">
        <f t="shared" si="155"/>
        <v>8.1600000000000108</v>
      </c>
      <c r="AG1227">
        <f>VLOOKUP(A:A,'10月奖金'!A:AD,30,0)</f>
        <v>3571.27</v>
      </c>
      <c r="AH1227" s="6">
        <f t="shared" si="156"/>
        <v>-9.25</v>
      </c>
      <c r="AI1227">
        <f>VLOOKUP(A:A,单位分配保留两位小数!B:N,13,0)</f>
        <v>3652.81</v>
      </c>
      <c r="AJ1227">
        <f t="shared" si="157"/>
        <v>0</v>
      </c>
      <c r="AK1227">
        <f>_xlfn.IFNA(VLOOKUP(A:A,'11月工资'!A:AQ,43,0),0)</f>
        <v>0</v>
      </c>
      <c r="AL1227">
        <f t="shared" si="158"/>
        <v>90.79</v>
      </c>
      <c r="AM1227" s="6">
        <f t="shared" si="159"/>
        <v>10681.249999999998</v>
      </c>
    </row>
    <row r="1228" spans="1:39" x14ac:dyDescent="0.2">
      <c r="A1228" s="1">
        <v>9001310</v>
      </c>
      <c r="B1228" t="str">
        <f>VLOOKUP(A1228,标准表!C:D,2,0)</f>
        <v>马建民</v>
      </c>
      <c r="C1228" t="str">
        <f>VLOOKUP(A:A,标准表!C:M,11,0)</f>
        <v>信息自动化部</v>
      </c>
      <c r="D1228" t="str">
        <f>VLOOKUP($A:$A,标准表!C:E,3,0)</f>
        <v>130705197710120930</v>
      </c>
      <c r="E1228" t="str">
        <f>VLOOKUP(A:A,'11月工资'!A:D,4,0)</f>
        <v>6217000170007932523</v>
      </c>
      <c r="F1228" t="str">
        <f>VLOOKUP(A:A,'11月工资'!A:F,6,0)</f>
        <v>专业技术人员</v>
      </c>
      <c r="G1228">
        <f>VLOOKUP(A:A,标准表!C:H,6,0)</f>
        <v>0</v>
      </c>
      <c r="H1228">
        <f>VLOOKUP(A:A,标准表!C:I,7,0)</f>
        <v>0</v>
      </c>
      <c r="I1228">
        <f>VLOOKUP(A:A,标准表!C:J,8,0)</f>
        <v>0</v>
      </c>
      <c r="J1228">
        <f>VLOOKUP($A:$A,标准表!C:G,5,0)</f>
        <v>2.15</v>
      </c>
      <c r="L1228">
        <f>VLOOKUP(A:A,单位分配保留两位小数!B:I,8,0)</f>
        <v>3652.81</v>
      </c>
      <c r="M1228">
        <f>_xlfn.IFNA(VLOOKUP(A:A,单位分配保留两位小数!B:J,9,0),0)</f>
        <v>0</v>
      </c>
      <c r="N1228">
        <f>_xlfn.IFNA(VLOOKUP(A:A,单位分配保留两位小数!B:K,10,0),0)</f>
        <v>0</v>
      </c>
      <c r="O1228">
        <f>ROUND(_xlfn.IFNA(VLOOKUP(A:A,单位分配保留两位小数!B:L,11,0),0),2)</f>
        <v>0</v>
      </c>
      <c r="Q1228">
        <f t="shared" si="152"/>
        <v>3652.81</v>
      </c>
      <c r="R1228">
        <f>_xlfn.IFNA(VLOOKUP(A1228,'11月工资'!A:AU,47,0),0)+Q1228</f>
        <v>42703.759999999995</v>
      </c>
      <c r="S1228">
        <f>VLOOKUP(A:A,'11月工资'!A:AW,49,0)</f>
        <v>0</v>
      </c>
      <c r="T1228">
        <f>VLOOKUP(A:A,'11月工资'!A:AZ,52,0)</f>
        <v>0</v>
      </c>
      <c r="U1228">
        <f>VLOOKUP(A:A,'11月工资'!A:BA,53,0)</f>
        <v>0</v>
      </c>
      <c r="V1228">
        <f>VLOOKUP(A:A,'11月工资'!A:AX,50,0)</f>
        <v>0</v>
      </c>
      <c r="W1228">
        <f>VLOOKUP(A:A,'11月工资'!A:AY,51,0)</f>
        <v>0</v>
      </c>
      <c r="X1228">
        <f>VLOOKUP(A:A,'11月工资'!A:AV,48,0)</f>
        <v>25000</v>
      </c>
      <c r="Y1228">
        <f>VLOOKUP(A:A,'11月工资'!A:BB,54,0)</f>
        <v>7457.75</v>
      </c>
      <c r="Z1228" s="12">
        <f>ROUND(5*MAX(0,(R1228-S1228-T1228-U1228-V1228-W1228-X1228-Y1228)*{0.6;2;4;5;6;7;9}%-{0;504;3384;6384;10584;17184;36384}),2)</f>
        <v>307.38</v>
      </c>
      <c r="AB1228" s="78">
        <f>VLOOKUP(A:A,'11月工资'!A:BI,61,0)</f>
        <v>226.73</v>
      </c>
      <c r="AC1228" s="6">
        <f t="shared" si="153"/>
        <v>80.650000000000006</v>
      </c>
      <c r="AD1228">
        <f t="shared" si="154"/>
        <v>3572.16</v>
      </c>
      <c r="AE1228">
        <f>VLOOKUP(A:A,'10月奖金'!A:AC,29,0)</f>
        <v>80.680000000000007</v>
      </c>
      <c r="AF1228" s="6">
        <f t="shared" si="155"/>
        <v>-3.0000000000001137E-2</v>
      </c>
      <c r="AG1228">
        <f>VLOOKUP(A:A,'10月奖金'!A:AD,30,0)</f>
        <v>3573.2200000000003</v>
      </c>
      <c r="AH1228" s="6">
        <f t="shared" si="156"/>
        <v>-1.0600000000004002</v>
      </c>
      <c r="AI1228">
        <f>VLOOKUP(A:A,单位分配保留两位小数!B:N,13,0)</f>
        <v>3652.81</v>
      </c>
      <c r="AJ1228">
        <f t="shared" si="157"/>
        <v>0</v>
      </c>
      <c r="AK1228">
        <f>_xlfn.IFNA(VLOOKUP(A:A,'11月工资'!A:AQ,43,0),0)</f>
        <v>0</v>
      </c>
      <c r="AL1228">
        <f t="shared" si="158"/>
        <v>80.650000000000006</v>
      </c>
      <c r="AM1228" s="6">
        <f t="shared" si="159"/>
        <v>10246.009999999995</v>
      </c>
    </row>
    <row r="1229" spans="1:39" x14ac:dyDescent="0.2">
      <c r="A1229" s="1">
        <v>9001318</v>
      </c>
      <c r="B1229" t="str">
        <f>VLOOKUP(A1229,标准表!C:D,2,0)</f>
        <v>刘名</v>
      </c>
      <c r="C1229" t="str">
        <f>VLOOKUP(A:A,标准表!C:M,11,0)</f>
        <v>信息自动化部</v>
      </c>
      <c r="D1229" t="str">
        <f>VLOOKUP($A:$A,标准表!C:E,3,0)</f>
        <v>132529198206131418</v>
      </c>
      <c r="E1229" t="str">
        <f>VLOOKUP(A:A,'11月工资'!A:D,4,0)</f>
        <v>6210810170000758391</v>
      </c>
      <c r="F1229" t="str">
        <f>VLOOKUP(A:A,'11月工资'!A:F,6,0)</f>
        <v>专业技术人员</v>
      </c>
      <c r="G1229">
        <f>VLOOKUP(A:A,标准表!C:H,6,0)</f>
        <v>0</v>
      </c>
      <c r="H1229">
        <f>VLOOKUP(A:A,标准表!C:I,7,0)</f>
        <v>0</v>
      </c>
      <c r="I1229">
        <f>VLOOKUP(A:A,标准表!C:J,8,0)</f>
        <v>0</v>
      </c>
      <c r="J1229">
        <f>VLOOKUP($A:$A,标准表!C:G,5,0)</f>
        <v>2.15</v>
      </c>
      <c r="L1229">
        <f>VLOOKUP(A:A,单位分配保留两位小数!B:I,8,0)</f>
        <v>3652.81</v>
      </c>
      <c r="M1229">
        <f>_xlfn.IFNA(VLOOKUP(A:A,单位分配保留两位小数!B:J,9,0),0)</f>
        <v>0</v>
      </c>
      <c r="N1229">
        <f>_xlfn.IFNA(VLOOKUP(A:A,单位分配保留两位小数!B:K,10,0),0)</f>
        <v>0</v>
      </c>
      <c r="O1229">
        <f>ROUND(_xlfn.IFNA(VLOOKUP(A:A,单位分配保留两位小数!B:L,11,0),0),2)</f>
        <v>0</v>
      </c>
      <c r="Q1229">
        <f t="shared" si="152"/>
        <v>3652.81</v>
      </c>
      <c r="R1229">
        <f>_xlfn.IFNA(VLOOKUP(A1229,'11月工资'!A:AU,47,0),0)+Q1229</f>
        <v>41231.24</v>
      </c>
      <c r="S1229">
        <f>VLOOKUP(A:A,'11月工资'!A:AW,49,0)</f>
        <v>5000</v>
      </c>
      <c r="T1229">
        <f>VLOOKUP(A:A,'11月工资'!A:AZ,52,0)</f>
        <v>0</v>
      </c>
      <c r="U1229">
        <f>VLOOKUP(A:A,'11月工资'!A:BA,53,0)</f>
        <v>0</v>
      </c>
      <c r="V1229">
        <f>VLOOKUP(A:A,'11月工资'!A:AX,50,0)</f>
        <v>10000</v>
      </c>
      <c r="W1229">
        <f>VLOOKUP(A:A,'11月工资'!A:AY,51,0)</f>
        <v>0</v>
      </c>
      <c r="X1229">
        <f>VLOOKUP(A:A,'11月工资'!A:AV,48,0)</f>
        <v>25000</v>
      </c>
      <c r="Y1229">
        <f>VLOOKUP(A:A,'11月工资'!A:BB,54,0)</f>
        <v>7254</v>
      </c>
      <c r="Z1229" s="12">
        <f>ROUND(5*MAX(0,(R1229-S1229-T1229-U1229-V1229-W1229-X1229-Y1229)*{0.6;2;4;5;6;7;9}%-{0;504;3384;6384;10584;17184;36384}),2)</f>
        <v>0</v>
      </c>
      <c r="AB1229" s="78">
        <f>VLOOKUP(A:A,'11月工资'!A:BI,61,0)</f>
        <v>46.11</v>
      </c>
      <c r="AC1229" s="6">
        <f t="shared" si="153"/>
        <v>0</v>
      </c>
      <c r="AD1229">
        <f t="shared" si="154"/>
        <v>3652.81</v>
      </c>
      <c r="AE1229">
        <f>VLOOKUP(A:A,'10月奖金'!A:AC,29,0)</f>
        <v>0</v>
      </c>
      <c r="AF1229" s="6">
        <f t="shared" si="155"/>
        <v>0</v>
      </c>
      <c r="AG1229">
        <f>VLOOKUP(A:A,'10月奖金'!A:AD,30,0)</f>
        <v>3653.9</v>
      </c>
      <c r="AH1229" s="6">
        <f t="shared" si="156"/>
        <v>-1.0900000000001455</v>
      </c>
      <c r="AI1229">
        <f>VLOOKUP(A:A,单位分配保留两位小数!B:N,13,0)</f>
        <v>3652.81</v>
      </c>
      <c r="AJ1229">
        <f t="shared" si="157"/>
        <v>0</v>
      </c>
      <c r="AK1229">
        <f>_xlfn.IFNA(VLOOKUP(A:A,'11月工资'!A:AQ,43,0),0)</f>
        <v>0</v>
      </c>
      <c r="AL1229">
        <f t="shared" si="158"/>
        <v>0</v>
      </c>
      <c r="AM1229" s="6">
        <f t="shared" si="159"/>
        <v>-6022.760000000002</v>
      </c>
    </row>
    <row r="1230" spans="1:39" x14ac:dyDescent="0.2">
      <c r="A1230" s="1">
        <v>9001325</v>
      </c>
      <c r="B1230" t="str">
        <f>VLOOKUP(A1230,标准表!C:D,2,0)</f>
        <v>薄巍</v>
      </c>
      <c r="C1230" t="str">
        <f>VLOOKUP(A:A,标准表!C:M,11,0)</f>
        <v>信息自动化部</v>
      </c>
      <c r="D1230" t="str">
        <f>VLOOKUP($A:$A,标准表!C:E,3,0)</f>
        <v>130705198402093015</v>
      </c>
      <c r="E1230" t="str">
        <f>VLOOKUP(A:A,'11月工资'!A:D,4,0)</f>
        <v>6210810170000761072</v>
      </c>
      <c r="F1230" t="str">
        <f>VLOOKUP(A:A,'11月工资'!A:F,6,0)</f>
        <v>专业技术人员</v>
      </c>
      <c r="G1230">
        <f>VLOOKUP(A:A,标准表!C:H,6,0)</f>
        <v>0</v>
      </c>
      <c r="H1230">
        <f>VLOOKUP(A:A,标准表!C:I,7,0)</f>
        <v>0</v>
      </c>
      <c r="I1230">
        <f>VLOOKUP(A:A,标准表!C:J,8,0)</f>
        <v>0</v>
      </c>
      <c r="J1230">
        <f>VLOOKUP($A:$A,标准表!C:G,5,0)</f>
        <v>3.05</v>
      </c>
      <c r="L1230">
        <f>VLOOKUP(A:A,单位分配保留两位小数!B:I,8,0)</f>
        <v>5181.8900000000003</v>
      </c>
      <c r="M1230">
        <f>_xlfn.IFNA(VLOOKUP(A:A,单位分配保留两位小数!B:J,9,0),0)</f>
        <v>0</v>
      </c>
      <c r="N1230">
        <f>_xlfn.IFNA(VLOOKUP(A:A,单位分配保留两位小数!B:K,10,0),0)</f>
        <v>0</v>
      </c>
      <c r="O1230">
        <f>ROUND(_xlfn.IFNA(VLOOKUP(A:A,单位分配保留两位小数!B:L,11,0),0),2)</f>
        <v>0</v>
      </c>
      <c r="Q1230">
        <f t="shared" si="152"/>
        <v>5181.8900000000003</v>
      </c>
      <c r="R1230">
        <f>_xlfn.IFNA(VLOOKUP(A1230,'11月工资'!A:AU,47,0),0)+Q1230</f>
        <v>49115.360000000001</v>
      </c>
      <c r="S1230">
        <f>VLOOKUP(A:A,'11月工资'!A:AW,49,0)</f>
        <v>0</v>
      </c>
      <c r="T1230">
        <f>VLOOKUP(A:A,'11月工资'!A:AZ,52,0)</f>
        <v>0</v>
      </c>
      <c r="U1230">
        <f>VLOOKUP(A:A,'11月工资'!A:BA,53,0)</f>
        <v>0</v>
      </c>
      <c r="V1230">
        <f>VLOOKUP(A:A,'11月工资'!A:AX,50,0)</f>
        <v>0</v>
      </c>
      <c r="W1230">
        <f>VLOOKUP(A:A,'11月工资'!A:AY,51,0)</f>
        <v>0</v>
      </c>
      <c r="X1230">
        <f>VLOOKUP(A:A,'11月工资'!A:AV,48,0)</f>
        <v>25000</v>
      </c>
      <c r="Y1230">
        <f>VLOOKUP(A:A,'11月工资'!A:BB,54,0)</f>
        <v>8730.1500000000015</v>
      </c>
      <c r="Z1230" s="12">
        <f>ROUND(5*MAX(0,(R1230-S1230-T1230-U1230-V1230-W1230-X1230-Y1230)*{0.6;2;4;5;6;7;9}%-{0;504;3384;6384;10584;17184;36384}),2)</f>
        <v>461.56</v>
      </c>
      <c r="AB1230" s="78">
        <f>VLOOKUP(A:A,'11月工资'!A:BI,61,0)</f>
        <v>341.83</v>
      </c>
      <c r="AC1230" s="6">
        <f t="shared" si="153"/>
        <v>119.73</v>
      </c>
      <c r="AD1230">
        <f t="shared" si="154"/>
        <v>5062.1600000000008</v>
      </c>
      <c r="AE1230">
        <f>VLOOKUP(A:A,'10月奖金'!A:AC,29,0)</f>
        <v>119.77</v>
      </c>
      <c r="AF1230" s="6">
        <f t="shared" si="155"/>
        <v>-3.9999999999992042E-2</v>
      </c>
      <c r="AG1230">
        <f>VLOOKUP(A:A,'10月奖金'!A:AD,30,0)</f>
        <v>5063.6699999999992</v>
      </c>
      <c r="AH1230" s="6">
        <f t="shared" si="156"/>
        <v>-1.5099999999983993</v>
      </c>
      <c r="AI1230">
        <f>VLOOKUP(A:A,单位分配保留两位小数!B:N,13,0)</f>
        <v>5181.8900000000003</v>
      </c>
      <c r="AJ1230">
        <f t="shared" si="157"/>
        <v>0</v>
      </c>
      <c r="AK1230">
        <f>_xlfn.IFNA(VLOOKUP(A:A,'11月工资'!A:AQ,43,0),0)</f>
        <v>0</v>
      </c>
      <c r="AL1230">
        <f t="shared" si="158"/>
        <v>119.73</v>
      </c>
      <c r="AM1230" s="6">
        <f t="shared" si="159"/>
        <v>15385.21</v>
      </c>
    </row>
    <row r="1231" spans="1:39" x14ac:dyDescent="0.2">
      <c r="A1231" s="1">
        <v>9001328</v>
      </c>
      <c r="B1231" t="str">
        <f>VLOOKUP(A1231,标准表!C:D,2,0)</f>
        <v>李文华</v>
      </c>
      <c r="C1231" t="str">
        <f>VLOOKUP(A:A,标准表!C:M,11,0)</f>
        <v>信息自动化部</v>
      </c>
      <c r="D1231" t="str">
        <f>VLOOKUP($A:$A,标准表!C:E,3,0)</f>
        <v>130430198510101115</v>
      </c>
      <c r="E1231" t="str">
        <f>VLOOKUP(A:A,'11月工资'!A:D,4,0)</f>
        <v>6217000170000906367</v>
      </c>
      <c r="F1231" t="str">
        <f>VLOOKUP(A:A,'11月工资'!A:F,6,0)</f>
        <v>专业技术人员</v>
      </c>
      <c r="G1231">
        <f>VLOOKUP(A:A,标准表!C:H,6,0)</f>
        <v>0</v>
      </c>
      <c r="H1231">
        <f>VLOOKUP(A:A,标准表!C:I,7,0)</f>
        <v>0</v>
      </c>
      <c r="I1231">
        <f>VLOOKUP(A:A,标准表!C:J,8,0)</f>
        <v>0</v>
      </c>
      <c r="J1231">
        <f>VLOOKUP($A:$A,标准表!C:G,5,0)</f>
        <v>2.15</v>
      </c>
      <c r="L1231">
        <f>VLOOKUP(A:A,单位分配保留两位小数!B:I,8,0)</f>
        <v>3652.81</v>
      </c>
      <c r="M1231">
        <f>_xlfn.IFNA(VLOOKUP(A:A,单位分配保留两位小数!B:J,9,0),0)</f>
        <v>0</v>
      </c>
      <c r="N1231">
        <f>_xlfn.IFNA(VLOOKUP(A:A,单位分配保留两位小数!B:K,10,0),0)</f>
        <v>0</v>
      </c>
      <c r="O1231">
        <f>ROUND(_xlfn.IFNA(VLOOKUP(A:A,单位分配保留两位小数!B:L,11,0),0),2)</f>
        <v>0</v>
      </c>
      <c r="Q1231">
        <f t="shared" si="152"/>
        <v>3652.81</v>
      </c>
      <c r="R1231">
        <f>_xlfn.IFNA(VLOOKUP(A1231,'11月工资'!A:AU,47,0),0)+Q1231</f>
        <v>42015.34</v>
      </c>
      <c r="S1231">
        <f>VLOOKUP(A:A,'11月工资'!A:AW,49,0)</f>
        <v>0</v>
      </c>
      <c r="T1231">
        <f>VLOOKUP(A:A,'11月工资'!A:AZ,52,0)</f>
        <v>0</v>
      </c>
      <c r="U1231">
        <f>VLOOKUP(A:A,'11月工资'!A:BA,53,0)</f>
        <v>0</v>
      </c>
      <c r="V1231">
        <f>VLOOKUP(A:A,'11月工资'!A:AX,50,0)</f>
        <v>0</v>
      </c>
      <c r="W1231">
        <f>VLOOKUP(A:A,'11月工资'!A:AY,51,0)</f>
        <v>0</v>
      </c>
      <c r="X1231">
        <f>VLOOKUP(A:A,'11月工资'!A:AV,48,0)</f>
        <v>25000</v>
      </c>
      <c r="Y1231">
        <f>VLOOKUP(A:A,'11月工资'!A:BB,54,0)</f>
        <v>7254</v>
      </c>
      <c r="Z1231" s="12">
        <f>ROUND(5*MAX(0,(R1231-S1231-T1231-U1231-V1231-W1231-X1231-Y1231)*{0.6;2;4;5;6;7;9}%-{0;504;3384;6384;10584;17184;36384}),2)</f>
        <v>292.83999999999997</v>
      </c>
      <c r="AB1231" s="78">
        <f>VLOOKUP(A:A,'11月工资'!A:BI,61,0)</f>
        <v>203.28</v>
      </c>
      <c r="AC1231" s="6">
        <f t="shared" si="153"/>
        <v>89.56</v>
      </c>
      <c r="AD1231">
        <f t="shared" si="154"/>
        <v>3563.25</v>
      </c>
      <c r="AE1231">
        <f>VLOOKUP(A:A,'10月奖金'!A:AC,29,0)</f>
        <v>74.41</v>
      </c>
      <c r="AF1231" s="6">
        <f t="shared" si="155"/>
        <v>15.150000000000006</v>
      </c>
      <c r="AG1231">
        <f>VLOOKUP(A:A,'10月奖金'!A:AD,30,0)</f>
        <v>3579.4900000000002</v>
      </c>
      <c r="AH1231" s="6">
        <f t="shared" si="156"/>
        <v>-16.240000000000236</v>
      </c>
      <c r="AI1231">
        <f>VLOOKUP(A:A,单位分配保留两位小数!B:N,13,0)</f>
        <v>3652.81</v>
      </c>
      <c r="AJ1231">
        <f t="shared" si="157"/>
        <v>0</v>
      </c>
      <c r="AK1231">
        <f>_xlfn.IFNA(VLOOKUP(A:A,'11月工资'!A:AQ,43,0),0)</f>
        <v>0</v>
      </c>
      <c r="AL1231">
        <f t="shared" si="158"/>
        <v>89.56</v>
      </c>
      <c r="AM1231" s="6">
        <f t="shared" si="159"/>
        <v>9761.3399999999965</v>
      </c>
    </row>
    <row r="1232" spans="1:39" x14ac:dyDescent="0.2">
      <c r="A1232" s="1">
        <v>9001329</v>
      </c>
      <c r="B1232" t="str">
        <f>VLOOKUP(A1232,标准表!C:D,2,0)</f>
        <v>刘争艳</v>
      </c>
      <c r="C1232" t="str">
        <f>VLOOKUP(A:A,标准表!C:M,11,0)</f>
        <v>信息自动化部</v>
      </c>
      <c r="D1232" t="str">
        <f>VLOOKUP($A:$A,标准表!C:E,3,0)</f>
        <v>130982198502061129</v>
      </c>
      <c r="E1232" t="str">
        <f>VLOOKUP(A:A,'11月工资'!A:D,4,0)</f>
        <v>6210810170000025320</v>
      </c>
      <c r="F1232" t="str">
        <f>VLOOKUP(A:A,'11月工资'!A:F,6,0)</f>
        <v>专业技术人员</v>
      </c>
      <c r="G1232">
        <f>VLOOKUP(A:A,标准表!C:H,6,0)</f>
        <v>0</v>
      </c>
      <c r="H1232">
        <f>VLOOKUP(A:A,标准表!C:I,7,0)</f>
        <v>0</v>
      </c>
      <c r="I1232">
        <f>VLOOKUP(A:A,标准表!C:J,8,0)</f>
        <v>0</v>
      </c>
      <c r="J1232">
        <f>VLOOKUP($A:$A,标准表!C:G,5,0)</f>
        <v>2.15</v>
      </c>
      <c r="L1232">
        <f>VLOOKUP(A:A,单位分配保留两位小数!B:I,8,0)</f>
        <v>3652.81</v>
      </c>
      <c r="M1232">
        <f>_xlfn.IFNA(VLOOKUP(A:A,单位分配保留两位小数!B:J,9,0),0)</f>
        <v>0</v>
      </c>
      <c r="N1232">
        <f>_xlfn.IFNA(VLOOKUP(A:A,单位分配保留两位小数!B:K,10,0),0)</f>
        <v>0</v>
      </c>
      <c r="O1232">
        <f>ROUND(_xlfn.IFNA(VLOOKUP(A:A,单位分配保留两位小数!B:L,11,0),0),2)</f>
        <v>0</v>
      </c>
      <c r="Q1232">
        <f t="shared" si="152"/>
        <v>3652.81</v>
      </c>
      <c r="R1232">
        <f>_xlfn.IFNA(VLOOKUP(A1232,'11月工资'!A:AU,47,0),0)+Q1232</f>
        <v>34983</v>
      </c>
      <c r="S1232">
        <f>VLOOKUP(A:A,'11月工资'!A:AW,49,0)</f>
        <v>2500</v>
      </c>
      <c r="T1232">
        <f>VLOOKUP(A:A,'11月工资'!A:AZ,52,0)</f>
        <v>0</v>
      </c>
      <c r="U1232">
        <f>VLOOKUP(A:A,'11月工资'!A:BA,53,0)</f>
        <v>5500</v>
      </c>
      <c r="V1232">
        <f>VLOOKUP(A:A,'11月工资'!A:AX,50,0)</f>
        <v>5000</v>
      </c>
      <c r="W1232">
        <f>VLOOKUP(A:A,'11月工资'!A:AY,51,0)</f>
        <v>0</v>
      </c>
      <c r="X1232">
        <f>VLOOKUP(A:A,'11月工资'!A:AV,48,0)</f>
        <v>25000</v>
      </c>
      <c r="Y1232">
        <f>VLOOKUP(A:A,'11月工资'!A:BB,54,0)</f>
        <v>6248.9999999999991</v>
      </c>
      <c r="Z1232" s="12">
        <f>ROUND(5*MAX(0,(R1232-S1232-T1232-U1232-V1232-W1232-X1232-Y1232)*{0.6;2;4;5;6;7;9}%-{0;504;3384;6384;10584;17184;36384}),2)</f>
        <v>0</v>
      </c>
      <c r="AB1232" s="78">
        <f>VLOOKUP(A:A,'11月工资'!A:BI,61,0)</f>
        <v>0</v>
      </c>
      <c r="AC1232" s="6">
        <f t="shared" si="153"/>
        <v>0</v>
      </c>
      <c r="AD1232">
        <f t="shared" si="154"/>
        <v>3652.81</v>
      </c>
      <c r="AE1232">
        <f>VLOOKUP(A:A,'10月奖金'!A:AC,29,0)</f>
        <v>0</v>
      </c>
      <c r="AF1232" s="6">
        <f t="shared" si="155"/>
        <v>0</v>
      </c>
      <c r="AG1232">
        <f>VLOOKUP(A:A,'10月奖金'!A:AD,30,0)</f>
        <v>3653.9</v>
      </c>
      <c r="AH1232" s="6">
        <f t="shared" si="156"/>
        <v>-1.0900000000001455</v>
      </c>
      <c r="AI1232">
        <f>VLOOKUP(A:A,单位分配保留两位小数!B:N,13,0)</f>
        <v>3652.81</v>
      </c>
      <c r="AJ1232">
        <f t="shared" si="157"/>
        <v>0</v>
      </c>
      <c r="AK1232">
        <f>_xlfn.IFNA(VLOOKUP(A:A,'11月工资'!A:AQ,43,0),0)</f>
        <v>0</v>
      </c>
      <c r="AL1232">
        <f t="shared" si="158"/>
        <v>0</v>
      </c>
      <c r="AM1232" s="6">
        <f t="shared" si="159"/>
        <v>-9266</v>
      </c>
    </row>
    <row r="1233" spans="1:39" x14ac:dyDescent="0.2">
      <c r="A1233" s="1">
        <v>9001355</v>
      </c>
      <c r="B1233" t="str">
        <f>VLOOKUP(A1233,标准表!C:D,2,0)</f>
        <v>张春生</v>
      </c>
      <c r="C1233" t="str">
        <f>VLOOKUP(A:A,标准表!C:M,11,0)</f>
        <v>信息自动化部</v>
      </c>
      <c r="D1233" t="str">
        <f>VLOOKUP($A:$A,标准表!C:E,3,0)</f>
        <v>130705198303220912</v>
      </c>
      <c r="E1233" t="str">
        <f>VLOOKUP(A:A,'11月工资'!A:D,4,0)</f>
        <v>6210810170000758599</v>
      </c>
      <c r="F1233" t="str">
        <f>VLOOKUP(A:A,'11月工资'!A:F,6,0)</f>
        <v>专业技术人员</v>
      </c>
      <c r="G1233">
        <f>VLOOKUP(A:A,标准表!C:H,6,0)</f>
        <v>0</v>
      </c>
      <c r="H1233">
        <f>VLOOKUP(A:A,标准表!C:I,7,0)</f>
        <v>0</v>
      </c>
      <c r="I1233">
        <f>VLOOKUP(A:A,标准表!C:J,8,0)</f>
        <v>0</v>
      </c>
      <c r="J1233">
        <f>VLOOKUP($A:$A,标准表!C:G,5,0)</f>
        <v>2.15</v>
      </c>
      <c r="L1233">
        <f>VLOOKUP(A:A,单位分配保留两位小数!B:I,8,0)</f>
        <v>3652.81</v>
      </c>
      <c r="M1233">
        <f>_xlfn.IFNA(VLOOKUP(A:A,单位分配保留两位小数!B:J,9,0),0)</f>
        <v>0</v>
      </c>
      <c r="N1233">
        <f>_xlfn.IFNA(VLOOKUP(A:A,单位分配保留两位小数!B:K,10,0),0)</f>
        <v>0</v>
      </c>
      <c r="O1233">
        <f>ROUND(_xlfn.IFNA(VLOOKUP(A:A,单位分配保留两位小数!B:L,11,0),0),2)</f>
        <v>0</v>
      </c>
      <c r="Q1233">
        <f t="shared" si="152"/>
        <v>3652.81</v>
      </c>
      <c r="R1233">
        <f>_xlfn.IFNA(VLOOKUP(A1233,'11月工资'!A:AU,47,0),0)+Q1233</f>
        <v>41348</v>
      </c>
      <c r="S1233">
        <f>VLOOKUP(A:A,'11月工资'!A:AW,49,0)</f>
        <v>0</v>
      </c>
      <c r="T1233">
        <f>VLOOKUP(A:A,'11月工资'!A:AZ,52,0)</f>
        <v>0</v>
      </c>
      <c r="U1233">
        <f>VLOOKUP(A:A,'11月工资'!A:BA,53,0)</f>
        <v>0</v>
      </c>
      <c r="V1233">
        <f>VLOOKUP(A:A,'11月工资'!A:AX,50,0)</f>
        <v>10000</v>
      </c>
      <c r="W1233">
        <f>VLOOKUP(A:A,'11月工资'!A:AY,51,0)</f>
        <v>0</v>
      </c>
      <c r="X1233">
        <f>VLOOKUP(A:A,'11月工资'!A:AV,48,0)</f>
        <v>25000</v>
      </c>
      <c r="Y1233">
        <f>VLOOKUP(A:A,'11月工资'!A:BB,54,0)</f>
        <v>7305.9500000000007</v>
      </c>
      <c r="Z1233" s="12">
        <f>ROUND(5*MAX(0,(R1233-S1233-T1233-U1233-V1233-W1233-X1233-Y1233)*{0.6;2;4;5;6;7;9}%-{0;504;3384;6384;10584;17184;36384}),2)</f>
        <v>0</v>
      </c>
      <c r="AB1233" s="78">
        <f>VLOOKUP(A:A,'11月工资'!A:BI,61,0)</f>
        <v>43.41</v>
      </c>
      <c r="AC1233" s="6">
        <f t="shared" si="153"/>
        <v>0</v>
      </c>
      <c r="AD1233">
        <f t="shared" si="154"/>
        <v>3652.81</v>
      </c>
      <c r="AE1233">
        <f>VLOOKUP(A:A,'10月奖金'!A:AC,29,0)</f>
        <v>0</v>
      </c>
      <c r="AF1233" s="6">
        <f t="shared" si="155"/>
        <v>0</v>
      </c>
      <c r="AG1233">
        <f>VLOOKUP(A:A,'10月奖金'!A:AD,30,0)</f>
        <v>3653.9</v>
      </c>
      <c r="AH1233" s="6">
        <f t="shared" si="156"/>
        <v>-1.0900000000001455</v>
      </c>
      <c r="AI1233">
        <f>VLOOKUP(A:A,单位分配保留两位小数!B:N,13,0)</f>
        <v>3652.81</v>
      </c>
      <c r="AJ1233">
        <f t="shared" si="157"/>
        <v>0</v>
      </c>
      <c r="AK1233">
        <f>_xlfn.IFNA(VLOOKUP(A:A,'11月工资'!A:AQ,43,0),0)</f>
        <v>0</v>
      </c>
      <c r="AL1233">
        <f t="shared" si="158"/>
        <v>0</v>
      </c>
      <c r="AM1233" s="6">
        <f t="shared" si="159"/>
        <v>-957.95000000000073</v>
      </c>
    </row>
    <row r="1234" spans="1:39" x14ac:dyDescent="0.2">
      <c r="A1234" s="1">
        <v>9001327</v>
      </c>
      <c r="B1234" t="str">
        <f>VLOOKUP(A1234,标准表!C:D,2,0)</f>
        <v>陈占坤</v>
      </c>
      <c r="C1234" t="str">
        <f>VLOOKUP(A:A,标准表!C:M,11,0)</f>
        <v>制造部</v>
      </c>
      <c r="D1234" t="str">
        <f>VLOOKUP($A:$A,标准表!C:E,3,0)</f>
        <v>371102198501204757</v>
      </c>
      <c r="E1234" t="str">
        <f>VLOOKUP(A:A,'11月工资'!A:D,4,0)</f>
        <v>6227000170700318789</v>
      </c>
      <c r="F1234" t="str">
        <f>VLOOKUP(A:A,'11月工资'!A:F,6,0)</f>
        <v>专业技术人员</v>
      </c>
      <c r="G1234">
        <f>VLOOKUP(A:A,标准表!C:H,6,0)</f>
        <v>0</v>
      </c>
      <c r="H1234">
        <f>VLOOKUP(A:A,标准表!C:I,7,0)</f>
        <v>0</v>
      </c>
      <c r="I1234">
        <f>VLOOKUP(A:A,标准表!C:J,8,0)</f>
        <v>0</v>
      </c>
      <c r="J1234">
        <f>VLOOKUP($A:$A,标准表!C:G,5,0)</f>
        <v>2.15</v>
      </c>
      <c r="L1234">
        <f>VLOOKUP(A:A,单位分配保留两位小数!B:I,8,0)</f>
        <v>3642.44</v>
      </c>
      <c r="M1234">
        <f>_xlfn.IFNA(VLOOKUP(A:A,单位分配保留两位小数!B:J,9,0),0)</f>
        <v>0</v>
      </c>
      <c r="N1234">
        <f>_xlfn.IFNA(VLOOKUP(A:A,单位分配保留两位小数!B:K,10,0),0)</f>
        <v>0</v>
      </c>
      <c r="O1234">
        <f>ROUND(_xlfn.IFNA(VLOOKUP(A:A,单位分配保留两位小数!B:L,11,0),0),2)</f>
        <v>0</v>
      </c>
      <c r="Q1234">
        <f t="shared" si="152"/>
        <v>3642.44</v>
      </c>
      <c r="R1234">
        <f>_xlfn.IFNA(VLOOKUP(A1234,'11月工资'!A:AU,47,0),0)+Q1234</f>
        <v>37370.76</v>
      </c>
      <c r="S1234">
        <f>VLOOKUP(A:A,'11月工资'!A:AW,49,0)</f>
        <v>0</v>
      </c>
      <c r="T1234">
        <f>VLOOKUP(A:A,'11月工资'!A:AZ,52,0)</f>
        <v>0</v>
      </c>
      <c r="U1234">
        <f>VLOOKUP(A:A,'11月工资'!A:BA,53,0)</f>
        <v>5500</v>
      </c>
      <c r="V1234">
        <f>VLOOKUP(A:A,'11月工资'!A:AX,50,0)</f>
        <v>10000</v>
      </c>
      <c r="W1234">
        <f>VLOOKUP(A:A,'11月工资'!A:AY,51,0)</f>
        <v>0</v>
      </c>
      <c r="X1234">
        <f>VLOOKUP(A:A,'11月工资'!A:AV,48,0)</f>
        <v>25000</v>
      </c>
      <c r="Y1234">
        <f>VLOOKUP(A:A,'11月工资'!A:BB,54,0)</f>
        <v>6652.9</v>
      </c>
      <c r="Z1234" s="12">
        <f>ROUND(5*MAX(0,(R1234-S1234-T1234-U1234-V1234-W1234-X1234-Y1234)*{0.6;2;4;5;6;7;9}%-{0;504;3384;6384;10584;17184;36384}),2)</f>
        <v>0</v>
      </c>
      <c r="AB1234" s="78">
        <f>VLOOKUP(A:A,'11月工资'!A:BI,61,0)</f>
        <v>4.51</v>
      </c>
      <c r="AC1234" s="6">
        <f t="shared" si="153"/>
        <v>0</v>
      </c>
      <c r="AD1234">
        <f t="shared" si="154"/>
        <v>3642.44</v>
      </c>
      <c r="AE1234">
        <f>VLOOKUP(A:A,'10月奖金'!A:AC,29,0)</f>
        <v>0</v>
      </c>
      <c r="AF1234" s="6">
        <f t="shared" si="155"/>
        <v>0</v>
      </c>
      <c r="AG1234">
        <f>VLOOKUP(A:A,'10月奖金'!A:AD,30,0)</f>
        <v>3650.7</v>
      </c>
      <c r="AH1234" s="6">
        <f t="shared" si="156"/>
        <v>-8.2599999999997635</v>
      </c>
      <c r="AI1234">
        <f>VLOOKUP(A:A,单位分配保留两位小数!B:N,13,0)</f>
        <v>3642.44</v>
      </c>
      <c r="AJ1234">
        <f t="shared" si="157"/>
        <v>0</v>
      </c>
      <c r="AK1234">
        <f>_xlfn.IFNA(VLOOKUP(A:A,'11月工资'!A:AQ,43,0),0)</f>
        <v>0</v>
      </c>
      <c r="AL1234">
        <f t="shared" si="158"/>
        <v>0</v>
      </c>
      <c r="AM1234" s="6">
        <f t="shared" si="159"/>
        <v>-9782.1399999999976</v>
      </c>
    </row>
    <row r="1235" spans="1:39" x14ac:dyDescent="0.2">
      <c r="A1235" s="1">
        <v>9001330</v>
      </c>
      <c r="B1235" t="str">
        <f>VLOOKUP(A1235,标准表!C:D,2,0)</f>
        <v>赵越</v>
      </c>
      <c r="C1235" t="str">
        <f>VLOOKUP(A:A,标准表!C:M,11,0)</f>
        <v>制造部</v>
      </c>
      <c r="D1235" t="str">
        <f>VLOOKUP($A:$A,标准表!C:E,3,0)</f>
        <v>131081198606282538</v>
      </c>
      <c r="E1235" t="str">
        <f>VLOOKUP(A:A,'11月工资'!A:D,4,0)</f>
        <v>6210810170000805887</v>
      </c>
      <c r="F1235" t="str">
        <f>VLOOKUP(A:A,'11月工资'!A:F,6,0)</f>
        <v>专业技术人员</v>
      </c>
      <c r="G1235">
        <f>VLOOKUP(A:A,标准表!C:H,6,0)</f>
        <v>0</v>
      </c>
      <c r="H1235">
        <f>VLOOKUP(A:A,标准表!C:I,7,0)</f>
        <v>0</v>
      </c>
      <c r="I1235">
        <f>VLOOKUP(A:A,标准表!C:J,8,0)</f>
        <v>0</v>
      </c>
      <c r="J1235">
        <f>VLOOKUP($A:$A,标准表!C:G,5,0)</f>
        <v>2.15</v>
      </c>
      <c r="L1235">
        <f>VLOOKUP(A:A,单位分配保留两位小数!B:I,8,0)</f>
        <v>3642.44</v>
      </c>
      <c r="M1235">
        <f>_xlfn.IFNA(VLOOKUP(A:A,单位分配保留两位小数!B:J,9,0),0)</f>
        <v>0</v>
      </c>
      <c r="N1235">
        <f>_xlfn.IFNA(VLOOKUP(A:A,单位分配保留两位小数!B:K,10,0),0)</f>
        <v>0</v>
      </c>
      <c r="O1235">
        <f>ROUND(_xlfn.IFNA(VLOOKUP(A:A,单位分配保留两位小数!B:L,11,0),0),2)</f>
        <v>0</v>
      </c>
      <c r="Q1235">
        <f t="shared" si="152"/>
        <v>3642.44</v>
      </c>
      <c r="R1235">
        <f>_xlfn.IFNA(VLOOKUP(A1235,'11月工资'!A:AU,47,0),0)+Q1235</f>
        <v>35074.379999999997</v>
      </c>
      <c r="S1235">
        <f>VLOOKUP(A:A,'11月工资'!A:AW,49,0)</f>
        <v>2500</v>
      </c>
      <c r="T1235">
        <f>VLOOKUP(A:A,'11月工资'!A:AZ,52,0)</f>
        <v>0</v>
      </c>
      <c r="U1235">
        <f>VLOOKUP(A:A,'11月工资'!A:BA,53,0)</f>
        <v>5500</v>
      </c>
      <c r="V1235">
        <f>VLOOKUP(A:A,'11月工资'!A:AX,50,0)</f>
        <v>0</v>
      </c>
      <c r="W1235">
        <f>VLOOKUP(A:A,'11月工资'!A:AY,51,0)</f>
        <v>0</v>
      </c>
      <c r="X1235">
        <f>VLOOKUP(A:A,'11月工资'!A:AV,48,0)</f>
        <v>25000</v>
      </c>
      <c r="Y1235">
        <f>VLOOKUP(A:A,'11月工资'!A:BB,54,0)</f>
        <v>6245.4</v>
      </c>
      <c r="Z1235" s="12">
        <f>ROUND(5*MAX(0,(R1235-S1235-T1235-U1235-V1235-W1235-X1235-Y1235)*{0.6;2;4;5;6;7;9}%-{0;504;3384;6384;10584;17184;36384}),2)</f>
        <v>0</v>
      </c>
      <c r="AB1235" s="78">
        <f>VLOOKUP(A:A,'11月工资'!A:BI,61,0)</f>
        <v>0</v>
      </c>
      <c r="AC1235" s="6">
        <f t="shared" si="153"/>
        <v>0</v>
      </c>
      <c r="AD1235">
        <f t="shared" si="154"/>
        <v>3642.44</v>
      </c>
      <c r="AE1235">
        <f>VLOOKUP(A:A,'10月奖金'!A:AC,29,0)</f>
        <v>0</v>
      </c>
      <c r="AF1235" s="6">
        <f t="shared" si="155"/>
        <v>0</v>
      </c>
      <c r="AG1235">
        <f>VLOOKUP(A:A,'10月奖金'!A:AD,30,0)</f>
        <v>3650.7</v>
      </c>
      <c r="AH1235" s="6">
        <f t="shared" si="156"/>
        <v>-8.2599999999997635</v>
      </c>
      <c r="AI1235">
        <f>VLOOKUP(A:A,单位分配保留两位小数!B:N,13,0)</f>
        <v>3642.44</v>
      </c>
      <c r="AJ1235">
        <f t="shared" si="157"/>
        <v>0</v>
      </c>
      <c r="AK1235">
        <f>_xlfn.IFNA(VLOOKUP(A:A,'11月工资'!A:AQ,43,0),0)</f>
        <v>0</v>
      </c>
      <c r="AL1235">
        <f t="shared" si="158"/>
        <v>0</v>
      </c>
      <c r="AM1235" s="6">
        <f t="shared" si="159"/>
        <v>-4171.0200000000023</v>
      </c>
    </row>
    <row r="1236" spans="1:39" x14ac:dyDescent="0.2">
      <c r="A1236" s="1">
        <v>9001337</v>
      </c>
      <c r="B1236" t="str">
        <f>VLOOKUP(A1236,标准表!C:D,2,0)</f>
        <v>付成翔</v>
      </c>
      <c r="C1236" t="str">
        <f>VLOOKUP(A:A,标准表!C:M,11,0)</f>
        <v>制造部</v>
      </c>
      <c r="D1236" t="str">
        <f>VLOOKUP($A:$A,标准表!C:E,3,0)</f>
        <v>231026198801010035</v>
      </c>
      <c r="E1236" t="str">
        <f>VLOOKUP(A:A,'11月工资'!A:D,4,0)</f>
        <v>6217000170003400681</v>
      </c>
      <c r="F1236" t="str">
        <f>VLOOKUP(A:A,'11月工资'!A:F,6,0)</f>
        <v>专业技术人员</v>
      </c>
      <c r="G1236">
        <f>VLOOKUP(A:A,标准表!C:H,6,0)</f>
        <v>0</v>
      </c>
      <c r="H1236">
        <f>VLOOKUP(A:A,标准表!C:I,7,0)</f>
        <v>0</v>
      </c>
      <c r="I1236">
        <f>VLOOKUP(A:A,标准表!C:J,8,0)</f>
        <v>0</v>
      </c>
      <c r="J1236">
        <f>VLOOKUP($A:$A,标准表!C:G,5,0)</f>
        <v>2.15</v>
      </c>
      <c r="L1236">
        <f>VLOOKUP(A:A,单位分配保留两位小数!B:I,8,0)</f>
        <v>3642.44</v>
      </c>
      <c r="M1236">
        <f>_xlfn.IFNA(VLOOKUP(A:A,单位分配保留两位小数!B:J,9,0),0)</f>
        <v>0</v>
      </c>
      <c r="N1236">
        <f>_xlfn.IFNA(VLOOKUP(A:A,单位分配保留两位小数!B:K,10,0),0)</f>
        <v>0</v>
      </c>
      <c r="O1236">
        <f>ROUND(_xlfn.IFNA(VLOOKUP(A:A,单位分配保留两位小数!B:L,11,0),0),2)</f>
        <v>0</v>
      </c>
      <c r="Q1236">
        <f t="shared" si="152"/>
        <v>3642.44</v>
      </c>
      <c r="R1236">
        <f>_xlfn.IFNA(VLOOKUP(A1236,'11月工资'!A:AU,47,0),0)+Q1236</f>
        <v>35235</v>
      </c>
      <c r="S1236">
        <f>VLOOKUP(A:A,'11月工资'!A:AW,49,0)</f>
        <v>0</v>
      </c>
      <c r="T1236">
        <f>VLOOKUP(A:A,'11月工资'!A:AZ,52,0)</f>
        <v>0</v>
      </c>
      <c r="U1236">
        <f>VLOOKUP(A:A,'11月工资'!A:BA,53,0)</f>
        <v>0</v>
      </c>
      <c r="V1236">
        <f>VLOOKUP(A:A,'11月工资'!A:AX,50,0)</f>
        <v>0</v>
      </c>
      <c r="W1236">
        <f>VLOOKUP(A:A,'11月工资'!A:AY,51,0)</f>
        <v>0</v>
      </c>
      <c r="X1236">
        <f>VLOOKUP(A:A,'11月工资'!A:AV,48,0)</f>
        <v>25000</v>
      </c>
      <c r="Y1236">
        <f>VLOOKUP(A:A,'11月工资'!A:BB,54,0)</f>
        <v>6245.4</v>
      </c>
      <c r="Z1236" s="12">
        <f>ROUND(5*MAX(0,(R1236-S1236-T1236-U1236-V1236-W1236-X1236-Y1236)*{0.6;2;4;5;6;7;9}%-{0;504;3384;6384;10584;17184;36384}),2)</f>
        <v>119.69</v>
      </c>
      <c r="AB1236" s="78">
        <f>VLOOKUP(A:A,'11月工资'!A:BI,61,0)</f>
        <v>76.78</v>
      </c>
      <c r="AC1236" s="6">
        <f t="shared" si="153"/>
        <v>42.91</v>
      </c>
      <c r="AD1236">
        <f t="shared" si="154"/>
        <v>3599.53</v>
      </c>
      <c r="AE1236">
        <f>VLOOKUP(A:A,'10月奖金'!A:AC,29,0)</f>
        <v>50.76</v>
      </c>
      <c r="AF1236" s="6">
        <f t="shared" si="155"/>
        <v>-7.8500000000000014</v>
      </c>
      <c r="AG1236">
        <f>VLOOKUP(A:A,'10月奖金'!A:AD,30,0)</f>
        <v>3599.9399999999996</v>
      </c>
      <c r="AH1236" s="6">
        <f t="shared" si="156"/>
        <v>-0.40999999999939973</v>
      </c>
      <c r="AI1236">
        <f>VLOOKUP(A:A,单位分配保留两位小数!B:N,13,0)</f>
        <v>3642.44</v>
      </c>
      <c r="AJ1236">
        <f t="shared" si="157"/>
        <v>0</v>
      </c>
      <c r="AK1236">
        <f>_xlfn.IFNA(VLOOKUP(A:A,'11月工资'!A:AQ,43,0),0)</f>
        <v>0</v>
      </c>
      <c r="AL1236">
        <f t="shared" si="158"/>
        <v>42.91</v>
      </c>
      <c r="AM1236" s="6">
        <f t="shared" si="159"/>
        <v>3989.6000000000004</v>
      </c>
    </row>
    <row r="1237" spans="1:39" x14ac:dyDescent="0.2">
      <c r="A1237" s="1">
        <v>9001338</v>
      </c>
      <c r="B1237" t="str">
        <f>VLOOKUP(A1237,标准表!C:D,2,0)</f>
        <v>王卓识</v>
      </c>
      <c r="C1237" t="str">
        <f>VLOOKUP(A:A,标准表!C:M,11,0)</f>
        <v>制造部</v>
      </c>
      <c r="D1237" t="str">
        <f>VLOOKUP($A:$A,标准表!C:E,3,0)</f>
        <v>130705198807237128</v>
      </c>
      <c r="E1237" t="str">
        <f>VLOOKUP(A:A,'11月工资'!A:D,4,0)</f>
        <v>6217000180043653975</v>
      </c>
      <c r="F1237" t="str">
        <f>VLOOKUP(A:A,'11月工资'!A:F,6,0)</f>
        <v>专业技术人员</v>
      </c>
      <c r="G1237">
        <f>VLOOKUP(A:A,标准表!C:H,6,0)</f>
        <v>0</v>
      </c>
      <c r="H1237">
        <f>VLOOKUP(A:A,标准表!C:I,7,0)</f>
        <v>0</v>
      </c>
      <c r="I1237">
        <f>VLOOKUP(A:A,标准表!C:J,8,0)</f>
        <v>0</v>
      </c>
      <c r="J1237">
        <f>VLOOKUP($A:$A,标准表!C:G,5,0)</f>
        <v>2.15</v>
      </c>
      <c r="L1237">
        <f>VLOOKUP(A:A,单位分配保留两位小数!B:I,8,0)</f>
        <v>3642.44</v>
      </c>
      <c r="M1237">
        <f>_xlfn.IFNA(VLOOKUP(A:A,单位分配保留两位小数!B:J,9,0),0)</f>
        <v>0</v>
      </c>
      <c r="N1237">
        <f>_xlfn.IFNA(VLOOKUP(A:A,单位分配保留两位小数!B:K,10,0),0)</f>
        <v>50</v>
      </c>
      <c r="O1237">
        <f>ROUND(_xlfn.IFNA(VLOOKUP(A:A,单位分配保留两位小数!B:L,11,0),0),2)</f>
        <v>0</v>
      </c>
      <c r="Q1237">
        <f t="shared" si="152"/>
        <v>3692.44</v>
      </c>
      <c r="R1237">
        <f>_xlfn.IFNA(VLOOKUP(A1237,'11月工资'!A:AU,47,0),0)+Q1237</f>
        <v>34913.449999999997</v>
      </c>
      <c r="S1237">
        <f>VLOOKUP(A:A,'11月工资'!A:AW,49,0)</f>
        <v>0</v>
      </c>
      <c r="T1237">
        <f>VLOOKUP(A:A,'11月工资'!A:AZ,52,0)</f>
        <v>0</v>
      </c>
      <c r="U1237">
        <f>VLOOKUP(A:A,'11月工资'!A:BA,53,0)</f>
        <v>0</v>
      </c>
      <c r="V1237">
        <f>VLOOKUP(A:A,'11月工资'!A:AX,50,0)</f>
        <v>0</v>
      </c>
      <c r="W1237">
        <f>VLOOKUP(A:A,'11月工资'!A:AY,51,0)</f>
        <v>0</v>
      </c>
      <c r="X1237">
        <f>VLOOKUP(A:A,'11月工资'!A:AV,48,0)</f>
        <v>25000</v>
      </c>
      <c r="Y1237">
        <f>VLOOKUP(A:A,'11月工资'!A:BB,54,0)</f>
        <v>6191.9500000000007</v>
      </c>
      <c r="Z1237" s="12">
        <f>ROUND(5*MAX(0,(R1237-S1237-T1237-U1237-V1237-W1237-X1237-Y1237)*{0.6;2;4;5;6;7;9}%-{0;504;3384;6384;10584;17184;36384}),2)</f>
        <v>111.65</v>
      </c>
      <c r="AB1237" s="78">
        <f>VLOOKUP(A:A,'11月工资'!A:BI,61,0)</f>
        <v>67.960000000000008</v>
      </c>
      <c r="AC1237" s="6">
        <f t="shared" si="153"/>
        <v>43.69</v>
      </c>
      <c r="AD1237">
        <f t="shared" si="154"/>
        <v>3648.75</v>
      </c>
      <c r="AE1237">
        <f>VLOOKUP(A:A,'10月奖金'!A:AC,29,0)</f>
        <v>42.43</v>
      </c>
      <c r="AF1237" s="6">
        <f t="shared" si="155"/>
        <v>1.259999999999998</v>
      </c>
      <c r="AG1237">
        <f>VLOOKUP(A:A,'10月奖金'!A:AD,30,0)</f>
        <v>3608.27</v>
      </c>
      <c r="AH1237" s="6">
        <f t="shared" si="156"/>
        <v>40.480000000000018</v>
      </c>
      <c r="AI1237">
        <f>VLOOKUP(A:A,单位分配保留两位小数!B:N,13,0)</f>
        <v>3692.44</v>
      </c>
      <c r="AJ1237">
        <f t="shared" si="157"/>
        <v>0</v>
      </c>
      <c r="AK1237">
        <f>_xlfn.IFNA(VLOOKUP(A:A,'11月工资'!A:AQ,43,0),0)</f>
        <v>0</v>
      </c>
      <c r="AL1237">
        <f t="shared" si="158"/>
        <v>43.69</v>
      </c>
      <c r="AM1237" s="6">
        <f t="shared" si="159"/>
        <v>3721.4999999999964</v>
      </c>
    </row>
    <row r="1238" spans="1:39" x14ac:dyDescent="0.2">
      <c r="A1238" s="1">
        <v>9001344</v>
      </c>
      <c r="B1238" t="str">
        <f>VLOOKUP(A1238,标准表!C:D,2,0)</f>
        <v>周哲玄</v>
      </c>
      <c r="C1238" t="str">
        <f>VLOOKUP(A:A,标准表!C:M,11,0)</f>
        <v>制造部</v>
      </c>
      <c r="D1238" t="str">
        <f>VLOOKUP($A:$A,标准表!C:E,3,0)</f>
        <v>210504199502061093</v>
      </c>
      <c r="E1238" t="str">
        <f>VLOOKUP(A:A,'11月工资'!A:D,4,0)</f>
        <v>6217000180043653942</v>
      </c>
      <c r="F1238" t="str">
        <f>VLOOKUP(A:A,'11月工资'!A:F,6,0)</f>
        <v>专业技术人员</v>
      </c>
      <c r="G1238">
        <f>VLOOKUP(A:A,标准表!C:H,6,0)</f>
        <v>0</v>
      </c>
      <c r="H1238">
        <f>VLOOKUP(A:A,标准表!C:I,7,0)</f>
        <v>0</v>
      </c>
      <c r="I1238">
        <f>VLOOKUP(A:A,标准表!C:J,8,0)</f>
        <v>0</v>
      </c>
      <c r="J1238">
        <f>VLOOKUP($A:$A,标准表!C:G,5,0)</f>
        <v>1.65</v>
      </c>
      <c r="L1238">
        <f>VLOOKUP(A:A,单位分配保留两位小数!B:I,8,0)</f>
        <v>2795.36</v>
      </c>
      <c r="M1238">
        <f>_xlfn.IFNA(VLOOKUP(A:A,单位分配保留两位小数!B:J,9,0),0)</f>
        <v>0</v>
      </c>
      <c r="N1238">
        <f>_xlfn.IFNA(VLOOKUP(A:A,单位分配保留两位小数!B:K,10,0),0)</f>
        <v>0</v>
      </c>
      <c r="O1238">
        <f>ROUND(_xlfn.IFNA(VLOOKUP(A:A,单位分配保留两位小数!B:L,11,0),0),2)</f>
        <v>0</v>
      </c>
      <c r="Q1238">
        <f t="shared" si="152"/>
        <v>2795.36</v>
      </c>
      <c r="R1238">
        <f>_xlfn.IFNA(VLOOKUP(A1238,'11月工资'!A:AU,47,0),0)+Q1238</f>
        <v>31402.65</v>
      </c>
      <c r="S1238">
        <f>VLOOKUP(A:A,'11月工资'!A:AW,49,0)</f>
        <v>0</v>
      </c>
      <c r="T1238">
        <f>VLOOKUP(A:A,'11月工资'!A:AZ,52,0)</f>
        <v>0</v>
      </c>
      <c r="U1238">
        <f>VLOOKUP(A:A,'11月工资'!A:BA,53,0)</f>
        <v>0</v>
      </c>
      <c r="V1238">
        <f>VLOOKUP(A:A,'11月工资'!A:AX,50,0)</f>
        <v>0</v>
      </c>
      <c r="W1238">
        <f>VLOOKUP(A:A,'11月工资'!A:AY,51,0)</f>
        <v>0</v>
      </c>
      <c r="X1238">
        <f>VLOOKUP(A:A,'11月工资'!A:AV,48,0)</f>
        <v>25000</v>
      </c>
      <c r="Y1238">
        <f>VLOOKUP(A:A,'11月工资'!A:BB,54,0)</f>
        <v>4849.7500000000009</v>
      </c>
      <c r="Z1238" s="12">
        <f>ROUND(5*MAX(0,(R1238-S1238-T1238-U1238-V1238-W1238-X1238-Y1238)*{0.6;2;4;5;6;7;9}%-{0;504;3384;6384;10584;17184;36384}),2)</f>
        <v>46.59</v>
      </c>
      <c r="AB1238" s="78">
        <f>VLOOKUP(A:A,'11月工资'!A:BI,61,0)</f>
        <v>21.61</v>
      </c>
      <c r="AC1238" s="6">
        <f t="shared" si="153"/>
        <v>24.98</v>
      </c>
      <c r="AD1238">
        <f t="shared" si="154"/>
        <v>2770.38</v>
      </c>
      <c r="AE1238">
        <f>VLOOKUP(A:A,'10月奖金'!A:AC,29,0)</f>
        <v>21.61</v>
      </c>
      <c r="AF1238" s="6">
        <f t="shared" si="155"/>
        <v>3.370000000000001</v>
      </c>
      <c r="AG1238">
        <f>VLOOKUP(A:A,'10月奖金'!A:AD,30,0)</f>
        <v>2780.0899999999997</v>
      </c>
      <c r="AH1238" s="6">
        <f t="shared" si="156"/>
        <v>-9.7099999999995816</v>
      </c>
      <c r="AI1238">
        <f>VLOOKUP(A:A,单位分配保留两位小数!B:N,13,0)</f>
        <v>2795.36</v>
      </c>
      <c r="AJ1238">
        <f t="shared" si="157"/>
        <v>0</v>
      </c>
      <c r="AK1238">
        <f>_xlfn.IFNA(VLOOKUP(A:A,'11月工资'!A:AQ,43,0),0)</f>
        <v>0</v>
      </c>
      <c r="AL1238">
        <f t="shared" si="158"/>
        <v>24.98</v>
      </c>
      <c r="AM1238" s="6">
        <f t="shared" si="159"/>
        <v>1552.9000000000005</v>
      </c>
    </row>
    <row r="1239" spans="1:39" x14ac:dyDescent="0.2">
      <c r="A1239" s="1">
        <v>9001428</v>
      </c>
      <c r="B1239" t="str">
        <f>VLOOKUP(A1239,标准表!C:D,2,0)</f>
        <v>刘婧月</v>
      </c>
      <c r="C1239" t="str">
        <f>VLOOKUP(A:A,标准表!C:M,11,0)</f>
        <v>党委组织部（人力资源部）</v>
      </c>
      <c r="D1239" t="str">
        <f>VLOOKUP($A:$A,标准表!C:E,3,0)</f>
        <v>130205199609283921</v>
      </c>
      <c r="E1239" t="str">
        <f>VLOOKUP(A:A,'11月工资'!A:D,4,0)</f>
        <v>6227000180010070095</v>
      </c>
      <c r="F1239" t="str">
        <f>VLOOKUP(A:A,'11月工资'!A:F,6,0)</f>
        <v>专业技术人员</v>
      </c>
      <c r="G1239">
        <f>VLOOKUP(A:A,标准表!C:H,6,0)</f>
        <v>0</v>
      </c>
      <c r="H1239">
        <f>VLOOKUP(A:A,标准表!C:I,7,0)</f>
        <v>0</v>
      </c>
      <c r="I1239">
        <f>VLOOKUP(A:A,标准表!C:J,8,0)</f>
        <v>0</v>
      </c>
      <c r="J1239">
        <f>VLOOKUP($A:$A,标准表!C:G,5,0)</f>
        <v>1</v>
      </c>
      <c r="L1239">
        <f>VLOOKUP(A:A,单位分配保留两位小数!B:I,8,0)</f>
        <v>1698.98</v>
      </c>
      <c r="M1239">
        <f>_xlfn.IFNA(VLOOKUP(A:A,单位分配保留两位小数!B:J,9,0),0)</f>
        <v>0</v>
      </c>
      <c r="N1239">
        <f>_xlfn.IFNA(VLOOKUP(A:A,单位分配保留两位小数!B:K,10,0),0)</f>
        <v>0</v>
      </c>
      <c r="O1239">
        <f>ROUND(_xlfn.IFNA(VLOOKUP(A:A,单位分配保留两位小数!B:L,11,0),0),2)</f>
        <v>0</v>
      </c>
      <c r="Q1239">
        <f t="shared" si="152"/>
        <v>1698.98</v>
      </c>
      <c r="R1239">
        <f>_xlfn.IFNA(VLOOKUP(A1239,'11月工资'!A:AU,47,0),0)+Q1239</f>
        <v>15794.98</v>
      </c>
      <c r="S1239">
        <f>VLOOKUP(A:A,'11月工资'!A:AW,49,0)</f>
        <v>0</v>
      </c>
      <c r="T1239">
        <f>VLOOKUP(A:A,'11月工资'!A:AZ,52,0)</f>
        <v>0</v>
      </c>
      <c r="U1239">
        <f>VLOOKUP(A:A,'11月工资'!A:BA,53,0)</f>
        <v>0</v>
      </c>
      <c r="V1239">
        <f>VLOOKUP(A:A,'11月工资'!A:AX,50,0)</f>
        <v>0</v>
      </c>
      <c r="W1239">
        <f>VLOOKUP(A:A,'11月工资'!A:AY,51,0)</f>
        <v>0</v>
      </c>
      <c r="X1239">
        <f>VLOOKUP(A:A,'11月工资'!A:AV,48,0)</f>
        <v>20000</v>
      </c>
      <c r="Y1239">
        <f>VLOOKUP(A:A,'11月工资'!A:BB,54,0)</f>
        <v>2705.28</v>
      </c>
      <c r="Z1239" s="12">
        <f>ROUND(5*MAX(0,(R1239-S1239-T1239-U1239-V1239-W1239-X1239-Y1239)*{0.6;2;4;5;6;7;9}%-{0;504;3384;6384;10584;17184;36384}),2)</f>
        <v>0</v>
      </c>
      <c r="AB1239" s="78">
        <f>VLOOKUP(A:A,'11月工资'!A:BI,61,0)</f>
        <v>0</v>
      </c>
      <c r="AC1239" s="6">
        <f t="shared" si="153"/>
        <v>0</v>
      </c>
      <c r="AD1239">
        <f t="shared" si="154"/>
        <v>1698.98</v>
      </c>
      <c r="AE1239">
        <f>VLOOKUP(A:A,'10月奖金'!A:AC,29,0)</f>
        <v>0</v>
      </c>
      <c r="AF1239" s="6">
        <f t="shared" si="155"/>
        <v>0</v>
      </c>
      <c r="AG1239">
        <f>VLOOKUP(A:A,'10月奖金'!A:AD,30,0)</f>
        <v>1700</v>
      </c>
      <c r="AH1239" s="6">
        <f t="shared" si="156"/>
        <v>-1.0199999999999818</v>
      </c>
      <c r="AI1239">
        <f>VLOOKUP(A:A,单位分配保留两位小数!B:N,13,0)</f>
        <v>1698.98</v>
      </c>
      <c r="AJ1239">
        <f t="shared" si="157"/>
        <v>0</v>
      </c>
      <c r="AK1239">
        <f>_xlfn.IFNA(VLOOKUP(A:A,'11月工资'!A:AQ,43,0),0)</f>
        <v>0</v>
      </c>
      <c r="AL1239">
        <f t="shared" si="158"/>
        <v>0</v>
      </c>
      <c r="AM1239" s="6">
        <f t="shared" si="159"/>
        <v>-6910.3000000000011</v>
      </c>
    </row>
    <row r="1240" spans="1:39" x14ac:dyDescent="0.2">
      <c r="A1240" s="1">
        <v>9001425</v>
      </c>
      <c r="B1240" t="str">
        <f>VLOOKUP(A1240,标准表!C:D,2,0)</f>
        <v>佟郁</v>
      </c>
      <c r="C1240" t="str">
        <f>VLOOKUP(A:A,标准表!C:M,11,0)</f>
        <v>运营改善部（董事会办公室）（发展规划部）</v>
      </c>
      <c r="D1240" t="str">
        <f>VLOOKUP($A:$A,标准表!C:E,3,0)</f>
        <v>13020219960528061X</v>
      </c>
      <c r="E1240" t="str">
        <f>VLOOKUP(A:A,'11月工资'!A:D,4,0)</f>
        <v>6217000180044785081</v>
      </c>
      <c r="F1240" t="str">
        <f>VLOOKUP(A:A,'11月工资'!A:F,6,0)</f>
        <v>专业技术人员</v>
      </c>
      <c r="G1240">
        <f>VLOOKUP(A:A,标准表!C:H,6,0)</f>
        <v>0</v>
      </c>
      <c r="H1240">
        <f>VLOOKUP(A:A,标准表!C:I,7,0)</f>
        <v>0</v>
      </c>
      <c r="I1240">
        <f>VLOOKUP(A:A,标准表!C:J,8,0)</f>
        <v>0</v>
      </c>
      <c r="J1240">
        <f>VLOOKUP($A:$A,标准表!C:G,5,0)</f>
        <v>1</v>
      </c>
      <c r="L1240">
        <f>VLOOKUP(A:A,单位分配保留两位小数!B:I,8,0)</f>
        <v>1699.49</v>
      </c>
      <c r="M1240">
        <f>_xlfn.IFNA(VLOOKUP(A:A,单位分配保留两位小数!B:J,9,0),0)</f>
        <v>0</v>
      </c>
      <c r="N1240">
        <f>_xlfn.IFNA(VLOOKUP(A:A,单位分配保留两位小数!B:K,10,0),0)</f>
        <v>0</v>
      </c>
      <c r="O1240">
        <f>ROUND(_xlfn.IFNA(VLOOKUP(A:A,单位分配保留两位小数!B:L,11,0),0),2)</f>
        <v>0</v>
      </c>
      <c r="Q1240">
        <f t="shared" si="152"/>
        <v>1699.49</v>
      </c>
      <c r="R1240">
        <f>_xlfn.IFNA(VLOOKUP(A1240,'11月工资'!A:AU,47,0),0)+Q1240</f>
        <v>15645.96</v>
      </c>
      <c r="S1240">
        <f>VLOOKUP(A:A,'11月工资'!A:AW,49,0)</f>
        <v>0</v>
      </c>
      <c r="T1240">
        <f>VLOOKUP(A:A,'11月工资'!A:AZ,52,0)</f>
        <v>0</v>
      </c>
      <c r="U1240">
        <f>VLOOKUP(A:A,'11月工资'!A:BA,53,0)</f>
        <v>0</v>
      </c>
      <c r="V1240">
        <f>VLOOKUP(A:A,'11月工资'!A:AX,50,0)</f>
        <v>0</v>
      </c>
      <c r="W1240">
        <f>VLOOKUP(A:A,'11月工资'!A:AY,51,0)</f>
        <v>0</v>
      </c>
      <c r="X1240">
        <f>VLOOKUP(A:A,'11月工资'!A:AV,48,0)</f>
        <v>20000</v>
      </c>
      <c r="Y1240">
        <f>VLOOKUP(A:A,'11月工资'!A:BB,54,0)</f>
        <v>2705.28</v>
      </c>
      <c r="Z1240" s="12">
        <f>ROUND(5*MAX(0,(R1240-S1240-T1240-U1240-V1240-W1240-X1240-Y1240)*{0.6;2;4;5;6;7;9}%-{0;504;3384;6384;10584;17184;36384}),2)</f>
        <v>0</v>
      </c>
      <c r="AB1240" s="78">
        <f>VLOOKUP(A:A,'11月工资'!A:BI,61,0)</f>
        <v>0</v>
      </c>
      <c r="AC1240" s="6">
        <f t="shared" si="153"/>
        <v>0</v>
      </c>
      <c r="AD1240">
        <f t="shared" si="154"/>
        <v>1699.49</v>
      </c>
      <c r="AE1240">
        <f>VLOOKUP(A:A,'10月奖金'!A:AC,29,0)</f>
        <v>0</v>
      </c>
      <c r="AF1240" s="6">
        <f t="shared" si="155"/>
        <v>0</v>
      </c>
      <c r="AG1240">
        <f>VLOOKUP(A:A,'10月奖金'!A:AD,30,0)</f>
        <v>1699.49</v>
      </c>
      <c r="AH1240" s="6">
        <f t="shared" si="156"/>
        <v>0</v>
      </c>
      <c r="AI1240">
        <f>VLOOKUP(A:A,单位分配保留两位小数!B:N,13,0)</f>
        <v>1699.49</v>
      </c>
      <c r="AJ1240">
        <f t="shared" si="157"/>
        <v>0</v>
      </c>
      <c r="AK1240">
        <f>_xlfn.IFNA(VLOOKUP(A:A,'11月工资'!A:AQ,43,0),0)</f>
        <v>0</v>
      </c>
      <c r="AL1240">
        <f t="shared" si="158"/>
        <v>0</v>
      </c>
      <c r="AM1240" s="6">
        <f t="shared" si="159"/>
        <v>-7059.3200000000015</v>
      </c>
    </row>
    <row r="1241" spans="1:39" x14ac:dyDescent="0.2">
      <c r="A1241" s="1">
        <v>9001426</v>
      </c>
      <c r="B1241" t="str">
        <f>VLOOKUP(A1241,标准表!C:D,2,0)</f>
        <v>谭高雅</v>
      </c>
      <c r="C1241" t="str">
        <f>VLOOKUP(A:A,标准表!C:M,11,0)</f>
        <v>运营改善部（董事会办公室）（发展规划部）</v>
      </c>
      <c r="D1241" t="str">
        <f>VLOOKUP($A:$A,标准表!C:E,3,0)</f>
        <v>130221199603281423</v>
      </c>
      <c r="E1241" t="str">
        <f>VLOOKUP(A:A,'11月工资'!A:D,4,0)</f>
        <v>6217000210007404667</v>
      </c>
      <c r="F1241" t="str">
        <f>VLOOKUP(A:A,'11月工资'!A:F,6,0)</f>
        <v>专业技术人员</v>
      </c>
      <c r="G1241">
        <f>VLOOKUP(A:A,标准表!C:H,6,0)</f>
        <v>0</v>
      </c>
      <c r="H1241">
        <f>VLOOKUP(A:A,标准表!C:I,7,0)</f>
        <v>0</v>
      </c>
      <c r="I1241">
        <f>VLOOKUP(A:A,标准表!C:J,8,0)</f>
        <v>0</v>
      </c>
      <c r="J1241">
        <f>VLOOKUP($A:$A,标准表!C:G,5,0)</f>
        <v>1</v>
      </c>
      <c r="L1241">
        <f>VLOOKUP(A:A,单位分配保留两位小数!B:I,8,0)</f>
        <v>1699.49</v>
      </c>
      <c r="M1241">
        <f>_xlfn.IFNA(VLOOKUP(A:A,单位分配保留两位小数!B:J,9,0),0)</f>
        <v>0</v>
      </c>
      <c r="N1241">
        <f>_xlfn.IFNA(VLOOKUP(A:A,单位分配保留两位小数!B:K,10,0),0)</f>
        <v>0</v>
      </c>
      <c r="O1241">
        <f>ROUND(_xlfn.IFNA(VLOOKUP(A:A,单位分配保留两位小数!B:L,11,0),0),2)</f>
        <v>0</v>
      </c>
      <c r="Q1241">
        <f t="shared" si="152"/>
        <v>1699.49</v>
      </c>
      <c r="R1241">
        <f>_xlfn.IFNA(VLOOKUP(A1241,'11月工资'!A:AU,47,0),0)+Q1241</f>
        <v>15793.96</v>
      </c>
      <c r="S1241">
        <f>VLOOKUP(A:A,'11月工资'!A:AW,49,0)</f>
        <v>0</v>
      </c>
      <c r="T1241">
        <f>VLOOKUP(A:A,'11月工资'!A:AZ,52,0)</f>
        <v>0</v>
      </c>
      <c r="U1241">
        <f>VLOOKUP(A:A,'11月工资'!A:BA,53,0)</f>
        <v>0</v>
      </c>
      <c r="V1241">
        <f>VLOOKUP(A:A,'11月工资'!A:AX,50,0)</f>
        <v>0</v>
      </c>
      <c r="W1241">
        <f>VLOOKUP(A:A,'11月工资'!A:AY,51,0)</f>
        <v>0</v>
      </c>
      <c r="X1241">
        <f>VLOOKUP(A:A,'11月工资'!A:AV,48,0)</f>
        <v>20000</v>
      </c>
      <c r="Y1241">
        <f>VLOOKUP(A:A,'11月工资'!A:BB,54,0)</f>
        <v>2705.28</v>
      </c>
      <c r="Z1241" s="12">
        <f>ROUND(5*MAX(0,(R1241-S1241-T1241-U1241-V1241-W1241-X1241-Y1241)*{0.6;2;4;5;6;7;9}%-{0;504;3384;6384;10584;17184;36384}),2)</f>
        <v>0</v>
      </c>
      <c r="AB1241" s="78">
        <f>VLOOKUP(A:A,'11月工资'!A:BI,61,0)</f>
        <v>0</v>
      </c>
      <c r="AC1241" s="6">
        <f t="shared" si="153"/>
        <v>0</v>
      </c>
      <c r="AD1241">
        <f t="shared" si="154"/>
        <v>1699.49</v>
      </c>
      <c r="AE1241">
        <f>VLOOKUP(A:A,'10月奖金'!A:AC,29,0)</f>
        <v>0</v>
      </c>
      <c r="AF1241" s="6">
        <f t="shared" si="155"/>
        <v>0</v>
      </c>
      <c r="AG1241">
        <f>VLOOKUP(A:A,'10月奖金'!A:AD,30,0)</f>
        <v>1699.49</v>
      </c>
      <c r="AH1241" s="6">
        <f t="shared" si="156"/>
        <v>0</v>
      </c>
      <c r="AI1241">
        <f>VLOOKUP(A:A,单位分配保留两位小数!B:N,13,0)</f>
        <v>1699.49</v>
      </c>
      <c r="AJ1241">
        <f t="shared" si="157"/>
        <v>0</v>
      </c>
      <c r="AK1241">
        <f>_xlfn.IFNA(VLOOKUP(A:A,'11月工资'!A:AQ,43,0),0)</f>
        <v>0</v>
      </c>
      <c r="AL1241">
        <f t="shared" si="158"/>
        <v>0</v>
      </c>
      <c r="AM1241" s="6">
        <f t="shared" si="159"/>
        <v>-6911.3200000000015</v>
      </c>
    </row>
    <row r="1242" spans="1:39" x14ac:dyDescent="0.2">
      <c r="A1242" s="1">
        <v>9001369</v>
      </c>
      <c r="B1242" t="str">
        <f>VLOOKUP(A1242,标准表!C:D,2,0)</f>
        <v>贾俊</v>
      </c>
      <c r="C1242" t="str">
        <f>VLOOKUP(A:A,标准表!C:M,11,0)</f>
        <v>财务经营部</v>
      </c>
      <c r="D1242" t="str">
        <f>VLOOKUP($A:$A,标准表!C:E,3,0)</f>
        <v>130225199707183719</v>
      </c>
      <c r="E1242" t="str">
        <f>VLOOKUP(A:A,'11月工资'!A:D,4,0)</f>
        <v>6217000180019430648</v>
      </c>
      <c r="F1242" t="str">
        <f>VLOOKUP(A:A,'11月工资'!A:F,6,0)</f>
        <v>专业技术人员</v>
      </c>
      <c r="G1242">
        <f>VLOOKUP(A:A,标准表!C:H,6,0)</f>
        <v>0</v>
      </c>
      <c r="H1242">
        <f>VLOOKUP(A:A,标准表!C:I,7,0)</f>
        <v>0</v>
      </c>
      <c r="I1242">
        <f>VLOOKUP(A:A,标准表!C:J,8,0)</f>
        <v>0</v>
      </c>
      <c r="J1242">
        <f>VLOOKUP($A:$A,标准表!C:G,5,0)</f>
        <v>1</v>
      </c>
      <c r="L1242">
        <f>VLOOKUP(A:A,单位分配保留两位小数!B:I,8,0)</f>
        <v>1698.98</v>
      </c>
      <c r="M1242">
        <f>_xlfn.IFNA(VLOOKUP(A:A,单位分配保留两位小数!B:J,9,0),0)</f>
        <v>0</v>
      </c>
      <c r="N1242">
        <f>_xlfn.IFNA(VLOOKUP(A:A,单位分配保留两位小数!B:K,10,0),0)</f>
        <v>0</v>
      </c>
      <c r="O1242">
        <f>ROUND(_xlfn.IFNA(VLOOKUP(A:A,单位分配保留两位小数!B:L,11,0),0),2)</f>
        <v>0</v>
      </c>
      <c r="Q1242">
        <f t="shared" si="152"/>
        <v>1698.98</v>
      </c>
      <c r="R1242">
        <f>_xlfn.IFNA(VLOOKUP(A1242,'11月工资'!A:AU,47,0),0)+Q1242</f>
        <v>15654.119999999999</v>
      </c>
      <c r="S1242">
        <f>VLOOKUP(A:A,'11月工资'!A:AW,49,0)</f>
        <v>0</v>
      </c>
      <c r="T1242">
        <f>VLOOKUP(A:A,'11月工资'!A:AZ,52,0)</f>
        <v>0</v>
      </c>
      <c r="U1242">
        <f>VLOOKUP(A:A,'11月工资'!A:BA,53,0)</f>
        <v>0</v>
      </c>
      <c r="V1242">
        <f>VLOOKUP(A:A,'11月工资'!A:AX,50,0)</f>
        <v>0</v>
      </c>
      <c r="W1242">
        <f>VLOOKUP(A:A,'11月工资'!A:AY,51,0)</f>
        <v>0</v>
      </c>
      <c r="X1242">
        <f>VLOOKUP(A:A,'11月工资'!A:AV,48,0)</f>
        <v>20000</v>
      </c>
      <c r="Y1242">
        <f>VLOOKUP(A:A,'11月工资'!A:BB,54,0)</f>
        <v>2705.28</v>
      </c>
      <c r="Z1242" s="12">
        <f>ROUND(5*MAX(0,(R1242-S1242-T1242-U1242-V1242-W1242-X1242-Y1242)*{0.6;2;4;5;6;7;9}%-{0;504;3384;6384;10584;17184;36384}),2)</f>
        <v>0</v>
      </c>
      <c r="AB1242" s="78">
        <f>VLOOKUP(A:A,'11月工资'!A:BI,61,0)</f>
        <v>0</v>
      </c>
      <c r="AC1242" s="6">
        <f t="shared" si="153"/>
        <v>0</v>
      </c>
      <c r="AD1242">
        <f t="shared" si="154"/>
        <v>1698.98</v>
      </c>
      <c r="AE1242">
        <f>VLOOKUP(A:A,'10月奖金'!A:AC,29,0)</f>
        <v>0</v>
      </c>
      <c r="AF1242" s="6">
        <f t="shared" si="155"/>
        <v>0</v>
      </c>
      <c r="AG1242">
        <f>VLOOKUP(A:A,'10月奖金'!A:AD,30,0)</f>
        <v>1703.57</v>
      </c>
      <c r="AH1242" s="6">
        <f t="shared" si="156"/>
        <v>-4.5899999999999181</v>
      </c>
      <c r="AI1242">
        <f>VLOOKUP(A:A,单位分配保留两位小数!B:N,13,0)</f>
        <v>1698.98</v>
      </c>
      <c r="AJ1242">
        <f t="shared" si="157"/>
        <v>0</v>
      </c>
      <c r="AK1242">
        <f>_xlfn.IFNA(VLOOKUP(A:A,'11月工资'!A:AQ,43,0),0)</f>
        <v>0</v>
      </c>
      <c r="AL1242">
        <f t="shared" si="158"/>
        <v>0</v>
      </c>
      <c r="AM1242" s="6">
        <f t="shared" si="159"/>
        <v>-7051.1600000000017</v>
      </c>
    </row>
    <row r="1243" spans="1:39" x14ac:dyDescent="0.2">
      <c r="A1243" s="1">
        <v>9001370</v>
      </c>
      <c r="B1243" t="str">
        <f>VLOOKUP(A1243,标准表!C:D,2,0)</f>
        <v>姚明雪</v>
      </c>
      <c r="C1243" t="str">
        <f>VLOOKUP(A:A,标准表!C:M,11,0)</f>
        <v>财务经营部</v>
      </c>
      <c r="D1243" t="str">
        <f>VLOOKUP($A:$A,标准表!C:E,3,0)</f>
        <v>130224199510138520</v>
      </c>
      <c r="E1243" t="str">
        <f>VLOOKUP(A:A,'11月工资'!A:D,4,0)</f>
        <v>6217000180044561003</v>
      </c>
      <c r="F1243" t="str">
        <f>VLOOKUP(A:A,'11月工资'!A:F,6,0)</f>
        <v>专业技术人员</v>
      </c>
      <c r="G1243">
        <f>VLOOKUP(A:A,标准表!C:H,6,0)</f>
        <v>0</v>
      </c>
      <c r="H1243">
        <f>VLOOKUP(A:A,标准表!C:I,7,0)</f>
        <v>0</v>
      </c>
      <c r="I1243">
        <f>VLOOKUP(A:A,标准表!C:J,8,0)</f>
        <v>0</v>
      </c>
      <c r="J1243">
        <f>VLOOKUP($A:$A,标准表!C:G,5,0)</f>
        <v>1</v>
      </c>
      <c r="L1243">
        <f>VLOOKUP(A:A,单位分配保留两位小数!B:I,8,0)</f>
        <v>1698.98</v>
      </c>
      <c r="M1243">
        <f>_xlfn.IFNA(VLOOKUP(A:A,单位分配保留两位小数!B:J,9,0),0)</f>
        <v>0</v>
      </c>
      <c r="N1243">
        <f>_xlfn.IFNA(VLOOKUP(A:A,单位分配保留两位小数!B:K,10,0),0)</f>
        <v>0</v>
      </c>
      <c r="O1243">
        <f>ROUND(_xlfn.IFNA(VLOOKUP(A:A,单位分配保留两位小数!B:L,11,0),0),2)</f>
        <v>0</v>
      </c>
      <c r="Q1243">
        <f t="shared" si="152"/>
        <v>1698.98</v>
      </c>
      <c r="R1243">
        <f>_xlfn.IFNA(VLOOKUP(A1243,'11月工资'!A:AU,47,0),0)+Q1243</f>
        <v>15802.119999999999</v>
      </c>
      <c r="S1243">
        <f>VLOOKUP(A:A,'11月工资'!A:AW,49,0)</f>
        <v>0</v>
      </c>
      <c r="T1243">
        <f>VLOOKUP(A:A,'11月工资'!A:AZ,52,0)</f>
        <v>0</v>
      </c>
      <c r="U1243">
        <f>VLOOKUP(A:A,'11月工资'!A:BA,53,0)</f>
        <v>0</v>
      </c>
      <c r="V1243">
        <f>VLOOKUP(A:A,'11月工资'!A:AX,50,0)</f>
        <v>0</v>
      </c>
      <c r="W1243">
        <f>VLOOKUP(A:A,'11月工资'!A:AY,51,0)</f>
        <v>0</v>
      </c>
      <c r="X1243">
        <f>VLOOKUP(A:A,'11月工资'!A:AV,48,0)</f>
        <v>20000</v>
      </c>
      <c r="Y1243">
        <f>VLOOKUP(A:A,'11月工资'!A:BB,54,0)</f>
        <v>2705.28</v>
      </c>
      <c r="Z1243" s="12">
        <f>ROUND(5*MAX(0,(R1243-S1243-T1243-U1243-V1243-W1243-X1243-Y1243)*{0.6;2;4;5;6;7;9}%-{0;504;3384;6384;10584;17184;36384}),2)</f>
        <v>0</v>
      </c>
      <c r="AB1243" s="78">
        <f>VLOOKUP(A:A,'11月工资'!A:BI,61,0)</f>
        <v>0</v>
      </c>
      <c r="AC1243" s="6">
        <f t="shared" si="153"/>
        <v>0</v>
      </c>
      <c r="AD1243">
        <f t="shared" si="154"/>
        <v>1698.98</v>
      </c>
      <c r="AE1243">
        <f>VLOOKUP(A:A,'10月奖金'!A:AC,29,0)</f>
        <v>0</v>
      </c>
      <c r="AF1243" s="6">
        <f t="shared" si="155"/>
        <v>0</v>
      </c>
      <c r="AG1243">
        <f>VLOOKUP(A:A,'10月奖金'!A:AD,30,0)</f>
        <v>1703.57</v>
      </c>
      <c r="AH1243" s="6">
        <f t="shared" si="156"/>
        <v>-4.5899999999999181</v>
      </c>
      <c r="AI1243">
        <f>VLOOKUP(A:A,单位分配保留两位小数!B:N,13,0)</f>
        <v>1698.98</v>
      </c>
      <c r="AJ1243">
        <f t="shared" si="157"/>
        <v>0</v>
      </c>
      <c r="AK1243">
        <f>_xlfn.IFNA(VLOOKUP(A:A,'11月工资'!A:AQ,43,0),0)</f>
        <v>0</v>
      </c>
      <c r="AL1243">
        <f t="shared" si="158"/>
        <v>0</v>
      </c>
      <c r="AM1243" s="6">
        <f t="shared" si="159"/>
        <v>-6903.1600000000017</v>
      </c>
    </row>
    <row r="1244" spans="1:39" x14ac:dyDescent="0.2">
      <c r="A1244" s="1">
        <v>9001371</v>
      </c>
      <c r="B1244" t="str">
        <f>VLOOKUP(A1244,标准表!C:D,2,0)</f>
        <v>何天旭</v>
      </c>
      <c r="C1244" t="str">
        <f>VLOOKUP(A:A,标准表!C:M,11,0)</f>
        <v>财务经营部</v>
      </c>
      <c r="D1244" t="str">
        <f>VLOOKUP($A:$A,标准表!C:E,3,0)</f>
        <v>130205199405240911</v>
      </c>
      <c r="E1244" t="str">
        <f>VLOOKUP(A:A,'11月工资'!A:D,4,0)</f>
        <v>6217000180044561862</v>
      </c>
      <c r="F1244" t="str">
        <f>VLOOKUP(A:A,'11月工资'!A:F,6,0)</f>
        <v>专业技术人员</v>
      </c>
      <c r="G1244">
        <f>VLOOKUP(A:A,标准表!C:H,6,0)</f>
        <v>0</v>
      </c>
      <c r="H1244">
        <f>VLOOKUP(A:A,标准表!C:I,7,0)</f>
        <v>0</v>
      </c>
      <c r="I1244">
        <f>VLOOKUP(A:A,标准表!C:J,8,0)</f>
        <v>0</v>
      </c>
      <c r="J1244">
        <f>VLOOKUP($A:$A,标准表!C:G,5,0)</f>
        <v>1</v>
      </c>
      <c r="L1244">
        <f>VLOOKUP(A:A,单位分配保留两位小数!B:I,8,0)</f>
        <v>1698.98</v>
      </c>
      <c r="M1244">
        <f>_xlfn.IFNA(VLOOKUP(A:A,单位分配保留两位小数!B:J,9,0),0)</f>
        <v>0</v>
      </c>
      <c r="N1244">
        <f>_xlfn.IFNA(VLOOKUP(A:A,单位分配保留两位小数!B:K,10,0),0)</f>
        <v>0</v>
      </c>
      <c r="O1244">
        <f>ROUND(_xlfn.IFNA(VLOOKUP(A:A,单位分配保留两位小数!B:L,11,0),0),2)</f>
        <v>0</v>
      </c>
      <c r="Q1244">
        <f t="shared" si="152"/>
        <v>1698.98</v>
      </c>
      <c r="R1244">
        <f>_xlfn.IFNA(VLOOKUP(A1244,'11月工资'!A:AU,47,0),0)+Q1244</f>
        <v>15654.119999999999</v>
      </c>
      <c r="S1244">
        <f>VLOOKUP(A:A,'11月工资'!A:AW,49,0)</f>
        <v>0</v>
      </c>
      <c r="T1244">
        <f>VLOOKUP(A:A,'11月工资'!A:AZ,52,0)</f>
        <v>0</v>
      </c>
      <c r="U1244">
        <f>VLOOKUP(A:A,'11月工资'!A:BA,53,0)</f>
        <v>0</v>
      </c>
      <c r="V1244">
        <f>VLOOKUP(A:A,'11月工资'!A:AX,50,0)</f>
        <v>0</v>
      </c>
      <c r="W1244">
        <f>VLOOKUP(A:A,'11月工资'!A:AY,51,0)</f>
        <v>0</v>
      </c>
      <c r="X1244">
        <f>VLOOKUP(A:A,'11月工资'!A:AV,48,0)</f>
        <v>20000</v>
      </c>
      <c r="Y1244">
        <f>VLOOKUP(A:A,'11月工资'!A:BB,54,0)</f>
        <v>2705.28</v>
      </c>
      <c r="Z1244" s="12">
        <f>ROUND(5*MAX(0,(R1244-S1244-T1244-U1244-V1244-W1244-X1244-Y1244)*{0.6;2;4;5;6;7;9}%-{0;504;3384;6384;10584;17184;36384}),2)</f>
        <v>0</v>
      </c>
      <c r="AB1244" s="78">
        <f>VLOOKUP(A:A,'11月工资'!A:BI,61,0)</f>
        <v>0</v>
      </c>
      <c r="AC1244" s="6">
        <f t="shared" si="153"/>
        <v>0</v>
      </c>
      <c r="AD1244">
        <f t="shared" si="154"/>
        <v>1698.98</v>
      </c>
      <c r="AE1244">
        <f>VLOOKUP(A:A,'10月奖金'!A:AC,29,0)</f>
        <v>0</v>
      </c>
      <c r="AF1244" s="6">
        <f t="shared" si="155"/>
        <v>0</v>
      </c>
      <c r="AG1244">
        <f>VLOOKUP(A:A,'10月奖金'!A:AD,30,0)</f>
        <v>1703.57</v>
      </c>
      <c r="AH1244" s="6">
        <f t="shared" si="156"/>
        <v>-4.5899999999999181</v>
      </c>
      <c r="AI1244">
        <f>VLOOKUP(A:A,单位分配保留两位小数!B:N,13,0)</f>
        <v>1698.98</v>
      </c>
      <c r="AJ1244">
        <f t="shared" si="157"/>
        <v>0</v>
      </c>
      <c r="AK1244">
        <f>_xlfn.IFNA(VLOOKUP(A:A,'11月工资'!A:AQ,43,0),0)</f>
        <v>0</v>
      </c>
      <c r="AL1244">
        <f t="shared" si="158"/>
        <v>0</v>
      </c>
      <c r="AM1244" s="6">
        <f t="shared" si="159"/>
        <v>-7051.1600000000017</v>
      </c>
    </row>
    <row r="1245" spans="1:39" x14ac:dyDescent="0.2">
      <c r="A1245" s="1">
        <v>9001372</v>
      </c>
      <c r="B1245" t="str">
        <f>VLOOKUP(A1245,标准表!C:D,2,0)</f>
        <v>徐一宁</v>
      </c>
      <c r="C1245" t="str">
        <f>VLOOKUP(A:A,标准表!C:M,11,0)</f>
        <v>财务经营部</v>
      </c>
      <c r="D1245" t="str">
        <f>VLOOKUP($A:$A,标准表!C:E,3,0)</f>
        <v>130202199701241223</v>
      </c>
      <c r="E1245" t="str">
        <f>VLOOKUP(A:A,'11月工资'!A:D,4,0)</f>
        <v>6217000180032148789</v>
      </c>
      <c r="F1245" t="str">
        <f>VLOOKUP(A:A,'11月工资'!A:F,6,0)</f>
        <v>专业技术人员</v>
      </c>
      <c r="G1245">
        <f>VLOOKUP(A:A,标准表!C:H,6,0)</f>
        <v>0</v>
      </c>
      <c r="H1245">
        <f>VLOOKUP(A:A,标准表!C:I,7,0)</f>
        <v>0</v>
      </c>
      <c r="I1245">
        <f>VLOOKUP(A:A,标准表!C:J,8,0)</f>
        <v>0</v>
      </c>
      <c r="J1245">
        <f>VLOOKUP($A:$A,标准表!C:G,5,0)</f>
        <v>1</v>
      </c>
      <c r="L1245">
        <f>VLOOKUP(A:A,单位分配保留两位小数!B:I,8,0)</f>
        <v>1698.98</v>
      </c>
      <c r="M1245">
        <f>_xlfn.IFNA(VLOOKUP(A:A,单位分配保留两位小数!B:J,9,0),0)</f>
        <v>0</v>
      </c>
      <c r="N1245">
        <f>_xlfn.IFNA(VLOOKUP(A:A,单位分配保留两位小数!B:K,10,0),0)</f>
        <v>0</v>
      </c>
      <c r="O1245">
        <f>ROUND(_xlfn.IFNA(VLOOKUP(A:A,单位分配保留两位小数!B:L,11,0),0),2)</f>
        <v>0</v>
      </c>
      <c r="Q1245">
        <f t="shared" si="152"/>
        <v>1698.98</v>
      </c>
      <c r="R1245">
        <f>_xlfn.IFNA(VLOOKUP(A1245,'11月工资'!A:AU,47,0),0)+Q1245</f>
        <v>15802.119999999999</v>
      </c>
      <c r="S1245">
        <f>VLOOKUP(A:A,'11月工资'!A:AW,49,0)</f>
        <v>0</v>
      </c>
      <c r="T1245">
        <f>VLOOKUP(A:A,'11月工资'!A:AZ,52,0)</f>
        <v>0</v>
      </c>
      <c r="U1245">
        <f>VLOOKUP(A:A,'11月工资'!A:BA,53,0)</f>
        <v>0</v>
      </c>
      <c r="V1245">
        <f>VLOOKUP(A:A,'11月工资'!A:AX,50,0)</f>
        <v>0</v>
      </c>
      <c r="W1245">
        <f>VLOOKUP(A:A,'11月工资'!A:AY,51,0)</f>
        <v>0</v>
      </c>
      <c r="X1245">
        <f>VLOOKUP(A:A,'11月工资'!A:AV,48,0)</f>
        <v>20000</v>
      </c>
      <c r="Y1245">
        <f>VLOOKUP(A:A,'11月工资'!A:BB,54,0)</f>
        <v>2705.28</v>
      </c>
      <c r="Z1245" s="12">
        <f>ROUND(5*MAX(0,(R1245-S1245-T1245-U1245-V1245-W1245-X1245-Y1245)*{0.6;2;4;5;6;7;9}%-{0;504;3384;6384;10584;17184;36384}),2)</f>
        <v>0</v>
      </c>
      <c r="AB1245" s="78">
        <f>VLOOKUP(A:A,'11月工资'!A:BI,61,0)</f>
        <v>0</v>
      </c>
      <c r="AC1245" s="6">
        <f t="shared" si="153"/>
        <v>0</v>
      </c>
      <c r="AD1245">
        <f t="shared" si="154"/>
        <v>1698.98</v>
      </c>
      <c r="AE1245">
        <f>VLOOKUP(A:A,'10月奖金'!A:AC,29,0)</f>
        <v>0</v>
      </c>
      <c r="AF1245" s="6">
        <f t="shared" si="155"/>
        <v>0</v>
      </c>
      <c r="AG1245">
        <f>VLOOKUP(A:A,'10月奖金'!A:AD,30,0)</f>
        <v>1703.57</v>
      </c>
      <c r="AH1245" s="6">
        <f t="shared" si="156"/>
        <v>-4.5899999999999181</v>
      </c>
      <c r="AI1245">
        <f>VLOOKUP(A:A,单位分配保留两位小数!B:N,13,0)</f>
        <v>1698.98</v>
      </c>
      <c r="AJ1245">
        <f t="shared" si="157"/>
        <v>0</v>
      </c>
      <c r="AK1245">
        <f>_xlfn.IFNA(VLOOKUP(A:A,'11月工资'!A:AQ,43,0),0)</f>
        <v>0</v>
      </c>
      <c r="AL1245">
        <f t="shared" si="158"/>
        <v>0</v>
      </c>
      <c r="AM1245" s="6">
        <f t="shared" si="159"/>
        <v>-6903.1600000000017</v>
      </c>
    </row>
    <row r="1246" spans="1:39" x14ac:dyDescent="0.2">
      <c r="A1246" s="1">
        <v>9001373</v>
      </c>
      <c r="B1246" t="str">
        <f>VLOOKUP(A1246,标准表!C:D,2,0)</f>
        <v>李欣桐</v>
      </c>
      <c r="C1246" t="str">
        <f>VLOOKUP(A:A,标准表!C:M,11,0)</f>
        <v>财务经营部</v>
      </c>
      <c r="D1246" t="str">
        <f>VLOOKUP($A:$A,标准表!C:E,3,0)</f>
        <v>130224199709133014</v>
      </c>
      <c r="E1246" t="str">
        <f>VLOOKUP(A:A,'11月工资'!A:D,4,0)</f>
        <v>6217000180037400375</v>
      </c>
      <c r="F1246" t="str">
        <f>VLOOKUP(A:A,'11月工资'!A:F,6,0)</f>
        <v>专业技术人员</v>
      </c>
      <c r="G1246">
        <f>VLOOKUP(A:A,标准表!C:H,6,0)</f>
        <v>0</v>
      </c>
      <c r="H1246">
        <f>VLOOKUP(A:A,标准表!C:I,7,0)</f>
        <v>0</v>
      </c>
      <c r="I1246">
        <f>VLOOKUP(A:A,标准表!C:J,8,0)</f>
        <v>0</v>
      </c>
      <c r="J1246">
        <f>VLOOKUP($A:$A,标准表!C:G,5,0)</f>
        <v>1</v>
      </c>
      <c r="L1246">
        <f>VLOOKUP(A:A,单位分配保留两位小数!B:I,8,0)</f>
        <v>1698.98</v>
      </c>
      <c r="M1246">
        <f>_xlfn.IFNA(VLOOKUP(A:A,单位分配保留两位小数!B:J,9,0),0)</f>
        <v>0</v>
      </c>
      <c r="N1246">
        <f>_xlfn.IFNA(VLOOKUP(A:A,单位分配保留两位小数!B:K,10,0),0)</f>
        <v>0</v>
      </c>
      <c r="O1246">
        <f>ROUND(_xlfn.IFNA(VLOOKUP(A:A,单位分配保留两位小数!B:L,11,0),0),2)</f>
        <v>0</v>
      </c>
      <c r="Q1246">
        <f t="shared" si="152"/>
        <v>1698.98</v>
      </c>
      <c r="R1246">
        <f>_xlfn.IFNA(VLOOKUP(A1246,'11月工资'!A:AU,47,0),0)+Q1246</f>
        <v>15654.119999999999</v>
      </c>
      <c r="S1246">
        <f>VLOOKUP(A:A,'11月工资'!A:AW,49,0)</f>
        <v>0</v>
      </c>
      <c r="T1246">
        <f>VLOOKUP(A:A,'11月工资'!A:AZ,52,0)</f>
        <v>0</v>
      </c>
      <c r="U1246">
        <f>VLOOKUP(A:A,'11月工资'!A:BA,53,0)</f>
        <v>0</v>
      </c>
      <c r="V1246">
        <f>VLOOKUP(A:A,'11月工资'!A:AX,50,0)</f>
        <v>0</v>
      </c>
      <c r="W1246">
        <f>VLOOKUP(A:A,'11月工资'!A:AY,51,0)</f>
        <v>0</v>
      </c>
      <c r="X1246">
        <f>VLOOKUP(A:A,'11月工资'!A:AV,48,0)</f>
        <v>20000</v>
      </c>
      <c r="Y1246">
        <f>VLOOKUP(A:A,'11月工资'!A:BB,54,0)</f>
        <v>2705.28</v>
      </c>
      <c r="Z1246" s="12">
        <f>ROUND(5*MAX(0,(R1246-S1246-T1246-U1246-V1246-W1246-X1246-Y1246)*{0.6;2;4;5;6;7;9}%-{0;504;3384;6384;10584;17184;36384}),2)</f>
        <v>0</v>
      </c>
      <c r="AB1246" s="78">
        <f>VLOOKUP(A:A,'11月工资'!A:BI,61,0)</f>
        <v>0</v>
      </c>
      <c r="AC1246" s="6">
        <f t="shared" si="153"/>
        <v>0</v>
      </c>
      <c r="AD1246">
        <f t="shared" si="154"/>
        <v>1698.98</v>
      </c>
      <c r="AE1246">
        <f>VLOOKUP(A:A,'10月奖金'!A:AC,29,0)</f>
        <v>0</v>
      </c>
      <c r="AF1246" s="6">
        <f t="shared" si="155"/>
        <v>0</v>
      </c>
      <c r="AG1246">
        <f>VLOOKUP(A:A,'10月奖金'!A:AD,30,0)</f>
        <v>1703.57</v>
      </c>
      <c r="AH1246" s="6">
        <f t="shared" si="156"/>
        <v>-4.5899999999999181</v>
      </c>
      <c r="AI1246">
        <f>VLOOKUP(A:A,单位分配保留两位小数!B:N,13,0)</f>
        <v>1698.98</v>
      </c>
      <c r="AJ1246">
        <f t="shared" si="157"/>
        <v>0</v>
      </c>
      <c r="AK1246">
        <f>_xlfn.IFNA(VLOOKUP(A:A,'11月工资'!A:AQ,43,0),0)</f>
        <v>0</v>
      </c>
      <c r="AL1246">
        <f t="shared" si="158"/>
        <v>0</v>
      </c>
      <c r="AM1246" s="6">
        <f t="shared" si="159"/>
        <v>-7051.1600000000017</v>
      </c>
    </row>
    <row r="1247" spans="1:39" x14ac:dyDescent="0.2">
      <c r="A1247" s="1">
        <v>9001374</v>
      </c>
      <c r="B1247" t="str">
        <f>VLOOKUP(A1247,标准表!C:D,2,0)</f>
        <v>刘倩</v>
      </c>
      <c r="C1247" t="str">
        <f>VLOOKUP(A:A,标准表!C:M,11,0)</f>
        <v>财务经营部</v>
      </c>
      <c r="D1247" t="str">
        <f>VLOOKUP($A:$A,标准表!C:E,3,0)</f>
        <v>37098219940927062X</v>
      </c>
      <c r="E1247" t="str">
        <f>VLOOKUP(A:A,'11月工资'!A:D,4,0)</f>
        <v>6217000180044561011</v>
      </c>
      <c r="F1247" t="str">
        <f>VLOOKUP(A:A,'11月工资'!A:F,6,0)</f>
        <v>专业技术人员</v>
      </c>
      <c r="G1247">
        <f>VLOOKUP(A:A,标准表!C:H,6,0)</f>
        <v>0</v>
      </c>
      <c r="H1247">
        <f>VLOOKUP(A:A,标准表!C:I,7,0)</f>
        <v>0</v>
      </c>
      <c r="I1247">
        <f>VLOOKUP(A:A,标准表!C:J,8,0)</f>
        <v>0</v>
      </c>
      <c r="J1247">
        <f>VLOOKUP($A:$A,标准表!C:G,5,0)</f>
        <v>1.65</v>
      </c>
      <c r="L1247">
        <f>VLOOKUP(A:A,单位分配保留两位小数!B:I,8,0)</f>
        <v>2803.32</v>
      </c>
      <c r="M1247">
        <f>_xlfn.IFNA(VLOOKUP(A:A,单位分配保留两位小数!B:J,9,0),0)</f>
        <v>0</v>
      </c>
      <c r="N1247">
        <f>_xlfn.IFNA(VLOOKUP(A:A,单位分配保留两位小数!B:K,10,0),0)</f>
        <v>0</v>
      </c>
      <c r="O1247">
        <f>ROUND(_xlfn.IFNA(VLOOKUP(A:A,单位分配保留两位小数!B:L,11,0),0),2)</f>
        <v>0</v>
      </c>
      <c r="Q1247">
        <f t="shared" si="152"/>
        <v>2803.32</v>
      </c>
      <c r="R1247">
        <f>_xlfn.IFNA(VLOOKUP(A1247,'11月工资'!A:AU,47,0),0)+Q1247</f>
        <v>21921.119999999999</v>
      </c>
      <c r="S1247">
        <f>VLOOKUP(A:A,'11月工资'!A:AW,49,0)</f>
        <v>0</v>
      </c>
      <c r="T1247">
        <f>VLOOKUP(A:A,'11月工资'!A:AZ,52,0)</f>
        <v>0</v>
      </c>
      <c r="U1247">
        <f>VLOOKUP(A:A,'11月工资'!A:BA,53,0)</f>
        <v>0</v>
      </c>
      <c r="V1247">
        <f>VLOOKUP(A:A,'11月工资'!A:AX,50,0)</f>
        <v>0</v>
      </c>
      <c r="W1247">
        <f>VLOOKUP(A:A,'11月工资'!A:AY,51,0)</f>
        <v>0</v>
      </c>
      <c r="X1247">
        <f>VLOOKUP(A:A,'11月工资'!A:AV,48,0)</f>
        <v>20000</v>
      </c>
      <c r="Y1247">
        <f>VLOOKUP(A:A,'11月工资'!A:BB,54,0)</f>
        <v>3133.96</v>
      </c>
      <c r="Z1247" s="12">
        <f>ROUND(5*MAX(0,(R1247-S1247-T1247-U1247-V1247-W1247-X1247-Y1247)*{0.6;2;4;5;6;7;9}%-{0;504;3384;6384;10584;17184;36384}),2)</f>
        <v>0</v>
      </c>
      <c r="AB1247" s="78">
        <f>VLOOKUP(A:A,'11月工资'!A:BI,61,0)</f>
        <v>0</v>
      </c>
      <c r="AC1247" s="6">
        <f t="shared" si="153"/>
        <v>0</v>
      </c>
      <c r="AD1247">
        <f t="shared" si="154"/>
        <v>2803.32</v>
      </c>
      <c r="AE1247">
        <f>VLOOKUP(A:A,'10月奖金'!A:AC,29,0)</f>
        <v>0</v>
      </c>
      <c r="AF1247" s="6">
        <f t="shared" si="155"/>
        <v>0</v>
      </c>
      <c r="AG1247">
        <f>VLOOKUP(A:A,'10月奖金'!A:AD,30,0)</f>
        <v>2810.9</v>
      </c>
      <c r="AH1247" s="6">
        <f t="shared" si="156"/>
        <v>-7.5799999999999272</v>
      </c>
      <c r="AI1247">
        <f>VLOOKUP(A:A,单位分配保留两位小数!B:N,13,0)</f>
        <v>2803.32</v>
      </c>
      <c r="AJ1247">
        <f t="shared" si="157"/>
        <v>0</v>
      </c>
      <c r="AK1247">
        <f>_xlfn.IFNA(VLOOKUP(A:A,'11月工资'!A:AQ,43,0),0)</f>
        <v>0</v>
      </c>
      <c r="AL1247">
        <f t="shared" si="158"/>
        <v>0</v>
      </c>
      <c r="AM1247" s="6">
        <f t="shared" si="159"/>
        <v>-1212.8400000000011</v>
      </c>
    </row>
    <row r="1248" spans="1:39" x14ac:dyDescent="0.2">
      <c r="A1248" s="1">
        <v>9001427</v>
      </c>
      <c r="B1248" t="str">
        <f>VLOOKUP(A1248,标准表!C:D,2,0)</f>
        <v>许可</v>
      </c>
      <c r="C1248" t="str">
        <f>VLOOKUP(A:A,标准表!C:M,11,0)</f>
        <v>制造部</v>
      </c>
      <c r="D1248" t="str">
        <f>VLOOKUP($A:$A,标准表!C:E,3,0)</f>
        <v>130204199702273318</v>
      </c>
      <c r="E1248" t="str">
        <f>VLOOKUP(A:A,'11月工资'!A:D,4,0)</f>
        <v>6217000180018770762</v>
      </c>
      <c r="F1248" t="str">
        <f>VLOOKUP(A:A,'11月工资'!A:F,6,0)</f>
        <v>专业技术人员</v>
      </c>
      <c r="G1248">
        <f>VLOOKUP(A:A,标准表!C:H,6,0)</f>
        <v>0</v>
      </c>
      <c r="H1248">
        <f>VLOOKUP(A:A,标准表!C:I,7,0)</f>
        <v>0</v>
      </c>
      <c r="I1248">
        <f>VLOOKUP(A:A,标准表!C:J,8,0)</f>
        <v>0</v>
      </c>
      <c r="J1248">
        <f>VLOOKUP($A:$A,标准表!C:G,5,0)</f>
        <v>1</v>
      </c>
      <c r="L1248">
        <f>VLOOKUP(A:A,单位分配保留两位小数!B:I,8,0)</f>
        <v>1694.16</v>
      </c>
      <c r="M1248">
        <f>_xlfn.IFNA(VLOOKUP(A:A,单位分配保留两位小数!B:J,9,0),0)</f>
        <v>0</v>
      </c>
      <c r="N1248">
        <f>_xlfn.IFNA(VLOOKUP(A:A,单位分配保留两位小数!B:K,10,0),0)</f>
        <v>0</v>
      </c>
      <c r="O1248">
        <f>ROUND(_xlfn.IFNA(VLOOKUP(A:A,单位分配保留两位小数!B:L,11,0),0),2)</f>
        <v>0</v>
      </c>
      <c r="Q1248">
        <f t="shared" si="152"/>
        <v>1694.16</v>
      </c>
      <c r="R1248">
        <f>_xlfn.IFNA(VLOOKUP(A1248,'11月工资'!A:AU,47,0),0)+Q1248</f>
        <v>15640.16</v>
      </c>
      <c r="S1248">
        <f>VLOOKUP(A:A,'11月工资'!A:AW,49,0)</f>
        <v>0</v>
      </c>
      <c r="T1248">
        <f>VLOOKUP(A:A,'11月工资'!A:AZ,52,0)</f>
        <v>0</v>
      </c>
      <c r="U1248">
        <f>VLOOKUP(A:A,'11月工资'!A:BA,53,0)</f>
        <v>0</v>
      </c>
      <c r="V1248">
        <f>VLOOKUP(A:A,'11月工资'!A:AX,50,0)</f>
        <v>0</v>
      </c>
      <c r="W1248">
        <f>VLOOKUP(A:A,'11月工资'!A:AY,51,0)</f>
        <v>0</v>
      </c>
      <c r="X1248">
        <f>VLOOKUP(A:A,'11月工资'!A:AV,48,0)</f>
        <v>20000</v>
      </c>
      <c r="Y1248">
        <f>VLOOKUP(A:A,'11月工资'!A:BB,54,0)</f>
        <v>2705.28</v>
      </c>
      <c r="Z1248" s="12">
        <f>ROUND(5*MAX(0,(R1248-S1248-T1248-U1248-V1248-W1248-X1248-Y1248)*{0.6;2;4;5;6;7;9}%-{0;504;3384;6384;10584;17184;36384}),2)</f>
        <v>0</v>
      </c>
      <c r="AB1248" s="78">
        <f>VLOOKUP(A:A,'11月工资'!A:BI,61,0)</f>
        <v>0</v>
      </c>
      <c r="AC1248" s="6">
        <f t="shared" si="153"/>
        <v>0</v>
      </c>
      <c r="AD1248">
        <f t="shared" si="154"/>
        <v>1694.16</v>
      </c>
      <c r="AE1248">
        <f>VLOOKUP(A:A,'10月奖金'!A:AC,29,0)</f>
        <v>0</v>
      </c>
      <c r="AF1248" s="6">
        <f t="shared" si="155"/>
        <v>0</v>
      </c>
      <c r="AG1248">
        <f>VLOOKUP(A:A,'10月奖金'!A:AD,30,0)</f>
        <v>1698</v>
      </c>
      <c r="AH1248" s="6">
        <f t="shared" si="156"/>
        <v>-3.8399999999999181</v>
      </c>
      <c r="AI1248">
        <f>VLOOKUP(A:A,单位分配保留两位小数!B:N,13,0)</f>
        <v>1694.16</v>
      </c>
      <c r="AJ1248">
        <f t="shared" si="157"/>
        <v>0</v>
      </c>
      <c r="AK1248">
        <f>_xlfn.IFNA(VLOOKUP(A:A,'11月工资'!A:AQ,43,0),0)</f>
        <v>0</v>
      </c>
      <c r="AL1248">
        <f t="shared" si="158"/>
        <v>0</v>
      </c>
      <c r="AM1248" s="6">
        <f t="shared" si="159"/>
        <v>-7065.1200000000008</v>
      </c>
    </row>
    <row r="1249" spans="1:39" x14ac:dyDescent="0.2">
      <c r="A1249" s="1">
        <v>9001414</v>
      </c>
      <c r="B1249" t="str">
        <f>VLOOKUP(A1249,标准表!C:D,2,0)</f>
        <v>陈鸿硕</v>
      </c>
      <c r="C1249" t="str">
        <f>VLOOKUP(A:A,标准表!C:M,11,0)</f>
        <v>信息自动化部</v>
      </c>
      <c r="D1249" t="str">
        <f>VLOOKUP($A:$A,标准表!C:E,3,0)</f>
        <v>130225199406270018</v>
      </c>
      <c r="E1249" t="str">
        <f>VLOOKUP(A:A,'11月工资'!A:D,4,0)</f>
        <v>6217000180044560823</v>
      </c>
      <c r="F1249" t="str">
        <f>VLOOKUP(A:A,'11月工资'!A:F,6,0)</f>
        <v>专业技术人员</v>
      </c>
      <c r="G1249">
        <f>VLOOKUP(A:A,标准表!C:H,6,0)</f>
        <v>0</v>
      </c>
      <c r="H1249">
        <f>VLOOKUP(A:A,标准表!C:I,7,0)</f>
        <v>0</v>
      </c>
      <c r="I1249">
        <f>VLOOKUP(A:A,标准表!C:J,8,0)</f>
        <v>0</v>
      </c>
      <c r="J1249">
        <f>VLOOKUP($A:$A,标准表!C:G,5,0)</f>
        <v>1</v>
      </c>
      <c r="L1249">
        <f>VLOOKUP(A:A,单位分配保留两位小数!B:I,8,0)</f>
        <v>1698.98</v>
      </c>
      <c r="M1249">
        <f>_xlfn.IFNA(VLOOKUP(A:A,单位分配保留两位小数!B:J,9,0),0)</f>
        <v>0</v>
      </c>
      <c r="N1249">
        <f>_xlfn.IFNA(VLOOKUP(A:A,单位分配保留两位小数!B:K,10,0),0)</f>
        <v>0</v>
      </c>
      <c r="O1249">
        <f>ROUND(_xlfn.IFNA(VLOOKUP(A:A,单位分配保留两位小数!B:L,11,0),0),2)</f>
        <v>0</v>
      </c>
      <c r="Q1249">
        <f t="shared" si="152"/>
        <v>1698.98</v>
      </c>
      <c r="R1249">
        <f>_xlfn.IFNA(VLOOKUP(A1249,'11月工资'!A:AU,47,0),0)+Q1249</f>
        <v>15646.47</v>
      </c>
      <c r="S1249">
        <f>VLOOKUP(A:A,'11月工资'!A:AW,49,0)</f>
        <v>0</v>
      </c>
      <c r="T1249">
        <f>VLOOKUP(A:A,'11月工资'!A:AZ,52,0)</f>
        <v>0</v>
      </c>
      <c r="U1249">
        <f>VLOOKUP(A:A,'11月工资'!A:BA,53,0)</f>
        <v>0</v>
      </c>
      <c r="V1249">
        <f>VLOOKUP(A:A,'11月工资'!A:AX,50,0)</f>
        <v>0</v>
      </c>
      <c r="W1249">
        <f>VLOOKUP(A:A,'11月工资'!A:AY,51,0)</f>
        <v>0</v>
      </c>
      <c r="X1249">
        <f>VLOOKUP(A:A,'11月工资'!A:AV,48,0)</f>
        <v>20000</v>
      </c>
      <c r="Y1249">
        <f>VLOOKUP(A:A,'11月工资'!A:BB,54,0)</f>
        <v>2705.28</v>
      </c>
      <c r="Z1249" s="12">
        <f>ROUND(5*MAX(0,(R1249-S1249-T1249-U1249-V1249-W1249-X1249-Y1249)*{0.6;2;4;5;6;7;9}%-{0;504;3384;6384;10584;17184;36384}),2)</f>
        <v>0</v>
      </c>
      <c r="AB1249" s="78">
        <f>VLOOKUP(A:A,'11月工资'!A:BI,61,0)</f>
        <v>0</v>
      </c>
      <c r="AC1249" s="6">
        <f t="shared" si="153"/>
        <v>0</v>
      </c>
      <c r="AD1249">
        <f t="shared" si="154"/>
        <v>1698.98</v>
      </c>
      <c r="AE1249">
        <f>VLOOKUP(A:A,'10月奖金'!A:AC,29,0)</f>
        <v>0</v>
      </c>
      <c r="AF1249" s="6">
        <f t="shared" si="155"/>
        <v>0</v>
      </c>
      <c r="AG1249">
        <f>VLOOKUP(A:A,'10月奖金'!A:AD,30,0)</f>
        <v>1699.49</v>
      </c>
      <c r="AH1249" s="6">
        <f t="shared" si="156"/>
        <v>-0.50999999999999091</v>
      </c>
      <c r="AI1249">
        <f>VLOOKUP(A:A,单位分配保留两位小数!B:N,13,0)</f>
        <v>1698.98</v>
      </c>
      <c r="AJ1249">
        <f t="shared" si="157"/>
        <v>0</v>
      </c>
      <c r="AK1249">
        <f>_xlfn.IFNA(VLOOKUP(A:A,'11月工资'!A:AQ,43,0),0)</f>
        <v>0</v>
      </c>
      <c r="AL1249">
        <f t="shared" si="158"/>
        <v>0</v>
      </c>
      <c r="AM1249" s="6">
        <f t="shared" si="159"/>
        <v>-7058.8100000000013</v>
      </c>
    </row>
    <row r="1250" spans="1:39" x14ac:dyDescent="0.2">
      <c r="A1250" s="1">
        <v>9001415</v>
      </c>
      <c r="B1250" t="str">
        <f>VLOOKUP(A1250,标准表!C:D,2,0)</f>
        <v>王萱</v>
      </c>
      <c r="C1250" t="str">
        <f>VLOOKUP(A:A,标准表!C:M,11,0)</f>
        <v>信息自动化部</v>
      </c>
      <c r="D1250" t="str">
        <f>VLOOKUP($A:$A,标准表!C:E,3,0)</f>
        <v>130205199711283928</v>
      </c>
      <c r="E1250" t="str">
        <f>VLOOKUP(A:A,'11月工资'!A:D,4,0)</f>
        <v>6217000180015586211</v>
      </c>
      <c r="F1250" t="str">
        <f>VLOOKUP(A:A,'11月工资'!A:F,6,0)</f>
        <v>专业技术人员</v>
      </c>
      <c r="G1250">
        <f>VLOOKUP(A:A,标准表!C:H,6,0)</f>
        <v>0</v>
      </c>
      <c r="H1250">
        <f>VLOOKUP(A:A,标准表!C:I,7,0)</f>
        <v>0</v>
      </c>
      <c r="I1250">
        <f>VLOOKUP(A:A,标准表!C:J,8,0)</f>
        <v>0</v>
      </c>
      <c r="J1250">
        <f>VLOOKUP($A:$A,标准表!C:G,5,0)</f>
        <v>1</v>
      </c>
      <c r="L1250">
        <f>VLOOKUP(A:A,单位分配保留两位小数!B:I,8,0)</f>
        <v>1698.98</v>
      </c>
      <c r="M1250">
        <f>_xlfn.IFNA(VLOOKUP(A:A,单位分配保留两位小数!B:J,9,0),0)</f>
        <v>0</v>
      </c>
      <c r="N1250">
        <f>_xlfn.IFNA(VLOOKUP(A:A,单位分配保留两位小数!B:K,10,0),0)</f>
        <v>0</v>
      </c>
      <c r="O1250">
        <f>ROUND(_xlfn.IFNA(VLOOKUP(A:A,单位分配保留两位小数!B:L,11,0),0),2)</f>
        <v>0</v>
      </c>
      <c r="Q1250">
        <f t="shared" si="152"/>
        <v>1698.98</v>
      </c>
      <c r="R1250">
        <f>_xlfn.IFNA(VLOOKUP(A1250,'11月工资'!A:AU,47,0),0)+Q1250</f>
        <v>15794.47</v>
      </c>
      <c r="S1250">
        <f>VLOOKUP(A:A,'11月工资'!A:AW,49,0)</f>
        <v>0</v>
      </c>
      <c r="T1250">
        <f>VLOOKUP(A:A,'11月工资'!A:AZ,52,0)</f>
        <v>0</v>
      </c>
      <c r="U1250">
        <f>VLOOKUP(A:A,'11月工资'!A:BA,53,0)</f>
        <v>0</v>
      </c>
      <c r="V1250">
        <f>VLOOKUP(A:A,'11月工资'!A:AX,50,0)</f>
        <v>0</v>
      </c>
      <c r="W1250">
        <f>VLOOKUP(A:A,'11月工资'!A:AY,51,0)</f>
        <v>0</v>
      </c>
      <c r="X1250">
        <f>VLOOKUP(A:A,'11月工资'!A:AV,48,0)</f>
        <v>20000</v>
      </c>
      <c r="Y1250">
        <f>VLOOKUP(A:A,'11月工资'!A:BB,54,0)</f>
        <v>2705.28</v>
      </c>
      <c r="Z1250" s="12">
        <f>ROUND(5*MAX(0,(R1250-S1250-T1250-U1250-V1250-W1250-X1250-Y1250)*{0.6;2;4;5;6;7;9}%-{0;504;3384;6384;10584;17184;36384}),2)</f>
        <v>0</v>
      </c>
      <c r="AB1250" s="78">
        <f>VLOOKUP(A:A,'11月工资'!A:BI,61,0)</f>
        <v>0</v>
      </c>
      <c r="AC1250" s="6">
        <f t="shared" si="153"/>
        <v>0</v>
      </c>
      <c r="AD1250">
        <f t="shared" si="154"/>
        <v>1698.98</v>
      </c>
      <c r="AE1250">
        <f>VLOOKUP(A:A,'10月奖金'!A:AC,29,0)</f>
        <v>0</v>
      </c>
      <c r="AF1250" s="6">
        <f t="shared" si="155"/>
        <v>0</v>
      </c>
      <c r="AG1250">
        <f>VLOOKUP(A:A,'10月奖金'!A:AD,30,0)</f>
        <v>1699.49</v>
      </c>
      <c r="AH1250" s="6">
        <f t="shared" si="156"/>
        <v>-0.50999999999999091</v>
      </c>
      <c r="AI1250">
        <f>VLOOKUP(A:A,单位分配保留两位小数!B:N,13,0)</f>
        <v>1698.98</v>
      </c>
      <c r="AJ1250">
        <f t="shared" si="157"/>
        <v>0</v>
      </c>
      <c r="AK1250">
        <f>_xlfn.IFNA(VLOOKUP(A:A,'11月工资'!A:AQ,43,0),0)</f>
        <v>0</v>
      </c>
      <c r="AL1250">
        <f t="shared" si="158"/>
        <v>0</v>
      </c>
      <c r="AM1250" s="6">
        <f t="shared" si="159"/>
        <v>-6910.8100000000013</v>
      </c>
    </row>
    <row r="1251" spans="1:39" x14ac:dyDescent="0.2">
      <c r="A1251" s="1">
        <v>9001416</v>
      </c>
      <c r="B1251" t="str">
        <f>VLOOKUP(A1251,标准表!C:D,2,0)</f>
        <v>张悦</v>
      </c>
      <c r="C1251" t="str">
        <f>VLOOKUP(A:A,标准表!C:M,11,0)</f>
        <v>信息自动化部</v>
      </c>
      <c r="D1251" t="str">
        <f>VLOOKUP($A:$A,标准表!C:E,3,0)</f>
        <v>13020319950423512X</v>
      </c>
      <c r="E1251" t="str">
        <f>VLOOKUP(A:A,'11月工资'!A:D,4,0)</f>
        <v>6217000180003555152</v>
      </c>
      <c r="F1251" t="str">
        <f>VLOOKUP(A:A,'11月工资'!A:F,6,0)</f>
        <v>专业技术人员</v>
      </c>
      <c r="G1251">
        <f>VLOOKUP(A:A,标准表!C:H,6,0)</f>
        <v>0</v>
      </c>
      <c r="H1251">
        <f>VLOOKUP(A:A,标准表!C:I,7,0)</f>
        <v>0</v>
      </c>
      <c r="I1251">
        <f>VLOOKUP(A:A,标准表!C:J,8,0)</f>
        <v>0</v>
      </c>
      <c r="J1251">
        <f>VLOOKUP($A:$A,标准表!C:G,5,0)</f>
        <v>1</v>
      </c>
      <c r="L1251">
        <f>VLOOKUP(A:A,单位分配保留两位小数!B:I,8,0)</f>
        <v>1698.98</v>
      </c>
      <c r="M1251">
        <f>_xlfn.IFNA(VLOOKUP(A:A,单位分配保留两位小数!B:J,9,0),0)</f>
        <v>0</v>
      </c>
      <c r="N1251">
        <f>_xlfn.IFNA(VLOOKUP(A:A,单位分配保留两位小数!B:K,10,0),0)</f>
        <v>0</v>
      </c>
      <c r="O1251">
        <f>ROUND(_xlfn.IFNA(VLOOKUP(A:A,单位分配保留两位小数!B:L,11,0),0),2)</f>
        <v>0</v>
      </c>
      <c r="Q1251">
        <f t="shared" si="152"/>
        <v>1698.98</v>
      </c>
      <c r="R1251">
        <f>_xlfn.IFNA(VLOOKUP(A1251,'11月工资'!A:AU,47,0),0)+Q1251</f>
        <v>15794.47</v>
      </c>
      <c r="S1251">
        <f>VLOOKUP(A:A,'11月工资'!A:AW,49,0)</f>
        <v>0</v>
      </c>
      <c r="T1251">
        <f>VLOOKUP(A:A,'11月工资'!A:AZ,52,0)</f>
        <v>0</v>
      </c>
      <c r="U1251">
        <f>VLOOKUP(A:A,'11月工资'!A:BA,53,0)</f>
        <v>0</v>
      </c>
      <c r="V1251">
        <f>VLOOKUP(A:A,'11月工资'!A:AX,50,0)</f>
        <v>0</v>
      </c>
      <c r="W1251">
        <f>VLOOKUP(A:A,'11月工资'!A:AY,51,0)</f>
        <v>0</v>
      </c>
      <c r="X1251">
        <f>VLOOKUP(A:A,'11月工资'!A:AV,48,0)</f>
        <v>20000</v>
      </c>
      <c r="Y1251">
        <f>VLOOKUP(A:A,'11月工资'!A:BB,54,0)</f>
        <v>2705.28</v>
      </c>
      <c r="Z1251" s="12">
        <f>ROUND(5*MAX(0,(R1251-S1251-T1251-U1251-V1251-W1251-X1251-Y1251)*{0.6;2;4;5;6;7;9}%-{0;504;3384;6384;10584;17184;36384}),2)</f>
        <v>0</v>
      </c>
      <c r="AB1251" s="78">
        <f>VLOOKUP(A:A,'11月工资'!A:BI,61,0)</f>
        <v>0</v>
      </c>
      <c r="AC1251" s="6">
        <f t="shared" si="153"/>
        <v>0</v>
      </c>
      <c r="AD1251">
        <f t="shared" si="154"/>
        <v>1698.98</v>
      </c>
      <c r="AE1251">
        <f>VLOOKUP(A:A,'10月奖金'!A:AC,29,0)</f>
        <v>0</v>
      </c>
      <c r="AF1251" s="6">
        <f t="shared" si="155"/>
        <v>0</v>
      </c>
      <c r="AG1251">
        <f>VLOOKUP(A:A,'10月奖金'!A:AD,30,0)</f>
        <v>1699.49</v>
      </c>
      <c r="AH1251" s="6">
        <f t="shared" si="156"/>
        <v>-0.50999999999999091</v>
      </c>
      <c r="AI1251">
        <f>VLOOKUP(A:A,单位分配保留两位小数!B:N,13,0)</f>
        <v>1698.98</v>
      </c>
      <c r="AJ1251">
        <f t="shared" si="157"/>
        <v>0</v>
      </c>
      <c r="AK1251">
        <f>_xlfn.IFNA(VLOOKUP(A:A,'11月工资'!A:AQ,43,0),0)</f>
        <v>0</v>
      </c>
      <c r="AL1251">
        <f t="shared" si="158"/>
        <v>0</v>
      </c>
      <c r="AM1251" s="6">
        <f t="shared" si="159"/>
        <v>-6910.8100000000013</v>
      </c>
    </row>
    <row r="1252" spans="1:39" x14ac:dyDescent="0.2">
      <c r="A1252" s="1">
        <v>9001417</v>
      </c>
      <c r="B1252" t="str">
        <f>VLOOKUP(A1252,标准表!C:D,2,0)</f>
        <v>蔡珊珊</v>
      </c>
      <c r="C1252" t="str">
        <f>VLOOKUP(A:A,标准表!C:M,11,0)</f>
        <v>信息自动化部</v>
      </c>
      <c r="D1252" t="str">
        <f>VLOOKUP($A:$A,标准表!C:E,3,0)</f>
        <v>130705199203170940</v>
      </c>
      <c r="E1252" t="str">
        <f>VLOOKUP(A:A,'11月工资'!A:D,4,0)</f>
        <v>6217000180044560740</v>
      </c>
      <c r="F1252" t="str">
        <f>VLOOKUP(A:A,'11月工资'!A:F,6,0)</f>
        <v>专业技术人员</v>
      </c>
      <c r="G1252">
        <f>VLOOKUP(A:A,标准表!C:H,6,0)</f>
        <v>0</v>
      </c>
      <c r="H1252">
        <f>VLOOKUP(A:A,标准表!C:I,7,0)</f>
        <v>0</v>
      </c>
      <c r="I1252">
        <f>VLOOKUP(A:A,标准表!C:J,8,0)</f>
        <v>0</v>
      </c>
      <c r="J1252">
        <f>VLOOKUP($A:$A,标准表!C:G,5,0)</f>
        <v>1.65</v>
      </c>
      <c r="L1252">
        <f>VLOOKUP(A:A,单位分配保留两位小数!B:I,8,0)</f>
        <v>2803.32</v>
      </c>
      <c r="M1252">
        <f>_xlfn.IFNA(VLOOKUP(A:A,单位分配保留两位小数!B:J,9,0),0)</f>
        <v>0</v>
      </c>
      <c r="N1252">
        <f>_xlfn.IFNA(VLOOKUP(A:A,单位分配保留两位小数!B:K,10,0),0)</f>
        <v>0</v>
      </c>
      <c r="O1252">
        <f>ROUND(_xlfn.IFNA(VLOOKUP(A:A,单位分配保留两位小数!B:L,11,0),0),2)</f>
        <v>0</v>
      </c>
      <c r="Q1252">
        <f t="shared" si="152"/>
        <v>2803.32</v>
      </c>
      <c r="R1252">
        <f>_xlfn.IFNA(VLOOKUP(A1252,'11月工资'!A:AU,47,0),0)+Q1252</f>
        <v>21908.48</v>
      </c>
      <c r="S1252">
        <f>VLOOKUP(A:A,'11月工资'!A:AW,49,0)</f>
        <v>0</v>
      </c>
      <c r="T1252">
        <f>VLOOKUP(A:A,'11月工资'!A:AZ,52,0)</f>
        <v>0</v>
      </c>
      <c r="U1252">
        <f>VLOOKUP(A:A,'11月工资'!A:BA,53,0)</f>
        <v>0</v>
      </c>
      <c r="V1252">
        <f>VLOOKUP(A:A,'11月工资'!A:AX,50,0)</f>
        <v>0</v>
      </c>
      <c r="W1252">
        <f>VLOOKUP(A:A,'11月工资'!A:AY,51,0)</f>
        <v>0</v>
      </c>
      <c r="X1252">
        <f>VLOOKUP(A:A,'11月工资'!A:AV,48,0)</f>
        <v>20000</v>
      </c>
      <c r="Y1252">
        <f>VLOOKUP(A:A,'11月工资'!A:BB,54,0)</f>
        <v>3133.96</v>
      </c>
      <c r="Z1252" s="12">
        <f>ROUND(5*MAX(0,(R1252-S1252-T1252-U1252-V1252-W1252-X1252-Y1252)*{0.6;2;4;5;6;7;9}%-{0;504;3384;6384;10584;17184;36384}),2)</f>
        <v>0</v>
      </c>
      <c r="AB1252" s="78">
        <f>VLOOKUP(A:A,'11月工资'!A:BI,61,0)</f>
        <v>0</v>
      </c>
      <c r="AC1252" s="6">
        <f t="shared" si="153"/>
        <v>0</v>
      </c>
      <c r="AD1252">
        <f t="shared" si="154"/>
        <v>2803.32</v>
      </c>
      <c r="AE1252">
        <f>VLOOKUP(A:A,'10月奖金'!A:AC,29,0)</f>
        <v>0</v>
      </c>
      <c r="AF1252" s="6">
        <f t="shared" si="155"/>
        <v>0</v>
      </c>
      <c r="AG1252">
        <f>VLOOKUP(A:A,'10月奖金'!A:AD,30,0)</f>
        <v>2804.16</v>
      </c>
      <c r="AH1252" s="6">
        <f t="shared" si="156"/>
        <v>-0.83999999999969077</v>
      </c>
      <c r="AI1252">
        <f>VLOOKUP(A:A,单位分配保留两位小数!B:N,13,0)</f>
        <v>2803.32</v>
      </c>
      <c r="AJ1252">
        <f t="shared" si="157"/>
        <v>0</v>
      </c>
      <c r="AK1252">
        <f>_xlfn.IFNA(VLOOKUP(A:A,'11月工资'!A:AQ,43,0),0)</f>
        <v>0</v>
      </c>
      <c r="AL1252">
        <f t="shared" si="158"/>
        <v>0</v>
      </c>
      <c r="AM1252" s="6">
        <f t="shared" si="159"/>
        <v>-1225.4800000000005</v>
      </c>
    </row>
    <row r="1253" spans="1:39" x14ac:dyDescent="0.2">
      <c r="A1253" s="1">
        <v>9001418</v>
      </c>
      <c r="B1253" t="str">
        <f>VLOOKUP(A1253,标准表!C:D,2,0)</f>
        <v>李亚男</v>
      </c>
      <c r="C1253" t="str">
        <f>VLOOKUP(A:A,标准表!C:M,11,0)</f>
        <v>信息自动化部</v>
      </c>
      <c r="D1253" t="str">
        <f>VLOOKUP($A:$A,标准表!C:E,3,0)</f>
        <v>130221199211103425</v>
      </c>
      <c r="E1253" t="str">
        <f>VLOOKUP(A:A,'11月工资'!A:D,4,0)</f>
        <v>6217000180044560732</v>
      </c>
      <c r="F1253" t="str">
        <f>VLOOKUP(A:A,'11月工资'!A:F,6,0)</f>
        <v>专业技术人员</v>
      </c>
      <c r="G1253">
        <f>VLOOKUP(A:A,标准表!C:H,6,0)</f>
        <v>0</v>
      </c>
      <c r="H1253">
        <f>VLOOKUP(A:A,标准表!C:I,7,0)</f>
        <v>0</v>
      </c>
      <c r="I1253">
        <f>VLOOKUP(A:A,标准表!C:J,8,0)</f>
        <v>0</v>
      </c>
      <c r="J1253">
        <f>VLOOKUP($A:$A,标准表!C:G,5,0)</f>
        <v>1.65</v>
      </c>
      <c r="L1253">
        <f>VLOOKUP(A:A,单位分配保留两位小数!B:I,8,0)</f>
        <v>2803.32</v>
      </c>
      <c r="M1253">
        <f>_xlfn.IFNA(VLOOKUP(A:A,单位分配保留两位小数!B:J,9,0),0)</f>
        <v>0</v>
      </c>
      <c r="N1253">
        <f>_xlfn.IFNA(VLOOKUP(A:A,单位分配保留两位小数!B:K,10,0),0)</f>
        <v>0</v>
      </c>
      <c r="O1253">
        <f>ROUND(_xlfn.IFNA(VLOOKUP(A:A,单位分配保留两位小数!B:L,11,0),0),2)</f>
        <v>0</v>
      </c>
      <c r="Q1253">
        <f t="shared" si="152"/>
        <v>2803.32</v>
      </c>
      <c r="R1253">
        <f>_xlfn.IFNA(VLOOKUP(A1253,'11月工资'!A:AU,47,0),0)+Q1253</f>
        <v>21908.48</v>
      </c>
      <c r="S1253">
        <f>VLOOKUP(A:A,'11月工资'!A:AW,49,0)</f>
        <v>0</v>
      </c>
      <c r="T1253">
        <f>VLOOKUP(A:A,'11月工资'!A:AZ,52,0)</f>
        <v>0</v>
      </c>
      <c r="U1253">
        <f>VLOOKUP(A:A,'11月工资'!A:BA,53,0)</f>
        <v>0</v>
      </c>
      <c r="V1253">
        <f>VLOOKUP(A:A,'11月工资'!A:AX,50,0)</f>
        <v>0</v>
      </c>
      <c r="W1253">
        <f>VLOOKUP(A:A,'11月工资'!A:AY,51,0)</f>
        <v>0</v>
      </c>
      <c r="X1253">
        <f>VLOOKUP(A:A,'11月工资'!A:AV,48,0)</f>
        <v>20000</v>
      </c>
      <c r="Y1253">
        <f>VLOOKUP(A:A,'11月工资'!A:BB,54,0)</f>
        <v>3133.96</v>
      </c>
      <c r="Z1253" s="12">
        <f>ROUND(5*MAX(0,(R1253-S1253-T1253-U1253-V1253-W1253-X1253-Y1253)*{0.6;2;4;5;6;7;9}%-{0;504;3384;6384;10584;17184;36384}),2)</f>
        <v>0</v>
      </c>
      <c r="AB1253" s="78">
        <f>VLOOKUP(A:A,'11月工资'!A:BI,61,0)</f>
        <v>0</v>
      </c>
      <c r="AC1253" s="6">
        <f t="shared" si="153"/>
        <v>0</v>
      </c>
      <c r="AD1253">
        <f t="shared" si="154"/>
        <v>2803.32</v>
      </c>
      <c r="AE1253">
        <f>VLOOKUP(A:A,'10月奖金'!A:AC,29,0)</f>
        <v>0</v>
      </c>
      <c r="AF1253" s="6">
        <f t="shared" si="155"/>
        <v>0</v>
      </c>
      <c r="AG1253">
        <f>VLOOKUP(A:A,'10月奖金'!A:AD,30,0)</f>
        <v>2804.16</v>
      </c>
      <c r="AH1253" s="6">
        <f t="shared" si="156"/>
        <v>-0.83999999999969077</v>
      </c>
      <c r="AI1253">
        <f>VLOOKUP(A:A,单位分配保留两位小数!B:N,13,0)</f>
        <v>2803.32</v>
      </c>
      <c r="AJ1253">
        <f t="shared" si="157"/>
        <v>0</v>
      </c>
      <c r="AK1253">
        <f>_xlfn.IFNA(VLOOKUP(A:A,'11月工资'!A:AQ,43,0),0)</f>
        <v>0</v>
      </c>
      <c r="AL1253">
        <f t="shared" si="158"/>
        <v>0</v>
      </c>
      <c r="AM1253" s="6">
        <f t="shared" si="159"/>
        <v>-1225.4800000000005</v>
      </c>
    </row>
    <row r="1254" spans="1:39" x14ac:dyDescent="0.2">
      <c r="A1254" s="1">
        <v>9001419</v>
      </c>
      <c r="B1254" t="str">
        <f>VLOOKUP(A1254,标准表!C:D,2,0)</f>
        <v>张亦睿</v>
      </c>
      <c r="C1254" t="str">
        <f>VLOOKUP(A:A,标准表!C:M,11,0)</f>
        <v>信息自动化部</v>
      </c>
      <c r="D1254" t="str">
        <f>VLOOKUP($A:$A,标准表!C:E,3,0)</f>
        <v>130225199704020017</v>
      </c>
      <c r="E1254" t="str">
        <f>VLOOKUP(A:A,'11月工资'!A:D,4,0)</f>
        <v>6217000180015072048</v>
      </c>
      <c r="F1254" t="str">
        <f>VLOOKUP(A:A,'11月工资'!A:F,6,0)</f>
        <v>专业技术人员</v>
      </c>
      <c r="G1254">
        <f>VLOOKUP(A:A,标准表!C:H,6,0)</f>
        <v>0</v>
      </c>
      <c r="H1254">
        <f>VLOOKUP(A:A,标准表!C:I,7,0)</f>
        <v>0</v>
      </c>
      <c r="I1254">
        <f>VLOOKUP(A:A,标准表!C:J,8,0)</f>
        <v>0</v>
      </c>
      <c r="J1254">
        <f>VLOOKUP($A:$A,标准表!C:G,5,0)</f>
        <v>1</v>
      </c>
      <c r="L1254">
        <f>VLOOKUP(A:A,单位分配保留两位小数!B:I,8,0)</f>
        <v>1698.98</v>
      </c>
      <c r="M1254">
        <f>_xlfn.IFNA(VLOOKUP(A:A,单位分配保留两位小数!B:J,9,0),0)</f>
        <v>0</v>
      </c>
      <c r="N1254">
        <f>_xlfn.IFNA(VLOOKUP(A:A,单位分配保留两位小数!B:K,10,0),0)</f>
        <v>0</v>
      </c>
      <c r="O1254">
        <f>ROUND(_xlfn.IFNA(VLOOKUP(A:A,单位分配保留两位小数!B:L,11,0),0),2)</f>
        <v>0</v>
      </c>
      <c r="Q1254">
        <f t="shared" si="152"/>
        <v>1698.98</v>
      </c>
      <c r="R1254">
        <f>_xlfn.IFNA(VLOOKUP(A1254,'11月工资'!A:AU,47,0),0)+Q1254</f>
        <v>15646.47</v>
      </c>
      <c r="S1254">
        <f>VLOOKUP(A:A,'11月工资'!A:AW,49,0)</f>
        <v>0</v>
      </c>
      <c r="T1254">
        <f>VLOOKUP(A:A,'11月工资'!A:AZ,52,0)</f>
        <v>0</v>
      </c>
      <c r="U1254">
        <f>VLOOKUP(A:A,'11月工资'!A:BA,53,0)</f>
        <v>0</v>
      </c>
      <c r="V1254">
        <f>VLOOKUP(A:A,'11月工资'!A:AX,50,0)</f>
        <v>0</v>
      </c>
      <c r="W1254">
        <f>VLOOKUP(A:A,'11月工资'!A:AY,51,0)</f>
        <v>0</v>
      </c>
      <c r="X1254">
        <f>VLOOKUP(A:A,'11月工资'!A:AV,48,0)</f>
        <v>20000</v>
      </c>
      <c r="Y1254">
        <f>VLOOKUP(A:A,'11月工资'!A:BB,54,0)</f>
        <v>2705.28</v>
      </c>
      <c r="Z1254" s="12">
        <f>ROUND(5*MAX(0,(R1254-S1254-T1254-U1254-V1254-W1254-X1254-Y1254)*{0.6;2;4;5;6;7;9}%-{0;504;3384;6384;10584;17184;36384}),2)</f>
        <v>0</v>
      </c>
      <c r="AB1254" s="78">
        <f>VLOOKUP(A:A,'11月工资'!A:BI,61,0)</f>
        <v>0</v>
      </c>
      <c r="AC1254" s="6">
        <f t="shared" si="153"/>
        <v>0</v>
      </c>
      <c r="AD1254">
        <f t="shared" si="154"/>
        <v>1698.98</v>
      </c>
      <c r="AE1254">
        <f>VLOOKUP(A:A,'10月奖金'!A:AC,29,0)</f>
        <v>0</v>
      </c>
      <c r="AF1254" s="6">
        <f t="shared" si="155"/>
        <v>0</v>
      </c>
      <c r="AG1254">
        <f>VLOOKUP(A:A,'10月奖金'!A:AD,30,0)</f>
        <v>1699.49</v>
      </c>
      <c r="AH1254" s="6">
        <f t="shared" si="156"/>
        <v>-0.50999999999999091</v>
      </c>
      <c r="AI1254">
        <f>VLOOKUP(A:A,单位分配保留两位小数!B:N,13,0)</f>
        <v>1698.98</v>
      </c>
      <c r="AJ1254">
        <f t="shared" si="157"/>
        <v>0</v>
      </c>
      <c r="AK1254">
        <f>_xlfn.IFNA(VLOOKUP(A:A,'11月工资'!A:AQ,43,0),0)</f>
        <v>0</v>
      </c>
      <c r="AL1254">
        <f t="shared" si="158"/>
        <v>0</v>
      </c>
      <c r="AM1254" s="6">
        <f t="shared" si="159"/>
        <v>-7058.8100000000013</v>
      </c>
    </row>
    <row r="1255" spans="1:39" x14ac:dyDescent="0.2">
      <c r="A1255" s="1">
        <v>9001420</v>
      </c>
      <c r="B1255" t="str">
        <f>VLOOKUP(A1255,标准表!C:D,2,0)</f>
        <v>程大器</v>
      </c>
      <c r="C1255" t="str">
        <f>VLOOKUP(A:A,标准表!C:M,11,0)</f>
        <v>信息自动化部</v>
      </c>
      <c r="D1255" t="str">
        <f>VLOOKUP($A:$A,标准表!C:E,3,0)</f>
        <v>130203199608183010</v>
      </c>
      <c r="E1255" t="str">
        <f>VLOOKUP(A:A,'11月工资'!A:D,4,0)</f>
        <v>6217000180044560765</v>
      </c>
      <c r="F1255" t="str">
        <f>VLOOKUP(A:A,'11月工资'!A:F,6,0)</f>
        <v>专业技术人员</v>
      </c>
      <c r="G1255">
        <f>VLOOKUP(A:A,标准表!C:H,6,0)</f>
        <v>0</v>
      </c>
      <c r="H1255">
        <f>VLOOKUP(A:A,标准表!C:I,7,0)</f>
        <v>0</v>
      </c>
      <c r="I1255">
        <f>VLOOKUP(A:A,标准表!C:J,8,0)</f>
        <v>0</v>
      </c>
      <c r="J1255">
        <f>VLOOKUP($A:$A,标准表!C:G,5,0)</f>
        <v>1</v>
      </c>
      <c r="L1255">
        <f>VLOOKUP(A:A,单位分配保留两位小数!B:I,8,0)</f>
        <v>1698.98</v>
      </c>
      <c r="M1255">
        <f>_xlfn.IFNA(VLOOKUP(A:A,单位分配保留两位小数!B:J,9,0),0)</f>
        <v>0</v>
      </c>
      <c r="N1255">
        <f>_xlfn.IFNA(VLOOKUP(A:A,单位分配保留两位小数!B:K,10,0),0)</f>
        <v>0</v>
      </c>
      <c r="O1255">
        <f>ROUND(_xlfn.IFNA(VLOOKUP(A:A,单位分配保留两位小数!B:L,11,0),0),2)</f>
        <v>0</v>
      </c>
      <c r="Q1255">
        <f t="shared" si="152"/>
        <v>1698.98</v>
      </c>
      <c r="R1255">
        <f>_xlfn.IFNA(VLOOKUP(A1255,'11月工资'!A:AU,47,0),0)+Q1255</f>
        <v>15646.47</v>
      </c>
      <c r="S1255">
        <f>VLOOKUP(A:A,'11月工资'!A:AW,49,0)</f>
        <v>0</v>
      </c>
      <c r="T1255">
        <f>VLOOKUP(A:A,'11月工资'!A:AZ,52,0)</f>
        <v>0</v>
      </c>
      <c r="U1255">
        <f>VLOOKUP(A:A,'11月工资'!A:BA,53,0)</f>
        <v>0</v>
      </c>
      <c r="V1255">
        <f>VLOOKUP(A:A,'11月工资'!A:AX,50,0)</f>
        <v>0</v>
      </c>
      <c r="W1255">
        <f>VLOOKUP(A:A,'11月工资'!A:AY,51,0)</f>
        <v>0</v>
      </c>
      <c r="X1255">
        <f>VLOOKUP(A:A,'11月工资'!A:AV,48,0)</f>
        <v>20000</v>
      </c>
      <c r="Y1255">
        <f>VLOOKUP(A:A,'11月工资'!A:BB,54,0)</f>
        <v>2705.28</v>
      </c>
      <c r="Z1255" s="12">
        <f>ROUND(5*MAX(0,(R1255-S1255-T1255-U1255-V1255-W1255-X1255-Y1255)*{0.6;2;4;5;6;7;9}%-{0;504;3384;6384;10584;17184;36384}),2)</f>
        <v>0</v>
      </c>
      <c r="AB1255" s="78">
        <f>VLOOKUP(A:A,'11月工资'!A:BI,61,0)</f>
        <v>0</v>
      </c>
      <c r="AC1255" s="6">
        <f t="shared" si="153"/>
        <v>0</v>
      </c>
      <c r="AD1255">
        <f t="shared" si="154"/>
        <v>1698.98</v>
      </c>
      <c r="AE1255">
        <f>VLOOKUP(A:A,'10月奖金'!A:AC,29,0)</f>
        <v>0</v>
      </c>
      <c r="AF1255" s="6">
        <f t="shared" si="155"/>
        <v>0</v>
      </c>
      <c r="AG1255">
        <f>VLOOKUP(A:A,'10月奖金'!A:AD,30,0)</f>
        <v>1699.49</v>
      </c>
      <c r="AH1255" s="6">
        <f t="shared" si="156"/>
        <v>-0.50999999999999091</v>
      </c>
      <c r="AI1255">
        <f>VLOOKUP(A:A,单位分配保留两位小数!B:N,13,0)</f>
        <v>1698.98</v>
      </c>
      <c r="AJ1255">
        <f t="shared" si="157"/>
        <v>0</v>
      </c>
      <c r="AK1255">
        <f>_xlfn.IFNA(VLOOKUP(A:A,'11月工资'!A:AQ,43,0),0)</f>
        <v>0</v>
      </c>
      <c r="AL1255">
        <f t="shared" si="158"/>
        <v>0</v>
      </c>
      <c r="AM1255" s="6">
        <f t="shared" si="159"/>
        <v>-7058.8100000000013</v>
      </c>
    </row>
    <row r="1256" spans="1:39" x14ac:dyDescent="0.2">
      <c r="A1256" s="1">
        <v>9001421</v>
      </c>
      <c r="B1256" t="str">
        <f>VLOOKUP(A1256,标准表!C:D,2,0)</f>
        <v>谢正华</v>
      </c>
      <c r="C1256" t="str">
        <f>VLOOKUP(A:A,标准表!C:M,11,0)</f>
        <v>信息自动化部</v>
      </c>
      <c r="D1256" t="str">
        <f>VLOOKUP($A:$A,标准表!C:E,3,0)</f>
        <v>140425199612062415</v>
      </c>
      <c r="E1256" t="str">
        <f>VLOOKUP(A:A,'11月工资'!A:D,4,0)</f>
        <v>6217000180044560799</v>
      </c>
      <c r="F1256" t="str">
        <f>VLOOKUP(A:A,'11月工资'!A:F,6,0)</f>
        <v>专业技术人员</v>
      </c>
      <c r="G1256">
        <f>VLOOKUP(A:A,标准表!C:H,6,0)</f>
        <v>0</v>
      </c>
      <c r="H1256">
        <f>VLOOKUP(A:A,标准表!C:I,7,0)</f>
        <v>0</v>
      </c>
      <c r="I1256">
        <f>VLOOKUP(A:A,标准表!C:J,8,0)</f>
        <v>0</v>
      </c>
      <c r="J1256">
        <f>VLOOKUP($A:$A,标准表!C:G,5,0)</f>
        <v>1</v>
      </c>
      <c r="L1256">
        <f>VLOOKUP(A:A,单位分配保留两位小数!B:I,8,0)</f>
        <v>1698.98</v>
      </c>
      <c r="M1256">
        <f>_xlfn.IFNA(VLOOKUP(A:A,单位分配保留两位小数!B:J,9,0),0)</f>
        <v>0</v>
      </c>
      <c r="N1256">
        <f>_xlfn.IFNA(VLOOKUP(A:A,单位分配保留两位小数!B:K,10,0),0)</f>
        <v>0</v>
      </c>
      <c r="O1256">
        <f>ROUND(_xlfn.IFNA(VLOOKUP(A:A,单位分配保留两位小数!B:L,11,0),0),2)</f>
        <v>0</v>
      </c>
      <c r="Q1256">
        <f t="shared" si="152"/>
        <v>1698.98</v>
      </c>
      <c r="R1256">
        <f>_xlfn.IFNA(VLOOKUP(A1256,'11月工资'!A:AU,47,0),0)+Q1256</f>
        <v>15646.47</v>
      </c>
      <c r="S1256">
        <f>VLOOKUP(A:A,'11月工资'!A:AW,49,0)</f>
        <v>0</v>
      </c>
      <c r="T1256">
        <f>VLOOKUP(A:A,'11月工资'!A:AZ,52,0)</f>
        <v>0</v>
      </c>
      <c r="U1256">
        <f>VLOOKUP(A:A,'11月工资'!A:BA,53,0)</f>
        <v>0</v>
      </c>
      <c r="V1256">
        <f>VLOOKUP(A:A,'11月工资'!A:AX,50,0)</f>
        <v>0</v>
      </c>
      <c r="W1256">
        <f>VLOOKUP(A:A,'11月工资'!A:AY,51,0)</f>
        <v>0</v>
      </c>
      <c r="X1256">
        <f>VLOOKUP(A:A,'11月工资'!A:AV,48,0)</f>
        <v>20000</v>
      </c>
      <c r="Y1256">
        <f>VLOOKUP(A:A,'11月工资'!A:BB,54,0)</f>
        <v>2705.28</v>
      </c>
      <c r="Z1256" s="12">
        <f>ROUND(5*MAX(0,(R1256-S1256-T1256-U1256-V1256-W1256-X1256-Y1256)*{0.6;2;4;5;6;7;9}%-{0;504;3384;6384;10584;17184;36384}),2)</f>
        <v>0</v>
      </c>
      <c r="AB1256" s="78">
        <f>VLOOKUP(A:A,'11月工资'!A:BI,61,0)</f>
        <v>0</v>
      </c>
      <c r="AC1256" s="6">
        <f t="shared" si="153"/>
        <v>0</v>
      </c>
      <c r="AD1256">
        <f t="shared" si="154"/>
        <v>1698.98</v>
      </c>
      <c r="AE1256">
        <f>VLOOKUP(A:A,'10月奖金'!A:AC,29,0)</f>
        <v>0</v>
      </c>
      <c r="AF1256" s="6">
        <f t="shared" si="155"/>
        <v>0</v>
      </c>
      <c r="AG1256">
        <f>VLOOKUP(A:A,'10月奖金'!A:AD,30,0)</f>
        <v>1699.49</v>
      </c>
      <c r="AH1256" s="6">
        <f t="shared" si="156"/>
        <v>-0.50999999999999091</v>
      </c>
      <c r="AI1256">
        <f>VLOOKUP(A:A,单位分配保留两位小数!B:N,13,0)</f>
        <v>1698.98</v>
      </c>
      <c r="AJ1256">
        <f t="shared" si="157"/>
        <v>0</v>
      </c>
      <c r="AK1256">
        <f>_xlfn.IFNA(VLOOKUP(A:A,'11月工资'!A:AQ,43,0),0)</f>
        <v>0</v>
      </c>
      <c r="AL1256">
        <f t="shared" si="158"/>
        <v>0</v>
      </c>
      <c r="AM1256" s="6">
        <f t="shared" si="159"/>
        <v>-7058.8100000000013</v>
      </c>
    </row>
    <row r="1257" spans="1:39" x14ac:dyDescent="0.2">
      <c r="A1257" s="1">
        <v>9001422</v>
      </c>
      <c r="B1257" t="str">
        <f>VLOOKUP(A1257,标准表!C:D,2,0)</f>
        <v>李云翔</v>
      </c>
      <c r="C1257" t="str">
        <f>VLOOKUP(A:A,标准表!C:M,11,0)</f>
        <v>信息自动化部</v>
      </c>
      <c r="D1257" t="str">
        <f>VLOOKUP($A:$A,标准表!C:E,3,0)</f>
        <v>130205199601133910</v>
      </c>
      <c r="E1257" t="str">
        <f>VLOOKUP(A:A,'11月工资'!A:D,4,0)</f>
        <v>6217000180006030955</v>
      </c>
      <c r="F1257" t="str">
        <f>VLOOKUP(A:A,'11月工资'!A:F,6,0)</f>
        <v>专业技术人员</v>
      </c>
      <c r="G1257">
        <f>VLOOKUP(A:A,标准表!C:H,6,0)</f>
        <v>0</v>
      </c>
      <c r="H1257">
        <f>VLOOKUP(A:A,标准表!C:I,7,0)</f>
        <v>0</v>
      </c>
      <c r="I1257">
        <f>VLOOKUP(A:A,标准表!C:J,8,0)</f>
        <v>0</v>
      </c>
      <c r="J1257">
        <f>VLOOKUP($A:$A,标准表!C:G,5,0)</f>
        <v>1</v>
      </c>
      <c r="L1257">
        <f>VLOOKUP(A:A,单位分配保留两位小数!B:I,8,0)</f>
        <v>1698.98</v>
      </c>
      <c r="M1257">
        <f>_xlfn.IFNA(VLOOKUP(A:A,单位分配保留两位小数!B:J,9,0),0)</f>
        <v>0</v>
      </c>
      <c r="N1257">
        <f>_xlfn.IFNA(VLOOKUP(A:A,单位分配保留两位小数!B:K,10,0),0)</f>
        <v>0</v>
      </c>
      <c r="O1257">
        <f>ROUND(_xlfn.IFNA(VLOOKUP(A:A,单位分配保留两位小数!B:L,11,0),0),2)</f>
        <v>0</v>
      </c>
      <c r="Q1257">
        <f t="shared" si="152"/>
        <v>1698.98</v>
      </c>
      <c r="R1257">
        <f>_xlfn.IFNA(VLOOKUP(A1257,'11月工资'!A:AU,47,0),0)+Q1257</f>
        <v>15646.47</v>
      </c>
      <c r="S1257">
        <f>VLOOKUP(A:A,'11月工资'!A:AW,49,0)</f>
        <v>0</v>
      </c>
      <c r="T1257">
        <f>VLOOKUP(A:A,'11月工资'!A:AZ,52,0)</f>
        <v>0</v>
      </c>
      <c r="U1257">
        <f>VLOOKUP(A:A,'11月工资'!A:BA,53,0)</f>
        <v>0</v>
      </c>
      <c r="V1257">
        <f>VLOOKUP(A:A,'11月工资'!A:AX,50,0)</f>
        <v>0</v>
      </c>
      <c r="W1257">
        <f>VLOOKUP(A:A,'11月工资'!A:AY,51,0)</f>
        <v>0</v>
      </c>
      <c r="X1257">
        <f>VLOOKUP(A:A,'11月工资'!A:AV,48,0)</f>
        <v>20000</v>
      </c>
      <c r="Y1257">
        <f>VLOOKUP(A:A,'11月工资'!A:BB,54,0)</f>
        <v>2705.28</v>
      </c>
      <c r="Z1257" s="12">
        <f>ROUND(5*MAX(0,(R1257-S1257-T1257-U1257-V1257-W1257-X1257-Y1257)*{0.6;2;4;5;6;7;9}%-{0;504;3384;6384;10584;17184;36384}),2)</f>
        <v>0</v>
      </c>
      <c r="AB1257" s="78">
        <f>VLOOKUP(A:A,'11月工资'!A:BI,61,0)</f>
        <v>0</v>
      </c>
      <c r="AC1257" s="6">
        <f t="shared" si="153"/>
        <v>0</v>
      </c>
      <c r="AD1257">
        <f t="shared" si="154"/>
        <v>1698.98</v>
      </c>
      <c r="AE1257">
        <f>VLOOKUP(A:A,'10月奖金'!A:AC,29,0)</f>
        <v>0</v>
      </c>
      <c r="AF1257" s="6">
        <f t="shared" si="155"/>
        <v>0</v>
      </c>
      <c r="AG1257">
        <f>VLOOKUP(A:A,'10月奖金'!A:AD,30,0)</f>
        <v>1699.49</v>
      </c>
      <c r="AH1257" s="6">
        <f t="shared" si="156"/>
        <v>-0.50999999999999091</v>
      </c>
      <c r="AI1257">
        <f>VLOOKUP(A:A,单位分配保留两位小数!B:N,13,0)</f>
        <v>1698.98</v>
      </c>
      <c r="AJ1257">
        <f t="shared" si="157"/>
        <v>0</v>
      </c>
      <c r="AK1257">
        <f>_xlfn.IFNA(VLOOKUP(A:A,'11月工资'!A:AQ,43,0),0)</f>
        <v>0</v>
      </c>
      <c r="AL1257">
        <f t="shared" si="158"/>
        <v>0</v>
      </c>
      <c r="AM1257" s="6">
        <f t="shared" si="159"/>
        <v>-7058.8100000000013</v>
      </c>
    </row>
    <row r="1258" spans="1:39" x14ac:dyDescent="0.2">
      <c r="A1258" s="1">
        <v>9001423</v>
      </c>
      <c r="B1258" t="str">
        <f>VLOOKUP(A1258,标准表!C:D,2,0)</f>
        <v>焦建锋</v>
      </c>
      <c r="C1258" t="str">
        <f>VLOOKUP(A:A,标准表!C:M,11,0)</f>
        <v>信息自动化部</v>
      </c>
      <c r="D1258" t="str">
        <f>VLOOKUP($A:$A,标准表!C:E,3,0)</f>
        <v>130281199412280053</v>
      </c>
      <c r="E1258" t="str">
        <f>VLOOKUP(A:A,'11月工资'!A:D,4,0)</f>
        <v>6217000180044560781</v>
      </c>
      <c r="F1258" t="str">
        <f>VLOOKUP(A:A,'11月工资'!A:F,6,0)</f>
        <v>专业技术人员</v>
      </c>
      <c r="G1258">
        <f>VLOOKUP(A:A,标准表!C:H,6,0)</f>
        <v>0</v>
      </c>
      <c r="H1258">
        <f>VLOOKUP(A:A,标准表!C:I,7,0)</f>
        <v>0</v>
      </c>
      <c r="I1258">
        <f>VLOOKUP(A:A,标准表!C:J,8,0)</f>
        <v>0</v>
      </c>
      <c r="J1258">
        <f>VLOOKUP($A:$A,标准表!C:G,5,0)</f>
        <v>1</v>
      </c>
      <c r="L1258">
        <f>VLOOKUP(A:A,单位分配保留两位小数!B:I,8,0)</f>
        <v>1698.98</v>
      </c>
      <c r="M1258">
        <f>_xlfn.IFNA(VLOOKUP(A:A,单位分配保留两位小数!B:J,9,0),0)</f>
        <v>0</v>
      </c>
      <c r="N1258">
        <f>_xlfn.IFNA(VLOOKUP(A:A,单位分配保留两位小数!B:K,10,0),0)</f>
        <v>0</v>
      </c>
      <c r="O1258">
        <f>ROUND(_xlfn.IFNA(VLOOKUP(A:A,单位分配保留两位小数!B:L,11,0),0),2)</f>
        <v>0</v>
      </c>
      <c r="Q1258">
        <f t="shared" si="152"/>
        <v>1698.98</v>
      </c>
      <c r="R1258">
        <f>_xlfn.IFNA(VLOOKUP(A1258,'11月工资'!A:AU,47,0),0)+Q1258</f>
        <v>15646.47</v>
      </c>
      <c r="S1258">
        <f>VLOOKUP(A:A,'11月工资'!A:AW,49,0)</f>
        <v>0</v>
      </c>
      <c r="T1258">
        <f>VLOOKUP(A:A,'11月工资'!A:AZ,52,0)</f>
        <v>0</v>
      </c>
      <c r="U1258">
        <f>VLOOKUP(A:A,'11月工资'!A:BA,53,0)</f>
        <v>0</v>
      </c>
      <c r="V1258">
        <f>VLOOKUP(A:A,'11月工资'!A:AX,50,0)</f>
        <v>0</v>
      </c>
      <c r="W1258">
        <f>VLOOKUP(A:A,'11月工资'!A:AY,51,0)</f>
        <v>0</v>
      </c>
      <c r="X1258">
        <f>VLOOKUP(A:A,'11月工资'!A:AV,48,0)</f>
        <v>20000</v>
      </c>
      <c r="Y1258">
        <f>VLOOKUP(A:A,'11月工资'!A:BB,54,0)</f>
        <v>2705.28</v>
      </c>
      <c r="Z1258" s="12">
        <f>ROUND(5*MAX(0,(R1258-S1258-T1258-U1258-V1258-W1258-X1258-Y1258)*{0.6;2;4;5;6;7;9}%-{0;504;3384;6384;10584;17184;36384}),2)</f>
        <v>0</v>
      </c>
      <c r="AB1258" s="78">
        <f>VLOOKUP(A:A,'11月工资'!A:BI,61,0)</f>
        <v>0</v>
      </c>
      <c r="AC1258" s="6">
        <f t="shared" si="153"/>
        <v>0</v>
      </c>
      <c r="AD1258">
        <f t="shared" si="154"/>
        <v>1698.98</v>
      </c>
      <c r="AE1258">
        <f>VLOOKUP(A:A,'10月奖金'!A:AC,29,0)</f>
        <v>0</v>
      </c>
      <c r="AF1258" s="6">
        <f t="shared" si="155"/>
        <v>0</v>
      </c>
      <c r="AG1258">
        <f>VLOOKUP(A:A,'10月奖金'!A:AD,30,0)</f>
        <v>1699.49</v>
      </c>
      <c r="AH1258" s="6">
        <f t="shared" si="156"/>
        <v>-0.50999999999999091</v>
      </c>
      <c r="AI1258">
        <f>VLOOKUP(A:A,单位分配保留两位小数!B:N,13,0)</f>
        <v>1698.98</v>
      </c>
      <c r="AJ1258">
        <f t="shared" si="157"/>
        <v>0</v>
      </c>
      <c r="AK1258">
        <f>_xlfn.IFNA(VLOOKUP(A:A,'11月工资'!A:AQ,43,0),0)</f>
        <v>0</v>
      </c>
      <c r="AL1258">
        <f t="shared" si="158"/>
        <v>0</v>
      </c>
      <c r="AM1258" s="6">
        <f t="shared" si="159"/>
        <v>-7058.8100000000013</v>
      </c>
    </row>
    <row r="1259" spans="1:39" x14ac:dyDescent="0.2">
      <c r="A1259" s="1">
        <v>9001424</v>
      </c>
      <c r="B1259" t="str">
        <f>VLOOKUP(A1259,标准表!C:D,2,0)</f>
        <v>张健</v>
      </c>
      <c r="C1259" t="str">
        <f>VLOOKUP(A:A,标准表!C:M,11,0)</f>
        <v>信息自动化部</v>
      </c>
      <c r="D1259" t="str">
        <f>VLOOKUP($A:$A,标准表!C:E,3,0)</f>
        <v>13022919960719001X</v>
      </c>
      <c r="E1259" t="str">
        <f>VLOOKUP(A:A,'11月工资'!A:D,4,0)</f>
        <v>6217000180044560773</v>
      </c>
      <c r="F1259" t="str">
        <f>VLOOKUP(A:A,'11月工资'!A:F,6,0)</f>
        <v>专业技术人员</v>
      </c>
      <c r="G1259">
        <f>VLOOKUP(A:A,标准表!C:H,6,0)</f>
        <v>0</v>
      </c>
      <c r="H1259">
        <f>VLOOKUP(A:A,标准表!C:I,7,0)</f>
        <v>0</v>
      </c>
      <c r="I1259">
        <f>VLOOKUP(A:A,标准表!C:J,8,0)</f>
        <v>0</v>
      </c>
      <c r="J1259">
        <f>VLOOKUP($A:$A,标准表!C:G,5,0)</f>
        <v>1</v>
      </c>
      <c r="L1259">
        <f>VLOOKUP(A:A,单位分配保留两位小数!B:I,8,0)</f>
        <v>1698.98</v>
      </c>
      <c r="M1259">
        <f>_xlfn.IFNA(VLOOKUP(A:A,单位分配保留两位小数!B:J,9,0),0)</f>
        <v>0</v>
      </c>
      <c r="N1259">
        <f>_xlfn.IFNA(VLOOKUP(A:A,单位分配保留两位小数!B:K,10,0),0)</f>
        <v>0</v>
      </c>
      <c r="O1259">
        <f>ROUND(_xlfn.IFNA(VLOOKUP(A:A,单位分配保留两位小数!B:L,11,0),0),2)</f>
        <v>0</v>
      </c>
      <c r="Q1259">
        <f t="shared" si="152"/>
        <v>1698.98</v>
      </c>
      <c r="R1259">
        <f>_xlfn.IFNA(VLOOKUP(A1259,'11月工资'!A:AU,47,0),0)+Q1259</f>
        <v>15646.47</v>
      </c>
      <c r="S1259">
        <f>VLOOKUP(A:A,'11月工资'!A:AW,49,0)</f>
        <v>0</v>
      </c>
      <c r="T1259">
        <f>VLOOKUP(A:A,'11月工资'!A:AZ,52,0)</f>
        <v>0</v>
      </c>
      <c r="U1259">
        <f>VLOOKUP(A:A,'11月工资'!A:BA,53,0)</f>
        <v>0</v>
      </c>
      <c r="V1259">
        <f>VLOOKUP(A:A,'11月工资'!A:AX,50,0)</f>
        <v>0</v>
      </c>
      <c r="W1259">
        <f>VLOOKUP(A:A,'11月工资'!A:AY,51,0)</f>
        <v>0</v>
      </c>
      <c r="X1259">
        <f>VLOOKUP(A:A,'11月工资'!A:AV,48,0)</f>
        <v>20000</v>
      </c>
      <c r="Y1259">
        <f>VLOOKUP(A:A,'11月工资'!A:BB,54,0)</f>
        <v>2705.28</v>
      </c>
      <c r="Z1259" s="12">
        <f>ROUND(5*MAX(0,(R1259-S1259-T1259-U1259-V1259-W1259-X1259-Y1259)*{0.6;2;4;5;6;7;9}%-{0;504;3384;6384;10584;17184;36384}),2)</f>
        <v>0</v>
      </c>
      <c r="AB1259" s="78">
        <f>VLOOKUP(A:A,'11月工资'!A:BI,61,0)</f>
        <v>0</v>
      </c>
      <c r="AC1259" s="6">
        <f t="shared" si="153"/>
        <v>0</v>
      </c>
      <c r="AD1259">
        <f t="shared" si="154"/>
        <v>1698.98</v>
      </c>
      <c r="AE1259">
        <f>VLOOKUP(A:A,'10月奖金'!A:AC,29,0)</f>
        <v>0</v>
      </c>
      <c r="AF1259" s="6">
        <f t="shared" si="155"/>
        <v>0</v>
      </c>
      <c r="AG1259">
        <f>VLOOKUP(A:A,'10月奖金'!A:AD,30,0)</f>
        <v>1699.49</v>
      </c>
      <c r="AH1259" s="6">
        <f t="shared" si="156"/>
        <v>-0.50999999999999091</v>
      </c>
      <c r="AI1259">
        <f>VLOOKUP(A:A,单位分配保留两位小数!B:N,13,0)</f>
        <v>1698.98</v>
      </c>
      <c r="AJ1259">
        <f t="shared" si="157"/>
        <v>0</v>
      </c>
      <c r="AK1259">
        <f>_xlfn.IFNA(VLOOKUP(A:A,'11月工资'!A:AQ,43,0),0)</f>
        <v>0</v>
      </c>
      <c r="AL1259">
        <f t="shared" si="158"/>
        <v>0</v>
      </c>
      <c r="AM1259" s="6">
        <f t="shared" si="159"/>
        <v>-7058.8100000000013</v>
      </c>
    </row>
    <row r="1260" spans="1:39" x14ac:dyDescent="0.2">
      <c r="A1260" s="1">
        <v>9001380</v>
      </c>
      <c r="B1260" t="str">
        <f>VLOOKUP(A1260,标准表!C:D,2,0)</f>
        <v>冯梓洋</v>
      </c>
      <c r="C1260" t="str">
        <f>VLOOKUP(A:A,标准表!C:M,11,0)</f>
        <v>工程管理部</v>
      </c>
      <c r="D1260" t="str">
        <f>VLOOKUP($A:$A,标准表!C:E,3,0)</f>
        <v>130202199709260613</v>
      </c>
      <c r="E1260" t="str">
        <f>VLOOKUP(A:A,'11月工资'!A:D,4,0)</f>
        <v>6217000180031777950</v>
      </c>
      <c r="F1260" t="str">
        <f>VLOOKUP(A:A,'11月工资'!A:F,6,0)</f>
        <v>专业技术人员</v>
      </c>
      <c r="G1260">
        <f>VLOOKUP(A:A,标准表!C:H,6,0)</f>
        <v>0</v>
      </c>
      <c r="H1260">
        <f>VLOOKUP(A:A,标准表!C:I,7,0)</f>
        <v>0</v>
      </c>
      <c r="I1260">
        <f>VLOOKUP(A:A,标准表!C:J,8,0)</f>
        <v>0</v>
      </c>
      <c r="J1260">
        <f>VLOOKUP($A:$A,标准表!C:G,5,0)</f>
        <v>1</v>
      </c>
      <c r="L1260">
        <f>VLOOKUP(A:A,单位分配保留两位小数!B:I,8,0)</f>
        <v>1691.3</v>
      </c>
      <c r="M1260">
        <f>_xlfn.IFNA(VLOOKUP(A:A,单位分配保留两位小数!B:J,9,0),0)</f>
        <v>0</v>
      </c>
      <c r="N1260">
        <f>_xlfn.IFNA(VLOOKUP(A:A,单位分配保留两位小数!B:K,10,0),0)</f>
        <v>0</v>
      </c>
      <c r="O1260">
        <f>ROUND(_xlfn.IFNA(VLOOKUP(A:A,单位分配保留两位小数!B:L,11,0),0),2)</f>
        <v>0</v>
      </c>
      <c r="Q1260">
        <f t="shared" si="152"/>
        <v>1691.3</v>
      </c>
      <c r="R1260">
        <f>_xlfn.IFNA(VLOOKUP(A1260,'11月工资'!A:AU,47,0),0)+Q1260</f>
        <v>15621.369999999999</v>
      </c>
      <c r="S1260">
        <f>VLOOKUP(A:A,'11月工资'!A:AW,49,0)</f>
        <v>0</v>
      </c>
      <c r="T1260">
        <f>VLOOKUP(A:A,'11月工资'!A:AZ,52,0)</f>
        <v>0</v>
      </c>
      <c r="U1260">
        <f>VLOOKUP(A:A,'11月工资'!A:BA,53,0)</f>
        <v>0</v>
      </c>
      <c r="V1260">
        <f>VLOOKUP(A:A,'11月工资'!A:AX,50,0)</f>
        <v>0</v>
      </c>
      <c r="W1260">
        <f>VLOOKUP(A:A,'11月工资'!A:AY,51,0)</f>
        <v>0</v>
      </c>
      <c r="X1260">
        <f>VLOOKUP(A:A,'11月工资'!A:AV,48,0)</f>
        <v>20000</v>
      </c>
      <c r="Y1260">
        <f>VLOOKUP(A:A,'11月工资'!A:BB,54,0)</f>
        <v>2705.28</v>
      </c>
      <c r="Z1260" s="12">
        <f>ROUND(5*MAX(0,(R1260-S1260-T1260-U1260-V1260-W1260-X1260-Y1260)*{0.6;2;4;5;6;7;9}%-{0;504;3384;6384;10584;17184;36384}),2)</f>
        <v>0</v>
      </c>
      <c r="AB1260" s="78">
        <f>VLOOKUP(A:A,'11月工资'!A:BI,61,0)</f>
        <v>0</v>
      </c>
      <c r="AC1260" s="6">
        <f t="shared" si="153"/>
        <v>0</v>
      </c>
      <c r="AD1260">
        <f t="shared" si="154"/>
        <v>1691.3</v>
      </c>
      <c r="AE1260">
        <f>VLOOKUP(A:A,'10月奖金'!A:AC,29,0)</f>
        <v>0</v>
      </c>
      <c r="AF1260" s="6">
        <f t="shared" si="155"/>
        <v>0</v>
      </c>
      <c r="AG1260">
        <f>VLOOKUP(A:A,'10月奖金'!A:AD,30,0)</f>
        <v>1692.01</v>
      </c>
      <c r="AH1260" s="6">
        <f t="shared" si="156"/>
        <v>-0.71000000000003638</v>
      </c>
      <c r="AI1260">
        <f>VLOOKUP(A:A,单位分配保留两位小数!B:N,13,0)</f>
        <v>1691.3</v>
      </c>
      <c r="AJ1260">
        <f t="shared" si="157"/>
        <v>0</v>
      </c>
      <c r="AK1260">
        <f>_xlfn.IFNA(VLOOKUP(A:A,'11月工资'!A:AQ,43,0),0)</f>
        <v>0</v>
      </c>
      <c r="AL1260">
        <f t="shared" si="158"/>
        <v>0</v>
      </c>
      <c r="AM1260" s="6">
        <f t="shared" si="159"/>
        <v>-7083.9100000000017</v>
      </c>
    </row>
    <row r="1261" spans="1:39" x14ac:dyDescent="0.2">
      <c r="A1261" s="1">
        <v>9001381</v>
      </c>
      <c r="B1261" t="str">
        <f>VLOOKUP(A1261,标准表!C:D,2,0)</f>
        <v>张贺琳</v>
      </c>
      <c r="C1261" t="str">
        <f>VLOOKUP(A:A,标准表!C:M,11,0)</f>
        <v>工程管理部</v>
      </c>
      <c r="D1261" t="str">
        <f>VLOOKUP($A:$A,标准表!C:E,3,0)</f>
        <v>130130199303191849</v>
      </c>
      <c r="E1261" t="str">
        <f>VLOOKUP(A:A,'11月工资'!A:D,4,0)</f>
        <v>6217000180044551012</v>
      </c>
      <c r="F1261" t="str">
        <f>VLOOKUP(A:A,'11月工资'!A:F,6,0)</f>
        <v>专业技术人员</v>
      </c>
      <c r="G1261">
        <f>VLOOKUP(A:A,标准表!C:H,6,0)</f>
        <v>0</v>
      </c>
      <c r="H1261">
        <f>VLOOKUP(A:A,标准表!C:I,7,0)</f>
        <v>0</v>
      </c>
      <c r="I1261">
        <f>VLOOKUP(A:A,标准表!C:J,8,0)</f>
        <v>0</v>
      </c>
      <c r="J1261">
        <f>VLOOKUP($A:$A,标准表!C:G,5,0)</f>
        <v>1.65</v>
      </c>
      <c r="L1261">
        <f>VLOOKUP(A:A,单位分配保留两位小数!B:I,8,0)</f>
        <v>2790.65</v>
      </c>
      <c r="M1261">
        <f>_xlfn.IFNA(VLOOKUP(A:A,单位分配保留两位小数!B:J,9,0),0)</f>
        <v>0</v>
      </c>
      <c r="N1261">
        <f>_xlfn.IFNA(VLOOKUP(A:A,单位分配保留两位小数!B:K,10,0),0)</f>
        <v>0</v>
      </c>
      <c r="O1261">
        <f>ROUND(_xlfn.IFNA(VLOOKUP(A:A,单位分配保留两位小数!B:L,11,0),0),2)</f>
        <v>0</v>
      </c>
      <c r="Q1261">
        <f t="shared" si="152"/>
        <v>2790.65</v>
      </c>
      <c r="R1261">
        <f>_xlfn.IFNA(VLOOKUP(A1261,'11月工资'!A:AU,47,0),0)+Q1261</f>
        <v>21867.06</v>
      </c>
      <c r="S1261">
        <f>VLOOKUP(A:A,'11月工资'!A:AW,49,0)</f>
        <v>0</v>
      </c>
      <c r="T1261">
        <f>VLOOKUP(A:A,'11月工资'!A:AZ,52,0)</f>
        <v>0</v>
      </c>
      <c r="U1261">
        <f>VLOOKUP(A:A,'11月工资'!A:BA,53,0)</f>
        <v>0</v>
      </c>
      <c r="V1261">
        <f>VLOOKUP(A:A,'11月工资'!A:AX,50,0)</f>
        <v>0</v>
      </c>
      <c r="W1261">
        <f>VLOOKUP(A:A,'11月工资'!A:AY,51,0)</f>
        <v>0</v>
      </c>
      <c r="X1261">
        <f>VLOOKUP(A:A,'11月工资'!A:AV,48,0)</f>
        <v>20000</v>
      </c>
      <c r="Y1261">
        <f>VLOOKUP(A:A,'11月工资'!A:BB,54,0)</f>
        <v>3133.96</v>
      </c>
      <c r="Z1261" s="12">
        <f>ROUND(5*MAX(0,(R1261-S1261-T1261-U1261-V1261-W1261-X1261-Y1261)*{0.6;2;4;5;6;7;9}%-{0;504;3384;6384;10584;17184;36384}),2)</f>
        <v>0</v>
      </c>
      <c r="AB1261" s="78">
        <f>VLOOKUP(A:A,'11月工资'!A:BI,61,0)</f>
        <v>0</v>
      </c>
      <c r="AC1261" s="6">
        <f t="shared" si="153"/>
        <v>0</v>
      </c>
      <c r="AD1261">
        <f t="shared" si="154"/>
        <v>2790.65</v>
      </c>
      <c r="AE1261">
        <f>VLOOKUP(A:A,'10月奖金'!A:AC,29,0)</f>
        <v>0</v>
      </c>
      <c r="AF1261" s="6">
        <f t="shared" si="155"/>
        <v>0</v>
      </c>
      <c r="AG1261">
        <f>VLOOKUP(A:A,'10月奖金'!A:AD,30,0)</f>
        <v>2791.82</v>
      </c>
      <c r="AH1261" s="6">
        <f t="shared" si="156"/>
        <v>-1.1700000000000728</v>
      </c>
      <c r="AI1261">
        <f>VLOOKUP(A:A,单位分配保留两位小数!B:N,13,0)</f>
        <v>2790.65</v>
      </c>
      <c r="AJ1261">
        <f t="shared" si="157"/>
        <v>0</v>
      </c>
      <c r="AK1261">
        <f>_xlfn.IFNA(VLOOKUP(A:A,'11月工资'!A:AQ,43,0),0)</f>
        <v>0</v>
      </c>
      <c r="AL1261">
        <f t="shared" si="158"/>
        <v>0</v>
      </c>
      <c r="AM1261" s="6">
        <f t="shared" si="159"/>
        <v>-1266.8999999999987</v>
      </c>
    </row>
    <row r="1262" spans="1:39" x14ac:dyDescent="0.2">
      <c r="A1262" s="1">
        <v>9001382</v>
      </c>
      <c r="B1262" t="str">
        <f>VLOOKUP(A1262,标准表!C:D,2,0)</f>
        <v>刘宇</v>
      </c>
      <c r="C1262" t="str">
        <f>VLOOKUP(A:A,标准表!C:M,11,0)</f>
        <v>工程管理部</v>
      </c>
      <c r="D1262" t="str">
        <f>VLOOKUP($A:$A,标准表!C:E,3,0)</f>
        <v>130203199609012416</v>
      </c>
      <c r="E1262" t="str">
        <f>VLOOKUP(A:A,'11月工资'!A:D,4,0)</f>
        <v>6217000180031776861</v>
      </c>
      <c r="F1262" t="str">
        <f>VLOOKUP(A:A,'11月工资'!A:F,6,0)</f>
        <v>专业技术人员</v>
      </c>
      <c r="G1262">
        <f>VLOOKUP(A:A,标准表!C:H,6,0)</f>
        <v>0</v>
      </c>
      <c r="H1262">
        <f>VLOOKUP(A:A,标准表!C:I,7,0)</f>
        <v>0</v>
      </c>
      <c r="I1262">
        <f>VLOOKUP(A:A,标准表!C:J,8,0)</f>
        <v>0</v>
      </c>
      <c r="J1262">
        <f>VLOOKUP($A:$A,标准表!C:G,5,0)</f>
        <v>1</v>
      </c>
      <c r="L1262">
        <f>VLOOKUP(A:A,单位分配保留两位小数!B:I,8,0)</f>
        <v>1691.33</v>
      </c>
      <c r="M1262">
        <f>_xlfn.IFNA(VLOOKUP(A:A,单位分配保留两位小数!B:J,9,0),0)</f>
        <v>0</v>
      </c>
      <c r="N1262">
        <f>_xlfn.IFNA(VLOOKUP(A:A,单位分配保留两位小数!B:K,10,0),0)</f>
        <v>0</v>
      </c>
      <c r="O1262">
        <f>ROUND(_xlfn.IFNA(VLOOKUP(A:A,单位分配保留两位小数!B:L,11,0),0),2)</f>
        <v>0</v>
      </c>
      <c r="Q1262">
        <f t="shared" si="152"/>
        <v>1691.33</v>
      </c>
      <c r="R1262">
        <f>_xlfn.IFNA(VLOOKUP(A1262,'11月工资'!A:AU,47,0),0)+Q1262</f>
        <v>15621.4</v>
      </c>
      <c r="S1262">
        <f>VLOOKUP(A:A,'11月工资'!A:AW,49,0)</f>
        <v>0</v>
      </c>
      <c r="T1262">
        <f>VLOOKUP(A:A,'11月工资'!A:AZ,52,0)</f>
        <v>0</v>
      </c>
      <c r="U1262">
        <f>VLOOKUP(A:A,'11月工资'!A:BA,53,0)</f>
        <v>0</v>
      </c>
      <c r="V1262">
        <f>VLOOKUP(A:A,'11月工资'!A:AX,50,0)</f>
        <v>0</v>
      </c>
      <c r="W1262">
        <f>VLOOKUP(A:A,'11月工资'!A:AY,51,0)</f>
        <v>0</v>
      </c>
      <c r="X1262">
        <f>VLOOKUP(A:A,'11月工资'!A:AV,48,0)</f>
        <v>20000</v>
      </c>
      <c r="Y1262">
        <f>VLOOKUP(A:A,'11月工资'!A:BB,54,0)</f>
        <v>2705.28</v>
      </c>
      <c r="Z1262" s="12">
        <f>ROUND(5*MAX(0,(R1262-S1262-T1262-U1262-V1262-W1262-X1262-Y1262)*{0.6;2;4;5;6;7;9}%-{0;504;3384;6384;10584;17184;36384}),2)</f>
        <v>0</v>
      </c>
      <c r="AB1262" s="78">
        <f>VLOOKUP(A:A,'11月工资'!A:BI,61,0)</f>
        <v>0</v>
      </c>
      <c r="AC1262" s="6">
        <f t="shared" si="153"/>
        <v>0</v>
      </c>
      <c r="AD1262">
        <f t="shared" si="154"/>
        <v>1691.33</v>
      </c>
      <c r="AE1262">
        <f>VLOOKUP(A:A,'10月奖金'!A:AC,29,0)</f>
        <v>0</v>
      </c>
      <c r="AF1262" s="6">
        <f t="shared" si="155"/>
        <v>0</v>
      </c>
      <c r="AG1262">
        <f>VLOOKUP(A:A,'10月奖金'!A:AD,30,0)</f>
        <v>1692.01</v>
      </c>
      <c r="AH1262" s="6">
        <f t="shared" si="156"/>
        <v>-0.68000000000006366</v>
      </c>
      <c r="AI1262">
        <f>VLOOKUP(A:A,单位分配保留两位小数!B:N,13,0)</f>
        <v>1691.33</v>
      </c>
      <c r="AJ1262">
        <f t="shared" si="157"/>
        <v>0</v>
      </c>
      <c r="AK1262">
        <f>_xlfn.IFNA(VLOOKUP(A:A,'11月工资'!A:AQ,43,0),0)</f>
        <v>0</v>
      </c>
      <c r="AL1262">
        <f t="shared" si="158"/>
        <v>0</v>
      </c>
      <c r="AM1262" s="6">
        <f t="shared" si="159"/>
        <v>-7083.880000000001</v>
      </c>
    </row>
    <row r="1263" spans="1:39" x14ac:dyDescent="0.2">
      <c r="A1263" s="1">
        <v>9001383</v>
      </c>
      <c r="B1263" t="str">
        <f>VLOOKUP(A1263,标准表!C:D,2,0)</f>
        <v>张琢</v>
      </c>
      <c r="C1263" t="str">
        <f>VLOOKUP(A:A,标准表!C:M,11,0)</f>
        <v>炼铁事业部</v>
      </c>
      <c r="D1263" t="str">
        <f>VLOOKUP($A:$A,标准表!C:E,3,0)</f>
        <v>130202199512130014</v>
      </c>
      <c r="E1263" t="str">
        <f>VLOOKUP(A:A,'11月工资'!A:D,4,0)</f>
        <v>6217000180043887847</v>
      </c>
      <c r="F1263" t="str">
        <f>VLOOKUP(A:A,'11月工资'!A:F,6,0)</f>
        <v>专业技术人员</v>
      </c>
      <c r="G1263">
        <f>VLOOKUP(A:A,标准表!C:H,6,0)</f>
        <v>0</v>
      </c>
      <c r="H1263">
        <f>VLOOKUP(A:A,标准表!C:I,7,0)</f>
        <v>0</v>
      </c>
      <c r="I1263">
        <f>VLOOKUP(A:A,标准表!C:J,8,0)</f>
        <v>0</v>
      </c>
      <c r="J1263">
        <f>VLOOKUP($A:$A,标准表!C:G,5,0)</f>
        <v>1</v>
      </c>
      <c r="L1263">
        <f>VLOOKUP(A:A,单位分配保留两位小数!B:I,8,0)</f>
        <v>1650</v>
      </c>
      <c r="M1263">
        <f>_xlfn.IFNA(VLOOKUP(A:A,单位分配保留两位小数!B:J,9,0),0)</f>
        <v>0</v>
      </c>
      <c r="N1263">
        <f>_xlfn.IFNA(VLOOKUP(A:A,单位分配保留两位小数!B:K,10,0),0)</f>
        <v>200</v>
      </c>
      <c r="O1263">
        <f>ROUND(_xlfn.IFNA(VLOOKUP(A:A,单位分配保留两位小数!B:L,11,0),0),2)</f>
        <v>0</v>
      </c>
      <c r="Q1263">
        <f t="shared" si="152"/>
        <v>1850</v>
      </c>
      <c r="R1263">
        <f>_xlfn.IFNA(VLOOKUP(A1263,'11月工资'!A:AU,47,0),0)+Q1263</f>
        <v>16418</v>
      </c>
      <c r="S1263">
        <f>VLOOKUP(A:A,'11月工资'!A:AW,49,0)</f>
        <v>0</v>
      </c>
      <c r="T1263">
        <f>VLOOKUP(A:A,'11月工资'!A:AZ,52,0)</f>
        <v>0</v>
      </c>
      <c r="U1263">
        <f>VLOOKUP(A:A,'11月工资'!A:BA,53,0)</f>
        <v>0</v>
      </c>
      <c r="V1263">
        <f>VLOOKUP(A:A,'11月工资'!A:AX,50,0)</f>
        <v>0</v>
      </c>
      <c r="W1263">
        <f>VLOOKUP(A:A,'11月工资'!A:AY,51,0)</f>
        <v>0</v>
      </c>
      <c r="X1263">
        <f>VLOOKUP(A:A,'11月工资'!A:AV,48,0)</f>
        <v>20000</v>
      </c>
      <c r="Y1263">
        <f>VLOOKUP(A:A,'11月工资'!A:BB,54,0)</f>
        <v>2705.28</v>
      </c>
      <c r="Z1263" s="12">
        <f>ROUND(5*MAX(0,(R1263-S1263-T1263-U1263-V1263-W1263-X1263-Y1263)*{0.6;2;4;5;6;7;9}%-{0;504;3384;6384;10584;17184;36384}),2)</f>
        <v>0</v>
      </c>
      <c r="AB1263" s="78">
        <f>VLOOKUP(A:A,'11月工资'!A:BI,61,0)</f>
        <v>0</v>
      </c>
      <c r="AC1263" s="6">
        <f t="shared" si="153"/>
        <v>0</v>
      </c>
      <c r="AD1263">
        <f t="shared" si="154"/>
        <v>1850</v>
      </c>
      <c r="AE1263">
        <f>VLOOKUP(A:A,'10月奖金'!A:AC,29,0)</f>
        <v>0</v>
      </c>
      <c r="AF1263" s="6">
        <f t="shared" si="155"/>
        <v>0</v>
      </c>
      <c r="AG1263">
        <f>VLOOKUP(A:A,'10月奖金'!A:AD,30,0)</f>
        <v>1650</v>
      </c>
      <c r="AH1263" s="6">
        <f t="shared" si="156"/>
        <v>200</v>
      </c>
      <c r="AI1263">
        <f>VLOOKUP(A:A,单位分配保留两位小数!B:N,13,0)</f>
        <v>1850</v>
      </c>
      <c r="AJ1263">
        <f t="shared" si="157"/>
        <v>0</v>
      </c>
      <c r="AK1263">
        <f>_xlfn.IFNA(VLOOKUP(A:A,'11月工资'!A:AQ,43,0),0)</f>
        <v>0</v>
      </c>
      <c r="AL1263">
        <f t="shared" si="158"/>
        <v>0</v>
      </c>
      <c r="AM1263" s="6">
        <f t="shared" si="159"/>
        <v>-6287.2800000000007</v>
      </c>
    </row>
    <row r="1264" spans="1:39" x14ac:dyDescent="0.2">
      <c r="A1264" s="1">
        <v>9001384</v>
      </c>
      <c r="B1264" t="str">
        <f>VLOOKUP(A1264,标准表!C:D,2,0)</f>
        <v>魏军</v>
      </c>
      <c r="C1264" t="str">
        <f>VLOOKUP(A:A,标准表!C:M,11,0)</f>
        <v>炼铁事业部</v>
      </c>
      <c r="D1264" t="str">
        <f>VLOOKUP($A:$A,标准表!C:E,3,0)</f>
        <v>130229199504163019</v>
      </c>
      <c r="E1264" t="str">
        <f>VLOOKUP(A:A,'11月工资'!A:D,4,0)</f>
        <v>6217001700007905126</v>
      </c>
      <c r="F1264" t="str">
        <f>VLOOKUP(A:A,'11月工资'!A:F,6,0)</f>
        <v>专业技术人员</v>
      </c>
      <c r="G1264">
        <f>VLOOKUP(A:A,标准表!C:H,6,0)</f>
        <v>0</v>
      </c>
      <c r="H1264">
        <f>VLOOKUP(A:A,标准表!C:I,7,0)</f>
        <v>0</v>
      </c>
      <c r="I1264">
        <f>VLOOKUP(A:A,标准表!C:J,8,0)</f>
        <v>0</v>
      </c>
      <c r="J1264">
        <f>VLOOKUP($A:$A,标准表!C:G,5,0)</f>
        <v>1.65</v>
      </c>
      <c r="L1264">
        <f>VLOOKUP(A:A,单位分配保留两位小数!B:I,8,0)</f>
        <v>2475</v>
      </c>
      <c r="M1264">
        <f>_xlfn.IFNA(VLOOKUP(A:A,单位分配保留两位小数!B:J,9,0),0)</f>
        <v>0</v>
      </c>
      <c r="N1264">
        <f>_xlfn.IFNA(VLOOKUP(A:A,单位分配保留两位小数!B:K,10,0),0)</f>
        <v>200</v>
      </c>
      <c r="O1264">
        <f>ROUND(_xlfn.IFNA(VLOOKUP(A:A,单位分配保留两位小数!B:L,11,0),0),2)</f>
        <v>0</v>
      </c>
      <c r="Q1264">
        <f t="shared" si="152"/>
        <v>2675</v>
      </c>
      <c r="R1264">
        <f>_xlfn.IFNA(VLOOKUP(A1264,'11月工资'!A:AU,47,0),0)+Q1264</f>
        <v>22031</v>
      </c>
      <c r="S1264">
        <f>VLOOKUP(A:A,'11月工资'!A:AW,49,0)</f>
        <v>0</v>
      </c>
      <c r="T1264">
        <f>VLOOKUP(A:A,'11月工资'!A:AZ,52,0)</f>
        <v>0</v>
      </c>
      <c r="U1264">
        <f>VLOOKUP(A:A,'11月工资'!A:BA,53,0)</f>
        <v>0</v>
      </c>
      <c r="V1264">
        <f>VLOOKUP(A:A,'11月工资'!A:AX,50,0)</f>
        <v>0</v>
      </c>
      <c r="W1264">
        <f>VLOOKUP(A:A,'11月工资'!A:AY,51,0)</f>
        <v>0</v>
      </c>
      <c r="X1264">
        <f>VLOOKUP(A:A,'11月工资'!A:AV,48,0)</f>
        <v>20000</v>
      </c>
      <c r="Y1264">
        <f>VLOOKUP(A:A,'11月工资'!A:BB,54,0)</f>
        <v>3133.96</v>
      </c>
      <c r="Z1264" s="12">
        <f>ROUND(5*MAX(0,(R1264-S1264-T1264-U1264-V1264-W1264-X1264-Y1264)*{0.6;2;4;5;6;7;9}%-{0;504;3384;6384;10584;17184;36384}),2)</f>
        <v>0</v>
      </c>
      <c r="AB1264" s="78">
        <f>VLOOKUP(A:A,'11月工资'!A:BI,61,0)</f>
        <v>0</v>
      </c>
      <c r="AC1264" s="6">
        <f t="shared" si="153"/>
        <v>0</v>
      </c>
      <c r="AD1264">
        <f t="shared" si="154"/>
        <v>2675</v>
      </c>
      <c r="AE1264">
        <f>VLOOKUP(A:A,'10月奖金'!A:AC,29,0)</f>
        <v>0</v>
      </c>
      <c r="AF1264" s="6">
        <f t="shared" si="155"/>
        <v>0</v>
      </c>
      <c r="AG1264">
        <f>VLOOKUP(A:A,'10月奖金'!A:AD,30,0)</f>
        <v>2525</v>
      </c>
      <c r="AH1264" s="6">
        <f t="shared" si="156"/>
        <v>150</v>
      </c>
      <c r="AI1264">
        <f>VLOOKUP(A:A,单位分配保留两位小数!B:N,13,0)</f>
        <v>2675</v>
      </c>
      <c r="AJ1264">
        <f t="shared" si="157"/>
        <v>0</v>
      </c>
      <c r="AK1264">
        <f>_xlfn.IFNA(VLOOKUP(A:A,'11月工资'!A:AQ,43,0),0)</f>
        <v>0</v>
      </c>
      <c r="AL1264">
        <f t="shared" si="158"/>
        <v>0</v>
      </c>
      <c r="AM1264" s="6">
        <f t="shared" si="159"/>
        <v>-1102.96</v>
      </c>
    </row>
    <row r="1265" spans="1:39" x14ac:dyDescent="0.2">
      <c r="A1265" s="1">
        <v>9001385</v>
      </c>
      <c r="B1265" t="str">
        <f>VLOOKUP(A1265,标准表!C:D,2,0)</f>
        <v>樊济铭</v>
      </c>
      <c r="C1265" t="str">
        <f>VLOOKUP(A:A,标准表!C:M,11,0)</f>
        <v>炼铁事业部</v>
      </c>
      <c r="D1265" t="str">
        <f>VLOOKUP($A:$A,标准表!C:E,3,0)</f>
        <v>130324199607044219</v>
      </c>
      <c r="E1265" t="str">
        <f>VLOOKUP(A:A,'11月工资'!A:D,4,0)</f>
        <v>6236680190000120766</v>
      </c>
      <c r="F1265" t="str">
        <f>VLOOKUP(A:A,'11月工资'!A:F,6,0)</f>
        <v>专业技术人员</v>
      </c>
      <c r="G1265">
        <f>VLOOKUP(A:A,标准表!C:H,6,0)</f>
        <v>0</v>
      </c>
      <c r="H1265">
        <f>VLOOKUP(A:A,标准表!C:I,7,0)</f>
        <v>0</v>
      </c>
      <c r="I1265">
        <f>VLOOKUP(A:A,标准表!C:J,8,0)</f>
        <v>0</v>
      </c>
      <c r="J1265">
        <f>VLOOKUP($A:$A,标准表!C:G,5,0)</f>
        <v>1</v>
      </c>
      <c r="L1265">
        <f>VLOOKUP(A:A,单位分配保留两位小数!B:I,8,0)</f>
        <v>1650</v>
      </c>
      <c r="M1265">
        <f>_xlfn.IFNA(VLOOKUP(A:A,单位分配保留两位小数!B:J,9,0),0)</f>
        <v>0</v>
      </c>
      <c r="N1265">
        <f>_xlfn.IFNA(VLOOKUP(A:A,单位分配保留两位小数!B:K,10,0),0)</f>
        <v>200</v>
      </c>
      <c r="O1265">
        <f>ROUND(_xlfn.IFNA(VLOOKUP(A:A,单位分配保留两位小数!B:L,11,0),0),2)</f>
        <v>0</v>
      </c>
      <c r="Q1265">
        <f t="shared" si="152"/>
        <v>1850</v>
      </c>
      <c r="R1265">
        <f>_xlfn.IFNA(VLOOKUP(A1265,'11月工资'!A:AU,47,0),0)+Q1265</f>
        <v>16756</v>
      </c>
      <c r="S1265">
        <f>VLOOKUP(A:A,'11月工资'!A:AW,49,0)</f>
        <v>0</v>
      </c>
      <c r="T1265">
        <f>VLOOKUP(A:A,'11月工资'!A:AZ,52,0)</f>
        <v>0</v>
      </c>
      <c r="U1265">
        <f>VLOOKUP(A:A,'11月工资'!A:BA,53,0)</f>
        <v>0</v>
      </c>
      <c r="V1265">
        <f>VLOOKUP(A:A,'11月工资'!A:AX,50,0)</f>
        <v>0</v>
      </c>
      <c r="W1265">
        <f>VLOOKUP(A:A,'11月工资'!A:AY,51,0)</f>
        <v>0</v>
      </c>
      <c r="X1265">
        <f>VLOOKUP(A:A,'11月工资'!A:AV,48,0)</f>
        <v>20000</v>
      </c>
      <c r="Y1265">
        <f>VLOOKUP(A:A,'11月工资'!A:BB,54,0)</f>
        <v>2705.28</v>
      </c>
      <c r="Z1265" s="12">
        <f>ROUND(5*MAX(0,(R1265-S1265-T1265-U1265-V1265-W1265-X1265-Y1265)*{0.6;2;4;5;6;7;9}%-{0;504;3384;6384;10584;17184;36384}),2)</f>
        <v>0</v>
      </c>
      <c r="AB1265" s="78">
        <f>VLOOKUP(A:A,'11月工资'!A:BI,61,0)</f>
        <v>0</v>
      </c>
      <c r="AC1265" s="6">
        <f t="shared" si="153"/>
        <v>0</v>
      </c>
      <c r="AD1265">
        <f t="shared" si="154"/>
        <v>1850</v>
      </c>
      <c r="AE1265">
        <f>VLOOKUP(A:A,'10月奖金'!A:AC,29,0)</f>
        <v>0</v>
      </c>
      <c r="AF1265" s="6">
        <f t="shared" si="155"/>
        <v>0</v>
      </c>
      <c r="AG1265">
        <f>VLOOKUP(A:A,'10月奖金'!A:AD,30,0)</f>
        <v>1700</v>
      </c>
      <c r="AH1265" s="6">
        <f t="shared" si="156"/>
        <v>150</v>
      </c>
      <c r="AI1265">
        <f>VLOOKUP(A:A,单位分配保留两位小数!B:N,13,0)</f>
        <v>1850</v>
      </c>
      <c r="AJ1265">
        <f t="shared" si="157"/>
        <v>0</v>
      </c>
      <c r="AK1265">
        <f>_xlfn.IFNA(VLOOKUP(A:A,'11月工资'!A:AQ,43,0),0)</f>
        <v>0</v>
      </c>
      <c r="AL1265">
        <f t="shared" si="158"/>
        <v>0</v>
      </c>
      <c r="AM1265" s="6">
        <f t="shared" si="159"/>
        <v>-5949.2800000000007</v>
      </c>
    </row>
    <row r="1266" spans="1:39" x14ac:dyDescent="0.2">
      <c r="A1266" s="1">
        <v>9001386</v>
      </c>
      <c r="B1266" t="str">
        <f>VLOOKUP(A1266,标准表!C:D,2,0)</f>
        <v>卢燃</v>
      </c>
      <c r="C1266" t="str">
        <f>VLOOKUP(A:A,标准表!C:M,11,0)</f>
        <v>炼铁事业部</v>
      </c>
      <c r="D1266" t="str">
        <f>VLOOKUP($A:$A,标准表!C:E,3,0)</f>
        <v>130633199601205272</v>
      </c>
      <c r="E1266" t="str">
        <f>VLOOKUP(A:A,'11月工资'!A:D,4,0)</f>
        <v>6217000180015261955</v>
      </c>
      <c r="F1266" t="str">
        <f>VLOOKUP(A:A,'11月工资'!A:F,6,0)</f>
        <v>专业技术人员</v>
      </c>
      <c r="G1266">
        <f>VLOOKUP(A:A,标准表!C:H,6,0)</f>
        <v>0</v>
      </c>
      <c r="H1266">
        <f>VLOOKUP(A:A,标准表!C:I,7,0)</f>
        <v>0</v>
      </c>
      <c r="I1266">
        <f>VLOOKUP(A:A,标准表!C:J,8,0)</f>
        <v>0</v>
      </c>
      <c r="J1266">
        <f>VLOOKUP($A:$A,标准表!C:G,5,0)</f>
        <v>1</v>
      </c>
      <c r="L1266">
        <f>VLOOKUP(A:A,单位分配保留两位小数!B:I,8,0)</f>
        <v>1650</v>
      </c>
      <c r="M1266">
        <f>_xlfn.IFNA(VLOOKUP(A:A,单位分配保留两位小数!B:J,9,0),0)</f>
        <v>0</v>
      </c>
      <c r="N1266">
        <f>_xlfn.IFNA(VLOOKUP(A:A,单位分配保留两位小数!B:K,10,0),0)</f>
        <v>0</v>
      </c>
      <c r="O1266">
        <f>ROUND(_xlfn.IFNA(VLOOKUP(A:A,单位分配保留两位小数!B:L,11,0),0),2)</f>
        <v>0</v>
      </c>
      <c r="Q1266">
        <f t="shared" si="152"/>
        <v>1650</v>
      </c>
      <c r="R1266">
        <f>_xlfn.IFNA(VLOOKUP(A1266,'11月工资'!A:AU,47,0),0)+Q1266</f>
        <v>16506</v>
      </c>
      <c r="S1266">
        <f>VLOOKUP(A:A,'11月工资'!A:AW,49,0)</f>
        <v>0</v>
      </c>
      <c r="T1266">
        <f>VLOOKUP(A:A,'11月工资'!A:AZ,52,0)</f>
        <v>0</v>
      </c>
      <c r="U1266">
        <f>VLOOKUP(A:A,'11月工资'!A:BA,53,0)</f>
        <v>0</v>
      </c>
      <c r="V1266">
        <f>VLOOKUP(A:A,'11月工资'!A:AX,50,0)</f>
        <v>0</v>
      </c>
      <c r="W1266">
        <f>VLOOKUP(A:A,'11月工资'!A:AY,51,0)</f>
        <v>0</v>
      </c>
      <c r="X1266">
        <f>VLOOKUP(A:A,'11月工资'!A:AV,48,0)</f>
        <v>20000</v>
      </c>
      <c r="Y1266">
        <f>VLOOKUP(A:A,'11月工资'!A:BB,54,0)</f>
        <v>2705.28</v>
      </c>
      <c r="Z1266" s="12">
        <f>ROUND(5*MAX(0,(R1266-S1266-T1266-U1266-V1266-W1266-X1266-Y1266)*{0.6;2;4;5;6;7;9}%-{0;504;3384;6384;10584;17184;36384}),2)</f>
        <v>0</v>
      </c>
      <c r="AB1266" s="78">
        <f>VLOOKUP(A:A,'11月工资'!A:BI,61,0)</f>
        <v>0</v>
      </c>
      <c r="AC1266" s="6">
        <f t="shared" si="153"/>
        <v>0</v>
      </c>
      <c r="AD1266">
        <f t="shared" si="154"/>
        <v>1650</v>
      </c>
      <c r="AE1266">
        <f>VLOOKUP(A:A,'10月奖金'!A:AC,29,0)</f>
        <v>0</v>
      </c>
      <c r="AF1266" s="6">
        <f t="shared" si="155"/>
        <v>0</v>
      </c>
      <c r="AG1266">
        <f>VLOOKUP(A:A,'10月奖金'!A:AD,30,0)</f>
        <v>1650</v>
      </c>
      <c r="AH1266" s="6">
        <f t="shared" si="156"/>
        <v>0</v>
      </c>
      <c r="AI1266">
        <f>VLOOKUP(A:A,单位分配保留两位小数!B:N,13,0)</f>
        <v>1650</v>
      </c>
      <c r="AJ1266">
        <f t="shared" si="157"/>
        <v>0</v>
      </c>
      <c r="AK1266">
        <f>_xlfn.IFNA(VLOOKUP(A:A,'11月工资'!A:AQ,43,0),0)</f>
        <v>0</v>
      </c>
      <c r="AL1266">
        <f t="shared" si="158"/>
        <v>0</v>
      </c>
      <c r="AM1266" s="6">
        <f t="shared" si="159"/>
        <v>-6199.2800000000007</v>
      </c>
    </row>
    <row r="1267" spans="1:39" x14ac:dyDescent="0.2">
      <c r="A1267" s="1">
        <v>9001387</v>
      </c>
      <c r="B1267" t="str">
        <f>VLOOKUP(A1267,标准表!C:D,2,0)</f>
        <v>张文懋</v>
      </c>
      <c r="C1267" t="str">
        <f>VLOOKUP(A:A,标准表!C:M,11,0)</f>
        <v>炼铁事业部</v>
      </c>
      <c r="D1267" t="str">
        <f>VLOOKUP($A:$A,标准表!C:E,3,0)</f>
        <v>211481199704190617</v>
      </c>
      <c r="E1267" t="str">
        <f>VLOOKUP(A:A,'11月工资'!A:D,4,0)</f>
        <v>6217000180038545822</v>
      </c>
      <c r="F1267" t="str">
        <f>VLOOKUP(A:A,'11月工资'!A:F,6,0)</f>
        <v>专业技术人员</v>
      </c>
      <c r="G1267">
        <f>VLOOKUP(A:A,标准表!C:H,6,0)</f>
        <v>0</v>
      </c>
      <c r="H1267">
        <f>VLOOKUP(A:A,标准表!C:I,7,0)</f>
        <v>0</v>
      </c>
      <c r="I1267">
        <f>VLOOKUP(A:A,标准表!C:J,8,0)</f>
        <v>0</v>
      </c>
      <c r="J1267">
        <f>VLOOKUP($A:$A,标准表!C:G,5,0)</f>
        <v>1</v>
      </c>
      <c r="L1267">
        <f>VLOOKUP(A:A,单位分配保留两位小数!B:I,8,0)</f>
        <v>1650</v>
      </c>
      <c r="M1267">
        <f>_xlfn.IFNA(VLOOKUP(A:A,单位分配保留两位小数!B:J,9,0),0)</f>
        <v>0</v>
      </c>
      <c r="N1267">
        <f>_xlfn.IFNA(VLOOKUP(A:A,单位分配保留两位小数!B:K,10,0),0)</f>
        <v>500</v>
      </c>
      <c r="O1267">
        <f>ROUND(_xlfn.IFNA(VLOOKUP(A:A,单位分配保留两位小数!B:L,11,0),0),2)</f>
        <v>0</v>
      </c>
      <c r="Q1267">
        <f t="shared" si="152"/>
        <v>2150</v>
      </c>
      <c r="R1267">
        <f>_xlfn.IFNA(VLOOKUP(A1267,'11月工资'!A:AU,47,0),0)+Q1267</f>
        <v>17006</v>
      </c>
      <c r="S1267">
        <f>VLOOKUP(A:A,'11月工资'!A:AW,49,0)</f>
        <v>0</v>
      </c>
      <c r="T1267">
        <f>VLOOKUP(A:A,'11月工资'!A:AZ,52,0)</f>
        <v>0</v>
      </c>
      <c r="U1267">
        <f>VLOOKUP(A:A,'11月工资'!A:BA,53,0)</f>
        <v>0</v>
      </c>
      <c r="V1267">
        <f>VLOOKUP(A:A,'11月工资'!A:AX,50,0)</f>
        <v>0</v>
      </c>
      <c r="W1267">
        <f>VLOOKUP(A:A,'11月工资'!A:AY,51,0)</f>
        <v>0</v>
      </c>
      <c r="X1267">
        <f>VLOOKUP(A:A,'11月工资'!A:AV,48,0)</f>
        <v>20000</v>
      </c>
      <c r="Y1267">
        <f>VLOOKUP(A:A,'11月工资'!A:BB,54,0)</f>
        <v>2705.28</v>
      </c>
      <c r="Z1267" s="12">
        <f>ROUND(5*MAX(0,(R1267-S1267-T1267-U1267-V1267-W1267-X1267-Y1267)*{0.6;2;4;5;6;7;9}%-{0;504;3384;6384;10584;17184;36384}),2)</f>
        <v>0</v>
      </c>
      <c r="AB1267" s="78">
        <f>VLOOKUP(A:A,'11月工资'!A:BI,61,0)</f>
        <v>0</v>
      </c>
      <c r="AC1267" s="6">
        <f t="shared" si="153"/>
        <v>0</v>
      </c>
      <c r="AD1267">
        <f t="shared" si="154"/>
        <v>2150</v>
      </c>
      <c r="AE1267">
        <f>VLOOKUP(A:A,'10月奖金'!A:AC,29,0)</f>
        <v>0</v>
      </c>
      <c r="AF1267" s="6">
        <f t="shared" si="155"/>
        <v>0</v>
      </c>
      <c r="AG1267">
        <f>VLOOKUP(A:A,'10月奖金'!A:AD,30,0)</f>
        <v>1650</v>
      </c>
      <c r="AH1267" s="6">
        <f t="shared" si="156"/>
        <v>500</v>
      </c>
      <c r="AI1267">
        <f>VLOOKUP(A:A,单位分配保留两位小数!B:N,13,0)</f>
        <v>2150</v>
      </c>
      <c r="AJ1267">
        <f t="shared" si="157"/>
        <v>0</v>
      </c>
      <c r="AK1267">
        <f>_xlfn.IFNA(VLOOKUP(A:A,'11月工资'!A:AQ,43,0),0)</f>
        <v>0</v>
      </c>
      <c r="AL1267">
        <f t="shared" si="158"/>
        <v>0</v>
      </c>
      <c r="AM1267" s="6">
        <f t="shared" si="159"/>
        <v>-5699.2800000000007</v>
      </c>
    </row>
    <row r="1268" spans="1:39" x14ac:dyDescent="0.2">
      <c r="A1268" s="1">
        <v>9001388</v>
      </c>
      <c r="B1268" t="str">
        <f>VLOOKUP(A1268,标准表!C:D,2,0)</f>
        <v>吕阳</v>
      </c>
      <c r="C1268" t="str">
        <f>VLOOKUP(A:A,标准表!C:M,11,0)</f>
        <v>炼铁事业部</v>
      </c>
      <c r="D1268" t="str">
        <f>VLOOKUP($A:$A,标准表!C:E,3,0)</f>
        <v>150921199809092419</v>
      </c>
      <c r="E1268" t="str">
        <f>VLOOKUP(A:A,'11月工资'!A:D,4,0)</f>
        <v>6217000420008014536</v>
      </c>
      <c r="F1268" t="str">
        <f>VLOOKUP(A:A,'11月工资'!A:F,6,0)</f>
        <v>专业技术人员</v>
      </c>
      <c r="G1268">
        <f>VLOOKUP(A:A,标准表!C:H,6,0)</f>
        <v>0</v>
      </c>
      <c r="H1268">
        <f>VLOOKUP(A:A,标准表!C:I,7,0)</f>
        <v>0</v>
      </c>
      <c r="I1268">
        <f>VLOOKUP(A:A,标准表!C:J,8,0)</f>
        <v>0</v>
      </c>
      <c r="J1268">
        <f>VLOOKUP($A:$A,标准表!C:G,5,0)</f>
        <v>1</v>
      </c>
      <c r="L1268">
        <f>VLOOKUP(A:A,单位分配保留两位小数!B:I,8,0)</f>
        <v>1650</v>
      </c>
      <c r="M1268">
        <f>_xlfn.IFNA(VLOOKUP(A:A,单位分配保留两位小数!B:J,9,0),0)</f>
        <v>0</v>
      </c>
      <c r="N1268">
        <f>_xlfn.IFNA(VLOOKUP(A:A,单位分配保留两位小数!B:K,10,0),0)</f>
        <v>200</v>
      </c>
      <c r="O1268">
        <f>ROUND(_xlfn.IFNA(VLOOKUP(A:A,单位分配保留两位小数!B:L,11,0),0),2)</f>
        <v>0</v>
      </c>
      <c r="Q1268">
        <f t="shared" si="152"/>
        <v>1850</v>
      </c>
      <c r="R1268">
        <f>_xlfn.IFNA(VLOOKUP(A1268,'11月工资'!A:AU,47,0),0)+Q1268</f>
        <v>16418</v>
      </c>
      <c r="S1268">
        <f>VLOOKUP(A:A,'11月工资'!A:AW,49,0)</f>
        <v>0</v>
      </c>
      <c r="T1268">
        <f>VLOOKUP(A:A,'11月工资'!A:AZ,52,0)</f>
        <v>0</v>
      </c>
      <c r="U1268">
        <f>VLOOKUP(A:A,'11月工资'!A:BA,53,0)</f>
        <v>0</v>
      </c>
      <c r="V1268">
        <f>VLOOKUP(A:A,'11月工资'!A:AX,50,0)</f>
        <v>0</v>
      </c>
      <c r="W1268">
        <f>VLOOKUP(A:A,'11月工资'!A:AY,51,0)</f>
        <v>0</v>
      </c>
      <c r="X1268">
        <f>VLOOKUP(A:A,'11月工资'!A:AV,48,0)</f>
        <v>20000</v>
      </c>
      <c r="Y1268">
        <f>VLOOKUP(A:A,'11月工资'!A:BB,54,0)</f>
        <v>2705.28</v>
      </c>
      <c r="Z1268" s="12">
        <f>ROUND(5*MAX(0,(R1268-S1268-T1268-U1268-V1268-W1268-X1268-Y1268)*{0.6;2;4;5;6;7;9}%-{0;504;3384;6384;10584;17184;36384}),2)</f>
        <v>0</v>
      </c>
      <c r="AB1268" s="78">
        <f>VLOOKUP(A:A,'11月工资'!A:BI,61,0)</f>
        <v>0</v>
      </c>
      <c r="AC1268" s="6">
        <f t="shared" si="153"/>
        <v>0</v>
      </c>
      <c r="AD1268">
        <f t="shared" si="154"/>
        <v>1850</v>
      </c>
      <c r="AE1268">
        <f>VLOOKUP(A:A,'10月奖金'!A:AC,29,0)</f>
        <v>0</v>
      </c>
      <c r="AF1268" s="6">
        <f t="shared" si="155"/>
        <v>0</v>
      </c>
      <c r="AG1268">
        <f>VLOOKUP(A:A,'10月奖金'!A:AD,30,0)</f>
        <v>1650</v>
      </c>
      <c r="AH1268" s="6">
        <f t="shared" si="156"/>
        <v>200</v>
      </c>
      <c r="AI1268">
        <f>VLOOKUP(A:A,单位分配保留两位小数!B:N,13,0)</f>
        <v>1850</v>
      </c>
      <c r="AJ1268">
        <f t="shared" si="157"/>
        <v>0</v>
      </c>
      <c r="AK1268">
        <f>_xlfn.IFNA(VLOOKUP(A:A,'11月工资'!A:AQ,43,0),0)</f>
        <v>0</v>
      </c>
      <c r="AL1268">
        <f t="shared" si="158"/>
        <v>0</v>
      </c>
      <c r="AM1268" s="6">
        <f t="shared" si="159"/>
        <v>-6287.2800000000007</v>
      </c>
    </row>
    <row r="1269" spans="1:39" x14ac:dyDescent="0.2">
      <c r="A1269" s="1">
        <v>9001389</v>
      </c>
      <c r="B1269" t="str">
        <f>VLOOKUP(A1269,标准表!C:D,2,0)</f>
        <v>高猛</v>
      </c>
      <c r="C1269" t="str">
        <f>VLOOKUP(A:A,标准表!C:M,11,0)</f>
        <v>炼铁事业部</v>
      </c>
      <c r="D1269" t="str">
        <f>VLOOKUP($A:$A,标准表!C:E,3,0)</f>
        <v>150223199611280312</v>
      </c>
      <c r="E1269" t="str">
        <f>VLOOKUP(A:A,'11月工资'!A:D,4,0)</f>
        <v>6217000420008009940</v>
      </c>
      <c r="F1269" t="str">
        <f>VLOOKUP(A:A,'11月工资'!A:F,6,0)</f>
        <v>专业技术人员</v>
      </c>
      <c r="G1269">
        <f>VLOOKUP(A:A,标准表!C:H,6,0)</f>
        <v>0</v>
      </c>
      <c r="H1269">
        <f>VLOOKUP(A:A,标准表!C:I,7,0)</f>
        <v>0</v>
      </c>
      <c r="I1269">
        <f>VLOOKUP(A:A,标准表!C:J,8,0)</f>
        <v>0</v>
      </c>
      <c r="J1269">
        <f>VLOOKUP($A:$A,标准表!C:G,5,0)</f>
        <v>1</v>
      </c>
      <c r="L1269">
        <f>VLOOKUP(A:A,单位分配保留两位小数!B:I,8,0)</f>
        <v>1650</v>
      </c>
      <c r="M1269">
        <f>_xlfn.IFNA(VLOOKUP(A:A,单位分配保留两位小数!B:J,9,0),0)</f>
        <v>0</v>
      </c>
      <c r="N1269">
        <f>_xlfn.IFNA(VLOOKUP(A:A,单位分配保留两位小数!B:K,10,0),0)</f>
        <v>200</v>
      </c>
      <c r="O1269">
        <f>ROUND(_xlfn.IFNA(VLOOKUP(A:A,单位分配保留两位小数!B:L,11,0),0),2)</f>
        <v>0</v>
      </c>
      <c r="Q1269">
        <f t="shared" si="152"/>
        <v>1850</v>
      </c>
      <c r="R1269">
        <f>_xlfn.IFNA(VLOOKUP(A1269,'11月工资'!A:AU,47,0),0)+Q1269</f>
        <v>16418</v>
      </c>
      <c r="S1269">
        <f>VLOOKUP(A:A,'11月工资'!A:AW,49,0)</f>
        <v>0</v>
      </c>
      <c r="T1269">
        <f>VLOOKUP(A:A,'11月工资'!A:AZ,52,0)</f>
        <v>0</v>
      </c>
      <c r="U1269">
        <f>VLOOKUP(A:A,'11月工资'!A:BA,53,0)</f>
        <v>0</v>
      </c>
      <c r="V1269">
        <f>VLOOKUP(A:A,'11月工资'!A:AX,50,0)</f>
        <v>0</v>
      </c>
      <c r="W1269">
        <f>VLOOKUP(A:A,'11月工资'!A:AY,51,0)</f>
        <v>0</v>
      </c>
      <c r="X1269">
        <f>VLOOKUP(A:A,'11月工资'!A:AV,48,0)</f>
        <v>20000</v>
      </c>
      <c r="Y1269">
        <f>VLOOKUP(A:A,'11月工资'!A:BB,54,0)</f>
        <v>2705.28</v>
      </c>
      <c r="Z1269" s="12">
        <f>ROUND(5*MAX(0,(R1269-S1269-T1269-U1269-V1269-W1269-X1269-Y1269)*{0.6;2;4;5;6;7;9}%-{0;504;3384;6384;10584;17184;36384}),2)</f>
        <v>0</v>
      </c>
      <c r="AB1269" s="78">
        <f>VLOOKUP(A:A,'11月工资'!A:BI,61,0)</f>
        <v>0</v>
      </c>
      <c r="AC1269" s="6">
        <f t="shared" si="153"/>
        <v>0</v>
      </c>
      <c r="AD1269">
        <f t="shared" si="154"/>
        <v>1850</v>
      </c>
      <c r="AE1269">
        <f>VLOOKUP(A:A,'10月奖金'!A:AC,29,0)</f>
        <v>0</v>
      </c>
      <c r="AF1269" s="6">
        <f t="shared" si="155"/>
        <v>0</v>
      </c>
      <c r="AG1269">
        <f>VLOOKUP(A:A,'10月奖金'!A:AD,30,0)</f>
        <v>1650</v>
      </c>
      <c r="AH1269" s="6">
        <f t="shared" si="156"/>
        <v>200</v>
      </c>
      <c r="AI1269">
        <f>VLOOKUP(A:A,单位分配保留两位小数!B:N,13,0)</f>
        <v>1850</v>
      </c>
      <c r="AJ1269">
        <f t="shared" si="157"/>
        <v>0</v>
      </c>
      <c r="AK1269">
        <f>_xlfn.IFNA(VLOOKUP(A:A,'11月工资'!A:AQ,43,0),0)</f>
        <v>0</v>
      </c>
      <c r="AL1269">
        <f t="shared" si="158"/>
        <v>0</v>
      </c>
      <c r="AM1269" s="6">
        <f t="shared" si="159"/>
        <v>-6287.2800000000007</v>
      </c>
    </row>
    <row r="1270" spans="1:39" x14ac:dyDescent="0.2">
      <c r="A1270" s="1">
        <v>9001390</v>
      </c>
      <c r="B1270" t="str">
        <f>VLOOKUP(A1270,标准表!C:D,2,0)</f>
        <v>张立中</v>
      </c>
      <c r="C1270" t="str">
        <f>VLOOKUP(A:A,标准表!C:M,11,0)</f>
        <v>炼铁事业部</v>
      </c>
      <c r="D1270" t="str">
        <f>VLOOKUP($A:$A,标准表!C:E,3,0)</f>
        <v>130324199607156018</v>
      </c>
      <c r="E1270" t="str">
        <f>VLOOKUP(A:A,'11月工资'!A:D,4,0)</f>
        <v>6217000420008224226</v>
      </c>
      <c r="F1270" t="str">
        <f>VLOOKUP(A:A,'11月工资'!A:F,6,0)</f>
        <v>专业技术人员</v>
      </c>
      <c r="G1270">
        <f>VLOOKUP(A:A,标准表!C:H,6,0)</f>
        <v>0</v>
      </c>
      <c r="H1270">
        <f>VLOOKUP(A:A,标准表!C:I,7,0)</f>
        <v>0</v>
      </c>
      <c r="I1270">
        <f>VLOOKUP(A:A,标准表!C:J,8,0)</f>
        <v>0</v>
      </c>
      <c r="J1270">
        <f>VLOOKUP($A:$A,标准表!C:G,5,0)</f>
        <v>1</v>
      </c>
      <c r="L1270">
        <f>VLOOKUP(A:A,单位分配保留两位小数!B:I,8,0)</f>
        <v>1650</v>
      </c>
      <c r="M1270">
        <f>_xlfn.IFNA(VLOOKUP(A:A,单位分配保留两位小数!B:J,9,0),0)</f>
        <v>0</v>
      </c>
      <c r="N1270">
        <f>_xlfn.IFNA(VLOOKUP(A:A,单位分配保留两位小数!B:K,10,0),0)</f>
        <v>200</v>
      </c>
      <c r="O1270">
        <f>ROUND(_xlfn.IFNA(VLOOKUP(A:A,单位分配保留两位小数!B:L,11,0),0),2)</f>
        <v>0</v>
      </c>
      <c r="Q1270">
        <f t="shared" si="152"/>
        <v>1850</v>
      </c>
      <c r="R1270">
        <f>_xlfn.IFNA(VLOOKUP(A1270,'11月工资'!A:AU,47,0),0)+Q1270</f>
        <v>16518</v>
      </c>
      <c r="S1270">
        <f>VLOOKUP(A:A,'11月工资'!A:AW,49,0)</f>
        <v>0</v>
      </c>
      <c r="T1270">
        <f>VLOOKUP(A:A,'11月工资'!A:AZ,52,0)</f>
        <v>0</v>
      </c>
      <c r="U1270">
        <f>VLOOKUP(A:A,'11月工资'!A:BA,53,0)</f>
        <v>0</v>
      </c>
      <c r="V1270">
        <f>VLOOKUP(A:A,'11月工资'!A:AX,50,0)</f>
        <v>0</v>
      </c>
      <c r="W1270">
        <f>VLOOKUP(A:A,'11月工资'!A:AY,51,0)</f>
        <v>0</v>
      </c>
      <c r="X1270">
        <f>VLOOKUP(A:A,'11月工资'!A:AV,48,0)</f>
        <v>20000</v>
      </c>
      <c r="Y1270">
        <f>VLOOKUP(A:A,'11月工资'!A:BB,54,0)</f>
        <v>2705.28</v>
      </c>
      <c r="Z1270" s="12">
        <f>ROUND(5*MAX(0,(R1270-S1270-T1270-U1270-V1270-W1270-X1270-Y1270)*{0.6;2;4;5;6;7;9}%-{0;504;3384;6384;10584;17184;36384}),2)</f>
        <v>0</v>
      </c>
      <c r="AB1270" s="78">
        <f>VLOOKUP(A:A,'11月工资'!A:BI,61,0)</f>
        <v>0</v>
      </c>
      <c r="AC1270" s="6">
        <f t="shared" si="153"/>
        <v>0</v>
      </c>
      <c r="AD1270">
        <f t="shared" si="154"/>
        <v>1850</v>
      </c>
      <c r="AE1270">
        <f>VLOOKUP(A:A,'10月奖金'!A:AC,29,0)</f>
        <v>0</v>
      </c>
      <c r="AF1270" s="6">
        <f t="shared" si="155"/>
        <v>0</v>
      </c>
      <c r="AG1270">
        <f>VLOOKUP(A:A,'10月奖金'!A:AD,30,0)</f>
        <v>1650</v>
      </c>
      <c r="AH1270" s="6">
        <f t="shared" si="156"/>
        <v>200</v>
      </c>
      <c r="AI1270">
        <f>VLOOKUP(A:A,单位分配保留两位小数!B:N,13,0)</f>
        <v>1850</v>
      </c>
      <c r="AJ1270">
        <f t="shared" si="157"/>
        <v>0</v>
      </c>
      <c r="AK1270">
        <f>_xlfn.IFNA(VLOOKUP(A:A,'11月工资'!A:AQ,43,0),0)</f>
        <v>0</v>
      </c>
      <c r="AL1270">
        <f t="shared" si="158"/>
        <v>0</v>
      </c>
      <c r="AM1270" s="6">
        <f t="shared" si="159"/>
        <v>-6187.2800000000007</v>
      </c>
    </row>
    <row r="1271" spans="1:39" x14ac:dyDescent="0.2">
      <c r="A1271" s="1">
        <v>9001391</v>
      </c>
      <c r="B1271" t="str">
        <f>VLOOKUP(A1271,标准表!C:D,2,0)</f>
        <v>郑忠坡</v>
      </c>
      <c r="C1271" t="str">
        <f>VLOOKUP(A:A,标准表!C:M,11,0)</f>
        <v>炼铁事业部</v>
      </c>
      <c r="D1271" t="str">
        <f>VLOOKUP($A:$A,标准表!C:E,3,0)</f>
        <v>130923199506054318</v>
      </c>
      <c r="E1271" t="s">
        <v>9125</v>
      </c>
      <c r="F1271" t="s">
        <v>9461</v>
      </c>
      <c r="G1271">
        <f>VLOOKUP(A:A,标准表!C:H,6,0)</f>
        <v>0</v>
      </c>
      <c r="H1271">
        <f>VLOOKUP(A:A,标准表!C:I,7,0)</f>
        <v>0</v>
      </c>
      <c r="I1271">
        <f>VLOOKUP(A:A,标准表!C:J,8,0)</f>
        <v>0</v>
      </c>
      <c r="J1271">
        <f>VLOOKUP($A:$A,标准表!C:G,5,0)</f>
        <v>1</v>
      </c>
      <c r="L1271">
        <f>VLOOKUP(A:A,单位分配保留两位小数!B:I,8,0)</f>
        <v>0</v>
      </c>
      <c r="M1271">
        <f>_xlfn.IFNA(VLOOKUP(A:A,单位分配保留两位小数!B:J,9,0),0)</f>
        <v>0</v>
      </c>
      <c r="N1271">
        <f>_xlfn.IFNA(VLOOKUP(A:A,单位分配保留两位小数!B:K,10,0),0)</f>
        <v>0</v>
      </c>
      <c r="O1271">
        <f>ROUND(_xlfn.IFNA(VLOOKUP(A:A,单位分配保留两位小数!B:L,11,0),0),2)</f>
        <v>0</v>
      </c>
      <c r="Q1271">
        <f t="shared" si="152"/>
        <v>0</v>
      </c>
      <c r="R1271">
        <f>_xlfn.IFNA(VLOOKUP(A1271,'11月工资'!A:AU,47,0),0)+Q1271</f>
        <v>11361</v>
      </c>
      <c r="S1271">
        <f>VLOOKUP(A:A,'11月工资'!A:AW,49,0)</f>
        <v>0</v>
      </c>
      <c r="T1271">
        <f>VLOOKUP(A:A,'11月工资'!A:AZ,52,0)</f>
        <v>0</v>
      </c>
      <c r="U1271">
        <f>VLOOKUP(A:A,'11月工资'!A:BA,53,0)</f>
        <v>0</v>
      </c>
      <c r="V1271">
        <f>VLOOKUP(A:A,'11月工资'!A:AX,50,0)</f>
        <v>0</v>
      </c>
      <c r="W1271">
        <f>VLOOKUP(A:A,'11月工资'!A:AY,51,0)</f>
        <v>0</v>
      </c>
      <c r="X1271">
        <f>VLOOKUP(A:A,'11月工资'!A:AV,48,0)</f>
        <v>15000</v>
      </c>
      <c r="Y1271">
        <f>VLOOKUP(A:A,'11月工资'!A:BB,54,0)</f>
        <v>2028.96</v>
      </c>
      <c r="Z1271" s="12">
        <f>ROUND(5*MAX(0,(R1271-S1271-T1271-U1271-V1271-W1271-X1271-Y1271)*{0.6;2;4;5;6;7;9}%-{0;504;3384;6384;10584;17184;36384}),2)</f>
        <v>0</v>
      </c>
      <c r="AB1271" s="78">
        <f>VLOOKUP(A:A,'11月工资'!A:BI,61,0)</f>
        <v>0</v>
      </c>
      <c r="AC1271" s="6">
        <f t="shared" si="153"/>
        <v>0</v>
      </c>
      <c r="AD1271">
        <f t="shared" si="154"/>
        <v>0</v>
      </c>
      <c r="AE1271">
        <f>VLOOKUP(A:A,'10月奖金'!A:AC,29,0)</f>
        <v>0</v>
      </c>
      <c r="AF1271" s="6">
        <f t="shared" si="155"/>
        <v>0</v>
      </c>
      <c r="AG1271">
        <f>VLOOKUP(A:A,'10月奖金'!A:AD,30,0)</f>
        <v>1650</v>
      </c>
      <c r="AH1271" s="6">
        <f t="shared" si="156"/>
        <v>-1650</v>
      </c>
      <c r="AI1271">
        <f>VLOOKUP(A:A,单位分配保留两位小数!B:N,13,0)</f>
        <v>0</v>
      </c>
      <c r="AJ1271">
        <f t="shared" si="157"/>
        <v>0</v>
      </c>
      <c r="AK1271">
        <f>_xlfn.IFNA(VLOOKUP(A:A,'11月工资'!A:AQ,43,0),0)</f>
        <v>0</v>
      </c>
      <c r="AL1271">
        <f t="shared" si="158"/>
        <v>0</v>
      </c>
      <c r="AM1271" s="6">
        <f t="shared" si="159"/>
        <v>-5667.96</v>
      </c>
    </row>
    <row r="1272" spans="1:39" x14ac:dyDescent="0.2">
      <c r="A1272" s="1">
        <v>9001392</v>
      </c>
      <c r="B1272" t="str">
        <f>VLOOKUP(A1272,标准表!C:D,2,0)</f>
        <v>董齐</v>
      </c>
      <c r="C1272" t="str">
        <f>VLOOKUP(A:A,标准表!C:M,11,0)</f>
        <v>炼铁事业部</v>
      </c>
      <c r="D1272" t="str">
        <f>VLOOKUP($A:$A,标准表!C:E,3,0)</f>
        <v>130225199510290035</v>
      </c>
      <c r="E1272" t="str">
        <f>VLOOKUP(A:A,'11月工资'!A:D,4,0)</f>
        <v>6217000180015079282</v>
      </c>
      <c r="F1272" t="str">
        <f>VLOOKUP(A:A,'11月工资'!A:F,6,0)</f>
        <v>专业技术人员</v>
      </c>
      <c r="G1272">
        <f>VLOOKUP(A:A,标准表!C:H,6,0)</f>
        <v>0</v>
      </c>
      <c r="H1272">
        <f>VLOOKUP(A:A,标准表!C:I,7,0)</f>
        <v>0</v>
      </c>
      <c r="I1272">
        <f>VLOOKUP(A:A,标准表!C:J,8,0)</f>
        <v>0</v>
      </c>
      <c r="J1272">
        <f>VLOOKUP($A:$A,标准表!C:G,5,0)</f>
        <v>1</v>
      </c>
      <c r="L1272">
        <f>VLOOKUP(A:A,单位分配保留两位小数!B:I,8,0)</f>
        <v>1650</v>
      </c>
      <c r="M1272">
        <f>_xlfn.IFNA(VLOOKUP(A:A,单位分配保留两位小数!B:J,9,0),0)</f>
        <v>0</v>
      </c>
      <c r="N1272">
        <f>_xlfn.IFNA(VLOOKUP(A:A,单位分配保留两位小数!B:K,10,0),0)</f>
        <v>230</v>
      </c>
      <c r="O1272">
        <f>ROUND(_xlfn.IFNA(VLOOKUP(A:A,单位分配保留两位小数!B:L,11,0),0),2)</f>
        <v>0</v>
      </c>
      <c r="Q1272">
        <f t="shared" si="152"/>
        <v>1880</v>
      </c>
      <c r="R1272">
        <f>_xlfn.IFNA(VLOOKUP(A1272,'11月工资'!A:AU,47,0),0)+Q1272</f>
        <v>16448</v>
      </c>
      <c r="S1272">
        <f>VLOOKUP(A:A,'11月工资'!A:AW,49,0)</f>
        <v>0</v>
      </c>
      <c r="T1272">
        <f>VLOOKUP(A:A,'11月工资'!A:AZ,52,0)</f>
        <v>0</v>
      </c>
      <c r="U1272">
        <f>VLOOKUP(A:A,'11月工资'!A:BA,53,0)</f>
        <v>0</v>
      </c>
      <c r="V1272">
        <f>VLOOKUP(A:A,'11月工资'!A:AX,50,0)</f>
        <v>0</v>
      </c>
      <c r="W1272">
        <f>VLOOKUP(A:A,'11月工资'!A:AY,51,0)</f>
        <v>0</v>
      </c>
      <c r="X1272">
        <f>VLOOKUP(A:A,'11月工资'!A:AV,48,0)</f>
        <v>20000</v>
      </c>
      <c r="Y1272">
        <f>VLOOKUP(A:A,'11月工资'!A:BB,54,0)</f>
        <v>2705.28</v>
      </c>
      <c r="Z1272" s="12">
        <f>ROUND(5*MAX(0,(R1272-S1272-T1272-U1272-V1272-W1272-X1272-Y1272)*{0.6;2;4;5;6;7;9}%-{0;504;3384;6384;10584;17184;36384}),2)</f>
        <v>0</v>
      </c>
      <c r="AB1272" s="78">
        <f>VLOOKUP(A:A,'11月工资'!A:BI,61,0)</f>
        <v>0</v>
      </c>
      <c r="AC1272" s="6">
        <f t="shared" si="153"/>
        <v>0</v>
      </c>
      <c r="AD1272">
        <f t="shared" si="154"/>
        <v>1880</v>
      </c>
      <c r="AE1272">
        <f>VLOOKUP(A:A,'10月奖金'!A:AC,29,0)</f>
        <v>0</v>
      </c>
      <c r="AF1272" s="6">
        <f t="shared" si="155"/>
        <v>0</v>
      </c>
      <c r="AG1272">
        <f>VLOOKUP(A:A,'10月奖金'!A:AD,30,0)</f>
        <v>1650</v>
      </c>
      <c r="AH1272" s="6">
        <f t="shared" si="156"/>
        <v>230</v>
      </c>
      <c r="AI1272">
        <f>VLOOKUP(A:A,单位分配保留两位小数!B:N,13,0)</f>
        <v>1880</v>
      </c>
      <c r="AJ1272">
        <f t="shared" si="157"/>
        <v>0</v>
      </c>
      <c r="AK1272">
        <f>_xlfn.IFNA(VLOOKUP(A:A,'11月工资'!A:AQ,43,0),0)</f>
        <v>0</v>
      </c>
      <c r="AL1272">
        <f t="shared" si="158"/>
        <v>0</v>
      </c>
      <c r="AM1272" s="6">
        <f t="shared" si="159"/>
        <v>-6257.2800000000007</v>
      </c>
    </row>
    <row r="1273" spans="1:39" x14ac:dyDescent="0.2">
      <c r="A1273" s="1">
        <v>9001393</v>
      </c>
      <c r="B1273" t="str">
        <f>VLOOKUP(A1273,标准表!C:D,2,0)</f>
        <v>赵宏宇</v>
      </c>
      <c r="C1273" t="str">
        <f>VLOOKUP(A:A,标准表!C:M,11,0)</f>
        <v>热轧事业部</v>
      </c>
      <c r="D1273" t="str">
        <f>VLOOKUP($A:$A,标准表!C:E,3,0)</f>
        <v>211422199508125092</v>
      </c>
      <c r="E1273" t="str">
        <f>VLOOKUP(A:A,'11月工资'!A:D,4,0)</f>
        <v>6217000180044552606</v>
      </c>
      <c r="F1273" t="str">
        <f>VLOOKUP(A:A,'11月工资'!A:F,6,0)</f>
        <v>专业技术人员</v>
      </c>
      <c r="G1273">
        <f>VLOOKUP(A:A,标准表!C:H,6,0)</f>
        <v>0</v>
      </c>
      <c r="H1273">
        <f>VLOOKUP(A:A,标准表!C:I,7,0)</f>
        <v>0</v>
      </c>
      <c r="I1273">
        <f>VLOOKUP(A:A,标准表!C:J,8,0)</f>
        <v>0</v>
      </c>
      <c r="J1273">
        <f>VLOOKUP($A:$A,标准表!C:G,5,0)</f>
        <v>1</v>
      </c>
      <c r="L1273">
        <f>VLOOKUP(A:A,单位分配保留两位小数!B:I,8,0)</f>
        <v>1622.28</v>
      </c>
      <c r="M1273">
        <f>_xlfn.IFNA(VLOOKUP(A:A,单位分配保留两位小数!B:J,9,0),0)</f>
        <v>0</v>
      </c>
      <c r="N1273">
        <f>_xlfn.IFNA(VLOOKUP(A:A,单位分配保留两位小数!B:K,10,0),0)</f>
        <v>0</v>
      </c>
      <c r="O1273">
        <f>ROUND(_xlfn.IFNA(VLOOKUP(A:A,单位分配保留两位小数!B:L,11,0),0),2)</f>
        <v>50</v>
      </c>
      <c r="Q1273">
        <f t="shared" si="152"/>
        <v>1572.28</v>
      </c>
      <c r="R1273">
        <f>_xlfn.IFNA(VLOOKUP(A1273,'11月工资'!A:AU,47,0),0)+Q1273</f>
        <v>16035.1</v>
      </c>
      <c r="S1273">
        <f>VLOOKUP(A:A,'11月工资'!A:AW,49,0)</f>
        <v>0</v>
      </c>
      <c r="T1273">
        <f>VLOOKUP(A:A,'11月工资'!A:AZ,52,0)</f>
        <v>0</v>
      </c>
      <c r="U1273">
        <f>VLOOKUP(A:A,'11月工资'!A:BA,53,0)</f>
        <v>0</v>
      </c>
      <c r="V1273">
        <f>VLOOKUP(A:A,'11月工资'!A:AX,50,0)</f>
        <v>0</v>
      </c>
      <c r="W1273">
        <f>VLOOKUP(A:A,'11月工资'!A:AY,51,0)</f>
        <v>0</v>
      </c>
      <c r="X1273">
        <f>VLOOKUP(A:A,'11月工资'!A:AV,48,0)</f>
        <v>20000</v>
      </c>
      <c r="Y1273">
        <f>VLOOKUP(A:A,'11月工资'!A:BB,54,0)</f>
        <v>2705.28</v>
      </c>
      <c r="Z1273" s="12">
        <f>ROUND(5*MAX(0,(R1273-S1273-T1273-U1273-V1273-W1273-X1273-Y1273)*{0.6;2;4;5;6;7;9}%-{0;504;3384;6384;10584;17184;36384}),2)</f>
        <v>0</v>
      </c>
      <c r="AB1273" s="78">
        <f>VLOOKUP(A:A,'11月工资'!A:BI,61,0)</f>
        <v>0</v>
      </c>
      <c r="AC1273" s="6">
        <f t="shared" si="153"/>
        <v>0</v>
      </c>
      <c r="AD1273">
        <f t="shared" si="154"/>
        <v>1572.28</v>
      </c>
      <c r="AE1273">
        <f>VLOOKUP(A:A,'10月奖金'!A:AC,29,0)</f>
        <v>0</v>
      </c>
      <c r="AF1273" s="6">
        <f t="shared" si="155"/>
        <v>0</v>
      </c>
      <c r="AG1273">
        <f>VLOOKUP(A:A,'10月奖金'!A:AD,30,0)</f>
        <v>1214.42</v>
      </c>
      <c r="AH1273" s="6">
        <f t="shared" si="156"/>
        <v>357.8599999999999</v>
      </c>
      <c r="AI1273">
        <f>VLOOKUP(A:A,单位分配保留两位小数!B:N,13,0)</f>
        <v>1572.28</v>
      </c>
      <c r="AJ1273">
        <f t="shared" si="157"/>
        <v>0</v>
      </c>
      <c r="AK1273">
        <f>_xlfn.IFNA(VLOOKUP(A:A,'11月工资'!A:AQ,43,0),0)</f>
        <v>0</v>
      </c>
      <c r="AL1273">
        <f t="shared" si="158"/>
        <v>0</v>
      </c>
      <c r="AM1273" s="6">
        <f t="shared" si="159"/>
        <v>-6670.18</v>
      </c>
    </row>
    <row r="1274" spans="1:39" x14ac:dyDescent="0.2">
      <c r="A1274" s="1">
        <v>9001394</v>
      </c>
      <c r="B1274" t="str">
        <f>VLOOKUP(A1274,标准表!C:D,2,0)</f>
        <v>范瑞</v>
      </c>
      <c r="C1274" t="str">
        <f>VLOOKUP(A:A,标准表!C:M,11,0)</f>
        <v>热轧事业部</v>
      </c>
      <c r="D1274" t="str">
        <f>VLOOKUP($A:$A,标准表!C:E,3,0)</f>
        <v>210727199701185713</v>
      </c>
      <c r="E1274" t="str">
        <f>VLOOKUP(A:A,'11月工资'!A:D,4,0)</f>
        <v>6217000180044552507</v>
      </c>
      <c r="F1274" t="str">
        <f>VLOOKUP(A:A,'11月工资'!A:F,6,0)</f>
        <v>专业技术人员</v>
      </c>
      <c r="G1274">
        <f>VLOOKUP(A:A,标准表!C:H,6,0)</f>
        <v>0</v>
      </c>
      <c r="H1274">
        <f>VLOOKUP(A:A,标准表!C:I,7,0)</f>
        <v>0</v>
      </c>
      <c r="I1274">
        <f>VLOOKUP(A:A,标准表!C:J,8,0)</f>
        <v>0</v>
      </c>
      <c r="J1274">
        <f>VLOOKUP($A:$A,标准表!C:G,5,0)</f>
        <v>1</v>
      </c>
      <c r="L1274">
        <f>VLOOKUP(A:A,单位分配保留两位小数!B:I,8,0)</f>
        <v>1626.13</v>
      </c>
      <c r="M1274">
        <f>_xlfn.IFNA(VLOOKUP(A:A,单位分配保留两位小数!B:J,9,0),0)</f>
        <v>0</v>
      </c>
      <c r="N1274">
        <f>_xlfn.IFNA(VLOOKUP(A:A,单位分配保留两位小数!B:K,10,0),0)</f>
        <v>50</v>
      </c>
      <c r="O1274">
        <f>ROUND(_xlfn.IFNA(VLOOKUP(A:A,单位分配保留两位小数!B:L,11,0),0),2)</f>
        <v>0</v>
      </c>
      <c r="Q1274">
        <f t="shared" si="152"/>
        <v>1676.13</v>
      </c>
      <c r="R1274">
        <f>_xlfn.IFNA(VLOOKUP(A1274,'11月工资'!A:AU,47,0),0)+Q1274</f>
        <v>16062.349999999999</v>
      </c>
      <c r="S1274">
        <f>VLOOKUP(A:A,'11月工资'!A:AW,49,0)</f>
        <v>0</v>
      </c>
      <c r="T1274">
        <f>VLOOKUP(A:A,'11月工资'!A:AZ,52,0)</f>
        <v>0</v>
      </c>
      <c r="U1274">
        <f>VLOOKUP(A:A,'11月工资'!A:BA,53,0)</f>
        <v>0</v>
      </c>
      <c r="V1274">
        <f>VLOOKUP(A:A,'11月工资'!A:AX,50,0)</f>
        <v>0</v>
      </c>
      <c r="W1274">
        <f>VLOOKUP(A:A,'11月工资'!A:AY,51,0)</f>
        <v>0</v>
      </c>
      <c r="X1274">
        <f>VLOOKUP(A:A,'11月工资'!A:AV,48,0)</f>
        <v>20000</v>
      </c>
      <c r="Y1274">
        <f>VLOOKUP(A:A,'11月工资'!A:BB,54,0)</f>
        <v>2705.28</v>
      </c>
      <c r="Z1274" s="12">
        <f>ROUND(5*MAX(0,(R1274-S1274-T1274-U1274-V1274-W1274-X1274-Y1274)*{0.6;2;4;5;6;7;9}%-{0;504;3384;6384;10584;17184;36384}),2)</f>
        <v>0</v>
      </c>
      <c r="AB1274" s="78">
        <f>VLOOKUP(A:A,'11月工资'!A:BI,61,0)</f>
        <v>0</v>
      </c>
      <c r="AC1274" s="6">
        <f t="shared" si="153"/>
        <v>0</v>
      </c>
      <c r="AD1274">
        <f t="shared" si="154"/>
        <v>1676.13</v>
      </c>
      <c r="AE1274">
        <f>VLOOKUP(A:A,'10月奖金'!A:AC,29,0)</f>
        <v>0</v>
      </c>
      <c r="AF1274" s="6">
        <f t="shared" si="155"/>
        <v>0</v>
      </c>
      <c r="AG1274">
        <f>VLOOKUP(A:A,'10月奖金'!A:AD,30,0)</f>
        <v>1660.83</v>
      </c>
      <c r="AH1274" s="6">
        <f t="shared" si="156"/>
        <v>15.300000000000182</v>
      </c>
      <c r="AI1274">
        <f>VLOOKUP(A:A,单位分配保留两位小数!B:N,13,0)</f>
        <v>1676.13</v>
      </c>
      <c r="AJ1274">
        <f t="shared" si="157"/>
        <v>0</v>
      </c>
      <c r="AK1274">
        <f>_xlfn.IFNA(VLOOKUP(A:A,'11月工资'!A:AQ,43,0),0)</f>
        <v>0</v>
      </c>
      <c r="AL1274">
        <f t="shared" si="158"/>
        <v>0</v>
      </c>
      <c r="AM1274" s="6">
        <f t="shared" si="159"/>
        <v>-6642.9300000000021</v>
      </c>
    </row>
    <row r="1275" spans="1:39" x14ac:dyDescent="0.2">
      <c r="A1275" s="1">
        <v>9001395</v>
      </c>
      <c r="B1275" t="str">
        <f>VLOOKUP(A1275,标准表!C:D,2,0)</f>
        <v>陈乃朋</v>
      </c>
      <c r="C1275" t="str">
        <f>VLOOKUP(A:A,标准表!C:M,11,0)</f>
        <v>热轧事业部</v>
      </c>
      <c r="D1275" t="str">
        <f>VLOOKUP($A:$A,标准表!C:E,3,0)</f>
        <v>210502199303161515</v>
      </c>
      <c r="E1275" t="str">
        <f>VLOOKUP(A:A,'11月工资'!A:D,4,0)</f>
        <v>6217000180044552499</v>
      </c>
      <c r="F1275" t="str">
        <f>VLOOKUP(A:A,'11月工资'!A:F,6,0)</f>
        <v>专业技术人员</v>
      </c>
      <c r="G1275">
        <f>VLOOKUP(A:A,标准表!C:H,6,0)</f>
        <v>0</v>
      </c>
      <c r="H1275">
        <f>VLOOKUP(A:A,标准表!C:I,7,0)</f>
        <v>0</v>
      </c>
      <c r="I1275">
        <f>VLOOKUP(A:A,标准表!C:J,8,0)</f>
        <v>0</v>
      </c>
      <c r="J1275">
        <f>VLOOKUP($A:$A,标准表!C:G,5,0)</f>
        <v>1</v>
      </c>
      <c r="L1275">
        <f>VLOOKUP(A:A,单位分配保留两位小数!B:I,8,0)</f>
        <v>1686.63</v>
      </c>
      <c r="M1275">
        <f>_xlfn.IFNA(VLOOKUP(A:A,单位分配保留两位小数!B:J,9,0),0)</f>
        <v>0</v>
      </c>
      <c r="N1275">
        <f>_xlfn.IFNA(VLOOKUP(A:A,单位分配保留两位小数!B:K,10,0),0)</f>
        <v>0</v>
      </c>
      <c r="O1275">
        <f>ROUND(_xlfn.IFNA(VLOOKUP(A:A,单位分配保留两位小数!B:L,11,0),0),2)</f>
        <v>0</v>
      </c>
      <c r="Q1275">
        <f t="shared" si="152"/>
        <v>1686.63</v>
      </c>
      <c r="R1275">
        <f>_xlfn.IFNA(VLOOKUP(A1275,'11月工资'!A:AU,47,0),0)+Q1275</f>
        <v>16284.630000000001</v>
      </c>
      <c r="S1275">
        <f>VLOOKUP(A:A,'11月工资'!A:AW,49,0)</f>
        <v>0</v>
      </c>
      <c r="T1275">
        <f>VLOOKUP(A:A,'11月工资'!A:AZ,52,0)</f>
        <v>0</v>
      </c>
      <c r="U1275">
        <f>VLOOKUP(A:A,'11月工资'!A:BA,53,0)</f>
        <v>0</v>
      </c>
      <c r="V1275">
        <f>VLOOKUP(A:A,'11月工资'!A:AX,50,0)</f>
        <v>0</v>
      </c>
      <c r="W1275">
        <f>VLOOKUP(A:A,'11月工资'!A:AY,51,0)</f>
        <v>0</v>
      </c>
      <c r="X1275">
        <f>VLOOKUP(A:A,'11月工资'!A:AV,48,0)</f>
        <v>20000</v>
      </c>
      <c r="Y1275">
        <f>VLOOKUP(A:A,'11月工资'!A:BB,54,0)</f>
        <v>2705.28</v>
      </c>
      <c r="Z1275" s="12">
        <f>ROUND(5*MAX(0,(R1275-S1275-T1275-U1275-V1275-W1275-X1275-Y1275)*{0.6;2;4;5;6;7;9}%-{0;504;3384;6384;10584;17184;36384}),2)</f>
        <v>0</v>
      </c>
      <c r="AB1275" s="78">
        <f>VLOOKUP(A:A,'11月工资'!A:BI,61,0)</f>
        <v>0</v>
      </c>
      <c r="AC1275" s="6">
        <f t="shared" si="153"/>
        <v>0</v>
      </c>
      <c r="AD1275">
        <f t="shared" si="154"/>
        <v>1686.63</v>
      </c>
      <c r="AE1275">
        <f>VLOOKUP(A:A,'10月奖金'!A:AC,29,0)</f>
        <v>0</v>
      </c>
      <c r="AF1275" s="6">
        <f t="shared" si="155"/>
        <v>0</v>
      </c>
      <c r="AG1275">
        <f>VLOOKUP(A:A,'10月奖金'!A:AD,30,0)</f>
        <v>1495.43</v>
      </c>
      <c r="AH1275" s="6">
        <f t="shared" si="156"/>
        <v>191.20000000000005</v>
      </c>
      <c r="AI1275">
        <f>VLOOKUP(A:A,单位分配保留两位小数!B:N,13,0)</f>
        <v>1686.63</v>
      </c>
      <c r="AJ1275">
        <f t="shared" si="157"/>
        <v>0</v>
      </c>
      <c r="AK1275">
        <f>_xlfn.IFNA(VLOOKUP(A:A,'11月工资'!A:AQ,43,0),0)</f>
        <v>0</v>
      </c>
      <c r="AL1275">
        <f t="shared" si="158"/>
        <v>0</v>
      </c>
      <c r="AM1275" s="6">
        <f t="shared" si="159"/>
        <v>-6420.65</v>
      </c>
    </row>
    <row r="1276" spans="1:39" x14ac:dyDescent="0.2">
      <c r="A1276" s="1">
        <v>9001396</v>
      </c>
      <c r="B1276" t="str">
        <f>VLOOKUP(A1276,标准表!C:D,2,0)</f>
        <v>马文东</v>
      </c>
      <c r="C1276" t="str">
        <f>VLOOKUP(A:A,标准表!C:M,11,0)</f>
        <v>热轧事业部</v>
      </c>
      <c r="D1276" t="str">
        <f>VLOOKUP($A:$A,标准表!C:E,3,0)</f>
        <v>211421199611117414</v>
      </c>
      <c r="E1276" t="str">
        <f>VLOOKUP(A:A,'11月工资'!A:D,4,0)</f>
        <v>6217000180044552630</v>
      </c>
      <c r="F1276" t="str">
        <f>VLOOKUP(A:A,'11月工资'!A:F,6,0)</f>
        <v>专业技术人员</v>
      </c>
      <c r="G1276">
        <f>VLOOKUP(A:A,标准表!C:H,6,0)</f>
        <v>0</v>
      </c>
      <c r="H1276">
        <f>VLOOKUP(A:A,标准表!C:I,7,0)</f>
        <v>0</v>
      </c>
      <c r="I1276">
        <f>VLOOKUP(A:A,标准表!C:J,8,0)</f>
        <v>0</v>
      </c>
      <c r="J1276">
        <f>VLOOKUP($A:$A,标准表!C:G,5,0)</f>
        <v>1</v>
      </c>
      <c r="L1276">
        <f>VLOOKUP(A:A,单位分配保留两位小数!B:I,8,0)</f>
        <v>1639.45</v>
      </c>
      <c r="M1276">
        <f>_xlfn.IFNA(VLOOKUP(A:A,单位分配保留两位小数!B:J,9,0),0)</f>
        <v>0</v>
      </c>
      <c r="N1276">
        <f>_xlfn.IFNA(VLOOKUP(A:A,单位分配保留两位小数!B:K,10,0),0)</f>
        <v>0</v>
      </c>
      <c r="O1276">
        <f>ROUND(_xlfn.IFNA(VLOOKUP(A:A,单位分配保留两位小数!B:L,11,0),0),2)</f>
        <v>0</v>
      </c>
      <c r="Q1276">
        <f t="shared" si="152"/>
        <v>1639.45</v>
      </c>
      <c r="R1276">
        <f>_xlfn.IFNA(VLOOKUP(A1276,'11月工资'!A:AU,47,0),0)+Q1276</f>
        <v>15951.62</v>
      </c>
      <c r="S1276">
        <f>VLOOKUP(A:A,'11月工资'!A:AW,49,0)</f>
        <v>0</v>
      </c>
      <c r="T1276">
        <f>VLOOKUP(A:A,'11月工资'!A:AZ,52,0)</f>
        <v>0</v>
      </c>
      <c r="U1276">
        <f>VLOOKUP(A:A,'11月工资'!A:BA,53,0)</f>
        <v>0</v>
      </c>
      <c r="V1276">
        <f>VLOOKUP(A:A,'11月工资'!A:AX,50,0)</f>
        <v>0</v>
      </c>
      <c r="W1276">
        <f>VLOOKUP(A:A,'11月工资'!A:AY,51,0)</f>
        <v>0</v>
      </c>
      <c r="X1276">
        <f>VLOOKUP(A:A,'11月工资'!A:AV,48,0)</f>
        <v>20000</v>
      </c>
      <c r="Y1276">
        <f>VLOOKUP(A:A,'11月工资'!A:BB,54,0)</f>
        <v>2705.28</v>
      </c>
      <c r="Z1276" s="12">
        <f>ROUND(5*MAX(0,(R1276-S1276-T1276-U1276-V1276-W1276-X1276-Y1276)*{0.6;2;4;5;6;7;9}%-{0;504;3384;6384;10584;17184;36384}),2)</f>
        <v>0</v>
      </c>
      <c r="AB1276" s="78">
        <f>VLOOKUP(A:A,'11月工资'!A:BI,61,0)</f>
        <v>0</v>
      </c>
      <c r="AC1276" s="6">
        <f t="shared" si="153"/>
        <v>0</v>
      </c>
      <c r="AD1276">
        <f t="shared" si="154"/>
        <v>1639.45</v>
      </c>
      <c r="AE1276">
        <f>VLOOKUP(A:A,'10月奖金'!A:AC,29,0)</f>
        <v>0</v>
      </c>
      <c r="AF1276" s="6">
        <f t="shared" si="155"/>
        <v>0</v>
      </c>
      <c r="AG1276">
        <f>VLOOKUP(A:A,'10月奖金'!A:AD,30,0)</f>
        <v>1700.78</v>
      </c>
      <c r="AH1276" s="6">
        <f t="shared" si="156"/>
        <v>-61.329999999999927</v>
      </c>
      <c r="AI1276">
        <f>VLOOKUP(A:A,单位分配保留两位小数!B:N,13,0)</f>
        <v>1639.45</v>
      </c>
      <c r="AJ1276">
        <f t="shared" si="157"/>
        <v>0</v>
      </c>
      <c r="AK1276">
        <f>_xlfn.IFNA(VLOOKUP(A:A,'11月工资'!A:AQ,43,0),0)</f>
        <v>0</v>
      </c>
      <c r="AL1276">
        <f t="shared" si="158"/>
        <v>0</v>
      </c>
      <c r="AM1276" s="6">
        <f t="shared" si="159"/>
        <v>-6753.66</v>
      </c>
    </row>
    <row r="1277" spans="1:39" x14ac:dyDescent="0.2">
      <c r="A1277" s="1">
        <v>9001397</v>
      </c>
      <c r="B1277" t="str">
        <f>VLOOKUP(A1277,标准表!C:D,2,0)</f>
        <v>李通</v>
      </c>
      <c r="C1277" t="str">
        <f>VLOOKUP(A:A,标准表!C:M,11,0)</f>
        <v>热轧事业部</v>
      </c>
      <c r="D1277" t="str">
        <f>VLOOKUP($A:$A,标准表!C:E,3,0)</f>
        <v>130225199608193719</v>
      </c>
      <c r="E1277" t="str">
        <f>VLOOKUP(A:A,'11月工资'!A:D,4,0)</f>
        <v>6217000180044552622</v>
      </c>
      <c r="F1277" t="str">
        <f>VLOOKUP(A:A,'11月工资'!A:F,6,0)</f>
        <v>专业技术人员</v>
      </c>
      <c r="G1277">
        <f>VLOOKUP(A:A,标准表!C:H,6,0)</f>
        <v>0</v>
      </c>
      <c r="H1277">
        <f>VLOOKUP(A:A,标准表!C:I,7,0)</f>
        <v>0</v>
      </c>
      <c r="I1277">
        <f>VLOOKUP(A:A,标准表!C:J,8,0)</f>
        <v>0</v>
      </c>
      <c r="J1277">
        <f>VLOOKUP($A:$A,标准表!C:G,5,0)</f>
        <v>1</v>
      </c>
      <c r="L1277">
        <f>VLOOKUP(A:A,单位分配保留两位小数!B:I,8,0)</f>
        <v>1622.28</v>
      </c>
      <c r="M1277">
        <f>_xlfn.IFNA(VLOOKUP(A:A,单位分配保留两位小数!B:J,9,0),0)</f>
        <v>0</v>
      </c>
      <c r="N1277">
        <f>_xlfn.IFNA(VLOOKUP(A:A,单位分配保留两位小数!B:K,10,0),0)</f>
        <v>0</v>
      </c>
      <c r="O1277">
        <f>ROUND(_xlfn.IFNA(VLOOKUP(A:A,单位分配保留两位小数!B:L,11,0),0),2)</f>
        <v>0</v>
      </c>
      <c r="Q1277">
        <f t="shared" si="152"/>
        <v>1622.28</v>
      </c>
      <c r="R1277">
        <f>_xlfn.IFNA(VLOOKUP(A1277,'11月工资'!A:AU,47,0),0)+Q1277</f>
        <v>16420.82</v>
      </c>
      <c r="S1277">
        <f>VLOOKUP(A:A,'11月工资'!A:AW,49,0)</f>
        <v>0</v>
      </c>
      <c r="T1277">
        <f>VLOOKUP(A:A,'11月工资'!A:AZ,52,0)</f>
        <v>0</v>
      </c>
      <c r="U1277">
        <f>VLOOKUP(A:A,'11月工资'!A:BA,53,0)</f>
        <v>0</v>
      </c>
      <c r="V1277">
        <f>VLOOKUP(A:A,'11月工资'!A:AX,50,0)</f>
        <v>0</v>
      </c>
      <c r="W1277">
        <f>VLOOKUP(A:A,'11月工资'!A:AY,51,0)</f>
        <v>0</v>
      </c>
      <c r="X1277">
        <f>VLOOKUP(A:A,'11月工资'!A:AV,48,0)</f>
        <v>20000</v>
      </c>
      <c r="Y1277">
        <f>VLOOKUP(A:A,'11月工资'!A:BB,54,0)</f>
        <v>2705.28</v>
      </c>
      <c r="Z1277" s="12">
        <f>ROUND(5*MAX(0,(R1277-S1277-T1277-U1277-V1277-W1277-X1277-Y1277)*{0.6;2;4;5;6;7;9}%-{0;504;3384;6384;10584;17184;36384}),2)</f>
        <v>0</v>
      </c>
      <c r="AB1277" s="78">
        <f>VLOOKUP(A:A,'11月工资'!A:BI,61,0)</f>
        <v>0</v>
      </c>
      <c r="AC1277" s="6">
        <f t="shared" si="153"/>
        <v>0</v>
      </c>
      <c r="AD1277">
        <f t="shared" si="154"/>
        <v>1622.28</v>
      </c>
      <c r="AE1277">
        <f>VLOOKUP(A:A,'10月奖金'!A:AC,29,0)</f>
        <v>0</v>
      </c>
      <c r="AF1277" s="6">
        <f t="shared" si="155"/>
        <v>0</v>
      </c>
      <c r="AG1277">
        <f>VLOOKUP(A:A,'10月奖金'!A:AD,30,0)</f>
        <v>1622.08</v>
      </c>
      <c r="AH1277" s="6">
        <f t="shared" si="156"/>
        <v>0.20000000000004547</v>
      </c>
      <c r="AI1277">
        <f>VLOOKUP(A:A,单位分配保留两位小数!B:N,13,0)</f>
        <v>1622.28</v>
      </c>
      <c r="AJ1277">
        <f t="shared" si="157"/>
        <v>0</v>
      </c>
      <c r="AK1277">
        <f>_xlfn.IFNA(VLOOKUP(A:A,'11月工资'!A:AQ,43,0),0)</f>
        <v>0</v>
      </c>
      <c r="AL1277">
        <f t="shared" si="158"/>
        <v>0</v>
      </c>
      <c r="AM1277" s="6">
        <f t="shared" si="159"/>
        <v>-6284.4600000000009</v>
      </c>
    </row>
    <row r="1278" spans="1:39" x14ac:dyDescent="0.2">
      <c r="A1278" s="1">
        <v>9001398</v>
      </c>
      <c r="B1278" t="str">
        <f>VLOOKUP(A1278,标准表!C:D,2,0)</f>
        <v>王昱兮</v>
      </c>
      <c r="C1278" t="str">
        <f>VLOOKUP(A:A,标准表!C:M,11,0)</f>
        <v>热轧事业部</v>
      </c>
      <c r="D1278" t="str">
        <f>VLOOKUP($A:$A,标准表!C:E,3,0)</f>
        <v>130225199508130016</v>
      </c>
      <c r="E1278" t="str">
        <f>VLOOKUP(A:A,'11月工资'!A:D,4,0)</f>
        <v>6217000180016550224</v>
      </c>
      <c r="F1278" t="str">
        <f>VLOOKUP(A:A,'11月工资'!A:F,6,0)</f>
        <v>专业技术人员</v>
      </c>
      <c r="G1278">
        <f>VLOOKUP(A:A,标准表!C:H,6,0)</f>
        <v>0</v>
      </c>
      <c r="H1278">
        <f>VLOOKUP(A:A,标准表!C:I,7,0)</f>
        <v>0</v>
      </c>
      <c r="I1278">
        <f>VLOOKUP(A:A,标准表!C:J,8,0)</f>
        <v>0</v>
      </c>
      <c r="J1278">
        <f>VLOOKUP($A:$A,标准表!C:G,5,0)</f>
        <v>1</v>
      </c>
      <c r="L1278">
        <f>VLOOKUP(A:A,单位分配保留两位小数!B:I,8,0)</f>
        <v>1654.03</v>
      </c>
      <c r="M1278">
        <f>_xlfn.IFNA(VLOOKUP(A:A,单位分配保留两位小数!B:J,9,0),0)</f>
        <v>0</v>
      </c>
      <c r="N1278">
        <f>_xlfn.IFNA(VLOOKUP(A:A,单位分配保留两位小数!B:K,10,0),0)</f>
        <v>0</v>
      </c>
      <c r="O1278">
        <f>ROUND(_xlfn.IFNA(VLOOKUP(A:A,单位分配保留两位小数!B:L,11,0),0),2)</f>
        <v>0</v>
      </c>
      <c r="Q1278">
        <f t="shared" si="152"/>
        <v>1654.03</v>
      </c>
      <c r="R1278">
        <f>_xlfn.IFNA(VLOOKUP(A1278,'11月工资'!A:AU,47,0),0)+Q1278</f>
        <v>16516.259999999998</v>
      </c>
      <c r="S1278">
        <f>VLOOKUP(A:A,'11月工资'!A:AW,49,0)</f>
        <v>0</v>
      </c>
      <c r="T1278">
        <f>VLOOKUP(A:A,'11月工资'!A:AZ,52,0)</f>
        <v>0</v>
      </c>
      <c r="U1278">
        <f>VLOOKUP(A:A,'11月工资'!A:BA,53,0)</f>
        <v>0</v>
      </c>
      <c r="V1278">
        <f>VLOOKUP(A:A,'11月工资'!A:AX,50,0)</f>
        <v>0</v>
      </c>
      <c r="W1278">
        <f>VLOOKUP(A:A,'11月工资'!A:AY,51,0)</f>
        <v>0</v>
      </c>
      <c r="X1278">
        <f>VLOOKUP(A:A,'11月工资'!A:AV,48,0)</f>
        <v>20000</v>
      </c>
      <c r="Y1278">
        <f>VLOOKUP(A:A,'11月工资'!A:BB,54,0)</f>
        <v>2705.28</v>
      </c>
      <c r="Z1278" s="12">
        <f>ROUND(5*MAX(0,(R1278-S1278-T1278-U1278-V1278-W1278-X1278-Y1278)*{0.6;2;4;5;6;7;9}%-{0;504;3384;6384;10584;17184;36384}),2)</f>
        <v>0</v>
      </c>
      <c r="AB1278" s="78">
        <f>VLOOKUP(A:A,'11月工资'!A:BI,61,0)</f>
        <v>0</v>
      </c>
      <c r="AC1278" s="6">
        <f t="shared" si="153"/>
        <v>0</v>
      </c>
      <c r="AD1278">
        <f t="shared" si="154"/>
        <v>1654.03</v>
      </c>
      <c r="AE1278">
        <f>VLOOKUP(A:A,'10月奖金'!A:AC,29,0)</f>
        <v>0</v>
      </c>
      <c r="AF1278" s="6">
        <f t="shared" si="155"/>
        <v>0</v>
      </c>
      <c r="AG1278">
        <f>VLOOKUP(A:A,'10月奖金'!A:AD,30,0)</f>
        <v>1649.41</v>
      </c>
      <c r="AH1278" s="6">
        <f t="shared" si="156"/>
        <v>4.6199999999998909</v>
      </c>
      <c r="AI1278">
        <f>VLOOKUP(A:A,单位分配保留两位小数!B:N,13,0)</f>
        <v>1654.03</v>
      </c>
      <c r="AJ1278">
        <f t="shared" si="157"/>
        <v>0</v>
      </c>
      <c r="AK1278">
        <f>_xlfn.IFNA(VLOOKUP(A:A,'11月工资'!A:AQ,43,0),0)</f>
        <v>0</v>
      </c>
      <c r="AL1278">
        <f t="shared" si="158"/>
        <v>0</v>
      </c>
      <c r="AM1278" s="6">
        <f t="shared" si="159"/>
        <v>-6189.0200000000023</v>
      </c>
    </row>
    <row r="1279" spans="1:39" x14ac:dyDescent="0.2">
      <c r="A1279" s="1">
        <v>9001399</v>
      </c>
      <c r="B1279" t="str">
        <f>VLOOKUP(A1279,标准表!C:D,2,0)</f>
        <v>冯博</v>
      </c>
      <c r="C1279" t="str">
        <f>VLOOKUP(A:A,标准表!C:M,11,0)</f>
        <v>热轧事业部</v>
      </c>
      <c r="D1279" t="str">
        <f>VLOOKUP($A:$A,标准表!C:E,3,0)</f>
        <v>130202199606272718</v>
      </c>
      <c r="E1279" t="str">
        <f>VLOOKUP(A:A,'11月工资'!A:D,4,0)</f>
        <v>6217000180008739496</v>
      </c>
      <c r="F1279" t="str">
        <f>VLOOKUP(A:A,'11月工资'!A:F,6,0)</f>
        <v>专业技术人员</v>
      </c>
      <c r="G1279">
        <f>VLOOKUP(A:A,标准表!C:H,6,0)</f>
        <v>0</v>
      </c>
      <c r="H1279">
        <f>VLOOKUP(A:A,标准表!C:I,7,0)</f>
        <v>0</v>
      </c>
      <c r="I1279">
        <f>VLOOKUP(A:A,标准表!C:J,8,0)</f>
        <v>0</v>
      </c>
      <c r="J1279">
        <f>VLOOKUP($A:$A,标准表!C:G,5,0)</f>
        <v>1</v>
      </c>
      <c r="L1279">
        <f>VLOOKUP(A:A,单位分配保留两位小数!B:I,8,0)</f>
        <v>1675.59</v>
      </c>
      <c r="M1279">
        <f>_xlfn.IFNA(VLOOKUP(A:A,单位分配保留两位小数!B:J,9,0),0)</f>
        <v>0</v>
      </c>
      <c r="N1279">
        <f>_xlfn.IFNA(VLOOKUP(A:A,单位分配保留两位小数!B:K,10,0),0)</f>
        <v>50</v>
      </c>
      <c r="O1279">
        <f>ROUND(_xlfn.IFNA(VLOOKUP(A:A,单位分配保留两位小数!B:L,11,0),0),2)</f>
        <v>0</v>
      </c>
      <c r="Q1279">
        <f t="shared" si="152"/>
        <v>1725.59</v>
      </c>
      <c r="R1279">
        <f>_xlfn.IFNA(VLOOKUP(A1279,'11月工资'!A:AU,47,0),0)+Q1279</f>
        <v>16307.93</v>
      </c>
      <c r="S1279">
        <f>VLOOKUP(A:A,'11月工资'!A:AW,49,0)</f>
        <v>0</v>
      </c>
      <c r="T1279">
        <f>VLOOKUP(A:A,'11月工资'!A:AZ,52,0)</f>
        <v>0</v>
      </c>
      <c r="U1279">
        <f>VLOOKUP(A:A,'11月工资'!A:BA,53,0)</f>
        <v>0</v>
      </c>
      <c r="V1279">
        <f>VLOOKUP(A:A,'11月工资'!A:AX,50,0)</f>
        <v>0</v>
      </c>
      <c r="W1279">
        <f>VLOOKUP(A:A,'11月工资'!A:AY,51,0)</f>
        <v>0</v>
      </c>
      <c r="X1279">
        <f>VLOOKUP(A:A,'11月工资'!A:AV,48,0)</f>
        <v>20000</v>
      </c>
      <c r="Y1279">
        <f>VLOOKUP(A:A,'11月工资'!A:BB,54,0)</f>
        <v>2705.28</v>
      </c>
      <c r="Z1279" s="12">
        <f>ROUND(5*MAX(0,(R1279-S1279-T1279-U1279-V1279-W1279-X1279-Y1279)*{0.6;2;4;5;6;7;9}%-{0;504;3384;6384;10584;17184;36384}),2)</f>
        <v>0</v>
      </c>
      <c r="AB1279" s="78">
        <f>VLOOKUP(A:A,'11月工资'!A:BI,61,0)</f>
        <v>0</v>
      </c>
      <c r="AC1279" s="6">
        <f t="shared" si="153"/>
        <v>0</v>
      </c>
      <c r="AD1279">
        <f t="shared" si="154"/>
        <v>1725.59</v>
      </c>
      <c r="AE1279">
        <f>VLOOKUP(A:A,'10月奖金'!A:AC,29,0)</f>
        <v>0</v>
      </c>
      <c r="AF1279" s="6">
        <f t="shared" si="155"/>
        <v>0</v>
      </c>
      <c r="AG1279">
        <f>VLOOKUP(A:A,'10月奖金'!A:AD,30,0)</f>
        <v>1766.97</v>
      </c>
      <c r="AH1279" s="6">
        <f t="shared" si="156"/>
        <v>-41.380000000000109</v>
      </c>
      <c r="AI1279">
        <f>VLOOKUP(A:A,单位分配保留两位小数!B:N,13,0)</f>
        <v>1725.59</v>
      </c>
      <c r="AJ1279">
        <f t="shared" si="157"/>
        <v>0</v>
      </c>
      <c r="AK1279">
        <f>_xlfn.IFNA(VLOOKUP(A:A,'11月工资'!A:AQ,43,0),0)</f>
        <v>0</v>
      </c>
      <c r="AL1279">
        <f t="shared" si="158"/>
        <v>0</v>
      </c>
      <c r="AM1279" s="6">
        <f t="shared" si="159"/>
        <v>-6397.35</v>
      </c>
    </row>
    <row r="1280" spans="1:39" x14ac:dyDescent="0.2">
      <c r="A1280" s="1">
        <v>9001400</v>
      </c>
      <c r="B1280" t="str">
        <f>VLOOKUP(A1280,标准表!C:D,2,0)</f>
        <v>耿君阳</v>
      </c>
      <c r="C1280" t="str">
        <f>VLOOKUP(A:A,标准表!C:M,11,0)</f>
        <v>热轧事业部</v>
      </c>
      <c r="D1280" t="str">
        <f>VLOOKUP($A:$A,标准表!C:E,3,0)</f>
        <v>130203199512140032</v>
      </c>
      <c r="E1280" t="str">
        <f>VLOOKUP(A:A,'11月工资'!A:D,4,0)</f>
        <v>6217000180009622907</v>
      </c>
      <c r="F1280" t="str">
        <f>VLOOKUP(A:A,'11月工资'!A:F,6,0)</f>
        <v>专业技术人员</v>
      </c>
      <c r="G1280">
        <f>VLOOKUP(A:A,标准表!C:H,6,0)</f>
        <v>0</v>
      </c>
      <c r="H1280">
        <f>VLOOKUP(A:A,标准表!C:I,7,0)</f>
        <v>0</v>
      </c>
      <c r="I1280">
        <f>VLOOKUP(A:A,标准表!C:J,8,0)</f>
        <v>0</v>
      </c>
      <c r="J1280">
        <f>VLOOKUP($A:$A,标准表!C:G,5,0)</f>
        <v>1</v>
      </c>
      <c r="L1280">
        <f>VLOOKUP(A:A,单位分配保留两位小数!B:I,8,0)</f>
        <v>1617.2</v>
      </c>
      <c r="M1280">
        <f>_xlfn.IFNA(VLOOKUP(A:A,单位分配保留两位小数!B:J,9,0),0)</f>
        <v>0</v>
      </c>
      <c r="N1280">
        <f>_xlfn.IFNA(VLOOKUP(A:A,单位分配保留两位小数!B:K,10,0),0)</f>
        <v>0</v>
      </c>
      <c r="O1280">
        <f>ROUND(_xlfn.IFNA(VLOOKUP(A:A,单位分配保留两位小数!B:L,11,0),0),2)</f>
        <v>0</v>
      </c>
      <c r="Q1280">
        <f t="shared" si="152"/>
        <v>1617.2</v>
      </c>
      <c r="R1280">
        <f>_xlfn.IFNA(VLOOKUP(A1280,'11月工资'!A:AU,47,0),0)+Q1280</f>
        <v>15515.730000000001</v>
      </c>
      <c r="S1280">
        <f>VLOOKUP(A:A,'11月工资'!A:AW,49,0)</f>
        <v>0</v>
      </c>
      <c r="T1280">
        <f>VLOOKUP(A:A,'11月工资'!A:AZ,52,0)</f>
        <v>0</v>
      </c>
      <c r="U1280">
        <f>VLOOKUP(A:A,'11月工资'!A:BA,53,0)</f>
        <v>0</v>
      </c>
      <c r="V1280">
        <f>VLOOKUP(A:A,'11月工资'!A:AX,50,0)</f>
        <v>0</v>
      </c>
      <c r="W1280">
        <f>VLOOKUP(A:A,'11月工资'!A:AY,51,0)</f>
        <v>0</v>
      </c>
      <c r="X1280">
        <f>VLOOKUP(A:A,'11月工资'!A:AV,48,0)</f>
        <v>20000</v>
      </c>
      <c r="Y1280">
        <f>VLOOKUP(A:A,'11月工资'!A:BB,54,0)</f>
        <v>2705.28</v>
      </c>
      <c r="Z1280" s="12">
        <f>ROUND(5*MAX(0,(R1280-S1280-T1280-U1280-V1280-W1280-X1280-Y1280)*{0.6;2;4;5;6;7;9}%-{0;504;3384;6384;10584;17184;36384}),2)</f>
        <v>0</v>
      </c>
      <c r="AB1280" s="78">
        <f>VLOOKUP(A:A,'11月工资'!A:BI,61,0)</f>
        <v>0</v>
      </c>
      <c r="AC1280" s="6">
        <f t="shared" si="153"/>
        <v>0</v>
      </c>
      <c r="AD1280">
        <f t="shared" si="154"/>
        <v>1617.2</v>
      </c>
      <c r="AE1280">
        <f>VLOOKUP(A:A,'10月奖金'!A:AC,29,0)</f>
        <v>0</v>
      </c>
      <c r="AF1280" s="6">
        <f t="shared" si="155"/>
        <v>0</v>
      </c>
      <c r="AG1280">
        <f>VLOOKUP(A:A,'10月奖金'!A:AD,30,0)</f>
        <v>1514.13</v>
      </c>
      <c r="AH1280" s="6">
        <f t="shared" si="156"/>
        <v>103.06999999999994</v>
      </c>
      <c r="AI1280">
        <f>VLOOKUP(A:A,单位分配保留两位小数!B:N,13,0)</f>
        <v>1617.2</v>
      </c>
      <c r="AJ1280">
        <f t="shared" si="157"/>
        <v>0</v>
      </c>
      <c r="AK1280">
        <f>_xlfn.IFNA(VLOOKUP(A:A,'11月工资'!A:AQ,43,0),0)</f>
        <v>0</v>
      </c>
      <c r="AL1280">
        <f t="shared" si="158"/>
        <v>0</v>
      </c>
      <c r="AM1280" s="6">
        <f t="shared" si="159"/>
        <v>-7189.5499999999993</v>
      </c>
    </row>
    <row r="1281" spans="1:39" x14ac:dyDescent="0.2">
      <c r="A1281" s="1">
        <v>9001401</v>
      </c>
      <c r="B1281" t="str">
        <f>VLOOKUP(A1281,标准表!C:D,2,0)</f>
        <v>于海杰</v>
      </c>
      <c r="C1281" t="str">
        <f>VLOOKUP(A:A,标准表!C:M,11,0)</f>
        <v>热轧事业部</v>
      </c>
      <c r="D1281" t="str">
        <f>VLOOKUP($A:$A,标准表!C:E,3,0)</f>
        <v>130283199304220638</v>
      </c>
      <c r="E1281" t="str">
        <f>VLOOKUP(A:A,'11月工资'!A:D,4,0)</f>
        <v>6236680180002917830</v>
      </c>
      <c r="F1281" t="str">
        <f>VLOOKUP(A:A,'11月工资'!A:F,6,0)</f>
        <v>专业技术人员</v>
      </c>
      <c r="G1281">
        <f>VLOOKUP(A:A,标准表!C:H,6,0)</f>
        <v>0</v>
      </c>
      <c r="H1281">
        <f>VLOOKUP(A:A,标准表!C:I,7,0)</f>
        <v>0</v>
      </c>
      <c r="I1281">
        <f>VLOOKUP(A:A,标准表!C:J,8,0)</f>
        <v>0</v>
      </c>
      <c r="J1281">
        <f>VLOOKUP($A:$A,标准表!C:G,5,0)</f>
        <v>1.65</v>
      </c>
      <c r="L1281">
        <f>VLOOKUP(A:A,单位分配保留两位小数!B:I,8,0)</f>
        <v>2782.7</v>
      </c>
      <c r="M1281">
        <f>_xlfn.IFNA(VLOOKUP(A:A,单位分配保留两位小数!B:J,9,0),0)</f>
        <v>0</v>
      </c>
      <c r="N1281">
        <f>_xlfn.IFNA(VLOOKUP(A:A,单位分配保留两位小数!B:K,10,0),0)</f>
        <v>0</v>
      </c>
      <c r="O1281">
        <f>ROUND(_xlfn.IFNA(VLOOKUP(A:A,单位分配保留两位小数!B:L,11,0),0),2)</f>
        <v>0</v>
      </c>
      <c r="Q1281">
        <f t="shared" si="152"/>
        <v>2782.7</v>
      </c>
      <c r="R1281">
        <f>_xlfn.IFNA(VLOOKUP(A1281,'11月工资'!A:AU,47,0),0)+Q1281</f>
        <v>22429.82</v>
      </c>
      <c r="S1281">
        <f>VLOOKUP(A:A,'11月工资'!A:AW,49,0)</f>
        <v>0</v>
      </c>
      <c r="T1281">
        <f>VLOOKUP(A:A,'11月工资'!A:AZ,52,0)</f>
        <v>0</v>
      </c>
      <c r="U1281">
        <f>VLOOKUP(A:A,'11月工资'!A:BA,53,0)</f>
        <v>0</v>
      </c>
      <c r="V1281">
        <f>VLOOKUP(A:A,'11月工资'!A:AX,50,0)</f>
        <v>0</v>
      </c>
      <c r="W1281">
        <f>VLOOKUP(A:A,'11月工资'!A:AY,51,0)</f>
        <v>0</v>
      </c>
      <c r="X1281">
        <f>VLOOKUP(A:A,'11月工资'!A:AV,48,0)</f>
        <v>20000</v>
      </c>
      <c r="Y1281">
        <f>VLOOKUP(A:A,'11月工资'!A:BB,54,0)</f>
        <v>3133.96</v>
      </c>
      <c r="Z1281" s="12">
        <f>ROUND(5*MAX(0,(R1281-S1281-T1281-U1281-V1281-W1281-X1281-Y1281)*{0.6;2;4;5;6;7;9}%-{0;504;3384;6384;10584;17184;36384}),2)</f>
        <v>0</v>
      </c>
      <c r="AB1281" s="78">
        <f>VLOOKUP(A:A,'11月工资'!A:BI,61,0)</f>
        <v>0</v>
      </c>
      <c r="AC1281" s="6">
        <f t="shared" si="153"/>
        <v>0</v>
      </c>
      <c r="AD1281">
        <f t="shared" si="154"/>
        <v>2782.7</v>
      </c>
      <c r="AE1281">
        <f>VLOOKUP(A:A,'10月奖金'!A:AC,29,0)</f>
        <v>0</v>
      </c>
      <c r="AF1281" s="6">
        <f t="shared" si="155"/>
        <v>0</v>
      </c>
      <c r="AG1281">
        <f>VLOOKUP(A:A,'10月奖金'!A:AD,30,0)</f>
        <v>2917.41</v>
      </c>
      <c r="AH1281" s="6">
        <f t="shared" si="156"/>
        <v>-134.71000000000004</v>
      </c>
      <c r="AI1281">
        <f>VLOOKUP(A:A,单位分配保留两位小数!B:N,13,0)</f>
        <v>2782.7</v>
      </c>
      <c r="AJ1281">
        <f t="shared" si="157"/>
        <v>0</v>
      </c>
      <c r="AK1281">
        <f>_xlfn.IFNA(VLOOKUP(A:A,'11月工资'!A:AQ,43,0),0)</f>
        <v>0</v>
      </c>
      <c r="AL1281">
        <f t="shared" si="158"/>
        <v>0</v>
      </c>
      <c r="AM1281" s="6">
        <f t="shared" si="159"/>
        <v>-704.14000000000033</v>
      </c>
    </row>
    <row r="1282" spans="1:39" x14ac:dyDescent="0.2">
      <c r="A1282" s="1">
        <v>9001402</v>
      </c>
      <c r="B1282" t="str">
        <f>VLOOKUP(A1282,标准表!C:D,2,0)</f>
        <v>白鹤强</v>
      </c>
      <c r="C1282" t="str">
        <f>VLOOKUP(A:A,标准表!C:M,11,0)</f>
        <v>热轧事业部</v>
      </c>
      <c r="D1282" t="str">
        <f>VLOOKUP($A:$A,标准表!C:E,3,0)</f>
        <v>150421199512231513</v>
      </c>
      <c r="E1282" t="str">
        <f>VLOOKUP(A:A,'11月工资'!A:D,4,0)</f>
        <v>6217000420008011425</v>
      </c>
      <c r="F1282" t="str">
        <f>VLOOKUP(A:A,'11月工资'!A:F,6,0)</f>
        <v>专业技术人员</v>
      </c>
      <c r="G1282">
        <f>VLOOKUP(A:A,标准表!C:H,6,0)</f>
        <v>0</v>
      </c>
      <c r="H1282">
        <f>VLOOKUP(A:A,标准表!C:I,7,0)</f>
        <v>0</v>
      </c>
      <c r="I1282">
        <f>VLOOKUP(A:A,标准表!C:J,8,0)</f>
        <v>0</v>
      </c>
      <c r="J1282">
        <f>VLOOKUP($A:$A,标准表!C:G,5,0)</f>
        <v>1</v>
      </c>
      <c r="L1282">
        <f>VLOOKUP(A:A,单位分配保留两位小数!B:I,8,0)</f>
        <v>1580.23</v>
      </c>
      <c r="M1282">
        <f>_xlfn.IFNA(VLOOKUP(A:A,单位分配保留两位小数!B:J,9,0),0)</f>
        <v>0</v>
      </c>
      <c r="N1282">
        <f>_xlfn.IFNA(VLOOKUP(A:A,单位分配保留两位小数!B:K,10,0),0)</f>
        <v>0</v>
      </c>
      <c r="O1282">
        <f>ROUND(_xlfn.IFNA(VLOOKUP(A:A,单位分配保留两位小数!B:L,11,0),0),2)</f>
        <v>0</v>
      </c>
      <c r="Q1282">
        <f t="shared" si="152"/>
        <v>1580.23</v>
      </c>
      <c r="R1282">
        <f>_xlfn.IFNA(VLOOKUP(A1282,'11月工资'!A:AU,47,0),0)+Q1282</f>
        <v>16513.48</v>
      </c>
      <c r="S1282">
        <f>VLOOKUP(A:A,'11月工资'!A:AW,49,0)</f>
        <v>0</v>
      </c>
      <c r="T1282">
        <f>VLOOKUP(A:A,'11月工资'!A:AZ,52,0)</f>
        <v>0</v>
      </c>
      <c r="U1282">
        <f>VLOOKUP(A:A,'11月工资'!A:BA,53,0)</f>
        <v>0</v>
      </c>
      <c r="V1282">
        <f>VLOOKUP(A:A,'11月工资'!A:AX,50,0)</f>
        <v>0</v>
      </c>
      <c r="W1282">
        <f>VLOOKUP(A:A,'11月工资'!A:AY,51,0)</f>
        <v>0</v>
      </c>
      <c r="X1282">
        <f>VLOOKUP(A:A,'11月工资'!A:AV,48,0)</f>
        <v>20000</v>
      </c>
      <c r="Y1282">
        <f>VLOOKUP(A:A,'11月工资'!A:BB,54,0)</f>
        <v>2705.28</v>
      </c>
      <c r="Z1282" s="12">
        <f>ROUND(5*MAX(0,(R1282-S1282-T1282-U1282-V1282-W1282-X1282-Y1282)*{0.6;2;4;5;6;7;9}%-{0;504;3384;6384;10584;17184;36384}),2)</f>
        <v>0</v>
      </c>
      <c r="AB1282" s="78">
        <f>VLOOKUP(A:A,'11月工资'!A:BI,61,0)</f>
        <v>0</v>
      </c>
      <c r="AC1282" s="6">
        <f t="shared" si="153"/>
        <v>0</v>
      </c>
      <c r="AD1282">
        <f t="shared" si="154"/>
        <v>1580.23</v>
      </c>
      <c r="AE1282">
        <f>VLOOKUP(A:A,'10月奖金'!A:AC,29,0)</f>
        <v>0</v>
      </c>
      <c r="AF1282" s="6">
        <f t="shared" si="155"/>
        <v>0</v>
      </c>
      <c r="AG1282">
        <f>VLOOKUP(A:A,'10月奖金'!A:AD,30,0)</f>
        <v>1753.11</v>
      </c>
      <c r="AH1282" s="6">
        <f t="shared" si="156"/>
        <v>-172.87999999999988</v>
      </c>
      <c r="AI1282">
        <f>VLOOKUP(A:A,单位分配保留两位小数!B:N,13,0)</f>
        <v>1580.23</v>
      </c>
      <c r="AJ1282">
        <f t="shared" si="157"/>
        <v>0</v>
      </c>
      <c r="AK1282">
        <f>_xlfn.IFNA(VLOOKUP(A:A,'11月工资'!A:AQ,43,0),0)</f>
        <v>0</v>
      </c>
      <c r="AL1282">
        <f t="shared" si="158"/>
        <v>0</v>
      </c>
      <c r="AM1282" s="6">
        <f t="shared" si="159"/>
        <v>-6191.8000000000011</v>
      </c>
    </row>
    <row r="1283" spans="1:39" x14ac:dyDescent="0.2">
      <c r="A1283" s="1">
        <v>9001403</v>
      </c>
      <c r="B1283" t="str">
        <f>VLOOKUP(A1283,标准表!C:D,2,0)</f>
        <v>冯绵淞</v>
      </c>
      <c r="C1283" t="str">
        <f>VLOOKUP(A:A,标准表!C:M,11,0)</f>
        <v>热轧事业部</v>
      </c>
      <c r="D1283" t="str">
        <f>VLOOKUP($A:$A,标准表!C:E,3,0)</f>
        <v>131121199709060018</v>
      </c>
      <c r="E1283" t="str">
        <f>VLOOKUP(A:A,'11月工资'!A:D,4,0)</f>
        <v>6217000180015267036</v>
      </c>
      <c r="F1283" t="str">
        <f>VLOOKUP(A:A,'11月工资'!A:F,6,0)</f>
        <v>专业技术人员</v>
      </c>
      <c r="G1283">
        <f>VLOOKUP(A:A,标准表!C:H,6,0)</f>
        <v>0</v>
      </c>
      <c r="H1283">
        <f>VLOOKUP(A:A,标准表!C:I,7,0)</f>
        <v>0</v>
      </c>
      <c r="I1283">
        <f>VLOOKUP(A:A,标准表!C:J,8,0)</f>
        <v>0</v>
      </c>
      <c r="J1283">
        <f>VLOOKUP($A:$A,标准表!C:G,5,0)</f>
        <v>1</v>
      </c>
      <c r="L1283">
        <f>VLOOKUP(A:A,单位分配保留两位小数!B:I,8,0)</f>
        <v>1632.42</v>
      </c>
      <c r="M1283">
        <f>_xlfn.IFNA(VLOOKUP(A:A,单位分配保留两位小数!B:J,9,0),0)</f>
        <v>0</v>
      </c>
      <c r="N1283">
        <f>_xlfn.IFNA(VLOOKUP(A:A,单位分配保留两位小数!B:K,10,0),0)</f>
        <v>100</v>
      </c>
      <c r="O1283">
        <f>ROUND(_xlfn.IFNA(VLOOKUP(A:A,单位分配保留两位小数!B:L,11,0),0),2)</f>
        <v>0</v>
      </c>
      <c r="Q1283">
        <f t="shared" ref="Q1283:Q1309" si="160">L1283+M1283+N1283-O1283</f>
        <v>1732.42</v>
      </c>
      <c r="R1283">
        <f>_xlfn.IFNA(VLOOKUP(A1283,'11月工资'!A:AU,47,0),0)+Q1283</f>
        <v>16622.669999999998</v>
      </c>
      <c r="S1283">
        <f>VLOOKUP(A:A,'11月工资'!A:AW,49,0)</f>
        <v>0</v>
      </c>
      <c r="T1283">
        <f>VLOOKUP(A:A,'11月工资'!A:AZ,52,0)</f>
        <v>0</v>
      </c>
      <c r="U1283">
        <f>VLOOKUP(A:A,'11月工资'!A:BA,53,0)</f>
        <v>0</v>
      </c>
      <c r="V1283">
        <f>VLOOKUP(A:A,'11月工资'!A:AX,50,0)</f>
        <v>0</v>
      </c>
      <c r="W1283">
        <f>VLOOKUP(A:A,'11月工资'!A:AY,51,0)</f>
        <v>0</v>
      </c>
      <c r="X1283">
        <f>VLOOKUP(A:A,'11月工资'!A:AV,48,0)</f>
        <v>20000</v>
      </c>
      <c r="Y1283">
        <f>VLOOKUP(A:A,'11月工资'!A:BB,54,0)</f>
        <v>2705.28</v>
      </c>
      <c r="Z1283" s="12">
        <f>ROUND(5*MAX(0,(R1283-S1283-T1283-U1283-V1283-W1283-X1283-Y1283)*{0.6;2;4;5;6;7;9}%-{0;504;3384;6384;10584;17184;36384}),2)</f>
        <v>0</v>
      </c>
      <c r="AB1283" s="78">
        <f>VLOOKUP(A:A,'11月工资'!A:BI,61,0)</f>
        <v>0</v>
      </c>
      <c r="AC1283" s="6">
        <f t="shared" ref="AC1283:AC1309" si="161">ROUND(IF(Z1283-AA1283-AB1283&gt;0,Z1283-AA1283-AB1283,0),2)</f>
        <v>0</v>
      </c>
      <c r="AD1283">
        <f t="shared" ref="AD1283:AD1309" si="162">Q1283-AC1283</f>
        <v>1732.42</v>
      </c>
      <c r="AE1283">
        <f>VLOOKUP(A:A,'10月奖金'!A:AC,29,0)</f>
        <v>0</v>
      </c>
      <c r="AF1283" s="6">
        <f t="shared" ref="AF1283:AF1309" si="163">AC1283-AE1283</f>
        <v>0</v>
      </c>
      <c r="AG1283">
        <f>VLOOKUP(A:A,'10月奖金'!A:AD,30,0)</f>
        <v>1660.11</v>
      </c>
      <c r="AH1283" s="6">
        <f t="shared" ref="AH1283:AH1309" si="164">AD1283-AG1283</f>
        <v>72.310000000000173</v>
      </c>
      <c r="AI1283">
        <f>VLOOKUP(A:A,单位分配保留两位小数!B:N,13,0)</f>
        <v>1732.42</v>
      </c>
      <c r="AJ1283">
        <f t="shared" ref="AJ1283:AJ1309" si="165">AI1283-Q1283</f>
        <v>0</v>
      </c>
      <c r="AK1283">
        <f>_xlfn.IFNA(VLOOKUP(A:A,'11月工资'!A:AQ,43,0),0)</f>
        <v>0</v>
      </c>
      <c r="AL1283">
        <f t="shared" ref="AL1283:AL1309" si="166">AK1283+AC1283</f>
        <v>0</v>
      </c>
      <c r="AM1283" s="6">
        <f t="shared" ref="AM1283:AM1309" si="167">R1283-S1283-T1283-U1283-V1283-W1283-X1283-Y1283</f>
        <v>-6082.6100000000024</v>
      </c>
    </row>
    <row r="1284" spans="1:39" x14ac:dyDescent="0.2">
      <c r="A1284" s="1">
        <v>9001404</v>
      </c>
      <c r="B1284" t="str">
        <f>VLOOKUP(A1284,标准表!C:D,2,0)</f>
        <v>包晓奇</v>
      </c>
      <c r="C1284" t="str">
        <f>VLOOKUP(A:A,标准表!C:M,11,0)</f>
        <v>热轧事业部</v>
      </c>
      <c r="D1284" t="str">
        <f>VLOOKUP($A:$A,标准表!C:E,3,0)</f>
        <v>152104199708223813</v>
      </c>
      <c r="E1284" t="str">
        <f>VLOOKUP(A:A,'11月工资'!A:D,4,0)</f>
        <v>6217000180015127768</v>
      </c>
      <c r="F1284" t="str">
        <f>VLOOKUP(A:A,'11月工资'!A:F,6,0)</f>
        <v>专业技术人员</v>
      </c>
      <c r="G1284">
        <f>VLOOKUP(A:A,标准表!C:H,6,0)</f>
        <v>0</v>
      </c>
      <c r="H1284">
        <f>VLOOKUP(A:A,标准表!C:I,7,0)</f>
        <v>0</v>
      </c>
      <c r="I1284">
        <f>VLOOKUP(A:A,标准表!C:J,8,0)</f>
        <v>0</v>
      </c>
      <c r="J1284">
        <f>VLOOKUP($A:$A,标准表!C:G,5,0)</f>
        <v>1</v>
      </c>
      <c r="L1284">
        <f>VLOOKUP(A:A,单位分配保留两位小数!B:I,8,0)</f>
        <v>1645.46</v>
      </c>
      <c r="M1284">
        <f>_xlfn.IFNA(VLOOKUP(A:A,单位分配保留两位小数!B:J,9,0),0)</f>
        <v>0</v>
      </c>
      <c r="N1284">
        <f>_xlfn.IFNA(VLOOKUP(A:A,单位分配保留两位小数!B:K,10,0),0)</f>
        <v>0</v>
      </c>
      <c r="O1284">
        <f>ROUND(_xlfn.IFNA(VLOOKUP(A:A,单位分配保留两位小数!B:L,11,0),0),2)</f>
        <v>0</v>
      </c>
      <c r="Q1284">
        <f t="shared" si="160"/>
        <v>1645.46</v>
      </c>
      <c r="R1284">
        <f>_xlfn.IFNA(VLOOKUP(A1284,'11月工资'!A:AU,47,0),0)+Q1284</f>
        <v>16578.71</v>
      </c>
      <c r="S1284">
        <f>VLOOKUP(A:A,'11月工资'!A:AW,49,0)</f>
        <v>0</v>
      </c>
      <c r="T1284">
        <f>VLOOKUP(A:A,'11月工资'!A:AZ,52,0)</f>
        <v>0</v>
      </c>
      <c r="U1284">
        <f>VLOOKUP(A:A,'11月工资'!A:BA,53,0)</f>
        <v>0</v>
      </c>
      <c r="V1284">
        <f>VLOOKUP(A:A,'11月工资'!A:AX,50,0)</f>
        <v>0</v>
      </c>
      <c r="W1284">
        <f>VLOOKUP(A:A,'11月工资'!A:AY,51,0)</f>
        <v>0</v>
      </c>
      <c r="X1284">
        <f>VLOOKUP(A:A,'11月工资'!A:AV,48,0)</f>
        <v>20000</v>
      </c>
      <c r="Y1284">
        <f>VLOOKUP(A:A,'11月工资'!A:BB,54,0)</f>
        <v>2705.28</v>
      </c>
      <c r="Z1284" s="12">
        <f>ROUND(5*MAX(0,(R1284-S1284-T1284-U1284-V1284-W1284-X1284-Y1284)*{0.6;2;4;5;6;7;9}%-{0;504;3384;6384;10584;17184;36384}),2)</f>
        <v>0</v>
      </c>
      <c r="AB1284" s="78">
        <f>VLOOKUP(A:A,'11月工资'!A:BI,61,0)</f>
        <v>0</v>
      </c>
      <c r="AC1284" s="6">
        <f t="shared" si="161"/>
        <v>0</v>
      </c>
      <c r="AD1284">
        <f t="shared" si="162"/>
        <v>1645.46</v>
      </c>
      <c r="AE1284">
        <f>VLOOKUP(A:A,'10月奖金'!A:AC,29,0)</f>
        <v>0</v>
      </c>
      <c r="AF1284" s="6">
        <f t="shared" si="163"/>
        <v>0</v>
      </c>
      <c r="AG1284">
        <f>VLOOKUP(A:A,'10月奖金'!A:AD,30,0)</f>
        <v>1753.11</v>
      </c>
      <c r="AH1284" s="6">
        <f t="shared" si="164"/>
        <v>-107.64999999999986</v>
      </c>
      <c r="AI1284">
        <f>VLOOKUP(A:A,单位分配保留两位小数!B:N,13,0)</f>
        <v>1645.46</v>
      </c>
      <c r="AJ1284">
        <f t="shared" si="165"/>
        <v>0</v>
      </c>
      <c r="AK1284">
        <f>_xlfn.IFNA(VLOOKUP(A:A,'11月工资'!A:AQ,43,0),0)</f>
        <v>0</v>
      </c>
      <c r="AL1284">
        <f t="shared" si="166"/>
        <v>0</v>
      </c>
      <c r="AM1284" s="6">
        <f t="shared" si="167"/>
        <v>-6126.5700000000015</v>
      </c>
    </row>
    <row r="1285" spans="1:39" x14ac:dyDescent="0.2">
      <c r="A1285" s="1">
        <v>9001405</v>
      </c>
      <c r="B1285" t="str">
        <f>VLOOKUP(A1285,标准表!C:D,2,0)</f>
        <v>王明杰</v>
      </c>
      <c r="C1285" t="str">
        <f>VLOOKUP(A:A,标准表!C:M,11,0)</f>
        <v>热轧事业部</v>
      </c>
      <c r="D1285" t="str">
        <f>VLOOKUP($A:$A,标准表!C:E,3,0)</f>
        <v>130203199708283019</v>
      </c>
      <c r="E1285" t="str">
        <f>VLOOKUP(A:A,'11月工资'!A:D,4,0)</f>
        <v>6236680180000279225</v>
      </c>
      <c r="F1285" t="str">
        <f>VLOOKUP(A:A,'11月工资'!A:F,6,0)</f>
        <v>专业技术人员</v>
      </c>
      <c r="G1285">
        <f>VLOOKUP(A:A,标准表!C:H,6,0)</f>
        <v>0</v>
      </c>
      <c r="H1285">
        <f>VLOOKUP(A:A,标准表!C:I,7,0)</f>
        <v>0</v>
      </c>
      <c r="I1285">
        <f>VLOOKUP(A:A,标准表!C:J,8,0)</f>
        <v>0</v>
      </c>
      <c r="J1285">
        <f>VLOOKUP($A:$A,标准表!C:G,5,0)</f>
        <v>1</v>
      </c>
      <c r="L1285">
        <f>VLOOKUP(A:A,单位分配保留两位小数!B:I,8,0)</f>
        <v>1654.03</v>
      </c>
      <c r="M1285">
        <f>_xlfn.IFNA(VLOOKUP(A:A,单位分配保留两位小数!B:J,9,0),0)</f>
        <v>0</v>
      </c>
      <c r="N1285">
        <f>_xlfn.IFNA(VLOOKUP(A:A,单位分配保留两位小数!B:K,10,0),0)</f>
        <v>0</v>
      </c>
      <c r="O1285">
        <f>ROUND(_xlfn.IFNA(VLOOKUP(A:A,单位分配保留两位小数!B:L,11,0),0),2)</f>
        <v>0</v>
      </c>
      <c r="Q1285">
        <f t="shared" si="160"/>
        <v>1654.03</v>
      </c>
      <c r="R1285">
        <f>_xlfn.IFNA(VLOOKUP(A1285,'11月工资'!A:AU,47,0),0)+Q1285</f>
        <v>16516.259999999998</v>
      </c>
      <c r="S1285">
        <f>VLOOKUP(A:A,'11月工资'!A:AW,49,0)</f>
        <v>0</v>
      </c>
      <c r="T1285">
        <f>VLOOKUP(A:A,'11月工资'!A:AZ,52,0)</f>
        <v>0</v>
      </c>
      <c r="U1285">
        <f>VLOOKUP(A:A,'11月工资'!A:BA,53,0)</f>
        <v>0</v>
      </c>
      <c r="V1285">
        <f>VLOOKUP(A:A,'11月工资'!A:AX,50,0)</f>
        <v>0</v>
      </c>
      <c r="W1285">
        <f>VLOOKUP(A:A,'11月工资'!A:AY,51,0)</f>
        <v>0</v>
      </c>
      <c r="X1285">
        <f>VLOOKUP(A:A,'11月工资'!A:AV,48,0)</f>
        <v>20000</v>
      </c>
      <c r="Y1285">
        <f>VLOOKUP(A:A,'11月工资'!A:BB,54,0)</f>
        <v>2705.28</v>
      </c>
      <c r="Z1285" s="12">
        <f>ROUND(5*MAX(0,(R1285-S1285-T1285-U1285-V1285-W1285-X1285-Y1285)*{0.6;2;4;5;6;7;9}%-{0;504;3384;6384;10584;17184;36384}),2)</f>
        <v>0</v>
      </c>
      <c r="AB1285" s="78">
        <f>VLOOKUP(A:A,'11月工资'!A:BI,61,0)</f>
        <v>0</v>
      </c>
      <c r="AC1285" s="6">
        <f t="shared" si="161"/>
        <v>0</v>
      </c>
      <c r="AD1285">
        <f t="shared" si="162"/>
        <v>1654.03</v>
      </c>
      <c r="AE1285">
        <f>VLOOKUP(A:A,'10月奖金'!A:AC,29,0)</f>
        <v>0</v>
      </c>
      <c r="AF1285" s="6">
        <f t="shared" si="163"/>
        <v>0</v>
      </c>
      <c r="AG1285">
        <f>VLOOKUP(A:A,'10月奖金'!A:AD,30,0)</f>
        <v>1649.41</v>
      </c>
      <c r="AH1285" s="6">
        <f t="shared" si="164"/>
        <v>4.6199999999998909</v>
      </c>
      <c r="AI1285">
        <f>VLOOKUP(A:A,单位分配保留两位小数!B:N,13,0)</f>
        <v>1654.03</v>
      </c>
      <c r="AJ1285">
        <f t="shared" si="165"/>
        <v>0</v>
      </c>
      <c r="AK1285">
        <f>_xlfn.IFNA(VLOOKUP(A:A,'11月工资'!A:AQ,43,0),0)</f>
        <v>0</v>
      </c>
      <c r="AL1285">
        <f t="shared" si="166"/>
        <v>0</v>
      </c>
      <c r="AM1285" s="6">
        <f t="shared" si="167"/>
        <v>-6189.0200000000023</v>
      </c>
    </row>
    <row r="1286" spans="1:39" x14ac:dyDescent="0.2">
      <c r="A1286" s="1">
        <v>9001406</v>
      </c>
      <c r="B1286" t="str">
        <f>VLOOKUP(A1286,标准表!C:D,2,0)</f>
        <v>赵海东</v>
      </c>
      <c r="C1286" t="str">
        <f>VLOOKUP(A:A,标准表!C:M,11,0)</f>
        <v>热轧事业部</v>
      </c>
      <c r="D1286" t="str">
        <f>VLOOKUP($A:$A,标准表!C:E,3,0)</f>
        <v>130206198804132311</v>
      </c>
      <c r="E1286" t="str">
        <f>VLOOKUP(A:A,'11月工资'!A:D,4,0)</f>
        <v>6217000180044292278</v>
      </c>
      <c r="F1286" t="str">
        <f>VLOOKUP(A:A,'11月工资'!A:F,6,0)</f>
        <v>专业技术人员</v>
      </c>
      <c r="G1286">
        <f>VLOOKUP(A:A,标准表!C:H,6,0)</f>
        <v>0</v>
      </c>
      <c r="H1286">
        <f>VLOOKUP(A:A,标准表!C:I,7,0)</f>
        <v>7253</v>
      </c>
      <c r="I1286">
        <f>VLOOKUP(A:A,标准表!C:J,8,0)</f>
        <v>0</v>
      </c>
      <c r="J1286">
        <f>VLOOKUP($A:$A,标准表!C:G,5,0)</f>
        <v>0</v>
      </c>
      <c r="L1286">
        <f>VLOOKUP(A:A,单位分配保留两位小数!B:I,8,0)</f>
        <v>7177.21</v>
      </c>
      <c r="M1286">
        <f>_xlfn.IFNA(VLOOKUP(A:A,单位分配保留两位小数!B:J,9,0),0)</f>
        <v>0</v>
      </c>
      <c r="N1286">
        <f>_xlfn.IFNA(VLOOKUP(A:A,单位分配保留两位小数!B:K,10,0),0)</f>
        <v>0</v>
      </c>
      <c r="O1286">
        <f>ROUND(_xlfn.IFNA(VLOOKUP(A:A,单位分配保留两位小数!B:L,11,0),0),2)</f>
        <v>0</v>
      </c>
      <c r="Q1286">
        <f t="shared" si="160"/>
        <v>7177.21</v>
      </c>
      <c r="R1286">
        <f>_xlfn.IFNA(VLOOKUP(A1286,'11月工资'!A:AU,47,0),0)+Q1286</f>
        <v>37960.800000000003</v>
      </c>
      <c r="S1286">
        <f>VLOOKUP(A:A,'11月工资'!A:AW,49,0)</f>
        <v>0</v>
      </c>
      <c r="T1286">
        <f>VLOOKUP(A:A,'11月工资'!A:AZ,52,0)</f>
        <v>0</v>
      </c>
      <c r="U1286">
        <f>VLOOKUP(A:A,'11月工资'!A:BA,53,0)</f>
        <v>0</v>
      </c>
      <c r="V1286">
        <f>VLOOKUP(A:A,'11月工资'!A:AX,50,0)</f>
        <v>0</v>
      </c>
      <c r="W1286">
        <f>VLOOKUP(A:A,'11月工资'!A:AY,51,0)</f>
        <v>0</v>
      </c>
      <c r="X1286">
        <f>VLOOKUP(A:A,'11月工资'!A:AV,48,0)</f>
        <v>20000</v>
      </c>
      <c r="Y1286">
        <f>VLOOKUP(A:A,'11月工资'!A:BB,54,0)</f>
        <v>7172</v>
      </c>
      <c r="Z1286" s="12">
        <f>ROUND(5*MAX(0,(R1286-S1286-T1286-U1286-V1286-W1286-X1286-Y1286)*{0.6;2;4;5;6;7;9}%-{0;504;3384;6384;10584;17184;36384}),2)</f>
        <v>323.66000000000003</v>
      </c>
      <c r="AB1286" s="78">
        <f>VLOOKUP(A:A,'11月工资'!A:BI,61,0)</f>
        <v>188.9</v>
      </c>
      <c r="AC1286" s="6">
        <f t="shared" si="161"/>
        <v>134.76</v>
      </c>
      <c r="AD1286">
        <f t="shared" si="162"/>
        <v>7042.45</v>
      </c>
      <c r="AE1286">
        <f>VLOOKUP(A:A,'10月奖金'!A:AC,29,0)</f>
        <v>134.72</v>
      </c>
      <c r="AF1286" s="6">
        <f t="shared" si="163"/>
        <v>3.9999999999992042E-2</v>
      </c>
      <c r="AG1286">
        <f>VLOOKUP(A:A,'10月奖金'!A:AD,30,0)</f>
        <v>7040.75</v>
      </c>
      <c r="AH1286" s="6">
        <f t="shared" si="164"/>
        <v>1.6999999999998181</v>
      </c>
      <c r="AI1286">
        <f>VLOOKUP(A:A,单位分配保留两位小数!B:N,13,0)</f>
        <v>7177.21</v>
      </c>
      <c r="AJ1286">
        <f t="shared" si="165"/>
        <v>0</v>
      </c>
      <c r="AK1286">
        <f>_xlfn.IFNA(VLOOKUP(A:A,'11月工资'!A:AQ,43,0),0)</f>
        <v>0</v>
      </c>
      <c r="AL1286">
        <f t="shared" si="166"/>
        <v>134.76</v>
      </c>
      <c r="AM1286" s="6">
        <f t="shared" si="167"/>
        <v>10788.800000000003</v>
      </c>
    </row>
    <row r="1287" spans="1:39" x14ac:dyDescent="0.2">
      <c r="A1287" s="1">
        <v>9001375</v>
      </c>
      <c r="B1287" t="str">
        <f>VLOOKUP(A1287,标准表!C:D,2,0)</f>
        <v>李杨</v>
      </c>
      <c r="C1287" t="str">
        <f>VLOOKUP(A:A,标准表!C:M,11,0)</f>
        <v>动力部</v>
      </c>
      <c r="D1287" t="str">
        <f>VLOOKUP($A:$A,标准表!C:E,3,0)</f>
        <v>130229199701276637</v>
      </c>
      <c r="E1287" t="str">
        <f>VLOOKUP(A:A,'11月工资'!A:D,4,0)</f>
        <v>6217000180005284512</v>
      </c>
      <c r="F1287" t="str">
        <f>VLOOKUP(A:A,'11月工资'!A:F,6,0)</f>
        <v>专业技术人员</v>
      </c>
      <c r="G1287">
        <f>VLOOKUP(A:A,标准表!C:H,6,0)</f>
        <v>0</v>
      </c>
      <c r="H1287">
        <f>VLOOKUP(A:A,标准表!C:I,7,0)</f>
        <v>0</v>
      </c>
      <c r="I1287">
        <f>VLOOKUP(A:A,标准表!C:J,8,0)</f>
        <v>0</v>
      </c>
      <c r="J1287">
        <f>VLOOKUP($A:$A,标准表!C:G,5,0)</f>
        <v>1</v>
      </c>
      <c r="L1287">
        <f>VLOOKUP(A:A,单位分配保留两位小数!B:I,8,0)</f>
        <v>1691.72</v>
      </c>
      <c r="M1287">
        <f>_xlfn.IFNA(VLOOKUP(A:A,单位分配保留两位小数!B:J,9,0),0)</f>
        <v>0</v>
      </c>
      <c r="N1287">
        <f>_xlfn.IFNA(VLOOKUP(A:A,单位分配保留两位小数!B:K,10,0),0)</f>
        <v>0</v>
      </c>
      <c r="O1287">
        <f>ROUND(_xlfn.IFNA(VLOOKUP(A:A,单位分配保留两位小数!B:L,11,0),0),2)</f>
        <v>0</v>
      </c>
      <c r="Q1287">
        <f t="shared" si="160"/>
        <v>1691.72</v>
      </c>
      <c r="R1287">
        <f>_xlfn.IFNA(VLOOKUP(A1287,'11月工资'!A:AU,47,0),0)+Q1287</f>
        <v>16158.679999999998</v>
      </c>
      <c r="S1287">
        <f>VLOOKUP(A:A,'11月工资'!A:AW,49,0)</f>
        <v>0</v>
      </c>
      <c r="T1287">
        <f>VLOOKUP(A:A,'11月工资'!A:AZ,52,0)</f>
        <v>0</v>
      </c>
      <c r="U1287">
        <f>VLOOKUP(A:A,'11月工资'!A:BA,53,0)</f>
        <v>0</v>
      </c>
      <c r="V1287">
        <f>VLOOKUP(A:A,'11月工资'!A:AX,50,0)</f>
        <v>0</v>
      </c>
      <c r="W1287">
        <f>VLOOKUP(A:A,'11月工资'!A:AY,51,0)</f>
        <v>0</v>
      </c>
      <c r="X1287">
        <f>VLOOKUP(A:A,'11月工资'!A:AV,48,0)</f>
        <v>20000</v>
      </c>
      <c r="Y1287">
        <f>VLOOKUP(A:A,'11月工资'!A:BB,54,0)</f>
        <v>2705.28</v>
      </c>
      <c r="Z1287" s="12">
        <f>ROUND(5*MAX(0,(R1287-S1287-T1287-U1287-V1287-W1287-X1287-Y1287)*{0.6;2;4;5;6;7;9}%-{0;504;3384;6384;10584;17184;36384}),2)</f>
        <v>0</v>
      </c>
      <c r="AB1287" s="78">
        <f>VLOOKUP(A:A,'11月工资'!A:BI,61,0)</f>
        <v>0</v>
      </c>
      <c r="AC1287" s="6">
        <f t="shared" si="161"/>
        <v>0</v>
      </c>
      <c r="AD1287">
        <f t="shared" si="162"/>
        <v>1691.72</v>
      </c>
      <c r="AE1287">
        <f>VLOOKUP(A:A,'10月奖金'!A:AC,29,0)</f>
        <v>0</v>
      </c>
      <c r="AF1287" s="6">
        <f t="shared" si="163"/>
        <v>0</v>
      </c>
      <c r="AG1287">
        <f>VLOOKUP(A:A,'10月奖金'!A:AD,30,0)</f>
        <v>1671.17</v>
      </c>
      <c r="AH1287" s="6">
        <f t="shared" si="164"/>
        <v>20.549999999999955</v>
      </c>
      <c r="AI1287">
        <f>VLOOKUP(A:A,单位分配保留两位小数!B:N,13,0)</f>
        <v>1691.72</v>
      </c>
      <c r="AJ1287">
        <f t="shared" si="165"/>
        <v>0</v>
      </c>
      <c r="AK1287">
        <f>_xlfn.IFNA(VLOOKUP(A:A,'11月工资'!A:AQ,43,0),0)</f>
        <v>0</v>
      </c>
      <c r="AL1287">
        <f t="shared" si="166"/>
        <v>0</v>
      </c>
      <c r="AM1287" s="6">
        <f t="shared" si="167"/>
        <v>-6546.6000000000022</v>
      </c>
    </row>
    <row r="1288" spans="1:39" x14ac:dyDescent="0.2">
      <c r="A1288" s="1">
        <v>9001376</v>
      </c>
      <c r="B1288" t="str">
        <f>VLOOKUP(A1288,标准表!C:D,2,0)</f>
        <v>孙东新</v>
      </c>
      <c r="C1288" t="str">
        <f>VLOOKUP(A:A,标准表!C:M,11,0)</f>
        <v>动力部</v>
      </c>
      <c r="D1288" t="str">
        <f>VLOOKUP($A:$A,标准表!C:E,3,0)</f>
        <v>130221199610182335</v>
      </c>
      <c r="E1288" t="str">
        <f>VLOOKUP(A:A,'11月工资'!A:D,4,0)</f>
        <v>6217000180044560963</v>
      </c>
      <c r="F1288" t="str">
        <f>VLOOKUP(A:A,'11月工资'!A:F,6,0)</f>
        <v>专业技术人员</v>
      </c>
      <c r="G1288">
        <f>VLOOKUP(A:A,标准表!C:H,6,0)</f>
        <v>0</v>
      </c>
      <c r="H1288">
        <f>VLOOKUP(A:A,标准表!C:I,7,0)</f>
        <v>0</v>
      </c>
      <c r="I1288">
        <f>VLOOKUP(A:A,标准表!C:J,8,0)</f>
        <v>0</v>
      </c>
      <c r="J1288">
        <f>VLOOKUP($A:$A,标准表!C:G,5,0)</f>
        <v>1</v>
      </c>
      <c r="L1288">
        <f>VLOOKUP(A:A,单位分配保留两位小数!B:I,8,0)</f>
        <v>1691.72</v>
      </c>
      <c r="M1288">
        <f>_xlfn.IFNA(VLOOKUP(A:A,单位分配保留两位小数!B:J,9,0),0)</f>
        <v>0</v>
      </c>
      <c r="N1288">
        <f>_xlfn.IFNA(VLOOKUP(A:A,单位分配保留两位小数!B:K,10,0),0)</f>
        <v>0</v>
      </c>
      <c r="O1288">
        <f>ROUND(_xlfn.IFNA(VLOOKUP(A:A,单位分配保留两位小数!B:L,11,0),0),2)</f>
        <v>0</v>
      </c>
      <c r="Q1288">
        <f t="shared" si="160"/>
        <v>1691.72</v>
      </c>
      <c r="R1288">
        <f>_xlfn.IFNA(VLOOKUP(A1288,'11月工资'!A:AU,47,0),0)+Q1288</f>
        <v>16158.679999999998</v>
      </c>
      <c r="S1288">
        <f>VLOOKUP(A:A,'11月工资'!A:AW,49,0)</f>
        <v>0</v>
      </c>
      <c r="T1288">
        <f>VLOOKUP(A:A,'11月工资'!A:AZ,52,0)</f>
        <v>0</v>
      </c>
      <c r="U1288">
        <f>VLOOKUP(A:A,'11月工资'!A:BA,53,0)</f>
        <v>0</v>
      </c>
      <c r="V1288">
        <f>VLOOKUP(A:A,'11月工资'!A:AX,50,0)</f>
        <v>0</v>
      </c>
      <c r="W1288">
        <f>VLOOKUP(A:A,'11月工资'!A:AY,51,0)</f>
        <v>0</v>
      </c>
      <c r="X1288">
        <f>VLOOKUP(A:A,'11月工资'!A:AV,48,0)</f>
        <v>20000</v>
      </c>
      <c r="Y1288">
        <f>VLOOKUP(A:A,'11月工资'!A:BB,54,0)</f>
        <v>2705.28</v>
      </c>
      <c r="Z1288" s="12">
        <f>ROUND(5*MAX(0,(R1288-S1288-T1288-U1288-V1288-W1288-X1288-Y1288)*{0.6;2;4;5;6;7;9}%-{0;504;3384;6384;10584;17184;36384}),2)</f>
        <v>0</v>
      </c>
      <c r="AB1288" s="78">
        <f>VLOOKUP(A:A,'11月工资'!A:BI,61,0)</f>
        <v>0</v>
      </c>
      <c r="AC1288" s="6">
        <f t="shared" si="161"/>
        <v>0</v>
      </c>
      <c r="AD1288">
        <f t="shared" si="162"/>
        <v>1691.72</v>
      </c>
      <c r="AE1288">
        <f>VLOOKUP(A:A,'10月奖金'!A:AC,29,0)</f>
        <v>0</v>
      </c>
      <c r="AF1288" s="6">
        <f t="shared" si="163"/>
        <v>0</v>
      </c>
      <c r="AG1288">
        <f>VLOOKUP(A:A,'10月奖金'!A:AD,30,0)</f>
        <v>1671.17</v>
      </c>
      <c r="AH1288" s="6">
        <f t="shared" si="164"/>
        <v>20.549999999999955</v>
      </c>
      <c r="AI1288">
        <f>VLOOKUP(A:A,单位分配保留两位小数!B:N,13,0)</f>
        <v>1691.72</v>
      </c>
      <c r="AJ1288">
        <f t="shared" si="165"/>
        <v>0</v>
      </c>
      <c r="AK1288">
        <f>_xlfn.IFNA(VLOOKUP(A:A,'11月工资'!A:AQ,43,0),0)</f>
        <v>0</v>
      </c>
      <c r="AL1288">
        <f t="shared" si="166"/>
        <v>0</v>
      </c>
      <c r="AM1288" s="6">
        <f t="shared" si="167"/>
        <v>-6546.6000000000022</v>
      </c>
    </row>
    <row r="1289" spans="1:39" x14ac:dyDescent="0.2">
      <c r="A1289" s="1">
        <v>9001377</v>
      </c>
      <c r="B1289" t="str">
        <f>VLOOKUP(A1289,标准表!C:D,2,0)</f>
        <v>高龙</v>
      </c>
      <c r="C1289" t="str">
        <f>VLOOKUP(A:A,标准表!C:M,11,0)</f>
        <v>动力部</v>
      </c>
      <c r="D1289" t="str">
        <f>VLOOKUP($A:$A,标准表!C:E,3,0)</f>
        <v>130723199104052730</v>
      </c>
      <c r="E1289" t="str">
        <f>VLOOKUP(A:A,'11月工资'!A:D,4,0)</f>
        <v>6217000410007998128</v>
      </c>
      <c r="F1289" t="str">
        <f>VLOOKUP(A:A,'11月工资'!A:F,6,0)</f>
        <v>专业技术人员</v>
      </c>
      <c r="G1289">
        <f>VLOOKUP(A:A,标准表!C:H,6,0)</f>
        <v>0</v>
      </c>
      <c r="H1289">
        <f>VLOOKUP(A:A,标准表!C:I,7,0)</f>
        <v>0</v>
      </c>
      <c r="I1289">
        <f>VLOOKUP(A:A,标准表!C:J,8,0)</f>
        <v>0</v>
      </c>
      <c r="J1289">
        <f>VLOOKUP($A:$A,标准表!C:G,5,0)</f>
        <v>1.65</v>
      </c>
      <c r="L1289">
        <f>VLOOKUP(A:A,单位分配保留两位小数!B:I,8,0)</f>
        <v>2830.75</v>
      </c>
      <c r="M1289">
        <f>_xlfn.IFNA(VLOOKUP(A:A,单位分配保留两位小数!B:J,9,0),0)</f>
        <v>0</v>
      </c>
      <c r="N1289">
        <f>_xlfn.IFNA(VLOOKUP(A:A,单位分配保留两位小数!B:K,10,0),0)</f>
        <v>0</v>
      </c>
      <c r="O1289">
        <f>ROUND(_xlfn.IFNA(VLOOKUP(A:A,单位分配保留两位小数!B:L,11,0),0),2)</f>
        <v>100</v>
      </c>
      <c r="Q1289">
        <f t="shared" si="160"/>
        <v>2730.75</v>
      </c>
      <c r="R1289">
        <f>_xlfn.IFNA(VLOOKUP(A1289,'11月工资'!A:AU,47,0),0)+Q1289</f>
        <v>22252.12</v>
      </c>
      <c r="S1289">
        <f>VLOOKUP(A:A,'11月工资'!A:AW,49,0)</f>
        <v>0</v>
      </c>
      <c r="T1289">
        <f>VLOOKUP(A:A,'11月工资'!A:AZ,52,0)</f>
        <v>0</v>
      </c>
      <c r="U1289">
        <f>VLOOKUP(A:A,'11月工资'!A:BA,53,0)</f>
        <v>0</v>
      </c>
      <c r="V1289">
        <f>VLOOKUP(A:A,'11月工资'!A:AX,50,0)</f>
        <v>0</v>
      </c>
      <c r="W1289">
        <f>VLOOKUP(A:A,'11月工资'!A:AY,51,0)</f>
        <v>0</v>
      </c>
      <c r="X1289">
        <f>VLOOKUP(A:A,'11月工资'!A:AV,48,0)</f>
        <v>20000</v>
      </c>
      <c r="Y1289">
        <f>VLOOKUP(A:A,'11月工资'!A:BB,54,0)</f>
        <v>3133.96</v>
      </c>
      <c r="Z1289" s="12">
        <f>ROUND(5*MAX(0,(R1289-S1289-T1289-U1289-V1289-W1289-X1289-Y1289)*{0.6;2;4;5;6;7;9}%-{0;504;3384;6384;10584;17184;36384}),2)</f>
        <v>0</v>
      </c>
      <c r="AB1289" s="78">
        <f>VLOOKUP(A:A,'11月工资'!A:BI,61,0)</f>
        <v>0</v>
      </c>
      <c r="AC1289" s="6">
        <f t="shared" si="161"/>
        <v>0</v>
      </c>
      <c r="AD1289">
        <f t="shared" si="162"/>
        <v>2730.75</v>
      </c>
      <c r="AE1289">
        <f>VLOOKUP(A:A,'10月奖金'!A:AC,29,0)</f>
        <v>0</v>
      </c>
      <c r="AF1289" s="6">
        <f t="shared" si="163"/>
        <v>0</v>
      </c>
      <c r="AG1289">
        <f>VLOOKUP(A:A,'10月奖金'!A:AD,30,0)</f>
        <v>2804.96</v>
      </c>
      <c r="AH1289" s="6">
        <f t="shared" si="164"/>
        <v>-74.210000000000036</v>
      </c>
      <c r="AI1289">
        <f>VLOOKUP(A:A,单位分配保留两位小数!B:N,13,0)</f>
        <v>2730.75</v>
      </c>
      <c r="AJ1289">
        <f t="shared" si="165"/>
        <v>0</v>
      </c>
      <c r="AK1289">
        <f>_xlfn.IFNA(VLOOKUP(A:A,'11月工资'!A:AQ,43,0),0)</f>
        <v>0</v>
      </c>
      <c r="AL1289">
        <f t="shared" si="166"/>
        <v>0</v>
      </c>
      <c r="AM1289" s="6">
        <f t="shared" si="167"/>
        <v>-881.84000000000106</v>
      </c>
    </row>
    <row r="1290" spans="1:39" x14ac:dyDescent="0.2">
      <c r="A1290" s="1">
        <v>9001378</v>
      </c>
      <c r="B1290" t="str">
        <f>VLOOKUP(A1290,标准表!C:D,2,0)</f>
        <v>陈伟</v>
      </c>
      <c r="C1290" t="str">
        <f>VLOOKUP(A:A,标准表!C:M,11,0)</f>
        <v>动力部</v>
      </c>
      <c r="D1290" t="str">
        <f>VLOOKUP($A:$A,标准表!C:E,3,0)</f>
        <v>130684199306120874</v>
      </c>
      <c r="E1290" t="str">
        <f>VLOOKUP(A:A,'11月工资'!A:D,4,0)</f>
        <v>6217000180044561029</v>
      </c>
      <c r="F1290" t="str">
        <f>VLOOKUP(A:A,'11月工资'!A:F,6,0)</f>
        <v>专业技术人员</v>
      </c>
      <c r="G1290">
        <f>VLOOKUP(A:A,标准表!C:H,6,0)</f>
        <v>0</v>
      </c>
      <c r="H1290">
        <f>VLOOKUP(A:A,标准表!C:I,7,0)</f>
        <v>0</v>
      </c>
      <c r="I1290">
        <f>VLOOKUP(A:A,标准表!C:J,8,0)</f>
        <v>0</v>
      </c>
      <c r="J1290">
        <f>VLOOKUP($A:$A,标准表!C:G,5,0)</f>
        <v>1.65</v>
      </c>
      <c r="L1290">
        <f>VLOOKUP(A:A,单位分配保留两位小数!B:I,8,0)</f>
        <v>2815.32</v>
      </c>
      <c r="M1290">
        <f>_xlfn.IFNA(VLOOKUP(A:A,单位分配保留两位小数!B:J,9,0),0)</f>
        <v>0</v>
      </c>
      <c r="N1290">
        <f>_xlfn.IFNA(VLOOKUP(A:A,单位分配保留两位小数!B:K,10,0),0)</f>
        <v>0</v>
      </c>
      <c r="O1290">
        <f>ROUND(_xlfn.IFNA(VLOOKUP(A:A,单位分配保留两位小数!B:L,11,0),0),2)</f>
        <v>0</v>
      </c>
      <c r="Q1290">
        <f t="shared" si="160"/>
        <v>2815.32</v>
      </c>
      <c r="R1290">
        <f>_xlfn.IFNA(VLOOKUP(A1290,'11月工资'!A:AU,47,0),0)+Q1290</f>
        <v>22332.06</v>
      </c>
      <c r="S1290">
        <f>VLOOKUP(A:A,'11月工资'!A:AW,49,0)</f>
        <v>0</v>
      </c>
      <c r="T1290">
        <f>VLOOKUP(A:A,'11月工资'!A:AZ,52,0)</f>
        <v>0</v>
      </c>
      <c r="U1290">
        <f>VLOOKUP(A:A,'11月工资'!A:BA,53,0)</f>
        <v>0</v>
      </c>
      <c r="V1290">
        <f>VLOOKUP(A:A,'11月工资'!A:AX,50,0)</f>
        <v>0</v>
      </c>
      <c r="W1290">
        <f>VLOOKUP(A:A,'11月工资'!A:AY,51,0)</f>
        <v>0</v>
      </c>
      <c r="X1290">
        <f>VLOOKUP(A:A,'11月工资'!A:AV,48,0)</f>
        <v>20000</v>
      </c>
      <c r="Y1290">
        <f>VLOOKUP(A:A,'11月工资'!A:BB,54,0)</f>
        <v>3133.96</v>
      </c>
      <c r="Z1290" s="12">
        <f>ROUND(5*MAX(0,(R1290-S1290-T1290-U1290-V1290-W1290-X1290-Y1290)*{0.6;2;4;5;6;7;9}%-{0;504;3384;6384;10584;17184;36384}),2)</f>
        <v>0</v>
      </c>
      <c r="AB1290" s="78">
        <f>VLOOKUP(A:A,'11月工资'!A:BI,61,0)</f>
        <v>0</v>
      </c>
      <c r="AC1290" s="6">
        <f t="shared" si="161"/>
        <v>0</v>
      </c>
      <c r="AD1290">
        <f t="shared" si="162"/>
        <v>2815.32</v>
      </c>
      <c r="AE1290">
        <f>VLOOKUP(A:A,'10月奖金'!A:AC,29,0)</f>
        <v>0</v>
      </c>
      <c r="AF1290" s="6">
        <f t="shared" si="163"/>
        <v>0</v>
      </c>
      <c r="AG1290">
        <f>VLOOKUP(A:A,'10月奖金'!A:AD,30,0)</f>
        <v>2806.18</v>
      </c>
      <c r="AH1290" s="6">
        <f t="shared" si="164"/>
        <v>9.1400000000003274</v>
      </c>
      <c r="AI1290">
        <f>VLOOKUP(A:A,单位分配保留两位小数!B:N,13,0)</f>
        <v>2815.32</v>
      </c>
      <c r="AJ1290">
        <f t="shared" si="165"/>
        <v>0</v>
      </c>
      <c r="AK1290">
        <f>_xlfn.IFNA(VLOOKUP(A:A,'11月工资'!A:AQ,43,0),0)</f>
        <v>0</v>
      </c>
      <c r="AL1290">
        <f t="shared" si="166"/>
        <v>0</v>
      </c>
      <c r="AM1290" s="6">
        <f t="shared" si="167"/>
        <v>-801.89999999999873</v>
      </c>
    </row>
    <row r="1291" spans="1:39" x14ac:dyDescent="0.2">
      <c r="A1291" s="1">
        <v>9001379</v>
      </c>
      <c r="B1291" t="str">
        <f>VLOOKUP(A1291,标准表!C:D,2,0)</f>
        <v>赵金宁</v>
      </c>
      <c r="C1291" t="str">
        <f>VLOOKUP(A:A,标准表!C:M,11,0)</f>
        <v>动力部</v>
      </c>
      <c r="D1291" t="str">
        <f>VLOOKUP($A:$A,标准表!C:E,3,0)</f>
        <v>130225199801020035</v>
      </c>
      <c r="E1291" t="str">
        <f>VLOOKUP(A:A,'11月工资'!A:D,4,0)</f>
        <v>6217000180044543209</v>
      </c>
      <c r="F1291" t="str">
        <f>VLOOKUP(A:A,'11月工资'!A:F,6,0)</f>
        <v>专业技术人员</v>
      </c>
      <c r="G1291">
        <f>VLOOKUP(A:A,标准表!C:H,6,0)</f>
        <v>0</v>
      </c>
      <c r="H1291">
        <f>VLOOKUP(A:A,标准表!C:I,7,0)</f>
        <v>0</v>
      </c>
      <c r="I1291">
        <f>VLOOKUP(A:A,标准表!C:J,8,0)</f>
        <v>0</v>
      </c>
      <c r="J1291">
        <f>VLOOKUP($A:$A,标准表!C:G,5,0)</f>
        <v>1</v>
      </c>
      <c r="L1291">
        <f>VLOOKUP(A:A,单位分配保留两位小数!B:I,8,0)</f>
        <v>1713.12</v>
      </c>
      <c r="M1291">
        <f>_xlfn.IFNA(VLOOKUP(A:A,单位分配保留两位小数!B:J,9,0),0)</f>
        <v>0</v>
      </c>
      <c r="N1291">
        <f>_xlfn.IFNA(VLOOKUP(A:A,单位分配保留两位小数!B:K,10,0),0)</f>
        <v>0</v>
      </c>
      <c r="O1291">
        <f>ROUND(_xlfn.IFNA(VLOOKUP(A:A,单位分配保留两位小数!B:L,11,0),0),2)</f>
        <v>0</v>
      </c>
      <c r="Q1291">
        <f t="shared" si="160"/>
        <v>1713.12</v>
      </c>
      <c r="R1291">
        <f>_xlfn.IFNA(VLOOKUP(A1291,'11月工资'!A:AU,47,0),0)+Q1291</f>
        <v>16227.369999999999</v>
      </c>
      <c r="S1291">
        <f>VLOOKUP(A:A,'11月工资'!A:AW,49,0)</f>
        <v>0</v>
      </c>
      <c r="T1291">
        <f>VLOOKUP(A:A,'11月工资'!A:AZ,52,0)</f>
        <v>0</v>
      </c>
      <c r="U1291">
        <f>VLOOKUP(A:A,'11月工资'!A:BA,53,0)</f>
        <v>0</v>
      </c>
      <c r="V1291">
        <f>VLOOKUP(A:A,'11月工资'!A:AX,50,0)</f>
        <v>0</v>
      </c>
      <c r="W1291">
        <f>VLOOKUP(A:A,'11月工资'!A:AY,51,0)</f>
        <v>0</v>
      </c>
      <c r="X1291">
        <f>VLOOKUP(A:A,'11月工资'!A:AV,48,0)</f>
        <v>20000</v>
      </c>
      <c r="Y1291">
        <f>VLOOKUP(A:A,'11月工资'!A:BB,54,0)</f>
        <v>2705.28</v>
      </c>
      <c r="Z1291" s="12">
        <f>ROUND(5*MAX(0,(R1291-S1291-T1291-U1291-V1291-W1291-X1291-Y1291)*{0.6;2;4;5;6;7;9}%-{0;504;3384;6384;10584;17184;36384}),2)</f>
        <v>0</v>
      </c>
      <c r="AB1291" s="78">
        <f>VLOOKUP(A:A,'11月工资'!A:BI,61,0)</f>
        <v>0</v>
      </c>
      <c r="AC1291" s="6">
        <f t="shared" si="161"/>
        <v>0</v>
      </c>
      <c r="AD1291">
        <f t="shared" si="162"/>
        <v>1713.12</v>
      </c>
      <c r="AE1291">
        <f>VLOOKUP(A:A,'10月奖金'!A:AC,29,0)</f>
        <v>0</v>
      </c>
      <c r="AF1291" s="6">
        <f t="shared" si="163"/>
        <v>0</v>
      </c>
      <c r="AG1291">
        <f>VLOOKUP(A:A,'10月奖金'!A:AD,30,0)</f>
        <v>1693.9</v>
      </c>
      <c r="AH1291" s="6">
        <f t="shared" si="164"/>
        <v>19.2199999999998</v>
      </c>
      <c r="AI1291">
        <f>VLOOKUP(A:A,单位分配保留两位小数!B:N,13,0)</f>
        <v>1713.12</v>
      </c>
      <c r="AJ1291">
        <f t="shared" si="165"/>
        <v>0</v>
      </c>
      <c r="AK1291">
        <f>_xlfn.IFNA(VLOOKUP(A:A,'11月工资'!A:AQ,43,0),0)</f>
        <v>0</v>
      </c>
      <c r="AL1291">
        <f t="shared" si="166"/>
        <v>0</v>
      </c>
      <c r="AM1291" s="6">
        <f t="shared" si="167"/>
        <v>-6477.9100000000017</v>
      </c>
    </row>
    <row r="1292" spans="1:39" x14ac:dyDescent="0.2">
      <c r="A1292" s="1">
        <v>9001407</v>
      </c>
      <c r="B1292" t="str">
        <f>VLOOKUP(A1292,标准表!C:D,2,0)</f>
        <v>李万东</v>
      </c>
      <c r="C1292" t="str">
        <f>VLOOKUP(A:A,标准表!C:M,11,0)</f>
        <v>特钢事业部</v>
      </c>
      <c r="D1292" t="str">
        <f>VLOOKUP($A:$A,标准表!C:E,3,0)</f>
        <v>210881199512063016</v>
      </c>
      <c r="E1292" t="str">
        <f>VLOOKUP(A:A,'11月工资'!A:D,4,0)</f>
        <v>6217000180044552515</v>
      </c>
      <c r="F1292" t="str">
        <f>VLOOKUP(A:A,'11月工资'!A:F,6,0)</f>
        <v>专业技术人员</v>
      </c>
      <c r="G1292">
        <f>VLOOKUP(A:A,标准表!C:H,6,0)</f>
        <v>0</v>
      </c>
      <c r="H1292">
        <f>VLOOKUP(A:A,标准表!C:I,7,0)</f>
        <v>0</v>
      </c>
      <c r="I1292">
        <f>VLOOKUP(A:A,标准表!C:J,8,0)</f>
        <v>0</v>
      </c>
      <c r="J1292">
        <f>VLOOKUP($A:$A,标准表!C:G,5,0)</f>
        <v>1</v>
      </c>
      <c r="L1292">
        <f>VLOOKUP(A:A,单位分配保留两位小数!B:I,8,0)</f>
        <v>1646</v>
      </c>
      <c r="M1292">
        <f>_xlfn.IFNA(VLOOKUP(A:A,单位分配保留两位小数!B:J,9,0),0)</f>
        <v>0</v>
      </c>
      <c r="N1292">
        <f>_xlfn.IFNA(VLOOKUP(A:A,单位分配保留两位小数!B:K,10,0),0)</f>
        <v>0</v>
      </c>
      <c r="O1292">
        <f>ROUND(_xlfn.IFNA(VLOOKUP(A:A,单位分配保留两位小数!B:L,11,0),0),2)</f>
        <v>0</v>
      </c>
      <c r="Q1292">
        <f t="shared" si="160"/>
        <v>1646</v>
      </c>
      <c r="R1292">
        <f>_xlfn.IFNA(VLOOKUP(A1292,'11月工资'!A:AU,47,0),0)+Q1292</f>
        <v>15394</v>
      </c>
      <c r="S1292">
        <f>VLOOKUP(A:A,'11月工资'!A:AW,49,0)</f>
        <v>0</v>
      </c>
      <c r="T1292">
        <f>VLOOKUP(A:A,'11月工资'!A:AZ,52,0)</f>
        <v>0</v>
      </c>
      <c r="U1292">
        <f>VLOOKUP(A:A,'11月工资'!A:BA,53,0)</f>
        <v>0</v>
      </c>
      <c r="V1292">
        <f>VLOOKUP(A:A,'11月工资'!A:AX,50,0)</f>
        <v>0</v>
      </c>
      <c r="W1292">
        <f>VLOOKUP(A:A,'11月工资'!A:AY,51,0)</f>
        <v>0</v>
      </c>
      <c r="X1292">
        <f>VLOOKUP(A:A,'11月工资'!A:AV,48,0)</f>
        <v>20000</v>
      </c>
      <c r="Y1292">
        <f>VLOOKUP(A:A,'11月工资'!A:BB,54,0)</f>
        <v>2705.28</v>
      </c>
      <c r="Z1292" s="12">
        <f>ROUND(5*MAX(0,(R1292-S1292-T1292-U1292-V1292-W1292-X1292-Y1292)*{0.6;2;4;5;6;7;9}%-{0;504;3384;6384;10584;17184;36384}),2)</f>
        <v>0</v>
      </c>
      <c r="AB1292" s="78">
        <f>VLOOKUP(A:A,'11月工资'!A:BI,61,0)</f>
        <v>0</v>
      </c>
      <c r="AC1292" s="6">
        <f t="shared" si="161"/>
        <v>0</v>
      </c>
      <c r="AD1292">
        <f t="shared" si="162"/>
        <v>1646</v>
      </c>
      <c r="AE1292">
        <f>VLOOKUP(A:A,'10月奖金'!A:AC,29,0)</f>
        <v>0</v>
      </c>
      <c r="AF1292" s="6">
        <f t="shared" si="163"/>
        <v>0</v>
      </c>
      <c r="AG1292">
        <f>VLOOKUP(A:A,'10月奖金'!A:AD,30,0)</f>
        <v>1600</v>
      </c>
      <c r="AH1292" s="6">
        <f t="shared" si="164"/>
        <v>46</v>
      </c>
      <c r="AI1292">
        <f>VLOOKUP(A:A,单位分配保留两位小数!B:N,13,0)</f>
        <v>1646</v>
      </c>
      <c r="AJ1292">
        <f t="shared" si="165"/>
        <v>0</v>
      </c>
      <c r="AK1292">
        <f>_xlfn.IFNA(VLOOKUP(A:A,'11月工资'!A:AQ,43,0),0)</f>
        <v>0</v>
      </c>
      <c r="AL1292">
        <f t="shared" si="166"/>
        <v>0</v>
      </c>
      <c r="AM1292" s="6">
        <f t="shared" si="167"/>
        <v>-7311.2800000000007</v>
      </c>
    </row>
    <row r="1293" spans="1:39" x14ac:dyDescent="0.2">
      <c r="A1293" s="1">
        <v>9001408</v>
      </c>
      <c r="B1293" t="str">
        <f>VLOOKUP(A1293,标准表!C:D,2,0)</f>
        <v>张晨</v>
      </c>
      <c r="C1293" t="str">
        <f>VLOOKUP(A:A,标准表!C:M,11,0)</f>
        <v>特钢事业部</v>
      </c>
      <c r="D1293" t="str">
        <f>VLOOKUP($A:$A,标准表!C:E,3,0)</f>
        <v>130221199706010044</v>
      </c>
      <c r="E1293" t="str">
        <f>VLOOKUP(A:A,'11月工资'!A:D,4,0)</f>
        <v>6217000180040613212</v>
      </c>
      <c r="F1293" t="str">
        <f>VLOOKUP(A:A,'11月工资'!A:F,6,0)</f>
        <v>专业技术人员</v>
      </c>
      <c r="G1293">
        <f>VLOOKUP(A:A,标准表!C:H,6,0)</f>
        <v>0</v>
      </c>
      <c r="H1293">
        <f>VLOOKUP(A:A,标准表!C:I,7,0)</f>
        <v>0</v>
      </c>
      <c r="I1293">
        <f>VLOOKUP(A:A,标准表!C:J,8,0)</f>
        <v>0</v>
      </c>
      <c r="J1293">
        <f>VLOOKUP($A:$A,标准表!C:G,5,0)</f>
        <v>1</v>
      </c>
      <c r="L1293">
        <f>VLOOKUP(A:A,单位分配保留两位小数!B:I,8,0)</f>
        <v>1646</v>
      </c>
      <c r="M1293">
        <f>_xlfn.IFNA(VLOOKUP(A:A,单位分配保留两位小数!B:J,9,0),0)</f>
        <v>0</v>
      </c>
      <c r="N1293">
        <f>_xlfn.IFNA(VLOOKUP(A:A,单位分配保留两位小数!B:K,10,0),0)</f>
        <v>0</v>
      </c>
      <c r="O1293">
        <f>ROUND(_xlfn.IFNA(VLOOKUP(A:A,单位分配保留两位小数!B:L,11,0),0),2)</f>
        <v>0</v>
      </c>
      <c r="Q1293">
        <f t="shared" si="160"/>
        <v>1646</v>
      </c>
      <c r="R1293">
        <f>_xlfn.IFNA(VLOOKUP(A1293,'11月工资'!A:AU,47,0),0)+Q1293</f>
        <v>15542</v>
      </c>
      <c r="S1293">
        <f>VLOOKUP(A:A,'11月工资'!A:AW,49,0)</f>
        <v>0</v>
      </c>
      <c r="T1293">
        <f>VLOOKUP(A:A,'11月工资'!A:AZ,52,0)</f>
        <v>0</v>
      </c>
      <c r="U1293">
        <f>VLOOKUP(A:A,'11月工资'!A:BA,53,0)</f>
        <v>0</v>
      </c>
      <c r="V1293">
        <f>VLOOKUP(A:A,'11月工资'!A:AX,50,0)</f>
        <v>0</v>
      </c>
      <c r="W1293">
        <f>VLOOKUP(A:A,'11月工资'!A:AY,51,0)</f>
        <v>0</v>
      </c>
      <c r="X1293">
        <f>VLOOKUP(A:A,'11月工资'!A:AV,48,0)</f>
        <v>20000</v>
      </c>
      <c r="Y1293">
        <f>VLOOKUP(A:A,'11月工资'!A:BB,54,0)</f>
        <v>2705.28</v>
      </c>
      <c r="Z1293" s="12">
        <f>ROUND(5*MAX(0,(R1293-S1293-T1293-U1293-V1293-W1293-X1293-Y1293)*{0.6;2;4;5;6;7;9}%-{0;504;3384;6384;10584;17184;36384}),2)</f>
        <v>0</v>
      </c>
      <c r="AB1293" s="78">
        <f>VLOOKUP(A:A,'11月工资'!A:BI,61,0)</f>
        <v>0</v>
      </c>
      <c r="AC1293" s="6">
        <f t="shared" si="161"/>
        <v>0</v>
      </c>
      <c r="AD1293">
        <f t="shared" si="162"/>
        <v>1646</v>
      </c>
      <c r="AE1293">
        <f>VLOOKUP(A:A,'10月奖金'!A:AC,29,0)</f>
        <v>0</v>
      </c>
      <c r="AF1293" s="6">
        <f t="shared" si="163"/>
        <v>0</v>
      </c>
      <c r="AG1293">
        <f>VLOOKUP(A:A,'10月奖金'!A:AD,30,0)</f>
        <v>1600</v>
      </c>
      <c r="AH1293" s="6">
        <f t="shared" si="164"/>
        <v>46</v>
      </c>
      <c r="AI1293">
        <f>VLOOKUP(A:A,单位分配保留两位小数!B:N,13,0)</f>
        <v>1646</v>
      </c>
      <c r="AJ1293">
        <f t="shared" si="165"/>
        <v>0</v>
      </c>
      <c r="AK1293">
        <f>_xlfn.IFNA(VLOOKUP(A:A,'11月工资'!A:AQ,43,0),0)</f>
        <v>0</v>
      </c>
      <c r="AL1293">
        <f t="shared" si="166"/>
        <v>0</v>
      </c>
      <c r="AM1293" s="6">
        <f t="shared" si="167"/>
        <v>-7163.2800000000007</v>
      </c>
    </row>
    <row r="1294" spans="1:39" x14ac:dyDescent="0.2">
      <c r="A1294" s="1">
        <v>9001409</v>
      </c>
      <c r="B1294" t="str">
        <f>VLOOKUP(A1294,标准表!C:D,2,0)</f>
        <v>马琰</v>
      </c>
      <c r="C1294" t="str">
        <f>VLOOKUP(A:A,标准表!C:M,11,0)</f>
        <v>特钢事业部</v>
      </c>
      <c r="D1294" t="str">
        <f>VLOOKUP($A:$A,标准表!C:E,3,0)</f>
        <v>130225199503255012</v>
      </c>
      <c r="E1294" t="str">
        <f>VLOOKUP(A:A,'11月工资'!A:D,4,0)</f>
        <v>6217000180044310757</v>
      </c>
      <c r="F1294" t="str">
        <f>VLOOKUP(A:A,'11月工资'!A:F,6,0)</f>
        <v>专业技术人员</v>
      </c>
      <c r="G1294">
        <f>VLOOKUP(A:A,标准表!C:H,6,0)</f>
        <v>0</v>
      </c>
      <c r="H1294">
        <f>VLOOKUP(A:A,标准表!C:I,7,0)</f>
        <v>0</v>
      </c>
      <c r="I1294">
        <f>VLOOKUP(A:A,标准表!C:J,8,0)</f>
        <v>0</v>
      </c>
      <c r="J1294">
        <f>VLOOKUP($A:$A,标准表!C:G,5,0)</f>
        <v>1</v>
      </c>
      <c r="L1294">
        <f>VLOOKUP(A:A,单位分配保留两位小数!B:I,8,0)</f>
        <v>1646</v>
      </c>
      <c r="M1294">
        <f>_xlfn.IFNA(VLOOKUP(A:A,单位分配保留两位小数!B:J,9,0),0)</f>
        <v>0</v>
      </c>
      <c r="N1294">
        <f>_xlfn.IFNA(VLOOKUP(A:A,单位分配保留两位小数!B:K,10,0),0)</f>
        <v>0</v>
      </c>
      <c r="O1294">
        <f>ROUND(_xlfn.IFNA(VLOOKUP(A:A,单位分配保留两位小数!B:L,11,0),0),2)</f>
        <v>0</v>
      </c>
      <c r="Q1294">
        <f t="shared" si="160"/>
        <v>1646</v>
      </c>
      <c r="R1294">
        <f>_xlfn.IFNA(VLOOKUP(A1294,'11月工资'!A:AU,47,0),0)+Q1294</f>
        <v>15394</v>
      </c>
      <c r="S1294">
        <f>VLOOKUP(A:A,'11月工资'!A:AW,49,0)</f>
        <v>0</v>
      </c>
      <c r="T1294">
        <f>VLOOKUP(A:A,'11月工资'!A:AZ,52,0)</f>
        <v>0</v>
      </c>
      <c r="U1294">
        <f>VLOOKUP(A:A,'11月工资'!A:BA,53,0)</f>
        <v>0</v>
      </c>
      <c r="V1294">
        <f>VLOOKUP(A:A,'11月工资'!A:AX,50,0)</f>
        <v>0</v>
      </c>
      <c r="W1294">
        <f>VLOOKUP(A:A,'11月工资'!A:AY,51,0)</f>
        <v>0</v>
      </c>
      <c r="X1294">
        <f>VLOOKUP(A:A,'11月工资'!A:AV,48,0)</f>
        <v>20000</v>
      </c>
      <c r="Y1294">
        <f>VLOOKUP(A:A,'11月工资'!A:BB,54,0)</f>
        <v>2705.28</v>
      </c>
      <c r="Z1294" s="12">
        <f>ROUND(5*MAX(0,(R1294-S1294-T1294-U1294-V1294-W1294-X1294-Y1294)*{0.6;2;4;5;6;7;9}%-{0;504;3384;6384;10584;17184;36384}),2)</f>
        <v>0</v>
      </c>
      <c r="AB1294" s="78">
        <f>VLOOKUP(A:A,'11月工资'!A:BI,61,0)</f>
        <v>0</v>
      </c>
      <c r="AC1294" s="6">
        <f t="shared" si="161"/>
        <v>0</v>
      </c>
      <c r="AD1294">
        <f t="shared" si="162"/>
        <v>1646</v>
      </c>
      <c r="AE1294">
        <f>VLOOKUP(A:A,'10月奖金'!A:AC,29,0)</f>
        <v>0</v>
      </c>
      <c r="AF1294" s="6">
        <f t="shared" si="163"/>
        <v>0</v>
      </c>
      <c r="AG1294">
        <f>VLOOKUP(A:A,'10月奖金'!A:AD,30,0)</f>
        <v>1600</v>
      </c>
      <c r="AH1294" s="6">
        <f t="shared" si="164"/>
        <v>46</v>
      </c>
      <c r="AI1294">
        <f>VLOOKUP(A:A,单位分配保留两位小数!B:N,13,0)</f>
        <v>1646</v>
      </c>
      <c r="AJ1294">
        <f t="shared" si="165"/>
        <v>0</v>
      </c>
      <c r="AK1294">
        <f>_xlfn.IFNA(VLOOKUP(A:A,'11月工资'!A:AQ,43,0),0)</f>
        <v>0</v>
      </c>
      <c r="AL1294">
        <f t="shared" si="166"/>
        <v>0</v>
      </c>
      <c r="AM1294" s="6">
        <f t="shared" si="167"/>
        <v>-7311.2800000000007</v>
      </c>
    </row>
    <row r="1295" spans="1:39" x14ac:dyDescent="0.2">
      <c r="A1295" s="1">
        <v>9001410</v>
      </c>
      <c r="B1295" t="str">
        <f>VLOOKUP(A1295,标准表!C:D,2,0)</f>
        <v>张依彤</v>
      </c>
      <c r="C1295" t="str">
        <f>VLOOKUP(A:A,标准表!C:M,11,0)</f>
        <v>特钢事业部</v>
      </c>
      <c r="D1295" t="str">
        <f>VLOOKUP($A:$A,标准表!C:E,3,0)</f>
        <v>130283199612245669</v>
      </c>
      <c r="E1295" t="str">
        <f>VLOOKUP(A:A,'11月工资'!A:D,4,0)</f>
        <v>6217000180043657406</v>
      </c>
      <c r="F1295" t="str">
        <f>VLOOKUP(A:A,'11月工资'!A:F,6,0)</f>
        <v>专业技术人员</v>
      </c>
      <c r="G1295">
        <f>VLOOKUP(A:A,标准表!C:H,6,0)</f>
        <v>0</v>
      </c>
      <c r="H1295">
        <f>VLOOKUP(A:A,标准表!C:I,7,0)</f>
        <v>0</v>
      </c>
      <c r="I1295">
        <f>VLOOKUP(A:A,标准表!C:J,8,0)</f>
        <v>0</v>
      </c>
      <c r="J1295">
        <f>VLOOKUP($A:$A,标准表!C:G,5,0)</f>
        <v>1</v>
      </c>
      <c r="L1295">
        <f>VLOOKUP(A:A,单位分配保留两位小数!B:I,8,0)</f>
        <v>1646</v>
      </c>
      <c r="M1295">
        <f>_xlfn.IFNA(VLOOKUP(A:A,单位分配保留两位小数!B:J,9,0),0)</f>
        <v>0</v>
      </c>
      <c r="N1295">
        <f>_xlfn.IFNA(VLOOKUP(A:A,单位分配保留两位小数!B:K,10,0),0)</f>
        <v>0</v>
      </c>
      <c r="O1295">
        <f>ROUND(_xlfn.IFNA(VLOOKUP(A:A,单位分配保留两位小数!B:L,11,0),0),2)</f>
        <v>0</v>
      </c>
      <c r="Q1295">
        <f t="shared" si="160"/>
        <v>1646</v>
      </c>
      <c r="R1295">
        <f>_xlfn.IFNA(VLOOKUP(A1295,'11月工资'!A:AU,47,0),0)+Q1295</f>
        <v>15542</v>
      </c>
      <c r="S1295">
        <f>VLOOKUP(A:A,'11月工资'!A:AW,49,0)</f>
        <v>0</v>
      </c>
      <c r="T1295">
        <f>VLOOKUP(A:A,'11月工资'!A:AZ,52,0)</f>
        <v>0</v>
      </c>
      <c r="U1295">
        <f>VLOOKUP(A:A,'11月工资'!A:BA,53,0)</f>
        <v>0</v>
      </c>
      <c r="V1295">
        <f>VLOOKUP(A:A,'11月工资'!A:AX,50,0)</f>
        <v>0</v>
      </c>
      <c r="W1295">
        <f>VLOOKUP(A:A,'11月工资'!A:AY,51,0)</f>
        <v>0</v>
      </c>
      <c r="X1295">
        <f>VLOOKUP(A:A,'11月工资'!A:AV,48,0)</f>
        <v>20000</v>
      </c>
      <c r="Y1295">
        <f>VLOOKUP(A:A,'11月工资'!A:BB,54,0)</f>
        <v>2705.28</v>
      </c>
      <c r="Z1295" s="12">
        <f>ROUND(5*MAX(0,(R1295-S1295-T1295-U1295-V1295-W1295-X1295-Y1295)*{0.6;2;4;5;6;7;9}%-{0;504;3384;6384;10584;17184;36384}),2)</f>
        <v>0</v>
      </c>
      <c r="AB1295" s="78">
        <f>VLOOKUP(A:A,'11月工资'!A:BI,61,0)</f>
        <v>0</v>
      </c>
      <c r="AC1295" s="6">
        <f t="shared" si="161"/>
        <v>0</v>
      </c>
      <c r="AD1295">
        <f t="shared" si="162"/>
        <v>1646</v>
      </c>
      <c r="AE1295">
        <f>VLOOKUP(A:A,'10月奖金'!A:AC,29,0)</f>
        <v>0</v>
      </c>
      <c r="AF1295" s="6">
        <f t="shared" si="163"/>
        <v>0</v>
      </c>
      <c r="AG1295">
        <f>VLOOKUP(A:A,'10月奖金'!A:AD,30,0)</f>
        <v>1600</v>
      </c>
      <c r="AH1295" s="6">
        <f t="shared" si="164"/>
        <v>46</v>
      </c>
      <c r="AI1295">
        <f>VLOOKUP(A:A,单位分配保留两位小数!B:N,13,0)</f>
        <v>1646</v>
      </c>
      <c r="AJ1295">
        <f t="shared" si="165"/>
        <v>0</v>
      </c>
      <c r="AK1295">
        <f>_xlfn.IFNA(VLOOKUP(A:A,'11月工资'!A:AQ,43,0),0)</f>
        <v>0</v>
      </c>
      <c r="AL1295">
        <f t="shared" si="166"/>
        <v>0</v>
      </c>
      <c r="AM1295" s="6">
        <f t="shared" si="167"/>
        <v>-7163.2800000000007</v>
      </c>
    </row>
    <row r="1296" spans="1:39" x14ac:dyDescent="0.2">
      <c r="A1296" s="1">
        <v>9001411</v>
      </c>
      <c r="B1296" t="str">
        <f>VLOOKUP(A1296,标准表!C:D,2,0)</f>
        <v>耿鹏</v>
      </c>
      <c r="C1296" t="str">
        <f>VLOOKUP(A:A,标准表!C:M,11,0)</f>
        <v>特钢事业部</v>
      </c>
      <c r="D1296" t="str">
        <f>VLOOKUP($A:$A,标准表!C:E,3,0)</f>
        <v>130726199502116137</v>
      </c>
      <c r="E1296" t="str">
        <f>VLOOKUP(A:A,'11月工资'!A:D,4,0)</f>
        <v>6217000180043657414</v>
      </c>
      <c r="F1296" t="str">
        <f>VLOOKUP(A:A,'11月工资'!A:F,6,0)</f>
        <v>专业技术人员</v>
      </c>
      <c r="G1296">
        <f>VLOOKUP(A:A,标准表!C:H,6,0)</f>
        <v>0</v>
      </c>
      <c r="H1296">
        <f>VLOOKUP(A:A,标准表!C:I,7,0)</f>
        <v>0</v>
      </c>
      <c r="I1296">
        <f>VLOOKUP(A:A,标准表!C:J,8,0)</f>
        <v>0</v>
      </c>
      <c r="J1296">
        <f>VLOOKUP($A:$A,标准表!C:G,5,0)</f>
        <v>1</v>
      </c>
      <c r="L1296">
        <f>VLOOKUP(A:A,单位分配保留两位小数!B:I,8,0)</f>
        <v>1646</v>
      </c>
      <c r="M1296">
        <f>_xlfn.IFNA(VLOOKUP(A:A,单位分配保留两位小数!B:J,9,0),0)</f>
        <v>0</v>
      </c>
      <c r="N1296">
        <f>_xlfn.IFNA(VLOOKUP(A:A,单位分配保留两位小数!B:K,10,0),0)</f>
        <v>0</v>
      </c>
      <c r="O1296">
        <f>ROUND(_xlfn.IFNA(VLOOKUP(A:A,单位分配保留两位小数!B:L,11,0),0),2)</f>
        <v>0</v>
      </c>
      <c r="Q1296">
        <f t="shared" si="160"/>
        <v>1646</v>
      </c>
      <c r="R1296">
        <f>_xlfn.IFNA(VLOOKUP(A1296,'11月工资'!A:AU,47,0),0)+Q1296</f>
        <v>15394</v>
      </c>
      <c r="S1296">
        <f>VLOOKUP(A:A,'11月工资'!A:AW,49,0)</f>
        <v>0</v>
      </c>
      <c r="T1296">
        <f>VLOOKUP(A:A,'11月工资'!A:AZ,52,0)</f>
        <v>0</v>
      </c>
      <c r="U1296">
        <f>VLOOKUP(A:A,'11月工资'!A:BA,53,0)</f>
        <v>0</v>
      </c>
      <c r="V1296">
        <f>VLOOKUP(A:A,'11月工资'!A:AX,50,0)</f>
        <v>0</v>
      </c>
      <c r="W1296">
        <f>VLOOKUP(A:A,'11月工资'!A:AY,51,0)</f>
        <v>0</v>
      </c>
      <c r="X1296">
        <f>VLOOKUP(A:A,'11月工资'!A:AV,48,0)</f>
        <v>20000</v>
      </c>
      <c r="Y1296">
        <f>VLOOKUP(A:A,'11月工资'!A:BB,54,0)</f>
        <v>2705.28</v>
      </c>
      <c r="Z1296" s="12">
        <f>ROUND(5*MAX(0,(R1296-S1296-T1296-U1296-V1296-W1296-X1296-Y1296)*{0.6;2;4;5;6;7;9}%-{0;504;3384;6384;10584;17184;36384}),2)</f>
        <v>0</v>
      </c>
      <c r="AB1296" s="78">
        <f>VLOOKUP(A:A,'11月工资'!A:BI,61,0)</f>
        <v>0</v>
      </c>
      <c r="AC1296" s="6">
        <f t="shared" si="161"/>
        <v>0</v>
      </c>
      <c r="AD1296">
        <f t="shared" si="162"/>
        <v>1646</v>
      </c>
      <c r="AE1296">
        <f>VLOOKUP(A:A,'10月奖金'!A:AC,29,0)</f>
        <v>0</v>
      </c>
      <c r="AF1296" s="6">
        <f t="shared" si="163"/>
        <v>0</v>
      </c>
      <c r="AG1296">
        <f>VLOOKUP(A:A,'10月奖金'!A:AD,30,0)</f>
        <v>1600</v>
      </c>
      <c r="AH1296" s="6">
        <f t="shared" si="164"/>
        <v>46</v>
      </c>
      <c r="AI1296">
        <f>VLOOKUP(A:A,单位分配保留两位小数!B:N,13,0)</f>
        <v>1646</v>
      </c>
      <c r="AJ1296">
        <f t="shared" si="165"/>
        <v>0</v>
      </c>
      <c r="AK1296">
        <f>_xlfn.IFNA(VLOOKUP(A:A,'11月工资'!A:AQ,43,0),0)</f>
        <v>0</v>
      </c>
      <c r="AL1296">
        <f t="shared" si="166"/>
        <v>0</v>
      </c>
      <c r="AM1296" s="6">
        <f t="shared" si="167"/>
        <v>-7311.2800000000007</v>
      </c>
    </row>
    <row r="1297" spans="1:39" x14ac:dyDescent="0.2">
      <c r="A1297" s="1">
        <v>9001412</v>
      </c>
      <c r="B1297" t="str">
        <f>VLOOKUP(A1297,标准表!C:D,2,0)</f>
        <v>郑伟</v>
      </c>
      <c r="C1297" t="str">
        <f>VLOOKUP(A:A,标准表!C:M,11,0)</f>
        <v>特钢事业部</v>
      </c>
      <c r="D1297" t="str">
        <f>VLOOKUP($A:$A,标准表!C:E,3,0)</f>
        <v>150429199610060616</v>
      </c>
      <c r="E1297" t="str">
        <f>VLOOKUP(A:A,'11月工资'!A:D,4,0)</f>
        <v>6217000420011947029</v>
      </c>
      <c r="F1297" t="str">
        <f>VLOOKUP(A:A,'11月工资'!A:F,6,0)</f>
        <v>专业技术人员</v>
      </c>
      <c r="G1297">
        <f>VLOOKUP(A:A,标准表!C:H,6,0)</f>
        <v>0</v>
      </c>
      <c r="H1297">
        <f>VLOOKUP(A:A,标准表!C:I,7,0)</f>
        <v>0</v>
      </c>
      <c r="I1297">
        <f>VLOOKUP(A:A,标准表!C:J,8,0)</f>
        <v>0</v>
      </c>
      <c r="J1297">
        <f>VLOOKUP($A:$A,标准表!C:G,5,0)</f>
        <v>1</v>
      </c>
      <c r="L1297">
        <f>VLOOKUP(A:A,单位分配保留两位小数!B:I,8,0)</f>
        <v>1646</v>
      </c>
      <c r="M1297">
        <f>_xlfn.IFNA(VLOOKUP(A:A,单位分配保留两位小数!B:J,9,0),0)</f>
        <v>0</v>
      </c>
      <c r="N1297">
        <f>_xlfn.IFNA(VLOOKUP(A:A,单位分配保留两位小数!B:K,10,0),0)</f>
        <v>0</v>
      </c>
      <c r="O1297">
        <f>ROUND(_xlfn.IFNA(VLOOKUP(A:A,单位分配保留两位小数!B:L,11,0),0),2)</f>
        <v>0</v>
      </c>
      <c r="Q1297">
        <f t="shared" si="160"/>
        <v>1646</v>
      </c>
      <c r="R1297">
        <f>_xlfn.IFNA(VLOOKUP(A1297,'11月工资'!A:AU,47,0),0)+Q1297</f>
        <v>15394</v>
      </c>
      <c r="S1297">
        <f>VLOOKUP(A:A,'11月工资'!A:AW,49,0)</f>
        <v>0</v>
      </c>
      <c r="T1297">
        <f>VLOOKUP(A:A,'11月工资'!A:AZ,52,0)</f>
        <v>0</v>
      </c>
      <c r="U1297">
        <f>VLOOKUP(A:A,'11月工资'!A:BA,53,0)</f>
        <v>0</v>
      </c>
      <c r="V1297">
        <f>VLOOKUP(A:A,'11月工资'!A:AX,50,0)</f>
        <v>0</v>
      </c>
      <c r="W1297">
        <f>VLOOKUP(A:A,'11月工资'!A:AY,51,0)</f>
        <v>0</v>
      </c>
      <c r="X1297">
        <f>VLOOKUP(A:A,'11月工资'!A:AV,48,0)</f>
        <v>20000</v>
      </c>
      <c r="Y1297">
        <f>VLOOKUP(A:A,'11月工资'!A:BB,54,0)</f>
        <v>2705.28</v>
      </c>
      <c r="Z1297" s="12">
        <f>ROUND(5*MAX(0,(R1297-S1297-T1297-U1297-V1297-W1297-X1297-Y1297)*{0.6;2;4;5;6;7;9}%-{0;504;3384;6384;10584;17184;36384}),2)</f>
        <v>0</v>
      </c>
      <c r="AB1297" s="78">
        <f>VLOOKUP(A:A,'11月工资'!A:BI,61,0)</f>
        <v>0</v>
      </c>
      <c r="AC1297" s="6">
        <f t="shared" si="161"/>
        <v>0</v>
      </c>
      <c r="AD1297">
        <f t="shared" si="162"/>
        <v>1646</v>
      </c>
      <c r="AE1297">
        <f>VLOOKUP(A:A,'10月奖金'!A:AC,29,0)</f>
        <v>0</v>
      </c>
      <c r="AF1297" s="6">
        <f t="shared" si="163"/>
        <v>0</v>
      </c>
      <c r="AG1297">
        <f>VLOOKUP(A:A,'10月奖金'!A:AD,30,0)</f>
        <v>1600</v>
      </c>
      <c r="AH1297" s="6">
        <f t="shared" si="164"/>
        <v>46</v>
      </c>
      <c r="AI1297">
        <f>VLOOKUP(A:A,单位分配保留两位小数!B:N,13,0)</f>
        <v>1646</v>
      </c>
      <c r="AJ1297">
        <f t="shared" si="165"/>
        <v>0</v>
      </c>
      <c r="AK1297">
        <f>_xlfn.IFNA(VLOOKUP(A:A,'11月工资'!A:AQ,43,0),0)</f>
        <v>0</v>
      </c>
      <c r="AL1297">
        <f t="shared" si="166"/>
        <v>0</v>
      </c>
      <c r="AM1297" s="6">
        <f t="shared" si="167"/>
        <v>-7311.2800000000007</v>
      </c>
    </row>
    <row r="1298" spans="1:39" x14ac:dyDescent="0.2">
      <c r="A1298" s="1">
        <v>9001413</v>
      </c>
      <c r="B1298" t="str">
        <f>VLOOKUP(A1298,标准表!C:D,2,0)</f>
        <v>王宇航</v>
      </c>
      <c r="C1298" t="str">
        <f>VLOOKUP(A:A,标准表!C:M,11,0)</f>
        <v>特钢事业部</v>
      </c>
      <c r="D1298" t="str">
        <f>VLOOKUP($A:$A,标准表!C:E,3,0)</f>
        <v>130203199710303015</v>
      </c>
      <c r="E1298" t="str">
        <f>VLOOKUP(A:A,'11月工资'!A:D,4,0)</f>
        <v>6217000180044252157</v>
      </c>
      <c r="F1298" t="str">
        <f>VLOOKUP(A:A,'11月工资'!A:F,6,0)</f>
        <v>专业技术人员</v>
      </c>
      <c r="G1298">
        <f>VLOOKUP(A:A,标准表!C:H,6,0)</f>
        <v>0</v>
      </c>
      <c r="H1298">
        <f>VLOOKUP(A:A,标准表!C:I,7,0)</f>
        <v>0</v>
      </c>
      <c r="I1298">
        <f>VLOOKUP(A:A,标准表!C:J,8,0)</f>
        <v>0</v>
      </c>
      <c r="J1298">
        <f>VLOOKUP($A:$A,标准表!C:G,5,0)</f>
        <v>1</v>
      </c>
      <c r="L1298">
        <f>VLOOKUP(A:A,单位分配保留两位小数!B:I,8,0)</f>
        <v>1646</v>
      </c>
      <c r="M1298">
        <f>_xlfn.IFNA(VLOOKUP(A:A,单位分配保留两位小数!B:J,9,0),0)</f>
        <v>0</v>
      </c>
      <c r="N1298">
        <f>_xlfn.IFNA(VLOOKUP(A:A,单位分配保留两位小数!B:K,10,0),0)</f>
        <v>0</v>
      </c>
      <c r="O1298">
        <f>ROUND(_xlfn.IFNA(VLOOKUP(A:A,单位分配保留两位小数!B:L,11,0),0),2)</f>
        <v>0</v>
      </c>
      <c r="Q1298">
        <f t="shared" si="160"/>
        <v>1646</v>
      </c>
      <c r="R1298">
        <f>_xlfn.IFNA(VLOOKUP(A1298,'11月工资'!A:AU,47,0),0)+Q1298</f>
        <v>15394</v>
      </c>
      <c r="S1298">
        <f>VLOOKUP(A:A,'11月工资'!A:AW,49,0)</f>
        <v>0</v>
      </c>
      <c r="T1298">
        <f>VLOOKUP(A:A,'11月工资'!A:AZ,52,0)</f>
        <v>0</v>
      </c>
      <c r="U1298">
        <f>VLOOKUP(A:A,'11月工资'!A:BA,53,0)</f>
        <v>0</v>
      </c>
      <c r="V1298">
        <f>VLOOKUP(A:A,'11月工资'!A:AX,50,0)</f>
        <v>0</v>
      </c>
      <c r="W1298">
        <f>VLOOKUP(A:A,'11月工资'!A:AY,51,0)</f>
        <v>0</v>
      </c>
      <c r="X1298">
        <f>VLOOKUP(A:A,'11月工资'!A:AV,48,0)</f>
        <v>20000</v>
      </c>
      <c r="Y1298">
        <f>VLOOKUP(A:A,'11月工资'!A:BB,54,0)</f>
        <v>2705.28</v>
      </c>
      <c r="Z1298" s="12">
        <f>ROUND(5*MAX(0,(R1298-S1298-T1298-U1298-V1298-W1298-X1298-Y1298)*{0.6;2;4;5;6;7;9}%-{0;504;3384;6384;10584;17184;36384}),2)</f>
        <v>0</v>
      </c>
      <c r="AB1298" s="78">
        <f>VLOOKUP(A:A,'11月工资'!A:BI,61,0)</f>
        <v>0</v>
      </c>
      <c r="AC1298" s="6">
        <f t="shared" si="161"/>
        <v>0</v>
      </c>
      <c r="AD1298">
        <f t="shared" si="162"/>
        <v>1646</v>
      </c>
      <c r="AE1298">
        <f>VLOOKUP(A:A,'10月奖金'!A:AC,29,0)</f>
        <v>0</v>
      </c>
      <c r="AF1298" s="6">
        <f t="shared" si="163"/>
        <v>0</v>
      </c>
      <c r="AG1298">
        <f>VLOOKUP(A:A,'10月奖金'!A:AD,30,0)</f>
        <v>1600</v>
      </c>
      <c r="AH1298" s="6">
        <f t="shared" si="164"/>
        <v>46</v>
      </c>
      <c r="AI1298">
        <f>VLOOKUP(A:A,单位分配保留两位小数!B:N,13,0)</f>
        <v>1646</v>
      </c>
      <c r="AJ1298">
        <f t="shared" si="165"/>
        <v>0</v>
      </c>
      <c r="AK1298">
        <f>_xlfn.IFNA(VLOOKUP(A:A,'11月工资'!A:AQ,43,0),0)</f>
        <v>0</v>
      </c>
      <c r="AL1298">
        <f t="shared" si="166"/>
        <v>0</v>
      </c>
      <c r="AM1298" s="6">
        <f t="shared" si="167"/>
        <v>-7311.2800000000007</v>
      </c>
    </row>
    <row r="1299" spans="1:39" x14ac:dyDescent="0.2">
      <c r="A1299" s="1">
        <v>9001431</v>
      </c>
      <c r="B1299" t="str">
        <f>VLOOKUP(A1299,标准表!C:D,2,0)</f>
        <v>司晨希</v>
      </c>
      <c r="C1299" t="str">
        <f>VLOOKUP(A:A,标准表!C:M,11,0)</f>
        <v>信息自动化部</v>
      </c>
      <c r="D1299" t="str">
        <f>VLOOKUP($A:$A,标准表!C:E,3,0)</f>
        <v>130203199702132439</v>
      </c>
      <c r="E1299" t="str">
        <f>VLOOKUP(A:A,'11月工资'!A:D,4,0)</f>
        <v>6217000180044729584</v>
      </c>
      <c r="F1299" t="str">
        <f>VLOOKUP(A:A,'11月工资'!A:F,6,0)</f>
        <v>专业技术人员</v>
      </c>
      <c r="G1299">
        <f>VLOOKUP(A:A,标准表!C:H,6,0)</f>
        <v>0</v>
      </c>
      <c r="H1299">
        <f>VLOOKUP(A:A,标准表!C:I,7,0)</f>
        <v>0</v>
      </c>
      <c r="I1299">
        <f>VLOOKUP(A:A,标准表!C:J,8,0)</f>
        <v>0</v>
      </c>
      <c r="J1299">
        <f>VLOOKUP($A:$A,标准表!C:G,5,0)</f>
        <v>1</v>
      </c>
      <c r="L1299">
        <f>VLOOKUP(A:A,单位分配保留两位小数!B:I,8,0)</f>
        <v>1698.98</v>
      </c>
      <c r="M1299">
        <f>_xlfn.IFNA(VLOOKUP(A:A,单位分配保留两位小数!B:J,9,0),0)</f>
        <v>0</v>
      </c>
      <c r="N1299">
        <f>_xlfn.IFNA(VLOOKUP(A:A,单位分配保留两位小数!B:K,10,0),0)</f>
        <v>0</v>
      </c>
      <c r="O1299">
        <f>ROUND(_xlfn.IFNA(VLOOKUP(A:A,单位分配保留两位小数!B:L,11,0),0),2)</f>
        <v>0</v>
      </c>
      <c r="Q1299">
        <f t="shared" si="160"/>
        <v>1698.98</v>
      </c>
      <c r="R1299">
        <f>_xlfn.IFNA(VLOOKUP(A1299,'11月工资'!A:AU,47,0),0)+Q1299</f>
        <v>11309.47</v>
      </c>
      <c r="S1299">
        <f>VLOOKUP(A:A,'11月工资'!A:AW,49,0)</f>
        <v>0</v>
      </c>
      <c r="T1299">
        <f>VLOOKUP(A:A,'11月工资'!A:AZ,52,0)</f>
        <v>0</v>
      </c>
      <c r="U1299">
        <f>VLOOKUP(A:A,'11月工资'!A:BA,53,0)</f>
        <v>0</v>
      </c>
      <c r="V1299">
        <f>VLOOKUP(A:A,'11月工资'!A:AX,50,0)</f>
        <v>0</v>
      </c>
      <c r="W1299">
        <f>VLOOKUP(A:A,'11月工资'!A:AY,51,0)</f>
        <v>0</v>
      </c>
      <c r="X1299">
        <f>VLOOKUP(A:A,'11月工资'!A:AV,48,0)</f>
        <v>15000</v>
      </c>
      <c r="Y1299">
        <f>VLOOKUP(A:A,'11月工资'!A:BB,54,0)</f>
        <v>2028.96</v>
      </c>
      <c r="Z1299" s="12">
        <f>ROUND(5*MAX(0,(R1299-S1299-T1299-U1299-V1299-W1299-X1299-Y1299)*{0.6;2;4;5;6;7;9}%-{0;504;3384;6384;10584;17184;36384}),2)</f>
        <v>0</v>
      </c>
      <c r="AB1299" s="78">
        <f>VLOOKUP(A:A,'11月工资'!A:BI,61,0)</f>
        <v>0</v>
      </c>
      <c r="AC1299" s="6">
        <f t="shared" si="161"/>
        <v>0</v>
      </c>
      <c r="AD1299">
        <f t="shared" si="162"/>
        <v>1698.98</v>
      </c>
      <c r="AE1299">
        <f>VLOOKUP(A:A,'10月奖金'!A:AC,29,0)</f>
        <v>0</v>
      </c>
      <c r="AF1299" s="6">
        <f t="shared" si="163"/>
        <v>0</v>
      </c>
      <c r="AG1299">
        <f>VLOOKUP(A:A,'10月奖金'!A:AD,30,0)</f>
        <v>1699.49</v>
      </c>
      <c r="AH1299" s="6">
        <f t="shared" si="164"/>
        <v>-0.50999999999999091</v>
      </c>
      <c r="AI1299">
        <f>VLOOKUP(A:A,单位分配保留两位小数!B:N,13,0)</f>
        <v>1698.98</v>
      </c>
      <c r="AJ1299">
        <f t="shared" si="165"/>
        <v>0</v>
      </c>
      <c r="AK1299">
        <f>_xlfn.IFNA(VLOOKUP(A:A,'11月工资'!A:AQ,43,0),0)</f>
        <v>0</v>
      </c>
      <c r="AL1299">
        <f t="shared" si="166"/>
        <v>0</v>
      </c>
      <c r="AM1299" s="6">
        <f t="shared" si="167"/>
        <v>-5719.4900000000007</v>
      </c>
    </row>
    <row r="1300" spans="1:39" x14ac:dyDescent="0.2">
      <c r="A1300" s="1">
        <v>9001432</v>
      </c>
      <c r="B1300" t="str">
        <f>VLOOKUP(A1300,标准表!C:D,2,0)</f>
        <v>崔琪</v>
      </c>
      <c r="C1300" t="str">
        <f>VLOOKUP(A:A,标准表!C:M,11,0)</f>
        <v>党委宣传部（企业文化部）</v>
      </c>
      <c r="D1300" t="str">
        <f>VLOOKUP($A:$A,标准表!C:E,3,0)</f>
        <v>130203199512310644</v>
      </c>
      <c r="E1300" t="str">
        <f>VLOOKUP(A:A,'11月工资'!A:D,4,0)</f>
        <v>6217000180032623583</v>
      </c>
      <c r="F1300" t="str">
        <f>VLOOKUP(A:A,'11月工资'!A:F,6,0)</f>
        <v>专业技术人员</v>
      </c>
      <c r="G1300">
        <f>VLOOKUP(A:A,标准表!C:H,6,0)</f>
        <v>0</v>
      </c>
      <c r="H1300">
        <f>VLOOKUP(A:A,标准表!C:I,7,0)</f>
        <v>0</v>
      </c>
      <c r="I1300">
        <f>VLOOKUP(A:A,标准表!C:J,8,0)</f>
        <v>0</v>
      </c>
      <c r="J1300">
        <f>VLOOKUP($A:$A,标准表!C:G,5,0)</f>
        <v>1</v>
      </c>
      <c r="L1300">
        <f>VLOOKUP(A:A,单位分配保留两位小数!B:I,8,0)</f>
        <v>1698.98</v>
      </c>
      <c r="M1300">
        <f>_xlfn.IFNA(VLOOKUP(A:A,单位分配保留两位小数!B:J,9,0),0)</f>
        <v>0</v>
      </c>
      <c r="N1300">
        <f>_xlfn.IFNA(VLOOKUP(A:A,单位分配保留两位小数!B:K,10,0),0)</f>
        <v>0</v>
      </c>
      <c r="O1300">
        <f>ROUND(_xlfn.IFNA(VLOOKUP(A:A,单位分配保留两位小数!B:L,11,0),0),2)</f>
        <v>0</v>
      </c>
      <c r="Q1300">
        <f t="shared" si="160"/>
        <v>1698.98</v>
      </c>
      <c r="R1300">
        <f>_xlfn.IFNA(VLOOKUP(A1300,'11月工资'!A:AU,47,0),0)+Q1300</f>
        <v>11420.98</v>
      </c>
      <c r="S1300">
        <f>VLOOKUP(A:A,'11月工资'!A:AW,49,0)</f>
        <v>0</v>
      </c>
      <c r="T1300">
        <f>VLOOKUP(A:A,'11月工资'!A:AZ,52,0)</f>
        <v>0</v>
      </c>
      <c r="U1300">
        <f>VLOOKUP(A:A,'11月工资'!A:BA,53,0)</f>
        <v>0</v>
      </c>
      <c r="V1300">
        <f>VLOOKUP(A:A,'11月工资'!A:AX,50,0)</f>
        <v>0</v>
      </c>
      <c r="W1300">
        <f>VLOOKUP(A:A,'11月工资'!A:AY,51,0)</f>
        <v>0</v>
      </c>
      <c r="X1300">
        <f>VLOOKUP(A:A,'11月工资'!A:AV,48,0)</f>
        <v>15000</v>
      </c>
      <c r="Y1300">
        <f>VLOOKUP(A:A,'11月工资'!A:BB,54,0)</f>
        <v>2028.96</v>
      </c>
      <c r="Z1300" s="12">
        <f>ROUND(5*MAX(0,(R1300-S1300-T1300-U1300-V1300-W1300-X1300-Y1300)*{0.6;2;4;5;6;7;9}%-{0;504;3384;6384;10584;17184;36384}),2)</f>
        <v>0</v>
      </c>
      <c r="AB1300" s="78">
        <f>VLOOKUP(A:A,'11月工资'!A:BI,61,0)</f>
        <v>0</v>
      </c>
      <c r="AC1300" s="6">
        <f t="shared" si="161"/>
        <v>0</v>
      </c>
      <c r="AD1300">
        <f t="shared" si="162"/>
        <v>1698.98</v>
      </c>
      <c r="AE1300">
        <f>VLOOKUP(A:A,'10月奖金'!A:AC,29,0)</f>
        <v>0</v>
      </c>
      <c r="AF1300" s="6">
        <f t="shared" si="163"/>
        <v>0</v>
      </c>
      <c r="AG1300">
        <f>VLOOKUP(A:A,'10月奖金'!A:AD,30,0)</f>
        <v>1700</v>
      </c>
      <c r="AH1300" s="6">
        <f t="shared" si="164"/>
        <v>-1.0199999999999818</v>
      </c>
      <c r="AI1300">
        <f>VLOOKUP(A:A,单位分配保留两位小数!B:N,13,0)</f>
        <v>1698.98</v>
      </c>
      <c r="AJ1300">
        <f t="shared" si="165"/>
        <v>0</v>
      </c>
      <c r="AK1300">
        <f>_xlfn.IFNA(VLOOKUP(A:A,'11月工资'!A:AQ,43,0),0)</f>
        <v>0</v>
      </c>
      <c r="AL1300">
        <f t="shared" si="166"/>
        <v>0</v>
      </c>
      <c r="AM1300" s="6">
        <f t="shared" si="167"/>
        <v>-5607.9800000000005</v>
      </c>
    </row>
    <row r="1301" spans="1:39" x14ac:dyDescent="0.2">
      <c r="A1301" s="1">
        <v>9001433</v>
      </c>
      <c r="B1301" t="str">
        <f>VLOOKUP(A1301,标准表!C:D,2,0)</f>
        <v>孙祥龙</v>
      </c>
      <c r="C1301" t="str">
        <f>VLOOKUP(A:A,标准表!C:M,11,0)</f>
        <v>制造部</v>
      </c>
      <c r="D1301" t="str">
        <f>VLOOKUP($A:$A,标准表!C:E,3,0)</f>
        <v>130230199511032338</v>
      </c>
      <c r="E1301" t="str">
        <f>VLOOKUP(A:A,'11月工资'!A:D,4,0)</f>
        <v>6217000180041274568</v>
      </c>
      <c r="F1301" t="str">
        <f>VLOOKUP(A:A,'11月工资'!A:F,6,0)</f>
        <v>专业技术人员</v>
      </c>
      <c r="G1301">
        <f>VLOOKUP(A:A,标准表!C:H,6,0)</f>
        <v>0</v>
      </c>
      <c r="H1301">
        <f>VLOOKUP(A:A,标准表!C:I,7,0)</f>
        <v>0</v>
      </c>
      <c r="I1301">
        <f>VLOOKUP(A:A,标准表!C:J,8,0)</f>
        <v>0</v>
      </c>
      <c r="J1301">
        <f>VLOOKUP($A:$A,标准表!C:G,5,0)</f>
        <v>1</v>
      </c>
      <c r="L1301">
        <f>VLOOKUP(A:A,单位分配保留两位小数!B:I,8,0)</f>
        <v>1694.16</v>
      </c>
      <c r="M1301">
        <f>_xlfn.IFNA(VLOOKUP(A:A,单位分配保留两位小数!B:J,9,0),0)</f>
        <v>0</v>
      </c>
      <c r="N1301">
        <f>_xlfn.IFNA(VLOOKUP(A:A,单位分配保留两位小数!B:K,10,0),0)</f>
        <v>0</v>
      </c>
      <c r="O1301">
        <f>ROUND(_xlfn.IFNA(VLOOKUP(A:A,单位分配保留两位小数!B:L,11,0),0),2)</f>
        <v>0</v>
      </c>
      <c r="Q1301">
        <f t="shared" si="160"/>
        <v>1694.16</v>
      </c>
      <c r="R1301">
        <f>_xlfn.IFNA(VLOOKUP(A1301,'11月工资'!A:AU,47,0),0)+Q1301</f>
        <v>11303.16</v>
      </c>
      <c r="S1301">
        <f>VLOOKUP(A:A,'11月工资'!A:AW,49,0)</f>
        <v>0</v>
      </c>
      <c r="T1301">
        <f>VLOOKUP(A:A,'11月工资'!A:AZ,52,0)</f>
        <v>0</v>
      </c>
      <c r="U1301">
        <f>VLOOKUP(A:A,'11月工资'!A:BA,53,0)</f>
        <v>0</v>
      </c>
      <c r="V1301">
        <f>VLOOKUP(A:A,'11月工资'!A:AX,50,0)</f>
        <v>0</v>
      </c>
      <c r="W1301">
        <f>VLOOKUP(A:A,'11月工资'!A:AY,51,0)</f>
        <v>0</v>
      </c>
      <c r="X1301">
        <f>VLOOKUP(A:A,'11月工资'!A:AV,48,0)</f>
        <v>15000</v>
      </c>
      <c r="Y1301">
        <f>VLOOKUP(A:A,'11月工资'!A:BB,54,0)</f>
        <v>2028.96</v>
      </c>
      <c r="Z1301" s="12">
        <f>ROUND(5*MAX(0,(R1301-S1301-T1301-U1301-V1301-W1301-X1301-Y1301)*{0.6;2;4;5;6;7;9}%-{0;504;3384;6384;10584;17184;36384}),2)</f>
        <v>0</v>
      </c>
      <c r="AB1301" s="78">
        <f>VLOOKUP(A:A,'11月工资'!A:BI,61,0)</f>
        <v>0</v>
      </c>
      <c r="AC1301" s="6">
        <f t="shared" si="161"/>
        <v>0</v>
      </c>
      <c r="AD1301">
        <f t="shared" si="162"/>
        <v>1694.16</v>
      </c>
      <c r="AE1301">
        <f>VLOOKUP(A:A,'10月奖金'!A:AC,29,0)</f>
        <v>0</v>
      </c>
      <c r="AF1301" s="6">
        <f t="shared" si="163"/>
        <v>0</v>
      </c>
      <c r="AG1301">
        <f>VLOOKUP(A:A,'10月奖金'!A:AD,30,0)</f>
        <v>1698</v>
      </c>
      <c r="AH1301" s="6">
        <f t="shared" si="164"/>
        <v>-3.8399999999999181</v>
      </c>
      <c r="AI1301">
        <f>VLOOKUP(A:A,单位分配保留两位小数!B:N,13,0)</f>
        <v>1694.16</v>
      </c>
      <c r="AJ1301">
        <f t="shared" si="165"/>
        <v>0</v>
      </c>
      <c r="AK1301">
        <f>_xlfn.IFNA(VLOOKUP(A:A,'11月工资'!A:AQ,43,0),0)</f>
        <v>0</v>
      </c>
      <c r="AL1301">
        <f t="shared" si="166"/>
        <v>0</v>
      </c>
      <c r="AM1301" s="6">
        <f t="shared" si="167"/>
        <v>-5725.8</v>
      </c>
    </row>
    <row r="1302" spans="1:39" x14ac:dyDescent="0.2">
      <c r="A1302" s="1">
        <v>9001434</v>
      </c>
      <c r="B1302" t="str">
        <f>VLOOKUP(A1302,标准表!C:D,2,0)</f>
        <v>杨朝坤</v>
      </c>
      <c r="C1302" t="str">
        <f>VLOOKUP(A:A,标准表!C:M,11,0)</f>
        <v>信息自动化部</v>
      </c>
      <c r="D1302" t="str">
        <f>VLOOKUP($A:$A,标准表!C:E,3,0)</f>
        <v>130221199611133439</v>
      </c>
      <c r="E1302" t="str">
        <f>VLOOKUP(A:A,'11月工资'!A:D,4,0)</f>
        <v>6217000180044729568</v>
      </c>
      <c r="F1302" t="str">
        <f>VLOOKUP(A:A,'11月工资'!A:F,6,0)</f>
        <v>专业技术人员</v>
      </c>
      <c r="G1302">
        <f>VLOOKUP(A:A,标准表!C:H,6,0)</f>
        <v>0</v>
      </c>
      <c r="H1302">
        <f>VLOOKUP(A:A,标准表!C:I,7,0)</f>
        <v>0</v>
      </c>
      <c r="I1302">
        <f>VLOOKUP(A:A,标准表!C:J,8,0)</f>
        <v>0</v>
      </c>
      <c r="J1302">
        <f>VLOOKUP($A:$A,标准表!C:G,5,0)</f>
        <v>1</v>
      </c>
      <c r="L1302">
        <f>VLOOKUP(A:A,单位分配保留两位小数!B:I,8,0)</f>
        <v>1698.98</v>
      </c>
      <c r="M1302">
        <f>_xlfn.IFNA(VLOOKUP(A:A,单位分配保留两位小数!B:J,9,0),0)</f>
        <v>0</v>
      </c>
      <c r="N1302">
        <f>_xlfn.IFNA(VLOOKUP(A:A,单位分配保留两位小数!B:K,10,0),0)</f>
        <v>0</v>
      </c>
      <c r="O1302">
        <f>ROUND(_xlfn.IFNA(VLOOKUP(A:A,单位分配保留两位小数!B:L,11,0),0),2)</f>
        <v>0</v>
      </c>
      <c r="Q1302">
        <f t="shared" si="160"/>
        <v>1698.98</v>
      </c>
      <c r="R1302">
        <f>_xlfn.IFNA(VLOOKUP(A1302,'11月工资'!A:AU,47,0),0)+Q1302</f>
        <v>11309.47</v>
      </c>
      <c r="S1302">
        <f>VLOOKUP(A:A,'11月工资'!A:AW,49,0)</f>
        <v>0</v>
      </c>
      <c r="T1302">
        <f>VLOOKUP(A:A,'11月工资'!A:AZ,52,0)</f>
        <v>0</v>
      </c>
      <c r="U1302">
        <f>VLOOKUP(A:A,'11月工资'!A:BA,53,0)</f>
        <v>0</v>
      </c>
      <c r="V1302">
        <f>VLOOKUP(A:A,'11月工资'!A:AX,50,0)</f>
        <v>0</v>
      </c>
      <c r="W1302">
        <f>VLOOKUP(A:A,'11月工资'!A:AY,51,0)</f>
        <v>0</v>
      </c>
      <c r="X1302">
        <f>VLOOKUP(A:A,'11月工资'!A:AV,48,0)</f>
        <v>15000</v>
      </c>
      <c r="Y1302">
        <f>VLOOKUP(A:A,'11月工资'!A:BB,54,0)</f>
        <v>2028.96</v>
      </c>
      <c r="Z1302" s="12">
        <f>ROUND(5*MAX(0,(R1302-S1302-T1302-U1302-V1302-W1302-X1302-Y1302)*{0.6;2;4;5;6;7;9}%-{0;504;3384;6384;10584;17184;36384}),2)</f>
        <v>0</v>
      </c>
      <c r="AB1302" s="78">
        <f>VLOOKUP(A:A,'11月工资'!A:BI,61,0)</f>
        <v>0</v>
      </c>
      <c r="AC1302" s="6">
        <f t="shared" si="161"/>
        <v>0</v>
      </c>
      <c r="AD1302">
        <f t="shared" si="162"/>
        <v>1698.98</v>
      </c>
      <c r="AE1302">
        <f>VLOOKUP(A:A,'10月奖金'!A:AC,29,0)</f>
        <v>0</v>
      </c>
      <c r="AF1302" s="6">
        <f t="shared" si="163"/>
        <v>0</v>
      </c>
      <c r="AG1302">
        <f>VLOOKUP(A:A,'10月奖金'!A:AD,30,0)</f>
        <v>1699.49</v>
      </c>
      <c r="AH1302" s="6">
        <f t="shared" si="164"/>
        <v>-0.50999999999999091</v>
      </c>
      <c r="AI1302">
        <f>VLOOKUP(A:A,单位分配保留两位小数!B:N,13,0)</f>
        <v>1698.98</v>
      </c>
      <c r="AJ1302">
        <f t="shared" si="165"/>
        <v>0</v>
      </c>
      <c r="AK1302">
        <f>_xlfn.IFNA(VLOOKUP(A:A,'11月工资'!A:AQ,43,0),0)</f>
        <v>0</v>
      </c>
      <c r="AL1302">
        <f t="shared" si="166"/>
        <v>0</v>
      </c>
      <c r="AM1302" s="6">
        <f t="shared" si="167"/>
        <v>-5719.4900000000007</v>
      </c>
    </row>
    <row r="1303" spans="1:39" x14ac:dyDescent="0.2">
      <c r="A1303" s="1">
        <v>9001435</v>
      </c>
      <c r="B1303" t="str">
        <f>VLOOKUP(A1303,标准表!C:D,2,0)</f>
        <v>韩凯旭</v>
      </c>
      <c r="C1303" t="str">
        <f>VLOOKUP(A:A,标准表!C:M,11,0)</f>
        <v>党委组织部（人力资源部）</v>
      </c>
      <c r="D1303" t="str">
        <f>VLOOKUP($A:$A,标准表!C:E,3,0)</f>
        <v>130202199612160018</v>
      </c>
      <c r="E1303" t="str">
        <f>VLOOKUP(A:A,'11月工资'!A:D,4,0)</f>
        <v>6217000180044729576</v>
      </c>
      <c r="F1303" t="str">
        <f>VLOOKUP(A:A,'11月工资'!A:F,6,0)</f>
        <v>专业技术人员</v>
      </c>
      <c r="G1303">
        <f>VLOOKUP(A:A,标准表!C:H,6,0)</f>
        <v>0</v>
      </c>
      <c r="H1303">
        <f>VLOOKUP(A:A,标准表!C:I,7,0)</f>
        <v>0</v>
      </c>
      <c r="I1303">
        <f>VLOOKUP(A:A,标准表!C:J,8,0)</f>
        <v>0</v>
      </c>
      <c r="J1303">
        <f>VLOOKUP($A:$A,标准表!C:G,5,0)</f>
        <v>1</v>
      </c>
      <c r="L1303">
        <f>VLOOKUP(A:A,单位分配保留两位小数!B:I,8,0)</f>
        <v>1698.98</v>
      </c>
      <c r="M1303">
        <f>_xlfn.IFNA(VLOOKUP(A:A,单位分配保留两位小数!B:J,9,0),0)</f>
        <v>0</v>
      </c>
      <c r="N1303">
        <f>_xlfn.IFNA(VLOOKUP(A:A,单位分配保留两位小数!B:K,10,0),0)</f>
        <v>0</v>
      </c>
      <c r="O1303">
        <f>ROUND(_xlfn.IFNA(VLOOKUP(A:A,单位分配保留两位小数!B:L,11,0),0),2)</f>
        <v>0</v>
      </c>
      <c r="Q1303">
        <f t="shared" si="160"/>
        <v>1698.98</v>
      </c>
      <c r="R1303">
        <f>_xlfn.IFNA(VLOOKUP(A1303,'11月工资'!A:AU,47,0),0)+Q1303</f>
        <v>11309.98</v>
      </c>
      <c r="S1303">
        <f>VLOOKUP(A:A,'11月工资'!A:AW,49,0)</f>
        <v>0</v>
      </c>
      <c r="T1303">
        <f>VLOOKUP(A:A,'11月工资'!A:AZ,52,0)</f>
        <v>0</v>
      </c>
      <c r="U1303">
        <f>VLOOKUP(A:A,'11月工资'!A:BA,53,0)</f>
        <v>0</v>
      </c>
      <c r="V1303">
        <f>VLOOKUP(A:A,'11月工资'!A:AX,50,0)</f>
        <v>0</v>
      </c>
      <c r="W1303">
        <f>VLOOKUP(A:A,'11月工资'!A:AY,51,0)</f>
        <v>0</v>
      </c>
      <c r="X1303">
        <f>VLOOKUP(A:A,'11月工资'!A:AV,48,0)</f>
        <v>15000</v>
      </c>
      <c r="Y1303">
        <f>VLOOKUP(A:A,'11月工资'!A:BB,54,0)</f>
        <v>2028.96</v>
      </c>
      <c r="Z1303" s="12">
        <f>ROUND(5*MAX(0,(R1303-S1303-T1303-U1303-V1303-W1303-X1303-Y1303)*{0.6;2;4;5;6;7;9}%-{0;504;3384;6384;10584;17184;36384}),2)</f>
        <v>0</v>
      </c>
      <c r="AB1303" s="78">
        <f>VLOOKUP(A:A,'11月工资'!A:BI,61,0)</f>
        <v>0</v>
      </c>
      <c r="AC1303" s="6">
        <f t="shared" si="161"/>
        <v>0</v>
      </c>
      <c r="AD1303">
        <f t="shared" si="162"/>
        <v>1698.98</v>
      </c>
      <c r="AE1303">
        <f>VLOOKUP(A:A,'10月奖金'!A:AC,29,0)</f>
        <v>0</v>
      </c>
      <c r="AF1303" s="6">
        <f t="shared" si="163"/>
        <v>0</v>
      </c>
      <c r="AG1303">
        <f>VLOOKUP(A:A,'10月奖金'!A:AD,30,0)</f>
        <v>1700</v>
      </c>
      <c r="AH1303" s="6">
        <f t="shared" si="164"/>
        <v>-1.0199999999999818</v>
      </c>
      <c r="AI1303">
        <f>VLOOKUP(A:A,单位分配保留两位小数!B:N,13,0)</f>
        <v>1698.98</v>
      </c>
      <c r="AJ1303">
        <f t="shared" si="165"/>
        <v>0</v>
      </c>
      <c r="AK1303">
        <f>_xlfn.IFNA(VLOOKUP(A:A,'11月工资'!A:AQ,43,0),0)</f>
        <v>0</v>
      </c>
      <c r="AL1303">
        <f t="shared" si="166"/>
        <v>0</v>
      </c>
      <c r="AM1303" s="6">
        <f t="shared" si="167"/>
        <v>-5718.9800000000005</v>
      </c>
    </row>
    <row r="1304" spans="1:39" x14ac:dyDescent="0.2">
      <c r="A1304" s="1">
        <v>9001436</v>
      </c>
      <c r="B1304" t="str">
        <f>VLOOKUP(A1304,标准表!C:D,2,0)</f>
        <v>蔡镜煊</v>
      </c>
      <c r="C1304" t="str">
        <f>VLOOKUP(A:A,标准表!C:M,11,0)</f>
        <v>热轧事业部</v>
      </c>
      <c r="D1304" t="str">
        <f>VLOOKUP($A:$A,标准表!C:E,3,0)</f>
        <v>130205199602250916</v>
      </c>
      <c r="E1304" t="str">
        <f>VLOOKUP(A:A,'11月工资'!A:D,4,0)</f>
        <v>6217000180001579576</v>
      </c>
      <c r="F1304" t="str">
        <f>VLOOKUP(A:A,'11月工资'!A:F,6,0)</f>
        <v>专业技术人员</v>
      </c>
      <c r="G1304">
        <f>VLOOKUP(A:A,标准表!C:H,6,0)</f>
        <v>0</v>
      </c>
      <c r="H1304">
        <f>VLOOKUP(A:A,标准表!C:I,7,0)</f>
        <v>0</v>
      </c>
      <c r="I1304">
        <f>VLOOKUP(A:A,标准表!C:J,8,0)</f>
        <v>0</v>
      </c>
      <c r="J1304">
        <f>VLOOKUP($A:$A,标准表!C:G,5,0)</f>
        <v>1</v>
      </c>
      <c r="L1304">
        <f>VLOOKUP(A:A,单位分配保留两位小数!B:I,8,0)</f>
        <v>1645.44</v>
      </c>
      <c r="M1304">
        <f>_xlfn.IFNA(VLOOKUP(A:A,单位分配保留两位小数!B:J,9,0),0)</f>
        <v>0</v>
      </c>
      <c r="N1304">
        <f>_xlfn.IFNA(VLOOKUP(A:A,单位分配保留两位小数!B:K,10,0),0)</f>
        <v>0</v>
      </c>
      <c r="O1304">
        <f>ROUND(_xlfn.IFNA(VLOOKUP(A:A,单位分配保留两位小数!B:L,11,0),0),2)</f>
        <v>0</v>
      </c>
      <c r="Q1304">
        <f t="shared" si="160"/>
        <v>1645.44</v>
      </c>
      <c r="R1304">
        <f>_xlfn.IFNA(VLOOKUP(A1304,'11月工资'!A:AU,47,0),0)+Q1304</f>
        <v>11211.050000000001</v>
      </c>
      <c r="S1304">
        <f>VLOOKUP(A:A,'11月工资'!A:AW,49,0)</f>
        <v>0</v>
      </c>
      <c r="T1304">
        <f>VLOOKUP(A:A,'11月工资'!A:AZ,52,0)</f>
        <v>0</v>
      </c>
      <c r="U1304">
        <f>VLOOKUP(A:A,'11月工资'!A:BA,53,0)</f>
        <v>0</v>
      </c>
      <c r="V1304">
        <f>VLOOKUP(A:A,'11月工资'!A:AX,50,0)</f>
        <v>0</v>
      </c>
      <c r="W1304">
        <f>VLOOKUP(A:A,'11月工资'!A:AY,51,0)</f>
        <v>0</v>
      </c>
      <c r="X1304">
        <f>VLOOKUP(A:A,'11月工资'!A:AV,48,0)</f>
        <v>15000</v>
      </c>
      <c r="Y1304">
        <f>VLOOKUP(A:A,'11月工资'!A:BB,54,0)</f>
        <v>2028.96</v>
      </c>
      <c r="Z1304" s="12">
        <f>ROUND(5*MAX(0,(R1304-S1304-T1304-U1304-V1304-W1304-X1304-Y1304)*{0.6;2;4;5;6;7;9}%-{0;504;3384;6384;10584;17184;36384}),2)</f>
        <v>0</v>
      </c>
      <c r="AB1304" s="78">
        <f>VLOOKUP(A:A,'11月工资'!A:BI,61,0)</f>
        <v>0</v>
      </c>
      <c r="AC1304" s="6">
        <f t="shared" si="161"/>
        <v>0</v>
      </c>
      <c r="AD1304">
        <f t="shared" si="162"/>
        <v>1645.44</v>
      </c>
      <c r="AE1304">
        <f>VLOOKUP(A:A,'10月奖金'!A:AC,29,0)</f>
        <v>0</v>
      </c>
      <c r="AF1304" s="6">
        <f t="shared" si="163"/>
        <v>0</v>
      </c>
      <c r="AG1304">
        <f>VLOOKUP(A:A,'10月奖金'!A:AD,30,0)</f>
        <v>1654.61</v>
      </c>
      <c r="AH1304" s="6">
        <f t="shared" si="164"/>
        <v>-9.1699999999998454</v>
      </c>
      <c r="AI1304">
        <f>VLOOKUP(A:A,单位分配保留两位小数!B:N,13,0)</f>
        <v>1645.44</v>
      </c>
      <c r="AJ1304">
        <f t="shared" si="165"/>
        <v>0</v>
      </c>
      <c r="AK1304">
        <f>_xlfn.IFNA(VLOOKUP(A:A,'11月工资'!A:AQ,43,0),0)</f>
        <v>0</v>
      </c>
      <c r="AL1304">
        <f t="shared" si="166"/>
        <v>0</v>
      </c>
      <c r="AM1304" s="6">
        <f t="shared" si="167"/>
        <v>-5817.9099999999989</v>
      </c>
    </row>
    <row r="1305" spans="1:39" x14ac:dyDescent="0.2">
      <c r="A1305" s="1">
        <v>9001437</v>
      </c>
      <c r="B1305" t="str">
        <f>VLOOKUP(A1305,标准表!C:D,2,0)</f>
        <v>赵黎银</v>
      </c>
      <c r="C1305" t="str">
        <f>VLOOKUP(A:A,标准表!C:M,11,0)</f>
        <v>设备管理部</v>
      </c>
      <c r="D1305" t="str">
        <f>VLOOKUP($A:$A,标准表!C:E,3,0)</f>
        <v>130206197303210313</v>
      </c>
      <c r="E1305" t="str">
        <f>VLOOKUP(A:A,'11月工资'!A:D,4,0)</f>
        <v>6217000180045459975</v>
      </c>
      <c r="F1305" t="str">
        <f>VLOOKUP(A:A,'11月工资'!A:F,6,0)</f>
        <v>专业技术人员</v>
      </c>
      <c r="G1305">
        <f>VLOOKUP(A:A,标准表!C:H,6,0)</f>
        <v>0</v>
      </c>
      <c r="H1305">
        <f>VLOOKUP(A:A,标准表!C:I,7,0)</f>
        <v>0</v>
      </c>
      <c r="I1305">
        <f>VLOOKUP(A:A,标准表!C:J,8,0)</f>
        <v>0</v>
      </c>
      <c r="J1305">
        <f>VLOOKUP($A:$A,标准表!C:G,5,0)</f>
        <v>1</v>
      </c>
      <c r="L1305">
        <f>VLOOKUP(A:A,单位分配保留两位小数!B:I,8,0)</f>
        <v>1704.1</v>
      </c>
      <c r="M1305">
        <f>_xlfn.IFNA(VLOOKUP(A:A,单位分配保留两位小数!B:J,9,0),0)</f>
        <v>0</v>
      </c>
      <c r="N1305">
        <f>_xlfn.IFNA(VLOOKUP(A:A,单位分配保留两位小数!B:K,10,0),0)</f>
        <v>0</v>
      </c>
      <c r="O1305">
        <f>ROUND(_xlfn.IFNA(VLOOKUP(A:A,单位分配保留两位小数!B:L,11,0),0),2)</f>
        <v>0</v>
      </c>
      <c r="Q1305">
        <f t="shared" si="160"/>
        <v>1704.1</v>
      </c>
      <c r="R1305">
        <f>_xlfn.IFNA(VLOOKUP(A1305,'11月工资'!A:AU,47,0),0)+Q1305</f>
        <v>7229.1</v>
      </c>
      <c r="S1305">
        <f>VLOOKUP(A:A,'11月工资'!A:AW,49,0)</f>
        <v>0</v>
      </c>
      <c r="T1305">
        <f>VLOOKUP(A:A,'11月工资'!A:AZ,52,0)</f>
        <v>0</v>
      </c>
      <c r="U1305">
        <f>VLOOKUP(A:A,'11月工资'!A:BA,53,0)</f>
        <v>0</v>
      </c>
      <c r="V1305">
        <f>VLOOKUP(A:A,'11月工资'!A:AX,50,0)</f>
        <v>0</v>
      </c>
      <c r="W1305">
        <f>VLOOKUP(A:A,'11月工资'!A:AY,51,0)</f>
        <v>0</v>
      </c>
      <c r="X1305">
        <f>VLOOKUP(A:A,'11月工资'!A:AV,48,0)</f>
        <v>10000</v>
      </c>
      <c r="Y1305">
        <f>VLOOKUP(A:A,'11月工资'!A:BB,54,0)</f>
        <v>1439.6</v>
      </c>
      <c r="Z1305" s="12">
        <f>ROUND(5*MAX(0,(R1305-S1305-T1305-U1305-V1305-W1305-X1305-Y1305)*{0.6;2;4;5;6;7;9}%-{0;504;3384;6384;10584;17184;36384}),2)</f>
        <v>0</v>
      </c>
      <c r="AB1305" s="78">
        <f>VLOOKUP(A:A,'11月工资'!A:BI,61,0)</f>
        <v>0</v>
      </c>
      <c r="AC1305" s="6">
        <f t="shared" si="161"/>
        <v>0</v>
      </c>
      <c r="AD1305">
        <f t="shared" si="162"/>
        <v>1704.1</v>
      </c>
      <c r="AE1305" t="e">
        <f>VLOOKUP(A:A,'10月奖金'!A:AC,29,0)</f>
        <v>#N/A</v>
      </c>
      <c r="AF1305" s="6" t="e">
        <f t="shared" si="163"/>
        <v>#N/A</v>
      </c>
      <c r="AG1305" t="e">
        <f>VLOOKUP(A:A,'10月奖金'!A:AD,30,0)</f>
        <v>#N/A</v>
      </c>
      <c r="AH1305" s="6" t="e">
        <f t="shared" si="164"/>
        <v>#N/A</v>
      </c>
      <c r="AI1305">
        <f>VLOOKUP(A:A,单位分配保留两位小数!B:N,13,0)</f>
        <v>1704.1</v>
      </c>
      <c r="AJ1305">
        <f t="shared" si="165"/>
        <v>0</v>
      </c>
      <c r="AK1305">
        <f>_xlfn.IFNA(VLOOKUP(A:A,'11月工资'!A:AQ,43,0),0)</f>
        <v>0</v>
      </c>
      <c r="AL1305">
        <f t="shared" si="166"/>
        <v>0</v>
      </c>
      <c r="AM1305" s="6">
        <f t="shared" si="167"/>
        <v>-4210.5</v>
      </c>
    </row>
    <row r="1306" spans="1:39" x14ac:dyDescent="0.2">
      <c r="A1306" s="1">
        <v>9001438</v>
      </c>
      <c r="B1306" t="str">
        <f>VLOOKUP(A1306,标准表!C:D,2,0)</f>
        <v>刘佳明</v>
      </c>
      <c r="C1306" t="str">
        <f>VLOOKUP(A:A,标准表!C:M,11,0)</f>
        <v>制造部</v>
      </c>
      <c r="D1306" t="str">
        <f>VLOOKUP($A:$A,标准表!C:E,3,0)</f>
        <v>130204198705221551</v>
      </c>
      <c r="E1306" t="str">
        <f>VLOOKUP(A:A,'11月工资'!A:D,4,0)</f>
        <v>6217000180039760248</v>
      </c>
      <c r="F1306" t="str">
        <f>VLOOKUP(A:A,'11月工资'!A:F,6,0)</f>
        <v>专业技术人员</v>
      </c>
      <c r="G1306">
        <f>VLOOKUP(A:A,标准表!C:H,6,0)</f>
        <v>0</v>
      </c>
      <c r="H1306">
        <f>VLOOKUP(A:A,标准表!C:I,7,0)</f>
        <v>0</v>
      </c>
      <c r="I1306">
        <f>VLOOKUP(A:A,标准表!C:J,8,0)</f>
        <v>0</v>
      </c>
      <c r="J1306">
        <f>VLOOKUP($A:$A,标准表!C:G,5,0)</f>
        <v>1</v>
      </c>
      <c r="L1306">
        <f>VLOOKUP(A:A,单位分配保留两位小数!B:I,8,0)</f>
        <v>1694.16</v>
      </c>
      <c r="M1306">
        <f>_xlfn.IFNA(VLOOKUP(A:A,单位分配保留两位小数!B:J,9,0),0)</f>
        <v>0</v>
      </c>
      <c r="N1306">
        <f>_xlfn.IFNA(VLOOKUP(A:A,单位分配保留两位小数!B:K,10,0),0)</f>
        <v>0</v>
      </c>
      <c r="O1306">
        <f>ROUND(_xlfn.IFNA(VLOOKUP(A:A,单位分配保留两位小数!B:L,11,0),0),2)</f>
        <v>0</v>
      </c>
      <c r="Q1306">
        <f t="shared" si="160"/>
        <v>1694.16</v>
      </c>
      <c r="R1306">
        <f>_xlfn.IFNA(VLOOKUP(A1306,'11月工资'!A:AU,47,0),0)+Q1306</f>
        <v>8386.19</v>
      </c>
      <c r="S1306">
        <f>VLOOKUP(A:A,'11月工资'!A:AW,49,0)</f>
        <v>0</v>
      </c>
      <c r="T1306">
        <f>VLOOKUP(A:A,'11月工资'!A:AZ,52,0)</f>
        <v>0</v>
      </c>
      <c r="U1306">
        <f>VLOOKUP(A:A,'11月工资'!A:BA,53,0)</f>
        <v>0</v>
      </c>
      <c r="V1306">
        <f>VLOOKUP(A:A,'11月工资'!A:AX,50,0)</f>
        <v>0</v>
      </c>
      <c r="W1306">
        <f>VLOOKUP(A:A,'11月工资'!A:AY,51,0)</f>
        <v>0</v>
      </c>
      <c r="X1306">
        <f>VLOOKUP(A:A,'11月工资'!A:AV,48,0)</f>
        <v>10000</v>
      </c>
      <c r="Y1306">
        <f>VLOOKUP(A:A,'11月工资'!A:BB,54,0)</f>
        <v>1638.48</v>
      </c>
      <c r="Z1306" s="12">
        <f>ROUND(5*MAX(0,(R1306-S1306-T1306-U1306-V1306-W1306-X1306-Y1306)*{0.6;2;4;5;6;7;9}%-{0;504;3384;6384;10584;17184;36384}),2)</f>
        <v>0</v>
      </c>
      <c r="AB1306" s="78">
        <f>VLOOKUP(A:A,'11月工资'!A:BI,61,0)</f>
        <v>0</v>
      </c>
      <c r="AC1306" s="6">
        <f t="shared" si="161"/>
        <v>0</v>
      </c>
      <c r="AD1306">
        <f t="shared" si="162"/>
        <v>1694.16</v>
      </c>
      <c r="AE1306" t="e">
        <f>VLOOKUP(A:A,'10月奖金'!A:AC,29,0)</f>
        <v>#N/A</v>
      </c>
      <c r="AF1306" s="6" t="e">
        <f t="shared" si="163"/>
        <v>#N/A</v>
      </c>
      <c r="AG1306" t="e">
        <f>VLOOKUP(A:A,'10月奖金'!A:AD,30,0)</f>
        <v>#N/A</v>
      </c>
      <c r="AH1306" s="6" t="e">
        <f t="shared" si="164"/>
        <v>#N/A</v>
      </c>
      <c r="AI1306">
        <f>VLOOKUP(A:A,单位分配保留两位小数!B:N,13,0)</f>
        <v>1694.16</v>
      </c>
      <c r="AJ1306">
        <f t="shared" si="165"/>
        <v>0</v>
      </c>
      <c r="AK1306">
        <f>_xlfn.IFNA(VLOOKUP(A:A,'11月工资'!A:AQ,43,0),0)</f>
        <v>0</v>
      </c>
      <c r="AL1306">
        <f t="shared" si="166"/>
        <v>0</v>
      </c>
      <c r="AM1306" s="6">
        <f t="shared" si="167"/>
        <v>-3252.2899999999995</v>
      </c>
    </row>
    <row r="1307" spans="1:39" x14ac:dyDescent="0.2">
      <c r="A1307" s="1">
        <v>9001464</v>
      </c>
      <c r="B1307" t="str">
        <f>VLOOKUP(A1307,标准表!C:D,2,0)</f>
        <v>张强</v>
      </c>
      <c r="C1307" t="str">
        <f>VLOOKUP(A:A,标准表!C:M,11,0)</f>
        <v>炼铁事业部</v>
      </c>
      <c r="D1307" t="str">
        <f>VLOOKUP($A:$A,标准表!C:E,3,0)</f>
        <v>150207199707183816</v>
      </c>
      <c r="E1307" t="str">
        <f>VLOOKUP(A:A,'11月工资'!A:D,4,0)</f>
        <v>6217000420008010484</v>
      </c>
      <c r="F1307" t="str">
        <f>VLOOKUP(A:A,'11月工资'!A:F,6,0)</f>
        <v>专业技术人员</v>
      </c>
      <c r="G1307">
        <f>VLOOKUP(A:A,标准表!C:H,6,0)</f>
        <v>0</v>
      </c>
      <c r="H1307">
        <f>VLOOKUP(A:A,标准表!C:I,7,0)</f>
        <v>0</v>
      </c>
      <c r="I1307">
        <f>VLOOKUP(A:A,标准表!C:J,8,0)</f>
        <v>0</v>
      </c>
      <c r="J1307">
        <f>VLOOKUP($A:$A,标准表!C:G,5,0)</f>
        <v>1</v>
      </c>
      <c r="L1307">
        <f>VLOOKUP(A:A,单位分配保留两位小数!B:I,8,0)</f>
        <v>1650</v>
      </c>
      <c r="M1307">
        <f>_xlfn.IFNA(VLOOKUP(A:A,单位分配保留两位小数!B:J,9,0),0)</f>
        <v>0</v>
      </c>
      <c r="N1307">
        <f>_xlfn.IFNA(VLOOKUP(A:A,单位分配保留两位小数!B:K,10,0),0)</f>
        <v>50</v>
      </c>
      <c r="O1307">
        <f>ROUND(_xlfn.IFNA(VLOOKUP(A:A,单位分配保留两位小数!B:L,11,0),0),2)</f>
        <v>0</v>
      </c>
      <c r="Q1307">
        <f t="shared" si="160"/>
        <v>1700</v>
      </c>
      <c r="R1307">
        <f>_xlfn.IFNA(VLOOKUP(A1307,'11月工资'!A:AU,47,0),0)+Q1307</f>
        <v>6974</v>
      </c>
      <c r="S1307">
        <f>VLOOKUP(A:A,'11月工资'!A:AW,49,0)</f>
        <v>0</v>
      </c>
      <c r="T1307">
        <f>VLOOKUP(A:A,'11月工资'!A:AZ,52,0)</f>
        <v>0</v>
      </c>
      <c r="U1307">
        <f>VLOOKUP(A:A,'11月工资'!A:BA,53,0)</f>
        <v>0</v>
      </c>
      <c r="V1307">
        <f>VLOOKUP(A:A,'11月工资'!A:AX,50,0)</f>
        <v>0</v>
      </c>
      <c r="W1307">
        <f>VLOOKUP(A:A,'11月工资'!A:AY,51,0)</f>
        <v>0</v>
      </c>
      <c r="X1307">
        <f>VLOOKUP(A:A,'11月工资'!A:AV,48,0)</f>
        <v>10000</v>
      </c>
      <c r="Y1307">
        <f>VLOOKUP(A:A,'11月工资'!A:BB,54,0)</f>
        <v>1352.64</v>
      </c>
      <c r="Z1307" s="12">
        <f>ROUND(5*MAX(0,(R1307-S1307-T1307-U1307-V1307-W1307-X1307-Y1307)*{0.6;2;4;5;6;7;9}%-{0;504;3384;6384;10584;17184;36384}),2)</f>
        <v>0</v>
      </c>
      <c r="AB1307" s="78">
        <f>VLOOKUP(A:A,'11月工资'!A:BI,61,0)</f>
        <v>0</v>
      </c>
      <c r="AC1307" s="6">
        <f t="shared" si="161"/>
        <v>0</v>
      </c>
      <c r="AD1307">
        <f t="shared" si="162"/>
        <v>1700</v>
      </c>
      <c r="AE1307" t="e">
        <f>VLOOKUP(A:A,'10月奖金'!A:AC,29,0)</f>
        <v>#N/A</v>
      </c>
      <c r="AF1307" s="6" t="e">
        <f t="shared" si="163"/>
        <v>#N/A</v>
      </c>
      <c r="AG1307" t="e">
        <f>VLOOKUP(A:A,'10月奖金'!A:AD,30,0)</f>
        <v>#N/A</v>
      </c>
      <c r="AH1307" s="6" t="e">
        <f t="shared" si="164"/>
        <v>#N/A</v>
      </c>
      <c r="AI1307">
        <f>VLOOKUP(A:A,单位分配保留两位小数!B:N,13,0)</f>
        <v>1700</v>
      </c>
      <c r="AJ1307">
        <f t="shared" si="165"/>
        <v>0</v>
      </c>
      <c r="AK1307">
        <f>_xlfn.IFNA(VLOOKUP(A:A,'11月工资'!A:AQ,43,0),0)</f>
        <v>0</v>
      </c>
      <c r="AL1307">
        <f t="shared" si="166"/>
        <v>0</v>
      </c>
      <c r="AM1307" s="6">
        <f t="shared" si="167"/>
        <v>-4378.6400000000003</v>
      </c>
    </row>
    <row r="1308" spans="1:39" x14ac:dyDescent="0.2">
      <c r="A1308" s="1">
        <v>9001465</v>
      </c>
      <c r="B1308" t="str">
        <f>VLOOKUP(A1308,标准表!C:D,2,0)</f>
        <v>张超</v>
      </c>
      <c r="C1308" t="str">
        <f>VLOOKUP(A:A,标准表!C:M,11,0)</f>
        <v>炼铁事业部</v>
      </c>
      <c r="D1308" t="str">
        <f>VLOOKUP($A:$A,标准表!C:E,3,0)</f>
        <v>150430199506131619</v>
      </c>
      <c r="E1308" t="str">
        <f>VLOOKUP(A:A,'11月工资'!A:D,4,0)</f>
        <v>6217000420008008298</v>
      </c>
      <c r="F1308" t="str">
        <f>VLOOKUP(A:A,'11月工资'!A:F,6,0)</f>
        <v>专业技术人员</v>
      </c>
      <c r="G1308">
        <f>VLOOKUP(A:A,标准表!C:H,6,0)</f>
        <v>0</v>
      </c>
      <c r="H1308">
        <f>VLOOKUP(A:A,标准表!C:I,7,0)</f>
        <v>0</v>
      </c>
      <c r="I1308">
        <f>VLOOKUP(A:A,标准表!C:J,8,0)</f>
        <v>0</v>
      </c>
      <c r="J1308">
        <f>VLOOKUP($A:$A,标准表!C:G,5,0)</f>
        <v>1</v>
      </c>
      <c r="L1308">
        <f>VLOOKUP(A:A,单位分配保留两位小数!B:I,8,0)</f>
        <v>1650</v>
      </c>
      <c r="M1308">
        <f>_xlfn.IFNA(VLOOKUP(A:A,单位分配保留两位小数!B:J,9,0),0)</f>
        <v>0</v>
      </c>
      <c r="N1308">
        <f>_xlfn.IFNA(VLOOKUP(A:A,单位分配保留两位小数!B:K,10,0),0)</f>
        <v>0</v>
      </c>
      <c r="O1308">
        <f>ROUND(_xlfn.IFNA(VLOOKUP(A:A,单位分配保留两位小数!B:L,11,0),0),2)</f>
        <v>0</v>
      </c>
      <c r="Q1308">
        <f t="shared" si="160"/>
        <v>1650</v>
      </c>
      <c r="R1308">
        <f>_xlfn.IFNA(VLOOKUP(A1308,'11月工资'!A:AU,47,0),0)+Q1308</f>
        <v>6924</v>
      </c>
      <c r="S1308">
        <f>VLOOKUP(A:A,'11月工资'!A:AW,49,0)</f>
        <v>0</v>
      </c>
      <c r="T1308">
        <f>VLOOKUP(A:A,'11月工资'!A:AZ,52,0)</f>
        <v>0</v>
      </c>
      <c r="U1308">
        <f>VLOOKUP(A:A,'11月工资'!A:BA,53,0)</f>
        <v>0</v>
      </c>
      <c r="V1308">
        <f>VLOOKUP(A:A,'11月工资'!A:AX,50,0)</f>
        <v>0</v>
      </c>
      <c r="W1308">
        <f>VLOOKUP(A:A,'11月工资'!A:AY,51,0)</f>
        <v>0</v>
      </c>
      <c r="X1308">
        <f>VLOOKUP(A:A,'11月工资'!A:AV,48,0)</f>
        <v>10000</v>
      </c>
      <c r="Y1308">
        <f>VLOOKUP(A:A,'11月工资'!A:BB,54,0)</f>
        <v>1352.64</v>
      </c>
      <c r="Z1308" s="12">
        <f>ROUND(5*MAX(0,(R1308-S1308-T1308-U1308-V1308-W1308-X1308-Y1308)*{0.6;2;4;5;6;7;9}%-{0;504;3384;6384;10584;17184;36384}),2)</f>
        <v>0</v>
      </c>
      <c r="AB1308" s="78">
        <f>VLOOKUP(A:A,'11月工资'!A:BI,61,0)</f>
        <v>0</v>
      </c>
      <c r="AC1308" s="6">
        <f t="shared" si="161"/>
        <v>0</v>
      </c>
      <c r="AD1308">
        <f t="shared" si="162"/>
        <v>1650</v>
      </c>
      <c r="AE1308" t="e">
        <f>VLOOKUP(A:A,'10月奖金'!A:AC,29,0)</f>
        <v>#N/A</v>
      </c>
      <c r="AF1308" s="6" t="e">
        <f t="shared" si="163"/>
        <v>#N/A</v>
      </c>
      <c r="AG1308" t="e">
        <f>VLOOKUP(A:A,'10月奖金'!A:AD,30,0)</f>
        <v>#N/A</v>
      </c>
      <c r="AH1308" s="6" t="e">
        <f t="shared" si="164"/>
        <v>#N/A</v>
      </c>
      <c r="AI1308">
        <f>VLOOKUP(A:A,单位分配保留两位小数!B:N,13,0)</f>
        <v>1650</v>
      </c>
      <c r="AJ1308">
        <f t="shared" si="165"/>
        <v>0</v>
      </c>
      <c r="AK1308">
        <f>_xlfn.IFNA(VLOOKUP(A:A,'11月工资'!A:AQ,43,0),0)</f>
        <v>0</v>
      </c>
      <c r="AL1308">
        <f t="shared" si="166"/>
        <v>0</v>
      </c>
      <c r="AM1308" s="6">
        <f t="shared" si="167"/>
        <v>-4428.6400000000003</v>
      </c>
    </row>
    <row r="1309" spans="1:39" x14ac:dyDescent="0.2">
      <c r="A1309" s="1">
        <v>9001466</v>
      </c>
      <c r="B1309" t="str">
        <f>VLOOKUP(A1309,标准表!C:D,2,0)</f>
        <v>张岩</v>
      </c>
      <c r="C1309" t="str">
        <f>VLOOKUP(A:A,标准表!C:M,11,0)</f>
        <v>技术创新部</v>
      </c>
      <c r="D1309" t="str">
        <f>VLOOKUP($A:$A,标准表!C:E,3,0)</f>
        <v>130684199604283276</v>
      </c>
      <c r="E1309" t="str">
        <f>VLOOKUP(A:A,'11月工资'!A:D,4,0)</f>
        <v>6217000180015244696</v>
      </c>
      <c r="F1309" t="str">
        <f>VLOOKUP(A:A,'11月工资'!A:F,6,0)</f>
        <v>专业技术人员</v>
      </c>
      <c r="G1309">
        <f>VLOOKUP(A:A,标准表!C:H,6,0)</f>
        <v>0</v>
      </c>
      <c r="H1309">
        <f>VLOOKUP(A:A,标准表!C:I,7,0)</f>
        <v>0</v>
      </c>
      <c r="I1309">
        <f>VLOOKUP(A:A,标准表!C:J,8,0)</f>
        <v>0</v>
      </c>
      <c r="J1309">
        <f>VLOOKUP($A:$A,标准表!C:G,5,0)</f>
        <v>1</v>
      </c>
      <c r="L1309">
        <f>VLOOKUP(A:A,单位分配保留两位小数!B:I,8,0)</f>
        <v>1699.15</v>
      </c>
      <c r="M1309">
        <f>_xlfn.IFNA(VLOOKUP(A:A,单位分配保留两位小数!B:J,9,0),0)</f>
        <v>0</v>
      </c>
      <c r="N1309">
        <f>_xlfn.IFNA(VLOOKUP(A:A,单位分配保留两位小数!B:K,10,0),0)</f>
        <v>0</v>
      </c>
      <c r="O1309">
        <f>ROUND(_xlfn.IFNA(VLOOKUP(A:A,单位分配保留两位小数!B:L,11,0),0),2)</f>
        <v>0</v>
      </c>
      <c r="Q1309">
        <f t="shared" si="160"/>
        <v>1699.15</v>
      </c>
      <c r="R1309">
        <f>_xlfn.IFNA(VLOOKUP(A1309,'11月工资'!A:AU,47,0),0)+Q1309</f>
        <v>6973.15</v>
      </c>
      <c r="S1309">
        <f>VLOOKUP(A:A,'11月工资'!A:AW,49,0)</f>
        <v>0</v>
      </c>
      <c r="T1309">
        <f>VLOOKUP(A:A,'11月工资'!A:AZ,52,0)</f>
        <v>0</v>
      </c>
      <c r="U1309">
        <f>VLOOKUP(A:A,'11月工资'!A:BA,53,0)</f>
        <v>0</v>
      </c>
      <c r="V1309">
        <f>VLOOKUP(A:A,'11月工资'!A:AX,50,0)</f>
        <v>0</v>
      </c>
      <c r="W1309">
        <f>VLOOKUP(A:A,'11月工资'!A:AY,51,0)</f>
        <v>0</v>
      </c>
      <c r="X1309">
        <f>VLOOKUP(A:A,'11月工资'!A:AV,48,0)</f>
        <v>10000</v>
      </c>
      <c r="Y1309">
        <f>VLOOKUP(A:A,'11月工资'!A:BB,54,0)</f>
        <v>1352.64</v>
      </c>
      <c r="Z1309" s="12">
        <f>ROUND(5*MAX(0,(R1309-S1309-T1309-U1309-V1309-W1309-X1309-Y1309)*{0.6;2;4;5;6;7;9}%-{0;504;3384;6384;10584;17184;36384}),2)</f>
        <v>0</v>
      </c>
      <c r="AB1309" s="78">
        <f>VLOOKUP(A:A,'11月工资'!A:BI,61,0)</f>
        <v>0</v>
      </c>
      <c r="AC1309" s="6">
        <f t="shared" si="161"/>
        <v>0</v>
      </c>
      <c r="AD1309">
        <f t="shared" si="162"/>
        <v>1699.15</v>
      </c>
      <c r="AE1309" t="e">
        <f>VLOOKUP(A:A,'10月奖金'!A:AC,29,0)</f>
        <v>#N/A</v>
      </c>
      <c r="AF1309" s="6" t="e">
        <f t="shared" si="163"/>
        <v>#N/A</v>
      </c>
      <c r="AG1309" t="e">
        <f>VLOOKUP(A:A,'10月奖金'!A:AD,30,0)</f>
        <v>#N/A</v>
      </c>
      <c r="AH1309" s="6" t="e">
        <f t="shared" si="164"/>
        <v>#N/A</v>
      </c>
      <c r="AI1309">
        <f>VLOOKUP(A:A,单位分配保留两位小数!B:N,13,0)</f>
        <v>1699.15</v>
      </c>
      <c r="AJ1309">
        <f t="shared" si="165"/>
        <v>0</v>
      </c>
      <c r="AK1309">
        <f>_xlfn.IFNA(VLOOKUP(A:A,'11月工资'!A:AQ,43,0),0)</f>
        <v>0</v>
      </c>
      <c r="AL1309">
        <f t="shared" si="166"/>
        <v>0</v>
      </c>
      <c r="AM1309" s="6">
        <f t="shared" si="167"/>
        <v>-4379.4900000000007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FF247-95BE-4A0B-8456-CD019E794801}">
  <dimension ref="A1:O1310"/>
  <sheetViews>
    <sheetView workbookViewId="0">
      <selection activeCell="C3" sqref="C3:C1310"/>
    </sheetView>
  </sheetViews>
  <sheetFormatPr defaultRowHeight="12" x14ac:dyDescent="0.2"/>
  <cols>
    <col min="1" max="5" width="9" style="1"/>
    <col min="6" max="6" width="28.125" style="1" customWidth="1"/>
    <col min="7" max="12" width="9" style="1"/>
    <col min="13" max="13" width="19.75" style="1" customWidth="1"/>
    <col min="14" max="16384" width="9" style="1"/>
  </cols>
  <sheetData>
    <row r="1" spans="1:15" x14ac:dyDescent="0.2">
      <c r="A1" s="1" t="s">
        <v>9425</v>
      </c>
    </row>
    <row r="2" spans="1:15" x14ac:dyDescent="0.2">
      <c r="A2" s="1" t="s">
        <v>2362</v>
      </c>
      <c r="B2" s="1" t="s">
        <v>3292</v>
      </c>
      <c r="C2" s="1" t="s">
        <v>3159</v>
      </c>
      <c r="D2" s="1" t="s">
        <v>3</v>
      </c>
      <c r="E2" s="1" t="s">
        <v>0</v>
      </c>
      <c r="F2" s="1" t="s">
        <v>1</v>
      </c>
      <c r="G2" s="1" t="s">
        <v>2</v>
      </c>
      <c r="H2" s="1" t="s">
        <v>4</v>
      </c>
      <c r="I2" s="1" t="s">
        <v>5</v>
      </c>
      <c r="J2" s="1" t="s">
        <v>3221</v>
      </c>
      <c r="K2" s="1" t="s">
        <v>9426</v>
      </c>
      <c r="L2" s="1" t="s">
        <v>9427</v>
      </c>
      <c r="M2" s="1" t="s">
        <v>3160</v>
      </c>
      <c r="N2" s="1" t="s">
        <v>9259</v>
      </c>
      <c r="O2" s="1" t="s">
        <v>9260</v>
      </c>
    </row>
    <row r="3" spans="1:15" x14ac:dyDescent="0.2">
      <c r="A3" s="1">
        <v>1</v>
      </c>
      <c r="B3" s="1">
        <v>10000029</v>
      </c>
      <c r="C3" s="1">
        <v>9000101</v>
      </c>
      <c r="D3" s="1" t="s">
        <v>36</v>
      </c>
      <c r="E3" s="1" t="s">
        <v>37</v>
      </c>
      <c r="F3" s="1" t="s">
        <v>38</v>
      </c>
      <c r="G3" s="1">
        <v>0</v>
      </c>
      <c r="H3" s="1">
        <v>11333</v>
      </c>
      <c r="I3" s="1">
        <v>0</v>
      </c>
      <c r="J3" s="1">
        <v>0</v>
      </c>
      <c r="K3" s="1">
        <v>0</v>
      </c>
      <c r="L3" s="1">
        <v>0</v>
      </c>
      <c r="M3" s="1" t="s">
        <v>39</v>
      </c>
      <c r="N3" s="1">
        <v>3</v>
      </c>
      <c r="O3" s="1">
        <v>10000029</v>
      </c>
    </row>
    <row r="4" spans="1:15" x14ac:dyDescent="0.2">
      <c r="A4" s="1">
        <v>2</v>
      </c>
      <c r="B4" s="1">
        <v>10000119</v>
      </c>
      <c r="C4" s="1">
        <v>9000102</v>
      </c>
      <c r="D4" s="1" t="s">
        <v>40</v>
      </c>
      <c r="E4" s="1" t="s">
        <v>41</v>
      </c>
      <c r="F4" s="1" t="s">
        <v>42</v>
      </c>
      <c r="G4" s="1">
        <v>0</v>
      </c>
      <c r="H4" s="1">
        <v>9066</v>
      </c>
      <c r="I4" s="1">
        <v>0</v>
      </c>
      <c r="J4" s="1">
        <v>0</v>
      </c>
      <c r="K4" s="1">
        <v>0</v>
      </c>
      <c r="L4" s="1">
        <v>0</v>
      </c>
      <c r="M4" s="1" t="s">
        <v>4942</v>
      </c>
      <c r="N4" s="1">
        <v>4</v>
      </c>
      <c r="O4" s="1">
        <v>10000119</v>
      </c>
    </row>
    <row r="5" spans="1:15" x14ac:dyDescent="0.2">
      <c r="A5" s="1">
        <v>3</v>
      </c>
      <c r="B5" s="1">
        <v>10000034</v>
      </c>
      <c r="C5" s="1">
        <v>9000103</v>
      </c>
      <c r="D5" s="1" t="s">
        <v>43</v>
      </c>
      <c r="E5" s="1" t="s">
        <v>44</v>
      </c>
      <c r="F5" s="1" t="s">
        <v>45</v>
      </c>
      <c r="G5" s="1">
        <v>0</v>
      </c>
      <c r="H5" s="1">
        <v>9066</v>
      </c>
      <c r="I5" s="1">
        <v>0</v>
      </c>
      <c r="J5" s="1">
        <v>0</v>
      </c>
      <c r="K5" s="1">
        <v>0</v>
      </c>
      <c r="L5" s="1">
        <v>0</v>
      </c>
      <c r="M5" s="1" t="s">
        <v>46</v>
      </c>
      <c r="N5" s="1">
        <v>5</v>
      </c>
      <c r="O5" s="1">
        <v>10000034</v>
      </c>
    </row>
    <row r="6" spans="1:15" x14ac:dyDescent="0.2">
      <c r="A6" s="1">
        <v>4</v>
      </c>
      <c r="B6" s="1">
        <v>10000011</v>
      </c>
      <c r="C6" s="1">
        <v>9000104</v>
      </c>
      <c r="D6" s="1" t="s">
        <v>47</v>
      </c>
      <c r="E6" s="1" t="s">
        <v>48</v>
      </c>
      <c r="F6" s="1" t="s">
        <v>49</v>
      </c>
      <c r="G6" s="1">
        <v>0</v>
      </c>
      <c r="H6" s="1">
        <v>11333</v>
      </c>
      <c r="I6" s="1">
        <v>0</v>
      </c>
      <c r="J6" s="1">
        <v>0</v>
      </c>
      <c r="K6" s="1">
        <v>0</v>
      </c>
      <c r="L6" s="1">
        <v>0</v>
      </c>
      <c r="M6" s="1" t="s">
        <v>50</v>
      </c>
      <c r="N6" s="1">
        <v>16</v>
      </c>
      <c r="O6" s="1">
        <v>10000011</v>
      </c>
    </row>
    <row r="7" spans="1:15" x14ac:dyDescent="0.2">
      <c r="A7" s="1">
        <v>5</v>
      </c>
      <c r="B7" s="1">
        <v>10000001</v>
      </c>
      <c r="C7" s="1">
        <v>9000105</v>
      </c>
      <c r="D7" s="1" t="s">
        <v>51</v>
      </c>
      <c r="E7" s="1" t="s">
        <v>52</v>
      </c>
      <c r="F7" s="1" t="s">
        <v>53</v>
      </c>
      <c r="G7" s="1">
        <v>0</v>
      </c>
      <c r="H7" s="1">
        <v>9066</v>
      </c>
      <c r="I7" s="1">
        <v>0</v>
      </c>
      <c r="J7" s="1">
        <v>0</v>
      </c>
      <c r="K7" s="1">
        <v>0</v>
      </c>
      <c r="L7" s="1">
        <v>0</v>
      </c>
      <c r="M7" s="1" t="s">
        <v>54</v>
      </c>
      <c r="N7" s="1">
        <v>2</v>
      </c>
      <c r="O7" s="1">
        <v>10000001</v>
      </c>
    </row>
    <row r="8" spans="1:15" x14ac:dyDescent="0.2">
      <c r="A8" s="1">
        <v>6</v>
      </c>
      <c r="B8" s="1">
        <v>10000001</v>
      </c>
      <c r="C8" s="1">
        <v>9000106</v>
      </c>
      <c r="D8" s="1" t="s">
        <v>55</v>
      </c>
      <c r="E8" s="1" t="s">
        <v>56</v>
      </c>
      <c r="F8" s="1" t="s">
        <v>57</v>
      </c>
      <c r="G8" s="1">
        <v>0</v>
      </c>
      <c r="H8" s="1">
        <v>9066</v>
      </c>
      <c r="I8" s="1">
        <v>0</v>
      </c>
      <c r="J8" s="1">
        <v>0</v>
      </c>
      <c r="K8" s="1">
        <v>0</v>
      </c>
      <c r="L8" s="1">
        <v>0</v>
      </c>
      <c r="M8" s="1" t="s">
        <v>54</v>
      </c>
      <c r="N8" s="1">
        <v>2</v>
      </c>
      <c r="O8" s="1">
        <v>10000001</v>
      </c>
    </row>
    <row r="9" spans="1:15" x14ac:dyDescent="0.2">
      <c r="A9" s="1">
        <v>7</v>
      </c>
      <c r="B9" s="1">
        <v>10000098</v>
      </c>
      <c r="C9" s="1">
        <v>9000107</v>
      </c>
      <c r="D9" s="1" t="s">
        <v>58</v>
      </c>
      <c r="E9" s="1" t="s">
        <v>59</v>
      </c>
      <c r="F9" s="1" t="s">
        <v>60</v>
      </c>
      <c r="G9" s="1">
        <v>0</v>
      </c>
      <c r="H9" s="1">
        <v>11333</v>
      </c>
      <c r="I9" s="1">
        <v>0</v>
      </c>
      <c r="J9" s="1">
        <v>0</v>
      </c>
      <c r="K9" s="1">
        <v>0</v>
      </c>
      <c r="L9" s="1">
        <v>0</v>
      </c>
      <c r="M9" s="1" t="s">
        <v>61</v>
      </c>
      <c r="N9" s="1">
        <v>12</v>
      </c>
      <c r="O9" s="1">
        <v>10000098</v>
      </c>
    </row>
    <row r="10" spans="1:15" x14ac:dyDescent="0.2">
      <c r="A10" s="1">
        <v>8</v>
      </c>
      <c r="B10" s="1">
        <v>10000119</v>
      </c>
      <c r="C10" s="1">
        <v>9000108</v>
      </c>
      <c r="D10" s="1" t="s">
        <v>62</v>
      </c>
      <c r="E10" s="1" t="s">
        <v>63</v>
      </c>
      <c r="F10" s="1" t="s">
        <v>64</v>
      </c>
      <c r="G10" s="1">
        <v>0</v>
      </c>
      <c r="H10" s="1">
        <v>11333</v>
      </c>
      <c r="I10" s="1">
        <v>0</v>
      </c>
      <c r="J10" s="1">
        <v>0</v>
      </c>
      <c r="K10" s="1">
        <v>0</v>
      </c>
      <c r="L10" s="1">
        <v>0</v>
      </c>
      <c r="M10" s="1" t="s">
        <v>4942</v>
      </c>
      <c r="N10" s="1">
        <v>4</v>
      </c>
      <c r="O10" s="1">
        <v>10000119</v>
      </c>
    </row>
    <row r="11" spans="1:15" x14ac:dyDescent="0.2">
      <c r="A11" s="1">
        <v>9</v>
      </c>
      <c r="B11" s="1">
        <v>10000098</v>
      </c>
      <c r="C11" s="1">
        <v>9000109</v>
      </c>
      <c r="D11" s="1" t="s">
        <v>65</v>
      </c>
      <c r="E11" s="1" t="s">
        <v>66</v>
      </c>
      <c r="F11" s="1" t="s">
        <v>67</v>
      </c>
      <c r="G11" s="1">
        <v>0</v>
      </c>
      <c r="H11" s="1">
        <v>9066</v>
      </c>
      <c r="I11" s="1">
        <v>0</v>
      </c>
      <c r="J11" s="1">
        <v>0</v>
      </c>
      <c r="K11" s="1">
        <v>0</v>
      </c>
      <c r="L11" s="1">
        <v>0</v>
      </c>
      <c r="M11" s="1" t="s">
        <v>61</v>
      </c>
      <c r="N11" s="1">
        <v>12</v>
      </c>
      <c r="O11" s="1">
        <v>10000098</v>
      </c>
    </row>
    <row r="12" spans="1:15" x14ac:dyDescent="0.2">
      <c r="A12" s="1">
        <v>10</v>
      </c>
      <c r="B12" s="1">
        <v>10000041</v>
      </c>
      <c r="C12" s="1">
        <v>9000110</v>
      </c>
      <c r="D12" s="1" t="s">
        <v>68</v>
      </c>
      <c r="E12" s="1" t="s">
        <v>69</v>
      </c>
      <c r="F12" s="1" t="s">
        <v>70</v>
      </c>
      <c r="G12" s="1">
        <v>0</v>
      </c>
      <c r="H12" s="1">
        <v>11333</v>
      </c>
      <c r="I12" s="1">
        <v>0</v>
      </c>
      <c r="J12" s="1">
        <v>0</v>
      </c>
      <c r="K12" s="1">
        <v>0</v>
      </c>
      <c r="L12" s="1">
        <v>0</v>
      </c>
      <c r="M12" s="1" t="s">
        <v>71</v>
      </c>
      <c r="N12" s="1">
        <v>6</v>
      </c>
      <c r="O12" s="1">
        <v>10000041</v>
      </c>
    </row>
    <row r="13" spans="1:15" x14ac:dyDescent="0.2">
      <c r="A13" s="1">
        <v>11</v>
      </c>
      <c r="B13" s="1">
        <v>10000086</v>
      </c>
      <c r="C13" s="1">
        <v>9000111</v>
      </c>
      <c r="D13" s="1" t="s">
        <v>72</v>
      </c>
      <c r="E13" s="1" t="s">
        <v>73</v>
      </c>
      <c r="F13" s="1" t="s">
        <v>74</v>
      </c>
      <c r="G13" s="1">
        <v>0</v>
      </c>
      <c r="H13" s="1">
        <v>9066</v>
      </c>
      <c r="I13" s="1">
        <v>0</v>
      </c>
      <c r="J13" s="1">
        <v>0</v>
      </c>
      <c r="K13" s="1">
        <v>0</v>
      </c>
      <c r="L13" s="1">
        <v>0</v>
      </c>
      <c r="M13" s="1" t="s">
        <v>75</v>
      </c>
      <c r="N13" s="1">
        <v>11</v>
      </c>
      <c r="O13" s="1">
        <v>10000086</v>
      </c>
    </row>
    <row r="14" spans="1:15" x14ac:dyDescent="0.2">
      <c r="A14" s="1">
        <v>12</v>
      </c>
      <c r="B14" s="1">
        <v>10000041</v>
      </c>
      <c r="C14" s="1">
        <v>9000112</v>
      </c>
      <c r="D14" s="1" t="s">
        <v>76</v>
      </c>
      <c r="E14" s="1" t="s">
        <v>77</v>
      </c>
      <c r="F14" s="1" t="s">
        <v>78</v>
      </c>
      <c r="G14" s="1">
        <v>0</v>
      </c>
      <c r="H14" s="1">
        <v>9066</v>
      </c>
      <c r="I14" s="1">
        <v>0</v>
      </c>
      <c r="J14" s="1">
        <v>0</v>
      </c>
      <c r="K14" s="1">
        <v>0</v>
      </c>
      <c r="L14" s="1">
        <v>0</v>
      </c>
      <c r="M14" s="1" t="s">
        <v>71</v>
      </c>
      <c r="N14" s="1">
        <v>6</v>
      </c>
      <c r="O14" s="1">
        <v>10000041</v>
      </c>
    </row>
    <row r="15" spans="1:15" x14ac:dyDescent="0.2">
      <c r="A15" s="1">
        <v>13</v>
      </c>
      <c r="B15" s="1">
        <v>10000077</v>
      </c>
      <c r="C15" s="1">
        <v>9000113</v>
      </c>
      <c r="D15" s="1" t="s">
        <v>79</v>
      </c>
      <c r="E15" s="1" t="s">
        <v>80</v>
      </c>
      <c r="F15" s="1" t="s">
        <v>81</v>
      </c>
      <c r="G15" s="1">
        <v>0</v>
      </c>
      <c r="H15" s="1">
        <v>12667</v>
      </c>
      <c r="I15" s="1">
        <v>0</v>
      </c>
      <c r="J15" s="1">
        <v>0</v>
      </c>
      <c r="K15" s="1">
        <v>0</v>
      </c>
      <c r="L15" s="1">
        <v>0</v>
      </c>
      <c r="M15" s="1" t="s">
        <v>82</v>
      </c>
      <c r="N15" s="1">
        <v>10</v>
      </c>
      <c r="O15" s="1">
        <v>10000077</v>
      </c>
    </row>
    <row r="16" spans="1:15" x14ac:dyDescent="0.2">
      <c r="A16" s="1">
        <v>14</v>
      </c>
      <c r="B16" s="1">
        <v>10000077</v>
      </c>
      <c r="C16" s="1">
        <v>9000115</v>
      </c>
      <c r="D16" s="1" t="s">
        <v>83</v>
      </c>
      <c r="E16" s="1" t="s">
        <v>84</v>
      </c>
      <c r="F16" s="1" t="s">
        <v>85</v>
      </c>
      <c r="G16" s="1">
        <v>0</v>
      </c>
      <c r="H16" s="1">
        <v>9066</v>
      </c>
      <c r="I16" s="1">
        <v>0</v>
      </c>
      <c r="J16" s="1">
        <v>0</v>
      </c>
      <c r="K16" s="1">
        <v>0</v>
      </c>
      <c r="L16" s="1">
        <v>0</v>
      </c>
      <c r="M16" s="1" t="s">
        <v>82</v>
      </c>
      <c r="N16" s="1">
        <v>10</v>
      </c>
      <c r="O16" s="1">
        <v>10000077</v>
      </c>
    </row>
    <row r="17" spans="1:15" x14ac:dyDescent="0.2">
      <c r="A17" s="1">
        <v>15</v>
      </c>
      <c r="B17" s="1">
        <v>10000077</v>
      </c>
      <c r="C17" s="1">
        <v>9000118</v>
      </c>
      <c r="D17" s="1" t="s">
        <v>86</v>
      </c>
      <c r="E17" s="1" t="s">
        <v>87</v>
      </c>
      <c r="F17" s="1" t="s">
        <v>9242</v>
      </c>
      <c r="G17" s="1">
        <v>0</v>
      </c>
      <c r="H17" s="1">
        <v>12667</v>
      </c>
      <c r="I17" s="1">
        <v>0</v>
      </c>
      <c r="J17" s="1">
        <v>0</v>
      </c>
      <c r="K17" s="1">
        <v>0</v>
      </c>
      <c r="L17" s="1">
        <v>0</v>
      </c>
      <c r="M17" s="1" t="s">
        <v>97</v>
      </c>
      <c r="N17" s="1">
        <v>7</v>
      </c>
      <c r="O17" s="1">
        <v>10000053</v>
      </c>
    </row>
    <row r="18" spans="1:15" x14ac:dyDescent="0.2">
      <c r="A18" s="1">
        <v>16</v>
      </c>
      <c r="B18" s="1">
        <v>10000077</v>
      </c>
      <c r="C18" s="1">
        <v>9000119</v>
      </c>
      <c r="D18" s="1" t="s">
        <v>88</v>
      </c>
      <c r="E18" s="1" t="s">
        <v>89</v>
      </c>
      <c r="F18" s="1" t="s">
        <v>90</v>
      </c>
      <c r="G18" s="1">
        <v>0</v>
      </c>
      <c r="H18" s="1">
        <v>9066</v>
      </c>
      <c r="I18" s="1">
        <v>0</v>
      </c>
      <c r="J18" s="1">
        <v>0</v>
      </c>
      <c r="K18" s="1">
        <v>0</v>
      </c>
      <c r="L18" s="1">
        <v>0</v>
      </c>
      <c r="M18" s="1" t="s">
        <v>82</v>
      </c>
      <c r="N18" s="1">
        <v>10</v>
      </c>
      <c r="O18" s="1">
        <v>10000077</v>
      </c>
    </row>
    <row r="19" spans="1:15" x14ac:dyDescent="0.2">
      <c r="A19" s="1">
        <v>17</v>
      </c>
      <c r="B19" s="1">
        <v>10000098</v>
      </c>
      <c r="C19" s="1">
        <v>9000120</v>
      </c>
      <c r="D19" s="1" t="s">
        <v>91</v>
      </c>
      <c r="E19" s="1" t="s">
        <v>92</v>
      </c>
      <c r="F19" s="1" t="s">
        <v>93</v>
      </c>
      <c r="G19" s="1">
        <v>0</v>
      </c>
      <c r="H19" s="1">
        <v>9066</v>
      </c>
      <c r="I19" s="1">
        <v>0</v>
      </c>
      <c r="J19" s="1">
        <v>0</v>
      </c>
      <c r="K19" s="1">
        <v>0</v>
      </c>
      <c r="L19" s="1">
        <v>0</v>
      </c>
      <c r="M19" s="1" t="s">
        <v>61</v>
      </c>
      <c r="N19" s="1">
        <v>12</v>
      </c>
      <c r="O19" s="1">
        <v>10000098</v>
      </c>
    </row>
    <row r="20" spans="1:15" x14ac:dyDescent="0.2">
      <c r="A20" s="1">
        <v>18</v>
      </c>
      <c r="B20" s="1">
        <v>10000053</v>
      </c>
      <c r="C20" s="1">
        <v>9000121</v>
      </c>
      <c r="D20" s="1" t="s">
        <v>94</v>
      </c>
      <c r="E20" s="1" t="s">
        <v>95</v>
      </c>
      <c r="F20" s="1" t="s">
        <v>96</v>
      </c>
      <c r="G20" s="1">
        <v>0</v>
      </c>
      <c r="H20" s="1">
        <v>11333</v>
      </c>
      <c r="I20" s="1">
        <v>0</v>
      </c>
      <c r="J20" s="1">
        <v>0</v>
      </c>
      <c r="K20" s="1">
        <v>0</v>
      </c>
      <c r="L20" s="1">
        <v>0</v>
      </c>
      <c r="M20" s="1" t="s">
        <v>97</v>
      </c>
      <c r="N20" s="1">
        <v>7</v>
      </c>
      <c r="O20" s="1">
        <v>10000053</v>
      </c>
    </row>
    <row r="21" spans="1:15" x14ac:dyDescent="0.2">
      <c r="A21" s="1">
        <v>19</v>
      </c>
      <c r="B21" s="1">
        <v>10000207</v>
      </c>
      <c r="C21" s="1">
        <v>9000123</v>
      </c>
      <c r="D21" s="1" t="s">
        <v>98</v>
      </c>
      <c r="E21" s="1" t="s">
        <v>99</v>
      </c>
      <c r="F21" s="1" t="s">
        <v>100</v>
      </c>
      <c r="G21" s="1">
        <v>0</v>
      </c>
      <c r="H21" s="1">
        <v>9066</v>
      </c>
      <c r="I21" s="1">
        <v>0</v>
      </c>
      <c r="J21" s="1">
        <v>0</v>
      </c>
      <c r="K21" s="1">
        <v>0</v>
      </c>
      <c r="L21" s="1">
        <v>0</v>
      </c>
      <c r="M21" s="1" t="s">
        <v>101</v>
      </c>
      <c r="N21" s="1">
        <v>8</v>
      </c>
      <c r="O21" s="1">
        <v>10000207</v>
      </c>
    </row>
    <row r="22" spans="1:15" x14ac:dyDescent="0.2">
      <c r="A22" s="1">
        <v>20</v>
      </c>
      <c r="B22" s="1">
        <v>10000119</v>
      </c>
      <c r="C22" s="1">
        <v>9000124</v>
      </c>
      <c r="D22" s="1" t="s">
        <v>102</v>
      </c>
      <c r="E22" s="1" t="s">
        <v>103</v>
      </c>
      <c r="F22" s="1" t="s">
        <v>104</v>
      </c>
      <c r="G22" s="1">
        <v>3.05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 t="s">
        <v>4942</v>
      </c>
      <c r="N22" s="1">
        <v>4</v>
      </c>
      <c r="O22" s="1">
        <v>10000119</v>
      </c>
    </row>
    <row r="23" spans="1:15" x14ac:dyDescent="0.2">
      <c r="A23" s="1">
        <v>21</v>
      </c>
      <c r="B23" s="1">
        <v>10000124</v>
      </c>
      <c r="C23" s="1">
        <v>9000125</v>
      </c>
      <c r="D23" s="1" t="s">
        <v>106</v>
      </c>
      <c r="E23" s="1" t="s">
        <v>107</v>
      </c>
      <c r="F23" s="1" t="s">
        <v>108</v>
      </c>
      <c r="G23" s="1">
        <v>0</v>
      </c>
      <c r="H23" s="1">
        <v>11333</v>
      </c>
      <c r="I23" s="1">
        <v>0</v>
      </c>
      <c r="J23" s="1">
        <v>0</v>
      </c>
      <c r="K23" s="1">
        <v>0</v>
      </c>
      <c r="L23" s="1">
        <v>0</v>
      </c>
      <c r="M23" s="1" t="s">
        <v>109</v>
      </c>
      <c r="N23" s="1">
        <v>19</v>
      </c>
      <c r="O23" s="1">
        <v>10000124</v>
      </c>
    </row>
    <row r="24" spans="1:15" x14ac:dyDescent="0.2">
      <c r="A24" s="1">
        <v>22</v>
      </c>
      <c r="B24" s="1">
        <v>10000124</v>
      </c>
      <c r="C24" s="1">
        <v>9000126</v>
      </c>
      <c r="D24" s="1" t="s">
        <v>110</v>
      </c>
      <c r="E24" s="1" t="s">
        <v>111</v>
      </c>
      <c r="F24" s="1" t="s">
        <v>112</v>
      </c>
      <c r="G24" s="1">
        <v>0</v>
      </c>
      <c r="H24" s="1">
        <v>9066</v>
      </c>
      <c r="I24" s="1">
        <v>0</v>
      </c>
      <c r="J24" s="1">
        <v>0</v>
      </c>
      <c r="K24" s="1">
        <v>0</v>
      </c>
      <c r="L24" s="1">
        <v>0</v>
      </c>
      <c r="M24" s="1" t="s">
        <v>109</v>
      </c>
      <c r="N24" s="1">
        <v>19</v>
      </c>
      <c r="O24" s="1">
        <v>10000124</v>
      </c>
    </row>
    <row r="25" spans="1:15" x14ac:dyDescent="0.2">
      <c r="A25" s="1">
        <v>23</v>
      </c>
      <c r="B25" s="1">
        <v>10000172</v>
      </c>
      <c r="C25" s="1">
        <v>9000127</v>
      </c>
      <c r="D25" s="1" t="s">
        <v>113</v>
      </c>
      <c r="E25" s="1" t="s">
        <v>114</v>
      </c>
      <c r="F25" s="1" t="s">
        <v>115</v>
      </c>
      <c r="G25" s="1">
        <v>0</v>
      </c>
      <c r="H25" s="1">
        <v>11333</v>
      </c>
      <c r="I25" s="1">
        <v>0</v>
      </c>
      <c r="J25" s="1">
        <v>0</v>
      </c>
      <c r="K25" s="1">
        <v>0</v>
      </c>
      <c r="L25" s="1">
        <v>0</v>
      </c>
      <c r="M25" s="1" t="s">
        <v>116</v>
      </c>
      <c r="N25" s="1">
        <v>22</v>
      </c>
      <c r="O25" s="1">
        <v>10000172</v>
      </c>
    </row>
    <row r="26" spans="1:15" x14ac:dyDescent="0.2">
      <c r="A26" s="1">
        <v>24</v>
      </c>
      <c r="B26" s="1">
        <v>10000172</v>
      </c>
      <c r="C26" s="1">
        <v>9000128</v>
      </c>
      <c r="D26" s="1" t="s">
        <v>117</v>
      </c>
      <c r="E26" s="1" t="s">
        <v>118</v>
      </c>
      <c r="F26" s="1" t="s">
        <v>119</v>
      </c>
      <c r="G26" s="1">
        <v>0</v>
      </c>
      <c r="H26" s="1">
        <v>9066</v>
      </c>
      <c r="I26" s="1">
        <v>0</v>
      </c>
      <c r="J26" s="1">
        <v>0</v>
      </c>
      <c r="K26" s="1">
        <v>0</v>
      </c>
      <c r="L26" s="1">
        <v>0</v>
      </c>
      <c r="M26" s="1" t="s">
        <v>116</v>
      </c>
      <c r="N26" s="1">
        <v>22</v>
      </c>
      <c r="O26" s="1">
        <v>10000172</v>
      </c>
    </row>
    <row r="27" spans="1:15" x14ac:dyDescent="0.2">
      <c r="A27" s="1">
        <v>25</v>
      </c>
      <c r="B27" s="1">
        <v>10000140</v>
      </c>
      <c r="C27" s="1">
        <v>9000132</v>
      </c>
      <c r="D27" s="1" t="s">
        <v>120</v>
      </c>
      <c r="E27" s="1" t="s">
        <v>121</v>
      </c>
      <c r="F27" s="1" t="s">
        <v>8439</v>
      </c>
      <c r="G27" s="1">
        <v>0</v>
      </c>
      <c r="H27" s="1">
        <v>9066</v>
      </c>
      <c r="I27" s="1">
        <v>0</v>
      </c>
      <c r="J27" s="1">
        <v>0</v>
      </c>
      <c r="K27" s="1">
        <v>0</v>
      </c>
      <c r="L27" s="1">
        <v>0</v>
      </c>
      <c r="M27" s="1" t="s">
        <v>122</v>
      </c>
      <c r="N27" s="1">
        <v>20</v>
      </c>
      <c r="O27" s="1">
        <v>10000140</v>
      </c>
    </row>
    <row r="28" spans="1:15" x14ac:dyDescent="0.2">
      <c r="A28" s="1">
        <v>26</v>
      </c>
      <c r="B28" s="1">
        <v>10000029</v>
      </c>
      <c r="C28" s="1">
        <v>9000134</v>
      </c>
      <c r="D28" s="1" t="s">
        <v>123</v>
      </c>
      <c r="E28" s="1" t="s">
        <v>124</v>
      </c>
      <c r="F28" s="1" t="s">
        <v>7846</v>
      </c>
      <c r="G28" s="1">
        <v>4.5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 t="s">
        <v>39</v>
      </c>
      <c r="N28" s="1">
        <v>3</v>
      </c>
      <c r="O28" s="1">
        <v>10000029</v>
      </c>
    </row>
    <row r="29" spans="1:15" x14ac:dyDescent="0.2">
      <c r="A29" s="1">
        <v>27</v>
      </c>
      <c r="B29" s="1">
        <v>10000029</v>
      </c>
      <c r="C29" s="1">
        <v>9000135</v>
      </c>
      <c r="D29" s="1" t="s">
        <v>126</v>
      </c>
      <c r="E29" s="1" t="s">
        <v>127</v>
      </c>
      <c r="F29" s="1" t="s">
        <v>128</v>
      </c>
      <c r="G29" s="1">
        <v>2.15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 t="s">
        <v>39</v>
      </c>
      <c r="N29" s="1">
        <v>3</v>
      </c>
      <c r="O29" s="1">
        <v>10000029</v>
      </c>
    </row>
    <row r="30" spans="1:15" x14ac:dyDescent="0.2">
      <c r="A30" s="1">
        <v>28</v>
      </c>
      <c r="B30" s="1">
        <v>10000029</v>
      </c>
      <c r="C30" s="1">
        <v>9000136</v>
      </c>
      <c r="D30" s="1" t="s">
        <v>129</v>
      </c>
      <c r="E30" s="1" t="s">
        <v>130</v>
      </c>
      <c r="F30" s="1" t="s">
        <v>7847</v>
      </c>
      <c r="G30" s="1">
        <v>3.6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 t="s">
        <v>39</v>
      </c>
      <c r="N30" s="1">
        <v>3</v>
      </c>
      <c r="O30" s="1">
        <v>10000029</v>
      </c>
    </row>
    <row r="31" spans="1:15" x14ac:dyDescent="0.2">
      <c r="A31" s="1">
        <v>29</v>
      </c>
      <c r="B31" s="1">
        <v>10000029</v>
      </c>
      <c r="C31" s="1">
        <v>9000137</v>
      </c>
      <c r="D31" s="1" t="s">
        <v>131</v>
      </c>
      <c r="E31" s="1" t="s">
        <v>132</v>
      </c>
      <c r="F31" s="1" t="s">
        <v>133</v>
      </c>
      <c r="G31" s="1">
        <v>3.6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 t="s">
        <v>39</v>
      </c>
      <c r="N31" s="1">
        <v>3</v>
      </c>
      <c r="O31" s="1">
        <v>10000029</v>
      </c>
    </row>
    <row r="32" spans="1:15" x14ac:dyDescent="0.2">
      <c r="A32" s="1">
        <v>30</v>
      </c>
      <c r="B32" s="1">
        <v>10000023</v>
      </c>
      <c r="C32" s="1">
        <v>9000138</v>
      </c>
      <c r="D32" s="1" t="s">
        <v>134</v>
      </c>
      <c r="E32" s="1" t="s">
        <v>135</v>
      </c>
      <c r="F32" s="1" t="s">
        <v>136</v>
      </c>
      <c r="G32" s="1">
        <v>3.6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 t="s">
        <v>137</v>
      </c>
      <c r="N32" s="1">
        <v>1</v>
      </c>
      <c r="O32" s="1">
        <v>10000023</v>
      </c>
    </row>
    <row r="33" spans="1:15" x14ac:dyDescent="0.2">
      <c r="A33" s="1">
        <v>31</v>
      </c>
      <c r="B33" s="1">
        <v>10000119</v>
      </c>
      <c r="C33" s="1">
        <v>9000139</v>
      </c>
      <c r="D33" s="1" t="s">
        <v>138</v>
      </c>
      <c r="E33" s="1" t="s">
        <v>139</v>
      </c>
      <c r="F33" s="1" t="s">
        <v>140</v>
      </c>
      <c r="G33" s="1">
        <v>4.5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 t="s">
        <v>4942</v>
      </c>
      <c r="N33" s="1">
        <v>4</v>
      </c>
      <c r="O33" s="1">
        <v>10000119</v>
      </c>
    </row>
    <row r="34" spans="1:15" x14ac:dyDescent="0.2">
      <c r="A34" s="1">
        <v>32</v>
      </c>
      <c r="B34" s="1">
        <v>10000119</v>
      </c>
      <c r="C34" s="1">
        <v>9000140</v>
      </c>
      <c r="D34" s="1" t="s">
        <v>141</v>
      </c>
      <c r="E34" s="1" t="s">
        <v>142</v>
      </c>
      <c r="F34" s="1" t="s">
        <v>143</v>
      </c>
      <c r="G34" s="1">
        <v>3.6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 t="s">
        <v>4942</v>
      </c>
      <c r="N34" s="1">
        <v>4</v>
      </c>
      <c r="O34" s="1">
        <v>10000119</v>
      </c>
    </row>
    <row r="35" spans="1:15" x14ac:dyDescent="0.2">
      <c r="A35" s="1">
        <v>33</v>
      </c>
      <c r="B35" s="1">
        <v>10000029</v>
      </c>
      <c r="C35" s="1">
        <v>9000141</v>
      </c>
      <c r="D35" s="1" t="s">
        <v>144</v>
      </c>
      <c r="E35" s="1" t="s">
        <v>145</v>
      </c>
      <c r="F35" s="1" t="s">
        <v>146</v>
      </c>
      <c r="G35" s="1">
        <v>0</v>
      </c>
      <c r="H35" s="1">
        <v>9066</v>
      </c>
      <c r="I35" s="1">
        <v>0</v>
      </c>
      <c r="J35" s="1">
        <v>0</v>
      </c>
      <c r="K35" s="1">
        <v>0</v>
      </c>
      <c r="L35" s="1">
        <v>0</v>
      </c>
      <c r="M35" s="1" t="s">
        <v>39</v>
      </c>
      <c r="N35" s="1">
        <v>3</v>
      </c>
      <c r="O35" s="1">
        <v>10000029</v>
      </c>
    </row>
    <row r="36" spans="1:15" x14ac:dyDescent="0.2">
      <c r="A36" s="1">
        <v>34</v>
      </c>
      <c r="B36" s="1">
        <v>10000119</v>
      </c>
      <c r="C36" s="1">
        <v>9000142</v>
      </c>
      <c r="D36" s="1" t="s">
        <v>147</v>
      </c>
      <c r="E36" s="1" t="s">
        <v>148</v>
      </c>
      <c r="F36" s="1" t="s">
        <v>149</v>
      </c>
      <c r="G36" s="1">
        <v>3.6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 t="s">
        <v>4942</v>
      </c>
      <c r="N36" s="1">
        <v>4</v>
      </c>
      <c r="O36" s="1">
        <v>10000119</v>
      </c>
    </row>
    <row r="37" spans="1:15" x14ac:dyDescent="0.2">
      <c r="A37" s="1">
        <v>35</v>
      </c>
      <c r="B37" s="1">
        <v>10000018</v>
      </c>
      <c r="C37" s="1">
        <v>9000143</v>
      </c>
      <c r="D37" s="1" t="s">
        <v>150</v>
      </c>
      <c r="E37" s="1" t="s">
        <v>151</v>
      </c>
      <c r="F37" s="1" t="s">
        <v>152</v>
      </c>
      <c r="G37" s="1">
        <v>3.6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 t="s">
        <v>153</v>
      </c>
      <c r="N37" s="1">
        <v>17</v>
      </c>
      <c r="O37" s="1">
        <v>10000018</v>
      </c>
    </row>
    <row r="38" spans="1:15" x14ac:dyDescent="0.2">
      <c r="A38" s="1">
        <v>36</v>
      </c>
      <c r="B38" s="1">
        <v>10000029</v>
      </c>
      <c r="C38" s="1">
        <v>9000144</v>
      </c>
      <c r="D38" s="1" t="s">
        <v>154</v>
      </c>
      <c r="E38" s="1" t="s">
        <v>155</v>
      </c>
      <c r="F38" s="1" t="s">
        <v>156</v>
      </c>
      <c r="G38" s="1">
        <v>3.6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 t="s">
        <v>39</v>
      </c>
      <c r="N38" s="1">
        <v>3</v>
      </c>
      <c r="O38" s="1">
        <v>10000029</v>
      </c>
    </row>
    <row r="39" spans="1:15" x14ac:dyDescent="0.2">
      <c r="A39" s="1">
        <v>37</v>
      </c>
      <c r="B39" s="1">
        <v>10000029</v>
      </c>
      <c r="C39" s="1">
        <v>9000145</v>
      </c>
      <c r="D39" s="1" t="s">
        <v>157</v>
      </c>
      <c r="E39" s="1" t="s">
        <v>158</v>
      </c>
      <c r="F39" s="1" t="s">
        <v>159</v>
      </c>
      <c r="G39" s="1">
        <v>1.2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 t="s">
        <v>39</v>
      </c>
      <c r="N39" s="1">
        <v>3</v>
      </c>
      <c r="O39" s="1">
        <v>10000029</v>
      </c>
    </row>
    <row r="40" spans="1:15" x14ac:dyDescent="0.2">
      <c r="A40" s="1">
        <v>38</v>
      </c>
      <c r="B40" s="1">
        <v>10000029</v>
      </c>
      <c r="C40" s="1">
        <v>9000146</v>
      </c>
      <c r="D40" s="1" t="s">
        <v>161</v>
      </c>
      <c r="E40" s="1" t="s">
        <v>162</v>
      </c>
      <c r="F40" s="1" t="s">
        <v>163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 t="s">
        <v>39</v>
      </c>
      <c r="N40" s="1">
        <v>3</v>
      </c>
      <c r="O40" s="1">
        <v>10000029</v>
      </c>
    </row>
    <row r="41" spans="1:15" x14ac:dyDescent="0.2">
      <c r="A41" s="1">
        <v>39</v>
      </c>
      <c r="B41" s="1">
        <v>10000029</v>
      </c>
      <c r="C41" s="1">
        <v>9000147</v>
      </c>
      <c r="D41" s="1" t="s">
        <v>164</v>
      </c>
      <c r="E41" s="1" t="s">
        <v>165</v>
      </c>
      <c r="F41" s="1" t="s">
        <v>166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 t="s">
        <v>39</v>
      </c>
      <c r="N41" s="1">
        <v>3</v>
      </c>
      <c r="O41" s="1">
        <v>10000029</v>
      </c>
    </row>
    <row r="42" spans="1:15" x14ac:dyDescent="0.2">
      <c r="A42" s="1">
        <v>40</v>
      </c>
      <c r="B42" s="1">
        <v>10000029</v>
      </c>
      <c r="C42" s="1">
        <v>9000148</v>
      </c>
      <c r="D42" s="1" t="s">
        <v>167</v>
      </c>
      <c r="E42" s="1" t="s">
        <v>168</v>
      </c>
      <c r="F42" s="1" t="s">
        <v>169</v>
      </c>
      <c r="G42" s="1">
        <v>1.2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 t="s">
        <v>39</v>
      </c>
      <c r="N42" s="1">
        <v>3</v>
      </c>
      <c r="O42" s="1">
        <v>10000029</v>
      </c>
    </row>
    <row r="43" spans="1:15" x14ac:dyDescent="0.2">
      <c r="A43" s="1">
        <v>41</v>
      </c>
      <c r="B43" s="1">
        <v>10000029</v>
      </c>
      <c r="C43" s="1">
        <v>9000149</v>
      </c>
      <c r="D43" s="1" t="s">
        <v>170</v>
      </c>
      <c r="E43" s="1" t="s">
        <v>171</v>
      </c>
      <c r="F43" s="1" t="s">
        <v>172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 t="s">
        <v>39</v>
      </c>
      <c r="N43" s="1">
        <v>3</v>
      </c>
      <c r="O43" s="1">
        <v>10000029</v>
      </c>
    </row>
    <row r="44" spans="1:15" x14ac:dyDescent="0.2">
      <c r="A44" s="1">
        <v>42</v>
      </c>
      <c r="B44" s="1">
        <v>10000015</v>
      </c>
      <c r="C44" s="1">
        <v>9000150</v>
      </c>
      <c r="D44" s="1" t="s">
        <v>173</v>
      </c>
      <c r="E44" s="1" t="s">
        <v>174</v>
      </c>
      <c r="F44" s="1" t="s">
        <v>175</v>
      </c>
      <c r="G44" s="1">
        <v>0</v>
      </c>
      <c r="H44" s="1">
        <v>9066</v>
      </c>
      <c r="I44" s="1">
        <v>0</v>
      </c>
      <c r="K44" s="1">
        <v>0</v>
      </c>
      <c r="L44" s="1">
        <v>0</v>
      </c>
      <c r="M44" s="1" t="s">
        <v>176</v>
      </c>
      <c r="N44" s="1">
        <v>15</v>
      </c>
      <c r="O44" s="1">
        <v>10000015</v>
      </c>
    </row>
    <row r="45" spans="1:15" x14ac:dyDescent="0.2">
      <c r="A45" s="1">
        <v>43</v>
      </c>
      <c r="B45" s="1">
        <v>10000119</v>
      </c>
      <c r="C45" s="1">
        <v>9000151</v>
      </c>
      <c r="D45" s="1" t="s">
        <v>177</v>
      </c>
      <c r="E45" s="1" t="s">
        <v>178</v>
      </c>
      <c r="F45" s="1" t="s">
        <v>179</v>
      </c>
      <c r="G45" s="1">
        <v>1.65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 t="s">
        <v>4942</v>
      </c>
      <c r="N45" s="1">
        <v>4</v>
      </c>
      <c r="O45" s="1">
        <v>10000119</v>
      </c>
    </row>
    <row r="46" spans="1:15" x14ac:dyDescent="0.2">
      <c r="A46" s="1">
        <v>44</v>
      </c>
      <c r="B46" s="1">
        <v>10000001</v>
      </c>
      <c r="C46" s="1">
        <v>9000152</v>
      </c>
      <c r="D46" s="1" t="s">
        <v>180</v>
      </c>
      <c r="E46" s="1" t="s">
        <v>181</v>
      </c>
      <c r="F46" s="1" t="s">
        <v>182</v>
      </c>
      <c r="G46" s="1">
        <v>3.6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 t="s">
        <v>54</v>
      </c>
      <c r="N46" s="1">
        <v>2</v>
      </c>
      <c r="O46" s="1">
        <v>10000001</v>
      </c>
    </row>
    <row r="47" spans="1:15" x14ac:dyDescent="0.2">
      <c r="A47" s="1">
        <v>45</v>
      </c>
      <c r="B47" s="1">
        <v>10000001</v>
      </c>
      <c r="C47" s="1">
        <v>9000153</v>
      </c>
      <c r="D47" s="1" t="s">
        <v>183</v>
      </c>
      <c r="E47" s="1" t="s">
        <v>184</v>
      </c>
      <c r="F47" s="1" t="s">
        <v>185</v>
      </c>
      <c r="G47" s="1">
        <v>4.5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 t="s">
        <v>54</v>
      </c>
      <c r="N47" s="1">
        <v>2</v>
      </c>
      <c r="O47" s="1">
        <v>10000001</v>
      </c>
    </row>
    <row r="48" spans="1:15" x14ac:dyDescent="0.2">
      <c r="A48" s="1">
        <v>46</v>
      </c>
      <c r="B48" s="1">
        <v>10000001</v>
      </c>
      <c r="C48" s="1">
        <v>9000154</v>
      </c>
      <c r="D48" s="1" t="s">
        <v>186</v>
      </c>
      <c r="E48" s="1" t="s">
        <v>187</v>
      </c>
      <c r="F48" s="1" t="s">
        <v>188</v>
      </c>
      <c r="G48" s="1">
        <v>2.15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 t="s">
        <v>54</v>
      </c>
      <c r="N48" s="1">
        <v>2</v>
      </c>
      <c r="O48" s="1">
        <v>10000001</v>
      </c>
    </row>
    <row r="49" spans="1:15" x14ac:dyDescent="0.2">
      <c r="A49" s="1">
        <v>47</v>
      </c>
      <c r="B49" s="1">
        <v>10000018</v>
      </c>
      <c r="C49" s="1">
        <v>9000155</v>
      </c>
      <c r="D49" s="1" t="s">
        <v>189</v>
      </c>
      <c r="E49" s="1" t="s">
        <v>190</v>
      </c>
      <c r="F49" s="1" t="s">
        <v>191</v>
      </c>
      <c r="G49" s="1">
        <v>3.6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 t="s">
        <v>153</v>
      </c>
      <c r="N49" s="1">
        <v>17</v>
      </c>
      <c r="O49" s="1">
        <v>10000018</v>
      </c>
    </row>
    <row r="50" spans="1:15" x14ac:dyDescent="0.2">
      <c r="A50" s="1">
        <v>48</v>
      </c>
      <c r="B50" s="1">
        <v>10000018</v>
      </c>
      <c r="C50" s="1">
        <v>9000156</v>
      </c>
      <c r="D50" s="1" t="s">
        <v>192</v>
      </c>
      <c r="E50" s="1" t="s">
        <v>193</v>
      </c>
      <c r="F50" s="1" t="s">
        <v>2378</v>
      </c>
      <c r="G50" s="1">
        <v>0</v>
      </c>
      <c r="H50" s="1">
        <v>9066</v>
      </c>
      <c r="I50" s="1">
        <v>0</v>
      </c>
      <c r="J50" s="1">
        <v>0</v>
      </c>
      <c r="K50" s="1">
        <v>0</v>
      </c>
      <c r="L50" s="1">
        <v>0</v>
      </c>
      <c r="M50" s="1" t="s">
        <v>153</v>
      </c>
      <c r="N50" s="1">
        <v>17</v>
      </c>
      <c r="O50" s="1">
        <v>10000018</v>
      </c>
    </row>
    <row r="51" spans="1:15" x14ac:dyDescent="0.2">
      <c r="A51" s="1">
        <v>49</v>
      </c>
      <c r="B51" s="1">
        <v>10000001</v>
      </c>
      <c r="C51" s="1">
        <v>9000157</v>
      </c>
      <c r="D51" s="1" t="s">
        <v>194</v>
      </c>
      <c r="E51" s="1" t="s">
        <v>195</v>
      </c>
      <c r="F51" s="1" t="s">
        <v>196</v>
      </c>
      <c r="G51" s="1">
        <v>3.6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 t="s">
        <v>54</v>
      </c>
      <c r="N51" s="1">
        <v>2</v>
      </c>
      <c r="O51" s="1">
        <v>10000001</v>
      </c>
    </row>
    <row r="52" spans="1:15" x14ac:dyDescent="0.2">
      <c r="A52" s="1">
        <v>50</v>
      </c>
      <c r="B52" s="1">
        <v>10000001</v>
      </c>
      <c r="C52" s="1">
        <v>9000158</v>
      </c>
      <c r="D52" s="1" t="s">
        <v>197</v>
      </c>
      <c r="E52" s="1" t="s">
        <v>198</v>
      </c>
      <c r="F52" s="1" t="s">
        <v>199</v>
      </c>
      <c r="G52" s="1">
        <v>3.05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 t="s">
        <v>54</v>
      </c>
      <c r="N52" s="1">
        <v>2</v>
      </c>
      <c r="O52" s="1">
        <v>10000001</v>
      </c>
    </row>
    <row r="53" spans="1:15" x14ac:dyDescent="0.2">
      <c r="A53" s="1">
        <v>51</v>
      </c>
      <c r="B53" s="1">
        <v>10000001</v>
      </c>
      <c r="C53" s="1">
        <v>9000159</v>
      </c>
      <c r="D53" s="1" t="s">
        <v>200</v>
      </c>
      <c r="E53" s="1" t="s">
        <v>201</v>
      </c>
      <c r="F53" s="1" t="s">
        <v>202</v>
      </c>
      <c r="G53" s="1">
        <v>3.6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 t="s">
        <v>54</v>
      </c>
      <c r="N53" s="1">
        <v>2</v>
      </c>
      <c r="O53" s="1">
        <v>10000001</v>
      </c>
    </row>
    <row r="54" spans="1:15" x14ac:dyDescent="0.2">
      <c r="A54" s="1">
        <v>52</v>
      </c>
      <c r="B54" s="1">
        <v>10000001</v>
      </c>
      <c r="C54" s="1">
        <v>9000161</v>
      </c>
      <c r="D54" s="1" t="s">
        <v>206</v>
      </c>
      <c r="E54" s="1" t="s">
        <v>207</v>
      </c>
      <c r="F54" s="1" t="s">
        <v>208</v>
      </c>
      <c r="G54" s="1">
        <v>3.6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 t="s">
        <v>54</v>
      </c>
      <c r="N54" s="1">
        <v>2</v>
      </c>
      <c r="O54" s="1">
        <v>10000001</v>
      </c>
    </row>
    <row r="55" spans="1:15" x14ac:dyDescent="0.2">
      <c r="A55" s="1">
        <v>53</v>
      </c>
      <c r="B55" s="1">
        <v>10000018</v>
      </c>
      <c r="C55" s="1">
        <v>9000162</v>
      </c>
      <c r="D55" s="1" t="s">
        <v>209</v>
      </c>
      <c r="E55" s="1" t="s">
        <v>210</v>
      </c>
      <c r="F55" s="1" t="s">
        <v>211</v>
      </c>
      <c r="G55" s="1">
        <v>4.5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 t="s">
        <v>153</v>
      </c>
      <c r="N55" s="1">
        <v>17</v>
      </c>
      <c r="O55" s="1">
        <v>10000018</v>
      </c>
    </row>
    <row r="56" spans="1:15" x14ac:dyDescent="0.2">
      <c r="A56" s="1">
        <v>54</v>
      </c>
      <c r="B56" s="1">
        <v>10000001</v>
      </c>
      <c r="C56" s="1">
        <v>9000163</v>
      </c>
      <c r="D56" s="1" t="s">
        <v>212</v>
      </c>
      <c r="E56" s="1" t="s">
        <v>213</v>
      </c>
      <c r="F56" s="1" t="s">
        <v>214</v>
      </c>
      <c r="G56" s="1">
        <v>2.15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 t="s">
        <v>54</v>
      </c>
      <c r="N56" s="1">
        <v>2</v>
      </c>
      <c r="O56" s="1">
        <v>10000001</v>
      </c>
    </row>
    <row r="57" spans="1:15" x14ac:dyDescent="0.2">
      <c r="A57" s="1">
        <v>55</v>
      </c>
      <c r="B57" s="1">
        <v>10000018</v>
      </c>
      <c r="C57" s="1">
        <v>9000164</v>
      </c>
      <c r="D57" s="1" t="s">
        <v>215</v>
      </c>
      <c r="E57" s="1" t="s">
        <v>216</v>
      </c>
      <c r="F57" s="1" t="s">
        <v>217</v>
      </c>
      <c r="G57" s="1">
        <v>1.65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 t="s">
        <v>153</v>
      </c>
      <c r="N57" s="1">
        <v>17</v>
      </c>
      <c r="O57" s="1">
        <v>10000018</v>
      </c>
    </row>
    <row r="58" spans="1:15" x14ac:dyDescent="0.2">
      <c r="A58" s="1">
        <v>56</v>
      </c>
      <c r="B58" s="1">
        <v>10000015</v>
      </c>
      <c r="C58" s="1">
        <v>9000165</v>
      </c>
      <c r="D58" s="1" t="s">
        <v>218</v>
      </c>
      <c r="E58" s="1" t="s">
        <v>219</v>
      </c>
      <c r="F58" s="1" t="s">
        <v>220</v>
      </c>
      <c r="G58" s="1">
        <v>3.05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 t="s">
        <v>176</v>
      </c>
      <c r="N58" s="1">
        <v>15</v>
      </c>
      <c r="O58" s="1">
        <v>10000015</v>
      </c>
    </row>
    <row r="59" spans="1:15" x14ac:dyDescent="0.2">
      <c r="A59" s="1">
        <v>57</v>
      </c>
      <c r="B59" s="1">
        <v>10000008</v>
      </c>
      <c r="C59" s="1">
        <v>9000166</v>
      </c>
      <c r="D59" s="1" t="s">
        <v>221</v>
      </c>
      <c r="E59" s="1" t="s">
        <v>222</v>
      </c>
      <c r="F59" s="1" t="s">
        <v>223</v>
      </c>
      <c r="G59" s="1">
        <v>4.5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 t="s">
        <v>224</v>
      </c>
      <c r="N59" s="1">
        <v>14</v>
      </c>
      <c r="O59" s="1">
        <v>10000008</v>
      </c>
    </row>
    <row r="60" spans="1:15" x14ac:dyDescent="0.2">
      <c r="A60" s="1">
        <v>58</v>
      </c>
      <c r="B60" s="1">
        <v>10000001</v>
      </c>
      <c r="C60" s="1">
        <v>9000167</v>
      </c>
      <c r="D60" s="1" t="s">
        <v>225</v>
      </c>
      <c r="E60" s="1" t="s">
        <v>226</v>
      </c>
      <c r="F60" s="1" t="s">
        <v>227</v>
      </c>
      <c r="G60" s="1">
        <v>3.6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 t="s">
        <v>54</v>
      </c>
      <c r="N60" s="1">
        <v>2</v>
      </c>
      <c r="O60" s="1">
        <v>10000001</v>
      </c>
    </row>
    <row r="61" spans="1:15" x14ac:dyDescent="0.2">
      <c r="A61" s="1">
        <v>59</v>
      </c>
      <c r="B61" s="1">
        <v>10000008</v>
      </c>
      <c r="C61" s="1">
        <v>9000168</v>
      </c>
      <c r="D61" s="1" t="s">
        <v>228</v>
      </c>
      <c r="E61" s="1" t="s">
        <v>229</v>
      </c>
      <c r="F61" s="1" t="s">
        <v>230</v>
      </c>
      <c r="G61" s="1">
        <v>1.65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 t="s">
        <v>224</v>
      </c>
      <c r="N61" s="1">
        <v>14</v>
      </c>
      <c r="O61" s="1">
        <v>10000008</v>
      </c>
    </row>
    <row r="62" spans="1:15" x14ac:dyDescent="0.2">
      <c r="A62" s="1">
        <v>60</v>
      </c>
      <c r="B62" s="1">
        <v>10000011</v>
      </c>
      <c r="C62" s="1">
        <v>9000169</v>
      </c>
      <c r="D62" s="1" t="s">
        <v>231</v>
      </c>
      <c r="E62" s="1" t="s">
        <v>232</v>
      </c>
      <c r="F62" s="1" t="s">
        <v>233</v>
      </c>
      <c r="G62" s="1">
        <v>4.5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 t="s">
        <v>50</v>
      </c>
      <c r="N62" s="1">
        <v>16</v>
      </c>
      <c r="O62" s="1">
        <v>10000011</v>
      </c>
    </row>
    <row r="63" spans="1:15" x14ac:dyDescent="0.2">
      <c r="A63" s="1">
        <v>61</v>
      </c>
      <c r="B63" s="1">
        <v>10000011</v>
      </c>
      <c r="C63" s="1">
        <v>9000170</v>
      </c>
      <c r="D63" s="1" t="s">
        <v>234</v>
      </c>
      <c r="E63" s="1" t="s">
        <v>235</v>
      </c>
      <c r="F63" s="1" t="s">
        <v>236</v>
      </c>
      <c r="G63" s="1">
        <v>3.6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 t="s">
        <v>50</v>
      </c>
      <c r="N63" s="1">
        <v>16</v>
      </c>
      <c r="O63" s="1">
        <v>10000011</v>
      </c>
    </row>
    <row r="64" spans="1:15" x14ac:dyDescent="0.2">
      <c r="A64" s="1">
        <v>62</v>
      </c>
      <c r="B64" s="1">
        <v>10000011</v>
      </c>
      <c r="C64" s="1">
        <v>9000171</v>
      </c>
      <c r="D64" s="1" t="s">
        <v>237</v>
      </c>
      <c r="E64" s="1" t="s">
        <v>238</v>
      </c>
      <c r="F64" s="1" t="s">
        <v>239</v>
      </c>
      <c r="G64" s="1">
        <v>4.5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 t="s">
        <v>50</v>
      </c>
      <c r="N64" s="1">
        <v>16</v>
      </c>
      <c r="O64" s="1">
        <v>10000011</v>
      </c>
    </row>
    <row r="65" spans="1:15" x14ac:dyDescent="0.2">
      <c r="A65" s="1">
        <v>63</v>
      </c>
      <c r="B65" s="1">
        <v>10000011</v>
      </c>
      <c r="C65" s="1">
        <v>9000172</v>
      </c>
      <c r="D65" s="1" t="s">
        <v>240</v>
      </c>
      <c r="E65" s="1" t="s">
        <v>241</v>
      </c>
      <c r="F65" s="1" t="s">
        <v>242</v>
      </c>
      <c r="G65" s="1">
        <v>2.15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 t="s">
        <v>50</v>
      </c>
      <c r="N65" s="1">
        <v>16</v>
      </c>
      <c r="O65" s="1">
        <v>10000011</v>
      </c>
    </row>
    <row r="66" spans="1:15" x14ac:dyDescent="0.2">
      <c r="A66" s="1">
        <v>64</v>
      </c>
      <c r="B66" s="1">
        <v>10000098</v>
      </c>
      <c r="C66" s="1">
        <v>9000173</v>
      </c>
      <c r="D66" s="1" t="s">
        <v>243</v>
      </c>
      <c r="E66" s="1" t="s">
        <v>244</v>
      </c>
      <c r="F66" s="1" t="s">
        <v>7797</v>
      </c>
      <c r="G66" s="1">
        <v>3.6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 t="s">
        <v>61</v>
      </c>
      <c r="N66" s="1">
        <v>12</v>
      </c>
      <c r="O66" s="1">
        <v>10000098</v>
      </c>
    </row>
    <row r="67" spans="1:15" x14ac:dyDescent="0.2">
      <c r="A67" s="1">
        <v>65</v>
      </c>
      <c r="B67" s="1">
        <v>10000098</v>
      </c>
      <c r="C67" s="1">
        <v>9000174</v>
      </c>
      <c r="D67" s="1" t="s">
        <v>245</v>
      </c>
      <c r="E67" s="1" t="s">
        <v>246</v>
      </c>
      <c r="F67" s="1" t="s">
        <v>247</v>
      </c>
      <c r="G67" s="1">
        <v>0</v>
      </c>
      <c r="H67" s="1">
        <v>0</v>
      </c>
      <c r="I67" s="1">
        <v>0</v>
      </c>
      <c r="J67" s="1">
        <v>7253</v>
      </c>
      <c r="K67" s="1">
        <v>0</v>
      </c>
      <c r="L67" s="1">
        <v>0</v>
      </c>
      <c r="M67" s="1" t="s">
        <v>61</v>
      </c>
      <c r="N67" s="1">
        <v>12</v>
      </c>
      <c r="O67" s="1">
        <v>10000098</v>
      </c>
    </row>
    <row r="68" spans="1:15" x14ac:dyDescent="0.2">
      <c r="A68" s="1">
        <v>66</v>
      </c>
      <c r="B68" s="1">
        <v>10000098</v>
      </c>
      <c r="C68" s="1">
        <v>9000175</v>
      </c>
      <c r="D68" s="1" t="s">
        <v>248</v>
      </c>
      <c r="E68" s="1" t="s">
        <v>249</v>
      </c>
      <c r="F68" s="1" t="s">
        <v>250</v>
      </c>
      <c r="G68" s="1">
        <v>3.6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 t="s">
        <v>61</v>
      </c>
      <c r="N68" s="1">
        <v>12</v>
      </c>
      <c r="O68" s="1">
        <v>10000098</v>
      </c>
    </row>
    <row r="69" spans="1:15" x14ac:dyDescent="0.2">
      <c r="A69" s="1">
        <v>67</v>
      </c>
      <c r="B69" s="1">
        <v>10000098</v>
      </c>
      <c r="C69" s="1">
        <v>9000176</v>
      </c>
      <c r="D69" s="1" t="s">
        <v>251</v>
      </c>
      <c r="E69" s="1" t="s">
        <v>252</v>
      </c>
      <c r="F69" s="1" t="s">
        <v>253</v>
      </c>
      <c r="G69" s="1">
        <v>3.05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 t="s">
        <v>61</v>
      </c>
      <c r="N69" s="1">
        <v>12</v>
      </c>
      <c r="O69" s="1">
        <v>10000098</v>
      </c>
    </row>
    <row r="70" spans="1:15" x14ac:dyDescent="0.2">
      <c r="A70" s="1">
        <v>68</v>
      </c>
      <c r="B70" s="1">
        <v>10000098</v>
      </c>
      <c r="C70" s="1">
        <v>9000177</v>
      </c>
      <c r="D70" s="1" t="s">
        <v>254</v>
      </c>
      <c r="E70" s="1" t="s">
        <v>255</v>
      </c>
      <c r="F70" s="1" t="s">
        <v>256</v>
      </c>
      <c r="G70" s="1">
        <v>2.15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 t="s">
        <v>61</v>
      </c>
      <c r="N70" s="1">
        <v>12</v>
      </c>
      <c r="O70" s="1">
        <v>10000098</v>
      </c>
    </row>
    <row r="71" spans="1:15" x14ac:dyDescent="0.2">
      <c r="A71" s="1">
        <v>69</v>
      </c>
      <c r="B71" s="1">
        <v>10000098</v>
      </c>
      <c r="C71" s="1">
        <v>9000178</v>
      </c>
      <c r="D71" s="1" t="s">
        <v>257</v>
      </c>
      <c r="E71" s="1" t="s">
        <v>258</v>
      </c>
      <c r="F71" s="1" t="s">
        <v>259</v>
      </c>
      <c r="G71" s="1">
        <v>4.5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 t="s">
        <v>61</v>
      </c>
      <c r="N71" s="1">
        <v>12</v>
      </c>
      <c r="O71" s="1">
        <v>10000098</v>
      </c>
    </row>
    <row r="72" spans="1:15" x14ac:dyDescent="0.2">
      <c r="A72" s="1">
        <v>70</v>
      </c>
      <c r="B72" s="1">
        <v>10000098</v>
      </c>
      <c r="C72" s="1">
        <v>9000179</v>
      </c>
      <c r="D72" s="1" t="s">
        <v>260</v>
      </c>
      <c r="E72" s="1" t="s">
        <v>261</v>
      </c>
      <c r="F72" s="1" t="s">
        <v>262</v>
      </c>
      <c r="G72" s="1">
        <v>3.6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 t="s">
        <v>61</v>
      </c>
      <c r="N72" s="1">
        <v>12</v>
      </c>
      <c r="O72" s="1">
        <v>10000098</v>
      </c>
    </row>
    <row r="73" spans="1:15" x14ac:dyDescent="0.2">
      <c r="A73" s="1">
        <v>71</v>
      </c>
      <c r="B73" s="1">
        <v>10000098</v>
      </c>
      <c r="C73" s="1">
        <v>9000180</v>
      </c>
      <c r="D73" s="1" t="s">
        <v>263</v>
      </c>
      <c r="E73" s="1" t="s">
        <v>264</v>
      </c>
      <c r="F73" s="1" t="s">
        <v>265</v>
      </c>
      <c r="G73" s="1">
        <v>4.5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 t="s">
        <v>61</v>
      </c>
      <c r="N73" s="1">
        <v>12</v>
      </c>
      <c r="O73" s="1">
        <v>10000098</v>
      </c>
    </row>
    <row r="74" spans="1:15" x14ac:dyDescent="0.2">
      <c r="A74" s="1">
        <v>72</v>
      </c>
      <c r="B74" s="1">
        <v>10000098</v>
      </c>
      <c r="C74" s="1">
        <v>9000181</v>
      </c>
      <c r="D74" s="1" t="s">
        <v>266</v>
      </c>
      <c r="E74" s="1" t="s">
        <v>267</v>
      </c>
      <c r="F74" s="1" t="s">
        <v>268</v>
      </c>
      <c r="G74" s="1">
        <v>3.6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 t="s">
        <v>61</v>
      </c>
      <c r="N74" s="1">
        <v>12</v>
      </c>
      <c r="O74" s="1">
        <v>10000098</v>
      </c>
    </row>
    <row r="75" spans="1:15" x14ac:dyDescent="0.2">
      <c r="A75" s="1">
        <v>73</v>
      </c>
      <c r="B75" s="1">
        <v>10000098</v>
      </c>
      <c r="C75" s="1">
        <v>9000182</v>
      </c>
      <c r="D75" s="1" t="s">
        <v>269</v>
      </c>
      <c r="E75" s="1" t="s">
        <v>270</v>
      </c>
      <c r="F75" s="1" t="s">
        <v>271</v>
      </c>
      <c r="G75" s="1">
        <v>0</v>
      </c>
      <c r="H75" s="1">
        <v>0</v>
      </c>
      <c r="I75" s="1">
        <v>7253</v>
      </c>
      <c r="J75" s="1">
        <v>0</v>
      </c>
      <c r="K75" s="1">
        <v>0</v>
      </c>
      <c r="L75" s="1">
        <v>0</v>
      </c>
      <c r="M75" s="1" t="s">
        <v>61</v>
      </c>
      <c r="N75" s="1">
        <v>12</v>
      </c>
      <c r="O75" s="1">
        <v>10000098</v>
      </c>
    </row>
    <row r="76" spans="1:15" x14ac:dyDescent="0.2">
      <c r="A76" s="1">
        <v>74</v>
      </c>
      <c r="B76" s="1">
        <v>10000098</v>
      </c>
      <c r="C76" s="1">
        <v>9000183</v>
      </c>
      <c r="D76" s="1" t="s">
        <v>272</v>
      </c>
      <c r="E76" s="1" t="s">
        <v>273</v>
      </c>
      <c r="F76" s="1" t="s">
        <v>274</v>
      </c>
      <c r="G76" s="1">
        <v>2.15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 t="s">
        <v>61</v>
      </c>
      <c r="N76" s="1">
        <v>12</v>
      </c>
      <c r="O76" s="1">
        <v>10000098</v>
      </c>
    </row>
    <row r="77" spans="1:15" x14ac:dyDescent="0.2">
      <c r="A77" s="1">
        <v>75</v>
      </c>
      <c r="B77" s="1">
        <v>10000154</v>
      </c>
      <c r="C77" s="1">
        <v>9000185</v>
      </c>
      <c r="D77" s="1" t="s">
        <v>275</v>
      </c>
      <c r="E77" s="1" t="s">
        <v>276</v>
      </c>
      <c r="F77" s="1" t="s">
        <v>277</v>
      </c>
      <c r="G77" s="1">
        <v>4.5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 t="s">
        <v>278</v>
      </c>
      <c r="N77" s="1">
        <v>21</v>
      </c>
      <c r="O77" s="1">
        <v>10000154</v>
      </c>
    </row>
    <row r="78" spans="1:15" x14ac:dyDescent="0.2">
      <c r="A78" s="1">
        <v>76</v>
      </c>
      <c r="B78" s="1">
        <v>10000098</v>
      </c>
      <c r="C78" s="1">
        <v>9000186</v>
      </c>
      <c r="D78" s="1" t="s">
        <v>279</v>
      </c>
      <c r="E78" s="1" t="s">
        <v>280</v>
      </c>
      <c r="F78" s="1" t="s">
        <v>281</v>
      </c>
      <c r="G78" s="1">
        <v>3.6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 t="s">
        <v>61</v>
      </c>
      <c r="N78" s="1">
        <v>12</v>
      </c>
      <c r="O78" s="1">
        <v>10000098</v>
      </c>
    </row>
    <row r="79" spans="1:15" x14ac:dyDescent="0.2">
      <c r="A79" s="1">
        <v>77</v>
      </c>
      <c r="B79" s="1">
        <v>10000098</v>
      </c>
      <c r="C79" s="1">
        <v>9000187</v>
      </c>
      <c r="D79" s="1" t="s">
        <v>282</v>
      </c>
      <c r="E79" s="1" t="s">
        <v>283</v>
      </c>
      <c r="F79" s="1" t="s">
        <v>284</v>
      </c>
      <c r="G79" s="1">
        <v>3.05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 t="s">
        <v>61</v>
      </c>
      <c r="N79" s="1">
        <v>12</v>
      </c>
      <c r="O79" s="1">
        <v>10000098</v>
      </c>
    </row>
    <row r="80" spans="1:15" x14ac:dyDescent="0.2">
      <c r="A80" s="1">
        <v>78</v>
      </c>
      <c r="B80" s="1">
        <v>10000053</v>
      </c>
      <c r="C80" s="1">
        <v>9000188</v>
      </c>
      <c r="D80" s="1" t="s">
        <v>285</v>
      </c>
      <c r="E80" s="1" t="s">
        <v>286</v>
      </c>
      <c r="F80" s="1" t="s">
        <v>287</v>
      </c>
      <c r="G80" s="1">
        <v>4.5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 t="s">
        <v>97</v>
      </c>
      <c r="N80" s="1">
        <v>7</v>
      </c>
      <c r="O80" s="1">
        <v>10000053</v>
      </c>
    </row>
    <row r="81" spans="1:15" x14ac:dyDescent="0.2">
      <c r="A81" s="1">
        <v>79</v>
      </c>
      <c r="B81" s="1">
        <v>10000053</v>
      </c>
      <c r="C81" s="1">
        <v>9000189</v>
      </c>
      <c r="D81" s="1" t="s">
        <v>288</v>
      </c>
      <c r="E81" s="1" t="s">
        <v>289</v>
      </c>
      <c r="F81" s="1" t="s">
        <v>290</v>
      </c>
      <c r="G81" s="1">
        <v>2.15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 t="s">
        <v>97</v>
      </c>
      <c r="N81" s="1">
        <v>7</v>
      </c>
      <c r="O81" s="1">
        <v>10000053</v>
      </c>
    </row>
    <row r="82" spans="1:15" x14ac:dyDescent="0.2">
      <c r="A82" s="1">
        <v>80</v>
      </c>
      <c r="B82" s="1">
        <v>10000172</v>
      </c>
      <c r="C82" s="1">
        <v>9000190</v>
      </c>
      <c r="D82" s="1" t="s">
        <v>291</v>
      </c>
      <c r="E82" s="1" t="s">
        <v>292</v>
      </c>
      <c r="F82" s="1" t="s">
        <v>293</v>
      </c>
      <c r="G82" s="1">
        <v>2.15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 t="s">
        <v>116</v>
      </c>
      <c r="N82" s="1">
        <v>22</v>
      </c>
      <c r="O82" s="1">
        <v>10000172</v>
      </c>
    </row>
    <row r="83" spans="1:15" x14ac:dyDescent="0.2">
      <c r="A83" s="1">
        <v>81</v>
      </c>
      <c r="B83" s="1">
        <v>10000053</v>
      </c>
      <c r="C83" s="1">
        <v>9000193</v>
      </c>
      <c r="D83" s="1" t="s">
        <v>294</v>
      </c>
      <c r="E83" s="1" t="s">
        <v>295</v>
      </c>
      <c r="F83" s="1" t="s">
        <v>296</v>
      </c>
      <c r="G83" s="1">
        <v>3.6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 t="s">
        <v>97</v>
      </c>
      <c r="N83" s="1">
        <v>7</v>
      </c>
      <c r="O83" s="1">
        <v>10000053</v>
      </c>
    </row>
    <row r="84" spans="1:15" x14ac:dyDescent="0.2">
      <c r="A84" s="1">
        <v>82</v>
      </c>
      <c r="B84" s="1">
        <v>10000207</v>
      </c>
      <c r="C84" s="1">
        <v>9000194</v>
      </c>
      <c r="D84" s="1" t="s">
        <v>297</v>
      </c>
      <c r="E84" s="1" t="s">
        <v>298</v>
      </c>
      <c r="F84" s="1" t="s">
        <v>299</v>
      </c>
      <c r="G84" s="1">
        <v>3.6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 t="s">
        <v>101</v>
      </c>
      <c r="N84" s="1">
        <v>8</v>
      </c>
      <c r="O84" s="1">
        <v>10000207</v>
      </c>
    </row>
    <row r="85" spans="1:15" x14ac:dyDescent="0.2">
      <c r="A85" s="1">
        <v>83</v>
      </c>
      <c r="B85" s="1">
        <v>10000207</v>
      </c>
      <c r="C85" s="1">
        <v>9000195</v>
      </c>
      <c r="D85" s="1" t="s">
        <v>300</v>
      </c>
      <c r="E85" s="1" t="s">
        <v>301</v>
      </c>
      <c r="F85" s="1" t="s">
        <v>302</v>
      </c>
      <c r="G85" s="1">
        <v>3.6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 t="s">
        <v>101</v>
      </c>
      <c r="N85" s="1">
        <v>8</v>
      </c>
      <c r="O85" s="1">
        <v>10000207</v>
      </c>
    </row>
    <row r="86" spans="1:15" x14ac:dyDescent="0.2">
      <c r="A86" s="1">
        <v>84</v>
      </c>
      <c r="B86" s="1">
        <v>10000053</v>
      </c>
      <c r="C86" s="1">
        <v>9000196</v>
      </c>
      <c r="D86" s="1" t="s">
        <v>303</v>
      </c>
      <c r="E86" s="1" t="s">
        <v>304</v>
      </c>
      <c r="F86" s="1" t="s">
        <v>305</v>
      </c>
      <c r="G86" s="1">
        <v>4.5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 t="s">
        <v>97</v>
      </c>
      <c r="N86" s="1">
        <v>7</v>
      </c>
      <c r="O86" s="1">
        <v>10000053</v>
      </c>
    </row>
    <row r="87" spans="1:15" x14ac:dyDescent="0.2">
      <c r="A87" s="1">
        <v>85</v>
      </c>
      <c r="B87" s="1">
        <v>10000207</v>
      </c>
      <c r="C87" s="1">
        <v>9000198</v>
      </c>
      <c r="D87" s="1" t="s">
        <v>306</v>
      </c>
      <c r="E87" s="1" t="s">
        <v>307</v>
      </c>
      <c r="F87" s="1" t="s">
        <v>308</v>
      </c>
      <c r="G87" s="1">
        <v>2.15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 t="s">
        <v>101</v>
      </c>
      <c r="N87" s="1">
        <v>8</v>
      </c>
      <c r="O87" s="1">
        <v>10000207</v>
      </c>
    </row>
    <row r="88" spans="1:15" x14ac:dyDescent="0.2">
      <c r="A88" s="1">
        <v>86</v>
      </c>
      <c r="B88" s="1">
        <v>10000207</v>
      </c>
      <c r="C88" s="1">
        <v>9000199</v>
      </c>
      <c r="D88" s="1" t="s">
        <v>309</v>
      </c>
      <c r="E88" s="1" t="s">
        <v>310</v>
      </c>
      <c r="F88" s="1" t="s">
        <v>311</v>
      </c>
      <c r="G88" s="1">
        <v>1.65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 t="s">
        <v>101</v>
      </c>
      <c r="N88" s="1">
        <v>8</v>
      </c>
      <c r="O88" s="1">
        <v>10000207</v>
      </c>
    </row>
    <row r="89" spans="1:15" x14ac:dyDescent="0.2">
      <c r="A89" s="1">
        <v>87</v>
      </c>
      <c r="B89" s="1">
        <v>10000207</v>
      </c>
      <c r="C89" s="1">
        <v>9000200</v>
      </c>
      <c r="D89" s="1" t="s">
        <v>312</v>
      </c>
      <c r="E89" s="1" t="s">
        <v>313</v>
      </c>
      <c r="F89" s="1" t="s">
        <v>314</v>
      </c>
      <c r="G89" s="1">
        <v>1.2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 t="s">
        <v>101</v>
      </c>
      <c r="N89" s="1">
        <v>8</v>
      </c>
      <c r="O89" s="1">
        <v>10000207</v>
      </c>
    </row>
    <row r="90" spans="1:15" x14ac:dyDescent="0.2">
      <c r="A90" s="1">
        <v>88</v>
      </c>
      <c r="B90" s="1">
        <v>10000053</v>
      </c>
      <c r="C90" s="1">
        <v>9000201</v>
      </c>
      <c r="D90" s="1" t="s">
        <v>315</v>
      </c>
      <c r="E90" s="1" t="s">
        <v>316</v>
      </c>
      <c r="F90" s="1" t="s">
        <v>317</v>
      </c>
      <c r="G90" s="1">
        <v>1.65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 t="s">
        <v>97</v>
      </c>
      <c r="N90" s="1">
        <v>7</v>
      </c>
      <c r="O90" s="1">
        <v>10000053</v>
      </c>
    </row>
    <row r="91" spans="1:15" x14ac:dyDescent="0.2">
      <c r="A91" s="1">
        <v>89</v>
      </c>
      <c r="B91" s="1">
        <v>10000207</v>
      </c>
      <c r="C91" s="1">
        <v>9000202</v>
      </c>
      <c r="D91" s="1" t="s">
        <v>318</v>
      </c>
      <c r="E91" s="1" t="s">
        <v>319</v>
      </c>
      <c r="F91" s="1" t="s">
        <v>320</v>
      </c>
      <c r="G91" s="1">
        <v>2.15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 t="s">
        <v>101</v>
      </c>
      <c r="N91" s="1">
        <v>8</v>
      </c>
      <c r="O91" s="1">
        <v>10000207</v>
      </c>
    </row>
    <row r="92" spans="1:15" x14ac:dyDescent="0.2">
      <c r="A92" s="1">
        <v>90</v>
      </c>
      <c r="B92" s="1">
        <v>10000207</v>
      </c>
      <c r="C92" s="1">
        <v>9000203</v>
      </c>
      <c r="D92" s="1" t="s">
        <v>321</v>
      </c>
      <c r="E92" s="1" t="s">
        <v>322</v>
      </c>
      <c r="F92" s="1" t="s">
        <v>323</v>
      </c>
      <c r="G92" s="1">
        <v>1.65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 t="s">
        <v>101</v>
      </c>
      <c r="N92" s="1">
        <v>8</v>
      </c>
      <c r="O92" s="1">
        <v>10000207</v>
      </c>
    </row>
    <row r="93" spans="1:15" x14ac:dyDescent="0.2">
      <c r="A93" s="1">
        <v>91</v>
      </c>
      <c r="B93" s="1">
        <v>10000207</v>
      </c>
      <c r="C93" s="1">
        <v>9000204</v>
      </c>
      <c r="D93" s="1" t="s">
        <v>324</v>
      </c>
      <c r="E93" s="1" t="s">
        <v>325</v>
      </c>
      <c r="F93" s="1" t="s">
        <v>326</v>
      </c>
      <c r="G93" s="1">
        <v>1.2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 t="s">
        <v>101</v>
      </c>
      <c r="N93" s="1">
        <v>8</v>
      </c>
      <c r="O93" s="1">
        <v>10000207</v>
      </c>
    </row>
    <row r="94" spans="1:15" x14ac:dyDescent="0.2">
      <c r="A94" s="1">
        <v>92</v>
      </c>
      <c r="B94" s="1">
        <v>10000207</v>
      </c>
      <c r="C94" s="1">
        <v>9000205</v>
      </c>
      <c r="D94" s="1" t="s">
        <v>327</v>
      </c>
      <c r="E94" s="1" t="s">
        <v>328</v>
      </c>
      <c r="F94" s="1" t="s">
        <v>329</v>
      </c>
      <c r="G94" s="1">
        <v>3.6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 t="s">
        <v>101</v>
      </c>
      <c r="N94" s="1">
        <v>8</v>
      </c>
      <c r="O94" s="1">
        <v>10000207</v>
      </c>
    </row>
    <row r="95" spans="1:15" x14ac:dyDescent="0.2">
      <c r="A95" s="1">
        <v>93</v>
      </c>
      <c r="B95" s="1">
        <v>10000207</v>
      </c>
      <c r="C95" s="1">
        <v>9000206</v>
      </c>
      <c r="D95" s="1" t="s">
        <v>330</v>
      </c>
      <c r="E95" s="1" t="s">
        <v>331</v>
      </c>
      <c r="F95" s="1" t="s">
        <v>332</v>
      </c>
      <c r="G95" s="1">
        <v>1.65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 t="s">
        <v>101</v>
      </c>
      <c r="N95" s="1">
        <v>8</v>
      </c>
      <c r="O95" s="1">
        <v>10000207</v>
      </c>
    </row>
    <row r="96" spans="1:15" x14ac:dyDescent="0.2">
      <c r="A96" s="1">
        <v>94</v>
      </c>
      <c r="B96" s="1">
        <v>10000053</v>
      </c>
      <c r="C96" s="1">
        <v>9000207</v>
      </c>
      <c r="D96" s="1" t="s">
        <v>333</v>
      </c>
      <c r="E96" s="1" t="s">
        <v>334</v>
      </c>
      <c r="F96" s="1" t="s">
        <v>335</v>
      </c>
      <c r="G96" s="1">
        <v>2.15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 t="s">
        <v>97</v>
      </c>
      <c r="N96" s="1">
        <v>7</v>
      </c>
      <c r="O96" s="1">
        <v>10000053</v>
      </c>
    </row>
    <row r="97" spans="1:15" x14ac:dyDescent="0.2">
      <c r="A97" s="1">
        <v>95</v>
      </c>
      <c r="B97" s="1">
        <v>10000053</v>
      </c>
      <c r="C97" s="1">
        <v>9000208</v>
      </c>
      <c r="D97" s="1" t="s">
        <v>336</v>
      </c>
      <c r="E97" s="1" t="s">
        <v>337</v>
      </c>
      <c r="F97" s="1" t="s">
        <v>338</v>
      </c>
      <c r="G97" s="1">
        <v>2.15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 t="s">
        <v>97</v>
      </c>
      <c r="N97" s="1">
        <v>7</v>
      </c>
      <c r="O97" s="1">
        <v>10000053</v>
      </c>
    </row>
    <row r="98" spans="1:15" x14ac:dyDescent="0.2">
      <c r="A98" s="1">
        <v>96</v>
      </c>
      <c r="B98" s="1">
        <v>10000207</v>
      </c>
      <c r="C98" s="1">
        <v>9000210</v>
      </c>
      <c r="D98" s="1" t="s">
        <v>339</v>
      </c>
      <c r="E98" s="1" t="s">
        <v>340</v>
      </c>
      <c r="F98" s="1" t="s">
        <v>341</v>
      </c>
      <c r="G98" s="1">
        <v>3.6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 t="s">
        <v>101</v>
      </c>
      <c r="N98" s="1">
        <v>8</v>
      </c>
      <c r="O98" s="1">
        <v>10000207</v>
      </c>
    </row>
    <row r="99" spans="1:15" x14ac:dyDescent="0.2">
      <c r="A99" s="1">
        <v>97</v>
      </c>
      <c r="B99" s="1">
        <v>10000053</v>
      </c>
      <c r="C99" s="1">
        <v>9000211</v>
      </c>
      <c r="D99" s="1" t="s">
        <v>342</v>
      </c>
      <c r="E99" s="1" t="s">
        <v>343</v>
      </c>
      <c r="F99" s="1" t="s">
        <v>344</v>
      </c>
      <c r="G99" s="1">
        <v>4.5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 t="s">
        <v>97</v>
      </c>
      <c r="N99" s="1">
        <v>7</v>
      </c>
      <c r="O99" s="1">
        <v>10000053</v>
      </c>
    </row>
    <row r="100" spans="1:15" x14ac:dyDescent="0.2">
      <c r="A100" s="1">
        <v>98</v>
      </c>
      <c r="B100" s="1">
        <v>10000077</v>
      </c>
      <c r="C100" s="1">
        <v>9000212</v>
      </c>
      <c r="D100" s="1" t="s">
        <v>345</v>
      </c>
      <c r="E100" s="1" t="s">
        <v>346</v>
      </c>
      <c r="F100" s="1" t="s">
        <v>347</v>
      </c>
      <c r="G100" s="1">
        <v>3.6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 t="s">
        <v>82</v>
      </c>
      <c r="N100" s="1">
        <v>10</v>
      </c>
      <c r="O100" s="1">
        <v>10000077</v>
      </c>
    </row>
    <row r="101" spans="1:15" x14ac:dyDescent="0.2">
      <c r="A101" s="1">
        <v>99</v>
      </c>
      <c r="B101" s="1">
        <v>10000053</v>
      </c>
      <c r="C101" s="1">
        <v>9000213</v>
      </c>
      <c r="D101" s="1" t="s">
        <v>348</v>
      </c>
      <c r="E101" s="1" t="s">
        <v>349</v>
      </c>
      <c r="F101" s="1" t="s">
        <v>350</v>
      </c>
      <c r="G101" s="1">
        <v>2.15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 t="s">
        <v>97</v>
      </c>
      <c r="N101" s="1">
        <v>7</v>
      </c>
      <c r="O101" s="1">
        <v>10000053</v>
      </c>
    </row>
    <row r="102" spans="1:15" x14ac:dyDescent="0.2">
      <c r="A102" s="1">
        <v>100</v>
      </c>
      <c r="B102" s="1">
        <v>10000086</v>
      </c>
      <c r="C102" s="1">
        <v>9000214</v>
      </c>
      <c r="D102" s="1" t="s">
        <v>351</v>
      </c>
      <c r="E102" s="1" t="s">
        <v>352</v>
      </c>
      <c r="F102" s="1" t="s">
        <v>353</v>
      </c>
      <c r="G102" s="1">
        <v>3.6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 t="s">
        <v>75</v>
      </c>
      <c r="N102" s="1">
        <v>11</v>
      </c>
      <c r="O102" s="1">
        <v>10000086</v>
      </c>
    </row>
    <row r="103" spans="1:15" x14ac:dyDescent="0.2">
      <c r="A103" s="1">
        <v>101</v>
      </c>
      <c r="B103" s="1">
        <v>10000086</v>
      </c>
      <c r="C103" s="1">
        <v>9000215</v>
      </c>
      <c r="D103" s="1" t="s">
        <v>354</v>
      </c>
      <c r="E103" s="1" t="s">
        <v>355</v>
      </c>
      <c r="F103" s="1" t="s">
        <v>356</v>
      </c>
      <c r="G103" s="1">
        <v>0</v>
      </c>
      <c r="H103" s="1">
        <v>9066</v>
      </c>
      <c r="I103" s="1">
        <v>0</v>
      </c>
      <c r="K103" s="1">
        <v>0</v>
      </c>
      <c r="L103" s="1">
        <v>0</v>
      </c>
      <c r="M103" s="1" t="s">
        <v>75</v>
      </c>
      <c r="N103" s="1">
        <v>11</v>
      </c>
      <c r="O103" s="1">
        <v>10000086</v>
      </c>
    </row>
    <row r="104" spans="1:15" x14ac:dyDescent="0.2">
      <c r="A104" s="1">
        <v>102</v>
      </c>
      <c r="B104" s="1">
        <v>10000041</v>
      </c>
      <c r="C104" s="1">
        <v>9000217</v>
      </c>
      <c r="D104" s="1" t="s">
        <v>357</v>
      </c>
      <c r="E104" s="1" t="s">
        <v>358</v>
      </c>
      <c r="F104" s="1" t="s">
        <v>359</v>
      </c>
      <c r="G104" s="1">
        <v>0</v>
      </c>
      <c r="H104" s="1">
        <v>0</v>
      </c>
      <c r="I104" s="1">
        <v>7253</v>
      </c>
      <c r="J104" s="1">
        <v>0</v>
      </c>
      <c r="K104" s="1">
        <v>0</v>
      </c>
      <c r="L104" s="1">
        <v>0</v>
      </c>
      <c r="M104" s="1" t="s">
        <v>71</v>
      </c>
      <c r="N104" s="1">
        <v>6</v>
      </c>
      <c r="O104" s="1">
        <v>10000041</v>
      </c>
    </row>
    <row r="105" spans="1:15" x14ac:dyDescent="0.2">
      <c r="A105" s="1">
        <v>103</v>
      </c>
      <c r="B105" s="1">
        <v>10000062</v>
      </c>
      <c r="C105" s="1">
        <v>9000220</v>
      </c>
      <c r="D105" s="1" t="s">
        <v>360</v>
      </c>
      <c r="E105" s="1" t="s">
        <v>361</v>
      </c>
      <c r="F105" s="1" t="s">
        <v>362</v>
      </c>
      <c r="G105" s="1">
        <v>4.5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 t="s">
        <v>363</v>
      </c>
      <c r="N105" s="1">
        <v>9</v>
      </c>
      <c r="O105" s="1">
        <v>10000062</v>
      </c>
    </row>
    <row r="106" spans="1:15" x14ac:dyDescent="0.2">
      <c r="A106" s="1">
        <v>104</v>
      </c>
      <c r="B106" s="1">
        <v>10000041</v>
      </c>
      <c r="C106" s="1">
        <v>9000221</v>
      </c>
      <c r="D106" s="1" t="s">
        <v>364</v>
      </c>
      <c r="E106" s="1" t="s">
        <v>365</v>
      </c>
      <c r="F106" s="1" t="s">
        <v>366</v>
      </c>
      <c r="G106" s="1">
        <v>4.5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 t="s">
        <v>71</v>
      </c>
      <c r="N106" s="1">
        <v>6</v>
      </c>
      <c r="O106" s="1">
        <v>10000041</v>
      </c>
    </row>
    <row r="107" spans="1:15" x14ac:dyDescent="0.2">
      <c r="A107" s="1">
        <v>105</v>
      </c>
      <c r="B107" s="1">
        <v>10000041</v>
      </c>
      <c r="C107" s="1">
        <v>9000222</v>
      </c>
      <c r="D107" s="1" t="s">
        <v>367</v>
      </c>
      <c r="E107" s="1" t="s">
        <v>368</v>
      </c>
      <c r="F107" s="1" t="s">
        <v>369</v>
      </c>
      <c r="G107" s="1">
        <v>0</v>
      </c>
      <c r="H107" s="1">
        <v>0</v>
      </c>
      <c r="I107" s="1">
        <v>7253</v>
      </c>
      <c r="J107" s="1">
        <v>0</v>
      </c>
      <c r="K107" s="1">
        <v>0</v>
      </c>
      <c r="L107" s="1">
        <v>0</v>
      </c>
      <c r="M107" s="1" t="s">
        <v>71</v>
      </c>
      <c r="N107" s="1">
        <v>6</v>
      </c>
      <c r="O107" s="1">
        <v>10000041</v>
      </c>
    </row>
    <row r="108" spans="1:15" x14ac:dyDescent="0.2">
      <c r="A108" s="1">
        <v>106</v>
      </c>
      <c r="B108" s="1">
        <v>10000062</v>
      </c>
      <c r="C108" s="1">
        <v>9000225</v>
      </c>
      <c r="D108" s="1" t="s">
        <v>370</v>
      </c>
      <c r="E108" s="1" t="s">
        <v>371</v>
      </c>
      <c r="F108" s="1" t="s">
        <v>7848</v>
      </c>
      <c r="G108" s="1">
        <v>4.5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 t="s">
        <v>363</v>
      </c>
      <c r="N108" s="1">
        <v>9</v>
      </c>
      <c r="O108" s="1">
        <v>10000062</v>
      </c>
    </row>
    <row r="109" spans="1:15" x14ac:dyDescent="0.2">
      <c r="A109" s="1">
        <v>107</v>
      </c>
      <c r="B109" s="1">
        <v>10000086</v>
      </c>
      <c r="C109" s="1">
        <v>9000226</v>
      </c>
      <c r="D109" s="1" t="s">
        <v>372</v>
      </c>
      <c r="E109" s="1" t="s">
        <v>373</v>
      </c>
      <c r="F109" s="1" t="s">
        <v>374</v>
      </c>
      <c r="G109" s="1">
        <v>3.05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 t="s">
        <v>75</v>
      </c>
      <c r="N109" s="1">
        <v>11</v>
      </c>
      <c r="O109" s="1">
        <v>10000086</v>
      </c>
    </row>
    <row r="110" spans="1:15" x14ac:dyDescent="0.2">
      <c r="A110" s="1">
        <v>108</v>
      </c>
      <c r="B110" s="1">
        <v>10000086</v>
      </c>
      <c r="C110" s="1">
        <v>9000227</v>
      </c>
      <c r="D110" s="1" t="s">
        <v>375</v>
      </c>
      <c r="E110" s="1" t="s">
        <v>376</v>
      </c>
      <c r="F110" s="1" t="s">
        <v>377</v>
      </c>
      <c r="G110" s="1">
        <v>3.05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 t="s">
        <v>75</v>
      </c>
      <c r="N110" s="1">
        <v>11</v>
      </c>
      <c r="O110" s="1">
        <v>10000086</v>
      </c>
    </row>
    <row r="111" spans="1:15" x14ac:dyDescent="0.2">
      <c r="A111" s="1">
        <v>109</v>
      </c>
      <c r="B111" s="1">
        <v>10000086</v>
      </c>
      <c r="C111" s="1">
        <v>9000228</v>
      </c>
      <c r="D111" s="1" t="s">
        <v>378</v>
      </c>
      <c r="E111" s="1" t="s">
        <v>379</v>
      </c>
      <c r="F111" s="1" t="s">
        <v>380</v>
      </c>
      <c r="G111" s="1">
        <v>3.05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 t="s">
        <v>75</v>
      </c>
      <c r="N111" s="1">
        <v>11</v>
      </c>
      <c r="O111" s="1">
        <v>10000086</v>
      </c>
    </row>
    <row r="112" spans="1:15" x14ac:dyDescent="0.2">
      <c r="A112" s="1">
        <v>110</v>
      </c>
      <c r="B112" s="1">
        <v>10000041</v>
      </c>
      <c r="C112" s="1">
        <v>9000229</v>
      </c>
      <c r="D112" s="1" t="s">
        <v>381</v>
      </c>
      <c r="E112" s="1" t="s">
        <v>382</v>
      </c>
      <c r="F112" s="1" t="s">
        <v>383</v>
      </c>
      <c r="G112" s="1">
        <v>3.05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 t="s">
        <v>71</v>
      </c>
      <c r="N112" s="1">
        <v>6</v>
      </c>
      <c r="O112" s="1">
        <v>10000041</v>
      </c>
    </row>
    <row r="113" spans="1:15" x14ac:dyDescent="0.2">
      <c r="A113" s="1">
        <v>111</v>
      </c>
      <c r="B113" s="1">
        <v>10000041</v>
      </c>
      <c r="C113" s="1">
        <v>9000230</v>
      </c>
      <c r="D113" s="1" t="s">
        <v>384</v>
      </c>
      <c r="E113" s="1" t="s">
        <v>385</v>
      </c>
      <c r="F113" s="1" t="s">
        <v>386</v>
      </c>
      <c r="G113" s="1">
        <v>3.05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 t="s">
        <v>71</v>
      </c>
      <c r="N113" s="1">
        <v>6</v>
      </c>
      <c r="O113" s="1">
        <v>10000041</v>
      </c>
    </row>
    <row r="114" spans="1:15" x14ac:dyDescent="0.2">
      <c r="A114" s="1">
        <v>112</v>
      </c>
      <c r="B114" s="1">
        <v>10000041</v>
      </c>
      <c r="C114" s="1">
        <v>9000231</v>
      </c>
      <c r="D114" s="1" t="s">
        <v>387</v>
      </c>
      <c r="E114" s="1" t="s">
        <v>388</v>
      </c>
      <c r="F114" s="1" t="s">
        <v>389</v>
      </c>
      <c r="G114" s="1">
        <v>3.05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 t="s">
        <v>71</v>
      </c>
      <c r="N114" s="1">
        <v>6</v>
      </c>
      <c r="O114" s="1">
        <v>10000041</v>
      </c>
    </row>
    <row r="115" spans="1:15" x14ac:dyDescent="0.2">
      <c r="A115" s="1">
        <v>113</v>
      </c>
      <c r="B115" s="1">
        <v>10000086</v>
      </c>
      <c r="C115" s="1">
        <v>9000232</v>
      </c>
      <c r="D115" s="1" t="s">
        <v>390</v>
      </c>
      <c r="E115" s="1" t="s">
        <v>391</v>
      </c>
      <c r="F115" s="1" t="s">
        <v>392</v>
      </c>
      <c r="G115" s="1">
        <v>3.6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 t="s">
        <v>75</v>
      </c>
      <c r="N115" s="1">
        <v>11</v>
      </c>
      <c r="O115" s="1">
        <v>10000086</v>
      </c>
    </row>
    <row r="116" spans="1:15" x14ac:dyDescent="0.2">
      <c r="A116" s="1">
        <v>114</v>
      </c>
      <c r="B116" s="1">
        <v>10000086</v>
      </c>
      <c r="C116" s="1">
        <v>9000234</v>
      </c>
      <c r="D116" s="1" t="s">
        <v>393</v>
      </c>
      <c r="E116" s="1" t="s">
        <v>394</v>
      </c>
      <c r="F116" s="1" t="s">
        <v>395</v>
      </c>
      <c r="G116" s="1">
        <v>4.5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 t="s">
        <v>75</v>
      </c>
      <c r="N116" s="1">
        <v>11</v>
      </c>
      <c r="O116" s="1">
        <v>10000086</v>
      </c>
    </row>
    <row r="117" spans="1:15" x14ac:dyDescent="0.2">
      <c r="A117" s="1">
        <v>115</v>
      </c>
      <c r="B117" s="1">
        <v>10000086</v>
      </c>
      <c r="C117" s="1">
        <v>9000235</v>
      </c>
      <c r="D117" s="1" t="s">
        <v>396</v>
      </c>
      <c r="E117" s="1" t="s">
        <v>397</v>
      </c>
      <c r="F117" s="1" t="s">
        <v>398</v>
      </c>
      <c r="G117" s="1">
        <v>3.6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 t="s">
        <v>75</v>
      </c>
      <c r="N117" s="1">
        <v>11</v>
      </c>
      <c r="O117" s="1">
        <v>10000086</v>
      </c>
    </row>
    <row r="118" spans="1:15" x14ac:dyDescent="0.2">
      <c r="A118" s="1">
        <v>116</v>
      </c>
      <c r="B118" s="1">
        <v>10000086</v>
      </c>
      <c r="C118" s="1">
        <v>9000236</v>
      </c>
      <c r="D118" s="1" t="s">
        <v>399</v>
      </c>
      <c r="E118" s="1" t="s">
        <v>400</v>
      </c>
      <c r="F118" s="1" t="s">
        <v>401</v>
      </c>
      <c r="G118" s="1">
        <v>3.6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 t="s">
        <v>75</v>
      </c>
      <c r="N118" s="1">
        <v>11</v>
      </c>
      <c r="O118" s="1">
        <v>10000086</v>
      </c>
    </row>
    <row r="119" spans="1:15" x14ac:dyDescent="0.2">
      <c r="A119" s="1">
        <v>117</v>
      </c>
      <c r="B119" s="1">
        <v>10000086</v>
      </c>
      <c r="C119" s="1">
        <v>9000241</v>
      </c>
      <c r="D119" s="1" t="s">
        <v>402</v>
      </c>
      <c r="E119" s="1" t="s">
        <v>403</v>
      </c>
      <c r="F119" s="1" t="s">
        <v>404</v>
      </c>
      <c r="G119" s="1">
        <v>3.05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 t="s">
        <v>75</v>
      </c>
      <c r="N119" s="1">
        <v>11</v>
      </c>
      <c r="O119" s="1">
        <v>10000086</v>
      </c>
    </row>
    <row r="120" spans="1:15" x14ac:dyDescent="0.2">
      <c r="A120" s="1">
        <v>118</v>
      </c>
      <c r="B120" s="1">
        <v>10000086</v>
      </c>
      <c r="C120" s="1">
        <v>9000243</v>
      </c>
      <c r="D120" s="1" t="s">
        <v>405</v>
      </c>
      <c r="E120" s="1" t="s">
        <v>406</v>
      </c>
      <c r="F120" s="1" t="s">
        <v>407</v>
      </c>
      <c r="G120" s="1">
        <v>4.5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 t="s">
        <v>75</v>
      </c>
      <c r="N120" s="1">
        <v>11</v>
      </c>
      <c r="O120" s="1">
        <v>10000086</v>
      </c>
    </row>
    <row r="121" spans="1:15" x14ac:dyDescent="0.2">
      <c r="A121" s="1">
        <v>119</v>
      </c>
      <c r="B121" s="1">
        <v>10000041</v>
      </c>
      <c r="C121" s="1">
        <v>9000247</v>
      </c>
      <c r="D121" s="1" t="s">
        <v>408</v>
      </c>
      <c r="E121" s="1" t="s">
        <v>409</v>
      </c>
      <c r="F121" s="1" t="s">
        <v>410</v>
      </c>
      <c r="G121" s="1">
        <v>3.6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 t="s">
        <v>71</v>
      </c>
      <c r="N121" s="1">
        <v>6</v>
      </c>
      <c r="O121" s="1">
        <v>10000041</v>
      </c>
    </row>
    <row r="122" spans="1:15" x14ac:dyDescent="0.2">
      <c r="A122" s="1">
        <v>120</v>
      </c>
      <c r="B122" s="1">
        <v>10000041</v>
      </c>
      <c r="C122" s="1">
        <v>9000248</v>
      </c>
      <c r="D122" s="1" t="s">
        <v>411</v>
      </c>
      <c r="E122" s="1" t="s">
        <v>412</v>
      </c>
      <c r="F122" s="1" t="s">
        <v>413</v>
      </c>
      <c r="G122" s="1">
        <v>3.6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 t="s">
        <v>71</v>
      </c>
      <c r="N122" s="1">
        <v>6</v>
      </c>
      <c r="O122" s="1">
        <v>10000041</v>
      </c>
    </row>
    <row r="123" spans="1:15" x14ac:dyDescent="0.2">
      <c r="A123" s="1">
        <v>121</v>
      </c>
      <c r="B123" s="1">
        <v>10000041</v>
      </c>
      <c r="C123" s="1">
        <v>9000249</v>
      </c>
      <c r="D123" s="1" t="s">
        <v>414</v>
      </c>
      <c r="E123" s="1" t="s">
        <v>415</v>
      </c>
      <c r="F123" s="1" t="s">
        <v>416</v>
      </c>
      <c r="G123" s="1">
        <v>4.5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 t="s">
        <v>71</v>
      </c>
      <c r="N123" s="1">
        <v>6</v>
      </c>
      <c r="O123" s="1">
        <v>10000041</v>
      </c>
    </row>
    <row r="124" spans="1:15" x14ac:dyDescent="0.2">
      <c r="A124" s="1">
        <v>122</v>
      </c>
      <c r="B124" s="1">
        <v>10000041</v>
      </c>
      <c r="C124" s="1">
        <v>9000250</v>
      </c>
      <c r="D124" s="1" t="s">
        <v>417</v>
      </c>
      <c r="E124" s="1" t="s">
        <v>418</v>
      </c>
      <c r="F124" s="1" t="s">
        <v>419</v>
      </c>
      <c r="G124" s="1">
        <v>3.05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 t="s">
        <v>71</v>
      </c>
      <c r="N124" s="1">
        <v>6</v>
      </c>
      <c r="O124" s="1">
        <v>10000041</v>
      </c>
    </row>
    <row r="125" spans="1:15" x14ac:dyDescent="0.2">
      <c r="A125" s="1">
        <v>123</v>
      </c>
      <c r="B125" s="1">
        <v>10000041</v>
      </c>
      <c r="C125" s="1">
        <v>9000251</v>
      </c>
      <c r="D125" s="1" t="s">
        <v>420</v>
      </c>
      <c r="E125" s="1" t="s">
        <v>421</v>
      </c>
      <c r="F125" s="1" t="s">
        <v>422</v>
      </c>
      <c r="G125" s="1">
        <v>3.6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 t="s">
        <v>71</v>
      </c>
      <c r="N125" s="1">
        <v>6</v>
      </c>
      <c r="O125" s="1">
        <v>10000041</v>
      </c>
    </row>
    <row r="126" spans="1:15" x14ac:dyDescent="0.2">
      <c r="A126" s="1">
        <v>124</v>
      </c>
      <c r="B126" s="1">
        <v>10000187</v>
      </c>
      <c r="C126" s="1">
        <v>9000252</v>
      </c>
      <c r="D126" s="1" t="s">
        <v>423</v>
      </c>
      <c r="E126" s="1" t="s">
        <v>424</v>
      </c>
      <c r="F126" s="1" t="s">
        <v>425</v>
      </c>
      <c r="G126" s="1">
        <v>4.5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 t="s">
        <v>426</v>
      </c>
      <c r="N126" s="1">
        <v>24</v>
      </c>
      <c r="O126" s="1">
        <v>10000187</v>
      </c>
    </row>
    <row r="127" spans="1:15" x14ac:dyDescent="0.2">
      <c r="A127" s="1">
        <v>125</v>
      </c>
      <c r="B127" s="1">
        <v>10000062</v>
      </c>
      <c r="C127" s="1">
        <v>9000253</v>
      </c>
      <c r="D127" s="1" t="s">
        <v>427</v>
      </c>
      <c r="E127" s="1" t="s">
        <v>428</v>
      </c>
      <c r="F127" s="1" t="s">
        <v>429</v>
      </c>
      <c r="G127" s="1">
        <v>3.05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 t="s">
        <v>363</v>
      </c>
      <c r="N127" s="1">
        <v>9</v>
      </c>
      <c r="O127" s="1">
        <v>10000062</v>
      </c>
    </row>
    <row r="128" spans="1:15" x14ac:dyDescent="0.2">
      <c r="A128" s="1">
        <v>126</v>
      </c>
      <c r="B128" s="1">
        <v>10000041</v>
      </c>
      <c r="C128" s="1">
        <v>9000254</v>
      </c>
      <c r="D128" s="1" t="s">
        <v>430</v>
      </c>
      <c r="E128" s="1" t="s">
        <v>431</v>
      </c>
      <c r="F128" s="1" t="s">
        <v>432</v>
      </c>
      <c r="G128" s="1">
        <v>3.6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 t="s">
        <v>71</v>
      </c>
      <c r="N128" s="1">
        <v>6</v>
      </c>
      <c r="O128" s="1">
        <v>10000041</v>
      </c>
    </row>
    <row r="129" spans="1:15" x14ac:dyDescent="0.2">
      <c r="A129" s="1">
        <v>127</v>
      </c>
      <c r="B129" s="1">
        <v>10000086</v>
      </c>
      <c r="C129" s="1">
        <v>9000255</v>
      </c>
      <c r="D129" s="1" t="s">
        <v>433</v>
      </c>
      <c r="E129" s="1" t="s">
        <v>434</v>
      </c>
      <c r="F129" s="1" t="s">
        <v>435</v>
      </c>
      <c r="G129" s="1">
        <v>4.5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 t="s">
        <v>75</v>
      </c>
      <c r="N129" s="1">
        <v>11</v>
      </c>
      <c r="O129" s="1">
        <v>10000086</v>
      </c>
    </row>
    <row r="130" spans="1:15" x14ac:dyDescent="0.2">
      <c r="A130" s="1">
        <v>128</v>
      </c>
      <c r="B130" s="1">
        <v>10000086</v>
      </c>
      <c r="C130" s="1">
        <v>9000256</v>
      </c>
      <c r="D130" s="1" t="s">
        <v>436</v>
      </c>
      <c r="E130" s="1" t="s">
        <v>437</v>
      </c>
      <c r="F130" s="1" t="s">
        <v>438</v>
      </c>
      <c r="G130" s="1">
        <v>3.05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 t="s">
        <v>75</v>
      </c>
      <c r="N130" s="1">
        <v>11</v>
      </c>
      <c r="O130" s="1">
        <v>10000086</v>
      </c>
    </row>
    <row r="131" spans="1:15" x14ac:dyDescent="0.2">
      <c r="A131" s="1">
        <v>129</v>
      </c>
      <c r="B131" s="1">
        <v>10000041</v>
      </c>
      <c r="C131" s="1">
        <v>9000257</v>
      </c>
      <c r="D131" s="1" t="s">
        <v>439</v>
      </c>
      <c r="E131" s="1" t="s">
        <v>440</v>
      </c>
      <c r="F131" s="1" t="s">
        <v>441</v>
      </c>
      <c r="G131" s="1">
        <v>3.6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 t="s">
        <v>71</v>
      </c>
      <c r="N131" s="1">
        <v>6</v>
      </c>
      <c r="O131" s="1">
        <v>10000041</v>
      </c>
    </row>
    <row r="132" spans="1:15" x14ac:dyDescent="0.2">
      <c r="A132" s="1">
        <v>130</v>
      </c>
      <c r="B132" s="1">
        <v>10000086</v>
      </c>
      <c r="C132" s="1">
        <v>9000258</v>
      </c>
      <c r="D132" s="1" t="s">
        <v>442</v>
      </c>
      <c r="E132" s="1" t="s">
        <v>443</v>
      </c>
      <c r="F132" s="1" t="s">
        <v>444</v>
      </c>
      <c r="G132" s="1">
        <v>3.05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 t="s">
        <v>75</v>
      </c>
      <c r="N132" s="1">
        <v>11</v>
      </c>
      <c r="O132" s="1">
        <v>10000086</v>
      </c>
    </row>
    <row r="133" spans="1:15" x14ac:dyDescent="0.2">
      <c r="A133" s="1">
        <v>131</v>
      </c>
      <c r="B133" s="1">
        <v>10000086</v>
      </c>
      <c r="C133" s="1">
        <v>9000259</v>
      </c>
      <c r="D133" s="1" t="s">
        <v>445</v>
      </c>
      <c r="E133" s="1" t="s">
        <v>446</v>
      </c>
      <c r="F133" s="1" t="s">
        <v>447</v>
      </c>
      <c r="G133" s="1">
        <v>2.15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 t="s">
        <v>75</v>
      </c>
      <c r="N133" s="1">
        <v>11</v>
      </c>
      <c r="O133" s="1">
        <v>10000086</v>
      </c>
    </row>
    <row r="134" spans="1:15" x14ac:dyDescent="0.2">
      <c r="A134" s="1">
        <v>132</v>
      </c>
      <c r="B134" s="1">
        <v>10000041</v>
      </c>
      <c r="C134" s="1">
        <v>9000260</v>
      </c>
      <c r="D134" s="1" t="s">
        <v>448</v>
      </c>
      <c r="E134" s="1" t="s">
        <v>449</v>
      </c>
      <c r="F134" s="1" t="s">
        <v>450</v>
      </c>
      <c r="G134" s="1">
        <v>3.6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 t="s">
        <v>71</v>
      </c>
      <c r="N134" s="1">
        <v>6</v>
      </c>
      <c r="O134" s="1">
        <v>10000041</v>
      </c>
    </row>
    <row r="135" spans="1:15" x14ac:dyDescent="0.2">
      <c r="A135" s="1">
        <v>133</v>
      </c>
      <c r="B135" s="1">
        <v>10000062</v>
      </c>
      <c r="C135" s="1">
        <v>9000261</v>
      </c>
      <c r="D135" s="1" t="s">
        <v>451</v>
      </c>
      <c r="E135" s="1" t="s">
        <v>452</v>
      </c>
      <c r="F135" s="1" t="s">
        <v>453</v>
      </c>
      <c r="G135" s="1">
        <v>4.5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 t="s">
        <v>363</v>
      </c>
      <c r="N135" s="1">
        <v>9</v>
      </c>
      <c r="O135" s="1">
        <v>10000062</v>
      </c>
    </row>
    <row r="136" spans="1:15" x14ac:dyDescent="0.2">
      <c r="A136" s="1">
        <v>134</v>
      </c>
      <c r="B136" s="1">
        <v>10000086</v>
      </c>
      <c r="C136" s="1">
        <v>9000262</v>
      </c>
      <c r="D136" s="1" t="s">
        <v>454</v>
      </c>
      <c r="E136" s="1" t="s">
        <v>455</v>
      </c>
      <c r="F136" s="1" t="s">
        <v>456</v>
      </c>
      <c r="G136" s="1">
        <v>2.15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 t="s">
        <v>75</v>
      </c>
      <c r="N136" s="1">
        <v>11</v>
      </c>
      <c r="O136" s="1">
        <v>10000086</v>
      </c>
    </row>
    <row r="137" spans="1:15" x14ac:dyDescent="0.2">
      <c r="A137" s="1">
        <v>135</v>
      </c>
      <c r="B137" s="1">
        <v>10000086</v>
      </c>
      <c r="C137" s="1">
        <v>9000267</v>
      </c>
      <c r="D137" s="1" t="s">
        <v>457</v>
      </c>
      <c r="E137" s="1" t="s">
        <v>458</v>
      </c>
      <c r="F137" s="1" t="s">
        <v>459</v>
      </c>
      <c r="G137" s="1">
        <v>2.15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 t="s">
        <v>75</v>
      </c>
      <c r="N137" s="1">
        <v>11</v>
      </c>
      <c r="O137" s="1">
        <v>10000086</v>
      </c>
    </row>
    <row r="138" spans="1:15" x14ac:dyDescent="0.2">
      <c r="A138" s="1">
        <v>136</v>
      </c>
      <c r="B138" s="1">
        <v>10000086</v>
      </c>
      <c r="C138" s="1">
        <v>9000268</v>
      </c>
      <c r="D138" s="1" t="s">
        <v>460</v>
      </c>
      <c r="E138" s="1" t="s">
        <v>461</v>
      </c>
      <c r="F138" s="1" t="s">
        <v>462</v>
      </c>
      <c r="G138" s="1">
        <v>2.15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 t="s">
        <v>75</v>
      </c>
      <c r="N138" s="1">
        <v>11</v>
      </c>
      <c r="O138" s="1">
        <v>10000086</v>
      </c>
    </row>
    <row r="139" spans="1:15" x14ac:dyDescent="0.2">
      <c r="A139" s="1">
        <v>137</v>
      </c>
      <c r="B139" s="1">
        <v>10000077</v>
      </c>
      <c r="C139" s="1">
        <v>9000269</v>
      </c>
      <c r="D139" s="1" t="s">
        <v>463</v>
      </c>
      <c r="E139" s="1" t="s">
        <v>464</v>
      </c>
      <c r="F139" s="1" t="s">
        <v>465</v>
      </c>
      <c r="G139" s="1">
        <v>0</v>
      </c>
      <c r="H139" s="1">
        <v>0</v>
      </c>
      <c r="I139" s="1">
        <v>7253</v>
      </c>
      <c r="J139" s="1">
        <v>0</v>
      </c>
      <c r="K139" s="1">
        <v>0</v>
      </c>
      <c r="L139" s="1">
        <v>0</v>
      </c>
      <c r="M139" s="1" t="s">
        <v>82</v>
      </c>
      <c r="N139" s="1">
        <v>10</v>
      </c>
      <c r="O139" s="1">
        <v>10000077</v>
      </c>
    </row>
    <row r="140" spans="1:15" x14ac:dyDescent="0.2">
      <c r="A140" s="1">
        <v>138</v>
      </c>
      <c r="B140" s="1">
        <v>10000077</v>
      </c>
      <c r="C140" s="1">
        <v>9000270</v>
      </c>
      <c r="D140" s="1" t="s">
        <v>466</v>
      </c>
      <c r="E140" s="1" t="s">
        <v>467</v>
      </c>
      <c r="F140" s="1" t="s">
        <v>468</v>
      </c>
      <c r="G140" s="1">
        <v>3.05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 t="s">
        <v>82</v>
      </c>
      <c r="N140" s="1">
        <v>10</v>
      </c>
      <c r="O140" s="1">
        <v>10000077</v>
      </c>
    </row>
    <row r="141" spans="1:15" x14ac:dyDescent="0.2">
      <c r="A141" s="1">
        <v>139</v>
      </c>
      <c r="B141" s="1">
        <v>10000077</v>
      </c>
      <c r="C141" s="1">
        <v>9000271</v>
      </c>
      <c r="D141" s="1" t="s">
        <v>469</v>
      </c>
      <c r="E141" s="1" t="s">
        <v>470</v>
      </c>
      <c r="F141" s="1" t="s">
        <v>471</v>
      </c>
      <c r="G141" s="1">
        <v>4.5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 t="s">
        <v>82</v>
      </c>
      <c r="N141" s="1">
        <v>10</v>
      </c>
      <c r="O141" s="1">
        <v>10000077</v>
      </c>
    </row>
    <row r="142" spans="1:15" x14ac:dyDescent="0.2">
      <c r="A142" s="1">
        <v>140</v>
      </c>
      <c r="B142" s="1">
        <v>10000077</v>
      </c>
      <c r="C142" s="1">
        <v>9000274</v>
      </c>
      <c r="D142" s="1" t="s">
        <v>472</v>
      </c>
      <c r="E142" s="1" t="s">
        <v>473</v>
      </c>
      <c r="F142" s="1" t="s">
        <v>474</v>
      </c>
      <c r="G142" s="1">
        <v>3.05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 t="s">
        <v>82</v>
      </c>
      <c r="N142" s="1">
        <v>10</v>
      </c>
      <c r="O142" s="1">
        <v>10000077</v>
      </c>
    </row>
    <row r="143" spans="1:15" x14ac:dyDescent="0.2">
      <c r="A143" s="1">
        <v>141</v>
      </c>
      <c r="B143" s="1">
        <v>10000077</v>
      </c>
      <c r="C143" s="1">
        <v>9000281</v>
      </c>
      <c r="D143" s="1" t="s">
        <v>475</v>
      </c>
      <c r="E143" s="1" t="s">
        <v>476</v>
      </c>
      <c r="F143" s="1" t="s">
        <v>477</v>
      </c>
      <c r="G143" s="1">
        <v>2.15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 t="s">
        <v>82</v>
      </c>
      <c r="N143" s="1">
        <v>10</v>
      </c>
      <c r="O143" s="1">
        <v>10000077</v>
      </c>
    </row>
    <row r="144" spans="1:15" x14ac:dyDescent="0.2">
      <c r="A144" s="1">
        <v>142</v>
      </c>
      <c r="B144" s="1">
        <v>10000077</v>
      </c>
      <c r="C144" s="1">
        <v>9000282</v>
      </c>
      <c r="D144" s="1" t="s">
        <v>478</v>
      </c>
      <c r="E144" s="1" t="s">
        <v>479</v>
      </c>
      <c r="F144" s="1" t="s">
        <v>480</v>
      </c>
      <c r="G144" s="1">
        <v>4.5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 t="s">
        <v>82</v>
      </c>
      <c r="N144" s="1">
        <v>10</v>
      </c>
      <c r="O144" s="1">
        <v>10000077</v>
      </c>
    </row>
    <row r="145" spans="1:15" x14ac:dyDescent="0.2">
      <c r="A145" s="1">
        <v>143</v>
      </c>
      <c r="B145" s="1">
        <v>10000098</v>
      </c>
      <c r="C145" s="1">
        <v>9000284</v>
      </c>
      <c r="D145" s="1" t="s">
        <v>481</v>
      </c>
      <c r="E145" s="1" t="s">
        <v>482</v>
      </c>
      <c r="F145" s="1" t="s">
        <v>483</v>
      </c>
      <c r="G145" s="1">
        <v>3.6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 t="s">
        <v>61</v>
      </c>
      <c r="N145" s="1">
        <v>12</v>
      </c>
      <c r="O145" s="1">
        <v>10000098</v>
      </c>
    </row>
    <row r="146" spans="1:15" x14ac:dyDescent="0.2">
      <c r="A146" s="1">
        <v>144</v>
      </c>
      <c r="B146" s="1">
        <v>10000077</v>
      </c>
      <c r="C146" s="1">
        <v>9000285</v>
      </c>
      <c r="D146" s="1" t="s">
        <v>484</v>
      </c>
      <c r="E146" s="1" t="s">
        <v>485</v>
      </c>
      <c r="F146" s="1" t="s">
        <v>486</v>
      </c>
      <c r="G146" s="1">
        <v>3.6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 t="s">
        <v>82</v>
      </c>
      <c r="N146" s="1">
        <v>10</v>
      </c>
      <c r="O146" s="1">
        <v>10000077</v>
      </c>
    </row>
    <row r="147" spans="1:15" x14ac:dyDescent="0.2">
      <c r="A147" s="1">
        <v>145</v>
      </c>
      <c r="B147" s="1">
        <v>10000077</v>
      </c>
      <c r="C147" s="1">
        <v>9000286</v>
      </c>
      <c r="D147" s="1" t="s">
        <v>487</v>
      </c>
      <c r="E147" s="1" t="s">
        <v>488</v>
      </c>
      <c r="F147" s="1" t="s">
        <v>489</v>
      </c>
      <c r="G147" s="1">
        <v>4.5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 t="s">
        <v>82</v>
      </c>
      <c r="N147" s="1">
        <v>10</v>
      </c>
      <c r="O147" s="1">
        <v>10000077</v>
      </c>
    </row>
    <row r="148" spans="1:15" x14ac:dyDescent="0.2">
      <c r="A148" s="1">
        <v>146</v>
      </c>
      <c r="B148" s="1">
        <v>10000077</v>
      </c>
      <c r="C148" s="1">
        <v>9000287</v>
      </c>
      <c r="D148" s="1" t="s">
        <v>490</v>
      </c>
      <c r="E148" s="1" t="s">
        <v>491</v>
      </c>
      <c r="F148" s="1" t="s">
        <v>492</v>
      </c>
      <c r="G148" s="1">
        <v>3.6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 t="s">
        <v>82</v>
      </c>
      <c r="N148" s="1">
        <v>10</v>
      </c>
      <c r="O148" s="1">
        <v>10000077</v>
      </c>
    </row>
    <row r="149" spans="1:15" x14ac:dyDescent="0.2">
      <c r="A149" s="1">
        <v>147</v>
      </c>
      <c r="B149" s="1">
        <v>10000077</v>
      </c>
      <c r="C149" s="1">
        <v>9000288</v>
      </c>
      <c r="D149" s="1" t="s">
        <v>493</v>
      </c>
      <c r="E149" s="1" t="s">
        <v>494</v>
      </c>
      <c r="F149" s="1" t="s">
        <v>495</v>
      </c>
      <c r="G149" s="1">
        <v>4.5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 t="s">
        <v>82</v>
      </c>
      <c r="N149" s="1">
        <v>10</v>
      </c>
      <c r="O149" s="1">
        <v>10000077</v>
      </c>
    </row>
    <row r="150" spans="1:15" x14ac:dyDescent="0.2">
      <c r="A150" s="1">
        <v>148</v>
      </c>
      <c r="B150" s="1">
        <v>10000077</v>
      </c>
      <c r="C150" s="1">
        <v>9000289</v>
      </c>
      <c r="D150" s="1" t="s">
        <v>496</v>
      </c>
      <c r="E150" s="1" t="s">
        <v>497</v>
      </c>
      <c r="F150" s="1" t="s">
        <v>498</v>
      </c>
      <c r="G150" s="1">
        <v>3.05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 t="s">
        <v>82</v>
      </c>
      <c r="N150" s="1">
        <v>10</v>
      </c>
      <c r="O150" s="1">
        <v>10000077</v>
      </c>
    </row>
    <row r="151" spans="1:15" x14ac:dyDescent="0.2">
      <c r="A151" s="1">
        <v>149</v>
      </c>
      <c r="B151" s="1">
        <v>10000077</v>
      </c>
      <c r="C151" s="1">
        <v>9000290</v>
      </c>
      <c r="D151" s="1" t="s">
        <v>499</v>
      </c>
      <c r="E151" s="1" t="s">
        <v>500</v>
      </c>
      <c r="F151" s="1" t="s">
        <v>501</v>
      </c>
      <c r="G151" s="1">
        <v>3.6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 t="s">
        <v>82</v>
      </c>
      <c r="N151" s="1">
        <v>10</v>
      </c>
      <c r="O151" s="1">
        <v>10000077</v>
      </c>
    </row>
    <row r="152" spans="1:15" x14ac:dyDescent="0.2">
      <c r="A152" s="1">
        <v>150</v>
      </c>
      <c r="B152" s="1">
        <v>10000077</v>
      </c>
      <c r="C152" s="1">
        <v>9000291</v>
      </c>
      <c r="D152" s="1" t="s">
        <v>502</v>
      </c>
      <c r="E152" s="1" t="s">
        <v>503</v>
      </c>
      <c r="F152" s="1" t="s">
        <v>504</v>
      </c>
      <c r="G152" s="1">
        <v>3.05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 t="s">
        <v>82</v>
      </c>
      <c r="N152" s="1">
        <v>10</v>
      </c>
      <c r="O152" s="1">
        <v>10000077</v>
      </c>
    </row>
    <row r="153" spans="1:15" x14ac:dyDescent="0.2">
      <c r="A153" s="1">
        <v>151</v>
      </c>
      <c r="B153" s="1">
        <v>10000154</v>
      </c>
      <c r="C153" s="1">
        <v>9000292</v>
      </c>
      <c r="D153" s="1" t="s">
        <v>505</v>
      </c>
      <c r="E153" s="1" t="s">
        <v>506</v>
      </c>
      <c r="F153" s="1" t="s">
        <v>507</v>
      </c>
      <c r="G153" s="1">
        <v>0</v>
      </c>
      <c r="H153" s="1">
        <v>0</v>
      </c>
      <c r="I153" s="1">
        <v>7253</v>
      </c>
      <c r="J153" s="1">
        <v>0</v>
      </c>
      <c r="K153" s="1">
        <v>0</v>
      </c>
      <c r="L153" s="1">
        <v>0</v>
      </c>
      <c r="M153" s="1" t="s">
        <v>278</v>
      </c>
      <c r="N153" s="1">
        <v>21</v>
      </c>
      <c r="O153" s="1">
        <v>10000154</v>
      </c>
    </row>
    <row r="154" spans="1:15" x14ac:dyDescent="0.2">
      <c r="A154" s="1">
        <v>152</v>
      </c>
      <c r="B154" s="1">
        <v>10000077</v>
      </c>
      <c r="C154" s="1">
        <v>9000293</v>
      </c>
      <c r="D154" s="1" t="s">
        <v>508</v>
      </c>
      <c r="E154" s="1" t="s">
        <v>509</v>
      </c>
      <c r="F154" s="1" t="s">
        <v>510</v>
      </c>
      <c r="G154" s="1">
        <v>2.15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 t="s">
        <v>82</v>
      </c>
      <c r="N154" s="1">
        <v>10</v>
      </c>
      <c r="O154" s="1">
        <v>10000077</v>
      </c>
    </row>
    <row r="155" spans="1:15" x14ac:dyDescent="0.2">
      <c r="A155" s="1">
        <v>153</v>
      </c>
      <c r="B155" s="1">
        <v>10000053</v>
      </c>
      <c r="C155" s="1">
        <v>9000295</v>
      </c>
      <c r="D155" s="1" t="s">
        <v>511</v>
      </c>
      <c r="E155" s="1" t="s">
        <v>512</v>
      </c>
      <c r="F155" s="1" t="s">
        <v>513</v>
      </c>
      <c r="G155" s="1">
        <v>2.15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 t="s">
        <v>97</v>
      </c>
      <c r="N155" s="1">
        <v>7</v>
      </c>
      <c r="O155" s="1">
        <v>10000053</v>
      </c>
    </row>
    <row r="156" spans="1:15" x14ac:dyDescent="0.2">
      <c r="A156" s="1">
        <v>154</v>
      </c>
      <c r="B156" s="1">
        <v>10000154</v>
      </c>
      <c r="C156" s="1">
        <v>9000296</v>
      </c>
      <c r="D156" s="1" t="s">
        <v>514</v>
      </c>
      <c r="E156" s="1" t="s">
        <v>515</v>
      </c>
      <c r="F156" s="1" t="s">
        <v>516</v>
      </c>
      <c r="G156" s="1">
        <v>1.5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 t="s">
        <v>278</v>
      </c>
      <c r="N156" s="1">
        <v>21</v>
      </c>
      <c r="O156" s="1">
        <v>10000154</v>
      </c>
    </row>
    <row r="157" spans="1:15" x14ac:dyDescent="0.2">
      <c r="A157" s="1">
        <v>155</v>
      </c>
      <c r="B157" s="1">
        <v>10000077</v>
      </c>
      <c r="C157" s="1">
        <v>9000297</v>
      </c>
      <c r="D157" s="1" t="s">
        <v>517</v>
      </c>
      <c r="E157" s="1" t="s">
        <v>518</v>
      </c>
      <c r="F157" s="1" t="s">
        <v>9092</v>
      </c>
      <c r="G157" s="1">
        <v>3.6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 t="s">
        <v>82</v>
      </c>
      <c r="N157" s="1">
        <v>10</v>
      </c>
      <c r="O157" s="1">
        <v>10000077</v>
      </c>
    </row>
    <row r="158" spans="1:15" x14ac:dyDescent="0.2">
      <c r="A158" s="1">
        <v>156</v>
      </c>
      <c r="B158" s="1">
        <v>10000077</v>
      </c>
      <c r="C158" s="1">
        <v>9000299</v>
      </c>
      <c r="D158" s="1" t="s">
        <v>520</v>
      </c>
      <c r="E158" s="1" t="s">
        <v>521</v>
      </c>
      <c r="F158" s="1" t="s">
        <v>522</v>
      </c>
      <c r="G158" s="1">
        <v>3.05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 t="s">
        <v>82</v>
      </c>
      <c r="N158" s="1">
        <v>10</v>
      </c>
      <c r="O158" s="1">
        <v>10000077</v>
      </c>
    </row>
    <row r="159" spans="1:15" x14ac:dyDescent="0.2">
      <c r="A159" s="1">
        <v>157</v>
      </c>
      <c r="B159" s="1">
        <v>10000077</v>
      </c>
      <c r="C159" s="1">
        <v>9000301</v>
      </c>
      <c r="D159" s="1" t="s">
        <v>523</v>
      </c>
      <c r="E159" s="1" t="s">
        <v>524</v>
      </c>
      <c r="F159" s="1" t="s">
        <v>525</v>
      </c>
      <c r="G159" s="1">
        <v>3.6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 t="s">
        <v>82</v>
      </c>
      <c r="N159" s="1">
        <v>10</v>
      </c>
      <c r="O159" s="1">
        <v>10000077</v>
      </c>
    </row>
    <row r="160" spans="1:15" x14ac:dyDescent="0.2">
      <c r="A160" s="1">
        <v>158</v>
      </c>
      <c r="B160" s="1">
        <v>10000077</v>
      </c>
      <c r="C160" s="1">
        <v>9000302</v>
      </c>
      <c r="D160" s="1" t="s">
        <v>526</v>
      </c>
      <c r="E160" s="1" t="s">
        <v>527</v>
      </c>
      <c r="F160" s="1" t="s">
        <v>528</v>
      </c>
      <c r="G160" s="1">
        <v>3.6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 t="s">
        <v>82</v>
      </c>
      <c r="N160" s="1">
        <v>10</v>
      </c>
      <c r="O160" s="1">
        <v>10000077</v>
      </c>
    </row>
    <row r="161" spans="1:15" x14ac:dyDescent="0.2">
      <c r="A161" s="1">
        <v>159</v>
      </c>
      <c r="B161" s="1">
        <v>10000077</v>
      </c>
      <c r="C161" s="1">
        <v>9000304</v>
      </c>
      <c r="D161" s="1" t="s">
        <v>529</v>
      </c>
      <c r="E161" s="1" t="s">
        <v>530</v>
      </c>
      <c r="F161" s="1" t="s">
        <v>531</v>
      </c>
      <c r="G161" s="1">
        <v>4.5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 t="s">
        <v>82</v>
      </c>
      <c r="N161" s="1">
        <v>10</v>
      </c>
      <c r="O161" s="1">
        <v>10000077</v>
      </c>
    </row>
    <row r="162" spans="1:15" x14ac:dyDescent="0.2">
      <c r="A162" s="1">
        <v>160</v>
      </c>
      <c r="B162" s="1">
        <v>10000077</v>
      </c>
      <c r="C162" s="1">
        <v>9000305</v>
      </c>
      <c r="D162" s="1" t="s">
        <v>532</v>
      </c>
      <c r="E162" s="1" t="s">
        <v>533</v>
      </c>
      <c r="F162" s="1" t="s">
        <v>534</v>
      </c>
      <c r="G162" s="1">
        <v>3.05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 t="s">
        <v>82</v>
      </c>
      <c r="N162" s="1">
        <v>10</v>
      </c>
      <c r="O162" s="1">
        <v>10000077</v>
      </c>
    </row>
    <row r="163" spans="1:15" x14ac:dyDescent="0.2">
      <c r="A163" s="1">
        <v>161</v>
      </c>
      <c r="B163" s="1">
        <v>10000077</v>
      </c>
      <c r="C163" s="1">
        <v>9000306</v>
      </c>
      <c r="D163" s="1" t="s">
        <v>535</v>
      </c>
      <c r="E163" s="1" t="s">
        <v>536</v>
      </c>
      <c r="F163" s="1" t="s">
        <v>537</v>
      </c>
      <c r="G163" s="1">
        <v>3.05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 t="s">
        <v>82</v>
      </c>
      <c r="N163" s="1">
        <v>10</v>
      </c>
      <c r="O163" s="1">
        <v>10000077</v>
      </c>
    </row>
    <row r="164" spans="1:15" x14ac:dyDescent="0.2">
      <c r="A164" s="1">
        <v>162</v>
      </c>
      <c r="B164" s="1">
        <v>10000077</v>
      </c>
      <c r="C164" s="1">
        <v>9000307</v>
      </c>
      <c r="D164" s="1" t="s">
        <v>538</v>
      </c>
      <c r="E164" s="1" t="s">
        <v>539</v>
      </c>
      <c r="F164" s="1" t="s">
        <v>540</v>
      </c>
      <c r="G164" s="1">
        <v>4.5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 t="s">
        <v>82</v>
      </c>
      <c r="N164" s="1">
        <v>10</v>
      </c>
      <c r="O164" s="1">
        <v>10000077</v>
      </c>
    </row>
    <row r="165" spans="1:15" x14ac:dyDescent="0.2">
      <c r="A165" s="1">
        <v>163</v>
      </c>
      <c r="B165" s="1">
        <v>10000077</v>
      </c>
      <c r="C165" s="1">
        <v>9000311</v>
      </c>
      <c r="D165" s="1" t="s">
        <v>541</v>
      </c>
      <c r="E165" s="1" t="s">
        <v>542</v>
      </c>
      <c r="F165" s="1" t="s">
        <v>543</v>
      </c>
      <c r="G165" s="1">
        <v>2.15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 t="s">
        <v>82</v>
      </c>
      <c r="N165" s="1">
        <v>10</v>
      </c>
      <c r="O165" s="1">
        <v>10000077</v>
      </c>
    </row>
    <row r="166" spans="1:15" x14ac:dyDescent="0.2">
      <c r="A166" s="1">
        <v>164</v>
      </c>
      <c r="B166" s="1">
        <v>10000077</v>
      </c>
      <c r="C166" s="1">
        <v>9000312</v>
      </c>
      <c r="D166" s="1" t="s">
        <v>544</v>
      </c>
      <c r="E166" s="1" t="s">
        <v>545</v>
      </c>
      <c r="F166" s="1" t="s">
        <v>9243</v>
      </c>
      <c r="G166" s="1">
        <v>3.05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 t="s">
        <v>82</v>
      </c>
      <c r="N166" s="1">
        <v>10</v>
      </c>
      <c r="O166" s="1">
        <v>10000077</v>
      </c>
    </row>
    <row r="167" spans="1:15" x14ac:dyDescent="0.2">
      <c r="A167" s="1">
        <v>165</v>
      </c>
      <c r="B167" s="1">
        <v>10000077</v>
      </c>
      <c r="C167" s="1">
        <v>9000313</v>
      </c>
      <c r="D167" s="1" t="s">
        <v>546</v>
      </c>
      <c r="E167" s="1" t="s">
        <v>547</v>
      </c>
      <c r="F167" s="1" t="s">
        <v>548</v>
      </c>
      <c r="G167" s="1">
        <v>4.5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 t="s">
        <v>82</v>
      </c>
      <c r="N167" s="1">
        <v>10</v>
      </c>
      <c r="O167" s="1">
        <v>10000077</v>
      </c>
    </row>
    <row r="168" spans="1:15" x14ac:dyDescent="0.2">
      <c r="A168" s="1">
        <v>166</v>
      </c>
      <c r="B168" s="1">
        <v>10000077</v>
      </c>
      <c r="C168" s="1">
        <v>9000314</v>
      </c>
      <c r="D168" s="1" t="s">
        <v>549</v>
      </c>
      <c r="E168" s="1" t="s">
        <v>550</v>
      </c>
      <c r="F168" s="1" t="s">
        <v>551</v>
      </c>
      <c r="G168" s="1">
        <v>2.15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 t="s">
        <v>82</v>
      </c>
      <c r="N168" s="1">
        <v>10</v>
      </c>
      <c r="O168" s="1">
        <v>10000077</v>
      </c>
    </row>
    <row r="169" spans="1:15" x14ac:dyDescent="0.2">
      <c r="A169" s="1">
        <v>167</v>
      </c>
      <c r="B169" s="1">
        <v>10000077</v>
      </c>
      <c r="C169" s="1">
        <v>9000315</v>
      </c>
      <c r="D169" s="1" t="s">
        <v>552</v>
      </c>
      <c r="E169" s="1" t="s">
        <v>553</v>
      </c>
      <c r="F169" s="1" t="s">
        <v>554</v>
      </c>
      <c r="G169" s="1">
        <v>2.15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 t="s">
        <v>82</v>
      </c>
      <c r="N169" s="1">
        <v>10</v>
      </c>
      <c r="O169" s="1">
        <v>10000077</v>
      </c>
    </row>
    <row r="170" spans="1:15" x14ac:dyDescent="0.2">
      <c r="A170" s="1">
        <v>168</v>
      </c>
      <c r="B170" s="1">
        <v>10000098</v>
      </c>
      <c r="C170" s="1">
        <v>9000316</v>
      </c>
      <c r="D170" s="1" t="s">
        <v>555</v>
      </c>
      <c r="E170" s="1" t="s">
        <v>556</v>
      </c>
      <c r="F170" s="1" t="s">
        <v>557</v>
      </c>
      <c r="G170" s="1">
        <v>0</v>
      </c>
      <c r="H170" s="1">
        <v>9066</v>
      </c>
      <c r="I170" s="1">
        <v>0</v>
      </c>
      <c r="J170" s="1">
        <v>0</v>
      </c>
      <c r="K170" s="1">
        <v>0</v>
      </c>
      <c r="L170" s="1">
        <v>0</v>
      </c>
      <c r="M170" s="1" t="s">
        <v>61</v>
      </c>
      <c r="N170" s="1">
        <v>12</v>
      </c>
      <c r="O170" s="1">
        <v>10000098</v>
      </c>
    </row>
    <row r="171" spans="1:15" x14ac:dyDescent="0.2">
      <c r="A171" s="1">
        <v>169</v>
      </c>
      <c r="B171" s="1">
        <v>10000098</v>
      </c>
      <c r="C171" s="1">
        <v>9000317</v>
      </c>
      <c r="D171" s="1" t="s">
        <v>558</v>
      </c>
      <c r="E171" s="1" t="s">
        <v>559</v>
      </c>
      <c r="F171" s="1" t="s">
        <v>560</v>
      </c>
      <c r="G171" s="1">
        <v>4.5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 t="s">
        <v>61</v>
      </c>
      <c r="N171" s="1">
        <v>12</v>
      </c>
      <c r="O171" s="1">
        <v>10000098</v>
      </c>
    </row>
    <row r="172" spans="1:15" x14ac:dyDescent="0.2">
      <c r="A172" s="1">
        <v>170</v>
      </c>
      <c r="B172" s="1">
        <v>10000098</v>
      </c>
      <c r="C172" s="1">
        <v>9000318</v>
      </c>
      <c r="D172" s="1" t="s">
        <v>562</v>
      </c>
      <c r="E172" s="1" t="s">
        <v>563</v>
      </c>
      <c r="F172" s="1" t="s">
        <v>564</v>
      </c>
      <c r="G172" s="1">
        <v>4.5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 t="s">
        <v>61</v>
      </c>
      <c r="N172" s="1">
        <v>12</v>
      </c>
      <c r="O172" s="1">
        <v>10000098</v>
      </c>
    </row>
    <row r="173" spans="1:15" x14ac:dyDescent="0.2">
      <c r="A173" s="1">
        <v>171</v>
      </c>
      <c r="B173" s="1">
        <v>10000098</v>
      </c>
      <c r="C173" s="1">
        <v>9000319</v>
      </c>
      <c r="D173" s="1" t="s">
        <v>565</v>
      </c>
      <c r="E173" s="1" t="s">
        <v>566</v>
      </c>
      <c r="F173" s="1" t="s">
        <v>567</v>
      </c>
      <c r="G173" s="1">
        <v>3.05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 t="s">
        <v>61</v>
      </c>
      <c r="N173" s="1">
        <v>12</v>
      </c>
      <c r="O173" s="1">
        <v>10000098</v>
      </c>
    </row>
    <row r="174" spans="1:15" x14ac:dyDescent="0.2">
      <c r="A174" s="1">
        <v>172</v>
      </c>
      <c r="B174" s="1">
        <v>10000098</v>
      </c>
      <c r="C174" s="1">
        <v>9000320</v>
      </c>
      <c r="D174" s="1" t="s">
        <v>568</v>
      </c>
      <c r="E174" s="1" t="s">
        <v>569</v>
      </c>
      <c r="F174" s="1" t="s">
        <v>570</v>
      </c>
      <c r="G174" s="1">
        <v>4.5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 t="s">
        <v>61</v>
      </c>
      <c r="N174" s="1">
        <v>12</v>
      </c>
      <c r="O174" s="1">
        <v>10000098</v>
      </c>
    </row>
    <row r="175" spans="1:15" x14ac:dyDescent="0.2">
      <c r="A175" s="1">
        <v>173</v>
      </c>
      <c r="B175" s="1">
        <v>10000098</v>
      </c>
      <c r="C175" s="1">
        <v>9000321</v>
      </c>
      <c r="D175" s="1" t="s">
        <v>571</v>
      </c>
      <c r="E175" s="1" t="s">
        <v>572</v>
      </c>
      <c r="F175" s="1" t="s">
        <v>573</v>
      </c>
      <c r="G175" s="1">
        <v>2.15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 t="s">
        <v>61</v>
      </c>
      <c r="N175" s="1">
        <v>12</v>
      </c>
      <c r="O175" s="1">
        <v>10000098</v>
      </c>
    </row>
    <row r="176" spans="1:15" x14ac:dyDescent="0.2">
      <c r="A176" s="1">
        <v>174</v>
      </c>
      <c r="B176" s="1">
        <v>10000098</v>
      </c>
      <c r="C176" s="1">
        <v>9000322</v>
      </c>
      <c r="D176" s="1" t="s">
        <v>574</v>
      </c>
      <c r="E176" s="1" t="s">
        <v>575</v>
      </c>
      <c r="F176" s="1" t="s">
        <v>576</v>
      </c>
      <c r="G176" s="1">
        <v>2.15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 t="s">
        <v>61</v>
      </c>
      <c r="N176" s="1">
        <v>12</v>
      </c>
      <c r="O176" s="1">
        <v>10000098</v>
      </c>
    </row>
    <row r="177" spans="1:15" x14ac:dyDescent="0.2">
      <c r="A177" s="1">
        <v>175</v>
      </c>
      <c r="B177" s="1">
        <v>10000098</v>
      </c>
      <c r="C177" s="1">
        <v>9000323</v>
      </c>
      <c r="D177" s="1" t="s">
        <v>577</v>
      </c>
      <c r="E177" s="1" t="s">
        <v>578</v>
      </c>
      <c r="F177" s="1" t="s">
        <v>579</v>
      </c>
      <c r="G177" s="1">
        <v>4.5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 t="s">
        <v>61</v>
      </c>
      <c r="N177" s="1">
        <v>12</v>
      </c>
      <c r="O177" s="1">
        <v>10000098</v>
      </c>
    </row>
    <row r="178" spans="1:15" x14ac:dyDescent="0.2">
      <c r="A178" s="1">
        <v>176</v>
      </c>
      <c r="B178" s="1">
        <v>10000034</v>
      </c>
      <c r="C178" s="1">
        <v>9000324</v>
      </c>
      <c r="D178" s="1" t="s">
        <v>580</v>
      </c>
      <c r="E178" s="1" t="s">
        <v>581</v>
      </c>
      <c r="F178" s="1" t="s">
        <v>582</v>
      </c>
      <c r="G178" s="1">
        <v>2.15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 t="s">
        <v>46</v>
      </c>
      <c r="N178" s="1">
        <v>5</v>
      </c>
      <c r="O178" s="1">
        <v>10000034</v>
      </c>
    </row>
    <row r="179" spans="1:15" x14ac:dyDescent="0.2">
      <c r="A179" s="1">
        <v>177</v>
      </c>
      <c r="B179" s="1">
        <v>10000034</v>
      </c>
      <c r="C179" s="1">
        <v>9000326</v>
      </c>
      <c r="D179" s="1" t="s">
        <v>584</v>
      </c>
      <c r="E179" s="1" t="s">
        <v>585</v>
      </c>
      <c r="F179" s="1" t="s">
        <v>586</v>
      </c>
      <c r="G179" s="1">
        <v>2.15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 t="s">
        <v>46</v>
      </c>
      <c r="N179" s="1">
        <v>5</v>
      </c>
      <c r="O179" s="1">
        <v>10000034</v>
      </c>
    </row>
    <row r="180" spans="1:15" x14ac:dyDescent="0.2">
      <c r="A180" s="1">
        <v>178</v>
      </c>
      <c r="B180" s="1">
        <v>10000034</v>
      </c>
      <c r="C180" s="1">
        <v>9000327</v>
      </c>
      <c r="D180" s="1" t="s">
        <v>587</v>
      </c>
      <c r="E180" s="1" t="s">
        <v>588</v>
      </c>
      <c r="F180" s="1" t="s">
        <v>589</v>
      </c>
      <c r="G180" s="1">
        <v>2.15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 t="s">
        <v>46</v>
      </c>
      <c r="N180" s="1">
        <v>5</v>
      </c>
      <c r="O180" s="1">
        <v>10000034</v>
      </c>
    </row>
    <row r="181" spans="1:15" x14ac:dyDescent="0.2">
      <c r="A181" s="1">
        <v>179</v>
      </c>
      <c r="B181" s="1">
        <v>10000034</v>
      </c>
      <c r="C181" s="1">
        <v>9000328</v>
      </c>
      <c r="D181" s="1" t="s">
        <v>590</v>
      </c>
      <c r="E181" s="1" t="s">
        <v>591</v>
      </c>
      <c r="F181" s="1" t="s">
        <v>592</v>
      </c>
      <c r="G181" s="1">
        <v>2.15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 t="s">
        <v>46</v>
      </c>
      <c r="N181" s="1">
        <v>5</v>
      </c>
      <c r="O181" s="1">
        <v>10000034</v>
      </c>
    </row>
    <row r="182" spans="1:15" x14ac:dyDescent="0.2">
      <c r="A182" s="1">
        <v>180</v>
      </c>
      <c r="B182" s="1">
        <v>10000034</v>
      </c>
      <c r="C182" s="1">
        <v>9000329</v>
      </c>
      <c r="D182" s="1" t="s">
        <v>593</v>
      </c>
      <c r="E182" s="1" t="s">
        <v>594</v>
      </c>
      <c r="F182" s="1" t="s">
        <v>595</v>
      </c>
      <c r="G182" s="1">
        <v>3.6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 t="s">
        <v>46</v>
      </c>
      <c r="N182" s="1">
        <v>5</v>
      </c>
      <c r="O182" s="1">
        <v>10000034</v>
      </c>
    </row>
    <row r="183" spans="1:15" x14ac:dyDescent="0.2">
      <c r="A183" s="1">
        <v>181</v>
      </c>
      <c r="B183" s="1">
        <v>10000034</v>
      </c>
      <c r="C183" s="1">
        <v>9000330</v>
      </c>
      <c r="D183" s="1" t="s">
        <v>596</v>
      </c>
      <c r="E183" s="1" t="s">
        <v>597</v>
      </c>
      <c r="F183" s="1" t="s">
        <v>598</v>
      </c>
      <c r="G183" s="1">
        <v>4.5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 t="s">
        <v>46</v>
      </c>
      <c r="N183" s="1">
        <v>5</v>
      </c>
      <c r="O183" s="1">
        <v>10000034</v>
      </c>
    </row>
    <row r="184" spans="1:15" x14ac:dyDescent="0.2">
      <c r="A184" s="1">
        <v>182</v>
      </c>
      <c r="B184" s="1">
        <v>10000034</v>
      </c>
      <c r="C184" s="1">
        <v>9000332</v>
      </c>
      <c r="D184" s="1" t="s">
        <v>599</v>
      </c>
      <c r="E184" s="1" t="s">
        <v>600</v>
      </c>
      <c r="F184" s="1" t="s">
        <v>601</v>
      </c>
      <c r="G184" s="1">
        <v>4.5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 t="s">
        <v>46</v>
      </c>
      <c r="N184" s="1">
        <v>5</v>
      </c>
      <c r="O184" s="1">
        <v>10000034</v>
      </c>
    </row>
    <row r="185" spans="1:15" x14ac:dyDescent="0.2">
      <c r="A185" s="1">
        <v>183</v>
      </c>
      <c r="B185" s="1">
        <v>10000034</v>
      </c>
      <c r="C185" s="1">
        <v>9000333</v>
      </c>
      <c r="D185" s="1" t="s">
        <v>602</v>
      </c>
      <c r="E185" s="1" t="s">
        <v>603</v>
      </c>
      <c r="F185" s="1" t="s">
        <v>604</v>
      </c>
      <c r="G185" s="1">
        <v>2.15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 t="s">
        <v>46</v>
      </c>
      <c r="N185" s="1">
        <v>5</v>
      </c>
      <c r="O185" s="1">
        <v>10000034</v>
      </c>
    </row>
    <row r="186" spans="1:15" x14ac:dyDescent="0.2">
      <c r="A186" s="1">
        <v>184</v>
      </c>
      <c r="B186" s="1">
        <v>10000034</v>
      </c>
      <c r="C186" s="1">
        <v>9000334</v>
      </c>
      <c r="D186" s="1" t="s">
        <v>605</v>
      </c>
      <c r="E186" s="1" t="s">
        <v>606</v>
      </c>
      <c r="F186" s="1" t="s">
        <v>607</v>
      </c>
      <c r="G186" s="1">
        <v>3.6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 t="s">
        <v>46</v>
      </c>
      <c r="N186" s="1">
        <v>5</v>
      </c>
      <c r="O186" s="1">
        <v>10000034</v>
      </c>
    </row>
    <row r="187" spans="1:15" x14ac:dyDescent="0.2">
      <c r="A187" s="1">
        <v>185</v>
      </c>
      <c r="B187" s="1">
        <v>10000034</v>
      </c>
      <c r="C187" s="1">
        <v>9000335</v>
      </c>
      <c r="D187" s="1" t="s">
        <v>608</v>
      </c>
      <c r="E187" s="1" t="s">
        <v>609</v>
      </c>
      <c r="F187" s="1" t="s">
        <v>4949</v>
      </c>
      <c r="G187" s="1">
        <v>2.15</v>
      </c>
      <c r="H187" s="1">
        <v>0</v>
      </c>
      <c r="I187" s="1">
        <v>0</v>
      </c>
      <c r="J187" s="1">
        <v>0</v>
      </c>
      <c r="K187" s="1">
        <v>2.15</v>
      </c>
      <c r="L187" s="1">
        <v>0</v>
      </c>
      <c r="M187" s="1" t="s">
        <v>46</v>
      </c>
      <c r="N187" s="1">
        <v>5</v>
      </c>
      <c r="O187" s="1">
        <v>10000034</v>
      </c>
    </row>
    <row r="188" spans="1:15" x14ac:dyDescent="0.2">
      <c r="A188" s="1">
        <v>186</v>
      </c>
      <c r="B188" s="1">
        <v>10000034</v>
      </c>
      <c r="C188" s="1">
        <v>9000336</v>
      </c>
      <c r="D188" s="1" t="s">
        <v>610</v>
      </c>
      <c r="E188" s="1" t="s">
        <v>611</v>
      </c>
      <c r="F188" s="1" t="s">
        <v>612</v>
      </c>
      <c r="G188" s="1">
        <v>2.15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 t="s">
        <v>46</v>
      </c>
      <c r="N188" s="1">
        <v>5</v>
      </c>
      <c r="O188" s="1">
        <v>10000034</v>
      </c>
    </row>
    <row r="189" spans="1:15" x14ac:dyDescent="0.2">
      <c r="A189" s="1">
        <v>187</v>
      </c>
      <c r="B189" s="1">
        <v>10000034</v>
      </c>
      <c r="C189" s="1">
        <v>9000337</v>
      </c>
      <c r="D189" s="1" t="s">
        <v>613</v>
      </c>
      <c r="E189" s="1" t="s">
        <v>614</v>
      </c>
      <c r="F189" s="1" t="s">
        <v>615</v>
      </c>
      <c r="G189" s="1">
        <v>3.6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 t="s">
        <v>46</v>
      </c>
      <c r="N189" s="1">
        <v>5</v>
      </c>
      <c r="O189" s="1">
        <v>10000034</v>
      </c>
    </row>
    <row r="190" spans="1:15" x14ac:dyDescent="0.2">
      <c r="A190" s="1">
        <v>188</v>
      </c>
      <c r="B190" s="1">
        <v>10000187</v>
      </c>
      <c r="C190" s="1">
        <v>9000339</v>
      </c>
      <c r="D190" s="1" t="s">
        <v>616</v>
      </c>
      <c r="E190" s="1" t="s">
        <v>617</v>
      </c>
      <c r="F190" s="1" t="s">
        <v>618</v>
      </c>
      <c r="G190" s="1">
        <v>4.5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 t="s">
        <v>426</v>
      </c>
      <c r="N190" s="1">
        <v>24</v>
      </c>
      <c r="O190" s="1">
        <v>10000187</v>
      </c>
    </row>
    <row r="191" spans="1:15" x14ac:dyDescent="0.2">
      <c r="A191" s="1">
        <v>189</v>
      </c>
      <c r="B191" s="1">
        <v>10000187</v>
      </c>
      <c r="C191" s="1">
        <v>9000340</v>
      </c>
      <c r="D191" s="1" t="s">
        <v>619</v>
      </c>
      <c r="E191" s="1" t="s">
        <v>620</v>
      </c>
      <c r="F191" s="1" t="s">
        <v>621</v>
      </c>
      <c r="G191" s="1">
        <v>3.6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 t="s">
        <v>426</v>
      </c>
      <c r="N191" s="1">
        <v>24</v>
      </c>
      <c r="O191" s="1">
        <v>10000187</v>
      </c>
    </row>
    <row r="192" spans="1:15" x14ac:dyDescent="0.2">
      <c r="A192" s="1">
        <v>190</v>
      </c>
      <c r="B192" s="1">
        <v>10000187</v>
      </c>
      <c r="C192" s="1">
        <v>9000341</v>
      </c>
      <c r="D192" s="1" t="s">
        <v>622</v>
      </c>
      <c r="E192" s="1" t="s">
        <v>623</v>
      </c>
      <c r="F192" s="1" t="s">
        <v>624</v>
      </c>
      <c r="G192" s="1">
        <v>4.5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 t="s">
        <v>426</v>
      </c>
      <c r="N192" s="1">
        <v>24</v>
      </c>
      <c r="O192" s="1">
        <v>10000187</v>
      </c>
    </row>
    <row r="193" spans="1:15" x14ac:dyDescent="0.2">
      <c r="A193" s="1">
        <v>191</v>
      </c>
      <c r="B193" s="1">
        <v>10000041</v>
      </c>
      <c r="C193" s="1">
        <v>9000343</v>
      </c>
      <c r="D193" s="1" t="s">
        <v>625</v>
      </c>
      <c r="E193" s="1" t="s">
        <v>626</v>
      </c>
      <c r="F193" s="1" t="s">
        <v>627</v>
      </c>
      <c r="G193" s="1">
        <v>0</v>
      </c>
      <c r="H193" s="1">
        <v>0</v>
      </c>
      <c r="I193" s="1">
        <v>7253</v>
      </c>
      <c r="J193" s="1">
        <v>0</v>
      </c>
      <c r="K193" s="1">
        <v>0</v>
      </c>
      <c r="L193" s="1">
        <v>0</v>
      </c>
      <c r="M193" s="1" t="s">
        <v>71</v>
      </c>
      <c r="N193" s="1">
        <v>6</v>
      </c>
      <c r="O193" s="1">
        <v>10000041</v>
      </c>
    </row>
    <row r="194" spans="1:15" x14ac:dyDescent="0.2">
      <c r="A194" s="1">
        <v>192</v>
      </c>
      <c r="B194" s="1">
        <v>10000187</v>
      </c>
      <c r="C194" s="1">
        <v>9000344</v>
      </c>
      <c r="D194" s="1" t="s">
        <v>628</v>
      </c>
      <c r="E194" s="1" t="s">
        <v>629</v>
      </c>
      <c r="F194" s="1" t="s">
        <v>630</v>
      </c>
      <c r="G194" s="1">
        <v>4.5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 t="s">
        <v>426</v>
      </c>
      <c r="N194" s="1">
        <v>24</v>
      </c>
      <c r="O194" s="1">
        <v>10000187</v>
      </c>
    </row>
    <row r="195" spans="1:15" x14ac:dyDescent="0.2">
      <c r="A195" s="1">
        <v>193</v>
      </c>
      <c r="B195" s="1">
        <v>10000187</v>
      </c>
      <c r="C195" s="1">
        <v>9000345</v>
      </c>
      <c r="D195" s="1" t="s">
        <v>631</v>
      </c>
      <c r="E195" s="1" t="s">
        <v>632</v>
      </c>
      <c r="F195" s="1" t="s">
        <v>633</v>
      </c>
      <c r="G195" s="1">
        <v>0</v>
      </c>
      <c r="H195" s="1">
        <v>0</v>
      </c>
      <c r="I195" s="1">
        <v>7253</v>
      </c>
      <c r="J195" s="1">
        <v>0</v>
      </c>
      <c r="K195" s="1">
        <v>0</v>
      </c>
      <c r="L195" s="1">
        <v>0</v>
      </c>
      <c r="M195" s="1" t="s">
        <v>426</v>
      </c>
      <c r="N195" s="1">
        <v>24</v>
      </c>
      <c r="O195" s="1">
        <v>10000187</v>
      </c>
    </row>
    <row r="196" spans="1:15" x14ac:dyDescent="0.2">
      <c r="A196" s="1">
        <v>194</v>
      </c>
      <c r="B196" s="1">
        <v>10000187</v>
      </c>
      <c r="C196" s="1">
        <v>9000347</v>
      </c>
      <c r="D196" s="1" t="s">
        <v>634</v>
      </c>
      <c r="E196" s="1" t="s">
        <v>635</v>
      </c>
      <c r="F196" s="1" t="s">
        <v>636</v>
      </c>
      <c r="G196" s="1">
        <v>0</v>
      </c>
      <c r="H196" s="1">
        <v>9066</v>
      </c>
      <c r="I196" s="1">
        <v>0</v>
      </c>
      <c r="J196" s="1">
        <v>0</v>
      </c>
      <c r="K196" s="1">
        <v>0</v>
      </c>
      <c r="L196" s="1">
        <v>0</v>
      </c>
      <c r="M196" s="1" t="s">
        <v>426</v>
      </c>
      <c r="N196" s="1">
        <v>24</v>
      </c>
      <c r="O196" s="1">
        <v>10000187</v>
      </c>
    </row>
    <row r="197" spans="1:15" x14ac:dyDescent="0.2">
      <c r="A197" s="1">
        <v>195</v>
      </c>
      <c r="B197" s="1">
        <v>10000187</v>
      </c>
      <c r="C197" s="1">
        <v>9000348</v>
      </c>
      <c r="D197" s="1" t="s">
        <v>637</v>
      </c>
      <c r="E197" s="1" t="s">
        <v>638</v>
      </c>
      <c r="F197" s="1" t="s">
        <v>639</v>
      </c>
      <c r="G197" s="1">
        <v>3.6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 t="s">
        <v>426</v>
      </c>
      <c r="N197" s="1">
        <v>24</v>
      </c>
      <c r="O197" s="1">
        <v>10000187</v>
      </c>
    </row>
    <row r="198" spans="1:15" x14ac:dyDescent="0.2">
      <c r="A198" s="1">
        <v>196</v>
      </c>
      <c r="B198" s="1">
        <v>10000187</v>
      </c>
      <c r="C198" s="1">
        <v>9000349</v>
      </c>
      <c r="D198" s="1" t="s">
        <v>640</v>
      </c>
      <c r="E198" s="1" t="s">
        <v>641</v>
      </c>
      <c r="F198" s="1" t="s">
        <v>642</v>
      </c>
      <c r="G198" s="1">
        <v>3.6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 t="s">
        <v>426</v>
      </c>
      <c r="N198" s="1">
        <v>24</v>
      </c>
      <c r="O198" s="1">
        <v>10000187</v>
      </c>
    </row>
    <row r="199" spans="1:15" x14ac:dyDescent="0.2">
      <c r="A199" s="1">
        <v>197</v>
      </c>
      <c r="B199" s="1">
        <v>10000187</v>
      </c>
      <c r="C199" s="1">
        <v>9000351</v>
      </c>
      <c r="D199" s="1" t="s">
        <v>643</v>
      </c>
      <c r="E199" s="1" t="s">
        <v>644</v>
      </c>
      <c r="F199" s="1" t="s">
        <v>645</v>
      </c>
      <c r="G199" s="1">
        <v>3.05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 t="s">
        <v>426</v>
      </c>
      <c r="N199" s="1">
        <v>24</v>
      </c>
      <c r="O199" s="1">
        <v>10000187</v>
      </c>
    </row>
    <row r="200" spans="1:15" x14ac:dyDescent="0.2">
      <c r="A200" s="1">
        <v>198</v>
      </c>
      <c r="B200" s="1">
        <v>10000187</v>
      </c>
      <c r="C200" s="1">
        <v>9000352</v>
      </c>
      <c r="D200" s="1" t="s">
        <v>646</v>
      </c>
      <c r="E200" s="1" t="s">
        <v>647</v>
      </c>
      <c r="F200" s="1" t="s">
        <v>648</v>
      </c>
      <c r="G200" s="1">
        <v>3.6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 t="s">
        <v>426</v>
      </c>
      <c r="N200" s="1">
        <v>24</v>
      </c>
      <c r="O200" s="1">
        <v>10000187</v>
      </c>
    </row>
    <row r="201" spans="1:15" x14ac:dyDescent="0.2">
      <c r="A201" s="1">
        <v>199</v>
      </c>
      <c r="B201" s="1">
        <v>10000187</v>
      </c>
      <c r="C201" s="1">
        <v>9000353</v>
      </c>
      <c r="D201" s="1" t="s">
        <v>649</v>
      </c>
      <c r="E201" s="1" t="s">
        <v>650</v>
      </c>
      <c r="F201" s="1" t="s">
        <v>651</v>
      </c>
      <c r="G201" s="1">
        <v>4.5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 t="s">
        <v>426</v>
      </c>
      <c r="N201" s="1">
        <v>24</v>
      </c>
      <c r="O201" s="1">
        <v>10000187</v>
      </c>
    </row>
    <row r="202" spans="1:15" x14ac:dyDescent="0.2">
      <c r="A202" s="1">
        <v>200</v>
      </c>
      <c r="B202" s="1">
        <v>10000187</v>
      </c>
      <c r="C202" s="1">
        <v>9000354</v>
      </c>
      <c r="D202" s="1" t="s">
        <v>652</v>
      </c>
      <c r="E202" s="1" t="s">
        <v>653</v>
      </c>
      <c r="F202" s="1" t="s">
        <v>654</v>
      </c>
      <c r="G202" s="1">
        <v>4.5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 t="s">
        <v>426</v>
      </c>
      <c r="N202" s="1">
        <v>24</v>
      </c>
      <c r="O202" s="1">
        <v>10000187</v>
      </c>
    </row>
    <row r="203" spans="1:15" x14ac:dyDescent="0.2">
      <c r="A203" s="1">
        <v>201</v>
      </c>
      <c r="B203" s="1">
        <v>10000187</v>
      </c>
      <c r="C203" s="1">
        <v>9000355</v>
      </c>
      <c r="D203" s="1" t="s">
        <v>655</v>
      </c>
      <c r="E203" s="1" t="s">
        <v>656</v>
      </c>
      <c r="F203" s="1" t="s">
        <v>657</v>
      </c>
      <c r="G203" s="1">
        <v>2.15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 t="s">
        <v>426</v>
      </c>
      <c r="N203" s="1">
        <v>24</v>
      </c>
      <c r="O203" s="1">
        <v>10000187</v>
      </c>
    </row>
    <row r="204" spans="1:15" x14ac:dyDescent="0.2">
      <c r="A204" s="1">
        <v>202</v>
      </c>
      <c r="B204" s="1">
        <v>10000187</v>
      </c>
      <c r="C204" s="1">
        <v>9000356</v>
      </c>
      <c r="D204" s="1" t="s">
        <v>658</v>
      </c>
      <c r="E204" s="1" t="s">
        <v>659</v>
      </c>
      <c r="F204" s="1" t="s">
        <v>660</v>
      </c>
      <c r="G204" s="1">
        <v>2.15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 t="s">
        <v>426</v>
      </c>
      <c r="N204" s="1">
        <v>24</v>
      </c>
      <c r="O204" s="1">
        <v>10000187</v>
      </c>
    </row>
    <row r="205" spans="1:15" x14ac:dyDescent="0.2">
      <c r="A205" s="1">
        <v>203</v>
      </c>
      <c r="B205" s="1">
        <v>10000187</v>
      </c>
      <c r="C205" s="1">
        <v>9000357</v>
      </c>
      <c r="D205" s="1" t="s">
        <v>661</v>
      </c>
      <c r="E205" s="1" t="s">
        <v>662</v>
      </c>
      <c r="F205" s="1" t="s">
        <v>663</v>
      </c>
      <c r="G205" s="1">
        <v>2.15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 t="s">
        <v>426</v>
      </c>
      <c r="N205" s="1">
        <v>24</v>
      </c>
      <c r="O205" s="1">
        <v>10000187</v>
      </c>
    </row>
    <row r="206" spans="1:15" x14ac:dyDescent="0.2">
      <c r="A206" s="1">
        <v>204</v>
      </c>
      <c r="B206" s="1">
        <v>10000187</v>
      </c>
      <c r="C206" s="1">
        <v>9000358</v>
      </c>
      <c r="D206" s="1" t="s">
        <v>664</v>
      </c>
      <c r="E206" s="1" t="s">
        <v>665</v>
      </c>
      <c r="F206" s="1" t="s">
        <v>666</v>
      </c>
      <c r="G206" s="1">
        <v>3.6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 t="s">
        <v>426</v>
      </c>
      <c r="N206" s="1">
        <v>24</v>
      </c>
      <c r="O206" s="1">
        <v>10000187</v>
      </c>
    </row>
    <row r="207" spans="1:15" x14ac:dyDescent="0.2">
      <c r="A207" s="1">
        <v>205</v>
      </c>
      <c r="B207" s="1">
        <v>10000140</v>
      </c>
      <c r="C207" s="1">
        <v>9000363</v>
      </c>
      <c r="D207" s="1" t="s">
        <v>667</v>
      </c>
      <c r="E207" s="1" t="s">
        <v>668</v>
      </c>
      <c r="F207" s="1" t="s">
        <v>669</v>
      </c>
      <c r="G207" s="1">
        <v>4.5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 t="s">
        <v>122</v>
      </c>
      <c r="N207" s="1">
        <v>20</v>
      </c>
      <c r="O207" s="1">
        <v>10000140</v>
      </c>
    </row>
    <row r="208" spans="1:15" x14ac:dyDescent="0.2">
      <c r="A208" s="1">
        <v>206</v>
      </c>
      <c r="B208" s="1">
        <v>10000140</v>
      </c>
      <c r="C208" s="1">
        <v>9000367</v>
      </c>
      <c r="D208" s="1" t="s">
        <v>670</v>
      </c>
      <c r="E208" s="1" t="s">
        <v>671</v>
      </c>
      <c r="F208" s="1" t="s">
        <v>672</v>
      </c>
      <c r="G208" s="1">
        <v>1.2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 t="s">
        <v>122</v>
      </c>
      <c r="N208" s="1">
        <v>20</v>
      </c>
      <c r="O208" s="1">
        <v>10000140</v>
      </c>
    </row>
    <row r="209" spans="1:15" x14ac:dyDescent="0.2">
      <c r="A209" s="1">
        <v>207</v>
      </c>
      <c r="B209" s="1">
        <v>10000140</v>
      </c>
      <c r="C209" s="1">
        <v>9000369</v>
      </c>
      <c r="D209" s="1" t="s">
        <v>673</v>
      </c>
      <c r="E209" s="1" t="s">
        <v>674</v>
      </c>
      <c r="F209" s="1" t="s">
        <v>675</v>
      </c>
      <c r="G209" s="1">
        <v>0</v>
      </c>
      <c r="H209" s="1">
        <v>9066</v>
      </c>
      <c r="I209" s="1">
        <v>0</v>
      </c>
      <c r="J209" s="1">
        <v>0</v>
      </c>
      <c r="K209" s="1">
        <v>0</v>
      </c>
      <c r="L209" s="1">
        <v>0</v>
      </c>
      <c r="M209" s="1" t="s">
        <v>122</v>
      </c>
      <c r="N209" s="1">
        <v>20</v>
      </c>
      <c r="O209" s="1">
        <v>10000140</v>
      </c>
    </row>
    <row r="210" spans="1:15" x14ac:dyDescent="0.2">
      <c r="A210" s="1">
        <v>208</v>
      </c>
      <c r="B210" s="1">
        <v>10000140</v>
      </c>
      <c r="C210" s="1">
        <v>9000377</v>
      </c>
      <c r="D210" s="1" t="s">
        <v>676</v>
      </c>
      <c r="E210" s="1" t="s">
        <v>677</v>
      </c>
      <c r="F210" s="1" t="s">
        <v>678</v>
      </c>
      <c r="G210" s="1">
        <v>4.5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 t="s">
        <v>122</v>
      </c>
      <c r="N210" s="1">
        <v>20</v>
      </c>
      <c r="O210" s="1">
        <v>10000140</v>
      </c>
    </row>
    <row r="211" spans="1:15" x14ac:dyDescent="0.2">
      <c r="A211" s="1">
        <v>209</v>
      </c>
      <c r="B211" s="1">
        <v>10000140</v>
      </c>
      <c r="C211" s="1">
        <v>9000387</v>
      </c>
      <c r="D211" s="1" t="s">
        <v>679</v>
      </c>
      <c r="E211" s="1" t="s">
        <v>680</v>
      </c>
      <c r="F211" s="1" t="s">
        <v>681</v>
      </c>
      <c r="G211" s="1">
        <v>3.6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 t="s">
        <v>122</v>
      </c>
      <c r="N211" s="1">
        <v>20</v>
      </c>
      <c r="O211" s="1">
        <v>10000140</v>
      </c>
    </row>
    <row r="212" spans="1:15" x14ac:dyDescent="0.2">
      <c r="A212" s="1">
        <v>210</v>
      </c>
      <c r="B212" s="1">
        <v>10000140</v>
      </c>
      <c r="C212" s="1">
        <v>9000388</v>
      </c>
      <c r="D212" s="1" t="s">
        <v>682</v>
      </c>
      <c r="E212" s="1" t="s">
        <v>683</v>
      </c>
      <c r="F212" s="1" t="s">
        <v>684</v>
      </c>
      <c r="G212" s="1">
        <v>3.6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 t="s">
        <v>122</v>
      </c>
      <c r="N212" s="1">
        <v>20</v>
      </c>
      <c r="O212" s="1">
        <v>10000140</v>
      </c>
    </row>
    <row r="213" spans="1:15" x14ac:dyDescent="0.2">
      <c r="A213" s="1">
        <v>211</v>
      </c>
      <c r="B213" s="1">
        <v>10000140</v>
      </c>
      <c r="C213" s="1">
        <v>9000389</v>
      </c>
      <c r="D213" s="1" t="s">
        <v>685</v>
      </c>
      <c r="E213" s="1" t="s">
        <v>686</v>
      </c>
      <c r="F213" s="1" t="s">
        <v>687</v>
      </c>
      <c r="G213" s="1">
        <v>4.5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 t="s">
        <v>122</v>
      </c>
      <c r="N213" s="1">
        <v>20</v>
      </c>
      <c r="O213" s="1">
        <v>10000140</v>
      </c>
    </row>
    <row r="214" spans="1:15" x14ac:dyDescent="0.2">
      <c r="A214" s="1">
        <v>212</v>
      </c>
      <c r="B214" s="1">
        <v>10000140</v>
      </c>
      <c r="C214" s="1">
        <v>9000390</v>
      </c>
      <c r="D214" s="1" t="s">
        <v>688</v>
      </c>
      <c r="E214" s="1" t="s">
        <v>689</v>
      </c>
      <c r="F214" s="1" t="s">
        <v>690</v>
      </c>
      <c r="G214" s="1">
        <v>1.8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 t="s">
        <v>122</v>
      </c>
      <c r="N214" s="1">
        <v>20</v>
      </c>
      <c r="O214" s="1">
        <v>10000140</v>
      </c>
    </row>
    <row r="215" spans="1:15" x14ac:dyDescent="0.2">
      <c r="A215" s="1">
        <v>213</v>
      </c>
      <c r="B215" s="1">
        <v>10000140</v>
      </c>
      <c r="C215" s="1">
        <v>9000391</v>
      </c>
      <c r="D215" s="1" t="s">
        <v>691</v>
      </c>
      <c r="E215" s="1" t="s">
        <v>692</v>
      </c>
      <c r="F215" s="1" t="s">
        <v>693</v>
      </c>
      <c r="G215" s="1">
        <v>3.6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 t="s">
        <v>122</v>
      </c>
      <c r="N215" s="1">
        <v>20</v>
      </c>
      <c r="O215" s="1">
        <v>10000140</v>
      </c>
    </row>
    <row r="216" spans="1:15" x14ac:dyDescent="0.2">
      <c r="A216" s="1">
        <v>214</v>
      </c>
      <c r="B216" s="1">
        <v>10000140</v>
      </c>
      <c r="C216" s="1">
        <v>9000392</v>
      </c>
      <c r="D216" s="1" t="s">
        <v>694</v>
      </c>
      <c r="E216" s="1" t="s">
        <v>695</v>
      </c>
      <c r="F216" s="1" t="s">
        <v>696</v>
      </c>
      <c r="G216" s="1">
        <v>3.6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 t="s">
        <v>122</v>
      </c>
      <c r="N216" s="1">
        <v>20</v>
      </c>
      <c r="O216" s="1">
        <v>10000140</v>
      </c>
    </row>
    <row r="217" spans="1:15" x14ac:dyDescent="0.2">
      <c r="A217" s="1">
        <v>215</v>
      </c>
      <c r="B217" s="1">
        <v>10000140</v>
      </c>
      <c r="C217" s="1">
        <v>9000393</v>
      </c>
      <c r="D217" s="1" t="s">
        <v>697</v>
      </c>
      <c r="E217" s="1" t="s">
        <v>698</v>
      </c>
      <c r="F217" s="1" t="s">
        <v>699</v>
      </c>
      <c r="G217" s="1">
        <v>3.6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 t="s">
        <v>122</v>
      </c>
      <c r="N217" s="1">
        <v>20</v>
      </c>
      <c r="O217" s="1">
        <v>10000140</v>
      </c>
    </row>
    <row r="218" spans="1:15" x14ac:dyDescent="0.2">
      <c r="A218" s="1">
        <v>216</v>
      </c>
      <c r="B218" s="1">
        <v>10000140</v>
      </c>
      <c r="C218" s="1">
        <v>9000397</v>
      </c>
      <c r="D218" s="1" t="s">
        <v>700</v>
      </c>
      <c r="E218" s="1" t="s">
        <v>701</v>
      </c>
      <c r="F218" s="1" t="s">
        <v>702</v>
      </c>
      <c r="G218" s="1">
        <v>3.6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 t="s">
        <v>122</v>
      </c>
      <c r="N218" s="1">
        <v>20</v>
      </c>
      <c r="O218" s="1">
        <v>10000140</v>
      </c>
    </row>
    <row r="219" spans="1:15" x14ac:dyDescent="0.2">
      <c r="A219" s="1">
        <v>217</v>
      </c>
      <c r="B219" s="1">
        <v>10000140</v>
      </c>
      <c r="C219" s="1">
        <v>9000398</v>
      </c>
      <c r="D219" s="1" t="s">
        <v>703</v>
      </c>
      <c r="E219" s="1" t="s">
        <v>704</v>
      </c>
      <c r="F219" s="1" t="s">
        <v>705</v>
      </c>
      <c r="G219" s="1">
        <v>3.05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 t="s">
        <v>122</v>
      </c>
      <c r="N219" s="1">
        <v>20</v>
      </c>
      <c r="O219" s="1">
        <v>10000140</v>
      </c>
    </row>
    <row r="220" spans="1:15" x14ac:dyDescent="0.2">
      <c r="A220" s="1">
        <v>218</v>
      </c>
      <c r="B220" s="1">
        <v>10000140</v>
      </c>
      <c r="C220" s="1">
        <v>9000399</v>
      </c>
      <c r="D220" s="1" t="s">
        <v>706</v>
      </c>
      <c r="E220" s="1" t="s">
        <v>707</v>
      </c>
      <c r="F220" s="1" t="s">
        <v>708</v>
      </c>
      <c r="G220" s="1">
        <v>1.8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 t="s">
        <v>122</v>
      </c>
      <c r="N220" s="1">
        <v>20</v>
      </c>
      <c r="O220" s="1">
        <v>10000140</v>
      </c>
    </row>
    <row r="221" spans="1:15" x14ac:dyDescent="0.2">
      <c r="A221" s="1">
        <v>219</v>
      </c>
      <c r="B221" s="1">
        <v>10000140</v>
      </c>
      <c r="C221" s="1">
        <v>9000428</v>
      </c>
      <c r="D221" s="1" t="s">
        <v>709</v>
      </c>
      <c r="E221" s="1" t="s">
        <v>710</v>
      </c>
      <c r="F221" s="1" t="s">
        <v>711</v>
      </c>
      <c r="G221" s="1">
        <v>2.15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 t="s">
        <v>122</v>
      </c>
      <c r="N221" s="1">
        <v>20</v>
      </c>
      <c r="O221" s="1">
        <v>10000140</v>
      </c>
    </row>
    <row r="222" spans="1:15" x14ac:dyDescent="0.2">
      <c r="A222" s="1">
        <v>220</v>
      </c>
      <c r="B222" s="1">
        <v>10000062</v>
      </c>
      <c r="C222" s="1">
        <v>9000429</v>
      </c>
      <c r="D222" s="1" t="s">
        <v>712</v>
      </c>
      <c r="E222" s="1" t="s">
        <v>713</v>
      </c>
      <c r="F222" s="1" t="s">
        <v>714</v>
      </c>
      <c r="G222" s="1">
        <v>0</v>
      </c>
      <c r="H222" s="1">
        <v>0</v>
      </c>
      <c r="I222" s="1">
        <v>7253</v>
      </c>
      <c r="J222" s="1">
        <v>0</v>
      </c>
      <c r="K222" s="1">
        <v>0</v>
      </c>
      <c r="L222" s="1">
        <v>0</v>
      </c>
      <c r="M222" s="1" t="s">
        <v>363</v>
      </c>
      <c r="N222" s="1">
        <v>9</v>
      </c>
      <c r="O222" s="1">
        <v>10000062</v>
      </c>
    </row>
    <row r="223" spans="1:15" x14ac:dyDescent="0.2">
      <c r="A223" s="1">
        <v>221</v>
      </c>
      <c r="B223" s="1">
        <v>10000062</v>
      </c>
      <c r="C223" s="1">
        <v>9000431</v>
      </c>
      <c r="D223" s="1" t="s">
        <v>715</v>
      </c>
      <c r="E223" s="1" t="s">
        <v>716</v>
      </c>
      <c r="F223" s="1" t="s">
        <v>717</v>
      </c>
      <c r="G223" s="1">
        <v>4.5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 t="s">
        <v>363</v>
      </c>
      <c r="N223" s="1">
        <v>9</v>
      </c>
      <c r="O223" s="1">
        <v>10000062</v>
      </c>
    </row>
    <row r="224" spans="1:15" x14ac:dyDescent="0.2">
      <c r="A224" s="1">
        <v>222</v>
      </c>
      <c r="B224" s="1">
        <v>10000062</v>
      </c>
      <c r="C224" s="1">
        <v>9000432</v>
      </c>
      <c r="D224" s="1" t="s">
        <v>718</v>
      </c>
      <c r="E224" s="1" t="s">
        <v>719</v>
      </c>
      <c r="F224" s="1" t="s">
        <v>720</v>
      </c>
      <c r="G224" s="1">
        <v>4.5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 t="s">
        <v>363</v>
      </c>
      <c r="N224" s="1">
        <v>9</v>
      </c>
      <c r="O224" s="1">
        <v>10000062</v>
      </c>
    </row>
    <row r="225" spans="1:15" x14ac:dyDescent="0.2">
      <c r="A225" s="1">
        <v>223</v>
      </c>
      <c r="B225" s="1">
        <v>10000062</v>
      </c>
      <c r="C225" s="1">
        <v>9000433</v>
      </c>
      <c r="D225" s="1" t="s">
        <v>721</v>
      </c>
      <c r="E225" s="1" t="s">
        <v>722</v>
      </c>
      <c r="F225" s="1" t="s">
        <v>723</v>
      </c>
      <c r="G225" s="1">
        <v>4.5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 t="s">
        <v>363</v>
      </c>
      <c r="N225" s="1">
        <v>9</v>
      </c>
      <c r="O225" s="1">
        <v>10000062</v>
      </c>
    </row>
    <row r="226" spans="1:15" x14ac:dyDescent="0.2">
      <c r="A226" s="1">
        <v>224</v>
      </c>
      <c r="B226" s="1">
        <v>10000062</v>
      </c>
      <c r="C226" s="1">
        <v>9000434</v>
      </c>
      <c r="D226" s="1" t="s">
        <v>724</v>
      </c>
      <c r="E226" s="1" t="s">
        <v>725</v>
      </c>
      <c r="F226" s="1" t="s">
        <v>726</v>
      </c>
      <c r="G226" s="1">
        <v>4.5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 t="s">
        <v>363</v>
      </c>
      <c r="N226" s="1">
        <v>9</v>
      </c>
      <c r="O226" s="1">
        <v>10000062</v>
      </c>
    </row>
    <row r="227" spans="1:15" x14ac:dyDescent="0.2">
      <c r="A227" s="1">
        <v>225</v>
      </c>
      <c r="B227" s="1">
        <v>10000062</v>
      </c>
      <c r="C227" s="1">
        <v>9000435</v>
      </c>
      <c r="D227" s="1" t="s">
        <v>727</v>
      </c>
      <c r="E227" s="1" t="s">
        <v>728</v>
      </c>
      <c r="F227" s="1" t="s">
        <v>729</v>
      </c>
      <c r="G227" s="1">
        <v>2.15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 t="s">
        <v>363</v>
      </c>
      <c r="N227" s="1">
        <v>9</v>
      </c>
      <c r="O227" s="1">
        <v>10000062</v>
      </c>
    </row>
    <row r="228" spans="1:15" x14ac:dyDescent="0.2">
      <c r="A228" s="1">
        <v>226</v>
      </c>
      <c r="B228" s="1">
        <v>10000124</v>
      </c>
      <c r="C228" s="1">
        <v>9000437</v>
      </c>
      <c r="D228" s="1" t="s">
        <v>730</v>
      </c>
      <c r="E228" s="1" t="s">
        <v>731</v>
      </c>
      <c r="F228" s="1" t="s">
        <v>732</v>
      </c>
      <c r="G228" s="1">
        <v>4.5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 t="s">
        <v>109</v>
      </c>
      <c r="N228" s="1">
        <v>19</v>
      </c>
      <c r="O228" s="1">
        <v>10000124</v>
      </c>
    </row>
    <row r="229" spans="1:15" x14ac:dyDescent="0.2">
      <c r="A229" s="1">
        <v>227</v>
      </c>
      <c r="B229" s="1">
        <v>10000124</v>
      </c>
      <c r="C229" s="1">
        <v>9000439</v>
      </c>
      <c r="D229" s="1" t="s">
        <v>733</v>
      </c>
      <c r="E229" s="1" t="s">
        <v>734</v>
      </c>
      <c r="F229" s="1" t="s">
        <v>8440</v>
      </c>
      <c r="G229" s="1">
        <v>4.5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 t="s">
        <v>109</v>
      </c>
      <c r="N229" s="1">
        <v>19</v>
      </c>
      <c r="O229" s="1">
        <v>10000124</v>
      </c>
    </row>
    <row r="230" spans="1:15" x14ac:dyDescent="0.2">
      <c r="A230" s="1">
        <v>228</v>
      </c>
      <c r="B230" s="1">
        <v>10000124</v>
      </c>
      <c r="C230" s="1">
        <v>9000440</v>
      </c>
      <c r="D230" s="1" t="s">
        <v>735</v>
      </c>
      <c r="E230" s="1" t="s">
        <v>736</v>
      </c>
      <c r="F230" s="1" t="s">
        <v>737</v>
      </c>
      <c r="G230" s="1">
        <v>4.5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 t="s">
        <v>109</v>
      </c>
      <c r="N230" s="1">
        <v>19</v>
      </c>
      <c r="O230" s="1">
        <v>10000124</v>
      </c>
    </row>
    <row r="231" spans="1:15" x14ac:dyDescent="0.2">
      <c r="A231" s="1">
        <v>229</v>
      </c>
      <c r="B231" s="1">
        <v>10000124</v>
      </c>
      <c r="C231" s="1">
        <v>9000441</v>
      </c>
      <c r="D231" s="1" t="s">
        <v>738</v>
      </c>
      <c r="E231" s="1" t="s">
        <v>739</v>
      </c>
      <c r="F231" s="1" t="s">
        <v>740</v>
      </c>
      <c r="G231" s="1">
        <v>3.6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 t="s">
        <v>109</v>
      </c>
      <c r="N231" s="1">
        <v>19</v>
      </c>
      <c r="O231" s="1">
        <v>10000124</v>
      </c>
    </row>
    <row r="232" spans="1:15" x14ac:dyDescent="0.2">
      <c r="A232" s="1">
        <v>230</v>
      </c>
      <c r="B232" s="1">
        <v>10000124</v>
      </c>
      <c r="C232" s="1">
        <v>9000442</v>
      </c>
      <c r="D232" s="1" t="s">
        <v>741</v>
      </c>
      <c r="E232" s="1" t="s">
        <v>742</v>
      </c>
      <c r="F232" s="1" t="s">
        <v>743</v>
      </c>
      <c r="G232" s="1">
        <v>4.5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 t="s">
        <v>109</v>
      </c>
      <c r="N232" s="1">
        <v>19</v>
      </c>
      <c r="O232" s="1">
        <v>10000124</v>
      </c>
    </row>
    <row r="233" spans="1:15" x14ac:dyDescent="0.2">
      <c r="A233" s="1">
        <v>231</v>
      </c>
      <c r="B233" s="1">
        <v>10000124</v>
      </c>
      <c r="C233" s="1">
        <v>9000443</v>
      </c>
      <c r="D233" s="1" t="s">
        <v>744</v>
      </c>
      <c r="E233" s="1" t="s">
        <v>745</v>
      </c>
      <c r="F233" s="1" t="s">
        <v>8441</v>
      </c>
      <c r="G233" s="1">
        <v>2.15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 t="s">
        <v>109</v>
      </c>
      <c r="N233" s="1">
        <v>19</v>
      </c>
      <c r="O233" s="1">
        <v>10000124</v>
      </c>
    </row>
    <row r="234" spans="1:15" x14ac:dyDescent="0.2">
      <c r="A234" s="1">
        <v>232</v>
      </c>
      <c r="B234" s="1">
        <v>10000124</v>
      </c>
      <c r="C234" s="1">
        <v>9000445</v>
      </c>
      <c r="D234" s="1" t="s">
        <v>746</v>
      </c>
      <c r="E234" s="1" t="s">
        <v>747</v>
      </c>
      <c r="F234" s="1" t="s">
        <v>748</v>
      </c>
      <c r="G234" s="1">
        <v>3.6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 t="s">
        <v>109</v>
      </c>
      <c r="N234" s="1">
        <v>19</v>
      </c>
      <c r="O234" s="1">
        <v>10000124</v>
      </c>
    </row>
    <row r="235" spans="1:15" x14ac:dyDescent="0.2">
      <c r="A235" s="1">
        <v>233</v>
      </c>
      <c r="B235" s="1">
        <v>10000124</v>
      </c>
      <c r="C235" s="1">
        <v>9000446</v>
      </c>
      <c r="D235" s="1" t="s">
        <v>749</v>
      </c>
      <c r="E235" s="1" t="s">
        <v>750</v>
      </c>
      <c r="F235" s="1" t="s">
        <v>8442</v>
      </c>
      <c r="G235" s="1">
        <v>2.15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 t="s">
        <v>109</v>
      </c>
      <c r="N235" s="1">
        <v>19</v>
      </c>
      <c r="O235" s="1">
        <v>10000124</v>
      </c>
    </row>
    <row r="236" spans="1:15" x14ac:dyDescent="0.2">
      <c r="A236" s="1">
        <v>234</v>
      </c>
      <c r="B236" s="1">
        <v>10000124</v>
      </c>
      <c r="C236" s="1">
        <v>9000448</v>
      </c>
      <c r="D236" s="1" t="s">
        <v>751</v>
      </c>
      <c r="E236" s="1" t="s">
        <v>752</v>
      </c>
      <c r="F236" s="1" t="s">
        <v>753</v>
      </c>
      <c r="G236" s="1">
        <v>4.5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 t="s">
        <v>109</v>
      </c>
      <c r="N236" s="1">
        <v>19</v>
      </c>
      <c r="O236" s="1">
        <v>10000124</v>
      </c>
    </row>
    <row r="237" spans="1:15" x14ac:dyDescent="0.2">
      <c r="A237" s="1">
        <v>235</v>
      </c>
      <c r="B237" s="1">
        <v>10000124</v>
      </c>
      <c r="C237" s="1">
        <v>9000450</v>
      </c>
      <c r="D237" s="1" t="s">
        <v>754</v>
      </c>
      <c r="E237" s="1" t="s">
        <v>755</v>
      </c>
      <c r="F237" s="1" t="s">
        <v>756</v>
      </c>
      <c r="G237" s="1">
        <v>2.15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 t="s">
        <v>109</v>
      </c>
      <c r="N237" s="1">
        <v>19</v>
      </c>
      <c r="O237" s="1">
        <v>10000124</v>
      </c>
    </row>
    <row r="238" spans="1:15" x14ac:dyDescent="0.2">
      <c r="A238" s="1">
        <v>236</v>
      </c>
      <c r="B238" s="1">
        <v>10000154</v>
      </c>
      <c r="C238" s="1">
        <v>9000451</v>
      </c>
      <c r="D238" s="1" t="s">
        <v>757</v>
      </c>
      <c r="E238" s="1" t="s">
        <v>758</v>
      </c>
      <c r="F238" s="1" t="s">
        <v>7798</v>
      </c>
      <c r="G238" s="1">
        <v>4.5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 t="s">
        <v>278</v>
      </c>
      <c r="N238" s="1">
        <v>21</v>
      </c>
      <c r="O238" s="1">
        <v>10000154</v>
      </c>
    </row>
    <row r="239" spans="1:15" x14ac:dyDescent="0.2">
      <c r="A239" s="1">
        <v>237</v>
      </c>
      <c r="B239" s="1">
        <v>10000154</v>
      </c>
      <c r="C239" s="1">
        <v>9000452</v>
      </c>
      <c r="D239" s="1" t="s">
        <v>759</v>
      </c>
      <c r="E239" s="1" t="s">
        <v>760</v>
      </c>
      <c r="F239" s="1" t="s">
        <v>761</v>
      </c>
      <c r="G239" s="1">
        <v>3.6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 t="s">
        <v>278</v>
      </c>
      <c r="N239" s="1">
        <v>21</v>
      </c>
      <c r="O239" s="1">
        <v>10000154</v>
      </c>
    </row>
    <row r="240" spans="1:15" x14ac:dyDescent="0.2">
      <c r="A240" s="1">
        <v>238</v>
      </c>
      <c r="B240" s="1">
        <v>10000154</v>
      </c>
      <c r="C240" s="1">
        <v>9000453</v>
      </c>
      <c r="D240" s="1" t="s">
        <v>762</v>
      </c>
      <c r="E240" s="1" t="s">
        <v>763</v>
      </c>
      <c r="F240" s="1" t="s">
        <v>764</v>
      </c>
      <c r="G240" s="1">
        <v>0</v>
      </c>
      <c r="H240" s="1">
        <v>0</v>
      </c>
      <c r="I240" s="1">
        <v>7253</v>
      </c>
      <c r="J240" s="1">
        <v>0</v>
      </c>
      <c r="K240" s="1">
        <v>0</v>
      </c>
      <c r="L240" s="1">
        <v>0</v>
      </c>
      <c r="M240" s="1" t="s">
        <v>278</v>
      </c>
      <c r="N240" s="1">
        <v>21</v>
      </c>
      <c r="O240" s="1">
        <v>10000154</v>
      </c>
    </row>
    <row r="241" spans="1:15" x14ac:dyDescent="0.2">
      <c r="A241" s="1">
        <v>239</v>
      </c>
      <c r="B241" s="1">
        <v>10000154</v>
      </c>
      <c r="C241" s="1">
        <v>9000454</v>
      </c>
      <c r="D241" s="1" t="s">
        <v>765</v>
      </c>
      <c r="E241" s="1" t="s">
        <v>766</v>
      </c>
      <c r="F241" s="1" t="s">
        <v>767</v>
      </c>
      <c r="G241" s="1">
        <v>4.5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 t="s">
        <v>278</v>
      </c>
      <c r="N241" s="1">
        <v>21</v>
      </c>
      <c r="O241" s="1">
        <v>10000154</v>
      </c>
    </row>
    <row r="242" spans="1:15" x14ac:dyDescent="0.2">
      <c r="A242" s="1">
        <v>240</v>
      </c>
      <c r="B242" s="1">
        <v>10000154</v>
      </c>
      <c r="C242" s="1">
        <v>9000455</v>
      </c>
      <c r="D242" s="1" t="s">
        <v>768</v>
      </c>
      <c r="E242" s="1" t="s">
        <v>769</v>
      </c>
      <c r="F242" s="1" t="s">
        <v>770</v>
      </c>
      <c r="G242" s="1">
        <v>0</v>
      </c>
      <c r="H242" s="1">
        <v>0</v>
      </c>
      <c r="I242" s="1">
        <v>0</v>
      </c>
      <c r="J242" s="1">
        <v>7253</v>
      </c>
      <c r="K242" s="1">
        <v>0</v>
      </c>
      <c r="L242" s="1">
        <v>0</v>
      </c>
      <c r="M242" s="1" t="s">
        <v>278</v>
      </c>
      <c r="N242" s="1">
        <v>21</v>
      </c>
      <c r="O242" s="1">
        <v>10000154</v>
      </c>
    </row>
    <row r="243" spans="1:15" x14ac:dyDescent="0.2">
      <c r="A243" s="1">
        <v>241</v>
      </c>
      <c r="B243" s="1">
        <v>10000154</v>
      </c>
      <c r="C243" s="1">
        <v>9000456</v>
      </c>
      <c r="D243" s="1" t="s">
        <v>771</v>
      </c>
      <c r="E243" s="1" t="s">
        <v>772</v>
      </c>
      <c r="F243" s="1" t="s">
        <v>773</v>
      </c>
      <c r="G243" s="1">
        <v>3.6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 t="s">
        <v>278</v>
      </c>
      <c r="N243" s="1">
        <v>21</v>
      </c>
      <c r="O243" s="1">
        <v>10000154</v>
      </c>
    </row>
    <row r="244" spans="1:15" x14ac:dyDescent="0.2">
      <c r="A244" s="1">
        <v>242</v>
      </c>
      <c r="B244" s="1">
        <v>10000154</v>
      </c>
      <c r="C244" s="1">
        <v>9000457</v>
      </c>
      <c r="D244" s="1" t="s">
        <v>774</v>
      </c>
      <c r="E244" s="1" t="s">
        <v>775</v>
      </c>
      <c r="F244" s="1" t="s">
        <v>776</v>
      </c>
      <c r="G244" s="1">
        <v>3.6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 t="s">
        <v>278</v>
      </c>
      <c r="N244" s="1">
        <v>21</v>
      </c>
      <c r="O244" s="1">
        <v>10000154</v>
      </c>
    </row>
    <row r="245" spans="1:15" x14ac:dyDescent="0.2">
      <c r="A245" s="1">
        <v>243</v>
      </c>
      <c r="B245" s="1">
        <v>10000154</v>
      </c>
      <c r="C245" s="1">
        <v>9000458</v>
      </c>
      <c r="D245" s="1" t="s">
        <v>777</v>
      </c>
      <c r="E245" s="1" t="s">
        <v>778</v>
      </c>
      <c r="F245" s="1" t="s">
        <v>779</v>
      </c>
      <c r="G245" s="1">
        <v>3.6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 t="s">
        <v>278</v>
      </c>
      <c r="N245" s="1">
        <v>21</v>
      </c>
      <c r="O245" s="1">
        <v>10000154</v>
      </c>
    </row>
    <row r="246" spans="1:15" x14ac:dyDescent="0.2">
      <c r="A246" s="1">
        <v>244</v>
      </c>
      <c r="B246" s="1">
        <v>10000154</v>
      </c>
      <c r="C246" s="1">
        <v>9000459</v>
      </c>
      <c r="D246" s="1" t="s">
        <v>780</v>
      </c>
      <c r="E246" s="1" t="s">
        <v>781</v>
      </c>
      <c r="F246" s="1" t="s">
        <v>782</v>
      </c>
      <c r="G246" s="1">
        <v>0</v>
      </c>
      <c r="H246" s="1">
        <v>0</v>
      </c>
      <c r="I246" s="1">
        <v>0</v>
      </c>
      <c r="J246" s="1">
        <v>7253</v>
      </c>
      <c r="K246" s="1">
        <v>0</v>
      </c>
      <c r="L246" s="1">
        <v>0</v>
      </c>
      <c r="M246" s="1" t="s">
        <v>278</v>
      </c>
      <c r="N246" s="1">
        <v>21</v>
      </c>
      <c r="O246" s="1">
        <v>10000154</v>
      </c>
    </row>
    <row r="247" spans="1:15" x14ac:dyDescent="0.2">
      <c r="A247" s="1">
        <v>245</v>
      </c>
      <c r="B247" s="1">
        <v>10000154</v>
      </c>
      <c r="C247" s="1">
        <v>9000460</v>
      </c>
      <c r="D247" s="1" t="s">
        <v>783</v>
      </c>
      <c r="E247" s="1" t="s">
        <v>784</v>
      </c>
      <c r="F247" s="1" t="s">
        <v>785</v>
      </c>
      <c r="G247" s="1">
        <v>4.5</v>
      </c>
      <c r="H247" s="1">
        <v>0</v>
      </c>
      <c r="I247" s="1">
        <v>0</v>
      </c>
      <c r="J247" s="1">
        <v>0</v>
      </c>
      <c r="K247" s="1">
        <v>4.5</v>
      </c>
      <c r="L247" s="1">
        <v>0</v>
      </c>
      <c r="M247" s="1" t="s">
        <v>278</v>
      </c>
      <c r="N247" s="1">
        <v>21</v>
      </c>
      <c r="O247" s="1">
        <v>10000154</v>
      </c>
    </row>
    <row r="248" spans="1:15" x14ac:dyDescent="0.2">
      <c r="A248" s="1">
        <v>246</v>
      </c>
      <c r="B248" s="1">
        <v>10000154</v>
      </c>
      <c r="C248" s="1">
        <v>9000461</v>
      </c>
      <c r="D248" s="1" t="s">
        <v>786</v>
      </c>
      <c r="E248" s="1" t="s">
        <v>787</v>
      </c>
      <c r="F248" s="1" t="s">
        <v>788</v>
      </c>
      <c r="G248" s="1">
        <v>3.6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 t="s">
        <v>278</v>
      </c>
      <c r="N248" s="1">
        <v>21</v>
      </c>
      <c r="O248" s="1">
        <v>10000154</v>
      </c>
    </row>
    <row r="249" spans="1:15" x14ac:dyDescent="0.2">
      <c r="A249" s="1">
        <v>247</v>
      </c>
      <c r="B249" s="1">
        <v>10000154</v>
      </c>
      <c r="C249" s="1">
        <v>9000462</v>
      </c>
      <c r="D249" s="1" t="s">
        <v>789</v>
      </c>
      <c r="E249" s="1" t="s">
        <v>790</v>
      </c>
      <c r="F249" s="1" t="s">
        <v>791</v>
      </c>
      <c r="G249" s="1">
        <v>3.6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 t="s">
        <v>278</v>
      </c>
      <c r="N249" s="1">
        <v>21</v>
      </c>
      <c r="O249" s="1">
        <v>10000154</v>
      </c>
    </row>
    <row r="250" spans="1:15" x14ac:dyDescent="0.2">
      <c r="A250" s="1">
        <v>248</v>
      </c>
      <c r="B250" s="1">
        <v>10000154</v>
      </c>
      <c r="C250" s="1">
        <v>9000463</v>
      </c>
      <c r="D250" s="1" t="s">
        <v>792</v>
      </c>
      <c r="E250" s="1" t="s">
        <v>793</v>
      </c>
      <c r="F250" s="1" t="s">
        <v>794</v>
      </c>
      <c r="G250" s="1">
        <v>3.6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 t="s">
        <v>278</v>
      </c>
      <c r="N250" s="1">
        <v>21</v>
      </c>
      <c r="O250" s="1">
        <v>10000154</v>
      </c>
    </row>
    <row r="251" spans="1:15" x14ac:dyDescent="0.2">
      <c r="A251" s="1">
        <v>249</v>
      </c>
      <c r="B251" s="1">
        <v>10000154</v>
      </c>
      <c r="C251" s="1">
        <v>9000464</v>
      </c>
      <c r="D251" s="1" t="s">
        <v>795</v>
      </c>
      <c r="E251" s="1" t="s">
        <v>796</v>
      </c>
      <c r="F251" s="1" t="s">
        <v>797</v>
      </c>
      <c r="G251" s="1">
        <v>3.6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 t="s">
        <v>278</v>
      </c>
      <c r="N251" s="1">
        <v>21</v>
      </c>
      <c r="O251" s="1">
        <v>10000154</v>
      </c>
    </row>
    <row r="252" spans="1:15" x14ac:dyDescent="0.2">
      <c r="A252" s="1">
        <v>250</v>
      </c>
      <c r="B252" s="1">
        <v>10000154</v>
      </c>
      <c r="C252" s="1">
        <v>9000465</v>
      </c>
      <c r="D252" s="1" t="s">
        <v>798</v>
      </c>
      <c r="E252" s="1" t="s">
        <v>799</v>
      </c>
      <c r="F252" s="1" t="s">
        <v>800</v>
      </c>
      <c r="G252" s="1">
        <v>3.6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 t="s">
        <v>278</v>
      </c>
      <c r="N252" s="1">
        <v>21</v>
      </c>
      <c r="O252" s="1">
        <v>10000154</v>
      </c>
    </row>
    <row r="253" spans="1:15" x14ac:dyDescent="0.2">
      <c r="A253" s="1">
        <v>251</v>
      </c>
      <c r="B253" s="1">
        <v>10000154</v>
      </c>
      <c r="C253" s="1">
        <v>9000466</v>
      </c>
      <c r="D253" s="1" t="s">
        <v>801</v>
      </c>
      <c r="E253" s="1" t="s">
        <v>802</v>
      </c>
      <c r="F253" s="1" t="s">
        <v>803</v>
      </c>
      <c r="G253" s="1">
        <v>3.05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 t="s">
        <v>278</v>
      </c>
      <c r="N253" s="1">
        <v>21</v>
      </c>
      <c r="O253" s="1">
        <v>10000154</v>
      </c>
    </row>
    <row r="254" spans="1:15" x14ac:dyDescent="0.2">
      <c r="A254" s="1">
        <v>252</v>
      </c>
      <c r="B254" s="1">
        <v>10000154</v>
      </c>
      <c r="C254" s="1">
        <v>9000467</v>
      </c>
      <c r="D254" s="1" t="s">
        <v>804</v>
      </c>
      <c r="E254" s="1" t="s">
        <v>805</v>
      </c>
      <c r="F254" s="1" t="s">
        <v>806</v>
      </c>
      <c r="G254" s="1">
        <v>3.6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 t="s">
        <v>278</v>
      </c>
      <c r="N254" s="1">
        <v>21</v>
      </c>
      <c r="O254" s="1">
        <v>10000154</v>
      </c>
    </row>
    <row r="255" spans="1:15" x14ac:dyDescent="0.2">
      <c r="A255" s="1">
        <v>253</v>
      </c>
      <c r="B255" s="1">
        <v>10000154</v>
      </c>
      <c r="C255" s="1">
        <v>9000468</v>
      </c>
      <c r="D255" s="1" t="s">
        <v>807</v>
      </c>
      <c r="E255" s="1" t="s">
        <v>808</v>
      </c>
      <c r="F255" s="1" t="s">
        <v>809</v>
      </c>
      <c r="G255" s="1">
        <v>3.6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 t="s">
        <v>278</v>
      </c>
      <c r="N255" s="1">
        <v>21</v>
      </c>
      <c r="O255" s="1">
        <v>10000154</v>
      </c>
    </row>
    <row r="256" spans="1:15" x14ac:dyDescent="0.2">
      <c r="A256" s="1">
        <v>254</v>
      </c>
      <c r="B256" s="1">
        <v>10000154</v>
      </c>
      <c r="C256" s="1">
        <v>9000469</v>
      </c>
      <c r="D256" s="1" t="s">
        <v>810</v>
      </c>
      <c r="E256" s="1" t="s">
        <v>811</v>
      </c>
      <c r="F256" s="1" t="s">
        <v>9261</v>
      </c>
      <c r="G256" s="1">
        <v>3.05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 t="s">
        <v>278</v>
      </c>
      <c r="N256" s="1">
        <v>21</v>
      </c>
      <c r="O256" s="1">
        <v>10000154</v>
      </c>
    </row>
    <row r="257" spans="1:15" x14ac:dyDescent="0.2">
      <c r="A257" s="1">
        <v>255</v>
      </c>
      <c r="B257" s="1">
        <v>10000154</v>
      </c>
      <c r="C257" s="1">
        <v>9000470</v>
      </c>
      <c r="D257" s="1" t="s">
        <v>813</v>
      </c>
      <c r="E257" s="1" t="s">
        <v>814</v>
      </c>
      <c r="F257" s="1" t="s">
        <v>815</v>
      </c>
      <c r="G257" s="1">
        <v>3.05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 t="s">
        <v>278</v>
      </c>
      <c r="N257" s="1">
        <v>21</v>
      </c>
      <c r="O257" s="1">
        <v>10000154</v>
      </c>
    </row>
    <row r="258" spans="1:15" x14ac:dyDescent="0.2">
      <c r="A258" s="1">
        <v>256</v>
      </c>
      <c r="B258" s="1">
        <v>10000154</v>
      </c>
      <c r="C258" s="1">
        <v>9000471</v>
      </c>
      <c r="D258" s="1" t="s">
        <v>816</v>
      </c>
      <c r="E258" s="1" t="s">
        <v>817</v>
      </c>
      <c r="F258" s="1" t="s">
        <v>818</v>
      </c>
      <c r="G258" s="1">
        <v>3.6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 t="s">
        <v>278</v>
      </c>
      <c r="N258" s="1">
        <v>21</v>
      </c>
      <c r="O258" s="1">
        <v>10000154</v>
      </c>
    </row>
    <row r="259" spans="1:15" x14ac:dyDescent="0.2">
      <c r="A259" s="1">
        <v>257</v>
      </c>
      <c r="B259" s="1">
        <v>10000154</v>
      </c>
      <c r="C259" s="1">
        <v>9000472</v>
      </c>
      <c r="D259" s="1" t="s">
        <v>819</v>
      </c>
      <c r="E259" s="1" t="s">
        <v>820</v>
      </c>
      <c r="F259" s="1" t="s">
        <v>821</v>
      </c>
      <c r="G259" s="1">
        <v>3.05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 t="s">
        <v>278</v>
      </c>
      <c r="N259" s="1">
        <v>21</v>
      </c>
      <c r="O259" s="1">
        <v>10000154</v>
      </c>
    </row>
    <row r="260" spans="1:15" x14ac:dyDescent="0.2">
      <c r="A260" s="1">
        <v>258</v>
      </c>
      <c r="B260" s="1">
        <v>10000154</v>
      </c>
      <c r="C260" s="1">
        <v>9000475</v>
      </c>
      <c r="D260" s="1" t="s">
        <v>822</v>
      </c>
      <c r="E260" s="1" t="s">
        <v>823</v>
      </c>
      <c r="F260" s="1" t="s">
        <v>824</v>
      </c>
      <c r="G260" s="1">
        <v>2.15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 t="s">
        <v>278</v>
      </c>
      <c r="N260" s="1">
        <v>21</v>
      </c>
      <c r="O260" s="1">
        <v>10000154</v>
      </c>
    </row>
    <row r="261" spans="1:15" x14ac:dyDescent="0.2">
      <c r="A261" s="1">
        <v>259</v>
      </c>
      <c r="B261" s="1">
        <v>10000154</v>
      </c>
      <c r="C261" s="1">
        <v>9000477</v>
      </c>
      <c r="D261" s="1" t="s">
        <v>828</v>
      </c>
      <c r="E261" s="1" t="s">
        <v>829</v>
      </c>
      <c r="F261" s="1" t="s">
        <v>830</v>
      </c>
      <c r="G261" s="1">
        <v>2.15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 t="s">
        <v>278</v>
      </c>
      <c r="N261" s="1">
        <v>21</v>
      </c>
      <c r="O261" s="1">
        <v>10000154</v>
      </c>
    </row>
    <row r="262" spans="1:15" x14ac:dyDescent="0.2">
      <c r="A262" s="1">
        <v>260</v>
      </c>
      <c r="B262" s="1">
        <v>10000154</v>
      </c>
      <c r="C262" s="1">
        <v>9000478</v>
      </c>
      <c r="D262" s="1" t="s">
        <v>831</v>
      </c>
      <c r="E262" s="1" t="s">
        <v>832</v>
      </c>
      <c r="F262" s="1" t="s">
        <v>833</v>
      </c>
      <c r="G262" s="1">
        <v>3.05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 t="s">
        <v>278</v>
      </c>
      <c r="N262" s="1">
        <v>21</v>
      </c>
      <c r="O262" s="1">
        <v>10000154</v>
      </c>
    </row>
    <row r="263" spans="1:15" x14ac:dyDescent="0.2">
      <c r="A263" s="1">
        <v>261</v>
      </c>
      <c r="B263" s="1">
        <v>10000201</v>
      </c>
      <c r="C263" s="1">
        <v>9000479</v>
      </c>
      <c r="D263" s="1" t="s">
        <v>834</v>
      </c>
      <c r="E263" s="1" t="s">
        <v>835</v>
      </c>
      <c r="F263" s="1" t="s">
        <v>836</v>
      </c>
      <c r="G263" s="1">
        <v>3.6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 t="s">
        <v>927</v>
      </c>
      <c r="N263" s="1">
        <v>23</v>
      </c>
      <c r="O263" s="1">
        <v>10000201</v>
      </c>
    </row>
    <row r="264" spans="1:15" x14ac:dyDescent="0.2">
      <c r="A264" s="1">
        <v>262</v>
      </c>
      <c r="B264" s="1">
        <v>10000154</v>
      </c>
      <c r="C264" s="1">
        <v>9000480</v>
      </c>
      <c r="D264" s="1" t="s">
        <v>837</v>
      </c>
      <c r="E264" s="1" t="s">
        <v>838</v>
      </c>
      <c r="F264" s="1" t="s">
        <v>839</v>
      </c>
      <c r="G264" s="1">
        <v>3.6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 t="s">
        <v>278</v>
      </c>
      <c r="N264" s="1">
        <v>21</v>
      </c>
      <c r="O264" s="1">
        <v>10000154</v>
      </c>
    </row>
    <row r="265" spans="1:15" x14ac:dyDescent="0.2">
      <c r="A265" s="1">
        <v>263</v>
      </c>
      <c r="B265" s="1">
        <v>10000201</v>
      </c>
      <c r="C265" s="1">
        <v>9000481</v>
      </c>
      <c r="D265" s="1" t="s">
        <v>840</v>
      </c>
      <c r="E265" s="1" t="s">
        <v>841</v>
      </c>
      <c r="F265" s="1" t="s">
        <v>842</v>
      </c>
      <c r="G265" s="1">
        <v>4.5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 t="s">
        <v>927</v>
      </c>
      <c r="N265" s="1">
        <v>23</v>
      </c>
      <c r="O265" s="1">
        <v>10000201</v>
      </c>
    </row>
    <row r="266" spans="1:15" x14ac:dyDescent="0.2">
      <c r="A266" s="1">
        <v>264</v>
      </c>
      <c r="B266" s="1">
        <v>10000201</v>
      </c>
      <c r="C266" s="1">
        <v>9000482</v>
      </c>
      <c r="D266" s="1" t="s">
        <v>843</v>
      </c>
      <c r="E266" s="1" t="s">
        <v>844</v>
      </c>
      <c r="F266" s="1" t="s">
        <v>845</v>
      </c>
      <c r="G266" s="1">
        <v>3.6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 t="s">
        <v>927</v>
      </c>
      <c r="N266" s="1">
        <v>23</v>
      </c>
      <c r="O266" s="1">
        <v>10000201</v>
      </c>
    </row>
    <row r="267" spans="1:15" x14ac:dyDescent="0.2">
      <c r="A267" s="1">
        <v>265</v>
      </c>
      <c r="B267" s="1">
        <v>10000154</v>
      </c>
      <c r="C267" s="1">
        <v>9000483</v>
      </c>
      <c r="D267" s="1" t="s">
        <v>846</v>
      </c>
      <c r="E267" s="1" t="s">
        <v>847</v>
      </c>
      <c r="F267" s="1" t="s">
        <v>848</v>
      </c>
      <c r="G267" s="1">
        <v>2.15</v>
      </c>
      <c r="H267" s="1">
        <v>0</v>
      </c>
      <c r="I267" s="1">
        <v>0</v>
      </c>
      <c r="J267" s="1">
        <v>0</v>
      </c>
      <c r="K267" s="1">
        <v>2.15</v>
      </c>
      <c r="L267" s="1">
        <v>0</v>
      </c>
      <c r="M267" s="1" t="s">
        <v>278</v>
      </c>
      <c r="N267" s="1">
        <v>21</v>
      </c>
      <c r="O267" s="1">
        <v>10000154</v>
      </c>
    </row>
    <row r="268" spans="1:15" x14ac:dyDescent="0.2">
      <c r="A268" s="1">
        <v>266</v>
      </c>
      <c r="B268" s="1">
        <v>10000154</v>
      </c>
      <c r="C268" s="1">
        <v>9000484</v>
      </c>
      <c r="D268" s="1" t="s">
        <v>849</v>
      </c>
      <c r="E268" s="1" t="s">
        <v>850</v>
      </c>
      <c r="F268" s="1" t="s">
        <v>851</v>
      </c>
      <c r="G268" s="1">
        <v>1.5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 t="s">
        <v>278</v>
      </c>
      <c r="N268" s="1">
        <v>21</v>
      </c>
      <c r="O268" s="1">
        <v>10000154</v>
      </c>
    </row>
    <row r="269" spans="1:15" x14ac:dyDescent="0.2">
      <c r="A269" s="1">
        <v>267</v>
      </c>
      <c r="B269" s="1">
        <v>10000154</v>
      </c>
      <c r="C269" s="1">
        <v>9000485</v>
      </c>
      <c r="D269" s="1" t="s">
        <v>852</v>
      </c>
      <c r="E269" s="1" t="s">
        <v>853</v>
      </c>
      <c r="F269" s="1" t="s">
        <v>854</v>
      </c>
      <c r="G269" s="1">
        <v>1.8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 t="s">
        <v>278</v>
      </c>
      <c r="N269" s="1">
        <v>21</v>
      </c>
      <c r="O269" s="1">
        <v>10000154</v>
      </c>
    </row>
    <row r="270" spans="1:15" x14ac:dyDescent="0.2">
      <c r="A270" s="1">
        <v>268</v>
      </c>
      <c r="B270" s="1">
        <v>10000154</v>
      </c>
      <c r="C270" s="1">
        <v>9000486</v>
      </c>
      <c r="D270" s="1" t="s">
        <v>855</v>
      </c>
      <c r="E270" s="1" t="s">
        <v>856</v>
      </c>
      <c r="F270" s="1" t="s">
        <v>857</v>
      </c>
      <c r="G270" s="1">
        <v>4.5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 t="s">
        <v>278</v>
      </c>
      <c r="N270" s="1">
        <v>21</v>
      </c>
      <c r="O270" s="1">
        <v>10000154</v>
      </c>
    </row>
    <row r="271" spans="1:15" x14ac:dyDescent="0.2">
      <c r="A271" s="1">
        <v>269</v>
      </c>
      <c r="B271" s="1">
        <v>10000154</v>
      </c>
      <c r="C271" s="1">
        <v>9000487</v>
      </c>
      <c r="D271" s="1" t="s">
        <v>20</v>
      </c>
      <c r="E271" s="1" t="s">
        <v>858</v>
      </c>
      <c r="F271" s="1" t="s">
        <v>859</v>
      </c>
      <c r="G271" s="1">
        <v>2.15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 t="s">
        <v>278</v>
      </c>
      <c r="N271" s="1">
        <v>21</v>
      </c>
      <c r="O271" s="1">
        <v>10000154</v>
      </c>
    </row>
    <row r="272" spans="1:15" x14ac:dyDescent="0.2">
      <c r="A272" s="1">
        <v>270</v>
      </c>
      <c r="B272" s="1">
        <v>10000154</v>
      </c>
      <c r="C272" s="1">
        <v>9000492</v>
      </c>
      <c r="D272" s="1" t="s">
        <v>860</v>
      </c>
      <c r="E272" s="1" t="s">
        <v>861</v>
      </c>
      <c r="F272" s="1" t="s">
        <v>862</v>
      </c>
      <c r="G272" s="1">
        <v>2.15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 t="s">
        <v>278</v>
      </c>
      <c r="N272" s="1">
        <v>21</v>
      </c>
      <c r="O272" s="1">
        <v>10000154</v>
      </c>
    </row>
    <row r="273" spans="1:15" x14ac:dyDescent="0.2">
      <c r="A273" s="1">
        <v>271</v>
      </c>
      <c r="B273" s="1">
        <v>10000154</v>
      </c>
      <c r="C273" s="1">
        <v>9000493</v>
      </c>
      <c r="D273" s="1" t="s">
        <v>863</v>
      </c>
      <c r="E273" s="1" t="s">
        <v>864</v>
      </c>
      <c r="F273" s="1" t="s">
        <v>865</v>
      </c>
      <c r="G273" s="1">
        <v>2.15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 t="s">
        <v>278</v>
      </c>
      <c r="N273" s="1">
        <v>21</v>
      </c>
      <c r="O273" s="1">
        <v>10000154</v>
      </c>
    </row>
    <row r="274" spans="1:15" x14ac:dyDescent="0.2">
      <c r="A274" s="1">
        <v>272</v>
      </c>
      <c r="B274" s="1">
        <v>10000154</v>
      </c>
      <c r="C274" s="1">
        <v>9000494</v>
      </c>
      <c r="D274" s="1" t="s">
        <v>866</v>
      </c>
      <c r="E274" s="1" t="s">
        <v>867</v>
      </c>
      <c r="F274" s="1" t="s">
        <v>868</v>
      </c>
      <c r="G274" s="1">
        <v>2.15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 t="s">
        <v>278</v>
      </c>
      <c r="N274" s="1">
        <v>21</v>
      </c>
      <c r="O274" s="1">
        <v>10000154</v>
      </c>
    </row>
    <row r="275" spans="1:15" x14ac:dyDescent="0.2">
      <c r="A275" s="1">
        <v>273</v>
      </c>
      <c r="B275" s="1">
        <v>10000154</v>
      </c>
      <c r="C275" s="1">
        <v>9000495</v>
      </c>
      <c r="D275" s="1" t="s">
        <v>869</v>
      </c>
      <c r="E275" s="1" t="s">
        <v>870</v>
      </c>
      <c r="F275" s="1" t="s">
        <v>871</v>
      </c>
      <c r="G275" s="1">
        <v>2.15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 t="s">
        <v>278</v>
      </c>
      <c r="N275" s="1">
        <v>21</v>
      </c>
      <c r="O275" s="1">
        <v>10000154</v>
      </c>
    </row>
    <row r="276" spans="1:15" x14ac:dyDescent="0.2">
      <c r="A276" s="1">
        <v>274</v>
      </c>
      <c r="B276" s="1">
        <v>10000172</v>
      </c>
      <c r="C276" s="1">
        <v>9000496</v>
      </c>
      <c r="D276" s="1" t="s">
        <v>872</v>
      </c>
      <c r="E276" s="1" t="s">
        <v>873</v>
      </c>
      <c r="F276" s="1" t="s">
        <v>874</v>
      </c>
      <c r="G276" s="1">
        <v>3.05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 t="s">
        <v>116</v>
      </c>
      <c r="N276" s="1">
        <v>22</v>
      </c>
      <c r="O276" s="1">
        <v>10000172</v>
      </c>
    </row>
    <row r="277" spans="1:15" x14ac:dyDescent="0.2">
      <c r="A277" s="1">
        <v>275</v>
      </c>
      <c r="B277" s="1">
        <v>10000172</v>
      </c>
      <c r="C277" s="1">
        <v>9000497</v>
      </c>
      <c r="D277" s="1" t="s">
        <v>875</v>
      </c>
      <c r="E277" s="1" t="s">
        <v>876</v>
      </c>
      <c r="F277" s="1" t="s">
        <v>7849</v>
      </c>
      <c r="G277" s="1">
        <v>3.6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 t="s">
        <v>116</v>
      </c>
      <c r="N277" s="1">
        <v>22</v>
      </c>
      <c r="O277" s="1">
        <v>10000172</v>
      </c>
    </row>
    <row r="278" spans="1:15" x14ac:dyDescent="0.2">
      <c r="A278" s="1">
        <v>276</v>
      </c>
      <c r="B278" s="1">
        <v>10000172</v>
      </c>
      <c r="C278" s="1">
        <v>9000498</v>
      </c>
      <c r="D278" s="1" t="s">
        <v>877</v>
      </c>
      <c r="E278" s="1" t="s">
        <v>878</v>
      </c>
      <c r="F278" s="1" t="s">
        <v>879</v>
      </c>
      <c r="G278" s="1">
        <v>2.15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 t="s">
        <v>116</v>
      </c>
      <c r="N278" s="1">
        <v>22</v>
      </c>
      <c r="O278" s="1">
        <v>10000172</v>
      </c>
    </row>
    <row r="279" spans="1:15" x14ac:dyDescent="0.2">
      <c r="A279" s="1">
        <v>277</v>
      </c>
      <c r="B279" s="1">
        <v>10000172</v>
      </c>
      <c r="C279" s="1">
        <v>9000499</v>
      </c>
      <c r="D279" s="1" t="s">
        <v>880</v>
      </c>
      <c r="E279" s="1" t="s">
        <v>881</v>
      </c>
      <c r="F279" s="1" t="s">
        <v>882</v>
      </c>
      <c r="G279" s="1">
        <v>0</v>
      </c>
      <c r="H279" s="1">
        <v>0</v>
      </c>
      <c r="I279" s="1">
        <v>0</v>
      </c>
      <c r="J279" s="1">
        <v>7253</v>
      </c>
      <c r="K279" s="1">
        <v>0</v>
      </c>
      <c r="L279" s="1">
        <v>0</v>
      </c>
      <c r="M279" s="1" t="s">
        <v>116</v>
      </c>
      <c r="N279" s="1">
        <v>22</v>
      </c>
      <c r="O279" s="1">
        <v>10000172</v>
      </c>
    </row>
    <row r="280" spans="1:15" x14ac:dyDescent="0.2">
      <c r="A280" s="1">
        <v>278</v>
      </c>
      <c r="B280" s="1">
        <v>10000172</v>
      </c>
      <c r="C280" s="1">
        <v>9000500</v>
      </c>
      <c r="D280" s="1" t="s">
        <v>883</v>
      </c>
      <c r="E280" s="1" t="s">
        <v>884</v>
      </c>
      <c r="F280" s="1" t="s">
        <v>885</v>
      </c>
      <c r="G280" s="1">
        <v>2.15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 t="s">
        <v>116</v>
      </c>
      <c r="N280" s="1">
        <v>22</v>
      </c>
      <c r="O280" s="1">
        <v>10000172</v>
      </c>
    </row>
    <row r="281" spans="1:15" x14ac:dyDescent="0.2">
      <c r="A281" s="1">
        <v>279</v>
      </c>
      <c r="B281" s="1">
        <v>10000172</v>
      </c>
      <c r="C281" s="1">
        <v>9000501</v>
      </c>
      <c r="D281" s="1" t="s">
        <v>886</v>
      </c>
      <c r="E281" s="1" t="s">
        <v>887</v>
      </c>
      <c r="F281" s="1" t="s">
        <v>888</v>
      </c>
      <c r="G281" s="1">
        <v>3.6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 t="s">
        <v>116</v>
      </c>
      <c r="N281" s="1">
        <v>22</v>
      </c>
      <c r="O281" s="1">
        <v>10000172</v>
      </c>
    </row>
    <row r="282" spans="1:15" x14ac:dyDescent="0.2">
      <c r="A282" s="1">
        <v>280</v>
      </c>
      <c r="B282" s="1">
        <v>10000172</v>
      </c>
      <c r="C282" s="1">
        <v>9000502</v>
      </c>
      <c r="D282" s="1" t="s">
        <v>889</v>
      </c>
      <c r="E282" s="1" t="s">
        <v>890</v>
      </c>
      <c r="F282" s="1" t="s">
        <v>891</v>
      </c>
      <c r="G282" s="1">
        <v>3.05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 t="s">
        <v>116</v>
      </c>
      <c r="N282" s="1">
        <v>22</v>
      </c>
      <c r="O282" s="1">
        <v>10000172</v>
      </c>
    </row>
    <row r="283" spans="1:15" x14ac:dyDescent="0.2">
      <c r="A283" s="1">
        <v>281</v>
      </c>
      <c r="B283" s="1">
        <v>10000172</v>
      </c>
      <c r="C283" s="1">
        <v>9000503</v>
      </c>
      <c r="D283" s="1" t="s">
        <v>892</v>
      </c>
      <c r="E283" s="1" t="s">
        <v>893</v>
      </c>
      <c r="F283" s="1" t="s">
        <v>894</v>
      </c>
      <c r="G283" s="1">
        <v>3.6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 t="s">
        <v>116</v>
      </c>
      <c r="N283" s="1">
        <v>22</v>
      </c>
      <c r="O283" s="1">
        <v>10000172</v>
      </c>
    </row>
    <row r="284" spans="1:15" x14ac:dyDescent="0.2">
      <c r="A284" s="1">
        <v>282</v>
      </c>
      <c r="B284" s="1">
        <v>10000172</v>
      </c>
      <c r="C284" s="1">
        <v>9000504</v>
      </c>
      <c r="D284" s="1" t="s">
        <v>895</v>
      </c>
      <c r="E284" s="1" t="s">
        <v>896</v>
      </c>
      <c r="F284" s="1" t="s">
        <v>897</v>
      </c>
      <c r="G284" s="1">
        <v>3.6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 t="s">
        <v>116</v>
      </c>
      <c r="N284" s="1">
        <v>22</v>
      </c>
      <c r="O284" s="1">
        <v>10000172</v>
      </c>
    </row>
    <row r="285" spans="1:15" x14ac:dyDescent="0.2">
      <c r="A285" s="1">
        <v>283</v>
      </c>
      <c r="B285" s="1">
        <v>10000172</v>
      </c>
      <c r="C285" s="1">
        <v>9000505</v>
      </c>
      <c r="D285" s="1" t="s">
        <v>898</v>
      </c>
      <c r="E285" s="1" t="s">
        <v>899</v>
      </c>
      <c r="F285" s="1" t="s">
        <v>900</v>
      </c>
      <c r="G285" s="1">
        <v>4.5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 t="s">
        <v>116</v>
      </c>
      <c r="N285" s="1">
        <v>22</v>
      </c>
      <c r="O285" s="1">
        <v>10000172</v>
      </c>
    </row>
    <row r="286" spans="1:15" x14ac:dyDescent="0.2">
      <c r="A286" s="1">
        <v>284</v>
      </c>
      <c r="B286" s="1">
        <v>10000172</v>
      </c>
      <c r="C286" s="1">
        <v>9000506</v>
      </c>
      <c r="D286" s="1" t="s">
        <v>901</v>
      </c>
      <c r="E286" s="1" t="s">
        <v>902</v>
      </c>
      <c r="F286" s="1" t="s">
        <v>903</v>
      </c>
      <c r="G286" s="1">
        <v>2.15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 t="s">
        <v>116</v>
      </c>
      <c r="N286" s="1">
        <v>22</v>
      </c>
      <c r="O286" s="1">
        <v>10000172</v>
      </c>
    </row>
    <row r="287" spans="1:15" x14ac:dyDescent="0.2">
      <c r="A287" s="1">
        <v>285</v>
      </c>
      <c r="B287" s="1">
        <v>10000172</v>
      </c>
      <c r="C287" s="1">
        <v>9000507</v>
      </c>
      <c r="D287" s="1" t="s">
        <v>904</v>
      </c>
      <c r="E287" s="1" t="s">
        <v>905</v>
      </c>
      <c r="F287" s="1" t="s">
        <v>906</v>
      </c>
      <c r="G287" s="1">
        <v>4.5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 t="s">
        <v>116</v>
      </c>
      <c r="N287" s="1">
        <v>22</v>
      </c>
      <c r="O287" s="1">
        <v>10000172</v>
      </c>
    </row>
    <row r="288" spans="1:15" x14ac:dyDescent="0.2">
      <c r="A288" s="1">
        <v>286</v>
      </c>
      <c r="B288" s="1">
        <v>10000172</v>
      </c>
      <c r="C288" s="1">
        <v>9000508</v>
      </c>
      <c r="D288" s="1" t="s">
        <v>907</v>
      </c>
      <c r="E288" s="1" t="s">
        <v>908</v>
      </c>
      <c r="F288" s="1" t="s">
        <v>909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 t="s">
        <v>116</v>
      </c>
      <c r="N288" s="1">
        <v>22</v>
      </c>
      <c r="O288" s="1">
        <v>10000172</v>
      </c>
    </row>
    <row r="289" spans="1:15" x14ac:dyDescent="0.2">
      <c r="A289" s="1">
        <v>287</v>
      </c>
      <c r="B289" s="1">
        <v>10000172</v>
      </c>
      <c r="C289" s="1">
        <v>9000509</v>
      </c>
      <c r="D289" s="1" t="s">
        <v>910</v>
      </c>
      <c r="E289" s="1" t="s">
        <v>911</v>
      </c>
      <c r="F289" s="1" t="s">
        <v>912</v>
      </c>
      <c r="G289" s="1">
        <v>2.15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 t="s">
        <v>116</v>
      </c>
      <c r="N289" s="1">
        <v>22</v>
      </c>
      <c r="O289" s="1">
        <v>10000172</v>
      </c>
    </row>
    <row r="290" spans="1:15" x14ac:dyDescent="0.2">
      <c r="A290" s="1">
        <v>288</v>
      </c>
      <c r="B290" s="1">
        <v>10000172</v>
      </c>
      <c r="C290" s="1">
        <v>9000510</v>
      </c>
      <c r="D290" s="1" t="s">
        <v>913</v>
      </c>
      <c r="E290" s="1" t="s">
        <v>914</v>
      </c>
      <c r="F290" s="1" t="s">
        <v>915</v>
      </c>
      <c r="G290" s="1">
        <v>2.15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 t="s">
        <v>116</v>
      </c>
      <c r="N290" s="1">
        <v>22</v>
      </c>
      <c r="O290" s="1">
        <v>10000172</v>
      </c>
    </row>
    <row r="291" spans="1:15" x14ac:dyDescent="0.2">
      <c r="A291" s="1">
        <v>289</v>
      </c>
      <c r="B291" s="1">
        <v>10000172</v>
      </c>
      <c r="C291" s="1">
        <v>9000511</v>
      </c>
      <c r="D291" s="1" t="s">
        <v>916</v>
      </c>
      <c r="E291" s="1" t="s">
        <v>917</v>
      </c>
      <c r="F291" s="1" t="s">
        <v>918</v>
      </c>
      <c r="G291" s="1">
        <v>2.15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 t="s">
        <v>116</v>
      </c>
      <c r="N291" s="1">
        <v>22</v>
      </c>
      <c r="O291" s="1">
        <v>10000172</v>
      </c>
    </row>
    <row r="292" spans="1:15" x14ac:dyDescent="0.2">
      <c r="A292" s="1">
        <v>290</v>
      </c>
      <c r="B292" s="1">
        <v>10000172</v>
      </c>
      <c r="C292" s="1">
        <v>9000512</v>
      </c>
      <c r="D292" s="1" t="s">
        <v>919</v>
      </c>
      <c r="E292" s="1" t="s">
        <v>920</v>
      </c>
      <c r="F292" s="1" t="s">
        <v>921</v>
      </c>
      <c r="G292" s="1">
        <v>2.15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 t="s">
        <v>116</v>
      </c>
      <c r="N292" s="1">
        <v>22</v>
      </c>
      <c r="O292" s="1">
        <v>10000172</v>
      </c>
    </row>
    <row r="293" spans="1:15" x14ac:dyDescent="0.2">
      <c r="A293" s="1">
        <v>291</v>
      </c>
      <c r="B293" s="1">
        <v>10000201</v>
      </c>
      <c r="C293" s="1">
        <v>9000514</v>
      </c>
      <c r="D293" s="1" t="s">
        <v>924</v>
      </c>
      <c r="E293" s="1" t="s">
        <v>925</v>
      </c>
      <c r="F293" s="1" t="s">
        <v>926</v>
      </c>
      <c r="G293" s="1">
        <v>0</v>
      </c>
      <c r="H293" s="1">
        <v>0</v>
      </c>
      <c r="I293" s="1">
        <v>7253</v>
      </c>
      <c r="J293" s="1">
        <v>0</v>
      </c>
      <c r="K293" s="1">
        <v>0</v>
      </c>
      <c r="L293" s="1">
        <v>0</v>
      </c>
      <c r="M293" s="1" t="s">
        <v>927</v>
      </c>
      <c r="N293" s="1">
        <v>23</v>
      </c>
      <c r="O293" s="1">
        <v>10000201</v>
      </c>
    </row>
    <row r="294" spans="1:15" x14ac:dyDescent="0.2">
      <c r="A294" s="1">
        <v>292</v>
      </c>
      <c r="B294" s="1">
        <v>10000201</v>
      </c>
      <c r="C294" s="1">
        <v>9000516</v>
      </c>
      <c r="D294" s="1" t="s">
        <v>928</v>
      </c>
      <c r="E294" s="1" t="s">
        <v>929</v>
      </c>
      <c r="F294" s="1" t="s">
        <v>930</v>
      </c>
      <c r="G294" s="1">
        <v>3.6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 t="s">
        <v>927</v>
      </c>
      <c r="N294" s="1">
        <v>23</v>
      </c>
      <c r="O294" s="1">
        <v>10000201</v>
      </c>
    </row>
    <row r="295" spans="1:15" x14ac:dyDescent="0.2">
      <c r="A295" s="1">
        <v>293</v>
      </c>
      <c r="B295" s="1">
        <v>10000201</v>
      </c>
      <c r="C295" s="1">
        <v>9000517</v>
      </c>
      <c r="D295" s="1" t="s">
        <v>931</v>
      </c>
      <c r="E295" s="1" t="s">
        <v>932</v>
      </c>
      <c r="F295" s="1" t="s">
        <v>933</v>
      </c>
      <c r="G295" s="1">
        <v>3.05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 t="s">
        <v>927</v>
      </c>
      <c r="N295" s="1">
        <v>23</v>
      </c>
      <c r="O295" s="1">
        <v>10000201</v>
      </c>
    </row>
    <row r="296" spans="1:15" x14ac:dyDescent="0.2">
      <c r="A296" s="1">
        <v>294</v>
      </c>
      <c r="B296" s="1">
        <v>10000154</v>
      </c>
      <c r="C296" s="1">
        <v>9000518</v>
      </c>
      <c r="D296" s="1" t="s">
        <v>934</v>
      </c>
      <c r="E296" s="1" t="s">
        <v>935</v>
      </c>
      <c r="F296" s="1" t="s">
        <v>936</v>
      </c>
      <c r="G296" s="1">
        <v>1.8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 t="s">
        <v>278</v>
      </c>
      <c r="N296" s="1">
        <v>21</v>
      </c>
      <c r="O296" s="1">
        <v>10000154</v>
      </c>
    </row>
    <row r="297" spans="1:15" x14ac:dyDescent="0.2">
      <c r="A297" s="1">
        <v>295</v>
      </c>
      <c r="B297" s="1">
        <v>10000154</v>
      </c>
      <c r="C297" s="1">
        <v>9000519</v>
      </c>
      <c r="D297" s="1" t="s">
        <v>937</v>
      </c>
      <c r="E297" s="1" t="s">
        <v>938</v>
      </c>
      <c r="F297" s="1" t="s">
        <v>939</v>
      </c>
      <c r="G297" s="1">
        <v>1.5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 t="s">
        <v>278</v>
      </c>
      <c r="N297" s="1">
        <v>21</v>
      </c>
      <c r="O297" s="1">
        <v>10000154</v>
      </c>
    </row>
    <row r="298" spans="1:15" x14ac:dyDescent="0.2">
      <c r="A298" s="1">
        <v>296</v>
      </c>
      <c r="B298" s="1">
        <v>10000154</v>
      </c>
      <c r="C298" s="1">
        <v>9000520</v>
      </c>
      <c r="D298" s="1" t="s">
        <v>940</v>
      </c>
      <c r="E298" s="1" t="s">
        <v>941</v>
      </c>
      <c r="F298" s="1" t="s">
        <v>942</v>
      </c>
      <c r="G298" s="1">
        <v>3.6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 t="s">
        <v>278</v>
      </c>
      <c r="N298" s="1">
        <v>21</v>
      </c>
      <c r="O298" s="1">
        <v>10000154</v>
      </c>
    </row>
    <row r="299" spans="1:15" x14ac:dyDescent="0.2">
      <c r="A299" s="1">
        <v>297</v>
      </c>
      <c r="B299" s="1">
        <v>10000154</v>
      </c>
      <c r="C299" s="1">
        <v>9000521</v>
      </c>
      <c r="D299" s="1" t="s">
        <v>943</v>
      </c>
      <c r="E299" s="1" t="s">
        <v>944</v>
      </c>
      <c r="F299" s="1" t="s">
        <v>945</v>
      </c>
      <c r="G299" s="1">
        <v>3.6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 t="s">
        <v>278</v>
      </c>
      <c r="N299" s="1">
        <v>21</v>
      </c>
      <c r="O299" s="1">
        <v>10000154</v>
      </c>
    </row>
    <row r="300" spans="1:15" x14ac:dyDescent="0.2">
      <c r="A300" s="1">
        <v>298</v>
      </c>
      <c r="B300" s="1">
        <v>10000154</v>
      </c>
      <c r="C300" s="1">
        <v>9000522</v>
      </c>
      <c r="D300" s="1" t="s">
        <v>946</v>
      </c>
      <c r="E300" s="1" t="s">
        <v>947</v>
      </c>
      <c r="F300" s="1" t="s">
        <v>948</v>
      </c>
      <c r="G300" s="1">
        <v>4.5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 t="s">
        <v>278</v>
      </c>
      <c r="N300" s="1">
        <v>21</v>
      </c>
      <c r="O300" s="1">
        <v>10000154</v>
      </c>
    </row>
    <row r="301" spans="1:15" x14ac:dyDescent="0.2">
      <c r="A301" s="1">
        <v>299</v>
      </c>
      <c r="B301" s="1">
        <v>10000154</v>
      </c>
      <c r="C301" s="1">
        <v>9000523</v>
      </c>
      <c r="D301" s="1" t="s">
        <v>949</v>
      </c>
      <c r="E301" s="1" t="s">
        <v>950</v>
      </c>
      <c r="F301" s="1" t="s">
        <v>951</v>
      </c>
      <c r="G301" s="1">
        <v>3.6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 t="s">
        <v>278</v>
      </c>
      <c r="N301" s="1">
        <v>21</v>
      </c>
      <c r="O301" s="1">
        <v>10000154</v>
      </c>
    </row>
    <row r="302" spans="1:15" x14ac:dyDescent="0.2">
      <c r="A302" s="1">
        <v>300</v>
      </c>
      <c r="B302" s="1">
        <v>10000154</v>
      </c>
      <c r="C302" s="1">
        <v>9000524</v>
      </c>
      <c r="D302" s="1" t="s">
        <v>952</v>
      </c>
      <c r="E302" s="1" t="s">
        <v>953</v>
      </c>
      <c r="F302" s="1" t="s">
        <v>954</v>
      </c>
      <c r="G302" s="1">
        <v>4.5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 t="s">
        <v>278</v>
      </c>
      <c r="N302" s="1">
        <v>21</v>
      </c>
      <c r="O302" s="1">
        <v>10000154</v>
      </c>
    </row>
    <row r="303" spans="1:15" x14ac:dyDescent="0.2">
      <c r="A303" s="1">
        <v>301</v>
      </c>
      <c r="B303" s="1">
        <v>10000154</v>
      </c>
      <c r="C303" s="1">
        <v>9000525</v>
      </c>
      <c r="D303" s="1" t="s">
        <v>955</v>
      </c>
      <c r="E303" s="1" t="s">
        <v>956</v>
      </c>
      <c r="F303" s="1" t="s">
        <v>957</v>
      </c>
      <c r="G303" s="1">
        <v>3.6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 t="s">
        <v>278</v>
      </c>
      <c r="N303" s="1">
        <v>21</v>
      </c>
      <c r="O303" s="1">
        <v>10000154</v>
      </c>
    </row>
    <row r="304" spans="1:15" x14ac:dyDescent="0.2">
      <c r="A304" s="1">
        <v>302</v>
      </c>
      <c r="B304" s="1">
        <v>10000154</v>
      </c>
      <c r="C304" s="1">
        <v>9000526</v>
      </c>
      <c r="D304" s="1" t="s">
        <v>958</v>
      </c>
      <c r="E304" s="1" t="s">
        <v>959</v>
      </c>
      <c r="F304" s="1" t="s">
        <v>960</v>
      </c>
      <c r="G304" s="1">
        <v>3.6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 t="s">
        <v>278</v>
      </c>
      <c r="N304" s="1">
        <v>21</v>
      </c>
      <c r="O304" s="1">
        <v>10000154</v>
      </c>
    </row>
    <row r="305" spans="1:15" x14ac:dyDescent="0.2">
      <c r="A305" s="1">
        <v>303</v>
      </c>
      <c r="B305" s="1">
        <v>10000154</v>
      </c>
      <c r="C305" s="1">
        <v>9000527</v>
      </c>
      <c r="D305" s="1" t="s">
        <v>961</v>
      </c>
      <c r="E305" s="1" t="s">
        <v>962</v>
      </c>
      <c r="F305" s="1" t="s">
        <v>963</v>
      </c>
      <c r="G305" s="1">
        <v>3.6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 t="s">
        <v>278</v>
      </c>
      <c r="N305" s="1">
        <v>21</v>
      </c>
      <c r="O305" s="1">
        <v>10000154</v>
      </c>
    </row>
    <row r="306" spans="1:15" x14ac:dyDescent="0.2">
      <c r="A306" s="1">
        <v>304</v>
      </c>
      <c r="B306" s="1">
        <v>10000154</v>
      </c>
      <c r="C306" s="1">
        <v>9000528</v>
      </c>
      <c r="D306" s="1" t="s">
        <v>964</v>
      </c>
      <c r="E306" s="1" t="s">
        <v>965</v>
      </c>
      <c r="F306" s="1" t="s">
        <v>966</v>
      </c>
      <c r="G306" s="1">
        <v>3.6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 t="s">
        <v>278</v>
      </c>
      <c r="N306" s="1">
        <v>21</v>
      </c>
      <c r="O306" s="1">
        <v>10000154</v>
      </c>
    </row>
    <row r="307" spans="1:15" x14ac:dyDescent="0.2">
      <c r="A307" s="1">
        <v>305</v>
      </c>
      <c r="B307" s="1">
        <v>10000154</v>
      </c>
      <c r="C307" s="1">
        <v>9000529</v>
      </c>
      <c r="D307" s="1" t="s">
        <v>967</v>
      </c>
      <c r="E307" s="1" t="s">
        <v>2379</v>
      </c>
      <c r="F307" s="1" t="s">
        <v>968</v>
      </c>
      <c r="G307" s="1">
        <v>4.5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 t="s">
        <v>278</v>
      </c>
      <c r="N307" s="1">
        <v>21</v>
      </c>
      <c r="O307" s="1">
        <v>10000154</v>
      </c>
    </row>
    <row r="308" spans="1:15" x14ac:dyDescent="0.2">
      <c r="A308" s="1">
        <v>306</v>
      </c>
      <c r="B308" s="1">
        <v>10000201</v>
      </c>
      <c r="C308" s="1">
        <v>9000530</v>
      </c>
      <c r="D308" s="1" t="s">
        <v>969</v>
      </c>
      <c r="E308" s="1" t="s">
        <v>970</v>
      </c>
      <c r="F308" s="1" t="s">
        <v>971</v>
      </c>
      <c r="G308" s="1">
        <v>3.6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 t="s">
        <v>927</v>
      </c>
      <c r="N308" s="1">
        <v>23</v>
      </c>
      <c r="O308" s="1">
        <v>10000201</v>
      </c>
    </row>
    <row r="309" spans="1:15" x14ac:dyDescent="0.2">
      <c r="A309" s="1">
        <v>307</v>
      </c>
      <c r="B309" s="1">
        <v>10000154</v>
      </c>
      <c r="C309" s="1">
        <v>9000531</v>
      </c>
      <c r="D309" s="1" t="s">
        <v>972</v>
      </c>
      <c r="E309" s="1" t="s">
        <v>973</v>
      </c>
      <c r="F309" s="1" t="s">
        <v>974</v>
      </c>
      <c r="G309" s="1">
        <v>3.6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 t="s">
        <v>278</v>
      </c>
      <c r="N309" s="1">
        <v>21</v>
      </c>
      <c r="O309" s="1">
        <v>10000154</v>
      </c>
    </row>
    <row r="310" spans="1:15" x14ac:dyDescent="0.2">
      <c r="A310" s="1">
        <v>308</v>
      </c>
      <c r="B310" s="1">
        <v>10000154</v>
      </c>
      <c r="C310" s="1">
        <v>9000532</v>
      </c>
      <c r="D310" s="1" t="s">
        <v>975</v>
      </c>
      <c r="E310" s="1" t="s">
        <v>976</v>
      </c>
      <c r="F310" s="1" t="s">
        <v>977</v>
      </c>
      <c r="G310" s="1">
        <v>3.05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 t="s">
        <v>278</v>
      </c>
      <c r="N310" s="1">
        <v>21</v>
      </c>
      <c r="O310" s="1">
        <v>10000154</v>
      </c>
    </row>
    <row r="311" spans="1:15" x14ac:dyDescent="0.2">
      <c r="A311" s="1">
        <v>309</v>
      </c>
      <c r="B311" s="1">
        <v>10000154</v>
      </c>
      <c r="C311" s="1">
        <v>9000533</v>
      </c>
      <c r="D311" s="1" t="s">
        <v>978</v>
      </c>
      <c r="E311" s="1" t="s">
        <v>979</v>
      </c>
      <c r="F311" s="1" t="s">
        <v>980</v>
      </c>
      <c r="G311" s="1">
        <v>3.05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 t="s">
        <v>278</v>
      </c>
      <c r="N311" s="1">
        <v>21</v>
      </c>
      <c r="O311" s="1">
        <v>10000154</v>
      </c>
    </row>
    <row r="312" spans="1:15" x14ac:dyDescent="0.2">
      <c r="A312" s="1">
        <v>310</v>
      </c>
      <c r="B312" s="1">
        <v>10000154</v>
      </c>
      <c r="C312" s="1">
        <v>9000534</v>
      </c>
      <c r="D312" s="1" t="s">
        <v>981</v>
      </c>
      <c r="E312" s="1" t="s">
        <v>982</v>
      </c>
      <c r="F312" s="1" t="s">
        <v>983</v>
      </c>
      <c r="G312" s="1">
        <v>1.65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 t="s">
        <v>278</v>
      </c>
      <c r="N312" s="1">
        <v>21</v>
      </c>
      <c r="O312" s="1">
        <v>10000154</v>
      </c>
    </row>
    <row r="313" spans="1:15" x14ac:dyDescent="0.2">
      <c r="A313" s="1">
        <v>311</v>
      </c>
      <c r="B313" s="1">
        <v>10000154</v>
      </c>
      <c r="C313" s="1">
        <v>9000535</v>
      </c>
      <c r="D313" s="1" t="s">
        <v>984</v>
      </c>
      <c r="E313" s="1" t="s">
        <v>985</v>
      </c>
      <c r="F313" s="1" t="s">
        <v>986</v>
      </c>
      <c r="G313" s="1">
        <v>3.6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 t="s">
        <v>278</v>
      </c>
      <c r="N313" s="1">
        <v>21</v>
      </c>
      <c r="O313" s="1">
        <v>10000154</v>
      </c>
    </row>
    <row r="314" spans="1:15" x14ac:dyDescent="0.2">
      <c r="A314" s="1">
        <v>312</v>
      </c>
      <c r="B314" s="1">
        <v>10000154</v>
      </c>
      <c r="C314" s="1">
        <v>9000536</v>
      </c>
      <c r="D314" s="1" t="s">
        <v>987</v>
      </c>
      <c r="E314" s="1" t="s">
        <v>988</v>
      </c>
      <c r="F314" s="1" t="s">
        <v>989</v>
      </c>
      <c r="G314" s="1">
        <v>1.8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 t="s">
        <v>278</v>
      </c>
      <c r="N314" s="1">
        <v>21</v>
      </c>
      <c r="O314" s="1">
        <v>10000154</v>
      </c>
    </row>
    <row r="315" spans="1:15" x14ac:dyDescent="0.2">
      <c r="A315" s="1">
        <v>313</v>
      </c>
      <c r="B315" s="1">
        <v>10000201</v>
      </c>
      <c r="C315" s="1">
        <v>9000537</v>
      </c>
      <c r="D315" s="1" t="s">
        <v>990</v>
      </c>
      <c r="E315" s="1" t="s">
        <v>991</v>
      </c>
      <c r="F315" s="1" t="s">
        <v>992</v>
      </c>
      <c r="G315" s="1">
        <v>3.6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 t="s">
        <v>927</v>
      </c>
      <c r="N315" s="1">
        <v>23</v>
      </c>
      <c r="O315" s="1">
        <v>10000201</v>
      </c>
    </row>
    <row r="316" spans="1:15" x14ac:dyDescent="0.2">
      <c r="A316" s="1">
        <v>314</v>
      </c>
      <c r="B316" s="1">
        <v>10000207</v>
      </c>
      <c r="C316" s="1">
        <v>9000538</v>
      </c>
      <c r="D316" s="1" t="s">
        <v>993</v>
      </c>
      <c r="E316" s="1" t="s">
        <v>994</v>
      </c>
      <c r="F316" s="1" t="s">
        <v>995</v>
      </c>
      <c r="G316" s="1">
        <v>3.6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 t="s">
        <v>101</v>
      </c>
      <c r="N316" s="1">
        <v>8</v>
      </c>
      <c r="O316" s="1">
        <v>10000207</v>
      </c>
    </row>
    <row r="317" spans="1:15" x14ac:dyDescent="0.2">
      <c r="A317" s="1">
        <v>315</v>
      </c>
      <c r="B317" s="1">
        <v>10000187</v>
      </c>
      <c r="C317" s="1">
        <v>9000539</v>
      </c>
      <c r="D317" s="1" t="s">
        <v>996</v>
      </c>
      <c r="E317" s="1" t="s">
        <v>997</v>
      </c>
      <c r="F317" s="1" t="s">
        <v>998</v>
      </c>
      <c r="G317" s="1">
        <v>4.5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 t="s">
        <v>426</v>
      </c>
      <c r="N317" s="1">
        <v>24</v>
      </c>
      <c r="O317" s="1">
        <v>10000187</v>
      </c>
    </row>
    <row r="318" spans="1:15" x14ac:dyDescent="0.2">
      <c r="A318" s="1">
        <v>316</v>
      </c>
      <c r="B318" s="1">
        <v>10000187</v>
      </c>
      <c r="C318" s="1">
        <v>9000540</v>
      </c>
      <c r="D318" s="1" t="s">
        <v>999</v>
      </c>
      <c r="E318" s="1" t="s">
        <v>1000</v>
      </c>
      <c r="F318" s="1" t="s">
        <v>1001</v>
      </c>
      <c r="G318" s="1">
        <v>2.15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 t="s">
        <v>426</v>
      </c>
      <c r="N318" s="1">
        <v>24</v>
      </c>
      <c r="O318" s="1">
        <v>10000187</v>
      </c>
    </row>
    <row r="319" spans="1:15" x14ac:dyDescent="0.2">
      <c r="A319" s="1">
        <v>317</v>
      </c>
      <c r="B319" s="1">
        <v>10000187</v>
      </c>
      <c r="C319" s="1">
        <v>9000541</v>
      </c>
      <c r="D319" s="1" t="s">
        <v>1002</v>
      </c>
      <c r="E319" s="1" t="s">
        <v>1003</v>
      </c>
      <c r="F319" s="1" t="s">
        <v>1004</v>
      </c>
      <c r="G319" s="1">
        <v>2.15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 t="s">
        <v>426</v>
      </c>
      <c r="N319" s="1">
        <v>24</v>
      </c>
      <c r="O319" s="1">
        <v>10000187</v>
      </c>
    </row>
    <row r="320" spans="1:15" x14ac:dyDescent="0.2">
      <c r="A320" s="1">
        <v>318</v>
      </c>
      <c r="B320" s="1">
        <v>10000187</v>
      </c>
      <c r="C320" s="1">
        <v>9000542</v>
      </c>
      <c r="D320" s="1" t="s">
        <v>1005</v>
      </c>
      <c r="E320" s="1" t="s">
        <v>1006</v>
      </c>
      <c r="F320" s="1" t="s">
        <v>1007</v>
      </c>
      <c r="G320" s="1">
        <v>3.6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 t="s">
        <v>426</v>
      </c>
      <c r="N320" s="1">
        <v>24</v>
      </c>
      <c r="O320" s="1">
        <v>10000187</v>
      </c>
    </row>
    <row r="321" spans="1:15" x14ac:dyDescent="0.2">
      <c r="A321" s="1">
        <v>319</v>
      </c>
      <c r="B321" s="1">
        <v>10000098</v>
      </c>
      <c r="C321" s="1">
        <v>9000543</v>
      </c>
      <c r="D321" s="1" t="s">
        <v>1008</v>
      </c>
      <c r="E321" s="1" t="s">
        <v>1009</v>
      </c>
      <c r="F321" s="1" t="s">
        <v>1010</v>
      </c>
      <c r="G321" s="1">
        <v>4.5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 t="s">
        <v>61</v>
      </c>
      <c r="N321" s="1">
        <v>12</v>
      </c>
      <c r="O321" s="1">
        <v>10000098</v>
      </c>
    </row>
    <row r="322" spans="1:15" x14ac:dyDescent="0.2">
      <c r="A322" s="1">
        <v>320</v>
      </c>
      <c r="B322" s="1">
        <v>10000098</v>
      </c>
      <c r="C322" s="1">
        <v>9000544</v>
      </c>
      <c r="D322" s="1" t="s">
        <v>1011</v>
      </c>
      <c r="E322" s="1" t="s">
        <v>1012</v>
      </c>
      <c r="F322" s="1" t="s">
        <v>1013</v>
      </c>
      <c r="G322" s="1">
        <v>4.5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 t="s">
        <v>61</v>
      </c>
      <c r="N322" s="1">
        <v>12</v>
      </c>
      <c r="O322" s="1">
        <v>10000098</v>
      </c>
    </row>
    <row r="323" spans="1:15" x14ac:dyDescent="0.2">
      <c r="A323" s="1">
        <v>321</v>
      </c>
      <c r="B323" s="1">
        <v>10000098</v>
      </c>
      <c r="C323" s="1">
        <v>9000545</v>
      </c>
      <c r="D323" s="1" t="s">
        <v>1014</v>
      </c>
      <c r="E323" s="1" t="s">
        <v>2380</v>
      </c>
      <c r="F323" s="1" t="s">
        <v>1015</v>
      </c>
      <c r="G323" s="1">
        <v>2.15</v>
      </c>
      <c r="H323" s="1">
        <v>0</v>
      </c>
      <c r="I323" s="1">
        <v>0</v>
      </c>
      <c r="J323" s="1">
        <v>0</v>
      </c>
      <c r="K323" s="1">
        <v>2.15</v>
      </c>
      <c r="L323" s="1">
        <v>0</v>
      </c>
      <c r="M323" s="1" t="s">
        <v>61</v>
      </c>
      <c r="N323" s="1">
        <v>12</v>
      </c>
      <c r="O323" s="1">
        <v>10000098</v>
      </c>
    </row>
    <row r="324" spans="1:15" x14ac:dyDescent="0.2">
      <c r="A324" s="1">
        <v>322</v>
      </c>
      <c r="B324" s="1">
        <v>10000098</v>
      </c>
      <c r="C324" s="1">
        <v>9000546</v>
      </c>
      <c r="D324" s="1" t="s">
        <v>1016</v>
      </c>
      <c r="E324" s="1" t="s">
        <v>1017</v>
      </c>
      <c r="F324" s="1" t="s">
        <v>1018</v>
      </c>
      <c r="G324" s="1">
        <v>2.15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 t="s">
        <v>61</v>
      </c>
      <c r="N324" s="1">
        <v>12</v>
      </c>
      <c r="O324" s="1">
        <v>10000098</v>
      </c>
    </row>
    <row r="325" spans="1:15" x14ac:dyDescent="0.2">
      <c r="A325" s="1">
        <v>323</v>
      </c>
      <c r="B325" s="1">
        <v>10000041</v>
      </c>
      <c r="C325" s="1">
        <v>9000547</v>
      </c>
      <c r="D325" s="1" t="s">
        <v>1019</v>
      </c>
      <c r="E325" s="1" t="s">
        <v>1020</v>
      </c>
      <c r="F325" s="1" t="s">
        <v>1021</v>
      </c>
      <c r="G325" s="1">
        <v>2.15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 t="s">
        <v>71</v>
      </c>
      <c r="N325" s="1">
        <v>6</v>
      </c>
      <c r="O325" s="1">
        <v>10000041</v>
      </c>
    </row>
    <row r="326" spans="1:15" x14ac:dyDescent="0.2">
      <c r="A326" s="1">
        <v>324</v>
      </c>
      <c r="B326" s="1">
        <v>10000086</v>
      </c>
      <c r="C326" s="1">
        <v>9000548</v>
      </c>
      <c r="D326" s="1" t="s">
        <v>1022</v>
      </c>
      <c r="E326" s="1" t="s">
        <v>1023</v>
      </c>
      <c r="F326" s="1" t="s">
        <v>1024</v>
      </c>
      <c r="G326" s="1">
        <v>3.05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 t="s">
        <v>75</v>
      </c>
      <c r="N326" s="1">
        <v>11</v>
      </c>
      <c r="O326" s="1">
        <v>10000086</v>
      </c>
    </row>
    <row r="327" spans="1:15" x14ac:dyDescent="0.2">
      <c r="A327" s="1">
        <v>325</v>
      </c>
      <c r="B327" s="1">
        <v>10000086</v>
      </c>
      <c r="C327" s="1">
        <v>9000549</v>
      </c>
      <c r="D327" s="1" t="s">
        <v>1025</v>
      </c>
      <c r="E327" s="1" t="s">
        <v>1026</v>
      </c>
      <c r="F327" s="1" t="s">
        <v>1027</v>
      </c>
      <c r="G327" s="1">
        <v>2.15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 t="s">
        <v>75</v>
      </c>
      <c r="N327" s="1">
        <v>11</v>
      </c>
      <c r="O327" s="1">
        <v>10000086</v>
      </c>
    </row>
    <row r="328" spans="1:15" x14ac:dyDescent="0.2">
      <c r="A328" s="1">
        <v>326</v>
      </c>
      <c r="B328" s="1">
        <v>10000086</v>
      </c>
      <c r="C328" s="1">
        <v>9000550</v>
      </c>
      <c r="D328" s="1" t="s">
        <v>1028</v>
      </c>
      <c r="E328" s="1" t="s">
        <v>1029</v>
      </c>
      <c r="F328" s="1" t="s">
        <v>1030</v>
      </c>
      <c r="G328" s="1">
        <v>2.15</v>
      </c>
      <c r="H328" s="1">
        <v>0</v>
      </c>
      <c r="I328" s="1">
        <v>0</v>
      </c>
      <c r="J328" s="1">
        <v>0</v>
      </c>
      <c r="K328" s="1">
        <v>2.15</v>
      </c>
      <c r="L328" s="1">
        <v>0</v>
      </c>
      <c r="M328" s="1" t="s">
        <v>75</v>
      </c>
      <c r="N328" s="1">
        <v>11</v>
      </c>
      <c r="O328" s="1">
        <v>10000086</v>
      </c>
    </row>
    <row r="329" spans="1:15" x14ac:dyDescent="0.2">
      <c r="A329" s="1">
        <v>327</v>
      </c>
      <c r="B329" s="1">
        <v>10000086</v>
      </c>
      <c r="C329" s="1">
        <v>9000551</v>
      </c>
      <c r="D329" s="1" t="s">
        <v>1031</v>
      </c>
      <c r="E329" s="1" t="s">
        <v>1032</v>
      </c>
      <c r="F329" s="1" t="s">
        <v>1033</v>
      </c>
      <c r="G329" s="1">
        <v>0</v>
      </c>
      <c r="H329" s="1">
        <v>0</v>
      </c>
      <c r="I329" s="1">
        <v>7253</v>
      </c>
      <c r="J329" s="1">
        <v>0</v>
      </c>
      <c r="K329" s="1">
        <v>0</v>
      </c>
      <c r="L329" s="1">
        <v>0</v>
      </c>
      <c r="M329" s="1" t="s">
        <v>75</v>
      </c>
      <c r="N329" s="1">
        <v>11</v>
      </c>
      <c r="O329" s="1">
        <v>10000086</v>
      </c>
    </row>
    <row r="330" spans="1:15" x14ac:dyDescent="0.2">
      <c r="A330" s="1">
        <v>328</v>
      </c>
      <c r="B330" s="1">
        <v>10000172</v>
      </c>
      <c r="C330" s="1">
        <v>9000552</v>
      </c>
      <c r="D330" s="1" t="s">
        <v>1034</v>
      </c>
      <c r="E330" s="1" t="s">
        <v>1035</v>
      </c>
      <c r="F330" s="1" t="s">
        <v>1036</v>
      </c>
      <c r="G330" s="1">
        <v>3.05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 t="s">
        <v>116</v>
      </c>
      <c r="N330" s="1">
        <v>22</v>
      </c>
      <c r="O330" s="1">
        <v>10000172</v>
      </c>
    </row>
    <row r="331" spans="1:15" x14ac:dyDescent="0.2">
      <c r="A331" s="1">
        <v>329</v>
      </c>
      <c r="B331" s="1">
        <v>10000172</v>
      </c>
      <c r="C331" s="1">
        <v>9000553</v>
      </c>
      <c r="D331" s="1" t="s">
        <v>1037</v>
      </c>
      <c r="E331" s="1" t="s">
        <v>1038</v>
      </c>
      <c r="F331" s="1" t="s">
        <v>1039</v>
      </c>
      <c r="G331" s="1">
        <v>1.65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 t="s">
        <v>116</v>
      </c>
      <c r="N331" s="1">
        <v>22</v>
      </c>
      <c r="O331" s="1">
        <v>10000172</v>
      </c>
    </row>
    <row r="332" spans="1:15" x14ac:dyDescent="0.2">
      <c r="A332" s="1">
        <v>330</v>
      </c>
      <c r="B332" s="1">
        <v>10000172</v>
      </c>
      <c r="C332" s="1">
        <v>9000554</v>
      </c>
      <c r="D332" s="1" t="s">
        <v>1040</v>
      </c>
      <c r="E332" s="1" t="s">
        <v>1041</v>
      </c>
      <c r="F332" s="1" t="s">
        <v>1042</v>
      </c>
      <c r="G332" s="1">
        <v>2.15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 t="s">
        <v>116</v>
      </c>
      <c r="N332" s="1">
        <v>22</v>
      </c>
      <c r="O332" s="1">
        <v>10000172</v>
      </c>
    </row>
    <row r="333" spans="1:15" x14ac:dyDescent="0.2">
      <c r="A333" s="1">
        <v>331</v>
      </c>
      <c r="B333" s="1">
        <v>10000172</v>
      </c>
      <c r="C333" s="1">
        <v>9000555</v>
      </c>
      <c r="D333" s="1" t="s">
        <v>1043</v>
      </c>
      <c r="E333" s="1" t="s">
        <v>1044</v>
      </c>
      <c r="F333" s="1" t="s">
        <v>1045</v>
      </c>
      <c r="G333" s="1">
        <v>2.15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 t="s">
        <v>116</v>
      </c>
      <c r="N333" s="1">
        <v>22</v>
      </c>
      <c r="O333" s="1">
        <v>10000172</v>
      </c>
    </row>
    <row r="334" spans="1:15" x14ac:dyDescent="0.2">
      <c r="A334" s="1">
        <v>332</v>
      </c>
      <c r="B334" s="1">
        <v>10000172</v>
      </c>
      <c r="C334" s="1">
        <v>9000556</v>
      </c>
      <c r="D334" s="1" t="s">
        <v>1046</v>
      </c>
      <c r="E334" s="1" t="s">
        <v>1047</v>
      </c>
      <c r="F334" s="1" t="s">
        <v>1048</v>
      </c>
      <c r="G334" s="1">
        <v>1.65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 t="s">
        <v>116</v>
      </c>
      <c r="N334" s="1">
        <v>22</v>
      </c>
      <c r="O334" s="1">
        <v>10000172</v>
      </c>
    </row>
    <row r="335" spans="1:15" x14ac:dyDescent="0.2">
      <c r="A335" s="1">
        <v>333</v>
      </c>
      <c r="B335" s="1">
        <v>10000172</v>
      </c>
      <c r="C335" s="1">
        <v>9000557</v>
      </c>
      <c r="D335" s="1" t="s">
        <v>622</v>
      </c>
      <c r="E335" s="1" t="s">
        <v>1049</v>
      </c>
      <c r="F335" s="1" t="s">
        <v>7850</v>
      </c>
      <c r="G335" s="1">
        <v>3.6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 t="s">
        <v>116</v>
      </c>
      <c r="N335" s="1">
        <v>22</v>
      </c>
      <c r="O335" s="1">
        <v>10000172</v>
      </c>
    </row>
    <row r="336" spans="1:15" x14ac:dyDescent="0.2">
      <c r="A336" s="1">
        <v>334</v>
      </c>
      <c r="B336" s="1">
        <v>10000172</v>
      </c>
      <c r="C336" s="1">
        <v>9000558</v>
      </c>
      <c r="D336" s="1" t="s">
        <v>1050</v>
      </c>
      <c r="E336" s="1" t="s">
        <v>1051</v>
      </c>
      <c r="F336" s="1" t="s">
        <v>1052</v>
      </c>
      <c r="G336" s="1">
        <v>3.6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 t="s">
        <v>116</v>
      </c>
      <c r="N336" s="1">
        <v>22</v>
      </c>
      <c r="O336" s="1">
        <v>10000172</v>
      </c>
    </row>
    <row r="337" spans="1:15" x14ac:dyDescent="0.2">
      <c r="A337" s="1">
        <v>335</v>
      </c>
      <c r="B337" s="1">
        <v>10000172</v>
      </c>
      <c r="C337" s="1">
        <v>9000559</v>
      </c>
      <c r="D337" s="1" t="s">
        <v>1053</v>
      </c>
      <c r="E337" s="1" t="s">
        <v>1054</v>
      </c>
      <c r="F337" s="1" t="s">
        <v>1055</v>
      </c>
      <c r="G337" s="1">
        <v>3.6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 t="s">
        <v>116</v>
      </c>
      <c r="N337" s="1">
        <v>22</v>
      </c>
      <c r="O337" s="1">
        <v>10000172</v>
      </c>
    </row>
    <row r="338" spans="1:15" x14ac:dyDescent="0.2">
      <c r="A338" s="1">
        <v>336</v>
      </c>
      <c r="B338" s="1">
        <v>10000140</v>
      </c>
      <c r="C338" s="1">
        <v>9000560</v>
      </c>
      <c r="D338" s="1" t="s">
        <v>1056</v>
      </c>
      <c r="E338" s="1" t="s">
        <v>1057</v>
      </c>
      <c r="F338" s="1" t="s">
        <v>1058</v>
      </c>
      <c r="G338" s="1">
        <v>3.05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 t="s">
        <v>122</v>
      </c>
      <c r="N338" s="1">
        <v>20</v>
      </c>
      <c r="O338" s="1">
        <v>10000140</v>
      </c>
    </row>
    <row r="339" spans="1:15" x14ac:dyDescent="0.2">
      <c r="A339" s="1">
        <v>337</v>
      </c>
      <c r="B339" s="1">
        <v>10000140</v>
      </c>
      <c r="C339" s="1">
        <v>9000561</v>
      </c>
      <c r="D339" s="1" t="s">
        <v>1059</v>
      </c>
      <c r="E339" s="1" t="s">
        <v>1060</v>
      </c>
      <c r="F339" s="1" t="s">
        <v>1061</v>
      </c>
      <c r="G339" s="1">
        <v>3.05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 t="s">
        <v>122</v>
      </c>
      <c r="N339" s="1">
        <v>20</v>
      </c>
      <c r="O339" s="1">
        <v>10000140</v>
      </c>
    </row>
    <row r="340" spans="1:15" x14ac:dyDescent="0.2">
      <c r="A340" s="1">
        <v>338</v>
      </c>
      <c r="B340" s="1">
        <v>10000201</v>
      </c>
      <c r="C340" s="1">
        <v>9000562</v>
      </c>
      <c r="D340" s="1" t="s">
        <v>1062</v>
      </c>
      <c r="E340" s="1" t="s">
        <v>1063</v>
      </c>
      <c r="F340" s="1" t="s">
        <v>1064</v>
      </c>
      <c r="G340" s="1">
        <v>2.15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 t="s">
        <v>927</v>
      </c>
      <c r="N340" s="1">
        <v>23</v>
      </c>
      <c r="O340" s="1">
        <v>10000201</v>
      </c>
    </row>
    <row r="341" spans="1:15" x14ac:dyDescent="0.2">
      <c r="A341" s="1">
        <v>339</v>
      </c>
      <c r="B341" s="1">
        <v>10000187</v>
      </c>
      <c r="C341" s="1">
        <v>9000563</v>
      </c>
      <c r="D341" s="1" t="s">
        <v>1065</v>
      </c>
      <c r="E341" s="1" t="s">
        <v>1066</v>
      </c>
      <c r="F341" s="1" t="s">
        <v>1067</v>
      </c>
      <c r="G341" s="1">
        <v>1.65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 t="s">
        <v>426</v>
      </c>
      <c r="N341" s="1">
        <v>24</v>
      </c>
      <c r="O341" s="1">
        <v>10000187</v>
      </c>
    </row>
    <row r="342" spans="1:15" x14ac:dyDescent="0.2">
      <c r="A342" s="1">
        <v>340</v>
      </c>
      <c r="B342" s="1">
        <v>10000011</v>
      </c>
      <c r="C342" s="1">
        <v>9000564</v>
      </c>
      <c r="D342" s="1" t="s">
        <v>1068</v>
      </c>
      <c r="E342" s="1" t="s">
        <v>1069</v>
      </c>
      <c r="F342" s="1" t="s">
        <v>1070</v>
      </c>
      <c r="G342" s="1">
        <v>3.6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 t="s">
        <v>50</v>
      </c>
      <c r="N342" s="1">
        <v>16</v>
      </c>
      <c r="O342" s="1">
        <v>10000011</v>
      </c>
    </row>
    <row r="343" spans="1:15" x14ac:dyDescent="0.2">
      <c r="A343" s="1">
        <v>341</v>
      </c>
      <c r="B343" s="1">
        <v>10000077</v>
      </c>
      <c r="C343" s="1">
        <v>9000565</v>
      </c>
      <c r="D343" s="1" t="s">
        <v>1071</v>
      </c>
      <c r="E343" s="1" t="s">
        <v>1072</v>
      </c>
      <c r="F343" s="1" t="s">
        <v>1073</v>
      </c>
      <c r="G343" s="1">
        <v>3.6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 t="s">
        <v>82</v>
      </c>
      <c r="N343" s="1">
        <v>10</v>
      </c>
      <c r="O343" s="1">
        <v>10000077</v>
      </c>
    </row>
    <row r="344" spans="1:15" x14ac:dyDescent="0.2">
      <c r="A344" s="1">
        <v>342</v>
      </c>
      <c r="B344" s="1">
        <v>10000154</v>
      </c>
      <c r="C344" s="1">
        <v>9000566</v>
      </c>
      <c r="D344" s="1" t="s">
        <v>1074</v>
      </c>
      <c r="E344" s="1" t="s">
        <v>1075</v>
      </c>
      <c r="F344" s="1" t="s">
        <v>1076</v>
      </c>
      <c r="G344" s="1">
        <v>1.65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 t="s">
        <v>278</v>
      </c>
      <c r="N344" s="1">
        <v>21</v>
      </c>
      <c r="O344" s="1">
        <v>10000154</v>
      </c>
    </row>
    <row r="345" spans="1:15" x14ac:dyDescent="0.2">
      <c r="A345" s="1">
        <v>343</v>
      </c>
      <c r="B345" s="1">
        <v>10000154</v>
      </c>
      <c r="C345" s="1">
        <v>9000567</v>
      </c>
      <c r="D345" s="1" t="s">
        <v>1077</v>
      </c>
      <c r="E345" s="1" t="s">
        <v>1078</v>
      </c>
      <c r="F345" s="1" t="s">
        <v>1079</v>
      </c>
      <c r="G345" s="1">
        <v>2.15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 t="s">
        <v>278</v>
      </c>
      <c r="N345" s="1">
        <v>21</v>
      </c>
      <c r="O345" s="1">
        <v>10000154</v>
      </c>
    </row>
    <row r="346" spans="1:15" x14ac:dyDescent="0.2">
      <c r="A346" s="1">
        <v>344</v>
      </c>
      <c r="B346" s="1">
        <v>10000077</v>
      </c>
      <c r="C346" s="1">
        <v>9000568</v>
      </c>
      <c r="D346" s="1" t="s">
        <v>1080</v>
      </c>
      <c r="E346" s="1" t="s">
        <v>1081</v>
      </c>
      <c r="F346" s="1" t="s">
        <v>1082</v>
      </c>
      <c r="G346" s="1">
        <v>3.6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 t="s">
        <v>82</v>
      </c>
      <c r="N346" s="1">
        <v>10</v>
      </c>
      <c r="O346" s="1">
        <v>10000077</v>
      </c>
    </row>
    <row r="347" spans="1:15" x14ac:dyDescent="0.2">
      <c r="A347" s="1">
        <v>345</v>
      </c>
      <c r="B347" s="1">
        <v>10000172</v>
      </c>
      <c r="C347" s="1">
        <v>9000569</v>
      </c>
      <c r="D347" s="1" t="s">
        <v>1083</v>
      </c>
      <c r="E347" s="1" t="s">
        <v>1084</v>
      </c>
      <c r="F347" s="1" t="s">
        <v>1085</v>
      </c>
      <c r="G347" s="1">
        <v>3.05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 t="s">
        <v>116</v>
      </c>
      <c r="N347" s="1">
        <v>22</v>
      </c>
      <c r="O347" s="1">
        <v>10000172</v>
      </c>
    </row>
    <row r="348" spans="1:15" x14ac:dyDescent="0.2">
      <c r="A348" s="1">
        <v>346</v>
      </c>
      <c r="B348" s="1">
        <v>10000098</v>
      </c>
      <c r="C348" s="1">
        <v>9000570</v>
      </c>
      <c r="D348" s="1" t="s">
        <v>1086</v>
      </c>
      <c r="E348" s="1" t="s">
        <v>1087</v>
      </c>
      <c r="F348" s="1" t="s">
        <v>1088</v>
      </c>
      <c r="G348" s="1">
        <v>2.15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 t="s">
        <v>61</v>
      </c>
      <c r="N348" s="1">
        <v>12</v>
      </c>
      <c r="O348" s="1">
        <v>10000098</v>
      </c>
    </row>
    <row r="349" spans="1:15" x14ac:dyDescent="0.2">
      <c r="A349" s="1">
        <v>347</v>
      </c>
      <c r="B349" s="1">
        <v>10000062</v>
      </c>
      <c r="C349" s="1">
        <v>9000571</v>
      </c>
      <c r="D349" s="1" t="s">
        <v>1089</v>
      </c>
      <c r="E349" s="1" t="s">
        <v>1090</v>
      </c>
      <c r="F349" s="1" t="s">
        <v>1091</v>
      </c>
      <c r="G349" s="1">
        <v>4.5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 t="s">
        <v>363</v>
      </c>
      <c r="N349" s="1">
        <v>9</v>
      </c>
      <c r="O349" s="1">
        <v>10000062</v>
      </c>
    </row>
    <row r="350" spans="1:15" x14ac:dyDescent="0.2">
      <c r="A350" s="1">
        <v>348</v>
      </c>
      <c r="B350" s="1">
        <v>10000098</v>
      </c>
      <c r="C350" s="1">
        <v>9000572</v>
      </c>
      <c r="D350" s="1" t="s">
        <v>1092</v>
      </c>
      <c r="E350" s="1" t="s">
        <v>2381</v>
      </c>
      <c r="F350" s="1" t="s">
        <v>1093</v>
      </c>
      <c r="G350" s="1">
        <v>4.5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 t="s">
        <v>61</v>
      </c>
      <c r="N350" s="1">
        <v>12</v>
      </c>
      <c r="O350" s="1">
        <v>10000098</v>
      </c>
    </row>
    <row r="351" spans="1:15" x14ac:dyDescent="0.2">
      <c r="A351" s="1">
        <v>349</v>
      </c>
      <c r="B351" s="1">
        <v>10000187</v>
      </c>
      <c r="C351" s="1">
        <v>9000573</v>
      </c>
      <c r="D351" s="1" t="s">
        <v>1094</v>
      </c>
      <c r="E351" s="1" t="s">
        <v>1095</v>
      </c>
      <c r="F351" s="1" t="s">
        <v>1096</v>
      </c>
      <c r="G351" s="1">
        <v>4.5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 t="s">
        <v>426</v>
      </c>
      <c r="N351" s="1">
        <v>24</v>
      </c>
      <c r="O351" s="1">
        <v>10000187</v>
      </c>
    </row>
    <row r="352" spans="1:15" x14ac:dyDescent="0.2">
      <c r="A352" s="1">
        <v>350</v>
      </c>
      <c r="B352" s="1">
        <v>10000187</v>
      </c>
      <c r="C352" s="1">
        <v>9000574</v>
      </c>
      <c r="D352" s="1" t="s">
        <v>1097</v>
      </c>
      <c r="E352" s="1" t="s">
        <v>2382</v>
      </c>
      <c r="F352" s="1" t="s">
        <v>1098</v>
      </c>
      <c r="G352" s="1">
        <v>3.6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 t="s">
        <v>426</v>
      </c>
      <c r="N352" s="1">
        <v>24</v>
      </c>
      <c r="O352" s="1">
        <v>10000187</v>
      </c>
    </row>
    <row r="353" spans="1:15" x14ac:dyDescent="0.2">
      <c r="A353" s="1">
        <v>351</v>
      </c>
      <c r="B353" s="1">
        <v>10000187</v>
      </c>
      <c r="C353" s="1">
        <v>9000575</v>
      </c>
      <c r="D353" s="1" t="s">
        <v>1099</v>
      </c>
      <c r="E353" s="1" t="s">
        <v>1100</v>
      </c>
      <c r="F353" s="1" t="s">
        <v>1101</v>
      </c>
      <c r="G353" s="1">
        <v>3.05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 t="s">
        <v>426</v>
      </c>
      <c r="N353" s="1">
        <v>24</v>
      </c>
      <c r="O353" s="1">
        <v>10000187</v>
      </c>
    </row>
    <row r="354" spans="1:15" x14ac:dyDescent="0.2">
      <c r="A354" s="1">
        <v>352</v>
      </c>
      <c r="B354" s="1">
        <v>10000062</v>
      </c>
      <c r="C354" s="1">
        <v>9000576</v>
      </c>
      <c r="D354" s="1" t="s">
        <v>1102</v>
      </c>
      <c r="E354" s="1" t="s">
        <v>2383</v>
      </c>
      <c r="F354" s="1" t="s">
        <v>1103</v>
      </c>
      <c r="G354" s="1">
        <v>2.15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 t="s">
        <v>363</v>
      </c>
      <c r="N354" s="1">
        <v>9</v>
      </c>
      <c r="O354" s="1">
        <v>10000062</v>
      </c>
    </row>
    <row r="355" spans="1:15" x14ac:dyDescent="0.2">
      <c r="A355" s="1">
        <v>353</v>
      </c>
      <c r="B355" s="1">
        <v>10000062</v>
      </c>
      <c r="C355" s="1">
        <v>9000577</v>
      </c>
      <c r="D355" s="1" t="s">
        <v>1104</v>
      </c>
      <c r="E355" s="1" t="s">
        <v>1105</v>
      </c>
      <c r="F355" s="1" t="s">
        <v>1106</v>
      </c>
      <c r="G355" s="1">
        <v>3.6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 t="s">
        <v>363</v>
      </c>
      <c r="N355" s="1">
        <v>9</v>
      </c>
      <c r="O355" s="1">
        <v>10000062</v>
      </c>
    </row>
    <row r="356" spans="1:15" x14ac:dyDescent="0.2">
      <c r="A356" s="1">
        <v>354</v>
      </c>
      <c r="B356" s="1">
        <v>10000023</v>
      </c>
      <c r="C356" s="1">
        <v>9000578</v>
      </c>
      <c r="D356" s="1" t="s">
        <v>1107</v>
      </c>
      <c r="E356" s="1" t="s">
        <v>1108</v>
      </c>
      <c r="F356" s="1" t="s">
        <v>1109</v>
      </c>
      <c r="G356" s="1">
        <v>4.5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 t="s">
        <v>137</v>
      </c>
      <c r="N356" s="1">
        <v>1</v>
      </c>
      <c r="O356" s="1">
        <v>10000023</v>
      </c>
    </row>
    <row r="357" spans="1:15" x14ac:dyDescent="0.2">
      <c r="A357" s="1">
        <v>355</v>
      </c>
      <c r="B357" s="1">
        <v>10000086</v>
      </c>
      <c r="C357" s="1">
        <v>9000580</v>
      </c>
      <c r="D357" s="1" t="s">
        <v>1110</v>
      </c>
      <c r="E357" s="1" t="s">
        <v>1111</v>
      </c>
      <c r="F357" s="1" t="s">
        <v>1112</v>
      </c>
      <c r="G357" s="1">
        <v>1.65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 t="s">
        <v>75</v>
      </c>
      <c r="N357" s="1">
        <v>11</v>
      </c>
      <c r="O357" s="1">
        <v>10000086</v>
      </c>
    </row>
    <row r="358" spans="1:15" x14ac:dyDescent="0.2">
      <c r="A358" s="1">
        <v>356</v>
      </c>
      <c r="B358" s="1">
        <v>10000086</v>
      </c>
      <c r="C358" s="1">
        <v>9000581</v>
      </c>
      <c r="D358" s="1" t="s">
        <v>1113</v>
      </c>
      <c r="E358" s="1" t="s">
        <v>1114</v>
      </c>
      <c r="F358" s="1" t="s">
        <v>1115</v>
      </c>
      <c r="G358" s="1">
        <v>1.65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 t="s">
        <v>75</v>
      </c>
      <c r="N358" s="1">
        <v>11</v>
      </c>
      <c r="O358" s="1">
        <v>10000086</v>
      </c>
    </row>
    <row r="359" spans="1:15" x14ac:dyDescent="0.2">
      <c r="A359" s="1">
        <v>357</v>
      </c>
      <c r="B359" s="1">
        <v>10000086</v>
      </c>
      <c r="C359" s="1">
        <v>9000582</v>
      </c>
      <c r="D359" s="1" t="s">
        <v>1116</v>
      </c>
      <c r="E359" s="1" t="s">
        <v>1117</v>
      </c>
      <c r="F359" s="1" t="s">
        <v>1118</v>
      </c>
      <c r="G359" s="1">
        <v>1.65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 t="s">
        <v>75</v>
      </c>
      <c r="N359" s="1">
        <v>11</v>
      </c>
      <c r="O359" s="1">
        <v>10000086</v>
      </c>
    </row>
    <row r="360" spans="1:15" x14ac:dyDescent="0.2">
      <c r="A360" s="1">
        <v>358</v>
      </c>
      <c r="B360" s="1">
        <v>10000086</v>
      </c>
      <c r="C360" s="1">
        <v>9000583</v>
      </c>
      <c r="D360" s="1" t="s">
        <v>1119</v>
      </c>
      <c r="E360" s="1" t="s">
        <v>1120</v>
      </c>
      <c r="F360" s="1" t="s">
        <v>1121</v>
      </c>
      <c r="G360" s="1">
        <v>1.65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 t="s">
        <v>75</v>
      </c>
      <c r="N360" s="1">
        <v>11</v>
      </c>
      <c r="O360" s="1">
        <v>10000086</v>
      </c>
    </row>
    <row r="361" spans="1:15" x14ac:dyDescent="0.2">
      <c r="A361" s="1">
        <v>359</v>
      </c>
      <c r="B361" s="1">
        <v>10000034</v>
      </c>
      <c r="C361" s="1">
        <v>9000584</v>
      </c>
      <c r="D361" s="1" t="s">
        <v>1122</v>
      </c>
      <c r="E361" s="1" t="s">
        <v>1123</v>
      </c>
      <c r="F361" s="1" t="s">
        <v>1124</v>
      </c>
      <c r="G361" s="1">
        <v>1.65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 t="s">
        <v>46</v>
      </c>
      <c r="N361" s="1">
        <v>5</v>
      </c>
      <c r="O361" s="1">
        <v>10000034</v>
      </c>
    </row>
    <row r="362" spans="1:15" x14ac:dyDescent="0.2">
      <c r="A362" s="1">
        <v>360</v>
      </c>
      <c r="B362" s="1">
        <v>10000034</v>
      </c>
      <c r="C362" s="1">
        <v>9000585</v>
      </c>
      <c r="D362" s="1" t="s">
        <v>1125</v>
      </c>
      <c r="E362" s="1" t="s">
        <v>1126</v>
      </c>
      <c r="F362" s="1" t="s">
        <v>1127</v>
      </c>
      <c r="G362" s="1">
        <v>1.65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 t="s">
        <v>46</v>
      </c>
      <c r="N362" s="1">
        <v>5</v>
      </c>
      <c r="O362" s="1">
        <v>10000034</v>
      </c>
    </row>
    <row r="363" spans="1:15" x14ac:dyDescent="0.2">
      <c r="A363" s="1">
        <v>361</v>
      </c>
      <c r="B363" s="1">
        <v>10000034</v>
      </c>
      <c r="C363" s="1">
        <v>9000586</v>
      </c>
      <c r="D363" s="1" t="s">
        <v>1128</v>
      </c>
      <c r="E363" s="1" t="s">
        <v>1129</v>
      </c>
      <c r="F363" s="1" t="s">
        <v>1130</v>
      </c>
      <c r="G363" s="1">
        <v>1.65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 t="s">
        <v>46</v>
      </c>
      <c r="N363" s="1">
        <v>5</v>
      </c>
      <c r="O363" s="1">
        <v>10000034</v>
      </c>
    </row>
    <row r="364" spans="1:15" x14ac:dyDescent="0.2">
      <c r="A364" s="1">
        <v>362</v>
      </c>
      <c r="B364" s="1">
        <v>10000187</v>
      </c>
      <c r="C364" s="1">
        <v>9000587</v>
      </c>
      <c r="D364" s="1" t="s">
        <v>1131</v>
      </c>
      <c r="E364" s="1" t="s">
        <v>1132</v>
      </c>
      <c r="F364" s="1" t="s">
        <v>1133</v>
      </c>
      <c r="G364" s="1">
        <v>1.65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 t="s">
        <v>426</v>
      </c>
      <c r="N364" s="1">
        <v>24</v>
      </c>
      <c r="O364" s="1">
        <v>10000187</v>
      </c>
    </row>
    <row r="365" spans="1:15" x14ac:dyDescent="0.2">
      <c r="A365" s="1">
        <v>363</v>
      </c>
      <c r="B365" s="1">
        <v>10000187</v>
      </c>
      <c r="C365" s="1">
        <v>9000588</v>
      </c>
      <c r="D365" s="1" t="s">
        <v>1134</v>
      </c>
      <c r="E365" s="1" t="s">
        <v>1135</v>
      </c>
      <c r="F365" s="1" t="s">
        <v>1136</v>
      </c>
      <c r="G365" s="1">
        <v>1.65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 t="s">
        <v>426</v>
      </c>
      <c r="N365" s="1">
        <v>24</v>
      </c>
      <c r="O365" s="1">
        <v>10000187</v>
      </c>
    </row>
    <row r="366" spans="1:15" x14ac:dyDescent="0.2">
      <c r="A366" s="1">
        <v>364</v>
      </c>
      <c r="B366" s="1">
        <v>10000187</v>
      </c>
      <c r="C366" s="1">
        <v>9000589</v>
      </c>
      <c r="D366" s="1" t="s">
        <v>1137</v>
      </c>
      <c r="E366" s="1" t="s">
        <v>1138</v>
      </c>
      <c r="F366" s="1" t="s">
        <v>1139</v>
      </c>
      <c r="G366" s="1">
        <v>1.65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 t="s">
        <v>426</v>
      </c>
      <c r="N366" s="1">
        <v>24</v>
      </c>
      <c r="O366" s="1">
        <v>10000187</v>
      </c>
    </row>
    <row r="367" spans="1:15" x14ac:dyDescent="0.2">
      <c r="A367" s="1">
        <v>365</v>
      </c>
      <c r="B367" s="1">
        <v>10000140</v>
      </c>
      <c r="C367" s="1">
        <v>9000590</v>
      </c>
      <c r="D367" s="1" t="s">
        <v>1140</v>
      </c>
      <c r="E367" s="1" t="s">
        <v>1141</v>
      </c>
      <c r="F367" s="1" t="s">
        <v>1142</v>
      </c>
      <c r="G367" s="1">
        <v>2.2000000000000002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 t="s">
        <v>122</v>
      </c>
      <c r="N367" s="1">
        <v>20</v>
      </c>
      <c r="O367" s="1">
        <v>10000140</v>
      </c>
    </row>
    <row r="368" spans="1:15" x14ac:dyDescent="0.2">
      <c r="A368" s="1">
        <v>366</v>
      </c>
      <c r="B368" s="1">
        <v>10000140</v>
      </c>
      <c r="C368" s="1">
        <v>9000591</v>
      </c>
      <c r="D368" s="1" t="s">
        <v>1143</v>
      </c>
      <c r="E368" s="1" t="s">
        <v>1144</v>
      </c>
      <c r="F368" s="1" t="s">
        <v>1145</v>
      </c>
      <c r="G368" s="1">
        <v>2.2000000000000002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 t="s">
        <v>122</v>
      </c>
      <c r="N368" s="1">
        <v>20</v>
      </c>
      <c r="O368" s="1">
        <v>10000140</v>
      </c>
    </row>
    <row r="369" spans="1:15" x14ac:dyDescent="0.2">
      <c r="A369" s="1">
        <v>367</v>
      </c>
      <c r="B369" s="1">
        <v>10000140</v>
      </c>
      <c r="C369" s="1">
        <v>9000592</v>
      </c>
      <c r="D369" s="1" t="s">
        <v>1146</v>
      </c>
      <c r="E369" s="1" t="s">
        <v>1147</v>
      </c>
      <c r="F369" s="1" t="s">
        <v>1148</v>
      </c>
      <c r="G369" s="1">
        <v>2.2000000000000002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 t="s">
        <v>122</v>
      </c>
      <c r="N369" s="1">
        <v>20</v>
      </c>
      <c r="O369" s="1">
        <v>10000140</v>
      </c>
    </row>
    <row r="370" spans="1:15" x14ac:dyDescent="0.2">
      <c r="A370" s="1">
        <v>368</v>
      </c>
      <c r="B370" s="1">
        <v>10000140</v>
      </c>
      <c r="C370" s="1">
        <v>9000593</v>
      </c>
      <c r="D370" s="1" t="s">
        <v>1149</v>
      </c>
      <c r="E370" s="1" t="s">
        <v>1150</v>
      </c>
      <c r="F370" s="1" t="s">
        <v>1151</v>
      </c>
      <c r="G370" s="1">
        <v>2.2000000000000002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 t="s">
        <v>122</v>
      </c>
      <c r="N370" s="1">
        <v>20</v>
      </c>
      <c r="O370" s="1">
        <v>10000140</v>
      </c>
    </row>
    <row r="371" spans="1:15" x14ac:dyDescent="0.2">
      <c r="A371" s="1">
        <v>369</v>
      </c>
      <c r="B371" s="1">
        <v>10000140</v>
      </c>
      <c r="C371" s="1">
        <v>9000594</v>
      </c>
      <c r="D371" s="1" t="s">
        <v>1152</v>
      </c>
      <c r="E371" s="1" t="s">
        <v>1153</v>
      </c>
      <c r="F371" s="1" t="s">
        <v>1154</v>
      </c>
      <c r="G371" s="1">
        <v>1.65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 t="s">
        <v>122</v>
      </c>
      <c r="N371" s="1">
        <v>20</v>
      </c>
      <c r="O371" s="1">
        <v>10000140</v>
      </c>
    </row>
    <row r="372" spans="1:15" x14ac:dyDescent="0.2">
      <c r="A372" s="1">
        <v>370</v>
      </c>
      <c r="B372" s="1">
        <v>10000140</v>
      </c>
      <c r="C372" s="1">
        <v>9000595</v>
      </c>
      <c r="D372" s="1" t="s">
        <v>1155</v>
      </c>
      <c r="E372" s="1" t="s">
        <v>1156</v>
      </c>
      <c r="F372" s="1" t="s">
        <v>1157</v>
      </c>
      <c r="G372" s="1">
        <v>1.65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 t="s">
        <v>122</v>
      </c>
      <c r="N372" s="1">
        <v>20</v>
      </c>
      <c r="O372" s="1">
        <v>10000140</v>
      </c>
    </row>
    <row r="373" spans="1:15" x14ac:dyDescent="0.2">
      <c r="A373" s="1">
        <v>371</v>
      </c>
      <c r="B373" s="1">
        <v>10000154</v>
      </c>
      <c r="C373" s="1">
        <v>9000596</v>
      </c>
      <c r="D373" s="1" t="s">
        <v>1158</v>
      </c>
      <c r="E373" s="1" t="s">
        <v>1159</v>
      </c>
      <c r="F373" s="1" t="s">
        <v>1160</v>
      </c>
      <c r="G373" s="1">
        <v>2.15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 t="s">
        <v>278</v>
      </c>
      <c r="N373" s="1">
        <v>21</v>
      </c>
      <c r="O373" s="1">
        <v>10000154</v>
      </c>
    </row>
    <row r="374" spans="1:15" x14ac:dyDescent="0.2">
      <c r="A374" s="1">
        <v>372</v>
      </c>
      <c r="B374" s="1">
        <v>10000154</v>
      </c>
      <c r="C374" s="1">
        <v>9000597</v>
      </c>
      <c r="D374" s="1" t="s">
        <v>1161</v>
      </c>
      <c r="E374" s="1" t="s">
        <v>1162</v>
      </c>
      <c r="F374" s="1" t="s">
        <v>1163</v>
      </c>
      <c r="G374" s="1">
        <v>1.65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 t="s">
        <v>278</v>
      </c>
      <c r="N374" s="1">
        <v>21</v>
      </c>
      <c r="O374" s="1">
        <v>10000154</v>
      </c>
    </row>
    <row r="375" spans="1:15" x14ac:dyDescent="0.2">
      <c r="A375" s="1">
        <v>373</v>
      </c>
      <c r="B375" s="1">
        <v>10000154</v>
      </c>
      <c r="C375" s="1">
        <v>9000598</v>
      </c>
      <c r="D375" s="1" t="s">
        <v>1164</v>
      </c>
      <c r="E375" s="1" t="s">
        <v>1165</v>
      </c>
      <c r="F375" s="1" t="s">
        <v>1166</v>
      </c>
      <c r="G375" s="1">
        <v>1.8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 t="s">
        <v>278</v>
      </c>
      <c r="N375" s="1">
        <v>21</v>
      </c>
      <c r="O375" s="1">
        <v>10000154</v>
      </c>
    </row>
    <row r="376" spans="1:15" x14ac:dyDescent="0.2">
      <c r="A376" s="1">
        <v>374</v>
      </c>
      <c r="B376" s="1">
        <v>10000154</v>
      </c>
      <c r="C376" s="1">
        <v>9000599</v>
      </c>
      <c r="D376" s="1" t="s">
        <v>1167</v>
      </c>
      <c r="E376" s="1" t="s">
        <v>1168</v>
      </c>
      <c r="F376" s="1" t="s">
        <v>1169</v>
      </c>
      <c r="G376" s="1">
        <v>1.8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 t="s">
        <v>278</v>
      </c>
      <c r="N376" s="1">
        <v>21</v>
      </c>
      <c r="O376" s="1">
        <v>10000154</v>
      </c>
    </row>
    <row r="377" spans="1:15" x14ac:dyDescent="0.2">
      <c r="A377" s="1">
        <v>375</v>
      </c>
      <c r="B377" s="1">
        <v>10000172</v>
      </c>
      <c r="C377" s="1">
        <v>9000600</v>
      </c>
      <c r="D377" s="1" t="s">
        <v>1170</v>
      </c>
      <c r="E377" s="1" t="s">
        <v>1171</v>
      </c>
      <c r="F377" s="1" t="s">
        <v>1172</v>
      </c>
      <c r="G377" s="1">
        <v>1.65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 t="s">
        <v>116</v>
      </c>
      <c r="N377" s="1">
        <v>22</v>
      </c>
      <c r="O377" s="1">
        <v>10000172</v>
      </c>
    </row>
    <row r="378" spans="1:15" x14ac:dyDescent="0.2">
      <c r="A378" s="1">
        <v>376</v>
      </c>
      <c r="B378" s="1">
        <v>10000172</v>
      </c>
      <c r="C378" s="1">
        <v>9000601</v>
      </c>
      <c r="D378" s="1" t="s">
        <v>1173</v>
      </c>
      <c r="E378" s="1" t="s">
        <v>1174</v>
      </c>
      <c r="F378" s="1" t="s">
        <v>1175</v>
      </c>
      <c r="G378" s="1">
        <v>1.65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 t="s">
        <v>116</v>
      </c>
      <c r="N378" s="1">
        <v>22</v>
      </c>
      <c r="O378" s="1">
        <v>10000172</v>
      </c>
    </row>
    <row r="379" spans="1:15" x14ac:dyDescent="0.2">
      <c r="A379" s="1">
        <v>377</v>
      </c>
      <c r="B379" s="1">
        <v>10000172</v>
      </c>
      <c r="C379" s="1">
        <v>9000602</v>
      </c>
      <c r="D379" s="1" t="s">
        <v>1176</v>
      </c>
      <c r="E379" s="1" t="s">
        <v>1177</v>
      </c>
      <c r="F379" s="1" t="s">
        <v>1178</v>
      </c>
      <c r="G379" s="1">
        <v>1.65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 t="s">
        <v>116</v>
      </c>
      <c r="N379" s="1">
        <v>22</v>
      </c>
      <c r="O379" s="1">
        <v>10000172</v>
      </c>
    </row>
    <row r="380" spans="1:15" x14ac:dyDescent="0.2">
      <c r="A380" s="1">
        <v>378</v>
      </c>
      <c r="B380" s="1">
        <v>10000062</v>
      </c>
      <c r="C380" s="1">
        <v>9000603</v>
      </c>
      <c r="D380" s="1" t="s">
        <v>1179</v>
      </c>
      <c r="E380" s="1" t="s">
        <v>1180</v>
      </c>
      <c r="F380" s="1" t="s">
        <v>1181</v>
      </c>
      <c r="G380" s="1">
        <v>1.65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 t="s">
        <v>363</v>
      </c>
      <c r="N380" s="1">
        <v>9</v>
      </c>
      <c r="O380" s="1">
        <v>10000062</v>
      </c>
    </row>
    <row r="381" spans="1:15" x14ac:dyDescent="0.2">
      <c r="A381" s="1">
        <v>379</v>
      </c>
      <c r="B381" s="1">
        <v>10000062</v>
      </c>
      <c r="C381" s="1">
        <v>9000604</v>
      </c>
      <c r="D381" s="1" t="s">
        <v>1182</v>
      </c>
      <c r="E381" s="1" t="s">
        <v>1183</v>
      </c>
      <c r="F381" s="1" t="s">
        <v>1184</v>
      </c>
      <c r="G381" s="1">
        <v>2.15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 t="s">
        <v>363</v>
      </c>
      <c r="N381" s="1">
        <v>9</v>
      </c>
      <c r="O381" s="1">
        <v>10000062</v>
      </c>
    </row>
    <row r="382" spans="1:15" x14ac:dyDescent="0.2">
      <c r="A382" s="1">
        <v>380</v>
      </c>
      <c r="B382" s="1">
        <v>10000086</v>
      </c>
      <c r="C382" s="1">
        <v>9000605</v>
      </c>
      <c r="D382" s="1" t="s">
        <v>1185</v>
      </c>
      <c r="E382" s="1" t="s">
        <v>1186</v>
      </c>
      <c r="F382" s="1" t="s">
        <v>1187</v>
      </c>
      <c r="G382" s="1">
        <v>1.65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 t="s">
        <v>75</v>
      </c>
      <c r="N382" s="1">
        <v>11</v>
      </c>
      <c r="O382" s="1">
        <v>10000086</v>
      </c>
    </row>
    <row r="383" spans="1:15" x14ac:dyDescent="0.2">
      <c r="A383" s="1">
        <v>381</v>
      </c>
      <c r="B383" s="1">
        <v>10000077</v>
      </c>
      <c r="C383" s="1">
        <v>9000606</v>
      </c>
      <c r="D383" s="1" t="s">
        <v>1188</v>
      </c>
      <c r="E383" s="1" t="s">
        <v>1189</v>
      </c>
      <c r="F383" s="1" t="s">
        <v>1190</v>
      </c>
      <c r="G383" s="1">
        <v>1.65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 t="s">
        <v>82</v>
      </c>
      <c r="N383" s="1">
        <v>10</v>
      </c>
      <c r="O383" s="1">
        <v>10000077</v>
      </c>
    </row>
    <row r="384" spans="1:15" x14ac:dyDescent="0.2">
      <c r="A384" s="1">
        <v>382</v>
      </c>
      <c r="B384" s="1">
        <v>10000086</v>
      </c>
      <c r="C384" s="1">
        <v>9000607</v>
      </c>
      <c r="D384" s="1" t="s">
        <v>1191</v>
      </c>
      <c r="E384" s="1" t="s">
        <v>1192</v>
      </c>
      <c r="F384" s="1" t="s">
        <v>1193</v>
      </c>
      <c r="G384" s="1">
        <v>3.6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 t="s">
        <v>75</v>
      </c>
      <c r="N384" s="1">
        <v>11</v>
      </c>
      <c r="O384" s="1">
        <v>10000086</v>
      </c>
    </row>
    <row r="385" spans="1:15" x14ac:dyDescent="0.2">
      <c r="A385" s="1">
        <v>383</v>
      </c>
      <c r="B385" s="1">
        <v>10000077</v>
      </c>
      <c r="C385" s="1">
        <v>9000608</v>
      </c>
      <c r="D385" s="1" t="s">
        <v>1194</v>
      </c>
      <c r="E385" s="1" t="s">
        <v>1195</v>
      </c>
      <c r="F385" s="1" t="s">
        <v>1196</v>
      </c>
      <c r="G385" s="1">
        <v>3.6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 t="s">
        <v>82</v>
      </c>
      <c r="N385" s="1">
        <v>10</v>
      </c>
      <c r="O385" s="1">
        <v>10000077</v>
      </c>
    </row>
    <row r="386" spans="1:15" x14ac:dyDescent="0.2">
      <c r="A386" s="1">
        <v>384</v>
      </c>
      <c r="B386" s="1">
        <v>10000077</v>
      </c>
      <c r="C386" s="1">
        <v>9000609</v>
      </c>
      <c r="D386" s="1" t="s">
        <v>1197</v>
      </c>
      <c r="E386" s="1" t="s">
        <v>1198</v>
      </c>
      <c r="F386" s="1" t="s">
        <v>1199</v>
      </c>
      <c r="G386" s="1">
        <v>3.05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 t="s">
        <v>82</v>
      </c>
      <c r="N386" s="1">
        <v>10</v>
      </c>
      <c r="O386" s="1">
        <v>10000077</v>
      </c>
    </row>
    <row r="387" spans="1:15" x14ac:dyDescent="0.2">
      <c r="A387" s="1">
        <v>385</v>
      </c>
      <c r="B387" s="1">
        <v>10000187</v>
      </c>
      <c r="C387" s="1">
        <v>9000610</v>
      </c>
      <c r="D387" s="1" t="s">
        <v>1200</v>
      </c>
      <c r="E387" s="1" t="s">
        <v>1201</v>
      </c>
      <c r="F387" s="1" t="s">
        <v>1202</v>
      </c>
      <c r="G387" s="1">
        <v>4.5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 t="s">
        <v>426</v>
      </c>
      <c r="N387" s="1">
        <v>24</v>
      </c>
      <c r="O387" s="1">
        <v>10000187</v>
      </c>
    </row>
    <row r="388" spans="1:15" x14ac:dyDescent="0.2">
      <c r="A388" s="1">
        <v>386</v>
      </c>
      <c r="B388" s="1">
        <v>10000207</v>
      </c>
      <c r="C388" s="1">
        <v>9000611</v>
      </c>
      <c r="D388" s="1" t="s">
        <v>1203</v>
      </c>
      <c r="E388" s="1" t="s">
        <v>1204</v>
      </c>
      <c r="F388" s="1" t="s">
        <v>1205</v>
      </c>
      <c r="G388" s="1">
        <v>4.5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 t="s">
        <v>101</v>
      </c>
      <c r="N388" s="1">
        <v>8</v>
      </c>
      <c r="O388" s="1">
        <v>10000207</v>
      </c>
    </row>
    <row r="389" spans="1:15" x14ac:dyDescent="0.2">
      <c r="A389" s="1">
        <v>387</v>
      </c>
      <c r="B389" s="1">
        <v>10000062</v>
      </c>
      <c r="C389" s="1">
        <v>9000612</v>
      </c>
      <c r="D389" s="1" t="s">
        <v>1206</v>
      </c>
      <c r="E389" s="1" t="s">
        <v>1207</v>
      </c>
      <c r="F389" s="1" t="s">
        <v>1208</v>
      </c>
      <c r="G389" s="1">
        <v>1.65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 t="s">
        <v>363</v>
      </c>
      <c r="N389" s="1">
        <v>9</v>
      </c>
      <c r="O389" s="1">
        <v>10000062</v>
      </c>
    </row>
    <row r="390" spans="1:15" x14ac:dyDescent="0.2">
      <c r="A390" s="1">
        <v>388</v>
      </c>
      <c r="B390" s="1">
        <v>10000034</v>
      </c>
      <c r="C390" s="1">
        <v>9000613</v>
      </c>
      <c r="D390" s="1" t="s">
        <v>1209</v>
      </c>
      <c r="E390" s="1" t="s">
        <v>1210</v>
      </c>
      <c r="F390" s="1" t="s">
        <v>1211</v>
      </c>
      <c r="G390" s="1">
        <v>1.65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 t="s">
        <v>46</v>
      </c>
      <c r="N390" s="1">
        <v>5</v>
      </c>
      <c r="O390" s="1">
        <v>10000034</v>
      </c>
    </row>
    <row r="391" spans="1:15" x14ac:dyDescent="0.2">
      <c r="A391" s="1">
        <v>389</v>
      </c>
      <c r="B391" s="1">
        <v>10000034</v>
      </c>
      <c r="C391" s="1">
        <v>9000614</v>
      </c>
      <c r="D391" s="1" t="s">
        <v>1212</v>
      </c>
      <c r="E391" s="1" t="s">
        <v>1213</v>
      </c>
      <c r="F391" s="1" t="s">
        <v>1214</v>
      </c>
      <c r="G391" s="1">
        <v>2.15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 t="s">
        <v>46</v>
      </c>
      <c r="N391" s="1">
        <v>5</v>
      </c>
      <c r="O391" s="1">
        <v>10000034</v>
      </c>
    </row>
    <row r="392" spans="1:15" x14ac:dyDescent="0.2">
      <c r="A392" s="1">
        <v>390</v>
      </c>
      <c r="B392" s="1">
        <v>10000062</v>
      </c>
      <c r="C392" s="1">
        <v>9000615</v>
      </c>
      <c r="D392" s="1" t="s">
        <v>1215</v>
      </c>
      <c r="E392" s="1" t="s">
        <v>1216</v>
      </c>
      <c r="F392" s="1" t="s">
        <v>1217</v>
      </c>
      <c r="G392" s="1">
        <v>1.65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 t="s">
        <v>363</v>
      </c>
      <c r="N392" s="1">
        <v>9</v>
      </c>
      <c r="O392" s="1">
        <v>10000062</v>
      </c>
    </row>
    <row r="393" spans="1:15" x14ac:dyDescent="0.2">
      <c r="A393" s="1">
        <v>391</v>
      </c>
      <c r="B393" s="1">
        <v>10000008</v>
      </c>
      <c r="C393" s="1">
        <v>9000616</v>
      </c>
      <c r="D393" s="1" t="s">
        <v>1218</v>
      </c>
      <c r="E393" s="1" t="s">
        <v>1219</v>
      </c>
      <c r="F393" s="1" t="s">
        <v>1220</v>
      </c>
      <c r="G393" s="1">
        <v>4.5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 t="s">
        <v>224</v>
      </c>
      <c r="N393" s="1">
        <v>14</v>
      </c>
      <c r="O393" s="1">
        <v>10000008</v>
      </c>
    </row>
    <row r="394" spans="1:15" x14ac:dyDescent="0.2">
      <c r="A394" s="1">
        <v>392</v>
      </c>
      <c r="B394" s="1">
        <v>10000154</v>
      </c>
      <c r="C394" s="1">
        <v>9000617</v>
      </c>
      <c r="D394" s="1" t="s">
        <v>1221</v>
      </c>
      <c r="E394" s="1" t="s">
        <v>1222</v>
      </c>
      <c r="F394" s="1" t="s">
        <v>1223</v>
      </c>
      <c r="G394" s="1">
        <v>2.15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 t="s">
        <v>278</v>
      </c>
      <c r="N394" s="1">
        <v>21</v>
      </c>
      <c r="O394" s="1">
        <v>10000154</v>
      </c>
    </row>
    <row r="395" spans="1:15" x14ac:dyDescent="0.2">
      <c r="A395" s="1">
        <v>393</v>
      </c>
      <c r="B395" s="1">
        <v>10000062</v>
      </c>
      <c r="C395" s="1">
        <v>9000618</v>
      </c>
      <c r="D395" s="1" t="s">
        <v>1224</v>
      </c>
      <c r="E395" s="1" t="s">
        <v>1225</v>
      </c>
      <c r="F395" s="1" t="s">
        <v>1226</v>
      </c>
      <c r="G395" s="1">
        <v>3.05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 t="s">
        <v>363</v>
      </c>
      <c r="N395" s="1">
        <v>9</v>
      </c>
      <c r="O395" s="1">
        <v>10000062</v>
      </c>
    </row>
    <row r="396" spans="1:15" x14ac:dyDescent="0.2">
      <c r="A396" s="1">
        <v>394</v>
      </c>
      <c r="B396" s="1">
        <v>10000062</v>
      </c>
      <c r="C396" s="1">
        <v>9000619</v>
      </c>
      <c r="D396" s="1" t="s">
        <v>1227</v>
      </c>
      <c r="E396" s="1" t="s">
        <v>1228</v>
      </c>
      <c r="F396" s="1" t="s">
        <v>1229</v>
      </c>
      <c r="G396" s="1">
        <v>0</v>
      </c>
      <c r="H396" s="1">
        <v>9066</v>
      </c>
      <c r="I396" s="1">
        <v>0</v>
      </c>
      <c r="J396" s="1">
        <v>0</v>
      </c>
      <c r="K396" s="1">
        <v>0</v>
      </c>
      <c r="L396" s="1">
        <v>0</v>
      </c>
      <c r="M396" s="1" t="s">
        <v>363</v>
      </c>
      <c r="N396" s="1">
        <v>9</v>
      </c>
      <c r="O396" s="1">
        <v>10000062</v>
      </c>
    </row>
    <row r="397" spans="1:15" x14ac:dyDescent="0.2">
      <c r="A397" s="1">
        <v>395</v>
      </c>
      <c r="B397" s="1">
        <v>10000062</v>
      </c>
      <c r="C397" s="1">
        <v>9000620</v>
      </c>
      <c r="D397" s="1" t="s">
        <v>1230</v>
      </c>
      <c r="E397" s="1" t="s">
        <v>1231</v>
      </c>
      <c r="F397" s="1" t="s">
        <v>1232</v>
      </c>
      <c r="G397" s="1">
        <v>2.15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 t="s">
        <v>363</v>
      </c>
      <c r="N397" s="1">
        <v>9</v>
      </c>
      <c r="O397" s="1">
        <v>10000062</v>
      </c>
    </row>
    <row r="398" spans="1:15" x14ac:dyDescent="0.2">
      <c r="A398" s="1">
        <v>396</v>
      </c>
      <c r="B398" s="1">
        <v>10000034</v>
      </c>
      <c r="C398" s="1">
        <v>9000621</v>
      </c>
      <c r="D398" s="1" t="s">
        <v>1233</v>
      </c>
      <c r="E398" s="1" t="s">
        <v>1234</v>
      </c>
      <c r="F398" s="1" t="s">
        <v>1235</v>
      </c>
      <c r="G398" s="1">
        <v>1.65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 t="s">
        <v>46</v>
      </c>
      <c r="N398" s="1">
        <v>5</v>
      </c>
      <c r="O398" s="1">
        <v>10000034</v>
      </c>
    </row>
    <row r="399" spans="1:15" x14ac:dyDescent="0.2">
      <c r="A399" s="1">
        <v>397</v>
      </c>
      <c r="B399" s="1">
        <v>10000187</v>
      </c>
      <c r="C399" s="1">
        <v>9000622</v>
      </c>
      <c r="D399" s="1" t="s">
        <v>1236</v>
      </c>
      <c r="E399" s="1" t="s">
        <v>1237</v>
      </c>
      <c r="F399" s="1" t="s">
        <v>1238</v>
      </c>
      <c r="G399" s="1">
        <v>1.2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 t="s">
        <v>426</v>
      </c>
      <c r="N399" s="1">
        <v>24</v>
      </c>
      <c r="O399" s="1">
        <v>10000187</v>
      </c>
    </row>
    <row r="400" spans="1:15" x14ac:dyDescent="0.2">
      <c r="A400" s="1">
        <v>398</v>
      </c>
      <c r="B400" s="1">
        <v>10000187</v>
      </c>
      <c r="C400" s="1">
        <v>9000623</v>
      </c>
      <c r="D400" s="1" t="s">
        <v>1239</v>
      </c>
      <c r="E400" s="1" t="s">
        <v>1240</v>
      </c>
      <c r="F400" s="1" t="s">
        <v>1241</v>
      </c>
      <c r="G400" s="1">
        <v>1.2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 t="s">
        <v>426</v>
      </c>
      <c r="N400" s="1">
        <v>24</v>
      </c>
      <c r="O400" s="1">
        <v>10000187</v>
      </c>
    </row>
    <row r="401" spans="1:15" x14ac:dyDescent="0.2">
      <c r="A401" s="1">
        <v>399</v>
      </c>
      <c r="B401" s="1">
        <v>10000187</v>
      </c>
      <c r="C401" s="1">
        <v>9000624</v>
      </c>
      <c r="D401" s="1" t="s">
        <v>1242</v>
      </c>
      <c r="E401" s="1" t="s">
        <v>1243</v>
      </c>
      <c r="F401" s="1" t="s">
        <v>1244</v>
      </c>
      <c r="G401" s="1">
        <v>4.5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 t="s">
        <v>426</v>
      </c>
      <c r="N401" s="1">
        <v>24</v>
      </c>
      <c r="O401" s="1">
        <v>10000187</v>
      </c>
    </row>
    <row r="402" spans="1:15" x14ac:dyDescent="0.2">
      <c r="A402" s="1">
        <v>400</v>
      </c>
      <c r="B402" s="1">
        <v>10000187</v>
      </c>
      <c r="C402" s="1">
        <v>9000625</v>
      </c>
      <c r="D402" s="1" t="s">
        <v>1245</v>
      </c>
      <c r="E402" s="1" t="s">
        <v>1246</v>
      </c>
      <c r="F402" s="1" t="s">
        <v>1247</v>
      </c>
      <c r="G402" s="1">
        <v>1.2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 t="s">
        <v>426</v>
      </c>
      <c r="N402" s="1">
        <v>24</v>
      </c>
      <c r="O402" s="1">
        <v>10000187</v>
      </c>
    </row>
    <row r="403" spans="1:15" x14ac:dyDescent="0.2">
      <c r="A403" s="1">
        <v>401</v>
      </c>
      <c r="B403" s="1">
        <v>10000187</v>
      </c>
      <c r="C403" s="1">
        <v>9000626</v>
      </c>
      <c r="D403" s="1" t="s">
        <v>1248</v>
      </c>
      <c r="E403" s="1" t="s">
        <v>1249</v>
      </c>
      <c r="F403" s="1" t="s">
        <v>1250</v>
      </c>
      <c r="G403" s="1">
        <v>1.2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 t="s">
        <v>426</v>
      </c>
      <c r="N403" s="1">
        <v>24</v>
      </c>
      <c r="O403" s="1">
        <v>10000187</v>
      </c>
    </row>
    <row r="404" spans="1:15" x14ac:dyDescent="0.2">
      <c r="A404" s="1">
        <v>402</v>
      </c>
      <c r="B404" s="1">
        <v>10000187</v>
      </c>
      <c r="C404" s="1">
        <v>9000627</v>
      </c>
      <c r="D404" s="1" t="s">
        <v>1251</v>
      </c>
      <c r="E404" s="1" t="s">
        <v>1252</v>
      </c>
      <c r="F404" s="1" t="s">
        <v>1253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 t="s">
        <v>426</v>
      </c>
      <c r="N404" s="1">
        <v>24</v>
      </c>
      <c r="O404" s="1">
        <v>10000187</v>
      </c>
    </row>
    <row r="405" spans="1:15" x14ac:dyDescent="0.2">
      <c r="A405" s="1">
        <v>403</v>
      </c>
      <c r="B405" s="1">
        <v>10000187</v>
      </c>
      <c r="C405" s="1">
        <v>9000628</v>
      </c>
      <c r="D405" s="1" t="s">
        <v>1254</v>
      </c>
      <c r="E405" s="1" t="s">
        <v>1255</v>
      </c>
      <c r="F405" s="1" t="s">
        <v>1256</v>
      </c>
      <c r="G405" s="1">
        <v>2.15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 t="s">
        <v>426</v>
      </c>
      <c r="N405" s="1">
        <v>24</v>
      </c>
      <c r="O405" s="1">
        <v>10000187</v>
      </c>
    </row>
    <row r="406" spans="1:15" x14ac:dyDescent="0.2">
      <c r="A406" s="1">
        <v>404</v>
      </c>
      <c r="B406" s="1">
        <v>10000187</v>
      </c>
      <c r="C406" s="1">
        <v>9000629</v>
      </c>
      <c r="D406" s="1" t="s">
        <v>1257</v>
      </c>
      <c r="E406" s="1" t="s">
        <v>1258</v>
      </c>
      <c r="F406" s="1" t="s">
        <v>1259</v>
      </c>
      <c r="G406" s="1">
        <v>1.2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 t="s">
        <v>426</v>
      </c>
      <c r="N406" s="1">
        <v>24</v>
      </c>
      <c r="O406" s="1">
        <v>10000187</v>
      </c>
    </row>
    <row r="407" spans="1:15" x14ac:dyDescent="0.2">
      <c r="A407" s="1">
        <v>405</v>
      </c>
      <c r="B407" s="1">
        <v>10000187</v>
      </c>
      <c r="C407" s="1">
        <v>9000630</v>
      </c>
      <c r="D407" s="1" t="s">
        <v>1260</v>
      </c>
      <c r="E407" s="1" t="s">
        <v>1261</v>
      </c>
      <c r="F407" s="1" t="s">
        <v>1262</v>
      </c>
      <c r="G407" s="1">
        <v>1.2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 t="s">
        <v>426</v>
      </c>
      <c r="N407" s="1">
        <v>24</v>
      </c>
      <c r="O407" s="1">
        <v>10000187</v>
      </c>
    </row>
    <row r="408" spans="1:15" x14ac:dyDescent="0.2">
      <c r="A408" s="1">
        <v>406</v>
      </c>
      <c r="B408" s="1">
        <v>10000187</v>
      </c>
      <c r="C408" s="1">
        <v>9000631</v>
      </c>
      <c r="D408" s="1" t="s">
        <v>1263</v>
      </c>
      <c r="E408" s="1" t="s">
        <v>1264</v>
      </c>
      <c r="F408" s="1" t="s">
        <v>1265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 t="s">
        <v>426</v>
      </c>
      <c r="N408" s="1">
        <v>24</v>
      </c>
      <c r="O408" s="1">
        <v>10000187</v>
      </c>
    </row>
    <row r="409" spans="1:15" x14ac:dyDescent="0.2">
      <c r="A409" s="1">
        <v>407</v>
      </c>
      <c r="B409" s="1">
        <v>10000187</v>
      </c>
      <c r="C409" s="1">
        <v>9000632</v>
      </c>
      <c r="D409" s="1" t="s">
        <v>1266</v>
      </c>
      <c r="E409" s="1" t="s">
        <v>2384</v>
      </c>
      <c r="F409" s="1" t="s">
        <v>1267</v>
      </c>
      <c r="G409" s="1">
        <v>1.2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 t="s">
        <v>426</v>
      </c>
      <c r="N409" s="1">
        <v>24</v>
      </c>
      <c r="O409" s="1">
        <v>10000187</v>
      </c>
    </row>
    <row r="410" spans="1:15" x14ac:dyDescent="0.2">
      <c r="A410" s="1">
        <v>408</v>
      </c>
      <c r="B410" s="1">
        <v>10000187</v>
      </c>
      <c r="C410" s="1">
        <v>9000633</v>
      </c>
      <c r="D410" s="1" t="s">
        <v>1268</v>
      </c>
      <c r="E410" s="1" t="s">
        <v>1269</v>
      </c>
      <c r="F410" s="1" t="s">
        <v>1270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 t="s">
        <v>426</v>
      </c>
      <c r="N410" s="1">
        <v>24</v>
      </c>
      <c r="O410" s="1">
        <v>10000187</v>
      </c>
    </row>
    <row r="411" spans="1:15" x14ac:dyDescent="0.2">
      <c r="A411" s="1">
        <v>409</v>
      </c>
      <c r="B411" s="1">
        <v>10000187</v>
      </c>
      <c r="C411" s="1">
        <v>9000634</v>
      </c>
      <c r="D411" s="1" t="s">
        <v>1271</v>
      </c>
      <c r="E411" s="1" t="s">
        <v>1272</v>
      </c>
      <c r="F411" s="1" t="s">
        <v>1273</v>
      </c>
      <c r="G411" s="1">
        <v>1.2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 t="s">
        <v>426</v>
      </c>
      <c r="N411" s="1">
        <v>24</v>
      </c>
      <c r="O411" s="1">
        <v>10000187</v>
      </c>
    </row>
    <row r="412" spans="1:15" x14ac:dyDescent="0.2">
      <c r="A412" s="1">
        <v>410</v>
      </c>
      <c r="B412" s="1">
        <v>10000187</v>
      </c>
      <c r="C412" s="1">
        <v>9000635</v>
      </c>
      <c r="D412" s="1" t="s">
        <v>1274</v>
      </c>
      <c r="E412" s="1" t="s">
        <v>1275</v>
      </c>
      <c r="F412" s="1" t="s">
        <v>1276</v>
      </c>
      <c r="G412" s="1">
        <v>1.2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 t="s">
        <v>426</v>
      </c>
      <c r="N412" s="1">
        <v>24</v>
      </c>
      <c r="O412" s="1">
        <v>10000187</v>
      </c>
    </row>
    <row r="413" spans="1:15" x14ac:dyDescent="0.2">
      <c r="A413" s="1">
        <v>411</v>
      </c>
      <c r="B413" s="1">
        <v>10000140</v>
      </c>
      <c r="C413" s="1">
        <v>9000636</v>
      </c>
      <c r="D413" s="1" t="s">
        <v>1277</v>
      </c>
      <c r="E413" s="1" t="s">
        <v>1278</v>
      </c>
      <c r="F413" s="1" t="s">
        <v>1279</v>
      </c>
      <c r="G413" s="1">
        <v>3.6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 t="s">
        <v>122</v>
      </c>
      <c r="N413" s="1">
        <v>20</v>
      </c>
      <c r="O413" s="1">
        <v>10000140</v>
      </c>
    </row>
    <row r="414" spans="1:15" x14ac:dyDescent="0.2">
      <c r="A414" s="1">
        <v>412</v>
      </c>
      <c r="B414" s="1">
        <v>10000140</v>
      </c>
      <c r="C414" s="1">
        <v>9000637</v>
      </c>
      <c r="D414" s="1" t="s">
        <v>1280</v>
      </c>
      <c r="E414" s="1" t="s">
        <v>1281</v>
      </c>
      <c r="F414" s="1" t="s">
        <v>1282</v>
      </c>
      <c r="G414" s="1">
        <v>3.6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 t="s">
        <v>122</v>
      </c>
      <c r="N414" s="1">
        <v>20</v>
      </c>
      <c r="O414" s="1">
        <v>10000140</v>
      </c>
    </row>
    <row r="415" spans="1:15" x14ac:dyDescent="0.2">
      <c r="A415" s="1">
        <v>413</v>
      </c>
      <c r="B415" s="1">
        <v>10000140</v>
      </c>
      <c r="C415" s="1">
        <v>9000638</v>
      </c>
      <c r="D415" s="1" t="s">
        <v>1283</v>
      </c>
      <c r="E415" s="1" t="s">
        <v>1284</v>
      </c>
      <c r="F415" s="1" t="s">
        <v>1285</v>
      </c>
      <c r="G415" s="1">
        <v>3.05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 t="s">
        <v>122</v>
      </c>
      <c r="N415" s="1">
        <v>20</v>
      </c>
      <c r="O415" s="1">
        <v>10000140</v>
      </c>
    </row>
    <row r="416" spans="1:15" x14ac:dyDescent="0.2">
      <c r="A416" s="1">
        <v>414</v>
      </c>
      <c r="B416" s="1">
        <v>10000140</v>
      </c>
      <c r="C416" s="1">
        <v>9000639</v>
      </c>
      <c r="D416" s="1" t="s">
        <v>1286</v>
      </c>
      <c r="E416" s="1" t="s">
        <v>1287</v>
      </c>
      <c r="F416" s="1" t="s">
        <v>1288</v>
      </c>
      <c r="G416" s="1">
        <v>3.05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 t="s">
        <v>122</v>
      </c>
      <c r="N416" s="1">
        <v>20</v>
      </c>
      <c r="O416" s="1">
        <v>10000140</v>
      </c>
    </row>
    <row r="417" spans="1:15" x14ac:dyDescent="0.2">
      <c r="A417" s="1">
        <v>415</v>
      </c>
      <c r="B417" s="1">
        <v>10000140</v>
      </c>
      <c r="C417" s="1">
        <v>9000640</v>
      </c>
      <c r="D417" s="1" t="s">
        <v>1289</v>
      </c>
      <c r="E417" s="1" t="s">
        <v>1290</v>
      </c>
      <c r="F417" s="1" t="s">
        <v>1291</v>
      </c>
      <c r="G417" s="1">
        <v>3.6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 t="s">
        <v>122</v>
      </c>
      <c r="N417" s="1">
        <v>20</v>
      </c>
      <c r="O417" s="1">
        <v>10000140</v>
      </c>
    </row>
    <row r="418" spans="1:15" x14ac:dyDescent="0.2">
      <c r="A418" s="1">
        <v>416</v>
      </c>
      <c r="B418" s="1">
        <v>10000140</v>
      </c>
      <c r="C418" s="1">
        <v>9000641</v>
      </c>
      <c r="D418" s="1" t="s">
        <v>1292</v>
      </c>
      <c r="E418" s="1" t="s">
        <v>1293</v>
      </c>
      <c r="F418" s="1" t="s">
        <v>1294</v>
      </c>
      <c r="G418" s="1">
        <v>2.2000000000000002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 t="s">
        <v>122</v>
      </c>
      <c r="N418" s="1">
        <v>20</v>
      </c>
      <c r="O418" s="1">
        <v>10000140</v>
      </c>
    </row>
    <row r="419" spans="1:15" x14ac:dyDescent="0.2">
      <c r="A419" s="1">
        <v>417</v>
      </c>
      <c r="B419" s="1">
        <v>10000140</v>
      </c>
      <c r="C419" s="1">
        <v>9000642</v>
      </c>
      <c r="D419" s="1" t="s">
        <v>1295</v>
      </c>
      <c r="E419" s="1" t="s">
        <v>1296</v>
      </c>
      <c r="F419" s="1" t="s">
        <v>1297</v>
      </c>
      <c r="G419" s="1">
        <v>3.05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 t="s">
        <v>122</v>
      </c>
      <c r="N419" s="1">
        <v>20</v>
      </c>
      <c r="O419" s="1">
        <v>10000140</v>
      </c>
    </row>
    <row r="420" spans="1:15" x14ac:dyDescent="0.2">
      <c r="A420" s="1">
        <v>418</v>
      </c>
      <c r="B420" s="1">
        <v>10000140</v>
      </c>
      <c r="C420" s="1">
        <v>9000643</v>
      </c>
      <c r="D420" s="1" t="s">
        <v>1298</v>
      </c>
      <c r="E420" s="1" t="s">
        <v>1299</v>
      </c>
      <c r="F420" s="1" t="s">
        <v>1300</v>
      </c>
      <c r="G420" s="1">
        <v>2.2000000000000002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 t="s">
        <v>122</v>
      </c>
      <c r="N420" s="1">
        <v>20</v>
      </c>
      <c r="O420" s="1">
        <v>10000140</v>
      </c>
    </row>
    <row r="421" spans="1:15" x14ac:dyDescent="0.2">
      <c r="A421" s="1">
        <v>419</v>
      </c>
      <c r="B421" s="1">
        <v>10000140</v>
      </c>
      <c r="C421" s="1">
        <v>9000644</v>
      </c>
      <c r="D421" s="1" t="s">
        <v>1301</v>
      </c>
      <c r="E421" s="1" t="s">
        <v>1302</v>
      </c>
      <c r="F421" s="1" t="s">
        <v>1303</v>
      </c>
      <c r="G421" s="1">
        <v>1.2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 t="s">
        <v>122</v>
      </c>
      <c r="N421" s="1">
        <v>20</v>
      </c>
      <c r="O421" s="1">
        <v>10000140</v>
      </c>
    </row>
    <row r="422" spans="1:15" x14ac:dyDescent="0.2">
      <c r="A422" s="1">
        <v>420</v>
      </c>
      <c r="B422" s="1">
        <v>10000140</v>
      </c>
      <c r="C422" s="1">
        <v>9000645</v>
      </c>
      <c r="D422" s="1" t="s">
        <v>1304</v>
      </c>
      <c r="E422" s="1" t="s">
        <v>1305</v>
      </c>
      <c r="F422" s="1" t="s">
        <v>1306</v>
      </c>
      <c r="G422" s="1">
        <v>2.16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 t="s">
        <v>122</v>
      </c>
      <c r="N422" s="1">
        <v>20</v>
      </c>
      <c r="O422" s="1">
        <v>10000140</v>
      </c>
    </row>
    <row r="423" spans="1:15" x14ac:dyDescent="0.2">
      <c r="A423" s="1">
        <v>421</v>
      </c>
      <c r="B423" s="1">
        <v>10000140</v>
      </c>
      <c r="C423" s="1">
        <v>9000646</v>
      </c>
      <c r="D423" s="1" t="s">
        <v>1307</v>
      </c>
      <c r="E423" s="1" t="s">
        <v>1308</v>
      </c>
      <c r="F423" s="1" t="s">
        <v>1309</v>
      </c>
      <c r="G423" s="1">
        <v>2.16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 t="s">
        <v>122</v>
      </c>
      <c r="N423" s="1">
        <v>20</v>
      </c>
      <c r="O423" s="1">
        <v>10000140</v>
      </c>
    </row>
    <row r="424" spans="1:15" x14ac:dyDescent="0.2">
      <c r="A424" s="1">
        <v>422</v>
      </c>
      <c r="B424" s="1">
        <v>10000140</v>
      </c>
      <c r="C424" s="1">
        <v>9000647</v>
      </c>
      <c r="D424" s="1" t="s">
        <v>1310</v>
      </c>
      <c r="E424" s="1" t="s">
        <v>1311</v>
      </c>
      <c r="F424" s="1" t="s">
        <v>1312</v>
      </c>
      <c r="G424" s="1">
        <v>2.16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 t="s">
        <v>122</v>
      </c>
      <c r="N424" s="1">
        <v>20</v>
      </c>
      <c r="O424" s="1">
        <v>10000140</v>
      </c>
    </row>
    <row r="425" spans="1:15" x14ac:dyDescent="0.2">
      <c r="A425" s="1">
        <v>423</v>
      </c>
      <c r="B425" s="1">
        <v>10000140</v>
      </c>
      <c r="C425" s="1">
        <v>9000648</v>
      </c>
      <c r="D425" s="1" t="s">
        <v>1313</v>
      </c>
      <c r="E425" s="1" t="s">
        <v>1314</v>
      </c>
      <c r="F425" s="1" t="s">
        <v>1315</v>
      </c>
      <c r="G425" s="1">
        <v>1.8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 t="s">
        <v>122</v>
      </c>
      <c r="N425" s="1">
        <v>20</v>
      </c>
      <c r="O425" s="1">
        <v>10000140</v>
      </c>
    </row>
    <row r="426" spans="1:15" x14ac:dyDescent="0.2">
      <c r="A426" s="1">
        <v>424</v>
      </c>
      <c r="B426" s="1">
        <v>10000140</v>
      </c>
      <c r="C426" s="1">
        <v>9000649</v>
      </c>
      <c r="D426" s="1" t="s">
        <v>1316</v>
      </c>
      <c r="E426" s="1" t="s">
        <v>1317</v>
      </c>
      <c r="F426" s="1" t="s">
        <v>1318</v>
      </c>
      <c r="G426" s="1">
        <v>1.8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 t="s">
        <v>122</v>
      </c>
      <c r="N426" s="1">
        <v>20</v>
      </c>
      <c r="O426" s="1">
        <v>10000140</v>
      </c>
    </row>
    <row r="427" spans="1:15" x14ac:dyDescent="0.2">
      <c r="A427" s="1">
        <v>425</v>
      </c>
      <c r="B427" s="1">
        <v>10000140</v>
      </c>
      <c r="C427" s="1">
        <v>9000650</v>
      </c>
      <c r="D427" s="1" t="s">
        <v>1319</v>
      </c>
      <c r="E427" s="1" t="s">
        <v>1320</v>
      </c>
      <c r="F427" s="1" t="s">
        <v>1321</v>
      </c>
      <c r="G427" s="1">
        <v>1.8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 t="s">
        <v>122</v>
      </c>
      <c r="N427" s="1">
        <v>20</v>
      </c>
      <c r="O427" s="1">
        <v>10000140</v>
      </c>
    </row>
    <row r="428" spans="1:15" x14ac:dyDescent="0.2">
      <c r="A428" s="1">
        <v>426</v>
      </c>
      <c r="B428" s="1">
        <v>10000140</v>
      </c>
      <c r="C428" s="1">
        <v>9000651</v>
      </c>
      <c r="D428" s="1" t="s">
        <v>1322</v>
      </c>
      <c r="E428" s="1" t="s">
        <v>1323</v>
      </c>
      <c r="F428" s="1" t="s">
        <v>1324</v>
      </c>
      <c r="G428" s="1">
        <v>1.2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 t="s">
        <v>122</v>
      </c>
      <c r="N428" s="1">
        <v>20</v>
      </c>
      <c r="O428" s="1">
        <v>10000140</v>
      </c>
    </row>
    <row r="429" spans="1:15" x14ac:dyDescent="0.2">
      <c r="A429" s="1">
        <v>427</v>
      </c>
      <c r="B429" s="1">
        <v>10000140</v>
      </c>
      <c r="C429" s="1">
        <v>9000652</v>
      </c>
      <c r="D429" s="1" t="s">
        <v>1325</v>
      </c>
      <c r="E429" s="1" t="s">
        <v>1326</v>
      </c>
      <c r="F429" s="1" t="s">
        <v>1327</v>
      </c>
      <c r="G429" s="1">
        <v>1.2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 t="s">
        <v>122</v>
      </c>
      <c r="N429" s="1">
        <v>20</v>
      </c>
      <c r="O429" s="1">
        <v>10000140</v>
      </c>
    </row>
    <row r="430" spans="1:15" x14ac:dyDescent="0.2">
      <c r="A430" s="1">
        <v>428</v>
      </c>
      <c r="B430" s="1">
        <v>10000140</v>
      </c>
      <c r="C430" s="1">
        <v>9000653</v>
      </c>
      <c r="D430" s="1" t="s">
        <v>1328</v>
      </c>
      <c r="E430" s="1" t="s">
        <v>1329</v>
      </c>
      <c r="F430" s="1" t="s">
        <v>1330</v>
      </c>
      <c r="G430" s="1">
        <v>1.2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 t="s">
        <v>122</v>
      </c>
      <c r="N430" s="1">
        <v>20</v>
      </c>
      <c r="O430" s="1">
        <v>10000140</v>
      </c>
    </row>
    <row r="431" spans="1:15" x14ac:dyDescent="0.2">
      <c r="A431" s="1">
        <v>429</v>
      </c>
      <c r="B431" s="1">
        <v>10000140</v>
      </c>
      <c r="C431" s="1">
        <v>9000654</v>
      </c>
      <c r="D431" s="1" t="s">
        <v>1331</v>
      </c>
      <c r="E431" s="1" t="s">
        <v>1332</v>
      </c>
      <c r="F431" s="1" t="s">
        <v>1333</v>
      </c>
      <c r="G431" s="1">
        <v>1.2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 t="s">
        <v>122</v>
      </c>
      <c r="N431" s="1">
        <v>20</v>
      </c>
      <c r="O431" s="1">
        <v>10000140</v>
      </c>
    </row>
    <row r="432" spans="1:15" x14ac:dyDescent="0.2">
      <c r="A432" s="1">
        <v>430</v>
      </c>
      <c r="B432" s="1">
        <v>10000140</v>
      </c>
      <c r="C432" s="1">
        <v>9000655</v>
      </c>
      <c r="D432" s="1" t="s">
        <v>1334</v>
      </c>
      <c r="E432" s="1" t="s">
        <v>1335</v>
      </c>
      <c r="F432" s="1" t="s">
        <v>1336</v>
      </c>
      <c r="G432" s="1">
        <v>1.2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 t="s">
        <v>122</v>
      </c>
      <c r="N432" s="1">
        <v>20</v>
      </c>
      <c r="O432" s="1">
        <v>10000140</v>
      </c>
    </row>
    <row r="433" spans="1:15" x14ac:dyDescent="0.2">
      <c r="A433" s="1">
        <v>431</v>
      </c>
      <c r="B433" s="1">
        <v>10000140</v>
      </c>
      <c r="C433" s="1">
        <v>9000656</v>
      </c>
      <c r="D433" s="1" t="s">
        <v>1337</v>
      </c>
      <c r="E433" s="1" t="s">
        <v>1338</v>
      </c>
      <c r="F433" s="1" t="s">
        <v>1339</v>
      </c>
      <c r="G433" s="1">
        <v>1.5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 t="s">
        <v>122</v>
      </c>
      <c r="N433" s="1">
        <v>20</v>
      </c>
      <c r="O433" s="1">
        <v>10000140</v>
      </c>
    </row>
    <row r="434" spans="1:15" x14ac:dyDescent="0.2">
      <c r="A434" s="1">
        <v>432</v>
      </c>
      <c r="B434" s="1">
        <v>10000140</v>
      </c>
      <c r="C434" s="1">
        <v>9000657</v>
      </c>
      <c r="D434" s="1" t="s">
        <v>1340</v>
      </c>
      <c r="E434" s="1" t="s">
        <v>1341</v>
      </c>
      <c r="F434" s="1" t="s">
        <v>1342</v>
      </c>
      <c r="G434" s="1">
        <v>1.5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 t="s">
        <v>122</v>
      </c>
      <c r="N434" s="1">
        <v>20</v>
      </c>
      <c r="O434" s="1">
        <v>10000140</v>
      </c>
    </row>
    <row r="435" spans="1:15" x14ac:dyDescent="0.2">
      <c r="A435" s="1">
        <v>433</v>
      </c>
      <c r="B435" s="1">
        <v>10000140</v>
      </c>
      <c r="C435" s="1">
        <v>9000658</v>
      </c>
      <c r="D435" s="1" t="s">
        <v>1343</v>
      </c>
      <c r="E435" s="1" t="s">
        <v>1344</v>
      </c>
      <c r="F435" s="1" t="s">
        <v>1345</v>
      </c>
      <c r="G435" s="1">
        <v>1.5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 t="s">
        <v>122</v>
      </c>
      <c r="N435" s="1">
        <v>20</v>
      </c>
      <c r="O435" s="1">
        <v>10000140</v>
      </c>
    </row>
    <row r="436" spans="1:15" x14ac:dyDescent="0.2">
      <c r="A436" s="1">
        <v>434</v>
      </c>
      <c r="B436" s="1">
        <v>10000140</v>
      </c>
      <c r="C436" s="1">
        <v>9000660</v>
      </c>
      <c r="D436" s="1" t="s">
        <v>1346</v>
      </c>
      <c r="E436" s="1" t="s">
        <v>1347</v>
      </c>
      <c r="F436" s="1" t="s">
        <v>1348</v>
      </c>
      <c r="G436" s="1">
        <v>2.15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 t="s">
        <v>122</v>
      </c>
      <c r="N436" s="1">
        <v>20</v>
      </c>
      <c r="O436" s="1">
        <v>10000140</v>
      </c>
    </row>
    <row r="437" spans="1:15" x14ac:dyDescent="0.2">
      <c r="A437" s="1">
        <v>435</v>
      </c>
      <c r="B437" s="1">
        <v>10000140</v>
      </c>
      <c r="C437" s="1">
        <v>9000661</v>
      </c>
      <c r="D437" s="1" t="s">
        <v>1349</v>
      </c>
      <c r="E437" s="1" t="s">
        <v>1350</v>
      </c>
      <c r="F437" s="1" t="s">
        <v>1351</v>
      </c>
      <c r="G437" s="1">
        <v>1.8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 t="s">
        <v>122</v>
      </c>
      <c r="N437" s="1">
        <v>20</v>
      </c>
      <c r="O437" s="1">
        <v>10000140</v>
      </c>
    </row>
    <row r="438" spans="1:15" x14ac:dyDescent="0.2">
      <c r="A438" s="1">
        <v>436</v>
      </c>
      <c r="B438" s="1">
        <v>10000140</v>
      </c>
      <c r="C438" s="1">
        <v>9000662</v>
      </c>
      <c r="D438" s="1" t="s">
        <v>1352</v>
      </c>
      <c r="E438" s="1" t="s">
        <v>1353</v>
      </c>
      <c r="F438" s="1" t="s">
        <v>1354</v>
      </c>
      <c r="G438" s="1">
        <v>1.5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 t="s">
        <v>122</v>
      </c>
      <c r="N438" s="1">
        <v>20</v>
      </c>
      <c r="O438" s="1">
        <v>10000140</v>
      </c>
    </row>
    <row r="439" spans="1:15" x14ac:dyDescent="0.2">
      <c r="A439" s="1">
        <v>437</v>
      </c>
      <c r="B439" s="1">
        <v>10000140</v>
      </c>
      <c r="C439" s="1">
        <v>9000663</v>
      </c>
      <c r="D439" s="1" t="s">
        <v>1355</v>
      </c>
      <c r="E439" s="1" t="s">
        <v>1356</v>
      </c>
      <c r="F439" s="1" t="s">
        <v>1357</v>
      </c>
      <c r="G439" s="1">
        <v>1.5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 t="s">
        <v>122</v>
      </c>
      <c r="N439" s="1">
        <v>20</v>
      </c>
      <c r="O439" s="1">
        <v>10000140</v>
      </c>
    </row>
    <row r="440" spans="1:15" x14ac:dyDescent="0.2">
      <c r="A440" s="1">
        <v>438</v>
      </c>
      <c r="B440" s="1">
        <v>10000172</v>
      </c>
      <c r="C440" s="1">
        <v>9000664</v>
      </c>
      <c r="D440" s="1" t="s">
        <v>1358</v>
      </c>
      <c r="E440" s="1" t="s">
        <v>1359</v>
      </c>
      <c r="F440" s="1" t="s">
        <v>1360</v>
      </c>
      <c r="G440" s="1">
        <v>2.15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 t="s">
        <v>116</v>
      </c>
      <c r="N440" s="1">
        <v>22</v>
      </c>
      <c r="O440" s="1">
        <v>10000172</v>
      </c>
    </row>
    <row r="441" spans="1:15" x14ac:dyDescent="0.2">
      <c r="A441" s="1">
        <v>439</v>
      </c>
      <c r="B441" s="1">
        <v>10000172</v>
      </c>
      <c r="C441" s="1">
        <v>9000665</v>
      </c>
      <c r="D441" s="1" t="s">
        <v>1361</v>
      </c>
      <c r="E441" s="1" t="s">
        <v>1362</v>
      </c>
      <c r="F441" s="1" t="s">
        <v>1363</v>
      </c>
      <c r="G441" s="1">
        <v>1.65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 t="s">
        <v>116</v>
      </c>
      <c r="N441" s="1">
        <v>22</v>
      </c>
      <c r="O441" s="1">
        <v>10000172</v>
      </c>
    </row>
    <row r="442" spans="1:15" x14ac:dyDescent="0.2">
      <c r="A442" s="1">
        <v>440</v>
      </c>
      <c r="B442" s="1">
        <v>10000172</v>
      </c>
      <c r="C442" s="1">
        <v>9000666</v>
      </c>
      <c r="D442" s="1" t="s">
        <v>1364</v>
      </c>
      <c r="E442" s="1" t="s">
        <v>1365</v>
      </c>
      <c r="F442" s="1" t="s">
        <v>1366</v>
      </c>
      <c r="G442" s="1">
        <v>1.65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 t="s">
        <v>116</v>
      </c>
      <c r="N442" s="1">
        <v>22</v>
      </c>
      <c r="O442" s="1">
        <v>10000172</v>
      </c>
    </row>
    <row r="443" spans="1:15" x14ac:dyDescent="0.2">
      <c r="A443" s="1">
        <v>441</v>
      </c>
      <c r="B443" s="1">
        <v>10000172</v>
      </c>
      <c r="C443" s="1">
        <v>9000667</v>
      </c>
      <c r="D443" s="1" t="s">
        <v>1367</v>
      </c>
      <c r="E443" s="1" t="s">
        <v>1368</v>
      </c>
      <c r="F443" s="1" t="s">
        <v>1369</v>
      </c>
      <c r="G443" s="1">
        <v>2.15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 t="s">
        <v>116</v>
      </c>
      <c r="N443" s="1">
        <v>22</v>
      </c>
      <c r="O443" s="1">
        <v>10000172</v>
      </c>
    </row>
    <row r="444" spans="1:15" x14ac:dyDescent="0.2">
      <c r="A444" s="1">
        <v>442</v>
      </c>
      <c r="B444" s="1">
        <v>10000201</v>
      </c>
      <c r="C444" s="1">
        <v>9000668</v>
      </c>
      <c r="D444" s="1" t="s">
        <v>1370</v>
      </c>
      <c r="E444" s="1" t="s">
        <v>2385</v>
      </c>
      <c r="F444" s="1" t="s">
        <v>1371</v>
      </c>
      <c r="G444" s="1">
        <v>3.05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 t="s">
        <v>927</v>
      </c>
      <c r="N444" s="1">
        <v>23</v>
      </c>
      <c r="O444" s="1">
        <v>10000201</v>
      </c>
    </row>
    <row r="445" spans="1:15" x14ac:dyDescent="0.2">
      <c r="A445" s="1">
        <v>443</v>
      </c>
      <c r="B445" s="1">
        <v>10000201</v>
      </c>
      <c r="C445" s="1">
        <v>9000669</v>
      </c>
      <c r="D445" s="1" t="s">
        <v>1372</v>
      </c>
      <c r="E445" s="1" t="s">
        <v>1373</v>
      </c>
      <c r="F445" s="1" t="s">
        <v>1374</v>
      </c>
      <c r="G445" s="1">
        <v>3.05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 t="s">
        <v>927</v>
      </c>
      <c r="N445" s="1">
        <v>23</v>
      </c>
      <c r="O445" s="1">
        <v>10000201</v>
      </c>
    </row>
    <row r="446" spans="1:15" x14ac:dyDescent="0.2">
      <c r="A446" s="1">
        <v>444</v>
      </c>
      <c r="B446" s="1">
        <v>10000201</v>
      </c>
      <c r="C446" s="1">
        <v>9000670</v>
      </c>
      <c r="D446" s="1" t="s">
        <v>1375</v>
      </c>
      <c r="E446" s="1" t="s">
        <v>1376</v>
      </c>
      <c r="F446" s="1" t="s">
        <v>1377</v>
      </c>
      <c r="G446" s="1">
        <v>4.5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 t="s">
        <v>927</v>
      </c>
      <c r="N446" s="1">
        <v>23</v>
      </c>
      <c r="O446" s="1">
        <v>10000201</v>
      </c>
    </row>
    <row r="447" spans="1:15" x14ac:dyDescent="0.2">
      <c r="A447" s="1">
        <v>445</v>
      </c>
      <c r="B447" s="1">
        <v>10000201</v>
      </c>
      <c r="C447" s="1">
        <v>9000671</v>
      </c>
      <c r="D447" s="1" t="s">
        <v>1378</v>
      </c>
      <c r="E447" s="1" t="s">
        <v>1379</v>
      </c>
      <c r="F447" s="1" t="s">
        <v>1380</v>
      </c>
      <c r="G447" s="1">
        <v>2.15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 t="s">
        <v>927</v>
      </c>
      <c r="N447" s="1">
        <v>23</v>
      </c>
      <c r="O447" s="1">
        <v>10000201</v>
      </c>
    </row>
    <row r="448" spans="1:15" x14ac:dyDescent="0.2">
      <c r="A448" s="1">
        <v>446</v>
      </c>
      <c r="B448" s="1">
        <v>10000201</v>
      </c>
      <c r="C448" s="1">
        <v>9000672</v>
      </c>
      <c r="D448" s="1" t="s">
        <v>1381</v>
      </c>
      <c r="E448" s="1" t="s">
        <v>2386</v>
      </c>
      <c r="F448" s="1" t="s">
        <v>1382</v>
      </c>
      <c r="G448" s="1">
        <v>3.05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 t="s">
        <v>927</v>
      </c>
      <c r="N448" s="1">
        <v>23</v>
      </c>
      <c r="O448" s="1">
        <v>10000201</v>
      </c>
    </row>
    <row r="449" spans="1:15" x14ac:dyDescent="0.2">
      <c r="A449" s="1">
        <v>447</v>
      </c>
      <c r="B449" s="1">
        <v>10000201</v>
      </c>
      <c r="C449" s="1">
        <v>9000673</v>
      </c>
      <c r="D449" s="1" t="s">
        <v>1383</v>
      </c>
      <c r="E449" s="1" t="s">
        <v>1384</v>
      </c>
      <c r="F449" s="1" t="s">
        <v>1385</v>
      </c>
      <c r="G449" s="1">
        <v>3.6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 t="s">
        <v>927</v>
      </c>
      <c r="N449" s="1">
        <v>23</v>
      </c>
      <c r="O449" s="1">
        <v>10000201</v>
      </c>
    </row>
    <row r="450" spans="1:15" x14ac:dyDescent="0.2">
      <c r="A450" s="1">
        <v>448</v>
      </c>
      <c r="B450" s="1">
        <v>10000201</v>
      </c>
      <c r="C450" s="1">
        <v>9000674</v>
      </c>
      <c r="D450" s="1" t="s">
        <v>1386</v>
      </c>
      <c r="E450" s="1" t="s">
        <v>1387</v>
      </c>
      <c r="F450" s="1" t="s">
        <v>1388</v>
      </c>
      <c r="G450" s="1">
        <v>0</v>
      </c>
      <c r="H450" s="1">
        <v>0</v>
      </c>
      <c r="I450" s="1">
        <v>7253</v>
      </c>
      <c r="J450" s="1">
        <v>0</v>
      </c>
      <c r="K450" s="1">
        <v>0</v>
      </c>
      <c r="L450" s="1">
        <v>0</v>
      </c>
      <c r="M450" s="1" t="s">
        <v>927</v>
      </c>
      <c r="N450" s="1">
        <v>23</v>
      </c>
      <c r="O450" s="1">
        <v>10000201</v>
      </c>
    </row>
    <row r="451" spans="1:15" x14ac:dyDescent="0.2">
      <c r="A451" s="1">
        <v>449</v>
      </c>
      <c r="B451" s="1">
        <v>10000201</v>
      </c>
      <c r="C451" s="1">
        <v>9000675</v>
      </c>
      <c r="D451" s="1" t="s">
        <v>1389</v>
      </c>
      <c r="E451" s="1" t="s">
        <v>1390</v>
      </c>
      <c r="F451" s="1" t="s">
        <v>1391</v>
      </c>
      <c r="G451" s="1">
        <v>2.15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 t="s">
        <v>927</v>
      </c>
      <c r="N451" s="1">
        <v>23</v>
      </c>
      <c r="O451" s="1">
        <v>10000201</v>
      </c>
    </row>
    <row r="452" spans="1:15" x14ac:dyDescent="0.2">
      <c r="A452" s="1">
        <v>450</v>
      </c>
      <c r="B452" s="1">
        <v>10000201</v>
      </c>
      <c r="C452" s="1">
        <v>9000676</v>
      </c>
      <c r="D452" s="1" t="s">
        <v>1392</v>
      </c>
      <c r="E452" s="1" t="s">
        <v>1393</v>
      </c>
      <c r="F452" s="1" t="s">
        <v>1394</v>
      </c>
      <c r="G452" s="1">
        <v>3.05</v>
      </c>
      <c r="H452" s="1">
        <v>0</v>
      </c>
      <c r="I452" s="1">
        <v>0</v>
      </c>
      <c r="J452" s="1">
        <v>0</v>
      </c>
      <c r="K452" s="1">
        <v>3.05</v>
      </c>
      <c r="L452" s="1">
        <v>0</v>
      </c>
      <c r="M452" s="1" t="s">
        <v>927</v>
      </c>
      <c r="N452" s="1">
        <v>23</v>
      </c>
      <c r="O452" s="1">
        <v>10000201</v>
      </c>
    </row>
    <row r="453" spans="1:15" x14ac:dyDescent="0.2">
      <c r="A453" s="1">
        <v>451</v>
      </c>
      <c r="B453" s="1">
        <v>10000201</v>
      </c>
      <c r="C453" s="1">
        <v>9000677</v>
      </c>
      <c r="D453" s="1" t="s">
        <v>1395</v>
      </c>
      <c r="E453" s="1" t="s">
        <v>1396</v>
      </c>
      <c r="F453" s="1" t="s">
        <v>1397</v>
      </c>
      <c r="G453" s="1">
        <v>3.6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 t="s">
        <v>927</v>
      </c>
      <c r="N453" s="1">
        <v>23</v>
      </c>
      <c r="O453" s="1">
        <v>10000201</v>
      </c>
    </row>
    <row r="454" spans="1:15" x14ac:dyDescent="0.2">
      <c r="A454" s="1">
        <v>452</v>
      </c>
      <c r="B454" s="1">
        <v>10000201</v>
      </c>
      <c r="C454" s="1">
        <v>9000678</v>
      </c>
      <c r="D454" s="1" t="s">
        <v>1398</v>
      </c>
      <c r="E454" s="1" t="s">
        <v>1399</v>
      </c>
      <c r="F454" s="1" t="s">
        <v>1400</v>
      </c>
      <c r="G454" s="1">
        <v>4.5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 t="s">
        <v>927</v>
      </c>
      <c r="N454" s="1">
        <v>23</v>
      </c>
      <c r="O454" s="1">
        <v>10000201</v>
      </c>
    </row>
    <row r="455" spans="1:15" x14ac:dyDescent="0.2">
      <c r="A455" s="1">
        <v>453</v>
      </c>
      <c r="B455" s="1">
        <v>10000201</v>
      </c>
      <c r="C455" s="1">
        <v>9000679</v>
      </c>
      <c r="D455" s="1" t="s">
        <v>1401</v>
      </c>
      <c r="E455" s="1" t="s">
        <v>1402</v>
      </c>
      <c r="F455" s="1" t="s">
        <v>1403</v>
      </c>
      <c r="G455" s="1">
        <v>3.05</v>
      </c>
      <c r="H455" s="1">
        <v>0</v>
      </c>
      <c r="I455" s="1">
        <v>0</v>
      </c>
      <c r="J455" s="1">
        <v>0</v>
      </c>
      <c r="K455" s="1">
        <v>3.05</v>
      </c>
      <c r="L455" s="1">
        <v>0</v>
      </c>
      <c r="M455" s="1" t="s">
        <v>927</v>
      </c>
      <c r="N455" s="1">
        <v>23</v>
      </c>
      <c r="O455" s="1">
        <v>10000201</v>
      </c>
    </row>
    <row r="456" spans="1:15" x14ac:dyDescent="0.2">
      <c r="A456" s="1">
        <v>454</v>
      </c>
      <c r="B456" s="1">
        <v>10000201</v>
      </c>
      <c r="C456" s="1">
        <v>9000680</v>
      </c>
      <c r="D456" s="1" t="s">
        <v>1404</v>
      </c>
      <c r="E456" s="1" t="s">
        <v>1405</v>
      </c>
      <c r="F456" s="1" t="s">
        <v>1406</v>
      </c>
      <c r="G456" s="1">
        <v>3.05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 t="s">
        <v>927</v>
      </c>
      <c r="N456" s="1">
        <v>23</v>
      </c>
      <c r="O456" s="1">
        <v>10000201</v>
      </c>
    </row>
    <row r="457" spans="1:15" x14ac:dyDescent="0.2">
      <c r="A457" s="1">
        <v>455</v>
      </c>
      <c r="B457" s="1">
        <v>10000201</v>
      </c>
      <c r="C457" s="1">
        <v>9000681</v>
      </c>
      <c r="D457" s="1" t="s">
        <v>1407</v>
      </c>
      <c r="E457" s="1" t="s">
        <v>2387</v>
      </c>
      <c r="F457" s="1" t="s">
        <v>1408</v>
      </c>
      <c r="G457" s="1">
        <v>3.05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 t="s">
        <v>927</v>
      </c>
      <c r="N457" s="1">
        <v>23</v>
      </c>
      <c r="O457" s="1">
        <v>10000201</v>
      </c>
    </row>
    <row r="458" spans="1:15" x14ac:dyDescent="0.2">
      <c r="A458" s="1">
        <v>456</v>
      </c>
      <c r="B458" s="1">
        <v>10000201</v>
      </c>
      <c r="C458" s="1">
        <v>9000682</v>
      </c>
      <c r="D458" s="1" t="s">
        <v>1409</v>
      </c>
      <c r="E458" s="1" t="s">
        <v>1410</v>
      </c>
      <c r="F458" s="1" t="s">
        <v>1411</v>
      </c>
      <c r="G458" s="1">
        <v>2.15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 t="s">
        <v>927</v>
      </c>
      <c r="N458" s="1">
        <v>23</v>
      </c>
      <c r="O458" s="1">
        <v>10000201</v>
      </c>
    </row>
    <row r="459" spans="1:15" x14ac:dyDescent="0.2">
      <c r="A459" s="1">
        <v>457</v>
      </c>
      <c r="B459" s="1">
        <v>10000201</v>
      </c>
      <c r="C459" s="1">
        <v>9000683</v>
      </c>
      <c r="D459" s="1" t="s">
        <v>1412</v>
      </c>
      <c r="E459" s="1" t="s">
        <v>1413</v>
      </c>
      <c r="F459" s="1" t="s">
        <v>1414</v>
      </c>
      <c r="G459" s="1">
        <v>2.65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 t="s">
        <v>927</v>
      </c>
      <c r="N459" s="1">
        <v>23</v>
      </c>
      <c r="O459" s="1">
        <v>10000201</v>
      </c>
    </row>
    <row r="460" spans="1:15" x14ac:dyDescent="0.2">
      <c r="A460" s="1">
        <v>458</v>
      </c>
      <c r="B460" s="1">
        <v>10000201</v>
      </c>
      <c r="C460" s="1">
        <v>9000684</v>
      </c>
      <c r="D460" s="1" t="s">
        <v>1415</v>
      </c>
      <c r="E460" s="1" t="s">
        <v>1416</v>
      </c>
      <c r="F460" s="1" t="s">
        <v>1417</v>
      </c>
      <c r="G460" s="1">
        <v>3.6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 t="s">
        <v>927</v>
      </c>
      <c r="N460" s="1">
        <v>23</v>
      </c>
      <c r="O460" s="1">
        <v>10000201</v>
      </c>
    </row>
    <row r="461" spans="1:15" x14ac:dyDescent="0.2">
      <c r="A461" s="1">
        <v>459</v>
      </c>
      <c r="B461" s="1">
        <v>10000201</v>
      </c>
      <c r="C461" s="1">
        <v>9000685</v>
      </c>
      <c r="D461" s="1" t="s">
        <v>1418</v>
      </c>
      <c r="E461" s="1" t="s">
        <v>1419</v>
      </c>
      <c r="F461" s="1" t="s">
        <v>1420</v>
      </c>
      <c r="G461" s="1">
        <v>2.15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 t="s">
        <v>927</v>
      </c>
      <c r="N461" s="1">
        <v>23</v>
      </c>
      <c r="O461" s="1">
        <v>10000201</v>
      </c>
    </row>
    <row r="462" spans="1:15" x14ac:dyDescent="0.2">
      <c r="A462" s="1">
        <v>460</v>
      </c>
      <c r="B462" s="1">
        <v>10000201</v>
      </c>
      <c r="C462" s="1">
        <v>9000686</v>
      </c>
      <c r="D462" s="1" t="s">
        <v>1421</v>
      </c>
      <c r="E462" s="1" t="s">
        <v>1422</v>
      </c>
      <c r="F462" s="1" t="s">
        <v>1423</v>
      </c>
      <c r="G462" s="1">
        <v>3.05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 t="s">
        <v>927</v>
      </c>
      <c r="N462" s="1">
        <v>23</v>
      </c>
      <c r="O462" s="1">
        <v>10000201</v>
      </c>
    </row>
    <row r="463" spans="1:15" x14ac:dyDescent="0.2">
      <c r="A463" s="1">
        <v>461</v>
      </c>
      <c r="B463" s="1">
        <v>10000201</v>
      </c>
      <c r="C463" s="1">
        <v>9000687</v>
      </c>
      <c r="D463" s="1" t="s">
        <v>1424</v>
      </c>
      <c r="E463" s="1" t="s">
        <v>2388</v>
      </c>
      <c r="F463" s="1" t="s">
        <v>1425</v>
      </c>
      <c r="G463" s="1">
        <v>2.15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 t="s">
        <v>927</v>
      </c>
      <c r="N463" s="1">
        <v>23</v>
      </c>
      <c r="O463" s="1">
        <v>10000201</v>
      </c>
    </row>
    <row r="464" spans="1:15" x14ac:dyDescent="0.2">
      <c r="A464" s="1">
        <v>462</v>
      </c>
      <c r="B464" s="1">
        <v>10000201</v>
      </c>
      <c r="C464" s="1">
        <v>9000688</v>
      </c>
      <c r="D464" s="1" t="s">
        <v>1426</v>
      </c>
      <c r="E464" s="1" t="s">
        <v>1427</v>
      </c>
      <c r="F464" s="1" t="s">
        <v>1428</v>
      </c>
      <c r="G464" s="1">
        <v>2.15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 t="s">
        <v>927</v>
      </c>
      <c r="N464" s="1">
        <v>23</v>
      </c>
      <c r="O464" s="1">
        <v>10000201</v>
      </c>
    </row>
    <row r="465" spans="1:15" x14ac:dyDescent="0.2">
      <c r="A465" s="1">
        <v>463</v>
      </c>
      <c r="B465" s="1">
        <v>10000077</v>
      </c>
      <c r="C465" s="1">
        <v>9000689</v>
      </c>
      <c r="D465" s="1" t="s">
        <v>1429</v>
      </c>
      <c r="E465" s="1" t="s">
        <v>1430</v>
      </c>
      <c r="F465" s="1" t="s">
        <v>1431</v>
      </c>
      <c r="G465" s="1">
        <v>1.65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 t="s">
        <v>82</v>
      </c>
      <c r="N465" s="1">
        <v>10</v>
      </c>
      <c r="O465" s="1">
        <v>10000077</v>
      </c>
    </row>
    <row r="466" spans="1:15" x14ac:dyDescent="0.2">
      <c r="A466" s="1">
        <v>464</v>
      </c>
      <c r="B466" s="1">
        <v>10000119</v>
      </c>
      <c r="C466" s="1">
        <v>9000690</v>
      </c>
      <c r="D466" s="1" t="s">
        <v>1432</v>
      </c>
      <c r="E466" s="1" t="s">
        <v>1433</v>
      </c>
      <c r="F466" s="1" t="s">
        <v>1434</v>
      </c>
      <c r="G466" s="1">
        <v>3.6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 t="s">
        <v>4942</v>
      </c>
      <c r="N466" s="1">
        <v>4</v>
      </c>
      <c r="O466" s="1">
        <v>10000119</v>
      </c>
    </row>
    <row r="467" spans="1:15" x14ac:dyDescent="0.2">
      <c r="A467" s="1">
        <v>465</v>
      </c>
      <c r="B467" s="1">
        <v>10000029</v>
      </c>
      <c r="C467" s="1">
        <v>9000691</v>
      </c>
      <c r="D467" s="1" t="s">
        <v>1435</v>
      </c>
      <c r="E467" s="1" t="s">
        <v>1436</v>
      </c>
      <c r="F467" s="1" t="s">
        <v>1437</v>
      </c>
      <c r="G467" s="1">
        <v>2.15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 t="s">
        <v>39</v>
      </c>
      <c r="N467" s="1">
        <v>3</v>
      </c>
      <c r="O467" s="1">
        <v>10000029</v>
      </c>
    </row>
    <row r="468" spans="1:15" x14ac:dyDescent="0.2">
      <c r="A468" s="1">
        <v>466</v>
      </c>
      <c r="B468" s="1">
        <v>10000077</v>
      </c>
      <c r="C468" s="1">
        <v>9000692</v>
      </c>
      <c r="D468" s="1" t="s">
        <v>1438</v>
      </c>
      <c r="E468" s="1" t="s">
        <v>1439</v>
      </c>
      <c r="F468" s="1" t="s">
        <v>1440</v>
      </c>
      <c r="G468" s="1">
        <v>2.15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 t="s">
        <v>82</v>
      </c>
      <c r="N468" s="1">
        <v>10</v>
      </c>
      <c r="O468" s="1">
        <v>10000077</v>
      </c>
    </row>
    <row r="469" spans="1:15" x14ac:dyDescent="0.2">
      <c r="A469" s="1">
        <v>467</v>
      </c>
      <c r="B469" s="1">
        <v>10000041</v>
      </c>
      <c r="C469" s="1">
        <v>9000693</v>
      </c>
      <c r="D469" s="1" t="s">
        <v>1441</v>
      </c>
      <c r="E469" s="1" t="s">
        <v>1442</v>
      </c>
      <c r="F469" s="1" t="s">
        <v>1443</v>
      </c>
      <c r="G469" s="1">
        <v>0</v>
      </c>
      <c r="H469" s="1">
        <v>0</v>
      </c>
      <c r="I469" s="1">
        <v>7253</v>
      </c>
      <c r="J469" s="1">
        <v>0</v>
      </c>
      <c r="K469" s="1">
        <v>0</v>
      </c>
      <c r="L469" s="1">
        <v>0</v>
      </c>
      <c r="M469" s="1" t="s">
        <v>71</v>
      </c>
      <c r="N469" s="1">
        <v>6</v>
      </c>
      <c r="O469" s="1">
        <v>10000041</v>
      </c>
    </row>
    <row r="470" spans="1:15" x14ac:dyDescent="0.2">
      <c r="A470" s="1">
        <v>468</v>
      </c>
      <c r="B470" s="1">
        <v>10000124</v>
      </c>
      <c r="C470" s="1">
        <v>9000694</v>
      </c>
      <c r="D470" s="1" t="s">
        <v>1444</v>
      </c>
      <c r="E470" s="1" t="s">
        <v>1445</v>
      </c>
      <c r="F470" s="1" t="s">
        <v>1446</v>
      </c>
      <c r="G470" s="1">
        <v>4.5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 t="s">
        <v>109</v>
      </c>
      <c r="N470" s="1">
        <v>19</v>
      </c>
      <c r="O470" s="1">
        <v>10000124</v>
      </c>
    </row>
    <row r="471" spans="1:15" x14ac:dyDescent="0.2">
      <c r="A471" s="1">
        <v>469</v>
      </c>
      <c r="B471" s="1">
        <v>10000124</v>
      </c>
      <c r="C471" s="1">
        <v>9000695</v>
      </c>
      <c r="D471" s="1" t="s">
        <v>1447</v>
      </c>
      <c r="E471" s="1" t="s">
        <v>1448</v>
      </c>
      <c r="F471" s="1" t="s">
        <v>1449</v>
      </c>
      <c r="G471" s="1">
        <v>1.3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 t="s">
        <v>109</v>
      </c>
      <c r="N471" s="1">
        <v>19</v>
      </c>
      <c r="O471" s="1">
        <v>10000124</v>
      </c>
    </row>
    <row r="472" spans="1:15" x14ac:dyDescent="0.2">
      <c r="A472" s="1">
        <v>470</v>
      </c>
      <c r="B472" s="1">
        <v>10000124</v>
      </c>
      <c r="C472" s="1">
        <v>9000696</v>
      </c>
      <c r="D472" s="1" t="s">
        <v>1450</v>
      </c>
      <c r="E472" s="1" t="s">
        <v>1451</v>
      </c>
      <c r="F472" s="1" t="s">
        <v>1452</v>
      </c>
      <c r="G472" s="1">
        <v>1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 t="s">
        <v>109</v>
      </c>
      <c r="N472" s="1">
        <v>19</v>
      </c>
      <c r="O472" s="1">
        <v>10000124</v>
      </c>
    </row>
    <row r="473" spans="1:15" x14ac:dyDescent="0.2">
      <c r="A473" s="1">
        <v>471</v>
      </c>
      <c r="B473" s="1">
        <v>10000124</v>
      </c>
      <c r="C473" s="1">
        <v>9000697</v>
      </c>
      <c r="D473" s="1" t="s">
        <v>1453</v>
      </c>
      <c r="E473" s="1" t="s">
        <v>1454</v>
      </c>
      <c r="F473" s="1" t="s">
        <v>1455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 t="s">
        <v>109</v>
      </c>
      <c r="N473" s="1">
        <v>19</v>
      </c>
      <c r="O473" s="1">
        <v>10000124</v>
      </c>
    </row>
    <row r="474" spans="1:15" x14ac:dyDescent="0.2">
      <c r="A474" s="1">
        <v>472</v>
      </c>
      <c r="B474" s="1">
        <v>10000124</v>
      </c>
      <c r="C474" s="1">
        <v>9000698</v>
      </c>
      <c r="D474" s="1" t="s">
        <v>1456</v>
      </c>
      <c r="E474" s="1" t="s">
        <v>2389</v>
      </c>
      <c r="F474" s="1" t="s">
        <v>1457</v>
      </c>
      <c r="G474" s="1">
        <v>3.6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 t="s">
        <v>109</v>
      </c>
      <c r="N474" s="1">
        <v>19</v>
      </c>
      <c r="O474" s="1">
        <v>10000124</v>
      </c>
    </row>
    <row r="475" spans="1:15" x14ac:dyDescent="0.2">
      <c r="A475" s="1">
        <v>473</v>
      </c>
      <c r="B475" s="1">
        <v>10000124</v>
      </c>
      <c r="C475" s="1">
        <v>9000699</v>
      </c>
      <c r="D475" s="1" t="s">
        <v>1458</v>
      </c>
      <c r="E475" s="1" t="s">
        <v>1459</v>
      </c>
      <c r="F475" s="1" t="s">
        <v>1460</v>
      </c>
      <c r="G475" s="1">
        <v>2.15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 t="s">
        <v>109</v>
      </c>
      <c r="N475" s="1">
        <v>19</v>
      </c>
      <c r="O475" s="1">
        <v>10000124</v>
      </c>
    </row>
    <row r="476" spans="1:15" x14ac:dyDescent="0.2">
      <c r="A476" s="1">
        <v>474</v>
      </c>
      <c r="B476" s="1">
        <v>10000124</v>
      </c>
      <c r="C476" s="1">
        <v>9000700</v>
      </c>
      <c r="D476" s="1" t="s">
        <v>1461</v>
      </c>
      <c r="E476" s="1" t="s">
        <v>1462</v>
      </c>
      <c r="F476" s="1" t="s">
        <v>1463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 t="s">
        <v>109</v>
      </c>
      <c r="N476" s="1">
        <v>19</v>
      </c>
      <c r="O476" s="1">
        <v>10000124</v>
      </c>
    </row>
    <row r="477" spans="1:15" x14ac:dyDescent="0.2">
      <c r="A477" s="1">
        <v>475</v>
      </c>
      <c r="B477" s="1">
        <v>10000124</v>
      </c>
      <c r="C477" s="1">
        <v>9000701</v>
      </c>
      <c r="D477" s="1" t="s">
        <v>1464</v>
      </c>
      <c r="E477" s="1" t="s">
        <v>1465</v>
      </c>
      <c r="F477" s="1" t="s">
        <v>1466</v>
      </c>
      <c r="G477" s="1">
        <v>3.6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 t="s">
        <v>109</v>
      </c>
      <c r="N477" s="1">
        <v>19</v>
      </c>
      <c r="O477" s="1">
        <v>10000124</v>
      </c>
    </row>
    <row r="478" spans="1:15" x14ac:dyDescent="0.2">
      <c r="A478" s="1">
        <v>476</v>
      </c>
      <c r="B478" s="1">
        <v>10000124</v>
      </c>
      <c r="C478" s="1">
        <v>9000702</v>
      </c>
      <c r="D478" s="1" t="s">
        <v>1467</v>
      </c>
      <c r="E478" s="1" t="s">
        <v>1468</v>
      </c>
      <c r="F478" s="1" t="s">
        <v>1469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 t="s">
        <v>109</v>
      </c>
      <c r="N478" s="1">
        <v>19</v>
      </c>
      <c r="O478" s="1">
        <v>10000124</v>
      </c>
    </row>
    <row r="479" spans="1:15" x14ac:dyDescent="0.2">
      <c r="A479" s="1">
        <v>477</v>
      </c>
      <c r="B479" s="1">
        <v>10000124</v>
      </c>
      <c r="C479" s="1">
        <v>9000703</v>
      </c>
      <c r="D479" s="1" t="s">
        <v>1470</v>
      </c>
      <c r="E479" s="1" t="s">
        <v>1471</v>
      </c>
      <c r="F479" s="1" t="s">
        <v>1472</v>
      </c>
      <c r="G479" s="1">
        <v>1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 t="s">
        <v>109</v>
      </c>
      <c r="N479" s="1">
        <v>19</v>
      </c>
      <c r="O479" s="1">
        <v>10000124</v>
      </c>
    </row>
    <row r="480" spans="1:15" x14ac:dyDescent="0.2">
      <c r="A480" s="1">
        <v>478</v>
      </c>
      <c r="B480" s="1">
        <v>10000124</v>
      </c>
      <c r="C480" s="1">
        <v>9000704</v>
      </c>
      <c r="D480" s="1" t="s">
        <v>1473</v>
      </c>
      <c r="E480" s="1" t="s">
        <v>1474</v>
      </c>
      <c r="F480" s="1" t="s">
        <v>1475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 t="s">
        <v>109</v>
      </c>
      <c r="N480" s="1">
        <v>19</v>
      </c>
      <c r="O480" s="1">
        <v>10000124</v>
      </c>
    </row>
    <row r="481" spans="1:15" x14ac:dyDescent="0.2">
      <c r="A481" s="1">
        <v>479</v>
      </c>
      <c r="B481" s="1">
        <v>10000124</v>
      </c>
      <c r="C481" s="1">
        <v>9000705</v>
      </c>
      <c r="D481" s="1" t="s">
        <v>1476</v>
      </c>
      <c r="E481" s="1" t="s">
        <v>1477</v>
      </c>
      <c r="F481" s="1" t="s">
        <v>1478</v>
      </c>
      <c r="G481" s="1">
        <v>3.6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 t="s">
        <v>109</v>
      </c>
      <c r="N481" s="1">
        <v>19</v>
      </c>
      <c r="O481" s="1">
        <v>10000124</v>
      </c>
    </row>
    <row r="482" spans="1:15" x14ac:dyDescent="0.2">
      <c r="A482" s="1">
        <v>480</v>
      </c>
      <c r="B482" s="1">
        <v>10000124</v>
      </c>
      <c r="C482" s="1">
        <v>9000706</v>
      </c>
      <c r="D482" s="1" t="s">
        <v>1479</v>
      </c>
      <c r="E482" s="1" t="s">
        <v>1480</v>
      </c>
      <c r="F482" s="1" t="s">
        <v>1481</v>
      </c>
      <c r="G482" s="1">
        <v>1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 t="s">
        <v>109</v>
      </c>
      <c r="N482" s="1">
        <v>19</v>
      </c>
      <c r="O482" s="1">
        <v>10000124</v>
      </c>
    </row>
    <row r="483" spans="1:15" x14ac:dyDescent="0.2">
      <c r="A483" s="1">
        <v>481</v>
      </c>
      <c r="B483" s="1">
        <v>10000124</v>
      </c>
      <c r="C483" s="1">
        <v>9000707</v>
      </c>
      <c r="D483" s="1" t="s">
        <v>1482</v>
      </c>
      <c r="E483" s="1" t="s">
        <v>1483</v>
      </c>
      <c r="F483" s="1" t="s">
        <v>1484</v>
      </c>
      <c r="G483" s="1">
        <v>1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 t="s">
        <v>109</v>
      </c>
      <c r="N483" s="1">
        <v>19</v>
      </c>
      <c r="O483" s="1">
        <v>10000124</v>
      </c>
    </row>
    <row r="484" spans="1:15" x14ac:dyDescent="0.2">
      <c r="A484" s="1">
        <v>482</v>
      </c>
      <c r="B484" s="1">
        <v>10000124</v>
      </c>
      <c r="C484" s="1">
        <v>9000708</v>
      </c>
      <c r="D484" s="1" t="s">
        <v>1485</v>
      </c>
      <c r="E484" s="1" t="s">
        <v>1486</v>
      </c>
      <c r="F484" s="1" t="s">
        <v>1487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 t="s">
        <v>109</v>
      </c>
      <c r="N484" s="1">
        <v>19</v>
      </c>
      <c r="O484" s="1">
        <v>10000124</v>
      </c>
    </row>
    <row r="485" spans="1:15" x14ac:dyDescent="0.2">
      <c r="A485" s="1">
        <v>483</v>
      </c>
      <c r="B485" s="1">
        <v>10000124</v>
      </c>
      <c r="C485" s="1">
        <v>9000709</v>
      </c>
      <c r="D485" s="1" t="s">
        <v>1488</v>
      </c>
      <c r="E485" s="1" t="s">
        <v>1489</v>
      </c>
      <c r="F485" s="1" t="s">
        <v>4950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 t="s">
        <v>109</v>
      </c>
      <c r="N485" s="1">
        <v>19</v>
      </c>
      <c r="O485" s="1">
        <v>10000124</v>
      </c>
    </row>
    <row r="486" spans="1:15" x14ac:dyDescent="0.2">
      <c r="A486" s="1">
        <v>484</v>
      </c>
      <c r="B486" s="1">
        <v>10000124</v>
      </c>
      <c r="C486" s="1">
        <v>9000710</v>
      </c>
      <c r="D486" s="1" t="s">
        <v>1490</v>
      </c>
      <c r="E486" s="1" t="s">
        <v>1491</v>
      </c>
      <c r="F486" s="1" t="s">
        <v>1492</v>
      </c>
      <c r="G486" s="1">
        <v>1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 t="s">
        <v>109</v>
      </c>
      <c r="N486" s="1">
        <v>19</v>
      </c>
      <c r="O486" s="1">
        <v>10000124</v>
      </c>
    </row>
    <row r="487" spans="1:15" x14ac:dyDescent="0.2">
      <c r="A487" s="1">
        <v>485</v>
      </c>
      <c r="B487" s="1">
        <v>10000124</v>
      </c>
      <c r="C487" s="1">
        <v>9000711</v>
      </c>
      <c r="D487" s="1" t="s">
        <v>1493</v>
      </c>
      <c r="E487" s="1" t="s">
        <v>1494</v>
      </c>
      <c r="F487" s="1" t="s">
        <v>1495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 t="s">
        <v>109</v>
      </c>
      <c r="N487" s="1">
        <v>19</v>
      </c>
      <c r="O487" s="1">
        <v>10000124</v>
      </c>
    </row>
    <row r="488" spans="1:15" x14ac:dyDescent="0.2">
      <c r="A488" s="1">
        <v>486</v>
      </c>
      <c r="B488" s="1">
        <v>10000124</v>
      </c>
      <c r="C488" s="1">
        <v>9000712</v>
      </c>
      <c r="D488" s="1" t="s">
        <v>1496</v>
      </c>
      <c r="E488" s="1" t="s">
        <v>1497</v>
      </c>
      <c r="F488" s="1" t="s">
        <v>1498</v>
      </c>
      <c r="G488" s="1">
        <v>1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 t="s">
        <v>109</v>
      </c>
      <c r="N488" s="1">
        <v>19</v>
      </c>
      <c r="O488" s="1">
        <v>10000124</v>
      </c>
    </row>
    <row r="489" spans="1:15" x14ac:dyDescent="0.2">
      <c r="A489" s="1">
        <v>487</v>
      </c>
      <c r="B489" s="1">
        <v>10000124</v>
      </c>
      <c r="C489" s="1">
        <v>9000713</v>
      </c>
      <c r="D489" s="1" t="s">
        <v>1499</v>
      </c>
      <c r="E489" s="1" t="s">
        <v>2390</v>
      </c>
      <c r="F489" s="1" t="s">
        <v>1500</v>
      </c>
      <c r="G489" s="1">
        <v>1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 t="s">
        <v>109</v>
      </c>
      <c r="N489" s="1">
        <v>19</v>
      </c>
      <c r="O489" s="1">
        <v>10000124</v>
      </c>
    </row>
    <row r="490" spans="1:15" x14ac:dyDescent="0.2">
      <c r="A490" s="1">
        <v>488</v>
      </c>
      <c r="B490" s="1">
        <v>10000124</v>
      </c>
      <c r="C490" s="1">
        <v>9000714</v>
      </c>
      <c r="D490" s="1" t="s">
        <v>1501</v>
      </c>
      <c r="E490" s="1" t="s">
        <v>1502</v>
      </c>
      <c r="F490" s="1" t="s">
        <v>1503</v>
      </c>
      <c r="G490" s="1">
        <v>1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 t="s">
        <v>109</v>
      </c>
      <c r="N490" s="1">
        <v>19</v>
      </c>
      <c r="O490" s="1">
        <v>10000124</v>
      </c>
    </row>
    <row r="491" spans="1:15" x14ac:dyDescent="0.2">
      <c r="A491" s="1">
        <v>489</v>
      </c>
      <c r="B491" s="1">
        <v>10000124</v>
      </c>
      <c r="C491" s="1">
        <v>9000715</v>
      </c>
      <c r="D491" s="1" t="s">
        <v>1504</v>
      </c>
      <c r="E491" s="1" t="s">
        <v>1505</v>
      </c>
      <c r="F491" s="1" t="s">
        <v>1506</v>
      </c>
      <c r="G491" s="1">
        <v>1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 t="s">
        <v>109</v>
      </c>
      <c r="N491" s="1">
        <v>19</v>
      </c>
      <c r="O491" s="1">
        <v>10000124</v>
      </c>
    </row>
    <row r="492" spans="1:15" x14ac:dyDescent="0.2">
      <c r="A492" s="1">
        <v>490</v>
      </c>
      <c r="B492" s="1">
        <v>10000124</v>
      </c>
      <c r="C492" s="1">
        <v>9000716</v>
      </c>
      <c r="D492" s="1" t="s">
        <v>1507</v>
      </c>
      <c r="E492" s="1" t="s">
        <v>1508</v>
      </c>
      <c r="F492" s="1" t="s">
        <v>1509</v>
      </c>
      <c r="G492" s="1">
        <v>1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 t="s">
        <v>109</v>
      </c>
      <c r="N492" s="1">
        <v>19</v>
      </c>
      <c r="O492" s="1">
        <v>10000124</v>
      </c>
    </row>
    <row r="493" spans="1:15" x14ac:dyDescent="0.2">
      <c r="A493" s="1">
        <v>491</v>
      </c>
      <c r="B493" s="1">
        <v>10000124</v>
      </c>
      <c r="C493" s="1">
        <v>9000717</v>
      </c>
      <c r="D493" s="1" t="s">
        <v>1510</v>
      </c>
      <c r="E493" s="1" t="s">
        <v>1511</v>
      </c>
      <c r="F493" s="1" t="s">
        <v>1512</v>
      </c>
      <c r="G493" s="1">
        <v>3.05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 t="s">
        <v>109</v>
      </c>
      <c r="N493" s="1">
        <v>19</v>
      </c>
      <c r="O493" s="1">
        <v>10000124</v>
      </c>
    </row>
    <row r="494" spans="1:15" x14ac:dyDescent="0.2">
      <c r="A494" s="1">
        <v>492</v>
      </c>
      <c r="B494" s="1">
        <v>10000124</v>
      </c>
      <c r="C494" s="1">
        <v>9000718</v>
      </c>
      <c r="D494" s="1" t="s">
        <v>1513</v>
      </c>
      <c r="E494" s="1" t="s">
        <v>1514</v>
      </c>
      <c r="F494" s="1" t="s">
        <v>1515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 t="s">
        <v>109</v>
      </c>
      <c r="N494" s="1">
        <v>19</v>
      </c>
      <c r="O494" s="1">
        <v>10000124</v>
      </c>
    </row>
    <row r="495" spans="1:15" x14ac:dyDescent="0.2">
      <c r="A495" s="1">
        <v>493</v>
      </c>
      <c r="B495" s="1">
        <v>10000187</v>
      </c>
      <c r="C495" s="1">
        <v>9000719</v>
      </c>
      <c r="D495" s="1" t="s">
        <v>1516</v>
      </c>
      <c r="E495" s="1" t="s">
        <v>1517</v>
      </c>
      <c r="F495" s="1" t="s">
        <v>1518</v>
      </c>
      <c r="G495" s="1">
        <v>3.6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 t="s">
        <v>426</v>
      </c>
      <c r="N495" s="1">
        <v>24</v>
      </c>
      <c r="O495" s="1">
        <v>10000187</v>
      </c>
    </row>
    <row r="496" spans="1:15" x14ac:dyDescent="0.2">
      <c r="A496" s="1">
        <v>494</v>
      </c>
      <c r="B496" s="1">
        <v>10000119</v>
      </c>
      <c r="C496" s="1">
        <v>9000720</v>
      </c>
      <c r="D496" s="1" t="s">
        <v>1519</v>
      </c>
      <c r="E496" s="1" t="s">
        <v>1520</v>
      </c>
      <c r="F496" s="1" t="s">
        <v>1521</v>
      </c>
      <c r="G496" s="1">
        <v>1.65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 t="s">
        <v>4942</v>
      </c>
      <c r="N496" s="1">
        <v>4</v>
      </c>
      <c r="O496" s="1">
        <v>10000119</v>
      </c>
    </row>
    <row r="497" spans="1:15" x14ac:dyDescent="0.2">
      <c r="A497" s="1">
        <v>495</v>
      </c>
      <c r="B497" s="1">
        <v>10000201</v>
      </c>
      <c r="C497" s="1">
        <v>9000721</v>
      </c>
      <c r="D497" s="1" t="s">
        <v>1522</v>
      </c>
      <c r="E497" s="1" t="s">
        <v>1523</v>
      </c>
      <c r="F497" s="1" t="s">
        <v>1524</v>
      </c>
      <c r="G497" s="1">
        <v>0</v>
      </c>
      <c r="H497" s="1">
        <v>11333</v>
      </c>
      <c r="I497" s="1">
        <v>0</v>
      </c>
      <c r="J497" s="1">
        <v>0</v>
      </c>
      <c r="K497" s="1">
        <v>0</v>
      </c>
      <c r="L497" s="1">
        <v>0</v>
      </c>
      <c r="M497" s="1" t="s">
        <v>927</v>
      </c>
      <c r="N497" s="1">
        <v>23</v>
      </c>
      <c r="O497" s="1">
        <v>10000201</v>
      </c>
    </row>
    <row r="498" spans="1:15" x14ac:dyDescent="0.2">
      <c r="A498" s="1">
        <v>496</v>
      </c>
      <c r="B498" s="1">
        <v>10000201</v>
      </c>
      <c r="C498" s="1">
        <v>9000722</v>
      </c>
      <c r="D498" s="1" t="s">
        <v>1525</v>
      </c>
      <c r="E498" s="1" t="s">
        <v>1526</v>
      </c>
      <c r="F498" s="1" t="s">
        <v>1527</v>
      </c>
      <c r="G498" s="1">
        <v>0</v>
      </c>
      <c r="H498" s="1">
        <v>9066</v>
      </c>
      <c r="I498" s="1">
        <v>0</v>
      </c>
      <c r="J498" s="1">
        <v>0</v>
      </c>
      <c r="K498" s="1">
        <v>0</v>
      </c>
      <c r="L498" s="1">
        <v>0</v>
      </c>
      <c r="M498" s="1" t="s">
        <v>927</v>
      </c>
      <c r="N498" s="1">
        <v>23</v>
      </c>
      <c r="O498" s="1">
        <v>10000201</v>
      </c>
    </row>
    <row r="499" spans="1:15" x14ac:dyDescent="0.2">
      <c r="A499" s="1">
        <v>497</v>
      </c>
      <c r="B499" s="1">
        <v>10000201</v>
      </c>
      <c r="C499" s="1">
        <v>9000723</v>
      </c>
      <c r="D499" s="1" t="s">
        <v>1528</v>
      </c>
      <c r="E499" s="1" t="s">
        <v>1529</v>
      </c>
      <c r="F499" s="1" t="s">
        <v>1530</v>
      </c>
      <c r="G499" s="1">
        <v>4.5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 t="s">
        <v>927</v>
      </c>
      <c r="N499" s="1">
        <v>23</v>
      </c>
      <c r="O499" s="1">
        <v>10000201</v>
      </c>
    </row>
    <row r="500" spans="1:15" x14ac:dyDescent="0.2">
      <c r="A500" s="1">
        <v>498</v>
      </c>
      <c r="B500" s="1">
        <v>10000172</v>
      </c>
      <c r="C500" s="1">
        <v>9000724</v>
      </c>
      <c r="D500" s="1" t="s">
        <v>1531</v>
      </c>
      <c r="E500" s="1" t="s">
        <v>1532</v>
      </c>
      <c r="F500" s="1" t="s">
        <v>1533</v>
      </c>
      <c r="G500" s="1">
        <v>1.65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 t="s">
        <v>116</v>
      </c>
      <c r="N500" s="1">
        <v>22</v>
      </c>
      <c r="O500" s="1">
        <v>10000172</v>
      </c>
    </row>
    <row r="501" spans="1:15" x14ac:dyDescent="0.2">
      <c r="A501" s="1">
        <v>499</v>
      </c>
      <c r="B501" s="1">
        <v>10000086</v>
      </c>
      <c r="C501" s="1">
        <v>9000725</v>
      </c>
      <c r="D501" s="1" t="s">
        <v>1534</v>
      </c>
      <c r="E501" s="1" t="s">
        <v>1535</v>
      </c>
      <c r="F501" s="1" t="s">
        <v>1536</v>
      </c>
      <c r="G501" s="1">
        <v>1.65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 t="s">
        <v>75</v>
      </c>
      <c r="N501" s="1">
        <v>11</v>
      </c>
      <c r="O501" s="1">
        <v>10000086</v>
      </c>
    </row>
    <row r="502" spans="1:15" x14ac:dyDescent="0.2">
      <c r="A502" s="1">
        <v>500</v>
      </c>
      <c r="B502" s="1">
        <v>10000001</v>
      </c>
      <c r="C502" s="1">
        <v>9000726</v>
      </c>
      <c r="D502" s="1" t="s">
        <v>1537</v>
      </c>
      <c r="E502" s="1" t="s">
        <v>1538</v>
      </c>
      <c r="F502" s="1" t="s">
        <v>1539</v>
      </c>
      <c r="G502" s="1">
        <v>1.65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 t="s">
        <v>54</v>
      </c>
      <c r="N502" s="1">
        <v>2</v>
      </c>
      <c r="O502" s="1">
        <v>10000001</v>
      </c>
    </row>
    <row r="503" spans="1:15" x14ac:dyDescent="0.2">
      <c r="A503" s="1">
        <v>501</v>
      </c>
      <c r="B503" s="1">
        <v>10000187</v>
      </c>
      <c r="C503" s="1">
        <v>9000727</v>
      </c>
      <c r="D503" s="1" t="s">
        <v>1540</v>
      </c>
      <c r="E503" s="1" t="s">
        <v>1541</v>
      </c>
      <c r="F503" s="1" t="s">
        <v>1542</v>
      </c>
      <c r="G503" s="1">
        <v>1.65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 t="s">
        <v>426</v>
      </c>
      <c r="N503" s="1">
        <v>24</v>
      </c>
      <c r="O503" s="1">
        <v>10000187</v>
      </c>
    </row>
    <row r="504" spans="1:15" x14ac:dyDescent="0.2">
      <c r="A504" s="1">
        <v>502</v>
      </c>
      <c r="B504" s="1">
        <v>10000154</v>
      </c>
      <c r="C504" s="1">
        <v>9000728</v>
      </c>
      <c r="D504" s="1" t="s">
        <v>1543</v>
      </c>
      <c r="E504" s="1" t="s">
        <v>1544</v>
      </c>
      <c r="F504" s="1" t="s">
        <v>1545</v>
      </c>
      <c r="G504" s="1">
        <v>3.05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 t="s">
        <v>278</v>
      </c>
      <c r="N504" s="1">
        <v>21</v>
      </c>
      <c r="O504" s="1">
        <v>10000154</v>
      </c>
    </row>
    <row r="505" spans="1:15" x14ac:dyDescent="0.2">
      <c r="A505" s="1">
        <v>503</v>
      </c>
      <c r="B505" s="1">
        <v>10000154</v>
      </c>
      <c r="C505" s="1">
        <v>9000729</v>
      </c>
      <c r="D505" s="1" t="s">
        <v>1546</v>
      </c>
      <c r="E505" s="1" t="s">
        <v>1547</v>
      </c>
      <c r="F505" s="1" t="s">
        <v>1548</v>
      </c>
      <c r="G505" s="1">
        <v>2.15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 t="s">
        <v>278</v>
      </c>
      <c r="N505" s="1">
        <v>21</v>
      </c>
      <c r="O505" s="1">
        <v>10000154</v>
      </c>
    </row>
    <row r="506" spans="1:15" x14ac:dyDescent="0.2">
      <c r="A506" s="1">
        <v>504</v>
      </c>
      <c r="B506" s="1">
        <v>10000154</v>
      </c>
      <c r="C506" s="1">
        <v>9000730</v>
      </c>
      <c r="D506" s="1" t="s">
        <v>1549</v>
      </c>
      <c r="E506" s="1" t="s">
        <v>1550</v>
      </c>
      <c r="F506" s="1" t="s">
        <v>1551</v>
      </c>
      <c r="G506" s="1">
        <v>1.65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 t="s">
        <v>278</v>
      </c>
      <c r="N506" s="1">
        <v>21</v>
      </c>
      <c r="O506" s="1">
        <v>10000154</v>
      </c>
    </row>
    <row r="507" spans="1:15" x14ac:dyDescent="0.2">
      <c r="A507" s="1">
        <v>505</v>
      </c>
      <c r="B507" s="1">
        <v>10000154</v>
      </c>
      <c r="C507" s="1">
        <v>9000731</v>
      </c>
      <c r="D507" s="1" t="s">
        <v>1552</v>
      </c>
      <c r="E507" s="1" t="s">
        <v>1553</v>
      </c>
      <c r="F507" s="1" t="s">
        <v>1554</v>
      </c>
      <c r="G507" s="1">
        <v>1.65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 t="s">
        <v>278</v>
      </c>
      <c r="N507" s="1">
        <v>21</v>
      </c>
      <c r="O507" s="1">
        <v>10000154</v>
      </c>
    </row>
    <row r="508" spans="1:15" x14ac:dyDescent="0.2">
      <c r="A508" s="1">
        <v>506</v>
      </c>
      <c r="B508" s="1">
        <v>10000154</v>
      </c>
      <c r="C508" s="1">
        <v>9000732</v>
      </c>
      <c r="D508" s="1" t="s">
        <v>1555</v>
      </c>
      <c r="E508" s="1" t="s">
        <v>1556</v>
      </c>
      <c r="F508" s="1" t="s">
        <v>1557</v>
      </c>
      <c r="G508" s="1">
        <v>1.5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 t="s">
        <v>278</v>
      </c>
      <c r="N508" s="1">
        <v>21</v>
      </c>
      <c r="O508" s="1">
        <v>10000154</v>
      </c>
    </row>
    <row r="509" spans="1:15" x14ac:dyDescent="0.2">
      <c r="A509" s="1">
        <v>507</v>
      </c>
      <c r="B509" s="1">
        <v>10000154</v>
      </c>
      <c r="C509" s="1">
        <v>9000733</v>
      </c>
      <c r="D509" s="1" t="s">
        <v>1558</v>
      </c>
      <c r="E509" s="1" t="s">
        <v>1559</v>
      </c>
      <c r="F509" s="1" t="s">
        <v>1560</v>
      </c>
      <c r="G509" s="1">
        <v>1.8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 t="s">
        <v>278</v>
      </c>
      <c r="N509" s="1">
        <v>21</v>
      </c>
      <c r="O509" s="1">
        <v>10000154</v>
      </c>
    </row>
    <row r="510" spans="1:15" x14ac:dyDescent="0.2">
      <c r="A510" s="1">
        <v>508</v>
      </c>
      <c r="B510" s="1">
        <v>10000154</v>
      </c>
      <c r="C510" s="1">
        <v>9000734</v>
      </c>
      <c r="D510" s="1" t="s">
        <v>1561</v>
      </c>
      <c r="E510" s="1" t="s">
        <v>1562</v>
      </c>
      <c r="F510" s="1" t="s">
        <v>1563</v>
      </c>
      <c r="G510" s="1">
        <v>3.05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 t="s">
        <v>278</v>
      </c>
      <c r="N510" s="1">
        <v>21</v>
      </c>
      <c r="O510" s="1">
        <v>10000154</v>
      </c>
    </row>
    <row r="511" spans="1:15" x14ac:dyDescent="0.2">
      <c r="A511" s="1">
        <v>509</v>
      </c>
      <c r="B511" s="1">
        <v>10000154</v>
      </c>
      <c r="C511" s="1">
        <v>9000735</v>
      </c>
      <c r="D511" s="1" t="s">
        <v>1564</v>
      </c>
      <c r="E511" s="1" t="s">
        <v>1565</v>
      </c>
      <c r="F511" s="1" t="s">
        <v>1566</v>
      </c>
      <c r="G511" s="1">
        <v>1.5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 t="s">
        <v>278</v>
      </c>
      <c r="N511" s="1">
        <v>21</v>
      </c>
      <c r="O511" s="1">
        <v>10000154</v>
      </c>
    </row>
    <row r="512" spans="1:15" x14ac:dyDescent="0.2">
      <c r="A512" s="1">
        <v>510</v>
      </c>
      <c r="B512" s="1">
        <v>10000154</v>
      </c>
      <c r="C512" s="1">
        <v>9000736</v>
      </c>
      <c r="D512" s="1" t="s">
        <v>1567</v>
      </c>
      <c r="E512" s="1" t="s">
        <v>1568</v>
      </c>
      <c r="F512" s="1" t="s">
        <v>1569</v>
      </c>
      <c r="G512" s="1">
        <v>1.65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 t="s">
        <v>278</v>
      </c>
      <c r="N512" s="1">
        <v>21</v>
      </c>
      <c r="O512" s="1">
        <v>10000154</v>
      </c>
    </row>
    <row r="513" spans="1:15" x14ac:dyDescent="0.2">
      <c r="A513" s="1">
        <v>511</v>
      </c>
      <c r="B513" s="1">
        <v>10000154</v>
      </c>
      <c r="C513" s="1">
        <v>9000737</v>
      </c>
      <c r="D513" s="1" t="s">
        <v>1570</v>
      </c>
      <c r="E513" s="1" t="s">
        <v>1571</v>
      </c>
      <c r="F513" s="1" t="s">
        <v>1572</v>
      </c>
      <c r="G513" s="1">
        <v>1.65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 t="s">
        <v>278</v>
      </c>
      <c r="N513" s="1">
        <v>21</v>
      </c>
      <c r="O513" s="1">
        <v>10000154</v>
      </c>
    </row>
    <row r="514" spans="1:15" x14ac:dyDescent="0.2">
      <c r="A514" s="1">
        <v>512</v>
      </c>
      <c r="B514" s="1">
        <v>10000154</v>
      </c>
      <c r="C514" s="1">
        <v>9000738</v>
      </c>
      <c r="D514" s="1" t="s">
        <v>1573</v>
      </c>
      <c r="E514" s="1" t="s">
        <v>1574</v>
      </c>
      <c r="F514" s="1" t="s">
        <v>1575</v>
      </c>
      <c r="G514" s="1">
        <v>1.65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 t="s">
        <v>278</v>
      </c>
      <c r="N514" s="1">
        <v>21</v>
      </c>
      <c r="O514" s="1">
        <v>10000154</v>
      </c>
    </row>
    <row r="515" spans="1:15" x14ac:dyDescent="0.2">
      <c r="A515" s="1">
        <v>513</v>
      </c>
      <c r="B515" s="1">
        <v>10000154</v>
      </c>
      <c r="C515" s="1">
        <v>9000739</v>
      </c>
      <c r="D515" s="1" t="s">
        <v>1576</v>
      </c>
      <c r="E515" s="1" t="s">
        <v>1577</v>
      </c>
      <c r="F515" s="1" t="s">
        <v>1578</v>
      </c>
      <c r="G515" s="1">
        <v>1.65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 t="s">
        <v>278</v>
      </c>
      <c r="N515" s="1">
        <v>21</v>
      </c>
      <c r="O515" s="1">
        <v>10000154</v>
      </c>
    </row>
    <row r="516" spans="1:15" x14ac:dyDescent="0.2">
      <c r="A516" s="1">
        <v>514</v>
      </c>
      <c r="B516" s="1">
        <v>10000119</v>
      </c>
      <c r="C516" s="1">
        <v>9000740</v>
      </c>
      <c r="D516" s="1" t="s">
        <v>1579</v>
      </c>
      <c r="E516" s="1" t="s">
        <v>1580</v>
      </c>
      <c r="F516" s="1" t="s">
        <v>1581</v>
      </c>
      <c r="G516" s="1">
        <v>2.15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 t="s">
        <v>4942</v>
      </c>
      <c r="N516" s="1">
        <v>4</v>
      </c>
      <c r="O516" s="1">
        <v>10000119</v>
      </c>
    </row>
    <row r="517" spans="1:15" x14ac:dyDescent="0.2">
      <c r="A517" s="1">
        <v>515</v>
      </c>
      <c r="B517" s="1">
        <v>10000154</v>
      </c>
      <c r="C517" s="1">
        <v>9000741</v>
      </c>
      <c r="D517" s="1" t="s">
        <v>1582</v>
      </c>
      <c r="E517" s="1" t="s">
        <v>1583</v>
      </c>
      <c r="F517" s="1" t="s">
        <v>1584</v>
      </c>
      <c r="G517" s="1">
        <v>1.2</v>
      </c>
      <c r="H517" s="1">
        <v>0</v>
      </c>
      <c r="I517" s="1">
        <v>0</v>
      </c>
      <c r="J517" s="1">
        <v>0</v>
      </c>
      <c r="K517" s="1">
        <v>1.2</v>
      </c>
      <c r="L517" s="1">
        <v>0</v>
      </c>
      <c r="M517" s="1" t="s">
        <v>278</v>
      </c>
      <c r="N517" s="1">
        <v>21</v>
      </c>
      <c r="O517" s="1">
        <v>10000154</v>
      </c>
    </row>
    <row r="518" spans="1:15" x14ac:dyDescent="0.2">
      <c r="A518" s="1">
        <v>516</v>
      </c>
      <c r="B518" s="1">
        <v>10000154</v>
      </c>
      <c r="C518" s="1">
        <v>9000742</v>
      </c>
      <c r="D518" s="1" t="s">
        <v>1585</v>
      </c>
      <c r="E518" s="1" t="s">
        <v>1586</v>
      </c>
      <c r="F518" s="1" t="s">
        <v>1587</v>
      </c>
      <c r="G518" s="1">
        <v>2.15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 t="s">
        <v>278</v>
      </c>
      <c r="N518" s="1">
        <v>21</v>
      </c>
      <c r="O518" s="1">
        <v>10000154</v>
      </c>
    </row>
    <row r="519" spans="1:15" x14ac:dyDescent="0.2">
      <c r="A519" s="1">
        <v>517</v>
      </c>
      <c r="B519" s="1">
        <v>10000154</v>
      </c>
      <c r="C519" s="1">
        <v>9000743</v>
      </c>
      <c r="D519" s="1" t="s">
        <v>1588</v>
      </c>
      <c r="E519" s="1" t="s">
        <v>1589</v>
      </c>
      <c r="F519" s="1" t="s">
        <v>1590</v>
      </c>
      <c r="G519" s="1">
        <v>1.65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 t="s">
        <v>278</v>
      </c>
      <c r="N519" s="1">
        <v>21</v>
      </c>
      <c r="O519" s="1">
        <v>10000154</v>
      </c>
    </row>
    <row r="520" spans="1:15" x14ac:dyDescent="0.2">
      <c r="A520" s="1">
        <v>518</v>
      </c>
      <c r="B520" s="1">
        <v>10000154</v>
      </c>
      <c r="C520" s="1">
        <v>9000744</v>
      </c>
      <c r="D520" s="1" t="s">
        <v>1591</v>
      </c>
      <c r="E520" s="1" t="s">
        <v>1592</v>
      </c>
      <c r="F520" s="1" t="s">
        <v>1593</v>
      </c>
      <c r="G520" s="1">
        <v>1.65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 t="s">
        <v>278</v>
      </c>
      <c r="N520" s="1">
        <v>21</v>
      </c>
      <c r="O520" s="1">
        <v>10000154</v>
      </c>
    </row>
    <row r="521" spans="1:15" x14ac:dyDescent="0.2">
      <c r="A521" s="1">
        <v>519</v>
      </c>
      <c r="B521" s="1">
        <v>10000154</v>
      </c>
      <c r="C521" s="1">
        <v>9000745</v>
      </c>
      <c r="D521" s="1" t="s">
        <v>1594</v>
      </c>
      <c r="E521" s="1" t="s">
        <v>2391</v>
      </c>
      <c r="F521" s="1" t="s">
        <v>1595</v>
      </c>
      <c r="G521" s="1">
        <v>1.65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 t="s">
        <v>278</v>
      </c>
      <c r="N521" s="1">
        <v>21</v>
      </c>
      <c r="O521" s="1">
        <v>10000154</v>
      </c>
    </row>
    <row r="522" spans="1:15" x14ac:dyDescent="0.2">
      <c r="A522" s="1">
        <v>520</v>
      </c>
      <c r="B522" s="1">
        <v>10000154</v>
      </c>
      <c r="C522" s="1">
        <v>9000746</v>
      </c>
      <c r="D522" s="1" t="s">
        <v>1596</v>
      </c>
      <c r="E522" s="1" t="s">
        <v>1597</v>
      </c>
      <c r="F522" s="1" t="s">
        <v>1598</v>
      </c>
      <c r="G522" s="1">
        <v>1.5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 t="s">
        <v>278</v>
      </c>
      <c r="N522" s="1">
        <v>21</v>
      </c>
      <c r="O522" s="1">
        <v>10000154</v>
      </c>
    </row>
    <row r="523" spans="1:15" x14ac:dyDescent="0.2">
      <c r="A523" s="1">
        <v>521</v>
      </c>
      <c r="B523" s="1">
        <v>10000154</v>
      </c>
      <c r="C523" s="1">
        <v>9000747</v>
      </c>
      <c r="D523" s="1" t="s">
        <v>1599</v>
      </c>
      <c r="E523" s="1" t="s">
        <v>1600</v>
      </c>
      <c r="F523" s="1" t="s">
        <v>1601</v>
      </c>
      <c r="G523" s="1">
        <v>1.5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 t="s">
        <v>278</v>
      </c>
      <c r="N523" s="1">
        <v>21</v>
      </c>
      <c r="O523" s="1">
        <v>10000154</v>
      </c>
    </row>
    <row r="524" spans="1:15" x14ac:dyDescent="0.2">
      <c r="A524" s="1">
        <v>522</v>
      </c>
      <c r="B524" s="1">
        <v>10000154</v>
      </c>
      <c r="C524" s="1">
        <v>9000748</v>
      </c>
      <c r="D524" s="1" t="s">
        <v>1602</v>
      </c>
      <c r="E524" s="1" t="s">
        <v>1603</v>
      </c>
      <c r="F524" s="1" t="s">
        <v>1604</v>
      </c>
      <c r="G524" s="1">
        <v>1.8</v>
      </c>
      <c r="H524" s="1">
        <v>0</v>
      </c>
      <c r="I524" s="1">
        <v>0</v>
      </c>
      <c r="J524" s="1">
        <v>0</v>
      </c>
      <c r="K524" s="1">
        <v>1.8</v>
      </c>
      <c r="L524" s="1">
        <v>0</v>
      </c>
      <c r="M524" s="1" t="s">
        <v>278</v>
      </c>
      <c r="N524" s="1">
        <v>21</v>
      </c>
      <c r="O524" s="1">
        <v>10000154</v>
      </c>
    </row>
    <row r="525" spans="1:15" x14ac:dyDescent="0.2">
      <c r="A525" s="1">
        <v>523</v>
      </c>
      <c r="B525" s="1">
        <v>10000154</v>
      </c>
      <c r="C525" s="1">
        <v>9000749</v>
      </c>
      <c r="D525" s="1" t="s">
        <v>1605</v>
      </c>
      <c r="E525" s="1" t="s">
        <v>1606</v>
      </c>
      <c r="F525" s="1" t="s">
        <v>1607</v>
      </c>
      <c r="G525" s="1">
        <v>1.8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 t="s">
        <v>278</v>
      </c>
      <c r="N525" s="1">
        <v>21</v>
      </c>
      <c r="O525" s="1">
        <v>10000154</v>
      </c>
    </row>
    <row r="526" spans="1:15" x14ac:dyDescent="0.2">
      <c r="A526" s="1">
        <v>524</v>
      </c>
      <c r="B526" s="1">
        <v>10000154</v>
      </c>
      <c r="C526" s="1">
        <v>9000750</v>
      </c>
      <c r="D526" s="1" t="s">
        <v>1608</v>
      </c>
      <c r="E526" s="1" t="s">
        <v>1609</v>
      </c>
      <c r="F526" s="1" t="s">
        <v>1610</v>
      </c>
      <c r="G526" s="1">
        <v>1.8</v>
      </c>
      <c r="H526" s="1">
        <v>0</v>
      </c>
      <c r="I526" s="1">
        <v>0</v>
      </c>
      <c r="J526" s="1">
        <v>0</v>
      </c>
      <c r="K526" s="1">
        <v>1.8</v>
      </c>
      <c r="L526" s="1">
        <v>0</v>
      </c>
      <c r="M526" s="1" t="s">
        <v>278</v>
      </c>
      <c r="N526" s="1">
        <v>21</v>
      </c>
      <c r="O526" s="1">
        <v>10000154</v>
      </c>
    </row>
    <row r="527" spans="1:15" x14ac:dyDescent="0.2">
      <c r="A527" s="1">
        <v>525</v>
      </c>
      <c r="B527" s="1">
        <v>10000154</v>
      </c>
      <c r="C527" s="1">
        <v>9000751</v>
      </c>
      <c r="D527" s="1" t="s">
        <v>1611</v>
      </c>
      <c r="E527" s="1" t="s">
        <v>1612</v>
      </c>
      <c r="F527" s="1" t="s">
        <v>1613</v>
      </c>
      <c r="G527" s="1">
        <v>1.8</v>
      </c>
      <c r="H527" s="1">
        <v>0</v>
      </c>
      <c r="I527" s="1">
        <v>0</v>
      </c>
      <c r="J527" s="1">
        <v>0</v>
      </c>
      <c r="K527" s="1">
        <v>1.8</v>
      </c>
      <c r="L527" s="1">
        <v>0</v>
      </c>
      <c r="M527" s="1" t="s">
        <v>278</v>
      </c>
      <c r="N527" s="1">
        <v>21</v>
      </c>
      <c r="O527" s="1">
        <v>10000154</v>
      </c>
    </row>
    <row r="528" spans="1:15" x14ac:dyDescent="0.2">
      <c r="A528" s="1">
        <v>526</v>
      </c>
      <c r="B528" s="1">
        <v>10000154</v>
      </c>
      <c r="C528" s="1">
        <v>9000752</v>
      </c>
      <c r="D528" s="1" t="s">
        <v>1614</v>
      </c>
      <c r="E528" s="1" t="s">
        <v>1615</v>
      </c>
      <c r="F528" s="1" t="s">
        <v>1616</v>
      </c>
      <c r="G528" s="1">
        <v>1.5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 t="s">
        <v>278</v>
      </c>
      <c r="N528" s="1">
        <v>21</v>
      </c>
      <c r="O528" s="1">
        <v>10000154</v>
      </c>
    </row>
    <row r="529" spans="1:15" x14ac:dyDescent="0.2">
      <c r="A529" s="1">
        <v>527</v>
      </c>
      <c r="B529" s="1">
        <v>10000154</v>
      </c>
      <c r="C529" s="1">
        <v>9000753</v>
      </c>
      <c r="D529" s="1" t="s">
        <v>1617</v>
      </c>
      <c r="E529" s="1" t="s">
        <v>1618</v>
      </c>
      <c r="F529" s="1" t="s">
        <v>1619</v>
      </c>
      <c r="G529" s="1">
        <v>1.5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 t="s">
        <v>278</v>
      </c>
      <c r="N529" s="1">
        <v>21</v>
      </c>
      <c r="O529" s="1">
        <v>10000154</v>
      </c>
    </row>
    <row r="530" spans="1:15" x14ac:dyDescent="0.2">
      <c r="A530" s="1">
        <v>528</v>
      </c>
      <c r="B530" s="1">
        <v>10000154</v>
      </c>
      <c r="C530" s="1">
        <v>9000754</v>
      </c>
      <c r="D530" s="1" t="s">
        <v>1620</v>
      </c>
      <c r="E530" s="1" t="s">
        <v>1621</v>
      </c>
      <c r="F530" s="1" t="s">
        <v>1622</v>
      </c>
      <c r="G530" s="1">
        <v>1.5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 t="s">
        <v>278</v>
      </c>
      <c r="N530" s="1">
        <v>21</v>
      </c>
      <c r="O530" s="1">
        <v>10000154</v>
      </c>
    </row>
    <row r="531" spans="1:15" x14ac:dyDescent="0.2">
      <c r="A531" s="1">
        <v>529</v>
      </c>
      <c r="B531" s="1">
        <v>10000154</v>
      </c>
      <c r="C531" s="1">
        <v>9000755</v>
      </c>
      <c r="D531" s="1" t="s">
        <v>1623</v>
      </c>
      <c r="E531" s="1" t="s">
        <v>1624</v>
      </c>
      <c r="F531" s="1" t="s">
        <v>1625</v>
      </c>
      <c r="G531" s="1">
        <v>1.5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 t="s">
        <v>278</v>
      </c>
      <c r="N531" s="1">
        <v>21</v>
      </c>
      <c r="O531" s="1">
        <v>10000154</v>
      </c>
    </row>
    <row r="532" spans="1:15" x14ac:dyDescent="0.2">
      <c r="A532" s="1">
        <v>530</v>
      </c>
      <c r="B532" s="1">
        <v>10000154</v>
      </c>
      <c r="C532" s="1">
        <v>9000756</v>
      </c>
      <c r="D532" s="1" t="s">
        <v>1626</v>
      </c>
      <c r="E532" s="1" t="s">
        <v>1627</v>
      </c>
      <c r="F532" s="1" t="s">
        <v>1628</v>
      </c>
      <c r="G532" s="1">
        <v>1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 t="s">
        <v>278</v>
      </c>
      <c r="N532" s="1">
        <v>21</v>
      </c>
      <c r="O532" s="1">
        <v>10000154</v>
      </c>
    </row>
    <row r="533" spans="1:15" x14ac:dyDescent="0.2">
      <c r="A533" s="1">
        <v>531</v>
      </c>
      <c r="B533" s="1">
        <v>10000154</v>
      </c>
      <c r="C533" s="1">
        <v>9000757</v>
      </c>
      <c r="D533" s="1" t="s">
        <v>1629</v>
      </c>
      <c r="E533" s="1" t="s">
        <v>1630</v>
      </c>
      <c r="F533" s="1" t="s">
        <v>1631</v>
      </c>
      <c r="G533" s="1">
        <v>1.5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 t="s">
        <v>278</v>
      </c>
      <c r="N533" s="1">
        <v>21</v>
      </c>
      <c r="O533" s="1">
        <v>10000154</v>
      </c>
    </row>
    <row r="534" spans="1:15" x14ac:dyDescent="0.2">
      <c r="A534" s="1">
        <v>532</v>
      </c>
      <c r="B534" s="1">
        <v>10000154</v>
      </c>
      <c r="C534" s="1">
        <v>9000758</v>
      </c>
      <c r="D534" s="1" t="s">
        <v>1632</v>
      </c>
      <c r="E534" s="1" t="s">
        <v>1633</v>
      </c>
      <c r="F534" s="1" t="s">
        <v>1634</v>
      </c>
      <c r="G534" s="1">
        <v>1</v>
      </c>
      <c r="H534" s="1">
        <v>0</v>
      </c>
      <c r="I534" s="1">
        <v>0</v>
      </c>
      <c r="J534" s="1">
        <v>0</v>
      </c>
      <c r="K534" s="1">
        <v>1</v>
      </c>
      <c r="L534" s="1">
        <v>0</v>
      </c>
      <c r="M534" s="1" t="s">
        <v>278</v>
      </c>
      <c r="N534" s="1">
        <v>21</v>
      </c>
      <c r="O534" s="1">
        <v>10000154</v>
      </c>
    </row>
    <row r="535" spans="1:15" x14ac:dyDescent="0.2">
      <c r="A535" s="1">
        <v>533</v>
      </c>
      <c r="B535" s="1">
        <v>10000201</v>
      </c>
      <c r="C535" s="1">
        <v>9000759</v>
      </c>
      <c r="D535" s="1" t="s">
        <v>1635</v>
      </c>
      <c r="E535" s="1" t="s">
        <v>1636</v>
      </c>
      <c r="F535" s="1" t="s">
        <v>1637</v>
      </c>
      <c r="G535" s="1">
        <v>1.5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 t="s">
        <v>927</v>
      </c>
      <c r="N535" s="1">
        <v>23</v>
      </c>
      <c r="O535" s="1">
        <v>10000201</v>
      </c>
    </row>
    <row r="536" spans="1:15" x14ac:dyDescent="0.2">
      <c r="A536" s="1">
        <v>534</v>
      </c>
      <c r="B536" s="1">
        <v>10000154</v>
      </c>
      <c r="C536" s="1">
        <v>9000760</v>
      </c>
      <c r="D536" s="1" t="s">
        <v>1638</v>
      </c>
      <c r="E536" s="1" t="s">
        <v>1639</v>
      </c>
      <c r="F536" s="1" t="s">
        <v>1640</v>
      </c>
      <c r="G536" s="1">
        <v>1.5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 t="s">
        <v>278</v>
      </c>
      <c r="N536" s="1">
        <v>21</v>
      </c>
      <c r="O536" s="1">
        <v>10000154</v>
      </c>
    </row>
    <row r="537" spans="1:15" x14ac:dyDescent="0.2">
      <c r="A537" s="1">
        <v>535</v>
      </c>
      <c r="B537" s="1">
        <v>10000154</v>
      </c>
      <c r="C537" s="1">
        <v>9000761</v>
      </c>
      <c r="D537" s="1" t="s">
        <v>1641</v>
      </c>
      <c r="E537" s="1" t="s">
        <v>1642</v>
      </c>
      <c r="F537" s="1" t="s">
        <v>1643</v>
      </c>
      <c r="G537" s="1">
        <v>1.5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 t="s">
        <v>278</v>
      </c>
      <c r="N537" s="1">
        <v>21</v>
      </c>
      <c r="O537" s="1">
        <v>10000154</v>
      </c>
    </row>
    <row r="538" spans="1:15" x14ac:dyDescent="0.2">
      <c r="A538" s="1">
        <v>536</v>
      </c>
      <c r="B538" s="1">
        <v>10000154</v>
      </c>
      <c r="C538" s="1">
        <v>9000762</v>
      </c>
      <c r="D538" s="1" t="s">
        <v>1644</v>
      </c>
      <c r="E538" s="1" t="s">
        <v>1645</v>
      </c>
      <c r="F538" s="1" t="s">
        <v>1646</v>
      </c>
      <c r="G538" s="1">
        <v>1.5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 t="s">
        <v>278</v>
      </c>
      <c r="N538" s="1">
        <v>21</v>
      </c>
      <c r="O538" s="1">
        <v>10000154</v>
      </c>
    </row>
    <row r="539" spans="1:15" x14ac:dyDescent="0.2">
      <c r="A539" s="1">
        <v>537</v>
      </c>
      <c r="B539" s="1">
        <v>10000154</v>
      </c>
      <c r="C539" s="1">
        <v>9000763</v>
      </c>
      <c r="D539" s="1" t="s">
        <v>1647</v>
      </c>
      <c r="E539" s="1" t="s">
        <v>1648</v>
      </c>
      <c r="F539" s="1" t="s">
        <v>1649</v>
      </c>
      <c r="G539" s="1">
        <v>1.5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 t="s">
        <v>278</v>
      </c>
      <c r="N539" s="1">
        <v>21</v>
      </c>
      <c r="O539" s="1">
        <v>10000154</v>
      </c>
    </row>
    <row r="540" spans="1:15" x14ac:dyDescent="0.2">
      <c r="A540" s="1">
        <v>538</v>
      </c>
      <c r="B540" s="1">
        <v>10000154</v>
      </c>
      <c r="C540" s="1">
        <v>9000764</v>
      </c>
      <c r="D540" s="1" t="s">
        <v>1650</v>
      </c>
      <c r="E540" s="1" t="s">
        <v>1651</v>
      </c>
      <c r="F540" s="1" t="s">
        <v>1652</v>
      </c>
      <c r="G540" s="1">
        <v>1</v>
      </c>
      <c r="H540" s="1">
        <v>0</v>
      </c>
      <c r="I540" s="1">
        <v>0</v>
      </c>
      <c r="J540" s="1">
        <v>0</v>
      </c>
      <c r="K540" s="1">
        <v>1</v>
      </c>
      <c r="L540" s="1">
        <v>0</v>
      </c>
      <c r="M540" s="1" t="s">
        <v>278</v>
      </c>
      <c r="N540" s="1">
        <v>21</v>
      </c>
      <c r="O540" s="1">
        <v>10000154</v>
      </c>
    </row>
    <row r="541" spans="1:15" x14ac:dyDescent="0.2">
      <c r="A541" s="1">
        <v>539</v>
      </c>
      <c r="B541" s="1">
        <v>10000154</v>
      </c>
      <c r="C541" s="1">
        <v>9000765</v>
      </c>
      <c r="D541" s="1" t="s">
        <v>1653</v>
      </c>
      <c r="E541" s="1" t="s">
        <v>1654</v>
      </c>
      <c r="F541" s="1" t="s">
        <v>1655</v>
      </c>
      <c r="G541" s="1">
        <v>1.5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 t="s">
        <v>278</v>
      </c>
      <c r="N541" s="1">
        <v>21</v>
      </c>
      <c r="O541" s="1">
        <v>10000154</v>
      </c>
    </row>
    <row r="542" spans="1:15" x14ac:dyDescent="0.2">
      <c r="A542" s="1">
        <v>540</v>
      </c>
      <c r="B542" s="1">
        <v>10000154</v>
      </c>
      <c r="C542" s="1">
        <v>9000766</v>
      </c>
      <c r="D542" s="1" t="s">
        <v>1656</v>
      </c>
      <c r="E542" s="1" t="s">
        <v>1657</v>
      </c>
      <c r="F542" s="1" t="s">
        <v>1658</v>
      </c>
      <c r="G542" s="1">
        <v>1.5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 t="s">
        <v>278</v>
      </c>
      <c r="N542" s="1">
        <v>21</v>
      </c>
      <c r="O542" s="1">
        <v>10000154</v>
      </c>
    </row>
    <row r="543" spans="1:15" x14ac:dyDescent="0.2">
      <c r="A543" s="1">
        <v>541</v>
      </c>
      <c r="B543" s="1">
        <v>10000154</v>
      </c>
      <c r="C543" s="1">
        <v>9000767</v>
      </c>
      <c r="D543" s="1" t="s">
        <v>1659</v>
      </c>
      <c r="E543" s="1" t="s">
        <v>1660</v>
      </c>
      <c r="F543" s="1" t="s">
        <v>1661</v>
      </c>
      <c r="G543" s="1">
        <v>2.15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 t="s">
        <v>278</v>
      </c>
      <c r="N543" s="1">
        <v>21</v>
      </c>
      <c r="O543" s="1">
        <v>10000154</v>
      </c>
    </row>
    <row r="544" spans="1:15" x14ac:dyDescent="0.2">
      <c r="A544" s="1">
        <v>542</v>
      </c>
      <c r="B544" s="1">
        <v>10000154</v>
      </c>
      <c r="C544" s="1">
        <v>9000768</v>
      </c>
      <c r="D544" s="1" t="s">
        <v>1662</v>
      </c>
      <c r="E544" s="1" t="s">
        <v>1663</v>
      </c>
      <c r="F544" s="1" t="s">
        <v>1664</v>
      </c>
      <c r="G544" s="1">
        <v>1.5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 t="s">
        <v>278</v>
      </c>
      <c r="N544" s="1">
        <v>21</v>
      </c>
      <c r="O544" s="1">
        <v>10000154</v>
      </c>
    </row>
    <row r="545" spans="1:15" x14ac:dyDescent="0.2">
      <c r="A545" s="1">
        <v>543</v>
      </c>
      <c r="B545" s="1">
        <v>10000154</v>
      </c>
      <c r="C545" s="1">
        <v>9000769</v>
      </c>
      <c r="D545" s="1" t="s">
        <v>1665</v>
      </c>
      <c r="E545" s="1" t="s">
        <v>1666</v>
      </c>
      <c r="F545" s="1" t="s">
        <v>1667</v>
      </c>
      <c r="G545" s="1">
        <v>1.5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 t="s">
        <v>278</v>
      </c>
      <c r="N545" s="1">
        <v>21</v>
      </c>
      <c r="O545" s="1">
        <v>10000154</v>
      </c>
    </row>
    <row r="546" spans="1:15" x14ac:dyDescent="0.2">
      <c r="A546" s="1">
        <v>544</v>
      </c>
      <c r="B546" s="1">
        <v>10000154</v>
      </c>
      <c r="C546" s="1">
        <v>9000770</v>
      </c>
      <c r="D546" s="1" t="s">
        <v>1668</v>
      </c>
      <c r="E546" s="1" t="s">
        <v>1669</v>
      </c>
      <c r="F546" s="1" t="s">
        <v>1670</v>
      </c>
      <c r="G546" s="1">
        <v>1.5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 t="s">
        <v>278</v>
      </c>
      <c r="N546" s="1">
        <v>21</v>
      </c>
      <c r="O546" s="1">
        <v>10000154</v>
      </c>
    </row>
    <row r="547" spans="1:15" x14ac:dyDescent="0.2">
      <c r="A547" s="1">
        <v>545</v>
      </c>
      <c r="B547" s="1">
        <v>10000154</v>
      </c>
      <c r="C547" s="1">
        <v>9000771</v>
      </c>
      <c r="D547" s="1" t="s">
        <v>1671</v>
      </c>
      <c r="E547" s="1" t="s">
        <v>1672</v>
      </c>
      <c r="F547" s="1" t="s">
        <v>1673</v>
      </c>
      <c r="G547" s="1">
        <v>1.5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 t="s">
        <v>278</v>
      </c>
      <c r="N547" s="1">
        <v>21</v>
      </c>
      <c r="O547" s="1">
        <v>10000154</v>
      </c>
    </row>
    <row r="548" spans="1:15" x14ac:dyDescent="0.2">
      <c r="A548" s="1">
        <v>546</v>
      </c>
      <c r="B548" s="1">
        <v>10000154</v>
      </c>
      <c r="C548" s="1">
        <v>9000772</v>
      </c>
      <c r="D548" s="1" t="s">
        <v>1674</v>
      </c>
      <c r="E548" s="1" t="s">
        <v>1675</v>
      </c>
      <c r="F548" s="1" t="s">
        <v>1676</v>
      </c>
      <c r="G548" s="1">
        <v>1.5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 t="s">
        <v>278</v>
      </c>
      <c r="N548" s="1">
        <v>21</v>
      </c>
      <c r="O548" s="1">
        <v>10000154</v>
      </c>
    </row>
    <row r="549" spans="1:15" x14ac:dyDescent="0.2">
      <c r="A549" s="1">
        <v>547</v>
      </c>
      <c r="B549" s="1">
        <v>10000154</v>
      </c>
      <c r="C549" s="1">
        <v>9000773</v>
      </c>
      <c r="D549" s="1" t="s">
        <v>1677</v>
      </c>
      <c r="E549" s="1" t="s">
        <v>1678</v>
      </c>
      <c r="F549" s="1" t="s">
        <v>1679</v>
      </c>
      <c r="G549" s="1">
        <v>1.8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 t="s">
        <v>278</v>
      </c>
      <c r="N549" s="1">
        <v>21</v>
      </c>
      <c r="O549" s="1">
        <v>10000154</v>
      </c>
    </row>
    <row r="550" spans="1:15" x14ac:dyDescent="0.2">
      <c r="A550" s="1">
        <v>548</v>
      </c>
      <c r="B550" s="1">
        <v>10000154</v>
      </c>
      <c r="C550" s="1">
        <v>9000774</v>
      </c>
      <c r="D550" s="1" t="s">
        <v>1680</v>
      </c>
      <c r="E550" s="1" t="s">
        <v>1681</v>
      </c>
      <c r="F550" s="1" t="s">
        <v>1682</v>
      </c>
      <c r="G550" s="1">
        <v>1.5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 t="s">
        <v>278</v>
      </c>
      <c r="N550" s="1">
        <v>21</v>
      </c>
      <c r="O550" s="1">
        <v>10000154</v>
      </c>
    </row>
    <row r="551" spans="1:15" x14ac:dyDescent="0.2">
      <c r="A551" s="1">
        <v>549</v>
      </c>
      <c r="B551" s="1">
        <v>10000154</v>
      </c>
      <c r="C551" s="1">
        <v>9000775</v>
      </c>
      <c r="D551" s="1" t="s">
        <v>1683</v>
      </c>
      <c r="E551" s="1" t="s">
        <v>1684</v>
      </c>
      <c r="F551" s="1" t="s">
        <v>1685</v>
      </c>
      <c r="G551" s="1">
        <v>1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 t="s">
        <v>278</v>
      </c>
      <c r="N551" s="1">
        <v>21</v>
      </c>
      <c r="O551" s="1">
        <v>10000154</v>
      </c>
    </row>
    <row r="552" spans="1:15" x14ac:dyDescent="0.2">
      <c r="A552" s="1">
        <v>550</v>
      </c>
      <c r="B552" s="1">
        <v>10000154</v>
      </c>
      <c r="C552" s="1">
        <v>9000776</v>
      </c>
      <c r="D552" s="1" t="s">
        <v>1686</v>
      </c>
      <c r="E552" s="1" t="s">
        <v>1687</v>
      </c>
      <c r="F552" s="1" t="s">
        <v>1688</v>
      </c>
      <c r="G552" s="1">
        <v>1.8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 t="s">
        <v>278</v>
      </c>
      <c r="N552" s="1">
        <v>21</v>
      </c>
      <c r="O552" s="1">
        <v>10000154</v>
      </c>
    </row>
    <row r="553" spans="1:15" x14ac:dyDescent="0.2">
      <c r="A553" s="1">
        <v>551</v>
      </c>
      <c r="B553" s="1">
        <v>10000154</v>
      </c>
      <c r="C553" s="1">
        <v>9000777</v>
      </c>
      <c r="D553" s="1" t="s">
        <v>1689</v>
      </c>
      <c r="E553" s="1" t="s">
        <v>1690</v>
      </c>
      <c r="F553" s="1" t="s">
        <v>1691</v>
      </c>
      <c r="G553" s="1">
        <v>1.8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 t="s">
        <v>278</v>
      </c>
      <c r="N553" s="1">
        <v>21</v>
      </c>
      <c r="O553" s="1">
        <v>10000154</v>
      </c>
    </row>
    <row r="554" spans="1:15" x14ac:dyDescent="0.2">
      <c r="A554" s="1">
        <v>552</v>
      </c>
      <c r="B554" s="1">
        <v>10000154</v>
      </c>
      <c r="C554" s="1">
        <v>9000778</v>
      </c>
      <c r="D554" s="1" t="s">
        <v>1692</v>
      </c>
      <c r="E554" s="1" t="s">
        <v>1693</v>
      </c>
      <c r="F554" s="1" t="s">
        <v>1694</v>
      </c>
      <c r="G554" s="1">
        <v>1.5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 t="s">
        <v>278</v>
      </c>
      <c r="N554" s="1">
        <v>21</v>
      </c>
      <c r="O554" s="1">
        <v>10000154</v>
      </c>
    </row>
    <row r="555" spans="1:15" x14ac:dyDescent="0.2">
      <c r="A555" s="1">
        <v>553</v>
      </c>
      <c r="B555" s="1">
        <v>10000154</v>
      </c>
      <c r="C555" s="1">
        <v>9000779</v>
      </c>
      <c r="D555" s="1" t="s">
        <v>1695</v>
      </c>
      <c r="E555" s="1" t="s">
        <v>1696</v>
      </c>
      <c r="F555" s="1" t="s">
        <v>1697</v>
      </c>
      <c r="G555" s="1">
        <v>1</v>
      </c>
      <c r="H555" s="1">
        <v>0</v>
      </c>
      <c r="I555" s="1">
        <v>0</v>
      </c>
      <c r="J555" s="1">
        <v>0</v>
      </c>
      <c r="K555" s="1">
        <v>1</v>
      </c>
      <c r="L555" s="1">
        <v>0</v>
      </c>
      <c r="M555" s="1" t="s">
        <v>278</v>
      </c>
      <c r="N555" s="1">
        <v>21</v>
      </c>
      <c r="O555" s="1">
        <v>10000154</v>
      </c>
    </row>
    <row r="556" spans="1:15" x14ac:dyDescent="0.2">
      <c r="A556" s="1">
        <v>554</v>
      </c>
      <c r="B556" s="1">
        <v>10000154</v>
      </c>
      <c r="C556" s="1">
        <v>9000780</v>
      </c>
      <c r="D556" s="1" t="s">
        <v>1698</v>
      </c>
      <c r="E556" s="1" t="s">
        <v>1699</v>
      </c>
      <c r="F556" s="1" t="s">
        <v>1700</v>
      </c>
      <c r="G556" s="1">
        <v>1.8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 t="s">
        <v>278</v>
      </c>
      <c r="N556" s="1">
        <v>21</v>
      </c>
      <c r="O556" s="1">
        <v>10000154</v>
      </c>
    </row>
    <row r="557" spans="1:15" x14ac:dyDescent="0.2">
      <c r="A557" s="1">
        <v>555</v>
      </c>
      <c r="B557" s="1">
        <v>10000154</v>
      </c>
      <c r="C557" s="1">
        <v>9000781</v>
      </c>
      <c r="D557" s="1" t="s">
        <v>1701</v>
      </c>
      <c r="E557" s="1" t="s">
        <v>1702</v>
      </c>
      <c r="F557" s="1" t="s">
        <v>1703</v>
      </c>
      <c r="G557" s="1">
        <v>1.8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 t="s">
        <v>278</v>
      </c>
      <c r="N557" s="1">
        <v>21</v>
      </c>
      <c r="O557" s="1">
        <v>10000154</v>
      </c>
    </row>
    <row r="558" spans="1:15" x14ac:dyDescent="0.2">
      <c r="A558" s="1">
        <v>556</v>
      </c>
      <c r="B558" s="1">
        <v>10000154</v>
      </c>
      <c r="C558" s="1">
        <v>9000782</v>
      </c>
      <c r="D558" s="1" t="s">
        <v>1704</v>
      </c>
      <c r="E558" s="1" t="s">
        <v>1705</v>
      </c>
      <c r="F558" s="1" t="s">
        <v>1706</v>
      </c>
      <c r="G558" s="1">
        <v>1.2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 t="s">
        <v>278</v>
      </c>
      <c r="N558" s="1">
        <v>21</v>
      </c>
      <c r="O558" s="1">
        <v>10000154</v>
      </c>
    </row>
    <row r="559" spans="1:15" x14ac:dyDescent="0.2">
      <c r="A559" s="1">
        <v>557</v>
      </c>
      <c r="B559" s="1">
        <v>10000154</v>
      </c>
      <c r="C559" s="1">
        <v>9000783</v>
      </c>
      <c r="D559" s="1" t="s">
        <v>1707</v>
      </c>
      <c r="E559" s="1" t="s">
        <v>1708</v>
      </c>
      <c r="F559" s="1" t="s">
        <v>1709</v>
      </c>
      <c r="G559" s="1">
        <v>1.5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 t="s">
        <v>278</v>
      </c>
      <c r="N559" s="1">
        <v>21</v>
      </c>
      <c r="O559" s="1">
        <v>10000154</v>
      </c>
    </row>
    <row r="560" spans="1:15" x14ac:dyDescent="0.2">
      <c r="A560" s="1">
        <v>558</v>
      </c>
      <c r="B560" s="1">
        <v>10000154</v>
      </c>
      <c r="C560" s="1">
        <v>9000784</v>
      </c>
      <c r="D560" s="1" t="s">
        <v>1710</v>
      </c>
      <c r="E560" s="1" t="s">
        <v>1711</v>
      </c>
      <c r="F560" s="1" t="s">
        <v>1712</v>
      </c>
      <c r="G560" s="1">
        <v>1.5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 t="s">
        <v>278</v>
      </c>
      <c r="N560" s="1">
        <v>21</v>
      </c>
      <c r="O560" s="1">
        <v>10000154</v>
      </c>
    </row>
    <row r="561" spans="1:15" x14ac:dyDescent="0.2">
      <c r="A561" s="1">
        <v>559</v>
      </c>
      <c r="B561" s="1">
        <v>10000154</v>
      </c>
      <c r="C561" s="1">
        <v>9000785</v>
      </c>
      <c r="D561" s="1" t="s">
        <v>1713</v>
      </c>
      <c r="E561" s="1" t="s">
        <v>1714</v>
      </c>
      <c r="F561" s="1" t="s">
        <v>1715</v>
      </c>
      <c r="G561" s="1">
        <v>1.8</v>
      </c>
      <c r="H561" s="1">
        <v>0</v>
      </c>
      <c r="I561" s="1">
        <v>0</v>
      </c>
      <c r="J561" s="1">
        <v>0</v>
      </c>
      <c r="K561" s="1">
        <v>1.8</v>
      </c>
      <c r="L561" s="1">
        <v>0</v>
      </c>
      <c r="M561" s="1" t="s">
        <v>278</v>
      </c>
      <c r="N561" s="1">
        <v>21</v>
      </c>
      <c r="O561" s="1">
        <v>10000154</v>
      </c>
    </row>
    <row r="562" spans="1:15" x14ac:dyDescent="0.2">
      <c r="A562" s="1">
        <v>560</v>
      </c>
      <c r="B562" s="1">
        <v>10000154</v>
      </c>
      <c r="C562" s="1">
        <v>9000786</v>
      </c>
      <c r="D562" s="1" t="s">
        <v>1716</v>
      </c>
      <c r="E562" s="1" t="s">
        <v>1717</v>
      </c>
      <c r="F562" s="1" t="s">
        <v>1718</v>
      </c>
      <c r="G562" s="1">
        <v>1.2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 t="s">
        <v>278</v>
      </c>
      <c r="N562" s="1">
        <v>21</v>
      </c>
      <c r="O562" s="1">
        <v>10000154</v>
      </c>
    </row>
    <row r="563" spans="1:15" x14ac:dyDescent="0.2">
      <c r="A563" s="1">
        <v>561</v>
      </c>
      <c r="B563" s="1">
        <v>10000154</v>
      </c>
      <c r="C563" s="1">
        <v>9000787</v>
      </c>
      <c r="D563" s="1" t="s">
        <v>1719</v>
      </c>
      <c r="E563" s="1" t="s">
        <v>1720</v>
      </c>
      <c r="F563" s="1" t="s">
        <v>1721</v>
      </c>
      <c r="G563" s="1">
        <v>1.8</v>
      </c>
      <c r="H563" s="1">
        <v>0</v>
      </c>
      <c r="I563" s="1">
        <v>0</v>
      </c>
      <c r="J563" s="1">
        <v>0</v>
      </c>
      <c r="K563" s="1">
        <v>1.8</v>
      </c>
      <c r="L563" s="1">
        <v>0</v>
      </c>
      <c r="M563" s="1" t="s">
        <v>278</v>
      </c>
      <c r="N563" s="1">
        <v>21</v>
      </c>
      <c r="O563" s="1">
        <v>10000154</v>
      </c>
    </row>
    <row r="564" spans="1:15" x14ac:dyDescent="0.2">
      <c r="A564" s="1">
        <v>562</v>
      </c>
      <c r="B564" s="1">
        <v>10000154</v>
      </c>
      <c r="C564" s="1">
        <v>9000788</v>
      </c>
      <c r="D564" s="1" t="s">
        <v>1722</v>
      </c>
      <c r="E564" s="1" t="s">
        <v>1723</v>
      </c>
      <c r="F564" s="1" t="s">
        <v>1724</v>
      </c>
      <c r="G564" s="1">
        <v>1.8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 t="s">
        <v>278</v>
      </c>
      <c r="N564" s="1">
        <v>21</v>
      </c>
      <c r="O564" s="1">
        <v>10000154</v>
      </c>
    </row>
    <row r="565" spans="1:15" x14ac:dyDescent="0.2">
      <c r="A565" s="1">
        <v>563</v>
      </c>
      <c r="B565" s="1">
        <v>10000154</v>
      </c>
      <c r="C565" s="1">
        <v>9000789</v>
      </c>
      <c r="D565" s="1" t="s">
        <v>1725</v>
      </c>
      <c r="E565" s="1" t="s">
        <v>1726</v>
      </c>
      <c r="F565" s="1" t="s">
        <v>1727</v>
      </c>
      <c r="G565" s="1">
        <v>1.8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 t="s">
        <v>278</v>
      </c>
      <c r="N565" s="1">
        <v>21</v>
      </c>
      <c r="O565" s="1">
        <v>10000154</v>
      </c>
    </row>
    <row r="566" spans="1:15" x14ac:dyDescent="0.2">
      <c r="A566" s="1">
        <v>564</v>
      </c>
      <c r="B566" s="1">
        <v>10000154</v>
      </c>
      <c r="C566" s="1">
        <v>9000790</v>
      </c>
      <c r="D566" s="1" t="s">
        <v>1728</v>
      </c>
      <c r="E566" s="1" t="s">
        <v>1729</v>
      </c>
      <c r="F566" s="1" t="s">
        <v>1730</v>
      </c>
      <c r="G566" s="1">
        <v>1.8</v>
      </c>
      <c r="H566" s="1">
        <v>0</v>
      </c>
      <c r="I566" s="1">
        <v>0</v>
      </c>
      <c r="J566" s="1">
        <v>0</v>
      </c>
      <c r="K566" s="1">
        <v>1.8</v>
      </c>
      <c r="L566" s="1">
        <v>0</v>
      </c>
      <c r="M566" s="1" t="s">
        <v>278</v>
      </c>
      <c r="N566" s="1">
        <v>21</v>
      </c>
      <c r="O566" s="1">
        <v>10000154</v>
      </c>
    </row>
    <row r="567" spans="1:15" x14ac:dyDescent="0.2">
      <c r="A567" s="1">
        <v>565</v>
      </c>
      <c r="B567" s="1">
        <v>10000154</v>
      </c>
      <c r="C567" s="1">
        <v>9000791</v>
      </c>
      <c r="D567" s="1" t="s">
        <v>1731</v>
      </c>
      <c r="E567" s="1" t="s">
        <v>1732</v>
      </c>
      <c r="F567" s="1" t="s">
        <v>1733</v>
      </c>
      <c r="G567" s="1">
        <v>1.8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 t="s">
        <v>278</v>
      </c>
      <c r="N567" s="1">
        <v>21</v>
      </c>
      <c r="O567" s="1">
        <v>10000154</v>
      </c>
    </row>
    <row r="568" spans="1:15" x14ac:dyDescent="0.2">
      <c r="A568" s="1">
        <v>566</v>
      </c>
      <c r="B568" s="1">
        <v>10000154</v>
      </c>
      <c r="C568" s="1">
        <v>9000792</v>
      </c>
      <c r="D568" s="1" t="s">
        <v>1734</v>
      </c>
      <c r="E568" s="1" t="s">
        <v>1735</v>
      </c>
      <c r="F568" s="1" t="s">
        <v>1736</v>
      </c>
      <c r="G568" s="1">
        <v>1.5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 t="s">
        <v>278</v>
      </c>
      <c r="N568" s="1">
        <v>21</v>
      </c>
      <c r="O568" s="1">
        <v>10000154</v>
      </c>
    </row>
    <row r="569" spans="1:15" x14ac:dyDescent="0.2">
      <c r="A569" s="1">
        <v>567</v>
      </c>
      <c r="B569" s="1">
        <v>10000154</v>
      </c>
      <c r="C569" s="1">
        <v>9000793</v>
      </c>
      <c r="D569" s="1" t="s">
        <v>706</v>
      </c>
      <c r="E569" s="1" t="s">
        <v>1737</v>
      </c>
      <c r="F569" s="1" t="s">
        <v>1738</v>
      </c>
      <c r="G569" s="1">
        <v>1.5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 t="s">
        <v>278</v>
      </c>
      <c r="N569" s="1">
        <v>21</v>
      </c>
      <c r="O569" s="1">
        <v>10000154</v>
      </c>
    </row>
    <row r="570" spans="1:15" x14ac:dyDescent="0.2">
      <c r="A570" s="1">
        <v>568</v>
      </c>
      <c r="B570" s="1">
        <v>10000154</v>
      </c>
      <c r="C570" s="1">
        <v>9000794</v>
      </c>
      <c r="D570" s="1" t="s">
        <v>1739</v>
      </c>
      <c r="E570" s="1" t="s">
        <v>1740</v>
      </c>
      <c r="F570" s="1" t="s">
        <v>1741</v>
      </c>
      <c r="G570" s="1">
        <v>1.8</v>
      </c>
      <c r="H570" s="1">
        <v>0</v>
      </c>
      <c r="I570" s="1">
        <v>0</v>
      </c>
      <c r="J570" s="1">
        <v>0</v>
      </c>
      <c r="K570" s="1">
        <v>1.8</v>
      </c>
      <c r="L570" s="1">
        <v>0</v>
      </c>
      <c r="M570" s="1" t="s">
        <v>278</v>
      </c>
      <c r="N570" s="1">
        <v>21</v>
      </c>
      <c r="O570" s="1">
        <v>10000154</v>
      </c>
    </row>
    <row r="571" spans="1:15" x14ac:dyDescent="0.2">
      <c r="A571" s="1">
        <v>569</v>
      </c>
      <c r="B571" s="1">
        <v>10000154</v>
      </c>
      <c r="C571" s="1">
        <v>9000795</v>
      </c>
      <c r="D571" s="1" t="s">
        <v>1742</v>
      </c>
      <c r="E571" s="1" t="s">
        <v>1743</v>
      </c>
      <c r="F571" s="1" t="s">
        <v>1744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 t="s">
        <v>278</v>
      </c>
      <c r="N571" s="1">
        <v>21</v>
      </c>
      <c r="O571" s="1">
        <v>10000154</v>
      </c>
    </row>
    <row r="572" spans="1:15" x14ac:dyDescent="0.2">
      <c r="A572" s="1">
        <v>570</v>
      </c>
      <c r="B572" s="1">
        <v>10000154</v>
      </c>
      <c r="C572" s="1">
        <v>9000796</v>
      </c>
      <c r="D572" s="1" t="s">
        <v>1745</v>
      </c>
      <c r="E572" s="1" t="s">
        <v>1746</v>
      </c>
      <c r="F572" s="1" t="s">
        <v>1747</v>
      </c>
      <c r="G572" s="1">
        <v>1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 t="s">
        <v>278</v>
      </c>
      <c r="N572" s="1">
        <v>21</v>
      </c>
      <c r="O572" s="1">
        <v>10000154</v>
      </c>
    </row>
    <row r="573" spans="1:15" x14ac:dyDescent="0.2">
      <c r="A573" s="1">
        <v>571</v>
      </c>
      <c r="B573" s="1">
        <v>10000154</v>
      </c>
      <c r="C573" s="1">
        <v>9000797</v>
      </c>
      <c r="D573" s="1" t="s">
        <v>1748</v>
      </c>
      <c r="E573" s="1" t="s">
        <v>1749</v>
      </c>
      <c r="F573" s="1" t="s">
        <v>1750</v>
      </c>
      <c r="G573" s="1">
        <v>1.8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 t="s">
        <v>278</v>
      </c>
      <c r="N573" s="1">
        <v>21</v>
      </c>
      <c r="O573" s="1">
        <v>10000154</v>
      </c>
    </row>
    <row r="574" spans="1:15" x14ac:dyDescent="0.2">
      <c r="A574" s="1">
        <v>572</v>
      </c>
      <c r="B574" s="1">
        <v>10000154</v>
      </c>
      <c r="C574" s="1">
        <v>9000798</v>
      </c>
      <c r="D574" s="1" t="s">
        <v>1751</v>
      </c>
      <c r="E574" s="1" t="s">
        <v>1752</v>
      </c>
      <c r="F574" s="1" t="s">
        <v>1753</v>
      </c>
      <c r="G574" s="1">
        <v>1.8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 t="s">
        <v>278</v>
      </c>
      <c r="N574" s="1">
        <v>21</v>
      </c>
      <c r="O574" s="1">
        <v>10000154</v>
      </c>
    </row>
    <row r="575" spans="1:15" x14ac:dyDescent="0.2">
      <c r="A575" s="1">
        <v>573</v>
      </c>
      <c r="B575" s="1">
        <v>10000154</v>
      </c>
      <c r="C575" s="1">
        <v>9000799</v>
      </c>
      <c r="D575" s="1" t="s">
        <v>1754</v>
      </c>
      <c r="E575" s="1" t="s">
        <v>1755</v>
      </c>
      <c r="F575" s="1" t="s">
        <v>1756</v>
      </c>
      <c r="G575" s="1">
        <v>1.8</v>
      </c>
      <c r="H575" s="1">
        <v>0</v>
      </c>
      <c r="I575" s="1">
        <v>0</v>
      </c>
      <c r="J575" s="1">
        <v>0</v>
      </c>
      <c r="K575" s="1">
        <v>1.8</v>
      </c>
      <c r="L575" s="1">
        <v>0</v>
      </c>
      <c r="M575" s="1" t="s">
        <v>278</v>
      </c>
      <c r="N575" s="1">
        <v>21</v>
      </c>
      <c r="O575" s="1">
        <v>10000154</v>
      </c>
    </row>
    <row r="576" spans="1:15" x14ac:dyDescent="0.2">
      <c r="A576" s="1">
        <v>574</v>
      </c>
      <c r="B576" s="1">
        <v>10000154</v>
      </c>
      <c r="C576" s="1">
        <v>9000800</v>
      </c>
      <c r="D576" s="1" t="s">
        <v>1757</v>
      </c>
      <c r="E576" s="1" t="s">
        <v>1758</v>
      </c>
      <c r="F576" s="1" t="s">
        <v>1759</v>
      </c>
      <c r="G576" s="1">
        <v>1.8</v>
      </c>
      <c r="H576" s="1">
        <v>0</v>
      </c>
      <c r="I576" s="1">
        <v>0</v>
      </c>
      <c r="J576" s="1">
        <v>0</v>
      </c>
      <c r="K576" s="1">
        <v>1.8</v>
      </c>
      <c r="L576" s="1">
        <v>0</v>
      </c>
      <c r="M576" s="1" t="s">
        <v>278</v>
      </c>
      <c r="N576" s="1">
        <v>21</v>
      </c>
      <c r="O576" s="1">
        <v>10000154</v>
      </c>
    </row>
    <row r="577" spans="1:15" x14ac:dyDescent="0.2">
      <c r="A577" s="1">
        <v>575</v>
      </c>
      <c r="B577" s="1">
        <v>10000154</v>
      </c>
      <c r="C577" s="1">
        <v>9000801</v>
      </c>
      <c r="D577" s="1" t="s">
        <v>1760</v>
      </c>
      <c r="E577" s="1" t="s">
        <v>1761</v>
      </c>
      <c r="F577" s="1" t="s">
        <v>1762</v>
      </c>
      <c r="G577" s="1">
        <v>1.8</v>
      </c>
      <c r="H577" s="1">
        <v>0</v>
      </c>
      <c r="I577" s="1">
        <v>0</v>
      </c>
      <c r="J577" s="1">
        <v>0</v>
      </c>
      <c r="K577" s="1">
        <v>1.8</v>
      </c>
      <c r="L577" s="1">
        <v>0</v>
      </c>
      <c r="M577" s="1" t="s">
        <v>278</v>
      </c>
      <c r="N577" s="1">
        <v>21</v>
      </c>
      <c r="O577" s="1">
        <v>10000154</v>
      </c>
    </row>
    <row r="578" spans="1:15" x14ac:dyDescent="0.2">
      <c r="A578" s="1">
        <v>576</v>
      </c>
      <c r="B578" s="1">
        <v>10000124</v>
      </c>
      <c r="C578" s="1">
        <v>9000802</v>
      </c>
      <c r="D578" s="1" t="s">
        <v>1763</v>
      </c>
      <c r="E578" s="1" t="s">
        <v>1764</v>
      </c>
      <c r="F578" s="1" t="s">
        <v>1765</v>
      </c>
      <c r="G578" s="1">
        <v>1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 t="s">
        <v>109</v>
      </c>
      <c r="N578" s="1">
        <v>19</v>
      </c>
      <c r="O578" s="1">
        <v>10000124</v>
      </c>
    </row>
    <row r="579" spans="1:15" x14ac:dyDescent="0.2">
      <c r="A579" s="1">
        <v>577</v>
      </c>
      <c r="B579" s="1">
        <v>10000154</v>
      </c>
      <c r="C579" s="1">
        <v>9000803</v>
      </c>
      <c r="D579" s="1" t="s">
        <v>1340</v>
      </c>
      <c r="E579" s="1" t="s">
        <v>1766</v>
      </c>
      <c r="F579" s="1" t="s">
        <v>1767</v>
      </c>
      <c r="G579" s="1">
        <v>1.5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 t="s">
        <v>278</v>
      </c>
      <c r="N579" s="1">
        <v>21</v>
      </c>
      <c r="O579" s="1">
        <v>10000154</v>
      </c>
    </row>
    <row r="580" spans="1:15" x14ac:dyDescent="0.2">
      <c r="A580" s="1">
        <v>578</v>
      </c>
      <c r="B580" s="1">
        <v>10000154</v>
      </c>
      <c r="C580" s="1">
        <v>9000804</v>
      </c>
      <c r="D580" s="1" t="s">
        <v>1768</v>
      </c>
      <c r="E580" s="1" t="s">
        <v>1769</v>
      </c>
      <c r="F580" s="1" t="s">
        <v>1770</v>
      </c>
      <c r="G580" s="1">
        <v>1.5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 t="s">
        <v>278</v>
      </c>
      <c r="N580" s="1">
        <v>21</v>
      </c>
      <c r="O580" s="1">
        <v>10000154</v>
      </c>
    </row>
    <row r="581" spans="1:15" x14ac:dyDescent="0.2">
      <c r="A581" s="1">
        <v>579</v>
      </c>
      <c r="B581" s="1">
        <v>10000154</v>
      </c>
      <c r="C581" s="1">
        <v>9000805</v>
      </c>
      <c r="D581" s="1" t="s">
        <v>1771</v>
      </c>
      <c r="E581" s="1" t="s">
        <v>1772</v>
      </c>
      <c r="F581" s="1" t="s">
        <v>1773</v>
      </c>
      <c r="G581" s="1">
        <v>1.5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 t="s">
        <v>278</v>
      </c>
      <c r="N581" s="1">
        <v>21</v>
      </c>
      <c r="O581" s="1">
        <v>10000154</v>
      </c>
    </row>
    <row r="582" spans="1:15" x14ac:dyDescent="0.2">
      <c r="A582" s="1">
        <v>580</v>
      </c>
      <c r="B582" s="1">
        <v>10000154</v>
      </c>
      <c r="C582" s="1">
        <v>9000806</v>
      </c>
      <c r="D582" s="1" t="s">
        <v>1774</v>
      </c>
      <c r="E582" s="1" t="s">
        <v>1775</v>
      </c>
      <c r="F582" s="1" t="s">
        <v>1776</v>
      </c>
      <c r="G582" s="1">
        <v>1.5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 t="s">
        <v>278</v>
      </c>
      <c r="N582" s="1">
        <v>21</v>
      </c>
      <c r="O582" s="1">
        <v>10000154</v>
      </c>
    </row>
    <row r="583" spans="1:15" x14ac:dyDescent="0.2">
      <c r="A583" s="1">
        <v>581</v>
      </c>
      <c r="B583" s="1">
        <v>10000154</v>
      </c>
      <c r="C583" s="1">
        <v>9000807</v>
      </c>
      <c r="D583" s="1" t="s">
        <v>1777</v>
      </c>
      <c r="E583" s="1" t="s">
        <v>1778</v>
      </c>
      <c r="F583" s="1" t="s">
        <v>1779</v>
      </c>
      <c r="G583" s="1">
        <v>1.5</v>
      </c>
      <c r="H583" s="1">
        <v>0</v>
      </c>
      <c r="I583" s="1">
        <v>0</v>
      </c>
      <c r="J583" s="1">
        <v>0</v>
      </c>
      <c r="K583" s="1">
        <v>1.5</v>
      </c>
      <c r="L583" s="1">
        <v>0</v>
      </c>
      <c r="M583" s="1" t="s">
        <v>278</v>
      </c>
      <c r="N583" s="1">
        <v>21</v>
      </c>
      <c r="O583" s="1">
        <v>10000154</v>
      </c>
    </row>
    <row r="584" spans="1:15" x14ac:dyDescent="0.2">
      <c r="A584" s="1">
        <v>582</v>
      </c>
      <c r="B584" s="1">
        <v>10000154</v>
      </c>
      <c r="C584" s="1">
        <v>9000808</v>
      </c>
      <c r="D584" s="1" t="s">
        <v>1780</v>
      </c>
      <c r="E584" s="1" t="s">
        <v>1781</v>
      </c>
      <c r="F584" s="1" t="s">
        <v>1782</v>
      </c>
      <c r="G584" s="1">
        <v>1.8</v>
      </c>
      <c r="H584" s="1">
        <v>0</v>
      </c>
      <c r="I584" s="1">
        <v>0</v>
      </c>
      <c r="J584" s="1">
        <v>0</v>
      </c>
      <c r="K584" s="1">
        <v>1.8</v>
      </c>
      <c r="L584" s="1">
        <v>0</v>
      </c>
      <c r="M584" s="1" t="s">
        <v>278</v>
      </c>
      <c r="N584" s="1">
        <v>21</v>
      </c>
      <c r="O584" s="1">
        <v>10000154</v>
      </c>
    </row>
    <row r="585" spans="1:15" x14ac:dyDescent="0.2">
      <c r="A585" s="1">
        <v>583</v>
      </c>
      <c r="B585" s="1">
        <v>10000154</v>
      </c>
      <c r="C585" s="1">
        <v>9000809</v>
      </c>
      <c r="D585" s="1" t="s">
        <v>1783</v>
      </c>
      <c r="E585" s="1" t="s">
        <v>1784</v>
      </c>
      <c r="F585" s="1" t="s">
        <v>1785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 t="s">
        <v>278</v>
      </c>
      <c r="N585" s="1">
        <v>21</v>
      </c>
      <c r="O585" s="1">
        <v>10000154</v>
      </c>
    </row>
    <row r="586" spans="1:15" x14ac:dyDescent="0.2">
      <c r="A586" s="1">
        <v>584</v>
      </c>
      <c r="B586" s="1">
        <v>10000154</v>
      </c>
      <c r="C586" s="1">
        <v>9000810</v>
      </c>
      <c r="D586" s="1" t="s">
        <v>1786</v>
      </c>
      <c r="E586" s="1" t="s">
        <v>1787</v>
      </c>
      <c r="F586" s="1" t="s">
        <v>1788</v>
      </c>
      <c r="G586" s="1">
        <v>1.5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 t="s">
        <v>278</v>
      </c>
      <c r="N586" s="1">
        <v>21</v>
      </c>
      <c r="O586" s="1">
        <v>10000154</v>
      </c>
    </row>
    <row r="587" spans="1:15" x14ac:dyDescent="0.2">
      <c r="A587" s="1">
        <v>585</v>
      </c>
      <c r="B587" s="1">
        <v>10000154</v>
      </c>
      <c r="C587" s="1">
        <v>9000811</v>
      </c>
      <c r="D587" s="1" t="s">
        <v>1789</v>
      </c>
      <c r="E587" s="1" t="s">
        <v>1790</v>
      </c>
      <c r="F587" s="1" t="s">
        <v>1791</v>
      </c>
      <c r="G587" s="1">
        <v>1.5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 t="s">
        <v>278</v>
      </c>
      <c r="N587" s="1">
        <v>21</v>
      </c>
      <c r="O587" s="1">
        <v>10000154</v>
      </c>
    </row>
    <row r="588" spans="1:15" x14ac:dyDescent="0.2">
      <c r="A588" s="1">
        <v>586</v>
      </c>
      <c r="B588" s="1">
        <v>10000154</v>
      </c>
      <c r="C588" s="1">
        <v>9000812</v>
      </c>
      <c r="D588" s="1" t="s">
        <v>1792</v>
      </c>
      <c r="E588" s="1" t="s">
        <v>1793</v>
      </c>
      <c r="F588" s="1" t="s">
        <v>1794</v>
      </c>
      <c r="G588" s="1">
        <v>1.5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 t="s">
        <v>278</v>
      </c>
      <c r="N588" s="1">
        <v>21</v>
      </c>
      <c r="O588" s="1">
        <v>10000154</v>
      </c>
    </row>
    <row r="589" spans="1:15" x14ac:dyDescent="0.2">
      <c r="A589" s="1">
        <v>587</v>
      </c>
      <c r="B589" s="1">
        <v>10000154</v>
      </c>
      <c r="C589" s="1">
        <v>9000813</v>
      </c>
      <c r="D589" s="1" t="s">
        <v>1795</v>
      </c>
      <c r="E589" s="1" t="s">
        <v>1796</v>
      </c>
      <c r="F589" s="1" t="s">
        <v>1797</v>
      </c>
      <c r="G589" s="1">
        <v>1.5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 t="s">
        <v>278</v>
      </c>
      <c r="N589" s="1">
        <v>21</v>
      </c>
      <c r="O589" s="1">
        <v>10000154</v>
      </c>
    </row>
    <row r="590" spans="1:15" x14ac:dyDescent="0.2">
      <c r="A590" s="1">
        <v>588</v>
      </c>
      <c r="B590" s="1">
        <v>10000154</v>
      </c>
      <c r="C590" s="1">
        <v>9000814</v>
      </c>
      <c r="D590" s="1" t="s">
        <v>1798</v>
      </c>
      <c r="E590" s="1" t="s">
        <v>1799</v>
      </c>
      <c r="F590" s="1" t="s">
        <v>1800</v>
      </c>
      <c r="G590" s="1">
        <v>1.5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 t="s">
        <v>278</v>
      </c>
      <c r="N590" s="1">
        <v>21</v>
      </c>
      <c r="O590" s="1">
        <v>10000154</v>
      </c>
    </row>
    <row r="591" spans="1:15" x14ac:dyDescent="0.2">
      <c r="A591" s="1">
        <v>589</v>
      </c>
      <c r="B591" s="1">
        <v>10000154</v>
      </c>
      <c r="C591" s="1">
        <v>9000815</v>
      </c>
      <c r="D591" s="1" t="s">
        <v>1801</v>
      </c>
      <c r="E591" s="1" t="s">
        <v>1802</v>
      </c>
      <c r="F591" s="1" t="s">
        <v>1803</v>
      </c>
      <c r="G591" s="1">
        <v>1.5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 t="s">
        <v>278</v>
      </c>
      <c r="N591" s="1">
        <v>21</v>
      </c>
      <c r="O591" s="1">
        <v>10000154</v>
      </c>
    </row>
    <row r="592" spans="1:15" x14ac:dyDescent="0.2">
      <c r="A592" s="1">
        <v>590</v>
      </c>
      <c r="B592" s="1">
        <v>10000154</v>
      </c>
      <c r="C592" s="1">
        <v>9000816</v>
      </c>
      <c r="D592" s="1" t="s">
        <v>1804</v>
      </c>
      <c r="E592" s="1" t="s">
        <v>1805</v>
      </c>
      <c r="F592" s="1" t="s">
        <v>1806</v>
      </c>
      <c r="G592" s="1">
        <v>1.5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 t="s">
        <v>278</v>
      </c>
      <c r="N592" s="1">
        <v>21</v>
      </c>
      <c r="O592" s="1">
        <v>10000154</v>
      </c>
    </row>
    <row r="593" spans="1:15" x14ac:dyDescent="0.2">
      <c r="A593" s="1">
        <v>591</v>
      </c>
      <c r="B593" s="1">
        <v>10000154</v>
      </c>
      <c r="C593" s="1">
        <v>9000817</v>
      </c>
      <c r="D593" s="1" t="s">
        <v>1807</v>
      </c>
      <c r="E593" s="1" t="s">
        <v>1808</v>
      </c>
      <c r="F593" s="1" t="s">
        <v>1809</v>
      </c>
      <c r="G593" s="1">
        <v>1.8</v>
      </c>
      <c r="H593" s="1">
        <v>0</v>
      </c>
      <c r="I593" s="1">
        <v>0</v>
      </c>
      <c r="J593" s="1">
        <v>0</v>
      </c>
      <c r="K593" s="1">
        <v>1.8</v>
      </c>
      <c r="L593" s="1">
        <v>0</v>
      </c>
      <c r="M593" s="1" t="s">
        <v>278</v>
      </c>
      <c r="N593" s="1">
        <v>21</v>
      </c>
      <c r="O593" s="1">
        <v>10000154</v>
      </c>
    </row>
    <row r="594" spans="1:15" x14ac:dyDescent="0.2">
      <c r="A594" s="1">
        <v>592</v>
      </c>
      <c r="B594" s="1">
        <v>10000154</v>
      </c>
      <c r="C594" s="1">
        <v>9000818</v>
      </c>
      <c r="D594" s="1" t="s">
        <v>1810</v>
      </c>
      <c r="E594" s="1" t="s">
        <v>1811</v>
      </c>
      <c r="F594" s="1" t="s">
        <v>1812</v>
      </c>
      <c r="G594" s="1">
        <v>1.8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 t="s">
        <v>278</v>
      </c>
      <c r="N594" s="1">
        <v>21</v>
      </c>
      <c r="O594" s="1">
        <v>10000154</v>
      </c>
    </row>
    <row r="595" spans="1:15" x14ac:dyDescent="0.2">
      <c r="A595" s="1">
        <v>593</v>
      </c>
      <c r="B595" s="1">
        <v>10000154</v>
      </c>
      <c r="C595" s="1">
        <v>9000819</v>
      </c>
      <c r="D595" s="1" t="s">
        <v>1813</v>
      </c>
      <c r="E595" s="1" t="s">
        <v>1814</v>
      </c>
      <c r="F595" s="1" t="s">
        <v>1815</v>
      </c>
      <c r="G595" s="1">
        <v>1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 t="s">
        <v>278</v>
      </c>
      <c r="N595" s="1">
        <v>21</v>
      </c>
      <c r="O595" s="1">
        <v>10000154</v>
      </c>
    </row>
    <row r="596" spans="1:15" x14ac:dyDescent="0.2">
      <c r="A596" s="1">
        <v>594</v>
      </c>
      <c r="B596" s="1">
        <v>10000154</v>
      </c>
      <c r="C596" s="1">
        <v>9000820</v>
      </c>
      <c r="D596" s="1" t="s">
        <v>1816</v>
      </c>
      <c r="E596" s="1" t="s">
        <v>1817</v>
      </c>
      <c r="F596" s="1" t="s">
        <v>1818</v>
      </c>
      <c r="G596" s="1">
        <v>1.8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 t="s">
        <v>278</v>
      </c>
      <c r="N596" s="1">
        <v>21</v>
      </c>
      <c r="O596" s="1">
        <v>10000154</v>
      </c>
    </row>
    <row r="597" spans="1:15" x14ac:dyDescent="0.2">
      <c r="A597" s="1">
        <v>595</v>
      </c>
      <c r="B597" s="1">
        <v>10000154</v>
      </c>
      <c r="C597" s="1">
        <v>9000822</v>
      </c>
      <c r="D597" s="1" t="s">
        <v>1819</v>
      </c>
      <c r="E597" s="1" t="s">
        <v>1820</v>
      </c>
      <c r="F597" s="1" t="s">
        <v>1821</v>
      </c>
      <c r="G597" s="1">
        <v>1.8</v>
      </c>
      <c r="H597" s="1">
        <v>0</v>
      </c>
      <c r="I597" s="1">
        <v>0</v>
      </c>
      <c r="J597" s="1">
        <v>0</v>
      </c>
      <c r="K597" s="1">
        <v>1.8</v>
      </c>
      <c r="L597" s="1">
        <v>0</v>
      </c>
      <c r="M597" s="1" t="s">
        <v>278</v>
      </c>
      <c r="N597" s="1">
        <v>21</v>
      </c>
      <c r="O597" s="1">
        <v>10000154</v>
      </c>
    </row>
    <row r="598" spans="1:15" x14ac:dyDescent="0.2">
      <c r="A598" s="1">
        <v>596</v>
      </c>
      <c r="B598" s="1">
        <v>10000187</v>
      </c>
      <c r="C598" s="1">
        <v>9000825</v>
      </c>
      <c r="D598" s="1" t="s">
        <v>1822</v>
      </c>
      <c r="E598" s="1" t="s">
        <v>1823</v>
      </c>
      <c r="F598" s="1" t="s">
        <v>1824</v>
      </c>
      <c r="G598" s="1">
        <v>3.6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 t="s">
        <v>426</v>
      </c>
      <c r="N598" s="1">
        <v>24</v>
      </c>
      <c r="O598" s="1">
        <v>10000187</v>
      </c>
    </row>
    <row r="599" spans="1:15" x14ac:dyDescent="0.2">
      <c r="A599" s="1">
        <v>597</v>
      </c>
      <c r="B599" s="1">
        <v>10000154</v>
      </c>
      <c r="C599" s="1">
        <v>9000826</v>
      </c>
      <c r="D599" s="1" t="s">
        <v>1825</v>
      </c>
      <c r="E599" s="1" t="s">
        <v>1826</v>
      </c>
      <c r="F599" s="1" t="s">
        <v>2392</v>
      </c>
      <c r="G599" s="1">
        <v>0</v>
      </c>
      <c r="H599" s="1">
        <v>9066</v>
      </c>
      <c r="I599" s="1">
        <v>0</v>
      </c>
      <c r="K599" s="1">
        <v>0</v>
      </c>
      <c r="L599" s="1">
        <v>0</v>
      </c>
      <c r="M599" s="1" t="s">
        <v>278</v>
      </c>
      <c r="N599" s="1">
        <v>21</v>
      </c>
      <c r="O599" s="1">
        <v>10000154</v>
      </c>
    </row>
    <row r="600" spans="1:15" x14ac:dyDescent="0.2">
      <c r="A600" s="1">
        <v>598</v>
      </c>
      <c r="B600" s="1">
        <v>10000154</v>
      </c>
      <c r="C600" s="1">
        <v>9000827</v>
      </c>
      <c r="D600" s="1" t="s">
        <v>1827</v>
      </c>
      <c r="E600" s="1" t="s">
        <v>1828</v>
      </c>
      <c r="F600" s="1" t="s">
        <v>1829</v>
      </c>
      <c r="G600" s="1">
        <v>4.5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 t="s">
        <v>278</v>
      </c>
      <c r="N600" s="1">
        <v>21</v>
      </c>
      <c r="O600" s="1">
        <v>10000154</v>
      </c>
    </row>
    <row r="601" spans="1:15" x14ac:dyDescent="0.2">
      <c r="A601" s="1">
        <v>599</v>
      </c>
      <c r="B601" s="1">
        <v>10000098</v>
      </c>
      <c r="C601" s="1">
        <v>9000828</v>
      </c>
      <c r="D601" s="1" t="s">
        <v>1830</v>
      </c>
      <c r="E601" s="1" t="s">
        <v>1831</v>
      </c>
      <c r="F601" s="1" t="s">
        <v>1832</v>
      </c>
      <c r="G601" s="1">
        <v>1.65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 t="s">
        <v>61</v>
      </c>
      <c r="N601" s="1">
        <v>12</v>
      </c>
      <c r="O601" s="1">
        <v>10000098</v>
      </c>
    </row>
    <row r="602" spans="1:15" x14ac:dyDescent="0.2">
      <c r="A602" s="1">
        <v>600</v>
      </c>
      <c r="B602" s="1">
        <v>10000062</v>
      </c>
      <c r="C602" s="1">
        <v>9000829</v>
      </c>
      <c r="D602" s="1" t="s">
        <v>1833</v>
      </c>
      <c r="E602" s="1" t="s">
        <v>1834</v>
      </c>
      <c r="F602" s="1" t="s">
        <v>1835</v>
      </c>
      <c r="G602" s="1">
        <v>1.65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 t="s">
        <v>363</v>
      </c>
      <c r="N602" s="1">
        <v>9</v>
      </c>
      <c r="O602" s="1">
        <v>10000062</v>
      </c>
    </row>
    <row r="603" spans="1:15" x14ac:dyDescent="0.2">
      <c r="A603" s="1">
        <v>601</v>
      </c>
      <c r="B603" s="1">
        <v>10000029</v>
      </c>
      <c r="C603" s="1">
        <v>9000830</v>
      </c>
      <c r="D603" s="1" t="s">
        <v>1836</v>
      </c>
      <c r="E603" s="1" t="s">
        <v>1837</v>
      </c>
      <c r="F603" s="1" t="s">
        <v>1838</v>
      </c>
      <c r="G603" s="1">
        <v>1.65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 t="s">
        <v>39</v>
      </c>
      <c r="N603" s="1">
        <v>3</v>
      </c>
      <c r="O603" s="1">
        <v>10000029</v>
      </c>
    </row>
    <row r="604" spans="1:15" x14ac:dyDescent="0.2">
      <c r="A604" s="1">
        <v>602</v>
      </c>
      <c r="B604" s="1">
        <v>10000041</v>
      </c>
      <c r="C604" s="1">
        <v>9000831</v>
      </c>
      <c r="D604" s="1" t="s">
        <v>1839</v>
      </c>
      <c r="E604" s="1" t="s">
        <v>1840</v>
      </c>
      <c r="F604" s="1" t="s">
        <v>1841</v>
      </c>
      <c r="G604" s="1">
        <v>0</v>
      </c>
      <c r="H604" s="1">
        <v>0</v>
      </c>
      <c r="I604" s="1">
        <v>7253</v>
      </c>
      <c r="J604" s="1">
        <v>0</v>
      </c>
      <c r="K604" s="1">
        <v>0</v>
      </c>
      <c r="L604" s="1">
        <v>0</v>
      </c>
      <c r="M604" s="1" t="s">
        <v>71</v>
      </c>
      <c r="N604" s="1">
        <v>6</v>
      </c>
      <c r="O604" s="1">
        <v>10000041</v>
      </c>
    </row>
    <row r="605" spans="1:15" x14ac:dyDescent="0.2">
      <c r="A605" s="1">
        <v>603</v>
      </c>
      <c r="B605" s="1">
        <v>10000207</v>
      </c>
      <c r="C605" s="1">
        <v>9000832</v>
      </c>
      <c r="D605" s="1" t="s">
        <v>1842</v>
      </c>
      <c r="E605" s="1" t="s">
        <v>1843</v>
      </c>
      <c r="F605" s="1" t="s">
        <v>1844</v>
      </c>
      <c r="G605" s="1">
        <v>1.2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 t="s">
        <v>101</v>
      </c>
      <c r="N605" s="1">
        <v>8</v>
      </c>
      <c r="O605" s="1">
        <v>10000207</v>
      </c>
    </row>
    <row r="606" spans="1:15" x14ac:dyDescent="0.2">
      <c r="A606" s="1">
        <v>604</v>
      </c>
      <c r="B606" s="1">
        <v>10000207</v>
      </c>
      <c r="C606" s="1">
        <v>9000833</v>
      </c>
      <c r="D606" s="1" t="s">
        <v>1845</v>
      </c>
      <c r="E606" s="1" t="s">
        <v>1846</v>
      </c>
      <c r="F606" s="1" t="s">
        <v>1847</v>
      </c>
      <c r="G606" s="1">
        <v>1.2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 t="s">
        <v>101</v>
      </c>
      <c r="N606" s="1">
        <v>8</v>
      </c>
      <c r="O606" s="1">
        <v>10000207</v>
      </c>
    </row>
    <row r="607" spans="1:15" x14ac:dyDescent="0.2">
      <c r="A607" s="1">
        <v>605</v>
      </c>
      <c r="B607" s="1">
        <v>10000207</v>
      </c>
      <c r="C607" s="1">
        <v>9000834</v>
      </c>
      <c r="D607" s="1" t="s">
        <v>1848</v>
      </c>
      <c r="E607" s="1" t="s">
        <v>1849</v>
      </c>
      <c r="F607" s="1" t="s">
        <v>1850</v>
      </c>
      <c r="G607" s="1">
        <v>1.2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 t="s">
        <v>101</v>
      </c>
      <c r="N607" s="1">
        <v>8</v>
      </c>
      <c r="O607" s="1">
        <v>10000207</v>
      </c>
    </row>
    <row r="608" spans="1:15" x14ac:dyDescent="0.2">
      <c r="A608" s="1">
        <v>606</v>
      </c>
      <c r="B608" s="1">
        <v>10000207</v>
      </c>
      <c r="C608" s="1">
        <v>9000835</v>
      </c>
      <c r="D608" s="1" t="s">
        <v>1851</v>
      </c>
      <c r="E608" s="1" t="s">
        <v>1852</v>
      </c>
      <c r="F608" s="1" t="s">
        <v>1853</v>
      </c>
      <c r="G608" s="1">
        <v>1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 t="s">
        <v>101</v>
      </c>
      <c r="N608" s="1">
        <v>8</v>
      </c>
      <c r="O608" s="1">
        <v>10000207</v>
      </c>
    </row>
    <row r="609" spans="1:15" x14ac:dyDescent="0.2">
      <c r="A609" s="1">
        <v>607</v>
      </c>
      <c r="B609" s="1">
        <v>10000053</v>
      </c>
      <c r="C609" s="1">
        <v>9000836</v>
      </c>
      <c r="D609" s="1" t="s">
        <v>993</v>
      </c>
      <c r="E609" s="1" t="s">
        <v>1854</v>
      </c>
      <c r="F609" s="1" t="s">
        <v>1855</v>
      </c>
      <c r="G609" s="1">
        <v>1.2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 t="s">
        <v>97</v>
      </c>
      <c r="N609" s="1">
        <v>7</v>
      </c>
      <c r="O609" s="1">
        <v>10000053</v>
      </c>
    </row>
    <row r="610" spans="1:15" x14ac:dyDescent="0.2">
      <c r="A610" s="1">
        <v>608</v>
      </c>
      <c r="B610" s="1">
        <v>10000053</v>
      </c>
      <c r="C610" s="1">
        <v>9000837</v>
      </c>
      <c r="D610" s="1" t="s">
        <v>1856</v>
      </c>
      <c r="E610" s="1" t="s">
        <v>1857</v>
      </c>
      <c r="F610" s="1" t="s">
        <v>1858</v>
      </c>
      <c r="G610" s="1">
        <v>1.2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 t="s">
        <v>97</v>
      </c>
      <c r="N610" s="1">
        <v>7</v>
      </c>
      <c r="O610" s="1">
        <v>10000053</v>
      </c>
    </row>
    <row r="611" spans="1:15" x14ac:dyDescent="0.2">
      <c r="A611" s="1">
        <v>609</v>
      </c>
      <c r="B611" s="1">
        <v>10000062</v>
      </c>
      <c r="C611" s="1">
        <v>9000838</v>
      </c>
      <c r="D611" s="1" t="s">
        <v>1859</v>
      </c>
      <c r="E611" s="1" t="s">
        <v>1860</v>
      </c>
      <c r="F611" s="1" t="s">
        <v>1861</v>
      </c>
      <c r="G611" s="1">
        <v>1.65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 t="s">
        <v>363</v>
      </c>
      <c r="N611" s="1">
        <v>9</v>
      </c>
      <c r="O611" s="1">
        <v>10000062</v>
      </c>
    </row>
    <row r="612" spans="1:15" x14ac:dyDescent="0.2">
      <c r="A612" s="1">
        <v>610</v>
      </c>
      <c r="B612" s="1">
        <v>10000140</v>
      </c>
      <c r="C612" s="1">
        <v>9000839</v>
      </c>
      <c r="D612" s="1" t="s">
        <v>1862</v>
      </c>
      <c r="E612" s="1" t="s">
        <v>1863</v>
      </c>
      <c r="F612" s="1" t="s">
        <v>1864</v>
      </c>
      <c r="G612" s="1">
        <v>1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 t="s">
        <v>122</v>
      </c>
      <c r="N612" s="1">
        <v>20</v>
      </c>
      <c r="O612" s="1">
        <v>10000140</v>
      </c>
    </row>
    <row r="613" spans="1:15" x14ac:dyDescent="0.2">
      <c r="A613" s="1">
        <v>611</v>
      </c>
      <c r="B613" s="1">
        <v>10000207</v>
      </c>
      <c r="C613" s="1">
        <v>9000840</v>
      </c>
      <c r="D613" s="1" t="s">
        <v>1865</v>
      </c>
      <c r="E613" s="1" t="s">
        <v>1866</v>
      </c>
      <c r="F613" s="1" t="s">
        <v>1867</v>
      </c>
      <c r="G613" s="1">
        <v>1.65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 t="s">
        <v>101</v>
      </c>
      <c r="N613" s="1">
        <v>8</v>
      </c>
      <c r="O613" s="1">
        <v>10000207</v>
      </c>
    </row>
    <row r="614" spans="1:15" x14ac:dyDescent="0.2">
      <c r="A614" s="1">
        <v>612</v>
      </c>
      <c r="B614" s="1">
        <v>10000207</v>
      </c>
      <c r="C614" s="1">
        <v>9000841</v>
      </c>
      <c r="D614" s="1" t="s">
        <v>1868</v>
      </c>
      <c r="E614" s="1" t="s">
        <v>1869</v>
      </c>
      <c r="F614" s="1" t="s">
        <v>1870</v>
      </c>
      <c r="G614" s="1">
        <v>1.65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 t="s">
        <v>101</v>
      </c>
      <c r="N614" s="1">
        <v>8</v>
      </c>
      <c r="O614" s="1">
        <v>10000207</v>
      </c>
    </row>
    <row r="615" spans="1:15" x14ac:dyDescent="0.2">
      <c r="A615" s="1">
        <v>613</v>
      </c>
      <c r="B615" s="1">
        <v>10000053</v>
      </c>
      <c r="C615" s="1">
        <v>9000842</v>
      </c>
      <c r="D615" s="1" t="s">
        <v>1871</v>
      </c>
      <c r="E615" s="1" t="s">
        <v>1872</v>
      </c>
      <c r="F615" s="1" t="s">
        <v>1873</v>
      </c>
      <c r="G615" s="1">
        <v>1.2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 t="s">
        <v>97</v>
      </c>
      <c r="N615" s="1">
        <v>7</v>
      </c>
      <c r="O615" s="1">
        <v>10000053</v>
      </c>
    </row>
    <row r="616" spans="1:15" x14ac:dyDescent="0.2">
      <c r="A616" s="1">
        <v>614</v>
      </c>
      <c r="B616" s="1">
        <v>10000207</v>
      </c>
      <c r="C616" s="1">
        <v>9000843</v>
      </c>
      <c r="D616" s="1" t="s">
        <v>1874</v>
      </c>
      <c r="E616" s="1" t="s">
        <v>1875</v>
      </c>
      <c r="F616" s="1" t="s">
        <v>1876</v>
      </c>
      <c r="G616" s="1">
        <v>1.2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 t="s">
        <v>101</v>
      </c>
      <c r="N616" s="1">
        <v>8</v>
      </c>
      <c r="O616" s="1">
        <v>10000207</v>
      </c>
    </row>
    <row r="617" spans="1:15" x14ac:dyDescent="0.2">
      <c r="A617" s="1">
        <v>615</v>
      </c>
      <c r="B617" s="1">
        <v>10000207</v>
      </c>
      <c r="C617" s="1">
        <v>9000844</v>
      </c>
      <c r="D617" s="1" t="s">
        <v>1877</v>
      </c>
      <c r="E617" s="1" t="s">
        <v>1878</v>
      </c>
      <c r="F617" s="1" t="s">
        <v>1879</v>
      </c>
      <c r="G617" s="1">
        <v>1.2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 t="s">
        <v>101</v>
      </c>
      <c r="N617" s="1">
        <v>8</v>
      </c>
      <c r="O617" s="1">
        <v>10000207</v>
      </c>
    </row>
    <row r="618" spans="1:15" x14ac:dyDescent="0.2">
      <c r="A618" s="1">
        <v>616</v>
      </c>
      <c r="B618" s="1">
        <v>10000207</v>
      </c>
      <c r="C618" s="1">
        <v>9000845</v>
      </c>
      <c r="D618" s="1" t="s">
        <v>1880</v>
      </c>
      <c r="E618" s="1" t="s">
        <v>1881</v>
      </c>
      <c r="F618" s="1" t="s">
        <v>1882</v>
      </c>
      <c r="G618" s="1">
        <v>1.2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 t="s">
        <v>101</v>
      </c>
      <c r="N618" s="1">
        <v>8</v>
      </c>
      <c r="O618" s="1">
        <v>10000207</v>
      </c>
    </row>
    <row r="619" spans="1:15" x14ac:dyDescent="0.2">
      <c r="A619" s="1">
        <v>617</v>
      </c>
      <c r="B619" s="1">
        <v>10000207</v>
      </c>
      <c r="C619" s="1">
        <v>9000846</v>
      </c>
      <c r="D619" s="1" t="s">
        <v>1883</v>
      </c>
      <c r="E619" s="1" t="s">
        <v>1884</v>
      </c>
      <c r="F619" s="1" t="s">
        <v>1885</v>
      </c>
      <c r="G619" s="1">
        <v>1.2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 t="s">
        <v>101</v>
      </c>
      <c r="N619" s="1">
        <v>8</v>
      </c>
      <c r="O619" s="1">
        <v>10000207</v>
      </c>
    </row>
    <row r="620" spans="1:15" x14ac:dyDescent="0.2">
      <c r="A620" s="1">
        <v>618</v>
      </c>
      <c r="B620" s="1">
        <v>10000207</v>
      </c>
      <c r="C620" s="1">
        <v>9000847</v>
      </c>
      <c r="D620" s="1" t="s">
        <v>1886</v>
      </c>
      <c r="E620" s="1" t="s">
        <v>1887</v>
      </c>
      <c r="F620" s="1" t="s">
        <v>1888</v>
      </c>
      <c r="G620" s="1">
        <v>1.2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 t="s">
        <v>101</v>
      </c>
      <c r="N620" s="1">
        <v>8</v>
      </c>
      <c r="O620" s="1">
        <v>10000207</v>
      </c>
    </row>
    <row r="621" spans="1:15" x14ac:dyDescent="0.2">
      <c r="A621" s="1">
        <v>619</v>
      </c>
      <c r="B621" s="1">
        <v>10000207</v>
      </c>
      <c r="C621" s="1">
        <v>9000848</v>
      </c>
      <c r="D621" s="1" t="s">
        <v>1889</v>
      </c>
      <c r="E621" s="1" t="s">
        <v>1890</v>
      </c>
      <c r="F621" s="1" t="s">
        <v>1891</v>
      </c>
      <c r="G621" s="1">
        <v>1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 t="s">
        <v>101</v>
      </c>
      <c r="N621" s="1">
        <v>8</v>
      </c>
      <c r="O621" s="1">
        <v>10000207</v>
      </c>
    </row>
    <row r="622" spans="1:15" x14ac:dyDescent="0.2">
      <c r="A622" s="1">
        <v>620</v>
      </c>
      <c r="B622" s="1">
        <v>10000207</v>
      </c>
      <c r="C622" s="1">
        <v>9000849</v>
      </c>
      <c r="D622" s="1" t="s">
        <v>1892</v>
      </c>
      <c r="E622" s="1" t="s">
        <v>1893</v>
      </c>
      <c r="F622" s="1" t="s">
        <v>1894</v>
      </c>
      <c r="G622" s="1">
        <v>1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 t="s">
        <v>101</v>
      </c>
      <c r="N622" s="1">
        <v>8</v>
      </c>
      <c r="O622" s="1">
        <v>10000207</v>
      </c>
    </row>
    <row r="623" spans="1:15" x14ac:dyDescent="0.2">
      <c r="A623" s="1">
        <v>621</v>
      </c>
      <c r="B623" s="1">
        <v>10000207</v>
      </c>
      <c r="C623" s="1">
        <v>9000850</v>
      </c>
      <c r="D623" s="1" t="s">
        <v>1895</v>
      </c>
      <c r="E623" s="1" t="s">
        <v>1896</v>
      </c>
      <c r="F623" s="1" t="s">
        <v>1897</v>
      </c>
      <c r="G623" s="1">
        <v>1.2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 t="s">
        <v>101</v>
      </c>
      <c r="N623" s="1">
        <v>8</v>
      </c>
      <c r="O623" s="1">
        <v>10000207</v>
      </c>
    </row>
    <row r="624" spans="1:15" x14ac:dyDescent="0.2">
      <c r="A624" s="1">
        <v>622</v>
      </c>
      <c r="B624" s="1">
        <v>10000207</v>
      </c>
      <c r="C624" s="1">
        <v>9000851</v>
      </c>
      <c r="D624" s="1" t="s">
        <v>1898</v>
      </c>
      <c r="E624" s="1" t="s">
        <v>1899</v>
      </c>
      <c r="F624" s="1" t="s">
        <v>1900</v>
      </c>
      <c r="G624" s="1">
        <v>1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 t="s">
        <v>101</v>
      </c>
      <c r="N624" s="1">
        <v>8</v>
      </c>
      <c r="O624" s="1">
        <v>10000207</v>
      </c>
    </row>
    <row r="625" spans="1:15" x14ac:dyDescent="0.2">
      <c r="A625" s="1">
        <v>623</v>
      </c>
      <c r="B625" s="1">
        <v>10000207</v>
      </c>
      <c r="C625" s="1">
        <v>9000852</v>
      </c>
      <c r="D625" s="1" t="s">
        <v>1901</v>
      </c>
      <c r="E625" s="1" t="s">
        <v>1902</v>
      </c>
      <c r="F625" s="1" t="s">
        <v>1903</v>
      </c>
      <c r="G625" s="1">
        <v>1.2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 t="s">
        <v>101</v>
      </c>
      <c r="N625" s="1">
        <v>8</v>
      </c>
      <c r="O625" s="1">
        <v>10000207</v>
      </c>
    </row>
    <row r="626" spans="1:15" x14ac:dyDescent="0.2">
      <c r="A626" s="1">
        <v>624</v>
      </c>
      <c r="B626" s="1">
        <v>10000207</v>
      </c>
      <c r="C626" s="1">
        <v>9000853</v>
      </c>
      <c r="D626" s="1" t="s">
        <v>1904</v>
      </c>
      <c r="E626" s="1" t="s">
        <v>1905</v>
      </c>
      <c r="F626" s="1" t="s">
        <v>1906</v>
      </c>
      <c r="G626" s="1">
        <v>1.2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 t="s">
        <v>101</v>
      </c>
      <c r="N626" s="1">
        <v>8</v>
      </c>
      <c r="O626" s="1">
        <v>10000207</v>
      </c>
    </row>
    <row r="627" spans="1:15" x14ac:dyDescent="0.2">
      <c r="A627" s="1">
        <v>625</v>
      </c>
      <c r="B627" s="1">
        <v>10000207</v>
      </c>
      <c r="C627" s="1">
        <v>9000854</v>
      </c>
      <c r="D627" s="1" t="s">
        <v>1907</v>
      </c>
      <c r="E627" s="1" t="s">
        <v>1908</v>
      </c>
      <c r="F627" s="1" t="s">
        <v>1909</v>
      </c>
      <c r="G627" s="1">
        <v>1.2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 t="s">
        <v>101</v>
      </c>
      <c r="N627" s="1">
        <v>8</v>
      </c>
      <c r="O627" s="1">
        <v>10000207</v>
      </c>
    </row>
    <row r="628" spans="1:15" x14ac:dyDescent="0.2">
      <c r="A628" s="1">
        <v>626</v>
      </c>
      <c r="B628" s="1">
        <v>10000207</v>
      </c>
      <c r="C628" s="1">
        <v>9000855</v>
      </c>
      <c r="D628" s="1" t="s">
        <v>1910</v>
      </c>
      <c r="E628" s="1" t="s">
        <v>1911</v>
      </c>
      <c r="F628" s="1" t="s">
        <v>1912</v>
      </c>
      <c r="G628" s="1">
        <v>1.2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 t="s">
        <v>101</v>
      </c>
      <c r="N628" s="1">
        <v>8</v>
      </c>
      <c r="O628" s="1">
        <v>10000207</v>
      </c>
    </row>
    <row r="629" spans="1:15" x14ac:dyDescent="0.2">
      <c r="A629" s="1">
        <v>627</v>
      </c>
      <c r="B629" s="1">
        <v>10000207</v>
      </c>
      <c r="C629" s="1">
        <v>9000856</v>
      </c>
      <c r="D629" s="1" t="s">
        <v>1913</v>
      </c>
      <c r="E629" s="1" t="s">
        <v>1914</v>
      </c>
      <c r="F629" s="1" t="s">
        <v>1915</v>
      </c>
      <c r="G629" s="1">
        <v>1.2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 t="s">
        <v>101</v>
      </c>
      <c r="N629" s="1">
        <v>8</v>
      </c>
      <c r="O629" s="1">
        <v>10000207</v>
      </c>
    </row>
    <row r="630" spans="1:15" x14ac:dyDescent="0.2">
      <c r="A630" s="1">
        <v>628</v>
      </c>
      <c r="B630" s="1">
        <v>10000207</v>
      </c>
      <c r="C630" s="1">
        <v>9000857</v>
      </c>
      <c r="D630" s="1" t="s">
        <v>1916</v>
      </c>
      <c r="E630" s="1" t="s">
        <v>1917</v>
      </c>
      <c r="F630" s="1" t="s">
        <v>1918</v>
      </c>
      <c r="G630" s="1">
        <v>1.2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 t="s">
        <v>101</v>
      </c>
      <c r="N630" s="1">
        <v>8</v>
      </c>
      <c r="O630" s="1">
        <v>10000207</v>
      </c>
    </row>
    <row r="631" spans="1:15" x14ac:dyDescent="0.2">
      <c r="A631" s="1">
        <v>629</v>
      </c>
      <c r="B631" s="1">
        <v>10000207</v>
      </c>
      <c r="C631" s="1">
        <v>9000858</v>
      </c>
      <c r="D631" s="1" t="s">
        <v>1919</v>
      </c>
      <c r="E631" s="1" t="s">
        <v>1920</v>
      </c>
      <c r="F631" s="1" t="s">
        <v>1921</v>
      </c>
      <c r="G631" s="1">
        <v>1.2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 t="s">
        <v>101</v>
      </c>
      <c r="N631" s="1">
        <v>8</v>
      </c>
      <c r="O631" s="1">
        <v>10000207</v>
      </c>
    </row>
    <row r="632" spans="1:15" x14ac:dyDescent="0.2">
      <c r="A632" s="1">
        <v>630</v>
      </c>
      <c r="B632" s="1">
        <v>10000207</v>
      </c>
      <c r="C632" s="1">
        <v>9000859</v>
      </c>
      <c r="D632" s="1" t="s">
        <v>1922</v>
      </c>
      <c r="E632" s="1" t="s">
        <v>1923</v>
      </c>
      <c r="F632" s="1" t="s">
        <v>1924</v>
      </c>
      <c r="G632" s="1">
        <v>1.2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 t="s">
        <v>101</v>
      </c>
      <c r="N632" s="1">
        <v>8</v>
      </c>
      <c r="O632" s="1">
        <v>10000207</v>
      </c>
    </row>
    <row r="633" spans="1:15" x14ac:dyDescent="0.2">
      <c r="A633" s="1">
        <v>631</v>
      </c>
      <c r="B633" s="1">
        <v>10000207</v>
      </c>
      <c r="C633" s="1">
        <v>9000860</v>
      </c>
      <c r="D633" s="1" t="s">
        <v>1925</v>
      </c>
      <c r="E633" s="1" t="s">
        <v>1926</v>
      </c>
      <c r="F633" s="1" t="s">
        <v>1927</v>
      </c>
      <c r="G633" s="1">
        <v>1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 t="s">
        <v>101</v>
      </c>
      <c r="N633" s="1">
        <v>8</v>
      </c>
      <c r="O633" s="1">
        <v>10000207</v>
      </c>
    </row>
    <row r="634" spans="1:15" x14ac:dyDescent="0.2">
      <c r="A634" s="1">
        <v>632</v>
      </c>
      <c r="B634" s="1">
        <v>10000207</v>
      </c>
      <c r="C634" s="1">
        <v>9000861</v>
      </c>
      <c r="D634" s="1" t="s">
        <v>1928</v>
      </c>
      <c r="E634" s="1" t="s">
        <v>1929</v>
      </c>
      <c r="F634" s="1" t="s">
        <v>1930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 t="s">
        <v>101</v>
      </c>
      <c r="N634" s="1">
        <v>8</v>
      </c>
      <c r="O634" s="1">
        <v>10000207</v>
      </c>
    </row>
    <row r="635" spans="1:15" x14ac:dyDescent="0.2">
      <c r="A635" s="1">
        <v>633</v>
      </c>
      <c r="B635" s="1">
        <v>10000023</v>
      </c>
      <c r="C635" s="1">
        <v>9000895</v>
      </c>
      <c r="D635" s="1" t="s">
        <v>1931</v>
      </c>
      <c r="E635" s="1" t="s">
        <v>1932</v>
      </c>
      <c r="F635" s="1" t="s">
        <v>1933</v>
      </c>
      <c r="G635" s="1">
        <v>0</v>
      </c>
      <c r="H635" s="1">
        <v>9066</v>
      </c>
      <c r="I635" s="1">
        <v>0</v>
      </c>
      <c r="J635" s="1">
        <v>0</v>
      </c>
      <c r="K635" s="1">
        <v>0</v>
      </c>
      <c r="L635" s="1">
        <v>0</v>
      </c>
      <c r="M635" s="1" t="s">
        <v>137</v>
      </c>
      <c r="N635" s="1">
        <v>1</v>
      </c>
      <c r="O635" s="1">
        <v>10000023</v>
      </c>
    </row>
    <row r="636" spans="1:15" x14ac:dyDescent="0.2">
      <c r="A636" s="1">
        <v>634</v>
      </c>
      <c r="B636" s="1">
        <v>10000098</v>
      </c>
      <c r="C636" s="1">
        <v>9000823</v>
      </c>
      <c r="D636" s="1" t="s">
        <v>1934</v>
      </c>
      <c r="E636" s="1" t="s">
        <v>1935</v>
      </c>
      <c r="F636" s="1" t="s">
        <v>1936</v>
      </c>
      <c r="G636" s="1">
        <v>1.65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 t="s">
        <v>61</v>
      </c>
      <c r="N636" s="1">
        <v>12</v>
      </c>
      <c r="O636" s="1">
        <v>10000098</v>
      </c>
    </row>
    <row r="637" spans="1:15" x14ac:dyDescent="0.2">
      <c r="A637" s="1">
        <v>635</v>
      </c>
      <c r="B637" s="1">
        <v>10000154</v>
      </c>
      <c r="C637" s="1">
        <v>9000117</v>
      </c>
      <c r="D637" s="1" t="s">
        <v>1937</v>
      </c>
      <c r="E637" s="1" t="s">
        <v>1938</v>
      </c>
      <c r="F637" s="1" t="s">
        <v>1939</v>
      </c>
      <c r="G637" s="1">
        <v>0</v>
      </c>
      <c r="H637" s="1">
        <v>9066</v>
      </c>
      <c r="I637" s="1">
        <v>0</v>
      </c>
      <c r="J637" s="1">
        <v>0</v>
      </c>
      <c r="K637" s="1">
        <v>0</v>
      </c>
      <c r="L637" s="1">
        <v>0</v>
      </c>
      <c r="M637" s="1" t="s">
        <v>278</v>
      </c>
      <c r="N637" s="1">
        <v>21</v>
      </c>
      <c r="O637" s="1">
        <v>10000154</v>
      </c>
    </row>
    <row r="638" spans="1:15" x14ac:dyDescent="0.2">
      <c r="A638" s="1">
        <v>636</v>
      </c>
      <c r="B638" s="1">
        <v>10000053</v>
      </c>
      <c r="C638" s="1">
        <v>9000122</v>
      </c>
      <c r="D638" s="1" t="s">
        <v>102</v>
      </c>
      <c r="E638" s="1" t="s">
        <v>1940</v>
      </c>
      <c r="F638" s="1" t="s">
        <v>1941</v>
      </c>
      <c r="G638" s="1">
        <v>0</v>
      </c>
      <c r="H638" s="1">
        <v>9066</v>
      </c>
      <c r="I638" s="1">
        <v>0</v>
      </c>
      <c r="J638" s="1">
        <v>0</v>
      </c>
      <c r="K638" s="1">
        <v>0</v>
      </c>
      <c r="L638" s="1">
        <v>0</v>
      </c>
      <c r="M638" s="1" t="s">
        <v>97</v>
      </c>
      <c r="N638" s="1">
        <v>7</v>
      </c>
      <c r="O638" s="1">
        <v>10000053</v>
      </c>
    </row>
    <row r="639" spans="1:15" x14ac:dyDescent="0.2">
      <c r="A639" s="1">
        <v>637</v>
      </c>
      <c r="B639" s="1">
        <v>10000140</v>
      </c>
      <c r="C639" s="1">
        <v>9000382</v>
      </c>
      <c r="D639" s="1" t="s">
        <v>1942</v>
      </c>
      <c r="E639" s="1" t="s">
        <v>1943</v>
      </c>
      <c r="F639" s="1" t="s">
        <v>1944</v>
      </c>
      <c r="G639" s="1">
        <v>4.5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 t="s">
        <v>122</v>
      </c>
      <c r="N639" s="1">
        <v>20</v>
      </c>
      <c r="O639" s="1">
        <v>10000140</v>
      </c>
    </row>
    <row r="640" spans="1:15" x14ac:dyDescent="0.2">
      <c r="A640" s="1">
        <v>638</v>
      </c>
      <c r="B640" s="1">
        <v>10000124</v>
      </c>
      <c r="C640" s="1">
        <v>9000436</v>
      </c>
      <c r="D640" s="1" t="s">
        <v>1945</v>
      </c>
      <c r="E640" s="1" t="s">
        <v>1946</v>
      </c>
      <c r="F640" s="1" t="s">
        <v>1947</v>
      </c>
      <c r="G640" s="1">
        <v>4.5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 t="s">
        <v>109</v>
      </c>
      <c r="N640" s="1">
        <v>19</v>
      </c>
      <c r="O640" s="1">
        <v>10000124</v>
      </c>
    </row>
    <row r="641" spans="1:15" x14ac:dyDescent="0.2">
      <c r="A641" s="1">
        <v>639</v>
      </c>
      <c r="B641" s="1">
        <v>10000140</v>
      </c>
      <c r="C641" s="1">
        <v>9000394</v>
      </c>
      <c r="D641" s="1" t="s">
        <v>1948</v>
      </c>
      <c r="E641" s="1" t="s">
        <v>1949</v>
      </c>
      <c r="F641" s="1" t="s">
        <v>1950</v>
      </c>
      <c r="G641" s="1">
        <v>3.6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 t="s">
        <v>122</v>
      </c>
      <c r="N641" s="1">
        <v>20</v>
      </c>
      <c r="O641" s="1">
        <v>10000140</v>
      </c>
    </row>
    <row r="642" spans="1:15" x14ac:dyDescent="0.2">
      <c r="A642" s="1">
        <v>640</v>
      </c>
      <c r="B642" s="1">
        <v>10000077</v>
      </c>
      <c r="C642" s="1">
        <v>9000890</v>
      </c>
      <c r="D642" s="1" t="s">
        <v>1951</v>
      </c>
      <c r="E642" s="1" t="s">
        <v>1952</v>
      </c>
      <c r="F642" s="1" t="s">
        <v>1953</v>
      </c>
      <c r="G642" s="1">
        <v>0</v>
      </c>
      <c r="H642" s="1">
        <v>9066</v>
      </c>
      <c r="I642" s="1">
        <v>0</v>
      </c>
      <c r="J642" s="1">
        <v>0</v>
      </c>
      <c r="K642" s="1">
        <v>0</v>
      </c>
      <c r="L642" s="1">
        <v>0</v>
      </c>
      <c r="M642" s="1" t="s">
        <v>82</v>
      </c>
      <c r="N642" s="1">
        <v>10</v>
      </c>
      <c r="O642" s="1">
        <v>10000077</v>
      </c>
    </row>
    <row r="643" spans="1:15" x14ac:dyDescent="0.2">
      <c r="A643" s="1">
        <v>641</v>
      </c>
      <c r="B643" s="1">
        <v>10000029</v>
      </c>
      <c r="C643" s="1">
        <v>9000889</v>
      </c>
      <c r="D643" s="1" t="s">
        <v>1954</v>
      </c>
      <c r="E643" s="1" t="s">
        <v>1955</v>
      </c>
      <c r="F643" s="1" t="s">
        <v>1956</v>
      </c>
      <c r="G643" s="1">
        <v>1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 t="s">
        <v>39</v>
      </c>
      <c r="N643" s="1">
        <v>3</v>
      </c>
      <c r="O643" s="1">
        <v>10000029</v>
      </c>
    </row>
    <row r="644" spans="1:15" x14ac:dyDescent="0.2">
      <c r="A644" s="1">
        <v>642</v>
      </c>
      <c r="B644" s="1">
        <v>10000187</v>
      </c>
      <c r="C644" s="1">
        <v>9000892</v>
      </c>
      <c r="D644" s="1" t="s">
        <v>1957</v>
      </c>
      <c r="E644" s="1" t="s">
        <v>1958</v>
      </c>
      <c r="F644" s="1" t="s">
        <v>1959</v>
      </c>
      <c r="G644" s="1">
        <v>1.65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 t="s">
        <v>426</v>
      </c>
      <c r="N644" s="1">
        <v>24</v>
      </c>
      <c r="O644" s="1">
        <v>10000187</v>
      </c>
    </row>
    <row r="645" spans="1:15" x14ac:dyDescent="0.2">
      <c r="A645" s="1">
        <v>643</v>
      </c>
      <c r="B645" s="1">
        <v>10000154</v>
      </c>
      <c r="C645" s="1">
        <v>9000893</v>
      </c>
      <c r="D645" s="1" t="s">
        <v>1960</v>
      </c>
      <c r="E645" s="1" t="s">
        <v>1961</v>
      </c>
      <c r="F645" s="1" t="s">
        <v>1962</v>
      </c>
      <c r="G645" s="1">
        <v>1.65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 t="s">
        <v>278</v>
      </c>
      <c r="N645" s="1">
        <v>21</v>
      </c>
      <c r="O645" s="1">
        <v>10000154</v>
      </c>
    </row>
    <row r="646" spans="1:15" x14ac:dyDescent="0.2">
      <c r="A646" s="1">
        <v>644</v>
      </c>
      <c r="B646" s="1">
        <v>10000062</v>
      </c>
      <c r="C646" s="1">
        <v>9000891</v>
      </c>
      <c r="D646" s="1" t="s">
        <v>1963</v>
      </c>
      <c r="E646" s="1" t="s">
        <v>1964</v>
      </c>
      <c r="F646" s="1" t="s">
        <v>1965</v>
      </c>
      <c r="G646" s="1">
        <v>1.65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 t="s">
        <v>363</v>
      </c>
      <c r="N646" s="1">
        <v>9</v>
      </c>
      <c r="O646" s="1">
        <v>10000062</v>
      </c>
    </row>
    <row r="647" spans="1:15" x14ac:dyDescent="0.2">
      <c r="A647" s="1">
        <v>645</v>
      </c>
      <c r="B647" s="1">
        <v>10000187</v>
      </c>
      <c r="C647" s="1">
        <v>9000898</v>
      </c>
      <c r="D647" s="1" t="s">
        <v>1966</v>
      </c>
      <c r="E647" s="1" t="s">
        <v>1967</v>
      </c>
      <c r="F647" s="1" t="s">
        <v>1968</v>
      </c>
      <c r="G647" s="1">
        <v>1.2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 t="s">
        <v>426</v>
      </c>
      <c r="N647" s="1">
        <v>24</v>
      </c>
      <c r="O647" s="1">
        <v>10000187</v>
      </c>
    </row>
    <row r="648" spans="1:15" x14ac:dyDescent="0.2">
      <c r="A648" s="1">
        <v>646</v>
      </c>
      <c r="B648" s="1">
        <v>10000187</v>
      </c>
      <c r="C648" s="1">
        <v>9000899</v>
      </c>
      <c r="D648" s="1" t="s">
        <v>1969</v>
      </c>
      <c r="E648" s="1" t="s">
        <v>1970</v>
      </c>
      <c r="F648" s="1" t="s">
        <v>1971</v>
      </c>
      <c r="G648" s="1">
        <v>2.15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 t="s">
        <v>426</v>
      </c>
      <c r="N648" s="1">
        <v>24</v>
      </c>
      <c r="O648" s="1">
        <v>10000187</v>
      </c>
    </row>
    <row r="649" spans="1:15" x14ac:dyDescent="0.2">
      <c r="A649" s="1">
        <v>647</v>
      </c>
      <c r="B649" s="1">
        <v>10000187</v>
      </c>
      <c r="C649" s="1">
        <v>9000900</v>
      </c>
      <c r="D649" s="1" t="s">
        <v>306</v>
      </c>
      <c r="E649" s="1" t="s">
        <v>1972</v>
      </c>
      <c r="F649" s="1" t="s">
        <v>1973</v>
      </c>
      <c r="G649" s="1">
        <v>1.2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 t="s">
        <v>426</v>
      </c>
      <c r="N649" s="1">
        <v>24</v>
      </c>
      <c r="O649" s="1">
        <v>10000187</v>
      </c>
    </row>
    <row r="650" spans="1:15" x14ac:dyDescent="0.2">
      <c r="A650" s="1">
        <v>648</v>
      </c>
      <c r="B650" s="1">
        <v>10000187</v>
      </c>
      <c r="C650" s="1">
        <v>9000901</v>
      </c>
      <c r="D650" s="1" t="s">
        <v>1974</v>
      </c>
      <c r="E650" s="1" t="s">
        <v>1975</v>
      </c>
      <c r="F650" s="1" t="s">
        <v>1976</v>
      </c>
      <c r="G650" s="1">
        <v>1.2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 t="s">
        <v>426</v>
      </c>
      <c r="N650" s="1">
        <v>24</v>
      </c>
      <c r="O650" s="1">
        <v>10000187</v>
      </c>
    </row>
    <row r="651" spans="1:15" x14ac:dyDescent="0.2">
      <c r="A651" s="1">
        <v>649</v>
      </c>
      <c r="B651" s="1">
        <v>10000187</v>
      </c>
      <c r="C651" s="1">
        <v>9000902</v>
      </c>
      <c r="D651" s="1" t="s">
        <v>1977</v>
      </c>
      <c r="E651" s="1" t="s">
        <v>1978</v>
      </c>
      <c r="F651" s="1" t="s">
        <v>1979</v>
      </c>
      <c r="G651" s="1">
        <v>1.2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 t="s">
        <v>426</v>
      </c>
      <c r="N651" s="1">
        <v>24</v>
      </c>
      <c r="O651" s="1">
        <v>10000187</v>
      </c>
    </row>
    <row r="652" spans="1:15" x14ac:dyDescent="0.2">
      <c r="A652" s="1">
        <v>650</v>
      </c>
      <c r="B652" s="1">
        <v>10000187</v>
      </c>
      <c r="C652" s="1">
        <v>9000903</v>
      </c>
      <c r="D652" s="1" t="s">
        <v>1980</v>
      </c>
      <c r="E652" s="1" t="s">
        <v>1981</v>
      </c>
      <c r="F652" s="1" t="s">
        <v>1982</v>
      </c>
      <c r="G652" s="1">
        <v>1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 t="s">
        <v>426</v>
      </c>
      <c r="N652" s="1">
        <v>24</v>
      </c>
      <c r="O652" s="1">
        <v>10000187</v>
      </c>
    </row>
    <row r="653" spans="1:15" x14ac:dyDescent="0.2">
      <c r="A653" s="1">
        <v>651</v>
      </c>
      <c r="B653" s="1">
        <v>10000187</v>
      </c>
      <c r="C653" s="1">
        <v>9000904</v>
      </c>
      <c r="D653" s="1" t="s">
        <v>1983</v>
      </c>
      <c r="E653" s="1" t="s">
        <v>1984</v>
      </c>
      <c r="F653" s="1" t="s">
        <v>1985</v>
      </c>
      <c r="G653" s="1">
        <v>1.2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 t="s">
        <v>426</v>
      </c>
      <c r="N653" s="1">
        <v>24</v>
      </c>
      <c r="O653" s="1">
        <v>10000187</v>
      </c>
    </row>
    <row r="654" spans="1:15" x14ac:dyDescent="0.2">
      <c r="A654" s="1">
        <v>652</v>
      </c>
      <c r="B654" s="1">
        <v>10000187</v>
      </c>
      <c r="C654" s="1">
        <v>9000905</v>
      </c>
      <c r="D654" s="1" t="s">
        <v>1986</v>
      </c>
      <c r="E654" s="1" t="s">
        <v>1987</v>
      </c>
      <c r="F654" s="1" t="s">
        <v>1988</v>
      </c>
      <c r="G654" s="1">
        <v>1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 t="s">
        <v>426</v>
      </c>
      <c r="N654" s="1">
        <v>24</v>
      </c>
      <c r="O654" s="1">
        <v>10000187</v>
      </c>
    </row>
    <row r="655" spans="1:15" x14ac:dyDescent="0.2">
      <c r="A655" s="1">
        <v>653</v>
      </c>
      <c r="B655" s="1">
        <v>10000187</v>
      </c>
      <c r="C655" s="1">
        <v>9000906</v>
      </c>
      <c r="D655" s="1" t="s">
        <v>1989</v>
      </c>
      <c r="E655" s="1" t="s">
        <v>1990</v>
      </c>
      <c r="F655" s="1" t="s">
        <v>1991</v>
      </c>
      <c r="G655" s="1">
        <v>1.2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 t="s">
        <v>426</v>
      </c>
      <c r="N655" s="1">
        <v>24</v>
      </c>
      <c r="O655" s="1">
        <v>10000187</v>
      </c>
    </row>
    <row r="656" spans="1:15" x14ac:dyDescent="0.2">
      <c r="A656" s="1">
        <v>654</v>
      </c>
      <c r="B656" s="1">
        <v>10000187</v>
      </c>
      <c r="C656" s="1">
        <v>9000907</v>
      </c>
      <c r="D656" s="1" t="s">
        <v>1992</v>
      </c>
      <c r="E656" s="1" t="s">
        <v>1993</v>
      </c>
      <c r="F656" s="1" t="s">
        <v>1994</v>
      </c>
      <c r="G656" s="1">
        <v>1.2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 t="s">
        <v>426</v>
      </c>
      <c r="N656" s="1">
        <v>24</v>
      </c>
      <c r="O656" s="1">
        <v>10000187</v>
      </c>
    </row>
    <row r="657" spans="1:15" x14ac:dyDescent="0.2">
      <c r="A657" s="1">
        <v>655</v>
      </c>
      <c r="B657" s="1">
        <v>10000187</v>
      </c>
      <c r="C657" s="1">
        <v>9000908</v>
      </c>
      <c r="D657" s="1" t="s">
        <v>1995</v>
      </c>
      <c r="E657" s="1" t="s">
        <v>1996</v>
      </c>
      <c r="F657" s="1" t="s">
        <v>1997</v>
      </c>
      <c r="G657" s="1">
        <v>1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 t="s">
        <v>426</v>
      </c>
      <c r="N657" s="1">
        <v>24</v>
      </c>
      <c r="O657" s="1">
        <v>10000187</v>
      </c>
    </row>
    <row r="658" spans="1:15" x14ac:dyDescent="0.2">
      <c r="A658" s="1">
        <v>656</v>
      </c>
      <c r="B658" s="1">
        <v>10000187</v>
      </c>
      <c r="C658" s="1">
        <v>9000909</v>
      </c>
      <c r="D658" s="1" t="s">
        <v>1998</v>
      </c>
      <c r="E658" s="1" t="s">
        <v>1999</v>
      </c>
      <c r="F658" s="1" t="s">
        <v>2000</v>
      </c>
      <c r="G658" s="1">
        <v>1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 t="s">
        <v>426</v>
      </c>
      <c r="N658" s="1">
        <v>24</v>
      </c>
      <c r="O658" s="1">
        <v>10000187</v>
      </c>
    </row>
    <row r="659" spans="1:15" x14ac:dyDescent="0.2">
      <c r="A659" s="1">
        <v>657</v>
      </c>
      <c r="B659" s="1">
        <v>10000187</v>
      </c>
      <c r="C659" s="1">
        <v>9000910</v>
      </c>
      <c r="D659" s="1" t="s">
        <v>2001</v>
      </c>
      <c r="E659" s="1" t="s">
        <v>2002</v>
      </c>
      <c r="F659" s="1" t="s">
        <v>2003</v>
      </c>
      <c r="G659" s="1">
        <v>1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 t="s">
        <v>426</v>
      </c>
      <c r="N659" s="1">
        <v>24</v>
      </c>
      <c r="O659" s="1">
        <v>10000187</v>
      </c>
    </row>
    <row r="660" spans="1:15" x14ac:dyDescent="0.2">
      <c r="A660" s="1">
        <v>658</v>
      </c>
      <c r="B660" s="1">
        <v>10000187</v>
      </c>
      <c r="C660" s="1">
        <v>9000911</v>
      </c>
      <c r="D660" s="1" t="s">
        <v>2004</v>
      </c>
      <c r="E660" s="1" t="s">
        <v>2005</v>
      </c>
      <c r="F660" s="1" t="s">
        <v>2006</v>
      </c>
      <c r="G660" s="1">
        <v>1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 t="s">
        <v>426</v>
      </c>
      <c r="N660" s="1">
        <v>24</v>
      </c>
      <c r="O660" s="1">
        <v>10000187</v>
      </c>
    </row>
    <row r="661" spans="1:15" x14ac:dyDescent="0.2">
      <c r="A661" s="1">
        <v>659</v>
      </c>
      <c r="B661" s="1">
        <v>10000187</v>
      </c>
      <c r="C661" s="1">
        <v>9000912</v>
      </c>
      <c r="D661" s="1" t="s">
        <v>2007</v>
      </c>
      <c r="E661" s="1" t="s">
        <v>2008</v>
      </c>
      <c r="F661" s="1" t="s">
        <v>2009</v>
      </c>
      <c r="G661" s="1">
        <v>1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 t="s">
        <v>426</v>
      </c>
      <c r="N661" s="1">
        <v>24</v>
      </c>
      <c r="O661" s="1">
        <v>10000187</v>
      </c>
    </row>
    <row r="662" spans="1:15" x14ac:dyDescent="0.2">
      <c r="A662" s="1">
        <v>660</v>
      </c>
      <c r="B662" s="1">
        <v>10000187</v>
      </c>
      <c r="C662" s="1">
        <v>9000913</v>
      </c>
      <c r="D662" s="1" t="s">
        <v>2010</v>
      </c>
      <c r="E662" s="1" t="s">
        <v>2011</v>
      </c>
      <c r="F662" s="1" t="s">
        <v>2012</v>
      </c>
      <c r="G662" s="1">
        <v>1.2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 t="s">
        <v>426</v>
      </c>
      <c r="N662" s="1">
        <v>24</v>
      </c>
      <c r="O662" s="1">
        <v>10000187</v>
      </c>
    </row>
    <row r="663" spans="1:15" x14ac:dyDescent="0.2">
      <c r="A663" s="1">
        <v>661</v>
      </c>
      <c r="B663" s="1">
        <v>10000187</v>
      </c>
      <c r="C663" s="1">
        <v>9000914</v>
      </c>
      <c r="D663" s="1" t="s">
        <v>2013</v>
      </c>
      <c r="E663" s="1" t="s">
        <v>2014</v>
      </c>
      <c r="F663" s="1" t="s">
        <v>2015</v>
      </c>
      <c r="G663" s="1">
        <v>2.15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 t="s">
        <v>426</v>
      </c>
      <c r="N663" s="1">
        <v>24</v>
      </c>
      <c r="O663" s="1">
        <v>10000187</v>
      </c>
    </row>
    <row r="664" spans="1:15" x14ac:dyDescent="0.2">
      <c r="A664" s="1">
        <v>662</v>
      </c>
      <c r="B664" s="1">
        <v>10000001</v>
      </c>
      <c r="C664" s="1">
        <v>9000915</v>
      </c>
      <c r="D664" s="1" t="s">
        <v>2016</v>
      </c>
      <c r="E664" s="1" t="s">
        <v>2017</v>
      </c>
      <c r="F664" s="1" t="s">
        <v>2018</v>
      </c>
      <c r="G664" s="1">
        <v>2.15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 t="s">
        <v>54</v>
      </c>
      <c r="N664" s="1">
        <v>2</v>
      </c>
      <c r="O664" s="1">
        <v>10000001</v>
      </c>
    </row>
    <row r="665" spans="1:15" x14ac:dyDescent="0.2">
      <c r="A665" s="1">
        <v>663</v>
      </c>
      <c r="B665" s="1">
        <v>10000187</v>
      </c>
      <c r="C665" s="1">
        <v>9000916</v>
      </c>
      <c r="D665" s="1" t="s">
        <v>2019</v>
      </c>
      <c r="E665" s="1" t="s">
        <v>2020</v>
      </c>
      <c r="F665" s="1" t="s">
        <v>2021</v>
      </c>
      <c r="G665" s="1">
        <v>2.15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 t="s">
        <v>426</v>
      </c>
      <c r="N665" s="1">
        <v>24</v>
      </c>
      <c r="O665" s="1">
        <v>10000187</v>
      </c>
    </row>
    <row r="666" spans="1:15" x14ac:dyDescent="0.2">
      <c r="A666" s="1">
        <v>664</v>
      </c>
      <c r="B666" s="1">
        <v>10000119</v>
      </c>
      <c r="C666" s="1">
        <v>9000917</v>
      </c>
      <c r="D666" s="1" t="s">
        <v>2022</v>
      </c>
      <c r="E666" s="1" t="s">
        <v>2023</v>
      </c>
      <c r="F666" s="1" t="s">
        <v>2024</v>
      </c>
      <c r="G666" s="1">
        <v>2.15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 t="s">
        <v>4942</v>
      </c>
      <c r="N666" s="1">
        <v>4</v>
      </c>
      <c r="O666" s="1">
        <v>10000119</v>
      </c>
    </row>
    <row r="667" spans="1:15" x14ac:dyDescent="0.2">
      <c r="A667" s="1">
        <v>665</v>
      </c>
      <c r="B667" s="1">
        <v>10000041</v>
      </c>
      <c r="C667" s="1">
        <v>9000918</v>
      </c>
      <c r="D667" s="1" t="s">
        <v>2025</v>
      </c>
      <c r="E667" s="1" t="s">
        <v>2026</v>
      </c>
      <c r="F667" s="1" t="s">
        <v>2027</v>
      </c>
      <c r="G667" s="1">
        <v>3.05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 t="s">
        <v>71</v>
      </c>
      <c r="N667" s="1">
        <v>6</v>
      </c>
      <c r="O667" s="1">
        <v>10000041</v>
      </c>
    </row>
    <row r="668" spans="1:15" x14ac:dyDescent="0.2">
      <c r="A668" s="1">
        <v>666</v>
      </c>
      <c r="B668" s="1">
        <v>10000140</v>
      </c>
      <c r="C668" s="1">
        <v>9000919</v>
      </c>
      <c r="D668" s="1" t="s">
        <v>1859</v>
      </c>
      <c r="E668" s="1" t="s">
        <v>2028</v>
      </c>
      <c r="F668" s="1" t="s">
        <v>2029</v>
      </c>
      <c r="G668" s="1">
        <v>2.2000000000000002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 t="s">
        <v>122</v>
      </c>
      <c r="N668" s="1">
        <v>20</v>
      </c>
      <c r="O668" s="1">
        <v>10000140</v>
      </c>
    </row>
    <row r="669" spans="1:15" x14ac:dyDescent="0.2">
      <c r="A669" s="1">
        <v>667</v>
      </c>
      <c r="B669" s="1">
        <v>10000140</v>
      </c>
      <c r="C669" s="1">
        <v>9000920</v>
      </c>
      <c r="D669" s="1" t="s">
        <v>2030</v>
      </c>
      <c r="E669" s="1" t="s">
        <v>2031</v>
      </c>
      <c r="F669" s="1" t="s">
        <v>2032</v>
      </c>
      <c r="G669" s="1">
        <v>2.15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 t="s">
        <v>122</v>
      </c>
      <c r="N669" s="1">
        <v>20</v>
      </c>
      <c r="O669" s="1">
        <v>10000140</v>
      </c>
    </row>
    <row r="670" spans="1:15" x14ac:dyDescent="0.2">
      <c r="A670" s="1">
        <v>668</v>
      </c>
      <c r="B670" s="1">
        <v>10000086</v>
      </c>
      <c r="C670" s="1">
        <v>9000921</v>
      </c>
      <c r="D670" s="1" t="s">
        <v>2033</v>
      </c>
      <c r="E670" s="1" t="s">
        <v>2034</v>
      </c>
      <c r="F670" s="1" t="s">
        <v>2035</v>
      </c>
      <c r="G670" s="1">
        <v>2.15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 t="s">
        <v>75</v>
      </c>
      <c r="N670" s="1">
        <v>11</v>
      </c>
      <c r="O670" s="1">
        <v>10000086</v>
      </c>
    </row>
    <row r="671" spans="1:15" x14ac:dyDescent="0.2">
      <c r="A671" s="1">
        <v>669</v>
      </c>
      <c r="B671" s="1">
        <v>10000086</v>
      </c>
      <c r="C671" s="1">
        <v>9000922</v>
      </c>
      <c r="D671" s="1" t="s">
        <v>2036</v>
      </c>
      <c r="E671" s="1" t="s">
        <v>2037</v>
      </c>
      <c r="F671" s="1" t="s">
        <v>2038</v>
      </c>
      <c r="G671" s="1">
        <v>3.05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 t="s">
        <v>75</v>
      </c>
      <c r="N671" s="1">
        <v>11</v>
      </c>
      <c r="O671" s="1">
        <v>10000086</v>
      </c>
    </row>
    <row r="672" spans="1:15" x14ac:dyDescent="0.2">
      <c r="A672" s="1">
        <v>670</v>
      </c>
      <c r="B672" s="1">
        <v>10000086</v>
      </c>
      <c r="C672" s="1">
        <v>9000923</v>
      </c>
      <c r="D672" s="1" t="s">
        <v>2039</v>
      </c>
      <c r="E672" s="1" t="s">
        <v>2040</v>
      </c>
      <c r="F672" s="1" t="s">
        <v>2041</v>
      </c>
      <c r="G672" s="1">
        <v>2.15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 t="s">
        <v>75</v>
      </c>
      <c r="N672" s="1">
        <v>11</v>
      </c>
      <c r="O672" s="1">
        <v>10000086</v>
      </c>
    </row>
    <row r="673" spans="1:15" x14ac:dyDescent="0.2">
      <c r="A673" s="1">
        <v>671</v>
      </c>
      <c r="B673" s="1">
        <v>10000023</v>
      </c>
      <c r="C673" s="1">
        <v>9000924</v>
      </c>
      <c r="D673" s="1" t="s">
        <v>2042</v>
      </c>
      <c r="E673" s="1" t="s">
        <v>2043</v>
      </c>
      <c r="F673" s="1" t="s">
        <v>2044</v>
      </c>
      <c r="G673" s="1">
        <v>3.6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 t="s">
        <v>137</v>
      </c>
      <c r="N673" s="1">
        <v>1</v>
      </c>
      <c r="O673" s="1">
        <v>10000023</v>
      </c>
    </row>
    <row r="674" spans="1:15" x14ac:dyDescent="0.2">
      <c r="A674" s="1">
        <v>672</v>
      </c>
      <c r="B674" s="1">
        <v>10000023</v>
      </c>
      <c r="C674" s="1">
        <v>9000925</v>
      </c>
      <c r="D674" s="1" t="s">
        <v>2045</v>
      </c>
      <c r="E674" s="1" t="s">
        <v>2046</v>
      </c>
      <c r="F674" s="1" t="s">
        <v>2047</v>
      </c>
      <c r="G674" s="1">
        <v>4.5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 t="s">
        <v>137</v>
      </c>
      <c r="N674" s="1">
        <v>1</v>
      </c>
      <c r="O674" s="1">
        <v>10000023</v>
      </c>
    </row>
    <row r="675" spans="1:15" x14ac:dyDescent="0.2">
      <c r="A675" s="1">
        <v>673</v>
      </c>
      <c r="B675" s="1">
        <v>10000062</v>
      </c>
      <c r="C675" s="1">
        <v>9000926</v>
      </c>
      <c r="D675" s="1" t="s">
        <v>2048</v>
      </c>
      <c r="E675" s="1" t="s">
        <v>2049</v>
      </c>
      <c r="F675" s="1" t="s">
        <v>2050</v>
      </c>
      <c r="G675" s="1">
        <v>3.05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 t="s">
        <v>363</v>
      </c>
      <c r="N675" s="1">
        <v>9</v>
      </c>
      <c r="O675" s="1">
        <v>10000062</v>
      </c>
    </row>
    <row r="676" spans="1:15" x14ac:dyDescent="0.2">
      <c r="A676" s="1">
        <v>674</v>
      </c>
      <c r="B676" s="1">
        <v>10000062</v>
      </c>
      <c r="C676" s="1">
        <v>9000927</v>
      </c>
      <c r="D676" s="1" t="s">
        <v>2051</v>
      </c>
      <c r="E676" s="1" t="s">
        <v>2052</v>
      </c>
      <c r="F676" s="1" t="s">
        <v>2053</v>
      </c>
      <c r="G676" s="1">
        <v>4.5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 t="s">
        <v>363</v>
      </c>
      <c r="N676" s="1">
        <v>9</v>
      </c>
      <c r="O676" s="1">
        <v>10000062</v>
      </c>
    </row>
    <row r="677" spans="1:15" x14ac:dyDescent="0.2">
      <c r="A677" s="1">
        <v>675</v>
      </c>
      <c r="B677" s="1">
        <v>10000062</v>
      </c>
      <c r="C677" s="1">
        <v>9000928</v>
      </c>
      <c r="D677" s="1" t="s">
        <v>2054</v>
      </c>
      <c r="E677" s="1" t="s">
        <v>2055</v>
      </c>
      <c r="F677" s="1" t="s">
        <v>2056</v>
      </c>
      <c r="G677" s="1">
        <v>3.05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 t="s">
        <v>363</v>
      </c>
      <c r="N677" s="1">
        <v>9</v>
      </c>
      <c r="O677" s="1">
        <v>10000062</v>
      </c>
    </row>
    <row r="678" spans="1:15" x14ac:dyDescent="0.2">
      <c r="A678" s="1">
        <v>676</v>
      </c>
      <c r="B678" s="1">
        <v>10000062</v>
      </c>
      <c r="C678" s="1">
        <v>9000929</v>
      </c>
      <c r="D678" s="1" t="s">
        <v>2057</v>
      </c>
      <c r="E678" s="1" t="s">
        <v>2058</v>
      </c>
      <c r="F678" s="1" t="s">
        <v>2059</v>
      </c>
      <c r="G678" s="1">
        <v>3.6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 t="s">
        <v>363</v>
      </c>
      <c r="N678" s="1">
        <v>9</v>
      </c>
      <c r="O678" s="1">
        <v>10000062</v>
      </c>
    </row>
    <row r="679" spans="1:15" x14ac:dyDescent="0.2">
      <c r="A679" s="1">
        <v>677</v>
      </c>
      <c r="B679" s="1">
        <v>10000062</v>
      </c>
      <c r="C679" s="1">
        <v>9000930</v>
      </c>
      <c r="D679" s="1" t="s">
        <v>2060</v>
      </c>
      <c r="E679" s="1" t="s">
        <v>2061</v>
      </c>
      <c r="F679" s="1" t="s">
        <v>2062</v>
      </c>
      <c r="G679" s="1">
        <v>3.6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 t="s">
        <v>363</v>
      </c>
      <c r="N679" s="1">
        <v>9</v>
      </c>
      <c r="O679" s="1">
        <v>10000062</v>
      </c>
    </row>
    <row r="680" spans="1:15" x14ac:dyDescent="0.2">
      <c r="A680" s="1">
        <v>678</v>
      </c>
      <c r="B680" s="1">
        <v>10000062</v>
      </c>
      <c r="C680" s="1">
        <v>9000931</v>
      </c>
      <c r="D680" s="1" t="s">
        <v>2063</v>
      </c>
      <c r="E680" s="1" t="s">
        <v>2064</v>
      </c>
      <c r="F680" s="1" t="s">
        <v>2065</v>
      </c>
      <c r="G680" s="1">
        <v>0</v>
      </c>
      <c r="H680" s="1">
        <v>0</v>
      </c>
      <c r="I680" s="1">
        <v>7253</v>
      </c>
      <c r="J680" s="1">
        <v>0</v>
      </c>
      <c r="K680" s="1">
        <v>0</v>
      </c>
      <c r="L680" s="1">
        <v>0</v>
      </c>
      <c r="M680" s="1" t="s">
        <v>363</v>
      </c>
      <c r="N680" s="1">
        <v>9</v>
      </c>
      <c r="O680" s="1">
        <v>10000062</v>
      </c>
    </row>
    <row r="681" spans="1:15" x14ac:dyDescent="0.2">
      <c r="A681" s="1">
        <v>679</v>
      </c>
      <c r="B681" s="1">
        <v>10000062</v>
      </c>
      <c r="C681" s="1">
        <v>9000932</v>
      </c>
      <c r="D681" s="1" t="s">
        <v>2066</v>
      </c>
      <c r="E681" s="1" t="s">
        <v>2067</v>
      </c>
      <c r="F681" s="1" t="s">
        <v>2068</v>
      </c>
      <c r="G681" s="1">
        <v>0</v>
      </c>
      <c r="H681" s="1">
        <v>0</v>
      </c>
      <c r="I681" s="1">
        <v>7253</v>
      </c>
      <c r="J681" s="1">
        <v>0</v>
      </c>
      <c r="K681" s="1">
        <v>0</v>
      </c>
      <c r="L681" s="1">
        <v>0</v>
      </c>
      <c r="M681" s="1" t="s">
        <v>363</v>
      </c>
      <c r="N681" s="1">
        <v>9</v>
      </c>
      <c r="O681" s="1">
        <v>10000062</v>
      </c>
    </row>
    <row r="682" spans="1:15" x14ac:dyDescent="0.2">
      <c r="A682" s="1">
        <v>680</v>
      </c>
      <c r="B682" s="1">
        <v>10000062</v>
      </c>
      <c r="C682" s="1">
        <v>9000933</v>
      </c>
      <c r="D682" s="1" t="s">
        <v>2069</v>
      </c>
      <c r="E682" s="1" t="s">
        <v>2070</v>
      </c>
      <c r="F682" s="1" t="s">
        <v>2071</v>
      </c>
      <c r="G682" s="1">
        <v>2.15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 t="s">
        <v>363</v>
      </c>
      <c r="N682" s="1">
        <v>9</v>
      </c>
      <c r="O682" s="1">
        <v>10000062</v>
      </c>
    </row>
    <row r="683" spans="1:15" x14ac:dyDescent="0.2">
      <c r="A683" s="1">
        <v>681</v>
      </c>
      <c r="B683" s="1">
        <v>10000062</v>
      </c>
      <c r="C683" s="1">
        <v>9000934</v>
      </c>
      <c r="D683" s="1" t="s">
        <v>2072</v>
      </c>
      <c r="E683" s="1" t="s">
        <v>2073</v>
      </c>
      <c r="F683" s="1" t="s">
        <v>2074</v>
      </c>
      <c r="G683" s="1">
        <v>2.15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 t="s">
        <v>363</v>
      </c>
      <c r="N683" s="1">
        <v>9</v>
      </c>
      <c r="O683" s="1">
        <v>10000062</v>
      </c>
    </row>
    <row r="684" spans="1:15" x14ac:dyDescent="0.2">
      <c r="A684" s="1">
        <v>682</v>
      </c>
      <c r="B684" s="1">
        <v>10000062</v>
      </c>
      <c r="C684" s="1">
        <v>9000935</v>
      </c>
      <c r="D684" s="1" t="s">
        <v>2075</v>
      </c>
      <c r="E684" s="1" t="s">
        <v>2076</v>
      </c>
      <c r="F684" s="1" t="s">
        <v>2077</v>
      </c>
      <c r="G684" s="1">
        <v>2.15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 t="s">
        <v>363</v>
      </c>
      <c r="N684" s="1">
        <v>9</v>
      </c>
      <c r="O684" s="1">
        <v>10000062</v>
      </c>
    </row>
    <row r="685" spans="1:15" x14ac:dyDescent="0.2">
      <c r="A685" s="1">
        <v>683</v>
      </c>
      <c r="B685" s="1">
        <v>10000034</v>
      </c>
      <c r="C685" s="1">
        <v>9000936</v>
      </c>
      <c r="D685" s="1" t="s">
        <v>2078</v>
      </c>
      <c r="E685" s="1" t="s">
        <v>2079</v>
      </c>
      <c r="F685" s="1" t="s">
        <v>2080</v>
      </c>
      <c r="G685" s="1">
        <v>1.65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 t="s">
        <v>46</v>
      </c>
      <c r="N685" s="1">
        <v>5</v>
      </c>
      <c r="O685" s="1">
        <v>10000034</v>
      </c>
    </row>
    <row r="686" spans="1:15" x14ac:dyDescent="0.2">
      <c r="A686" s="1">
        <v>684</v>
      </c>
      <c r="B686" s="1">
        <v>10000140</v>
      </c>
      <c r="C686" s="1">
        <v>9000940</v>
      </c>
      <c r="D686" s="1" t="s">
        <v>2081</v>
      </c>
      <c r="E686" s="1" t="s">
        <v>2082</v>
      </c>
      <c r="F686" s="1" t="s">
        <v>2083</v>
      </c>
      <c r="G686" s="1">
        <v>1.5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 t="s">
        <v>122</v>
      </c>
      <c r="N686" s="1">
        <v>20</v>
      </c>
      <c r="O686" s="1">
        <v>10000140</v>
      </c>
    </row>
    <row r="687" spans="1:15" x14ac:dyDescent="0.2">
      <c r="A687" s="1">
        <v>685</v>
      </c>
      <c r="B687" s="1">
        <v>10000154</v>
      </c>
      <c r="C687" s="1">
        <v>9000977</v>
      </c>
      <c r="D687" s="1" t="s">
        <v>2084</v>
      </c>
      <c r="E687" s="1" t="s">
        <v>2085</v>
      </c>
      <c r="F687" s="1" t="s">
        <v>2086</v>
      </c>
      <c r="G687" s="1">
        <v>1.5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 t="s">
        <v>278</v>
      </c>
      <c r="N687" s="1">
        <v>21</v>
      </c>
      <c r="O687" s="1">
        <v>10000154</v>
      </c>
    </row>
    <row r="688" spans="1:15" x14ac:dyDescent="0.2">
      <c r="A688" s="1">
        <v>686</v>
      </c>
      <c r="B688" s="1">
        <v>10000154</v>
      </c>
      <c r="C688" s="1">
        <v>9000953</v>
      </c>
      <c r="D688" s="1" t="s">
        <v>2087</v>
      </c>
      <c r="E688" s="1" t="s">
        <v>2088</v>
      </c>
      <c r="F688" s="1" t="s">
        <v>2089</v>
      </c>
      <c r="G688" s="1">
        <v>1.5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 t="s">
        <v>278</v>
      </c>
      <c r="N688" s="1">
        <v>21</v>
      </c>
      <c r="O688" s="1">
        <v>10000154</v>
      </c>
    </row>
    <row r="689" spans="1:15" x14ac:dyDescent="0.2">
      <c r="A689" s="1">
        <v>687</v>
      </c>
      <c r="B689" s="1">
        <v>10000041</v>
      </c>
      <c r="C689" s="1">
        <v>9000939</v>
      </c>
      <c r="D689" s="1" t="s">
        <v>2090</v>
      </c>
      <c r="E689" s="1" t="s">
        <v>2091</v>
      </c>
      <c r="F689" s="1" t="s">
        <v>2092</v>
      </c>
      <c r="G689" s="1">
        <v>3.6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 t="s">
        <v>71</v>
      </c>
      <c r="N689" s="1">
        <v>6</v>
      </c>
      <c r="O689" s="1">
        <v>10000041</v>
      </c>
    </row>
    <row r="690" spans="1:15" x14ac:dyDescent="0.2">
      <c r="A690" s="1">
        <v>688</v>
      </c>
      <c r="B690" s="1">
        <v>10000154</v>
      </c>
      <c r="C690" s="1">
        <v>9000967</v>
      </c>
      <c r="D690" s="1" t="s">
        <v>2093</v>
      </c>
      <c r="E690" s="1" t="s">
        <v>2094</v>
      </c>
      <c r="F690" s="1" t="s">
        <v>2095</v>
      </c>
      <c r="G690" s="1">
        <v>1.5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 t="s">
        <v>278</v>
      </c>
      <c r="N690" s="1">
        <v>21</v>
      </c>
      <c r="O690" s="1">
        <v>10000154</v>
      </c>
    </row>
    <row r="691" spans="1:15" x14ac:dyDescent="0.2">
      <c r="A691" s="1">
        <v>689</v>
      </c>
      <c r="B691" s="1">
        <v>10000154</v>
      </c>
      <c r="C691" s="1">
        <v>9000980</v>
      </c>
      <c r="D691" s="1" t="s">
        <v>2096</v>
      </c>
      <c r="E691" s="1" t="s">
        <v>2097</v>
      </c>
      <c r="F691" s="1" t="s">
        <v>2098</v>
      </c>
      <c r="G691" s="1">
        <v>1.5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 t="s">
        <v>278</v>
      </c>
      <c r="N691" s="1">
        <v>21</v>
      </c>
      <c r="O691" s="1">
        <v>10000154</v>
      </c>
    </row>
    <row r="692" spans="1:15" x14ac:dyDescent="0.2">
      <c r="A692" s="1">
        <v>690</v>
      </c>
      <c r="B692" s="1">
        <v>10000140</v>
      </c>
      <c r="C692" s="1">
        <v>9000941</v>
      </c>
      <c r="D692" s="1" t="s">
        <v>2099</v>
      </c>
      <c r="E692" s="1" t="s">
        <v>2100</v>
      </c>
      <c r="F692" s="1" t="s">
        <v>2101</v>
      </c>
      <c r="G692" s="1">
        <v>1.5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 t="s">
        <v>122</v>
      </c>
      <c r="N692" s="1">
        <v>20</v>
      </c>
      <c r="O692" s="1">
        <v>10000140</v>
      </c>
    </row>
    <row r="693" spans="1:15" x14ac:dyDescent="0.2">
      <c r="A693" s="1">
        <v>691</v>
      </c>
      <c r="B693" s="1">
        <v>10000140</v>
      </c>
      <c r="C693" s="1">
        <v>9000944</v>
      </c>
      <c r="D693" s="1" t="s">
        <v>2102</v>
      </c>
      <c r="E693" s="1" t="s">
        <v>2103</v>
      </c>
      <c r="F693" s="1" t="s">
        <v>2104</v>
      </c>
      <c r="G693" s="1">
        <v>1.5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 t="s">
        <v>122</v>
      </c>
      <c r="N693" s="1">
        <v>20</v>
      </c>
      <c r="O693" s="1">
        <v>10000140</v>
      </c>
    </row>
    <row r="694" spans="1:15" x14ac:dyDescent="0.2">
      <c r="A694" s="1">
        <v>692</v>
      </c>
      <c r="B694" s="1">
        <v>10000140</v>
      </c>
      <c r="C694" s="1">
        <v>9000948</v>
      </c>
      <c r="D694" s="1" t="s">
        <v>2105</v>
      </c>
      <c r="E694" s="1" t="s">
        <v>2106</v>
      </c>
      <c r="F694" s="1" t="s">
        <v>2107</v>
      </c>
      <c r="G694" s="1">
        <v>1.5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 t="s">
        <v>122</v>
      </c>
      <c r="N694" s="1">
        <v>20</v>
      </c>
      <c r="O694" s="1">
        <v>10000140</v>
      </c>
    </row>
    <row r="695" spans="1:15" x14ac:dyDescent="0.2">
      <c r="A695" s="1">
        <v>693</v>
      </c>
      <c r="B695" s="1">
        <v>10000140</v>
      </c>
      <c r="C695" s="1">
        <v>9000947</v>
      </c>
      <c r="D695" s="1" t="s">
        <v>2108</v>
      </c>
      <c r="E695" s="1" t="s">
        <v>2109</v>
      </c>
      <c r="F695" s="1" t="s">
        <v>2110</v>
      </c>
      <c r="G695" s="1">
        <v>1.5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 t="s">
        <v>122</v>
      </c>
      <c r="N695" s="1">
        <v>20</v>
      </c>
      <c r="O695" s="1">
        <v>10000140</v>
      </c>
    </row>
    <row r="696" spans="1:15" x14ac:dyDescent="0.2">
      <c r="A696" s="1">
        <v>694</v>
      </c>
      <c r="B696" s="1">
        <v>10000140</v>
      </c>
      <c r="C696" s="1">
        <v>9000943</v>
      </c>
      <c r="D696" s="1" t="s">
        <v>2111</v>
      </c>
      <c r="E696" s="1" t="s">
        <v>2112</v>
      </c>
      <c r="F696" s="1" t="s">
        <v>2113</v>
      </c>
      <c r="G696" s="1">
        <v>1.5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 t="s">
        <v>122</v>
      </c>
      <c r="N696" s="1">
        <v>20</v>
      </c>
      <c r="O696" s="1">
        <v>10000140</v>
      </c>
    </row>
    <row r="697" spans="1:15" x14ac:dyDescent="0.2">
      <c r="A697" s="1">
        <v>695</v>
      </c>
      <c r="B697" s="1">
        <v>10000140</v>
      </c>
      <c r="C697" s="1">
        <v>9000946</v>
      </c>
      <c r="D697" s="1" t="s">
        <v>2114</v>
      </c>
      <c r="E697" s="1" t="s">
        <v>2115</v>
      </c>
      <c r="F697" s="1" t="s">
        <v>2116</v>
      </c>
      <c r="G697" s="1">
        <v>1.5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 t="s">
        <v>122</v>
      </c>
      <c r="N697" s="1">
        <v>20</v>
      </c>
      <c r="O697" s="1">
        <v>10000140</v>
      </c>
    </row>
    <row r="698" spans="1:15" x14ac:dyDescent="0.2">
      <c r="A698" s="1">
        <v>696</v>
      </c>
      <c r="B698" s="1">
        <v>10000140</v>
      </c>
      <c r="C698" s="1">
        <v>9000945</v>
      </c>
      <c r="D698" s="1" t="s">
        <v>2117</v>
      </c>
      <c r="E698" s="1" t="s">
        <v>2118</v>
      </c>
      <c r="F698" s="1" t="s">
        <v>2119</v>
      </c>
      <c r="G698" s="1">
        <v>1.5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 t="s">
        <v>122</v>
      </c>
      <c r="N698" s="1">
        <v>20</v>
      </c>
      <c r="O698" s="1">
        <v>10000140</v>
      </c>
    </row>
    <row r="699" spans="1:15" x14ac:dyDescent="0.2">
      <c r="A699" s="1">
        <v>697</v>
      </c>
      <c r="B699" s="1">
        <v>10000154</v>
      </c>
      <c r="C699" s="1">
        <v>9000964</v>
      </c>
      <c r="D699" s="1" t="s">
        <v>2120</v>
      </c>
      <c r="E699" s="1" t="s">
        <v>2121</v>
      </c>
      <c r="F699" s="1" t="s">
        <v>2122</v>
      </c>
      <c r="G699" s="1">
        <v>1.5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 t="s">
        <v>278</v>
      </c>
      <c r="N699" s="1">
        <v>21</v>
      </c>
      <c r="O699" s="1">
        <v>10000154</v>
      </c>
    </row>
    <row r="700" spans="1:15" x14ac:dyDescent="0.2">
      <c r="A700" s="1">
        <v>698</v>
      </c>
      <c r="B700" s="1">
        <v>10000154</v>
      </c>
      <c r="C700" s="1">
        <v>9000975</v>
      </c>
      <c r="D700" s="1" t="s">
        <v>2123</v>
      </c>
      <c r="E700" s="1" t="s">
        <v>2124</v>
      </c>
      <c r="F700" s="1" t="s">
        <v>2125</v>
      </c>
      <c r="G700" s="1">
        <v>1.5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 t="s">
        <v>278</v>
      </c>
      <c r="N700" s="1">
        <v>21</v>
      </c>
      <c r="O700" s="1">
        <v>10000154</v>
      </c>
    </row>
    <row r="701" spans="1:15" x14ac:dyDescent="0.2">
      <c r="A701" s="1">
        <v>699</v>
      </c>
      <c r="B701" s="1">
        <v>10000154</v>
      </c>
      <c r="C701" s="1">
        <v>9000959</v>
      </c>
      <c r="D701" s="1" t="s">
        <v>2126</v>
      </c>
      <c r="E701" s="1" t="s">
        <v>2127</v>
      </c>
      <c r="F701" s="1" t="s">
        <v>2128</v>
      </c>
      <c r="G701" s="1">
        <v>1.5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 t="s">
        <v>278</v>
      </c>
      <c r="N701" s="1">
        <v>21</v>
      </c>
      <c r="O701" s="1">
        <v>10000154</v>
      </c>
    </row>
    <row r="702" spans="1:15" x14ac:dyDescent="0.2">
      <c r="A702" s="1">
        <v>700</v>
      </c>
      <c r="B702" s="1">
        <v>10000154</v>
      </c>
      <c r="C702" s="1">
        <v>9000955</v>
      </c>
      <c r="D702" s="1" t="s">
        <v>2129</v>
      </c>
      <c r="E702" s="1" t="s">
        <v>2130</v>
      </c>
      <c r="F702" s="1" t="s">
        <v>2131</v>
      </c>
      <c r="G702" s="1">
        <v>1.5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 t="s">
        <v>278</v>
      </c>
      <c r="N702" s="1">
        <v>21</v>
      </c>
      <c r="O702" s="1">
        <v>10000154</v>
      </c>
    </row>
    <row r="703" spans="1:15" x14ac:dyDescent="0.2">
      <c r="A703" s="1">
        <v>701</v>
      </c>
      <c r="B703" s="1">
        <v>10000154</v>
      </c>
      <c r="C703" s="1">
        <v>9000978</v>
      </c>
      <c r="D703" s="1" t="s">
        <v>819</v>
      </c>
      <c r="E703" s="1" t="s">
        <v>2132</v>
      </c>
      <c r="F703" s="1" t="s">
        <v>2133</v>
      </c>
      <c r="G703" s="1">
        <v>1.5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 t="s">
        <v>278</v>
      </c>
      <c r="N703" s="1">
        <v>21</v>
      </c>
      <c r="O703" s="1">
        <v>10000154</v>
      </c>
    </row>
    <row r="704" spans="1:15" x14ac:dyDescent="0.2">
      <c r="A704" s="1">
        <v>702</v>
      </c>
      <c r="B704" s="1">
        <v>10000154</v>
      </c>
      <c r="C704" s="1">
        <v>9000956</v>
      </c>
      <c r="D704" s="1" t="s">
        <v>2134</v>
      </c>
      <c r="E704" s="1" t="s">
        <v>2135</v>
      </c>
      <c r="F704" s="1" t="s">
        <v>2136</v>
      </c>
      <c r="G704" s="1">
        <v>1.5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 t="s">
        <v>278</v>
      </c>
      <c r="N704" s="1">
        <v>21</v>
      </c>
      <c r="O704" s="1">
        <v>10000154</v>
      </c>
    </row>
    <row r="705" spans="1:15" x14ac:dyDescent="0.2">
      <c r="A705" s="1">
        <v>703</v>
      </c>
      <c r="B705" s="1">
        <v>10000154</v>
      </c>
      <c r="C705" s="1">
        <v>9000981</v>
      </c>
      <c r="D705" s="1" t="s">
        <v>2137</v>
      </c>
      <c r="E705" s="1" t="s">
        <v>2138</v>
      </c>
      <c r="F705" s="1" t="s">
        <v>2139</v>
      </c>
      <c r="G705" s="1">
        <v>1.5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 t="s">
        <v>278</v>
      </c>
      <c r="N705" s="1">
        <v>21</v>
      </c>
      <c r="O705" s="1">
        <v>10000154</v>
      </c>
    </row>
    <row r="706" spans="1:15" x14ac:dyDescent="0.2">
      <c r="A706" s="1">
        <v>704</v>
      </c>
      <c r="B706" s="1">
        <v>10000154</v>
      </c>
      <c r="C706" s="1">
        <v>9000971</v>
      </c>
      <c r="D706" s="1" t="s">
        <v>2140</v>
      </c>
      <c r="E706" s="1" t="s">
        <v>2141</v>
      </c>
      <c r="F706" s="1" t="s">
        <v>2142</v>
      </c>
      <c r="G706" s="1">
        <v>1.5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 t="s">
        <v>278</v>
      </c>
      <c r="N706" s="1">
        <v>21</v>
      </c>
      <c r="O706" s="1">
        <v>10000154</v>
      </c>
    </row>
    <row r="707" spans="1:15" x14ac:dyDescent="0.2">
      <c r="A707" s="1">
        <v>705</v>
      </c>
      <c r="B707" s="1">
        <v>10000154</v>
      </c>
      <c r="C707" s="1">
        <v>9000973</v>
      </c>
      <c r="D707" s="1" t="s">
        <v>2143</v>
      </c>
      <c r="E707" s="1" t="s">
        <v>2144</v>
      </c>
      <c r="F707" s="1" t="s">
        <v>2145</v>
      </c>
      <c r="G707" s="1">
        <v>1.5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 t="s">
        <v>278</v>
      </c>
      <c r="N707" s="1">
        <v>21</v>
      </c>
      <c r="O707" s="1">
        <v>10000154</v>
      </c>
    </row>
    <row r="708" spans="1:15" x14ac:dyDescent="0.2">
      <c r="A708" s="1">
        <v>706</v>
      </c>
      <c r="B708" s="1">
        <v>10000154</v>
      </c>
      <c r="C708" s="1">
        <v>9000974</v>
      </c>
      <c r="D708" s="1" t="s">
        <v>2146</v>
      </c>
      <c r="E708" s="1" t="s">
        <v>2147</v>
      </c>
      <c r="F708" s="1" t="s">
        <v>2148</v>
      </c>
      <c r="G708" s="1">
        <v>1.5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 t="s">
        <v>278</v>
      </c>
      <c r="N708" s="1">
        <v>21</v>
      </c>
      <c r="O708" s="1">
        <v>10000154</v>
      </c>
    </row>
    <row r="709" spans="1:15" x14ac:dyDescent="0.2">
      <c r="A709" s="1">
        <v>707</v>
      </c>
      <c r="B709" s="1">
        <v>10000154</v>
      </c>
      <c r="C709" s="1">
        <v>9000984</v>
      </c>
      <c r="D709" s="1" t="s">
        <v>2149</v>
      </c>
      <c r="E709" s="1" t="s">
        <v>2150</v>
      </c>
      <c r="F709" s="1" t="s">
        <v>2151</v>
      </c>
      <c r="G709" s="1">
        <v>1.5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 t="s">
        <v>278</v>
      </c>
      <c r="N709" s="1">
        <v>21</v>
      </c>
      <c r="O709" s="1">
        <v>10000154</v>
      </c>
    </row>
    <row r="710" spans="1:15" x14ac:dyDescent="0.2">
      <c r="A710" s="1">
        <v>708</v>
      </c>
      <c r="B710" s="1">
        <v>10000154</v>
      </c>
      <c r="C710" s="1">
        <v>9000966</v>
      </c>
      <c r="D710" s="1" t="s">
        <v>2152</v>
      </c>
      <c r="E710" s="1" t="s">
        <v>2153</v>
      </c>
      <c r="F710" s="1" t="s">
        <v>2154</v>
      </c>
      <c r="G710" s="1">
        <v>1.5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 t="s">
        <v>278</v>
      </c>
      <c r="N710" s="1">
        <v>21</v>
      </c>
      <c r="O710" s="1">
        <v>10000154</v>
      </c>
    </row>
    <row r="711" spans="1:15" x14ac:dyDescent="0.2">
      <c r="A711" s="1">
        <v>709</v>
      </c>
      <c r="B711" s="1">
        <v>10000154</v>
      </c>
      <c r="C711" s="1">
        <v>9000970</v>
      </c>
      <c r="D711" s="1" t="s">
        <v>2155</v>
      </c>
      <c r="E711" s="1" t="s">
        <v>2156</v>
      </c>
      <c r="F711" s="1" t="s">
        <v>2157</v>
      </c>
      <c r="G711" s="1">
        <v>1.5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 t="s">
        <v>278</v>
      </c>
      <c r="N711" s="1">
        <v>21</v>
      </c>
      <c r="O711" s="1">
        <v>10000154</v>
      </c>
    </row>
    <row r="712" spans="1:15" x14ac:dyDescent="0.2">
      <c r="A712" s="1">
        <v>710</v>
      </c>
      <c r="B712" s="1">
        <v>10000154</v>
      </c>
      <c r="C712" s="1">
        <v>9000976</v>
      </c>
      <c r="D712" s="1" t="s">
        <v>2158</v>
      </c>
      <c r="E712" s="1" t="s">
        <v>2159</v>
      </c>
      <c r="F712" s="1" t="s">
        <v>2160</v>
      </c>
      <c r="G712" s="1">
        <v>1.5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 t="s">
        <v>278</v>
      </c>
      <c r="N712" s="1">
        <v>21</v>
      </c>
      <c r="O712" s="1">
        <v>10000154</v>
      </c>
    </row>
    <row r="713" spans="1:15" x14ac:dyDescent="0.2">
      <c r="A713" s="1">
        <v>711</v>
      </c>
      <c r="B713" s="1">
        <v>10000154</v>
      </c>
      <c r="C713" s="1">
        <v>9000961</v>
      </c>
      <c r="D713" s="1" t="s">
        <v>2161</v>
      </c>
      <c r="E713" s="1" t="s">
        <v>2162</v>
      </c>
      <c r="F713" s="1" t="s">
        <v>2163</v>
      </c>
      <c r="G713" s="1">
        <v>1.5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 t="s">
        <v>278</v>
      </c>
      <c r="N713" s="1">
        <v>21</v>
      </c>
      <c r="O713" s="1">
        <v>10000154</v>
      </c>
    </row>
    <row r="714" spans="1:15" x14ac:dyDescent="0.2">
      <c r="A714" s="1">
        <v>712</v>
      </c>
      <c r="B714" s="1">
        <v>10000154</v>
      </c>
      <c r="C714" s="1">
        <v>9000986</v>
      </c>
      <c r="D714" s="1" t="s">
        <v>2164</v>
      </c>
      <c r="E714" s="1" t="s">
        <v>2165</v>
      </c>
      <c r="F714" s="1" t="s">
        <v>2166</v>
      </c>
      <c r="G714" s="1">
        <v>1.5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 t="s">
        <v>278</v>
      </c>
      <c r="N714" s="1">
        <v>21</v>
      </c>
      <c r="O714" s="1">
        <v>10000154</v>
      </c>
    </row>
    <row r="715" spans="1:15" x14ac:dyDescent="0.2">
      <c r="A715" s="1">
        <v>713</v>
      </c>
      <c r="B715" s="1">
        <v>10000154</v>
      </c>
      <c r="C715" s="1">
        <v>9000952</v>
      </c>
      <c r="D715" s="1" t="s">
        <v>2167</v>
      </c>
      <c r="E715" s="1" t="s">
        <v>2168</v>
      </c>
      <c r="F715" s="1" t="s">
        <v>2169</v>
      </c>
      <c r="G715" s="1">
        <v>1.5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 t="s">
        <v>278</v>
      </c>
      <c r="N715" s="1">
        <v>21</v>
      </c>
      <c r="O715" s="1">
        <v>10000154</v>
      </c>
    </row>
    <row r="716" spans="1:15" x14ac:dyDescent="0.2">
      <c r="A716" s="1">
        <v>714</v>
      </c>
      <c r="B716" s="1">
        <v>10000154</v>
      </c>
      <c r="C716" s="1">
        <v>9000960</v>
      </c>
      <c r="D716" s="1" t="s">
        <v>2170</v>
      </c>
      <c r="E716" s="1" t="s">
        <v>2171</v>
      </c>
      <c r="F716" s="1" t="s">
        <v>2172</v>
      </c>
      <c r="G716" s="1">
        <v>1.5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 t="s">
        <v>278</v>
      </c>
      <c r="N716" s="1">
        <v>21</v>
      </c>
      <c r="O716" s="1">
        <v>10000154</v>
      </c>
    </row>
    <row r="717" spans="1:15" x14ac:dyDescent="0.2">
      <c r="A717" s="1">
        <v>715</v>
      </c>
      <c r="B717" s="1">
        <v>10000154</v>
      </c>
      <c r="C717" s="1">
        <v>9000972</v>
      </c>
      <c r="D717" s="1" t="s">
        <v>2173</v>
      </c>
      <c r="E717" s="1" t="s">
        <v>2174</v>
      </c>
      <c r="F717" s="1" t="s">
        <v>2175</v>
      </c>
      <c r="G717" s="1">
        <v>1.5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 t="s">
        <v>278</v>
      </c>
      <c r="N717" s="1">
        <v>21</v>
      </c>
      <c r="O717" s="1">
        <v>10000154</v>
      </c>
    </row>
    <row r="718" spans="1:15" x14ac:dyDescent="0.2">
      <c r="A718" s="1">
        <v>716</v>
      </c>
      <c r="B718" s="1">
        <v>10000154</v>
      </c>
      <c r="C718" s="1">
        <v>9000969</v>
      </c>
      <c r="D718" s="1" t="s">
        <v>2176</v>
      </c>
      <c r="E718" s="1" t="s">
        <v>2177</v>
      </c>
      <c r="F718" s="1" t="s">
        <v>2178</v>
      </c>
      <c r="G718" s="1">
        <v>1.5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 t="s">
        <v>278</v>
      </c>
      <c r="N718" s="1">
        <v>21</v>
      </c>
      <c r="O718" s="1">
        <v>10000154</v>
      </c>
    </row>
    <row r="719" spans="1:15" x14ac:dyDescent="0.2">
      <c r="A719" s="1">
        <v>717</v>
      </c>
      <c r="B719" s="1">
        <v>10000154</v>
      </c>
      <c r="C719" s="1">
        <v>9000962</v>
      </c>
      <c r="D719" s="1" t="s">
        <v>2179</v>
      </c>
      <c r="E719" s="1" t="s">
        <v>2180</v>
      </c>
      <c r="F719" s="1" t="s">
        <v>2181</v>
      </c>
      <c r="G719" s="1">
        <v>1.5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 t="s">
        <v>278</v>
      </c>
      <c r="N719" s="1">
        <v>21</v>
      </c>
      <c r="O719" s="1">
        <v>10000154</v>
      </c>
    </row>
    <row r="720" spans="1:15" x14ac:dyDescent="0.2">
      <c r="A720" s="1">
        <v>718</v>
      </c>
      <c r="B720" s="1">
        <v>10000154</v>
      </c>
      <c r="C720" s="1">
        <v>9000951</v>
      </c>
      <c r="D720" s="1" t="s">
        <v>2182</v>
      </c>
      <c r="E720" s="1" t="s">
        <v>2183</v>
      </c>
      <c r="F720" s="1" t="s">
        <v>2184</v>
      </c>
      <c r="G720" s="1">
        <v>1.5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 t="s">
        <v>278</v>
      </c>
      <c r="N720" s="1">
        <v>21</v>
      </c>
      <c r="O720" s="1">
        <v>10000154</v>
      </c>
    </row>
    <row r="721" spans="1:15" x14ac:dyDescent="0.2">
      <c r="A721" s="1">
        <v>719</v>
      </c>
      <c r="B721" s="1">
        <v>10000154</v>
      </c>
      <c r="C721" s="1">
        <v>9000968</v>
      </c>
      <c r="D721" s="1" t="s">
        <v>2185</v>
      </c>
      <c r="E721" s="1" t="s">
        <v>2186</v>
      </c>
      <c r="F721" s="1" t="s">
        <v>2187</v>
      </c>
      <c r="G721" s="1">
        <v>1.5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 t="s">
        <v>278</v>
      </c>
      <c r="N721" s="1">
        <v>21</v>
      </c>
      <c r="O721" s="1">
        <v>10000154</v>
      </c>
    </row>
    <row r="722" spans="1:15" x14ac:dyDescent="0.2">
      <c r="A722" s="1">
        <v>720</v>
      </c>
      <c r="B722" s="1">
        <v>10000154</v>
      </c>
      <c r="C722" s="1">
        <v>9000982</v>
      </c>
      <c r="D722" s="1" t="s">
        <v>2188</v>
      </c>
      <c r="E722" s="1" t="s">
        <v>2189</v>
      </c>
      <c r="F722" s="1" t="s">
        <v>2190</v>
      </c>
      <c r="G722" s="1">
        <v>1.5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 t="s">
        <v>278</v>
      </c>
      <c r="N722" s="1">
        <v>21</v>
      </c>
      <c r="O722" s="1">
        <v>10000154</v>
      </c>
    </row>
    <row r="723" spans="1:15" x14ac:dyDescent="0.2">
      <c r="A723" s="1">
        <v>721</v>
      </c>
      <c r="B723" s="1">
        <v>10000154</v>
      </c>
      <c r="C723" s="1">
        <v>9000985</v>
      </c>
      <c r="D723" s="1" t="s">
        <v>2191</v>
      </c>
      <c r="E723" s="1" t="s">
        <v>2192</v>
      </c>
      <c r="F723" s="1" t="s">
        <v>2193</v>
      </c>
      <c r="G723" s="1">
        <v>1.5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 t="s">
        <v>278</v>
      </c>
      <c r="N723" s="1">
        <v>21</v>
      </c>
      <c r="O723" s="1">
        <v>10000154</v>
      </c>
    </row>
    <row r="724" spans="1:15" x14ac:dyDescent="0.2">
      <c r="A724" s="1">
        <v>722</v>
      </c>
      <c r="B724" s="1">
        <v>10000154</v>
      </c>
      <c r="C724" s="1">
        <v>9000957</v>
      </c>
      <c r="D724" s="1" t="s">
        <v>2194</v>
      </c>
      <c r="E724" s="1" t="s">
        <v>2195</v>
      </c>
      <c r="F724" s="1" t="s">
        <v>2196</v>
      </c>
      <c r="G724" s="1">
        <v>1.5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 t="s">
        <v>278</v>
      </c>
      <c r="N724" s="1">
        <v>21</v>
      </c>
      <c r="O724" s="1">
        <v>10000154</v>
      </c>
    </row>
    <row r="725" spans="1:15" x14ac:dyDescent="0.2">
      <c r="A725" s="1">
        <v>723</v>
      </c>
      <c r="B725" s="1">
        <v>10000154</v>
      </c>
      <c r="C725" s="1">
        <v>9000950</v>
      </c>
      <c r="D725" s="1" t="s">
        <v>2197</v>
      </c>
      <c r="E725" s="1" t="s">
        <v>2198</v>
      </c>
      <c r="F725" s="1" t="s">
        <v>2199</v>
      </c>
      <c r="G725" s="1">
        <v>1.5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 t="s">
        <v>278</v>
      </c>
      <c r="N725" s="1">
        <v>21</v>
      </c>
      <c r="O725" s="1">
        <v>10000154</v>
      </c>
    </row>
    <row r="726" spans="1:15" x14ac:dyDescent="0.2">
      <c r="A726" s="1">
        <v>724</v>
      </c>
      <c r="B726" s="1">
        <v>10000154</v>
      </c>
      <c r="C726" s="1">
        <v>9000954</v>
      </c>
      <c r="D726" s="1" t="s">
        <v>2200</v>
      </c>
      <c r="E726" s="1" t="s">
        <v>2201</v>
      </c>
      <c r="F726" s="1" t="s">
        <v>2202</v>
      </c>
      <c r="G726" s="1">
        <v>1.5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 t="s">
        <v>278</v>
      </c>
      <c r="N726" s="1">
        <v>21</v>
      </c>
      <c r="O726" s="1">
        <v>10000154</v>
      </c>
    </row>
    <row r="727" spans="1:15" x14ac:dyDescent="0.2">
      <c r="A727" s="1">
        <v>725</v>
      </c>
      <c r="B727" s="1">
        <v>10000154</v>
      </c>
      <c r="C727" s="1">
        <v>9000958</v>
      </c>
      <c r="D727" s="1" t="s">
        <v>2203</v>
      </c>
      <c r="E727" s="1" t="s">
        <v>2204</v>
      </c>
      <c r="F727" s="1" t="s">
        <v>2205</v>
      </c>
      <c r="G727" s="1">
        <v>1.5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 t="s">
        <v>278</v>
      </c>
      <c r="N727" s="1">
        <v>21</v>
      </c>
      <c r="O727" s="1">
        <v>10000154</v>
      </c>
    </row>
    <row r="728" spans="1:15" x14ac:dyDescent="0.2">
      <c r="A728" s="1">
        <v>726</v>
      </c>
      <c r="B728" s="1">
        <v>10000140</v>
      </c>
      <c r="C728" s="1">
        <v>9000942</v>
      </c>
      <c r="D728" s="1" t="s">
        <v>2206</v>
      </c>
      <c r="E728" s="1" t="s">
        <v>2207</v>
      </c>
      <c r="F728" s="1" t="s">
        <v>2208</v>
      </c>
      <c r="G728" s="1">
        <v>1.5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 t="s">
        <v>122</v>
      </c>
      <c r="N728" s="1">
        <v>20</v>
      </c>
      <c r="O728" s="1">
        <v>10000140</v>
      </c>
    </row>
    <row r="729" spans="1:15" x14ac:dyDescent="0.2">
      <c r="A729" s="1">
        <v>727</v>
      </c>
      <c r="B729" s="1">
        <v>10000154</v>
      </c>
      <c r="C729" s="1">
        <v>9000963</v>
      </c>
      <c r="D729" s="1" t="s">
        <v>993</v>
      </c>
      <c r="E729" s="1" t="s">
        <v>2209</v>
      </c>
      <c r="F729" s="1" t="s">
        <v>2210</v>
      </c>
      <c r="G729" s="1">
        <v>1.5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 t="s">
        <v>278</v>
      </c>
      <c r="N729" s="1">
        <v>21</v>
      </c>
      <c r="O729" s="1">
        <v>10000154</v>
      </c>
    </row>
    <row r="730" spans="1:15" x14ac:dyDescent="0.2">
      <c r="A730" s="1">
        <v>728</v>
      </c>
      <c r="B730" s="1">
        <v>10000154</v>
      </c>
      <c r="C730" s="1">
        <v>9000983</v>
      </c>
      <c r="D730" s="1" t="s">
        <v>2211</v>
      </c>
      <c r="E730" s="1" t="s">
        <v>2212</v>
      </c>
      <c r="F730" s="1" t="s">
        <v>2213</v>
      </c>
      <c r="G730" s="1">
        <v>1.5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 t="s">
        <v>278</v>
      </c>
      <c r="N730" s="1">
        <v>21</v>
      </c>
      <c r="O730" s="1">
        <v>10000154</v>
      </c>
    </row>
    <row r="731" spans="1:15" x14ac:dyDescent="0.2">
      <c r="A731" s="1">
        <v>729</v>
      </c>
      <c r="B731" s="1">
        <v>10000154</v>
      </c>
      <c r="C731" s="1">
        <v>9000965</v>
      </c>
      <c r="D731" s="1" t="s">
        <v>2214</v>
      </c>
      <c r="E731" s="1" t="s">
        <v>2215</v>
      </c>
      <c r="F731" s="1" t="s">
        <v>2216</v>
      </c>
      <c r="G731" s="1">
        <v>1.5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 t="s">
        <v>278</v>
      </c>
      <c r="N731" s="1">
        <v>21</v>
      </c>
      <c r="O731" s="1">
        <v>10000154</v>
      </c>
    </row>
    <row r="732" spans="1:15" x14ac:dyDescent="0.2">
      <c r="A732" s="1">
        <v>730</v>
      </c>
      <c r="B732" s="1">
        <v>10000154</v>
      </c>
      <c r="C732" s="1">
        <v>9000894</v>
      </c>
      <c r="D732" s="1" t="s">
        <v>2217</v>
      </c>
      <c r="E732" s="1" t="s">
        <v>2218</v>
      </c>
      <c r="F732" s="1" t="s">
        <v>7799</v>
      </c>
      <c r="G732" s="1">
        <v>1.65</v>
      </c>
      <c r="H732" s="1">
        <v>0</v>
      </c>
      <c r="I732" s="1">
        <v>0</v>
      </c>
      <c r="J732" s="1">
        <v>0</v>
      </c>
      <c r="K732" s="1">
        <v>1.65</v>
      </c>
      <c r="L732" s="1">
        <v>0</v>
      </c>
      <c r="M732" s="1" t="s">
        <v>278</v>
      </c>
      <c r="N732" s="1">
        <v>21</v>
      </c>
      <c r="O732" s="1">
        <v>10000154</v>
      </c>
    </row>
    <row r="733" spans="1:15" x14ac:dyDescent="0.2">
      <c r="A733" s="1">
        <v>731</v>
      </c>
      <c r="B733" s="1">
        <v>10000011</v>
      </c>
      <c r="C733" s="1">
        <v>9000987</v>
      </c>
      <c r="D733" s="1" t="s">
        <v>2219</v>
      </c>
      <c r="E733" s="1" t="s">
        <v>2220</v>
      </c>
      <c r="F733" s="1" t="s">
        <v>2221</v>
      </c>
      <c r="G733" s="1">
        <v>3.05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 t="s">
        <v>50</v>
      </c>
      <c r="N733" s="1">
        <v>16</v>
      </c>
      <c r="O733" s="1">
        <v>10000011</v>
      </c>
    </row>
    <row r="734" spans="1:15" x14ac:dyDescent="0.2">
      <c r="A734" s="1">
        <v>732</v>
      </c>
      <c r="B734" s="1">
        <v>10000187</v>
      </c>
      <c r="C734" s="1">
        <v>9000988</v>
      </c>
      <c r="D734" s="1" t="s">
        <v>2222</v>
      </c>
      <c r="E734" s="1" t="s">
        <v>2223</v>
      </c>
      <c r="F734" s="1" t="s">
        <v>2224</v>
      </c>
      <c r="G734" s="1">
        <v>3.6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 t="s">
        <v>426</v>
      </c>
      <c r="N734" s="1">
        <v>24</v>
      </c>
      <c r="O734" s="1">
        <v>10000187</v>
      </c>
    </row>
    <row r="735" spans="1:15" x14ac:dyDescent="0.2">
      <c r="A735" s="1">
        <v>733</v>
      </c>
      <c r="B735" s="1">
        <v>10000140</v>
      </c>
      <c r="C735" s="1">
        <v>9000989</v>
      </c>
      <c r="D735" s="1" t="s">
        <v>2225</v>
      </c>
      <c r="E735" s="1" t="s">
        <v>2226</v>
      </c>
      <c r="F735" s="1" t="s">
        <v>2227</v>
      </c>
      <c r="G735" s="1">
        <v>1.5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 t="s">
        <v>122</v>
      </c>
      <c r="N735" s="1">
        <v>20</v>
      </c>
      <c r="O735" s="1">
        <v>10000140</v>
      </c>
    </row>
    <row r="736" spans="1:15" x14ac:dyDescent="0.2">
      <c r="A736" s="1">
        <v>734</v>
      </c>
      <c r="B736" s="1">
        <v>10000140</v>
      </c>
      <c r="C736" s="1">
        <v>9000990</v>
      </c>
      <c r="D736" s="1" t="s">
        <v>2228</v>
      </c>
      <c r="E736" s="1" t="s">
        <v>2229</v>
      </c>
      <c r="F736" s="1" t="s">
        <v>2230</v>
      </c>
      <c r="G736" s="1">
        <v>1.5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 t="s">
        <v>122</v>
      </c>
      <c r="N736" s="1">
        <v>20</v>
      </c>
      <c r="O736" s="1">
        <v>10000140</v>
      </c>
    </row>
    <row r="737" spans="1:15" x14ac:dyDescent="0.2">
      <c r="A737" s="1">
        <v>735</v>
      </c>
      <c r="B737" s="1">
        <v>10000140</v>
      </c>
      <c r="C737" s="1">
        <v>9000991</v>
      </c>
      <c r="D737" s="1" t="s">
        <v>2231</v>
      </c>
      <c r="E737" s="1" t="s">
        <v>2232</v>
      </c>
      <c r="F737" s="1" t="s">
        <v>2233</v>
      </c>
      <c r="G737" s="1">
        <v>1.5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 t="s">
        <v>122</v>
      </c>
      <c r="N737" s="1">
        <v>20</v>
      </c>
      <c r="O737" s="1">
        <v>10000140</v>
      </c>
    </row>
    <row r="738" spans="1:15" x14ac:dyDescent="0.2">
      <c r="A738" s="1">
        <v>736</v>
      </c>
      <c r="B738" s="1">
        <v>10000140</v>
      </c>
      <c r="C738" s="1">
        <v>9000992</v>
      </c>
      <c r="D738" s="1" t="s">
        <v>2234</v>
      </c>
      <c r="E738" s="1" t="s">
        <v>2235</v>
      </c>
      <c r="F738" s="1" t="s">
        <v>2236</v>
      </c>
      <c r="G738" s="1">
        <v>1.5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 t="s">
        <v>122</v>
      </c>
      <c r="N738" s="1">
        <v>20</v>
      </c>
      <c r="O738" s="1">
        <v>10000140</v>
      </c>
    </row>
    <row r="739" spans="1:15" x14ac:dyDescent="0.2">
      <c r="A739" s="1">
        <v>737</v>
      </c>
      <c r="B739" s="1">
        <v>10000140</v>
      </c>
      <c r="C739" s="1">
        <v>9000993</v>
      </c>
      <c r="D739" s="1" t="s">
        <v>2237</v>
      </c>
      <c r="E739" s="1" t="s">
        <v>2238</v>
      </c>
      <c r="F739" s="1" t="s">
        <v>2239</v>
      </c>
      <c r="G739" s="1">
        <v>1.5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 t="s">
        <v>122</v>
      </c>
      <c r="N739" s="1">
        <v>20</v>
      </c>
      <c r="O739" s="1">
        <v>10000140</v>
      </c>
    </row>
    <row r="740" spans="1:15" x14ac:dyDescent="0.2">
      <c r="A740" s="1">
        <v>738</v>
      </c>
      <c r="B740" s="1">
        <v>10000140</v>
      </c>
      <c r="C740" s="1">
        <v>9000994</v>
      </c>
      <c r="D740" s="1" t="s">
        <v>2240</v>
      </c>
      <c r="E740" s="1" t="s">
        <v>2241</v>
      </c>
      <c r="F740" s="1" t="s">
        <v>2242</v>
      </c>
      <c r="G740" s="1">
        <v>1.5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 t="s">
        <v>122</v>
      </c>
      <c r="N740" s="1">
        <v>20</v>
      </c>
      <c r="O740" s="1">
        <v>10000140</v>
      </c>
    </row>
    <row r="741" spans="1:15" x14ac:dyDescent="0.2">
      <c r="A741" s="1">
        <v>739</v>
      </c>
      <c r="B741" s="1">
        <v>10000140</v>
      </c>
      <c r="C741" s="1">
        <v>9000995</v>
      </c>
      <c r="D741" s="1" t="s">
        <v>2243</v>
      </c>
      <c r="E741" s="1" t="s">
        <v>2244</v>
      </c>
      <c r="F741" s="1" t="s">
        <v>2245</v>
      </c>
      <c r="G741" s="1">
        <v>1.5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 t="s">
        <v>122</v>
      </c>
      <c r="N741" s="1">
        <v>20</v>
      </c>
      <c r="O741" s="1">
        <v>10000140</v>
      </c>
    </row>
    <row r="742" spans="1:15" x14ac:dyDescent="0.2">
      <c r="A742" s="1">
        <v>740</v>
      </c>
      <c r="B742" s="1">
        <v>10000140</v>
      </c>
      <c r="C742" s="1">
        <v>9000996</v>
      </c>
      <c r="D742" s="1" t="s">
        <v>2246</v>
      </c>
      <c r="E742" s="1" t="s">
        <v>2247</v>
      </c>
      <c r="F742" s="1" t="s">
        <v>2248</v>
      </c>
      <c r="G742" s="1">
        <v>1.5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 t="s">
        <v>122</v>
      </c>
      <c r="N742" s="1">
        <v>20</v>
      </c>
      <c r="O742" s="1">
        <v>10000140</v>
      </c>
    </row>
    <row r="743" spans="1:15" x14ac:dyDescent="0.2">
      <c r="A743" s="1">
        <v>741</v>
      </c>
      <c r="B743" s="1">
        <v>10000140</v>
      </c>
      <c r="C743" s="1">
        <v>9000997</v>
      </c>
      <c r="D743" s="1" t="s">
        <v>2249</v>
      </c>
      <c r="E743" s="1" t="s">
        <v>2250</v>
      </c>
      <c r="F743" s="1" t="s">
        <v>2251</v>
      </c>
      <c r="G743" s="1">
        <v>1.5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 t="s">
        <v>122</v>
      </c>
      <c r="N743" s="1">
        <v>20</v>
      </c>
      <c r="O743" s="1">
        <v>10000140</v>
      </c>
    </row>
    <row r="744" spans="1:15" x14ac:dyDescent="0.2">
      <c r="A744" s="1">
        <v>742</v>
      </c>
      <c r="B744" s="1">
        <v>10000140</v>
      </c>
      <c r="C744" s="1">
        <v>9000998</v>
      </c>
      <c r="D744" s="1" t="s">
        <v>2252</v>
      </c>
      <c r="E744" s="1" t="s">
        <v>2253</v>
      </c>
      <c r="F744" s="1" t="s">
        <v>2254</v>
      </c>
      <c r="G744" s="1">
        <v>1.5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 t="s">
        <v>122</v>
      </c>
      <c r="N744" s="1">
        <v>20</v>
      </c>
      <c r="O744" s="1">
        <v>10000140</v>
      </c>
    </row>
    <row r="745" spans="1:15" x14ac:dyDescent="0.2">
      <c r="A745" s="1">
        <v>743</v>
      </c>
      <c r="B745" s="1">
        <v>10000140</v>
      </c>
      <c r="C745" s="1">
        <v>9000999</v>
      </c>
      <c r="D745" s="1" t="s">
        <v>2255</v>
      </c>
      <c r="E745" s="1" t="s">
        <v>2256</v>
      </c>
      <c r="F745" s="1" t="s">
        <v>2257</v>
      </c>
      <c r="G745" s="1">
        <v>1.5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 t="s">
        <v>122</v>
      </c>
      <c r="N745" s="1">
        <v>20</v>
      </c>
      <c r="O745" s="1">
        <v>10000140</v>
      </c>
    </row>
    <row r="746" spans="1:15" x14ac:dyDescent="0.2">
      <c r="A746" s="1">
        <v>744</v>
      </c>
      <c r="B746" s="1">
        <v>10000140</v>
      </c>
      <c r="C746" s="1">
        <v>9001000</v>
      </c>
      <c r="D746" s="1" t="s">
        <v>2258</v>
      </c>
      <c r="E746" s="1" t="s">
        <v>2259</v>
      </c>
      <c r="F746" s="1" t="s">
        <v>2260</v>
      </c>
      <c r="G746" s="1">
        <v>1.5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 t="s">
        <v>122</v>
      </c>
      <c r="N746" s="1">
        <v>20</v>
      </c>
      <c r="O746" s="1">
        <v>10000140</v>
      </c>
    </row>
    <row r="747" spans="1:15" x14ac:dyDescent="0.2">
      <c r="A747" s="1">
        <v>745</v>
      </c>
      <c r="B747" s="1">
        <v>10000140</v>
      </c>
      <c r="C747" s="1">
        <v>9001001</v>
      </c>
      <c r="D747" s="1" t="s">
        <v>2261</v>
      </c>
      <c r="E747" s="1" t="s">
        <v>2262</v>
      </c>
      <c r="F747" s="1" t="s">
        <v>2263</v>
      </c>
      <c r="G747" s="1">
        <v>1.5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 t="s">
        <v>122</v>
      </c>
      <c r="N747" s="1">
        <v>20</v>
      </c>
      <c r="O747" s="1">
        <v>10000140</v>
      </c>
    </row>
    <row r="748" spans="1:15" x14ac:dyDescent="0.2">
      <c r="A748" s="1">
        <v>746</v>
      </c>
      <c r="B748" s="1">
        <v>10000140</v>
      </c>
      <c r="C748" s="1">
        <v>9001002</v>
      </c>
      <c r="D748" s="1" t="s">
        <v>2264</v>
      </c>
      <c r="E748" s="1" t="s">
        <v>2265</v>
      </c>
      <c r="F748" s="1" t="s">
        <v>2266</v>
      </c>
      <c r="G748" s="1">
        <v>1.5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 t="s">
        <v>122</v>
      </c>
      <c r="N748" s="1">
        <v>20</v>
      </c>
      <c r="O748" s="1">
        <v>10000140</v>
      </c>
    </row>
    <row r="749" spans="1:15" x14ac:dyDescent="0.2">
      <c r="A749" s="1">
        <v>747</v>
      </c>
      <c r="B749" s="1">
        <v>10000140</v>
      </c>
      <c r="C749" s="1">
        <v>9001003</v>
      </c>
      <c r="D749" s="1" t="s">
        <v>2267</v>
      </c>
      <c r="E749" s="1" t="s">
        <v>2268</v>
      </c>
      <c r="F749" s="1" t="s">
        <v>2269</v>
      </c>
      <c r="G749" s="1">
        <v>1.5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 t="s">
        <v>122</v>
      </c>
      <c r="N749" s="1">
        <v>20</v>
      </c>
      <c r="O749" s="1">
        <v>10000140</v>
      </c>
    </row>
    <row r="750" spans="1:15" x14ac:dyDescent="0.2">
      <c r="A750" s="1">
        <v>748</v>
      </c>
      <c r="B750" s="1">
        <v>10000140</v>
      </c>
      <c r="C750" s="1">
        <v>9001004</v>
      </c>
      <c r="D750" s="1" t="s">
        <v>2270</v>
      </c>
      <c r="E750" s="1" t="s">
        <v>2271</v>
      </c>
      <c r="F750" s="1" t="s">
        <v>2272</v>
      </c>
      <c r="G750" s="1">
        <v>1.5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 t="s">
        <v>122</v>
      </c>
      <c r="N750" s="1">
        <v>20</v>
      </c>
      <c r="O750" s="1">
        <v>10000140</v>
      </c>
    </row>
    <row r="751" spans="1:15" x14ac:dyDescent="0.2">
      <c r="A751" s="1">
        <v>749</v>
      </c>
      <c r="B751" s="1">
        <v>10000140</v>
      </c>
      <c r="C751" s="1">
        <v>9001005</v>
      </c>
      <c r="D751" s="1" t="s">
        <v>2273</v>
      </c>
      <c r="E751" s="1" t="s">
        <v>2274</v>
      </c>
      <c r="F751" s="1" t="s">
        <v>2275</v>
      </c>
      <c r="G751" s="1">
        <v>1.5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 t="s">
        <v>122</v>
      </c>
      <c r="N751" s="1">
        <v>20</v>
      </c>
      <c r="O751" s="1">
        <v>10000140</v>
      </c>
    </row>
    <row r="752" spans="1:15" x14ac:dyDescent="0.2">
      <c r="A752" s="1">
        <v>750</v>
      </c>
      <c r="B752" s="1">
        <v>10000140</v>
      </c>
      <c r="C752" s="1">
        <v>9001006</v>
      </c>
      <c r="D752" s="1" t="s">
        <v>2276</v>
      </c>
      <c r="E752" s="1" t="s">
        <v>2277</v>
      </c>
      <c r="F752" s="1" t="s">
        <v>2278</v>
      </c>
      <c r="G752" s="1">
        <v>1.5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 t="s">
        <v>122</v>
      </c>
      <c r="N752" s="1">
        <v>20</v>
      </c>
      <c r="O752" s="1">
        <v>10000140</v>
      </c>
    </row>
    <row r="753" spans="1:15" x14ac:dyDescent="0.2">
      <c r="A753" s="1">
        <v>751</v>
      </c>
      <c r="B753" s="1">
        <v>10000140</v>
      </c>
      <c r="C753" s="1">
        <v>9001007</v>
      </c>
      <c r="D753" s="1" t="s">
        <v>2279</v>
      </c>
      <c r="E753" s="1" t="s">
        <v>2280</v>
      </c>
      <c r="F753" s="1" t="s">
        <v>2281</v>
      </c>
      <c r="G753" s="1">
        <v>1.5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 t="s">
        <v>122</v>
      </c>
      <c r="N753" s="1">
        <v>20</v>
      </c>
      <c r="O753" s="1">
        <v>10000140</v>
      </c>
    </row>
    <row r="754" spans="1:15" x14ac:dyDescent="0.2">
      <c r="A754" s="1">
        <v>752</v>
      </c>
      <c r="B754" s="1">
        <v>10000140</v>
      </c>
      <c r="C754" s="1">
        <v>9001008</v>
      </c>
      <c r="D754" s="1" t="s">
        <v>2282</v>
      </c>
      <c r="E754" s="1" t="s">
        <v>2283</v>
      </c>
      <c r="F754" s="1" t="s">
        <v>2284</v>
      </c>
      <c r="G754" s="1">
        <v>3.6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 t="s">
        <v>122</v>
      </c>
      <c r="N754" s="1">
        <v>20</v>
      </c>
      <c r="O754" s="1">
        <v>10000140</v>
      </c>
    </row>
    <row r="755" spans="1:15" x14ac:dyDescent="0.2">
      <c r="A755" s="1">
        <v>753</v>
      </c>
      <c r="B755" s="1">
        <v>10000140</v>
      </c>
      <c r="C755" s="1">
        <v>9001009</v>
      </c>
      <c r="D755" s="1" t="s">
        <v>2285</v>
      </c>
      <c r="E755" s="1" t="s">
        <v>2286</v>
      </c>
      <c r="F755" s="1" t="s">
        <v>2287</v>
      </c>
      <c r="G755" s="1">
        <v>1.5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 t="s">
        <v>122</v>
      </c>
      <c r="N755" s="1">
        <v>20</v>
      </c>
      <c r="O755" s="1">
        <v>10000140</v>
      </c>
    </row>
    <row r="756" spans="1:15" x14ac:dyDescent="0.2">
      <c r="A756" s="1">
        <v>754</v>
      </c>
      <c r="B756" s="1">
        <v>10000140</v>
      </c>
      <c r="C756" s="1">
        <v>9001010</v>
      </c>
      <c r="D756" s="1" t="s">
        <v>2288</v>
      </c>
      <c r="E756" s="1" t="s">
        <v>2289</v>
      </c>
      <c r="F756" s="1" t="s">
        <v>2290</v>
      </c>
      <c r="G756" s="1">
        <v>1.5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 t="s">
        <v>122</v>
      </c>
      <c r="N756" s="1">
        <v>20</v>
      </c>
      <c r="O756" s="1">
        <v>10000140</v>
      </c>
    </row>
    <row r="757" spans="1:15" x14ac:dyDescent="0.2">
      <c r="A757" s="1">
        <v>755</v>
      </c>
      <c r="B757" s="1">
        <v>10000140</v>
      </c>
      <c r="C757" s="1">
        <v>9001011</v>
      </c>
      <c r="D757" s="1" t="s">
        <v>2291</v>
      </c>
      <c r="E757" s="1" t="s">
        <v>2292</v>
      </c>
      <c r="F757" s="1" t="s">
        <v>2293</v>
      </c>
      <c r="G757" s="1">
        <v>1.5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 t="s">
        <v>122</v>
      </c>
      <c r="N757" s="1">
        <v>20</v>
      </c>
      <c r="O757" s="1">
        <v>10000140</v>
      </c>
    </row>
    <row r="758" spans="1:15" x14ac:dyDescent="0.2">
      <c r="A758" s="1">
        <v>756</v>
      </c>
      <c r="B758" s="1">
        <v>10000140</v>
      </c>
      <c r="C758" s="1">
        <v>9001012</v>
      </c>
      <c r="D758" s="1" t="s">
        <v>2294</v>
      </c>
      <c r="E758" s="1" t="s">
        <v>2295</v>
      </c>
      <c r="F758" s="1" t="s">
        <v>2296</v>
      </c>
      <c r="G758" s="1">
        <v>1.5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 t="s">
        <v>122</v>
      </c>
      <c r="N758" s="1">
        <v>20</v>
      </c>
      <c r="O758" s="1">
        <v>10000140</v>
      </c>
    </row>
    <row r="759" spans="1:15" x14ac:dyDescent="0.2">
      <c r="A759" s="1">
        <v>757</v>
      </c>
      <c r="B759" s="1">
        <v>10000140</v>
      </c>
      <c r="C759" s="1">
        <v>9001013</v>
      </c>
      <c r="D759" s="1" t="s">
        <v>2297</v>
      </c>
      <c r="E759" s="1" t="s">
        <v>2298</v>
      </c>
      <c r="F759" s="1" t="s">
        <v>2299</v>
      </c>
      <c r="G759" s="1">
        <v>1.5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 t="s">
        <v>122</v>
      </c>
      <c r="N759" s="1">
        <v>20</v>
      </c>
      <c r="O759" s="1">
        <v>10000140</v>
      </c>
    </row>
    <row r="760" spans="1:15" x14ac:dyDescent="0.2">
      <c r="A760" s="1">
        <v>758</v>
      </c>
      <c r="B760" s="1">
        <v>10000140</v>
      </c>
      <c r="C760" s="1">
        <v>9001014</v>
      </c>
      <c r="D760" s="1" t="s">
        <v>2300</v>
      </c>
      <c r="E760" s="1" t="s">
        <v>2301</v>
      </c>
      <c r="F760" s="1" t="s">
        <v>2302</v>
      </c>
      <c r="G760" s="1">
        <v>1.5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 t="s">
        <v>122</v>
      </c>
      <c r="N760" s="1">
        <v>20</v>
      </c>
      <c r="O760" s="1">
        <v>10000140</v>
      </c>
    </row>
    <row r="761" spans="1:15" x14ac:dyDescent="0.2">
      <c r="A761" s="1">
        <v>759</v>
      </c>
      <c r="B761" s="1">
        <v>10000140</v>
      </c>
      <c r="C761" s="1">
        <v>9001015</v>
      </c>
      <c r="D761" s="1" t="s">
        <v>2303</v>
      </c>
      <c r="E761" s="1" t="s">
        <v>2304</v>
      </c>
      <c r="F761" s="1" t="s">
        <v>2305</v>
      </c>
      <c r="G761" s="1">
        <v>1.5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 t="s">
        <v>122</v>
      </c>
      <c r="N761" s="1">
        <v>20</v>
      </c>
      <c r="O761" s="1">
        <v>10000140</v>
      </c>
    </row>
    <row r="762" spans="1:15" x14ac:dyDescent="0.2">
      <c r="A762" s="1">
        <v>760</v>
      </c>
      <c r="B762" s="1">
        <v>10000140</v>
      </c>
      <c r="C762" s="1">
        <v>9001016</v>
      </c>
      <c r="D762" s="1" t="s">
        <v>2306</v>
      </c>
      <c r="E762" s="1" t="s">
        <v>2307</v>
      </c>
      <c r="F762" s="1" t="s">
        <v>2308</v>
      </c>
      <c r="G762" s="1">
        <v>3.6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 t="s">
        <v>122</v>
      </c>
      <c r="N762" s="1">
        <v>20</v>
      </c>
      <c r="O762" s="1">
        <v>10000140</v>
      </c>
    </row>
    <row r="763" spans="1:15" x14ac:dyDescent="0.2">
      <c r="A763" s="1">
        <v>761</v>
      </c>
      <c r="B763" s="1">
        <v>10000154</v>
      </c>
      <c r="C763" s="1">
        <v>9001017</v>
      </c>
      <c r="D763" s="1" t="s">
        <v>2309</v>
      </c>
      <c r="E763" s="1" t="s">
        <v>2310</v>
      </c>
      <c r="F763" s="1" t="s">
        <v>2311</v>
      </c>
      <c r="G763" s="1">
        <v>1.5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 t="s">
        <v>278</v>
      </c>
      <c r="N763" s="1">
        <v>21</v>
      </c>
      <c r="O763" s="1">
        <v>10000154</v>
      </c>
    </row>
    <row r="764" spans="1:15" x14ac:dyDescent="0.2">
      <c r="A764" s="1">
        <v>762</v>
      </c>
      <c r="B764" s="1">
        <v>10000154</v>
      </c>
      <c r="C764" s="1">
        <v>9001018</v>
      </c>
      <c r="D764" s="1" t="s">
        <v>2312</v>
      </c>
      <c r="E764" s="1" t="s">
        <v>2313</v>
      </c>
      <c r="F764" s="1" t="s">
        <v>2314</v>
      </c>
      <c r="G764" s="1">
        <v>1.5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 t="s">
        <v>278</v>
      </c>
      <c r="N764" s="1">
        <v>21</v>
      </c>
      <c r="O764" s="1">
        <v>10000154</v>
      </c>
    </row>
    <row r="765" spans="1:15" x14ac:dyDescent="0.2">
      <c r="A765" s="1">
        <v>763</v>
      </c>
      <c r="B765" s="1">
        <v>10000154</v>
      </c>
      <c r="C765" s="1">
        <v>9001019</v>
      </c>
      <c r="D765" s="1" t="s">
        <v>2315</v>
      </c>
      <c r="E765" s="1" t="s">
        <v>2316</v>
      </c>
      <c r="F765" s="1" t="s">
        <v>2317</v>
      </c>
      <c r="G765" s="1">
        <v>1.5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 t="s">
        <v>278</v>
      </c>
      <c r="N765" s="1">
        <v>21</v>
      </c>
      <c r="O765" s="1">
        <v>10000154</v>
      </c>
    </row>
    <row r="766" spans="1:15" x14ac:dyDescent="0.2">
      <c r="A766" s="1">
        <v>764</v>
      </c>
      <c r="B766" s="1">
        <v>10000154</v>
      </c>
      <c r="C766" s="1">
        <v>9001020</v>
      </c>
      <c r="D766" s="1" t="s">
        <v>2318</v>
      </c>
      <c r="E766" s="1" t="s">
        <v>2319</v>
      </c>
      <c r="F766" s="1" t="s">
        <v>2320</v>
      </c>
      <c r="G766" s="1">
        <v>1.5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 t="s">
        <v>278</v>
      </c>
      <c r="N766" s="1">
        <v>21</v>
      </c>
      <c r="O766" s="1">
        <v>10000154</v>
      </c>
    </row>
    <row r="767" spans="1:15" x14ac:dyDescent="0.2">
      <c r="A767" s="1">
        <v>765</v>
      </c>
      <c r="B767" s="1">
        <v>10000154</v>
      </c>
      <c r="C767" s="1">
        <v>9001021</v>
      </c>
      <c r="D767" s="1" t="s">
        <v>2321</v>
      </c>
      <c r="E767" s="1" t="s">
        <v>2322</v>
      </c>
      <c r="F767" s="1" t="s">
        <v>2323</v>
      </c>
      <c r="G767" s="1">
        <v>1.5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 t="s">
        <v>278</v>
      </c>
      <c r="N767" s="1">
        <v>21</v>
      </c>
      <c r="O767" s="1">
        <v>10000154</v>
      </c>
    </row>
    <row r="768" spans="1:15" x14ac:dyDescent="0.2">
      <c r="A768" s="1">
        <v>766</v>
      </c>
      <c r="B768" s="1">
        <v>10000154</v>
      </c>
      <c r="C768" s="1">
        <v>9001022</v>
      </c>
      <c r="D768" s="1" t="s">
        <v>2324</v>
      </c>
      <c r="E768" s="1" t="s">
        <v>2325</v>
      </c>
      <c r="F768" s="1" t="s">
        <v>2326</v>
      </c>
      <c r="G768" s="1">
        <v>1.5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 t="s">
        <v>278</v>
      </c>
      <c r="N768" s="1">
        <v>21</v>
      </c>
      <c r="O768" s="1">
        <v>10000154</v>
      </c>
    </row>
    <row r="769" spans="1:15" x14ac:dyDescent="0.2">
      <c r="A769" s="1">
        <v>767</v>
      </c>
      <c r="B769" s="1">
        <v>10000154</v>
      </c>
      <c r="C769" s="1">
        <v>9001023</v>
      </c>
      <c r="D769" s="1" t="s">
        <v>2327</v>
      </c>
      <c r="E769" s="1" t="s">
        <v>2328</v>
      </c>
      <c r="F769" s="1" t="s">
        <v>2329</v>
      </c>
      <c r="G769" s="1">
        <v>1.5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 t="s">
        <v>278</v>
      </c>
      <c r="N769" s="1">
        <v>21</v>
      </c>
      <c r="O769" s="1">
        <v>10000154</v>
      </c>
    </row>
    <row r="770" spans="1:15" x14ac:dyDescent="0.2">
      <c r="A770" s="1">
        <v>768</v>
      </c>
      <c r="B770" s="1">
        <v>10000154</v>
      </c>
      <c r="C770" s="1">
        <v>9001024</v>
      </c>
      <c r="D770" s="1" t="s">
        <v>2330</v>
      </c>
      <c r="E770" s="1" t="s">
        <v>2331</v>
      </c>
      <c r="F770" s="1" t="s">
        <v>2332</v>
      </c>
      <c r="G770" s="1">
        <v>1.5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 t="s">
        <v>278</v>
      </c>
      <c r="N770" s="1">
        <v>21</v>
      </c>
      <c r="O770" s="1">
        <v>10000154</v>
      </c>
    </row>
    <row r="771" spans="1:15" x14ac:dyDescent="0.2">
      <c r="A771" s="1">
        <v>769</v>
      </c>
      <c r="B771" s="1">
        <v>10000154</v>
      </c>
      <c r="C771" s="1">
        <v>9001025</v>
      </c>
      <c r="D771" s="1" t="s">
        <v>2333</v>
      </c>
      <c r="E771" s="1" t="s">
        <v>2334</v>
      </c>
      <c r="F771" s="1" t="s">
        <v>2335</v>
      </c>
      <c r="G771" s="1">
        <v>1.5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 t="s">
        <v>278</v>
      </c>
      <c r="N771" s="1">
        <v>21</v>
      </c>
      <c r="O771" s="1">
        <v>10000154</v>
      </c>
    </row>
    <row r="772" spans="1:15" x14ac:dyDescent="0.2">
      <c r="A772" s="1">
        <v>770</v>
      </c>
      <c r="B772" s="1">
        <v>10000154</v>
      </c>
      <c r="C772" s="1">
        <v>9001026</v>
      </c>
      <c r="D772" s="1" t="s">
        <v>2336</v>
      </c>
      <c r="E772" s="1" t="s">
        <v>2337</v>
      </c>
      <c r="F772" s="1" t="s">
        <v>2338</v>
      </c>
      <c r="G772" s="1">
        <v>1.5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 t="s">
        <v>278</v>
      </c>
      <c r="N772" s="1">
        <v>21</v>
      </c>
      <c r="O772" s="1">
        <v>10000154</v>
      </c>
    </row>
    <row r="773" spans="1:15" x14ac:dyDescent="0.2">
      <c r="A773" s="1">
        <v>771</v>
      </c>
      <c r="B773" s="1">
        <v>10000154</v>
      </c>
      <c r="C773" s="1">
        <v>9001027</v>
      </c>
      <c r="D773" s="1" t="s">
        <v>969</v>
      </c>
      <c r="E773" s="1" t="s">
        <v>2339</v>
      </c>
      <c r="F773" s="1" t="s">
        <v>2340</v>
      </c>
      <c r="G773" s="1">
        <v>1.5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 t="s">
        <v>278</v>
      </c>
      <c r="N773" s="1">
        <v>21</v>
      </c>
      <c r="O773" s="1">
        <v>10000154</v>
      </c>
    </row>
    <row r="774" spans="1:15" x14ac:dyDescent="0.2">
      <c r="A774" s="1">
        <v>772</v>
      </c>
      <c r="B774" s="1">
        <v>10000154</v>
      </c>
      <c r="C774" s="1">
        <v>9001028</v>
      </c>
      <c r="D774" s="1" t="s">
        <v>2341</v>
      </c>
      <c r="E774" s="1" t="s">
        <v>2342</v>
      </c>
      <c r="F774" s="1" t="s">
        <v>2343</v>
      </c>
      <c r="G774" s="1">
        <v>1.5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 t="s">
        <v>278</v>
      </c>
      <c r="N774" s="1">
        <v>21</v>
      </c>
      <c r="O774" s="1">
        <v>10000154</v>
      </c>
    </row>
    <row r="775" spans="1:15" x14ac:dyDescent="0.2">
      <c r="A775" s="1">
        <v>773</v>
      </c>
      <c r="B775" s="1">
        <v>10000154</v>
      </c>
      <c r="C775" s="1">
        <v>9001029</v>
      </c>
      <c r="D775" s="1" t="s">
        <v>2344</v>
      </c>
      <c r="E775" s="1" t="s">
        <v>2345</v>
      </c>
      <c r="F775" s="1" t="s">
        <v>7851</v>
      </c>
      <c r="G775" s="1">
        <v>1.5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 t="s">
        <v>278</v>
      </c>
      <c r="N775" s="1">
        <v>21</v>
      </c>
      <c r="O775" s="1">
        <v>10000154</v>
      </c>
    </row>
    <row r="776" spans="1:15" x14ac:dyDescent="0.2">
      <c r="A776" s="1">
        <v>774</v>
      </c>
      <c r="B776" s="1">
        <v>10000154</v>
      </c>
      <c r="C776" s="1">
        <v>9001030</v>
      </c>
      <c r="D776" s="1" t="s">
        <v>2346</v>
      </c>
      <c r="E776" s="1" t="s">
        <v>2347</v>
      </c>
      <c r="F776" s="1" t="s">
        <v>2348</v>
      </c>
      <c r="G776" s="1">
        <v>1.5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 t="s">
        <v>278</v>
      </c>
      <c r="N776" s="1">
        <v>21</v>
      </c>
      <c r="O776" s="1">
        <v>10000154</v>
      </c>
    </row>
    <row r="777" spans="1:15" x14ac:dyDescent="0.2">
      <c r="A777" s="1">
        <v>775</v>
      </c>
      <c r="B777" s="1">
        <v>10000187</v>
      </c>
      <c r="C777" s="1">
        <v>9001031</v>
      </c>
      <c r="D777" s="1" t="s">
        <v>2033</v>
      </c>
      <c r="E777" s="1" t="s">
        <v>2349</v>
      </c>
      <c r="F777" s="1" t="s">
        <v>2350</v>
      </c>
      <c r="G777" s="1">
        <v>1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 t="s">
        <v>426</v>
      </c>
      <c r="N777" s="1">
        <v>24</v>
      </c>
      <c r="O777" s="1">
        <v>10000187</v>
      </c>
    </row>
    <row r="778" spans="1:15" x14ac:dyDescent="0.2">
      <c r="A778" s="1">
        <v>776</v>
      </c>
      <c r="B778" s="1">
        <v>10000154</v>
      </c>
      <c r="C778" s="1">
        <v>9001032</v>
      </c>
      <c r="D778" s="1" t="s">
        <v>2351</v>
      </c>
      <c r="E778" s="1" t="s">
        <v>2352</v>
      </c>
      <c r="F778" s="1" t="s">
        <v>2353</v>
      </c>
      <c r="G778" s="1">
        <v>1.5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 t="s">
        <v>278</v>
      </c>
      <c r="N778" s="1">
        <v>21</v>
      </c>
      <c r="O778" s="1">
        <v>10000154</v>
      </c>
    </row>
    <row r="779" spans="1:15" x14ac:dyDescent="0.2">
      <c r="A779" s="1">
        <v>777</v>
      </c>
      <c r="B779" s="1">
        <v>10000077</v>
      </c>
      <c r="C779" s="1">
        <v>9001033</v>
      </c>
      <c r="D779" s="1" t="s">
        <v>2354</v>
      </c>
      <c r="E779" s="1" t="s">
        <v>2355</v>
      </c>
      <c r="F779" s="1" t="s">
        <v>2356</v>
      </c>
      <c r="G779" s="1">
        <v>3.05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 t="s">
        <v>82</v>
      </c>
      <c r="N779" s="1">
        <v>10</v>
      </c>
      <c r="O779" s="1">
        <v>10000077</v>
      </c>
    </row>
    <row r="780" spans="1:15" x14ac:dyDescent="0.2">
      <c r="A780" s="1">
        <v>778</v>
      </c>
      <c r="B780" s="1">
        <v>10000154</v>
      </c>
      <c r="C780" s="1">
        <v>9001034</v>
      </c>
      <c r="D780" s="1" t="s">
        <v>2357</v>
      </c>
      <c r="E780" s="1" t="s">
        <v>2358</v>
      </c>
      <c r="F780" s="1" t="s">
        <v>2359</v>
      </c>
      <c r="G780" s="1">
        <v>1.5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 t="s">
        <v>278</v>
      </c>
      <c r="N780" s="1">
        <v>21</v>
      </c>
      <c r="O780" s="1">
        <v>10000154</v>
      </c>
    </row>
    <row r="781" spans="1:15" x14ac:dyDescent="0.2">
      <c r="A781" s="1">
        <v>779</v>
      </c>
      <c r="B781" s="1">
        <v>10000062</v>
      </c>
      <c r="C781" s="1">
        <v>9001035</v>
      </c>
      <c r="D781" s="1" t="s">
        <v>2360</v>
      </c>
      <c r="E781" s="1" t="s">
        <v>2361</v>
      </c>
      <c r="F781" s="1" t="s">
        <v>8443</v>
      </c>
      <c r="G781" s="1">
        <v>1.65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 t="s">
        <v>363</v>
      </c>
      <c r="N781" s="1">
        <v>9</v>
      </c>
      <c r="O781" s="1">
        <v>10000062</v>
      </c>
    </row>
    <row r="782" spans="1:15" x14ac:dyDescent="0.2">
      <c r="A782" s="1">
        <v>780</v>
      </c>
      <c r="B782" s="1">
        <v>10000001</v>
      </c>
      <c r="C782" s="1">
        <v>9000862</v>
      </c>
      <c r="D782" s="1" t="s">
        <v>2393</v>
      </c>
      <c r="E782" s="1" t="s">
        <v>2394</v>
      </c>
      <c r="F782" s="1" t="s">
        <v>3177</v>
      </c>
      <c r="G782" s="1">
        <v>3.05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 t="s">
        <v>54</v>
      </c>
      <c r="N782" s="1">
        <v>2</v>
      </c>
      <c r="O782" s="1">
        <v>10000001</v>
      </c>
    </row>
    <row r="783" spans="1:15" x14ac:dyDescent="0.2">
      <c r="A783" s="1">
        <v>781</v>
      </c>
      <c r="B783" s="1">
        <v>10000015</v>
      </c>
      <c r="C783" s="1">
        <v>9000273</v>
      </c>
      <c r="D783" s="1" t="s">
        <v>2395</v>
      </c>
      <c r="E783" s="1" t="s">
        <v>2396</v>
      </c>
      <c r="F783" s="1" t="s">
        <v>3178</v>
      </c>
      <c r="G783" s="1">
        <v>3.6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 t="s">
        <v>176</v>
      </c>
      <c r="N783" s="1">
        <v>15</v>
      </c>
      <c r="O783" s="1">
        <v>10000015</v>
      </c>
    </row>
    <row r="784" spans="1:15" x14ac:dyDescent="0.2">
      <c r="A784" s="1">
        <v>782</v>
      </c>
      <c r="B784" s="1">
        <v>10000023</v>
      </c>
      <c r="C784" s="1">
        <v>9000264</v>
      </c>
      <c r="D784" s="1" t="s">
        <v>2397</v>
      </c>
      <c r="E784" s="1" t="s">
        <v>2398</v>
      </c>
      <c r="F784" s="1" t="s">
        <v>7800</v>
      </c>
      <c r="G784" s="1">
        <v>3.05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 t="s">
        <v>137</v>
      </c>
      <c r="N784" s="1">
        <v>1</v>
      </c>
      <c r="O784" s="1">
        <v>10000023</v>
      </c>
    </row>
    <row r="785" spans="1:15" x14ac:dyDescent="0.2">
      <c r="A785" s="1">
        <v>783</v>
      </c>
      <c r="B785" s="1">
        <v>10000023</v>
      </c>
      <c r="C785" s="1">
        <v>9000863</v>
      </c>
      <c r="D785" s="1" t="s">
        <v>2399</v>
      </c>
      <c r="E785" s="1" t="s">
        <v>2400</v>
      </c>
      <c r="F785" s="1" t="s">
        <v>3179</v>
      </c>
      <c r="G785" s="1">
        <v>4.5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 t="s">
        <v>137</v>
      </c>
      <c r="N785" s="1">
        <v>1</v>
      </c>
      <c r="O785" s="1">
        <v>10000023</v>
      </c>
    </row>
    <row r="786" spans="1:15" x14ac:dyDescent="0.2">
      <c r="A786" s="1">
        <v>784</v>
      </c>
      <c r="B786" s="1">
        <v>10000023</v>
      </c>
      <c r="C786" s="1">
        <v>9000864</v>
      </c>
      <c r="D786" s="1" t="s">
        <v>2401</v>
      </c>
      <c r="E786" s="1" t="s">
        <v>2402</v>
      </c>
      <c r="F786" s="1" t="s">
        <v>3180</v>
      </c>
      <c r="G786" s="1">
        <v>2.15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 t="s">
        <v>137</v>
      </c>
      <c r="N786" s="1">
        <v>1</v>
      </c>
      <c r="O786" s="1">
        <v>10000023</v>
      </c>
    </row>
    <row r="787" spans="1:15" x14ac:dyDescent="0.2">
      <c r="A787" s="1">
        <v>785</v>
      </c>
      <c r="B787" s="1">
        <v>10000034</v>
      </c>
      <c r="C787" s="1">
        <v>9000338</v>
      </c>
      <c r="D787" s="1" t="s">
        <v>2403</v>
      </c>
      <c r="E787" s="1" t="s">
        <v>2404</v>
      </c>
      <c r="F787" s="1" t="s">
        <v>3181</v>
      </c>
      <c r="G787" s="1">
        <v>2.15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 t="s">
        <v>46</v>
      </c>
      <c r="N787" s="1">
        <v>5</v>
      </c>
      <c r="O787" s="1">
        <v>10000034</v>
      </c>
    </row>
    <row r="788" spans="1:15" x14ac:dyDescent="0.2">
      <c r="A788" s="1">
        <v>786</v>
      </c>
      <c r="B788" s="1">
        <v>10000034</v>
      </c>
      <c r="C788" s="1">
        <v>9000331</v>
      </c>
      <c r="D788" s="1" t="s">
        <v>2405</v>
      </c>
      <c r="E788" s="1" t="s">
        <v>2406</v>
      </c>
      <c r="F788" s="1" t="s">
        <v>3182</v>
      </c>
      <c r="G788" s="1">
        <v>1.65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 t="s">
        <v>46</v>
      </c>
      <c r="N788" s="1">
        <v>5</v>
      </c>
      <c r="O788" s="1">
        <v>10000034</v>
      </c>
    </row>
    <row r="789" spans="1:15" x14ac:dyDescent="0.2">
      <c r="A789" s="1">
        <v>787</v>
      </c>
      <c r="B789" s="1">
        <v>10000041</v>
      </c>
      <c r="C789" s="1">
        <v>9000244</v>
      </c>
      <c r="D789" s="1" t="s">
        <v>2407</v>
      </c>
      <c r="E789" s="1" t="s">
        <v>2408</v>
      </c>
      <c r="F789" s="1" t="s">
        <v>2409</v>
      </c>
      <c r="G789" s="1">
        <v>3.05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 t="s">
        <v>71</v>
      </c>
      <c r="N789" s="1">
        <v>6</v>
      </c>
      <c r="O789" s="1">
        <v>10000041</v>
      </c>
    </row>
    <row r="790" spans="1:15" x14ac:dyDescent="0.2">
      <c r="A790" s="1">
        <v>788</v>
      </c>
      <c r="B790" s="1">
        <v>10000041</v>
      </c>
      <c r="C790" s="1">
        <v>9000216</v>
      </c>
      <c r="D790" s="1" t="s">
        <v>2410</v>
      </c>
      <c r="E790" s="1" t="s">
        <v>2411</v>
      </c>
      <c r="F790" s="1" t="s">
        <v>2412</v>
      </c>
      <c r="G790" s="1">
        <v>3.05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 t="s">
        <v>71</v>
      </c>
      <c r="N790" s="1">
        <v>6</v>
      </c>
      <c r="O790" s="1">
        <v>10000041</v>
      </c>
    </row>
    <row r="791" spans="1:15" x14ac:dyDescent="0.2">
      <c r="A791" s="1">
        <v>789</v>
      </c>
      <c r="B791" s="1">
        <v>10000041</v>
      </c>
      <c r="C791" s="1">
        <v>9000218</v>
      </c>
      <c r="D791" s="1" t="s">
        <v>2413</v>
      </c>
      <c r="E791" s="1" t="s">
        <v>2414</v>
      </c>
      <c r="F791" s="1" t="s">
        <v>2415</v>
      </c>
      <c r="G791" s="1">
        <v>3.05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 t="s">
        <v>71</v>
      </c>
      <c r="N791" s="1">
        <v>6</v>
      </c>
      <c r="O791" s="1">
        <v>10000041</v>
      </c>
    </row>
    <row r="792" spans="1:15" x14ac:dyDescent="0.2">
      <c r="A792" s="1">
        <v>790</v>
      </c>
      <c r="B792" s="1">
        <v>10000041</v>
      </c>
      <c r="C792" s="1">
        <v>9000246</v>
      </c>
      <c r="D792" s="1" t="s">
        <v>2416</v>
      </c>
      <c r="E792" s="1" t="s">
        <v>2417</v>
      </c>
      <c r="F792" s="1" t="s">
        <v>2418</v>
      </c>
      <c r="G792" s="1">
        <v>3.6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 t="s">
        <v>71</v>
      </c>
      <c r="N792" s="1">
        <v>6</v>
      </c>
      <c r="O792" s="1">
        <v>10000041</v>
      </c>
    </row>
    <row r="793" spans="1:15" x14ac:dyDescent="0.2">
      <c r="A793" s="1">
        <v>791</v>
      </c>
      <c r="B793" s="1">
        <v>10000041</v>
      </c>
      <c r="C793" s="1">
        <v>9000266</v>
      </c>
      <c r="D793" s="1" t="s">
        <v>2419</v>
      </c>
      <c r="E793" s="1" t="s">
        <v>2420</v>
      </c>
      <c r="F793" s="1" t="s">
        <v>2421</v>
      </c>
      <c r="G793" s="1">
        <v>2.15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 t="s">
        <v>71</v>
      </c>
      <c r="N793" s="1">
        <v>6</v>
      </c>
      <c r="O793" s="1">
        <v>10000041</v>
      </c>
    </row>
    <row r="794" spans="1:15" x14ac:dyDescent="0.2">
      <c r="A794" s="1">
        <v>792</v>
      </c>
      <c r="B794" s="1">
        <v>10000041</v>
      </c>
      <c r="C794" s="1">
        <v>9000896</v>
      </c>
      <c r="D794" s="1" t="s">
        <v>2422</v>
      </c>
      <c r="E794" s="1" t="s">
        <v>2423</v>
      </c>
      <c r="F794" s="1" t="s">
        <v>2424</v>
      </c>
      <c r="G794" s="1">
        <v>2.15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 t="s">
        <v>71</v>
      </c>
      <c r="N794" s="1">
        <v>6</v>
      </c>
      <c r="O794" s="1">
        <v>10000041</v>
      </c>
    </row>
    <row r="795" spans="1:15" x14ac:dyDescent="0.2">
      <c r="A795" s="1">
        <v>793</v>
      </c>
      <c r="B795" s="1">
        <v>10000053</v>
      </c>
      <c r="C795" s="1">
        <v>9000191</v>
      </c>
      <c r="D795" s="1" t="s">
        <v>2425</v>
      </c>
      <c r="E795" s="1" t="s">
        <v>2426</v>
      </c>
      <c r="F795" s="1" t="s">
        <v>2427</v>
      </c>
      <c r="G795" s="1">
        <v>3.05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 t="s">
        <v>97</v>
      </c>
      <c r="N795" s="1">
        <v>7</v>
      </c>
      <c r="O795" s="1">
        <v>10000053</v>
      </c>
    </row>
    <row r="796" spans="1:15" x14ac:dyDescent="0.2">
      <c r="A796" s="1">
        <v>794</v>
      </c>
      <c r="B796" s="1">
        <v>10000053</v>
      </c>
      <c r="C796" s="1">
        <v>9000197</v>
      </c>
      <c r="D796" s="1" t="s">
        <v>2428</v>
      </c>
      <c r="E796" s="1" t="s">
        <v>2429</v>
      </c>
      <c r="F796" s="1" t="s">
        <v>2430</v>
      </c>
      <c r="G796" s="1">
        <v>2.15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 t="s">
        <v>97</v>
      </c>
      <c r="N796" s="1">
        <v>7</v>
      </c>
      <c r="O796" s="1">
        <v>10000053</v>
      </c>
    </row>
    <row r="797" spans="1:15" x14ac:dyDescent="0.2">
      <c r="A797" s="1">
        <v>795</v>
      </c>
      <c r="B797" s="1">
        <v>10000062</v>
      </c>
      <c r="C797" s="1">
        <v>9000219</v>
      </c>
      <c r="D797" s="1" t="s">
        <v>2431</v>
      </c>
      <c r="E797" s="1" t="s">
        <v>2432</v>
      </c>
      <c r="F797" s="1" t="s">
        <v>2433</v>
      </c>
      <c r="G797" s="1">
        <v>4.5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 t="s">
        <v>363</v>
      </c>
      <c r="N797" s="1">
        <v>9</v>
      </c>
      <c r="O797" s="1">
        <v>10000062</v>
      </c>
    </row>
    <row r="798" spans="1:15" x14ac:dyDescent="0.2">
      <c r="A798" s="1">
        <v>796</v>
      </c>
      <c r="B798" s="1">
        <v>10000062</v>
      </c>
      <c r="C798" s="1">
        <v>9000245</v>
      </c>
      <c r="D798" s="1" t="s">
        <v>2434</v>
      </c>
      <c r="E798" s="1" t="s">
        <v>2435</v>
      </c>
      <c r="F798" s="1" t="s">
        <v>2436</v>
      </c>
      <c r="G798" s="1">
        <v>4.5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 t="s">
        <v>363</v>
      </c>
      <c r="N798" s="1">
        <v>9</v>
      </c>
      <c r="O798" s="1">
        <v>10000062</v>
      </c>
    </row>
    <row r="799" spans="1:15" x14ac:dyDescent="0.2">
      <c r="A799" s="1">
        <v>797</v>
      </c>
      <c r="B799" s="1">
        <v>10000062</v>
      </c>
      <c r="C799" s="1">
        <v>9000223</v>
      </c>
      <c r="D799" s="1" t="s">
        <v>2437</v>
      </c>
      <c r="E799" s="1" t="s">
        <v>2438</v>
      </c>
      <c r="F799" s="1" t="s">
        <v>2439</v>
      </c>
      <c r="G799" s="1">
        <v>2.15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 t="s">
        <v>363</v>
      </c>
      <c r="N799" s="1">
        <v>9</v>
      </c>
      <c r="O799" s="1">
        <v>10000062</v>
      </c>
    </row>
    <row r="800" spans="1:15" x14ac:dyDescent="0.2">
      <c r="A800" s="1">
        <v>798</v>
      </c>
      <c r="B800" s="1">
        <v>10000062</v>
      </c>
      <c r="C800" s="1">
        <v>9000263</v>
      </c>
      <c r="D800" s="1" t="s">
        <v>2440</v>
      </c>
      <c r="E800" s="1" t="s">
        <v>2441</v>
      </c>
      <c r="F800" s="1" t="s">
        <v>2442</v>
      </c>
      <c r="G800" s="1">
        <v>3.05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 t="s">
        <v>363</v>
      </c>
      <c r="N800" s="1">
        <v>9</v>
      </c>
      <c r="O800" s="1">
        <v>10000062</v>
      </c>
    </row>
    <row r="801" spans="1:15" x14ac:dyDescent="0.2">
      <c r="A801" s="1">
        <v>799</v>
      </c>
      <c r="B801" s="1">
        <v>10000062</v>
      </c>
      <c r="C801" s="1">
        <v>9000265</v>
      </c>
      <c r="D801" s="1" t="s">
        <v>2443</v>
      </c>
      <c r="E801" s="1" t="s">
        <v>2444</v>
      </c>
      <c r="F801" s="1" t="s">
        <v>2445</v>
      </c>
      <c r="G801" s="1">
        <v>3.6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 t="s">
        <v>363</v>
      </c>
      <c r="N801" s="1">
        <v>9</v>
      </c>
      <c r="O801" s="1">
        <v>10000062</v>
      </c>
    </row>
    <row r="802" spans="1:15" x14ac:dyDescent="0.2">
      <c r="A802" s="1">
        <v>800</v>
      </c>
      <c r="B802" s="1">
        <v>10000062</v>
      </c>
      <c r="C802" s="1">
        <v>9000884</v>
      </c>
      <c r="D802" s="1" t="s">
        <v>2446</v>
      </c>
      <c r="E802" s="1" t="s">
        <v>2447</v>
      </c>
      <c r="F802" s="1" t="s">
        <v>8444</v>
      </c>
      <c r="G802" s="1">
        <v>2.15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 t="s">
        <v>363</v>
      </c>
      <c r="N802" s="1">
        <v>9</v>
      </c>
      <c r="O802" s="1">
        <v>10000062</v>
      </c>
    </row>
    <row r="803" spans="1:15" x14ac:dyDescent="0.2">
      <c r="A803" s="1">
        <v>801</v>
      </c>
      <c r="B803" s="1">
        <v>10000062</v>
      </c>
      <c r="C803" s="1">
        <v>9000885</v>
      </c>
      <c r="D803" s="1" t="s">
        <v>2448</v>
      </c>
      <c r="E803" s="1" t="s">
        <v>2449</v>
      </c>
      <c r="F803" s="1" t="s">
        <v>2450</v>
      </c>
      <c r="G803" s="1">
        <v>2.15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 t="s">
        <v>363</v>
      </c>
      <c r="N803" s="1">
        <v>9</v>
      </c>
      <c r="O803" s="1">
        <v>10000062</v>
      </c>
    </row>
    <row r="804" spans="1:15" x14ac:dyDescent="0.2">
      <c r="A804" s="1">
        <v>802</v>
      </c>
      <c r="B804" s="1">
        <v>10000062</v>
      </c>
      <c r="C804" s="1">
        <v>9000886</v>
      </c>
      <c r="D804" s="1" t="s">
        <v>2451</v>
      </c>
      <c r="E804" s="1" t="s">
        <v>2452</v>
      </c>
      <c r="F804" s="1" t="s">
        <v>2453</v>
      </c>
      <c r="G804" s="1">
        <v>2.15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 t="s">
        <v>363</v>
      </c>
      <c r="N804" s="1">
        <v>9</v>
      </c>
      <c r="O804" s="1">
        <v>10000062</v>
      </c>
    </row>
    <row r="805" spans="1:15" x14ac:dyDescent="0.2">
      <c r="A805" s="1">
        <v>803</v>
      </c>
      <c r="B805" s="1">
        <v>10000062</v>
      </c>
      <c r="C805" s="1">
        <v>9000887</v>
      </c>
      <c r="D805" s="1" t="s">
        <v>2454</v>
      </c>
      <c r="E805" s="1" t="s">
        <v>2455</v>
      </c>
      <c r="F805" s="1" t="s">
        <v>2456</v>
      </c>
      <c r="G805" s="1">
        <v>2.15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 t="s">
        <v>363</v>
      </c>
      <c r="N805" s="1">
        <v>9</v>
      </c>
      <c r="O805" s="1">
        <v>10000062</v>
      </c>
    </row>
    <row r="806" spans="1:15" x14ac:dyDescent="0.2">
      <c r="A806" s="1">
        <v>804</v>
      </c>
      <c r="B806" s="1">
        <v>10000062</v>
      </c>
      <c r="C806" s="1">
        <v>9000888</v>
      </c>
      <c r="D806" s="1" t="s">
        <v>2457</v>
      </c>
      <c r="E806" s="1" t="s">
        <v>2458</v>
      </c>
      <c r="F806" s="1" t="s">
        <v>2459</v>
      </c>
      <c r="G806" s="1">
        <v>2.15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 t="s">
        <v>363</v>
      </c>
      <c r="N806" s="1">
        <v>9</v>
      </c>
      <c r="O806" s="1">
        <v>10000062</v>
      </c>
    </row>
    <row r="807" spans="1:15" x14ac:dyDescent="0.2">
      <c r="A807" s="1">
        <v>805</v>
      </c>
      <c r="B807" s="1">
        <v>10000077</v>
      </c>
      <c r="C807" s="1">
        <v>9000276</v>
      </c>
      <c r="D807" s="1" t="s">
        <v>2460</v>
      </c>
      <c r="E807" s="1" t="s">
        <v>2461</v>
      </c>
      <c r="F807" s="1" t="s">
        <v>2462</v>
      </c>
      <c r="G807" s="1">
        <v>3.05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 t="s">
        <v>82</v>
      </c>
      <c r="N807" s="1">
        <v>10</v>
      </c>
      <c r="O807" s="1">
        <v>10000077</v>
      </c>
    </row>
    <row r="808" spans="1:15" x14ac:dyDescent="0.2">
      <c r="A808" s="1">
        <v>806</v>
      </c>
      <c r="B808" s="1">
        <v>10000077</v>
      </c>
      <c r="C808" s="1">
        <v>9000275</v>
      </c>
      <c r="D808" s="1" t="s">
        <v>2463</v>
      </c>
      <c r="E808" s="1" t="s">
        <v>2464</v>
      </c>
      <c r="F808" s="1" t="s">
        <v>2465</v>
      </c>
      <c r="G808" s="1">
        <v>3.6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 t="s">
        <v>82</v>
      </c>
      <c r="N808" s="1">
        <v>10</v>
      </c>
      <c r="O808" s="1">
        <v>10000077</v>
      </c>
    </row>
    <row r="809" spans="1:15" x14ac:dyDescent="0.2">
      <c r="A809" s="1">
        <v>807</v>
      </c>
      <c r="B809" s="1">
        <v>10000077</v>
      </c>
      <c r="C809" s="1">
        <v>9000277</v>
      </c>
      <c r="D809" s="1" t="s">
        <v>2466</v>
      </c>
      <c r="E809" s="1" t="s">
        <v>2467</v>
      </c>
      <c r="F809" s="1" t="s">
        <v>2468</v>
      </c>
      <c r="G809" s="1">
        <v>3.6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 t="s">
        <v>82</v>
      </c>
      <c r="N809" s="1">
        <v>10</v>
      </c>
      <c r="O809" s="1">
        <v>10000077</v>
      </c>
    </row>
    <row r="810" spans="1:15" x14ac:dyDescent="0.2">
      <c r="A810" s="1">
        <v>808</v>
      </c>
      <c r="B810" s="1">
        <v>10000077</v>
      </c>
      <c r="C810" s="1">
        <v>9000278</v>
      </c>
      <c r="D810" s="1" t="s">
        <v>2469</v>
      </c>
      <c r="E810" s="1" t="s">
        <v>2470</v>
      </c>
      <c r="F810" s="1" t="s">
        <v>2471</v>
      </c>
      <c r="G810" s="1">
        <v>3.6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 t="s">
        <v>82</v>
      </c>
      <c r="N810" s="1">
        <v>10</v>
      </c>
      <c r="O810" s="1">
        <v>10000077</v>
      </c>
    </row>
    <row r="811" spans="1:15" x14ac:dyDescent="0.2">
      <c r="A811" s="1">
        <v>809</v>
      </c>
      <c r="B811" s="1">
        <v>10000077</v>
      </c>
      <c r="C811" s="1">
        <v>9000279</v>
      </c>
      <c r="D811" s="1" t="s">
        <v>2472</v>
      </c>
      <c r="E811" s="1" t="s">
        <v>2473</v>
      </c>
      <c r="F811" s="1" t="s">
        <v>2474</v>
      </c>
      <c r="G811" s="1">
        <v>3.05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 t="s">
        <v>82</v>
      </c>
      <c r="N811" s="1">
        <v>10</v>
      </c>
      <c r="O811" s="1">
        <v>10000077</v>
      </c>
    </row>
    <row r="812" spans="1:15" x14ac:dyDescent="0.2">
      <c r="A812" s="1">
        <v>810</v>
      </c>
      <c r="B812" s="1">
        <v>10000077</v>
      </c>
      <c r="C812" s="1">
        <v>9000280</v>
      </c>
      <c r="D812" s="1" t="s">
        <v>2475</v>
      </c>
      <c r="E812" s="1" t="s">
        <v>2476</v>
      </c>
      <c r="F812" s="1" t="s">
        <v>2477</v>
      </c>
      <c r="G812" s="1">
        <v>3.05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 t="s">
        <v>82</v>
      </c>
      <c r="N812" s="1">
        <v>10</v>
      </c>
      <c r="O812" s="1">
        <v>10000077</v>
      </c>
    </row>
    <row r="813" spans="1:15" x14ac:dyDescent="0.2">
      <c r="A813" s="1">
        <v>811</v>
      </c>
      <c r="B813" s="1">
        <v>10000077</v>
      </c>
      <c r="C813" s="1">
        <v>9000283</v>
      </c>
      <c r="D813" s="1" t="s">
        <v>2478</v>
      </c>
      <c r="E813" s="1" t="s">
        <v>2479</v>
      </c>
      <c r="F813" s="1" t="s">
        <v>2480</v>
      </c>
      <c r="G813" s="1">
        <v>3.6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 t="s">
        <v>82</v>
      </c>
      <c r="N813" s="1">
        <v>10</v>
      </c>
      <c r="O813" s="1">
        <v>10000077</v>
      </c>
    </row>
    <row r="814" spans="1:15" x14ac:dyDescent="0.2">
      <c r="A814" s="1">
        <v>812</v>
      </c>
      <c r="B814" s="1">
        <v>10000077</v>
      </c>
      <c r="C814" s="1">
        <v>9000272</v>
      </c>
      <c r="D814" s="1" t="s">
        <v>2481</v>
      </c>
      <c r="E814" s="1" t="s">
        <v>2482</v>
      </c>
      <c r="F814" s="1" t="s">
        <v>2483</v>
      </c>
      <c r="G814" s="1">
        <v>4.5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 t="s">
        <v>82</v>
      </c>
      <c r="N814" s="1">
        <v>10</v>
      </c>
      <c r="O814" s="1">
        <v>10000077</v>
      </c>
    </row>
    <row r="815" spans="1:15" x14ac:dyDescent="0.2">
      <c r="A815" s="1">
        <v>813</v>
      </c>
      <c r="B815" s="1">
        <v>10000077</v>
      </c>
      <c r="C815" s="1">
        <v>9000114</v>
      </c>
      <c r="D815" s="1" t="s">
        <v>2484</v>
      </c>
      <c r="E815" s="1" t="s">
        <v>2485</v>
      </c>
      <c r="F815" s="1" t="s">
        <v>2486</v>
      </c>
      <c r="G815" s="1">
        <v>0</v>
      </c>
      <c r="H815" s="1">
        <v>9066</v>
      </c>
      <c r="I815" s="1">
        <v>0</v>
      </c>
      <c r="J815" s="1">
        <v>0</v>
      </c>
      <c r="K815" s="1">
        <v>0</v>
      </c>
      <c r="L815" s="1">
        <v>0</v>
      </c>
      <c r="M815" s="1" t="s">
        <v>82</v>
      </c>
      <c r="N815" s="1">
        <v>10</v>
      </c>
      <c r="O815" s="1">
        <v>10000077</v>
      </c>
    </row>
    <row r="816" spans="1:15" x14ac:dyDescent="0.2">
      <c r="A816" s="1">
        <v>814</v>
      </c>
      <c r="B816" s="1">
        <v>10000077</v>
      </c>
      <c r="C816" s="1">
        <v>9000875</v>
      </c>
      <c r="D816" s="1" t="s">
        <v>2487</v>
      </c>
      <c r="E816" s="1" t="s">
        <v>2488</v>
      </c>
      <c r="F816" s="1" t="s">
        <v>2489</v>
      </c>
      <c r="G816" s="1">
        <v>2.15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 t="s">
        <v>82</v>
      </c>
      <c r="N816" s="1">
        <v>10</v>
      </c>
      <c r="O816" s="1">
        <v>10000077</v>
      </c>
    </row>
    <row r="817" spans="1:15" x14ac:dyDescent="0.2">
      <c r="A817" s="1">
        <v>815</v>
      </c>
      <c r="B817" s="1">
        <v>10000077</v>
      </c>
      <c r="C817" s="1">
        <v>9000876</v>
      </c>
      <c r="D817" s="1" t="s">
        <v>2490</v>
      </c>
      <c r="E817" s="1" t="s">
        <v>2491</v>
      </c>
      <c r="F817" s="1" t="s">
        <v>2492</v>
      </c>
      <c r="G817" s="1">
        <v>3.6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 t="s">
        <v>82</v>
      </c>
      <c r="N817" s="1">
        <v>10</v>
      </c>
      <c r="O817" s="1">
        <v>10000077</v>
      </c>
    </row>
    <row r="818" spans="1:15" x14ac:dyDescent="0.2">
      <c r="A818" s="1">
        <v>816</v>
      </c>
      <c r="B818" s="1">
        <v>10000077</v>
      </c>
      <c r="C818" s="1">
        <v>9000877</v>
      </c>
      <c r="D818" s="1" t="s">
        <v>2493</v>
      </c>
      <c r="E818" s="1" t="s">
        <v>2494</v>
      </c>
      <c r="F818" s="1" t="s">
        <v>2495</v>
      </c>
      <c r="G818" s="1">
        <v>2.15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 t="s">
        <v>82</v>
      </c>
      <c r="N818" s="1">
        <v>10</v>
      </c>
      <c r="O818" s="1">
        <v>10000077</v>
      </c>
    </row>
    <row r="819" spans="1:15" x14ac:dyDescent="0.2">
      <c r="A819" s="1">
        <v>817</v>
      </c>
      <c r="B819" s="1">
        <v>10000077</v>
      </c>
      <c r="C819" s="1">
        <v>9000878</v>
      </c>
      <c r="D819" s="1" t="s">
        <v>2496</v>
      </c>
      <c r="E819" s="1" t="s">
        <v>2497</v>
      </c>
      <c r="F819" s="1" t="s">
        <v>2498</v>
      </c>
      <c r="G819" s="1">
        <v>3.6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 t="s">
        <v>82</v>
      </c>
      <c r="N819" s="1">
        <v>10</v>
      </c>
      <c r="O819" s="1">
        <v>10000077</v>
      </c>
    </row>
    <row r="820" spans="1:15" x14ac:dyDescent="0.2">
      <c r="A820" s="1">
        <v>818</v>
      </c>
      <c r="B820" s="1">
        <v>10000077</v>
      </c>
      <c r="C820" s="1">
        <v>9000879</v>
      </c>
      <c r="D820" s="1" t="s">
        <v>2499</v>
      </c>
      <c r="E820" s="1" t="s">
        <v>2500</v>
      </c>
      <c r="F820" s="1" t="s">
        <v>2501</v>
      </c>
      <c r="G820" s="1">
        <v>3.05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 t="s">
        <v>82</v>
      </c>
      <c r="N820" s="1">
        <v>10</v>
      </c>
      <c r="O820" s="1">
        <v>10000077</v>
      </c>
    </row>
    <row r="821" spans="1:15" x14ac:dyDescent="0.2">
      <c r="A821" s="1">
        <v>819</v>
      </c>
      <c r="B821" s="1">
        <v>10000077</v>
      </c>
      <c r="C821" s="1">
        <v>9000880</v>
      </c>
      <c r="D821" s="1" t="s">
        <v>2502</v>
      </c>
      <c r="E821" s="1" t="s">
        <v>2503</v>
      </c>
      <c r="F821" s="1" t="s">
        <v>2504</v>
      </c>
      <c r="G821" s="1">
        <v>3.6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 t="s">
        <v>82</v>
      </c>
      <c r="N821" s="1">
        <v>10</v>
      </c>
      <c r="O821" s="1">
        <v>10000077</v>
      </c>
    </row>
    <row r="822" spans="1:15" x14ac:dyDescent="0.2">
      <c r="A822" s="1">
        <v>820</v>
      </c>
      <c r="B822" s="1">
        <v>10000086</v>
      </c>
      <c r="C822" s="1">
        <v>9000238</v>
      </c>
      <c r="D822" s="1" t="s">
        <v>2505</v>
      </c>
      <c r="E822" s="1" t="s">
        <v>2506</v>
      </c>
      <c r="F822" s="1" t="s">
        <v>8445</v>
      </c>
      <c r="G822" s="1">
        <v>3.6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 t="s">
        <v>75</v>
      </c>
      <c r="N822" s="1">
        <v>11</v>
      </c>
      <c r="O822" s="1">
        <v>10000086</v>
      </c>
    </row>
    <row r="823" spans="1:15" x14ac:dyDescent="0.2">
      <c r="A823" s="1">
        <v>821</v>
      </c>
      <c r="B823" s="1">
        <v>10000086</v>
      </c>
      <c r="C823" s="1">
        <v>9000237</v>
      </c>
      <c r="D823" s="1" t="s">
        <v>2507</v>
      </c>
      <c r="E823" s="1" t="s">
        <v>2508</v>
      </c>
      <c r="F823" s="1" t="s">
        <v>2509</v>
      </c>
      <c r="G823" s="1">
        <v>3.6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 t="s">
        <v>75</v>
      </c>
      <c r="N823" s="1">
        <v>11</v>
      </c>
      <c r="O823" s="1">
        <v>10000086</v>
      </c>
    </row>
    <row r="824" spans="1:15" x14ac:dyDescent="0.2">
      <c r="A824" s="1">
        <v>822</v>
      </c>
      <c r="B824" s="1">
        <v>10000086</v>
      </c>
      <c r="C824" s="1">
        <v>9000239</v>
      </c>
      <c r="D824" s="1" t="s">
        <v>2510</v>
      </c>
      <c r="E824" s="1" t="s">
        <v>2511</v>
      </c>
      <c r="F824" s="1" t="s">
        <v>2512</v>
      </c>
      <c r="G824" s="1">
        <v>3.6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 t="s">
        <v>75</v>
      </c>
      <c r="N824" s="1">
        <v>11</v>
      </c>
      <c r="O824" s="1">
        <v>10000086</v>
      </c>
    </row>
    <row r="825" spans="1:15" x14ac:dyDescent="0.2">
      <c r="A825" s="1">
        <v>823</v>
      </c>
      <c r="B825" s="1">
        <v>10000086</v>
      </c>
      <c r="C825" s="1">
        <v>9000240</v>
      </c>
      <c r="D825" s="1" t="s">
        <v>2513</v>
      </c>
      <c r="E825" s="1" t="s">
        <v>2514</v>
      </c>
      <c r="F825" s="1" t="s">
        <v>8446</v>
      </c>
      <c r="G825" s="1">
        <v>3.6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 t="s">
        <v>75</v>
      </c>
      <c r="N825" s="1">
        <v>11</v>
      </c>
      <c r="O825" s="1">
        <v>10000086</v>
      </c>
    </row>
    <row r="826" spans="1:15" x14ac:dyDescent="0.2">
      <c r="A826" s="1">
        <v>824</v>
      </c>
      <c r="B826" s="1">
        <v>10000086</v>
      </c>
      <c r="C826" s="1">
        <v>9000242</v>
      </c>
      <c r="D826" s="1" t="s">
        <v>2515</v>
      </c>
      <c r="E826" s="1" t="s">
        <v>2516</v>
      </c>
      <c r="F826" s="1" t="s">
        <v>2517</v>
      </c>
      <c r="G826" s="1">
        <v>3.6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 t="s">
        <v>75</v>
      </c>
      <c r="N826" s="1">
        <v>11</v>
      </c>
      <c r="O826" s="1">
        <v>10000086</v>
      </c>
    </row>
    <row r="827" spans="1:15" x14ac:dyDescent="0.2">
      <c r="A827" s="1">
        <v>825</v>
      </c>
      <c r="B827" s="1">
        <v>10000086</v>
      </c>
      <c r="C827" s="1">
        <v>9000224</v>
      </c>
      <c r="D827" s="1" t="s">
        <v>2518</v>
      </c>
      <c r="E827" s="1" t="s">
        <v>2519</v>
      </c>
      <c r="F827" s="1" t="s">
        <v>2520</v>
      </c>
      <c r="G827" s="1">
        <v>3.6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 t="s">
        <v>75</v>
      </c>
      <c r="N827" s="1">
        <v>11</v>
      </c>
      <c r="O827" s="1">
        <v>10000086</v>
      </c>
    </row>
    <row r="828" spans="1:15" x14ac:dyDescent="0.2">
      <c r="A828" s="1">
        <v>826</v>
      </c>
      <c r="B828" s="1">
        <v>10000086</v>
      </c>
      <c r="C828" s="1">
        <v>9000881</v>
      </c>
      <c r="D828" s="1" t="s">
        <v>2523</v>
      </c>
      <c r="E828" s="1" t="s">
        <v>2524</v>
      </c>
      <c r="F828" s="1" t="s">
        <v>2525</v>
      </c>
      <c r="G828" s="1">
        <v>3.05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 t="s">
        <v>75</v>
      </c>
      <c r="N828" s="1">
        <v>11</v>
      </c>
      <c r="O828" s="1">
        <v>10000086</v>
      </c>
    </row>
    <row r="829" spans="1:15" x14ac:dyDescent="0.2">
      <c r="A829" s="1">
        <v>827</v>
      </c>
      <c r="B829" s="1">
        <v>10000086</v>
      </c>
      <c r="C829" s="1">
        <v>9000882</v>
      </c>
      <c r="D829" s="1" t="s">
        <v>2526</v>
      </c>
      <c r="E829" s="1" t="s">
        <v>2527</v>
      </c>
      <c r="F829" s="1" t="s">
        <v>2528</v>
      </c>
      <c r="G829" s="1">
        <v>2.15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 t="s">
        <v>75</v>
      </c>
      <c r="N829" s="1">
        <v>11</v>
      </c>
      <c r="O829" s="1">
        <v>10000086</v>
      </c>
    </row>
    <row r="830" spans="1:15" x14ac:dyDescent="0.2">
      <c r="A830" s="1">
        <v>828</v>
      </c>
      <c r="B830" s="1">
        <v>10000086</v>
      </c>
      <c r="C830" s="1">
        <v>9000883</v>
      </c>
      <c r="D830" s="1" t="s">
        <v>2529</v>
      </c>
      <c r="E830" s="1" t="s">
        <v>2530</v>
      </c>
      <c r="F830" s="1" t="s">
        <v>2531</v>
      </c>
      <c r="G830" s="1">
        <v>2.15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 t="s">
        <v>75</v>
      </c>
      <c r="N830" s="1">
        <v>11</v>
      </c>
      <c r="O830" s="1">
        <v>10000086</v>
      </c>
    </row>
    <row r="831" spans="1:15" x14ac:dyDescent="0.2">
      <c r="A831" s="1">
        <v>829</v>
      </c>
      <c r="B831" s="1">
        <v>10000098</v>
      </c>
      <c r="C831" s="1">
        <v>9000360</v>
      </c>
      <c r="D831" s="1" t="s">
        <v>2532</v>
      </c>
      <c r="E831" s="1" t="s">
        <v>2533</v>
      </c>
      <c r="F831" s="1" t="s">
        <v>2534</v>
      </c>
      <c r="G831" s="1">
        <v>3.05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 t="s">
        <v>61</v>
      </c>
      <c r="N831" s="1">
        <v>12</v>
      </c>
      <c r="O831" s="1">
        <v>10000098</v>
      </c>
    </row>
    <row r="832" spans="1:15" x14ac:dyDescent="0.2">
      <c r="A832" s="1">
        <v>830</v>
      </c>
      <c r="B832" s="1">
        <v>10000098</v>
      </c>
      <c r="C832" s="1">
        <v>9000184</v>
      </c>
      <c r="D832" s="1" t="s">
        <v>2535</v>
      </c>
      <c r="E832" s="1" t="s">
        <v>2536</v>
      </c>
      <c r="F832" s="1" t="s">
        <v>3183</v>
      </c>
      <c r="G832" s="1">
        <v>4.5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 t="s">
        <v>61</v>
      </c>
      <c r="N832" s="1">
        <v>12</v>
      </c>
      <c r="O832" s="1">
        <v>10000098</v>
      </c>
    </row>
    <row r="833" spans="1:15" x14ac:dyDescent="0.2">
      <c r="A833" s="1">
        <v>831</v>
      </c>
      <c r="B833" s="1">
        <v>10000077</v>
      </c>
      <c r="C833" s="1">
        <v>9000310</v>
      </c>
      <c r="D833" s="1" t="s">
        <v>2537</v>
      </c>
      <c r="E833" s="1" t="s">
        <v>2538</v>
      </c>
      <c r="F833" s="1" t="s">
        <v>2539</v>
      </c>
      <c r="G833" s="1">
        <v>3.6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 t="s">
        <v>82</v>
      </c>
      <c r="N833" s="1">
        <v>10</v>
      </c>
      <c r="O833" s="1">
        <v>10000077</v>
      </c>
    </row>
    <row r="834" spans="1:15" x14ac:dyDescent="0.2">
      <c r="A834" s="1">
        <v>832</v>
      </c>
      <c r="B834" s="1">
        <v>10000077</v>
      </c>
      <c r="C834" s="1">
        <v>9000298</v>
      </c>
      <c r="D834" s="1" t="s">
        <v>2540</v>
      </c>
      <c r="E834" s="1" t="s">
        <v>2541</v>
      </c>
      <c r="F834" s="1" t="s">
        <v>2542</v>
      </c>
      <c r="G834" s="1">
        <v>3.05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 t="s">
        <v>82</v>
      </c>
      <c r="N834" s="1">
        <v>10</v>
      </c>
      <c r="O834" s="1">
        <v>10000077</v>
      </c>
    </row>
    <row r="835" spans="1:15" x14ac:dyDescent="0.2">
      <c r="A835" s="1">
        <v>833</v>
      </c>
      <c r="B835" s="1">
        <v>10000077</v>
      </c>
      <c r="C835" s="1">
        <v>9000300</v>
      </c>
      <c r="D835" s="1" t="s">
        <v>2543</v>
      </c>
      <c r="E835" s="1" t="s">
        <v>2544</v>
      </c>
      <c r="F835" s="1" t="s">
        <v>2545</v>
      </c>
      <c r="G835" s="1">
        <v>2.15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 t="s">
        <v>82</v>
      </c>
      <c r="N835" s="1">
        <v>10</v>
      </c>
      <c r="O835" s="1">
        <v>10000077</v>
      </c>
    </row>
    <row r="836" spans="1:15" x14ac:dyDescent="0.2">
      <c r="A836" s="1">
        <v>834</v>
      </c>
      <c r="B836" s="1">
        <v>10000077</v>
      </c>
      <c r="C836" s="1">
        <v>9000303</v>
      </c>
      <c r="D836" s="1" t="s">
        <v>2546</v>
      </c>
      <c r="E836" s="1" t="s">
        <v>2547</v>
      </c>
      <c r="F836" s="1" t="s">
        <v>2548</v>
      </c>
      <c r="G836" s="1">
        <v>3.05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 t="s">
        <v>82</v>
      </c>
      <c r="N836" s="1">
        <v>10</v>
      </c>
      <c r="O836" s="1">
        <v>10000077</v>
      </c>
    </row>
    <row r="837" spans="1:15" x14ac:dyDescent="0.2">
      <c r="A837" s="1">
        <v>835</v>
      </c>
      <c r="B837" s="1">
        <v>10000077</v>
      </c>
      <c r="C837" s="1">
        <v>9000309</v>
      </c>
      <c r="D837" s="1" t="s">
        <v>2549</v>
      </c>
      <c r="E837" s="1" t="s">
        <v>2550</v>
      </c>
      <c r="F837" s="1" t="s">
        <v>2551</v>
      </c>
      <c r="G837" s="1">
        <v>3.05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 t="s">
        <v>82</v>
      </c>
      <c r="N837" s="1">
        <v>10</v>
      </c>
      <c r="O837" s="1">
        <v>10000077</v>
      </c>
    </row>
    <row r="838" spans="1:15" x14ac:dyDescent="0.2">
      <c r="A838" s="1">
        <v>836</v>
      </c>
      <c r="B838" s="1">
        <v>10000124</v>
      </c>
      <c r="C838" s="1">
        <v>9000438</v>
      </c>
      <c r="D838" s="1" t="s">
        <v>2552</v>
      </c>
      <c r="E838" s="1" t="s">
        <v>2553</v>
      </c>
      <c r="F838" s="1" t="s">
        <v>2554</v>
      </c>
      <c r="G838" s="1">
        <v>4.5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 t="s">
        <v>109</v>
      </c>
      <c r="N838" s="1">
        <v>19</v>
      </c>
      <c r="O838" s="1">
        <v>10000124</v>
      </c>
    </row>
    <row r="839" spans="1:15" x14ac:dyDescent="0.2">
      <c r="A839" s="1">
        <v>837</v>
      </c>
      <c r="B839" s="1">
        <v>10000124</v>
      </c>
      <c r="C839" s="1">
        <v>9000444</v>
      </c>
      <c r="D839" s="1" t="s">
        <v>2555</v>
      </c>
      <c r="E839" s="1" t="s">
        <v>2556</v>
      </c>
      <c r="F839" s="1" t="s">
        <v>2557</v>
      </c>
      <c r="G839" s="1">
        <v>2.15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 t="s">
        <v>109</v>
      </c>
      <c r="N839" s="1">
        <v>19</v>
      </c>
      <c r="O839" s="1">
        <v>10000124</v>
      </c>
    </row>
    <row r="840" spans="1:15" x14ac:dyDescent="0.2">
      <c r="A840" s="1">
        <v>838</v>
      </c>
      <c r="B840" s="1">
        <v>10000124</v>
      </c>
      <c r="C840" s="1">
        <v>9000447</v>
      </c>
      <c r="D840" s="1" t="s">
        <v>2558</v>
      </c>
      <c r="E840" s="1" t="s">
        <v>2559</v>
      </c>
      <c r="F840" s="1" t="s">
        <v>2560</v>
      </c>
      <c r="G840" s="1">
        <v>4.5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 t="s">
        <v>109</v>
      </c>
      <c r="N840" s="1">
        <v>19</v>
      </c>
      <c r="O840" s="1">
        <v>10000124</v>
      </c>
    </row>
    <row r="841" spans="1:15" x14ac:dyDescent="0.2">
      <c r="A841" s="1">
        <v>839</v>
      </c>
      <c r="B841" s="1">
        <v>10000124</v>
      </c>
      <c r="C841" s="1">
        <v>9000449</v>
      </c>
      <c r="D841" s="1" t="s">
        <v>2561</v>
      </c>
      <c r="E841" s="1" t="s">
        <v>2562</v>
      </c>
      <c r="F841" s="1" t="s">
        <v>2563</v>
      </c>
      <c r="G841" s="1">
        <v>2.15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 t="s">
        <v>109</v>
      </c>
      <c r="N841" s="1">
        <v>19</v>
      </c>
      <c r="O841" s="1">
        <v>10000124</v>
      </c>
    </row>
    <row r="842" spans="1:15" x14ac:dyDescent="0.2">
      <c r="A842" s="1">
        <v>840</v>
      </c>
      <c r="B842" s="1">
        <v>10000140</v>
      </c>
      <c r="C842" s="1">
        <v>9000364</v>
      </c>
      <c r="D842" s="1" t="s">
        <v>2564</v>
      </c>
      <c r="E842" s="1" t="s">
        <v>2565</v>
      </c>
      <c r="F842" s="1" t="s">
        <v>2566</v>
      </c>
      <c r="G842" s="1">
        <v>3.6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 t="s">
        <v>122</v>
      </c>
      <c r="N842" s="1">
        <v>20</v>
      </c>
      <c r="O842" s="1">
        <v>10000140</v>
      </c>
    </row>
    <row r="843" spans="1:15" x14ac:dyDescent="0.2">
      <c r="A843" s="1">
        <v>841</v>
      </c>
      <c r="B843" s="1">
        <v>10000140</v>
      </c>
      <c r="C843" s="1">
        <v>9000420</v>
      </c>
      <c r="D843" s="1" t="s">
        <v>2567</v>
      </c>
      <c r="E843" s="1" t="s">
        <v>2568</v>
      </c>
      <c r="F843" s="1" t="s">
        <v>2569</v>
      </c>
      <c r="G843" s="1">
        <v>3.6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 t="s">
        <v>122</v>
      </c>
      <c r="N843" s="1">
        <v>20</v>
      </c>
      <c r="O843" s="1">
        <v>10000140</v>
      </c>
    </row>
    <row r="844" spans="1:15" x14ac:dyDescent="0.2">
      <c r="A844" s="1">
        <v>842</v>
      </c>
      <c r="B844" s="1">
        <v>10000140</v>
      </c>
      <c r="C844" s="1">
        <v>9000384</v>
      </c>
      <c r="D844" s="1" t="s">
        <v>339</v>
      </c>
      <c r="E844" s="1" t="s">
        <v>2570</v>
      </c>
      <c r="F844" s="1" t="s">
        <v>2571</v>
      </c>
      <c r="G844" s="1">
        <v>4.5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 t="s">
        <v>122</v>
      </c>
      <c r="N844" s="1">
        <v>20</v>
      </c>
      <c r="O844" s="1">
        <v>10000140</v>
      </c>
    </row>
    <row r="845" spans="1:15" x14ac:dyDescent="0.2">
      <c r="A845" s="1">
        <v>843</v>
      </c>
      <c r="B845" s="1">
        <v>10000140</v>
      </c>
      <c r="C845" s="1">
        <v>9000385</v>
      </c>
      <c r="D845" s="1" t="s">
        <v>2572</v>
      </c>
      <c r="E845" s="1" t="s">
        <v>2573</v>
      </c>
      <c r="F845" s="1" t="s">
        <v>2574</v>
      </c>
      <c r="G845" s="1">
        <v>3.6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 t="s">
        <v>122</v>
      </c>
      <c r="N845" s="1">
        <v>20</v>
      </c>
      <c r="O845" s="1">
        <v>10000140</v>
      </c>
    </row>
    <row r="846" spans="1:15" x14ac:dyDescent="0.2">
      <c r="A846" s="1">
        <v>844</v>
      </c>
      <c r="B846" s="1">
        <v>10000140</v>
      </c>
      <c r="C846" s="1">
        <v>9000405</v>
      </c>
      <c r="D846" s="1" t="s">
        <v>2575</v>
      </c>
      <c r="E846" s="1" t="s">
        <v>2576</v>
      </c>
      <c r="F846" s="1" t="s">
        <v>2577</v>
      </c>
      <c r="G846" s="1">
        <v>2.15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 t="s">
        <v>122</v>
      </c>
      <c r="N846" s="1">
        <v>20</v>
      </c>
      <c r="O846" s="1">
        <v>10000140</v>
      </c>
    </row>
    <row r="847" spans="1:15" x14ac:dyDescent="0.2">
      <c r="A847" s="1">
        <v>845</v>
      </c>
      <c r="B847" s="1">
        <v>10000140</v>
      </c>
      <c r="C847" s="1">
        <v>9000421</v>
      </c>
      <c r="D847" s="1" t="s">
        <v>2578</v>
      </c>
      <c r="E847" s="1" t="s">
        <v>2579</v>
      </c>
      <c r="F847" s="1" t="s">
        <v>2580</v>
      </c>
      <c r="G847" s="1">
        <v>2.15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 t="s">
        <v>122</v>
      </c>
      <c r="N847" s="1">
        <v>20</v>
      </c>
      <c r="O847" s="1">
        <v>10000140</v>
      </c>
    </row>
    <row r="848" spans="1:15" x14ac:dyDescent="0.2">
      <c r="A848" s="1">
        <v>846</v>
      </c>
      <c r="B848" s="1">
        <v>10000140</v>
      </c>
      <c r="C848" s="1">
        <v>9000897</v>
      </c>
      <c r="D848" s="1" t="s">
        <v>2581</v>
      </c>
      <c r="E848" s="1" t="s">
        <v>2582</v>
      </c>
      <c r="F848" s="1" t="s">
        <v>2583</v>
      </c>
      <c r="G848" s="1">
        <v>3.05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 t="s">
        <v>122</v>
      </c>
      <c r="N848" s="1">
        <v>20</v>
      </c>
      <c r="O848" s="1">
        <v>10000140</v>
      </c>
    </row>
    <row r="849" spans="1:15" x14ac:dyDescent="0.2">
      <c r="A849" s="1">
        <v>847</v>
      </c>
      <c r="B849" s="1">
        <v>10000140</v>
      </c>
      <c r="C849" s="1">
        <v>9000368</v>
      </c>
      <c r="D849" s="1" t="s">
        <v>2584</v>
      </c>
      <c r="E849" s="1" t="s">
        <v>2585</v>
      </c>
      <c r="F849" s="1" t="s">
        <v>2586</v>
      </c>
      <c r="G849" s="1">
        <v>3.6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 t="s">
        <v>122</v>
      </c>
      <c r="N849" s="1">
        <v>20</v>
      </c>
      <c r="O849" s="1">
        <v>10000140</v>
      </c>
    </row>
    <row r="850" spans="1:15" x14ac:dyDescent="0.2">
      <c r="A850" s="1">
        <v>848</v>
      </c>
      <c r="B850" s="1">
        <v>10000140</v>
      </c>
      <c r="C850" s="1">
        <v>9000872</v>
      </c>
      <c r="D850" s="1" t="s">
        <v>2587</v>
      </c>
      <c r="E850" s="1" t="s">
        <v>2588</v>
      </c>
      <c r="F850" s="1" t="s">
        <v>2589</v>
      </c>
      <c r="G850" s="1">
        <v>2.15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 t="s">
        <v>122</v>
      </c>
      <c r="N850" s="1">
        <v>20</v>
      </c>
      <c r="O850" s="1">
        <v>10000140</v>
      </c>
    </row>
    <row r="851" spans="1:15" x14ac:dyDescent="0.2">
      <c r="A851" s="1">
        <v>849</v>
      </c>
      <c r="B851" s="1">
        <v>10000140</v>
      </c>
      <c r="C851" s="1">
        <v>9000380</v>
      </c>
      <c r="D851" s="1" t="s">
        <v>2590</v>
      </c>
      <c r="E851" s="1" t="s">
        <v>2591</v>
      </c>
      <c r="F851" s="1" t="s">
        <v>2592</v>
      </c>
      <c r="G851" s="1">
        <v>4.5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 t="s">
        <v>122</v>
      </c>
      <c r="N851" s="1">
        <v>20</v>
      </c>
      <c r="O851" s="1">
        <v>10000140</v>
      </c>
    </row>
    <row r="852" spans="1:15" x14ac:dyDescent="0.2">
      <c r="A852" s="1">
        <v>850</v>
      </c>
      <c r="B852" s="1">
        <v>10000140</v>
      </c>
      <c r="C852" s="1">
        <v>9000381</v>
      </c>
      <c r="D852" s="1" t="s">
        <v>2593</v>
      </c>
      <c r="E852" s="1" t="s">
        <v>2594</v>
      </c>
      <c r="F852" s="1" t="s">
        <v>2595</v>
      </c>
      <c r="G852" s="1">
        <v>3.6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 t="s">
        <v>122</v>
      </c>
      <c r="N852" s="1">
        <v>20</v>
      </c>
      <c r="O852" s="1">
        <v>10000140</v>
      </c>
    </row>
    <row r="853" spans="1:15" x14ac:dyDescent="0.2">
      <c r="A853" s="1">
        <v>851</v>
      </c>
      <c r="B853" s="1">
        <v>10000140</v>
      </c>
      <c r="C853" s="1">
        <v>9000375</v>
      </c>
      <c r="D853" s="1" t="s">
        <v>2596</v>
      </c>
      <c r="E853" s="1" t="s">
        <v>2597</v>
      </c>
      <c r="F853" s="1" t="s">
        <v>2598</v>
      </c>
      <c r="G853" s="1">
        <v>3.6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 t="s">
        <v>122</v>
      </c>
      <c r="N853" s="1">
        <v>20</v>
      </c>
      <c r="O853" s="1">
        <v>10000140</v>
      </c>
    </row>
    <row r="854" spans="1:15" x14ac:dyDescent="0.2">
      <c r="A854" s="1">
        <v>852</v>
      </c>
      <c r="B854" s="1">
        <v>10000140</v>
      </c>
      <c r="C854" s="1">
        <v>9000378</v>
      </c>
      <c r="D854" s="1" t="s">
        <v>2599</v>
      </c>
      <c r="E854" s="1" t="s">
        <v>2600</v>
      </c>
      <c r="F854" s="1" t="s">
        <v>2601</v>
      </c>
      <c r="G854" s="1">
        <v>4.5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 t="s">
        <v>122</v>
      </c>
      <c r="N854" s="1">
        <v>20</v>
      </c>
      <c r="O854" s="1">
        <v>10000140</v>
      </c>
    </row>
    <row r="855" spans="1:15" x14ac:dyDescent="0.2">
      <c r="A855" s="1">
        <v>853</v>
      </c>
      <c r="B855" s="1">
        <v>10000140</v>
      </c>
      <c r="C855" s="1">
        <v>9000396</v>
      </c>
      <c r="D855" s="1" t="s">
        <v>2602</v>
      </c>
      <c r="E855" s="1" t="s">
        <v>2603</v>
      </c>
      <c r="F855" s="1" t="s">
        <v>2604</v>
      </c>
      <c r="G855" s="1">
        <v>3.6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 t="s">
        <v>122</v>
      </c>
      <c r="N855" s="1">
        <v>20</v>
      </c>
      <c r="O855" s="1">
        <v>10000140</v>
      </c>
    </row>
    <row r="856" spans="1:15" x14ac:dyDescent="0.2">
      <c r="A856" s="1">
        <v>854</v>
      </c>
      <c r="B856" s="1">
        <v>10000140</v>
      </c>
      <c r="C856" s="1">
        <v>9000373</v>
      </c>
      <c r="D856" s="1" t="s">
        <v>1028</v>
      </c>
      <c r="E856" s="1" t="s">
        <v>2605</v>
      </c>
      <c r="F856" s="1" t="s">
        <v>2606</v>
      </c>
      <c r="G856" s="1">
        <v>4.5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 t="s">
        <v>122</v>
      </c>
      <c r="N856" s="1">
        <v>20</v>
      </c>
      <c r="O856" s="1">
        <v>10000140</v>
      </c>
    </row>
    <row r="857" spans="1:15" x14ac:dyDescent="0.2">
      <c r="A857" s="1">
        <v>855</v>
      </c>
      <c r="B857" s="1">
        <v>10000140</v>
      </c>
      <c r="C857" s="1">
        <v>9000425</v>
      </c>
      <c r="D857" s="1" t="s">
        <v>2607</v>
      </c>
      <c r="E857" s="1" t="s">
        <v>2608</v>
      </c>
      <c r="F857" s="1" t="s">
        <v>2609</v>
      </c>
      <c r="G857" s="1">
        <v>2.15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 t="s">
        <v>122</v>
      </c>
      <c r="N857" s="1">
        <v>20</v>
      </c>
      <c r="O857" s="1">
        <v>10000140</v>
      </c>
    </row>
    <row r="858" spans="1:15" x14ac:dyDescent="0.2">
      <c r="A858" s="1">
        <v>856</v>
      </c>
      <c r="B858" s="1">
        <v>10000140</v>
      </c>
      <c r="C858" s="1">
        <v>9000426</v>
      </c>
      <c r="D858" s="1" t="s">
        <v>2610</v>
      </c>
      <c r="E858" s="1" t="s">
        <v>2611</v>
      </c>
      <c r="F858" s="1" t="s">
        <v>8447</v>
      </c>
      <c r="G858" s="1">
        <v>2.15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 t="s">
        <v>122</v>
      </c>
      <c r="N858" s="1">
        <v>20</v>
      </c>
      <c r="O858" s="1">
        <v>10000140</v>
      </c>
    </row>
    <row r="859" spans="1:15" x14ac:dyDescent="0.2">
      <c r="A859" s="1">
        <v>857</v>
      </c>
      <c r="B859" s="1">
        <v>10000140</v>
      </c>
      <c r="C859" s="1">
        <v>9000427</v>
      </c>
      <c r="D859" s="1" t="s">
        <v>2612</v>
      </c>
      <c r="E859" s="1" t="s">
        <v>2613</v>
      </c>
      <c r="F859" s="1" t="s">
        <v>2614</v>
      </c>
      <c r="G859" s="1">
        <v>3.05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 t="s">
        <v>122</v>
      </c>
      <c r="N859" s="1">
        <v>20</v>
      </c>
      <c r="O859" s="1">
        <v>10000140</v>
      </c>
    </row>
    <row r="860" spans="1:15" x14ac:dyDescent="0.2">
      <c r="A860" s="1">
        <v>858</v>
      </c>
      <c r="B860" s="1">
        <v>10000140</v>
      </c>
      <c r="C860" s="1">
        <v>9000372</v>
      </c>
      <c r="D860" s="1" t="s">
        <v>2615</v>
      </c>
      <c r="E860" s="1" t="s">
        <v>2616</v>
      </c>
      <c r="F860" s="1" t="s">
        <v>2617</v>
      </c>
      <c r="G860" s="1">
        <v>3.6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 t="s">
        <v>122</v>
      </c>
      <c r="N860" s="1">
        <v>20</v>
      </c>
      <c r="O860" s="1">
        <v>10000140</v>
      </c>
    </row>
    <row r="861" spans="1:15" x14ac:dyDescent="0.2">
      <c r="A861" s="1">
        <v>859</v>
      </c>
      <c r="B861" s="1">
        <v>10000140</v>
      </c>
      <c r="C861" s="1">
        <v>9000383</v>
      </c>
      <c r="D861" s="1" t="s">
        <v>2618</v>
      </c>
      <c r="E861" s="1" t="s">
        <v>2619</v>
      </c>
      <c r="F861" s="1" t="s">
        <v>2620</v>
      </c>
      <c r="G861" s="1">
        <v>3.6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 t="s">
        <v>122</v>
      </c>
      <c r="N861" s="1">
        <v>20</v>
      </c>
      <c r="O861" s="1">
        <v>10000140</v>
      </c>
    </row>
    <row r="862" spans="1:15" x14ac:dyDescent="0.2">
      <c r="A862" s="1">
        <v>860</v>
      </c>
      <c r="B862" s="1">
        <v>10000140</v>
      </c>
      <c r="C862" s="1">
        <v>9000410</v>
      </c>
      <c r="D862" s="1" t="s">
        <v>2621</v>
      </c>
      <c r="E862" s="1" t="s">
        <v>2622</v>
      </c>
      <c r="F862" s="1" t="s">
        <v>2623</v>
      </c>
      <c r="G862" s="1">
        <v>1.5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 t="s">
        <v>122</v>
      </c>
      <c r="N862" s="1">
        <v>20</v>
      </c>
      <c r="O862" s="1">
        <v>10000140</v>
      </c>
    </row>
    <row r="863" spans="1:15" x14ac:dyDescent="0.2">
      <c r="A863" s="1">
        <v>861</v>
      </c>
      <c r="B863" s="1">
        <v>10000140</v>
      </c>
      <c r="C863" s="1">
        <v>9000413</v>
      </c>
      <c r="D863" s="1" t="s">
        <v>2624</v>
      </c>
      <c r="E863" s="1" t="s">
        <v>2625</v>
      </c>
      <c r="F863" s="1" t="s">
        <v>2626</v>
      </c>
      <c r="G863" s="1">
        <v>1.5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 t="s">
        <v>122</v>
      </c>
      <c r="N863" s="1">
        <v>20</v>
      </c>
      <c r="O863" s="1">
        <v>10000140</v>
      </c>
    </row>
    <row r="864" spans="1:15" x14ac:dyDescent="0.2">
      <c r="A864" s="1">
        <v>862</v>
      </c>
      <c r="B864" s="1">
        <v>10000140</v>
      </c>
      <c r="C864" s="1">
        <v>9000414</v>
      </c>
      <c r="D864" s="1" t="s">
        <v>2627</v>
      </c>
      <c r="E864" s="1" t="s">
        <v>2628</v>
      </c>
      <c r="F864" s="1" t="s">
        <v>2629</v>
      </c>
      <c r="G864" s="1">
        <v>1.5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 t="s">
        <v>122</v>
      </c>
      <c r="N864" s="1">
        <v>20</v>
      </c>
      <c r="O864" s="1">
        <v>10000140</v>
      </c>
    </row>
    <row r="865" spans="1:15" x14ac:dyDescent="0.2">
      <c r="A865" s="1">
        <v>863</v>
      </c>
      <c r="B865" s="1">
        <v>10000140</v>
      </c>
      <c r="C865" s="1">
        <v>9000376</v>
      </c>
      <c r="D865" s="1" t="s">
        <v>2630</v>
      </c>
      <c r="E865" s="1" t="s">
        <v>2631</v>
      </c>
      <c r="F865" s="1" t="s">
        <v>2632</v>
      </c>
      <c r="G865" s="1">
        <v>3.6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 t="s">
        <v>122</v>
      </c>
      <c r="N865" s="1">
        <v>20</v>
      </c>
      <c r="O865" s="1">
        <v>10000140</v>
      </c>
    </row>
    <row r="866" spans="1:15" x14ac:dyDescent="0.2">
      <c r="A866" s="1">
        <v>864</v>
      </c>
      <c r="B866" s="1">
        <v>10000140</v>
      </c>
      <c r="C866" s="1">
        <v>9000386</v>
      </c>
      <c r="D866" s="1" t="s">
        <v>2633</v>
      </c>
      <c r="E866" s="1" t="s">
        <v>2634</v>
      </c>
      <c r="F866" s="1" t="s">
        <v>2635</v>
      </c>
      <c r="G866" s="1">
        <v>3.6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 t="s">
        <v>122</v>
      </c>
      <c r="N866" s="1">
        <v>20</v>
      </c>
      <c r="O866" s="1">
        <v>10000140</v>
      </c>
    </row>
    <row r="867" spans="1:15" x14ac:dyDescent="0.2">
      <c r="A867" s="1">
        <v>865</v>
      </c>
      <c r="B867" s="1">
        <v>10000140</v>
      </c>
      <c r="C867" s="1">
        <v>9000422</v>
      </c>
      <c r="D867" s="1" t="s">
        <v>2636</v>
      </c>
      <c r="E867" s="1" t="s">
        <v>2637</v>
      </c>
      <c r="F867" s="1" t="s">
        <v>2638</v>
      </c>
      <c r="G867" s="1">
        <v>3.6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 t="s">
        <v>122</v>
      </c>
      <c r="N867" s="1">
        <v>20</v>
      </c>
      <c r="O867" s="1">
        <v>10000140</v>
      </c>
    </row>
    <row r="868" spans="1:15" x14ac:dyDescent="0.2">
      <c r="A868" s="1">
        <v>866</v>
      </c>
      <c r="B868" s="1">
        <v>10000140</v>
      </c>
      <c r="C868" s="1">
        <v>9000129</v>
      </c>
      <c r="D868" s="1" t="s">
        <v>2639</v>
      </c>
      <c r="E868" s="1" t="s">
        <v>2640</v>
      </c>
      <c r="F868" s="1" t="s">
        <v>2641</v>
      </c>
      <c r="G868" s="1">
        <v>0</v>
      </c>
      <c r="H868" s="1">
        <v>9066</v>
      </c>
      <c r="I868" s="1">
        <v>0</v>
      </c>
      <c r="J868" s="1">
        <v>0</v>
      </c>
      <c r="K868" s="1">
        <v>0</v>
      </c>
      <c r="L868" s="1">
        <v>0</v>
      </c>
      <c r="M868" s="1" t="s">
        <v>122</v>
      </c>
      <c r="N868" s="1">
        <v>20</v>
      </c>
      <c r="O868" s="1">
        <v>10000140</v>
      </c>
    </row>
    <row r="869" spans="1:15" x14ac:dyDescent="0.2">
      <c r="A869" s="1">
        <v>867</v>
      </c>
      <c r="B869" s="1">
        <v>10000140</v>
      </c>
      <c r="C869" s="1">
        <v>9000130</v>
      </c>
      <c r="D869" s="1" t="s">
        <v>2642</v>
      </c>
      <c r="E869" s="1" t="s">
        <v>2643</v>
      </c>
      <c r="F869" s="1" t="s">
        <v>2644</v>
      </c>
      <c r="G869" s="1">
        <v>0</v>
      </c>
      <c r="H869" s="1">
        <v>9066</v>
      </c>
      <c r="I869" s="1">
        <v>0</v>
      </c>
      <c r="J869" s="1">
        <v>0</v>
      </c>
      <c r="K869" s="1">
        <v>0</v>
      </c>
      <c r="L869" s="1">
        <v>0</v>
      </c>
      <c r="M869" s="1" t="s">
        <v>122</v>
      </c>
      <c r="N869" s="1">
        <v>20</v>
      </c>
      <c r="O869" s="1">
        <v>10000140</v>
      </c>
    </row>
    <row r="870" spans="1:15" x14ac:dyDescent="0.2">
      <c r="A870" s="1">
        <v>868</v>
      </c>
      <c r="B870" s="1">
        <v>10000140</v>
      </c>
      <c r="C870" s="1">
        <v>9000131</v>
      </c>
      <c r="D870" s="1" t="s">
        <v>2645</v>
      </c>
      <c r="E870" s="1" t="s">
        <v>2646</v>
      </c>
      <c r="F870" s="1" t="s">
        <v>2647</v>
      </c>
      <c r="G870" s="1">
        <v>0</v>
      </c>
      <c r="H870" s="1">
        <v>9066</v>
      </c>
      <c r="I870" s="1">
        <v>0</v>
      </c>
      <c r="J870" s="1">
        <v>0</v>
      </c>
      <c r="K870" s="1">
        <v>0</v>
      </c>
      <c r="L870" s="1">
        <v>0</v>
      </c>
      <c r="M870" s="1" t="s">
        <v>122</v>
      </c>
      <c r="N870" s="1">
        <v>20</v>
      </c>
      <c r="O870" s="1">
        <v>10000140</v>
      </c>
    </row>
    <row r="871" spans="1:15" x14ac:dyDescent="0.2">
      <c r="A871" s="1">
        <v>869</v>
      </c>
      <c r="B871" s="1">
        <v>10000140</v>
      </c>
      <c r="C871" s="1">
        <v>9000365</v>
      </c>
      <c r="D871" s="1" t="s">
        <v>2648</v>
      </c>
      <c r="E871" s="1" t="s">
        <v>2649</v>
      </c>
      <c r="F871" s="1" t="s">
        <v>2650</v>
      </c>
      <c r="G871" s="1">
        <v>4.5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 t="s">
        <v>122</v>
      </c>
      <c r="N871" s="1">
        <v>20</v>
      </c>
      <c r="O871" s="1">
        <v>10000140</v>
      </c>
    </row>
    <row r="872" spans="1:15" x14ac:dyDescent="0.2">
      <c r="A872" s="1">
        <v>870</v>
      </c>
      <c r="B872" s="1">
        <v>10000140</v>
      </c>
      <c r="C872" s="1">
        <v>9000366</v>
      </c>
      <c r="D872" s="1" t="s">
        <v>2651</v>
      </c>
      <c r="E872" s="1" t="s">
        <v>2652</v>
      </c>
      <c r="F872" s="1" t="s">
        <v>2653</v>
      </c>
      <c r="G872" s="1">
        <v>4.5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 t="s">
        <v>122</v>
      </c>
      <c r="N872" s="1">
        <v>20</v>
      </c>
      <c r="O872" s="1">
        <v>10000140</v>
      </c>
    </row>
    <row r="873" spans="1:15" x14ac:dyDescent="0.2">
      <c r="A873" s="1">
        <v>871</v>
      </c>
      <c r="B873" s="1">
        <v>10000140</v>
      </c>
      <c r="C873" s="1">
        <v>9000370</v>
      </c>
      <c r="D873" s="1" t="s">
        <v>2654</v>
      </c>
      <c r="E873" s="1" t="s">
        <v>2655</v>
      </c>
      <c r="F873" s="1" t="s">
        <v>2656</v>
      </c>
      <c r="G873" s="1">
        <v>1.8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 t="s">
        <v>122</v>
      </c>
      <c r="N873" s="1">
        <v>20</v>
      </c>
      <c r="O873" s="1">
        <v>10000140</v>
      </c>
    </row>
    <row r="874" spans="1:15" x14ac:dyDescent="0.2">
      <c r="A874" s="1">
        <v>872</v>
      </c>
      <c r="B874" s="1">
        <v>10000140</v>
      </c>
      <c r="C874" s="1">
        <v>9000371</v>
      </c>
      <c r="D874" s="1" t="s">
        <v>2657</v>
      </c>
      <c r="E874" s="1" t="s">
        <v>2658</v>
      </c>
      <c r="F874" s="1" t="s">
        <v>2659</v>
      </c>
      <c r="G874" s="1">
        <v>2.16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 t="s">
        <v>122</v>
      </c>
      <c r="N874" s="1">
        <v>20</v>
      </c>
      <c r="O874" s="1">
        <v>10000140</v>
      </c>
    </row>
    <row r="875" spans="1:15" x14ac:dyDescent="0.2">
      <c r="A875" s="1">
        <v>873</v>
      </c>
      <c r="B875" s="1">
        <v>10000140</v>
      </c>
      <c r="C875" s="1">
        <v>9000374</v>
      </c>
      <c r="D875" s="1" t="s">
        <v>2179</v>
      </c>
      <c r="E875" s="1" t="s">
        <v>2660</v>
      </c>
      <c r="F875" s="1" t="s">
        <v>2661</v>
      </c>
      <c r="G875" s="1">
        <v>4.5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 t="s">
        <v>122</v>
      </c>
      <c r="N875" s="1">
        <v>20</v>
      </c>
      <c r="O875" s="1">
        <v>10000140</v>
      </c>
    </row>
    <row r="876" spans="1:15" x14ac:dyDescent="0.2">
      <c r="A876" s="1">
        <v>874</v>
      </c>
      <c r="B876" s="1">
        <v>10000140</v>
      </c>
      <c r="C876" s="1">
        <v>9000379</v>
      </c>
      <c r="D876" s="1" t="s">
        <v>2662</v>
      </c>
      <c r="E876" s="1" t="s">
        <v>2663</v>
      </c>
      <c r="F876" s="1" t="s">
        <v>2664</v>
      </c>
      <c r="G876" s="1">
        <v>3.6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 t="s">
        <v>122</v>
      </c>
      <c r="N876" s="1">
        <v>20</v>
      </c>
      <c r="O876" s="1">
        <v>10000140</v>
      </c>
    </row>
    <row r="877" spans="1:15" x14ac:dyDescent="0.2">
      <c r="A877" s="1">
        <v>875</v>
      </c>
      <c r="B877" s="1">
        <v>10000140</v>
      </c>
      <c r="C877" s="1">
        <v>9000395</v>
      </c>
      <c r="D877" s="1" t="s">
        <v>2665</v>
      </c>
      <c r="E877" s="1" t="s">
        <v>2666</v>
      </c>
      <c r="F877" s="1" t="s">
        <v>2667</v>
      </c>
      <c r="G877" s="1">
        <v>1.8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 t="s">
        <v>122</v>
      </c>
      <c r="N877" s="1">
        <v>20</v>
      </c>
      <c r="O877" s="1">
        <v>10000140</v>
      </c>
    </row>
    <row r="878" spans="1:15" x14ac:dyDescent="0.2">
      <c r="A878" s="1">
        <v>876</v>
      </c>
      <c r="B878" s="1">
        <v>10000140</v>
      </c>
      <c r="C878" s="1">
        <v>9000400</v>
      </c>
      <c r="D878" s="1" t="s">
        <v>2668</v>
      </c>
      <c r="E878" s="1" t="s">
        <v>2669</v>
      </c>
      <c r="F878" s="1" t="s">
        <v>2670</v>
      </c>
      <c r="G878" s="1">
        <v>1.8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 t="s">
        <v>122</v>
      </c>
      <c r="N878" s="1">
        <v>20</v>
      </c>
      <c r="O878" s="1">
        <v>10000140</v>
      </c>
    </row>
    <row r="879" spans="1:15" x14ac:dyDescent="0.2">
      <c r="A879" s="1">
        <v>877</v>
      </c>
      <c r="B879" s="1">
        <v>10000140</v>
      </c>
      <c r="C879" s="1">
        <v>9000401</v>
      </c>
      <c r="D879" s="1" t="s">
        <v>2671</v>
      </c>
      <c r="E879" s="1" t="s">
        <v>2672</v>
      </c>
      <c r="F879" s="1" t="s">
        <v>2673</v>
      </c>
      <c r="G879" s="1">
        <v>1.8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 t="s">
        <v>122</v>
      </c>
      <c r="N879" s="1">
        <v>20</v>
      </c>
      <c r="O879" s="1">
        <v>10000140</v>
      </c>
    </row>
    <row r="880" spans="1:15" x14ac:dyDescent="0.2">
      <c r="A880" s="1">
        <v>878</v>
      </c>
      <c r="B880" s="1">
        <v>10000140</v>
      </c>
      <c r="C880" s="1">
        <v>9000403</v>
      </c>
      <c r="D880" s="1" t="s">
        <v>2674</v>
      </c>
      <c r="E880" s="1" t="s">
        <v>2675</v>
      </c>
      <c r="F880" s="1" t="s">
        <v>2676</v>
      </c>
      <c r="G880" s="1">
        <v>1.2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 t="s">
        <v>122</v>
      </c>
      <c r="N880" s="1">
        <v>20</v>
      </c>
      <c r="O880" s="1">
        <v>10000140</v>
      </c>
    </row>
    <row r="881" spans="1:15" x14ac:dyDescent="0.2">
      <c r="A881" s="1">
        <v>879</v>
      </c>
      <c r="B881" s="1">
        <v>10000140</v>
      </c>
      <c r="C881" s="1">
        <v>9000404</v>
      </c>
      <c r="D881" s="1" t="s">
        <v>2677</v>
      </c>
      <c r="E881" s="1" t="s">
        <v>2678</v>
      </c>
      <c r="F881" s="1" t="s">
        <v>8448</v>
      </c>
      <c r="G881" s="1">
        <v>1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 t="s">
        <v>122</v>
      </c>
      <c r="N881" s="1">
        <v>20</v>
      </c>
      <c r="O881" s="1">
        <v>10000140</v>
      </c>
    </row>
    <row r="882" spans="1:15" x14ac:dyDescent="0.2">
      <c r="A882" s="1">
        <v>880</v>
      </c>
      <c r="B882" s="1">
        <v>10000140</v>
      </c>
      <c r="C882" s="1">
        <v>9000406</v>
      </c>
      <c r="D882" s="1" t="s">
        <v>2679</v>
      </c>
      <c r="E882" s="1" t="s">
        <v>2680</v>
      </c>
      <c r="F882" s="1" t="s">
        <v>2681</v>
      </c>
      <c r="G882" s="1">
        <v>2.16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 t="s">
        <v>122</v>
      </c>
      <c r="N882" s="1">
        <v>20</v>
      </c>
      <c r="O882" s="1">
        <v>10000140</v>
      </c>
    </row>
    <row r="883" spans="1:15" x14ac:dyDescent="0.2">
      <c r="A883" s="1">
        <v>881</v>
      </c>
      <c r="B883" s="1">
        <v>10000140</v>
      </c>
      <c r="C883" s="1">
        <v>9000407</v>
      </c>
      <c r="D883" s="1" t="s">
        <v>2682</v>
      </c>
      <c r="E883" s="1" t="s">
        <v>2683</v>
      </c>
      <c r="F883" s="1" t="s">
        <v>2684</v>
      </c>
      <c r="G883" s="1">
        <v>1.8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 t="s">
        <v>122</v>
      </c>
      <c r="N883" s="1">
        <v>20</v>
      </c>
      <c r="O883" s="1">
        <v>10000140</v>
      </c>
    </row>
    <row r="884" spans="1:15" x14ac:dyDescent="0.2">
      <c r="A884" s="1">
        <v>882</v>
      </c>
      <c r="B884" s="1">
        <v>10000140</v>
      </c>
      <c r="C884" s="1">
        <v>9000408</v>
      </c>
      <c r="D884" s="1" t="s">
        <v>2685</v>
      </c>
      <c r="E884" s="1" t="s">
        <v>2686</v>
      </c>
      <c r="F884" s="1" t="s">
        <v>2687</v>
      </c>
      <c r="G884" s="1">
        <v>1.8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 t="s">
        <v>122</v>
      </c>
      <c r="N884" s="1">
        <v>20</v>
      </c>
      <c r="O884" s="1">
        <v>10000140</v>
      </c>
    </row>
    <row r="885" spans="1:15" x14ac:dyDescent="0.2">
      <c r="A885" s="1">
        <v>883</v>
      </c>
      <c r="B885" s="1">
        <v>10000140</v>
      </c>
      <c r="C885" s="1">
        <v>9000409</v>
      </c>
      <c r="D885" s="1" t="s">
        <v>2688</v>
      </c>
      <c r="E885" s="1" t="s">
        <v>2689</v>
      </c>
      <c r="F885" s="1" t="s">
        <v>2690</v>
      </c>
      <c r="G885" s="1">
        <v>2.15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 t="s">
        <v>122</v>
      </c>
      <c r="N885" s="1">
        <v>20</v>
      </c>
      <c r="O885" s="1">
        <v>10000140</v>
      </c>
    </row>
    <row r="886" spans="1:15" x14ac:dyDescent="0.2">
      <c r="A886" s="1">
        <v>884</v>
      </c>
      <c r="B886" s="1">
        <v>10000140</v>
      </c>
      <c r="C886" s="1">
        <v>9000411</v>
      </c>
      <c r="D886" s="1" t="s">
        <v>2691</v>
      </c>
      <c r="E886" s="1" t="s">
        <v>2692</v>
      </c>
      <c r="F886" s="1" t="s">
        <v>2693</v>
      </c>
      <c r="G886" s="1">
        <v>1.5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 t="s">
        <v>122</v>
      </c>
      <c r="N886" s="1">
        <v>20</v>
      </c>
      <c r="O886" s="1">
        <v>10000140</v>
      </c>
    </row>
    <row r="887" spans="1:15" x14ac:dyDescent="0.2">
      <c r="A887" s="1">
        <v>885</v>
      </c>
      <c r="B887" s="1">
        <v>10000140</v>
      </c>
      <c r="C887" s="1">
        <v>9000412</v>
      </c>
      <c r="D887" s="1" t="s">
        <v>2694</v>
      </c>
      <c r="E887" s="1" t="s">
        <v>2695</v>
      </c>
      <c r="F887" s="1" t="s">
        <v>2696</v>
      </c>
      <c r="G887" s="1">
        <v>1.5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 t="s">
        <v>122</v>
      </c>
      <c r="N887" s="1">
        <v>20</v>
      </c>
      <c r="O887" s="1">
        <v>10000140</v>
      </c>
    </row>
    <row r="888" spans="1:15" x14ac:dyDescent="0.2">
      <c r="A888" s="1">
        <v>886</v>
      </c>
      <c r="B888" s="1">
        <v>10000140</v>
      </c>
      <c r="C888" s="1">
        <v>9000415</v>
      </c>
      <c r="D888" s="1" t="s">
        <v>2697</v>
      </c>
      <c r="E888" s="1" t="s">
        <v>2698</v>
      </c>
      <c r="F888" s="1" t="s">
        <v>2699</v>
      </c>
      <c r="G888" s="1">
        <v>1.5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 t="s">
        <v>122</v>
      </c>
      <c r="N888" s="1">
        <v>20</v>
      </c>
      <c r="O888" s="1">
        <v>10000140</v>
      </c>
    </row>
    <row r="889" spans="1:15" x14ac:dyDescent="0.2">
      <c r="A889" s="1">
        <v>887</v>
      </c>
      <c r="B889" s="1">
        <v>10000140</v>
      </c>
      <c r="C889" s="1">
        <v>9000416</v>
      </c>
      <c r="D889" s="1" t="s">
        <v>2700</v>
      </c>
      <c r="E889" s="1" t="s">
        <v>2701</v>
      </c>
      <c r="F889" s="1" t="s">
        <v>2702</v>
      </c>
      <c r="G889" s="1">
        <v>1.8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 t="s">
        <v>122</v>
      </c>
      <c r="N889" s="1">
        <v>20</v>
      </c>
      <c r="O889" s="1">
        <v>10000140</v>
      </c>
    </row>
    <row r="890" spans="1:15" x14ac:dyDescent="0.2">
      <c r="A890" s="1">
        <v>888</v>
      </c>
      <c r="B890" s="1">
        <v>10000140</v>
      </c>
      <c r="C890" s="1">
        <v>9000417</v>
      </c>
      <c r="D890" s="1" t="s">
        <v>2703</v>
      </c>
      <c r="E890" s="1" t="s">
        <v>2704</v>
      </c>
      <c r="F890" s="1" t="s">
        <v>2705</v>
      </c>
      <c r="G890" s="1">
        <v>1.8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 t="s">
        <v>122</v>
      </c>
      <c r="N890" s="1">
        <v>20</v>
      </c>
      <c r="O890" s="1">
        <v>10000140</v>
      </c>
    </row>
    <row r="891" spans="1:15" x14ac:dyDescent="0.2">
      <c r="A891" s="1">
        <v>889</v>
      </c>
      <c r="B891" s="1">
        <v>10000140</v>
      </c>
      <c r="C891" s="1">
        <v>9000418</v>
      </c>
      <c r="D891" s="1" t="s">
        <v>2706</v>
      </c>
      <c r="E891" s="1" t="s">
        <v>2707</v>
      </c>
      <c r="F891" s="1" t="s">
        <v>3184</v>
      </c>
      <c r="G891" s="1">
        <v>3.6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 t="s">
        <v>122</v>
      </c>
      <c r="N891" s="1">
        <v>20</v>
      </c>
      <c r="O891" s="1">
        <v>10000140</v>
      </c>
    </row>
    <row r="892" spans="1:15" x14ac:dyDescent="0.2">
      <c r="A892" s="1">
        <v>890</v>
      </c>
      <c r="B892" s="1">
        <v>10000140</v>
      </c>
      <c r="C892" s="1">
        <v>9000419</v>
      </c>
      <c r="D892" s="1" t="s">
        <v>2708</v>
      </c>
      <c r="E892" s="1" t="s">
        <v>2709</v>
      </c>
      <c r="F892" s="1" t="s">
        <v>2710</v>
      </c>
      <c r="G892" s="1">
        <v>1.2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 t="s">
        <v>122</v>
      </c>
      <c r="N892" s="1">
        <v>20</v>
      </c>
      <c r="O892" s="1">
        <v>10000140</v>
      </c>
    </row>
    <row r="893" spans="1:15" x14ac:dyDescent="0.2">
      <c r="A893" s="1">
        <v>891</v>
      </c>
      <c r="B893" s="1">
        <v>10000140</v>
      </c>
      <c r="C893" s="1">
        <v>9000423</v>
      </c>
      <c r="D893" s="1" t="s">
        <v>2711</v>
      </c>
      <c r="E893" s="1" t="s">
        <v>2712</v>
      </c>
      <c r="F893" s="1" t="s">
        <v>2713</v>
      </c>
      <c r="G893" s="1">
        <v>1.8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 t="s">
        <v>122</v>
      </c>
      <c r="N893" s="1">
        <v>20</v>
      </c>
      <c r="O893" s="1">
        <v>10000140</v>
      </c>
    </row>
    <row r="894" spans="1:15" x14ac:dyDescent="0.2">
      <c r="A894" s="1">
        <v>892</v>
      </c>
      <c r="B894" s="1">
        <v>10000140</v>
      </c>
      <c r="C894" s="1">
        <v>9000424</v>
      </c>
      <c r="D894" s="1" t="s">
        <v>2714</v>
      </c>
      <c r="E894" s="1" t="s">
        <v>2715</v>
      </c>
      <c r="F894" s="1" t="s">
        <v>2716</v>
      </c>
      <c r="G894" s="1">
        <v>2.15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 t="s">
        <v>122</v>
      </c>
      <c r="N894" s="1">
        <v>20</v>
      </c>
      <c r="O894" s="1">
        <v>10000140</v>
      </c>
    </row>
    <row r="895" spans="1:15" x14ac:dyDescent="0.2">
      <c r="A895" s="1">
        <v>893</v>
      </c>
      <c r="B895" s="1">
        <v>10000140</v>
      </c>
      <c r="C895" s="1">
        <v>9000869</v>
      </c>
      <c r="D895" s="1" t="s">
        <v>643</v>
      </c>
      <c r="E895" s="1" t="s">
        <v>2717</v>
      </c>
      <c r="F895" s="1" t="s">
        <v>2718</v>
      </c>
      <c r="G895" s="1">
        <v>1.8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 t="s">
        <v>122</v>
      </c>
      <c r="N895" s="1">
        <v>20</v>
      </c>
      <c r="O895" s="1">
        <v>10000140</v>
      </c>
    </row>
    <row r="896" spans="1:15" x14ac:dyDescent="0.2">
      <c r="A896" s="1">
        <v>894</v>
      </c>
      <c r="B896" s="1">
        <v>10000140</v>
      </c>
      <c r="C896" s="1">
        <v>9000870</v>
      </c>
      <c r="D896" s="1" t="s">
        <v>872</v>
      </c>
      <c r="E896" s="1" t="s">
        <v>2719</v>
      </c>
      <c r="F896" s="1" t="s">
        <v>2720</v>
      </c>
      <c r="G896" s="1">
        <v>1.2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 t="s">
        <v>122</v>
      </c>
      <c r="N896" s="1">
        <v>20</v>
      </c>
      <c r="O896" s="1">
        <v>10000140</v>
      </c>
    </row>
    <row r="897" spans="1:15" x14ac:dyDescent="0.2">
      <c r="A897" s="1">
        <v>895</v>
      </c>
      <c r="B897" s="1">
        <v>10000140</v>
      </c>
      <c r="C897" s="1">
        <v>9000871</v>
      </c>
      <c r="D897" s="1" t="s">
        <v>2721</v>
      </c>
      <c r="E897" s="1" t="s">
        <v>2722</v>
      </c>
      <c r="F897" s="1" t="s">
        <v>2723</v>
      </c>
      <c r="G897" s="1">
        <v>1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 t="s">
        <v>122</v>
      </c>
      <c r="N897" s="1">
        <v>20</v>
      </c>
      <c r="O897" s="1">
        <v>10000140</v>
      </c>
    </row>
    <row r="898" spans="1:15" x14ac:dyDescent="0.2">
      <c r="A898" s="1">
        <v>896</v>
      </c>
      <c r="B898" s="1">
        <v>10000154</v>
      </c>
      <c r="C898" s="1">
        <v>9000474</v>
      </c>
      <c r="D898" s="1" t="s">
        <v>2724</v>
      </c>
      <c r="E898" s="1" t="s">
        <v>2725</v>
      </c>
      <c r="F898" s="1" t="s">
        <v>2726</v>
      </c>
      <c r="G898" s="1">
        <v>2.15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 t="s">
        <v>278</v>
      </c>
      <c r="N898" s="1">
        <v>21</v>
      </c>
      <c r="O898" s="1">
        <v>10000154</v>
      </c>
    </row>
    <row r="899" spans="1:15" x14ac:dyDescent="0.2">
      <c r="A899" s="1">
        <v>897</v>
      </c>
      <c r="B899" s="1">
        <v>10000098</v>
      </c>
      <c r="C899" s="1">
        <v>9000491</v>
      </c>
      <c r="D899" s="1" t="s">
        <v>2727</v>
      </c>
      <c r="E899" s="1" t="s">
        <v>2728</v>
      </c>
      <c r="F899" s="1" t="s">
        <v>2729</v>
      </c>
      <c r="G899" s="1">
        <v>2.15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 t="s">
        <v>61</v>
      </c>
      <c r="N899" s="1">
        <v>12</v>
      </c>
      <c r="O899" s="1">
        <v>10000098</v>
      </c>
    </row>
    <row r="900" spans="1:15" x14ac:dyDescent="0.2">
      <c r="A900" s="1">
        <v>898</v>
      </c>
      <c r="B900" s="1">
        <v>10000154</v>
      </c>
      <c r="C900" s="1">
        <v>9000473</v>
      </c>
      <c r="D900" s="1" t="s">
        <v>2730</v>
      </c>
      <c r="E900" s="1" t="s">
        <v>2731</v>
      </c>
      <c r="F900" s="1" t="s">
        <v>2732</v>
      </c>
      <c r="G900" s="1">
        <v>3.6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 t="s">
        <v>278</v>
      </c>
      <c r="N900" s="1">
        <v>21</v>
      </c>
      <c r="O900" s="1">
        <v>10000154</v>
      </c>
    </row>
    <row r="901" spans="1:15" x14ac:dyDescent="0.2">
      <c r="A901" s="1">
        <v>899</v>
      </c>
      <c r="B901" s="1">
        <v>10000154</v>
      </c>
      <c r="C901" s="1">
        <v>9000488</v>
      </c>
      <c r="D901" s="1" t="s">
        <v>2733</v>
      </c>
      <c r="E901" s="1" t="s">
        <v>2734</v>
      </c>
      <c r="F901" s="1" t="s">
        <v>2735</v>
      </c>
      <c r="G901" s="1">
        <v>3.05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 t="s">
        <v>278</v>
      </c>
      <c r="N901" s="1">
        <v>21</v>
      </c>
      <c r="O901" s="1">
        <v>10000154</v>
      </c>
    </row>
    <row r="902" spans="1:15" x14ac:dyDescent="0.2">
      <c r="A902" s="1">
        <v>900</v>
      </c>
      <c r="B902" s="1">
        <v>10000154</v>
      </c>
      <c r="C902" s="1">
        <v>9000489</v>
      </c>
      <c r="D902" s="1" t="s">
        <v>2736</v>
      </c>
      <c r="E902" s="1" t="s">
        <v>2737</v>
      </c>
      <c r="F902" s="1" t="s">
        <v>2738</v>
      </c>
      <c r="G902" s="1">
        <v>2.15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 t="s">
        <v>278</v>
      </c>
      <c r="N902" s="1">
        <v>21</v>
      </c>
      <c r="O902" s="1">
        <v>10000154</v>
      </c>
    </row>
    <row r="903" spans="1:15" x14ac:dyDescent="0.2">
      <c r="A903" s="1">
        <v>901</v>
      </c>
      <c r="B903" s="1">
        <v>10000154</v>
      </c>
      <c r="C903" s="1">
        <v>9000133</v>
      </c>
      <c r="D903" s="1" t="s">
        <v>2739</v>
      </c>
      <c r="E903" s="1" t="s">
        <v>2740</v>
      </c>
      <c r="F903" s="1" t="s">
        <v>2741</v>
      </c>
      <c r="G903" s="1">
        <v>0</v>
      </c>
      <c r="H903" s="1">
        <v>9066</v>
      </c>
      <c r="I903" s="1">
        <v>0</v>
      </c>
      <c r="J903" s="1">
        <v>0</v>
      </c>
      <c r="K903" s="1">
        <v>0</v>
      </c>
      <c r="L903" s="1">
        <v>0</v>
      </c>
      <c r="M903" s="1" t="s">
        <v>278</v>
      </c>
      <c r="N903" s="1">
        <v>21</v>
      </c>
      <c r="O903" s="1">
        <v>10000154</v>
      </c>
    </row>
    <row r="904" spans="1:15" x14ac:dyDescent="0.2">
      <c r="A904" s="1">
        <v>902</v>
      </c>
      <c r="B904" s="1">
        <v>10000154</v>
      </c>
      <c r="C904" s="1">
        <v>9000490</v>
      </c>
      <c r="D904" s="1" t="s">
        <v>2742</v>
      </c>
      <c r="E904" s="1" t="s">
        <v>2743</v>
      </c>
      <c r="F904" s="1" t="s">
        <v>2744</v>
      </c>
      <c r="G904" s="1">
        <v>3.05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 t="s">
        <v>278</v>
      </c>
      <c r="N904" s="1">
        <v>21</v>
      </c>
      <c r="O904" s="1">
        <v>10000154</v>
      </c>
    </row>
    <row r="905" spans="1:15" x14ac:dyDescent="0.2">
      <c r="A905" s="1">
        <v>903</v>
      </c>
      <c r="B905" s="1">
        <v>10000154</v>
      </c>
      <c r="C905" s="1">
        <v>9000873</v>
      </c>
      <c r="D905" s="1" t="s">
        <v>2745</v>
      </c>
      <c r="E905" s="1" t="s">
        <v>2746</v>
      </c>
      <c r="F905" s="1" t="s">
        <v>3185</v>
      </c>
      <c r="G905" s="1">
        <v>2.2000000000000002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 t="s">
        <v>278</v>
      </c>
      <c r="N905" s="1">
        <v>21</v>
      </c>
      <c r="O905" s="1">
        <v>10000154</v>
      </c>
    </row>
    <row r="906" spans="1:15" x14ac:dyDescent="0.2">
      <c r="A906" s="1">
        <v>904</v>
      </c>
      <c r="B906" s="1">
        <v>10000154</v>
      </c>
      <c r="C906" s="1">
        <v>9000874</v>
      </c>
      <c r="D906" s="1" t="s">
        <v>2747</v>
      </c>
      <c r="E906" s="1" t="s">
        <v>2748</v>
      </c>
      <c r="F906" s="1" t="s">
        <v>2749</v>
      </c>
      <c r="G906" s="1">
        <v>3.05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 t="s">
        <v>278</v>
      </c>
      <c r="N906" s="1">
        <v>21</v>
      </c>
      <c r="O906" s="1">
        <v>10000154</v>
      </c>
    </row>
    <row r="907" spans="1:15" x14ac:dyDescent="0.2">
      <c r="A907" s="1">
        <v>905</v>
      </c>
      <c r="B907" s="1">
        <v>10000187</v>
      </c>
      <c r="C907" s="1">
        <v>9000116</v>
      </c>
      <c r="D907" s="1" t="s">
        <v>2750</v>
      </c>
      <c r="E907" s="1" t="s">
        <v>2751</v>
      </c>
      <c r="F907" s="1" t="s">
        <v>7802</v>
      </c>
      <c r="G907" s="1">
        <v>0</v>
      </c>
      <c r="H907" s="1">
        <v>9066</v>
      </c>
      <c r="I907" s="1">
        <v>0</v>
      </c>
      <c r="J907" s="1">
        <v>0</v>
      </c>
      <c r="K907" s="1">
        <v>0</v>
      </c>
      <c r="L907" s="1">
        <v>0</v>
      </c>
      <c r="M907" s="1" t="s">
        <v>426</v>
      </c>
      <c r="N907" s="1">
        <v>24</v>
      </c>
      <c r="O907" s="1">
        <v>10000187</v>
      </c>
    </row>
    <row r="908" spans="1:15" x14ac:dyDescent="0.2">
      <c r="A908" s="1">
        <v>906</v>
      </c>
      <c r="B908" s="1">
        <v>10000187</v>
      </c>
      <c r="C908" s="1">
        <v>9000342</v>
      </c>
      <c r="D908" s="1" t="s">
        <v>2752</v>
      </c>
      <c r="E908" s="1" t="s">
        <v>2753</v>
      </c>
      <c r="F908" s="1" t="s">
        <v>2754</v>
      </c>
      <c r="G908" s="1">
        <v>0</v>
      </c>
      <c r="H908" s="1">
        <v>0</v>
      </c>
      <c r="I908" s="1">
        <v>0</v>
      </c>
      <c r="J908" s="1">
        <v>7253</v>
      </c>
      <c r="K908" s="1">
        <v>0</v>
      </c>
      <c r="L908" s="1">
        <v>0</v>
      </c>
      <c r="M908" s="1" t="s">
        <v>426</v>
      </c>
      <c r="N908" s="1">
        <v>24</v>
      </c>
      <c r="O908" s="1">
        <v>10000187</v>
      </c>
    </row>
    <row r="909" spans="1:15" x14ac:dyDescent="0.2">
      <c r="A909" s="1">
        <v>907</v>
      </c>
      <c r="B909" s="1">
        <v>10000187</v>
      </c>
      <c r="C909" s="1">
        <v>9000346</v>
      </c>
      <c r="D909" s="1" t="s">
        <v>2755</v>
      </c>
      <c r="E909" s="1" t="s">
        <v>2756</v>
      </c>
      <c r="F909" s="1" t="s">
        <v>2757</v>
      </c>
      <c r="G909" s="1">
        <v>3.6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 t="s">
        <v>426</v>
      </c>
      <c r="N909" s="1">
        <v>24</v>
      </c>
      <c r="O909" s="1">
        <v>10000187</v>
      </c>
    </row>
    <row r="910" spans="1:15" x14ac:dyDescent="0.2">
      <c r="A910" s="1">
        <v>908</v>
      </c>
      <c r="B910" s="1">
        <v>10000187</v>
      </c>
      <c r="C910" s="1">
        <v>9000350</v>
      </c>
      <c r="D910" s="1" t="s">
        <v>2758</v>
      </c>
      <c r="E910" s="1" t="s">
        <v>2759</v>
      </c>
      <c r="F910" s="1" t="s">
        <v>2760</v>
      </c>
      <c r="G910" s="1">
        <v>3.6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 t="s">
        <v>426</v>
      </c>
      <c r="N910" s="1">
        <v>24</v>
      </c>
      <c r="O910" s="1">
        <v>10000187</v>
      </c>
    </row>
    <row r="911" spans="1:15" x14ac:dyDescent="0.2">
      <c r="A911" s="1">
        <v>909</v>
      </c>
      <c r="B911" s="1">
        <v>10000187</v>
      </c>
      <c r="C911" s="1">
        <v>9000359</v>
      </c>
      <c r="D911" s="1" t="s">
        <v>2761</v>
      </c>
      <c r="E911" s="1" t="s">
        <v>2762</v>
      </c>
      <c r="F911" s="1" t="s">
        <v>2763</v>
      </c>
      <c r="G911" s="1">
        <v>3.05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 t="s">
        <v>426</v>
      </c>
      <c r="N911" s="1">
        <v>24</v>
      </c>
      <c r="O911" s="1">
        <v>10000187</v>
      </c>
    </row>
    <row r="912" spans="1:15" x14ac:dyDescent="0.2">
      <c r="A912" s="1">
        <v>910</v>
      </c>
      <c r="B912" s="1">
        <v>10000187</v>
      </c>
      <c r="C912" s="1">
        <v>9000361</v>
      </c>
      <c r="D912" s="1" t="s">
        <v>2764</v>
      </c>
      <c r="E912" s="1" t="s">
        <v>2765</v>
      </c>
      <c r="F912" s="1" t="s">
        <v>2766</v>
      </c>
      <c r="G912" s="1">
        <v>2.15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 t="s">
        <v>426</v>
      </c>
      <c r="N912" s="1">
        <v>24</v>
      </c>
      <c r="O912" s="1">
        <v>10000187</v>
      </c>
    </row>
    <row r="913" spans="1:15" x14ac:dyDescent="0.2">
      <c r="A913" s="1">
        <v>911</v>
      </c>
      <c r="B913" s="1">
        <v>10000187</v>
      </c>
      <c r="C913" s="1">
        <v>9000362</v>
      </c>
      <c r="D913" s="1" t="s">
        <v>2767</v>
      </c>
      <c r="E913" s="1" t="s">
        <v>2768</v>
      </c>
      <c r="F913" s="1" t="s">
        <v>2769</v>
      </c>
      <c r="G913" s="1">
        <v>2.15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 t="s">
        <v>426</v>
      </c>
      <c r="N913" s="1">
        <v>24</v>
      </c>
      <c r="O913" s="1">
        <v>10000187</v>
      </c>
    </row>
    <row r="914" spans="1:15" x14ac:dyDescent="0.2">
      <c r="A914" s="1">
        <v>912</v>
      </c>
      <c r="B914" s="1">
        <v>10000041</v>
      </c>
      <c r="C914" s="1">
        <v>9000865</v>
      </c>
      <c r="D914" s="1" t="s">
        <v>2770</v>
      </c>
      <c r="E914" s="1" t="s">
        <v>2771</v>
      </c>
      <c r="F914" s="1" t="s">
        <v>2772</v>
      </c>
      <c r="G914" s="1">
        <v>2.15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 t="s">
        <v>71</v>
      </c>
      <c r="N914" s="1">
        <v>6</v>
      </c>
      <c r="O914" s="1">
        <v>10000041</v>
      </c>
    </row>
    <row r="915" spans="1:15" x14ac:dyDescent="0.2">
      <c r="A915" s="1">
        <v>913</v>
      </c>
      <c r="B915" s="1">
        <v>10000187</v>
      </c>
      <c r="C915" s="1">
        <v>9000866</v>
      </c>
      <c r="D915" s="1" t="s">
        <v>2773</v>
      </c>
      <c r="E915" s="1" t="s">
        <v>2774</v>
      </c>
      <c r="F915" s="1" t="s">
        <v>2775</v>
      </c>
      <c r="G915" s="1">
        <v>1.2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 t="s">
        <v>426</v>
      </c>
      <c r="N915" s="1">
        <v>24</v>
      </c>
      <c r="O915" s="1">
        <v>10000187</v>
      </c>
    </row>
    <row r="916" spans="1:15" x14ac:dyDescent="0.2">
      <c r="A916" s="1">
        <v>914</v>
      </c>
      <c r="B916" s="1">
        <v>10000187</v>
      </c>
      <c r="C916" s="1">
        <v>9000867</v>
      </c>
      <c r="D916" s="1" t="s">
        <v>2776</v>
      </c>
      <c r="E916" s="1" t="s">
        <v>2777</v>
      </c>
      <c r="F916" s="1" t="s">
        <v>2778</v>
      </c>
      <c r="G916" s="1">
        <v>3.05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 t="s">
        <v>426</v>
      </c>
      <c r="N916" s="1">
        <v>24</v>
      </c>
      <c r="O916" s="1">
        <v>10000187</v>
      </c>
    </row>
    <row r="917" spans="1:15" x14ac:dyDescent="0.2">
      <c r="A917" s="1">
        <v>915</v>
      </c>
      <c r="B917" s="1">
        <v>10000187</v>
      </c>
      <c r="C917" s="1">
        <v>9000868</v>
      </c>
      <c r="D917" s="1" t="s">
        <v>2779</v>
      </c>
      <c r="E917" s="1" t="s">
        <v>2780</v>
      </c>
      <c r="F917" s="1" t="s">
        <v>2781</v>
      </c>
      <c r="G917" s="1">
        <v>2.15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 t="s">
        <v>426</v>
      </c>
      <c r="N917" s="1">
        <v>24</v>
      </c>
      <c r="O917" s="1">
        <v>10000187</v>
      </c>
    </row>
    <row r="918" spans="1:15" x14ac:dyDescent="0.2">
      <c r="A918" s="1">
        <v>916</v>
      </c>
      <c r="B918" s="1">
        <v>10000201</v>
      </c>
      <c r="C918" s="1">
        <v>9000515</v>
      </c>
      <c r="D918" s="1" t="s">
        <v>2782</v>
      </c>
      <c r="E918" s="1" t="s">
        <v>2783</v>
      </c>
      <c r="F918" s="1" t="s">
        <v>2784</v>
      </c>
      <c r="G918" s="1">
        <v>4.5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 t="s">
        <v>927</v>
      </c>
      <c r="N918" s="1">
        <v>23</v>
      </c>
      <c r="O918" s="1">
        <v>10000201</v>
      </c>
    </row>
    <row r="919" spans="1:15" x14ac:dyDescent="0.2">
      <c r="A919" s="1">
        <v>917</v>
      </c>
      <c r="B919" s="1">
        <v>10000140</v>
      </c>
      <c r="C919" s="1">
        <v>9001143</v>
      </c>
      <c r="D919" s="1" t="s">
        <v>2785</v>
      </c>
      <c r="E919" s="1" t="s">
        <v>2786</v>
      </c>
      <c r="F919" s="1" t="s">
        <v>2787</v>
      </c>
      <c r="G919" s="1">
        <v>2.15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 t="s">
        <v>122</v>
      </c>
      <c r="N919" s="1">
        <v>20</v>
      </c>
      <c r="O919" s="1">
        <v>10000140</v>
      </c>
    </row>
    <row r="920" spans="1:15" x14ac:dyDescent="0.2">
      <c r="A920" s="1">
        <v>918</v>
      </c>
      <c r="B920" s="1">
        <v>10000154</v>
      </c>
      <c r="C920" s="1">
        <v>9001036</v>
      </c>
      <c r="D920" s="1" t="s">
        <v>2788</v>
      </c>
      <c r="E920" s="1" t="s">
        <v>2789</v>
      </c>
      <c r="F920" s="1" t="s">
        <v>2790</v>
      </c>
      <c r="G920" s="1">
        <v>2.15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 t="s">
        <v>278</v>
      </c>
      <c r="N920" s="1">
        <v>21</v>
      </c>
      <c r="O920" s="1">
        <v>10000154</v>
      </c>
    </row>
    <row r="921" spans="1:15" x14ac:dyDescent="0.2">
      <c r="A921" s="1">
        <v>919</v>
      </c>
      <c r="B921" s="1">
        <v>10000140</v>
      </c>
      <c r="C921" s="1">
        <v>9001037</v>
      </c>
      <c r="D921" s="1" t="s">
        <v>2791</v>
      </c>
      <c r="E921" s="1" t="s">
        <v>2792</v>
      </c>
      <c r="F921" s="1" t="s">
        <v>2793</v>
      </c>
      <c r="G921" s="1">
        <v>2.2000000000000002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 t="s">
        <v>122</v>
      </c>
      <c r="N921" s="1">
        <v>20</v>
      </c>
      <c r="O921" s="1">
        <v>10000140</v>
      </c>
    </row>
    <row r="922" spans="1:15" x14ac:dyDescent="0.2">
      <c r="A922" s="1">
        <v>920</v>
      </c>
      <c r="B922" s="1">
        <v>10000154</v>
      </c>
      <c r="C922" s="1">
        <v>9001038</v>
      </c>
      <c r="D922" s="1" t="s">
        <v>2794</v>
      </c>
      <c r="E922" s="1" t="s">
        <v>2795</v>
      </c>
      <c r="F922" s="1" t="s">
        <v>2796</v>
      </c>
      <c r="G922" s="1">
        <v>2.15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 t="s">
        <v>278</v>
      </c>
      <c r="N922" s="1">
        <v>21</v>
      </c>
      <c r="O922" s="1">
        <v>10000154</v>
      </c>
    </row>
    <row r="923" spans="1:15" x14ac:dyDescent="0.2">
      <c r="A923" s="1">
        <v>921</v>
      </c>
      <c r="B923" s="1">
        <v>10000098</v>
      </c>
      <c r="C923" s="1">
        <v>9001039</v>
      </c>
      <c r="D923" s="1" t="s">
        <v>2797</v>
      </c>
      <c r="E923" s="1" t="s">
        <v>2798</v>
      </c>
      <c r="F923" s="1" t="s">
        <v>2799</v>
      </c>
      <c r="G923" s="1">
        <v>1.65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 t="s">
        <v>61</v>
      </c>
      <c r="N923" s="1">
        <v>12</v>
      </c>
      <c r="O923" s="1">
        <v>10000098</v>
      </c>
    </row>
    <row r="924" spans="1:15" x14ac:dyDescent="0.2">
      <c r="A924" s="1">
        <v>922</v>
      </c>
      <c r="B924" s="1">
        <v>10000098</v>
      </c>
      <c r="C924" s="1">
        <v>9001041</v>
      </c>
      <c r="D924" s="1" t="s">
        <v>2800</v>
      </c>
      <c r="E924" s="1" t="s">
        <v>2801</v>
      </c>
      <c r="F924" s="1" t="s">
        <v>8449</v>
      </c>
      <c r="G924" s="1">
        <v>1.65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 t="s">
        <v>61</v>
      </c>
      <c r="N924" s="1">
        <v>12</v>
      </c>
      <c r="O924" s="1">
        <v>10000098</v>
      </c>
    </row>
    <row r="925" spans="1:15" x14ac:dyDescent="0.2">
      <c r="A925" s="1">
        <v>923</v>
      </c>
      <c r="B925" s="1">
        <v>10000187</v>
      </c>
      <c r="C925" s="1">
        <v>9001042</v>
      </c>
      <c r="D925" s="1" t="s">
        <v>2802</v>
      </c>
      <c r="E925" s="1" t="s">
        <v>2803</v>
      </c>
      <c r="F925" s="1" t="s">
        <v>3173</v>
      </c>
      <c r="G925" s="1">
        <v>1.65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 t="s">
        <v>426</v>
      </c>
      <c r="N925" s="1">
        <v>24</v>
      </c>
      <c r="O925" s="1">
        <v>10000187</v>
      </c>
    </row>
    <row r="926" spans="1:15" x14ac:dyDescent="0.2">
      <c r="A926" s="1">
        <v>924</v>
      </c>
      <c r="B926" s="1">
        <v>10000034</v>
      </c>
      <c r="C926" s="1">
        <v>9001040</v>
      </c>
      <c r="D926" s="1" t="s">
        <v>2806</v>
      </c>
      <c r="E926" s="1" t="s">
        <v>2807</v>
      </c>
      <c r="F926" s="1" t="s">
        <v>2808</v>
      </c>
      <c r="G926" s="1">
        <v>1.65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 t="s">
        <v>46</v>
      </c>
      <c r="N926" s="1">
        <v>5</v>
      </c>
      <c r="O926" s="1">
        <v>10000034</v>
      </c>
    </row>
    <row r="927" spans="1:15" x14ac:dyDescent="0.2">
      <c r="A927" s="1">
        <v>925</v>
      </c>
      <c r="B927" s="1">
        <v>10000041</v>
      </c>
      <c r="C927" s="1">
        <v>9001044</v>
      </c>
      <c r="D927" s="1" t="s">
        <v>2809</v>
      </c>
      <c r="E927" s="1" t="s">
        <v>2810</v>
      </c>
      <c r="F927" s="1" t="s">
        <v>3174</v>
      </c>
      <c r="G927" s="1">
        <v>0</v>
      </c>
      <c r="H927" s="1">
        <v>0</v>
      </c>
      <c r="I927" s="1">
        <v>7253</v>
      </c>
      <c r="J927" s="1">
        <v>0</v>
      </c>
      <c r="K927" s="1">
        <v>0</v>
      </c>
      <c r="L927" s="1">
        <v>0</v>
      </c>
      <c r="M927" s="1" t="s">
        <v>71</v>
      </c>
      <c r="N927" s="1">
        <v>6</v>
      </c>
      <c r="O927" s="1">
        <v>10000041</v>
      </c>
    </row>
    <row r="928" spans="1:15" x14ac:dyDescent="0.2">
      <c r="A928" s="1">
        <v>926</v>
      </c>
      <c r="B928" s="1">
        <v>10000140</v>
      </c>
      <c r="C928" s="1">
        <v>9001045</v>
      </c>
      <c r="D928" s="1" t="s">
        <v>2811</v>
      </c>
      <c r="E928" s="1" t="s">
        <v>2812</v>
      </c>
      <c r="F928" s="1" t="s">
        <v>2813</v>
      </c>
      <c r="G928" s="1">
        <v>3.6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 t="s">
        <v>122</v>
      </c>
      <c r="N928" s="1">
        <v>20</v>
      </c>
      <c r="O928" s="1">
        <v>10000140</v>
      </c>
    </row>
    <row r="929" spans="1:15" x14ac:dyDescent="0.2">
      <c r="A929" s="1">
        <v>927</v>
      </c>
      <c r="B929" s="1">
        <v>10000140</v>
      </c>
      <c r="C929" s="1">
        <v>9001046</v>
      </c>
      <c r="D929" s="1" t="s">
        <v>2814</v>
      </c>
      <c r="E929" s="1" t="s">
        <v>2815</v>
      </c>
      <c r="F929" s="1" t="s">
        <v>2816</v>
      </c>
      <c r="G929" s="1">
        <v>2.2000000000000002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 t="s">
        <v>122</v>
      </c>
      <c r="N929" s="1">
        <v>20</v>
      </c>
      <c r="O929" s="1">
        <v>10000140</v>
      </c>
    </row>
    <row r="930" spans="1:15" x14ac:dyDescent="0.2">
      <c r="A930" s="1">
        <v>928</v>
      </c>
      <c r="B930" s="1">
        <v>10000140</v>
      </c>
      <c r="C930" s="1">
        <v>9001047</v>
      </c>
      <c r="D930" s="1" t="s">
        <v>2817</v>
      </c>
      <c r="E930" s="1" t="s">
        <v>2818</v>
      </c>
      <c r="F930" s="1" t="s">
        <v>2819</v>
      </c>
      <c r="G930" s="1">
        <v>3.05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 t="s">
        <v>122</v>
      </c>
      <c r="N930" s="1">
        <v>20</v>
      </c>
      <c r="O930" s="1">
        <v>10000140</v>
      </c>
    </row>
    <row r="931" spans="1:15" x14ac:dyDescent="0.2">
      <c r="A931" s="1">
        <v>929</v>
      </c>
      <c r="B931" s="1">
        <v>10000053</v>
      </c>
      <c r="C931" s="1">
        <v>9001048</v>
      </c>
      <c r="D931" s="1" t="s">
        <v>2820</v>
      </c>
      <c r="E931" s="1" t="s">
        <v>2821</v>
      </c>
      <c r="F931" s="1" t="s">
        <v>2822</v>
      </c>
      <c r="G931" s="1">
        <v>2.15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 t="s">
        <v>97</v>
      </c>
      <c r="N931" s="1">
        <v>7</v>
      </c>
      <c r="O931" s="1">
        <v>10000053</v>
      </c>
    </row>
    <row r="932" spans="1:15" x14ac:dyDescent="0.2">
      <c r="A932" s="1">
        <v>930</v>
      </c>
      <c r="B932" s="1">
        <v>10000008</v>
      </c>
      <c r="C932" s="1">
        <v>9001049</v>
      </c>
      <c r="D932" s="1" t="s">
        <v>2823</v>
      </c>
      <c r="E932" s="1" t="s">
        <v>2824</v>
      </c>
      <c r="F932" s="1" t="s">
        <v>3175</v>
      </c>
      <c r="G932" s="1">
        <v>0</v>
      </c>
      <c r="H932" s="1">
        <v>9066</v>
      </c>
      <c r="I932" s="1">
        <v>0</v>
      </c>
      <c r="J932" s="1">
        <v>0</v>
      </c>
      <c r="K932" s="1">
        <v>0</v>
      </c>
      <c r="L932" s="1">
        <v>0</v>
      </c>
      <c r="M932" s="1" t="s">
        <v>224</v>
      </c>
      <c r="N932" s="1">
        <v>14</v>
      </c>
      <c r="O932" s="1">
        <v>10000008</v>
      </c>
    </row>
    <row r="933" spans="1:15" x14ac:dyDescent="0.2">
      <c r="A933" s="1">
        <v>931</v>
      </c>
      <c r="B933" s="1">
        <v>10000172</v>
      </c>
      <c r="C933" s="1">
        <v>9001050</v>
      </c>
      <c r="D933" s="1" t="s">
        <v>2825</v>
      </c>
      <c r="E933" s="1" t="s">
        <v>2826</v>
      </c>
      <c r="F933" s="1" t="s">
        <v>2827</v>
      </c>
      <c r="G933" s="1">
        <v>0</v>
      </c>
      <c r="H933" s="1">
        <v>9066</v>
      </c>
      <c r="I933" s="1">
        <v>0</v>
      </c>
      <c r="J933" s="1">
        <v>0</v>
      </c>
      <c r="K933" s="1">
        <v>0</v>
      </c>
      <c r="L933" s="1">
        <v>0</v>
      </c>
      <c r="M933" s="1" t="s">
        <v>116</v>
      </c>
      <c r="N933" s="1">
        <v>22</v>
      </c>
      <c r="O933" s="1">
        <v>10000172</v>
      </c>
    </row>
    <row r="934" spans="1:15" x14ac:dyDescent="0.2">
      <c r="A934" s="1">
        <v>932</v>
      </c>
      <c r="B934" s="1">
        <v>10000140</v>
      </c>
      <c r="C934" s="1">
        <v>9001051</v>
      </c>
      <c r="D934" s="1" t="s">
        <v>2828</v>
      </c>
      <c r="E934" s="1" t="s">
        <v>2829</v>
      </c>
      <c r="F934" s="1" t="s">
        <v>2830</v>
      </c>
      <c r="G934" s="1">
        <v>1.2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 t="s">
        <v>122</v>
      </c>
      <c r="N934" s="1">
        <v>20</v>
      </c>
      <c r="O934" s="1">
        <v>10000140</v>
      </c>
    </row>
    <row r="935" spans="1:15" x14ac:dyDescent="0.2">
      <c r="A935" s="1">
        <v>933</v>
      </c>
      <c r="B935" s="1">
        <v>10000140</v>
      </c>
      <c r="C935" s="1">
        <v>9001052</v>
      </c>
      <c r="D935" s="1" t="s">
        <v>2831</v>
      </c>
      <c r="E935" s="1" t="s">
        <v>2832</v>
      </c>
      <c r="F935" s="1" t="s">
        <v>2833</v>
      </c>
      <c r="G935" s="1">
        <v>1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 t="s">
        <v>122</v>
      </c>
      <c r="N935" s="1">
        <v>20</v>
      </c>
      <c r="O935" s="1">
        <v>10000140</v>
      </c>
    </row>
    <row r="936" spans="1:15" x14ac:dyDescent="0.2">
      <c r="A936" s="1">
        <v>934</v>
      </c>
      <c r="B936" s="1">
        <v>10000140</v>
      </c>
      <c r="C936" s="1">
        <v>9001053</v>
      </c>
      <c r="D936" s="1" t="s">
        <v>2834</v>
      </c>
      <c r="E936" s="1" t="s">
        <v>2835</v>
      </c>
      <c r="F936" s="1" t="s">
        <v>2836</v>
      </c>
      <c r="G936" s="1">
        <v>1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 t="s">
        <v>122</v>
      </c>
      <c r="N936" s="1">
        <v>20</v>
      </c>
      <c r="O936" s="1">
        <v>10000140</v>
      </c>
    </row>
    <row r="937" spans="1:15" x14ac:dyDescent="0.2">
      <c r="A937" s="1">
        <v>935</v>
      </c>
      <c r="B937" s="1">
        <v>10000140</v>
      </c>
      <c r="C937" s="1">
        <v>9001054</v>
      </c>
      <c r="D937" s="1" t="s">
        <v>2837</v>
      </c>
      <c r="E937" s="1" t="s">
        <v>2838</v>
      </c>
      <c r="F937" s="1" t="s">
        <v>2839</v>
      </c>
      <c r="G937" s="1">
        <v>1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 t="s">
        <v>122</v>
      </c>
      <c r="N937" s="1">
        <v>20</v>
      </c>
      <c r="O937" s="1">
        <v>10000140</v>
      </c>
    </row>
    <row r="938" spans="1:15" x14ac:dyDescent="0.2">
      <c r="A938" s="1">
        <v>936</v>
      </c>
      <c r="B938" s="1">
        <v>10000140</v>
      </c>
      <c r="C938" s="1">
        <v>9001055</v>
      </c>
      <c r="D938" s="1" t="s">
        <v>2840</v>
      </c>
      <c r="E938" s="1" t="s">
        <v>2841</v>
      </c>
      <c r="F938" s="1" t="s">
        <v>2842</v>
      </c>
      <c r="G938" s="1">
        <v>1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 t="s">
        <v>122</v>
      </c>
      <c r="N938" s="1">
        <v>20</v>
      </c>
      <c r="O938" s="1">
        <v>10000140</v>
      </c>
    </row>
    <row r="939" spans="1:15" x14ac:dyDescent="0.2">
      <c r="A939" s="1">
        <v>937</v>
      </c>
      <c r="B939" s="1">
        <v>10000140</v>
      </c>
      <c r="C939" s="1">
        <v>9001056</v>
      </c>
      <c r="D939" s="1" t="s">
        <v>2843</v>
      </c>
      <c r="E939" s="1" t="s">
        <v>2844</v>
      </c>
      <c r="F939" s="1" t="s">
        <v>2845</v>
      </c>
      <c r="G939" s="1">
        <v>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 t="s">
        <v>122</v>
      </c>
      <c r="N939" s="1">
        <v>20</v>
      </c>
      <c r="O939" s="1">
        <v>10000140</v>
      </c>
    </row>
    <row r="940" spans="1:15" x14ac:dyDescent="0.2">
      <c r="A940" s="1">
        <v>938</v>
      </c>
      <c r="B940" s="1">
        <v>10000140</v>
      </c>
      <c r="C940" s="1">
        <v>9001057</v>
      </c>
      <c r="D940" s="1" t="s">
        <v>2846</v>
      </c>
      <c r="E940" s="1" t="s">
        <v>2847</v>
      </c>
      <c r="F940" s="1" t="s">
        <v>2848</v>
      </c>
      <c r="G940" s="1">
        <v>1.2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 t="s">
        <v>122</v>
      </c>
      <c r="N940" s="1">
        <v>20</v>
      </c>
      <c r="O940" s="1">
        <v>10000140</v>
      </c>
    </row>
    <row r="941" spans="1:15" x14ac:dyDescent="0.2">
      <c r="A941" s="1">
        <v>939</v>
      </c>
      <c r="B941" s="1">
        <v>10000140</v>
      </c>
      <c r="C941" s="1">
        <v>9001058</v>
      </c>
      <c r="D941" s="1" t="s">
        <v>2849</v>
      </c>
      <c r="E941" s="1" t="s">
        <v>2850</v>
      </c>
      <c r="F941" s="1" t="s">
        <v>2851</v>
      </c>
      <c r="G941" s="1">
        <v>1.2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 t="s">
        <v>122</v>
      </c>
      <c r="N941" s="1">
        <v>20</v>
      </c>
      <c r="O941" s="1">
        <v>10000140</v>
      </c>
    </row>
    <row r="942" spans="1:15" x14ac:dyDescent="0.2">
      <c r="A942" s="1">
        <v>940</v>
      </c>
      <c r="B942" s="1">
        <v>10000140</v>
      </c>
      <c r="C942" s="1">
        <v>9001059</v>
      </c>
      <c r="D942" s="1" t="s">
        <v>2852</v>
      </c>
      <c r="E942" s="1" t="s">
        <v>2853</v>
      </c>
      <c r="F942" s="1" t="s">
        <v>2854</v>
      </c>
      <c r="G942" s="1">
        <v>1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 t="s">
        <v>122</v>
      </c>
      <c r="N942" s="1">
        <v>20</v>
      </c>
      <c r="O942" s="1">
        <v>10000140</v>
      </c>
    </row>
    <row r="943" spans="1:15" x14ac:dyDescent="0.2">
      <c r="A943" s="1">
        <v>941</v>
      </c>
      <c r="B943" s="1">
        <v>10000140</v>
      </c>
      <c r="C943" s="1">
        <v>9001060</v>
      </c>
      <c r="D943" s="1" t="s">
        <v>2855</v>
      </c>
      <c r="E943" s="1" t="s">
        <v>2856</v>
      </c>
      <c r="F943" s="1" t="s">
        <v>2857</v>
      </c>
      <c r="G943" s="1">
        <v>1.5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 t="s">
        <v>122</v>
      </c>
      <c r="N943" s="1">
        <v>20</v>
      </c>
      <c r="O943" s="1">
        <v>10000140</v>
      </c>
    </row>
    <row r="944" spans="1:15" x14ac:dyDescent="0.2">
      <c r="A944" s="1">
        <v>942</v>
      </c>
      <c r="B944" s="1">
        <v>10000140</v>
      </c>
      <c r="C944" s="1">
        <v>9001061</v>
      </c>
      <c r="D944" s="1" t="s">
        <v>2858</v>
      </c>
      <c r="E944" s="1" t="s">
        <v>2859</v>
      </c>
      <c r="F944" s="1" t="s">
        <v>2860</v>
      </c>
      <c r="G944" s="1">
        <v>1</v>
      </c>
      <c r="H944" s="1">
        <v>0</v>
      </c>
      <c r="I944" s="1">
        <v>0</v>
      </c>
      <c r="J944" s="1">
        <v>0</v>
      </c>
      <c r="K944" s="1">
        <v>1</v>
      </c>
      <c r="L944" s="1">
        <v>0</v>
      </c>
      <c r="M944" s="1" t="s">
        <v>122</v>
      </c>
      <c r="N944" s="1">
        <v>20</v>
      </c>
      <c r="O944" s="1">
        <v>10000140</v>
      </c>
    </row>
    <row r="945" spans="1:15" x14ac:dyDescent="0.2">
      <c r="A945" s="1">
        <v>943</v>
      </c>
      <c r="B945" s="1">
        <v>10000140</v>
      </c>
      <c r="C945" s="1">
        <v>9001062</v>
      </c>
      <c r="D945" s="1" t="s">
        <v>2861</v>
      </c>
      <c r="E945" s="1" t="s">
        <v>2862</v>
      </c>
      <c r="F945" s="1" t="s">
        <v>2863</v>
      </c>
      <c r="G945" s="1">
        <v>1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 t="s">
        <v>122</v>
      </c>
      <c r="N945" s="1">
        <v>20</v>
      </c>
      <c r="O945" s="1">
        <v>10000140</v>
      </c>
    </row>
    <row r="946" spans="1:15" x14ac:dyDescent="0.2">
      <c r="A946" s="1">
        <v>944</v>
      </c>
      <c r="B946" s="1">
        <v>10000140</v>
      </c>
      <c r="C946" s="1">
        <v>9001063</v>
      </c>
      <c r="D946" s="1" t="s">
        <v>2864</v>
      </c>
      <c r="E946" s="1" t="s">
        <v>2865</v>
      </c>
      <c r="F946" s="1" t="s">
        <v>2866</v>
      </c>
      <c r="G946" s="1">
        <v>1.8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 t="s">
        <v>122</v>
      </c>
      <c r="N946" s="1">
        <v>20</v>
      </c>
      <c r="O946" s="1">
        <v>10000140</v>
      </c>
    </row>
    <row r="947" spans="1:15" x14ac:dyDescent="0.2">
      <c r="A947" s="1">
        <v>945</v>
      </c>
      <c r="B947" s="1">
        <v>10000140</v>
      </c>
      <c r="C947" s="1">
        <v>9001064</v>
      </c>
      <c r="D947" s="1" t="s">
        <v>2867</v>
      </c>
      <c r="E947" s="1" t="s">
        <v>2868</v>
      </c>
      <c r="F947" s="1" t="s">
        <v>2869</v>
      </c>
      <c r="G947" s="1">
        <v>1.8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 t="s">
        <v>122</v>
      </c>
      <c r="N947" s="1">
        <v>20</v>
      </c>
      <c r="O947" s="1">
        <v>10000140</v>
      </c>
    </row>
    <row r="948" spans="1:15" x14ac:dyDescent="0.2">
      <c r="A948" s="1">
        <v>946</v>
      </c>
      <c r="B948" s="1">
        <v>10000140</v>
      </c>
      <c r="C948" s="1">
        <v>9001065</v>
      </c>
      <c r="D948" s="1" t="s">
        <v>2870</v>
      </c>
      <c r="E948" s="1" t="s">
        <v>2871</v>
      </c>
      <c r="F948" s="1" t="s">
        <v>2872</v>
      </c>
      <c r="G948" s="1">
        <v>1.2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 t="s">
        <v>122</v>
      </c>
      <c r="N948" s="1">
        <v>20</v>
      </c>
      <c r="O948" s="1">
        <v>10000140</v>
      </c>
    </row>
    <row r="949" spans="1:15" x14ac:dyDescent="0.2">
      <c r="A949" s="1">
        <v>947</v>
      </c>
      <c r="B949" s="1">
        <v>10000140</v>
      </c>
      <c r="C949" s="1">
        <v>9001066</v>
      </c>
      <c r="D949" s="1" t="s">
        <v>2873</v>
      </c>
      <c r="E949" s="1" t="s">
        <v>2874</v>
      </c>
      <c r="F949" s="1" t="s">
        <v>2875</v>
      </c>
      <c r="G949" s="1">
        <v>1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 t="s">
        <v>122</v>
      </c>
      <c r="N949" s="1">
        <v>20</v>
      </c>
      <c r="O949" s="1">
        <v>10000140</v>
      </c>
    </row>
    <row r="950" spans="1:15" x14ac:dyDescent="0.2">
      <c r="A950" s="1">
        <v>948</v>
      </c>
      <c r="B950" s="1">
        <v>10000140</v>
      </c>
      <c r="C950" s="1">
        <v>9001067</v>
      </c>
      <c r="D950" s="1" t="s">
        <v>526</v>
      </c>
      <c r="E950" s="1" t="s">
        <v>2876</v>
      </c>
      <c r="F950" s="1" t="s">
        <v>2877</v>
      </c>
      <c r="G950" s="1">
        <v>2.16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 t="s">
        <v>122</v>
      </c>
      <c r="N950" s="1">
        <v>20</v>
      </c>
      <c r="O950" s="1">
        <v>10000140</v>
      </c>
    </row>
    <row r="951" spans="1:15" x14ac:dyDescent="0.2">
      <c r="A951" s="1">
        <v>949</v>
      </c>
      <c r="B951" s="1">
        <v>10000140</v>
      </c>
      <c r="C951" s="1">
        <v>9001068</v>
      </c>
      <c r="D951" s="1" t="s">
        <v>2878</v>
      </c>
      <c r="E951" s="1" t="s">
        <v>2879</v>
      </c>
      <c r="F951" s="1" t="s">
        <v>2880</v>
      </c>
      <c r="G951" s="1">
        <v>1.8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 t="s">
        <v>122</v>
      </c>
      <c r="N951" s="1">
        <v>20</v>
      </c>
      <c r="O951" s="1">
        <v>10000140</v>
      </c>
    </row>
    <row r="952" spans="1:15" x14ac:dyDescent="0.2">
      <c r="A952" s="1">
        <v>950</v>
      </c>
      <c r="B952" s="1">
        <v>10000140</v>
      </c>
      <c r="C952" s="1">
        <v>9001069</v>
      </c>
      <c r="D952" s="1" t="s">
        <v>2881</v>
      </c>
      <c r="E952" s="1" t="s">
        <v>2882</v>
      </c>
      <c r="F952" s="1" t="s">
        <v>2883</v>
      </c>
      <c r="G952" s="1">
        <v>1</v>
      </c>
      <c r="H952" s="1">
        <v>0</v>
      </c>
      <c r="I952" s="1">
        <v>0</v>
      </c>
      <c r="J952" s="1">
        <v>0</v>
      </c>
      <c r="K952" s="1">
        <v>1</v>
      </c>
      <c r="L952" s="1">
        <v>0</v>
      </c>
      <c r="M952" s="1" t="s">
        <v>122</v>
      </c>
      <c r="N952" s="1">
        <v>20</v>
      </c>
      <c r="O952" s="1">
        <v>10000140</v>
      </c>
    </row>
    <row r="953" spans="1:15" x14ac:dyDescent="0.2">
      <c r="A953" s="1">
        <v>951</v>
      </c>
      <c r="B953" s="1">
        <v>10000140</v>
      </c>
      <c r="C953" s="1">
        <v>9001070</v>
      </c>
      <c r="D953" s="1" t="s">
        <v>2884</v>
      </c>
      <c r="E953" s="1" t="s">
        <v>2885</v>
      </c>
      <c r="F953" s="1" t="s">
        <v>2886</v>
      </c>
      <c r="G953" s="1">
        <v>1</v>
      </c>
      <c r="H953" s="1">
        <v>0</v>
      </c>
      <c r="I953" s="1">
        <v>0</v>
      </c>
      <c r="J953" s="1">
        <v>0</v>
      </c>
      <c r="K953" s="1">
        <v>1</v>
      </c>
      <c r="L953" s="1">
        <v>0</v>
      </c>
      <c r="M953" s="1" t="s">
        <v>122</v>
      </c>
      <c r="N953" s="1">
        <v>20</v>
      </c>
      <c r="O953" s="1">
        <v>10000140</v>
      </c>
    </row>
    <row r="954" spans="1:15" x14ac:dyDescent="0.2">
      <c r="A954" s="1">
        <v>952</v>
      </c>
      <c r="B954" s="1">
        <v>10000140</v>
      </c>
      <c r="C954" s="1">
        <v>9001071</v>
      </c>
      <c r="D954" s="1" t="s">
        <v>2887</v>
      </c>
      <c r="E954" s="1" t="s">
        <v>2888</v>
      </c>
      <c r="F954" s="1" t="s">
        <v>2889</v>
      </c>
      <c r="G954" s="1">
        <v>1.5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 t="s">
        <v>122</v>
      </c>
      <c r="N954" s="1">
        <v>20</v>
      </c>
      <c r="O954" s="1">
        <v>10000140</v>
      </c>
    </row>
    <row r="955" spans="1:15" x14ac:dyDescent="0.2">
      <c r="A955" s="1">
        <v>953</v>
      </c>
      <c r="B955" s="1">
        <v>10000140</v>
      </c>
      <c r="C955" s="1">
        <v>9001072</v>
      </c>
      <c r="D955" s="1" t="s">
        <v>2890</v>
      </c>
      <c r="E955" s="1" t="s">
        <v>2891</v>
      </c>
      <c r="F955" s="1" t="s">
        <v>2892</v>
      </c>
      <c r="G955" s="1">
        <v>1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 t="s">
        <v>122</v>
      </c>
      <c r="N955" s="1">
        <v>20</v>
      </c>
      <c r="O955" s="1">
        <v>10000140</v>
      </c>
    </row>
    <row r="956" spans="1:15" x14ac:dyDescent="0.2">
      <c r="A956" s="1">
        <v>954</v>
      </c>
      <c r="B956" s="1">
        <v>10000140</v>
      </c>
      <c r="C956" s="1">
        <v>9001073</v>
      </c>
      <c r="D956" s="1" t="s">
        <v>2893</v>
      </c>
      <c r="E956" s="1" t="s">
        <v>2894</v>
      </c>
      <c r="F956" s="1" t="s">
        <v>2895</v>
      </c>
      <c r="G956" s="1">
        <v>1.5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 t="s">
        <v>122</v>
      </c>
      <c r="N956" s="1">
        <v>20</v>
      </c>
      <c r="O956" s="1">
        <v>10000140</v>
      </c>
    </row>
    <row r="957" spans="1:15" x14ac:dyDescent="0.2">
      <c r="A957" s="1">
        <v>955</v>
      </c>
      <c r="B957" s="1">
        <v>10000140</v>
      </c>
      <c r="C957" s="1">
        <v>9001074</v>
      </c>
      <c r="D957" s="1" t="s">
        <v>2896</v>
      </c>
      <c r="E957" s="1" t="s">
        <v>2897</v>
      </c>
      <c r="F957" s="1" t="s">
        <v>2898</v>
      </c>
      <c r="G957" s="1">
        <v>1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 t="s">
        <v>122</v>
      </c>
      <c r="N957" s="1">
        <v>20</v>
      </c>
      <c r="O957" s="1">
        <v>10000140</v>
      </c>
    </row>
    <row r="958" spans="1:15" x14ac:dyDescent="0.2">
      <c r="A958" s="1">
        <v>956</v>
      </c>
      <c r="B958" s="1">
        <v>10000140</v>
      </c>
      <c r="C958" s="1">
        <v>9001075</v>
      </c>
      <c r="D958" s="1" t="s">
        <v>2899</v>
      </c>
      <c r="E958" s="1" t="s">
        <v>2900</v>
      </c>
      <c r="F958" s="1" t="s">
        <v>2901</v>
      </c>
      <c r="G958" s="1">
        <v>1.8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 t="s">
        <v>122</v>
      </c>
      <c r="N958" s="1">
        <v>20</v>
      </c>
      <c r="O958" s="1">
        <v>10000140</v>
      </c>
    </row>
    <row r="959" spans="1:15" x14ac:dyDescent="0.2">
      <c r="A959" s="1">
        <v>957</v>
      </c>
      <c r="B959" s="1">
        <v>10000140</v>
      </c>
      <c r="C959" s="1">
        <v>9001076</v>
      </c>
      <c r="D959" s="1" t="s">
        <v>2902</v>
      </c>
      <c r="E959" s="1" t="s">
        <v>2903</v>
      </c>
      <c r="F959" s="1" t="s">
        <v>2904</v>
      </c>
      <c r="G959" s="1">
        <v>1.2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 t="s">
        <v>122</v>
      </c>
      <c r="N959" s="1">
        <v>20</v>
      </c>
      <c r="O959" s="1">
        <v>10000140</v>
      </c>
    </row>
    <row r="960" spans="1:15" x14ac:dyDescent="0.2">
      <c r="A960" s="1">
        <v>958</v>
      </c>
      <c r="B960" s="1">
        <v>10000140</v>
      </c>
      <c r="C960" s="1">
        <v>9001077</v>
      </c>
      <c r="D960" s="1" t="s">
        <v>2905</v>
      </c>
      <c r="E960" s="1" t="s">
        <v>2906</v>
      </c>
      <c r="F960" s="1" t="s">
        <v>2907</v>
      </c>
      <c r="G960" s="1">
        <v>1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 t="s">
        <v>122</v>
      </c>
      <c r="N960" s="1">
        <v>20</v>
      </c>
      <c r="O960" s="1">
        <v>10000140</v>
      </c>
    </row>
    <row r="961" spans="1:15" x14ac:dyDescent="0.2">
      <c r="A961" s="1">
        <v>959</v>
      </c>
      <c r="B961" s="1">
        <v>10000140</v>
      </c>
      <c r="C961" s="1">
        <v>9001078</v>
      </c>
      <c r="D961" s="1" t="s">
        <v>2908</v>
      </c>
      <c r="E961" s="1" t="s">
        <v>2909</v>
      </c>
      <c r="F961" s="1" t="s">
        <v>2910</v>
      </c>
      <c r="G961" s="1">
        <v>1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 t="s">
        <v>122</v>
      </c>
      <c r="N961" s="1">
        <v>20</v>
      </c>
      <c r="O961" s="1">
        <v>10000140</v>
      </c>
    </row>
    <row r="962" spans="1:15" x14ac:dyDescent="0.2">
      <c r="A962" s="1">
        <v>960</v>
      </c>
      <c r="B962" s="1">
        <v>10000140</v>
      </c>
      <c r="C962" s="1">
        <v>9001079</v>
      </c>
      <c r="D962" s="1" t="s">
        <v>2911</v>
      </c>
      <c r="E962" s="1" t="s">
        <v>2912</v>
      </c>
      <c r="F962" s="1" t="s">
        <v>2913</v>
      </c>
      <c r="G962" s="1">
        <v>1</v>
      </c>
      <c r="H962" s="1">
        <v>0</v>
      </c>
      <c r="I962" s="1">
        <v>0</v>
      </c>
      <c r="J962" s="1">
        <v>0</v>
      </c>
      <c r="K962" s="1">
        <v>1</v>
      </c>
      <c r="L962" s="1">
        <v>0</v>
      </c>
      <c r="M962" s="1" t="s">
        <v>122</v>
      </c>
      <c r="N962" s="1">
        <v>20</v>
      </c>
      <c r="O962" s="1">
        <v>10000140</v>
      </c>
    </row>
    <row r="963" spans="1:15" x14ac:dyDescent="0.2">
      <c r="A963" s="1">
        <v>961</v>
      </c>
      <c r="B963" s="1">
        <v>10000140</v>
      </c>
      <c r="C963" s="1">
        <v>9001080</v>
      </c>
      <c r="D963" s="1" t="s">
        <v>2914</v>
      </c>
      <c r="E963" s="1" t="s">
        <v>2915</v>
      </c>
      <c r="F963" s="1" t="s">
        <v>2916</v>
      </c>
      <c r="G963" s="1">
        <v>1.5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 t="s">
        <v>122</v>
      </c>
      <c r="N963" s="1">
        <v>20</v>
      </c>
      <c r="O963" s="1">
        <v>10000140</v>
      </c>
    </row>
    <row r="964" spans="1:15" x14ac:dyDescent="0.2">
      <c r="A964" s="1">
        <v>962</v>
      </c>
      <c r="B964" s="1">
        <v>10000140</v>
      </c>
      <c r="C964" s="1">
        <v>9001081</v>
      </c>
      <c r="D964" s="1" t="s">
        <v>2917</v>
      </c>
      <c r="E964" s="1" t="s">
        <v>2918</v>
      </c>
      <c r="F964" s="1" t="s">
        <v>2919</v>
      </c>
      <c r="G964" s="1">
        <v>1</v>
      </c>
      <c r="H964" s="1">
        <v>0</v>
      </c>
      <c r="I964" s="1">
        <v>0</v>
      </c>
      <c r="J964" s="1">
        <v>0</v>
      </c>
      <c r="K964" s="1">
        <v>1</v>
      </c>
      <c r="L964" s="1">
        <v>0</v>
      </c>
      <c r="M964" s="1" t="s">
        <v>122</v>
      </c>
      <c r="N964" s="1">
        <v>20</v>
      </c>
      <c r="O964" s="1">
        <v>10000140</v>
      </c>
    </row>
    <row r="965" spans="1:15" x14ac:dyDescent="0.2">
      <c r="A965" s="1">
        <v>963</v>
      </c>
      <c r="B965" s="1">
        <v>10000140</v>
      </c>
      <c r="C965" s="1">
        <v>9001082</v>
      </c>
      <c r="D965" s="1" t="s">
        <v>2920</v>
      </c>
      <c r="E965" s="1" t="s">
        <v>2921</v>
      </c>
      <c r="F965" s="1" t="s">
        <v>2922</v>
      </c>
      <c r="G965" s="1">
        <v>1.5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 t="s">
        <v>122</v>
      </c>
      <c r="N965" s="1">
        <v>20</v>
      </c>
      <c r="O965" s="1">
        <v>10000140</v>
      </c>
    </row>
    <row r="966" spans="1:15" x14ac:dyDescent="0.2">
      <c r="A966" s="1">
        <v>964</v>
      </c>
      <c r="B966" s="1">
        <v>10000140</v>
      </c>
      <c r="C966" s="1">
        <v>9001083</v>
      </c>
      <c r="D966" s="1" t="s">
        <v>2923</v>
      </c>
      <c r="E966" s="1" t="s">
        <v>2924</v>
      </c>
      <c r="F966" s="1" t="s">
        <v>2925</v>
      </c>
      <c r="G966" s="1">
        <v>1.5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 t="s">
        <v>122</v>
      </c>
      <c r="N966" s="1">
        <v>20</v>
      </c>
      <c r="O966" s="1">
        <v>10000140</v>
      </c>
    </row>
    <row r="967" spans="1:15" x14ac:dyDescent="0.2">
      <c r="A967" s="1">
        <v>965</v>
      </c>
      <c r="B967" s="1">
        <v>10000140</v>
      </c>
      <c r="C967" s="1">
        <v>9001084</v>
      </c>
      <c r="D967" s="1" t="s">
        <v>2926</v>
      </c>
      <c r="E967" s="1" t="s">
        <v>2927</v>
      </c>
      <c r="F967" s="1" t="s">
        <v>2928</v>
      </c>
      <c r="G967" s="1">
        <v>1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 t="s">
        <v>122</v>
      </c>
      <c r="N967" s="1">
        <v>20</v>
      </c>
      <c r="O967" s="1">
        <v>10000140</v>
      </c>
    </row>
    <row r="968" spans="1:15" x14ac:dyDescent="0.2">
      <c r="A968" s="1">
        <v>966</v>
      </c>
      <c r="B968" s="1">
        <v>10000140</v>
      </c>
      <c r="C968" s="1">
        <v>9001085</v>
      </c>
      <c r="D968" s="1" t="s">
        <v>2929</v>
      </c>
      <c r="E968" s="1" t="s">
        <v>2930</v>
      </c>
      <c r="F968" s="1" t="s">
        <v>2931</v>
      </c>
      <c r="G968" s="1">
        <v>1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 t="s">
        <v>122</v>
      </c>
      <c r="N968" s="1">
        <v>20</v>
      </c>
      <c r="O968" s="1">
        <v>10000140</v>
      </c>
    </row>
    <row r="969" spans="1:15" x14ac:dyDescent="0.2">
      <c r="A969" s="1">
        <v>967</v>
      </c>
      <c r="B969" s="1">
        <v>10000140</v>
      </c>
      <c r="C969" s="1">
        <v>9001086</v>
      </c>
      <c r="D969" s="1" t="s">
        <v>2932</v>
      </c>
      <c r="E969" s="1" t="s">
        <v>2933</v>
      </c>
      <c r="F969" s="1" t="s">
        <v>2934</v>
      </c>
      <c r="G969" s="1">
        <v>1.8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 t="s">
        <v>122</v>
      </c>
      <c r="N969" s="1">
        <v>20</v>
      </c>
      <c r="O969" s="1">
        <v>10000140</v>
      </c>
    </row>
    <row r="970" spans="1:15" x14ac:dyDescent="0.2">
      <c r="A970" s="1">
        <v>968</v>
      </c>
      <c r="B970" s="1">
        <v>10000140</v>
      </c>
      <c r="C970" s="1">
        <v>9001087</v>
      </c>
      <c r="D970" s="1" t="s">
        <v>2935</v>
      </c>
      <c r="E970" s="1" t="s">
        <v>2936</v>
      </c>
      <c r="F970" s="1" t="s">
        <v>2937</v>
      </c>
      <c r="G970" s="1">
        <v>1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 t="s">
        <v>122</v>
      </c>
      <c r="N970" s="1">
        <v>20</v>
      </c>
      <c r="O970" s="1">
        <v>10000140</v>
      </c>
    </row>
    <row r="971" spans="1:15" x14ac:dyDescent="0.2">
      <c r="A971" s="1">
        <v>969</v>
      </c>
      <c r="B971" s="1">
        <v>10000140</v>
      </c>
      <c r="C971" s="1">
        <v>9001088</v>
      </c>
      <c r="D971" s="1" t="s">
        <v>2938</v>
      </c>
      <c r="E971" s="1" t="s">
        <v>2939</v>
      </c>
      <c r="F971" s="1" t="s">
        <v>2940</v>
      </c>
      <c r="G971" s="1">
        <v>1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 t="s">
        <v>122</v>
      </c>
      <c r="N971" s="1">
        <v>20</v>
      </c>
      <c r="O971" s="1">
        <v>10000140</v>
      </c>
    </row>
    <row r="972" spans="1:15" x14ac:dyDescent="0.2">
      <c r="A972" s="1">
        <v>970</v>
      </c>
      <c r="B972" s="1">
        <v>10000140</v>
      </c>
      <c r="C972" s="1">
        <v>9001089</v>
      </c>
      <c r="D972" s="1" t="s">
        <v>2941</v>
      </c>
      <c r="E972" s="1" t="s">
        <v>2942</v>
      </c>
      <c r="F972" s="1" t="s">
        <v>2943</v>
      </c>
      <c r="G972" s="1">
        <v>1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 t="s">
        <v>122</v>
      </c>
      <c r="N972" s="1">
        <v>20</v>
      </c>
      <c r="O972" s="1">
        <v>10000140</v>
      </c>
    </row>
    <row r="973" spans="1:15" x14ac:dyDescent="0.2">
      <c r="A973" s="1">
        <v>971</v>
      </c>
      <c r="B973" s="1">
        <v>10000140</v>
      </c>
      <c r="C973" s="1">
        <v>9001090</v>
      </c>
      <c r="D973" s="1" t="s">
        <v>2944</v>
      </c>
      <c r="E973" s="1" t="s">
        <v>2945</v>
      </c>
      <c r="F973" s="1" t="s">
        <v>2946</v>
      </c>
      <c r="G973" s="1">
        <v>1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 t="s">
        <v>122</v>
      </c>
      <c r="N973" s="1">
        <v>20</v>
      </c>
      <c r="O973" s="1">
        <v>10000140</v>
      </c>
    </row>
    <row r="974" spans="1:15" x14ac:dyDescent="0.2">
      <c r="A974" s="1">
        <v>972</v>
      </c>
      <c r="B974" s="1">
        <v>10000140</v>
      </c>
      <c r="C974" s="1">
        <v>9001091</v>
      </c>
      <c r="D974" s="1" t="s">
        <v>2947</v>
      </c>
      <c r="E974" s="1" t="s">
        <v>2948</v>
      </c>
      <c r="F974" s="1" t="s">
        <v>2949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 t="s">
        <v>122</v>
      </c>
      <c r="N974" s="1">
        <v>20</v>
      </c>
      <c r="O974" s="1">
        <v>10000140</v>
      </c>
    </row>
    <row r="975" spans="1:15" x14ac:dyDescent="0.2">
      <c r="A975" s="1">
        <v>973</v>
      </c>
      <c r="B975" s="1">
        <v>10000140</v>
      </c>
      <c r="C975" s="1">
        <v>9001092</v>
      </c>
      <c r="D975" s="1" t="s">
        <v>1695</v>
      </c>
      <c r="E975" s="1" t="s">
        <v>2950</v>
      </c>
      <c r="F975" s="1" t="s">
        <v>2951</v>
      </c>
      <c r="G975" s="1">
        <v>1.5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 t="s">
        <v>122</v>
      </c>
      <c r="N975" s="1">
        <v>20</v>
      </c>
      <c r="O975" s="1">
        <v>10000140</v>
      </c>
    </row>
    <row r="976" spans="1:15" x14ac:dyDescent="0.2">
      <c r="A976" s="1">
        <v>974</v>
      </c>
      <c r="B976" s="1">
        <v>10000140</v>
      </c>
      <c r="C976" s="1">
        <v>9001093</v>
      </c>
      <c r="D976" s="1" t="s">
        <v>2952</v>
      </c>
      <c r="E976" s="1" t="s">
        <v>2953</v>
      </c>
      <c r="F976" s="1" t="s">
        <v>2954</v>
      </c>
      <c r="G976" s="1">
        <v>1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 t="s">
        <v>122</v>
      </c>
      <c r="N976" s="1">
        <v>20</v>
      </c>
      <c r="O976" s="1">
        <v>10000140</v>
      </c>
    </row>
    <row r="977" spans="1:15" x14ac:dyDescent="0.2">
      <c r="A977" s="1">
        <v>975</v>
      </c>
      <c r="B977" s="1">
        <v>10000140</v>
      </c>
      <c r="C977" s="1">
        <v>9001094</v>
      </c>
      <c r="D977" s="1" t="s">
        <v>2955</v>
      </c>
      <c r="E977" s="1" t="s">
        <v>2956</v>
      </c>
      <c r="F977" s="1" t="s">
        <v>2957</v>
      </c>
      <c r="G977" s="1">
        <v>1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 t="s">
        <v>122</v>
      </c>
      <c r="N977" s="1">
        <v>20</v>
      </c>
      <c r="O977" s="1">
        <v>10000140</v>
      </c>
    </row>
    <row r="978" spans="1:15" x14ac:dyDescent="0.2">
      <c r="A978" s="1">
        <v>976</v>
      </c>
      <c r="B978" s="1">
        <v>10000140</v>
      </c>
      <c r="C978" s="1">
        <v>9001095</v>
      </c>
      <c r="D978" s="1" t="s">
        <v>2958</v>
      </c>
      <c r="E978" s="1" t="s">
        <v>2959</v>
      </c>
      <c r="F978" s="1" t="s">
        <v>2960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 t="s">
        <v>122</v>
      </c>
      <c r="N978" s="1">
        <v>20</v>
      </c>
      <c r="O978" s="1">
        <v>10000140</v>
      </c>
    </row>
    <row r="979" spans="1:15" x14ac:dyDescent="0.2">
      <c r="A979" s="1">
        <v>977</v>
      </c>
      <c r="B979" s="1">
        <v>10000140</v>
      </c>
      <c r="C979" s="1">
        <v>9001096</v>
      </c>
      <c r="D979" s="1" t="s">
        <v>2961</v>
      </c>
      <c r="E979" s="1" t="s">
        <v>2962</v>
      </c>
      <c r="F979" s="1" t="s">
        <v>2963</v>
      </c>
      <c r="G979" s="1">
        <v>1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 t="s">
        <v>122</v>
      </c>
      <c r="N979" s="1">
        <v>20</v>
      </c>
      <c r="O979" s="1">
        <v>10000140</v>
      </c>
    </row>
    <row r="980" spans="1:15" x14ac:dyDescent="0.2">
      <c r="A980" s="1">
        <v>978</v>
      </c>
      <c r="B980" s="1">
        <v>10000140</v>
      </c>
      <c r="C980" s="1">
        <v>9001097</v>
      </c>
      <c r="D980" s="1" t="s">
        <v>2964</v>
      </c>
      <c r="E980" s="1" t="s">
        <v>2965</v>
      </c>
      <c r="F980" s="1" t="s">
        <v>2966</v>
      </c>
      <c r="G980" s="1">
        <v>1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 t="s">
        <v>122</v>
      </c>
      <c r="N980" s="1">
        <v>20</v>
      </c>
      <c r="O980" s="1">
        <v>10000140</v>
      </c>
    </row>
    <row r="981" spans="1:15" x14ac:dyDescent="0.2">
      <c r="A981" s="1">
        <v>979</v>
      </c>
      <c r="B981" s="1">
        <v>10000140</v>
      </c>
      <c r="C981" s="1">
        <v>9001098</v>
      </c>
      <c r="D981" s="1" t="s">
        <v>2967</v>
      </c>
      <c r="E981" s="1" t="s">
        <v>2968</v>
      </c>
      <c r="F981" s="1" t="s">
        <v>2969</v>
      </c>
      <c r="G981" s="1">
        <v>1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 t="s">
        <v>122</v>
      </c>
      <c r="N981" s="1">
        <v>20</v>
      </c>
      <c r="O981" s="1">
        <v>10000140</v>
      </c>
    </row>
    <row r="982" spans="1:15" x14ac:dyDescent="0.2">
      <c r="A982" s="1">
        <v>980</v>
      </c>
      <c r="B982" s="1">
        <v>10000140</v>
      </c>
      <c r="C982" s="1">
        <v>9001099</v>
      </c>
      <c r="D982" s="1" t="s">
        <v>1886</v>
      </c>
      <c r="E982" s="1" t="s">
        <v>2970</v>
      </c>
      <c r="F982" s="1" t="s">
        <v>2971</v>
      </c>
      <c r="G982" s="1">
        <v>1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 t="s">
        <v>122</v>
      </c>
      <c r="N982" s="1">
        <v>20</v>
      </c>
      <c r="O982" s="1">
        <v>10000140</v>
      </c>
    </row>
    <row r="983" spans="1:15" x14ac:dyDescent="0.2">
      <c r="A983" s="1">
        <v>981</v>
      </c>
      <c r="B983" s="1">
        <v>10000140</v>
      </c>
      <c r="C983" s="1">
        <v>9001100</v>
      </c>
      <c r="D983" s="1" t="s">
        <v>2972</v>
      </c>
      <c r="E983" s="1" t="s">
        <v>2973</v>
      </c>
      <c r="F983" s="1" t="s">
        <v>2974</v>
      </c>
      <c r="G983" s="1">
        <v>1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 t="s">
        <v>122</v>
      </c>
      <c r="N983" s="1">
        <v>20</v>
      </c>
      <c r="O983" s="1">
        <v>10000140</v>
      </c>
    </row>
    <row r="984" spans="1:15" x14ac:dyDescent="0.2">
      <c r="A984" s="1">
        <v>982</v>
      </c>
      <c r="B984" s="1">
        <v>10000140</v>
      </c>
      <c r="C984" s="1">
        <v>9001101</v>
      </c>
      <c r="D984" s="1" t="s">
        <v>2975</v>
      </c>
      <c r="E984" s="1" t="s">
        <v>2976</v>
      </c>
      <c r="F984" s="1" t="s">
        <v>2977</v>
      </c>
      <c r="G984" s="1">
        <v>1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 t="s">
        <v>122</v>
      </c>
      <c r="N984" s="1">
        <v>20</v>
      </c>
      <c r="O984" s="1">
        <v>10000140</v>
      </c>
    </row>
    <row r="985" spans="1:15" x14ac:dyDescent="0.2">
      <c r="A985" s="1">
        <v>983</v>
      </c>
      <c r="B985" s="1">
        <v>10000140</v>
      </c>
      <c r="C985" s="1">
        <v>9001102</v>
      </c>
      <c r="D985" s="1" t="s">
        <v>2978</v>
      </c>
      <c r="E985" s="1" t="s">
        <v>2979</v>
      </c>
      <c r="F985" s="1" t="s">
        <v>2980</v>
      </c>
      <c r="G985" s="1">
        <v>1.8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 t="s">
        <v>122</v>
      </c>
      <c r="N985" s="1">
        <v>20</v>
      </c>
      <c r="O985" s="1">
        <v>10000140</v>
      </c>
    </row>
    <row r="986" spans="1:15" x14ac:dyDescent="0.2">
      <c r="A986" s="1">
        <v>984</v>
      </c>
      <c r="B986" s="1">
        <v>10000140</v>
      </c>
      <c r="C986" s="1">
        <v>9001103</v>
      </c>
      <c r="D986" s="1" t="s">
        <v>2981</v>
      </c>
      <c r="E986" s="1" t="s">
        <v>2982</v>
      </c>
      <c r="F986" s="1" t="s">
        <v>2983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 t="s">
        <v>122</v>
      </c>
      <c r="N986" s="1">
        <v>20</v>
      </c>
      <c r="O986" s="1">
        <v>10000140</v>
      </c>
    </row>
    <row r="987" spans="1:15" x14ac:dyDescent="0.2">
      <c r="A987" s="1">
        <v>985</v>
      </c>
      <c r="B987" s="1">
        <v>10000140</v>
      </c>
      <c r="C987" s="1">
        <v>9001104</v>
      </c>
      <c r="D987" s="1" t="s">
        <v>2984</v>
      </c>
      <c r="E987" s="1" t="s">
        <v>2985</v>
      </c>
      <c r="F987" s="1" t="s">
        <v>2986</v>
      </c>
      <c r="G987" s="1">
        <v>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 t="s">
        <v>122</v>
      </c>
      <c r="N987" s="1">
        <v>20</v>
      </c>
      <c r="O987" s="1">
        <v>10000140</v>
      </c>
    </row>
    <row r="988" spans="1:15" x14ac:dyDescent="0.2">
      <c r="A988" s="1">
        <v>986</v>
      </c>
      <c r="B988" s="1">
        <v>10000140</v>
      </c>
      <c r="C988" s="1">
        <v>9001105</v>
      </c>
      <c r="D988" s="1" t="s">
        <v>2987</v>
      </c>
      <c r="E988" s="1" t="s">
        <v>2988</v>
      </c>
      <c r="F988" s="1" t="s">
        <v>2989</v>
      </c>
      <c r="G988" s="1">
        <v>1.8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 t="s">
        <v>122</v>
      </c>
      <c r="N988" s="1">
        <v>20</v>
      </c>
      <c r="O988" s="1">
        <v>10000140</v>
      </c>
    </row>
    <row r="989" spans="1:15" x14ac:dyDescent="0.2">
      <c r="A989" s="1">
        <v>987</v>
      </c>
      <c r="B989" s="1">
        <v>10000140</v>
      </c>
      <c r="C989" s="1">
        <v>9001106</v>
      </c>
      <c r="D989" s="1" t="s">
        <v>2990</v>
      </c>
      <c r="E989" s="1" t="s">
        <v>2991</v>
      </c>
      <c r="F989" s="1" t="s">
        <v>2992</v>
      </c>
      <c r="G989" s="1">
        <v>1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 t="s">
        <v>122</v>
      </c>
      <c r="N989" s="1">
        <v>20</v>
      </c>
      <c r="O989" s="1">
        <v>10000140</v>
      </c>
    </row>
    <row r="990" spans="1:15" x14ac:dyDescent="0.2">
      <c r="A990" s="1">
        <v>988</v>
      </c>
      <c r="B990" s="1">
        <v>10000140</v>
      </c>
      <c r="C990" s="1">
        <v>9001107</v>
      </c>
      <c r="D990" s="1" t="s">
        <v>2993</v>
      </c>
      <c r="E990" s="1" t="s">
        <v>2994</v>
      </c>
      <c r="F990" s="1" t="s">
        <v>2995</v>
      </c>
      <c r="G990" s="1">
        <v>1</v>
      </c>
      <c r="H990" s="1">
        <v>0</v>
      </c>
      <c r="I990" s="1">
        <v>0</v>
      </c>
      <c r="J990" s="1">
        <v>0</v>
      </c>
      <c r="K990" s="1">
        <v>1</v>
      </c>
      <c r="L990" s="1">
        <v>0</v>
      </c>
      <c r="M990" s="1" t="s">
        <v>122</v>
      </c>
      <c r="N990" s="1">
        <v>20</v>
      </c>
      <c r="O990" s="1">
        <v>10000140</v>
      </c>
    </row>
    <row r="991" spans="1:15" x14ac:dyDescent="0.2">
      <c r="A991" s="1">
        <v>989</v>
      </c>
      <c r="B991" s="1">
        <v>10000140</v>
      </c>
      <c r="C991" s="1">
        <v>9001108</v>
      </c>
      <c r="D991" s="1" t="s">
        <v>2996</v>
      </c>
      <c r="E991" s="1" t="s">
        <v>2997</v>
      </c>
      <c r="F991" s="1" t="s">
        <v>2998</v>
      </c>
      <c r="G991" s="1">
        <v>1.5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 t="s">
        <v>122</v>
      </c>
      <c r="N991" s="1">
        <v>20</v>
      </c>
      <c r="O991" s="1">
        <v>10000140</v>
      </c>
    </row>
    <row r="992" spans="1:15" x14ac:dyDescent="0.2">
      <c r="A992" s="1">
        <v>990</v>
      </c>
      <c r="B992" s="1">
        <v>10000140</v>
      </c>
      <c r="C992" s="1">
        <v>9001109</v>
      </c>
      <c r="D992" s="1" t="s">
        <v>2999</v>
      </c>
      <c r="E992" s="1" t="s">
        <v>3000</v>
      </c>
      <c r="F992" s="1" t="s">
        <v>3001</v>
      </c>
      <c r="G992" s="1">
        <v>1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 t="s">
        <v>122</v>
      </c>
      <c r="N992" s="1">
        <v>20</v>
      </c>
      <c r="O992" s="1">
        <v>10000140</v>
      </c>
    </row>
    <row r="993" spans="1:15" x14ac:dyDescent="0.2">
      <c r="A993" s="1">
        <v>991</v>
      </c>
      <c r="B993" s="1">
        <v>10000140</v>
      </c>
      <c r="C993" s="1">
        <v>9001110</v>
      </c>
      <c r="D993" s="1" t="s">
        <v>3002</v>
      </c>
      <c r="E993" s="1" t="s">
        <v>3003</v>
      </c>
      <c r="F993" s="1" t="s">
        <v>3004</v>
      </c>
      <c r="G993" s="1">
        <v>1</v>
      </c>
      <c r="H993" s="1">
        <v>0</v>
      </c>
      <c r="I993" s="1">
        <v>0</v>
      </c>
      <c r="J993" s="1">
        <v>0</v>
      </c>
      <c r="K993" s="1">
        <v>1</v>
      </c>
      <c r="L993" s="1">
        <v>0</v>
      </c>
      <c r="M993" s="1" t="s">
        <v>122</v>
      </c>
      <c r="N993" s="1">
        <v>20</v>
      </c>
      <c r="O993" s="1">
        <v>10000140</v>
      </c>
    </row>
    <row r="994" spans="1:15" x14ac:dyDescent="0.2">
      <c r="A994" s="1">
        <v>992</v>
      </c>
      <c r="B994" s="1">
        <v>10000140</v>
      </c>
      <c r="C994" s="1">
        <v>9001111</v>
      </c>
      <c r="D994" s="1" t="s">
        <v>3005</v>
      </c>
      <c r="E994" s="1" t="s">
        <v>3006</v>
      </c>
      <c r="F994" s="1" t="s">
        <v>3007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 t="s">
        <v>122</v>
      </c>
      <c r="N994" s="1">
        <v>20</v>
      </c>
      <c r="O994" s="1">
        <v>10000140</v>
      </c>
    </row>
    <row r="995" spans="1:15" x14ac:dyDescent="0.2">
      <c r="A995" s="1">
        <v>993</v>
      </c>
      <c r="B995" s="1">
        <v>10000140</v>
      </c>
      <c r="C995" s="1">
        <v>9001112</v>
      </c>
      <c r="D995" s="1" t="s">
        <v>3008</v>
      </c>
      <c r="E995" s="1" t="s">
        <v>3009</v>
      </c>
      <c r="F995" s="1" t="s">
        <v>3010</v>
      </c>
      <c r="G995" s="1">
        <v>1.5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 t="s">
        <v>122</v>
      </c>
      <c r="N995" s="1">
        <v>20</v>
      </c>
      <c r="O995" s="1">
        <v>10000140</v>
      </c>
    </row>
    <row r="996" spans="1:15" x14ac:dyDescent="0.2">
      <c r="A996" s="1">
        <v>994</v>
      </c>
      <c r="B996" s="1">
        <v>10000140</v>
      </c>
      <c r="C996" s="1">
        <v>9001113</v>
      </c>
      <c r="D996" s="1" t="s">
        <v>3011</v>
      </c>
      <c r="E996" s="1" t="s">
        <v>3012</v>
      </c>
      <c r="F996" s="1" t="s">
        <v>3013</v>
      </c>
      <c r="G996" s="1">
        <v>1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 t="s">
        <v>122</v>
      </c>
      <c r="N996" s="1">
        <v>20</v>
      </c>
      <c r="O996" s="1">
        <v>10000140</v>
      </c>
    </row>
    <row r="997" spans="1:15" x14ac:dyDescent="0.2">
      <c r="A997" s="1">
        <v>995</v>
      </c>
      <c r="B997" s="1">
        <v>10000140</v>
      </c>
      <c r="C997" s="1">
        <v>9001114</v>
      </c>
      <c r="D997" s="1" t="s">
        <v>3014</v>
      </c>
      <c r="E997" s="1" t="s">
        <v>3015</v>
      </c>
      <c r="F997" s="1" t="s">
        <v>3016</v>
      </c>
      <c r="G997" s="1">
        <v>1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 t="s">
        <v>122</v>
      </c>
      <c r="N997" s="1">
        <v>20</v>
      </c>
      <c r="O997" s="1">
        <v>10000140</v>
      </c>
    </row>
    <row r="998" spans="1:15" x14ac:dyDescent="0.2">
      <c r="A998" s="1">
        <v>996</v>
      </c>
      <c r="B998" s="1">
        <v>10000140</v>
      </c>
      <c r="C998" s="1">
        <v>9001115</v>
      </c>
      <c r="D998" s="1" t="s">
        <v>3017</v>
      </c>
      <c r="E998" s="1" t="s">
        <v>3018</v>
      </c>
      <c r="F998" s="1" t="s">
        <v>3019</v>
      </c>
      <c r="G998" s="1">
        <v>1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 t="s">
        <v>122</v>
      </c>
      <c r="N998" s="1">
        <v>20</v>
      </c>
      <c r="O998" s="1">
        <v>10000140</v>
      </c>
    </row>
    <row r="999" spans="1:15" x14ac:dyDescent="0.2">
      <c r="A999" s="1">
        <v>997</v>
      </c>
      <c r="B999" s="1">
        <v>10000140</v>
      </c>
      <c r="C999" s="1">
        <v>9001116</v>
      </c>
      <c r="D999" s="1" t="s">
        <v>3020</v>
      </c>
      <c r="E999" s="1" t="s">
        <v>3021</v>
      </c>
      <c r="F999" s="1" t="s">
        <v>3022</v>
      </c>
      <c r="G999" s="1">
        <v>1</v>
      </c>
      <c r="H999" s="1">
        <v>0</v>
      </c>
      <c r="I999" s="1">
        <v>0</v>
      </c>
      <c r="J999" s="1">
        <v>0</v>
      </c>
      <c r="K999" s="1">
        <v>1</v>
      </c>
      <c r="L999" s="1">
        <v>0</v>
      </c>
      <c r="M999" s="1" t="s">
        <v>122</v>
      </c>
      <c r="N999" s="1">
        <v>20</v>
      </c>
      <c r="O999" s="1">
        <v>10000140</v>
      </c>
    </row>
    <row r="1000" spans="1:15" x14ac:dyDescent="0.2">
      <c r="A1000" s="1">
        <v>998</v>
      </c>
      <c r="B1000" s="1">
        <v>10000140</v>
      </c>
      <c r="C1000" s="1">
        <v>9001117</v>
      </c>
      <c r="D1000" s="1" t="s">
        <v>3023</v>
      </c>
      <c r="E1000" s="1" t="s">
        <v>3024</v>
      </c>
      <c r="F1000" s="1" t="s">
        <v>3025</v>
      </c>
      <c r="G1000" s="1">
        <v>1.8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 t="s">
        <v>122</v>
      </c>
      <c r="N1000" s="1">
        <v>20</v>
      </c>
      <c r="O1000" s="1">
        <v>10000140</v>
      </c>
    </row>
    <row r="1001" spans="1:15" x14ac:dyDescent="0.2">
      <c r="A1001" s="1">
        <v>999</v>
      </c>
      <c r="B1001" s="1">
        <v>10000140</v>
      </c>
      <c r="C1001" s="1">
        <v>9001118</v>
      </c>
      <c r="D1001" s="1" t="s">
        <v>3026</v>
      </c>
      <c r="E1001" s="1" t="s">
        <v>3027</v>
      </c>
      <c r="F1001" s="1" t="s">
        <v>3028</v>
      </c>
      <c r="G1001" s="1">
        <v>1.5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 t="s">
        <v>122</v>
      </c>
      <c r="N1001" s="1">
        <v>20</v>
      </c>
      <c r="O1001" s="1">
        <v>10000140</v>
      </c>
    </row>
    <row r="1002" spans="1:15" x14ac:dyDescent="0.2">
      <c r="A1002" s="1">
        <v>1000</v>
      </c>
      <c r="B1002" s="1">
        <v>10000140</v>
      </c>
      <c r="C1002" s="1">
        <v>9001119</v>
      </c>
      <c r="D1002" s="1" t="s">
        <v>3029</v>
      </c>
      <c r="E1002" s="1" t="s">
        <v>3030</v>
      </c>
      <c r="F1002" s="1" t="s">
        <v>3031</v>
      </c>
      <c r="G1002" s="1">
        <v>1.8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 t="s">
        <v>122</v>
      </c>
      <c r="N1002" s="1">
        <v>20</v>
      </c>
      <c r="O1002" s="1">
        <v>10000140</v>
      </c>
    </row>
    <row r="1003" spans="1:15" x14ac:dyDescent="0.2">
      <c r="A1003" s="1">
        <v>1001</v>
      </c>
      <c r="B1003" s="1">
        <v>10000140</v>
      </c>
      <c r="C1003" s="1">
        <v>9001120</v>
      </c>
      <c r="D1003" s="1" t="s">
        <v>3032</v>
      </c>
      <c r="E1003" s="1" t="s">
        <v>3033</v>
      </c>
      <c r="F1003" s="1" t="s">
        <v>3034</v>
      </c>
      <c r="G1003" s="1">
        <v>1.8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 t="s">
        <v>122</v>
      </c>
      <c r="N1003" s="1">
        <v>20</v>
      </c>
      <c r="O1003" s="1">
        <v>10000140</v>
      </c>
    </row>
    <row r="1004" spans="1:15" x14ac:dyDescent="0.2">
      <c r="A1004" s="1">
        <v>1002</v>
      </c>
      <c r="B1004" s="1">
        <v>10000140</v>
      </c>
      <c r="C1004" s="1">
        <v>9001121</v>
      </c>
      <c r="D1004" s="1" t="s">
        <v>3035</v>
      </c>
      <c r="E1004" s="1" t="s">
        <v>3036</v>
      </c>
      <c r="F1004" s="1" t="s">
        <v>3037</v>
      </c>
      <c r="G1004" s="1">
        <v>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 t="s">
        <v>122</v>
      </c>
      <c r="N1004" s="1">
        <v>20</v>
      </c>
      <c r="O1004" s="1">
        <v>10000140</v>
      </c>
    </row>
    <row r="1005" spans="1:15" x14ac:dyDescent="0.2">
      <c r="A1005" s="1">
        <v>1003</v>
      </c>
      <c r="B1005" s="1">
        <v>10000140</v>
      </c>
      <c r="C1005" s="1">
        <v>9001122</v>
      </c>
      <c r="D1005" s="1" t="s">
        <v>3038</v>
      </c>
      <c r="E1005" s="1" t="s">
        <v>3039</v>
      </c>
      <c r="F1005" s="1" t="s">
        <v>3040</v>
      </c>
      <c r="G1005" s="1">
        <v>1.5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 t="s">
        <v>122</v>
      </c>
      <c r="N1005" s="1">
        <v>20</v>
      </c>
      <c r="O1005" s="1">
        <v>10000140</v>
      </c>
    </row>
    <row r="1006" spans="1:15" x14ac:dyDescent="0.2">
      <c r="A1006" s="1">
        <v>1004</v>
      </c>
      <c r="B1006" s="1">
        <v>10000140</v>
      </c>
      <c r="C1006" s="1">
        <v>9001123</v>
      </c>
      <c r="D1006" s="1" t="s">
        <v>3041</v>
      </c>
      <c r="E1006" s="1" t="s">
        <v>3042</v>
      </c>
      <c r="F1006" s="1" t="s">
        <v>3043</v>
      </c>
      <c r="G1006" s="1">
        <v>1.8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 t="s">
        <v>122</v>
      </c>
      <c r="N1006" s="1">
        <v>20</v>
      </c>
      <c r="O1006" s="1">
        <v>10000140</v>
      </c>
    </row>
    <row r="1007" spans="1:15" x14ac:dyDescent="0.2">
      <c r="A1007" s="1">
        <v>1005</v>
      </c>
      <c r="B1007" s="1">
        <v>10000140</v>
      </c>
      <c r="C1007" s="1">
        <v>9001124</v>
      </c>
      <c r="D1007" s="1" t="s">
        <v>3044</v>
      </c>
      <c r="E1007" s="1" t="s">
        <v>3045</v>
      </c>
      <c r="F1007" s="1" t="s">
        <v>3046</v>
      </c>
      <c r="G1007" s="1">
        <v>1.8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 t="s">
        <v>122</v>
      </c>
      <c r="N1007" s="1">
        <v>20</v>
      </c>
      <c r="O1007" s="1">
        <v>10000140</v>
      </c>
    </row>
    <row r="1008" spans="1:15" x14ac:dyDescent="0.2">
      <c r="A1008" s="1">
        <v>1006</v>
      </c>
      <c r="B1008" s="1">
        <v>10000140</v>
      </c>
      <c r="C1008" s="1">
        <v>9001126</v>
      </c>
      <c r="D1008" s="1" t="s">
        <v>3049</v>
      </c>
      <c r="E1008" s="1" t="s">
        <v>3050</v>
      </c>
      <c r="F1008" s="1" t="s">
        <v>3051</v>
      </c>
      <c r="G1008" s="1">
        <v>1</v>
      </c>
      <c r="H1008" s="1">
        <v>0</v>
      </c>
      <c r="I1008" s="1">
        <v>0</v>
      </c>
      <c r="J1008" s="1">
        <v>0</v>
      </c>
      <c r="K1008" s="1">
        <v>1</v>
      </c>
      <c r="L1008" s="1">
        <v>0</v>
      </c>
      <c r="M1008" s="1" t="s">
        <v>122</v>
      </c>
      <c r="N1008" s="1">
        <v>20</v>
      </c>
      <c r="O1008" s="1">
        <v>10000140</v>
      </c>
    </row>
    <row r="1009" spans="1:15" x14ac:dyDescent="0.2">
      <c r="A1009" s="1">
        <v>1007</v>
      </c>
      <c r="B1009" s="1">
        <v>10000140</v>
      </c>
      <c r="C1009" s="1">
        <v>9001127</v>
      </c>
      <c r="D1009" s="1" t="s">
        <v>3052</v>
      </c>
      <c r="E1009" s="1" t="s">
        <v>3053</v>
      </c>
      <c r="F1009" s="1" t="s">
        <v>3054</v>
      </c>
      <c r="G1009" s="1">
        <v>1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 t="s">
        <v>122</v>
      </c>
      <c r="N1009" s="1">
        <v>20</v>
      </c>
      <c r="O1009" s="1">
        <v>10000140</v>
      </c>
    </row>
    <row r="1010" spans="1:15" x14ac:dyDescent="0.2">
      <c r="A1010" s="1">
        <v>1008</v>
      </c>
      <c r="B1010" s="1">
        <v>10000140</v>
      </c>
      <c r="C1010" s="1">
        <v>9001128</v>
      </c>
      <c r="D1010" s="1" t="s">
        <v>2300</v>
      </c>
      <c r="E1010" s="1" t="s">
        <v>3055</v>
      </c>
      <c r="F1010" s="1" t="s">
        <v>3056</v>
      </c>
      <c r="G1010" s="1">
        <v>1</v>
      </c>
      <c r="H1010" s="1">
        <v>0</v>
      </c>
      <c r="I1010" s="1">
        <v>0</v>
      </c>
      <c r="J1010" s="1">
        <v>0</v>
      </c>
      <c r="K1010" s="1">
        <v>1</v>
      </c>
      <c r="L1010" s="1">
        <v>0</v>
      </c>
      <c r="M1010" s="1" t="s">
        <v>122</v>
      </c>
      <c r="N1010" s="1">
        <v>20</v>
      </c>
      <c r="O1010" s="1">
        <v>10000140</v>
      </c>
    </row>
    <row r="1011" spans="1:15" x14ac:dyDescent="0.2">
      <c r="A1011" s="1">
        <v>1009</v>
      </c>
      <c r="B1011" s="1">
        <v>10000140</v>
      </c>
      <c r="C1011" s="1">
        <v>9001130</v>
      </c>
      <c r="D1011" s="1" t="s">
        <v>1859</v>
      </c>
      <c r="E1011" s="1" t="s">
        <v>3057</v>
      </c>
      <c r="F1011" s="1" t="s">
        <v>3058</v>
      </c>
      <c r="G1011" s="1">
        <v>1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 t="s">
        <v>122</v>
      </c>
      <c r="N1011" s="1">
        <v>20</v>
      </c>
      <c r="O1011" s="1">
        <v>10000140</v>
      </c>
    </row>
    <row r="1012" spans="1:15" x14ac:dyDescent="0.2">
      <c r="A1012" s="1">
        <v>1010</v>
      </c>
      <c r="B1012" s="1">
        <v>10000140</v>
      </c>
      <c r="C1012" s="1">
        <v>9001131</v>
      </c>
      <c r="D1012" s="1" t="s">
        <v>3059</v>
      </c>
      <c r="E1012" s="1" t="s">
        <v>3060</v>
      </c>
      <c r="F1012" s="1" t="s">
        <v>3061</v>
      </c>
      <c r="G1012" s="1">
        <v>1.8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 t="s">
        <v>122</v>
      </c>
      <c r="N1012" s="1">
        <v>20</v>
      </c>
      <c r="O1012" s="1">
        <v>10000140</v>
      </c>
    </row>
    <row r="1013" spans="1:15" x14ac:dyDescent="0.2">
      <c r="A1013" s="1">
        <v>1011</v>
      </c>
      <c r="B1013" s="1">
        <v>10000140</v>
      </c>
      <c r="C1013" s="1">
        <v>9001132</v>
      </c>
      <c r="D1013" s="1" t="s">
        <v>3062</v>
      </c>
      <c r="E1013" s="1" t="s">
        <v>3063</v>
      </c>
      <c r="F1013" s="1" t="s">
        <v>3064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 t="s">
        <v>122</v>
      </c>
      <c r="N1013" s="1">
        <v>20</v>
      </c>
      <c r="O1013" s="1">
        <v>10000140</v>
      </c>
    </row>
    <row r="1014" spans="1:15" x14ac:dyDescent="0.2">
      <c r="A1014" s="1">
        <v>1012</v>
      </c>
      <c r="B1014" s="1">
        <v>10000140</v>
      </c>
      <c r="C1014" s="1">
        <v>9001133</v>
      </c>
      <c r="D1014" s="1" t="s">
        <v>3065</v>
      </c>
      <c r="E1014" s="1" t="s">
        <v>3066</v>
      </c>
      <c r="F1014" s="1" t="s">
        <v>3067</v>
      </c>
      <c r="G1014" s="1">
        <v>1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 t="s">
        <v>122</v>
      </c>
      <c r="N1014" s="1">
        <v>20</v>
      </c>
      <c r="O1014" s="1">
        <v>10000140</v>
      </c>
    </row>
    <row r="1015" spans="1:15" x14ac:dyDescent="0.2">
      <c r="A1015" s="1">
        <v>1013</v>
      </c>
      <c r="B1015" s="1">
        <v>10000140</v>
      </c>
      <c r="C1015" s="1">
        <v>9001134</v>
      </c>
      <c r="D1015" s="1" t="s">
        <v>3068</v>
      </c>
      <c r="E1015" s="1" t="s">
        <v>3069</v>
      </c>
      <c r="F1015" s="1" t="s">
        <v>3070</v>
      </c>
      <c r="G1015" s="1">
        <v>1.8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 t="s">
        <v>122</v>
      </c>
      <c r="N1015" s="1">
        <v>20</v>
      </c>
      <c r="O1015" s="1">
        <v>10000140</v>
      </c>
    </row>
    <row r="1016" spans="1:15" x14ac:dyDescent="0.2">
      <c r="A1016" s="1">
        <v>1014</v>
      </c>
      <c r="B1016" s="1">
        <v>10000140</v>
      </c>
      <c r="C1016" s="1">
        <v>9001135</v>
      </c>
      <c r="D1016" s="1" t="s">
        <v>3071</v>
      </c>
      <c r="E1016" s="1" t="s">
        <v>3072</v>
      </c>
      <c r="F1016" s="1" t="s">
        <v>3073</v>
      </c>
      <c r="G1016" s="1">
        <v>1.5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 t="s">
        <v>122</v>
      </c>
      <c r="N1016" s="1">
        <v>20</v>
      </c>
      <c r="O1016" s="1">
        <v>10000140</v>
      </c>
    </row>
    <row r="1017" spans="1:15" x14ac:dyDescent="0.2">
      <c r="A1017" s="1">
        <v>1015</v>
      </c>
      <c r="B1017" s="1">
        <v>10000140</v>
      </c>
      <c r="C1017" s="1">
        <v>9001136</v>
      </c>
      <c r="D1017" s="1" t="s">
        <v>3074</v>
      </c>
      <c r="E1017" s="1" t="s">
        <v>3075</v>
      </c>
      <c r="F1017" s="1" t="s">
        <v>3076</v>
      </c>
      <c r="G1017" s="1">
        <v>1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 t="s">
        <v>122</v>
      </c>
      <c r="N1017" s="1">
        <v>20</v>
      </c>
      <c r="O1017" s="1">
        <v>10000140</v>
      </c>
    </row>
    <row r="1018" spans="1:15" x14ac:dyDescent="0.2">
      <c r="A1018" s="1">
        <v>1016</v>
      </c>
      <c r="B1018" s="1">
        <v>10000140</v>
      </c>
      <c r="C1018" s="1">
        <v>9001137</v>
      </c>
      <c r="D1018" s="1" t="s">
        <v>3077</v>
      </c>
      <c r="E1018" s="1" t="s">
        <v>3078</v>
      </c>
      <c r="F1018" s="1" t="s">
        <v>3079</v>
      </c>
      <c r="G1018" s="1">
        <v>1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 t="s">
        <v>122</v>
      </c>
      <c r="N1018" s="1">
        <v>20</v>
      </c>
      <c r="O1018" s="1">
        <v>10000140</v>
      </c>
    </row>
    <row r="1019" spans="1:15" x14ac:dyDescent="0.2">
      <c r="A1019" s="1">
        <v>1017</v>
      </c>
      <c r="B1019" s="1">
        <v>10000140</v>
      </c>
      <c r="C1019" s="1">
        <v>9001138</v>
      </c>
      <c r="D1019" s="1" t="s">
        <v>3080</v>
      </c>
      <c r="E1019" s="1" t="s">
        <v>3081</v>
      </c>
      <c r="F1019" s="1" t="s">
        <v>3082</v>
      </c>
      <c r="G1019" s="1">
        <v>1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 t="s">
        <v>122</v>
      </c>
      <c r="N1019" s="1">
        <v>20</v>
      </c>
      <c r="O1019" s="1">
        <v>10000140</v>
      </c>
    </row>
    <row r="1020" spans="1:15" x14ac:dyDescent="0.2">
      <c r="A1020" s="1">
        <v>1018</v>
      </c>
      <c r="B1020" s="1">
        <v>10000140</v>
      </c>
      <c r="C1020" s="1">
        <v>9001139</v>
      </c>
      <c r="D1020" s="1" t="s">
        <v>3083</v>
      </c>
      <c r="E1020" s="1" t="s">
        <v>3084</v>
      </c>
      <c r="F1020" s="1" t="s">
        <v>3085</v>
      </c>
      <c r="G1020" s="1">
        <v>1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 t="s">
        <v>122</v>
      </c>
      <c r="N1020" s="1">
        <v>20</v>
      </c>
      <c r="O1020" s="1">
        <v>10000140</v>
      </c>
    </row>
    <row r="1021" spans="1:15" x14ac:dyDescent="0.2">
      <c r="A1021" s="1">
        <v>1019</v>
      </c>
      <c r="B1021" s="1">
        <v>10000140</v>
      </c>
      <c r="C1021" s="1">
        <v>9001140</v>
      </c>
      <c r="D1021" s="1" t="s">
        <v>3086</v>
      </c>
      <c r="E1021" s="1" t="s">
        <v>3087</v>
      </c>
      <c r="F1021" s="1" t="s">
        <v>3088</v>
      </c>
      <c r="G1021" s="1">
        <v>1.8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 t="s">
        <v>122</v>
      </c>
      <c r="N1021" s="1">
        <v>20</v>
      </c>
      <c r="O1021" s="1">
        <v>10000140</v>
      </c>
    </row>
    <row r="1022" spans="1:15" x14ac:dyDescent="0.2">
      <c r="A1022" s="1">
        <v>1020</v>
      </c>
      <c r="B1022" s="1">
        <v>10000140</v>
      </c>
      <c r="C1022" s="1">
        <v>9001141</v>
      </c>
      <c r="D1022" s="1" t="s">
        <v>3089</v>
      </c>
      <c r="E1022" s="1" t="s">
        <v>3090</v>
      </c>
      <c r="F1022" s="1" t="s">
        <v>3091</v>
      </c>
      <c r="G1022" s="1">
        <v>1.8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 t="s">
        <v>122</v>
      </c>
      <c r="N1022" s="1">
        <v>20</v>
      </c>
      <c r="O1022" s="1">
        <v>10000140</v>
      </c>
    </row>
    <row r="1023" spans="1:15" x14ac:dyDescent="0.2">
      <c r="A1023" s="1">
        <v>1021</v>
      </c>
      <c r="B1023" s="1">
        <v>10000140</v>
      </c>
      <c r="C1023" s="1">
        <v>9001142</v>
      </c>
      <c r="D1023" s="1" t="s">
        <v>3092</v>
      </c>
      <c r="E1023" s="1" t="s">
        <v>3093</v>
      </c>
      <c r="F1023" s="1" t="s">
        <v>3094</v>
      </c>
      <c r="G1023" s="1">
        <v>1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 t="s">
        <v>122</v>
      </c>
      <c r="N1023" s="1">
        <v>20</v>
      </c>
      <c r="O1023" s="1">
        <v>10000140</v>
      </c>
    </row>
    <row r="1024" spans="1:15" x14ac:dyDescent="0.2">
      <c r="A1024" s="1">
        <v>1022</v>
      </c>
      <c r="B1024" s="1">
        <v>10000041</v>
      </c>
      <c r="C1024" s="1">
        <v>9001163</v>
      </c>
      <c r="D1024" s="1" t="s">
        <v>3095</v>
      </c>
      <c r="E1024" s="1" t="s">
        <v>3096</v>
      </c>
      <c r="F1024" s="1" t="s">
        <v>7613</v>
      </c>
      <c r="G1024" s="1">
        <v>3.05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 t="s">
        <v>71</v>
      </c>
      <c r="N1024" s="1">
        <v>6</v>
      </c>
      <c r="O1024" s="1">
        <v>10000041</v>
      </c>
    </row>
    <row r="1025" spans="1:15" x14ac:dyDescent="0.2">
      <c r="A1025" s="1">
        <v>1023</v>
      </c>
      <c r="B1025" s="1">
        <v>10000086</v>
      </c>
      <c r="C1025" s="1">
        <v>9001164</v>
      </c>
      <c r="D1025" s="1" t="s">
        <v>3097</v>
      </c>
      <c r="E1025" s="1" t="s">
        <v>3098</v>
      </c>
      <c r="F1025" s="1" t="s">
        <v>3205</v>
      </c>
      <c r="G1025" s="1">
        <v>1.65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 t="s">
        <v>75</v>
      </c>
      <c r="N1025" s="1">
        <v>11</v>
      </c>
      <c r="O1025" s="1">
        <v>10000086</v>
      </c>
    </row>
    <row r="1026" spans="1:15" x14ac:dyDescent="0.2">
      <c r="A1026" s="1">
        <v>1024</v>
      </c>
      <c r="B1026" s="1">
        <v>10000086</v>
      </c>
      <c r="C1026" s="1">
        <v>9001165</v>
      </c>
      <c r="D1026" s="1" t="s">
        <v>3099</v>
      </c>
      <c r="E1026" s="1" t="s">
        <v>3100</v>
      </c>
      <c r="F1026" s="1" t="s">
        <v>3206</v>
      </c>
      <c r="G1026" s="1">
        <v>1.65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 t="s">
        <v>75</v>
      </c>
      <c r="N1026" s="1">
        <v>11</v>
      </c>
      <c r="O1026" s="1">
        <v>10000086</v>
      </c>
    </row>
    <row r="1027" spans="1:15" x14ac:dyDescent="0.2">
      <c r="A1027" s="1">
        <v>1025</v>
      </c>
      <c r="B1027" s="1">
        <v>10000207</v>
      </c>
      <c r="C1027" s="1">
        <v>9001167</v>
      </c>
      <c r="D1027" s="1" t="s">
        <v>3101</v>
      </c>
      <c r="E1027" s="1" t="s">
        <v>3102</v>
      </c>
      <c r="F1027" s="1" t="s">
        <v>3103</v>
      </c>
      <c r="G1027" s="1">
        <v>1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 t="s">
        <v>101</v>
      </c>
      <c r="N1027" s="1">
        <v>8</v>
      </c>
      <c r="O1027" s="1">
        <v>10000207</v>
      </c>
    </row>
    <row r="1028" spans="1:15" x14ac:dyDescent="0.2">
      <c r="A1028" s="1">
        <v>1026</v>
      </c>
      <c r="B1028" s="1">
        <v>10000207</v>
      </c>
      <c r="C1028" s="1">
        <v>9001144</v>
      </c>
      <c r="D1028" s="1" t="s">
        <v>364</v>
      </c>
      <c r="E1028" s="1" t="s">
        <v>3104</v>
      </c>
      <c r="F1028" s="1" t="s">
        <v>8450</v>
      </c>
      <c r="G1028" s="1">
        <v>1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 t="s">
        <v>101</v>
      </c>
      <c r="N1028" s="1">
        <v>8</v>
      </c>
      <c r="O1028" s="1">
        <v>10000207</v>
      </c>
    </row>
    <row r="1029" spans="1:15" x14ac:dyDescent="0.2">
      <c r="A1029" s="1">
        <v>1027</v>
      </c>
      <c r="B1029" s="1">
        <v>10000207</v>
      </c>
      <c r="C1029" s="1">
        <v>9001145</v>
      </c>
      <c r="D1029" s="1" t="s">
        <v>3105</v>
      </c>
      <c r="E1029" s="1" t="s">
        <v>3106</v>
      </c>
      <c r="F1029" s="1" t="s">
        <v>8451</v>
      </c>
      <c r="G1029" s="1">
        <v>1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 t="s">
        <v>101</v>
      </c>
      <c r="N1029" s="1">
        <v>8</v>
      </c>
      <c r="O1029" s="1">
        <v>10000207</v>
      </c>
    </row>
    <row r="1030" spans="1:15" x14ac:dyDescent="0.2">
      <c r="A1030" s="1">
        <v>1028</v>
      </c>
      <c r="B1030" s="1">
        <v>10000207</v>
      </c>
      <c r="C1030" s="1">
        <v>9001146</v>
      </c>
      <c r="D1030" s="1" t="s">
        <v>1283</v>
      </c>
      <c r="E1030" s="1" t="s">
        <v>3107</v>
      </c>
      <c r="F1030" s="1" t="s">
        <v>3108</v>
      </c>
      <c r="G1030" s="1">
        <v>1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 t="s">
        <v>101</v>
      </c>
      <c r="N1030" s="1">
        <v>8</v>
      </c>
      <c r="O1030" s="1">
        <v>10000207</v>
      </c>
    </row>
    <row r="1031" spans="1:15" x14ac:dyDescent="0.2">
      <c r="A1031" s="1">
        <v>1029</v>
      </c>
      <c r="B1031" s="1">
        <v>10000053</v>
      </c>
      <c r="C1031" s="1">
        <v>9001147</v>
      </c>
      <c r="D1031" s="1" t="s">
        <v>3109</v>
      </c>
      <c r="E1031" s="1" t="s">
        <v>3207</v>
      </c>
      <c r="F1031" s="1" t="s">
        <v>3208</v>
      </c>
      <c r="G1031" s="1">
        <v>1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 t="s">
        <v>97</v>
      </c>
      <c r="N1031" s="1">
        <v>7</v>
      </c>
      <c r="O1031" s="1">
        <v>10000053</v>
      </c>
    </row>
    <row r="1032" spans="1:15" x14ac:dyDescent="0.2">
      <c r="A1032" s="1">
        <v>1030</v>
      </c>
      <c r="B1032" s="1">
        <v>10000207</v>
      </c>
      <c r="C1032" s="1">
        <v>9001148</v>
      </c>
      <c r="D1032" s="1" t="s">
        <v>3110</v>
      </c>
      <c r="E1032" s="1" t="s">
        <v>3111</v>
      </c>
      <c r="F1032" s="1" t="s">
        <v>3112</v>
      </c>
      <c r="G1032" s="1">
        <v>1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 t="s">
        <v>101</v>
      </c>
      <c r="N1032" s="1">
        <v>8</v>
      </c>
      <c r="O1032" s="1">
        <v>10000207</v>
      </c>
    </row>
    <row r="1033" spans="1:15" x14ac:dyDescent="0.2">
      <c r="A1033" s="1">
        <v>1031</v>
      </c>
      <c r="B1033" s="1">
        <v>10000207</v>
      </c>
      <c r="C1033" s="1">
        <v>9001149</v>
      </c>
      <c r="D1033" s="1" t="s">
        <v>3113</v>
      </c>
      <c r="E1033" s="1" t="s">
        <v>3114</v>
      </c>
      <c r="F1033" s="1" t="s">
        <v>3115</v>
      </c>
      <c r="G1033" s="1">
        <v>1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 t="s">
        <v>101</v>
      </c>
      <c r="N1033" s="1">
        <v>8</v>
      </c>
      <c r="O1033" s="1">
        <v>10000207</v>
      </c>
    </row>
    <row r="1034" spans="1:15" x14ac:dyDescent="0.2">
      <c r="A1034" s="1">
        <v>1032</v>
      </c>
      <c r="B1034" s="1">
        <v>10000207</v>
      </c>
      <c r="C1034" s="1">
        <v>9001150</v>
      </c>
      <c r="D1034" s="1" t="s">
        <v>3116</v>
      </c>
      <c r="E1034" s="1" t="s">
        <v>3117</v>
      </c>
      <c r="F1034" s="1" t="s">
        <v>3118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 t="s">
        <v>101</v>
      </c>
      <c r="N1034" s="1">
        <v>8</v>
      </c>
      <c r="O1034" s="1">
        <v>10000207</v>
      </c>
    </row>
    <row r="1035" spans="1:15" x14ac:dyDescent="0.2">
      <c r="A1035" s="1">
        <v>1033</v>
      </c>
      <c r="B1035" s="1">
        <v>10000207</v>
      </c>
      <c r="C1035" s="1">
        <v>9001151</v>
      </c>
      <c r="D1035" s="1" t="s">
        <v>3119</v>
      </c>
      <c r="E1035" s="1" t="s">
        <v>3209</v>
      </c>
      <c r="F1035" s="1" t="s">
        <v>3120</v>
      </c>
      <c r="G1035" s="1">
        <v>1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 t="s">
        <v>101</v>
      </c>
      <c r="N1035" s="1">
        <v>8</v>
      </c>
      <c r="O1035" s="1">
        <v>10000207</v>
      </c>
    </row>
    <row r="1036" spans="1:15" x14ac:dyDescent="0.2">
      <c r="A1036" s="1">
        <v>1034</v>
      </c>
      <c r="B1036" s="1">
        <v>10000207</v>
      </c>
      <c r="C1036" s="1">
        <v>9001152</v>
      </c>
      <c r="D1036" s="1" t="s">
        <v>3121</v>
      </c>
      <c r="E1036" s="1" t="s">
        <v>3122</v>
      </c>
      <c r="F1036" s="1" t="s">
        <v>3123</v>
      </c>
      <c r="G1036" s="1">
        <v>1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 t="s">
        <v>101</v>
      </c>
      <c r="N1036" s="1">
        <v>8</v>
      </c>
      <c r="O1036" s="1">
        <v>10000207</v>
      </c>
    </row>
    <row r="1037" spans="1:15" x14ac:dyDescent="0.2">
      <c r="A1037" s="1">
        <v>1035</v>
      </c>
      <c r="B1037" s="1">
        <v>10000207</v>
      </c>
      <c r="C1037" s="1">
        <v>9001153</v>
      </c>
      <c r="D1037" s="1" t="s">
        <v>3124</v>
      </c>
      <c r="E1037" s="1" t="s">
        <v>3125</v>
      </c>
      <c r="F1037" s="1" t="s">
        <v>3126</v>
      </c>
      <c r="G1037" s="1">
        <v>1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 t="s">
        <v>101</v>
      </c>
      <c r="N1037" s="1">
        <v>8</v>
      </c>
      <c r="O1037" s="1">
        <v>10000207</v>
      </c>
    </row>
    <row r="1038" spans="1:15" x14ac:dyDescent="0.2">
      <c r="A1038" s="1">
        <v>1036</v>
      </c>
      <c r="B1038" s="1">
        <v>10000207</v>
      </c>
      <c r="C1038" s="1">
        <v>9001154</v>
      </c>
      <c r="D1038" s="1" t="s">
        <v>3127</v>
      </c>
      <c r="E1038" s="1" t="s">
        <v>3128</v>
      </c>
      <c r="F1038" s="1" t="s">
        <v>3129</v>
      </c>
      <c r="G1038" s="1">
        <v>1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 t="s">
        <v>101</v>
      </c>
      <c r="N1038" s="1">
        <v>8</v>
      </c>
      <c r="O1038" s="1">
        <v>10000207</v>
      </c>
    </row>
    <row r="1039" spans="1:15" x14ac:dyDescent="0.2">
      <c r="A1039" s="1">
        <v>1037</v>
      </c>
      <c r="B1039" s="1">
        <v>10000207</v>
      </c>
      <c r="C1039" s="1">
        <v>9001155</v>
      </c>
      <c r="D1039" s="1" t="s">
        <v>3130</v>
      </c>
      <c r="E1039" s="1" t="s">
        <v>3131</v>
      </c>
      <c r="F1039" s="1" t="s">
        <v>3132</v>
      </c>
      <c r="G1039" s="1">
        <v>1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 t="s">
        <v>101</v>
      </c>
      <c r="N1039" s="1">
        <v>8</v>
      </c>
      <c r="O1039" s="1">
        <v>10000207</v>
      </c>
    </row>
    <row r="1040" spans="1:15" x14ac:dyDescent="0.2">
      <c r="A1040" s="1">
        <v>1038</v>
      </c>
      <c r="B1040" s="1">
        <v>10000207</v>
      </c>
      <c r="C1040" s="1">
        <v>9001156</v>
      </c>
      <c r="D1040" s="1" t="s">
        <v>3133</v>
      </c>
      <c r="E1040" s="1" t="s">
        <v>3134</v>
      </c>
      <c r="F1040" s="1" t="s">
        <v>3135</v>
      </c>
      <c r="G1040" s="1">
        <v>1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 t="s">
        <v>101</v>
      </c>
      <c r="N1040" s="1">
        <v>8</v>
      </c>
      <c r="O1040" s="1">
        <v>10000207</v>
      </c>
    </row>
    <row r="1041" spans="1:15" x14ac:dyDescent="0.2">
      <c r="A1041" s="1">
        <v>1039</v>
      </c>
      <c r="B1041" s="1">
        <v>10000207</v>
      </c>
      <c r="C1041" s="1">
        <v>9001157</v>
      </c>
      <c r="D1041" s="1" t="s">
        <v>3136</v>
      </c>
      <c r="E1041" s="1" t="s">
        <v>3137</v>
      </c>
      <c r="F1041" s="1" t="s">
        <v>3138</v>
      </c>
      <c r="G1041" s="1">
        <v>1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 t="s">
        <v>101</v>
      </c>
      <c r="N1041" s="1">
        <v>8</v>
      </c>
      <c r="O1041" s="1">
        <v>10000207</v>
      </c>
    </row>
    <row r="1042" spans="1:15" x14ac:dyDescent="0.2">
      <c r="A1042" s="1">
        <v>1040</v>
      </c>
      <c r="B1042" s="1">
        <v>10000207</v>
      </c>
      <c r="C1042" s="1">
        <v>9001158</v>
      </c>
      <c r="D1042" s="1" t="s">
        <v>3139</v>
      </c>
      <c r="E1042" s="1" t="s">
        <v>3140</v>
      </c>
      <c r="F1042" s="1" t="s">
        <v>8452</v>
      </c>
      <c r="G1042" s="1">
        <v>1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 t="s">
        <v>101</v>
      </c>
      <c r="N1042" s="1">
        <v>8</v>
      </c>
      <c r="O1042" s="1">
        <v>10000207</v>
      </c>
    </row>
    <row r="1043" spans="1:15" x14ac:dyDescent="0.2">
      <c r="A1043" s="1">
        <v>1041</v>
      </c>
      <c r="B1043" s="1">
        <v>10000207</v>
      </c>
      <c r="C1043" s="1">
        <v>9001159</v>
      </c>
      <c r="D1043" s="1" t="s">
        <v>3141</v>
      </c>
      <c r="E1043" s="1" t="s">
        <v>3142</v>
      </c>
      <c r="F1043" s="1" t="s">
        <v>3143</v>
      </c>
      <c r="G1043" s="1">
        <v>1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 t="s">
        <v>101</v>
      </c>
      <c r="N1043" s="1">
        <v>8</v>
      </c>
      <c r="O1043" s="1">
        <v>10000207</v>
      </c>
    </row>
    <row r="1044" spans="1:15" x14ac:dyDescent="0.2">
      <c r="A1044" s="1">
        <v>1042</v>
      </c>
      <c r="B1044" s="1">
        <v>10000053</v>
      </c>
      <c r="C1044" s="1">
        <v>9001160</v>
      </c>
      <c r="D1044" s="1" t="s">
        <v>3144</v>
      </c>
      <c r="E1044" s="1" t="s">
        <v>3145</v>
      </c>
      <c r="F1044" s="1" t="s">
        <v>3210</v>
      </c>
      <c r="G1044" s="1">
        <v>1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 t="s">
        <v>97</v>
      </c>
      <c r="N1044" s="1">
        <v>7</v>
      </c>
      <c r="O1044" s="1">
        <v>10000053</v>
      </c>
    </row>
    <row r="1045" spans="1:15" x14ac:dyDescent="0.2">
      <c r="A1045" s="1">
        <v>1043</v>
      </c>
      <c r="B1045" s="1">
        <v>10000053</v>
      </c>
      <c r="C1045" s="1">
        <v>9001161</v>
      </c>
      <c r="D1045" s="1" t="s">
        <v>3146</v>
      </c>
      <c r="E1045" s="1" t="s">
        <v>3147</v>
      </c>
      <c r="F1045" s="1" t="s">
        <v>3211</v>
      </c>
      <c r="G1045" s="1">
        <v>1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 t="s">
        <v>97</v>
      </c>
      <c r="N1045" s="1">
        <v>7</v>
      </c>
      <c r="O1045" s="1">
        <v>10000053</v>
      </c>
    </row>
    <row r="1046" spans="1:15" x14ac:dyDescent="0.2">
      <c r="A1046" s="1">
        <v>1044</v>
      </c>
      <c r="B1046" s="1">
        <v>10000207</v>
      </c>
      <c r="C1046" s="1">
        <v>9001162</v>
      </c>
      <c r="D1046" s="1" t="s">
        <v>1795</v>
      </c>
      <c r="E1046" s="1" t="s">
        <v>3148</v>
      </c>
      <c r="F1046" s="1" t="s">
        <v>3149</v>
      </c>
      <c r="G1046" s="1">
        <v>1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 t="s">
        <v>101</v>
      </c>
      <c r="N1046" s="1">
        <v>8</v>
      </c>
      <c r="O1046" s="1">
        <v>10000207</v>
      </c>
    </row>
    <row r="1047" spans="1:15" x14ac:dyDescent="0.2">
      <c r="A1047" s="1">
        <v>1045</v>
      </c>
      <c r="B1047" s="1">
        <v>10000187</v>
      </c>
      <c r="C1047" s="1">
        <v>9001166</v>
      </c>
      <c r="D1047" s="1" t="s">
        <v>3150</v>
      </c>
      <c r="E1047" s="1" t="s">
        <v>3151</v>
      </c>
      <c r="F1047" s="1" t="s">
        <v>3212</v>
      </c>
      <c r="G1047" s="1">
        <v>0</v>
      </c>
      <c r="H1047" s="1">
        <v>9066</v>
      </c>
      <c r="I1047" s="1">
        <v>0</v>
      </c>
      <c r="J1047" s="1">
        <v>0</v>
      </c>
      <c r="K1047" s="1">
        <v>0</v>
      </c>
      <c r="L1047" s="1">
        <v>0</v>
      </c>
      <c r="M1047" s="1" t="s">
        <v>426</v>
      </c>
      <c r="N1047" s="1">
        <v>24</v>
      </c>
      <c r="O1047" s="1">
        <v>10000187</v>
      </c>
    </row>
    <row r="1048" spans="1:15" x14ac:dyDescent="0.2">
      <c r="A1048" s="1">
        <v>1046</v>
      </c>
      <c r="B1048" s="1">
        <v>10000023</v>
      </c>
      <c r="C1048" s="1">
        <v>9001221</v>
      </c>
      <c r="D1048" s="1" t="s">
        <v>5247</v>
      </c>
      <c r="E1048" s="1" t="s">
        <v>5248</v>
      </c>
      <c r="F1048" s="1" t="s">
        <v>7614</v>
      </c>
      <c r="G1048" s="1">
        <v>3.6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 t="s">
        <v>137</v>
      </c>
      <c r="N1048" s="1">
        <v>1</v>
      </c>
      <c r="O1048" s="1">
        <v>10000023</v>
      </c>
    </row>
    <row r="1049" spans="1:15" x14ac:dyDescent="0.2">
      <c r="A1049" s="1">
        <v>1047</v>
      </c>
      <c r="B1049" s="1">
        <v>10000029</v>
      </c>
      <c r="C1049" s="1">
        <v>9001227</v>
      </c>
      <c r="D1049" s="1" t="s">
        <v>5286</v>
      </c>
      <c r="E1049" s="1" t="s">
        <v>5287</v>
      </c>
      <c r="F1049" s="1" t="s">
        <v>7615</v>
      </c>
      <c r="G1049" s="1">
        <v>4.5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 t="s">
        <v>39</v>
      </c>
      <c r="N1049" s="1">
        <v>3</v>
      </c>
      <c r="O1049" s="1">
        <v>10000029</v>
      </c>
    </row>
    <row r="1050" spans="1:15" x14ac:dyDescent="0.2">
      <c r="A1050" s="1">
        <v>1048</v>
      </c>
      <c r="B1050" s="1">
        <v>10000062</v>
      </c>
      <c r="C1050" s="1">
        <v>9001220</v>
      </c>
      <c r="D1050" s="1" t="s">
        <v>5687</v>
      </c>
      <c r="E1050" s="1" t="s">
        <v>5688</v>
      </c>
      <c r="F1050" s="1" t="s">
        <v>7616</v>
      </c>
      <c r="G1050" s="1">
        <v>2.15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 t="s">
        <v>363</v>
      </c>
      <c r="N1050" s="1">
        <v>9</v>
      </c>
      <c r="O1050" s="1">
        <v>10000062</v>
      </c>
    </row>
    <row r="1051" spans="1:15" x14ac:dyDescent="0.2">
      <c r="A1051" s="1">
        <v>1049</v>
      </c>
      <c r="B1051" s="1">
        <v>10000077</v>
      </c>
      <c r="C1051" s="1">
        <v>9001218</v>
      </c>
      <c r="D1051" s="1" t="s">
        <v>5845</v>
      </c>
      <c r="E1051" s="1" t="s">
        <v>5846</v>
      </c>
      <c r="F1051" s="1" t="s">
        <v>7617</v>
      </c>
      <c r="G1051" s="1">
        <v>3.6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 t="s">
        <v>82</v>
      </c>
      <c r="N1051" s="1">
        <v>10</v>
      </c>
      <c r="O1051" s="1">
        <v>10000077</v>
      </c>
    </row>
    <row r="1052" spans="1:15" x14ac:dyDescent="0.2">
      <c r="A1052" s="1">
        <v>1050</v>
      </c>
      <c r="B1052" s="1">
        <v>10000077</v>
      </c>
      <c r="C1052" s="1">
        <v>9001219</v>
      </c>
      <c r="D1052" s="1" t="s">
        <v>5850</v>
      </c>
      <c r="E1052" s="1" t="s">
        <v>5851</v>
      </c>
      <c r="F1052" s="1" t="s">
        <v>7618</v>
      </c>
      <c r="G1052" s="1">
        <v>3.05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 t="s">
        <v>82</v>
      </c>
      <c r="N1052" s="1">
        <v>10</v>
      </c>
      <c r="O1052" s="1">
        <v>10000077</v>
      </c>
    </row>
    <row r="1053" spans="1:15" x14ac:dyDescent="0.2">
      <c r="A1053" s="1">
        <v>1051</v>
      </c>
      <c r="B1053" s="1">
        <v>10000086</v>
      </c>
      <c r="C1053" s="1">
        <v>9001223</v>
      </c>
      <c r="D1053" s="1" t="s">
        <v>7199</v>
      </c>
      <c r="E1053" s="1" t="s">
        <v>7200</v>
      </c>
      <c r="F1053" s="1" t="s">
        <v>7619</v>
      </c>
      <c r="G1053" s="1">
        <v>1.65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 t="s">
        <v>75</v>
      </c>
      <c r="N1053" s="1">
        <v>11</v>
      </c>
      <c r="O1053" s="1">
        <v>10000086</v>
      </c>
    </row>
    <row r="1054" spans="1:15" x14ac:dyDescent="0.2">
      <c r="A1054" s="1">
        <v>1052</v>
      </c>
      <c r="B1054" s="1">
        <v>10000172</v>
      </c>
      <c r="C1054" s="1">
        <v>9001215</v>
      </c>
      <c r="D1054" s="1" t="s">
        <v>7266</v>
      </c>
      <c r="E1054" s="1" t="s">
        <v>7267</v>
      </c>
      <c r="F1054" s="1" t="s">
        <v>7620</v>
      </c>
      <c r="G1054" s="1">
        <v>4.5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 t="s">
        <v>116</v>
      </c>
      <c r="N1054" s="1">
        <v>22</v>
      </c>
      <c r="O1054" s="1">
        <v>10000172</v>
      </c>
    </row>
    <row r="1055" spans="1:15" x14ac:dyDescent="0.2">
      <c r="A1055" s="1">
        <v>1053</v>
      </c>
      <c r="B1055" s="1">
        <v>10000172</v>
      </c>
      <c r="C1055" s="1">
        <v>9001216</v>
      </c>
      <c r="D1055" s="1" t="s">
        <v>7269</v>
      </c>
      <c r="E1055" s="1" t="s">
        <v>7270</v>
      </c>
      <c r="F1055" s="1" t="s">
        <v>7621</v>
      </c>
      <c r="G1055" s="1">
        <v>4.5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 t="s">
        <v>116</v>
      </c>
      <c r="N1055" s="1">
        <v>22</v>
      </c>
      <c r="O1055" s="1">
        <v>10000172</v>
      </c>
    </row>
    <row r="1056" spans="1:15" x14ac:dyDescent="0.2">
      <c r="A1056" s="1">
        <v>1054</v>
      </c>
      <c r="B1056" s="1">
        <v>10000187</v>
      </c>
      <c r="C1056" s="1">
        <v>9001168</v>
      </c>
      <c r="D1056" s="1" t="s">
        <v>7432</v>
      </c>
      <c r="E1056" s="1" t="s">
        <v>7433</v>
      </c>
      <c r="F1056" s="1" t="s">
        <v>7622</v>
      </c>
      <c r="G1056" s="1">
        <v>2.15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 t="s">
        <v>426</v>
      </c>
      <c r="N1056" s="1">
        <v>24</v>
      </c>
      <c r="O1056" s="1">
        <v>10000187</v>
      </c>
    </row>
    <row r="1057" spans="1:15" x14ac:dyDescent="0.2">
      <c r="A1057" s="1">
        <v>1055</v>
      </c>
      <c r="B1057" s="1">
        <v>10000187</v>
      </c>
      <c r="C1057" s="1">
        <v>9001169</v>
      </c>
      <c r="D1057" s="1" t="s">
        <v>7434</v>
      </c>
      <c r="E1057" s="1" t="s">
        <v>7435</v>
      </c>
      <c r="F1057" s="1" t="s">
        <v>7623</v>
      </c>
      <c r="G1057" s="1">
        <v>3.6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 t="s">
        <v>426</v>
      </c>
      <c r="N1057" s="1">
        <v>24</v>
      </c>
      <c r="O1057" s="1">
        <v>10000187</v>
      </c>
    </row>
    <row r="1058" spans="1:15" x14ac:dyDescent="0.2">
      <c r="A1058" s="1">
        <v>1056</v>
      </c>
      <c r="B1058" s="1">
        <v>10000187</v>
      </c>
      <c r="C1058" s="1">
        <v>9001170</v>
      </c>
      <c r="D1058" s="1" t="s">
        <v>7438</v>
      </c>
      <c r="E1058" s="1" t="s">
        <v>7439</v>
      </c>
      <c r="F1058" s="1" t="s">
        <v>7624</v>
      </c>
      <c r="G1058" s="1">
        <v>1.2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 t="s">
        <v>426</v>
      </c>
      <c r="N1058" s="1">
        <v>24</v>
      </c>
      <c r="O1058" s="1">
        <v>10000187</v>
      </c>
    </row>
    <row r="1059" spans="1:15" x14ac:dyDescent="0.2">
      <c r="A1059" s="1">
        <v>1057</v>
      </c>
      <c r="B1059" s="1">
        <v>10000187</v>
      </c>
      <c r="C1059" s="1">
        <v>9001171</v>
      </c>
      <c r="D1059" s="1" t="s">
        <v>7440</v>
      </c>
      <c r="E1059" s="1" t="s">
        <v>7441</v>
      </c>
      <c r="F1059" s="1" t="s">
        <v>7625</v>
      </c>
      <c r="G1059" s="1">
        <v>1.65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 t="s">
        <v>426</v>
      </c>
      <c r="N1059" s="1">
        <v>24</v>
      </c>
      <c r="O1059" s="1">
        <v>10000187</v>
      </c>
    </row>
    <row r="1060" spans="1:15" x14ac:dyDescent="0.2">
      <c r="A1060" s="1">
        <v>1058</v>
      </c>
      <c r="B1060" s="1">
        <v>10000187</v>
      </c>
      <c r="C1060" s="1">
        <v>9001172</v>
      </c>
      <c r="D1060" s="1" t="s">
        <v>7443</v>
      </c>
      <c r="E1060" s="1" t="s">
        <v>7444</v>
      </c>
      <c r="F1060" s="1" t="s">
        <v>7626</v>
      </c>
      <c r="G1060" s="1">
        <v>4.5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 t="s">
        <v>426</v>
      </c>
      <c r="N1060" s="1">
        <v>24</v>
      </c>
      <c r="O1060" s="1">
        <v>10000187</v>
      </c>
    </row>
    <row r="1061" spans="1:15" x14ac:dyDescent="0.2">
      <c r="A1061" s="1">
        <v>1059</v>
      </c>
      <c r="B1061" s="1">
        <v>10000187</v>
      </c>
      <c r="C1061" s="1">
        <v>9001173</v>
      </c>
      <c r="D1061" s="1" t="s">
        <v>7447</v>
      </c>
      <c r="E1061" s="1" t="s">
        <v>7448</v>
      </c>
      <c r="F1061" s="1" t="s">
        <v>7627</v>
      </c>
      <c r="G1061" s="1">
        <v>1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 t="s">
        <v>426</v>
      </c>
      <c r="N1061" s="1">
        <v>24</v>
      </c>
      <c r="O1061" s="1">
        <v>10000187</v>
      </c>
    </row>
    <row r="1062" spans="1:15" x14ac:dyDescent="0.2">
      <c r="A1062" s="1">
        <v>1060</v>
      </c>
      <c r="B1062" s="1">
        <v>10000187</v>
      </c>
      <c r="C1062" s="1">
        <v>9001174</v>
      </c>
      <c r="D1062" s="1" t="s">
        <v>7450</v>
      </c>
      <c r="E1062" s="1" t="s">
        <v>7451</v>
      </c>
      <c r="F1062" s="1" t="s">
        <v>7628</v>
      </c>
      <c r="G1062" s="1">
        <v>1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 t="s">
        <v>426</v>
      </c>
      <c r="N1062" s="1">
        <v>24</v>
      </c>
      <c r="O1062" s="1">
        <v>10000187</v>
      </c>
    </row>
    <row r="1063" spans="1:15" x14ac:dyDescent="0.2">
      <c r="A1063" s="1">
        <v>1061</v>
      </c>
      <c r="B1063" s="1">
        <v>10000187</v>
      </c>
      <c r="C1063" s="1">
        <v>9001175</v>
      </c>
      <c r="D1063" s="1" t="s">
        <v>7453</v>
      </c>
      <c r="E1063" s="1" t="s">
        <v>7454</v>
      </c>
      <c r="F1063" s="1" t="s">
        <v>7629</v>
      </c>
      <c r="G1063" s="1">
        <v>1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 t="s">
        <v>426</v>
      </c>
      <c r="N1063" s="1">
        <v>24</v>
      </c>
      <c r="O1063" s="1">
        <v>10000187</v>
      </c>
    </row>
    <row r="1064" spans="1:15" x14ac:dyDescent="0.2">
      <c r="A1064" s="1">
        <v>1062</v>
      </c>
      <c r="B1064" s="1">
        <v>10000187</v>
      </c>
      <c r="C1064" s="1">
        <v>9001176</v>
      </c>
      <c r="D1064" s="1" t="s">
        <v>7456</v>
      </c>
      <c r="E1064" s="1" t="s">
        <v>7457</v>
      </c>
      <c r="F1064" s="1" t="s">
        <v>7630</v>
      </c>
      <c r="G1064" s="1">
        <v>1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 t="s">
        <v>426</v>
      </c>
      <c r="N1064" s="1">
        <v>24</v>
      </c>
      <c r="O1064" s="1">
        <v>10000187</v>
      </c>
    </row>
    <row r="1065" spans="1:15" x14ac:dyDescent="0.2">
      <c r="A1065" s="1">
        <v>1063</v>
      </c>
      <c r="B1065" s="1">
        <v>10000187</v>
      </c>
      <c r="C1065" s="1">
        <v>9001177</v>
      </c>
      <c r="D1065" s="1" t="s">
        <v>583</v>
      </c>
      <c r="E1065" s="1" t="s">
        <v>7458</v>
      </c>
      <c r="F1065" s="1" t="s">
        <v>7631</v>
      </c>
      <c r="G1065" s="1">
        <v>1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 t="s">
        <v>426</v>
      </c>
      <c r="N1065" s="1">
        <v>24</v>
      </c>
      <c r="O1065" s="1">
        <v>10000187</v>
      </c>
    </row>
    <row r="1066" spans="1:15" x14ac:dyDescent="0.2">
      <c r="A1066" s="1">
        <v>1064</v>
      </c>
      <c r="B1066" s="1">
        <v>10000187</v>
      </c>
      <c r="C1066" s="1">
        <v>9001178</v>
      </c>
      <c r="D1066" s="1" t="s">
        <v>7460</v>
      </c>
      <c r="E1066" s="1" t="s">
        <v>7461</v>
      </c>
      <c r="F1066" s="1" t="s">
        <v>7632</v>
      </c>
      <c r="G1066" s="1">
        <v>1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 t="s">
        <v>426</v>
      </c>
      <c r="N1066" s="1">
        <v>24</v>
      </c>
      <c r="O1066" s="1">
        <v>10000187</v>
      </c>
    </row>
    <row r="1067" spans="1:15" x14ac:dyDescent="0.2">
      <c r="A1067" s="1">
        <v>1065</v>
      </c>
      <c r="B1067" s="1">
        <v>10000187</v>
      </c>
      <c r="C1067" s="1">
        <v>9001179</v>
      </c>
      <c r="D1067" s="1" t="s">
        <v>7463</v>
      </c>
      <c r="E1067" s="1" t="s">
        <v>7464</v>
      </c>
      <c r="F1067" s="1" t="s">
        <v>7633</v>
      </c>
      <c r="G1067" s="1">
        <v>1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 t="s">
        <v>426</v>
      </c>
      <c r="N1067" s="1">
        <v>24</v>
      </c>
      <c r="O1067" s="1">
        <v>10000187</v>
      </c>
    </row>
    <row r="1068" spans="1:15" x14ac:dyDescent="0.2">
      <c r="A1068" s="1">
        <v>1066</v>
      </c>
      <c r="B1068" s="1">
        <v>10000187</v>
      </c>
      <c r="C1068" s="1">
        <v>9001180</v>
      </c>
      <c r="D1068" s="1" t="s">
        <v>7466</v>
      </c>
      <c r="E1068" s="1" t="s">
        <v>7467</v>
      </c>
      <c r="F1068" s="1" t="s">
        <v>7634</v>
      </c>
      <c r="G1068" s="1">
        <v>1.65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 t="s">
        <v>426</v>
      </c>
      <c r="N1068" s="1">
        <v>24</v>
      </c>
      <c r="O1068" s="1">
        <v>10000187</v>
      </c>
    </row>
    <row r="1069" spans="1:15" x14ac:dyDescent="0.2">
      <c r="A1069" s="1">
        <v>1067</v>
      </c>
      <c r="B1069" s="1">
        <v>10000187</v>
      </c>
      <c r="C1069" s="1">
        <v>9001181</v>
      </c>
      <c r="D1069" s="1" t="s">
        <v>7468</v>
      </c>
      <c r="E1069" s="1" t="s">
        <v>7469</v>
      </c>
      <c r="F1069" s="1" t="s">
        <v>7801</v>
      </c>
      <c r="G1069" s="1">
        <v>1.65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 t="s">
        <v>426</v>
      </c>
      <c r="N1069" s="1">
        <v>24</v>
      </c>
      <c r="O1069" s="1">
        <v>10000187</v>
      </c>
    </row>
    <row r="1070" spans="1:15" x14ac:dyDescent="0.2">
      <c r="A1070" s="1">
        <v>1068</v>
      </c>
      <c r="B1070" s="1">
        <v>10000187</v>
      </c>
      <c r="C1070" s="1">
        <v>9001182</v>
      </c>
      <c r="D1070" s="1" t="s">
        <v>7470</v>
      </c>
      <c r="E1070" s="1" t="s">
        <v>7471</v>
      </c>
      <c r="F1070" s="1" t="s">
        <v>7635</v>
      </c>
      <c r="G1070" s="1">
        <v>1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 t="s">
        <v>426</v>
      </c>
      <c r="N1070" s="1">
        <v>24</v>
      </c>
      <c r="O1070" s="1">
        <v>10000187</v>
      </c>
    </row>
    <row r="1071" spans="1:15" x14ac:dyDescent="0.2">
      <c r="A1071" s="1">
        <v>1069</v>
      </c>
      <c r="B1071" s="1">
        <v>10000187</v>
      </c>
      <c r="C1071" s="1">
        <v>9001183</v>
      </c>
      <c r="D1071" s="1" t="s">
        <v>7473</v>
      </c>
      <c r="E1071" s="1" t="s">
        <v>7474</v>
      </c>
      <c r="F1071" s="1" t="s">
        <v>7636</v>
      </c>
      <c r="G1071" s="1">
        <v>1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 t="s">
        <v>426</v>
      </c>
      <c r="N1071" s="1">
        <v>24</v>
      </c>
      <c r="O1071" s="1">
        <v>10000187</v>
      </c>
    </row>
    <row r="1072" spans="1:15" x14ac:dyDescent="0.2">
      <c r="A1072" s="1">
        <v>1070</v>
      </c>
      <c r="B1072" s="1">
        <v>10000187</v>
      </c>
      <c r="C1072" s="1">
        <v>9001184</v>
      </c>
      <c r="D1072" s="1" t="s">
        <v>7475</v>
      </c>
      <c r="E1072" s="1" t="s">
        <v>7476</v>
      </c>
      <c r="F1072" s="1" t="s">
        <v>7637</v>
      </c>
      <c r="G1072" s="1">
        <v>1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 t="s">
        <v>426</v>
      </c>
      <c r="N1072" s="1">
        <v>24</v>
      </c>
      <c r="O1072" s="1">
        <v>10000187</v>
      </c>
    </row>
    <row r="1073" spans="1:15" x14ac:dyDescent="0.2">
      <c r="A1073" s="1">
        <v>1071</v>
      </c>
      <c r="B1073" s="1">
        <v>10000187</v>
      </c>
      <c r="C1073" s="1">
        <v>9001185</v>
      </c>
      <c r="D1073" s="1" t="s">
        <v>2873</v>
      </c>
      <c r="E1073" s="1" t="s">
        <v>7477</v>
      </c>
      <c r="F1073" s="1" t="s">
        <v>7638</v>
      </c>
      <c r="G1073" s="1">
        <v>1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 t="s">
        <v>426</v>
      </c>
      <c r="N1073" s="1">
        <v>24</v>
      </c>
      <c r="O1073" s="1">
        <v>10000187</v>
      </c>
    </row>
    <row r="1074" spans="1:15" x14ac:dyDescent="0.2">
      <c r="A1074" s="1">
        <v>1072</v>
      </c>
      <c r="B1074" s="1">
        <v>10000187</v>
      </c>
      <c r="C1074" s="1">
        <v>9001186</v>
      </c>
      <c r="D1074" s="1" t="s">
        <v>7479</v>
      </c>
      <c r="E1074" s="1" t="s">
        <v>7480</v>
      </c>
      <c r="F1074" s="1" t="s">
        <v>7639</v>
      </c>
      <c r="G1074" s="1">
        <v>1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 t="s">
        <v>426</v>
      </c>
      <c r="N1074" s="1">
        <v>24</v>
      </c>
      <c r="O1074" s="1">
        <v>10000187</v>
      </c>
    </row>
    <row r="1075" spans="1:15" x14ac:dyDescent="0.2">
      <c r="A1075" s="1">
        <v>1073</v>
      </c>
      <c r="B1075" s="1">
        <v>10000187</v>
      </c>
      <c r="C1075" s="1">
        <v>9001187</v>
      </c>
      <c r="D1075" s="1" t="s">
        <v>7481</v>
      </c>
      <c r="E1075" s="1" t="s">
        <v>7482</v>
      </c>
      <c r="F1075" s="1" t="s">
        <v>7640</v>
      </c>
      <c r="G1075" s="1">
        <v>1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 t="s">
        <v>426</v>
      </c>
      <c r="N1075" s="1">
        <v>24</v>
      </c>
      <c r="O1075" s="1">
        <v>10000187</v>
      </c>
    </row>
    <row r="1076" spans="1:15" x14ac:dyDescent="0.2">
      <c r="A1076" s="1">
        <v>1074</v>
      </c>
      <c r="B1076" s="1">
        <v>10000187</v>
      </c>
      <c r="C1076" s="1">
        <v>9001188</v>
      </c>
      <c r="D1076" s="1" t="s">
        <v>886</v>
      </c>
      <c r="E1076" s="1" t="s">
        <v>7483</v>
      </c>
      <c r="F1076" s="1" t="s">
        <v>7641</v>
      </c>
      <c r="G1076" s="1">
        <v>1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 t="s">
        <v>426</v>
      </c>
      <c r="N1076" s="1">
        <v>24</v>
      </c>
      <c r="O1076" s="1">
        <v>10000187</v>
      </c>
    </row>
    <row r="1077" spans="1:15" x14ac:dyDescent="0.2">
      <c r="A1077" s="1">
        <v>1075</v>
      </c>
      <c r="B1077" s="1">
        <v>10000187</v>
      </c>
      <c r="C1077" s="1">
        <v>9001189</v>
      </c>
      <c r="D1077" s="1" t="s">
        <v>7484</v>
      </c>
      <c r="E1077" s="1" t="s">
        <v>7485</v>
      </c>
      <c r="F1077" s="1" t="s">
        <v>7642</v>
      </c>
      <c r="G1077" s="1">
        <v>1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 t="s">
        <v>426</v>
      </c>
      <c r="N1077" s="1">
        <v>24</v>
      </c>
      <c r="O1077" s="1">
        <v>10000187</v>
      </c>
    </row>
    <row r="1078" spans="1:15" x14ac:dyDescent="0.2">
      <c r="A1078" s="1">
        <v>1076</v>
      </c>
      <c r="B1078" s="1">
        <v>10000187</v>
      </c>
      <c r="C1078" s="1">
        <v>9001190</v>
      </c>
      <c r="D1078" s="1" t="s">
        <v>7486</v>
      </c>
      <c r="E1078" s="1" t="s">
        <v>7487</v>
      </c>
      <c r="F1078" s="1" t="s">
        <v>7643</v>
      </c>
      <c r="G1078" s="1">
        <v>1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 t="s">
        <v>426</v>
      </c>
      <c r="N1078" s="1">
        <v>24</v>
      </c>
      <c r="O1078" s="1">
        <v>10000187</v>
      </c>
    </row>
    <row r="1079" spans="1:15" x14ac:dyDescent="0.2">
      <c r="A1079" s="1">
        <v>1077</v>
      </c>
      <c r="B1079" s="1">
        <v>10000187</v>
      </c>
      <c r="C1079" s="1">
        <v>9001191</v>
      </c>
      <c r="D1079" s="1" t="s">
        <v>7488</v>
      </c>
      <c r="E1079" s="1" t="s">
        <v>7489</v>
      </c>
      <c r="F1079" s="1" t="s">
        <v>7644</v>
      </c>
      <c r="G1079" s="1">
        <v>1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 t="s">
        <v>426</v>
      </c>
      <c r="N1079" s="1">
        <v>24</v>
      </c>
      <c r="O1079" s="1">
        <v>10000187</v>
      </c>
    </row>
    <row r="1080" spans="1:15" x14ac:dyDescent="0.2">
      <c r="A1080" s="1">
        <v>1078</v>
      </c>
      <c r="B1080" s="1">
        <v>10000187</v>
      </c>
      <c r="C1080" s="1">
        <v>9001192</v>
      </c>
      <c r="D1080" s="1" t="s">
        <v>7490</v>
      </c>
      <c r="E1080" s="1" t="s">
        <v>7491</v>
      </c>
      <c r="F1080" s="1" t="s">
        <v>7645</v>
      </c>
      <c r="G1080" s="1">
        <v>1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 t="s">
        <v>426</v>
      </c>
      <c r="N1080" s="1">
        <v>24</v>
      </c>
      <c r="O1080" s="1">
        <v>10000187</v>
      </c>
    </row>
    <row r="1081" spans="1:15" x14ac:dyDescent="0.2">
      <c r="A1081" s="1">
        <v>1079</v>
      </c>
      <c r="B1081" s="1">
        <v>10000187</v>
      </c>
      <c r="C1081" s="1">
        <v>9001193</v>
      </c>
      <c r="D1081" s="1" t="s">
        <v>7494</v>
      </c>
      <c r="E1081" s="1" t="s">
        <v>7495</v>
      </c>
      <c r="F1081" s="1" t="s">
        <v>7646</v>
      </c>
      <c r="G1081" s="1">
        <v>1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 t="s">
        <v>426</v>
      </c>
      <c r="N1081" s="1">
        <v>24</v>
      </c>
      <c r="O1081" s="1">
        <v>10000187</v>
      </c>
    </row>
    <row r="1082" spans="1:15" x14ac:dyDescent="0.2">
      <c r="A1082" s="1">
        <v>1080</v>
      </c>
      <c r="B1082" s="1">
        <v>10000187</v>
      </c>
      <c r="C1082" s="1">
        <v>9001194</v>
      </c>
      <c r="D1082" s="1" t="s">
        <v>7497</v>
      </c>
      <c r="E1082" s="1" t="s">
        <v>7498</v>
      </c>
      <c r="F1082" s="1" t="s">
        <v>7647</v>
      </c>
      <c r="G1082" s="1">
        <v>1.2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 t="s">
        <v>426</v>
      </c>
      <c r="N1082" s="1">
        <v>24</v>
      </c>
      <c r="O1082" s="1">
        <v>10000187</v>
      </c>
    </row>
    <row r="1083" spans="1:15" x14ac:dyDescent="0.2">
      <c r="A1083" s="1">
        <v>1081</v>
      </c>
      <c r="B1083" s="1">
        <v>10000187</v>
      </c>
      <c r="C1083" s="1">
        <v>9001195</v>
      </c>
      <c r="D1083" s="1" t="s">
        <v>7501</v>
      </c>
      <c r="E1083" s="1" t="s">
        <v>7502</v>
      </c>
      <c r="F1083" s="1" t="s">
        <v>7648</v>
      </c>
      <c r="G1083" s="1">
        <v>1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 t="s">
        <v>426</v>
      </c>
      <c r="N1083" s="1">
        <v>24</v>
      </c>
      <c r="O1083" s="1">
        <v>10000187</v>
      </c>
    </row>
    <row r="1084" spans="1:15" x14ac:dyDescent="0.2">
      <c r="A1084" s="1">
        <v>1082</v>
      </c>
      <c r="B1084" s="1">
        <v>10000187</v>
      </c>
      <c r="C1084" s="1">
        <v>9001196</v>
      </c>
      <c r="D1084" s="1" t="s">
        <v>7505</v>
      </c>
      <c r="E1084" s="1" t="s">
        <v>7506</v>
      </c>
      <c r="F1084" s="1" t="s">
        <v>7649</v>
      </c>
      <c r="G1084" s="1">
        <v>1.2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 t="s">
        <v>426</v>
      </c>
      <c r="N1084" s="1">
        <v>24</v>
      </c>
      <c r="O1084" s="1">
        <v>10000187</v>
      </c>
    </row>
    <row r="1085" spans="1:15" x14ac:dyDescent="0.2">
      <c r="A1085" s="1">
        <v>1083</v>
      </c>
      <c r="B1085" s="1">
        <v>10000187</v>
      </c>
      <c r="C1085" s="1">
        <v>9001197</v>
      </c>
      <c r="D1085" s="1" t="s">
        <v>7508</v>
      </c>
      <c r="E1085" s="1" t="s">
        <v>7509</v>
      </c>
      <c r="F1085" s="1" t="s">
        <v>7650</v>
      </c>
      <c r="G1085" s="1">
        <v>1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 t="s">
        <v>426</v>
      </c>
      <c r="N1085" s="1">
        <v>24</v>
      </c>
      <c r="O1085" s="1">
        <v>10000187</v>
      </c>
    </row>
    <row r="1086" spans="1:15" x14ac:dyDescent="0.2">
      <c r="A1086" s="1">
        <v>1084</v>
      </c>
      <c r="B1086" s="1">
        <v>10000187</v>
      </c>
      <c r="C1086" s="1">
        <v>9001198</v>
      </c>
      <c r="D1086" s="1" t="s">
        <v>7510</v>
      </c>
      <c r="E1086" s="1" t="s">
        <v>7511</v>
      </c>
      <c r="F1086" s="1" t="s">
        <v>7651</v>
      </c>
      <c r="G1086" s="1">
        <v>1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 t="s">
        <v>426</v>
      </c>
      <c r="N1086" s="1">
        <v>24</v>
      </c>
      <c r="O1086" s="1">
        <v>10000187</v>
      </c>
    </row>
    <row r="1087" spans="1:15" x14ac:dyDescent="0.2">
      <c r="A1087" s="1">
        <v>1085</v>
      </c>
      <c r="B1087" s="1">
        <v>10000187</v>
      </c>
      <c r="C1087" s="1">
        <v>9001199</v>
      </c>
      <c r="D1087" s="1" t="s">
        <v>439</v>
      </c>
      <c r="E1087" s="1" t="s">
        <v>7513</v>
      </c>
      <c r="F1087" s="1" t="s">
        <v>7652</v>
      </c>
      <c r="G1087" s="1">
        <v>1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 t="s">
        <v>426</v>
      </c>
      <c r="N1087" s="1">
        <v>24</v>
      </c>
      <c r="O1087" s="1">
        <v>10000187</v>
      </c>
    </row>
    <row r="1088" spans="1:15" x14ac:dyDescent="0.2">
      <c r="A1088" s="1">
        <v>1086</v>
      </c>
      <c r="B1088" s="1">
        <v>10000187</v>
      </c>
      <c r="C1088" s="1">
        <v>9001200</v>
      </c>
      <c r="D1088" s="1" t="s">
        <v>7514</v>
      </c>
      <c r="E1088" s="1" t="s">
        <v>7515</v>
      </c>
      <c r="F1088" s="1" t="s">
        <v>7653</v>
      </c>
      <c r="G1088" s="1">
        <v>1.2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 t="s">
        <v>426</v>
      </c>
      <c r="N1088" s="1">
        <v>24</v>
      </c>
      <c r="O1088" s="1">
        <v>10000187</v>
      </c>
    </row>
    <row r="1089" spans="1:15" x14ac:dyDescent="0.2">
      <c r="A1089" s="1">
        <v>1087</v>
      </c>
      <c r="B1089" s="1">
        <v>10000187</v>
      </c>
      <c r="C1089" s="1">
        <v>9001201</v>
      </c>
      <c r="D1089" s="1" t="s">
        <v>7517</v>
      </c>
      <c r="E1089" s="1" t="s">
        <v>7518</v>
      </c>
      <c r="F1089" s="1" t="s">
        <v>7654</v>
      </c>
      <c r="G1089" s="1">
        <v>1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 t="s">
        <v>426</v>
      </c>
      <c r="N1089" s="1">
        <v>24</v>
      </c>
      <c r="O1089" s="1">
        <v>10000187</v>
      </c>
    </row>
    <row r="1090" spans="1:15" x14ac:dyDescent="0.2">
      <c r="A1090" s="1">
        <v>1088</v>
      </c>
      <c r="B1090" s="1">
        <v>10000187</v>
      </c>
      <c r="C1090" s="1">
        <v>9001202</v>
      </c>
      <c r="D1090" s="1" t="s">
        <v>7519</v>
      </c>
      <c r="E1090" s="1" t="s">
        <v>7520</v>
      </c>
      <c r="F1090" s="1" t="s">
        <v>7655</v>
      </c>
      <c r="G1090" s="1">
        <v>1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 t="s">
        <v>426</v>
      </c>
      <c r="N1090" s="1">
        <v>24</v>
      </c>
      <c r="O1090" s="1">
        <v>10000187</v>
      </c>
    </row>
    <row r="1091" spans="1:15" x14ac:dyDescent="0.2">
      <c r="A1091" s="1">
        <v>1089</v>
      </c>
      <c r="B1091" s="1">
        <v>10000187</v>
      </c>
      <c r="C1091" s="1">
        <v>9001203</v>
      </c>
      <c r="D1091" s="1" t="s">
        <v>7522</v>
      </c>
      <c r="E1091" s="1" t="s">
        <v>7523</v>
      </c>
      <c r="F1091" s="1" t="s">
        <v>7656</v>
      </c>
      <c r="G1091" s="1">
        <v>1.2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 t="s">
        <v>426</v>
      </c>
      <c r="N1091" s="1">
        <v>24</v>
      </c>
      <c r="O1091" s="1">
        <v>10000187</v>
      </c>
    </row>
    <row r="1092" spans="1:15" x14ac:dyDescent="0.2">
      <c r="A1092" s="1">
        <v>1090</v>
      </c>
      <c r="B1092" s="1">
        <v>10000187</v>
      </c>
      <c r="C1092" s="1">
        <v>9001204</v>
      </c>
      <c r="D1092" s="1" t="s">
        <v>7524</v>
      </c>
      <c r="E1092" s="1" t="s">
        <v>7525</v>
      </c>
      <c r="F1092" s="1" t="s">
        <v>7657</v>
      </c>
      <c r="G1092" s="1">
        <v>1.2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 t="s">
        <v>426</v>
      </c>
      <c r="N1092" s="1">
        <v>24</v>
      </c>
      <c r="O1092" s="1">
        <v>10000187</v>
      </c>
    </row>
    <row r="1093" spans="1:15" x14ac:dyDescent="0.2">
      <c r="A1093" s="1">
        <v>1091</v>
      </c>
      <c r="B1093" s="1">
        <v>10000187</v>
      </c>
      <c r="C1093" s="1">
        <v>9001205</v>
      </c>
      <c r="D1093" s="1" t="s">
        <v>7526</v>
      </c>
      <c r="E1093" s="1" t="s">
        <v>7527</v>
      </c>
      <c r="F1093" s="1" t="s">
        <v>7658</v>
      </c>
      <c r="G1093" s="1">
        <v>1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 t="s">
        <v>426</v>
      </c>
      <c r="N1093" s="1">
        <v>24</v>
      </c>
      <c r="O1093" s="1">
        <v>10000187</v>
      </c>
    </row>
    <row r="1094" spans="1:15" x14ac:dyDescent="0.2">
      <c r="A1094" s="1">
        <v>1092</v>
      </c>
      <c r="B1094" s="1">
        <v>10000187</v>
      </c>
      <c r="C1094" s="1">
        <v>9001206</v>
      </c>
      <c r="D1094" s="1" t="s">
        <v>7530</v>
      </c>
      <c r="E1094" s="1" t="s">
        <v>7531</v>
      </c>
      <c r="F1094" s="1" t="s">
        <v>7659</v>
      </c>
      <c r="G1094" s="1">
        <v>2.15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 t="s">
        <v>426</v>
      </c>
      <c r="N1094" s="1">
        <v>24</v>
      </c>
      <c r="O1094" s="1">
        <v>10000187</v>
      </c>
    </row>
    <row r="1095" spans="1:15" x14ac:dyDescent="0.2">
      <c r="A1095" s="1">
        <v>1093</v>
      </c>
      <c r="B1095" s="1">
        <v>10000187</v>
      </c>
      <c r="C1095" s="1">
        <v>9001207</v>
      </c>
      <c r="D1095" s="1" t="s">
        <v>7534</v>
      </c>
      <c r="E1095" s="1" t="s">
        <v>7535</v>
      </c>
      <c r="F1095" s="1" t="s">
        <v>7660</v>
      </c>
      <c r="G1095" s="1">
        <v>1.2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 t="s">
        <v>426</v>
      </c>
      <c r="N1095" s="1">
        <v>24</v>
      </c>
      <c r="O1095" s="1">
        <v>10000187</v>
      </c>
    </row>
    <row r="1096" spans="1:15" x14ac:dyDescent="0.2">
      <c r="A1096" s="1">
        <v>1094</v>
      </c>
      <c r="B1096" s="1">
        <v>10000187</v>
      </c>
      <c r="C1096" s="1">
        <v>9001208</v>
      </c>
      <c r="D1096" s="1" t="s">
        <v>7537</v>
      </c>
      <c r="E1096" s="1" t="s">
        <v>7538</v>
      </c>
      <c r="F1096" s="1" t="s">
        <v>7661</v>
      </c>
      <c r="G1096" s="1">
        <v>1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 t="s">
        <v>426</v>
      </c>
      <c r="N1096" s="1">
        <v>24</v>
      </c>
      <c r="O1096" s="1">
        <v>10000187</v>
      </c>
    </row>
    <row r="1097" spans="1:15" x14ac:dyDescent="0.2">
      <c r="A1097" s="1">
        <v>1095</v>
      </c>
      <c r="B1097" s="1">
        <v>10000187</v>
      </c>
      <c r="C1097" s="1">
        <v>9001209</v>
      </c>
      <c r="D1097" s="1" t="s">
        <v>7541</v>
      </c>
      <c r="E1097" s="1" t="s">
        <v>7542</v>
      </c>
      <c r="F1097" s="1" t="s">
        <v>7662</v>
      </c>
      <c r="G1097" s="1">
        <v>1.2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 t="s">
        <v>426</v>
      </c>
      <c r="N1097" s="1">
        <v>24</v>
      </c>
      <c r="O1097" s="1">
        <v>10000187</v>
      </c>
    </row>
    <row r="1098" spans="1:15" x14ac:dyDescent="0.2">
      <c r="A1098" s="1">
        <v>1096</v>
      </c>
      <c r="B1098" s="1">
        <v>10000187</v>
      </c>
      <c r="C1098" s="1">
        <v>9001210</v>
      </c>
      <c r="D1098" s="1" t="s">
        <v>7545</v>
      </c>
      <c r="E1098" s="1" t="s">
        <v>7546</v>
      </c>
      <c r="F1098" s="1" t="s">
        <v>7663</v>
      </c>
      <c r="G1098" s="1">
        <v>1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 t="s">
        <v>426</v>
      </c>
      <c r="N1098" s="1">
        <v>24</v>
      </c>
      <c r="O1098" s="1">
        <v>10000187</v>
      </c>
    </row>
    <row r="1099" spans="1:15" x14ac:dyDescent="0.2">
      <c r="A1099" s="1">
        <v>1097</v>
      </c>
      <c r="B1099" s="1">
        <v>10000187</v>
      </c>
      <c r="C1099" s="1">
        <v>9001211</v>
      </c>
      <c r="D1099" s="1" t="s">
        <v>7547</v>
      </c>
      <c r="E1099" s="1" t="s">
        <v>7548</v>
      </c>
      <c r="F1099" s="1" t="s">
        <v>7664</v>
      </c>
      <c r="G1099" s="1">
        <v>1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 t="s">
        <v>426</v>
      </c>
      <c r="N1099" s="1">
        <v>24</v>
      </c>
      <c r="O1099" s="1">
        <v>10000187</v>
      </c>
    </row>
    <row r="1100" spans="1:15" x14ac:dyDescent="0.2">
      <c r="A1100" s="1">
        <v>1098</v>
      </c>
      <c r="B1100" s="1">
        <v>10000187</v>
      </c>
      <c r="C1100" s="1">
        <v>9001212</v>
      </c>
      <c r="D1100" s="1" t="s">
        <v>7549</v>
      </c>
      <c r="E1100" s="1" t="s">
        <v>7550</v>
      </c>
      <c r="F1100" s="1" t="s">
        <v>7665</v>
      </c>
      <c r="G1100" s="1">
        <v>3.6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 t="s">
        <v>426</v>
      </c>
      <c r="N1100" s="1">
        <v>24</v>
      </c>
      <c r="O1100" s="1">
        <v>10000187</v>
      </c>
    </row>
    <row r="1101" spans="1:15" x14ac:dyDescent="0.2">
      <c r="A1101" s="1">
        <v>1099</v>
      </c>
      <c r="B1101" s="1">
        <v>10000187</v>
      </c>
      <c r="C1101" s="1">
        <v>9001213</v>
      </c>
      <c r="D1101" s="1" t="s">
        <v>7552</v>
      </c>
      <c r="E1101" s="1" t="s">
        <v>7553</v>
      </c>
      <c r="F1101" s="1" t="s">
        <v>7666</v>
      </c>
      <c r="G1101" s="1">
        <v>1.2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 t="s">
        <v>426</v>
      </c>
      <c r="N1101" s="1">
        <v>24</v>
      </c>
      <c r="O1101" s="1">
        <v>10000187</v>
      </c>
    </row>
    <row r="1102" spans="1:15" x14ac:dyDescent="0.2">
      <c r="A1102" s="1">
        <v>1100</v>
      </c>
      <c r="B1102" s="1">
        <v>10000187</v>
      </c>
      <c r="C1102" s="1">
        <v>9001214</v>
      </c>
      <c r="D1102" s="1" t="s">
        <v>7555</v>
      </c>
      <c r="E1102" s="1" t="s">
        <v>7556</v>
      </c>
      <c r="F1102" s="1" t="s">
        <v>7667</v>
      </c>
      <c r="G1102" s="1">
        <v>2.15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 t="s">
        <v>426</v>
      </c>
      <c r="N1102" s="1">
        <v>24</v>
      </c>
      <c r="O1102" s="1">
        <v>10000187</v>
      </c>
    </row>
    <row r="1103" spans="1:15" x14ac:dyDescent="0.2">
      <c r="A1103" s="1">
        <v>1101</v>
      </c>
      <c r="B1103" s="1">
        <v>10000187</v>
      </c>
      <c r="C1103" s="1">
        <v>9001224</v>
      </c>
      <c r="D1103" s="1" t="s">
        <v>7558</v>
      </c>
      <c r="E1103" s="1" t="s">
        <v>7559</v>
      </c>
      <c r="F1103" s="1" t="s">
        <v>7668</v>
      </c>
      <c r="G1103" s="1">
        <v>1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 t="s">
        <v>426</v>
      </c>
      <c r="N1103" s="1">
        <v>24</v>
      </c>
      <c r="O1103" s="1">
        <v>10000187</v>
      </c>
    </row>
    <row r="1104" spans="1:15" x14ac:dyDescent="0.2">
      <c r="A1104" s="1">
        <v>1102</v>
      </c>
      <c r="B1104" s="1">
        <v>10000187</v>
      </c>
      <c r="C1104" s="1">
        <v>9001226</v>
      </c>
      <c r="D1104" s="1" t="s">
        <v>7561</v>
      </c>
      <c r="E1104" s="1" t="s">
        <v>7562</v>
      </c>
      <c r="F1104" s="1" t="s">
        <v>7669</v>
      </c>
      <c r="G1104" s="1">
        <v>2.15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 t="s">
        <v>426</v>
      </c>
      <c r="N1104" s="1">
        <v>24</v>
      </c>
      <c r="O1104" s="1">
        <v>10000187</v>
      </c>
    </row>
    <row r="1105" spans="1:15" x14ac:dyDescent="0.2">
      <c r="A1105" s="1">
        <v>1103</v>
      </c>
      <c r="B1105" s="1">
        <v>10000201</v>
      </c>
      <c r="C1105" s="1">
        <v>9001225</v>
      </c>
      <c r="D1105" s="1" t="s">
        <v>7610</v>
      </c>
      <c r="E1105" s="1" t="s">
        <v>7611</v>
      </c>
      <c r="F1105" s="1" t="s">
        <v>7670</v>
      </c>
      <c r="G1105" s="1">
        <v>1.5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 t="s">
        <v>927</v>
      </c>
      <c r="N1105" s="1">
        <v>23</v>
      </c>
      <c r="O1105" s="1">
        <v>10000201</v>
      </c>
    </row>
    <row r="1106" spans="1:15" x14ac:dyDescent="0.2">
      <c r="A1106" s="1">
        <v>1104</v>
      </c>
      <c r="B1106" s="1">
        <v>10000041</v>
      </c>
      <c r="C1106" s="1">
        <v>9001241</v>
      </c>
      <c r="D1106" s="1" t="s">
        <v>7727</v>
      </c>
      <c r="E1106" s="1" t="s">
        <v>7728</v>
      </c>
      <c r="F1106" s="1" t="s">
        <v>7803</v>
      </c>
      <c r="G1106" s="1">
        <v>2.15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 t="s">
        <v>71</v>
      </c>
      <c r="N1106" s="1">
        <v>6</v>
      </c>
      <c r="O1106" s="1">
        <v>10000041</v>
      </c>
    </row>
    <row r="1107" spans="1:15" x14ac:dyDescent="0.2">
      <c r="A1107" s="1">
        <v>1105</v>
      </c>
      <c r="B1107" s="1">
        <v>10000041</v>
      </c>
      <c r="C1107" s="1">
        <v>9001243</v>
      </c>
      <c r="D1107" s="1" t="s">
        <v>7733</v>
      </c>
      <c r="E1107" s="1" t="s">
        <v>7734</v>
      </c>
      <c r="F1107" s="1" t="s">
        <v>7804</v>
      </c>
      <c r="G1107" s="1">
        <v>3.05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 t="s">
        <v>71</v>
      </c>
      <c r="N1107" s="1">
        <v>6</v>
      </c>
      <c r="O1107" s="1">
        <v>10000041</v>
      </c>
    </row>
    <row r="1108" spans="1:15" x14ac:dyDescent="0.2">
      <c r="A1108" s="1">
        <v>1106</v>
      </c>
      <c r="B1108" s="1">
        <v>10000140</v>
      </c>
      <c r="C1108" s="1">
        <v>9001235</v>
      </c>
      <c r="D1108" s="1" t="s">
        <v>7744</v>
      </c>
      <c r="E1108" s="1" t="s">
        <v>7745</v>
      </c>
      <c r="F1108" s="1" t="s">
        <v>7805</v>
      </c>
      <c r="G1108" s="1">
        <v>2.15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 t="s">
        <v>122</v>
      </c>
      <c r="N1108" s="1">
        <v>20</v>
      </c>
      <c r="O1108" s="1">
        <v>10000140</v>
      </c>
    </row>
    <row r="1109" spans="1:15" x14ac:dyDescent="0.2">
      <c r="A1109" s="1">
        <v>1107</v>
      </c>
      <c r="B1109" s="1">
        <v>10000140</v>
      </c>
      <c r="C1109" s="1">
        <v>9001239</v>
      </c>
      <c r="D1109" s="1" t="s">
        <v>7747</v>
      </c>
      <c r="E1109" s="1" t="s">
        <v>7748</v>
      </c>
      <c r="F1109" s="1" t="s">
        <v>7806</v>
      </c>
      <c r="G1109" s="1">
        <v>2.15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 t="s">
        <v>122</v>
      </c>
      <c r="N1109" s="1">
        <v>20</v>
      </c>
      <c r="O1109" s="1">
        <v>10000140</v>
      </c>
    </row>
    <row r="1110" spans="1:15" x14ac:dyDescent="0.2">
      <c r="A1110" s="1">
        <v>1108</v>
      </c>
      <c r="B1110" s="1">
        <v>10000154</v>
      </c>
      <c r="C1110" s="1">
        <v>9001231</v>
      </c>
      <c r="D1110" s="1" t="s">
        <v>7753</v>
      </c>
      <c r="E1110" s="1" t="s">
        <v>7754</v>
      </c>
      <c r="F1110" s="1" t="s">
        <v>7807</v>
      </c>
      <c r="G1110" s="1">
        <v>2.15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 t="s">
        <v>278</v>
      </c>
      <c r="N1110" s="1">
        <v>21</v>
      </c>
      <c r="O1110" s="1">
        <v>10000154</v>
      </c>
    </row>
    <row r="1111" spans="1:15" x14ac:dyDescent="0.2">
      <c r="A1111" s="1">
        <v>1109</v>
      </c>
      <c r="B1111" s="1">
        <v>10000154</v>
      </c>
      <c r="C1111" s="1">
        <v>9001238</v>
      </c>
      <c r="D1111" s="1" t="s">
        <v>7756</v>
      </c>
      <c r="E1111" s="1" t="s">
        <v>7757</v>
      </c>
      <c r="F1111" s="1" t="s">
        <v>7808</v>
      </c>
      <c r="G1111" s="1">
        <v>2.15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 t="s">
        <v>278</v>
      </c>
      <c r="N1111" s="1">
        <v>21</v>
      </c>
      <c r="O1111" s="1">
        <v>10000154</v>
      </c>
    </row>
    <row r="1112" spans="1:15" x14ac:dyDescent="0.2">
      <c r="A1112" s="1">
        <v>1110</v>
      </c>
      <c r="B1112" s="1">
        <v>10000172</v>
      </c>
      <c r="C1112" s="1">
        <v>9001242</v>
      </c>
      <c r="D1112" s="1" t="s">
        <v>7759</v>
      </c>
      <c r="E1112" s="1" t="s">
        <v>7760</v>
      </c>
      <c r="F1112" s="1" t="s">
        <v>7809</v>
      </c>
      <c r="G1112" s="1">
        <v>1.65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 t="s">
        <v>116</v>
      </c>
      <c r="N1112" s="1">
        <v>22</v>
      </c>
      <c r="O1112" s="1">
        <v>10000172</v>
      </c>
    </row>
    <row r="1113" spans="1:15" x14ac:dyDescent="0.2">
      <c r="A1113" s="1">
        <v>1111</v>
      </c>
      <c r="B1113" s="1">
        <v>10000187</v>
      </c>
      <c r="C1113" s="1">
        <v>9001233</v>
      </c>
      <c r="D1113" s="1" t="s">
        <v>7777</v>
      </c>
      <c r="E1113" s="1" t="s">
        <v>7778</v>
      </c>
      <c r="F1113" s="1" t="s">
        <v>7810</v>
      </c>
      <c r="G1113" s="1">
        <v>2.15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 t="s">
        <v>426</v>
      </c>
      <c r="N1113" s="1">
        <v>24</v>
      </c>
      <c r="O1113" s="1">
        <v>10000187</v>
      </c>
    </row>
    <row r="1114" spans="1:15" x14ac:dyDescent="0.2">
      <c r="A1114" s="1">
        <v>1112</v>
      </c>
      <c r="B1114" s="1">
        <v>10000201</v>
      </c>
      <c r="C1114" s="1">
        <v>9001232</v>
      </c>
      <c r="D1114" s="1" t="s">
        <v>7782</v>
      </c>
      <c r="E1114" s="1" t="s">
        <v>7783</v>
      </c>
      <c r="F1114" s="1" t="s">
        <v>7811</v>
      </c>
      <c r="G1114" s="1">
        <v>2.15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 t="s">
        <v>927</v>
      </c>
      <c r="N1114" s="1">
        <v>23</v>
      </c>
      <c r="O1114" s="1">
        <v>10000201</v>
      </c>
    </row>
    <row r="1115" spans="1:15" x14ac:dyDescent="0.2">
      <c r="A1115" s="1">
        <v>1113</v>
      </c>
      <c r="B1115" s="1">
        <v>10000201</v>
      </c>
      <c r="C1115" s="1">
        <v>9001234</v>
      </c>
      <c r="D1115" s="1" t="s">
        <v>7785</v>
      </c>
      <c r="E1115" s="1" t="s">
        <v>7786</v>
      </c>
      <c r="F1115" s="1" t="s">
        <v>7812</v>
      </c>
      <c r="G1115" s="1">
        <v>2.15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 t="s">
        <v>927</v>
      </c>
      <c r="N1115" s="1">
        <v>23</v>
      </c>
      <c r="O1115" s="1">
        <v>10000201</v>
      </c>
    </row>
    <row r="1116" spans="1:15" x14ac:dyDescent="0.2">
      <c r="A1116" s="1">
        <v>1114</v>
      </c>
      <c r="B1116" s="1">
        <v>10000201</v>
      </c>
      <c r="C1116" s="1">
        <v>9001236</v>
      </c>
      <c r="D1116" s="1" t="s">
        <v>7788</v>
      </c>
      <c r="E1116" s="1" t="s">
        <v>7789</v>
      </c>
      <c r="F1116" s="1" t="s">
        <v>7813</v>
      </c>
      <c r="G1116" s="1">
        <v>2.15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 t="s">
        <v>927</v>
      </c>
      <c r="N1116" s="1">
        <v>23</v>
      </c>
      <c r="O1116" s="1">
        <v>10000201</v>
      </c>
    </row>
    <row r="1117" spans="1:15" x14ac:dyDescent="0.2">
      <c r="A1117" s="1">
        <v>1115</v>
      </c>
      <c r="B1117" s="1">
        <v>10000201</v>
      </c>
      <c r="C1117" s="1">
        <v>9001237</v>
      </c>
      <c r="D1117" s="1" t="s">
        <v>7791</v>
      </c>
      <c r="E1117" s="1" t="s">
        <v>7792</v>
      </c>
      <c r="F1117" s="1" t="s">
        <v>7814</v>
      </c>
      <c r="G1117" s="1">
        <v>2.15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 t="s">
        <v>927</v>
      </c>
      <c r="N1117" s="1">
        <v>23</v>
      </c>
      <c r="O1117" s="1">
        <v>10000201</v>
      </c>
    </row>
    <row r="1118" spans="1:15" x14ac:dyDescent="0.2">
      <c r="A1118" s="1">
        <v>1116</v>
      </c>
      <c r="B1118" s="1">
        <v>10000201</v>
      </c>
      <c r="C1118" s="1">
        <v>9001240</v>
      </c>
      <c r="D1118" s="1" t="s">
        <v>7794</v>
      </c>
      <c r="E1118" s="1" t="s">
        <v>7795</v>
      </c>
      <c r="F1118" s="1" t="s">
        <v>7815</v>
      </c>
      <c r="G1118" s="1">
        <v>2.15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 t="s">
        <v>927</v>
      </c>
      <c r="N1118" s="1">
        <v>23</v>
      </c>
      <c r="O1118" s="1">
        <v>10000201</v>
      </c>
    </row>
    <row r="1119" spans="1:15" x14ac:dyDescent="0.2">
      <c r="A1119" s="1">
        <v>1117</v>
      </c>
      <c r="B1119" s="1">
        <v>10000201</v>
      </c>
      <c r="C1119" s="1">
        <v>9001302</v>
      </c>
      <c r="D1119" s="1" t="s">
        <v>7201</v>
      </c>
      <c r="E1119" s="1" t="s">
        <v>8377</v>
      </c>
      <c r="F1119" s="1" t="s">
        <v>8453</v>
      </c>
      <c r="G1119" s="1">
        <v>3.6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 t="s">
        <v>927</v>
      </c>
      <c r="N1119" s="1">
        <v>23</v>
      </c>
      <c r="O1119" s="1">
        <v>10000201</v>
      </c>
    </row>
    <row r="1120" spans="1:15" x14ac:dyDescent="0.2">
      <c r="A1120" s="1">
        <v>1118</v>
      </c>
      <c r="B1120" s="1">
        <v>10000187</v>
      </c>
      <c r="C1120" s="1">
        <v>9001272</v>
      </c>
      <c r="D1120" s="1" t="s">
        <v>8296</v>
      </c>
      <c r="E1120" s="1" t="s">
        <v>8297</v>
      </c>
      <c r="F1120" s="1" t="s">
        <v>8454</v>
      </c>
      <c r="G1120" s="1">
        <v>1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 t="s">
        <v>426</v>
      </c>
      <c r="N1120" s="1">
        <v>24</v>
      </c>
      <c r="O1120" s="1">
        <v>10000187</v>
      </c>
    </row>
    <row r="1121" spans="1:15" x14ac:dyDescent="0.2">
      <c r="A1121" s="1">
        <v>1119</v>
      </c>
      <c r="B1121" s="1">
        <v>10000187</v>
      </c>
      <c r="C1121" s="1">
        <v>9001246</v>
      </c>
      <c r="D1121" s="1" t="s">
        <v>8203</v>
      </c>
      <c r="E1121" s="1" t="s">
        <v>8204</v>
      </c>
      <c r="F1121" s="1" t="s">
        <v>8455</v>
      </c>
      <c r="G1121" s="1">
        <v>1.2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 t="s">
        <v>426</v>
      </c>
      <c r="N1121" s="1">
        <v>24</v>
      </c>
      <c r="O1121" s="1">
        <v>10000187</v>
      </c>
    </row>
    <row r="1122" spans="1:15" x14ac:dyDescent="0.2">
      <c r="A1122" s="1">
        <v>1120</v>
      </c>
      <c r="B1122" s="1">
        <v>10000187</v>
      </c>
      <c r="C1122" s="1">
        <v>9001247</v>
      </c>
      <c r="D1122" s="1" t="s">
        <v>8206</v>
      </c>
      <c r="E1122" s="1" t="s">
        <v>8207</v>
      </c>
      <c r="F1122" s="1" t="s">
        <v>8456</v>
      </c>
      <c r="G1122" s="1">
        <v>1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 t="s">
        <v>426</v>
      </c>
      <c r="N1122" s="1">
        <v>24</v>
      </c>
      <c r="O1122" s="1">
        <v>10000187</v>
      </c>
    </row>
    <row r="1123" spans="1:15" x14ac:dyDescent="0.2">
      <c r="A1123" s="1">
        <v>1121</v>
      </c>
      <c r="B1123" s="1">
        <v>10000187</v>
      </c>
      <c r="C1123" s="1">
        <v>9001248</v>
      </c>
      <c r="D1123" s="1" t="s">
        <v>8209</v>
      </c>
      <c r="E1123" s="1" t="s">
        <v>8210</v>
      </c>
      <c r="F1123" s="1" t="s">
        <v>8457</v>
      </c>
      <c r="G1123" s="1">
        <v>1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 t="s">
        <v>426</v>
      </c>
      <c r="N1123" s="1">
        <v>24</v>
      </c>
      <c r="O1123" s="1">
        <v>10000187</v>
      </c>
    </row>
    <row r="1124" spans="1:15" x14ac:dyDescent="0.2">
      <c r="A1124" s="1">
        <v>1122</v>
      </c>
      <c r="B1124" s="1">
        <v>10000187</v>
      </c>
      <c r="C1124" s="1">
        <v>9001249</v>
      </c>
      <c r="D1124" s="1" t="s">
        <v>8212</v>
      </c>
      <c r="E1124" s="1" t="s">
        <v>8213</v>
      </c>
      <c r="F1124" s="1" t="s">
        <v>8458</v>
      </c>
      <c r="G1124" s="1">
        <v>1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 t="s">
        <v>426</v>
      </c>
      <c r="N1124" s="1">
        <v>24</v>
      </c>
      <c r="O1124" s="1">
        <v>10000187</v>
      </c>
    </row>
    <row r="1125" spans="1:15" x14ac:dyDescent="0.2">
      <c r="A1125" s="1">
        <v>1123</v>
      </c>
      <c r="B1125" s="1">
        <v>10000187</v>
      </c>
      <c r="C1125" s="1">
        <v>9001268</v>
      </c>
      <c r="D1125" s="1" t="s">
        <v>8279</v>
      </c>
      <c r="E1125" s="1" t="s">
        <v>8280</v>
      </c>
      <c r="F1125" s="1" t="s">
        <v>8459</v>
      </c>
      <c r="G1125" s="1">
        <v>1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 t="s">
        <v>426</v>
      </c>
      <c r="N1125" s="1">
        <v>24</v>
      </c>
      <c r="O1125" s="1">
        <v>10000187</v>
      </c>
    </row>
    <row r="1126" spans="1:15" x14ac:dyDescent="0.2">
      <c r="A1126" s="1">
        <v>1124</v>
      </c>
      <c r="B1126" s="1">
        <v>10000187</v>
      </c>
      <c r="C1126" s="1">
        <v>9001250</v>
      </c>
      <c r="D1126" s="1" t="s">
        <v>8217</v>
      </c>
      <c r="E1126" s="1" t="s">
        <v>8218</v>
      </c>
      <c r="F1126" s="1" t="s">
        <v>8460</v>
      </c>
      <c r="G1126" s="1">
        <v>1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 t="s">
        <v>426</v>
      </c>
      <c r="N1126" s="1">
        <v>24</v>
      </c>
      <c r="O1126" s="1">
        <v>10000187</v>
      </c>
    </row>
    <row r="1127" spans="1:15" x14ac:dyDescent="0.2">
      <c r="A1127" s="1">
        <v>1125</v>
      </c>
      <c r="B1127" s="1">
        <v>10000154</v>
      </c>
      <c r="C1127" s="1">
        <v>9001278</v>
      </c>
      <c r="D1127" s="1" t="s">
        <v>8075</v>
      </c>
      <c r="E1127" s="1" t="s">
        <v>8076</v>
      </c>
      <c r="F1127" s="1" t="s">
        <v>8461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 t="s">
        <v>278</v>
      </c>
      <c r="N1127" s="1">
        <v>21</v>
      </c>
      <c r="O1127" s="1">
        <v>10000154</v>
      </c>
    </row>
    <row r="1128" spans="1:15" x14ac:dyDescent="0.2">
      <c r="A1128" s="1">
        <v>1126</v>
      </c>
      <c r="B1128" s="1">
        <v>10000140</v>
      </c>
      <c r="C1128" s="1">
        <v>9001276</v>
      </c>
      <c r="D1128" s="1" t="s">
        <v>8036</v>
      </c>
      <c r="E1128" s="1" t="s">
        <v>8037</v>
      </c>
      <c r="F1128" s="1" t="s">
        <v>8462</v>
      </c>
      <c r="G1128" s="1">
        <v>1.5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 t="s">
        <v>122</v>
      </c>
      <c r="N1128" s="1">
        <v>20</v>
      </c>
      <c r="O1128" s="1">
        <v>10000140</v>
      </c>
    </row>
    <row r="1129" spans="1:15" x14ac:dyDescent="0.2">
      <c r="A1129" s="1">
        <v>1127</v>
      </c>
      <c r="B1129" s="1">
        <v>10000201</v>
      </c>
      <c r="C1129" s="1">
        <v>9001297</v>
      </c>
      <c r="D1129" s="1" t="s">
        <v>8361</v>
      </c>
      <c r="E1129" s="1" t="s">
        <v>8362</v>
      </c>
      <c r="F1129" s="1" t="s">
        <v>8463</v>
      </c>
      <c r="G1129" s="1">
        <v>1.8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 t="s">
        <v>927</v>
      </c>
      <c r="N1129" s="1">
        <v>23</v>
      </c>
      <c r="O1129" s="1">
        <v>10000201</v>
      </c>
    </row>
    <row r="1130" spans="1:15" x14ac:dyDescent="0.2">
      <c r="A1130" s="1">
        <v>1128</v>
      </c>
      <c r="B1130" s="1">
        <v>10000201</v>
      </c>
      <c r="C1130" s="1">
        <v>9001286</v>
      </c>
      <c r="D1130" s="1" t="s">
        <v>8320</v>
      </c>
      <c r="E1130" s="1" t="s">
        <v>8321</v>
      </c>
      <c r="F1130" s="1" t="s">
        <v>8464</v>
      </c>
      <c r="G1130" s="1">
        <v>3.6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 t="s">
        <v>927</v>
      </c>
      <c r="N1130" s="1">
        <v>23</v>
      </c>
      <c r="O1130" s="1">
        <v>10000201</v>
      </c>
    </row>
    <row r="1131" spans="1:15" x14ac:dyDescent="0.2">
      <c r="A1131" s="1">
        <v>1129</v>
      </c>
      <c r="B1131" s="1">
        <v>10000154</v>
      </c>
      <c r="C1131" s="1">
        <v>9001277</v>
      </c>
      <c r="D1131" s="1" t="s">
        <v>8073</v>
      </c>
      <c r="E1131" s="1" t="s">
        <v>8074</v>
      </c>
      <c r="F1131" s="1" t="s">
        <v>8465</v>
      </c>
      <c r="G1131" s="1">
        <v>1</v>
      </c>
      <c r="H1131" s="1">
        <v>0</v>
      </c>
      <c r="I1131" s="1">
        <v>0</v>
      </c>
      <c r="J1131" s="1">
        <v>0</v>
      </c>
      <c r="K1131" s="1">
        <v>1</v>
      </c>
      <c r="L1131" s="1">
        <v>0</v>
      </c>
      <c r="M1131" s="1" t="s">
        <v>278</v>
      </c>
      <c r="N1131" s="1">
        <v>21</v>
      </c>
      <c r="O1131" s="1">
        <v>10000154</v>
      </c>
    </row>
    <row r="1132" spans="1:15" x14ac:dyDescent="0.2">
      <c r="A1132" s="1">
        <v>1130</v>
      </c>
      <c r="B1132" s="1">
        <v>10000201</v>
      </c>
      <c r="C1132" s="1">
        <v>9001287</v>
      </c>
      <c r="D1132" s="1" t="s">
        <v>8323</v>
      </c>
      <c r="E1132" s="1" t="s">
        <v>8324</v>
      </c>
      <c r="F1132" s="1" t="s">
        <v>8466</v>
      </c>
      <c r="G1132" s="1">
        <v>3.6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 t="s">
        <v>927</v>
      </c>
      <c r="N1132" s="1">
        <v>23</v>
      </c>
      <c r="O1132" s="1">
        <v>10000201</v>
      </c>
    </row>
    <row r="1133" spans="1:15" x14ac:dyDescent="0.2">
      <c r="A1133" s="1">
        <v>1131</v>
      </c>
      <c r="B1133" s="1">
        <v>10000201</v>
      </c>
      <c r="C1133" s="1">
        <v>9001288</v>
      </c>
      <c r="D1133" s="1" t="s">
        <v>8327</v>
      </c>
      <c r="E1133" s="1" t="s">
        <v>8328</v>
      </c>
      <c r="F1133" s="1" t="s">
        <v>8467</v>
      </c>
      <c r="G1133" s="1">
        <v>0</v>
      </c>
      <c r="H1133" s="1">
        <v>0</v>
      </c>
      <c r="I1133" s="1">
        <v>7253</v>
      </c>
      <c r="J1133" s="1">
        <v>0</v>
      </c>
      <c r="K1133" s="1">
        <v>0</v>
      </c>
      <c r="L1133" s="1">
        <v>0</v>
      </c>
      <c r="M1133" s="1" t="s">
        <v>927</v>
      </c>
      <c r="N1133" s="1">
        <v>23</v>
      </c>
      <c r="O1133" s="1">
        <v>10000201</v>
      </c>
    </row>
    <row r="1134" spans="1:15" x14ac:dyDescent="0.2">
      <c r="A1134" s="1">
        <v>1132</v>
      </c>
      <c r="B1134" s="1">
        <v>10000201</v>
      </c>
      <c r="C1134" s="1">
        <v>9001289</v>
      </c>
      <c r="D1134" s="1" t="s">
        <v>2114</v>
      </c>
      <c r="E1134" s="1" t="s">
        <v>8331</v>
      </c>
      <c r="F1134" s="1" t="s">
        <v>8468</v>
      </c>
      <c r="G1134" s="1">
        <v>4.5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 t="s">
        <v>927</v>
      </c>
      <c r="N1134" s="1">
        <v>23</v>
      </c>
      <c r="O1134" s="1">
        <v>10000201</v>
      </c>
    </row>
    <row r="1135" spans="1:15" x14ac:dyDescent="0.2">
      <c r="A1135" s="1">
        <v>1133</v>
      </c>
      <c r="B1135" s="1">
        <v>10000201</v>
      </c>
      <c r="C1135" s="1">
        <v>9001290</v>
      </c>
      <c r="D1135" s="1" t="s">
        <v>8333</v>
      </c>
      <c r="E1135" s="1" t="s">
        <v>8334</v>
      </c>
      <c r="F1135" s="1" t="s">
        <v>8469</v>
      </c>
      <c r="G1135" s="1">
        <v>3.05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 t="s">
        <v>927</v>
      </c>
      <c r="N1135" s="1">
        <v>23</v>
      </c>
      <c r="O1135" s="1">
        <v>10000201</v>
      </c>
    </row>
    <row r="1136" spans="1:15" x14ac:dyDescent="0.2">
      <c r="A1136" s="1">
        <v>1134</v>
      </c>
      <c r="B1136" s="1">
        <v>10000201</v>
      </c>
      <c r="C1136" s="1">
        <v>9001291</v>
      </c>
      <c r="D1136" s="1" t="s">
        <v>8339</v>
      </c>
      <c r="E1136" s="1" t="s">
        <v>8340</v>
      </c>
      <c r="F1136" s="1" t="s">
        <v>8470</v>
      </c>
      <c r="G1136" s="1">
        <v>3.6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 t="s">
        <v>927</v>
      </c>
      <c r="N1136" s="1">
        <v>23</v>
      </c>
      <c r="O1136" s="1">
        <v>10000201</v>
      </c>
    </row>
    <row r="1137" spans="1:15" x14ac:dyDescent="0.2">
      <c r="A1137" s="1">
        <v>1135</v>
      </c>
      <c r="B1137" s="1">
        <v>10000201</v>
      </c>
      <c r="C1137" s="1">
        <v>9001292</v>
      </c>
      <c r="D1137" s="1" t="s">
        <v>8342</v>
      </c>
      <c r="E1137" s="1" t="s">
        <v>8343</v>
      </c>
      <c r="F1137" s="1" t="s">
        <v>8471</v>
      </c>
      <c r="G1137" s="1">
        <v>3.05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 t="s">
        <v>927</v>
      </c>
      <c r="N1137" s="1">
        <v>23</v>
      </c>
      <c r="O1137" s="1">
        <v>10000201</v>
      </c>
    </row>
    <row r="1138" spans="1:15" x14ac:dyDescent="0.2">
      <c r="A1138" s="1">
        <v>1136</v>
      </c>
      <c r="B1138" s="1">
        <v>10000201</v>
      </c>
      <c r="C1138" s="1">
        <v>9001293</v>
      </c>
      <c r="D1138" s="1" t="s">
        <v>8345</v>
      </c>
      <c r="E1138" s="1" t="s">
        <v>8346</v>
      </c>
      <c r="F1138" s="1" t="s">
        <v>8472</v>
      </c>
      <c r="G1138" s="1">
        <v>3.6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 t="s">
        <v>927</v>
      </c>
      <c r="N1138" s="1">
        <v>23</v>
      </c>
      <c r="O1138" s="1">
        <v>10000201</v>
      </c>
    </row>
    <row r="1139" spans="1:15" x14ac:dyDescent="0.2">
      <c r="A1139" s="1">
        <v>1137</v>
      </c>
      <c r="B1139" s="1">
        <v>10000201</v>
      </c>
      <c r="C1139" s="1">
        <v>9001294</v>
      </c>
      <c r="D1139" s="1" t="s">
        <v>8349</v>
      </c>
      <c r="E1139" s="1" t="s">
        <v>8350</v>
      </c>
      <c r="F1139" s="1" t="s">
        <v>8473</v>
      </c>
      <c r="G1139" s="1">
        <v>3.05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 t="s">
        <v>927</v>
      </c>
      <c r="N1139" s="1">
        <v>23</v>
      </c>
      <c r="O1139" s="1">
        <v>10000201</v>
      </c>
    </row>
    <row r="1140" spans="1:15" x14ac:dyDescent="0.2">
      <c r="A1140" s="1">
        <v>1138</v>
      </c>
      <c r="B1140" s="1">
        <v>10000201</v>
      </c>
      <c r="C1140" s="1">
        <v>9001284</v>
      </c>
      <c r="D1140" s="1" t="s">
        <v>8313</v>
      </c>
      <c r="E1140" s="1" t="s">
        <v>8314</v>
      </c>
      <c r="F1140" s="1" t="s">
        <v>8474</v>
      </c>
      <c r="G1140" s="1">
        <v>3.6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 t="s">
        <v>927</v>
      </c>
      <c r="N1140" s="1">
        <v>23</v>
      </c>
      <c r="O1140" s="1">
        <v>10000201</v>
      </c>
    </row>
    <row r="1141" spans="1:15" x14ac:dyDescent="0.2">
      <c r="A1141" s="1">
        <v>1139</v>
      </c>
      <c r="B1141" s="1">
        <v>10000062</v>
      </c>
      <c r="C1141" s="1">
        <v>9001251</v>
      </c>
      <c r="D1141" s="1" t="s">
        <v>7917</v>
      </c>
      <c r="E1141" s="1" t="s">
        <v>7918</v>
      </c>
      <c r="F1141" s="1" t="s">
        <v>8475</v>
      </c>
      <c r="G1141" s="1">
        <v>1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 t="s">
        <v>363</v>
      </c>
      <c r="N1141" s="1">
        <v>9</v>
      </c>
      <c r="O1141" s="1">
        <v>10000062</v>
      </c>
    </row>
    <row r="1142" spans="1:15" x14ac:dyDescent="0.2">
      <c r="A1142" s="1">
        <v>1140</v>
      </c>
      <c r="B1142" s="1">
        <v>10000187</v>
      </c>
      <c r="C1142" s="1">
        <v>9001270</v>
      </c>
      <c r="D1142" s="1" t="s">
        <v>8288</v>
      </c>
      <c r="E1142" s="1" t="s">
        <v>8289</v>
      </c>
      <c r="F1142" s="1" t="s">
        <v>8476</v>
      </c>
      <c r="G1142" s="1">
        <v>3.6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 t="s">
        <v>426</v>
      </c>
      <c r="N1142" s="1">
        <v>24</v>
      </c>
      <c r="O1142" s="1">
        <v>10000187</v>
      </c>
    </row>
    <row r="1143" spans="1:15" x14ac:dyDescent="0.2">
      <c r="A1143" s="1">
        <v>1141</v>
      </c>
      <c r="B1143" s="1">
        <v>10000187</v>
      </c>
      <c r="C1143" s="1">
        <v>9001267</v>
      </c>
      <c r="D1143" s="1" t="s">
        <v>8275</v>
      </c>
      <c r="E1143" s="1" t="s">
        <v>8276</v>
      </c>
      <c r="F1143" s="1" t="s">
        <v>8477</v>
      </c>
      <c r="G1143" s="1">
        <v>1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 t="s">
        <v>426</v>
      </c>
      <c r="N1143" s="1">
        <v>24</v>
      </c>
      <c r="O1143" s="1">
        <v>10000187</v>
      </c>
    </row>
    <row r="1144" spans="1:15" x14ac:dyDescent="0.2">
      <c r="A1144" s="1">
        <v>1142</v>
      </c>
      <c r="B1144" s="1">
        <v>10000187</v>
      </c>
      <c r="C1144" s="1">
        <v>9001252</v>
      </c>
      <c r="D1144" s="1" t="s">
        <v>8220</v>
      </c>
      <c r="E1144" s="1" t="s">
        <v>8221</v>
      </c>
      <c r="F1144" s="1" t="s">
        <v>8478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 t="s">
        <v>426</v>
      </c>
      <c r="N1144" s="1">
        <v>24</v>
      </c>
      <c r="O1144" s="1">
        <v>10000187</v>
      </c>
    </row>
    <row r="1145" spans="1:15" x14ac:dyDescent="0.2">
      <c r="A1145" s="1">
        <v>1143</v>
      </c>
      <c r="B1145" s="1">
        <v>10000154</v>
      </c>
      <c r="C1145" s="1">
        <v>9001279</v>
      </c>
      <c r="D1145" s="1" t="s">
        <v>7610</v>
      </c>
      <c r="E1145" s="1" t="s">
        <v>8077</v>
      </c>
      <c r="F1145" s="1" t="s">
        <v>8479</v>
      </c>
      <c r="G1145" s="1">
        <v>1.5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 t="s">
        <v>278</v>
      </c>
      <c r="N1145" s="1">
        <v>21</v>
      </c>
      <c r="O1145" s="1">
        <v>10000154</v>
      </c>
    </row>
    <row r="1146" spans="1:15" x14ac:dyDescent="0.2">
      <c r="A1146" s="1">
        <v>1144</v>
      </c>
      <c r="B1146" s="1">
        <v>10000201</v>
      </c>
      <c r="C1146" s="1">
        <v>9001298</v>
      </c>
      <c r="D1146" s="1" t="s">
        <v>8366</v>
      </c>
      <c r="E1146" s="1" t="s">
        <v>8367</v>
      </c>
      <c r="F1146" s="1" t="s">
        <v>8480</v>
      </c>
      <c r="G1146" s="1">
        <v>1.5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 t="s">
        <v>927</v>
      </c>
      <c r="N1146" s="1">
        <v>23</v>
      </c>
      <c r="O1146" s="1">
        <v>10000201</v>
      </c>
    </row>
    <row r="1147" spans="1:15" x14ac:dyDescent="0.2">
      <c r="A1147" s="1">
        <v>1145</v>
      </c>
      <c r="B1147" s="1">
        <v>10000187</v>
      </c>
      <c r="C1147" s="1">
        <v>9001253</v>
      </c>
      <c r="D1147" s="1" t="s">
        <v>8225</v>
      </c>
      <c r="E1147" s="1" t="s">
        <v>8226</v>
      </c>
      <c r="F1147" s="1" t="s">
        <v>8481</v>
      </c>
      <c r="G1147" s="1">
        <v>1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 t="s">
        <v>426</v>
      </c>
      <c r="N1147" s="1">
        <v>24</v>
      </c>
      <c r="O1147" s="1">
        <v>10000187</v>
      </c>
    </row>
    <row r="1148" spans="1:15" x14ac:dyDescent="0.2">
      <c r="A1148" s="1">
        <v>1146</v>
      </c>
      <c r="B1148" s="1">
        <v>10000187</v>
      </c>
      <c r="C1148" s="1">
        <v>9001254</v>
      </c>
      <c r="D1148" s="1" t="s">
        <v>8228</v>
      </c>
      <c r="E1148" s="1" t="s">
        <v>8229</v>
      </c>
      <c r="F1148" s="1" t="s">
        <v>8482</v>
      </c>
      <c r="G1148" s="1">
        <v>1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 t="s">
        <v>426</v>
      </c>
      <c r="N1148" s="1">
        <v>24</v>
      </c>
      <c r="O1148" s="1">
        <v>10000187</v>
      </c>
    </row>
    <row r="1149" spans="1:15" x14ac:dyDescent="0.2">
      <c r="A1149" s="1">
        <v>1147</v>
      </c>
      <c r="B1149" s="1">
        <v>10000187</v>
      </c>
      <c r="C1149" s="1">
        <v>9001269</v>
      </c>
      <c r="D1149" s="1" t="s">
        <v>8285</v>
      </c>
      <c r="E1149" s="1" t="s">
        <v>8286</v>
      </c>
      <c r="F1149" s="1" t="s">
        <v>8483</v>
      </c>
      <c r="G1149" s="1">
        <v>1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 t="s">
        <v>426</v>
      </c>
      <c r="N1149" s="1">
        <v>24</v>
      </c>
      <c r="O1149" s="1">
        <v>10000187</v>
      </c>
    </row>
    <row r="1150" spans="1:15" x14ac:dyDescent="0.2">
      <c r="A1150" s="1">
        <v>1148</v>
      </c>
      <c r="B1150" s="1">
        <v>10000187</v>
      </c>
      <c r="C1150" s="1">
        <v>9001255</v>
      </c>
      <c r="D1150" s="1" t="s">
        <v>8231</v>
      </c>
      <c r="E1150" s="1" t="s">
        <v>8232</v>
      </c>
      <c r="F1150" s="1" t="s">
        <v>8484</v>
      </c>
      <c r="G1150" s="1">
        <v>1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 t="s">
        <v>426</v>
      </c>
      <c r="N1150" s="1">
        <v>24</v>
      </c>
      <c r="O1150" s="1">
        <v>10000187</v>
      </c>
    </row>
    <row r="1151" spans="1:15" x14ac:dyDescent="0.2">
      <c r="A1151" s="1">
        <v>1149</v>
      </c>
      <c r="B1151" s="1">
        <v>10000201</v>
      </c>
      <c r="C1151" s="1">
        <v>9001300</v>
      </c>
      <c r="D1151" s="1" t="s">
        <v>8373</v>
      </c>
      <c r="E1151" s="1" t="s">
        <v>8374</v>
      </c>
      <c r="F1151" s="1" t="s">
        <v>8485</v>
      </c>
      <c r="G1151" s="1">
        <v>1.5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 t="s">
        <v>927</v>
      </c>
      <c r="N1151" s="1">
        <v>23</v>
      </c>
      <c r="O1151" s="1">
        <v>10000201</v>
      </c>
    </row>
    <row r="1152" spans="1:15" x14ac:dyDescent="0.2">
      <c r="A1152" s="1">
        <v>1150</v>
      </c>
      <c r="B1152" s="1">
        <v>10000201</v>
      </c>
      <c r="C1152" s="1">
        <v>9001299</v>
      </c>
      <c r="D1152" s="1" t="s">
        <v>8369</v>
      </c>
      <c r="E1152" s="1" t="s">
        <v>8370</v>
      </c>
      <c r="F1152" s="1" t="s">
        <v>8486</v>
      </c>
      <c r="G1152" s="1">
        <v>1.5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 t="s">
        <v>927</v>
      </c>
      <c r="N1152" s="1">
        <v>23</v>
      </c>
      <c r="O1152" s="1">
        <v>10000201</v>
      </c>
    </row>
    <row r="1153" spans="1:15" x14ac:dyDescent="0.2">
      <c r="A1153" s="1">
        <v>1151</v>
      </c>
      <c r="B1153" s="1">
        <v>10000023</v>
      </c>
      <c r="C1153" s="1">
        <v>9001367</v>
      </c>
      <c r="D1153" s="1" t="s">
        <v>7866</v>
      </c>
      <c r="E1153" s="1" t="s">
        <v>7867</v>
      </c>
      <c r="F1153" s="1" t="s">
        <v>8487</v>
      </c>
      <c r="G1153" s="1">
        <v>3.05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 t="s">
        <v>137</v>
      </c>
      <c r="N1153" s="1">
        <v>1</v>
      </c>
      <c r="O1153" s="1">
        <v>10000023</v>
      </c>
    </row>
    <row r="1154" spans="1:15" x14ac:dyDescent="0.2">
      <c r="A1154" s="1">
        <v>1152</v>
      </c>
      <c r="B1154" s="1">
        <v>10000201</v>
      </c>
      <c r="C1154" s="1">
        <v>9001296</v>
      </c>
      <c r="D1154" s="1" t="s">
        <v>8357</v>
      </c>
      <c r="E1154" s="1" t="s">
        <v>8358</v>
      </c>
      <c r="F1154" s="1" t="s">
        <v>8488</v>
      </c>
      <c r="G1154" s="1">
        <v>2.65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 t="s">
        <v>927</v>
      </c>
      <c r="N1154" s="1">
        <v>23</v>
      </c>
      <c r="O1154" s="1">
        <v>10000201</v>
      </c>
    </row>
    <row r="1155" spans="1:15" x14ac:dyDescent="0.2">
      <c r="A1155" s="1">
        <v>1153</v>
      </c>
      <c r="B1155" s="1">
        <v>10000001</v>
      </c>
      <c r="C1155" s="1">
        <v>9001280</v>
      </c>
      <c r="D1155" s="1" t="s">
        <v>7852</v>
      </c>
      <c r="E1155" s="1" t="s">
        <v>7853</v>
      </c>
      <c r="F1155" s="1" t="s">
        <v>8489</v>
      </c>
      <c r="G1155" s="1">
        <v>3.05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 t="s">
        <v>54</v>
      </c>
      <c r="N1155" s="1">
        <v>2</v>
      </c>
      <c r="O1155" s="1">
        <v>10000001</v>
      </c>
    </row>
    <row r="1156" spans="1:15" x14ac:dyDescent="0.2">
      <c r="A1156" s="1">
        <v>1154</v>
      </c>
      <c r="B1156" s="1">
        <v>10000172</v>
      </c>
      <c r="C1156" s="1">
        <v>9001274</v>
      </c>
      <c r="D1156" s="1" t="s">
        <v>8154</v>
      </c>
      <c r="E1156" s="1" t="s">
        <v>8155</v>
      </c>
      <c r="F1156" s="1" t="s">
        <v>8490</v>
      </c>
      <c r="G1156" s="1">
        <v>1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 t="s">
        <v>116</v>
      </c>
      <c r="N1156" s="1">
        <v>22</v>
      </c>
      <c r="O1156" s="1">
        <v>10000172</v>
      </c>
    </row>
    <row r="1157" spans="1:15" x14ac:dyDescent="0.2">
      <c r="A1157" s="1">
        <v>1155</v>
      </c>
      <c r="B1157" s="1">
        <v>10000119</v>
      </c>
      <c r="C1157" s="1">
        <v>9001282</v>
      </c>
      <c r="D1157" s="1" t="s">
        <v>8021</v>
      </c>
      <c r="E1157" s="1" t="s">
        <v>8022</v>
      </c>
      <c r="F1157" s="1" t="s">
        <v>8491</v>
      </c>
      <c r="G1157" s="1">
        <v>2.15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 t="s">
        <v>4942</v>
      </c>
      <c r="N1157" s="1">
        <v>4</v>
      </c>
      <c r="O1157" s="1">
        <v>10000119</v>
      </c>
    </row>
    <row r="1158" spans="1:15" x14ac:dyDescent="0.2">
      <c r="A1158" s="1">
        <v>1156</v>
      </c>
      <c r="B1158" s="1">
        <v>10000119</v>
      </c>
      <c r="C1158" s="1">
        <v>9001283</v>
      </c>
      <c r="D1158" s="1" t="s">
        <v>8025</v>
      </c>
      <c r="E1158" s="1" t="s">
        <v>8026</v>
      </c>
      <c r="F1158" s="1" t="s">
        <v>8492</v>
      </c>
      <c r="G1158" s="1">
        <v>3.6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 t="s">
        <v>4942</v>
      </c>
      <c r="N1158" s="1">
        <v>4</v>
      </c>
      <c r="O1158" s="1">
        <v>10000119</v>
      </c>
    </row>
    <row r="1159" spans="1:15" x14ac:dyDescent="0.2">
      <c r="A1159" s="1">
        <v>1157</v>
      </c>
      <c r="B1159" s="1">
        <v>10000119</v>
      </c>
      <c r="C1159" s="1">
        <v>9001281</v>
      </c>
      <c r="D1159" s="1" t="s">
        <v>8016</v>
      </c>
      <c r="E1159" s="1" t="s">
        <v>8017</v>
      </c>
      <c r="F1159" s="1" t="s">
        <v>8493</v>
      </c>
      <c r="G1159" s="1">
        <v>2.15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 t="s">
        <v>4942</v>
      </c>
      <c r="N1159" s="1">
        <v>4</v>
      </c>
      <c r="O1159" s="1">
        <v>10000119</v>
      </c>
    </row>
    <row r="1160" spans="1:15" x14ac:dyDescent="0.2">
      <c r="A1160" s="1">
        <v>1158</v>
      </c>
      <c r="B1160" s="1">
        <v>10000187</v>
      </c>
      <c r="C1160" s="1">
        <v>9001263</v>
      </c>
      <c r="D1160" s="1" t="s">
        <v>8258</v>
      </c>
      <c r="E1160" s="1" t="s">
        <v>8259</v>
      </c>
      <c r="F1160" s="1" t="s">
        <v>8494</v>
      </c>
      <c r="G1160" s="1">
        <v>1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 t="s">
        <v>426</v>
      </c>
      <c r="N1160" s="1">
        <v>24</v>
      </c>
      <c r="O1160" s="1">
        <v>10000187</v>
      </c>
    </row>
    <row r="1161" spans="1:15" x14ac:dyDescent="0.2">
      <c r="A1161" s="1">
        <v>1159</v>
      </c>
      <c r="B1161" s="1">
        <v>10000187</v>
      </c>
      <c r="C1161" s="1">
        <v>9001264</v>
      </c>
      <c r="D1161" s="1" t="s">
        <v>8263</v>
      </c>
      <c r="E1161" s="1" t="s">
        <v>8264</v>
      </c>
      <c r="F1161" s="1" t="s">
        <v>8495</v>
      </c>
      <c r="G1161" s="1">
        <v>1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 t="s">
        <v>426</v>
      </c>
      <c r="N1161" s="1">
        <v>24</v>
      </c>
      <c r="O1161" s="1">
        <v>10000187</v>
      </c>
    </row>
    <row r="1162" spans="1:15" x14ac:dyDescent="0.2">
      <c r="A1162" s="1">
        <v>1160</v>
      </c>
      <c r="B1162" s="1">
        <v>10000187</v>
      </c>
      <c r="C1162" s="1">
        <v>9001265</v>
      </c>
      <c r="D1162" s="1" t="s">
        <v>8267</v>
      </c>
      <c r="E1162" s="1" t="s">
        <v>8268</v>
      </c>
      <c r="F1162" s="1" t="s">
        <v>8496</v>
      </c>
      <c r="G1162" s="1">
        <v>1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 t="s">
        <v>426</v>
      </c>
      <c r="N1162" s="1">
        <v>24</v>
      </c>
      <c r="O1162" s="1">
        <v>10000187</v>
      </c>
    </row>
    <row r="1163" spans="1:15" x14ac:dyDescent="0.2">
      <c r="A1163" s="1">
        <v>1161</v>
      </c>
      <c r="B1163" s="1">
        <v>10000187</v>
      </c>
      <c r="C1163" s="1">
        <v>9001271</v>
      </c>
      <c r="D1163" s="1" t="s">
        <v>8292</v>
      </c>
      <c r="E1163" s="1" t="s">
        <v>8293</v>
      </c>
      <c r="F1163" s="1" t="s">
        <v>8497</v>
      </c>
      <c r="G1163" s="1">
        <v>1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 t="s">
        <v>426</v>
      </c>
      <c r="N1163" s="1">
        <v>24</v>
      </c>
      <c r="O1163" s="1">
        <v>10000187</v>
      </c>
    </row>
    <row r="1164" spans="1:15" x14ac:dyDescent="0.2">
      <c r="A1164" s="1">
        <v>1162</v>
      </c>
      <c r="B1164" s="1">
        <v>10000187</v>
      </c>
      <c r="C1164" s="1">
        <v>9001266</v>
      </c>
      <c r="D1164" s="1" t="s">
        <v>8270</v>
      </c>
      <c r="E1164" s="1" t="s">
        <v>8271</v>
      </c>
      <c r="F1164" s="1" t="s">
        <v>8498</v>
      </c>
      <c r="G1164" s="1">
        <v>2.15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 t="s">
        <v>426</v>
      </c>
      <c r="N1164" s="1">
        <v>24</v>
      </c>
      <c r="O1164" s="1">
        <v>10000187</v>
      </c>
    </row>
    <row r="1165" spans="1:15" x14ac:dyDescent="0.2">
      <c r="A1165" s="1">
        <v>1163</v>
      </c>
      <c r="B1165" s="1">
        <v>10000029</v>
      </c>
      <c r="C1165" s="1">
        <v>9001303</v>
      </c>
      <c r="D1165" s="1" t="s">
        <v>7871</v>
      </c>
      <c r="E1165" s="1" t="s">
        <v>7872</v>
      </c>
      <c r="F1165" s="1" t="s">
        <v>8499</v>
      </c>
      <c r="G1165" s="1">
        <v>2.15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 t="s">
        <v>39</v>
      </c>
      <c r="N1165" s="1">
        <v>3</v>
      </c>
      <c r="O1165" s="1">
        <v>10000029</v>
      </c>
    </row>
    <row r="1166" spans="1:15" x14ac:dyDescent="0.2">
      <c r="A1166" s="1">
        <v>1164</v>
      </c>
      <c r="B1166" s="1">
        <v>10000077</v>
      </c>
      <c r="C1166" s="1">
        <v>9001301</v>
      </c>
      <c r="D1166" s="1" t="s">
        <v>7971</v>
      </c>
      <c r="E1166" s="1" t="s">
        <v>7972</v>
      </c>
      <c r="F1166" s="1" t="s">
        <v>8500</v>
      </c>
      <c r="G1166" s="1">
        <v>2.15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 t="s">
        <v>82</v>
      </c>
      <c r="N1166" s="1">
        <v>10</v>
      </c>
      <c r="O1166" s="1">
        <v>10000077</v>
      </c>
    </row>
    <row r="1167" spans="1:15" x14ac:dyDescent="0.2">
      <c r="A1167" s="1">
        <v>1165</v>
      </c>
      <c r="B1167" s="1">
        <v>10000140</v>
      </c>
      <c r="C1167" s="1">
        <v>9001275</v>
      </c>
      <c r="D1167" s="1" t="s">
        <v>8033</v>
      </c>
      <c r="E1167" s="1" t="s">
        <v>8034</v>
      </c>
      <c r="F1167" s="1" t="s">
        <v>8501</v>
      </c>
      <c r="G1167" s="1">
        <v>1.5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 t="s">
        <v>122</v>
      </c>
      <c r="N1167" s="1">
        <v>20</v>
      </c>
      <c r="O1167" s="1">
        <v>10000140</v>
      </c>
    </row>
    <row r="1168" spans="1:15" x14ac:dyDescent="0.2">
      <c r="A1168" s="1">
        <v>1166</v>
      </c>
      <c r="B1168" s="1">
        <v>10000201</v>
      </c>
      <c r="C1168" s="1">
        <v>9001295</v>
      </c>
      <c r="D1168" s="1" t="s">
        <v>8353</v>
      </c>
      <c r="E1168" s="1" t="s">
        <v>8354</v>
      </c>
      <c r="F1168" s="1" t="s">
        <v>9244</v>
      </c>
      <c r="G1168" s="1">
        <v>2.15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 t="s">
        <v>927</v>
      </c>
      <c r="N1168" s="1">
        <v>23</v>
      </c>
      <c r="O1168" s="1">
        <v>10000201</v>
      </c>
    </row>
    <row r="1169" spans="1:15" x14ac:dyDescent="0.2">
      <c r="A1169" s="1">
        <v>1167</v>
      </c>
      <c r="B1169" s="1">
        <v>10000187</v>
      </c>
      <c r="C1169" s="1">
        <v>9001256</v>
      </c>
      <c r="D1169" s="1" t="s">
        <v>8234</v>
      </c>
      <c r="E1169" s="1" t="s">
        <v>8235</v>
      </c>
      <c r="F1169" s="1" t="s">
        <v>8502</v>
      </c>
      <c r="G1169" s="1">
        <v>1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 t="s">
        <v>426</v>
      </c>
      <c r="N1169" s="1">
        <v>24</v>
      </c>
      <c r="O1169" s="1">
        <v>10000187</v>
      </c>
    </row>
    <row r="1170" spans="1:15" x14ac:dyDescent="0.2">
      <c r="A1170" s="1">
        <v>1168</v>
      </c>
      <c r="B1170" s="1">
        <v>10000187</v>
      </c>
      <c r="C1170" s="1">
        <v>9001257</v>
      </c>
      <c r="D1170" s="1" t="s">
        <v>8237</v>
      </c>
      <c r="E1170" s="1" t="s">
        <v>8238</v>
      </c>
      <c r="F1170" s="1" t="s">
        <v>8503</v>
      </c>
      <c r="G1170" s="1">
        <v>1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 t="s">
        <v>426</v>
      </c>
      <c r="N1170" s="1">
        <v>24</v>
      </c>
      <c r="O1170" s="1">
        <v>10000187</v>
      </c>
    </row>
    <row r="1171" spans="1:15" x14ac:dyDescent="0.2">
      <c r="A1171" s="1">
        <v>1169</v>
      </c>
      <c r="B1171" s="1">
        <v>10000187</v>
      </c>
      <c r="C1171" s="1">
        <v>9001258</v>
      </c>
      <c r="D1171" s="1" t="s">
        <v>8241</v>
      </c>
      <c r="E1171" s="1" t="s">
        <v>8242</v>
      </c>
      <c r="F1171" s="1" t="s">
        <v>8504</v>
      </c>
      <c r="G1171" s="1">
        <v>1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 t="s">
        <v>426</v>
      </c>
      <c r="N1171" s="1">
        <v>24</v>
      </c>
      <c r="O1171" s="1">
        <v>10000187</v>
      </c>
    </row>
    <row r="1172" spans="1:15" x14ac:dyDescent="0.2">
      <c r="A1172" s="1">
        <v>1170</v>
      </c>
      <c r="B1172" s="1">
        <v>10000187</v>
      </c>
      <c r="C1172" s="1">
        <v>9001259</v>
      </c>
      <c r="D1172" s="1" t="s">
        <v>8243</v>
      </c>
      <c r="E1172" s="1" t="s">
        <v>8244</v>
      </c>
      <c r="F1172" s="1" t="s">
        <v>8505</v>
      </c>
      <c r="G1172" s="1">
        <v>1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 t="s">
        <v>426</v>
      </c>
      <c r="N1172" s="1">
        <v>24</v>
      </c>
      <c r="O1172" s="1">
        <v>10000187</v>
      </c>
    </row>
    <row r="1173" spans="1:15" x14ac:dyDescent="0.2">
      <c r="A1173" s="1">
        <v>1171</v>
      </c>
      <c r="B1173" s="1">
        <v>10000187</v>
      </c>
      <c r="C1173" s="1">
        <v>9001260</v>
      </c>
      <c r="D1173" s="1" t="s">
        <v>8246</v>
      </c>
      <c r="E1173" s="1" t="s">
        <v>8247</v>
      </c>
      <c r="F1173" s="1" t="s">
        <v>8506</v>
      </c>
      <c r="G1173" s="1">
        <v>1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 t="s">
        <v>426</v>
      </c>
      <c r="N1173" s="1">
        <v>24</v>
      </c>
      <c r="O1173" s="1">
        <v>10000187</v>
      </c>
    </row>
    <row r="1174" spans="1:15" x14ac:dyDescent="0.2">
      <c r="A1174" s="1">
        <v>1172</v>
      </c>
      <c r="B1174" s="1">
        <v>10000187</v>
      </c>
      <c r="C1174" s="1">
        <v>9001261</v>
      </c>
      <c r="D1174" s="1" t="s">
        <v>8249</v>
      </c>
      <c r="E1174" s="1" t="s">
        <v>8250</v>
      </c>
      <c r="F1174" s="1" t="s">
        <v>8507</v>
      </c>
      <c r="G1174" s="1">
        <v>1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 t="s">
        <v>426</v>
      </c>
      <c r="N1174" s="1">
        <v>24</v>
      </c>
      <c r="O1174" s="1">
        <v>10000187</v>
      </c>
    </row>
    <row r="1175" spans="1:15" x14ac:dyDescent="0.2">
      <c r="A1175" s="1">
        <v>1173</v>
      </c>
      <c r="B1175" s="1">
        <v>10000187</v>
      </c>
      <c r="C1175" s="1">
        <v>9001262</v>
      </c>
      <c r="D1175" s="1" t="s">
        <v>8253</v>
      </c>
      <c r="E1175" s="1" t="s">
        <v>8254</v>
      </c>
      <c r="F1175" s="1" t="s">
        <v>8508</v>
      </c>
      <c r="G1175" s="1">
        <v>1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 t="s">
        <v>426</v>
      </c>
      <c r="N1175" s="1">
        <v>24</v>
      </c>
      <c r="O1175" s="1">
        <v>10000187</v>
      </c>
    </row>
    <row r="1176" spans="1:15" x14ac:dyDescent="0.2">
      <c r="A1176" s="1">
        <v>1174</v>
      </c>
      <c r="B1176" s="1">
        <v>10000201</v>
      </c>
      <c r="C1176" s="1">
        <v>9001273</v>
      </c>
      <c r="D1176" s="1" t="s">
        <v>8425</v>
      </c>
      <c r="E1176" s="1" t="s">
        <v>8426</v>
      </c>
      <c r="F1176" s="1" t="s">
        <v>8509</v>
      </c>
      <c r="G1176" s="1">
        <v>2.15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 t="s">
        <v>927</v>
      </c>
      <c r="N1176" s="1">
        <v>23</v>
      </c>
      <c r="O1176" s="1">
        <v>10000201</v>
      </c>
    </row>
    <row r="1177" spans="1:15" x14ac:dyDescent="0.2">
      <c r="A1177" s="1">
        <v>1175</v>
      </c>
      <c r="B1177" s="1">
        <v>10000201</v>
      </c>
      <c r="C1177" s="1">
        <v>9001285</v>
      </c>
      <c r="D1177" s="1" t="s">
        <v>8317</v>
      </c>
      <c r="E1177" s="1" t="s">
        <v>8318</v>
      </c>
      <c r="F1177" s="1" t="s">
        <v>8510</v>
      </c>
      <c r="G1177" s="1">
        <v>2.15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 t="s">
        <v>927</v>
      </c>
      <c r="N1177" s="1">
        <v>23</v>
      </c>
      <c r="O1177" s="1">
        <v>10000201</v>
      </c>
    </row>
    <row r="1178" spans="1:15" x14ac:dyDescent="0.2">
      <c r="A1178" s="1">
        <v>1176</v>
      </c>
      <c r="B1178" s="1">
        <v>10000001</v>
      </c>
      <c r="C1178" s="1">
        <v>9001368</v>
      </c>
      <c r="D1178" s="1" t="s">
        <v>7438</v>
      </c>
      <c r="E1178" s="1" t="s">
        <v>7859</v>
      </c>
      <c r="F1178" s="1" t="s">
        <v>8511</v>
      </c>
      <c r="G1178" s="1">
        <v>4.5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 t="s">
        <v>54</v>
      </c>
      <c r="N1178" s="1">
        <v>2</v>
      </c>
      <c r="O1178" s="1">
        <v>10000001</v>
      </c>
    </row>
    <row r="1179" spans="1:15" x14ac:dyDescent="0.2">
      <c r="A1179" s="1">
        <v>1177</v>
      </c>
      <c r="B1179" s="1">
        <v>10000187</v>
      </c>
      <c r="C1179" s="1">
        <v>9001305</v>
      </c>
      <c r="D1179" s="1" t="s">
        <v>2297</v>
      </c>
      <c r="E1179" s="1" t="s">
        <v>8299</v>
      </c>
      <c r="F1179" s="1" t="s">
        <v>8512</v>
      </c>
      <c r="G1179" s="1">
        <v>1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 t="s">
        <v>426</v>
      </c>
      <c r="N1179" s="1">
        <v>24</v>
      </c>
      <c r="O1179" s="1">
        <v>10000187</v>
      </c>
    </row>
    <row r="1180" spans="1:15" x14ac:dyDescent="0.2">
      <c r="A1180" s="1">
        <v>1178</v>
      </c>
      <c r="B1180" s="1">
        <v>10000187</v>
      </c>
      <c r="C1180" s="1">
        <v>9001346</v>
      </c>
      <c r="D1180" s="1" t="s">
        <v>8302</v>
      </c>
      <c r="E1180" s="1" t="s">
        <v>8303</v>
      </c>
      <c r="F1180" s="1" t="s">
        <v>8513</v>
      </c>
      <c r="G1180" s="1">
        <v>1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 t="s">
        <v>426</v>
      </c>
      <c r="N1180" s="1">
        <v>24</v>
      </c>
      <c r="O1180" s="1">
        <v>10000187</v>
      </c>
    </row>
    <row r="1181" spans="1:15" x14ac:dyDescent="0.2">
      <c r="A1181" s="1">
        <v>1179</v>
      </c>
      <c r="B1181" s="1">
        <v>10000041</v>
      </c>
      <c r="C1181" s="1">
        <v>9001244</v>
      </c>
      <c r="D1181" s="1" t="s">
        <v>7877</v>
      </c>
      <c r="E1181" s="1" t="s">
        <v>7879</v>
      </c>
      <c r="F1181" s="1" t="s">
        <v>8514</v>
      </c>
      <c r="G1181" s="1">
        <v>0</v>
      </c>
      <c r="H1181" s="1">
        <v>0</v>
      </c>
      <c r="I1181" s="1">
        <v>9066</v>
      </c>
      <c r="J1181" s="1">
        <v>0</v>
      </c>
      <c r="K1181" s="1">
        <v>0</v>
      </c>
      <c r="L1181" s="1">
        <v>0</v>
      </c>
      <c r="M1181" s="1" t="s">
        <v>71</v>
      </c>
      <c r="N1181" s="1">
        <v>6</v>
      </c>
      <c r="O1181" s="1">
        <v>10000041</v>
      </c>
    </row>
    <row r="1182" spans="1:15" x14ac:dyDescent="0.2">
      <c r="A1182" s="1">
        <v>1180</v>
      </c>
      <c r="B1182" s="1">
        <v>10000041</v>
      </c>
      <c r="C1182" s="1">
        <v>9001245</v>
      </c>
      <c r="D1182" s="1" t="s">
        <v>7883</v>
      </c>
      <c r="E1182" s="1" t="s">
        <v>7884</v>
      </c>
      <c r="F1182" s="1" t="s">
        <v>8515</v>
      </c>
      <c r="G1182" s="1">
        <v>0</v>
      </c>
      <c r="H1182" s="1">
        <v>0</v>
      </c>
      <c r="I1182" s="1">
        <v>7253</v>
      </c>
      <c r="J1182" s="1">
        <v>0</v>
      </c>
      <c r="K1182" s="1">
        <v>0</v>
      </c>
      <c r="L1182" s="1">
        <v>0</v>
      </c>
      <c r="M1182" s="1" t="s">
        <v>71</v>
      </c>
      <c r="N1182" s="1">
        <v>6</v>
      </c>
      <c r="O1182" s="1">
        <v>10000041</v>
      </c>
    </row>
    <row r="1183" spans="1:15" x14ac:dyDescent="0.2">
      <c r="A1183" s="1">
        <v>1181</v>
      </c>
      <c r="B1183" s="1">
        <v>10000041</v>
      </c>
      <c r="C1183" s="1">
        <v>9001309</v>
      </c>
      <c r="D1183" s="1" t="s">
        <v>7887</v>
      </c>
      <c r="E1183" s="1" t="s">
        <v>7889</v>
      </c>
      <c r="F1183" s="1" t="s">
        <v>8516</v>
      </c>
      <c r="G1183" s="1">
        <v>3.05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 t="s">
        <v>71</v>
      </c>
      <c r="N1183" s="1">
        <v>6</v>
      </c>
      <c r="O1183" s="1">
        <v>10000041</v>
      </c>
    </row>
    <row r="1184" spans="1:15" x14ac:dyDescent="0.2">
      <c r="A1184" s="1">
        <v>1182</v>
      </c>
      <c r="B1184" s="1">
        <v>10000041</v>
      </c>
      <c r="C1184" s="1">
        <v>9001314</v>
      </c>
      <c r="D1184" s="1" t="s">
        <v>7894</v>
      </c>
      <c r="E1184" s="1" t="s">
        <v>7896</v>
      </c>
      <c r="F1184" s="1" t="s">
        <v>8517</v>
      </c>
      <c r="G1184" s="1">
        <v>2.15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 t="s">
        <v>71</v>
      </c>
      <c r="N1184" s="1">
        <v>6</v>
      </c>
      <c r="O1184" s="1">
        <v>10000041</v>
      </c>
    </row>
    <row r="1185" spans="1:15" x14ac:dyDescent="0.2">
      <c r="A1185" s="1">
        <v>1183</v>
      </c>
      <c r="B1185" s="1">
        <v>10000041</v>
      </c>
      <c r="C1185" s="1">
        <v>9001315</v>
      </c>
      <c r="D1185" s="1" t="s">
        <v>7900</v>
      </c>
      <c r="E1185" s="1" t="s">
        <v>7901</v>
      </c>
      <c r="F1185" s="1" t="s">
        <v>8518</v>
      </c>
      <c r="G1185" s="1">
        <v>2.15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 t="s">
        <v>71</v>
      </c>
      <c r="N1185" s="1">
        <v>6</v>
      </c>
      <c r="O1185" s="1">
        <v>10000041</v>
      </c>
    </row>
    <row r="1186" spans="1:15" x14ac:dyDescent="0.2">
      <c r="A1186" s="1">
        <v>1184</v>
      </c>
      <c r="B1186" s="1">
        <v>10000041</v>
      </c>
      <c r="C1186" s="1">
        <v>9001320</v>
      </c>
      <c r="D1186" s="1" t="s">
        <v>7903</v>
      </c>
      <c r="E1186" s="1" t="s">
        <v>7904</v>
      </c>
      <c r="F1186" s="1" t="s">
        <v>8519</v>
      </c>
      <c r="G1186" s="1">
        <v>3.6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 t="s">
        <v>71</v>
      </c>
      <c r="N1186" s="1">
        <v>6</v>
      </c>
      <c r="O1186" s="1">
        <v>10000041</v>
      </c>
    </row>
    <row r="1187" spans="1:15" x14ac:dyDescent="0.2">
      <c r="A1187" s="1">
        <v>1185</v>
      </c>
      <c r="B1187" s="1">
        <v>10000140</v>
      </c>
      <c r="C1187" s="1">
        <v>9001316</v>
      </c>
      <c r="D1187" s="1" t="s">
        <v>8038</v>
      </c>
      <c r="E1187" s="1" t="s">
        <v>8040</v>
      </c>
      <c r="F1187" s="1" t="s">
        <v>8520</v>
      </c>
      <c r="G1187" s="1">
        <v>1.65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 t="s">
        <v>122</v>
      </c>
      <c r="N1187" s="1">
        <v>20</v>
      </c>
      <c r="O1187" s="1">
        <v>10000140</v>
      </c>
    </row>
    <row r="1188" spans="1:15" x14ac:dyDescent="0.2">
      <c r="A1188" s="1">
        <v>1186</v>
      </c>
      <c r="B1188" s="1">
        <v>10000140</v>
      </c>
      <c r="C1188" s="1">
        <v>9001345</v>
      </c>
      <c r="D1188" s="1" t="s">
        <v>8044</v>
      </c>
      <c r="E1188" s="1" t="s">
        <v>8045</v>
      </c>
      <c r="F1188" s="1" t="s">
        <v>8521</v>
      </c>
      <c r="G1188" s="1">
        <v>1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 t="s">
        <v>122</v>
      </c>
      <c r="N1188" s="1">
        <v>20</v>
      </c>
      <c r="O1188" s="1">
        <v>10000140</v>
      </c>
    </row>
    <row r="1189" spans="1:15" x14ac:dyDescent="0.2">
      <c r="A1189" s="1">
        <v>1187</v>
      </c>
      <c r="B1189" s="1">
        <v>10000140</v>
      </c>
      <c r="C1189" s="1">
        <v>9001347</v>
      </c>
      <c r="D1189" s="1" t="s">
        <v>8050</v>
      </c>
      <c r="E1189" s="1" t="s">
        <v>8052</v>
      </c>
      <c r="F1189" s="1" t="s">
        <v>8522</v>
      </c>
      <c r="G1189" s="1">
        <v>1.5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 t="s">
        <v>122</v>
      </c>
      <c r="N1189" s="1">
        <v>20</v>
      </c>
      <c r="O1189" s="1">
        <v>10000140</v>
      </c>
    </row>
    <row r="1190" spans="1:15" x14ac:dyDescent="0.2">
      <c r="A1190" s="1">
        <v>1188</v>
      </c>
      <c r="B1190" s="1">
        <v>10000140</v>
      </c>
      <c r="C1190" s="1">
        <v>9001349</v>
      </c>
      <c r="D1190" s="1" t="s">
        <v>8056</v>
      </c>
      <c r="E1190" s="1" t="s">
        <v>8058</v>
      </c>
      <c r="F1190" s="1" t="s">
        <v>8523</v>
      </c>
      <c r="G1190" s="1">
        <v>1.5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 t="s">
        <v>122</v>
      </c>
      <c r="N1190" s="1">
        <v>20</v>
      </c>
      <c r="O1190" s="1">
        <v>10000140</v>
      </c>
    </row>
    <row r="1191" spans="1:15" x14ac:dyDescent="0.2">
      <c r="A1191" s="1">
        <v>1189</v>
      </c>
      <c r="B1191" s="1">
        <v>10000140</v>
      </c>
      <c r="C1191" s="1">
        <v>9001350</v>
      </c>
      <c r="D1191" s="1" t="s">
        <v>8061</v>
      </c>
      <c r="E1191" s="1" t="s">
        <v>8062</v>
      </c>
      <c r="F1191" s="1" t="s">
        <v>8524</v>
      </c>
      <c r="G1191" s="1">
        <v>1.5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 t="s">
        <v>122</v>
      </c>
      <c r="N1191" s="1">
        <v>20</v>
      </c>
      <c r="O1191" s="1">
        <v>10000140</v>
      </c>
    </row>
    <row r="1192" spans="1:15" x14ac:dyDescent="0.2">
      <c r="A1192" s="1">
        <v>1190</v>
      </c>
      <c r="B1192" s="1">
        <v>10000154</v>
      </c>
      <c r="C1192" s="1">
        <v>9001317</v>
      </c>
      <c r="D1192" s="1" t="s">
        <v>8081</v>
      </c>
      <c r="E1192" s="1" t="s">
        <v>8082</v>
      </c>
      <c r="F1192" s="1" t="s">
        <v>8525</v>
      </c>
      <c r="G1192" s="1">
        <v>1.65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 t="s">
        <v>278</v>
      </c>
      <c r="N1192" s="1">
        <v>21</v>
      </c>
      <c r="O1192" s="1">
        <v>10000154</v>
      </c>
    </row>
    <row r="1193" spans="1:15" x14ac:dyDescent="0.2">
      <c r="A1193" s="1">
        <v>1191</v>
      </c>
      <c r="B1193" s="1">
        <v>10000154</v>
      </c>
      <c r="C1193" s="1">
        <v>9001319</v>
      </c>
      <c r="D1193" s="1" t="s">
        <v>8085</v>
      </c>
      <c r="E1193" s="1" t="s">
        <v>8086</v>
      </c>
      <c r="F1193" s="1" t="s">
        <v>8526</v>
      </c>
      <c r="G1193" s="1">
        <v>1.65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 t="s">
        <v>278</v>
      </c>
      <c r="N1193" s="1">
        <v>21</v>
      </c>
      <c r="O1193" s="1">
        <v>10000154</v>
      </c>
    </row>
    <row r="1194" spans="1:15" x14ac:dyDescent="0.2">
      <c r="A1194" s="1">
        <v>1192</v>
      </c>
      <c r="B1194" s="1">
        <v>10000154</v>
      </c>
      <c r="C1194" s="1">
        <v>9001331</v>
      </c>
      <c r="D1194" s="1" t="s">
        <v>8089</v>
      </c>
      <c r="E1194" s="1" t="s">
        <v>8090</v>
      </c>
      <c r="F1194" s="1" t="s">
        <v>8527</v>
      </c>
      <c r="G1194" s="1">
        <v>3.05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 t="s">
        <v>278</v>
      </c>
      <c r="N1194" s="1">
        <v>21</v>
      </c>
      <c r="O1194" s="1">
        <v>10000154</v>
      </c>
    </row>
    <row r="1195" spans="1:15" x14ac:dyDescent="0.2">
      <c r="A1195" s="1">
        <v>1193</v>
      </c>
      <c r="B1195" s="1">
        <v>10000154</v>
      </c>
      <c r="C1195" s="1">
        <v>9001332</v>
      </c>
      <c r="D1195" s="1" t="s">
        <v>8094</v>
      </c>
      <c r="E1195" s="1" t="s">
        <v>8095</v>
      </c>
      <c r="F1195" s="1" t="s">
        <v>8528</v>
      </c>
      <c r="G1195" s="1">
        <v>1.8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 t="s">
        <v>278</v>
      </c>
      <c r="N1195" s="1">
        <v>21</v>
      </c>
      <c r="O1195" s="1">
        <v>10000154</v>
      </c>
    </row>
    <row r="1196" spans="1:15" x14ac:dyDescent="0.2">
      <c r="A1196" s="1">
        <v>1194</v>
      </c>
      <c r="B1196" s="1">
        <v>10000154</v>
      </c>
      <c r="C1196" s="1">
        <v>9001333</v>
      </c>
      <c r="D1196" s="1" t="s">
        <v>8097</v>
      </c>
      <c r="E1196" s="1" t="s">
        <v>8098</v>
      </c>
      <c r="F1196" s="1" t="s">
        <v>8529</v>
      </c>
      <c r="G1196" s="1">
        <v>1.8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 t="s">
        <v>278</v>
      </c>
      <c r="N1196" s="1">
        <v>21</v>
      </c>
      <c r="O1196" s="1">
        <v>10000154</v>
      </c>
    </row>
    <row r="1197" spans="1:15" x14ac:dyDescent="0.2">
      <c r="A1197" s="1">
        <v>1195</v>
      </c>
      <c r="B1197" s="1">
        <v>10000154</v>
      </c>
      <c r="C1197" s="1">
        <v>9001335</v>
      </c>
      <c r="D1197" s="1" t="s">
        <v>8100</v>
      </c>
      <c r="E1197" s="1" t="s">
        <v>8101</v>
      </c>
      <c r="F1197" s="1" t="s">
        <v>8530</v>
      </c>
      <c r="G1197" s="1">
        <v>1.5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 t="s">
        <v>278</v>
      </c>
      <c r="N1197" s="1">
        <v>21</v>
      </c>
      <c r="O1197" s="1">
        <v>10000154</v>
      </c>
    </row>
    <row r="1198" spans="1:15" x14ac:dyDescent="0.2">
      <c r="A1198" s="1">
        <v>1196</v>
      </c>
      <c r="B1198" s="1">
        <v>10000154</v>
      </c>
      <c r="C1198" s="1">
        <v>9001336</v>
      </c>
      <c r="D1198" s="1" t="s">
        <v>8104</v>
      </c>
      <c r="E1198" s="1" t="s">
        <v>8105</v>
      </c>
      <c r="F1198" s="1" t="s">
        <v>8531</v>
      </c>
      <c r="G1198" s="1">
        <v>1.8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 t="s">
        <v>278</v>
      </c>
      <c r="N1198" s="1">
        <v>21</v>
      </c>
      <c r="O1198" s="1">
        <v>10000154</v>
      </c>
    </row>
    <row r="1199" spans="1:15" x14ac:dyDescent="0.2">
      <c r="A1199" s="1">
        <v>1197</v>
      </c>
      <c r="B1199" s="1">
        <v>10000154</v>
      </c>
      <c r="C1199" s="1">
        <v>9001342</v>
      </c>
      <c r="D1199" s="1" t="s">
        <v>8109</v>
      </c>
      <c r="E1199" s="1" t="s">
        <v>8110</v>
      </c>
      <c r="F1199" s="1" t="s">
        <v>8532</v>
      </c>
      <c r="G1199" s="1">
        <v>1.65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 t="s">
        <v>278</v>
      </c>
      <c r="N1199" s="1">
        <v>21</v>
      </c>
      <c r="O1199" s="1">
        <v>10000154</v>
      </c>
    </row>
    <row r="1200" spans="1:15" x14ac:dyDescent="0.2">
      <c r="A1200" s="1">
        <v>1198</v>
      </c>
      <c r="B1200" s="1">
        <v>10000154</v>
      </c>
      <c r="C1200" s="1">
        <v>9001348</v>
      </c>
      <c r="D1200" s="1" t="s">
        <v>8113</v>
      </c>
      <c r="E1200" s="1" t="s">
        <v>8114</v>
      </c>
      <c r="F1200" s="1" t="s">
        <v>8533</v>
      </c>
      <c r="G1200" s="1">
        <v>1.5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 t="s">
        <v>278</v>
      </c>
      <c r="N1200" s="1">
        <v>21</v>
      </c>
      <c r="O1200" s="1">
        <v>10000154</v>
      </c>
    </row>
    <row r="1201" spans="1:15" x14ac:dyDescent="0.2">
      <c r="A1201" s="1">
        <v>1199</v>
      </c>
      <c r="B1201" s="1">
        <v>10000154</v>
      </c>
      <c r="C1201" s="1">
        <v>9001352</v>
      </c>
      <c r="D1201" s="1" t="s">
        <v>8116</v>
      </c>
      <c r="E1201" s="1" t="s">
        <v>8117</v>
      </c>
      <c r="F1201" s="1" t="s">
        <v>8534</v>
      </c>
      <c r="G1201" s="1">
        <v>1.8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 t="s">
        <v>278</v>
      </c>
      <c r="N1201" s="1">
        <v>21</v>
      </c>
      <c r="O1201" s="1">
        <v>10000154</v>
      </c>
    </row>
    <row r="1202" spans="1:15" x14ac:dyDescent="0.2">
      <c r="A1202" s="1">
        <v>1200</v>
      </c>
      <c r="B1202" s="1">
        <v>10000154</v>
      </c>
      <c r="C1202" s="1">
        <v>9001354</v>
      </c>
      <c r="D1202" s="1" t="s">
        <v>8120</v>
      </c>
      <c r="E1202" s="1" t="s">
        <v>8121</v>
      </c>
      <c r="F1202" s="1" t="s">
        <v>8535</v>
      </c>
      <c r="G1202" s="1">
        <v>1.5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 t="s">
        <v>278</v>
      </c>
      <c r="N1202" s="1">
        <v>21</v>
      </c>
      <c r="O1202" s="1">
        <v>10000154</v>
      </c>
    </row>
    <row r="1203" spans="1:15" x14ac:dyDescent="0.2">
      <c r="A1203" s="1">
        <v>1201</v>
      </c>
      <c r="B1203" s="1">
        <v>10000154</v>
      </c>
      <c r="C1203" s="1">
        <v>9001358</v>
      </c>
      <c r="D1203" s="1" t="s">
        <v>8125</v>
      </c>
      <c r="E1203" s="1" t="s">
        <v>8126</v>
      </c>
      <c r="F1203" s="1" t="s">
        <v>8536</v>
      </c>
      <c r="G1203" s="1">
        <v>1.5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 t="s">
        <v>278</v>
      </c>
      <c r="N1203" s="1">
        <v>21</v>
      </c>
      <c r="O1203" s="1">
        <v>10000154</v>
      </c>
    </row>
    <row r="1204" spans="1:15" x14ac:dyDescent="0.2">
      <c r="A1204" s="1">
        <v>1202</v>
      </c>
      <c r="B1204" s="1">
        <v>10000154</v>
      </c>
      <c r="C1204" s="1">
        <v>9001359</v>
      </c>
      <c r="D1204" s="1" t="s">
        <v>1549</v>
      </c>
      <c r="E1204" s="1" t="s">
        <v>8129</v>
      </c>
      <c r="F1204" s="1" t="s">
        <v>8537</v>
      </c>
      <c r="G1204" s="1">
        <v>1.5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 t="s">
        <v>278</v>
      </c>
      <c r="N1204" s="1">
        <v>21</v>
      </c>
      <c r="O1204" s="1">
        <v>10000154</v>
      </c>
    </row>
    <row r="1205" spans="1:15" x14ac:dyDescent="0.2">
      <c r="A1205" s="1">
        <v>1203</v>
      </c>
      <c r="B1205" s="1">
        <v>10000154</v>
      </c>
      <c r="C1205" s="1">
        <v>9001360</v>
      </c>
      <c r="D1205" s="1" t="s">
        <v>8134</v>
      </c>
      <c r="E1205" s="1" t="s">
        <v>8135</v>
      </c>
      <c r="F1205" s="1" t="s">
        <v>8538</v>
      </c>
      <c r="G1205" s="1">
        <v>1</v>
      </c>
      <c r="H1205" s="1">
        <v>0</v>
      </c>
      <c r="I1205" s="1">
        <v>0</v>
      </c>
      <c r="J1205" s="1">
        <v>0</v>
      </c>
      <c r="K1205" s="1">
        <v>1</v>
      </c>
      <c r="L1205" s="1">
        <v>0</v>
      </c>
      <c r="M1205" s="1" t="s">
        <v>278</v>
      </c>
      <c r="N1205" s="1">
        <v>21</v>
      </c>
      <c r="O1205" s="1">
        <v>10000154</v>
      </c>
    </row>
    <row r="1206" spans="1:15" x14ac:dyDescent="0.2">
      <c r="A1206" s="1">
        <v>1204</v>
      </c>
      <c r="B1206" s="1">
        <v>10000154</v>
      </c>
      <c r="C1206" s="1">
        <v>9001363</v>
      </c>
      <c r="D1206" s="1" t="s">
        <v>8138</v>
      </c>
      <c r="E1206" s="1" t="s">
        <v>8139</v>
      </c>
      <c r="F1206" s="1" t="s">
        <v>8539</v>
      </c>
      <c r="G1206" s="1">
        <v>1.5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 t="s">
        <v>278</v>
      </c>
      <c r="N1206" s="1">
        <v>21</v>
      </c>
      <c r="O1206" s="1">
        <v>10000154</v>
      </c>
    </row>
    <row r="1207" spans="1:15" x14ac:dyDescent="0.2">
      <c r="A1207" s="1">
        <v>1205</v>
      </c>
      <c r="B1207" s="1">
        <v>10000154</v>
      </c>
      <c r="C1207" s="1">
        <v>9001364</v>
      </c>
      <c r="D1207" s="1" t="s">
        <v>8142</v>
      </c>
      <c r="E1207" s="1" t="s">
        <v>8143</v>
      </c>
      <c r="F1207" s="1" t="s">
        <v>8540</v>
      </c>
      <c r="G1207" s="1">
        <v>1.8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 t="s">
        <v>278</v>
      </c>
      <c r="N1207" s="1">
        <v>21</v>
      </c>
      <c r="O1207" s="1">
        <v>10000154</v>
      </c>
    </row>
    <row r="1208" spans="1:15" x14ac:dyDescent="0.2">
      <c r="A1208" s="1">
        <v>1206</v>
      </c>
      <c r="B1208" s="1">
        <v>10000077</v>
      </c>
      <c r="C1208" s="1">
        <v>9001304</v>
      </c>
      <c r="D1208" s="1" t="s">
        <v>7940</v>
      </c>
      <c r="E1208" s="1" t="s">
        <v>7942</v>
      </c>
      <c r="F1208" s="1" t="s">
        <v>8541</v>
      </c>
      <c r="G1208" s="1">
        <v>3.05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 t="s">
        <v>82</v>
      </c>
      <c r="N1208" s="1">
        <v>10</v>
      </c>
      <c r="O1208" s="1">
        <v>10000077</v>
      </c>
    </row>
    <row r="1209" spans="1:15" x14ac:dyDescent="0.2">
      <c r="A1209" s="1">
        <v>1207</v>
      </c>
      <c r="B1209" s="1">
        <v>10000077</v>
      </c>
      <c r="C1209" s="1">
        <v>9001307</v>
      </c>
      <c r="D1209" s="1" t="s">
        <v>7944</v>
      </c>
      <c r="E1209" s="1" t="s">
        <v>7945</v>
      </c>
      <c r="F1209" s="1" t="s">
        <v>8542</v>
      </c>
      <c r="G1209" s="1">
        <v>3.05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 t="s">
        <v>82</v>
      </c>
      <c r="N1209" s="1">
        <v>10</v>
      </c>
      <c r="O1209" s="1">
        <v>10000077</v>
      </c>
    </row>
    <row r="1210" spans="1:15" x14ac:dyDescent="0.2">
      <c r="A1210" s="1">
        <v>1208</v>
      </c>
      <c r="B1210" s="1">
        <v>10000077</v>
      </c>
      <c r="C1210" s="1">
        <v>9001311</v>
      </c>
      <c r="D1210" s="1" t="s">
        <v>7947</v>
      </c>
      <c r="E1210" s="1" t="s">
        <v>7948</v>
      </c>
      <c r="F1210" s="1" t="s">
        <v>8543</v>
      </c>
      <c r="G1210" s="1">
        <v>3.05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 t="s">
        <v>82</v>
      </c>
      <c r="N1210" s="1">
        <v>10</v>
      </c>
      <c r="O1210" s="1">
        <v>10000077</v>
      </c>
    </row>
    <row r="1211" spans="1:15" x14ac:dyDescent="0.2">
      <c r="A1211" s="1">
        <v>1209</v>
      </c>
      <c r="B1211" s="1">
        <v>10000077</v>
      </c>
      <c r="C1211" s="1">
        <v>9001312</v>
      </c>
      <c r="D1211" s="1" t="s">
        <v>7952</v>
      </c>
      <c r="E1211" s="1" t="s">
        <v>7953</v>
      </c>
      <c r="F1211" s="1" t="s">
        <v>8544</v>
      </c>
      <c r="G1211" s="1">
        <v>3.05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 t="s">
        <v>82</v>
      </c>
      <c r="N1211" s="1">
        <v>10</v>
      </c>
      <c r="O1211" s="1">
        <v>10000077</v>
      </c>
    </row>
    <row r="1212" spans="1:15" x14ac:dyDescent="0.2">
      <c r="A1212" s="1">
        <v>1210</v>
      </c>
      <c r="B1212" s="1">
        <v>10000077</v>
      </c>
      <c r="C1212" s="1">
        <v>9001322</v>
      </c>
      <c r="D1212" s="1" t="s">
        <v>7956</v>
      </c>
      <c r="E1212" s="1" t="s">
        <v>7957</v>
      </c>
      <c r="F1212" s="1" t="s">
        <v>8545</v>
      </c>
      <c r="G1212" s="1">
        <v>3.05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 t="s">
        <v>82</v>
      </c>
      <c r="N1212" s="1">
        <v>10</v>
      </c>
      <c r="O1212" s="1">
        <v>10000077</v>
      </c>
    </row>
    <row r="1213" spans="1:15" x14ac:dyDescent="0.2">
      <c r="A1213" s="1">
        <v>1211</v>
      </c>
      <c r="B1213" s="1">
        <v>10000077</v>
      </c>
      <c r="C1213" s="1">
        <v>9001323</v>
      </c>
      <c r="D1213" s="1" t="s">
        <v>7959</v>
      </c>
      <c r="E1213" s="1" t="s">
        <v>7960</v>
      </c>
      <c r="F1213" s="1" t="s">
        <v>8546</v>
      </c>
      <c r="G1213" s="1">
        <v>3.05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 t="s">
        <v>82</v>
      </c>
      <c r="N1213" s="1">
        <v>10</v>
      </c>
      <c r="O1213" s="1">
        <v>10000077</v>
      </c>
    </row>
    <row r="1214" spans="1:15" x14ac:dyDescent="0.2">
      <c r="A1214" s="1">
        <v>1212</v>
      </c>
      <c r="B1214" s="1">
        <v>10000077</v>
      </c>
      <c r="C1214" s="1">
        <v>9001326</v>
      </c>
      <c r="D1214" s="1" t="s">
        <v>7963</v>
      </c>
      <c r="E1214" s="1" t="s">
        <v>7964</v>
      </c>
      <c r="F1214" s="1" t="s">
        <v>8547</v>
      </c>
      <c r="G1214" s="1">
        <v>3.05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 t="s">
        <v>82</v>
      </c>
      <c r="N1214" s="1">
        <v>10</v>
      </c>
      <c r="O1214" s="1">
        <v>10000077</v>
      </c>
    </row>
    <row r="1215" spans="1:15" x14ac:dyDescent="0.2">
      <c r="A1215" s="1">
        <v>1213</v>
      </c>
      <c r="B1215" s="1">
        <v>10000077</v>
      </c>
      <c r="C1215" s="1">
        <v>9001353</v>
      </c>
      <c r="D1215" s="1" t="s">
        <v>7966</v>
      </c>
      <c r="E1215" s="1" t="s">
        <v>7967</v>
      </c>
      <c r="F1215" s="1" t="s">
        <v>8548</v>
      </c>
      <c r="G1215" s="1">
        <v>2.15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 t="s">
        <v>82</v>
      </c>
      <c r="N1215" s="1">
        <v>10</v>
      </c>
      <c r="O1215" s="1">
        <v>10000077</v>
      </c>
    </row>
    <row r="1216" spans="1:15" x14ac:dyDescent="0.2">
      <c r="A1216" s="1">
        <v>1214</v>
      </c>
      <c r="B1216" s="1">
        <v>10000201</v>
      </c>
      <c r="C1216" s="1">
        <v>9001321</v>
      </c>
      <c r="D1216" s="1" t="s">
        <v>8379</v>
      </c>
      <c r="E1216" s="1" t="s">
        <v>8380</v>
      </c>
      <c r="F1216" s="1" t="s">
        <v>8549</v>
      </c>
      <c r="G1216" s="1">
        <v>2.15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 t="s">
        <v>927</v>
      </c>
      <c r="N1216" s="1">
        <v>23</v>
      </c>
      <c r="O1216" s="1">
        <v>10000201</v>
      </c>
    </row>
    <row r="1217" spans="1:15" x14ac:dyDescent="0.2">
      <c r="A1217" s="1">
        <v>1215</v>
      </c>
      <c r="B1217" s="1">
        <v>10000201</v>
      </c>
      <c r="C1217" s="1">
        <v>9001324</v>
      </c>
      <c r="D1217" s="1" t="s">
        <v>8384</v>
      </c>
      <c r="E1217" s="1" t="s">
        <v>8385</v>
      </c>
      <c r="F1217" s="1" t="s">
        <v>8550</v>
      </c>
      <c r="G1217" s="1">
        <v>3.05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 t="s">
        <v>927</v>
      </c>
      <c r="N1217" s="1">
        <v>23</v>
      </c>
      <c r="O1217" s="1">
        <v>10000201</v>
      </c>
    </row>
    <row r="1218" spans="1:15" x14ac:dyDescent="0.2">
      <c r="A1218" s="1">
        <v>1216</v>
      </c>
      <c r="B1218" s="1">
        <v>10000201</v>
      </c>
      <c r="C1218" s="1">
        <v>9001334</v>
      </c>
      <c r="D1218" s="1" t="s">
        <v>8386</v>
      </c>
      <c r="E1218" s="1" t="s">
        <v>8387</v>
      </c>
      <c r="F1218" s="1" t="s">
        <v>8551</v>
      </c>
      <c r="G1218" s="1">
        <v>2.15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 t="s">
        <v>927</v>
      </c>
      <c r="N1218" s="1">
        <v>23</v>
      </c>
      <c r="O1218" s="1">
        <v>10000201</v>
      </c>
    </row>
    <row r="1219" spans="1:15" x14ac:dyDescent="0.2">
      <c r="A1219" s="1">
        <v>1217</v>
      </c>
      <c r="B1219" s="1">
        <v>10000201</v>
      </c>
      <c r="C1219" s="1">
        <v>9001339</v>
      </c>
      <c r="D1219" s="1" t="s">
        <v>8389</v>
      </c>
      <c r="E1219" s="1" t="s">
        <v>8390</v>
      </c>
      <c r="F1219" s="1" t="s">
        <v>8552</v>
      </c>
      <c r="G1219" s="1">
        <v>2.15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 t="s">
        <v>927</v>
      </c>
      <c r="N1219" s="1">
        <v>23</v>
      </c>
      <c r="O1219" s="1">
        <v>10000201</v>
      </c>
    </row>
    <row r="1220" spans="1:15" x14ac:dyDescent="0.2">
      <c r="A1220" s="1">
        <v>1218</v>
      </c>
      <c r="B1220" s="1">
        <v>10000201</v>
      </c>
      <c r="C1220" s="1">
        <v>9001340</v>
      </c>
      <c r="D1220" s="1" t="s">
        <v>8392</v>
      </c>
      <c r="E1220" s="1" t="s">
        <v>8393</v>
      </c>
      <c r="F1220" s="1" t="s">
        <v>8553</v>
      </c>
      <c r="G1220" s="1">
        <v>2.15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 t="s">
        <v>927</v>
      </c>
      <c r="N1220" s="1">
        <v>23</v>
      </c>
      <c r="O1220" s="1">
        <v>10000201</v>
      </c>
    </row>
    <row r="1221" spans="1:15" x14ac:dyDescent="0.2">
      <c r="A1221" s="1">
        <v>1219</v>
      </c>
      <c r="B1221" s="1">
        <v>10000201</v>
      </c>
      <c r="C1221" s="1">
        <v>9001341</v>
      </c>
      <c r="D1221" s="1" t="s">
        <v>8396</v>
      </c>
      <c r="E1221" s="1" t="s">
        <v>8397</v>
      </c>
      <c r="F1221" s="1" t="s">
        <v>8554</v>
      </c>
      <c r="G1221" s="1">
        <v>2.15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 t="s">
        <v>927</v>
      </c>
      <c r="N1221" s="1">
        <v>23</v>
      </c>
      <c r="O1221" s="1">
        <v>10000201</v>
      </c>
    </row>
    <row r="1222" spans="1:15" x14ac:dyDescent="0.2">
      <c r="A1222" s="1">
        <v>1220</v>
      </c>
      <c r="B1222" s="1">
        <v>10000201</v>
      </c>
      <c r="C1222" s="1">
        <v>9001343</v>
      </c>
      <c r="D1222" s="1" t="s">
        <v>8398</v>
      </c>
      <c r="E1222" s="1" t="s">
        <v>8399</v>
      </c>
      <c r="F1222" s="1" t="s">
        <v>8555</v>
      </c>
      <c r="G1222" s="1">
        <v>1.65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 t="s">
        <v>927</v>
      </c>
      <c r="N1222" s="1">
        <v>23</v>
      </c>
      <c r="O1222" s="1">
        <v>10000201</v>
      </c>
    </row>
    <row r="1223" spans="1:15" x14ac:dyDescent="0.2">
      <c r="A1223" s="1">
        <v>1221</v>
      </c>
      <c r="B1223" s="1">
        <v>10000201</v>
      </c>
      <c r="C1223" s="1">
        <v>9001351</v>
      </c>
      <c r="D1223" s="1" t="s">
        <v>8403</v>
      </c>
      <c r="E1223" s="1" t="s">
        <v>8405</v>
      </c>
      <c r="F1223" s="1" t="s">
        <v>8556</v>
      </c>
      <c r="G1223" s="1">
        <v>1.5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 t="s">
        <v>927</v>
      </c>
      <c r="N1223" s="1">
        <v>23</v>
      </c>
      <c r="O1223" s="1">
        <v>10000201</v>
      </c>
    </row>
    <row r="1224" spans="1:15" x14ac:dyDescent="0.2">
      <c r="A1224" s="1">
        <v>1222</v>
      </c>
      <c r="B1224" s="1">
        <v>10000201</v>
      </c>
      <c r="C1224" s="1">
        <v>9001357</v>
      </c>
      <c r="D1224" s="1" t="s">
        <v>8409</v>
      </c>
      <c r="E1224" s="1" t="s">
        <v>8410</v>
      </c>
      <c r="F1224" s="1" t="s">
        <v>8557</v>
      </c>
      <c r="G1224" s="1">
        <v>1.5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 t="s">
        <v>927</v>
      </c>
      <c r="N1224" s="1">
        <v>23</v>
      </c>
      <c r="O1224" s="1">
        <v>10000201</v>
      </c>
    </row>
    <row r="1225" spans="1:15" x14ac:dyDescent="0.2">
      <c r="A1225" s="1">
        <v>1223</v>
      </c>
      <c r="B1225" s="1">
        <v>10000201</v>
      </c>
      <c r="C1225" s="1">
        <v>9001361</v>
      </c>
      <c r="D1225" s="1" t="s">
        <v>8413</v>
      </c>
      <c r="E1225" s="1" t="s">
        <v>8415</v>
      </c>
      <c r="F1225" s="1" t="s">
        <v>8558</v>
      </c>
      <c r="G1225" s="1">
        <v>1.5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 t="s">
        <v>927</v>
      </c>
      <c r="N1225" s="1">
        <v>23</v>
      </c>
      <c r="O1225" s="1">
        <v>10000201</v>
      </c>
    </row>
    <row r="1226" spans="1:15" x14ac:dyDescent="0.2">
      <c r="A1226" s="1">
        <v>1224</v>
      </c>
      <c r="B1226" s="1">
        <v>10000201</v>
      </c>
      <c r="C1226" s="1">
        <v>9001365</v>
      </c>
      <c r="D1226" s="1" t="s">
        <v>2300</v>
      </c>
      <c r="E1226" s="1" t="s">
        <v>8420</v>
      </c>
      <c r="F1226" s="1" t="s">
        <v>8559</v>
      </c>
      <c r="G1226" s="1">
        <v>1.5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 t="s">
        <v>927</v>
      </c>
      <c r="N1226" s="1">
        <v>23</v>
      </c>
      <c r="O1226" s="1">
        <v>10000201</v>
      </c>
    </row>
    <row r="1227" spans="1:15" x14ac:dyDescent="0.2">
      <c r="A1227" s="1">
        <v>1225</v>
      </c>
      <c r="B1227" s="1">
        <v>10000086</v>
      </c>
      <c r="C1227" s="1">
        <v>9001306</v>
      </c>
      <c r="D1227" s="1" t="s">
        <v>7980</v>
      </c>
      <c r="E1227" s="1" t="s">
        <v>7982</v>
      </c>
      <c r="F1227" s="1" t="s">
        <v>8560</v>
      </c>
      <c r="G1227" s="1">
        <v>2.15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 t="s">
        <v>75</v>
      </c>
      <c r="N1227" s="1">
        <v>11</v>
      </c>
      <c r="O1227" s="1">
        <v>10000086</v>
      </c>
    </row>
    <row r="1228" spans="1:15" x14ac:dyDescent="0.2">
      <c r="A1228" s="1">
        <v>1226</v>
      </c>
      <c r="B1228" s="1">
        <v>10000086</v>
      </c>
      <c r="C1228" s="1">
        <v>9001308</v>
      </c>
      <c r="D1228" s="1" t="s">
        <v>1245</v>
      </c>
      <c r="E1228" s="1" t="s">
        <v>7984</v>
      </c>
      <c r="F1228" s="1" t="s">
        <v>8561</v>
      </c>
      <c r="G1228" s="1">
        <v>2.15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 t="s">
        <v>75</v>
      </c>
      <c r="N1228" s="1">
        <v>11</v>
      </c>
      <c r="O1228" s="1">
        <v>10000086</v>
      </c>
    </row>
    <row r="1229" spans="1:15" x14ac:dyDescent="0.2">
      <c r="A1229" s="1">
        <v>1227</v>
      </c>
      <c r="B1229" s="1">
        <v>10000086</v>
      </c>
      <c r="C1229" s="1">
        <v>9001310</v>
      </c>
      <c r="D1229" s="1" t="s">
        <v>7987</v>
      </c>
      <c r="E1229" s="1" t="s">
        <v>7989</v>
      </c>
      <c r="F1229" s="1" t="s">
        <v>8562</v>
      </c>
      <c r="G1229" s="1">
        <v>2.15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 t="s">
        <v>75</v>
      </c>
      <c r="N1229" s="1">
        <v>11</v>
      </c>
      <c r="O1229" s="1">
        <v>10000086</v>
      </c>
    </row>
    <row r="1230" spans="1:15" x14ac:dyDescent="0.2">
      <c r="A1230" s="1">
        <v>1228</v>
      </c>
      <c r="B1230" s="1">
        <v>10000086</v>
      </c>
      <c r="C1230" s="1">
        <v>9001318</v>
      </c>
      <c r="D1230" s="1" t="s">
        <v>7995</v>
      </c>
      <c r="E1230" s="1" t="s">
        <v>7997</v>
      </c>
      <c r="F1230" s="1" t="s">
        <v>8563</v>
      </c>
      <c r="G1230" s="1">
        <v>2.15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 t="s">
        <v>75</v>
      </c>
      <c r="N1230" s="1">
        <v>11</v>
      </c>
      <c r="O1230" s="1">
        <v>10000086</v>
      </c>
    </row>
    <row r="1231" spans="1:15" x14ac:dyDescent="0.2">
      <c r="A1231" s="1">
        <v>1229</v>
      </c>
      <c r="B1231" s="1">
        <v>10000086</v>
      </c>
      <c r="C1231" s="1">
        <v>9001325</v>
      </c>
      <c r="D1231" s="1" t="s">
        <v>8001</v>
      </c>
      <c r="E1231" s="1" t="s">
        <v>8002</v>
      </c>
      <c r="F1231" s="1" t="s">
        <v>8564</v>
      </c>
      <c r="G1231" s="1">
        <v>3.05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 t="s">
        <v>75</v>
      </c>
      <c r="N1231" s="1">
        <v>11</v>
      </c>
      <c r="O1231" s="1">
        <v>10000086</v>
      </c>
    </row>
    <row r="1232" spans="1:15" x14ac:dyDescent="0.2">
      <c r="A1232" s="1">
        <v>1230</v>
      </c>
      <c r="B1232" s="1">
        <v>10000086</v>
      </c>
      <c r="C1232" s="1">
        <v>9001328</v>
      </c>
      <c r="D1232" s="1" t="s">
        <v>8003</v>
      </c>
      <c r="E1232" s="1" t="s">
        <v>8004</v>
      </c>
      <c r="F1232" s="1" t="s">
        <v>8565</v>
      </c>
      <c r="G1232" s="1">
        <v>2.15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 t="s">
        <v>75</v>
      </c>
      <c r="N1232" s="1">
        <v>11</v>
      </c>
      <c r="O1232" s="1">
        <v>10000086</v>
      </c>
    </row>
    <row r="1233" spans="1:15" x14ac:dyDescent="0.2">
      <c r="A1233" s="1">
        <v>1231</v>
      </c>
      <c r="B1233" s="1">
        <v>10000086</v>
      </c>
      <c r="C1233" s="1">
        <v>9001329</v>
      </c>
      <c r="D1233" s="1" t="s">
        <v>8008</v>
      </c>
      <c r="E1233" s="1" t="s">
        <v>8009</v>
      </c>
      <c r="F1233" s="1" t="s">
        <v>8566</v>
      </c>
      <c r="G1233" s="1">
        <v>2.15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 t="s">
        <v>75</v>
      </c>
      <c r="N1233" s="1">
        <v>11</v>
      </c>
      <c r="O1233" s="1">
        <v>10000086</v>
      </c>
    </row>
    <row r="1234" spans="1:15" x14ac:dyDescent="0.2">
      <c r="A1234" s="1">
        <v>1232</v>
      </c>
      <c r="B1234" s="1">
        <v>10000086</v>
      </c>
      <c r="C1234" s="1">
        <v>9001355</v>
      </c>
      <c r="D1234" s="1" t="s">
        <v>8011</v>
      </c>
      <c r="E1234" s="1" t="s">
        <v>8012</v>
      </c>
      <c r="F1234" s="1" t="s">
        <v>8567</v>
      </c>
      <c r="G1234" s="1">
        <v>2.15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 t="s">
        <v>75</v>
      </c>
      <c r="N1234" s="1">
        <v>11</v>
      </c>
      <c r="O1234" s="1">
        <v>10000086</v>
      </c>
    </row>
    <row r="1235" spans="1:15" x14ac:dyDescent="0.2">
      <c r="A1235" s="1">
        <v>1233</v>
      </c>
      <c r="B1235" s="1">
        <v>10000062</v>
      </c>
      <c r="C1235" s="1">
        <v>9001327</v>
      </c>
      <c r="D1235" s="1" t="s">
        <v>7909</v>
      </c>
      <c r="E1235" s="1" t="s">
        <v>7911</v>
      </c>
      <c r="F1235" s="1" t="s">
        <v>8568</v>
      </c>
      <c r="G1235" s="1">
        <v>2.15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 t="s">
        <v>363</v>
      </c>
      <c r="N1235" s="1">
        <v>9</v>
      </c>
      <c r="O1235" s="1">
        <v>10000062</v>
      </c>
    </row>
    <row r="1236" spans="1:15" x14ac:dyDescent="0.2">
      <c r="A1236" s="1">
        <v>1234</v>
      </c>
      <c r="B1236" s="1">
        <v>10000062</v>
      </c>
      <c r="C1236" s="1">
        <v>9001330</v>
      </c>
      <c r="D1236" s="1" t="s">
        <v>7914</v>
      </c>
      <c r="E1236" s="1" t="s">
        <v>7915</v>
      </c>
      <c r="F1236" s="1" t="s">
        <v>8569</v>
      </c>
      <c r="G1236" s="1">
        <v>2.15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 t="s">
        <v>363</v>
      </c>
      <c r="N1236" s="1">
        <v>9</v>
      </c>
      <c r="O1236" s="1">
        <v>10000062</v>
      </c>
    </row>
    <row r="1237" spans="1:15" x14ac:dyDescent="0.2">
      <c r="A1237" s="1">
        <v>1235</v>
      </c>
      <c r="B1237" s="1">
        <v>10000062</v>
      </c>
      <c r="C1237" s="1">
        <v>9001337</v>
      </c>
      <c r="D1237" s="1" t="s">
        <v>7920</v>
      </c>
      <c r="E1237" s="1" t="s">
        <v>7922</v>
      </c>
      <c r="F1237" s="1" t="s">
        <v>8570</v>
      </c>
      <c r="G1237" s="1">
        <v>2.15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 t="s">
        <v>363</v>
      </c>
      <c r="N1237" s="1">
        <v>9</v>
      </c>
      <c r="O1237" s="1">
        <v>10000062</v>
      </c>
    </row>
    <row r="1238" spans="1:15" x14ac:dyDescent="0.2">
      <c r="A1238" s="1">
        <v>1236</v>
      </c>
      <c r="B1238" s="1">
        <v>10000062</v>
      </c>
      <c r="C1238" s="1">
        <v>9001338</v>
      </c>
      <c r="D1238" s="1" t="s">
        <v>7927</v>
      </c>
      <c r="E1238" s="1" t="s">
        <v>7928</v>
      </c>
      <c r="F1238" s="1" t="s">
        <v>8571</v>
      </c>
      <c r="G1238" s="1">
        <v>2.15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 t="s">
        <v>363</v>
      </c>
      <c r="N1238" s="1">
        <v>9</v>
      </c>
      <c r="O1238" s="1">
        <v>10000062</v>
      </c>
    </row>
    <row r="1239" spans="1:15" x14ac:dyDescent="0.2">
      <c r="A1239" s="1">
        <v>1237</v>
      </c>
      <c r="B1239" s="1">
        <v>10000062</v>
      </c>
      <c r="C1239" s="1">
        <v>9001344</v>
      </c>
      <c r="D1239" s="1" t="s">
        <v>7933</v>
      </c>
      <c r="E1239" s="1" t="s">
        <v>7934</v>
      </c>
      <c r="F1239" s="1" t="s">
        <v>8572</v>
      </c>
      <c r="G1239" s="1">
        <v>1.65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 t="s">
        <v>363</v>
      </c>
      <c r="N1239" s="1">
        <v>9</v>
      </c>
      <c r="O1239" s="1">
        <v>10000062</v>
      </c>
    </row>
    <row r="1240" spans="1:15" x14ac:dyDescent="0.2">
      <c r="A1240" s="1">
        <v>1238</v>
      </c>
      <c r="B1240" s="1">
        <v>10000001</v>
      </c>
      <c r="C1240" s="1">
        <v>9001428</v>
      </c>
      <c r="D1240" s="1" t="s">
        <v>8621</v>
      </c>
      <c r="E1240" s="1" t="s">
        <v>8622</v>
      </c>
      <c r="F1240" s="1" t="s">
        <v>9093</v>
      </c>
      <c r="G1240" s="1">
        <v>1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 t="s">
        <v>54</v>
      </c>
      <c r="N1240" s="1">
        <v>2</v>
      </c>
      <c r="O1240" s="1">
        <v>10000001</v>
      </c>
    </row>
    <row r="1241" spans="1:15" x14ac:dyDescent="0.2">
      <c r="A1241" s="1">
        <v>1239</v>
      </c>
      <c r="B1241" s="1">
        <v>10000023</v>
      </c>
      <c r="C1241" s="1">
        <v>9001425</v>
      </c>
      <c r="D1241" s="1" t="s">
        <v>8645</v>
      </c>
      <c r="E1241" s="1" t="s">
        <v>8646</v>
      </c>
      <c r="F1241" s="1" t="s">
        <v>9094</v>
      </c>
      <c r="G1241" s="1">
        <v>1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 t="s">
        <v>137</v>
      </c>
      <c r="N1241" s="1">
        <v>1</v>
      </c>
      <c r="O1241" s="1">
        <v>10000023</v>
      </c>
    </row>
    <row r="1242" spans="1:15" x14ac:dyDescent="0.2">
      <c r="A1242" s="1">
        <v>1240</v>
      </c>
      <c r="B1242" s="1">
        <v>10000023</v>
      </c>
      <c r="C1242" s="1">
        <v>9001426</v>
      </c>
      <c r="D1242" s="1" t="s">
        <v>8650</v>
      </c>
      <c r="E1242" s="1" t="s">
        <v>8651</v>
      </c>
      <c r="F1242" s="1" t="s">
        <v>9095</v>
      </c>
      <c r="G1242" s="1">
        <v>1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 t="s">
        <v>137</v>
      </c>
      <c r="N1242" s="1">
        <v>1</v>
      </c>
      <c r="O1242" s="1">
        <v>10000023</v>
      </c>
    </row>
    <row r="1243" spans="1:15" x14ac:dyDescent="0.2">
      <c r="A1243" s="1">
        <v>1241</v>
      </c>
      <c r="B1243" s="1">
        <v>10000034</v>
      </c>
      <c r="C1243" s="1">
        <v>9001369</v>
      </c>
      <c r="D1243" s="1" t="s">
        <v>8677</v>
      </c>
      <c r="E1243" s="1" t="s">
        <v>8678</v>
      </c>
      <c r="F1243" s="1" t="s">
        <v>9096</v>
      </c>
      <c r="G1243" s="1">
        <v>1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 t="s">
        <v>46</v>
      </c>
      <c r="N1243" s="1">
        <v>5</v>
      </c>
      <c r="O1243" s="1">
        <v>10000034</v>
      </c>
    </row>
    <row r="1244" spans="1:15" x14ac:dyDescent="0.2">
      <c r="A1244" s="1">
        <v>1242</v>
      </c>
      <c r="B1244" s="1">
        <v>10000034</v>
      </c>
      <c r="C1244" s="1">
        <v>9001370</v>
      </c>
      <c r="D1244" s="1" t="s">
        <v>8681</v>
      </c>
      <c r="E1244" s="1" t="s">
        <v>8682</v>
      </c>
      <c r="F1244" s="1" t="s">
        <v>9097</v>
      </c>
      <c r="G1244" s="1">
        <v>1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 t="s">
        <v>46</v>
      </c>
      <c r="N1244" s="1">
        <v>5</v>
      </c>
      <c r="O1244" s="1">
        <v>10000034</v>
      </c>
    </row>
    <row r="1245" spans="1:15" x14ac:dyDescent="0.2">
      <c r="A1245" s="1">
        <v>1243</v>
      </c>
      <c r="B1245" s="1">
        <v>10000034</v>
      </c>
      <c r="C1245" s="1">
        <v>9001371</v>
      </c>
      <c r="D1245" s="1" t="s">
        <v>8684</v>
      </c>
      <c r="E1245" s="1" t="s">
        <v>8685</v>
      </c>
      <c r="F1245" s="1" t="s">
        <v>9098</v>
      </c>
      <c r="G1245" s="1">
        <v>1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 t="s">
        <v>46</v>
      </c>
      <c r="N1245" s="1">
        <v>5</v>
      </c>
      <c r="O1245" s="1">
        <v>10000034</v>
      </c>
    </row>
    <row r="1246" spans="1:15" x14ac:dyDescent="0.2">
      <c r="A1246" s="1">
        <v>1244</v>
      </c>
      <c r="B1246" s="1">
        <v>10000034</v>
      </c>
      <c r="C1246" s="1">
        <v>9001372</v>
      </c>
      <c r="D1246" s="1" t="s">
        <v>8688</v>
      </c>
      <c r="E1246" s="1" t="s">
        <v>8689</v>
      </c>
      <c r="F1246" s="1" t="s">
        <v>9099</v>
      </c>
      <c r="G1246" s="1">
        <v>1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 t="s">
        <v>46</v>
      </c>
      <c r="N1246" s="1">
        <v>5</v>
      </c>
      <c r="O1246" s="1">
        <v>10000034</v>
      </c>
    </row>
    <row r="1247" spans="1:15" x14ac:dyDescent="0.2">
      <c r="A1247" s="1">
        <v>1245</v>
      </c>
      <c r="B1247" s="1">
        <v>10000034</v>
      </c>
      <c r="C1247" s="1">
        <v>9001373</v>
      </c>
      <c r="D1247" s="1" t="s">
        <v>8691</v>
      </c>
      <c r="E1247" s="1" t="s">
        <v>8692</v>
      </c>
      <c r="F1247" s="1" t="s">
        <v>9100</v>
      </c>
      <c r="G1247" s="1">
        <v>1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 t="s">
        <v>46</v>
      </c>
      <c r="N1247" s="1">
        <v>5</v>
      </c>
      <c r="O1247" s="1">
        <v>10000034</v>
      </c>
    </row>
    <row r="1248" spans="1:15" x14ac:dyDescent="0.2">
      <c r="A1248" s="1">
        <v>1246</v>
      </c>
      <c r="B1248" s="1">
        <v>10000034</v>
      </c>
      <c r="C1248" s="1">
        <v>9001374</v>
      </c>
      <c r="D1248" s="1" t="s">
        <v>8695</v>
      </c>
      <c r="E1248" s="1" t="s">
        <v>8696</v>
      </c>
      <c r="F1248" s="1" t="s">
        <v>9101</v>
      </c>
      <c r="G1248" s="1">
        <v>1.65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 t="s">
        <v>46</v>
      </c>
      <c r="N1248" s="1">
        <v>5</v>
      </c>
      <c r="O1248" s="1">
        <v>10000034</v>
      </c>
    </row>
    <row r="1249" spans="1:15" x14ac:dyDescent="0.2">
      <c r="A1249" s="1">
        <v>1247</v>
      </c>
      <c r="B1249" s="1">
        <v>10000062</v>
      </c>
      <c r="C1249" s="1">
        <v>9001427</v>
      </c>
      <c r="D1249" s="1" t="s">
        <v>8734</v>
      </c>
      <c r="E1249" s="1" t="s">
        <v>8735</v>
      </c>
      <c r="F1249" s="1" t="s">
        <v>9102</v>
      </c>
      <c r="G1249" s="1">
        <v>1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 t="s">
        <v>363</v>
      </c>
      <c r="N1249" s="1">
        <v>9</v>
      </c>
      <c r="O1249" s="1">
        <v>10000062</v>
      </c>
    </row>
    <row r="1250" spans="1:15" x14ac:dyDescent="0.2">
      <c r="A1250" s="1">
        <v>1248</v>
      </c>
      <c r="B1250" s="1">
        <v>10000086</v>
      </c>
      <c r="C1250" s="1">
        <v>9001414</v>
      </c>
      <c r="D1250" s="1" t="s">
        <v>8777</v>
      </c>
      <c r="E1250" s="1" t="s">
        <v>8778</v>
      </c>
      <c r="F1250" s="1" t="s">
        <v>9103</v>
      </c>
      <c r="G1250" s="1">
        <v>1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 t="s">
        <v>75</v>
      </c>
      <c r="N1250" s="1">
        <v>11</v>
      </c>
      <c r="O1250" s="1">
        <v>10000086</v>
      </c>
    </row>
    <row r="1251" spans="1:15" x14ac:dyDescent="0.2">
      <c r="A1251" s="1">
        <v>1249</v>
      </c>
      <c r="B1251" s="1">
        <v>10000086</v>
      </c>
      <c r="C1251" s="1">
        <v>9001415</v>
      </c>
      <c r="D1251" s="1" t="s">
        <v>8780</v>
      </c>
      <c r="E1251" s="1" t="s">
        <v>8781</v>
      </c>
      <c r="F1251" s="1" t="s">
        <v>9104</v>
      </c>
      <c r="G1251" s="1">
        <v>1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 t="s">
        <v>75</v>
      </c>
      <c r="N1251" s="1">
        <v>11</v>
      </c>
      <c r="O1251" s="1">
        <v>10000086</v>
      </c>
    </row>
    <row r="1252" spans="1:15" x14ac:dyDescent="0.2">
      <c r="A1252" s="1">
        <v>1250</v>
      </c>
      <c r="B1252" s="1">
        <v>10000086</v>
      </c>
      <c r="C1252" s="1">
        <v>9001416</v>
      </c>
      <c r="D1252" s="1" t="s">
        <v>8783</v>
      </c>
      <c r="E1252" s="1" t="s">
        <v>8784</v>
      </c>
      <c r="F1252" s="1" t="s">
        <v>9105</v>
      </c>
      <c r="G1252" s="1">
        <v>1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 t="s">
        <v>75</v>
      </c>
      <c r="N1252" s="1">
        <v>11</v>
      </c>
      <c r="O1252" s="1">
        <v>10000086</v>
      </c>
    </row>
    <row r="1253" spans="1:15" x14ac:dyDescent="0.2">
      <c r="A1253" s="1">
        <v>1251</v>
      </c>
      <c r="B1253" s="1">
        <v>10000086</v>
      </c>
      <c r="C1253" s="1">
        <v>9001417</v>
      </c>
      <c r="D1253" s="1" t="s">
        <v>8786</v>
      </c>
      <c r="E1253" s="1" t="s">
        <v>8787</v>
      </c>
      <c r="F1253" s="1" t="s">
        <v>9106</v>
      </c>
      <c r="G1253" s="1">
        <v>1.65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 t="s">
        <v>75</v>
      </c>
      <c r="N1253" s="1">
        <v>11</v>
      </c>
      <c r="O1253" s="1">
        <v>10000086</v>
      </c>
    </row>
    <row r="1254" spans="1:15" x14ac:dyDescent="0.2">
      <c r="A1254" s="1">
        <v>1252</v>
      </c>
      <c r="B1254" s="1">
        <v>10000086</v>
      </c>
      <c r="C1254" s="1">
        <v>9001418</v>
      </c>
      <c r="D1254" s="1" t="s">
        <v>8790</v>
      </c>
      <c r="E1254" s="1" t="s">
        <v>8791</v>
      </c>
      <c r="F1254" s="1" t="s">
        <v>9107</v>
      </c>
      <c r="G1254" s="1">
        <v>1.65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 t="s">
        <v>75</v>
      </c>
      <c r="N1254" s="1">
        <v>11</v>
      </c>
      <c r="O1254" s="1">
        <v>10000086</v>
      </c>
    </row>
    <row r="1255" spans="1:15" x14ac:dyDescent="0.2">
      <c r="A1255" s="1">
        <v>1253</v>
      </c>
      <c r="B1255" s="1">
        <v>10000086</v>
      </c>
      <c r="C1255" s="1">
        <v>9001419</v>
      </c>
      <c r="D1255" s="1" t="s">
        <v>8793</v>
      </c>
      <c r="E1255" s="1" t="s">
        <v>8794</v>
      </c>
      <c r="F1255" s="1" t="s">
        <v>9108</v>
      </c>
      <c r="G1255" s="1">
        <v>1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 t="s">
        <v>75</v>
      </c>
      <c r="N1255" s="1">
        <v>11</v>
      </c>
      <c r="O1255" s="1">
        <v>10000086</v>
      </c>
    </row>
    <row r="1256" spans="1:15" x14ac:dyDescent="0.2">
      <c r="A1256" s="1">
        <v>1254</v>
      </c>
      <c r="B1256" s="1">
        <v>10000086</v>
      </c>
      <c r="C1256" s="1">
        <v>9001420</v>
      </c>
      <c r="D1256" s="1" t="s">
        <v>8796</v>
      </c>
      <c r="E1256" s="1" t="s">
        <v>8797</v>
      </c>
      <c r="F1256" s="1" t="s">
        <v>9109</v>
      </c>
      <c r="G1256" s="1">
        <v>1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 t="s">
        <v>75</v>
      </c>
      <c r="N1256" s="1">
        <v>11</v>
      </c>
      <c r="O1256" s="1">
        <v>10000086</v>
      </c>
    </row>
    <row r="1257" spans="1:15" x14ac:dyDescent="0.2">
      <c r="A1257" s="1">
        <v>1255</v>
      </c>
      <c r="B1257" s="1">
        <v>10000086</v>
      </c>
      <c r="C1257" s="1">
        <v>9001421</v>
      </c>
      <c r="D1257" s="1" t="s">
        <v>8800</v>
      </c>
      <c r="E1257" s="1" t="s">
        <v>8801</v>
      </c>
      <c r="F1257" s="1" t="s">
        <v>9110</v>
      </c>
      <c r="G1257" s="1">
        <v>1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 t="s">
        <v>75</v>
      </c>
      <c r="N1257" s="1">
        <v>11</v>
      </c>
      <c r="O1257" s="1">
        <v>10000086</v>
      </c>
    </row>
    <row r="1258" spans="1:15" x14ac:dyDescent="0.2">
      <c r="A1258" s="1">
        <v>1256</v>
      </c>
      <c r="B1258" s="1">
        <v>10000086</v>
      </c>
      <c r="C1258" s="1">
        <v>9001422</v>
      </c>
      <c r="D1258" s="1" t="s">
        <v>8803</v>
      </c>
      <c r="E1258" s="1" t="s">
        <v>8804</v>
      </c>
      <c r="F1258" s="1" t="s">
        <v>9111</v>
      </c>
      <c r="G1258" s="1">
        <v>1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 t="s">
        <v>75</v>
      </c>
      <c r="N1258" s="1">
        <v>11</v>
      </c>
      <c r="O1258" s="1">
        <v>10000086</v>
      </c>
    </row>
    <row r="1259" spans="1:15" x14ac:dyDescent="0.2">
      <c r="A1259" s="1">
        <v>1257</v>
      </c>
      <c r="B1259" s="1">
        <v>10000086</v>
      </c>
      <c r="C1259" s="1">
        <v>9001423</v>
      </c>
      <c r="D1259" s="1" t="s">
        <v>8807</v>
      </c>
      <c r="E1259" s="1" t="s">
        <v>8808</v>
      </c>
      <c r="F1259" s="1" t="s">
        <v>9112</v>
      </c>
      <c r="G1259" s="1">
        <v>1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 t="s">
        <v>75</v>
      </c>
      <c r="N1259" s="1">
        <v>11</v>
      </c>
      <c r="O1259" s="1">
        <v>10000086</v>
      </c>
    </row>
    <row r="1260" spans="1:15" x14ac:dyDescent="0.2">
      <c r="A1260" s="1">
        <v>1258</v>
      </c>
      <c r="B1260" s="1">
        <v>10000086</v>
      </c>
      <c r="C1260" s="1">
        <v>9001424</v>
      </c>
      <c r="D1260" s="1" t="s">
        <v>7490</v>
      </c>
      <c r="E1260" s="1" t="s">
        <v>8811</v>
      </c>
      <c r="F1260" s="1" t="s">
        <v>9113</v>
      </c>
      <c r="G1260" s="1">
        <v>1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 t="s">
        <v>75</v>
      </c>
      <c r="N1260" s="1">
        <v>11</v>
      </c>
      <c r="O1260" s="1">
        <v>10000086</v>
      </c>
    </row>
    <row r="1261" spans="1:15" x14ac:dyDescent="0.2">
      <c r="A1261" s="1">
        <v>1259</v>
      </c>
      <c r="B1261" s="1">
        <v>10000098</v>
      </c>
      <c r="C1261" s="1">
        <v>9001380</v>
      </c>
      <c r="D1261" s="1" t="s">
        <v>8832</v>
      </c>
      <c r="E1261" s="1" t="s">
        <v>8833</v>
      </c>
      <c r="F1261" s="1" t="s">
        <v>9114</v>
      </c>
      <c r="G1261" s="1">
        <v>1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 t="s">
        <v>61</v>
      </c>
      <c r="N1261" s="1">
        <v>12</v>
      </c>
      <c r="O1261" s="1">
        <v>10000098</v>
      </c>
    </row>
    <row r="1262" spans="1:15" x14ac:dyDescent="0.2">
      <c r="A1262" s="1">
        <v>1260</v>
      </c>
      <c r="B1262" s="1">
        <v>10000098</v>
      </c>
      <c r="C1262" s="1">
        <v>9001381</v>
      </c>
      <c r="D1262" s="1" t="s">
        <v>8835</v>
      </c>
      <c r="E1262" s="1" t="s">
        <v>8836</v>
      </c>
      <c r="F1262" s="1" t="s">
        <v>9115</v>
      </c>
      <c r="G1262" s="1">
        <v>1.65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 t="s">
        <v>61</v>
      </c>
      <c r="N1262" s="1">
        <v>12</v>
      </c>
      <c r="O1262" s="1">
        <v>10000098</v>
      </c>
    </row>
    <row r="1263" spans="1:15" x14ac:dyDescent="0.2">
      <c r="A1263" s="1">
        <v>1261</v>
      </c>
      <c r="B1263" s="1">
        <v>10000098</v>
      </c>
      <c r="C1263" s="1">
        <v>9001382</v>
      </c>
      <c r="D1263" s="1" t="s">
        <v>8840</v>
      </c>
      <c r="E1263" s="1" t="s">
        <v>8841</v>
      </c>
      <c r="F1263" s="1" t="s">
        <v>9116</v>
      </c>
      <c r="G1263" s="1">
        <v>1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 t="s">
        <v>61</v>
      </c>
      <c r="N1263" s="1">
        <v>12</v>
      </c>
      <c r="O1263" s="1">
        <v>10000098</v>
      </c>
    </row>
    <row r="1264" spans="1:15" x14ac:dyDescent="0.2">
      <c r="A1264" s="1">
        <v>1262</v>
      </c>
      <c r="B1264" s="1">
        <v>10000140</v>
      </c>
      <c r="C1264" s="1">
        <v>9001383</v>
      </c>
      <c r="D1264" s="1" t="s">
        <v>8898</v>
      </c>
      <c r="E1264" s="1" t="s">
        <v>8899</v>
      </c>
      <c r="F1264" s="1" t="s">
        <v>9117</v>
      </c>
      <c r="G1264" s="1">
        <v>1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 t="s">
        <v>122</v>
      </c>
      <c r="N1264" s="1">
        <v>20</v>
      </c>
      <c r="O1264" s="1">
        <v>10000140</v>
      </c>
    </row>
    <row r="1265" spans="1:15" x14ac:dyDescent="0.2">
      <c r="A1265" s="1">
        <v>1263</v>
      </c>
      <c r="B1265" s="1">
        <v>10000140</v>
      </c>
      <c r="C1265" s="1">
        <v>9001384</v>
      </c>
      <c r="D1265" s="1" t="s">
        <v>8900</v>
      </c>
      <c r="E1265" s="1" t="s">
        <v>8901</v>
      </c>
      <c r="F1265" s="1" t="s">
        <v>9118</v>
      </c>
      <c r="G1265" s="1">
        <v>1.65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 t="s">
        <v>122</v>
      </c>
      <c r="N1265" s="1">
        <v>20</v>
      </c>
      <c r="O1265" s="1">
        <v>10000140</v>
      </c>
    </row>
    <row r="1266" spans="1:15" x14ac:dyDescent="0.2">
      <c r="A1266" s="1">
        <v>1264</v>
      </c>
      <c r="B1266" s="1">
        <v>10000140</v>
      </c>
      <c r="C1266" s="1">
        <v>9001385</v>
      </c>
      <c r="D1266" s="1" t="s">
        <v>8903</v>
      </c>
      <c r="E1266" s="1" t="s">
        <v>8904</v>
      </c>
      <c r="F1266" s="1" t="s">
        <v>9119</v>
      </c>
      <c r="G1266" s="1">
        <v>1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 t="s">
        <v>122</v>
      </c>
      <c r="N1266" s="1">
        <v>20</v>
      </c>
      <c r="O1266" s="1">
        <v>10000140</v>
      </c>
    </row>
    <row r="1267" spans="1:15" x14ac:dyDescent="0.2">
      <c r="A1267" s="1">
        <v>1265</v>
      </c>
      <c r="B1267" s="1">
        <v>10000140</v>
      </c>
      <c r="C1267" s="1">
        <v>9001386</v>
      </c>
      <c r="D1267" s="1" t="s">
        <v>8906</v>
      </c>
      <c r="E1267" s="1" t="s">
        <v>8907</v>
      </c>
      <c r="F1267" s="1" t="s">
        <v>9120</v>
      </c>
      <c r="G1267" s="1">
        <v>1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 t="s">
        <v>122</v>
      </c>
      <c r="N1267" s="1">
        <v>20</v>
      </c>
      <c r="O1267" s="1">
        <v>10000140</v>
      </c>
    </row>
    <row r="1268" spans="1:15" x14ac:dyDescent="0.2">
      <c r="A1268" s="1">
        <v>1266</v>
      </c>
      <c r="B1268" s="1">
        <v>10000140</v>
      </c>
      <c r="C1268" s="1">
        <v>9001387</v>
      </c>
      <c r="D1268" s="1" t="s">
        <v>8909</v>
      </c>
      <c r="E1268" s="1" t="s">
        <v>8910</v>
      </c>
      <c r="F1268" s="1" t="s">
        <v>9121</v>
      </c>
      <c r="G1268" s="1">
        <v>1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 t="s">
        <v>122</v>
      </c>
      <c r="N1268" s="1">
        <v>20</v>
      </c>
      <c r="O1268" s="1">
        <v>10000140</v>
      </c>
    </row>
    <row r="1269" spans="1:15" x14ac:dyDescent="0.2">
      <c r="A1269" s="1">
        <v>1267</v>
      </c>
      <c r="B1269" s="1">
        <v>10000140</v>
      </c>
      <c r="C1269" s="1">
        <v>9001388</v>
      </c>
      <c r="D1269" s="1" t="s">
        <v>8912</v>
      </c>
      <c r="E1269" s="1" t="s">
        <v>8913</v>
      </c>
      <c r="F1269" s="1" t="s">
        <v>9122</v>
      </c>
      <c r="G1269" s="1">
        <v>1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 t="s">
        <v>122</v>
      </c>
      <c r="N1269" s="1">
        <v>20</v>
      </c>
      <c r="O1269" s="1">
        <v>10000140</v>
      </c>
    </row>
    <row r="1270" spans="1:15" x14ac:dyDescent="0.2">
      <c r="A1270" s="1">
        <v>1268</v>
      </c>
      <c r="B1270" s="1">
        <v>10000140</v>
      </c>
      <c r="C1270" s="1">
        <v>9001389</v>
      </c>
      <c r="D1270" s="1" t="s">
        <v>8915</v>
      </c>
      <c r="E1270" s="1" t="s">
        <v>8916</v>
      </c>
      <c r="F1270" s="1" t="s">
        <v>9123</v>
      </c>
      <c r="G1270" s="1">
        <v>1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 t="s">
        <v>122</v>
      </c>
      <c r="N1270" s="1">
        <v>20</v>
      </c>
      <c r="O1270" s="1">
        <v>10000140</v>
      </c>
    </row>
    <row r="1271" spans="1:15" x14ac:dyDescent="0.2">
      <c r="A1271" s="1">
        <v>1269</v>
      </c>
      <c r="B1271" s="1">
        <v>10000140</v>
      </c>
      <c r="C1271" s="1">
        <v>9001390</v>
      </c>
      <c r="D1271" s="1" t="s">
        <v>8918</v>
      </c>
      <c r="E1271" s="1" t="s">
        <v>8919</v>
      </c>
      <c r="F1271" s="1" t="s">
        <v>9124</v>
      </c>
      <c r="G1271" s="1">
        <v>1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 t="s">
        <v>122</v>
      </c>
      <c r="N1271" s="1">
        <v>20</v>
      </c>
      <c r="O1271" s="1">
        <v>10000140</v>
      </c>
    </row>
    <row r="1272" spans="1:15" x14ac:dyDescent="0.2">
      <c r="A1272" s="1">
        <v>1270</v>
      </c>
      <c r="B1272" s="1">
        <v>10000140</v>
      </c>
      <c r="C1272" s="1">
        <v>9001391</v>
      </c>
      <c r="D1272" s="1" t="s">
        <v>8921</v>
      </c>
      <c r="E1272" s="1" t="s">
        <v>8922</v>
      </c>
      <c r="F1272" s="1" t="s">
        <v>9125</v>
      </c>
      <c r="G1272" s="1">
        <v>1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 t="s">
        <v>122</v>
      </c>
      <c r="N1272" s="1">
        <v>20</v>
      </c>
      <c r="O1272" s="1">
        <v>10000140</v>
      </c>
    </row>
    <row r="1273" spans="1:15" x14ac:dyDescent="0.2">
      <c r="A1273" s="1">
        <v>1271</v>
      </c>
      <c r="B1273" s="1">
        <v>10000140</v>
      </c>
      <c r="C1273" s="1">
        <v>9001392</v>
      </c>
      <c r="D1273" s="1" t="s">
        <v>8924</v>
      </c>
      <c r="E1273" s="1" t="s">
        <v>8925</v>
      </c>
      <c r="F1273" s="1" t="s">
        <v>9126</v>
      </c>
      <c r="G1273" s="1">
        <v>1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 t="s">
        <v>122</v>
      </c>
      <c r="N1273" s="1">
        <v>20</v>
      </c>
      <c r="O1273" s="1">
        <v>10000140</v>
      </c>
    </row>
    <row r="1274" spans="1:15" x14ac:dyDescent="0.2">
      <c r="A1274" s="1">
        <v>1272</v>
      </c>
      <c r="B1274" s="1">
        <v>10000154</v>
      </c>
      <c r="C1274" s="1">
        <v>9001393</v>
      </c>
      <c r="D1274" s="1" t="s">
        <v>8963</v>
      </c>
      <c r="E1274" s="1" t="s">
        <v>8964</v>
      </c>
      <c r="F1274" s="1" t="s">
        <v>9127</v>
      </c>
      <c r="G1274" s="1">
        <v>1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 t="s">
        <v>278</v>
      </c>
      <c r="N1274" s="1">
        <v>21</v>
      </c>
      <c r="O1274" s="1">
        <v>10000154</v>
      </c>
    </row>
    <row r="1275" spans="1:15" x14ac:dyDescent="0.2">
      <c r="A1275" s="1">
        <v>1273</v>
      </c>
      <c r="B1275" s="1">
        <v>10000154</v>
      </c>
      <c r="C1275" s="1">
        <v>9001394</v>
      </c>
      <c r="D1275" s="1" t="s">
        <v>8966</v>
      </c>
      <c r="E1275" s="1" t="s">
        <v>8967</v>
      </c>
      <c r="F1275" s="1" t="s">
        <v>9128</v>
      </c>
      <c r="G1275" s="1">
        <v>1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 t="s">
        <v>278</v>
      </c>
      <c r="N1275" s="1">
        <v>21</v>
      </c>
      <c r="O1275" s="1">
        <v>10000154</v>
      </c>
    </row>
    <row r="1276" spans="1:15" x14ac:dyDescent="0.2">
      <c r="A1276" s="1">
        <v>1274</v>
      </c>
      <c r="B1276" s="1">
        <v>10000154</v>
      </c>
      <c r="C1276" s="1">
        <v>9001395</v>
      </c>
      <c r="D1276" s="1" t="s">
        <v>8969</v>
      </c>
      <c r="E1276" s="1" t="s">
        <v>8970</v>
      </c>
      <c r="F1276" s="1" t="s">
        <v>9129</v>
      </c>
      <c r="G1276" s="1">
        <v>1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 t="s">
        <v>278</v>
      </c>
      <c r="N1276" s="1">
        <v>21</v>
      </c>
      <c r="O1276" s="1">
        <v>10000154</v>
      </c>
    </row>
    <row r="1277" spans="1:15" x14ac:dyDescent="0.2">
      <c r="A1277" s="1">
        <v>1275</v>
      </c>
      <c r="B1277" s="1">
        <v>10000154</v>
      </c>
      <c r="C1277" s="1">
        <v>9001396</v>
      </c>
      <c r="D1277" s="1" t="s">
        <v>8972</v>
      </c>
      <c r="E1277" s="1" t="s">
        <v>8973</v>
      </c>
      <c r="F1277" s="1" t="s">
        <v>9130</v>
      </c>
      <c r="G1277" s="1">
        <v>1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 t="s">
        <v>278</v>
      </c>
      <c r="N1277" s="1">
        <v>21</v>
      </c>
      <c r="O1277" s="1">
        <v>10000154</v>
      </c>
    </row>
    <row r="1278" spans="1:15" x14ac:dyDescent="0.2">
      <c r="A1278" s="1">
        <v>1276</v>
      </c>
      <c r="B1278" s="1">
        <v>10000154</v>
      </c>
      <c r="C1278" s="1">
        <v>9001397</v>
      </c>
      <c r="D1278" s="1" t="s">
        <v>8975</v>
      </c>
      <c r="E1278" s="1" t="s">
        <v>8976</v>
      </c>
      <c r="F1278" s="1" t="s">
        <v>9131</v>
      </c>
      <c r="G1278" s="1">
        <v>1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 t="s">
        <v>278</v>
      </c>
      <c r="N1278" s="1">
        <v>21</v>
      </c>
      <c r="O1278" s="1">
        <v>10000154</v>
      </c>
    </row>
    <row r="1279" spans="1:15" x14ac:dyDescent="0.2">
      <c r="A1279" s="1">
        <v>1277</v>
      </c>
      <c r="B1279" s="1">
        <v>10000154</v>
      </c>
      <c r="C1279" s="1">
        <v>9001398</v>
      </c>
      <c r="D1279" s="1" t="s">
        <v>8977</v>
      </c>
      <c r="E1279" s="1" t="s">
        <v>8978</v>
      </c>
      <c r="F1279" s="1" t="s">
        <v>9132</v>
      </c>
      <c r="G1279" s="1">
        <v>1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 t="s">
        <v>278</v>
      </c>
      <c r="N1279" s="1">
        <v>21</v>
      </c>
      <c r="O1279" s="1">
        <v>10000154</v>
      </c>
    </row>
    <row r="1280" spans="1:15" x14ac:dyDescent="0.2">
      <c r="A1280" s="1">
        <v>1278</v>
      </c>
      <c r="B1280" s="1">
        <v>10000154</v>
      </c>
      <c r="C1280" s="1">
        <v>9001399</v>
      </c>
      <c r="D1280" s="1" t="s">
        <v>8980</v>
      </c>
      <c r="E1280" s="1" t="s">
        <v>8981</v>
      </c>
      <c r="F1280" s="1" t="s">
        <v>9133</v>
      </c>
      <c r="G1280" s="1">
        <v>1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 t="s">
        <v>278</v>
      </c>
      <c r="N1280" s="1">
        <v>21</v>
      </c>
      <c r="O1280" s="1">
        <v>10000154</v>
      </c>
    </row>
    <row r="1281" spans="1:15" x14ac:dyDescent="0.2">
      <c r="A1281" s="1">
        <v>1279</v>
      </c>
      <c r="B1281" s="1">
        <v>10000154</v>
      </c>
      <c r="C1281" s="1">
        <v>9001400</v>
      </c>
      <c r="D1281" s="1" t="s">
        <v>8983</v>
      </c>
      <c r="E1281" s="1" t="s">
        <v>8984</v>
      </c>
      <c r="F1281" s="1" t="s">
        <v>9134</v>
      </c>
      <c r="G1281" s="1">
        <v>1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 t="s">
        <v>278</v>
      </c>
      <c r="N1281" s="1">
        <v>21</v>
      </c>
      <c r="O1281" s="1">
        <v>10000154</v>
      </c>
    </row>
    <row r="1282" spans="1:15" x14ac:dyDescent="0.2">
      <c r="A1282" s="1">
        <v>1280</v>
      </c>
      <c r="B1282" s="1">
        <v>10000154</v>
      </c>
      <c r="C1282" s="1">
        <v>9001401</v>
      </c>
      <c r="D1282" s="1" t="s">
        <v>8986</v>
      </c>
      <c r="E1282" s="1" t="s">
        <v>8987</v>
      </c>
      <c r="F1282" s="1" t="s">
        <v>9135</v>
      </c>
      <c r="G1282" s="1">
        <v>1.65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 t="s">
        <v>278</v>
      </c>
      <c r="N1282" s="1">
        <v>21</v>
      </c>
      <c r="O1282" s="1">
        <v>10000154</v>
      </c>
    </row>
    <row r="1283" spans="1:15" x14ac:dyDescent="0.2">
      <c r="A1283" s="1">
        <v>1281</v>
      </c>
      <c r="B1283" s="1">
        <v>10000154</v>
      </c>
      <c r="C1283" s="1">
        <v>9001402</v>
      </c>
      <c r="D1283" s="1" t="s">
        <v>8989</v>
      </c>
      <c r="E1283" s="1" t="s">
        <v>8990</v>
      </c>
      <c r="F1283" s="1" t="s">
        <v>9136</v>
      </c>
      <c r="G1283" s="1">
        <v>1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 t="s">
        <v>278</v>
      </c>
      <c r="N1283" s="1">
        <v>21</v>
      </c>
      <c r="O1283" s="1">
        <v>10000154</v>
      </c>
    </row>
    <row r="1284" spans="1:15" x14ac:dyDescent="0.2">
      <c r="A1284" s="1">
        <v>1282</v>
      </c>
      <c r="B1284" s="1">
        <v>10000154</v>
      </c>
      <c r="C1284" s="1">
        <v>9001403</v>
      </c>
      <c r="D1284" s="1" t="s">
        <v>8992</v>
      </c>
      <c r="E1284" s="1" t="s">
        <v>8993</v>
      </c>
      <c r="F1284" s="1" t="s">
        <v>9137</v>
      </c>
      <c r="G1284" s="1">
        <v>1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 t="s">
        <v>278</v>
      </c>
      <c r="N1284" s="1">
        <v>21</v>
      </c>
      <c r="O1284" s="1">
        <v>10000154</v>
      </c>
    </row>
    <row r="1285" spans="1:15" x14ac:dyDescent="0.2">
      <c r="A1285" s="1">
        <v>1283</v>
      </c>
      <c r="B1285" s="1">
        <v>10000154</v>
      </c>
      <c r="C1285" s="1">
        <v>9001404</v>
      </c>
      <c r="D1285" s="1" t="s">
        <v>8995</v>
      </c>
      <c r="E1285" s="1" t="s">
        <v>8996</v>
      </c>
      <c r="F1285" s="1" t="s">
        <v>9138</v>
      </c>
      <c r="G1285" s="1">
        <v>1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 t="s">
        <v>278</v>
      </c>
      <c r="N1285" s="1">
        <v>21</v>
      </c>
      <c r="O1285" s="1">
        <v>10000154</v>
      </c>
    </row>
    <row r="1286" spans="1:15" x14ac:dyDescent="0.2">
      <c r="A1286" s="1">
        <v>1284</v>
      </c>
      <c r="B1286" s="1">
        <v>10000154</v>
      </c>
      <c r="C1286" s="1">
        <v>9001405</v>
      </c>
      <c r="D1286" s="1" t="s">
        <v>8998</v>
      </c>
      <c r="E1286" s="1" t="s">
        <v>8999</v>
      </c>
      <c r="F1286" s="1" t="s">
        <v>9139</v>
      </c>
      <c r="G1286" s="1">
        <v>1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 t="s">
        <v>278</v>
      </c>
      <c r="N1286" s="1">
        <v>21</v>
      </c>
      <c r="O1286" s="1">
        <v>10000154</v>
      </c>
    </row>
    <row r="1287" spans="1:15" x14ac:dyDescent="0.2">
      <c r="A1287" s="1">
        <v>1285</v>
      </c>
      <c r="B1287" s="1">
        <v>10000154</v>
      </c>
      <c r="C1287" s="1">
        <v>9001406</v>
      </c>
      <c r="D1287" s="1" t="s">
        <v>9002</v>
      </c>
      <c r="E1287" s="1" t="s">
        <v>9004</v>
      </c>
      <c r="F1287" s="1" t="s">
        <v>9140</v>
      </c>
      <c r="G1287" s="1">
        <v>0</v>
      </c>
      <c r="H1287" s="1">
        <v>0</v>
      </c>
      <c r="I1287" s="1">
        <v>7253</v>
      </c>
      <c r="J1287" s="1">
        <v>0</v>
      </c>
      <c r="K1287" s="1">
        <v>0</v>
      </c>
      <c r="L1287" s="1">
        <v>0</v>
      </c>
      <c r="M1287" s="1" t="s">
        <v>278</v>
      </c>
      <c r="N1287" s="1">
        <v>21</v>
      </c>
      <c r="O1287" s="1">
        <v>10000154</v>
      </c>
    </row>
    <row r="1288" spans="1:15" x14ac:dyDescent="0.2">
      <c r="A1288" s="1">
        <v>1286</v>
      </c>
      <c r="B1288" s="1">
        <v>10000187</v>
      </c>
      <c r="C1288" s="1">
        <v>9001375</v>
      </c>
      <c r="D1288" s="1" t="s">
        <v>364</v>
      </c>
      <c r="E1288" s="1" t="s">
        <v>9040</v>
      </c>
      <c r="F1288" s="1" t="s">
        <v>9141</v>
      </c>
      <c r="G1288" s="1">
        <v>1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 t="s">
        <v>426</v>
      </c>
      <c r="N1288" s="1">
        <v>24</v>
      </c>
      <c r="O1288" s="1">
        <v>10000187</v>
      </c>
    </row>
    <row r="1289" spans="1:15" x14ac:dyDescent="0.2">
      <c r="A1289" s="1">
        <v>1287</v>
      </c>
      <c r="B1289" s="1">
        <v>10000187</v>
      </c>
      <c r="C1289" s="1">
        <v>9001376</v>
      </c>
      <c r="D1289" s="1" t="s">
        <v>9042</v>
      </c>
      <c r="E1289" s="1" t="s">
        <v>9043</v>
      </c>
      <c r="F1289" s="1" t="s">
        <v>9142</v>
      </c>
      <c r="G1289" s="1">
        <v>1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 t="s">
        <v>426</v>
      </c>
      <c r="N1289" s="1">
        <v>24</v>
      </c>
      <c r="O1289" s="1">
        <v>10000187</v>
      </c>
    </row>
    <row r="1290" spans="1:15" x14ac:dyDescent="0.2">
      <c r="A1290" s="1">
        <v>1288</v>
      </c>
      <c r="B1290" s="1">
        <v>10000187</v>
      </c>
      <c r="C1290" s="1">
        <v>9001377</v>
      </c>
      <c r="D1290" s="1" t="s">
        <v>9046</v>
      </c>
      <c r="E1290" s="1" t="s">
        <v>9047</v>
      </c>
      <c r="F1290" s="1" t="s">
        <v>9143</v>
      </c>
      <c r="G1290" s="1">
        <v>1.65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 t="s">
        <v>426</v>
      </c>
      <c r="N1290" s="1">
        <v>24</v>
      </c>
      <c r="O1290" s="1">
        <v>10000187</v>
      </c>
    </row>
    <row r="1291" spans="1:15" x14ac:dyDescent="0.2">
      <c r="A1291" s="1">
        <v>1289</v>
      </c>
      <c r="B1291" s="1">
        <v>10000187</v>
      </c>
      <c r="C1291" s="1">
        <v>9001378</v>
      </c>
      <c r="D1291" s="1" t="s">
        <v>1450</v>
      </c>
      <c r="E1291" s="1" t="s">
        <v>9049</v>
      </c>
      <c r="F1291" s="1" t="s">
        <v>9144</v>
      </c>
      <c r="G1291" s="1">
        <v>1.65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 t="s">
        <v>426</v>
      </c>
      <c r="N1291" s="1">
        <v>24</v>
      </c>
      <c r="O1291" s="1">
        <v>10000187</v>
      </c>
    </row>
    <row r="1292" spans="1:15" x14ac:dyDescent="0.2">
      <c r="A1292" s="1">
        <v>1290</v>
      </c>
      <c r="B1292" s="1">
        <v>10000187</v>
      </c>
      <c r="C1292" s="1">
        <v>9001379</v>
      </c>
      <c r="D1292" s="1" t="s">
        <v>9053</v>
      </c>
      <c r="E1292" s="1" t="s">
        <v>9054</v>
      </c>
      <c r="F1292" s="1" t="s">
        <v>9145</v>
      </c>
      <c r="G1292" s="1">
        <v>1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 t="s">
        <v>426</v>
      </c>
      <c r="N1292" s="1">
        <v>24</v>
      </c>
      <c r="O1292" s="1">
        <v>10000187</v>
      </c>
    </row>
    <row r="1293" spans="1:15" x14ac:dyDescent="0.2">
      <c r="A1293" s="1">
        <v>1291</v>
      </c>
      <c r="B1293" s="1">
        <v>10000201</v>
      </c>
      <c r="C1293" s="1">
        <v>9001407</v>
      </c>
      <c r="D1293" s="1" t="s">
        <v>9069</v>
      </c>
      <c r="E1293" s="1" t="s">
        <v>9070</v>
      </c>
      <c r="F1293" s="1" t="s">
        <v>9146</v>
      </c>
      <c r="G1293" s="1">
        <v>1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 t="s">
        <v>927</v>
      </c>
      <c r="N1293" s="1">
        <v>23</v>
      </c>
      <c r="O1293" s="1">
        <v>10000201</v>
      </c>
    </row>
    <row r="1294" spans="1:15" x14ac:dyDescent="0.2">
      <c r="A1294" s="1">
        <v>1292</v>
      </c>
      <c r="B1294" s="1">
        <v>10000201</v>
      </c>
      <c r="C1294" s="1">
        <v>9001408</v>
      </c>
      <c r="D1294" s="1" t="s">
        <v>9072</v>
      </c>
      <c r="E1294" s="1" t="s">
        <v>9073</v>
      </c>
      <c r="F1294" s="1" t="s">
        <v>9147</v>
      </c>
      <c r="G1294" s="1">
        <v>1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 t="s">
        <v>927</v>
      </c>
      <c r="N1294" s="1">
        <v>23</v>
      </c>
      <c r="O1294" s="1">
        <v>10000201</v>
      </c>
    </row>
    <row r="1295" spans="1:15" x14ac:dyDescent="0.2">
      <c r="A1295" s="1">
        <v>1293</v>
      </c>
      <c r="B1295" s="1">
        <v>10000201</v>
      </c>
      <c r="C1295" s="1">
        <v>9001409</v>
      </c>
      <c r="D1295" s="1" t="s">
        <v>9076</v>
      </c>
      <c r="E1295" s="1" t="s">
        <v>9077</v>
      </c>
      <c r="F1295" s="1" t="s">
        <v>9148</v>
      </c>
      <c r="G1295" s="1">
        <v>1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 t="s">
        <v>927</v>
      </c>
      <c r="N1295" s="1">
        <v>23</v>
      </c>
      <c r="O1295" s="1">
        <v>10000201</v>
      </c>
    </row>
    <row r="1296" spans="1:15" x14ac:dyDescent="0.2">
      <c r="A1296" s="1">
        <v>1294</v>
      </c>
      <c r="B1296" s="1">
        <v>10000201</v>
      </c>
      <c r="C1296" s="1">
        <v>9001410</v>
      </c>
      <c r="D1296" s="1" t="s">
        <v>9079</v>
      </c>
      <c r="E1296" s="1" t="s">
        <v>9080</v>
      </c>
      <c r="F1296" s="1" t="s">
        <v>9149</v>
      </c>
      <c r="G1296" s="1">
        <v>1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 t="s">
        <v>927</v>
      </c>
      <c r="N1296" s="1">
        <v>23</v>
      </c>
      <c r="O1296" s="1">
        <v>10000201</v>
      </c>
    </row>
    <row r="1297" spans="1:15" x14ac:dyDescent="0.2">
      <c r="A1297" s="1">
        <v>1295</v>
      </c>
      <c r="B1297" s="1">
        <v>10000201</v>
      </c>
      <c r="C1297" s="1">
        <v>9001411</v>
      </c>
      <c r="D1297" s="1" t="s">
        <v>9082</v>
      </c>
      <c r="E1297" s="1" t="s">
        <v>9083</v>
      </c>
      <c r="F1297" s="1" t="s">
        <v>9150</v>
      </c>
      <c r="G1297" s="1">
        <v>1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 t="s">
        <v>927</v>
      </c>
      <c r="N1297" s="1">
        <v>23</v>
      </c>
      <c r="O1297" s="1">
        <v>10000201</v>
      </c>
    </row>
    <row r="1298" spans="1:15" x14ac:dyDescent="0.2">
      <c r="A1298" s="1">
        <v>1296</v>
      </c>
      <c r="B1298" s="1">
        <v>10000201</v>
      </c>
      <c r="C1298" s="1">
        <v>9001412</v>
      </c>
      <c r="D1298" s="1" t="s">
        <v>1731</v>
      </c>
      <c r="E1298" s="1" t="s">
        <v>9085</v>
      </c>
      <c r="F1298" s="1" t="s">
        <v>9151</v>
      </c>
      <c r="G1298" s="1">
        <v>1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 t="s">
        <v>927</v>
      </c>
      <c r="N1298" s="1">
        <v>23</v>
      </c>
      <c r="O1298" s="1">
        <v>10000201</v>
      </c>
    </row>
    <row r="1299" spans="1:15" x14ac:dyDescent="0.2">
      <c r="A1299" s="1">
        <v>1297</v>
      </c>
      <c r="B1299" s="1">
        <v>10000201</v>
      </c>
      <c r="C1299" s="1">
        <v>9001413</v>
      </c>
      <c r="D1299" s="1" t="s">
        <v>9086</v>
      </c>
      <c r="E1299" s="1" t="s">
        <v>9087</v>
      </c>
      <c r="F1299" s="1" t="s">
        <v>9152</v>
      </c>
      <c r="G1299" s="1">
        <v>1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 t="s">
        <v>927</v>
      </c>
      <c r="N1299" s="1">
        <v>23</v>
      </c>
      <c r="O1299" s="1">
        <v>10000201</v>
      </c>
    </row>
    <row r="1300" spans="1:15" x14ac:dyDescent="0.2">
      <c r="A1300" s="1">
        <v>1298</v>
      </c>
      <c r="B1300" s="1">
        <v>10000086</v>
      </c>
      <c r="C1300" s="1">
        <v>9001431</v>
      </c>
      <c r="D1300" s="1" t="s">
        <v>9217</v>
      </c>
      <c r="E1300" s="1" t="s">
        <v>9218</v>
      </c>
      <c r="F1300" s="1" t="s">
        <v>9245</v>
      </c>
      <c r="G1300" s="1">
        <v>1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 t="s">
        <v>75</v>
      </c>
      <c r="N1300" s="1">
        <v>11</v>
      </c>
      <c r="O1300" s="1">
        <v>10000086</v>
      </c>
    </row>
    <row r="1301" spans="1:15" x14ac:dyDescent="0.2">
      <c r="A1301" s="1">
        <v>1299</v>
      </c>
      <c r="B1301" s="1">
        <v>10000008</v>
      </c>
      <c r="C1301" s="1">
        <v>9001432</v>
      </c>
      <c r="D1301" s="1" t="s">
        <v>9205</v>
      </c>
      <c r="E1301" s="1" t="s">
        <v>9206</v>
      </c>
      <c r="F1301" s="1" t="s">
        <v>9246</v>
      </c>
      <c r="G1301" s="1">
        <v>1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 t="s">
        <v>224</v>
      </c>
      <c r="N1301" s="1">
        <v>14</v>
      </c>
      <c r="O1301" s="1">
        <v>10000008</v>
      </c>
    </row>
    <row r="1302" spans="1:15" x14ac:dyDescent="0.2">
      <c r="A1302" s="1">
        <v>1300</v>
      </c>
      <c r="B1302" s="1">
        <v>10000062</v>
      </c>
      <c r="C1302" s="1">
        <v>9001433</v>
      </c>
      <c r="D1302" s="1" t="s">
        <v>9214</v>
      </c>
      <c r="E1302" s="1" t="s">
        <v>9215</v>
      </c>
      <c r="F1302" s="1" t="s">
        <v>9247</v>
      </c>
      <c r="G1302" s="1">
        <v>1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 t="s">
        <v>363</v>
      </c>
      <c r="N1302" s="1">
        <v>9</v>
      </c>
      <c r="O1302" s="1">
        <v>10000062</v>
      </c>
    </row>
    <row r="1303" spans="1:15" x14ac:dyDescent="0.2">
      <c r="A1303" s="1">
        <v>1301</v>
      </c>
      <c r="B1303" s="1">
        <v>10000086</v>
      </c>
      <c r="C1303" s="1">
        <v>9001434</v>
      </c>
      <c r="D1303" s="1" t="s">
        <v>9221</v>
      </c>
      <c r="E1303" s="1" t="s">
        <v>9222</v>
      </c>
      <c r="F1303" s="1" t="s">
        <v>9248</v>
      </c>
      <c r="G1303" s="1">
        <v>1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 t="s">
        <v>75</v>
      </c>
      <c r="N1303" s="1">
        <v>11</v>
      </c>
      <c r="O1303" s="1">
        <v>10000086</v>
      </c>
    </row>
    <row r="1304" spans="1:15" x14ac:dyDescent="0.2">
      <c r="A1304" s="1">
        <v>1302</v>
      </c>
      <c r="B1304" s="1">
        <v>10000001</v>
      </c>
      <c r="C1304" s="1">
        <v>9001435</v>
      </c>
      <c r="D1304" s="1" t="s">
        <v>9197</v>
      </c>
      <c r="E1304" s="1" t="s">
        <v>9198</v>
      </c>
      <c r="F1304" s="1" t="s">
        <v>9249</v>
      </c>
      <c r="G1304" s="1">
        <v>1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 t="s">
        <v>54</v>
      </c>
      <c r="N1304" s="1">
        <v>2</v>
      </c>
      <c r="O1304" s="1">
        <v>10000001</v>
      </c>
    </row>
    <row r="1305" spans="1:15" x14ac:dyDescent="0.2">
      <c r="A1305" s="1">
        <v>1303</v>
      </c>
      <c r="B1305" s="1">
        <v>10000154</v>
      </c>
      <c r="C1305" s="1">
        <v>9001436</v>
      </c>
      <c r="D1305" s="1" t="s">
        <v>9231</v>
      </c>
      <c r="E1305" s="1" t="s">
        <v>9232</v>
      </c>
      <c r="F1305" s="1" t="s">
        <v>9250</v>
      </c>
      <c r="G1305" s="1">
        <v>1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 t="s">
        <v>278</v>
      </c>
      <c r="N1305" s="1">
        <v>21</v>
      </c>
      <c r="O1305" s="1">
        <v>10000154</v>
      </c>
    </row>
    <row r="1306" spans="1:15" x14ac:dyDescent="0.2">
      <c r="A1306" s="1">
        <v>1304</v>
      </c>
      <c r="B1306" s="1">
        <v>10000077</v>
      </c>
      <c r="C1306" s="1">
        <v>9001437</v>
      </c>
      <c r="D1306" s="1" t="s">
        <v>9264</v>
      </c>
      <c r="E1306" s="1" t="s">
        <v>9265</v>
      </c>
      <c r="F1306" s="1" t="s">
        <v>9266</v>
      </c>
      <c r="G1306" s="1">
        <v>1</v>
      </c>
      <c r="K1306" s="1">
        <v>0</v>
      </c>
      <c r="L1306" s="1">
        <v>1</v>
      </c>
      <c r="M1306" s="1" t="s">
        <v>82</v>
      </c>
      <c r="N1306" s="1">
        <v>10</v>
      </c>
      <c r="O1306" s="1">
        <v>10000077</v>
      </c>
    </row>
    <row r="1307" spans="1:15" x14ac:dyDescent="0.2">
      <c r="A1307" s="1">
        <v>1305</v>
      </c>
      <c r="B1307" s="1">
        <v>10000062</v>
      </c>
      <c r="C1307" s="1">
        <v>9001438</v>
      </c>
      <c r="D1307" s="1" t="s">
        <v>9267</v>
      </c>
      <c r="E1307" s="1" t="s">
        <v>9268</v>
      </c>
      <c r="F1307" s="1" t="s">
        <v>9269</v>
      </c>
      <c r="G1307" s="1">
        <v>1</v>
      </c>
      <c r="K1307" s="1">
        <v>0</v>
      </c>
      <c r="L1307" s="1">
        <v>1</v>
      </c>
      <c r="M1307" s="1" t="s">
        <v>363</v>
      </c>
      <c r="N1307" s="1">
        <v>9</v>
      </c>
      <c r="O1307" s="1">
        <v>10000062</v>
      </c>
    </row>
    <row r="1308" spans="1:15" x14ac:dyDescent="0.2">
      <c r="A1308" s="1">
        <v>1306</v>
      </c>
      <c r="B1308" s="1">
        <v>10000140</v>
      </c>
      <c r="C1308" s="1">
        <v>9001464</v>
      </c>
      <c r="D1308" s="1" t="s">
        <v>1728</v>
      </c>
      <c r="E1308" s="1" t="s">
        <v>9270</v>
      </c>
      <c r="F1308" s="1" t="s">
        <v>9271</v>
      </c>
      <c r="G1308" s="1">
        <v>1</v>
      </c>
      <c r="K1308" s="1">
        <v>1</v>
      </c>
      <c r="L1308" s="1">
        <v>0</v>
      </c>
      <c r="M1308" s="1" t="s">
        <v>122</v>
      </c>
      <c r="N1308" s="1">
        <v>20</v>
      </c>
      <c r="O1308" s="1">
        <v>10000140</v>
      </c>
    </row>
    <row r="1309" spans="1:15" x14ac:dyDescent="0.2">
      <c r="A1309" s="1">
        <v>1307</v>
      </c>
      <c r="B1309" s="1">
        <v>10000140</v>
      </c>
      <c r="C1309" s="1">
        <v>9001465</v>
      </c>
      <c r="D1309" s="1" t="s">
        <v>2300</v>
      </c>
      <c r="E1309" s="1" t="s">
        <v>9272</v>
      </c>
      <c r="F1309" s="1" t="s">
        <v>9273</v>
      </c>
      <c r="G1309" s="1">
        <v>1</v>
      </c>
      <c r="K1309" s="1">
        <v>1</v>
      </c>
      <c r="L1309" s="1">
        <v>0</v>
      </c>
      <c r="M1309" s="1" t="s">
        <v>122</v>
      </c>
      <c r="N1309" s="1">
        <v>20</v>
      </c>
      <c r="O1309" s="1">
        <v>10000140</v>
      </c>
    </row>
    <row r="1310" spans="1:15" x14ac:dyDescent="0.2">
      <c r="A1310" s="1">
        <v>1308</v>
      </c>
      <c r="B1310" s="1">
        <v>10000041</v>
      </c>
      <c r="C1310" s="1">
        <v>9001466</v>
      </c>
      <c r="D1310" s="1" t="s">
        <v>9274</v>
      </c>
      <c r="E1310" s="1" t="s">
        <v>9275</v>
      </c>
      <c r="F1310" s="1" t="s">
        <v>9276</v>
      </c>
      <c r="G1310" s="1">
        <v>1</v>
      </c>
      <c r="K1310" s="1">
        <v>1</v>
      </c>
      <c r="L1310" s="1">
        <v>0</v>
      </c>
      <c r="M1310" s="1" t="s">
        <v>71</v>
      </c>
      <c r="N1310" s="1">
        <v>6</v>
      </c>
      <c r="O1310" s="1">
        <v>10000041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C3F3B-A7E5-49D7-95B2-19DDC0DCEAFB}">
  <sheetPr filterMode="1"/>
  <dimension ref="A1:AY1351"/>
  <sheetViews>
    <sheetView workbookViewId="0">
      <selection sqref="A1:XFD1048576"/>
    </sheetView>
  </sheetViews>
  <sheetFormatPr defaultRowHeight="14.25" x14ac:dyDescent="0.2"/>
  <cols>
    <col min="18" max="18" width="22.875" customWidth="1"/>
    <col min="23" max="23" width="19.25" customWidth="1"/>
    <col min="24" max="24" width="15.25" customWidth="1"/>
    <col min="33" max="33" width="28.625" customWidth="1"/>
    <col min="34" max="34" width="15.875" customWidth="1"/>
    <col min="48" max="48" width="13.875" customWidth="1"/>
    <col min="49" max="49" width="15.125" customWidth="1"/>
  </cols>
  <sheetData>
    <row r="1" spans="1:51" x14ac:dyDescent="0.2">
      <c r="A1" t="s">
        <v>2362</v>
      </c>
      <c r="B1" t="s">
        <v>3344</v>
      </c>
      <c r="C1" t="s">
        <v>4954</v>
      </c>
      <c r="D1" t="s">
        <v>4955</v>
      </c>
      <c r="E1" t="s">
        <v>4956</v>
      </c>
      <c r="F1" t="s">
        <v>4957</v>
      </c>
      <c r="G1" t="s">
        <v>4958</v>
      </c>
      <c r="H1" t="s">
        <v>4959</v>
      </c>
      <c r="I1" t="s">
        <v>4960</v>
      </c>
      <c r="J1" t="s">
        <v>9301</v>
      </c>
      <c r="K1" t="s">
        <v>3344</v>
      </c>
      <c r="L1" t="s">
        <v>3</v>
      </c>
      <c r="M1" t="s">
        <v>4961</v>
      </c>
      <c r="N1" t="s">
        <v>4962</v>
      </c>
      <c r="O1" t="s">
        <v>4963</v>
      </c>
      <c r="P1" t="s">
        <v>4964</v>
      </c>
      <c r="Q1" t="s">
        <v>4965</v>
      </c>
      <c r="R1" t="s">
        <v>4966</v>
      </c>
      <c r="S1" t="s">
        <v>4967</v>
      </c>
      <c r="T1" t="s">
        <v>3213</v>
      </c>
      <c r="U1" t="s">
        <v>4968</v>
      </c>
      <c r="V1" t="s">
        <v>4951</v>
      </c>
      <c r="W1" t="s">
        <v>4969</v>
      </c>
      <c r="X1" t="s">
        <v>4970</v>
      </c>
      <c r="Y1" t="s">
        <v>8584</v>
      </c>
      <c r="Z1" t="s">
        <v>4971</v>
      </c>
      <c r="AA1" t="s">
        <v>4972</v>
      </c>
      <c r="AB1" t="s">
        <v>8585</v>
      </c>
      <c r="AC1" t="s">
        <v>4973</v>
      </c>
      <c r="AD1" t="s">
        <v>4974</v>
      </c>
      <c r="AE1" t="s">
        <v>4975</v>
      </c>
      <c r="AF1" t="s">
        <v>8586</v>
      </c>
      <c r="AG1" t="s">
        <v>8587</v>
      </c>
      <c r="AH1" t="s">
        <v>4976</v>
      </c>
      <c r="AI1" t="s">
        <v>4977</v>
      </c>
      <c r="AJ1" t="s">
        <v>4978</v>
      </c>
      <c r="AK1" t="s">
        <v>4979</v>
      </c>
      <c r="AL1" t="s">
        <v>4980</v>
      </c>
      <c r="AM1" t="s">
        <v>7722</v>
      </c>
      <c r="AN1" t="s">
        <v>4981</v>
      </c>
      <c r="AO1" t="s">
        <v>4982</v>
      </c>
      <c r="AP1" t="s">
        <v>4983</v>
      </c>
      <c r="AQ1" t="s">
        <v>4984</v>
      </c>
      <c r="AR1" t="s">
        <v>4985</v>
      </c>
      <c r="AS1" t="s">
        <v>4986</v>
      </c>
      <c r="AT1" t="s">
        <v>4987</v>
      </c>
      <c r="AU1" t="s">
        <v>4988</v>
      </c>
      <c r="AV1" t="s">
        <v>4989</v>
      </c>
      <c r="AW1" t="s">
        <v>8588</v>
      </c>
      <c r="AX1" t="s">
        <v>4990</v>
      </c>
      <c r="AY1" t="s">
        <v>7723</v>
      </c>
    </row>
    <row r="2" spans="1:51" hidden="1" x14ac:dyDescent="0.2">
      <c r="A2">
        <v>1</v>
      </c>
      <c r="B2" t="s">
        <v>16</v>
      </c>
      <c r="C2">
        <v>10000000</v>
      </c>
      <c r="F2" t="s">
        <v>3161</v>
      </c>
      <c r="G2">
        <v>50000706</v>
      </c>
      <c r="H2">
        <v>1</v>
      </c>
      <c r="I2" t="s">
        <v>3161</v>
      </c>
      <c r="J2">
        <v>9000001</v>
      </c>
      <c r="K2" t="s">
        <v>16</v>
      </c>
      <c r="L2" t="s">
        <v>13</v>
      </c>
      <c r="M2">
        <v>7001</v>
      </c>
      <c r="N2" t="s">
        <v>4991</v>
      </c>
      <c r="O2" t="s">
        <v>3161</v>
      </c>
      <c r="T2" t="s">
        <v>3215</v>
      </c>
      <c r="U2" t="s">
        <v>4992</v>
      </c>
      <c r="V2" t="s">
        <v>14</v>
      </c>
      <c r="W2" t="s">
        <v>17</v>
      </c>
      <c r="X2" t="s">
        <v>4993</v>
      </c>
      <c r="Y2" t="s">
        <v>8589</v>
      </c>
      <c r="Z2" t="s">
        <v>4994</v>
      </c>
      <c r="AA2" t="s">
        <v>4995</v>
      </c>
      <c r="AB2" t="s">
        <v>8590</v>
      </c>
      <c r="AD2" t="s">
        <v>4996</v>
      </c>
      <c r="AE2">
        <v>46</v>
      </c>
      <c r="AF2" t="s">
        <v>8591</v>
      </c>
      <c r="AG2" t="s">
        <v>8592</v>
      </c>
      <c r="AH2" t="s">
        <v>6690</v>
      </c>
      <c r="AI2">
        <v>36897</v>
      </c>
      <c r="AJ2" t="s">
        <v>9190</v>
      </c>
      <c r="AL2" t="s">
        <v>4997</v>
      </c>
      <c r="AM2" t="s">
        <v>5075</v>
      </c>
      <c r="AT2" t="s">
        <v>4998</v>
      </c>
      <c r="AV2" t="s">
        <v>4999</v>
      </c>
      <c r="AW2" t="s">
        <v>7936</v>
      </c>
    </row>
    <row r="3" spans="1:51" hidden="1" x14ac:dyDescent="0.2">
      <c r="A3">
        <v>2</v>
      </c>
      <c r="B3" t="s">
        <v>16</v>
      </c>
      <c r="C3">
        <v>10000000</v>
      </c>
      <c r="H3">
        <v>2</v>
      </c>
      <c r="I3" t="s">
        <v>5000</v>
      </c>
      <c r="J3">
        <v>9000002</v>
      </c>
      <c r="K3" t="s">
        <v>16</v>
      </c>
      <c r="L3" t="s">
        <v>5001</v>
      </c>
      <c r="N3" t="s">
        <v>4991</v>
      </c>
      <c r="O3" t="s">
        <v>5000</v>
      </c>
      <c r="T3" t="s">
        <v>3215</v>
      </c>
      <c r="U3" t="s">
        <v>4992</v>
      </c>
      <c r="V3" t="s">
        <v>5002</v>
      </c>
      <c r="W3" t="s">
        <v>17</v>
      </c>
      <c r="X3" t="s">
        <v>4993</v>
      </c>
      <c r="Y3" t="s">
        <v>8589</v>
      </c>
      <c r="Z3" t="s">
        <v>4994</v>
      </c>
      <c r="AB3" t="s">
        <v>8590</v>
      </c>
      <c r="AD3" t="s">
        <v>5003</v>
      </c>
      <c r="AE3">
        <v>47</v>
      </c>
      <c r="AF3" t="s">
        <v>8591</v>
      </c>
      <c r="AG3" t="s">
        <v>8592</v>
      </c>
      <c r="AI3">
        <v>34274</v>
      </c>
      <c r="AL3" t="s">
        <v>5004</v>
      </c>
      <c r="AM3" t="s">
        <v>5675</v>
      </c>
      <c r="AT3" t="s">
        <v>5005</v>
      </c>
    </row>
    <row r="4" spans="1:51" hidden="1" x14ac:dyDescent="0.2">
      <c r="A4">
        <v>3</v>
      </c>
      <c r="B4" t="s">
        <v>16</v>
      </c>
      <c r="C4">
        <v>10000000</v>
      </c>
      <c r="F4" t="s">
        <v>3162</v>
      </c>
      <c r="G4">
        <v>50000707</v>
      </c>
      <c r="H4">
        <v>3</v>
      </c>
      <c r="I4" t="s">
        <v>5006</v>
      </c>
      <c r="J4">
        <v>9000003</v>
      </c>
      <c r="K4" t="s">
        <v>16</v>
      </c>
      <c r="L4" t="s">
        <v>18</v>
      </c>
      <c r="M4">
        <v>23005</v>
      </c>
      <c r="N4" t="s">
        <v>5007</v>
      </c>
      <c r="O4" t="s">
        <v>3162</v>
      </c>
      <c r="T4" t="s">
        <v>3215</v>
      </c>
      <c r="U4" t="s">
        <v>4992</v>
      </c>
      <c r="V4" t="s">
        <v>19</v>
      </c>
      <c r="W4" t="s">
        <v>17</v>
      </c>
      <c r="X4" t="s">
        <v>4993</v>
      </c>
      <c r="Y4" t="s">
        <v>8589</v>
      </c>
      <c r="Z4" t="s">
        <v>4994</v>
      </c>
      <c r="AA4" t="s">
        <v>5008</v>
      </c>
      <c r="AB4" t="s">
        <v>8593</v>
      </c>
      <c r="AD4" t="s">
        <v>5009</v>
      </c>
      <c r="AE4">
        <v>49</v>
      </c>
      <c r="AF4" t="s">
        <v>8591</v>
      </c>
      <c r="AG4" t="s">
        <v>8592</v>
      </c>
      <c r="AH4" t="s">
        <v>8594</v>
      </c>
      <c r="AI4">
        <v>34516</v>
      </c>
      <c r="AJ4" t="s">
        <v>9191</v>
      </c>
      <c r="AL4" t="s">
        <v>5010</v>
      </c>
      <c r="AM4" t="s">
        <v>5010</v>
      </c>
      <c r="AP4" t="s">
        <v>5011</v>
      </c>
      <c r="AT4" t="s">
        <v>4998</v>
      </c>
      <c r="AV4" t="s">
        <v>4999</v>
      </c>
      <c r="AW4" t="s">
        <v>7936</v>
      </c>
    </row>
    <row r="5" spans="1:51" hidden="1" x14ac:dyDescent="0.2">
      <c r="A5">
        <v>4</v>
      </c>
      <c r="B5" t="s">
        <v>16</v>
      </c>
      <c r="C5">
        <v>10000000</v>
      </c>
      <c r="F5" t="s">
        <v>3163</v>
      </c>
      <c r="G5">
        <v>50000708</v>
      </c>
      <c r="H5">
        <v>4</v>
      </c>
      <c r="I5" t="s">
        <v>3163</v>
      </c>
      <c r="J5">
        <v>9000004</v>
      </c>
      <c r="K5" t="s">
        <v>16</v>
      </c>
      <c r="L5" t="s">
        <v>20</v>
      </c>
      <c r="M5">
        <v>5003</v>
      </c>
      <c r="N5" t="s">
        <v>4991</v>
      </c>
      <c r="O5" t="s">
        <v>3163</v>
      </c>
      <c r="T5" t="s">
        <v>3215</v>
      </c>
      <c r="U5" t="s">
        <v>4992</v>
      </c>
      <c r="V5" t="s">
        <v>21</v>
      </c>
      <c r="W5" t="s">
        <v>17</v>
      </c>
      <c r="X5" t="s">
        <v>4993</v>
      </c>
      <c r="Y5" t="s">
        <v>8589</v>
      </c>
      <c r="Z5" t="s">
        <v>4994</v>
      </c>
      <c r="AB5" t="s">
        <v>8590</v>
      </c>
      <c r="AD5" t="s">
        <v>5012</v>
      </c>
      <c r="AE5">
        <v>48</v>
      </c>
      <c r="AF5" t="s">
        <v>8591</v>
      </c>
      <c r="AG5" t="s">
        <v>8592</v>
      </c>
      <c r="AH5" t="s">
        <v>6699</v>
      </c>
      <c r="AI5">
        <v>42156</v>
      </c>
      <c r="AJ5" t="s">
        <v>9192</v>
      </c>
      <c r="AL5" t="s">
        <v>5010</v>
      </c>
      <c r="AM5" t="s">
        <v>5010</v>
      </c>
      <c r="AP5" t="s">
        <v>46</v>
      </c>
      <c r="AT5" t="s">
        <v>4998</v>
      </c>
      <c r="AV5" t="s">
        <v>5013</v>
      </c>
      <c r="AW5" t="s">
        <v>5318</v>
      </c>
    </row>
    <row r="6" spans="1:51" hidden="1" x14ac:dyDescent="0.2">
      <c r="A6">
        <v>5</v>
      </c>
      <c r="B6" t="s">
        <v>16</v>
      </c>
      <c r="C6">
        <v>10000000</v>
      </c>
      <c r="F6" t="s">
        <v>3164</v>
      </c>
      <c r="G6">
        <v>50000709</v>
      </c>
      <c r="H6">
        <v>5</v>
      </c>
      <c r="I6" t="s">
        <v>3164</v>
      </c>
      <c r="J6">
        <v>9000005</v>
      </c>
      <c r="K6" t="s">
        <v>16</v>
      </c>
      <c r="L6" t="s">
        <v>23</v>
      </c>
      <c r="M6">
        <v>21455</v>
      </c>
      <c r="N6" t="s">
        <v>4991</v>
      </c>
      <c r="O6" t="s">
        <v>3164</v>
      </c>
      <c r="T6" t="s">
        <v>3215</v>
      </c>
      <c r="U6" t="s">
        <v>4992</v>
      </c>
      <c r="V6" t="s">
        <v>24</v>
      </c>
      <c r="W6" t="s">
        <v>17</v>
      </c>
      <c r="X6" t="s">
        <v>4993</v>
      </c>
      <c r="Y6" t="s">
        <v>8589</v>
      </c>
      <c r="Z6" t="s">
        <v>4994</v>
      </c>
      <c r="AA6" t="s">
        <v>4995</v>
      </c>
      <c r="AB6" t="s">
        <v>8590</v>
      </c>
      <c r="AD6" t="s">
        <v>5014</v>
      </c>
      <c r="AE6">
        <v>47</v>
      </c>
      <c r="AF6" t="s">
        <v>8591</v>
      </c>
      <c r="AG6" t="s">
        <v>8592</v>
      </c>
      <c r="AH6" t="s">
        <v>6659</v>
      </c>
      <c r="AI6">
        <v>37550</v>
      </c>
      <c r="AJ6" t="s">
        <v>9193</v>
      </c>
      <c r="AL6" t="s">
        <v>4997</v>
      </c>
      <c r="AM6" t="s">
        <v>5075</v>
      </c>
      <c r="AP6" t="s">
        <v>5015</v>
      </c>
      <c r="AT6" t="s">
        <v>4998</v>
      </c>
      <c r="AV6" t="s">
        <v>4999</v>
      </c>
      <c r="AW6" t="s">
        <v>7936</v>
      </c>
    </row>
    <row r="7" spans="1:51" hidden="1" x14ac:dyDescent="0.2">
      <c r="A7">
        <v>6</v>
      </c>
      <c r="B7" t="s">
        <v>16</v>
      </c>
      <c r="C7">
        <v>10000000</v>
      </c>
      <c r="F7" t="s">
        <v>3165</v>
      </c>
      <c r="G7">
        <v>50000710</v>
      </c>
      <c r="H7">
        <v>6</v>
      </c>
      <c r="I7" t="s">
        <v>3165</v>
      </c>
      <c r="J7">
        <v>9000006</v>
      </c>
      <c r="K7" t="s">
        <v>16</v>
      </c>
      <c r="L7" t="s">
        <v>26</v>
      </c>
      <c r="M7">
        <v>78003</v>
      </c>
      <c r="N7" t="s">
        <v>4991</v>
      </c>
      <c r="O7" t="s">
        <v>3165</v>
      </c>
      <c r="T7" t="s">
        <v>3215</v>
      </c>
      <c r="U7" t="s">
        <v>4992</v>
      </c>
      <c r="V7" t="s">
        <v>27</v>
      </c>
      <c r="W7" t="s">
        <v>29</v>
      </c>
      <c r="X7" t="s">
        <v>4993</v>
      </c>
      <c r="Y7" t="s">
        <v>8589</v>
      </c>
      <c r="Z7" t="s">
        <v>4994</v>
      </c>
      <c r="AA7" t="s">
        <v>4995</v>
      </c>
      <c r="AB7" t="s">
        <v>8590</v>
      </c>
      <c r="AD7" t="s">
        <v>5016</v>
      </c>
      <c r="AE7">
        <v>49</v>
      </c>
      <c r="AF7" t="s">
        <v>8591</v>
      </c>
      <c r="AG7" t="s">
        <v>8592</v>
      </c>
      <c r="AH7" t="s">
        <v>8301</v>
      </c>
      <c r="AI7">
        <v>36265</v>
      </c>
      <c r="AJ7" t="s">
        <v>9194</v>
      </c>
      <c r="AL7" t="s">
        <v>5010</v>
      </c>
      <c r="AM7" t="s">
        <v>5010</v>
      </c>
      <c r="AP7" t="s">
        <v>5017</v>
      </c>
      <c r="AT7" t="s">
        <v>4998</v>
      </c>
      <c r="AV7" t="s">
        <v>4999</v>
      </c>
      <c r="AW7" t="s">
        <v>7936</v>
      </c>
    </row>
    <row r="8" spans="1:51" hidden="1" x14ac:dyDescent="0.2">
      <c r="A8">
        <v>7</v>
      </c>
      <c r="B8" t="s">
        <v>16</v>
      </c>
      <c r="C8">
        <v>10000000</v>
      </c>
      <c r="F8" t="s">
        <v>3165</v>
      </c>
      <c r="G8">
        <v>50000711</v>
      </c>
      <c r="H8">
        <v>7</v>
      </c>
      <c r="I8" t="s">
        <v>5018</v>
      </c>
      <c r="J8">
        <v>9000007</v>
      </c>
      <c r="K8" t="s">
        <v>16</v>
      </c>
      <c r="L8" t="s">
        <v>30</v>
      </c>
      <c r="M8">
        <v>102009</v>
      </c>
      <c r="N8" t="s">
        <v>4991</v>
      </c>
      <c r="O8" t="s">
        <v>3165</v>
      </c>
      <c r="T8" t="s">
        <v>3215</v>
      </c>
      <c r="U8" t="s">
        <v>4992</v>
      </c>
      <c r="V8" t="s">
        <v>31</v>
      </c>
      <c r="W8" t="s">
        <v>29</v>
      </c>
      <c r="X8" t="s">
        <v>4993</v>
      </c>
      <c r="Y8" t="s">
        <v>8589</v>
      </c>
      <c r="Z8" t="s">
        <v>4994</v>
      </c>
      <c r="AA8" t="s">
        <v>4995</v>
      </c>
      <c r="AB8" t="s">
        <v>8590</v>
      </c>
      <c r="AD8" t="s">
        <v>5019</v>
      </c>
      <c r="AE8">
        <v>44</v>
      </c>
      <c r="AF8" t="s">
        <v>8595</v>
      </c>
      <c r="AG8" t="s">
        <v>8592</v>
      </c>
      <c r="AH8" t="s">
        <v>8596</v>
      </c>
      <c r="AI8">
        <v>39366</v>
      </c>
      <c r="AJ8" t="s">
        <v>9195</v>
      </c>
      <c r="AL8" t="s">
        <v>5010</v>
      </c>
      <c r="AM8" t="s">
        <v>5010</v>
      </c>
      <c r="AP8" t="s">
        <v>5020</v>
      </c>
      <c r="AQ8" t="s">
        <v>5021</v>
      </c>
      <c r="AT8" t="s">
        <v>4998</v>
      </c>
      <c r="AV8" t="s">
        <v>4999</v>
      </c>
      <c r="AW8" t="s">
        <v>7936</v>
      </c>
    </row>
    <row r="9" spans="1:51" hidden="1" x14ac:dyDescent="0.2">
      <c r="A9">
        <v>8</v>
      </c>
      <c r="B9" t="s">
        <v>16</v>
      </c>
      <c r="C9">
        <v>10000000</v>
      </c>
      <c r="F9" t="s">
        <v>3165</v>
      </c>
      <c r="G9">
        <v>50000712</v>
      </c>
      <c r="H9">
        <v>8</v>
      </c>
      <c r="I9" t="s">
        <v>3165</v>
      </c>
      <c r="J9">
        <v>9000008</v>
      </c>
      <c r="K9" t="s">
        <v>16</v>
      </c>
      <c r="L9" t="s">
        <v>33</v>
      </c>
      <c r="M9">
        <v>59001</v>
      </c>
      <c r="N9" t="s">
        <v>4991</v>
      </c>
      <c r="O9" t="s">
        <v>3165</v>
      </c>
      <c r="T9" t="s">
        <v>3216</v>
      </c>
      <c r="U9" t="s">
        <v>4992</v>
      </c>
      <c r="V9" t="s">
        <v>34</v>
      </c>
      <c r="W9" t="s">
        <v>17</v>
      </c>
      <c r="X9" t="s">
        <v>4993</v>
      </c>
      <c r="Y9" t="s">
        <v>8589</v>
      </c>
      <c r="Z9" t="s">
        <v>4994</v>
      </c>
      <c r="AB9" t="s">
        <v>8590</v>
      </c>
      <c r="AD9" t="s">
        <v>5022</v>
      </c>
      <c r="AE9">
        <v>50</v>
      </c>
      <c r="AF9" t="s">
        <v>8591</v>
      </c>
      <c r="AG9" t="s">
        <v>8592</v>
      </c>
      <c r="AH9" t="s">
        <v>8305</v>
      </c>
      <c r="AI9">
        <v>37469</v>
      </c>
      <c r="AJ9" t="s">
        <v>9196</v>
      </c>
      <c r="AL9" t="s">
        <v>4997</v>
      </c>
      <c r="AM9" t="s">
        <v>5075</v>
      </c>
      <c r="AP9" t="s">
        <v>5023</v>
      </c>
      <c r="AT9" t="s">
        <v>4998</v>
      </c>
      <c r="AU9" t="s">
        <v>5024</v>
      </c>
      <c r="AV9" t="s">
        <v>5025</v>
      </c>
      <c r="AW9" t="s">
        <v>8597</v>
      </c>
    </row>
    <row r="10" spans="1:51" hidden="1" x14ac:dyDescent="0.2">
      <c r="A10">
        <v>9</v>
      </c>
      <c r="B10" t="s">
        <v>9262</v>
      </c>
      <c r="C10">
        <v>10000077</v>
      </c>
      <c r="H10">
        <v>1</v>
      </c>
      <c r="I10" t="s">
        <v>9302</v>
      </c>
      <c r="J10">
        <v>9000118</v>
      </c>
      <c r="K10" t="s">
        <v>9262</v>
      </c>
      <c r="L10" t="s">
        <v>86</v>
      </c>
      <c r="M10">
        <v>10005</v>
      </c>
      <c r="N10" t="s">
        <v>4991</v>
      </c>
      <c r="O10" t="s">
        <v>9303</v>
      </c>
      <c r="Q10" t="s">
        <v>9304</v>
      </c>
      <c r="S10">
        <v>43732</v>
      </c>
      <c r="T10" t="s">
        <v>3215</v>
      </c>
      <c r="U10" t="s">
        <v>4992</v>
      </c>
      <c r="V10" t="s">
        <v>87</v>
      </c>
      <c r="W10" t="s">
        <v>29</v>
      </c>
      <c r="X10" t="s">
        <v>4993</v>
      </c>
      <c r="Y10" t="s">
        <v>8589</v>
      </c>
      <c r="Z10" t="s">
        <v>5026</v>
      </c>
      <c r="AA10" t="s">
        <v>5062</v>
      </c>
      <c r="AB10" t="s">
        <v>8601</v>
      </c>
      <c r="AD10" t="s">
        <v>5697</v>
      </c>
      <c r="AE10">
        <v>55</v>
      </c>
      <c r="AF10" t="s">
        <v>8653</v>
      </c>
      <c r="AG10" t="s">
        <v>8592</v>
      </c>
      <c r="AH10" t="s">
        <v>8743</v>
      </c>
      <c r="AI10">
        <v>31959</v>
      </c>
      <c r="AJ10">
        <v>13703389058</v>
      </c>
      <c r="AL10" t="s">
        <v>5010</v>
      </c>
      <c r="AM10" t="s">
        <v>5010</v>
      </c>
      <c r="AP10" t="s">
        <v>5229</v>
      </c>
      <c r="AR10" t="s">
        <v>5195</v>
      </c>
      <c r="AT10" t="s">
        <v>4998</v>
      </c>
      <c r="AV10" t="s">
        <v>4999</v>
      </c>
      <c r="AW10" t="s">
        <v>7936</v>
      </c>
    </row>
    <row r="11" spans="1:51" hidden="1" x14ac:dyDescent="0.2">
      <c r="A11">
        <v>10</v>
      </c>
      <c r="B11" t="s">
        <v>54</v>
      </c>
      <c r="C11">
        <v>10000001</v>
      </c>
      <c r="F11" t="s">
        <v>3167</v>
      </c>
      <c r="G11">
        <v>50000002</v>
      </c>
      <c r="H11">
        <v>1</v>
      </c>
      <c r="I11" t="s">
        <v>3167</v>
      </c>
      <c r="J11">
        <v>9000105</v>
      </c>
      <c r="K11" t="s">
        <v>54</v>
      </c>
      <c r="L11" t="s">
        <v>51</v>
      </c>
      <c r="M11">
        <v>1035</v>
      </c>
      <c r="N11" t="s">
        <v>4991</v>
      </c>
      <c r="O11" t="s">
        <v>3167</v>
      </c>
      <c r="Q11" t="s">
        <v>3167</v>
      </c>
      <c r="T11" t="s">
        <v>3216</v>
      </c>
      <c r="U11" t="s">
        <v>4992</v>
      </c>
      <c r="V11" t="s">
        <v>52</v>
      </c>
      <c r="W11" t="s">
        <v>29</v>
      </c>
      <c r="X11" t="s">
        <v>4993</v>
      </c>
      <c r="Y11" t="s">
        <v>8589</v>
      </c>
      <c r="Z11" t="s">
        <v>5026</v>
      </c>
      <c r="AA11" t="s">
        <v>5027</v>
      </c>
      <c r="AB11" t="s">
        <v>8590</v>
      </c>
      <c r="AD11" t="s">
        <v>5028</v>
      </c>
      <c r="AE11">
        <v>49</v>
      </c>
      <c r="AF11" t="s">
        <v>8591</v>
      </c>
      <c r="AG11" t="s">
        <v>8592</v>
      </c>
      <c r="AH11" t="s">
        <v>8598</v>
      </c>
      <c r="AI11">
        <v>34790</v>
      </c>
      <c r="AJ11">
        <v>13131521530</v>
      </c>
      <c r="AL11" t="s">
        <v>5010</v>
      </c>
      <c r="AM11" t="s">
        <v>5010</v>
      </c>
      <c r="AP11" t="s">
        <v>5029</v>
      </c>
      <c r="AT11" t="s">
        <v>4998</v>
      </c>
      <c r="AV11" t="s">
        <v>4999</v>
      </c>
      <c r="AW11" t="s">
        <v>7936</v>
      </c>
    </row>
    <row r="12" spans="1:51" hidden="1" x14ac:dyDescent="0.2">
      <c r="A12">
        <v>11</v>
      </c>
      <c r="B12" t="s">
        <v>54</v>
      </c>
      <c r="C12">
        <v>10000001</v>
      </c>
      <c r="F12" t="s">
        <v>3167</v>
      </c>
      <c r="G12">
        <v>50000003</v>
      </c>
      <c r="H12">
        <v>2</v>
      </c>
      <c r="I12" t="s">
        <v>3167</v>
      </c>
      <c r="J12">
        <v>9000106</v>
      </c>
      <c r="K12" t="s">
        <v>54</v>
      </c>
      <c r="L12" t="s">
        <v>55</v>
      </c>
      <c r="M12">
        <v>1076</v>
      </c>
      <c r="N12" t="s">
        <v>4991</v>
      </c>
      <c r="O12" t="s">
        <v>3167</v>
      </c>
      <c r="Q12" t="s">
        <v>3167</v>
      </c>
      <c r="T12" t="s">
        <v>3215</v>
      </c>
      <c r="U12" t="s">
        <v>4992</v>
      </c>
      <c r="V12" t="s">
        <v>56</v>
      </c>
      <c r="W12" t="s">
        <v>29</v>
      </c>
      <c r="X12" t="s">
        <v>4993</v>
      </c>
      <c r="Y12" t="s">
        <v>8589</v>
      </c>
      <c r="Z12" t="s">
        <v>5026</v>
      </c>
      <c r="AA12" t="s">
        <v>5030</v>
      </c>
      <c r="AB12" t="s">
        <v>8593</v>
      </c>
      <c r="AD12" t="s">
        <v>5031</v>
      </c>
      <c r="AE12">
        <v>50</v>
      </c>
      <c r="AF12" t="s">
        <v>8591</v>
      </c>
      <c r="AG12" t="s">
        <v>8592</v>
      </c>
      <c r="AH12" t="s">
        <v>8599</v>
      </c>
      <c r="AI12">
        <v>36647</v>
      </c>
      <c r="AJ12">
        <v>18633379833</v>
      </c>
      <c r="AL12" t="s">
        <v>5010</v>
      </c>
      <c r="AM12" t="s">
        <v>5010</v>
      </c>
      <c r="AP12" t="s">
        <v>5029</v>
      </c>
      <c r="AT12" t="s">
        <v>4998</v>
      </c>
      <c r="AV12" t="s">
        <v>4999</v>
      </c>
      <c r="AW12" t="s">
        <v>7936</v>
      </c>
    </row>
    <row r="13" spans="1:51" hidden="1" x14ac:dyDescent="0.2">
      <c r="A13">
        <v>12</v>
      </c>
      <c r="B13" t="s">
        <v>54</v>
      </c>
      <c r="C13">
        <v>10000001</v>
      </c>
      <c r="D13" t="s">
        <v>5032</v>
      </c>
      <c r="E13">
        <v>10000002</v>
      </c>
      <c r="F13" t="s">
        <v>3217</v>
      </c>
      <c r="G13">
        <v>50000005</v>
      </c>
      <c r="H13">
        <v>3</v>
      </c>
      <c r="J13">
        <v>9000153</v>
      </c>
      <c r="K13" t="s">
        <v>54</v>
      </c>
      <c r="L13" t="s">
        <v>183</v>
      </c>
      <c r="M13">
        <v>23011</v>
      </c>
      <c r="N13" t="s">
        <v>4991</v>
      </c>
      <c r="O13" t="s">
        <v>3217</v>
      </c>
      <c r="Q13" t="s">
        <v>5033</v>
      </c>
      <c r="S13">
        <v>43374</v>
      </c>
      <c r="T13" t="s">
        <v>3216</v>
      </c>
      <c r="U13" t="s">
        <v>4992</v>
      </c>
      <c r="V13" t="s">
        <v>184</v>
      </c>
      <c r="W13" t="s">
        <v>125</v>
      </c>
      <c r="X13" t="s">
        <v>4993</v>
      </c>
      <c r="Y13" t="s">
        <v>8589</v>
      </c>
      <c r="Z13" t="s">
        <v>5034</v>
      </c>
      <c r="AA13" t="s">
        <v>5027</v>
      </c>
      <c r="AB13" t="s">
        <v>8590</v>
      </c>
      <c r="AD13" t="s">
        <v>5035</v>
      </c>
      <c r="AE13">
        <v>48</v>
      </c>
      <c r="AF13" t="s">
        <v>8591</v>
      </c>
      <c r="AG13" t="s">
        <v>8592</v>
      </c>
      <c r="AH13" t="s">
        <v>6659</v>
      </c>
      <c r="AI13">
        <v>34142</v>
      </c>
      <c r="AJ13">
        <v>18931588532</v>
      </c>
      <c r="AL13" t="s">
        <v>5010</v>
      </c>
      <c r="AM13" t="s">
        <v>5010</v>
      </c>
      <c r="AN13" t="s">
        <v>5036</v>
      </c>
      <c r="AO13" t="s">
        <v>5037</v>
      </c>
      <c r="AP13" t="s">
        <v>5038</v>
      </c>
      <c r="AT13" t="s">
        <v>4998</v>
      </c>
      <c r="AV13" t="s">
        <v>4999</v>
      </c>
      <c r="AW13" t="s">
        <v>7936</v>
      </c>
    </row>
    <row r="14" spans="1:51" x14ac:dyDescent="0.2">
      <c r="A14">
        <v>13</v>
      </c>
      <c r="B14" t="s">
        <v>54</v>
      </c>
      <c r="C14">
        <v>10000001</v>
      </c>
      <c r="D14" t="s">
        <v>5032</v>
      </c>
      <c r="E14">
        <v>10000002</v>
      </c>
      <c r="F14" t="s">
        <v>5039</v>
      </c>
      <c r="G14">
        <v>50000006</v>
      </c>
      <c r="H14">
        <v>4</v>
      </c>
      <c r="J14">
        <v>9000154</v>
      </c>
      <c r="K14" t="s">
        <v>54</v>
      </c>
      <c r="L14" t="s">
        <v>186</v>
      </c>
      <c r="M14">
        <v>152564</v>
      </c>
      <c r="N14" t="s">
        <v>4991</v>
      </c>
      <c r="O14" t="s">
        <v>3218</v>
      </c>
      <c r="Q14" t="s">
        <v>5040</v>
      </c>
      <c r="S14">
        <v>43374</v>
      </c>
      <c r="T14" t="s">
        <v>3215</v>
      </c>
      <c r="U14" t="s">
        <v>4992</v>
      </c>
      <c r="V14" t="s">
        <v>187</v>
      </c>
      <c r="W14" t="s">
        <v>105</v>
      </c>
      <c r="X14" t="s">
        <v>4993</v>
      </c>
      <c r="Y14" t="s">
        <v>8600</v>
      </c>
      <c r="Z14" t="s">
        <v>5041</v>
      </c>
      <c r="AB14" t="s">
        <v>8601</v>
      </c>
      <c r="AD14" t="s">
        <v>5042</v>
      </c>
      <c r="AE14">
        <v>28</v>
      </c>
      <c r="AF14" t="s">
        <v>8602</v>
      </c>
      <c r="AG14" t="s">
        <v>8603</v>
      </c>
      <c r="AH14" t="s">
        <v>8356</v>
      </c>
      <c r="AI14">
        <v>41975</v>
      </c>
      <c r="AJ14">
        <v>13733337836</v>
      </c>
      <c r="AL14" t="s">
        <v>5010</v>
      </c>
      <c r="AM14" t="s">
        <v>5010</v>
      </c>
      <c r="AN14" t="s">
        <v>5043</v>
      </c>
      <c r="AO14" t="s">
        <v>5044</v>
      </c>
      <c r="AP14" t="s">
        <v>5045</v>
      </c>
      <c r="AT14" t="s">
        <v>4998</v>
      </c>
      <c r="AV14" t="s">
        <v>4999</v>
      </c>
      <c r="AW14" t="s">
        <v>7936</v>
      </c>
    </row>
    <row r="15" spans="1:51" x14ac:dyDescent="0.2">
      <c r="A15">
        <v>14</v>
      </c>
      <c r="B15" t="s">
        <v>54</v>
      </c>
      <c r="C15">
        <v>10000001</v>
      </c>
      <c r="D15" t="s">
        <v>5046</v>
      </c>
      <c r="E15">
        <v>10000003</v>
      </c>
      <c r="F15" t="s">
        <v>3217</v>
      </c>
      <c r="G15">
        <v>50000007</v>
      </c>
      <c r="H15">
        <v>5</v>
      </c>
      <c r="J15">
        <v>9000152</v>
      </c>
      <c r="K15" t="s">
        <v>54</v>
      </c>
      <c r="L15" t="s">
        <v>180</v>
      </c>
      <c r="M15">
        <v>23269</v>
      </c>
      <c r="N15" t="s">
        <v>4991</v>
      </c>
      <c r="O15" t="s">
        <v>3219</v>
      </c>
      <c r="Q15" t="s">
        <v>5047</v>
      </c>
      <c r="S15">
        <v>43374</v>
      </c>
      <c r="T15" t="s">
        <v>3215</v>
      </c>
      <c r="U15" t="s">
        <v>4992</v>
      </c>
      <c r="V15" t="s">
        <v>181</v>
      </c>
      <c r="W15" t="s">
        <v>125</v>
      </c>
      <c r="X15" t="s">
        <v>4993</v>
      </c>
      <c r="Y15" t="s">
        <v>8589</v>
      </c>
      <c r="Z15" t="s">
        <v>5034</v>
      </c>
      <c r="AA15" t="s">
        <v>5048</v>
      </c>
      <c r="AB15" t="s">
        <v>8593</v>
      </c>
      <c r="AC15" t="s">
        <v>5049</v>
      </c>
      <c r="AD15" t="s">
        <v>5050</v>
      </c>
      <c r="AE15">
        <v>33</v>
      </c>
      <c r="AF15" t="s">
        <v>8604</v>
      </c>
      <c r="AG15" t="s">
        <v>8603</v>
      </c>
      <c r="AH15" t="s">
        <v>6551</v>
      </c>
      <c r="AI15">
        <v>39782</v>
      </c>
      <c r="AJ15">
        <v>17736551092</v>
      </c>
      <c r="AK15">
        <v>15931510756</v>
      </c>
      <c r="AL15" t="s">
        <v>5010</v>
      </c>
      <c r="AM15" t="s">
        <v>5010</v>
      </c>
      <c r="AN15" t="s">
        <v>5051</v>
      </c>
      <c r="AO15" t="s">
        <v>5052</v>
      </c>
      <c r="AP15" t="s">
        <v>5053</v>
      </c>
      <c r="AT15" t="s">
        <v>4998</v>
      </c>
      <c r="AV15" t="s">
        <v>4999</v>
      </c>
      <c r="AW15" t="s">
        <v>7936</v>
      </c>
    </row>
    <row r="16" spans="1:51" x14ac:dyDescent="0.2">
      <c r="A16">
        <v>15</v>
      </c>
      <c r="B16" t="s">
        <v>54</v>
      </c>
      <c r="C16">
        <v>10000001</v>
      </c>
      <c r="D16" t="s">
        <v>5046</v>
      </c>
      <c r="E16">
        <v>10000003</v>
      </c>
      <c r="H16">
        <v>6</v>
      </c>
      <c r="J16">
        <v>9000915</v>
      </c>
      <c r="K16" t="s">
        <v>54</v>
      </c>
      <c r="L16" t="s">
        <v>2016</v>
      </c>
      <c r="M16">
        <v>55225</v>
      </c>
      <c r="N16" t="s">
        <v>4991</v>
      </c>
      <c r="O16" t="s">
        <v>3218</v>
      </c>
      <c r="Q16" t="s">
        <v>5040</v>
      </c>
      <c r="S16">
        <v>43466</v>
      </c>
      <c r="T16" t="s">
        <v>3215</v>
      </c>
      <c r="U16" t="s">
        <v>4992</v>
      </c>
      <c r="V16" t="s">
        <v>2017</v>
      </c>
      <c r="W16" t="s">
        <v>105</v>
      </c>
      <c r="X16" t="s">
        <v>4993</v>
      </c>
      <c r="Y16" t="s">
        <v>8600</v>
      </c>
      <c r="Z16" t="s">
        <v>5041</v>
      </c>
      <c r="AA16" t="s">
        <v>5054</v>
      </c>
      <c r="AB16" t="s">
        <v>8601</v>
      </c>
      <c r="AD16" t="s">
        <v>5055</v>
      </c>
      <c r="AE16">
        <v>30</v>
      </c>
      <c r="AF16" t="s">
        <v>8602</v>
      </c>
      <c r="AG16" t="s">
        <v>8603</v>
      </c>
      <c r="AH16" t="s">
        <v>5056</v>
      </c>
      <c r="AI16">
        <v>40548</v>
      </c>
      <c r="AJ16">
        <v>18631588682</v>
      </c>
      <c r="AL16" t="s">
        <v>5010</v>
      </c>
      <c r="AM16" t="s">
        <v>5010</v>
      </c>
      <c r="AN16" t="s">
        <v>5057</v>
      </c>
      <c r="AO16" t="s">
        <v>5058</v>
      </c>
      <c r="AT16" t="s">
        <v>4998</v>
      </c>
      <c r="AU16" t="s">
        <v>5059</v>
      </c>
      <c r="AV16">
        <v>43460</v>
      </c>
      <c r="AW16" t="s">
        <v>8605</v>
      </c>
    </row>
    <row r="17" spans="1:49" x14ac:dyDescent="0.2">
      <c r="A17">
        <v>16</v>
      </c>
      <c r="B17" t="s">
        <v>54</v>
      </c>
      <c r="C17">
        <v>10000001</v>
      </c>
      <c r="D17" t="s">
        <v>5060</v>
      </c>
      <c r="E17">
        <v>10000004</v>
      </c>
      <c r="F17" t="s">
        <v>3217</v>
      </c>
      <c r="G17">
        <v>50000009</v>
      </c>
      <c r="H17">
        <v>7</v>
      </c>
      <c r="J17">
        <v>9000159</v>
      </c>
      <c r="K17" t="s">
        <v>54</v>
      </c>
      <c r="L17" t="s">
        <v>200</v>
      </c>
      <c r="M17">
        <v>76176</v>
      </c>
      <c r="N17" t="s">
        <v>4991</v>
      </c>
      <c r="O17" t="s">
        <v>3219</v>
      </c>
      <c r="Q17" t="s">
        <v>5061</v>
      </c>
      <c r="S17">
        <v>43374</v>
      </c>
      <c r="T17" t="s">
        <v>3215</v>
      </c>
      <c r="U17" t="s">
        <v>4992</v>
      </c>
      <c r="V17" t="s">
        <v>201</v>
      </c>
      <c r="W17" t="s">
        <v>125</v>
      </c>
      <c r="X17" t="s">
        <v>4993</v>
      </c>
      <c r="Y17" t="s">
        <v>8589</v>
      </c>
      <c r="Z17" t="s">
        <v>5034</v>
      </c>
      <c r="AA17" t="s">
        <v>5062</v>
      </c>
      <c r="AB17" t="s">
        <v>8601</v>
      </c>
      <c r="AD17" t="s">
        <v>5063</v>
      </c>
      <c r="AE17">
        <v>33</v>
      </c>
      <c r="AF17" t="s">
        <v>8604</v>
      </c>
      <c r="AG17" t="s">
        <v>8603</v>
      </c>
      <c r="AH17" t="s">
        <v>8606</v>
      </c>
      <c r="AI17">
        <v>41488</v>
      </c>
      <c r="AJ17">
        <v>18633379911</v>
      </c>
      <c r="AL17" t="s">
        <v>5010</v>
      </c>
      <c r="AM17" t="s">
        <v>5010</v>
      </c>
      <c r="AN17" t="s">
        <v>5064</v>
      </c>
      <c r="AO17" t="s">
        <v>5065</v>
      </c>
      <c r="AP17" t="s">
        <v>5066</v>
      </c>
      <c r="AT17" t="s">
        <v>4998</v>
      </c>
      <c r="AV17" t="s">
        <v>4999</v>
      </c>
      <c r="AW17" t="s">
        <v>7936</v>
      </c>
    </row>
    <row r="18" spans="1:49" hidden="1" x14ac:dyDescent="0.2">
      <c r="A18">
        <v>17</v>
      </c>
      <c r="B18" t="s">
        <v>54</v>
      </c>
      <c r="C18">
        <v>10000001</v>
      </c>
      <c r="D18" t="s">
        <v>5067</v>
      </c>
      <c r="E18">
        <v>10000007</v>
      </c>
      <c r="F18" t="s">
        <v>5039</v>
      </c>
      <c r="G18">
        <v>50000018</v>
      </c>
      <c r="H18">
        <v>8</v>
      </c>
      <c r="J18">
        <v>9000161</v>
      </c>
      <c r="K18" t="s">
        <v>54</v>
      </c>
      <c r="L18" t="s">
        <v>206</v>
      </c>
      <c r="M18">
        <v>100061</v>
      </c>
      <c r="N18" t="s">
        <v>4991</v>
      </c>
      <c r="O18" t="s">
        <v>3223</v>
      </c>
      <c r="Q18" t="s">
        <v>5068</v>
      </c>
      <c r="S18">
        <v>43374</v>
      </c>
      <c r="T18" t="s">
        <v>3215</v>
      </c>
      <c r="U18" t="s">
        <v>4992</v>
      </c>
      <c r="V18" t="s">
        <v>207</v>
      </c>
      <c r="W18" t="s">
        <v>105</v>
      </c>
      <c r="X18" t="s">
        <v>4993</v>
      </c>
      <c r="Y18" t="s">
        <v>8600</v>
      </c>
      <c r="Z18" t="s">
        <v>5041</v>
      </c>
      <c r="AA18" t="s">
        <v>5048</v>
      </c>
      <c r="AB18" t="s">
        <v>8593</v>
      </c>
      <c r="AC18" t="s">
        <v>5049</v>
      </c>
      <c r="AD18" t="s">
        <v>5069</v>
      </c>
      <c r="AE18">
        <v>38</v>
      </c>
      <c r="AF18" t="s">
        <v>8607</v>
      </c>
      <c r="AG18" t="s">
        <v>8592</v>
      </c>
      <c r="AH18" t="s">
        <v>8608</v>
      </c>
      <c r="AJ18">
        <v>13903158873</v>
      </c>
      <c r="AL18" t="s">
        <v>5010</v>
      </c>
      <c r="AM18" t="s">
        <v>5010</v>
      </c>
      <c r="AP18" t="s">
        <v>5020</v>
      </c>
      <c r="AT18" t="s">
        <v>4998</v>
      </c>
      <c r="AU18" t="s">
        <v>5070</v>
      </c>
      <c r="AV18" t="s">
        <v>5071</v>
      </c>
      <c r="AW18" t="s">
        <v>8609</v>
      </c>
    </row>
    <row r="19" spans="1:49" x14ac:dyDescent="0.2">
      <c r="A19">
        <v>18</v>
      </c>
      <c r="B19" t="s">
        <v>54</v>
      </c>
      <c r="C19">
        <v>10000001</v>
      </c>
      <c r="D19" t="s">
        <v>5072</v>
      </c>
      <c r="E19">
        <v>10000006</v>
      </c>
      <c r="F19" t="s">
        <v>5039</v>
      </c>
      <c r="G19">
        <v>50000016</v>
      </c>
      <c r="H19">
        <v>9</v>
      </c>
      <c r="J19">
        <v>9000163</v>
      </c>
      <c r="K19" t="s">
        <v>54</v>
      </c>
      <c r="L19" t="s">
        <v>212</v>
      </c>
      <c r="M19">
        <v>201047</v>
      </c>
      <c r="N19" t="s">
        <v>4991</v>
      </c>
      <c r="O19" t="s">
        <v>3218</v>
      </c>
      <c r="Q19" t="s">
        <v>5073</v>
      </c>
      <c r="S19">
        <v>43374</v>
      </c>
      <c r="T19" t="s">
        <v>3215</v>
      </c>
      <c r="U19" t="s">
        <v>4992</v>
      </c>
      <c r="V19" t="s">
        <v>213</v>
      </c>
      <c r="W19" t="s">
        <v>105</v>
      </c>
      <c r="X19" t="s">
        <v>4993</v>
      </c>
      <c r="Y19" t="s">
        <v>8600</v>
      </c>
      <c r="Z19" t="s">
        <v>5041</v>
      </c>
      <c r="AB19" t="s">
        <v>8601</v>
      </c>
      <c r="AD19" t="s">
        <v>5074</v>
      </c>
      <c r="AE19">
        <v>30</v>
      </c>
      <c r="AF19" t="s">
        <v>8602</v>
      </c>
      <c r="AG19" t="s">
        <v>8603</v>
      </c>
      <c r="AH19" t="s">
        <v>8610</v>
      </c>
      <c r="AI19">
        <v>42359</v>
      </c>
      <c r="AJ19">
        <v>13931570800</v>
      </c>
      <c r="AL19" t="s">
        <v>5075</v>
      </c>
      <c r="AM19" t="s">
        <v>5075</v>
      </c>
      <c r="AN19" t="s">
        <v>5076</v>
      </c>
      <c r="AO19" t="s">
        <v>5077</v>
      </c>
      <c r="AP19" t="s">
        <v>5029</v>
      </c>
      <c r="AT19" t="s">
        <v>4998</v>
      </c>
      <c r="AU19" t="s">
        <v>5070</v>
      </c>
      <c r="AV19" t="s">
        <v>5071</v>
      </c>
      <c r="AW19" t="s">
        <v>8609</v>
      </c>
    </row>
    <row r="20" spans="1:49" x14ac:dyDescent="0.2">
      <c r="A20">
        <v>19</v>
      </c>
      <c r="B20" t="s">
        <v>54</v>
      </c>
      <c r="C20">
        <v>10000001</v>
      </c>
      <c r="D20" t="s">
        <v>5072</v>
      </c>
      <c r="E20">
        <v>10000006</v>
      </c>
      <c r="F20" t="s">
        <v>5039</v>
      </c>
      <c r="G20">
        <v>50000015</v>
      </c>
      <c r="H20">
        <v>10</v>
      </c>
      <c r="J20">
        <v>9000167</v>
      </c>
      <c r="K20" t="s">
        <v>54</v>
      </c>
      <c r="L20" t="s">
        <v>225</v>
      </c>
      <c r="M20">
        <v>27460</v>
      </c>
      <c r="N20" t="s">
        <v>4991</v>
      </c>
      <c r="O20" t="s">
        <v>3219</v>
      </c>
      <c r="Q20" t="s">
        <v>5078</v>
      </c>
      <c r="S20">
        <v>43563</v>
      </c>
      <c r="T20" t="s">
        <v>3215</v>
      </c>
      <c r="U20" t="s">
        <v>4992</v>
      </c>
      <c r="V20" t="s">
        <v>226</v>
      </c>
      <c r="W20" t="s">
        <v>125</v>
      </c>
      <c r="X20" t="s">
        <v>4993</v>
      </c>
      <c r="Y20" t="s">
        <v>8589</v>
      </c>
      <c r="Z20" t="s">
        <v>5034</v>
      </c>
      <c r="AB20" t="s">
        <v>8593</v>
      </c>
      <c r="AD20" t="s">
        <v>5079</v>
      </c>
      <c r="AE20">
        <v>34</v>
      </c>
      <c r="AF20" t="s">
        <v>8604</v>
      </c>
      <c r="AG20" t="s">
        <v>8603</v>
      </c>
      <c r="AH20" t="s">
        <v>6551</v>
      </c>
      <c r="AJ20">
        <v>18833305508</v>
      </c>
      <c r="AL20" t="s">
        <v>5010</v>
      </c>
      <c r="AM20" t="s">
        <v>5010</v>
      </c>
      <c r="AP20" t="s">
        <v>5029</v>
      </c>
      <c r="AT20" t="s">
        <v>4998</v>
      </c>
      <c r="AU20" t="s">
        <v>5070</v>
      </c>
      <c r="AV20" t="s">
        <v>5071</v>
      </c>
      <c r="AW20" t="s">
        <v>8609</v>
      </c>
    </row>
    <row r="21" spans="1:49" x14ac:dyDescent="0.2">
      <c r="A21">
        <v>20</v>
      </c>
      <c r="B21" t="s">
        <v>54</v>
      </c>
      <c r="C21">
        <v>10000001</v>
      </c>
      <c r="D21" t="s">
        <v>5080</v>
      </c>
      <c r="E21">
        <v>10000005</v>
      </c>
      <c r="F21" t="s">
        <v>3217</v>
      </c>
      <c r="G21">
        <v>50000011</v>
      </c>
      <c r="H21">
        <v>11</v>
      </c>
      <c r="J21">
        <v>9000157</v>
      </c>
      <c r="K21" t="s">
        <v>54</v>
      </c>
      <c r="L21" t="s">
        <v>194</v>
      </c>
      <c r="M21">
        <v>28106</v>
      </c>
      <c r="N21" t="s">
        <v>4991</v>
      </c>
      <c r="O21" t="s">
        <v>3219</v>
      </c>
      <c r="Q21" t="s">
        <v>5081</v>
      </c>
      <c r="S21">
        <v>43374</v>
      </c>
      <c r="T21" t="s">
        <v>3215</v>
      </c>
      <c r="U21" t="s">
        <v>4992</v>
      </c>
      <c r="V21" t="s">
        <v>195</v>
      </c>
      <c r="W21" t="s">
        <v>125</v>
      </c>
      <c r="X21" t="s">
        <v>4993</v>
      </c>
      <c r="Y21" t="s">
        <v>8589</v>
      </c>
      <c r="Z21" t="s">
        <v>5034</v>
      </c>
      <c r="AA21" t="s">
        <v>5054</v>
      </c>
      <c r="AB21" t="s">
        <v>8601</v>
      </c>
      <c r="AD21" t="s">
        <v>5082</v>
      </c>
      <c r="AE21">
        <v>33</v>
      </c>
      <c r="AF21" t="s">
        <v>8604</v>
      </c>
      <c r="AG21" t="s">
        <v>8603</v>
      </c>
      <c r="AH21" t="s">
        <v>8611</v>
      </c>
      <c r="AJ21">
        <v>15233331778</v>
      </c>
      <c r="AK21">
        <v>17796956280</v>
      </c>
      <c r="AL21" t="s">
        <v>5010</v>
      </c>
      <c r="AM21" t="s">
        <v>5010</v>
      </c>
      <c r="AN21" t="s">
        <v>5083</v>
      </c>
      <c r="AO21" t="s">
        <v>5084</v>
      </c>
      <c r="AP21" t="s">
        <v>5029</v>
      </c>
      <c r="AT21" t="s">
        <v>4998</v>
      </c>
      <c r="AV21" t="s">
        <v>4999</v>
      </c>
      <c r="AW21" t="s">
        <v>7936</v>
      </c>
    </row>
    <row r="22" spans="1:49" x14ac:dyDescent="0.2">
      <c r="A22">
        <v>21</v>
      </c>
      <c r="B22" t="s">
        <v>54</v>
      </c>
      <c r="C22">
        <v>10000001</v>
      </c>
      <c r="D22" t="s">
        <v>5080</v>
      </c>
      <c r="E22">
        <v>10000005</v>
      </c>
      <c r="F22" t="s">
        <v>5039</v>
      </c>
      <c r="G22">
        <v>50000013</v>
      </c>
      <c r="H22">
        <v>12</v>
      </c>
      <c r="J22">
        <v>9000158</v>
      </c>
      <c r="K22" t="s">
        <v>54</v>
      </c>
      <c r="L22" t="s">
        <v>197</v>
      </c>
      <c r="M22">
        <v>37010</v>
      </c>
      <c r="N22" t="s">
        <v>4991</v>
      </c>
      <c r="O22" t="s">
        <v>3176</v>
      </c>
      <c r="Q22" t="s">
        <v>5085</v>
      </c>
      <c r="S22">
        <v>43374</v>
      </c>
      <c r="T22" t="s">
        <v>3215</v>
      </c>
      <c r="U22" t="s">
        <v>4992</v>
      </c>
      <c r="V22" t="s">
        <v>198</v>
      </c>
      <c r="W22" t="s">
        <v>105</v>
      </c>
      <c r="X22" t="s">
        <v>4993</v>
      </c>
      <c r="Y22" t="s">
        <v>8600</v>
      </c>
      <c r="Z22" t="s">
        <v>5041</v>
      </c>
      <c r="AB22" t="s">
        <v>8593</v>
      </c>
      <c r="AD22" t="s">
        <v>5086</v>
      </c>
      <c r="AE22">
        <v>34</v>
      </c>
      <c r="AF22" t="s">
        <v>8604</v>
      </c>
      <c r="AG22" t="s">
        <v>8603</v>
      </c>
      <c r="AH22" t="s">
        <v>8612</v>
      </c>
      <c r="AI22">
        <v>39626</v>
      </c>
      <c r="AJ22">
        <v>15633931411</v>
      </c>
      <c r="AL22" t="s">
        <v>5010</v>
      </c>
      <c r="AM22" t="s">
        <v>5010</v>
      </c>
      <c r="AO22" t="s">
        <v>5267</v>
      </c>
      <c r="AP22" t="s">
        <v>5015</v>
      </c>
      <c r="AT22" t="s">
        <v>4998</v>
      </c>
      <c r="AU22" t="s">
        <v>5087</v>
      </c>
      <c r="AV22" t="s">
        <v>5088</v>
      </c>
      <c r="AW22" t="s">
        <v>8613</v>
      </c>
    </row>
    <row r="23" spans="1:49" x14ac:dyDescent="0.2">
      <c r="A23">
        <v>22</v>
      </c>
      <c r="B23" t="s">
        <v>54</v>
      </c>
      <c r="C23">
        <v>10000001</v>
      </c>
      <c r="F23" t="s">
        <v>5091</v>
      </c>
      <c r="G23">
        <v>50000004</v>
      </c>
      <c r="H23">
        <v>13</v>
      </c>
      <c r="J23">
        <v>9000726</v>
      </c>
      <c r="K23" t="s">
        <v>54</v>
      </c>
      <c r="L23" t="s">
        <v>1537</v>
      </c>
      <c r="N23" t="s">
        <v>4991</v>
      </c>
      <c r="O23" t="s">
        <v>3222</v>
      </c>
      <c r="Q23" t="s">
        <v>5092</v>
      </c>
      <c r="S23">
        <v>43473</v>
      </c>
      <c r="T23" t="s">
        <v>3216</v>
      </c>
      <c r="U23" t="s">
        <v>4992</v>
      </c>
      <c r="V23" t="s">
        <v>1538</v>
      </c>
      <c r="W23" t="s">
        <v>105</v>
      </c>
      <c r="X23" t="s">
        <v>4993</v>
      </c>
      <c r="Y23" t="s">
        <v>8600</v>
      </c>
      <c r="Z23" t="s">
        <v>5041</v>
      </c>
      <c r="AD23" t="s">
        <v>5093</v>
      </c>
      <c r="AE23">
        <v>25</v>
      </c>
      <c r="AF23" t="s">
        <v>8614</v>
      </c>
      <c r="AG23" t="s">
        <v>8603</v>
      </c>
      <c r="AH23" t="s">
        <v>8615</v>
      </c>
      <c r="AJ23">
        <v>17796989380</v>
      </c>
      <c r="AL23" t="s">
        <v>5010</v>
      </c>
      <c r="AM23" t="s">
        <v>5010</v>
      </c>
      <c r="AN23" t="s">
        <v>5094</v>
      </c>
      <c r="AO23" t="s">
        <v>5095</v>
      </c>
      <c r="AT23" t="s">
        <v>5096</v>
      </c>
      <c r="AU23" t="s">
        <v>5097</v>
      </c>
      <c r="AV23" t="s">
        <v>5098</v>
      </c>
      <c r="AW23" t="s">
        <v>8616</v>
      </c>
    </row>
    <row r="24" spans="1:49" x14ac:dyDescent="0.2">
      <c r="A24">
        <v>23</v>
      </c>
      <c r="B24" t="s">
        <v>54</v>
      </c>
      <c r="C24">
        <v>10000001</v>
      </c>
      <c r="D24" t="s">
        <v>5072</v>
      </c>
      <c r="E24">
        <v>10000006</v>
      </c>
      <c r="F24" t="s">
        <v>5039</v>
      </c>
      <c r="H24">
        <v>14</v>
      </c>
      <c r="J24">
        <v>9000862</v>
      </c>
      <c r="K24" t="s">
        <v>54</v>
      </c>
      <c r="L24" t="s">
        <v>2393</v>
      </c>
      <c r="N24" t="s">
        <v>4991</v>
      </c>
      <c r="O24" t="s">
        <v>3176</v>
      </c>
      <c r="Q24" t="s">
        <v>5073</v>
      </c>
      <c r="S24">
        <v>43709</v>
      </c>
      <c r="T24" t="s">
        <v>3216</v>
      </c>
      <c r="U24" t="s">
        <v>4992</v>
      </c>
      <c r="V24" t="s">
        <v>2394</v>
      </c>
      <c r="W24" t="s">
        <v>105</v>
      </c>
      <c r="X24" t="s">
        <v>4993</v>
      </c>
      <c r="Y24" t="s">
        <v>8600</v>
      </c>
      <c r="Z24" t="s">
        <v>5041</v>
      </c>
      <c r="AA24" t="s">
        <v>5048</v>
      </c>
      <c r="AB24" t="s">
        <v>8593</v>
      </c>
      <c r="AD24" t="s">
        <v>5099</v>
      </c>
      <c r="AE24">
        <v>33</v>
      </c>
      <c r="AF24" t="s">
        <v>8604</v>
      </c>
      <c r="AG24" t="s">
        <v>8603</v>
      </c>
      <c r="AH24" t="s">
        <v>8617</v>
      </c>
      <c r="AJ24" t="s">
        <v>5100</v>
      </c>
      <c r="AL24" t="s">
        <v>5010</v>
      </c>
      <c r="AM24" t="s">
        <v>5010</v>
      </c>
      <c r="AN24" t="s">
        <v>5101</v>
      </c>
      <c r="AO24" t="s">
        <v>5102</v>
      </c>
      <c r="AT24" t="s">
        <v>5005</v>
      </c>
      <c r="AU24" t="s">
        <v>5103</v>
      </c>
      <c r="AV24" t="s">
        <v>8597</v>
      </c>
      <c r="AW24" t="s">
        <v>3254</v>
      </c>
    </row>
    <row r="25" spans="1:49" hidden="1" x14ac:dyDescent="0.2">
      <c r="A25">
        <v>24</v>
      </c>
      <c r="B25" t="s">
        <v>54</v>
      </c>
      <c r="C25">
        <v>10000001</v>
      </c>
      <c r="D25" t="s">
        <v>5072</v>
      </c>
      <c r="E25">
        <v>10000006</v>
      </c>
      <c r="H25">
        <v>15</v>
      </c>
      <c r="J25">
        <v>9001280</v>
      </c>
      <c r="K25" t="s">
        <v>54</v>
      </c>
      <c r="L25" t="s">
        <v>7852</v>
      </c>
      <c r="M25">
        <v>52023</v>
      </c>
      <c r="N25" t="s">
        <v>4991</v>
      </c>
      <c r="O25" t="s">
        <v>3176</v>
      </c>
      <c r="Q25" t="s">
        <v>8618</v>
      </c>
      <c r="S25">
        <v>43678</v>
      </c>
      <c r="T25" t="s">
        <v>3216</v>
      </c>
      <c r="U25" t="s">
        <v>4992</v>
      </c>
      <c r="V25" t="s">
        <v>7853</v>
      </c>
      <c r="W25" t="s">
        <v>105</v>
      </c>
      <c r="X25" t="s">
        <v>4993</v>
      </c>
      <c r="Y25" t="s">
        <v>8600</v>
      </c>
      <c r="Z25" t="s">
        <v>5041</v>
      </c>
      <c r="AB25" t="s">
        <v>8593</v>
      </c>
      <c r="AD25" t="s">
        <v>7854</v>
      </c>
      <c r="AE25">
        <v>43</v>
      </c>
      <c r="AF25" t="s">
        <v>8595</v>
      </c>
      <c r="AG25" t="s">
        <v>8592</v>
      </c>
      <c r="AH25" t="s">
        <v>7855</v>
      </c>
      <c r="AJ25">
        <v>13832915004</v>
      </c>
      <c r="AL25" t="s">
        <v>5010</v>
      </c>
      <c r="AM25" t="s">
        <v>5010</v>
      </c>
      <c r="AN25" t="s">
        <v>5759</v>
      </c>
      <c r="AO25" t="s">
        <v>7856</v>
      </c>
      <c r="AT25" t="s">
        <v>4998</v>
      </c>
      <c r="AU25" t="s">
        <v>7857</v>
      </c>
      <c r="AV25" t="s">
        <v>7858</v>
      </c>
      <c r="AW25" t="s">
        <v>7863</v>
      </c>
    </row>
    <row r="26" spans="1:49" hidden="1" x14ac:dyDescent="0.2">
      <c r="A26">
        <v>25</v>
      </c>
      <c r="B26" t="s">
        <v>54</v>
      </c>
      <c r="C26">
        <v>10000001</v>
      </c>
      <c r="H26">
        <v>16</v>
      </c>
      <c r="J26">
        <v>9001368</v>
      </c>
      <c r="K26" t="s">
        <v>54</v>
      </c>
      <c r="L26" t="s">
        <v>7438</v>
      </c>
      <c r="M26">
        <v>10304</v>
      </c>
      <c r="N26" t="s">
        <v>4991</v>
      </c>
      <c r="O26" t="s">
        <v>3217</v>
      </c>
      <c r="Q26" t="s">
        <v>8619</v>
      </c>
      <c r="S26">
        <v>43678</v>
      </c>
      <c r="T26" t="s">
        <v>3215</v>
      </c>
      <c r="U26" t="s">
        <v>4992</v>
      </c>
      <c r="V26" t="s">
        <v>7859</v>
      </c>
      <c r="W26" t="s">
        <v>125</v>
      </c>
      <c r="X26" t="s">
        <v>4993</v>
      </c>
      <c r="Y26" t="s">
        <v>8589</v>
      </c>
      <c r="Z26" t="s">
        <v>5034</v>
      </c>
      <c r="AD26" t="s">
        <v>7860</v>
      </c>
      <c r="AE26">
        <v>37</v>
      </c>
      <c r="AF26" t="s">
        <v>8607</v>
      </c>
      <c r="AG26" t="s">
        <v>8592</v>
      </c>
      <c r="AH26" t="s">
        <v>8620</v>
      </c>
      <c r="AI26">
        <v>39041</v>
      </c>
      <c r="AJ26" t="s">
        <v>7861</v>
      </c>
      <c r="AL26" t="s">
        <v>5010</v>
      </c>
      <c r="AM26" t="s">
        <v>5010</v>
      </c>
      <c r="AN26" t="s">
        <v>5169</v>
      </c>
      <c r="AO26" t="s">
        <v>5348</v>
      </c>
      <c r="AP26" t="s">
        <v>7862</v>
      </c>
      <c r="AT26" t="s">
        <v>4998</v>
      </c>
      <c r="AU26" t="s">
        <v>7857</v>
      </c>
      <c r="AV26" t="s">
        <v>7863</v>
      </c>
      <c r="AW26" t="s">
        <v>7863</v>
      </c>
    </row>
    <row r="27" spans="1:49" x14ac:dyDescent="0.2">
      <c r="A27">
        <v>26</v>
      </c>
      <c r="B27" t="s">
        <v>54</v>
      </c>
      <c r="C27">
        <v>10000001</v>
      </c>
      <c r="H27">
        <v>17</v>
      </c>
      <c r="J27">
        <v>9001428</v>
      </c>
      <c r="K27" t="s">
        <v>54</v>
      </c>
      <c r="L27" t="s">
        <v>8621</v>
      </c>
      <c r="N27" t="s">
        <v>4991</v>
      </c>
      <c r="O27" t="s">
        <v>3172</v>
      </c>
      <c r="Q27" t="s">
        <v>5092</v>
      </c>
      <c r="T27" t="s">
        <v>3216</v>
      </c>
      <c r="U27" t="s">
        <v>4992</v>
      </c>
      <c r="V27" t="s">
        <v>8622</v>
      </c>
      <c r="W27" t="s">
        <v>105</v>
      </c>
      <c r="X27" t="s">
        <v>4993</v>
      </c>
      <c r="AD27" t="s">
        <v>8623</v>
      </c>
      <c r="AE27">
        <v>23</v>
      </c>
      <c r="AF27" t="s">
        <v>8614</v>
      </c>
      <c r="AG27" t="s">
        <v>8603</v>
      </c>
      <c r="AH27" t="s">
        <v>8624</v>
      </c>
      <c r="AJ27">
        <v>13014317621</v>
      </c>
      <c r="AL27" t="s">
        <v>5163</v>
      </c>
      <c r="AM27" t="s">
        <v>5010</v>
      </c>
      <c r="AN27" t="s">
        <v>8625</v>
      </c>
      <c r="AO27" t="s">
        <v>8626</v>
      </c>
      <c r="AT27" t="s">
        <v>5096</v>
      </c>
      <c r="AU27" t="s">
        <v>8627</v>
      </c>
      <c r="AV27" t="s">
        <v>8628</v>
      </c>
      <c r="AW27" t="s">
        <v>8624</v>
      </c>
    </row>
    <row r="28" spans="1:49" x14ac:dyDescent="0.2">
      <c r="A28">
        <v>27</v>
      </c>
      <c r="B28" t="s">
        <v>54</v>
      </c>
      <c r="C28">
        <v>10000001</v>
      </c>
      <c r="H28">
        <v>18</v>
      </c>
      <c r="J28">
        <v>9001435</v>
      </c>
      <c r="K28" t="s">
        <v>54</v>
      </c>
      <c r="L28" t="s">
        <v>9197</v>
      </c>
      <c r="N28" t="s">
        <v>4991</v>
      </c>
      <c r="O28" t="s">
        <v>3172</v>
      </c>
      <c r="Q28" t="s">
        <v>5092</v>
      </c>
      <c r="S28">
        <v>43709</v>
      </c>
      <c r="T28" t="s">
        <v>3215</v>
      </c>
      <c r="U28" t="s">
        <v>4992</v>
      </c>
      <c r="V28" t="s">
        <v>9198</v>
      </c>
      <c r="W28" t="s">
        <v>105</v>
      </c>
      <c r="AD28" t="s">
        <v>9199</v>
      </c>
      <c r="AE28">
        <v>22</v>
      </c>
      <c r="AF28" t="s">
        <v>8614</v>
      </c>
      <c r="AG28" t="s">
        <v>8603</v>
      </c>
      <c r="AH28" t="s">
        <v>9200</v>
      </c>
      <c r="AJ28">
        <v>17732326326</v>
      </c>
      <c r="AL28" t="s">
        <v>5163</v>
      </c>
      <c r="AM28" t="s">
        <v>5010</v>
      </c>
      <c r="AN28" t="s">
        <v>9201</v>
      </c>
      <c r="AO28" t="s">
        <v>9202</v>
      </c>
      <c r="AT28" t="s">
        <v>5096</v>
      </c>
      <c r="AU28" t="s">
        <v>9203</v>
      </c>
      <c r="AV28" t="s">
        <v>9200</v>
      </c>
      <c r="AW28" t="s">
        <v>9204</v>
      </c>
    </row>
    <row r="29" spans="1:49" hidden="1" x14ac:dyDescent="0.2">
      <c r="A29">
        <v>28</v>
      </c>
      <c r="B29" t="s">
        <v>224</v>
      </c>
      <c r="C29">
        <v>10000008</v>
      </c>
      <c r="H29">
        <v>1</v>
      </c>
      <c r="I29" t="s">
        <v>3167</v>
      </c>
      <c r="J29">
        <v>9001049</v>
      </c>
      <c r="K29" t="s">
        <v>224</v>
      </c>
      <c r="L29" t="s">
        <v>2823</v>
      </c>
      <c r="N29" t="s">
        <v>4991</v>
      </c>
      <c r="O29" t="s">
        <v>3167</v>
      </c>
      <c r="Q29" t="s">
        <v>5105</v>
      </c>
      <c r="T29" t="s">
        <v>3215</v>
      </c>
      <c r="U29" t="s">
        <v>4992</v>
      </c>
      <c r="V29" t="s">
        <v>2824</v>
      </c>
      <c r="W29" t="s">
        <v>29</v>
      </c>
      <c r="X29" t="s">
        <v>4993</v>
      </c>
      <c r="Y29" t="s">
        <v>8589</v>
      </c>
      <c r="Z29" t="s">
        <v>5026</v>
      </c>
      <c r="AA29" t="s">
        <v>5027</v>
      </c>
      <c r="AB29" t="s">
        <v>8590</v>
      </c>
      <c r="AD29" t="s">
        <v>5106</v>
      </c>
      <c r="AE29">
        <v>50</v>
      </c>
      <c r="AF29" t="s">
        <v>8591</v>
      </c>
      <c r="AG29" t="s">
        <v>8592</v>
      </c>
      <c r="AH29" t="s">
        <v>8629</v>
      </c>
      <c r="AI29">
        <v>36861</v>
      </c>
      <c r="AJ29">
        <v>13832893229</v>
      </c>
      <c r="AL29" t="s">
        <v>5107</v>
      </c>
      <c r="AM29" t="s">
        <v>5387</v>
      </c>
      <c r="AN29" t="s">
        <v>5108</v>
      </c>
      <c r="AO29" t="s">
        <v>5109</v>
      </c>
      <c r="AP29" t="s">
        <v>5110</v>
      </c>
      <c r="AS29" t="s">
        <v>5111</v>
      </c>
      <c r="AT29" t="s">
        <v>5112</v>
      </c>
      <c r="AU29" t="s">
        <v>5113</v>
      </c>
      <c r="AV29" t="s">
        <v>5114</v>
      </c>
      <c r="AW29" t="s">
        <v>3254</v>
      </c>
    </row>
    <row r="30" spans="1:49" x14ac:dyDescent="0.2">
      <c r="A30">
        <v>29</v>
      </c>
      <c r="B30" t="s">
        <v>224</v>
      </c>
      <c r="C30">
        <v>10000008</v>
      </c>
      <c r="D30" t="s">
        <v>5115</v>
      </c>
      <c r="E30">
        <v>10000010</v>
      </c>
      <c r="F30" t="s">
        <v>5039</v>
      </c>
      <c r="G30">
        <v>50000024</v>
      </c>
      <c r="H30">
        <v>2</v>
      </c>
      <c r="J30">
        <v>9000168</v>
      </c>
      <c r="K30" t="s">
        <v>224</v>
      </c>
      <c r="L30" t="s">
        <v>228</v>
      </c>
      <c r="N30" t="s">
        <v>4991</v>
      </c>
      <c r="O30" t="s">
        <v>3222</v>
      </c>
      <c r="Q30" t="s">
        <v>5116</v>
      </c>
      <c r="S30">
        <v>43374</v>
      </c>
      <c r="T30" t="s">
        <v>3215</v>
      </c>
      <c r="U30" t="s">
        <v>4992</v>
      </c>
      <c r="V30" t="s">
        <v>229</v>
      </c>
      <c r="W30" t="s">
        <v>105</v>
      </c>
      <c r="X30" t="s">
        <v>4993</v>
      </c>
      <c r="Y30" t="s">
        <v>8600</v>
      </c>
      <c r="Z30" t="s">
        <v>5041</v>
      </c>
      <c r="AD30" t="s">
        <v>5117</v>
      </c>
      <c r="AE30">
        <v>27</v>
      </c>
      <c r="AF30" t="s">
        <v>8602</v>
      </c>
      <c r="AG30" t="s">
        <v>8603</v>
      </c>
      <c r="AH30" t="s">
        <v>8630</v>
      </c>
      <c r="AJ30">
        <v>15031445531</v>
      </c>
      <c r="AL30" t="s">
        <v>5010</v>
      </c>
      <c r="AM30" t="s">
        <v>5010</v>
      </c>
      <c r="AN30" t="s">
        <v>5118</v>
      </c>
      <c r="AO30" t="s">
        <v>5119</v>
      </c>
      <c r="AT30" t="s">
        <v>5096</v>
      </c>
      <c r="AU30" t="s">
        <v>5120</v>
      </c>
      <c r="AV30" t="s">
        <v>5121</v>
      </c>
      <c r="AW30" t="s">
        <v>7216</v>
      </c>
    </row>
    <row r="31" spans="1:49" x14ac:dyDescent="0.2">
      <c r="A31">
        <v>30</v>
      </c>
      <c r="B31" t="s">
        <v>224</v>
      </c>
      <c r="C31">
        <v>10000008</v>
      </c>
      <c r="D31" t="s">
        <v>5115</v>
      </c>
      <c r="E31">
        <v>10000010</v>
      </c>
      <c r="F31" t="s">
        <v>3217</v>
      </c>
      <c r="G31">
        <v>50000023</v>
      </c>
      <c r="H31">
        <v>3</v>
      </c>
      <c r="J31">
        <v>9000616</v>
      </c>
      <c r="K31" t="s">
        <v>224</v>
      </c>
      <c r="L31" t="s">
        <v>1218</v>
      </c>
      <c r="M31">
        <v>2012</v>
      </c>
      <c r="N31" t="s">
        <v>4991</v>
      </c>
      <c r="O31" t="s">
        <v>3217</v>
      </c>
      <c r="Q31" t="s">
        <v>5122</v>
      </c>
      <c r="S31">
        <v>43709</v>
      </c>
      <c r="T31" t="s">
        <v>3215</v>
      </c>
      <c r="U31" t="s">
        <v>4992</v>
      </c>
      <c r="V31" t="s">
        <v>1219</v>
      </c>
      <c r="W31" t="s">
        <v>125</v>
      </c>
      <c r="X31" t="s">
        <v>4993</v>
      </c>
      <c r="Y31" t="s">
        <v>8589</v>
      </c>
      <c r="Z31" t="s">
        <v>5034</v>
      </c>
      <c r="AA31" t="s">
        <v>5123</v>
      </c>
      <c r="AB31" t="s">
        <v>8601</v>
      </c>
      <c r="AD31" t="s">
        <v>5124</v>
      </c>
      <c r="AE31">
        <v>36</v>
      </c>
      <c r="AF31" t="s">
        <v>8604</v>
      </c>
      <c r="AG31" t="s">
        <v>8603</v>
      </c>
      <c r="AH31" t="s">
        <v>8631</v>
      </c>
      <c r="AI31">
        <v>40879</v>
      </c>
      <c r="AJ31">
        <v>18632595277</v>
      </c>
      <c r="AL31" t="s">
        <v>5010</v>
      </c>
      <c r="AM31" t="s">
        <v>5010</v>
      </c>
      <c r="AN31" t="s">
        <v>5125</v>
      </c>
      <c r="AO31" t="s">
        <v>5126</v>
      </c>
      <c r="AT31" t="s">
        <v>4998</v>
      </c>
      <c r="AU31" t="s">
        <v>5127</v>
      </c>
      <c r="AV31" t="s">
        <v>5013</v>
      </c>
      <c r="AW31" t="s">
        <v>5318</v>
      </c>
    </row>
    <row r="32" spans="1:49" hidden="1" x14ac:dyDescent="0.2">
      <c r="A32">
        <v>31</v>
      </c>
      <c r="B32" t="s">
        <v>224</v>
      </c>
      <c r="C32">
        <v>10000008</v>
      </c>
      <c r="D32" t="s">
        <v>5128</v>
      </c>
      <c r="E32">
        <v>10000009</v>
      </c>
      <c r="F32" t="s">
        <v>3217</v>
      </c>
      <c r="G32">
        <v>50000021</v>
      </c>
      <c r="H32">
        <v>4</v>
      </c>
      <c r="J32">
        <v>9000166</v>
      </c>
      <c r="K32" t="s">
        <v>224</v>
      </c>
      <c r="L32" t="s">
        <v>221</v>
      </c>
      <c r="M32">
        <v>61016</v>
      </c>
      <c r="N32" t="s">
        <v>4991</v>
      </c>
      <c r="O32" t="s">
        <v>3217</v>
      </c>
      <c r="Q32" t="s">
        <v>5129</v>
      </c>
      <c r="S32">
        <v>43374</v>
      </c>
      <c r="T32" t="s">
        <v>3216</v>
      </c>
      <c r="U32" t="s">
        <v>5130</v>
      </c>
      <c r="V32" t="s">
        <v>222</v>
      </c>
      <c r="W32" t="s">
        <v>125</v>
      </c>
      <c r="X32" t="s">
        <v>4993</v>
      </c>
      <c r="Y32" t="s">
        <v>8589</v>
      </c>
      <c r="Z32" t="s">
        <v>5034</v>
      </c>
      <c r="AA32" t="s">
        <v>5027</v>
      </c>
      <c r="AB32" t="s">
        <v>8590</v>
      </c>
      <c r="AD32" t="s">
        <v>5131</v>
      </c>
      <c r="AE32">
        <v>43</v>
      </c>
      <c r="AF32" t="s">
        <v>8595</v>
      </c>
      <c r="AG32" t="s">
        <v>8592</v>
      </c>
      <c r="AH32" t="s">
        <v>6699</v>
      </c>
      <c r="AI32">
        <v>38224</v>
      </c>
      <c r="AJ32">
        <v>13081186863</v>
      </c>
      <c r="AL32" t="s">
        <v>5010</v>
      </c>
      <c r="AM32" t="s">
        <v>5010</v>
      </c>
      <c r="AN32" t="s">
        <v>5132</v>
      </c>
      <c r="AO32" t="s">
        <v>5133</v>
      </c>
      <c r="AP32" t="s">
        <v>5134</v>
      </c>
      <c r="AT32" t="s">
        <v>4998</v>
      </c>
      <c r="AU32" t="s">
        <v>5070</v>
      </c>
      <c r="AV32" t="s">
        <v>5071</v>
      </c>
      <c r="AW32" t="s">
        <v>8609</v>
      </c>
    </row>
    <row r="33" spans="1:50" x14ac:dyDescent="0.2">
      <c r="A33">
        <v>32</v>
      </c>
      <c r="B33" t="s">
        <v>224</v>
      </c>
      <c r="C33">
        <v>10000008</v>
      </c>
      <c r="H33">
        <v>5</v>
      </c>
      <c r="J33">
        <v>9001432</v>
      </c>
      <c r="K33" t="s">
        <v>224</v>
      </c>
      <c r="L33" t="s">
        <v>9205</v>
      </c>
      <c r="N33" t="s">
        <v>4991</v>
      </c>
      <c r="O33" t="s">
        <v>3172</v>
      </c>
      <c r="Q33" t="s">
        <v>5092</v>
      </c>
      <c r="S33">
        <v>43709</v>
      </c>
      <c r="T33" t="s">
        <v>3216</v>
      </c>
      <c r="U33" t="s">
        <v>4992</v>
      </c>
      <c r="V33" t="s">
        <v>9206</v>
      </c>
      <c r="W33" t="s">
        <v>105</v>
      </c>
      <c r="AD33" t="s">
        <v>9207</v>
      </c>
      <c r="AE33">
        <v>23</v>
      </c>
      <c r="AF33" t="s">
        <v>8614</v>
      </c>
      <c r="AG33" t="s">
        <v>8603</v>
      </c>
      <c r="AH33" t="s">
        <v>9200</v>
      </c>
      <c r="AJ33">
        <v>17725503785</v>
      </c>
      <c r="AL33" t="s">
        <v>5163</v>
      </c>
      <c r="AM33" t="s">
        <v>5010</v>
      </c>
      <c r="AN33" t="s">
        <v>9208</v>
      </c>
      <c r="AO33" t="s">
        <v>9209</v>
      </c>
      <c r="AT33" t="s">
        <v>5096</v>
      </c>
      <c r="AU33" t="s">
        <v>9203</v>
      </c>
      <c r="AV33" t="s">
        <v>9200</v>
      </c>
      <c r="AW33" t="s">
        <v>9204</v>
      </c>
    </row>
    <row r="34" spans="1:50" hidden="1" x14ac:dyDescent="0.2">
      <c r="A34">
        <v>33</v>
      </c>
      <c r="B34" t="s">
        <v>50</v>
      </c>
      <c r="C34">
        <v>10000011</v>
      </c>
      <c r="F34" t="s">
        <v>5135</v>
      </c>
      <c r="G34">
        <v>50000025</v>
      </c>
      <c r="H34">
        <v>1</v>
      </c>
      <c r="I34" t="s">
        <v>5136</v>
      </c>
      <c r="J34">
        <v>9000104</v>
      </c>
      <c r="K34" t="s">
        <v>50</v>
      </c>
      <c r="L34" t="s">
        <v>47</v>
      </c>
      <c r="M34">
        <v>59236</v>
      </c>
      <c r="N34" t="s">
        <v>5007</v>
      </c>
      <c r="O34" t="s">
        <v>3166</v>
      </c>
      <c r="Q34" t="s">
        <v>3166</v>
      </c>
      <c r="T34" t="s">
        <v>3215</v>
      </c>
      <c r="U34" t="s">
        <v>4992</v>
      </c>
      <c r="V34" t="s">
        <v>48</v>
      </c>
      <c r="W34" t="s">
        <v>29</v>
      </c>
      <c r="X34" t="s">
        <v>4993</v>
      </c>
      <c r="Y34" t="s">
        <v>8589</v>
      </c>
      <c r="Z34" t="s">
        <v>5026</v>
      </c>
      <c r="AB34" t="s">
        <v>8593</v>
      </c>
      <c r="AD34" t="s">
        <v>5137</v>
      </c>
      <c r="AE34">
        <v>50</v>
      </c>
      <c r="AF34" t="s">
        <v>8591</v>
      </c>
      <c r="AG34" t="s">
        <v>8592</v>
      </c>
      <c r="AH34" t="s">
        <v>8632</v>
      </c>
      <c r="AI34">
        <v>34182</v>
      </c>
      <c r="AJ34">
        <v>18903378777</v>
      </c>
      <c r="AL34" t="s">
        <v>5010</v>
      </c>
      <c r="AM34" t="s">
        <v>5010</v>
      </c>
      <c r="AP34" t="s">
        <v>5053</v>
      </c>
      <c r="AT34" t="s">
        <v>4998</v>
      </c>
      <c r="AV34" t="s">
        <v>4999</v>
      </c>
      <c r="AW34" t="s">
        <v>7936</v>
      </c>
    </row>
    <row r="35" spans="1:50" x14ac:dyDescent="0.2">
      <c r="A35">
        <v>34</v>
      </c>
      <c r="B35" t="s">
        <v>50</v>
      </c>
      <c r="C35">
        <v>10000011</v>
      </c>
      <c r="D35" t="s">
        <v>5138</v>
      </c>
      <c r="E35">
        <v>10000014</v>
      </c>
      <c r="F35" t="s">
        <v>3219</v>
      </c>
      <c r="G35">
        <v>50000031</v>
      </c>
      <c r="H35">
        <v>2</v>
      </c>
      <c r="J35">
        <v>9000170</v>
      </c>
      <c r="K35" t="s">
        <v>50</v>
      </c>
      <c r="L35" t="s">
        <v>234</v>
      </c>
      <c r="M35">
        <v>23067</v>
      </c>
      <c r="N35" t="s">
        <v>4991</v>
      </c>
      <c r="O35" t="s">
        <v>3219</v>
      </c>
      <c r="Q35" t="s">
        <v>5139</v>
      </c>
      <c r="S35">
        <v>43374</v>
      </c>
      <c r="T35" t="s">
        <v>3215</v>
      </c>
      <c r="U35" t="s">
        <v>4992</v>
      </c>
      <c r="V35" t="s">
        <v>235</v>
      </c>
      <c r="W35" t="s">
        <v>125</v>
      </c>
      <c r="X35" t="s">
        <v>4993</v>
      </c>
      <c r="Y35" t="s">
        <v>8589</v>
      </c>
      <c r="Z35" t="s">
        <v>5034</v>
      </c>
      <c r="AA35" t="s">
        <v>5048</v>
      </c>
      <c r="AB35" t="s">
        <v>8593</v>
      </c>
      <c r="AD35" t="s">
        <v>5140</v>
      </c>
      <c r="AE35">
        <v>34</v>
      </c>
      <c r="AF35" t="s">
        <v>8604</v>
      </c>
      <c r="AG35" t="s">
        <v>8603</v>
      </c>
      <c r="AH35" t="s">
        <v>5956</v>
      </c>
      <c r="AI35">
        <v>40518</v>
      </c>
      <c r="AJ35">
        <v>15033376941</v>
      </c>
      <c r="AL35" t="s">
        <v>5010</v>
      </c>
      <c r="AM35" t="s">
        <v>5010</v>
      </c>
      <c r="AN35" t="s">
        <v>5141</v>
      </c>
      <c r="AO35" t="s">
        <v>5142</v>
      </c>
      <c r="AP35" t="s">
        <v>5143</v>
      </c>
      <c r="AT35" t="s">
        <v>4998</v>
      </c>
      <c r="AV35" t="s">
        <v>4999</v>
      </c>
      <c r="AW35" t="s">
        <v>7936</v>
      </c>
    </row>
    <row r="36" spans="1:50" x14ac:dyDescent="0.2">
      <c r="A36">
        <v>35</v>
      </c>
      <c r="B36" t="s">
        <v>50</v>
      </c>
      <c r="C36">
        <v>10000011</v>
      </c>
      <c r="D36" t="s">
        <v>5138</v>
      </c>
      <c r="E36">
        <v>10000014</v>
      </c>
      <c r="F36" t="s">
        <v>5039</v>
      </c>
      <c r="G36">
        <v>50000032</v>
      </c>
      <c r="H36">
        <v>3</v>
      </c>
      <c r="J36">
        <v>9000172</v>
      </c>
      <c r="K36" t="s">
        <v>50</v>
      </c>
      <c r="L36" t="s">
        <v>240</v>
      </c>
      <c r="M36">
        <v>152755</v>
      </c>
      <c r="N36" t="s">
        <v>4991</v>
      </c>
      <c r="O36" t="s">
        <v>3218</v>
      </c>
      <c r="Q36" t="s">
        <v>5144</v>
      </c>
      <c r="S36">
        <v>43374</v>
      </c>
      <c r="T36" t="s">
        <v>3215</v>
      </c>
      <c r="U36" t="s">
        <v>4992</v>
      </c>
      <c r="V36" t="s">
        <v>241</v>
      </c>
      <c r="W36" t="s">
        <v>105</v>
      </c>
      <c r="X36" t="s">
        <v>4993</v>
      </c>
      <c r="Y36" t="s">
        <v>8600</v>
      </c>
      <c r="Z36" t="s">
        <v>5041</v>
      </c>
      <c r="AA36" t="s">
        <v>5054</v>
      </c>
      <c r="AB36" t="s">
        <v>8601</v>
      </c>
      <c r="AD36" t="s">
        <v>5145</v>
      </c>
      <c r="AE36">
        <v>26</v>
      </c>
      <c r="AF36" t="s">
        <v>8602</v>
      </c>
      <c r="AG36" t="s">
        <v>8603</v>
      </c>
      <c r="AH36" t="s">
        <v>8633</v>
      </c>
      <c r="AI36">
        <v>41960</v>
      </c>
      <c r="AJ36">
        <v>18632580385</v>
      </c>
      <c r="AL36" t="s">
        <v>5010</v>
      </c>
      <c r="AM36" t="s">
        <v>5010</v>
      </c>
      <c r="AN36" t="s">
        <v>5089</v>
      </c>
      <c r="AO36" t="s">
        <v>5146</v>
      </c>
      <c r="AP36" t="s">
        <v>5090</v>
      </c>
      <c r="AT36" t="s">
        <v>4998</v>
      </c>
      <c r="AV36" t="s">
        <v>4999</v>
      </c>
      <c r="AW36" t="s">
        <v>7936</v>
      </c>
    </row>
    <row r="37" spans="1:50" hidden="1" x14ac:dyDescent="0.2">
      <c r="A37">
        <v>36</v>
      </c>
      <c r="B37" t="s">
        <v>50</v>
      </c>
      <c r="C37">
        <v>10000011</v>
      </c>
      <c r="D37" t="s">
        <v>5138</v>
      </c>
      <c r="E37">
        <v>10000014</v>
      </c>
      <c r="F37" t="s">
        <v>5039</v>
      </c>
      <c r="G37">
        <v>50002003</v>
      </c>
      <c r="H37">
        <v>4</v>
      </c>
      <c r="J37">
        <v>9000564</v>
      </c>
      <c r="K37" t="s">
        <v>50</v>
      </c>
      <c r="L37" t="s">
        <v>1068</v>
      </c>
      <c r="M37">
        <v>74755</v>
      </c>
      <c r="N37" t="s">
        <v>4991</v>
      </c>
      <c r="O37" t="s">
        <v>3223</v>
      </c>
      <c r="Q37" t="s">
        <v>5144</v>
      </c>
      <c r="S37">
        <v>43538</v>
      </c>
      <c r="T37" t="s">
        <v>3215</v>
      </c>
      <c r="U37" t="s">
        <v>4992</v>
      </c>
      <c r="V37" t="s">
        <v>1069</v>
      </c>
      <c r="W37" t="s">
        <v>105</v>
      </c>
      <c r="X37" t="s">
        <v>4993</v>
      </c>
      <c r="Y37" t="s">
        <v>8600</v>
      </c>
      <c r="Z37" t="s">
        <v>5041</v>
      </c>
      <c r="AA37" t="s">
        <v>5054</v>
      </c>
      <c r="AB37" t="s">
        <v>8601</v>
      </c>
      <c r="AD37" t="s">
        <v>5147</v>
      </c>
      <c r="AE37">
        <v>50</v>
      </c>
      <c r="AF37" t="s">
        <v>8591</v>
      </c>
      <c r="AG37" t="s">
        <v>8592</v>
      </c>
      <c r="AH37" t="s">
        <v>8599</v>
      </c>
      <c r="AI37">
        <v>38710</v>
      </c>
      <c r="AJ37">
        <v>15033936308</v>
      </c>
      <c r="AL37" t="s">
        <v>5148</v>
      </c>
      <c r="AM37" t="s">
        <v>5387</v>
      </c>
      <c r="AN37" t="s">
        <v>5149</v>
      </c>
      <c r="AO37" t="s">
        <v>5150</v>
      </c>
      <c r="AP37" t="s">
        <v>5151</v>
      </c>
      <c r="AT37" t="s">
        <v>4998</v>
      </c>
      <c r="AU37" t="s">
        <v>5152</v>
      </c>
      <c r="AV37" t="s">
        <v>5153</v>
      </c>
      <c r="AW37" t="s">
        <v>8634</v>
      </c>
      <c r="AX37" t="s">
        <v>5154</v>
      </c>
    </row>
    <row r="38" spans="1:50" hidden="1" x14ac:dyDescent="0.2">
      <c r="A38">
        <v>37</v>
      </c>
      <c r="B38" t="s">
        <v>50</v>
      </c>
      <c r="C38">
        <v>10000011</v>
      </c>
      <c r="D38" t="s">
        <v>5155</v>
      </c>
      <c r="E38">
        <v>10000013</v>
      </c>
      <c r="F38" t="s">
        <v>3217</v>
      </c>
      <c r="G38">
        <v>50000028</v>
      </c>
      <c r="H38">
        <v>5</v>
      </c>
      <c r="J38">
        <v>9000169</v>
      </c>
      <c r="K38" t="s">
        <v>50</v>
      </c>
      <c r="L38" t="s">
        <v>231</v>
      </c>
      <c r="M38">
        <v>65940</v>
      </c>
      <c r="N38" t="s">
        <v>5007</v>
      </c>
      <c r="O38" t="s">
        <v>3217</v>
      </c>
      <c r="Q38" t="s">
        <v>5156</v>
      </c>
      <c r="S38">
        <v>43374</v>
      </c>
      <c r="T38" t="s">
        <v>3215</v>
      </c>
      <c r="U38" t="s">
        <v>4992</v>
      </c>
      <c r="V38" t="s">
        <v>232</v>
      </c>
      <c r="W38" t="s">
        <v>125</v>
      </c>
      <c r="X38" t="s">
        <v>4993</v>
      </c>
      <c r="Y38" t="s">
        <v>8589</v>
      </c>
      <c r="Z38" t="s">
        <v>5034</v>
      </c>
      <c r="AB38" t="s">
        <v>8593</v>
      </c>
      <c r="AD38" t="s">
        <v>5157</v>
      </c>
      <c r="AE38">
        <v>37</v>
      </c>
      <c r="AF38" t="s">
        <v>8607</v>
      </c>
      <c r="AG38" t="s">
        <v>8592</v>
      </c>
      <c r="AH38" t="s">
        <v>8635</v>
      </c>
      <c r="AI38">
        <v>39433</v>
      </c>
      <c r="AJ38">
        <v>13613331118</v>
      </c>
      <c r="AL38" t="s">
        <v>5010</v>
      </c>
      <c r="AM38" t="s">
        <v>5010</v>
      </c>
      <c r="AN38" t="s">
        <v>5158</v>
      </c>
      <c r="AO38" t="s">
        <v>5159</v>
      </c>
      <c r="AP38" t="s">
        <v>5053</v>
      </c>
      <c r="AT38" t="s">
        <v>4998</v>
      </c>
      <c r="AV38" t="s">
        <v>4999</v>
      </c>
      <c r="AW38" t="s">
        <v>7936</v>
      </c>
    </row>
    <row r="39" spans="1:50" hidden="1" x14ac:dyDescent="0.2">
      <c r="A39">
        <v>38</v>
      </c>
      <c r="B39" t="s">
        <v>50</v>
      </c>
      <c r="C39">
        <v>10000011</v>
      </c>
      <c r="D39" t="s">
        <v>5160</v>
      </c>
      <c r="E39">
        <v>10000012</v>
      </c>
      <c r="F39" t="s">
        <v>3217</v>
      </c>
      <c r="G39">
        <v>50000026</v>
      </c>
      <c r="H39">
        <v>6</v>
      </c>
      <c r="J39">
        <v>9000171</v>
      </c>
      <c r="K39" t="s">
        <v>50</v>
      </c>
      <c r="L39" t="s">
        <v>237</v>
      </c>
      <c r="M39">
        <v>30011</v>
      </c>
      <c r="N39" t="s">
        <v>4991</v>
      </c>
      <c r="O39" t="s">
        <v>3217</v>
      </c>
      <c r="Q39" t="s">
        <v>5161</v>
      </c>
      <c r="S39">
        <v>43374</v>
      </c>
      <c r="T39" t="s">
        <v>3216</v>
      </c>
      <c r="U39" t="s">
        <v>4992</v>
      </c>
      <c r="V39" t="s">
        <v>238</v>
      </c>
      <c r="W39" t="s">
        <v>125</v>
      </c>
      <c r="X39" t="s">
        <v>4993</v>
      </c>
      <c r="Y39" t="s">
        <v>8589</v>
      </c>
      <c r="Z39" t="s">
        <v>5034</v>
      </c>
      <c r="AA39" t="s">
        <v>5008</v>
      </c>
      <c r="AB39" t="s">
        <v>8593</v>
      </c>
      <c r="AD39" t="s">
        <v>5162</v>
      </c>
      <c r="AE39">
        <v>43</v>
      </c>
      <c r="AF39" t="s">
        <v>8595</v>
      </c>
      <c r="AG39" t="s">
        <v>8592</v>
      </c>
      <c r="AH39" t="s">
        <v>6699</v>
      </c>
      <c r="AI39">
        <v>35634</v>
      </c>
      <c r="AJ39">
        <v>13513061003</v>
      </c>
      <c r="AL39" t="s">
        <v>5163</v>
      </c>
      <c r="AM39" t="s">
        <v>5010</v>
      </c>
      <c r="AN39" t="s">
        <v>5164</v>
      </c>
      <c r="AO39" t="s">
        <v>5165</v>
      </c>
      <c r="AP39" t="s">
        <v>5166</v>
      </c>
      <c r="AT39" t="s">
        <v>4998</v>
      </c>
      <c r="AV39" t="s">
        <v>4999</v>
      </c>
      <c r="AW39" t="s">
        <v>7936</v>
      </c>
      <c r="AX39" t="s">
        <v>5167</v>
      </c>
    </row>
    <row r="40" spans="1:50" x14ac:dyDescent="0.2">
      <c r="A40">
        <v>39</v>
      </c>
      <c r="B40" t="s">
        <v>50</v>
      </c>
      <c r="C40">
        <v>10000011</v>
      </c>
      <c r="H40">
        <v>7</v>
      </c>
      <c r="J40">
        <v>9000987</v>
      </c>
      <c r="K40" t="s">
        <v>50</v>
      </c>
      <c r="L40" t="s">
        <v>2219</v>
      </c>
      <c r="M40">
        <v>12269</v>
      </c>
      <c r="N40" t="s">
        <v>5007</v>
      </c>
      <c r="O40" t="s">
        <v>3176</v>
      </c>
      <c r="Q40" t="s">
        <v>5144</v>
      </c>
      <c r="S40">
        <v>43538</v>
      </c>
      <c r="T40" t="s">
        <v>3215</v>
      </c>
      <c r="U40" t="s">
        <v>4992</v>
      </c>
      <c r="V40" t="s">
        <v>2220</v>
      </c>
      <c r="W40" t="s">
        <v>105</v>
      </c>
      <c r="X40" t="s">
        <v>4993</v>
      </c>
      <c r="Y40" t="s">
        <v>8600</v>
      </c>
      <c r="Z40" t="s">
        <v>5041</v>
      </c>
      <c r="AD40" t="s">
        <v>5168</v>
      </c>
      <c r="AE40">
        <v>36</v>
      </c>
      <c r="AF40" t="s">
        <v>8604</v>
      </c>
      <c r="AG40" t="s">
        <v>8603</v>
      </c>
      <c r="AH40" t="s">
        <v>8371</v>
      </c>
      <c r="AJ40">
        <v>13292521111</v>
      </c>
      <c r="AL40" t="s">
        <v>5010</v>
      </c>
      <c r="AM40" t="s">
        <v>5010</v>
      </c>
      <c r="AN40" t="s">
        <v>5169</v>
      </c>
      <c r="AO40" t="s">
        <v>5170</v>
      </c>
      <c r="AT40" t="s">
        <v>4998</v>
      </c>
      <c r="AU40" t="s">
        <v>5171</v>
      </c>
      <c r="AV40" t="s">
        <v>5172</v>
      </c>
      <c r="AW40" t="s">
        <v>8636</v>
      </c>
    </row>
    <row r="41" spans="1:50" hidden="1" x14ac:dyDescent="0.2">
      <c r="A41">
        <v>40</v>
      </c>
      <c r="B41" t="s">
        <v>176</v>
      </c>
      <c r="C41">
        <v>10000015</v>
      </c>
      <c r="D41" t="s">
        <v>176</v>
      </c>
      <c r="E41">
        <v>10000015</v>
      </c>
      <c r="F41" t="s">
        <v>5173</v>
      </c>
      <c r="G41">
        <v>50002012</v>
      </c>
      <c r="H41">
        <v>1</v>
      </c>
      <c r="I41" t="s">
        <v>9305</v>
      </c>
      <c r="J41">
        <v>9000150</v>
      </c>
      <c r="K41" t="s">
        <v>176</v>
      </c>
      <c r="L41" t="s">
        <v>173</v>
      </c>
      <c r="M41">
        <v>105101</v>
      </c>
      <c r="N41" t="s">
        <v>4991</v>
      </c>
      <c r="O41" t="s">
        <v>9158</v>
      </c>
      <c r="Q41" t="s">
        <v>9306</v>
      </c>
      <c r="S41">
        <v>43732</v>
      </c>
      <c r="T41" t="s">
        <v>3215</v>
      </c>
      <c r="U41" t="s">
        <v>4992</v>
      </c>
      <c r="V41" t="s">
        <v>174</v>
      </c>
      <c r="W41" t="s">
        <v>125</v>
      </c>
      <c r="X41" t="s">
        <v>4993</v>
      </c>
      <c r="Y41" t="s">
        <v>8589</v>
      </c>
      <c r="Z41" t="s">
        <v>5034</v>
      </c>
      <c r="AA41" t="s">
        <v>4995</v>
      </c>
      <c r="AB41" t="s">
        <v>8590</v>
      </c>
      <c r="AD41" t="s">
        <v>5175</v>
      </c>
      <c r="AE41">
        <v>47</v>
      </c>
      <c r="AF41" t="s">
        <v>8591</v>
      </c>
      <c r="AG41" t="s">
        <v>8592</v>
      </c>
      <c r="AH41" t="s">
        <v>6659</v>
      </c>
      <c r="AI41">
        <v>35755</v>
      </c>
      <c r="AJ41">
        <v>18631596856</v>
      </c>
      <c r="AL41" t="s">
        <v>5010</v>
      </c>
      <c r="AM41" t="s">
        <v>5010</v>
      </c>
      <c r="AN41" t="s">
        <v>5176</v>
      </c>
      <c r="AO41" t="s">
        <v>5177</v>
      </c>
      <c r="AP41" t="s">
        <v>5015</v>
      </c>
      <c r="AT41" t="s">
        <v>4998</v>
      </c>
      <c r="AU41" t="s">
        <v>5070</v>
      </c>
      <c r="AV41" t="s">
        <v>5071</v>
      </c>
      <c r="AW41" t="s">
        <v>8609</v>
      </c>
    </row>
    <row r="42" spans="1:50" x14ac:dyDescent="0.2">
      <c r="A42">
        <v>41</v>
      </c>
      <c r="B42" t="s">
        <v>176</v>
      </c>
      <c r="C42">
        <v>10000015</v>
      </c>
      <c r="D42" t="s">
        <v>5178</v>
      </c>
      <c r="E42">
        <v>10000016</v>
      </c>
      <c r="F42" t="s">
        <v>3219</v>
      </c>
      <c r="H42">
        <v>2</v>
      </c>
      <c r="J42">
        <v>9000273</v>
      </c>
      <c r="K42" t="s">
        <v>176</v>
      </c>
      <c r="L42" t="s">
        <v>2395</v>
      </c>
      <c r="N42" t="s">
        <v>4991</v>
      </c>
      <c r="O42" t="s">
        <v>3219</v>
      </c>
      <c r="Q42" t="s">
        <v>5179</v>
      </c>
      <c r="S42">
        <v>43374</v>
      </c>
      <c r="T42" t="s">
        <v>3215</v>
      </c>
      <c r="U42" t="s">
        <v>4992</v>
      </c>
      <c r="V42" t="s">
        <v>2396</v>
      </c>
      <c r="W42" t="s">
        <v>125</v>
      </c>
      <c r="X42" t="s">
        <v>4993</v>
      </c>
      <c r="Y42" t="s">
        <v>8589</v>
      </c>
      <c r="Z42" t="s">
        <v>5034</v>
      </c>
      <c r="AB42" t="s">
        <v>8593</v>
      </c>
      <c r="AD42" t="s">
        <v>5180</v>
      </c>
      <c r="AE42">
        <v>32</v>
      </c>
      <c r="AF42" t="s">
        <v>8604</v>
      </c>
      <c r="AG42" t="s">
        <v>8603</v>
      </c>
      <c r="AH42" t="s">
        <v>8006</v>
      </c>
      <c r="AI42">
        <v>41961</v>
      </c>
      <c r="AJ42">
        <v>18731375185</v>
      </c>
      <c r="AL42" t="s">
        <v>5010</v>
      </c>
      <c r="AM42" t="s">
        <v>5010</v>
      </c>
      <c r="AN42" t="s">
        <v>5181</v>
      </c>
      <c r="AO42" t="s">
        <v>5182</v>
      </c>
      <c r="AT42" t="s">
        <v>5005</v>
      </c>
      <c r="AV42" t="s">
        <v>7864</v>
      </c>
      <c r="AW42" t="s">
        <v>3254</v>
      </c>
      <c r="AX42" t="s">
        <v>5183</v>
      </c>
    </row>
    <row r="43" spans="1:50" hidden="1" x14ac:dyDescent="0.2">
      <c r="A43">
        <v>42</v>
      </c>
      <c r="B43" t="s">
        <v>176</v>
      </c>
      <c r="C43">
        <v>10000015</v>
      </c>
      <c r="D43" t="s">
        <v>5178</v>
      </c>
      <c r="E43">
        <v>10000016</v>
      </c>
      <c r="F43" t="s">
        <v>5039</v>
      </c>
      <c r="G43">
        <v>50000035</v>
      </c>
      <c r="H43">
        <v>3</v>
      </c>
      <c r="J43">
        <v>9000165</v>
      </c>
      <c r="K43" t="s">
        <v>176</v>
      </c>
      <c r="L43" t="s">
        <v>218</v>
      </c>
      <c r="M43">
        <v>32859</v>
      </c>
      <c r="N43" t="s">
        <v>4991</v>
      </c>
      <c r="O43" t="s">
        <v>3176</v>
      </c>
      <c r="Q43" t="s">
        <v>5184</v>
      </c>
      <c r="S43">
        <v>43374</v>
      </c>
      <c r="T43" t="s">
        <v>3215</v>
      </c>
      <c r="U43" t="s">
        <v>4992</v>
      </c>
      <c r="V43" t="s">
        <v>219</v>
      </c>
      <c r="W43" t="s">
        <v>105</v>
      </c>
      <c r="X43" t="s">
        <v>4993</v>
      </c>
      <c r="Y43" t="s">
        <v>8600</v>
      </c>
      <c r="Z43" t="s">
        <v>5041</v>
      </c>
      <c r="AA43" t="s">
        <v>5048</v>
      </c>
      <c r="AB43" t="s">
        <v>8593</v>
      </c>
      <c r="AD43" t="s">
        <v>5185</v>
      </c>
      <c r="AE43">
        <v>36</v>
      </c>
      <c r="AF43" t="s">
        <v>8607</v>
      </c>
      <c r="AG43" t="s">
        <v>8592</v>
      </c>
      <c r="AH43" t="s">
        <v>8637</v>
      </c>
      <c r="AI43">
        <v>40113</v>
      </c>
      <c r="AJ43">
        <v>15100597275</v>
      </c>
      <c r="AL43" t="s">
        <v>5010</v>
      </c>
      <c r="AM43" t="s">
        <v>5010</v>
      </c>
      <c r="AO43" t="s">
        <v>5177</v>
      </c>
      <c r="AP43" t="s">
        <v>5186</v>
      </c>
      <c r="AT43" t="s">
        <v>4998</v>
      </c>
      <c r="AU43" t="s">
        <v>5070</v>
      </c>
      <c r="AV43" t="s">
        <v>5071</v>
      </c>
      <c r="AW43" t="s">
        <v>8609</v>
      </c>
    </row>
    <row r="44" spans="1:50" hidden="1" x14ac:dyDescent="0.2">
      <c r="A44">
        <v>43</v>
      </c>
      <c r="B44" t="s">
        <v>153</v>
      </c>
      <c r="C44">
        <v>10000018</v>
      </c>
      <c r="H44">
        <v>1</v>
      </c>
      <c r="I44" t="s">
        <v>5187</v>
      </c>
      <c r="J44">
        <v>9000156</v>
      </c>
      <c r="K44" t="s">
        <v>153</v>
      </c>
      <c r="L44" t="s">
        <v>192</v>
      </c>
      <c r="M44">
        <v>3028</v>
      </c>
      <c r="N44" t="s">
        <v>4991</v>
      </c>
      <c r="O44" t="s">
        <v>3168</v>
      </c>
      <c r="Q44" t="s">
        <v>5188</v>
      </c>
      <c r="S44">
        <v>43732</v>
      </c>
      <c r="T44" t="s">
        <v>3215</v>
      </c>
      <c r="U44" t="s">
        <v>4992</v>
      </c>
      <c r="V44" t="s">
        <v>193</v>
      </c>
      <c r="W44" t="s">
        <v>29</v>
      </c>
      <c r="X44" t="s">
        <v>4993</v>
      </c>
      <c r="Y44" t="s">
        <v>8589</v>
      </c>
      <c r="Z44" t="s">
        <v>5026</v>
      </c>
      <c r="AA44" t="s">
        <v>5008</v>
      </c>
      <c r="AB44" t="s">
        <v>8593</v>
      </c>
      <c r="AD44" t="s">
        <v>5189</v>
      </c>
      <c r="AE44">
        <v>36</v>
      </c>
      <c r="AF44" t="s">
        <v>8607</v>
      </c>
      <c r="AG44" t="s">
        <v>8592</v>
      </c>
      <c r="AH44" t="s">
        <v>6728</v>
      </c>
      <c r="AI44">
        <v>39745</v>
      </c>
      <c r="AJ44">
        <v>15033321219</v>
      </c>
      <c r="AL44" t="s">
        <v>4997</v>
      </c>
      <c r="AM44" t="s">
        <v>5075</v>
      </c>
      <c r="AN44" t="s">
        <v>5190</v>
      </c>
      <c r="AO44" t="s">
        <v>5102</v>
      </c>
      <c r="AP44" t="s">
        <v>5053</v>
      </c>
      <c r="AT44" t="s">
        <v>4998</v>
      </c>
      <c r="AV44" t="s">
        <v>4999</v>
      </c>
      <c r="AW44" t="s">
        <v>7936</v>
      </c>
    </row>
    <row r="45" spans="1:50" x14ac:dyDescent="0.2">
      <c r="A45">
        <v>44</v>
      </c>
      <c r="B45" t="s">
        <v>153</v>
      </c>
      <c r="C45">
        <v>10000018</v>
      </c>
      <c r="D45" t="s">
        <v>5191</v>
      </c>
      <c r="E45">
        <v>10000022</v>
      </c>
      <c r="F45" t="s">
        <v>5039</v>
      </c>
      <c r="G45">
        <v>50000047</v>
      </c>
      <c r="H45">
        <v>2</v>
      </c>
      <c r="J45">
        <v>9000164</v>
      </c>
      <c r="K45" t="s">
        <v>153</v>
      </c>
      <c r="L45" t="s">
        <v>215</v>
      </c>
      <c r="M45">
        <v>200166</v>
      </c>
      <c r="N45" t="s">
        <v>5007</v>
      </c>
      <c r="O45" t="s">
        <v>3222</v>
      </c>
      <c r="Q45" t="s">
        <v>5192</v>
      </c>
      <c r="S45">
        <v>43374</v>
      </c>
      <c r="T45" t="s">
        <v>3215</v>
      </c>
      <c r="U45" t="s">
        <v>4992</v>
      </c>
      <c r="V45" t="s">
        <v>216</v>
      </c>
      <c r="W45" t="s">
        <v>105</v>
      </c>
      <c r="X45" t="s">
        <v>4993</v>
      </c>
      <c r="Y45" t="s">
        <v>8600</v>
      </c>
      <c r="Z45" t="s">
        <v>5041</v>
      </c>
      <c r="AD45" t="s">
        <v>5193</v>
      </c>
      <c r="AE45">
        <v>31</v>
      </c>
      <c r="AF45" t="s">
        <v>8602</v>
      </c>
      <c r="AG45" t="s">
        <v>8603</v>
      </c>
      <c r="AH45" t="s">
        <v>8638</v>
      </c>
      <c r="AI45">
        <v>40864</v>
      </c>
      <c r="AJ45">
        <v>13230829728</v>
      </c>
      <c r="AL45" t="s">
        <v>5148</v>
      </c>
      <c r="AM45" t="s">
        <v>5387</v>
      </c>
      <c r="AO45" t="s">
        <v>5194</v>
      </c>
      <c r="AP45" t="s">
        <v>101</v>
      </c>
      <c r="AR45" t="s">
        <v>5195</v>
      </c>
      <c r="AS45" t="s">
        <v>5195</v>
      </c>
      <c r="AT45" t="s">
        <v>4998</v>
      </c>
      <c r="AU45" t="s">
        <v>5070</v>
      </c>
      <c r="AV45" t="s">
        <v>5071</v>
      </c>
      <c r="AW45" t="s">
        <v>8609</v>
      </c>
    </row>
    <row r="46" spans="1:50" x14ac:dyDescent="0.2">
      <c r="A46">
        <v>45</v>
      </c>
      <c r="B46" t="s">
        <v>153</v>
      </c>
      <c r="C46">
        <v>10000018</v>
      </c>
      <c r="D46" t="s">
        <v>5191</v>
      </c>
      <c r="E46">
        <v>10000022</v>
      </c>
      <c r="F46" t="s">
        <v>3217</v>
      </c>
      <c r="G46">
        <v>50000046</v>
      </c>
      <c r="H46">
        <v>3</v>
      </c>
      <c r="J46">
        <v>9000162</v>
      </c>
      <c r="K46" t="s">
        <v>153</v>
      </c>
      <c r="L46" t="s">
        <v>209</v>
      </c>
      <c r="M46">
        <v>30291</v>
      </c>
      <c r="N46" t="s">
        <v>4991</v>
      </c>
      <c r="O46" t="s">
        <v>3217</v>
      </c>
      <c r="Q46" t="s">
        <v>9210</v>
      </c>
      <c r="S46">
        <v>43709</v>
      </c>
      <c r="T46" t="s">
        <v>3215</v>
      </c>
      <c r="U46" t="s">
        <v>4992</v>
      </c>
      <c r="V46" t="s">
        <v>210</v>
      </c>
      <c r="W46" t="s">
        <v>125</v>
      </c>
      <c r="X46" t="s">
        <v>4993</v>
      </c>
      <c r="Y46" t="s">
        <v>8589</v>
      </c>
      <c r="Z46" t="s">
        <v>5034</v>
      </c>
      <c r="AA46" t="s">
        <v>5048</v>
      </c>
      <c r="AB46" t="s">
        <v>8593</v>
      </c>
      <c r="AD46" t="s">
        <v>5196</v>
      </c>
      <c r="AE46">
        <v>33</v>
      </c>
      <c r="AF46" t="s">
        <v>8604</v>
      </c>
      <c r="AG46" t="s">
        <v>8603</v>
      </c>
      <c r="AH46" t="s">
        <v>6551</v>
      </c>
      <c r="AI46">
        <v>39072</v>
      </c>
      <c r="AJ46">
        <v>17736519087</v>
      </c>
      <c r="AL46" t="s">
        <v>5075</v>
      </c>
      <c r="AM46" t="s">
        <v>5075</v>
      </c>
      <c r="AN46" t="s">
        <v>5197</v>
      </c>
      <c r="AO46" t="s">
        <v>5146</v>
      </c>
      <c r="AP46" t="s">
        <v>5023</v>
      </c>
      <c r="AT46" t="s">
        <v>4998</v>
      </c>
      <c r="AU46" t="s">
        <v>5070</v>
      </c>
      <c r="AV46" t="s">
        <v>5071</v>
      </c>
      <c r="AW46" t="s">
        <v>8609</v>
      </c>
    </row>
    <row r="47" spans="1:50" hidden="1" x14ac:dyDescent="0.2">
      <c r="A47">
        <v>46</v>
      </c>
      <c r="B47" t="s">
        <v>153</v>
      </c>
      <c r="C47">
        <v>10000018</v>
      </c>
      <c r="D47" t="s">
        <v>5198</v>
      </c>
      <c r="E47">
        <v>10000021</v>
      </c>
      <c r="F47" t="s">
        <v>3217</v>
      </c>
      <c r="G47">
        <v>50000044</v>
      </c>
      <c r="H47">
        <v>4</v>
      </c>
      <c r="J47">
        <v>9000155</v>
      </c>
      <c r="K47" t="s">
        <v>153</v>
      </c>
      <c r="L47" t="s">
        <v>189</v>
      </c>
      <c r="M47">
        <v>8008</v>
      </c>
      <c r="N47" t="s">
        <v>4991</v>
      </c>
      <c r="O47" t="s">
        <v>3219</v>
      </c>
      <c r="Q47" t="s">
        <v>5199</v>
      </c>
      <c r="S47">
        <v>43374</v>
      </c>
      <c r="T47" t="s">
        <v>3216</v>
      </c>
      <c r="U47" t="s">
        <v>4992</v>
      </c>
      <c r="V47" t="s">
        <v>190</v>
      </c>
      <c r="W47" t="s">
        <v>125</v>
      </c>
      <c r="X47" t="s">
        <v>4993</v>
      </c>
      <c r="Y47" t="s">
        <v>8589</v>
      </c>
      <c r="Z47" t="s">
        <v>5034</v>
      </c>
      <c r="AA47" t="s">
        <v>5008</v>
      </c>
      <c r="AB47" t="s">
        <v>8593</v>
      </c>
      <c r="AD47" t="s">
        <v>5200</v>
      </c>
      <c r="AE47">
        <v>45</v>
      </c>
      <c r="AF47" t="s">
        <v>8595</v>
      </c>
      <c r="AG47" t="s">
        <v>8592</v>
      </c>
      <c r="AH47" t="s">
        <v>7986</v>
      </c>
      <c r="AI47">
        <v>35753</v>
      </c>
      <c r="AJ47">
        <v>15633955825</v>
      </c>
      <c r="AK47">
        <v>15932055258</v>
      </c>
      <c r="AL47" t="s">
        <v>5148</v>
      </c>
      <c r="AM47" t="s">
        <v>5387</v>
      </c>
      <c r="AN47" t="s">
        <v>5201</v>
      </c>
      <c r="AO47" t="s">
        <v>5202</v>
      </c>
      <c r="AP47" t="s">
        <v>97</v>
      </c>
      <c r="AT47" t="s">
        <v>4998</v>
      </c>
      <c r="AU47" t="s">
        <v>5203</v>
      </c>
      <c r="AV47" t="s">
        <v>4999</v>
      </c>
      <c r="AW47" t="s">
        <v>7936</v>
      </c>
    </row>
    <row r="48" spans="1:50" x14ac:dyDescent="0.2">
      <c r="A48">
        <v>47</v>
      </c>
      <c r="B48" t="s">
        <v>153</v>
      </c>
      <c r="C48">
        <v>10000018</v>
      </c>
      <c r="H48">
        <v>5</v>
      </c>
      <c r="J48">
        <v>9000143</v>
      </c>
      <c r="K48" t="s">
        <v>153</v>
      </c>
      <c r="L48" t="s">
        <v>150</v>
      </c>
      <c r="M48">
        <v>200018</v>
      </c>
      <c r="N48" t="s">
        <v>4991</v>
      </c>
      <c r="O48" t="s">
        <v>3219</v>
      </c>
      <c r="Q48" t="s">
        <v>5204</v>
      </c>
      <c r="S48">
        <v>43538</v>
      </c>
      <c r="T48" t="s">
        <v>3215</v>
      </c>
      <c r="U48" t="s">
        <v>4992</v>
      </c>
      <c r="V48" t="s">
        <v>151</v>
      </c>
      <c r="W48" t="s">
        <v>125</v>
      </c>
      <c r="X48" t="s">
        <v>4993</v>
      </c>
      <c r="Y48" t="s">
        <v>8589</v>
      </c>
      <c r="Z48" t="s">
        <v>5034</v>
      </c>
      <c r="AA48" t="s">
        <v>5062</v>
      </c>
      <c r="AB48" t="s">
        <v>8601</v>
      </c>
      <c r="AD48" t="s">
        <v>5205</v>
      </c>
      <c r="AE48">
        <v>29</v>
      </c>
      <c r="AF48" t="s">
        <v>8602</v>
      </c>
      <c r="AG48" t="s">
        <v>8603</v>
      </c>
      <c r="AH48" t="s">
        <v>8060</v>
      </c>
      <c r="AI48">
        <v>41052</v>
      </c>
      <c r="AJ48">
        <v>15931509443</v>
      </c>
      <c r="AL48" t="s">
        <v>5010</v>
      </c>
      <c r="AM48" t="s">
        <v>5010</v>
      </c>
      <c r="AN48" t="s">
        <v>5206</v>
      </c>
      <c r="AO48" t="s">
        <v>5207</v>
      </c>
      <c r="AP48" t="s">
        <v>5208</v>
      </c>
      <c r="AT48" t="s">
        <v>4998</v>
      </c>
      <c r="AU48" t="s">
        <v>5203</v>
      </c>
      <c r="AV48" t="s">
        <v>4999</v>
      </c>
      <c r="AW48" t="s">
        <v>7936</v>
      </c>
    </row>
    <row r="49" spans="1:50" x14ac:dyDescent="0.2">
      <c r="A49">
        <v>48</v>
      </c>
      <c r="B49" t="s">
        <v>137</v>
      </c>
      <c r="C49">
        <v>10000023</v>
      </c>
      <c r="F49" t="s">
        <v>3167</v>
      </c>
      <c r="G49">
        <v>50000049</v>
      </c>
      <c r="H49">
        <v>1</v>
      </c>
      <c r="I49" t="s">
        <v>3167</v>
      </c>
      <c r="J49">
        <v>9000895</v>
      </c>
      <c r="K49" t="s">
        <v>137</v>
      </c>
      <c r="L49" t="s">
        <v>1931</v>
      </c>
      <c r="M49">
        <v>61088</v>
      </c>
      <c r="N49" t="s">
        <v>4991</v>
      </c>
      <c r="O49" t="s">
        <v>3167</v>
      </c>
      <c r="Q49" t="s">
        <v>5209</v>
      </c>
      <c r="T49" t="s">
        <v>3215</v>
      </c>
      <c r="U49" t="s">
        <v>4992</v>
      </c>
      <c r="V49" t="s">
        <v>1932</v>
      </c>
      <c r="W49" t="s">
        <v>29</v>
      </c>
      <c r="X49" t="s">
        <v>4993</v>
      </c>
      <c r="Y49" t="s">
        <v>8589</v>
      </c>
      <c r="Z49" t="s">
        <v>5026</v>
      </c>
      <c r="AA49" t="s">
        <v>5030</v>
      </c>
      <c r="AB49" t="s">
        <v>8593</v>
      </c>
      <c r="AD49" t="s">
        <v>5210</v>
      </c>
      <c r="AE49">
        <v>35</v>
      </c>
      <c r="AF49" t="s">
        <v>8604</v>
      </c>
      <c r="AG49" t="s">
        <v>8603</v>
      </c>
      <c r="AH49" t="s">
        <v>8639</v>
      </c>
      <c r="AI49">
        <v>38320</v>
      </c>
      <c r="AJ49">
        <v>18633320691</v>
      </c>
      <c r="AL49" t="s">
        <v>5010</v>
      </c>
      <c r="AM49" t="s">
        <v>5010</v>
      </c>
      <c r="AN49" t="s">
        <v>5211</v>
      </c>
      <c r="AO49" t="s">
        <v>5044</v>
      </c>
      <c r="AP49" t="s">
        <v>5143</v>
      </c>
      <c r="AT49" t="s">
        <v>4998</v>
      </c>
      <c r="AU49" t="s">
        <v>5024</v>
      </c>
      <c r="AV49" t="s">
        <v>5025</v>
      </c>
      <c r="AW49" t="s">
        <v>8597</v>
      </c>
      <c r="AX49" t="s">
        <v>5212</v>
      </c>
    </row>
    <row r="50" spans="1:50" x14ac:dyDescent="0.2">
      <c r="A50">
        <v>49</v>
      </c>
      <c r="B50" t="s">
        <v>137</v>
      </c>
      <c r="C50">
        <v>10000023</v>
      </c>
      <c r="D50" t="s">
        <v>5213</v>
      </c>
      <c r="E50">
        <v>10000024</v>
      </c>
      <c r="F50" t="s">
        <v>3217</v>
      </c>
      <c r="G50">
        <v>50000050</v>
      </c>
      <c r="H50">
        <v>2</v>
      </c>
      <c r="J50">
        <v>9000578</v>
      </c>
      <c r="K50" t="s">
        <v>137</v>
      </c>
      <c r="L50" t="s">
        <v>1107</v>
      </c>
      <c r="M50">
        <v>61089</v>
      </c>
      <c r="N50" t="s">
        <v>4991</v>
      </c>
      <c r="O50" t="s">
        <v>3217</v>
      </c>
      <c r="Q50" t="s">
        <v>5214</v>
      </c>
      <c r="S50">
        <v>43374</v>
      </c>
      <c r="T50" t="s">
        <v>3215</v>
      </c>
      <c r="U50" t="s">
        <v>4992</v>
      </c>
      <c r="V50" t="s">
        <v>1108</v>
      </c>
      <c r="W50" t="s">
        <v>125</v>
      </c>
      <c r="X50" t="s">
        <v>4993</v>
      </c>
      <c r="Y50" t="s">
        <v>8589</v>
      </c>
      <c r="Z50" t="s">
        <v>5034</v>
      </c>
      <c r="AA50" t="s">
        <v>5054</v>
      </c>
      <c r="AB50" t="s">
        <v>8601</v>
      </c>
      <c r="AD50" t="s">
        <v>5215</v>
      </c>
      <c r="AE50">
        <v>34</v>
      </c>
      <c r="AF50" t="s">
        <v>8604</v>
      </c>
      <c r="AG50" t="s">
        <v>8603</v>
      </c>
      <c r="AH50" t="s">
        <v>6551</v>
      </c>
      <c r="AI50">
        <v>41942</v>
      </c>
      <c r="AJ50">
        <v>15032558821</v>
      </c>
      <c r="AL50" t="s">
        <v>5010</v>
      </c>
      <c r="AM50" t="s">
        <v>5010</v>
      </c>
      <c r="AN50" t="s">
        <v>5216</v>
      </c>
      <c r="AO50" t="s">
        <v>5217</v>
      </c>
      <c r="AP50" t="s">
        <v>5143</v>
      </c>
      <c r="AT50" t="s">
        <v>4998</v>
      </c>
      <c r="AU50" t="s">
        <v>5218</v>
      </c>
      <c r="AV50" t="s">
        <v>5219</v>
      </c>
      <c r="AW50" t="s">
        <v>8634</v>
      </c>
      <c r="AX50" t="s">
        <v>5212</v>
      </c>
    </row>
    <row r="51" spans="1:50" x14ac:dyDescent="0.2">
      <c r="A51">
        <v>50</v>
      </c>
      <c r="B51" t="s">
        <v>137</v>
      </c>
      <c r="C51">
        <v>10000023</v>
      </c>
      <c r="D51" t="s">
        <v>5220</v>
      </c>
      <c r="E51">
        <v>10000026</v>
      </c>
      <c r="H51">
        <v>3</v>
      </c>
      <c r="J51">
        <v>9000264</v>
      </c>
      <c r="K51" t="s">
        <v>137</v>
      </c>
      <c r="L51" t="s">
        <v>2397</v>
      </c>
      <c r="N51" t="s">
        <v>4991</v>
      </c>
      <c r="O51" t="s">
        <v>3176</v>
      </c>
      <c r="Q51" t="s">
        <v>5221</v>
      </c>
      <c r="S51">
        <v>43374</v>
      </c>
      <c r="T51" t="s">
        <v>3216</v>
      </c>
      <c r="U51" t="s">
        <v>5130</v>
      </c>
      <c r="V51" t="s">
        <v>2398</v>
      </c>
      <c r="W51" t="s">
        <v>105</v>
      </c>
      <c r="X51" t="s">
        <v>4993</v>
      </c>
      <c r="Y51" t="s">
        <v>8600</v>
      </c>
      <c r="Z51" t="s">
        <v>5041</v>
      </c>
      <c r="AA51" t="s">
        <v>4995</v>
      </c>
      <c r="AB51" t="s">
        <v>8590</v>
      </c>
      <c r="AD51" t="s">
        <v>5222</v>
      </c>
      <c r="AE51">
        <v>36</v>
      </c>
      <c r="AF51" t="s">
        <v>8604</v>
      </c>
      <c r="AG51" t="s">
        <v>8603</v>
      </c>
      <c r="AH51" t="s">
        <v>5243</v>
      </c>
      <c r="AI51" t="s">
        <v>5223</v>
      </c>
      <c r="AJ51">
        <v>15831328003</v>
      </c>
      <c r="AL51" t="s">
        <v>5010</v>
      </c>
      <c r="AM51" t="s">
        <v>5010</v>
      </c>
      <c r="AN51" t="s">
        <v>5176</v>
      </c>
      <c r="AO51" t="s">
        <v>5224</v>
      </c>
      <c r="AT51" t="s">
        <v>5005</v>
      </c>
      <c r="AU51" t="s">
        <v>5225</v>
      </c>
      <c r="AV51" t="s">
        <v>7864</v>
      </c>
      <c r="AW51" t="s">
        <v>3254</v>
      </c>
    </row>
    <row r="52" spans="1:50" x14ac:dyDescent="0.2">
      <c r="A52">
        <v>51</v>
      </c>
      <c r="B52" t="s">
        <v>137</v>
      </c>
      <c r="C52">
        <v>10000023</v>
      </c>
      <c r="D52" t="s">
        <v>5226</v>
      </c>
      <c r="E52">
        <v>10000028</v>
      </c>
      <c r="F52" t="s">
        <v>3217</v>
      </c>
      <c r="G52">
        <v>50000058</v>
      </c>
      <c r="H52">
        <v>4</v>
      </c>
      <c r="J52">
        <v>9000138</v>
      </c>
      <c r="K52" t="s">
        <v>137</v>
      </c>
      <c r="L52" t="s">
        <v>134</v>
      </c>
      <c r="M52">
        <v>77019</v>
      </c>
      <c r="N52" t="s">
        <v>4991</v>
      </c>
      <c r="O52" t="s">
        <v>3219</v>
      </c>
      <c r="Q52" t="s">
        <v>5227</v>
      </c>
      <c r="S52">
        <v>43374</v>
      </c>
      <c r="T52" t="s">
        <v>3216</v>
      </c>
      <c r="U52" t="s">
        <v>4992</v>
      </c>
      <c r="V52" t="s">
        <v>135</v>
      </c>
      <c r="W52" t="s">
        <v>125</v>
      </c>
      <c r="X52" t="s">
        <v>4993</v>
      </c>
      <c r="Y52" t="s">
        <v>8589</v>
      </c>
      <c r="Z52" t="s">
        <v>5034</v>
      </c>
      <c r="AA52" t="s">
        <v>5030</v>
      </c>
      <c r="AB52" t="s">
        <v>8593</v>
      </c>
      <c r="AD52" t="s">
        <v>5228</v>
      </c>
      <c r="AE52">
        <v>35</v>
      </c>
      <c r="AF52" t="s">
        <v>8604</v>
      </c>
      <c r="AG52" t="s">
        <v>8603</v>
      </c>
      <c r="AH52" t="s">
        <v>8640</v>
      </c>
      <c r="AI52">
        <v>38889</v>
      </c>
      <c r="AJ52">
        <v>15930539928</v>
      </c>
      <c r="AL52" t="s">
        <v>5010</v>
      </c>
      <c r="AM52" t="s">
        <v>5010</v>
      </c>
      <c r="AN52" t="s">
        <v>5083</v>
      </c>
      <c r="AO52" t="s">
        <v>5146</v>
      </c>
      <c r="AP52" t="s">
        <v>5229</v>
      </c>
      <c r="AT52" t="s">
        <v>4998</v>
      </c>
      <c r="AV52" t="s">
        <v>4999</v>
      </c>
      <c r="AW52" t="s">
        <v>7936</v>
      </c>
    </row>
    <row r="53" spans="1:50" hidden="1" x14ac:dyDescent="0.2">
      <c r="A53">
        <v>52</v>
      </c>
      <c r="B53" t="s">
        <v>137</v>
      </c>
      <c r="C53">
        <v>10000023</v>
      </c>
      <c r="H53">
        <v>5</v>
      </c>
      <c r="J53">
        <v>9000863</v>
      </c>
      <c r="K53" t="s">
        <v>137</v>
      </c>
      <c r="L53" t="s">
        <v>2399</v>
      </c>
      <c r="N53" t="s">
        <v>4991</v>
      </c>
      <c r="O53" t="s">
        <v>3217</v>
      </c>
      <c r="Q53" t="s">
        <v>5230</v>
      </c>
      <c r="T53" t="s">
        <v>3215</v>
      </c>
      <c r="U53" t="s">
        <v>4992</v>
      </c>
      <c r="V53" t="s">
        <v>2400</v>
      </c>
      <c r="W53" t="s">
        <v>125</v>
      </c>
      <c r="X53" t="s">
        <v>4993</v>
      </c>
      <c r="Y53" t="s">
        <v>8589</v>
      </c>
      <c r="Z53" t="s">
        <v>5034</v>
      </c>
      <c r="AA53" t="s">
        <v>4995</v>
      </c>
      <c r="AB53" t="s">
        <v>8590</v>
      </c>
      <c r="AD53" t="s">
        <v>5231</v>
      </c>
      <c r="AE53">
        <v>50</v>
      </c>
      <c r="AF53" t="s">
        <v>8591</v>
      </c>
      <c r="AG53" t="s">
        <v>8592</v>
      </c>
      <c r="AH53" t="s">
        <v>8641</v>
      </c>
      <c r="AI53" t="s">
        <v>5232</v>
      </c>
      <c r="AJ53" t="s">
        <v>5233</v>
      </c>
      <c r="AL53" t="s">
        <v>5010</v>
      </c>
      <c r="AM53" t="s">
        <v>5010</v>
      </c>
      <c r="AN53" t="s">
        <v>5234</v>
      </c>
      <c r="AO53" t="s">
        <v>5235</v>
      </c>
      <c r="AT53" t="s">
        <v>5005</v>
      </c>
      <c r="AU53" t="s">
        <v>5103</v>
      </c>
      <c r="AV53" t="s">
        <v>5104</v>
      </c>
      <c r="AW53" t="s">
        <v>3254</v>
      </c>
    </row>
    <row r="54" spans="1:50" x14ac:dyDescent="0.2">
      <c r="A54">
        <v>53</v>
      </c>
      <c r="B54" t="s">
        <v>137</v>
      </c>
      <c r="C54">
        <v>10000023</v>
      </c>
      <c r="D54" t="s">
        <v>5226</v>
      </c>
      <c r="E54">
        <v>10000028</v>
      </c>
      <c r="H54">
        <v>6</v>
      </c>
      <c r="J54">
        <v>9000864</v>
      </c>
      <c r="K54" t="s">
        <v>137</v>
      </c>
      <c r="L54" t="s">
        <v>2401</v>
      </c>
      <c r="N54" t="s">
        <v>4991</v>
      </c>
      <c r="O54" t="s">
        <v>3218</v>
      </c>
      <c r="Q54" t="s">
        <v>5236</v>
      </c>
      <c r="S54">
        <v>43473</v>
      </c>
      <c r="T54" t="s">
        <v>3216</v>
      </c>
      <c r="U54" t="s">
        <v>4992</v>
      </c>
      <c r="V54" t="s">
        <v>2402</v>
      </c>
      <c r="W54" t="s">
        <v>105</v>
      </c>
      <c r="X54" t="s">
        <v>4993</v>
      </c>
      <c r="Y54" t="s">
        <v>8600</v>
      </c>
      <c r="Z54" t="s">
        <v>5041</v>
      </c>
      <c r="AA54" t="s">
        <v>5048</v>
      </c>
      <c r="AB54" t="s">
        <v>8593</v>
      </c>
      <c r="AD54" t="s">
        <v>5237</v>
      </c>
      <c r="AE54">
        <v>35</v>
      </c>
      <c r="AF54" t="s">
        <v>8604</v>
      </c>
      <c r="AG54" t="s">
        <v>8603</v>
      </c>
      <c r="AH54" t="s">
        <v>5661</v>
      </c>
      <c r="AI54" t="s">
        <v>5238</v>
      </c>
      <c r="AJ54" t="s">
        <v>5239</v>
      </c>
      <c r="AL54" t="s">
        <v>5010</v>
      </c>
      <c r="AM54" t="s">
        <v>5010</v>
      </c>
      <c r="AN54" t="s">
        <v>5176</v>
      </c>
      <c r="AO54" t="s">
        <v>5240</v>
      </c>
      <c r="AT54" t="s">
        <v>5005</v>
      </c>
      <c r="AU54" t="s">
        <v>5103</v>
      </c>
      <c r="AV54" t="s">
        <v>5104</v>
      </c>
      <c r="AW54" t="s">
        <v>3254</v>
      </c>
    </row>
    <row r="55" spans="1:50" x14ac:dyDescent="0.2">
      <c r="A55">
        <v>54</v>
      </c>
      <c r="B55" t="s">
        <v>137</v>
      </c>
      <c r="C55">
        <v>10000023</v>
      </c>
      <c r="H55">
        <v>7</v>
      </c>
      <c r="J55">
        <v>9000924</v>
      </c>
      <c r="K55" t="s">
        <v>137</v>
      </c>
      <c r="L55" t="s">
        <v>2042</v>
      </c>
      <c r="M55">
        <v>50986</v>
      </c>
      <c r="N55" t="s">
        <v>4991</v>
      </c>
      <c r="O55" t="s">
        <v>3236</v>
      </c>
      <c r="Q55" t="s">
        <v>5241</v>
      </c>
      <c r="S55">
        <v>43497</v>
      </c>
      <c r="T55" t="s">
        <v>3215</v>
      </c>
      <c r="U55" t="s">
        <v>4992</v>
      </c>
      <c r="V55" t="s">
        <v>2043</v>
      </c>
      <c r="W55" t="s">
        <v>125</v>
      </c>
      <c r="X55" t="s">
        <v>4993</v>
      </c>
      <c r="Y55" t="s">
        <v>8589</v>
      </c>
      <c r="Z55" t="s">
        <v>5034</v>
      </c>
      <c r="AA55" t="s">
        <v>5048</v>
      </c>
      <c r="AB55" t="s">
        <v>8593</v>
      </c>
      <c r="AD55" t="s">
        <v>5242</v>
      </c>
      <c r="AE55">
        <v>36</v>
      </c>
      <c r="AF55" t="s">
        <v>8604</v>
      </c>
      <c r="AG55" t="s">
        <v>8603</v>
      </c>
      <c r="AH55" t="s">
        <v>5243</v>
      </c>
      <c r="AJ55">
        <v>13503250551</v>
      </c>
      <c r="AL55" t="s">
        <v>5010</v>
      </c>
      <c r="AM55" t="s">
        <v>5010</v>
      </c>
      <c r="AN55" t="s">
        <v>5089</v>
      </c>
      <c r="AO55" t="s">
        <v>5224</v>
      </c>
      <c r="AT55" t="s">
        <v>4998</v>
      </c>
      <c r="AU55" t="s">
        <v>5059</v>
      </c>
      <c r="AV55">
        <v>43460</v>
      </c>
      <c r="AW55" t="s">
        <v>8605</v>
      </c>
    </row>
    <row r="56" spans="1:50" x14ac:dyDescent="0.2">
      <c r="A56">
        <v>55</v>
      </c>
      <c r="B56" t="s">
        <v>137</v>
      </c>
      <c r="C56">
        <v>10000023</v>
      </c>
      <c r="H56">
        <v>8</v>
      </c>
      <c r="J56">
        <v>9000925</v>
      </c>
      <c r="K56" t="s">
        <v>137</v>
      </c>
      <c r="L56" t="s">
        <v>2045</v>
      </c>
      <c r="M56">
        <v>55019</v>
      </c>
      <c r="N56" t="s">
        <v>4991</v>
      </c>
      <c r="O56" t="s">
        <v>3226</v>
      </c>
      <c r="Q56" t="s">
        <v>5244</v>
      </c>
      <c r="S56">
        <v>43497</v>
      </c>
      <c r="T56" t="s">
        <v>3215</v>
      </c>
      <c r="U56" t="s">
        <v>4992</v>
      </c>
      <c r="V56" t="s">
        <v>2046</v>
      </c>
      <c r="W56" t="s">
        <v>125</v>
      </c>
      <c r="X56" t="s">
        <v>4993</v>
      </c>
      <c r="Y56" t="s">
        <v>8589</v>
      </c>
      <c r="Z56" t="s">
        <v>5034</v>
      </c>
      <c r="AA56" t="s">
        <v>5048</v>
      </c>
      <c r="AB56" t="s">
        <v>8593</v>
      </c>
      <c r="AD56" t="s">
        <v>5245</v>
      </c>
      <c r="AE56">
        <v>32</v>
      </c>
      <c r="AF56" t="s">
        <v>8604</v>
      </c>
      <c r="AG56" t="s">
        <v>8603</v>
      </c>
      <c r="AH56" t="s">
        <v>5246</v>
      </c>
      <c r="AI56">
        <v>39615</v>
      </c>
      <c r="AJ56">
        <v>19931581151</v>
      </c>
      <c r="AL56" t="s">
        <v>5010</v>
      </c>
      <c r="AM56" t="s">
        <v>5010</v>
      </c>
      <c r="AN56" t="s">
        <v>5089</v>
      </c>
      <c r="AO56" t="s">
        <v>5224</v>
      </c>
      <c r="AT56" t="s">
        <v>4998</v>
      </c>
      <c r="AU56" t="s">
        <v>5059</v>
      </c>
      <c r="AV56">
        <v>43460</v>
      </c>
      <c r="AW56" t="s">
        <v>8605</v>
      </c>
    </row>
    <row r="57" spans="1:50" hidden="1" x14ac:dyDescent="0.2">
      <c r="A57">
        <v>56</v>
      </c>
      <c r="B57" t="s">
        <v>137</v>
      </c>
      <c r="C57">
        <v>10000023</v>
      </c>
      <c r="H57">
        <v>9</v>
      </c>
      <c r="J57">
        <v>9001221</v>
      </c>
      <c r="K57" t="s">
        <v>137</v>
      </c>
      <c r="L57" t="s">
        <v>5247</v>
      </c>
      <c r="M57">
        <v>20137</v>
      </c>
      <c r="N57" t="s">
        <v>4991</v>
      </c>
      <c r="O57" t="s">
        <v>3223</v>
      </c>
      <c r="Q57" t="s">
        <v>7724</v>
      </c>
      <c r="S57">
        <v>43627</v>
      </c>
      <c r="T57" t="s">
        <v>3216</v>
      </c>
      <c r="U57" t="s">
        <v>4992</v>
      </c>
      <c r="V57" t="s">
        <v>5248</v>
      </c>
      <c r="W57" t="s">
        <v>105</v>
      </c>
      <c r="X57" t="s">
        <v>4993</v>
      </c>
      <c r="Y57" t="s">
        <v>8600</v>
      </c>
      <c r="Z57" t="s">
        <v>5041</v>
      </c>
      <c r="AA57" t="s">
        <v>4995</v>
      </c>
      <c r="AB57" t="s">
        <v>8590</v>
      </c>
      <c r="AD57" t="s">
        <v>7865</v>
      </c>
      <c r="AE57">
        <v>38</v>
      </c>
      <c r="AF57" t="s">
        <v>8607</v>
      </c>
      <c r="AG57" t="s">
        <v>8592</v>
      </c>
      <c r="AH57" t="s">
        <v>8642</v>
      </c>
      <c r="AI57">
        <v>38292</v>
      </c>
      <c r="AJ57">
        <v>13722534127</v>
      </c>
      <c r="AL57" t="s">
        <v>5010</v>
      </c>
      <c r="AM57" t="s">
        <v>5010</v>
      </c>
      <c r="AN57" t="s">
        <v>5249</v>
      </c>
      <c r="AO57" t="s">
        <v>5250</v>
      </c>
      <c r="AP57" t="s">
        <v>5251</v>
      </c>
      <c r="AT57" t="s">
        <v>4998</v>
      </c>
      <c r="AU57" t="s">
        <v>5252</v>
      </c>
      <c r="AV57" t="s">
        <v>5253</v>
      </c>
      <c r="AW57" t="s">
        <v>8643</v>
      </c>
    </row>
    <row r="58" spans="1:50" hidden="1" x14ac:dyDescent="0.2">
      <c r="A58">
        <v>57</v>
      </c>
      <c r="B58" t="s">
        <v>137</v>
      </c>
      <c r="C58">
        <v>10000023</v>
      </c>
      <c r="H58">
        <v>10</v>
      </c>
      <c r="J58">
        <v>9001367</v>
      </c>
      <c r="K58" t="s">
        <v>137</v>
      </c>
      <c r="L58" t="s">
        <v>7866</v>
      </c>
      <c r="M58">
        <v>50725</v>
      </c>
      <c r="N58" t="s">
        <v>4991</v>
      </c>
      <c r="O58" t="s">
        <v>3176</v>
      </c>
      <c r="Q58" t="s">
        <v>8644</v>
      </c>
      <c r="S58">
        <v>43678</v>
      </c>
      <c r="T58" t="s">
        <v>3215</v>
      </c>
      <c r="U58" t="s">
        <v>4992</v>
      </c>
      <c r="V58" t="s">
        <v>7867</v>
      </c>
      <c r="W58" t="s">
        <v>105</v>
      </c>
      <c r="X58" t="s">
        <v>4993</v>
      </c>
      <c r="Y58" t="s">
        <v>8600</v>
      </c>
      <c r="AA58" t="s">
        <v>4995</v>
      </c>
      <c r="AB58" t="s">
        <v>8590</v>
      </c>
      <c r="AD58" t="s">
        <v>5433</v>
      </c>
      <c r="AE58">
        <v>37</v>
      </c>
      <c r="AF58" t="s">
        <v>8607</v>
      </c>
      <c r="AG58" t="s">
        <v>8592</v>
      </c>
      <c r="AH58" t="s">
        <v>7868</v>
      </c>
      <c r="AJ58">
        <v>13780555235</v>
      </c>
      <c r="AL58" t="s">
        <v>5010</v>
      </c>
      <c r="AM58" t="s">
        <v>5010</v>
      </c>
      <c r="AN58" t="s">
        <v>5169</v>
      </c>
      <c r="AO58" t="s">
        <v>5044</v>
      </c>
      <c r="AT58" t="s">
        <v>4998</v>
      </c>
      <c r="AU58" t="s">
        <v>7857</v>
      </c>
      <c r="AV58" t="s">
        <v>7869</v>
      </c>
      <c r="AW58" t="s">
        <v>7863</v>
      </c>
    </row>
    <row r="59" spans="1:50" x14ac:dyDescent="0.2">
      <c r="A59">
        <v>58</v>
      </c>
      <c r="B59" t="s">
        <v>137</v>
      </c>
      <c r="C59">
        <v>10000023</v>
      </c>
      <c r="H59">
        <v>11</v>
      </c>
      <c r="J59">
        <v>9001425</v>
      </c>
      <c r="K59" t="s">
        <v>137</v>
      </c>
      <c r="L59" t="s">
        <v>8645</v>
      </c>
      <c r="N59" t="s">
        <v>4991</v>
      </c>
      <c r="O59" t="s">
        <v>3172</v>
      </c>
      <c r="Q59" t="s">
        <v>5092</v>
      </c>
      <c r="T59" t="s">
        <v>3215</v>
      </c>
      <c r="U59" t="s">
        <v>5130</v>
      </c>
      <c r="V59" t="s">
        <v>8646</v>
      </c>
      <c r="W59" t="s">
        <v>105</v>
      </c>
      <c r="X59" t="s">
        <v>4993</v>
      </c>
      <c r="AD59" t="s">
        <v>8647</v>
      </c>
      <c r="AE59">
        <v>23</v>
      </c>
      <c r="AF59" t="s">
        <v>8614</v>
      </c>
      <c r="AG59" t="s">
        <v>8603</v>
      </c>
      <c r="AH59" t="s">
        <v>8624</v>
      </c>
      <c r="AJ59">
        <v>15128859787</v>
      </c>
      <c r="AL59" t="s">
        <v>5163</v>
      </c>
      <c r="AM59" t="s">
        <v>5010</v>
      </c>
      <c r="AN59" t="s">
        <v>8648</v>
      </c>
      <c r="AO59" t="s">
        <v>8649</v>
      </c>
      <c r="AT59" t="s">
        <v>5096</v>
      </c>
      <c r="AU59" t="s">
        <v>8627</v>
      </c>
      <c r="AV59" t="s">
        <v>8628</v>
      </c>
      <c r="AW59" t="s">
        <v>8624</v>
      </c>
    </row>
    <row r="60" spans="1:50" x14ac:dyDescent="0.2">
      <c r="A60">
        <v>59</v>
      </c>
      <c r="B60" t="s">
        <v>137</v>
      </c>
      <c r="C60">
        <v>10000023</v>
      </c>
      <c r="H60">
        <v>12</v>
      </c>
      <c r="J60">
        <v>9001426</v>
      </c>
      <c r="K60" t="s">
        <v>137</v>
      </c>
      <c r="L60" t="s">
        <v>8650</v>
      </c>
      <c r="N60" t="s">
        <v>4991</v>
      </c>
      <c r="O60" t="s">
        <v>3172</v>
      </c>
      <c r="Q60" t="s">
        <v>5092</v>
      </c>
      <c r="T60" t="s">
        <v>3216</v>
      </c>
      <c r="U60" t="s">
        <v>4992</v>
      </c>
      <c r="V60" t="s">
        <v>8651</v>
      </c>
      <c r="W60" t="s">
        <v>105</v>
      </c>
      <c r="X60" t="s">
        <v>4993</v>
      </c>
      <c r="AD60" t="s">
        <v>8652</v>
      </c>
      <c r="AE60">
        <v>23</v>
      </c>
      <c r="AF60" t="s">
        <v>8614</v>
      </c>
      <c r="AG60" t="s">
        <v>8603</v>
      </c>
      <c r="AH60" t="s">
        <v>8624</v>
      </c>
      <c r="AJ60">
        <v>17633036562</v>
      </c>
      <c r="AL60" t="s">
        <v>5163</v>
      </c>
      <c r="AM60" t="s">
        <v>5010</v>
      </c>
      <c r="AN60" t="s">
        <v>5132</v>
      </c>
      <c r="AO60" t="s">
        <v>5235</v>
      </c>
      <c r="AT60" t="s">
        <v>5096</v>
      </c>
      <c r="AU60" t="s">
        <v>8627</v>
      </c>
      <c r="AV60" t="s">
        <v>8628</v>
      </c>
      <c r="AW60" t="s">
        <v>8624</v>
      </c>
    </row>
    <row r="61" spans="1:50" hidden="1" x14ac:dyDescent="0.2">
      <c r="A61">
        <v>60</v>
      </c>
      <c r="B61" t="s">
        <v>39</v>
      </c>
      <c r="C61">
        <v>10000029</v>
      </c>
      <c r="F61" t="s">
        <v>3166</v>
      </c>
      <c r="G61">
        <v>50000062</v>
      </c>
      <c r="H61">
        <v>1</v>
      </c>
      <c r="I61" t="s">
        <v>5254</v>
      </c>
      <c r="J61">
        <v>9000101</v>
      </c>
      <c r="K61" t="s">
        <v>39</v>
      </c>
      <c r="L61" t="s">
        <v>36</v>
      </c>
      <c r="M61">
        <v>36002</v>
      </c>
      <c r="N61" t="s">
        <v>4991</v>
      </c>
      <c r="O61" t="s">
        <v>3166</v>
      </c>
      <c r="Q61" t="s">
        <v>3166</v>
      </c>
      <c r="T61" t="s">
        <v>3215</v>
      </c>
      <c r="U61" t="s">
        <v>4992</v>
      </c>
      <c r="V61" t="s">
        <v>37</v>
      </c>
      <c r="W61" t="s">
        <v>29</v>
      </c>
      <c r="X61" t="s">
        <v>4993</v>
      </c>
      <c r="Y61" t="s">
        <v>8589</v>
      </c>
      <c r="Z61" t="s">
        <v>5026</v>
      </c>
      <c r="AA61" t="s">
        <v>4995</v>
      </c>
      <c r="AB61" t="s">
        <v>8590</v>
      </c>
      <c r="AD61" t="s">
        <v>5255</v>
      </c>
      <c r="AE61">
        <v>54</v>
      </c>
      <c r="AF61" t="s">
        <v>8653</v>
      </c>
      <c r="AG61" t="s">
        <v>8592</v>
      </c>
      <c r="AH61" t="s">
        <v>8654</v>
      </c>
      <c r="AI61">
        <v>34151</v>
      </c>
      <c r="AJ61">
        <v>18903257888</v>
      </c>
      <c r="AL61" t="s">
        <v>5010</v>
      </c>
      <c r="AM61" t="s">
        <v>5010</v>
      </c>
      <c r="AP61" t="s">
        <v>5166</v>
      </c>
      <c r="AT61" t="s">
        <v>4998</v>
      </c>
      <c r="AV61" t="s">
        <v>4999</v>
      </c>
      <c r="AW61" t="s">
        <v>7936</v>
      </c>
    </row>
    <row r="62" spans="1:50" hidden="1" x14ac:dyDescent="0.2">
      <c r="A62">
        <v>61</v>
      </c>
      <c r="B62" t="s">
        <v>39</v>
      </c>
      <c r="C62">
        <v>10000029</v>
      </c>
      <c r="F62" t="s">
        <v>5256</v>
      </c>
      <c r="G62">
        <v>50000063</v>
      </c>
      <c r="H62">
        <v>2</v>
      </c>
      <c r="I62" t="s">
        <v>5257</v>
      </c>
      <c r="J62">
        <v>9000141</v>
      </c>
      <c r="K62" t="s">
        <v>39</v>
      </c>
      <c r="L62" t="s">
        <v>144</v>
      </c>
      <c r="M62">
        <v>89708</v>
      </c>
      <c r="N62" t="s">
        <v>4991</v>
      </c>
      <c r="O62" t="s">
        <v>3167</v>
      </c>
      <c r="Q62" t="s">
        <v>3167</v>
      </c>
      <c r="T62" t="s">
        <v>3215</v>
      </c>
      <c r="U62" t="s">
        <v>4992</v>
      </c>
      <c r="V62" t="s">
        <v>145</v>
      </c>
      <c r="W62" t="s">
        <v>29</v>
      </c>
      <c r="X62" t="s">
        <v>4993</v>
      </c>
      <c r="Y62" t="s">
        <v>8589</v>
      </c>
      <c r="Z62" t="s">
        <v>5026</v>
      </c>
      <c r="AA62" t="s">
        <v>4995</v>
      </c>
      <c r="AB62" t="s">
        <v>8590</v>
      </c>
      <c r="AD62" t="s">
        <v>5258</v>
      </c>
      <c r="AE62">
        <v>49</v>
      </c>
      <c r="AF62" t="s">
        <v>8591</v>
      </c>
      <c r="AG62" t="s">
        <v>8592</v>
      </c>
      <c r="AH62" t="s">
        <v>8655</v>
      </c>
      <c r="AI62">
        <v>38287</v>
      </c>
      <c r="AJ62">
        <v>13180413031</v>
      </c>
      <c r="AL62" t="s">
        <v>5010</v>
      </c>
      <c r="AM62" t="s">
        <v>5010</v>
      </c>
      <c r="AN62" t="s">
        <v>5259</v>
      </c>
      <c r="AO62" t="s">
        <v>5224</v>
      </c>
      <c r="AP62" t="s">
        <v>5260</v>
      </c>
      <c r="AT62" t="s">
        <v>4998</v>
      </c>
      <c r="AV62" t="s">
        <v>4999</v>
      </c>
      <c r="AW62" t="s">
        <v>7936</v>
      </c>
    </row>
    <row r="63" spans="1:50" x14ac:dyDescent="0.2">
      <c r="A63">
        <v>62</v>
      </c>
      <c r="B63" t="s">
        <v>39</v>
      </c>
      <c r="C63">
        <v>10000029</v>
      </c>
      <c r="D63" t="s">
        <v>5263</v>
      </c>
      <c r="E63">
        <v>10000032</v>
      </c>
      <c r="F63" t="s">
        <v>5039</v>
      </c>
      <c r="G63">
        <v>50000071</v>
      </c>
      <c r="H63">
        <v>3</v>
      </c>
      <c r="J63">
        <v>9000135</v>
      </c>
      <c r="K63" t="s">
        <v>39</v>
      </c>
      <c r="L63" t="s">
        <v>126</v>
      </c>
      <c r="M63">
        <v>200485</v>
      </c>
      <c r="N63" t="s">
        <v>4991</v>
      </c>
      <c r="O63" t="s">
        <v>3218</v>
      </c>
      <c r="Q63" t="s">
        <v>5264</v>
      </c>
      <c r="S63">
        <v>43374</v>
      </c>
      <c r="T63" t="s">
        <v>3215</v>
      </c>
      <c r="U63" t="s">
        <v>4992</v>
      </c>
      <c r="V63" t="s">
        <v>127</v>
      </c>
      <c r="W63" t="s">
        <v>105</v>
      </c>
      <c r="X63" t="s">
        <v>4993</v>
      </c>
      <c r="Y63" t="s">
        <v>8600</v>
      </c>
      <c r="Z63" t="s">
        <v>5041</v>
      </c>
      <c r="AC63" t="s">
        <v>5049</v>
      </c>
      <c r="AD63" t="s">
        <v>5265</v>
      </c>
      <c r="AE63">
        <v>30</v>
      </c>
      <c r="AF63" t="s">
        <v>8602</v>
      </c>
      <c r="AG63" t="s">
        <v>8603</v>
      </c>
      <c r="AH63" t="s">
        <v>8656</v>
      </c>
      <c r="AI63">
        <v>42964</v>
      </c>
      <c r="AJ63">
        <v>15027516093</v>
      </c>
      <c r="AL63" t="s">
        <v>5010</v>
      </c>
      <c r="AM63" t="s">
        <v>5010</v>
      </c>
      <c r="AN63" t="s">
        <v>5266</v>
      </c>
      <c r="AO63" t="s">
        <v>5267</v>
      </c>
      <c r="AP63" t="s">
        <v>5045</v>
      </c>
      <c r="AT63" t="s">
        <v>4998</v>
      </c>
      <c r="AV63" t="s">
        <v>4999</v>
      </c>
      <c r="AW63" t="s">
        <v>7936</v>
      </c>
    </row>
    <row r="64" spans="1:50" hidden="1" x14ac:dyDescent="0.2">
      <c r="A64">
        <v>63</v>
      </c>
      <c r="B64" t="s">
        <v>39</v>
      </c>
      <c r="C64">
        <v>10000029</v>
      </c>
      <c r="D64" t="s">
        <v>5263</v>
      </c>
      <c r="E64">
        <v>10000032</v>
      </c>
      <c r="F64" t="s">
        <v>3217</v>
      </c>
      <c r="G64">
        <v>50000070</v>
      </c>
      <c r="H64">
        <v>4</v>
      </c>
      <c r="J64">
        <v>9000136</v>
      </c>
      <c r="K64" t="s">
        <v>39</v>
      </c>
      <c r="L64" t="s">
        <v>129</v>
      </c>
      <c r="M64">
        <v>23008</v>
      </c>
      <c r="N64" t="s">
        <v>4991</v>
      </c>
      <c r="O64" t="s">
        <v>3219</v>
      </c>
      <c r="Q64" t="s">
        <v>5268</v>
      </c>
      <c r="S64">
        <v>43374</v>
      </c>
      <c r="T64" t="s">
        <v>3216</v>
      </c>
      <c r="U64" t="s">
        <v>4992</v>
      </c>
      <c r="V64" t="s">
        <v>130</v>
      </c>
      <c r="W64" t="s">
        <v>125</v>
      </c>
      <c r="X64" t="s">
        <v>4993</v>
      </c>
      <c r="Y64" t="s">
        <v>8589</v>
      </c>
      <c r="Z64" t="s">
        <v>5034</v>
      </c>
      <c r="AA64" t="s">
        <v>5030</v>
      </c>
      <c r="AB64" t="s">
        <v>8593</v>
      </c>
      <c r="AD64" t="s">
        <v>5269</v>
      </c>
      <c r="AE64">
        <v>46</v>
      </c>
      <c r="AF64" t="s">
        <v>8591</v>
      </c>
      <c r="AG64" t="s">
        <v>8592</v>
      </c>
      <c r="AH64" t="s">
        <v>6640</v>
      </c>
      <c r="AI64">
        <v>37215</v>
      </c>
      <c r="AJ64">
        <v>17717745805</v>
      </c>
      <c r="AK64">
        <v>13832585805</v>
      </c>
      <c r="AL64" t="s">
        <v>5010</v>
      </c>
      <c r="AM64" t="s">
        <v>5010</v>
      </c>
      <c r="AN64" t="s">
        <v>5270</v>
      </c>
      <c r="AO64" t="s">
        <v>5037</v>
      </c>
      <c r="AP64" t="s">
        <v>5166</v>
      </c>
      <c r="AT64" t="s">
        <v>4998</v>
      </c>
      <c r="AV64" t="s">
        <v>4999</v>
      </c>
      <c r="AW64" t="s">
        <v>7936</v>
      </c>
    </row>
    <row r="65" spans="1:49" x14ac:dyDescent="0.2">
      <c r="A65">
        <v>64</v>
      </c>
      <c r="B65" t="s">
        <v>39</v>
      </c>
      <c r="C65">
        <v>10000029</v>
      </c>
      <c r="D65" t="s">
        <v>5263</v>
      </c>
      <c r="E65">
        <v>10000032</v>
      </c>
      <c r="F65" t="s">
        <v>5039</v>
      </c>
      <c r="G65">
        <v>50000073</v>
      </c>
      <c r="H65">
        <v>5</v>
      </c>
      <c r="J65">
        <v>9000691</v>
      </c>
      <c r="K65" t="s">
        <v>39</v>
      </c>
      <c r="L65" t="s">
        <v>1435</v>
      </c>
      <c r="M65">
        <v>152673</v>
      </c>
      <c r="N65" t="s">
        <v>4991</v>
      </c>
      <c r="O65" t="s">
        <v>3218</v>
      </c>
      <c r="Q65" t="s">
        <v>5264</v>
      </c>
      <c r="S65">
        <v>43374</v>
      </c>
      <c r="T65" t="s">
        <v>3215</v>
      </c>
      <c r="U65" t="s">
        <v>4992</v>
      </c>
      <c r="V65" t="s">
        <v>1436</v>
      </c>
      <c r="W65" t="s">
        <v>105</v>
      </c>
      <c r="X65" t="s">
        <v>4993</v>
      </c>
      <c r="Y65" t="s">
        <v>8600</v>
      </c>
      <c r="Z65" t="s">
        <v>5041</v>
      </c>
      <c r="AD65" t="s">
        <v>5271</v>
      </c>
      <c r="AE65">
        <v>27</v>
      </c>
      <c r="AF65" t="s">
        <v>8602</v>
      </c>
      <c r="AG65" t="s">
        <v>8603</v>
      </c>
      <c r="AH65" t="s">
        <v>8633</v>
      </c>
      <c r="AJ65">
        <v>15175607278</v>
      </c>
      <c r="AL65" t="s">
        <v>5010</v>
      </c>
      <c r="AM65" t="s">
        <v>5010</v>
      </c>
      <c r="AN65" t="s">
        <v>5272</v>
      </c>
      <c r="AO65" t="s">
        <v>5267</v>
      </c>
      <c r="AP65" t="s">
        <v>5045</v>
      </c>
      <c r="AT65" t="s">
        <v>4998</v>
      </c>
      <c r="AU65" t="s">
        <v>5273</v>
      </c>
      <c r="AV65" t="s">
        <v>5274</v>
      </c>
      <c r="AW65" t="s">
        <v>5352</v>
      </c>
    </row>
    <row r="66" spans="1:49" hidden="1" x14ac:dyDescent="0.2">
      <c r="A66">
        <v>65</v>
      </c>
      <c r="B66" t="s">
        <v>39</v>
      </c>
      <c r="C66">
        <v>10000029</v>
      </c>
      <c r="D66" t="s">
        <v>5275</v>
      </c>
      <c r="E66">
        <v>10000031</v>
      </c>
      <c r="F66" t="s">
        <v>3217</v>
      </c>
      <c r="G66">
        <v>50000068</v>
      </c>
      <c r="H66">
        <v>6</v>
      </c>
      <c r="J66">
        <v>9000134</v>
      </c>
      <c r="K66" t="s">
        <v>39</v>
      </c>
      <c r="L66" t="s">
        <v>123</v>
      </c>
      <c r="M66">
        <v>61012</v>
      </c>
      <c r="N66" t="s">
        <v>4991</v>
      </c>
      <c r="O66" t="s">
        <v>3217</v>
      </c>
      <c r="Q66" t="s">
        <v>5276</v>
      </c>
      <c r="S66">
        <v>43374</v>
      </c>
      <c r="T66" t="s">
        <v>3215</v>
      </c>
      <c r="U66" t="s">
        <v>4992</v>
      </c>
      <c r="V66" t="s">
        <v>124</v>
      </c>
      <c r="W66" t="s">
        <v>125</v>
      </c>
      <c r="X66" t="s">
        <v>4993</v>
      </c>
      <c r="Y66" t="s">
        <v>8589</v>
      </c>
      <c r="Z66" t="s">
        <v>5034</v>
      </c>
      <c r="AA66" t="s">
        <v>5062</v>
      </c>
      <c r="AB66" t="s">
        <v>8601</v>
      </c>
      <c r="AD66" t="s">
        <v>5277</v>
      </c>
      <c r="AE66">
        <v>37</v>
      </c>
      <c r="AF66" t="s">
        <v>8607</v>
      </c>
      <c r="AG66" t="s">
        <v>8592</v>
      </c>
      <c r="AH66" t="s">
        <v>8657</v>
      </c>
      <c r="AI66">
        <v>41027</v>
      </c>
      <c r="AJ66">
        <v>13582855662</v>
      </c>
      <c r="AL66" t="s">
        <v>5010</v>
      </c>
      <c r="AM66" t="s">
        <v>5010</v>
      </c>
      <c r="AN66" t="s">
        <v>5278</v>
      </c>
      <c r="AO66" t="s">
        <v>5159</v>
      </c>
      <c r="AP66" t="s">
        <v>5279</v>
      </c>
      <c r="AT66" t="s">
        <v>4998</v>
      </c>
      <c r="AV66" t="s">
        <v>4999</v>
      </c>
      <c r="AW66" t="s">
        <v>7936</v>
      </c>
    </row>
    <row r="67" spans="1:49" hidden="1" x14ac:dyDescent="0.2">
      <c r="A67">
        <v>66</v>
      </c>
      <c r="B67" t="s">
        <v>39</v>
      </c>
      <c r="C67">
        <v>10000029</v>
      </c>
      <c r="D67" t="s">
        <v>5178</v>
      </c>
      <c r="E67">
        <v>10000030</v>
      </c>
      <c r="F67" t="s">
        <v>3217</v>
      </c>
      <c r="G67">
        <v>50000066</v>
      </c>
      <c r="H67">
        <v>7</v>
      </c>
      <c r="J67">
        <v>9000137</v>
      </c>
      <c r="K67" t="s">
        <v>39</v>
      </c>
      <c r="L67" t="s">
        <v>131</v>
      </c>
      <c r="M67">
        <v>25638</v>
      </c>
      <c r="N67" t="s">
        <v>5007</v>
      </c>
      <c r="O67" t="s">
        <v>3219</v>
      </c>
      <c r="Q67" t="s">
        <v>5179</v>
      </c>
      <c r="S67">
        <v>43374</v>
      </c>
      <c r="T67" t="s">
        <v>3215</v>
      </c>
      <c r="U67" t="s">
        <v>4992</v>
      </c>
      <c r="V67" t="s">
        <v>132</v>
      </c>
      <c r="W67" t="s">
        <v>125</v>
      </c>
      <c r="X67" t="s">
        <v>4993</v>
      </c>
      <c r="Y67" t="s">
        <v>8589</v>
      </c>
      <c r="Z67" t="s">
        <v>5034</v>
      </c>
      <c r="AD67" t="s">
        <v>5280</v>
      </c>
      <c r="AE67">
        <v>44</v>
      </c>
      <c r="AF67" t="s">
        <v>8595</v>
      </c>
      <c r="AG67" t="s">
        <v>8592</v>
      </c>
      <c r="AH67" t="s">
        <v>8658</v>
      </c>
      <c r="AI67">
        <v>33992</v>
      </c>
      <c r="AJ67">
        <v>13931537408</v>
      </c>
      <c r="AL67" t="s">
        <v>5010</v>
      </c>
      <c r="AM67" t="s">
        <v>5010</v>
      </c>
      <c r="AN67" t="s">
        <v>5278</v>
      </c>
      <c r="AO67" t="s">
        <v>5281</v>
      </c>
      <c r="AP67" t="s">
        <v>5045</v>
      </c>
      <c r="AR67" t="s">
        <v>5195</v>
      </c>
      <c r="AT67" t="s">
        <v>4998</v>
      </c>
      <c r="AV67" t="s">
        <v>4999</v>
      </c>
      <c r="AW67" t="s">
        <v>7936</v>
      </c>
    </row>
    <row r="68" spans="1:49" x14ac:dyDescent="0.2">
      <c r="A68">
        <v>67</v>
      </c>
      <c r="B68" t="s">
        <v>39</v>
      </c>
      <c r="C68">
        <v>10000029</v>
      </c>
      <c r="F68" t="s">
        <v>5091</v>
      </c>
      <c r="G68">
        <v>50000064</v>
      </c>
      <c r="H68">
        <v>8</v>
      </c>
      <c r="J68">
        <v>9000830</v>
      </c>
      <c r="K68" t="s">
        <v>39</v>
      </c>
      <c r="L68" t="s">
        <v>1836</v>
      </c>
      <c r="N68" t="s">
        <v>4991</v>
      </c>
      <c r="O68" t="s">
        <v>3222</v>
      </c>
      <c r="Q68" t="s">
        <v>5282</v>
      </c>
      <c r="S68">
        <v>43525</v>
      </c>
      <c r="T68" t="s">
        <v>3216</v>
      </c>
      <c r="U68" t="s">
        <v>4992</v>
      </c>
      <c r="V68" t="s">
        <v>1837</v>
      </c>
      <c r="W68" t="s">
        <v>105</v>
      </c>
      <c r="X68" t="s">
        <v>4993</v>
      </c>
      <c r="Y68" t="s">
        <v>8600</v>
      </c>
      <c r="Z68" t="s">
        <v>5041</v>
      </c>
      <c r="AD68" t="s">
        <v>5283</v>
      </c>
      <c r="AE68">
        <v>23</v>
      </c>
      <c r="AF68" t="s">
        <v>8614</v>
      </c>
      <c r="AG68" t="s">
        <v>8603</v>
      </c>
      <c r="AH68" t="s">
        <v>8401</v>
      </c>
      <c r="AJ68">
        <v>18331576208</v>
      </c>
      <c r="AL68" t="s">
        <v>5010</v>
      </c>
      <c r="AM68" t="s">
        <v>5010</v>
      </c>
      <c r="AN68" t="s">
        <v>5064</v>
      </c>
      <c r="AO68" t="s">
        <v>5146</v>
      </c>
      <c r="AT68" t="s">
        <v>5096</v>
      </c>
      <c r="AU68" t="s">
        <v>5284</v>
      </c>
      <c r="AV68" t="s">
        <v>5285</v>
      </c>
      <c r="AW68" t="s">
        <v>8401</v>
      </c>
    </row>
    <row r="69" spans="1:49" x14ac:dyDescent="0.2">
      <c r="A69">
        <v>68</v>
      </c>
      <c r="B69" t="s">
        <v>39</v>
      </c>
      <c r="C69">
        <v>10000029</v>
      </c>
      <c r="H69">
        <v>9</v>
      </c>
      <c r="J69">
        <v>9001227</v>
      </c>
      <c r="K69" t="s">
        <v>39</v>
      </c>
      <c r="L69" t="s">
        <v>5286</v>
      </c>
      <c r="M69">
        <v>10081</v>
      </c>
      <c r="N69" t="s">
        <v>4991</v>
      </c>
      <c r="O69" t="s">
        <v>3217</v>
      </c>
      <c r="Q69" t="s">
        <v>7725</v>
      </c>
      <c r="S69">
        <v>43709</v>
      </c>
      <c r="T69" t="s">
        <v>3216</v>
      </c>
      <c r="U69" t="s">
        <v>4992</v>
      </c>
      <c r="V69" t="s">
        <v>5287</v>
      </c>
      <c r="W69" t="s">
        <v>125</v>
      </c>
      <c r="X69" t="s">
        <v>4993</v>
      </c>
      <c r="Y69" t="s">
        <v>8589</v>
      </c>
      <c r="Z69" t="s">
        <v>5034</v>
      </c>
      <c r="AA69" t="s">
        <v>5062</v>
      </c>
      <c r="AB69" t="s">
        <v>8601</v>
      </c>
      <c r="AD69" t="s">
        <v>7870</v>
      </c>
      <c r="AE69">
        <v>32</v>
      </c>
      <c r="AF69" t="s">
        <v>8604</v>
      </c>
      <c r="AG69" t="s">
        <v>8603</v>
      </c>
      <c r="AH69" t="s">
        <v>8006</v>
      </c>
      <c r="AJ69">
        <v>15512509660</v>
      </c>
      <c r="AL69" t="s">
        <v>5010</v>
      </c>
      <c r="AM69" t="s">
        <v>5010</v>
      </c>
      <c r="AO69" t="s">
        <v>5288</v>
      </c>
      <c r="AP69" t="s">
        <v>5289</v>
      </c>
      <c r="AT69" t="s">
        <v>4998</v>
      </c>
      <c r="AU69" t="s">
        <v>5252</v>
      </c>
      <c r="AV69" t="s">
        <v>5253</v>
      </c>
      <c r="AW69" t="s">
        <v>8643</v>
      </c>
    </row>
    <row r="70" spans="1:49" hidden="1" x14ac:dyDescent="0.2">
      <c r="A70">
        <v>69</v>
      </c>
      <c r="B70" t="s">
        <v>39</v>
      </c>
      <c r="C70">
        <v>10000030</v>
      </c>
      <c r="D70" t="s">
        <v>6192</v>
      </c>
      <c r="E70">
        <v>10000125</v>
      </c>
      <c r="F70" t="s">
        <v>3220</v>
      </c>
      <c r="G70">
        <v>50000374</v>
      </c>
      <c r="H70">
        <v>10</v>
      </c>
      <c r="J70">
        <v>9000144</v>
      </c>
      <c r="K70" t="s">
        <v>39</v>
      </c>
      <c r="L70" t="s">
        <v>154</v>
      </c>
      <c r="M70">
        <v>23022</v>
      </c>
      <c r="N70" t="s">
        <v>5007</v>
      </c>
      <c r="O70" t="s">
        <v>3220</v>
      </c>
      <c r="P70" t="s">
        <v>6192</v>
      </c>
      <c r="Q70" t="s">
        <v>6196</v>
      </c>
      <c r="S70">
        <v>43374</v>
      </c>
      <c r="T70" t="s">
        <v>3215</v>
      </c>
      <c r="U70" t="s">
        <v>4992</v>
      </c>
      <c r="V70" t="s">
        <v>155</v>
      </c>
      <c r="W70" t="s">
        <v>125</v>
      </c>
      <c r="X70" t="s">
        <v>4993</v>
      </c>
      <c r="Y70" t="s">
        <v>8589</v>
      </c>
      <c r="Z70" t="s">
        <v>6071</v>
      </c>
      <c r="AC70" t="s">
        <v>5049</v>
      </c>
      <c r="AD70" t="s">
        <v>6197</v>
      </c>
      <c r="AE70">
        <v>42</v>
      </c>
      <c r="AF70" t="s">
        <v>8595</v>
      </c>
      <c r="AG70" t="s">
        <v>8592</v>
      </c>
      <c r="AH70" t="s">
        <v>7881</v>
      </c>
      <c r="AI70">
        <v>36333</v>
      </c>
      <c r="AJ70">
        <v>18931588758</v>
      </c>
      <c r="AL70" t="s">
        <v>5163</v>
      </c>
      <c r="AM70" t="s">
        <v>5010</v>
      </c>
      <c r="AN70" t="s">
        <v>5201</v>
      </c>
      <c r="AO70" t="s">
        <v>5507</v>
      </c>
      <c r="AP70" t="s">
        <v>5186</v>
      </c>
      <c r="AT70" t="s">
        <v>4998</v>
      </c>
      <c r="AU70" t="s">
        <v>5087</v>
      </c>
      <c r="AV70" t="s">
        <v>5088</v>
      </c>
      <c r="AW70" t="s">
        <v>8613</v>
      </c>
    </row>
    <row r="71" spans="1:49" hidden="1" x14ac:dyDescent="0.2">
      <c r="A71">
        <v>70</v>
      </c>
      <c r="B71" t="s">
        <v>39</v>
      </c>
      <c r="C71">
        <v>10000031</v>
      </c>
      <c r="F71" t="s">
        <v>5512</v>
      </c>
      <c r="G71">
        <v>50000065</v>
      </c>
      <c r="H71">
        <v>11</v>
      </c>
      <c r="J71">
        <v>9000145</v>
      </c>
      <c r="K71" t="s">
        <v>39</v>
      </c>
      <c r="L71" t="s">
        <v>157</v>
      </c>
      <c r="M71">
        <v>36012</v>
      </c>
      <c r="N71" t="s">
        <v>5513</v>
      </c>
      <c r="P71" t="s">
        <v>6192</v>
      </c>
      <c r="Q71" t="s">
        <v>6201</v>
      </c>
      <c r="R71" t="s">
        <v>4966</v>
      </c>
      <c r="S71">
        <v>43473</v>
      </c>
      <c r="T71" t="s">
        <v>3215</v>
      </c>
      <c r="U71" t="s">
        <v>4992</v>
      </c>
      <c r="V71" t="s">
        <v>158</v>
      </c>
      <c r="W71" t="s">
        <v>160</v>
      </c>
      <c r="X71" t="s">
        <v>4993</v>
      </c>
      <c r="Y71" t="s">
        <v>5528</v>
      </c>
      <c r="Z71" t="s">
        <v>5528</v>
      </c>
      <c r="AC71" t="s">
        <v>5049</v>
      </c>
      <c r="AD71" t="s">
        <v>6202</v>
      </c>
      <c r="AE71">
        <v>57</v>
      </c>
      <c r="AF71" t="s">
        <v>8659</v>
      </c>
      <c r="AG71" t="s">
        <v>8592</v>
      </c>
      <c r="AH71" t="s">
        <v>8660</v>
      </c>
      <c r="AJ71">
        <v>13131566043</v>
      </c>
      <c r="AL71" t="s">
        <v>6203</v>
      </c>
      <c r="AM71" t="s">
        <v>7726</v>
      </c>
      <c r="AP71" t="s">
        <v>5186</v>
      </c>
      <c r="AT71" t="s">
        <v>4998</v>
      </c>
      <c r="AU71" t="s">
        <v>5087</v>
      </c>
      <c r="AV71" t="s">
        <v>5088</v>
      </c>
      <c r="AW71" t="s">
        <v>8613</v>
      </c>
    </row>
    <row r="72" spans="1:49" x14ac:dyDescent="0.2">
      <c r="A72">
        <v>71</v>
      </c>
      <c r="B72" t="s">
        <v>39</v>
      </c>
      <c r="C72">
        <v>10000034</v>
      </c>
      <c r="F72" t="s">
        <v>5512</v>
      </c>
      <c r="G72">
        <v>50000065</v>
      </c>
      <c r="H72">
        <v>12</v>
      </c>
      <c r="J72">
        <v>9000148</v>
      </c>
      <c r="K72" t="s">
        <v>39</v>
      </c>
      <c r="L72" t="s">
        <v>167</v>
      </c>
      <c r="M72">
        <v>50013</v>
      </c>
      <c r="N72" t="s">
        <v>5513</v>
      </c>
      <c r="P72" t="s">
        <v>6192</v>
      </c>
      <c r="Q72" t="s">
        <v>6207</v>
      </c>
      <c r="R72" t="s">
        <v>4966</v>
      </c>
      <c r="S72">
        <v>43473</v>
      </c>
      <c r="T72" t="s">
        <v>3215</v>
      </c>
      <c r="U72" t="s">
        <v>4992</v>
      </c>
      <c r="V72" t="s">
        <v>168</v>
      </c>
      <c r="W72" t="s">
        <v>160</v>
      </c>
      <c r="X72" t="s">
        <v>4993</v>
      </c>
      <c r="Y72" t="s">
        <v>5528</v>
      </c>
      <c r="Z72" t="s">
        <v>5528</v>
      </c>
      <c r="AC72" t="s">
        <v>5487</v>
      </c>
      <c r="AD72" t="s">
        <v>6208</v>
      </c>
      <c r="AE72">
        <v>33</v>
      </c>
      <c r="AF72" t="s">
        <v>8604</v>
      </c>
      <c r="AG72" t="s">
        <v>8603</v>
      </c>
      <c r="AH72" t="s">
        <v>7969</v>
      </c>
      <c r="AI72">
        <v>38899</v>
      </c>
      <c r="AJ72">
        <v>13733338391</v>
      </c>
      <c r="AL72" t="s">
        <v>5163</v>
      </c>
      <c r="AM72" t="s">
        <v>5010</v>
      </c>
      <c r="AN72" t="s">
        <v>5708</v>
      </c>
      <c r="AO72" t="s">
        <v>5102</v>
      </c>
      <c r="AP72" t="s">
        <v>75</v>
      </c>
      <c r="AR72" t="s">
        <v>5195</v>
      </c>
      <c r="AS72" t="s">
        <v>5195</v>
      </c>
      <c r="AT72" t="s">
        <v>4998</v>
      </c>
      <c r="AU72" t="s">
        <v>5087</v>
      </c>
      <c r="AV72" t="s">
        <v>5088</v>
      </c>
      <c r="AW72" t="s">
        <v>8613</v>
      </c>
    </row>
    <row r="73" spans="1:49" hidden="1" x14ac:dyDescent="0.2">
      <c r="A73">
        <v>72</v>
      </c>
      <c r="B73" t="s">
        <v>39</v>
      </c>
      <c r="C73">
        <v>10000032</v>
      </c>
      <c r="F73" t="s">
        <v>5512</v>
      </c>
      <c r="G73">
        <v>50000065</v>
      </c>
      <c r="H73">
        <v>13</v>
      </c>
      <c r="J73">
        <v>9000146</v>
      </c>
      <c r="K73" t="s">
        <v>39</v>
      </c>
      <c r="L73" t="s">
        <v>161</v>
      </c>
      <c r="M73">
        <v>53024</v>
      </c>
      <c r="N73" t="s">
        <v>5513</v>
      </c>
      <c r="P73" t="s">
        <v>6192</v>
      </c>
      <c r="Q73" t="s">
        <v>6204</v>
      </c>
      <c r="S73">
        <v>43473</v>
      </c>
      <c r="T73" t="s">
        <v>3215</v>
      </c>
      <c r="U73" t="s">
        <v>4992</v>
      </c>
      <c r="V73" t="s">
        <v>162</v>
      </c>
      <c r="W73" t="s">
        <v>160</v>
      </c>
      <c r="X73" t="s">
        <v>4993</v>
      </c>
      <c r="Y73" t="s">
        <v>5528</v>
      </c>
      <c r="Z73" t="s">
        <v>5528</v>
      </c>
      <c r="AC73" t="s">
        <v>5049</v>
      </c>
      <c r="AD73" t="s">
        <v>6205</v>
      </c>
      <c r="AE73">
        <v>49</v>
      </c>
      <c r="AF73" t="s">
        <v>8591</v>
      </c>
      <c r="AG73" t="s">
        <v>8592</v>
      </c>
      <c r="AH73" t="s">
        <v>8661</v>
      </c>
      <c r="AJ73">
        <v>13503259933</v>
      </c>
      <c r="AL73" t="s">
        <v>6203</v>
      </c>
      <c r="AM73" t="s">
        <v>7726</v>
      </c>
      <c r="AP73" t="s">
        <v>5186</v>
      </c>
      <c r="AT73" t="s">
        <v>4998</v>
      </c>
      <c r="AU73" t="s">
        <v>5087</v>
      </c>
      <c r="AV73" t="s">
        <v>5088</v>
      </c>
      <c r="AW73" t="s">
        <v>8613</v>
      </c>
    </row>
    <row r="74" spans="1:49" hidden="1" x14ac:dyDescent="0.2">
      <c r="A74">
        <v>73</v>
      </c>
      <c r="B74" t="s">
        <v>39</v>
      </c>
      <c r="C74">
        <v>10000033</v>
      </c>
      <c r="F74" t="s">
        <v>5512</v>
      </c>
      <c r="G74">
        <v>50000065</v>
      </c>
      <c r="H74">
        <v>14</v>
      </c>
      <c r="J74">
        <v>9000147</v>
      </c>
      <c r="K74" t="s">
        <v>39</v>
      </c>
      <c r="L74" t="s">
        <v>164</v>
      </c>
      <c r="M74">
        <v>36028</v>
      </c>
      <c r="N74" t="s">
        <v>5513</v>
      </c>
      <c r="P74" t="s">
        <v>6192</v>
      </c>
      <c r="Q74" t="s">
        <v>6204</v>
      </c>
      <c r="S74">
        <v>43473</v>
      </c>
      <c r="T74" t="s">
        <v>3215</v>
      </c>
      <c r="U74" t="s">
        <v>4992</v>
      </c>
      <c r="V74" t="s">
        <v>165</v>
      </c>
      <c r="W74" t="s">
        <v>160</v>
      </c>
      <c r="X74" t="s">
        <v>4993</v>
      </c>
      <c r="Y74" t="s">
        <v>5528</v>
      </c>
      <c r="Z74" t="s">
        <v>5528</v>
      </c>
      <c r="AC74" t="s">
        <v>5487</v>
      </c>
      <c r="AD74" t="s">
        <v>6206</v>
      </c>
      <c r="AE74">
        <v>59</v>
      </c>
      <c r="AF74" t="s">
        <v>8659</v>
      </c>
      <c r="AG74" t="s">
        <v>8592</v>
      </c>
      <c r="AH74" t="s">
        <v>8662</v>
      </c>
      <c r="AJ74">
        <v>15131505060</v>
      </c>
      <c r="AL74" t="s">
        <v>5520</v>
      </c>
      <c r="AM74" t="s">
        <v>7726</v>
      </c>
      <c r="AP74" t="s">
        <v>5015</v>
      </c>
      <c r="AR74" t="s">
        <v>5195</v>
      </c>
      <c r="AS74" t="s">
        <v>5195</v>
      </c>
      <c r="AT74" t="s">
        <v>4998</v>
      </c>
      <c r="AU74" t="s">
        <v>5087</v>
      </c>
      <c r="AV74" t="s">
        <v>5088</v>
      </c>
      <c r="AW74" t="s">
        <v>8613</v>
      </c>
    </row>
    <row r="75" spans="1:49" hidden="1" x14ac:dyDescent="0.2">
      <c r="A75">
        <v>74</v>
      </c>
      <c r="B75" t="s">
        <v>39</v>
      </c>
      <c r="C75">
        <v>10000035</v>
      </c>
      <c r="F75" t="s">
        <v>5512</v>
      </c>
      <c r="G75">
        <v>50000065</v>
      </c>
      <c r="H75">
        <v>15</v>
      </c>
      <c r="J75">
        <v>9000149</v>
      </c>
      <c r="K75" t="s">
        <v>39</v>
      </c>
      <c r="L75" t="s">
        <v>170</v>
      </c>
      <c r="M75">
        <v>77058</v>
      </c>
      <c r="N75" t="s">
        <v>5513</v>
      </c>
      <c r="P75" t="s">
        <v>6192</v>
      </c>
      <c r="Q75" t="s">
        <v>6204</v>
      </c>
      <c r="S75">
        <v>43473</v>
      </c>
      <c r="T75" t="s">
        <v>3215</v>
      </c>
      <c r="U75" t="s">
        <v>4992</v>
      </c>
      <c r="V75" t="s">
        <v>171</v>
      </c>
      <c r="W75" t="s">
        <v>160</v>
      </c>
      <c r="X75" t="s">
        <v>4993</v>
      </c>
      <c r="Y75" t="s">
        <v>5528</v>
      </c>
      <c r="Z75" t="s">
        <v>5528</v>
      </c>
      <c r="AD75" t="s">
        <v>6209</v>
      </c>
      <c r="AE75">
        <v>55</v>
      </c>
      <c r="AF75" t="s">
        <v>8653</v>
      </c>
      <c r="AG75" t="s">
        <v>8592</v>
      </c>
      <c r="AH75" t="s">
        <v>8663</v>
      </c>
      <c r="AJ75">
        <v>13472934390</v>
      </c>
      <c r="AL75" t="s">
        <v>6210</v>
      </c>
      <c r="AM75" t="s">
        <v>6657</v>
      </c>
      <c r="AN75" t="s">
        <v>6211</v>
      </c>
      <c r="AP75" t="s">
        <v>5066</v>
      </c>
      <c r="AT75" t="s">
        <v>4998</v>
      </c>
      <c r="AU75" t="s">
        <v>5087</v>
      </c>
      <c r="AV75" t="s">
        <v>5088</v>
      </c>
      <c r="AW75" t="s">
        <v>8613</v>
      </c>
    </row>
    <row r="76" spans="1:49" x14ac:dyDescent="0.2">
      <c r="A76">
        <v>75</v>
      </c>
      <c r="B76" t="s">
        <v>39</v>
      </c>
      <c r="C76">
        <v>10000036</v>
      </c>
      <c r="F76" t="s">
        <v>5512</v>
      </c>
      <c r="G76">
        <v>50000065</v>
      </c>
      <c r="H76">
        <v>16</v>
      </c>
      <c r="J76">
        <v>9000889</v>
      </c>
      <c r="K76" t="s">
        <v>39</v>
      </c>
      <c r="L76" t="s">
        <v>1954</v>
      </c>
      <c r="M76">
        <v>36017</v>
      </c>
      <c r="N76" t="s">
        <v>5513</v>
      </c>
      <c r="P76" t="s">
        <v>6192</v>
      </c>
      <c r="Q76" t="s">
        <v>6204</v>
      </c>
      <c r="S76">
        <v>43473</v>
      </c>
      <c r="T76" t="s">
        <v>3215</v>
      </c>
      <c r="U76" t="s">
        <v>4992</v>
      </c>
      <c r="V76" t="s">
        <v>1955</v>
      </c>
      <c r="W76" t="s">
        <v>160</v>
      </c>
      <c r="X76" t="s">
        <v>4993</v>
      </c>
      <c r="Y76" t="s">
        <v>5528</v>
      </c>
      <c r="Z76" t="s">
        <v>5528</v>
      </c>
      <c r="AA76" t="s">
        <v>5062</v>
      </c>
      <c r="AB76" t="s">
        <v>8601</v>
      </c>
      <c r="AD76" t="s">
        <v>5099</v>
      </c>
      <c r="AE76">
        <v>33</v>
      </c>
      <c r="AF76" t="s">
        <v>8604</v>
      </c>
      <c r="AG76" t="s">
        <v>8603</v>
      </c>
      <c r="AH76" t="s">
        <v>7969</v>
      </c>
      <c r="AI76">
        <v>41233</v>
      </c>
      <c r="AJ76">
        <v>13933421530</v>
      </c>
      <c r="AL76" t="s">
        <v>5387</v>
      </c>
      <c r="AM76" t="s">
        <v>5387</v>
      </c>
      <c r="AN76" t="s">
        <v>5132</v>
      </c>
      <c r="AO76" t="s">
        <v>6074</v>
      </c>
      <c r="AR76" t="s">
        <v>5195</v>
      </c>
      <c r="AS76" t="s">
        <v>5195</v>
      </c>
      <c r="AT76" t="s">
        <v>4998</v>
      </c>
      <c r="AU76" t="s">
        <v>5024</v>
      </c>
      <c r="AV76" t="s">
        <v>6217</v>
      </c>
      <c r="AW76" t="s">
        <v>8597</v>
      </c>
    </row>
    <row r="77" spans="1:49" hidden="1" x14ac:dyDescent="0.2">
      <c r="A77">
        <v>76</v>
      </c>
      <c r="B77" t="s">
        <v>39</v>
      </c>
      <c r="C77">
        <v>10000036</v>
      </c>
      <c r="H77">
        <v>17</v>
      </c>
      <c r="J77">
        <v>9001303</v>
      </c>
      <c r="K77" t="s">
        <v>39</v>
      </c>
      <c r="L77" t="s">
        <v>7871</v>
      </c>
      <c r="M77">
        <v>104284</v>
      </c>
      <c r="N77" t="s">
        <v>4991</v>
      </c>
      <c r="O77" t="s">
        <v>3218</v>
      </c>
      <c r="Q77" t="s">
        <v>3218</v>
      </c>
      <c r="S77">
        <v>43678</v>
      </c>
      <c r="T77" t="s">
        <v>3215</v>
      </c>
      <c r="U77" t="s">
        <v>4992</v>
      </c>
      <c r="V77" t="s">
        <v>7872</v>
      </c>
      <c r="W77" t="s">
        <v>105</v>
      </c>
      <c r="X77" t="s">
        <v>4993</v>
      </c>
      <c r="Y77" t="s">
        <v>8600</v>
      </c>
      <c r="AD77" t="s">
        <v>7873</v>
      </c>
      <c r="AE77">
        <v>37</v>
      </c>
      <c r="AF77" t="s">
        <v>8607</v>
      </c>
      <c r="AG77" t="s">
        <v>8592</v>
      </c>
      <c r="AH77" t="s">
        <v>5243</v>
      </c>
      <c r="AI77">
        <v>20110524</v>
      </c>
      <c r="AJ77">
        <v>15833562563</v>
      </c>
      <c r="AL77" t="s">
        <v>5010</v>
      </c>
      <c r="AM77" t="s">
        <v>5010</v>
      </c>
      <c r="AN77" t="s">
        <v>5206</v>
      </c>
      <c r="AO77" t="s">
        <v>5313</v>
      </c>
      <c r="AT77" t="s">
        <v>4998</v>
      </c>
      <c r="AU77" t="s">
        <v>7857</v>
      </c>
      <c r="AV77" t="s">
        <v>7858</v>
      </c>
      <c r="AW77" t="s">
        <v>7863</v>
      </c>
    </row>
    <row r="78" spans="1:49" hidden="1" x14ac:dyDescent="0.2">
      <c r="A78">
        <v>77</v>
      </c>
      <c r="B78" t="s">
        <v>46</v>
      </c>
      <c r="C78">
        <v>10000034</v>
      </c>
      <c r="F78" t="s">
        <v>3167</v>
      </c>
      <c r="G78">
        <v>50000078</v>
      </c>
      <c r="H78">
        <v>1</v>
      </c>
      <c r="I78" t="s">
        <v>3167</v>
      </c>
      <c r="J78">
        <v>9000103</v>
      </c>
      <c r="K78" t="s">
        <v>46</v>
      </c>
      <c r="L78" t="s">
        <v>43</v>
      </c>
      <c r="M78">
        <v>5119</v>
      </c>
      <c r="N78" t="s">
        <v>4991</v>
      </c>
      <c r="O78" t="s">
        <v>3167</v>
      </c>
      <c r="Q78" t="s">
        <v>5290</v>
      </c>
      <c r="T78" t="s">
        <v>3215</v>
      </c>
      <c r="U78" t="s">
        <v>4992</v>
      </c>
      <c r="V78" t="s">
        <v>44</v>
      </c>
      <c r="W78" t="s">
        <v>29</v>
      </c>
      <c r="X78" t="s">
        <v>4993</v>
      </c>
      <c r="Y78" t="s">
        <v>8589</v>
      </c>
      <c r="Z78" t="s">
        <v>5026</v>
      </c>
      <c r="AA78" t="s">
        <v>5291</v>
      </c>
      <c r="AB78" t="s">
        <v>8590</v>
      </c>
      <c r="AD78" t="s">
        <v>5292</v>
      </c>
      <c r="AE78">
        <v>49</v>
      </c>
      <c r="AF78" t="s">
        <v>8591</v>
      </c>
      <c r="AG78" t="s">
        <v>8592</v>
      </c>
      <c r="AH78" t="s">
        <v>8664</v>
      </c>
      <c r="AI78">
        <v>36770</v>
      </c>
      <c r="AJ78">
        <v>18603150912</v>
      </c>
      <c r="AK78">
        <v>13803150912</v>
      </c>
      <c r="AL78" t="s">
        <v>5010</v>
      </c>
      <c r="AM78" t="s">
        <v>5010</v>
      </c>
      <c r="AP78" t="s">
        <v>46</v>
      </c>
      <c r="AT78" t="s">
        <v>4998</v>
      </c>
      <c r="AV78" t="s">
        <v>4999</v>
      </c>
      <c r="AW78" t="s">
        <v>7936</v>
      </c>
    </row>
    <row r="79" spans="1:49" x14ac:dyDescent="0.2">
      <c r="A79">
        <v>78</v>
      </c>
      <c r="B79" t="s">
        <v>46</v>
      </c>
      <c r="C79">
        <v>10000034</v>
      </c>
      <c r="D79" t="s">
        <v>5293</v>
      </c>
      <c r="E79">
        <v>10000039</v>
      </c>
      <c r="F79" t="s">
        <v>3217</v>
      </c>
      <c r="G79">
        <v>50000098</v>
      </c>
      <c r="H79">
        <v>2</v>
      </c>
      <c r="J79">
        <v>9000329</v>
      </c>
      <c r="K79" t="s">
        <v>46</v>
      </c>
      <c r="L79" t="s">
        <v>593</v>
      </c>
      <c r="M79">
        <v>5060</v>
      </c>
      <c r="N79" t="s">
        <v>4991</v>
      </c>
      <c r="O79" t="s">
        <v>3219</v>
      </c>
      <c r="Q79" t="s">
        <v>5294</v>
      </c>
      <c r="S79">
        <v>43374</v>
      </c>
      <c r="T79" t="s">
        <v>3215</v>
      </c>
      <c r="U79" t="s">
        <v>4992</v>
      </c>
      <c r="V79" t="s">
        <v>594</v>
      </c>
      <c r="W79" t="s">
        <v>125</v>
      </c>
      <c r="X79" t="s">
        <v>4993</v>
      </c>
      <c r="Y79" t="s">
        <v>8589</v>
      </c>
      <c r="Z79" t="s">
        <v>5034</v>
      </c>
      <c r="AA79" t="s">
        <v>5291</v>
      </c>
      <c r="AB79" t="s">
        <v>8590</v>
      </c>
      <c r="AD79" t="s">
        <v>5295</v>
      </c>
      <c r="AE79">
        <v>36</v>
      </c>
      <c r="AF79" t="s">
        <v>8604</v>
      </c>
      <c r="AG79" t="s">
        <v>8603</v>
      </c>
      <c r="AH79" t="s">
        <v>6742</v>
      </c>
      <c r="AI79">
        <v>41061</v>
      </c>
      <c r="AJ79">
        <v>15831500223</v>
      </c>
      <c r="AL79" t="s">
        <v>5010</v>
      </c>
      <c r="AM79" t="s">
        <v>5010</v>
      </c>
      <c r="AN79" t="s">
        <v>5296</v>
      </c>
      <c r="AO79" t="s">
        <v>5159</v>
      </c>
      <c r="AP79" t="s">
        <v>46</v>
      </c>
      <c r="AT79" t="s">
        <v>4998</v>
      </c>
      <c r="AU79" t="s">
        <v>5203</v>
      </c>
      <c r="AV79" t="s">
        <v>4999</v>
      </c>
      <c r="AW79" t="s">
        <v>7936</v>
      </c>
    </row>
    <row r="80" spans="1:49" x14ac:dyDescent="0.2">
      <c r="A80">
        <v>79</v>
      </c>
      <c r="B80" t="s">
        <v>46</v>
      </c>
      <c r="C80">
        <v>10000034</v>
      </c>
      <c r="D80" t="s">
        <v>5293</v>
      </c>
      <c r="E80">
        <v>10000039</v>
      </c>
      <c r="H80">
        <v>3</v>
      </c>
      <c r="J80">
        <v>9000338</v>
      </c>
      <c r="K80" t="s">
        <v>46</v>
      </c>
      <c r="L80" t="s">
        <v>2403</v>
      </c>
      <c r="N80" t="s">
        <v>4991</v>
      </c>
      <c r="O80" t="s">
        <v>3218</v>
      </c>
      <c r="Q80" t="s">
        <v>5297</v>
      </c>
      <c r="S80">
        <v>43374</v>
      </c>
      <c r="T80" t="s">
        <v>3216</v>
      </c>
      <c r="U80" t="s">
        <v>4992</v>
      </c>
      <c r="V80" t="s">
        <v>2404</v>
      </c>
      <c r="W80" t="s">
        <v>105</v>
      </c>
      <c r="X80" t="s">
        <v>4993</v>
      </c>
      <c r="Y80" t="s">
        <v>8665</v>
      </c>
      <c r="Z80" t="s">
        <v>5041</v>
      </c>
      <c r="AA80" t="s">
        <v>5298</v>
      </c>
      <c r="AB80" t="s">
        <v>8593</v>
      </c>
      <c r="AD80" t="s">
        <v>5299</v>
      </c>
      <c r="AE80">
        <v>35</v>
      </c>
      <c r="AF80" t="s">
        <v>8604</v>
      </c>
      <c r="AG80" t="s">
        <v>8603</v>
      </c>
      <c r="AH80" t="s">
        <v>6553</v>
      </c>
      <c r="AI80" t="s">
        <v>5300</v>
      </c>
      <c r="AJ80">
        <v>13831355877</v>
      </c>
      <c r="AL80" t="s">
        <v>5010</v>
      </c>
      <c r="AM80" t="s">
        <v>5010</v>
      </c>
      <c r="AN80" t="s">
        <v>5296</v>
      </c>
      <c r="AO80" t="s">
        <v>5267</v>
      </c>
      <c r="AT80" t="s">
        <v>5005</v>
      </c>
      <c r="AU80" t="s">
        <v>5225</v>
      </c>
      <c r="AV80" t="s">
        <v>7864</v>
      </c>
      <c r="AW80" t="s">
        <v>3254</v>
      </c>
    </row>
    <row r="81" spans="1:49" hidden="1" x14ac:dyDescent="0.2">
      <c r="A81">
        <v>80</v>
      </c>
      <c r="B81" t="s">
        <v>46</v>
      </c>
      <c r="C81">
        <v>10000034</v>
      </c>
      <c r="D81" t="s">
        <v>5301</v>
      </c>
      <c r="E81">
        <v>10000040</v>
      </c>
      <c r="F81" t="s">
        <v>3217</v>
      </c>
      <c r="G81">
        <v>50000100</v>
      </c>
      <c r="H81">
        <v>4</v>
      </c>
      <c r="J81">
        <v>9000334</v>
      </c>
      <c r="K81" t="s">
        <v>46</v>
      </c>
      <c r="L81" t="s">
        <v>605</v>
      </c>
      <c r="M81">
        <v>12652</v>
      </c>
      <c r="N81" t="s">
        <v>4991</v>
      </c>
      <c r="O81" t="s">
        <v>3219</v>
      </c>
      <c r="Q81" t="s">
        <v>5302</v>
      </c>
      <c r="S81">
        <v>43374</v>
      </c>
      <c r="T81" t="s">
        <v>3215</v>
      </c>
      <c r="U81" t="s">
        <v>4992</v>
      </c>
      <c r="V81" t="s">
        <v>606</v>
      </c>
      <c r="W81" t="s">
        <v>125</v>
      </c>
      <c r="X81" t="s">
        <v>4993</v>
      </c>
      <c r="Y81" t="s">
        <v>8589</v>
      </c>
      <c r="Z81" t="s">
        <v>5034</v>
      </c>
      <c r="AA81" t="s">
        <v>5298</v>
      </c>
      <c r="AB81" t="s">
        <v>8593</v>
      </c>
      <c r="AD81" t="s">
        <v>5303</v>
      </c>
      <c r="AE81">
        <v>38</v>
      </c>
      <c r="AF81" t="s">
        <v>8607</v>
      </c>
      <c r="AG81" t="s">
        <v>8592</v>
      </c>
      <c r="AH81" t="s">
        <v>8666</v>
      </c>
      <c r="AI81">
        <v>41323</v>
      </c>
      <c r="AJ81">
        <v>13832951176</v>
      </c>
      <c r="AL81" t="s">
        <v>5010</v>
      </c>
      <c r="AM81" t="s">
        <v>5010</v>
      </c>
      <c r="AN81" t="s">
        <v>5272</v>
      </c>
      <c r="AO81" t="s">
        <v>5304</v>
      </c>
      <c r="AP81" t="s">
        <v>46</v>
      </c>
      <c r="AT81" t="s">
        <v>4998</v>
      </c>
      <c r="AU81" t="s">
        <v>5070</v>
      </c>
      <c r="AV81" t="s">
        <v>5071</v>
      </c>
      <c r="AW81" t="s">
        <v>8609</v>
      </c>
    </row>
    <row r="82" spans="1:49" hidden="1" x14ac:dyDescent="0.2">
      <c r="A82">
        <v>81</v>
      </c>
      <c r="B82" t="s">
        <v>46</v>
      </c>
      <c r="C82">
        <v>10000034</v>
      </c>
      <c r="D82" t="s">
        <v>5305</v>
      </c>
      <c r="E82">
        <v>10000038</v>
      </c>
      <c r="F82" t="s">
        <v>5039</v>
      </c>
      <c r="G82">
        <v>50000093</v>
      </c>
      <c r="H82">
        <v>5</v>
      </c>
      <c r="J82">
        <v>9000324</v>
      </c>
      <c r="K82" t="s">
        <v>46</v>
      </c>
      <c r="L82" t="s">
        <v>580</v>
      </c>
      <c r="M82">
        <v>75118</v>
      </c>
      <c r="N82" t="s">
        <v>4991</v>
      </c>
      <c r="O82" t="s">
        <v>3218</v>
      </c>
      <c r="Q82" t="s">
        <v>5306</v>
      </c>
      <c r="S82">
        <v>43374</v>
      </c>
      <c r="T82" t="s">
        <v>3216</v>
      </c>
      <c r="U82" t="s">
        <v>4992</v>
      </c>
      <c r="V82" t="s">
        <v>581</v>
      </c>
      <c r="W82" t="s">
        <v>105</v>
      </c>
      <c r="X82" t="s">
        <v>4993</v>
      </c>
      <c r="Y82" t="s">
        <v>8665</v>
      </c>
      <c r="Z82" t="s">
        <v>5041</v>
      </c>
      <c r="AA82" t="s">
        <v>5298</v>
      </c>
      <c r="AB82" t="s">
        <v>8593</v>
      </c>
      <c r="AD82" t="s">
        <v>5307</v>
      </c>
      <c r="AE82">
        <v>37</v>
      </c>
      <c r="AF82" t="s">
        <v>8607</v>
      </c>
      <c r="AG82" t="s">
        <v>8592</v>
      </c>
      <c r="AH82" t="s">
        <v>8667</v>
      </c>
      <c r="AI82">
        <v>41053</v>
      </c>
      <c r="AJ82">
        <v>15933422299</v>
      </c>
      <c r="AL82" t="s">
        <v>5010</v>
      </c>
      <c r="AM82" t="s">
        <v>5010</v>
      </c>
      <c r="AN82" t="s">
        <v>5308</v>
      </c>
      <c r="AO82" t="s">
        <v>5159</v>
      </c>
      <c r="AP82" t="s">
        <v>5066</v>
      </c>
      <c r="AT82" t="s">
        <v>4998</v>
      </c>
      <c r="AV82" t="s">
        <v>4999</v>
      </c>
      <c r="AW82" t="s">
        <v>7936</v>
      </c>
    </row>
    <row r="83" spans="1:49" hidden="1" x14ac:dyDescent="0.2">
      <c r="A83">
        <v>82</v>
      </c>
      <c r="B83" t="s">
        <v>46</v>
      </c>
      <c r="C83">
        <v>10000034</v>
      </c>
      <c r="D83" t="s">
        <v>5305</v>
      </c>
      <c r="E83">
        <v>10000038</v>
      </c>
      <c r="F83" t="s">
        <v>5039</v>
      </c>
      <c r="G83">
        <v>50000094</v>
      </c>
      <c r="H83">
        <v>6</v>
      </c>
      <c r="J83">
        <v>9000327</v>
      </c>
      <c r="K83" t="s">
        <v>46</v>
      </c>
      <c r="L83" t="s">
        <v>587</v>
      </c>
      <c r="M83">
        <v>75136</v>
      </c>
      <c r="N83" t="s">
        <v>4991</v>
      </c>
      <c r="O83" t="s">
        <v>3218</v>
      </c>
      <c r="Q83" t="s">
        <v>5306</v>
      </c>
      <c r="S83">
        <v>43374</v>
      </c>
      <c r="T83" t="s">
        <v>3215</v>
      </c>
      <c r="U83" t="s">
        <v>4992</v>
      </c>
      <c r="V83" t="s">
        <v>588</v>
      </c>
      <c r="W83" t="s">
        <v>105</v>
      </c>
      <c r="X83" t="s">
        <v>4993</v>
      </c>
      <c r="Y83" t="s">
        <v>8665</v>
      </c>
      <c r="Z83" t="s">
        <v>5041</v>
      </c>
      <c r="AA83" t="s">
        <v>5062</v>
      </c>
      <c r="AB83" t="s">
        <v>8601</v>
      </c>
      <c r="AD83" t="s">
        <v>5309</v>
      </c>
      <c r="AE83">
        <v>38</v>
      </c>
      <c r="AF83" t="s">
        <v>8607</v>
      </c>
      <c r="AG83" t="s">
        <v>8592</v>
      </c>
      <c r="AH83" t="s">
        <v>8668</v>
      </c>
      <c r="AJ83">
        <v>13180415990</v>
      </c>
      <c r="AL83" t="s">
        <v>4997</v>
      </c>
      <c r="AM83" t="s">
        <v>5075</v>
      </c>
      <c r="AO83" t="s">
        <v>5224</v>
      </c>
      <c r="AP83" t="s">
        <v>5066</v>
      </c>
      <c r="AT83" t="s">
        <v>4998</v>
      </c>
      <c r="AV83" t="s">
        <v>4999</v>
      </c>
      <c r="AW83" t="s">
        <v>7936</v>
      </c>
    </row>
    <row r="84" spans="1:49" hidden="1" x14ac:dyDescent="0.2">
      <c r="A84">
        <v>83</v>
      </c>
      <c r="B84" t="s">
        <v>46</v>
      </c>
      <c r="C84">
        <v>10000034</v>
      </c>
      <c r="D84" t="s">
        <v>5305</v>
      </c>
      <c r="E84">
        <v>10000038</v>
      </c>
      <c r="F84" t="s">
        <v>5039</v>
      </c>
      <c r="G84">
        <v>50000095</v>
      </c>
      <c r="H84">
        <v>7</v>
      </c>
      <c r="J84">
        <v>9000333</v>
      </c>
      <c r="K84" t="s">
        <v>46</v>
      </c>
      <c r="L84" t="s">
        <v>602</v>
      </c>
      <c r="M84">
        <v>5007</v>
      </c>
      <c r="N84" t="s">
        <v>5007</v>
      </c>
      <c r="O84" t="s">
        <v>3218</v>
      </c>
      <c r="Q84" t="s">
        <v>5306</v>
      </c>
      <c r="S84">
        <v>43374</v>
      </c>
      <c r="T84" t="s">
        <v>3216</v>
      </c>
      <c r="U84" t="s">
        <v>4992</v>
      </c>
      <c r="V84" t="s">
        <v>603</v>
      </c>
      <c r="W84" t="s">
        <v>105</v>
      </c>
      <c r="X84" t="s">
        <v>4993</v>
      </c>
      <c r="Y84" t="s">
        <v>8665</v>
      </c>
      <c r="Z84" t="s">
        <v>5041</v>
      </c>
      <c r="AA84" t="s">
        <v>5298</v>
      </c>
      <c r="AB84" t="s">
        <v>8593</v>
      </c>
      <c r="AD84" t="s">
        <v>5310</v>
      </c>
      <c r="AE84">
        <v>43</v>
      </c>
      <c r="AF84" t="s">
        <v>8595</v>
      </c>
      <c r="AG84" t="s">
        <v>8592</v>
      </c>
      <c r="AH84" t="s">
        <v>8669</v>
      </c>
      <c r="AJ84">
        <v>13582873778</v>
      </c>
      <c r="AL84" t="s">
        <v>5010</v>
      </c>
      <c r="AM84" t="s">
        <v>5010</v>
      </c>
      <c r="AN84" t="s">
        <v>5296</v>
      </c>
      <c r="AO84" t="s">
        <v>5133</v>
      </c>
      <c r="AP84" t="s">
        <v>46</v>
      </c>
      <c r="AT84" t="s">
        <v>4998</v>
      </c>
      <c r="AU84" t="s">
        <v>5070</v>
      </c>
      <c r="AV84" t="s">
        <v>5071</v>
      </c>
      <c r="AW84" t="s">
        <v>8609</v>
      </c>
    </row>
    <row r="85" spans="1:49" x14ac:dyDescent="0.2">
      <c r="A85">
        <v>84</v>
      </c>
      <c r="B85" t="s">
        <v>46</v>
      </c>
      <c r="C85">
        <v>10000034</v>
      </c>
      <c r="D85" t="s">
        <v>5305</v>
      </c>
      <c r="E85">
        <v>10000038</v>
      </c>
      <c r="F85" t="s">
        <v>5039</v>
      </c>
      <c r="G85">
        <v>50000096</v>
      </c>
      <c r="H85">
        <v>8</v>
      </c>
      <c r="J85">
        <v>9000586</v>
      </c>
      <c r="K85" t="s">
        <v>46</v>
      </c>
      <c r="L85" t="s">
        <v>1128</v>
      </c>
      <c r="N85" t="s">
        <v>4991</v>
      </c>
      <c r="O85" t="s">
        <v>3222</v>
      </c>
      <c r="Q85" t="s">
        <v>5334</v>
      </c>
      <c r="S85">
        <v>43627</v>
      </c>
      <c r="T85" t="s">
        <v>3216</v>
      </c>
      <c r="U85" t="s">
        <v>5130</v>
      </c>
      <c r="V85" t="s">
        <v>1129</v>
      </c>
      <c r="W85" t="s">
        <v>105</v>
      </c>
      <c r="X85" t="s">
        <v>4993</v>
      </c>
      <c r="Y85" t="s">
        <v>8665</v>
      </c>
      <c r="Z85" t="s">
        <v>5041</v>
      </c>
      <c r="AD85" t="s">
        <v>5311</v>
      </c>
      <c r="AE85">
        <v>23</v>
      </c>
      <c r="AF85" t="s">
        <v>8614</v>
      </c>
      <c r="AG85" t="s">
        <v>8603</v>
      </c>
      <c r="AH85" t="s">
        <v>5318</v>
      </c>
      <c r="AJ85">
        <v>15232186370</v>
      </c>
      <c r="AL85" t="s">
        <v>5010</v>
      </c>
      <c r="AM85" t="s">
        <v>5010</v>
      </c>
      <c r="AN85" t="s">
        <v>5312</v>
      </c>
      <c r="AO85" t="s">
        <v>5313</v>
      </c>
      <c r="AT85" t="s">
        <v>5096</v>
      </c>
      <c r="AU85" t="s">
        <v>5261</v>
      </c>
      <c r="AV85" t="s">
        <v>5262</v>
      </c>
      <c r="AW85" t="s">
        <v>5318</v>
      </c>
    </row>
    <row r="86" spans="1:49" x14ac:dyDescent="0.2">
      <c r="A86">
        <v>85</v>
      </c>
      <c r="B86" t="s">
        <v>46</v>
      </c>
      <c r="C86">
        <v>10000034</v>
      </c>
      <c r="D86" t="s">
        <v>5305</v>
      </c>
      <c r="E86">
        <v>10000038</v>
      </c>
      <c r="F86" t="s">
        <v>5039</v>
      </c>
      <c r="G86">
        <v>50000097</v>
      </c>
      <c r="H86">
        <v>9</v>
      </c>
      <c r="J86">
        <v>9000613</v>
      </c>
      <c r="K86" t="s">
        <v>46</v>
      </c>
      <c r="L86" t="s">
        <v>1209</v>
      </c>
      <c r="M86">
        <v>201190</v>
      </c>
      <c r="N86" t="s">
        <v>4991</v>
      </c>
      <c r="O86" t="s">
        <v>3222</v>
      </c>
      <c r="Q86" t="s">
        <v>5306</v>
      </c>
      <c r="S86">
        <v>43374</v>
      </c>
      <c r="T86" t="s">
        <v>3216</v>
      </c>
      <c r="U86" t="s">
        <v>4992</v>
      </c>
      <c r="V86" t="s">
        <v>1210</v>
      </c>
      <c r="W86" t="s">
        <v>105</v>
      </c>
      <c r="X86" t="s">
        <v>4993</v>
      </c>
      <c r="Y86" t="s">
        <v>8665</v>
      </c>
      <c r="Z86" t="s">
        <v>5041</v>
      </c>
      <c r="AD86" t="s">
        <v>5315</v>
      </c>
      <c r="AE86">
        <v>26</v>
      </c>
      <c r="AF86" t="s">
        <v>8602</v>
      </c>
      <c r="AG86" t="s">
        <v>8603</v>
      </c>
      <c r="AH86" t="s">
        <v>8670</v>
      </c>
      <c r="AJ86">
        <v>18631596780</v>
      </c>
      <c r="AL86" t="s">
        <v>5010</v>
      </c>
      <c r="AM86" t="s">
        <v>5010</v>
      </c>
      <c r="AN86" t="s">
        <v>5316</v>
      </c>
      <c r="AO86" t="s">
        <v>5317</v>
      </c>
      <c r="AT86" t="s">
        <v>4998</v>
      </c>
      <c r="AU86" t="s">
        <v>5127</v>
      </c>
      <c r="AV86" t="s">
        <v>5318</v>
      </c>
      <c r="AW86" t="s">
        <v>5318</v>
      </c>
    </row>
    <row r="87" spans="1:49" x14ac:dyDescent="0.2">
      <c r="A87">
        <v>86</v>
      </c>
      <c r="B87" t="s">
        <v>46</v>
      </c>
      <c r="C87">
        <v>10000034</v>
      </c>
      <c r="D87" t="s">
        <v>5305</v>
      </c>
      <c r="E87">
        <v>10000038</v>
      </c>
      <c r="F87" t="s">
        <v>5039</v>
      </c>
      <c r="G87">
        <v>50000092</v>
      </c>
      <c r="H87">
        <v>10</v>
      </c>
      <c r="J87">
        <v>9000614</v>
      </c>
      <c r="K87" t="s">
        <v>46</v>
      </c>
      <c r="L87" t="s">
        <v>1212</v>
      </c>
      <c r="M87">
        <v>152747</v>
      </c>
      <c r="N87" t="s">
        <v>4991</v>
      </c>
      <c r="O87" t="s">
        <v>3218</v>
      </c>
      <c r="Q87" t="s">
        <v>5306</v>
      </c>
      <c r="S87">
        <v>43374</v>
      </c>
      <c r="T87" t="s">
        <v>3216</v>
      </c>
      <c r="U87" t="s">
        <v>4992</v>
      </c>
      <c r="V87" t="s">
        <v>1213</v>
      </c>
      <c r="W87" t="s">
        <v>105</v>
      </c>
      <c r="X87" t="s">
        <v>4993</v>
      </c>
      <c r="Y87" t="s">
        <v>8665</v>
      </c>
      <c r="Z87" t="s">
        <v>5041</v>
      </c>
      <c r="AD87" t="s">
        <v>5319</v>
      </c>
      <c r="AE87">
        <v>30</v>
      </c>
      <c r="AF87" t="s">
        <v>8602</v>
      </c>
      <c r="AG87" t="s">
        <v>8603</v>
      </c>
      <c r="AH87" t="s">
        <v>8633</v>
      </c>
      <c r="AI87">
        <v>41961</v>
      </c>
      <c r="AJ87">
        <v>18633388775</v>
      </c>
      <c r="AL87" t="s">
        <v>4997</v>
      </c>
      <c r="AM87" t="s">
        <v>5075</v>
      </c>
      <c r="AN87" t="s">
        <v>5064</v>
      </c>
      <c r="AO87" t="s">
        <v>5267</v>
      </c>
      <c r="AT87" t="s">
        <v>4998</v>
      </c>
      <c r="AU87" t="s">
        <v>5127</v>
      </c>
      <c r="AV87" t="s">
        <v>5013</v>
      </c>
      <c r="AW87" t="s">
        <v>5318</v>
      </c>
    </row>
    <row r="88" spans="1:49" x14ac:dyDescent="0.2">
      <c r="A88">
        <v>87</v>
      </c>
      <c r="B88" t="s">
        <v>46</v>
      </c>
      <c r="C88">
        <v>10000034</v>
      </c>
      <c r="D88" t="s">
        <v>5320</v>
      </c>
      <c r="E88">
        <v>10000036</v>
      </c>
      <c r="F88" t="s">
        <v>5039</v>
      </c>
      <c r="G88">
        <v>50000085</v>
      </c>
      <c r="H88">
        <v>11</v>
      </c>
      <c r="J88">
        <v>9000326</v>
      </c>
      <c r="K88" t="s">
        <v>46</v>
      </c>
      <c r="L88" t="s">
        <v>584</v>
      </c>
      <c r="M88">
        <v>75139</v>
      </c>
      <c r="N88" t="s">
        <v>4991</v>
      </c>
      <c r="O88" t="s">
        <v>3218</v>
      </c>
      <c r="Q88" t="s">
        <v>5321</v>
      </c>
      <c r="S88">
        <v>43374</v>
      </c>
      <c r="T88" t="s">
        <v>3215</v>
      </c>
      <c r="U88" t="s">
        <v>5130</v>
      </c>
      <c r="V88" t="s">
        <v>585</v>
      </c>
      <c r="W88" t="s">
        <v>105</v>
      </c>
      <c r="X88" t="s">
        <v>4993</v>
      </c>
      <c r="Y88" t="s">
        <v>8665</v>
      </c>
      <c r="Z88" t="s">
        <v>5041</v>
      </c>
      <c r="AA88" t="s">
        <v>5030</v>
      </c>
      <c r="AB88" t="s">
        <v>8593</v>
      </c>
      <c r="AD88" t="s">
        <v>5322</v>
      </c>
      <c r="AE88">
        <v>35</v>
      </c>
      <c r="AF88" t="s">
        <v>8604</v>
      </c>
      <c r="AG88" t="s">
        <v>8603</v>
      </c>
      <c r="AH88" t="s">
        <v>8671</v>
      </c>
      <c r="AI88">
        <v>40724</v>
      </c>
      <c r="AJ88">
        <v>13832843866</v>
      </c>
      <c r="AL88" t="s">
        <v>5010</v>
      </c>
      <c r="AM88" t="s">
        <v>5010</v>
      </c>
      <c r="AO88" t="s">
        <v>5323</v>
      </c>
      <c r="AP88" t="s">
        <v>5066</v>
      </c>
      <c r="AT88" t="s">
        <v>4998</v>
      </c>
      <c r="AV88" t="s">
        <v>4999</v>
      </c>
      <c r="AW88" t="s">
        <v>7936</v>
      </c>
    </row>
    <row r="89" spans="1:49" hidden="1" x14ac:dyDescent="0.2">
      <c r="A89">
        <v>88</v>
      </c>
      <c r="B89" t="s">
        <v>46</v>
      </c>
      <c r="C89">
        <v>10000034</v>
      </c>
      <c r="D89" t="s">
        <v>5320</v>
      </c>
      <c r="E89">
        <v>10000036</v>
      </c>
      <c r="F89" t="s">
        <v>3217</v>
      </c>
      <c r="G89">
        <v>50000082</v>
      </c>
      <c r="H89">
        <v>12</v>
      </c>
      <c r="J89">
        <v>9000330</v>
      </c>
      <c r="K89" t="s">
        <v>46</v>
      </c>
      <c r="L89" t="s">
        <v>596</v>
      </c>
      <c r="M89">
        <v>5022</v>
      </c>
      <c r="N89" t="s">
        <v>4991</v>
      </c>
      <c r="O89" t="s">
        <v>3217</v>
      </c>
      <c r="Q89" t="s">
        <v>5324</v>
      </c>
      <c r="S89">
        <v>43563</v>
      </c>
      <c r="T89" t="s">
        <v>3215</v>
      </c>
      <c r="U89" t="s">
        <v>4992</v>
      </c>
      <c r="V89" t="s">
        <v>597</v>
      </c>
      <c r="W89" t="s">
        <v>125</v>
      </c>
      <c r="X89" t="s">
        <v>4993</v>
      </c>
      <c r="Y89" t="s">
        <v>8589</v>
      </c>
      <c r="Z89" t="s">
        <v>5034</v>
      </c>
      <c r="AA89" t="s">
        <v>5298</v>
      </c>
      <c r="AB89" t="s">
        <v>8593</v>
      </c>
      <c r="AD89" t="s">
        <v>5325</v>
      </c>
      <c r="AE89">
        <v>37</v>
      </c>
      <c r="AF89" t="s">
        <v>8607</v>
      </c>
      <c r="AG89" t="s">
        <v>8592</v>
      </c>
      <c r="AH89" t="s">
        <v>8672</v>
      </c>
      <c r="AI89">
        <v>39241</v>
      </c>
      <c r="AJ89">
        <v>18633118976</v>
      </c>
      <c r="AL89" t="s">
        <v>5010</v>
      </c>
      <c r="AM89" t="s">
        <v>5010</v>
      </c>
      <c r="AN89" t="s">
        <v>5326</v>
      </c>
      <c r="AO89" t="s">
        <v>5159</v>
      </c>
      <c r="AP89" t="s">
        <v>46</v>
      </c>
      <c r="AT89" t="s">
        <v>4998</v>
      </c>
      <c r="AU89" t="s">
        <v>5203</v>
      </c>
      <c r="AV89" t="s">
        <v>4999</v>
      </c>
      <c r="AW89" t="s">
        <v>7936</v>
      </c>
    </row>
    <row r="90" spans="1:49" hidden="1" x14ac:dyDescent="0.2">
      <c r="A90">
        <v>89</v>
      </c>
      <c r="B90" t="s">
        <v>46</v>
      </c>
      <c r="C90">
        <v>10000034</v>
      </c>
      <c r="D90" t="s">
        <v>5320</v>
      </c>
      <c r="E90">
        <v>10000036</v>
      </c>
      <c r="F90" t="s">
        <v>5039</v>
      </c>
      <c r="G90">
        <v>50000086</v>
      </c>
      <c r="H90">
        <v>13</v>
      </c>
      <c r="J90">
        <v>9000336</v>
      </c>
      <c r="K90" t="s">
        <v>46</v>
      </c>
      <c r="L90" t="s">
        <v>610</v>
      </c>
      <c r="M90">
        <v>76413</v>
      </c>
      <c r="N90" t="s">
        <v>4991</v>
      </c>
      <c r="O90" t="s">
        <v>3218</v>
      </c>
      <c r="Q90" t="s">
        <v>5321</v>
      </c>
      <c r="S90">
        <v>43374</v>
      </c>
      <c r="T90" t="s">
        <v>3216</v>
      </c>
      <c r="U90" t="s">
        <v>4992</v>
      </c>
      <c r="V90" t="s">
        <v>611</v>
      </c>
      <c r="W90" t="s">
        <v>105</v>
      </c>
      <c r="X90" t="s">
        <v>4993</v>
      </c>
      <c r="Y90" t="s">
        <v>8665</v>
      </c>
      <c r="Z90" t="s">
        <v>5041</v>
      </c>
      <c r="AA90" t="s">
        <v>5030</v>
      </c>
      <c r="AB90" t="s">
        <v>8593</v>
      </c>
      <c r="AD90" t="s">
        <v>5327</v>
      </c>
      <c r="AE90">
        <v>37</v>
      </c>
      <c r="AF90" t="s">
        <v>8607</v>
      </c>
      <c r="AG90" t="s">
        <v>8592</v>
      </c>
      <c r="AH90" t="s">
        <v>8668</v>
      </c>
      <c r="AJ90">
        <v>15033322807</v>
      </c>
      <c r="AL90" t="s">
        <v>5010</v>
      </c>
      <c r="AM90" t="s">
        <v>5010</v>
      </c>
      <c r="AN90" t="s">
        <v>5326</v>
      </c>
      <c r="AO90" t="s">
        <v>5159</v>
      </c>
      <c r="AP90" t="s">
        <v>5066</v>
      </c>
      <c r="AT90" t="s">
        <v>4998</v>
      </c>
      <c r="AU90" t="s">
        <v>5070</v>
      </c>
      <c r="AV90" t="s">
        <v>5071</v>
      </c>
      <c r="AW90" t="s">
        <v>8609</v>
      </c>
    </row>
    <row r="91" spans="1:49" x14ac:dyDescent="0.2">
      <c r="A91">
        <v>90</v>
      </c>
      <c r="B91" t="s">
        <v>46</v>
      </c>
      <c r="C91">
        <v>10000034</v>
      </c>
      <c r="D91" t="s">
        <v>5320</v>
      </c>
      <c r="E91">
        <v>10000036</v>
      </c>
      <c r="F91" t="s">
        <v>5039</v>
      </c>
      <c r="G91">
        <v>50000087</v>
      </c>
      <c r="H91">
        <v>14</v>
      </c>
      <c r="J91">
        <v>9000584</v>
      </c>
      <c r="K91" t="s">
        <v>46</v>
      </c>
      <c r="L91" t="s">
        <v>1122</v>
      </c>
      <c r="N91" t="s">
        <v>4991</v>
      </c>
      <c r="O91" t="s">
        <v>3222</v>
      </c>
      <c r="Q91" t="s">
        <v>5321</v>
      </c>
      <c r="S91">
        <v>43405</v>
      </c>
      <c r="T91" t="s">
        <v>3215</v>
      </c>
      <c r="U91" t="s">
        <v>4992</v>
      </c>
      <c r="V91" t="s">
        <v>1123</v>
      </c>
      <c r="W91" t="s">
        <v>105</v>
      </c>
      <c r="X91" t="s">
        <v>4993</v>
      </c>
      <c r="Y91" t="s">
        <v>8665</v>
      </c>
      <c r="Z91" t="s">
        <v>5041</v>
      </c>
      <c r="AD91" t="s">
        <v>5328</v>
      </c>
      <c r="AE91">
        <v>25</v>
      </c>
      <c r="AF91" t="s">
        <v>8614</v>
      </c>
      <c r="AG91" t="s">
        <v>8603</v>
      </c>
      <c r="AH91" t="s">
        <v>8615</v>
      </c>
      <c r="AJ91">
        <v>17703256282</v>
      </c>
      <c r="AL91" t="s">
        <v>5010</v>
      </c>
      <c r="AM91" t="s">
        <v>5010</v>
      </c>
      <c r="AN91" t="s">
        <v>5329</v>
      </c>
      <c r="AO91" t="s">
        <v>5330</v>
      </c>
      <c r="AT91" t="s">
        <v>5096</v>
      </c>
      <c r="AU91" t="s">
        <v>5261</v>
      </c>
      <c r="AV91" t="s">
        <v>5262</v>
      </c>
      <c r="AW91" t="s">
        <v>5318</v>
      </c>
    </row>
    <row r="92" spans="1:49" x14ac:dyDescent="0.2">
      <c r="A92">
        <v>91</v>
      </c>
      <c r="B92" t="s">
        <v>46</v>
      </c>
      <c r="C92">
        <v>10000034</v>
      </c>
      <c r="D92" t="s">
        <v>5320</v>
      </c>
      <c r="E92">
        <v>10000036</v>
      </c>
      <c r="F92" t="s">
        <v>5039</v>
      </c>
      <c r="G92">
        <v>50000083</v>
      </c>
      <c r="H92">
        <v>15</v>
      </c>
      <c r="J92">
        <v>9000585</v>
      </c>
      <c r="K92" t="s">
        <v>46</v>
      </c>
      <c r="L92" t="s">
        <v>1125</v>
      </c>
      <c r="N92" t="s">
        <v>4991</v>
      </c>
      <c r="O92" t="s">
        <v>3222</v>
      </c>
      <c r="Q92" t="s">
        <v>5321</v>
      </c>
      <c r="S92">
        <v>43405</v>
      </c>
      <c r="T92" t="s">
        <v>3215</v>
      </c>
      <c r="U92" t="s">
        <v>4992</v>
      </c>
      <c r="V92" t="s">
        <v>1126</v>
      </c>
      <c r="W92" t="s">
        <v>105</v>
      </c>
      <c r="X92" t="s">
        <v>4993</v>
      </c>
      <c r="Y92" t="s">
        <v>8665</v>
      </c>
      <c r="Z92" t="s">
        <v>5041</v>
      </c>
      <c r="AD92" t="s">
        <v>5331</v>
      </c>
      <c r="AE92">
        <v>24</v>
      </c>
      <c r="AF92" t="s">
        <v>8614</v>
      </c>
      <c r="AG92" t="s">
        <v>8603</v>
      </c>
      <c r="AH92" t="s">
        <v>5318</v>
      </c>
      <c r="AJ92">
        <v>18732339697</v>
      </c>
      <c r="AL92" t="s">
        <v>5010</v>
      </c>
      <c r="AM92" t="s">
        <v>5010</v>
      </c>
      <c r="AN92" t="s">
        <v>5296</v>
      </c>
      <c r="AO92" t="s">
        <v>5332</v>
      </c>
      <c r="AT92" t="s">
        <v>5096</v>
      </c>
      <c r="AU92" t="s">
        <v>5261</v>
      </c>
      <c r="AV92" t="s">
        <v>5262</v>
      </c>
      <c r="AW92" t="s">
        <v>5318</v>
      </c>
    </row>
    <row r="93" spans="1:49" x14ac:dyDescent="0.2">
      <c r="A93">
        <v>92</v>
      </c>
      <c r="B93" t="s">
        <v>46</v>
      </c>
      <c r="C93">
        <v>10000034</v>
      </c>
      <c r="D93" t="s">
        <v>5333</v>
      </c>
      <c r="E93">
        <v>10000037</v>
      </c>
      <c r="H93">
        <v>16</v>
      </c>
      <c r="J93">
        <v>9000331</v>
      </c>
      <c r="K93" t="s">
        <v>46</v>
      </c>
      <c r="L93" t="s">
        <v>2405</v>
      </c>
      <c r="N93" t="s">
        <v>4991</v>
      </c>
      <c r="O93" t="s">
        <v>3222</v>
      </c>
      <c r="Q93" t="s">
        <v>5334</v>
      </c>
      <c r="S93">
        <v>43374</v>
      </c>
      <c r="T93" t="s">
        <v>3216</v>
      </c>
      <c r="U93" t="s">
        <v>4992</v>
      </c>
      <c r="V93" t="s">
        <v>2406</v>
      </c>
      <c r="W93" t="s">
        <v>105</v>
      </c>
      <c r="X93" t="s">
        <v>4993</v>
      </c>
      <c r="Y93" t="s">
        <v>8665</v>
      </c>
      <c r="Z93" t="s">
        <v>5041</v>
      </c>
      <c r="AA93" t="s">
        <v>5054</v>
      </c>
      <c r="AB93" t="s">
        <v>8601</v>
      </c>
      <c r="AD93" t="s">
        <v>5335</v>
      </c>
      <c r="AE93">
        <v>27</v>
      </c>
      <c r="AF93" t="s">
        <v>8602</v>
      </c>
      <c r="AG93" t="s">
        <v>8603</v>
      </c>
      <c r="AH93" t="s">
        <v>8673</v>
      </c>
      <c r="AJ93">
        <v>17633130028</v>
      </c>
      <c r="AL93" t="s">
        <v>5010</v>
      </c>
      <c r="AM93" t="s">
        <v>5010</v>
      </c>
      <c r="AN93" t="s">
        <v>5329</v>
      </c>
      <c r="AO93" t="s">
        <v>5313</v>
      </c>
      <c r="AT93" t="s">
        <v>5005</v>
      </c>
      <c r="AV93" t="s">
        <v>7864</v>
      </c>
      <c r="AW93" t="s">
        <v>3254</v>
      </c>
    </row>
    <row r="94" spans="1:49" x14ac:dyDescent="0.2">
      <c r="A94">
        <v>93</v>
      </c>
      <c r="B94" t="s">
        <v>46</v>
      </c>
      <c r="C94">
        <v>10000034</v>
      </c>
      <c r="D94" t="s">
        <v>5333</v>
      </c>
      <c r="E94">
        <v>10000037</v>
      </c>
      <c r="F94" t="s">
        <v>5039</v>
      </c>
      <c r="G94">
        <v>50000090</v>
      </c>
      <c r="H94">
        <v>17</v>
      </c>
      <c r="J94">
        <v>9000335</v>
      </c>
      <c r="K94" t="s">
        <v>46</v>
      </c>
      <c r="L94" t="s">
        <v>608</v>
      </c>
      <c r="M94">
        <v>201532</v>
      </c>
      <c r="N94" t="s">
        <v>4991</v>
      </c>
      <c r="O94" t="s">
        <v>3234</v>
      </c>
      <c r="Q94" t="s">
        <v>5306</v>
      </c>
      <c r="S94">
        <v>43627</v>
      </c>
      <c r="T94" t="s">
        <v>3215</v>
      </c>
      <c r="U94" t="s">
        <v>4992</v>
      </c>
      <c r="V94" t="s">
        <v>609</v>
      </c>
      <c r="W94" t="s">
        <v>105</v>
      </c>
      <c r="X94" t="s">
        <v>4993</v>
      </c>
      <c r="Y94" t="s">
        <v>8665</v>
      </c>
      <c r="Z94" t="s">
        <v>5041</v>
      </c>
      <c r="AA94" t="s">
        <v>5054</v>
      </c>
      <c r="AB94" t="s">
        <v>8601</v>
      </c>
      <c r="AD94" t="s">
        <v>5336</v>
      </c>
      <c r="AE94">
        <v>30</v>
      </c>
      <c r="AF94" t="s">
        <v>8602</v>
      </c>
      <c r="AG94" t="s">
        <v>8603</v>
      </c>
      <c r="AH94" t="s">
        <v>5682</v>
      </c>
      <c r="AJ94">
        <v>15833595968</v>
      </c>
      <c r="AL94" t="s">
        <v>5075</v>
      </c>
      <c r="AM94" t="s">
        <v>5075</v>
      </c>
      <c r="AN94" t="s">
        <v>5316</v>
      </c>
      <c r="AO94" t="s">
        <v>5337</v>
      </c>
      <c r="AP94" t="s">
        <v>5186</v>
      </c>
      <c r="AT94" t="s">
        <v>4998</v>
      </c>
      <c r="AU94" t="s">
        <v>5070</v>
      </c>
      <c r="AV94" t="s">
        <v>5071</v>
      </c>
      <c r="AW94" t="s">
        <v>8609</v>
      </c>
    </row>
    <row r="95" spans="1:49" hidden="1" x14ac:dyDescent="0.2">
      <c r="A95">
        <v>94</v>
      </c>
      <c r="B95" t="s">
        <v>46</v>
      </c>
      <c r="C95">
        <v>10000034</v>
      </c>
      <c r="D95" t="s">
        <v>5333</v>
      </c>
      <c r="E95">
        <v>10000037</v>
      </c>
      <c r="F95" t="s">
        <v>3217</v>
      </c>
      <c r="G95">
        <v>50000088</v>
      </c>
      <c r="H95">
        <v>18</v>
      </c>
      <c r="J95">
        <v>9000332</v>
      </c>
      <c r="K95" t="s">
        <v>46</v>
      </c>
      <c r="L95" t="s">
        <v>599</v>
      </c>
      <c r="M95">
        <v>5017</v>
      </c>
      <c r="N95" t="s">
        <v>4991</v>
      </c>
      <c r="O95" t="s">
        <v>3217</v>
      </c>
      <c r="Q95" t="s">
        <v>5338</v>
      </c>
      <c r="S95">
        <v>43497</v>
      </c>
      <c r="T95" t="s">
        <v>3216</v>
      </c>
      <c r="U95" t="s">
        <v>4992</v>
      </c>
      <c r="V95" t="s">
        <v>600</v>
      </c>
      <c r="W95" t="s">
        <v>125</v>
      </c>
      <c r="X95" t="s">
        <v>4993</v>
      </c>
      <c r="Y95" t="s">
        <v>8589</v>
      </c>
      <c r="Z95" t="s">
        <v>5034</v>
      </c>
      <c r="AA95" t="s">
        <v>5291</v>
      </c>
      <c r="AB95" t="s">
        <v>8590</v>
      </c>
      <c r="AD95" t="s">
        <v>5339</v>
      </c>
      <c r="AE95">
        <v>42</v>
      </c>
      <c r="AF95" t="s">
        <v>8595</v>
      </c>
      <c r="AG95" t="s">
        <v>8592</v>
      </c>
      <c r="AH95" t="s">
        <v>8674</v>
      </c>
      <c r="AJ95">
        <v>13011438856</v>
      </c>
      <c r="AL95" t="s">
        <v>5010</v>
      </c>
      <c r="AM95" t="s">
        <v>5010</v>
      </c>
      <c r="AN95" t="s">
        <v>5296</v>
      </c>
      <c r="AO95" t="s">
        <v>5340</v>
      </c>
      <c r="AP95" t="s">
        <v>46</v>
      </c>
      <c r="AT95" t="s">
        <v>4998</v>
      </c>
      <c r="AU95" t="s">
        <v>5070</v>
      </c>
      <c r="AV95" t="s">
        <v>5071</v>
      </c>
      <c r="AW95" t="s">
        <v>8609</v>
      </c>
    </row>
    <row r="96" spans="1:49" x14ac:dyDescent="0.2">
      <c r="A96">
        <v>95</v>
      </c>
      <c r="B96" t="s">
        <v>46</v>
      </c>
      <c r="C96">
        <v>10000034</v>
      </c>
      <c r="D96" t="s">
        <v>5341</v>
      </c>
      <c r="E96">
        <v>10000035</v>
      </c>
      <c r="F96" t="s">
        <v>5039</v>
      </c>
      <c r="G96">
        <v>50000081</v>
      </c>
      <c r="H96">
        <v>19</v>
      </c>
      <c r="J96">
        <v>9000328</v>
      </c>
      <c r="K96" t="s">
        <v>46</v>
      </c>
      <c r="L96" t="s">
        <v>590</v>
      </c>
      <c r="M96">
        <v>60523</v>
      </c>
      <c r="N96" t="s">
        <v>4991</v>
      </c>
      <c r="O96" t="s">
        <v>3218</v>
      </c>
      <c r="Q96" t="s">
        <v>5342</v>
      </c>
      <c r="S96">
        <v>43374</v>
      </c>
      <c r="T96" t="s">
        <v>3215</v>
      </c>
      <c r="U96" t="s">
        <v>4992</v>
      </c>
      <c r="V96" t="s">
        <v>591</v>
      </c>
      <c r="W96" t="s">
        <v>105</v>
      </c>
      <c r="X96" t="s">
        <v>4993</v>
      </c>
      <c r="Y96" t="s">
        <v>8665</v>
      </c>
      <c r="Z96" t="s">
        <v>5041</v>
      </c>
      <c r="AA96" t="s">
        <v>5054</v>
      </c>
      <c r="AB96" t="s">
        <v>8601</v>
      </c>
      <c r="AD96" t="s">
        <v>5343</v>
      </c>
      <c r="AE96">
        <v>33</v>
      </c>
      <c r="AF96" t="s">
        <v>8604</v>
      </c>
      <c r="AG96" t="s">
        <v>8603</v>
      </c>
      <c r="AH96" t="s">
        <v>8675</v>
      </c>
      <c r="AI96">
        <v>40391</v>
      </c>
      <c r="AJ96">
        <v>13933303529</v>
      </c>
      <c r="AL96" t="s">
        <v>5010</v>
      </c>
      <c r="AM96" t="s">
        <v>5010</v>
      </c>
      <c r="AO96" t="s">
        <v>5344</v>
      </c>
      <c r="AP96" t="s">
        <v>46</v>
      </c>
      <c r="AT96" t="s">
        <v>4998</v>
      </c>
      <c r="AV96" t="s">
        <v>4999</v>
      </c>
      <c r="AW96" t="s">
        <v>7936</v>
      </c>
    </row>
    <row r="97" spans="1:49" hidden="1" x14ac:dyDescent="0.2">
      <c r="A97">
        <v>96</v>
      </c>
      <c r="B97" t="s">
        <v>46</v>
      </c>
      <c r="C97">
        <v>10000034</v>
      </c>
      <c r="D97" t="s">
        <v>5341</v>
      </c>
      <c r="E97">
        <v>10000035</v>
      </c>
      <c r="F97" t="s">
        <v>3217</v>
      </c>
      <c r="G97">
        <v>50000080</v>
      </c>
      <c r="H97">
        <v>20</v>
      </c>
      <c r="J97">
        <v>9000337</v>
      </c>
      <c r="K97" t="s">
        <v>46</v>
      </c>
      <c r="L97" t="s">
        <v>613</v>
      </c>
      <c r="M97">
        <v>51023</v>
      </c>
      <c r="N97" t="s">
        <v>4991</v>
      </c>
      <c r="O97" t="s">
        <v>3219</v>
      </c>
      <c r="Q97" t="s">
        <v>5345</v>
      </c>
      <c r="S97">
        <v>43374</v>
      </c>
      <c r="T97" t="s">
        <v>3215</v>
      </c>
      <c r="U97" t="s">
        <v>4992</v>
      </c>
      <c r="V97" t="s">
        <v>614</v>
      </c>
      <c r="W97" t="s">
        <v>125</v>
      </c>
      <c r="X97" t="s">
        <v>4993</v>
      </c>
      <c r="Y97" t="s">
        <v>8589</v>
      </c>
      <c r="Z97" t="s">
        <v>5034</v>
      </c>
      <c r="AA97" t="s">
        <v>4995</v>
      </c>
      <c r="AB97" t="s">
        <v>8590</v>
      </c>
      <c r="AD97" t="s">
        <v>5346</v>
      </c>
      <c r="AE97">
        <v>43</v>
      </c>
      <c r="AF97" t="s">
        <v>8595</v>
      </c>
      <c r="AG97" t="s">
        <v>8592</v>
      </c>
      <c r="AH97" t="s">
        <v>8676</v>
      </c>
      <c r="AI97">
        <v>39777</v>
      </c>
      <c r="AJ97">
        <v>15531555391</v>
      </c>
      <c r="AL97" t="s">
        <v>5010</v>
      </c>
      <c r="AM97" t="s">
        <v>5010</v>
      </c>
      <c r="AN97" t="s">
        <v>5347</v>
      </c>
      <c r="AO97" t="s">
        <v>5348</v>
      </c>
      <c r="AP97" t="s">
        <v>5349</v>
      </c>
      <c r="AT97" t="s">
        <v>4998</v>
      </c>
      <c r="AU97" t="s">
        <v>5070</v>
      </c>
      <c r="AV97" t="s">
        <v>5071</v>
      </c>
      <c r="AW97" t="s">
        <v>8609</v>
      </c>
    </row>
    <row r="98" spans="1:49" x14ac:dyDescent="0.2">
      <c r="A98">
        <v>97</v>
      </c>
      <c r="B98" t="s">
        <v>46</v>
      </c>
      <c r="C98">
        <v>10000034</v>
      </c>
      <c r="F98" t="s">
        <v>5091</v>
      </c>
      <c r="G98">
        <v>50000079</v>
      </c>
      <c r="H98">
        <v>21</v>
      </c>
      <c r="J98">
        <v>9000621</v>
      </c>
      <c r="K98" t="s">
        <v>46</v>
      </c>
      <c r="L98" t="s">
        <v>1233</v>
      </c>
      <c r="N98" t="s">
        <v>4991</v>
      </c>
      <c r="O98" t="s">
        <v>3222</v>
      </c>
      <c r="Q98" t="s">
        <v>5334</v>
      </c>
      <c r="S98">
        <v>43466</v>
      </c>
      <c r="T98" t="s">
        <v>3215</v>
      </c>
      <c r="U98" t="s">
        <v>5130</v>
      </c>
      <c r="V98" t="s">
        <v>1234</v>
      </c>
      <c r="W98" t="s">
        <v>105</v>
      </c>
      <c r="X98" t="s">
        <v>4993</v>
      </c>
      <c r="Y98" t="s">
        <v>8665</v>
      </c>
      <c r="Z98" t="s">
        <v>5041</v>
      </c>
      <c r="AD98" t="s">
        <v>5350</v>
      </c>
      <c r="AE98">
        <v>23</v>
      </c>
      <c r="AF98" t="s">
        <v>8614</v>
      </c>
      <c r="AG98" t="s">
        <v>8603</v>
      </c>
      <c r="AH98" t="s">
        <v>5352</v>
      </c>
      <c r="AJ98">
        <v>15243427772</v>
      </c>
      <c r="AL98" t="s">
        <v>5010</v>
      </c>
      <c r="AM98" t="s">
        <v>5010</v>
      </c>
      <c r="AN98" t="s">
        <v>5296</v>
      </c>
      <c r="AO98" t="s">
        <v>5337</v>
      </c>
      <c r="AT98" t="s">
        <v>5096</v>
      </c>
      <c r="AU98" t="s">
        <v>5351</v>
      </c>
      <c r="AV98" t="s">
        <v>5352</v>
      </c>
      <c r="AW98" t="s">
        <v>5352</v>
      </c>
    </row>
    <row r="99" spans="1:49" x14ac:dyDescent="0.2">
      <c r="A99">
        <v>98</v>
      </c>
      <c r="B99" t="s">
        <v>46</v>
      </c>
      <c r="C99">
        <v>10000034</v>
      </c>
      <c r="F99" t="s">
        <v>5091</v>
      </c>
      <c r="H99">
        <v>22</v>
      </c>
      <c r="J99">
        <v>9000936</v>
      </c>
      <c r="K99" t="s">
        <v>46</v>
      </c>
      <c r="L99" t="s">
        <v>2078</v>
      </c>
      <c r="N99" t="s">
        <v>4991</v>
      </c>
      <c r="O99" t="s">
        <v>3222</v>
      </c>
      <c r="Q99" t="s">
        <v>5297</v>
      </c>
      <c r="S99">
        <v>43497</v>
      </c>
      <c r="T99" t="s">
        <v>3216</v>
      </c>
      <c r="U99" t="s">
        <v>4992</v>
      </c>
      <c r="V99" t="s">
        <v>2079</v>
      </c>
      <c r="W99" t="s">
        <v>105</v>
      </c>
      <c r="X99" t="s">
        <v>4993</v>
      </c>
      <c r="Y99" t="s">
        <v>8665</v>
      </c>
      <c r="Z99" t="s">
        <v>5041</v>
      </c>
      <c r="AD99" t="s">
        <v>5353</v>
      </c>
      <c r="AE99">
        <v>23</v>
      </c>
      <c r="AF99" t="s">
        <v>8614</v>
      </c>
      <c r="AG99" t="s">
        <v>8603</v>
      </c>
      <c r="AH99" t="s">
        <v>5318</v>
      </c>
      <c r="AJ99">
        <v>15632563851</v>
      </c>
      <c r="AL99" t="s">
        <v>5010</v>
      </c>
      <c r="AM99" t="s">
        <v>5010</v>
      </c>
      <c r="AN99" t="s">
        <v>5296</v>
      </c>
      <c r="AO99" t="s">
        <v>5354</v>
      </c>
      <c r="AT99" t="s">
        <v>4998</v>
      </c>
      <c r="AU99" t="s">
        <v>5059</v>
      </c>
      <c r="AV99">
        <v>43460</v>
      </c>
      <c r="AW99" t="s">
        <v>8605</v>
      </c>
    </row>
    <row r="100" spans="1:49" x14ac:dyDescent="0.2">
      <c r="A100">
        <v>99</v>
      </c>
      <c r="B100" t="s">
        <v>46</v>
      </c>
      <c r="C100">
        <v>10000034</v>
      </c>
      <c r="F100" t="s">
        <v>5091</v>
      </c>
      <c r="H100">
        <v>23</v>
      </c>
      <c r="J100">
        <v>9001040</v>
      </c>
      <c r="K100" t="s">
        <v>46</v>
      </c>
      <c r="L100" t="s">
        <v>2806</v>
      </c>
      <c r="N100" t="s">
        <v>4991</v>
      </c>
      <c r="O100" t="s">
        <v>3222</v>
      </c>
      <c r="Q100" t="s">
        <v>5306</v>
      </c>
      <c r="S100">
        <v>43627</v>
      </c>
      <c r="T100" t="s">
        <v>3216</v>
      </c>
      <c r="U100" t="s">
        <v>4992</v>
      </c>
      <c r="V100" t="s">
        <v>2807</v>
      </c>
      <c r="W100" t="s">
        <v>105</v>
      </c>
      <c r="X100" t="s">
        <v>4993</v>
      </c>
      <c r="Y100" t="s">
        <v>8665</v>
      </c>
      <c r="Z100" t="s">
        <v>5041</v>
      </c>
      <c r="AD100" t="s">
        <v>5356</v>
      </c>
      <c r="AE100">
        <v>24</v>
      </c>
      <c r="AF100" t="s">
        <v>8614</v>
      </c>
      <c r="AG100" t="s">
        <v>8603</v>
      </c>
      <c r="AH100" t="s">
        <v>3254</v>
      </c>
      <c r="AJ100">
        <v>18361267969</v>
      </c>
      <c r="AL100" t="s">
        <v>5163</v>
      </c>
      <c r="AM100" t="s">
        <v>5010</v>
      </c>
      <c r="AN100" t="s">
        <v>5296</v>
      </c>
      <c r="AO100" t="s">
        <v>5357</v>
      </c>
      <c r="AT100" t="s">
        <v>5096</v>
      </c>
      <c r="AU100" t="s">
        <v>5358</v>
      </c>
      <c r="AV100" t="s">
        <v>3254</v>
      </c>
      <c r="AW100" t="s">
        <v>3254</v>
      </c>
    </row>
    <row r="101" spans="1:49" x14ac:dyDescent="0.2">
      <c r="A101">
        <v>100</v>
      </c>
      <c r="B101" t="s">
        <v>46</v>
      </c>
      <c r="C101">
        <v>10000034</v>
      </c>
      <c r="F101" t="s">
        <v>5091</v>
      </c>
      <c r="H101">
        <v>24</v>
      </c>
      <c r="J101">
        <v>9001369</v>
      </c>
      <c r="K101" t="s">
        <v>46</v>
      </c>
      <c r="L101" t="s">
        <v>8677</v>
      </c>
      <c r="N101" t="s">
        <v>4991</v>
      </c>
      <c r="O101" t="s">
        <v>3172</v>
      </c>
      <c r="Q101" t="s">
        <v>5092</v>
      </c>
      <c r="T101" t="s">
        <v>3215</v>
      </c>
      <c r="U101" t="s">
        <v>4992</v>
      </c>
      <c r="V101" t="s">
        <v>8678</v>
      </c>
      <c r="W101" t="s">
        <v>105</v>
      </c>
      <c r="X101" t="s">
        <v>4993</v>
      </c>
      <c r="AD101" t="s">
        <v>8679</v>
      </c>
      <c r="AE101">
        <v>22</v>
      </c>
      <c r="AF101" t="s">
        <v>8614</v>
      </c>
      <c r="AG101" t="s">
        <v>8603</v>
      </c>
      <c r="AH101" t="s">
        <v>8624</v>
      </c>
      <c r="AJ101">
        <v>15204885796</v>
      </c>
      <c r="AL101" t="s">
        <v>5163</v>
      </c>
      <c r="AM101" t="s">
        <v>5010</v>
      </c>
      <c r="AN101" t="s">
        <v>5329</v>
      </c>
      <c r="AO101" t="s">
        <v>8680</v>
      </c>
      <c r="AT101" t="s">
        <v>5096</v>
      </c>
      <c r="AU101" t="s">
        <v>8627</v>
      </c>
      <c r="AV101" t="s">
        <v>8628</v>
      </c>
      <c r="AW101" t="s">
        <v>8624</v>
      </c>
    </row>
    <row r="102" spans="1:49" x14ac:dyDescent="0.2">
      <c r="A102">
        <v>101</v>
      </c>
      <c r="B102" t="s">
        <v>46</v>
      </c>
      <c r="C102">
        <v>10000034</v>
      </c>
      <c r="F102" t="s">
        <v>5091</v>
      </c>
      <c r="H102">
        <v>25</v>
      </c>
      <c r="J102">
        <v>9001370</v>
      </c>
      <c r="K102" t="s">
        <v>46</v>
      </c>
      <c r="L102" t="s">
        <v>8681</v>
      </c>
      <c r="N102" t="s">
        <v>4991</v>
      </c>
      <c r="O102" t="s">
        <v>3172</v>
      </c>
      <c r="Q102" t="s">
        <v>5092</v>
      </c>
      <c r="T102" t="s">
        <v>3216</v>
      </c>
      <c r="U102" t="s">
        <v>4992</v>
      </c>
      <c r="V102" t="s">
        <v>8682</v>
      </c>
      <c r="W102" t="s">
        <v>105</v>
      </c>
      <c r="X102" t="s">
        <v>4993</v>
      </c>
      <c r="AD102" t="s">
        <v>8683</v>
      </c>
      <c r="AE102">
        <v>24</v>
      </c>
      <c r="AF102" t="s">
        <v>8614</v>
      </c>
      <c r="AG102" t="s">
        <v>8603</v>
      </c>
      <c r="AH102" t="s">
        <v>8624</v>
      </c>
      <c r="AJ102">
        <v>15033579937</v>
      </c>
      <c r="AL102" t="s">
        <v>5163</v>
      </c>
      <c r="AM102" t="s">
        <v>5010</v>
      </c>
      <c r="AN102" t="s">
        <v>5296</v>
      </c>
      <c r="AO102" t="s">
        <v>5340</v>
      </c>
      <c r="AT102" t="s">
        <v>5096</v>
      </c>
      <c r="AU102" t="s">
        <v>8627</v>
      </c>
      <c r="AV102" t="s">
        <v>8628</v>
      </c>
      <c r="AW102" t="s">
        <v>8624</v>
      </c>
    </row>
    <row r="103" spans="1:49" x14ac:dyDescent="0.2">
      <c r="A103">
        <v>102</v>
      </c>
      <c r="B103" t="s">
        <v>46</v>
      </c>
      <c r="C103">
        <v>10000034</v>
      </c>
      <c r="F103" t="s">
        <v>5091</v>
      </c>
      <c r="H103">
        <v>26</v>
      </c>
      <c r="J103">
        <v>9001371</v>
      </c>
      <c r="K103" t="s">
        <v>46</v>
      </c>
      <c r="L103" t="s">
        <v>8684</v>
      </c>
      <c r="N103" t="s">
        <v>4991</v>
      </c>
      <c r="O103" t="s">
        <v>3172</v>
      </c>
      <c r="Q103" t="s">
        <v>5092</v>
      </c>
      <c r="T103" t="s">
        <v>3215</v>
      </c>
      <c r="U103" t="s">
        <v>4992</v>
      </c>
      <c r="V103" t="s">
        <v>8685</v>
      </c>
      <c r="W103" t="s">
        <v>105</v>
      </c>
      <c r="X103" t="s">
        <v>4993</v>
      </c>
      <c r="AD103" t="s">
        <v>8686</v>
      </c>
      <c r="AE103">
        <v>25</v>
      </c>
      <c r="AF103" t="s">
        <v>8614</v>
      </c>
      <c r="AG103" t="s">
        <v>8603</v>
      </c>
      <c r="AH103" t="s">
        <v>8624</v>
      </c>
      <c r="AI103">
        <v>42341</v>
      </c>
      <c r="AJ103">
        <v>13071229954</v>
      </c>
      <c r="AL103" t="s">
        <v>5163</v>
      </c>
      <c r="AM103" t="s">
        <v>5010</v>
      </c>
      <c r="AN103" t="s">
        <v>5296</v>
      </c>
      <c r="AO103" t="s">
        <v>8687</v>
      </c>
      <c r="AT103" t="s">
        <v>5096</v>
      </c>
      <c r="AU103" t="s">
        <v>8627</v>
      </c>
      <c r="AV103" t="s">
        <v>8628</v>
      </c>
      <c r="AW103" t="s">
        <v>8624</v>
      </c>
    </row>
    <row r="104" spans="1:49" x14ac:dyDescent="0.2">
      <c r="A104">
        <v>103</v>
      </c>
      <c r="B104" t="s">
        <v>46</v>
      </c>
      <c r="C104">
        <v>10000034</v>
      </c>
      <c r="F104" t="s">
        <v>5091</v>
      </c>
      <c r="H104">
        <v>27</v>
      </c>
      <c r="J104">
        <v>9001372</v>
      </c>
      <c r="K104" t="s">
        <v>46</v>
      </c>
      <c r="L104" t="s">
        <v>8688</v>
      </c>
      <c r="N104" t="s">
        <v>4991</v>
      </c>
      <c r="O104" t="s">
        <v>3172</v>
      </c>
      <c r="Q104" t="s">
        <v>5092</v>
      </c>
      <c r="T104" t="s">
        <v>3216</v>
      </c>
      <c r="U104" t="s">
        <v>4992</v>
      </c>
      <c r="V104" t="s">
        <v>8689</v>
      </c>
      <c r="W104" t="s">
        <v>105</v>
      </c>
      <c r="X104" t="s">
        <v>4993</v>
      </c>
      <c r="AD104" t="s">
        <v>8690</v>
      </c>
      <c r="AE104">
        <v>22</v>
      </c>
      <c r="AF104" t="s">
        <v>8614</v>
      </c>
      <c r="AG104" t="s">
        <v>8603</v>
      </c>
      <c r="AH104" t="s">
        <v>8624</v>
      </c>
      <c r="AJ104">
        <v>17349843852</v>
      </c>
      <c r="AL104" t="s">
        <v>5163</v>
      </c>
      <c r="AM104" t="s">
        <v>5010</v>
      </c>
      <c r="AN104" t="s">
        <v>5312</v>
      </c>
      <c r="AO104" t="s">
        <v>5146</v>
      </c>
      <c r="AT104" t="s">
        <v>5096</v>
      </c>
      <c r="AU104" t="s">
        <v>8627</v>
      </c>
      <c r="AV104" t="s">
        <v>8628</v>
      </c>
      <c r="AW104" t="s">
        <v>8624</v>
      </c>
    </row>
    <row r="105" spans="1:49" x14ac:dyDescent="0.2">
      <c r="A105">
        <v>104</v>
      </c>
      <c r="B105" t="s">
        <v>46</v>
      </c>
      <c r="C105">
        <v>10000034</v>
      </c>
      <c r="F105" t="s">
        <v>5091</v>
      </c>
      <c r="H105">
        <v>28</v>
      </c>
      <c r="J105">
        <v>9001373</v>
      </c>
      <c r="K105" t="s">
        <v>46</v>
      </c>
      <c r="L105" t="s">
        <v>8691</v>
      </c>
      <c r="N105" t="s">
        <v>4991</v>
      </c>
      <c r="O105" t="s">
        <v>3172</v>
      </c>
      <c r="Q105" t="s">
        <v>5092</v>
      </c>
      <c r="T105" t="s">
        <v>3215</v>
      </c>
      <c r="U105" t="s">
        <v>4992</v>
      </c>
      <c r="V105" t="s">
        <v>8692</v>
      </c>
      <c r="W105" t="s">
        <v>105</v>
      </c>
      <c r="X105" t="s">
        <v>4993</v>
      </c>
      <c r="AD105" t="s">
        <v>8693</v>
      </c>
      <c r="AE105">
        <v>22</v>
      </c>
      <c r="AF105" t="s">
        <v>8614</v>
      </c>
      <c r="AG105" t="s">
        <v>8603</v>
      </c>
      <c r="AH105" t="s">
        <v>8624</v>
      </c>
      <c r="AJ105">
        <v>15230928283</v>
      </c>
      <c r="AL105" t="s">
        <v>5163</v>
      </c>
      <c r="AM105" t="s">
        <v>5010</v>
      </c>
      <c r="AN105" t="s">
        <v>8694</v>
      </c>
      <c r="AO105" t="s">
        <v>5313</v>
      </c>
      <c r="AT105" t="s">
        <v>5096</v>
      </c>
      <c r="AU105" t="s">
        <v>8627</v>
      </c>
      <c r="AV105" t="s">
        <v>8628</v>
      </c>
      <c r="AW105" t="s">
        <v>8624</v>
      </c>
    </row>
    <row r="106" spans="1:49" x14ac:dyDescent="0.2">
      <c r="A106">
        <v>105</v>
      </c>
      <c r="B106" t="s">
        <v>46</v>
      </c>
      <c r="C106">
        <v>10000034</v>
      </c>
      <c r="F106" t="s">
        <v>5091</v>
      </c>
      <c r="H106">
        <v>29</v>
      </c>
      <c r="J106">
        <v>9001374</v>
      </c>
      <c r="K106" t="s">
        <v>46</v>
      </c>
      <c r="L106" t="s">
        <v>8695</v>
      </c>
      <c r="N106" t="s">
        <v>4991</v>
      </c>
      <c r="O106" t="s">
        <v>3234</v>
      </c>
      <c r="Q106" t="s">
        <v>5092</v>
      </c>
      <c r="T106" t="s">
        <v>3216</v>
      </c>
      <c r="U106" t="s">
        <v>4992</v>
      </c>
      <c r="V106" t="s">
        <v>8696</v>
      </c>
      <c r="W106" t="s">
        <v>105</v>
      </c>
      <c r="X106" t="s">
        <v>4993</v>
      </c>
      <c r="AD106" t="s">
        <v>8697</v>
      </c>
      <c r="AE106">
        <v>25</v>
      </c>
      <c r="AF106" t="s">
        <v>8614</v>
      </c>
      <c r="AG106" t="s">
        <v>8603</v>
      </c>
      <c r="AH106" t="s">
        <v>8624</v>
      </c>
      <c r="AJ106">
        <v>15634885136</v>
      </c>
      <c r="AL106" t="s">
        <v>4997</v>
      </c>
      <c r="AM106" t="s">
        <v>5075</v>
      </c>
      <c r="AN106" t="s">
        <v>5308</v>
      </c>
      <c r="AO106" t="s">
        <v>8698</v>
      </c>
      <c r="AT106" t="s">
        <v>5096</v>
      </c>
      <c r="AU106" t="s">
        <v>8627</v>
      </c>
      <c r="AV106" t="s">
        <v>8628</v>
      </c>
      <c r="AW106" t="s">
        <v>8624</v>
      </c>
    </row>
    <row r="107" spans="1:49" hidden="1" x14ac:dyDescent="0.2">
      <c r="A107">
        <v>106</v>
      </c>
      <c r="B107" t="s">
        <v>71</v>
      </c>
      <c r="C107">
        <v>10000041</v>
      </c>
      <c r="F107" t="s">
        <v>3166</v>
      </c>
      <c r="G107">
        <v>50000102</v>
      </c>
      <c r="H107">
        <v>1</v>
      </c>
      <c r="I107" t="s">
        <v>3166</v>
      </c>
      <c r="J107">
        <v>9000110</v>
      </c>
      <c r="K107" t="s">
        <v>71</v>
      </c>
      <c r="L107" t="s">
        <v>68</v>
      </c>
      <c r="M107">
        <v>21453</v>
      </c>
      <c r="N107" t="s">
        <v>4991</v>
      </c>
      <c r="O107" t="s">
        <v>3166</v>
      </c>
      <c r="Q107" t="s">
        <v>5359</v>
      </c>
      <c r="T107" t="s">
        <v>3215</v>
      </c>
      <c r="U107" t="s">
        <v>4992</v>
      </c>
      <c r="V107" t="s">
        <v>69</v>
      </c>
      <c r="W107" t="s">
        <v>29</v>
      </c>
      <c r="X107" t="s">
        <v>4993</v>
      </c>
      <c r="Y107" t="s">
        <v>8589</v>
      </c>
      <c r="Z107" t="s">
        <v>5026</v>
      </c>
      <c r="AA107" t="s">
        <v>5360</v>
      </c>
      <c r="AB107" t="s">
        <v>8699</v>
      </c>
      <c r="AD107" t="s">
        <v>5361</v>
      </c>
      <c r="AE107">
        <v>48</v>
      </c>
      <c r="AF107" t="s">
        <v>8591</v>
      </c>
      <c r="AG107" t="s">
        <v>8592</v>
      </c>
      <c r="AH107" t="s">
        <v>6699</v>
      </c>
      <c r="AJ107">
        <v>18931592599</v>
      </c>
      <c r="AL107" t="s">
        <v>5010</v>
      </c>
      <c r="AM107" t="s">
        <v>5010</v>
      </c>
      <c r="AN107" t="s">
        <v>5362</v>
      </c>
      <c r="AO107" t="s">
        <v>5363</v>
      </c>
      <c r="AP107" t="s">
        <v>5260</v>
      </c>
      <c r="AT107" t="s">
        <v>4998</v>
      </c>
      <c r="AV107" t="s">
        <v>4999</v>
      </c>
      <c r="AW107" t="s">
        <v>7936</v>
      </c>
    </row>
    <row r="108" spans="1:49" hidden="1" x14ac:dyDescent="0.2">
      <c r="A108">
        <v>107</v>
      </c>
      <c r="B108" t="s">
        <v>71</v>
      </c>
      <c r="C108">
        <v>10000041</v>
      </c>
      <c r="F108" t="s">
        <v>3167</v>
      </c>
      <c r="G108">
        <v>50000103</v>
      </c>
      <c r="H108">
        <v>2</v>
      </c>
      <c r="I108" t="s">
        <v>3167</v>
      </c>
      <c r="J108">
        <v>9000112</v>
      </c>
      <c r="K108" t="s">
        <v>71</v>
      </c>
      <c r="L108" t="s">
        <v>76</v>
      </c>
      <c r="M108">
        <v>20246</v>
      </c>
      <c r="N108" t="s">
        <v>4991</v>
      </c>
      <c r="O108" t="s">
        <v>3167</v>
      </c>
      <c r="Q108" t="s">
        <v>5364</v>
      </c>
      <c r="T108" t="s">
        <v>3215</v>
      </c>
      <c r="U108" t="s">
        <v>4992</v>
      </c>
      <c r="V108" t="s">
        <v>77</v>
      </c>
      <c r="W108" t="s">
        <v>29</v>
      </c>
      <c r="X108" t="s">
        <v>4993</v>
      </c>
      <c r="Y108" t="s">
        <v>8589</v>
      </c>
      <c r="Z108" t="s">
        <v>5026</v>
      </c>
      <c r="AA108" t="s">
        <v>4995</v>
      </c>
      <c r="AB108" t="s">
        <v>8590</v>
      </c>
      <c r="AD108" t="s">
        <v>5365</v>
      </c>
      <c r="AE108">
        <v>45</v>
      </c>
      <c r="AF108" t="s">
        <v>8595</v>
      </c>
      <c r="AG108" t="s">
        <v>8592</v>
      </c>
      <c r="AH108" t="s">
        <v>6690</v>
      </c>
      <c r="AI108">
        <v>40770</v>
      </c>
      <c r="AJ108">
        <v>18931592536</v>
      </c>
      <c r="AL108" t="s">
        <v>4997</v>
      </c>
      <c r="AM108" t="s">
        <v>5075</v>
      </c>
      <c r="AP108" t="s">
        <v>5251</v>
      </c>
      <c r="AT108" t="s">
        <v>4998</v>
      </c>
      <c r="AV108" t="s">
        <v>4999</v>
      </c>
      <c r="AW108" t="s">
        <v>7936</v>
      </c>
    </row>
    <row r="109" spans="1:49" x14ac:dyDescent="0.2">
      <c r="A109">
        <v>108</v>
      </c>
      <c r="B109" t="s">
        <v>71</v>
      </c>
      <c r="C109">
        <v>10000041</v>
      </c>
      <c r="D109" t="s">
        <v>5366</v>
      </c>
      <c r="E109">
        <v>10000052</v>
      </c>
      <c r="F109" t="s">
        <v>5039</v>
      </c>
      <c r="G109">
        <v>50000125</v>
      </c>
      <c r="H109">
        <v>3</v>
      </c>
      <c r="J109">
        <v>9000229</v>
      </c>
      <c r="K109" t="s">
        <v>71</v>
      </c>
      <c r="L109" t="s">
        <v>381</v>
      </c>
      <c r="M109">
        <v>9056</v>
      </c>
      <c r="N109" t="s">
        <v>4991</v>
      </c>
      <c r="O109" t="s">
        <v>3176</v>
      </c>
      <c r="Q109" t="s">
        <v>5367</v>
      </c>
      <c r="S109">
        <v>43374</v>
      </c>
      <c r="T109" t="s">
        <v>3215</v>
      </c>
      <c r="U109" t="s">
        <v>4992</v>
      </c>
      <c r="V109" t="s">
        <v>382</v>
      </c>
      <c r="W109" t="s">
        <v>105</v>
      </c>
      <c r="X109" t="s">
        <v>4993</v>
      </c>
      <c r="Y109" t="s">
        <v>8700</v>
      </c>
      <c r="Z109" t="s">
        <v>5041</v>
      </c>
      <c r="AA109" t="s">
        <v>5048</v>
      </c>
      <c r="AB109" t="s">
        <v>8593</v>
      </c>
      <c r="AD109" t="s">
        <v>5368</v>
      </c>
      <c r="AE109">
        <v>32</v>
      </c>
      <c r="AF109" t="s">
        <v>8604</v>
      </c>
      <c r="AG109" t="s">
        <v>8603</v>
      </c>
      <c r="AH109" t="s">
        <v>5661</v>
      </c>
      <c r="AI109">
        <v>42333</v>
      </c>
      <c r="AJ109">
        <v>15175574352</v>
      </c>
      <c r="AL109" t="s">
        <v>5010</v>
      </c>
      <c r="AM109" t="s">
        <v>5010</v>
      </c>
      <c r="AN109" t="s">
        <v>5369</v>
      </c>
      <c r="AO109" t="s">
        <v>5370</v>
      </c>
      <c r="AP109" t="s">
        <v>5260</v>
      </c>
      <c r="AT109" t="s">
        <v>4998</v>
      </c>
      <c r="AU109" t="s">
        <v>5203</v>
      </c>
      <c r="AV109" t="s">
        <v>4999</v>
      </c>
      <c r="AW109" t="s">
        <v>7936</v>
      </c>
    </row>
    <row r="110" spans="1:49" hidden="1" x14ac:dyDescent="0.2">
      <c r="A110">
        <v>109</v>
      </c>
      <c r="B110" t="s">
        <v>71</v>
      </c>
      <c r="C110">
        <v>10000041</v>
      </c>
      <c r="D110" t="s">
        <v>5366</v>
      </c>
      <c r="E110">
        <v>10000052</v>
      </c>
      <c r="F110" t="s">
        <v>5371</v>
      </c>
      <c r="G110">
        <v>50000123</v>
      </c>
      <c r="H110">
        <v>4</v>
      </c>
      <c r="J110">
        <v>9000248</v>
      </c>
      <c r="K110" t="s">
        <v>71</v>
      </c>
      <c r="L110" t="s">
        <v>411</v>
      </c>
      <c r="M110">
        <v>9065</v>
      </c>
      <c r="N110" t="s">
        <v>4991</v>
      </c>
      <c r="O110" t="s">
        <v>3219</v>
      </c>
      <c r="Q110" t="s">
        <v>5372</v>
      </c>
      <c r="S110">
        <v>43374</v>
      </c>
      <c r="T110" t="s">
        <v>3215</v>
      </c>
      <c r="U110" t="s">
        <v>4992</v>
      </c>
      <c r="V110" t="s">
        <v>412</v>
      </c>
      <c r="W110" t="s">
        <v>125</v>
      </c>
      <c r="X110" t="s">
        <v>4993</v>
      </c>
      <c r="Y110" t="s">
        <v>8589</v>
      </c>
      <c r="Z110" t="s">
        <v>5034</v>
      </c>
      <c r="AA110" t="s">
        <v>5048</v>
      </c>
      <c r="AB110" t="s">
        <v>8593</v>
      </c>
      <c r="AD110" t="s">
        <v>5373</v>
      </c>
      <c r="AE110">
        <v>43</v>
      </c>
      <c r="AF110" t="s">
        <v>8595</v>
      </c>
      <c r="AG110" t="s">
        <v>8592</v>
      </c>
      <c r="AH110" t="s">
        <v>8701</v>
      </c>
      <c r="AJ110">
        <v>13932594167</v>
      </c>
      <c r="AL110" t="s">
        <v>5010</v>
      </c>
      <c r="AM110" t="s">
        <v>5010</v>
      </c>
      <c r="AN110" t="s">
        <v>5374</v>
      </c>
      <c r="AO110" t="s">
        <v>5375</v>
      </c>
      <c r="AP110" t="s">
        <v>5260</v>
      </c>
      <c r="AT110" t="s">
        <v>4998</v>
      </c>
      <c r="AU110" t="s">
        <v>5070</v>
      </c>
      <c r="AV110" t="s">
        <v>5071</v>
      </c>
      <c r="AW110" t="s">
        <v>8609</v>
      </c>
    </row>
    <row r="111" spans="1:49" x14ac:dyDescent="0.2">
      <c r="A111">
        <v>110</v>
      </c>
      <c r="B111" t="s">
        <v>71</v>
      </c>
      <c r="C111">
        <v>10000041</v>
      </c>
      <c r="D111" t="s">
        <v>5366</v>
      </c>
      <c r="E111">
        <v>10000052</v>
      </c>
      <c r="F111" t="s">
        <v>5039</v>
      </c>
      <c r="G111">
        <v>50000124</v>
      </c>
      <c r="H111">
        <v>5</v>
      </c>
      <c r="J111">
        <v>9000250</v>
      </c>
      <c r="K111" t="s">
        <v>71</v>
      </c>
      <c r="L111" t="s">
        <v>417</v>
      </c>
      <c r="M111">
        <v>9112</v>
      </c>
      <c r="N111" t="s">
        <v>4991</v>
      </c>
      <c r="O111" t="s">
        <v>3176</v>
      </c>
      <c r="Q111" t="s">
        <v>5367</v>
      </c>
      <c r="S111">
        <v>43374</v>
      </c>
      <c r="T111" t="s">
        <v>3215</v>
      </c>
      <c r="U111" t="s">
        <v>4992</v>
      </c>
      <c r="V111" t="s">
        <v>418</v>
      </c>
      <c r="W111" t="s">
        <v>105</v>
      </c>
      <c r="X111" t="s">
        <v>4993</v>
      </c>
      <c r="Y111" t="s">
        <v>8700</v>
      </c>
      <c r="Z111" t="s">
        <v>5041</v>
      </c>
      <c r="AA111" t="s">
        <v>5048</v>
      </c>
      <c r="AB111" t="s">
        <v>8593</v>
      </c>
      <c r="AD111" t="s">
        <v>5376</v>
      </c>
      <c r="AE111">
        <v>33</v>
      </c>
      <c r="AF111" t="s">
        <v>8604</v>
      </c>
      <c r="AG111" t="s">
        <v>8603</v>
      </c>
      <c r="AH111" t="s">
        <v>6551</v>
      </c>
      <c r="AI111">
        <v>37032</v>
      </c>
      <c r="AJ111">
        <v>18633415541</v>
      </c>
      <c r="AL111" t="s">
        <v>5010</v>
      </c>
      <c r="AM111" t="s">
        <v>5010</v>
      </c>
      <c r="AN111" t="s">
        <v>5377</v>
      </c>
      <c r="AO111" t="s">
        <v>5378</v>
      </c>
      <c r="AP111" t="s">
        <v>5260</v>
      </c>
      <c r="AT111" t="s">
        <v>4998</v>
      </c>
      <c r="AU111" t="s">
        <v>5070</v>
      </c>
      <c r="AV111" t="s">
        <v>5071</v>
      </c>
      <c r="AW111" t="s">
        <v>8609</v>
      </c>
    </row>
    <row r="112" spans="1:49" hidden="1" x14ac:dyDescent="0.2">
      <c r="A112">
        <v>111</v>
      </c>
      <c r="B112" t="s">
        <v>71</v>
      </c>
      <c r="C112">
        <v>10000041</v>
      </c>
      <c r="D112" t="s">
        <v>5379</v>
      </c>
      <c r="E112">
        <v>10000043</v>
      </c>
      <c r="F112" t="s">
        <v>3217</v>
      </c>
      <c r="G112">
        <v>50000104</v>
      </c>
      <c r="H112">
        <v>6</v>
      </c>
      <c r="J112">
        <v>9000249</v>
      </c>
      <c r="K112" t="s">
        <v>71</v>
      </c>
      <c r="L112" t="s">
        <v>414</v>
      </c>
      <c r="M112">
        <v>9015</v>
      </c>
      <c r="N112" t="s">
        <v>4991</v>
      </c>
      <c r="O112" t="s">
        <v>3217</v>
      </c>
      <c r="Q112" t="s">
        <v>5380</v>
      </c>
      <c r="S112">
        <v>43374</v>
      </c>
      <c r="T112" t="s">
        <v>3215</v>
      </c>
      <c r="U112" t="s">
        <v>4992</v>
      </c>
      <c r="V112" t="s">
        <v>415</v>
      </c>
      <c r="W112" t="s">
        <v>125</v>
      </c>
      <c r="X112" t="s">
        <v>4993</v>
      </c>
      <c r="Y112" t="s">
        <v>8589</v>
      </c>
      <c r="Z112" t="s">
        <v>5034</v>
      </c>
      <c r="AA112" t="s">
        <v>5030</v>
      </c>
      <c r="AB112" t="s">
        <v>8593</v>
      </c>
      <c r="AD112" t="s">
        <v>5381</v>
      </c>
      <c r="AE112">
        <v>49</v>
      </c>
      <c r="AF112" t="s">
        <v>8591</v>
      </c>
      <c r="AG112" t="s">
        <v>8592</v>
      </c>
      <c r="AH112" t="s">
        <v>8301</v>
      </c>
      <c r="AI112">
        <v>40031</v>
      </c>
      <c r="AJ112">
        <v>18633377097</v>
      </c>
      <c r="AL112" t="s">
        <v>5010</v>
      </c>
      <c r="AM112" t="s">
        <v>5010</v>
      </c>
      <c r="AN112" t="s">
        <v>5382</v>
      </c>
      <c r="AO112" t="s">
        <v>5383</v>
      </c>
      <c r="AP112" t="s">
        <v>5260</v>
      </c>
      <c r="AT112" t="s">
        <v>4998</v>
      </c>
      <c r="AU112" t="s">
        <v>5070</v>
      </c>
      <c r="AV112" t="s">
        <v>5071</v>
      </c>
      <c r="AW112" t="s">
        <v>8609</v>
      </c>
    </row>
    <row r="113" spans="1:50" hidden="1" x14ac:dyDescent="0.2">
      <c r="A113">
        <v>112</v>
      </c>
      <c r="B113" t="s">
        <v>71</v>
      </c>
      <c r="C113">
        <v>10000041</v>
      </c>
      <c r="D113" t="s">
        <v>5379</v>
      </c>
      <c r="E113">
        <v>10000043</v>
      </c>
      <c r="H113">
        <v>7</v>
      </c>
      <c r="J113">
        <v>9000244</v>
      </c>
      <c r="K113" t="s">
        <v>71</v>
      </c>
      <c r="L113" t="s">
        <v>2407</v>
      </c>
      <c r="N113" t="s">
        <v>4991</v>
      </c>
      <c r="O113" t="s">
        <v>3176</v>
      </c>
      <c r="Q113" t="s">
        <v>5384</v>
      </c>
      <c r="S113">
        <v>43374</v>
      </c>
      <c r="T113" t="s">
        <v>3216</v>
      </c>
      <c r="U113" t="s">
        <v>4992</v>
      </c>
      <c r="V113" t="s">
        <v>2408</v>
      </c>
      <c r="W113" t="s">
        <v>105</v>
      </c>
      <c r="X113" t="s">
        <v>4993</v>
      </c>
      <c r="Y113" t="s">
        <v>8700</v>
      </c>
      <c r="Z113" t="s">
        <v>5041</v>
      </c>
      <c r="AA113" t="s">
        <v>5385</v>
      </c>
      <c r="AB113" t="s">
        <v>8593</v>
      </c>
      <c r="AD113" t="s">
        <v>5386</v>
      </c>
      <c r="AE113">
        <v>47</v>
      </c>
      <c r="AF113" t="s">
        <v>8591</v>
      </c>
      <c r="AG113" t="s">
        <v>8592</v>
      </c>
      <c r="AH113" t="s">
        <v>6659</v>
      </c>
      <c r="AJ113">
        <v>13833309072</v>
      </c>
      <c r="AL113" t="s">
        <v>5387</v>
      </c>
      <c r="AM113" t="s">
        <v>5387</v>
      </c>
      <c r="AN113" t="s">
        <v>5270</v>
      </c>
      <c r="AO113" t="s">
        <v>5388</v>
      </c>
      <c r="AT113" t="s">
        <v>5005</v>
      </c>
      <c r="AV113" t="s">
        <v>7864</v>
      </c>
      <c r="AW113" t="s">
        <v>3254</v>
      </c>
    </row>
    <row r="114" spans="1:50" hidden="1" x14ac:dyDescent="0.2">
      <c r="A114">
        <v>113</v>
      </c>
      <c r="B114" t="s">
        <v>71</v>
      </c>
      <c r="C114">
        <v>10000041</v>
      </c>
      <c r="D114" t="s">
        <v>5389</v>
      </c>
      <c r="E114">
        <v>10000046</v>
      </c>
      <c r="F114" t="s">
        <v>5039</v>
      </c>
      <c r="G114">
        <v>50000113</v>
      </c>
      <c r="H114">
        <v>8</v>
      </c>
      <c r="J114">
        <v>9000230</v>
      </c>
      <c r="K114" t="s">
        <v>71</v>
      </c>
      <c r="L114" t="s">
        <v>384</v>
      </c>
      <c r="M114">
        <v>27429</v>
      </c>
      <c r="N114" t="s">
        <v>4991</v>
      </c>
      <c r="O114" t="s">
        <v>3176</v>
      </c>
      <c r="Q114" t="s">
        <v>5390</v>
      </c>
      <c r="S114">
        <v>43374</v>
      </c>
      <c r="T114" t="s">
        <v>3215</v>
      </c>
      <c r="U114" t="s">
        <v>4992</v>
      </c>
      <c r="V114" t="s">
        <v>385</v>
      </c>
      <c r="W114" t="s">
        <v>105</v>
      </c>
      <c r="X114" t="s">
        <v>4993</v>
      </c>
      <c r="Y114" t="s">
        <v>8700</v>
      </c>
      <c r="Z114" t="s">
        <v>5041</v>
      </c>
      <c r="AA114" t="s">
        <v>5048</v>
      </c>
      <c r="AB114" t="s">
        <v>8593</v>
      </c>
      <c r="AD114" t="s">
        <v>5391</v>
      </c>
      <c r="AE114">
        <v>42</v>
      </c>
      <c r="AF114" t="s">
        <v>8595</v>
      </c>
      <c r="AG114" t="s">
        <v>8592</v>
      </c>
      <c r="AH114" t="s">
        <v>8702</v>
      </c>
      <c r="AI114">
        <v>40964</v>
      </c>
      <c r="AJ114">
        <v>13582567640</v>
      </c>
      <c r="AL114" t="s">
        <v>5010</v>
      </c>
      <c r="AM114" t="s">
        <v>5010</v>
      </c>
      <c r="AN114" t="s">
        <v>5083</v>
      </c>
      <c r="AO114" t="s">
        <v>5348</v>
      </c>
      <c r="AP114" t="s">
        <v>5260</v>
      </c>
      <c r="AT114" t="s">
        <v>4998</v>
      </c>
      <c r="AU114" t="s">
        <v>5203</v>
      </c>
      <c r="AV114" t="s">
        <v>4999</v>
      </c>
      <c r="AW114" t="s">
        <v>7936</v>
      </c>
    </row>
    <row r="115" spans="1:50" x14ac:dyDescent="0.2">
      <c r="A115">
        <v>114</v>
      </c>
      <c r="B115" t="s">
        <v>71</v>
      </c>
      <c r="C115">
        <v>10000041</v>
      </c>
      <c r="D115" t="s">
        <v>5389</v>
      </c>
      <c r="E115">
        <v>10000046</v>
      </c>
      <c r="F115" t="s">
        <v>5039</v>
      </c>
      <c r="G115">
        <v>50000114</v>
      </c>
      <c r="H115">
        <v>9</v>
      </c>
      <c r="J115">
        <v>9000231</v>
      </c>
      <c r="K115" t="s">
        <v>71</v>
      </c>
      <c r="L115" t="s">
        <v>387</v>
      </c>
      <c r="M115">
        <v>28105</v>
      </c>
      <c r="N115" t="s">
        <v>4991</v>
      </c>
      <c r="O115" t="s">
        <v>3176</v>
      </c>
      <c r="Q115" t="s">
        <v>5390</v>
      </c>
      <c r="S115">
        <v>43374</v>
      </c>
      <c r="T115" t="s">
        <v>3215</v>
      </c>
      <c r="U115" t="s">
        <v>4992</v>
      </c>
      <c r="V115" t="s">
        <v>388</v>
      </c>
      <c r="W115" t="s">
        <v>105</v>
      </c>
      <c r="X115" t="s">
        <v>4993</v>
      </c>
      <c r="Y115" t="s">
        <v>8700</v>
      </c>
      <c r="Z115" t="s">
        <v>5041</v>
      </c>
      <c r="AA115" t="s">
        <v>5048</v>
      </c>
      <c r="AB115" t="s">
        <v>8593</v>
      </c>
      <c r="AD115" t="s">
        <v>5392</v>
      </c>
      <c r="AE115">
        <v>35</v>
      </c>
      <c r="AF115" t="s">
        <v>8604</v>
      </c>
      <c r="AG115" t="s">
        <v>8603</v>
      </c>
      <c r="AH115" t="s">
        <v>5956</v>
      </c>
      <c r="AJ115">
        <v>15133945703</v>
      </c>
      <c r="AL115" t="s">
        <v>5010</v>
      </c>
      <c r="AM115" t="s">
        <v>5010</v>
      </c>
      <c r="AN115" t="s">
        <v>5393</v>
      </c>
      <c r="AO115" t="s">
        <v>5394</v>
      </c>
      <c r="AP115" t="s">
        <v>5260</v>
      </c>
      <c r="AT115" t="s">
        <v>4998</v>
      </c>
      <c r="AU115" t="s">
        <v>5203</v>
      </c>
      <c r="AV115" t="s">
        <v>4999</v>
      </c>
      <c r="AW115" t="s">
        <v>7936</v>
      </c>
    </row>
    <row r="116" spans="1:50" hidden="1" x14ac:dyDescent="0.2">
      <c r="A116">
        <v>115</v>
      </c>
      <c r="B116" t="s">
        <v>71</v>
      </c>
      <c r="C116">
        <v>10000041</v>
      </c>
      <c r="D116" t="s">
        <v>5389</v>
      </c>
      <c r="E116">
        <v>10000046</v>
      </c>
      <c r="F116" t="s">
        <v>5371</v>
      </c>
      <c r="G116">
        <v>50000111</v>
      </c>
      <c r="H116">
        <v>10</v>
      </c>
      <c r="J116">
        <v>9000260</v>
      </c>
      <c r="K116" t="s">
        <v>71</v>
      </c>
      <c r="L116" t="s">
        <v>448</v>
      </c>
      <c r="M116">
        <v>20241</v>
      </c>
      <c r="N116" t="s">
        <v>4991</v>
      </c>
      <c r="O116" t="s">
        <v>3219</v>
      </c>
      <c r="Q116" t="s">
        <v>5395</v>
      </c>
      <c r="S116">
        <v>43374</v>
      </c>
      <c r="T116" t="s">
        <v>3215</v>
      </c>
      <c r="U116" t="s">
        <v>4992</v>
      </c>
      <c r="V116" t="s">
        <v>449</v>
      </c>
      <c r="W116" t="s">
        <v>125</v>
      </c>
      <c r="X116" t="s">
        <v>4993</v>
      </c>
      <c r="Y116" t="s">
        <v>8589</v>
      </c>
      <c r="Z116" t="s">
        <v>5034</v>
      </c>
      <c r="AA116" t="s">
        <v>4995</v>
      </c>
      <c r="AB116" t="s">
        <v>8590</v>
      </c>
      <c r="AD116" t="s">
        <v>5396</v>
      </c>
      <c r="AE116">
        <v>41</v>
      </c>
      <c r="AF116" t="s">
        <v>8595</v>
      </c>
      <c r="AG116" t="s">
        <v>8592</v>
      </c>
      <c r="AH116" t="s">
        <v>8674</v>
      </c>
      <c r="AI116">
        <v>41305</v>
      </c>
      <c r="AJ116">
        <v>18931592597</v>
      </c>
      <c r="AL116" t="s">
        <v>5010</v>
      </c>
      <c r="AM116" t="s">
        <v>5010</v>
      </c>
      <c r="AN116" t="s">
        <v>5149</v>
      </c>
      <c r="AO116" t="s">
        <v>5348</v>
      </c>
      <c r="AP116" t="s">
        <v>5251</v>
      </c>
      <c r="AT116" t="s">
        <v>4998</v>
      </c>
      <c r="AU116" t="s">
        <v>5070</v>
      </c>
      <c r="AV116" t="s">
        <v>5071</v>
      </c>
      <c r="AW116" t="s">
        <v>8609</v>
      </c>
    </row>
    <row r="117" spans="1:50" hidden="1" x14ac:dyDescent="0.2">
      <c r="A117">
        <v>116</v>
      </c>
      <c r="B117" t="s">
        <v>71</v>
      </c>
      <c r="C117">
        <v>10000041</v>
      </c>
      <c r="D117" t="s">
        <v>5389</v>
      </c>
      <c r="E117">
        <v>10000046</v>
      </c>
      <c r="F117" t="s">
        <v>5039</v>
      </c>
      <c r="G117">
        <v>50000112</v>
      </c>
      <c r="H117">
        <v>11</v>
      </c>
      <c r="J117">
        <v>9000254</v>
      </c>
      <c r="K117" t="s">
        <v>71</v>
      </c>
      <c r="L117" t="s">
        <v>430</v>
      </c>
      <c r="M117">
        <v>8635</v>
      </c>
      <c r="N117" t="s">
        <v>4991</v>
      </c>
      <c r="O117" t="s">
        <v>3223</v>
      </c>
      <c r="Q117" t="s">
        <v>5390</v>
      </c>
      <c r="S117">
        <v>43374</v>
      </c>
      <c r="T117" t="s">
        <v>3216</v>
      </c>
      <c r="U117" t="s">
        <v>4992</v>
      </c>
      <c r="V117" t="s">
        <v>431</v>
      </c>
      <c r="W117" t="s">
        <v>105</v>
      </c>
      <c r="X117" t="s">
        <v>4993</v>
      </c>
      <c r="Y117" t="s">
        <v>8700</v>
      </c>
      <c r="Z117" t="s">
        <v>5041</v>
      </c>
      <c r="AA117" t="s">
        <v>4995</v>
      </c>
      <c r="AB117" t="s">
        <v>8590</v>
      </c>
      <c r="AD117" t="s">
        <v>5397</v>
      </c>
      <c r="AE117">
        <v>41</v>
      </c>
      <c r="AF117" t="s">
        <v>8595</v>
      </c>
      <c r="AG117" t="s">
        <v>8592</v>
      </c>
      <c r="AH117" t="s">
        <v>8674</v>
      </c>
      <c r="AJ117">
        <v>13932550080</v>
      </c>
      <c r="AL117" t="s">
        <v>5075</v>
      </c>
      <c r="AM117" t="s">
        <v>5075</v>
      </c>
      <c r="AN117" t="s">
        <v>5362</v>
      </c>
      <c r="AO117" t="s">
        <v>5177</v>
      </c>
      <c r="AP117" t="s">
        <v>5398</v>
      </c>
      <c r="AT117" t="s">
        <v>4998</v>
      </c>
      <c r="AU117" t="s">
        <v>5070</v>
      </c>
      <c r="AV117" t="s">
        <v>5071</v>
      </c>
      <c r="AW117" t="s">
        <v>8609</v>
      </c>
      <c r="AX117" t="s">
        <v>5399</v>
      </c>
    </row>
    <row r="118" spans="1:50" x14ac:dyDescent="0.2">
      <c r="A118">
        <v>117</v>
      </c>
      <c r="B118" t="s">
        <v>71</v>
      </c>
      <c r="C118">
        <v>10000041</v>
      </c>
      <c r="D118" t="s">
        <v>5400</v>
      </c>
      <c r="E118">
        <v>10000050</v>
      </c>
      <c r="H118">
        <v>12</v>
      </c>
      <c r="J118">
        <v>9000216</v>
      </c>
      <c r="K118" t="s">
        <v>71</v>
      </c>
      <c r="L118" t="s">
        <v>2410</v>
      </c>
      <c r="N118" t="s">
        <v>4991</v>
      </c>
      <c r="O118" t="s">
        <v>3176</v>
      </c>
      <c r="Q118" t="s">
        <v>5401</v>
      </c>
      <c r="S118">
        <v>43374</v>
      </c>
      <c r="T118" t="s">
        <v>3215</v>
      </c>
      <c r="U118" t="s">
        <v>4992</v>
      </c>
      <c r="V118" t="s">
        <v>2411</v>
      </c>
      <c r="W118" t="s">
        <v>105</v>
      </c>
      <c r="X118" t="s">
        <v>4993</v>
      </c>
      <c r="Y118" t="s">
        <v>8700</v>
      </c>
      <c r="Z118" t="s">
        <v>5041</v>
      </c>
      <c r="AA118" t="s">
        <v>5048</v>
      </c>
      <c r="AB118" t="s">
        <v>8593</v>
      </c>
      <c r="AD118" t="s">
        <v>5402</v>
      </c>
      <c r="AE118">
        <v>34</v>
      </c>
      <c r="AF118" t="s">
        <v>8604</v>
      </c>
      <c r="AG118" t="s">
        <v>8603</v>
      </c>
      <c r="AH118" t="s">
        <v>5661</v>
      </c>
      <c r="AI118" t="s">
        <v>5403</v>
      </c>
      <c r="AJ118">
        <v>13473363017</v>
      </c>
      <c r="AL118" t="s">
        <v>5010</v>
      </c>
      <c r="AM118" t="s">
        <v>5010</v>
      </c>
      <c r="AN118" t="s">
        <v>5272</v>
      </c>
      <c r="AO118" t="s">
        <v>5102</v>
      </c>
      <c r="AT118" t="s">
        <v>5005</v>
      </c>
      <c r="AV118" t="s">
        <v>7864</v>
      </c>
      <c r="AW118" t="s">
        <v>3254</v>
      </c>
    </row>
    <row r="119" spans="1:50" x14ac:dyDescent="0.2">
      <c r="A119">
        <v>118</v>
      </c>
      <c r="B119" t="s">
        <v>71</v>
      </c>
      <c r="C119">
        <v>10000041</v>
      </c>
      <c r="D119" t="s">
        <v>5400</v>
      </c>
      <c r="E119">
        <v>10000050</v>
      </c>
      <c r="H119">
        <v>13</v>
      </c>
      <c r="J119">
        <v>9000218</v>
      </c>
      <c r="K119" t="s">
        <v>71</v>
      </c>
      <c r="L119" t="s">
        <v>2413</v>
      </c>
      <c r="N119" t="s">
        <v>4991</v>
      </c>
      <c r="O119" t="s">
        <v>3176</v>
      </c>
      <c r="Q119" t="s">
        <v>5384</v>
      </c>
      <c r="S119">
        <v>43374</v>
      </c>
      <c r="T119" t="s">
        <v>3216</v>
      </c>
      <c r="U119" t="s">
        <v>4992</v>
      </c>
      <c r="V119" t="s">
        <v>2414</v>
      </c>
      <c r="W119" t="s">
        <v>105</v>
      </c>
      <c r="X119" t="s">
        <v>4993</v>
      </c>
      <c r="Y119" t="s">
        <v>8700</v>
      </c>
      <c r="Z119" t="s">
        <v>5041</v>
      </c>
      <c r="AA119" t="s">
        <v>5048</v>
      </c>
      <c r="AB119" t="s">
        <v>8593</v>
      </c>
      <c r="AD119" t="s">
        <v>5404</v>
      </c>
      <c r="AE119">
        <v>34</v>
      </c>
      <c r="AF119" t="s">
        <v>8604</v>
      </c>
      <c r="AG119" t="s">
        <v>8603</v>
      </c>
      <c r="AH119" t="s">
        <v>5661</v>
      </c>
      <c r="AI119" t="s">
        <v>5405</v>
      </c>
      <c r="AJ119">
        <v>17736598271</v>
      </c>
      <c r="AL119" t="s">
        <v>5010</v>
      </c>
      <c r="AM119" t="s">
        <v>5010</v>
      </c>
      <c r="AN119" t="s">
        <v>5272</v>
      </c>
      <c r="AO119" t="s">
        <v>5406</v>
      </c>
      <c r="AT119" t="s">
        <v>5005</v>
      </c>
      <c r="AV119" t="s">
        <v>7864</v>
      </c>
      <c r="AW119" t="s">
        <v>3254</v>
      </c>
    </row>
    <row r="120" spans="1:50" hidden="1" x14ac:dyDescent="0.2">
      <c r="A120">
        <v>119</v>
      </c>
      <c r="B120" t="s">
        <v>71</v>
      </c>
      <c r="C120">
        <v>10000041</v>
      </c>
      <c r="D120" t="s">
        <v>5400</v>
      </c>
      <c r="E120">
        <v>10000050</v>
      </c>
      <c r="F120" t="s">
        <v>5039</v>
      </c>
      <c r="G120">
        <v>50000116</v>
      </c>
      <c r="H120">
        <v>14</v>
      </c>
      <c r="J120">
        <v>9000247</v>
      </c>
      <c r="K120" t="s">
        <v>71</v>
      </c>
      <c r="L120" t="s">
        <v>408</v>
      </c>
      <c r="M120">
        <v>8634</v>
      </c>
      <c r="N120" t="s">
        <v>4991</v>
      </c>
      <c r="O120" t="s">
        <v>3223</v>
      </c>
      <c r="Q120" t="s">
        <v>5401</v>
      </c>
      <c r="S120">
        <v>43374</v>
      </c>
      <c r="T120" t="s">
        <v>3215</v>
      </c>
      <c r="U120" t="s">
        <v>4992</v>
      </c>
      <c r="V120" t="s">
        <v>409</v>
      </c>
      <c r="W120" t="s">
        <v>105</v>
      </c>
      <c r="X120" t="s">
        <v>4993</v>
      </c>
      <c r="Y120" t="s">
        <v>8700</v>
      </c>
      <c r="Z120" t="s">
        <v>5041</v>
      </c>
      <c r="AA120" t="s">
        <v>4995</v>
      </c>
      <c r="AB120" t="s">
        <v>8590</v>
      </c>
      <c r="AD120" t="s">
        <v>5407</v>
      </c>
      <c r="AE120">
        <v>47</v>
      </c>
      <c r="AF120" t="s">
        <v>8591</v>
      </c>
      <c r="AG120" t="s">
        <v>8592</v>
      </c>
      <c r="AH120" t="s">
        <v>6699</v>
      </c>
      <c r="AI120">
        <v>42937</v>
      </c>
      <c r="AJ120">
        <v>18134051170</v>
      </c>
      <c r="AL120" t="s">
        <v>5010</v>
      </c>
      <c r="AM120" t="s">
        <v>5010</v>
      </c>
      <c r="AN120" t="s">
        <v>5272</v>
      </c>
      <c r="AO120" t="s">
        <v>5394</v>
      </c>
      <c r="AP120" t="s">
        <v>5045</v>
      </c>
      <c r="AT120" t="s">
        <v>4998</v>
      </c>
      <c r="AU120" t="s">
        <v>5070</v>
      </c>
      <c r="AV120" t="s">
        <v>5071</v>
      </c>
      <c r="AW120" t="s">
        <v>8609</v>
      </c>
    </row>
    <row r="121" spans="1:50" hidden="1" x14ac:dyDescent="0.2">
      <c r="A121">
        <v>120</v>
      </c>
      <c r="B121" t="s">
        <v>71</v>
      </c>
      <c r="C121">
        <v>10000041</v>
      </c>
      <c r="D121" t="s">
        <v>5400</v>
      </c>
      <c r="E121">
        <v>10000050</v>
      </c>
      <c r="F121" t="s">
        <v>5039</v>
      </c>
      <c r="G121">
        <v>50000118</v>
      </c>
      <c r="H121">
        <v>15</v>
      </c>
      <c r="J121">
        <v>9000257</v>
      </c>
      <c r="K121" t="s">
        <v>71</v>
      </c>
      <c r="L121" t="s">
        <v>439</v>
      </c>
      <c r="M121">
        <v>50187</v>
      </c>
      <c r="N121" t="s">
        <v>4991</v>
      </c>
      <c r="O121" t="s">
        <v>3223</v>
      </c>
      <c r="Q121" t="s">
        <v>5401</v>
      </c>
      <c r="S121">
        <v>43374</v>
      </c>
      <c r="T121" t="s">
        <v>3216</v>
      </c>
      <c r="U121" t="s">
        <v>4992</v>
      </c>
      <c r="V121" t="s">
        <v>440</v>
      </c>
      <c r="W121" t="s">
        <v>105</v>
      </c>
      <c r="X121" t="s">
        <v>4993</v>
      </c>
      <c r="Y121" t="s">
        <v>8700</v>
      </c>
      <c r="Z121" t="s">
        <v>5041</v>
      </c>
      <c r="AA121" t="s">
        <v>4995</v>
      </c>
      <c r="AB121" t="s">
        <v>8590</v>
      </c>
      <c r="AD121" t="s">
        <v>5408</v>
      </c>
      <c r="AE121">
        <v>47</v>
      </c>
      <c r="AF121" t="s">
        <v>8591</v>
      </c>
      <c r="AG121" t="s">
        <v>8592</v>
      </c>
      <c r="AH121" t="s">
        <v>8703</v>
      </c>
      <c r="AJ121">
        <v>13832883516</v>
      </c>
      <c r="AL121" t="s">
        <v>5010</v>
      </c>
      <c r="AM121" t="s">
        <v>5010</v>
      </c>
      <c r="AO121" t="s">
        <v>5348</v>
      </c>
      <c r="AP121" t="s">
        <v>75</v>
      </c>
      <c r="AT121" t="s">
        <v>4998</v>
      </c>
      <c r="AU121" t="s">
        <v>5070</v>
      </c>
      <c r="AV121" t="s">
        <v>5071</v>
      </c>
      <c r="AW121" t="s">
        <v>8609</v>
      </c>
    </row>
    <row r="122" spans="1:50" x14ac:dyDescent="0.2">
      <c r="A122">
        <v>121</v>
      </c>
      <c r="B122" t="s">
        <v>71</v>
      </c>
      <c r="C122">
        <v>10000041</v>
      </c>
      <c r="D122" t="s">
        <v>5400</v>
      </c>
      <c r="E122">
        <v>10000050</v>
      </c>
      <c r="F122" t="s">
        <v>5039</v>
      </c>
      <c r="G122">
        <v>50000119</v>
      </c>
      <c r="H122">
        <v>16</v>
      </c>
      <c r="J122">
        <v>9000547</v>
      </c>
      <c r="K122" t="s">
        <v>71</v>
      </c>
      <c r="L122" t="s">
        <v>1019</v>
      </c>
      <c r="M122">
        <v>24513</v>
      </c>
      <c r="N122" t="s">
        <v>4991</v>
      </c>
      <c r="O122" t="s">
        <v>3218</v>
      </c>
      <c r="Q122" t="s">
        <v>5401</v>
      </c>
      <c r="S122">
        <v>43374</v>
      </c>
      <c r="T122" t="s">
        <v>3215</v>
      </c>
      <c r="U122" t="s">
        <v>4992</v>
      </c>
      <c r="V122" t="s">
        <v>1020</v>
      </c>
      <c r="W122" t="s">
        <v>105</v>
      </c>
      <c r="X122" t="s">
        <v>4993</v>
      </c>
      <c r="Y122" t="s">
        <v>8700</v>
      </c>
      <c r="Z122" t="s">
        <v>5041</v>
      </c>
      <c r="AA122" t="s">
        <v>5048</v>
      </c>
      <c r="AB122" t="s">
        <v>8593</v>
      </c>
      <c r="AC122" t="s">
        <v>5049</v>
      </c>
      <c r="AD122" t="s">
        <v>5409</v>
      </c>
      <c r="AE122">
        <v>35</v>
      </c>
      <c r="AF122" t="s">
        <v>8604</v>
      </c>
      <c r="AG122" t="s">
        <v>8603</v>
      </c>
      <c r="AH122" t="s">
        <v>5661</v>
      </c>
      <c r="AJ122">
        <v>15032900759</v>
      </c>
      <c r="AL122" t="s">
        <v>5010</v>
      </c>
      <c r="AM122" t="s">
        <v>5010</v>
      </c>
      <c r="AN122" t="s">
        <v>5272</v>
      </c>
      <c r="AO122" t="s">
        <v>5267</v>
      </c>
      <c r="AP122" t="s">
        <v>5045</v>
      </c>
      <c r="AT122" t="s">
        <v>4998</v>
      </c>
      <c r="AU122" t="s">
        <v>5152</v>
      </c>
      <c r="AV122" t="s">
        <v>5153</v>
      </c>
      <c r="AW122" t="s">
        <v>8634</v>
      </c>
    </row>
    <row r="123" spans="1:50" x14ac:dyDescent="0.2">
      <c r="A123">
        <v>122</v>
      </c>
      <c r="B123" t="s">
        <v>71</v>
      </c>
      <c r="C123">
        <v>10000041</v>
      </c>
      <c r="D123" t="s">
        <v>5410</v>
      </c>
      <c r="E123">
        <v>10000051</v>
      </c>
      <c r="F123" t="s">
        <v>5371</v>
      </c>
      <c r="G123">
        <v>50000121</v>
      </c>
      <c r="H123">
        <v>17</v>
      </c>
      <c r="J123">
        <v>9000251</v>
      </c>
      <c r="K123" t="s">
        <v>71</v>
      </c>
      <c r="L123" t="s">
        <v>420</v>
      </c>
      <c r="M123">
        <v>9097</v>
      </c>
      <c r="N123" t="s">
        <v>4991</v>
      </c>
      <c r="O123" t="s">
        <v>3219</v>
      </c>
      <c r="Q123" t="s">
        <v>5411</v>
      </c>
      <c r="S123">
        <v>43374</v>
      </c>
      <c r="T123" t="s">
        <v>3216</v>
      </c>
      <c r="U123" t="s">
        <v>4992</v>
      </c>
      <c r="V123" t="s">
        <v>421</v>
      </c>
      <c r="W123" t="s">
        <v>125</v>
      </c>
      <c r="X123" t="s">
        <v>4993</v>
      </c>
      <c r="Y123" t="s">
        <v>8589</v>
      </c>
      <c r="Z123" t="s">
        <v>5034</v>
      </c>
      <c r="AA123" t="s">
        <v>5048</v>
      </c>
      <c r="AB123" t="s">
        <v>8593</v>
      </c>
      <c r="AD123" t="s">
        <v>5412</v>
      </c>
      <c r="AE123">
        <v>33</v>
      </c>
      <c r="AF123" t="s">
        <v>8604</v>
      </c>
      <c r="AG123" t="s">
        <v>8603</v>
      </c>
      <c r="AH123" t="s">
        <v>6551</v>
      </c>
      <c r="AI123">
        <v>41873</v>
      </c>
      <c r="AJ123">
        <v>15130500972</v>
      </c>
      <c r="AL123" t="s">
        <v>5010</v>
      </c>
      <c r="AM123" t="s">
        <v>5010</v>
      </c>
      <c r="AN123" t="s">
        <v>5266</v>
      </c>
      <c r="AO123" t="s">
        <v>5413</v>
      </c>
      <c r="AP123" t="s">
        <v>5260</v>
      </c>
      <c r="AT123" t="s">
        <v>4998</v>
      </c>
      <c r="AU123" t="s">
        <v>5070</v>
      </c>
      <c r="AV123" t="s">
        <v>5071</v>
      </c>
      <c r="AW123" t="s">
        <v>8609</v>
      </c>
    </row>
    <row r="124" spans="1:50" hidden="1" x14ac:dyDescent="0.2">
      <c r="A124">
        <v>123</v>
      </c>
      <c r="B124" t="s">
        <v>71</v>
      </c>
      <c r="C124">
        <v>10000041</v>
      </c>
      <c r="D124" t="s">
        <v>5414</v>
      </c>
      <c r="E124">
        <v>10000044</v>
      </c>
      <c r="H124">
        <v>18</v>
      </c>
      <c r="J124">
        <v>9000246</v>
      </c>
      <c r="K124" t="s">
        <v>71</v>
      </c>
      <c r="L124" t="s">
        <v>2416</v>
      </c>
      <c r="N124" t="s">
        <v>4991</v>
      </c>
      <c r="O124" t="s">
        <v>3219</v>
      </c>
      <c r="Q124" t="s">
        <v>5415</v>
      </c>
      <c r="S124">
        <v>43374</v>
      </c>
      <c r="T124" t="s">
        <v>3216</v>
      </c>
      <c r="U124" t="s">
        <v>4992</v>
      </c>
      <c r="V124" t="s">
        <v>2417</v>
      </c>
      <c r="W124" t="s">
        <v>125</v>
      </c>
      <c r="X124" t="s">
        <v>4993</v>
      </c>
      <c r="Y124" t="s">
        <v>8589</v>
      </c>
      <c r="Z124" t="s">
        <v>5034</v>
      </c>
      <c r="AA124" t="s">
        <v>5416</v>
      </c>
      <c r="AB124" t="s">
        <v>8590</v>
      </c>
      <c r="AD124" t="s">
        <v>5417</v>
      </c>
      <c r="AE124">
        <v>48</v>
      </c>
      <c r="AF124" t="s">
        <v>8591</v>
      </c>
      <c r="AG124" t="s">
        <v>8592</v>
      </c>
      <c r="AH124" t="s">
        <v>6699</v>
      </c>
      <c r="AI124" t="s">
        <v>5418</v>
      </c>
      <c r="AJ124">
        <v>18332939723</v>
      </c>
      <c r="AL124" t="s">
        <v>5163</v>
      </c>
      <c r="AM124" t="s">
        <v>5010</v>
      </c>
      <c r="AN124" t="s">
        <v>5158</v>
      </c>
      <c r="AO124" t="s">
        <v>5159</v>
      </c>
      <c r="AT124" t="s">
        <v>5005</v>
      </c>
      <c r="AV124" t="s">
        <v>7864</v>
      </c>
      <c r="AW124" t="s">
        <v>3254</v>
      </c>
    </row>
    <row r="125" spans="1:50" x14ac:dyDescent="0.2">
      <c r="A125">
        <v>124</v>
      </c>
      <c r="B125" t="s">
        <v>71</v>
      </c>
      <c r="C125">
        <v>10000041</v>
      </c>
      <c r="D125" t="s">
        <v>5414</v>
      </c>
      <c r="E125">
        <v>10000044</v>
      </c>
      <c r="H125">
        <v>19</v>
      </c>
      <c r="J125">
        <v>9000266</v>
      </c>
      <c r="K125" t="s">
        <v>71</v>
      </c>
      <c r="L125" t="s">
        <v>2419</v>
      </c>
      <c r="N125" t="s">
        <v>4991</v>
      </c>
      <c r="O125" t="s">
        <v>3218</v>
      </c>
      <c r="Q125" t="s">
        <v>5419</v>
      </c>
      <c r="S125">
        <v>43374</v>
      </c>
      <c r="T125" t="s">
        <v>3216</v>
      </c>
      <c r="U125" t="s">
        <v>4992</v>
      </c>
      <c r="V125" t="s">
        <v>2420</v>
      </c>
      <c r="W125" t="s">
        <v>105</v>
      </c>
      <c r="X125" t="s">
        <v>4993</v>
      </c>
      <c r="Y125" t="s">
        <v>8700</v>
      </c>
      <c r="Z125" t="s">
        <v>5041</v>
      </c>
      <c r="AA125" t="s">
        <v>5048</v>
      </c>
      <c r="AB125" t="s">
        <v>8593</v>
      </c>
      <c r="AD125" t="s">
        <v>5420</v>
      </c>
      <c r="AE125">
        <v>36</v>
      </c>
      <c r="AF125" t="s">
        <v>8604</v>
      </c>
      <c r="AG125" t="s">
        <v>8603</v>
      </c>
      <c r="AH125" t="s">
        <v>5661</v>
      </c>
      <c r="AI125">
        <v>39251</v>
      </c>
      <c r="AJ125">
        <v>15028345652</v>
      </c>
      <c r="AL125" t="s">
        <v>5010</v>
      </c>
      <c r="AM125" t="s">
        <v>5010</v>
      </c>
      <c r="AN125" t="s">
        <v>5421</v>
      </c>
      <c r="AO125" t="s">
        <v>5422</v>
      </c>
      <c r="AT125" t="s">
        <v>5005</v>
      </c>
      <c r="AU125" t="s">
        <v>5225</v>
      </c>
      <c r="AV125" t="s">
        <v>7864</v>
      </c>
      <c r="AW125" t="s">
        <v>3254</v>
      </c>
    </row>
    <row r="126" spans="1:50" hidden="1" x14ac:dyDescent="0.2">
      <c r="A126">
        <v>125</v>
      </c>
      <c r="B126" t="s">
        <v>71</v>
      </c>
      <c r="C126">
        <v>10000041</v>
      </c>
      <c r="D126" t="s">
        <v>5423</v>
      </c>
      <c r="E126">
        <v>10000045</v>
      </c>
      <c r="F126" t="s">
        <v>5371</v>
      </c>
      <c r="G126">
        <v>50000109</v>
      </c>
      <c r="H126">
        <v>20</v>
      </c>
      <c r="J126">
        <v>9000221</v>
      </c>
      <c r="K126" t="s">
        <v>71</v>
      </c>
      <c r="L126" t="s">
        <v>364</v>
      </c>
      <c r="M126">
        <v>20110</v>
      </c>
      <c r="N126" t="s">
        <v>4991</v>
      </c>
      <c r="O126" t="s">
        <v>3217</v>
      </c>
      <c r="Q126" t="s">
        <v>5424</v>
      </c>
      <c r="S126">
        <v>43374</v>
      </c>
      <c r="T126" t="s">
        <v>3215</v>
      </c>
      <c r="U126" t="s">
        <v>4992</v>
      </c>
      <c r="V126" t="s">
        <v>365</v>
      </c>
      <c r="W126" t="s">
        <v>125</v>
      </c>
      <c r="X126" t="s">
        <v>4993</v>
      </c>
      <c r="Y126" t="s">
        <v>8589</v>
      </c>
      <c r="Z126" t="s">
        <v>5034</v>
      </c>
      <c r="AA126" t="s">
        <v>5048</v>
      </c>
      <c r="AB126" t="s">
        <v>8593</v>
      </c>
      <c r="AD126" t="s">
        <v>5425</v>
      </c>
      <c r="AE126">
        <v>36</v>
      </c>
      <c r="AF126" t="s">
        <v>8607</v>
      </c>
      <c r="AG126" t="s">
        <v>8592</v>
      </c>
      <c r="AH126" t="s">
        <v>6553</v>
      </c>
      <c r="AI126">
        <v>42652</v>
      </c>
      <c r="AJ126">
        <v>18931592619</v>
      </c>
      <c r="AL126" t="s">
        <v>5010</v>
      </c>
      <c r="AM126" t="s">
        <v>5010</v>
      </c>
      <c r="AN126" t="s">
        <v>5083</v>
      </c>
      <c r="AO126" t="s">
        <v>5426</v>
      </c>
      <c r="AP126" t="s">
        <v>5251</v>
      </c>
      <c r="AT126" t="s">
        <v>4998</v>
      </c>
      <c r="AV126" t="s">
        <v>4999</v>
      </c>
      <c r="AW126" t="s">
        <v>7936</v>
      </c>
    </row>
    <row r="127" spans="1:50" hidden="1" x14ac:dyDescent="0.2">
      <c r="A127">
        <v>126</v>
      </c>
      <c r="B127" t="s">
        <v>71</v>
      </c>
      <c r="C127">
        <v>10000041</v>
      </c>
      <c r="F127" t="s">
        <v>5091</v>
      </c>
      <c r="G127">
        <v>50000126</v>
      </c>
      <c r="H127">
        <v>21</v>
      </c>
      <c r="J127">
        <v>9000217</v>
      </c>
      <c r="K127" t="s">
        <v>71</v>
      </c>
      <c r="L127" t="s">
        <v>357</v>
      </c>
      <c r="M127">
        <v>201187</v>
      </c>
      <c r="N127" t="s">
        <v>4991</v>
      </c>
      <c r="O127" t="s">
        <v>3169</v>
      </c>
      <c r="Q127" t="s">
        <v>5401</v>
      </c>
      <c r="T127" t="s">
        <v>3215</v>
      </c>
      <c r="U127" t="s">
        <v>4992</v>
      </c>
      <c r="V127" t="s">
        <v>358</v>
      </c>
      <c r="W127" t="s">
        <v>105</v>
      </c>
      <c r="X127" t="s">
        <v>4993</v>
      </c>
      <c r="Y127" t="s">
        <v>8700</v>
      </c>
      <c r="Z127" t="s">
        <v>5041</v>
      </c>
      <c r="AD127" t="s">
        <v>5427</v>
      </c>
      <c r="AE127">
        <v>38</v>
      </c>
      <c r="AF127" t="s">
        <v>8607</v>
      </c>
      <c r="AG127" t="s">
        <v>8592</v>
      </c>
      <c r="AH127" t="s">
        <v>8704</v>
      </c>
      <c r="AI127">
        <v>41471</v>
      </c>
      <c r="AJ127">
        <v>15373567283</v>
      </c>
      <c r="AL127" t="s">
        <v>4997</v>
      </c>
      <c r="AM127" t="s">
        <v>5075</v>
      </c>
      <c r="AN127" t="s">
        <v>5362</v>
      </c>
      <c r="AO127" t="s">
        <v>5394</v>
      </c>
      <c r="AP127" t="s">
        <v>5260</v>
      </c>
      <c r="AT127" t="s">
        <v>4998</v>
      </c>
      <c r="AV127" t="s">
        <v>4999</v>
      </c>
      <c r="AW127" t="s">
        <v>7936</v>
      </c>
    </row>
    <row r="128" spans="1:50" hidden="1" x14ac:dyDescent="0.2">
      <c r="A128">
        <v>127</v>
      </c>
      <c r="B128" t="s">
        <v>71</v>
      </c>
      <c r="C128">
        <v>10000041</v>
      </c>
      <c r="F128" t="s">
        <v>5091</v>
      </c>
      <c r="G128">
        <v>50000126</v>
      </c>
      <c r="H128">
        <v>22</v>
      </c>
      <c r="J128">
        <v>9000222</v>
      </c>
      <c r="K128" t="s">
        <v>71</v>
      </c>
      <c r="L128" t="s">
        <v>367</v>
      </c>
      <c r="M128">
        <v>50177</v>
      </c>
      <c r="N128" t="s">
        <v>4991</v>
      </c>
      <c r="O128" t="s">
        <v>3169</v>
      </c>
      <c r="T128" t="s">
        <v>3215</v>
      </c>
      <c r="U128" t="s">
        <v>4992</v>
      </c>
      <c r="V128" t="s">
        <v>368</v>
      </c>
      <c r="W128" t="s">
        <v>105</v>
      </c>
      <c r="X128" t="s">
        <v>4993</v>
      </c>
      <c r="Y128" t="s">
        <v>8700</v>
      </c>
      <c r="Z128" t="s">
        <v>5041</v>
      </c>
      <c r="AA128" t="s">
        <v>5360</v>
      </c>
      <c r="AB128" t="s">
        <v>8699</v>
      </c>
      <c r="AD128" t="s">
        <v>5428</v>
      </c>
      <c r="AE128">
        <v>53</v>
      </c>
      <c r="AF128" t="s">
        <v>8653</v>
      </c>
      <c r="AG128" t="s">
        <v>8592</v>
      </c>
      <c r="AH128" t="s">
        <v>8305</v>
      </c>
      <c r="AI128">
        <v>37551</v>
      </c>
      <c r="AJ128">
        <v>18931585983</v>
      </c>
      <c r="AL128" t="s">
        <v>5010</v>
      </c>
      <c r="AM128" t="s">
        <v>5010</v>
      </c>
      <c r="AN128" t="s">
        <v>5429</v>
      </c>
      <c r="AO128" t="s">
        <v>5430</v>
      </c>
      <c r="AP128" t="s">
        <v>5349</v>
      </c>
      <c r="AT128" t="s">
        <v>4998</v>
      </c>
      <c r="AU128" t="s">
        <v>5431</v>
      </c>
      <c r="AV128" t="s">
        <v>5432</v>
      </c>
      <c r="AW128" t="s">
        <v>8705</v>
      </c>
    </row>
    <row r="129" spans="1:50" hidden="1" x14ac:dyDescent="0.2">
      <c r="A129">
        <v>128</v>
      </c>
      <c r="B129" t="s">
        <v>71</v>
      </c>
      <c r="C129">
        <v>10000041</v>
      </c>
      <c r="F129" t="s">
        <v>5091</v>
      </c>
      <c r="G129">
        <v>50000126</v>
      </c>
      <c r="H129">
        <v>23</v>
      </c>
      <c r="J129">
        <v>9000343</v>
      </c>
      <c r="K129" t="s">
        <v>71</v>
      </c>
      <c r="L129" t="s">
        <v>625</v>
      </c>
      <c r="N129" t="s">
        <v>4991</v>
      </c>
      <c r="O129" t="s">
        <v>3169</v>
      </c>
      <c r="Q129" t="s">
        <v>5401</v>
      </c>
      <c r="T129" t="s">
        <v>3215</v>
      </c>
      <c r="U129" t="s">
        <v>4992</v>
      </c>
      <c r="V129" t="s">
        <v>626</v>
      </c>
      <c r="W129" t="s">
        <v>105</v>
      </c>
      <c r="X129" t="s">
        <v>4993</v>
      </c>
      <c r="Y129" t="s">
        <v>8700</v>
      </c>
      <c r="Z129" t="s">
        <v>5041</v>
      </c>
      <c r="AA129" t="s">
        <v>4995</v>
      </c>
      <c r="AB129" t="s">
        <v>8590</v>
      </c>
      <c r="AD129" t="s">
        <v>5433</v>
      </c>
      <c r="AE129">
        <v>37</v>
      </c>
      <c r="AF129" t="s">
        <v>8607</v>
      </c>
      <c r="AG129" t="s">
        <v>8592</v>
      </c>
      <c r="AH129" t="s">
        <v>6553</v>
      </c>
      <c r="AJ129">
        <v>18631589930</v>
      </c>
      <c r="AL129" t="s">
        <v>5075</v>
      </c>
      <c r="AM129" t="s">
        <v>5075</v>
      </c>
      <c r="AN129" t="s">
        <v>5434</v>
      </c>
      <c r="AO129" t="s">
        <v>5044</v>
      </c>
      <c r="AT129" t="s">
        <v>5096</v>
      </c>
      <c r="AU129" t="s">
        <v>5435</v>
      </c>
      <c r="AV129" t="s">
        <v>5436</v>
      </c>
      <c r="AW129" t="s">
        <v>7863</v>
      </c>
    </row>
    <row r="130" spans="1:50" hidden="1" x14ac:dyDescent="0.2">
      <c r="A130">
        <v>129</v>
      </c>
      <c r="B130" t="s">
        <v>71</v>
      </c>
      <c r="C130">
        <v>10000041</v>
      </c>
      <c r="F130" t="s">
        <v>5091</v>
      </c>
      <c r="G130">
        <v>50000126</v>
      </c>
      <c r="H130">
        <v>24</v>
      </c>
      <c r="J130">
        <v>9000693</v>
      </c>
      <c r="K130" t="s">
        <v>71</v>
      </c>
      <c r="L130" t="s">
        <v>1441</v>
      </c>
      <c r="N130" t="s">
        <v>4991</v>
      </c>
      <c r="O130" t="s">
        <v>3169</v>
      </c>
      <c r="Q130" t="s">
        <v>5390</v>
      </c>
      <c r="T130" t="s">
        <v>3215</v>
      </c>
      <c r="U130" t="s">
        <v>4992</v>
      </c>
      <c r="V130" t="s">
        <v>1442</v>
      </c>
      <c r="W130" t="s">
        <v>105</v>
      </c>
      <c r="X130" t="s">
        <v>4993</v>
      </c>
      <c r="Y130" t="s">
        <v>8700</v>
      </c>
      <c r="Z130" t="s">
        <v>5041</v>
      </c>
      <c r="AA130" t="s">
        <v>5048</v>
      </c>
      <c r="AB130" t="s">
        <v>8593</v>
      </c>
      <c r="AD130" t="s">
        <v>5437</v>
      </c>
      <c r="AE130">
        <v>38</v>
      </c>
      <c r="AF130" t="s">
        <v>8607</v>
      </c>
      <c r="AG130" t="s">
        <v>8592</v>
      </c>
      <c r="AH130" t="s">
        <v>7897</v>
      </c>
      <c r="AI130">
        <v>39264</v>
      </c>
      <c r="AJ130">
        <v>13487070881</v>
      </c>
      <c r="AL130" t="s">
        <v>5010</v>
      </c>
      <c r="AM130" t="s">
        <v>5010</v>
      </c>
      <c r="AN130" t="s">
        <v>5438</v>
      </c>
      <c r="AO130" t="s">
        <v>5267</v>
      </c>
      <c r="AT130" t="s">
        <v>5096</v>
      </c>
      <c r="AU130" t="s">
        <v>5439</v>
      </c>
      <c r="AV130" t="s">
        <v>5274</v>
      </c>
      <c r="AW130" t="s">
        <v>5352</v>
      </c>
    </row>
    <row r="131" spans="1:50" x14ac:dyDescent="0.2">
      <c r="A131">
        <v>130</v>
      </c>
      <c r="B131" t="s">
        <v>71</v>
      </c>
      <c r="C131">
        <v>10000041</v>
      </c>
      <c r="F131" t="s">
        <v>5091</v>
      </c>
      <c r="G131">
        <v>50000126</v>
      </c>
      <c r="H131">
        <v>25</v>
      </c>
      <c r="J131">
        <v>9000831</v>
      </c>
      <c r="K131" t="s">
        <v>71</v>
      </c>
      <c r="L131" t="s">
        <v>1839</v>
      </c>
      <c r="N131" t="s">
        <v>4991</v>
      </c>
      <c r="O131" t="s">
        <v>3169</v>
      </c>
      <c r="Q131" t="s">
        <v>5367</v>
      </c>
      <c r="T131" t="s">
        <v>3215</v>
      </c>
      <c r="U131" t="s">
        <v>4992</v>
      </c>
      <c r="V131" t="s">
        <v>1840</v>
      </c>
      <c r="W131" t="s">
        <v>105</v>
      </c>
      <c r="X131" t="s">
        <v>4993</v>
      </c>
      <c r="Y131" t="s">
        <v>8700</v>
      </c>
      <c r="Z131" t="s">
        <v>5041</v>
      </c>
      <c r="AD131" t="s">
        <v>5440</v>
      </c>
      <c r="AE131">
        <v>34</v>
      </c>
      <c r="AF131" t="s">
        <v>8604</v>
      </c>
      <c r="AG131" t="s">
        <v>8603</v>
      </c>
      <c r="AH131" t="s">
        <v>5661</v>
      </c>
      <c r="AJ131">
        <v>15350660371</v>
      </c>
      <c r="AK131">
        <v>13972506629</v>
      </c>
      <c r="AL131" t="s">
        <v>5010</v>
      </c>
      <c r="AM131" t="s">
        <v>5010</v>
      </c>
      <c r="AN131" t="s">
        <v>5266</v>
      </c>
      <c r="AO131" t="s">
        <v>5340</v>
      </c>
      <c r="AT131" t="s">
        <v>5096</v>
      </c>
      <c r="AU131" t="s">
        <v>5441</v>
      </c>
      <c r="AV131" t="s">
        <v>5285</v>
      </c>
      <c r="AW131" t="s">
        <v>8401</v>
      </c>
    </row>
    <row r="132" spans="1:50" x14ac:dyDescent="0.2">
      <c r="A132">
        <v>131</v>
      </c>
      <c r="B132" t="s">
        <v>71</v>
      </c>
      <c r="C132">
        <v>10000041</v>
      </c>
      <c r="H132">
        <v>26</v>
      </c>
      <c r="J132">
        <v>9000896</v>
      </c>
      <c r="K132" t="s">
        <v>71</v>
      </c>
      <c r="L132" t="s">
        <v>2422</v>
      </c>
      <c r="N132" t="s">
        <v>4991</v>
      </c>
      <c r="O132" t="s">
        <v>3218</v>
      </c>
      <c r="Q132" t="s">
        <v>5419</v>
      </c>
      <c r="S132">
        <v>43497</v>
      </c>
      <c r="T132" t="s">
        <v>3216</v>
      </c>
      <c r="U132" t="s">
        <v>4992</v>
      </c>
      <c r="V132" t="s">
        <v>2423</v>
      </c>
      <c r="W132" t="s">
        <v>105</v>
      </c>
      <c r="X132" t="s">
        <v>4993</v>
      </c>
      <c r="Y132" t="s">
        <v>8700</v>
      </c>
      <c r="Z132" t="s">
        <v>5041</v>
      </c>
      <c r="AA132" t="s">
        <v>5442</v>
      </c>
      <c r="AB132" t="s">
        <v>8601</v>
      </c>
      <c r="AD132" t="s">
        <v>5443</v>
      </c>
      <c r="AE132">
        <v>34</v>
      </c>
      <c r="AF132" t="s">
        <v>8604</v>
      </c>
      <c r="AG132" t="s">
        <v>8603</v>
      </c>
      <c r="AH132" t="s">
        <v>7924</v>
      </c>
      <c r="AJ132">
        <v>15512340567</v>
      </c>
      <c r="AL132" t="s">
        <v>5010</v>
      </c>
      <c r="AM132" t="s">
        <v>5010</v>
      </c>
      <c r="AN132" t="s">
        <v>5444</v>
      </c>
      <c r="AO132" t="s">
        <v>5445</v>
      </c>
      <c r="AP132" t="s">
        <v>5444</v>
      </c>
      <c r="AT132" t="s">
        <v>5005</v>
      </c>
      <c r="AU132" t="s">
        <v>5103</v>
      </c>
      <c r="AV132" t="s">
        <v>5104</v>
      </c>
      <c r="AW132" t="s">
        <v>3254</v>
      </c>
    </row>
    <row r="133" spans="1:50" hidden="1" x14ac:dyDescent="0.2">
      <c r="A133">
        <v>132</v>
      </c>
      <c r="B133" t="s">
        <v>71</v>
      </c>
      <c r="C133">
        <v>10000041</v>
      </c>
      <c r="H133">
        <v>27</v>
      </c>
      <c r="J133">
        <v>9000918</v>
      </c>
      <c r="K133" t="s">
        <v>71</v>
      </c>
      <c r="L133" t="s">
        <v>2025</v>
      </c>
      <c r="M133">
        <v>8656</v>
      </c>
      <c r="N133" t="s">
        <v>4991</v>
      </c>
      <c r="O133" t="s">
        <v>3176</v>
      </c>
      <c r="Q133" t="s">
        <v>5401</v>
      </c>
      <c r="S133">
        <v>43497</v>
      </c>
      <c r="T133" t="s">
        <v>3215</v>
      </c>
      <c r="U133" t="s">
        <v>4992</v>
      </c>
      <c r="V133" t="s">
        <v>2026</v>
      </c>
      <c r="W133" t="s">
        <v>105</v>
      </c>
      <c r="X133" t="s">
        <v>4993</v>
      </c>
      <c r="Y133" t="s">
        <v>8700</v>
      </c>
      <c r="Z133" t="s">
        <v>5041</v>
      </c>
      <c r="AA133" t="s">
        <v>4995</v>
      </c>
      <c r="AB133" t="s">
        <v>8590</v>
      </c>
      <c r="AD133" t="s">
        <v>5446</v>
      </c>
      <c r="AE133">
        <v>39</v>
      </c>
      <c r="AF133" t="s">
        <v>8607</v>
      </c>
      <c r="AG133" t="s">
        <v>8592</v>
      </c>
      <c r="AH133" t="s">
        <v>5447</v>
      </c>
      <c r="AI133">
        <v>38075</v>
      </c>
      <c r="AJ133">
        <v>15830563341</v>
      </c>
      <c r="AL133" t="s">
        <v>5075</v>
      </c>
      <c r="AM133" t="s">
        <v>5075</v>
      </c>
      <c r="AN133" t="s">
        <v>5362</v>
      </c>
      <c r="AO133" t="s">
        <v>5177</v>
      </c>
      <c r="AT133" t="s">
        <v>4998</v>
      </c>
      <c r="AU133" t="s">
        <v>5059</v>
      </c>
      <c r="AV133">
        <v>43460</v>
      </c>
      <c r="AW133" t="s">
        <v>8605</v>
      </c>
    </row>
    <row r="134" spans="1:50" hidden="1" x14ac:dyDescent="0.2">
      <c r="A134">
        <v>133</v>
      </c>
      <c r="B134" t="s">
        <v>71</v>
      </c>
      <c r="C134">
        <v>10000041</v>
      </c>
      <c r="H134">
        <v>28</v>
      </c>
      <c r="J134">
        <v>9000939</v>
      </c>
      <c r="K134" t="s">
        <v>71</v>
      </c>
      <c r="L134" t="s">
        <v>2090</v>
      </c>
      <c r="M134">
        <v>20608</v>
      </c>
      <c r="N134" t="s">
        <v>4991</v>
      </c>
      <c r="O134" t="s">
        <v>3223</v>
      </c>
      <c r="Q134" t="s">
        <v>5401</v>
      </c>
      <c r="S134">
        <v>43497</v>
      </c>
      <c r="T134" t="s">
        <v>3215</v>
      </c>
      <c r="U134" t="s">
        <v>4992</v>
      </c>
      <c r="V134" t="s">
        <v>2091</v>
      </c>
      <c r="W134" t="s">
        <v>105</v>
      </c>
      <c r="X134" t="s">
        <v>4993</v>
      </c>
      <c r="Y134" t="s">
        <v>8700</v>
      </c>
      <c r="Z134" t="s">
        <v>5041</v>
      </c>
      <c r="AA134" t="s">
        <v>5048</v>
      </c>
      <c r="AB134" t="s">
        <v>8593</v>
      </c>
      <c r="AD134" t="s">
        <v>5448</v>
      </c>
      <c r="AE134">
        <v>49</v>
      </c>
      <c r="AF134" t="s">
        <v>8591</v>
      </c>
      <c r="AG134" t="s">
        <v>8592</v>
      </c>
      <c r="AH134" t="s">
        <v>6699</v>
      </c>
      <c r="AI134">
        <v>41121</v>
      </c>
      <c r="AJ134">
        <v>18931592573</v>
      </c>
      <c r="AL134" t="s">
        <v>5010</v>
      </c>
      <c r="AM134" t="s">
        <v>5010</v>
      </c>
      <c r="AN134" t="s">
        <v>5362</v>
      </c>
      <c r="AO134" t="s">
        <v>5177</v>
      </c>
      <c r="AP134" t="s">
        <v>5449</v>
      </c>
      <c r="AT134" t="s">
        <v>4998</v>
      </c>
      <c r="AU134" t="s">
        <v>5450</v>
      </c>
      <c r="AV134" t="s">
        <v>5451</v>
      </c>
      <c r="AW134" t="s">
        <v>8605</v>
      </c>
    </row>
    <row r="135" spans="1:50" x14ac:dyDescent="0.2">
      <c r="A135">
        <v>134</v>
      </c>
      <c r="B135" t="s">
        <v>71</v>
      </c>
      <c r="C135">
        <v>10000041</v>
      </c>
      <c r="H135">
        <v>29</v>
      </c>
      <c r="J135">
        <v>9000865</v>
      </c>
      <c r="K135" t="s">
        <v>71</v>
      </c>
      <c r="L135" t="s">
        <v>2770</v>
      </c>
      <c r="N135" t="s">
        <v>4991</v>
      </c>
      <c r="O135" t="s">
        <v>3218</v>
      </c>
      <c r="Q135" t="s">
        <v>5419</v>
      </c>
      <c r="S135">
        <v>43497</v>
      </c>
      <c r="T135" t="s">
        <v>3216</v>
      </c>
      <c r="U135" t="s">
        <v>4992</v>
      </c>
      <c r="V135" t="s">
        <v>2771</v>
      </c>
      <c r="W135" t="s">
        <v>105</v>
      </c>
      <c r="X135" t="s">
        <v>4993</v>
      </c>
      <c r="Y135" t="s">
        <v>8700</v>
      </c>
      <c r="Z135" t="s">
        <v>5041</v>
      </c>
      <c r="AA135" t="s">
        <v>5054</v>
      </c>
      <c r="AB135" t="s">
        <v>8601</v>
      </c>
      <c r="AD135" t="s">
        <v>5452</v>
      </c>
      <c r="AE135">
        <v>32</v>
      </c>
      <c r="AF135" t="s">
        <v>8604</v>
      </c>
      <c r="AG135" t="s">
        <v>8603</v>
      </c>
      <c r="AH135" t="s">
        <v>8706</v>
      </c>
      <c r="AJ135" t="s">
        <v>5453</v>
      </c>
      <c r="AL135" t="s">
        <v>5010</v>
      </c>
      <c r="AM135" t="s">
        <v>5010</v>
      </c>
      <c r="AN135" t="s">
        <v>5296</v>
      </c>
      <c r="AO135" t="s">
        <v>5454</v>
      </c>
      <c r="AT135" t="s">
        <v>5005</v>
      </c>
      <c r="AU135" t="s">
        <v>5103</v>
      </c>
      <c r="AV135" t="s">
        <v>5104</v>
      </c>
      <c r="AW135" t="s">
        <v>3254</v>
      </c>
      <c r="AX135" t="s">
        <v>5455</v>
      </c>
    </row>
    <row r="136" spans="1:50" x14ac:dyDescent="0.2">
      <c r="A136">
        <v>135</v>
      </c>
      <c r="B136" t="s">
        <v>71</v>
      </c>
      <c r="C136">
        <v>10000041</v>
      </c>
      <c r="H136">
        <v>30</v>
      </c>
      <c r="J136">
        <v>9001044</v>
      </c>
      <c r="K136" t="s">
        <v>71</v>
      </c>
      <c r="L136" t="s">
        <v>2809</v>
      </c>
      <c r="N136" t="s">
        <v>4991</v>
      </c>
      <c r="O136" t="s">
        <v>3169</v>
      </c>
      <c r="Q136" t="s">
        <v>5390</v>
      </c>
      <c r="T136" t="s">
        <v>3215</v>
      </c>
      <c r="U136" t="s">
        <v>5456</v>
      </c>
      <c r="V136" t="s">
        <v>2810</v>
      </c>
      <c r="W136" t="s">
        <v>105</v>
      </c>
      <c r="X136" t="s">
        <v>4993</v>
      </c>
      <c r="Y136" t="s">
        <v>8700</v>
      </c>
      <c r="Z136" t="s">
        <v>5041</v>
      </c>
      <c r="AA136" t="s">
        <v>5048</v>
      </c>
      <c r="AB136" t="s">
        <v>8593</v>
      </c>
      <c r="AD136" t="s">
        <v>5457</v>
      </c>
      <c r="AE136">
        <v>34</v>
      </c>
      <c r="AF136" t="s">
        <v>8604</v>
      </c>
      <c r="AG136" t="s">
        <v>8603</v>
      </c>
      <c r="AH136" t="s">
        <v>3254</v>
      </c>
      <c r="AJ136">
        <v>15827360984</v>
      </c>
      <c r="AL136" t="s">
        <v>5163</v>
      </c>
      <c r="AM136" t="s">
        <v>5010</v>
      </c>
      <c r="AN136" t="s">
        <v>5438</v>
      </c>
      <c r="AO136" t="s">
        <v>5394</v>
      </c>
      <c r="AT136" t="s">
        <v>5096</v>
      </c>
      <c r="AU136" t="s">
        <v>5458</v>
      </c>
      <c r="AV136" t="s">
        <v>3254</v>
      </c>
      <c r="AW136" t="s">
        <v>3254</v>
      </c>
    </row>
    <row r="137" spans="1:50" x14ac:dyDescent="0.2">
      <c r="A137">
        <v>136</v>
      </c>
      <c r="B137" t="s">
        <v>71</v>
      </c>
      <c r="C137">
        <v>10000041</v>
      </c>
      <c r="H137">
        <v>31</v>
      </c>
      <c r="J137">
        <v>9001163</v>
      </c>
      <c r="K137" t="s">
        <v>71</v>
      </c>
      <c r="L137" t="s">
        <v>3095</v>
      </c>
      <c r="N137" t="s">
        <v>4991</v>
      </c>
      <c r="O137" t="s">
        <v>3176</v>
      </c>
      <c r="Q137" t="s">
        <v>5367</v>
      </c>
      <c r="S137">
        <v>43563</v>
      </c>
      <c r="T137" t="s">
        <v>3215</v>
      </c>
      <c r="U137" t="s">
        <v>4992</v>
      </c>
      <c r="V137" t="s">
        <v>3096</v>
      </c>
      <c r="W137" t="s">
        <v>105</v>
      </c>
      <c r="X137" t="s">
        <v>4993</v>
      </c>
      <c r="Y137" t="s">
        <v>8700</v>
      </c>
      <c r="Z137" t="s">
        <v>5041</v>
      </c>
      <c r="AA137" t="s">
        <v>5048</v>
      </c>
      <c r="AB137" t="s">
        <v>8593</v>
      </c>
      <c r="AD137" t="s">
        <v>7874</v>
      </c>
      <c r="AE137">
        <v>33</v>
      </c>
      <c r="AF137" t="s">
        <v>8604</v>
      </c>
      <c r="AG137" t="s">
        <v>8603</v>
      </c>
      <c r="AH137" t="s">
        <v>7924</v>
      </c>
      <c r="AJ137">
        <v>13733250525</v>
      </c>
      <c r="AL137" t="s">
        <v>5459</v>
      </c>
      <c r="AM137" t="s">
        <v>5075</v>
      </c>
      <c r="AN137" t="s">
        <v>5460</v>
      </c>
      <c r="AO137" t="s">
        <v>5394</v>
      </c>
      <c r="AP137" t="s">
        <v>5461</v>
      </c>
      <c r="AT137" t="s">
        <v>5096</v>
      </c>
      <c r="AU137" t="s">
        <v>5462</v>
      </c>
      <c r="AV137" t="s">
        <v>5463</v>
      </c>
      <c r="AW137" t="s">
        <v>5463</v>
      </c>
    </row>
    <row r="138" spans="1:50" x14ac:dyDescent="0.2">
      <c r="A138">
        <v>137</v>
      </c>
      <c r="B138" t="s">
        <v>71</v>
      </c>
      <c r="C138">
        <v>10000041</v>
      </c>
      <c r="H138">
        <v>32</v>
      </c>
      <c r="J138">
        <v>9001241</v>
      </c>
      <c r="K138" t="s">
        <v>71</v>
      </c>
      <c r="L138" t="s">
        <v>7727</v>
      </c>
      <c r="N138" t="s">
        <v>4991</v>
      </c>
      <c r="O138" t="s">
        <v>3234</v>
      </c>
      <c r="Q138" t="s">
        <v>9211</v>
      </c>
      <c r="S138">
        <v>43709</v>
      </c>
      <c r="T138" t="s">
        <v>3215</v>
      </c>
      <c r="U138" t="s">
        <v>4992</v>
      </c>
      <c r="V138" t="s">
        <v>7728</v>
      </c>
      <c r="W138" t="s">
        <v>105</v>
      </c>
      <c r="X138" t="s">
        <v>4993</v>
      </c>
      <c r="Y138" t="s">
        <v>8700</v>
      </c>
      <c r="Z138" t="s">
        <v>5041</v>
      </c>
      <c r="AD138" t="s">
        <v>7875</v>
      </c>
      <c r="AE138">
        <v>26</v>
      </c>
      <c r="AF138" t="s">
        <v>8602</v>
      </c>
      <c r="AG138" t="s">
        <v>8603</v>
      </c>
      <c r="AH138" t="s">
        <v>8707</v>
      </c>
      <c r="AI138">
        <v>43427</v>
      </c>
      <c r="AJ138" t="s">
        <v>7729</v>
      </c>
      <c r="AL138" t="s">
        <v>5075</v>
      </c>
      <c r="AM138" t="s">
        <v>5075</v>
      </c>
      <c r="AN138" t="s">
        <v>7730</v>
      </c>
      <c r="AO138" t="s">
        <v>5146</v>
      </c>
      <c r="AT138" t="s">
        <v>5096</v>
      </c>
      <c r="AU138" t="s">
        <v>7731</v>
      </c>
      <c r="AV138" t="s">
        <v>7732</v>
      </c>
      <c r="AW138" t="s">
        <v>8707</v>
      </c>
    </row>
    <row r="139" spans="1:50" x14ac:dyDescent="0.2">
      <c r="A139">
        <v>138</v>
      </c>
      <c r="B139" t="s">
        <v>71</v>
      </c>
      <c r="C139">
        <v>10000041</v>
      </c>
      <c r="H139">
        <v>33</v>
      </c>
      <c r="J139">
        <v>9001243</v>
      </c>
      <c r="K139" t="s">
        <v>71</v>
      </c>
      <c r="L139" t="s">
        <v>7733</v>
      </c>
      <c r="N139" t="s">
        <v>4991</v>
      </c>
      <c r="O139" t="s">
        <v>3176</v>
      </c>
      <c r="Q139" t="s">
        <v>5401</v>
      </c>
      <c r="T139" t="s">
        <v>3215</v>
      </c>
      <c r="U139" t="s">
        <v>4992</v>
      </c>
      <c r="V139" t="s">
        <v>7734</v>
      </c>
      <c r="W139" t="s">
        <v>105</v>
      </c>
      <c r="X139" t="s">
        <v>4993</v>
      </c>
      <c r="Y139" t="s">
        <v>8700</v>
      </c>
      <c r="Z139" t="s">
        <v>5041</v>
      </c>
      <c r="AD139" t="s">
        <v>7876</v>
      </c>
      <c r="AE139">
        <v>34</v>
      </c>
      <c r="AF139" t="s">
        <v>8604</v>
      </c>
      <c r="AG139" t="s">
        <v>8603</v>
      </c>
      <c r="AH139" t="s">
        <v>8708</v>
      </c>
      <c r="AI139">
        <v>39600</v>
      </c>
      <c r="AJ139" t="s">
        <v>7735</v>
      </c>
      <c r="AL139" t="s">
        <v>5075</v>
      </c>
      <c r="AM139" t="s">
        <v>5075</v>
      </c>
      <c r="AN139" t="s">
        <v>5272</v>
      </c>
      <c r="AO139" t="s">
        <v>5394</v>
      </c>
      <c r="AT139" t="s">
        <v>5096</v>
      </c>
      <c r="AU139" t="s">
        <v>7736</v>
      </c>
      <c r="AV139" t="s">
        <v>7732</v>
      </c>
      <c r="AW139" t="s">
        <v>8707</v>
      </c>
    </row>
    <row r="140" spans="1:50" hidden="1" x14ac:dyDescent="0.2">
      <c r="A140">
        <v>139</v>
      </c>
      <c r="B140" t="s">
        <v>71</v>
      </c>
      <c r="C140">
        <v>10000041</v>
      </c>
      <c r="H140">
        <v>34</v>
      </c>
      <c r="J140">
        <v>9001244</v>
      </c>
      <c r="K140" t="s">
        <v>71</v>
      </c>
      <c r="L140" t="s">
        <v>7877</v>
      </c>
      <c r="N140" t="s">
        <v>4991</v>
      </c>
      <c r="O140" t="s">
        <v>7878</v>
      </c>
      <c r="Q140" t="s">
        <v>5401</v>
      </c>
      <c r="T140" t="s">
        <v>3215</v>
      </c>
      <c r="U140" t="s">
        <v>4992</v>
      </c>
      <c r="V140" t="s">
        <v>7879</v>
      </c>
      <c r="W140" t="s">
        <v>105</v>
      </c>
      <c r="X140" t="s">
        <v>4993</v>
      </c>
      <c r="Y140" t="s">
        <v>8700</v>
      </c>
      <c r="AD140" t="s">
        <v>7880</v>
      </c>
      <c r="AE140">
        <v>45</v>
      </c>
      <c r="AF140" t="s">
        <v>8595</v>
      </c>
      <c r="AG140" t="s">
        <v>8592</v>
      </c>
      <c r="AH140" t="s">
        <v>7881</v>
      </c>
      <c r="AJ140">
        <v>15062201815</v>
      </c>
      <c r="AL140" t="s">
        <v>5010</v>
      </c>
      <c r="AM140" t="s">
        <v>5010</v>
      </c>
      <c r="AN140" t="s">
        <v>5272</v>
      </c>
      <c r="AO140" t="s">
        <v>6506</v>
      </c>
      <c r="AT140" t="s">
        <v>5096</v>
      </c>
      <c r="AU140" t="s">
        <v>7882</v>
      </c>
      <c r="AV140" t="s">
        <v>7863</v>
      </c>
      <c r="AW140" t="s">
        <v>7863</v>
      </c>
    </row>
    <row r="141" spans="1:50" x14ac:dyDescent="0.2">
      <c r="A141">
        <v>140</v>
      </c>
      <c r="B141" t="s">
        <v>71</v>
      </c>
      <c r="C141">
        <v>10000041</v>
      </c>
      <c r="H141">
        <v>35</v>
      </c>
      <c r="J141">
        <v>9001245</v>
      </c>
      <c r="K141" t="s">
        <v>71</v>
      </c>
      <c r="L141" t="s">
        <v>7883</v>
      </c>
      <c r="N141" t="s">
        <v>4991</v>
      </c>
      <c r="O141" t="s">
        <v>3169</v>
      </c>
      <c r="Q141" t="s">
        <v>5401</v>
      </c>
      <c r="T141" t="s">
        <v>3215</v>
      </c>
      <c r="U141" t="s">
        <v>4992</v>
      </c>
      <c r="V141" t="s">
        <v>7884</v>
      </c>
      <c r="W141" t="s">
        <v>105</v>
      </c>
      <c r="X141" t="s">
        <v>4993</v>
      </c>
      <c r="Y141" t="s">
        <v>8700</v>
      </c>
      <c r="AD141" t="s">
        <v>7885</v>
      </c>
      <c r="AE141">
        <v>34</v>
      </c>
      <c r="AF141" t="s">
        <v>8604</v>
      </c>
      <c r="AG141" t="s">
        <v>8603</v>
      </c>
      <c r="AH141" t="s">
        <v>7886</v>
      </c>
      <c r="AJ141">
        <v>15373565517</v>
      </c>
      <c r="AL141" t="s">
        <v>5010</v>
      </c>
      <c r="AM141" t="s">
        <v>5010</v>
      </c>
      <c r="AN141" t="s">
        <v>5083</v>
      </c>
      <c r="AO141" t="s">
        <v>5177</v>
      </c>
      <c r="AT141" t="s">
        <v>5096</v>
      </c>
      <c r="AU141" t="s">
        <v>7882</v>
      </c>
      <c r="AV141" t="s">
        <v>7863</v>
      </c>
      <c r="AW141" t="s">
        <v>7863</v>
      </c>
    </row>
    <row r="142" spans="1:50" hidden="1" x14ac:dyDescent="0.2">
      <c r="A142">
        <v>141</v>
      </c>
      <c r="B142" t="s">
        <v>71</v>
      </c>
      <c r="C142">
        <v>10000041</v>
      </c>
      <c r="H142">
        <v>36</v>
      </c>
      <c r="J142">
        <v>9001309</v>
      </c>
      <c r="K142" t="s">
        <v>71</v>
      </c>
      <c r="L142" t="s">
        <v>7887</v>
      </c>
      <c r="N142" t="s">
        <v>4991</v>
      </c>
      <c r="O142" t="s">
        <v>3176</v>
      </c>
      <c r="Q142" t="s">
        <v>7888</v>
      </c>
      <c r="T142" t="s">
        <v>3216</v>
      </c>
      <c r="U142" t="s">
        <v>4992</v>
      </c>
      <c r="V142" t="s">
        <v>7889</v>
      </c>
      <c r="W142" t="s">
        <v>105</v>
      </c>
      <c r="X142" t="s">
        <v>4993</v>
      </c>
      <c r="Y142" t="s">
        <v>8700</v>
      </c>
      <c r="AD142" t="s">
        <v>7890</v>
      </c>
      <c r="AE142">
        <v>45</v>
      </c>
      <c r="AF142" t="s">
        <v>8595</v>
      </c>
      <c r="AG142" t="s">
        <v>8592</v>
      </c>
      <c r="AH142" t="s">
        <v>7891</v>
      </c>
      <c r="AJ142" t="s">
        <v>7892</v>
      </c>
      <c r="AL142" t="s">
        <v>4997</v>
      </c>
      <c r="AM142" t="s">
        <v>5075</v>
      </c>
      <c r="AN142" t="s">
        <v>5362</v>
      </c>
      <c r="AO142" t="s">
        <v>5177</v>
      </c>
      <c r="AT142" t="s">
        <v>5005</v>
      </c>
      <c r="AU142" t="s">
        <v>7893</v>
      </c>
      <c r="AV142" t="s">
        <v>7869</v>
      </c>
      <c r="AW142" t="s">
        <v>7863</v>
      </c>
    </row>
    <row r="143" spans="1:50" hidden="1" x14ac:dyDescent="0.2">
      <c r="A143">
        <v>142</v>
      </c>
      <c r="B143" t="s">
        <v>71</v>
      </c>
      <c r="C143">
        <v>10000041</v>
      </c>
      <c r="H143">
        <v>37</v>
      </c>
      <c r="J143">
        <v>9001314</v>
      </c>
      <c r="K143" t="s">
        <v>71</v>
      </c>
      <c r="L143" t="s">
        <v>7894</v>
      </c>
      <c r="N143" t="s">
        <v>4991</v>
      </c>
      <c r="O143" t="s">
        <v>3218</v>
      </c>
      <c r="Q143" t="s">
        <v>7895</v>
      </c>
      <c r="T143" t="s">
        <v>3215</v>
      </c>
      <c r="U143" t="s">
        <v>4992</v>
      </c>
      <c r="V143" t="s">
        <v>7896</v>
      </c>
      <c r="W143" t="s">
        <v>105</v>
      </c>
      <c r="X143" t="s">
        <v>4993</v>
      </c>
      <c r="Y143" t="s">
        <v>8700</v>
      </c>
      <c r="AD143" t="s">
        <v>6882</v>
      </c>
      <c r="AE143">
        <v>39</v>
      </c>
      <c r="AF143" t="s">
        <v>8607</v>
      </c>
      <c r="AG143" t="s">
        <v>8592</v>
      </c>
      <c r="AH143" t="s">
        <v>7897</v>
      </c>
      <c r="AJ143" t="s">
        <v>7898</v>
      </c>
      <c r="AL143" t="s">
        <v>5163</v>
      </c>
      <c r="AM143" t="s">
        <v>5010</v>
      </c>
      <c r="AN143" t="s">
        <v>5550</v>
      </c>
      <c r="AO143" t="s">
        <v>7899</v>
      </c>
      <c r="AT143" t="s">
        <v>5005</v>
      </c>
      <c r="AU143" t="s">
        <v>7893</v>
      </c>
      <c r="AV143" t="s">
        <v>7869</v>
      </c>
      <c r="AW143" t="s">
        <v>7863</v>
      </c>
    </row>
    <row r="144" spans="1:50" hidden="1" x14ac:dyDescent="0.2">
      <c r="A144">
        <v>143</v>
      </c>
      <c r="B144" t="s">
        <v>71</v>
      </c>
      <c r="C144">
        <v>10000041</v>
      </c>
      <c r="H144">
        <v>38</v>
      </c>
      <c r="J144">
        <v>9001315</v>
      </c>
      <c r="K144" t="s">
        <v>71</v>
      </c>
      <c r="L144" t="s">
        <v>7900</v>
      </c>
      <c r="N144" t="s">
        <v>4991</v>
      </c>
      <c r="O144" t="s">
        <v>3218</v>
      </c>
      <c r="Q144" t="s">
        <v>5419</v>
      </c>
      <c r="T144" t="s">
        <v>3215</v>
      </c>
      <c r="U144" t="s">
        <v>4992</v>
      </c>
      <c r="V144" t="s">
        <v>7901</v>
      </c>
      <c r="W144" t="s">
        <v>105</v>
      </c>
      <c r="X144" t="s">
        <v>4993</v>
      </c>
      <c r="Y144" t="s">
        <v>8700</v>
      </c>
      <c r="AD144" t="s">
        <v>7902</v>
      </c>
      <c r="AE144">
        <v>38</v>
      </c>
      <c r="AF144" t="s">
        <v>8607</v>
      </c>
      <c r="AG144" t="s">
        <v>8592</v>
      </c>
      <c r="AH144" t="s">
        <v>7897</v>
      </c>
      <c r="AJ144">
        <v>15030305853</v>
      </c>
      <c r="AL144" t="s">
        <v>5163</v>
      </c>
      <c r="AM144" t="s">
        <v>5010</v>
      </c>
      <c r="AN144" t="s">
        <v>5083</v>
      </c>
      <c r="AO144" t="s">
        <v>5177</v>
      </c>
      <c r="AT144" t="s">
        <v>5005</v>
      </c>
      <c r="AU144" t="s">
        <v>7893</v>
      </c>
      <c r="AV144" t="s">
        <v>7869</v>
      </c>
      <c r="AW144" t="s">
        <v>7863</v>
      </c>
    </row>
    <row r="145" spans="1:50" hidden="1" x14ac:dyDescent="0.2">
      <c r="A145">
        <v>144</v>
      </c>
      <c r="B145" t="s">
        <v>71</v>
      </c>
      <c r="C145">
        <v>10000041</v>
      </c>
      <c r="H145">
        <v>39</v>
      </c>
      <c r="J145">
        <v>9001320</v>
      </c>
      <c r="K145" t="s">
        <v>71</v>
      </c>
      <c r="L145" t="s">
        <v>7903</v>
      </c>
      <c r="N145" t="s">
        <v>4991</v>
      </c>
      <c r="O145" t="s">
        <v>3223</v>
      </c>
      <c r="Q145" t="s">
        <v>7888</v>
      </c>
      <c r="T145" t="s">
        <v>3216</v>
      </c>
      <c r="U145" t="s">
        <v>4992</v>
      </c>
      <c r="V145" t="s">
        <v>7904</v>
      </c>
      <c r="W145" t="s">
        <v>105</v>
      </c>
      <c r="X145" t="s">
        <v>4993</v>
      </c>
      <c r="Y145" t="s">
        <v>8700</v>
      </c>
      <c r="AD145" t="s">
        <v>7905</v>
      </c>
      <c r="AE145">
        <v>37</v>
      </c>
      <c r="AF145" t="s">
        <v>8607</v>
      </c>
      <c r="AG145" t="s">
        <v>8592</v>
      </c>
      <c r="AH145" t="s">
        <v>7897</v>
      </c>
      <c r="AJ145" t="s">
        <v>7906</v>
      </c>
      <c r="AL145" t="s">
        <v>5163</v>
      </c>
      <c r="AM145" t="s">
        <v>5010</v>
      </c>
      <c r="AN145" t="s">
        <v>5083</v>
      </c>
      <c r="AO145" t="s">
        <v>5177</v>
      </c>
      <c r="AT145" t="s">
        <v>5005</v>
      </c>
      <c r="AU145" t="s">
        <v>7893</v>
      </c>
      <c r="AV145" t="s">
        <v>7869</v>
      </c>
      <c r="AW145" t="s">
        <v>7863</v>
      </c>
    </row>
    <row r="146" spans="1:50" hidden="1" x14ac:dyDescent="0.2">
      <c r="A146">
        <v>145</v>
      </c>
      <c r="B146" t="s">
        <v>97</v>
      </c>
      <c r="C146">
        <v>10000053</v>
      </c>
      <c r="F146" t="s">
        <v>3166</v>
      </c>
      <c r="G146">
        <v>50000127</v>
      </c>
      <c r="H146">
        <v>1</v>
      </c>
      <c r="I146" t="s">
        <v>5464</v>
      </c>
      <c r="J146">
        <v>9000121</v>
      </c>
      <c r="K146" t="s">
        <v>97</v>
      </c>
      <c r="L146" t="s">
        <v>94</v>
      </c>
      <c r="M146">
        <v>53001</v>
      </c>
      <c r="N146" t="s">
        <v>4991</v>
      </c>
      <c r="O146" t="s">
        <v>3166</v>
      </c>
      <c r="Q146" t="s">
        <v>3166</v>
      </c>
      <c r="T146" t="s">
        <v>3215</v>
      </c>
      <c r="U146" t="s">
        <v>4992</v>
      </c>
      <c r="V146" t="s">
        <v>95</v>
      </c>
      <c r="W146" t="s">
        <v>29</v>
      </c>
      <c r="X146" t="s">
        <v>4993</v>
      </c>
      <c r="Y146" t="s">
        <v>8589</v>
      </c>
      <c r="Z146" t="s">
        <v>5026</v>
      </c>
      <c r="AA146" t="s">
        <v>4995</v>
      </c>
      <c r="AB146" t="s">
        <v>8590</v>
      </c>
      <c r="AD146" t="s">
        <v>5465</v>
      </c>
      <c r="AE146">
        <v>53</v>
      </c>
      <c r="AF146" t="s">
        <v>8653</v>
      </c>
      <c r="AG146" t="s">
        <v>8592</v>
      </c>
      <c r="AH146" t="s">
        <v>8654</v>
      </c>
      <c r="AI146">
        <v>35370</v>
      </c>
      <c r="AJ146">
        <v>19931511907</v>
      </c>
      <c r="AK146">
        <v>18031530500</v>
      </c>
      <c r="AL146" t="s">
        <v>5010</v>
      </c>
      <c r="AM146" t="s">
        <v>5010</v>
      </c>
      <c r="AN146" t="s">
        <v>5466</v>
      </c>
      <c r="AO146" t="s">
        <v>5394</v>
      </c>
      <c r="AP146" t="s">
        <v>5015</v>
      </c>
      <c r="AT146" t="s">
        <v>4998</v>
      </c>
      <c r="AV146" t="s">
        <v>4999</v>
      </c>
      <c r="AW146" t="s">
        <v>7936</v>
      </c>
    </row>
    <row r="147" spans="1:50" hidden="1" x14ac:dyDescent="0.2">
      <c r="A147">
        <v>146</v>
      </c>
      <c r="B147" t="s">
        <v>97</v>
      </c>
      <c r="C147">
        <v>10000053</v>
      </c>
      <c r="F147" t="s">
        <v>3167</v>
      </c>
      <c r="G147">
        <v>50000128</v>
      </c>
      <c r="H147">
        <v>2</v>
      </c>
      <c r="I147" t="s">
        <v>5467</v>
      </c>
      <c r="J147">
        <v>9000122</v>
      </c>
      <c r="K147" t="s">
        <v>97</v>
      </c>
      <c r="L147" t="s">
        <v>102</v>
      </c>
      <c r="M147">
        <v>3521</v>
      </c>
      <c r="N147" t="s">
        <v>5007</v>
      </c>
      <c r="O147" t="s">
        <v>3167</v>
      </c>
      <c r="Q147" t="s">
        <v>3167</v>
      </c>
      <c r="T147" t="s">
        <v>3215</v>
      </c>
      <c r="U147" t="s">
        <v>4992</v>
      </c>
      <c r="V147" t="s">
        <v>1940</v>
      </c>
      <c r="W147" t="s">
        <v>29</v>
      </c>
      <c r="X147" t="s">
        <v>4993</v>
      </c>
      <c r="Y147" t="s">
        <v>8589</v>
      </c>
      <c r="Z147" t="s">
        <v>5026</v>
      </c>
      <c r="AA147" t="s">
        <v>5048</v>
      </c>
      <c r="AB147" t="s">
        <v>8593</v>
      </c>
      <c r="AD147" t="s">
        <v>5468</v>
      </c>
      <c r="AE147">
        <v>46</v>
      </c>
      <c r="AF147" t="s">
        <v>8591</v>
      </c>
      <c r="AG147" t="s">
        <v>8592</v>
      </c>
      <c r="AH147" t="s">
        <v>6711</v>
      </c>
      <c r="AI147">
        <v>38687</v>
      </c>
      <c r="AJ147">
        <v>15033312211</v>
      </c>
      <c r="AK147">
        <v>13739820688</v>
      </c>
      <c r="AL147" t="s">
        <v>5387</v>
      </c>
      <c r="AM147" t="s">
        <v>5387</v>
      </c>
      <c r="AP147" t="s">
        <v>97</v>
      </c>
      <c r="AR147" t="s">
        <v>5195</v>
      </c>
      <c r="AS147" t="s">
        <v>5195</v>
      </c>
      <c r="AT147" t="s">
        <v>4998</v>
      </c>
      <c r="AV147" t="s">
        <v>4999</v>
      </c>
      <c r="AW147" t="s">
        <v>7936</v>
      </c>
    </row>
    <row r="148" spans="1:50" hidden="1" x14ac:dyDescent="0.2">
      <c r="A148">
        <v>147</v>
      </c>
      <c r="B148" t="s">
        <v>97</v>
      </c>
      <c r="C148">
        <v>10000053</v>
      </c>
      <c r="D148" t="s">
        <v>5469</v>
      </c>
      <c r="E148">
        <v>10000056</v>
      </c>
      <c r="F148" t="s">
        <v>5039</v>
      </c>
      <c r="G148">
        <v>50002002</v>
      </c>
      <c r="H148">
        <v>3</v>
      </c>
      <c r="J148">
        <v>9000295</v>
      </c>
      <c r="K148" t="s">
        <v>97</v>
      </c>
      <c r="L148" t="s">
        <v>511</v>
      </c>
      <c r="M148">
        <v>20440</v>
      </c>
      <c r="N148" t="s">
        <v>5007</v>
      </c>
      <c r="O148" t="s">
        <v>3218</v>
      </c>
      <c r="Q148" t="s">
        <v>5470</v>
      </c>
      <c r="S148">
        <v>43435</v>
      </c>
      <c r="T148" t="s">
        <v>3215</v>
      </c>
      <c r="U148" t="s">
        <v>4992</v>
      </c>
      <c r="V148" t="s">
        <v>512</v>
      </c>
      <c r="W148" t="s">
        <v>105</v>
      </c>
      <c r="X148" t="s">
        <v>4993</v>
      </c>
      <c r="Y148" t="s">
        <v>8600</v>
      </c>
      <c r="Z148" t="s">
        <v>5041</v>
      </c>
      <c r="AC148" t="s">
        <v>5471</v>
      </c>
      <c r="AD148" t="s">
        <v>5472</v>
      </c>
      <c r="AE148">
        <v>49</v>
      </c>
      <c r="AF148" t="s">
        <v>8591</v>
      </c>
      <c r="AG148" t="s">
        <v>8592</v>
      </c>
      <c r="AH148" t="s">
        <v>8709</v>
      </c>
      <c r="AJ148">
        <v>18931592653</v>
      </c>
      <c r="AL148" t="s">
        <v>5010</v>
      </c>
      <c r="AM148" t="s">
        <v>5010</v>
      </c>
      <c r="AN148" t="s">
        <v>5176</v>
      </c>
      <c r="AO148" t="s">
        <v>5473</v>
      </c>
      <c r="AP148" t="s">
        <v>5251</v>
      </c>
      <c r="AT148" t="s">
        <v>4998</v>
      </c>
      <c r="AU148" t="s">
        <v>5070</v>
      </c>
      <c r="AV148" t="s">
        <v>5071</v>
      </c>
      <c r="AW148" t="s">
        <v>8609</v>
      </c>
      <c r="AX148" t="s">
        <v>5474</v>
      </c>
    </row>
    <row r="149" spans="1:50" x14ac:dyDescent="0.2">
      <c r="A149">
        <v>148</v>
      </c>
      <c r="B149" t="s">
        <v>97</v>
      </c>
      <c r="C149">
        <v>10000053</v>
      </c>
      <c r="D149" t="s">
        <v>5475</v>
      </c>
      <c r="E149">
        <v>10000055</v>
      </c>
      <c r="F149" t="s">
        <v>3217</v>
      </c>
      <c r="G149">
        <v>50000133</v>
      </c>
      <c r="H149">
        <v>4</v>
      </c>
      <c r="J149">
        <v>9000196</v>
      </c>
      <c r="K149" t="s">
        <v>97</v>
      </c>
      <c r="L149" t="s">
        <v>303</v>
      </c>
      <c r="M149">
        <v>104717</v>
      </c>
      <c r="N149" t="s">
        <v>4991</v>
      </c>
      <c r="O149" t="s">
        <v>3217</v>
      </c>
      <c r="Q149" t="s">
        <v>5476</v>
      </c>
      <c r="S149">
        <v>43497</v>
      </c>
      <c r="T149" t="s">
        <v>3215</v>
      </c>
      <c r="U149" t="s">
        <v>4992</v>
      </c>
      <c r="V149" t="s">
        <v>304</v>
      </c>
      <c r="W149" t="s">
        <v>125</v>
      </c>
      <c r="X149" t="s">
        <v>4993</v>
      </c>
      <c r="Y149" t="s">
        <v>8589</v>
      </c>
      <c r="Z149" t="s">
        <v>5034</v>
      </c>
      <c r="AD149" t="s">
        <v>5477</v>
      </c>
      <c r="AE149">
        <v>35</v>
      </c>
      <c r="AF149" t="s">
        <v>8604</v>
      </c>
      <c r="AG149" t="s">
        <v>8603</v>
      </c>
      <c r="AH149" t="s">
        <v>8710</v>
      </c>
      <c r="AJ149">
        <v>15930570501</v>
      </c>
      <c r="AK149">
        <v>18603253190</v>
      </c>
      <c r="AL149" t="s">
        <v>5010</v>
      </c>
      <c r="AM149" t="s">
        <v>5010</v>
      </c>
      <c r="AN149" t="s">
        <v>5158</v>
      </c>
      <c r="AO149" t="s">
        <v>5159</v>
      </c>
      <c r="AP149" t="s">
        <v>5020</v>
      </c>
      <c r="AT149" t="s">
        <v>4998</v>
      </c>
      <c r="AU149" t="s">
        <v>5203</v>
      </c>
      <c r="AV149" t="s">
        <v>4999</v>
      </c>
      <c r="AW149" t="s">
        <v>7936</v>
      </c>
    </row>
    <row r="150" spans="1:50" hidden="1" x14ac:dyDescent="0.2">
      <c r="A150">
        <v>149</v>
      </c>
      <c r="B150" t="s">
        <v>97</v>
      </c>
      <c r="C150">
        <v>10000053</v>
      </c>
      <c r="D150" t="s">
        <v>5475</v>
      </c>
      <c r="E150">
        <v>10000055</v>
      </c>
      <c r="F150" t="s">
        <v>5039</v>
      </c>
      <c r="G150">
        <v>50000134</v>
      </c>
      <c r="H150">
        <v>5</v>
      </c>
      <c r="J150">
        <v>9000207</v>
      </c>
      <c r="K150" t="s">
        <v>97</v>
      </c>
      <c r="L150" t="s">
        <v>333</v>
      </c>
      <c r="M150">
        <v>3519</v>
      </c>
      <c r="N150" t="s">
        <v>5007</v>
      </c>
      <c r="O150" t="s">
        <v>3218</v>
      </c>
      <c r="Q150" t="s">
        <v>5478</v>
      </c>
      <c r="S150">
        <v>43374</v>
      </c>
      <c r="T150" t="s">
        <v>3216</v>
      </c>
      <c r="U150" t="s">
        <v>4992</v>
      </c>
      <c r="V150" t="s">
        <v>334</v>
      </c>
      <c r="W150" t="s">
        <v>105</v>
      </c>
      <c r="X150" t="s">
        <v>4993</v>
      </c>
      <c r="Y150" t="s">
        <v>8600</v>
      </c>
      <c r="Z150" t="s">
        <v>5041</v>
      </c>
      <c r="AD150" t="s">
        <v>5479</v>
      </c>
      <c r="AE150">
        <v>41</v>
      </c>
      <c r="AF150" t="s">
        <v>8595</v>
      </c>
      <c r="AG150" t="s">
        <v>8592</v>
      </c>
      <c r="AH150" t="s">
        <v>8711</v>
      </c>
      <c r="AI150">
        <v>38148</v>
      </c>
      <c r="AJ150">
        <v>18932981817</v>
      </c>
      <c r="AL150" t="s">
        <v>5010</v>
      </c>
      <c r="AM150" t="s">
        <v>5010</v>
      </c>
      <c r="AN150" t="s">
        <v>5480</v>
      </c>
      <c r="AO150" t="s">
        <v>5202</v>
      </c>
      <c r="AP150" t="s">
        <v>97</v>
      </c>
      <c r="AT150" t="s">
        <v>4998</v>
      </c>
      <c r="AU150" t="s">
        <v>5070</v>
      </c>
      <c r="AV150" t="s">
        <v>5071</v>
      </c>
      <c r="AW150" t="s">
        <v>8609</v>
      </c>
    </row>
    <row r="151" spans="1:50" hidden="1" x14ac:dyDescent="0.2">
      <c r="A151">
        <v>150</v>
      </c>
      <c r="B151" t="s">
        <v>97</v>
      </c>
      <c r="C151">
        <v>10000053</v>
      </c>
      <c r="D151" t="s">
        <v>5469</v>
      </c>
      <c r="E151">
        <v>10000056</v>
      </c>
      <c r="F151" t="s">
        <v>3217</v>
      </c>
      <c r="G151">
        <v>50000135</v>
      </c>
      <c r="H151">
        <v>6</v>
      </c>
      <c r="J151">
        <v>9000188</v>
      </c>
      <c r="K151" t="s">
        <v>97</v>
      </c>
      <c r="L151" t="s">
        <v>285</v>
      </c>
      <c r="M151">
        <v>20455</v>
      </c>
      <c r="N151" t="s">
        <v>5007</v>
      </c>
      <c r="O151" t="s">
        <v>3217</v>
      </c>
      <c r="Q151" t="s">
        <v>5481</v>
      </c>
      <c r="S151">
        <v>43374</v>
      </c>
      <c r="T151" t="s">
        <v>3215</v>
      </c>
      <c r="U151" t="s">
        <v>4992</v>
      </c>
      <c r="V151" t="s">
        <v>286</v>
      </c>
      <c r="W151" t="s">
        <v>125</v>
      </c>
      <c r="X151" t="s">
        <v>4993</v>
      </c>
      <c r="Y151" t="s">
        <v>8589</v>
      </c>
      <c r="Z151" t="s">
        <v>5034</v>
      </c>
      <c r="AA151" t="s">
        <v>5482</v>
      </c>
      <c r="AB151" t="s">
        <v>8590</v>
      </c>
      <c r="AC151" t="s">
        <v>5483</v>
      </c>
      <c r="AD151" t="s">
        <v>5484</v>
      </c>
      <c r="AE151">
        <v>47</v>
      </c>
      <c r="AF151" t="s">
        <v>8591</v>
      </c>
      <c r="AG151" t="s">
        <v>8592</v>
      </c>
      <c r="AH151" t="s">
        <v>8712</v>
      </c>
      <c r="AI151">
        <v>37554</v>
      </c>
      <c r="AJ151">
        <v>18931592621</v>
      </c>
      <c r="AL151" t="s">
        <v>5387</v>
      </c>
      <c r="AM151" t="s">
        <v>5387</v>
      </c>
      <c r="AN151" t="s">
        <v>5270</v>
      </c>
      <c r="AO151" t="s">
        <v>5485</v>
      </c>
      <c r="AP151" t="s">
        <v>5251</v>
      </c>
      <c r="AT151" t="s">
        <v>4998</v>
      </c>
      <c r="AV151" t="s">
        <v>4999</v>
      </c>
      <c r="AW151" t="s">
        <v>7936</v>
      </c>
    </row>
    <row r="152" spans="1:50" hidden="1" x14ac:dyDescent="0.2">
      <c r="A152">
        <v>151</v>
      </c>
      <c r="B152" t="s">
        <v>97</v>
      </c>
      <c r="C152">
        <v>10000053</v>
      </c>
      <c r="D152" t="s">
        <v>5469</v>
      </c>
      <c r="E152">
        <v>10000056</v>
      </c>
      <c r="F152" t="s">
        <v>5039</v>
      </c>
      <c r="G152">
        <v>50000136</v>
      </c>
      <c r="H152">
        <v>7</v>
      </c>
      <c r="J152">
        <v>9000189</v>
      </c>
      <c r="K152" t="s">
        <v>97</v>
      </c>
      <c r="L152" t="s">
        <v>288</v>
      </c>
      <c r="M152">
        <v>14110</v>
      </c>
      <c r="N152" t="s">
        <v>5007</v>
      </c>
      <c r="O152" t="s">
        <v>3218</v>
      </c>
      <c r="Q152" t="s">
        <v>5486</v>
      </c>
      <c r="S152">
        <v>43374</v>
      </c>
      <c r="T152" t="s">
        <v>3215</v>
      </c>
      <c r="U152" t="s">
        <v>4992</v>
      </c>
      <c r="V152" t="s">
        <v>289</v>
      </c>
      <c r="W152" t="s">
        <v>105</v>
      </c>
      <c r="X152" t="s">
        <v>4993</v>
      </c>
      <c r="Y152" t="s">
        <v>8600</v>
      </c>
      <c r="Z152" t="s">
        <v>5041</v>
      </c>
      <c r="AC152" t="s">
        <v>5487</v>
      </c>
      <c r="AD152" t="s">
        <v>5488</v>
      </c>
      <c r="AE152">
        <v>42</v>
      </c>
      <c r="AF152" t="s">
        <v>8595</v>
      </c>
      <c r="AG152" t="s">
        <v>8592</v>
      </c>
      <c r="AH152" t="s">
        <v>8711</v>
      </c>
      <c r="AI152">
        <v>41270</v>
      </c>
      <c r="AJ152">
        <v>13933351823</v>
      </c>
      <c r="AL152" t="s">
        <v>5010</v>
      </c>
      <c r="AM152" t="s">
        <v>5010</v>
      </c>
      <c r="AN152" t="s">
        <v>5489</v>
      </c>
      <c r="AO152" t="s">
        <v>5490</v>
      </c>
      <c r="AP152" t="s">
        <v>5491</v>
      </c>
      <c r="AT152" t="s">
        <v>4998</v>
      </c>
      <c r="AV152" t="s">
        <v>4999</v>
      </c>
      <c r="AW152" t="s">
        <v>7936</v>
      </c>
    </row>
    <row r="153" spans="1:50" hidden="1" x14ac:dyDescent="0.2">
      <c r="A153">
        <v>152</v>
      </c>
      <c r="B153" t="s">
        <v>97</v>
      </c>
      <c r="C153">
        <v>10000053</v>
      </c>
      <c r="D153" t="s">
        <v>5469</v>
      </c>
      <c r="E153">
        <v>10000056</v>
      </c>
      <c r="H153">
        <v>8</v>
      </c>
      <c r="J153">
        <v>9000191</v>
      </c>
      <c r="K153" t="s">
        <v>97</v>
      </c>
      <c r="L153" t="s">
        <v>2425</v>
      </c>
      <c r="N153" t="s">
        <v>4991</v>
      </c>
      <c r="O153" t="s">
        <v>3176</v>
      </c>
      <c r="Q153" t="s">
        <v>5486</v>
      </c>
      <c r="S153">
        <v>43374</v>
      </c>
      <c r="T153" t="s">
        <v>3215</v>
      </c>
      <c r="U153" t="s">
        <v>4992</v>
      </c>
      <c r="V153" t="s">
        <v>2426</v>
      </c>
      <c r="W153" t="s">
        <v>105</v>
      </c>
      <c r="X153" t="s">
        <v>4993</v>
      </c>
      <c r="Y153" t="s">
        <v>8600</v>
      </c>
      <c r="Z153" t="s">
        <v>5041</v>
      </c>
      <c r="AA153" t="s">
        <v>5048</v>
      </c>
      <c r="AB153" t="s">
        <v>8593</v>
      </c>
      <c r="AD153" t="s">
        <v>5492</v>
      </c>
      <c r="AE153">
        <v>38</v>
      </c>
      <c r="AF153" t="s">
        <v>8607</v>
      </c>
      <c r="AG153" t="s">
        <v>8592</v>
      </c>
      <c r="AH153" t="s">
        <v>7897</v>
      </c>
      <c r="AJ153">
        <v>15930891206</v>
      </c>
      <c r="AL153" t="s">
        <v>5493</v>
      </c>
      <c r="AM153" t="s">
        <v>5075</v>
      </c>
      <c r="AN153" t="s">
        <v>5494</v>
      </c>
      <c r="AO153" t="s">
        <v>5304</v>
      </c>
      <c r="AT153" t="s">
        <v>5005</v>
      </c>
      <c r="AV153" t="s">
        <v>7864</v>
      </c>
      <c r="AW153" t="s">
        <v>3254</v>
      </c>
    </row>
    <row r="154" spans="1:50" hidden="1" x14ac:dyDescent="0.2">
      <c r="A154">
        <v>153</v>
      </c>
      <c r="B154" t="s">
        <v>97</v>
      </c>
      <c r="C154">
        <v>10000053</v>
      </c>
      <c r="D154" t="s">
        <v>5469</v>
      </c>
      <c r="E154">
        <v>10000056</v>
      </c>
      <c r="F154" t="s">
        <v>5039</v>
      </c>
      <c r="G154">
        <v>50000138</v>
      </c>
      <c r="H154">
        <v>9</v>
      </c>
      <c r="J154">
        <v>9000213</v>
      </c>
      <c r="K154" t="s">
        <v>97</v>
      </c>
      <c r="L154" t="s">
        <v>348</v>
      </c>
      <c r="M154">
        <v>20601</v>
      </c>
      <c r="N154" t="s">
        <v>5007</v>
      </c>
      <c r="O154" t="s">
        <v>3218</v>
      </c>
      <c r="Q154" t="s">
        <v>5486</v>
      </c>
      <c r="S154">
        <v>43374</v>
      </c>
      <c r="T154" t="s">
        <v>3215</v>
      </c>
      <c r="U154" t="s">
        <v>4992</v>
      </c>
      <c r="V154" t="s">
        <v>349</v>
      </c>
      <c r="W154" t="s">
        <v>105</v>
      </c>
      <c r="X154" t="s">
        <v>4993</v>
      </c>
      <c r="Y154" t="s">
        <v>8600</v>
      </c>
      <c r="Z154" t="s">
        <v>5041</v>
      </c>
      <c r="AD154" t="s">
        <v>5495</v>
      </c>
      <c r="AE154">
        <v>37</v>
      </c>
      <c r="AF154" t="s">
        <v>8607</v>
      </c>
      <c r="AG154" t="s">
        <v>8592</v>
      </c>
      <c r="AH154" t="s">
        <v>8157</v>
      </c>
      <c r="AI154">
        <v>38667</v>
      </c>
      <c r="AJ154">
        <v>13832980465</v>
      </c>
      <c r="AL154" t="s">
        <v>5148</v>
      </c>
      <c r="AM154" t="s">
        <v>5387</v>
      </c>
      <c r="AN154" t="s">
        <v>5158</v>
      </c>
      <c r="AO154" t="s">
        <v>5496</v>
      </c>
      <c r="AP154" t="s">
        <v>5251</v>
      </c>
      <c r="AR154" t="s">
        <v>5195</v>
      </c>
      <c r="AS154" t="s">
        <v>5195</v>
      </c>
      <c r="AT154" t="s">
        <v>4998</v>
      </c>
      <c r="AU154" t="s">
        <v>5070</v>
      </c>
      <c r="AV154" t="s">
        <v>5071</v>
      </c>
      <c r="AW154" t="s">
        <v>8609</v>
      </c>
    </row>
    <row r="155" spans="1:50" x14ac:dyDescent="0.2">
      <c r="A155">
        <v>154</v>
      </c>
      <c r="B155" t="s">
        <v>97</v>
      </c>
      <c r="C155">
        <v>10000053</v>
      </c>
      <c r="D155" t="s">
        <v>5497</v>
      </c>
      <c r="E155">
        <v>10000054</v>
      </c>
      <c r="H155">
        <v>10</v>
      </c>
      <c r="J155">
        <v>9000197</v>
      </c>
      <c r="K155" t="s">
        <v>97</v>
      </c>
      <c r="L155" t="s">
        <v>2428</v>
      </c>
      <c r="N155" t="s">
        <v>4991</v>
      </c>
      <c r="O155" t="s">
        <v>3218</v>
      </c>
      <c r="Q155" t="s">
        <v>5498</v>
      </c>
      <c r="S155">
        <v>43374</v>
      </c>
      <c r="T155" t="s">
        <v>3215</v>
      </c>
      <c r="U155" t="s">
        <v>4992</v>
      </c>
      <c r="V155" t="s">
        <v>2429</v>
      </c>
      <c r="W155" t="s">
        <v>105</v>
      </c>
      <c r="X155" t="s">
        <v>4993</v>
      </c>
      <c r="Y155" t="s">
        <v>8600</v>
      </c>
      <c r="Z155" t="s">
        <v>5041</v>
      </c>
      <c r="AA155" t="s">
        <v>5054</v>
      </c>
      <c r="AB155" t="s">
        <v>8601</v>
      </c>
      <c r="AD155" t="s">
        <v>5499</v>
      </c>
      <c r="AE155">
        <v>32</v>
      </c>
      <c r="AF155" t="s">
        <v>8604</v>
      </c>
      <c r="AG155" t="s">
        <v>8603</v>
      </c>
      <c r="AH155" t="s">
        <v>8131</v>
      </c>
      <c r="AI155" t="s">
        <v>5500</v>
      </c>
      <c r="AJ155">
        <v>15230335439</v>
      </c>
      <c r="AL155" t="s">
        <v>5010</v>
      </c>
      <c r="AM155" t="s">
        <v>5010</v>
      </c>
      <c r="AN155" t="s">
        <v>5272</v>
      </c>
      <c r="AO155" t="s">
        <v>5501</v>
      </c>
      <c r="AT155" t="s">
        <v>5005</v>
      </c>
      <c r="AV155" t="s">
        <v>7864</v>
      </c>
      <c r="AW155" t="s">
        <v>3254</v>
      </c>
    </row>
    <row r="156" spans="1:50" hidden="1" x14ac:dyDescent="0.2">
      <c r="A156">
        <v>155</v>
      </c>
      <c r="B156" t="s">
        <v>97</v>
      </c>
      <c r="C156">
        <v>10000053</v>
      </c>
      <c r="D156" t="s">
        <v>5497</v>
      </c>
      <c r="E156">
        <v>10000054</v>
      </c>
      <c r="F156" t="s">
        <v>3217</v>
      </c>
      <c r="G156">
        <v>50000131</v>
      </c>
      <c r="H156">
        <v>11</v>
      </c>
      <c r="J156">
        <v>9000211</v>
      </c>
      <c r="K156" t="s">
        <v>97</v>
      </c>
      <c r="L156" t="s">
        <v>342</v>
      </c>
      <c r="M156">
        <v>1109</v>
      </c>
      <c r="N156" t="s">
        <v>4991</v>
      </c>
      <c r="O156" t="s">
        <v>3217</v>
      </c>
      <c r="Q156" t="s">
        <v>5502</v>
      </c>
      <c r="S156">
        <v>43374</v>
      </c>
      <c r="T156" t="s">
        <v>3216</v>
      </c>
      <c r="U156" t="s">
        <v>4992</v>
      </c>
      <c r="V156" t="s">
        <v>343</v>
      </c>
      <c r="W156" t="s">
        <v>125</v>
      </c>
      <c r="X156" t="s">
        <v>4993</v>
      </c>
      <c r="Y156" t="s">
        <v>8589</v>
      </c>
      <c r="Z156" t="s">
        <v>5034</v>
      </c>
      <c r="AA156" t="s">
        <v>4995</v>
      </c>
      <c r="AB156" t="s">
        <v>8590</v>
      </c>
      <c r="AD156" t="s">
        <v>5503</v>
      </c>
      <c r="AE156">
        <v>45</v>
      </c>
      <c r="AF156" t="s">
        <v>8595</v>
      </c>
      <c r="AG156" t="s">
        <v>8592</v>
      </c>
      <c r="AH156" t="s">
        <v>8713</v>
      </c>
      <c r="AI156">
        <v>35726</v>
      </c>
      <c r="AJ156">
        <v>15102530073</v>
      </c>
      <c r="AL156" t="s">
        <v>5010</v>
      </c>
      <c r="AM156" t="s">
        <v>5010</v>
      </c>
      <c r="AN156" t="s">
        <v>5362</v>
      </c>
      <c r="AO156" t="s">
        <v>5304</v>
      </c>
      <c r="AP156" t="s">
        <v>5029</v>
      </c>
      <c r="AT156" t="s">
        <v>4998</v>
      </c>
      <c r="AU156" t="s">
        <v>5070</v>
      </c>
      <c r="AV156" t="s">
        <v>5071</v>
      </c>
      <c r="AW156" t="s">
        <v>8609</v>
      </c>
    </row>
    <row r="157" spans="1:50" hidden="1" x14ac:dyDescent="0.2">
      <c r="A157">
        <v>156</v>
      </c>
      <c r="B157" t="s">
        <v>97</v>
      </c>
      <c r="C157">
        <v>10000053</v>
      </c>
      <c r="D157" t="s">
        <v>5504</v>
      </c>
      <c r="E157">
        <v>10000057</v>
      </c>
      <c r="F157" t="s">
        <v>3220</v>
      </c>
      <c r="G157">
        <v>50000140</v>
      </c>
      <c r="H157">
        <v>12</v>
      </c>
      <c r="J157">
        <v>9000193</v>
      </c>
      <c r="K157" t="s">
        <v>97</v>
      </c>
      <c r="L157" t="s">
        <v>294</v>
      </c>
      <c r="M157">
        <v>52017</v>
      </c>
      <c r="N157" t="s">
        <v>5007</v>
      </c>
      <c r="O157" t="s">
        <v>3220</v>
      </c>
      <c r="Q157" t="s">
        <v>5505</v>
      </c>
      <c r="S157">
        <v>43374</v>
      </c>
      <c r="T157" t="s">
        <v>3215</v>
      </c>
      <c r="U157" t="s">
        <v>4992</v>
      </c>
      <c r="V157" t="s">
        <v>295</v>
      </c>
      <c r="W157" t="s">
        <v>125</v>
      </c>
      <c r="X157" t="s">
        <v>4993</v>
      </c>
      <c r="Y157" t="s">
        <v>8589</v>
      </c>
      <c r="Z157" t="s">
        <v>5034</v>
      </c>
      <c r="AC157" t="s">
        <v>5487</v>
      </c>
      <c r="AD157" t="s">
        <v>5506</v>
      </c>
      <c r="AE157">
        <v>41</v>
      </c>
      <c r="AF157" t="s">
        <v>8595</v>
      </c>
      <c r="AG157" t="s">
        <v>8592</v>
      </c>
      <c r="AH157" t="s">
        <v>7410</v>
      </c>
      <c r="AI157">
        <v>39995</v>
      </c>
      <c r="AJ157">
        <v>15232699057</v>
      </c>
      <c r="AL157" t="s">
        <v>5163</v>
      </c>
      <c r="AM157" t="s">
        <v>5010</v>
      </c>
      <c r="AN157" t="s">
        <v>5158</v>
      </c>
      <c r="AO157" t="s">
        <v>5507</v>
      </c>
      <c r="AP157" t="s">
        <v>5015</v>
      </c>
      <c r="AT157" t="s">
        <v>4998</v>
      </c>
      <c r="AV157" t="s">
        <v>4999</v>
      </c>
      <c r="AW157" t="s">
        <v>7936</v>
      </c>
    </row>
    <row r="158" spans="1:50" hidden="1" x14ac:dyDescent="0.2">
      <c r="A158">
        <v>157</v>
      </c>
      <c r="B158" t="s">
        <v>97</v>
      </c>
      <c r="C158">
        <v>10000053</v>
      </c>
      <c r="D158" t="s">
        <v>5504</v>
      </c>
      <c r="E158">
        <v>10000057</v>
      </c>
      <c r="F158" t="s">
        <v>5039</v>
      </c>
      <c r="G158">
        <v>50000141</v>
      </c>
      <c r="H158">
        <v>13</v>
      </c>
      <c r="J158">
        <v>9000208</v>
      </c>
      <c r="K158" t="s">
        <v>97</v>
      </c>
      <c r="L158" t="s">
        <v>336</v>
      </c>
      <c r="M158">
        <v>65155</v>
      </c>
      <c r="N158" t="s">
        <v>5007</v>
      </c>
      <c r="O158" t="s">
        <v>3218</v>
      </c>
      <c r="Q158" t="s">
        <v>5508</v>
      </c>
      <c r="S158">
        <v>43374</v>
      </c>
      <c r="T158" t="s">
        <v>3215</v>
      </c>
      <c r="U158" t="s">
        <v>4992</v>
      </c>
      <c r="V158" t="s">
        <v>337</v>
      </c>
      <c r="W158" t="s">
        <v>105</v>
      </c>
      <c r="X158" t="s">
        <v>4993</v>
      </c>
      <c r="Y158" t="s">
        <v>8600</v>
      </c>
      <c r="Z158" t="s">
        <v>5041</v>
      </c>
      <c r="AD158" t="s">
        <v>5509</v>
      </c>
      <c r="AE158">
        <v>41</v>
      </c>
      <c r="AF158" t="s">
        <v>8595</v>
      </c>
      <c r="AG158" t="s">
        <v>8592</v>
      </c>
      <c r="AH158" t="s">
        <v>8714</v>
      </c>
      <c r="AI158">
        <v>40408</v>
      </c>
      <c r="AJ158">
        <v>13930550071</v>
      </c>
      <c r="AL158" t="s">
        <v>5010</v>
      </c>
      <c r="AM158" t="s">
        <v>5010</v>
      </c>
      <c r="AN158" t="s">
        <v>5510</v>
      </c>
      <c r="AO158" t="s">
        <v>5511</v>
      </c>
      <c r="AP158" t="s">
        <v>101</v>
      </c>
      <c r="AR158" t="s">
        <v>5195</v>
      </c>
      <c r="AS158" t="s">
        <v>5195</v>
      </c>
      <c r="AT158" t="s">
        <v>4998</v>
      </c>
      <c r="AU158" t="s">
        <v>5070</v>
      </c>
      <c r="AV158" t="s">
        <v>5071</v>
      </c>
      <c r="AW158" t="s">
        <v>8609</v>
      </c>
    </row>
    <row r="159" spans="1:50" x14ac:dyDescent="0.2">
      <c r="A159">
        <v>158</v>
      </c>
      <c r="B159" t="s">
        <v>97</v>
      </c>
      <c r="C159">
        <v>10000053</v>
      </c>
      <c r="F159" t="s">
        <v>5512</v>
      </c>
      <c r="G159">
        <v>50000130</v>
      </c>
      <c r="H159">
        <v>14</v>
      </c>
      <c r="J159">
        <v>9000836</v>
      </c>
      <c r="K159" t="s">
        <v>97</v>
      </c>
      <c r="L159" t="s">
        <v>993</v>
      </c>
      <c r="M159">
        <v>66169</v>
      </c>
      <c r="N159" t="s">
        <v>5513</v>
      </c>
      <c r="P159" t="s">
        <v>5534</v>
      </c>
      <c r="Q159" t="s">
        <v>5514</v>
      </c>
      <c r="R159" t="s">
        <v>5515</v>
      </c>
      <c r="T159" t="s">
        <v>3215</v>
      </c>
      <c r="U159" t="s">
        <v>4992</v>
      </c>
      <c r="V159" t="s">
        <v>1854</v>
      </c>
      <c r="W159" t="s">
        <v>160</v>
      </c>
      <c r="X159" t="s">
        <v>4993</v>
      </c>
      <c r="Y159" t="s">
        <v>5528</v>
      </c>
      <c r="Z159" t="s">
        <v>5528</v>
      </c>
      <c r="AD159" t="s">
        <v>5516</v>
      </c>
      <c r="AE159">
        <v>28</v>
      </c>
      <c r="AF159" t="s">
        <v>8602</v>
      </c>
      <c r="AG159" t="s">
        <v>8603</v>
      </c>
      <c r="AH159" t="s">
        <v>8715</v>
      </c>
      <c r="AJ159">
        <v>15832548341</v>
      </c>
      <c r="AM159" t="s">
        <v>5387</v>
      </c>
      <c r="AP159" t="s">
        <v>101</v>
      </c>
      <c r="AR159" t="s">
        <v>5195</v>
      </c>
      <c r="AS159" t="s">
        <v>5195</v>
      </c>
      <c r="AT159" t="s">
        <v>4998</v>
      </c>
      <c r="AU159" t="s">
        <v>5517</v>
      </c>
      <c r="AV159" t="s">
        <v>5518</v>
      </c>
      <c r="AW159" t="s">
        <v>8401</v>
      </c>
    </row>
    <row r="160" spans="1:50" x14ac:dyDescent="0.2">
      <c r="A160">
        <v>159</v>
      </c>
      <c r="B160" t="s">
        <v>97</v>
      </c>
      <c r="C160">
        <v>10000053</v>
      </c>
      <c r="F160" t="s">
        <v>5512</v>
      </c>
      <c r="G160">
        <v>50000130</v>
      </c>
      <c r="H160">
        <v>15</v>
      </c>
      <c r="J160">
        <v>9000837</v>
      </c>
      <c r="K160" t="s">
        <v>97</v>
      </c>
      <c r="L160" t="s">
        <v>1856</v>
      </c>
      <c r="M160">
        <v>200274</v>
      </c>
      <c r="N160" t="s">
        <v>5513</v>
      </c>
      <c r="P160" t="s">
        <v>5534</v>
      </c>
      <c r="Q160" t="s">
        <v>5514</v>
      </c>
      <c r="R160" t="s">
        <v>5515</v>
      </c>
      <c r="T160" t="s">
        <v>3215</v>
      </c>
      <c r="U160" t="s">
        <v>4992</v>
      </c>
      <c r="V160" t="s">
        <v>1857</v>
      </c>
      <c r="W160" t="s">
        <v>160</v>
      </c>
      <c r="X160" t="s">
        <v>4993</v>
      </c>
      <c r="Y160" t="s">
        <v>5528</v>
      </c>
      <c r="Z160" t="s">
        <v>5528</v>
      </c>
      <c r="AD160" t="s">
        <v>5519</v>
      </c>
      <c r="AE160">
        <v>31</v>
      </c>
      <c r="AF160" t="s">
        <v>8604</v>
      </c>
      <c r="AG160" t="s">
        <v>8603</v>
      </c>
      <c r="AH160" t="s">
        <v>8638</v>
      </c>
      <c r="AJ160">
        <v>15233364646</v>
      </c>
      <c r="AL160" t="s">
        <v>5520</v>
      </c>
      <c r="AM160" t="s">
        <v>7726</v>
      </c>
      <c r="AO160" t="s">
        <v>5521</v>
      </c>
      <c r="AP160" t="s">
        <v>101</v>
      </c>
      <c r="AR160" t="s">
        <v>5195</v>
      </c>
      <c r="AS160" t="s">
        <v>5195</v>
      </c>
      <c r="AT160" t="s">
        <v>4998</v>
      </c>
      <c r="AU160" t="s">
        <v>5517</v>
      </c>
      <c r="AV160" t="s">
        <v>5518</v>
      </c>
      <c r="AW160" t="s">
        <v>8401</v>
      </c>
    </row>
    <row r="161" spans="1:50" x14ac:dyDescent="0.2">
      <c r="A161">
        <v>160</v>
      </c>
      <c r="B161" t="s">
        <v>97</v>
      </c>
      <c r="C161">
        <v>10000053</v>
      </c>
      <c r="F161" t="s">
        <v>5512</v>
      </c>
      <c r="G161">
        <v>50000130</v>
      </c>
      <c r="H161">
        <v>16</v>
      </c>
      <c r="J161">
        <v>9000842</v>
      </c>
      <c r="K161" t="s">
        <v>97</v>
      </c>
      <c r="L161" t="s">
        <v>1871</v>
      </c>
      <c r="M161">
        <v>200778</v>
      </c>
      <c r="N161" t="s">
        <v>5513</v>
      </c>
      <c r="P161" t="s">
        <v>5534</v>
      </c>
      <c r="Q161" t="s">
        <v>5514</v>
      </c>
      <c r="R161" t="s">
        <v>5515</v>
      </c>
      <c r="T161" t="s">
        <v>3215</v>
      </c>
      <c r="U161" t="s">
        <v>4992</v>
      </c>
      <c r="V161" t="s">
        <v>1872</v>
      </c>
      <c r="W161" t="s">
        <v>160</v>
      </c>
      <c r="X161" t="s">
        <v>4993</v>
      </c>
      <c r="Y161" t="s">
        <v>5528</v>
      </c>
      <c r="Z161" t="s">
        <v>5528</v>
      </c>
      <c r="AD161" t="s">
        <v>5526</v>
      </c>
      <c r="AE161">
        <v>28</v>
      </c>
      <c r="AF161" t="s">
        <v>8602</v>
      </c>
      <c r="AG161" t="s">
        <v>8603</v>
      </c>
      <c r="AH161" t="s">
        <v>8422</v>
      </c>
      <c r="AJ161">
        <v>17732502107</v>
      </c>
      <c r="AL161" t="s">
        <v>5524</v>
      </c>
      <c r="AM161" t="s">
        <v>6657</v>
      </c>
      <c r="AO161" t="s">
        <v>5527</v>
      </c>
      <c r="AP161" t="s">
        <v>101</v>
      </c>
      <c r="AR161" t="s">
        <v>5195</v>
      </c>
      <c r="AS161" t="s">
        <v>5195</v>
      </c>
      <c r="AT161" t="s">
        <v>4998</v>
      </c>
      <c r="AU161" t="s">
        <v>5517</v>
      </c>
      <c r="AV161" t="s">
        <v>5518</v>
      </c>
      <c r="AW161" t="s">
        <v>8401</v>
      </c>
    </row>
    <row r="162" spans="1:50" hidden="1" x14ac:dyDescent="0.2">
      <c r="A162">
        <v>161</v>
      </c>
      <c r="B162" t="s">
        <v>97</v>
      </c>
      <c r="C162">
        <v>10000053</v>
      </c>
      <c r="H162">
        <v>17</v>
      </c>
      <c r="J162">
        <v>9001048</v>
      </c>
      <c r="K162" t="s">
        <v>97</v>
      </c>
      <c r="L162" t="s">
        <v>2820</v>
      </c>
      <c r="M162">
        <v>27036</v>
      </c>
      <c r="N162" t="s">
        <v>5007</v>
      </c>
      <c r="O162" t="s">
        <v>3218</v>
      </c>
      <c r="Q162" t="s">
        <v>5486</v>
      </c>
      <c r="S162">
        <v>43563</v>
      </c>
      <c r="T162" t="s">
        <v>3215</v>
      </c>
      <c r="U162" t="s">
        <v>5130</v>
      </c>
      <c r="V162" t="s">
        <v>2821</v>
      </c>
      <c r="W162" t="s">
        <v>105</v>
      </c>
      <c r="X162" t="s">
        <v>4993</v>
      </c>
      <c r="Y162" t="s">
        <v>8600</v>
      </c>
      <c r="Z162" t="s">
        <v>5041</v>
      </c>
      <c r="AD162" t="s">
        <v>5529</v>
      </c>
      <c r="AE162">
        <v>46</v>
      </c>
      <c r="AF162" t="s">
        <v>8595</v>
      </c>
      <c r="AG162" t="s">
        <v>8592</v>
      </c>
      <c r="AH162" t="s">
        <v>6659</v>
      </c>
      <c r="AJ162">
        <v>15133962599</v>
      </c>
      <c r="AL162" t="s">
        <v>5163</v>
      </c>
      <c r="AM162" t="s">
        <v>5010</v>
      </c>
      <c r="AO162" t="s">
        <v>5530</v>
      </c>
      <c r="AP162" t="s">
        <v>5531</v>
      </c>
      <c r="AT162" t="s">
        <v>4998</v>
      </c>
      <c r="AU162" t="s">
        <v>5532</v>
      </c>
      <c r="AV162" t="s">
        <v>3254</v>
      </c>
      <c r="AW162" t="s">
        <v>3254</v>
      </c>
      <c r="AX162" t="s">
        <v>5533</v>
      </c>
    </row>
    <row r="163" spans="1:50" x14ac:dyDescent="0.2">
      <c r="A163">
        <v>162</v>
      </c>
      <c r="B163" t="s">
        <v>97</v>
      </c>
      <c r="C163">
        <v>10000053</v>
      </c>
      <c r="F163" t="s">
        <v>5512</v>
      </c>
      <c r="G163">
        <v>50000130</v>
      </c>
      <c r="H163">
        <v>18</v>
      </c>
      <c r="J163">
        <v>9001160</v>
      </c>
      <c r="K163" t="s">
        <v>97</v>
      </c>
      <c r="L163" t="s">
        <v>3144</v>
      </c>
      <c r="N163" t="s">
        <v>5513</v>
      </c>
      <c r="P163" t="s">
        <v>5534</v>
      </c>
      <c r="Q163" t="s">
        <v>5514</v>
      </c>
      <c r="T163" t="s">
        <v>3215</v>
      </c>
      <c r="U163" t="s">
        <v>4992</v>
      </c>
      <c r="V163" t="s">
        <v>3145</v>
      </c>
      <c r="W163" t="s">
        <v>160</v>
      </c>
      <c r="X163" t="s">
        <v>4993</v>
      </c>
      <c r="Y163" t="s">
        <v>5528</v>
      </c>
      <c r="Z163" t="s">
        <v>5528</v>
      </c>
      <c r="AD163" t="s">
        <v>5535</v>
      </c>
      <c r="AE163">
        <v>22</v>
      </c>
      <c r="AF163" t="s">
        <v>8614</v>
      </c>
      <c r="AG163" t="s">
        <v>8603</v>
      </c>
      <c r="AH163" t="s">
        <v>8716</v>
      </c>
      <c r="AJ163">
        <v>15930530787</v>
      </c>
      <c r="AL163" t="s">
        <v>5524</v>
      </c>
      <c r="AM163" t="s">
        <v>6657</v>
      </c>
      <c r="AN163" t="s">
        <v>5536</v>
      </c>
      <c r="AO163" t="s">
        <v>5537</v>
      </c>
      <c r="AR163" t="s">
        <v>5195</v>
      </c>
      <c r="AT163" t="s">
        <v>4998</v>
      </c>
      <c r="AU163" t="s">
        <v>5538</v>
      </c>
      <c r="AV163" t="s">
        <v>5463</v>
      </c>
      <c r="AW163" t="s">
        <v>5463</v>
      </c>
    </row>
    <row r="164" spans="1:50" x14ac:dyDescent="0.2">
      <c r="A164">
        <v>163</v>
      </c>
      <c r="B164" t="s">
        <v>97</v>
      </c>
      <c r="C164">
        <v>10000053</v>
      </c>
      <c r="F164" t="s">
        <v>5512</v>
      </c>
      <c r="G164">
        <v>50000130</v>
      </c>
      <c r="H164">
        <v>19</v>
      </c>
      <c r="J164">
        <v>9001161</v>
      </c>
      <c r="K164" t="s">
        <v>97</v>
      </c>
      <c r="L164" t="s">
        <v>3146</v>
      </c>
      <c r="N164" t="s">
        <v>5513</v>
      </c>
      <c r="P164" t="s">
        <v>5534</v>
      </c>
      <c r="Q164" t="s">
        <v>5514</v>
      </c>
      <c r="T164" t="s">
        <v>3215</v>
      </c>
      <c r="U164" t="s">
        <v>4992</v>
      </c>
      <c r="V164" t="s">
        <v>3147</v>
      </c>
      <c r="W164" t="s">
        <v>160</v>
      </c>
      <c r="X164" t="s">
        <v>4993</v>
      </c>
      <c r="Y164" t="s">
        <v>5528</v>
      </c>
      <c r="Z164" t="s">
        <v>5528</v>
      </c>
      <c r="AD164" t="s">
        <v>5539</v>
      </c>
      <c r="AE164">
        <v>22</v>
      </c>
      <c r="AF164" t="s">
        <v>8614</v>
      </c>
      <c r="AG164" t="s">
        <v>8603</v>
      </c>
      <c r="AH164" t="s">
        <v>8670</v>
      </c>
      <c r="AJ164">
        <v>15100560094</v>
      </c>
      <c r="AL164" t="s">
        <v>5524</v>
      </c>
      <c r="AM164" t="s">
        <v>6657</v>
      </c>
      <c r="AN164" t="s">
        <v>5540</v>
      </c>
      <c r="AO164" t="s">
        <v>5541</v>
      </c>
      <c r="AR164" t="s">
        <v>5195</v>
      </c>
      <c r="AT164" t="s">
        <v>4998</v>
      </c>
      <c r="AU164" t="s">
        <v>5538</v>
      </c>
      <c r="AV164" t="s">
        <v>5463</v>
      </c>
      <c r="AW164" t="s">
        <v>5463</v>
      </c>
    </row>
    <row r="165" spans="1:50" x14ac:dyDescent="0.2">
      <c r="A165">
        <v>164</v>
      </c>
      <c r="B165" t="s">
        <v>97</v>
      </c>
      <c r="C165">
        <v>10000053</v>
      </c>
      <c r="F165" t="s">
        <v>5512</v>
      </c>
      <c r="G165">
        <v>50000130</v>
      </c>
      <c r="H165">
        <v>20</v>
      </c>
      <c r="J165">
        <v>9001147</v>
      </c>
      <c r="K165" t="s">
        <v>97</v>
      </c>
      <c r="L165" t="s">
        <v>3109</v>
      </c>
      <c r="N165" t="s">
        <v>5513</v>
      </c>
      <c r="P165" t="s">
        <v>5534</v>
      </c>
      <c r="Q165" t="s">
        <v>5514</v>
      </c>
      <c r="T165" t="s">
        <v>3215</v>
      </c>
      <c r="U165" t="s">
        <v>4992</v>
      </c>
      <c r="V165" t="s">
        <v>3237</v>
      </c>
      <c r="W165" t="s">
        <v>160</v>
      </c>
      <c r="X165" t="s">
        <v>4993</v>
      </c>
      <c r="Y165" t="s">
        <v>5528</v>
      </c>
      <c r="Z165" t="s">
        <v>5528</v>
      </c>
      <c r="AD165" t="s">
        <v>5542</v>
      </c>
      <c r="AE165">
        <v>25</v>
      </c>
      <c r="AF165" t="s">
        <v>8614</v>
      </c>
      <c r="AG165" t="s">
        <v>8603</v>
      </c>
      <c r="AH165" t="s">
        <v>8717</v>
      </c>
      <c r="AJ165">
        <v>18531778675</v>
      </c>
      <c r="AL165" t="s">
        <v>5387</v>
      </c>
      <c r="AM165" t="s">
        <v>5387</v>
      </c>
      <c r="AN165" t="s">
        <v>5543</v>
      </c>
      <c r="AO165" t="s">
        <v>5544</v>
      </c>
      <c r="AR165" t="s">
        <v>5195</v>
      </c>
      <c r="AT165" t="s">
        <v>4998</v>
      </c>
      <c r="AU165" t="s">
        <v>5538</v>
      </c>
      <c r="AV165" t="s">
        <v>5463</v>
      </c>
      <c r="AW165" t="s">
        <v>5463</v>
      </c>
    </row>
    <row r="166" spans="1:50" x14ac:dyDescent="0.2">
      <c r="A166">
        <v>165</v>
      </c>
      <c r="B166" t="s">
        <v>97</v>
      </c>
      <c r="C166">
        <v>10000053</v>
      </c>
      <c r="D166" t="s">
        <v>6060</v>
      </c>
      <c r="E166">
        <v>10000061</v>
      </c>
      <c r="F166" t="s">
        <v>5039</v>
      </c>
      <c r="G166">
        <v>50000363</v>
      </c>
      <c r="H166">
        <v>21</v>
      </c>
      <c r="J166">
        <v>9000201</v>
      </c>
      <c r="K166" t="s">
        <v>97</v>
      </c>
      <c r="L166" t="s">
        <v>315</v>
      </c>
      <c r="M166">
        <v>200828</v>
      </c>
      <c r="N166" t="s">
        <v>5007</v>
      </c>
      <c r="O166" t="s">
        <v>3222</v>
      </c>
      <c r="Q166" t="s">
        <v>5498</v>
      </c>
      <c r="S166">
        <v>43374</v>
      </c>
      <c r="T166" t="s">
        <v>3215</v>
      </c>
      <c r="U166" t="s">
        <v>4992</v>
      </c>
      <c r="V166" t="s">
        <v>316</v>
      </c>
      <c r="W166" t="s">
        <v>105</v>
      </c>
      <c r="X166" t="s">
        <v>4993</v>
      </c>
      <c r="Y166" t="s">
        <v>8600</v>
      </c>
      <c r="Z166" t="s">
        <v>6062</v>
      </c>
      <c r="AD166" t="s">
        <v>6063</v>
      </c>
      <c r="AE166">
        <v>31</v>
      </c>
      <c r="AF166" t="s">
        <v>8602</v>
      </c>
      <c r="AG166" t="s">
        <v>8603</v>
      </c>
      <c r="AH166" t="s">
        <v>8422</v>
      </c>
      <c r="AJ166">
        <v>15830523358</v>
      </c>
      <c r="AL166" t="s">
        <v>5010</v>
      </c>
      <c r="AM166" t="s">
        <v>5010</v>
      </c>
      <c r="AP166" t="s">
        <v>101</v>
      </c>
      <c r="AR166" t="s">
        <v>5195</v>
      </c>
      <c r="AS166" t="s">
        <v>5195</v>
      </c>
      <c r="AT166" t="s">
        <v>4998</v>
      </c>
      <c r="AU166" t="s">
        <v>5087</v>
      </c>
      <c r="AV166" t="s">
        <v>5088</v>
      </c>
      <c r="AW166" t="s">
        <v>8613</v>
      </c>
      <c r="AX166" t="s">
        <v>7737</v>
      </c>
    </row>
    <row r="167" spans="1:50" hidden="1" x14ac:dyDescent="0.2">
      <c r="A167">
        <v>166</v>
      </c>
      <c r="B167" t="s">
        <v>363</v>
      </c>
      <c r="C167">
        <v>10000053</v>
      </c>
      <c r="F167" t="s">
        <v>5512</v>
      </c>
      <c r="G167">
        <v>50000130</v>
      </c>
      <c r="H167">
        <v>1</v>
      </c>
      <c r="I167" t="s">
        <v>3167</v>
      </c>
      <c r="J167">
        <v>9000619</v>
      </c>
      <c r="K167" t="s">
        <v>363</v>
      </c>
      <c r="L167" t="s">
        <v>1227</v>
      </c>
      <c r="M167">
        <v>8059</v>
      </c>
      <c r="N167" t="s">
        <v>5007</v>
      </c>
      <c r="O167" t="s">
        <v>3167</v>
      </c>
      <c r="Q167" t="s">
        <v>3167</v>
      </c>
      <c r="S167">
        <v>43732</v>
      </c>
      <c r="T167" t="s">
        <v>3215</v>
      </c>
      <c r="U167" t="s">
        <v>4992</v>
      </c>
      <c r="V167" t="s">
        <v>1228</v>
      </c>
      <c r="W167" t="s">
        <v>125</v>
      </c>
      <c r="X167" t="s">
        <v>4993</v>
      </c>
      <c r="Y167" t="s">
        <v>8589</v>
      </c>
      <c r="Z167" t="s">
        <v>5034</v>
      </c>
      <c r="AA167" t="s">
        <v>5054</v>
      </c>
      <c r="AB167" t="s">
        <v>8601</v>
      </c>
      <c r="AC167" t="s">
        <v>5483</v>
      </c>
      <c r="AD167" t="s">
        <v>5545</v>
      </c>
      <c r="AE167">
        <v>51</v>
      </c>
      <c r="AF167" t="s">
        <v>8591</v>
      </c>
      <c r="AG167" t="s">
        <v>8592</v>
      </c>
      <c r="AH167" t="s">
        <v>6692</v>
      </c>
      <c r="AI167">
        <v>38310</v>
      </c>
      <c r="AJ167">
        <v>13582902486</v>
      </c>
      <c r="AL167" t="s">
        <v>5387</v>
      </c>
      <c r="AM167" t="s">
        <v>5387</v>
      </c>
      <c r="AN167" t="s">
        <v>5546</v>
      </c>
      <c r="AO167" t="s">
        <v>5541</v>
      </c>
      <c r="AT167" t="s">
        <v>4998</v>
      </c>
      <c r="AU167" t="s">
        <v>5127</v>
      </c>
      <c r="AV167" t="s">
        <v>5013</v>
      </c>
      <c r="AW167" t="s">
        <v>5318</v>
      </c>
    </row>
    <row r="168" spans="1:50" hidden="1" x14ac:dyDescent="0.2">
      <c r="A168">
        <v>167</v>
      </c>
      <c r="B168" t="s">
        <v>363</v>
      </c>
      <c r="C168">
        <v>10000062</v>
      </c>
      <c r="D168" t="s">
        <v>5547</v>
      </c>
      <c r="E168">
        <v>10000071</v>
      </c>
      <c r="F168" t="s">
        <v>3217</v>
      </c>
      <c r="G168">
        <v>50000178</v>
      </c>
      <c r="H168">
        <v>2</v>
      </c>
      <c r="J168">
        <v>9000433</v>
      </c>
      <c r="K168" t="s">
        <v>363</v>
      </c>
      <c r="L168" t="s">
        <v>721</v>
      </c>
      <c r="M168">
        <v>27307</v>
      </c>
      <c r="N168" t="s">
        <v>4991</v>
      </c>
      <c r="O168" t="s">
        <v>3217</v>
      </c>
      <c r="Q168" t="s">
        <v>5548</v>
      </c>
      <c r="S168">
        <v>43374</v>
      </c>
      <c r="T168" t="s">
        <v>3215</v>
      </c>
      <c r="U168" t="s">
        <v>4992</v>
      </c>
      <c r="V168" t="s">
        <v>722</v>
      </c>
      <c r="W168" t="s">
        <v>125</v>
      </c>
      <c r="X168" t="s">
        <v>4993</v>
      </c>
      <c r="Y168" t="s">
        <v>8589</v>
      </c>
      <c r="Z168" t="s">
        <v>5034</v>
      </c>
      <c r="AA168" t="s">
        <v>4995</v>
      </c>
      <c r="AB168" t="s">
        <v>8590</v>
      </c>
      <c r="AD168" t="s">
        <v>5549</v>
      </c>
      <c r="AE168">
        <v>40</v>
      </c>
      <c r="AF168" t="s">
        <v>8607</v>
      </c>
      <c r="AG168" t="s">
        <v>8592</v>
      </c>
      <c r="AH168" t="s">
        <v>8718</v>
      </c>
      <c r="AI168">
        <v>40387</v>
      </c>
      <c r="AJ168">
        <v>13582853138</v>
      </c>
      <c r="AL168" t="s">
        <v>5010</v>
      </c>
      <c r="AM168" t="s">
        <v>5010</v>
      </c>
      <c r="AN168" t="s">
        <v>5550</v>
      </c>
      <c r="AO168" t="s">
        <v>5348</v>
      </c>
      <c r="AP168" t="s">
        <v>5186</v>
      </c>
      <c r="AT168" t="s">
        <v>4998</v>
      </c>
      <c r="AU168" t="s">
        <v>5070</v>
      </c>
      <c r="AV168" t="s">
        <v>5071</v>
      </c>
      <c r="AW168" t="s">
        <v>8609</v>
      </c>
      <c r="AX168" t="s">
        <v>5551</v>
      </c>
    </row>
    <row r="169" spans="1:50" x14ac:dyDescent="0.2">
      <c r="A169">
        <v>168</v>
      </c>
      <c r="B169" t="s">
        <v>363</v>
      </c>
      <c r="C169">
        <v>10000062</v>
      </c>
      <c r="D169" t="s">
        <v>5547</v>
      </c>
      <c r="E169">
        <v>10000071</v>
      </c>
      <c r="F169" t="s">
        <v>5039</v>
      </c>
      <c r="G169">
        <v>50000180</v>
      </c>
      <c r="H169">
        <v>3</v>
      </c>
      <c r="J169">
        <v>9000612</v>
      </c>
      <c r="K169" t="s">
        <v>363</v>
      </c>
      <c r="L169" t="s">
        <v>1206</v>
      </c>
      <c r="M169">
        <v>201593</v>
      </c>
      <c r="N169" t="s">
        <v>4991</v>
      </c>
      <c r="O169" t="s">
        <v>3222</v>
      </c>
      <c r="Q169" t="s">
        <v>5552</v>
      </c>
      <c r="S169">
        <v>43374</v>
      </c>
      <c r="T169" t="s">
        <v>3215</v>
      </c>
      <c r="U169" t="s">
        <v>4992</v>
      </c>
      <c r="V169" t="s">
        <v>1207</v>
      </c>
      <c r="W169" t="s">
        <v>105</v>
      </c>
      <c r="X169" t="s">
        <v>4993</v>
      </c>
      <c r="Y169" t="s">
        <v>8600</v>
      </c>
      <c r="Z169" t="s">
        <v>5041</v>
      </c>
      <c r="AD169" t="s">
        <v>5553</v>
      </c>
      <c r="AE169">
        <v>25</v>
      </c>
      <c r="AF169" t="s">
        <v>8614</v>
      </c>
      <c r="AG169" t="s">
        <v>8603</v>
      </c>
      <c r="AH169" t="s">
        <v>8670</v>
      </c>
      <c r="AJ169">
        <v>18617507902</v>
      </c>
      <c r="AL169" t="s">
        <v>5010</v>
      </c>
      <c r="AM169" t="s">
        <v>5010</v>
      </c>
      <c r="AN169" t="s">
        <v>5132</v>
      </c>
      <c r="AO169" t="s">
        <v>5554</v>
      </c>
      <c r="AT169" t="s">
        <v>4998</v>
      </c>
      <c r="AU169" t="s">
        <v>5127</v>
      </c>
      <c r="AV169" t="s">
        <v>5013</v>
      </c>
      <c r="AW169" t="s">
        <v>5318</v>
      </c>
      <c r="AX169" t="s">
        <v>5551</v>
      </c>
    </row>
    <row r="170" spans="1:50" x14ac:dyDescent="0.2">
      <c r="A170">
        <v>169</v>
      </c>
      <c r="B170" t="s">
        <v>363</v>
      </c>
      <c r="C170">
        <v>10000062</v>
      </c>
      <c r="D170" t="s">
        <v>5547</v>
      </c>
      <c r="E170">
        <v>10000071</v>
      </c>
      <c r="F170" t="s">
        <v>5039</v>
      </c>
      <c r="G170">
        <v>50000181</v>
      </c>
      <c r="H170">
        <v>4</v>
      </c>
      <c r="J170">
        <v>9000615</v>
      </c>
      <c r="K170" t="s">
        <v>363</v>
      </c>
      <c r="L170" t="s">
        <v>1215</v>
      </c>
      <c r="M170">
        <v>201654</v>
      </c>
      <c r="N170" t="s">
        <v>4991</v>
      </c>
      <c r="O170" t="s">
        <v>3222</v>
      </c>
      <c r="Q170" t="s">
        <v>5552</v>
      </c>
      <c r="S170">
        <v>43374</v>
      </c>
      <c r="T170" t="s">
        <v>3215</v>
      </c>
      <c r="U170" t="s">
        <v>4992</v>
      </c>
      <c r="V170" t="s">
        <v>1216</v>
      </c>
      <c r="W170" t="s">
        <v>105</v>
      </c>
      <c r="X170" t="s">
        <v>4993</v>
      </c>
      <c r="Y170" t="s">
        <v>8600</v>
      </c>
      <c r="Z170" t="s">
        <v>5041</v>
      </c>
      <c r="AD170" t="s">
        <v>5555</v>
      </c>
      <c r="AE170">
        <v>29</v>
      </c>
      <c r="AF170" t="s">
        <v>8602</v>
      </c>
      <c r="AG170" t="s">
        <v>8603</v>
      </c>
      <c r="AH170" t="s">
        <v>8719</v>
      </c>
      <c r="AJ170">
        <v>15127560312</v>
      </c>
      <c r="AL170" t="s">
        <v>5010</v>
      </c>
      <c r="AM170" t="s">
        <v>5010</v>
      </c>
      <c r="AN170" t="s">
        <v>5556</v>
      </c>
      <c r="AO170" t="s">
        <v>5146</v>
      </c>
      <c r="AT170" t="s">
        <v>4998</v>
      </c>
      <c r="AU170" t="s">
        <v>5127</v>
      </c>
      <c r="AV170" t="s">
        <v>5013</v>
      </c>
      <c r="AW170" t="s">
        <v>5318</v>
      </c>
      <c r="AX170" t="s">
        <v>5551</v>
      </c>
    </row>
    <row r="171" spans="1:50" x14ac:dyDescent="0.2">
      <c r="A171">
        <v>170</v>
      </c>
      <c r="B171" t="s">
        <v>363</v>
      </c>
      <c r="C171">
        <v>10000062</v>
      </c>
      <c r="F171" t="s">
        <v>5091</v>
      </c>
      <c r="G171">
        <v>50000148</v>
      </c>
      <c r="H171">
        <v>5</v>
      </c>
      <c r="J171">
        <v>9000603</v>
      </c>
      <c r="K171" t="s">
        <v>363</v>
      </c>
      <c r="L171" t="s">
        <v>1179</v>
      </c>
      <c r="N171" t="s">
        <v>4991</v>
      </c>
      <c r="O171" t="s">
        <v>3222</v>
      </c>
      <c r="Q171" t="s">
        <v>5557</v>
      </c>
      <c r="S171">
        <v>43542</v>
      </c>
      <c r="T171" t="s">
        <v>3215</v>
      </c>
      <c r="U171" t="s">
        <v>4992</v>
      </c>
      <c r="V171" t="s">
        <v>1180</v>
      </c>
      <c r="W171" t="s">
        <v>105</v>
      </c>
      <c r="X171" t="s">
        <v>4993</v>
      </c>
      <c r="Y171" t="s">
        <v>8600</v>
      </c>
      <c r="Z171" t="s">
        <v>5041</v>
      </c>
      <c r="AD171" t="s">
        <v>5558</v>
      </c>
      <c r="AE171">
        <v>28</v>
      </c>
      <c r="AF171" t="s">
        <v>8602</v>
      </c>
      <c r="AG171" t="s">
        <v>8603</v>
      </c>
      <c r="AH171" t="s">
        <v>8112</v>
      </c>
      <c r="AJ171">
        <v>17692317586</v>
      </c>
      <c r="AL171" t="s">
        <v>5010</v>
      </c>
      <c r="AM171" t="s">
        <v>5010</v>
      </c>
      <c r="AN171" t="s">
        <v>5550</v>
      </c>
      <c r="AO171" t="s">
        <v>5146</v>
      </c>
      <c r="AT171" t="s">
        <v>5096</v>
      </c>
      <c r="AU171" t="s">
        <v>5261</v>
      </c>
      <c r="AV171" t="s">
        <v>5262</v>
      </c>
      <c r="AW171" t="s">
        <v>5318</v>
      </c>
    </row>
    <row r="172" spans="1:50" x14ac:dyDescent="0.2">
      <c r="A172">
        <v>171</v>
      </c>
      <c r="B172" t="s">
        <v>363</v>
      </c>
      <c r="C172">
        <v>10000062</v>
      </c>
      <c r="F172" t="s">
        <v>5091</v>
      </c>
      <c r="G172">
        <v>50000148</v>
      </c>
      <c r="H172">
        <v>6</v>
      </c>
      <c r="J172">
        <v>9000604</v>
      </c>
      <c r="K172" t="s">
        <v>363</v>
      </c>
      <c r="L172" t="s">
        <v>1182</v>
      </c>
      <c r="N172" t="s">
        <v>4991</v>
      </c>
      <c r="O172" t="s">
        <v>3234</v>
      </c>
      <c r="Q172" t="s">
        <v>5557</v>
      </c>
      <c r="S172">
        <v>43435</v>
      </c>
      <c r="T172" t="s">
        <v>3215</v>
      </c>
      <c r="U172" t="s">
        <v>4992</v>
      </c>
      <c r="V172" t="s">
        <v>1183</v>
      </c>
      <c r="W172" t="s">
        <v>105</v>
      </c>
      <c r="X172" t="s">
        <v>4993</v>
      </c>
      <c r="Y172" t="s">
        <v>8600</v>
      </c>
      <c r="Z172" t="s">
        <v>5041</v>
      </c>
      <c r="AD172" t="s">
        <v>5559</v>
      </c>
      <c r="AE172">
        <v>26</v>
      </c>
      <c r="AF172" t="s">
        <v>8614</v>
      </c>
      <c r="AG172" t="s">
        <v>8603</v>
      </c>
      <c r="AH172" t="s">
        <v>5318</v>
      </c>
      <c r="AJ172">
        <v>15501116788</v>
      </c>
      <c r="AL172" t="s">
        <v>5075</v>
      </c>
      <c r="AM172" t="s">
        <v>5075</v>
      </c>
      <c r="AN172" t="s">
        <v>5560</v>
      </c>
      <c r="AO172" t="s">
        <v>5304</v>
      </c>
      <c r="AT172" t="s">
        <v>5096</v>
      </c>
      <c r="AU172" t="s">
        <v>5261</v>
      </c>
      <c r="AV172" t="s">
        <v>5262</v>
      </c>
      <c r="AW172" t="s">
        <v>5318</v>
      </c>
    </row>
    <row r="173" spans="1:50" x14ac:dyDescent="0.2">
      <c r="A173">
        <v>172</v>
      </c>
      <c r="B173" t="s">
        <v>363</v>
      </c>
      <c r="C173">
        <v>10000062</v>
      </c>
      <c r="D173" t="s">
        <v>5561</v>
      </c>
      <c r="E173">
        <v>10000069</v>
      </c>
      <c r="F173" t="s">
        <v>3217</v>
      </c>
      <c r="G173">
        <v>50000172</v>
      </c>
      <c r="H173">
        <v>7</v>
      </c>
      <c r="J173">
        <v>9000220</v>
      </c>
      <c r="K173" t="s">
        <v>363</v>
      </c>
      <c r="L173" t="s">
        <v>360</v>
      </c>
      <c r="M173">
        <v>25027</v>
      </c>
      <c r="N173" t="s">
        <v>4991</v>
      </c>
      <c r="O173" t="s">
        <v>3217</v>
      </c>
      <c r="Q173" t="s">
        <v>5562</v>
      </c>
      <c r="S173">
        <v>43374</v>
      </c>
      <c r="T173" t="s">
        <v>3215</v>
      </c>
      <c r="U173" t="s">
        <v>4992</v>
      </c>
      <c r="V173" t="s">
        <v>361</v>
      </c>
      <c r="W173" t="s">
        <v>125</v>
      </c>
      <c r="X173" t="s">
        <v>4993</v>
      </c>
      <c r="Y173" t="s">
        <v>8589</v>
      </c>
      <c r="Z173" t="s">
        <v>5034</v>
      </c>
      <c r="AA173" t="s">
        <v>5048</v>
      </c>
      <c r="AB173" t="s">
        <v>8593</v>
      </c>
      <c r="AD173" t="s">
        <v>5563</v>
      </c>
      <c r="AE173">
        <v>34</v>
      </c>
      <c r="AF173" t="s">
        <v>8604</v>
      </c>
      <c r="AG173" t="s">
        <v>8603</v>
      </c>
      <c r="AH173" t="s">
        <v>5661</v>
      </c>
      <c r="AI173">
        <v>41204</v>
      </c>
      <c r="AJ173">
        <v>18931588593</v>
      </c>
      <c r="AL173" t="s">
        <v>5010</v>
      </c>
      <c r="AM173" t="s">
        <v>5010</v>
      </c>
      <c r="AN173" t="s">
        <v>5564</v>
      </c>
      <c r="AO173" t="s">
        <v>5340</v>
      </c>
      <c r="AP173" t="s">
        <v>5045</v>
      </c>
      <c r="AT173" t="s">
        <v>4998</v>
      </c>
      <c r="AV173" t="s">
        <v>4999</v>
      </c>
      <c r="AW173" t="s">
        <v>7936</v>
      </c>
      <c r="AX173" t="s">
        <v>5565</v>
      </c>
    </row>
    <row r="174" spans="1:50" hidden="1" x14ac:dyDescent="0.2">
      <c r="A174">
        <v>173</v>
      </c>
      <c r="B174" t="s">
        <v>363</v>
      </c>
      <c r="C174">
        <v>10000062</v>
      </c>
      <c r="D174" t="s">
        <v>5566</v>
      </c>
      <c r="E174">
        <v>10000068</v>
      </c>
      <c r="F174" t="s">
        <v>3217</v>
      </c>
      <c r="G174">
        <v>50000169</v>
      </c>
      <c r="H174">
        <v>8</v>
      </c>
      <c r="J174">
        <v>9000225</v>
      </c>
      <c r="K174" t="s">
        <v>363</v>
      </c>
      <c r="L174" t="s">
        <v>370</v>
      </c>
      <c r="M174">
        <v>53652</v>
      </c>
      <c r="N174" t="s">
        <v>4991</v>
      </c>
      <c r="O174" t="s">
        <v>3217</v>
      </c>
      <c r="Q174" t="s">
        <v>5567</v>
      </c>
      <c r="S174">
        <v>43374</v>
      </c>
      <c r="T174" t="s">
        <v>3215</v>
      </c>
      <c r="U174" t="s">
        <v>4992</v>
      </c>
      <c r="V174" t="s">
        <v>371</v>
      </c>
      <c r="W174" t="s">
        <v>125</v>
      </c>
      <c r="X174" t="s">
        <v>4993</v>
      </c>
      <c r="Y174" t="s">
        <v>8589</v>
      </c>
      <c r="Z174" t="s">
        <v>5034</v>
      </c>
      <c r="AA174" t="s">
        <v>5048</v>
      </c>
      <c r="AB174" t="s">
        <v>8593</v>
      </c>
      <c r="AD174" t="s">
        <v>5568</v>
      </c>
      <c r="AE174">
        <v>36</v>
      </c>
      <c r="AF174" t="s">
        <v>8607</v>
      </c>
      <c r="AG174" t="s">
        <v>8592</v>
      </c>
      <c r="AH174" t="s">
        <v>8720</v>
      </c>
      <c r="AI174">
        <v>37931</v>
      </c>
      <c r="AJ174">
        <v>17713170708</v>
      </c>
      <c r="AL174" t="s">
        <v>4997</v>
      </c>
      <c r="AM174" t="s">
        <v>5075</v>
      </c>
      <c r="AN174" t="s">
        <v>5569</v>
      </c>
      <c r="AO174" t="s">
        <v>5570</v>
      </c>
      <c r="AP174" t="s">
        <v>5571</v>
      </c>
      <c r="AT174" t="s">
        <v>4998</v>
      </c>
      <c r="AU174" t="s">
        <v>5203</v>
      </c>
      <c r="AV174" t="s">
        <v>4999</v>
      </c>
      <c r="AW174" t="s">
        <v>7936</v>
      </c>
      <c r="AX174" t="s">
        <v>5565</v>
      </c>
    </row>
    <row r="175" spans="1:50" x14ac:dyDescent="0.2">
      <c r="A175">
        <v>174</v>
      </c>
      <c r="B175" t="s">
        <v>363</v>
      </c>
      <c r="C175">
        <v>10000062</v>
      </c>
      <c r="D175" t="s">
        <v>5572</v>
      </c>
      <c r="E175">
        <v>10000065</v>
      </c>
      <c r="F175" t="s">
        <v>5039</v>
      </c>
      <c r="G175">
        <v>50000157</v>
      </c>
      <c r="H175">
        <v>9</v>
      </c>
      <c r="J175">
        <v>9000576</v>
      </c>
      <c r="K175" t="s">
        <v>363</v>
      </c>
      <c r="L175" t="s">
        <v>1102</v>
      </c>
      <c r="M175">
        <v>201731</v>
      </c>
      <c r="N175" t="s">
        <v>4991</v>
      </c>
      <c r="O175" t="s">
        <v>3234</v>
      </c>
      <c r="Q175" t="s">
        <v>5557</v>
      </c>
      <c r="S175">
        <v>43374</v>
      </c>
      <c r="T175" t="s">
        <v>3215</v>
      </c>
      <c r="U175" t="s">
        <v>4992</v>
      </c>
      <c r="V175" t="s">
        <v>3245</v>
      </c>
      <c r="W175" t="s">
        <v>105</v>
      </c>
      <c r="X175" t="s">
        <v>4993</v>
      </c>
      <c r="Y175" t="s">
        <v>8600</v>
      </c>
      <c r="Z175" t="s">
        <v>5041</v>
      </c>
      <c r="AD175" t="s">
        <v>5573</v>
      </c>
      <c r="AE175">
        <v>28</v>
      </c>
      <c r="AF175" t="s">
        <v>8602</v>
      </c>
      <c r="AG175" t="s">
        <v>8603</v>
      </c>
      <c r="AH175" t="s">
        <v>8615</v>
      </c>
      <c r="AJ175">
        <v>13931583792</v>
      </c>
      <c r="AL175" t="s">
        <v>4997</v>
      </c>
      <c r="AM175" t="s">
        <v>5075</v>
      </c>
      <c r="AN175" t="s">
        <v>5434</v>
      </c>
      <c r="AO175" t="s">
        <v>5574</v>
      </c>
      <c r="AP175" t="s">
        <v>5398</v>
      </c>
      <c r="AT175" t="s">
        <v>4998</v>
      </c>
      <c r="AU175" t="s">
        <v>5218</v>
      </c>
      <c r="AV175" t="s">
        <v>5219</v>
      </c>
      <c r="AW175" t="s">
        <v>8634</v>
      </c>
      <c r="AX175" t="s">
        <v>5212</v>
      </c>
    </row>
    <row r="176" spans="1:50" hidden="1" x14ac:dyDescent="0.2">
      <c r="A176">
        <v>175</v>
      </c>
      <c r="B176" t="s">
        <v>363</v>
      </c>
      <c r="C176">
        <v>10000062</v>
      </c>
      <c r="D176" t="s">
        <v>5572</v>
      </c>
      <c r="E176">
        <v>10000065</v>
      </c>
      <c r="F176" t="s">
        <v>3217</v>
      </c>
      <c r="G176">
        <v>50000156</v>
      </c>
      <c r="H176">
        <v>10</v>
      </c>
      <c r="J176">
        <v>9000261</v>
      </c>
      <c r="K176" t="s">
        <v>363</v>
      </c>
      <c r="L176" t="s">
        <v>451</v>
      </c>
      <c r="M176">
        <v>21132</v>
      </c>
      <c r="N176" t="s">
        <v>4991</v>
      </c>
      <c r="O176" t="s">
        <v>3217</v>
      </c>
      <c r="Q176" t="s">
        <v>5575</v>
      </c>
      <c r="S176">
        <v>43374</v>
      </c>
      <c r="T176" t="s">
        <v>3215</v>
      </c>
      <c r="U176" t="s">
        <v>4992</v>
      </c>
      <c r="V176" t="s">
        <v>452</v>
      </c>
      <c r="W176" t="s">
        <v>125</v>
      </c>
      <c r="X176" t="s">
        <v>4993</v>
      </c>
      <c r="Y176" t="s">
        <v>8589</v>
      </c>
      <c r="Z176" t="s">
        <v>5034</v>
      </c>
      <c r="AA176" t="s">
        <v>5048</v>
      </c>
      <c r="AB176" t="s">
        <v>8593</v>
      </c>
      <c r="AD176" t="s">
        <v>5576</v>
      </c>
      <c r="AE176">
        <v>39</v>
      </c>
      <c r="AF176" t="s">
        <v>8607</v>
      </c>
      <c r="AG176" t="s">
        <v>8592</v>
      </c>
      <c r="AH176" t="s">
        <v>8721</v>
      </c>
      <c r="AI176">
        <v>41110</v>
      </c>
      <c r="AJ176">
        <v>18931592591</v>
      </c>
      <c r="AL176" t="s">
        <v>5010</v>
      </c>
      <c r="AM176" t="s">
        <v>5010</v>
      </c>
      <c r="AN176" t="s">
        <v>5149</v>
      </c>
      <c r="AO176" t="s">
        <v>5348</v>
      </c>
      <c r="AP176" t="s">
        <v>5251</v>
      </c>
      <c r="AT176" t="s">
        <v>4998</v>
      </c>
      <c r="AU176" t="s">
        <v>5070</v>
      </c>
      <c r="AV176" t="s">
        <v>5071</v>
      </c>
      <c r="AW176" t="s">
        <v>8609</v>
      </c>
      <c r="AX176" t="s">
        <v>5565</v>
      </c>
    </row>
    <row r="177" spans="1:50" x14ac:dyDescent="0.2">
      <c r="A177">
        <v>176</v>
      </c>
      <c r="B177" t="s">
        <v>363</v>
      </c>
      <c r="C177">
        <v>10000062</v>
      </c>
      <c r="D177" t="s">
        <v>5577</v>
      </c>
      <c r="E177">
        <v>10000070</v>
      </c>
      <c r="F177" t="s">
        <v>3217</v>
      </c>
      <c r="G177">
        <v>50000174</v>
      </c>
      <c r="H177">
        <v>11</v>
      </c>
      <c r="J177">
        <v>9000434</v>
      </c>
      <c r="K177" t="s">
        <v>363</v>
      </c>
      <c r="L177" t="s">
        <v>724</v>
      </c>
      <c r="M177">
        <v>33156</v>
      </c>
      <c r="N177" t="s">
        <v>4991</v>
      </c>
      <c r="O177" t="s">
        <v>3217</v>
      </c>
      <c r="Q177" t="s">
        <v>5578</v>
      </c>
      <c r="S177">
        <v>43374</v>
      </c>
      <c r="T177" t="s">
        <v>3215</v>
      </c>
      <c r="U177" t="s">
        <v>4992</v>
      </c>
      <c r="V177" t="s">
        <v>725</v>
      </c>
      <c r="W177" t="s">
        <v>125</v>
      </c>
      <c r="X177" t="s">
        <v>4993</v>
      </c>
      <c r="Y177" t="s">
        <v>8589</v>
      </c>
      <c r="Z177" t="s">
        <v>5034</v>
      </c>
      <c r="AA177" t="s">
        <v>5048</v>
      </c>
      <c r="AB177" t="s">
        <v>8593</v>
      </c>
      <c r="AD177" t="s">
        <v>5579</v>
      </c>
      <c r="AE177">
        <v>33</v>
      </c>
      <c r="AF177" t="s">
        <v>8604</v>
      </c>
      <c r="AG177" t="s">
        <v>8603</v>
      </c>
      <c r="AH177" t="s">
        <v>7924</v>
      </c>
      <c r="AI177">
        <v>41078</v>
      </c>
      <c r="AJ177">
        <v>15232772758</v>
      </c>
      <c r="AL177" t="s">
        <v>5010</v>
      </c>
      <c r="AM177" t="s">
        <v>5010</v>
      </c>
      <c r="AN177" t="s">
        <v>5580</v>
      </c>
      <c r="AO177" t="s">
        <v>5581</v>
      </c>
      <c r="AP177" t="s">
        <v>5186</v>
      </c>
      <c r="AT177" t="s">
        <v>4998</v>
      </c>
      <c r="AU177" t="s">
        <v>5070</v>
      </c>
      <c r="AV177" t="s">
        <v>5071</v>
      </c>
      <c r="AW177" t="s">
        <v>8609</v>
      </c>
      <c r="AX177" t="s">
        <v>5551</v>
      </c>
    </row>
    <row r="178" spans="1:50" hidden="1" x14ac:dyDescent="0.2">
      <c r="A178">
        <v>177</v>
      </c>
      <c r="B178" t="s">
        <v>363</v>
      </c>
      <c r="C178">
        <v>10000062</v>
      </c>
      <c r="D178" t="s">
        <v>5577</v>
      </c>
      <c r="E178">
        <v>10000070</v>
      </c>
      <c r="F178" t="s">
        <v>5039</v>
      </c>
      <c r="G178">
        <v>50000175</v>
      </c>
      <c r="H178">
        <v>12</v>
      </c>
      <c r="J178">
        <v>9000618</v>
      </c>
      <c r="K178" t="s">
        <v>363</v>
      </c>
      <c r="L178" t="s">
        <v>1224</v>
      </c>
      <c r="M178">
        <v>33451</v>
      </c>
      <c r="N178" t="s">
        <v>4991</v>
      </c>
      <c r="O178" t="s">
        <v>3176</v>
      </c>
      <c r="Q178" t="s">
        <v>5582</v>
      </c>
      <c r="S178">
        <v>43374</v>
      </c>
      <c r="T178" t="s">
        <v>3215</v>
      </c>
      <c r="U178" t="s">
        <v>4992</v>
      </c>
      <c r="V178" t="s">
        <v>1225</v>
      </c>
      <c r="W178" t="s">
        <v>105</v>
      </c>
      <c r="X178" t="s">
        <v>4993</v>
      </c>
      <c r="Y178" t="s">
        <v>8600</v>
      </c>
      <c r="Z178" t="s">
        <v>5041</v>
      </c>
      <c r="AA178" t="s">
        <v>5048</v>
      </c>
      <c r="AB178" t="s">
        <v>8593</v>
      </c>
      <c r="AD178" t="s">
        <v>5583</v>
      </c>
      <c r="AE178">
        <v>49</v>
      </c>
      <c r="AF178" t="s">
        <v>8591</v>
      </c>
      <c r="AG178" t="s">
        <v>8592</v>
      </c>
      <c r="AH178" t="s">
        <v>8722</v>
      </c>
      <c r="AI178">
        <v>36063</v>
      </c>
      <c r="AJ178">
        <v>13582880809</v>
      </c>
      <c r="AL178" t="s">
        <v>5010</v>
      </c>
      <c r="AM178" t="s">
        <v>5010</v>
      </c>
      <c r="AN178" t="s">
        <v>5584</v>
      </c>
      <c r="AO178" t="s">
        <v>5177</v>
      </c>
      <c r="AT178" t="s">
        <v>4998</v>
      </c>
      <c r="AU178" t="s">
        <v>5127</v>
      </c>
      <c r="AV178" t="s">
        <v>5013</v>
      </c>
      <c r="AW178" t="s">
        <v>5318</v>
      </c>
      <c r="AX178" t="s">
        <v>5551</v>
      </c>
    </row>
    <row r="179" spans="1:50" hidden="1" x14ac:dyDescent="0.2">
      <c r="A179">
        <v>178</v>
      </c>
      <c r="B179" t="s">
        <v>363</v>
      </c>
      <c r="C179">
        <v>10000062</v>
      </c>
      <c r="D179" t="s">
        <v>5585</v>
      </c>
      <c r="E179">
        <v>10000074</v>
      </c>
      <c r="H179">
        <v>13</v>
      </c>
      <c r="J179">
        <v>9000219</v>
      </c>
      <c r="K179" t="s">
        <v>363</v>
      </c>
      <c r="L179" t="s">
        <v>2431</v>
      </c>
      <c r="N179" t="s">
        <v>4991</v>
      </c>
      <c r="O179" t="s">
        <v>3217</v>
      </c>
      <c r="Q179" t="s">
        <v>5586</v>
      </c>
      <c r="S179">
        <v>43374</v>
      </c>
      <c r="T179" t="s">
        <v>3215</v>
      </c>
      <c r="U179" t="s">
        <v>4992</v>
      </c>
      <c r="V179" t="s">
        <v>2432</v>
      </c>
      <c r="W179" t="s">
        <v>125</v>
      </c>
      <c r="X179" t="s">
        <v>4993</v>
      </c>
      <c r="Y179" t="s">
        <v>8589</v>
      </c>
      <c r="Z179" t="s">
        <v>5034</v>
      </c>
      <c r="AA179" t="s">
        <v>4995</v>
      </c>
      <c r="AB179" t="s">
        <v>8590</v>
      </c>
      <c r="AD179" t="s">
        <v>4996</v>
      </c>
      <c r="AE179">
        <v>46</v>
      </c>
      <c r="AF179" t="s">
        <v>8591</v>
      </c>
      <c r="AG179" t="s">
        <v>8592</v>
      </c>
      <c r="AH179" t="s">
        <v>8407</v>
      </c>
      <c r="AI179" t="s">
        <v>5587</v>
      </c>
      <c r="AJ179">
        <v>13363395347</v>
      </c>
      <c r="AL179" t="s">
        <v>5588</v>
      </c>
      <c r="AM179" t="s">
        <v>5010</v>
      </c>
      <c r="AN179" t="s">
        <v>5589</v>
      </c>
      <c r="AO179" t="s">
        <v>5348</v>
      </c>
      <c r="AT179" t="s">
        <v>5005</v>
      </c>
      <c r="AV179" t="s">
        <v>7864</v>
      </c>
      <c r="AW179" t="s">
        <v>3254</v>
      </c>
      <c r="AX179" t="s">
        <v>5590</v>
      </c>
    </row>
    <row r="180" spans="1:50" hidden="1" x14ac:dyDescent="0.2">
      <c r="A180">
        <v>179</v>
      </c>
      <c r="B180" t="s">
        <v>363</v>
      </c>
      <c r="C180">
        <v>10000062</v>
      </c>
      <c r="D180" t="s">
        <v>5591</v>
      </c>
      <c r="E180">
        <v>10000063</v>
      </c>
      <c r="F180" t="s">
        <v>5592</v>
      </c>
      <c r="G180">
        <v>50000152</v>
      </c>
      <c r="H180">
        <v>14</v>
      </c>
      <c r="J180">
        <v>9000571</v>
      </c>
      <c r="K180" t="s">
        <v>363</v>
      </c>
      <c r="L180" t="s">
        <v>1089</v>
      </c>
      <c r="M180">
        <v>53527</v>
      </c>
      <c r="N180" t="s">
        <v>4991</v>
      </c>
      <c r="O180" t="s">
        <v>3217</v>
      </c>
      <c r="Q180" t="s">
        <v>5593</v>
      </c>
      <c r="S180">
        <v>43374</v>
      </c>
      <c r="T180" t="s">
        <v>3215</v>
      </c>
      <c r="U180" t="s">
        <v>4992</v>
      </c>
      <c r="V180" t="s">
        <v>1090</v>
      </c>
      <c r="W180" t="s">
        <v>125</v>
      </c>
      <c r="X180" t="s">
        <v>4993</v>
      </c>
      <c r="Y180" t="s">
        <v>8589</v>
      </c>
      <c r="Z180" t="s">
        <v>5034</v>
      </c>
      <c r="AA180" t="s">
        <v>4995</v>
      </c>
      <c r="AB180" t="s">
        <v>8590</v>
      </c>
      <c r="AD180" t="s">
        <v>5594</v>
      </c>
      <c r="AE180">
        <v>49</v>
      </c>
      <c r="AF180" t="s">
        <v>8591</v>
      </c>
      <c r="AG180" t="s">
        <v>8592</v>
      </c>
      <c r="AH180" t="s">
        <v>7986</v>
      </c>
      <c r="AI180">
        <v>37926</v>
      </c>
      <c r="AJ180">
        <v>13933338522</v>
      </c>
      <c r="AL180" t="s">
        <v>5075</v>
      </c>
      <c r="AM180" t="s">
        <v>5075</v>
      </c>
      <c r="AN180" t="s">
        <v>5362</v>
      </c>
      <c r="AO180" t="s">
        <v>5177</v>
      </c>
      <c r="AP180" t="s">
        <v>5571</v>
      </c>
      <c r="AT180" t="s">
        <v>4998</v>
      </c>
      <c r="AU180" t="s">
        <v>5152</v>
      </c>
      <c r="AV180" t="s">
        <v>5153</v>
      </c>
      <c r="AW180" t="s">
        <v>8634</v>
      </c>
    </row>
    <row r="181" spans="1:50" x14ac:dyDescent="0.2">
      <c r="A181">
        <v>180</v>
      </c>
      <c r="B181" t="s">
        <v>363</v>
      </c>
      <c r="C181">
        <v>10000062</v>
      </c>
      <c r="D181" t="s">
        <v>5591</v>
      </c>
      <c r="E181">
        <v>10000063</v>
      </c>
      <c r="F181" t="s">
        <v>5595</v>
      </c>
      <c r="G181">
        <v>50000153</v>
      </c>
      <c r="H181">
        <v>15</v>
      </c>
      <c r="J181">
        <v>9000577</v>
      </c>
      <c r="K181" t="s">
        <v>363</v>
      </c>
      <c r="L181" t="s">
        <v>1104</v>
      </c>
      <c r="M181">
        <v>8643</v>
      </c>
      <c r="N181" t="s">
        <v>4991</v>
      </c>
      <c r="O181" t="s">
        <v>3219</v>
      </c>
      <c r="Q181" t="s">
        <v>5593</v>
      </c>
      <c r="S181">
        <v>43374</v>
      </c>
      <c r="T181" t="s">
        <v>3215</v>
      </c>
      <c r="U181" t="s">
        <v>4992</v>
      </c>
      <c r="V181" t="s">
        <v>1105</v>
      </c>
      <c r="W181" t="s">
        <v>125</v>
      </c>
      <c r="X181" t="s">
        <v>4993</v>
      </c>
      <c r="Y181" t="s">
        <v>8589</v>
      </c>
      <c r="Z181" t="s">
        <v>5034</v>
      </c>
      <c r="AA181" t="s">
        <v>4995</v>
      </c>
      <c r="AB181" t="s">
        <v>8590</v>
      </c>
      <c r="AD181" t="s">
        <v>5596</v>
      </c>
      <c r="AE181">
        <v>35</v>
      </c>
      <c r="AF181" t="s">
        <v>8604</v>
      </c>
      <c r="AG181" t="s">
        <v>8603</v>
      </c>
      <c r="AH181" t="s">
        <v>8708</v>
      </c>
      <c r="AI181">
        <v>38714</v>
      </c>
      <c r="AJ181">
        <v>17731565651</v>
      </c>
      <c r="AK181">
        <v>15031585938</v>
      </c>
      <c r="AL181" t="s">
        <v>4997</v>
      </c>
      <c r="AM181" t="s">
        <v>5075</v>
      </c>
      <c r="AN181" t="s">
        <v>5362</v>
      </c>
      <c r="AO181" t="s">
        <v>5304</v>
      </c>
      <c r="AP181" t="s">
        <v>5398</v>
      </c>
      <c r="AT181" t="s">
        <v>4998</v>
      </c>
      <c r="AU181" t="s">
        <v>5218</v>
      </c>
      <c r="AV181" t="s">
        <v>5219</v>
      </c>
      <c r="AW181" t="s">
        <v>8634</v>
      </c>
      <c r="AX181" t="s">
        <v>5212</v>
      </c>
    </row>
    <row r="182" spans="1:50" x14ac:dyDescent="0.2">
      <c r="A182">
        <v>181</v>
      </c>
      <c r="B182" t="s">
        <v>363</v>
      </c>
      <c r="C182">
        <v>10000062</v>
      </c>
      <c r="D182" t="s">
        <v>5591</v>
      </c>
      <c r="E182">
        <v>10000063</v>
      </c>
      <c r="H182">
        <v>16</v>
      </c>
      <c r="J182">
        <v>9000245</v>
      </c>
      <c r="K182" t="s">
        <v>363</v>
      </c>
      <c r="L182" t="s">
        <v>2434</v>
      </c>
      <c r="N182" t="s">
        <v>4991</v>
      </c>
      <c r="O182" t="s">
        <v>3217</v>
      </c>
      <c r="Q182" t="s">
        <v>5597</v>
      </c>
      <c r="S182">
        <v>43542</v>
      </c>
      <c r="T182" t="s">
        <v>3215</v>
      </c>
      <c r="U182" t="s">
        <v>4992</v>
      </c>
      <c r="V182" t="s">
        <v>2435</v>
      </c>
      <c r="W182" t="s">
        <v>125</v>
      </c>
      <c r="X182" t="s">
        <v>4993</v>
      </c>
      <c r="Y182" t="s">
        <v>8589</v>
      </c>
      <c r="Z182" t="s">
        <v>5034</v>
      </c>
      <c r="AA182" t="s">
        <v>5048</v>
      </c>
      <c r="AB182" t="s">
        <v>8593</v>
      </c>
      <c r="AD182" t="s">
        <v>5598</v>
      </c>
      <c r="AE182">
        <v>35</v>
      </c>
      <c r="AF182" t="s">
        <v>8604</v>
      </c>
      <c r="AG182" t="s">
        <v>8603</v>
      </c>
      <c r="AH182" t="s">
        <v>5243</v>
      </c>
      <c r="AI182" t="s">
        <v>5599</v>
      </c>
      <c r="AJ182">
        <v>13331312413</v>
      </c>
      <c r="AL182" t="s">
        <v>5010</v>
      </c>
      <c r="AM182" t="s">
        <v>5010</v>
      </c>
      <c r="AN182" t="s">
        <v>5600</v>
      </c>
      <c r="AO182" t="s">
        <v>5601</v>
      </c>
      <c r="AT182" t="s">
        <v>5005</v>
      </c>
      <c r="AV182" t="s">
        <v>7864</v>
      </c>
      <c r="AW182" t="s">
        <v>3254</v>
      </c>
      <c r="AX182" t="s">
        <v>5565</v>
      </c>
    </row>
    <row r="183" spans="1:50" x14ac:dyDescent="0.2">
      <c r="A183">
        <v>182</v>
      </c>
      <c r="B183" t="s">
        <v>363</v>
      </c>
      <c r="C183">
        <v>10000062</v>
      </c>
      <c r="D183" t="s">
        <v>5602</v>
      </c>
      <c r="E183">
        <v>10000072</v>
      </c>
      <c r="H183">
        <v>17</v>
      </c>
      <c r="J183">
        <v>9000223</v>
      </c>
      <c r="K183" t="s">
        <v>363</v>
      </c>
      <c r="L183" t="s">
        <v>2437</v>
      </c>
      <c r="N183" t="s">
        <v>4991</v>
      </c>
      <c r="O183" t="s">
        <v>3218</v>
      </c>
      <c r="Q183" t="s">
        <v>5603</v>
      </c>
      <c r="S183">
        <v>43374</v>
      </c>
      <c r="T183" t="s">
        <v>3215</v>
      </c>
      <c r="U183" t="s">
        <v>4992</v>
      </c>
      <c r="V183" t="s">
        <v>2438</v>
      </c>
      <c r="W183" t="s">
        <v>105</v>
      </c>
      <c r="X183" t="s">
        <v>4993</v>
      </c>
      <c r="Y183" t="s">
        <v>8600</v>
      </c>
      <c r="Z183" t="s">
        <v>5041</v>
      </c>
      <c r="AA183" t="s">
        <v>5054</v>
      </c>
      <c r="AB183" t="s">
        <v>8601</v>
      </c>
      <c r="AD183" t="s">
        <v>5604</v>
      </c>
      <c r="AE183">
        <v>30</v>
      </c>
      <c r="AF183" t="s">
        <v>8602</v>
      </c>
      <c r="AG183" t="s">
        <v>8603</v>
      </c>
      <c r="AH183" t="s">
        <v>7930</v>
      </c>
      <c r="AI183" t="s">
        <v>5605</v>
      </c>
      <c r="AJ183">
        <v>15127348537</v>
      </c>
      <c r="AL183" t="s">
        <v>5588</v>
      </c>
      <c r="AM183" t="s">
        <v>5010</v>
      </c>
      <c r="AN183" t="s">
        <v>5216</v>
      </c>
      <c r="AO183" t="s">
        <v>5606</v>
      </c>
      <c r="AT183" t="s">
        <v>5005</v>
      </c>
      <c r="AV183" t="s">
        <v>7864</v>
      </c>
      <c r="AW183" t="s">
        <v>3254</v>
      </c>
      <c r="AX183" t="s">
        <v>5590</v>
      </c>
    </row>
    <row r="184" spans="1:50" x14ac:dyDescent="0.2">
      <c r="A184">
        <v>183</v>
      </c>
      <c r="B184" t="s">
        <v>363</v>
      </c>
      <c r="C184">
        <v>10000062</v>
      </c>
      <c r="D184" t="s">
        <v>5602</v>
      </c>
      <c r="E184">
        <v>10000072</v>
      </c>
      <c r="H184">
        <v>18</v>
      </c>
      <c r="J184">
        <v>9000263</v>
      </c>
      <c r="K184" t="s">
        <v>363</v>
      </c>
      <c r="L184" t="s">
        <v>2440</v>
      </c>
      <c r="N184" t="s">
        <v>4991</v>
      </c>
      <c r="O184" t="s">
        <v>3218</v>
      </c>
      <c r="Q184" t="s">
        <v>5603</v>
      </c>
      <c r="S184">
        <v>43374</v>
      </c>
      <c r="T184" t="s">
        <v>3216</v>
      </c>
      <c r="U184" t="s">
        <v>4992</v>
      </c>
      <c r="V184" t="s">
        <v>2441</v>
      </c>
      <c r="W184" t="s">
        <v>105</v>
      </c>
      <c r="X184" t="s">
        <v>4993</v>
      </c>
      <c r="Y184" t="s">
        <v>8600</v>
      </c>
      <c r="Z184" t="s">
        <v>5041</v>
      </c>
      <c r="AA184" t="s">
        <v>5048</v>
      </c>
      <c r="AB184" t="s">
        <v>8593</v>
      </c>
      <c r="AD184" t="s">
        <v>5607</v>
      </c>
      <c r="AE184">
        <v>32</v>
      </c>
      <c r="AF184" t="s">
        <v>8604</v>
      </c>
      <c r="AG184" t="s">
        <v>8603</v>
      </c>
      <c r="AH184" t="s">
        <v>7924</v>
      </c>
      <c r="AI184" t="s">
        <v>5223</v>
      </c>
      <c r="AJ184">
        <v>15133339703</v>
      </c>
      <c r="AL184" t="s">
        <v>5010</v>
      </c>
      <c r="AM184" t="s">
        <v>5010</v>
      </c>
      <c r="AN184" t="s">
        <v>5421</v>
      </c>
      <c r="AO184" t="s">
        <v>5044</v>
      </c>
      <c r="AT184" t="s">
        <v>5005</v>
      </c>
      <c r="AU184" t="s">
        <v>5608</v>
      </c>
      <c r="AV184" t="s">
        <v>7864</v>
      </c>
      <c r="AW184" t="s">
        <v>3254</v>
      </c>
      <c r="AX184" t="s">
        <v>5590</v>
      </c>
    </row>
    <row r="185" spans="1:50" hidden="1" x14ac:dyDescent="0.2">
      <c r="A185">
        <v>184</v>
      </c>
      <c r="B185" t="s">
        <v>363</v>
      </c>
      <c r="C185">
        <v>10000062</v>
      </c>
      <c r="H185">
        <v>19</v>
      </c>
      <c r="J185">
        <v>9000265</v>
      </c>
      <c r="K185" t="s">
        <v>363</v>
      </c>
      <c r="L185" t="s">
        <v>2443</v>
      </c>
      <c r="N185" t="s">
        <v>4991</v>
      </c>
      <c r="O185" t="s">
        <v>3219</v>
      </c>
      <c r="Q185" t="s">
        <v>5609</v>
      </c>
      <c r="T185" t="s">
        <v>3215</v>
      </c>
      <c r="U185" t="s">
        <v>4992</v>
      </c>
      <c r="V185" t="s">
        <v>2444</v>
      </c>
      <c r="W185" t="s">
        <v>125</v>
      </c>
      <c r="X185" t="s">
        <v>4993</v>
      </c>
      <c r="Y185" t="s">
        <v>8589</v>
      </c>
      <c r="Z185" t="s">
        <v>5034</v>
      </c>
      <c r="AA185" t="s">
        <v>4995</v>
      </c>
      <c r="AB185" t="s">
        <v>8590</v>
      </c>
      <c r="AD185" t="s">
        <v>5610</v>
      </c>
      <c r="AE185">
        <v>44</v>
      </c>
      <c r="AF185" t="s">
        <v>8595</v>
      </c>
      <c r="AG185" t="s">
        <v>8592</v>
      </c>
      <c r="AH185" t="s">
        <v>7986</v>
      </c>
      <c r="AI185" t="s">
        <v>5611</v>
      </c>
      <c r="AJ185">
        <v>18531328875</v>
      </c>
      <c r="AL185" t="s">
        <v>5010</v>
      </c>
      <c r="AM185" t="s">
        <v>5010</v>
      </c>
      <c r="AN185" t="s">
        <v>5272</v>
      </c>
      <c r="AO185" t="s">
        <v>5102</v>
      </c>
      <c r="AT185" t="s">
        <v>5005</v>
      </c>
      <c r="AU185" t="s">
        <v>5225</v>
      </c>
      <c r="AV185" t="s">
        <v>7864</v>
      </c>
      <c r="AW185" t="s">
        <v>3254</v>
      </c>
      <c r="AX185" t="s">
        <v>5590</v>
      </c>
    </row>
    <row r="186" spans="1:50" hidden="1" x14ac:dyDescent="0.2">
      <c r="A186">
        <v>185</v>
      </c>
      <c r="B186" t="s">
        <v>363</v>
      </c>
      <c r="C186">
        <v>10000062</v>
      </c>
      <c r="F186" t="s">
        <v>5091</v>
      </c>
      <c r="G186">
        <v>50000148</v>
      </c>
      <c r="H186">
        <v>20</v>
      </c>
      <c r="J186">
        <v>9000253</v>
      </c>
      <c r="K186" t="s">
        <v>363</v>
      </c>
      <c r="L186" t="s">
        <v>427</v>
      </c>
      <c r="M186">
        <v>20769</v>
      </c>
      <c r="N186" t="s">
        <v>5007</v>
      </c>
      <c r="O186" t="s">
        <v>3176</v>
      </c>
      <c r="Q186" t="s">
        <v>5603</v>
      </c>
      <c r="S186">
        <v>43538</v>
      </c>
      <c r="T186" t="s">
        <v>3215</v>
      </c>
      <c r="U186" t="s">
        <v>5130</v>
      </c>
      <c r="V186" t="s">
        <v>428</v>
      </c>
      <c r="W186" t="s">
        <v>105</v>
      </c>
      <c r="X186" t="s">
        <v>4993</v>
      </c>
      <c r="Y186" t="s">
        <v>8600</v>
      </c>
      <c r="Z186" t="s">
        <v>5041</v>
      </c>
      <c r="AC186" t="s">
        <v>5049</v>
      </c>
      <c r="AD186" t="s">
        <v>5612</v>
      </c>
      <c r="AE186">
        <v>43</v>
      </c>
      <c r="AF186" t="s">
        <v>8595</v>
      </c>
      <c r="AG186" t="s">
        <v>8592</v>
      </c>
      <c r="AH186" t="s">
        <v>8723</v>
      </c>
      <c r="AJ186">
        <v>18713819127</v>
      </c>
      <c r="AL186" t="s">
        <v>5148</v>
      </c>
      <c r="AM186" t="s">
        <v>5387</v>
      </c>
      <c r="AO186" t="s">
        <v>5194</v>
      </c>
      <c r="AP186" t="s">
        <v>5398</v>
      </c>
      <c r="AT186" t="s">
        <v>4998</v>
      </c>
      <c r="AU186" t="s">
        <v>5070</v>
      </c>
      <c r="AV186" t="s">
        <v>5071</v>
      </c>
      <c r="AW186" t="s">
        <v>8609</v>
      </c>
      <c r="AX186" t="s">
        <v>5590</v>
      </c>
    </row>
    <row r="187" spans="1:50" hidden="1" x14ac:dyDescent="0.2">
      <c r="A187">
        <v>186</v>
      </c>
      <c r="B187" t="s">
        <v>363</v>
      </c>
      <c r="C187">
        <v>10000062</v>
      </c>
      <c r="F187" t="s">
        <v>5091</v>
      </c>
      <c r="G187">
        <v>50000148</v>
      </c>
      <c r="H187">
        <v>21</v>
      </c>
      <c r="J187">
        <v>9000429</v>
      </c>
      <c r="K187" t="s">
        <v>363</v>
      </c>
      <c r="L187" t="s">
        <v>712</v>
      </c>
      <c r="M187">
        <v>32068</v>
      </c>
      <c r="N187" t="s">
        <v>4991</v>
      </c>
      <c r="O187" t="s">
        <v>3169</v>
      </c>
      <c r="Q187" t="s">
        <v>5582</v>
      </c>
      <c r="T187" t="s">
        <v>3215</v>
      </c>
      <c r="U187" t="s">
        <v>4992</v>
      </c>
      <c r="V187" t="s">
        <v>713</v>
      </c>
      <c r="W187" t="s">
        <v>105</v>
      </c>
      <c r="X187" t="s">
        <v>4993</v>
      </c>
      <c r="Y187" t="s">
        <v>8600</v>
      </c>
      <c r="Z187" t="s">
        <v>5041</v>
      </c>
      <c r="AA187" t="s">
        <v>4995</v>
      </c>
      <c r="AB187" t="s">
        <v>8590</v>
      </c>
      <c r="AD187" t="s">
        <v>5613</v>
      </c>
      <c r="AE187">
        <v>56</v>
      </c>
      <c r="AF187" t="s">
        <v>8659</v>
      </c>
      <c r="AG187" t="s">
        <v>8592</v>
      </c>
      <c r="AH187" t="s">
        <v>8724</v>
      </c>
      <c r="AI187">
        <v>35845</v>
      </c>
      <c r="AJ187">
        <v>18032572608</v>
      </c>
      <c r="AK187">
        <v>18831531386</v>
      </c>
      <c r="AL187" t="s">
        <v>5010</v>
      </c>
      <c r="AM187" t="s">
        <v>5010</v>
      </c>
      <c r="AO187" t="s">
        <v>5614</v>
      </c>
      <c r="AP187" t="s">
        <v>5186</v>
      </c>
      <c r="AT187" t="s">
        <v>4998</v>
      </c>
      <c r="AU187" t="s">
        <v>5070</v>
      </c>
      <c r="AV187" t="s">
        <v>5071</v>
      </c>
      <c r="AW187" t="s">
        <v>8609</v>
      </c>
      <c r="AX187" t="s">
        <v>5551</v>
      </c>
    </row>
    <row r="188" spans="1:50" hidden="1" x14ac:dyDescent="0.2">
      <c r="A188">
        <v>187</v>
      </c>
      <c r="B188" t="s">
        <v>363</v>
      </c>
      <c r="C188">
        <v>10000062</v>
      </c>
      <c r="F188" t="s">
        <v>5091</v>
      </c>
      <c r="G188">
        <v>50000148</v>
      </c>
      <c r="H188">
        <v>22</v>
      </c>
      <c r="J188">
        <v>9000431</v>
      </c>
      <c r="K188" t="s">
        <v>363</v>
      </c>
      <c r="L188" t="s">
        <v>715</v>
      </c>
      <c r="M188">
        <v>33152</v>
      </c>
      <c r="N188" t="s">
        <v>4991</v>
      </c>
      <c r="O188" t="s">
        <v>3217</v>
      </c>
      <c r="Q188" t="s">
        <v>5615</v>
      </c>
      <c r="S188">
        <v>43473</v>
      </c>
      <c r="T188" t="s">
        <v>3216</v>
      </c>
      <c r="U188" t="s">
        <v>4992</v>
      </c>
      <c r="V188" t="s">
        <v>716</v>
      </c>
      <c r="W188" t="s">
        <v>125</v>
      </c>
      <c r="X188" t="s">
        <v>4993</v>
      </c>
      <c r="Y188" t="s">
        <v>8589</v>
      </c>
      <c r="Z188" t="s">
        <v>5034</v>
      </c>
      <c r="AA188" t="s">
        <v>5048</v>
      </c>
      <c r="AB188" t="s">
        <v>8593</v>
      </c>
      <c r="AD188" t="s">
        <v>5616</v>
      </c>
      <c r="AE188">
        <v>49</v>
      </c>
      <c r="AF188" t="s">
        <v>8591</v>
      </c>
      <c r="AG188" t="s">
        <v>8592</v>
      </c>
      <c r="AH188" t="s">
        <v>8725</v>
      </c>
      <c r="AI188">
        <v>36696</v>
      </c>
      <c r="AJ188">
        <v>13831585947</v>
      </c>
      <c r="AL188" t="s">
        <v>5010</v>
      </c>
      <c r="AM188" t="s">
        <v>5010</v>
      </c>
      <c r="AO188" t="s">
        <v>5177</v>
      </c>
      <c r="AP188" t="s">
        <v>5186</v>
      </c>
      <c r="AT188" t="s">
        <v>4998</v>
      </c>
      <c r="AU188" t="s">
        <v>5070</v>
      </c>
      <c r="AV188" t="s">
        <v>5071</v>
      </c>
      <c r="AW188" t="s">
        <v>8609</v>
      </c>
      <c r="AX188" t="s">
        <v>5551</v>
      </c>
    </row>
    <row r="189" spans="1:50" hidden="1" x14ac:dyDescent="0.2">
      <c r="A189">
        <v>188</v>
      </c>
      <c r="B189" t="s">
        <v>363</v>
      </c>
      <c r="C189">
        <v>10000062</v>
      </c>
      <c r="F189" t="s">
        <v>5617</v>
      </c>
      <c r="G189">
        <v>50000149</v>
      </c>
      <c r="H189">
        <v>23</v>
      </c>
      <c r="J189">
        <v>9000432</v>
      </c>
      <c r="K189" t="s">
        <v>363</v>
      </c>
      <c r="L189" t="s">
        <v>718</v>
      </c>
      <c r="M189">
        <v>33140</v>
      </c>
      <c r="N189" t="s">
        <v>4991</v>
      </c>
      <c r="O189" t="s">
        <v>3217</v>
      </c>
      <c r="Q189" t="s">
        <v>5618</v>
      </c>
      <c r="T189" t="s">
        <v>3215</v>
      </c>
      <c r="U189" t="s">
        <v>4992</v>
      </c>
      <c r="V189" t="s">
        <v>719</v>
      </c>
      <c r="W189" t="s">
        <v>125</v>
      </c>
      <c r="X189" t="s">
        <v>4993</v>
      </c>
      <c r="Y189" t="s">
        <v>8589</v>
      </c>
      <c r="Z189" t="s">
        <v>5034</v>
      </c>
      <c r="AA189" t="s">
        <v>5048</v>
      </c>
      <c r="AB189" t="s">
        <v>8593</v>
      </c>
      <c r="AD189" t="s">
        <v>5619</v>
      </c>
      <c r="AE189">
        <v>55</v>
      </c>
      <c r="AF189" t="s">
        <v>8653</v>
      </c>
      <c r="AG189" t="s">
        <v>8592</v>
      </c>
      <c r="AH189" t="s">
        <v>8726</v>
      </c>
      <c r="AI189">
        <v>34866</v>
      </c>
      <c r="AJ189">
        <v>13932570702</v>
      </c>
      <c r="AL189" t="s">
        <v>5148</v>
      </c>
      <c r="AM189" t="s">
        <v>5387</v>
      </c>
      <c r="AO189" t="s">
        <v>5620</v>
      </c>
      <c r="AP189" t="s">
        <v>5186</v>
      </c>
      <c r="AT189" t="s">
        <v>4998</v>
      </c>
      <c r="AU189" t="s">
        <v>5070</v>
      </c>
      <c r="AV189" t="s">
        <v>5071</v>
      </c>
      <c r="AW189" t="s">
        <v>8609</v>
      </c>
      <c r="AX189" t="s">
        <v>5551</v>
      </c>
    </row>
    <row r="190" spans="1:50" hidden="1" x14ac:dyDescent="0.2">
      <c r="A190">
        <v>189</v>
      </c>
      <c r="B190" t="s">
        <v>363</v>
      </c>
      <c r="C190">
        <v>10000062</v>
      </c>
      <c r="F190" t="s">
        <v>5512</v>
      </c>
      <c r="G190">
        <v>50000150</v>
      </c>
      <c r="H190">
        <v>24</v>
      </c>
      <c r="J190">
        <v>9000435</v>
      </c>
      <c r="K190" t="s">
        <v>363</v>
      </c>
      <c r="L190" t="s">
        <v>727</v>
      </c>
      <c r="M190">
        <v>32079</v>
      </c>
      <c r="N190" t="s">
        <v>5007</v>
      </c>
      <c r="O190" t="s">
        <v>3218</v>
      </c>
      <c r="Q190" t="s">
        <v>5621</v>
      </c>
      <c r="T190" t="s">
        <v>3216</v>
      </c>
      <c r="U190" t="s">
        <v>4992</v>
      </c>
      <c r="V190" t="s">
        <v>728</v>
      </c>
      <c r="W190" t="s">
        <v>105</v>
      </c>
      <c r="X190" t="s">
        <v>4993</v>
      </c>
      <c r="Y190" t="s">
        <v>8600</v>
      </c>
      <c r="Z190" t="s">
        <v>5041</v>
      </c>
      <c r="AD190" t="s">
        <v>5616</v>
      </c>
      <c r="AE190">
        <v>49</v>
      </c>
      <c r="AF190" t="s">
        <v>8591</v>
      </c>
      <c r="AG190" t="s">
        <v>8592</v>
      </c>
      <c r="AH190" t="s">
        <v>8727</v>
      </c>
      <c r="AJ190">
        <v>15081910270</v>
      </c>
      <c r="AL190" t="s">
        <v>5148</v>
      </c>
      <c r="AM190" t="s">
        <v>5387</v>
      </c>
      <c r="AO190" t="s">
        <v>5622</v>
      </c>
      <c r="AP190" t="s">
        <v>5186</v>
      </c>
      <c r="AT190" t="s">
        <v>4998</v>
      </c>
      <c r="AU190" t="s">
        <v>5070</v>
      </c>
      <c r="AV190" t="s">
        <v>5071</v>
      </c>
      <c r="AW190" t="s">
        <v>8609</v>
      </c>
      <c r="AX190" t="s">
        <v>5551</v>
      </c>
    </row>
    <row r="191" spans="1:50" hidden="1" x14ac:dyDescent="0.2">
      <c r="A191">
        <v>190</v>
      </c>
      <c r="B191" t="s">
        <v>363</v>
      </c>
      <c r="C191">
        <v>10000062</v>
      </c>
      <c r="F191" t="s">
        <v>5512</v>
      </c>
      <c r="G191">
        <v>50000150</v>
      </c>
      <c r="H191">
        <v>25</v>
      </c>
      <c r="J191">
        <v>9000620</v>
      </c>
      <c r="K191" t="s">
        <v>363</v>
      </c>
      <c r="L191" t="s">
        <v>1230</v>
      </c>
      <c r="M191">
        <v>33261</v>
      </c>
      <c r="N191" t="s">
        <v>5007</v>
      </c>
      <c r="O191" t="s">
        <v>3218</v>
      </c>
      <c r="Q191" t="s">
        <v>5621</v>
      </c>
      <c r="T191" t="s">
        <v>3215</v>
      </c>
      <c r="U191" t="s">
        <v>4992</v>
      </c>
      <c r="V191" t="s">
        <v>1231</v>
      </c>
      <c r="W191" t="s">
        <v>105</v>
      </c>
      <c r="X191" t="s">
        <v>4993</v>
      </c>
      <c r="Y191" t="s">
        <v>8600</v>
      </c>
      <c r="Z191" t="s">
        <v>5041</v>
      </c>
      <c r="AC191" t="s">
        <v>5487</v>
      </c>
      <c r="AD191" t="s">
        <v>5623</v>
      </c>
      <c r="AE191">
        <v>37</v>
      </c>
      <c r="AF191" t="s">
        <v>8607</v>
      </c>
      <c r="AG191" t="s">
        <v>8592</v>
      </c>
      <c r="AH191" t="s">
        <v>7950</v>
      </c>
      <c r="AI191">
        <v>41445</v>
      </c>
      <c r="AJ191">
        <v>13832883233</v>
      </c>
      <c r="AL191" t="s">
        <v>5010</v>
      </c>
      <c r="AM191" t="s">
        <v>5010</v>
      </c>
      <c r="AN191" t="s">
        <v>5158</v>
      </c>
      <c r="AO191" t="s">
        <v>5507</v>
      </c>
      <c r="AT191" t="s">
        <v>4998</v>
      </c>
      <c r="AU191" t="s">
        <v>5127</v>
      </c>
      <c r="AV191" t="s">
        <v>5013</v>
      </c>
      <c r="AW191" t="s">
        <v>5318</v>
      </c>
      <c r="AX191" t="s">
        <v>5551</v>
      </c>
    </row>
    <row r="192" spans="1:50" x14ac:dyDescent="0.2">
      <c r="A192">
        <v>191</v>
      </c>
      <c r="B192" t="s">
        <v>363</v>
      </c>
      <c r="C192">
        <v>10000062</v>
      </c>
      <c r="F192" t="s">
        <v>5091</v>
      </c>
      <c r="G192">
        <v>50000148</v>
      </c>
      <c r="H192">
        <v>26</v>
      </c>
      <c r="J192">
        <v>9000829</v>
      </c>
      <c r="K192" t="s">
        <v>363</v>
      </c>
      <c r="L192" t="s">
        <v>1833</v>
      </c>
      <c r="N192" t="s">
        <v>4991</v>
      </c>
      <c r="O192" t="s">
        <v>3222</v>
      </c>
      <c r="Q192" t="s">
        <v>5624</v>
      </c>
      <c r="S192">
        <v>43542</v>
      </c>
      <c r="T192" t="s">
        <v>3216</v>
      </c>
      <c r="U192" t="s">
        <v>4992</v>
      </c>
      <c r="V192" t="s">
        <v>1834</v>
      </c>
      <c r="W192" t="s">
        <v>105</v>
      </c>
      <c r="X192" t="s">
        <v>4993</v>
      </c>
      <c r="Y192" t="s">
        <v>8600</v>
      </c>
      <c r="Z192" t="s">
        <v>5041</v>
      </c>
      <c r="AD192" t="s">
        <v>5625</v>
      </c>
      <c r="AE192">
        <v>23</v>
      </c>
      <c r="AF192" t="s">
        <v>8614</v>
      </c>
      <c r="AG192" t="s">
        <v>8603</v>
      </c>
      <c r="AH192" t="s">
        <v>8401</v>
      </c>
      <c r="AJ192">
        <v>15613179362</v>
      </c>
      <c r="AL192" t="s">
        <v>5010</v>
      </c>
      <c r="AM192" t="s">
        <v>5010</v>
      </c>
      <c r="AN192" t="s">
        <v>5626</v>
      </c>
      <c r="AO192" t="s">
        <v>5313</v>
      </c>
      <c r="AT192" t="s">
        <v>5096</v>
      </c>
      <c r="AU192" t="s">
        <v>5284</v>
      </c>
      <c r="AV192" t="s">
        <v>5627</v>
      </c>
      <c r="AW192" t="s">
        <v>8401</v>
      </c>
    </row>
    <row r="193" spans="1:49" hidden="1" x14ac:dyDescent="0.2">
      <c r="A193">
        <v>192</v>
      </c>
      <c r="B193" t="s">
        <v>363</v>
      </c>
      <c r="C193">
        <v>10000062</v>
      </c>
      <c r="H193">
        <v>27</v>
      </c>
      <c r="J193">
        <v>9000884</v>
      </c>
      <c r="K193" t="s">
        <v>363</v>
      </c>
      <c r="L193" t="s">
        <v>2446</v>
      </c>
      <c r="N193" t="s">
        <v>4991</v>
      </c>
      <c r="O193" t="s">
        <v>3218</v>
      </c>
      <c r="Q193" t="s">
        <v>5628</v>
      </c>
      <c r="S193">
        <v>43538</v>
      </c>
      <c r="T193" t="s">
        <v>3215</v>
      </c>
      <c r="U193" t="s">
        <v>4992</v>
      </c>
      <c r="V193" t="s">
        <v>2447</v>
      </c>
      <c r="W193" t="s">
        <v>105</v>
      </c>
      <c r="X193" t="s">
        <v>4993</v>
      </c>
      <c r="Y193" t="s">
        <v>8600</v>
      </c>
      <c r="Z193" t="s">
        <v>5041</v>
      </c>
      <c r="AA193" t="s">
        <v>5048</v>
      </c>
      <c r="AB193" t="s">
        <v>8593</v>
      </c>
      <c r="AD193" t="s">
        <v>5629</v>
      </c>
      <c r="AE193">
        <v>48</v>
      </c>
      <c r="AF193" t="s">
        <v>8591</v>
      </c>
      <c r="AG193" t="s">
        <v>8592</v>
      </c>
      <c r="AH193" t="s">
        <v>8728</v>
      </c>
      <c r="AJ193" t="s">
        <v>5630</v>
      </c>
      <c r="AL193" t="s">
        <v>5010</v>
      </c>
      <c r="AM193" t="s">
        <v>5010</v>
      </c>
      <c r="AN193" t="s">
        <v>5631</v>
      </c>
      <c r="AO193" t="s">
        <v>5348</v>
      </c>
      <c r="AT193" t="s">
        <v>5005</v>
      </c>
      <c r="AU193" t="s">
        <v>5103</v>
      </c>
      <c r="AV193" t="s">
        <v>5104</v>
      </c>
      <c r="AW193" t="s">
        <v>3254</v>
      </c>
    </row>
    <row r="194" spans="1:49" hidden="1" x14ac:dyDescent="0.2">
      <c r="A194">
        <v>193</v>
      </c>
      <c r="B194" t="s">
        <v>363</v>
      </c>
      <c r="C194">
        <v>10000062</v>
      </c>
      <c r="H194">
        <v>28</v>
      </c>
      <c r="J194">
        <v>9000885</v>
      </c>
      <c r="K194" t="s">
        <v>363</v>
      </c>
      <c r="L194" t="s">
        <v>2448</v>
      </c>
      <c r="N194" t="s">
        <v>5007</v>
      </c>
      <c r="O194" t="s">
        <v>3218</v>
      </c>
      <c r="Q194" t="s">
        <v>5628</v>
      </c>
      <c r="S194">
        <v>43538</v>
      </c>
      <c r="T194" t="s">
        <v>3215</v>
      </c>
      <c r="U194" t="s">
        <v>4992</v>
      </c>
      <c r="V194" t="s">
        <v>2449</v>
      </c>
      <c r="W194" t="s">
        <v>105</v>
      </c>
      <c r="X194" t="s">
        <v>4993</v>
      </c>
      <c r="Y194" t="s">
        <v>8600</v>
      </c>
      <c r="Z194" t="s">
        <v>5041</v>
      </c>
      <c r="AC194" t="s">
        <v>5049</v>
      </c>
      <c r="AD194" t="s">
        <v>5632</v>
      </c>
      <c r="AE194">
        <v>43</v>
      </c>
      <c r="AF194" t="s">
        <v>8595</v>
      </c>
      <c r="AG194" t="s">
        <v>8592</v>
      </c>
      <c r="AH194" t="s">
        <v>7881</v>
      </c>
      <c r="AI194">
        <v>41074</v>
      </c>
      <c r="AJ194" t="s">
        <v>5633</v>
      </c>
      <c r="AL194" t="s">
        <v>5387</v>
      </c>
      <c r="AM194" t="s">
        <v>5387</v>
      </c>
      <c r="AN194" t="s">
        <v>5634</v>
      </c>
      <c r="AO194" t="s">
        <v>5635</v>
      </c>
      <c r="AT194" t="s">
        <v>5005</v>
      </c>
      <c r="AU194" t="s">
        <v>5103</v>
      </c>
      <c r="AV194" t="s">
        <v>5104</v>
      </c>
      <c r="AW194" t="s">
        <v>3254</v>
      </c>
    </row>
    <row r="195" spans="1:49" hidden="1" x14ac:dyDescent="0.2">
      <c r="A195">
        <v>194</v>
      </c>
      <c r="B195" t="s">
        <v>363</v>
      </c>
      <c r="C195">
        <v>10000062</v>
      </c>
      <c r="H195">
        <v>29</v>
      </c>
      <c r="J195">
        <v>9000886</v>
      </c>
      <c r="K195" t="s">
        <v>363</v>
      </c>
      <c r="L195" t="s">
        <v>2451</v>
      </c>
      <c r="N195" t="s">
        <v>5007</v>
      </c>
      <c r="O195" t="s">
        <v>3218</v>
      </c>
      <c r="Q195" t="s">
        <v>5628</v>
      </c>
      <c r="S195">
        <v>43538</v>
      </c>
      <c r="T195" t="s">
        <v>3215</v>
      </c>
      <c r="U195" t="s">
        <v>4992</v>
      </c>
      <c r="V195" t="s">
        <v>2452</v>
      </c>
      <c r="W195" t="s">
        <v>105</v>
      </c>
      <c r="X195" t="s">
        <v>4993</v>
      </c>
      <c r="Y195" t="s">
        <v>8600</v>
      </c>
      <c r="Z195" t="s">
        <v>5041</v>
      </c>
      <c r="AC195" t="s">
        <v>5049</v>
      </c>
      <c r="AD195" t="s">
        <v>5636</v>
      </c>
      <c r="AE195">
        <v>38</v>
      </c>
      <c r="AF195" t="s">
        <v>8607</v>
      </c>
      <c r="AG195" t="s">
        <v>8592</v>
      </c>
      <c r="AH195" t="s">
        <v>8729</v>
      </c>
      <c r="AJ195" t="s">
        <v>5637</v>
      </c>
      <c r="AL195" t="s">
        <v>5387</v>
      </c>
      <c r="AM195" t="s">
        <v>5387</v>
      </c>
      <c r="AN195" t="s">
        <v>5638</v>
      </c>
      <c r="AO195" t="s">
        <v>5635</v>
      </c>
      <c r="AT195" t="s">
        <v>5005</v>
      </c>
      <c r="AU195" t="s">
        <v>5103</v>
      </c>
      <c r="AV195" t="s">
        <v>5104</v>
      </c>
      <c r="AW195" t="s">
        <v>3254</v>
      </c>
    </row>
    <row r="196" spans="1:49" hidden="1" x14ac:dyDescent="0.2">
      <c r="A196">
        <v>195</v>
      </c>
      <c r="B196" t="s">
        <v>363</v>
      </c>
      <c r="C196">
        <v>10000062</v>
      </c>
      <c r="H196">
        <v>30</v>
      </c>
      <c r="J196">
        <v>9000887</v>
      </c>
      <c r="K196" t="s">
        <v>363</v>
      </c>
      <c r="L196" t="s">
        <v>2454</v>
      </c>
      <c r="N196" t="s">
        <v>4991</v>
      </c>
      <c r="O196" t="s">
        <v>3218</v>
      </c>
      <c r="Q196" t="s">
        <v>5639</v>
      </c>
      <c r="S196">
        <v>43497</v>
      </c>
      <c r="T196" t="s">
        <v>3216</v>
      </c>
      <c r="U196" t="s">
        <v>4992</v>
      </c>
      <c r="V196" t="s">
        <v>2455</v>
      </c>
      <c r="W196" t="s">
        <v>105</v>
      </c>
      <c r="X196" t="s">
        <v>4993</v>
      </c>
      <c r="Y196" t="s">
        <v>8600</v>
      </c>
      <c r="Z196" t="s">
        <v>5041</v>
      </c>
      <c r="AA196" t="s">
        <v>5640</v>
      </c>
      <c r="AB196" t="s">
        <v>8590</v>
      </c>
      <c r="AD196" t="s">
        <v>5641</v>
      </c>
      <c r="AE196">
        <v>39</v>
      </c>
      <c r="AF196" t="s">
        <v>8607</v>
      </c>
      <c r="AG196" t="s">
        <v>8592</v>
      </c>
      <c r="AH196" t="s">
        <v>8730</v>
      </c>
      <c r="AI196">
        <v>37420</v>
      </c>
      <c r="AJ196" t="s">
        <v>5642</v>
      </c>
      <c r="AL196" t="s">
        <v>5010</v>
      </c>
      <c r="AM196" t="s">
        <v>5010</v>
      </c>
      <c r="AN196" t="s">
        <v>5132</v>
      </c>
      <c r="AO196" t="s">
        <v>5643</v>
      </c>
      <c r="AT196" t="s">
        <v>5005</v>
      </c>
      <c r="AU196" t="s">
        <v>5103</v>
      </c>
      <c r="AV196" t="s">
        <v>5104</v>
      </c>
      <c r="AW196" t="s">
        <v>3254</v>
      </c>
    </row>
    <row r="197" spans="1:49" hidden="1" x14ac:dyDescent="0.2">
      <c r="A197">
        <v>196</v>
      </c>
      <c r="B197" t="s">
        <v>363</v>
      </c>
      <c r="C197">
        <v>10000062</v>
      </c>
      <c r="H197">
        <v>31</v>
      </c>
      <c r="J197">
        <v>9000888</v>
      </c>
      <c r="K197" t="s">
        <v>363</v>
      </c>
      <c r="L197" t="s">
        <v>2457</v>
      </c>
      <c r="N197" t="s">
        <v>4991</v>
      </c>
      <c r="O197" t="s">
        <v>3218</v>
      </c>
      <c r="Q197" t="s">
        <v>5557</v>
      </c>
      <c r="S197">
        <v>43497</v>
      </c>
      <c r="T197" t="s">
        <v>3216</v>
      </c>
      <c r="U197" t="s">
        <v>4992</v>
      </c>
      <c r="V197" t="s">
        <v>2458</v>
      </c>
      <c r="W197" t="s">
        <v>105</v>
      </c>
      <c r="X197" t="s">
        <v>4993</v>
      </c>
      <c r="Y197" t="s">
        <v>8600</v>
      </c>
      <c r="Z197" t="s">
        <v>5041</v>
      </c>
      <c r="AA197" t="s">
        <v>5048</v>
      </c>
      <c r="AB197" t="s">
        <v>8593</v>
      </c>
      <c r="AD197" t="s">
        <v>5644</v>
      </c>
      <c r="AE197">
        <v>36</v>
      </c>
      <c r="AF197" t="s">
        <v>8607</v>
      </c>
      <c r="AG197" t="s">
        <v>8592</v>
      </c>
      <c r="AH197" t="s">
        <v>8731</v>
      </c>
      <c r="AI197">
        <v>39220</v>
      </c>
      <c r="AJ197" t="s">
        <v>5645</v>
      </c>
      <c r="AL197" t="s">
        <v>5010</v>
      </c>
      <c r="AM197" t="s">
        <v>5010</v>
      </c>
      <c r="AN197" t="s">
        <v>5083</v>
      </c>
      <c r="AO197" t="s">
        <v>5646</v>
      </c>
      <c r="AT197" t="s">
        <v>5005</v>
      </c>
      <c r="AU197" t="s">
        <v>5103</v>
      </c>
      <c r="AV197" t="s">
        <v>5104</v>
      </c>
      <c r="AW197" t="s">
        <v>3254</v>
      </c>
    </row>
    <row r="198" spans="1:49" x14ac:dyDescent="0.2">
      <c r="A198">
        <v>197</v>
      </c>
      <c r="B198" t="s">
        <v>363</v>
      </c>
      <c r="C198">
        <v>10000062</v>
      </c>
      <c r="F198" t="s">
        <v>5091</v>
      </c>
      <c r="G198">
        <v>50000148</v>
      </c>
      <c r="H198">
        <v>32</v>
      </c>
      <c r="J198">
        <v>9000891</v>
      </c>
      <c r="K198" t="s">
        <v>363</v>
      </c>
      <c r="L198" t="s">
        <v>1963</v>
      </c>
      <c r="N198" t="s">
        <v>4991</v>
      </c>
      <c r="O198" t="s">
        <v>3222</v>
      </c>
      <c r="Q198" t="s">
        <v>5557</v>
      </c>
      <c r="S198">
        <v>43563</v>
      </c>
      <c r="T198" t="s">
        <v>3216</v>
      </c>
      <c r="U198" t="s">
        <v>4992</v>
      </c>
      <c r="V198" t="s">
        <v>1964</v>
      </c>
      <c r="W198" t="s">
        <v>105</v>
      </c>
      <c r="X198" t="s">
        <v>4993</v>
      </c>
      <c r="Y198" t="s">
        <v>8600</v>
      </c>
      <c r="Z198" t="s">
        <v>5041</v>
      </c>
      <c r="AD198" t="s">
        <v>5647</v>
      </c>
      <c r="AE198">
        <v>24</v>
      </c>
      <c r="AF198" t="s">
        <v>8614</v>
      </c>
      <c r="AG198" t="s">
        <v>8603</v>
      </c>
      <c r="AH198" t="s">
        <v>8597</v>
      </c>
      <c r="AJ198">
        <v>18617520334</v>
      </c>
      <c r="AL198" t="s">
        <v>5010</v>
      </c>
      <c r="AM198" t="s">
        <v>5010</v>
      </c>
      <c r="AN198" t="s">
        <v>5648</v>
      </c>
      <c r="AO198" t="s">
        <v>5649</v>
      </c>
      <c r="AT198" t="s">
        <v>5096</v>
      </c>
      <c r="AU198" t="s">
        <v>5650</v>
      </c>
      <c r="AV198" t="s">
        <v>5651</v>
      </c>
      <c r="AW198" t="s">
        <v>8597</v>
      </c>
    </row>
    <row r="199" spans="1:49" hidden="1" x14ac:dyDescent="0.2">
      <c r="A199">
        <v>198</v>
      </c>
      <c r="B199" t="s">
        <v>363</v>
      </c>
      <c r="C199">
        <v>10000062</v>
      </c>
      <c r="H199">
        <v>33</v>
      </c>
      <c r="J199">
        <v>9000926</v>
      </c>
      <c r="K199" t="s">
        <v>363</v>
      </c>
      <c r="L199" t="s">
        <v>2048</v>
      </c>
      <c r="M199">
        <v>8049</v>
      </c>
      <c r="N199" t="s">
        <v>4991</v>
      </c>
      <c r="O199" t="s">
        <v>3176</v>
      </c>
      <c r="Q199" t="s">
        <v>5652</v>
      </c>
      <c r="S199">
        <v>43497</v>
      </c>
      <c r="T199" t="s">
        <v>3215</v>
      </c>
      <c r="U199" t="s">
        <v>4992</v>
      </c>
      <c r="V199" t="s">
        <v>2049</v>
      </c>
      <c r="W199" t="s">
        <v>105</v>
      </c>
      <c r="X199" t="s">
        <v>4993</v>
      </c>
      <c r="Y199" t="s">
        <v>8600</v>
      </c>
      <c r="Z199" t="s">
        <v>5041</v>
      </c>
      <c r="AA199" t="s">
        <v>4995</v>
      </c>
      <c r="AB199" t="s">
        <v>8590</v>
      </c>
      <c r="AD199" t="s">
        <v>5653</v>
      </c>
      <c r="AE199">
        <v>40</v>
      </c>
      <c r="AF199" t="s">
        <v>8607</v>
      </c>
      <c r="AG199" t="s">
        <v>8592</v>
      </c>
      <c r="AH199" t="s">
        <v>5654</v>
      </c>
      <c r="AJ199">
        <v>13273590990</v>
      </c>
      <c r="AL199" t="s">
        <v>5010</v>
      </c>
      <c r="AM199" t="s">
        <v>5010</v>
      </c>
      <c r="AN199" t="s">
        <v>5176</v>
      </c>
      <c r="AO199" t="s">
        <v>5655</v>
      </c>
      <c r="AT199" t="s">
        <v>4998</v>
      </c>
      <c r="AU199" t="s">
        <v>5059</v>
      </c>
      <c r="AV199">
        <v>43460</v>
      </c>
      <c r="AW199" t="s">
        <v>8605</v>
      </c>
    </row>
    <row r="200" spans="1:49" x14ac:dyDescent="0.2">
      <c r="A200">
        <v>199</v>
      </c>
      <c r="B200" t="s">
        <v>363</v>
      </c>
      <c r="C200">
        <v>10000062</v>
      </c>
      <c r="H200">
        <v>34</v>
      </c>
      <c r="J200">
        <v>9000927</v>
      </c>
      <c r="K200" t="s">
        <v>363</v>
      </c>
      <c r="L200" t="s">
        <v>2051</v>
      </c>
      <c r="M200">
        <v>8057</v>
      </c>
      <c r="N200" t="s">
        <v>4991</v>
      </c>
      <c r="O200" t="s">
        <v>3226</v>
      </c>
      <c r="Q200" t="s">
        <v>5656</v>
      </c>
      <c r="S200">
        <v>43497</v>
      </c>
      <c r="T200" t="s">
        <v>3215</v>
      </c>
      <c r="U200" t="s">
        <v>4992</v>
      </c>
      <c r="V200" t="s">
        <v>2052</v>
      </c>
      <c r="W200" t="s">
        <v>125</v>
      </c>
      <c r="X200" t="s">
        <v>4993</v>
      </c>
      <c r="Y200" t="s">
        <v>8589</v>
      </c>
      <c r="Z200" t="s">
        <v>5034</v>
      </c>
      <c r="AA200" t="s">
        <v>5030</v>
      </c>
      <c r="AB200" t="s">
        <v>8593</v>
      </c>
      <c r="AD200" t="s">
        <v>5657</v>
      </c>
      <c r="AE200">
        <v>33</v>
      </c>
      <c r="AF200" t="s">
        <v>8604</v>
      </c>
      <c r="AG200" t="s">
        <v>8603</v>
      </c>
      <c r="AH200" t="s">
        <v>5658</v>
      </c>
      <c r="AJ200">
        <v>15133452455</v>
      </c>
      <c r="AL200" t="s">
        <v>5010</v>
      </c>
      <c r="AM200" t="s">
        <v>5010</v>
      </c>
      <c r="AN200" t="s">
        <v>5326</v>
      </c>
      <c r="AO200" t="s">
        <v>5659</v>
      </c>
      <c r="AT200" t="s">
        <v>4998</v>
      </c>
      <c r="AU200" t="s">
        <v>5059</v>
      </c>
      <c r="AV200">
        <v>43460</v>
      </c>
      <c r="AW200" t="s">
        <v>8605</v>
      </c>
    </row>
    <row r="201" spans="1:49" x14ac:dyDescent="0.2">
      <c r="A201">
        <v>200</v>
      </c>
      <c r="B201" t="s">
        <v>363</v>
      </c>
      <c r="C201">
        <v>10000062</v>
      </c>
      <c r="H201">
        <v>35</v>
      </c>
      <c r="J201">
        <v>9000928</v>
      </c>
      <c r="K201" t="s">
        <v>363</v>
      </c>
      <c r="L201" t="s">
        <v>2054</v>
      </c>
      <c r="M201">
        <v>8060</v>
      </c>
      <c r="N201" t="s">
        <v>4991</v>
      </c>
      <c r="O201" t="s">
        <v>3176</v>
      </c>
      <c r="Q201" t="s">
        <v>5652</v>
      </c>
      <c r="S201">
        <v>43497</v>
      </c>
      <c r="T201" t="s">
        <v>3215</v>
      </c>
      <c r="U201" t="s">
        <v>5130</v>
      </c>
      <c r="V201" t="s">
        <v>2055</v>
      </c>
      <c r="W201" t="s">
        <v>105</v>
      </c>
      <c r="X201" t="s">
        <v>4993</v>
      </c>
      <c r="Y201" t="s">
        <v>8600</v>
      </c>
      <c r="Z201" t="s">
        <v>5041</v>
      </c>
      <c r="AA201" t="s">
        <v>5048</v>
      </c>
      <c r="AB201" t="s">
        <v>8593</v>
      </c>
      <c r="AD201" t="s">
        <v>5660</v>
      </c>
      <c r="AE201">
        <v>34</v>
      </c>
      <c r="AF201" t="s">
        <v>8604</v>
      </c>
      <c r="AG201" t="s">
        <v>8603</v>
      </c>
      <c r="AH201" t="s">
        <v>5661</v>
      </c>
      <c r="AI201">
        <v>39048</v>
      </c>
      <c r="AJ201">
        <v>15832510536</v>
      </c>
      <c r="AL201" t="s">
        <v>5010</v>
      </c>
      <c r="AM201" t="s">
        <v>5010</v>
      </c>
      <c r="AN201" t="s">
        <v>5266</v>
      </c>
      <c r="AO201" t="s">
        <v>5177</v>
      </c>
      <c r="AT201" t="s">
        <v>4998</v>
      </c>
      <c r="AU201" t="s">
        <v>5059</v>
      </c>
      <c r="AV201">
        <v>43460</v>
      </c>
      <c r="AW201" t="s">
        <v>8605</v>
      </c>
    </row>
    <row r="202" spans="1:49" hidden="1" x14ac:dyDescent="0.2">
      <c r="A202">
        <v>201</v>
      </c>
      <c r="B202" t="s">
        <v>363</v>
      </c>
      <c r="C202">
        <v>10000062</v>
      </c>
      <c r="H202">
        <v>36</v>
      </c>
      <c r="J202">
        <v>9000929</v>
      </c>
      <c r="K202" t="s">
        <v>363</v>
      </c>
      <c r="L202" t="s">
        <v>2057</v>
      </c>
      <c r="M202">
        <v>8075</v>
      </c>
      <c r="N202" t="s">
        <v>4991</v>
      </c>
      <c r="O202" t="s">
        <v>3223</v>
      </c>
      <c r="Q202" t="s">
        <v>5603</v>
      </c>
      <c r="S202">
        <v>43497</v>
      </c>
      <c r="T202" t="s">
        <v>3216</v>
      </c>
      <c r="U202" t="s">
        <v>4992</v>
      </c>
      <c r="V202" t="s">
        <v>2058</v>
      </c>
      <c r="W202" t="s">
        <v>105</v>
      </c>
      <c r="X202" t="s">
        <v>4993</v>
      </c>
      <c r="Y202" t="s">
        <v>8600</v>
      </c>
      <c r="Z202" t="s">
        <v>5041</v>
      </c>
      <c r="AA202" t="s">
        <v>4995</v>
      </c>
      <c r="AB202" t="s">
        <v>8590</v>
      </c>
      <c r="AD202" t="s">
        <v>5662</v>
      </c>
      <c r="AE202">
        <v>47</v>
      </c>
      <c r="AF202" t="s">
        <v>8591</v>
      </c>
      <c r="AG202" t="s">
        <v>8592</v>
      </c>
      <c r="AH202" t="s">
        <v>5663</v>
      </c>
      <c r="AJ202">
        <v>13582874957</v>
      </c>
      <c r="AL202" t="s">
        <v>5010</v>
      </c>
      <c r="AM202" t="s">
        <v>5010</v>
      </c>
      <c r="AN202" t="s">
        <v>5664</v>
      </c>
      <c r="AO202" t="s">
        <v>5348</v>
      </c>
      <c r="AT202" t="s">
        <v>4998</v>
      </c>
      <c r="AU202" t="s">
        <v>5059</v>
      </c>
      <c r="AV202">
        <v>43460</v>
      </c>
      <c r="AW202" t="s">
        <v>8605</v>
      </c>
    </row>
    <row r="203" spans="1:49" x14ac:dyDescent="0.2">
      <c r="A203">
        <v>202</v>
      </c>
      <c r="B203" t="s">
        <v>363</v>
      </c>
      <c r="C203">
        <v>10000062</v>
      </c>
      <c r="H203">
        <v>37</v>
      </c>
      <c r="J203">
        <v>9000930</v>
      </c>
      <c r="K203" t="s">
        <v>363</v>
      </c>
      <c r="L203" t="s">
        <v>2060</v>
      </c>
      <c r="M203">
        <v>8301</v>
      </c>
      <c r="N203" t="s">
        <v>4991</v>
      </c>
      <c r="O203" t="s">
        <v>3228</v>
      </c>
      <c r="Q203" t="s">
        <v>5665</v>
      </c>
      <c r="S203">
        <v>43497</v>
      </c>
      <c r="T203" t="s">
        <v>3216</v>
      </c>
      <c r="U203" t="s">
        <v>4992</v>
      </c>
      <c r="V203" t="s">
        <v>2061</v>
      </c>
      <c r="W203" t="s">
        <v>125</v>
      </c>
      <c r="X203" t="s">
        <v>4993</v>
      </c>
      <c r="Y203" t="s">
        <v>8589</v>
      </c>
      <c r="Z203" t="s">
        <v>5034</v>
      </c>
      <c r="AA203" t="s">
        <v>5048</v>
      </c>
      <c r="AB203" t="s">
        <v>8593</v>
      </c>
      <c r="AD203" t="s">
        <v>5666</v>
      </c>
      <c r="AE203">
        <v>33</v>
      </c>
      <c r="AF203" t="s">
        <v>8604</v>
      </c>
      <c r="AG203" t="s">
        <v>8603</v>
      </c>
      <c r="AH203" t="s">
        <v>5667</v>
      </c>
      <c r="AJ203">
        <v>13931530801</v>
      </c>
      <c r="AL203" t="s">
        <v>5010</v>
      </c>
      <c r="AM203" t="s">
        <v>5010</v>
      </c>
      <c r="AN203" t="s">
        <v>5369</v>
      </c>
      <c r="AO203" t="s">
        <v>5668</v>
      </c>
      <c r="AT203" t="s">
        <v>4998</v>
      </c>
      <c r="AU203" t="s">
        <v>5059</v>
      </c>
      <c r="AV203">
        <v>43460</v>
      </c>
      <c r="AW203" t="s">
        <v>8605</v>
      </c>
    </row>
    <row r="204" spans="1:49" hidden="1" x14ac:dyDescent="0.2">
      <c r="A204">
        <v>203</v>
      </c>
      <c r="B204" t="s">
        <v>363</v>
      </c>
      <c r="C204">
        <v>10000062</v>
      </c>
      <c r="H204">
        <v>38</v>
      </c>
      <c r="J204">
        <v>9000931</v>
      </c>
      <c r="K204" t="s">
        <v>363</v>
      </c>
      <c r="L204" t="s">
        <v>2063</v>
      </c>
      <c r="M204">
        <v>8638</v>
      </c>
      <c r="N204" t="s">
        <v>4991</v>
      </c>
      <c r="O204" t="s">
        <v>3169</v>
      </c>
      <c r="Q204" t="s">
        <v>5669</v>
      </c>
      <c r="S204">
        <v>43497</v>
      </c>
      <c r="T204" t="s">
        <v>3215</v>
      </c>
      <c r="U204" t="s">
        <v>4992</v>
      </c>
      <c r="V204" t="s">
        <v>2064</v>
      </c>
      <c r="W204" t="s">
        <v>105</v>
      </c>
      <c r="X204" t="s">
        <v>4993</v>
      </c>
      <c r="Y204" t="s">
        <v>8600</v>
      </c>
      <c r="Z204" t="s">
        <v>5041</v>
      </c>
      <c r="AA204" t="s">
        <v>4995</v>
      </c>
      <c r="AB204" t="s">
        <v>8590</v>
      </c>
      <c r="AD204" t="s">
        <v>5670</v>
      </c>
      <c r="AE204">
        <v>49</v>
      </c>
      <c r="AF204" t="s">
        <v>8591</v>
      </c>
      <c r="AG204" t="s">
        <v>8592</v>
      </c>
      <c r="AH204" t="s">
        <v>5671</v>
      </c>
      <c r="AI204">
        <v>36486</v>
      </c>
      <c r="AJ204">
        <v>15131537176</v>
      </c>
      <c r="AL204" t="s">
        <v>5010</v>
      </c>
      <c r="AM204" t="s">
        <v>5010</v>
      </c>
      <c r="AN204" t="s">
        <v>5149</v>
      </c>
      <c r="AO204" t="s">
        <v>5672</v>
      </c>
      <c r="AT204" t="s">
        <v>4998</v>
      </c>
      <c r="AU204" t="s">
        <v>5059</v>
      </c>
      <c r="AV204">
        <v>43460</v>
      </c>
      <c r="AW204" t="s">
        <v>8605</v>
      </c>
    </row>
    <row r="205" spans="1:49" hidden="1" x14ac:dyDescent="0.2">
      <c r="A205">
        <v>204</v>
      </c>
      <c r="B205" t="s">
        <v>363</v>
      </c>
      <c r="C205">
        <v>10000062</v>
      </c>
      <c r="H205">
        <v>39</v>
      </c>
      <c r="J205">
        <v>9000932</v>
      </c>
      <c r="K205" t="s">
        <v>363</v>
      </c>
      <c r="L205" t="s">
        <v>2066</v>
      </c>
      <c r="M205">
        <v>8650</v>
      </c>
      <c r="N205" t="s">
        <v>4991</v>
      </c>
      <c r="O205" t="s">
        <v>3169</v>
      </c>
      <c r="Q205" t="s">
        <v>5603</v>
      </c>
      <c r="S205">
        <v>43497</v>
      </c>
      <c r="T205" t="s">
        <v>3215</v>
      </c>
      <c r="U205" t="s">
        <v>4992</v>
      </c>
      <c r="V205" t="s">
        <v>2067</v>
      </c>
      <c r="W205" t="s">
        <v>105</v>
      </c>
      <c r="X205" t="s">
        <v>4993</v>
      </c>
      <c r="Y205" t="s">
        <v>8600</v>
      </c>
      <c r="Z205" t="s">
        <v>5041</v>
      </c>
      <c r="AA205" t="s">
        <v>4995</v>
      </c>
      <c r="AB205" t="s">
        <v>8590</v>
      </c>
      <c r="AD205" t="s">
        <v>5673</v>
      </c>
      <c r="AE205">
        <v>45</v>
      </c>
      <c r="AF205" t="s">
        <v>8595</v>
      </c>
      <c r="AG205" t="s">
        <v>8592</v>
      </c>
      <c r="AH205" t="s">
        <v>5674</v>
      </c>
      <c r="AJ205">
        <v>15100504973</v>
      </c>
      <c r="AL205" t="s">
        <v>5675</v>
      </c>
      <c r="AM205" t="s">
        <v>5675</v>
      </c>
      <c r="AN205" t="s">
        <v>5362</v>
      </c>
      <c r="AO205" t="s">
        <v>5676</v>
      </c>
      <c r="AT205" t="s">
        <v>4998</v>
      </c>
      <c r="AU205" t="s">
        <v>5059</v>
      </c>
      <c r="AV205">
        <v>43460</v>
      </c>
      <c r="AW205" t="s">
        <v>8605</v>
      </c>
    </row>
    <row r="206" spans="1:49" x14ac:dyDescent="0.2">
      <c r="A206">
        <v>205</v>
      </c>
      <c r="B206" t="s">
        <v>363</v>
      </c>
      <c r="C206">
        <v>10000062</v>
      </c>
      <c r="H206">
        <v>40</v>
      </c>
      <c r="J206">
        <v>9000933</v>
      </c>
      <c r="K206" t="s">
        <v>363</v>
      </c>
      <c r="L206" t="s">
        <v>2069</v>
      </c>
      <c r="M206">
        <v>23584</v>
      </c>
      <c r="N206" t="s">
        <v>4991</v>
      </c>
      <c r="O206" t="s">
        <v>3218</v>
      </c>
      <c r="Q206" t="s">
        <v>5557</v>
      </c>
      <c r="S206">
        <v>43497</v>
      </c>
      <c r="T206" t="s">
        <v>3216</v>
      </c>
      <c r="U206" t="s">
        <v>4992</v>
      </c>
      <c r="V206" t="s">
        <v>2070</v>
      </c>
      <c r="W206" t="s">
        <v>105</v>
      </c>
      <c r="X206" t="s">
        <v>4993</v>
      </c>
      <c r="Y206" t="s">
        <v>8600</v>
      </c>
      <c r="Z206" t="s">
        <v>5041</v>
      </c>
      <c r="AA206" t="s">
        <v>5048</v>
      </c>
      <c r="AB206" t="s">
        <v>8593</v>
      </c>
      <c r="AC206" t="s">
        <v>5049</v>
      </c>
      <c r="AD206" t="s">
        <v>5677</v>
      </c>
      <c r="AE206">
        <v>32</v>
      </c>
      <c r="AF206" t="s">
        <v>8604</v>
      </c>
      <c r="AG206" t="s">
        <v>8603</v>
      </c>
      <c r="AH206" t="s">
        <v>5678</v>
      </c>
      <c r="AI206">
        <v>40136</v>
      </c>
      <c r="AJ206">
        <v>15033159520</v>
      </c>
      <c r="AL206" t="s">
        <v>5010</v>
      </c>
      <c r="AM206" t="s">
        <v>5010</v>
      </c>
      <c r="AN206" t="s">
        <v>5272</v>
      </c>
      <c r="AO206" t="s">
        <v>5304</v>
      </c>
      <c r="AT206" t="s">
        <v>4998</v>
      </c>
      <c r="AU206" t="s">
        <v>5059</v>
      </c>
      <c r="AV206">
        <v>43460</v>
      </c>
      <c r="AW206" t="s">
        <v>8605</v>
      </c>
    </row>
    <row r="207" spans="1:49" x14ac:dyDescent="0.2">
      <c r="A207">
        <v>206</v>
      </c>
      <c r="B207" t="s">
        <v>363</v>
      </c>
      <c r="C207">
        <v>10000062</v>
      </c>
      <c r="H207">
        <v>41</v>
      </c>
      <c r="J207">
        <v>9000934</v>
      </c>
      <c r="K207" t="s">
        <v>363</v>
      </c>
      <c r="L207" t="s">
        <v>2072</v>
      </c>
      <c r="M207">
        <v>201124</v>
      </c>
      <c r="N207" t="s">
        <v>4991</v>
      </c>
      <c r="O207" t="s">
        <v>3218</v>
      </c>
      <c r="Q207" t="s">
        <v>5603</v>
      </c>
      <c r="S207">
        <v>43497</v>
      </c>
      <c r="T207" t="s">
        <v>3215</v>
      </c>
      <c r="U207" t="s">
        <v>4992</v>
      </c>
      <c r="V207" t="s">
        <v>2073</v>
      </c>
      <c r="W207" t="s">
        <v>105</v>
      </c>
      <c r="X207" t="s">
        <v>4993</v>
      </c>
      <c r="Y207" t="s">
        <v>8600</v>
      </c>
      <c r="Z207" t="s">
        <v>5041</v>
      </c>
      <c r="AD207" t="s">
        <v>5679</v>
      </c>
      <c r="AE207">
        <v>30</v>
      </c>
      <c r="AF207" t="s">
        <v>8602</v>
      </c>
      <c r="AG207" t="s">
        <v>8603</v>
      </c>
      <c r="AH207" t="s">
        <v>5680</v>
      </c>
      <c r="AI207">
        <v>40449</v>
      </c>
      <c r="AJ207">
        <v>15032904591</v>
      </c>
      <c r="AL207" t="s">
        <v>5075</v>
      </c>
      <c r="AM207" t="s">
        <v>5075</v>
      </c>
      <c r="AN207" t="s">
        <v>5569</v>
      </c>
      <c r="AO207" t="s">
        <v>5146</v>
      </c>
      <c r="AT207" t="s">
        <v>4998</v>
      </c>
      <c r="AU207" t="s">
        <v>5059</v>
      </c>
      <c r="AV207">
        <v>43460</v>
      </c>
      <c r="AW207" t="s">
        <v>8605</v>
      </c>
    </row>
    <row r="208" spans="1:49" x14ac:dyDescent="0.2">
      <c r="A208">
        <v>207</v>
      </c>
      <c r="B208" t="s">
        <v>363</v>
      </c>
      <c r="C208">
        <v>10000062</v>
      </c>
      <c r="H208">
        <v>42</v>
      </c>
      <c r="J208">
        <v>9000935</v>
      </c>
      <c r="K208" t="s">
        <v>363</v>
      </c>
      <c r="L208" t="s">
        <v>2075</v>
      </c>
      <c r="M208">
        <v>201537</v>
      </c>
      <c r="N208" t="s">
        <v>4991</v>
      </c>
      <c r="O208" t="s">
        <v>3218</v>
      </c>
      <c r="Q208" t="s">
        <v>5603</v>
      </c>
      <c r="S208">
        <v>43497</v>
      </c>
      <c r="T208" t="s">
        <v>3215</v>
      </c>
      <c r="U208" t="s">
        <v>4992</v>
      </c>
      <c r="V208" t="s">
        <v>2076</v>
      </c>
      <c r="W208" t="s">
        <v>105</v>
      </c>
      <c r="X208" t="s">
        <v>4993</v>
      </c>
      <c r="Y208" t="s">
        <v>8600</v>
      </c>
      <c r="Z208" t="s">
        <v>5041</v>
      </c>
      <c r="AA208" t="s">
        <v>5054</v>
      </c>
      <c r="AB208" t="s">
        <v>8601</v>
      </c>
      <c r="AD208" t="s">
        <v>5681</v>
      </c>
      <c r="AE208">
        <v>26</v>
      </c>
      <c r="AF208" t="s">
        <v>8614</v>
      </c>
      <c r="AG208" t="s">
        <v>8603</v>
      </c>
      <c r="AH208" t="s">
        <v>5682</v>
      </c>
      <c r="AJ208">
        <v>15230599938</v>
      </c>
      <c r="AL208" t="s">
        <v>5010</v>
      </c>
      <c r="AM208" t="s">
        <v>5010</v>
      </c>
      <c r="AN208" t="s">
        <v>5683</v>
      </c>
      <c r="AO208" t="s">
        <v>5044</v>
      </c>
      <c r="AT208" t="s">
        <v>4998</v>
      </c>
      <c r="AU208" t="s">
        <v>5059</v>
      </c>
      <c r="AV208">
        <v>43460</v>
      </c>
      <c r="AW208" t="s">
        <v>8605</v>
      </c>
    </row>
    <row r="209" spans="1:51" x14ac:dyDescent="0.2">
      <c r="A209">
        <v>208</v>
      </c>
      <c r="B209" t="s">
        <v>363</v>
      </c>
      <c r="C209">
        <v>10000062</v>
      </c>
      <c r="H209">
        <v>43</v>
      </c>
      <c r="J209">
        <v>9001035</v>
      </c>
      <c r="K209" t="s">
        <v>363</v>
      </c>
      <c r="L209" t="s">
        <v>2360</v>
      </c>
      <c r="N209" t="s">
        <v>5007</v>
      </c>
      <c r="O209" t="s">
        <v>3222</v>
      </c>
      <c r="Q209" t="s">
        <v>5552</v>
      </c>
      <c r="S209">
        <v>43542</v>
      </c>
      <c r="T209" t="s">
        <v>3215</v>
      </c>
      <c r="U209" t="s">
        <v>4992</v>
      </c>
      <c r="V209" t="s">
        <v>2361</v>
      </c>
      <c r="W209" t="s">
        <v>105</v>
      </c>
      <c r="X209" t="s">
        <v>4993</v>
      </c>
      <c r="Y209" t="s">
        <v>8600</v>
      </c>
      <c r="Z209" t="s">
        <v>5041</v>
      </c>
      <c r="AD209" t="s">
        <v>5684</v>
      </c>
      <c r="AE209">
        <v>29</v>
      </c>
      <c r="AF209" t="s">
        <v>8602</v>
      </c>
      <c r="AG209" t="s">
        <v>8603</v>
      </c>
      <c r="AH209" t="s">
        <v>8131</v>
      </c>
      <c r="AJ209">
        <v>15027552942</v>
      </c>
      <c r="AL209" t="s">
        <v>5387</v>
      </c>
      <c r="AM209" t="s">
        <v>5387</v>
      </c>
      <c r="AN209" t="s">
        <v>5685</v>
      </c>
      <c r="AO209" t="s">
        <v>5686</v>
      </c>
      <c r="AT209" t="s">
        <v>4998</v>
      </c>
      <c r="AU209" t="s">
        <v>5171</v>
      </c>
      <c r="AV209" t="s">
        <v>5172</v>
      </c>
      <c r="AW209" t="s">
        <v>8636</v>
      </c>
    </row>
    <row r="210" spans="1:51" hidden="1" x14ac:dyDescent="0.2">
      <c r="A210">
        <v>209</v>
      </c>
      <c r="B210" t="s">
        <v>363</v>
      </c>
      <c r="C210">
        <v>10000062</v>
      </c>
      <c r="H210">
        <v>44</v>
      </c>
      <c r="J210">
        <v>9001220</v>
      </c>
      <c r="K210" t="s">
        <v>363</v>
      </c>
      <c r="L210" t="s">
        <v>5687</v>
      </c>
      <c r="M210">
        <v>32307</v>
      </c>
      <c r="N210" t="s">
        <v>5007</v>
      </c>
      <c r="O210" t="s">
        <v>3218</v>
      </c>
      <c r="Q210" t="s">
        <v>5582</v>
      </c>
      <c r="S210">
        <v>43627</v>
      </c>
      <c r="T210" t="s">
        <v>3215</v>
      </c>
      <c r="U210" t="s">
        <v>4992</v>
      </c>
      <c r="V210" t="s">
        <v>5688</v>
      </c>
      <c r="W210" t="s">
        <v>105</v>
      </c>
      <c r="X210" t="s">
        <v>4993</v>
      </c>
      <c r="Y210" t="s">
        <v>8600</v>
      </c>
      <c r="Z210" t="s">
        <v>5528</v>
      </c>
      <c r="AD210" t="s">
        <v>7907</v>
      </c>
      <c r="AE210">
        <v>41</v>
      </c>
      <c r="AF210" t="s">
        <v>8595</v>
      </c>
      <c r="AG210" t="s">
        <v>8592</v>
      </c>
      <c r="AH210" t="s">
        <v>6654</v>
      </c>
      <c r="AI210" t="s">
        <v>5689</v>
      </c>
      <c r="AJ210">
        <v>15233300578</v>
      </c>
      <c r="AM210" t="s">
        <v>5387</v>
      </c>
      <c r="AN210">
        <v>0</v>
      </c>
      <c r="AO210" t="s">
        <v>5133</v>
      </c>
      <c r="AP210" t="s">
        <v>5690</v>
      </c>
      <c r="AT210" t="s">
        <v>4998</v>
      </c>
      <c r="AU210" t="s">
        <v>5252</v>
      </c>
      <c r="AV210" t="s">
        <v>5253</v>
      </c>
      <c r="AW210" t="s">
        <v>8643</v>
      </c>
    </row>
    <row r="211" spans="1:51" hidden="1" x14ac:dyDescent="0.2">
      <c r="A211">
        <v>210</v>
      </c>
      <c r="B211" t="s">
        <v>363</v>
      </c>
      <c r="C211">
        <v>10000062</v>
      </c>
      <c r="H211">
        <v>45</v>
      </c>
      <c r="J211">
        <v>9001230</v>
      </c>
      <c r="K211" t="s">
        <v>363</v>
      </c>
      <c r="L211" t="s">
        <v>5691</v>
      </c>
      <c r="N211" t="s">
        <v>5692</v>
      </c>
      <c r="P211" t="s">
        <v>5585</v>
      </c>
      <c r="Q211" t="s">
        <v>7738</v>
      </c>
      <c r="S211">
        <v>43586</v>
      </c>
      <c r="T211" t="s">
        <v>3216</v>
      </c>
      <c r="U211" t="s">
        <v>4992</v>
      </c>
      <c r="V211" t="s">
        <v>5693</v>
      </c>
      <c r="W211" t="s">
        <v>160</v>
      </c>
      <c r="X211" t="s">
        <v>4993</v>
      </c>
      <c r="Y211" t="s">
        <v>5528</v>
      </c>
      <c r="Z211" t="s">
        <v>5528</v>
      </c>
      <c r="AD211" t="s">
        <v>7908</v>
      </c>
      <c r="AE211">
        <v>32</v>
      </c>
      <c r="AF211" t="s">
        <v>8604</v>
      </c>
      <c r="AG211" t="s">
        <v>8603</v>
      </c>
      <c r="AH211" t="s">
        <v>5661</v>
      </c>
      <c r="AJ211">
        <v>17730500060</v>
      </c>
      <c r="AL211" t="s">
        <v>5524</v>
      </c>
      <c r="AM211" t="s">
        <v>6657</v>
      </c>
      <c r="AN211" t="s">
        <v>5694</v>
      </c>
      <c r="AO211" t="s">
        <v>5695</v>
      </c>
      <c r="AT211" t="s">
        <v>4998</v>
      </c>
      <c r="AU211" t="s">
        <v>5252</v>
      </c>
      <c r="AV211" t="s">
        <v>5253</v>
      </c>
      <c r="AW211" t="e">
        <v>#N/A</v>
      </c>
      <c r="AY211" t="s">
        <v>7739</v>
      </c>
    </row>
    <row r="212" spans="1:51" x14ac:dyDescent="0.2">
      <c r="A212">
        <v>211</v>
      </c>
      <c r="B212" t="s">
        <v>363</v>
      </c>
      <c r="C212">
        <v>10000062</v>
      </c>
      <c r="H212">
        <v>46</v>
      </c>
      <c r="J212">
        <v>9001327</v>
      </c>
      <c r="K212" t="s">
        <v>363</v>
      </c>
      <c r="L212" t="s">
        <v>7909</v>
      </c>
      <c r="N212" t="s">
        <v>4991</v>
      </c>
      <c r="O212" t="s">
        <v>3218</v>
      </c>
      <c r="Q212" t="s">
        <v>7910</v>
      </c>
      <c r="T212" t="s">
        <v>3215</v>
      </c>
      <c r="U212" t="s">
        <v>4992</v>
      </c>
      <c r="V212" t="s">
        <v>7911</v>
      </c>
      <c r="W212" t="s">
        <v>105</v>
      </c>
      <c r="X212" t="s">
        <v>4993</v>
      </c>
      <c r="Y212" t="s">
        <v>8600</v>
      </c>
      <c r="AB212" t="s">
        <v>5048</v>
      </c>
      <c r="AD212" t="s">
        <v>7912</v>
      </c>
      <c r="AE212">
        <v>34</v>
      </c>
      <c r="AF212" t="s">
        <v>8604</v>
      </c>
      <c r="AG212" t="s">
        <v>8603</v>
      </c>
      <c r="AH212" t="s">
        <v>6551</v>
      </c>
      <c r="AJ212" t="s">
        <v>7913</v>
      </c>
      <c r="AL212" t="s">
        <v>5163</v>
      </c>
      <c r="AM212" t="s">
        <v>5010</v>
      </c>
      <c r="AN212" t="s">
        <v>5421</v>
      </c>
      <c r="AO212" t="s">
        <v>6244</v>
      </c>
      <c r="AT212" t="s">
        <v>5005</v>
      </c>
      <c r="AU212" t="s">
        <v>7893</v>
      </c>
      <c r="AV212" t="s">
        <v>7869</v>
      </c>
      <c r="AW212" t="s">
        <v>7863</v>
      </c>
    </row>
    <row r="213" spans="1:51" x14ac:dyDescent="0.2">
      <c r="A213">
        <v>212</v>
      </c>
      <c r="B213" t="s">
        <v>363</v>
      </c>
      <c r="C213">
        <v>10000062</v>
      </c>
      <c r="H213">
        <v>47</v>
      </c>
      <c r="J213">
        <v>9001330</v>
      </c>
      <c r="K213" t="s">
        <v>363</v>
      </c>
      <c r="L213" t="s">
        <v>7914</v>
      </c>
      <c r="N213" t="s">
        <v>4991</v>
      </c>
      <c r="O213" t="s">
        <v>3218</v>
      </c>
      <c r="Q213" t="s">
        <v>7910</v>
      </c>
      <c r="T213" t="s">
        <v>3215</v>
      </c>
      <c r="U213" t="s">
        <v>4992</v>
      </c>
      <c r="V213" t="s">
        <v>7915</v>
      </c>
      <c r="W213" t="s">
        <v>105</v>
      </c>
      <c r="X213" t="s">
        <v>4993</v>
      </c>
      <c r="Y213" t="s">
        <v>8600</v>
      </c>
      <c r="AB213" t="s">
        <v>5048</v>
      </c>
      <c r="AD213" t="s">
        <v>6242</v>
      </c>
      <c r="AE213">
        <v>33</v>
      </c>
      <c r="AF213" t="s">
        <v>8604</v>
      </c>
      <c r="AG213" t="s">
        <v>8603</v>
      </c>
      <c r="AH213" t="s">
        <v>5661</v>
      </c>
      <c r="AI213">
        <v>20130717</v>
      </c>
      <c r="AJ213" t="s">
        <v>7916</v>
      </c>
      <c r="AL213" t="s">
        <v>5163</v>
      </c>
      <c r="AM213" t="s">
        <v>5010</v>
      </c>
      <c r="AN213" t="s">
        <v>5272</v>
      </c>
      <c r="AO213" t="s">
        <v>5102</v>
      </c>
      <c r="AT213" t="s">
        <v>5005</v>
      </c>
      <c r="AU213" t="s">
        <v>7893</v>
      </c>
      <c r="AV213" t="s">
        <v>7869</v>
      </c>
      <c r="AW213" t="s">
        <v>7863</v>
      </c>
    </row>
    <row r="214" spans="1:51" hidden="1" x14ac:dyDescent="0.2">
      <c r="A214">
        <v>213</v>
      </c>
      <c r="B214" t="s">
        <v>363</v>
      </c>
      <c r="C214">
        <v>10000062</v>
      </c>
      <c r="H214">
        <v>48</v>
      </c>
      <c r="J214">
        <v>9001251</v>
      </c>
      <c r="K214" t="s">
        <v>363</v>
      </c>
      <c r="L214" t="s">
        <v>7917</v>
      </c>
      <c r="M214">
        <v>30030</v>
      </c>
      <c r="N214" t="s">
        <v>5513</v>
      </c>
      <c r="P214" t="s">
        <v>5566</v>
      </c>
      <c r="Q214" t="s">
        <v>8732</v>
      </c>
      <c r="R214" t="s">
        <v>4966</v>
      </c>
      <c r="S214">
        <v>43678</v>
      </c>
      <c r="T214" t="s">
        <v>3215</v>
      </c>
      <c r="U214" t="s">
        <v>4992</v>
      </c>
      <c r="V214" t="s">
        <v>7918</v>
      </c>
      <c r="W214" t="s">
        <v>160</v>
      </c>
      <c r="X214" t="s">
        <v>4993</v>
      </c>
      <c r="Y214" t="s">
        <v>5528</v>
      </c>
      <c r="Z214" t="s">
        <v>5528</v>
      </c>
      <c r="AC214" t="s">
        <v>5049</v>
      </c>
      <c r="AD214" t="s">
        <v>7919</v>
      </c>
      <c r="AE214">
        <v>45</v>
      </c>
      <c r="AF214" t="s">
        <v>8595</v>
      </c>
      <c r="AG214" t="s">
        <v>8592</v>
      </c>
      <c r="AH214" t="s">
        <v>5671</v>
      </c>
      <c r="AI214">
        <v>20060823</v>
      </c>
      <c r="AJ214">
        <v>15931507755</v>
      </c>
      <c r="AL214" t="s">
        <v>5951</v>
      </c>
      <c r="AM214" t="s">
        <v>6657</v>
      </c>
      <c r="AN214" t="s">
        <v>8733</v>
      </c>
      <c r="AO214" t="s">
        <v>5541</v>
      </c>
      <c r="AT214" t="s">
        <v>4998</v>
      </c>
      <c r="AU214" t="s">
        <v>7857</v>
      </c>
      <c r="AV214" t="s">
        <v>7858</v>
      </c>
      <c r="AW214" t="s">
        <v>7863</v>
      </c>
    </row>
    <row r="215" spans="1:51" x14ac:dyDescent="0.2">
      <c r="A215">
        <v>214</v>
      </c>
      <c r="B215" t="s">
        <v>363</v>
      </c>
      <c r="C215">
        <v>10000062</v>
      </c>
      <c r="H215">
        <v>49</v>
      </c>
      <c r="J215">
        <v>9001337</v>
      </c>
      <c r="K215" t="s">
        <v>363</v>
      </c>
      <c r="L215" t="s">
        <v>7920</v>
      </c>
      <c r="N215" t="s">
        <v>4991</v>
      </c>
      <c r="O215" t="s">
        <v>3218</v>
      </c>
      <c r="Q215" t="s">
        <v>7921</v>
      </c>
      <c r="T215" t="s">
        <v>3215</v>
      </c>
      <c r="U215" t="s">
        <v>4992</v>
      </c>
      <c r="V215" t="s">
        <v>7922</v>
      </c>
      <c r="W215" t="s">
        <v>105</v>
      </c>
      <c r="X215" t="s">
        <v>4993</v>
      </c>
      <c r="Y215" t="s">
        <v>8600</v>
      </c>
      <c r="AB215" t="s">
        <v>5048</v>
      </c>
      <c r="AD215" t="s">
        <v>7923</v>
      </c>
      <c r="AE215">
        <v>31</v>
      </c>
      <c r="AF215" t="s">
        <v>8604</v>
      </c>
      <c r="AG215" t="s">
        <v>8603</v>
      </c>
      <c r="AH215" t="s">
        <v>7924</v>
      </c>
      <c r="AJ215">
        <v>13331301978</v>
      </c>
      <c r="AL215" t="s">
        <v>5387</v>
      </c>
      <c r="AM215" t="s">
        <v>5387</v>
      </c>
      <c r="AN215" t="s">
        <v>7925</v>
      </c>
      <c r="AO215" t="s">
        <v>7926</v>
      </c>
      <c r="AT215" t="s">
        <v>5005</v>
      </c>
      <c r="AU215" t="s">
        <v>7893</v>
      </c>
      <c r="AV215" t="s">
        <v>7869</v>
      </c>
      <c r="AW215" t="s">
        <v>7863</v>
      </c>
    </row>
    <row r="216" spans="1:51" x14ac:dyDescent="0.2">
      <c r="A216">
        <v>215</v>
      </c>
      <c r="B216" t="s">
        <v>363</v>
      </c>
      <c r="C216">
        <v>10000062</v>
      </c>
      <c r="H216">
        <v>50</v>
      </c>
      <c r="J216">
        <v>9001338</v>
      </c>
      <c r="K216" t="s">
        <v>363</v>
      </c>
      <c r="L216" t="s">
        <v>7927</v>
      </c>
      <c r="N216" t="s">
        <v>4991</v>
      </c>
      <c r="O216" t="s">
        <v>3218</v>
      </c>
      <c r="Q216" t="s">
        <v>7921</v>
      </c>
      <c r="T216" t="s">
        <v>3216</v>
      </c>
      <c r="U216" t="s">
        <v>4992</v>
      </c>
      <c r="V216" t="s">
        <v>7928</v>
      </c>
      <c r="W216" t="s">
        <v>105</v>
      </c>
      <c r="X216" t="s">
        <v>4993</v>
      </c>
      <c r="Y216" t="s">
        <v>8600</v>
      </c>
      <c r="AB216" t="s">
        <v>5054</v>
      </c>
      <c r="AD216" t="s">
        <v>7929</v>
      </c>
      <c r="AE216">
        <v>31</v>
      </c>
      <c r="AF216" t="s">
        <v>8602</v>
      </c>
      <c r="AG216" t="s">
        <v>8603</v>
      </c>
      <c r="AH216" t="s">
        <v>7930</v>
      </c>
      <c r="AJ216">
        <v>18631357986</v>
      </c>
      <c r="AL216" t="s">
        <v>5163</v>
      </c>
      <c r="AM216" t="s">
        <v>5010</v>
      </c>
      <c r="AN216" t="s">
        <v>7931</v>
      </c>
      <c r="AO216" t="s">
        <v>7932</v>
      </c>
      <c r="AT216" t="s">
        <v>5005</v>
      </c>
      <c r="AU216" t="s">
        <v>7893</v>
      </c>
      <c r="AV216" t="s">
        <v>7869</v>
      </c>
      <c r="AW216" t="s">
        <v>7863</v>
      </c>
    </row>
    <row r="217" spans="1:51" x14ac:dyDescent="0.2">
      <c r="A217">
        <v>216</v>
      </c>
      <c r="B217" t="s">
        <v>363</v>
      </c>
      <c r="C217">
        <v>10000062</v>
      </c>
      <c r="H217">
        <v>51</v>
      </c>
      <c r="J217">
        <v>9001344</v>
      </c>
      <c r="K217" t="s">
        <v>363</v>
      </c>
      <c r="L217" t="s">
        <v>7933</v>
      </c>
      <c r="N217" t="s">
        <v>4991</v>
      </c>
      <c r="O217" t="s">
        <v>3222</v>
      </c>
      <c r="Q217" t="s">
        <v>7921</v>
      </c>
      <c r="T217" t="s">
        <v>3215</v>
      </c>
      <c r="U217" t="s">
        <v>4992</v>
      </c>
      <c r="V217" t="s">
        <v>7934</v>
      </c>
      <c r="W217" t="s">
        <v>105</v>
      </c>
      <c r="X217" t="s">
        <v>4993</v>
      </c>
      <c r="Y217" t="s">
        <v>8600</v>
      </c>
      <c r="AD217" t="s">
        <v>7935</v>
      </c>
      <c r="AE217">
        <v>24</v>
      </c>
      <c r="AF217" t="s">
        <v>8614</v>
      </c>
      <c r="AG217" t="s">
        <v>8603</v>
      </c>
      <c r="AH217" t="s">
        <v>7936</v>
      </c>
      <c r="AJ217" t="s">
        <v>7937</v>
      </c>
      <c r="AL217" t="s">
        <v>5163</v>
      </c>
      <c r="AM217" t="s">
        <v>5010</v>
      </c>
      <c r="AN217" t="s">
        <v>5543</v>
      </c>
      <c r="AO217" t="s">
        <v>7938</v>
      </c>
      <c r="AT217" t="s">
        <v>5005</v>
      </c>
      <c r="AU217" t="s">
        <v>7893</v>
      </c>
      <c r="AV217" t="s">
        <v>7869</v>
      </c>
      <c r="AW217" t="s">
        <v>7863</v>
      </c>
    </row>
    <row r="218" spans="1:51" x14ac:dyDescent="0.2">
      <c r="A218">
        <v>217</v>
      </c>
      <c r="B218" t="s">
        <v>363</v>
      </c>
      <c r="C218">
        <v>10000062</v>
      </c>
      <c r="H218">
        <v>52</v>
      </c>
      <c r="J218">
        <v>9001427</v>
      </c>
      <c r="K218" t="s">
        <v>363</v>
      </c>
      <c r="L218" t="s">
        <v>8734</v>
      </c>
      <c r="N218" t="s">
        <v>4991</v>
      </c>
      <c r="O218" t="s">
        <v>3172</v>
      </c>
      <c r="Q218" t="s">
        <v>5092</v>
      </c>
      <c r="T218" t="s">
        <v>3215</v>
      </c>
      <c r="U218" t="s">
        <v>4992</v>
      </c>
      <c r="V218" t="s">
        <v>8735</v>
      </c>
      <c r="W218" t="s">
        <v>105</v>
      </c>
      <c r="X218" t="s">
        <v>4993</v>
      </c>
      <c r="Y218" t="s">
        <v>8600</v>
      </c>
      <c r="AD218" t="s">
        <v>8736</v>
      </c>
      <c r="AE218">
        <v>22</v>
      </c>
      <c r="AF218" t="s">
        <v>8614</v>
      </c>
      <c r="AG218" t="s">
        <v>8603</v>
      </c>
      <c r="AH218" t="s">
        <v>8624</v>
      </c>
      <c r="AJ218">
        <v>15797682661</v>
      </c>
      <c r="AL218" t="s">
        <v>5163</v>
      </c>
      <c r="AM218" t="s">
        <v>5010</v>
      </c>
      <c r="AN218" t="s">
        <v>5683</v>
      </c>
      <c r="AO218" t="s">
        <v>8737</v>
      </c>
      <c r="AT218" t="s">
        <v>5096</v>
      </c>
      <c r="AU218" t="s">
        <v>8627</v>
      </c>
      <c r="AV218" t="s">
        <v>8628</v>
      </c>
      <c r="AW218" t="s">
        <v>8624</v>
      </c>
    </row>
    <row r="219" spans="1:51" hidden="1" x14ac:dyDescent="0.2">
      <c r="A219">
        <v>218</v>
      </c>
      <c r="B219" t="s">
        <v>363</v>
      </c>
      <c r="C219">
        <v>10000062</v>
      </c>
      <c r="H219">
        <v>53</v>
      </c>
      <c r="J219">
        <v>9001429</v>
      </c>
      <c r="K219" t="s">
        <v>363</v>
      </c>
      <c r="L219" t="s">
        <v>8738</v>
      </c>
      <c r="N219" t="s">
        <v>5692</v>
      </c>
      <c r="T219" t="s">
        <v>3216</v>
      </c>
      <c r="U219" t="s">
        <v>4992</v>
      </c>
      <c r="V219" t="s">
        <v>8739</v>
      </c>
      <c r="W219" t="s">
        <v>160</v>
      </c>
      <c r="X219" t="s">
        <v>4993</v>
      </c>
      <c r="Y219" t="s">
        <v>5528</v>
      </c>
      <c r="AD219" t="s">
        <v>9212</v>
      </c>
      <c r="AE219">
        <v>25</v>
      </c>
      <c r="AF219" t="s">
        <v>8614</v>
      </c>
      <c r="AG219" t="s">
        <v>8603</v>
      </c>
      <c r="AH219" t="s">
        <v>8740</v>
      </c>
      <c r="AJ219">
        <v>15232654105</v>
      </c>
      <c r="AL219" t="s">
        <v>5387</v>
      </c>
      <c r="AM219" t="s">
        <v>5387</v>
      </c>
      <c r="AN219" t="s">
        <v>8741</v>
      </c>
      <c r="AO219" t="s">
        <v>5240</v>
      </c>
      <c r="AT219" t="s">
        <v>4998</v>
      </c>
      <c r="AV219" t="s">
        <v>8624</v>
      </c>
      <c r="AW219" t="e">
        <v>#N/A</v>
      </c>
      <c r="AY219" t="s">
        <v>7739</v>
      </c>
    </row>
    <row r="220" spans="1:51" x14ac:dyDescent="0.2">
      <c r="A220">
        <v>219</v>
      </c>
      <c r="B220" t="s">
        <v>363</v>
      </c>
      <c r="C220">
        <v>10000062</v>
      </c>
      <c r="H220">
        <v>54</v>
      </c>
      <c r="J220">
        <v>9000838</v>
      </c>
      <c r="K220" t="s">
        <v>363</v>
      </c>
      <c r="L220" t="s">
        <v>1859</v>
      </c>
      <c r="M220">
        <v>200683</v>
      </c>
      <c r="N220" t="s">
        <v>5007</v>
      </c>
      <c r="O220" t="s">
        <v>3222</v>
      </c>
      <c r="Q220" t="s">
        <v>5624</v>
      </c>
      <c r="S220">
        <v>43709</v>
      </c>
      <c r="T220" t="s">
        <v>3215</v>
      </c>
      <c r="U220" t="s">
        <v>4992</v>
      </c>
      <c r="V220" t="s">
        <v>1860</v>
      </c>
      <c r="W220" t="s">
        <v>160</v>
      </c>
      <c r="X220" t="s">
        <v>6057</v>
      </c>
      <c r="Y220" t="s">
        <v>5528</v>
      </c>
      <c r="Z220" t="s">
        <v>5528</v>
      </c>
      <c r="AD220" t="s">
        <v>6108</v>
      </c>
      <c r="AE220">
        <v>32</v>
      </c>
      <c r="AF220" t="s">
        <v>8604</v>
      </c>
      <c r="AG220" t="s">
        <v>8603</v>
      </c>
      <c r="AH220" t="s">
        <v>8422</v>
      </c>
      <c r="AI220">
        <v>41236</v>
      </c>
      <c r="AJ220">
        <v>17713199980</v>
      </c>
      <c r="AL220" t="s">
        <v>5010</v>
      </c>
      <c r="AM220" t="s">
        <v>5010</v>
      </c>
      <c r="AO220" t="s">
        <v>6109</v>
      </c>
      <c r="AP220" t="s">
        <v>101</v>
      </c>
      <c r="AR220" t="s">
        <v>5195</v>
      </c>
      <c r="AS220" t="s">
        <v>5195</v>
      </c>
      <c r="AT220" t="s">
        <v>4998</v>
      </c>
      <c r="AU220" t="s">
        <v>5517</v>
      </c>
      <c r="AV220" t="s">
        <v>5518</v>
      </c>
      <c r="AW220" t="s">
        <v>8401</v>
      </c>
      <c r="AX220" t="s">
        <v>9213</v>
      </c>
    </row>
    <row r="221" spans="1:51" x14ac:dyDescent="0.2">
      <c r="A221">
        <v>220</v>
      </c>
      <c r="B221" t="s">
        <v>363</v>
      </c>
      <c r="C221">
        <v>10000062</v>
      </c>
      <c r="H221">
        <v>55</v>
      </c>
      <c r="J221">
        <v>9001433</v>
      </c>
      <c r="K221" t="s">
        <v>363</v>
      </c>
      <c r="L221" t="s">
        <v>9214</v>
      </c>
      <c r="N221" t="s">
        <v>4991</v>
      </c>
      <c r="O221" t="s">
        <v>3172</v>
      </c>
      <c r="Q221" t="s">
        <v>5092</v>
      </c>
      <c r="S221">
        <v>43709</v>
      </c>
      <c r="T221" t="s">
        <v>3215</v>
      </c>
      <c r="U221" t="s">
        <v>4992</v>
      </c>
      <c r="V221" t="s">
        <v>9215</v>
      </c>
      <c r="W221" t="s">
        <v>105</v>
      </c>
      <c r="AD221" t="s">
        <v>9216</v>
      </c>
      <c r="AE221">
        <v>23</v>
      </c>
      <c r="AF221" t="s">
        <v>8614</v>
      </c>
      <c r="AG221" t="s">
        <v>8603</v>
      </c>
      <c r="AH221" t="s">
        <v>9200</v>
      </c>
      <c r="AJ221">
        <v>15003251588</v>
      </c>
      <c r="AL221" t="s">
        <v>5163</v>
      </c>
      <c r="AM221" t="s">
        <v>5010</v>
      </c>
      <c r="AN221" t="s">
        <v>5118</v>
      </c>
      <c r="AO221" t="s">
        <v>5375</v>
      </c>
      <c r="AT221" t="s">
        <v>5096</v>
      </c>
      <c r="AU221" t="s">
        <v>9203</v>
      </c>
      <c r="AV221" t="s">
        <v>9200</v>
      </c>
      <c r="AW221" t="s">
        <v>9204</v>
      </c>
    </row>
    <row r="222" spans="1:51" x14ac:dyDescent="0.2">
      <c r="A222">
        <v>221</v>
      </c>
      <c r="B222" t="s">
        <v>363</v>
      </c>
      <c r="C222">
        <v>10000062</v>
      </c>
      <c r="H222">
        <v>56</v>
      </c>
      <c r="J222">
        <v>9001438</v>
      </c>
      <c r="K222" t="s">
        <v>363</v>
      </c>
      <c r="L222" t="s">
        <v>9267</v>
      </c>
      <c r="N222" t="s">
        <v>5513</v>
      </c>
      <c r="T222" t="s">
        <v>3215</v>
      </c>
      <c r="U222" t="s">
        <v>4992</v>
      </c>
      <c r="V222" t="s">
        <v>9268</v>
      </c>
      <c r="AD222" t="s">
        <v>9307</v>
      </c>
      <c r="AE222">
        <v>32</v>
      </c>
      <c r="AF222" t="s">
        <v>8604</v>
      </c>
      <c r="AG222" t="s">
        <v>8603</v>
      </c>
      <c r="AH222" t="s">
        <v>6762</v>
      </c>
      <c r="AJ222">
        <v>13832878894</v>
      </c>
      <c r="AL222" t="s">
        <v>5524</v>
      </c>
      <c r="AM222" t="s">
        <v>6657</v>
      </c>
      <c r="AN222" t="s">
        <v>6211</v>
      </c>
      <c r="AO222" t="s">
        <v>5541</v>
      </c>
      <c r="AT222" t="s">
        <v>4998</v>
      </c>
      <c r="AU222" t="s">
        <v>9308</v>
      </c>
      <c r="AV222" t="s">
        <v>9309</v>
      </c>
      <c r="AW222" t="s">
        <v>9298</v>
      </c>
    </row>
    <row r="223" spans="1:51" hidden="1" x14ac:dyDescent="0.2">
      <c r="A223">
        <v>222</v>
      </c>
      <c r="B223" t="s">
        <v>82</v>
      </c>
      <c r="C223">
        <v>10000077</v>
      </c>
      <c r="F223" t="s">
        <v>3166</v>
      </c>
      <c r="G223">
        <v>50000204</v>
      </c>
      <c r="H223">
        <v>1</v>
      </c>
      <c r="I223" t="s">
        <v>3166</v>
      </c>
      <c r="J223">
        <v>9000113</v>
      </c>
      <c r="K223" t="s">
        <v>82</v>
      </c>
      <c r="L223" t="s">
        <v>79</v>
      </c>
      <c r="M223">
        <v>36006</v>
      </c>
      <c r="N223" t="s">
        <v>4991</v>
      </c>
      <c r="O223" t="s">
        <v>3166</v>
      </c>
      <c r="Q223" t="s">
        <v>3166</v>
      </c>
      <c r="T223" t="s">
        <v>3215</v>
      </c>
      <c r="U223" t="s">
        <v>5130</v>
      </c>
      <c r="V223" t="s">
        <v>80</v>
      </c>
      <c r="W223" t="s">
        <v>29</v>
      </c>
      <c r="X223" t="s">
        <v>4993</v>
      </c>
      <c r="Y223" t="s">
        <v>8589</v>
      </c>
      <c r="Z223" t="s">
        <v>5026</v>
      </c>
      <c r="AA223" t="s">
        <v>5048</v>
      </c>
      <c r="AB223" t="s">
        <v>8593</v>
      </c>
      <c r="AD223" t="s">
        <v>5696</v>
      </c>
      <c r="AE223">
        <v>40</v>
      </c>
      <c r="AF223" t="s">
        <v>8607</v>
      </c>
      <c r="AG223" t="s">
        <v>8592</v>
      </c>
      <c r="AH223" t="s">
        <v>8742</v>
      </c>
      <c r="AI223">
        <v>39048</v>
      </c>
      <c r="AJ223">
        <v>13933331671</v>
      </c>
      <c r="AK223">
        <v>15690531777</v>
      </c>
      <c r="AL223" t="s">
        <v>5010</v>
      </c>
      <c r="AM223" t="s">
        <v>5010</v>
      </c>
      <c r="AP223" t="s">
        <v>5015</v>
      </c>
      <c r="AT223" t="s">
        <v>4998</v>
      </c>
      <c r="AV223" t="s">
        <v>4999</v>
      </c>
      <c r="AW223" t="s">
        <v>7936</v>
      </c>
    </row>
    <row r="224" spans="1:51" hidden="1" x14ac:dyDescent="0.2">
      <c r="A224">
        <v>223</v>
      </c>
      <c r="B224" t="s">
        <v>82</v>
      </c>
      <c r="C224">
        <v>10000077</v>
      </c>
      <c r="H224">
        <v>2</v>
      </c>
      <c r="I224" t="s">
        <v>3167</v>
      </c>
      <c r="J224">
        <v>9000114</v>
      </c>
      <c r="K224" t="s">
        <v>82</v>
      </c>
      <c r="L224" t="s">
        <v>2484</v>
      </c>
      <c r="N224" t="s">
        <v>4991</v>
      </c>
      <c r="O224" t="s">
        <v>3167</v>
      </c>
      <c r="Q224" t="s">
        <v>3167</v>
      </c>
      <c r="T224" t="s">
        <v>3215</v>
      </c>
      <c r="U224" t="s">
        <v>4992</v>
      </c>
      <c r="V224" t="s">
        <v>2485</v>
      </c>
      <c r="W224" t="s">
        <v>29</v>
      </c>
      <c r="X224" t="s">
        <v>4993</v>
      </c>
      <c r="Y224" t="s">
        <v>8589</v>
      </c>
      <c r="Z224" t="s">
        <v>5026</v>
      </c>
      <c r="AD224" t="s">
        <v>5698</v>
      </c>
      <c r="AE224">
        <v>48</v>
      </c>
      <c r="AF224" t="s">
        <v>8591</v>
      </c>
      <c r="AG224" t="s">
        <v>8592</v>
      </c>
      <c r="AH224" t="s">
        <v>6659</v>
      </c>
      <c r="AI224" t="s">
        <v>5699</v>
      </c>
      <c r="AJ224">
        <v>13932326167</v>
      </c>
      <c r="AL224" t="s">
        <v>4997</v>
      </c>
      <c r="AM224" t="s">
        <v>5075</v>
      </c>
      <c r="AT224" t="s">
        <v>5005</v>
      </c>
      <c r="AV224" t="s">
        <v>7864</v>
      </c>
      <c r="AW224" t="s">
        <v>3254</v>
      </c>
    </row>
    <row r="225" spans="1:50" hidden="1" x14ac:dyDescent="0.2">
      <c r="A225">
        <v>224</v>
      </c>
      <c r="B225" t="s">
        <v>82</v>
      </c>
      <c r="C225">
        <v>10000077</v>
      </c>
      <c r="F225" t="s">
        <v>3167</v>
      </c>
      <c r="G225">
        <v>50000206</v>
      </c>
      <c r="H225">
        <v>3</v>
      </c>
      <c r="I225" t="s">
        <v>3167</v>
      </c>
      <c r="J225">
        <v>9000115</v>
      </c>
      <c r="K225" t="s">
        <v>82</v>
      </c>
      <c r="L225" t="s">
        <v>83</v>
      </c>
      <c r="M225">
        <v>20514</v>
      </c>
      <c r="N225" t="s">
        <v>4991</v>
      </c>
      <c r="O225" t="s">
        <v>3167</v>
      </c>
      <c r="Q225" t="s">
        <v>3167</v>
      </c>
      <c r="T225" t="s">
        <v>3215</v>
      </c>
      <c r="U225" t="s">
        <v>4992</v>
      </c>
      <c r="V225" t="s">
        <v>84</v>
      </c>
      <c r="W225" t="s">
        <v>29</v>
      </c>
      <c r="X225" t="s">
        <v>4993</v>
      </c>
      <c r="Y225" t="s">
        <v>8589</v>
      </c>
      <c r="Z225" t="s">
        <v>5026</v>
      </c>
      <c r="AA225" t="s">
        <v>4995</v>
      </c>
      <c r="AB225" t="s">
        <v>8590</v>
      </c>
      <c r="AD225" t="s">
        <v>5700</v>
      </c>
      <c r="AE225">
        <v>41</v>
      </c>
      <c r="AF225" t="s">
        <v>8595</v>
      </c>
      <c r="AG225" t="s">
        <v>8592</v>
      </c>
      <c r="AH225" t="s">
        <v>8674</v>
      </c>
      <c r="AI225">
        <v>36886</v>
      </c>
      <c r="AJ225">
        <v>18931592559</v>
      </c>
      <c r="AL225" t="s">
        <v>4997</v>
      </c>
      <c r="AM225" t="s">
        <v>5075</v>
      </c>
      <c r="AP225" t="s">
        <v>5251</v>
      </c>
      <c r="AT225" t="s">
        <v>4998</v>
      </c>
      <c r="AV225" t="s">
        <v>4999</v>
      </c>
      <c r="AW225" t="s">
        <v>7936</v>
      </c>
    </row>
    <row r="226" spans="1:50" hidden="1" x14ac:dyDescent="0.2">
      <c r="A226">
        <v>225</v>
      </c>
      <c r="B226" t="s">
        <v>82</v>
      </c>
      <c r="C226">
        <v>10000077</v>
      </c>
      <c r="F226" t="s">
        <v>3167</v>
      </c>
      <c r="G226">
        <v>50000206</v>
      </c>
      <c r="H226">
        <v>4</v>
      </c>
      <c r="I226" t="s">
        <v>3167</v>
      </c>
      <c r="J226">
        <v>9000890</v>
      </c>
      <c r="K226" t="s">
        <v>82</v>
      </c>
      <c r="L226" t="s">
        <v>1951</v>
      </c>
      <c r="M226">
        <v>10139</v>
      </c>
      <c r="N226" t="s">
        <v>4991</v>
      </c>
      <c r="O226" t="s">
        <v>3167</v>
      </c>
      <c r="Q226" t="s">
        <v>5701</v>
      </c>
      <c r="S226">
        <v>43732</v>
      </c>
      <c r="T226" t="s">
        <v>3215</v>
      </c>
      <c r="U226" t="s">
        <v>4992</v>
      </c>
      <c r="V226" t="s">
        <v>1952</v>
      </c>
      <c r="W226" t="s">
        <v>29</v>
      </c>
      <c r="X226" t="s">
        <v>4993</v>
      </c>
      <c r="Y226" t="s">
        <v>8589</v>
      </c>
      <c r="Z226" t="s">
        <v>5026</v>
      </c>
      <c r="AA226" t="s">
        <v>5048</v>
      </c>
      <c r="AB226" t="s">
        <v>8593</v>
      </c>
      <c r="AD226" t="s">
        <v>5702</v>
      </c>
      <c r="AE226">
        <v>49</v>
      </c>
      <c r="AF226" t="s">
        <v>8591</v>
      </c>
      <c r="AG226" t="s">
        <v>8592</v>
      </c>
      <c r="AH226" t="s">
        <v>6711</v>
      </c>
      <c r="AI226">
        <v>38300</v>
      </c>
      <c r="AJ226">
        <v>18712881888</v>
      </c>
      <c r="AK226">
        <v>13303250099</v>
      </c>
      <c r="AL226" t="s">
        <v>5010</v>
      </c>
      <c r="AM226" t="s">
        <v>5010</v>
      </c>
      <c r="AN226" t="s">
        <v>5201</v>
      </c>
      <c r="AO226" t="s">
        <v>5703</v>
      </c>
      <c r="AR226" t="s">
        <v>5195</v>
      </c>
      <c r="AT226" t="s">
        <v>4998</v>
      </c>
      <c r="AU226" t="s">
        <v>5024</v>
      </c>
      <c r="AV226" t="s">
        <v>5025</v>
      </c>
      <c r="AW226" t="s">
        <v>8597</v>
      </c>
    </row>
    <row r="227" spans="1:50" hidden="1" x14ac:dyDescent="0.2">
      <c r="A227">
        <v>226</v>
      </c>
      <c r="B227" t="s">
        <v>82</v>
      </c>
      <c r="C227">
        <v>10000077</v>
      </c>
      <c r="F227" t="s">
        <v>3167</v>
      </c>
      <c r="G227">
        <v>50000206</v>
      </c>
      <c r="H227">
        <v>5</v>
      </c>
      <c r="I227" t="s">
        <v>3167</v>
      </c>
      <c r="J227">
        <v>9000119</v>
      </c>
      <c r="K227" t="s">
        <v>82</v>
      </c>
      <c r="L227" t="s">
        <v>88</v>
      </c>
      <c r="M227">
        <v>10004</v>
      </c>
      <c r="N227" t="s">
        <v>4991</v>
      </c>
      <c r="O227" t="s">
        <v>3167</v>
      </c>
      <c r="Q227" t="s">
        <v>3167</v>
      </c>
      <c r="T227" t="s">
        <v>3215</v>
      </c>
      <c r="U227" t="s">
        <v>4992</v>
      </c>
      <c r="V227" t="s">
        <v>89</v>
      </c>
      <c r="W227" t="s">
        <v>29</v>
      </c>
      <c r="X227" t="s">
        <v>4993</v>
      </c>
      <c r="Y227" t="s">
        <v>8589</v>
      </c>
      <c r="Z227" t="s">
        <v>5026</v>
      </c>
      <c r="AA227" t="s">
        <v>4995</v>
      </c>
      <c r="AB227" t="s">
        <v>8590</v>
      </c>
      <c r="AD227" t="s">
        <v>5704</v>
      </c>
      <c r="AE227">
        <v>48</v>
      </c>
      <c r="AF227" t="s">
        <v>8591</v>
      </c>
      <c r="AG227" t="s">
        <v>8592</v>
      </c>
      <c r="AH227" t="s">
        <v>6699</v>
      </c>
      <c r="AI227">
        <v>34458</v>
      </c>
      <c r="AJ227">
        <v>18931526868</v>
      </c>
      <c r="AK227">
        <v>13363265087</v>
      </c>
      <c r="AL227" t="s">
        <v>4997</v>
      </c>
      <c r="AM227" t="s">
        <v>5075</v>
      </c>
      <c r="AP227" t="s">
        <v>5571</v>
      </c>
      <c r="AT227" t="s">
        <v>4998</v>
      </c>
      <c r="AV227" t="s">
        <v>4999</v>
      </c>
      <c r="AW227" t="s">
        <v>7936</v>
      </c>
    </row>
    <row r="228" spans="1:50" hidden="1" x14ac:dyDescent="0.2">
      <c r="A228">
        <v>227</v>
      </c>
      <c r="B228" t="s">
        <v>82</v>
      </c>
      <c r="C228">
        <v>10000077</v>
      </c>
      <c r="D228" t="s">
        <v>5705</v>
      </c>
      <c r="E228">
        <v>10000084</v>
      </c>
      <c r="F228" t="s">
        <v>5039</v>
      </c>
      <c r="G228">
        <v>50000231</v>
      </c>
      <c r="H228">
        <v>6</v>
      </c>
      <c r="J228">
        <v>9000270</v>
      </c>
      <c r="K228" t="s">
        <v>82</v>
      </c>
      <c r="L228" t="s">
        <v>466</v>
      </c>
      <c r="M228">
        <v>10110</v>
      </c>
      <c r="N228" t="s">
        <v>4991</v>
      </c>
      <c r="O228" t="s">
        <v>3176</v>
      </c>
      <c r="Q228" t="s">
        <v>5706</v>
      </c>
      <c r="S228">
        <v>43374</v>
      </c>
      <c r="T228" t="s">
        <v>3215</v>
      </c>
      <c r="U228" t="s">
        <v>4992</v>
      </c>
      <c r="V228" t="s">
        <v>467</v>
      </c>
      <c r="W228" t="s">
        <v>105</v>
      </c>
      <c r="X228" t="s">
        <v>4993</v>
      </c>
      <c r="Y228" t="s">
        <v>8600</v>
      </c>
      <c r="Z228" t="s">
        <v>5041</v>
      </c>
      <c r="AA228" t="s">
        <v>4995</v>
      </c>
      <c r="AB228" t="s">
        <v>8590</v>
      </c>
      <c r="AD228" t="s">
        <v>5707</v>
      </c>
      <c r="AE228">
        <v>40</v>
      </c>
      <c r="AF228" t="s">
        <v>8607</v>
      </c>
      <c r="AG228" t="s">
        <v>8592</v>
      </c>
      <c r="AH228" t="s">
        <v>8157</v>
      </c>
      <c r="AI228">
        <v>42578</v>
      </c>
      <c r="AJ228">
        <v>13483542880</v>
      </c>
      <c r="AL228" t="s">
        <v>5588</v>
      </c>
      <c r="AM228" t="s">
        <v>5010</v>
      </c>
      <c r="AN228" t="s">
        <v>5708</v>
      </c>
      <c r="AO228" t="s">
        <v>5177</v>
      </c>
      <c r="AP228" t="s">
        <v>5289</v>
      </c>
      <c r="AT228" t="s">
        <v>4998</v>
      </c>
      <c r="AV228" t="s">
        <v>4999</v>
      </c>
      <c r="AW228" t="s">
        <v>7936</v>
      </c>
    </row>
    <row r="229" spans="1:50" hidden="1" x14ac:dyDescent="0.2">
      <c r="A229">
        <v>228</v>
      </c>
      <c r="B229" t="s">
        <v>82</v>
      </c>
      <c r="C229">
        <v>10000077</v>
      </c>
      <c r="D229" t="s">
        <v>5705</v>
      </c>
      <c r="E229">
        <v>10000084</v>
      </c>
      <c r="F229" t="s">
        <v>5039</v>
      </c>
      <c r="G229">
        <v>50000232</v>
      </c>
      <c r="H229">
        <v>7</v>
      </c>
      <c r="J229">
        <v>9000290</v>
      </c>
      <c r="K229" t="s">
        <v>82</v>
      </c>
      <c r="L229" t="s">
        <v>499</v>
      </c>
      <c r="M229">
        <v>75459</v>
      </c>
      <c r="N229" t="s">
        <v>4991</v>
      </c>
      <c r="O229" t="s">
        <v>3223</v>
      </c>
      <c r="Q229" t="s">
        <v>5706</v>
      </c>
      <c r="S229">
        <v>43374</v>
      </c>
      <c r="T229" t="s">
        <v>3215</v>
      </c>
      <c r="U229" t="s">
        <v>4992</v>
      </c>
      <c r="V229" t="s">
        <v>500</v>
      </c>
      <c r="W229" t="s">
        <v>105</v>
      </c>
      <c r="X229" t="s">
        <v>4993</v>
      </c>
      <c r="Y229" t="s">
        <v>8600</v>
      </c>
      <c r="Z229" t="s">
        <v>5041</v>
      </c>
      <c r="AA229" t="s">
        <v>4995</v>
      </c>
      <c r="AB229" t="s">
        <v>8590</v>
      </c>
      <c r="AD229" t="s">
        <v>5709</v>
      </c>
      <c r="AE229">
        <v>44</v>
      </c>
      <c r="AF229" t="s">
        <v>8595</v>
      </c>
      <c r="AG229" t="s">
        <v>8592</v>
      </c>
      <c r="AH229" t="s">
        <v>7396</v>
      </c>
      <c r="AJ229">
        <v>15175557342</v>
      </c>
      <c r="AL229" t="s">
        <v>5010</v>
      </c>
      <c r="AM229" t="s">
        <v>5010</v>
      </c>
      <c r="AN229" t="s">
        <v>5710</v>
      </c>
      <c r="AO229" t="s">
        <v>5340</v>
      </c>
      <c r="AP229" t="s">
        <v>5066</v>
      </c>
      <c r="AT229" t="s">
        <v>4998</v>
      </c>
      <c r="AU229" t="s">
        <v>5203</v>
      </c>
      <c r="AV229" t="s">
        <v>4999</v>
      </c>
      <c r="AW229" t="s">
        <v>7936</v>
      </c>
    </row>
    <row r="230" spans="1:50" hidden="1" x14ac:dyDescent="0.2">
      <c r="A230">
        <v>229</v>
      </c>
      <c r="B230" t="s">
        <v>82</v>
      </c>
      <c r="C230">
        <v>10000077</v>
      </c>
      <c r="D230" t="s">
        <v>5705</v>
      </c>
      <c r="E230">
        <v>10000084</v>
      </c>
      <c r="F230" t="s">
        <v>3217</v>
      </c>
      <c r="G230">
        <v>50000230</v>
      </c>
      <c r="H230">
        <v>8</v>
      </c>
      <c r="J230">
        <v>9000282</v>
      </c>
      <c r="K230" t="s">
        <v>82</v>
      </c>
      <c r="L230" t="s">
        <v>478</v>
      </c>
      <c r="M230">
        <v>20513</v>
      </c>
      <c r="N230" t="s">
        <v>4991</v>
      </c>
      <c r="O230" t="s">
        <v>3217</v>
      </c>
      <c r="Q230" t="s">
        <v>5711</v>
      </c>
      <c r="S230">
        <v>43374</v>
      </c>
      <c r="T230" t="s">
        <v>3215</v>
      </c>
      <c r="U230" t="s">
        <v>4992</v>
      </c>
      <c r="V230" t="s">
        <v>479</v>
      </c>
      <c r="W230" t="s">
        <v>125</v>
      </c>
      <c r="X230" t="s">
        <v>4993</v>
      </c>
      <c r="Y230" t="s">
        <v>8589</v>
      </c>
      <c r="Z230" t="s">
        <v>5034</v>
      </c>
      <c r="AA230" t="s">
        <v>5048</v>
      </c>
      <c r="AB230" t="s">
        <v>8593</v>
      </c>
      <c r="AD230" t="s">
        <v>5712</v>
      </c>
      <c r="AE230">
        <v>37</v>
      </c>
      <c r="AF230" t="s">
        <v>8607</v>
      </c>
      <c r="AG230" t="s">
        <v>8592</v>
      </c>
      <c r="AH230" t="s">
        <v>8744</v>
      </c>
      <c r="AI230">
        <v>37582</v>
      </c>
      <c r="AJ230">
        <v>18931592611</v>
      </c>
      <c r="AL230" t="s">
        <v>5588</v>
      </c>
      <c r="AM230" t="s">
        <v>5010</v>
      </c>
      <c r="AN230" t="s">
        <v>5713</v>
      </c>
      <c r="AO230" t="s">
        <v>5714</v>
      </c>
      <c r="AP230" t="s">
        <v>5251</v>
      </c>
      <c r="AT230" t="s">
        <v>4998</v>
      </c>
      <c r="AV230" t="s">
        <v>4999</v>
      </c>
      <c r="AW230" t="s">
        <v>7936</v>
      </c>
    </row>
    <row r="231" spans="1:50" hidden="1" x14ac:dyDescent="0.2">
      <c r="A231">
        <v>230</v>
      </c>
      <c r="B231" t="s">
        <v>82</v>
      </c>
      <c r="C231">
        <v>10000077</v>
      </c>
      <c r="D231" t="s">
        <v>5715</v>
      </c>
      <c r="E231">
        <v>10000081</v>
      </c>
      <c r="F231" t="s">
        <v>3217</v>
      </c>
      <c r="G231">
        <v>50000238</v>
      </c>
      <c r="H231">
        <v>9</v>
      </c>
      <c r="J231">
        <v>9000288</v>
      </c>
      <c r="K231" t="s">
        <v>82</v>
      </c>
      <c r="L231" t="s">
        <v>493</v>
      </c>
      <c r="M231">
        <v>51238</v>
      </c>
      <c r="N231" t="s">
        <v>4991</v>
      </c>
      <c r="O231" t="s">
        <v>3217</v>
      </c>
      <c r="Q231" t="s">
        <v>5716</v>
      </c>
      <c r="S231">
        <v>43374</v>
      </c>
      <c r="T231" t="s">
        <v>3215</v>
      </c>
      <c r="U231" t="s">
        <v>5130</v>
      </c>
      <c r="V231" t="s">
        <v>494</v>
      </c>
      <c r="W231" t="s">
        <v>125</v>
      </c>
      <c r="X231" t="s">
        <v>4993</v>
      </c>
      <c r="Y231" t="s">
        <v>8589</v>
      </c>
      <c r="Z231" t="s">
        <v>5034</v>
      </c>
      <c r="AA231" t="s">
        <v>4995</v>
      </c>
      <c r="AB231" t="s">
        <v>8590</v>
      </c>
      <c r="AD231" t="s">
        <v>5717</v>
      </c>
      <c r="AE231">
        <v>40</v>
      </c>
      <c r="AF231" t="s">
        <v>8607</v>
      </c>
      <c r="AG231" t="s">
        <v>8592</v>
      </c>
      <c r="AH231" t="s">
        <v>8674</v>
      </c>
      <c r="AI231">
        <v>38886</v>
      </c>
      <c r="AJ231">
        <v>18932527119</v>
      </c>
      <c r="AL231" t="s">
        <v>5010</v>
      </c>
      <c r="AM231" t="s">
        <v>5010</v>
      </c>
      <c r="AP231" t="s">
        <v>75</v>
      </c>
      <c r="AT231" t="s">
        <v>4998</v>
      </c>
      <c r="AU231" t="s">
        <v>5431</v>
      </c>
      <c r="AV231" t="s">
        <v>5432</v>
      </c>
      <c r="AW231" t="s">
        <v>8705</v>
      </c>
    </row>
    <row r="232" spans="1:50" x14ac:dyDescent="0.2">
      <c r="A232">
        <v>231</v>
      </c>
      <c r="B232" t="s">
        <v>82</v>
      </c>
      <c r="C232">
        <v>10000077</v>
      </c>
      <c r="D232" t="s">
        <v>5715</v>
      </c>
      <c r="E232">
        <v>10000081</v>
      </c>
      <c r="F232" t="s">
        <v>5039</v>
      </c>
      <c r="G232">
        <v>50000239</v>
      </c>
      <c r="H232">
        <v>10</v>
      </c>
      <c r="J232">
        <v>9000291</v>
      </c>
      <c r="K232" t="s">
        <v>82</v>
      </c>
      <c r="L232" t="s">
        <v>502</v>
      </c>
      <c r="M232">
        <v>37332</v>
      </c>
      <c r="N232" t="s">
        <v>4991</v>
      </c>
      <c r="O232" t="s">
        <v>3176</v>
      </c>
      <c r="Q232" t="s">
        <v>5718</v>
      </c>
      <c r="S232">
        <v>43374</v>
      </c>
      <c r="T232" t="s">
        <v>3215</v>
      </c>
      <c r="U232" t="s">
        <v>4992</v>
      </c>
      <c r="V232" t="s">
        <v>503</v>
      </c>
      <c r="W232" t="s">
        <v>105</v>
      </c>
      <c r="X232" t="s">
        <v>4993</v>
      </c>
      <c r="Y232" t="s">
        <v>8600</v>
      </c>
      <c r="Z232" t="s">
        <v>5041</v>
      </c>
      <c r="AA232" t="s">
        <v>5048</v>
      </c>
      <c r="AB232" t="s">
        <v>8593</v>
      </c>
      <c r="AD232" t="s">
        <v>5719</v>
      </c>
      <c r="AE232">
        <v>35</v>
      </c>
      <c r="AF232" t="s">
        <v>8604</v>
      </c>
      <c r="AG232" t="s">
        <v>8603</v>
      </c>
      <c r="AH232" t="s">
        <v>8745</v>
      </c>
      <c r="AI232">
        <v>39422</v>
      </c>
      <c r="AJ232">
        <v>15033338392</v>
      </c>
      <c r="AL232" t="s">
        <v>5010</v>
      </c>
      <c r="AM232" t="s">
        <v>5010</v>
      </c>
      <c r="AN232" t="s">
        <v>5720</v>
      </c>
      <c r="AO232" t="s">
        <v>5340</v>
      </c>
      <c r="AP232" t="s">
        <v>5015</v>
      </c>
      <c r="AT232" t="s">
        <v>4998</v>
      </c>
      <c r="AU232" t="s">
        <v>5070</v>
      </c>
      <c r="AV232" t="s">
        <v>5071</v>
      </c>
      <c r="AW232" t="s">
        <v>8609</v>
      </c>
    </row>
    <row r="233" spans="1:50" x14ac:dyDescent="0.2">
      <c r="A233">
        <v>232</v>
      </c>
      <c r="B233" t="s">
        <v>82</v>
      </c>
      <c r="C233">
        <v>10000077</v>
      </c>
      <c r="D233" t="s">
        <v>5721</v>
      </c>
      <c r="E233">
        <v>10000079</v>
      </c>
      <c r="F233" t="s">
        <v>5039</v>
      </c>
      <c r="G233">
        <v>50000223</v>
      </c>
      <c r="H233">
        <v>11</v>
      </c>
      <c r="J233">
        <v>9000274</v>
      </c>
      <c r="K233" t="s">
        <v>82</v>
      </c>
      <c r="L233" t="s">
        <v>472</v>
      </c>
      <c r="M233">
        <v>37349</v>
      </c>
      <c r="N233" t="s">
        <v>4991</v>
      </c>
      <c r="O233" t="s">
        <v>3176</v>
      </c>
      <c r="Q233" t="s">
        <v>5722</v>
      </c>
      <c r="S233">
        <v>43374</v>
      </c>
      <c r="T233" t="s">
        <v>3215</v>
      </c>
      <c r="U233" t="s">
        <v>4992</v>
      </c>
      <c r="V233" t="s">
        <v>473</v>
      </c>
      <c r="W233" t="s">
        <v>105</v>
      </c>
      <c r="X233" t="s">
        <v>4993</v>
      </c>
      <c r="Y233" t="s">
        <v>8600</v>
      </c>
      <c r="Z233" t="s">
        <v>5041</v>
      </c>
      <c r="AA233" t="s">
        <v>5048</v>
      </c>
      <c r="AB233" t="s">
        <v>8593</v>
      </c>
      <c r="AD233" t="s">
        <v>5723</v>
      </c>
      <c r="AE233">
        <v>34</v>
      </c>
      <c r="AF233" t="s">
        <v>8604</v>
      </c>
      <c r="AG233" t="s">
        <v>8603</v>
      </c>
      <c r="AH233" t="s">
        <v>7886</v>
      </c>
      <c r="AI233">
        <v>41122</v>
      </c>
      <c r="AJ233">
        <v>15531501512</v>
      </c>
      <c r="AL233" t="s">
        <v>5588</v>
      </c>
      <c r="AM233" t="s">
        <v>5010</v>
      </c>
      <c r="AN233" t="s">
        <v>5051</v>
      </c>
      <c r="AO233" t="s">
        <v>5340</v>
      </c>
      <c r="AP233" t="s">
        <v>5015</v>
      </c>
      <c r="AT233" t="s">
        <v>4998</v>
      </c>
      <c r="AV233" t="s">
        <v>4999</v>
      </c>
      <c r="AW233" t="s">
        <v>7936</v>
      </c>
    </row>
    <row r="234" spans="1:50" x14ac:dyDescent="0.2">
      <c r="A234">
        <v>233</v>
      </c>
      <c r="B234" t="s">
        <v>82</v>
      </c>
      <c r="C234">
        <v>10000077</v>
      </c>
      <c r="D234" t="s">
        <v>5721</v>
      </c>
      <c r="E234">
        <v>10000079</v>
      </c>
      <c r="H234">
        <v>12</v>
      </c>
      <c r="J234">
        <v>9000276</v>
      </c>
      <c r="K234" t="s">
        <v>82</v>
      </c>
      <c r="L234" t="s">
        <v>2460</v>
      </c>
      <c r="N234" t="s">
        <v>4991</v>
      </c>
      <c r="O234" t="s">
        <v>3176</v>
      </c>
      <c r="Q234" t="s">
        <v>5722</v>
      </c>
      <c r="S234">
        <v>43374</v>
      </c>
      <c r="T234" t="s">
        <v>3215</v>
      </c>
      <c r="U234" t="s">
        <v>4992</v>
      </c>
      <c r="V234" t="s">
        <v>2461</v>
      </c>
      <c r="W234" t="s">
        <v>105</v>
      </c>
      <c r="X234" t="s">
        <v>4993</v>
      </c>
      <c r="Y234" t="s">
        <v>8600</v>
      </c>
      <c r="Z234" t="s">
        <v>5041</v>
      </c>
      <c r="AA234" t="s">
        <v>5054</v>
      </c>
      <c r="AB234" t="s">
        <v>8601</v>
      </c>
      <c r="AD234" t="s">
        <v>5724</v>
      </c>
      <c r="AE234">
        <v>31</v>
      </c>
      <c r="AF234" t="s">
        <v>8604</v>
      </c>
      <c r="AG234" t="s">
        <v>8603</v>
      </c>
      <c r="AH234" t="s">
        <v>8746</v>
      </c>
      <c r="AI234" t="s">
        <v>5725</v>
      </c>
      <c r="AJ234">
        <v>13333235007</v>
      </c>
      <c r="AL234" t="s">
        <v>5010</v>
      </c>
      <c r="AM234" t="s">
        <v>5010</v>
      </c>
      <c r="AN234" t="s">
        <v>5266</v>
      </c>
      <c r="AO234" t="s">
        <v>5340</v>
      </c>
      <c r="AT234" t="s">
        <v>5005</v>
      </c>
      <c r="AV234" t="s">
        <v>7864</v>
      </c>
      <c r="AW234" t="s">
        <v>3254</v>
      </c>
    </row>
    <row r="235" spans="1:50" x14ac:dyDescent="0.2">
      <c r="A235">
        <v>234</v>
      </c>
      <c r="B235" t="s">
        <v>82</v>
      </c>
      <c r="C235">
        <v>10000077</v>
      </c>
      <c r="D235" t="s">
        <v>5721</v>
      </c>
      <c r="E235">
        <v>10000079</v>
      </c>
      <c r="F235" t="s">
        <v>5039</v>
      </c>
      <c r="G235">
        <v>50000225</v>
      </c>
      <c r="H235">
        <v>13</v>
      </c>
      <c r="J235">
        <v>9000281</v>
      </c>
      <c r="K235" t="s">
        <v>82</v>
      </c>
      <c r="L235" t="s">
        <v>475</v>
      </c>
      <c r="M235">
        <v>24666</v>
      </c>
      <c r="N235" t="s">
        <v>4991</v>
      </c>
      <c r="O235" t="s">
        <v>3218</v>
      </c>
      <c r="Q235" t="s">
        <v>5722</v>
      </c>
      <c r="S235">
        <v>43374</v>
      </c>
      <c r="T235" t="s">
        <v>3215</v>
      </c>
      <c r="U235" t="s">
        <v>4992</v>
      </c>
      <c r="V235" t="s">
        <v>476</v>
      </c>
      <c r="W235" t="s">
        <v>105</v>
      </c>
      <c r="X235" t="s">
        <v>4993</v>
      </c>
      <c r="Y235" t="s">
        <v>8600</v>
      </c>
      <c r="Z235" t="s">
        <v>5041</v>
      </c>
      <c r="AA235" t="s">
        <v>5054</v>
      </c>
      <c r="AB235" t="s">
        <v>8601</v>
      </c>
      <c r="AC235" t="s">
        <v>5049</v>
      </c>
      <c r="AD235" t="s">
        <v>5726</v>
      </c>
      <c r="AE235">
        <v>32</v>
      </c>
      <c r="AF235" t="s">
        <v>8604</v>
      </c>
      <c r="AG235" t="s">
        <v>8603</v>
      </c>
      <c r="AH235" t="s">
        <v>8746</v>
      </c>
      <c r="AJ235">
        <v>13831565729</v>
      </c>
      <c r="AL235" t="s">
        <v>5588</v>
      </c>
      <c r="AM235" t="s">
        <v>5010</v>
      </c>
      <c r="AN235" t="s">
        <v>5727</v>
      </c>
      <c r="AO235" t="s">
        <v>5340</v>
      </c>
      <c r="AP235" t="s">
        <v>5045</v>
      </c>
      <c r="AT235" t="s">
        <v>4998</v>
      </c>
      <c r="AV235" t="s">
        <v>4999</v>
      </c>
      <c r="AW235" t="s">
        <v>7936</v>
      </c>
    </row>
    <row r="236" spans="1:50" x14ac:dyDescent="0.2">
      <c r="A236">
        <v>235</v>
      </c>
      <c r="B236" t="s">
        <v>82</v>
      </c>
      <c r="C236">
        <v>10000077</v>
      </c>
      <c r="D236" t="s">
        <v>5721</v>
      </c>
      <c r="E236">
        <v>10000079</v>
      </c>
      <c r="F236" t="s">
        <v>3217</v>
      </c>
      <c r="G236">
        <v>50000222</v>
      </c>
      <c r="H236">
        <v>14</v>
      </c>
      <c r="J236">
        <v>9000286</v>
      </c>
      <c r="K236" t="s">
        <v>82</v>
      </c>
      <c r="L236" t="s">
        <v>487</v>
      </c>
      <c r="M236">
        <v>27337</v>
      </c>
      <c r="N236" t="s">
        <v>4991</v>
      </c>
      <c r="O236" t="s">
        <v>3217</v>
      </c>
      <c r="Q236" t="s">
        <v>5728</v>
      </c>
      <c r="S236">
        <v>43374</v>
      </c>
      <c r="T236" t="s">
        <v>3215</v>
      </c>
      <c r="U236" t="s">
        <v>4992</v>
      </c>
      <c r="V236" t="s">
        <v>488</v>
      </c>
      <c r="W236" t="s">
        <v>125</v>
      </c>
      <c r="X236" t="s">
        <v>4993</v>
      </c>
      <c r="Y236" t="s">
        <v>8589</v>
      </c>
      <c r="Z236" t="s">
        <v>5034</v>
      </c>
      <c r="AA236" t="s">
        <v>5048</v>
      </c>
      <c r="AB236" t="s">
        <v>8593</v>
      </c>
      <c r="AD236" t="s">
        <v>5729</v>
      </c>
      <c r="AE236">
        <v>35</v>
      </c>
      <c r="AF236" t="s">
        <v>8604</v>
      </c>
      <c r="AG236" t="s">
        <v>8603</v>
      </c>
      <c r="AH236" t="s">
        <v>8747</v>
      </c>
      <c r="AI236">
        <v>37726</v>
      </c>
      <c r="AJ236">
        <v>15230520010</v>
      </c>
      <c r="AL236" t="s">
        <v>5075</v>
      </c>
      <c r="AM236" t="s">
        <v>5075</v>
      </c>
      <c r="AO236" t="s">
        <v>5102</v>
      </c>
      <c r="AP236" t="s">
        <v>5166</v>
      </c>
      <c r="AT236" t="s">
        <v>4998</v>
      </c>
      <c r="AU236" t="s">
        <v>5203</v>
      </c>
      <c r="AV236" t="s">
        <v>4999</v>
      </c>
      <c r="AW236" t="s">
        <v>7936</v>
      </c>
    </row>
    <row r="237" spans="1:50" hidden="1" x14ac:dyDescent="0.2">
      <c r="A237">
        <v>236</v>
      </c>
      <c r="B237" t="s">
        <v>82</v>
      </c>
      <c r="C237">
        <v>10000077</v>
      </c>
      <c r="D237" t="s">
        <v>5721</v>
      </c>
      <c r="E237">
        <v>10000079</v>
      </c>
      <c r="F237" t="s">
        <v>5039</v>
      </c>
      <c r="G237">
        <v>50000226</v>
      </c>
      <c r="H237">
        <v>15</v>
      </c>
      <c r="J237">
        <v>9000212</v>
      </c>
      <c r="K237" t="s">
        <v>82</v>
      </c>
      <c r="L237" t="s">
        <v>345</v>
      </c>
      <c r="M237">
        <v>10285</v>
      </c>
      <c r="N237" t="s">
        <v>4991</v>
      </c>
      <c r="O237" t="s">
        <v>3223</v>
      </c>
      <c r="Q237" t="s">
        <v>5722</v>
      </c>
      <c r="S237">
        <v>43374</v>
      </c>
      <c r="T237" t="s">
        <v>3215</v>
      </c>
      <c r="U237" t="s">
        <v>4992</v>
      </c>
      <c r="V237" t="s">
        <v>346</v>
      </c>
      <c r="W237" t="s">
        <v>105</v>
      </c>
      <c r="X237" t="s">
        <v>4993</v>
      </c>
      <c r="Y237" t="s">
        <v>8600</v>
      </c>
      <c r="Z237" t="s">
        <v>5041</v>
      </c>
      <c r="AA237" t="s">
        <v>4995</v>
      </c>
      <c r="AB237" t="s">
        <v>8590</v>
      </c>
      <c r="AD237" t="s">
        <v>5730</v>
      </c>
      <c r="AE237">
        <v>48</v>
      </c>
      <c r="AF237" t="s">
        <v>8591</v>
      </c>
      <c r="AG237" t="s">
        <v>8592</v>
      </c>
      <c r="AH237" t="s">
        <v>8748</v>
      </c>
      <c r="AI237">
        <v>36647</v>
      </c>
      <c r="AJ237">
        <v>15032993358</v>
      </c>
      <c r="AL237" t="s">
        <v>5075</v>
      </c>
      <c r="AM237" t="s">
        <v>5075</v>
      </c>
      <c r="AN237" t="s">
        <v>5181</v>
      </c>
      <c r="AO237" t="s">
        <v>5340</v>
      </c>
      <c r="AP237" t="s">
        <v>5289</v>
      </c>
      <c r="AT237" t="s">
        <v>4998</v>
      </c>
      <c r="AU237" t="s">
        <v>5070</v>
      </c>
      <c r="AV237" t="s">
        <v>5071</v>
      </c>
      <c r="AW237" t="s">
        <v>8609</v>
      </c>
      <c r="AX237" t="s">
        <v>5731</v>
      </c>
    </row>
    <row r="238" spans="1:50" hidden="1" x14ac:dyDescent="0.2">
      <c r="A238">
        <v>237</v>
      </c>
      <c r="B238" t="s">
        <v>82</v>
      </c>
      <c r="C238">
        <v>10000077</v>
      </c>
      <c r="D238" t="s">
        <v>5721</v>
      </c>
      <c r="E238">
        <v>10000079</v>
      </c>
      <c r="F238" t="s">
        <v>5039</v>
      </c>
      <c r="G238">
        <v>50000227</v>
      </c>
      <c r="H238">
        <v>16</v>
      </c>
      <c r="J238">
        <v>9000568</v>
      </c>
      <c r="K238" t="s">
        <v>82</v>
      </c>
      <c r="L238" t="s">
        <v>1080</v>
      </c>
      <c r="M238">
        <v>23163</v>
      </c>
      <c r="N238" t="s">
        <v>4991</v>
      </c>
      <c r="O238" t="s">
        <v>3223</v>
      </c>
      <c r="Q238" t="s">
        <v>5722</v>
      </c>
      <c r="S238">
        <v>43374</v>
      </c>
      <c r="T238" t="s">
        <v>3215</v>
      </c>
      <c r="U238" t="s">
        <v>4992</v>
      </c>
      <c r="V238" t="s">
        <v>1081</v>
      </c>
      <c r="W238" t="s">
        <v>105</v>
      </c>
      <c r="X238" t="s">
        <v>4993</v>
      </c>
      <c r="Y238" t="s">
        <v>8600</v>
      </c>
      <c r="Z238" t="s">
        <v>5041</v>
      </c>
      <c r="AA238" t="s">
        <v>4995</v>
      </c>
      <c r="AB238" t="s">
        <v>8590</v>
      </c>
      <c r="AD238" t="s">
        <v>5732</v>
      </c>
      <c r="AE238">
        <v>50</v>
      </c>
      <c r="AF238" t="s">
        <v>8591</v>
      </c>
      <c r="AG238" t="s">
        <v>8592</v>
      </c>
      <c r="AH238" t="s">
        <v>8749</v>
      </c>
      <c r="AI238">
        <v>37221</v>
      </c>
      <c r="AJ238">
        <v>18931588752</v>
      </c>
      <c r="AL238" t="s">
        <v>4997</v>
      </c>
      <c r="AM238" t="s">
        <v>5075</v>
      </c>
      <c r="AN238" t="s">
        <v>5197</v>
      </c>
      <c r="AO238" t="s">
        <v>5383</v>
      </c>
      <c r="AP238" t="s">
        <v>5251</v>
      </c>
      <c r="AT238" t="s">
        <v>4998</v>
      </c>
      <c r="AU238" t="s">
        <v>5152</v>
      </c>
      <c r="AV238" t="s">
        <v>5153</v>
      </c>
      <c r="AW238" t="s">
        <v>8634</v>
      </c>
    </row>
    <row r="239" spans="1:50" x14ac:dyDescent="0.2">
      <c r="A239">
        <v>238</v>
      </c>
      <c r="B239" t="s">
        <v>82</v>
      </c>
      <c r="C239">
        <v>10000077</v>
      </c>
      <c r="D239" t="s">
        <v>5721</v>
      </c>
      <c r="E239">
        <v>10000079</v>
      </c>
      <c r="F239" t="s">
        <v>5039</v>
      </c>
      <c r="G239">
        <v>50000228</v>
      </c>
      <c r="H239">
        <v>17</v>
      </c>
      <c r="J239">
        <v>9000609</v>
      </c>
      <c r="K239" t="s">
        <v>82</v>
      </c>
      <c r="L239" t="s">
        <v>1197</v>
      </c>
      <c r="M239">
        <v>37984</v>
      </c>
      <c r="N239" t="s">
        <v>4991</v>
      </c>
      <c r="O239" t="s">
        <v>3176</v>
      </c>
      <c r="Q239" t="s">
        <v>5722</v>
      </c>
      <c r="S239">
        <v>43374</v>
      </c>
      <c r="T239" t="s">
        <v>3215</v>
      </c>
      <c r="U239" t="s">
        <v>4992</v>
      </c>
      <c r="V239" t="s">
        <v>1198</v>
      </c>
      <c r="W239" t="s">
        <v>105</v>
      </c>
      <c r="X239" t="s">
        <v>4993</v>
      </c>
      <c r="Y239" t="s">
        <v>8600</v>
      </c>
      <c r="Z239" t="s">
        <v>5041</v>
      </c>
      <c r="AA239" t="s">
        <v>5048</v>
      </c>
      <c r="AB239" t="s">
        <v>8593</v>
      </c>
      <c r="AD239" t="s">
        <v>5733</v>
      </c>
      <c r="AE239">
        <v>33</v>
      </c>
      <c r="AF239" t="s">
        <v>8604</v>
      </c>
      <c r="AG239" t="s">
        <v>8603</v>
      </c>
      <c r="AH239" t="s">
        <v>7924</v>
      </c>
      <c r="AI239">
        <v>42340</v>
      </c>
      <c r="AJ239">
        <v>15383859620</v>
      </c>
      <c r="AL239" t="s">
        <v>5010</v>
      </c>
      <c r="AM239" t="s">
        <v>5010</v>
      </c>
      <c r="AN239" t="s">
        <v>5051</v>
      </c>
      <c r="AO239" t="s">
        <v>5340</v>
      </c>
      <c r="AP239" t="s">
        <v>5015</v>
      </c>
      <c r="AT239" t="s">
        <v>4998</v>
      </c>
      <c r="AU239" t="s">
        <v>5734</v>
      </c>
      <c r="AV239" t="s">
        <v>5735</v>
      </c>
      <c r="AW239" t="s">
        <v>5318</v>
      </c>
    </row>
    <row r="240" spans="1:50" hidden="1" x14ac:dyDescent="0.2">
      <c r="A240">
        <v>239</v>
      </c>
      <c r="B240" t="s">
        <v>82</v>
      </c>
      <c r="C240">
        <v>10000077</v>
      </c>
      <c r="D240" t="s">
        <v>5736</v>
      </c>
      <c r="E240">
        <v>10000078</v>
      </c>
      <c r="H240">
        <v>18</v>
      </c>
      <c r="J240">
        <v>9000275</v>
      </c>
      <c r="K240" t="s">
        <v>82</v>
      </c>
      <c r="L240" t="s">
        <v>2463</v>
      </c>
      <c r="N240" t="s">
        <v>4991</v>
      </c>
      <c r="O240" t="s">
        <v>3223</v>
      </c>
      <c r="Q240" t="s">
        <v>5737</v>
      </c>
      <c r="S240">
        <v>43374</v>
      </c>
      <c r="T240" t="s">
        <v>3215</v>
      </c>
      <c r="U240" t="s">
        <v>4992</v>
      </c>
      <c r="V240" t="s">
        <v>2464</v>
      </c>
      <c r="W240" t="s">
        <v>105</v>
      </c>
      <c r="X240" t="s">
        <v>4993</v>
      </c>
      <c r="Y240" t="s">
        <v>8600</v>
      </c>
      <c r="Z240" t="s">
        <v>5041</v>
      </c>
      <c r="AA240" t="s">
        <v>5048</v>
      </c>
      <c r="AB240" t="s">
        <v>8593</v>
      </c>
      <c r="AD240" t="s">
        <v>5738</v>
      </c>
      <c r="AE240">
        <v>48</v>
      </c>
      <c r="AF240" t="s">
        <v>8591</v>
      </c>
      <c r="AG240" t="s">
        <v>8592</v>
      </c>
      <c r="AH240" t="s">
        <v>6699</v>
      </c>
      <c r="AI240" t="s">
        <v>5739</v>
      </c>
      <c r="AJ240">
        <v>13293386859</v>
      </c>
      <c r="AL240" t="s">
        <v>5010</v>
      </c>
      <c r="AM240" t="s">
        <v>5010</v>
      </c>
      <c r="AN240" t="s">
        <v>5740</v>
      </c>
      <c r="AO240" t="s">
        <v>5394</v>
      </c>
      <c r="AT240" t="s">
        <v>5005</v>
      </c>
      <c r="AV240" t="s">
        <v>7864</v>
      </c>
      <c r="AW240" t="s">
        <v>3254</v>
      </c>
    </row>
    <row r="241" spans="1:50" hidden="1" x14ac:dyDescent="0.2">
      <c r="A241">
        <v>240</v>
      </c>
      <c r="B241" t="s">
        <v>82</v>
      </c>
      <c r="C241">
        <v>10000077</v>
      </c>
      <c r="D241" t="s">
        <v>5736</v>
      </c>
      <c r="E241">
        <v>10000078</v>
      </c>
      <c r="H241">
        <v>19</v>
      </c>
      <c r="J241">
        <v>9000277</v>
      </c>
      <c r="K241" t="s">
        <v>82</v>
      </c>
      <c r="L241" t="s">
        <v>2466</v>
      </c>
      <c r="N241" t="s">
        <v>4991</v>
      </c>
      <c r="O241" t="s">
        <v>3223</v>
      </c>
      <c r="Q241" t="s">
        <v>5737</v>
      </c>
      <c r="S241">
        <v>43374</v>
      </c>
      <c r="T241" t="s">
        <v>3215</v>
      </c>
      <c r="U241" t="s">
        <v>4992</v>
      </c>
      <c r="V241" t="s">
        <v>2467</v>
      </c>
      <c r="W241" t="s">
        <v>105</v>
      </c>
      <c r="X241" t="s">
        <v>4993</v>
      </c>
      <c r="Y241" t="s">
        <v>8600</v>
      </c>
      <c r="Z241" t="s">
        <v>5041</v>
      </c>
      <c r="AA241" t="s">
        <v>5048</v>
      </c>
      <c r="AB241" t="s">
        <v>8593</v>
      </c>
      <c r="AD241" t="s">
        <v>5741</v>
      </c>
      <c r="AE241">
        <v>36</v>
      </c>
      <c r="AF241" t="s">
        <v>8607</v>
      </c>
      <c r="AG241" t="s">
        <v>8592</v>
      </c>
      <c r="AH241" t="s">
        <v>5661</v>
      </c>
      <c r="AJ241">
        <v>15830327263</v>
      </c>
      <c r="AL241" t="s">
        <v>5010</v>
      </c>
      <c r="AM241" t="s">
        <v>5010</v>
      </c>
      <c r="AN241" t="s">
        <v>5141</v>
      </c>
      <c r="AO241" t="s">
        <v>5177</v>
      </c>
      <c r="AT241" t="s">
        <v>5005</v>
      </c>
      <c r="AV241" t="s">
        <v>7864</v>
      </c>
      <c r="AW241" t="s">
        <v>3254</v>
      </c>
    </row>
    <row r="242" spans="1:50" x14ac:dyDescent="0.2">
      <c r="A242">
        <v>241</v>
      </c>
      <c r="B242" t="s">
        <v>82</v>
      </c>
      <c r="C242">
        <v>10000077</v>
      </c>
      <c r="D242" t="s">
        <v>5736</v>
      </c>
      <c r="E242">
        <v>10000078</v>
      </c>
      <c r="H242">
        <v>20</v>
      </c>
      <c r="J242">
        <v>9000278</v>
      </c>
      <c r="K242" t="s">
        <v>82</v>
      </c>
      <c r="L242" t="s">
        <v>2469</v>
      </c>
      <c r="N242" t="s">
        <v>4991</v>
      </c>
      <c r="O242" t="s">
        <v>3223</v>
      </c>
      <c r="Q242" t="s">
        <v>5737</v>
      </c>
      <c r="S242">
        <v>43374</v>
      </c>
      <c r="T242" t="s">
        <v>3215</v>
      </c>
      <c r="U242" t="s">
        <v>5130</v>
      </c>
      <c r="V242" t="s">
        <v>2470</v>
      </c>
      <c r="W242" t="s">
        <v>105</v>
      </c>
      <c r="X242" t="s">
        <v>4993</v>
      </c>
      <c r="Y242" t="s">
        <v>8600</v>
      </c>
      <c r="Z242" t="s">
        <v>5041</v>
      </c>
      <c r="AA242" t="s">
        <v>5048</v>
      </c>
      <c r="AB242" t="s">
        <v>8593</v>
      </c>
      <c r="AD242" t="s">
        <v>5742</v>
      </c>
      <c r="AE242">
        <v>33</v>
      </c>
      <c r="AF242" t="s">
        <v>8604</v>
      </c>
      <c r="AG242" t="s">
        <v>8603</v>
      </c>
      <c r="AH242" t="s">
        <v>6551</v>
      </c>
      <c r="AI242" t="s">
        <v>5743</v>
      </c>
      <c r="AJ242">
        <v>15028515166</v>
      </c>
      <c r="AL242" t="s">
        <v>5010</v>
      </c>
      <c r="AM242" t="s">
        <v>5010</v>
      </c>
      <c r="AN242" t="s">
        <v>5169</v>
      </c>
      <c r="AO242" t="s">
        <v>5177</v>
      </c>
      <c r="AT242" t="s">
        <v>5005</v>
      </c>
      <c r="AV242" t="s">
        <v>7864</v>
      </c>
      <c r="AW242" t="s">
        <v>3254</v>
      </c>
    </row>
    <row r="243" spans="1:50" x14ac:dyDescent="0.2">
      <c r="A243">
        <v>242</v>
      </c>
      <c r="B243" t="s">
        <v>82</v>
      </c>
      <c r="C243">
        <v>10000077</v>
      </c>
      <c r="D243" t="s">
        <v>5736</v>
      </c>
      <c r="E243">
        <v>10000078</v>
      </c>
      <c r="H243">
        <v>21</v>
      </c>
      <c r="J243">
        <v>9000279</v>
      </c>
      <c r="K243" t="s">
        <v>82</v>
      </c>
      <c r="L243" t="s">
        <v>2472</v>
      </c>
      <c r="N243" t="s">
        <v>4991</v>
      </c>
      <c r="O243" t="s">
        <v>3176</v>
      </c>
      <c r="Q243" t="s">
        <v>5737</v>
      </c>
      <c r="S243">
        <v>43374</v>
      </c>
      <c r="T243" t="s">
        <v>3215</v>
      </c>
      <c r="U243" t="s">
        <v>4992</v>
      </c>
      <c r="V243" t="s">
        <v>2473</v>
      </c>
      <c r="W243" t="s">
        <v>105</v>
      </c>
      <c r="X243" t="s">
        <v>4993</v>
      </c>
      <c r="Y243" t="s">
        <v>8600</v>
      </c>
      <c r="Z243" t="s">
        <v>5041</v>
      </c>
      <c r="AA243" t="s">
        <v>5048</v>
      </c>
      <c r="AB243" t="s">
        <v>8593</v>
      </c>
      <c r="AD243" t="s">
        <v>5744</v>
      </c>
      <c r="AE243">
        <v>35</v>
      </c>
      <c r="AF243" t="s">
        <v>8604</v>
      </c>
      <c r="AG243" t="s">
        <v>8603</v>
      </c>
      <c r="AH243" t="s">
        <v>5661</v>
      </c>
      <c r="AJ243">
        <v>15530553839</v>
      </c>
      <c r="AL243" t="s">
        <v>4997</v>
      </c>
      <c r="AM243" t="s">
        <v>5075</v>
      </c>
      <c r="AN243" t="s">
        <v>5089</v>
      </c>
      <c r="AO243" t="s">
        <v>5304</v>
      </c>
      <c r="AT243" t="s">
        <v>5005</v>
      </c>
      <c r="AV243" t="s">
        <v>7864</v>
      </c>
      <c r="AW243" t="s">
        <v>3254</v>
      </c>
    </row>
    <row r="244" spans="1:50" x14ac:dyDescent="0.2">
      <c r="A244">
        <v>243</v>
      </c>
      <c r="B244" t="s">
        <v>82</v>
      </c>
      <c r="C244">
        <v>10000077</v>
      </c>
      <c r="D244" t="s">
        <v>5736</v>
      </c>
      <c r="E244">
        <v>10000078</v>
      </c>
      <c r="H244">
        <v>22</v>
      </c>
      <c r="J244">
        <v>9000280</v>
      </c>
      <c r="K244" t="s">
        <v>82</v>
      </c>
      <c r="L244" t="s">
        <v>2475</v>
      </c>
      <c r="N244" t="s">
        <v>4991</v>
      </c>
      <c r="O244" t="s">
        <v>3176</v>
      </c>
      <c r="Q244" t="s">
        <v>5737</v>
      </c>
      <c r="S244">
        <v>43374</v>
      </c>
      <c r="T244" t="s">
        <v>3215</v>
      </c>
      <c r="U244" t="s">
        <v>4992</v>
      </c>
      <c r="V244" t="s">
        <v>2476</v>
      </c>
      <c r="W244" t="s">
        <v>105</v>
      </c>
      <c r="X244" t="s">
        <v>4993</v>
      </c>
      <c r="Y244" t="s">
        <v>8600</v>
      </c>
      <c r="Z244" t="s">
        <v>5041</v>
      </c>
      <c r="AA244" t="s">
        <v>5054</v>
      </c>
      <c r="AB244" t="s">
        <v>8601</v>
      </c>
      <c r="AD244" t="s">
        <v>5745</v>
      </c>
      <c r="AE244">
        <v>34</v>
      </c>
      <c r="AF244" t="s">
        <v>8604</v>
      </c>
      <c r="AG244" t="s">
        <v>8603</v>
      </c>
      <c r="AH244" t="s">
        <v>7924</v>
      </c>
      <c r="AI244" t="s">
        <v>5746</v>
      </c>
      <c r="AJ244">
        <v>15133403254</v>
      </c>
      <c r="AL244" t="s">
        <v>5010</v>
      </c>
      <c r="AM244" t="s">
        <v>5010</v>
      </c>
      <c r="AN244" t="s">
        <v>5089</v>
      </c>
      <c r="AO244" t="s">
        <v>5267</v>
      </c>
      <c r="AT244" t="s">
        <v>5005</v>
      </c>
      <c r="AV244" t="s">
        <v>7864</v>
      </c>
      <c r="AW244" t="s">
        <v>3254</v>
      </c>
    </row>
    <row r="245" spans="1:50" hidden="1" x14ac:dyDescent="0.2">
      <c r="A245">
        <v>244</v>
      </c>
      <c r="B245" t="s">
        <v>82</v>
      </c>
      <c r="C245">
        <v>10000077</v>
      </c>
      <c r="D245" t="s">
        <v>5736</v>
      </c>
      <c r="E245">
        <v>10000078</v>
      </c>
      <c r="H245">
        <v>23</v>
      </c>
      <c r="J245">
        <v>9000283</v>
      </c>
      <c r="K245" t="s">
        <v>82</v>
      </c>
      <c r="L245" t="s">
        <v>2478</v>
      </c>
      <c r="N245" t="s">
        <v>4991</v>
      </c>
      <c r="O245" t="s">
        <v>3223</v>
      </c>
      <c r="Q245" t="s">
        <v>5737</v>
      </c>
      <c r="S245">
        <v>43374</v>
      </c>
      <c r="T245" t="s">
        <v>3215</v>
      </c>
      <c r="U245" t="s">
        <v>4992</v>
      </c>
      <c r="V245" t="s">
        <v>2479</v>
      </c>
      <c r="W245" t="s">
        <v>105</v>
      </c>
      <c r="X245" t="s">
        <v>4993</v>
      </c>
      <c r="Y245" t="s">
        <v>8600</v>
      </c>
      <c r="Z245" t="s">
        <v>5041</v>
      </c>
      <c r="AA245" t="s">
        <v>4995</v>
      </c>
      <c r="AB245" t="s">
        <v>8590</v>
      </c>
      <c r="AD245" t="s">
        <v>5747</v>
      </c>
      <c r="AE245">
        <v>49</v>
      </c>
      <c r="AF245" t="s">
        <v>8591</v>
      </c>
      <c r="AG245" t="s">
        <v>8592</v>
      </c>
      <c r="AH245" t="s">
        <v>8750</v>
      </c>
      <c r="AI245" t="s">
        <v>5748</v>
      </c>
      <c r="AJ245">
        <v>13932345436</v>
      </c>
      <c r="AL245" t="s">
        <v>5010</v>
      </c>
      <c r="AM245" t="s">
        <v>5010</v>
      </c>
      <c r="AN245" t="s">
        <v>5749</v>
      </c>
      <c r="AO245" t="s">
        <v>5750</v>
      </c>
      <c r="AT245" t="s">
        <v>5005</v>
      </c>
      <c r="AV245" t="s">
        <v>7864</v>
      </c>
      <c r="AW245" t="s">
        <v>3254</v>
      </c>
    </row>
    <row r="246" spans="1:50" x14ac:dyDescent="0.2">
      <c r="A246">
        <v>245</v>
      </c>
      <c r="B246" t="s">
        <v>82</v>
      </c>
      <c r="C246">
        <v>10000077</v>
      </c>
      <c r="D246" t="s">
        <v>5736</v>
      </c>
      <c r="E246">
        <v>10000078</v>
      </c>
      <c r="F246" t="s">
        <v>5039</v>
      </c>
      <c r="G246">
        <v>50000216</v>
      </c>
      <c r="H246">
        <v>24</v>
      </c>
      <c r="J246">
        <v>9000287</v>
      </c>
      <c r="K246" t="s">
        <v>82</v>
      </c>
      <c r="L246" t="s">
        <v>490</v>
      </c>
      <c r="M246">
        <v>30067</v>
      </c>
      <c r="N246" t="s">
        <v>4991</v>
      </c>
      <c r="O246" t="s">
        <v>3223</v>
      </c>
      <c r="Q246" t="s">
        <v>5737</v>
      </c>
      <c r="S246">
        <v>43374</v>
      </c>
      <c r="T246" t="s">
        <v>3215</v>
      </c>
      <c r="U246" t="s">
        <v>4992</v>
      </c>
      <c r="V246" t="s">
        <v>491</v>
      </c>
      <c r="W246" t="s">
        <v>105</v>
      </c>
      <c r="X246" t="s">
        <v>4993</v>
      </c>
      <c r="Y246" t="s">
        <v>8600</v>
      </c>
      <c r="Z246" t="s">
        <v>5041</v>
      </c>
      <c r="AA246" t="s">
        <v>5048</v>
      </c>
      <c r="AB246" t="s">
        <v>8593</v>
      </c>
      <c r="AD246" t="s">
        <v>5753</v>
      </c>
      <c r="AE246">
        <v>34</v>
      </c>
      <c r="AF246" t="s">
        <v>8604</v>
      </c>
      <c r="AG246" t="s">
        <v>8603</v>
      </c>
      <c r="AH246" t="s">
        <v>5661</v>
      </c>
      <c r="AI246">
        <v>43327</v>
      </c>
      <c r="AJ246">
        <v>15633399119</v>
      </c>
      <c r="AL246" t="s">
        <v>5010</v>
      </c>
      <c r="AM246" t="s">
        <v>5010</v>
      </c>
      <c r="AN246" t="s">
        <v>5754</v>
      </c>
      <c r="AO246" t="s">
        <v>5224</v>
      </c>
      <c r="AP246" t="s">
        <v>5755</v>
      </c>
      <c r="AT246" t="s">
        <v>4998</v>
      </c>
      <c r="AU246" t="s">
        <v>5203</v>
      </c>
      <c r="AV246" t="s">
        <v>4999</v>
      </c>
      <c r="AW246" t="s">
        <v>7936</v>
      </c>
    </row>
    <row r="247" spans="1:50" x14ac:dyDescent="0.2">
      <c r="A247">
        <v>246</v>
      </c>
      <c r="B247" t="s">
        <v>82</v>
      </c>
      <c r="C247">
        <v>10000077</v>
      </c>
      <c r="D247" t="s">
        <v>5736</v>
      </c>
      <c r="E247">
        <v>10000078</v>
      </c>
      <c r="F247" t="s">
        <v>5039</v>
      </c>
      <c r="G247">
        <v>50000220</v>
      </c>
      <c r="H247">
        <v>25</v>
      </c>
      <c r="J247">
        <v>9000289</v>
      </c>
      <c r="K247" t="s">
        <v>82</v>
      </c>
      <c r="L247" t="s">
        <v>496</v>
      </c>
      <c r="M247">
        <v>21063</v>
      </c>
      <c r="N247" t="s">
        <v>4991</v>
      </c>
      <c r="O247" t="s">
        <v>3176</v>
      </c>
      <c r="Q247" t="s">
        <v>5737</v>
      </c>
      <c r="S247">
        <v>43374</v>
      </c>
      <c r="T247" t="s">
        <v>3215</v>
      </c>
      <c r="U247" t="s">
        <v>4992</v>
      </c>
      <c r="V247" t="s">
        <v>497</v>
      </c>
      <c r="W247" t="s">
        <v>105</v>
      </c>
      <c r="X247" t="s">
        <v>4993</v>
      </c>
      <c r="Y247" t="s">
        <v>8600</v>
      </c>
      <c r="Z247" t="s">
        <v>5041</v>
      </c>
      <c r="AA247" t="s">
        <v>5048</v>
      </c>
      <c r="AB247" t="s">
        <v>8593</v>
      </c>
      <c r="AD247" t="s">
        <v>5756</v>
      </c>
      <c r="AE247">
        <v>32</v>
      </c>
      <c r="AF247" t="s">
        <v>8604</v>
      </c>
      <c r="AG247" t="s">
        <v>8603</v>
      </c>
      <c r="AH247" t="s">
        <v>6551</v>
      </c>
      <c r="AJ247">
        <v>13722518716</v>
      </c>
      <c r="AL247" t="s">
        <v>5010</v>
      </c>
      <c r="AM247" t="s">
        <v>5010</v>
      </c>
      <c r="AN247" t="s">
        <v>5141</v>
      </c>
      <c r="AO247" t="s">
        <v>5757</v>
      </c>
      <c r="AP247" t="s">
        <v>5251</v>
      </c>
      <c r="AT247" t="s">
        <v>4998</v>
      </c>
      <c r="AU247" t="s">
        <v>5203</v>
      </c>
      <c r="AV247" t="s">
        <v>4999</v>
      </c>
      <c r="AW247" t="s">
        <v>7936</v>
      </c>
    </row>
    <row r="248" spans="1:50" x14ac:dyDescent="0.2">
      <c r="A248">
        <v>247</v>
      </c>
      <c r="B248" t="s">
        <v>82</v>
      </c>
      <c r="C248">
        <v>10000077</v>
      </c>
      <c r="D248" t="s">
        <v>5736</v>
      </c>
      <c r="E248">
        <v>10000078</v>
      </c>
      <c r="F248" t="s">
        <v>5039</v>
      </c>
      <c r="G248">
        <v>50000219</v>
      </c>
      <c r="H248">
        <v>26</v>
      </c>
      <c r="J248">
        <v>9000293</v>
      </c>
      <c r="K248" t="s">
        <v>82</v>
      </c>
      <c r="L248" t="s">
        <v>508</v>
      </c>
      <c r="M248">
        <v>200138</v>
      </c>
      <c r="N248" t="s">
        <v>4991</v>
      </c>
      <c r="O248" t="s">
        <v>3218</v>
      </c>
      <c r="Q248" t="s">
        <v>5737</v>
      </c>
      <c r="S248">
        <v>43374</v>
      </c>
      <c r="T248" t="s">
        <v>3215</v>
      </c>
      <c r="U248" t="s">
        <v>4992</v>
      </c>
      <c r="V248" t="s">
        <v>509</v>
      </c>
      <c r="W248" t="s">
        <v>105</v>
      </c>
      <c r="X248" t="s">
        <v>4993</v>
      </c>
      <c r="Y248" t="s">
        <v>8600</v>
      </c>
      <c r="Z248" t="s">
        <v>5041</v>
      </c>
      <c r="AA248" t="s">
        <v>5054</v>
      </c>
      <c r="AB248" t="s">
        <v>8601</v>
      </c>
      <c r="AD248" t="s">
        <v>5758</v>
      </c>
      <c r="AE248">
        <v>29</v>
      </c>
      <c r="AF248" t="s">
        <v>8602</v>
      </c>
      <c r="AG248" t="s">
        <v>8603</v>
      </c>
      <c r="AH248" t="s">
        <v>8751</v>
      </c>
      <c r="AJ248">
        <v>18833304411</v>
      </c>
      <c r="AL248" t="s">
        <v>5010</v>
      </c>
      <c r="AM248" t="s">
        <v>5010</v>
      </c>
      <c r="AN248" t="s">
        <v>5759</v>
      </c>
      <c r="AO248" t="s">
        <v>5058</v>
      </c>
      <c r="AP248" t="s">
        <v>5760</v>
      </c>
      <c r="AT248" t="s">
        <v>4998</v>
      </c>
      <c r="AU248" t="s">
        <v>5070</v>
      </c>
      <c r="AV248" t="s">
        <v>5071</v>
      </c>
      <c r="AW248" t="s">
        <v>8609</v>
      </c>
    </row>
    <row r="249" spans="1:50" x14ac:dyDescent="0.2">
      <c r="A249">
        <v>248</v>
      </c>
      <c r="B249" t="s">
        <v>82</v>
      </c>
      <c r="C249">
        <v>10000077</v>
      </c>
      <c r="D249" t="s">
        <v>5736</v>
      </c>
      <c r="E249">
        <v>10000078</v>
      </c>
      <c r="F249" t="s">
        <v>5039</v>
      </c>
      <c r="G249">
        <v>50000218</v>
      </c>
      <c r="H249">
        <v>27</v>
      </c>
      <c r="J249">
        <v>9000606</v>
      </c>
      <c r="K249" t="s">
        <v>82</v>
      </c>
      <c r="L249" t="s">
        <v>1188</v>
      </c>
      <c r="N249" t="s">
        <v>4991</v>
      </c>
      <c r="O249" t="s">
        <v>3222</v>
      </c>
      <c r="Q249" t="s">
        <v>5737</v>
      </c>
      <c r="S249">
        <v>43405</v>
      </c>
      <c r="T249" t="s">
        <v>3215</v>
      </c>
      <c r="U249" t="s">
        <v>4992</v>
      </c>
      <c r="V249" t="s">
        <v>1189</v>
      </c>
      <c r="W249" t="s">
        <v>105</v>
      </c>
      <c r="X249" t="s">
        <v>4993</v>
      </c>
      <c r="Y249" t="s">
        <v>8600</v>
      </c>
      <c r="Z249" t="s">
        <v>5041</v>
      </c>
      <c r="AD249" t="s">
        <v>5761</v>
      </c>
      <c r="AE249">
        <v>24</v>
      </c>
      <c r="AF249" t="s">
        <v>8614</v>
      </c>
      <c r="AG249" t="s">
        <v>8603</v>
      </c>
      <c r="AH249" t="s">
        <v>8634</v>
      </c>
      <c r="AJ249">
        <v>15931908310</v>
      </c>
      <c r="AL249" t="s">
        <v>5010</v>
      </c>
      <c r="AM249" t="s">
        <v>5010</v>
      </c>
      <c r="AN249" t="s">
        <v>5051</v>
      </c>
      <c r="AO249" t="s">
        <v>5762</v>
      </c>
      <c r="AT249" t="s">
        <v>5096</v>
      </c>
      <c r="AU249" t="s">
        <v>5261</v>
      </c>
      <c r="AV249" t="s">
        <v>5262</v>
      </c>
      <c r="AW249" t="s">
        <v>5318</v>
      </c>
    </row>
    <row r="250" spans="1:50" hidden="1" x14ac:dyDescent="0.2">
      <c r="A250">
        <v>249</v>
      </c>
      <c r="B250" t="s">
        <v>82</v>
      </c>
      <c r="C250">
        <v>10000077</v>
      </c>
      <c r="D250" t="s">
        <v>5736</v>
      </c>
      <c r="E250">
        <v>10000078</v>
      </c>
      <c r="F250" t="s">
        <v>5039</v>
      </c>
      <c r="G250">
        <v>50000221</v>
      </c>
      <c r="H250">
        <v>28</v>
      </c>
      <c r="J250">
        <v>9000608</v>
      </c>
      <c r="K250" t="s">
        <v>82</v>
      </c>
      <c r="L250" t="s">
        <v>1194</v>
      </c>
      <c r="M250">
        <v>36072</v>
      </c>
      <c r="N250" t="s">
        <v>4991</v>
      </c>
      <c r="O250" t="s">
        <v>3223</v>
      </c>
      <c r="Q250" t="s">
        <v>5737</v>
      </c>
      <c r="S250">
        <v>43374</v>
      </c>
      <c r="T250" t="s">
        <v>3216</v>
      </c>
      <c r="U250" t="s">
        <v>4992</v>
      </c>
      <c r="V250" t="s">
        <v>1195</v>
      </c>
      <c r="W250" t="s">
        <v>105</v>
      </c>
      <c r="X250" t="s">
        <v>4993</v>
      </c>
      <c r="Y250" t="s">
        <v>8600</v>
      </c>
      <c r="Z250" t="s">
        <v>5041</v>
      </c>
      <c r="AA250" t="s">
        <v>4995</v>
      </c>
      <c r="AB250" t="s">
        <v>8590</v>
      </c>
      <c r="AD250" t="s">
        <v>5763</v>
      </c>
      <c r="AE250">
        <v>49</v>
      </c>
      <c r="AF250" t="s">
        <v>8591</v>
      </c>
      <c r="AG250" t="s">
        <v>8592</v>
      </c>
      <c r="AH250" t="s">
        <v>6699</v>
      </c>
      <c r="AJ250">
        <v>15832591716</v>
      </c>
      <c r="AL250" t="s">
        <v>5010</v>
      </c>
      <c r="AM250" t="s">
        <v>5010</v>
      </c>
      <c r="AN250" t="s">
        <v>5664</v>
      </c>
      <c r="AO250" t="s">
        <v>5614</v>
      </c>
      <c r="AP250" t="s">
        <v>5015</v>
      </c>
      <c r="AT250" t="s">
        <v>4998</v>
      </c>
      <c r="AU250" t="s">
        <v>5734</v>
      </c>
      <c r="AV250" t="s">
        <v>5735</v>
      </c>
      <c r="AW250" t="s">
        <v>5318</v>
      </c>
    </row>
    <row r="251" spans="1:50" hidden="1" x14ac:dyDescent="0.2">
      <c r="A251">
        <v>250</v>
      </c>
      <c r="B251" t="s">
        <v>82</v>
      </c>
      <c r="C251">
        <v>10000077</v>
      </c>
      <c r="D251" t="s">
        <v>5736</v>
      </c>
      <c r="E251">
        <v>10000078</v>
      </c>
      <c r="F251" t="s">
        <v>3217</v>
      </c>
      <c r="G251">
        <v>50000208</v>
      </c>
      <c r="H251">
        <v>29</v>
      </c>
      <c r="J251">
        <v>9000271</v>
      </c>
      <c r="K251" t="s">
        <v>82</v>
      </c>
      <c r="L251" t="s">
        <v>469</v>
      </c>
      <c r="M251">
        <v>75671</v>
      </c>
      <c r="N251" t="s">
        <v>4991</v>
      </c>
      <c r="O251" t="s">
        <v>3217</v>
      </c>
      <c r="Q251" t="s">
        <v>5764</v>
      </c>
      <c r="S251">
        <v>43374</v>
      </c>
      <c r="T251" t="s">
        <v>3215</v>
      </c>
      <c r="U251" t="s">
        <v>4992</v>
      </c>
      <c r="V251" t="s">
        <v>470</v>
      </c>
      <c r="W251" t="s">
        <v>125</v>
      </c>
      <c r="X251" t="s">
        <v>4993</v>
      </c>
      <c r="Y251" t="s">
        <v>8589</v>
      </c>
      <c r="Z251" t="s">
        <v>5034</v>
      </c>
      <c r="AA251" t="s">
        <v>4995</v>
      </c>
      <c r="AB251" t="s">
        <v>8590</v>
      </c>
      <c r="AD251" t="s">
        <v>5765</v>
      </c>
      <c r="AE251">
        <v>50</v>
      </c>
      <c r="AF251" t="s">
        <v>8591</v>
      </c>
      <c r="AG251" t="s">
        <v>8592</v>
      </c>
      <c r="AH251" t="s">
        <v>8725</v>
      </c>
      <c r="AI251">
        <v>38889</v>
      </c>
      <c r="AJ251">
        <v>18631596830</v>
      </c>
      <c r="AK251">
        <v>18631546830</v>
      </c>
      <c r="AL251" t="s">
        <v>5010</v>
      </c>
      <c r="AM251" t="s">
        <v>5010</v>
      </c>
      <c r="AO251" t="s">
        <v>5304</v>
      </c>
      <c r="AP251" t="s">
        <v>5066</v>
      </c>
      <c r="AT251" t="s">
        <v>4998</v>
      </c>
      <c r="AU251" t="s">
        <v>5203</v>
      </c>
      <c r="AV251" t="s">
        <v>4999</v>
      </c>
      <c r="AW251" t="s">
        <v>7936</v>
      </c>
    </row>
    <row r="252" spans="1:50" hidden="1" x14ac:dyDescent="0.2">
      <c r="A252">
        <v>251</v>
      </c>
      <c r="B252" t="s">
        <v>82</v>
      </c>
      <c r="C252">
        <v>10000077</v>
      </c>
      <c r="D252" t="s">
        <v>5736</v>
      </c>
      <c r="E252">
        <v>10000078</v>
      </c>
      <c r="H252">
        <v>30</v>
      </c>
      <c r="J252">
        <v>9000272</v>
      </c>
      <c r="K252" t="s">
        <v>82</v>
      </c>
      <c r="L252" t="s">
        <v>2481</v>
      </c>
      <c r="N252" t="s">
        <v>4991</v>
      </c>
      <c r="O252" t="s">
        <v>3217</v>
      </c>
      <c r="Q252" t="s">
        <v>5764</v>
      </c>
      <c r="S252">
        <v>43374</v>
      </c>
      <c r="T252" t="s">
        <v>3215</v>
      </c>
      <c r="U252" t="s">
        <v>4992</v>
      </c>
      <c r="V252" t="s">
        <v>2482</v>
      </c>
      <c r="W252" t="s">
        <v>125</v>
      </c>
      <c r="X252" t="s">
        <v>4993</v>
      </c>
      <c r="Y252" t="s">
        <v>8589</v>
      </c>
      <c r="Z252" t="s">
        <v>5034</v>
      </c>
      <c r="AA252" t="s">
        <v>4995</v>
      </c>
      <c r="AB252" t="s">
        <v>8590</v>
      </c>
      <c r="AD252" t="s">
        <v>5766</v>
      </c>
      <c r="AE252">
        <v>47</v>
      </c>
      <c r="AF252" t="s">
        <v>8591</v>
      </c>
      <c r="AG252" t="s">
        <v>8592</v>
      </c>
      <c r="AH252" t="s">
        <v>8641</v>
      </c>
      <c r="AI252" t="s">
        <v>5767</v>
      </c>
      <c r="AJ252" t="s">
        <v>5768</v>
      </c>
      <c r="AL252" t="s">
        <v>5010</v>
      </c>
      <c r="AM252" t="s">
        <v>5010</v>
      </c>
      <c r="AN252" t="s">
        <v>5176</v>
      </c>
      <c r="AO252" t="s">
        <v>5769</v>
      </c>
      <c r="AT252" t="s">
        <v>5005</v>
      </c>
      <c r="AV252" t="s">
        <v>7864</v>
      </c>
      <c r="AW252" t="s">
        <v>3254</v>
      </c>
    </row>
    <row r="253" spans="1:50" hidden="1" x14ac:dyDescent="0.2">
      <c r="A253">
        <v>252</v>
      </c>
      <c r="B253" t="s">
        <v>82</v>
      </c>
      <c r="C253">
        <v>10000077</v>
      </c>
      <c r="D253" t="s">
        <v>5770</v>
      </c>
      <c r="E253">
        <v>10000085</v>
      </c>
      <c r="F253" t="s">
        <v>5039</v>
      </c>
      <c r="G253">
        <v>50000234</v>
      </c>
      <c r="H253">
        <v>31</v>
      </c>
      <c r="J253">
        <v>9000285</v>
      </c>
      <c r="K253" t="s">
        <v>82</v>
      </c>
      <c r="L253" t="s">
        <v>484</v>
      </c>
      <c r="M253">
        <v>24724</v>
      </c>
      <c r="N253" t="s">
        <v>4991</v>
      </c>
      <c r="O253" t="s">
        <v>3223</v>
      </c>
      <c r="Q253" t="s">
        <v>5771</v>
      </c>
      <c r="S253">
        <v>43374</v>
      </c>
      <c r="T253" t="s">
        <v>3215</v>
      </c>
      <c r="U253" t="s">
        <v>4992</v>
      </c>
      <c r="V253" t="s">
        <v>485</v>
      </c>
      <c r="W253" t="s">
        <v>105</v>
      </c>
      <c r="X253" t="s">
        <v>4993</v>
      </c>
      <c r="Y253" t="s">
        <v>8600</v>
      </c>
      <c r="Z253" t="s">
        <v>5041</v>
      </c>
      <c r="AA253" t="s">
        <v>4995</v>
      </c>
      <c r="AB253" t="s">
        <v>8590</v>
      </c>
      <c r="AD253" t="s">
        <v>5772</v>
      </c>
      <c r="AE253">
        <v>48</v>
      </c>
      <c r="AF253" t="s">
        <v>8591</v>
      </c>
      <c r="AG253" t="s">
        <v>8592</v>
      </c>
      <c r="AH253" t="s">
        <v>6659</v>
      </c>
      <c r="AI253">
        <v>37567</v>
      </c>
      <c r="AJ253">
        <v>18931588569</v>
      </c>
      <c r="AL253" t="s">
        <v>5010</v>
      </c>
      <c r="AM253" t="s">
        <v>5010</v>
      </c>
      <c r="AN253" t="s">
        <v>5773</v>
      </c>
      <c r="AO253" t="s">
        <v>5224</v>
      </c>
      <c r="AP253" t="s">
        <v>5045</v>
      </c>
      <c r="AT253" t="s">
        <v>4998</v>
      </c>
      <c r="AU253" t="s">
        <v>5203</v>
      </c>
      <c r="AV253" t="s">
        <v>4999</v>
      </c>
      <c r="AW253" t="s">
        <v>7936</v>
      </c>
      <c r="AX253" t="s">
        <v>5774</v>
      </c>
    </row>
    <row r="254" spans="1:50" x14ac:dyDescent="0.2">
      <c r="A254">
        <v>253</v>
      </c>
      <c r="B254" t="s">
        <v>82</v>
      </c>
      <c r="C254">
        <v>10000077</v>
      </c>
      <c r="D254" t="s">
        <v>5770</v>
      </c>
      <c r="E254">
        <v>10000085</v>
      </c>
      <c r="F254" t="s">
        <v>5039</v>
      </c>
      <c r="G254">
        <v>50000235</v>
      </c>
      <c r="H254">
        <v>32</v>
      </c>
      <c r="J254">
        <v>9000689</v>
      </c>
      <c r="K254" t="s">
        <v>82</v>
      </c>
      <c r="L254" t="s">
        <v>1429</v>
      </c>
      <c r="M254">
        <v>65848</v>
      </c>
      <c r="N254" t="s">
        <v>5007</v>
      </c>
      <c r="O254" t="s">
        <v>3222</v>
      </c>
      <c r="Q254" t="s">
        <v>5771</v>
      </c>
      <c r="S254">
        <v>43374</v>
      </c>
      <c r="T254" t="s">
        <v>3215</v>
      </c>
      <c r="U254" t="s">
        <v>4992</v>
      </c>
      <c r="V254" t="s">
        <v>1430</v>
      </c>
      <c r="W254" t="s">
        <v>105</v>
      </c>
      <c r="X254" t="s">
        <v>4993</v>
      </c>
      <c r="Y254" t="s">
        <v>8600</v>
      </c>
      <c r="Z254" t="s">
        <v>5041</v>
      </c>
      <c r="AD254" t="s">
        <v>5775</v>
      </c>
      <c r="AE254">
        <v>33</v>
      </c>
      <c r="AF254" t="s">
        <v>8604</v>
      </c>
      <c r="AG254" t="s">
        <v>8603</v>
      </c>
      <c r="AH254" t="s">
        <v>8752</v>
      </c>
      <c r="AJ254">
        <v>13832977100</v>
      </c>
      <c r="AL254" t="s">
        <v>5010</v>
      </c>
      <c r="AM254" t="s">
        <v>5010</v>
      </c>
      <c r="AN254" t="s">
        <v>5076</v>
      </c>
      <c r="AO254" t="s">
        <v>5776</v>
      </c>
      <c r="AP254" t="s">
        <v>5289</v>
      </c>
      <c r="AS254" t="s">
        <v>5195</v>
      </c>
      <c r="AT254" t="s">
        <v>4998</v>
      </c>
      <c r="AU254" t="s">
        <v>5273</v>
      </c>
      <c r="AV254" t="s">
        <v>5274</v>
      </c>
      <c r="AW254" t="s">
        <v>5352</v>
      </c>
    </row>
    <row r="255" spans="1:50" x14ac:dyDescent="0.2">
      <c r="A255">
        <v>254</v>
      </c>
      <c r="B255" t="s">
        <v>82</v>
      </c>
      <c r="C255">
        <v>10000077</v>
      </c>
      <c r="D255" t="s">
        <v>5770</v>
      </c>
      <c r="E255">
        <v>10000085</v>
      </c>
      <c r="F255" t="s">
        <v>5039</v>
      </c>
      <c r="G255">
        <v>50000236</v>
      </c>
      <c r="H255">
        <v>33</v>
      </c>
      <c r="J255">
        <v>9000692</v>
      </c>
      <c r="K255" t="s">
        <v>82</v>
      </c>
      <c r="L255" t="s">
        <v>1438</v>
      </c>
      <c r="M255">
        <v>101951</v>
      </c>
      <c r="N255" t="s">
        <v>5007</v>
      </c>
      <c r="O255" t="s">
        <v>3218</v>
      </c>
      <c r="Q255" t="s">
        <v>5771</v>
      </c>
      <c r="S255">
        <v>43374</v>
      </c>
      <c r="T255" t="s">
        <v>3215</v>
      </c>
      <c r="U255" t="s">
        <v>4992</v>
      </c>
      <c r="V255" t="s">
        <v>1439</v>
      </c>
      <c r="W255" t="s">
        <v>105</v>
      </c>
      <c r="X255" t="s">
        <v>4993</v>
      </c>
      <c r="Y255" t="s">
        <v>8600</v>
      </c>
      <c r="Z255" t="s">
        <v>5041</v>
      </c>
      <c r="AC255" t="s">
        <v>5049</v>
      </c>
      <c r="AD255" t="s">
        <v>5777</v>
      </c>
      <c r="AE255">
        <v>35</v>
      </c>
      <c r="AF255" t="s">
        <v>8604</v>
      </c>
      <c r="AG255" t="s">
        <v>8603</v>
      </c>
      <c r="AH255" t="s">
        <v>8753</v>
      </c>
      <c r="AJ255">
        <v>15232439611</v>
      </c>
      <c r="AL255" t="s">
        <v>5010</v>
      </c>
      <c r="AM255" t="s">
        <v>5010</v>
      </c>
      <c r="AN255" t="s">
        <v>5272</v>
      </c>
      <c r="AO255" t="s">
        <v>5394</v>
      </c>
      <c r="AP255" t="s">
        <v>5020</v>
      </c>
      <c r="AT255" t="s">
        <v>4998</v>
      </c>
      <c r="AU255" t="s">
        <v>5273</v>
      </c>
      <c r="AV255" t="s">
        <v>5352</v>
      </c>
      <c r="AW255" t="s">
        <v>5352</v>
      </c>
    </row>
    <row r="256" spans="1:50" hidden="1" x14ac:dyDescent="0.2">
      <c r="A256">
        <v>255</v>
      </c>
      <c r="B256" t="s">
        <v>82</v>
      </c>
      <c r="C256">
        <v>10000077</v>
      </c>
      <c r="D256" t="s">
        <v>5770</v>
      </c>
      <c r="E256">
        <v>10000085</v>
      </c>
      <c r="F256" t="s">
        <v>3220</v>
      </c>
      <c r="G256">
        <v>50000233</v>
      </c>
      <c r="H256">
        <v>34</v>
      </c>
      <c r="J256">
        <v>9000565</v>
      </c>
      <c r="K256" t="s">
        <v>82</v>
      </c>
      <c r="L256" t="s">
        <v>1071</v>
      </c>
      <c r="M256">
        <v>36059</v>
      </c>
      <c r="N256" t="s">
        <v>5007</v>
      </c>
      <c r="O256" t="s">
        <v>3220</v>
      </c>
      <c r="Q256" t="s">
        <v>5778</v>
      </c>
      <c r="S256">
        <v>43435</v>
      </c>
      <c r="T256" t="s">
        <v>3215</v>
      </c>
      <c r="U256" t="s">
        <v>4992</v>
      </c>
      <c r="V256" t="s">
        <v>1072</v>
      </c>
      <c r="W256" t="s">
        <v>125</v>
      </c>
      <c r="X256" t="s">
        <v>4993</v>
      </c>
      <c r="Y256" t="s">
        <v>8589</v>
      </c>
      <c r="Z256" t="s">
        <v>5034</v>
      </c>
      <c r="AC256" t="s">
        <v>5471</v>
      </c>
      <c r="AD256" t="s">
        <v>5780</v>
      </c>
      <c r="AE256">
        <v>42</v>
      </c>
      <c r="AF256" t="s">
        <v>8595</v>
      </c>
      <c r="AG256" t="s">
        <v>8592</v>
      </c>
      <c r="AH256" t="s">
        <v>8754</v>
      </c>
      <c r="AI256">
        <v>37715</v>
      </c>
      <c r="AJ256">
        <v>18631596926</v>
      </c>
      <c r="AL256" t="s">
        <v>5010</v>
      </c>
      <c r="AM256" t="s">
        <v>5010</v>
      </c>
      <c r="AN256" t="s">
        <v>5584</v>
      </c>
      <c r="AO256" t="s">
        <v>5146</v>
      </c>
      <c r="AP256" t="s">
        <v>5015</v>
      </c>
      <c r="AT256" t="s">
        <v>4998</v>
      </c>
      <c r="AU256" t="s">
        <v>5152</v>
      </c>
      <c r="AV256" t="s">
        <v>5153</v>
      </c>
      <c r="AW256" t="s">
        <v>8634</v>
      </c>
      <c r="AX256" t="s">
        <v>5781</v>
      </c>
    </row>
    <row r="257" spans="1:49" hidden="1" x14ac:dyDescent="0.2">
      <c r="A257">
        <v>256</v>
      </c>
      <c r="B257" t="s">
        <v>82</v>
      </c>
      <c r="C257">
        <v>10000077</v>
      </c>
      <c r="F257" t="s">
        <v>5091</v>
      </c>
      <c r="G257">
        <v>50000241</v>
      </c>
      <c r="H257">
        <v>35</v>
      </c>
      <c r="J257">
        <v>9000269</v>
      </c>
      <c r="K257" t="s">
        <v>82</v>
      </c>
      <c r="L257" t="s">
        <v>463</v>
      </c>
      <c r="M257">
        <v>10281</v>
      </c>
      <c r="N257" t="s">
        <v>4991</v>
      </c>
      <c r="O257" t="s">
        <v>3169</v>
      </c>
      <c r="Q257" t="s">
        <v>5737</v>
      </c>
      <c r="T257" t="s">
        <v>3215</v>
      </c>
      <c r="U257" t="s">
        <v>4992</v>
      </c>
      <c r="V257" t="s">
        <v>464</v>
      </c>
      <c r="W257" t="s">
        <v>105</v>
      </c>
      <c r="X257" t="s">
        <v>4993</v>
      </c>
      <c r="Y257" t="s">
        <v>8600</v>
      </c>
      <c r="Z257" t="s">
        <v>5041</v>
      </c>
      <c r="AA257" t="s">
        <v>4995</v>
      </c>
      <c r="AB257" t="s">
        <v>8590</v>
      </c>
      <c r="AD257" t="s">
        <v>5782</v>
      </c>
      <c r="AE257">
        <v>53</v>
      </c>
      <c r="AF257" t="s">
        <v>8653</v>
      </c>
      <c r="AG257" t="s">
        <v>8592</v>
      </c>
      <c r="AH257" t="s">
        <v>8755</v>
      </c>
      <c r="AI257">
        <v>33782</v>
      </c>
      <c r="AJ257">
        <v>15833258756</v>
      </c>
      <c r="AL257" t="s">
        <v>5588</v>
      </c>
      <c r="AM257" t="s">
        <v>5010</v>
      </c>
      <c r="AN257" t="s">
        <v>5783</v>
      </c>
      <c r="AO257" t="s">
        <v>5614</v>
      </c>
      <c r="AP257" t="s">
        <v>5289</v>
      </c>
      <c r="AT257" t="s">
        <v>4998</v>
      </c>
      <c r="AV257" t="s">
        <v>4999</v>
      </c>
      <c r="AW257" t="s">
        <v>7936</v>
      </c>
    </row>
    <row r="258" spans="1:49" hidden="1" x14ac:dyDescent="0.2">
      <c r="A258">
        <v>257</v>
      </c>
      <c r="B258" t="s">
        <v>82</v>
      </c>
      <c r="C258">
        <v>10000077</v>
      </c>
      <c r="H258">
        <v>36</v>
      </c>
      <c r="J258">
        <v>9000875</v>
      </c>
      <c r="K258" t="s">
        <v>82</v>
      </c>
      <c r="L258" t="s">
        <v>2487</v>
      </c>
      <c r="N258" t="s">
        <v>5007</v>
      </c>
      <c r="O258" t="s">
        <v>3218</v>
      </c>
      <c r="Q258" t="s">
        <v>5737</v>
      </c>
      <c r="S258">
        <v>43497</v>
      </c>
      <c r="T258" t="s">
        <v>3215</v>
      </c>
      <c r="U258" t="s">
        <v>4992</v>
      </c>
      <c r="V258" t="s">
        <v>2488</v>
      </c>
      <c r="W258" t="s">
        <v>105</v>
      </c>
      <c r="X258" t="s">
        <v>4993</v>
      </c>
      <c r="Y258" t="s">
        <v>8600</v>
      </c>
      <c r="Z258" t="s">
        <v>5041</v>
      </c>
      <c r="AC258" t="s">
        <v>5049</v>
      </c>
      <c r="AD258" t="s">
        <v>5784</v>
      </c>
      <c r="AE258">
        <v>41</v>
      </c>
      <c r="AF258" t="s">
        <v>8607</v>
      </c>
      <c r="AG258" t="s">
        <v>8592</v>
      </c>
      <c r="AH258" t="s">
        <v>8064</v>
      </c>
      <c r="AJ258" t="s">
        <v>5785</v>
      </c>
      <c r="AL258" t="s">
        <v>5163</v>
      </c>
      <c r="AM258" t="s">
        <v>5010</v>
      </c>
      <c r="AN258" t="s">
        <v>5201</v>
      </c>
      <c r="AO258" t="s">
        <v>5159</v>
      </c>
      <c r="AT258" t="s">
        <v>5005</v>
      </c>
      <c r="AU258" t="s">
        <v>5103</v>
      </c>
      <c r="AV258" t="s">
        <v>5104</v>
      </c>
      <c r="AW258" t="s">
        <v>3254</v>
      </c>
    </row>
    <row r="259" spans="1:49" hidden="1" x14ac:dyDescent="0.2">
      <c r="A259">
        <v>258</v>
      </c>
      <c r="B259" t="s">
        <v>82</v>
      </c>
      <c r="C259">
        <v>10000077</v>
      </c>
      <c r="D259" t="s">
        <v>5736</v>
      </c>
      <c r="E259">
        <v>10000078</v>
      </c>
      <c r="H259">
        <v>37</v>
      </c>
      <c r="J259">
        <v>9000876</v>
      </c>
      <c r="K259" t="s">
        <v>82</v>
      </c>
      <c r="L259" t="s">
        <v>2490</v>
      </c>
      <c r="N259" t="s">
        <v>4991</v>
      </c>
      <c r="O259" t="s">
        <v>3223</v>
      </c>
      <c r="Q259" t="s">
        <v>5737</v>
      </c>
      <c r="S259">
        <v>43473</v>
      </c>
      <c r="T259" t="s">
        <v>3216</v>
      </c>
      <c r="U259" t="s">
        <v>4992</v>
      </c>
      <c r="V259" t="s">
        <v>2491</v>
      </c>
      <c r="W259" t="s">
        <v>105</v>
      </c>
      <c r="X259" t="s">
        <v>4993</v>
      </c>
      <c r="Y259" t="s">
        <v>8600</v>
      </c>
      <c r="Z259" t="s">
        <v>5041</v>
      </c>
      <c r="AA259" t="s">
        <v>4995</v>
      </c>
      <c r="AB259" t="s">
        <v>8590</v>
      </c>
      <c r="AD259" t="s">
        <v>5786</v>
      </c>
      <c r="AE259">
        <v>41</v>
      </c>
      <c r="AF259" t="s">
        <v>8595</v>
      </c>
      <c r="AG259" t="s">
        <v>8592</v>
      </c>
      <c r="AH259" t="s">
        <v>8266</v>
      </c>
      <c r="AI259" t="s">
        <v>5787</v>
      </c>
      <c r="AJ259" t="s">
        <v>5788</v>
      </c>
      <c r="AL259" t="s">
        <v>5010</v>
      </c>
      <c r="AM259" t="s">
        <v>5010</v>
      </c>
      <c r="AN259" t="s">
        <v>5141</v>
      </c>
      <c r="AO259" t="s">
        <v>5177</v>
      </c>
      <c r="AT259" t="s">
        <v>5005</v>
      </c>
      <c r="AU259" t="s">
        <v>5103</v>
      </c>
      <c r="AV259" t="s">
        <v>5104</v>
      </c>
      <c r="AW259" t="s">
        <v>3254</v>
      </c>
    </row>
    <row r="260" spans="1:49" hidden="1" x14ac:dyDescent="0.2">
      <c r="A260">
        <v>259</v>
      </c>
      <c r="B260" t="s">
        <v>82</v>
      </c>
      <c r="C260">
        <v>10000077</v>
      </c>
      <c r="D260" t="s">
        <v>5736</v>
      </c>
      <c r="E260">
        <v>10000078</v>
      </c>
      <c r="H260">
        <v>38</v>
      </c>
      <c r="J260">
        <v>9000877</v>
      </c>
      <c r="K260" t="s">
        <v>82</v>
      </c>
      <c r="L260" t="s">
        <v>2493</v>
      </c>
      <c r="N260" t="s">
        <v>5007</v>
      </c>
      <c r="O260" t="s">
        <v>3218</v>
      </c>
      <c r="Q260" t="s">
        <v>5737</v>
      </c>
      <c r="S260">
        <v>43473</v>
      </c>
      <c r="T260" t="s">
        <v>3215</v>
      </c>
      <c r="U260" t="s">
        <v>4992</v>
      </c>
      <c r="V260" t="s">
        <v>2494</v>
      </c>
      <c r="W260" t="s">
        <v>105</v>
      </c>
      <c r="X260" t="s">
        <v>4993</v>
      </c>
      <c r="Y260" t="s">
        <v>8600</v>
      </c>
      <c r="Z260" t="s">
        <v>5041</v>
      </c>
      <c r="AD260" t="s">
        <v>5789</v>
      </c>
      <c r="AE260">
        <v>49</v>
      </c>
      <c r="AF260" t="s">
        <v>8591</v>
      </c>
      <c r="AG260" t="s">
        <v>8592</v>
      </c>
      <c r="AH260" t="s">
        <v>8305</v>
      </c>
      <c r="AJ260" t="s">
        <v>5790</v>
      </c>
      <c r="AL260" t="s">
        <v>5387</v>
      </c>
      <c r="AM260" t="s">
        <v>5387</v>
      </c>
      <c r="AN260" t="s">
        <v>5791</v>
      </c>
      <c r="AO260" t="s">
        <v>5635</v>
      </c>
      <c r="AT260" t="s">
        <v>5005</v>
      </c>
      <c r="AU260" t="s">
        <v>5103</v>
      </c>
      <c r="AV260" t="s">
        <v>5104</v>
      </c>
      <c r="AW260" t="s">
        <v>3254</v>
      </c>
    </row>
    <row r="261" spans="1:49" hidden="1" x14ac:dyDescent="0.2">
      <c r="A261">
        <v>260</v>
      </c>
      <c r="B261" t="s">
        <v>82</v>
      </c>
      <c r="C261">
        <v>10000077</v>
      </c>
      <c r="D261" t="s">
        <v>5736</v>
      </c>
      <c r="E261">
        <v>10000078</v>
      </c>
      <c r="H261">
        <v>39</v>
      </c>
      <c r="J261">
        <v>9000878</v>
      </c>
      <c r="K261" t="s">
        <v>82</v>
      </c>
      <c r="L261" t="s">
        <v>2496</v>
      </c>
      <c r="N261" t="s">
        <v>4991</v>
      </c>
      <c r="O261" t="s">
        <v>3223</v>
      </c>
      <c r="Q261" t="s">
        <v>5737</v>
      </c>
      <c r="S261">
        <v>43473</v>
      </c>
      <c r="T261" t="s">
        <v>3215</v>
      </c>
      <c r="U261" t="s">
        <v>4992</v>
      </c>
      <c r="V261" t="s">
        <v>2497</v>
      </c>
      <c r="W261" t="s">
        <v>105</v>
      </c>
      <c r="X261" t="s">
        <v>4993</v>
      </c>
      <c r="Y261" t="s">
        <v>8600</v>
      </c>
      <c r="Z261" t="s">
        <v>5041</v>
      </c>
      <c r="AA261" t="s">
        <v>4995</v>
      </c>
      <c r="AB261" t="s">
        <v>8590</v>
      </c>
      <c r="AD261" t="s">
        <v>5792</v>
      </c>
      <c r="AE261">
        <v>37</v>
      </c>
      <c r="AF261" t="s">
        <v>8607</v>
      </c>
      <c r="AG261" t="s">
        <v>8592</v>
      </c>
      <c r="AH261" t="s">
        <v>6553</v>
      </c>
      <c r="AI261">
        <v>38667</v>
      </c>
      <c r="AJ261">
        <v>13463454270</v>
      </c>
      <c r="AL261" t="s">
        <v>5793</v>
      </c>
      <c r="AM261" t="s">
        <v>5075</v>
      </c>
      <c r="AN261" t="s">
        <v>5197</v>
      </c>
      <c r="AO261" t="s">
        <v>5304</v>
      </c>
      <c r="AT261" t="s">
        <v>5005</v>
      </c>
      <c r="AU261" t="s">
        <v>5103</v>
      </c>
      <c r="AV261" t="s">
        <v>5104</v>
      </c>
      <c r="AW261" t="s">
        <v>3254</v>
      </c>
    </row>
    <row r="262" spans="1:49" x14ac:dyDescent="0.2">
      <c r="A262">
        <v>261</v>
      </c>
      <c r="B262" t="s">
        <v>82</v>
      </c>
      <c r="C262">
        <v>10000077</v>
      </c>
      <c r="D262" t="s">
        <v>5736</v>
      </c>
      <c r="E262">
        <v>10000078</v>
      </c>
      <c r="H262">
        <v>40</v>
      </c>
      <c r="J262">
        <v>9000879</v>
      </c>
      <c r="K262" t="s">
        <v>82</v>
      </c>
      <c r="L262" t="s">
        <v>2499</v>
      </c>
      <c r="N262" t="s">
        <v>4991</v>
      </c>
      <c r="O262" t="s">
        <v>3176</v>
      </c>
      <c r="Q262" t="s">
        <v>5737</v>
      </c>
      <c r="S262">
        <v>43473</v>
      </c>
      <c r="T262" t="s">
        <v>3216</v>
      </c>
      <c r="U262" t="s">
        <v>4992</v>
      </c>
      <c r="V262" t="s">
        <v>5794</v>
      </c>
      <c r="W262" t="s">
        <v>105</v>
      </c>
      <c r="X262" t="s">
        <v>4993</v>
      </c>
      <c r="Y262" t="s">
        <v>8600</v>
      </c>
      <c r="Z262" t="s">
        <v>5041</v>
      </c>
      <c r="AA262" t="s">
        <v>5048</v>
      </c>
      <c r="AB262" t="s">
        <v>8593</v>
      </c>
      <c r="AD262" t="s">
        <v>5795</v>
      </c>
      <c r="AE262">
        <v>34</v>
      </c>
      <c r="AF262" t="s">
        <v>8604</v>
      </c>
      <c r="AG262" t="s">
        <v>8603</v>
      </c>
      <c r="AH262" t="s">
        <v>5661</v>
      </c>
      <c r="AI262" t="s">
        <v>5796</v>
      </c>
      <c r="AJ262">
        <v>15075396181</v>
      </c>
      <c r="AL262" t="s">
        <v>5010</v>
      </c>
      <c r="AM262" t="s">
        <v>5010</v>
      </c>
      <c r="AN262" t="s">
        <v>5584</v>
      </c>
      <c r="AO262" t="s">
        <v>5340</v>
      </c>
      <c r="AT262" t="s">
        <v>5005</v>
      </c>
      <c r="AU262" t="s">
        <v>5103</v>
      </c>
      <c r="AV262" t="s">
        <v>5104</v>
      </c>
      <c r="AW262" t="s">
        <v>3254</v>
      </c>
    </row>
    <row r="263" spans="1:49" x14ac:dyDescent="0.2">
      <c r="A263">
        <v>262</v>
      </c>
      <c r="B263" t="s">
        <v>82</v>
      </c>
      <c r="C263">
        <v>10000077</v>
      </c>
      <c r="D263" t="s">
        <v>5736</v>
      </c>
      <c r="E263">
        <v>10000078</v>
      </c>
      <c r="H263">
        <v>41</v>
      </c>
      <c r="J263">
        <v>9000880</v>
      </c>
      <c r="K263" t="s">
        <v>82</v>
      </c>
      <c r="L263" t="s">
        <v>2502</v>
      </c>
      <c r="N263" t="s">
        <v>4991</v>
      </c>
      <c r="O263" t="s">
        <v>3223</v>
      </c>
      <c r="Q263" t="s">
        <v>5737</v>
      </c>
      <c r="S263">
        <v>43473</v>
      </c>
      <c r="T263" t="s">
        <v>3216</v>
      </c>
      <c r="U263" t="s">
        <v>4992</v>
      </c>
      <c r="V263" t="s">
        <v>2503</v>
      </c>
      <c r="W263" t="s">
        <v>105</v>
      </c>
      <c r="X263" t="s">
        <v>4993</v>
      </c>
      <c r="Y263" t="s">
        <v>8600</v>
      </c>
      <c r="Z263" t="s">
        <v>5041</v>
      </c>
      <c r="AA263" t="s">
        <v>4995</v>
      </c>
      <c r="AB263" t="s">
        <v>8590</v>
      </c>
      <c r="AD263" t="s">
        <v>5797</v>
      </c>
      <c r="AE263">
        <v>35</v>
      </c>
      <c r="AF263" t="s">
        <v>8604</v>
      </c>
      <c r="AG263" t="s">
        <v>8603</v>
      </c>
      <c r="AH263" t="s">
        <v>7897</v>
      </c>
      <c r="AI263">
        <v>40342</v>
      </c>
      <c r="AJ263" t="s">
        <v>5798</v>
      </c>
      <c r="AL263" t="s">
        <v>5010</v>
      </c>
      <c r="AM263" t="s">
        <v>5010</v>
      </c>
      <c r="AN263" t="s">
        <v>5799</v>
      </c>
      <c r="AO263" t="s">
        <v>5177</v>
      </c>
      <c r="AT263" t="s">
        <v>5005</v>
      </c>
      <c r="AU263" t="s">
        <v>5103</v>
      </c>
      <c r="AV263" t="s">
        <v>5104</v>
      </c>
      <c r="AW263" t="s">
        <v>3254</v>
      </c>
    </row>
    <row r="264" spans="1:49" hidden="1" x14ac:dyDescent="0.2">
      <c r="A264">
        <v>263</v>
      </c>
      <c r="B264" t="s">
        <v>82</v>
      </c>
      <c r="C264">
        <v>10000077</v>
      </c>
      <c r="H264">
        <v>42</v>
      </c>
      <c r="J264">
        <v>9001033</v>
      </c>
      <c r="K264" t="s">
        <v>82</v>
      </c>
      <c r="L264" t="s">
        <v>2354</v>
      </c>
      <c r="M264">
        <v>36056</v>
      </c>
      <c r="N264" t="s">
        <v>5007</v>
      </c>
      <c r="O264" t="s">
        <v>3176</v>
      </c>
      <c r="Q264" t="s">
        <v>5737</v>
      </c>
      <c r="S264">
        <v>43538</v>
      </c>
      <c r="T264" t="s">
        <v>3215</v>
      </c>
      <c r="U264" t="s">
        <v>4992</v>
      </c>
      <c r="V264" t="s">
        <v>2355</v>
      </c>
      <c r="W264" t="s">
        <v>105</v>
      </c>
      <c r="X264" t="s">
        <v>4993</v>
      </c>
      <c r="Y264" t="s">
        <v>8600</v>
      </c>
      <c r="Z264" t="s">
        <v>5041</v>
      </c>
      <c r="AD264" t="s">
        <v>5800</v>
      </c>
      <c r="AE264">
        <v>46</v>
      </c>
      <c r="AF264" t="s">
        <v>8591</v>
      </c>
      <c r="AG264" t="s">
        <v>8592</v>
      </c>
      <c r="AH264" t="s">
        <v>8371</v>
      </c>
      <c r="AI264">
        <v>42032</v>
      </c>
      <c r="AJ264">
        <v>13230879588</v>
      </c>
      <c r="AL264" t="s">
        <v>5148</v>
      </c>
      <c r="AM264" t="s">
        <v>5387</v>
      </c>
      <c r="AO264" t="s">
        <v>5383</v>
      </c>
      <c r="AT264" t="s">
        <v>4998</v>
      </c>
      <c r="AU264" t="s">
        <v>5171</v>
      </c>
      <c r="AV264" t="s">
        <v>5172</v>
      </c>
      <c r="AW264" t="s">
        <v>8636</v>
      </c>
    </row>
    <row r="265" spans="1:49" hidden="1" x14ac:dyDescent="0.2">
      <c r="A265">
        <v>264</v>
      </c>
      <c r="B265" t="s">
        <v>82</v>
      </c>
      <c r="C265">
        <v>10000077</v>
      </c>
      <c r="D265" t="s">
        <v>5801</v>
      </c>
      <c r="E265">
        <v>10000107</v>
      </c>
      <c r="H265">
        <v>43</v>
      </c>
      <c r="J265">
        <v>9000310</v>
      </c>
      <c r="K265" t="s">
        <v>82</v>
      </c>
      <c r="L265" t="s">
        <v>2537</v>
      </c>
      <c r="N265" t="s">
        <v>4991</v>
      </c>
      <c r="O265" t="s">
        <v>3217</v>
      </c>
      <c r="Q265" t="s">
        <v>5802</v>
      </c>
      <c r="S265">
        <v>43374</v>
      </c>
      <c r="T265" t="s">
        <v>3215</v>
      </c>
      <c r="U265" t="s">
        <v>4992</v>
      </c>
      <c r="V265" t="s">
        <v>2538</v>
      </c>
      <c r="W265" t="s">
        <v>125</v>
      </c>
      <c r="X265" t="s">
        <v>4993</v>
      </c>
      <c r="Y265" t="s">
        <v>8589</v>
      </c>
      <c r="Z265" t="s">
        <v>5034</v>
      </c>
      <c r="AA265" t="s">
        <v>4995</v>
      </c>
      <c r="AB265" t="s">
        <v>8590</v>
      </c>
      <c r="AD265" t="s">
        <v>5803</v>
      </c>
      <c r="AE265">
        <v>48</v>
      </c>
      <c r="AF265" t="s">
        <v>8591</v>
      </c>
      <c r="AG265" t="s">
        <v>8592</v>
      </c>
      <c r="AH265" t="s">
        <v>6659</v>
      </c>
      <c r="AI265" t="s">
        <v>5804</v>
      </c>
      <c r="AJ265">
        <v>13931315061</v>
      </c>
      <c r="AL265" t="s">
        <v>5010</v>
      </c>
      <c r="AM265" t="s">
        <v>5010</v>
      </c>
      <c r="AN265" t="s">
        <v>5466</v>
      </c>
      <c r="AO265" t="s">
        <v>5805</v>
      </c>
      <c r="AT265" t="s">
        <v>5005</v>
      </c>
      <c r="AV265" t="s">
        <v>7864</v>
      </c>
      <c r="AW265" t="s">
        <v>3254</v>
      </c>
    </row>
    <row r="266" spans="1:49" x14ac:dyDescent="0.2">
      <c r="A266">
        <v>265</v>
      </c>
      <c r="B266" t="s">
        <v>82</v>
      </c>
      <c r="C266">
        <v>10000077</v>
      </c>
      <c r="D266" t="s">
        <v>5801</v>
      </c>
      <c r="E266">
        <v>10000107</v>
      </c>
      <c r="F266" t="s">
        <v>5039</v>
      </c>
      <c r="G266">
        <v>50000327</v>
      </c>
      <c r="H266">
        <v>44</v>
      </c>
      <c r="J266">
        <v>9000311</v>
      </c>
      <c r="K266" t="s">
        <v>82</v>
      </c>
      <c r="L266" t="s">
        <v>541</v>
      </c>
      <c r="M266">
        <v>200023</v>
      </c>
      <c r="N266" t="s">
        <v>4991</v>
      </c>
      <c r="O266" t="s">
        <v>3218</v>
      </c>
      <c r="Q266" t="s">
        <v>5806</v>
      </c>
      <c r="S266">
        <v>43374</v>
      </c>
      <c r="T266" t="s">
        <v>3215</v>
      </c>
      <c r="U266" t="s">
        <v>4992</v>
      </c>
      <c r="V266" t="s">
        <v>542</v>
      </c>
      <c r="W266" t="s">
        <v>105</v>
      </c>
      <c r="X266" t="s">
        <v>4993</v>
      </c>
      <c r="Y266" t="s">
        <v>8756</v>
      </c>
      <c r="Z266" t="s">
        <v>5041</v>
      </c>
      <c r="AA266" t="s">
        <v>5054</v>
      </c>
      <c r="AB266" t="s">
        <v>8601</v>
      </c>
      <c r="AD266" t="s">
        <v>5807</v>
      </c>
      <c r="AE266">
        <v>29</v>
      </c>
      <c r="AF266" t="s">
        <v>8602</v>
      </c>
      <c r="AG266" t="s">
        <v>8603</v>
      </c>
      <c r="AH266" t="s">
        <v>8757</v>
      </c>
      <c r="AI266">
        <v>40891</v>
      </c>
      <c r="AJ266">
        <v>18931478207</v>
      </c>
      <c r="AL266" t="s">
        <v>5010</v>
      </c>
      <c r="AM266" t="s">
        <v>5010</v>
      </c>
      <c r="AN266" t="s">
        <v>5141</v>
      </c>
      <c r="AO266" t="s">
        <v>5267</v>
      </c>
      <c r="AP266" t="s">
        <v>5186</v>
      </c>
      <c r="AT266" t="s">
        <v>4998</v>
      </c>
      <c r="AU266" t="s">
        <v>5203</v>
      </c>
      <c r="AV266" t="s">
        <v>4999</v>
      </c>
      <c r="AW266" t="s">
        <v>7936</v>
      </c>
    </row>
    <row r="267" spans="1:49" x14ac:dyDescent="0.2">
      <c r="A267">
        <v>266</v>
      </c>
      <c r="B267" t="s">
        <v>82</v>
      </c>
      <c r="C267">
        <v>10000077</v>
      </c>
      <c r="D267" t="s">
        <v>5801</v>
      </c>
      <c r="E267">
        <v>10000107</v>
      </c>
      <c r="F267" t="s">
        <v>5039</v>
      </c>
      <c r="G267">
        <v>50000328</v>
      </c>
      <c r="H267">
        <v>45</v>
      </c>
      <c r="J267">
        <v>9000312</v>
      </c>
      <c r="K267" t="s">
        <v>82</v>
      </c>
      <c r="L267" t="s">
        <v>544</v>
      </c>
      <c r="M267">
        <v>104323</v>
      </c>
      <c r="N267" t="s">
        <v>4991</v>
      </c>
      <c r="O267" t="s">
        <v>3176</v>
      </c>
      <c r="Q267" t="s">
        <v>5806</v>
      </c>
      <c r="S267">
        <v>43374</v>
      </c>
      <c r="T267" t="s">
        <v>3215</v>
      </c>
      <c r="U267" t="s">
        <v>4992</v>
      </c>
      <c r="V267" t="s">
        <v>545</v>
      </c>
      <c r="W267" t="s">
        <v>105</v>
      </c>
      <c r="X267" t="s">
        <v>4993</v>
      </c>
      <c r="Y267" t="s">
        <v>8756</v>
      </c>
      <c r="Z267" t="s">
        <v>5041</v>
      </c>
      <c r="AA267" t="s">
        <v>5048</v>
      </c>
      <c r="AB267" t="s">
        <v>8593</v>
      </c>
      <c r="AD267" t="s">
        <v>5808</v>
      </c>
      <c r="AE267">
        <v>35</v>
      </c>
      <c r="AF267" t="s">
        <v>8604</v>
      </c>
      <c r="AG267" t="s">
        <v>8603</v>
      </c>
      <c r="AH267" t="s">
        <v>5243</v>
      </c>
      <c r="AJ267">
        <v>15833473798</v>
      </c>
      <c r="AL267" t="s">
        <v>5010</v>
      </c>
      <c r="AM267" t="s">
        <v>5010</v>
      </c>
      <c r="AN267" t="s">
        <v>5550</v>
      </c>
      <c r="AO267" t="s">
        <v>5177</v>
      </c>
      <c r="AP267" t="s">
        <v>5020</v>
      </c>
      <c r="AT267" t="s">
        <v>4998</v>
      </c>
      <c r="AU267" t="s">
        <v>5203</v>
      </c>
      <c r="AV267" t="s">
        <v>4999</v>
      </c>
      <c r="AW267" t="s">
        <v>7936</v>
      </c>
    </row>
    <row r="268" spans="1:49" hidden="1" x14ac:dyDescent="0.2">
      <c r="A268">
        <v>267</v>
      </c>
      <c r="B268" t="s">
        <v>82</v>
      </c>
      <c r="C268">
        <v>10000077</v>
      </c>
      <c r="D268" t="s">
        <v>5801</v>
      </c>
      <c r="E268">
        <v>10000107</v>
      </c>
      <c r="F268" t="s">
        <v>5039</v>
      </c>
      <c r="G268">
        <v>50000329</v>
      </c>
      <c r="H268">
        <v>46</v>
      </c>
      <c r="J268">
        <v>9000314</v>
      </c>
      <c r="K268" t="s">
        <v>82</v>
      </c>
      <c r="L268" t="s">
        <v>549</v>
      </c>
      <c r="M268">
        <v>52027</v>
      </c>
      <c r="N268" t="s">
        <v>5007</v>
      </c>
      <c r="O268" t="s">
        <v>3218</v>
      </c>
      <c r="Q268" t="s">
        <v>5806</v>
      </c>
      <c r="S268">
        <v>43374</v>
      </c>
      <c r="T268" t="s">
        <v>3215</v>
      </c>
      <c r="U268" t="s">
        <v>5130</v>
      </c>
      <c r="V268" t="s">
        <v>550</v>
      </c>
      <c r="W268" t="s">
        <v>105</v>
      </c>
      <c r="X268" t="s">
        <v>4993</v>
      </c>
      <c r="Y268" t="s">
        <v>8756</v>
      </c>
      <c r="Z268" t="s">
        <v>5041</v>
      </c>
      <c r="AC268" t="s">
        <v>5487</v>
      </c>
      <c r="AD268" t="s">
        <v>5809</v>
      </c>
      <c r="AE268">
        <v>45</v>
      </c>
      <c r="AF268" t="s">
        <v>8595</v>
      </c>
      <c r="AG268" t="s">
        <v>8592</v>
      </c>
      <c r="AH268" t="s">
        <v>7402</v>
      </c>
      <c r="AI268">
        <v>40725</v>
      </c>
      <c r="AJ268">
        <v>13803154448</v>
      </c>
      <c r="AL268" t="s">
        <v>5148</v>
      </c>
      <c r="AM268" t="s">
        <v>5387</v>
      </c>
      <c r="AO268" t="s">
        <v>5810</v>
      </c>
      <c r="AP268" t="s">
        <v>5015</v>
      </c>
      <c r="AT268" t="s">
        <v>4998</v>
      </c>
      <c r="AU268" t="s">
        <v>5070</v>
      </c>
      <c r="AV268" t="s">
        <v>5071</v>
      </c>
      <c r="AW268" t="s">
        <v>8609</v>
      </c>
    </row>
    <row r="269" spans="1:49" x14ac:dyDescent="0.2">
      <c r="A269">
        <v>268</v>
      </c>
      <c r="B269" t="s">
        <v>82</v>
      </c>
      <c r="C269">
        <v>10000077</v>
      </c>
      <c r="D269" t="s">
        <v>5811</v>
      </c>
      <c r="E269">
        <v>10000105</v>
      </c>
      <c r="F269" t="s">
        <v>3217</v>
      </c>
      <c r="G269">
        <v>50000315</v>
      </c>
      <c r="H269">
        <v>47</v>
      </c>
      <c r="J269">
        <v>9000297</v>
      </c>
      <c r="K269" t="s">
        <v>82</v>
      </c>
      <c r="L269" t="s">
        <v>517</v>
      </c>
      <c r="M269">
        <v>33158</v>
      </c>
      <c r="N269" t="s">
        <v>4991</v>
      </c>
      <c r="O269" t="s">
        <v>3219</v>
      </c>
      <c r="Q269" t="s">
        <v>5812</v>
      </c>
      <c r="S269">
        <v>43374</v>
      </c>
      <c r="T269" t="s">
        <v>3216</v>
      </c>
      <c r="U269" t="s">
        <v>4992</v>
      </c>
      <c r="V269" t="s">
        <v>518</v>
      </c>
      <c r="W269" t="s">
        <v>125</v>
      </c>
      <c r="X269" t="s">
        <v>4993</v>
      </c>
      <c r="Y269" t="s">
        <v>8589</v>
      </c>
      <c r="Z269" t="s">
        <v>5034</v>
      </c>
      <c r="AA269" t="s">
        <v>5048</v>
      </c>
      <c r="AB269" t="s">
        <v>8593</v>
      </c>
      <c r="AD269" t="s">
        <v>5813</v>
      </c>
      <c r="AE269">
        <v>35</v>
      </c>
      <c r="AF269" t="s">
        <v>8604</v>
      </c>
      <c r="AG269" t="s">
        <v>8603</v>
      </c>
      <c r="AH269" t="s">
        <v>5661</v>
      </c>
      <c r="AI269">
        <v>38834</v>
      </c>
      <c r="AJ269">
        <v>17736564242</v>
      </c>
      <c r="AK269">
        <v>15175556427</v>
      </c>
      <c r="AL269" t="s">
        <v>5010</v>
      </c>
      <c r="AM269" t="s">
        <v>5010</v>
      </c>
      <c r="AN269" t="s">
        <v>5727</v>
      </c>
      <c r="AO269" t="s">
        <v>5814</v>
      </c>
      <c r="AP269" t="s">
        <v>5186</v>
      </c>
      <c r="AT269" t="s">
        <v>4998</v>
      </c>
      <c r="AV269" t="s">
        <v>4999</v>
      </c>
      <c r="AW269" t="s">
        <v>7936</v>
      </c>
    </row>
    <row r="270" spans="1:49" hidden="1" x14ac:dyDescent="0.2">
      <c r="A270">
        <v>269</v>
      </c>
      <c r="B270" t="s">
        <v>82</v>
      </c>
      <c r="C270">
        <v>10000077</v>
      </c>
      <c r="D270" t="s">
        <v>5811</v>
      </c>
      <c r="E270">
        <v>10000105</v>
      </c>
      <c r="H270">
        <v>48</v>
      </c>
      <c r="J270">
        <v>9000298</v>
      </c>
      <c r="K270" t="s">
        <v>82</v>
      </c>
      <c r="L270" t="s">
        <v>2540</v>
      </c>
      <c r="N270" t="s">
        <v>4991</v>
      </c>
      <c r="O270" t="s">
        <v>3176</v>
      </c>
      <c r="Q270" t="s">
        <v>5815</v>
      </c>
      <c r="S270">
        <v>43374</v>
      </c>
      <c r="T270" t="s">
        <v>3216</v>
      </c>
      <c r="U270" t="s">
        <v>4992</v>
      </c>
      <c r="V270" t="s">
        <v>2541</v>
      </c>
      <c r="W270" t="s">
        <v>105</v>
      </c>
      <c r="X270" t="s">
        <v>4993</v>
      </c>
      <c r="Y270" t="s">
        <v>8756</v>
      </c>
      <c r="Z270" t="s">
        <v>5041</v>
      </c>
      <c r="AA270" t="s">
        <v>5048</v>
      </c>
      <c r="AB270" t="s">
        <v>8593</v>
      </c>
      <c r="AD270" t="s">
        <v>5816</v>
      </c>
      <c r="AE270">
        <v>36</v>
      </c>
      <c r="AF270" t="s">
        <v>8607</v>
      </c>
      <c r="AG270" t="s">
        <v>8592</v>
      </c>
      <c r="AH270" t="s">
        <v>5243</v>
      </c>
      <c r="AI270" t="s">
        <v>5817</v>
      </c>
      <c r="AJ270">
        <v>17330578815</v>
      </c>
      <c r="AL270" t="s">
        <v>5010</v>
      </c>
      <c r="AM270" t="s">
        <v>5010</v>
      </c>
      <c r="AN270" t="s">
        <v>5818</v>
      </c>
      <c r="AO270" t="s">
        <v>5601</v>
      </c>
      <c r="AT270" t="s">
        <v>5005</v>
      </c>
      <c r="AV270" t="s">
        <v>7864</v>
      </c>
      <c r="AW270" t="s">
        <v>3254</v>
      </c>
    </row>
    <row r="271" spans="1:49" hidden="1" x14ac:dyDescent="0.2">
      <c r="A271">
        <v>270</v>
      </c>
      <c r="B271" t="s">
        <v>82</v>
      </c>
      <c r="C271">
        <v>10000077</v>
      </c>
      <c r="D271" t="s">
        <v>5811</v>
      </c>
      <c r="E271">
        <v>10000105</v>
      </c>
      <c r="F271" t="s">
        <v>5039</v>
      </c>
      <c r="G271">
        <v>50000318</v>
      </c>
      <c r="H271">
        <v>49</v>
      </c>
      <c r="J271">
        <v>9000299</v>
      </c>
      <c r="K271" t="s">
        <v>82</v>
      </c>
      <c r="L271" t="s">
        <v>520</v>
      </c>
      <c r="M271">
        <v>75344</v>
      </c>
      <c r="N271" t="s">
        <v>4991</v>
      </c>
      <c r="O271" t="s">
        <v>3176</v>
      </c>
      <c r="Q271" t="s">
        <v>5815</v>
      </c>
      <c r="S271">
        <v>43374</v>
      </c>
      <c r="T271" t="s">
        <v>3216</v>
      </c>
      <c r="U271" t="s">
        <v>4992</v>
      </c>
      <c r="V271" t="s">
        <v>521</v>
      </c>
      <c r="W271" t="s">
        <v>105</v>
      </c>
      <c r="X271" t="s">
        <v>4993</v>
      </c>
      <c r="Y271" t="s">
        <v>8756</v>
      </c>
      <c r="Z271" t="s">
        <v>5041</v>
      </c>
      <c r="AA271" t="s">
        <v>5054</v>
      </c>
      <c r="AB271" t="s">
        <v>8601</v>
      </c>
      <c r="AD271" t="s">
        <v>5819</v>
      </c>
      <c r="AE271">
        <v>38</v>
      </c>
      <c r="AF271" t="s">
        <v>8607</v>
      </c>
      <c r="AG271" t="s">
        <v>8592</v>
      </c>
      <c r="AH271" t="s">
        <v>6553</v>
      </c>
      <c r="AJ271">
        <v>13831505033</v>
      </c>
      <c r="AL271" t="s">
        <v>5010</v>
      </c>
      <c r="AM271" t="s">
        <v>5010</v>
      </c>
      <c r="AN271" t="s">
        <v>5820</v>
      </c>
      <c r="AO271" t="s">
        <v>5177</v>
      </c>
      <c r="AP271" t="s">
        <v>5066</v>
      </c>
      <c r="AT271" t="s">
        <v>4998</v>
      </c>
      <c r="AV271" t="s">
        <v>4999</v>
      </c>
      <c r="AW271" t="s">
        <v>7936</v>
      </c>
    </row>
    <row r="272" spans="1:49" x14ac:dyDescent="0.2">
      <c r="A272">
        <v>271</v>
      </c>
      <c r="B272" t="s">
        <v>82</v>
      </c>
      <c r="C272">
        <v>10000077</v>
      </c>
      <c r="D272" t="s">
        <v>5811</v>
      </c>
      <c r="E272">
        <v>10000105</v>
      </c>
      <c r="H272">
        <v>50</v>
      </c>
      <c r="J272">
        <v>9000300</v>
      </c>
      <c r="K272" t="s">
        <v>82</v>
      </c>
      <c r="L272" t="s">
        <v>2543</v>
      </c>
      <c r="N272" t="s">
        <v>4991</v>
      </c>
      <c r="O272" t="s">
        <v>3218</v>
      </c>
      <c r="Q272" t="s">
        <v>5815</v>
      </c>
      <c r="S272">
        <v>43374</v>
      </c>
      <c r="T272" t="s">
        <v>3215</v>
      </c>
      <c r="U272" t="s">
        <v>5130</v>
      </c>
      <c r="V272" t="s">
        <v>2544</v>
      </c>
      <c r="W272" t="s">
        <v>105</v>
      </c>
      <c r="X272" t="s">
        <v>4993</v>
      </c>
      <c r="Y272" t="s">
        <v>8756</v>
      </c>
      <c r="Z272" t="s">
        <v>5041</v>
      </c>
      <c r="AA272" t="s">
        <v>5054</v>
      </c>
      <c r="AB272" t="s">
        <v>8601</v>
      </c>
      <c r="AD272" t="s">
        <v>5821</v>
      </c>
      <c r="AE272">
        <v>29</v>
      </c>
      <c r="AF272" t="s">
        <v>8602</v>
      </c>
      <c r="AG272" t="s">
        <v>8603</v>
      </c>
      <c r="AH272" t="s">
        <v>8758</v>
      </c>
      <c r="AJ272">
        <v>17692558848</v>
      </c>
      <c r="AL272" t="s">
        <v>5010</v>
      </c>
      <c r="AM272" t="s">
        <v>5010</v>
      </c>
      <c r="AN272" t="s">
        <v>5169</v>
      </c>
      <c r="AO272" t="s">
        <v>5058</v>
      </c>
      <c r="AT272" t="s">
        <v>5005</v>
      </c>
      <c r="AV272" t="s">
        <v>7864</v>
      </c>
      <c r="AW272" t="s">
        <v>3254</v>
      </c>
    </row>
    <row r="273" spans="1:49" hidden="1" x14ac:dyDescent="0.2">
      <c r="A273">
        <v>272</v>
      </c>
      <c r="B273" t="s">
        <v>82</v>
      </c>
      <c r="C273">
        <v>10000077</v>
      </c>
      <c r="D273" t="s">
        <v>5822</v>
      </c>
      <c r="E273">
        <v>10000108</v>
      </c>
      <c r="F273" t="s">
        <v>3217</v>
      </c>
      <c r="G273">
        <v>50000330</v>
      </c>
      <c r="H273">
        <v>51</v>
      </c>
      <c r="J273">
        <v>9000307</v>
      </c>
      <c r="K273" t="s">
        <v>82</v>
      </c>
      <c r="L273" t="s">
        <v>538</v>
      </c>
      <c r="M273">
        <v>12635</v>
      </c>
      <c r="N273" t="s">
        <v>5007</v>
      </c>
      <c r="O273" t="s">
        <v>3217</v>
      </c>
      <c r="Q273" t="s">
        <v>5823</v>
      </c>
      <c r="S273">
        <v>43374</v>
      </c>
      <c r="T273" t="s">
        <v>3215</v>
      </c>
      <c r="U273" t="s">
        <v>4992</v>
      </c>
      <c r="V273" t="s">
        <v>539</v>
      </c>
      <c r="W273" t="s">
        <v>125</v>
      </c>
      <c r="X273" t="s">
        <v>4993</v>
      </c>
      <c r="Y273" t="s">
        <v>8589</v>
      </c>
      <c r="Z273" t="s">
        <v>5034</v>
      </c>
      <c r="AC273" t="s">
        <v>5824</v>
      </c>
      <c r="AD273" t="s">
        <v>5825</v>
      </c>
      <c r="AE273">
        <v>41</v>
      </c>
      <c r="AF273" t="s">
        <v>8595</v>
      </c>
      <c r="AG273" t="s">
        <v>8592</v>
      </c>
      <c r="AH273" t="s">
        <v>8759</v>
      </c>
      <c r="AI273">
        <v>36476</v>
      </c>
      <c r="AJ273">
        <v>13513053322</v>
      </c>
      <c r="AL273" t="s">
        <v>5387</v>
      </c>
      <c r="AM273" t="s">
        <v>5387</v>
      </c>
      <c r="AN273" t="s">
        <v>5826</v>
      </c>
      <c r="AO273" t="s">
        <v>5810</v>
      </c>
      <c r="AP273" t="s">
        <v>5491</v>
      </c>
      <c r="AR273" t="s">
        <v>5195</v>
      </c>
      <c r="AT273" t="s">
        <v>4998</v>
      </c>
      <c r="AV273" t="s">
        <v>4999</v>
      </c>
      <c r="AW273" t="s">
        <v>7936</v>
      </c>
    </row>
    <row r="274" spans="1:49" hidden="1" x14ac:dyDescent="0.2">
      <c r="A274">
        <v>273</v>
      </c>
      <c r="B274" t="s">
        <v>82</v>
      </c>
      <c r="C274">
        <v>10000077</v>
      </c>
      <c r="D274" t="s">
        <v>5827</v>
      </c>
      <c r="E274">
        <v>10000106</v>
      </c>
      <c r="F274" t="s">
        <v>3217</v>
      </c>
      <c r="G274">
        <v>50000319</v>
      </c>
      <c r="H274">
        <v>52</v>
      </c>
      <c r="J274">
        <v>9000302</v>
      </c>
      <c r="K274" t="s">
        <v>82</v>
      </c>
      <c r="L274" t="s">
        <v>526</v>
      </c>
      <c r="M274">
        <v>75469</v>
      </c>
      <c r="N274" t="s">
        <v>4991</v>
      </c>
      <c r="O274" t="s">
        <v>3225</v>
      </c>
      <c r="Q274" t="s">
        <v>5828</v>
      </c>
      <c r="S274">
        <v>43374</v>
      </c>
      <c r="T274" t="s">
        <v>3215</v>
      </c>
      <c r="U274" t="s">
        <v>4992</v>
      </c>
      <c r="V274" t="s">
        <v>527</v>
      </c>
      <c r="W274" t="s">
        <v>125</v>
      </c>
      <c r="X274" t="s">
        <v>4993</v>
      </c>
      <c r="Y274" t="s">
        <v>8589</v>
      </c>
      <c r="Z274" t="s">
        <v>5034</v>
      </c>
      <c r="AA274" t="s">
        <v>5048</v>
      </c>
      <c r="AB274" t="s">
        <v>8593</v>
      </c>
      <c r="AD274" t="s">
        <v>5829</v>
      </c>
      <c r="AE274">
        <v>37</v>
      </c>
      <c r="AF274" t="s">
        <v>8607</v>
      </c>
      <c r="AG274" t="s">
        <v>8592</v>
      </c>
      <c r="AH274" t="s">
        <v>8667</v>
      </c>
      <c r="AI274">
        <v>42304</v>
      </c>
      <c r="AJ274">
        <v>18633379908</v>
      </c>
      <c r="AL274" t="s">
        <v>5010</v>
      </c>
      <c r="AM274" t="s">
        <v>5010</v>
      </c>
      <c r="AN274" t="s">
        <v>5051</v>
      </c>
      <c r="AO274" t="s">
        <v>5340</v>
      </c>
      <c r="AP274" t="s">
        <v>5066</v>
      </c>
      <c r="AT274" t="s">
        <v>4998</v>
      </c>
      <c r="AV274" t="s">
        <v>4999</v>
      </c>
      <c r="AW274" t="s">
        <v>7936</v>
      </c>
    </row>
    <row r="275" spans="1:49" x14ac:dyDescent="0.2">
      <c r="A275">
        <v>274</v>
      </c>
      <c r="B275" t="s">
        <v>82</v>
      </c>
      <c r="C275">
        <v>10000077</v>
      </c>
      <c r="D275" t="s">
        <v>5827</v>
      </c>
      <c r="E275">
        <v>10000106</v>
      </c>
      <c r="H275">
        <v>53</v>
      </c>
      <c r="J275">
        <v>9000303</v>
      </c>
      <c r="K275" t="s">
        <v>82</v>
      </c>
      <c r="L275" t="s">
        <v>2546</v>
      </c>
      <c r="N275" t="s">
        <v>4991</v>
      </c>
      <c r="O275" t="s">
        <v>3176</v>
      </c>
      <c r="Q275" t="s">
        <v>5830</v>
      </c>
      <c r="S275">
        <v>43374</v>
      </c>
      <c r="T275" t="s">
        <v>3215</v>
      </c>
      <c r="U275" t="s">
        <v>4992</v>
      </c>
      <c r="V275" t="s">
        <v>2547</v>
      </c>
      <c r="W275" t="s">
        <v>105</v>
      </c>
      <c r="X275" t="s">
        <v>4993</v>
      </c>
      <c r="Y275" t="s">
        <v>8756</v>
      </c>
      <c r="Z275" t="s">
        <v>5041</v>
      </c>
      <c r="AA275" t="s">
        <v>5048</v>
      </c>
      <c r="AB275" t="s">
        <v>8593</v>
      </c>
      <c r="AD275" t="s">
        <v>5831</v>
      </c>
      <c r="AE275">
        <v>32</v>
      </c>
      <c r="AF275" t="s">
        <v>8604</v>
      </c>
      <c r="AG275" t="s">
        <v>8603</v>
      </c>
      <c r="AH275" t="s">
        <v>6551</v>
      </c>
      <c r="AI275" t="s">
        <v>5832</v>
      </c>
      <c r="AJ275">
        <v>19803133003</v>
      </c>
      <c r="AL275" t="s">
        <v>5010</v>
      </c>
      <c r="AM275" t="s">
        <v>5010</v>
      </c>
      <c r="AN275" t="s">
        <v>5494</v>
      </c>
      <c r="AO275" t="s">
        <v>5267</v>
      </c>
      <c r="AT275" t="s">
        <v>5005</v>
      </c>
      <c r="AV275" t="s">
        <v>7864</v>
      </c>
      <c r="AW275" t="s">
        <v>3254</v>
      </c>
    </row>
    <row r="276" spans="1:49" x14ac:dyDescent="0.2">
      <c r="A276">
        <v>275</v>
      </c>
      <c r="B276" t="s">
        <v>82</v>
      </c>
      <c r="C276">
        <v>10000077</v>
      </c>
      <c r="D276" t="s">
        <v>5827</v>
      </c>
      <c r="E276">
        <v>10000106</v>
      </c>
      <c r="F276" t="s">
        <v>5039</v>
      </c>
      <c r="G276">
        <v>50000320</v>
      </c>
      <c r="H276">
        <v>54</v>
      </c>
      <c r="J276">
        <v>9000305</v>
      </c>
      <c r="K276" t="s">
        <v>82</v>
      </c>
      <c r="L276" t="s">
        <v>532</v>
      </c>
      <c r="M276">
        <v>104944</v>
      </c>
      <c r="N276" t="s">
        <v>4991</v>
      </c>
      <c r="O276" t="s">
        <v>3176</v>
      </c>
      <c r="Q276" t="s">
        <v>5830</v>
      </c>
      <c r="S276">
        <v>43374</v>
      </c>
      <c r="T276" t="s">
        <v>3215</v>
      </c>
      <c r="U276" t="s">
        <v>4992</v>
      </c>
      <c r="V276" t="s">
        <v>533</v>
      </c>
      <c r="W276" t="s">
        <v>105</v>
      </c>
      <c r="X276" t="s">
        <v>4993</v>
      </c>
      <c r="Y276" t="s">
        <v>8756</v>
      </c>
      <c r="Z276" t="s">
        <v>5041</v>
      </c>
      <c r="AA276" t="s">
        <v>5048</v>
      </c>
      <c r="AB276" t="s">
        <v>8593</v>
      </c>
      <c r="AD276" t="s">
        <v>5833</v>
      </c>
      <c r="AE276">
        <v>35</v>
      </c>
      <c r="AF276" t="s">
        <v>8604</v>
      </c>
      <c r="AG276" t="s">
        <v>8603</v>
      </c>
      <c r="AH276" t="s">
        <v>5661</v>
      </c>
      <c r="AJ276">
        <v>15132509880</v>
      </c>
      <c r="AL276" t="s">
        <v>5010</v>
      </c>
      <c r="AM276" t="s">
        <v>5010</v>
      </c>
      <c r="AN276" t="s">
        <v>5051</v>
      </c>
      <c r="AO276" t="s">
        <v>5044</v>
      </c>
      <c r="AP276" t="s">
        <v>5020</v>
      </c>
      <c r="AT276" t="s">
        <v>4998</v>
      </c>
      <c r="AV276" t="s">
        <v>4999</v>
      </c>
      <c r="AW276" t="s">
        <v>7936</v>
      </c>
    </row>
    <row r="277" spans="1:49" hidden="1" x14ac:dyDescent="0.2">
      <c r="A277">
        <v>276</v>
      </c>
      <c r="B277" t="s">
        <v>82</v>
      </c>
      <c r="C277">
        <v>10000077</v>
      </c>
      <c r="D277" t="s">
        <v>5827</v>
      </c>
      <c r="E277">
        <v>10000106</v>
      </c>
      <c r="F277" t="s">
        <v>5039</v>
      </c>
      <c r="G277">
        <v>50000321</v>
      </c>
      <c r="H277">
        <v>55</v>
      </c>
      <c r="J277">
        <v>9000306</v>
      </c>
      <c r="K277" t="s">
        <v>82</v>
      </c>
      <c r="L277" t="s">
        <v>535</v>
      </c>
      <c r="M277">
        <v>76444</v>
      </c>
      <c r="N277" t="s">
        <v>4991</v>
      </c>
      <c r="O277" t="s">
        <v>3176</v>
      </c>
      <c r="Q277" t="s">
        <v>5830</v>
      </c>
      <c r="S277">
        <v>43374</v>
      </c>
      <c r="T277" t="s">
        <v>3216</v>
      </c>
      <c r="U277" t="s">
        <v>4992</v>
      </c>
      <c r="V277" t="s">
        <v>536</v>
      </c>
      <c r="W277" t="s">
        <v>105</v>
      </c>
      <c r="X277" t="s">
        <v>4993</v>
      </c>
      <c r="Y277" t="s">
        <v>8756</v>
      </c>
      <c r="Z277" t="s">
        <v>5041</v>
      </c>
      <c r="AA277" t="s">
        <v>4995</v>
      </c>
      <c r="AB277" t="s">
        <v>8590</v>
      </c>
      <c r="AD277" t="s">
        <v>5157</v>
      </c>
      <c r="AE277">
        <v>37</v>
      </c>
      <c r="AF277" t="s">
        <v>8607</v>
      </c>
      <c r="AG277" t="s">
        <v>8592</v>
      </c>
      <c r="AH277" t="s">
        <v>6553</v>
      </c>
      <c r="AI277">
        <v>38163</v>
      </c>
      <c r="AJ277">
        <v>15130559375</v>
      </c>
      <c r="AL277" t="s">
        <v>5010</v>
      </c>
      <c r="AM277" t="s">
        <v>5010</v>
      </c>
      <c r="AN277" t="s">
        <v>5051</v>
      </c>
      <c r="AO277" t="s">
        <v>5267</v>
      </c>
      <c r="AP277" t="s">
        <v>5066</v>
      </c>
      <c r="AT277" t="s">
        <v>4998</v>
      </c>
      <c r="AV277" t="s">
        <v>4999</v>
      </c>
      <c r="AW277" t="s">
        <v>7936</v>
      </c>
    </row>
    <row r="278" spans="1:49" x14ac:dyDescent="0.2">
      <c r="A278">
        <v>277</v>
      </c>
      <c r="B278" t="s">
        <v>82</v>
      </c>
      <c r="C278">
        <v>10000077</v>
      </c>
      <c r="D278" t="s">
        <v>5827</v>
      </c>
      <c r="E278">
        <v>10000106</v>
      </c>
      <c r="H278">
        <v>56</v>
      </c>
      <c r="J278">
        <v>9000309</v>
      </c>
      <c r="K278" t="s">
        <v>82</v>
      </c>
      <c r="L278" t="s">
        <v>2549</v>
      </c>
      <c r="N278" t="s">
        <v>4991</v>
      </c>
      <c r="O278" t="s">
        <v>3176</v>
      </c>
      <c r="Q278" t="s">
        <v>5830</v>
      </c>
      <c r="S278">
        <v>43374</v>
      </c>
      <c r="T278" t="s">
        <v>3215</v>
      </c>
      <c r="U278" t="s">
        <v>4992</v>
      </c>
      <c r="V278" t="s">
        <v>2550</v>
      </c>
      <c r="W278" t="s">
        <v>105</v>
      </c>
      <c r="X278" t="s">
        <v>4993</v>
      </c>
      <c r="Y278" t="s">
        <v>8756</v>
      </c>
      <c r="Z278" t="s">
        <v>5041</v>
      </c>
      <c r="AA278" t="s">
        <v>5054</v>
      </c>
      <c r="AB278" t="s">
        <v>8601</v>
      </c>
      <c r="AD278" t="s">
        <v>5834</v>
      </c>
      <c r="AE278">
        <v>34</v>
      </c>
      <c r="AF278" t="s">
        <v>8604</v>
      </c>
      <c r="AG278" t="s">
        <v>8603</v>
      </c>
      <c r="AH278" t="s">
        <v>6551</v>
      </c>
      <c r="AI278" t="s">
        <v>5835</v>
      </c>
      <c r="AJ278">
        <v>15512345607</v>
      </c>
      <c r="AL278" t="s">
        <v>5010</v>
      </c>
      <c r="AM278" t="s">
        <v>5010</v>
      </c>
      <c r="AN278" t="s">
        <v>5818</v>
      </c>
      <c r="AO278" t="s">
        <v>5836</v>
      </c>
      <c r="AT278" t="s">
        <v>5005</v>
      </c>
      <c r="AV278" t="s">
        <v>7864</v>
      </c>
      <c r="AW278" t="s">
        <v>3254</v>
      </c>
    </row>
    <row r="279" spans="1:49" hidden="1" x14ac:dyDescent="0.2">
      <c r="A279">
        <v>278</v>
      </c>
      <c r="B279" t="s">
        <v>82</v>
      </c>
      <c r="C279">
        <v>10000077</v>
      </c>
      <c r="D279" t="s">
        <v>5827</v>
      </c>
      <c r="E279">
        <v>10000106</v>
      </c>
      <c r="F279" t="s">
        <v>5039</v>
      </c>
      <c r="G279">
        <v>50000325</v>
      </c>
      <c r="H279">
        <v>57</v>
      </c>
      <c r="J279">
        <v>9000315</v>
      </c>
      <c r="K279" t="s">
        <v>82</v>
      </c>
      <c r="L279" t="s">
        <v>552</v>
      </c>
      <c r="M279">
        <v>10301</v>
      </c>
      <c r="N279" t="s">
        <v>5007</v>
      </c>
      <c r="O279" t="s">
        <v>3218</v>
      </c>
      <c r="Q279" t="s">
        <v>5830</v>
      </c>
      <c r="S279">
        <v>43374</v>
      </c>
      <c r="T279" t="s">
        <v>3215</v>
      </c>
      <c r="U279" t="s">
        <v>4992</v>
      </c>
      <c r="V279" t="s">
        <v>553</v>
      </c>
      <c r="W279" t="s">
        <v>105</v>
      </c>
      <c r="X279" t="s">
        <v>4993</v>
      </c>
      <c r="Y279" t="s">
        <v>8756</v>
      </c>
      <c r="Z279" t="s">
        <v>5041</v>
      </c>
      <c r="AD279" t="s">
        <v>5837</v>
      </c>
      <c r="AE279">
        <v>41</v>
      </c>
      <c r="AF279" t="s">
        <v>8595</v>
      </c>
      <c r="AG279" t="s">
        <v>8592</v>
      </c>
      <c r="AH279" t="s">
        <v>6654</v>
      </c>
      <c r="AI279">
        <v>40149</v>
      </c>
      <c r="AJ279">
        <v>13930532360</v>
      </c>
      <c r="AL279" t="s">
        <v>5010</v>
      </c>
      <c r="AM279" t="s">
        <v>5010</v>
      </c>
      <c r="AO279" t="s">
        <v>5838</v>
      </c>
      <c r="AP279" t="s">
        <v>5289</v>
      </c>
      <c r="AT279" t="s">
        <v>4998</v>
      </c>
      <c r="AU279" t="s">
        <v>5070</v>
      </c>
      <c r="AV279" t="s">
        <v>5071</v>
      </c>
      <c r="AW279" t="s">
        <v>8609</v>
      </c>
    </row>
    <row r="280" spans="1:49" hidden="1" x14ac:dyDescent="0.2">
      <c r="A280">
        <v>279</v>
      </c>
      <c r="B280" t="s">
        <v>82</v>
      </c>
      <c r="C280">
        <v>10000077</v>
      </c>
      <c r="D280" t="s">
        <v>5839</v>
      </c>
      <c r="E280">
        <v>10000104</v>
      </c>
      <c r="F280" t="s">
        <v>3217</v>
      </c>
      <c r="G280">
        <v>50000313</v>
      </c>
      <c r="H280">
        <v>58</v>
      </c>
      <c r="J280">
        <v>9000304</v>
      </c>
      <c r="K280" t="s">
        <v>82</v>
      </c>
      <c r="L280" t="s">
        <v>529</v>
      </c>
      <c r="M280">
        <v>53142</v>
      </c>
      <c r="N280" t="s">
        <v>4991</v>
      </c>
      <c r="O280" t="s">
        <v>3217</v>
      </c>
      <c r="Q280" t="s">
        <v>5345</v>
      </c>
      <c r="S280">
        <v>43374</v>
      </c>
      <c r="T280" t="s">
        <v>3215</v>
      </c>
      <c r="U280" t="s">
        <v>4992</v>
      </c>
      <c r="V280" t="s">
        <v>530</v>
      </c>
      <c r="W280" t="s">
        <v>125</v>
      </c>
      <c r="X280" t="s">
        <v>4993</v>
      </c>
      <c r="Y280" t="s">
        <v>8589</v>
      </c>
      <c r="Z280" t="s">
        <v>5034</v>
      </c>
      <c r="AA280" t="s">
        <v>4995</v>
      </c>
      <c r="AB280" t="s">
        <v>8590</v>
      </c>
      <c r="AD280" t="s">
        <v>5840</v>
      </c>
      <c r="AE280">
        <v>49</v>
      </c>
      <c r="AF280" t="s">
        <v>8591</v>
      </c>
      <c r="AG280" t="s">
        <v>8592</v>
      </c>
      <c r="AH280" t="s">
        <v>6699</v>
      </c>
      <c r="AI280">
        <v>36062</v>
      </c>
      <c r="AJ280">
        <v>13932534437</v>
      </c>
      <c r="AL280" t="s">
        <v>5010</v>
      </c>
      <c r="AM280" t="s">
        <v>5010</v>
      </c>
      <c r="AN280" t="s">
        <v>5584</v>
      </c>
      <c r="AO280" t="s">
        <v>5348</v>
      </c>
      <c r="AP280" t="s">
        <v>5571</v>
      </c>
      <c r="AT280" t="s">
        <v>4998</v>
      </c>
      <c r="AV280" t="s">
        <v>4999</v>
      </c>
      <c r="AW280" t="s">
        <v>7936</v>
      </c>
    </row>
    <row r="281" spans="1:49" hidden="1" x14ac:dyDescent="0.2">
      <c r="A281">
        <v>280</v>
      </c>
      <c r="B281" t="s">
        <v>82</v>
      </c>
      <c r="C281">
        <v>10000077</v>
      </c>
      <c r="D281" t="s">
        <v>5811</v>
      </c>
      <c r="E281">
        <v>10000105</v>
      </c>
      <c r="F281" t="s">
        <v>5617</v>
      </c>
      <c r="G281">
        <v>50000311</v>
      </c>
      <c r="H281">
        <v>59</v>
      </c>
      <c r="J281">
        <v>9000301</v>
      </c>
      <c r="K281" t="s">
        <v>82</v>
      </c>
      <c r="L281" t="s">
        <v>523</v>
      </c>
      <c r="M281">
        <v>10089</v>
      </c>
      <c r="N281" t="s">
        <v>4991</v>
      </c>
      <c r="O281" t="s">
        <v>3223</v>
      </c>
      <c r="Q281" t="s">
        <v>5815</v>
      </c>
      <c r="S281">
        <v>43473</v>
      </c>
      <c r="T281" t="s">
        <v>3216</v>
      </c>
      <c r="U281" t="s">
        <v>4992</v>
      </c>
      <c r="V281" t="s">
        <v>524</v>
      </c>
      <c r="W281" t="s">
        <v>105</v>
      </c>
      <c r="X281" t="s">
        <v>4993</v>
      </c>
      <c r="Y281" t="s">
        <v>8756</v>
      </c>
      <c r="Z281" t="s">
        <v>5041</v>
      </c>
      <c r="AA281" t="s">
        <v>4995</v>
      </c>
      <c r="AB281" t="s">
        <v>8590</v>
      </c>
      <c r="AD281" t="s">
        <v>5841</v>
      </c>
      <c r="AE281">
        <v>50</v>
      </c>
      <c r="AF281" t="s">
        <v>8591</v>
      </c>
      <c r="AG281" t="s">
        <v>8592</v>
      </c>
      <c r="AH281" t="s">
        <v>8760</v>
      </c>
      <c r="AI281">
        <v>36495</v>
      </c>
      <c r="AJ281">
        <v>13932584812</v>
      </c>
      <c r="AL281" t="s">
        <v>5010</v>
      </c>
      <c r="AM281" t="s">
        <v>5010</v>
      </c>
      <c r="AN281" t="s">
        <v>5842</v>
      </c>
      <c r="AO281" t="s">
        <v>5304</v>
      </c>
      <c r="AP281" t="s">
        <v>5289</v>
      </c>
      <c r="AT281" t="s">
        <v>4998</v>
      </c>
      <c r="AV281" t="s">
        <v>4999</v>
      </c>
      <c r="AW281" t="s">
        <v>7936</v>
      </c>
    </row>
    <row r="282" spans="1:49" hidden="1" x14ac:dyDescent="0.2">
      <c r="A282">
        <v>281</v>
      </c>
      <c r="B282" t="s">
        <v>82</v>
      </c>
      <c r="C282">
        <v>10000077</v>
      </c>
      <c r="F282" t="s">
        <v>5091</v>
      </c>
      <c r="G282">
        <v>50000312</v>
      </c>
      <c r="H282">
        <v>60</v>
      </c>
      <c r="J282">
        <v>9000313</v>
      </c>
      <c r="K282" t="s">
        <v>82</v>
      </c>
      <c r="L282" t="s">
        <v>546</v>
      </c>
      <c r="M282">
        <v>36732</v>
      </c>
      <c r="N282" t="s">
        <v>4991</v>
      </c>
      <c r="O282" t="s">
        <v>3217</v>
      </c>
      <c r="Q282" t="s">
        <v>5618</v>
      </c>
      <c r="T282" t="s">
        <v>3215</v>
      </c>
      <c r="U282" t="s">
        <v>4992</v>
      </c>
      <c r="V282" t="s">
        <v>547</v>
      </c>
      <c r="W282" t="s">
        <v>125</v>
      </c>
      <c r="X282" t="s">
        <v>4993</v>
      </c>
      <c r="Y282" t="s">
        <v>8589</v>
      </c>
      <c r="Z282" t="s">
        <v>5034</v>
      </c>
      <c r="AA282" t="s">
        <v>4995</v>
      </c>
      <c r="AB282" t="s">
        <v>8590</v>
      </c>
      <c r="AD282" t="s">
        <v>5843</v>
      </c>
      <c r="AE282">
        <v>52</v>
      </c>
      <c r="AF282" t="s">
        <v>8653</v>
      </c>
      <c r="AG282" t="s">
        <v>8592</v>
      </c>
      <c r="AH282" t="s">
        <v>8761</v>
      </c>
      <c r="AI282">
        <v>37134</v>
      </c>
      <c r="AJ282">
        <v>18631596996</v>
      </c>
      <c r="AL282" t="s">
        <v>5010</v>
      </c>
      <c r="AM282" t="s">
        <v>5010</v>
      </c>
      <c r="AN282" t="s">
        <v>5844</v>
      </c>
      <c r="AO282" t="s">
        <v>5304</v>
      </c>
      <c r="AP282" t="s">
        <v>5015</v>
      </c>
      <c r="AT282" t="s">
        <v>4998</v>
      </c>
      <c r="AU282" t="s">
        <v>5203</v>
      </c>
      <c r="AV282" t="s">
        <v>4999</v>
      </c>
      <c r="AW282" t="s">
        <v>7936</v>
      </c>
    </row>
    <row r="283" spans="1:49" hidden="1" x14ac:dyDescent="0.2">
      <c r="A283">
        <v>282</v>
      </c>
      <c r="B283" t="s">
        <v>82</v>
      </c>
      <c r="C283">
        <v>10000077</v>
      </c>
      <c r="H283">
        <v>61</v>
      </c>
      <c r="J283">
        <v>9001218</v>
      </c>
      <c r="K283" t="s">
        <v>82</v>
      </c>
      <c r="L283" t="s">
        <v>5845</v>
      </c>
      <c r="M283">
        <v>38382</v>
      </c>
      <c r="N283" t="s">
        <v>4991</v>
      </c>
      <c r="O283" t="s">
        <v>3223</v>
      </c>
      <c r="Q283" t="s">
        <v>5737</v>
      </c>
      <c r="S283">
        <v>43627</v>
      </c>
      <c r="T283" t="s">
        <v>3215</v>
      </c>
      <c r="U283" t="s">
        <v>4992</v>
      </c>
      <c r="V283" t="s">
        <v>5846</v>
      </c>
      <c r="W283" t="s">
        <v>105</v>
      </c>
      <c r="X283" t="s">
        <v>4993</v>
      </c>
      <c r="Y283" t="s">
        <v>8600</v>
      </c>
      <c r="Z283" t="s">
        <v>5034</v>
      </c>
      <c r="AA283" t="s">
        <v>5048</v>
      </c>
      <c r="AB283" t="s">
        <v>8593</v>
      </c>
      <c r="AD283" t="s">
        <v>7939</v>
      </c>
      <c r="AE283">
        <v>50</v>
      </c>
      <c r="AF283" t="s">
        <v>8591</v>
      </c>
      <c r="AG283" t="s">
        <v>8592</v>
      </c>
      <c r="AH283" t="s">
        <v>8599</v>
      </c>
      <c r="AI283">
        <v>39016</v>
      </c>
      <c r="AJ283">
        <v>18631596885</v>
      </c>
      <c r="AL283" t="s">
        <v>5010</v>
      </c>
      <c r="AM283" t="s">
        <v>5010</v>
      </c>
      <c r="AN283" t="s">
        <v>5847</v>
      </c>
      <c r="AO283" t="s">
        <v>5848</v>
      </c>
      <c r="AP283" t="s">
        <v>5849</v>
      </c>
      <c r="AT283" t="s">
        <v>4998</v>
      </c>
      <c r="AU283" t="s">
        <v>5252</v>
      </c>
      <c r="AV283" t="s">
        <v>5253</v>
      </c>
      <c r="AW283" t="s">
        <v>8643</v>
      </c>
    </row>
    <row r="284" spans="1:49" hidden="1" x14ac:dyDescent="0.2">
      <c r="A284">
        <v>283</v>
      </c>
      <c r="B284" t="s">
        <v>82</v>
      </c>
      <c r="C284">
        <v>10000077</v>
      </c>
      <c r="H284">
        <v>62</v>
      </c>
      <c r="J284">
        <v>9001219</v>
      </c>
      <c r="K284" t="s">
        <v>82</v>
      </c>
      <c r="L284" t="s">
        <v>5850</v>
      </c>
      <c r="M284">
        <v>10061</v>
      </c>
      <c r="N284" t="s">
        <v>4991</v>
      </c>
      <c r="O284" t="s">
        <v>3176</v>
      </c>
      <c r="Q284" t="s">
        <v>5737</v>
      </c>
      <c r="S284">
        <v>43627</v>
      </c>
      <c r="T284" t="s">
        <v>3216</v>
      </c>
      <c r="U284" t="s">
        <v>4992</v>
      </c>
      <c r="V284" t="s">
        <v>5851</v>
      </c>
      <c r="W284" t="s">
        <v>105</v>
      </c>
      <c r="X284" t="s">
        <v>4993</v>
      </c>
      <c r="Y284" t="s">
        <v>8600</v>
      </c>
      <c r="Z284" t="s">
        <v>5041</v>
      </c>
      <c r="AA284" t="s">
        <v>4995</v>
      </c>
      <c r="AB284" t="s">
        <v>8590</v>
      </c>
      <c r="AD284" t="s">
        <v>7592</v>
      </c>
      <c r="AE284">
        <v>36</v>
      </c>
      <c r="AF284" t="s">
        <v>8607</v>
      </c>
      <c r="AG284" t="s">
        <v>8592</v>
      </c>
      <c r="AH284" t="s">
        <v>8762</v>
      </c>
      <c r="AI284" t="s">
        <v>5852</v>
      </c>
      <c r="AJ284">
        <v>18732512198</v>
      </c>
      <c r="AL284" t="s">
        <v>4997</v>
      </c>
      <c r="AM284" t="s">
        <v>5075</v>
      </c>
      <c r="AN284" t="s">
        <v>5853</v>
      </c>
      <c r="AO284" t="s">
        <v>5854</v>
      </c>
      <c r="AP284" t="s">
        <v>5289</v>
      </c>
      <c r="AT284" t="s">
        <v>4998</v>
      </c>
      <c r="AU284" t="s">
        <v>5252</v>
      </c>
      <c r="AV284" t="s">
        <v>5253</v>
      </c>
      <c r="AW284" t="s">
        <v>8643</v>
      </c>
    </row>
    <row r="285" spans="1:49" hidden="1" x14ac:dyDescent="0.2">
      <c r="A285">
        <v>284</v>
      </c>
      <c r="B285" t="s">
        <v>82</v>
      </c>
      <c r="C285">
        <v>10000077</v>
      </c>
      <c r="H285">
        <v>63</v>
      </c>
      <c r="J285">
        <v>9001304</v>
      </c>
      <c r="K285" t="s">
        <v>82</v>
      </c>
      <c r="L285" t="s">
        <v>7940</v>
      </c>
      <c r="N285" t="s">
        <v>4991</v>
      </c>
      <c r="O285" t="s">
        <v>3176</v>
      </c>
      <c r="Q285" t="s">
        <v>7941</v>
      </c>
      <c r="T285" t="s">
        <v>3216</v>
      </c>
      <c r="U285" t="s">
        <v>4992</v>
      </c>
      <c r="V285" t="s">
        <v>7942</v>
      </c>
      <c r="W285" t="s">
        <v>105</v>
      </c>
      <c r="X285" t="s">
        <v>4993</v>
      </c>
      <c r="Y285" t="s">
        <v>8600</v>
      </c>
      <c r="Z285" t="s">
        <v>5041</v>
      </c>
      <c r="AD285" t="s">
        <v>7943</v>
      </c>
      <c r="AE285">
        <v>47</v>
      </c>
      <c r="AF285" t="s">
        <v>8591</v>
      </c>
      <c r="AG285" t="s">
        <v>8592</v>
      </c>
      <c r="AH285" t="s">
        <v>6659</v>
      </c>
      <c r="AJ285">
        <v>13831329943</v>
      </c>
      <c r="AL285" t="s">
        <v>5163</v>
      </c>
      <c r="AM285" t="s">
        <v>5010</v>
      </c>
      <c r="AN285" t="s">
        <v>5634</v>
      </c>
      <c r="AO285" t="s">
        <v>5102</v>
      </c>
      <c r="AT285" t="s">
        <v>5005</v>
      </c>
      <c r="AU285" t="s">
        <v>7893</v>
      </c>
      <c r="AV285" t="s">
        <v>7869</v>
      </c>
      <c r="AW285" t="s">
        <v>7863</v>
      </c>
    </row>
    <row r="286" spans="1:49" hidden="1" x14ac:dyDescent="0.2">
      <c r="A286">
        <v>285</v>
      </c>
      <c r="B286" t="s">
        <v>82</v>
      </c>
      <c r="C286">
        <v>10000077</v>
      </c>
      <c r="H286">
        <v>64</v>
      </c>
      <c r="J286">
        <v>9001307</v>
      </c>
      <c r="K286" t="s">
        <v>82</v>
      </c>
      <c r="L286" t="s">
        <v>7944</v>
      </c>
      <c r="N286" t="s">
        <v>4991</v>
      </c>
      <c r="O286" t="s">
        <v>3176</v>
      </c>
      <c r="Q286" t="s">
        <v>5706</v>
      </c>
      <c r="T286" t="s">
        <v>3216</v>
      </c>
      <c r="U286" t="s">
        <v>4992</v>
      </c>
      <c r="V286" t="s">
        <v>7945</v>
      </c>
      <c r="W286" t="s">
        <v>105</v>
      </c>
      <c r="X286" t="s">
        <v>4993</v>
      </c>
      <c r="Y286" t="s">
        <v>8600</v>
      </c>
      <c r="Z286" t="s">
        <v>5041</v>
      </c>
      <c r="AD286" t="s">
        <v>7946</v>
      </c>
      <c r="AE286">
        <v>46</v>
      </c>
      <c r="AF286" t="s">
        <v>8591</v>
      </c>
      <c r="AG286" t="s">
        <v>8592</v>
      </c>
      <c r="AH286" t="s">
        <v>6699</v>
      </c>
      <c r="AJ286">
        <v>13722352135</v>
      </c>
      <c r="AL286" t="s">
        <v>5163</v>
      </c>
      <c r="AM286" t="s">
        <v>5010</v>
      </c>
      <c r="AN286" t="s">
        <v>5051</v>
      </c>
      <c r="AO286" t="s">
        <v>5102</v>
      </c>
      <c r="AT286" t="s">
        <v>5005</v>
      </c>
      <c r="AU286" t="s">
        <v>7893</v>
      </c>
      <c r="AV286" t="s">
        <v>7869</v>
      </c>
      <c r="AW286" t="s">
        <v>7863</v>
      </c>
    </row>
    <row r="287" spans="1:49" hidden="1" x14ac:dyDescent="0.2">
      <c r="A287">
        <v>286</v>
      </c>
      <c r="B287" t="s">
        <v>82</v>
      </c>
      <c r="C287">
        <v>10000077</v>
      </c>
      <c r="H287">
        <v>65</v>
      </c>
      <c r="J287">
        <v>9001311</v>
      </c>
      <c r="K287" t="s">
        <v>82</v>
      </c>
      <c r="L287" t="s">
        <v>7947</v>
      </c>
      <c r="N287" t="s">
        <v>4991</v>
      </c>
      <c r="O287" t="s">
        <v>3176</v>
      </c>
      <c r="Q287" t="s">
        <v>7941</v>
      </c>
      <c r="T287" t="s">
        <v>3215</v>
      </c>
      <c r="U287" t="s">
        <v>4992</v>
      </c>
      <c r="V287" t="s">
        <v>7948</v>
      </c>
      <c r="W287" t="s">
        <v>105</v>
      </c>
      <c r="X287" t="s">
        <v>4993</v>
      </c>
      <c r="Y287" t="s">
        <v>8600</v>
      </c>
      <c r="Z287" t="s">
        <v>5041</v>
      </c>
      <c r="AD287" t="s">
        <v>7949</v>
      </c>
      <c r="AE287">
        <v>40</v>
      </c>
      <c r="AF287" t="s">
        <v>8607</v>
      </c>
      <c r="AG287" t="s">
        <v>8592</v>
      </c>
      <c r="AH287" t="s">
        <v>7950</v>
      </c>
      <c r="AJ287" t="s">
        <v>7951</v>
      </c>
      <c r="AL287" t="s">
        <v>5163</v>
      </c>
      <c r="AM287" t="s">
        <v>5010</v>
      </c>
      <c r="AN287" t="s">
        <v>5176</v>
      </c>
      <c r="AO287" t="s">
        <v>5340</v>
      </c>
      <c r="AT287" t="s">
        <v>5005</v>
      </c>
      <c r="AU287" t="s">
        <v>7893</v>
      </c>
      <c r="AV287" t="s">
        <v>7869</v>
      </c>
      <c r="AW287" t="s">
        <v>7863</v>
      </c>
    </row>
    <row r="288" spans="1:49" hidden="1" x14ac:dyDescent="0.2">
      <c r="A288">
        <v>287</v>
      </c>
      <c r="B288" t="s">
        <v>82</v>
      </c>
      <c r="C288">
        <v>10000077</v>
      </c>
      <c r="H288">
        <v>66</v>
      </c>
      <c r="J288">
        <v>9001312</v>
      </c>
      <c r="K288" t="s">
        <v>82</v>
      </c>
      <c r="L288" t="s">
        <v>7952</v>
      </c>
      <c r="N288" t="s">
        <v>4991</v>
      </c>
      <c r="O288" t="s">
        <v>3176</v>
      </c>
      <c r="Q288" t="s">
        <v>7941</v>
      </c>
      <c r="T288" t="s">
        <v>3216</v>
      </c>
      <c r="U288" t="s">
        <v>4992</v>
      </c>
      <c r="V288" t="s">
        <v>7953</v>
      </c>
      <c r="W288" t="s">
        <v>105</v>
      </c>
      <c r="X288" t="s">
        <v>4993</v>
      </c>
      <c r="Y288" t="s">
        <v>8600</v>
      </c>
      <c r="Z288" t="s">
        <v>5041</v>
      </c>
      <c r="AD288" t="s">
        <v>7954</v>
      </c>
      <c r="AE288">
        <v>40</v>
      </c>
      <c r="AF288" t="s">
        <v>8607</v>
      </c>
      <c r="AG288" t="s">
        <v>8592</v>
      </c>
      <c r="AH288" t="s">
        <v>7897</v>
      </c>
      <c r="AI288">
        <v>20100527</v>
      </c>
      <c r="AJ288" t="s">
        <v>7955</v>
      </c>
      <c r="AL288" t="s">
        <v>5163</v>
      </c>
      <c r="AM288" t="s">
        <v>5010</v>
      </c>
      <c r="AN288" t="s">
        <v>5132</v>
      </c>
      <c r="AO288" t="s">
        <v>5177</v>
      </c>
      <c r="AT288" t="s">
        <v>5005</v>
      </c>
      <c r="AU288" t="s">
        <v>7893</v>
      </c>
      <c r="AV288" t="s">
        <v>7869</v>
      </c>
      <c r="AW288" t="s">
        <v>7863</v>
      </c>
    </row>
    <row r="289" spans="1:50" x14ac:dyDescent="0.2">
      <c r="A289">
        <v>288</v>
      </c>
      <c r="B289" t="s">
        <v>82</v>
      </c>
      <c r="C289">
        <v>10000077</v>
      </c>
      <c r="H289">
        <v>67</v>
      </c>
      <c r="J289">
        <v>9001322</v>
      </c>
      <c r="K289" t="s">
        <v>82</v>
      </c>
      <c r="L289" t="s">
        <v>7956</v>
      </c>
      <c r="N289" t="s">
        <v>4991</v>
      </c>
      <c r="O289" t="s">
        <v>3176</v>
      </c>
      <c r="Q289" t="s">
        <v>7941</v>
      </c>
      <c r="T289" t="s">
        <v>3215</v>
      </c>
      <c r="U289" t="s">
        <v>4992</v>
      </c>
      <c r="V289" t="s">
        <v>7957</v>
      </c>
      <c r="W289" t="s">
        <v>105</v>
      </c>
      <c r="X289" t="s">
        <v>4993</v>
      </c>
      <c r="Y289" t="s">
        <v>8600</v>
      </c>
      <c r="Z289" t="s">
        <v>5041</v>
      </c>
      <c r="AD289" t="s">
        <v>7958</v>
      </c>
      <c r="AE289">
        <v>35</v>
      </c>
      <c r="AF289" t="s">
        <v>8604</v>
      </c>
      <c r="AG289" t="s">
        <v>8603</v>
      </c>
      <c r="AH289" t="s">
        <v>5661</v>
      </c>
      <c r="AI289">
        <v>20120613</v>
      </c>
      <c r="AJ289">
        <v>13011526571</v>
      </c>
      <c r="AL289" t="s">
        <v>5163</v>
      </c>
      <c r="AM289" t="s">
        <v>5010</v>
      </c>
      <c r="AN289" t="s">
        <v>5169</v>
      </c>
      <c r="AO289" t="s">
        <v>5422</v>
      </c>
      <c r="AT289" t="s">
        <v>5005</v>
      </c>
      <c r="AU289" t="s">
        <v>7893</v>
      </c>
      <c r="AV289" t="s">
        <v>7869</v>
      </c>
      <c r="AW289" t="s">
        <v>7863</v>
      </c>
    </row>
    <row r="290" spans="1:50" hidden="1" x14ac:dyDescent="0.2">
      <c r="A290">
        <v>289</v>
      </c>
      <c r="B290" t="s">
        <v>82</v>
      </c>
      <c r="C290">
        <v>10000077</v>
      </c>
      <c r="H290">
        <v>68</v>
      </c>
      <c r="J290">
        <v>9001323</v>
      </c>
      <c r="K290" t="s">
        <v>82</v>
      </c>
      <c r="L290" t="s">
        <v>7959</v>
      </c>
      <c r="N290" t="s">
        <v>4991</v>
      </c>
      <c r="O290" t="s">
        <v>3176</v>
      </c>
      <c r="Q290" t="s">
        <v>7941</v>
      </c>
      <c r="T290" t="s">
        <v>3215</v>
      </c>
      <c r="U290" t="s">
        <v>4992</v>
      </c>
      <c r="V290" t="s">
        <v>7960</v>
      </c>
      <c r="W290" t="s">
        <v>105</v>
      </c>
      <c r="X290" t="s">
        <v>4993</v>
      </c>
      <c r="Y290" t="s">
        <v>8600</v>
      </c>
      <c r="Z290" t="s">
        <v>5041</v>
      </c>
      <c r="AD290" t="s">
        <v>7961</v>
      </c>
      <c r="AE290">
        <v>36</v>
      </c>
      <c r="AF290" t="s">
        <v>8607</v>
      </c>
      <c r="AG290" t="s">
        <v>8592</v>
      </c>
      <c r="AH290" t="s">
        <v>5243</v>
      </c>
      <c r="AJ290" t="s">
        <v>7962</v>
      </c>
      <c r="AL290" t="s">
        <v>5163</v>
      </c>
      <c r="AM290" t="s">
        <v>5010</v>
      </c>
      <c r="AN290" t="s">
        <v>5089</v>
      </c>
      <c r="AO290" t="s">
        <v>5810</v>
      </c>
      <c r="AT290" t="s">
        <v>5005</v>
      </c>
      <c r="AU290" t="s">
        <v>7893</v>
      </c>
      <c r="AV290" t="s">
        <v>7869</v>
      </c>
      <c r="AW290" t="s">
        <v>7863</v>
      </c>
    </row>
    <row r="291" spans="1:50" x14ac:dyDescent="0.2">
      <c r="A291">
        <v>290</v>
      </c>
      <c r="B291" t="s">
        <v>82</v>
      </c>
      <c r="C291">
        <v>10000077</v>
      </c>
      <c r="H291">
        <v>69</v>
      </c>
      <c r="J291">
        <v>9001326</v>
      </c>
      <c r="K291" t="s">
        <v>82</v>
      </c>
      <c r="L291" t="s">
        <v>7963</v>
      </c>
      <c r="N291" t="s">
        <v>4991</v>
      </c>
      <c r="O291" t="s">
        <v>3176</v>
      </c>
      <c r="Q291" t="s">
        <v>5718</v>
      </c>
      <c r="T291" t="s">
        <v>3216</v>
      </c>
      <c r="U291" t="s">
        <v>4992</v>
      </c>
      <c r="V291" t="s">
        <v>7964</v>
      </c>
      <c r="W291" t="s">
        <v>105</v>
      </c>
      <c r="X291" t="s">
        <v>4993</v>
      </c>
      <c r="Y291" t="s">
        <v>8600</v>
      </c>
      <c r="Z291" t="s">
        <v>5041</v>
      </c>
      <c r="AD291" t="s">
        <v>7965</v>
      </c>
      <c r="AE291">
        <v>35</v>
      </c>
      <c r="AF291" t="s">
        <v>8604</v>
      </c>
      <c r="AG291" t="s">
        <v>8603</v>
      </c>
      <c r="AH291" t="s">
        <v>5661</v>
      </c>
      <c r="AI291">
        <v>20050604</v>
      </c>
      <c r="AJ291">
        <v>13131315135</v>
      </c>
      <c r="AL291" t="s">
        <v>5163</v>
      </c>
      <c r="AM291" t="s">
        <v>5010</v>
      </c>
      <c r="AN291" t="s">
        <v>5089</v>
      </c>
      <c r="AO291" t="s">
        <v>5810</v>
      </c>
      <c r="AT291" t="s">
        <v>5005</v>
      </c>
      <c r="AU291" t="s">
        <v>7893</v>
      </c>
      <c r="AV291" t="s">
        <v>7869</v>
      </c>
      <c r="AW291" t="s">
        <v>7863</v>
      </c>
    </row>
    <row r="292" spans="1:50" hidden="1" x14ac:dyDescent="0.2">
      <c r="A292">
        <v>291</v>
      </c>
      <c r="B292" t="s">
        <v>82</v>
      </c>
      <c r="C292">
        <v>10000077</v>
      </c>
      <c r="H292">
        <v>70</v>
      </c>
      <c r="J292">
        <v>9001353</v>
      </c>
      <c r="K292" t="s">
        <v>82</v>
      </c>
      <c r="L292" t="s">
        <v>7966</v>
      </c>
      <c r="N292" t="s">
        <v>5007</v>
      </c>
      <c r="O292" t="s">
        <v>3218</v>
      </c>
      <c r="Q292" t="s">
        <v>7941</v>
      </c>
      <c r="T292" t="s">
        <v>3215</v>
      </c>
      <c r="U292" t="s">
        <v>4992</v>
      </c>
      <c r="V292" t="s">
        <v>7967</v>
      </c>
      <c r="W292" t="s">
        <v>105</v>
      </c>
      <c r="X292" t="s">
        <v>4993</v>
      </c>
      <c r="Y292" t="s">
        <v>8600</v>
      </c>
      <c r="Z292" t="s">
        <v>5041</v>
      </c>
      <c r="AD292" t="s">
        <v>7968</v>
      </c>
      <c r="AE292">
        <v>37</v>
      </c>
      <c r="AF292" t="s">
        <v>8607</v>
      </c>
      <c r="AG292" t="s">
        <v>8592</v>
      </c>
      <c r="AH292" t="s">
        <v>7969</v>
      </c>
      <c r="AJ292">
        <v>13785323892</v>
      </c>
      <c r="AL292" t="s">
        <v>5163</v>
      </c>
      <c r="AM292" t="s">
        <v>5010</v>
      </c>
      <c r="AN292" t="s">
        <v>7970</v>
      </c>
      <c r="AO292" t="s">
        <v>5146</v>
      </c>
      <c r="AT292" t="s">
        <v>5005</v>
      </c>
      <c r="AU292" t="s">
        <v>7893</v>
      </c>
      <c r="AV292" t="s">
        <v>7869</v>
      </c>
      <c r="AW292" t="s">
        <v>7863</v>
      </c>
    </row>
    <row r="293" spans="1:50" x14ac:dyDescent="0.2">
      <c r="A293">
        <v>292</v>
      </c>
      <c r="B293" t="s">
        <v>82</v>
      </c>
      <c r="C293">
        <v>10000077</v>
      </c>
      <c r="H293">
        <v>71</v>
      </c>
      <c r="J293">
        <v>9001301</v>
      </c>
      <c r="K293" t="s">
        <v>82</v>
      </c>
      <c r="L293" t="s">
        <v>7971</v>
      </c>
      <c r="M293">
        <v>104295</v>
      </c>
      <c r="N293" t="s">
        <v>4991</v>
      </c>
      <c r="O293" t="s">
        <v>3218</v>
      </c>
      <c r="Q293" t="s">
        <v>7941</v>
      </c>
      <c r="S293">
        <v>43678</v>
      </c>
      <c r="T293" t="s">
        <v>3215</v>
      </c>
      <c r="U293" t="s">
        <v>4992</v>
      </c>
      <c r="V293" t="s">
        <v>7972</v>
      </c>
      <c r="W293" t="s">
        <v>105</v>
      </c>
      <c r="X293" t="s">
        <v>4993</v>
      </c>
      <c r="Y293" t="s">
        <v>8600</v>
      </c>
      <c r="Z293" t="s">
        <v>5041</v>
      </c>
      <c r="AD293" t="s">
        <v>7973</v>
      </c>
      <c r="AE293">
        <v>36</v>
      </c>
      <c r="AF293" t="s">
        <v>8604</v>
      </c>
      <c r="AG293" t="s">
        <v>8603</v>
      </c>
      <c r="AH293" t="s">
        <v>5243</v>
      </c>
      <c r="AI293">
        <v>20091225</v>
      </c>
      <c r="AJ293">
        <v>15031585138</v>
      </c>
      <c r="AL293" t="s">
        <v>5010</v>
      </c>
      <c r="AM293" t="s">
        <v>5010</v>
      </c>
      <c r="AO293" t="s">
        <v>7974</v>
      </c>
      <c r="AT293" t="s">
        <v>4998</v>
      </c>
      <c r="AU293" t="s">
        <v>7857</v>
      </c>
      <c r="AV293" t="s">
        <v>7858</v>
      </c>
      <c r="AW293" t="s">
        <v>7863</v>
      </c>
    </row>
    <row r="294" spans="1:50" hidden="1" x14ac:dyDescent="0.2">
      <c r="A294">
        <v>293</v>
      </c>
      <c r="B294" t="s">
        <v>82</v>
      </c>
      <c r="C294">
        <v>10000077</v>
      </c>
      <c r="H294">
        <v>72</v>
      </c>
      <c r="J294">
        <v>9001437</v>
      </c>
      <c r="K294" t="s">
        <v>82</v>
      </c>
      <c r="L294" t="s">
        <v>9264</v>
      </c>
      <c r="N294" t="s">
        <v>5513</v>
      </c>
      <c r="T294" t="s">
        <v>3215</v>
      </c>
      <c r="U294" t="s">
        <v>4992</v>
      </c>
      <c r="V294" t="s">
        <v>9265</v>
      </c>
      <c r="AD294" t="s">
        <v>9310</v>
      </c>
      <c r="AE294">
        <v>46</v>
      </c>
      <c r="AF294" t="s">
        <v>8591</v>
      </c>
      <c r="AG294" t="s">
        <v>8592</v>
      </c>
      <c r="AH294" t="s">
        <v>9311</v>
      </c>
      <c r="AI294">
        <v>20100901</v>
      </c>
      <c r="AJ294">
        <v>18713871538</v>
      </c>
      <c r="AL294" t="s">
        <v>5387</v>
      </c>
      <c r="AM294" t="s">
        <v>5387</v>
      </c>
      <c r="AN294" t="s">
        <v>5270</v>
      </c>
      <c r="AO294" t="s">
        <v>6278</v>
      </c>
      <c r="AT294" t="s">
        <v>4998</v>
      </c>
      <c r="AU294" t="s">
        <v>9308</v>
      </c>
      <c r="AV294" t="s">
        <v>9309</v>
      </c>
      <c r="AW294" t="s">
        <v>9298</v>
      </c>
    </row>
    <row r="295" spans="1:50" hidden="1" x14ac:dyDescent="0.2">
      <c r="A295">
        <v>294</v>
      </c>
      <c r="B295" t="s">
        <v>75</v>
      </c>
      <c r="C295">
        <v>10000086</v>
      </c>
      <c r="F295" t="s">
        <v>3167</v>
      </c>
      <c r="G295">
        <v>50000245</v>
      </c>
      <c r="H295">
        <v>1</v>
      </c>
      <c r="I295" t="s">
        <v>3167</v>
      </c>
      <c r="J295">
        <v>9000111</v>
      </c>
      <c r="K295" t="s">
        <v>75</v>
      </c>
      <c r="L295" t="s">
        <v>72</v>
      </c>
      <c r="M295">
        <v>50626</v>
      </c>
      <c r="N295" t="s">
        <v>4991</v>
      </c>
      <c r="O295" t="s">
        <v>3167</v>
      </c>
      <c r="Q295" t="s">
        <v>3167</v>
      </c>
      <c r="T295" t="s">
        <v>3215</v>
      </c>
      <c r="U295" t="s">
        <v>4992</v>
      </c>
      <c r="V295" t="s">
        <v>73</v>
      </c>
      <c r="W295" t="s">
        <v>29</v>
      </c>
      <c r="X295" t="s">
        <v>4993</v>
      </c>
      <c r="Y295" t="s">
        <v>8589</v>
      </c>
      <c r="Z295" t="s">
        <v>5026</v>
      </c>
      <c r="AA295" t="s">
        <v>4995</v>
      </c>
      <c r="AB295" t="s">
        <v>8590</v>
      </c>
      <c r="AD295" t="s">
        <v>5855</v>
      </c>
      <c r="AE295">
        <v>39</v>
      </c>
      <c r="AF295" t="s">
        <v>8607</v>
      </c>
      <c r="AG295" t="s">
        <v>8592</v>
      </c>
      <c r="AH295" t="s">
        <v>8763</v>
      </c>
      <c r="AI295">
        <v>37012</v>
      </c>
      <c r="AJ295">
        <v>18932527126</v>
      </c>
      <c r="AL295" t="s">
        <v>4997</v>
      </c>
      <c r="AM295" t="s">
        <v>5075</v>
      </c>
      <c r="AP295" t="s">
        <v>75</v>
      </c>
      <c r="AT295" t="s">
        <v>4998</v>
      </c>
      <c r="AV295" t="s">
        <v>4999</v>
      </c>
      <c r="AW295" t="s">
        <v>7936</v>
      </c>
    </row>
    <row r="296" spans="1:50" hidden="1" x14ac:dyDescent="0.2">
      <c r="A296">
        <v>295</v>
      </c>
      <c r="B296" t="s">
        <v>75</v>
      </c>
      <c r="C296">
        <v>10000086</v>
      </c>
      <c r="F296" t="s">
        <v>3221</v>
      </c>
      <c r="G296">
        <v>50000244</v>
      </c>
      <c r="H296">
        <v>2</v>
      </c>
      <c r="I296" t="s">
        <v>3167</v>
      </c>
      <c r="J296">
        <v>9000215</v>
      </c>
      <c r="K296" t="s">
        <v>75</v>
      </c>
      <c r="L296" t="s">
        <v>354</v>
      </c>
      <c r="M296">
        <v>75321</v>
      </c>
      <c r="N296" t="s">
        <v>4991</v>
      </c>
      <c r="O296" t="s">
        <v>3167</v>
      </c>
      <c r="Q296" t="s">
        <v>3167</v>
      </c>
      <c r="S296">
        <v>43732</v>
      </c>
      <c r="T296" t="s">
        <v>3215</v>
      </c>
      <c r="U296" t="s">
        <v>4992</v>
      </c>
      <c r="V296" t="s">
        <v>355</v>
      </c>
      <c r="W296" t="s">
        <v>125</v>
      </c>
      <c r="X296" t="s">
        <v>4993</v>
      </c>
      <c r="Y296" t="s">
        <v>8589</v>
      </c>
      <c r="Z296" t="s">
        <v>5034</v>
      </c>
      <c r="AA296" t="s">
        <v>5048</v>
      </c>
      <c r="AB296" t="s">
        <v>8593</v>
      </c>
      <c r="AD296" t="s">
        <v>5856</v>
      </c>
      <c r="AE296">
        <v>47</v>
      </c>
      <c r="AF296" t="s">
        <v>8591</v>
      </c>
      <c r="AG296" t="s">
        <v>8592</v>
      </c>
      <c r="AH296" t="s">
        <v>8764</v>
      </c>
      <c r="AI296">
        <v>39779</v>
      </c>
      <c r="AJ296">
        <v>18633379890</v>
      </c>
      <c r="AL296" t="s">
        <v>5010</v>
      </c>
      <c r="AM296" t="s">
        <v>5010</v>
      </c>
      <c r="AN296" t="s">
        <v>5857</v>
      </c>
      <c r="AO296" t="s">
        <v>5858</v>
      </c>
      <c r="AP296" t="s">
        <v>5066</v>
      </c>
      <c r="AT296" t="s">
        <v>4998</v>
      </c>
      <c r="AV296" t="s">
        <v>4999</v>
      </c>
      <c r="AW296" t="s">
        <v>7936</v>
      </c>
    </row>
    <row r="297" spans="1:50" hidden="1" x14ac:dyDescent="0.2">
      <c r="A297">
        <v>296</v>
      </c>
      <c r="B297" t="s">
        <v>75</v>
      </c>
      <c r="C297">
        <v>10000086</v>
      </c>
      <c r="D297" t="s">
        <v>5859</v>
      </c>
      <c r="E297">
        <v>10000093</v>
      </c>
      <c r="F297" t="s">
        <v>3220</v>
      </c>
      <c r="G297">
        <v>50000273</v>
      </c>
      <c r="H297">
        <v>3</v>
      </c>
      <c r="J297">
        <v>9000607</v>
      </c>
      <c r="K297" t="s">
        <v>75</v>
      </c>
      <c r="L297" t="s">
        <v>1191</v>
      </c>
      <c r="M297">
        <v>75519</v>
      </c>
      <c r="N297" t="s">
        <v>4991</v>
      </c>
      <c r="O297" t="s">
        <v>3220</v>
      </c>
      <c r="Q297" t="s">
        <v>5860</v>
      </c>
      <c r="S297">
        <v>43374</v>
      </c>
      <c r="T297" t="s">
        <v>3215</v>
      </c>
      <c r="U297" t="s">
        <v>4992</v>
      </c>
      <c r="V297" t="s">
        <v>1192</v>
      </c>
      <c r="W297" t="s">
        <v>125</v>
      </c>
      <c r="X297" t="s">
        <v>4993</v>
      </c>
      <c r="Y297" t="s">
        <v>8589</v>
      </c>
      <c r="Z297" t="s">
        <v>5034</v>
      </c>
      <c r="AA297" t="s">
        <v>5048</v>
      </c>
      <c r="AB297" t="s">
        <v>8593</v>
      </c>
      <c r="AD297" t="s">
        <v>5861</v>
      </c>
      <c r="AE297">
        <v>43</v>
      </c>
      <c r="AF297" t="s">
        <v>8595</v>
      </c>
      <c r="AG297" t="s">
        <v>8592</v>
      </c>
      <c r="AH297" t="s">
        <v>8765</v>
      </c>
      <c r="AI297">
        <v>37575</v>
      </c>
      <c r="AJ297">
        <v>15033936068</v>
      </c>
      <c r="AL297" t="s">
        <v>5010</v>
      </c>
      <c r="AM297" t="s">
        <v>5010</v>
      </c>
      <c r="AN297" t="s">
        <v>5862</v>
      </c>
      <c r="AO297" t="s">
        <v>5052</v>
      </c>
      <c r="AP297" t="s">
        <v>5066</v>
      </c>
      <c r="AT297" t="s">
        <v>4998</v>
      </c>
      <c r="AU297" t="s">
        <v>5734</v>
      </c>
      <c r="AV297" t="s">
        <v>5735</v>
      </c>
      <c r="AW297" t="s">
        <v>5318</v>
      </c>
    </row>
    <row r="298" spans="1:50" hidden="1" x14ac:dyDescent="0.2">
      <c r="A298">
        <v>297</v>
      </c>
      <c r="B298" t="s">
        <v>75</v>
      </c>
      <c r="C298">
        <v>10000086</v>
      </c>
      <c r="D298" t="s">
        <v>5863</v>
      </c>
      <c r="E298">
        <v>10000094</v>
      </c>
      <c r="H298">
        <v>4</v>
      </c>
      <c r="J298">
        <v>9000238</v>
      </c>
      <c r="K298" t="s">
        <v>75</v>
      </c>
      <c r="L298" t="s">
        <v>2505</v>
      </c>
      <c r="N298" t="s">
        <v>4991</v>
      </c>
      <c r="O298" t="s">
        <v>3220</v>
      </c>
      <c r="Q298" t="s">
        <v>5864</v>
      </c>
      <c r="S298">
        <v>43374</v>
      </c>
      <c r="T298" t="s">
        <v>3215</v>
      </c>
      <c r="U298" t="s">
        <v>4992</v>
      </c>
      <c r="V298" t="s">
        <v>2506</v>
      </c>
      <c r="W298" t="s">
        <v>125</v>
      </c>
      <c r="X298" t="s">
        <v>4993</v>
      </c>
      <c r="Y298" t="s">
        <v>8589</v>
      </c>
      <c r="Z298" t="s">
        <v>5034</v>
      </c>
      <c r="AA298" t="s">
        <v>5048</v>
      </c>
      <c r="AB298" t="s">
        <v>8593</v>
      </c>
      <c r="AD298" t="s">
        <v>5865</v>
      </c>
      <c r="AE298">
        <v>36</v>
      </c>
      <c r="AF298" t="s">
        <v>8607</v>
      </c>
      <c r="AG298" t="s">
        <v>8592</v>
      </c>
      <c r="AH298" t="s">
        <v>7897</v>
      </c>
      <c r="AJ298">
        <v>13463132427</v>
      </c>
      <c r="AL298" t="s">
        <v>5163</v>
      </c>
      <c r="AM298" t="s">
        <v>5010</v>
      </c>
      <c r="AN298" t="s">
        <v>5051</v>
      </c>
      <c r="AO298" t="s">
        <v>5177</v>
      </c>
      <c r="AT298" t="s">
        <v>5005</v>
      </c>
      <c r="AV298" t="s">
        <v>7864</v>
      </c>
      <c r="AW298" t="s">
        <v>3254</v>
      </c>
      <c r="AX298" t="s">
        <v>5866</v>
      </c>
    </row>
    <row r="299" spans="1:50" x14ac:dyDescent="0.2">
      <c r="A299">
        <v>298</v>
      </c>
      <c r="B299" t="s">
        <v>75</v>
      </c>
      <c r="C299">
        <v>10000086</v>
      </c>
      <c r="D299" t="s">
        <v>5867</v>
      </c>
      <c r="E299">
        <v>10000097</v>
      </c>
      <c r="F299" t="s">
        <v>3220</v>
      </c>
      <c r="G299">
        <v>50000283</v>
      </c>
      <c r="H299">
        <v>5</v>
      </c>
      <c r="J299">
        <v>9000235</v>
      </c>
      <c r="K299" t="s">
        <v>75</v>
      </c>
      <c r="L299" t="s">
        <v>396</v>
      </c>
      <c r="M299">
        <v>200024</v>
      </c>
      <c r="N299" t="s">
        <v>4991</v>
      </c>
      <c r="O299" t="s">
        <v>3220</v>
      </c>
      <c r="Q299" t="s">
        <v>5868</v>
      </c>
      <c r="S299">
        <v>43374</v>
      </c>
      <c r="T299" t="s">
        <v>3215</v>
      </c>
      <c r="U299" t="s">
        <v>4992</v>
      </c>
      <c r="V299" t="s">
        <v>397</v>
      </c>
      <c r="W299" t="s">
        <v>125</v>
      </c>
      <c r="X299" t="s">
        <v>4993</v>
      </c>
      <c r="Y299" t="s">
        <v>8589</v>
      </c>
      <c r="Z299" t="s">
        <v>5034</v>
      </c>
      <c r="AA299" t="s">
        <v>5054</v>
      </c>
      <c r="AB299" t="s">
        <v>8601</v>
      </c>
      <c r="AD299" t="s">
        <v>5869</v>
      </c>
      <c r="AE299">
        <v>28</v>
      </c>
      <c r="AF299" t="s">
        <v>8602</v>
      </c>
      <c r="AG299" t="s">
        <v>8603</v>
      </c>
      <c r="AH299" t="s">
        <v>8757</v>
      </c>
      <c r="AJ299">
        <v>18634034668</v>
      </c>
      <c r="AL299" t="s">
        <v>5010</v>
      </c>
      <c r="AM299" t="s">
        <v>5010</v>
      </c>
      <c r="AN299" t="s">
        <v>5870</v>
      </c>
      <c r="AO299" t="s">
        <v>5340</v>
      </c>
      <c r="AP299" t="s">
        <v>75</v>
      </c>
      <c r="AT299" t="s">
        <v>4998</v>
      </c>
      <c r="AU299" t="s">
        <v>5431</v>
      </c>
      <c r="AV299" t="s">
        <v>5432</v>
      </c>
      <c r="AW299" t="s">
        <v>8705</v>
      </c>
    </row>
    <row r="300" spans="1:50" hidden="1" x14ac:dyDescent="0.2">
      <c r="A300">
        <v>299</v>
      </c>
      <c r="B300" t="s">
        <v>75</v>
      </c>
      <c r="C300">
        <v>10000086</v>
      </c>
      <c r="D300" t="s">
        <v>5871</v>
      </c>
      <c r="E300">
        <v>10000095</v>
      </c>
      <c r="F300" t="s">
        <v>3220</v>
      </c>
      <c r="G300">
        <v>50000279</v>
      </c>
      <c r="H300">
        <v>6</v>
      </c>
      <c r="J300">
        <v>9000236</v>
      </c>
      <c r="K300" t="s">
        <v>75</v>
      </c>
      <c r="L300" t="s">
        <v>399</v>
      </c>
      <c r="M300">
        <v>50491</v>
      </c>
      <c r="N300" t="s">
        <v>4991</v>
      </c>
      <c r="O300" t="s">
        <v>3220</v>
      </c>
      <c r="Q300" t="s">
        <v>5872</v>
      </c>
      <c r="S300">
        <v>43374</v>
      </c>
      <c r="T300" t="s">
        <v>3215</v>
      </c>
      <c r="U300" t="s">
        <v>4992</v>
      </c>
      <c r="V300" t="s">
        <v>400</v>
      </c>
      <c r="W300" t="s">
        <v>125</v>
      </c>
      <c r="X300" t="s">
        <v>4993</v>
      </c>
      <c r="Y300" t="s">
        <v>8589</v>
      </c>
      <c r="Z300" t="s">
        <v>5034</v>
      </c>
      <c r="AA300" t="s">
        <v>5048</v>
      </c>
      <c r="AB300" t="s">
        <v>8593</v>
      </c>
      <c r="AD300" t="s">
        <v>5873</v>
      </c>
      <c r="AE300">
        <v>36</v>
      </c>
      <c r="AF300" t="s">
        <v>8607</v>
      </c>
      <c r="AG300" t="s">
        <v>8592</v>
      </c>
      <c r="AH300" t="s">
        <v>6553</v>
      </c>
      <c r="AJ300">
        <v>15931583469</v>
      </c>
      <c r="AL300" t="s">
        <v>5010</v>
      </c>
      <c r="AM300" t="s">
        <v>5010</v>
      </c>
      <c r="AN300" t="s">
        <v>5874</v>
      </c>
      <c r="AO300" t="s">
        <v>5357</v>
      </c>
      <c r="AP300" t="s">
        <v>5349</v>
      </c>
      <c r="AT300" t="s">
        <v>4998</v>
      </c>
      <c r="AU300" t="s">
        <v>5431</v>
      </c>
      <c r="AV300" t="s">
        <v>5432</v>
      </c>
      <c r="AW300" t="s">
        <v>8705</v>
      </c>
    </row>
    <row r="301" spans="1:50" hidden="1" x14ac:dyDescent="0.2">
      <c r="A301">
        <v>300</v>
      </c>
      <c r="B301" t="s">
        <v>75</v>
      </c>
      <c r="C301">
        <v>10000086</v>
      </c>
      <c r="D301" t="s">
        <v>5875</v>
      </c>
      <c r="E301">
        <v>10000096</v>
      </c>
      <c r="F301" t="s">
        <v>3220</v>
      </c>
      <c r="G301">
        <v>50000281</v>
      </c>
      <c r="H301">
        <v>7</v>
      </c>
      <c r="J301">
        <v>9000232</v>
      </c>
      <c r="K301" t="s">
        <v>75</v>
      </c>
      <c r="L301" t="s">
        <v>390</v>
      </c>
      <c r="M301">
        <v>50073</v>
      </c>
      <c r="N301" t="s">
        <v>4991</v>
      </c>
      <c r="O301" t="s">
        <v>3220</v>
      </c>
      <c r="Q301" t="s">
        <v>5876</v>
      </c>
      <c r="S301">
        <v>43374</v>
      </c>
      <c r="T301" t="s">
        <v>3215</v>
      </c>
      <c r="U301" t="s">
        <v>4992</v>
      </c>
      <c r="V301" t="s">
        <v>391</v>
      </c>
      <c r="W301" t="s">
        <v>125</v>
      </c>
      <c r="X301" t="s">
        <v>4993</v>
      </c>
      <c r="Y301" t="s">
        <v>8589</v>
      </c>
      <c r="Z301" t="s">
        <v>5034</v>
      </c>
      <c r="AA301" t="s">
        <v>4995</v>
      </c>
      <c r="AB301" t="s">
        <v>8590</v>
      </c>
      <c r="AD301" t="s">
        <v>5877</v>
      </c>
      <c r="AE301">
        <v>42</v>
      </c>
      <c r="AF301" t="s">
        <v>8595</v>
      </c>
      <c r="AG301" t="s">
        <v>8592</v>
      </c>
      <c r="AH301" t="s">
        <v>8766</v>
      </c>
      <c r="AI301">
        <v>41058</v>
      </c>
      <c r="AJ301">
        <v>18932527137</v>
      </c>
      <c r="AL301" t="s">
        <v>5010</v>
      </c>
      <c r="AM301" t="s">
        <v>5010</v>
      </c>
      <c r="AN301" t="s">
        <v>5347</v>
      </c>
      <c r="AO301" t="s">
        <v>5052</v>
      </c>
      <c r="AP301" t="s">
        <v>75</v>
      </c>
      <c r="AT301" t="s">
        <v>4998</v>
      </c>
      <c r="AU301" t="s">
        <v>5431</v>
      </c>
      <c r="AV301" t="s">
        <v>5432</v>
      </c>
      <c r="AW301" t="s">
        <v>8705</v>
      </c>
    </row>
    <row r="302" spans="1:50" hidden="1" x14ac:dyDescent="0.2">
      <c r="A302">
        <v>301</v>
      </c>
      <c r="B302" t="s">
        <v>75</v>
      </c>
      <c r="C302">
        <v>10000086</v>
      </c>
      <c r="D302" t="s">
        <v>5878</v>
      </c>
      <c r="E302">
        <v>10001030</v>
      </c>
      <c r="H302">
        <v>8</v>
      </c>
      <c r="J302">
        <v>9000237</v>
      </c>
      <c r="K302" t="s">
        <v>75</v>
      </c>
      <c r="L302" t="s">
        <v>2507</v>
      </c>
      <c r="N302" t="s">
        <v>4991</v>
      </c>
      <c r="O302" t="s">
        <v>3220</v>
      </c>
      <c r="Q302" t="s">
        <v>5879</v>
      </c>
      <c r="S302">
        <v>43374</v>
      </c>
      <c r="T302" t="s">
        <v>3215</v>
      </c>
      <c r="U302" t="s">
        <v>4992</v>
      </c>
      <c r="V302" t="s">
        <v>2508</v>
      </c>
      <c r="W302" t="s">
        <v>125</v>
      </c>
      <c r="X302" t="s">
        <v>4993</v>
      </c>
      <c r="Y302" t="s">
        <v>8589</v>
      </c>
      <c r="Z302" t="s">
        <v>5034</v>
      </c>
      <c r="AA302" t="s">
        <v>4995</v>
      </c>
      <c r="AB302" t="s">
        <v>8590</v>
      </c>
      <c r="AD302" t="s">
        <v>5880</v>
      </c>
      <c r="AE302">
        <v>42</v>
      </c>
      <c r="AF302" t="s">
        <v>8595</v>
      </c>
      <c r="AG302" t="s">
        <v>8592</v>
      </c>
      <c r="AH302" t="s">
        <v>8767</v>
      </c>
      <c r="AI302">
        <v>39609</v>
      </c>
      <c r="AJ302">
        <v>13331331260</v>
      </c>
      <c r="AL302" t="s">
        <v>5163</v>
      </c>
      <c r="AM302" t="s">
        <v>5010</v>
      </c>
      <c r="AN302" t="s">
        <v>5176</v>
      </c>
      <c r="AO302" t="s">
        <v>5769</v>
      </c>
      <c r="AT302" t="s">
        <v>5005</v>
      </c>
      <c r="AV302" t="s">
        <v>7864</v>
      </c>
      <c r="AW302" t="s">
        <v>3254</v>
      </c>
      <c r="AX302" t="s">
        <v>5866</v>
      </c>
    </row>
    <row r="303" spans="1:50" x14ac:dyDescent="0.2">
      <c r="A303">
        <v>302</v>
      </c>
      <c r="B303" t="s">
        <v>75</v>
      </c>
      <c r="C303">
        <v>10000086</v>
      </c>
      <c r="D303" t="s">
        <v>5881</v>
      </c>
      <c r="E303">
        <v>10000091</v>
      </c>
      <c r="F303" t="s">
        <v>3217</v>
      </c>
      <c r="G303">
        <v>50000269</v>
      </c>
      <c r="H303">
        <v>9</v>
      </c>
      <c r="J303">
        <v>9000214</v>
      </c>
      <c r="K303" t="s">
        <v>75</v>
      </c>
      <c r="L303" t="s">
        <v>351</v>
      </c>
      <c r="M303">
        <v>51156</v>
      </c>
      <c r="N303" t="s">
        <v>4991</v>
      </c>
      <c r="O303" t="s">
        <v>3219</v>
      </c>
      <c r="Q303" t="s">
        <v>5882</v>
      </c>
      <c r="S303">
        <v>43374</v>
      </c>
      <c r="T303" t="s">
        <v>3215</v>
      </c>
      <c r="U303" t="s">
        <v>4992</v>
      </c>
      <c r="V303" t="s">
        <v>352</v>
      </c>
      <c r="W303" t="s">
        <v>125</v>
      </c>
      <c r="X303" t="s">
        <v>4993</v>
      </c>
      <c r="Y303" t="s">
        <v>8589</v>
      </c>
      <c r="Z303" t="s">
        <v>5034</v>
      </c>
      <c r="AA303" t="s">
        <v>5048</v>
      </c>
      <c r="AB303" t="s">
        <v>8593</v>
      </c>
      <c r="AD303" t="s">
        <v>5883</v>
      </c>
      <c r="AE303">
        <v>34</v>
      </c>
      <c r="AF303" t="s">
        <v>8604</v>
      </c>
      <c r="AG303" t="s">
        <v>8603</v>
      </c>
      <c r="AH303" t="s">
        <v>5661</v>
      </c>
      <c r="AI303">
        <v>40437</v>
      </c>
      <c r="AJ303">
        <v>13933332152</v>
      </c>
      <c r="AL303" t="s">
        <v>5010</v>
      </c>
      <c r="AM303" t="s">
        <v>5010</v>
      </c>
      <c r="AN303" t="s">
        <v>5169</v>
      </c>
      <c r="AO303" t="s">
        <v>5814</v>
      </c>
      <c r="AP303" t="s">
        <v>5349</v>
      </c>
      <c r="AT303" t="s">
        <v>4998</v>
      </c>
      <c r="AV303" t="s">
        <v>4999</v>
      </c>
      <c r="AW303" t="s">
        <v>7936</v>
      </c>
    </row>
    <row r="304" spans="1:50" hidden="1" x14ac:dyDescent="0.2">
      <c r="A304">
        <v>303</v>
      </c>
      <c r="B304" t="s">
        <v>75</v>
      </c>
      <c r="C304">
        <v>10000086</v>
      </c>
      <c r="D304" t="s">
        <v>5881</v>
      </c>
      <c r="E304">
        <v>10000091</v>
      </c>
      <c r="F304" t="s">
        <v>5039</v>
      </c>
      <c r="G304">
        <v>50000272</v>
      </c>
      <c r="H304">
        <v>10</v>
      </c>
      <c r="J304">
        <v>9000256</v>
      </c>
      <c r="K304" t="s">
        <v>75</v>
      </c>
      <c r="L304" t="s">
        <v>436</v>
      </c>
      <c r="M304">
        <v>50993</v>
      </c>
      <c r="N304" t="s">
        <v>4991</v>
      </c>
      <c r="O304" t="s">
        <v>3176</v>
      </c>
      <c r="Q304" t="s">
        <v>5884</v>
      </c>
      <c r="S304">
        <v>43374</v>
      </c>
      <c r="T304" t="s">
        <v>3215</v>
      </c>
      <c r="U304" t="s">
        <v>4992</v>
      </c>
      <c r="V304" t="s">
        <v>437</v>
      </c>
      <c r="W304" t="s">
        <v>105</v>
      </c>
      <c r="X304" t="s">
        <v>4993</v>
      </c>
      <c r="Y304" t="s">
        <v>8600</v>
      </c>
      <c r="Z304" t="s">
        <v>5041</v>
      </c>
      <c r="AA304" t="s">
        <v>5054</v>
      </c>
      <c r="AB304" t="s">
        <v>8601</v>
      </c>
      <c r="AD304" t="s">
        <v>5885</v>
      </c>
      <c r="AE304">
        <v>37</v>
      </c>
      <c r="AF304" t="s">
        <v>8607</v>
      </c>
      <c r="AG304" t="s">
        <v>8592</v>
      </c>
      <c r="AH304" t="s">
        <v>8768</v>
      </c>
      <c r="AI304">
        <v>38286</v>
      </c>
      <c r="AJ304">
        <v>18031540934</v>
      </c>
      <c r="AL304" t="s">
        <v>5010</v>
      </c>
      <c r="AM304" t="s">
        <v>5010</v>
      </c>
      <c r="AN304" t="s">
        <v>5169</v>
      </c>
      <c r="AO304" t="s">
        <v>5224</v>
      </c>
      <c r="AP304" t="s">
        <v>75</v>
      </c>
      <c r="AT304" t="s">
        <v>4998</v>
      </c>
      <c r="AU304" t="s">
        <v>5070</v>
      </c>
      <c r="AV304" t="s">
        <v>5071</v>
      </c>
      <c r="AW304" t="s">
        <v>8609</v>
      </c>
    </row>
    <row r="305" spans="1:50" x14ac:dyDescent="0.2">
      <c r="A305">
        <v>304</v>
      </c>
      <c r="B305" t="s">
        <v>75</v>
      </c>
      <c r="C305">
        <v>10000086</v>
      </c>
      <c r="D305" t="s">
        <v>5881</v>
      </c>
      <c r="E305">
        <v>10000091</v>
      </c>
      <c r="F305" t="s">
        <v>5039</v>
      </c>
      <c r="G305">
        <v>50000271</v>
      </c>
      <c r="H305">
        <v>11</v>
      </c>
      <c r="J305">
        <v>9000550</v>
      </c>
      <c r="K305" t="s">
        <v>75</v>
      </c>
      <c r="L305" t="s">
        <v>1028</v>
      </c>
      <c r="M305">
        <v>51417</v>
      </c>
      <c r="N305" t="s">
        <v>5007</v>
      </c>
      <c r="O305" t="s">
        <v>3222</v>
      </c>
      <c r="Q305" t="s">
        <v>5884</v>
      </c>
      <c r="S305">
        <v>43374</v>
      </c>
      <c r="T305" t="s">
        <v>3215</v>
      </c>
      <c r="U305" t="s">
        <v>4992</v>
      </c>
      <c r="V305" t="s">
        <v>1029</v>
      </c>
      <c r="W305" t="s">
        <v>105</v>
      </c>
      <c r="X305" t="s">
        <v>4993</v>
      </c>
      <c r="Y305" t="s">
        <v>8600</v>
      </c>
      <c r="Z305" t="s">
        <v>5041</v>
      </c>
      <c r="AC305" t="s">
        <v>5049</v>
      </c>
      <c r="AD305" t="s">
        <v>5886</v>
      </c>
      <c r="AE305">
        <v>33</v>
      </c>
      <c r="AF305" t="s">
        <v>8604</v>
      </c>
      <c r="AG305" t="s">
        <v>8603</v>
      </c>
      <c r="AH305" t="s">
        <v>8769</v>
      </c>
      <c r="AJ305">
        <v>18633330030</v>
      </c>
      <c r="AL305" t="s">
        <v>5010</v>
      </c>
      <c r="AM305" t="s">
        <v>5010</v>
      </c>
      <c r="AN305" t="s">
        <v>5101</v>
      </c>
      <c r="AO305" t="s">
        <v>5304</v>
      </c>
      <c r="AP305" t="s">
        <v>5349</v>
      </c>
      <c r="AT305" t="s">
        <v>4998</v>
      </c>
      <c r="AU305" t="s">
        <v>5152</v>
      </c>
      <c r="AV305" t="s">
        <v>5153</v>
      </c>
      <c r="AW305" t="s">
        <v>8634</v>
      </c>
    </row>
    <row r="306" spans="1:50" x14ac:dyDescent="0.2">
      <c r="A306">
        <v>305</v>
      </c>
      <c r="B306" t="s">
        <v>75</v>
      </c>
      <c r="C306">
        <v>10000086</v>
      </c>
      <c r="D306" t="s">
        <v>5881</v>
      </c>
      <c r="E306">
        <v>10000091</v>
      </c>
      <c r="F306" t="s">
        <v>5039</v>
      </c>
      <c r="G306">
        <v>50000266</v>
      </c>
      <c r="H306">
        <v>12</v>
      </c>
      <c r="J306">
        <v>9000582</v>
      </c>
      <c r="K306" t="s">
        <v>75</v>
      </c>
      <c r="L306" t="s">
        <v>1116</v>
      </c>
      <c r="N306" t="s">
        <v>4991</v>
      </c>
      <c r="O306" t="s">
        <v>3222</v>
      </c>
      <c r="Q306" t="s">
        <v>5884</v>
      </c>
      <c r="S306">
        <v>43497</v>
      </c>
      <c r="T306" t="s">
        <v>3215</v>
      </c>
      <c r="U306" t="s">
        <v>4992</v>
      </c>
      <c r="V306" t="s">
        <v>1117</v>
      </c>
      <c r="W306" t="s">
        <v>105</v>
      </c>
      <c r="X306" t="s">
        <v>4993</v>
      </c>
      <c r="Y306" t="s">
        <v>8600</v>
      </c>
      <c r="Z306" t="s">
        <v>5041</v>
      </c>
      <c r="AD306" t="s">
        <v>5887</v>
      </c>
      <c r="AE306">
        <v>23</v>
      </c>
      <c r="AF306" t="s">
        <v>8614</v>
      </c>
      <c r="AG306" t="s">
        <v>8603</v>
      </c>
      <c r="AH306" t="s">
        <v>5318</v>
      </c>
      <c r="AJ306">
        <v>15610413221</v>
      </c>
      <c r="AL306" t="s">
        <v>5010</v>
      </c>
      <c r="AM306" t="s">
        <v>5010</v>
      </c>
      <c r="AN306" t="s">
        <v>5176</v>
      </c>
      <c r="AO306" t="s">
        <v>5888</v>
      </c>
      <c r="AT306" t="s">
        <v>5096</v>
      </c>
      <c r="AU306" t="s">
        <v>5261</v>
      </c>
      <c r="AV306" t="s">
        <v>5262</v>
      </c>
      <c r="AW306" t="s">
        <v>5318</v>
      </c>
    </row>
    <row r="307" spans="1:50" x14ac:dyDescent="0.2">
      <c r="A307">
        <v>306</v>
      </c>
      <c r="B307" t="s">
        <v>75</v>
      </c>
      <c r="C307">
        <v>10000086</v>
      </c>
      <c r="D307" t="s">
        <v>5889</v>
      </c>
      <c r="E307">
        <v>10000090</v>
      </c>
      <c r="F307" t="s">
        <v>5039</v>
      </c>
      <c r="G307">
        <v>50000268</v>
      </c>
      <c r="H307">
        <v>13</v>
      </c>
      <c r="J307">
        <v>9000241</v>
      </c>
      <c r="K307" t="s">
        <v>75</v>
      </c>
      <c r="L307" t="s">
        <v>402</v>
      </c>
      <c r="M307">
        <v>50598</v>
      </c>
      <c r="N307" t="s">
        <v>4991</v>
      </c>
      <c r="O307" t="s">
        <v>3176</v>
      </c>
      <c r="Q307" t="s">
        <v>5890</v>
      </c>
      <c r="S307">
        <v>43374</v>
      </c>
      <c r="T307" t="s">
        <v>3215</v>
      </c>
      <c r="U307" t="s">
        <v>4992</v>
      </c>
      <c r="V307" t="s">
        <v>403</v>
      </c>
      <c r="W307" t="s">
        <v>105</v>
      </c>
      <c r="X307" t="s">
        <v>4993</v>
      </c>
      <c r="Y307" t="s">
        <v>8600</v>
      </c>
      <c r="Z307" t="s">
        <v>5041</v>
      </c>
      <c r="AA307" t="s">
        <v>5048</v>
      </c>
      <c r="AB307" t="s">
        <v>8593</v>
      </c>
      <c r="AD307" t="s">
        <v>5891</v>
      </c>
      <c r="AE307">
        <v>35</v>
      </c>
      <c r="AF307" t="s">
        <v>8604</v>
      </c>
      <c r="AG307" t="s">
        <v>8603</v>
      </c>
      <c r="AH307" t="s">
        <v>5661</v>
      </c>
      <c r="AI307">
        <v>39250</v>
      </c>
      <c r="AJ307">
        <v>15133911390</v>
      </c>
      <c r="AL307" t="s">
        <v>5010</v>
      </c>
      <c r="AM307" t="s">
        <v>5010</v>
      </c>
      <c r="AN307" t="s">
        <v>5169</v>
      </c>
      <c r="AO307" t="s">
        <v>5177</v>
      </c>
      <c r="AP307" t="s">
        <v>5020</v>
      </c>
      <c r="AT307" t="s">
        <v>4998</v>
      </c>
      <c r="AV307" t="s">
        <v>4999</v>
      </c>
      <c r="AW307" t="s">
        <v>7936</v>
      </c>
      <c r="AX307" t="s">
        <v>5892</v>
      </c>
    </row>
    <row r="308" spans="1:50" hidden="1" x14ac:dyDescent="0.2">
      <c r="A308">
        <v>307</v>
      </c>
      <c r="B308" t="s">
        <v>75</v>
      </c>
      <c r="C308">
        <v>10000086</v>
      </c>
      <c r="D308" t="s">
        <v>5889</v>
      </c>
      <c r="E308">
        <v>10000090</v>
      </c>
      <c r="F308" t="s">
        <v>3217</v>
      </c>
      <c r="G308">
        <v>50000265</v>
      </c>
      <c r="H308">
        <v>14</v>
      </c>
      <c r="J308">
        <v>9000255</v>
      </c>
      <c r="K308" t="s">
        <v>75</v>
      </c>
      <c r="L308" t="s">
        <v>433</v>
      </c>
      <c r="M308">
        <v>50980</v>
      </c>
      <c r="N308" t="s">
        <v>4991</v>
      </c>
      <c r="O308" t="s">
        <v>3217</v>
      </c>
      <c r="Q308" t="s">
        <v>5893</v>
      </c>
      <c r="S308">
        <v>43374</v>
      </c>
      <c r="T308" t="s">
        <v>3215</v>
      </c>
      <c r="U308" t="s">
        <v>4992</v>
      </c>
      <c r="V308" t="s">
        <v>434</v>
      </c>
      <c r="W308" t="s">
        <v>125</v>
      </c>
      <c r="X308" t="s">
        <v>4993</v>
      </c>
      <c r="Y308" t="s">
        <v>8589</v>
      </c>
      <c r="Z308" t="s">
        <v>5034</v>
      </c>
      <c r="AA308" t="s">
        <v>5048</v>
      </c>
      <c r="AB308" t="s">
        <v>8593</v>
      </c>
      <c r="AD308" t="s">
        <v>5894</v>
      </c>
      <c r="AE308">
        <v>37</v>
      </c>
      <c r="AF308" t="s">
        <v>8607</v>
      </c>
      <c r="AG308" t="s">
        <v>8592</v>
      </c>
      <c r="AH308" t="s">
        <v>8770</v>
      </c>
      <c r="AI308">
        <v>40137</v>
      </c>
      <c r="AJ308">
        <v>15130594971</v>
      </c>
      <c r="AL308" t="s">
        <v>5010</v>
      </c>
      <c r="AM308" t="s">
        <v>5010</v>
      </c>
      <c r="AN308" t="s">
        <v>5176</v>
      </c>
      <c r="AO308" t="s">
        <v>5177</v>
      </c>
      <c r="AP308" t="s">
        <v>75</v>
      </c>
      <c r="AT308" t="s">
        <v>4998</v>
      </c>
      <c r="AU308" t="s">
        <v>5070</v>
      </c>
      <c r="AV308" t="s">
        <v>5071</v>
      </c>
      <c r="AW308" t="s">
        <v>8609</v>
      </c>
    </row>
    <row r="309" spans="1:50" x14ac:dyDescent="0.2">
      <c r="A309">
        <v>308</v>
      </c>
      <c r="B309" t="s">
        <v>75</v>
      </c>
      <c r="C309">
        <v>10000086</v>
      </c>
      <c r="D309" t="s">
        <v>5889</v>
      </c>
      <c r="E309">
        <v>10000090</v>
      </c>
      <c r="F309" t="s">
        <v>5039</v>
      </c>
      <c r="G309">
        <v>50000267</v>
      </c>
      <c r="H309">
        <v>15</v>
      </c>
      <c r="J309">
        <v>9000267</v>
      </c>
      <c r="K309" t="s">
        <v>75</v>
      </c>
      <c r="L309" t="s">
        <v>457</v>
      </c>
      <c r="N309" t="s">
        <v>4991</v>
      </c>
      <c r="O309" t="s">
        <v>3234</v>
      </c>
      <c r="Q309" t="s">
        <v>5890</v>
      </c>
      <c r="S309">
        <v>43374</v>
      </c>
      <c r="T309" t="s">
        <v>3216</v>
      </c>
      <c r="U309" t="s">
        <v>4992</v>
      </c>
      <c r="V309" t="s">
        <v>458</v>
      </c>
      <c r="W309" t="s">
        <v>105</v>
      </c>
      <c r="X309" t="s">
        <v>4993</v>
      </c>
      <c r="Y309" t="s">
        <v>8600</v>
      </c>
      <c r="Z309" t="s">
        <v>5041</v>
      </c>
      <c r="AD309" t="s">
        <v>5895</v>
      </c>
      <c r="AE309">
        <v>29</v>
      </c>
      <c r="AF309" t="s">
        <v>8602</v>
      </c>
      <c r="AG309" t="s">
        <v>8603</v>
      </c>
      <c r="AH309" t="s">
        <v>7216</v>
      </c>
      <c r="AI309">
        <v>43063</v>
      </c>
      <c r="AJ309">
        <v>15030509457</v>
      </c>
      <c r="AL309" t="s">
        <v>5075</v>
      </c>
      <c r="AM309" t="s">
        <v>5075</v>
      </c>
      <c r="AN309" t="s">
        <v>5197</v>
      </c>
      <c r="AO309" t="s">
        <v>5146</v>
      </c>
      <c r="AT309" t="s">
        <v>5096</v>
      </c>
      <c r="AU309" t="s">
        <v>5120</v>
      </c>
      <c r="AV309" t="s">
        <v>5121</v>
      </c>
      <c r="AW309" t="s">
        <v>7216</v>
      </c>
    </row>
    <row r="310" spans="1:50" x14ac:dyDescent="0.2">
      <c r="A310">
        <v>309</v>
      </c>
      <c r="B310" t="s">
        <v>75</v>
      </c>
      <c r="C310">
        <v>10000086</v>
      </c>
      <c r="D310" t="s">
        <v>5889</v>
      </c>
      <c r="E310">
        <v>10000090</v>
      </c>
      <c r="F310" t="s">
        <v>5039</v>
      </c>
      <c r="G310">
        <v>50000263</v>
      </c>
      <c r="H310">
        <v>16</v>
      </c>
      <c r="J310">
        <v>9000605</v>
      </c>
      <c r="K310" t="s">
        <v>75</v>
      </c>
      <c r="L310" t="s">
        <v>1185</v>
      </c>
      <c r="N310" t="s">
        <v>4991</v>
      </c>
      <c r="O310" t="s">
        <v>3222</v>
      </c>
      <c r="Q310" t="s">
        <v>5890</v>
      </c>
      <c r="S310">
        <v>43497</v>
      </c>
      <c r="T310" t="s">
        <v>3215</v>
      </c>
      <c r="U310" t="s">
        <v>4992</v>
      </c>
      <c r="V310" t="s">
        <v>1186</v>
      </c>
      <c r="W310" t="s">
        <v>105</v>
      </c>
      <c r="X310" t="s">
        <v>4993</v>
      </c>
      <c r="Y310" t="s">
        <v>8600</v>
      </c>
      <c r="Z310" t="s">
        <v>5041</v>
      </c>
      <c r="AD310" t="s">
        <v>5896</v>
      </c>
      <c r="AE310">
        <v>25</v>
      </c>
      <c r="AF310" t="s">
        <v>8614</v>
      </c>
      <c r="AG310" t="s">
        <v>8603</v>
      </c>
      <c r="AH310" t="s">
        <v>8112</v>
      </c>
      <c r="AJ310">
        <v>15227785197</v>
      </c>
      <c r="AL310" t="s">
        <v>5010</v>
      </c>
      <c r="AM310" t="s">
        <v>5010</v>
      </c>
      <c r="AN310" t="s">
        <v>5897</v>
      </c>
      <c r="AO310" t="s">
        <v>5146</v>
      </c>
      <c r="AT310" t="s">
        <v>5096</v>
      </c>
      <c r="AU310" t="s">
        <v>5261</v>
      </c>
      <c r="AV310" t="s">
        <v>5262</v>
      </c>
      <c r="AW310" t="s">
        <v>5318</v>
      </c>
    </row>
    <row r="311" spans="1:50" hidden="1" x14ac:dyDescent="0.2">
      <c r="A311">
        <v>310</v>
      </c>
      <c r="B311" t="s">
        <v>75</v>
      </c>
      <c r="C311">
        <v>10000086</v>
      </c>
      <c r="D311" t="s">
        <v>5898</v>
      </c>
      <c r="E311">
        <v>10000087</v>
      </c>
      <c r="F311" t="s">
        <v>3217</v>
      </c>
      <c r="G311">
        <v>50000247</v>
      </c>
      <c r="H311">
        <v>17</v>
      </c>
      <c r="J311">
        <v>9000234</v>
      </c>
      <c r="K311" t="s">
        <v>75</v>
      </c>
      <c r="L311" t="s">
        <v>393</v>
      </c>
      <c r="M311">
        <v>50595</v>
      </c>
      <c r="N311" t="s">
        <v>4991</v>
      </c>
      <c r="O311" t="s">
        <v>3217</v>
      </c>
      <c r="Q311" t="s">
        <v>5899</v>
      </c>
      <c r="S311">
        <v>43374</v>
      </c>
      <c r="T311" t="s">
        <v>3215</v>
      </c>
      <c r="U311" t="s">
        <v>4992</v>
      </c>
      <c r="V311" t="s">
        <v>394</v>
      </c>
      <c r="W311" t="s">
        <v>125</v>
      </c>
      <c r="X311" t="s">
        <v>4993</v>
      </c>
      <c r="Y311" t="s">
        <v>8589</v>
      </c>
      <c r="Z311" t="s">
        <v>5034</v>
      </c>
      <c r="AA311" t="s">
        <v>5048</v>
      </c>
      <c r="AB311" t="s">
        <v>8593</v>
      </c>
      <c r="AD311" t="s">
        <v>5900</v>
      </c>
      <c r="AE311">
        <v>37</v>
      </c>
      <c r="AF311" t="s">
        <v>8607</v>
      </c>
      <c r="AG311" t="s">
        <v>8592</v>
      </c>
      <c r="AH311" t="s">
        <v>6553</v>
      </c>
      <c r="AI311">
        <v>41190</v>
      </c>
      <c r="AJ311">
        <v>18713831338</v>
      </c>
      <c r="AL311" t="s">
        <v>5010</v>
      </c>
      <c r="AM311" t="s">
        <v>5010</v>
      </c>
      <c r="AN311" t="s">
        <v>5169</v>
      </c>
      <c r="AO311" t="s">
        <v>5901</v>
      </c>
      <c r="AP311" t="s">
        <v>75</v>
      </c>
      <c r="AT311" t="s">
        <v>4998</v>
      </c>
      <c r="AU311" t="s">
        <v>5431</v>
      </c>
      <c r="AV311" t="s">
        <v>5432</v>
      </c>
      <c r="AW311" t="s">
        <v>8705</v>
      </c>
    </row>
    <row r="312" spans="1:50" x14ac:dyDescent="0.2">
      <c r="A312">
        <v>311</v>
      </c>
      <c r="B312" t="s">
        <v>75</v>
      </c>
      <c r="C312">
        <v>10000086</v>
      </c>
      <c r="D312" t="s">
        <v>5898</v>
      </c>
      <c r="E312">
        <v>10000087</v>
      </c>
      <c r="F312" t="s">
        <v>5039</v>
      </c>
      <c r="G312">
        <v>50000248</v>
      </c>
      <c r="H312">
        <v>18</v>
      </c>
      <c r="J312">
        <v>9000548</v>
      </c>
      <c r="K312" t="s">
        <v>75</v>
      </c>
      <c r="L312" t="s">
        <v>1022</v>
      </c>
      <c r="M312">
        <v>50511</v>
      </c>
      <c r="N312" t="s">
        <v>4991</v>
      </c>
      <c r="O312" t="s">
        <v>3176</v>
      </c>
      <c r="Q312" t="s">
        <v>5902</v>
      </c>
      <c r="S312">
        <v>43374</v>
      </c>
      <c r="T312" t="s">
        <v>3215</v>
      </c>
      <c r="U312" t="s">
        <v>4992</v>
      </c>
      <c r="V312" t="s">
        <v>1023</v>
      </c>
      <c r="W312" t="s">
        <v>105</v>
      </c>
      <c r="X312" t="s">
        <v>4993</v>
      </c>
      <c r="Y312" t="s">
        <v>8600</v>
      </c>
      <c r="Z312" t="s">
        <v>5041</v>
      </c>
      <c r="AA312" t="s">
        <v>5048</v>
      </c>
      <c r="AB312" t="s">
        <v>8593</v>
      </c>
      <c r="AD312" t="s">
        <v>5903</v>
      </c>
      <c r="AE312">
        <v>35</v>
      </c>
      <c r="AF312" t="s">
        <v>8604</v>
      </c>
      <c r="AG312" t="s">
        <v>8603</v>
      </c>
      <c r="AH312" t="s">
        <v>5243</v>
      </c>
      <c r="AJ312">
        <v>17731527330</v>
      </c>
      <c r="AL312" t="s">
        <v>5010</v>
      </c>
      <c r="AM312" t="s">
        <v>5010</v>
      </c>
      <c r="AN312" t="s">
        <v>5089</v>
      </c>
      <c r="AO312" t="s">
        <v>5904</v>
      </c>
      <c r="AP312" t="s">
        <v>75</v>
      </c>
      <c r="AT312" t="s">
        <v>4998</v>
      </c>
      <c r="AU312" t="s">
        <v>5152</v>
      </c>
      <c r="AV312" t="s">
        <v>5153</v>
      </c>
      <c r="AW312" t="s">
        <v>8634</v>
      </c>
    </row>
    <row r="313" spans="1:50" x14ac:dyDescent="0.2">
      <c r="A313">
        <v>312</v>
      </c>
      <c r="B313" t="s">
        <v>75</v>
      </c>
      <c r="C313">
        <v>10000086</v>
      </c>
      <c r="D313" t="s">
        <v>5898</v>
      </c>
      <c r="E313">
        <v>10000087</v>
      </c>
      <c r="F313" t="s">
        <v>5039</v>
      </c>
      <c r="G313">
        <v>50000270</v>
      </c>
      <c r="H313">
        <v>19</v>
      </c>
      <c r="J313">
        <v>9000583</v>
      </c>
      <c r="K313" t="s">
        <v>75</v>
      </c>
      <c r="L313" t="s">
        <v>1119</v>
      </c>
      <c r="N313" t="s">
        <v>4991</v>
      </c>
      <c r="O313" t="s">
        <v>3222</v>
      </c>
      <c r="Q313" t="s">
        <v>5902</v>
      </c>
      <c r="S313">
        <v>43497</v>
      </c>
      <c r="T313" t="s">
        <v>3216</v>
      </c>
      <c r="U313" t="s">
        <v>4992</v>
      </c>
      <c r="V313" t="s">
        <v>1120</v>
      </c>
      <c r="W313" t="s">
        <v>105</v>
      </c>
      <c r="X313" t="s">
        <v>4993</v>
      </c>
      <c r="Y313" t="s">
        <v>8600</v>
      </c>
      <c r="Z313" t="s">
        <v>5041</v>
      </c>
      <c r="AD313" t="s">
        <v>5905</v>
      </c>
      <c r="AE313">
        <v>23</v>
      </c>
      <c r="AF313" t="s">
        <v>8614</v>
      </c>
      <c r="AG313" t="s">
        <v>8603</v>
      </c>
      <c r="AH313" t="s">
        <v>5318</v>
      </c>
      <c r="AJ313">
        <v>15097573080</v>
      </c>
      <c r="AL313" t="s">
        <v>5010</v>
      </c>
      <c r="AM313" t="s">
        <v>5010</v>
      </c>
      <c r="AN313" t="s">
        <v>5176</v>
      </c>
      <c r="AO313" t="s">
        <v>5906</v>
      </c>
      <c r="AT313" t="s">
        <v>5096</v>
      </c>
      <c r="AU313" t="s">
        <v>5261</v>
      </c>
      <c r="AV313" t="s">
        <v>5262</v>
      </c>
      <c r="AW313" t="s">
        <v>5318</v>
      </c>
    </row>
    <row r="314" spans="1:50" x14ac:dyDescent="0.2">
      <c r="A314">
        <v>313</v>
      </c>
      <c r="B314" t="s">
        <v>75</v>
      </c>
      <c r="C314">
        <v>10000086</v>
      </c>
      <c r="D314" t="s">
        <v>5907</v>
      </c>
      <c r="E314">
        <v>10000088</v>
      </c>
      <c r="F314" t="s">
        <v>5039</v>
      </c>
      <c r="G314">
        <v>50000251</v>
      </c>
      <c r="H314">
        <v>20</v>
      </c>
      <c r="J314">
        <v>9000226</v>
      </c>
      <c r="K314" t="s">
        <v>75</v>
      </c>
      <c r="L314" t="s">
        <v>372</v>
      </c>
      <c r="M314">
        <v>50546</v>
      </c>
      <c r="N314" t="s">
        <v>4991</v>
      </c>
      <c r="O314" t="s">
        <v>3176</v>
      </c>
      <c r="Q314" t="s">
        <v>5908</v>
      </c>
      <c r="S314">
        <v>43374</v>
      </c>
      <c r="T314" t="s">
        <v>3215</v>
      </c>
      <c r="U314" t="s">
        <v>4992</v>
      </c>
      <c r="V314" t="s">
        <v>373</v>
      </c>
      <c r="W314" t="s">
        <v>105</v>
      </c>
      <c r="X314" t="s">
        <v>4993</v>
      </c>
      <c r="Y314" t="s">
        <v>8600</v>
      </c>
      <c r="Z314" t="s">
        <v>5041</v>
      </c>
      <c r="AA314" t="s">
        <v>5048</v>
      </c>
      <c r="AB314" t="s">
        <v>8593</v>
      </c>
      <c r="AD314" t="s">
        <v>5909</v>
      </c>
      <c r="AE314">
        <v>32</v>
      </c>
      <c r="AF314" t="s">
        <v>8604</v>
      </c>
      <c r="AG314" t="s">
        <v>8603</v>
      </c>
      <c r="AH314" t="s">
        <v>8612</v>
      </c>
      <c r="AJ314">
        <v>15931510356</v>
      </c>
      <c r="AL314" t="s">
        <v>5010</v>
      </c>
      <c r="AM314" t="s">
        <v>5010</v>
      </c>
      <c r="AN314" t="s">
        <v>5089</v>
      </c>
      <c r="AO314" t="s">
        <v>5267</v>
      </c>
      <c r="AP314" t="s">
        <v>5349</v>
      </c>
      <c r="AT314" t="s">
        <v>4998</v>
      </c>
      <c r="AU314" t="s">
        <v>5203</v>
      </c>
      <c r="AV314" t="s">
        <v>4999</v>
      </c>
      <c r="AW314" t="s">
        <v>7936</v>
      </c>
    </row>
    <row r="315" spans="1:50" x14ac:dyDescent="0.2">
      <c r="A315">
        <v>314</v>
      </c>
      <c r="B315" t="s">
        <v>75</v>
      </c>
      <c r="C315">
        <v>10000086</v>
      </c>
      <c r="D315" t="s">
        <v>5907</v>
      </c>
      <c r="E315">
        <v>10000088</v>
      </c>
      <c r="F315" t="s">
        <v>5039</v>
      </c>
      <c r="G315">
        <v>50000252</v>
      </c>
      <c r="H315">
        <v>21</v>
      </c>
      <c r="J315">
        <v>9000227</v>
      </c>
      <c r="K315" t="s">
        <v>75</v>
      </c>
      <c r="L315" t="s">
        <v>375</v>
      </c>
      <c r="M315">
        <v>50600</v>
      </c>
      <c r="N315" t="s">
        <v>4991</v>
      </c>
      <c r="O315" t="s">
        <v>3176</v>
      </c>
      <c r="Q315" t="s">
        <v>5908</v>
      </c>
      <c r="S315">
        <v>43374</v>
      </c>
      <c r="T315" t="s">
        <v>3215</v>
      </c>
      <c r="U315" t="s">
        <v>4992</v>
      </c>
      <c r="V315" t="s">
        <v>376</v>
      </c>
      <c r="W315" t="s">
        <v>105</v>
      </c>
      <c r="X315" t="s">
        <v>4993</v>
      </c>
      <c r="Y315" t="s">
        <v>8600</v>
      </c>
      <c r="Z315" t="s">
        <v>5041</v>
      </c>
      <c r="AA315" t="s">
        <v>5048</v>
      </c>
      <c r="AB315" t="s">
        <v>8593</v>
      </c>
      <c r="AD315" t="s">
        <v>5910</v>
      </c>
      <c r="AE315">
        <v>34</v>
      </c>
      <c r="AF315" t="s">
        <v>8604</v>
      </c>
      <c r="AG315" t="s">
        <v>8603</v>
      </c>
      <c r="AH315" t="s">
        <v>5661</v>
      </c>
      <c r="AJ315">
        <v>13463520225</v>
      </c>
      <c r="AL315" t="s">
        <v>5010</v>
      </c>
      <c r="AM315" t="s">
        <v>5010</v>
      </c>
      <c r="AN315" t="s">
        <v>5727</v>
      </c>
      <c r="AO315" t="s">
        <v>5177</v>
      </c>
      <c r="AP315" t="s">
        <v>5349</v>
      </c>
      <c r="AT315" t="s">
        <v>4998</v>
      </c>
      <c r="AU315" t="s">
        <v>5203</v>
      </c>
      <c r="AV315" t="s">
        <v>4999</v>
      </c>
      <c r="AW315" t="s">
        <v>7936</v>
      </c>
    </row>
    <row r="316" spans="1:50" x14ac:dyDescent="0.2">
      <c r="A316">
        <v>315</v>
      </c>
      <c r="B316" t="s">
        <v>75</v>
      </c>
      <c r="C316">
        <v>10000086</v>
      </c>
      <c r="D316" t="s">
        <v>5907</v>
      </c>
      <c r="E316">
        <v>10000088</v>
      </c>
      <c r="F316" t="s">
        <v>5039</v>
      </c>
      <c r="G316">
        <v>50000253</v>
      </c>
      <c r="H316">
        <v>22</v>
      </c>
      <c r="J316">
        <v>9000228</v>
      </c>
      <c r="K316" t="s">
        <v>75</v>
      </c>
      <c r="L316" t="s">
        <v>378</v>
      </c>
      <c r="M316">
        <v>50613</v>
      </c>
      <c r="N316" t="s">
        <v>4991</v>
      </c>
      <c r="O316" t="s">
        <v>3176</v>
      </c>
      <c r="Q316" t="s">
        <v>5908</v>
      </c>
      <c r="S316">
        <v>43374</v>
      </c>
      <c r="T316" t="s">
        <v>3215</v>
      </c>
      <c r="U316" t="s">
        <v>4992</v>
      </c>
      <c r="V316" t="s">
        <v>379</v>
      </c>
      <c r="W316" t="s">
        <v>105</v>
      </c>
      <c r="X316" t="s">
        <v>4993</v>
      </c>
      <c r="Y316" t="s">
        <v>8600</v>
      </c>
      <c r="Z316" t="s">
        <v>5041</v>
      </c>
      <c r="AA316" t="s">
        <v>5048</v>
      </c>
      <c r="AB316" t="s">
        <v>8593</v>
      </c>
      <c r="AD316" t="s">
        <v>5911</v>
      </c>
      <c r="AE316">
        <v>35</v>
      </c>
      <c r="AF316" t="s">
        <v>8604</v>
      </c>
      <c r="AG316" t="s">
        <v>8603</v>
      </c>
      <c r="AH316" t="s">
        <v>5661</v>
      </c>
      <c r="AI316">
        <v>40479</v>
      </c>
      <c r="AJ316">
        <v>15176722050</v>
      </c>
      <c r="AL316" t="s">
        <v>5010</v>
      </c>
      <c r="AM316" t="s">
        <v>5010</v>
      </c>
      <c r="AN316" t="s">
        <v>5169</v>
      </c>
      <c r="AO316" t="s">
        <v>5177</v>
      </c>
      <c r="AP316" t="s">
        <v>5349</v>
      </c>
      <c r="AT316" t="s">
        <v>4998</v>
      </c>
      <c r="AU316" t="s">
        <v>5203</v>
      </c>
      <c r="AV316" t="s">
        <v>4999</v>
      </c>
      <c r="AW316" t="s">
        <v>7936</v>
      </c>
    </row>
    <row r="317" spans="1:50" hidden="1" x14ac:dyDescent="0.2">
      <c r="A317">
        <v>316</v>
      </c>
      <c r="B317" t="s">
        <v>75</v>
      </c>
      <c r="C317">
        <v>10000086</v>
      </c>
      <c r="D317" t="s">
        <v>5907</v>
      </c>
      <c r="E317">
        <v>10000088</v>
      </c>
      <c r="H317">
        <v>23</v>
      </c>
      <c r="J317">
        <v>9000239</v>
      </c>
      <c r="K317" t="s">
        <v>75</v>
      </c>
      <c r="L317" t="s">
        <v>2510</v>
      </c>
      <c r="N317" t="s">
        <v>4991</v>
      </c>
      <c r="O317" t="s">
        <v>3223</v>
      </c>
      <c r="Q317" t="s">
        <v>5908</v>
      </c>
      <c r="S317">
        <v>43374</v>
      </c>
      <c r="T317" t="s">
        <v>3215</v>
      </c>
      <c r="U317" t="s">
        <v>4992</v>
      </c>
      <c r="V317" t="s">
        <v>2511</v>
      </c>
      <c r="W317" t="s">
        <v>105</v>
      </c>
      <c r="X317" t="s">
        <v>4993</v>
      </c>
      <c r="Y317" t="s">
        <v>8600</v>
      </c>
      <c r="Z317" t="s">
        <v>5041</v>
      </c>
      <c r="AA317" t="s">
        <v>4995</v>
      </c>
      <c r="AB317" t="s">
        <v>8590</v>
      </c>
      <c r="AD317" t="s">
        <v>5912</v>
      </c>
      <c r="AE317">
        <v>37</v>
      </c>
      <c r="AF317" t="s">
        <v>8607</v>
      </c>
      <c r="AG317" t="s">
        <v>8592</v>
      </c>
      <c r="AH317" t="s">
        <v>8266</v>
      </c>
      <c r="AI317" t="s">
        <v>5913</v>
      </c>
      <c r="AJ317">
        <v>13785291662</v>
      </c>
      <c r="AL317" t="s">
        <v>5163</v>
      </c>
      <c r="AM317" t="s">
        <v>5010</v>
      </c>
      <c r="AN317" t="s">
        <v>5874</v>
      </c>
      <c r="AO317" t="s">
        <v>5052</v>
      </c>
      <c r="AT317" t="s">
        <v>5005</v>
      </c>
      <c r="AV317" t="s">
        <v>7864</v>
      </c>
      <c r="AW317" t="s">
        <v>3254</v>
      </c>
      <c r="AX317" t="s">
        <v>5866</v>
      </c>
    </row>
    <row r="318" spans="1:50" x14ac:dyDescent="0.2">
      <c r="A318">
        <v>317</v>
      </c>
      <c r="B318" t="s">
        <v>75</v>
      </c>
      <c r="C318">
        <v>10000086</v>
      </c>
      <c r="D318" t="s">
        <v>5907</v>
      </c>
      <c r="E318">
        <v>10000088</v>
      </c>
      <c r="H318">
        <v>24</v>
      </c>
      <c r="J318">
        <v>9000240</v>
      </c>
      <c r="K318" t="s">
        <v>75</v>
      </c>
      <c r="L318" t="s">
        <v>2513</v>
      </c>
      <c r="N318" t="s">
        <v>4991</v>
      </c>
      <c r="O318" t="s">
        <v>3223</v>
      </c>
      <c r="Q318" t="s">
        <v>5908</v>
      </c>
      <c r="S318">
        <v>43374</v>
      </c>
      <c r="T318" t="s">
        <v>3215</v>
      </c>
      <c r="U318" t="s">
        <v>4992</v>
      </c>
      <c r="V318" t="s">
        <v>2514</v>
      </c>
      <c r="W318" t="s">
        <v>105</v>
      </c>
      <c r="X318" t="s">
        <v>4993</v>
      </c>
      <c r="Y318" t="s">
        <v>8600</v>
      </c>
      <c r="Z318" t="s">
        <v>5041</v>
      </c>
      <c r="AA318" t="s">
        <v>5048</v>
      </c>
      <c r="AB318" t="s">
        <v>8593</v>
      </c>
      <c r="AD318" t="s">
        <v>5914</v>
      </c>
      <c r="AE318">
        <v>31</v>
      </c>
      <c r="AF318" t="s">
        <v>8604</v>
      </c>
      <c r="AG318" t="s">
        <v>8603</v>
      </c>
      <c r="AH318" t="s">
        <v>5661</v>
      </c>
      <c r="AI318" t="s">
        <v>5915</v>
      </c>
      <c r="AJ318">
        <v>15028345651</v>
      </c>
      <c r="AL318" t="s">
        <v>5010</v>
      </c>
      <c r="AM318" t="s">
        <v>5010</v>
      </c>
      <c r="AN318" t="s">
        <v>5169</v>
      </c>
      <c r="AO318" t="s">
        <v>5422</v>
      </c>
      <c r="AT318" t="s">
        <v>5005</v>
      </c>
      <c r="AV318" t="s">
        <v>7864</v>
      </c>
      <c r="AW318" t="s">
        <v>3254</v>
      </c>
      <c r="AX318" t="s">
        <v>5916</v>
      </c>
    </row>
    <row r="319" spans="1:50" hidden="1" x14ac:dyDescent="0.2">
      <c r="A319">
        <v>318</v>
      </c>
      <c r="B319" t="s">
        <v>75</v>
      </c>
      <c r="C319">
        <v>10000086</v>
      </c>
      <c r="D319" t="s">
        <v>5907</v>
      </c>
      <c r="E319">
        <v>10000088</v>
      </c>
      <c r="H319">
        <v>25</v>
      </c>
      <c r="J319">
        <v>9000242</v>
      </c>
      <c r="K319" t="s">
        <v>75</v>
      </c>
      <c r="L319" t="s">
        <v>2515</v>
      </c>
      <c r="N319" t="s">
        <v>4991</v>
      </c>
      <c r="O319" t="s">
        <v>3223</v>
      </c>
      <c r="Q319" t="s">
        <v>5908</v>
      </c>
      <c r="S319">
        <v>43374</v>
      </c>
      <c r="T319" t="s">
        <v>3215</v>
      </c>
      <c r="U319" t="s">
        <v>4992</v>
      </c>
      <c r="V319" t="s">
        <v>2516</v>
      </c>
      <c r="W319" t="s">
        <v>105</v>
      </c>
      <c r="X319" t="s">
        <v>4993</v>
      </c>
      <c r="Y319" t="s">
        <v>8600</v>
      </c>
      <c r="Z319" t="s">
        <v>5041</v>
      </c>
      <c r="AA319" t="s">
        <v>5048</v>
      </c>
      <c r="AB319" t="s">
        <v>8593</v>
      </c>
      <c r="AD319" t="s">
        <v>5917</v>
      </c>
      <c r="AE319">
        <v>38</v>
      </c>
      <c r="AF319" t="s">
        <v>8607</v>
      </c>
      <c r="AG319" t="s">
        <v>8592</v>
      </c>
      <c r="AH319" t="s">
        <v>8266</v>
      </c>
      <c r="AI319" t="s">
        <v>5918</v>
      </c>
      <c r="AJ319" t="s">
        <v>5919</v>
      </c>
      <c r="AL319" t="s">
        <v>5010</v>
      </c>
      <c r="AM319" t="s">
        <v>5010</v>
      </c>
      <c r="AN319" t="s">
        <v>5169</v>
      </c>
      <c r="AO319" t="s">
        <v>5052</v>
      </c>
      <c r="AT319" t="s">
        <v>5005</v>
      </c>
      <c r="AV319" t="s">
        <v>7864</v>
      </c>
      <c r="AW319" t="s">
        <v>3254</v>
      </c>
      <c r="AX319" t="s">
        <v>5920</v>
      </c>
    </row>
    <row r="320" spans="1:50" hidden="1" x14ac:dyDescent="0.2">
      <c r="A320">
        <v>319</v>
      </c>
      <c r="B320" t="s">
        <v>75</v>
      </c>
      <c r="C320">
        <v>10000086</v>
      </c>
      <c r="D320" t="s">
        <v>5907</v>
      </c>
      <c r="E320">
        <v>10000088</v>
      </c>
      <c r="F320" t="s">
        <v>5039</v>
      </c>
      <c r="G320">
        <v>50000257</v>
      </c>
      <c r="H320">
        <v>26</v>
      </c>
      <c r="J320">
        <v>9000258</v>
      </c>
      <c r="K320" t="s">
        <v>75</v>
      </c>
      <c r="L320" t="s">
        <v>442</v>
      </c>
      <c r="M320">
        <v>50826</v>
      </c>
      <c r="N320" t="s">
        <v>4991</v>
      </c>
      <c r="O320" t="s">
        <v>3176</v>
      </c>
      <c r="Q320" t="s">
        <v>5908</v>
      </c>
      <c r="S320">
        <v>43374</v>
      </c>
      <c r="T320" t="s">
        <v>3215</v>
      </c>
      <c r="U320" t="s">
        <v>4992</v>
      </c>
      <c r="V320" t="s">
        <v>443</v>
      </c>
      <c r="W320" t="s">
        <v>105</v>
      </c>
      <c r="X320" t="s">
        <v>4993</v>
      </c>
      <c r="Y320" t="s">
        <v>8600</v>
      </c>
      <c r="Z320" t="s">
        <v>5041</v>
      </c>
      <c r="AA320" t="s">
        <v>5048</v>
      </c>
      <c r="AB320" t="s">
        <v>8593</v>
      </c>
      <c r="AD320" t="s">
        <v>5921</v>
      </c>
      <c r="AE320">
        <v>36</v>
      </c>
      <c r="AF320" t="s">
        <v>8607</v>
      </c>
      <c r="AG320" t="s">
        <v>8592</v>
      </c>
      <c r="AH320" t="s">
        <v>8771</v>
      </c>
      <c r="AI320">
        <v>38126</v>
      </c>
      <c r="AJ320">
        <v>13582858517</v>
      </c>
      <c r="AL320" t="s">
        <v>5010</v>
      </c>
      <c r="AM320" t="s">
        <v>5010</v>
      </c>
      <c r="AN320" t="s">
        <v>5169</v>
      </c>
      <c r="AO320" t="s">
        <v>5177</v>
      </c>
      <c r="AP320" t="s">
        <v>75</v>
      </c>
      <c r="AT320" t="s">
        <v>4998</v>
      </c>
      <c r="AU320" t="s">
        <v>5070</v>
      </c>
      <c r="AV320" t="s">
        <v>5071</v>
      </c>
      <c r="AW320" t="s">
        <v>8609</v>
      </c>
    </row>
    <row r="321" spans="1:50" x14ac:dyDescent="0.2">
      <c r="A321">
        <v>320</v>
      </c>
      <c r="B321" t="s">
        <v>75</v>
      </c>
      <c r="C321">
        <v>10000086</v>
      </c>
      <c r="D321" t="s">
        <v>5907</v>
      </c>
      <c r="E321">
        <v>10000088</v>
      </c>
      <c r="F321" t="s">
        <v>5039</v>
      </c>
      <c r="G321">
        <v>50000258</v>
      </c>
      <c r="H321">
        <v>27</v>
      </c>
      <c r="J321">
        <v>9000259</v>
      </c>
      <c r="K321" t="s">
        <v>75</v>
      </c>
      <c r="L321" t="s">
        <v>445</v>
      </c>
      <c r="M321">
        <v>51134</v>
      </c>
      <c r="N321" t="s">
        <v>4991</v>
      </c>
      <c r="O321" t="s">
        <v>3218</v>
      </c>
      <c r="Q321" t="s">
        <v>5908</v>
      </c>
      <c r="S321">
        <v>43374</v>
      </c>
      <c r="T321" t="s">
        <v>3215</v>
      </c>
      <c r="U321" t="s">
        <v>4992</v>
      </c>
      <c r="V321" t="s">
        <v>446</v>
      </c>
      <c r="W321" t="s">
        <v>105</v>
      </c>
      <c r="X321" t="s">
        <v>4993</v>
      </c>
      <c r="Y321" t="s">
        <v>8600</v>
      </c>
      <c r="Z321" t="s">
        <v>5041</v>
      </c>
      <c r="AA321" t="s">
        <v>5048</v>
      </c>
      <c r="AB321" t="s">
        <v>8593</v>
      </c>
      <c r="AD321" t="s">
        <v>5922</v>
      </c>
      <c r="AE321">
        <v>35</v>
      </c>
      <c r="AF321" t="s">
        <v>8604</v>
      </c>
      <c r="AG321" t="s">
        <v>8603</v>
      </c>
      <c r="AH321" t="s">
        <v>5661</v>
      </c>
      <c r="AI321">
        <v>39407</v>
      </c>
      <c r="AJ321">
        <v>18631505800</v>
      </c>
      <c r="AL321" t="s">
        <v>5010</v>
      </c>
      <c r="AM321" t="s">
        <v>5010</v>
      </c>
      <c r="AN321" t="s">
        <v>5923</v>
      </c>
      <c r="AO321" t="s">
        <v>5177</v>
      </c>
      <c r="AP321" t="s">
        <v>75</v>
      </c>
      <c r="AT321" t="s">
        <v>4998</v>
      </c>
      <c r="AU321" t="s">
        <v>5070</v>
      </c>
      <c r="AV321" t="s">
        <v>5071</v>
      </c>
      <c r="AW321" t="s">
        <v>8609</v>
      </c>
    </row>
    <row r="322" spans="1:50" x14ac:dyDescent="0.2">
      <c r="A322">
        <v>321</v>
      </c>
      <c r="B322" t="s">
        <v>75</v>
      </c>
      <c r="C322">
        <v>10000086</v>
      </c>
      <c r="D322" t="s">
        <v>5907</v>
      </c>
      <c r="E322">
        <v>10000088</v>
      </c>
      <c r="F322" t="s">
        <v>5039</v>
      </c>
      <c r="G322">
        <v>50000259</v>
      </c>
      <c r="H322">
        <v>28</v>
      </c>
      <c r="J322">
        <v>9000262</v>
      </c>
      <c r="K322" t="s">
        <v>75</v>
      </c>
      <c r="L322" t="s">
        <v>454</v>
      </c>
      <c r="M322">
        <v>152756</v>
      </c>
      <c r="N322" t="s">
        <v>4991</v>
      </c>
      <c r="O322" t="s">
        <v>3218</v>
      </c>
      <c r="Q322" t="s">
        <v>5908</v>
      </c>
      <c r="S322">
        <v>43374</v>
      </c>
      <c r="T322" t="s">
        <v>3215</v>
      </c>
      <c r="U322" t="s">
        <v>4992</v>
      </c>
      <c r="V322" t="s">
        <v>455</v>
      </c>
      <c r="W322" t="s">
        <v>105</v>
      </c>
      <c r="X322" t="s">
        <v>4993</v>
      </c>
      <c r="Y322" t="s">
        <v>8600</v>
      </c>
      <c r="Z322" t="s">
        <v>5041</v>
      </c>
      <c r="AA322" t="s">
        <v>5054</v>
      </c>
      <c r="AB322" t="s">
        <v>8601</v>
      </c>
      <c r="AD322" t="s">
        <v>5924</v>
      </c>
      <c r="AE322">
        <v>27</v>
      </c>
      <c r="AF322" t="s">
        <v>8602</v>
      </c>
      <c r="AG322" t="s">
        <v>8603</v>
      </c>
      <c r="AH322" t="s">
        <v>8633</v>
      </c>
      <c r="AJ322">
        <v>18232582130</v>
      </c>
      <c r="AL322" t="s">
        <v>5010</v>
      </c>
      <c r="AM322" t="s">
        <v>5010</v>
      </c>
      <c r="AN322" t="s">
        <v>5089</v>
      </c>
      <c r="AO322" t="s">
        <v>5146</v>
      </c>
      <c r="AP322" t="s">
        <v>5349</v>
      </c>
      <c r="AT322" t="s">
        <v>4998</v>
      </c>
      <c r="AU322" t="s">
        <v>5070</v>
      </c>
      <c r="AV322" t="s">
        <v>5071</v>
      </c>
      <c r="AW322" t="s">
        <v>8609</v>
      </c>
    </row>
    <row r="323" spans="1:50" x14ac:dyDescent="0.2">
      <c r="A323">
        <v>322</v>
      </c>
      <c r="B323" t="s">
        <v>75</v>
      </c>
      <c r="C323">
        <v>10000086</v>
      </c>
      <c r="D323" t="s">
        <v>5907</v>
      </c>
      <c r="E323">
        <v>10000088</v>
      </c>
      <c r="F323" t="s">
        <v>5039</v>
      </c>
      <c r="G323">
        <v>50000264</v>
      </c>
      <c r="H323">
        <v>29</v>
      </c>
      <c r="J323">
        <v>9000268</v>
      </c>
      <c r="K323" t="s">
        <v>75</v>
      </c>
      <c r="L323" t="s">
        <v>460</v>
      </c>
      <c r="N323" t="s">
        <v>4991</v>
      </c>
      <c r="O323" t="s">
        <v>3234</v>
      </c>
      <c r="Q323" t="s">
        <v>5908</v>
      </c>
      <c r="S323">
        <v>43374</v>
      </c>
      <c r="T323" t="s">
        <v>3215</v>
      </c>
      <c r="U323" t="s">
        <v>4992</v>
      </c>
      <c r="V323" t="s">
        <v>461</v>
      </c>
      <c r="W323" t="s">
        <v>105</v>
      </c>
      <c r="X323" t="s">
        <v>4993</v>
      </c>
      <c r="Y323" t="s">
        <v>8600</v>
      </c>
      <c r="Z323" t="s">
        <v>5041</v>
      </c>
      <c r="AD323" t="s">
        <v>5925</v>
      </c>
      <c r="AE323">
        <v>28</v>
      </c>
      <c r="AF323" t="s">
        <v>8602</v>
      </c>
      <c r="AG323" t="s">
        <v>8603</v>
      </c>
      <c r="AH323" t="s">
        <v>7216</v>
      </c>
      <c r="AJ323">
        <v>15075590873</v>
      </c>
      <c r="AL323" t="s">
        <v>5075</v>
      </c>
      <c r="AM323" t="s">
        <v>5075</v>
      </c>
      <c r="AN323" t="s">
        <v>5926</v>
      </c>
      <c r="AO323" t="s">
        <v>5146</v>
      </c>
      <c r="AT323" t="s">
        <v>5096</v>
      </c>
      <c r="AU323" t="s">
        <v>5120</v>
      </c>
      <c r="AV323" t="s">
        <v>5121</v>
      </c>
      <c r="AW323" t="s">
        <v>7216</v>
      </c>
    </row>
    <row r="324" spans="1:50" hidden="1" x14ac:dyDescent="0.2">
      <c r="A324">
        <v>323</v>
      </c>
      <c r="B324" t="s">
        <v>75</v>
      </c>
      <c r="C324">
        <v>10000086</v>
      </c>
      <c r="D324" t="s">
        <v>5907</v>
      </c>
      <c r="E324">
        <v>10000088</v>
      </c>
      <c r="F324" t="s">
        <v>5039</v>
      </c>
      <c r="G324">
        <v>50000260</v>
      </c>
      <c r="H324">
        <v>30</v>
      </c>
      <c r="J324">
        <v>9000549</v>
      </c>
      <c r="K324" t="s">
        <v>75</v>
      </c>
      <c r="L324" t="s">
        <v>1025</v>
      </c>
      <c r="M324">
        <v>51127</v>
      </c>
      <c r="N324" t="s">
        <v>4991</v>
      </c>
      <c r="O324" t="s">
        <v>3218</v>
      </c>
      <c r="Q324" t="s">
        <v>5908</v>
      </c>
      <c r="S324">
        <v>43374</v>
      </c>
      <c r="T324" t="s">
        <v>3215</v>
      </c>
      <c r="U324" t="s">
        <v>4992</v>
      </c>
      <c r="V324" t="s">
        <v>1026</v>
      </c>
      <c r="W324" t="s">
        <v>105</v>
      </c>
      <c r="X324" t="s">
        <v>4993</v>
      </c>
      <c r="Y324" t="s">
        <v>8600</v>
      </c>
      <c r="Z324" t="s">
        <v>5041</v>
      </c>
      <c r="AA324" t="s">
        <v>5048</v>
      </c>
      <c r="AB324" t="s">
        <v>8593</v>
      </c>
      <c r="AD324" t="s">
        <v>5927</v>
      </c>
      <c r="AE324">
        <v>38</v>
      </c>
      <c r="AF324" t="s">
        <v>8607</v>
      </c>
      <c r="AG324" t="s">
        <v>8592</v>
      </c>
      <c r="AH324" t="s">
        <v>8772</v>
      </c>
      <c r="AJ324">
        <v>13343298872</v>
      </c>
      <c r="AL324" t="s">
        <v>5010</v>
      </c>
      <c r="AM324" t="s">
        <v>5010</v>
      </c>
      <c r="AN324" t="s">
        <v>5169</v>
      </c>
      <c r="AO324" t="s">
        <v>5177</v>
      </c>
      <c r="AP324" t="s">
        <v>75</v>
      </c>
      <c r="AT324" t="s">
        <v>4998</v>
      </c>
      <c r="AU324" t="s">
        <v>5152</v>
      </c>
      <c r="AV324" t="s">
        <v>5153</v>
      </c>
      <c r="AW324" t="s">
        <v>8634</v>
      </c>
    </row>
    <row r="325" spans="1:50" x14ac:dyDescent="0.2">
      <c r="A325">
        <v>324</v>
      </c>
      <c r="B325" t="s">
        <v>75</v>
      </c>
      <c r="C325">
        <v>10000086</v>
      </c>
      <c r="D325" t="s">
        <v>5907</v>
      </c>
      <c r="E325">
        <v>10000088</v>
      </c>
      <c r="F325" t="s">
        <v>5039</v>
      </c>
      <c r="G325">
        <v>50000261</v>
      </c>
      <c r="H325">
        <v>31</v>
      </c>
      <c r="J325">
        <v>9000580</v>
      </c>
      <c r="K325" t="s">
        <v>75</v>
      </c>
      <c r="L325" t="s">
        <v>1110</v>
      </c>
      <c r="N325" t="s">
        <v>4991</v>
      </c>
      <c r="O325" t="s">
        <v>3222</v>
      </c>
      <c r="Q325" t="s">
        <v>5908</v>
      </c>
      <c r="S325">
        <v>43497</v>
      </c>
      <c r="T325" t="s">
        <v>3215</v>
      </c>
      <c r="U325" t="s">
        <v>4992</v>
      </c>
      <c r="V325" t="s">
        <v>1111</v>
      </c>
      <c r="W325" t="s">
        <v>105</v>
      </c>
      <c r="X325" t="s">
        <v>4993</v>
      </c>
      <c r="Y325" t="s">
        <v>8600</v>
      </c>
      <c r="Z325" t="s">
        <v>5041</v>
      </c>
      <c r="AD325" t="s">
        <v>5928</v>
      </c>
      <c r="AE325">
        <v>25</v>
      </c>
      <c r="AF325" t="s">
        <v>8614</v>
      </c>
      <c r="AG325" t="s">
        <v>8603</v>
      </c>
      <c r="AH325" t="s">
        <v>5318</v>
      </c>
      <c r="AJ325">
        <v>18332950390</v>
      </c>
      <c r="AL325" t="s">
        <v>5010</v>
      </c>
      <c r="AM325" t="s">
        <v>5010</v>
      </c>
      <c r="AN325" t="s">
        <v>5169</v>
      </c>
      <c r="AO325" t="s">
        <v>5044</v>
      </c>
      <c r="AT325" t="s">
        <v>5096</v>
      </c>
      <c r="AU325" t="s">
        <v>5261</v>
      </c>
      <c r="AV325" t="s">
        <v>5262</v>
      </c>
      <c r="AW325" t="s">
        <v>5318</v>
      </c>
    </row>
    <row r="326" spans="1:50" x14ac:dyDescent="0.2">
      <c r="A326">
        <v>325</v>
      </c>
      <c r="B326" t="s">
        <v>75</v>
      </c>
      <c r="C326">
        <v>10000086</v>
      </c>
      <c r="D326" t="s">
        <v>5907</v>
      </c>
      <c r="E326">
        <v>10000088</v>
      </c>
      <c r="F326" t="s">
        <v>5039</v>
      </c>
      <c r="G326">
        <v>50000262</v>
      </c>
      <c r="H326">
        <v>32</v>
      </c>
      <c r="J326">
        <v>9000581</v>
      </c>
      <c r="K326" t="s">
        <v>75</v>
      </c>
      <c r="L326" t="s">
        <v>1113</v>
      </c>
      <c r="N326" t="s">
        <v>4991</v>
      </c>
      <c r="O326" t="s">
        <v>3222</v>
      </c>
      <c r="Q326" t="s">
        <v>5908</v>
      </c>
      <c r="S326">
        <v>43497</v>
      </c>
      <c r="T326" t="s">
        <v>3216</v>
      </c>
      <c r="U326" t="s">
        <v>4992</v>
      </c>
      <c r="V326" t="s">
        <v>1114</v>
      </c>
      <c r="W326" t="s">
        <v>105</v>
      </c>
      <c r="X326" t="s">
        <v>4993</v>
      </c>
      <c r="Y326" t="s">
        <v>8600</v>
      </c>
      <c r="Z326" t="s">
        <v>5041</v>
      </c>
      <c r="AD326" t="s">
        <v>5929</v>
      </c>
      <c r="AE326">
        <v>23</v>
      </c>
      <c r="AF326" t="s">
        <v>8614</v>
      </c>
      <c r="AG326" t="s">
        <v>8603</v>
      </c>
      <c r="AH326" t="s">
        <v>5318</v>
      </c>
      <c r="AJ326">
        <v>18633999236</v>
      </c>
      <c r="AL326" t="s">
        <v>5010</v>
      </c>
      <c r="AM326" t="s">
        <v>5010</v>
      </c>
      <c r="AN326" t="s">
        <v>5727</v>
      </c>
      <c r="AO326" t="s">
        <v>5930</v>
      </c>
      <c r="AT326" t="s">
        <v>5096</v>
      </c>
      <c r="AU326" t="s">
        <v>5261</v>
      </c>
      <c r="AV326" t="s">
        <v>5262</v>
      </c>
      <c r="AW326" t="s">
        <v>5318</v>
      </c>
    </row>
    <row r="327" spans="1:50" x14ac:dyDescent="0.2">
      <c r="A327">
        <v>326</v>
      </c>
      <c r="B327" t="s">
        <v>75</v>
      </c>
      <c r="C327">
        <v>10000086</v>
      </c>
      <c r="D327" t="s">
        <v>5907</v>
      </c>
      <c r="E327">
        <v>10000088</v>
      </c>
      <c r="H327">
        <v>33</v>
      </c>
      <c r="J327">
        <v>9000224</v>
      </c>
      <c r="K327" t="s">
        <v>75</v>
      </c>
      <c r="L327" t="s">
        <v>2518</v>
      </c>
      <c r="N327" t="s">
        <v>4991</v>
      </c>
      <c r="O327" t="s">
        <v>3219</v>
      </c>
      <c r="Q327" t="s">
        <v>5931</v>
      </c>
      <c r="S327">
        <v>43374</v>
      </c>
      <c r="T327" t="s">
        <v>3215</v>
      </c>
      <c r="U327" t="s">
        <v>4992</v>
      </c>
      <c r="V327" t="s">
        <v>2519</v>
      </c>
      <c r="W327" t="s">
        <v>125</v>
      </c>
      <c r="X327" t="s">
        <v>4993</v>
      </c>
      <c r="Y327" t="s">
        <v>8589</v>
      </c>
      <c r="Z327" t="s">
        <v>5034</v>
      </c>
      <c r="AA327" t="s">
        <v>5054</v>
      </c>
      <c r="AB327" t="s">
        <v>8601</v>
      </c>
      <c r="AD327" t="s">
        <v>5932</v>
      </c>
      <c r="AE327">
        <v>31</v>
      </c>
      <c r="AF327" t="s">
        <v>8602</v>
      </c>
      <c r="AG327" t="s">
        <v>8603</v>
      </c>
      <c r="AH327" t="s">
        <v>7930</v>
      </c>
      <c r="AI327" t="s">
        <v>5933</v>
      </c>
      <c r="AJ327">
        <v>15132345637</v>
      </c>
      <c r="AL327" t="s">
        <v>5588</v>
      </c>
      <c r="AM327" t="s">
        <v>5010</v>
      </c>
      <c r="AN327" t="s">
        <v>5897</v>
      </c>
      <c r="AO327" t="s">
        <v>5934</v>
      </c>
      <c r="AT327" t="s">
        <v>5005</v>
      </c>
      <c r="AV327" t="s">
        <v>7864</v>
      </c>
      <c r="AW327" t="s">
        <v>3254</v>
      </c>
    </row>
    <row r="328" spans="1:50" hidden="1" x14ac:dyDescent="0.2">
      <c r="A328">
        <v>327</v>
      </c>
      <c r="B328" t="s">
        <v>75</v>
      </c>
      <c r="C328">
        <v>10000086</v>
      </c>
      <c r="F328" t="s">
        <v>5091</v>
      </c>
      <c r="G328">
        <v>50000246</v>
      </c>
      <c r="H328">
        <v>34</v>
      </c>
      <c r="J328">
        <v>9000243</v>
      </c>
      <c r="K328" t="s">
        <v>75</v>
      </c>
      <c r="L328" t="s">
        <v>405</v>
      </c>
      <c r="M328">
        <v>50148</v>
      </c>
      <c r="N328" t="s">
        <v>4991</v>
      </c>
      <c r="O328" t="s">
        <v>3217</v>
      </c>
      <c r="Q328" t="s">
        <v>5618</v>
      </c>
      <c r="S328">
        <v>43374</v>
      </c>
      <c r="T328" t="s">
        <v>3215</v>
      </c>
      <c r="U328" t="s">
        <v>4992</v>
      </c>
      <c r="V328" t="s">
        <v>406</v>
      </c>
      <c r="W328" t="s">
        <v>125</v>
      </c>
      <c r="X328" t="s">
        <v>4993</v>
      </c>
      <c r="Y328" t="s">
        <v>8589</v>
      </c>
      <c r="Z328" t="s">
        <v>5034</v>
      </c>
      <c r="AA328" t="s">
        <v>5048</v>
      </c>
      <c r="AB328" t="s">
        <v>8593</v>
      </c>
      <c r="AD328" t="s">
        <v>5935</v>
      </c>
      <c r="AE328">
        <v>42</v>
      </c>
      <c r="AF328" t="s">
        <v>8595</v>
      </c>
      <c r="AG328" t="s">
        <v>8592</v>
      </c>
      <c r="AH328" t="s">
        <v>8721</v>
      </c>
      <c r="AI328">
        <v>37371</v>
      </c>
      <c r="AJ328">
        <v>13785561702</v>
      </c>
      <c r="AL328" t="s">
        <v>5010</v>
      </c>
      <c r="AM328" t="s">
        <v>5010</v>
      </c>
      <c r="AN328" t="s">
        <v>5936</v>
      </c>
      <c r="AO328" t="s">
        <v>5348</v>
      </c>
      <c r="AP328" t="s">
        <v>5166</v>
      </c>
      <c r="AQ328" t="s">
        <v>5937</v>
      </c>
      <c r="AT328" t="s">
        <v>4998</v>
      </c>
      <c r="AV328" t="s">
        <v>4999</v>
      </c>
      <c r="AW328" t="s">
        <v>7936</v>
      </c>
      <c r="AX328" t="s">
        <v>5920</v>
      </c>
    </row>
    <row r="329" spans="1:50" hidden="1" x14ac:dyDescent="0.2">
      <c r="A329">
        <v>328</v>
      </c>
      <c r="B329" t="s">
        <v>75</v>
      </c>
      <c r="C329">
        <v>10000086</v>
      </c>
      <c r="F329" t="s">
        <v>5091</v>
      </c>
      <c r="G329">
        <v>50000246</v>
      </c>
      <c r="H329">
        <v>35</v>
      </c>
      <c r="J329">
        <v>9000551</v>
      </c>
      <c r="K329" t="s">
        <v>75</v>
      </c>
      <c r="L329" t="s">
        <v>1031</v>
      </c>
      <c r="M329">
        <v>50071</v>
      </c>
      <c r="N329" t="s">
        <v>4991</v>
      </c>
      <c r="O329" t="s">
        <v>3169</v>
      </c>
      <c r="T329" t="s">
        <v>3215</v>
      </c>
      <c r="U329" t="s">
        <v>4992</v>
      </c>
      <c r="V329" t="s">
        <v>1032</v>
      </c>
      <c r="W329" t="s">
        <v>105</v>
      </c>
      <c r="X329" t="s">
        <v>4993</v>
      </c>
      <c r="Y329" t="s">
        <v>8600</v>
      </c>
      <c r="Z329" t="s">
        <v>5041</v>
      </c>
      <c r="AA329" t="s">
        <v>4995</v>
      </c>
      <c r="AB329" t="s">
        <v>8590</v>
      </c>
      <c r="AD329" t="s">
        <v>5938</v>
      </c>
      <c r="AE329">
        <v>39</v>
      </c>
      <c r="AF329" t="s">
        <v>8607</v>
      </c>
      <c r="AG329" t="s">
        <v>8592</v>
      </c>
      <c r="AH329" t="s">
        <v>8773</v>
      </c>
      <c r="AI329">
        <v>40297</v>
      </c>
      <c r="AJ329">
        <v>18932527139</v>
      </c>
      <c r="AL329" t="s">
        <v>5010</v>
      </c>
      <c r="AM329" t="s">
        <v>5010</v>
      </c>
      <c r="AN329" t="s">
        <v>5939</v>
      </c>
      <c r="AO329" t="s">
        <v>5848</v>
      </c>
      <c r="AP329" t="s">
        <v>5349</v>
      </c>
      <c r="AT329" t="s">
        <v>4998</v>
      </c>
      <c r="AU329" t="s">
        <v>5152</v>
      </c>
      <c r="AV329" t="s">
        <v>5153</v>
      </c>
      <c r="AW329" t="s">
        <v>8634</v>
      </c>
    </row>
    <row r="330" spans="1:50" x14ac:dyDescent="0.2">
      <c r="A330">
        <v>329</v>
      </c>
      <c r="B330" t="s">
        <v>75</v>
      </c>
      <c r="C330">
        <v>10000086</v>
      </c>
      <c r="D330" t="s">
        <v>5889</v>
      </c>
      <c r="E330">
        <v>10000090</v>
      </c>
      <c r="F330" t="s">
        <v>5091</v>
      </c>
      <c r="G330">
        <v>50000246</v>
      </c>
      <c r="H330">
        <v>36</v>
      </c>
      <c r="J330">
        <v>9000725</v>
      </c>
      <c r="K330" t="s">
        <v>75</v>
      </c>
      <c r="L330" t="s">
        <v>1534</v>
      </c>
      <c r="N330" t="s">
        <v>4991</v>
      </c>
      <c r="O330" t="s">
        <v>3222</v>
      </c>
      <c r="Q330" t="s">
        <v>5890</v>
      </c>
      <c r="S330">
        <v>43473</v>
      </c>
      <c r="T330" t="s">
        <v>3215</v>
      </c>
      <c r="U330" t="s">
        <v>4992</v>
      </c>
      <c r="V330" t="s">
        <v>1535</v>
      </c>
      <c r="W330" t="s">
        <v>105</v>
      </c>
      <c r="X330" t="s">
        <v>4993</v>
      </c>
      <c r="Y330" t="s">
        <v>8600</v>
      </c>
      <c r="Z330" t="s">
        <v>5041</v>
      </c>
      <c r="AD330" t="s">
        <v>5940</v>
      </c>
      <c r="AE330">
        <v>23</v>
      </c>
      <c r="AF330" t="s">
        <v>8614</v>
      </c>
      <c r="AG330" t="s">
        <v>8603</v>
      </c>
      <c r="AH330" t="s">
        <v>8616</v>
      </c>
      <c r="AJ330">
        <v>13102620306</v>
      </c>
      <c r="AL330" t="s">
        <v>5010</v>
      </c>
      <c r="AM330" t="s">
        <v>5010</v>
      </c>
      <c r="AN330" t="s">
        <v>5169</v>
      </c>
      <c r="AO330" t="s">
        <v>5941</v>
      </c>
      <c r="AT330" t="s">
        <v>5096</v>
      </c>
      <c r="AU330" t="s">
        <v>5097</v>
      </c>
      <c r="AV330" t="s">
        <v>5942</v>
      </c>
      <c r="AW330" t="s">
        <v>8616</v>
      </c>
    </row>
    <row r="331" spans="1:50" hidden="1" x14ac:dyDescent="0.2">
      <c r="A331">
        <v>330</v>
      </c>
      <c r="B331" t="s">
        <v>75</v>
      </c>
      <c r="C331">
        <v>10000086</v>
      </c>
      <c r="H331">
        <v>37</v>
      </c>
      <c r="J331">
        <v>9000881</v>
      </c>
      <c r="K331" t="s">
        <v>75</v>
      </c>
      <c r="L331" t="s">
        <v>2523</v>
      </c>
      <c r="N331" t="s">
        <v>4991</v>
      </c>
      <c r="O331" t="s">
        <v>3176</v>
      </c>
      <c r="Q331" t="s">
        <v>5908</v>
      </c>
      <c r="S331">
        <v>43538</v>
      </c>
      <c r="T331" t="s">
        <v>3216</v>
      </c>
      <c r="U331" t="s">
        <v>4992</v>
      </c>
      <c r="V331" t="s">
        <v>2524</v>
      </c>
      <c r="W331" t="s">
        <v>105</v>
      </c>
      <c r="X331" t="s">
        <v>4993</v>
      </c>
      <c r="Y331" t="s">
        <v>8600</v>
      </c>
      <c r="Z331" t="s">
        <v>5041</v>
      </c>
      <c r="AA331" t="s">
        <v>4995</v>
      </c>
      <c r="AB331" t="s">
        <v>8590</v>
      </c>
      <c r="AD331" t="s">
        <v>5943</v>
      </c>
      <c r="AE331">
        <v>37</v>
      </c>
      <c r="AF331" t="s">
        <v>8607</v>
      </c>
      <c r="AG331" t="s">
        <v>8592</v>
      </c>
      <c r="AH331" t="s">
        <v>6553</v>
      </c>
      <c r="AI331" t="s">
        <v>5944</v>
      </c>
      <c r="AJ331">
        <v>13785340881</v>
      </c>
      <c r="AL331" t="s">
        <v>4997</v>
      </c>
      <c r="AM331" t="s">
        <v>5075</v>
      </c>
      <c r="AN331" t="s">
        <v>5197</v>
      </c>
      <c r="AO331" t="s">
        <v>5304</v>
      </c>
      <c r="AT331" t="s">
        <v>5005</v>
      </c>
      <c r="AU331" t="s">
        <v>5103</v>
      </c>
      <c r="AV331" t="s">
        <v>5104</v>
      </c>
      <c r="AW331" t="s">
        <v>3254</v>
      </c>
    </row>
    <row r="332" spans="1:50" hidden="1" x14ac:dyDescent="0.2">
      <c r="A332">
        <v>331</v>
      </c>
      <c r="B332" t="s">
        <v>75</v>
      </c>
      <c r="C332">
        <v>10000086</v>
      </c>
      <c r="H332">
        <v>38</v>
      </c>
      <c r="J332">
        <v>9000882</v>
      </c>
      <c r="K332" t="s">
        <v>75</v>
      </c>
      <c r="L332" t="s">
        <v>2526</v>
      </c>
      <c r="N332" t="s">
        <v>4991</v>
      </c>
      <c r="O332" t="s">
        <v>3218</v>
      </c>
      <c r="Q332" t="s">
        <v>5890</v>
      </c>
      <c r="S332">
        <v>43538</v>
      </c>
      <c r="T332" t="s">
        <v>3215</v>
      </c>
      <c r="U332" t="s">
        <v>4992</v>
      </c>
      <c r="V332" t="s">
        <v>2527</v>
      </c>
      <c r="W332" t="s">
        <v>105</v>
      </c>
      <c r="X332" t="s">
        <v>4993</v>
      </c>
      <c r="Y332" t="s">
        <v>8600</v>
      </c>
      <c r="Z332" t="s">
        <v>5041</v>
      </c>
      <c r="AA332" t="s">
        <v>5048</v>
      </c>
      <c r="AB332" t="s">
        <v>8593</v>
      </c>
      <c r="AD332" t="s">
        <v>5945</v>
      </c>
      <c r="AE332">
        <v>51</v>
      </c>
      <c r="AF332" t="s">
        <v>8653</v>
      </c>
      <c r="AG332" t="s">
        <v>8592</v>
      </c>
      <c r="AH332" t="s">
        <v>8774</v>
      </c>
      <c r="AJ332" t="s">
        <v>5946</v>
      </c>
      <c r="AL332" t="s">
        <v>5387</v>
      </c>
      <c r="AM332" t="s">
        <v>5387</v>
      </c>
      <c r="AN332" t="s">
        <v>5947</v>
      </c>
      <c r="AO332" t="s">
        <v>5948</v>
      </c>
      <c r="AT332" t="s">
        <v>5005</v>
      </c>
      <c r="AU332" t="s">
        <v>5103</v>
      </c>
      <c r="AV332" t="s">
        <v>5104</v>
      </c>
      <c r="AW332" t="s">
        <v>3254</v>
      </c>
    </row>
    <row r="333" spans="1:50" hidden="1" x14ac:dyDescent="0.2">
      <c r="A333">
        <v>332</v>
      </c>
      <c r="B333" t="s">
        <v>75</v>
      </c>
      <c r="C333">
        <v>10000086</v>
      </c>
      <c r="H333">
        <v>39</v>
      </c>
      <c r="J333">
        <v>9000883</v>
      </c>
      <c r="K333" t="s">
        <v>75</v>
      </c>
      <c r="L333" t="s">
        <v>2529</v>
      </c>
      <c r="N333" t="s">
        <v>5007</v>
      </c>
      <c r="O333" t="s">
        <v>3218</v>
      </c>
      <c r="Q333" t="s">
        <v>5908</v>
      </c>
      <c r="S333">
        <v>43538</v>
      </c>
      <c r="T333" t="s">
        <v>3215</v>
      </c>
      <c r="U333" t="s">
        <v>4992</v>
      </c>
      <c r="V333" t="s">
        <v>2530</v>
      </c>
      <c r="W333" t="s">
        <v>105</v>
      </c>
      <c r="X333" t="s">
        <v>4993</v>
      </c>
      <c r="Y333" t="s">
        <v>8600</v>
      </c>
      <c r="Z333" t="s">
        <v>5041</v>
      </c>
      <c r="AC333" t="s">
        <v>5483</v>
      </c>
      <c r="AD333" t="s">
        <v>5949</v>
      </c>
      <c r="AE333">
        <v>48</v>
      </c>
      <c r="AF333" t="s">
        <v>8591</v>
      </c>
      <c r="AG333" t="s">
        <v>8592</v>
      </c>
      <c r="AH333" t="s">
        <v>8775</v>
      </c>
      <c r="AJ333" t="s">
        <v>5950</v>
      </c>
      <c r="AL333" t="s">
        <v>5951</v>
      </c>
      <c r="AM333" t="s">
        <v>6657</v>
      </c>
      <c r="AN333" t="s">
        <v>5952</v>
      </c>
      <c r="AO333" t="s">
        <v>5953</v>
      </c>
      <c r="AT333" t="s">
        <v>5005</v>
      </c>
      <c r="AU333" t="s">
        <v>5103</v>
      </c>
      <c r="AV333" t="s">
        <v>5104</v>
      </c>
      <c r="AW333" t="s">
        <v>3254</v>
      </c>
    </row>
    <row r="334" spans="1:50" x14ac:dyDescent="0.2">
      <c r="A334">
        <v>333</v>
      </c>
      <c r="B334" t="s">
        <v>75</v>
      </c>
      <c r="C334">
        <v>10000086</v>
      </c>
      <c r="H334">
        <v>40</v>
      </c>
      <c r="J334">
        <v>9000921</v>
      </c>
      <c r="K334" t="s">
        <v>75</v>
      </c>
      <c r="L334" t="s">
        <v>2033</v>
      </c>
      <c r="M334">
        <v>20742</v>
      </c>
      <c r="N334" t="s">
        <v>4991</v>
      </c>
      <c r="O334" t="s">
        <v>3218</v>
      </c>
      <c r="Q334" t="s">
        <v>5902</v>
      </c>
      <c r="S334">
        <v>43538</v>
      </c>
      <c r="T334" t="s">
        <v>3215</v>
      </c>
      <c r="U334" t="s">
        <v>4992</v>
      </c>
      <c r="V334" t="s">
        <v>2034</v>
      </c>
      <c r="W334" t="s">
        <v>105</v>
      </c>
      <c r="X334" t="s">
        <v>4993</v>
      </c>
      <c r="Y334" t="s">
        <v>8600</v>
      </c>
      <c r="Z334" t="s">
        <v>5041</v>
      </c>
      <c r="AA334" t="s">
        <v>5048</v>
      </c>
      <c r="AB334" t="s">
        <v>8593</v>
      </c>
      <c r="AD334" t="s">
        <v>5954</v>
      </c>
      <c r="AE334">
        <v>34</v>
      </c>
      <c r="AF334" t="s">
        <v>8604</v>
      </c>
      <c r="AG334" t="s">
        <v>8603</v>
      </c>
      <c r="AH334" t="s">
        <v>5955</v>
      </c>
      <c r="AI334">
        <v>39979</v>
      </c>
      <c r="AJ334">
        <v>15175529779</v>
      </c>
      <c r="AL334" t="s">
        <v>5075</v>
      </c>
      <c r="AM334" t="s">
        <v>5075</v>
      </c>
      <c r="AN334" t="s">
        <v>5272</v>
      </c>
      <c r="AO334" t="s">
        <v>5304</v>
      </c>
      <c r="AT334" t="s">
        <v>4998</v>
      </c>
      <c r="AU334" t="s">
        <v>5059</v>
      </c>
      <c r="AV334">
        <v>43460</v>
      </c>
      <c r="AW334" t="s">
        <v>8605</v>
      </c>
    </row>
    <row r="335" spans="1:50" x14ac:dyDescent="0.2">
      <c r="A335">
        <v>334</v>
      </c>
      <c r="B335" t="s">
        <v>75</v>
      </c>
      <c r="C335">
        <v>10000086</v>
      </c>
      <c r="H335">
        <v>41</v>
      </c>
      <c r="J335">
        <v>9000922</v>
      </c>
      <c r="K335" t="s">
        <v>75</v>
      </c>
      <c r="L335" t="s">
        <v>2036</v>
      </c>
      <c r="M335">
        <v>50143</v>
      </c>
      <c r="N335" t="s">
        <v>4991</v>
      </c>
      <c r="O335" t="s">
        <v>3176</v>
      </c>
      <c r="Q335" t="s">
        <v>8776</v>
      </c>
      <c r="T335" t="s">
        <v>3215</v>
      </c>
      <c r="U335" t="s">
        <v>4992</v>
      </c>
      <c r="V335" t="s">
        <v>2037</v>
      </c>
      <c r="W335" t="s">
        <v>105</v>
      </c>
      <c r="X335" t="s">
        <v>4993</v>
      </c>
      <c r="Y335" t="s">
        <v>8600</v>
      </c>
      <c r="Z335" t="s">
        <v>5041</v>
      </c>
      <c r="AA335" t="s">
        <v>5048</v>
      </c>
      <c r="AB335" t="s">
        <v>8593</v>
      </c>
      <c r="AD335" t="s">
        <v>5392</v>
      </c>
      <c r="AE335">
        <v>35</v>
      </c>
      <c r="AF335" t="s">
        <v>8604</v>
      </c>
      <c r="AG335" t="s">
        <v>8603</v>
      </c>
      <c r="AH335" t="s">
        <v>5956</v>
      </c>
      <c r="AI335">
        <v>38532</v>
      </c>
      <c r="AJ335">
        <v>13633361392</v>
      </c>
      <c r="AL335" t="s">
        <v>5010</v>
      </c>
      <c r="AM335" t="s">
        <v>5010</v>
      </c>
      <c r="AN335" t="s">
        <v>5169</v>
      </c>
      <c r="AO335" t="s">
        <v>5340</v>
      </c>
      <c r="AT335" t="s">
        <v>4998</v>
      </c>
      <c r="AU335" t="s">
        <v>5059</v>
      </c>
      <c r="AV335">
        <v>43460</v>
      </c>
      <c r="AW335" t="s">
        <v>8605</v>
      </c>
    </row>
    <row r="336" spans="1:50" x14ac:dyDescent="0.2">
      <c r="A336">
        <v>335</v>
      </c>
      <c r="B336" t="s">
        <v>75</v>
      </c>
      <c r="C336">
        <v>10000086</v>
      </c>
      <c r="H336">
        <v>42</v>
      </c>
      <c r="J336">
        <v>9000923</v>
      </c>
      <c r="K336" t="s">
        <v>75</v>
      </c>
      <c r="L336" t="s">
        <v>2039</v>
      </c>
      <c r="M336">
        <v>50150</v>
      </c>
      <c r="N336" t="s">
        <v>4991</v>
      </c>
      <c r="O336" t="s">
        <v>3218</v>
      </c>
      <c r="Q336" t="s">
        <v>8776</v>
      </c>
      <c r="T336" t="s">
        <v>3215</v>
      </c>
      <c r="U336" t="s">
        <v>4992</v>
      </c>
      <c r="V336" t="s">
        <v>2040</v>
      </c>
      <c r="W336" t="s">
        <v>105</v>
      </c>
      <c r="X336" t="s">
        <v>4993</v>
      </c>
      <c r="Y336" t="s">
        <v>8600</v>
      </c>
      <c r="Z336" t="s">
        <v>5041</v>
      </c>
      <c r="AA336" t="s">
        <v>5048</v>
      </c>
      <c r="AB336" t="s">
        <v>8593</v>
      </c>
      <c r="AD336" t="s">
        <v>5957</v>
      </c>
      <c r="AE336">
        <v>34</v>
      </c>
      <c r="AF336" t="s">
        <v>8604</v>
      </c>
      <c r="AG336" t="s">
        <v>8603</v>
      </c>
      <c r="AH336" t="s">
        <v>5958</v>
      </c>
      <c r="AJ336">
        <v>15033326678</v>
      </c>
      <c r="AL336" t="s">
        <v>5010</v>
      </c>
      <c r="AM336" t="s">
        <v>5010</v>
      </c>
      <c r="AN336" t="s">
        <v>5959</v>
      </c>
      <c r="AO336" t="s">
        <v>5960</v>
      </c>
      <c r="AT336" t="s">
        <v>4998</v>
      </c>
      <c r="AU336" t="s">
        <v>5059</v>
      </c>
      <c r="AV336">
        <v>43460</v>
      </c>
      <c r="AW336" t="s">
        <v>8605</v>
      </c>
    </row>
    <row r="337" spans="1:50" x14ac:dyDescent="0.2">
      <c r="A337">
        <v>336</v>
      </c>
      <c r="B337" t="s">
        <v>75</v>
      </c>
      <c r="C337">
        <v>10000086</v>
      </c>
      <c r="H337">
        <v>43</v>
      </c>
      <c r="J337">
        <v>9001164</v>
      </c>
      <c r="K337" t="s">
        <v>75</v>
      </c>
      <c r="L337" t="s">
        <v>3097</v>
      </c>
      <c r="N337" t="s">
        <v>4991</v>
      </c>
      <c r="O337" t="s">
        <v>3222</v>
      </c>
      <c r="Q337" t="s">
        <v>7975</v>
      </c>
      <c r="T337" t="s">
        <v>3215</v>
      </c>
      <c r="U337" t="s">
        <v>4992</v>
      </c>
      <c r="V337" t="s">
        <v>3098</v>
      </c>
      <c r="W337" t="s">
        <v>105</v>
      </c>
      <c r="X337" t="s">
        <v>4993</v>
      </c>
      <c r="Y337" t="s">
        <v>8600</v>
      </c>
      <c r="Z337" t="s">
        <v>5041</v>
      </c>
      <c r="AD337" t="s">
        <v>5961</v>
      </c>
      <c r="AE337">
        <v>25</v>
      </c>
      <c r="AF337" t="s">
        <v>8614</v>
      </c>
      <c r="AG337" t="s">
        <v>8603</v>
      </c>
      <c r="AH337" t="s">
        <v>5463</v>
      </c>
      <c r="AJ337">
        <v>15081239827</v>
      </c>
      <c r="AL337" t="s">
        <v>5010</v>
      </c>
      <c r="AM337" t="s">
        <v>5010</v>
      </c>
      <c r="AN337" t="s">
        <v>5874</v>
      </c>
      <c r="AO337" t="s">
        <v>5159</v>
      </c>
      <c r="AT337" t="s">
        <v>5096</v>
      </c>
      <c r="AU337" t="s">
        <v>5962</v>
      </c>
      <c r="AV337">
        <v>43556</v>
      </c>
      <c r="AW337" t="s">
        <v>5463</v>
      </c>
    </row>
    <row r="338" spans="1:50" x14ac:dyDescent="0.2">
      <c r="A338">
        <v>337</v>
      </c>
      <c r="B338" t="s">
        <v>75</v>
      </c>
      <c r="C338">
        <v>10000086</v>
      </c>
      <c r="H338">
        <v>44</v>
      </c>
      <c r="J338">
        <v>9001165</v>
      </c>
      <c r="K338" t="s">
        <v>75</v>
      </c>
      <c r="L338" t="s">
        <v>3099</v>
      </c>
      <c r="N338" t="s">
        <v>4991</v>
      </c>
      <c r="O338" t="s">
        <v>3222</v>
      </c>
      <c r="Q338" t="s">
        <v>7976</v>
      </c>
      <c r="T338" t="s">
        <v>3215</v>
      </c>
      <c r="U338" t="s">
        <v>4992</v>
      </c>
      <c r="V338" t="s">
        <v>3100</v>
      </c>
      <c r="W338" t="s">
        <v>105</v>
      </c>
      <c r="X338" t="s">
        <v>4993</v>
      </c>
      <c r="Y338" t="s">
        <v>8600</v>
      </c>
      <c r="Z338" t="s">
        <v>5041</v>
      </c>
      <c r="AD338" t="s">
        <v>5963</v>
      </c>
      <c r="AE338">
        <v>25</v>
      </c>
      <c r="AF338" t="s">
        <v>8614</v>
      </c>
      <c r="AG338" t="s">
        <v>8603</v>
      </c>
      <c r="AH338" t="s">
        <v>5463</v>
      </c>
      <c r="AJ338">
        <v>17633252376</v>
      </c>
      <c r="AL338" t="s">
        <v>5010</v>
      </c>
      <c r="AM338" t="s">
        <v>5010</v>
      </c>
      <c r="AN338" t="s">
        <v>5799</v>
      </c>
      <c r="AO338" t="s">
        <v>5964</v>
      </c>
      <c r="AT338" t="s">
        <v>5096</v>
      </c>
      <c r="AU338" t="s">
        <v>5962</v>
      </c>
      <c r="AV338">
        <v>43556</v>
      </c>
      <c r="AW338" t="s">
        <v>5463</v>
      </c>
    </row>
    <row r="339" spans="1:50" x14ac:dyDescent="0.2">
      <c r="A339">
        <v>338</v>
      </c>
      <c r="B339" t="s">
        <v>75</v>
      </c>
      <c r="C339">
        <v>10000086</v>
      </c>
      <c r="H339">
        <v>45</v>
      </c>
      <c r="J339">
        <v>9001223</v>
      </c>
      <c r="K339" t="s">
        <v>75</v>
      </c>
      <c r="L339" t="s">
        <v>7199</v>
      </c>
      <c r="M339">
        <v>202041</v>
      </c>
      <c r="N339" t="s">
        <v>4991</v>
      </c>
      <c r="O339" t="s">
        <v>3222</v>
      </c>
      <c r="Q339" t="s">
        <v>7977</v>
      </c>
      <c r="T339" t="s">
        <v>3215</v>
      </c>
      <c r="U339" t="s">
        <v>5130</v>
      </c>
      <c r="V339" t="s">
        <v>7200</v>
      </c>
      <c r="W339" t="s">
        <v>105</v>
      </c>
      <c r="X339" t="s">
        <v>4993</v>
      </c>
      <c r="Y339" t="s">
        <v>8600</v>
      </c>
      <c r="Z339" t="s">
        <v>5528</v>
      </c>
      <c r="AD339" t="s">
        <v>7978</v>
      </c>
      <c r="AE339">
        <v>23</v>
      </c>
      <c r="AF339" t="s">
        <v>8614</v>
      </c>
      <c r="AG339" t="s">
        <v>8603</v>
      </c>
      <c r="AH339" t="s">
        <v>8634</v>
      </c>
      <c r="AJ339">
        <v>18332600805</v>
      </c>
      <c r="AL339" t="s">
        <v>5010</v>
      </c>
      <c r="AM339" t="s">
        <v>5010</v>
      </c>
      <c r="AN339" t="s">
        <v>7194</v>
      </c>
      <c r="AO339" t="s">
        <v>5146</v>
      </c>
      <c r="AP339" t="s">
        <v>7195</v>
      </c>
      <c r="AT339" t="s">
        <v>4998</v>
      </c>
      <c r="AU339" t="s">
        <v>5252</v>
      </c>
      <c r="AV339" t="s">
        <v>5253</v>
      </c>
      <c r="AW339" t="s">
        <v>8643</v>
      </c>
      <c r="AX339" t="s">
        <v>7979</v>
      </c>
    </row>
    <row r="340" spans="1:50" hidden="1" x14ac:dyDescent="0.2">
      <c r="A340">
        <v>339</v>
      </c>
      <c r="B340" t="s">
        <v>75</v>
      </c>
      <c r="C340">
        <v>10000086</v>
      </c>
      <c r="H340">
        <v>46</v>
      </c>
      <c r="J340">
        <v>9001306</v>
      </c>
      <c r="K340" t="s">
        <v>75</v>
      </c>
      <c r="L340" t="s">
        <v>7980</v>
      </c>
      <c r="N340" t="s">
        <v>4991</v>
      </c>
      <c r="O340" t="s">
        <v>3218</v>
      </c>
      <c r="Q340" t="s">
        <v>7981</v>
      </c>
      <c r="T340" t="s">
        <v>3215</v>
      </c>
      <c r="U340" t="s">
        <v>4992</v>
      </c>
      <c r="V340" t="s">
        <v>7982</v>
      </c>
      <c r="W340" t="s">
        <v>105</v>
      </c>
      <c r="X340" t="s">
        <v>4993</v>
      </c>
      <c r="Y340" t="s">
        <v>8600</v>
      </c>
      <c r="AD340" t="s">
        <v>7983</v>
      </c>
      <c r="AE340">
        <v>50</v>
      </c>
      <c r="AF340" t="s">
        <v>8591</v>
      </c>
      <c r="AG340" t="s">
        <v>8592</v>
      </c>
      <c r="AH340" t="s">
        <v>6659</v>
      </c>
      <c r="AI340">
        <v>1997.06</v>
      </c>
      <c r="AJ340">
        <v>13633396058</v>
      </c>
      <c r="AL340" t="s">
        <v>5387</v>
      </c>
      <c r="AM340" t="s">
        <v>5387</v>
      </c>
      <c r="AN340" t="s">
        <v>5270</v>
      </c>
      <c r="AO340" t="s">
        <v>5037</v>
      </c>
      <c r="AT340" t="s">
        <v>5005</v>
      </c>
      <c r="AU340" t="s">
        <v>7893</v>
      </c>
      <c r="AV340" t="s">
        <v>7869</v>
      </c>
      <c r="AW340" t="s">
        <v>7863</v>
      </c>
    </row>
    <row r="341" spans="1:50" hidden="1" x14ac:dyDescent="0.2">
      <c r="A341">
        <v>340</v>
      </c>
      <c r="B341" t="s">
        <v>75</v>
      </c>
      <c r="C341">
        <v>10000086</v>
      </c>
      <c r="H341">
        <v>47</v>
      </c>
      <c r="J341">
        <v>9001308</v>
      </c>
      <c r="K341" t="s">
        <v>75</v>
      </c>
      <c r="L341" t="s">
        <v>1245</v>
      </c>
      <c r="N341" t="s">
        <v>4991</v>
      </c>
      <c r="O341" t="s">
        <v>3218</v>
      </c>
      <c r="Q341" t="s">
        <v>7981</v>
      </c>
      <c r="T341" t="s">
        <v>3215</v>
      </c>
      <c r="U341" t="s">
        <v>4992</v>
      </c>
      <c r="V341" t="s">
        <v>7984</v>
      </c>
      <c r="W341" t="s">
        <v>105</v>
      </c>
      <c r="X341" t="s">
        <v>4993</v>
      </c>
      <c r="Y341" t="s">
        <v>8600</v>
      </c>
      <c r="AD341" t="s">
        <v>7985</v>
      </c>
      <c r="AE341">
        <v>44</v>
      </c>
      <c r="AF341" t="s">
        <v>8595</v>
      </c>
      <c r="AG341" t="s">
        <v>8592</v>
      </c>
      <c r="AH341" t="s">
        <v>7986</v>
      </c>
      <c r="AI341">
        <v>34335</v>
      </c>
      <c r="AJ341">
        <v>13831397033</v>
      </c>
      <c r="AL341" t="s">
        <v>5387</v>
      </c>
      <c r="AM341" t="s">
        <v>5387</v>
      </c>
      <c r="AN341" t="s">
        <v>5939</v>
      </c>
      <c r="AO341" t="s">
        <v>5635</v>
      </c>
      <c r="AT341" t="s">
        <v>5005</v>
      </c>
      <c r="AU341" t="s">
        <v>7893</v>
      </c>
      <c r="AV341" t="s">
        <v>7869</v>
      </c>
      <c r="AW341" t="s">
        <v>7863</v>
      </c>
    </row>
    <row r="342" spans="1:50" hidden="1" x14ac:dyDescent="0.2">
      <c r="A342">
        <v>341</v>
      </c>
      <c r="B342" t="s">
        <v>75</v>
      </c>
      <c r="C342">
        <v>10000086</v>
      </c>
      <c r="H342">
        <v>48</v>
      </c>
      <c r="J342">
        <v>9001310</v>
      </c>
      <c r="K342" t="s">
        <v>75</v>
      </c>
      <c r="L342" t="s">
        <v>7987</v>
      </c>
      <c r="N342" t="s">
        <v>4991</v>
      </c>
      <c r="O342" t="s">
        <v>3218</v>
      </c>
      <c r="Q342" t="s">
        <v>7988</v>
      </c>
      <c r="T342" t="s">
        <v>3215</v>
      </c>
      <c r="U342" t="s">
        <v>4992</v>
      </c>
      <c r="V342" t="s">
        <v>7989</v>
      </c>
      <c r="W342" t="s">
        <v>105</v>
      </c>
      <c r="X342" t="s">
        <v>4993</v>
      </c>
      <c r="Y342" t="s">
        <v>8600</v>
      </c>
      <c r="AD342" t="s">
        <v>7990</v>
      </c>
      <c r="AE342">
        <v>42</v>
      </c>
      <c r="AF342" t="s">
        <v>8595</v>
      </c>
      <c r="AG342" t="s">
        <v>8592</v>
      </c>
      <c r="AH342" t="s">
        <v>7991</v>
      </c>
      <c r="AJ342" t="s">
        <v>7992</v>
      </c>
      <c r="AL342" t="s">
        <v>5524</v>
      </c>
      <c r="AM342" t="s">
        <v>6657</v>
      </c>
      <c r="AN342" t="s">
        <v>7993</v>
      </c>
      <c r="AO342" t="s">
        <v>7994</v>
      </c>
      <c r="AT342" t="s">
        <v>5005</v>
      </c>
      <c r="AU342" t="s">
        <v>7893</v>
      </c>
      <c r="AV342" t="s">
        <v>7869</v>
      </c>
      <c r="AW342" t="s">
        <v>7863</v>
      </c>
    </row>
    <row r="343" spans="1:50" hidden="1" x14ac:dyDescent="0.2">
      <c r="A343">
        <v>342</v>
      </c>
      <c r="B343" t="s">
        <v>75</v>
      </c>
      <c r="C343">
        <v>10000086</v>
      </c>
      <c r="H343">
        <v>49</v>
      </c>
      <c r="J343">
        <v>9001318</v>
      </c>
      <c r="K343" t="s">
        <v>75</v>
      </c>
      <c r="L343" t="s">
        <v>7995</v>
      </c>
      <c r="N343" t="s">
        <v>4991</v>
      </c>
      <c r="O343" t="s">
        <v>3218</v>
      </c>
      <c r="Q343" t="s">
        <v>7996</v>
      </c>
      <c r="T343" t="s">
        <v>3215</v>
      </c>
      <c r="U343" t="s">
        <v>4992</v>
      </c>
      <c r="V343" t="s">
        <v>7997</v>
      </c>
      <c r="W343" t="s">
        <v>105</v>
      </c>
      <c r="X343" t="s">
        <v>4993</v>
      </c>
      <c r="Y343" t="s">
        <v>8600</v>
      </c>
      <c r="AD343" t="s">
        <v>7998</v>
      </c>
      <c r="AE343">
        <v>37</v>
      </c>
      <c r="AF343" t="s">
        <v>8607</v>
      </c>
      <c r="AG343" t="s">
        <v>8592</v>
      </c>
      <c r="AH343" t="s">
        <v>7999</v>
      </c>
      <c r="AJ343">
        <v>15832339309</v>
      </c>
      <c r="AL343" t="s">
        <v>5163</v>
      </c>
      <c r="AM343" t="s">
        <v>5010</v>
      </c>
      <c r="AN343" t="s">
        <v>5176</v>
      </c>
      <c r="AO343" t="s">
        <v>8000</v>
      </c>
      <c r="AT343" t="s">
        <v>5005</v>
      </c>
      <c r="AU343" t="s">
        <v>7893</v>
      </c>
      <c r="AV343" t="s">
        <v>7869</v>
      </c>
      <c r="AW343" t="s">
        <v>7863</v>
      </c>
    </row>
    <row r="344" spans="1:50" x14ac:dyDescent="0.2">
      <c r="A344">
        <v>343</v>
      </c>
      <c r="B344" t="s">
        <v>75</v>
      </c>
      <c r="C344">
        <v>10000086</v>
      </c>
      <c r="H344">
        <v>50</v>
      </c>
      <c r="J344">
        <v>9001325</v>
      </c>
      <c r="K344" t="s">
        <v>75</v>
      </c>
      <c r="L344" t="s">
        <v>8001</v>
      </c>
      <c r="N344" t="s">
        <v>4991</v>
      </c>
      <c r="O344" t="s">
        <v>3176</v>
      </c>
      <c r="Q344" t="s">
        <v>7981</v>
      </c>
      <c r="T344" t="s">
        <v>3215</v>
      </c>
      <c r="U344" t="s">
        <v>4992</v>
      </c>
      <c r="V344" t="s">
        <v>8002</v>
      </c>
      <c r="W344" t="s">
        <v>105</v>
      </c>
      <c r="X344" t="s">
        <v>4993</v>
      </c>
      <c r="Y344" t="s">
        <v>8600</v>
      </c>
      <c r="AD344" t="s">
        <v>6391</v>
      </c>
      <c r="AE344">
        <v>35</v>
      </c>
      <c r="AF344" t="s">
        <v>8604</v>
      </c>
      <c r="AG344" t="s">
        <v>8603</v>
      </c>
      <c r="AH344" t="s">
        <v>7999</v>
      </c>
      <c r="AJ344">
        <v>15831316327</v>
      </c>
      <c r="AL344" t="s">
        <v>4997</v>
      </c>
      <c r="AM344" t="s">
        <v>5075</v>
      </c>
      <c r="AN344" t="s">
        <v>5197</v>
      </c>
      <c r="AO344" t="s">
        <v>5304</v>
      </c>
      <c r="AT344" t="s">
        <v>5005</v>
      </c>
      <c r="AU344" t="s">
        <v>7893</v>
      </c>
      <c r="AV344" t="s">
        <v>7869</v>
      </c>
      <c r="AW344" t="s">
        <v>7863</v>
      </c>
    </row>
    <row r="345" spans="1:50" x14ac:dyDescent="0.2">
      <c r="A345">
        <v>344</v>
      </c>
      <c r="B345" t="s">
        <v>75</v>
      </c>
      <c r="C345">
        <v>10000086</v>
      </c>
      <c r="H345">
        <v>51</v>
      </c>
      <c r="J345">
        <v>9001328</v>
      </c>
      <c r="K345" t="s">
        <v>75</v>
      </c>
      <c r="L345" t="s">
        <v>8003</v>
      </c>
      <c r="N345" t="s">
        <v>4991</v>
      </c>
      <c r="O345" t="s">
        <v>3218</v>
      </c>
      <c r="Q345" t="s">
        <v>7988</v>
      </c>
      <c r="T345" t="s">
        <v>3215</v>
      </c>
      <c r="U345" t="s">
        <v>4992</v>
      </c>
      <c r="V345" t="s">
        <v>8004</v>
      </c>
      <c r="W345" t="s">
        <v>105</v>
      </c>
      <c r="X345" t="s">
        <v>4993</v>
      </c>
      <c r="Y345" t="s">
        <v>8600</v>
      </c>
      <c r="AD345" t="s">
        <v>8005</v>
      </c>
      <c r="AE345">
        <v>34</v>
      </c>
      <c r="AF345" t="s">
        <v>8604</v>
      </c>
      <c r="AG345" t="s">
        <v>8603</v>
      </c>
      <c r="AH345" t="s">
        <v>8006</v>
      </c>
      <c r="AJ345">
        <v>17732727780</v>
      </c>
      <c r="AL345" t="s">
        <v>5163</v>
      </c>
      <c r="AM345" t="s">
        <v>5010</v>
      </c>
      <c r="AN345" t="s">
        <v>8007</v>
      </c>
      <c r="AO345" t="s">
        <v>5854</v>
      </c>
      <c r="AT345" t="s">
        <v>5005</v>
      </c>
      <c r="AU345" t="s">
        <v>7893</v>
      </c>
      <c r="AV345" t="s">
        <v>7869</v>
      </c>
      <c r="AW345" t="s">
        <v>7863</v>
      </c>
    </row>
    <row r="346" spans="1:50" x14ac:dyDescent="0.2">
      <c r="A346">
        <v>345</v>
      </c>
      <c r="B346" t="s">
        <v>75</v>
      </c>
      <c r="C346">
        <v>10000086</v>
      </c>
      <c r="H346">
        <v>52</v>
      </c>
      <c r="J346">
        <v>9001329</v>
      </c>
      <c r="K346" t="s">
        <v>75</v>
      </c>
      <c r="L346" t="s">
        <v>8008</v>
      </c>
      <c r="N346" t="s">
        <v>4991</v>
      </c>
      <c r="O346" t="s">
        <v>3218</v>
      </c>
      <c r="Q346" t="s">
        <v>5890</v>
      </c>
      <c r="T346" t="s">
        <v>3216</v>
      </c>
      <c r="U346" t="s">
        <v>4992</v>
      </c>
      <c r="V346" t="s">
        <v>8009</v>
      </c>
      <c r="W346" t="s">
        <v>105</v>
      </c>
      <c r="X346" t="s">
        <v>4993</v>
      </c>
      <c r="Y346" t="s">
        <v>8600</v>
      </c>
      <c r="AD346" t="s">
        <v>8010</v>
      </c>
      <c r="AE346">
        <v>34</v>
      </c>
      <c r="AF346" t="s">
        <v>8604</v>
      </c>
      <c r="AG346" t="s">
        <v>8603</v>
      </c>
      <c r="AH346" t="s">
        <v>5661</v>
      </c>
      <c r="AI346">
        <v>20061031</v>
      </c>
      <c r="AJ346">
        <v>18031359035</v>
      </c>
      <c r="AL346" t="s">
        <v>5163</v>
      </c>
      <c r="AM346" t="s">
        <v>5010</v>
      </c>
      <c r="AN346" t="s">
        <v>5089</v>
      </c>
      <c r="AO346" t="s">
        <v>5810</v>
      </c>
      <c r="AT346" t="s">
        <v>5005</v>
      </c>
      <c r="AU346" t="s">
        <v>7893</v>
      </c>
      <c r="AV346" t="s">
        <v>7869</v>
      </c>
      <c r="AW346" t="s">
        <v>7863</v>
      </c>
    </row>
    <row r="347" spans="1:50" hidden="1" x14ac:dyDescent="0.2">
      <c r="A347">
        <v>346</v>
      </c>
      <c r="B347" t="s">
        <v>75</v>
      </c>
      <c r="C347">
        <v>10000086</v>
      </c>
      <c r="H347">
        <v>53</v>
      </c>
      <c r="J347">
        <v>9001355</v>
      </c>
      <c r="K347" t="s">
        <v>75</v>
      </c>
      <c r="L347" t="s">
        <v>8011</v>
      </c>
      <c r="N347" t="s">
        <v>5007</v>
      </c>
      <c r="O347" t="s">
        <v>3218</v>
      </c>
      <c r="Q347" t="s">
        <v>7996</v>
      </c>
      <c r="T347" t="s">
        <v>3215</v>
      </c>
      <c r="U347" t="s">
        <v>4992</v>
      </c>
      <c r="V347" t="s">
        <v>8012</v>
      </c>
      <c r="W347" t="s">
        <v>105</v>
      </c>
      <c r="X347" t="s">
        <v>4993</v>
      </c>
      <c r="Y347" t="s">
        <v>8600</v>
      </c>
      <c r="AD347" t="s">
        <v>8013</v>
      </c>
      <c r="AE347">
        <v>36</v>
      </c>
      <c r="AF347" t="s">
        <v>8607</v>
      </c>
      <c r="AG347" t="s">
        <v>8592</v>
      </c>
      <c r="AH347" t="s">
        <v>6728</v>
      </c>
      <c r="AJ347">
        <v>13503138075</v>
      </c>
      <c r="AL347" t="s">
        <v>5387</v>
      </c>
      <c r="AM347" t="s">
        <v>5387</v>
      </c>
      <c r="AN347" t="s">
        <v>5634</v>
      </c>
      <c r="AO347" t="s">
        <v>5635</v>
      </c>
      <c r="AT347" t="s">
        <v>5005</v>
      </c>
      <c r="AU347" t="s">
        <v>7893</v>
      </c>
      <c r="AV347" t="s">
        <v>7869</v>
      </c>
      <c r="AW347" t="s">
        <v>7863</v>
      </c>
    </row>
    <row r="348" spans="1:50" x14ac:dyDescent="0.2">
      <c r="A348">
        <v>347</v>
      </c>
      <c r="B348" t="s">
        <v>75</v>
      </c>
      <c r="C348">
        <v>10000086</v>
      </c>
      <c r="H348">
        <v>54</v>
      </c>
      <c r="J348">
        <v>9001414</v>
      </c>
      <c r="K348" t="s">
        <v>75</v>
      </c>
      <c r="L348" t="s">
        <v>8777</v>
      </c>
      <c r="N348" t="s">
        <v>4991</v>
      </c>
      <c r="O348" t="s">
        <v>3172</v>
      </c>
      <c r="Q348" t="s">
        <v>5092</v>
      </c>
      <c r="T348" t="s">
        <v>3215</v>
      </c>
      <c r="U348" t="s">
        <v>4992</v>
      </c>
      <c r="V348" t="s">
        <v>8778</v>
      </c>
      <c r="W348" t="s">
        <v>105</v>
      </c>
      <c r="X348" t="s">
        <v>6057</v>
      </c>
      <c r="AD348" t="s">
        <v>8779</v>
      </c>
      <c r="AE348">
        <v>25</v>
      </c>
      <c r="AF348" t="s">
        <v>8614</v>
      </c>
      <c r="AG348" t="s">
        <v>8603</v>
      </c>
      <c r="AH348" t="s">
        <v>8624</v>
      </c>
      <c r="AJ348">
        <v>17610600637</v>
      </c>
      <c r="AL348" t="s">
        <v>5163</v>
      </c>
      <c r="AM348" t="s">
        <v>5010</v>
      </c>
      <c r="AN348" t="s">
        <v>5216</v>
      </c>
      <c r="AO348" t="s">
        <v>8626</v>
      </c>
      <c r="AT348" t="s">
        <v>5096</v>
      </c>
      <c r="AU348" t="s">
        <v>8627</v>
      </c>
      <c r="AV348" t="s">
        <v>8628</v>
      </c>
      <c r="AW348" t="s">
        <v>8624</v>
      </c>
    </row>
    <row r="349" spans="1:50" x14ac:dyDescent="0.2">
      <c r="A349">
        <v>348</v>
      </c>
      <c r="B349" t="s">
        <v>75</v>
      </c>
      <c r="C349">
        <v>10000086</v>
      </c>
      <c r="H349">
        <v>55</v>
      </c>
      <c r="J349">
        <v>9001415</v>
      </c>
      <c r="K349" t="s">
        <v>75</v>
      </c>
      <c r="L349" t="s">
        <v>8780</v>
      </c>
      <c r="N349" t="s">
        <v>4991</v>
      </c>
      <c r="O349" t="s">
        <v>3172</v>
      </c>
      <c r="Q349" t="s">
        <v>5092</v>
      </c>
      <c r="T349" t="s">
        <v>3216</v>
      </c>
      <c r="U349" t="s">
        <v>4992</v>
      </c>
      <c r="V349" t="s">
        <v>8781</v>
      </c>
      <c r="W349" t="s">
        <v>105</v>
      </c>
      <c r="X349" t="s">
        <v>6057</v>
      </c>
      <c r="AD349" t="s">
        <v>8782</v>
      </c>
      <c r="AE349">
        <v>21</v>
      </c>
      <c r="AF349" t="s">
        <v>8614</v>
      </c>
      <c r="AG349" t="s">
        <v>8603</v>
      </c>
      <c r="AH349" t="s">
        <v>8624</v>
      </c>
      <c r="AJ349">
        <v>13315512710</v>
      </c>
      <c r="AL349" t="s">
        <v>5163</v>
      </c>
      <c r="AM349" t="s">
        <v>5010</v>
      </c>
      <c r="AN349" t="s">
        <v>5176</v>
      </c>
      <c r="AO349" t="s">
        <v>5473</v>
      </c>
      <c r="AT349" t="s">
        <v>5096</v>
      </c>
      <c r="AU349" t="s">
        <v>8627</v>
      </c>
      <c r="AV349" t="s">
        <v>8628</v>
      </c>
      <c r="AW349" t="s">
        <v>8624</v>
      </c>
    </row>
    <row r="350" spans="1:50" x14ac:dyDescent="0.2">
      <c r="A350">
        <v>349</v>
      </c>
      <c r="B350" t="s">
        <v>75</v>
      </c>
      <c r="C350">
        <v>10000086</v>
      </c>
      <c r="H350">
        <v>56</v>
      </c>
      <c r="J350">
        <v>9001416</v>
      </c>
      <c r="K350" t="s">
        <v>75</v>
      </c>
      <c r="L350" t="s">
        <v>8783</v>
      </c>
      <c r="N350" t="s">
        <v>4991</v>
      </c>
      <c r="O350" t="s">
        <v>3172</v>
      </c>
      <c r="Q350" t="s">
        <v>5092</v>
      </c>
      <c r="T350" t="s">
        <v>3216</v>
      </c>
      <c r="U350" t="s">
        <v>4992</v>
      </c>
      <c r="V350" t="s">
        <v>8784</v>
      </c>
      <c r="W350" t="s">
        <v>105</v>
      </c>
      <c r="X350" t="s">
        <v>6057</v>
      </c>
      <c r="AD350" t="s">
        <v>8785</v>
      </c>
      <c r="AE350">
        <v>24</v>
      </c>
      <c r="AF350" t="s">
        <v>8614</v>
      </c>
      <c r="AG350" t="s">
        <v>8603</v>
      </c>
      <c r="AH350" t="s">
        <v>8624</v>
      </c>
      <c r="AJ350">
        <v>15733152905</v>
      </c>
      <c r="AL350" t="s">
        <v>5163</v>
      </c>
      <c r="AM350" t="s">
        <v>5010</v>
      </c>
      <c r="AN350" t="s">
        <v>5176</v>
      </c>
      <c r="AO350" t="s">
        <v>5313</v>
      </c>
      <c r="AT350" t="s">
        <v>5096</v>
      </c>
      <c r="AU350" t="s">
        <v>8627</v>
      </c>
      <c r="AV350" t="s">
        <v>8628</v>
      </c>
      <c r="AW350" t="s">
        <v>8624</v>
      </c>
    </row>
    <row r="351" spans="1:50" x14ac:dyDescent="0.2">
      <c r="A351">
        <v>350</v>
      </c>
      <c r="B351" t="s">
        <v>75</v>
      </c>
      <c r="C351">
        <v>10000086</v>
      </c>
      <c r="H351">
        <v>57</v>
      </c>
      <c r="J351">
        <v>9001417</v>
      </c>
      <c r="K351" t="s">
        <v>75</v>
      </c>
      <c r="L351" t="s">
        <v>8786</v>
      </c>
      <c r="N351" t="s">
        <v>4991</v>
      </c>
      <c r="O351" t="s">
        <v>3234</v>
      </c>
      <c r="Q351" t="s">
        <v>5092</v>
      </c>
      <c r="T351" t="s">
        <v>3216</v>
      </c>
      <c r="U351" t="s">
        <v>4992</v>
      </c>
      <c r="V351" t="s">
        <v>8787</v>
      </c>
      <c r="W351" t="s">
        <v>105</v>
      </c>
      <c r="X351" t="s">
        <v>6057</v>
      </c>
      <c r="AD351" t="s">
        <v>8788</v>
      </c>
      <c r="AE351">
        <v>27</v>
      </c>
      <c r="AF351" t="s">
        <v>8602</v>
      </c>
      <c r="AG351" t="s">
        <v>8603</v>
      </c>
      <c r="AH351" t="s">
        <v>8624</v>
      </c>
      <c r="AJ351">
        <v>18222289931</v>
      </c>
      <c r="AL351" t="s">
        <v>4997</v>
      </c>
      <c r="AM351" t="s">
        <v>5075</v>
      </c>
      <c r="AN351" t="s">
        <v>5926</v>
      </c>
      <c r="AO351" t="s">
        <v>8789</v>
      </c>
      <c r="AT351" t="s">
        <v>5096</v>
      </c>
      <c r="AU351" t="s">
        <v>8627</v>
      </c>
      <c r="AV351" t="s">
        <v>8628</v>
      </c>
      <c r="AW351" t="s">
        <v>8624</v>
      </c>
    </row>
    <row r="352" spans="1:50" x14ac:dyDescent="0.2">
      <c r="A352">
        <v>351</v>
      </c>
      <c r="B352" t="s">
        <v>75</v>
      </c>
      <c r="C352">
        <v>10000086</v>
      </c>
      <c r="H352">
        <v>58</v>
      </c>
      <c r="J352">
        <v>9001418</v>
      </c>
      <c r="K352" t="s">
        <v>75</v>
      </c>
      <c r="L352" t="s">
        <v>8790</v>
      </c>
      <c r="N352" t="s">
        <v>4991</v>
      </c>
      <c r="O352" t="s">
        <v>3234</v>
      </c>
      <c r="Q352" t="s">
        <v>5092</v>
      </c>
      <c r="T352" t="s">
        <v>3216</v>
      </c>
      <c r="U352" t="s">
        <v>4992</v>
      </c>
      <c r="V352" t="s">
        <v>8791</v>
      </c>
      <c r="W352" t="s">
        <v>105</v>
      </c>
      <c r="X352" t="s">
        <v>6057</v>
      </c>
      <c r="AD352" t="s">
        <v>8792</v>
      </c>
      <c r="AE352">
        <v>26</v>
      </c>
      <c r="AF352" t="s">
        <v>8602</v>
      </c>
      <c r="AG352" t="s">
        <v>8603</v>
      </c>
      <c r="AH352" t="s">
        <v>8624</v>
      </c>
      <c r="AJ352">
        <v>15032308661</v>
      </c>
      <c r="AL352" t="s">
        <v>4997</v>
      </c>
      <c r="AM352" t="s">
        <v>5075</v>
      </c>
      <c r="AN352" t="s">
        <v>7251</v>
      </c>
      <c r="AO352" t="s">
        <v>5340</v>
      </c>
      <c r="AT352" t="s">
        <v>5096</v>
      </c>
      <c r="AU352" t="s">
        <v>8627</v>
      </c>
      <c r="AV352" t="s">
        <v>8628</v>
      </c>
      <c r="AW352" t="s">
        <v>8624</v>
      </c>
    </row>
    <row r="353" spans="1:49" x14ac:dyDescent="0.2">
      <c r="A353">
        <v>352</v>
      </c>
      <c r="B353" t="s">
        <v>75</v>
      </c>
      <c r="C353">
        <v>10000086</v>
      </c>
      <c r="H353">
        <v>59</v>
      </c>
      <c r="J353">
        <v>9001419</v>
      </c>
      <c r="K353" t="s">
        <v>75</v>
      </c>
      <c r="L353" t="s">
        <v>8793</v>
      </c>
      <c r="N353" t="s">
        <v>4991</v>
      </c>
      <c r="O353" t="s">
        <v>3172</v>
      </c>
      <c r="Q353" t="s">
        <v>5092</v>
      </c>
      <c r="T353" t="s">
        <v>3215</v>
      </c>
      <c r="U353" t="s">
        <v>4992</v>
      </c>
      <c r="V353" t="s">
        <v>8794</v>
      </c>
      <c r="W353" t="s">
        <v>105</v>
      </c>
      <c r="X353" t="s">
        <v>6057</v>
      </c>
      <c r="AD353" t="s">
        <v>8795</v>
      </c>
      <c r="AE353">
        <v>22</v>
      </c>
      <c r="AF353" t="s">
        <v>8614</v>
      </c>
      <c r="AG353" t="s">
        <v>8603</v>
      </c>
      <c r="AH353" t="s">
        <v>8624</v>
      </c>
      <c r="AJ353">
        <v>15102510599</v>
      </c>
      <c r="AL353" t="s">
        <v>5163</v>
      </c>
      <c r="AM353" t="s">
        <v>5010</v>
      </c>
      <c r="AN353" t="s">
        <v>5169</v>
      </c>
      <c r="AO353" t="s">
        <v>5146</v>
      </c>
      <c r="AT353" t="s">
        <v>5096</v>
      </c>
      <c r="AU353" t="s">
        <v>8627</v>
      </c>
      <c r="AV353" t="s">
        <v>8628</v>
      </c>
      <c r="AW353" t="s">
        <v>8624</v>
      </c>
    </row>
    <row r="354" spans="1:49" x14ac:dyDescent="0.2">
      <c r="A354">
        <v>353</v>
      </c>
      <c r="B354" t="s">
        <v>75</v>
      </c>
      <c r="C354">
        <v>10000086</v>
      </c>
      <c r="H354">
        <v>60</v>
      </c>
      <c r="J354">
        <v>9001420</v>
      </c>
      <c r="K354" t="s">
        <v>75</v>
      </c>
      <c r="L354" t="s">
        <v>8796</v>
      </c>
      <c r="N354" t="s">
        <v>4991</v>
      </c>
      <c r="O354" t="s">
        <v>3172</v>
      </c>
      <c r="Q354" t="s">
        <v>5092</v>
      </c>
      <c r="T354" t="s">
        <v>3215</v>
      </c>
      <c r="U354" t="s">
        <v>4992</v>
      </c>
      <c r="V354" t="s">
        <v>8797</v>
      </c>
      <c r="W354" t="s">
        <v>105</v>
      </c>
      <c r="X354" t="s">
        <v>6057</v>
      </c>
      <c r="AD354" t="s">
        <v>8798</v>
      </c>
      <c r="AE354">
        <v>23</v>
      </c>
      <c r="AF354" t="s">
        <v>8614</v>
      </c>
      <c r="AG354" t="s">
        <v>8603</v>
      </c>
      <c r="AH354" t="s">
        <v>8624</v>
      </c>
      <c r="AJ354">
        <v>18041360930</v>
      </c>
      <c r="AL354" t="s">
        <v>5163</v>
      </c>
      <c r="AM354" t="s">
        <v>5010</v>
      </c>
      <c r="AN354" t="s">
        <v>5169</v>
      </c>
      <c r="AO354" t="s">
        <v>8799</v>
      </c>
      <c r="AT354" t="s">
        <v>5096</v>
      </c>
      <c r="AU354" t="s">
        <v>8627</v>
      </c>
      <c r="AV354" t="s">
        <v>8628</v>
      </c>
      <c r="AW354" t="s">
        <v>8624</v>
      </c>
    </row>
    <row r="355" spans="1:49" x14ac:dyDescent="0.2">
      <c r="A355">
        <v>354</v>
      </c>
      <c r="B355" t="s">
        <v>75</v>
      </c>
      <c r="C355">
        <v>10000086</v>
      </c>
      <c r="H355">
        <v>61</v>
      </c>
      <c r="J355">
        <v>9001421</v>
      </c>
      <c r="K355" t="s">
        <v>75</v>
      </c>
      <c r="L355" t="s">
        <v>8800</v>
      </c>
      <c r="N355" t="s">
        <v>4991</v>
      </c>
      <c r="O355" t="s">
        <v>3172</v>
      </c>
      <c r="Q355" t="s">
        <v>5092</v>
      </c>
      <c r="T355" t="s">
        <v>3215</v>
      </c>
      <c r="U355" t="s">
        <v>4992</v>
      </c>
      <c r="V355" t="s">
        <v>8801</v>
      </c>
      <c r="W355" t="s">
        <v>105</v>
      </c>
      <c r="X355" t="s">
        <v>6057</v>
      </c>
      <c r="AD355" t="s">
        <v>8802</v>
      </c>
      <c r="AE355">
        <v>22</v>
      </c>
      <c r="AF355" t="s">
        <v>8614</v>
      </c>
      <c r="AG355" t="s">
        <v>8603</v>
      </c>
      <c r="AH355" t="s">
        <v>8624</v>
      </c>
      <c r="AJ355">
        <v>18041360918</v>
      </c>
      <c r="AL355" t="s">
        <v>5163</v>
      </c>
      <c r="AM355" t="s">
        <v>5010</v>
      </c>
      <c r="AN355" t="s">
        <v>5169</v>
      </c>
      <c r="AO355" t="s">
        <v>8799</v>
      </c>
      <c r="AT355" t="s">
        <v>5096</v>
      </c>
      <c r="AU355" t="s">
        <v>8627</v>
      </c>
      <c r="AV355" t="s">
        <v>8628</v>
      </c>
      <c r="AW355" t="s">
        <v>8624</v>
      </c>
    </row>
    <row r="356" spans="1:49" x14ac:dyDescent="0.2">
      <c r="A356">
        <v>355</v>
      </c>
      <c r="B356" t="s">
        <v>75</v>
      </c>
      <c r="C356">
        <v>10000086</v>
      </c>
      <c r="H356">
        <v>62</v>
      </c>
      <c r="J356">
        <v>9001422</v>
      </c>
      <c r="K356" t="s">
        <v>75</v>
      </c>
      <c r="L356" t="s">
        <v>8803</v>
      </c>
      <c r="N356" t="s">
        <v>4991</v>
      </c>
      <c r="O356" t="s">
        <v>3172</v>
      </c>
      <c r="Q356" t="s">
        <v>5092</v>
      </c>
      <c r="T356" t="s">
        <v>3215</v>
      </c>
      <c r="U356" t="s">
        <v>4992</v>
      </c>
      <c r="V356" t="s">
        <v>8804</v>
      </c>
      <c r="W356" t="s">
        <v>105</v>
      </c>
      <c r="X356" t="s">
        <v>6057</v>
      </c>
      <c r="AD356" t="s">
        <v>8805</v>
      </c>
      <c r="AE356">
        <v>23</v>
      </c>
      <c r="AF356" t="s">
        <v>8614</v>
      </c>
      <c r="AG356" t="s">
        <v>8603</v>
      </c>
      <c r="AH356" t="s">
        <v>8624</v>
      </c>
      <c r="AJ356">
        <v>17073152338</v>
      </c>
      <c r="AL356" t="s">
        <v>5163</v>
      </c>
      <c r="AM356" t="s">
        <v>5010</v>
      </c>
      <c r="AN356" t="s">
        <v>5169</v>
      </c>
      <c r="AO356" t="s">
        <v>8806</v>
      </c>
      <c r="AT356" t="s">
        <v>5096</v>
      </c>
      <c r="AU356" t="s">
        <v>8627</v>
      </c>
      <c r="AV356" t="s">
        <v>8628</v>
      </c>
      <c r="AW356" t="s">
        <v>8624</v>
      </c>
    </row>
    <row r="357" spans="1:49" x14ac:dyDescent="0.2">
      <c r="A357">
        <v>356</v>
      </c>
      <c r="B357" t="s">
        <v>75</v>
      </c>
      <c r="C357">
        <v>10000086</v>
      </c>
      <c r="H357">
        <v>63</v>
      </c>
      <c r="J357">
        <v>9001423</v>
      </c>
      <c r="K357" t="s">
        <v>75</v>
      </c>
      <c r="L357" t="s">
        <v>8807</v>
      </c>
      <c r="N357" t="s">
        <v>4991</v>
      </c>
      <c r="O357" t="s">
        <v>3172</v>
      </c>
      <c r="Q357" t="s">
        <v>5092</v>
      </c>
      <c r="T357" t="s">
        <v>3215</v>
      </c>
      <c r="U357" t="s">
        <v>5130</v>
      </c>
      <c r="V357" t="s">
        <v>8808</v>
      </c>
      <c r="W357" t="s">
        <v>105</v>
      </c>
      <c r="X357" t="s">
        <v>6057</v>
      </c>
      <c r="AD357" t="s">
        <v>8809</v>
      </c>
      <c r="AE357">
        <v>24</v>
      </c>
      <c r="AF357" t="s">
        <v>8614</v>
      </c>
      <c r="AG357" t="s">
        <v>8603</v>
      </c>
      <c r="AH357" t="s">
        <v>8624</v>
      </c>
      <c r="AJ357">
        <v>18601940013</v>
      </c>
      <c r="AL357" t="s">
        <v>5163</v>
      </c>
      <c r="AM357" t="s">
        <v>5010</v>
      </c>
      <c r="AN357" t="s">
        <v>5169</v>
      </c>
      <c r="AO357" t="s">
        <v>8810</v>
      </c>
      <c r="AT357" t="s">
        <v>5096</v>
      </c>
      <c r="AU357" t="s">
        <v>8627</v>
      </c>
      <c r="AV357" t="s">
        <v>8628</v>
      </c>
      <c r="AW357" t="s">
        <v>8624</v>
      </c>
    </row>
    <row r="358" spans="1:49" x14ac:dyDescent="0.2">
      <c r="A358">
        <v>357</v>
      </c>
      <c r="B358" t="s">
        <v>75</v>
      </c>
      <c r="C358">
        <v>10000086</v>
      </c>
      <c r="H358">
        <v>64</v>
      </c>
      <c r="J358">
        <v>9001424</v>
      </c>
      <c r="K358" t="s">
        <v>75</v>
      </c>
      <c r="L358" t="s">
        <v>7490</v>
      </c>
      <c r="N358" t="s">
        <v>4991</v>
      </c>
      <c r="O358" t="s">
        <v>3172</v>
      </c>
      <c r="Q358" t="s">
        <v>5092</v>
      </c>
      <c r="T358" t="s">
        <v>3215</v>
      </c>
      <c r="U358" t="s">
        <v>5130</v>
      </c>
      <c r="V358" t="s">
        <v>8811</v>
      </c>
      <c r="W358" t="s">
        <v>105</v>
      </c>
      <c r="X358" t="s">
        <v>6057</v>
      </c>
      <c r="AD358" t="s">
        <v>8812</v>
      </c>
      <c r="AE358">
        <v>23</v>
      </c>
      <c r="AF358" t="s">
        <v>8614</v>
      </c>
      <c r="AG358" t="s">
        <v>8603</v>
      </c>
      <c r="AH358" t="s">
        <v>8624</v>
      </c>
      <c r="AJ358">
        <v>15931930610</v>
      </c>
      <c r="AL358" t="s">
        <v>5163</v>
      </c>
      <c r="AM358" t="s">
        <v>5010</v>
      </c>
      <c r="AN358" t="s">
        <v>5089</v>
      </c>
      <c r="AO358" t="s">
        <v>5146</v>
      </c>
      <c r="AT358" t="s">
        <v>5096</v>
      </c>
      <c r="AU358" t="s">
        <v>8627</v>
      </c>
      <c r="AV358" t="s">
        <v>8628</v>
      </c>
      <c r="AW358" t="s">
        <v>8624</v>
      </c>
    </row>
    <row r="359" spans="1:49" x14ac:dyDescent="0.2">
      <c r="A359">
        <v>358</v>
      </c>
      <c r="B359" t="s">
        <v>75</v>
      </c>
      <c r="C359">
        <v>10000086</v>
      </c>
      <c r="H359">
        <v>65</v>
      </c>
      <c r="J359">
        <v>9001431</v>
      </c>
      <c r="K359" t="s">
        <v>75</v>
      </c>
      <c r="L359" t="s">
        <v>9217</v>
      </c>
      <c r="N359" t="s">
        <v>4991</v>
      </c>
      <c r="O359" t="s">
        <v>3172</v>
      </c>
      <c r="Q359" t="s">
        <v>5092</v>
      </c>
      <c r="S359">
        <v>43709</v>
      </c>
      <c r="T359" t="s">
        <v>3215</v>
      </c>
      <c r="U359" t="s">
        <v>4992</v>
      </c>
      <c r="V359" t="s">
        <v>9218</v>
      </c>
      <c r="W359" t="s">
        <v>105</v>
      </c>
      <c r="AD359" t="s">
        <v>9219</v>
      </c>
      <c r="AE359">
        <v>22</v>
      </c>
      <c r="AF359" t="s">
        <v>8614</v>
      </c>
      <c r="AG359" t="s">
        <v>8603</v>
      </c>
      <c r="AH359" t="s">
        <v>9200</v>
      </c>
      <c r="AJ359">
        <v>13832807789</v>
      </c>
      <c r="AL359" t="s">
        <v>5163</v>
      </c>
      <c r="AM359" t="s">
        <v>5010</v>
      </c>
      <c r="AN359" t="s">
        <v>5169</v>
      </c>
      <c r="AO359" t="s">
        <v>9220</v>
      </c>
      <c r="AT359" t="s">
        <v>5096</v>
      </c>
      <c r="AU359" t="s">
        <v>9203</v>
      </c>
      <c r="AV359" t="s">
        <v>9200</v>
      </c>
      <c r="AW359" t="s">
        <v>9204</v>
      </c>
    </row>
    <row r="360" spans="1:49" x14ac:dyDescent="0.2">
      <c r="A360">
        <v>359</v>
      </c>
      <c r="B360" t="s">
        <v>75</v>
      </c>
      <c r="C360">
        <v>10000086</v>
      </c>
      <c r="H360">
        <v>66</v>
      </c>
      <c r="J360">
        <v>9001434</v>
      </c>
      <c r="K360" t="s">
        <v>75</v>
      </c>
      <c r="L360" t="s">
        <v>9221</v>
      </c>
      <c r="N360" t="s">
        <v>4991</v>
      </c>
      <c r="O360" t="s">
        <v>3172</v>
      </c>
      <c r="Q360" t="s">
        <v>5092</v>
      </c>
      <c r="S360">
        <v>43709</v>
      </c>
      <c r="T360" t="s">
        <v>3215</v>
      </c>
      <c r="U360" t="s">
        <v>4992</v>
      </c>
      <c r="V360" t="s">
        <v>9222</v>
      </c>
      <c r="W360" t="s">
        <v>105</v>
      </c>
      <c r="AD360" t="s">
        <v>9223</v>
      </c>
      <c r="AE360">
        <v>22</v>
      </c>
      <c r="AF360" t="s">
        <v>8614</v>
      </c>
      <c r="AG360" t="s">
        <v>8603</v>
      </c>
      <c r="AH360" t="s">
        <v>9200</v>
      </c>
      <c r="AJ360">
        <v>15614229011</v>
      </c>
      <c r="AL360" t="s">
        <v>5163</v>
      </c>
      <c r="AM360" t="s">
        <v>5010</v>
      </c>
      <c r="AN360" t="s">
        <v>5169</v>
      </c>
      <c r="AO360" t="s">
        <v>5445</v>
      </c>
      <c r="AT360" t="s">
        <v>5096</v>
      </c>
      <c r="AU360" t="s">
        <v>9203</v>
      </c>
      <c r="AV360" t="s">
        <v>9200</v>
      </c>
      <c r="AW360" t="s">
        <v>9204</v>
      </c>
    </row>
    <row r="361" spans="1:49" hidden="1" x14ac:dyDescent="0.2">
      <c r="A361">
        <v>360</v>
      </c>
      <c r="B361" t="s">
        <v>61</v>
      </c>
      <c r="C361">
        <v>10000098</v>
      </c>
      <c r="F361" t="s">
        <v>3166</v>
      </c>
      <c r="H361">
        <v>1</v>
      </c>
      <c r="I361" t="s">
        <v>3166</v>
      </c>
      <c r="J361">
        <v>9000107</v>
      </c>
      <c r="K361" t="s">
        <v>61</v>
      </c>
      <c r="L361" t="s">
        <v>58</v>
      </c>
      <c r="M361">
        <v>52004</v>
      </c>
      <c r="N361" t="s">
        <v>4991</v>
      </c>
      <c r="O361" t="s">
        <v>3166</v>
      </c>
      <c r="Q361" t="s">
        <v>3166</v>
      </c>
      <c r="T361" t="s">
        <v>3215</v>
      </c>
      <c r="U361" t="s">
        <v>4992</v>
      </c>
      <c r="V361" t="s">
        <v>59</v>
      </c>
      <c r="W361" t="s">
        <v>29</v>
      </c>
      <c r="X361" t="s">
        <v>4993</v>
      </c>
      <c r="Y361" t="s">
        <v>8589</v>
      </c>
      <c r="Z361" t="s">
        <v>5026</v>
      </c>
      <c r="AA361" t="s">
        <v>4995</v>
      </c>
      <c r="AB361" t="s">
        <v>8590</v>
      </c>
      <c r="AD361" t="s">
        <v>5965</v>
      </c>
      <c r="AE361">
        <v>56</v>
      </c>
      <c r="AF361" t="s">
        <v>8659</v>
      </c>
      <c r="AG361" t="s">
        <v>8592</v>
      </c>
      <c r="AH361" t="s">
        <v>8813</v>
      </c>
      <c r="AI361">
        <v>33848</v>
      </c>
      <c r="AJ361">
        <v>13930551810</v>
      </c>
      <c r="AL361" t="s">
        <v>5010</v>
      </c>
      <c r="AM361" t="s">
        <v>5010</v>
      </c>
      <c r="AP361" t="s">
        <v>5015</v>
      </c>
      <c r="AT361" t="s">
        <v>4998</v>
      </c>
      <c r="AV361" t="s">
        <v>4999</v>
      </c>
      <c r="AW361" t="s">
        <v>7936</v>
      </c>
    </row>
    <row r="362" spans="1:49" hidden="1" x14ac:dyDescent="0.2">
      <c r="A362">
        <v>361</v>
      </c>
      <c r="B362" t="s">
        <v>61</v>
      </c>
      <c r="C362">
        <v>10000098</v>
      </c>
      <c r="F362" t="s">
        <v>3167</v>
      </c>
      <c r="G362">
        <v>50000290</v>
      </c>
      <c r="H362">
        <v>2</v>
      </c>
      <c r="I362" t="s">
        <v>3167</v>
      </c>
      <c r="J362">
        <v>9000109</v>
      </c>
      <c r="K362" t="s">
        <v>61</v>
      </c>
      <c r="L362" t="s">
        <v>65</v>
      </c>
      <c r="M362">
        <v>30006</v>
      </c>
      <c r="N362" t="s">
        <v>4991</v>
      </c>
      <c r="O362" t="s">
        <v>3167</v>
      </c>
      <c r="Q362" t="s">
        <v>3167</v>
      </c>
      <c r="T362" t="s">
        <v>3215</v>
      </c>
      <c r="U362" t="s">
        <v>4992</v>
      </c>
      <c r="V362" t="s">
        <v>66</v>
      </c>
      <c r="W362" t="s">
        <v>29</v>
      </c>
      <c r="X362" t="s">
        <v>4993</v>
      </c>
      <c r="Y362" t="s">
        <v>8589</v>
      </c>
      <c r="Z362" t="s">
        <v>5026</v>
      </c>
      <c r="AA362" t="s">
        <v>5123</v>
      </c>
      <c r="AB362" t="s">
        <v>8601</v>
      </c>
      <c r="AD362" t="s">
        <v>5966</v>
      </c>
      <c r="AE362">
        <v>46</v>
      </c>
      <c r="AF362" t="s">
        <v>8595</v>
      </c>
      <c r="AG362" t="s">
        <v>8592</v>
      </c>
      <c r="AH362" t="s">
        <v>8814</v>
      </c>
      <c r="AI362">
        <v>35612</v>
      </c>
      <c r="AJ362">
        <v>18630536718</v>
      </c>
      <c r="AL362" t="s">
        <v>5010</v>
      </c>
      <c r="AM362" t="s">
        <v>5010</v>
      </c>
      <c r="AP362" t="s">
        <v>5066</v>
      </c>
      <c r="AT362" t="s">
        <v>4998</v>
      </c>
      <c r="AV362" t="s">
        <v>4999</v>
      </c>
      <c r="AW362" t="s">
        <v>7936</v>
      </c>
    </row>
    <row r="363" spans="1:49" hidden="1" x14ac:dyDescent="0.2">
      <c r="A363">
        <v>362</v>
      </c>
      <c r="B363" t="s">
        <v>61</v>
      </c>
      <c r="C363">
        <v>10000099</v>
      </c>
      <c r="F363" t="s">
        <v>3167</v>
      </c>
      <c r="G363">
        <v>50000290</v>
      </c>
      <c r="H363">
        <v>3</v>
      </c>
      <c r="I363" t="s">
        <v>3167</v>
      </c>
      <c r="J363">
        <v>9000316</v>
      </c>
      <c r="K363" t="s">
        <v>61</v>
      </c>
      <c r="L363" t="s">
        <v>555</v>
      </c>
      <c r="M363">
        <v>75479</v>
      </c>
      <c r="N363" t="s">
        <v>4991</v>
      </c>
      <c r="O363" t="s">
        <v>3167</v>
      </c>
      <c r="Q363" t="s">
        <v>3167</v>
      </c>
      <c r="T363" t="s">
        <v>3215</v>
      </c>
      <c r="U363" t="s">
        <v>4992</v>
      </c>
      <c r="V363" t="s">
        <v>556</v>
      </c>
      <c r="W363" t="s">
        <v>29</v>
      </c>
      <c r="X363" t="s">
        <v>4993</v>
      </c>
      <c r="Y363" t="s">
        <v>8589</v>
      </c>
      <c r="Z363" t="s">
        <v>5026</v>
      </c>
      <c r="AA363" t="s">
        <v>5048</v>
      </c>
      <c r="AB363" t="s">
        <v>8593</v>
      </c>
      <c r="AD363" t="s">
        <v>5967</v>
      </c>
      <c r="AE363">
        <v>48</v>
      </c>
      <c r="AF363" t="s">
        <v>8591</v>
      </c>
      <c r="AG363" t="s">
        <v>8592</v>
      </c>
      <c r="AH363" t="s">
        <v>8596</v>
      </c>
      <c r="AI363">
        <v>37923</v>
      </c>
      <c r="AJ363">
        <v>13623252900</v>
      </c>
      <c r="AL363" t="s">
        <v>4997</v>
      </c>
      <c r="AM363" t="s">
        <v>5075</v>
      </c>
      <c r="AN363" t="s">
        <v>5844</v>
      </c>
      <c r="AO363" t="s">
        <v>5146</v>
      </c>
      <c r="AP363" t="s">
        <v>5166</v>
      </c>
      <c r="AT363" t="s">
        <v>4998</v>
      </c>
      <c r="AV363" t="s">
        <v>4999</v>
      </c>
      <c r="AW363" t="s">
        <v>7936</v>
      </c>
    </row>
    <row r="364" spans="1:49" hidden="1" x14ac:dyDescent="0.2">
      <c r="A364">
        <v>363</v>
      </c>
      <c r="B364" t="s">
        <v>61</v>
      </c>
      <c r="C364">
        <v>10000099</v>
      </c>
      <c r="F364" t="s">
        <v>3167</v>
      </c>
      <c r="G364">
        <v>50000290</v>
      </c>
      <c r="H364">
        <v>4</v>
      </c>
      <c r="I364" t="s">
        <v>3167</v>
      </c>
      <c r="J364">
        <v>9000120</v>
      </c>
      <c r="K364" t="s">
        <v>61</v>
      </c>
      <c r="L364" t="s">
        <v>91</v>
      </c>
      <c r="M364">
        <v>73003</v>
      </c>
      <c r="N364" t="s">
        <v>4991</v>
      </c>
      <c r="O364" t="s">
        <v>3167</v>
      </c>
      <c r="Q364" t="s">
        <v>3167</v>
      </c>
      <c r="T364" t="s">
        <v>3215</v>
      </c>
      <c r="U364" t="s">
        <v>4992</v>
      </c>
      <c r="V364" t="s">
        <v>92</v>
      </c>
      <c r="W364" t="s">
        <v>29</v>
      </c>
      <c r="X364" t="s">
        <v>4993</v>
      </c>
      <c r="Y364" t="s">
        <v>8589</v>
      </c>
      <c r="Z364" t="s">
        <v>5026</v>
      </c>
      <c r="AA364" t="s">
        <v>4995</v>
      </c>
      <c r="AB364" t="s">
        <v>8590</v>
      </c>
      <c r="AD364" t="s">
        <v>5968</v>
      </c>
      <c r="AE364">
        <v>53</v>
      </c>
      <c r="AF364" t="s">
        <v>8653</v>
      </c>
      <c r="AG364" t="s">
        <v>8592</v>
      </c>
      <c r="AH364" t="s">
        <v>8815</v>
      </c>
      <c r="AI364">
        <v>37622</v>
      </c>
      <c r="AJ364">
        <v>18903380597</v>
      </c>
      <c r="AL364" t="s">
        <v>5010</v>
      </c>
      <c r="AM364" t="s">
        <v>5010</v>
      </c>
      <c r="AP364" t="s">
        <v>5969</v>
      </c>
      <c r="AT364" t="s">
        <v>4998</v>
      </c>
      <c r="AV364" t="s">
        <v>4999</v>
      </c>
      <c r="AW364" t="s">
        <v>7936</v>
      </c>
    </row>
    <row r="365" spans="1:49" hidden="1" x14ac:dyDescent="0.2">
      <c r="A365">
        <v>364</v>
      </c>
      <c r="B365" t="s">
        <v>61</v>
      </c>
      <c r="C365">
        <v>10000098</v>
      </c>
      <c r="F365" t="s">
        <v>3221</v>
      </c>
      <c r="G365">
        <v>50000289</v>
      </c>
      <c r="H365">
        <v>5</v>
      </c>
      <c r="I365" t="s">
        <v>3221</v>
      </c>
      <c r="J365">
        <v>9000174</v>
      </c>
      <c r="K365" t="s">
        <v>61</v>
      </c>
      <c r="L365" t="s">
        <v>245</v>
      </c>
      <c r="M365">
        <v>7034</v>
      </c>
      <c r="N365" t="s">
        <v>4991</v>
      </c>
      <c r="O365" t="s">
        <v>3221</v>
      </c>
      <c r="Q365" t="s">
        <v>3221</v>
      </c>
      <c r="T365" t="s">
        <v>3215</v>
      </c>
      <c r="U365" t="s">
        <v>4992</v>
      </c>
      <c r="V365" t="s">
        <v>246</v>
      </c>
      <c r="W365" t="s">
        <v>125</v>
      </c>
      <c r="X365" t="s">
        <v>4993</v>
      </c>
      <c r="Y365" t="s">
        <v>8589</v>
      </c>
      <c r="Z365" t="s">
        <v>5034</v>
      </c>
      <c r="AA365" t="s">
        <v>5048</v>
      </c>
      <c r="AB365" t="s">
        <v>8593</v>
      </c>
      <c r="AD365" t="s">
        <v>5970</v>
      </c>
      <c r="AE365">
        <v>37</v>
      </c>
      <c r="AF365" t="s">
        <v>8607</v>
      </c>
      <c r="AG365" t="s">
        <v>8592</v>
      </c>
      <c r="AH365" t="s">
        <v>8816</v>
      </c>
      <c r="AI365">
        <v>38729</v>
      </c>
      <c r="AJ365">
        <v>13603157505</v>
      </c>
      <c r="AL365" t="s">
        <v>5010</v>
      </c>
      <c r="AM365" t="s">
        <v>5010</v>
      </c>
      <c r="AN365" t="s">
        <v>5820</v>
      </c>
      <c r="AO365" t="s">
        <v>5146</v>
      </c>
      <c r="AP365" t="s">
        <v>5971</v>
      </c>
      <c r="AT365" t="s">
        <v>4998</v>
      </c>
      <c r="AV365" t="s">
        <v>4999</v>
      </c>
      <c r="AW365" t="s">
        <v>7936</v>
      </c>
    </row>
    <row r="366" spans="1:49" hidden="1" x14ac:dyDescent="0.2">
      <c r="A366">
        <v>365</v>
      </c>
      <c r="B366" t="s">
        <v>61</v>
      </c>
      <c r="C366">
        <v>10000098</v>
      </c>
      <c r="D366" t="s">
        <v>5972</v>
      </c>
      <c r="E366">
        <v>10000102</v>
      </c>
      <c r="F366" t="s">
        <v>3219</v>
      </c>
      <c r="G366">
        <v>50000301</v>
      </c>
      <c r="H366">
        <v>6</v>
      </c>
      <c r="J366">
        <v>9000173</v>
      </c>
      <c r="K366" t="s">
        <v>61</v>
      </c>
      <c r="L366" t="s">
        <v>243</v>
      </c>
      <c r="M366">
        <v>7008</v>
      </c>
      <c r="N366" t="s">
        <v>4991</v>
      </c>
      <c r="O366" t="s">
        <v>3219</v>
      </c>
      <c r="Q366" t="s">
        <v>5973</v>
      </c>
      <c r="S366">
        <v>43374</v>
      </c>
      <c r="T366" t="s">
        <v>3216</v>
      </c>
      <c r="U366" t="s">
        <v>4992</v>
      </c>
      <c r="V366" t="s">
        <v>244</v>
      </c>
      <c r="W366" t="s">
        <v>125</v>
      </c>
      <c r="X366" t="s">
        <v>4993</v>
      </c>
      <c r="Y366" t="s">
        <v>8589</v>
      </c>
      <c r="Z366" t="s">
        <v>5034</v>
      </c>
      <c r="AA366" t="s">
        <v>4995</v>
      </c>
      <c r="AB366" t="s">
        <v>8590</v>
      </c>
      <c r="AD366" t="s">
        <v>5974</v>
      </c>
      <c r="AE366">
        <v>48</v>
      </c>
      <c r="AF366" t="s">
        <v>8591</v>
      </c>
      <c r="AG366" t="s">
        <v>8592</v>
      </c>
      <c r="AH366" t="s">
        <v>6659</v>
      </c>
      <c r="AI366">
        <v>37893</v>
      </c>
      <c r="AJ366">
        <v>13931534266</v>
      </c>
      <c r="AL366" t="s">
        <v>5010</v>
      </c>
      <c r="AM366" t="s">
        <v>5010</v>
      </c>
      <c r="AN366" t="s">
        <v>5975</v>
      </c>
      <c r="AO366" t="s">
        <v>5146</v>
      </c>
      <c r="AP366" t="s">
        <v>5971</v>
      </c>
      <c r="AT366" t="s">
        <v>4998</v>
      </c>
      <c r="AV366" t="s">
        <v>4999</v>
      </c>
      <c r="AW366" t="s">
        <v>7936</v>
      </c>
    </row>
    <row r="367" spans="1:49" hidden="1" x14ac:dyDescent="0.2">
      <c r="A367">
        <v>366</v>
      </c>
      <c r="B367" t="s">
        <v>61</v>
      </c>
      <c r="C367">
        <v>10000098</v>
      </c>
      <c r="D367" t="s">
        <v>5972</v>
      </c>
      <c r="E367">
        <v>10000102</v>
      </c>
      <c r="F367" t="s">
        <v>5039</v>
      </c>
      <c r="G367">
        <v>50000303</v>
      </c>
      <c r="H367">
        <v>7</v>
      </c>
      <c r="J367">
        <v>9000176</v>
      </c>
      <c r="K367" t="s">
        <v>61</v>
      </c>
      <c r="L367" t="s">
        <v>251</v>
      </c>
      <c r="M367">
        <v>75458</v>
      </c>
      <c r="N367" t="s">
        <v>5007</v>
      </c>
      <c r="O367" t="s">
        <v>3176</v>
      </c>
      <c r="Q367" t="s">
        <v>5976</v>
      </c>
      <c r="S367">
        <v>43374</v>
      </c>
      <c r="T367" t="s">
        <v>3215</v>
      </c>
      <c r="U367" t="s">
        <v>4992</v>
      </c>
      <c r="V367" t="s">
        <v>252</v>
      </c>
      <c r="W367" t="s">
        <v>105</v>
      </c>
      <c r="X367" t="s">
        <v>4993</v>
      </c>
      <c r="Y367" t="s">
        <v>8817</v>
      </c>
      <c r="Z367" t="s">
        <v>5041</v>
      </c>
      <c r="AD367" t="s">
        <v>5977</v>
      </c>
      <c r="AE367">
        <v>38</v>
      </c>
      <c r="AF367" t="s">
        <v>8607</v>
      </c>
      <c r="AG367" t="s">
        <v>8592</v>
      </c>
      <c r="AH367" t="s">
        <v>8667</v>
      </c>
      <c r="AI367">
        <v>38167</v>
      </c>
      <c r="AJ367">
        <v>15630589899</v>
      </c>
      <c r="AL367" t="s">
        <v>5010</v>
      </c>
      <c r="AM367" t="s">
        <v>5010</v>
      </c>
      <c r="AN367" t="s">
        <v>5272</v>
      </c>
      <c r="AO367" t="s">
        <v>5146</v>
      </c>
      <c r="AP367" t="s">
        <v>5066</v>
      </c>
      <c r="AT367" t="s">
        <v>4998</v>
      </c>
      <c r="AV367" t="s">
        <v>4999</v>
      </c>
      <c r="AW367" t="s">
        <v>7936</v>
      </c>
    </row>
    <row r="368" spans="1:49" hidden="1" x14ac:dyDescent="0.2">
      <c r="A368">
        <v>367</v>
      </c>
      <c r="B368" t="s">
        <v>61</v>
      </c>
      <c r="C368">
        <v>10000098</v>
      </c>
      <c r="D368" t="s">
        <v>5972</v>
      </c>
      <c r="E368">
        <v>10000102</v>
      </c>
      <c r="F368" t="s">
        <v>3217</v>
      </c>
      <c r="G368">
        <v>50000300</v>
      </c>
      <c r="H368">
        <v>8</v>
      </c>
      <c r="J368">
        <v>9000178</v>
      </c>
      <c r="K368" t="s">
        <v>61</v>
      </c>
      <c r="L368" t="s">
        <v>257</v>
      </c>
      <c r="M368">
        <v>7031</v>
      </c>
      <c r="N368" t="s">
        <v>4991</v>
      </c>
      <c r="O368" t="s">
        <v>3217</v>
      </c>
      <c r="Q368" t="s">
        <v>5978</v>
      </c>
      <c r="S368">
        <v>43374</v>
      </c>
      <c r="T368" t="s">
        <v>3215</v>
      </c>
      <c r="U368" t="s">
        <v>4992</v>
      </c>
      <c r="V368" t="s">
        <v>258</v>
      </c>
      <c r="W368" t="s">
        <v>125</v>
      </c>
      <c r="X368" t="s">
        <v>4993</v>
      </c>
      <c r="Y368" t="s">
        <v>8589</v>
      </c>
      <c r="Z368" t="s">
        <v>5034</v>
      </c>
      <c r="AA368" t="s">
        <v>4995</v>
      </c>
      <c r="AB368" t="s">
        <v>8590</v>
      </c>
      <c r="AD368" t="s">
        <v>5979</v>
      </c>
      <c r="AE368">
        <v>45</v>
      </c>
      <c r="AF368" t="s">
        <v>8595</v>
      </c>
      <c r="AG368" t="s">
        <v>8592</v>
      </c>
      <c r="AH368" t="s">
        <v>8818</v>
      </c>
      <c r="AI368">
        <v>38528</v>
      </c>
      <c r="AJ368">
        <v>13933395868</v>
      </c>
      <c r="AL368" t="s">
        <v>5010</v>
      </c>
      <c r="AM368" t="s">
        <v>5010</v>
      </c>
      <c r="AN368" t="s">
        <v>5752</v>
      </c>
      <c r="AO368" t="s">
        <v>5146</v>
      </c>
      <c r="AP368" t="s">
        <v>5971</v>
      </c>
      <c r="AT368" t="s">
        <v>4998</v>
      </c>
      <c r="AV368" t="s">
        <v>4999</v>
      </c>
      <c r="AW368" t="s">
        <v>7936</v>
      </c>
    </row>
    <row r="369" spans="1:50" hidden="1" x14ac:dyDescent="0.2">
      <c r="A369">
        <v>368</v>
      </c>
      <c r="B369" t="s">
        <v>61</v>
      </c>
      <c r="C369">
        <v>10000098</v>
      </c>
      <c r="D369" t="s">
        <v>5972</v>
      </c>
      <c r="E369">
        <v>10000102</v>
      </c>
      <c r="F369" t="s">
        <v>3219</v>
      </c>
      <c r="G369">
        <v>50000302</v>
      </c>
      <c r="H369">
        <v>9</v>
      </c>
      <c r="J369">
        <v>9000181</v>
      </c>
      <c r="K369" t="s">
        <v>61</v>
      </c>
      <c r="L369" t="s">
        <v>266</v>
      </c>
      <c r="M369">
        <v>23210</v>
      </c>
      <c r="N369" t="s">
        <v>4991</v>
      </c>
      <c r="O369" t="s">
        <v>3219</v>
      </c>
      <c r="Q369" t="s">
        <v>5973</v>
      </c>
      <c r="S369">
        <v>43374</v>
      </c>
      <c r="T369" t="s">
        <v>3215</v>
      </c>
      <c r="U369" t="s">
        <v>4992</v>
      </c>
      <c r="V369" t="s">
        <v>267</v>
      </c>
      <c r="W369" t="s">
        <v>125</v>
      </c>
      <c r="X369" t="s">
        <v>4993</v>
      </c>
      <c r="Y369" t="s">
        <v>8589</v>
      </c>
      <c r="Z369" t="s">
        <v>5034</v>
      </c>
      <c r="AA369" t="s">
        <v>4995</v>
      </c>
      <c r="AB369" t="s">
        <v>8590</v>
      </c>
      <c r="AD369" t="s">
        <v>5980</v>
      </c>
      <c r="AE369">
        <v>38</v>
      </c>
      <c r="AF369" t="s">
        <v>8607</v>
      </c>
      <c r="AG369" t="s">
        <v>8592</v>
      </c>
      <c r="AH369" t="s">
        <v>7868</v>
      </c>
      <c r="AI369">
        <v>37991</v>
      </c>
      <c r="AJ369">
        <v>13582537270</v>
      </c>
      <c r="AL369" t="s">
        <v>5010</v>
      </c>
      <c r="AM369" t="s">
        <v>5010</v>
      </c>
      <c r="AN369" t="s">
        <v>5169</v>
      </c>
      <c r="AO369" t="s">
        <v>5146</v>
      </c>
      <c r="AP369" t="s">
        <v>5011</v>
      </c>
      <c r="AT369" t="s">
        <v>4998</v>
      </c>
      <c r="AV369" t="s">
        <v>4999</v>
      </c>
      <c r="AW369" t="s">
        <v>7936</v>
      </c>
    </row>
    <row r="370" spans="1:50" hidden="1" x14ac:dyDescent="0.2">
      <c r="A370">
        <v>369</v>
      </c>
      <c r="B370" t="s">
        <v>61</v>
      </c>
      <c r="C370">
        <v>10000098</v>
      </c>
      <c r="D370" t="s">
        <v>5972</v>
      </c>
      <c r="E370">
        <v>10000102</v>
      </c>
      <c r="F370" t="s">
        <v>5039</v>
      </c>
      <c r="G370">
        <v>50000304</v>
      </c>
      <c r="H370">
        <v>10</v>
      </c>
      <c r="J370">
        <v>9000186</v>
      </c>
      <c r="K370" t="s">
        <v>61</v>
      </c>
      <c r="L370" t="s">
        <v>279</v>
      </c>
      <c r="M370">
        <v>76442</v>
      </c>
      <c r="N370" t="s">
        <v>4991</v>
      </c>
      <c r="O370" t="s">
        <v>3223</v>
      </c>
      <c r="Q370" t="s">
        <v>5976</v>
      </c>
      <c r="S370">
        <v>43374</v>
      </c>
      <c r="T370" t="s">
        <v>3215</v>
      </c>
      <c r="U370" t="s">
        <v>4992</v>
      </c>
      <c r="V370" t="s">
        <v>280</v>
      </c>
      <c r="W370" t="s">
        <v>105</v>
      </c>
      <c r="X370" t="s">
        <v>4993</v>
      </c>
      <c r="Y370" t="s">
        <v>8817</v>
      </c>
      <c r="Z370" t="s">
        <v>5041</v>
      </c>
      <c r="AA370" t="s">
        <v>5048</v>
      </c>
      <c r="AB370" t="s">
        <v>8593</v>
      </c>
      <c r="AD370" t="s">
        <v>5981</v>
      </c>
      <c r="AE370">
        <v>44</v>
      </c>
      <c r="AF370" t="s">
        <v>8595</v>
      </c>
      <c r="AG370" t="s">
        <v>8592</v>
      </c>
      <c r="AH370" t="s">
        <v>8819</v>
      </c>
      <c r="AI370">
        <v>36865</v>
      </c>
      <c r="AJ370">
        <v>15033936601</v>
      </c>
      <c r="AL370" t="s">
        <v>5148</v>
      </c>
      <c r="AM370" t="s">
        <v>5387</v>
      </c>
      <c r="AN370" t="s">
        <v>5181</v>
      </c>
      <c r="AO370" t="s">
        <v>5982</v>
      </c>
      <c r="AP370" t="s">
        <v>5151</v>
      </c>
      <c r="AT370" t="s">
        <v>4998</v>
      </c>
      <c r="AU370" t="s">
        <v>5070</v>
      </c>
      <c r="AV370" t="s">
        <v>5071</v>
      </c>
      <c r="AW370" t="s">
        <v>8609</v>
      </c>
    </row>
    <row r="371" spans="1:50" hidden="1" x14ac:dyDescent="0.2">
      <c r="A371">
        <v>370</v>
      </c>
      <c r="B371" t="s">
        <v>61</v>
      </c>
      <c r="C371">
        <v>10000098</v>
      </c>
      <c r="D371" t="s">
        <v>5972</v>
      </c>
      <c r="E371">
        <v>10000102</v>
      </c>
      <c r="F371" t="s">
        <v>5039</v>
      </c>
      <c r="G371">
        <v>50000305</v>
      </c>
      <c r="H371">
        <v>11</v>
      </c>
      <c r="J371">
        <v>9000187</v>
      </c>
      <c r="K371" t="s">
        <v>61</v>
      </c>
      <c r="L371" t="s">
        <v>282</v>
      </c>
      <c r="M371">
        <v>24696</v>
      </c>
      <c r="N371" t="s">
        <v>4991</v>
      </c>
      <c r="O371" t="s">
        <v>3176</v>
      </c>
      <c r="Q371" t="s">
        <v>5976</v>
      </c>
      <c r="S371">
        <v>43374</v>
      </c>
      <c r="T371" t="s">
        <v>3215</v>
      </c>
      <c r="U371" t="s">
        <v>4992</v>
      </c>
      <c r="V371" t="s">
        <v>283</v>
      </c>
      <c r="W371" t="s">
        <v>105</v>
      </c>
      <c r="X371" t="s">
        <v>4993</v>
      </c>
      <c r="Y371" t="s">
        <v>8817</v>
      </c>
      <c r="Z371" t="s">
        <v>5041</v>
      </c>
      <c r="AA371" t="s">
        <v>4995</v>
      </c>
      <c r="AB371" t="s">
        <v>8590</v>
      </c>
      <c r="AC371" t="s">
        <v>5049</v>
      </c>
      <c r="AD371" t="s">
        <v>5983</v>
      </c>
      <c r="AE371">
        <v>37</v>
      </c>
      <c r="AF371" t="s">
        <v>8607</v>
      </c>
      <c r="AG371" t="s">
        <v>8592</v>
      </c>
      <c r="AH371" t="s">
        <v>7868</v>
      </c>
      <c r="AJ371">
        <v>15832528650</v>
      </c>
      <c r="AL371" t="s">
        <v>5010</v>
      </c>
      <c r="AM371" t="s">
        <v>5010</v>
      </c>
      <c r="AN371" t="s">
        <v>5984</v>
      </c>
      <c r="AO371" t="s">
        <v>5340</v>
      </c>
      <c r="AP371" t="s">
        <v>5229</v>
      </c>
      <c r="AT371" t="s">
        <v>4998</v>
      </c>
      <c r="AU371" t="s">
        <v>5070</v>
      </c>
      <c r="AV371" t="s">
        <v>5071</v>
      </c>
      <c r="AW371" t="s">
        <v>8609</v>
      </c>
    </row>
    <row r="372" spans="1:50" hidden="1" x14ac:dyDescent="0.2">
      <c r="A372">
        <v>371</v>
      </c>
      <c r="B372" t="s">
        <v>61</v>
      </c>
      <c r="C372">
        <v>10000098</v>
      </c>
      <c r="D372" t="s">
        <v>5972</v>
      </c>
      <c r="E372">
        <v>10000102</v>
      </c>
      <c r="F372" t="s">
        <v>5039</v>
      </c>
      <c r="G372">
        <v>50000306</v>
      </c>
      <c r="H372">
        <v>12</v>
      </c>
      <c r="J372">
        <v>9000546</v>
      </c>
      <c r="K372" t="s">
        <v>61</v>
      </c>
      <c r="L372" t="s">
        <v>1016</v>
      </c>
      <c r="M372">
        <v>102336</v>
      </c>
      <c r="N372" t="s">
        <v>4991</v>
      </c>
      <c r="O372" t="s">
        <v>3218</v>
      </c>
      <c r="Q372" t="s">
        <v>5976</v>
      </c>
      <c r="S372">
        <v>43374</v>
      </c>
      <c r="T372" t="s">
        <v>3215</v>
      </c>
      <c r="U372" t="s">
        <v>4992</v>
      </c>
      <c r="V372" t="s">
        <v>1017</v>
      </c>
      <c r="W372" t="s">
        <v>105</v>
      </c>
      <c r="X372" t="s">
        <v>4993</v>
      </c>
      <c r="Y372" t="s">
        <v>8817</v>
      </c>
      <c r="Z372" t="s">
        <v>5041</v>
      </c>
      <c r="AA372" t="s">
        <v>5054</v>
      </c>
      <c r="AB372" t="s">
        <v>8601</v>
      </c>
      <c r="AD372" t="s">
        <v>5985</v>
      </c>
      <c r="AE372">
        <v>36</v>
      </c>
      <c r="AF372" t="s">
        <v>8607</v>
      </c>
      <c r="AG372" t="s">
        <v>8592</v>
      </c>
      <c r="AH372" t="s">
        <v>7897</v>
      </c>
      <c r="AJ372">
        <v>13483538393</v>
      </c>
      <c r="AL372" t="s">
        <v>5010</v>
      </c>
      <c r="AM372" t="s">
        <v>5010</v>
      </c>
      <c r="AN372" t="s">
        <v>5986</v>
      </c>
      <c r="AO372" t="s">
        <v>5102</v>
      </c>
      <c r="AP372" t="s">
        <v>5020</v>
      </c>
      <c r="AT372" t="s">
        <v>4998</v>
      </c>
      <c r="AU372" t="s">
        <v>5152</v>
      </c>
      <c r="AV372" t="s">
        <v>5153</v>
      </c>
      <c r="AW372" t="s">
        <v>8634</v>
      </c>
    </row>
    <row r="373" spans="1:50" hidden="1" x14ac:dyDescent="0.2">
      <c r="A373">
        <v>372</v>
      </c>
      <c r="B373" t="s">
        <v>61</v>
      </c>
      <c r="C373">
        <v>10000098</v>
      </c>
      <c r="D373" t="s">
        <v>5972</v>
      </c>
      <c r="E373">
        <v>10000102</v>
      </c>
      <c r="H373">
        <v>13</v>
      </c>
      <c r="J373">
        <v>9000360</v>
      </c>
      <c r="K373" t="s">
        <v>61</v>
      </c>
      <c r="L373" t="s">
        <v>2532</v>
      </c>
      <c r="N373" t="s">
        <v>4991</v>
      </c>
      <c r="O373" t="s">
        <v>3176</v>
      </c>
      <c r="Q373" t="s">
        <v>9224</v>
      </c>
      <c r="S373">
        <v>43709</v>
      </c>
      <c r="T373" t="s">
        <v>3215</v>
      </c>
      <c r="U373" t="s">
        <v>4992</v>
      </c>
      <c r="V373" t="s">
        <v>2533</v>
      </c>
      <c r="W373" t="s">
        <v>105</v>
      </c>
      <c r="X373" t="s">
        <v>4993</v>
      </c>
      <c r="Y373" t="s">
        <v>8817</v>
      </c>
      <c r="Z373" t="s">
        <v>5041</v>
      </c>
      <c r="AA373" t="s">
        <v>4995</v>
      </c>
      <c r="AB373" t="s">
        <v>8590</v>
      </c>
      <c r="AD373" t="s">
        <v>5987</v>
      </c>
      <c r="AE373">
        <v>39</v>
      </c>
      <c r="AF373" t="s">
        <v>8607</v>
      </c>
      <c r="AG373" t="s">
        <v>8592</v>
      </c>
      <c r="AH373" t="s">
        <v>7897</v>
      </c>
      <c r="AI373">
        <v>39590</v>
      </c>
      <c r="AJ373">
        <v>13784542067</v>
      </c>
      <c r="AL373" t="s">
        <v>5010</v>
      </c>
      <c r="AM373" t="s">
        <v>5010</v>
      </c>
      <c r="AN373" t="s">
        <v>5988</v>
      </c>
      <c r="AO373" t="s">
        <v>5177</v>
      </c>
      <c r="AT373" t="s">
        <v>5005</v>
      </c>
      <c r="AU373" t="s">
        <v>5225</v>
      </c>
      <c r="AV373" t="s">
        <v>7864</v>
      </c>
      <c r="AW373" t="s">
        <v>3254</v>
      </c>
      <c r="AX373" t="s">
        <v>5989</v>
      </c>
    </row>
    <row r="374" spans="1:50" x14ac:dyDescent="0.2">
      <c r="A374">
        <v>373</v>
      </c>
      <c r="B374" t="s">
        <v>61</v>
      </c>
      <c r="C374">
        <v>10000098</v>
      </c>
      <c r="D374" t="s">
        <v>5990</v>
      </c>
      <c r="E374">
        <v>10000100</v>
      </c>
      <c r="F374" t="s">
        <v>3217</v>
      </c>
      <c r="G374">
        <v>50000296</v>
      </c>
      <c r="H374">
        <v>14</v>
      </c>
      <c r="J374">
        <v>9000179</v>
      </c>
      <c r="K374" t="s">
        <v>61</v>
      </c>
      <c r="L374" t="s">
        <v>260</v>
      </c>
      <c r="M374">
        <v>32061</v>
      </c>
      <c r="N374" t="s">
        <v>4991</v>
      </c>
      <c r="O374" t="s">
        <v>3219</v>
      </c>
      <c r="Q374" t="s">
        <v>5991</v>
      </c>
      <c r="S374">
        <v>43374</v>
      </c>
      <c r="T374" t="s">
        <v>3215</v>
      </c>
      <c r="U374" t="s">
        <v>4992</v>
      </c>
      <c r="V374" t="s">
        <v>261</v>
      </c>
      <c r="W374" t="s">
        <v>125</v>
      </c>
      <c r="X374" t="s">
        <v>4993</v>
      </c>
      <c r="Y374" t="s">
        <v>8589</v>
      </c>
      <c r="Z374" t="s">
        <v>5034</v>
      </c>
      <c r="AA374" t="s">
        <v>5048</v>
      </c>
      <c r="AB374" t="s">
        <v>8593</v>
      </c>
      <c r="AD374" t="s">
        <v>5992</v>
      </c>
      <c r="AE374">
        <v>35</v>
      </c>
      <c r="AF374" t="s">
        <v>8604</v>
      </c>
      <c r="AG374" t="s">
        <v>8603</v>
      </c>
      <c r="AH374" t="s">
        <v>5661</v>
      </c>
      <c r="AI374">
        <v>39581</v>
      </c>
      <c r="AJ374">
        <v>15032901140</v>
      </c>
      <c r="AK374">
        <v>18526802636</v>
      </c>
      <c r="AL374" t="s">
        <v>5010</v>
      </c>
      <c r="AM374" t="s">
        <v>5010</v>
      </c>
      <c r="AN374" t="s">
        <v>5993</v>
      </c>
      <c r="AO374" t="s">
        <v>5994</v>
      </c>
      <c r="AP374" t="s">
        <v>5971</v>
      </c>
      <c r="AT374" t="s">
        <v>4998</v>
      </c>
      <c r="AV374" t="s">
        <v>4999</v>
      </c>
      <c r="AW374" t="s">
        <v>7936</v>
      </c>
    </row>
    <row r="375" spans="1:50" x14ac:dyDescent="0.2">
      <c r="A375">
        <v>374</v>
      </c>
      <c r="B375" t="s">
        <v>61</v>
      </c>
      <c r="C375">
        <v>10000098</v>
      </c>
      <c r="D375" t="s">
        <v>5990</v>
      </c>
      <c r="E375">
        <v>10000100</v>
      </c>
      <c r="F375" t="s">
        <v>5039</v>
      </c>
      <c r="G375">
        <v>50000297</v>
      </c>
      <c r="H375">
        <v>15</v>
      </c>
      <c r="J375">
        <v>9000183</v>
      </c>
      <c r="K375" t="s">
        <v>61</v>
      </c>
      <c r="L375" t="s">
        <v>272</v>
      </c>
      <c r="M375">
        <v>152727</v>
      </c>
      <c r="N375" t="s">
        <v>4991</v>
      </c>
      <c r="O375" t="s">
        <v>3218</v>
      </c>
      <c r="Q375" t="s">
        <v>5995</v>
      </c>
      <c r="S375">
        <v>43374</v>
      </c>
      <c r="T375" t="s">
        <v>3215</v>
      </c>
      <c r="U375" t="s">
        <v>4992</v>
      </c>
      <c r="V375" t="s">
        <v>273</v>
      </c>
      <c r="W375" t="s">
        <v>105</v>
      </c>
      <c r="X375" t="s">
        <v>4993</v>
      </c>
      <c r="Y375" t="s">
        <v>8817</v>
      </c>
      <c r="Z375" t="s">
        <v>5041</v>
      </c>
      <c r="AA375" t="s">
        <v>5048</v>
      </c>
      <c r="AB375" t="s">
        <v>8593</v>
      </c>
      <c r="AD375" t="s">
        <v>5996</v>
      </c>
      <c r="AE375">
        <v>29</v>
      </c>
      <c r="AF375" t="s">
        <v>8602</v>
      </c>
      <c r="AG375" t="s">
        <v>8603</v>
      </c>
      <c r="AH375" t="s">
        <v>8356</v>
      </c>
      <c r="AI375">
        <v>40999</v>
      </c>
      <c r="AJ375">
        <v>15833151341</v>
      </c>
      <c r="AL375" t="s">
        <v>5075</v>
      </c>
      <c r="AM375" t="s">
        <v>5075</v>
      </c>
      <c r="AN375" t="s">
        <v>5997</v>
      </c>
      <c r="AO375" t="s">
        <v>5998</v>
      </c>
      <c r="AP375" t="s">
        <v>5971</v>
      </c>
      <c r="AT375" t="s">
        <v>4998</v>
      </c>
      <c r="AV375" t="s">
        <v>4999</v>
      </c>
      <c r="AW375" t="s">
        <v>7936</v>
      </c>
    </row>
    <row r="376" spans="1:50" x14ac:dyDescent="0.2">
      <c r="A376">
        <v>375</v>
      </c>
      <c r="B376" t="s">
        <v>61</v>
      </c>
      <c r="C376">
        <v>10000098</v>
      </c>
      <c r="D376" t="s">
        <v>5999</v>
      </c>
      <c r="E376">
        <v>10000099</v>
      </c>
      <c r="F376" t="s">
        <v>5039</v>
      </c>
      <c r="G376">
        <v>50000294</v>
      </c>
      <c r="H376">
        <v>16</v>
      </c>
      <c r="J376">
        <v>9000177</v>
      </c>
      <c r="K376" t="s">
        <v>61</v>
      </c>
      <c r="L376" t="s">
        <v>254</v>
      </c>
      <c r="M376">
        <v>200961</v>
      </c>
      <c r="N376" t="s">
        <v>4991</v>
      </c>
      <c r="O376" t="s">
        <v>3218</v>
      </c>
      <c r="Q376" t="s">
        <v>6000</v>
      </c>
      <c r="S376">
        <v>43374</v>
      </c>
      <c r="T376" t="s">
        <v>3215</v>
      </c>
      <c r="U376" t="s">
        <v>4992</v>
      </c>
      <c r="V376" t="s">
        <v>255</v>
      </c>
      <c r="W376" t="s">
        <v>105</v>
      </c>
      <c r="X376" t="s">
        <v>4993</v>
      </c>
      <c r="Y376" t="s">
        <v>8817</v>
      </c>
      <c r="Z376" t="s">
        <v>5041</v>
      </c>
      <c r="AD376" t="s">
        <v>6001</v>
      </c>
      <c r="AE376">
        <v>28</v>
      </c>
      <c r="AF376" t="s">
        <v>8602</v>
      </c>
      <c r="AG376" t="s">
        <v>8603</v>
      </c>
      <c r="AH376" t="s">
        <v>8820</v>
      </c>
      <c r="AI376">
        <v>43439</v>
      </c>
      <c r="AJ376">
        <v>15027567820</v>
      </c>
      <c r="AL376" t="s">
        <v>5010</v>
      </c>
      <c r="AM376" t="s">
        <v>5010</v>
      </c>
      <c r="AN376" t="s">
        <v>6002</v>
      </c>
      <c r="AO376" t="s">
        <v>6003</v>
      </c>
      <c r="AP376" t="s">
        <v>5015</v>
      </c>
      <c r="AT376" t="s">
        <v>4998</v>
      </c>
      <c r="AV376" t="s">
        <v>4999</v>
      </c>
      <c r="AW376" t="s">
        <v>7936</v>
      </c>
    </row>
    <row r="377" spans="1:50" hidden="1" x14ac:dyDescent="0.2">
      <c r="A377">
        <v>376</v>
      </c>
      <c r="B377" t="s">
        <v>61</v>
      </c>
      <c r="C377">
        <v>10000098</v>
      </c>
      <c r="D377" t="s">
        <v>5999</v>
      </c>
      <c r="E377">
        <v>10000099</v>
      </c>
      <c r="F377" t="s">
        <v>3217</v>
      </c>
      <c r="G377">
        <v>50000293</v>
      </c>
      <c r="H377">
        <v>17</v>
      </c>
      <c r="J377">
        <v>9000180</v>
      </c>
      <c r="K377" t="s">
        <v>61</v>
      </c>
      <c r="L377" t="s">
        <v>263</v>
      </c>
      <c r="M377">
        <v>75453</v>
      </c>
      <c r="N377" t="s">
        <v>4991</v>
      </c>
      <c r="O377" t="s">
        <v>3217</v>
      </c>
      <c r="Q377" t="s">
        <v>6004</v>
      </c>
      <c r="S377">
        <v>43374</v>
      </c>
      <c r="T377" t="s">
        <v>3215</v>
      </c>
      <c r="U377" t="s">
        <v>4992</v>
      </c>
      <c r="V377" t="s">
        <v>264</v>
      </c>
      <c r="W377" t="s">
        <v>125</v>
      </c>
      <c r="X377" t="s">
        <v>4993</v>
      </c>
      <c r="Y377" t="s">
        <v>8589</v>
      </c>
      <c r="Z377" t="s">
        <v>5034</v>
      </c>
      <c r="AA377" t="s">
        <v>5048</v>
      </c>
      <c r="AB377" t="s">
        <v>8593</v>
      </c>
      <c r="AD377" t="s">
        <v>6005</v>
      </c>
      <c r="AE377">
        <v>49</v>
      </c>
      <c r="AF377" t="s">
        <v>8591</v>
      </c>
      <c r="AG377" t="s">
        <v>8592</v>
      </c>
      <c r="AH377" t="s">
        <v>6699</v>
      </c>
      <c r="AI377">
        <v>39995</v>
      </c>
      <c r="AJ377">
        <v>18633379980</v>
      </c>
      <c r="AL377" t="s">
        <v>5387</v>
      </c>
      <c r="AM377" t="s">
        <v>5387</v>
      </c>
      <c r="AN377" t="s">
        <v>6006</v>
      </c>
      <c r="AO377" t="s">
        <v>6007</v>
      </c>
      <c r="AP377" t="s">
        <v>5971</v>
      </c>
      <c r="AT377" t="s">
        <v>4998</v>
      </c>
      <c r="AV377" t="s">
        <v>4999</v>
      </c>
      <c r="AW377" t="s">
        <v>7936</v>
      </c>
    </row>
    <row r="378" spans="1:50" x14ac:dyDescent="0.2">
      <c r="A378">
        <v>377</v>
      </c>
      <c r="B378" t="s">
        <v>61</v>
      </c>
      <c r="C378">
        <v>10000098</v>
      </c>
      <c r="D378" t="s">
        <v>5999</v>
      </c>
      <c r="E378">
        <v>10000099</v>
      </c>
      <c r="F378" t="s">
        <v>5039</v>
      </c>
      <c r="G378">
        <v>50000295</v>
      </c>
      <c r="H378">
        <v>18</v>
      </c>
      <c r="J378">
        <v>9000545</v>
      </c>
      <c r="K378" t="s">
        <v>61</v>
      </c>
      <c r="L378" t="s">
        <v>1014</v>
      </c>
      <c r="M378">
        <v>201539</v>
      </c>
      <c r="N378" t="s">
        <v>4991</v>
      </c>
      <c r="O378" t="s">
        <v>3222</v>
      </c>
      <c r="Q378" t="s">
        <v>6000</v>
      </c>
      <c r="S378">
        <v>43374</v>
      </c>
      <c r="T378" t="s">
        <v>3215</v>
      </c>
      <c r="U378" t="s">
        <v>4992</v>
      </c>
      <c r="V378" t="s">
        <v>3242</v>
      </c>
      <c r="W378" t="s">
        <v>105</v>
      </c>
      <c r="X378" t="s">
        <v>4993</v>
      </c>
      <c r="Y378" t="s">
        <v>8817</v>
      </c>
      <c r="Z378" t="s">
        <v>5041</v>
      </c>
      <c r="AA378" t="s">
        <v>5054</v>
      </c>
      <c r="AB378" t="s">
        <v>8601</v>
      </c>
      <c r="AD378" t="s">
        <v>6008</v>
      </c>
      <c r="AE378">
        <v>25</v>
      </c>
      <c r="AF378" t="s">
        <v>8614</v>
      </c>
      <c r="AG378" t="s">
        <v>8603</v>
      </c>
      <c r="AH378" t="s">
        <v>5682</v>
      </c>
      <c r="AJ378">
        <v>15531500355</v>
      </c>
      <c r="AL378" t="s">
        <v>5010</v>
      </c>
      <c r="AM378" t="s">
        <v>5010</v>
      </c>
      <c r="AN378" t="s">
        <v>6009</v>
      </c>
      <c r="AO378" t="s">
        <v>6010</v>
      </c>
      <c r="AP378" t="s">
        <v>5971</v>
      </c>
      <c r="AT378" t="s">
        <v>4998</v>
      </c>
      <c r="AU378" t="s">
        <v>5152</v>
      </c>
      <c r="AV378" t="s">
        <v>5153</v>
      </c>
      <c r="AW378" t="s">
        <v>8634</v>
      </c>
    </row>
    <row r="379" spans="1:50" hidden="1" x14ac:dyDescent="0.2">
      <c r="A379">
        <v>378</v>
      </c>
      <c r="B379" t="s">
        <v>61</v>
      </c>
      <c r="C379">
        <v>10000098</v>
      </c>
      <c r="D379" t="s">
        <v>6011</v>
      </c>
      <c r="E379">
        <v>10000101</v>
      </c>
      <c r="F379" t="s">
        <v>5039</v>
      </c>
      <c r="G379">
        <v>50000299</v>
      </c>
      <c r="H379">
        <v>19</v>
      </c>
      <c r="J379">
        <v>9000175</v>
      </c>
      <c r="K379" t="s">
        <v>61</v>
      </c>
      <c r="L379" t="s">
        <v>248</v>
      </c>
      <c r="M379">
        <v>7026</v>
      </c>
      <c r="N379" t="s">
        <v>4991</v>
      </c>
      <c r="O379" t="s">
        <v>3219</v>
      </c>
      <c r="Q379" t="s">
        <v>9225</v>
      </c>
      <c r="S379">
        <v>43709</v>
      </c>
      <c r="T379" t="s">
        <v>3215</v>
      </c>
      <c r="U379" t="s">
        <v>4992</v>
      </c>
      <c r="V379" t="s">
        <v>249</v>
      </c>
      <c r="W379" t="s">
        <v>105</v>
      </c>
      <c r="X379" t="s">
        <v>4993</v>
      </c>
      <c r="Y379" t="s">
        <v>8817</v>
      </c>
      <c r="Z379" t="s">
        <v>5041</v>
      </c>
      <c r="AA379" t="s">
        <v>5054</v>
      </c>
      <c r="AB379" t="s">
        <v>8601</v>
      </c>
      <c r="AD379" t="s">
        <v>6012</v>
      </c>
      <c r="AE379">
        <v>37</v>
      </c>
      <c r="AF379" t="s">
        <v>8607</v>
      </c>
      <c r="AG379" t="s">
        <v>8592</v>
      </c>
      <c r="AH379" t="s">
        <v>8821</v>
      </c>
      <c r="AJ379">
        <v>18630501856</v>
      </c>
      <c r="AL379" t="s">
        <v>5010</v>
      </c>
      <c r="AM379" t="s">
        <v>5010</v>
      </c>
      <c r="AN379" t="s">
        <v>5857</v>
      </c>
      <c r="AO379" t="s">
        <v>5340</v>
      </c>
      <c r="AP379" t="s">
        <v>5971</v>
      </c>
      <c r="AT379" t="s">
        <v>4998</v>
      </c>
      <c r="AV379" t="s">
        <v>4999</v>
      </c>
      <c r="AW379" t="s">
        <v>7936</v>
      </c>
    </row>
    <row r="380" spans="1:50" hidden="1" x14ac:dyDescent="0.2">
      <c r="A380">
        <v>379</v>
      </c>
      <c r="B380" t="s">
        <v>61</v>
      </c>
      <c r="C380">
        <v>10000098</v>
      </c>
      <c r="D380" t="s">
        <v>6011</v>
      </c>
      <c r="E380">
        <v>10000101</v>
      </c>
      <c r="H380">
        <v>20</v>
      </c>
      <c r="J380">
        <v>9000184</v>
      </c>
      <c r="K380" t="s">
        <v>61</v>
      </c>
      <c r="L380" t="s">
        <v>2535</v>
      </c>
      <c r="N380" t="s">
        <v>4991</v>
      </c>
      <c r="O380" t="s">
        <v>3217</v>
      </c>
      <c r="Q380" t="s">
        <v>6013</v>
      </c>
      <c r="S380">
        <v>43374</v>
      </c>
      <c r="T380" t="s">
        <v>3215</v>
      </c>
      <c r="U380" t="s">
        <v>4992</v>
      </c>
      <c r="V380" t="s">
        <v>2536</v>
      </c>
      <c r="W380" t="s">
        <v>125</v>
      </c>
      <c r="X380" t="s">
        <v>4993</v>
      </c>
      <c r="Y380" t="s">
        <v>8589</v>
      </c>
      <c r="Z380" t="s">
        <v>5034</v>
      </c>
      <c r="AA380" t="s">
        <v>5048</v>
      </c>
      <c r="AB380" t="s">
        <v>8593</v>
      </c>
      <c r="AD380" t="s">
        <v>6014</v>
      </c>
      <c r="AE380">
        <v>42</v>
      </c>
      <c r="AF380" t="s">
        <v>8595</v>
      </c>
      <c r="AG380" t="s">
        <v>8592</v>
      </c>
      <c r="AH380" t="s">
        <v>8822</v>
      </c>
      <c r="AI380" t="s">
        <v>6015</v>
      </c>
      <c r="AJ380">
        <v>13313134756</v>
      </c>
      <c r="AL380" t="s">
        <v>5010</v>
      </c>
      <c r="AM380" t="s">
        <v>5010</v>
      </c>
      <c r="AN380" t="s">
        <v>5176</v>
      </c>
      <c r="AO380" t="s">
        <v>5769</v>
      </c>
      <c r="AT380" t="s">
        <v>5005</v>
      </c>
      <c r="AV380" t="s">
        <v>7864</v>
      </c>
      <c r="AW380" t="s">
        <v>3254</v>
      </c>
    </row>
    <row r="381" spans="1:50" hidden="1" x14ac:dyDescent="0.2">
      <c r="A381">
        <v>380</v>
      </c>
      <c r="B381" t="s">
        <v>61</v>
      </c>
      <c r="C381">
        <v>10000098</v>
      </c>
      <c r="F381" t="s">
        <v>5091</v>
      </c>
      <c r="G381">
        <v>50000292</v>
      </c>
      <c r="H381">
        <v>21</v>
      </c>
      <c r="J381">
        <v>9000182</v>
      </c>
      <c r="K381" t="s">
        <v>61</v>
      </c>
      <c r="L381" t="s">
        <v>269</v>
      </c>
      <c r="M381">
        <v>60009</v>
      </c>
      <c r="N381" t="s">
        <v>4991</v>
      </c>
      <c r="O381" t="s">
        <v>3169</v>
      </c>
      <c r="Q381" t="s">
        <v>5976</v>
      </c>
      <c r="T381" t="s">
        <v>3215</v>
      </c>
      <c r="U381" t="s">
        <v>4992</v>
      </c>
      <c r="V381" t="s">
        <v>270</v>
      </c>
      <c r="W381" t="s">
        <v>105</v>
      </c>
      <c r="X381" t="s">
        <v>4993</v>
      </c>
      <c r="Y381" t="s">
        <v>8817</v>
      </c>
      <c r="Z381" t="s">
        <v>5041</v>
      </c>
      <c r="AA381" t="s">
        <v>5048</v>
      </c>
      <c r="AB381" t="s">
        <v>8593</v>
      </c>
      <c r="AD381" t="s">
        <v>6016</v>
      </c>
      <c r="AE381">
        <v>57</v>
      </c>
      <c r="AF381" t="s">
        <v>8659</v>
      </c>
      <c r="AG381" t="s">
        <v>8592</v>
      </c>
      <c r="AH381" t="s">
        <v>8823</v>
      </c>
      <c r="AJ381">
        <v>13931521845</v>
      </c>
      <c r="AL381" t="s">
        <v>5010</v>
      </c>
      <c r="AM381" t="s">
        <v>5010</v>
      </c>
      <c r="AP381" t="s">
        <v>5143</v>
      </c>
      <c r="AT381" t="s">
        <v>4998</v>
      </c>
      <c r="AU381" t="s">
        <v>5203</v>
      </c>
      <c r="AV381" t="s">
        <v>4999</v>
      </c>
      <c r="AW381" t="s">
        <v>7936</v>
      </c>
    </row>
    <row r="382" spans="1:50" hidden="1" x14ac:dyDescent="0.2">
      <c r="A382">
        <v>381</v>
      </c>
      <c r="B382" t="s">
        <v>61</v>
      </c>
      <c r="C382">
        <v>10000098</v>
      </c>
      <c r="F382" t="s">
        <v>5617</v>
      </c>
      <c r="G382">
        <v>50000291</v>
      </c>
      <c r="H382">
        <v>22</v>
      </c>
      <c r="J382">
        <v>9000544</v>
      </c>
      <c r="K382" t="s">
        <v>61</v>
      </c>
      <c r="L382" t="s">
        <v>1011</v>
      </c>
      <c r="M382">
        <v>7030</v>
      </c>
      <c r="N382" t="s">
        <v>4991</v>
      </c>
      <c r="O382" t="s">
        <v>3217</v>
      </c>
      <c r="Q382" t="s">
        <v>5618</v>
      </c>
      <c r="T382" t="s">
        <v>3215</v>
      </c>
      <c r="U382" t="s">
        <v>4992</v>
      </c>
      <c r="V382" t="s">
        <v>1012</v>
      </c>
      <c r="W382" t="s">
        <v>125</v>
      </c>
      <c r="X382" t="s">
        <v>4993</v>
      </c>
      <c r="Y382" t="s">
        <v>8589</v>
      </c>
      <c r="Z382" t="s">
        <v>5034</v>
      </c>
      <c r="AA382" t="s">
        <v>5048</v>
      </c>
      <c r="AB382" t="s">
        <v>8593</v>
      </c>
      <c r="AD382" t="s">
        <v>6017</v>
      </c>
      <c r="AE382">
        <v>56</v>
      </c>
      <c r="AF382" t="s">
        <v>8659</v>
      </c>
      <c r="AG382" t="s">
        <v>8592</v>
      </c>
      <c r="AH382" t="s">
        <v>8824</v>
      </c>
      <c r="AI382">
        <v>36105</v>
      </c>
      <c r="AJ382">
        <v>13333256761</v>
      </c>
      <c r="AL382" t="s">
        <v>5387</v>
      </c>
      <c r="AM382" t="s">
        <v>5387</v>
      </c>
      <c r="AN382" t="s">
        <v>5986</v>
      </c>
      <c r="AO382" t="s">
        <v>6018</v>
      </c>
      <c r="AP382" t="s">
        <v>5971</v>
      </c>
      <c r="AT382" t="s">
        <v>4998</v>
      </c>
      <c r="AU382" t="s">
        <v>5152</v>
      </c>
      <c r="AV382" t="s">
        <v>5153</v>
      </c>
      <c r="AW382" t="s">
        <v>8634</v>
      </c>
    </row>
    <row r="383" spans="1:50" x14ac:dyDescent="0.2">
      <c r="A383">
        <v>382</v>
      </c>
      <c r="B383" t="s">
        <v>61</v>
      </c>
      <c r="C383">
        <v>10000098</v>
      </c>
      <c r="F383" t="s">
        <v>5091</v>
      </c>
      <c r="G383">
        <v>50000292</v>
      </c>
      <c r="H383">
        <v>23</v>
      </c>
      <c r="J383">
        <v>9000828</v>
      </c>
      <c r="K383" t="s">
        <v>61</v>
      </c>
      <c r="L383" t="s">
        <v>1830</v>
      </c>
      <c r="N383" t="s">
        <v>4991</v>
      </c>
      <c r="O383" t="s">
        <v>3222</v>
      </c>
      <c r="Q383" t="s">
        <v>5995</v>
      </c>
      <c r="S383">
        <v>43538</v>
      </c>
      <c r="T383" t="s">
        <v>3215</v>
      </c>
      <c r="U383" t="s">
        <v>4992</v>
      </c>
      <c r="V383" t="s">
        <v>1831</v>
      </c>
      <c r="W383" t="s">
        <v>105</v>
      </c>
      <c r="X383" t="s">
        <v>4993</v>
      </c>
      <c r="Y383" t="s">
        <v>8817</v>
      </c>
      <c r="Z383" t="s">
        <v>5041</v>
      </c>
      <c r="AD383" t="s">
        <v>6019</v>
      </c>
      <c r="AE383">
        <v>25</v>
      </c>
      <c r="AF383" t="s">
        <v>8614</v>
      </c>
      <c r="AG383" t="s">
        <v>8603</v>
      </c>
      <c r="AH383" t="s">
        <v>8615</v>
      </c>
      <c r="AJ383">
        <v>18603154125</v>
      </c>
      <c r="AL383" t="s">
        <v>5010</v>
      </c>
      <c r="AM383" t="s">
        <v>5010</v>
      </c>
      <c r="AN383" t="s">
        <v>6020</v>
      </c>
      <c r="AO383" t="s">
        <v>6021</v>
      </c>
      <c r="AT383" t="s">
        <v>5096</v>
      </c>
      <c r="AU383" t="s">
        <v>5284</v>
      </c>
      <c r="AV383" t="s">
        <v>6022</v>
      </c>
      <c r="AW383" t="s">
        <v>8401</v>
      </c>
    </row>
    <row r="384" spans="1:50" x14ac:dyDescent="0.2">
      <c r="A384">
        <v>383</v>
      </c>
      <c r="B384" t="s">
        <v>61</v>
      </c>
      <c r="C384">
        <v>10000098</v>
      </c>
      <c r="D384" t="s">
        <v>5972</v>
      </c>
      <c r="E384">
        <v>10000102</v>
      </c>
      <c r="F384" t="s">
        <v>5091</v>
      </c>
      <c r="G384">
        <v>50000478</v>
      </c>
      <c r="H384">
        <v>24</v>
      </c>
      <c r="J384">
        <v>9000823</v>
      </c>
      <c r="K384" t="s">
        <v>61</v>
      </c>
      <c r="L384" t="s">
        <v>1934</v>
      </c>
      <c r="M384">
        <v>201845</v>
      </c>
      <c r="N384" t="s">
        <v>4991</v>
      </c>
      <c r="O384" t="s">
        <v>3222</v>
      </c>
      <c r="Q384" t="s">
        <v>9224</v>
      </c>
      <c r="S384">
        <v>43709</v>
      </c>
      <c r="T384" t="s">
        <v>3215</v>
      </c>
      <c r="U384" t="s">
        <v>4992</v>
      </c>
      <c r="V384" t="s">
        <v>1935</v>
      </c>
      <c r="W384" t="s">
        <v>105</v>
      </c>
      <c r="X384" t="s">
        <v>4993</v>
      </c>
      <c r="Y384" t="s">
        <v>8817</v>
      </c>
      <c r="Z384" t="s">
        <v>5041</v>
      </c>
      <c r="AD384" t="s">
        <v>6023</v>
      </c>
      <c r="AE384">
        <v>24</v>
      </c>
      <c r="AF384" t="s">
        <v>8614</v>
      </c>
      <c r="AG384" t="s">
        <v>8603</v>
      </c>
      <c r="AH384" t="s">
        <v>8825</v>
      </c>
      <c r="AJ384">
        <v>15522245879</v>
      </c>
      <c r="AL384" t="s">
        <v>5010</v>
      </c>
      <c r="AM384" t="s">
        <v>5010</v>
      </c>
      <c r="AN384" t="s">
        <v>5820</v>
      </c>
      <c r="AO384" t="s">
        <v>6024</v>
      </c>
      <c r="AP384" t="s">
        <v>5020</v>
      </c>
      <c r="AT384" t="s">
        <v>4998</v>
      </c>
      <c r="AU384" t="s">
        <v>6025</v>
      </c>
      <c r="AV384" t="s">
        <v>5627</v>
      </c>
      <c r="AW384" t="s">
        <v>8401</v>
      </c>
    </row>
    <row r="385" spans="1:50" x14ac:dyDescent="0.2">
      <c r="A385">
        <v>384</v>
      </c>
      <c r="B385" t="s">
        <v>61</v>
      </c>
      <c r="C385">
        <v>10000098</v>
      </c>
      <c r="H385">
        <v>25</v>
      </c>
      <c r="J385">
        <v>9001039</v>
      </c>
      <c r="K385" t="s">
        <v>61</v>
      </c>
      <c r="L385" t="s">
        <v>2797</v>
      </c>
      <c r="N385" t="s">
        <v>4991</v>
      </c>
      <c r="O385" t="s">
        <v>3222</v>
      </c>
      <c r="Q385" t="s">
        <v>8826</v>
      </c>
      <c r="S385">
        <v>43626</v>
      </c>
      <c r="T385" t="s">
        <v>3215</v>
      </c>
      <c r="U385" t="s">
        <v>4992</v>
      </c>
      <c r="V385" t="s">
        <v>2798</v>
      </c>
      <c r="W385" t="s">
        <v>105</v>
      </c>
      <c r="X385" t="s">
        <v>4993</v>
      </c>
      <c r="Y385" t="s">
        <v>8817</v>
      </c>
      <c r="Z385" t="s">
        <v>5041</v>
      </c>
      <c r="AD385" t="s">
        <v>6026</v>
      </c>
      <c r="AE385">
        <v>23</v>
      </c>
      <c r="AF385" t="s">
        <v>8614</v>
      </c>
      <c r="AG385" t="s">
        <v>8603</v>
      </c>
      <c r="AH385" t="s">
        <v>3254</v>
      </c>
      <c r="AJ385">
        <v>18331576033</v>
      </c>
      <c r="AL385" t="s">
        <v>5163</v>
      </c>
      <c r="AM385" t="s">
        <v>5010</v>
      </c>
      <c r="AN385" t="s">
        <v>5988</v>
      </c>
      <c r="AO385" t="s">
        <v>5810</v>
      </c>
      <c r="AT385" t="s">
        <v>5096</v>
      </c>
      <c r="AU385" t="s">
        <v>5358</v>
      </c>
      <c r="AV385" t="s">
        <v>3254</v>
      </c>
      <c r="AW385" t="s">
        <v>3254</v>
      </c>
    </row>
    <row r="386" spans="1:50" x14ac:dyDescent="0.2">
      <c r="A386">
        <v>385</v>
      </c>
      <c r="B386" t="s">
        <v>61</v>
      </c>
      <c r="C386">
        <v>10000098</v>
      </c>
      <c r="H386">
        <v>26</v>
      </c>
      <c r="J386">
        <v>9001041</v>
      </c>
      <c r="K386" t="s">
        <v>61</v>
      </c>
      <c r="L386" t="s">
        <v>2800</v>
      </c>
      <c r="N386" t="s">
        <v>4991</v>
      </c>
      <c r="O386" t="s">
        <v>3222</v>
      </c>
      <c r="Q386" t="s">
        <v>8827</v>
      </c>
      <c r="S386">
        <v>43626</v>
      </c>
      <c r="T386" t="s">
        <v>3215</v>
      </c>
      <c r="U386" t="s">
        <v>4992</v>
      </c>
      <c r="V386" t="s">
        <v>2801</v>
      </c>
      <c r="W386" t="s">
        <v>105</v>
      </c>
      <c r="X386" t="s">
        <v>4993</v>
      </c>
      <c r="Y386" t="s">
        <v>8817</v>
      </c>
      <c r="Z386" t="s">
        <v>5041</v>
      </c>
      <c r="AD386" t="s">
        <v>6027</v>
      </c>
      <c r="AE386">
        <v>24</v>
      </c>
      <c r="AF386" t="s">
        <v>8614</v>
      </c>
      <c r="AG386" t="s">
        <v>8603</v>
      </c>
      <c r="AH386" t="s">
        <v>3254</v>
      </c>
      <c r="AJ386">
        <v>17624232681</v>
      </c>
      <c r="AL386" t="s">
        <v>5163</v>
      </c>
      <c r="AM386" t="s">
        <v>5010</v>
      </c>
      <c r="AN386" t="s">
        <v>5754</v>
      </c>
      <c r="AO386" t="s">
        <v>6028</v>
      </c>
      <c r="AT386" t="s">
        <v>5096</v>
      </c>
      <c r="AU386" t="s">
        <v>5358</v>
      </c>
      <c r="AV386" t="s">
        <v>3254</v>
      </c>
      <c r="AW386" t="s">
        <v>3254</v>
      </c>
    </row>
    <row r="387" spans="1:50" x14ac:dyDescent="0.2">
      <c r="A387">
        <v>386</v>
      </c>
      <c r="B387" t="s">
        <v>61</v>
      </c>
      <c r="C387">
        <v>10000098</v>
      </c>
      <c r="D387" t="s">
        <v>6029</v>
      </c>
      <c r="E387">
        <v>10000117</v>
      </c>
      <c r="F387" t="s">
        <v>5039</v>
      </c>
      <c r="G387">
        <v>50002008</v>
      </c>
      <c r="H387">
        <v>27</v>
      </c>
      <c r="J387">
        <v>9000319</v>
      </c>
      <c r="K387" t="s">
        <v>61</v>
      </c>
      <c r="L387" t="s">
        <v>565</v>
      </c>
      <c r="M387">
        <v>53127</v>
      </c>
      <c r="N387" t="s">
        <v>4991</v>
      </c>
      <c r="O387" t="s">
        <v>3176</v>
      </c>
      <c r="Q387" t="s">
        <v>6030</v>
      </c>
      <c r="S387">
        <v>43374</v>
      </c>
      <c r="T387" t="s">
        <v>3215</v>
      </c>
      <c r="U387" t="s">
        <v>4992</v>
      </c>
      <c r="V387" t="s">
        <v>566</v>
      </c>
      <c r="W387" t="s">
        <v>105</v>
      </c>
      <c r="X387" t="s">
        <v>4993</v>
      </c>
      <c r="Y387" t="s">
        <v>8817</v>
      </c>
      <c r="Z387" t="s">
        <v>5041</v>
      </c>
      <c r="AA387" t="s">
        <v>5048</v>
      </c>
      <c r="AB387" t="s">
        <v>8593</v>
      </c>
      <c r="AD387" t="s">
        <v>6031</v>
      </c>
      <c r="AE387">
        <v>36</v>
      </c>
      <c r="AF387" t="s">
        <v>8604</v>
      </c>
      <c r="AG387" t="s">
        <v>8603</v>
      </c>
      <c r="AH387" t="s">
        <v>5956</v>
      </c>
      <c r="AI387">
        <v>41985</v>
      </c>
      <c r="AJ387">
        <v>15232712099</v>
      </c>
      <c r="AL387" t="s">
        <v>5010</v>
      </c>
      <c r="AM387" t="s">
        <v>5010</v>
      </c>
      <c r="AN387" t="s">
        <v>5272</v>
      </c>
      <c r="AO387" t="s">
        <v>6032</v>
      </c>
      <c r="AP387" t="s">
        <v>5015</v>
      </c>
      <c r="AT387" t="s">
        <v>4998</v>
      </c>
      <c r="AU387" t="s">
        <v>5203</v>
      </c>
      <c r="AV387" t="s">
        <v>4999</v>
      </c>
      <c r="AW387" t="s">
        <v>7936</v>
      </c>
    </row>
    <row r="388" spans="1:50" hidden="1" x14ac:dyDescent="0.2">
      <c r="A388">
        <v>387</v>
      </c>
      <c r="B388" t="s">
        <v>61</v>
      </c>
      <c r="C388">
        <v>10000098</v>
      </c>
      <c r="D388" t="s">
        <v>6029</v>
      </c>
      <c r="E388">
        <v>10000117</v>
      </c>
      <c r="F388" t="s">
        <v>5039</v>
      </c>
      <c r="G388">
        <v>50002009</v>
      </c>
      <c r="H388">
        <v>28</v>
      </c>
      <c r="J388">
        <v>9000321</v>
      </c>
      <c r="K388" t="s">
        <v>61</v>
      </c>
      <c r="L388" t="s">
        <v>571</v>
      </c>
      <c r="M388">
        <v>101858</v>
      </c>
      <c r="N388" t="s">
        <v>4991</v>
      </c>
      <c r="O388" t="s">
        <v>3218</v>
      </c>
      <c r="Q388" t="s">
        <v>6030</v>
      </c>
      <c r="S388">
        <v>43374</v>
      </c>
      <c r="T388" t="s">
        <v>3215</v>
      </c>
      <c r="U388" t="s">
        <v>4992</v>
      </c>
      <c r="V388" t="s">
        <v>572</v>
      </c>
      <c r="W388" t="s">
        <v>105</v>
      </c>
      <c r="X388" t="s">
        <v>4993</v>
      </c>
      <c r="Y388" t="s">
        <v>8817</v>
      </c>
      <c r="Z388" t="s">
        <v>5041</v>
      </c>
      <c r="AA388" t="s">
        <v>5048</v>
      </c>
      <c r="AB388" t="s">
        <v>8593</v>
      </c>
      <c r="AD388" t="s">
        <v>6033</v>
      </c>
      <c r="AE388">
        <v>37</v>
      </c>
      <c r="AF388" t="s">
        <v>8607</v>
      </c>
      <c r="AG388" t="s">
        <v>8592</v>
      </c>
      <c r="AH388" t="s">
        <v>7897</v>
      </c>
      <c r="AJ388">
        <v>13673297330</v>
      </c>
      <c r="AL388" t="s">
        <v>5010</v>
      </c>
      <c r="AM388" t="s">
        <v>5010</v>
      </c>
      <c r="AP388" t="s">
        <v>5020</v>
      </c>
      <c r="AT388" t="s">
        <v>4998</v>
      </c>
      <c r="AU388" t="s">
        <v>5070</v>
      </c>
      <c r="AV388" t="s">
        <v>5071</v>
      </c>
      <c r="AW388" t="s">
        <v>8609</v>
      </c>
    </row>
    <row r="389" spans="1:50" hidden="1" x14ac:dyDescent="0.2">
      <c r="A389">
        <v>388</v>
      </c>
      <c r="B389" t="s">
        <v>61</v>
      </c>
      <c r="C389">
        <v>10000098</v>
      </c>
      <c r="D389" t="s">
        <v>6029</v>
      </c>
      <c r="E389">
        <v>10000117</v>
      </c>
      <c r="F389" t="s">
        <v>3217</v>
      </c>
      <c r="G389">
        <v>50002007</v>
      </c>
      <c r="H389">
        <v>29</v>
      </c>
      <c r="J389">
        <v>9000572</v>
      </c>
      <c r="K389" t="s">
        <v>61</v>
      </c>
      <c r="L389" t="s">
        <v>1092</v>
      </c>
      <c r="M389">
        <v>23164</v>
      </c>
      <c r="N389" t="s">
        <v>4991</v>
      </c>
      <c r="O389" t="s">
        <v>3217</v>
      </c>
      <c r="Q389" t="s">
        <v>6034</v>
      </c>
      <c r="S389">
        <v>43374</v>
      </c>
      <c r="T389" t="s">
        <v>3215</v>
      </c>
      <c r="U389" t="s">
        <v>4992</v>
      </c>
      <c r="V389" t="s">
        <v>3243</v>
      </c>
      <c r="W389" t="s">
        <v>125</v>
      </c>
      <c r="X389" t="s">
        <v>4993</v>
      </c>
      <c r="Y389" t="s">
        <v>8589</v>
      </c>
      <c r="Z389" t="s">
        <v>5034</v>
      </c>
      <c r="AA389" t="s">
        <v>5048</v>
      </c>
      <c r="AB389" t="s">
        <v>8593</v>
      </c>
      <c r="AD389" t="s">
        <v>6035</v>
      </c>
      <c r="AE389">
        <v>47</v>
      </c>
      <c r="AF389" t="s">
        <v>8591</v>
      </c>
      <c r="AG389" t="s">
        <v>8592</v>
      </c>
      <c r="AH389" t="s">
        <v>6699</v>
      </c>
      <c r="AI389">
        <v>37552</v>
      </c>
      <c r="AJ389">
        <v>18931588750</v>
      </c>
      <c r="AL389" t="s">
        <v>5010</v>
      </c>
      <c r="AM389" t="s">
        <v>5010</v>
      </c>
      <c r="AN389" t="s">
        <v>6036</v>
      </c>
      <c r="AO389" t="s">
        <v>5102</v>
      </c>
      <c r="AP389" t="s">
        <v>5166</v>
      </c>
      <c r="AT389" t="s">
        <v>4998</v>
      </c>
      <c r="AU389" t="s">
        <v>5218</v>
      </c>
      <c r="AV389" t="s">
        <v>5219</v>
      </c>
      <c r="AW389" t="s">
        <v>8634</v>
      </c>
    </row>
    <row r="390" spans="1:50" hidden="1" x14ac:dyDescent="0.2">
      <c r="A390">
        <v>389</v>
      </c>
      <c r="B390" t="s">
        <v>61</v>
      </c>
      <c r="C390">
        <v>10000098</v>
      </c>
      <c r="D390" t="s">
        <v>6037</v>
      </c>
      <c r="E390">
        <v>10000116</v>
      </c>
      <c r="F390" t="s">
        <v>5039</v>
      </c>
      <c r="G390">
        <v>50000344</v>
      </c>
      <c r="H390">
        <v>30</v>
      </c>
      <c r="J390">
        <v>9000322</v>
      </c>
      <c r="K390" t="s">
        <v>61</v>
      </c>
      <c r="L390" t="s">
        <v>574</v>
      </c>
      <c r="M390">
        <v>52296</v>
      </c>
      <c r="N390" t="s">
        <v>5007</v>
      </c>
      <c r="O390" t="s">
        <v>3218</v>
      </c>
      <c r="Q390" t="s">
        <v>6038</v>
      </c>
      <c r="S390">
        <v>43374</v>
      </c>
      <c r="T390" t="s">
        <v>3215</v>
      </c>
      <c r="U390" t="s">
        <v>4992</v>
      </c>
      <c r="V390" t="s">
        <v>575</v>
      </c>
      <c r="W390" t="s">
        <v>105</v>
      </c>
      <c r="X390" t="s">
        <v>4993</v>
      </c>
      <c r="Y390" t="s">
        <v>8817</v>
      </c>
      <c r="Z390" t="s">
        <v>5041</v>
      </c>
      <c r="AC390" t="s">
        <v>5049</v>
      </c>
      <c r="AD390" t="s">
        <v>6039</v>
      </c>
      <c r="AE390">
        <v>51</v>
      </c>
      <c r="AF390" t="s">
        <v>8591</v>
      </c>
      <c r="AG390" t="s">
        <v>8592</v>
      </c>
      <c r="AH390" t="s">
        <v>8629</v>
      </c>
      <c r="AI390">
        <v>35391</v>
      </c>
      <c r="AJ390">
        <v>13931510315</v>
      </c>
      <c r="AL390" t="s">
        <v>5951</v>
      </c>
      <c r="AM390" t="s">
        <v>6657</v>
      </c>
      <c r="AO390" t="s">
        <v>5541</v>
      </c>
      <c r="AP390" t="s">
        <v>5015</v>
      </c>
      <c r="AT390" t="s">
        <v>4998</v>
      </c>
      <c r="AU390" t="s">
        <v>5070</v>
      </c>
      <c r="AV390" t="s">
        <v>5071</v>
      </c>
      <c r="AW390" t="s">
        <v>8609</v>
      </c>
    </row>
    <row r="391" spans="1:50" hidden="1" x14ac:dyDescent="0.2">
      <c r="A391">
        <v>390</v>
      </c>
      <c r="B391" t="s">
        <v>61</v>
      </c>
      <c r="C391">
        <v>10000098</v>
      </c>
      <c r="D391" t="s">
        <v>6037</v>
      </c>
      <c r="E391">
        <v>10000116</v>
      </c>
      <c r="F391" t="s">
        <v>3217</v>
      </c>
      <c r="G391">
        <v>50000343</v>
      </c>
      <c r="H391">
        <v>31</v>
      </c>
      <c r="J391">
        <v>9000323</v>
      </c>
      <c r="K391" t="s">
        <v>61</v>
      </c>
      <c r="L391" t="s">
        <v>577</v>
      </c>
      <c r="M391">
        <v>52265</v>
      </c>
      <c r="N391" t="s">
        <v>4991</v>
      </c>
      <c r="O391" t="s">
        <v>3217</v>
      </c>
      <c r="Q391" t="s">
        <v>6040</v>
      </c>
      <c r="S391">
        <v>43374</v>
      </c>
      <c r="T391" t="s">
        <v>3215</v>
      </c>
      <c r="U391" t="s">
        <v>4992</v>
      </c>
      <c r="V391" t="s">
        <v>578</v>
      </c>
      <c r="W391" t="s">
        <v>125</v>
      </c>
      <c r="X391" t="s">
        <v>4993</v>
      </c>
      <c r="Y391" t="s">
        <v>8589</v>
      </c>
      <c r="Z391" t="s">
        <v>5034</v>
      </c>
      <c r="AA391" t="s">
        <v>5048</v>
      </c>
      <c r="AB391" t="s">
        <v>8593</v>
      </c>
      <c r="AD391" t="s">
        <v>6041</v>
      </c>
      <c r="AE391">
        <v>41</v>
      </c>
      <c r="AF391" t="s">
        <v>8595</v>
      </c>
      <c r="AG391" t="s">
        <v>8592</v>
      </c>
      <c r="AH391" t="s">
        <v>8674</v>
      </c>
      <c r="AI391">
        <v>38657</v>
      </c>
      <c r="AJ391">
        <v>18903378215</v>
      </c>
      <c r="AL391" t="s">
        <v>5010</v>
      </c>
      <c r="AM391" t="s">
        <v>5010</v>
      </c>
      <c r="AN391" t="s">
        <v>5634</v>
      </c>
      <c r="AO391" t="s">
        <v>5348</v>
      </c>
      <c r="AP391" t="s">
        <v>5015</v>
      </c>
      <c r="AT391" t="s">
        <v>4998</v>
      </c>
      <c r="AU391" t="s">
        <v>5070</v>
      </c>
      <c r="AV391" t="s">
        <v>5071</v>
      </c>
      <c r="AW391" t="s">
        <v>8609</v>
      </c>
    </row>
    <row r="392" spans="1:50" hidden="1" x14ac:dyDescent="0.2">
      <c r="A392">
        <v>391</v>
      </c>
      <c r="B392" t="s">
        <v>61</v>
      </c>
      <c r="C392">
        <v>10000098</v>
      </c>
      <c r="D392" t="s">
        <v>6042</v>
      </c>
      <c r="E392">
        <v>10000118</v>
      </c>
      <c r="F392" t="s">
        <v>3217</v>
      </c>
      <c r="G392">
        <v>50000345</v>
      </c>
      <c r="H392">
        <v>32</v>
      </c>
      <c r="J392">
        <v>9000320</v>
      </c>
      <c r="K392" t="s">
        <v>61</v>
      </c>
      <c r="L392" t="s">
        <v>568</v>
      </c>
      <c r="M392">
        <v>52033</v>
      </c>
      <c r="N392" t="s">
        <v>4991</v>
      </c>
      <c r="O392" t="s">
        <v>3217</v>
      </c>
      <c r="Q392" t="s">
        <v>6043</v>
      </c>
      <c r="S392">
        <v>43374</v>
      </c>
      <c r="T392" t="s">
        <v>3215</v>
      </c>
      <c r="U392" t="s">
        <v>5522</v>
      </c>
      <c r="V392" t="s">
        <v>569</v>
      </c>
      <c r="W392" t="s">
        <v>125</v>
      </c>
      <c r="X392" t="s">
        <v>4993</v>
      </c>
      <c r="Y392" t="s">
        <v>8589</v>
      </c>
      <c r="Z392" t="s">
        <v>5034</v>
      </c>
      <c r="AA392" t="s">
        <v>4995</v>
      </c>
      <c r="AB392" t="s">
        <v>8590</v>
      </c>
      <c r="AD392" t="s">
        <v>6044</v>
      </c>
      <c r="AE392">
        <v>50</v>
      </c>
      <c r="AF392" t="s">
        <v>8591</v>
      </c>
      <c r="AG392" t="s">
        <v>8592</v>
      </c>
      <c r="AH392" t="s">
        <v>8828</v>
      </c>
      <c r="AI392">
        <v>37344</v>
      </c>
      <c r="AJ392">
        <v>18633350008</v>
      </c>
      <c r="AL392" t="s">
        <v>5010</v>
      </c>
      <c r="AM392" t="s">
        <v>5010</v>
      </c>
      <c r="AN392" t="s">
        <v>5752</v>
      </c>
      <c r="AO392" t="s">
        <v>6045</v>
      </c>
      <c r="AP392" t="s">
        <v>5015</v>
      </c>
      <c r="AT392" t="s">
        <v>4998</v>
      </c>
      <c r="AV392" t="s">
        <v>4999</v>
      </c>
      <c r="AW392" t="s">
        <v>7936</v>
      </c>
    </row>
    <row r="393" spans="1:50" x14ac:dyDescent="0.2">
      <c r="A393">
        <v>392</v>
      </c>
      <c r="B393" t="s">
        <v>61</v>
      </c>
      <c r="C393">
        <v>10000098</v>
      </c>
      <c r="D393" t="s">
        <v>6046</v>
      </c>
      <c r="E393">
        <v>10000119</v>
      </c>
      <c r="F393" t="s">
        <v>3217</v>
      </c>
      <c r="G393">
        <v>50000348</v>
      </c>
      <c r="H393">
        <v>33</v>
      </c>
      <c r="J393">
        <v>9000318</v>
      </c>
      <c r="K393" t="s">
        <v>61</v>
      </c>
      <c r="L393" t="s">
        <v>562</v>
      </c>
      <c r="M393">
        <v>52175</v>
      </c>
      <c r="N393" t="s">
        <v>4991</v>
      </c>
      <c r="O393" t="s">
        <v>3217</v>
      </c>
      <c r="Q393" t="s">
        <v>6047</v>
      </c>
      <c r="S393">
        <v>43374</v>
      </c>
      <c r="T393" t="s">
        <v>3215</v>
      </c>
      <c r="U393" t="s">
        <v>4992</v>
      </c>
      <c r="V393" t="s">
        <v>563</v>
      </c>
      <c r="W393" t="s">
        <v>125</v>
      </c>
      <c r="X393" t="s">
        <v>4993</v>
      </c>
      <c r="Y393" t="s">
        <v>8589</v>
      </c>
      <c r="Z393" t="s">
        <v>5034</v>
      </c>
      <c r="AA393" t="s">
        <v>4995</v>
      </c>
      <c r="AB393" t="s">
        <v>8590</v>
      </c>
      <c r="AD393" t="s">
        <v>6048</v>
      </c>
      <c r="AE393">
        <v>34</v>
      </c>
      <c r="AF393" t="s">
        <v>8604</v>
      </c>
      <c r="AG393" t="s">
        <v>8603</v>
      </c>
      <c r="AH393" t="s">
        <v>8829</v>
      </c>
      <c r="AI393">
        <v>41985</v>
      </c>
      <c r="AJ393">
        <v>18631550561</v>
      </c>
      <c r="AL393" t="s">
        <v>5010</v>
      </c>
      <c r="AM393" t="s">
        <v>5010</v>
      </c>
      <c r="AN393" t="s">
        <v>5584</v>
      </c>
      <c r="AO393" t="s">
        <v>6049</v>
      </c>
      <c r="AP393" t="s">
        <v>5015</v>
      </c>
      <c r="AT393" t="s">
        <v>4998</v>
      </c>
      <c r="AU393" t="s">
        <v>5203</v>
      </c>
      <c r="AV393" t="s">
        <v>4999</v>
      </c>
      <c r="AW393" t="s">
        <v>7936</v>
      </c>
    </row>
    <row r="394" spans="1:50" x14ac:dyDescent="0.2">
      <c r="A394">
        <v>393</v>
      </c>
      <c r="B394" t="s">
        <v>61</v>
      </c>
      <c r="C394">
        <v>10000098</v>
      </c>
      <c r="D394" t="s">
        <v>6046</v>
      </c>
      <c r="E394">
        <v>10000119</v>
      </c>
      <c r="F394" t="s">
        <v>5039</v>
      </c>
      <c r="G394">
        <v>50000349</v>
      </c>
      <c r="H394">
        <v>34</v>
      </c>
      <c r="J394">
        <v>9000570</v>
      </c>
      <c r="K394" t="s">
        <v>61</v>
      </c>
      <c r="L394" t="s">
        <v>1086</v>
      </c>
      <c r="M394">
        <v>52065</v>
      </c>
      <c r="N394" t="s">
        <v>4991</v>
      </c>
      <c r="O394" t="s">
        <v>3218</v>
      </c>
      <c r="Q394" t="s">
        <v>6050</v>
      </c>
      <c r="S394">
        <v>43374</v>
      </c>
      <c r="T394" t="s">
        <v>3215</v>
      </c>
      <c r="U394" t="s">
        <v>4992</v>
      </c>
      <c r="V394" t="s">
        <v>1087</v>
      </c>
      <c r="W394" t="s">
        <v>105</v>
      </c>
      <c r="X394" t="s">
        <v>4993</v>
      </c>
      <c r="Y394" t="s">
        <v>8817</v>
      </c>
      <c r="Z394" t="s">
        <v>5041</v>
      </c>
      <c r="AA394" t="s">
        <v>5048</v>
      </c>
      <c r="AB394" t="s">
        <v>8593</v>
      </c>
      <c r="AD394" t="s">
        <v>6051</v>
      </c>
      <c r="AE394">
        <v>30</v>
      </c>
      <c r="AF394" t="s">
        <v>8602</v>
      </c>
      <c r="AG394" t="s">
        <v>8603</v>
      </c>
      <c r="AH394" t="s">
        <v>8830</v>
      </c>
      <c r="AI394">
        <v>42333</v>
      </c>
      <c r="AJ394">
        <v>18032516870</v>
      </c>
      <c r="AL394" t="s">
        <v>5010</v>
      </c>
      <c r="AM394" t="s">
        <v>5010</v>
      </c>
      <c r="AN394" t="s">
        <v>5584</v>
      </c>
      <c r="AO394" t="s">
        <v>5146</v>
      </c>
      <c r="AP394" t="s">
        <v>5015</v>
      </c>
      <c r="AT394" t="s">
        <v>4998</v>
      </c>
      <c r="AU394" t="s">
        <v>5152</v>
      </c>
      <c r="AV394" t="s">
        <v>5153</v>
      </c>
      <c r="AW394" t="s">
        <v>8634</v>
      </c>
    </row>
    <row r="395" spans="1:50" hidden="1" x14ac:dyDescent="0.2">
      <c r="A395">
        <v>394</v>
      </c>
      <c r="B395" t="s">
        <v>61</v>
      </c>
      <c r="C395">
        <v>10000098</v>
      </c>
      <c r="F395" t="s">
        <v>5617</v>
      </c>
      <c r="G395">
        <v>50000342</v>
      </c>
      <c r="H395">
        <v>35</v>
      </c>
      <c r="J395">
        <v>9000317</v>
      </c>
      <c r="K395" t="s">
        <v>61</v>
      </c>
      <c r="L395" t="s">
        <v>558</v>
      </c>
      <c r="M395">
        <v>12511</v>
      </c>
      <c r="N395" t="s">
        <v>4991</v>
      </c>
      <c r="O395" t="s">
        <v>3217</v>
      </c>
      <c r="Q395" t="s">
        <v>5618</v>
      </c>
      <c r="T395" t="s">
        <v>3215</v>
      </c>
      <c r="U395" t="s">
        <v>4992</v>
      </c>
      <c r="V395" t="s">
        <v>559</v>
      </c>
      <c r="W395" t="s">
        <v>125</v>
      </c>
      <c r="X395" t="s">
        <v>4993</v>
      </c>
      <c r="Y395" t="s">
        <v>8589</v>
      </c>
      <c r="Z395" t="s">
        <v>5034</v>
      </c>
      <c r="AD395" t="s">
        <v>6052</v>
      </c>
      <c r="AE395">
        <v>50</v>
      </c>
      <c r="AF395" t="s">
        <v>8591</v>
      </c>
      <c r="AG395" t="s">
        <v>8592</v>
      </c>
      <c r="AH395" t="s">
        <v>6680</v>
      </c>
      <c r="AI395">
        <v>36476</v>
      </c>
      <c r="AJ395">
        <v>13623332077</v>
      </c>
      <c r="AL395" t="s">
        <v>5010</v>
      </c>
      <c r="AM395" t="s">
        <v>5010</v>
      </c>
      <c r="AN395" t="s">
        <v>6053</v>
      </c>
      <c r="AO395" t="s">
        <v>5177</v>
      </c>
      <c r="AP395" t="s">
        <v>5491</v>
      </c>
      <c r="AT395" t="s">
        <v>4998</v>
      </c>
      <c r="AV395" t="s">
        <v>4999</v>
      </c>
      <c r="AW395" t="s">
        <v>7936</v>
      </c>
    </row>
    <row r="396" spans="1:50" hidden="1" x14ac:dyDescent="0.2">
      <c r="A396">
        <v>395</v>
      </c>
      <c r="B396" t="s">
        <v>61</v>
      </c>
      <c r="C396">
        <v>10000098</v>
      </c>
      <c r="F396" t="s">
        <v>5617</v>
      </c>
      <c r="G396">
        <v>50000342</v>
      </c>
      <c r="H396">
        <v>36</v>
      </c>
      <c r="J396">
        <v>9000543</v>
      </c>
      <c r="K396" t="s">
        <v>61</v>
      </c>
      <c r="L396" t="s">
        <v>1008</v>
      </c>
      <c r="M396">
        <v>60005</v>
      </c>
      <c r="N396" t="s">
        <v>4991</v>
      </c>
      <c r="O396" t="s">
        <v>3217</v>
      </c>
      <c r="Q396" t="s">
        <v>5618</v>
      </c>
      <c r="T396" t="s">
        <v>3215</v>
      </c>
      <c r="U396" t="s">
        <v>4992</v>
      </c>
      <c r="V396" t="s">
        <v>1009</v>
      </c>
      <c r="W396" t="s">
        <v>125</v>
      </c>
      <c r="X396" t="s">
        <v>4993</v>
      </c>
      <c r="Y396" t="s">
        <v>8589</v>
      </c>
      <c r="Z396" t="s">
        <v>5034</v>
      </c>
      <c r="AA396" t="s">
        <v>4995</v>
      </c>
      <c r="AB396" t="s">
        <v>8590</v>
      </c>
      <c r="AD396" t="s">
        <v>6054</v>
      </c>
      <c r="AE396">
        <v>55</v>
      </c>
      <c r="AF396" t="s">
        <v>8653</v>
      </c>
      <c r="AG396" t="s">
        <v>8592</v>
      </c>
      <c r="AH396" t="s">
        <v>8831</v>
      </c>
      <c r="AI396">
        <v>34033</v>
      </c>
      <c r="AJ396">
        <v>13603292561</v>
      </c>
      <c r="AL396" t="s">
        <v>5010</v>
      </c>
      <c r="AM396" t="s">
        <v>5010</v>
      </c>
      <c r="AN396" t="s">
        <v>4995</v>
      </c>
      <c r="AO396" t="s">
        <v>5370</v>
      </c>
      <c r="AP396" t="s">
        <v>6055</v>
      </c>
      <c r="AT396" t="s">
        <v>4998</v>
      </c>
      <c r="AU396" t="s">
        <v>5152</v>
      </c>
      <c r="AV396" t="s">
        <v>5153</v>
      </c>
      <c r="AW396" t="s">
        <v>8634</v>
      </c>
    </row>
    <row r="397" spans="1:50" hidden="1" x14ac:dyDescent="0.2">
      <c r="A397">
        <v>396</v>
      </c>
      <c r="B397" t="s">
        <v>61</v>
      </c>
      <c r="C397">
        <v>10000098</v>
      </c>
      <c r="F397" t="s">
        <v>5039</v>
      </c>
      <c r="H397">
        <v>37</v>
      </c>
      <c r="J397">
        <v>9000284</v>
      </c>
      <c r="K397" t="s">
        <v>61</v>
      </c>
      <c r="L397" t="s">
        <v>481</v>
      </c>
      <c r="M397">
        <v>76447</v>
      </c>
      <c r="N397" t="s">
        <v>4991</v>
      </c>
      <c r="O397" t="s">
        <v>3223</v>
      </c>
      <c r="S397">
        <v>43374</v>
      </c>
      <c r="T397" t="s">
        <v>3215</v>
      </c>
      <c r="U397" t="s">
        <v>4992</v>
      </c>
      <c r="V397" t="s">
        <v>482</v>
      </c>
      <c r="W397" t="s">
        <v>105</v>
      </c>
      <c r="X397" t="s">
        <v>4993</v>
      </c>
      <c r="Y397" t="s">
        <v>8817</v>
      </c>
      <c r="Z397" t="s">
        <v>5041</v>
      </c>
      <c r="AA397" t="s">
        <v>4995</v>
      </c>
      <c r="AB397" t="s">
        <v>8590</v>
      </c>
      <c r="AD397" t="s">
        <v>5751</v>
      </c>
      <c r="AE397">
        <v>53</v>
      </c>
      <c r="AF397" t="s">
        <v>8653</v>
      </c>
      <c r="AG397" t="s">
        <v>8592</v>
      </c>
      <c r="AH397" t="s">
        <v>8305</v>
      </c>
      <c r="AI397">
        <v>34295</v>
      </c>
      <c r="AJ397">
        <v>18633379787</v>
      </c>
      <c r="AL397" t="s">
        <v>5588</v>
      </c>
      <c r="AM397" t="s">
        <v>5010</v>
      </c>
      <c r="AN397" t="s">
        <v>5752</v>
      </c>
      <c r="AO397" t="s">
        <v>5370</v>
      </c>
      <c r="AP397" t="s">
        <v>5229</v>
      </c>
      <c r="AT397" t="s">
        <v>4998</v>
      </c>
      <c r="AV397" t="s">
        <v>4999</v>
      </c>
      <c r="AW397" t="s">
        <v>7936</v>
      </c>
      <c r="AX397" t="s">
        <v>8014</v>
      </c>
    </row>
    <row r="398" spans="1:50" x14ac:dyDescent="0.2">
      <c r="A398">
        <v>397</v>
      </c>
      <c r="B398" t="s">
        <v>61</v>
      </c>
      <c r="C398">
        <v>10000098</v>
      </c>
      <c r="H398">
        <v>38</v>
      </c>
      <c r="J398">
        <v>9000491</v>
      </c>
      <c r="K398" t="s">
        <v>61</v>
      </c>
      <c r="L398" t="s">
        <v>2727</v>
      </c>
      <c r="N398" t="s">
        <v>4991</v>
      </c>
      <c r="O398" t="s">
        <v>3218</v>
      </c>
      <c r="S398">
        <v>43374</v>
      </c>
      <c r="T398" t="s">
        <v>3216</v>
      </c>
      <c r="U398" t="s">
        <v>4992</v>
      </c>
      <c r="V398" t="s">
        <v>2728</v>
      </c>
      <c r="W398" t="s">
        <v>105</v>
      </c>
      <c r="X398" t="s">
        <v>4993</v>
      </c>
      <c r="Y398" t="s">
        <v>8817</v>
      </c>
      <c r="Z398" t="s">
        <v>6062</v>
      </c>
      <c r="AA398" t="s">
        <v>5385</v>
      </c>
      <c r="AB398" t="s">
        <v>8593</v>
      </c>
      <c r="AD398" t="s">
        <v>6851</v>
      </c>
      <c r="AE398">
        <v>32</v>
      </c>
      <c r="AF398" t="s">
        <v>8604</v>
      </c>
      <c r="AG398" t="s">
        <v>8603</v>
      </c>
      <c r="AH398" t="s">
        <v>5661</v>
      </c>
      <c r="AJ398">
        <v>13780543670</v>
      </c>
      <c r="AL398" t="s">
        <v>5010</v>
      </c>
      <c r="AM398" t="s">
        <v>5010</v>
      </c>
      <c r="AN398" t="s">
        <v>5759</v>
      </c>
      <c r="AO398" t="s">
        <v>5102</v>
      </c>
      <c r="AT398" t="s">
        <v>5005</v>
      </c>
      <c r="AU398" t="s">
        <v>5225</v>
      </c>
      <c r="AV398" t="s">
        <v>7864</v>
      </c>
      <c r="AW398" t="s">
        <v>3254</v>
      </c>
      <c r="AX398" t="s">
        <v>8015</v>
      </c>
    </row>
    <row r="399" spans="1:50" x14ac:dyDescent="0.2">
      <c r="A399">
        <v>398</v>
      </c>
      <c r="B399" t="s">
        <v>61</v>
      </c>
      <c r="C399">
        <v>10000098</v>
      </c>
      <c r="H399">
        <v>39</v>
      </c>
      <c r="J399">
        <v>9001380</v>
      </c>
      <c r="K399" t="s">
        <v>61</v>
      </c>
      <c r="L399" t="s">
        <v>8832</v>
      </c>
      <c r="N399" t="s">
        <v>4991</v>
      </c>
      <c r="O399" t="s">
        <v>3172</v>
      </c>
      <c r="Q399" t="s">
        <v>5092</v>
      </c>
      <c r="T399" t="s">
        <v>3215</v>
      </c>
      <c r="U399" t="s">
        <v>4992</v>
      </c>
      <c r="V399" t="s">
        <v>8833</v>
      </c>
      <c r="W399" t="s">
        <v>105</v>
      </c>
      <c r="X399" t="s">
        <v>4993</v>
      </c>
      <c r="AD399" t="s">
        <v>8834</v>
      </c>
      <c r="AE399">
        <v>22</v>
      </c>
      <c r="AF399" t="s">
        <v>8614</v>
      </c>
      <c r="AG399" t="s">
        <v>8603</v>
      </c>
      <c r="AH399" t="s">
        <v>8624</v>
      </c>
      <c r="AJ399">
        <v>18332962367</v>
      </c>
      <c r="AL399" t="s">
        <v>5163</v>
      </c>
      <c r="AM399" t="s">
        <v>5010</v>
      </c>
      <c r="AN399" t="s">
        <v>5988</v>
      </c>
      <c r="AO399" t="s">
        <v>5146</v>
      </c>
      <c r="AT399" t="s">
        <v>5096</v>
      </c>
      <c r="AU399" t="s">
        <v>8627</v>
      </c>
      <c r="AV399" t="s">
        <v>8628</v>
      </c>
      <c r="AW399" t="s">
        <v>8624</v>
      </c>
    </row>
    <row r="400" spans="1:50" x14ac:dyDescent="0.2">
      <c r="A400">
        <v>399</v>
      </c>
      <c r="B400" t="s">
        <v>61</v>
      </c>
      <c r="C400">
        <v>10000098</v>
      </c>
      <c r="H400">
        <v>40</v>
      </c>
      <c r="J400">
        <v>9001381</v>
      </c>
      <c r="K400" t="s">
        <v>61</v>
      </c>
      <c r="L400" t="s">
        <v>8835</v>
      </c>
      <c r="N400" t="s">
        <v>4991</v>
      </c>
      <c r="O400" t="s">
        <v>3234</v>
      </c>
      <c r="Q400" t="s">
        <v>5092</v>
      </c>
      <c r="T400" t="s">
        <v>3216</v>
      </c>
      <c r="U400" t="s">
        <v>4992</v>
      </c>
      <c r="V400" t="s">
        <v>8836</v>
      </c>
      <c r="W400" t="s">
        <v>105</v>
      </c>
      <c r="X400" t="s">
        <v>4993</v>
      </c>
      <c r="AD400" t="s">
        <v>8837</v>
      </c>
      <c r="AE400">
        <v>26</v>
      </c>
      <c r="AF400" t="s">
        <v>8602</v>
      </c>
      <c r="AG400" t="s">
        <v>8603</v>
      </c>
      <c r="AH400" t="s">
        <v>8624</v>
      </c>
      <c r="AI400">
        <v>41743</v>
      </c>
      <c r="AJ400">
        <v>17801007398</v>
      </c>
      <c r="AL400" t="s">
        <v>4997</v>
      </c>
      <c r="AM400" t="s">
        <v>5075</v>
      </c>
      <c r="AN400" t="s">
        <v>8838</v>
      </c>
      <c r="AO400" t="s">
        <v>8839</v>
      </c>
      <c r="AT400" t="s">
        <v>5096</v>
      </c>
      <c r="AU400" t="s">
        <v>8627</v>
      </c>
      <c r="AV400" t="s">
        <v>8628</v>
      </c>
      <c r="AW400" t="s">
        <v>8624</v>
      </c>
    </row>
    <row r="401" spans="1:50" x14ac:dyDescent="0.2">
      <c r="A401">
        <v>400</v>
      </c>
      <c r="B401" t="s">
        <v>61</v>
      </c>
      <c r="C401">
        <v>10000098</v>
      </c>
      <c r="H401">
        <v>41</v>
      </c>
      <c r="J401">
        <v>9001382</v>
      </c>
      <c r="K401" t="s">
        <v>61</v>
      </c>
      <c r="L401" t="s">
        <v>8840</v>
      </c>
      <c r="N401" t="s">
        <v>4991</v>
      </c>
      <c r="O401" t="s">
        <v>3172</v>
      </c>
      <c r="Q401" t="s">
        <v>5092</v>
      </c>
      <c r="T401" t="s">
        <v>3215</v>
      </c>
      <c r="U401" t="s">
        <v>4992</v>
      </c>
      <c r="V401" t="s">
        <v>8841</v>
      </c>
      <c r="W401" t="s">
        <v>105</v>
      </c>
      <c r="X401" t="s">
        <v>4993</v>
      </c>
      <c r="AD401" t="s">
        <v>8842</v>
      </c>
      <c r="AE401">
        <v>23</v>
      </c>
      <c r="AF401" t="s">
        <v>8614</v>
      </c>
      <c r="AG401" t="s">
        <v>8603</v>
      </c>
      <c r="AH401" t="s">
        <v>8624</v>
      </c>
      <c r="AJ401">
        <v>15508512162</v>
      </c>
      <c r="AL401" t="s">
        <v>5163</v>
      </c>
      <c r="AM401" t="s">
        <v>5010</v>
      </c>
      <c r="AN401" t="s">
        <v>8843</v>
      </c>
      <c r="AO401" t="s">
        <v>7246</v>
      </c>
      <c r="AT401" t="s">
        <v>5096</v>
      </c>
      <c r="AU401" t="s">
        <v>8627</v>
      </c>
      <c r="AV401" t="s">
        <v>8628</v>
      </c>
      <c r="AW401" t="s">
        <v>8624</v>
      </c>
    </row>
    <row r="402" spans="1:50" hidden="1" x14ac:dyDescent="0.2">
      <c r="A402">
        <v>401</v>
      </c>
      <c r="B402" t="s">
        <v>101</v>
      </c>
      <c r="C402">
        <v>10000207</v>
      </c>
      <c r="F402" t="s">
        <v>3167</v>
      </c>
      <c r="G402">
        <v>50000129</v>
      </c>
      <c r="H402">
        <v>1</v>
      </c>
      <c r="I402" t="s">
        <v>6056</v>
      </c>
      <c r="J402">
        <v>9000123</v>
      </c>
      <c r="K402" t="s">
        <v>101</v>
      </c>
      <c r="L402" t="s">
        <v>98</v>
      </c>
      <c r="M402">
        <v>65724</v>
      </c>
      <c r="N402" t="s">
        <v>5007</v>
      </c>
      <c r="O402" t="s">
        <v>3167</v>
      </c>
      <c r="Q402" t="s">
        <v>3167</v>
      </c>
      <c r="T402" t="s">
        <v>3215</v>
      </c>
      <c r="U402" t="s">
        <v>4992</v>
      </c>
      <c r="V402" t="s">
        <v>99</v>
      </c>
      <c r="W402" t="s">
        <v>29</v>
      </c>
      <c r="X402" t="s">
        <v>6057</v>
      </c>
      <c r="Y402" t="s">
        <v>8589</v>
      </c>
      <c r="Z402" t="s">
        <v>6058</v>
      </c>
      <c r="AD402" t="s">
        <v>6059</v>
      </c>
      <c r="AE402">
        <v>46</v>
      </c>
      <c r="AF402" t="s">
        <v>8591</v>
      </c>
      <c r="AG402" t="s">
        <v>8592</v>
      </c>
      <c r="AH402" t="s">
        <v>8844</v>
      </c>
      <c r="AI402">
        <v>38869</v>
      </c>
      <c r="AJ402">
        <v>15102520808</v>
      </c>
      <c r="AL402" t="s">
        <v>5148</v>
      </c>
      <c r="AM402" t="s">
        <v>5387</v>
      </c>
      <c r="AP402" t="s">
        <v>5066</v>
      </c>
      <c r="AT402" t="s">
        <v>4998</v>
      </c>
      <c r="AV402" t="s">
        <v>4999</v>
      </c>
      <c r="AW402" t="s">
        <v>7936</v>
      </c>
    </row>
    <row r="403" spans="1:50" x14ac:dyDescent="0.2">
      <c r="A403">
        <v>402</v>
      </c>
      <c r="B403" t="s">
        <v>101</v>
      </c>
      <c r="C403">
        <v>10000207</v>
      </c>
      <c r="D403" t="s">
        <v>6060</v>
      </c>
      <c r="E403">
        <v>10000061</v>
      </c>
      <c r="F403" t="s">
        <v>3217</v>
      </c>
      <c r="G403">
        <v>50000362</v>
      </c>
      <c r="H403">
        <v>2</v>
      </c>
      <c r="J403">
        <v>9000210</v>
      </c>
      <c r="K403" t="s">
        <v>101</v>
      </c>
      <c r="L403" t="s">
        <v>339</v>
      </c>
      <c r="M403">
        <v>25028</v>
      </c>
      <c r="N403" t="s">
        <v>4991</v>
      </c>
      <c r="O403" t="s">
        <v>3219</v>
      </c>
      <c r="Q403" t="s">
        <v>6064</v>
      </c>
      <c r="S403">
        <v>43374</v>
      </c>
      <c r="T403" t="s">
        <v>3215</v>
      </c>
      <c r="U403" t="s">
        <v>4992</v>
      </c>
      <c r="V403" t="s">
        <v>340</v>
      </c>
      <c r="W403" t="s">
        <v>125</v>
      </c>
      <c r="X403" t="s">
        <v>6057</v>
      </c>
      <c r="Y403" t="s">
        <v>8589</v>
      </c>
      <c r="Z403" t="s">
        <v>6071</v>
      </c>
      <c r="AA403" t="s">
        <v>5048</v>
      </c>
      <c r="AB403" t="s">
        <v>8593</v>
      </c>
      <c r="AD403" t="s">
        <v>6065</v>
      </c>
      <c r="AE403">
        <v>35</v>
      </c>
      <c r="AF403" t="s">
        <v>8604</v>
      </c>
      <c r="AG403" t="s">
        <v>8603</v>
      </c>
      <c r="AH403" t="s">
        <v>8845</v>
      </c>
      <c r="AI403">
        <v>41204</v>
      </c>
      <c r="AJ403">
        <v>18931576626</v>
      </c>
      <c r="AK403">
        <v>15031575218</v>
      </c>
      <c r="AL403" t="s">
        <v>5010</v>
      </c>
      <c r="AM403" t="s">
        <v>5010</v>
      </c>
      <c r="AN403" t="s">
        <v>6066</v>
      </c>
      <c r="AO403" t="s">
        <v>6067</v>
      </c>
      <c r="AP403" t="s">
        <v>5045</v>
      </c>
      <c r="AT403" t="s">
        <v>4998</v>
      </c>
      <c r="AU403" t="s">
        <v>5070</v>
      </c>
      <c r="AV403" t="s">
        <v>5071</v>
      </c>
      <c r="AW403" t="s">
        <v>8609</v>
      </c>
    </row>
    <row r="404" spans="1:50" hidden="1" x14ac:dyDescent="0.2">
      <c r="A404">
        <v>403</v>
      </c>
      <c r="B404" t="s">
        <v>101</v>
      </c>
      <c r="C404">
        <v>10000207</v>
      </c>
      <c r="D404" t="s">
        <v>6068</v>
      </c>
      <c r="E404">
        <v>10000059</v>
      </c>
      <c r="F404" t="s">
        <v>6069</v>
      </c>
      <c r="G404">
        <v>50000356</v>
      </c>
      <c r="H404">
        <v>3</v>
      </c>
      <c r="J404">
        <v>9000194</v>
      </c>
      <c r="K404" t="s">
        <v>101</v>
      </c>
      <c r="L404" t="s">
        <v>297</v>
      </c>
      <c r="M404">
        <v>65662</v>
      </c>
      <c r="N404" t="s">
        <v>5007</v>
      </c>
      <c r="O404" t="s">
        <v>3220</v>
      </c>
      <c r="Q404" t="s">
        <v>6070</v>
      </c>
      <c r="S404">
        <v>43374</v>
      </c>
      <c r="T404" t="s">
        <v>3215</v>
      </c>
      <c r="U404" t="s">
        <v>4992</v>
      </c>
      <c r="V404" t="s">
        <v>298</v>
      </c>
      <c r="W404" t="s">
        <v>125</v>
      </c>
      <c r="X404" t="s">
        <v>6057</v>
      </c>
      <c r="Y404" t="s">
        <v>8589</v>
      </c>
      <c r="Z404" t="s">
        <v>6071</v>
      </c>
      <c r="AD404" t="s">
        <v>6072</v>
      </c>
      <c r="AE404">
        <v>40</v>
      </c>
      <c r="AF404" t="s">
        <v>8607</v>
      </c>
      <c r="AG404" t="s">
        <v>8592</v>
      </c>
      <c r="AH404" t="s">
        <v>7991</v>
      </c>
      <c r="AI404">
        <v>36666</v>
      </c>
      <c r="AJ404">
        <v>17732590917</v>
      </c>
      <c r="AL404" t="s">
        <v>5148</v>
      </c>
      <c r="AM404" t="s">
        <v>5387</v>
      </c>
      <c r="AN404" t="s">
        <v>6073</v>
      </c>
      <c r="AO404" t="s">
        <v>6074</v>
      </c>
      <c r="AP404" t="s">
        <v>101</v>
      </c>
      <c r="AR404" t="s">
        <v>5195</v>
      </c>
      <c r="AS404" t="s">
        <v>5195</v>
      </c>
      <c r="AT404" t="s">
        <v>4998</v>
      </c>
      <c r="AV404" t="s">
        <v>4999</v>
      </c>
      <c r="AW404" t="s">
        <v>7936</v>
      </c>
    </row>
    <row r="405" spans="1:50" x14ac:dyDescent="0.2">
      <c r="A405">
        <v>404</v>
      </c>
      <c r="B405" t="s">
        <v>101</v>
      </c>
      <c r="C405">
        <v>10000207</v>
      </c>
      <c r="D405" t="s">
        <v>6068</v>
      </c>
      <c r="E405">
        <v>10000059</v>
      </c>
      <c r="F405" t="s">
        <v>6069</v>
      </c>
      <c r="G405">
        <v>50000357</v>
      </c>
      <c r="H405">
        <v>4</v>
      </c>
      <c r="J405">
        <v>9000195</v>
      </c>
      <c r="K405" t="s">
        <v>101</v>
      </c>
      <c r="L405" t="s">
        <v>300</v>
      </c>
      <c r="M405">
        <v>65395</v>
      </c>
      <c r="N405" t="s">
        <v>5007</v>
      </c>
      <c r="O405" t="s">
        <v>3220</v>
      </c>
      <c r="Q405" t="s">
        <v>6070</v>
      </c>
      <c r="S405">
        <v>43374</v>
      </c>
      <c r="T405" t="s">
        <v>3215</v>
      </c>
      <c r="U405" t="s">
        <v>4992</v>
      </c>
      <c r="V405" t="s">
        <v>301</v>
      </c>
      <c r="W405" t="s">
        <v>125</v>
      </c>
      <c r="X405" t="s">
        <v>6057</v>
      </c>
      <c r="Y405" t="s">
        <v>8589</v>
      </c>
      <c r="Z405" t="s">
        <v>6071</v>
      </c>
      <c r="AD405" t="s">
        <v>6075</v>
      </c>
      <c r="AE405">
        <v>33</v>
      </c>
      <c r="AF405" t="s">
        <v>8604</v>
      </c>
      <c r="AG405" t="s">
        <v>8603</v>
      </c>
      <c r="AH405" t="s">
        <v>8846</v>
      </c>
      <c r="AI405">
        <v>39365</v>
      </c>
      <c r="AJ405">
        <v>15932055522</v>
      </c>
      <c r="AL405" t="s">
        <v>5010</v>
      </c>
      <c r="AM405" t="s">
        <v>5010</v>
      </c>
      <c r="AN405" t="s">
        <v>6073</v>
      </c>
      <c r="AO405" t="s">
        <v>5133</v>
      </c>
      <c r="AP405" t="s">
        <v>101</v>
      </c>
      <c r="AR405" t="s">
        <v>5195</v>
      </c>
      <c r="AS405" t="s">
        <v>5195</v>
      </c>
      <c r="AT405" t="s">
        <v>4998</v>
      </c>
      <c r="AV405" t="s">
        <v>4999</v>
      </c>
      <c r="AW405" t="s">
        <v>7936</v>
      </c>
    </row>
    <row r="406" spans="1:50" hidden="1" x14ac:dyDescent="0.2">
      <c r="A406">
        <v>405</v>
      </c>
      <c r="B406" t="s">
        <v>101</v>
      </c>
      <c r="C406">
        <v>10000207</v>
      </c>
      <c r="D406" t="s">
        <v>6068</v>
      </c>
      <c r="E406">
        <v>10000059</v>
      </c>
      <c r="F406" t="s">
        <v>6069</v>
      </c>
      <c r="G406">
        <v>50000358</v>
      </c>
      <c r="H406">
        <v>5</v>
      </c>
      <c r="J406">
        <v>9000205</v>
      </c>
      <c r="K406" t="s">
        <v>101</v>
      </c>
      <c r="L406" t="s">
        <v>327</v>
      </c>
      <c r="M406">
        <v>65166</v>
      </c>
      <c r="N406" t="s">
        <v>5007</v>
      </c>
      <c r="O406" t="s">
        <v>3220</v>
      </c>
      <c r="Q406" t="s">
        <v>6070</v>
      </c>
      <c r="S406">
        <v>43374</v>
      </c>
      <c r="T406" t="s">
        <v>3215</v>
      </c>
      <c r="U406" t="s">
        <v>4992</v>
      </c>
      <c r="V406" t="s">
        <v>328</v>
      </c>
      <c r="W406" t="s">
        <v>125</v>
      </c>
      <c r="X406" t="s">
        <v>6057</v>
      </c>
      <c r="Y406" t="s">
        <v>8589</v>
      </c>
      <c r="Z406" t="s">
        <v>6071</v>
      </c>
      <c r="AC406" t="s">
        <v>5049</v>
      </c>
      <c r="AD406" t="s">
        <v>6076</v>
      </c>
      <c r="AE406">
        <v>40</v>
      </c>
      <c r="AF406" t="s">
        <v>8607</v>
      </c>
      <c r="AG406" t="s">
        <v>8592</v>
      </c>
      <c r="AH406" t="s">
        <v>8844</v>
      </c>
      <c r="AI406">
        <v>36476</v>
      </c>
      <c r="AJ406">
        <v>18931496000</v>
      </c>
      <c r="AL406" t="s">
        <v>6077</v>
      </c>
      <c r="AM406" t="s">
        <v>5387</v>
      </c>
      <c r="AN406" t="s">
        <v>6078</v>
      </c>
      <c r="AO406" t="s">
        <v>5037</v>
      </c>
      <c r="AP406" t="s">
        <v>101</v>
      </c>
      <c r="AR406" t="s">
        <v>5195</v>
      </c>
      <c r="AS406" t="s">
        <v>5195</v>
      </c>
      <c r="AT406" t="s">
        <v>4998</v>
      </c>
      <c r="AU406" t="s">
        <v>5087</v>
      </c>
      <c r="AV406" t="s">
        <v>5088</v>
      </c>
      <c r="AW406" t="s">
        <v>8613</v>
      </c>
    </row>
    <row r="407" spans="1:50" x14ac:dyDescent="0.2">
      <c r="A407">
        <v>406</v>
      </c>
      <c r="B407" t="s">
        <v>101</v>
      </c>
      <c r="C407">
        <v>10000207</v>
      </c>
      <c r="D407" t="s">
        <v>6079</v>
      </c>
      <c r="E407">
        <v>10000058</v>
      </c>
      <c r="F407" t="s">
        <v>5039</v>
      </c>
      <c r="G407">
        <v>50000353</v>
      </c>
      <c r="H407">
        <v>6</v>
      </c>
      <c r="J407">
        <v>9000198</v>
      </c>
      <c r="K407" t="s">
        <v>101</v>
      </c>
      <c r="L407" t="s">
        <v>306</v>
      </c>
      <c r="M407">
        <v>65942</v>
      </c>
      <c r="N407" t="s">
        <v>5007</v>
      </c>
      <c r="O407" t="s">
        <v>3218</v>
      </c>
      <c r="Q407" t="s">
        <v>6080</v>
      </c>
      <c r="S407">
        <v>43374</v>
      </c>
      <c r="T407" t="s">
        <v>3215</v>
      </c>
      <c r="U407" t="s">
        <v>4992</v>
      </c>
      <c r="V407" t="s">
        <v>307</v>
      </c>
      <c r="W407" t="s">
        <v>105</v>
      </c>
      <c r="X407" t="s">
        <v>6057</v>
      </c>
      <c r="Y407" t="s">
        <v>8600</v>
      </c>
      <c r="Z407" t="s">
        <v>6062</v>
      </c>
      <c r="AD407" t="s">
        <v>6081</v>
      </c>
      <c r="AE407">
        <v>32</v>
      </c>
      <c r="AF407" t="s">
        <v>8604</v>
      </c>
      <c r="AG407" t="s">
        <v>8603</v>
      </c>
      <c r="AH407" t="s">
        <v>8846</v>
      </c>
      <c r="AJ407">
        <v>13739877130</v>
      </c>
      <c r="AL407" t="s">
        <v>5524</v>
      </c>
      <c r="AM407" t="s">
        <v>6657</v>
      </c>
      <c r="AP407" t="s">
        <v>101</v>
      </c>
      <c r="AR407" t="s">
        <v>5195</v>
      </c>
      <c r="AS407" t="s">
        <v>5195</v>
      </c>
      <c r="AT407" t="s">
        <v>4998</v>
      </c>
      <c r="AU407" t="s">
        <v>5087</v>
      </c>
      <c r="AV407" t="s">
        <v>5088</v>
      </c>
      <c r="AW407" t="s">
        <v>8613</v>
      </c>
    </row>
    <row r="408" spans="1:50" x14ac:dyDescent="0.2">
      <c r="A408">
        <v>407</v>
      </c>
      <c r="B408" t="s">
        <v>101</v>
      </c>
      <c r="C408">
        <v>10000207</v>
      </c>
      <c r="D408" t="s">
        <v>6079</v>
      </c>
      <c r="E408">
        <v>10000058</v>
      </c>
      <c r="F408" t="s">
        <v>5039</v>
      </c>
      <c r="G408">
        <v>50000354</v>
      </c>
      <c r="H408">
        <v>7</v>
      </c>
      <c r="J408">
        <v>9000202</v>
      </c>
      <c r="K408" t="s">
        <v>101</v>
      </c>
      <c r="L408" t="s">
        <v>318</v>
      </c>
      <c r="M408">
        <v>65354</v>
      </c>
      <c r="N408" t="s">
        <v>5007</v>
      </c>
      <c r="O408" t="s">
        <v>3218</v>
      </c>
      <c r="Q408" t="s">
        <v>6080</v>
      </c>
      <c r="S408">
        <v>43374</v>
      </c>
      <c r="T408" t="s">
        <v>3215</v>
      </c>
      <c r="U408" t="s">
        <v>4992</v>
      </c>
      <c r="V408" t="s">
        <v>319</v>
      </c>
      <c r="W408" t="s">
        <v>105</v>
      </c>
      <c r="X408" t="s">
        <v>6057</v>
      </c>
      <c r="Y408" t="s">
        <v>8600</v>
      </c>
      <c r="Z408" t="s">
        <v>6062</v>
      </c>
      <c r="AD408" t="s">
        <v>6082</v>
      </c>
      <c r="AE408">
        <v>31</v>
      </c>
      <c r="AF408" t="s">
        <v>8602</v>
      </c>
      <c r="AG408" t="s">
        <v>8603</v>
      </c>
      <c r="AH408" t="s">
        <v>8846</v>
      </c>
      <c r="AI408">
        <v>41078</v>
      </c>
      <c r="AJ408">
        <v>15232526527</v>
      </c>
      <c r="AL408" t="s">
        <v>5524</v>
      </c>
      <c r="AM408" t="s">
        <v>6657</v>
      </c>
      <c r="AP408" t="s">
        <v>101</v>
      </c>
      <c r="AR408" t="s">
        <v>5195</v>
      </c>
      <c r="AT408" t="s">
        <v>4998</v>
      </c>
      <c r="AU408" t="s">
        <v>5087</v>
      </c>
      <c r="AV408" t="s">
        <v>5088</v>
      </c>
      <c r="AW408" t="s">
        <v>8613</v>
      </c>
    </row>
    <row r="409" spans="1:50" hidden="1" x14ac:dyDescent="0.2">
      <c r="A409">
        <v>408</v>
      </c>
      <c r="B409" t="s">
        <v>101</v>
      </c>
      <c r="C409">
        <v>10000207</v>
      </c>
      <c r="D409" t="s">
        <v>6079</v>
      </c>
      <c r="E409">
        <v>10000058</v>
      </c>
      <c r="F409" t="s">
        <v>3217</v>
      </c>
      <c r="G409">
        <v>50000352</v>
      </c>
      <c r="H409">
        <v>8</v>
      </c>
      <c r="J409">
        <v>9000611</v>
      </c>
      <c r="K409" t="s">
        <v>101</v>
      </c>
      <c r="L409" t="s">
        <v>1203</v>
      </c>
      <c r="M409">
        <v>37981</v>
      </c>
      <c r="N409" t="s">
        <v>5007</v>
      </c>
      <c r="O409" t="s">
        <v>3217</v>
      </c>
      <c r="Q409" t="s">
        <v>6083</v>
      </c>
      <c r="S409">
        <v>43374</v>
      </c>
      <c r="T409" t="s">
        <v>3215</v>
      </c>
      <c r="U409" t="s">
        <v>4992</v>
      </c>
      <c r="V409" t="s">
        <v>1204</v>
      </c>
      <c r="W409" t="s">
        <v>125</v>
      </c>
      <c r="X409" t="s">
        <v>6057</v>
      </c>
      <c r="Y409" t="s">
        <v>8589</v>
      </c>
      <c r="Z409" t="s">
        <v>6071</v>
      </c>
      <c r="AC409" t="s">
        <v>5483</v>
      </c>
      <c r="AD409" t="s">
        <v>6084</v>
      </c>
      <c r="AE409">
        <v>50</v>
      </c>
      <c r="AF409" t="s">
        <v>8591</v>
      </c>
      <c r="AG409" t="s">
        <v>8592</v>
      </c>
      <c r="AH409" t="s">
        <v>8632</v>
      </c>
      <c r="AI409">
        <v>41136</v>
      </c>
      <c r="AJ409">
        <v>18631596978</v>
      </c>
      <c r="AL409" t="s">
        <v>5148</v>
      </c>
      <c r="AM409" t="s">
        <v>5387</v>
      </c>
      <c r="AN409" t="s">
        <v>5051</v>
      </c>
      <c r="AO409" t="s">
        <v>6085</v>
      </c>
      <c r="AP409" t="s">
        <v>5015</v>
      </c>
      <c r="AT409" t="s">
        <v>4998</v>
      </c>
      <c r="AU409" t="s">
        <v>5734</v>
      </c>
      <c r="AV409" t="s">
        <v>5735</v>
      </c>
      <c r="AW409" t="s">
        <v>5318</v>
      </c>
      <c r="AX409" t="s">
        <v>6086</v>
      </c>
    </row>
    <row r="410" spans="1:50" x14ac:dyDescent="0.2">
      <c r="A410">
        <v>409</v>
      </c>
      <c r="B410" t="s">
        <v>101</v>
      </c>
      <c r="C410">
        <v>10000207</v>
      </c>
      <c r="D410" t="s">
        <v>6087</v>
      </c>
      <c r="E410">
        <v>10000060</v>
      </c>
      <c r="F410" t="s">
        <v>6069</v>
      </c>
      <c r="G410">
        <v>50000360</v>
      </c>
      <c r="H410">
        <v>9</v>
      </c>
      <c r="J410">
        <v>9000538</v>
      </c>
      <c r="K410" t="s">
        <v>101</v>
      </c>
      <c r="L410" t="s">
        <v>993</v>
      </c>
      <c r="M410">
        <v>65497</v>
      </c>
      <c r="N410" t="s">
        <v>5007</v>
      </c>
      <c r="O410" t="s">
        <v>3220</v>
      </c>
      <c r="Q410" t="s">
        <v>6088</v>
      </c>
      <c r="T410" t="s">
        <v>3215</v>
      </c>
      <c r="U410" t="s">
        <v>4992</v>
      </c>
      <c r="V410" t="s">
        <v>994</v>
      </c>
      <c r="W410" t="s">
        <v>125</v>
      </c>
      <c r="X410" t="s">
        <v>6057</v>
      </c>
      <c r="Y410" t="s">
        <v>8589</v>
      </c>
      <c r="Z410" t="s">
        <v>6071</v>
      </c>
      <c r="AD410" t="s">
        <v>6089</v>
      </c>
      <c r="AE410">
        <v>35</v>
      </c>
      <c r="AF410" t="s">
        <v>8604</v>
      </c>
      <c r="AG410" t="s">
        <v>8603</v>
      </c>
      <c r="AH410" t="s">
        <v>8145</v>
      </c>
      <c r="AI410">
        <v>38432</v>
      </c>
      <c r="AJ410">
        <v>15930441111</v>
      </c>
      <c r="AL410" t="s">
        <v>5387</v>
      </c>
      <c r="AM410" t="s">
        <v>5387</v>
      </c>
      <c r="AN410" t="s">
        <v>6090</v>
      </c>
      <c r="AO410" t="s">
        <v>5281</v>
      </c>
      <c r="AP410" t="s">
        <v>101</v>
      </c>
      <c r="AR410" t="s">
        <v>5195</v>
      </c>
      <c r="AS410" t="s">
        <v>5195</v>
      </c>
      <c r="AT410" t="s">
        <v>4998</v>
      </c>
      <c r="AU410" t="s">
        <v>5152</v>
      </c>
      <c r="AV410" t="s">
        <v>5153</v>
      </c>
      <c r="AW410" t="s">
        <v>8634</v>
      </c>
    </row>
    <row r="411" spans="1:50" hidden="1" x14ac:dyDescent="0.2">
      <c r="A411">
        <v>410</v>
      </c>
      <c r="B411" t="s">
        <v>101</v>
      </c>
      <c r="C411">
        <v>10000207</v>
      </c>
      <c r="D411" t="s">
        <v>6060</v>
      </c>
      <c r="E411">
        <v>10000061</v>
      </c>
      <c r="F411" t="s">
        <v>5512</v>
      </c>
      <c r="G411">
        <v>50002004</v>
      </c>
      <c r="H411">
        <v>10</v>
      </c>
      <c r="J411">
        <v>9000199</v>
      </c>
      <c r="K411" t="s">
        <v>101</v>
      </c>
      <c r="L411" t="s">
        <v>309</v>
      </c>
      <c r="M411">
        <v>65038</v>
      </c>
      <c r="N411" t="s">
        <v>5007</v>
      </c>
      <c r="O411" t="s">
        <v>3222</v>
      </c>
      <c r="Q411" t="s">
        <v>6061</v>
      </c>
      <c r="S411">
        <v>43473</v>
      </c>
      <c r="T411" t="s">
        <v>3215</v>
      </c>
      <c r="U411" t="s">
        <v>4992</v>
      </c>
      <c r="V411" t="s">
        <v>310</v>
      </c>
      <c r="W411" t="s">
        <v>105</v>
      </c>
      <c r="X411" t="s">
        <v>6057</v>
      </c>
      <c r="Y411" t="s">
        <v>8600</v>
      </c>
      <c r="Z411" t="s">
        <v>6062</v>
      </c>
      <c r="AD411" t="s">
        <v>6091</v>
      </c>
      <c r="AE411">
        <v>52</v>
      </c>
      <c r="AF411" t="s">
        <v>8653</v>
      </c>
      <c r="AG411" t="s">
        <v>8592</v>
      </c>
      <c r="AH411" t="s">
        <v>8847</v>
      </c>
      <c r="AI411">
        <v>38534</v>
      </c>
      <c r="AJ411">
        <v>13315508663</v>
      </c>
      <c r="AL411" t="s">
        <v>6092</v>
      </c>
      <c r="AM411" t="s">
        <v>5010</v>
      </c>
      <c r="AN411" t="s">
        <v>5158</v>
      </c>
      <c r="AO411" t="s">
        <v>5622</v>
      </c>
      <c r="AP411" t="s">
        <v>101</v>
      </c>
      <c r="AT411" t="s">
        <v>4998</v>
      </c>
      <c r="AU411" t="s">
        <v>5087</v>
      </c>
      <c r="AV411" t="s">
        <v>5088</v>
      </c>
      <c r="AW411" t="s">
        <v>8613</v>
      </c>
    </row>
    <row r="412" spans="1:50" x14ac:dyDescent="0.2">
      <c r="A412">
        <v>411</v>
      </c>
      <c r="B412" t="s">
        <v>101</v>
      </c>
      <c r="C412">
        <v>10000207</v>
      </c>
      <c r="F412" t="s">
        <v>5512</v>
      </c>
      <c r="G412">
        <v>50002004</v>
      </c>
      <c r="H412">
        <v>11</v>
      </c>
      <c r="J412">
        <v>9000200</v>
      </c>
      <c r="K412" t="s">
        <v>101</v>
      </c>
      <c r="L412" t="s">
        <v>312</v>
      </c>
      <c r="M412">
        <v>65544</v>
      </c>
      <c r="N412" t="s">
        <v>5513</v>
      </c>
      <c r="P412" t="s">
        <v>6087</v>
      </c>
      <c r="Q412" t="s">
        <v>6093</v>
      </c>
      <c r="R412" t="s">
        <v>6094</v>
      </c>
      <c r="S412">
        <v>43473</v>
      </c>
      <c r="T412" t="s">
        <v>3215</v>
      </c>
      <c r="U412" t="s">
        <v>4992</v>
      </c>
      <c r="V412" t="s">
        <v>313</v>
      </c>
      <c r="W412" t="s">
        <v>160</v>
      </c>
      <c r="X412" t="s">
        <v>6057</v>
      </c>
      <c r="Y412" t="s">
        <v>5528</v>
      </c>
      <c r="Z412" t="s">
        <v>5528</v>
      </c>
      <c r="AD412" t="s">
        <v>6095</v>
      </c>
      <c r="AE412">
        <v>30</v>
      </c>
      <c r="AF412" t="s">
        <v>8602</v>
      </c>
      <c r="AG412" t="s">
        <v>8603</v>
      </c>
      <c r="AH412" t="s">
        <v>8145</v>
      </c>
      <c r="AJ412">
        <v>13582930368</v>
      </c>
      <c r="AL412" t="s">
        <v>5520</v>
      </c>
      <c r="AM412" t="s">
        <v>7726</v>
      </c>
      <c r="AP412" t="s">
        <v>101</v>
      </c>
      <c r="AR412" t="s">
        <v>5195</v>
      </c>
      <c r="AS412" t="s">
        <v>5195</v>
      </c>
      <c r="AT412" t="s">
        <v>4998</v>
      </c>
      <c r="AU412" t="s">
        <v>5087</v>
      </c>
      <c r="AV412" t="s">
        <v>5088</v>
      </c>
      <c r="AW412" t="s">
        <v>8613</v>
      </c>
    </row>
    <row r="413" spans="1:50" hidden="1" x14ac:dyDescent="0.2">
      <c r="A413">
        <v>412</v>
      </c>
      <c r="B413" t="s">
        <v>101</v>
      </c>
      <c r="C413">
        <v>10000207</v>
      </c>
      <c r="D413" t="s">
        <v>6060</v>
      </c>
      <c r="E413">
        <v>10000061</v>
      </c>
      <c r="F413" t="s">
        <v>5512</v>
      </c>
      <c r="G413">
        <v>50002004</v>
      </c>
      <c r="H413">
        <v>12</v>
      </c>
      <c r="J413">
        <v>9000203</v>
      </c>
      <c r="K413" t="s">
        <v>101</v>
      </c>
      <c r="L413" t="s">
        <v>321</v>
      </c>
      <c r="M413">
        <v>65989</v>
      </c>
      <c r="N413" t="s">
        <v>5007</v>
      </c>
      <c r="O413" t="s">
        <v>3222</v>
      </c>
      <c r="Q413" t="s">
        <v>6061</v>
      </c>
      <c r="S413">
        <v>43473</v>
      </c>
      <c r="T413" t="s">
        <v>3215</v>
      </c>
      <c r="U413" t="s">
        <v>4992</v>
      </c>
      <c r="V413" t="s">
        <v>322</v>
      </c>
      <c r="W413" t="s">
        <v>105</v>
      </c>
      <c r="X413" t="s">
        <v>6057</v>
      </c>
      <c r="Y413" t="s">
        <v>8600</v>
      </c>
      <c r="Z413" t="s">
        <v>6062</v>
      </c>
      <c r="AD413" t="s">
        <v>6096</v>
      </c>
      <c r="AE413">
        <v>37</v>
      </c>
      <c r="AF413" t="s">
        <v>8607</v>
      </c>
      <c r="AG413" t="s">
        <v>8592</v>
      </c>
      <c r="AH413" t="s">
        <v>7991</v>
      </c>
      <c r="AI413">
        <v>38224</v>
      </c>
      <c r="AJ413">
        <v>13633367677</v>
      </c>
      <c r="AL413" t="s">
        <v>6092</v>
      </c>
      <c r="AM413" t="s">
        <v>5010</v>
      </c>
      <c r="AN413" t="s">
        <v>6073</v>
      </c>
      <c r="AO413" t="s">
        <v>6097</v>
      </c>
      <c r="AP413" t="s">
        <v>101</v>
      </c>
      <c r="AR413" t="s">
        <v>5195</v>
      </c>
      <c r="AS413" t="s">
        <v>5195</v>
      </c>
      <c r="AT413" t="s">
        <v>4998</v>
      </c>
      <c r="AU413" t="s">
        <v>5087</v>
      </c>
      <c r="AV413" t="s">
        <v>5088</v>
      </c>
      <c r="AW413" t="s">
        <v>8613</v>
      </c>
    </row>
    <row r="414" spans="1:50" x14ac:dyDescent="0.2">
      <c r="A414">
        <v>413</v>
      </c>
      <c r="B414" t="s">
        <v>101</v>
      </c>
      <c r="C414">
        <v>10000207</v>
      </c>
      <c r="F414" t="s">
        <v>5512</v>
      </c>
      <c r="G414">
        <v>50002004</v>
      </c>
      <c r="H414">
        <v>13</v>
      </c>
      <c r="J414">
        <v>9000204</v>
      </c>
      <c r="K414" t="s">
        <v>101</v>
      </c>
      <c r="L414" t="s">
        <v>324</v>
      </c>
      <c r="M414">
        <v>66157</v>
      </c>
      <c r="N414" t="s">
        <v>5513</v>
      </c>
      <c r="P414" t="s">
        <v>6087</v>
      </c>
      <c r="Q414" t="s">
        <v>6093</v>
      </c>
      <c r="R414" t="s">
        <v>6094</v>
      </c>
      <c r="S414">
        <v>43473</v>
      </c>
      <c r="T414" t="s">
        <v>3215</v>
      </c>
      <c r="U414" t="s">
        <v>4992</v>
      </c>
      <c r="V414" t="s">
        <v>325</v>
      </c>
      <c r="W414" t="s">
        <v>160</v>
      </c>
      <c r="X414" t="s">
        <v>6057</v>
      </c>
      <c r="Y414" t="s">
        <v>5528</v>
      </c>
      <c r="Z414" t="s">
        <v>5528</v>
      </c>
      <c r="AD414" t="s">
        <v>6098</v>
      </c>
      <c r="AE414">
        <v>31</v>
      </c>
      <c r="AF414" t="s">
        <v>8602</v>
      </c>
      <c r="AG414" t="s">
        <v>8603</v>
      </c>
      <c r="AH414" t="s">
        <v>8715</v>
      </c>
      <c r="AI414">
        <v>42230</v>
      </c>
      <c r="AJ414">
        <v>15176631700</v>
      </c>
      <c r="AL414" t="s">
        <v>5520</v>
      </c>
      <c r="AM414" t="s">
        <v>7726</v>
      </c>
      <c r="AP414" t="s">
        <v>101</v>
      </c>
      <c r="AR414" t="s">
        <v>5195</v>
      </c>
      <c r="AS414" t="s">
        <v>5195</v>
      </c>
      <c r="AT414" t="s">
        <v>4998</v>
      </c>
      <c r="AU414" t="s">
        <v>5087</v>
      </c>
      <c r="AV414" t="s">
        <v>5088</v>
      </c>
      <c r="AW414" t="s">
        <v>8613</v>
      </c>
    </row>
    <row r="415" spans="1:50" x14ac:dyDescent="0.2">
      <c r="A415">
        <v>414</v>
      </c>
      <c r="B415" t="s">
        <v>101</v>
      </c>
      <c r="C415">
        <v>10000207</v>
      </c>
      <c r="D415" t="s">
        <v>6079</v>
      </c>
      <c r="E415">
        <v>10000058</v>
      </c>
      <c r="F415" t="s">
        <v>5512</v>
      </c>
      <c r="G415">
        <v>50002004</v>
      </c>
      <c r="H415">
        <v>14</v>
      </c>
      <c r="J415">
        <v>9000206</v>
      </c>
      <c r="K415" t="s">
        <v>101</v>
      </c>
      <c r="L415" t="s">
        <v>330</v>
      </c>
      <c r="M415">
        <v>65264</v>
      </c>
      <c r="N415" t="s">
        <v>5007</v>
      </c>
      <c r="O415" t="s">
        <v>3222</v>
      </c>
      <c r="Q415" t="s">
        <v>6080</v>
      </c>
      <c r="S415">
        <v>43473</v>
      </c>
      <c r="T415" t="s">
        <v>3215</v>
      </c>
      <c r="U415" t="s">
        <v>4992</v>
      </c>
      <c r="V415" t="s">
        <v>331</v>
      </c>
      <c r="W415" t="s">
        <v>105</v>
      </c>
      <c r="X415" t="s">
        <v>6057</v>
      </c>
      <c r="Y415" t="s">
        <v>8600</v>
      </c>
      <c r="Z415" t="s">
        <v>6062</v>
      </c>
      <c r="AD415" t="s">
        <v>5834</v>
      </c>
      <c r="AE415">
        <v>34</v>
      </c>
      <c r="AF415" t="s">
        <v>8604</v>
      </c>
      <c r="AG415" t="s">
        <v>8603</v>
      </c>
      <c r="AH415" t="s">
        <v>8157</v>
      </c>
      <c r="AI415">
        <v>39861</v>
      </c>
      <c r="AJ415">
        <v>15733328883</v>
      </c>
      <c r="AL415" t="s">
        <v>6099</v>
      </c>
      <c r="AM415" t="s">
        <v>5387</v>
      </c>
      <c r="AN415" t="s">
        <v>6073</v>
      </c>
      <c r="AO415" t="s">
        <v>5133</v>
      </c>
      <c r="AP415" t="s">
        <v>101</v>
      </c>
      <c r="AR415" t="s">
        <v>5195</v>
      </c>
      <c r="AS415" t="s">
        <v>5195</v>
      </c>
      <c r="AT415" t="s">
        <v>4998</v>
      </c>
      <c r="AU415" t="s">
        <v>5087</v>
      </c>
      <c r="AV415" t="s">
        <v>5088</v>
      </c>
      <c r="AW415" t="s">
        <v>8613</v>
      </c>
    </row>
    <row r="416" spans="1:50" x14ac:dyDescent="0.2">
      <c r="A416">
        <v>415</v>
      </c>
      <c r="B416" t="s">
        <v>101</v>
      </c>
      <c r="C416">
        <v>10000207</v>
      </c>
      <c r="F416" t="s">
        <v>5512</v>
      </c>
      <c r="G416">
        <v>50002004</v>
      </c>
      <c r="H416">
        <v>15</v>
      </c>
      <c r="J416">
        <v>9000832</v>
      </c>
      <c r="K416" t="s">
        <v>101</v>
      </c>
      <c r="L416" t="s">
        <v>1842</v>
      </c>
      <c r="M416">
        <v>65898</v>
      </c>
      <c r="N416" t="s">
        <v>5513</v>
      </c>
      <c r="P416" t="s">
        <v>6068</v>
      </c>
      <c r="Q416" t="s">
        <v>6093</v>
      </c>
      <c r="R416" t="s">
        <v>6094</v>
      </c>
      <c r="S416">
        <v>43473</v>
      </c>
      <c r="T416" t="s">
        <v>3215</v>
      </c>
      <c r="U416" t="s">
        <v>4992</v>
      </c>
      <c r="V416" t="s">
        <v>1843</v>
      </c>
      <c r="W416" t="s">
        <v>160</v>
      </c>
      <c r="X416" t="s">
        <v>6057</v>
      </c>
      <c r="Y416" t="s">
        <v>5528</v>
      </c>
      <c r="Z416" t="s">
        <v>5528</v>
      </c>
      <c r="AD416" t="s">
        <v>6100</v>
      </c>
      <c r="AE416">
        <v>27</v>
      </c>
      <c r="AF416" t="s">
        <v>8602</v>
      </c>
      <c r="AG416" t="s">
        <v>8603</v>
      </c>
      <c r="AH416" t="s">
        <v>8145</v>
      </c>
      <c r="AI416">
        <v>41080</v>
      </c>
      <c r="AJ416">
        <v>15081979292</v>
      </c>
      <c r="AL416" t="s">
        <v>5010</v>
      </c>
      <c r="AM416" t="s">
        <v>5010</v>
      </c>
      <c r="AO416" t="s">
        <v>6101</v>
      </c>
      <c r="AP416" t="s">
        <v>101</v>
      </c>
      <c r="AR416" t="s">
        <v>5195</v>
      </c>
      <c r="AS416" t="s">
        <v>5195</v>
      </c>
      <c r="AT416" t="s">
        <v>4998</v>
      </c>
      <c r="AU416" t="s">
        <v>5517</v>
      </c>
      <c r="AV416" t="s">
        <v>5518</v>
      </c>
      <c r="AW416" t="s">
        <v>8401</v>
      </c>
    </row>
    <row r="417" spans="1:49" x14ac:dyDescent="0.2">
      <c r="A417">
        <v>416</v>
      </c>
      <c r="B417" t="s">
        <v>101</v>
      </c>
      <c r="C417">
        <v>10000207</v>
      </c>
      <c r="F417" t="s">
        <v>5512</v>
      </c>
      <c r="G417">
        <v>50002004</v>
      </c>
      <c r="H417">
        <v>16</v>
      </c>
      <c r="J417">
        <v>9000833</v>
      </c>
      <c r="K417" t="s">
        <v>101</v>
      </c>
      <c r="L417" t="s">
        <v>1845</v>
      </c>
      <c r="M417">
        <v>65613</v>
      </c>
      <c r="N417" t="s">
        <v>5513</v>
      </c>
      <c r="P417" t="s">
        <v>6068</v>
      </c>
      <c r="Q417" t="s">
        <v>6093</v>
      </c>
      <c r="R417" t="s">
        <v>6094</v>
      </c>
      <c r="S417">
        <v>43473</v>
      </c>
      <c r="T417" t="s">
        <v>3215</v>
      </c>
      <c r="U417" t="s">
        <v>4992</v>
      </c>
      <c r="V417" t="s">
        <v>1846</v>
      </c>
      <c r="W417" t="s">
        <v>160</v>
      </c>
      <c r="X417" t="s">
        <v>6057</v>
      </c>
      <c r="Y417" t="s">
        <v>5528</v>
      </c>
      <c r="Z417" t="s">
        <v>5528</v>
      </c>
      <c r="AD417" t="s">
        <v>6102</v>
      </c>
      <c r="AE417">
        <v>31</v>
      </c>
      <c r="AF417" t="s">
        <v>8602</v>
      </c>
      <c r="AG417" t="s">
        <v>8603</v>
      </c>
      <c r="AH417" t="s">
        <v>8145</v>
      </c>
      <c r="AI417">
        <v>39745</v>
      </c>
      <c r="AJ417">
        <v>18631562001</v>
      </c>
      <c r="AL417" t="s">
        <v>6103</v>
      </c>
      <c r="AM417" t="s">
        <v>7726</v>
      </c>
      <c r="AP417" t="s">
        <v>101</v>
      </c>
      <c r="AR417" t="s">
        <v>5195</v>
      </c>
      <c r="AS417" t="s">
        <v>5195</v>
      </c>
      <c r="AT417" t="s">
        <v>4998</v>
      </c>
      <c r="AU417" t="s">
        <v>5517</v>
      </c>
      <c r="AV417" t="s">
        <v>5518</v>
      </c>
      <c r="AW417" t="s">
        <v>8401</v>
      </c>
    </row>
    <row r="418" spans="1:49" x14ac:dyDescent="0.2">
      <c r="A418">
        <v>417</v>
      </c>
      <c r="B418" t="s">
        <v>101</v>
      </c>
      <c r="C418">
        <v>10000207</v>
      </c>
      <c r="F418" t="s">
        <v>5512</v>
      </c>
      <c r="G418">
        <v>50002004</v>
      </c>
      <c r="H418">
        <v>17</v>
      </c>
      <c r="J418">
        <v>9000834</v>
      </c>
      <c r="K418" t="s">
        <v>101</v>
      </c>
      <c r="L418" t="s">
        <v>1848</v>
      </c>
      <c r="M418">
        <v>65842</v>
      </c>
      <c r="N418" t="s">
        <v>5513</v>
      </c>
      <c r="P418" t="s">
        <v>6068</v>
      </c>
      <c r="Q418" t="s">
        <v>6093</v>
      </c>
      <c r="R418" t="s">
        <v>6094</v>
      </c>
      <c r="S418">
        <v>43473</v>
      </c>
      <c r="T418" t="s">
        <v>3215</v>
      </c>
      <c r="U418" t="s">
        <v>4992</v>
      </c>
      <c r="V418" t="s">
        <v>1849</v>
      </c>
      <c r="W418" t="s">
        <v>160</v>
      </c>
      <c r="X418" t="s">
        <v>6057</v>
      </c>
      <c r="Y418" t="s">
        <v>5528</v>
      </c>
      <c r="Z418" t="s">
        <v>5528</v>
      </c>
      <c r="AD418" t="s">
        <v>6104</v>
      </c>
      <c r="AE418">
        <v>32</v>
      </c>
      <c r="AF418" t="s">
        <v>8604</v>
      </c>
      <c r="AG418" t="s">
        <v>8603</v>
      </c>
      <c r="AH418" t="s">
        <v>8145</v>
      </c>
      <c r="AI418">
        <v>39639</v>
      </c>
      <c r="AJ418">
        <v>18730569900</v>
      </c>
      <c r="AL418" t="s">
        <v>5524</v>
      </c>
      <c r="AM418" t="s">
        <v>6657</v>
      </c>
      <c r="AP418" t="s">
        <v>101</v>
      </c>
      <c r="AR418" t="s">
        <v>5195</v>
      </c>
      <c r="AS418" t="s">
        <v>5195</v>
      </c>
      <c r="AT418" t="s">
        <v>4998</v>
      </c>
      <c r="AU418" t="s">
        <v>5517</v>
      </c>
      <c r="AV418" t="s">
        <v>5518</v>
      </c>
      <c r="AW418" t="s">
        <v>8401</v>
      </c>
    </row>
    <row r="419" spans="1:49" x14ac:dyDescent="0.2">
      <c r="A419">
        <v>418</v>
      </c>
      <c r="B419" t="s">
        <v>101</v>
      </c>
      <c r="C419">
        <v>10000207</v>
      </c>
      <c r="F419" t="s">
        <v>5512</v>
      </c>
      <c r="G419">
        <v>50002004</v>
      </c>
      <c r="H419">
        <v>18</v>
      </c>
      <c r="J419">
        <v>9000835</v>
      </c>
      <c r="K419" t="s">
        <v>101</v>
      </c>
      <c r="L419" t="s">
        <v>1851</v>
      </c>
      <c r="M419">
        <v>200850</v>
      </c>
      <c r="N419" t="s">
        <v>5513</v>
      </c>
      <c r="P419" t="s">
        <v>6068</v>
      </c>
      <c r="Q419" t="s">
        <v>6105</v>
      </c>
      <c r="S419">
        <v>43473</v>
      </c>
      <c r="T419" t="s">
        <v>3215</v>
      </c>
      <c r="U419" t="s">
        <v>4992</v>
      </c>
      <c r="V419" t="s">
        <v>1852</v>
      </c>
      <c r="W419" t="s">
        <v>160</v>
      </c>
      <c r="X419" t="s">
        <v>6057</v>
      </c>
      <c r="Y419" t="s">
        <v>5528</v>
      </c>
      <c r="Z419" t="s">
        <v>5528</v>
      </c>
      <c r="AD419" t="s">
        <v>6106</v>
      </c>
      <c r="AE419">
        <v>25</v>
      </c>
      <c r="AF419" t="s">
        <v>8614</v>
      </c>
      <c r="AG419" t="s">
        <v>8603</v>
      </c>
      <c r="AH419" t="s">
        <v>8422</v>
      </c>
      <c r="AJ419">
        <v>15075527717</v>
      </c>
      <c r="AL419" t="s">
        <v>5520</v>
      </c>
      <c r="AM419" t="s">
        <v>7726</v>
      </c>
      <c r="AO419" t="s">
        <v>6107</v>
      </c>
      <c r="AP419" t="s">
        <v>101</v>
      </c>
      <c r="AR419" t="s">
        <v>5195</v>
      </c>
      <c r="AS419" t="s">
        <v>5195</v>
      </c>
      <c r="AT419" t="s">
        <v>4998</v>
      </c>
      <c r="AU419" t="s">
        <v>5517</v>
      </c>
      <c r="AV419" t="s">
        <v>5518</v>
      </c>
      <c r="AW419" t="s">
        <v>8401</v>
      </c>
    </row>
    <row r="420" spans="1:49" x14ac:dyDescent="0.2">
      <c r="A420">
        <v>419</v>
      </c>
      <c r="B420" t="s">
        <v>101</v>
      </c>
      <c r="C420">
        <v>10000207</v>
      </c>
      <c r="D420" t="s">
        <v>6060</v>
      </c>
      <c r="E420">
        <v>10000061</v>
      </c>
      <c r="F420" t="s">
        <v>5512</v>
      </c>
      <c r="G420">
        <v>50002004</v>
      </c>
      <c r="H420">
        <v>19</v>
      </c>
      <c r="J420">
        <v>9000840</v>
      </c>
      <c r="K420" t="s">
        <v>101</v>
      </c>
      <c r="L420" t="s">
        <v>1865</v>
      </c>
      <c r="M420">
        <v>65971</v>
      </c>
      <c r="N420" t="s">
        <v>5007</v>
      </c>
      <c r="O420" t="s">
        <v>3222</v>
      </c>
      <c r="Q420" t="s">
        <v>6061</v>
      </c>
      <c r="S420">
        <v>43473</v>
      </c>
      <c r="T420" t="s">
        <v>3215</v>
      </c>
      <c r="U420" t="s">
        <v>5522</v>
      </c>
      <c r="V420" t="s">
        <v>1866</v>
      </c>
      <c r="W420" t="s">
        <v>105</v>
      </c>
      <c r="X420" t="s">
        <v>6057</v>
      </c>
      <c r="Y420" t="s">
        <v>8600</v>
      </c>
      <c r="Z420" t="s">
        <v>6062</v>
      </c>
      <c r="AD420" t="s">
        <v>6110</v>
      </c>
      <c r="AE420">
        <v>29</v>
      </c>
      <c r="AF420" t="s">
        <v>8602</v>
      </c>
      <c r="AG420" t="s">
        <v>8603</v>
      </c>
      <c r="AH420" t="s">
        <v>8715</v>
      </c>
      <c r="AJ420">
        <v>13832507659</v>
      </c>
      <c r="AL420" t="s">
        <v>5520</v>
      </c>
      <c r="AM420" t="s">
        <v>7726</v>
      </c>
      <c r="AO420" t="s">
        <v>6111</v>
      </c>
      <c r="AP420" t="s">
        <v>101</v>
      </c>
      <c r="AR420" t="s">
        <v>5195</v>
      </c>
      <c r="AS420" t="s">
        <v>5195</v>
      </c>
      <c r="AT420" t="s">
        <v>4998</v>
      </c>
      <c r="AU420" t="s">
        <v>5517</v>
      </c>
      <c r="AV420" t="s">
        <v>5518</v>
      </c>
      <c r="AW420" t="s">
        <v>8401</v>
      </c>
    </row>
    <row r="421" spans="1:49" hidden="1" x14ac:dyDescent="0.2">
      <c r="A421">
        <v>420</v>
      </c>
      <c r="B421" t="s">
        <v>101</v>
      </c>
      <c r="C421">
        <v>10000207</v>
      </c>
      <c r="D421" t="s">
        <v>6060</v>
      </c>
      <c r="E421">
        <v>10000061</v>
      </c>
      <c r="F421" t="s">
        <v>5512</v>
      </c>
      <c r="G421">
        <v>50002004</v>
      </c>
      <c r="H421">
        <v>20</v>
      </c>
      <c r="J421">
        <v>9000841</v>
      </c>
      <c r="K421" t="s">
        <v>101</v>
      </c>
      <c r="L421" t="s">
        <v>1868</v>
      </c>
      <c r="M421">
        <v>65907</v>
      </c>
      <c r="N421" t="s">
        <v>5007</v>
      </c>
      <c r="O421" t="s">
        <v>3222</v>
      </c>
      <c r="Q421" t="s">
        <v>6061</v>
      </c>
      <c r="S421">
        <v>43473</v>
      </c>
      <c r="T421" t="s">
        <v>3215</v>
      </c>
      <c r="U421" t="s">
        <v>4992</v>
      </c>
      <c r="V421" t="s">
        <v>1869</v>
      </c>
      <c r="W421" t="s">
        <v>105</v>
      </c>
      <c r="X421" t="s">
        <v>6057</v>
      </c>
      <c r="Y421" t="s">
        <v>8600</v>
      </c>
      <c r="Z421" t="s">
        <v>6062</v>
      </c>
      <c r="AD421" t="s">
        <v>6112</v>
      </c>
      <c r="AE421">
        <v>40</v>
      </c>
      <c r="AF421" t="s">
        <v>8607</v>
      </c>
      <c r="AG421" t="s">
        <v>8592</v>
      </c>
      <c r="AH421" t="s">
        <v>8848</v>
      </c>
      <c r="AI421">
        <v>38146</v>
      </c>
      <c r="AJ421">
        <v>13323155551</v>
      </c>
      <c r="AL421" t="s">
        <v>5148</v>
      </c>
      <c r="AM421" t="s">
        <v>5387</v>
      </c>
      <c r="AO421" t="s">
        <v>6074</v>
      </c>
      <c r="AP421" t="s">
        <v>101</v>
      </c>
      <c r="AT421" t="s">
        <v>4998</v>
      </c>
      <c r="AU421" t="s">
        <v>5517</v>
      </c>
      <c r="AV421" t="s">
        <v>5518</v>
      </c>
      <c r="AW421" t="s">
        <v>8401</v>
      </c>
    </row>
    <row r="422" spans="1:49" x14ac:dyDescent="0.2">
      <c r="A422">
        <v>421</v>
      </c>
      <c r="B422" t="s">
        <v>101</v>
      </c>
      <c r="C422">
        <v>10000207</v>
      </c>
      <c r="F422" t="s">
        <v>5512</v>
      </c>
      <c r="G422">
        <v>50002004</v>
      </c>
      <c r="H422">
        <v>21</v>
      </c>
      <c r="J422">
        <v>9000843</v>
      </c>
      <c r="K422" t="s">
        <v>101</v>
      </c>
      <c r="L422" t="s">
        <v>1874</v>
      </c>
      <c r="M422">
        <v>54003</v>
      </c>
      <c r="N422" t="s">
        <v>5513</v>
      </c>
      <c r="P422" t="s">
        <v>6087</v>
      </c>
      <c r="Q422" t="s">
        <v>6113</v>
      </c>
      <c r="S422">
        <v>43473</v>
      </c>
      <c r="T422" t="s">
        <v>3215</v>
      </c>
      <c r="U422" t="s">
        <v>4992</v>
      </c>
      <c r="V422" t="s">
        <v>1875</v>
      </c>
      <c r="W422" t="s">
        <v>160</v>
      </c>
      <c r="X422" t="s">
        <v>6057</v>
      </c>
      <c r="Y422" t="s">
        <v>5528</v>
      </c>
      <c r="Z422" t="s">
        <v>5528</v>
      </c>
      <c r="AD422" t="s">
        <v>6114</v>
      </c>
      <c r="AE422">
        <v>31</v>
      </c>
      <c r="AF422" t="s">
        <v>8602</v>
      </c>
      <c r="AG422" t="s">
        <v>8603</v>
      </c>
      <c r="AH422" t="s">
        <v>8846</v>
      </c>
      <c r="AJ422">
        <v>13663256901</v>
      </c>
      <c r="AL422" t="s">
        <v>5148</v>
      </c>
      <c r="AM422" t="s">
        <v>5387</v>
      </c>
      <c r="AP422" t="s">
        <v>101</v>
      </c>
      <c r="AR422" t="s">
        <v>5195</v>
      </c>
      <c r="AS422" t="s">
        <v>5195</v>
      </c>
      <c r="AT422" t="s">
        <v>4998</v>
      </c>
      <c r="AU422" t="s">
        <v>5517</v>
      </c>
      <c r="AV422" t="s">
        <v>5518</v>
      </c>
      <c r="AW422" t="s">
        <v>8401</v>
      </c>
    </row>
    <row r="423" spans="1:49" x14ac:dyDescent="0.2">
      <c r="A423">
        <v>422</v>
      </c>
      <c r="B423" t="s">
        <v>101</v>
      </c>
      <c r="C423">
        <v>10000207</v>
      </c>
      <c r="F423" t="s">
        <v>5512</v>
      </c>
      <c r="G423">
        <v>50002004</v>
      </c>
      <c r="H423">
        <v>22</v>
      </c>
      <c r="J423">
        <v>9000844</v>
      </c>
      <c r="K423" t="s">
        <v>101</v>
      </c>
      <c r="L423" t="s">
        <v>1877</v>
      </c>
      <c r="M423">
        <v>65902</v>
      </c>
      <c r="N423" t="s">
        <v>5513</v>
      </c>
      <c r="P423" t="s">
        <v>6087</v>
      </c>
      <c r="Q423" t="s">
        <v>6093</v>
      </c>
      <c r="R423" t="s">
        <v>6094</v>
      </c>
      <c r="S423">
        <v>43473</v>
      </c>
      <c r="T423" t="s">
        <v>3215</v>
      </c>
      <c r="U423" t="s">
        <v>4992</v>
      </c>
      <c r="V423" t="s">
        <v>1878</v>
      </c>
      <c r="W423" t="s">
        <v>160</v>
      </c>
      <c r="X423" t="s">
        <v>6057</v>
      </c>
      <c r="Y423" t="s">
        <v>5528</v>
      </c>
      <c r="Z423" t="s">
        <v>5528</v>
      </c>
      <c r="AD423" t="s">
        <v>6115</v>
      </c>
      <c r="AE423">
        <v>32</v>
      </c>
      <c r="AF423" t="s">
        <v>8604</v>
      </c>
      <c r="AG423" t="s">
        <v>8603</v>
      </c>
      <c r="AH423" t="s">
        <v>8846</v>
      </c>
      <c r="AI423">
        <v>39398</v>
      </c>
      <c r="AJ423">
        <v>13473928868</v>
      </c>
      <c r="AL423" t="s">
        <v>5148</v>
      </c>
      <c r="AM423" t="s">
        <v>5387</v>
      </c>
      <c r="AN423" t="s">
        <v>5626</v>
      </c>
      <c r="AO423" t="s">
        <v>5182</v>
      </c>
      <c r="AP423" t="s">
        <v>101</v>
      </c>
      <c r="AR423" t="s">
        <v>5195</v>
      </c>
      <c r="AS423" t="s">
        <v>5195</v>
      </c>
      <c r="AT423" t="s">
        <v>4998</v>
      </c>
      <c r="AU423" t="s">
        <v>5517</v>
      </c>
      <c r="AV423" t="s">
        <v>5518</v>
      </c>
      <c r="AW423" t="s">
        <v>8401</v>
      </c>
    </row>
    <row r="424" spans="1:49" x14ac:dyDescent="0.2">
      <c r="A424">
        <v>423</v>
      </c>
      <c r="B424" t="s">
        <v>101</v>
      </c>
      <c r="C424">
        <v>10000207</v>
      </c>
      <c r="F424" t="s">
        <v>5512</v>
      </c>
      <c r="G424">
        <v>50002004</v>
      </c>
      <c r="H424">
        <v>23</v>
      </c>
      <c r="J424">
        <v>9000845</v>
      </c>
      <c r="K424" t="s">
        <v>101</v>
      </c>
      <c r="L424" t="s">
        <v>1880</v>
      </c>
      <c r="M424">
        <v>200234</v>
      </c>
      <c r="N424" t="s">
        <v>5513</v>
      </c>
      <c r="P424" t="s">
        <v>6068</v>
      </c>
      <c r="Q424" t="s">
        <v>6093</v>
      </c>
      <c r="R424" t="s">
        <v>6094</v>
      </c>
      <c r="S424">
        <v>43473</v>
      </c>
      <c r="T424" t="s">
        <v>3215</v>
      </c>
      <c r="U424" t="s">
        <v>4992</v>
      </c>
      <c r="V424" t="s">
        <v>1881</v>
      </c>
      <c r="W424" t="s">
        <v>160</v>
      </c>
      <c r="X424" t="s">
        <v>6057</v>
      </c>
      <c r="Y424" t="s">
        <v>5528</v>
      </c>
      <c r="Z424" t="s">
        <v>5528</v>
      </c>
      <c r="AD424" t="s">
        <v>6116</v>
      </c>
      <c r="AE424">
        <v>28</v>
      </c>
      <c r="AF424" t="s">
        <v>8602</v>
      </c>
      <c r="AG424" t="s">
        <v>8603</v>
      </c>
      <c r="AH424" t="s">
        <v>8638</v>
      </c>
      <c r="AJ424">
        <v>13582891800</v>
      </c>
      <c r="AL424" t="s">
        <v>5387</v>
      </c>
      <c r="AM424" t="s">
        <v>5387</v>
      </c>
      <c r="AO424" t="s">
        <v>6074</v>
      </c>
      <c r="AP424" t="s">
        <v>101</v>
      </c>
      <c r="AR424" t="s">
        <v>5195</v>
      </c>
      <c r="AS424" t="s">
        <v>5195</v>
      </c>
      <c r="AT424" t="s">
        <v>4998</v>
      </c>
      <c r="AU424" t="s">
        <v>5517</v>
      </c>
      <c r="AV424" t="s">
        <v>5518</v>
      </c>
      <c r="AW424" t="s">
        <v>8401</v>
      </c>
    </row>
    <row r="425" spans="1:49" x14ac:dyDescent="0.2">
      <c r="A425">
        <v>424</v>
      </c>
      <c r="B425" t="s">
        <v>101</v>
      </c>
      <c r="C425">
        <v>10000207</v>
      </c>
      <c r="F425" t="s">
        <v>5512</v>
      </c>
      <c r="G425">
        <v>50002004</v>
      </c>
      <c r="H425">
        <v>24</v>
      </c>
      <c r="J425">
        <v>9000846</v>
      </c>
      <c r="K425" t="s">
        <v>101</v>
      </c>
      <c r="L425" t="s">
        <v>1883</v>
      </c>
      <c r="M425">
        <v>65442</v>
      </c>
      <c r="N425" t="s">
        <v>5513</v>
      </c>
      <c r="P425" t="s">
        <v>6068</v>
      </c>
      <c r="Q425" t="s">
        <v>6093</v>
      </c>
      <c r="R425" t="s">
        <v>6094</v>
      </c>
      <c r="S425">
        <v>43473</v>
      </c>
      <c r="T425" t="s">
        <v>3215</v>
      </c>
      <c r="U425" t="s">
        <v>4992</v>
      </c>
      <c r="V425" t="s">
        <v>1884</v>
      </c>
      <c r="W425" t="s">
        <v>160</v>
      </c>
      <c r="X425" t="s">
        <v>6057</v>
      </c>
      <c r="Y425" t="s">
        <v>5528</v>
      </c>
      <c r="Z425" t="s">
        <v>5528</v>
      </c>
      <c r="AD425" t="s">
        <v>6117</v>
      </c>
      <c r="AE425">
        <v>34</v>
      </c>
      <c r="AF425" t="s">
        <v>8604</v>
      </c>
      <c r="AG425" t="s">
        <v>8603</v>
      </c>
      <c r="AH425" t="s">
        <v>8157</v>
      </c>
      <c r="AI425">
        <v>38657</v>
      </c>
      <c r="AJ425">
        <v>15832508602</v>
      </c>
      <c r="AL425" t="s">
        <v>6118</v>
      </c>
      <c r="AM425" t="s">
        <v>7726</v>
      </c>
      <c r="AP425" t="s">
        <v>101</v>
      </c>
      <c r="AR425" t="s">
        <v>5195</v>
      </c>
      <c r="AT425" t="s">
        <v>4998</v>
      </c>
      <c r="AU425" t="s">
        <v>5517</v>
      </c>
      <c r="AV425" t="s">
        <v>5518</v>
      </c>
      <c r="AW425" t="s">
        <v>8401</v>
      </c>
    </row>
    <row r="426" spans="1:49" x14ac:dyDescent="0.2">
      <c r="A426">
        <v>425</v>
      </c>
      <c r="B426" t="s">
        <v>101</v>
      </c>
      <c r="C426">
        <v>10000207</v>
      </c>
      <c r="F426" t="s">
        <v>5512</v>
      </c>
      <c r="G426">
        <v>50002004</v>
      </c>
      <c r="H426">
        <v>25</v>
      </c>
      <c r="J426">
        <v>9000847</v>
      </c>
      <c r="K426" t="s">
        <v>101</v>
      </c>
      <c r="L426" t="s">
        <v>1886</v>
      </c>
      <c r="M426">
        <v>65478</v>
      </c>
      <c r="N426" t="s">
        <v>5513</v>
      </c>
      <c r="P426" t="s">
        <v>6087</v>
      </c>
      <c r="Q426" t="s">
        <v>6093</v>
      </c>
      <c r="R426" t="s">
        <v>6094</v>
      </c>
      <c r="S426">
        <v>43473</v>
      </c>
      <c r="T426" t="s">
        <v>3215</v>
      </c>
      <c r="U426" t="s">
        <v>4992</v>
      </c>
      <c r="V426" t="s">
        <v>1887</v>
      </c>
      <c r="W426" t="s">
        <v>160</v>
      </c>
      <c r="X426" t="s">
        <v>6057</v>
      </c>
      <c r="Y426" t="s">
        <v>5528</v>
      </c>
      <c r="Z426" t="s">
        <v>5528</v>
      </c>
      <c r="AD426" t="s">
        <v>6119</v>
      </c>
      <c r="AE426">
        <v>32</v>
      </c>
      <c r="AF426" t="s">
        <v>8604</v>
      </c>
      <c r="AG426" t="s">
        <v>8603</v>
      </c>
      <c r="AH426" t="s">
        <v>8849</v>
      </c>
      <c r="AI426">
        <v>39751</v>
      </c>
      <c r="AJ426">
        <v>18942690813</v>
      </c>
      <c r="AL426" t="s">
        <v>5520</v>
      </c>
      <c r="AM426" t="s">
        <v>7726</v>
      </c>
      <c r="AO426" t="s">
        <v>6120</v>
      </c>
      <c r="AP426" t="s">
        <v>101</v>
      </c>
      <c r="AR426" t="s">
        <v>5195</v>
      </c>
      <c r="AS426" t="s">
        <v>5195</v>
      </c>
      <c r="AT426" t="s">
        <v>4998</v>
      </c>
      <c r="AU426" t="s">
        <v>5517</v>
      </c>
      <c r="AV426" t="s">
        <v>5518</v>
      </c>
      <c r="AW426" t="s">
        <v>8401</v>
      </c>
    </row>
    <row r="427" spans="1:49" x14ac:dyDescent="0.2">
      <c r="A427">
        <v>426</v>
      </c>
      <c r="B427" t="s">
        <v>101</v>
      </c>
      <c r="C427">
        <v>10000207</v>
      </c>
      <c r="F427" t="s">
        <v>5512</v>
      </c>
      <c r="G427">
        <v>50002004</v>
      </c>
      <c r="H427">
        <v>26</v>
      </c>
      <c r="J427">
        <v>9000848</v>
      </c>
      <c r="K427" t="s">
        <v>101</v>
      </c>
      <c r="L427" t="s">
        <v>1889</v>
      </c>
      <c r="M427">
        <v>200717</v>
      </c>
      <c r="N427" t="s">
        <v>5513</v>
      </c>
      <c r="P427" t="s">
        <v>6068</v>
      </c>
      <c r="Q427" t="s">
        <v>6105</v>
      </c>
      <c r="S427">
        <v>43473</v>
      </c>
      <c r="T427" t="s">
        <v>3215</v>
      </c>
      <c r="U427" t="s">
        <v>4992</v>
      </c>
      <c r="V427" t="s">
        <v>1890</v>
      </c>
      <c r="W427" t="s">
        <v>160</v>
      </c>
      <c r="X427" t="s">
        <v>6057</v>
      </c>
      <c r="Y427" t="s">
        <v>5528</v>
      </c>
      <c r="Z427" t="s">
        <v>5528</v>
      </c>
      <c r="AD427" t="s">
        <v>6121</v>
      </c>
      <c r="AE427">
        <v>27</v>
      </c>
      <c r="AF427" t="s">
        <v>8602</v>
      </c>
      <c r="AG427" t="s">
        <v>8603</v>
      </c>
      <c r="AH427" t="s">
        <v>8422</v>
      </c>
      <c r="AJ427">
        <v>15033326121</v>
      </c>
      <c r="AL427" t="s">
        <v>5387</v>
      </c>
      <c r="AM427" t="s">
        <v>5387</v>
      </c>
      <c r="AO427" t="s">
        <v>5037</v>
      </c>
      <c r="AP427" t="s">
        <v>101</v>
      </c>
      <c r="AR427" t="s">
        <v>5195</v>
      </c>
      <c r="AS427" t="s">
        <v>5195</v>
      </c>
      <c r="AT427" t="s">
        <v>4998</v>
      </c>
      <c r="AU427" t="s">
        <v>5517</v>
      </c>
      <c r="AV427" t="s">
        <v>5518</v>
      </c>
      <c r="AW427" t="s">
        <v>8401</v>
      </c>
    </row>
    <row r="428" spans="1:49" x14ac:dyDescent="0.2">
      <c r="A428">
        <v>427</v>
      </c>
      <c r="B428" t="s">
        <v>101</v>
      </c>
      <c r="C428">
        <v>10000207</v>
      </c>
      <c r="F428" t="s">
        <v>5512</v>
      </c>
      <c r="G428">
        <v>50002004</v>
      </c>
      <c r="H428">
        <v>27</v>
      </c>
      <c r="J428">
        <v>9000849</v>
      </c>
      <c r="K428" t="s">
        <v>101</v>
      </c>
      <c r="L428" t="s">
        <v>1892</v>
      </c>
      <c r="M428">
        <v>200795</v>
      </c>
      <c r="N428" t="s">
        <v>5513</v>
      </c>
      <c r="P428" t="s">
        <v>6068</v>
      </c>
      <c r="Q428" t="s">
        <v>6105</v>
      </c>
      <c r="S428">
        <v>43473</v>
      </c>
      <c r="T428" t="s">
        <v>3215</v>
      </c>
      <c r="U428" t="s">
        <v>4992</v>
      </c>
      <c r="V428" t="s">
        <v>1893</v>
      </c>
      <c r="W428" t="s">
        <v>160</v>
      </c>
      <c r="X428" t="s">
        <v>6057</v>
      </c>
      <c r="Y428" t="s">
        <v>5528</v>
      </c>
      <c r="Z428" t="s">
        <v>5528</v>
      </c>
      <c r="AD428" t="s">
        <v>6122</v>
      </c>
      <c r="AE428">
        <v>29</v>
      </c>
      <c r="AF428" t="s">
        <v>8602</v>
      </c>
      <c r="AG428" t="s">
        <v>8603</v>
      </c>
      <c r="AH428" t="s">
        <v>8422</v>
      </c>
      <c r="AJ428">
        <v>17332809397</v>
      </c>
      <c r="AL428" t="s">
        <v>5524</v>
      </c>
      <c r="AM428" t="s">
        <v>6657</v>
      </c>
      <c r="AO428" t="s">
        <v>6123</v>
      </c>
      <c r="AP428" t="s">
        <v>101</v>
      </c>
      <c r="AR428" t="s">
        <v>5195</v>
      </c>
      <c r="AS428" t="s">
        <v>5195</v>
      </c>
      <c r="AT428" t="s">
        <v>4998</v>
      </c>
      <c r="AU428" t="s">
        <v>5517</v>
      </c>
      <c r="AV428" t="s">
        <v>5518</v>
      </c>
      <c r="AW428" t="s">
        <v>8401</v>
      </c>
    </row>
    <row r="429" spans="1:49" x14ac:dyDescent="0.2">
      <c r="A429">
        <v>428</v>
      </c>
      <c r="B429" t="s">
        <v>101</v>
      </c>
      <c r="C429">
        <v>10000207</v>
      </c>
      <c r="F429" t="s">
        <v>5512</v>
      </c>
      <c r="G429">
        <v>50002004</v>
      </c>
      <c r="H429">
        <v>28</v>
      </c>
      <c r="J429">
        <v>9000850</v>
      </c>
      <c r="K429" t="s">
        <v>101</v>
      </c>
      <c r="L429" t="s">
        <v>1895</v>
      </c>
      <c r="M429">
        <v>65303</v>
      </c>
      <c r="N429" t="s">
        <v>5513</v>
      </c>
      <c r="P429" t="s">
        <v>6068</v>
      </c>
      <c r="Q429" t="s">
        <v>6093</v>
      </c>
      <c r="R429" t="s">
        <v>6094</v>
      </c>
      <c r="S429">
        <v>43473</v>
      </c>
      <c r="T429" t="s">
        <v>3215</v>
      </c>
      <c r="U429" t="s">
        <v>4992</v>
      </c>
      <c r="V429" t="s">
        <v>1896</v>
      </c>
      <c r="W429" t="s">
        <v>160</v>
      </c>
      <c r="X429" t="s">
        <v>6057</v>
      </c>
      <c r="Y429" t="s">
        <v>5528</v>
      </c>
      <c r="Z429" t="s">
        <v>5528</v>
      </c>
      <c r="AD429" t="s">
        <v>6124</v>
      </c>
      <c r="AE429">
        <v>32</v>
      </c>
      <c r="AF429" t="s">
        <v>8604</v>
      </c>
      <c r="AG429" t="s">
        <v>8603</v>
      </c>
      <c r="AH429" t="s">
        <v>7969</v>
      </c>
      <c r="AI429">
        <v>42917</v>
      </c>
      <c r="AJ429">
        <v>13363238810</v>
      </c>
      <c r="AM429" t="s">
        <v>5387</v>
      </c>
      <c r="AP429" t="s">
        <v>101</v>
      </c>
      <c r="AR429" t="s">
        <v>5195</v>
      </c>
      <c r="AS429" t="s">
        <v>5195</v>
      </c>
      <c r="AT429" t="s">
        <v>4998</v>
      </c>
      <c r="AU429" t="s">
        <v>5517</v>
      </c>
      <c r="AV429" t="s">
        <v>5518</v>
      </c>
      <c r="AW429" t="s">
        <v>8401</v>
      </c>
    </row>
    <row r="430" spans="1:49" x14ac:dyDescent="0.2">
      <c r="A430">
        <v>429</v>
      </c>
      <c r="B430" t="s">
        <v>101</v>
      </c>
      <c r="C430">
        <v>10000207</v>
      </c>
      <c r="F430" t="s">
        <v>5512</v>
      </c>
      <c r="G430">
        <v>50002004</v>
      </c>
      <c r="H430">
        <v>29</v>
      </c>
      <c r="J430">
        <v>9000851</v>
      </c>
      <c r="K430" t="s">
        <v>101</v>
      </c>
      <c r="L430" t="s">
        <v>1898</v>
      </c>
      <c r="M430">
        <v>200716</v>
      </c>
      <c r="N430" t="s">
        <v>5513</v>
      </c>
      <c r="P430" t="s">
        <v>6087</v>
      </c>
      <c r="Q430" t="s">
        <v>6113</v>
      </c>
      <c r="S430">
        <v>43473</v>
      </c>
      <c r="T430" t="s">
        <v>3215</v>
      </c>
      <c r="U430" t="s">
        <v>4992</v>
      </c>
      <c r="V430" t="s">
        <v>1899</v>
      </c>
      <c r="W430" t="s">
        <v>160</v>
      </c>
      <c r="X430" t="s">
        <v>6057</v>
      </c>
      <c r="Y430" t="s">
        <v>5528</v>
      </c>
      <c r="Z430" t="s">
        <v>5528</v>
      </c>
      <c r="AD430" t="s">
        <v>6125</v>
      </c>
      <c r="AE430">
        <v>28</v>
      </c>
      <c r="AF430" t="s">
        <v>8602</v>
      </c>
      <c r="AG430" t="s">
        <v>8603</v>
      </c>
      <c r="AH430" t="s">
        <v>8422</v>
      </c>
      <c r="AJ430">
        <v>15031560083</v>
      </c>
      <c r="AL430" t="s">
        <v>5520</v>
      </c>
      <c r="AM430" t="s">
        <v>7726</v>
      </c>
      <c r="AO430" t="s">
        <v>6126</v>
      </c>
      <c r="AP430" t="s">
        <v>101</v>
      </c>
      <c r="AR430" t="s">
        <v>5195</v>
      </c>
      <c r="AS430" t="s">
        <v>5195</v>
      </c>
      <c r="AT430" t="s">
        <v>4998</v>
      </c>
      <c r="AU430" t="s">
        <v>5517</v>
      </c>
      <c r="AV430" t="s">
        <v>5518</v>
      </c>
      <c r="AW430" t="s">
        <v>8401</v>
      </c>
    </row>
    <row r="431" spans="1:49" hidden="1" x14ac:dyDescent="0.2">
      <c r="A431">
        <v>430</v>
      </c>
      <c r="B431" t="s">
        <v>101</v>
      </c>
      <c r="C431">
        <v>10000207</v>
      </c>
      <c r="F431" t="s">
        <v>5512</v>
      </c>
      <c r="G431">
        <v>50002004</v>
      </c>
      <c r="H431">
        <v>30</v>
      </c>
      <c r="J431">
        <v>9000852</v>
      </c>
      <c r="K431" t="s">
        <v>101</v>
      </c>
      <c r="L431" t="s">
        <v>1901</v>
      </c>
      <c r="M431">
        <v>65149</v>
      </c>
      <c r="N431" t="s">
        <v>5513</v>
      </c>
      <c r="P431" t="s">
        <v>6068</v>
      </c>
      <c r="Q431" t="s">
        <v>6093</v>
      </c>
      <c r="R431" t="s">
        <v>6094</v>
      </c>
      <c r="S431">
        <v>43473</v>
      </c>
      <c r="T431" t="s">
        <v>3215</v>
      </c>
      <c r="U431" t="s">
        <v>4992</v>
      </c>
      <c r="V431" t="s">
        <v>1902</v>
      </c>
      <c r="W431" t="s">
        <v>160</v>
      </c>
      <c r="X431" t="s">
        <v>6057</v>
      </c>
      <c r="Y431" t="s">
        <v>5528</v>
      </c>
      <c r="Z431" t="s">
        <v>5528</v>
      </c>
      <c r="AD431" t="s">
        <v>6127</v>
      </c>
      <c r="AE431">
        <v>40</v>
      </c>
      <c r="AF431" t="s">
        <v>8607</v>
      </c>
      <c r="AG431" t="s">
        <v>8592</v>
      </c>
      <c r="AH431" t="s">
        <v>8844</v>
      </c>
      <c r="AI431">
        <v>39659</v>
      </c>
      <c r="AJ431">
        <v>13933407288</v>
      </c>
      <c r="AL431" t="s">
        <v>5387</v>
      </c>
      <c r="AM431" t="s">
        <v>5387</v>
      </c>
      <c r="AO431" t="s">
        <v>6128</v>
      </c>
      <c r="AP431" t="s">
        <v>101</v>
      </c>
      <c r="AR431" t="s">
        <v>5195</v>
      </c>
      <c r="AT431" t="s">
        <v>4998</v>
      </c>
      <c r="AU431" t="s">
        <v>5517</v>
      </c>
      <c r="AV431" t="s">
        <v>5518</v>
      </c>
      <c r="AW431" t="s">
        <v>8401</v>
      </c>
    </row>
    <row r="432" spans="1:49" x14ac:dyDescent="0.2">
      <c r="A432">
        <v>431</v>
      </c>
      <c r="B432" t="s">
        <v>101</v>
      </c>
      <c r="C432">
        <v>10000207</v>
      </c>
      <c r="F432" t="s">
        <v>5512</v>
      </c>
      <c r="G432">
        <v>50002004</v>
      </c>
      <c r="H432">
        <v>31</v>
      </c>
      <c r="J432">
        <v>9000853</v>
      </c>
      <c r="K432" t="s">
        <v>101</v>
      </c>
      <c r="L432" t="s">
        <v>1904</v>
      </c>
      <c r="M432">
        <v>66113</v>
      </c>
      <c r="N432" t="s">
        <v>5513</v>
      </c>
      <c r="P432" t="s">
        <v>6068</v>
      </c>
      <c r="Q432" t="s">
        <v>6093</v>
      </c>
      <c r="R432" t="s">
        <v>6094</v>
      </c>
      <c r="S432">
        <v>43473</v>
      </c>
      <c r="T432" t="s">
        <v>3215</v>
      </c>
      <c r="U432" t="s">
        <v>4992</v>
      </c>
      <c r="V432" t="s">
        <v>1905</v>
      </c>
      <c r="W432" t="s">
        <v>160</v>
      </c>
      <c r="X432" t="s">
        <v>6057</v>
      </c>
      <c r="Y432" t="s">
        <v>5528</v>
      </c>
      <c r="Z432" t="s">
        <v>5528</v>
      </c>
      <c r="AD432" t="s">
        <v>6129</v>
      </c>
      <c r="AE432">
        <v>28</v>
      </c>
      <c r="AF432" t="s">
        <v>8602</v>
      </c>
      <c r="AG432" t="s">
        <v>8603</v>
      </c>
      <c r="AH432" t="s">
        <v>8846</v>
      </c>
      <c r="AI432">
        <v>40483</v>
      </c>
      <c r="AJ432">
        <v>18631558811</v>
      </c>
      <c r="AL432" t="s">
        <v>5520</v>
      </c>
      <c r="AM432" t="s">
        <v>7726</v>
      </c>
      <c r="AP432" t="s">
        <v>101</v>
      </c>
      <c r="AR432" t="s">
        <v>5195</v>
      </c>
      <c r="AS432" t="s">
        <v>5195</v>
      </c>
      <c r="AT432" t="s">
        <v>4998</v>
      </c>
      <c r="AU432" t="s">
        <v>5517</v>
      </c>
      <c r="AV432" t="s">
        <v>5518</v>
      </c>
      <c r="AW432" t="s">
        <v>8401</v>
      </c>
    </row>
    <row r="433" spans="1:50" x14ac:dyDescent="0.2">
      <c r="A433">
        <v>432</v>
      </c>
      <c r="B433" t="s">
        <v>101</v>
      </c>
      <c r="C433">
        <v>10000207</v>
      </c>
      <c r="F433" t="s">
        <v>5512</v>
      </c>
      <c r="G433">
        <v>50002004</v>
      </c>
      <c r="H433">
        <v>32</v>
      </c>
      <c r="J433">
        <v>9000854</v>
      </c>
      <c r="K433" t="s">
        <v>101</v>
      </c>
      <c r="L433" t="s">
        <v>1907</v>
      </c>
      <c r="M433">
        <v>200831</v>
      </c>
      <c r="N433" t="s">
        <v>5513</v>
      </c>
      <c r="P433" t="s">
        <v>6087</v>
      </c>
      <c r="Q433" t="s">
        <v>7740</v>
      </c>
      <c r="S433">
        <v>43586</v>
      </c>
      <c r="T433" t="s">
        <v>3215</v>
      </c>
      <c r="U433" t="s">
        <v>4992</v>
      </c>
      <c r="V433" t="s">
        <v>1908</v>
      </c>
      <c r="W433" t="s">
        <v>160</v>
      </c>
      <c r="X433" t="s">
        <v>6057</v>
      </c>
      <c r="Y433" t="s">
        <v>5528</v>
      </c>
      <c r="Z433" t="s">
        <v>5528</v>
      </c>
      <c r="AD433" t="s">
        <v>6130</v>
      </c>
      <c r="AE433">
        <v>30</v>
      </c>
      <c r="AF433" t="s">
        <v>8602</v>
      </c>
      <c r="AG433" t="s">
        <v>8603</v>
      </c>
      <c r="AH433" t="s">
        <v>8422</v>
      </c>
      <c r="AJ433">
        <v>17732335902</v>
      </c>
      <c r="AL433" t="s">
        <v>5387</v>
      </c>
      <c r="AM433" t="s">
        <v>5387</v>
      </c>
      <c r="AO433" t="s">
        <v>6131</v>
      </c>
      <c r="AP433" t="s">
        <v>101</v>
      </c>
      <c r="AR433" t="s">
        <v>5195</v>
      </c>
      <c r="AS433" t="s">
        <v>5195</v>
      </c>
      <c r="AT433" t="s">
        <v>4998</v>
      </c>
      <c r="AU433" t="s">
        <v>5517</v>
      </c>
      <c r="AV433" t="s">
        <v>5518</v>
      </c>
      <c r="AW433" t="s">
        <v>8401</v>
      </c>
    </row>
    <row r="434" spans="1:50" x14ac:dyDescent="0.2">
      <c r="A434">
        <v>433</v>
      </c>
      <c r="B434" t="s">
        <v>101</v>
      </c>
      <c r="C434">
        <v>10000207</v>
      </c>
      <c r="F434" t="s">
        <v>5512</v>
      </c>
      <c r="G434">
        <v>50002004</v>
      </c>
      <c r="H434">
        <v>33</v>
      </c>
      <c r="J434">
        <v>9000855</v>
      </c>
      <c r="K434" t="s">
        <v>101</v>
      </c>
      <c r="L434" t="s">
        <v>1910</v>
      </c>
      <c r="M434">
        <v>65434</v>
      </c>
      <c r="N434" t="s">
        <v>5513</v>
      </c>
      <c r="P434" t="s">
        <v>6068</v>
      </c>
      <c r="Q434" t="s">
        <v>6093</v>
      </c>
      <c r="R434" t="s">
        <v>6094</v>
      </c>
      <c r="S434">
        <v>43473</v>
      </c>
      <c r="T434" t="s">
        <v>3215</v>
      </c>
      <c r="U434" t="s">
        <v>4992</v>
      </c>
      <c r="V434" t="s">
        <v>1911</v>
      </c>
      <c r="W434" t="s">
        <v>160</v>
      </c>
      <c r="X434" t="s">
        <v>6057</v>
      </c>
      <c r="Y434" t="s">
        <v>5528</v>
      </c>
      <c r="Z434" t="s">
        <v>5528</v>
      </c>
      <c r="AD434" t="s">
        <v>6132</v>
      </c>
      <c r="AE434">
        <v>33</v>
      </c>
      <c r="AF434" t="s">
        <v>8604</v>
      </c>
      <c r="AG434" t="s">
        <v>8603</v>
      </c>
      <c r="AH434" t="s">
        <v>7969</v>
      </c>
      <c r="AI434">
        <v>39035</v>
      </c>
      <c r="AJ434">
        <v>17730509681</v>
      </c>
      <c r="AL434" t="s">
        <v>5524</v>
      </c>
      <c r="AM434" t="s">
        <v>6657</v>
      </c>
      <c r="AP434" t="s">
        <v>101</v>
      </c>
      <c r="AR434" t="s">
        <v>5195</v>
      </c>
      <c r="AT434" t="s">
        <v>4998</v>
      </c>
      <c r="AU434" t="s">
        <v>5517</v>
      </c>
      <c r="AV434" t="s">
        <v>5518</v>
      </c>
      <c r="AW434" t="s">
        <v>8401</v>
      </c>
    </row>
    <row r="435" spans="1:50" x14ac:dyDescent="0.2">
      <c r="A435">
        <v>434</v>
      </c>
      <c r="B435" t="s">
        <v>101</v>
      </c>
      <c r="C435">
        <v>10000207</v>
      </c>
      <c r="F435" t="s">
        <v>5512</v>
      </c>
      <c r="G435">
        <v>50002004</v>
      </c>
      <c r="H435">
        <v>34</v>
      </c>
      <c r="J435">
        <v>9000856</v>
      </c>
      <c r="K435" t="s">
        <v>101</v>
      </c>
      <c r="L435" t="s">
        <v>1913</v>
      </c>
      <c r="M435">
        <v>65594</v>
      </c>
      <c r="N435" t="s">
        <v>5513</v>
      </c>
      <c r="P435" t="s">
        <v>6068</v>
      </c>
      <c r="Q435" t="s">
        <v>6093</v>
      </c>
      <c r="R435" t="s">
        <v>6094</v>
      </c>
      <c r="S435">
        <v>43473</v>
      </c>
      <c r="T435" t="s">
        <v>3215</v>
      </c>
      <c r="U435" t="s">
        <v>4992</v>
      </c>
      <c r="V435" t="s">
        <v>1914</v>
      </c>
      <c r="W435" t="s">
        <v>160</v>
      </c>
      <c r="X435" t="s">
        <v>6057</v>
      </c>
      <c r="Y435" t="s">
        <v>5528</v>
      </c>
      <c r="Z435" t="s">
        <v>5528</v>
      </c>
      <c r="AD435" t="s">
        <v>6133</v>
      </c>
      <c r="AE435">
        <v>31</v>
      </c>
      <c r="AF435" t="s">
        <v>8604</v>
      </c>
      <c r="AG435" t="s">
        <v>8603</v>
      </c>
      <c r="AH435" t="s">
        <v>8846</v>
      </c>
      <c r="AI435">
        <v>38576</v>
      </c>
      <c r="AJ435">
        <v>15176721987</v>
      </c>
      <c r="AL435" t="s">
        <v>5148</v>
      </c>
      <c r="AM435" t="s">
        <v>5387</v>
      </c>
      <c r="AP435" t="s">
        <v>101</v>
      </c>
      <c r="AR435" t="s">
        <v>5195</v>
      </c>
      <c r="AT435" t="s">
        <v>4998</v>
      </c>
      <c r="AU435" t="s">
        <v>5517</v>
      </c>
      <c r="AV435" t="s">
        <v>5518</v>
      </c>
      <c r="AW435" t="s">
        <v>8401</v>
      </c>
    </row>
    <row r="436" spans="1:50" x14ac:dyDescent="0.2">
      <c r="A436">
        <v>435</v>
      </c>
      <c r="B436" t="s">
        <v>101</v>
      </c>
      <c r="C436">
        <v>10000207</v>
      </c>
      <c r="F436" t="s">
        <v>5512</v>
      </c>
      <c r="G436">
        <v>50002004</v>
      </c>
      <c r="H436">
        <v>35</v>
      </c>
      <c r="J436">
        <v>9000857</v>
      </c>
      <c r="K436" t="s">
        <v>101</v>
      </c>
      <c r="L436" t="s">
        <v>1916</v>
      </c>
      <c r="M436">
        <v>200851</v>
      </c>
      <c r="N436" t="s">
        <v>5513</v>
      </c>
      <c r="P436" t="s">
        <v>6087</v>
      </c>
      <c r="Q436" t="s">
        <v>7740</v>
      </c>
      <c r="S436">
        <v>43586</v>
      </c>
      <c r="T436" t="s">
        <v>3215</v>
      </c>
      <c r="U436" t="s">
        <v>4992</v>
      </c>
      <c r="V436" t="s">
        <v>1917</v>
      </c>
      <c r="W436" t="s">
        <v>160</v>
      </c>
      <c r="X436" t="s">
        <v>6057</v>
      </c>
      <c r="Y436" t="s">
        <v>5528</v>
      </c>
      <c r="Z436" t="s">
        <v>5528</v>
      </c>
      <c r="AD436" t="s">
        <v>6134</v>
      </c>
      <c r="AE436">
        <v>27</v>
      </c>
      <c r="AF436" t="s">
        <v>8602</v>
      </c>
      <c r="AG436" t="s">
        <v>8603</v>
      </c>
      <c r="AH436" t="s">
        <v>8422</v>
      </c>
      <c r="AI436">
        <v>41236</v>
      </c>
      <c r="AJ436">
        <v>13582582341</v>
      </c>
      <c r="AL436" t="s">
        <v>5387</v>
      </c>
      <c r="AM436" t="s">
        <v>5387</v>
      </c>
      <c r="AO436" t="s">
        <v>6135</v>
      </c>
      <c r="AP436" t="s">
        <v>101</v>
      </c>
      <c r="AR436" t="s">
        <v>5195</v>
      </c>
      <c r="AS436" t="s">
        <v>5195</v>
      </c>
      <c r="AT436" t="s">
        <v>4998</v>
      </c>
      <c r="AU436" t="s">
        <v>5517</v>
      </c>
      <c r="AV436" t="s">
        <v>5518</v>
      </c>
      <c r="AW436" t="s">
        <v>8401</v>
      </c>
    </row>
    <row r="437" spans="1:50" x14ac:dyDescent="0.2">
      <c r="A437">
        <v>436</v>
      </c>
      <c r="B437" t="s">
        <v>101</v>
      </c>
      <c r="C437">
        <v>10000207</v>
      </c>
      <c r="F437" t="s">
        <v>5512</v>
      </c>
      <c r="G437">
        <v>50002004</v>
      </c>
      <c r="H437">
        <v>36</v>
      </c>
      <c r="J437">
        <v>9000858</v>
      </c>
      <c r="K437" t="s">
        <v>101</v>
      </c>
      <c r="L437" t="s">
        <v>1919</v>
      </c>
      <c r="M437">
        <v>200756</v>
      </c>
      <c r="N437" t="s">
        <v>5513</v>
      </c>
      <c r="P437" t="s">
        <v>6087</v>
      </c>
      <c r="Q437" t="s">
        <v>6093</v>
      </c>
      <c r="R437" t="s">
        <v>6094</v>
      </c>
      <c r="S437">
        <v>43473</v>
      </c>
      <c r="T437" t="s">
        <v>3215</v>
      </c>
      <c r="U437" t="s">
        <v>4992</v>
      </c>
      <c r="V437" t="s">
        <v>1920</v>
      </c>
      <c r="W437" t="s">
        <v>160</v>
      </c>
      <c r="X437" t="s">
        <v>6057</v>
      </c>
      <c r="Y437" t="s">
        <v>5528</v>
      </c>
      <c r="Z437" t="s">
        <v>5528</v>
      </c>
      <c r="AD437" t="s">
        <v>6136</v>
      </c>
      <c r="AE437">
        <v>26</v>
      </c>
      <c r="AF437" t="s">
        <v>8602</v>
      </c>
      <c r="AG437" t="s">
        <v>8603</v>
      </c>
      <c r="AH437" t="s">
        <v>8422</v>
      </c>
      <c r="AJ437">
        <v>18832579173</v>
      </c>
      <c r="AL437" t="s">
        <v>5524</v>
      </c>
      <c r="AM437" t="s">
        <v>6657</v>
      </c>
      <c r="AO437" t="s">
        <v>6137</v>
      </c>
      <c r="AP437" t="s">
        <v>101</v>
      </c>
      <c r="AR437" t="s">
        <v>5195</v>
      </c>
      <c r="AT437" t="s">
        <v>4998</v>
      </c>
      <c r="AU437" t="s">
        <v>5517</v>
      </c>
      <c r="AV437" t="s">
        <v>5518</v>
      </c>
      <c r="AW437" t="s">
        <v>8401</v>
      </c>
    </row>
    <row r="438" spans="1:50" x14ac:dyDescent="0.2">
      <c r="A438">
        <v>437</v>
      </c>
      <c r="B438" t="s">
        <v>101</v>
      </c>
      <c r="C438">
        <v>10000207</v>
      </c>
      <c r="F438" t="s">
        <v>5512</v>
      </c>
      <c r="G438">
        <v>50002004</v>
      </c>
      <c r="H438">
        <v>37</v>
      </c>
      <c r="J438">
        <v>9000859</v>
      </c>
      <c r="K438" t="s">
        <v>101</v>
      </c>
      <c r="L438" t="s">
        <v>1922</v>
      </c>
      <c r="M438">
        <v>200153</v>
      </c>
      <c r="N438" t="s">
        <v>5513</v>
      </c>
      <c r="P438" t="s">
        <v>6087</v>
      </c>
      <c r="Q438" t="s">
        <v>6093</v>
      </c>
      <c r="R438" t="s">
        <v>6094</v>
      </c>
      <c r="S438">
        <v>43473</v>
      </c>
      <c r="T438" t="s">
        <v>3215</v>
      </c>
      <c r="U438" t="s">
        <v>4992</v>
      </c>
      <c r="V438" t="s">
        <v>1923</v>
      </c>
      <c r="W438" t="s">
        <v>160</v>
      </c>
      <c r="X438" t="s">
        <v>6057</v>
      </c>
      <c r="Y438" t="s">
        <v>5528</v>
      </c>
      <c r="Z438" t="s">
        <v>5528</v>
      </c>
      <c r="AD438" t="s">
        <v>6138</v>
      </c>
      <c r="AE438">
        <v>27</v>
      </c>
      <c r="AF438" t="s">
        <v>8602</v>
      </c>
      <c r="AG438" t="s">
        <v>8603</v>
      </c>
      <c r="AH438" t="s">
        <v>8638</v>
      </c>
      <c r="AI438">
        <v>40716</v>
      </c>
      <c r="AJ438">
        <v>13623333596</v>
      </c>
      <c r="AL438" t="s">
        <v>5148</v>
      </c>
      <c r="AM438" t="s">
        <v>5387</v>
      </c>
      <c r="AN438" t="s">
        <v>5132</v>
      </c>
      <c r="AO438" t="s">
        <v>5445</v>
      </c>
      <c r="AP438" t="s">
        <v>101</v>
      </c>
      <c r="AR438" t="s">
        <v>5195</v>
      </c>
      <c r="AS438" t="s">
        <v>5195</v>
      </c>
      <c r="AT438" t="s">
        <v>4998</v>
      </c>
      <c r="AU438" t="s">
        <v>5517</v>
      </c>
      <c r="AV438" t="s">
        <v>5518</v>
      </c>
      <c r="AW438" t="s">
        <v>8401</v>
      </c>
    </row>
    <row r="439" spans="1:50" x14ac:dyDescent="0.2">
      <c r="A439">
        <v>438</v>
      </c>
      <c r="B439" t="s">
        <v>101</v>
      </c>
      <c r="C439">
        <v>10000207</v>
      </c>
      <c r="F439" t="s">
        <v>5512</v>
      </c>
      <c r="G439">
        <v>50002004</v>
      </c>
      <c r="H439">
        <v>38</v>
      </c>
      <c r="J439">
        <v>9000860</v>
      </c>
      <c r="K439" t="s">
        <v>101</v>
      </c>
      <c r="L439" t="s">
        <v>1925</v>
      </c>
      <c r="M439">
        <v>66252</v>
      </c>
      <c r="N439" t="s">
        <v>5513</v>
      </c>
      <c r="P439" t="s">
        <v>6087</v>
      </c>
      <c r="Q439" t="s">
        <v>6113</v>
      </c>
      <c r="S439">
        <v>43473</v>
      </c>
      <c r="T439" t="s">
        <v>3215</v>
      </c>
      <c r="U439" t="s">
        <v>4992</v>
      </c>
      <c r="V439" t="s">
        <v>1926</v>
      </c>
      <c r="W439" t="s">
        <v>160</v>
      </c>
      <c r="X439" t="s">
        <v>6057</v>
      </c>
      <c r="Y439" t="s">
        <v>5528</v>
      </c>
      <c r="Z439" t="s">
        <v>5528</v>
      </c>
      <c r="AD439" t="s">
        <v>6139</v>
      </c>
      <c r="AE439">
        <v>31</v>
      </c>
      <c r="AF439" t="s">
        <v>8604</v>
      </c>
      <c r="AG439" t="s">
        <v>8603</v>
      </c>
      <c r="AH439" t="s">
        <v>6737</v>
      </c>
      <c r="AJ439">
        <v>13603150331</v>
      </c>
      <c r="AL439" t="s">
        <v>5524</v>
      </c>
      <c r="AM439" t="s">
        <v>6657</v>
      </c>
      <c r="AO439" t="s">
        <v>6140</v>
      </c>
      <c r="AP439" t="s">
        <v>101</v>
      </c>
      <c r="AR439" t="s">
        <v>5195</v>
      </c>
      <c r="AT439" t="s">
        <v>4998</v>
      </c>
      <c r="AU439" t="s">
        <v>5517</v>
      </c>
      <c r="AV439" t="s">
        <v>5518</v>
      </c>
      <c r="AW439" t="s">
        <v>8597</v>
      </c>
      <c r="AX439" t="s">
        <v>6141</v>
      </c>
    </row>
    <row r="440" spans="1:50" hidden="1" x14ac:dyDescent="0.2">
      <c r="A440">
        <v>439</v>
      </c>
      <c r="B440" t="s">
        <v>101</v>
      </c>
      <c r="C440">
        <v>10000207</v>
      </c>
      <c r="F440" t="s">
        <v>5512</v>
      </c>
      <c r="G440">
        <v>50002004</v>
      </c>
      <c r="H440">
        <v>39</v>
      </c>
      <c r="J440">
        <v>9000861</v>
      </c>
      <c r="K440" t="s">
        <v>101</v>
      </c>
      <c r="L440" t="s">
        <v>1928</v>
      </c>
      <c r="M440">
        <v>66253</v>
      </c>
      <c r="N440" t="s">
        <v>5513</v>
      </c>
      <c r="P440" t="s">
        <v>6068</v>
      </c>
      <c r="Q440" t="s">
        <v>6105</v>
      </c>
      <c r="S440">
        <v>43473</v>
      </c>
      <c r="T440" t="s">
        <v>3215</v>
      </c>
      <c r="U440" t="s">
        <v>4992</v>
      </c>
      <c r="V440" t="s">
        <v>1929</v>
      </c>
      <c r="W440" t="s">
        <v>160</v>
      </c>
      <c r="X440" t="s">
        <v>6057</v>
      </c>
      <c r="Y440" t="s">
        <v>5528</v>
      </c>
      <c r="Z440" t="s">
        <v>5528</v>
      </c>
      <c r="AD440" t="s">
        <v>6142</v>
      </c>
      <c r="AE440">
        <v>37</v>
      </c>
      <c r="AF440" t="s">
        <v>8607</v>
      </c>
      <c r="AG440" t="s">
        <v>8592</v>
      </c>
      <c r="AH440" t="s">
        <v>6720</v>
      </c>
      <c r="AJ440">
        <v>13832863671</v>
      </c>
      <c r="AL440" t="s">
        <v>5148</v>
      </c>
      <c r="AM440" t="s">
        <v>5387</v>
      </c>
      <c r="AO440" t="s">
        <v>5323</v>
      </c>
      <c r="AP440" t="s">
        <v>101</v>
      </c>
      <c r="AR440" t="s">
        <v>5195</v>
      </c>
      <c r="AT440" t="s">
        <v>4998</v>
      </c>
      <c r="AU440" t="s">
        <v>5517</v>
      </c>
      <c r="AV440" t="s">
        <v>5518</v>
      </c>
      <c r="AW440" t="s">
        <v>8597</v>
      </c>
      <c r="AX440" t="s">
        <v>6141</v>
      </c>
    </row>
    <row r="441" spans="1:50" x14ac:dyDescent="0.2">
      <c r="A441">
        <v>440</v>
      </c>
      <c r="B441" t="s">
        <v>101</v>
      </c>
      <c r="C441">
        <v>10000207</v>
      </c>
      <c r="F441" t="s">
        <v>5512</v>
      </c>
      <c r="G441">
        <v>50002004</v>
      </c>
      <c r="H441">
        <v>40</v>
      </c>
      <c r="J441">
        <v>9001167</v>
      </c>
      <c r="K441" t="s">
        <v>101</v>
      </c>
      <c r="L441" t="s">
        <v>3101</v>
      </c>
      <c r="N441" t="s">
        <v>5513</v>
      </c>
      <c r="P441" t="s">
        <v>6068</v>
      </c>
      <c r="Q441" t="s">
        <v>6143</v>
      </c>
      <c r="S441">
        <v>43563</v>
      </c>
      <c r="T441" t="s">
        <v>3215</v>
      </c>
      <c r="U441" t="s">
        <v>4992</v>
      </c>
      <c r="V441" t="s">
        <v>3102</v>
      </c>
      <c r="W441" t="s">
        <v>160</v>
      </c>
      <c r="X441" t="s">
        <v>6057</v>
      </c>
      <c r="Y441" t="s">
        <v>5528</v>
      </c>
      <c r="Z441" t="s">
        <v>5528</v>
      </c>
      <c r="AD441" t="s">
        <v>6144</v>
      </c>
      <c r="AE441">
        <v>26</v>
      </c>
      <c r="AF441" t="s">
        <v>8602</v>
      </c>
      <c r="AG441" t="s">
        <v>8603</v>
      </c>
      <c r="AH441" t="s">
        <v>8850</v>
      </c>
      <c r="AI441">
        <v>41821</v>
      </c>
      <c r="AJ441">
        <v>15027643339</v>
      </c>
      <c r="AL441" t="s">
        <v>5387</v>
      </c>
      <c r="AM441" t="s">
        <v>5387</v>
      </c>
      <c r="AN441" t="s">
        <v>6073</v>
      </c>
      <c r="AO441" t="s">
        <v>6145</v>
      </c>
      <c r="AR441" t="s">
        <v>5195</v>
      </c>
      <c r="AT441" t="s">
        <v>4998</v>
      </c>
      <c r="AU441" t="s">
        <v>5538</v>
      </c>
      <c r="AV441" t="s">
        <v>5463</v>
      </c>
      <c r="AW441" t="s">
        <v>5463</v>
      </c>
    </row>
    <row r="442" spans="1:50" x14ac:dyDescent="0.2">
      <c r="A442">
        <v>441</v>
      </c>
      <c r="B442" t="s">
        <v>101</v>
      </c>
      <c r="C442">
        <v>10000207</v>
      </c>
      <c r="F442" t="s">
        <v>5512</v>
      </c>
      <c r="G442">
        <v>50002004</v>
      </c>
      <c r="H442">
        <v>41</v>
      </c>
      <c r="J442">
        <v>9001144</v>
      </c>
      <c r="K442" t="s">
        <v>101</v>
      </c>
      <c r="L442" t="s">
        <v>364</v>
      </c>
      <c r="N442" t="s">
        <v>5513</v>
      </c>
      <c r="P442" t="s">
        <v>6068</v>
      </c>
      <c r="Q442" t="s">
        <v>6143</v>
      </c>
      <c r="S442">
        <v>43563</v>
      </c>
      <c r="T442" t="s">
        <v>3215</v>
      </c>
      <c r="U442" t="s">
        <v>4992</v>
      </c>
      <c r="V442" t="s">
        <v>3104</v>
      </c>
      <c r="W442" t="s">
        <v>160</v>
      </c>
      <c r="X442" t="s">
        <v>6057</v>
      </c>
      <c r="Y442" t="s">
        <v>5528</v>
      </c>
      <c r="Z442" t="s">
        <v>5528</v>
      </c>
      <c r="AD442" t="s">
        <v>6146</v>
      </c>
      <c r="AE442">
        <v>25</v>
      </c>
      <c r="AF442" t="s">
        <v>8614</v>
      </c>
      <c r="AG442" t="s">
        <v>8603</v>
      </c>
      <c r="AH442" t="s">
        <v>8851</v>
      </c>
      <c r="AJ442">
        <v>15033996710</v>
      </c>
      <c r="AL442" t="s">
        <v>5387</v>
      </c>
      <c r="AM442" t="s">
        <v>5387</v>
      </c>
      <c r="AN442" t="s">
        <v>5064</v>
      </c>
      <c r="AO442" t="s">
        <v>6147</v>
      </c>
      <c r="AR442" t="s">
        <v>5195</v>
      </c>
      <c r="AT442" t="s">
        <v>4998</v>
      </c>
      <c r="AU442" t="s">
        <v>5538</v>
      </c>
      <c r="AV442" t="s">
        <v>5463</v>
      </c>
      <c r="AW442" t="s">
        <v>5463</v>
      </c>
    </row>
    <row r="443" spans="1:50" x14ac:dyDescent="0.2">
      <c r="A443">
        <v>442</v>
      </c>
      <c r="B443" t="s">
        <v>101</v>
      </c>
      <c r="C443">
        <v>10000207</v>
      </c>
      <c r="F443" t="s">
        <v>5512</v>
      </c>
      <c r="G443">
        <v>50002004</v>
      </c>
      <c r="H443">
        <v>42</v>
      </c>
      <c r="J443">
        <v>9001145</v>
      </c>
      <c r="K443" t="s">
        <v>101</v>
      </c>
      <c r="L443" t="s">
        <v>3105</v>
      </c>
      <c r="N443" t="s">
        <v>5513</v>
      </c>
      <c r="P443" t="s">
        <v>6068</v>
      </c>
      <c r="Q443" t="s">
        <v>6143</v>
      </c>
      <c r="S443">
        <v>43563</v>
      </c>
      <c r="T443" t="s">
        <v>3215</v>
      </c>
      <c r="U443" t="s">
        <v>4992</v>
      </c>
      <c r="V443" t="s">
        <v>3106</v>
      </c>
      <c r="W443" t="s">
        <v>160</v>
      </c>
      <c r="X443" t="s">
        <v>6057</v>
      </c>
      <c r="Y443" t="s">
        <v>5528</v>
      </c>
      <c r="Z443" t="s">
        <v>5528</v>
      </c>
      <c r="AD443" t="s">
        <v>6148</v>
      </c>
      <c r="AE443">
        <v>21</v>
      </c>
      <c r="AF443" t="s">
        <v>8614</v>
      </c>
      <c r="AG443" t="s">
        <v>8603</v>
      </c>
      <c r="AH443" t="s">
        <v>8670</v>
      </c>
      <c r="AJ443">
        <v>17331512003</v>
      </c>
      <c r="AL443" t="s">
        <v>5524</v>
      </c>
      <c r="AM443" t="s">
        <v>6657</v>
      </c>
      <c r="AN443" t="s">
        <v>5094</v>
      </c>
      <c r="AO443" t="s">
        <v>6149</v>
      </c>
      <c r="AR443" t="s">
        <v>5195</v>
      </c>
      <c r="AT443" t="s">
        <v>4998</v>
      </c>
      <c r="AU443" t="s">
        <v>5538</v>
      </c>
      <c r="AV443" t="s">
        <v>5463</v>
      </c>
      <c r="AW443" t="s">
        <v>5463</v>
      </c>
    </row>
    <row r="444" spans="1:50" x14ac:dyDescent="0.2">
      <c r="A444">
        <v>443</v>
      </c>
      <c r="B444" t="s">
        <v>101</v>
      </c>
      <c r="C444">
        <v>10000207</v>
      </c>
      <c r="F444" t="s">
        <v>5512</v>
      </c>
      <c r="G444">
        <v>50002004</v>
      </c>
      <c r="H444">
        <v>43</v>
      </c>
      <c r="J444">
        <v>9001146</v>
      </c>
      <c r="K444" t="s">
        <v>101</v>
      </c>
      <c r="L444" t="s">
        <v>1283</v>
      </c>
      <c r="N444" t="s">
        <v>5513</v>
      </c>
      <c r="P444" t="s">
        <v>6068</v>
      </c>
      <c r="Q444" t="s">
        <v>6143</v>
      </c>
      <c r="S444">
        <v>43563</v>
      </c>
      <c r="T444" t="s">
        <v>3215</v>
      </c>
      <c r="U444" t="s">
        <v>4992</v>
      </c>
      <c r="V444" t="s">
        <v>3107</v>
      </c>
      <c r="W444" t="s">
        <v>160</v>
      </c>
      <c r="X444" t="s">
        <v>6057</v>
      </c>
      <c r="Y444" t="s">
        <v>5528</v>
      </c>
      <c r="Z444" t="s">
        <v>5528</v>
      </c>
      <c r="AD444" t="s">
        <v>6150</v>
      </c>
      <c r="AE444">
        <v>25</v>
      </c>
      <c r="AF444" t="s">
        <v>8614</v>
      </c>
      <c r="AG444" t="s">
        <v>8603</v>
      </c>
      <c r="AH444" t="s">
        <v>8746</v>
      </c>
      <c r="AJ444">
        <v>15324222249</v>
      </c>
      <c r="AL444" t="s">
        <v>5520</v>
      </c>
      <c r="AM444" t="s">
        <v>7726</v>
      </c>
      <c r="AN444" t="s">
        <v>6151</v>
      </c>
      <c r="AO444" t="s">
        <v>6152</v>
      </c>
      <c r="AR444" t="s">
        <v>5195</v>
      </c>
      <c r="AT444" t="s">
        <v>4998</v>
      </c>
      <c r="AU444" t="s">
        <v>5538</v>
      </c>
      <c r="AV444" t="s">
        <v>5463</v>
      </c>
      <c r="AW444" t="s">
        <v>5463</v>
      </c>
    </row>
    <row r="445" spans="1:50" x14ac:dyDescent="0.2">
      <c r="A445">
        <v>444</v>
      </c>
      <c r="B445" t="s">
        <v>101</v>
      </c>
      <c r="C445">
        <v>10000207</v>
      </c>
      <c r="F445" t="s">
        <v>5512</v>
      </c>
      <c r="G445">
        <v>50002004</v>
      </c>
      <c r="H445">
        <v>44</v>
      </c>
      <c r="J445">
        <v>9001148</v>
      </c>
      <c r="K445" t="s">
        <v>101</v>
      </c>
      <c r="L445" t="s">
        <v>3110</v>
      </c>
      <c r="N445" t="s">
        <v>5513</v>
      </c>
      <c r="P445" t="s">
        <v>6068</v>
      </c>
      <c r="Q445" t="s">
        <v>6143</v>
      </c>
      <c r="S445">
        <v>43563</v>
      </c>
      <c r="T445" t="s">
        <v>3215</v>
      </c>
      <c r="U445" t="s">
        <v>4992</v>
      </c>
      <c r="V445" t="s">
        <v>3111</v>
      </c>
      <c r="W445" t="s">
        <v>160</v>
      </c>
      <c r="X445" t="s">
        <v>6057</v>
      </c>
      <c r="Y445" t="s">
        <v>5528</v>
      </c>
      <c r="Z445" t="s">
        <v>5528</v>
      </c>
      <c r="AD445" t="s">
        <v>6153</v>
      </c>
      <c r="AE445">
        <v>20</v>
      </c>
      <c r="AF445" t="s">
        <v>8614</v>
      </c>
      <c r="AG445" t="s">
        <v>8603</v>
      </c>
      <c r="AH445" t="s">
        <v>8850</v>
      </c>
      <c r="AJ445">
        <v>18232591103</v>
      </c>
      <c r="AL445" t="s">
        <v>5387</v>
      </c>
      <c r="AM445" t="s">
        <v>5387</v>
      </c>
      <c r="AN445" t="s">
        <v>6154</v>
      </c>
      <c r="AO445" t="s">
        <v>6155</v>
      </c>
      <c r="AR445" t="s">
        <v>5195</v>
      </c>
      <c r="AT445" t="s">
        <v>4998</v>
      </c>
      <c r="AU445" t="s">
        <v>5538</v>
      </c>
      <c r="AV445" t="s">
        <v>5463</v>
      </c>
      <c r="AW445" t="s">
        <v>5463</v>
      </c>
    </row>
    <row r="446" spans="1:50" x14ac:dyDescent="0.2">
      <c r="A446">
        <v>445</v>
      </c>
      <c r="B446" t="s">
        <v>101</v>
      </c>
      <c r="C446">
        <v>10000207</v>
      </c>
      <c r="F446" t="s">
        <v>5512</v>
      </c>
      <c r="G446">
        <v>50002004</v>
      </c>
      <c r="H446">
        <v>45</v>
      </c>
      <c r="J446">
        <v>9001149</v>
      </c>
      <c r="K446" t="s">
        <v>101</v>
      </c>
      <c r="L446" t="s">
        <v>3113</v>
      </c>
      <c r="N446" t="s">
        <v>5513</v>
      </c>
      <c r="P446" t="s">
        <v>6068</v>
      </c>
      <c r="Q446" t="s">
        <v>6143</v>
      </c>
      <c r="S446">
        <v>43563</v>
      </c>
      <c r="T446" t="s">
        <v>3215</v>
      </c>
      <c r="U446" t="s">
        <v>4992</v>
      </c>
      <c r="V446" t="s">
        <v>3114</v>
      </c>
      <c r="W446" t="s">
        <v>160</v>
      </c>
      <c r="X446" t="s">
        <v>6057</v>
      </c>
      <c r="Y446" t="s">
        <v>5528</v>
      </c>
      <c r="Z446" t="s">
        <v>5528</v>
      </c>
      <c r="AD446" t="s">
        <v>6156</v>
      </c>
      <c r="AE446">
        <v>23</v>
      </c>
      <c r="AF446" t="s">
        <v>8614</v>
      </c>
      <c r="AG446" t="s">
        <v>8603</v>
      </c>
      <c r="AH446" t="s">
        <v>8670</v>
      </c>
      <c r="AJ446">
        <v>15532521579</v>
      </c>
      <c r="AL446" t="s">
        <v>5524</v>
      </c>
      <c r="AM446" t="s">
        <v>6657</v>
      </c>
      <c r="AN446" t="s">
        <v>6157</v>
      </c>
      <c r="AO446" t="s">
        <v>6158</v>
      </c>
      <c r="AR446" t="s">
        <v>5195</v>
      </c>
      <c r="AT446" t="s">
        <v>4998</v>
      </c>
      <c r="AU446" t="s">
        <v>5538</v>
      </c>
      <c r="AV446" t="s">
        <v>5463</v>
      </c>
      <c r="AW446" t="s">
        <v>5463</v>
      </c>
    </row>
    <row r="447" spans="1:50" x14ac:dyDescent="0.2">
      <c r="A447">
        <v>446</v>
      </c>
      <c r="B447" t="s">
        <v>101</v>
      </c>
      <c r="C447">
        <v>10000207</v>
      </c>
      <c r="F447" t="s">
        <v>5512</v>
      </c>
      <c r="G447">
        <v>50002004</v>
      </c>
      <c r="H447">
        <v>46</v>
      </c>
      <c r="J447">
        <v>9001150</v>
      </c>
      <c r="K447" t="s">
        <v>101</v>
      </c>
      <c r="L447" t="s">
        <v>3116</v>
      </c>
      <c r="N447" t="s">
        <v>5513</v>
      </c>
      <c r="P447" t="s">
        <v>6068</v>
      </c>
      <c r="Q447" t="s">
        <v>6143</v>
      </c>
      <c r="S447">
        <v>43563</v>
      </c>
      <c r="T447" t="s">
        <v>3215</v>
      </c>
      <c r="U447" t="s">
        <v>4992</v>
      </c>
      <c r="V447" t="s">
        <v>3117</v>
      </c>
      <c r="W447" t="s">
        <v>160</v>
      </c>
      <c r="X447" t="s">
        <v>6057</v>
      </c>
      <c r="Y447" t="s">
        <v>5528</v>
      </c>
      <c r="Z447" t="s">
        <v>5528</v>
      </c>
      <c r="AD447" t="s">
        <v>6159</v>
      </c>
      <c r="AE447">
        <v>24</v>
      </c>
      <c r="AF447" t="s">
        <v>8614</v>
      </c>
      <c r="AG447" t="s">
        <v>8603</v>
      </c>
      <c r="AH447" t="s">
        <v>8746</v>
      </c>
      <c r="AJ447">
        <v>18733397227</v>
      </c>
      <c r="AL447" t="s">
        <v>5010</v>
      </c>
      <c r="AM447" t="s">
        <v>5010</v>
      </c>
      <c r="AN447" t="s">
        <v>5158</v>
      </c>
      <c r="AO447" t="s">
        <v>6160</v>
      </c>
      <c r="AR447" t="s">
        <v>5195</v>
      </c>
      <c r="AT447" t="s">
        <v>4998</v>
      </c>
      <c r="AU447" t="s">
        <v>5538</v>
      </c>
      <c r="AV447" t="s">
        <v>5463</v>
      </c>
      <c r="AW447" t="s">
        <v>5463</v>
      </c>
    </row>
    <row r="448" spans="1:50" x14ac:dyDescent="0.2">
      <c r="A448">
        <v>447</v>
      </c>
      <c r="B448" t="s">
        <v>101</v>
      </c>
      <c r="C448">
        <v>10000207</v>
      </c>
      <c r="F448" t="s">
        <v>5512</v>
      </c>
      <c r="G448">
        <v>50002004</v>
      </c>
      <c r="H448">
        <v>47</v>
      </c>
      <c r="J448">
        <v>9001151</v>
      </c>
      <c r="K448" t="s">
        <v>101</v>
      </c>
      <c r="L448" t="s">
        <v>3119</v>
      </c>
      <c r="N448" t="s">
        <v>5513</v>
      </c>
      <c r="P448" t="s">
        <v>6068</v>
      </c>
      <c r="Q448" t="s">
        <v>6143</v>
      </c>
      <c r="S448">
        <v>43563</v>
      </c>
      <c r="T448" t="s">
        <v>3215</v>
      </c>
      <c r="U448" t="s">
        <v>4992</v>
      </c>
      <c r="V448" t="s">
        <v>3238</v>
      </c>
      <c r="W448" t="s">
        <v>160</v>
      </c>
      <c r="X448" t="s">
        <v>6057</v>
      </c>
      <c r="Y448" t="s">
        <v>5528</v>
      </c>
      <c r="Z448" t="s">
        <v>5528</v>
      </c>
      <c r="AD448" t="s">
        <v>6161</v>
      </c>
      <c r="AE448">
        <v>24</v>
      </c>
      <c r="AF448" t="s">
        <v>8614</v>
      </c>
      <c r="AG448" t="s">
        <v>8603</v>
      </c>
      <c r="AH448" t="s">
        <v>8852</v>
      </c>
      <c r="AJ448">
        <v>15033323365</v>
      </c>
      <c r="AL448" t="s">
        <v>5387</v>
      </c>
      <c r="AM448" t="s">
        <v>5387</v>
      </c>
      <c r="AN448" t="s">
        <v>6073</v>
      </c>
      <c r="AO448" t="s">
        <v>6145</v>
      </c>
      <c r="AR448" t="s">
        <v>5195</v>
      </c>
      <c r="AT448" t="s">
        <v>4998</v>
      </c>
      <c r="AU448" t="s">
        <v>5538</v>
      </c>
      <c r="AV448" t="s">
        <v>5463</v>
      </c>
      <c r="AW448" t="s">
        <v>5463</v>
      </c>
    </row>
    <row r="449" spans="1:49" x14ac:dyDescent="0.2">
      <c r="A449">
        <v>448</v>
      </c>
      <c r="B449" t="s">
        <v>101</v>
      </c>
      <c r="C449">
        <v>10000207</v>
      </c>
      <c r="F449" t="s">
        <v>5512</v>
      </c>
      <c r="G449">
        <v>50002004</v>
      </c>
      <c r="H449">
        <v>48</v>
      </c>
      <c r="J449">
        <v>9001152</v>
      </c>
      <c r="K449" t="s">
        <v>101</v>
      </c>
      <c r="L449" t="s">
        <v>3121</v>
      </c>
      <c r="N449" t="s">
        <v>5513</v>
      </c>
      <c r="P449" t="s">
        <v>6087</v>
      </c>
      <c r="Q449" t="s">
        <v>6143</v>
      </c>
      <c r="S449">
        <v>43563</v>
      </c>
      <c r="T449" t="s">
        <v>3215</v>
      </c>
      <c r="U449" t="s">
        <v>4992</v>
      </c>
      <c r="V449" t="s">
        <v>3122</v>
      </c>
      <c r="W449" t="s">
        <v>160</v>
      </c>
      <c r="X449" t="s">
        <v>6057</v>
      </c>
      <c r="Y449" t="s">
        <v>5528</v>
      </c>
      <c r="Z449" t="s">
        <v>5528</v>
      </c>
      <c r="AD449" t="s">
        <v>6162</v>
      </c>
      <c r="AE449">
        <v>22</v>
      </c>
      <c r="AF449" t="s">
        <v>8614</v>
      </c>
      <c r="AG449" t="s">
        <v>8603</v>
      </c>
      <c r="AH449" t="s">
        <v>8851</v>
      </c>
      <c r="AJ449">
        <v>18132152871</v>
      </c>
      <c r="AL449" t="s">
        <v>5387</v>
      </c>
      <c r="AM449" t="s">
        <v>5387</v>
      </c>
      <c r="AN449" t="s">
        <v>6163</v>
      </c>
      <c r="AO449" t="s">
        <v>6164</v>
      </c>
      <c r="AR449" t="s">
        <v>5195</v>
      </c>
      <c r="AT449" t="s">
        <v>4998</v>
      </c>
      <c r="AU449" t="s">
        <v>5538</v>
      </c>
      <c r="AV449" t="s">
        <v>5463</v>
      </c>
      <c r="AW449" t="s">
        <v>5463</v>
      </c>
    </row>
    <row r="450" spans="1:49" x14ac:dyDescent="0.2">
      <c r="A450">
        <v>449</v>
      </c>
      <c r="B450" t="s">
        <v>101</v>
      </c>
      <c r="C450">
        <v>10000207</v>
      </c>
      <c r="F450" t="s">
        <v>5512</v>
      </c>
      <c r="G450">
        <v>50002004</v>
      </c>
      <c r="H450">
        <v>49</v>
      </c>
      <c r="J450">
        <v>9001153</v>
      </c>
      <c r="K450" t="s">
        <v>101</v>
      </c>
      <c r="L450" t="s">
        <v>3124</v>
      </c>
      <c r="N450" t="s">
        <v>5513</v>
      </c>
      <c r="P450" t="s">
        <v>6087</v>
      </c>
      <c r="Q450" t="s">
        <v>6143</v>
      </c>
      <c r="S450">
        <v>43563</v>
      </c>
      <c r="T450" t="s">
        <v>3215</v>
      </c>
      <c r="U450" t="s">
        <v>4992</v>
      </c>
      <c r="V450" t="s">
        <v>3125</v>
      </c>
      <c r="W450" t="s">
        <v>160</v>
      </c>
      <c r="X450" t="s">
        <v>6057</v>
      </c>
      <c r="Y450" t="s">
        <v>5528</v>
      </c>
      <c r="Z450" t="s">
        <v>5528</v>
      </c>
      <c r="AD450" t="s">
        <v>6165</v>
      </c>
      <c r="AE450">
        <v>23</v>
      </c>
      <c r="AF450" t="s">
        <v>8614</v>
      </c>
      <c r="AG450" t="s">
        <v>8603</v>
      </c>
      <c r="AH450" t="s">
        <v>8670</v>
      </c>
      <c r="AJ450">
        <v>15832577740</v>
      </c>
      <c r="AL450" t="s">
        <v>5387</v>
      </c>
      <c r="AM450" t="s">
        <v>5387</v>
      </c>
      <c r="AN450" t="s">
        <v>6166</v>
      </c>
      <c r="AO450" t="s">
        <v>6145</v>
      </c>
      <c r="AR450" t="s">
        <v>5195</v>
      </c>
      <c r="AT450" t="s">
        <v>4998</v>
      </c>
      <c r="AU450" t="s">
        <v>5538</v>
      </c>
      <c r="AV450" t="s">
        <v>5463</v>
      </c>
      <c r="AW450" t="s">
        <v>5463</v>
      </c>
    </row>
    <row r="451" spans="1:49" x14ac:dyDescent="0.2">
      <c r="A451">
        <v>450</v>
      </c>
      <c r="B451" t="s">
        <v>101</v>
      </c>
      <c r="C451">
        <v>10000207</v>
      </c>
      <c r="F451" t="s">
        <v>5512</v>
      </c>
      <c r="G451">
        <v>50002004</v>
      </c>
      <c r="H451">
        <v>50</v>
      </c>
      <c r="J451">
        <v>9001154</v>
      </c>
      <c r="K451" t="s">
        <v>101</v>
      </c>
      <c r="L451" t="s">
        <v>3127</v>
      </c>
      <c r="N451" t="s">
        <v>5513</v>
      </c>
      <c r="P451" t="s">
        <v>6087</v>
      </c>
      <c r="Q451" t="s">
        <v>6143</v>
      </c>
      <c r="S451">
        <v>43563</v>
      </c>
      <c r="T451" t="s">
        <v>3215</v>
      </c>
      <c r="U451" t="s">
        <v>4992</v>
      </c>
      <c r="V451" t="s">
        <v>3128</v>
      </c>
      <c r="W451" t="s">
        <v>160</v>
      </c>
      <c r="X451" t="s">
        <v>6057</v>
      </c>
      <c r="Y451" t="s">
        <v>5528</v>
      </c>
      <c r="Z451" t="s">
        <v>5528</v>
      </c>
      <c r="AD451" t="s">
        <v>6167</v>
      </c>
      <c r="AE451">
        <v>22</v>
      </c>
      <c r="AF451" t="s">
        <v>8614</v>
      </c>
      <c r="AG451" t="s">
        <v>8603</v>
      </c>
      <c r="AH451" t="s">
        <v>7425</v>
      </c>
      <c r="AJ451">
        <v>15373153452</v>
      </c>
      <c r="AL451" t="s">
        <v>5524</v>
      </c>
      <c r="AM451" t="s">
        <v>6657</v>
      </c>
      <c r="AN451" t="s">
        <v>6168</v>
      </c>
      <c r="AO451" t="s">
        <v>6169</v>
      </c>
      <c r="AR451" t="s">
        <v>5195</v>
      </c>
      <c r="AT451" t="s">
        <v>4998</v>
      </c>
      <c r="AU451" t="s">
        <v>5538</v>
      </c>
      <c r="AV451" t="s">
        <v>5463</v>
      </c>
      <c r="AW451" t="s">
        <v>5463</v>
      </c>
    </row>
    <row r="452" spans="1:49" x14ac:dyDescent="0.2">
      <c r="A452">
        <v>451</v>
      </c>
      <c r="B452" t="s">
        <v>101</v>
      </c>
      <c r="C452">
        <v>10000207</v>
      </c>
      <c r="F452" t="s">
        <v>5512</v>
      </c>
      <c r="G452">
        <v>50002004</v>
      </c>
      <c r="H452">
        <v>51</v>
      </c>
      <c r="J452">
        <v>9001155</v>
      </c>
      <c r="K452" t="s">
        <v>101</v>
      </c>
      <c r="L452" t="s">
        <v>3130</v>
      </c>
      <c r="N452" t="s">
        <v>5513</v>
      </c>
      <c r="P452" t="s">
        <v>6087</v>
      </c>
      <c r="Q452" t="s">
        <v>6143</v>
      </c>
      <c r="S452">
        <v>43563</v>
      </c>
      <c r="T452" t="s">
        <v>3215</v>
      </c>
      <c r="U452" t="s">
        <v>4992</v>
      </c>
      <c r="V452" t="s">
        <v>3131</v>
      </c>
      <c r="W452" t="s">
        <v>160</v>
      </c>
      <c r="X452" t="s">
        <v>6057</v>
      </c>
      <c r="Y452" t="s">
        <v>5528</v>
      </c>
      <c r="Z452" t="s">
        <v>5528</v>
      </c>
      <c r="AD452" t="s">
        <v>6170</v>
      </c>
      <c r="AE452">
        <v>24</v>
      </c>
      <c r="AF452" t="s">
        <v>8614</v>
      </c>
      <c r="AG452" t="s">
        <v>8603</v>
      </c>
      <c r="AH452" t="s">
        <v>8850</v>
      </c>
      <c r="AJ452">
        <v>13402400210</v>
      </c>
      <c r="AL452" t="s">
        <v>5387</v>
      </c>
      <c r="AM452" t="s">
        <v>5387</v>
      </c>
      <c r="AN452" t="s">
        <v>6073</v>
      </c>
      <c r="AO452" t="s">
        <v>6145</v>
      </c>
      <c r="AR452" t="s">
        <v>5195</v>
      </c>
      <c r="AT452" t="s">
        <v>4998</v>
      </c>
      <c r="AU452" t="s">
        <v>5538</v>
      </c>
      <c r="AV452" t="s">
        <v>5463</v>
      </c>
      <c r="AW452" t="s">
        <v>5463</v>
      </c>
    </row>
    <row r="453" spans="1:49" x14ac:dyDescent="0.2">
      <c r="A453">
        <v>452</v>
      </c>
      <c r="B453" t="s">
        <v>101</v>
      </c>
      <c r="C453">
        <v>10000207</v>
      </c>
      <c r="F453" t="s">
        <v>5512</v>
      </c>
      <c r="G453">
        <v>50002004</v>
      </c>
      <c r="H453">
        <v>52</v>
      </c>
      <c r="J453">
        <v>9001156</v>
      </c>
      <c r="K453" t="s">
        <v>101</v>
      </c>
      <c r="L453" t="s">
        <v>3133</v>
      </c>
      <c r="N453" t="s">
        <v>5513</v>
      </c>
      <c r="P453" t="s">
        <v>6087</v>
      </c>
      <c r="Q453" t="s">
        <v>6143</v>
      </c>
      <c r="S453">
        <v>43563</v>
      </c>
      <c r="T453" t="s">
        <v>3215</v>
      </c>
      <c r="U453" t="s">
        <v>4992</v>
      </c>
      <c r="V453" t="s">
        <v>3134</v>
      </c>
      <c r="W453" t="s">
        <v>160</v>
      </c>
      <c r="X453" t="s">
        <v>6057</v>
      </c>
      <c r="Y453" t="s">
        <v>5528</v>
      </c>
      <c r="Z453" t="s">
        <v>5528</v>
      </c>
      <c r="AD453" t="s">
        <v>6171</v>
      </c>
      <c r="AE453">
        <v>23</v>
      </c>
      <c r="AF453" t="s">
        <v>8614</v>
      </c>
      <c r="AG453" t="s">
        <v>8603</v>
      </c>
      <c r="AH453" t="s">
        <v>8716</v>
      </c>
      <c r="AJ453">
        <v>15525112371</v>
      </c>
      <c r="AL453" t="s">
        <v>5520</v>
      </c>
      <c r="AM453" t="s">
        <v>7726</v>
      </c>
      <c r="AO453" t="s">
        <v>6172</v>
      </c>
      <c r="AR453" t="s">
        <v>5195</v>
      </c>
      <c r="AT453" t="s">
        <v>4998</v>
      </c>
      <c r="AU453" t="s">
        <v>5538</v>
      </c>
      <c r="AV453" t="s">
        <v>5463</v>
      </c>
      <c r="AW453" t="s">
        <v>5463</v>
      </c>
    </row>
    <row r="454" spans="1:49" x14ac:dyDescent="0.2">
      <c r="A454">
        <v>453</v>
      </c>
      <c r="B454" t="s">
        <v>101</v>
      </c>
      <c r="C454">
        <v>10000207</v>
      </c>
      <c r="F454" t="s">
        <v>5512</v>
      </c>
      <c r="G454">
        <v>50002004</v>
      </c>
      <c r="H454">
        <v>53</v>
      </c>
      <c r="J454">
        <v>9001157</v>
      </c>
      <c r="K454" t="s">
        <v>101</v>
      </c>
      <c r="L454" t="s">
        <v>3136</v>
      </c>
      <c r="N454" t="s">
        <v>5513</v>
      </c>
      <c r="P454" t="s">
        <v>6087</v>
      </c>
      <c r="Q454" t="s">
        <v>6143</v>
      </c>
      <c r="S454">
        <v>43563</v>
      </c>
      <c r="T454" t="s">
        <v>3215</v>
      </c>
      <c r="U454" t="s">
        <v>4992</v>
      </c>
      <c r="V454" t="s">
        <v>3137</v>
      </c>
      <c r="W454" t="s">
        <v>160</v>
      </c>
      <c r="X454" t="s">
        <v>6057</v>
      </c>
      <c r="Y454" t="s">
        <v>5528</v>
      </c>
      <c r="Z454" t="s">
        <v>5528</v>
      </c>
      <c r="AD454" t="s">
        <v>6173</v>
      </c>
      <c r="AE454">
        <v>24</v>
      </c>
      <c r="AF454" t="s">
        <v>8614</v>
      </c>
      <c r="AG454" t="s">
        <v>8603</v>
      </c>
      <c r="AH454" t="s">
        <v>7425</v>
      </c>
      <c r="AJ454">
        <v>13021815000</v>
      </c>
      <c r="AL454" t="s">
        <v>5524</v>
      </c>
      <c r="AM454" t="s">
        <v>6657</v>
      </c>
      <c r="AN454" t="s">
        <v>5634</v>
      </c>
      <c r="AO454" t="s">
        <v>6174</v>
      </c>
      <c r="AR454" t="s">
        <v>5195</v>
      </c>
      <c r="AT454" t="s">
        <v>4998</v>
      </c>
      <c r="AU454" t="s">
        <v>5538</v>
      </c>
      <c r="AV454" t="s">
        <v>5463</v>
      </c>
      <c r="AW454" t="s">
        <v>5463</v>
      </c>
    </row>
    <row r="455" spans="1:49" x14ac:dyDescent="0.2">
      <c r="A455">
        <v>454</v>
      </c>
      <c r="B455" t="s">
        <v>101</v>
      </c>
      <c r="C455">
        <v>10000207</v>
      </c>
      <c r="F455" t="s">
        <v>5512</v>
      </c>
      <c r="G455">
        <v>50002004</v>
      </c>
      <c r="H455">
        <v>54</v>
      </c>
      <c r="J455">
        <v>9001158</v>
      </c>
      <c r="K455" t="s">
        <v>101</v>
      </c>
      <c r="L455" t="s">
        <v>3139</v>
      </c>
      <c r="N455" t="s">
        <v>5513</v>
      </c>
      <c r="P455" t="s">
        <v>6087</v>
      </c>
      <c r="Q455" t="s">
        <v>6143</v>
      </c>
      <c r="S455">
        <v>43563</v>
      </c>
      <c r="T455" t="s">
        <v>3215</v>
      </c>
      <c r="U455" t="s">
        <v>4992</v>
      </c>
      <c r="V455" t="s">
        <v>3140</v>
      </c>
      <c r="W455" t="s">
        <v>160</v>
      </c>
      <c r="X455" t="s">
        <v>6057</v>
      </c>
      <c r="Y455" t="s">
        <v>5528</v>
      </c>
      <c r="Z455" t="s">
        <v>5528</v>
      </c>
      <c r="AD455" t="s">
        <v>6175</v>
      </c>
      <c r="AE455">
        <v>24</v>
      </c>
      <c r="AF455" t="s">
        <v>8614</v>
      </c>
      <c r="AG455" t="s">
        <v>8603</v>
      </c>
      <c r="AH455" t="s">
        <v>7930</v>
      </c>
      <c r="AI455">
        <v>42248</v>
      </c>
      <c r="AJ455">
        <v>15632819813</v>
      </c>
      <c r="AL455" t="s">
        <v>5387</v>
      </c>
      <c r="AM455" t="s">
        <v>5387</v>
      </c>
      <c r="AN455" t="s">
        <v>5201</v>
      </c>
      <c r="AO455" t="s">
        <v>5182</v>
      </c>
      <c r="AR455" t="s">
        <v>5195</v>
      </c>
      <c r="AT455" t="s">
        <v>4998</v>
      </c>
      <c r="AU455" t="s">
        <v>5538</v>
      </c>
      <c r="AV455" t="s">
        <v>5463</v>
      </c>
      <c r="AW455" t="s">
        <v>5463</v>
      </c>
    </row>
    <row r="456" spans="1:49" x14ac:dyDescent="0.2">
      <c r="A456">
        <v>455</v>
      </c>
      <c r="B456" t="s">
        <v>101</v>
      </c>
      <c r="C456">
        <v>10000207</v>
      </c>
      <c r="F456" t="s">
        <v>5512</v>
      </c>
      <c r="G456">
        <v>50002004</v>
      </c>
      <c r="H456">
        <v>55</v>
      </c>
      <c r="J456">
        <v>9001159</v>
      </c>
      <c r="K456" t="s">
        <v>101</v>
      </c>
      <c r="L456" t="s">
        <v>3141</v>
      </c>
      <c r="N456" t="s">
        <v>5513</v>
      </c>
      <c r="P456" t="s">
        <v>6087</v>
      </c>
      <c r="Q456" t="s">
        <v>6143</v>
      </c>
      <c r="S456">
        <v>43563</v>
      </c>
      <c r="T456" t="s">
        <v>3215</v>
      </c>
      <c r="U456" t="s">
        <v>4992</v>
      </c>
      <c r="V456" t="s">
        <v>3142</v>
      </c>
      <c r="W456" t="s">
        <v>160</v>
      </c>
      <c r="X456" t="s">
        <v>6057</v>
      </c>
      <c r="Y456" t="s">
        <v>5528</v>
      </c>
      <c r="Z456" t="s">
        <v>5528</v>
      </c>
      <c r="AD456" t="s">
        <v>6176</v>
      </c>
      <c r="AE456">
        <v>24</v>
      </c>
      <c r="AF456" t="s">
        <v>8614</v>
      </c>
      <c r="AG456" t="s">
        <v>8603</v>
      </c>
      <c r="AH456" t="s">
        <v>8853</v>
      </c>
      <c r="AJ456">
        <v>18732539778</v>
      </c>
      <c r="AL456" t="s">
        <v>5524</v>
      </c>
      <c r="AM456" t="s">
        <v>6657</v>
      </c>
      <c r="AN456" t="s">
        <v>6177</v>
      </c>
      <c r="AO456" t="s">
        <v>6158</v>
      </c>
      <c r="AR456" t="s">
        <v>5195</v>
      </c>
      <c r="AT456" t="s">
        <v>4998</v>
      </c>
      <c r="AU456" t="s">
        <v>5538</v>
      </c>
      <c r="AV456" t="s">
        <v>5463</v>
      </c>
      <c r="AW456" t="s">
        <v>5463</v>
      </c>
    </row>
    <row r="457" spans="1:49" x14ac:dyDescent="0.2">
      <c r="A457">
        <v>456</v>
      </c>
      <c r="B457" t="s">
        <v>101</v>
      </c>
      <c r="C457">
        <v>10000207</v>
      </c>
      <c r="F457" t="s">
        <v>5512</v>
      </c>
      <c r="G457">
        <v>50002004</v>
      </c>
      <c r="H457">
        <v>56</v>
      </c>
      <c r="J457">
        <v>9001162</v>
      </c>
      <c r="K457" t="s">
        <v>101</v>
      </c>
      <c r="L457" t="s">
        <v>1795</v>
      </c>
      <c r="N457" t="s">
        <v>5513</v>
      </c>
      <c r="P457" t="s">
        <v>6087</v>
      </c>
      <c r="Q457" t="s">
        <v>6143</v>
      </c>
      <c r="S457">
        <v>43563</v>
      </c>
      <c r="T457" t="s">
        <v>3215</v>
      </c>
      <c r="U457" t="s">
        <v>4992</v>
      </c>
      <c r="V457" t="s">
        <v>3148</v>
      </c>
      <c r="W457" t="s">
        <v>160</v>
      </c>
      <c r="X457" t="s">
        <v>6057</v>
      </c>
      <c r="Y457" t="s">
        <v>5528</v>
      </c>
      <c r="Z457" t="s">
        <v>5528</v>
      </c>
      <c r="AD457" t="s">
        <v>6178</v>
      </c>
      <c r="AE457">
        <v>23</v>
      </c>
      <c r="AF457" t="s">
        <v>8614</v>
      </c>
      <c r="AG457" t="s">
        <v>8603</v>
      </c>
      <c r="AH457" t="s">
        <v>8630</v>
      </c>
      <c r="AJ457">
        <v>15633399881</v>
      </c>
      <c r="AL457" t="s">
        <v>5387</v>
      </c>
      <c r="AM457" t="s">
        <v>5387</v>
      </c>
      <c r="AN457" t="s">
        <v>5638</v>
      </c>
      <c r="AO457" t="s">
        <v>5810</v>
      </c>
      <c r="AR457" t="s">
        <v>5195</v>
      </c>
      <c r="AT457" t="s">
        <v>4998</v>
      </c>
      <c r="AU457" t="s">
        <v>5538</v>
      </c>
      <c r="AV457" t="s">
        <v>5463</v>
      </c>
      <c r="AW457" t="s">
        <v>5463</v>
      </c>
    </row>
    <row r="458" spans="1:49" hidden="1" x14ac:dyDescent="0.2">
      <c r="A458">
        <v>457</v>
      </c>
      <c r="B458" t="s">
        <v>4942</v>
      </c>
      <c r="C458">
        <v>10000119</v>
      </c>
      <c r="F458" t="s">
        <v>3166</v>
      </c>
      <c r="G458">
        <v>50000288</v>
      </c>
      <c r="H458">
        <v>1</v>
      </c>
      <c r="I458" t="s">
        <v>3166</v>
      </c>
      <c r="J458">
        <v>9000108</v>
      </c>
      <c r="K458" t="s">
        <v>4942</v>
      </c>
      <c r="L458" t="s">
        <v>62</v>
      </c>
      <c r="M458">
        <v>74743</v>
      </c>
      <c r="N458" t="s">
        <v>4991</v>
      </c>
      <c r="O458" t="s">
        <v>3166</v>
      </c>
      <c r="Q458" t="s">
        <v>3166</v>
      </c>
      <c r="T458" t="s">
        <v>3215</v>
      </c>
      <c r="U458" t="s">
        <v>4992</v>
      </c>
      <c r="V458" t="s">
        <v>63</v>
      </c>
      <c r="W458" t="s">
        <v>29</v>
      </c>
      <c r="X458" t="s">
        <v>6057</v>
      </c>
      <c r="Y458" t="s">
        <v>8589</v>
      </c>
      <c r="Z458" t="s">
        <v>6058</v>
      </c>
      <c r="AA458" t="s">
        <v>4995</v>
      </c>
      <c r="AB458" t="s">
        <v>8590</v>
      </c>
      <c r="AD458" t="s">
        <v>6179</v>
      </c>
      <c r="AE458">
        <v>53</v>
      </c>
      <c r="AF458" t="s">
        <v>8653</v>
      </c>
      <c r="AG458" t="s">
        <v>8592</v>
      </c>
      <c r="AH458" t="s">
        <v>8854</v>
      </c>
      <c r="AI458">
        <v>42064</v>
      </c>
      <c r="AJ458">
        <v>13803154011</v>
      </c>
      <c r="AL458" t="s">
        <v>5010</v>
      </c>
      <c r="AM458" t="s">
        <v>5010</v>
      </c>
      <c r="AP458" t="s">
        <v>5971</v>
      </c>
      <c r="AT458" t="s">
        <v>4998</v>
      </c>
      <c r="AV458" t="s">
        <v>4999</v>
      </c>
      <c r="AW458" t="s">
        <v>7936</v>
      </c>
    </row>
    <row r="459" spans="1:49" hidden="1" x14ac:dyDescent="0.2">
      <c r="A459">
        <v>458</v>
      </c>
      <c r="B459" t="s">
        <v>4942</v>
      </c>
      <c r="C459">
        <v>10000119</v>
      </c>
      <c r="F459" t="s">
        <v>3167</v>
      </c>
      <c r="G459">
        <v>50000366</v>
      </c>
      <c r="H459">
        <v>2</v>
      </c>
      <c r="I459" t="s">
        <v>3167</v>
      </c>
      <c r="J459">
        <v>9000102</v>
      </c>
      <c r="K459" t="s">
        <v>4942</v>
      </c>
      <c r="L459" t="s">
        <v>40</v>
      </c>
      <c r="M459">
        <v>1162</v>
      </c>
      <c r="N459" t="s">
        <v>5007</v>
      </c>
      <c r="O459" t="s">
        <v>3167</v>
      </c>
      <c r="Q459" t="s">
        <v>3167</v>
      </c>
      <c r="T459" t="s">
        <v>3215</v>
      </c>
      <c r="U459" t="s">
        <v>4992</v>
      </c>
      <c r="V459" t="s">
        <v>41</v>
      </c>
      <c r="W459" t="s">
        <v>29</v>
      </c>
      <c r="X459" t="s">
        <v>6057</v>
      </c>
      <c r="Y459" t="s">
        <v>8589</v>
      </c>
      <c r="Z459" t="s">
        <v>6058</v>
      </c>
      <c r="AA459" t="s">
        <v>5008</v>
      </c>
      <c r="AB459" t="s">
        <v>8593</v>
      </c>
      <c r="AD459" t="s">
        <v>6180</v>
      </c>
      <c r="AE459">
        <v>45</v>
      </c>
      <c r="AF459" t="s">
        <v>8595</v>
      </c>
      <c r="AG459" t="s">
        <v>8592</v>
      </c>
      <c r="AH459" t="s">
        <v>7399</v>
      </c>
      <c r="AI459">
        <v>36312</v>
      </c>
      <c r="AJ459">
        <v>13663155566</v>
      </c>
      <c r="AK459">
        <v>15733367712</v>
      </c>
      <c r="AL459" t="s">
        <v>5010</v>
      </c>
      <c r="AM459" t="s">
        <v>5010</v>
      </c>
      <c r="AP459" t="s">
        <v>5029</v>
      </c>
      <c r="AT459" t="s">
        <v>4998</v>
      </c>
      <c r="AV459" t="s">
        <v>4999</v>
      </c>
      <c r="AW459" t="s">
        <v>7936</v>
      </c>
    </row>
    <row r="460" spans="1:49" hidden="1" x14ac:dyDescent="0.2">
      <c r="A460">
        <v>459</v>
      </c>
      <c r="B460" t="s">
        <v>4942</v>
      </c>
      <c r="C460">
        <v>10000119</v>
      </c>
      <c r="D460" t="s">
        <v>6181</v>
      </c>
      <c r="E460">
        <v>10000124</v>
      </c>
      <c r="F460" t="s">
        <v>3217</v>
      </c>
      <c r="G460">
        <v>50000371</v>
      </c>
      <c r="H460">
        <v>3</v>
      </c>
      <c r="J460">
        <v>9000690</v>
      </c>
      <c r="K460" t="s">
        <v>4942</v>
      </c>
      <c r="L460" t="s">
        <v>1432</v>
      </c>
      <c r="M460">
        <v>10300</v>
      </c>
      <c r="N460" t="s">
        <v>5007</v>
      </c>
      <c r="O460" t="s">
        <v>3219</v>
      </c>
      <c r="Q460" t="s">
        <v>6182</v>
      </c>
      <c r="S460">
        <v>43374</v>
      </c>
      <c r="T460" t="s">
        <v>3215</v>
      </c>
      <c r="U460" t="s">
        <v>4992</v>
      </c>
      <c r="V460" t="s">
        <v>1433</v>
      </c>
      <c r="W460" t="s">
        <v>125</v>
      </c>
      <c r="X460" t="s">
        <v>6057</v>
      </c>
      <c r="Y460" t="s">
        <v>8589</v>
      </c>
      <c r="Z460" t="s">
        <v>6071</v>
      </c>
      <c r="AD460" t="s">
        <v>6183</v>
      </c>
      <c r="AE460">
        <v>46</v>
      </c>
      <c r="AF460" t="s">
        <v>8591</v>
      </c>
      <c r="AG460" t="s">
        <v>8592</v>
      </c>
      <c r="AH460" t="s">
        <v>6673</v>
      </c>
      <c r="AI460">
        <v>33692</v>
      </c>
      <c r="AJ460">
        <v>13313059556</v>
      </c>
      <c r="AL460" t="s">
        <v>5010</v>
      </c>
      <c r="AM460" t="s">
        <v>5010</v>
      </c>
      <c r="AN460" t="s">
        <v>5634</v>
      </c>
      <c r="AO460" t="s">
        <v>6184</v>
      </c>
      <c r="AP460" t="s">
        <v>5289</v>
      </c>
      <c r="AS460" t="s">
        <v>5195</v>
      </c>
      <c r="AT460" t="s">
        <v>4998</v>
      </c>
      <c r="AU460" t="s">
        <v>5273</v>
      </c>
      <c r="AV460" t="s">
        <v>5274</v>
      </c>
      <c r="AW460" t="s">
        <v>5352</v>
      </c>
    </row>
    <row r="461" spans="1:49" x14ac:dyDescent="0.2">
      <c r="A461">
        <v>460</v>
      </c>
      <c r="B461" t="s">
        <v>4942</v>
      </c>
      <c r="C461">
        <v>10000119</v>
      </c>
      <c r="D461" t="s">
        <v>6185</v>
      </c>
      <c r="E461">
        <v>10000123</v>
      </c>
      <c r="F461" t="s">
        <v>3217</v>
      </c>
      <c r="G461">
        <v>50000369</v>
      </c>
      <c r="H461">
        <v>4</v>
      </c>
      <c r="J461">
        <v>9000139</v>
      </c>
      <c r="K461" t="s">
        <v>4942</v>
      </c>
      <c r="L461" t="s">
        <v>138</v>
      </c>
      <c r="M461">
        <v>10010</v>
      </c>
      <c r="N461" t="s">
        <v>4991</v>
      </c>
      <c r="O461" t="s">
        <v>3217</v>
      </c>
      <c r="Q461" t="s">
        <v>6186</v>
      </c>
      <c r="S461">
        <v>43678</v>
      </c>
      <c r="T461" t="s">
        <v>3215</v>
      </c>
      <c r="U461" t="s">
        <v>5130</v>
      </c>
      <c r="V461" t="s">
        <v>139</v>
      </c>
      <c r="W461" t="s">
        <v>125</v>
      </c>
      <c r="X461" t="s">
        <v>6057</v>
      </c>
      <c r="Y461" t="s">
        <v>8589</v>
      </c>
      <c r="Z461" t="s">
        <v>6071</v>
      </c>
      <c r="AA461" t="s">
        <v>5048</v>
      </c>
      <c r="AB461" t="s">
        <v>8593</v>
      </c>
      <c r="AD461" t="s">
        <v>6187</v>
      </c>
      <c r="AE461">
        <v>34</v>
      </c>
      <c r="AF461" t="s">
        <v>8604</v>
      </c>
      <c r="AG461" t="s">
        <v>8603</v>
      </c>
      <c r="AH461" t="s">
        <v>5243</v>
      </c>
      <c r="AI461">
        <v>40463</v>
      </c>
      <c r="AJ461">
        <v>15530855557</v>
      </c>
      <c r="AK461">
        <v>15530855556</v>
      </c>
      <c r="AL461" t="s">
        <v>5010</v>
      </c>
      <c r="AM461" t="s">
        <v>5010</v>
      </c>
      <c r="AN461" t="s">
        <v>5694</v>
      </c>
      <c r="AO461" t="s">
        <v>5224</v>
      </c>
      <c r="AP461" t="s">
        <v>5289</v>
      </c>
      <c r="AT461" t="s">
        <v>4998</v>
      </c>
      <c r="AV461" t="s">
        <v>4999</v>
      </c>
      <c r="AW461" t="s">
        <v>7936</v>
      </c>
    </row>
    <row r="462" spans="1:49" x14ac:dyDescent="0.2">
      <c r="A462">
        <v>461</v>
      </c>
      <c r="B462" t="s">
        <v>4942</v>
      </c>
      <c r="C462">
        <v>10000119</v>
      </c>
      <c r="D462" t="s">
        <v>6188</v>
      </c>
      <c r="E462">
        <v>10000122</v>
      </c>
      <c r="F462" t="s">
        <v>5039</v>
      </c>
      <c r="G462">
        <v>50000368</v>
      </c>
      <c r="H462">
        <v>5</v>
      </c>
      <c r="J462">
        <v>9000124</v>
      </c>
      <c r="K462" t="s">
        <v>4942</v>
      </c>
      <c r="L462" t="s">
        <v>102</v>
      </c>
      <c r="M462">
        <v>50235</v>
      </c>
      <c r="N462" t="s">
        <v>4991</v>
      </c>
      <c r="O462" t="s">
        <v>3176</v>
      </c>
      <c r="Q462" t="s">
        <v>6189</v>
      </c>
      <c r="S462">
        <v>43374</v>
      </c>
      <c r="T462" t="s">
        <v>3215</v>
      </c>
      <c r="U462" t="s">
        <v>4992</v>
      </c>
      <c r="V462" t="s">
        <v>103</v>
      </c>
      <c r="W462" t="s">
        <v>105</v>
      </c>
      <c r="X462" t="s">
        <v>6057</v>
      </c>
      <c r="Y462" t="s">
        <v>8600</v>
      </c>
      <c r="Z462" t="s">
        <v>6062</v>
      </c>
      <c r="AA462" t="s">
        <v>5048</v>
      </c>
      <c r="AB462" t="s">
        <v>8593</v>
      </c>
      <c r="AD462" t="s">
        <v>6048</v>
      </c>
      <c r="AE462">
        <v>34</v>
      </c>
      <c r="AF462" t="s">
        <v>8604</v>
      </c>
      <c r="AG462" t="s">
        <v>8603</v>
      </c>
      <c r="AH462" t="s">
        <v>8855</v>
      </c>
      <c r="AI462">
        <v>38689</v>
      </c>
      <c r="AJ462">
        <v>13739820688</v>
      </c>
      <c r="AL462" t="s">
        <v>4997</v>
      </c>
      <c r="AM462" t="s">
        <v>5075</v>
      </c>
      <c r="AN462" t="s">
        <v>5197</v>
      </c>
      <c r="AO462" t="s">
        <v>5146</v>
      </c>
      <c r="AP462" t="s">
        <v>5166</v>
      </c>
      <c r="AT462" t="s">
        <v>4998</v>
      </c>
      <c r="AV462" t="s">
        <v>4999</v>
      </c>
      <c r="AW462" t="s">
        <v>7936</v>
      </c>
    </row>
    <row r="463" spans="1:49" hidden="1" x14ac:dyDescent="0.2">
      <c r="A463">
        <v>462</v>
      </c>
      <c r="B463" t="s">
        <v>4942</v>
      </c>
      <c r="C463">
        <v>10000119</v>
      </c>
      <c r="D463" t="s">
        <v>6188</v>
      </c>
      <c r="E463">
        <v>10000122</v>
      </c>
      <c r="F463" t="s">
        <v>3217</v>
      </c>
      <c r="G463">
        <v>50000367</v>
      </c>
      <c r="H463">
        <v>6</v>
      </c>
      <c r="J463">
        <v>9000142</v>
      </c>
      <c r="K463" t="s">
        <v>4942</v>
      </c>
      <c r="L463" t="s">
        <v>147</v>
      </c>
      <c r="M463">
        <v>23180</v>
      </c>
      <c r="N463" t="s">
        <v>4991</v>
      </c>
      <c r="O463" t="s">
        <v>3219</v>
      </c>
      <c r="Q463" t="s">
        <v>6190</v>
      </c>
      <c r="S463">
        <v>43374</v>
      </c>
      <c r="T463" t="s">
        <v>3215</v>
      </c>
      <c r="U463" t="s">
        <v>4992</v>
      </c>
      <c r="V463" t="s">
        <v>148</v>
      </c>
      <c r="W463" t="s">
        <v>125</v>
      </c>
      <c r="X463" t="s">
        <v>6057</v>
      </c>
      <c r="Y463" t="s">
        <v>8589</v>
      </c>
      <c r="Z463" t="s">
        <v>6071</v>
      </c>
      <c r="AA463" t="s">
        <v>4995</v>
      </c>
      <c r="AB463" t="s">
        <v>8590</v>
      </c>
      <c r="AD463" t="s">
        <v>6191</v>
      </c>
      <c r="AE463">
        <v>42</v>
      </c>
      <c r="AF463" t="s">
        <v>8595</v>
      </c>
      <c r="AG463" t="s">
        <v>8592</v>
      </c>
      <c r="AH463" t="s">
        <v>8674</v>
      </c>
      <c r="AI463">
        <v>37936</v>
      </c>
      <c r="AJ463">
        <v>13903370408</v>
      </c>
      <c r="AL463" t="s">
        <v>4997</v>
      </c>
      <c r="AM463" t="s">
        <v>5075</v>
      </c>
      <c r="AN463" t="s">
        <v>5844</v>
      </c>
      <c r="AO463" t="s">
        <v>5146</v>
      </c>
      <c r="AP463" t="s">
        <v>5166</v>
      </c>
      <c r="AT463" t="s">
        <v>4998</v>
      </c>
      <c r="AV463" t="s">
        <v>4999</v>
      </c>
      <c r="AW463" t="s">
        <v>7936</v>
      </c>
    </row>
    <row r="464" spans="1:49" hidden="1" x14ac:dyDescent="0.2">
      <c r="A464">
        <v>463</v>
      </c>
      <c r="B464" t="s">
        <v>4942</v>
      </c>
      <c r="C464">
        <v>10000119</v>
      </c>
      <c r="D464" t="s">
        <v>6192</v>
      </c>
      <c r="E464">
        <v>10000125</v>
      </c>
      <c r="F464" t="s">
        <v>3217</v>
      </c>
      <c r="G464">
        <v>50000373</v>
      </c>
      <c r="H464">
        <v>7</v>
      </c>
      <c r="J464">
        <v>9000140</v>
      </c>
      <c r="K464" t="s">
        <v>4942</v>
      </c>
      <c r="L464" t="s">
        <v>141</v>
      </c>
      <c r="M464">
        <v>23066</v>
      </c>
      <c r="N464" t="s">
        <v>4991</v>
      </c>
      <c r="O464" t="s">
        <v>3219</v>
      </c>
      <c r="Q464" t="s">
        <v>6193</v>
      </c>
      <c r="S464">
        <v>43374</v>
      </c>
      <c r="T464" t="s">
        <v>3215</v>
      </c>
      <c r="U464" t="s">
        <v>4992</v>
      </c>
      <c r="V464" t="s">
        <v>142</v>
      </c>
      <c r="W464" t="s">
        <v>125</v>
      </c>
      <c r="X464" t="s">
        <v>6057</v>
      </c>
      <c r="Y464" t="s">
        <v>8589</v>
      </c>
      <c r="Z464" t="s">
        <v>6071</v>
      </c>
      <c r="AA464" t="s">
        <v>5048</v>
      </c>
      <c r="AB464" t="s">
        <v>8593</v>
      </c>
      <c r="AD464" t="s">
        <v>6194</v>
      </c>
      <c r="AE464">
        <v>46</v>
      </c>
      <c r="AF464" t="s">
        <v>8595</v>
      </c>
      <c r="AG464" t="s">
        <v>8592</v>
      </c>
      <c r="AH464" t="s">
        <v>8856</v>
      </c>
      <c r="AI464">
        <v>41212</v>
      </c>
      <c r="AJ464">
        <v>13363251126</v>
      </c>
      <c r="AL464" t="s">
        <v>5387</v>
      </c>
      <c r="AM464" t="s">
        <v>5387</v>
      </c>
      <c r="AN464" t="s">
        <v>5752</v>
      </c>
      <c r="AO464" t="s">
        <v>6195</v>
      </c>
      <c r="AP464" t="s">
        <v>5045</v>
      </c>
      <c r="AT464" t="s">
        <v>4998</v>
      </c>
      <c r="AV464" t="s">
        <v>4999</v>
      </c>
      <c r="AW464" t="s">
        <v>7936</v>
      </c>
    </row>
    <row r="465" spans="1:50" hidden="1" x14ac:dyDescent="0.2">
      <c r="A465">
        <v>464</v>
      </c>
      <c r="B465" t="s">
        <v>4942</v>
      </c>
      <c r="C465">
        <v>10000119</v>
      </c>
      <c r="D465" t="s">
        <v>6192</v>
      </c>
      <c r="E465">
        <v>10000125</v>
      </c>
      <c r="F465" t="s">
        <v>5039</v>
      </c>
      <c r="G465">
        <v>50000375</v>
      </c>
      <c r="H465">
        <v>8</v>
      </c>
      <c r="J465">
        <v>9000151</v>
      </c>
      <c r="K465" t="s">
        <v>4942</v>
      </c>
      <c r="L465" t="s">
        <v>177</v>
      </c>
      <c r="N465" t="s">
        <v>5007</v>
      </c>
      <c r="O465" t="s">
        <v>3222</v>
      </c>
      <c r="Q465" t="s">
        <v>6198</v>
      </c>
      <c r="S465">
        <v>43374</v>
      </c>
      <c r="T465" t="s">
        <v>3215</v>
      </c>
      <c r="U465" t="s">
        <v>4992</v>
      </c>
      <c r="V465" t="s">
        <v>178</v>
      </c>
      <c r="W465" t="s">
        <v>105</v>
      </c>
      <c r="X465" t="s">
        <v>6057</v>
      </c>
      <c r="Y465" t="s">
        <v>8600</v>
      </c>
      <c r="Z465" t="s">
        <v>6062</v>
      </c>
      <c r="AD465" t="s">
        <v>6199</v>
      </c>
      <c r="AE465">
        <v>37</v>
      </c>
      <c r="AF465" t="s">
        <v>8607</v>
      </c>
      <c r="AG465" t="s">
        <v>8592</v>
      </c>
      <c r="AH465" t="s">
        <v>6720</v>
      </c>
      <c r="AJ465">
        <v>13111463585</v>
      </c>
      <c r="AL465" t="s">
        <v>5010</v>
      </c>
      <c r="AM465" t="s">
        <v>5010</v>
      </c>
      <c r="AN465" t="s">
        <v>6200</v>
      </c>
      <c r="AO465" t="s">
        <v>5304</v>
      </c>
      <c r="AP465" t="s">
        <v>5491</v>
      </c>
      <c r="AT465" t="s">
        <v>4998</v>
      </c>
      <c r="AU465" t="s">
        <v>5070</v>
      </c>
      <c r="AV465" t="s">
        <v>5071</v>
      </c>
      <c r="AW465" t="s">
        <v>8609</v>
      </c>
    </row>
    <row r="466" spans="1:50" hidden="1" x14ac:dyDescent="0.2">
      <c r="A466">
        <v>465</v>
      </c>
      <c r="B466" t="s">
        <v>4942</v>
      </c>
      <c r="C466">
        <v>10000119</v>
      </c>
      <c r="F466" t="s">
        <v>5512</v>
      </c>
      <c r="G466">
        <v>50000065</v>
      </c>
      <c r="H466">
        <v>9</v>
      </c>
      <c r="J466">
        <v>9000917</v>
      </c>
      <c r="K466" t="s">
        <v>4942</v>
      </c>
      <c r="L466" t="s">
        <v>2022</v>
      </c>
      <c r="M466">
        <v>61675</v>
      </c>
      <c r="N466" t="s">
        <v>5007</v>
      </c>
      <c r="O466" t="s">
        <v>3218</v>
      </c>
      <c r="Q466" t="s">
        <v>6212</v>
      </c>
      <c r="S466">
        <v>43497</v>
      </c>
      <c r="T466" t="s">
        <v>3215</v>
      </c>
      <c r="U466" t="s">
        <v>4992</v>
      </c>
      <c r="V466" t="s">
        <v>2023</v>
      </c>
      <c r="W466" t="s">
        <v>105</v>
      </c>
      <c r="X466" t="s">
        <v>6057</v>
      </c>
      <c r="Y466" t="s">
        <v>8600</v>
      </c>
      <c r="Z466" t="s">
        <v>6062</v>
      </c>
      <c r="AC466" t="s">
        <v>5049</v>
      </c>
      <c r="AD466" t="s">
        <v>6213</v>
      </c>
      <c r="AE466">
        <v>50</v>
      </c>
      <c r="AF466" t="s">
        <v>8591</v>
      </c>
      <c r="AG466" t="s">
        <v>8592</v>
      </c>
      <c r="AH466" t="s">
        <v>6214</v>
      </c>
      <c r="AI466">
        <v>41387</v>
      </c>
      <c r="AJ466">
        <v>13931470936</v>
      </c>
      <c r="AL466" t="s">
        <v>5951</v>
      </c>
      <c r="AM466" t="s">
        <v>6657</v>
      </c>
      <c r="AN466" t="s">
        <v>6215</v>
      </c>
      <c r="AO466" t="s">
        <v>6216</v>
      </c>
      <c r="AT466" t="s">
        <v>4998</v>
      </c>
      <c r="AU466" t="s">
        <v>5059</v>
      </c>
      <c r="AV466">
        <v>43460</v>
      </c>
      <c r="AW466" t="s">
        <v>8605</v>
      </c>
    </row>
    <row r="467" spans="1:50" hidden="1" x14ac:dyDescent="0.2">
      <c r="A467">
        <v>466</v>
      </c>
      <c r="B467" t="s">
        <v>4942</v>
      </c>
      <c r="C467">
        <v>10000119</v>
      </c>
      <c r="F467" t="s">
        <v>5091</v>
      </c>
      <c r="G467">
        <v>50000478</v>
      </c>
      <c r="H467">
        <v>10</v>
      </c>
      <c r="J467">
        <v>9000740</v>
      </c>
      <c r="K467" t="s">
        <v>4942</v>
      </c>
      <c r="L467" t="s">
        <v>1579</v>
      </c>
      <c r="M467">
        <v>104326</v>
      </c>
      <c r="N467" t="s">
        <v>4991</v>
      </c>
      <c r="O467" t="s">
        <v>3218</v>
      </c>
      <c r="Q467" t="s">
        <v>7741</v>
      </c>
      <c r="S467">
        <v>43473</v>
      </c>
      <c r="T467" t="s">
        <v>3215</v>
      </c>
      <c r="U467" t="s">
        <v>4992</v>
      </c>
      <c r="V467" t="s">
        <v>1580</v>
      </c>
      <c r="W467" t="s">
        <v>105</v>
      </c>
      <c r="X467" t="s">
        <v>6057</v>
      </c>
      <c r="Y467" t="s">
        <v>8600</v>
      </c>
      <c r="Z467" t="s">
        <v>5528</v>
      </c>
      <c r="AD467" t="s">
        <v>6220</v>
      </c>
      <c r="AE467">
        <v>36</v>
      </c>
      <c r="AF467" t="s">
        <v>8607</v>
      </c>
      <c r="AG467" t="s">
        <v>8592</v>
      </c>
      <c r="AH467" t="s">
        <v>5243</v>
      </c>
      <c r="AJ467">
        <v>13582589030</v>
      </c>
      <c r="AL467" t="s">
        <v>5010</v>
      </c>
      <c r="AM467" t="s">
        <v>5010</v>
      </c>
      <c r="AN467" t="s">
        <v>6221</v>
      </c>
      <c r="AO467" t="s">
        <v>6222</v>
      </c>
      <c r="AP467" t="s">
        <v>5020</v>
      </c>
      <c r="AT467" t="s">
        <v>4998</v>
      </c>
      <c r="AU467" t="s">
        <v>6025</v>
      </c>
      <c r="AV467" t="s">
        <v>5627</v>
      </c>
      <c r="AW467" t="s">
        <v>8401</v>
      </c>
      <c r="AX467" t="s">
        <v>6223</v>
      </c>
    </row>
    <row r="468" spans="1:50" x14ac:dyDescent="0.2">
      <c r="A468">
        <v>467</v>
      </c>
      <c r="B468" t="s">
        <v>4942</v>
      </c>
      <c r="C468">
        <v>10000120</v>
      </c>
      <c r="F468" t="s">
        <v>5091</v>
      </c>
      <c r="G468">
        <v>50000479</v>
      </c>
      <c r="H468">
        <v>11</v>
      </c>
      <c r="J468">
        <v>9000720</v>
      </c>
      <c r="K468" t="s">
        <v>4942</v>
      </c>
      <c r="L468" t="s">
        <v>1519</v>
      </c>
      <c r="M468">
        <v>56249</v>
      </c>
      <c r="N468" t="s">
        <v>5007</v>
      </c>
      <c r="O468" t="s">
        <v>3222</v>
      </c>
      <c r="Q468" t="s">
        <v>6198</v>
      </c>
      <c r="S468">
        <v>43405</v>
      </c>
      <c r="T468" t="s">
        <v>3215</v>
      </c>
      <c r="U468" t="s">
        <v>4992</v>
      </c>
      <c r="V468" t="s">
        <v>1520</v>
      </c>
      <c r="W468" t="s">
        <v>105</v>
      </c>
      <c r="X468" t="s">
        <v>6057</v>
      </c>
      <c r="Y468" t="s">
        <v>8600</v>
      </c>
      <c r="Z468" t="s">
        <v>6062</v>
      </c>
      <c r="AD468" t="s">
        <v>6224</v>
      </c>
      <c r="AE468">
        <v>32</v>
      </c>
      <c r="AF468" t="s">
        <v>8604</v>
      </c>
      <c r="AG468" t="s">
        <v>8603</v>
      </c>
      <c r="AH468" t="s">
        <v>8857</v>
      </c>
      <c r="AJ468">
        <v>13784666385</v>
      </c>
      <c r="AL468" t="s">
        <v>5387</v>
      </c>
      <c r="AM468" t="s">
        <v>5387</v>
      </c>
      <c r="AN468" t="s">
        <v>6225</v>
      </c>
      <c r="AO468" t="s">
        <v>6226</v>
      </c>
      <c r="AT468" t="s">
        <v>4998</v>
      </c>
      <c r="AU468" t="s">
        <v>6227</v>
      </c>
      <c r="AV468" t="s">
        <v>6228</v>
      </c>
      <c r="AW468" t="s">
        <v>8616</v>
      </c>
    </row>
    <row r="469" spans="1:50" hidden="1" x14ac:dyDescent="0.2">
      <c r="A469">
        <v>468</v>
      </c>
      <c r="B469" t="s">
        <v>4942</v>
      </c>
      <c r="C469">
        <v>10000120</v>
      </c>
      <c r="F469" t="s">
        <v>5091</v>
      </c>
      <c r="G469">
        <v>50000479</v>
      </c>
      <c r="H469">
        <v>12</v>
      </c>
      <c r="J469">
        <v>9001281</v>
      </c>
      <c r="K469" t="s">
        <v>4942</v>
      </c>
      <c r="L469" t="s">
        <v>8016</v>
      </c>
      <c r="M469">
        <v>76098</v>
      </c>
      <c r="N469" t="s">
        <v>5513</v>
      </c>
      <c r="O469" t="s">
        <v>3218</v>
      </c>
      <c r="Q469" t="s">
        <v>6212</v>
      </c>
      <c r="S469">
        <v>43678</v>
      </c>
      <c r="T469" t="s">
        <v>3215</v>
      </c>
      <c r="U469" t="s">
        <v>4992</v>
      </c>
      <c r="V469" t="s">
        <v>8017</v>
      </c>
      <c r="W469" t="s">
        <v>160</v>
      </c>
      <c r="X469" t="s">
        <v>6057</v>
      </c>
      <c r="Y469" t="s">
        <v>5528</v>
      </c>
      <c r="Z469" t="s">
        <v>5528</v>
      </c>
      <c r="AD469" t="s">
        <v>8018</v>
      </c>
      <c r="AE469">
        <v>42</v>
      </c>
      <c r="AF469" t="s">
        <v>8595</v>
      </c>
      <c r="AG469" t="s">
        <v>8592</v>
      </c>
      <c r="AH469" t="s">
        <v>8019</v>
      </c>
      <c r="AI469">
        <v>20001023</v>
      </c>
      <c r="AJ469">
        <v>15383051540</v>
      </c>
      <c r="AL469" t="s">
        <v>5951</v>
      </c>
      <c r="AM469" t="s">
        <v>6657</v>
      </c>
      <c r="AN469" t="s">
        <v>8020</v>
      </c>
      <c r="AO469" t="s">
        <v>5541</v>
      </c>
      <c r="AT469" t="s">
        <v>4998</v>
      </c>
      <c r="AU469" t="s">
        <v>7857</v>
      </c>
      <c r="AV469" t="s">
        <v>7858</v>
      </c>
      <c r="AW469" t="s">
        <v>7863</v>
      </c>
    </row>
    <row r="470" spans="1:50" hidden="1" x14ac:dyDescent="0.2">
      <c r="A470">
        <v>469</v>
      </c>
      <c r="B470" t="s">
        <v>4942</v>
      </c>
      <c r="C470">
        <v>10000120</v>
      </c>
      <c r="F470" t="s">
        <v>5091</v>
      </c>
      <c r="G470">
        <v>50000479</v>
      </c>
      <c r="H470">
        <v>13</v>
      </c>
      <c r="J470">
        <v>9001282</v>
      </c>
      <c r="K470" t="s">
        <v>4942</v>
      </c>
      <c r="L470" t="s">
        <v>8021</v>
      </c>
      <c r="M470">
        <v>74749</v>
      </c>
      <c r="N470" t="s">
        <v>5513</v>
      </c>
      <c r="O470" t="s">
        <v>3218</v>
      </c>
      <c r="Q470" t="s">
        <v>6212</v>
      </c>
      <c r="S470">
        <v>43678</v>
      </c>
      <c r="T470" t="s">
        <v>3215</v>
      </c>
      <c r="U470" t="s">
        <v>4992</v>
      </c>
      <c r="V470" t="s">
        <v>8022</v>
      </c>
      <c r="W470" t="s">
        <v>160</v>
      </c>
      <c r="X470" t="s">
        <v>6057</v>
      </c>
      <c r="Y470" t="s">
        <v>5528</v>
      </c>
      <c r="Z470" t="s">
        <v>5528</v>
      </c>
      <c r="AD470" t="s">
        <v>8023</v>
      </c>
      <c r="AE470">
        <v>50</v>
      </c>
      <c r="AF470" t="s">
        <v>8591</v>
      </c>
      <c r="AG470" t="s">
        <v>8592</v>
      </c>
      <c r="AH470" t="s">
        <v>8024</v>
      </c>
      <c r="AI470">
        <v>20170628</v>
      </c>
      <c r="AJ470">
        <v>13931505577</v>
      </c>
      <c r="AM470" t="s">
        <v>5387</v>
      </c>
      <c r="AT470" t="s">
        <v>4998</v>
      </c>
      <c r="AU470" t="s">
        <v>7857</v>
      </c>
      <c r="AV470" t="s">
        <v>7858</v>
      </c>
      <c r="AW470" t="s">
        <v>7863</v>
      </c>
    </row>
    <row r="471" spans="1:50" hidden="1" x14ac:dyDescent="0.2">
      <c r="A471">
        <v>470</v>
      </c>
      <c r="B471" t="s">
        <v>4942</v>
      </c>
      <c r="C471">
        <v>10000120</v>
      </c>
      <c r="F471" t="s">
        <v>5091</v>
      </c>
      <c r="G471">
        <v>50000479</v>
      </c>
      <c r="H471">
        <v>14</v>
      </c>
      <c r="J471">
        <v>9001283</v>
      </c>
      <c r="K471" t="s">
        <v>4942</v>
      </c>
      <c r="L471" t="s">
        <v>8025</v>
      </c>
      <c r="M471">
        <v>74775</v>
      </c>
      <c r="N471" t="s">
        <v>4991</v>
      </c>
      <c r="O471" t="s">
        <v>3223</v>
      </c>
      <c r="Q471" t="s">
        <v>6189</v>
      </c>
      <c r="S471">
        <v>43678</v>
      </c>
      <c r="T471" t="s">
        <v>3215</v>
      </c>
      <c r="U471" t="s">
        <v>5130</v>
      </c>
      <c r="V471" t="s">
        <v>8026</v>
      </c>
      <c r="W471" t="s">
        <v>125</v>
      </c>
      <c r="X471" t="s">
        <v>6057</v>
      </c>
      <c r="Y471" t="s">
        <v>8589</v>
      </c>
      <c r="AD471" t="s">
        <v>8027</v>
      </c>
      <c r="AE471">
        <v>47</v>
      </c>
      <c r="AF471" t="s">
        <v>8591</v>
      </c>
      <c r="AG471" t="s">
        <v>8592</v>
      </c>
      <c r="AH471" t="s">
        <v>5671</v>
      </c>
      <c r="AI471">
        <v>20061113</v>
      </c>
      <c r="AJ471">
        <v>15033396363</v>
      </c>
      <c r="AL471" t="s">
        <v>5010</v>
      </c>
      <c r="AM471" t="s">
        <v>5010</v>
      </c>
      <c r="AN471" t="s">
        <v>5272</v>
      </c>
      <c r="AO471" t="s">
        <v>8028</v>
      </c>
      <c r="AT471" t="s">
        <v>4998</v>
      </c>
      <c r="AU471" t="s">
        <v>7857</v>
      </c>
      <c r="AV471" t="s">
        <v>7858</v>
      </c>
      <c r="AW471" t="s">
        <v>7863</v>
      </c>
    </row>
    <row r="472" spans="1:50" hidden="1" x14ac:dyDescent="0.2">
      <c r="A472">
        <v>471</v>
      </c>
      <c r="B472" t="s">
        <v>109</v>
      </c>
      <c r="C472">
        <v>10000124</v>
      </c>
      <c r="F472" t="s">
        <v>3239</v>
      </c>
      <c r="G472">
        <v>50000382</v>
      </c>
      <c r="H472">
        <v>1</v>
      </c>
      <c r="I472" t="s">
        <v>3166</v>
      </c>
      <c r="J472">
        <v>9000125</v>
      </c>
      <c r="K472" t="s">
        <v>109</v>
      </c>
      <c r="L472" t="s">
        <v>106</v>
      </c>
      <c r="M472">
        <v>67001</v>
      </c>
      <c r="N472" t="s">
        <v>4991</v>
      </c>
      <c r="O472" t="s">
        <v>3166</v>
      </c>
      <c r="Q472" t="s">
        <v>3166</v>
      </c>
      <c r="T472" t="s">
        <v>3215</v>
      </c>
      <c r="U472" t="s">
        <v>4992</v>
      </c>
      <c r="V472" t="s">
        <v>107</v>
      </c>
      <c r="W472" t="s">
        <v>29</v>
      </c>
      <c r="X472" t="s">
        <v>6057</v>
      </c>
      <c r="Y472" t="s">
        <v>8589</v>
      </c>
      <c r="Z472" t="s">
        <v>6058</v>
      </c>
      <c r="AA472" t="s">
        <v>4995</v>
      </c>
      <c r="AB472" t="s">
        <v>8590</v>
      </c>
      <c r="AD472" t="s">
        <v>6229</v>
      </c>
      <c r="AE472">
        <v>56</v>
      </c>
      <c r="AF472" t="s">
        <v>8659</v>
      </c>
      <c r="AG472" t="s">
        <v>8592</v>
      </c>
      <c r="AH472" t="s">
        <v>8858</v>
      </c>
      <c r="AI472">
        <v>34633</v>
      </c>
      <c r="AJ472">
        <v>13703340845</v>
      </c>
      <c r="AL472" t="s">
        <v>5075</v>
      </c>
      <c r="AM472" t="s">
        <v>5075</v>
      </c>
      <c r="AP472" t="s">
        <v>5017</v>
      </c>
      <c r="AQ472" t="s">
        <v>6230</v>
      </c>
      <c r="AT472" t="s">
        <v>4998</v>
      </c>
      <c r="AU472" t="s">
        <v>5070</v>
      </c>
      <c r="AV472" t="s">
        <v>5071</v>
      </c>
      <c r="AW472" t="s">
        <v>8609</v>
      </c>
    </row>
    <row r="473" spans="1:50" hidden="1" x14ac:dyDescent="0.2">
      <c r="A473">
        <v>472</v>
      </c>
      <c r="B473" t="s">
        <v>109</v>
      </c>
      <c r="C473">
        <v>10000124</v>
      </c>
      <c r="F473" t="s">
        <v>3167</v>
      </c>
      <c r="G473">
        <v>50000381</v>
      </c>
      <c r="H473">
        <v>2</v>
      </c>
      <c r="I473" t="s">
        <v>3167</v>
      </c>
      <c r="J473">
        <v>9000126</v>
      </c>
      <c r="K473" t="s">
        <v>109</v>
      </c>
      <c r="L473" t="s">
        <v>110</v>
      </c>
      <c r="M473">
        <v>18712</v>
      </c>
      <c r="N473" t="s">
        <v>4991</v>
      </c>
      <c r="O473" t="s">
        <v>3167</v>
      </c>
      <c r="Q473" t="s">
        <v>3167</v>
      </c>
      <c r="T473" t="s">
        <v>3215</v>
      </c>
      <c r="U473" t="s">
        <v>4992</v>
      </c>
      <c r="V473" t="s">
        <v>111</v>
      </c>
      <c r="W473" t="s">
        <v>29</v>
      </c>
      <c r="X473" t="s">
        <v>6057</v>
      </c>
      <c r="Y473" t="s">
        <v>8589</v>
      </c>
      <c r="Z473" t="s">
        <v>6058</v>
      </c>
      <c r="AA473" t="s">
        <v>4995</v>
      </c>
      <c r="AB473" t="s">
        <v>8590</v>
      </c>
      <c r="AD473" t="s">
        <v>6231</v>
      </c>
      <c r="AE473">
        <v>52</v>
      </c>
      <c r="AF473" t="s">
        <v>8653</v>
      </c>
      <c r="AG473" t="s">
        <v>8592</v>
      </c>
      <c r="AH473" t="s">
        <v>8859</v>
      </c>
      <c r="AI473">
        <v>36678</v>
      </c>
      <c r="AJ473">
        <v>18531519616</v>
      </c>
      <c r="AK473">
        <v>13700357558</v>
      </c>
      <c r="AL473" t="s">
        <v>5010</v>
      </c>
      <c r="AM473" t="s">
        <v>5010</v>
      </c>
      <c r="AP473" t="s">
        <v>5491</v>
      </c>
      <c r="AQ473" t="s">
        <v>6232</v>
      </c>
      <c r="AT473" t="s">
        <v>4998</v>
      </c>
      <c r="AV473" t="s">
        <v>4999</v>
      </c>
      <c r="AW473" t="s">
        <v>7936</v>
      </c>
    </row>
    <row r="474" spans="1:50" hidden="1" x14ac:dyDescent="0.2">
      <c r="A474">
        <v>473</v>
      </c>
      <c r="B474" t="s">
        <v>109</v>
      </c>
      <c r="C474">
        <v>10000124</v>
      </c>
      <c r="F474" t="s">
        <v>5617</v>
      </c>
      <c r="G474">
        <v>50000383</v>
      </c>
      <c r="H474">
        <v>3</v>
      </c>
      <c r="J474">
        <v>9000436</v>
      </c>
      <c r="K474" t="s">
        <v>109</v>
      </c>
      <c r="L474" t="s">
        <v>1945</v>
      </c>
      <c r="M474">
        <v>67023</v>
      </c>
      <c r="N474" t="s">
        <v>4991</v>
      </c>
      <c r="T474" t="s">
        <v>3215</v>
      </c>
      <c r="U474" t="s">
        <v>4992</v>
      </c>
      <c r="V474" t="s">
        <v>1946</v>
      </c>
      <c r="W474" t="s">
        <v>125</v>
      </c>
      <c r="X474" t="s">
        <v>6057</v>
      </c>
      <c r="Y474" t="s">
        <v>8589</v>
      </c>
      <c r="Z474" t="s">
        <v>6071</v>
      </c>
      <c r="AA474" t="s">
        <v>4995</v>
      </c>
      <c r="AB474" t="s">
        <v>8590</v>
      </c>
      <c r="AD474" t="s">
        <v>6235</v>
      </c>
      <c r="AE474">
        <v>56</v>
      </c>
      <c r="AF474" t="s">
        <v>8659</v>
      </c>
      <c r="AG474" t="s">
        <v>8592</v>
      </c>
      <c r="AH474" t="s">
        <v>8861</v>
      </c>
      <c r="AI474">
        <v>33117</v>
      </c>
      <c r="AJ474">
        <v>15033973333</v>
      </c>
      <c r="AL474" t="s">
        <v>5010</v>
      </c>
      <c r="AM474" t="s">
        <v>5010</v>
      </c>
      <c r="AN474" t="s">
        <v>6236</v>
      </c>
      <c r="AO474" t="s">
        <v>5146</v>
      </c>
      <c r="AP474" t="s">
        <v>6237</v>
      </c>
      <c r="AT474" t="s">
        <v>4998</v>
      </c>
      <c r="AU474" t="s">
        <v>5087</v>
      </c>
      <c r="AV474" t="s">
        <v>5088</v>
      </c>
      <c r="AW474" t="s">
        <v>8613</v>
      </c>
    </row>
    <row r="475" spans="1:50" hidden="1" x14ac:dyDescent="0.2">
      <c r="A475">
        <v>474</v>
      </c>
      <c r="B475" t="s">
        <v>109</v>
      </c>
      <c r="C475">
        <v>10000124</v>
      </c>
      <c r="F475" t="s">
        <v>5617</v>
      </c>
      <c r="G475">
        <v>50000383</v>
      </c>
      <c r="H475">
        <v>4</v>
      </c>
      <c r="J475">
        <v>9000437</v>
      </c>
      <c r="K475" t="s">
        <v>109</v>
      </c>
      <c r="L475" t="s">
        <v>730</v>
      </c>
      <c r="M475">
        <v>67013</v>
      </c>
      <c r="N475" t="s">
        <v>4991</v>
      </c>
      <c r="O475" t="s">
        <v>3217</v>
      </c>
      <c r="Q475" t="s">
        <v>6238</v>
      </c>
      <c r="S475">
        <v>43497</v>
      </c>
      <c r="T475" t="s">
        <v>3215</v>
      </c>
      <c r="U475" t="s">
        <v>4992</v>
      </c>
      <c r="V475" t="s">
        <v>731</v>
      </c>
      <c r="W475" t="s">
        <v>125</v>
      </c>
      <c r="X475" t="s">
        <v>6057</v>
      </c>
      <c r="Y475" t="s">
        <v>8589</v>
      </c>
      <c r="Z475" t="s">
        <v>6071</v>
      </c>
      <c r="AA475" t="s">
        <v>4995</v>
      </c>
      <c r="AB475" t="s">
        <v>8590</v>
      </c>
      <c r="AD475" t="s">
        <v>6239</v>
      </c>
      <c r="AE475">
        <v>51</v>
      </c>
      <c r="AF475" t="s">
        <v>8653</v>
      </c>
      <c r="AG475" t="s">
        <v>8592</v>
      </c>
      <c r="AH475" t="s">
        <v>8859</v>
      </c>
      <c r="AJ475">
        <v>18633356558</v>
      </c>
      <c r="AL475" t="s">
        <v>5010</v>
      </c>
      <c r="AM475" t="s">
        <v>5010</v>
      </c>
      <c r="AN475" t="s">
        <v>6240</v>
      </c>
      <c r="AO475" t="s">
        <v>5146</v>
      </c>
      <c r="AP475" t="s">
        <v>5491</v>
      </c>
      <c r="AT475" t="s">
        <v>4998</v>
      </c>
      <c r="AV475" t="s">
        <v>4999</v>
      </c>
      <c r="AW475" t="s">
        <v>7936</v>
      </c>
    </row>
    <row r="476" spans="1:50" x14ac:dyDescent="0.2">
      <c r="A476">
        <v>475</v>
      </c>
      <c r="B476" t="s">
        <v>109</v>
      </c>
      <c r="C476">
        <v>10000124</v>
      </c>
      <c r="H476">
        <v>5</v>
      </c>
      <c r="J476">
        <v>9000438</v>
      </c>
      <c r="K476" t="s">
        <v>109</v>
      </c>
      <c r="L476" t="s">
        <v>2552</v>
      </c>
      <c r="N476" t="s">
        <v>4991</v>
      </c>
      <c r="O476" t="s">
        <v>8862</v>
      </c>
      <c r="Q476" t="s">
        <v>6241</v>
      </c>
      <c r="S476">
        <v>43678</v>
      </c>
      <c r="T476" t="s">
        <v>3215</v>
      </c>
      <c r="U476" t="s">
        <v>4992</v>
      </c>
      <c r="V476" t="s">
        <v>2553</v>
      </c>
      <c r="W476" t="s">
        <v>125</v>
      </c>
      <c r="X476" t="s">
        <v>6057</v>
      </c>
      <c r="Y476" t="s">
        <v>8589</v>
      </c>
      <c r="Z476" t="s">
        <v>6071</v>
      </c>
      <c r="AA476" t="s">
        <v>5048</v>
      </c>
      <c r="AB476" t="s">
        <v>8593</v>
      </c>
      <c r="AD476" t="s">
        <v>6242</v>
      </c>
      <c r="AE476">
        <v>33</v>
      </c>
      <c r="AF476" t="s">
        <v>8604</v>
      </c>
      <c r="AG476" t="s">
        <v>8603</v>
      </c>
      <c r="AH476" t="s">
        <v>6551</v>
      </c>
      <c r="AI476" t="s">
        <v>6243</v>
      </c>
      <c r="AJ476">
        <v>15103133520</v>
      </c>
      <c r="AL476" t="s">
        <v>5010</v>
      </c>
      <c r="AM476" t="s">
        <v>5010</v>
      </c>
      <c r="AN476" t="s">
        <v>5421</v>
      </c>
      <c r="AO476" t="s">
        <v>6244</v>
      </c>
      <c r="AT476" t="s">
        <v>5005</v>
      </c>
      <c r="AV476" t="s">
        <v>7864</v>
      </c>
      <c r="AW476" t="s">
        <v>3254</v>
      </c>
    </row>
    <row r="477" spans="1:50" hidden="1" x14ac:dyDescent="0.2">
      <c r="A477">
        <v>476</v>
      </c>
      <c r="B477" t="s">
        <v>109</v>
      </c>
      <c r="C477">
        <v>10000124</v>
      </c>
      <c r="F477" t="s">
        <v>5617</v>
      </c>
      <c r="G477">
        <v>50000383</v>
      </c>
      <c r="H477">
        <v>6</v>
      </c>
      <c r="J477">
        <v>9000439</v>
      </c>
      <c r="K477" t="s">
        <v>109</v>
      </c>
      <c r="L477" t="s">
        <v>733</v>
      </c>
      <c r="M477">
        <v>67026</v>
      </c>
      <c r="N477" t="s">
        <v>4991</v>
      </c>
      <c r="O477" t="s">
        <v>3217</v>
      </c>
      <c r="Q477" t="s">
        <v>6245</v>
      </c>
      <c r="S477">
        <v>43497</v>
      </c>
      <c r="T477" t="s">
        <v>3216</v>
      </c>
      <c r="U477" t="s">
        <v>4992</v>
      </c>
      <c r="V477" t="s">
        <v>734</v>
      </c>
      <c r="W477" t="s">
        <v>125</v>
      </c>
      <c r="X477" t="s">
        <v>6057</v>
      </c>
      <c r="Y477" t="s">
        <v>8589</v>
      </c>
      <c r="Z477" t="s">
        <v>6071</v>
      </c>
      <c r="AA477" t="s">
        <v>4995</v>
      </c>
      <c r="AB477" t="s">
        <v>8590</v>
      </c>
      <c r="AD477" t="s">
        <v>6246</v>
      </c>
      <c r="AE477">
        <v>51</v>
      </c>
      <c r="AF477" t="s">
        <v>8591</v>
      </c>
      <c r="AG477" t="s">
        <v>8592</v>
      </c>
      <c r="AH477" t="s">
        <v>8863</v>
      </c>
      <c r="AI477">
        <v>37862</v>
      </c>
      <c r="AJ477">
        <v>18031588558</v>
      </c>
      <c r="AL477" t="s">
        <v>5010</v>
      </c>
      <c r="AM477" t="s">
        <v>5010</v>
      </c>
      <c r="AN477" t="s">
        <v>6247</v>
      </c>
      <c r="AO477" t="s">
        <v>6248</v>
      </c>
      <c r="AP477" t="s">
        <v>5491</v>
      </c>
      <c r="AT477" t="s">
        <v>4998</v>
      </c>
      <c r="AV477" t="s">
        <v>4999</v>
      </c>
      <c r="AW477" t="s">
        <v>7936</v>
      </c>
    </row>
    <row r="478" spans="1:50" hidden="1" x14ac:dyDescent="0.2">
      <c r="A478">
        <v>477</v>
      </c>
      <c r="B478" t="s">
        <v>109</v>
      </c>
      <c r="C478">
        <v>10000124</v>
      </c>
      <c r="F478" t="s">
        <v>5617</v>
      </c>
      <c r="G478">
        <v>50000383</v>
      </c>
      <c r="H478">
        <v>7</v>
      </c>
      <c r="J478">
        <v>9000440</v>
      </c>
      <c r="K478" t="s">
        <v>109</v>
      </c>
      <c r="L478" t="s">
        <v>735</v>
      </c>
      <c r="M478">
        <v>67028</v>
      </c>
      <c r="N478" t="s">
        <v>4991</v>
      </c>
      <c r="O478" t="s">
        <v>3217</v>
      </c>
      <c r="Q478" t="s">
        <v>6249</v>
      </c>
      <c r="S478">
        <v>43497</v>
      </c>
      <c r="T478" t="s">
        <v>3215</v>
      </c>
      <c r="U478" t="s">
        <v>5130</v>
      </c>
      <c r="V478" t="s">
        <v>736</v>
      </c>
      <c r="W478" t="s">
        <v>125</v>
      </c>
      <c r="X478" t="s">
        <v>6057</v>
      </c>
      <c r="Y478" t="s">
        <v>8589</v>
      </c>
      <c r="Z478" t="s">
        <v>6071</v>
      </c>
      <c r="AA478" t="s">
        <v>5048</v>
      </c>
      <c r="AB478" t="s">
        <v>8593</v>
      </c>
      <c r="AD478" t="s">
        <v>4996</v>
      </c>
      <c r="AE478">
        <v>46</v>
      </c>
      <c r="AF478" t="s">
        <v>8591</v>
      </c>
      <c r="AG478" t="s">
        <v>8592</v>
      </c>
      <c r="AH478" t="s">
        <v>8856</v>
      </c>
      <c r="AI478">
        <v>38771</v>
      </c>
      <c r="AJ478">
        <v>18031588580</v>
      </c>
      <c r="AL478" t="s">
        <v>5010</v>
      </c>
      <c r="AM478" t="s">
        <v>5010</v>
      </c>
      <c r="AN478" t="s">
        <v>6250</v>
      </c>
      <c r="AO478" t="s">
        <v>6251</v>
      </c>
      <c r="AP478" t="s">
        <v>6234</v>
      </c>
      <c r="AT478" t="s">
        <v>4998</v>
      </c>
      <c r="AV478" t="s">
        <v>4999</v>
      </c>
      <c r="AW478" t="s">
        <v>7936</v>
      </c>
    </row>
    <row r="479" spans="1:50" hidden="1" x14ac:dyDescent="0.2">
      <c r="A479">
        <v>478</v>
      </c>
      <c r="B479" t="s">
        <v>109</v>
      </c>
      <c r="C479">
        <v>10000124</v>
      </c>
      <c r="F479" t="s">
        <v>5617</v>
      </c>
      <c r="G479">
        <v>50000383</v>
      </c>
      <c r="H479">
        <v>8</v>
      </c>
      <c r="J479">
        <v>9000441</v>
      </c>
      <c r="K479" t="s">
        <v>109</v>
      </c>
      <c r="L479" t="s">
        <v>738</v>
      </c>
      <c r="M479">
        <v>17906</v>
      </c>
      <c r="N479" t="s">
        <v>5007</v>
      </c>
      <c r="T479" t="s">
        <v>3215</v>
      </c>
      <c r="U479" t="s">
        <v>4992</v>
      </c>
      <c r="V479" t="s">
        <v>739</v>
      </c>
      <c r="W479" t="s">
        <v>125</v>
      </c>
      <c r="X479" t="s">
        <v>6057</v>
      </c>
      <c r="Y479" t="s">
        <v>8589</v>
      </c>
      <c r="Z479" t="s">
        <v>6071</v>
      </c>
      <c r="AC479" t="s">
        <v>5483</v>
      </c>
      <c r="AD479" t="s">
        <v>6252</v>
      </c>
      <c r="AE479">
        <v>51</v>
      </c>
      <c r="AF479" t="s">
        <v>8653</v>
      </c>
      <c r="AG479" t="s">
        <v>8592</v>
      </c>
      <c r="AH479" t="s">
        <v>8629</v>
      </c>
      <c r="AI479">
        <v>34998</v>
      </c>
      <c r="AJ479">
        <v>13930522017</v>
      </c>
      <c r="AL479" t="s">
        <v>5010</v>
      </c>
      <c r="AM479" t="s">
        <v>5010</v>
      </c>
      <c r="AN479" t="s">
        <v>5201</v>
      </c>
      <c r="AO479" t="s">
        <v>5703</v>
      </c>
      <c r="AP479" t="s">
        <v>5491</v>
      </c>
      <c r="AT479" t="s">
        <v>4998</v>
      </c>
      <c r="AV479" t="s">
        <v>4999</v>
      </c>
      <c r="AW479" t="s">
        <v>7936</v>
      </c>
    </row>
    <row r="480" spans="1:50" hidden="1" x14ac:dyDescent="0.2">
      <c r="A480">
        <v>479</v>
      </c>
      <c r="B480" t="s">
        <v>109</v>
      </c>
      <c r="C480">
        <v>10000124</v>
      </c>
      <c r="F480" t="s">
        <v>5617</v>
      </c>
      <c r="G480">
        <v>50000383</v>
      </c>
      <c r="H480">
        <v>9</v>
      </c>
      <c r="J480">
        <v>9000442</v>
      </c>
      <c r="K480" t="s">
        <v>109</v>
      </c>
      <c r="L480" t="s">
        <v>741</v>
      </c>
      <c r="M480">
        <v>67076</v>
      </c>
      <c r="N480" t="s">
        <v>4991</v>
      </c>
      <c r="T480" t="s">
        <v>3215</v>
      </c>
      <c r="U480" t="s">
        <v>4992</v>
      </c>
      <c r="V480" t="s">
        <v>742</v>
      </c>
      <c r="W480" t="s">
        <v>125</v>
      </c>
      <c r="X480" t="s">
        <v>6057</v>
      </c>
      <c r="Y480" t="s">
        <v>8589</v>
      </c>
      <c r="Z480" t="s">
        <v>6071</v>
      </c>
      <c r="AA480" t="s">
        <v>4995</v>
      </c>
      <c r="AB480" t="s">
        <v>8590</v>
      </c>
      <c r="AD480" t="s">
        <v>6253</v>
      </c>
      <c r="AE480">
        <v>52</v>
      </c>
      <c r="AF480" t="s">
        <v>8653</v>
      </c>
      <c r="AG480" t="s">
        <v>8592</v>
      </c>
      <c r="AH480" t="s">
        <v>8859</v>
      </c>
      <c r="AI480">
        <v>34114</v>
      </c>
      <c r="AJ480">
        <v>18633379995</v>
      </c>
      <c r="AL480" t="s">
        <v>5010</v>
      </c>
      <c r="AM480" t="s">
        <v>5010</v>
      </c>
      <c r="AN480" t="s">
        <v>5369</v>
      </c>
      <c r="AO480" t="s">
        <v>6254</v>
      </c>
      <c r="AP480" t="s">
        <v>5491</v>
      </c>
      <c r="AT480" t="s">
        <v>4998</v>
      </c>
      <c r="AV480" t="s">
        <v>4999</v>
      </c>
      <c r="AW480" t="s">
        <v>7936</v>
      </c>
    </row>
    <row r="481" spans="1:49" x14ac:dyDescent="0.2">
      <c r="A481">
        <v>480</v>
      </c>
      <c r="B481" t="s">
        <v>109</v>
      </c>
      <c r="C481">
        <v>10000124</v>
      </c>
      <c r="F481" t="s">
        <v>5091</v>
      </c>
      <c r="G481">
        <v>50000385</v>
      </c>
      <c r="H481">
        <v>10</v>
      </c>
      <c r="J481">
        <v>9000443</v>
      </c>
      <c r="K481" t="s">
        <v>109</v>
      </c>
      <c r="L481" t="s">
        <v>744</v>
      </c>
      <c r="M481">
        <v>18069</v>
      </c>
      <c r="N481" t="s">
        <v>4991</v>
      </c>
      <c r="O481" t="s">
        <v>3218</v>
      </c>
      <c r="T481" t="s">
        <v>3215</v>
      </c>
      <c r="U481" t="s">
        <v>4992</v>
      </c>
      <c r="V481" t="s">
        <v>745</v>
      </c>
      <c r="W481" t="s">
        <v>105</v>
      </c>
      <c r="X481" t="s">
        <v>6057</v>
      </c>
      <c r="Y481" t="s">
        <v>8600</v>
      </c>
      <c r="Z481" t="s">
        <v>6062</v>
      </c>
      <c r="AA481" t="s">
        <v>5048</v>
      </c>
      <c r="AB481" t="s">
        <v>8593</v>
      </c>
      <c r="AD481" t="s">
        <v>6255</v>
      </c>
      <c r="AE481">
        <v>35</v>
      </c>
      <c r="AF481" t="s">
        <v>8604</v>
      </c>
      <c r="AG481" t="s">
        <v>8603</v>
      </c>
      <c r="AH481" t="s">
        <v>8864</v>
      </c>
      <c r="AI481">
        <v>39164</v>
      </c>
      <c r="AJ481">
        <v>15132561950</v>
      </c>
      <c r="AL481" t="s">
        <v>5010</v>
      </c>
      <c r="AM481" t="s">
        <v>5010</v>
      </c>
      <c r="AN481" t="s">
        <v>5421</v>
      </c>
      <c r="AO481" t="s">
        <v>6256</v>
      </c>
      <c r="AP481" t="s">
        <v>5491</v>
      </c>
      <c r="AT481" t="s">
        <v>4998</v>
      </c>
      <c r="AV481" t="s">
        <v>4999</v>
      </c>
      <c r="AW481" t="s">
        <v>7936</v>
      </c>
    </row>
    <row r="482" spans="1:49" hidden="1" x14ac:dyDescent="0.2">
      <c r="A482">
        <v>481</v>
      </c>
      <c r="B482" t="s">
        <v>109</v>
      </c>
      <c r="C482">
        <v>10000124</v>
      </c>
      <c r="H482">
        <v>11</v>
      </c>
      <c r="J482">
        <v>9000444</v>
      </c>
      <c r="K482" t="s">
        <v>109</v>
      </c>
      <c r="L482" t="s">
        <v>2555</v>
      </c>
      <c r="N482" t="s">
        <v>4991</v>
      </c>
      <c r="O482" t="s">
        <v>3218</v>
      </c>
      <c r="T482" t="s">
        <v>3215</v>
      </c>
      <c r="U482" t="s">
        <v>4992</v>
      </c>
      <c r="V482" t="s">
        <v>2556</v>
      </c>
      <c r="W482" t="s">
        <v>105</v>
      </c>
      <c r="X482" t="s">
        <v>6057</v>
      </c>
      <c r="Y482" t="s">
        <v>8600</v>
      </c>
      <c r="Z482" t="s">
        <v>6062</v>
      </c>
      <c r="AA482" t="s">
        <v>5048</v>
      </c>
      <c r="AB482" t="s">
        <v>8593</v>
      </c>
      <c r="AD482" t="s">
        <v>6257</v>
      </c>
      <c r="AE482">
        <v>38</v>
      </c>
      <c r="AF482" t="s">
        <v>8607</v>
      </c>
      <c r="AG482" t="s">
        <v>8592</v>
      </c>
      <c r="AH482" t="s">
        <v>8731</v>
      </c>
      <c r="AI482" t="s">
        <v>6258</v>
      </c>
      <c r="AJ482">
        <v>13473362884</v>
      </c>
      <c r="AL482" t="s">
        <v>5010</v>
      </c>
      <c r="AM482" t="s">
        <v>5010</v>
      </c>
      <c r="AN482" t="s">
        <v>6259</v>
      </c>
      <c r="AO482" t="s">
        <v>5177</v>
      </c>
      <c r="AT482" t="s">
        <v>5005</v>
      </c>
      <c r="AV482" t="s">
        <v>7864</v>
      </c>
      <c r="AW482" t="s">
        <v>3254</v>
      </c>
    </row>
    <row r="483" spans="1:49" hidden="1" x14ac:dyDescent="0.2">
      <c r="A483">
        <v>482</v>
      </c>
      <c r="B483" t="s">
        <v>109</v>
      </c>
      <c r="C483">
        <v>10000124</v>
      </c>
      <c r="F483" t="s">
        <v>5617</v>
      </c>
      <c r="G483">
        <v>50000383</v>
      </c>
      <c r="H483">
        <v>12</v>
      </c>
      <c r="J483">
        <v>9000445</v>
      </c>
      <c r="K483" t="s">
        <v>109</v>
      </c>
      <c r="L483" t="s">
        <v>746</v>
      </c>
      <c r="M483">
        <v>18774</v>
      </c>
      <c r="N483" t="s">
        <v>4991</v>
      </c>
      <c r="T483" t="s">
        <v>3215</v>
      </c>
      <c r="U483" t="s">
        <v>4992</v>
      </c>
      <c r="V483" t="s">
        <v>747</v>
      </c>
      <c r="W483" t="s">
        <v>125</v>
      </c>
      <c r="X483" t="s">
        <v>6057</v>
      </c>
      <c r="Y483" t="s">
        <v>8589</v>
      </c>
      <c r="Z483" t="s">
        <v>6071</v>
      </c>
      <c r="AA483" t="s">
        <v>4995</v>
      </c>
      <c r="AB483" t="s">
        <v>8590</v>
      </c>
      <c r="AD483" t="s">
        <v>6260</v>
      </c>
      <c r="AE483">
        <v>39</v>
      </c>
      <c r="AF483" t="s">
        <v>8607</v>
      </c>
      <c r="AG483" t="s">
        <v>8592</v>
      </c>
      <c r="AH483" t="s">
        <v>8865</v>
      </c>
      <c r="AI483">
        <v>36831</v>
      </c>
      <c r="AJ483">
        <v>18031332319</v>
      </c>
      <c r="AL483" t="s">
        <v>5793</v>
      </c>
      <c r="AM483" t="s">
        <v>5075</v>
      </c>
      <c r="AN483" t="s">
        <v>5421</v>
      </c>
      <c r="AO483" t="s">
        <v>5146</v>
      </c>
      <c r="AP483" t="s">
        <v>6234</v>
      </c>
      <c r="AT483" t="s">
        <v>4998</v>
      </c>
      <c r="AV483" t="s">
        <v>4999</v>
      </c>
      <c r="AW483" t="s">
        <v>7936</v>
      </c>
    </row>
    <row r="484" spans="1:49" x14ac:dyDescent="0.2">
      <c r="A484">
        <v>483</v>
      </c>
      <c r="B484" t="s">
        <v>109</v>
      </c>
      <c r="C484">
        <v>10000124</v>
      </c>
      <c r="F484" t="s">
        <v>5091</v>
      </c>
      <c r="G484">
        <v>50000385</v>
      </c>
      <c r="H484">
        <v>13</v>
      </c>
      <c r="J484">
        <v>9000446</v>
      </c>
      <c r="K484" t="s">
        <v>109</v>
      </c>
      <c r="L484" t="s">
        <v>749</v>
      </c>
      <c r="M484">
        <v>17577</v>
      </c>
      <c r="N484" t="s">
        <v>4991</v>
      </c>
      <c r="O484" t="s">
        <v>3218</v>
      </c>
      <c r="T484" t="s">
        <v>3215</v>
      </c>
      <c r="U484" t="s">
        <v>4992</v>
      </c>
      <c r="V484" t="s">
        <v>750</v>
      </c>
      <c r="W484" t="s">
        <v>105</v>
      </c>
      <c r="X484" t="s">
        <v>6057</v>
      </c>
      <c r="Y484" t="s">
        <v>8600</v>
      </c>
      <c r="Z484" t="s">
        <v>6062</v>
      </c>
      <c r="AA484" t="s">
        <v>5048</v>
      </c>
      <c r="AB484" t="s">
        <v>8593</v>
      </c>
      <c r="AD484" t="s">
        <v>6261</v>
      </c>
      <c r="AE484">
        <v>34</v>
      </c>
      <c r="AF484" t="s">
        <v>8604</v>
      </c>
      <c r="AG484" t="s">
        <v>8603</v>
      </c>
      <c r="AH484" t="s">
        <v>5661</v>
      </c>
      <c r="AI484">
        <v>39045</v>
      </c>
      <c r="AJ484">
        <v>15127558327</v>
      </c>
      <c r="AL484" t="s">
        <v>5010</v>
      </c>
      <c r="AM484" t="s">
        <v>5010</v>
      </c>
      <c r="AN484" t="s">
        <v>5550</v>
      </c>
      <c r="AO484" t="s">
        <v>6262</v>
      </c>
      <c r="AP484" t="s">
        <v>5491</v>
      </c>
      <c r="AT484" t="s">
        <v>4998</v>
      </c>
      <c r="AV484" t="s">
        <v>4999</v>
      </c>
      <c r="AW484" t="s">
        <v>7936</v>
      </c>
    </row>
    <row r="485" spans="1:49" hidden="1" x14ac:dyDescent="0.2">
      <c r="A485">
        <v>484</v>
      </c>
      <c r="B485" t="s">
        <v>109</v>
      </c>
      <c r="C485">
        <v>10000124</v>
      </c>
      <c r="H485">
        <v>14</v>
      </c>
      <c r="J485">
        <v>9000447</v>
      </c>
      <c r="K485" t="s">
        <v>109</v>
      </c>
      <c r="L485" t="s">
        <v>2558</v>
      </c>
      <c r="N485" t="s">
        <v>4991</v>
      </c>
      <c r="O485" t="s">
        <v>3227</v>
      </c>
      <c r="Q485" t="s">
        <v>6263</v>
      </c>
      <c r="T485" t="s">
        <v>3215</v>
      </c>
      <c r="U485" t="s">
        <v>4992</v>
      </c>
      <c r="V485" t="s">
        <v>2559</v>
      </c>
      <c r="W485" t="s">
        <v>125</v>
      </c>
      <c r="X485" t="s">
        <v>6057</v>
      </c>
      <c r="Y485" t="s">
        <v>8589</v>
      </c>
      <c r="Z485" t="s">
        <v>6071</v>
      </c>
      <c r="AA485" t="s">
        <v>4995</v>
      </c>
      <c r="AB485" t="s">
        <v>8590</v>
      </c>
      <c r="AD485" t="s">
        <v>6076</v>
      </c>
      <c r="AE485">
        <v>40</v>
      </c>
      <c r="AF485" t="s">
        <v>8607</v>
      </c>
      <c r="AG485" t="s">
        <v>8592</v>
      </c>
      <c r="AH485" t="s">
        <v>7897</v>
      </c>
      <c r="AI485" t="s">
        <v>6264</v>
      </c>
      <c r="AJ485">
        <v>15831353705</v>
      </c>
      <c r="AL485" t="s">
        <v>5010</v>
      </c>
      <c r="AM485" t="s">
        <v>5010</v>
      </c>
      <c r="AN485" t="s">
        <v>5421</v>
      </c>
      <c r="AO485" t="s">
        <v>5177</v>
      </c>
      <c r="AT485" t="s">
        <v>5005</v>
      </c>
      <c r="AV485" t="s">
        <v>7864</v>
      </c>
      <c r="AW485" t="s">
        <v>3254</v>
      </c>
    </row>
    <row r="486" spans="1:49" hidden="1" x14ac:dyDescent="0.2">
      <c r="A486">
        <v>485</v>
      </c>
      <c r="B486" t="s">
        <v>109</v>
      </c>
      <c r="C486">
        <v>10000124</v>
      </c>
      <c r="F486" t="s">
        <v>5617</v>
      </c>
      <c r="G486">
        <v>50000383</v>
      </c>
      <c r="H486">
        <v>15</v>
      </c>
      <c r="J486">
        <v>9000448</v>
      </c>
      <c r="K486" t="s">
        <v>109</v>
      </c>
      <c r="L486" t="s">
        <v>751</v>
      </c>
      <c r="M486">
        <v>18366</v>
      </c>
      <c r="N486" t="s">
        <v>4991</v>
      </c>
      <c r="O486" t="s">
        <v>3227</v>
      </c>
      <c r="Q486" t="s">
        <v>6265</v>
      </c>
      <c r="S486">
        <v>43497</v>
      </c>
      <c r="T486" t="s">
        <v>3215</v>
      </c>
      <c r="U486" t="s">
        <v>4992</v>
      </c>
      <c r="V486" t="s">
        <v>752</v>
      </c>
      <c r="W486" t="s">
        <v>125</v>
      </c>
      <c r="X486" t="s">
        <v>6057</v>
      </c>
      <c r="Y486" t="s">
        <v>8589</v>
      </c>
      <c r="Z486" t="s">
        <v>6071</v>
      </c>
      <c r="AA486" t="s">
        <v>4995</v>
      </c>
      <c r="AB486" t="s">
        <v>8590</v>
      </c>
      <c r="AD486" t="s">
        <v>6266</v>
      </c>
      <c r="AE486">
        <v>50</v>
      </c>
      <c r="AF486" t="s">
        <v>8591</v>
      </c>
      <c r="AG486" t="s">
        <v>8592</v>
      </c>
      <c r="AH486" t="s">
        <v>8859</v>
      </c>
      <c r="AI486">
        <v>37111</v>
      </c>
      <c r="AJ486">
        <v>13582916976</v>
      </c>
      <c r="AL486" t="s">
        <v>5010</v>
      </c>
      <c r="AM486" t="s">
        <v>5010</v>
      </c>
      <c r="AN486" t="s">
        <v>5783</v>
      </c>
      <c r="AO486" t="s">
        <v>6267</v>
      </c>
      <c r="AP486" t="s">
        <v>5491</v>
      </c>
      <c r="AT486" t="s">
        <v>4998</v>
      </c>
      <c r="AV486" t="s">
        <v>4999</v>
      </c>
      <c r="AW486" t="s">
        <v>7936</v>
      </c>
    </row>
    <row r="487" spans="1:49" x14ac:dyDescent="0.2">
      <c r="A487">
        <v>486</v>
      </c>
      <c r="B487" t="s">
        <v>109</v>
      </c>
      <c r="C487">
        <v>10000124</v>
      </c>
      <c r="H487">
        <v>16</v>
      </c>
      <c r="J487">
        <v>9000449</v>
      </c>
      <c r="K487" t="s">
        <v>109</v>
      </c>
      <c r="L487" t="s">
        <v>2561</v>
      </c>
      <c r="N487" t="s">
        <v>4991</v>
      </c>
      <c r="O487" t="s">
        <v>3218</v>
      </c>
      <c r="T487" t="s">
        <v>3215</v>
      </c>
      <c r="U487" t="s">
        <v>4992</v>
      </c>
      <c r="V487" t="s">
        <v>2562</v>
      </c>
      <c r="W487" t="s">
        <v>105</v>
      </c>
      <c r="X487" t="s">
        <v>6057</v>
      </c>
      <c r="Y487" t="s">
        <v>8600</v>
      </c>
      <c r="Z487" t="s">
        <v>6062</v>
      </c>
      <c r="AA487" t="s">
        <v>5048</v>
      </c>
      <c r="AB487" t="s">
        <v>8593</v>
      </c>
      <c r="AD487" t="s">
        <v>6268</v>
      </c>
      <c r="AE487">
        <v>33</v>
      </c>
      <c r="AF487" t="s">
        <v>8604</v>
      </c>
      <c r="AG487" t="s">
        <v>8603</v>
      </c>
      <c r="AH487" t="s">
        <v>6551</v>
      </c>
      <c r="AI487" t="s">
        <v>6269</v>
      </c>
      <c r="AJ487">
        <v>15033404307</v>
      </c>
      <c r="AL487" t="s">
        <v>5010</v>
      </c>
      <c r="AM487" t="s">
        <v>5010</v>
      </c>
      <c r="AN487" t="s">
        <v>6259</v>
      </c>
      <c r="AO487" t="s">
        <v>6256</v>
      </c>
      <c r="AT487" t="s">
        <v>5005</v>
      </c>
      <c r="AV487" t="s">
        <v>7864</v>
      </c>
      <c r="AW487" t="s">
        <v>3254</v>
      </c>
    </row>
    <row r="488" spans="1:49" x14ac:dyDescent="0.2">
      <c r="A488">
        <v>487</v>
      </c>
      <c r="B488" t="s">
        <v>109</v>
      </c>
      <c r="C488">
        <v>10000124</v>
      </c>
      <c r="F488" t="s">
        <v>5091</v>
      </c>
      <c r="G488">
        <v>50000385</v>
      </c>
      <c r="H488">
        <v>17</v>
      </c>
      <c r="J488">
        <v>9000450</v>
      </c>
      <c r="K488" t="s">
        <v>109</v>
      </c>
      <c r="L488" t="s">
        <v>754</v>
      </c>
      <c r="M488">
        <v>17115</v>
      </c>
      <c r="N488" t="s">
        <v>4991</v>
      </c>
      <c r="O488" t="s">
        <v>3218</v>
      </c>
      <c r="T488" t="s">
        <v>3215</v>
      </c>
      <c r="U488" t="s">
        <v>4992</v>
      </c>
      <c r="V488" t="s">
        <v>755</v>
      </c>
      <c r="W488" t="s">
        <v>105</v>
      </c>
      <c r="X488" t="s">
        <v>6057</v>
      </c>
      <c r="Y488" t="s">
        <v>8600</v>
      </c>
      <c r="Z488" t="s">
        <v>6062</v>
      </c>
      <c r="AA488" t="s">
        <v>5048</v>
      </c>
      <c r="AB488" t="s">
        <v>8593</v>
      </c>
      <c r="AD488" t="s">
        <v>5392</v>
      </c>
      <c r="AE488">
        <v>35</v>
      </c>
      <c r="AF488" t="s">
        <v>8604</v>
      </c>
      <c r="AG488" t="s">
        <v>8603</v>
      </c>
      <c r="AH488" t="s">
        <v>8845</v>
      </c>
      <c r="AI488">
        <v>39019</v>
      </c>
      <c r="AJ488">
        <v>15175539907</v>
      </c>
      <c r="AL488" t="s">
        <v>5010</v>
      </c>
      <c r="AM488" t="s">
        <v>5010</v>
      </c>
      <c r="AN488" t="s">
        <v>5421</v>
      </c>
      <c r="AO488" t="s">
        <v>6256</v>
      </c>
      <c r="AP488" t="s">
        <v>5491</v>
      </c>
      <c r="AT488" t="s">
        <v>4998</v>
      </c>
      <c r="AV488" t="s">
        <v>4999</v>
      </c>
      <c r="AW488" t="s">
        <v>7936</v>
      </c>
    </row>
    <row r="489" spans="1:49" hidden="1" x14ac:dyDescent="0.2">
      <c r="A489">
        <v>488</v>
      </c>
      <c r="B489" t="s">
        <v>109</v>
      </c>
      <c r="C489">
        <v>10000124</v>
      </c>
      <c r="F489" t="s">
        <v>5512</v>
      </c>
      <c r="G489">
        <v>50000384</v>
      </c>
      <c r="H489">
        <v>18</v>
      </c>
      <c r="J489">
        <v>9000694</v>
      </c>
      <c r="K489" t="s">
        <v>109</v>
      </c>
      <c r="L489" t="s">
        <v>1444</v>
      </c>
      <c r="M489">
        <v>23050</v>
      </c>
      <c r="N489" t="s">
        <v>4991</v>
      </c>
      <c r="T489" t="s">
        <v>3215</v>
      </c>
      <c r="U489" t="s">
        <v>4992</v>
      </c>
      <c r="V489" t="s">
        <v>1445</v>
      </c>
      <c r="W489" t="s">
        <v>125</v>
      </c>
      <c r="X489" t="s">
        <v>6057</v>
      </c>
      <c r="Y489" t="s">
        <v>8589</v>
      </c>
      <c r="Z489" t="s">
        <v>6071</v>
      </c>
      <c r="AA489" t="s">
        <v>5048</v>
      </c>
      <c r="AB489" t="s">
        <v>8593</v>
      </c>
      <c r="AD489" t="s">
        <v>6270</v>
      </c>
      <c r="AE489">
        <v>44</v>
      </c>
      <c r="AF489" t="s">
        <v>8595</v>
      </c>
      <c r="AG489" t="s">
        <v>8592</v>
      </c>
      <c r="AH489" t="s">
        <v>7986</v>
      </c>
      <c r="AI489">
        <v>38877</v>
      </c>
      <c r="AJ489">
        <v>18931588756</v>
      </c>
      <c r="AL489" t="s">
        <v>5163</v>
      </c>
      <c r="AM489" t="s">
        <v>5010</v>
      </c>
      <c r="AN489" t="s">
        <v>5176</v>
      </c>
      <c r="AO489" t="s">
        <v>5177</v>
      </c>
      <c r="AP489" t="s">
        <v>6271</v>
      </c>
      <c r="AT489" t="s">
        <v>4998</v>
      </c>
      <c r="AU489" t="s">
        <v>6227</v>
      </c>
      <c r="AV489" t="s">
        <v>6272</v>
      </c>
      <c r="AW489" t="s">
        <v>8616</v>
      </c>
    </row>
    <row r="490" spans="1:49" hidden="1" x14ac:dyDescent="0.2">
      <c r="A490">
        <v>489</v>
      </c>
      <c r="B490" t="s">
        <v>109</v>
      </c>
      <c r="C490">
        <v>10000124</v>
      </c>
      <c r="F490" t="s">
        <v>5512</v>
      </c>
      <c r="G490">
        <v>50000384</v>
      </c>
      <c r="H490">
        <v>19</v>
      </c>
      <c r="J490">
        <v>9000695</v>
      </c>
      <c r="K490" t="s">
        <v>109</v>
      </c>
      <c r="L490" t="s">
        <v>1447</v>
      </c>
      <c r="M490">
        <v>17031</v>
      </c>
      <c r="N490" t="s">
        <v>5007</v>
      </c>
      <c r="T490" t="s">
        <v>3215</v>
      </c>
      <c r="U490" t="s">
        <v>4992</v>
      </c>
      <c r="V490" t="s">
        <v>1448</v>
      </c>
      <c r="W490" t="s">
        <v>105</v>
      </c>
      <c r="X490" t="s">
        <v>6057</v>
      </c>
      <c r="Y490" t="s">
        <v>8600</v>
      </c>
      <c r="Z490" t="s">
        <v>6062</v>
      </c>
      <c r="AD490" t="s">
        <v>6273</v>
      </c>
      <c r="AE490">
        <v>50</v>
      </c>
      <c r="AF490" t="s">
        <v>8591</v>
      </c>
      <c r="AG490" t="s">
        <v>8592</v>
      </c>
      <c r="AH490" t="s">
        <v>8866</v>
      </c>
      <c r="AI490">
        <v>32990</v>
      </c>
      <c r="AJ490">
        <v>13932536436</v>
      </c>
      <c r="AL490" t="s">
        <v>5387</v>
      </c>
      <c r="AM490" t="s">
        <v>5387</v>
      </c>
      <c r="AN490" t="s">
        <v>5783</v>
      </c>
      <c r="AO490" t="s">
        <v>5614</v>
      </c>
      <c r="AP490" t="s">
        <v>6274</v>
      </c>
      <c r="AT490" t="s">
        <v>4998</v>
      </c>
      <c r="AU490" t="s">
        <v>6227</v>
      </c>
      <c r="AV490" t="s">
        <v>6275</v>
      </c>
      <c r="AW490" t="s">
        <v>8616</v>
      </c>
    </row>
    <row r="491" spans="1:49" hidden="1" x14ac:dyDescent="0.2">
      <c r="A491">
        <v>490</v>
      </c>
      <c r="B491" t="s">
        <v>109</v>
      </c>
      <c r="C491">
        <v>10000124</v>
      </c>
      <c r="F491" t="s">
        <v>5512</v>
      </c>
      <c r="G491">
        <v>50000384</v>
      </c>
      <c r="H491">
        <v>20</v>
      </c>
      <c r="J491">
        <v>9000696</v>
      </c>
      <c r="K491" t="s">
        <v>109</v>
      </c>
      <c r="L491" t="s">
        <v>1450</v>
      </c>
      <c r="M491">
        <v>17085</v>
      </c>
      <c r="N491" t="s">
        <v>5513</v>
      </c>
      <c r="T491" t="s">
        <v>3215</v>
      </c>
      <c r="U491" t="s">
        <v>4992</v>
      </c>
      <c r="V491" t="s">
        <v>1451</v>
      </c>
      <c r="W491" t="s">
        <v>160</v>
      </c>
      <c r="X491" t="s">
        <v>6057</v>
      </c>
      <c r="Y491" t="s">
        <v>5528</v>
      </c>
      <c r="Z491" t="s">
        <v>5528</v>
      </c>
      <c r="AC491" t="s">
        <v>5049</v>
      </c>
      <c r="AD491" t="s">
        <v>6276</v>
      </c>
      <c r="AE491">
        <v>41</v>
      </c>
      <c r="AF491" t="s">
        <v>8595</v>
      </c>
      <c r="AG491" t="s">
        <v>8592</v>
      </c>
      <c r="AH491" t="s">
        <v>6654</v>
      </c>
      <c r="AI491">
        <v>42307</v>
      </c>
      <c r="AJ491">
        <v>13633258099</v>
      </c>
      <c r="AL491" t="s">
        <v>5387</v>
      </c>
      <c r="AM491" t="s">
        <v>5387</v>
      </c>
      <c r="AN491" t="s">
        <v>6277</v>
      </c>
      <c r="AO491" t="s">
        <v>6278</v>
      </c>
      <c r="AP491" t="s">
        <v>6274</v>
      </c>
      <c r="AT491" t="s">
        <v>4998</v>
      </c>
      <c r="AU491" t="s">
        <v>6227</v>
      </c>
      <c r="AV491" t="s">
        <v>6272</v>
      </c>
      <c r="AW491" t="s">
        <v>8616</v>
      </c>
    </row>
    <row r="492" spans="1:49" hidden="1" x14ac:dyDescent="0.2">
      <c r="A492">
        <v>491</v>
      </c>
      <c r="B492" t="s">
        <v>109</v>
      </c>
      <c r="C492">
        <v>10000124</v>
      </c>
      <c r="F492" t="s">
        <v>5512</v>
      </c>
      <c r="G492">
        <v>50000384</v>
      </c>
      <c r="H492">
        <v>21</v>
      </c>
      <c r="J492">
        <v>9000697</v>
      </c>
      <c r="K492" t="s">
        <v>109</v>
      </c>
      <c r="L492" t="s">
        <v>1453</v>
      </c>
      <c r="M492">
        <v>17123</v>
      </c>
      <c r="N492" t="s">
        <v>5513</v>
      </c>
      <c r="T492" t="s">
        <v>3215</v>
      </c>
      <c r="U492" t="s">
        <v>4992</v>
      </c>
      <c r="V492" t="s">
        <v>1454</v>
      </c>
      <c r="W492" t="s">
        <v>160</v>
      </c>
      <c r="X492" t="s">
        <v>6057</v>
      </c>
      <c r="Y492" t="s">
        <v>5528</v>
      </c>
      <c r="Z492" t="s">
        <v>5528</v>
      </c>
      <c r="AD492" t="s">
        <v>6279</v>
      </c>
      <c r="AE492">
        <v>36</v>
      </c>
      <c r="AF492" t="s">
        <v>8607</v>
      </c>
      <c r="AG492" t="s">
        <v>8592</v>
      </c>
      <c r="AH492" t="s">
        <v>8721</v>
      </c>
      <c r="AI492">
        <v>38301</v>
      </c>
      <c r="AJ492">
        <v>15930953216</v>
      </c>
      <c r="AL492" t="s">
        <v>5524</v>
      </c>
      <c r="AM492" t="s">
        <v>6657</v>
      </c>
      <c r="AN492" t="s">
        <v>6280</v>
      </c>
      <c r="AO492" t="s">
        <v>6281</v>
      </c>
      <c r="AP492" t="s">
        <v>6274</v>
      </c>
      <c r="AR492" t="s">
        <v>5195</v>
      </c>
      <c r="AT492" t="s">
        <v>4998</v>
      </c>
      <c r="AU492" t="s">
        <v>6227</v>
      </c>
      <c r="AV492" t="s">
        <v>6272</v>
      </c>
      <c r="AW492" t="s">
        <v>8616</v>
      </c>
    </row>
    <row r="493" spans="1:49" hidden="1" x14ac:dyDescent="0.2">
      <c r="A493">
        <v>492</v>
      </c>
      <c r="B493" t="s">
        <v>109</v>
      </c>
      <c r="C493">
        <v>10000124</v>
      </c>
      <c r="F493" t="s">
        <v>5512</v>
      </c>
      <c r="G493">
        <v>50000384</v>
      </c>
      <c r="H493">
        <v>22</v>
      </c>
      <c r="J493">
        <v>9000698</v>
      </c>
      <c r="K493" t="s">
        <v>109</v>
      </c>
      <c r="L493" t="s">
        <v>1456</v>
      </c>
      <c r="M493">
        <v>17179</v>
      </c>
      <c r="N493" t="s">
        <v>4991</v>
      </c>
      <c r="T493" t="s">
        <v>3215</v>
      </c>
      <c r="U493" t="s">
        <v>4992</v>
      </c>
      <c r="V493" t="s">
        <v>3251</v>
      </c>
      <c r="W493" t="s">
        <v>125</v>
      </c>
      <c r="X493" t="s">
        <v>6057</v>
      </c>
      <c r="Y493" t="s">
        <v>8589</v>
      </c>
      <c r="Z493" t="s">
        <v>6071</v>
      </c>
      <c r="AA493" t="s">
        <v>5048</v>
      </c>
      <c r="AB493" t="s">
        <v>8593</v>
      </c>
      <c r="AD493" t="s">
        <v>6282</v>
      </c>
      <c r="AE493">
        <v>48</v>
      </c>
      <c r="AF493" t="s">
        <v>8591</v>
      </c>
      <c r="AG493" t="s">
        <v>8592</v>
      </c>
      <c r="AH493" t="s">
        <v>6699</v>
      </c>
      <c r="AI493">
        <v>36140</v>
      </c>
      <c r="AJ493">
        <v>15131577768</v>
      </c>
      <c r="AK493">
        <v>18531519667</v>
      </c>
      <c r="AL493" t="s">
        <v>5387</v>
      </c>
      <c r="AM493" t="s">
        <v>5387</v>
      </c>
      <c r="AN493" t="s">
        <v>6283</v>
      </c>
      <c r="AO493" t="s">
        <v>5177</v>
      </c>
      <c r="AP493" t="s">
        <v>6274</v>
      </c>
      <c r="AT493" t="s">
        <v>4998</v>
      </c>
      <c r="AU493" t="s">
        <v>6227</v>
      </c>
      <c r="AV493" t="s">
        <v>6272</v>
      </c>
      <c r="AW493" t="s">
        <v>8616</v>
      </c>
    </row>
    <row r="494" spans="1:49" hidden="1" x14ac:dyDescent="0.2">
      <c r="A494">
        <v>493</v>
      </c>
      <c r="B494" t="s">
        <v>109</v>
      </c>
      <c r="C494">
        <v>10000124</v>
      </c>
      <c r="F494" t="s">
        <v>5091</v>
      </c>
      <c r="G494">
        <v>50000385</v>
      </c>
      <c r="H494">
        <v>23</v>
      </c>
      <c r="J494">
        <v>9000699</v>
      </c>
      <c r="K494" t="s">
        <v>109</v>
      </c>
      <c r="L494" t="s">
        <v>1458</v>
      </c>
      <c r="M494">
        <v>17247</v>
      </c>
      <c r="N494" t="s">
        <v>4991</v>
      </c>
      <c r="T494" t="s">
        <v>3216</v>
      </c>
      <c r="U494" t="s">
        <v>4992</v>
      </c>
      <c r="V494" t="s">
        <v>1459</v>
      </c>
      <c r="W494" t="s">
        <v>105</v>
      </c>
      <c r="X494" t="s">
        <v>6057</v>
      </c>
      <c r="Y494" t="s">
        <v>8600</v>
      </c>
      <c r="Z494" t="s">
        <v>6062</v>
      </c>
      <c r="AA494" t="s">
        <v>5030</v>
      </c>
      <c r="AB494" t="s">
        <v>8593</v>
      </c>
      <c r="AD494" t="s">
        <v>6284</v>
      </c>
      <c r="AE494">
        <v>48</v>
      </c>
      <c r="AF494" t="s">
        <v>8591</v>
      </c>
      <c r="AG494" t="s">
        <v>8592</v>
      </c>
      <c r="AH494" t="s">
        <v>6699</v>
      </c>
      <c r="AJ494">
        <v>15933410762</v>
      </c>
      <c r="AL494" t="s">
        <v>5163</v>
      </c>
      <c r="AM494" t="s">
        <v>5010</v>
      </c>
      <c r="AN494" t="s">
        <v>5820</v>
      </c>
      <c r="AO494" t="s">
        <v>6285</v>
      </c>
      <c r="AP494" t="s">
        <v>6274</v>
      </c>
      <c r="AT494" t="s">
        <v>4998</v>
      </c>
      <c r="AU494" t="s">
        <v>6227</v>
      </c>
      <c r="AV494" t="s">
        <v>6272</v>
      </c>
      <c r="AW494" t="s">
        <v>8616</v>
      </c>
    </row>
    <row r="495" spans="1:49" hidden="1" x14ac:dyDescent="0.2">
      <c r="A495">
        <v>494</v>
      </c>
      <c r="B495" t="s">
        <v>109</v>
      </c>
      <c r="C495">
        <v>10000124</v>
      </c>
      <c r="F495" t="s">
        <v>5512</v>
      </c>
      <c r="G495">
        <v>50000384</v>
      </c>
      <c r="H495">
        <v>24</v>
      </c>
      <c r="J495">
        <v>9000700</v>
      </c>
      <c r="K495" t="s">
        <v>109</v>
      </c>
      <c r="L495" t="s">
        <v>1461</v>
      </c>
      <c r="M495">
        <v>17359</v>
      </c>
      <c r="N495" t="s">
        <v>5513</v>
      </c>
      <c r="T495" t="s">
        <v>3215</v>
      </c>
      <c r="U495" t="s">
        <v>5522</v>
      </c>
      <c r="V495" t="s">
        <v>1462</v>
      </c>
      <c r="W495" t="s">
        <v>160</v>
      </c>
      <c r="X495" t="s">
        <v>6057</v>
      </c>
      <c r="Y495" t="s">
        <v>5528</v>
      </c>
      <c r="Z495" t="s">
        <v>5528</v>
      </c>
      <c r="AC495" t="s">
        <v>5824</v>
      </c>
      <c r="AD495" t="s">
        <v>5673</v>
      </c>
      <c r="AE495">
        <v>45</v>
      </c>
      <c r="AF495" t="s">
        <v>8595</v>
      </c>
      <c r="AG495" t="s">
        <v>8592</v>
      </c>
      <c r="AH495" t="s">
        <v>6699</v>
      </c>
      <c r="AI495">
        <v>41159</v>
      </c>
      <c r="AJ495">
        <v>15100589670</v>
      </c>
      <c r="AL495" t="s">
        <v>5387</v>
      </c>
      <c r="AM495" t="s">
        <v>5387</v>
      </c>
      <c r="AN495" t="s">
        <v>6286</v>
      </c>
      <c r="AO495" t="s">
        <v>6287</v>
      </c>
      <c r="AP495" t="s">
        <v>6274</v>
      </c>
      <c r="AT495" t="s">
        <v>4998</v>
      </c>
      <c r="AU495" t="s">
        <v>6227</v>
      </c>
      <c r="AV495" t="s">
        <v>6272</v>
      </c>
      <c r="AW495" t="s">
        <v>8616</v>
      </c>
    </row>
    <row r="496" spans="1:49" hidden="1" x14ac:dyDescent="0.2">
      <c r="A496">
        <v>495</v>
      </c>
      <c r="B496" t="s">
        <v>109</v>
      </c>
      <c r="C496">
        <v>10000124</v>
      </c>
      <c r="F496" t="s">
        <v>5091</v>
      </c>
      <c r="G496">
        <v>50000385</v>
      </c>
      <c r="H496">
        <v>25</v>
      </c>
      <c r="J496">
        <v>9000701</v>
      </c>
      <c r="K496" t="s">
        <v>109</v>
      </c>
      <c r="L496" t="s">
        <v>1464</v>
      </c>
      <c r="M496">
        <v>17644</v>
      </c>
      <c r="N496" t="s">
        <v>4991</v>
      </c>
      <c r="T496" t="s">
        <v>3215</v>
      </c>
      <c r="U496" t="s">
        <v>4992</v>
      </c>
      <c r="V496" t="s">
        <v>1465</v>
      </c>
      <c r="W496" t="s">
        <v>125</v>
      </c>
      <c r="X496" t="s">
        <v>6057</v>
      </c>
      <c r="Y496" t="s">
        <v>8589</v>
      </c>
      <c r="Z496" t="s">
        <v>6071</v>
      </c>
      <c r="AA496" t="s">
        <v>5048</v>
      </c>
      <c r="AB496" t="s">
        <v>8593</v>
      </c>
      <c r="AD496" t="s">
        <v>6288</v>
      </c>
      <c r="AE496">
        <v>47</v>
      </c>
      <c r="AF496" t="s">
        <v>8591</v>
      </c>
      <c r="AG496" t="s">
        <v>8592</v>
      </c>
      <c r="AH496" t="s">
        <v>8867</v>
      </c>
      <c r="AI496">
        <v>41130</v>
      </c>
      <c r="AJ496">
        <v>17730502078</v>
      </c>
      <c r="AL496" t="s">
        <v>5163</v>
      </c>
      <c r="AM496" t="s">
        <v>5010</v>
      </c>
      <c r="AN496" t="s">
        <v>6289</v>
      </c>
      <c r="AO496" t="s">
        <v>5224</v>
      </c>
      <c r="AP496" t="s">
        <v>6274</v>
      </c>
      <c r="AT496" t="s">
        <v>4998</v>
      </c>
      <c r="AU496" t="s">
        <v>6227</v>
      </c>
      <c r="AV496" t="s">
        <v>6272</v>
      </c>
      <c r="AW496" t="s">
        <v>8616</v>
      </c>
    </row>
    <row r="497" spans="1:49" hidden="1" x14ac:dyDescent="0.2">
      <c r="A497">
        <v>496</v>
      </c>
      <c r="B497" t="s">
        <v>109</v>
      </c>
      <c r="C497">
        <v>10000124</v>
      </c>
      <c r="F497" t="s">
        <v>5512</v>
      </c>
      <c r="G497">
        <v>50000384</v>
      </c>
      <c r="H497">
        <v>26</v>
      </c>
      <c r="J497">
        <v>9000702</v>
      </c>
      <c r="K497" t="s">
        <v>109</v>
      </c>
      <c r="L497" t="s">
        <v>1467</v>
      </c>
      <c r="M497">
        <v>17713</v>
      </c>
      <c r="N497" t="s">
        <v>5513</v>
      </c>
      <c r="T497" t="s">
        <v>3215</v>
      </c>
      <c r="U497" t="s">
        <v>4992</v>
      </c>
      <c r="V497" t="s">
        <v>1468</v>
      </c>
      <c r="W497" t="s">
        <v>160</v>
      </c>
      <c r="X497" t="s">
        <v>6057</v>
      </c>
      <c r="Y497" t="s">
        <v>5528</v>
      </c>
      <c r="Z497" t="s">
        <v>5528</v>
      </c>
      <c r="AD497" t="s">
        <v>6290</v>
      </c>
      <c r="AE497">
        <v>40</v>
      </c>
      <c r="AF497" t="s">
        <v>8607</v>
      </c>
      <c r="AG497" t="s">
        <v>8592</v>
      </c>
      <c r="AH497" t="s">
        <v>7396</v>
      </c>
      <c r="AI497">
        <v>37217</v>
      </c>
      <c r="AJ497">
        <v>15612537787</v>
      </c>
      <c r="AL497" t="s">
        <v>5951</v>
      </c>
      <c r="AM497" t="s">
        <v>6657</v>
      </c>
      <c r="AN497" t="s">
        <v>6291</v>
      </c>
      <c r="AO497" t="s">
        <v>6292</v>
      </c>
      <c r="AP497" t="s">
        <v>6274</v>
      </c>
      <c r="AR497" t="s">
        <v>5195</v>
      </c>
      <c r="AT497" t="s">
        <v>4998</v>
      </c>
      <c r="AU497" t="s">
        <v>6227</v>
      </c>
      <c r="AV497" t="s">
        <v>6272</v>
      </c>
      <c r="AW497" t="s">
        <v>8616</v>
      </c>
    </row>
    <row r="498" spans="1:49" hidden="1" x14ac:dyDescent="0.2">
      <c r="A498">
        <v>497</v>
      </c>
      <c r="B498" t="s">
        <v>109</v>
      </c>
      <c r="C498">
        <v>10000124</v>
      </c>
      <c r="F498" t="s">
        <v>5512</v>
      </c>
      <c r="G498">
        <v>50000384</v>
      </c>
      <c r="H498">
        <v>27</v>
      </c>
      <c r="J498">
        <v>9000703</v>
      </c>
      <c r="K498" t="s">
        <v>109</v>
      </c>
      <c r="L498" t="s">
        <v>1470</v>
      </c>
      <c r="M498">
        <v>17852</v>
      </c>
      <c r="N498" t="s">
        <v>5513</v>
      </c>
      <c r="T498" t="s">
        <v>3215</v>
      </c>
      <c r="U498" t="s">
        <v>4992</v>
      </c>
      <c r="V498" t="s">
        <v>1471</v>
      </c>
      <c r="W498" t="s">
        <v>160</v>
      </c>
      <c r="X498" t="s">
        <v>6057</v>
      </c>
      <c r="Y498" t="s">
        <v>5528</v>
      </c>
      <c r="Z498" t="s">
        <v>5528</v>
      </c>
      <c r="AD498" t="s">
        <v>6293</v>
      </c>
      <c r="AE498">
        <v>40</v>
      </c>
      <c r="AF498" t="s">
        <v>8607</v>
      </c>
      <c r="AG498" t="s">
        <v>8592</v>
      </c>
      <c r="AH498" t="s">
        <v>6715</v>
      </c>
      <c r="AI498">
        <v>35741</v>
      </c>
      <c r="AJ498">
        <v>13933310230</v>
      </c>
      <c r="AL498" t="s">
        <v>6203</v>
      </c>
      <c r="AM498" t="s">
        <v>7726</v>
      </c>
      <c r="AO498" t="s">
        <v>6294</v>
      </c>
      <c r="AP498" t="s">
        <v>6274</v>
      </c>
      <c r="AR498" t="s">
        <v>5195</v>
      </c>
      <c r="AT498" t="s">
        <v>4998</v>
      </c>
      <c r="AU498" t="s">
        <v>6227</v>
      </c>
      <c r="AV498" t="s">
        <v>6272</v>
      </c>
      <c r="AW498" t="s">
        <v>8616</v>
      </c>
    </row>
    <row r="499" spans="1:49" hidden="1" x14ac:dyDescent="0.2">
      <c r="A499">
        <v>498</v>
      </c>
      <c r="B499" t="s">
        <v>109</v>
      </c>
      <c r="C499">
        <v>10000124</v>
      </c>
      <c r="F499" t="s">
        <v>5512</v>
      </c>
      <c r="G499">
        <v>50000384</v>
      </c>
      <c r="H499">
        <v>28</v>
      </c>
      <c r="J499">
        <v>9000704</v>
      </c>
      <c r="K499" t="s">
        <v>109</v>
      </c>
      <c r="L499" t="s">
        <v>1473</v>
      </c>
      <c r="M499">
        <v>17936</v>
      </c>
      <c r="N499" t="s">
        <v>5513</v>
      </c>
      <c r="T499" t="s">
        <v>3215</v>
      </c>
      <c r="U499" t="s">
        <v>4992</v>
      </c>
      <c r="V499" t="s">
        <v>1474</v>
      </c>
      <c r="W499" t="s">
        <v>160</v>
      </c>
      <c r="X499" t="s">
        <v>6057</v>
      </c>
      <c r="Y499" t="s">
        <v>5528</v>
      </c>
      <c r="Z499" t="s">
        <v>5528</v>
      </c>
      <c r="AD499" t="s">
        <v>6295</v>
      </c>
      <c r="AE499">
        <v>46</v>
      </c>
      <c r="AF499" t="s">
        <v>8595</v>
      </c>
      <c r="AG499" t="s">
        <v>8592</v>
      </c>
      <c r="AH499" t="s">
        <v>8868</v>
      </c>
      <c r="AJ499">
        <v>13832521232</v>
      </c>
      <c r="AL499" t="s">
        <v>5951</v>
      </c>
      <c r="AM499" t="s">
        <v>6657</v>
      </c>
      <c r="AN499" t="s">
        <v>6296</v>
      </c>
      <c r="AO499" t="s">
        <v>5541</v>
      </c>
      <c r="AP499" t="s">
        <v>6274</v>
      </c>
      <c r="AT499" t="s">
        <v>4998</v>
      </c>
      <c r="AU499" t="s">
        <v>6227</v>
      </c>
      <c r="AV499" t="s">
        <v>6272</v>
      </c>
      <c r="AW499" t="s">
        <v>8616</v>
      </c>
    </row>
    <row r="500" spans="1:49" hidden="1" x14ac:dyDescent="0.2">
      <c r="A500">
        <v>499</v>
      </c>
      <c r="B500" t="s">
        <v>109</v>
      </c>
      <c r="C500">
        <v>10000124</v>
      </c>
      <c r="F500" t="s">
        <v>5091</v>
      </c>
      <c r="G500">
        <v>50000385</v>
      </c>
      <c r="H500">
        <v>29</v>
      </c>
      <c r="J500">
        <v>9000705</v>
      </c>
      <c r="K500" t="s">
        <v>109</v>
      </c>
      <c r="L500" t="s">
        <v>1476</v>
      </c>
      <c r="M500">
        <v>18060</v>
      </c>
      <c r="N500" t="s">
        <v>4991</v>
      </c>
      <c r="T500" t="s">
        <v>3215</v>
      </c>
      <c r="U500" t="s">
        <v>5130</v>
      </c>
      <c r="V500" t="s">
        <v>1477</v>
      </c>
      <c r="W500" t="s">
        <v>125</v>
      </c>
      <c r="X500" t="s">
        <v>6057</v>
      </c>
      <c r="Y500" t="s">
        <v>8589</v>
      </c>
      <c r="Z500" t="s">
        <v>6071</v>
      </c>
      <c r="AA500" t="s">
        <v>4995</v>
      </c>
      <c r="AB500" t="s">
        <v>8590</v>
      </c>
      <c r="AD500" t="s">
        <v>6297</v>
      </c>
      <c r="AE500">
        <v>38</v>
      </c>
      <c r="AF500" t="s">
        <v>8607</v>
      </c>
      <c r="AG500" t="s">
        <v>8592</v>
      </c>
      <c r="AH500" t="s">
        <v>5243</v>
      </c>
      <c r="AI500">
        <v>41074</v>
      </c>
      <c r="AJ500">
        <v>13013288628</v>
      </c>
      <c r="AL500" t="s">
        <v>5075</v>
      </c>
      <c r="AM500" t="s">
        <v>5075</v>
      </c>
      <c r="AN500" t="s">
        <v>6298</v>
      </c>
      <c r="AO500" t="s">
        <v>5224</v>
      </c>
      <c r="AP500" t="s">
        <v>6274</v>
      </c>
      <c r="AT500" t="s">
        <v>4998</v>
      </c>
      <c r="AU500" t="s">
        <v>6227</v>
      </c>
      <c r="AV500" t="s">
        <v>6272</v>
      </c>
      <c r="AW500" t="s">
        <v>8616</v>
      </c>
    </row>
    <row r="501" spans="1:49" hidden="1" x14ac:dyDescent="0.2">
      <c r="A501">
        <v>500</v>
      </c>
      <c r="B501" t="s">
        <v>109</v>
      </c>
      <c r="C501">
        <v>10000124</v>
      </c>
      <c r="F501" t="s">
        <v>5512</v>
      </c>
      <c r="G501">
        <v>50000384</v>
      </c>
      <c r="H501">
        <v>30</v>
      </c>
      <c r="J501">
        <v>9000706</v>
      </c>
      <c r="K501" t="s">
        <v>109</v>
      </c>
      <c r="L501" t="s">
        <v>1479</v>
      </c>
      <c r="M501">
        <v>18230</v>
      </c>
      <c r="N501" t="s">
        <v>5513</v>
      </c>
      <c r="T501" t="s">
        <v>3215</v>
      </c>
      <c r="U501" t="s">
        <v>4992</v>
      </c>
      <c r="V501" t="s">
        <v>1480</v>
      </c>
      <c r="W501" t="s">
        <v>160</v>
      </c>
      <c r="X501" t="s">
        <v>6057</v>
      </c>
      <c r="Y501" t="s">
        <v>5528</v>
      </c>
      <c r="Z501" t="s">
        <v>5528</v>
      </c>
      <c r="AC501" t="s">
        <v>5049</v>
      </c>
      <c r="AD501" t="s">
        <v>6299</v>
      </c>
      <c r="AE501">
        <v>48</v>
      </c>
      <c r="AF501" t="s">
        <v>8591</v>
      </c>
      <c r="AG501" t="s">
        <v>8592</v>
      </c>
      <c r="AH501" t="s">
        <v>8869</v>
      </c>
      <c r="AI501">
        <v>39694</v>
      </c>
      <c r="AJ501">
        <v>18633373195</v>
      </c>
      <c r="AL501" t="s">
        <v>6203</v>
      </c>
      <c r="AM501" t="s">
        <v>7726</v>
      </c>
      <c r="AO501" t="s">
        <v>6300</v>
      </c>
      <c r="AP501" t="s">
        <v>6274</v>
      </c>
      <c r="AT501" t="s">
        <v>4998</v>
      </c>
      <c r="AU501" t="s">
        <v>6227</v>
      </c>
      <c r="AV501" t="s">
        <v>6272</v>
      </c>
      <c r="AW501" t="s">
        <v>8616</v>
      </c>
    </row>
    <row r="502" spans="1:49" hidden="1" x14ac:dyDescent="0.2">
      <c r="A502">
        <v>501</v>
      </c>
      <c r="B502" t="s">
        <v>109</v>
      </c>
      <c r="C502">
        <v>10000124</v>
      </c>
      <c r="F502" t="s">
        <v>5512</v>
      </c>
      <c r="G502">
        <v>50000384</v>
      </c>
      <c r="H502">
        <v>31</v>
      </c>
      <c r="J502">
        <v>9000707</v>
      </c>
      <c r="K502" t="s">
        <v>109</v>
      </c>
      <c r="L502" t="s">
        <v>1482</v>
      </c>
      <c r="M502">
        <v>18317</v>
      </c>
      <c r="N502" t="s">
        <v>5513</v>
      </c>
      <c r="T502" t="s">
        <v>3215</v>
      </c>
      <c r="U502" t="s">
        <v>4992</v>
      </c>
      <c r="V502" t="s">
        <v>1483</v>
      </c>
      <c r="W502" t="s">
        <v>160</v>
      </c>
      <c r="X502" t="s">
        <v>6057</v>
      </c>
      <c r="Y502" t="s">
        <v>5528</v>
      </c>
      <c r="Z502" t="s">
        <v>5528</v>
      </c>
      <c r="AD502" t="s">
        <v>6301</v>
      </c>
      <c r="AE502">
        <v>50</v>
      </c>
      <c r="AF502" t="s">
        <v>8591</v>
      </c>
      <c r="AG502" t="s">
        <v>8592</v>
      </c>
      <c r="AH502" t="s">
        <v>8870</v>
      </c>
      <c r="AI502">
        <v>40326</v>
      </c>
      <c r="AJ502">
        <v>13933499574</v>
      </c>
      <c r="AL502" t="s">
        <v>5951</v>
      </c>
      <c r="AM502" t="s">
        <v>6657</v>
      </c>
      <c r="AN502" t="s">
        <v>6302</v>
      </c>
      <c r="AO502" t="s">
        <v>5541</v>
      </c>
      <c r="AP502" t="s">
        <v>6274</v>
      </c>
      <c r="AT502" t="s">
        <v>4998</v>
      </c>
      <c r="AU502" t="s">
        <v>6227</v>
      </c>
      <c r="AV502" t="s">
        <v>6272</v>
      </c>
      <c r="AW502" t="s">
        <v>8616</v>
      </c>
    </row>
    <row r="503" spans="1:49" hidden="1" x14ac:dyDescent="0.2">
      <c r="A503">
        <v>502</v>
      </c>
      <c r="B503" t="s">
        <v>109</v>
      </c>
      <c r="C503">
        <v>10000124</v>
      </c>
      <c r="F503" t="s">
        <v>5512</v>
      </c>
      <c r="G503">
        <v>50000384</v>
      </c>
      <c r="H503">
        <v>32</v>
      </c>
      <c r="J503">
        <v>9000708</v>
      </c>
      <c r="K503" t="s">
        <v>109</v>
      </c>
      <c r="L503" t="s">
        <v>1485</v>
      </c>
      <c r="M503">
        <v>18446</v>
      </c>
      <c r="N503" t="s">
        <v>5513</v>
      </c>
      <c r="T503" t="s">
        <v>3215</v>
      </c>
      <c r="U503" t="s">
        <v>4992</v>
      </c>
      <c r="V503" t="s">
        <v>1486</v>
      </c>
      <c r="W503" t="s">
        <v>160</v>
      </c>
      <c r="X503" t="s">
        <v>6057</v>
      </c>
      <c r="Y503" t="s">
        <v>5528</v>
      </c>
      <c r="Z503" t="s">
        <v>5528</v>
      </c>
      <c r="AC503" t="s">
        <v>5471</v>
      </c>
      <c r="AD503" t="s">
        <v>6303</v>
      </c>
      <c r="AE503">
        <v>45</v>
      </c>
      <c r="AF503" t="s">
        <v>8595</v>
      </c>
      <c r="AG503" t="s">
        <v>8592</v>
      </c>
      <c r="AH503" t="s">
        <v>6699</v>
      </c>
      <c r="AI503">
        <v>41248</v>
      </c>
      <c r="AJ503">
        <v>13703379475</v>
      </c>
      <c r="AL503" t="s">
        <v>5951</v>
      </c>
      <c r="AM503" t="s">
        <v>6657</v>
      </c>
      <c r="AN503" t="s">
        <v>6302</v>
      </c>
      <c r="AO503" t="s">
        <v>5541</v>
      </c>
      <c r="AP503" t="s">
        <v>6274</v>
      </c>
      <c r="AT503" t="s">
        <v>4998</v>
      </c>
      <c r="AU503" t="s">
        <v>6227</v>
      </c>
      <c r="AV503" t="s">
        <v>6272</v>
      </c>
      <c r="AW503" t="s">
        <v>8616</v>
      </c>
    </row>
    <row r="504" spans="1:49" hidden="1" x14ac:dyDescent="0.2">
      <c r="A504">
        <v>503</v>
      </c>
      <c r="B504" t="s">
        <v>109</v>
      </c>
      <c r="C504">
        <v>10000124</v>
      </c>
      <c r="F504" t="s">
        <v>5512</v>
      </c>
      <c r="G504">
        <v>50000384</v>
      </c>
      <c r="H504">
        <v>33</v>
      </c>
      <c r="J504">
        <v>9000709</v>
      </c>
      <c r="K504" t="s">
        <v>109</v>
      </c>
      <c r="L504" t="s">
        <v>1488</v>
      </c>
      <c r="M504">
        <v>18560</v>
      </c>
      <c r="N504" t="s">
        <v>5513</v>
      </c>
      <c r="T504" t="s">
        <v>3215</v>
      </c>
      <c r="U504" t="s">
        <v>4992</v>
      </c>
      <c r="V504" t="s">
        <v>1489</v>
      </c>
      <c r="W504" t="s">
        <v>160</v>
      </c>
      <c r="X504" t="s">
        <v>6057</v>
      </c>
      <c r="Y504" t="s">
        <v>5528</v>
      </c>
      <c r="Z504" t="s">
        <v>5528</v>
      </c>
      <c r="AC504" t="s">
        <v>5487</v>
      </c>
      <c r="AD504" t="s">
        <v>6304</v>
      </c>
      <c r="AE504">
        <v>43</v>
      </c>
      <c r="AF504" t="s">
        <v>8595</v>
      </c>
      <c r="AG504" t="s">
        <v>8592</v>
      </c>
      <c r="AH504" t="s">
        <v>8019</v>
      </c>
      <c r="AI504">
        <v>38883</v>
      </c>
      <c r="AJ504">
        <v>13933473194</v>
      </c>
      <c r="AL504" t="s">
        <v>5951</v>
      </c>
      <c r="AM504" t="s">
        <v>6657</v>
      </c>
      <c r="AN504" t="s">
        <v>6302</v>
      </c>
      <c r="AO504" t="s">
        <v>5541</v>
      </c>
      <c r="AP504" t="s">
        <v>6274</v>
      </c>
      <c r="AT504" t="s">
        <v>4998</v>
      </c>
      <c r="AU504" t="s">
        <v>6227</v>
      </c>
      <c r="AV504" t="s">
        <v>6272</v>
      </c>
      <c r="AW504" t="s">
        <v>8616</v>
      </c>
    </row>
    <row r="505" spans="1:49" hidden="1" x14ac:dyDescent="0.2">
      <c r="A505">
        <v>504</v>
      </c>
      <c r="B505" t="s">
        <v>109</v>
      </c>
      <c r="C505">
        <v>10000124</v>
      </c>
      <c r="F505" t="s">
        <v>5512</v>
      </c>
      <c r="G505">
        <v>50000384</v>
      </c>
      <c r="H505">
        <v>34</v>
      </c>
      <c r="J505">
        <v>9000710</v>
      </c>
      <c r="K505" t="s">
        <v>109</v>
      </c>
      <c r="L505" t="s">
        <v>1490</v>
      </c>
      <c r="M505">
        <v>201157</v>
      </c>
      <c r="N505" t="s">
        <v>5513</v>
      </c>
      <c r="T505" t="s">
        <v>3215</v>
      </c>
      <c r="U505" t="s">
        <v>4992</v>
      </c>
      <c r="V505" t="s">
        <v>1491</v>
      </c>
      <c r="W505" t="s">
        <v>160</v>
      </c>
      <c r="X505" t="s">
        <v>6057</v>
      </c>
      <c r="Y505" t="s">
        <v>5528</v>
      </c>
      <c r="Z505" t="s">
        <v>5528</v>
      </c>
      <c r="AD505" t="s">
        <v>6305</v>
      </c>
      <c r="AE505">
        <v>52</v>
      </c>
      <c r="AF505" t="s">
        <v>8653</v>
      </c>
      <c r="AG505" t="s">
        <v>8592</v>
      </c>
      <c r="AH505" t="s">
        <v>8866</v>
      </c>
      <c r="AI505">
        <v>34921</v>
      </c>
      <c r="AJ505">
        <v>13932508765</v>
      </c>
      <c r="AL505" t="s">
        <v>5387</v>
      </c>
      <c r="AM505" t="s">
        <v>5387</v>
      </c>
      <c r="AN505" t="s">
        <v>5783</v>
      </c>
      <c r="AO505" t="s">
        <v>5614</v>
      </c>
      <c r="AP505" t="s">
        <v>6274</v>
      </c>
      <c r="AT505" t="s">
        <v>4998</v>
      </c>
      <c r="AU505" t="s">
        <v>6227</v>
      </c>
      <c r="AV505" t="s">
        <v>6272</v>
      </c>
      <c r="AW505" t="s">
        <v>8616</v>
      </c>
    </row>
    <row r="506" spans="1:49" hidden="1" x14ac:dyDescent="0.2">
      <c r="A506">
        <v>505</v>
      </c>
      <c r="B506" t="s">
        <v>109</v>
      </c>
      <c r="C506">
        <v>10000124</v>
      </c>
      <c r="F506" t="s">
        <v>5512</v>
      </c>
      <c r="G506">
        <v>50000384</v>
      </c>
      <c r="H506">
        <v>35</v>
      </c>
      <c r="J506">
        <v>9000711</v>
      </c>
      <c r="K506" t="s">
        <v>109</v>
      </c>
      <c r="L506" t="s">
        <v>1493</v>
      </c>
      <c r="M506">
        <v>11973</v>
      </c>
      <c r="N506" t="s">
        <v>5513</v>
      </c>
      <c r="T506" t="s">
        <v>3215</v>
      </c>
      <c r="U506" t="s">
        <v>4992</v>
      </c>
      <c r="V506" t="s">
        <v>1494</v>
      </c>
      <c r="W506" t="s">
        <v>160</v>
      </c>
      <c r="X506" t="s">
        <v>6057</v>
      </c>
      <c r="Y506" t="s">
        <v>5528</v>
      </c>
      <c r="Z506" t="s">
        <v>5528</v>
      </c>
      <c r="AC506" t="s">
        <v>5487</v>
      </c>
      <c r="AD506" t="s">
        <v>6306</v>
      </c>
      <c r="AE506">
        <v>42</v>
      </c>
      <c r="AF506" t="s">
        <v>8595</v>
      </c>
      <c r="AG506" t="s">
        <v>8592</v>
      </c>
      <c r="AH506" t="s">
        <v>8711</v>
      </c>
      <c r="AJ506">
        <v>15830569058</v>
      </c>
      <c r="AL506" t="s">
        <v>5951</v>
      </c>
      <c r="AM506" t="s">
        <v>6657</v>
      </c>
      <c r="AN506" t="s">
        <v>6307</v>
      </c>
      <c r="AO506" t="s">
        <v>5541</v>
      </c>
      <c r="AP506" t="s">
        <v>6308</v>
      </c>
      <c r="AT506" t="s">
        <v>4998</v>
      </c>
      <c r="AU506" t="s">
        <v>6227</v>
      </c>
      <c r="AV506" t="s">
        <v>6272</v>
      </c>
      <c r="AW506" t="s">
        <v>8616</v>
      </c>
    </row>
    <row r="507" spans="1:49" x14ac:dyDescent="0.2">
      <c r="A507">
        <v>506</v>
      </c>
      <c r="B507" t="s">
        <v>109</v>
      </c>
      <c r="C507">
        <v>10000124</v>
      </c>
      <c r="F507" t="s">
        <v>5512</v>
      </c>
      <c r="G507">
        <v>50000384</v>
      </c>
      <c r="H507">
        <v>36</v>
      </c>
      <c r="J507">
        <v>9000712</v>
      </c>
      <c r="K507" t="s">
        <v>109</v>
      </c>
      <c r="L507" t="s">
        <v>1496</v>
      </c>
      <c r="M507">
        <v>17001</v>
      </c>
      <c r="N507" t="s">
        <v>4991</v>
      </c>
      <c r="T507" t="s">
        <v>3215</v>
      </c>
      <c r="U507" t="s">
        <v>4992</v>
      </c>
      <c r="V507" t="s">
        <v>1497</v>
      </c>
      <c r="W507" t="s">
        <v>160</v>
      </c>
      <c r="X507" t="s">
        <v>6057</v>
      </c>
      <c r="Y507" t="s">
        <v>5528</v>
      </c>
      <c r="Z507" t="s">
        <v>5528</v>
      </c>
      <c r="AA507" t="s">
        <v>5048</v>
      </c>
      <c r="AB507" t="s">
        <v>8593</v>
      </c>
      <c r="AD507" t="s">
        <v>6309</v>
      </c>
      <c r="AE507">
        <v>34</v>
      </c>
      <c r="AF507" t="s">
        <v>8604</v>
      </c>
      <c r="AG507" t="s">
        <v>8603</v>
      </c>
      <c r="AH507" t="s">
        <v>5661</v>
      </c>
      <c r="AI507">
        <v>42712</v>
      </c>
      <c r="AJ507">
        <v>13663208518</v>
      </c>
      <c r="AL507" t="s">
        <v>5010</v>
      </c>
      <c r="AM507" t="s">
        <v>5010</v>
      </c>
      <c r="AN507" t="s">
        <v>5421</v>
      </c>
      <c r="AO507" t="s">
        <v>5052</v>
      </c>
      <c r="AP507" t="s">
        <v>6308</v>
      </c>
      <c r="AT507" t="s">
        <v>4998</v>
      </c>
      <c r="AU507" t="s">
        <v>6227</v>
      </c>
      <c r="AV507" t="s">
        <v>6272</v>
      </c>
      <c r="AW507" t="s">
        <v>8616</v>
      </c>
    </row>
    <row r="508" spans="1:49" hidden="1" x14ac:dyDescent="0.2">
      <c r="A508">
        <v>507</v>
      </c>
      <c r="B508" t="s">
        <v>109</v>
      </c>
      <c r="C508">
        <v>10000124</v>
      </c>
      <c r="F508" t="s">
        <v>5512</v>
      </c>
      <c r="G508">
        <v>50000384</v>
      </c>
      <c r="H508">
        <v>37</v>
      </c>
      <c r="J508">
        <v>9000713</v>
      </c>
      <c r="K508" t="s">
        <v>109</v>
      </c>
      <c r="L508" t="s">
        <v>1499</v>
      </c>
      <c r="M508">
        <v>17308</v>
      </c>
      <c r="N508" t="s">
        <v>5513</v>
      </c>
      <c r="T508" t="s">
        <v>3215</v>
      </c>
      <c r="U508" t="s">
        <v>4992</v>
      </c>
      <c r="V508" t="s">
        <v>3252</v>
      </c>
      <c r="W508" t="s">
        <v>160</v>
      </c>
      <c r="X508" t="s">
        <v>6057</v>
      </c>
      <c r="Y508" t="s">
        <v>5528</v>
      </c>
      <c r="Z508" t="s">
        <v>5528</v>
      </c>
      <c r="AD508" t="s">
        <v>6310</v>
      </c>
      <c r="AE508">
        <v>48</v>
      </c>
      <c r="AF508" t="s">
        <v>8591</v>
      </c>
      <c r="AG508" t="s">
        <v>8592</v>
      </c>
      <c r="AH508" t="s">
        <v>8871</v>
      </c>
      <c r="AJ508">
        <v>15100506626</v>
      </c>
      <c r="AL508" t="s">
        <v>5951</v>
      </c>
      <c r="AM508" t="s">
        <v>6657</v>
      </c>
      <c r="AN508" t="s">
        <v>6311</v>
      </c>
      <c r="AO508" t="s">
        <v>6312</v>
      </c>
      <c r="AP508" t="s">
        <v>6308</v>
      </c>
      <c r="AT508" t="s">
        <v>4998</v>
      </c>
      <c r="AU508" t="s">
        <v>6227</v>
      </c>
      <c r="AV508" t="s">
        <v>6272</v>
      </c>
      <c r="AW508" t="s">
        <v>8616</v>
      </c>
    </row>
    <row r="509" spans="1:49" hidden="1" x14ac:dyDescent="0.2">
      <c r="A509">
        <v>508</v>
      </c>
      <c r="B509" t="s">
        <v>109</v>
      </c>
      <c r="C509">
        <v>10000124</v>
      </c>
      <c r="F509" t="s">
        <v>5512</v>
      </c>
      <c r="G509">
        <v>50000384</v>
      </c>
      <c r="H509">
        <v>38</v>
      </c>
      <c r="J509">
        <v>9000714</v>
      </c>
      <c r="K509" t="s">
        <v>109</v>
      </c>
      <c r="L509" t="s">
        <v>1501</v>
      </c>
      <c r="M509">
        <v>18050</v>
      </c>
      <c r="N509" t="s">
        <v>5513</v>
      </c>
      <c r="T509" t="s">
        <v>3215</v>
      </c>
      <c r="U509" t="s">
        <v>4992</v>
      </c>
      <c r="V509" t="s">
        <v>1502</v>
      </c>
      <c r="W509" t="s">
        <v>160</v>
      </c>
      <c r="X509" t="s">
        <v>6057</v>
      </c>
      <c r="Y509" t="s">
        <v>5528</v>
      </c>
      <c r="Z509" t="s">
        <v>5528</v>
      </c>
      <c r="AC509" t="s">
        <v>5487</v>
      </c>
      <c r="AD509" t="s">
        <v>6313</v>
      </c>
      <c r="AE509">
        <v>39</v>
      </c>
      <c r="AF509" t="s">
        <v>8607</v>
      </c>
      <c r="AG509" t="s">
        <v>8592</v>
      </c>
      <c r="AH509" t="s">
        <v>7396</v>
      </c>
      <c r="AJ509">
        <v>13315565357</v>
      </c>
      <c r="AL509" t="s">
        <v>5387</v>
      </c>
      <c r="AM509" t="s">
        <v>5387</v>
      </c>
      <c r="AN509" t="s">
        <v>5176</v>
      </c>
      <c r="AO509" t="s">
        <v>5635</v>
      </c>
      <c r="AP509" t="s">
        <v>6308</v>
      </c>
      <c r="AR509" t="s">
        <v>5195</v>
      </c>
      <c r="AT509" t="s">
        <v>4998</v>
      </c>
      <c r="AU509" t="s">
        <v>6227</v>
      </c>
      <c r="AV509" t="s">
        <v>6272</v>
      </c>
      <c r="AW509" t="s">
        <v>8616</v>
      </c>
    </row>
    <row r="510" spans="1:49" hidden="1" x14ac:dyDescent="0.2">
      <c r="A510">
        <v>509</v>
      </c>
      <c r="B510" t="s">
        <v>109</v>
      </c>
      <c r="C510">
        <v>10000124</v>
      </c>
      <c r="F510" t="s">
        <v>5512</v>
      </c>
      <c r="G510">
        <v>50000384</v>
      </c>
      <c r="H510">
        <v>39</v>
      </c>
      <c r="J510">
        <v>9000715</v>
      </c>
      <c r="K510" t="s">
        <v>109</v>
      </c>
      <c r="L510" t="s">
        <v>1504</v>
      </c>
      <c r="M510">
        <v>18149</v>
      </c>
      <c r="N510" t="s">
        <v>5513</v>
      </c>
      <c r="T510" t="s">
        <v>3215</v>
      </c>
      <c r="U510" t="s">
        <v>4992</v>
      </c>
      <c r="V510" t="s">
        <v>1505</v>
      </c>
      <c r="W510" t="s">
        <v>160</v>
      </c>
      <c r="X510" t="s">
        <v>6057</v>
      </c>
      <c r="Y510" t="s">
        <v>5528</v>
      </c>
      <c r="Z510" t="s">
        <v>5528</v>
      </c>
      <c r="AD510" t="s">
        <v>6314</v>
      </c>
      <c r="AE510">
        <v>50</v>
      </c>
      <c r="AF510" t="s">
        <v>8591</v>
      </c>
      <c r="AG510" t="s">
        <v>8592</v>
      </c>
      <c r="AH510" t="s">
        <v>8872</v>
      </c>
      <c r="AJ510">
        <v>13933324649</v>
      </c>
      <c r="AL510" t="s">
        <v>6203</v>
      </c>
      <c r="AM510" t="s">
        <v>7726</v>
      </c>
      <c r="AO510" t="s">
        <v>6315</v>
      </c>
      <c r="AP510" t="s">
        <v>6308</v>
      </c>
      <c r="AT510" t="s">
        <v>4998</v>
      </c>
      <c r="AU510" t="s">
        <v>6227</v>
      </c>
      <c r="AV510" t="s">
        <v>6272</v>
      </c>
      <c r="AW510" t="s">
        <v>8616</v>
      </c>
    </row>
    <row r="511" spans="1:49" hidden="1" x14ac:dyDescent="0.2">
      <c r="A511">
        <v>510</v>
      </c>
      <c r="B511" t="s">
        <v>109</v>
      </c>
      <c r="C511">
        <v>10000124</v>
      </c>
      <c r="F511" t="s">
        <v>5512</v>
      </c>
      <c r="G511">
        <v>50000384</v>
      </c>
      <c r="H511">
        <v>40</v>
      </c>
      <c r="J511">
        <v>9000716</v>
      </c>
      <c r="K511" t="s">
        <v>109</v>
      </c>
      <c r="L511" t="s">
        <v>1507</v>
      </c>
      <c r="M511">
        <v>18257</v>
      </c>
      <c r="N511" t="s">
        <v>5513</v>
      </c>
      <c r="T511" t="s">
        <v>3215</v>
      </c>
      <c r="U511" t="s">
        <v>4992</v>
      </c>
      <c r="V511" t="s">
        <v>1508</v>
      </c>
      <c r="W511" t="s">
        <v>160</v>
      </c>
      <c r="X511" t="s">
        <v>6057</v>
      </c>
      <c r="Y511" t="s">
        <v>5528</v>
      </c>
      <c r="Z511" t="s">
        <v>5528</v>
      </c>
      <c r="AD511" t="s">
        <v>6316</v>
      </c>
      <c r="AE511">
        <v>56</v>
      </c>
      <c r="AF511" t="s">
        <v>8653</v>
      </c>
      <c r="AG511" t="s">
        <v>8592</v>
      </c>
      <c r="AH511" t="s">
        <v>8873</v>
      </c>
      <c r="AI511">
        <v>41072</v>
      </c>
      <c r="AJ511">
        <v>15033990399</v>
      </c>
      <c r="AL511" t="s">
        <v>6203</v>
      </c>
      <c r="AM511" t="s">
        <v>7726</v>
      </c>
      <c r="AN511" t="s">
        <v>6311</v>
      </c>
      <c r="AO511" t="s">
        <v>6317</v>
      </c>
      <c r="AP511" t="s">
        <v>6308</v>
      </c>
      <c r="AT511" t="s">
        <v>4998</v>
      </c>
      <c r="AU511" t="s">
        <v>6227</v>
      </c>
      <c r="AV511" t="s">
        <v>6272</v>
      </c>
      <c r="AW511" t="s">
        <v>8616</v>
      </c>
    </row>
    <row r="512" spans="1:49" hidden="1" x14ac:dyDescent="0.2">
      <c r="A512">
        <v>511</v>
      </c>
      <c r="B512" t="s">
        <v>109</v>
      </c>
      <c r="C512">
        <v>10000124</v>
      </c>
      <c r="F512" t="s">
        <v>5512</v>
      </c>
      <c r="G512">
        <v>50000384</v>
      </c>
      <c r="H512">
        <v>41</v>
      </c>
      <c r="J512">
        <v>9000717</v>
      </c>
      <c r="K512" t="s">
        <v>109</v>
      </c>
      <c r="L512" t="s">
        <v>1510</v>
      </c>
      <c r="M512">
        <v>17236</v>
      </c>
      <c r="N512" t="s">
        <v>4991</v>
      </c>
      <c r="T512" t="s">
        <v>3215</v>
      </c>
      <c r="U512" t="s">
        <v>5130</v>
      </c>
      <c r="V512" t="s">
        <v>1511</v>
      </c>
      <c r="W512" t="s">
        <v>105</v>
      </c>
      <c r="X512" t="s">
        <v>6057</v>
      </c>
      <c r="Y512" t="s">
        <v>8600</v>
      </c>
      <c r="Z512" t="s">
        <v>6062</v>
      </c>
      <c r="AA512" t="s">
        <v>5048</v>
      </c>
      <c r="AB512" t="s">
        <v>8593</v>
      </c>
      <c r="AD512" t="s">
        <v>6318</v>
      </c>
      <c r="AE512">
        <v>49</v>
      </c>
      <c r="AF512" t="s">
        <v>8591</v>
      </c>
      <c r="AG512" t="s">
        <v>8592</v>
      </c>
      <c r="AH512" t="s">
        <v>8859</v>
      </c>
      <c r="AJ512">
        <v>13031509818</v>
      </c>
      <c r="AL512" t="s">
        <v>5387</v>
      </c>
      <c r="AM512" t="s">
        <v>5387</v>
      </c>
      <c r="AN512" t="s">
        <v>5584</v>
      </c>
      <c r="AO512" t="s">
        <v>6319</v>
      </c>
      <c r="AT512" t="s">
        <v>4998</v>
      </c>
      <c r="AU512" t="s">
        <v>6227</v>
      </c>
      <c r="AV512" t="s">
        <v>6272</v>
      </c>
      <c r="AW512" t="s">
        <v>8616</v>
      </c>
    </row>
    <row r="513" spans="1:50" hidden="1" x14ac:dyDescent="0.2">
      <c r="A513">
        <v>512</v>
      </c>
      <c r="B513" t="s">
        <v>109</v>
      </c>
      <c r="C513">
        <v>10000124</v>
      </c>
      <c r="F513" t="s">
        <v>5512</v>
      </c>
      <c r="G513">
        <v>50000384</v>
      </c>
      <c r="H513">
        <v>42</v>
      </c>
      <c r="J513">
        <v>9000718</v>
      </c>
      <c r="K513" t="s">
        <v>109</v>
      </c>
      <c r="L513" t="s">
        <v>1513</v>
      </c>
      <c r="M513">
        <v>18108</v>
      </c>
      <c r="N513" t="s">
        <v>5513</v>
      </c>
      <c r="T513" t="s">
        <v>3215</v>
      </c>
      <c r="U513" t="s">
        <v>4992</v>
      </c>
      <c r="V513" t="s">
        <v>1514</v>
      </c>
      <c r="W513" t="s">
        <v>160</v>
      </c>
      <c r="X513" t="s">
        <v>6057</v>
      </c>
      <c r="Y513" t="s">
        <v>5528</v>
      </c>
      <c r="Z513" t="s">
        <v>5528</v>
      </c>
      <c r="AD513" t="s">
        <v>6320</v>
      </c>
      <c r="AE513">
        <v>51</v>
      </c>
      <c r="AF513" t="s">
        <v>8653</v>
      </c>
      <c r="AG513" t="s">
        <v>8592</v>
      </c>
      <c r="AH513" t="s">
        <v>8874</v>
      </c>
      <c r="AJ513">
        <v>13785543297</v>
      </c>
      <c r="AL513" t="s">
        <v>5520</v>
      </c>
      <c r="AM513" t="s">
        <v>7726</v>
      </c>
      <c r="AN513" t="s">
        <v>6321</v>
      </c>
      <c r="AO513" t="s">
        <v>6322</v>
      </c>
      <c r="AR513" t="s">
        <v>5195</v>
      </c>
      <c r="AT513" t="s">
        <v>4998</v>
      </c>
      <c r="AU513" t="s">
        <v>6227</v>
      </c>
      <c r="AV513" t="s">
        <v>6272</v>
      </c>
      <c r="AW513" t="s">
        <v>8616</v>
      </c>
    </row>
    <row r="514" spans="1:50" hidden="1" x14ac:dyDescent="0.2">
      <c r="A514">
        <v>513</v>
      </c>
      <c r="B514" t="s">
        <v>109</v>
      </c>
      <c r="C514">
        <v>10000124</v>
      </c>
      <c r="F514" t="s">
        <v>5512</v>
      </c>
      <c r="G514">
        <v>50000705</v>
      </c>
      <c r="H514">
        <v>43</v>
      </c>
      <c r="J514">
        <v>9000802</v>
      </c>
      <c r="K514" t="s">
        <v>109</v>
      </c>
      <c r="L514" t="s">
        <v>1763</v>
      </c>
      <c r="M514">
        <v>103236</v>
      </c>
      <c r="N514" t="s">
        <v>5513</v>
      </c>
      <c r="Q514" t="s">
        <v>6323</v>
      </c>
      <c r="S514">
        <v>43473</v>
      </c>
      <c r="T514" t="s">
        <v>3215</v>
      </c>
      <c r="U514" t="s">
        <v>4992</v>
      </c>
      <c r="V514" t="s">
        <v>1764</v>
      </c>
      <c r="W514" t="s">
        <v>160</v>
      </c>
      <c r="X514" t="s">
        <v>6057</v>
      </c>
      <c r="Y514" t="s">
        <v>5528</v>
      </c>
      <c r="Z514" t="s">
        <v>5528</v>
      </c>
      <c r="AD514" t="s">
        <v>6324</v>
      </c>
      <c r="AE514">
        <v>46</v>
      </c>
      <c r="AF514" t="s">
        <v>8595</v>
      </c>
      <c r="AG514" t="s">
        <v>8592</v>
      </c>
      <c r="AH514" t="s">
        <v>8875</v>
      </c>
      <c r="AJ514">
        <v>13933478504</v>
      </c>
      <c r="AL514" t="s">
        <v>6203</v>
      </c>
      <c r="AM514" t="s">
        <v>7726</v>
      </c>
      <c r="AP514" t="s">
        <v>5020</v>
      </c>
      <c r="AT514" t="s">
        <v>4998</v>
      </c>
      <c r="AU514" t="s">
        <v>6025</v>
      </c>
      <c r="AV514" t="s">
        <v>5627</v>
      </c>
      <c r="AW514" t="s">
        <v>8401</v>
      </c>
      <c r="AX514" t="s">
        <v>6325</v>
      </c>
    </row>
    <row r="515" spans="1:50" hidden="1" x14ac:dyDescent="0.2">
      <c r="A515">
        <v>514</v>
      </c>
      <c r="B515" t="s">
        <v>122</v>
      </c>
      <c r="C515">
        <v>10000140</v>
      </c>
      <c r="H515">
        <v>1</v>
      </c>
      <c r="I515" t="s">
        <v>3170</v>
      </c>
      <c r="J515">
        <v>9000129</v>
      </c>
      <c r="K515" t="s">
        <v>122</v>
      </c>
      <c r="L515" t="s">
        <v>2639</v>
      </c>
      <c r="N515" t="s">
        <v>4991</v>
      </c>
      <c r="O515" t="s">
        <v>3170</v>
      </c>
      <c r="T515" t="s">
        <v>3215</v>
      </c>
      <c r="U515" t="s">
        <v>4992</v>
      </c>
      <c r="V515" t="s">
        <v>2640</v>
      </c>
      <c r="W515" t="s">
        <v>29</v>
      </c>
      <c r="X515" t="s">
        <v>6057</v>
      </c>
      <c r="Y515" t="s">
        <v>8589</v>
      </c>
      <c r="Z515" t="s">
        <v>6058</v>
      </c>
      <c r="AD515" t="s">
        <v>6326</v>
      </c>
      <c r="AE515">
        <v>47</v>
      </c>
      <c r="AF515" t="s">
        <v>8591</v>
      </c>
      <c r="AG515" t="s">
        <v>8592</v>
      </c>
      <c r="AH515" t="s">
        <v>8876</v>
      </c>
      <c r="AI515" t="s">
        <v>6327</v>
      </c>
      <c r="AJ515">
        <v>13933992209</v>
      </c>
      <c r="AL515" t="s">
        <v>5010</v>
      </c>
      <c r="AM515" t="s">
        <v>5010</v>
      </c>
      <c r="AQ515" t="s">
        <v>5021</v>
      </c>
      <c r="AT515" t="s">
        <v>5005</v>
      </c>
      <c r="AV515" t="s">
        <v>7864</v>
      </c>
      <c r="AW515" t="s">
        <v>3254</v>
      </c>
    </row>
    <row r="516" spans="1:50" hidden="1" x14ac:dyDescent="0.2">
      <c r="A516">
        <v>515</v>
      </c>
      <c r="B516" t="s">
        <v>122</v>
      </c>
      <c r="C516">
        <v>10000140</v>
      </c>
      <c r="H516">
        <v>2</v>
      </c>
      <c r="I516" t="s">
        <v>3167</v>
      </c>
      <c r="J516">
        <v>9000130</v>
      </c>
      <c r="K516" t="s">
        <v>122</v>
      </c>
      <c r="L516" t="s">
        <v>2642</v>
      </c>
      <c r="N516" t="s">
        <v>4991</v>
      </c>
      <c r="O516" t="s">
        <v>3167</v>
      </c>
      <c r="Q516" t="s">
        <v>3167</v>
      </c>
      <c r="T516" t="s">
        <v>3215</v>
      </c>
      <c r="U516" t="s">
        <v>4992</v>
      </c>
      <c r="V516" t="s">
        <v>2643</v>
      </c>
      <c r="W516" t="s">
        <v>29</v>
      </c>
      <c r="X516" t="s">
        <v>6057</v>
      </c>
      <c r="Y516" t="s">
        <v>8589</v>
      </c>
      <c r="Z516" t="s">
        <v>6058</v>
      </c>
      <c r="AD516" t="s">
        <v>6328</v>
      </c>
      <c r="AE516">
        <v>46</v>
      </c>
      <c r="AF516" t="s">
        <v>8591</v>
      </c>
      <c r="AG516" t="s">
        <v>8592</v>
      </c>
      <c r="AH516" t="s">
        <v>5671</v>
      </c>
      <c r="AI516" t="s">
        <v>6329</v>
      </c>
      <c r="AJ516">
        <v>13785351523</v>
      </c>
      <c r="AL516" t="s">
        <v>5010</v>
      </c>
      <c r="AM516" t="s">
        <v>5010</v>
      </c>
      <c r="AT516" t="s">
        <v>5005</v>
      </c>
      <c r="AV516" t="s">
        <v>7864</v>
      </c>
      <c r="AW516" t="s">
        <v>3254</v>
      </c>
    </row>
    <row r="517" spans="1:50" hidden="1" x14ac:dyDescent="0.2">
      <c r="A517">
        <v>516</v>
      </c>
      <c r="B517" t="s">
        <v>122</v>
      </c>
      <c r="C517">
        <v>10000140</v>
      </c>
      <c r="F517" t="s">
        <v>3167</v>
      </c>
      <c r="G517">
        <v>50000391</v>
      </c>
      <c r="H517">
        <v>3</v>
      </c>
      <c r="I517" t="s">
        <v>3167</v>
      </c>
      <c r="J517">
        <v>9000132</v>
      </c>
      <c r="K517" t="s">
        <v>122</v>
      </c>
      <c r="L517" t="s">
        <v>120</v>
      </c>
      <c r="M517">
        <v>14545</v>
      </c>
      <c r="N517" t="s">
        <v>4991</v>
      </c>
      <c r="O517" t="s">
        <v>3167</v>
      </c>
      <c r="Q517" t="s">
        <v>3167</v>
      </c>
      <c r="T517" t="s">
        <v>3215</v>
      </c>
      <c r="U517" t="s">
        <v>4992</v>
      </c>
      <c r="V517" t="s">
        <v>121</v>
      </c>
      <c r="W517" t="s">
        <v>29</v>
      </c>
      <c r="X517" t="s">
        <v>6057</v>
      </c>
      <c r="Y517" t="s">
        <v>8589</v>
      </c>
      <c r="Z517" t="s">
        <v>6058</v>
      </c>
      <c r="AA517" t="s">
        <v>4995</v>
      </c>
      <c r="AB517" t="s">
        <v>8590</v>
      </c>
      <c r="AD517" t="s">
        <v>6330</v>
      </c>
      <c r="AE517">
        <v>49</v>
      </c>
      <c r="AF517" t="s">
        <v>8591</v>
      </c>
      <c r="AG517" t="s">
        <v>8592</v>
      </c>
      <c r="AH517" t="s">
        <v>6659</v>
      </c>
      <c r="AI517">
        <v>37196</v>
      </c>
      <c r="AJ517">
        <v>13703255933</v>
      </c>
      <c r="AK517">
        <v>18531519651</v>
      </c>
      <c r="AL517" t="s">
        <v>5010</v>
      </c>
      <c r="AM517" t="s">
        <v>5010</v>
      </c>
      <c r="AP517" t="s">
        <v>5491</v>
      </c>
      <c r="AQ517" t="s">
        <v>6232</v>
      </c>
      <c r="AT517" t="s">
        <v>4998</v>
      </c>
      <c r="AV517" t="s">
        <v>4999</v>
      </c>
      <c r="AW517" t="s">
        <v>7936</v>
      </c>
    </row>
    <row r="518" spans="1:50" hidden="1" x14ac:dyDescent="0.2">
      <c r="A518">
        <v>517</v>
      </c>
      <c r="B518" t="s">
        <v>122</v>
      </c>
      <c r="C518">
        <v>10000140</v>
      </c>
      <c r="H518">
        <v>4</v>
      </c>
      <c r="I518" t="s">
        <v>3167</v>
      </c>
      <c r="J518">
        <v>9000131</v>
      </c>
      <c r="K518" t="s">
        <v>122</v>
      </c>
      <c r="L518" t="s">
        <v>2645</v>
      </c>
      <c r="N518" t="s">
        <v>4991</v>
      </c>
      <c r="O518" t="s">
        <v>3167</v>
      </c>
      <c r="Q518" t="s">
        <v>3167</v>
      </c>
      <c r="T518" t="s">
        <v>3215</v>
      </c>
      <c r="U518" t="s">
        <v>4992</v>
      </c>
      <c r="V518" t="s">
        <v>2646</v>
      </c>
      <c r="W518" t="s">
        <v>29</v>
      </c>
      <c r="X518" t="s">
        <v>6057</v>
      </c>
      <c r="Y518" t="s">
        <v>8589</v>
      </c>
      <c r="Z518" t="s">
        <v>6058</v>
      </c>
      <c r="AD518" t="s">
        <v>6331</v>
      </c>
      <c r="AE518">
        <v>48</v>
      </c>
      <c r="AF518" t="s">
        <v>8591</v>
      </c>
      <c r="AG518" t="s">
        <v>8592</v>
      </c>
      <c r="AH518" t="s">
        <v>8407</v>
      </c>
      <c r="AI518" t="s">
        <v>6332</v>
      </c>
      <c r="AJ518">
        <v>13933992253</v>
      </c>
      <c r="AL518" t="s">
        <v>5010</v>
      </c>
      <c r="AM518" t="s">
        <v>5010</v>
      </c>
      <c r="AT518" t="s">
        <v>5005</v>
      </c>
      <c r="AV518" t="s">
        <v>7864</v>
      </c>
      <c r="AW518" t="s">
        <v>3254</v>
      </c>
    </row>
    <row r="519" spans="1:50" hidden="1" x14ac:dyDescent="0.2">
      <c r="A519">
        <v>518</v>
      </c>
      <c r="B519" t="s">
        <v>122</v>
      </c>
      <c r="C519">
        <v>10000140</v>
      </c>
      <c r="F519" t="s">
        <v>3221</v>
      </c>
      <c r="G519">
        <v>50000388</v>
      </c>
      <c r="H519">
        <v>5</v>
      </c>
      <c r="I519" t="s">
        <v>3167</v>
      </c>
      <c r="J519">
        <v>9000369</v>
      </c>
      <c r="K519" t="s">
        <v>122</v>
      </c>
      <c r="L519" t="s">
        <v>673</v>
      </c>
      <c r="M519">
        <v>12254</v>
      </c>
      <c r="N519" t="s">
        <v>4991</v>
      </c>
      <c r="O519" t="s">
        <v>3167</v>
      </c>
      <c r="Q519" t="s">
        <v>3167</v>
      </c>
      <c r="T519" t="s">
        <v>3215</v>
      </c>
      <c r="U519" t="s">
        <v>5130</v>
      </c>
      <c r="V519" t="s">
        <v>674</v>
      </c>
      <c r="W519" t="s">
        <v>29</v>
      </c>
      <c r="X519" t="s">
        <v>6057</v>
      </c>
      <c r="Y519" t="s">
        <v>8589</v>
      </c>
      <c r="Z519" t="s">
        <v>6058</v>
      </c>
      <c r="AA519" t="s">
        <v>4995</v>
      </c>
      <c r="AB519" t="s">
        <v>8590</v>
      </c>
      <c r="AD519" t="s">
        <v>6333</v>
      </c>
      <c r="AE519">
        <v>48</v>
      </c>
      <c r="AF519" t="s">
        <v>8591</v>
      </c>
      <c r="AG519" t="s">
        <v>8592</v>
      </c>
      <c r="AH519" t="s">
        <v>6699</v>
      </c>
      <c r="AI519">
        <v>35759</v>
      </c>
      <c r="AJ519">
        <v>18531519511</v>
      </c>
      <c r="AL519" t="s">
        <v>5793</v>
      </c>
      <c r="AM519" t="s">
        <v>5075</v>
      </c>
      <c r="AN519" t="s">
        <v>6334</v>
      </c>
      <c r="AO519" t="s">
        <v>5052</v>
      </c>
      <c r="AP519" t="s">
        <v>5491</v>
      </c>
      <c r="AT519" t="s">
        <v>4998</v>
      </c>
      <c r="AV519" t="s">
        <v>4999</v>
      </c>
      <c r="AW519" t="s">
        <v>7936</v>
      </c>
    </row>
    <row r="520" spans="1:50" hidden="1" x14ac:dyDescent="0.2">
      <c r="A520">
        <v>519</v>
      </c>
      <c r="B520" t="s">
        <v>122</v>
      </c>
      <c r="C520">
        <v>10000140</v>
      </c>
      <c r="D520" t="s">
        <v>6335</v>
      </c>
      <c r="E520">
        <v>10000142</v>
      </c>
      <c r="H520">
        <v>6</v>
      </c>
      <c r="J520">
        <v>9000364</v>
      </c>
      <c r="K520" t="s">
        <v>122</v>
      </c>
      <c r="L520" t="s">
        <v>2564</v>
      </c>
      <c r="N520" t="s">
        <v>5007</v>
      </c>
      <c r="O520" t="s">
        <v>3219</v>
      </c>
      <c r="Q520" t="s">
        <v>6336</v>
      </c>
      <c r="S520">
        <v>43374</v>
      </c>
      <c r="T520" t="s">
        <v>3215</v>
      </c>
      <c r="U520" t="s">
        <v>4992</v>
      </c>
      <c r="V520" t="s">
        <v>2565</v>
      </c>
      <c r="W520" t="s">
        <v>125</v>
      </c>
      <c r="X520" t="s">
        <v>6057</v>
      </c>
      <c r="Y520" t="s">
        <v>8589</v>
      </c>
      <c r="Z520" t="s">
        <v>6071</v>
      </c>
      <c r="AA520" t="s">
        <v>5054</v>
      </c>
      <c r="AB520" t="s">
        <v>8601</v>
      </c>
      <c r="AD520" t="s">
        <v>6337</v>
      </c>
      <c r="AE520">
        <v>44</v>
      </c>
      <c r="AF520" t="s">
        <v>8595</v>
      </c>
      <c r="AG520" t="s">
        <v>8592</v>
      </c>
      <c r="AH520" t="s">
        <v>8064</v>
      </c>
      <c r="AI520" t="s">
        <v>6338</v>
      </c>
      <c r="AJ520">
        <v>15128310952</v>
      </c>
      <c r="AL520" t="s">
        <v>5163</v>
      </c>
      <c r="AM520" t="s">
        <v>5010</v>
      </c>
      <c r="AN520" t="s">
        <v>5272</v>
      </c>
      <c r="AO520" t="s">
        <v>5146</v>
      </c>
      <c r="AT520" t="s">
        <v>5005</v>
      </c>
      <c r="AV520" t="s">
        <v>7864</v>
      </c>
      <c r="AW520" t="s">
        <v>3254</v>
      </c>
    </row>
    <row r="521" spans="1:50" hidden="1" x14ac:dyDescent="0.2">
      <c r="A521">
        <v>520</v>
      </c>
      <c r="B521" t="s">
        <v>122</v>
      </c>
      <c r="C521">
        <v>10000140</v>
      </c>
      <c r="D521" t="s">
        <v>6339</v>
      </c>
      <c r="E521">
        <v>10000141</v>
      </c>
      <c r="F521" t="s">
        <v>3217</v>
      </c>
      <c r="G521">
        <v>50000397</v>
      </c>
      <c r="H521">
        <v>7</v>
      </c>
      <c r="J521">
        <v>9000363</v>
      </c>
      <c r="K521" t="s">
        <v>122</v>
      </c>
      <c r="L521" t="s">
        <v>667</v>
      </c>
      <c r="M521">
        <v>14127</v>
      </c>
      <c r="N521" t="s">
        <v>5007</v>
      </c>
      <c r="O521" t="s">
        <v>3217</v>
      </c>
      <c r="Q521" t="s">
        <v>6245</v>
      </c>
      <c r="S521">
        <v>43374</v>
      </c>
      <c r="T521" t="s">
        <v>3215</v>
      </c>
      <c r="U521" t="s">
        <v>4992</v>
      </c>
      <c r="V521" t="s">
        <v>668</v>
      </c>
      <c r="W521" t="s">
        <v>125</v>
      </c>
      <c r="X521" t="s">
        <v>6057</v>
      </c>
      <c r="Y521" t="s">
        <v>8589</v>
      </c>
      <c r="Z521" t="s">
        <v>6071</v>
      </c>
      <c r="AA521" t="s">
        <v>5054</v>
      </c>
      <c r="AB521" t="s">
        <v>8601</v>
      </c>
      <c r="AD521" t="s">
        <v>6340</v>
      </c>
      <c r="AE521">
        <v>52</v>
      </c>
      <c r="AF521" t="s">
        <v>8653</v>
      </c>
      <c r="AG521" t="s">
        <v>8592</v>
      </c>
      <c r="AH521" t="s">
        <v>8877</v>
      </c>
      <c r="AI521">
        <v>35160</v>
      </c>
      <c r="AJ521">
        <v>18131595500</v>
      </c>
      <c r="AK521">
        <v>13931560625</v>
      </c>
      <c r="AL521" t="s">
        <v>5387</v>
      </c>
      <c r="AM521" t="s">
        <v>5387</v>
      </c>
      <c r="AN521" t="s">
        <v>6341</v>
      </c>
      <c r="AO521" t="s">
        <v>5313</v>
      </c>
      <c r="AP521" t="s">
        <v>5491</v>
      </c>
      <c r="AT521" t="s">
        <v>4998</v>
      </c>
      <c r="AV521" t="s">
        <v>4999</v>
      </c>
      <c r="AW521" t="s">
        <v>7936</v>
      </c>
    </row>
    <row r="522" spans="1:50" hidden="1" x14ac:dyDescent="0.2">
      <c r="A522">
        <v>521</v>
      </c>
      <c r="B522" t="s">
        <v>122</v>
      </c>
      <c r="C522">
        <v>10000140</v>
      </c>
      <c r="D522" t="s">
        <v>6339</v>
      </c>
      <c r="E522">
        <v>10000141</v>
      </c>
      <c r="H522">
        <v>8</v>
      </c>
      <c r="J522">
        <v>9000420</v>
      </c>
      <c r="K522" t="s">
        <v>122</v>
      </c>
      <c r="L522" t="s">
        <v>2567</v>
      </c>
      <c r="N522" t="s">
        <v>4991</v>
      </c>
      <c r="O522" t="s">
        <v>3223</v>
      </c>
      <c r="Q522" t="s">
        <v>6342</v>
      </c>
      <c r="S522">
        <v>43374</v>
      </c>
      <c r="T522" t="s">
        <v>3216</v>
      </c>
      <c r="U522" t="s">
        <v>4992</v>
      </c>
      <c r="V522" t="s">
        <v>2568</v>
      </c>
      <c r="W522" t="s">
        <v>105</v>
      </c>
      <c r="X522" t="s">
        <v>6057</v>
      </c>
      <c r="Y522" t="s">
        <v>8600</v>
      </c>
      <c r="Z522" t="s">
        <v>6062</v>
      </c>
      <c r="AA522" t="s">
        <v>5640</v>
      </c>
      <c r="AB522" t="s">
        <v>8590</v>
      </c>
      <c r="AD522" t="s">
        <v>6343</v>
      </c>
      <c r="AE522">
        <v>40</v>
      </c>
      <c r="AF522" t="s">
        <v>8607</v>
      </c>
      <c r="AG522" t="s">
        <v>8592</v>
      </c>
      <c r="AH522" t="s">
        <v>8878</v>
      </c>
      <c r="AI522">
        <v>36620</v>
      </c>
      <c r="AJ522">
        <v>13833330597</v>
      </c>
      <c r="AL522" t="s">
        <v>5010</v>
      </c>
      <c r="AM522" t="s">
        <v>5010</v>
      </c>
      <c r="AN522" t="s">
        <v>5176</v>
      </c>
      <c r="AO522" t="s">
        <v>5769</v>
      </c>
      <c r="AT522" t="s">
        <v>5005</v>
      </c>
      <c r="AU522" t="s">
        <v>5225</v>
      </c>
      <c r="AV522" t="s">
        <v>7864</v>
      </c>
      <c r="AW522" t="s">
        <v>3254</v>
      </c>
    </row>
    <row r="523" spans="1:50" hidden="1" x14ac:dyDescent="0.2">
      <c r="A523">
        <v>522</v>
      </c>
      <c r="B523" t="s">
        <v>122</v>
      </c>
      <c r="C523">
        <v>10000140</v>
      </c>
      <c r="D523" t="s">
        <v>6344</v>
      </c>
      <c r="E523">
        <v>10000146</v>
      </c>
      <c r="H523">
        <v>9</v>
      </c>
      <c r="J523">
        <v>9000384</v>
      </c>
      <c r="K523" t="s">
        <v>122</v>
      </c>
      <c r="L523" t="s">
        <v>339</v>
      </c>
      <c r="N523" t="s">
        <v>4991</v>
      </c>
      <c r="O523" t="s">
        <v>3229</v>
      </c>
      <c r="Q523" t="s">
        <v>6345</v>
      </c>
      <c r="S523">
        <v>43374</v>
      </c>
      <c r="T523" t="s">
        <v>3215</v>
      </c>
      <c r="U523" t="s">
        <v>4992</v>
      </c>
      <c r="V523" t="s">
        <v>2570</v>
      </c>
      <c r="W523" t="s">
        <v>125</v>
      </c>
      <c r="X523" t="s">
        <v>6057</v>
      </c>
      <c r="Y523" t="s">
        <v>8589</v>
      </c>
      <c r="Z523" t="s">
        <v>6071</v>
      </c>
      <c r="AA523" t="s">
        <v>5048</v>
      </c>
      <c r="AB523" t="s">
        <v>8593</v>
      </c>
      <c r="AD523" t="s">
        <v>6346</v>
      </c>
      <c r="AE523">
        <v>37</v>
      </c>
      <c r="AF523" t="s">
        <v>8607</v>
      </c>
      <c r="AG523" t="s">
        <v>8592</v>
      </c>
      <c r="AH523" t="s">
        <v>8879</v>
      </c>
      <c r="AJ523">
        <v>15132394282</v>
      </c>
      <c r="AL523" t="s">
        <v>5793</v>
      </c>
      <c r="AM523" t="s">
        <v>5075</v>
      </c>
      <c r="AN523" t="s">
        <v>5272</v>
      </c>
      <c r="AO523" t="s">
        <v>5044</v>
      </c>
      <c r="AT523" t="s">
        <v>5005</v>
      </c>
      <c r="AV523" t="s">
        <v>7864</v>
      </c>
      <c r="AW523" t="s">
        <v>3254</v>
      </c>
    </row>
    <row r="524" spans="1:50" x14ac:dyDescent="0.2">
      <c r="A524">
        <v>523</v>
      </c>
      <c r="B524" t="s">
        <v>122</v>
      </c>
      <c r="C524">
        <v>10000140</v>
      </c>
      <c r="F524" t="s">
        <v>5091</v>
      </c>
      <c r="G524">
        <v>50000394</v>
      </c>
      <c r="H524">
        <v>10</v>
      </c>
      <c r="J524">
        <v>9000428</v>
      </c>
      <c r="K524" t="s">
        <v>122</v>
      </c>
      <c r="L524" t="s">
        <v>709</v>
      </c>
      <c r="N524" t="s">
        <v>4991</v>
      </c>
      <c r="O524" t="s">
        <v>3234</v>
      </c>
      <c r="Q524" t="s">
        <v>6422</v>
      </c>
      <c r="S524">
        <v>43678</v>
      </c>
      <c r="T524" t="s">
        <v>3215</v>
      </c>
      <c r="U524" t="s">
        <v>4992</v>
      </c>
      <c r="V524" t="s">
        <v>710</v>
      </c>
      <c r="W524" t="s">
        <v>105</v>
      </c>
      <c r="X524" t="s">
        <v>6057</v>
      </c>
      <c r="Y524" t="s">
        <v>8600</v>
      </c>
      <c r="Z524" t="s">
        <v>6062</v>
      </c>
      <c r="AD524" t="s">
        <v>6349</v>
      </c>
      <c r="AE524">
        <v>26</v>
      </c>
      <c r="AF524" t="s">
        <v>8614</v>
      </c>
      <c r="AG524" t="s">
        <v>8603</v>
      </c>
      <c r="AH524" t="s">
        <v>7216</v>
      </c>
      <c r="AJ524">
        <v>15030514056</v>
      </c>
      <c r="AL524" t="s">
        <v>5075</v>
      </c>
      <c r="AM524" t="s">
        <v>5075</v>
      </c>
      <c r="AN524" t="s">
        <v>5272</v>
      </c>
      <c r="AO524" t="s">
        <v>5146</v>
      </c>
      <c r="AT524" t="s">
        <v>5096</v>
      </c>
      <c r="AU524" t="s">
        <v>5120</v>
      </c>
      <c r="AV524" t="s">
        <v>5121</v>
      </c>
      <c r="AW524" t="s">
        <v>7216</v>
      </c>
    </row>
    <row r="525" spans="1:50" x14ac:dyDescent="0.2">
      <c r="A525">
        <v>524</v>
      </c>
      <c r="B525" t="s">
        <v>122</v>
      </c>
      <c r="C525">
        <v>10000140</v>
      </c>
      <c r="F525" t="s">
        <v>5091</v>
      </c>
      <c r="G525">
        <v>50000394</v>
      </c>
      <c r="H525">
        <v>11</v>
      </c>
      <c r="J525">
        <v>9000590</v>
      </c>
      <c r="K525" t="s">
        <v>122</v>
      </c>
      <c r="L525" t="s">
        <v>1140</v>
      </c>
      <c r="N525" t="s">
        <v>4991</v>
      </c>
      <c r="O525" t="s">
        <v>3222</v>
      </c>
      <c r="P525" t="s">
        <v>6344</v>
      </c>
      <c r="Q525" t="s">
        <v>6348</v>
      </c>
      <c r="S525">
        <v>43405</v>
      </c>
      <c r="T525" t="s">
        <v>3215</v>
      </c>
      <c r="U525" t="s">
        <v>4992</v>
      </c>
      <c r="V525" t="s">
        <v>1141</v>
      </c>
      <c r="W525" t="s">
        <v>105</v>
      </c>
      <c r="X525" t="s">
        <v>6057</v>
      </c>
      <c r="Y525" t="s">
        <v>8600</v>
      </c>
      <c r="Z525" t="s">
        <v>6062</v>
      </c>
      <c r="AD525" t="s">
        <v>6350</v>
      </c>
      <c r="AE525">
        <v>24</v>
      </c>
      <c r="AF525" t="s">
        <v>8614</v>
      </c>
      <c r="AG525" t="s">
        <v>8603</v>
      </c>
      <c r="AH525" t="s">
        <v>5318</v>
      </c>
      <c r="AJ525">
        <v>18331503127</v>
      </c>
      <c r="AL525" t="s">
        <v>5010</v>
      </c>
      <c r="AM525" t="s">
        <v>5010</v>
      </c>
      <c r="AN525" t="s">
        <v>5272</v>
      </c>
      <c r="AO525" t="s">
        <v>5146</v>
      </c>
      <c r="AT525" t="s">
        <v>5096</v>
      </c>
      <c r="AU525" t="s">
        <v>5261</v>
      </c>
      <c r="AV525" t="s">
        <v>5262</v>
      </c>
      <c r="AW525" t="s">
        <v>5318</v>
      </c>
    </row>
    <row r="526" spans="1:50" x14ac:dyDescent="0.2">
      <c r="A526">
        <v>525</v>
      </c>
      <c r="B526" t="s">
        <v>122</v>
      </c>
      <c r="C526">
        <v>10000140</v>
      </c>
      <c r="F526" t="s">
        <v>5091</v>
      </c>
      <c r="G526">
        <v>50000394</v>
      </c>
      <c r="H526">
        <v>12</v>
      </c>
      <c r="J526">
        <v>9000591</v>
      </c>
      <c r="K526" t="s">
        <v>122</v>
      </c>
      <c r="L526" t="s">
        <v>1143</v>
      </c>
      <c r="N526" t="s">
        <v>4991</v>
      </c>
      <c r="O526" t="s">
        <v>3222</v>
      </c>
      <c r="P526" t="s">
        <v>6344</v>
      </c>
      <c r="Q526" t="s">
        <v>6348</v>
      </c>
      <c r="S526">
        <v>43405</v>
      </c>
      <c r="T526" t="s">
        <v>3215</v>
      </c>
      <c r="U526" t="s">
        <v>4992</v>
      </c>
      <c r="V526" t="s">
        <v>1144</v>
      </c>
      <c r="W526" t="s">
        <v>105</v>
      </c>
      <c r="X526" t="s">
        <v>6057</v>
      </c>
      <c r="Y526" t="s">
        <v>8600</v>
      </c>
      <c r="Z526" t="s">
        <v>6062</v>
      </c>
      <c r="AD526" t="s">
        <v>6351</v>
      </c>
      <c r="AE526">
        <v>24</v>
      </c>
      <c r="AF526" t="s">
        <v>8614</v>
      </c>
      <c r="AG526" t="s">
        <v>8603</v>
      </c>
      <c r="AH526" t="s">
        <v>5318</v>
      </c>
      <c r="AJ526">
        <v>18331563153</v>
      </c>
      <c r="AL526" t="s">
        <v>5010</v>
      </c>
      <c r="AM526" t="s">
        <v>5010</v>
      </c>
      <c r="AN526" t="s">
        <v>5272</v>
      </c>
      <c r="AO526" t="s">
        <v>5146</v>
      </c>
      <c r="AT526" t="s">
        <v>5096</v>
      </c>
      <c r="AU526" t="s">
        <v>5261</v>
      </c>
      <c r="AV526" t="s">
        <v>5262</v>
      </c>
      <c r="AW526" t="s">
        <v>5318</v>
      </c>
    </row>
    <row r="527" spans="1:50" x14ac:dyDescent="0.2">
      <c r="A527">
        <v>526</v>
      </c>
      <c r="B527" t="s">
        <v>122</v>
      </c>
      <c r="C527">
        <v>10000140</v>
      </c>
      <c r="F527" t="s">
        <v>5091</v>
      </c>
      <c r="G527">
        <v>50000394</v>
      </c>
      <c r="H527">
        <v>13</v>
      </c>
      <c r="J527">
        <v>9000592</v>
      </c>
      <c r="K527" t="s">
        <v>122</v>
      </c>
      <c r="L527" t="s">
        <v>1146</v>
      </c>
      <c r="N527" t="s">
        <v>4991</v>
      </c>
      <c r="O527" t="s">
        <v>3222</v>
      </c>
      <c r="P527" t="s">
        <v>6347</v>
      </c>
      <c r="Q527" t="s">
        <v>6348</v>
      </c>
      <c r="S527">
        <v>43405</v>
      </c>
      <c r="T527" t="s">
        <v>3215</v>
      </c>
      <c r="U527" t="s">
        <v>4992</v>
      </c>
      <c r="V527" t="s">
        <v>1147</v>
      </c>
      <c r="W527" t="s">
        <v>105</v>
      </c>
      <c r="X527" t="s">
        <v>6057</v>
      </c>
      <c r="Y527" t="s">
        <v>8600</v>
      </c>
      <c r="Z527" t="s">
        <v>6062</v>
      </c>
      <c r="AD527" t="s">
        <v>6352</v>
      </c>
      <c r="AE527">
        <v>25</v>
      </c>
      <c r="AF527" t="s">
        <v>8614</v>
      </c>
      <c r="AG527" t="s">
        <v>8603</v>
      </c>
      <c r="AH527" t="s">
        <v>5318</v>
      </c>
      <c r="AI527">
        <v>42856</v>
      </c>
      <c r="AJ527">
        <v>15230513928</v>
      </c>
      <c r="AL527" t="s">
        <v>5010</v>
      </c>
      <c r="AM527" t="s">
        <v>5010</v>
      </c>
      <c r="AN527" t="s">
        <v>5272</v>
      </c>
      <c r="AO527" t="s">
        <v>5146</v>
      </c>
      <c r="AT527" t="s">
        <v>5096</v>
      </c>
      <c r="AU527" t="s">
        <v>5261</v>
      </c>
      <c r="AV527" t="s">
        <v>5262</v>
      </c>
      <c r="AW527" t="s">
        <v>5318</v>
      </c>
    </row>
    <row r="528" spans="1:50" x14ac:dyDescent="0.2">
      <c r="A528">
        <v>527</v>
      </c>
      <c r="B528" t="s">
        <v>122</v>
      </c>
      <c r="C528">
        <v>10000140</v>
      </c>
      <c r="F528" t="s">
        <v>5091</v>
      </c>
      <c r="G528">
        <v>50000394</v>
      </c>
      <c r="H528">
        <v>14</v>
      </c>
      <c r="J528">
        <v>9000593</v>
      </c>
      <c r="K528" t="s">
        <v>122</v>
      </c>
      <c r="L528" t="s">
        <v>1149</v>
      </c>
      <c r="N528" t="s">
        <v>4991</v>
      </c>
      <c r="O528" t="s">
        <v>3222</v>
      </c>
      <c r="P528" t="s">
        <v>6347</v>
      </c>
      <c r="Q528" t="s">
        <v>6348</v>
      </c>
      <c r="S528">
        <v>43405</v>
      </c>
      <c r="T528" t="s">
        <v>3215</v>
      </c>
      <c r="U528" t="s">
        <v>4992</v>
      </c>
      <c r="V528" t="s">
        <v>1150</v>
      </c>
      <c r="W528" t="s">
        <v>105</v>
      </c>
      <c r="X528" t="s">
        <v>6057</v>
      </c>
      <c r="Y528" t="s">
        <v>8600</v>
      </c>
      <c r="Z528" t="s">
        <v>6062</v>
      </c>
      <c r="AD528" t="s">
        <v>6353</v>
      </c>
      <c r="AE528">
        <v>23</v>
      </c>
      <c r="AF528" t="s">
        <v>8614</v>
      </c>
      <c r="AG528" t="s">
        <v>8603</v>
      </c>
      <c r="AH528" t="s">
        <v>5318</v>
      </c>
      <c r="AJ528">
        <v>15503316357</v>
      </c>
      <c r="AL528" t="s">
        <v>5010</v>
      </c>
      <c r="AM528" t="s">
        <v>5010</v>
      </c>
      <c r="AN528" t="s">
        <v>5272</v>
      </c>
      <c r="AO528" t="s">
        <v>5146</v>
      </c>
      <c r="AT528" t="s">
        <v>5096</v>
      </c>
      <c r="AU528" t="s">
        <v>5261</v>
      </c>
      <c r="AV528" t="s">
        <v>5262</v>
      </c>
      <c r="AW528" t="s">
        <v>5318</v>
      </c>
    </row>
    <row r="529" spans="1:49" x14ac:dyDescent="0.2">
      <c r="A529">
        <v>528</v>
      </c>
      <c r="B529" t="s">
        <v>122</v>
      </c>
      <c r="C529">
        <v>10000140</v>
      </c>
      <c r="F529" t="s">
        <v>5091</v>
      </c>
      <c r="G529">
        <v>50000394</v>
      </c>
      <c r="H529">
        <v>15</v>
      </c>
      <c r="J529">
        <v>9000594</v>
      </c>
      <c r="K529" t="s">
        <v>122</v>
      </c>
      <c r="L529" t="s">
        <v>1152</v>
      </c>
      <c r="N529" t="s">
        <v>4991</v>
      </c>
      <c r="O529" t="s">
        <v>3222</v>
      </c>
      <c r="P529" t="s">
        <v>6354</v>
      </c>
      <c r="Q529" t="s">
        <v>6355</v>
      </c>
      <c r="S529">
        <v>43405</v>
      </c>
      <c r="T529" t="s">
        <v>3215</v>
      </c>
      <c r="U529" t="s">
        <v>4992</v>
      </c>
      <c r="V529" t="s">
        <v>1153</v>
      </c>
      <c r="W529" t="s">
        <v>105</v>
      </c>
      <c r="X529" t="s">
        <v>6057</v>
      </c>
      <c r="Y529" t="s">
        <v>8600</v>
      </c>
      <c r="Z529" t="s">
        <v>6062</v>
      </c>
      <c r="AD529" t="s">
        <v>6356</v>
      </c>
      <c r="AE529">
        <v>26</v>
      </c>
      <c r="AF529" t="s">
        <v>8602</v>
      </c>
      <c r="AG529" t="s">
        <v>8603</v>
      </c>
      <c r="AH529" t="s">
        <v>5318</v>
      </c>
      <c r="AJ529">
        <v>18331506729</v>
      </c>
      <c r="AL529" t="s">
        <v>5010</v>
      </c>
      <c r="AM529" t="s">
        <v>5010</v>
      </c>
      <c r="AN529" t="s">
        <v>5272</v>
      </c>
      <c r="AO529" t="s">
        <v>5146</v>
      </c>
      <c r="AT529" t="s">
        <v>5096</v>
      </c>
      <c r="AU529" t="s">
        <v>5261</v>
      </c>
      <c r="AV529" t="s">
        <v>5262</v>
      </c>
      <c r="AW529" t="s">
        <v>5318</v>
      </c>
    </row>
    <row r="530" spans="1:49" x14ac:dyDescent="0.2">
      <c r="A530">
        <v>529</v>
      </c>
      <c r="B530" t="s">
        <v>122</v>
      </c>
      <c r="C530">
        <v>10000140</v>
      </c>
      <c r="F530" t="s">
        <v>5091</v>
      </c>
      <c r="G530">
        <v>50000394</v>
      </c>
      <c r="H530">
        <v>16</v>
      </c>
      <c r="J530">
        <v>9000595</v>
      </c>
      <c r="K530" t="s">
        <v>122</v>
      </c>
      <c r="L530" t="s">
        <v>1155</v>
      </c>
      <c r="N530" t="s">
        <v>4991</v>
      </c>
      <c r="O530" t="s">
        <v>3222</v>
      </c>
      <c r="P530" t="s">
        <v>6354</v>
      </c>
      <c r="Q530" t="s">
        <v>6355</v>
      </c>
      <c r="S530">
        <v>43405</v>
      </c>
      <c r="T530" t="s">
        <v>3215</v>
      </c>
      <c r="U530" t="s">
        <v>4992</v>
      </c>
      <c r="V530" t="s">
        <v>1156</v>
      </c>
      <c r="W530" t="s">
        <v>105</v>
      </c>
      <c r="X530" t="s">
        <v>6057</v>
      </c>
      <c r="Y530" t="s">
        <v>8600</v>
      </c>
      <c r="Z530" t="s">
        <v>6062</v>
      </c>
      <c r="AD530" t="s">
        <v>5896</v>
      </c>
      <c r="AE530">
        <v>25</v>
      </c>
      <c r="AF530" t="s">
        <v>8614</v>
      </c>
      <c r="AG530" t="s">
        <v>8603</v>
      </c>
      <c r="AH530" t="s">
        <v>5318</v>
      </c>
      <c r="AJ530">
        <v>15832518875</v>
      </c>
      <c r="AL530" t="s">
        <v>5010</v>
      </c>
      <c r="AM530" t="s">
        <v>5010</v>
      </c>
      <c r="AN530" t="s">
        <v>5272</v>
      </c>
      <c r="AO530" t="s">
        <v>5146</v>
      </c>
      <c r="AT530" t="s">
        <v>5096</v>
      </c>
      <c r="AU530" t="s">
        <v>5261</v>
      </c>
      <c r="AV530" t="s">
        <v>5262</v>
      </c>
      <c r="AW530" t="s">
        <v>5318</v>
      </c>
    </row>
    <row r="531" spans="1:49" hidden="1" x14ac:dyDescent="0.2">
      <c r="A531">
        <v>530</v>
      </c>
      <c r="B531" t="s">
        <v>122</v>
      </c>
      <c r="C531">
        <v>10000140</v>
      </c>
      <c r="D531" t="s">
        <v>6357</v>
      </c>
      <c r="E531">
        <v>10000150</v>
      </c>
      <c r="H531">
        <v>17</v>
      </c>
      <c r="J531">
        <v>9000385</v>
      </c>
      <c r="K531" t="s">
        <v>122</v>
      </c>
      <c r="L531" t="s">
        <v>2572</v>
      </c>
      <c r="N531" t="s">
        <v>4991</v>
      </c>
      <c r="O531" t="s">
        <v>3220</v>
      </c>
      <c r="Q531" t="s">
        <v>6358</v>
      </c>
      <c r="S531">
        <v>43374</v>
      </c>
      <c r="T531" t="s">
        <v>3215</v>
      </c>
      <c r="U531" t="s">
        <v>4992</v>
      </c>
      <c r="V531" t="s">
        <v>2573</v>
      </c>
      <c r="W531" t="s">
        <v>125</v>
      </c>
      <c r="X531" t="s">
        <v>6057</v>
      </c>
      <c r="Y531" t="s">
        <v>8589</v>
      </c>
      <c r="Z531" t="s">
        <v>6071</v>
      </c>
      <c r="AA531" t="s">
        <v>5048</v>
      </c>
      <c r="AB531" t="s">
        <v>8593</v>
      </c>
      <c r="AD531" t="s">
        <v>6359</v>
      </c>
      <c r="AE531">
        <v>37</v>
      </c>
      <c r="AF531" t="s">
        <v>8607</v>
      </c>
      <c r="AG531" t="s">
        <v>8592</v>
      </c>
      <c r="AH531" t="s">
        <v>8266</v>
      </c>
      <c r="AI531" t="s">
        <v>6360</v>
      </c>
      <c r="AJ531">
        <v>13933769609</v>
      </c>
      <c r="AL531" t="s">
        <v>5163</v>
      </c>
      <c r="AM531" t="s">
        <v>5010</v>
      </c>
      <c r="AN531" t="s">
        <v>5051</v>
      </c>
      <c r="AO531" t="s">
        <v>5177</v>
      </c>
      <c r="AT531" t="s">
        <v>5005</v>
      </c>
      <c r="AV531" t="s">
        <v>7864</v>
      </c>
      <c r="AW531" t="s">
        <v>3254</v>
      </c>
    </row>
    <row r="532" spans="1:49" hidden="1" x14ac:dyDescent="0.2">
      <c r="A532">
        <v>531</v>
      </c>
      <c r="B532" t="s">
        <v>122</v>
      </c>
      <c r="C532">
        <v>10000140</v>
      </c>
      <c r="D532" t="s">
        <v>6335</v>
      </c>
      <c r="E532">
        <v>10000142</v>
      </c>
      <c r="H532">
        <v>18</v>
      </c>
      <c r="J532">
        <v>9000405</v>
      </c>
      <c r="K532" t="s">
        <v>122</v>
      </c>
      <c r="L532" t="s">
        <v>2575</v>
      </c>
      <c r="N532" t="s">
        <v>5007</v>
      </c>
      <c r="O532" t="s">
        <v>3218</v>
      </c>
      <c r="Q532" t="s">
        <v>6833</v>
      </c>
      <c r="S532">
        <v>43473</v>
      </c>
      <c r="T532" t="s">
        <v>3215</v>
      </c>
      <c r="U532" t="s">
        <v>4992</v>
      </c>
      <c r="V532" t="s">
        <v>2576</v>
      </c>
      <c r="W532" t="s">
        <v>105</v>
      </c>
      <c r="X532" t="s">
        <v>6057</v>
      </c>
      <c r="Y532" t="s">
        <v>8600</v>
      </c>
      <c r="Z532" t="s">
        <v>6062</v>
      </c>
      <c r="AC532" t="s">
        <v>5049</v>
      </c>
      <c r="AD532" t="s">
        <v>6361</v>
      </c>
      <c r="AE532">
        <v>43</v>
      </c>
      <c r="AF532" t="s">
        <v>8595</v>
      </c>
      <c r="AG532" t="s">
        <v>8592</v>
      </c>
      <c r="AH532" t="s">
        <v>7986</v>
      </c>
      <c r="AI532" t="s">
        <v>6362</v>
      </c>
      <c r="AJ532">
        <v>13633396175</v>
      </c>
      <c r="AL532" t="s">
        <v>5387</v>
      </c>
      <c r="AM532" t="s">
        <v>5387</v>
      </c>
      <c r="AN532" t="s">
        <v>5362</v>
      </c>
      <c r="AO532" t="s">
        <v>5635</v>
      </c>
      <c r="AT532" t="s">
        <v>5005</v>
      </c>
      <c r="AU532" t="s">
        <v>5225</v>
      </c>
      <c r="AV532" t="s">
        <v>7864</v>
      </c>
      <c r="AW532" t="s">
        <v>3254</v>
      </c>
    </row>
    <row r="533" spans="1:49" hidden="1" x14ac:dyDescent="0.2">
      <c r="A533">
        <v>532</v>
      </c>
      <c r="B533" t="s">
        <v>122</v>
      </c>
      <c r="C533">
        <v>10000140</v>
      </c>
      <c r="D533" t="s">
        <v>6335</v>
      </c>
      <c r="E533">
        <v>10000142</v>
      </c>
      <c r="H533">
        <v>19</v>
      </c>
      <c r="J533">
        <v>9000421</v>
      </c>
      <c r="K533" t="s">
        <v>122</v>
      </c>
      <c r="L533" t="s">
        <v>2578</v>
      </c>
      <c r="N533" t="s">
        <v>5007</v>
      </c>
      <c r="O533" t="s">
        <v>3218</v>
      </c>
      <c r="Q533" t="s">
        <v>6833</v>
      </c>
      <c r="S533">
        <v>43473</v>
      </c>
      <c r="T533" t="s">
        <v>3215</v>
      </c>
      <c r="U533" t="s">
        <v>4992</v>
      </c>
      <c r="V533" t="s">
        <v>2579</v>
      </c>
      <c r="W533" t="s">
        <v>105</v>
      </c>
      <c r="X533" t="s">
        <v>6057</v>
      </c>
      <c r="Y533" t="s">
        <v>8600</v>
      </c>
      <c r="Z533" t="s">
        <v>6062</v>
      </c>
      <c r="AC533" t="s">
        <v>5049</v>
      </c>
      <c r="AD533" t="s">
        <v>6363</v>
      </c>
      <c r="AE533">
        <v>44</v>
      </c>
      <c r="AF533" t="s">
        <v>8595</v>
      </c>
      <c r="AG533" t="s">
        <v>8592</v>
      </c>
      <c r="AH533" t="s">
        <v>7881</v>
      </c>
      <c r="AI533" t="s">
        <v>6364</v>
      </c>
      <c r="AJ533">
        <v>13931313581</v>
      </c>
      <c r="AL533" t="s">
        <v>5951</v>
      </c>
      <c r="AM533" t="s">
        <v>6657</v>
      </c>
      <c r="AN533" t="s">
        <v>6307</v>
      </c>
      <c r="AO533" t="s">
        <v>6365</v>
      </c>
      <c r="AT533" t="s">
        <v>5005</v>
      </c>
      <c r="AU533" t="s">
        <v>5225</v>
      </c>
      <c r="AV533" t="s">
        <v>7864</v>
      </c>
      <c r="AW533" t="s">
        <v>3254</v>
      </c>
    </row>
    <row r="534" spans="1:49" hidden="1" x14ac:dyDescent="0.2">
      <c r="A534">
        <v>533</v>
      </c>
      <c r="B534" t="s">
        <v>122</v>
      </c>
      <c r="C534">
        <v>10000140</v>
      </c>
      <c r="D534" t="s">
        <v>6339</v>
      </c>
      <c r="E534">
        <v>10000141</v>
      </c>
      <c r="H534">
        <v>20</v>
      </c>
      <c r="J534">
        <v>9000897</v>
      </c>
      <c r="K534" t="s">
        <v>122</v>
      </c>
      <c r="L534" t="s">
        <v>2581</v>
      </c>
      <c r="N534" t="s">
        <v>4991</v>
      </c>
      <c r="O534" t="s">
        <v>3176</v>
      </c>
      <c r="Q534" t="s">
        <v>6342</v>
      </c>
      <c r="S534">
        <v>43473</v>
      </c>
      <c r="T534" t="s">
        <v>3216</v>
      </c>
      <c r="U534" t="s">
        <v>4992</v>
      </c>
      <c r="V534" t="s">
        <v>2582</v>
      </c>
      <c r="W534" t="s">
        <v>105</v>
      </c>
      <c r="X534" t="s">
        <v>6057</v>
      </c>
      <c r="Y534" t="s">
        <v>8600</v>
      </c>
      <c r="Z534" t="s">
        <v>6062</v>
      </c>
      <c r="AA534" t="s">
        <v>5030</v>
      </c>
      <c r="AB534" t="s">
        <v>8593</v>
      </c>
      <c r="AD534" t="s">
        <v>6366</v>
      </c>
      <c r="AE534">
        <v>44</v>
      </c>
      <c r="AF534" t="s">
        <v>8595</v>
      </c>
      <c r="AG534" t="s">
        <v>8592</v>
      </c>
      <c r="AH534" t="s">
        <v>8880</v>
      </c>
      <c r="AJ534">
        <v>15831397516</v>
      </c>
      <c r="AL534" t="s">
        <v>5010</v>
      </c>
      <c r="AM534" t="s">
        <v>5010</v>
      </c>
      <c r="AN534" t="s">
        <v>5132</v>
      </c>
      <c r="AO534" t="s">
        <v>5340</v>
      </c>
      <c r="AT534" t="s">
        <v>5005</v>
      </c>
      <c r="AU534" t="s">
        <v>5103</v>
      </c>
      <c r="AV534" t="s">
        <v>5104</v>
      </c>
      <c r="AW534" t="s">
        <v>3254</v>
      </c>
    </row>
    <row r="535" spans="1:49" hidden="1" x14ac:dyDescent="0.2">
      <c r="A535">
        <v>534</v>
      </c>
      <c r="B535" t="s">
        <v>122</v>
      </c>
      <c r="C535">
        <v>10000140</v>
      </c>
      <c r="D535" t="s">
        <v>6367</v>
      </c>
      <c r="E535">
        <v>10000144</v>
      </c>
      <c r="H535">
        <v>21</v>
      </c>
      <c r="J535">
        <v>9000368</v>
      </c>
      <c r="K535" t="s">
        <v>122</v>
      </c>
      <c r="L535" t="s">
        <v>2584</v>
      </c>
      <c r="N535" t="s">
        <v>4991</v>
      </c>
      <c r="O535" t="s">
        <v>3223</v>
      </c>
      <c r="Q535" t="s">
        <v>6404</v>
      </c>
      <c r="S535">
        <v>43473</v>
      </c>
      <c r="T535" t="s">
        <v>3215</v>
      </c>
      <c r="U535" t="s">
        <v>4992</v>
      </c>
      <c r="V535" t="s">
        <v>2585</v>
      </c>
      <c r="W535" t="s">
        <v>105</v>
      </c>
      <c r="X535" t="s">
        <v>6057</v>
      </c>
      <c r="Y535" t="s">
        <v>8600</v>
      </c>
      <c r="Z535" t="s">
        <v>6062</v>
      </c>
      <c r="AA535" t="s">
        <v>4995</v>
      </c>
      <c r="AB535" t="s">
        <v>8590</v>
      </c>
      <c r="AD535" t="s">
        <v>6368</v>
      </c>
      <c r="AE535">
        <v>48</v>
      </c>
      <c r="AF535" t="s">
        <v>8591</v>
      </c>
      <c r="AG535" t="s">
        <v>8592</v>
      </c>
      <c r="AH535" t="s">
        <v>7986</v>
      </c>
      <c r="AI535" t="s">
        <v>6369</v>
      </c>
      <c r="AJ535">
        <v>13731331701</v>
      </c>
      <c r="AL535" t="s">
        <v>5163</v>
      </c>
      <c r="AM535" t="s">
        <v>5010</v>
      </c>
      <c r="AN535" t="s">
        <v>6370</v>
      </c>
      <c r="AO535" t="s">
        <v>5224</v>
      </c>
      <c r="AT535" t="s">
        <v>5005</v>
      </c>
      <c r="AV535" t="s">
        <v>7864</v>
      </c>
      <c r="AW535" t="s">
        <v>3254</v>
      </c>
    </row>
    <row r="536" spans="1:49" hidden="1" x14ac:dyDescent="0.2">
      <c r="A536">
        <v>535</v>
      </c>
      <c r="B536" t="s">
        <v>122</v>
      </c>
      <c r="C536">
        <v>10000140</v>
      </c>
      <c r="D536" t="s">
        <v>6371</v>
      </c>
      <c r="E536">
        <v>10000143</v>
      </c>
      <c r="H536">
        <v>22</v>
      </c>
      <c r="J536">
        <v>9000872</v>
      </c>
      <c r="K536" t="s">
        <v>122</v>
      </c>
      <c r="L536" t="s">
        <v>2587</v>
      </c>
      <c r="N536" t="s">
        <v>4991</v>
      </c>
      <c r="O536" t="s">
        <v>3218</v>
      </c>
      <c r="Q536" t="s">
        <v>6422</v>
      </c>
      <c r="S536">
        <v>43473</v>
      </c>
      <c r="T536" t="s">
        <v>3215</v>
      </c>
      <c r="U536" t="s">
        <v>4992</v>
      </c>
      <c r="V536" t="s">
        <v>2588</v>
      </c>
      <c r="W536" t="s">
        <v>105</v>
      </c>
      <c r="X536" t="s">
        <v>6057</v>
      </c>
      <c r="Y536" t="s">
        <v>8600</v>
      </c>
      <c r="Z536" t="s">
        <v>6062</v>
      </c>
      <c r="AA536" t="s">
        <v>5048</v>
      </c>
      <c r="AB536" t="s">
        <v>8593</v>
      </c>
      <c r="AD536" t="s">
        <v>6372</v>
      </c>
      <c r="AE536">
        <v>46</v>
      </c>
      <c r="AF536" t="s">
        <v>8591</v>
      </c>
      <c r="AG536" t="s">
        <v>8592</v>
      </c>
      <c r="AH536" t="s">
        <v>7881</v>
      </c>
      <c r="AJ536">
        <v>13032390821</v>
      </c>
      <c r="AL536" t="s">
        <v>5387</v>
      </c>
      <c r="AM536" t="s">
        <v>5387</v>
      </c>
      <c r="AN536" t="s">
        <v>6373</v>
      </c>
      <c r="AO536" t="s">
        <v>5177</v>
      </c>
      <c r="AT536" t="s">
        <v>5005</v>
      </c>
      <c r="AU536" t="s">
        <v>5103</v>
      </c>
      <c r="AV536" t="s">
        <v>5104</v>
      </c>
      <c r="AW536" t="s">
        <v>3254</v>
      </c>
    </row>
    <row r="537" spans="1:49" hidden="1" x14ac:dyDescent="0.2">
      <c r="A537">
        <v>536</v>
      </c>
      <c r="B537" t="s">
        <v>122</v>
      </c>
      <c r="C537">
        <v>10000140</v>
      </c>
      <c r="D537" t="s">
        <v>6374</v>
      </c>
      <c r="E537">
        <v>10000153</v>
      </c>
      <c r="F537" t="s">
        <v>6375</v>
      </c>
      <c r="G537">
        <v>50000423</v>
      </c>
      <c r="H537">
        <v>23</v>
      </c>
      <c r="J537">
        <v>9000394</v>
      </c>
      <c r="K537" t="s">
        <v>122</v>
      </c>
      <c r="L537" t="s">
        <v>1948</v>
      </c>
      <c r="M537">
        <v>76254</v>
      </c>
      <c r="N537" t="s">
        <v>4991</v>
      </c>
      <c r="O537" t="s">
        <v>3220</v>
      </c>
      <c r="Q537" t="s">
        <v>6376</v>
      </c>
      <c r="S537">
        <v>43374</v>
      </c>
      <c r="T537" t="s">
        <v>3215</v>
      </c>
      <c r="U537" t="s">
        <v>4992</v>
      </c>
      <c r="V537" t="s">
        <v>1949</v>
      </c>
      <c r="W537" t="s">
        <v>125</v>
      </c>
      <c r="X537" t="s">
        <v>6057</v>
      </c>
      <c r="Y537" t="s">
        <v>8589</v>
      </c>
      <c r="Z537" t="s">
        <v>6071</v>
      </c>
      <c r="AA537" t="s">
        <v>4995</v>
      </c>
      <c r="AB537" t="s">
        <v>8590</v>
      </c>
      <c r="AD537" t="s">
        <v>6377</v>
      </c>
      <c r="AE537">
        <v>51</v>
      </c>
      <c r="AF537" t="s">
        <v>8653</v>
      </c>
      <c r="AG537" t="s">
        <v>8592</v>
      </c>
      <c r="AH537" t="s">
        <v>8641</v>
      </c>
      <c r="AI537">
        <v>40003</v>
      </c>
      <c r="AJ537">
        <v>18633379871</v>
      </c>
      <c r="AL537" t="s">
        <v>5010</v>
      </c>
      <c r="AM537" t="s">
        <v>5010</v>
      </c>
      <c r="AN537" t="s">
        <v>6378</v>
      </c>
      <c r="AO537" t="s">
        <v>5224</v>
      </c>
      <c r="AP537" t="s">
        <v>5066</v>
      </c>
      <c r="AT537" t="s">
        <v>4998</v>
      </c>
      <c r="AU537" t="s">
        <v>5203</v>
      </c>
      <c r="AV537" t="s">
        <v>4999</v>
      </c>
      <c r="AW537" t="s">
        <v>7936</v>
      </c>
    </row>
    <row r="538" spans="1:49" hidden="1" x14ac:dyDescent="0.2">
      <c r="A538">
        <v>537</v>
      </c>
      <c r="B538" t="s">
        <v>122</v>
      </c>
      <c r="C538">
        <v>10000140</v>
      </c>
      <c r="D538" t="s">
        <v>6354</v>
      </c>
      <c r="E538">
        <v>10000149</v>
      </c>
      <c r="H538">
        <v>24</v>
      </c>
      <c r="J538">
        <v>9000380</v>
      </c>
      <c r="K538" t="s">
        <v>122</v>
      </c>
      <c r="L538" t="s">
        <v>2590</v>
      </c>
      <c r="N538" t="s">
        <v>4991</v>
      </c>
      <c r="O538" t="s">
        <v>3232</v>
      </c>
      <c r="Q538" t="s">
        <v>6379</v>
      </c>
      <c r="S538">
        <v>43374</v>
      </c>
      <c r="T538" t="s">
        <v>3215</v>
      </c>
      <c r="U538" t="s">
        <v>4992</v>
      </c>
      <c r="V538" t="s">
        <v>2591</v>
      </c>
      <c r="W538" t="s">
        <v>125</v>
      </c>
      <c r="X538" t="s">
        <v>6057</v>
      </c>
      <c r="Y538" t="s">
        <v>8589</v>
      </c>
      <c r="Z538" t="s">
        <v>6071</v>
      </c>
      <c r="AA538" t="s">
        <v>5048</v>
      </c>
      <c r="AB538" t="s">
        <v>8593</v>
      </c>
      <c r="AD538" t="s">
        <v>5662</v>
      </c>
      <c r="AE538">
        <v>47</v>
      </c>
      <c r="AF538" t="s">
        <v>8591</v>
      </c>
      <c r="AG538" t="s">
        <v>8592</v>
      </c>
      <c r="AH538" t="s">
        <v>8819</v>
      </c>
      <c r="AI538" t="s">
        <v>6327</v>
      </c>
      <c r="AJ538">
        <v>18731398573</v>
      </c>
      <c r="AL538" t="s">
        <v>5163</v>
      </c>
      <c r="AM538" t="s">
        <v>5010</v>
      </c>
      <c r="AN538" t="s">
        <v>6380</v>
      </c>
      <c r="AO538" t="s">
        <v>5177</v>
      </c>
      <c r="AT538" t="s">
        <v>5005</v>
      </c>
      <c r="AV538" t="s">
        <v>7864</v>
      </c>
      <c r="AW538" t="s">
        <v>3254</v>
      </c>
    </row>
    <row r="539" spans="1:49" x14ac:dyDescent="0.2">
      <c r="A539">
        <v>538</v>
      </c>
      <c r="B539" t="s">
        <v>122</v>
      </c>
      <c r="C539">
        <v>10000140</v>
      </c>
      <c r="D539" t="s">
        <v>6354</v>
      </c>
      <c r="E539">
        <v>10000149</v>
      </c>
      <c r="H539">
        <v>25</v>
      </c>
      <c r="J539">
        <v>9000381</v>
      </c>
      <c r="K539" t="s">
        <v>122</v>
      </c>
      <c r="L539" t="s">
        <v>2593</v>
      </c>
      <c r="N539" t="s">
        <v>4991</v>
      </c>
      <c r="O539" t="s">
        <v>3230</v>
      </c>
      <c r="Q539" t="s">
        <v>6381</v>
      </c>
      <c r="S539">
        <v>43374</v>
      </c>
      <c r="T539" t="s">
        <v>3215</v>
      </c>
      <c r="U539" t="s">
        <v>5456</v>
      </c>
      <c r="V539" t="s">
        <v>2594</v>
      </c>
      <c r="W539" t="s">
        <v>125</v>
      </c>
      <c r="X539" t="s">
        <v>6057</v>
      </c>
      <c r="Y539" t="s">
        <v>8589</v>
      </c>
      <c r="Z539" t="s">
        <v>6071</v>
      </c>
      <c r="AC539" t="s">
        <v>5049</v>
      </c>
      <c r="AD539" t="s">
        <v>6382</v>
      </c>
      <c r="AE539">
        <v>35</v>
      </c>
      <c r="AF539" t="s">
        <v>8604</v>
      </c>
      <c r="AG539" t="s">
        <v>8603</v>
      </c>
      <c r="AH539" t="s">
        <v>6551</v>
      </c>
      <c r="AI539" t="s">
        <v>6383</v>
      </c>
      <c r="AJ539">
        <v>18731398573</v>
      </c>
      <c r="AL539" t="s">
        <v>5163</v>
      </c>
      <c r="AM539" t="s">
        <v>5010</v>
      </c>
      <c r="AN539" t="s">
        <v>5272</v>
      </c>
      <c r="AO539" t="s">
        <v>5646</v>
      </c>
      <c r="AT539" t="s">
        <v>5005</v>
      </c>
      <c r="AV539" t="s">
        <v>7864</v>
      </c>
      <c r="AW539" t="s">
        <v>3254</v>
      </c>
    </row>
    <row r="540" spans="1:49" hidden="1" x14ac:dyDescent="0.2">
      <c r="A540">
        <v>539</v>
      </c>
      <c r="B540" t="s">
        <v>122</v>
      </c>
      <c r="C540">
        <v>10000140</v>
      </c>
      <c r="D540" t="s">
        <v>6384</v>
      </c>
      <c r="E540">
        <v>10000151</v>
      </c>
      <c r="H540">
        <v>26</v>
      </c>
      <c r="J540">
        <v>9000375</v>
      </c>
      <c r="K540" t="s">
        <v>122</v>
      </c>
      <c r="L540" t="s">
        <v>2596</v>
      </c>
      <c r="N540" t="s">
        <v>4991</v>
      </c>
      <c r="O540" t="s">
        <v>3223</v>
      </c>
      <c r="Q540" t="s">
        <v>6404</v>
      </c>
      <c r="S540">
        <v>43563</v>
      </c>
      <c r="T540" t="s">
        <v>3215</v>
      </c>
      <c r="U540" t="s">
        <v>4992</v>
      </c>
      <c r="V540" t="s">
        <v>2597</v>
      </c>
      <c r="W540" t="s">
        <v>105</v>
      </c>
      <c r="X540" t="s">
        <v>6057</v>
      </c>
      <c r="Y540" t="s">
        <v>8600</v>
      </c>
      <c r="Z540" t="s">
        <v>6062</v>
      </c>
      <c r="AA540" t="s">
        <v>4995</v>
      </c>
      <c r="AB540" t="s">
        <v>8590</v>
      </c>
      <c r="AD540" t="s">
        <v>6385</v>
      </c>
      <c r="AE540">
        <v>48</v>
      </c>
      <c r="AF540" t="s">
        <v>8591</v>
      </c>
      <c r="AG540" t="s">
        <v>8592</v>
      </c>
      <c r="AH540" t="s">
        <v>6699</v>
      </c>
      <c r="AI540" t="s">
        <v>6386</v>
      </c>
      <c r="AJ540">
        <v>13933995590</v>
      </c>
      <c r="AL540" t="s">
        <v>5163</v>
      </c>
      <c r="AM540" t="s">
        <v>5010</v>
      </c>
      <c r="AN540" t="s">
        <v>5272</v>
      </c>
      <c r="AO540" t="s">
        <v>5102</v>
      </c>
      <c r="AT540" t="s">
        <v>5005</v>
      </c>
      <c r="AV540" t="s">
        <v>7864</v>
      </c>
      <c r="AW540" t="s">
        <v>3254</v>
      </c>
    </row>
    <row r="541" spans="1:49" x14ac:dyDescent="0.2">
      <c r="A541">
        <v>540</v>
      </c>
      <c r="B541" t="s">
        <v>122</v>
      </c>
      <c r="C541">
        <v>10000140</v>
      </c>
      <c r="D541" t="s">
        <v>6387</v>
      </c>
      <c r="E541">
        <v>10000147</v>
      </c>
      <c r="H541">
        <v>27</v>
      </c>
      <c r="J541">
        <v>9000378</v>
      </c>
      <c r="K541" t="s">
        <v>122</v>
      </c>
      <c r="L541" t="s">
        <v>2599</v>
      </c>
      <c r="N541" t="s">
        <v>4991</v>
      </c>
      <c r="O541" t="s">
        <v>3229</v>
      </c>
      <c r="Q541" t="s">
        <v>6388</v>
      </c>
      <c r="S541">
        <v>43374</v>
      </c>
      <c r="T541" t="s">
        <v>3215</v>
      </c>
      <c r="U541" t="s">
        <v>4992</v>
      </c>
      <c r="V541" t="s">
        <v>2600</v>
      </c>
      <c r="W541" t="s">
        <v>125</v>
      </c>
      <c r="X541" t="s">
        <v>6057</v>
      </c>
      <c r="Y541" t="s">
        <v>8589</v>
      </c>
      <c r="Z541" t="s">
        <v>6071</v>
      </c>
      <c r="AA541" t="s">
        <v>5048</v>
      </c>
      <c r="AB541" t="s">
        <v>8593</v>
      </c>
      <c r="AD541" t="s">
        <v>6389</v>
      </c>
      <c r="AE541">
        <v>32</v>
      </c>
      <c r="AF541" t="s">
        <v>8604</v>
      </c>
      <c r="AG541" t="s">
        <v>8603</v>
      </c>
      <c r="AH541" t="s">
        <v>7924</v>
      </c>
      <c r="AI541">
        <v>40111</v>
      </c>
      <c r="AJ541">
        <v>17731322126</v>
      </c>
      <c r="AL541" t="s">
        <v>5163</v>
      </c>
      <c r="AM541" t="s">
        <v>5010</v>
      </c>
      <c r="AN541" t="s">
        <v>5272</v>
      </c>
      <c r="AO541" t="s">
        <v>5646</v>
      </c>
      <c r="AT541" t="s">
        <v>5005</v>
      </c>
      <c r="AV541" t="s">
        <v>7864</v>
      </c>
      <c r="AW541" t="s">
        <v>3254</v>
      </c>
    </row>
    <row r="542" spans="1:49" x14ac:dyDescent="0.2">
      <c r="A542">
        <v>541</v>
      </c>
      <c r="B542" t="s">
        <v>122</v>
      </c>
      <c r="C542">
        <v>10000140</v>
      </c>
      <c r="D542" t="s">
        <v>6387</v>
      </c>
      <c r="E542">
        <v>10000147</v>
      </c>
      <c r="H542">
        <v>28</v>
      </c>
      <c r="J542">
        <v>9000396</v>
      </c>
      <c r="K542" t="s">
        <v>122</v>
      </c>
      <c r="L542" t="s">
        <v>2602</v>
      </c>
      <c r="N542" t="s">
        <v>4991</v>
      </c>
      <c r="O542" t="s">
        <v>3230</v>
      </c>
      <c r="Q542" t="s">
        <v>6390</v>
      </c>
      <c r="S542">
        <v>43374</v>
      </c>
      <c r="T542" t="s">
        <v>3215</v>
      </c>
      <c r="U542" t="s">
        <v>4992</v>
      </c>
      <c r="V542" t="s">
        <v>2603</v>
      </c>
      <c r="W542" t="s">
        <v>125</v>
      </c>
      <c r="X542" t="s">
        <v>6057</v>
      </c>
      <c r="Y542" t="s">
        <v>8589</v>
      </c>
      <c r="Z542" t="s">
        <v>6071</v>
      </c>
      <c r="AA542" t="s">
        <v>5048</v>
      </c>
      <c r="AB542" t="s">
        <v>8593</v>
      </c>
      <c r="AD542" t="s">
        <v>6391</v>
      </c>
      <c r="AE542">
        <v>35</v>
      </c>
      <c r="AF542" t="s">
        <v>8604</v>
      </c>
      <c r="AG542" t="s">
        <v>8603</v>
      </c>
      <c r="AH542" t="s">
        <v>7999</v>
      </c>
      <c r="AI542" t="s">
        <v>6392</v>
      </c>
      <c r="AJ542">
        <v>17731322126</v>
      </c>
      <c r="AL542" t="s">
        <v>5163</v>
      </c>
      <c r="AM542" t="s">
        <v>5010</v>
      </c>
      <c r="AN542" t="s">
        <v>6393</v>
      </c>
      <c r="AO542" t="s">
        <v>5159</v>
      </c>
      <c r="AT542" t="s">
        <v>5005</v>
      </c>
      <c r="AV542" t="s">
        <v>7864</v>
      </c>
      <c r="AW542" t="s">
        <v>3254</v>
      </c>
    </row>
    <row r="543" spans="1:49" hidden="1" x14ac:dyDescent="0.2">
      <c r="A543">
        <v>542</v>
      </c>
      <c r="B543" t="s">
        <v>122</v>
      </c>
      <c r="C543">
        <v>10000140</v>
      </c>
      <c r="D543" t="s">
        <v>6387</v>
      </c>
      <c r="E543">
        <v>10000147</v>
      </c>
      <c r="F543" t="s">
        <v>3230</v>
      </c>
      <c r="G543">
        <v>50000446</v>
      </c>
      <c r="H543">
        <v>29</v>
      </c>
      <c r="J543">
        <v>9000397</v>
      </c>
      <c r="K543" t="s">
        <v>122</v>
      </c>
      <c r="L543" t="s">
        <v>700</v>
      </c>
      <c r="M543">
        <v>12883</v>
      </c>
      <c r="N543" t="s">
        <v>5007</v>
      </c>
      <c r="O543" t="s">
        <v>3230</v>
      </c>
      <c r="Q543" t="s">
        <v>6390</v>
      </c>
      <c r="S543">
        <v>43374</v>
      </c>
      <c r="T543" t="s">
        <v>3215</v>
      </c>
      <c r="U543" t="s">
        <v>4992</v>
      </c>
      <c r="V543" t="s">
        <v>701</v>
      </c>
      <c r="W543" t="s">
        <v>125</v>
      </c>
      <c r="X543" t="s">
        <v>6057</v>
      </c>
      <c r="Y543" t="s">
        <v>8589</v>
      </c>
      <c r="Z543" t="s">
        <v>6071</v>
      </c>
      <c r="AC543" t="s">
        <v>5049</v>
      </c>
      <c r="AD543" t="s">
        <v>6394</v>
      </c>
      <c r="AE543">
        <v>43</v>
      </c>
      <c r="AF543" t="s">
        <v>8595</v>
      </c>
      <c r="AG543" t="s">
        <v>8592</v>
      </c>
      <c r="AH543" t="s">
        <v>6659</v>
      </c>
      <c r="AI543">
        <v>41181</v>
      </c>
      <c r="AJ543">
        <v>18633139208</v>
      </c>
      <c r="AK543">
        <v>15075528552</v>
      </c>
      <c r="AL543" t="s">
        <v>5148</v>
      </c>
      <c r="AM543" t="s">
        <v>5387</v>
      </c>
      <c r="AO543" t="s">
        <v>6395</v>
      </c>
      <c r="AP543" t="s">
        <v>5491</v>
      </c>
      <c r="AT543" t="s">
        <v>4998</v>
      </c>
      <c r="AU543" t="s">
        <v>5070</v>
      </c>
      <c r="AV543" t="s">
        <v>5071</v>
      </c>
      <c r="AW543" t="s">
        <v>8609</v>
      </c>
    </row>
    <row r="544" spans="1:49" hidden="1" x14ac:dyDescent="0.2">
      <c r="A544">
        <v>543</v>
      </c>
      <c r="B544" t="s">
        <v>122</v>
      </c>
      <c r="C544">
        <v>10000140</v>
      </c>
      <c r="D544" t="s">
        <v>6367</v>
      </c>
      <c r="E544">
        <v>10000144</v>
      </c>
      <c r="H544">
        <v>30</v>
      </c>
      <c r="J544">
        <v>9000373</v>
      </c>
      <c r="K544" t="s">
        <v>122</v>
      </c>
      <c r="L544" t="s">
        <v>1028</v>
      </c>
      <c r="N544" t="s">
        <v>4991</v>
      </c>
      <c r="O544" t="s">
        <v>3217</v>
      </c>
      <c r="Q544" t="s">
        <v>6249</v>
      </c>
      <c r="S544">
        <v>43374</v>
      </c>
      <c r="T544" t="s">
        <v>3215</v>
      </c>
      <c r="U544" t="s">
        <v>4992</v>
      </c>
      <c r="V544" t="s">
        <v>2605</v>
      </c>
      <c r="W544" t="s">
        <v>125</v>
      </c>
      <c r="X544" t="s">
        <v>6057</v>
      </c>
      <c r="Y544" t="s">
        <v>8589</v>
      </c>
      <c r="Z544" t="s">
        <v>6071</v>
      </c>
      <c r="AA544" t="s">
        <v>5048</v>
      </c>
      <c r="AB544" t="s">
        <v>8593</v>
      </c>
      <c r="AD544" t="s">
        <v>6396</v>
      </c>
      <c r="AE544">
        <v>48</v>
      </c>
      <c r="AF544" t="s">
        <v>8591</v>
      </c>
      <c r="AG544" t="s">
        <v>8592</v>
      </c>
      <c r="AH544" t="s">
        <v>8301</v>
      </c>
      <c r="AI544" t="s">
        <v>6397</v>
      </c>
      <c r="AJ544">
        <v>13785290979</v>
      </c>
      <c r="AL544" t="s">
        <v>5163</v>
      </c>
      <c r="AM544" t="s">
        <v>5010</v>
      </c>
      <c r="AN544" t="s">
        <v>5634</v>
      </c>
      <c r="AO544" t="s">
        <v>6398</v>
      </c>
      <c r="AT544" t="s">
        <v>5005</v>
      </c>
      <c r="AV544" t="s">
        <v>7864</v>
      </c>
      <c r="AW544" t="s">
        <v>3254</v>
      </c>
    </row>
    <row r="545" spans="1:49" hidden="1" x14ac:dyDescent="0.2">
      <c r="A545">
        <v>544</v>
      </c>
      <c r="B545" t="s">
        <v>122</v>
      </c>
      <c r="C545">
        <v>10000140</v>
      </c>
      <c r="D545" t="s">
        <v>6367</v>
      </c>
      <c r="E545">
        <v>10000144</v>
      </c>
      <c r="F545" t="s">
        <v>3219</v>
      </c>
      <c r="G545">
        <v>50000410</v>
      </c>
      <c r="H545">
        <v>31</v>
      </c>
      <c r="J545">
        <v>9000391</v>
      </c>
      <c r="K545" t="s">
        <v>122</v>
      </c>
      <c r="L545" t="s">
        <v>691</v>
      </c>
      <c r="M545">
        <v>15301</v>
      </c>
      <c r="N545" t="s">
        <v>5007</v>
      </c>
      <c r="O545" t="s">
        <v>3219</v>
      </c>
      <c r="Q545" t="s">
        <v>6399</v>
      </c>
      <c r="S545">
        <v>43374</v>
      </c>
      <c r="T545" t="s">
        <v>3215</v>
      </c>
      <c r="U545" t="s">
        <v>4992</v>
      </c>
      <c r="V545" t="s">
        <v>692</v>
      </c>
      <c r="W545" t="s">
        <v>125</v>
      </c>
      <c r="X545" t="s">
        <v>6057</v>
      </c>
      <c r="Y545" t="s">
        <v>8589</v>
      </c>
      <c r="Z545" t="s">
        <v>6071</v>
      </c>
      <c r="AC545" t="s">
        <v>5471</v>
      </c>
      <c r="AD545" t="s">
        <v>6400</v>
      </c>
      <c r="AE545">
        <v>55</v>
      </c>
      <c r="AF545" t="s">
        <v>8653</v>
      </c>
      <c r="AG545" t="s">
        <v>8592</v>
      </c>
      <c r="AH545" t="s">
        <v>6692</v>
      </c>
      <c r="AI545">
        <v>41513</v>
      </c>
      <c r="AJ545">
        <v>13931564251</v>
      </c>
      <c r="AL545" t="s">
        <v>5520</v>
      </c>
      <c r="AM545" t="s">
        <v>7726</v>
      </c>
      <c r="AO545" t="s">
        <v>6401</v>
      </c>
      <c r="AP545" t="s">
        <v>5491</v>
      </c>
      <c r="AT545" t="s">
        <v>4998</v>
      </c>
      <c r="AU545" t="s">
        <v>5203</v>
      </c>
      <c r="AV545" t="s">
        <v>4999</v>
      </c>
      <c r="AW545" t="s">
        <v>7936</v>
      </c>
    </row>
    <row r="546" spans="1:49" x14ac:dyDescent="0.2">
      <c r="A546">
        <v>545</v>
      </c>
      <c r="B546" t="s">
        <v>122</v>
      </c>
      <c r="C546">
        <v>10000140</v>
      </c>
      <c r="D546" t="s">
        <v>6367</v>
      </c>
      <c r="E546">
        <v>10000144</v>
      </c>
      <c r="H546">
        <v>32</v>
      </c>
      <c r="J546">
        <v>9000425</v>
      </c>
      <c r="K546" t="s">
        <v>122</v>
      </c>
      <c r="L546" t="s">
        <v>2607</v>
      </c>
      <c r="N546" t="s">
        <v>4991</v>
      </c>
      <c r="O546" t="s">
        <v>3218</v>
      </c>
      <c r="P546" t="s">
        <v>6367</v>
      </c>
      <c r="Q546" t="s">
        <v>8881</v>
      </c>
      <c r="S546">
        <v>43678</v>
      </c>
      <c r="T546" t="s">
        <v>3215</v>
      </c>
      <c r="U546" t="s">
        <v>4992</v>
      </c>
      <c r="V546" t="s">
        <v>2608</v>
      </c>
      <c r="W546" t="s">
        <v>105</v>
      </c>
      <c r="X546" t="s">
        <v>6057</v>
      </c>
      <c r="Y546" t="s">
        <v>8600</v>
      </c>
      <c r="Z546" t="s">
        <v>6062</v>
      </c>
      <c r="AA546" t="s">
        <v>5385</v>
      </c>
      <c r="AB546" t="s">
        <v>8593</v>
      </c>
      <c r="AC546" t="s">
        <v>5049</v>
      </c>
      <c r="AD546" t="s">
        <v>6403</v>
      </c>
      <c r="AE546">
        <v>33</v>
      </c>
      <c r="AF546" t="s">
        <v>8604</v>
      </c>
      <c r="AG546" t="s">
        <v>8603</v>
      </c>
      <c r="AH546" t="s">
        <v>5661</v>
      </c>
      <c r="AJ546">
        <v>13473324223</v>
      </c>
      <c r="AL546" t="s">
        <v>5010</v>
      </c>
      <c r="AM546" t="s">
        <v>5010</v>
      </c>
      <c r="AN546" t="s">
        <v>5759</v>
      </c>
      <c r="AO546" t="s">
        <v>5102</v>
      </c>
      <c r="AT546" t="s">
        <v>5005</v>
      </c>
      <c r="AU546" t="s">
        <v>5225</v>
      </c>
      <c r="AV546" t="s">
        <v>7864</v>
      </c>
      <c r="AW546" t="s">
        <v>3254</v>
      </c>
    </row>
    <row r="547" spans="1:49" x14ac:dyDescent="0.2">
      <c r="A547">
        <v>546</v>
      </c>
      <c r="B547" t="s">
        <v>122</v>
      </c>
      <c r="C547">
        <v>10000140</v>
      </c>
      <c r="D547" t="s">
        <v>6367</v>
      </c>
      <c r="E547">
        <v>10000144</v>
      </c>
      <c r="H547">
        <v>33</v>
      </c>
      <c r="J547">
        <v>9000426</v>
      </c>
      <c r="K547" t="s">
        <v>122</v>
      </c>
      <c r="L547" t="s">
        <v>2610</v>
      </c>
      <c r="N547" t="s">
        <v>4991</v>
      </c>
      <c r="O547" t="s">
        <v>3218</v>
      </c>
      <c r="Q547" t="s">
        <v>6404</v>
      </c>
      <c r="S547">
        <v>43374</v>
      </c>
      <c r="T547" t="s">
        <v>3216</v>
      </c>
      <c r="U547" t="s">
        <v>4992</v>
      </c>
      <c r="V547" t="s">
        <v>2611</v>
      </c>
      <c r="W547" t="s">
        <v>105</v>
      </c>
      <c r="X547" t="s">
        <v>6057</v>
      </c>
      <c r="Y547" t="s">
        <v>8600</v>
      </c>
      <c r="Z547" t="s">
        <v>6062</v>
      </c>
      <c r="AA547" t="s">
        <v>5385</v>
      </c>
      <c r="AB547" t="s">
        <v>8593</v>
      </c>
      <c r="AD547" t="s">
        <v>6405</v>
      </c>
      <c r="AE547">
        <v>32</v>
      </c>
      <c r="AF547" t="s">
        <v>8604</v>
      </c>
      <c r="AG547" t="s">
        <v>8603</v>
      </c>
      <c r="AH547" t="s">
        <v>5661</v>
      </c>
      <c r="AJ547">
        <v>15031329266</v>
      </c>
      <c r="AL547" t="s">
        <v>5010</v>
      </c>
      <c r="AM547" t="s">
        <v>5010</v>
      </c>
      <c r="AN547" t="s">
        <v>5759</v>
      </c>
      <c r="AO547" t="s">
        <v>5102</v>
      </c>
      <c r="AT547" t="s">
        <v>5005</v>
      </c>
      <c r="AU547" t="s">
        <v>5225</v>
      </c>
      <c r="AV547" t="s">
        <v>7864</v>
      </c>
      <c r="AW547" t="s">
        <v>3254</v>
      </c>
    </row>
    <row r="548" spans="1:49" hidden="1" x14ac:dyDescent="0.2">
      <c r="A548">
        <v>547</v>
      </c>
      <c r="B548" t="s">
        <v>122</v>
      </c>
      <c r="C548">
        <v>10000140</v>
      </c>
      <c r="D548" t="s">
        <v>6367</v>
      </c>
      <c r="E548">
        <v>10000144</v>
      </c>
      <c r="H548">
        <v>34</v>
      </c>
      <c r="J548">
        <v>9000427</v>
      </c>
      <c r="K548" t="s">
        <v>122</v>
      </c>
      <c r="L548" t="s">
        <v>2612</v>
      </c>
      <c r="N548" t="s">
        <v>4991</v>
      </c>
      <c r="O548" t="s">
        <v>3176</v>
      </c>
      <c r="Q548" t="s">
        <v>6833</v>
      </c>
      <c r="S548">
        <v>43678</v>
      </c>
      <c r="T548" t="s">
        <v>3215</v>
      </c>
      <c r="U548" t="s">
        <v>4992</v>
      </c>
      <c r="V548" t="s">
        <v>2613</v>
      </c>
      <c r="W548" t="s">
        <v>105</v>
      </c>
      <c r="X548" t="s">
        <v>6057</v>
      </c>
      <c r="Y548" t="s">
        <v>8600</v>
      </c>
      <c r="Z548" t="s">
        <v>6062</v>
      </c>
      <c r="AA548" t="s">
        <v>5385</v>
      </c>
      <c r="AB548" t="s">
        <v>8593</v>
      </c>
      <c r="AC548" t="s">
        <v>5471</v>
      </c>
      <c r="AD548" t="s">
        <v>6407</v>
      </c>
      <c r="AE548">
        <v>36</v>
      </c>
      <c r="AF548" t="s">
        <v>8607</v>
      </c>
      <c r="AG548" t="s">
        <v>8592</v>
      </c>
      <c r="AH548" t="s">
        <v>8852</v>
      </c>
      <c r="AJ548">
        <v>15932331983</v>
      </c>
      <c r="AL548" t="s">
        <v>5010</v>
      </c>
      <c r="AM548" t="s">
        <v>5010</v>
      </c>
      <c r="AN548" t="s">
        <v>6154</v>
      </c>
      <c r="AO548" t="s">
        <v>6408</v>
      </c>
      <c r="AT548" t="s">
        <v>5005</v>
      </c>
      <c r="AU548" t="s">
        <v>5225</v>
      </c>
      <c r="AV548" t="s">
        <v>7864</v>
      </c>
      <c r="AW548" t="s">
        <v>3254</v>
      </c>
    </row>
    <row r="549" spans="1:49" hidden="1" x14ac:dyDescent="0.2">
      <c r="A549">
        <v>548</v>
      </c>
      <c r="B549" t="s">
        <v>122</v>
      </c>
      <c r="C549">
        <v>10000140</v>
      </c>
      <c r="D549" t="s">
        <v>6367</v>
      </c>
      <c r="E549">
        <v>10000144</v>
      </c>
      <c r="F549" t="s">
        <v>5039</v>
      </c>
      <c r="G549">
        <v>50000414</v>
      </c>
      <c r="H549">
        <v>35</v>
      </c>
      <c r="J549">
        <v>9000560</v>
      </c>
      <c r="K549" t="s">
        <v>122</v>
      </c>
      <c r="L549" t="s">
        <v>1056</v>
      </c>
      <c r="M549">
        <v>102320</v>
      </c>
      <c r="N549" t="s">
        <v>4991</v>
      </c>
      <c r="O549" t="s">
        <v>3176</v>
      </c>
      <c r="Q549" t="s">
        <v>6404</v>
      </c>
      <c r="S549">
        <v>43374</v>
      </c>
      <c r="T549" t="s">
        <v>3215</v>
      </c>
      <c r="U549" t="s">
        <v>4992</v>
      </c>
      <c r="V549" t="s">
        <v>1057</v>
      </c>
      <c r="W549" t="s">
        <v>105</v>
      </c>
      <c r="X549" t="s">
        <v>6057</v>
      </c>
      <c r="Y549" t="s">
        <v>8600</v>
      </c>
      <c r="Z549" t="s">
        <v>6062</v>
      </c>
      <c r="AA549" t="s">
        <v>5048</v>
      </c>
      <c r="AB549" t="s">
        <v>8593</v>
      </c>
      <c r="AD549" t="s">
        <v>6409</v>
      </c>
      <c r="AE549">
        <v>37</v>
      </c>
      <c r="AF549" t="s">
        <v>8607</v>
      </c>
      <c r="AG549" t="s">
        <v>8592</v>
      </c>
      <c r="AH549" t="s">
        <v>7897</v>
      </c>
      <c r="AI549">
        <v>38300</v>
      </c>
      <c r="AJ549">
        <v>13403158627</v>
      </c>
      <c r="AL549" t="s">
        <v>5010</v>
      </c>
      <c r="AM549" t="s">
        <v>5010</v>
      </c>
      <c r="AN549" t="s">
        <v>5820</v>
      </c>
      <c r="AO549" t="s">
        <v>5267</v>
      </c>
      <c r="AP549" t="s">
        <v>5020</v>
      </c>
      <c r="AT549" t="s">
        <v>4998</v>
      </c>
      <c r="AU549" t="s">
        <v>5152</v>
      </c>
      <c r="AV549" t="s">
        <v>5153</v>
      </c>
      <c r="AW549" t="s">
        <v>8634</v>
      </c>
    </row>
    <row r="550" spans="1:49" x14ac:dyDescent="0.2">
      <c r="A550">
        <v>549</v>
      </c>
      <c r="B550" t="s">
        <v>122</v>
      </c>
      <c r="C550">
        <v>10000140</v>
      </c>
      <c r="D550" t="s">
        <v>6367</v>
      </c>
      <c r="E550">
        <v>10000144</v>
      </c>
      <c r="F550" t="s">
        <v>5039</v>
      </c>
      <c r="G550">
        <v>50000415</v>
      </c>
      <c r="H550">
        <v>36</v>
      </c>
      <c r="J550">
        <v>9000561</v>
      </c>
      <c r="K550" t="s">
        <v>122</v>
      </c>
      <c r="L550" t="s">
        <v>1059</v>
      </c>
      <c r="M550">
        <v>14351</v>
      </c>
      <c r="N550" t="s">
        <v>4991</v>
      </c>
      <c r="O550" t="s">
        <v>3176</v>
      </c>
      <c r="Q550" t="s">
        <v>6404</v>
      </c>
      <c r="S550">
        <v>43374</v>
      </c>
      <c r="T550" t="s">
        <v>3215</v>
      </c>
      <c r="U550" t="s">
        <v>4992</v>
      </c>
      <c r="V550" t="s">
        <v>1060</v>
      </c>
      <c r="W550" t="s">
        <v>105</v>
      </c>
      <c r="X550" t="s">
        <v>6057</v>
      </c>
      <c r="Y550" t="s">
        <v>8600</v>
      </c>
      <c r="Z550" t="s">
        <v>6062</v>
      </c>
      <c r="AA550" t="s">
        <v>5048</v>
      </c>
      <c r="AB550" t="s">
        <v>8593</v>
      </c>
      <c r="AD550" t="s">
        <v>6410</v>
      </c>
      <c r="AE550">
        <v>32</v>
      </c>
      <c r="AF550" t="s">
        <v>8604</v>
      </c>
      <c r="AG550" t="s">
        <v>8603</v>
      </c>
      <c r="AH550" t="s">
        <v>5661</v>
      </c>
      <c r="AI550">
        <v>39054</v>
      </c>
      <c r="AJ550">
        <v>15033338393</v>
      </c>
      <c r="AL550" t="s">
        <v>5010</v>
      </c>
      <c r="AM550" t="s">
        <v>5010</v>
      </c>
      <c r="AN550" t="s">
        <v>5051</v>
      </c>
      <c r="AO550" t="s">
        <v>5340</v>
      </c>
      <c r="AP550" t="s">
        <v>5491</v>
      </c>
      <c r="AT550" t="s">
        <v>4998</v>
      </c>
      <c r="AU550" t="s">
        <v>5152</v>
      </c>
      <c r="AV550" t="s">
        <v>5153</v>
      </c>
      <c r="AW550" t="s">
        <v>8634</v>
      </c>
    </row>
    <row r="551" spans="1:49" x14ac:dyDescent="0.2">
      <c r="A551">
        <v>550</v>
      </c>
      <c r="B551" t="s">
        <v>122</v>
      </c>
      <c r="C551">
        <v>10000140</v>
      </c>
      <c r="D551" t="s">
        <v>6367</v>
      </c>
      <c r="E551">
        <v>10000144</v>
      </c>
      <c r="F551" t="s">
        <v>5039</v>
      </c>
      <c r="G551">
        <v>50000416</v>
      </c>
      <c r="H551">
        <v>37</v>
      </c>
      <c r="J551">
        <v>9000660</v>
      </c>
      <c r="K551" t="s">
        <v>122</v>
      </c>
      <c r="L551" t="s">
        <v>1346</v>
      </c>
      <c r="M551">
        <v>12295</v>
      </c>
      <c r="N551" t="s">
        <v>4991</v>
      </c>
      <c r="O551" t="s">
        <v>3218</v>
      </c>
      <c r="Q551" t="s">
        <v>6404</v>
      </c>
      <c r="S551">
        <v>43374</v>
      </c>
      <c r="T551" t="s">
        <v>3215</v>
      </c>
      <c r="U551" t="s">
        <v>4992</v>
      </c>
      <c r="V551" t="s">
        <v>1347</v>
      </c>
      <c r="W551" t="s">
        <v>105</v>
      </c>
      <c r="X551" t="s">
        <v>6057</v>
      </c>
      <c r="Y551" t="s">
        <v>8600</v>
      </c>
      <c r="Z551" t="s">
        <v>6062</v>
      </c>
      <c r="AA551" t="s">
        <v>5048</v>
      </c>
      <c r="AB551" t="s">
        <v>8593</v>
      </c>
      <c r="AD551" t="s">
        <v>6411</v>
      </c>
      <c r="AE551">
        <v>32</v>
      </c>
      <c r="AF551" t="s">
        <v>8604</v>
      </c>
      <c r="AG551" t="s">
        <v>8603</v>
      </c>
      <c r="AH551" t="s">
        <v>7924</v>
      </c>
      <c r="AJ551">
        <v>13933341168</v>
      </c>
      <c r="AL551" t="s">
        <v>5010</v>
      </c>
      <c r="AM551" t="s">
        <v>5010</v>
      </c>
      <c r="AN551" t="s">
        <v>5584</v>
      </c>
      <c r="AO551" t="s">
        <v>5052</v>
      </c>
      <c r="AP551" t="s">
        <v>5491</v>
      </c>
      <c r="AT551" t="s">
        <v>4998</v>
      </c>
      <c r="AU551" t="s">
        <v>5273</v>
      </c>
      <c r="AV551" t="s">
        <v>6412</v>
      </c>
      <c r="AW551" t="s">
        <v>5352</v>
      </c>
    </row>
    <row r="552" spans="1:49" hidden="1" x14ac:dyDescent="0.2">
      <c r="A552">
        <v>551</v>
      </c>
      <c r="B552" t="s">
        <v>122</v>
      </c>
      <c r="C552">
        <v>10000140</v>
      </c>
      <c r="D552" t="s">
        <v>6371</v>
      </c>
      <c r="E552">
        <v>10000143</v>
      </c>
      <c r="H552">
        <v>38</v>
      </c>
      <c r="J552">
        <v>9000372</v>
      </c>
      <c r="K552" t="s">
        <v>122</v>
      </c>
      <c r="L552" t="s">
        <v>2615</v>
      </c>
      <c r="N552" t="s">
        <v>4991</v>
      </c>
      <c r="O552" t="s">
        <v>3219</v>
      </c>
      <c r="Q552" t="s">
        <v>6413</v>
      </c>
      <c r="S552">
        <v>43374</v>
      </c>
      <c r="T552" t="s">
        <v>3215</v>
      </c>
      <c r="U552" t="s">
        <v>4992</v>
      </c>
      <c r="V552" t="s">
        <v>2616</v>
      </c>
      <c r="W552" t="s">
        <v>125</v>
      </c>
      <c r="X552" t="s">
        <v>6057</v>
      </c>
      <c r="Y552" t="s">
        <v>8589</v>
      </c>
      <c r="Z552" t="s">
        <v>6071</v>
      </c>
      <c r="AA552" t="s">
        <v>4995</v>
      </c>
      <c r="AB552" t="s">
        <v>8590</v>
      </c>
      <c r="AD552" t="s">
        <v>6414</v>
      </c>
      <c r="AE552">
        <v>49</v>
      </c>
      <c r="AF552" t="s">
        <v>8591</v>
      </c>
      <c r="AG552" t="s">
        <v>8592</v>
      </c>
      <c r="AH552" t="s">
        <v>6699</v>
      </c>
      <c r="AI552" t="s">
        <v>6415</v>
      </c>
      <c r="AJ552">
        <v>13932359432</v>
      </c>
      <c r="AL552" t="s">
        <v>5793</v>
      </c>
      <c r="AM552" t="s">
        <v>5075</v>
      </c>
      <c r="AN552" t="s">
        <v>5272</v>
      </c>
      <c r="AO552" t="s">
        <v>5304</v>
      </c>
      <c r="AT552" t="s">
        <v>5005</v>
      </c>
      <c r="AV552" t="s">
        <v>7864</v>
      </c>
      <c r="AW552" t="s">
        <v>3254</v>
      </c>
    </row>
    <row r="553" spans="1:49" hidden="1" x14ac:dyDescent="0.2">
      <c r="A553">
        <v>552</v>
      </c>
      <c r="B553" t="s">
        <v>122</v>
      </c>
      <c r="C553">
        <v>10000140</v>
      </c>
      <c r="D553" t="s">
        <v>6371</v>
      </c>
      <c r="E553">
        <v>10000143</v>
      </c>
      <c r="H553">
        <v>39</v>
      </c>
      <c r="J553">
        <v>9000383</v>
      </c>
      <c r="K553" t="s">
        <v>122</v>
      </c>
      <c r="L553" t="s">
        <v>2618</v>
      </c>
      <c r="N553" t="s">
        <v>4991</v>
      </c>
      <c r="O553" t="s">
        <v>3219</v>
      </c>
      <c r="Q553" t="s">
        <v>6413</v>
      </c>
      <c r="S553">
        <v>43374</v>
      </c>
      <c r="T553" t="s">
        <v>3215</v>
      </c>
      <c r="U553" t="s">
        <v>5130</v>
      </c>
      <c r="V553" t="s">
        <v>2619</v>
      </c>
      <c r="W553" t="s">
        <v>125</v>
      </c>
      <c r="X553" t="s">
        <v>6057</v>
      </c>
      <c r="Y553" t="s">
        <v>8589</v>
      </c>
      <c r="Z553" t="s">
        <v>6071</v>
      </c>
      <c r="AA553" t="s">
        <v>4995</v>
      </c>
      <c r="AB553" t="s">
        <v>8590</v>
      </c>
      <c r="AD553" t="s">
        <v>6416</v>
      </c>
      <c r="AE553">
        <v>39</v>
      </c>
      <c r="AF553" t="s">
        <v>8607</v>
      </c>
      <c r="AG553" t="s">
        <v>8592</v>
      </c>
      <c r="AH553" t="s">
        <v>8266</v>
      </c>
      <c r="AI553">
        <v>41468</v>
      </c>
      <c r="AJ553">
        <v>13582441270</v>
      </c>
      <c r="AL553" t="s">
        <v>5793</v>
      </c>
      <c r="AM553" t="s">
        <v>5075</v>
      </c>
      <c r="AN553" t="s">
        <v>5272</v>
      </c>
      <c r="AO553" t="s">
        <v>5304</v>
      </c>
      <c r="AQ553" t="s">
        <v>5937</v>
      </c>
      <c r="AT553" t="s">
        <v>5005</v>
      </c>
      <c r="AV553" t="s">
        <v>7864</v>
      </c>
      <c r="AW553" t="s">
        <v>3254</v>
      </c>
    </row>
    <row r="554" spans="1:49" hidden="1" x14ac:dyDescent="0.2">
      <c r="A554">
        <v>553</v>
      </c>
      <c r="B554" t="s">
        <v>122</v>
      </c>
      <c r="C554">
        <v>10000140</v>
      </c>
      <c r="D554" t="s">
        <v>6371</v>
      </c>
      <c r="E554">
        <v>10000143</v>
      </c>
      <c r="F554" t="s">
        <v>6417</v>
      </c>
      <c r="G554">
        <v>50000404</v>
      </c>
      <c r="H554">
        <v>40</v>
      </c>
      <c r="J554">
        <v>9000388</v>
      </c>
      <c r="K554" t="s">
        <v>122</v>
      </c>
      <c r="L554" t="s">
        <v>682</v>
      </c>
      <c r="M554">
        <v>14685</v>
      </c>
      <c r="N554" t="s">
        <v>4991</v>
      </c>
      <c r="O554" t="s">
        <v>3171</v>
      </c>
      <c r="Q554" t="s">
        <v>6418</v>
      </c>
      <c r="S554">
        <v>43374</v>
      </c>
      <c r="T554" t="s">
        <v>3215</v>
      </c>
      <c r="U554" t="s">
        <v>4992</v>
      </c>
      <c r="V554" t="s">
        <v>683</v>
      </c>
      <c r="W554" t="s">
        <v>125</v>
      </c>
      <c r="X554" t="s">
        <v>6057</v>
      </c>
      <c r="Y554" t="s">
        <v>8589</v>
      </c>
      <c r="Z554" t="s">
        <v>6071</v>
      </c>
      <c r="AA554" t="s">
        <v>4995</v>
      </c>
      <c r="AB554" t="s">
        <v>8590</v>
      </c>
      <c r="AD554" t="s">
        <v>6419</v>
      </c>
      <c r="AE554">
        <v>41</v>
      </c>
      <c r="AF554" t="s">
        <v>8595</v>
      </c>
      <c r="AG554" t="s">
        <v>8592</v>
      </c>
      <c r="AH554" t="s">
        <v>8882</v>
      </c>
      <c r="AJ554">
        <v>15175556756</v>
      </c>
      <c r="AL554" t="s">
        <v>5075</v>
      </c>
      <c r="AM554" t="s">
        <v>5075</v>
      </c>
      <c r="AN554" t="s">
        <v>5362</v>
      </c>
      <c r="AO554" t="s">
        <v>5177</v>
      </c>
      <c r="AP554" t="s">
        <v>5491</v>
      </c>
      <c r="AT554" t="s">
        <v>4998</v>
      </c>
      <c r="AU554" t="s">
        <v>5203</v>
      </c>
      <c r="AV554" t="s">
        <v>4999</v>
      </c>
      <c r="AW554" t="s">
        <v>7936</v>
      </c>
    </row>
    <row r="555" spans="1:49" hidden="1" x14ac:dyDescent="0.2">
      <c r="A555">
        <v>554</v>
      </c>
      <c r="B555" t="s">
        <v>122</v>
      </c>
      <c r="C555">
        <v>10000140</v>
      </c>
      <c r="D555" t="s">
        <v>6371</v>
      </c>
      <c r="E555">
        <v>10000143</v>
      </c>
      <c r="F555" t="s">
        <v>6420</v>
      </c>
      <c r="G555">
        <v>50000401</v>
      </c>
      <c r="H555">
        <v>41</v>
      </c>
      <c r="J555">
        <v>9000389</v>
      </c>
      <c r="K555" t="s">
        <v>122</v>
      </c>
      <c r="L555" t="s">
        <v>685</v>
      </c>
      <c r="M555">
        <v>14839</v>
      </c>
      <c r="N555" t="s">
        <v>4991</v>
      </c>
      <c r="O555" t="s">
        <v>3217</v>
      </c>
      <c r="Q555" t="s">
        <v>6238</v>
      </c>
      <c r="S555">
        <v>43374</v>
      </c>
      <c r="T555" t="s">
        <v>3215</v>
      </c>
      <c r="U555" t="s">
        <v>5130</v>
      </c>
      <c r="V555" t="s">
        <v>686</v>
      </c>
      <c r="W555" t="s">
        <v>125</v>
      </c>
      <c r="X555" t="s">
        <v>6057</v>
      </c>
      <c r="Y555" t="s">
        <v>8589</v>
      </c>
      <c r="Z555" t="s">
        <v>6071</v>
      </c>
      <c r="AA555" t="s">
        <v>4995</v>
      </c>
      <c r="AB555" t="s">
        <v>8590</v>
      </c>
      <c r="AD555" t="s">
        <v>6421</v>
      </c>
      <c r="AE555">
        <v>44</v>
      </c>
      <c r="AF555" t="s">
        <v>8595</v>
      </c>
      <c r="AG555" t="s">
        <v>8592</v>
      </c>
      <c r="AH555" t="s">
        <v>6654</v>
      </c>
      <c r="AI555">
        <v>40066</v>
      </c>
      <c r="AJ555">
        <v>18531519587</v>
      </c>
      <c r="AL555" t="s">
        <v>5075</v>
      </c>
      <c r="AM555" t="s">
        <v>5075</v>
      </c>
      <c r="AN555" t="s">
        <v>5362</v>
      </c>
      <c r="AO555" t="s">
        <v>5102</v>
      </c>
      <c r="AP555" t="s">
        <v>5491</v>
      </c>
      <c r="AT555" t="s">
        <v>4998</v>
      </c>
      <c r="AU555" t="s">
        <v>5203</v>
      </c>
      <c r="AV555" t="s">
        <v>4999</v>
      </c>
      <c r="AW555" t="s">
        <v>7936</v>
      </c>
    </row>
    <row r="556" spans="1:49" hidden="1" x14ac:dyDescent="0.2">
      <c r="A556">
        <v>555</v>
      </c>
      <c r="B556" t="s">
        <v>122</v>
      </c>
      <c r="C556">
        <v>10000140</v>
      </c>
      <c r="D556" t="s">
        <v>6371</v>
      </c>
      <c r="E556">
        <v>10000143</v>
      </c>
      <c r="F556" t="s">
        <v>6417</v>
      </c>
      <c r="G556">
        <v>50000405</v>
      </c>
      <c r="H556">
        <v>42</v>
      </c>
      <c r="J556">
        <v>9000398</v>
      </c>
      <c r="K556" t="s">
        <v>122</v>
      </c>
      <c r="L556" t="s">
        <v>703</v>
      </c>
      <c r="M556">
        <v>12720</v>
      </c>
      <c r="N556" t="s">
        <v>4991</v>
      </c>
      <c r="O556" t="s">
        <v>3176</v>
      </c>
      <c r="Q556" t="s">
        <v>6422</v>
      </c>
      <c r="S556">
        <v>43374</v>
      </c>
      <c r="T556" t="s">
        <v>3215</v>
      </c>
      <c r="U556" t="s">
        <v>4992</v>
      </c>
      <c r="V556" t="s">
        <v>704</v>
      </c>
      <c r="W556" t="s">
        <v>105</v>
      </c>
      <c r="X556" t="s">
        <v>6057</v>
      </c>
      <c r="Y556" t="s">
        <v>8600</v>
      </c>
      <c r="Z556" t="s">
        <v>6062</v>
      </c>
      <c r="AA556" t="s">
        <v>4995</v>
      </c>
      <c r="AB556" t="s">
        <v>8590</v>
      </c>
      <c r="AD556" t="s">
        <v>6423</v>
      </c>
      <c r="AE556">
        <v>36</v>
      </c>
      <c r="AF556" t="s">
        <v>8607</v>
      </c>
      <c r="AG556" t="s">
        <v>8592</v>
      </c>
      <c r="AH556" t="s">
        <v>5243</v>
      </c>
      <c r="AJ556">
        <v>15931936430</v>
      </c>
      <c r="AL556" t="s">
        <v>5010</v>
      </c>
      <c r="AM556" t="s">
        <v>5010</v>
      </c>
      <c r="AO556" t="s">
        <v>6424</v>
      </c>
      <c r="AP556" t="s">
        <v>5491</v>
      </c>
      <c r="AT556" t="s">
        <v>4998</v>
      </c>
      <c r="AU556" t="s">
        <v>5070</v>
      </c>
      <c r="AV556" t="s">
        <v>5071</v>
      </c>
      <c r="AW556" t="s">
        <v>8609</v>
      </c>
    </row>
    <row r="557" spans="1:49" hidden="1" x14ac:dyDescent="0.2">
      <c r="A557">
        <v>556</v>
      </c>
      <c r="B557" t="s">
        <v>122</v>
      </c>
      <c r="C557">
        <v>10000140</v>
      </c>
      <c r="D557" t="s">
        <v>6371</v>
      </c>
      <c r="E557">
        <v>10000143</v>
      </c>
      <c r="H557">
        <v>43</v>
      </c>
      <c r="J557">
        <v>9000410</v>
      </c>
      <c r="K557" t="s">
        <v>122</v>
      </c>
      <c r="L557" t="s">
        <v>2621</v>
      </c>
      <c r="N557" t="s">
        <v>4991</v>
      </c>
      <c r="O557" t="s">
        <v>3218</v>
      </c>
      <c r="P557" t="s">
        <v>6387</v>
      </c>
      <c r="Q557" t="s">
        <v>6425</v>
      </c>
      <c r="S557">
        <v>43374</v>
      </c>
      <c r="T557" t="s">
        <v>3215</v>
      </c>
      <c r="U557" t="s">
        <v>4992</v>
      </c>
      <c r="V557" t="s">
        <v>2622</v>
      </c>
      <c r="W557" t="s">
        <v>105</v>
      </c>
      <c r="X557" t="s">
        <v>6057</v>
      </c>
      <c r="Y557" t="s">
        <v>8600</v>
      </c>
      <c r="Z557" t="s">
        <v>6062</v>
      </c>
      <c r="AA557" t="s">
        <v>5048</v>
      </c>
      <c r="AB557" t="s">
        <v>8593</v>
      </c>
      <c r="AC557" t="s">
        <v>5049</v>
      </c>
      <c r="AD557" t="s">
        <v>6426</v>
      </c>
      <c r="AE557">
        <v>43</v>
      </c>
      <c r="AF557" t="s">
        <v>8595</v>
      </c>
      <c r="AG557" t="s">
        <v>8592</v>
      </c>
      <c r="AH557" t="s">
        <v>8407</v>
      </c>
      <c r="AJ557">
        <v>15830362090</v>
      </c>
      <c r="AL557" t="s">
        <v>5107</v>
      </c>
      <c r="AM557" t="s">
        <v>5387</v>
      </c>
      <c r="AN557" t="s">
        <v>6427</v>
      </c>
      <c r="AO557" t="s">
        <v>6428</v>
      </c>
      <c r="AT557" t="s">
        <v>5005</v>
      </c>
      <c r="AU557" t="s">
        <v>5225</v>
      </c>
      <c r="AV557" t="s">
        <v>7864</v>
      </c>
      <c r="AW557" t="s">
        <v>3254</v>
      </c>
    </row>
    <row r="558" spans="1:49" hidden="1" x14ac:dyDescent="0.2">
      <c r="A558">
        <v>557</v>
      </c>
      <c r="B558" t="s">
        <v>122</v>
      </c>
      <c r="C558">
        <v>10000140</v>
      </c>
      <c r="D558" t="s">
        <v>6371</v>
      </c>
      <c r="E558">
        <v>10000143</v>
      </c>
      <c r="H558">
        <v>44</v>
      </c>
      <c r="J558">
        <v>9000413</v>
      </c>
      <c r="K558" t="s">
        <v>122</v>
      </c>
      <c r="L558" t="s">
        <v>2624</v>
      </c>
      <c r="N558" t="s">
        <v>4991</v>
      </c>
      <c r="O558" t="s">
        <v>3218</v>
      </c>
      <c r="P558" t="s">
        <v>6354</v>
      </c>
      <c r="Q558" t="s">
        <v>6429</v>
      </c>
      <c r="S558">
        <v>43374</v>
      </c>
      <c r="T558" t="s">
        <v>3215</v>
      </c>
      <c r="U558" t="s">
        <v>4992</v>
      </c>
      <c r="V558" t="s">
        <v>2625</v>
      </c>
      <c r="W558" t="s">
        <v>105</v>
      </c>
      <c r="X558" t="s">
        <v>6057</v>
      </c>
      <c r="Y558" t="s">
        <v>8600</v>
      </c>
      <c r="Z558" t="s">
        <v>6062</v>
      </c>
      <c r="AA558" t="s">
        <v>5054</v>
      </c>
      <c r="AB558" t="s">
        <v>8601</v>
      </c>
      <c r="AC558" t="s">
        <v>5049</v>
      </c>
      <c r="AD558" t="s">
        <v>6430</v>
      </c>
      <c r="AE558">
        <v>40</v>
      </c>
      <c r="AF558" t="s">
        <v>8607</v>
      </c>
      <c r="AG558" t="s">
        <v>8592</v>
      </c>
      <c r="AH558" t="s">
        <v>7950</v>
      </c>
      <c r="AJ558">
        <v>13831348841</v>
      </c>
      <c r="AL558" t="s">
        <v>5387</v>
      </c>
      <c r="AM558" t="s">
        <v>5387</v>
      </c>
      <c r="AN558" t="s">
        <v>6431</v>
      </c>
      <c r="AO558" t="s">
        <v>6432</v>
      </c>
      <c r="AT558" t="s">
        <v>5005</v>
      </c>
      <c r="AU558" t="s">
        <v>5225</v>
      </c>
      <c r="AV558" t="s">
        <v>7864</v>
      </c>
      <c r="AW558" t="s">
        <v>3254</v>
      </c>
    </row>
    <row r="559" spans="1:49" x14ac:dyDescent="0.2">
      <c r="A559">
        <v>558</v>
      </c>
      <c r="B559" t="s">
        <v>122</v>
      </c>
      <c r="C559">
        <v>10000140</v>
      </c>
      <c r="D559" t="s">
        <v>6371</v>
      </c>
      <c r="E559">
        <v>10000143</v>
      </c>
      <c r="H559">
        <v>45</v>
      </c>
      <c r="J559">
        <v>9000414</v>
      </c>
      <c r="K559" t="s">
        <v>122</v>
      </c>
      <c r="L559" t="s">
        <v>2627</v>
      </c>
      <c r="N559" t="s">
        <v>4991</v>
      </c>
      <c r="O559" t="s">
        <v>3176</v>
      </c>
      <c r="P559" t="s">
        <v>6354</v>
      </c>
      <c r="Q559" t="s">
        <v>6355</v>
      </c>
      <c r="S559">
        <v>43374</v>
      </c>
      <c r="T559" t="s">
        <v>3215</v>
      </c>
      <c r="U559" t="s">
        <v>4992</v>
      </c>
      <c r="V559" t="s">
        <v>2628</v>
      </c>
      <c r="W559" t="s">
        <v>105</v>
      </c>
      <c r="X559" t="s">
        <v>6057</v>
      </c>
      <c r="Y559" t="s">
        <v>8600</v>
      </c>
      <c r="Z559" t="s">
        <v>6062</v>
      </c>
      <c r="AA559" t="s">
        <v>5048</v>
      </c>
      <c r="AB559" t="s">
        <v>8593</v>
      </c>
      <c r="AC559" t="s">
        <v>5049</v>
      </c>
      <c r="AD559" t="s">
        <v>6433</v>
      </c>
      <c r="AE559">
        <v>36</v>
      </c>
      <c r="AF559" t="s">
        <v>8604</v>
      </c>
      <c r="AG559" t="s">
        <v>8603</v>
      </c>
      <c r="AH559" t="s">
        <v>6553</v>
      </c>
      <c r="AJ559">
        <v>15832303444</v>
      </c>
      <c r="AL559" t="s">
        <v>5010</v>
      </c>
      <c r="AM559" t="s">
        <v>5010</v>
      </c>
      <c r="AN559" t="s">
        <v>5362</v>
      </c>
      <c r="AO559" t="s">
        <v>5102</v>
      </c>
      <c r="AT559" t="s">
        <v>5005</v>
      </c>
      <c r="AU559" t="s">
        <v>5225</v>
      </c>
      <c r="AV559" t="s">
        <v>7864</v>
      </c>
      <c r="AW559" t="s">
        <v>3254</v>
      </c>
    </row>
    <row r="560" spans="1:49" hidden="1" x14ac:dyDescent="0.2">
      <c r="A560">
        <v>559</v>
      </c>
      <c r="B560" t="s">
        <v>122</v>
      </c>
      <c r="C560">
        <v>10000140</v>
      </c>
      <c r="D560" t="s">
        <v>6347</v>
      </c>
      <c r="E560">
        <v>10000145</v>
      </c>
      <c r="F560" t="s">
        <v>3232</v>
      </c>
      <c r="G560">
        <v>50000425</v>
      </c>
      <c r="H560">
        <v>46</v>
      </c>
      <c r="J560">
        <v>9000377</v>
      </c>
      <c r="K560" t="s">
        <v>122</v>
      </c>
      <c r="L560" t="s">
        <v>676</v>
      </c>
      <c r="M560">
        <v>14867</v>
      </c>
      <c r="N560" t="s">
        <v>4991</v>
      </c>
      <c r="O560" t="s">
        <v>3229</v>
      </c>
      <c r="Q560" t="s">
        <v>6434</v>
      </c>
      <c r="S560">
        <v>43374</v>
      </c>
      <c r="T560" t="s">
        <v>3215</v>
      </c>
      <c r="U560" t="s">
        <v>4992</v>
      </c>
      <c r="V560" t="s">
        <v>677</v>
      </c>
      <c r="W560" t="s">
        <v>125</v>
      </c>
      <c r="X560" t="s">
        <v>6057</v>
      </c>
      <c r="Y560" t="s">
        <v>8589</v>
      </c>
      <c r="Z560" t="s">
        <v>6071</v>
      </c>
      <c r="AA560" t="s">
        <v>4995</v>
      </c>
      <c r="AB560" t="s">
        <v>8590</v>
      </c>
      <c r="AD560" t="s">
        <v>6435</v>
      </c>
      <c r="AE560">
        <v>40</v>
      </c>
      <c r="AF560" t="s">
        <v>8607</v>
      </c>
      <c r="AG560" t="s">
        <v>8592</v>
      </c>
      <c r="AH560" t="s">
        <v>8729</v>
      </c>
      <c r="AI560">
        <v>38899</v>
      </c>
      <c r="AJ560">
        <v>13932570397</v>
      </c>
      <c r="AK560">
        <v>15373550267</v>
      </c>
      <c r="AL560" t="s">
        <v>5793</v>
      </c>
      <c r="AM560" t="s">
        <v>5075</v>
      </c>
      <c r="AN560" t="s">
        <v>5362</v>
      </c>
      <c r="AO560" t="s">
        <v>5177</v>
      </c>
      <c r="AP560" t="s">
        <v>5491</v>
      </c>
      <c r="AT560" t="s">
        <v>4998</v>
      </c>
      <c r="AV560" t="s">
        <v>4999</v>
      </c>
      <c r="AW560" t="s">
        <v>7936</v>
      </c>
    </row>
    <row r="561" spans="1:49" hidden="1" x14ac:dyDescent="0.2">
      <c r="A561">
        <v>560</v>
      </c>
      <c r="B561" t="s">
        <v>122</v>
      </c>
      <c r="C561">
        <v>10000140</v>
      </c>
      <c r="D561" t="s">
        <v>6347</v>
      </c>
      <c r="E561">
        <v>10000145</v>
      </c>
      <c r="H561">
        <v>47</v>
      </c>
      <c r="J561">
        <v>9000376</v>
      </c>
      <c r="K561" t="s">
        <v>122</v>
      </c>
      <c r="L561" t="s">
        <v>2630</v>
      </c>
      <c r="N561" t="s">
        <v>4991</v>
      </c>
      <c r="O561" t="s">
        <v>3230</v>
      </c>
      <c r="Q561" t="s">
        <v>6436</v>
      </c>
      <c r="S561">
        <v>43374</v>
      </c>
      <c r="T561" t="s">
        <v>3215</v>
      </c>
      <c r="U561" t="s">
        <v>4992</v>
      </c>
      <c r="V561" t="s">
        <v>2631</v>
      </c>
      <c r="W561" t="s">
        <v>125</v>
      </c>
      <c r="X561" t="s">
        <v>6057</v>
      </c>
      <c r="Y561" t="s">
        <v>8589</v>
      </c>
      <c r="Z561" t="s">
        <v>6071</v>
      </c>
      <c r="AA561" t="s">
        <v>5048</v>
      </c>
      <c r="AB561" t="s">
        <v>8593</v>
      </c>
      <c r="AD561" t="s">
        <v>6437</v>
      </c>
      <c r="AE561">
        <v>39</v>
      </c>
      <c r="AF561" t="s">
        <v>8607</v>
      </c>
      <c r="AG561" t="s">
        <v>8592</v>
      </c>
      <c r="AH561" t="s">
        <v>8266</v>
      </c>
      <c r="AI561" t="s">
        <v>6438</v>
      </c>
      <c r="AJ561">
        <v>13623395610</v>
      </c>
      <c r="AL561" t="s">
        <v>5163</v>
      </c>
      <c r="AM561" t="s">
        <v>5010</v>
      </c>
      <c r="AN561" t="s">
        <v>5272</v>
      </c>
      <c r="AO561" t="s">
        <v>5177</v>
      </c>
      <c r="AT561" t="s">
        <v>5005</v>
      </c>
      <c r="AV561" t="s">
        <v>7864</v>
      </c>
      <c r="AW561" t="s">
        <v>3254</v>
      </c>
    </row>
    <row r="562" spans="1:49" hidden="1" x14ac:dyDescent="0.2">
      <c r="A562">
        <v>561</v>
      </c>
      <c r="B562" t="s">
        <v>122</v>
      </c>
      <c r="C562">
        <v>10000140</v>
      </c>
      <c r="D562" t="s">
        <v>6347</v>
      </c>
      <c r="E562">
        <v>10000145</v>
      </c>
      <c r="F562" t="s">
        <v>3230</v>
      </c>
      <c r="G562">
        <v>50000427</v>
      </c>
      <c r="H562">
        <v>48</v>
      </c>
      <c r="J562">
        <v>9000387</v>
      </c>
      <c r="K562" t="s">
        <v>122</v>
      </c>
      <c r="L562" t="s">
        <v>679</v>
      </c>
      <c r="M562">
        <v>14670</v>
      </c>
      <c r="N562" t="s">
        <v>4991</v>
      </c>
      <c r="O562" t="s">
        <v>3230</v>
      </c>
      <c r="Q562" t="s">
        <v>6436</v>
      </c>
      <c r="S562">
        <v>43374</v>
      </c>
      <c r="T562" t="s">
        <v>3215</v>
      </c>
      <c r="U562" t="s">
        <v>4992</v>
      </c>
      <c r="V562" t="s">
        <v>680</v>
      </c>
      <c r="W562" t="s">
        <v>125</v>
      </c>
      <c r="X562" t="s">
        <v>6057</v>
      </c>
      <c r="Y562" t="s">
        <v>8589</v>
      </c>
      <c r="Z562" t="s">
        <v>6071</v>
      </c>
      <c r="AA562" t="s">
        <v>5048</v>
      </c>
      <c r="AB562" t="s">
        <v>8593</v>
      </c>
      <c r="AD562" t="s">
        <v>6439</v>
      </c>
      <c r="AE562">
        <v>37</v>
      </c>
      <c r="AF562" t="s">
        <v>8607</v>
      </c>
      <c r="AG562" t="s">
        <v>8592</v>
      </c>
      <c r="AH562" t="s">
        <v>8668</v>
      </c>
      <c r="AI562">
        <v>41595</v>
      </c>
      <c r="AJ562">
        <v>18032537476</v>
      </c>
      <c r="AK562">
        <v>13832916023</v>
      </c>
      <c r="AL562" t="s">
        <v>5010</v>
      </c>
      <c r="AM562" t="s">
        <v>5010</v>
      </c>
      <c r="AN562" t="s">
        <v>5362</v>
      </c>
      <c r="AO562" t="s">
        <v>6256</v>
      </c>
      <c r="AP562" t="s">
        <v>5491</v>
      </c>
      <c r="AT562" t="s">
        <v>4998</v>
      </c>
      <c r="AU562" t="s">
        <v>5203</v>
      </c>
      <c r="AV562" t="s">
        <v>4999</v>
      </c>
      <c r="AW562" t="s">
        <v>7936</v>
      </c>
    </row>
    <row r="563" spans="1:49" hidden="1" x14ac:dyDescent="0.2">
      <c r="A563">
        <v>562</v>
      </c>
      <c r="B563" t="s">
        <v>122</v>
      </c>
      <c r="C563">
        <v>10000140</v>
      </c>
      <c r="D563" t="s">
        <v>6347</v>
      </c>
      <c r="E563">
        <v>10000145</v>
      </c>
      <c r="F563" t="s">
        <v>3230</v>
      </c>
      <c r="G563">
        <v>50000426</v>
      </c>
      <c r="H563">
        <v>49</v>
      </c>
      <c r="J563">
        <v>9000392</v>
      </c>
      <c r="K563" t="s">
        <v>122</v>
      </c>
      <c r="L563" t="s">
        <v>694</v>
      </c>
      <c r="M563">
        <v>14445</v>
      </c>
      <c r="N563" t="s">
        <v>4991</v>
      </c>
      <c r="O563" t="s">
        <v>3230</v>
      </c>
      <c r="Q563" t="s">
        <v>6436</v>
      </c>
      <c r="S563">
        <v>43374</v>
      </c>
      <c r="T563" t="s">
        <v>3215</v>
      </c>
      <c r="U563" t="s">
        <v>4992</v>
      </c>
      <c r="V563" t="s">
        <v>695</v>
      </c>
      <c r="W563" t="s">
        <v>125</v>
      </c>
      <c r="X563" t="s">
        <v>6057</v>
      </c>
      <c r="Y563" t="s">
        <v>8589</v>
      </c>
      <c r="Z563" t="s">
        <v>6071</v>
      </c>
      <c r="AA563" t="s">
        <v>4995</v>
      </c>
      <c r="AB563" t="s">
        <v>8590</v>
      </c>
      <c r="AD563" t="s">
        <v>6440</v>
      </c>
      <c r="AE563">
        <v>37</v>
      </c>
      <c r="AF563" t="s">
        <v>8607</v>
      </c>
      <c r="AG563" t="s">
        <v>8592</v>
      </c>
      <c r="AH563" t="s">
        <v>6553</v>
      </c>
      <c r="AI563">
        <v>38325</v>
      </c>
      <c r="AJ563">
        <v>17603150989</v>
      </c>
      <c r="AK563">
        <v>13832819612</v>
      </c>
      <c r="AL563" t="s">
        <v>5010</v>
      </c>
      <c r="AM563" t="s">
        <v>5010</v>
      </c>
      <c r="AN563" t="s">
        <v>5272</v>
      </c>
      <c r="AO563" t="s">
        <v>5177</v>
      </c>
      <c r="AP563" t="s">
        <v>5066</v>
      </c>
      <c r="AT563" t="s">
        <v>4998</v>
      </c>
      <c r="AU563" t="s">
        <v>5203</v>
      </c>
      <c r="AV563" t="s">
        <v>4999</v>
      </c>
      <c r="AW563" t="s">
        <v>7936</v>
      </c>
    </row>
    <row r="564" spans="1:49" hidden="1" x14ac:dyDescent="0.2">
      <c r="A564">
        <v>563</v>
      </c>
      <c r="B564" t="s">
        <v>122</v>
      </c>
      <c r="C564">
        <v>10000140</v>
      </c>
      <c r="D564" t="s">
        <v>6347</v>
      </c>
      <c r="E564">
        <v>10000145</v>
      </c>
      <c r="F564" t="s">
        <v>3230</v>
      </c>
      <c r="G564">
        <v>50000429</v>
      </c>
      <c r="H564">
        <v>50</v>
      </c>
      <c r="J564">
        <v>9000393</v>
      </c>
      <c r="K564" t="s">
        <v>122</v>
      </c>
      <c r="L564" t="s">
        <v>697</v>
      </c>
      <c r="M564">
        <v>14856</v>
      </c>
      <c r="N564" t="s">
        <v>4991</v>
      </c>
      <c r="O564" t="s">
        <v>3230</v>
      </c>
      <c r="Q564" t="s">
        <v>6436</v>
      </c>
      <c r="S564">
        <v>43374</v>
      </c>
      <c r="T564" t="s">
        <v>3215</v>
      </c>
      <c r="U564" t="s">
        <v>4992</v>
      </c>
      <c r="V564" t="s">
        <v>698</v>
      </c>
      <c r="W564" t="s">
        <v>125</v>
      </c>
      <c r="X564" t="s">
        <v>6057</v>
      </c>
      <c r="Y564" t="s">
        <v>8589</v>
      </c>
      <c r="Z564" t="s">
        <v>6071</v>
      </c>
      <c r="AA564" t="s">
        <v>4995</v>
      </c>
      <c r="AB564" t="s">
        <v>8590</v>
      </c>
      <c r="AD564" t="s">
        <v>6441</v>
      </c>
      <c r="AE564">
        <v>40</v>
      </c>
      <c r="AF564" t="s">
        <v>8607</v>
      </c>
      <c r="AG564" t="s">
        <v>8592</v>
      </c>
      <c r="AH564" t="s">
        <v>8729</v>
      </c>
      <c r="AI564">
        <v>39093</v>
      </c>
      <c r="AJ564">
        <v>13733250639</v>
      </c>
      <c r="AL564" t="s">
        <v>5075</v>
      </c>
      <c r="AM564" t="s">
        <v>5075</v>
      </c>
      <c r="AN564" t="s">
        <v>5362</v>
      </c>
      <c r="AO564" t="s">
        <v>5177</v>
      </c>
      <c r="AP564" t="s">
        <v>5066</v>
      </c>
      <c r="AQ564" t="s">
        <v>6232</v>
      </c>
      <c r="AT564" t="s">
        <v>4998</v>
      </c>
      <c r="AU564" t="s">
        <v>5203</v>
      </c>
      <c r="AV564" t="s">
        <v>4999</v>
      </c>
      <c r="AW564" t="s">
        <v>7936</v>
      </c>
    </row>
    <row r="565" spans="1:49" x14ac:dyDescent="0.2">
      <c r="A565">
        <v>564</v>
      </c>
      <c r="B565" t="s">
        <v>122</v>
      </c>
      <c r="C565">
        <v>10000140</v>
      </c>
      <c r="D565" t="s">
        <v>6442</v>
      </c>
      <c r="E565">
        <v>10000152</v>
      </c>
      <c r="H565">
        <v>51</v>
      </c>
      <c r="J565">
        <v>9000386</v>
      </c>
      <c r="K565" t="s">
        <v>122</v>
      </c>
      <c r="L565" t="s">
        <v>2633</v>
      </c>
      <c r="N565" t="s">
        <v>4991</v>
      </c>
      <c r="O565" t="s">
        <v>3220</v>
      </c>
      <c r="Q565" t="s">
        <v>6443</v>
      </c>
      <c r="S565">
        <v>43374</v>
      </c>
      <c r="T565" t="s">
        <v>3215</v>
      </c>
      <c r="U565" t="s">
        <v>4992</v>
      </c>
      <c r="V565" t="s">
        <v>2634</v>
      </c>
      <c r="W565" t="s">
        <v>125</v>
      </c>
      <c r="X565" t="s">
        <v>6057</v>
      </c>
      <c r="Y565" t="s">
        <v>8589</v>
      </c>
      <c r="Z565" t="s">
        <v>6071</v>
      </c>
      <c r="AA565" t="s">
        <v>5048</v>
      </c>
      <c r="AB565" t="s">
        <v>8593</v>
      </c>
      <c r="AD565" t="s">
        <v>6444</v>
      </c>
      <c r="AE565">
        <v>34</v>
      </c>
      <c r="AF565" t="s">
        <v>8604</v>
      </c>
      <c r="AG565" t="s">
        <v>8603</v>
      </c>
      <c r="AH565" t="s">
        <v>5661</v>
      </c>
      <c r="AI565" t="s">
        <v>6445</v>
      </c>
      <c r="AJ565">
        <v>13933990536</v>
      </c>
      <c r="AL565" t="s">
        <v>5163</v>
      </c>
      <c r="AM565" t="s">
        <v>5010</v>
      </c>
      <c r="AN565" t="s">
        <v>5791</v>
      </c>
      <c r="AO565" t="s">
        <v>6007</v>
      </c>
      <c r="AT565" t="s">
        <v>5005</v>
      </c>
      <c r="AV565" t="s">
        <v>7864</v>
      </c>
      <c r="AW565" t="s">
        <v>3254</v>
      </c>
    </row>
    <row r="566" spans="1:49" hidden="1" x14ac:dyDescent="0.2">
      <c r="A566">
        <v>565</v>
      </c>
      <c r="B566" t="s">
        <v>122</v>
      </c>
      <c r="C566">
        <v>10000140</v>
      </c>
      <c r="D566" t="s">
        <v>6446</v>
      </c>
      <c r="E566">
        <v>10000148</v>
      </c>
      <c r="F566" t="s">
        <v>3232</v>
      </c>
      <c r="G566">
        <v>50000452</v>
      </c>
      <c r="H566">
        <v>52</v>
      </c>
      <c r="J566">
        <v>9000382</v>
      </c>
      <c r="K566" t="s">
        <v>122</v>
      </c>
      <c r="L566" t="s">
        <v>1942</v>
      </c>
      <c r="M566">
        <v>15147</v>
      </c>
      <c r="N566" t="s">
        <v>4991</v>
      </c>
      <c r="O566" t="s">
        <v>3232</v>
      </c>
      <c r="Q566" t="s">
        <v>6447</v>
      </c>
      <c r="S566">
        <v>43374</v>
      </c>
      <c r="T566" t="s">
        <v>3215</v>
      </c>
      <c r="U566" t="s">
        <v>4992</v>
      </c>
      <c r="V566" t="s">
        <v>1943</v>
      </c>
      <c r="W566" t="s">
        <v>125</v>
      </c>
      <c r="X566" t="s">
        <v>6057</v>
      </c>
      <c r="Y566" t="s">
        <v>8589</v>
      </c>
      <c r="Z566" t="s">
        <v>6071</v>
      </c>
      <c r="AA566" t="s">
        <v>5048</v>
      </c>
      <c r="AB566" t="s">
        <v>8593</v>
      </c>
      <c r="AD566" t="s">
        <v>6448</v>
      </c>
      <c r="AE566">
        <v>52</v>
      </c>
      <c r="AF566" t="s">
        <v>8653</v>
      </c>
      <c r="AG566" t="s">
        <v>8592</v>
      </c>
      <c r="AH566" t="s">
        <v>6680</v>
      </c>
      <c r="AI566">
        <v>35390</v>
      </c>
      <c r="AJ566">
        <v>13832568378</v>
      </c>
      <c r="AL566" t="s">
        <v>5387</v>
      </c>
      <c r="AM566" t="s">
        <v>5387</v>
      </c>
      <c r="AN566" t="s">
        <v>6307</v>
      </c>
      <c r="AO566" t="s">
        <v>6449</v>
      </c>
      <c r="AP566" t="s">
        <v>5491</v>
      </c>
      <c r="AT566" t="s">
        <v>4998</v>
      </c>
      <c r="AV566" t="s">
        <v>4999</v>
      </c>
      <c r="AW566" t="s">
        <v>7936</v>
      </c>
    </row>
    <row r="567" spans="1:49" x14ac:dyDescent="0.2">
      <c r="A567">
        <v>566</v>
      </c>
      <c r="B567" t="s">
        <v>122</v>
      </c>
      <c r="C567">
        <v>10000140</v>
      </c>
      <c r="D567" t="s">
        <v>6446</v>
      </c>
      <c r="E567">
        <v>10000148</v>
      </c>
      <c r="H567">
        <v>53</v>
      </c>
      <c r="J567">
        <v>9000422</v>
      </c>
      <c r="K567" t="s">
        <v>122</v>
      </c>
      <c r="L567" t="s">
        <v>2636</v>
      </c>
      <c r="N567" t="s">
        <v>4991</v>
      </c>
      <c r="O567" t="s">
        <v>3230</v>
      </c>
      <c r="Q567" t="s">
        <v>6450</v>
      </c>
      <c r="S567">
        <v>43374</v>
      </c>
      <c r="T567" t="s">
        <v>3215</v>
      </c>
      <c r="U567" t="s">
        <v>4992</v>
      </c>
      <c r="V567" t="s">
        <v>2637</v>
      </c>
      <c r="W567" t="s">
        <v>125</v>
      </c>
      <c r="X567" t="s">
        <v>6057</v>
      </c>
      <c r="Y567" t="s">
        <v>8589</v>
      </c>
      <c r="Z567" t="s">
        <v>6071</v>
      </c>
      <c r="AA567" t="s">
        <v>5048</v>
      </c>
      <c r="AB567" t="s">
        <v>8593</v>
      </c>
      <c r="AD567" t="s">
        <v>6451</v>
      </c>
      <c r="AE567">
        <v>36</v>
      </c>
      <c r="AF567" t="s">
        <v>8604</v>
      </c>
      <c r="AG567" t="s">
        <v>8603</v>
      </c>
      <c r="AH567" t="s">
        <v>5243</v>
      </c>
      <c r="AI567" t="s">
        <v>6452</v>
      </c>
      <c r="AJ567">
        <v>13463455779</v>
      </c>
      <c r="AL567" t="s">
        <v>5010</v>
      </c>
      <c r="AM567" t="s">
        <v>5010</v>
      </c>
      <c r="AN567" t="s">
        <v>6453</v>
      </c>
      <c r="AO567" t="s">
        <v>5177</v>
      </c>
      <c r="AT567" t="s">
        <v>5005</v>
      </c>
      <c r="AU567" t="s">
        <v>5225</v>
      </c>
      <c r="AV567" t="s">
        <v>7864</v>
      </c>
      <c r="AW567" t="s">
        <v>3254</v>
      </c>
    </row>
    <row r="568" spans="1:49" hidden="1" x14ac:dyDescent="0.2">
      <c r="A568">
        <v>567</v>
      </c>
      <c r="B568" t="s">
        <v>122</v>
      </c>
      <c r="C568">
        <v>10000140</v>
      </c>
      <c r="H568">
        <v>54</v>
      </c>
      <c r="J568">
        <v>9000365</v>
      </c>
      <c r="K568" t="s">
        <v>122</v>
      </c>
      <c r="L568" t="s">
        <v>2648</v>
      </c>
      <c r="N568" t="s">
        <v>4991</v>
      </c>
      <c r="O568" t="s">
        <v>3217</v>
      </c>
      <c r="Q568" t="s">
        <v>5618</v>
      </c>
      <c r="T568" t="s">
        <v>3215</v>
      </c>
      <c r="U568" t="s">
        <v>4992</v>
      </c>
      <c r="V568" t="s">
        <v>2649</v>
      </c>
      <c r="W568" t="s">
        <v>125</v>
      </c>
      <c r="X568" t="s">
        <v>6057</v>
      </c>
      <c r="Y568" t="s">
        <v>8589</v>
      </c>
      <c r="Z568" t="s">
        <v>6071</v>
      </c>
      <c r="AA568" t="s">
        <v>5048</v>
      </c>
      <c r="AB568" t="s">
        <v>8593</v>
      </c>
      <c r="AD568" t="s">
        <v>6454</v>
      </c>
      <c r="AE568">
        <v>43</v>
      </c>
      <c r="AF568" t="s">
        <v>8595</v>
      </c>
      <c r="AG568" t="s">
        <v>8592</v>
      </c>
      <c r="AH568" t="s">
        <v>7881</v>
      </c>
      <c r="AI568">
        <v>34870</v>
      </c>
      <c r="AJ568">
        <v>15003337938</v>
      </c>
      <c r="AL568" t="s">
        <v>5163</v>
      </c>
      <c r="AM568" t="s">
        <v>5010</v>
      </c>
      <c r="AN568" t="s">
        <v>5272</v>
      </c>
      <c r="AO568" t="s">
        <v>5102</v>
      </c>
      <c r="AT568" t="s">
        <v>5005</v>
      </c>
      <c r="AV568" t="s">
        <v>7864</v>
      </c>
      <c r="AW568" t="s">
        <v>3254</v>
      </c>
    </row>
    <row r="569" spans="1:49" hidden="1" x14ac:dyDescent="0.2">
      <c r="A569">
        <v>568</v>
      </c>
      <c r="B569" t="s">
        <v>122</v>
      </c>
      <c r="C569">
        <v>10000140</v>
      </c>
      <c r="H569">
        <v>55</v>
      </c>
      <c r="J569">
        <v>9000366</v>
      </c>
      <c r="K569" t="s">
        <v>122</v>
      </c>
      <c r="L569" t="s">
        <v>2651</v>
      </c>
      <c r="N569" t="s">
        <v>4991</v>
      </c>
      <c r="O569" t="s">
        <v>3217</v>
      </c>
      <c r="Q569" t="s">
        <v>9226</v>
      </c>
      <c r="S569">
        <v>43709</v>
      </c>
      <c r="T569" t="s">
        <v>3215</v>
      </c>
      <c r="U569" t="s">
        <v>4992</v>
      </c>
      <c r="V569" t="s">
        <v>2652</v>
      </c>
      <c r="W569" t="s">
        <v>125</v>
      </c>
      <c r="X569" t="s">
        <v>6057</v>
      </c>
      <c r="Y569" t="s">
        <v>8589</v>
      </c>
      <c r="Z569" t="s">
        <v>6071</v>
      </c>
      <c r="AA569" t="s">
        <v>5048</v>
      </c>
      <c r="AB569" t="s">
        <v>8593</v>
      </c>
      <c r="AD569" t="s">
        <v>6455</v>
      </c>
      <c r="AE569">
        <v>43</v>
      </c>
      <c r="AF569" t="s">
        <v>8595</v>
      </c>
      <c r="AG569" t="s">
        <v>8592</v>
      </c>
      <c r="AH569" t="s">
        <v>8407</v>
      </c>
      <c r="AI569" t="s">
        <v>6329</v>
      </c>
      <c r="AJ569">
        <v>13731318687</v>
      </c>
      <c r="AL569" t="s">
        <v>5163</v>
      </c>
      <c r="AM569" t="s">
        <v>5010</v>
      </c>
      <c r="AN569" t="s">
        <v>5634</v>
      </c>
      <c r="AO569" t="s">
        <v>5037</v>
      </c>
      <c r="AT569" t="s">
        <v>5005</v>
      </c>
      <c r="AV569" t="s">
        <v>7864</v>
      </c>
      <c r="AW569" t="s">
        <v>3254</v>
      </c>
    </row>
    <row r="570" spans="1:49" hidden="1" x14ac:dyDescent="0.2">
      <c r="A570">
        <v>569</v>
      </c>
      <c r="B570" t="s">
        <v>122</v>
      </c>
      <c r="C570">
        <v>10000140</v>
      </c>
      <c r="F570" t="s">
        <v>5512</v>
      </c>
      <c r="G570">
        <v>50000395</v>
      </c>
      <c r="H570">
        <v>56</v>
      </c>
      <c r="J570">
        <v>9000367</v>
      </c>
      <c r="K570" t="s">
        <v>122</v>
      </c>
      <c r="L570" t="s">
        <v>670</v>
      </c>
      <c r="M570">
        <v>14969</v>
      </c>
      <c r="N570" t="s">
        <v>5513</v>
      </c>
      <c r="P570" t="s">
        <v>6347</v>
      </c>
      <c r="Q570" t="s">
        <v>6456</v>
      </c>
      <c r="S570">
        <v>43473</v>
      </c>
      <c r="T570" t="s">
        <v>3215</v>
      </c>
      <c r="U570" t="s">
        <v>4992</v>
      </c>
      <c r="V570" t="s">
        <v>671</v>
      </c>
      <c r="W570" t="s">
        <v>160</v>
      </c>
      <c r="X570" t="s">
        <v>6057</v>
      </c>
      <c r="Y570" t="s">
        <v>5528</v>
      </c>
      <c r="Z570" t="s">
        <v>5528</v>
      </c>
      <c r="AD570" t="s">
        <v>6457</v>
      </c>
      <c r="AE570">
        <v>46</v>
      </c>
      <c r="AF570" t="s">
        <v>8591</v>
      </c>
      <c r="AG570" t="s">
        <v>8592</v>
      </c>
      <c r="AH570" t="s">
        <v>8868</v>
      </c>
      <c r="AI570">
        <v>35733</v>
      </c>
      <c r="AJ570">
        <v>13831518751</v>
      </c>
      <c r="AL570" t="s">
        <v>5951</v>
      </c>
      <c r="AM570" t="s">
        <v>6657</v>
      </c>
      <c r="AN570" t="s">
        <v>6307</v>
      </c>
      <c r="AO570" t="s">
        <v>5541</v>
      </c>
      <c r="AP570" t="s">
        <v>5491</v>
      </c>
      <c r="AT570" t="s">
        <v>4998</v>
      </c>
      <c r="AV570" t="s">
        <v>4999</v>
      </c>
      <c r="AW570" t="s">
        <v>7936</v>
      </c>
    </row>
    <row r="571" spans="1:49" hidden="1" x14ac:dyDescent="0.2">
      <c r="A571">
        <v>570</v>
      </c>
      <c r="B571" t="s">
        <v>122</v>
      </c>
      <c r="C571">
        <v>10000140</v>
      </c>
      <c r="H571">
        <v>57</v>
      </c>
      <c r="J571">
        <v>9000370</v>
      </c>
      <c r="K571" t="s">
        <v>122</v>
      </c>
      <c r="L571" t="s">
        <v>2654</v>
      </c>
      <c r="N571" t="s">
        <v>5513</v>
      </c>
      <c r="P571" t="s">
        <v>6347</v>
      </c>
      <c r="Q571" t="s">
        <v>6458</v>
      </c>
      <c r="T571" t="s">
        <v>3215</v>
      </c>
      <c r="U571" t="s">
        <v>5130</v>
      </c>
      <c r="V571" t="s">
        <v>2655</v>
      </c>
      <c r="W571" t="s">
        <v>160</v>
      </c>
      <c r="X571" t="s">
        <v>6057</v>
      </c>
      <c r="Y571" t="s">
        <v>5528</v>
      </c>
      <c r="Z571" t="s">
        <v>5528</v>
      </c>
      <c r="AC571" t="s">
        <v>5049</v>
      </c>
      <c r="AD571" t="s">
        <v>6459</v>
      </c>
      <c r="AE571">
        <v>45</v>
      </c>
      <c r="AF571" t="s">
        <v>8595</v>
      </c>
      <c r="AG571" t="s">
        <v>8592</v>
      </c>
      <c r="AH571" t="s">
        <v>8301</v>
      </c>
      <c r="AI571" t="s">
        <v>6460</v>
      </c>
      <c r="AJ571">
        <v>13623238068</v>
      </c>
      <c r="AL571" t="s">
        <v>5387</v>
      </c>
      <c r="AM571" t="s">
        <v>5387</v>
      </c>
      <c r="AN571" t="s">
        <v>5791</v>
      </c>
      <c r="AO571" t="s">
        <v>5224</v>
      </c>
      <c r="AT571" t="s">
        <v>5005</v>
      </c>
      <c r="AV571" t="s">
        <v>7864</v>
      </c>
      <c r="AW571" t="s">
        <v>3254</v>
      </c>
    </row>
    <row r="572" spans="1:49" hidden="1" x14ac:dyDescent="0.2">
      <c r="A572">
        <v>571</v>
      </c>
      <c r="B572" t="s">
        <v>122</v>
      </c>
      <c r="C572">
        <v>10000140</v>
      </c>
      <c r="H572">
        <v>58</v>
      </c>
      <c r="J572">
        <v>9000371</v>
      </c>
      <c r="K572" t="s">
        <v>122</v>
      </c>
      <c r="L572" t="s">
        <v>2657</v>
      </c>
      <c r="N572" t="s">
        <v>5513</v>
      </c>
      <c r="P572" t="s">
        <v>6347</v>
      </c>
      <c r="Q572" t="s">
        <v>6461</v>
      </c>
      <c r="T572" t="s">
        <v>3215</v>
      </c>
      <c r="U572" t="s">
        <v>4992</v>
      </c>
      <c r="V572" t="s">
        <v>2658</v>
      </c>
      <c r="W572" t="s">
        <v>160</v>
      </c>
      <c r="X572" t="s">
        <v>6057</v>
      </c>
      <c r="Y572" t="s">
        <v>5528</v>
      </c>
      <c r="Z572" t="s">
        <v>5528</v>
      </c>
      <c r="AC572" t="s">
        <v>5483</v>
      </c>
      <c r="AD572" t="s">
        <v>6462</v>
      </c>
      <c r="AE572">
        <v>42</v>
      </c>
      <c r="AF572" t="s">
        <v>8595</v>
      </c>
      <c r="AG572" t="s">
        <v>8592</v>
      </c>
      <c r="AH572" t="s">
        <v>7881</v>
      </c>
      <c r="AJ572">
        <v>13463132856</v>
      </c>
      <c r="AL572" t="s">
        <v>5951</v>
      </c>
      <c r="AM572" t="s">
        <v>6657</v>
      </c>
      <c r="AN572" t="s">
        <v>6307</v>
      </c>
      <c r="AO572" t="s">
        <v>6365</v>
      </c>
      <c r="AT572" t="s">
        <v>5005</v>
      </c>
      <c r="AV572" t="s">
        <v>7864</v>
      </c>
      <c r="AW572" t="s">
        <v>3254</v>
      </c>
    </row>
    <row r="573" spans="1:49" hidden="1" x14ac:dyDescent="0.2">
      <c r="A573">
        <v>572</v>
      </c>
      <c r="B573" t="s">
        <v>122</v>
      </c>
      <c r="C573">
        <v>10000140</v>
      </c>
      <c r="H573">
        <v>59</v>
      </c>
      <c r="J573">
        <v>9000374</v>
      </c>
      <c r="K573" t="s">
        <v>122</v>
      </c>
      <c r="L573" t="s">
        <v>2179</v>
      </c>
      <c r="N573" t="s">
        <v>5007</v>
      </c>
      <c r="O573" t="s">
        <v>3217</v>
      </c>
      <c r="Q573" t="s">
        <v>5618</v>
      </c>
      <c r="T573" t="s">
        <v>3215</v>
      </c>
      <c r="U573" t="s">
        <v>4992</v>
      </c>
      <c r="V573" t="s">
        <v>2660</v>
      </c>
      <c r="W573" t="s">
        <v>125</v>
      </c>
      <c r="X573" t="s">
        <v>6057</v>
      </c>
      <c r="Y573" t="s">
        <v>8589</v>
      </c>
      <c r="Z573" t="s">
        <v>6071</v>
      </c>
      <c r="AA573" t="s">
        <v>5048</v>
      </c>
      <c r="AB573" t="s">
        <v>8593</v>
      </c>
      <c r="AD573" t="s">
        <v>6463</v>
      </c>
      <c r="AE573">
        <v>45</v>
      </c>
      <c r="AF573" t="s">
        <v>8595</v>
      </c>
      <c r="AG573" t="s">
        <v>8592</v>
      </c>
      <c r="AH573" t="s">
        <v>7881</v>
      </c>
      <c r="AI573" t="s">
        <v>6464</v>
      </c>
      <c r="AJ573">
        <v>13722350681</v>
      </c>
      <c r="AL573" t="s">
        <v>5163</v>
      </c>
      <c r="AM573" t="s">
        <v>5010</v>
      </c>
      <c r="AN573" t="s">
        <v>5272</v>
      </c>
      <c r="AO573" t="s">
        <v>5102</v>
      </c>
      <c r="AT573" t="s">
        <v>5005</v>
      </c>
      <c r="AV573" t="s">
        <v>7864</v>
      </c>
      <c r="AW573" t="s">
        <v>3254</v>
      </c>
    </row>
    <row r="574" spans="1:49" x14ac:dyDescent="0.2">
      <c r="A574">
        <v>573</v>
      </c>
      <c r="B574" t="s">
        <v>122</v>
      </c>
      <c r="C574">
        <v>10000140</v>
      </c>
      <c r="H574">
        <v>60</v>
      </c>
      <c r="J574">
        <v>9000379</v>
      </c>
      <c r="K574" t="s">
        <v>122</v>
      </c>
      <c r="L574" t="s">
        <v>2662</v>
      </c>
      <c r="N574" t="s">
        <v>5513</v>
      </c>
      <c r="O574" t="s">
        <v>3219</v>
      </c>
      <c r="Q574" t="s">
        <v>9227</v>
      </c>
      <c r="S574">
        <v>43709</v>
      </c>
      <c r="T574" t="s">
        <v>3215</v>
      </c>
      <c r="U574" t="s">
        <v>4992</v>
      </c>
      <c r="V574" t="s">
        <v>2663</v>
      </c>
      <c r="W574" t="s">
        <v>160</v>
      </c>
      <c r="X574" t="s">
        <v>6057</v>
      </c>
      <c r="Y574" t="s">
        <v>5528</v>
      </c>
      <c r="Z574" t="s">
        <v>5528</v>
      </c>
      <c r="AC574" t="s">
        <v>5049</v>
      </c>
      <c r="AD574" t="s">
        <v>6466</v>
      </c>
      <c r="AE574">
        <v>34</v>
      </c>
      <c r="AF574" t="s">
        <v>8604</v>
      </c>
      <c r="AG574" t="s">
        <v>8603</v>
      </c>
      <c r="AH574" t="s">
        <v>8883</v>
      </c>
      <c r="AI574">
        <v>37955</v>
      </c>
      <c r="AJ574">
        <v>13831305110</v>
      </c>
      <c r="AL574" t="s">
        <v>5387</v>
      </c>
      <c r="AM574" t="s">
        <v>5387</v>
      </c>
      <c r="AN574" t="s">
        <v>5791</v>
      </c>
      <c r="AO574" t="s">
        <v>6467</v>
      </c>
      <c r="AS574" t="s">
        <v>5195</v>
      </c>
      <c r="AT574" t="s">
        <v>5005</v>
      </c>
      <c r="AV574" t="s">
        <v>7864</v>
      </c>
      <c r="AW574" t="s">
        <v>3254</v>
      </c>
    </row>
    <row r="575" spans="1:49" hidden="1" x14ac:dyDescent="0.2">
      <c r="A575">
        <v>574</v>
      </c>
      <c r="B575" t="s">
        <v>122</v>
      </c>
      <c r="C575">
        <v>10000140</v>
      </c>
      <c r="F575" t="s">
        <v>5512</v>
      </c>
      <c r="G575">
        <v>50000395</v>
      </c>
      <c r="H575">
        <v>61</v>
      </c>
      <c r="J575">
        <v>9000390</v>
      </c>
      <c r="K575" t="s">
        <v>122</v>
      </c>
      <c r="L575" t="s">
        <v>688</v>
      </c>
      <c r="M575">
        <v>14902</v>
      </c>
      <c r="N575" t="s">
        <v>5513</v>
      </c>
      <c r="P575" t="s">
        <v>6347</v>
      </c>
      <c r="Q575" t="s">
        <v>6468</v>
      </c>
      <c r="S575">
        <v>43473</v>
      </c>
      <c r="T575" t="s">
        <v>3215</v>
      </c>
      <c r="U575" t="s">
        <v>4992</v>
      </c>
      <c r="V575" t="s">
        <v>689</v>
      </c>
      <c r="W575" t="s">
        <v>160</v>
      </c>
      <c r="X575" t="s">
        <v>6057</v>
      </c>
      <c r="Y575" t="s">
        <v>5528</v>
      </c>
      <c r="Z575" t="s">
        <v>5528</v>
      </c>
      <c r="AC575" t="s">
        <v>5049</v>
      </c>
      <c r="AD575" t="s">
        <v>6469</v>
      </c>
      <c r="AE575">
        <v>45</v>
      </c>
      <c r="AF575" t="s">
        <v>8595</v>
      </c>
      <c r="AG575" t="s">
        <v>8592</v>
      </c>
      <c r="AH575" t="s">
        <v>6659</v>
      </c>
      <c r="AI575">
        <v>37568</v>
      </c>
      <c r="AJ575">
        <v>13731553828</v>
      </c>
      <c r="AL575" t="s">
        <v>5148</v>
      </c>
      <c r="AM575" t="s">
        <v>5387</v>
      </c>
      <c r="AN575" t="s">
        <v>6470</v>
      </c>
      <c r="AO575" t="s">
        <v>5194</v>
      </c>
      <c r="AP575" t="s">
        <v>5491</v>
      </c>
      <c r="AT575" t="s">
        <v>4998</v>
      </c>
      <c r="AU575" t="s">
        <v>5203</v>
      </c>
      <c r="AV575" t="s">
        <v>4999</v>
      </c>
      <c r="AW575" t="s">
        <v>7936</v>
      </c>
    </row>
    <row r="576" spans="1:49" hidden="1" x14ac:dyDescent="0.2">
      <c r="A576">
        <v>575</v>
      </c>
      <c r="B576" t="s">
        <v>122</v>
      </c>
      <c r="C576">
        <v>10000140</v>
      </c>
      <c r="H576">
        <v>62</v>
      </c>
      <c r="J576">
        <v>9000395</v>
      </c>
      <c r="K576" t="s">
        <v>122</v>
      </c>
      <c r="L576" t="s">
        <v>2665</v>
      </c>
      <c r="N576" t="s">
        <v>5513</v>
      </c>
      <c r="P576" t="s">
        <v>6347</v>
      </c>
      <c r="Q576" t="s">
        <v>6468</v>
      </c>
      <c r="T576" t="s">
        <v>3215</v>
      </c>
      <c r="U576" t="s">
        <v>4992</v>
      </c>
      <c r="V576" t="s">
        <v>2666</v>
      </c>
      <c r="W576" t="s">
        <v>160</v>
      </c>
      <c r="X576" t="s">
        <v>6057</v>
      </c>
      <c r="Y576" t="s">
        <v>5528</v>
      </c>
      <c r="Z576" t="s">
        <v>5528</v>
      </c>
      <c r="AC576" t="s">
        <v>5471</v>
      </c>
      <c r="AD576" t="s">
        <v>6455</v>
      </c>
      <c r="AE576">
        <v>43</v>
      </c>
      <c r="AF576" t="s">
        <v>8595</v>
      </c>
      <c r="AG576" t="s">
        <v>8592</v>
      </c>
      <c r="AH576" t="s">
        <v>7881</v>
      </c>
      <c r="AJ576">
        <v>13703139670</v>
      </c>
      <c r="AL576" t="s">
        <v>5951</v>
      </c>
      <c r="AM576" t="s">
        <v>6657</v>
      </c>
      <c r="AN576" t="s">
        <v>6307</v>
      </c>
      <c r="AO576" t="s">
        <v>6365</v>
      </c>
      <c r="AT576" t="s">
        <v>5005</v>
      </c>
      <c r="AV576" t="s">
        <v>7864</v>
      </c>
      <c r="AW576" t="s">
        <v>3254</v>
      </c>
    </row>
    <row r="577" spans="1:49" hidden="1" x14ac:dyDescent="0.2">
      <c r="A577">
        <v>576</v>
      </c>
      <c r="B577" t="s">
        <v>122</v>
      </c>
      <c r="C577">
        <v>10000140</v>
      </c>
      <c r="D577" t="s">
        <v>6367</v>
      </c>
      <c r="E577">
        <v>10000144</v>
      </c>
      <c r="F577" t="s">
        <v>5512</v>
      </c>
      <c r="G577">
        <v>50000395</v>
      </c>
      <c r="H577">
        <v>63</v>
      </c>
      <c r="J577">
        <v>9000399</v>
      </c>
      <c r="K577" t="s">
        <v>122</v>
      </c>
      <c r="L577" t="s">
        <v>706</v>
      </c>
      <c r="M577">
        <v>15331</v>
      </c>
      <c r="N577" t="s">
        <v>5513</v>
      </c>
      <c r="P577" t="s">
        <v>6367</v>
      </c>
      <c r="Q577" t="s">
        <v>6527</v>
      </c>
      <c r="R577" t="s">
        <v>4966</v>
      </c>
      <c r="S577">
        <v>43532</v>
      </c>
      <c r="T577" t="s">
        <v>3215</v>
      </c>
      <c r="U577" t="s">
        <v>4992</v>
      </c>
      <c r="V577" t="s">
        <v>707</v>
      </c>
      <c r="W577" t="s">
        <v>105</v>
      </c>
      <c r="X577" t="s">
        <v>6057</v>
      </c>
      <c r="Y577" t="s">
        <v>8600</v>
      </c>
      <c r="Z577" t="s">
        <v>6062</v>
      </c>
      <c r="AC577" t="s">
        <v>5471</v>
      </c>
      <c r="AD577" t="s">
        <v>6471</v>
      </c>
      <c r="AE577">
        <v>41</v>
      </c>
      <c r="AF577" t="s">
        <v>8595</v>
      </c>
      <c r="AG577" t="s">
        <v>8592</v>
      </c>
      <c r="AH577" t="s">
        <v>8884</v>
      </c>
      <c r="AJ577">
        <v>13131523532</v>
      </c>
      <c r="AL577" t="s">
        <v>5387</v>
      </c>
      <c r="AM577" t="s">
        <v>5387</v>
      </c>
      <c r="AN577" t="s">
        <v>6472</v>
      </c>
      <c r="AO577" t="s">
        <v>6074</v>
      </c>
      <c r="AP577" t="s">
        <v>5491</v>
      </c>
      <c r="AT577" t="s">
        <v>4998</v>
      </c>
      <c r="AU577" t="s">
        <v>5070</v>
      </c>
      <c r="AV577" t="s">
        <v>5071</v>
      </c>
      <c r="AW577" t="s">
        <v>8609</v>
      </c>
    </row>
    <row r="578" spans="1:49" hidden="1" x14ac:dyDescent="0.2">
      <c r="A578">
        <v>577</v>
      </c>
      <c r="B578" t="s">
        <v>122</v>
      </c>
      <c r="C578">
        <v>10000140</v>
      </c>
      <c r="H578">
        <v>64</v>
      </c>
      <c r="J578">
        <v>9000400</v>
      </c>
      <c r="K578" t="s">
        <v>122</v>
      </c>
      <c r="L578" t="s">
        <v>2668</v>
      </c>
      <c r="N578" t="s">
        <v>5513</v>
      </c>
      <c r="P578" t="s">
        <v>6344</v>
      </c>
      <c r="Q578" t="s">
        <v>6468</v>
      </c>
      <c r="T578" t="s">
        <v>3215</v>
      </c>
      <c r="U578" t="s">
        <v>4992</v>
      </c>
      <c r="V578" t="s">
        <v>2669</v>
      </c>
      <c r="W578" t="s">
        <v>160</v>
      </c>
      <c r="X578" t="s">
        <v>6057</v>
      </c>
      <c r="Y578" t="s">
        <v>5528</v>
      </c>
      <c r="Z578" t="s">
        <v>5528</v>
      </c>
      <c r="AC578" t="s">
        <v>5471</v>
      </c>
      <c r="AD578" t="s">
        <v>6473</v>
      </c>
      <c r="AE578">
        <v>42</v>
      </c>
      <c r="AF578" t="s">
        <v>8595</v>
      </c>
      <c r="AG578" t="s">
        <v>8592</v>
      </c>
      <c r="AH578" t="s">
        <v>8064</v>
      </c>
      <c r="AJ578">
        <v>13831341579</v>
      </c>
      <c r="AL578" t="s">
        <v>5951</v>
      </c>
      <c r="AM578" t="s">
        <v>6657</v>
      </c>
      <c r="AN578" t="s">
        <v>6307</v>
      </c>
      <c r="AO578" t="s">
        <v>6365</v>
      </c>
      <c r="AT578" t="s">
        <v>5005</v>
      </c>
      <c r="AU578" t="s">
        <v>5225</v>
      </c>
      <c r="AV578" t="s">
        <v>7864</v>
      </c>
      <c r="AW578" t="s">
        <v>3254</v>
      </c>
    </row>
    <row r="579" spans="1:49" hidden="1" x14ac:dyDescent="0.2">
      <c r="A579">
        <v>578</v>
      </c>
      <c r="B579" t="s">
        <v>122</v>
      </c>
      <c r="C579">
        <v>10000140</v>
      </c>
      <c r="H579">
        <v>65</v>
      </c>
      <c r="J579">
        <v>9000401</v>
      </c>
      <c r="K579" t="s">
        <v>122</v>
      </c>
      <c r="L579" t="s">
        <v>2671</v>
      </c>
      <c r="N579" t="s">
        <v>5513</v>
      </c>
      <c r="P579" t="s">
        <v>6347</v>
      </c>
      <c r="Q579" t="s">
        <v>6468</v>
      </c>
      <c r="T579" t="s">
        <v>3215</v>
      </c>
      <c r="U579" t="s">
        <v>4992</v>
      </c>
      <c r="V579" t="s">
        <v>2672</v>
      </c>
      <c r="W579" t="s">
        <v>160</v>
      </c>
      <c r="X579" t="s">
        <v>6057</v>
      </c>
      <c r="Y579" t="s">
        <v>5528</v>
      </c>
      <c r="Z579" t="s">
        <v>5528</v>
      </c>
      <c r="AC579" t="s">
        <v>5471</v>
      </c>
      <c r="AD579" t="s">
        <v>6474</v>
      </c>
      <c r="AE579">
        <v>43</v>
      </c>
      <c r="AF579" t="s">
        <v>8595</v>
      </c>
      <c r="AG579" t="s">
        <v>8592</v>
      </c>
      <c r="AH579" t="s">
        <v>7881</v>
      </c>
      <c r="AJ579">
        <v>13932383434</v>
      </c>
      <c r="AL579" t="s">
        <v>5951</v>
      </c>
      <c r="AM579" t="s">
        <v>6657</v>
      </c>
      <c r="AN579" t="s">
        <v>6307</v>
      </c>
      <c r="AO579" t="s">
        <v>6365</v>
      </c>
      <c r="AT579" t="s">
        <v>5005</v>
      </c>
      <c r="AU579" t="s">
        <v>5225</v>
      </c>
      <c r="AV579" t="s">
        <v>7864</v>
      </c>
      <c r="AW579" t="s">
        <v>3254</v>
      </c>
    </row>
    <row r="580" spans="1:49" hidden="1" x14ac:dyDescent="0.2">
      <c r="A580">
        <v>579</v>
      </c>
      <c r="B580" t="s">
        <v>122</v>
      </c>
      <c r="C580">
        <v>10000140</v>
      </c>
      <c r="H580">
        <v>66</v>
      </c>
      <c r="J580">
        <v>9000403</v>
      </c>
      <c r="K580" t="s">
        <v>122</v>
      </c>
      <c r="L580" t="s">
        <v>2674</v>
      </c>
      <c r="N580" t="s">
        <v>5513</v>
      </c>
      <c r="P580" t="s">
        <v>6344</v>
      </c>
      <c r="Q580" t="s">
        <v>6456</v>
      </c>
      <c r="T580" t="s">
        <v>3215</v>
      </c>
      <c r="U580" t="s">
        <v>4992</v>
      </c>
      <c r="V580" t="s">
        <v>2675</v>
      </c>
      <c r="W580" t="s">
        <v>160</v>
      </c>
      <c r="X580" t="s">
        <v>6057</v>
      </c>
      <c r="Y580" t="s">
        <v>5528</v>
      </c>
      <c r="Z580" t="s">
        <v>5528</v>
      </c>
      <c r="AC580" t="s">
        <v>5471</v>
      </c>
      <c r="AD580" t="s">
        <v>6475</v>
      </c>
      <c r="AE580">
        <v>42</v>
      </c>
      <c r="AF580" t="s">
        <v>8595</v>
      </c>
      <c r="AG580" t="s">
        <v>8592</v>
      </c>
      <c r="AH580" t="s">
        <v>7881</v>
      </c>
      <c r="AI580" t="s">
        <v>6476</v>
      </c>
      <c r="AJ580">
        <v>13582442115</v>
      </c>
      <c r="AL580" t="s">
        <v>5951</v>
      </c>
      <c r="AM580" t="s">
        <v>6657</v>
      </c>
      <c r="AN580" t="s">
        <v>6307</v>
      </c>
      <c r="AO580" t="s">
        <v>6365</v>
      </c>
      <c r="AT580" t="s">
        <v>5005</v>
      </c>
      <c r="AU580" t="s">
        <v>5225</v>
      </c>
      <c r="AV580" t="s">
        <v>7864</v>
      </c>
      <c r="AW580" t="s">
        <v>3254</v>
      </c>
    </row>
    <row r="581" spans="1:49" hidden="1" x14ac:dyDescent="0.2">
      <c r="A581">
        <v>580</v>
      </c>
      <c r="B581" t="s">
        <v>122</v>
      </c>
      <c r="C581">
        <v>10000140</v>
      </c>
      <c r="H581">
        <v>67</v>
      </c>
      <c r="J581">
        <v>9000404</v>
      </c>
      <c r="K581" t="s">
        <v>122</v>
      </c>
      <c r="L581" t="s">
        <v>2677</v>
      </c>
      <c r="N581" t="s">
        <v>5513</v>
      </c>
      <c r="P581" t="s">
        <v>6347</v>
      </c>
      <c r="Q581" t="s">
        <v>6456</v>
      </c>
      <c r="T581" t="s">
        <v>3215</v>
      </c>
      <c r="U581" t="s">
        <v>4992</v>
      </c>
      <c r="V581" t="s">
        <v>2678</v>
      </c>
      <c r="W581" t="s">
        <v>160</v>
      </c>
      <c r="X581" t="s">
        <v>6057</v>
      </c>
      <c r="Y581" t="s">
        <v>5528</v>
      </c>
      <c r="Z581" t="s">
        <v>5528</v>
      </c>
      <c r="AC581" t="s">
        <v>5049</v>
      </c>
      <c r="AD581" t="s">
        <v>6361</v>
      </c>
      <c r="AE581">
        <v>43</v>
      </c>
      <c r="AF581" t="s">
        <v>8595</v>
      </c>
      <c r="AG581" t="s">
        <v>8592</v>
      </c>
      <c r="AH581" t="s">
        <v>8064</v>
      </c>
      <c r="AJ581">
        <v>18831331655</v>
      </c>
      <c r="AL581" t="s">
        <v>5951</v>
      </c>
      <c r="AM581" t="s">
        <v>6657</v>
      </c>
      <c r="AN581" t="s">
        <v>6307</v>
      </c>
      <c r="AO581" t="s">
        <v>6365</v>
      </c>
      <c r="AT581" t="s">
        <v>5005</v>
      </c>
      <c r="AU581" t="s">
        <v>5225</v>
      </c>
      <c r="AV581" t="s">
        <v>7864</v>
      </c>
      <c r="AW581" t="s">
        <v>3254</v>
      </c>
    </row>
    <row r="582" spans="1:49" hidden="1" x14ac:dyDescent="0.2">
      <c r="A582">
        <v>581</v>
      </c>
      <c r="B582" t="s">
        <v>122</v>
      </c>
      <c r="C582">
        <v>10000140</v>
      </c>
      <c r="H582">
        <v>68</v>
      </c>
      <c r="J582">
        <v>9000406</v>
      </c>
      <c r="K582" t="s">
        <v>122</v>
      </c>
      <c r="L582" t="s">
        <v>2679</v>
      </c>
      <c r="N582" t="s">
        <v>5513</v>
      </c>
      <c r="P582" t="s">
        <v>6347</v>
      </c>
      <c r="Q582" t="s">
        <v>6461</v>
      </c>
      <c r="T582" t="s">
        <v>3215</v>
      </c>
      <c r="U582" t="s">
        <v>4992</v>
      </c>
      <c r="V582" t="s">
        <v>2680</v>
      </c>
      <c r="W582" t="s">
        <v>160</v>
      </c>
      <c r="X582" t="s">
        <v>6057</v>
      </c>
      <c r="Y582" t="s">
        <v>5528</v>
      </c>
      <c r="Z582" t="s">
        <v>5528</v>
      </c>
      <c r="AC582" t="s">
        <v>5471</v>
      </c>
      <c r="AD582" t="s">
        <v>6477</v>
      </c>
      <c r="AE582">
        <v>42</v>
      </c>
      <c r="AF582" t="s">
        <v>8595</v>
      </c>
      <c r="AG582" t="s">
        <v>8592</v>
      </c>
      <c r="AH582" t="s">
        <v>8759</v>
      </c>
      <c r="AI582" t="s">
        <v>6478</v>
      </c>
      <c r="AJ582">
        <v>13383637729</v>
      </c>
      <c r="AL582" t="s">
        <v>5520</v>
      </c>
      <c r="AM582" t="s">
        <v>7726</v>
      </c>
      <c r="AO582" t="s">
        <v>6479</v>
      </c>
      <c r="AS582" t="s">
        <v>5195</v>
      </c>
      <c r="AT582" t="s">
        <v>5005</v>
      </c>
      <c r="AU582" t="s">
        <v>5225</v>
      </c>
      <c r="AV582" t="s">
        <v>7864</v>
      </c>
      <c r="AW582" t="s">
        <v>3254</v>
      </c>
    </row>
    <row r="583" spans="1:49" hidden="1" x14ac:dyDescent="0.2">
      <c r="A583">
        <v>582</v>
      </c>
      <c r="B583" t="s">
        <v>122</v>
      </c>
      <c r="C583">
        <v>10000140</v>
      </c>
      <c r="H583">
        <v>69</v>
      </c>
      <c r="J583">
        <v>9000407</v>
      </c>
      <c r="K583" t="s">
        <v>122</v>
      </c>
      <c r="L583" t="s">
        <v>2682</v>
      </c>
      <c r="N583" t="s">
        <v>5513</v>
      </c>
      <c r="P583" t="s">
        <v>6347</v>
      </c>
      <c r="Q583" t="s">
        <v>6461</v>
      </c>
      <c r="T583" t="s">
        <v>3215</v>
      </c>
      <c r="U583" t="s">
        <v>4992</v>
      </c>
      <c r="V583" t="s">
        <v>2683</v>
      </c>
      <c r="W583" t="s">
        <v>160</v>
      </c>
      <c r="X583" t="s">
        <v>6057</v>
      </c>
      <c r="Y583" t="s">
        <v>5528</v>
      </c>
      <c r="Z583" t="s">
        <v>5528</v>
      </c>
      <c r="AC583" t="s">
        <v>5049</v>
      </c>
      <c r="AD583" t="s">
        <v>5381</v>
      </c>
      <c r="AE583">
        <v>49</v>
      </c>
      <c r="AF583" t="s">
        <v>8591</v>
      </c>
      <c r="AG583" t="s">
        <v>8592</v>
      </c>
      <c r="AH583" t="s">
        <v>7414</v>
      </c>
      <c r="AI583" t="s">
        <v>6480</v>
      </c>
      <c r="AJ583">
        <v>13703138228</v>
      </c>
      <c r="AL583" t="s">
        <v>5520</v>
      </c>
      <c r="AM583" t="s">
        <v>7726</v>
      </c>
      <c r="AN583" t="s">
        <v>6307</v>
      </c>
      <c r="AO583" t="s">
        <v>6481</v>
      </c>
      <c r="AS583" t="s">
        <v>5195</v>
      </c>
      <c r="AT583" t="s">
        <v>5005</v>
      </c>
      <c r="AU583" t="s">
        <v>5225</v>
      </c>
      <c r="AV583" t="s">
        <v>7864</v>
      </c>
      <c r="AW583" t="s">
        <v>3254</v>
      </c>
    </row>
    <row r="584" spans="1:49" hidden="1" x14ac:dyDescent="0.2">
      <c r="A584">
        <v>583</v>
      </c>
      <c r="B584" t="s">
        <v>122</v>
      </c>
      <c r="C584">
        <v>10000140</v>
      </c>
      <c r="H584">
        <v>70</v>
      </c>
      <c r="J584">
        <v>9000408</v>
      </c>
      <c r="K584" t="s">
        <v>122</v>
      </c>
      <c r="L584" t="s">
        <v>2685</v>
      </c>
      <c r="N584" t="s">
        <v>5513</v>
      </c>
      <c r="P584" t="s">
        <v>6347</v>
      </c>
      <c r="Q584" t="s">
        <v>6458</v>
      </c>
      <c r="T584" t="s">
        <v>3215</v>
      </c>
      <c r="U584" t="s">
        <v>4992</v>
      </c>
      <c r="V584" t="s">
        <v>2686</v>
      </c>
      <c r="W584" t="s">
        <v>160</v>
      </c>
      <c r="X584" t="s">
        <v>6057</v>
      </c>
      <c r="Y584" t="s">
        <v>5528</v>
      </c>
      <c r="Z584" t="s">
        <v>5528</v>
      </c>
      <c r="AC584" t="s">
        <v>5049</v>
      </c>
      <c r="AD584" t="s">
        <v>6482</v>
      </c>
      <c r="AE584">
        <v>43</v>
      </c>
      <c r="AF584" t="s">
        <v>8595</v>
      </c>
      <c r="AG584" t="s">
        <v>8592</v>
      </c>
      <c r="AH584" t="s">
        <v>8064</v>
      </c>
      <c r="AJ584">
        <v>13931309084</v>
      </c>
      <c r="AL584" t="s">
        <v>5951</v>
      </c>
      <c r="AM584" t="s">
        <v>6657</v>
      </c>
      <c r="AN584" t="s">
        <v>6307</v>
      </c>
      <c r="AO584" t="s">
        <v>6483</v>
      </c>
      <c r="AT584" t="s">
        <v>5005</v>
      </c>
      <c r="AU584" t="s">
        <v>5225</v>
      </c>
      <c r="AV584" t="s">
        <v>7864</v>
      </c>
      <c r="AW584" t="s">
        <v>3254</v>
      </c>
    </row>
    <row r="585" spans="1:49" hidden="1" x14ac:dyDescent="0.2">
      <c r="A585">
        <v>584</v>
      </c>
      <c r="B585" t="s">
        <v>122</v>
      </c>
      <c r="C585">
        <v>10000140</v>
      </c>
      <c r="D585" t="s">
        <v>6335</v>
      </c>
      <c r="E585">
        <v>10000142</v>
      </c>
      <c r="H585">
        <v>71</v>
      </c>
      <c r="J585">
        <v>9000409</v>
      </c>
      <c r="K585" t="s">
        <v>122</v>
      </c>
      <c r="L585" t="s">
        <v>2688</v>
      </c>
      <c r="N585" t="s">
        <v>5007</v>
      </c>
      <c r="O585" t="s">
        <v>3218</v>
      </c>
      <c r="Q585" t="s">
        <v>8885</v>
      </c>
      <c r="S585">
        <v>43473</v>
      </c>
      <c r="T585" t="s">
        <v>3215</v>
      </c>
      <c r="U585" t="s">
        <v>4992</v>
      </c>
      <c r="V585" t="s">
        <v>2689</v>
      </c>
      <c r="W585" t="s">
        <v>105</v>
      </c>
      <c r="X585" t="s">
        <v>6057</v>
      </c>
      <c r="Y585" t="s">
        <v>8600</v>
      </c>
      <c r="Z585" t="s">
        <v>6062</v>
      </c>
      <c r="AC585" t="s">
        <v>5049</v>
      </c>
      <c r="AD585" t="s">
        <v>6484</v>
      </c>
      <c r="AE585">
        <v>40</v>
      </c>
      <c r="AF585" t="s">
        <v>8607</v>
      </c>
      <c r="AG585" t="s">
        <v>8592</v>
      </c>
      <c r="AH585" t="s">
        <v>8676</v>
      </c>
      <c r="AJ585">
        <v>15081336983</v>
      </c>
      <c r="AL585" t="s">
        <v>5951</v>
      </c>
      <c r="AM585" t="s">
        <v>6657</v>
      </c>
      <c r="AN585" t="s">
        <v>6485</v>
      </c>
      <c r="AO585" t="s">
        <v>6483</v>
      </c>
      <c r="AT585" t="s">
        <v>5005</v>
      </c>
      <c r="AU585" t="s">
        <v>5225</v>
      </c>
      <c r="AV585" t="s">
        <v>7864</v>
      </c>
      <c r="AW585" t="s">
        <v>3254</v>
      </c>
    </row>
    <row r="586" spans="1:49" hidden="1" x14ac:dyDescent="0.2">
      <c r="A586">
        <v>585</v>
      </c>
      <c r="B586" t="s">
        <v>122</v>
      </c>
      <c r="C586">
        <v>10000140</v>
      </c>
      <c r="H586">
        <v>72</v>
      </c>
      <c r="J586">
        <v>9000411</v>
      </c>
      <c r="K586" t="s">
        <v>122</v>
      </c>
      <c r="L586" t="s">
        <v>2691</v>
      </c>
      <c r="N586" t="s">
        <v>5513</v>
      </c>
      <c r="P586" t="s">
        <v>6387</v>
      </c>
      <c r="Q586" t="s">
        <v>6486</v>
      </c>
      <c r="T586" t="s">
        <v>3215</v>
      </c>
      <c r="U586" t="s">
        <v>4992</v>
      </c>
      <c r="V586" t="s">
        <v>2692</v>
      </c>
      <c r="W586" t="s">
        <v>160</v>
      </c>
      <c r="X586" t="s">
        <v>6057</v>
      </c>
      <c r="Y586" t="s">
        <v>5528</v>
      </c>
      <c r="Z586" t="s">
        <v>5528</v>
      </c>
      <c r="AC586" t="s">
        <v>5049</v>
      </c>
      <c r="AD586" t="s">
        <v>6487</v>
      </c>
      <c r="AE586">
        <v>39</v>
      </c>
      <c r="AF586" t="s">
        <v>8607</v>
      </c>
      <c r="AG586" t="s">
        <v>8592</v>
      </c>
      <c r="AH586" t="s">
        <v>8886</v>
      </c>
      <c r="AJ586">
        <v>15830343954</v>
      </c>
      <c r="AL586" t="s">
        <v>5951</v>
      </c>
      <c r="AM586" t="s">
        <v>6657</v>
      </c>
      <c r="AN586" t="s">
        <v>6211</v>
      </c>
      <c r="AO586" t="s">
        <v>6483</v>
      </c>
      <c r="AT586" t="s">
        <v>5005</v>
      </c>
      <c r="AU586" t="s">
        <v>5225</v>
      </c>
      <c r="AV586" t="s">
        <v>7864</v>
      </c>
      <c r="AW586" t="s">
        <v>3254</v>
      </c>
    </row>
    <row r="587" spans="1:49" hidden="1" x14ac:dyDescent="0.2">
      <c r="A587">
        <v>586</v>
      </c>
      <c r="B587" t="s">
        <v>122</v>
      </c>
      <c r="C587">
        <v>10000140</v>
      </c>
      <c r="H587">
        <v>73</v>
      </c>
      <c r="J587">
        <v>9000412</v>
      </c>
      <c r="K587" t="s">
        <v>122</v>
      </c>
      <c r="L587" t="s">
        <v>2694</v>
      </c>
      <c r="N587" t="s">
        <v>5513</v>
      </c>
      <c r="P587" t="s">
        <v>6354</v>
      </c>
      <c r="Q587" t="s">
        <v>6355</v>
      </c>
      <c r="T587" t="s">
        <v>3215</v>
      </c>
      <c r="U587" t="s">
        <v>4992</v>
      </c>
      <c r="V587" t="s">
        <v>6488</v>
      </c>
      <c r="W587" t="s">
        <v>160</v>
      </c>
      <c r="X587" t="s">
        <v>6057</v>
      </c>
      <c r="Y587" t="s">
        <v>5528</v>
      </c>
      <c r="Z587" t="s">
        <v>5528</v>
      </c>
      <c r="AC587" t="s">
        <v>5049</v>
      </c>
      <c r="AD587" t="s">
        <v>6489</v>
      </c>
      <c r="AE587">
        <v>44</v>
      </c>
      <c r="AF587" t="s">
        <v>8595</v>
      </c>
      <c r="AG587" t="s">
        <v>8592</v>
      </c>
      <c r="AH587" t="s">
        <v>8775</v>
      </c>
      <c r="AJ587">
        <v>13833349085</v>
      </c>
      <c r="AL587" t="s">
        <v>5951</v>
      </c>
      <c r="AM587" t="s">
        <v>6657</v>
      </c>
      <c r="AN587" t="s">
        <v>6490</v>
      </c>
      <c r="AO587" t="s">
        <v>6365</v>
      </c>
      <c r="AT587" t="s">
        <v>5005</v>
      </c>
      <c r="AU587" t="s">
        <v>5225</v>
      </c>
      <c r="AV587" t="s">
        <v>7864</v>
      </c>
      <c r="AW587" t="s">
        <v>3254</v>
      </c>
    </row>
    <row r="588" spans="1:49" hidden="1" x14ac:dyDescent="0.2">
      <c r="A588">
        <v>587</v>
      </c>
      <c r="B588" t="s">
        <v>122</v>
      </c>
      <c r="C588">
        <v>10000140</v>
      </c>
      <c r="H588">
        <v>74</v>
      </c>
      <c r="J588">
        <v>9000415</v>
      </c>
      <c r="K588" t="s">
        <v>122</v>
      </c>
      <c r="L588" t="s">
        <v>2697</v>
      </c>
      <c r="N588" t="s">
        <v>5513</v>
      </c>
      <c r="P588" t="s">
        <v>6354</v>
      </c>
      <c r="Q588" t="s">
        <v>6355</v>
      </c>
      <c r="T588" t="s">
        <v>3215</v>
      </c>
      <c r="U588" t="s">
        <v>4992</v>
      </c>
      <c r="V588" t="s">
        <v>2698</v>
      </c>
      <c r="W588" t="s">
        <v>160</v>
      </c>
      <c r="X588" t="s">
        <v>6057</v>
      </c>
      <c r="Y588" t="s">
        <v>5528</v>
      </c>
      <c r="Z588" t="s">
        <v>5528</v>
      </c>
      <c r="AC588" t="s">
        <v>5049</v>
      </c>
      <c r="AD588" t="s">
        <v>6491</v>
      </c>
      <c r="AE588">
        <v>42</v>
      </c>
      <c r="AF588" t="s">
        <v>8595</v>
      </c>
      <c r="AG588" t="s">
        <v>8592</v>
      </c>
      <c r="AH588" t="s">
        <v>8407</v>
      </c>
      <c r="AJ588">
        <v>15324091350</v>
      </c>
      <c r="AL588" t="s">
        <v>5951</v>
      </c>
      <c r="AM588" t="s">
        <v>6657</v>
      </c>
      <c r="AN588" t="s">
        <v>6307</v>
      </c>
      <c r="AO588" t="s">
        <v>6365</v>
      </c>
      <c r="AT588" t="s">
        <v>5005</v>
      </c>
      <c r="AU588" t="s">
        <v>5225</v>
      </c>
      <c r="AV588" t="s">
        <v>7864</v>
      </c>
      <c r="AW588" t="s">
        <v>3254</v>
      </c>
    </row>
    <row r="589" spans="1:49" x14ac:dyDescent="0.2">
      <c r="A589">
        <v>588</v>
      </c>
      <c r="B589" t="s">
        <v>122</v>
      </c>
      <c r="C589">
        <v>10000140</v>
      </c>
      <c r="H589">
        <v>75</v>
      </c>
      <c r="J589">
        <v>9000416</v>
      </c>
      <c r="K589" t="s">
        <v>122</v>
      </c>
      <c r="L589" t="s">
        <v>2700</v>
      </c>
      <c r="N589" t="s">
        <v>5513</v>
      </c>
      <c r="P589" t="s">
        <v>6446</v>
      </c>
      <c r="Q589" t="s">
        <v>6492</v>
      </c>
      <c r="T589" t="s">
        <v>3215</v>
      </c>
      <c r="U589" t="s">
        <v>4992</v>
      </c>
      <c r="V589" t="s">
        <v>2701</v>
      </c>
      <c r="W589" t="s">
        <v>160</v>
      </c>
      <c r="X589" t="s">
        <v>6057</v>
      </c>
      <c r="Y589" t="s">
        <v>5528</v>
      </c>
      <c r="Z589" t="s">
        <v>5528</v>
      </c>
      <c r="AD589" t="s">
        <v>6493</v>
      </c>
      <c r="AE589">
        <v>31</v>
      </c>
      <c r="AF589" t="s">
        <v>8602</v>
      </c>
      <c r="AG589" t="s">
        <v>8603</v>
      </c>
      <c r="AH589" t="s">
        <v>8887</v>
      </c>
      <c r="AJ589">
        <v>15133310335</v>
      </c>
      <c r="AL589" t="s">
        <v>5520</v>
      </c>
      <c r="AM589" t="s">
        <v>7726</v>
      </c>
      <c r="AS589" t="s">
        <v>5195</v>
      </c>
      <c r="AT589" t="s">
        <v>5005</v>
      </c>
      <c r="AU589" t="s">
        <v>5225</v>
      </c>
      <c r="AV589" t="s">
        <v>7864</v>
      </c>
      <c r="AW589" t="s">
        <v>3254</v>
      </c>
    </row>
    <row r="590" spans="1:49" hidden="1" x14ac:dyDescent="0.2">
      <c r="A590">
        <v>589</v>
      </c>
      <c r="B590" t="s">
        <v>122</v>
      </c>
      <c r="C590">
        <v>10000140</v>
      </c>
      <c r="H590">
        <v>76</v>
      </c>
      <c r="J590">
        <v>9000417</v>
      </c>
      <c r="K590" t="s">
        <v>122</v>
      </c>
      <c r="L590" t="s">
        <v>2703</v>
      </c>
      <c r="N590" t="s">
        <v>5513</v>
      </c>
      <c r="P590" t="s">
        <v>6446</v>
      </c>
      <c r="Q590" t="s">
        <v>6492</v>
      </c>
      <c r="T590" t="s">
        <v>3215</v>
      </c>
      <c r="U590" t="s">
        <v>4992</v>
      </c>
      <c r="V590" t="s">
        <v>2704</v>
      </c>
      <c r="W590" t="s">
        <v>160</v>
      </c>
      <c r="X590" t="s">
        <v>6057</v>
      </c>
      <c r="Y590" t="s">
        <v>5528</v>
      </c>
      <c r="Z590" t="s">
        <v>5528</v>
      </c>
      <c r="AC590" t="s">
        <v>5049</v>
      </c>
      <c r="AD590" t="s">
        <v>6494</v>
      </c>
      <c r="AE590">
        <v>40</v>
      </c>
      <c r="AF590" t="s">
        <v>8607</v>
      </c>
      <c r="AG590" t="s">
        <v>8592</v>
      </c>
      <c r="AH590" t="s">
        <v>8888</v>
      </c>
      <c r="AJ590">
        <v>18003235851</v>
      </c>
      <c r="AL590" t="s">
        <v>5387</v>
      </c>
      <c r="AM590" t="s">
        <v>5387</v>
      </c>
      <c r="AN590" t="s">
        <v>5634</v>
      </c>
      <c r="AO590" t="s">
        <v>5102</v>
      </c>
      <c r="AT590" t="s">
        <v>5005</v>
      </c>
      <c r="AU590" t="s">
        <v>5225</v>
      </c>
      <c r="AV590" t="s">
        <v>7864</v>
      </c>
      <c r="AW590" t="s">
        <v>3254</v>
      </c>
    </row>
    <row r="591" spans="1:49" hidden="1" x14ac:dyDescent="0.2">
      <c r="A591">
        <v>590</v>
      </c>
      <c r="B591" t="s">
        <v>122</v>
      </c>
      <c r="C591">
        <v>10000140</v>
      </c>
      <c r="D591" t="s">
        <v>6371</v>
      </c>
      <c r="E591">
        <v>10000143</v>
      </c>
      <c r="H591">
        <v>77</v>
      </c>
      <c r="J591">
        <v>9000418</v>
      </c>
      <c r="K591" t="s">
        <v>122</v>
      </c>
      <c r="L591" t="s">
        <v>2706</v>
      </c>
      <c r="N591" t="s">
        <v>4991</v>
      </c>
      <c r="O591" t="s">
        <v>3223</v>
      </c>
      <c r="Q591" t="s">
        <v>6422</v>
      </c>
      <c r="S591">
        <v>43473</v>
      </c>
      <c r="T591" t="s">
        <v>3215</v>
      </c>
      <c r="U591" t="s">
        <v>4992</v>
      </c>
      <c r="V591" t="s">
        <v>2707</v>
      </c>
      <c r="W591" t="s">
        <v>105</v>
      </c>
      <c r="X591" t="s">
        <v>6057</v>
      </c>
      <c r="Y591" t="s">
        <v>8600</v>
      </c>
      <c r="Z591" t="s">
        <v>6062</v>
      </c>
      <c r="AA591" t="s">
        <v>4995</v>
      </c>
      <c r="AB591" t="s">
        <v>8590</v>
      </c>
      <c r="AC591" t="s">
        <v>5049</v>
      </c>
      <c r="AD591" t="s">
        <v>6495</v>
      </c>
      <c r="AE591">
        <v>47</v>
      </c>
      <c r="AF591" t="s">
        <v>8591</v>
      </c>
      <c r="AG591" t="s">
        <v>8592</v>
      </c>
      <c r="AH591" t="s">
        <v>6699</v>
      </c>
      <c r="AI591" t="s">
        <v>6496</v>
      </c>
      <c r="AJ591">
        <v>13582440299</v>
      </c>
      <c r="AL591" t="s">
        <v>5010</v>
      </c>
      <c r="AM591" t="s">
        <v>5010</v>
      </c>
      <c r="AN591" t="s">
        <v>5362</v>
      </c>
      <c r="AO591" t="s">
        <v>5102</v>
      </c>
      <c r="AT591" t="s">
        <v>5005</v>
      </c>
      <c r="AU591" t="s">
        <v>5225</v>
      </c>
      <c r="AV591" t="s">
        <v>7864</v>
      </c>
      <c r="AW591" t="s">
        <v>3254</v>
      </c>
    </row>
    <row r="592" spans="1:49" hidden="1" x14ac:dyDescent="0.2">
      <c r="A592">
        <v>591</v>
      </c>
      <c r="B592" t="s">
        <v>122</v>
      </c>
      <c r="C592">
        <v>10000140</v>
      </c>
      <c r="H592">
        <v>78</v>
      </c>
      <c r="J592">
        <v>9000419</v>
      </c>
      <c r="K592" t="s">
        <v>122</v>
      </c>
      <c r="L592" t="s">
        <v>2708</v>
      </c>
      <c r="N592" t="s">
        <v>5513</v>
      </c>
      <c r="P592" t="s">
        <v>6446</v>
      </c>
      <c r="Q592" t="s">
        <v>6497</v>
      </c>
      <c r="T592" t="s">
        <v>3215</v>
      </c>
      <c r="U592" t="s">
        <v>4992</v>
      </c>
      <c r="V592" t="s">
        <v>2709</v>
      </c>
      <c r="W592" t="s">
        <v>160</v>
      </c>
      <c r="X592" t="s">
        <v>6057</v>
      </c>
      <c r="Y592" t="s">
        <v>5528</v>
      </c>
      <c r="Z592" t="s">
        <v>5528</v>
      </c>
      <c r="AC592" t="s">
        <v>5049</v>
      </c>
      <c r="AD592" t="s">
        <v>6498</v>
      </c>
      <c r="AE592">
        <v>37</v>
      </c>
      <c r="AF592" t="s">
        <v>8607</v>
      </c>
      <c r="AG592" t="s">
        <v>8592</v>
      </c>
      <c r="AH592" t="s">
        <v>8278</v>
      </c>
      <c r="AI592" t="s">
        <v>6499</v>
      </c>
      <c r="AJ592">
        <v>13315301362</v>
      </c>
      <c r="AL592" t="s">
        <v>5010</v>
      </c>
      <c r="AM592" t="s">
        <v>5010</v>
      </c>
      <c r="AN592" t="s">
        <v>5132</v>
      </c>
      <c r="AO592" t="s">
        <v>5574</v>
      </c>
      <c r="AS592" t="s">
        <v>5195</v>
      </c>
      <c r="AT592" t="s">
        <v>5005</v>
      </c>
      <c r="AU592" t="s">
        <v>5225</v>
      </c>
      <c r="AV592" t="s">
        <v>7864</v>
      </c>
      <c r="AW592" t="s">
        <v>3254</v>
      </c>
    </row>
    <row r="593" spans="1:49" hidden="1" x14ac:dyDescent="0.2">
      <c r="A593">
        <v>592</v>
      </c>
      <c r="B593" t="s">
        <v>122</v>
      </c>
      <c r="C593">
        <v>10000140</v>
      </c>
      <c r="H593">
        <v>79</v>
      </c>
      <c r="J593">
        <v>9000423</v>
      </c>
      <c r="K593" t="s">
        <v>122</v>
      </c>
      <c r="L593" t="s">
        <v>2711</v>
      </c>
      <c r="N593" t="s">
        <v>5513</v>
      </c>
      <c r="P593" t="s">
        <v>6367</v>
      </c>
      <c r="Q593" t="s">
        <v>6500</v>
      </c>
      <c r="T593" t="s">
        <v>3215</v>
      </c>
      <c r="U593" t="s">
        <v>5130</v>
      </c>
      <c r="V593" t="s">
        <v>2712</v>
      </c>
      <c r="W593" t="s">
        <v>160</v>
      </c>
      <c r="X593" t="s">
        <v>6057</v>
      </c>
      <c r="Y593" t="s">
        <v>5528</v>
      </c>
      <c r="Z593" t="s">
        <v>5528</v>
      </c>
      <c r="AC593" t="s">
        <v>5471</v>
      </c>
      <c r="AD593" t="s">
        <v>6501</v>
      </c>
      <c r="AE593">
        <v>37</v>
      </c>
      <c r="AF593" t="s">
        <v>8607</v>
      </c>
      <c r="AG593" t="s">
        <v>8592</v>
      </c>
      <c r="AH593" t="s">
        <v>8278</v>
      </c>
      <c r="AJ593">
        <v>13315331315</v>
      </c>
      <c r="AL593" t="s">
        <v>5010</v>
      </c>
      <c r="AM593" t="s">
        <v>5010</v>
      </c>
      <c r="AN593" t="s">
        <v>6453</v>
      </c>
      <c r="AO593" t="s">
        <v>5146</v>
      </c>
      <c r="AS593" t="s">
        <v>5195</v>
      </c>
      <c r="AT593" t="s">
        <v>5005</v>
      </c>
      <c r="AU593" t="s">
        <v>5225</v>
      </c>
      <c r="AV593" t="s">
        <v>7864</v>
      </c>
      <c r="AW593" t="s">
        <v>3254</v>
      </c>
    </row>
    <row r="594" spans="1:49" x14ac:dyDescent="0.2">
      <c r="A594">
        <v>593</v>
      </c>
      <c r="B594" t="s">
        <v>122</v>
      </c>
      <c r="C594">
        <v>10000140</v>
      </c>
      <c r="D594" t="s">
        <v>6367</v>
      </c>
      <c r="E594">
        <v>10000144</v>
      </c>
      <c r="H594">
        <v>80</v>
      </c>
      <c r="J594">
        <v>9000424</v>
      </c>
      <c r="K594" t="s">
        <v>122</v>
      </c>
      <c r="L594" t="s">
        <v>2714</v>
      </c>
      <c r="N594" t="s">
        <v>4991</v>
      </c>
      <c r="O594" t="s">
        <v>3218</v>
      </c>
      <c r="Q594" t="s">
        <v>6404</v>
      </c>
      <c r="S594">
        <v>43473</v>
      </c>
      <c r="T594" t="s">
        <v>3215</v>
      </c>
      <c r="U594" t="s">
        <v>4992</v>
      </c>
      <c r="V594" t="s">
        <v>2715</v>
      </c>
      <c r="W594" t="s">
        <v>105</v>
      </c>
      <c r="X594" t="s">
        <v>6057</v>
      </c>
      <c r="Y594" t="s">
        <v>8600</v>
      </c>
      <c r="Z594" t="s">
        <v>6062</v>
      </c>
      <c r="AA594" t="s">
        <v>5048</v>
      </c>
      <c r="AB594" t="s">
        <v>8593</v>
      </c>
      <c r="AD594" t="s">
        <v>6502</v>
      </c>
      <c r="AE594">
        <v>33</v>
      </c>
      <c r="AF594" t="s">
        <v>8604</v>
      </c>
      <c r="AG594" t="s">
        <v>8603</v>
      </c>
      <c r="AH594" t="s">
        <v>5661</v>
      </c>
      <c r="AI594" t="s">
        <v>6503</v>
      </c>
      <c r="AJ594">
        <v>17732760976</v>
      </c>
      <c r="AL594" t="s">
        <v>5010</v>
      </c>
      <c r="AM594" t="s">
        <v>5010</v>
      </c>
      <c r="AN594" t="s">
        <v>6504</v>
      </c>
      <c r="AO594" t="s">
        <v>5177</v>
      </c>
      <c r="AT594" t="s">
        <v>5005</v>
      </c>
      <c r="AU594" t="s">
        <v>5225</v>
      </c>
      <c r="AV594" t="s">
        <v>7864</v>
      </c>
      <c r="AW594" t="s">
        <v>3254</v>
      </c>
    </row>
    <row r="595" spans="1:49" hidden="1" x14ac:dyDescent="0.2">
      <c r="A595">
        <v>594</v>
      </c>
      <c r="B595" t="s">
        <v>122</v>
      </c>
      <c r="C595">
        <v>10000140</v>
      </c>
      <c r="F595" t="s">
        <v>5617</v>
      </c>
      <c r="G595">
        <v>50000396</v>
      </c>
      <c r="H595">
        <v>81</v>
      </c>
      <c r="J595">
        <v>9000636</v>
      </c>
      <c r="K595" t="s">
        <v>122</v>
      </c>
      <c r="L595" t="s">
        <v>1277</v>
      </c>
      <c r="M595">
        <v>14415</v>
      </c>
      <c r="N595" t="s">
        <v>4991</v>
      </c>
      <c r="O595" t="s">
        <v>3219</v>
      </c>
      <c r="Q595" t="s">
        <v>6418</v>
      </c>
      <c r="S595">
        <v>43473</v>
      </c>
      <c r="T595" t="s">
        <v>3215</v>
      </c>
      <c r="U595" t="s">
        <v>4992</v>
      </c>
      <c r="V595" t="s">
        <v>1278</v>
      </c>
      <c r="W595" t="s">
        <v>125</v>
      </c>
      <c r="X595" t="s">
        <v>6057</v>
      </c>
      <c r="Y595" t="s">
        <v>8589</v>
      </c>
      <c r="Z595" t="s">
        <v>6071</v>
      </c>
      <c r="AA595" t="s">
        <v>5048</v>
      </c>
      <c r="AB595" t="s">
        <v>8593</v>
      </c>
      <c r="AD595" t="s">
        <v>6505</v>
      </c>
      <c r="AE595">
        <v>37</v>
      </c>
      <c r="AF595" t="s">
        <v>8607</v>
      </c>
      <c r="AG595" t="s">
        <v>8592</v>
      </c>
      <c r="AH595" t="s">
        <v>6553</v>
      </c>
      <c r="AI595">
        <v>38348</v>
      </c>
      <c r="AJ595">
        <v>13930582390</v>
      </c>
      <c r="AL595" t="s">
        <v>5010</v>
      </c>
      <c r="AM595" t="s">
        <v>5010</v>
      </c>
      <c r="AN595" t="s">
        <v>5272</v>
      </c>
      <c r="AO595" t="s">
        <v>6506</v>
      </c>
      <c r="AP595" t="s">
        <v>5491</v>
      </c>
      <c r="AT595" t="s">
        <v>4998</v>
      </c>
      <c r="AU595" t="s">
        <v>5273</v>
      </c>
      <c r="AV595" t="s">
        <v>6412</v>
      </c>
      <c r="AW595" t="s">
        <v>5352</v>
      </c>
    </row>
    <row r="596" spans="1:49" hidden="1" x14ac:dyDescent="0.2">
      <c r="A596">
        <v>595</v>
      </c>
      <c r="B596" t="s">
        <v>122</v>
      </c>
      <c r="C596">
        <v>10000140</v>
      </c>
      <c r="F596" t="s">
        <v>5617</v>
      </c>
      <c r="G596">
        <v>50000396</v>
      </c>
      <c r="H596">
        <v>82</v>
      </c>
      <c r="J596">
        <v>9000637</v>
      </c>
      <c r="K596" t="s">
        <v>122</v>
      </c>
      <c r="L596" t="s">
        <v>1280</v>
      </c>
      <c r="M596">
        <v>14426</v>
      </c>
      <c r="N596" t="s">
        <v>4991</v>
      </c>
      <c r="O596" t="s">
        <v>3219</v>
      </c>
      <c r="Q596" t="s">
        <v>6418</v>
      </c>
      <c r="S596">
        <v>43473</v>
      </c>
      <c r="T596" t="s">
        <v>3215</v>
      </c>
      <c r="U596" t="s">
        <v>4992</v>
      </c>
      <c r="V596" t="s">
        <v>1281</v>
      </c>
      <c r="W596" t="s">
        <v>125</v>
      </c>
      <c r="X596" t="s">
        <v>6057</v>
      </c>
      <c r="Y596" t="s">
        <v>8589</v>
      </c>
      <c r="Z596" t="s">
        <v>6071</v>
      </c>
      <c r="AA596" t="s">
        <v>5048</v>
      </c>
      <c r="AB596" t="s">
        <v>8593</v>
      </c>
      <c r="AD596" t="s">
        <v>6507</v>
      </c>
      <c r="AE596">
        <v>45</v>
      </c>
      <c r="AF596" t="s">
        <v>8595</v>
      </c>
      <c r="AG596" t="s">
        <v>8592</v>
      </c>
      <c r="AH596" t="s">
        <v>8729</v>
      </c>
      <c r="AI596">
        <v>38899</v>
      </c>
      <c r="AJ596">
        <v>13932589283</v>
      </c>
      <c r="AL596" t="s">
        <v>5075</v>
      </c>
      <c r="AM596" t="s">
        <v>5075</v>
      </c>
      <c r="AN596" t="s">
        <v>5362</v>
      </c>
      <c r="AO596" t="s">
        <v>5177</v>
      </c>
      <c r="AP596" t="s">
        <v>5491</v>
      </c>
      <c r="AT596" t="s">
        <v>4998</v>
      </c>
      <c r="AU596" t="s">
        <v>5273</v>
      </c>
      <c r="AV596" t="s">
        <v>6412</v>
      </c>
      <c r="AW596" t="s">
        <v>5352</v>
      </c>
    </row>
    <row r="597" spans="1:49" hidden="1" x14ac:dyDescent="0.2">
      <c r="A597">
        <v>596</v>
      </c>
      <c r="B597" t="s">
        <v>122</v>
      </c>
      <c r="C597">
        <v>10000140</v>
      </c>
      <c r="D597" t="s">
        <v>6371</v>
      </c>
      <c r="E597">
        <v>10000143</v>
      </c>
      <c r="F597" t="s">
        <v>5617</v>
      </c>
      <c r="G597">
        <v>50000396</v>
      </c>
      <c r="H597">
        <v>83</v>
      </c>
      <c r="J597">
        <v>9000638</v>
      </c>
      <c r="K597" t="s">
        <v>122</v>
      </c>
      <c r="L597" t="s">
        <v>1283</v>
      </c>
      <c r="M597">
        <v>14676</v>
      </c>
      <c r="N597" t="s">
        <v>4991</v>
      </c>
      <c r="O597" t="s">
        <v>3176</v>
      </c>
      <c r="Q597" t="s">
        <v>6422</v>
      </c>
      <c r="S597">
        <v>43473</v>
      </c>
      <c r="T597" t="s">
        <v>3215</v>
      </c>
      <c r="U597" t="s">
        <v>4992</v>
      </c>
      <c r="V597" t="s">
        <v>1284</v>
      </c>
      <c r="W597" t="s">
        <v>105</v>
      </c>
      <c r="X597" t="s">
        <v>6057</v>
      </c>
      <c r="Y597" t="s">
        <v>8600</v>
      </c>
      <c r="Z597" t="s">
        <v>6062</v>
      </c>
      <c r="AA597" t="s">
        <v>5048</v>
      </c>
      <c r="AB597" t="s">
        <v>8593</v>
      </c>
      <c r="AD597" t="s">
        <v>6508</v>
      </c>
      <c r="AE597">
        <v>36</v>
      </c>
      <c r="AF597" t="s">
        <v>8607</v>
      </c>
      <c r="AG597" t="s">
        <v>8592</v>
      </c>
      <c r="AH597" t="s">
        <v>8889</v>
      </c>
      <c r="AI597">
        <v>39569</v>
      </c>
      <c r="AJ597">
        <v>13582536659</v>
      </c>
      <c r="AL597" t="s">
        <v>5075</v>
      </c>
      <c r="AM597" t="s">
        <v>5075</v>
      </c>
      <c r="AN597" t="s">
        <v>5362</v>
      </c>
      <c r="AO597" t="s">
        <v>5177</v>
      </c>
      <c r="AP597" t="s">
        <v>5491</v>
      </c>
      <c r="AT597" t="s">
        <v>4998</v>
      </c>
      <c r="AU597" t="s">
        <v>5273</v>
      </c>
      <c r="AV597" t="s">
        <v>6412</v>
      </c>
      <c r="AW597" t="s">
        <v>5352</v>
      </c>
    </row>
    <row r="598" spans="1:49" x14ac:dyDescent="0.2">
      <c r="A598">
        <v>597</v>
      </c>
      <c r="B598" t="s">
        <v>122</v>
      </c>
      <c r="C598">
        <v>10000140</v>
      </c>
      <c r="D598" t="s">
        <v>6371</v>
      </c>
      <c r="E598">
        <v>10000143</v>
      </c>
      <c r="F598" t="s">
        <v>5617</v>
      </c>
      <c r="G598">
        <v>50000396</v>
      </c>
      <c r="H598">
        <v>84</v>
      </c>
      <c r="J598">
        <v>9000639</v>
      </c>
      <c r="K598" t="s">
        <v>122</v>
      </c>
      <c r="L598" t="s">
        <v>1286</v>
      </c>
      <c r="M598">
        <v>14672</v>
      </c>
      <c r="N598" t="s">
        <v>4991</v>
      </c>
      <c r="O598" t="s">
        <v>3176</v>
      </c>
      <c r="Q598" t="s">
        <v>6422</v>
      </c>
      <c r="S598">
        <v>43473</v>
      </c>
      <c r="T598" t="s">
        <v>3215</v>
      </c>
      <c r="U598" t="s">
        <v>4992</v>
      </c>
      <c r="V598" t="s">
        <v>1287</v>
      </c>
      <c r="W598" t="s">
        <v>105</v>
      </c>
      <c r="X598" t="s">
        <v>6057</v>
      </c>
      <c r="Y598" t="s">
        <v>8600</v>
      </c>
      <c r="Z598" t="s">
        <v>6062</v>
      </c>
      <c r="AA598" t="s">
        <v>5048</v>
      </c>
      <c r="AB598" t="s">
        <v>8593</v>
      </c>
      <c r="AD598" t="s">
        <v>6509</v>
      </c>
      <c r="AE598">
        <v>33</v>
      </c>
      <c r="AF598" t="s">
        <v>8604</v>
      </c>
      <c r="AG598" t="s">
        <v>8603</v>
      </c>
      <c r="AH598" t="s">
        <v>6553</v>
      </c>
      <c r="AJ598">
        <v>13673255791</v>
      </c>
      <c r="AL598" t="s">
        <v>5010</v>
      </c>
      <c r="AM598" t="s">
        <v>5010</v>
      </c>
      <c r="AN598" t="s">
        <v>5272</v>
      </c>
      <c r="AO598" t="s">
        <v>5304</v>
      </c>
      <c r="AP598" t="s">
        <v>5491</v>
      </c>
      <c r="AT598" t="s">
        <v>4998</v>
      </c>
      <c r="AU598" t="s">
        <v>5273</v>
      </c>
      <c r="AV598" t="s">
        <v>6412</v>
      </c>
      <c r="AW598" t="s">
        <v>5352</v>
      </c>
    </row>
    <row r="599" spans="1:49" x14ac:dyDescent="0.2">
      <c r="A599">
        <v>598</v>
      </c>
      <c r="B599" t="s">
        <v>122</v>
      </c>
      <c r="C599">
        <v>10000140</v>
      </c>
      <c r="F599" t="s">
        <v>5617</v>
      </c>
      <c r="G599">
        <v>50000396</v>
      </c>
      <c r="H599">
        <v>85</v>
      </c>
      <c r="J599">
        <v>9000640</v>
      </c>
      <c r="K599" t="s">
        <v>122</v>
      </c>
      <c r="L599" t="s">
        <v>1289</v>
      </c>
      <c r="M599">
        <v>14673</v>
      </c>
      <c r="N599" t="s">
        <v>4991</v>
      </c>
      <c r="O599" t="s">
        <v>3219</v>
      </c>
      <c r="Q599" t="s">
        <v>6418</v>
      </c>
      <c r="S599">
        <v>43473</v>
      </c>
      <c r="T599" t="s">
        <v>3215</v>
      </c>
      <c r="U599" t="s">
        <v>4992</v>
      </c>
      <c r="V599" t="s">
        <v>1290</v>
      </c>
      <c r="W599" t="s">
        <v>125</v>
      </c>
      <c r="X599" t="s">
        <v>6057</v>
      </c>
      <c r="Y599" t="s">
        <v>8589</v>
      </c>
      <c r="Z599" t="s">
        <v>6071</v>
      </c>
      <c r="AA599" t="s">
        <v>5048</v>
      </c>
      <c r="AB599" t="s">
        <v>8593</v>
      </c>
      <c r="AD599" t="s">
        <v>6510</v>
      </c>
      <c r="AE599">
        <v>35</v>
      </c>
      <c r="AF599" t="s">
        <v>8604</v>
      </c>
      <c r="AG599" t="s">
        <v>8603</v>
      </c>
      <c r="AH599" t="s">
        <v>6553</v>
      </c>
      <c r="AJ599">
        <v>13730509919</v>
      </c>
      <c r="AL599" t="s">
        <v>5010</v>
      </c>
      <c r="AM599" t="s">
        <v>5010</v>
      </c>
      <c r="AN599" t="s">
        <v>5272</v>
      </c>
      <c r="AO599" t="s">
        <v>5177</v>
      </c>
      <c r="AP599" t="s">
        <v>5491</v>
      </c>
      <c r="AT599" t="s">
        <v>4998</v>
      </c>
      <c r="AU599" t="s">
        <v>5273</v>
      </c>
      <c r="AV599" t="s">
        <v>6412</v>
      </c>
      <c r="AW599" t="s">
        <v>5352</v>
      </c>
    </row>
    <row r="600" spans="1:49" hidden="1" x14ac:dyDescent="0.2">
      <c r="A600">
        <v>599</v>
      </c>
      <c r="B600" t="s">
        <v>122</v>
      </c>
      <c r="C600">
        <v>10000140</v>
      </c>
      <c r="F600" t="s">
        <v>5091</v>
      </c>
      <c r="G600">
        <v>50000394</v>
      </c>
      <c r="H600">
        <v>86</v>
      </c>
      <c r="J600">
        <v>9000641</v>
      </c>
      <c r="K600" t="s">
        <v>122</v>
      </c>
      <c r="L600" t="s">
        <v>1292</v>
      </c>
      <c r="M600">
        <v>14448</v>
      </c>
      <c r="N600" t="s">
        <v>4991</v>
      </c>
      <c r="P600" t="s">
        <v>6347</v>
      </c>
      <c r="Q600" t="s">
        <v>6348</v>
      </c>
      <c r="S600">
        <v>43473</v>
      </c>
      <c r="T600" t="s">
        <v>3215</v>
      </c>
      <c r="U600" t="s">
        <v>4992</v>
      </c>
      <c r="V600" t="s">
        <v>1293</v>
      </c>
      <c r="W600" t="s">
        <v>160</v>
      </c>
      <c r="X600" t="s">
        <v>6057</v>
      </c>
      <c r="Y600" t="s">
        <v>5528</v>
      </c>
      <c r="Z600" t="s">
        <v>5528</v>
      </c>
      <c r="AA600" t="s">
        <v>5054</v>
      </c>
      <c r="AB600" t="s">
        <v>8601</v>
      </c>
      <c r="AD600" t="s">
        <v>6511</v>
      </c>
      <c r="AE600">
        <v>40</v>
      </c>
      <c r="AF600" t="s">
        <v>8607</v>
      </c>
      <c r="AG600" t="s">
        <v>8592</v>
      </c>
      <c r="AH600" t="s">
        <v>7950</v>
      </c>
      <c r="AJ600">
        <v>13803314372</v>
      </c>
      <c r="AL600" t="s">
        <v>5010</v>
      </c>
      <c r="AM600" t="s">
        <v>5010</v>
      </c>
      <c r="AN600" t="s">
        <v>5272</v>
      </c>
      <c r="AO600" t="s">
        <v>5348</v>
      </c>
      <c r="AP600" t="s">
        <v>5491</v>
      </c>
      <c r="AT600" t="s">
        <v>4998</v>
      </c>
      <c r="AU600" t="s">
        <v>5273</v>
      </c>
      <c r="AV600" t="s">
        <v>6412</v>
      </c>
      <c r="AW600" t="s">
        <v>5352</v>
      </c>
    </row>
    <row r="601" spans="1:49" x14ac:dyDescent="0.2">
      <c r="A601">
        <v>600</v>
      </c>
      <c r="B601" t="s">
        <v>122</v>
      </c>
      <c r="C601">
        <v>10000140</v>
      </c>
      <c r="D601" t="s">
        <v>6371</v>
      </c>
      <c r="E601">
        <v>10000143</v>
      </c>
      <c r="F601" t="s">
        <v>5091</v>
      </c>
      <c r="G601">
        <v>50000394</v>
      </c>
      <c r="H601">
        <v>87</v>
      </c>
      <c r="J601">
        <v>9000642</v>
      </c>
      <c r="K601" t="s">
        <v>122</v>
      </c>
      <c r="L601" t="s">
        <v>1295</v>
      </c>
      <c r="M601">
        <v>12468</v>
      </c>
      <c r="N601" t="s">
        <v>4991</v>
      </c>
      <c r="O601" t="s">
        <v>3176</v>
      </c>
      <c r="Q601" t="s">
        <v>6422</v>
      </c>
      <c r="S601">
        <v>43473</v>
      </c>
      <c r="T601" t="s">
        <v>3215</v>
      </c>
      <c r="U601" t="s">
        <v>4992</v>
      </c>
      <c r="V601" t="s">
        <v>1296</v>
      </c>
      <c r="W601" t="s">
        <v>105</v>
      </c>
      <c r="X601" t="s">
        <v>6057</v>
      </c>
      <c r="Y601" t="s">
        <v>8600</v>
      </c>
      <c r="Z601" t="s">
        <v>6062</v>
      </c>
      <c r="AA601" t="s">
        <v>5048</v>
      </c>
      <c r="AB601" t="s">
        <v>8593</v>
      </c>
      <c r="AD601" t="s">
        <v>6512</v>
      </c>
      <c r="AE601">
        <v>33</v>
      </c>
      <c r="AF601" t="s">
        <v>8604</v>
      </c>
      <c r="AG601" t="s">
        <v>8603</v>
      </c>
      <c r="AH601" t="s">
        <v>8657</v>
      </c>
      <c r="AJ601">
        <v>15033490092</v>
      </c>
      <c r="AL601" t="s">
        <v>5010</v>
      </c>
      <c r="AM601" t="s">
        <v>5010</v>
      </c>
      <c r="AN601" t="s">
        <v>5272</v>
      </c>
      <c r="AO601" t="s">
        <v>6262</v>
      </c>
      <c r="AP601" t="s">
        <v>5491</v>
      </c>
      <c r="AT601" t="s">
        <v>4998</v>
      </c>
      <c r="AU601" t="s">
        <v>5273</v>
      </c>
      <c r="AV601" t="s">
        <v>6412</v>
      </c>
      <c r="AW601" t="s">
        <v>5352</v>
      </c>
    </row>
    <row r="602" spans="1:49" x14ac:dyDescent="0.2">
      <c r="A602">
        <v>601</v>
      </c>
      <c r="B602" t="s">
        <v>122</v>
      </c>
      <c r="C602">
        <v>10000140</v>
      </c>
      <c r="F602" t="s">
        <v>5091</v>
      </c>
      <c r="G602">
        <v>50000394</v>
      </c>
      <c r="H602">
        <v>88</v>
      </c>
      <c r="J602">
        <v>9000643</v>
      </c>
      <c r="K602" t="s">
        <v>122</v>
      </c>
      <c r="L602" t="s">
        <v>1298</v>
      </c>
      <c r="M602">
        <v>200883</v>
      </c>
      <c r="N602" t="s">
        <v>4991</v>
      </c>
      <c r="P602" t="s">
        <v>6347</v>
      </c>
      <c r="Q602" t="s">
        <v>6348</v>
      </c>
      <c r="S602">
        <v>43473</v>
      </c>
      <c r="T602" t="s">
        <v>3215</v>
      </c>
      <c r="U602" t="s">
        <v>4992</v>
      </c>
      <c r="V602" t="s">
        <v>1299</v>
      </c>
      <c r="W602" t="s">
        <v>160</v>
      </c>
      <c r="X602" t="s">
        <v>6057</v>
      </c>
      <c r="Y602" t="s">
        <v>5528</v>
      </c>
      <c r="Z602" t="s">
        <v>5528</v>
      </c>
      <c r="AD602" t="s">
        <v>6513</v>
      </c>
      <c r="AE602">
        <v>32</v>
      </c>
      <c r="AF602" t="s">
        <v>8604</v>
      </c>
      <c r="AG602" t="s">
        <v>8603</v>
      </c>
      <c r="AH602" t="s">
        <v>8890</v>
      </c>
      <c r="AI602">
        <v>41963</v>
      </c>
      <c r="AJ602">
        <v>15930569344</v>
      </c>
      <c r="AL602" t="s">
        <v>5075</v>
      </c>
      <c r="AM602" t="s">
        <v>5075</v>
      </c>
      <c r="AN602" t="s">
        <v>5272</v>
      </c>
      <c r="AO602" t="s">
        <v>5146</v>
      </c>
      <c r="AP602" t="s">
        <v>5491</v>
      </c>
      <c r="AT602" t="s">
        <v>4998</v>
      </c>
      <c r="AU602" t="s">
        <v>5273</v>
      </c>
      <c r="AV602" t="s">
        <v>6412</v>
      </c>
      <c r="AW602" t="s">
        <v>5352</v>
      </c>
    </row>
    <row r="603" spans="1:49" hidden="1" x14ac:dyDescent="0.2">
      <c r="A603">
        <v>602</v>
      </c>
      <c r="B603" t="s">
        <v>122</v>
      </c>
      <c r="C603">
        <v>10000140</v>
      </c>
      <c r="F603" t="s">
        <v>5512</v>
      </c>
      <c r="G603">
        <v>50000395</v>
      </c>
      <c r="H603">
        <v>89</v>
      </c>
      <c r="J603">
        <v>9000644</v>
      </c>
      <c r="K603" t="s">
        <v>122</v>
      </c>
      <c r="L603" t="s">
        <v>1301</v>
      </c>
      <c r="M603">
        <v>14403</v>
      </c>
      <c r="N603" t="s">
        <v>5513</v>
      </c>
      <c r="P603" t="s">
        <v>6344</v>
      </c>
      <c r="Q603" t="s">
        <v>6456</v>
      </c>
      <c r="S603">
        <v>43473</v>
      </c>
      <c r="T603" t="s">
        <v>3215</v>
      </c>
      <c r="U603" t="s">
        <v>4992</v>
      </c>
      <c r="V603" t="s">
        <v>1302</v>
      </c>
      <c r="W603" t="s">
        <v>160</v>
      </c>
      <c r="X603" t="s">
        <v>6057</v>
      </c>
      <c r="Y603" t="s">
        <v>5528</v>
      </c>
      <c r="Z603" t="s">
        <v>5528</v>
      </c>
      <c r="AD603" t="s">
        <v>6514</v>
      </c>
      <c r="AE603">
        <v>48</v>
      </c>
      <c r="AF603" t="s">
        <v>8591</v>
      </c>
      <c r="AG603" t="s">
        <v>8592</v>
      </c>
      <c r="AH603" t="s">
        <v>8823</v>
      </c>
      <c r="AI603">
        <v>40871</v>
      </c>
      <c r="AJ603">
        <v>13131558282</v>
      </c>
      <c r="AL603" t="s">
        <v>6203</v>
      </c>
      <c r="AM603" t="s">
        <v>7726</v>
      </c>
      <c r="AO603" t="s">
        <v>6515</v>
      </c>
      <c r="AP603" t="s">
        <v>5491</v>
      </c>
      <c r="AT603" t="s">
        <v>4998</v>
      </c>
      <c r="AU603" t="s">
        <v>5273</v>
      </c>
      <c r="AV603" t="s">
        <v>6412</v>
      </c>
      <c r="AW603" t="s">
        <v>5352</v>
      </c>
    </row>
    <row r="604" spans="1:49" hidden="1" x14ac:dyDescent="0.2">
      <c r="A604">
        <v>603</v>
      </c>
      <c r="B604" t="s">
        <v>122</v>
      </c>
      <c r="C604">
        <v>10000140</v>
      </c>
      <c r="F604" t="s">
        <v>5512</v>
      </c>
      <c r="G604">
        <v>50000395</v>
      </c>
      <c r="H604">
        <v>90</v>
      </c>
      <c r="J604">
        <v>9000645</v>
      </c>
      <c r="K604" t="s">
        <v>122</v>
      </c>
      <c r="L604" t="s">
        <v>1304</v>
      </c>
      <c r="M604">
        <v>14566</v>
      </c>
      <c r="N604" t="s">
        <v>5513</v>
      </c>
      <c r="P604" t="s">
        <v>6347</v>
      </c>
      <c r="Q604" t="s">
        <v>6461</v>
      </c>
      <c r="S604">
        <v>43473</v>
      </c>
      <c r="T604" t="s">
        <v>3215</v>
      </c>
      <c r="U604" t="s">
        <v>4992</v>
      </c>
      <c r="V604" t="s">
        <v>1305</v>
      </c>
      <c r="W604" t="s">
        <v>160</v>
      </c>
      <c r="X604" t="s">
        <v>6057</v>
      </c>
      <c r="Y604" t="s">
        <v>5528</v>
      </c>
      <c r="Z604" t="s">
        <v>5528</v>
      </c>
      <c r="AC604" t="s">
        <v>5049</v>
      </c>
      <c r="AD604" t="s">
        <v>6516</v>
      </c>
      <c r="AE604">
        <v>42</v>
      </c>
      <c r="AF604" t="s">
        <v>8595</v>
      </c>
      <c r="AG604" t="s">
        <v>8592</v>
      </c>
      <c r="AH604" t="s">
        <v>6654</v>
      </c>
      <c r="AJ604">
        <v>13131537865</v>
      </c>
      <c r="AL604" t="s">
        <v>5951</v>
      </c>
      <c r="AM604" t="s">
        <v>6657</v>
      </c>
      <c r="AO604" t="s">
        <v>5541</v>
      </c>
      <c r="AP604" t="s">
        <v>5491</v>
      </c>
      <c r="AT604" t="s">
        <v>4998</v>
      </c>
      <c r="AU604" t="s">
        <v>5273</v>
      </c>
      <c r="AV604" t="s">
        <v>6412</v>
      </c>
      <c r="AW604" t="s">
        <v>5352</v>
      </c>
    </row>
    <row r="605" spans="1:49" hidden="1" x14ac:dyDescent="0.2">
      <c r="A605">
        <v>604</v>
      </c>
      <c r="B605" t="s">
        <v>122</v>
      </c>
      <c r="C605">
        <v>10000140</v>
      </c>
      <c r="F605" t="s">
        <v>5512</v>
      </c>
      <c r="G605">
        <v>50000395</v>
      </c>
      <c r="H605">
        <v>91</v>
      </c>
      <c r="J605">
        <v>9000646</v>
      </c>
      <c r="K605" t="s">
        <v>122</v>
      </c>
      <c r="L605" t="s">
        <v>1307</v>
      </c>
      <c r="M605">
        <v>14584</v>
      </c>
      <c r="N605" t="s">
        <v>5513</v>
      </c>
      <c r="P605" t="s">
        <v>6347</v>
      </c>
      <c r="Q605" t="s">
        <v>6461</v>
      </c>
      <c r="S605">
        <v>43473</v>
      </c>
      <c r="T605" t="s">
        <v>3215</v>
      </c>
      <c r="U605" t="s">
        <v>4992</v>
      </c>
      <c r="V605" t="s">
        <v>1308</v>
      </c>
      <c r="W605" t="s">
        <v>160</v>
      </c>
      <c r="X605" t="s">
        <v>6057</v>
      </c>
      <c r="Y605" t="s">
        <v>5528</v>
      </c>
      <c r="Z605" t="s">
        <v>5528</v>
      </c>
      <c r="AC605" t="s">
        <v>5049</v>
      </c>
      <c r="AD605" t="s">
        <v>6517</v>
      </c>
      <c r="AE605">
        <v>41</v>
      </c>
      <c r="AF605" t="s">
        <v>8595</v>
      </c>
      <c r="AG605" t="s">
        <v>8592</v>
      </c>
      <c r="AH605" t="s">
        <v>6654</v>
      </c>
      <c r="AJ605">
        <v>15832503230</v>
      </c>
      <c r="AL605" t="s">
        <v>5148</v>
      </c>
      <c r="AM605" t="s">
        <v>5387</v>
      </c>
      <c r="AO605" t="s">
        <v>5668</v>
      </c>
      <c r="AP605" t="s">
        <v>5491</v>
      </c>
      <c r="AT605" t="s">
        <v>4998</v>
      </c>
      <c r="AU605" t="s">
        <v>5273</v>
      </c>
      <c r="AV605" t="s">
        <v>6412</v>
      </c>
      <c r="AW605" t="s">
        <v>5352</v>
      </c>
    </row>
    <row r="606" spans="1:49" hidden="1" x14ac:dyDescent="0.2">
      <c r="A606">
        <v>605</v>
      </c>
      <c r="B606" t="s">
        <v>122</v>
      </c>
      <c r="C606">
        <v>10000140</v>
      </c>
      <c r="F606" t="s">
        <v>5512</v>
      </c>
      <c r="G606">
        <v>50000395</v>
      </c>
      <c r="H606">
        <v>92</v>
      </c>
      <c r="J606">
        <v>9000647</v>
      </c>
      <c r="K606" t="s">
        <v>122</v>
      </c>
      <c r="L606" t="s">
        <v>1310</v>
      </c>
      <c r="M606">
        <v>14574</v>
      </c>
      <c r="N606" t="s">
        <v>5513</v>
      </c>
      <c r="P606" t="s">
        <v>6344</v>
      </c>
      <c r="Q606" t="s">
        <v>6461</v>
      </c>
      <c r="S606">
        <v>43473</v>
      </c>
      <c r="T606" t="s">
        <v>3215</v>
      </c>
      <c r="U606" t="s">
        <v>4992</v>
      </c>
      <c r="V606" t="s">
        <v>1311</v>
      </c>
      <c r="W606" t="s">
        <v>160</v>
      </c>
      <c r="X606" t="s">
        <v>6057</v>
      </c>
      <c r="Y606" t="s">
        <v>5528</v>
      </c>
      <c r="Z606" t="s">
        <v>5528</v>
      </c>
      <c r="AC606" t="s">
        <v>5049</v>
      </c>
      <c r="AD606" t="s">
        <v>6518</v>
      </c>
      <c r="AE606">
        <v>42</v>
      </c>
      <c r="AF606" t="s">
        <v>8595</v>
      </c>
      <c r="AG606" t="s">
        <v>8592</v>
      </c>
      <c r="AH606" t="s">
        <v>6654</v>
      </c>
      <c r="AJ606">
        <v>13722505518</v>
      </c>
      <c r="AL606" t="s">
        <v>5951</v>
      </c>
      <c r="AM606" t="s">
        <v>6657</v>
      </c>
      <c r="AO606" t="s">
        <v>5541</v>
      </c>
      <c r="AP606" t="s">
        <v>5491</v>
      </c>
      <c r="AT606" t="s">
        <v>4998</v>
      </c>
      <c r="AU606" t="s">
        <v>5273</v>
      </c>
      <c r="AV606" t="s">
        <v>6412</v>
      </c>
      <c r="AW606" t="s">
        <v>5352</v>
      </c>
    </row>
    <row r="607" spans="1:49" hidden="1" x14ac:dyDescent="0.2">
      <c r="A607">
        <v>606</v>
      </c>
      <c r="B607" t="s">
        <v>122</v>
      </c>
      <c r="C607">
        <v>10000140</v>
      </c>
      <c r="F607" t="s">
        <v>5512</v>
      </c>
      <c r="G607">
        <v>50000395</v>
      </c>
      <c r="H607">
        <v>93</v>
      </c>
      <c r="J607">
        <v>9000648</v>
      </c>
      <c r="K607" t="s">
        <v>122</v>
      </c>
      <c r="L607" t="s">
        <v>1313</v>
      </c>
      <c r="M607">
        <v>14655</v>
      </c>
      <c r="N607" t="s">
        <v>5513</v>
      </c>
      <c r="P607" t="s">
        <v>6347</v>
      </c>
      <c r="Q607" t="s">
        <v>6468</v>
      </c>
      <c r="S607">
        <v>43473</v>
      </c>
      <c r="T607" t="s">
        <v>3215</v>
      </c>
      <c r="U607" t="s">
        <v>5130</v>
      </c>
      <c r="V607" t="s">
        <v>1314</v>
      </c>
      <c r="W607" t="s">
        <v>160</v>
      </c>
      <c r="X607" t="s">
        <v>6057</v>
      </c>
      <c r="Y607" t="s">
        <v>5528</v>
      </c>
      <c r="Z607" t="s">
        <v>5528</v>
      </c>
      <c r="AC607" t="s">
        <v>5487</v>
      </c>
      <c r="AD607" t="s">
        <v>6519</v>
      </c>
      <c r="AE607">
        <v>41</v>
      </c>
      <c r="AF607" t="s">
        <v>8595</v>
      </c>
      <c r="AG607" t="s">
        <v>8592</v>
      </c>
      <c r="AH607" t="s">
        <v>6654</v>
      </c>
      <c r="AJ607">
        <v>13931488274</v>
      </c>
      <c r="AL607" t="s">
        <v>5951</v>
      </c>
      <c r="AM607" t="s">
        <v>6657</v>
      </c>
      <c r="AO607" t="s">
        <v>5541</v>
      </c>
      <c r="AP607" t="s">
        <v>5491</v>
      </c>
      <c r="AT607" t="s">
        <v>4998</v>
      </c>
      <c r="AU607" t="s">
        <v>5273</v>
      </c>
      <c r="AV607" t="s">
        <v>6412</v>
      </c>
      <c r="AW607" t="s">
        <v>5352</v>
      </c>
    </row>
    <row r="608" spans="1:49" hidden="1" x14ac:dyDescent="0.2">
      <c r="A608">
        <v>607</v>
      </c>
      <c r="B608" t="s">
        <v>122</v>
      </c>
      <c r="C608">
        <v>10000140</v>
      </c>
      <c r="F608" t="s">
        <v>5512</v>
      </c>
      <c r="G608">
        <v>50000395</v>
      </c>
      <c r="H608">
        <v>94</v>
      </c>
      <c r="J608">
        <v>9000649</v>
      </c>
      <c r="K608" t="s">
        <v>122</v>
      </c>
      <c r="L608" t="s">
        <v>1316</v>
      </c>
      <c r="M608">
        <v>14650</v>
      </c>
      <c r="N608" t="s">
        <v>5513</v>
      </c>
      <c r="P608" t="s">
        <v>6344</v>
      </c>
      <c r="Q608" t="s">
        <v>6468</v>
      </c>
      <c r="S608">
        <v>43473</v>
      </c>
      <c r="T608" t="s">
        <v>3215</v>
      </c>
      <c r="U608" t="s">
        <v>4992</v>
      </c>
      <c r="V608" t="s">
        <v>1317</v>
      </c>
      <c r="W608" t="s">
        <v>160</v>
      </c>
      <c r="X608" t="s">
        <v>6057</v>
      </c>
      <c r="Y608" t="s">
        <v>5528</v>
      </c>
      <c r="Z608" t="s">
        <v>5528</v>
      </c>
      <c r="AC608" t="s">
        <v>5049</v>
      </c>
      <c r="AD608" t="s">
        <v>6520</v>
      </c>
      <c r="AE608">
        <v>46</v>
      </c>
      <c r="AF608" t="s">
        <v>8591</v>
      </c>
      <c r="AG608" t="s">
        <v>8592</v>
      </c>
      <c r="AH608" t="s">
        <v>8891</v>
      </c>
      <c r="AJ608">
        <v>13931490394</v>
      </c>
      <c r="AL608" t="s">
        <v>5951</v>
      </c>
      <c r="AM608" t="s">
        <v>6657</v>
      </c>
      <c r="AO608" t="s">
        <v>5541</v>
      </c>
      <c r="AP608" t="s">
        <v>5491</v>
      </c>
      <c r="AT608" t="s">
        <v>4998</v>
      </c>
      <c r="AU608" t="s">
        <v>5273</v>
      </c>
      <c r="AV608" t="s">
        <v>6412</v>
      </c>
      <c r="AW608" t="s">
        <v>5352</v>
      </c>
    </row>
    <row r="609" spans="1:49" hidden="1" x14ac:dyDescent="0.2">
      <c r="A609">
        <v>608</v>
      </c>
      <c r="B609" t="s">
        <v>122</v>
      </c>
      <c r="C609">
        <v>10000140</v>
      </c>
      <c r="F609" t="s">
        <v>5512</v>
      </c>
      <c r="G609">
        <v>50000395</v>
      </c>
      <c r="H609">
        <v>95</v>
      </c>
      <c r="J609">
        <v>9000650</v>
      </c>
      <c r="K609" t="s">
        <v>122</v>
      </c>
      <c r="L609" t="s">
        <v>1319</v>
      </c>
      <c r="M609">
        <v>14656</v>
      </c>
      <c r="N609" t="s">
        <v>5513</v>
      </c>
      <c r="P609" t="s">
        <v>6344</v>
      </c>
      <c r="Q609" t="s">
        <v>6468</v>
      </c>
      <c r="S609">
        <v>43473</v>
      </c>
      <c r="T609" t="s">
        <v>3215</v>
      </c>
      <c r="U609" t="s">
        <v>4992</v>
      </c>
      <c r="V609" t="s">
        <v>1320</v>
      </c>
      <c r="W609" t="s">
        <v>160</v>
      </c>
      <c r="X609" t="s">
        <v>6057</v>
      </c>
      <c r="Y609" t="s">
        <v>5528</v>
      </c>
      <c r="Z609" t="s">
        <v>5528</v>
      </c>
      <c r="AC609" t="s">
        <v>5049</v>
      </c>
      <c r="AD609" t="s">
        <v>6521</v>
      </c>
      <c r="AE609">
        <v>40</v>
      </c>
      <c r="AF609" t="s">
        <v>8607</v>
      </c>
      <c r="AG609" t="s">
        <v>8592</v>
      </c>
      <c r="AH609" t="s">
        <v>6654</v>
      </c>
      <c r="AI609">
        <v>40871</v>
      </c>
      <c r="AJ609">
        <v>13932529964</v>
      </c>
      <c r="AL609" t="s">
        <v>5010</v>
      </c>
      <c r="AM609" t="s">
        <v>5010</v>
      </c>
      <c r="AN609" t="s">
        <v>5362</v>
      </c>
      <c r="AO609" t="s">
        <v>5394</v>
      </c>
      <c r="AP609" t="s">
        <v>5491</v>
      </c>
      <c r="AT609" t="s">
        <v>4998</v>
      </c>
      <c r="AU609" t="s">
        <v>5273</v>
      </c>
      <c r="AV609" t="s">
        <v>6412</v>
      </c>
      <c r="AW609" t="s">
        <v>5352</v>
      </c>
    </row>
    <row r="610" spans="1:49" hidden="1" x14ac:dyDescent="0.2">
      <c r="A610">
        <v>609</v>
      </c>
      <c r="B610" t="s">
        <v>122</v>
      </c>
      <c r="C610">
        <v>10000140</v>
      </c>
      <c r="F610" t="s">
        <v>5512</v>
      </c>
      <c r="G610">
        <v>50000395</v>
      </c>
      <c r="H610">
        <v>96</v>
      </c>
      <c r="J610">
        <v>9000651</v>
      </c>
      <c r="K610" t="s">
        <v>122</v>
      </c>
      <c r="L610" t="s">
        <v>1322</v>
      </c>
      <c r="M610">
        <v>14607</v>
      </c>
      <c r="N610" t="s">
        <v>5513</v>
      </c>
      <c r="P610" t="s">
        <v>6347</v>
      </c>
      <c r="Q610" t="s">
        <v>6456</v>
      </c>
      <c r="S610">
        <v>43473</v>
      </c>
      <c r="T610" t="s">
        <v>3215</v>
      </c>
      <c r="U610" t="s">
        <v>4992</v>
      </c>
      <c r="V610" t="s">
        <v>1323</v>
      </c>
      <c r="W610" t="s">
        <v>160</v>
      </c>
      <c r="X610" t="s">
        <v>6057</v>
      </c>
      <c r="Y610" t="s">
        <v>5528</v>
      </c>
      <c r="Z610" t="s">
        <v>5528</v>
      </c>
      <c r="AC610" t="s">
        <v>5487</v>
      </c>
      <c r="AD610" t="s">
        <v>6522</v>
      </c>
      <c r="AE610">
        <v>41</v>
      </c>
      <c r="AF610" t="s">
        <v>8595</v>
      </c>
      <c r="AG610" t="s">
        <v>8592</v>
      </c>
      <c r="AH610" t="s">
        <v>6654</v>
      </c>
      <c r="AJ610">
        <v>13582552840</v>
      </c>
      <c r="AL610" t="s">
        <v>5951</v>
      </c>
      <c r="AM610" t="s">
        <v>6657</v>
      </c>
      <c r="AO610" t="s">
        <v>5541</v>
      </c>
      <c r="AP610" t="s">
        <v>5491</v>
      </c>
      <c r="AT610" t="s">
        <v>4998</v>
      </c>
      <c r="AU610" t="s">
        <v>5273</v>
      </c>
      <c r="AV610" t="s">
        <v>6412</v>
      </c>
      <c r="AW610" t="s">
        <v>5352</v>
      </c>
    </row>
    <row r="611" spans="1:49" hidden="1" x14ac:dyDescent="0.2">
      <c r="A611">
        <v>610</v>
      </c>
      <c r="B611" t="s">
        <v>122</v>
      </c>
      <c r="C611">
        <v>10000140</v>
      </c>
      <c r="F611" t="s">
        <v>5512</v>
      </c>
      <c r="G611">
        <v>50000395</v>
      </c>
      <c r="H611">
        <v>97</v>
      </c>
      <c r="J611">
        <v>9000652</v>
      </c>
      <c r="K611" t="s">
        <v>122</v>
      </c>
      <c r="L611" t="s">
        <v>1325</v>
      </c>
      <c r="M611">
        <v>14596</v>
      </c>
      <c r="N611" t="s">
        <v>5513</v>
      </c>
      <c r="P611" t="s">
        <v>6344</v>
      </c>
      <c r="Q611" t="s">
        <v>6456</v>
      </c>
      <c r="S611">
        <v>43473</v>
      </c>
      <c r="T611" t="s">
        <v>3215</v>
      </c>
      <c r="U611" t="s">
        <v>4992</v>
      </c>
      <c r="V611" t="s">
        <v>1326</v>
      </c>
      <c r="W611" t="s">
        <v>160</v>
      </c>
      <c r="X611" t="s">
        <v>6057</v>
      </c>
      <c r="Y611" t="s">
        <v>5528</v>
      </c>
      <c r="Z611" t="s">
        <v>5528</v>
      </c>
      <c r="AC611" t="s">
        <v>5487</v>
      </c>
      <c r="AD611" t="s">
        <v>6523</v>
      </c>
      <c r="AE611">
        <v>41</v>
      </c>
      <c r="AF611" t="s">
        <v>8607</v>
      </c>
      <c r="AG611" t="s">
        <v>8592</v>
      </c>
      <c r="AH611" t="s">
        <v>6654</v>
      </c>
      <c r="AJ611">
        <v>13832501645</v>
      </c>
      <c r="AL611" t="s">
        <v>5010</v>
      </c>
      <c r="AM611" t="s">
        <v>5010</v>
      </c>
      <c r="AN611" t="s">
        <v>5272</v>
      </c>
      <c r="AO611" t="s">
        <v>5146</v>
      </c>
      <c r="AP611" t="s">
        <v>5491</v>
      </c>
      <c r="AT611" t="s">
        <v>4998</v>
      </c>
      <c r="AU611" t="s">
        <v>5273</v>
      </c>
      <c r="AV611" t="s">
        <v>6412</v>
      </c>
      <c r="AW611" t="s">
        <v>5352</v>
      </c>
    </row>
    <row r="612" spans="1:49" hidden="1" x14ac:dyDescent="0.2">
      <c r="A612">
        <v>611</v>
      </c>
      <c r="B612" t="s">
        <v>122</v>
      </c>
      <c r="C612">
        <v>10000140</v>
      </c>
      <c r="F612" t="s">
        <v>5512</v>
      </c>
      <c r="G612">
        <v>50000395</v>
      </c>
      <c r="H612">
        <v>98</v>
      </c>
      <c r="J612">
        <v>9000653</v>
      </c>
      <c r="K612" t="s">
        <v>122</v>
      </c>
      <c r="L612" t="s">
        <v>1328</v>
      </c>
      <c r="M612">
        <v>14614</v>
      </c>
      <c r="N612" t="s">
        <v>5513</v>
      </c>
      <c r="P612" t="s">
        <v>6347</v>
      </c>
      <c r="Q612" t="s">
        <v>6456</v>
      </c>
      <c r="S612">
        <v>43473</v>
      </c>
      <c r="T612" t="s">
        <v>3215</v>
      </c>
      <c r="U612" t="s">
        <v>4992</v>
      </c>
      <c r="V612" t="s">
        <v>1329</v>
      </c>
      <c r="W612" t="s">
        <v>160</v>
      </c>
      <c r="X612" t="s">
        <v>6057</v>
      </c>
      <c r="Y612" t="s">
        <v>5528</v>
      </c>
      <c r="Z612" t="s">
        <v>5528</v>
      </c>
      <c r="AD612" t="s">
        <v>6295</v>
      </c>
      <c r="AE612">
        <v>46</v>
      </c>
      <c r="AF612" t="s">
        <v>8595</v>
      </c>
      <c r="AG612" t="s">
        <v>8592</v>
      </c>
      <c r="AH612" t="s">
        <v>8868</v>
      </c>
      <c r="AJ612">
        <v>13333159309</v>
      </c>
      <c r="AL612" t="s">
        <v>5951</v>
      </c>
      <c r="AM612" t="s">
        <v>6657</v>
      </c>
      <c r="AO612" t="s">
        <v>5541</v>
      </c>
      <c r="AP612" t="s">
        <v>5491</v>
      </c>
      <c r="AT612" t="s">
        <v>4998</v>
      </c>
      <c r="AU612" t="s">
        <v>5273</v>
      </c>
      <c r="AV612" t="s">
        <v>6412</v>
      </c>
      <c r="AW612" t="s">
        <v>5352</v>
      </c>
    </row>
    <row r="613" spans="1:49" hidden="1" x14ac:dyDescent="0.2">
      <c r="A613">
        <v>612</v>
      </c>
      <c r="B613" t="s">
        <v>122</v>
      </c>
      <c r="C613">
        <v>10000140</v>
      </c>
      <c r="F613" t="s">
        <v>5512</v>
      </c>
      <c r="G613">
        <v>50000395</v>
      </c>
      <c r="H613">
        <v>99</v>
      </c>
      <c r="J613">
        <v>9000654</v>
      </c>
      <c r="K613" t="s">
        <v>122</v>
      </c>
      <c r="L613" t="s">
        <v>1331</v>
      </c>
      <c r="M613">
        <v>14600</v>
      </c>
      <c r="N613" t="s">
        <v>5513</v>
      </c>
      <c r="P613" t="s">
        <v>6344</v>
      </c>
      <c r="Q613" t="s">
        <v>6456</v>
      </c>
      <c r="S613">
        <v>43473</v>
      </c>
      <c r="T613" t="s">
        <v>3215</v>
      </c>
      <c r="U613" t="s">
        <v>4992</v>
      </c>
      <c r="V613" t="s">
        <v>1332</v>
      </c>
      <c r="W613" t="s">
        <v>160</v>
      </c>
      <c r="X613" t="s">
        <v>6057</v>
      </c>
      <c r="Y613" t="s">
        <v>5528</v>
      </c>
      <c r="Z613" t="s">
        <v>5528</v>
      </c>
      <c r="AC613" t="s">
        <v>5487</v>
      </c>
      <c r="AD613" t="s">
        <v>6524</v>
      </c>
      <c r="AE613">
        <v>41</v>
      </c>
      <c r="AF613" t="s">
        <v>8595</v>
      </c>
      <c r="AG613" t="s">
        <v>8592</v>
      </c>
      <c r="AH613" t="s">
        <v>6654</v>
      </c>
      <c r="AI613">
        <v>38680</v>
      </c>
      <c r="AJ613">
        <v>13663379196</v>
      </c>
      <c r="AL613" t="s">
        <v>5387</v>
      </c>
      <c r="AM613" t="s">
        <v>5387</v>
      </c>
      <c r="AN613" t="s">
        <v>6525</v>
      </c>
      <c r="AO613" t="s">
        <v>5142</v>
      </c>
      <c r="AP613" t="s">
        <v>5491</v>
      </c>
      <c r="AT613" t="s">
        <v>4998</v>
      </c>
      <c r="AU613" t="s">
        <v>5273</v>
      </c>
      <c r="AV613" t="s">
        <v>6412</v>
      </c>
      <c r="AW613" t="s">
        <v>5352</v>
      </c>
    </row>
    <row r="614" spans="1:49" hidden="1" x14ac:dyDescent="0.2">
      <c r="A614">
        <v>613</v>
      </c>
      <c r="B614" t="s">
        <v>122</v>
      </c>
      <c r="C614">
        <v>10000140</v>
      </c>
      <c r="F614" t="s">
        <v>5512</v>
      </c>
      <c r="G614">
        <v>50000395</v>
      </c>
      <c r="H614">
        <v>100</v>
      </c>
      <c r="J614">
        <v>9000655</v>
      </c>
      <c r="K614" t="s">
        <v>122</v>
      </c>
      <c r="L614" t="s">
        <v>1334</v>
      </c>
      <c r="M614">
        <v>14611</v>
      </c>
      <c r="N614" t="s">
        <v>5513</v>
      </c>
      <c r="P614" t="s">
        <v>6347</v>
      </c>
      <c r="Q614" t="s">
        <v>6456</v>
      </c>
      <c r="S614">
        <v>43473</v>
      </c>
      <c r="T614" t="s">
        <v>3215</v>
      </c>
      <c r="U614" t="s">
        <v>4992</v>
      </c>
      <c r="V614" t="s">
        <v>1335</v>
      </c>
      <c r="W614" t="s">
        <v>160</v>
      </c>
      <c r="X614" t="s">
        <v>6057</v>
      </c>
      <c r="Y614" t="s">
        <v>5528</v>
      </c>
      <c r="Z614" t="s">
        <v>5528</v>
      </c>
      <c r="AC614" t="s">
        <v>5824</v>
      </c>
      <c r="AD614" t="s">
        <v>6526</v>
      </c>
      <c r="AE614">
        <v>41</v>
      </c>
      <c r="AF614" t="s">
        <v>8595</v>
      </c>
      <c r="AG614" t="s">
        <v>8592</v>
      </c>
      <c r="AH614" t="s">
        <v>6654</v>
      </c>
      <c r="AJ614">
        <v>13832967638</v>
      </c>
      <c r="AL614" t="s">
        <v>5951</v>
      </c>
      <c r="AM614" t="s">
        <v>6657</v>
      </c>
      <c r="AO614" t="s">
        <v>5541</v>
      </c>
      <c r="AP614" t="s">
        <v>5491</v>
      </c>
      <c r="AT614" t="s">
        <v>4998</v>
      </c>
      <c r="AU614" t="s">
        <v>5273</v>
      </c>
      <c r="AV614" t="s">
        <v>6412</v>
      </c>
      <c r="AW614" t="s">
        <v>5352</v>
      </c>
    </row>
    <row r="615" spans="1:49" x14ac:dyDescent="0.2">
      <c r="A615">
        <v>614</v>
      </c>
      <c r="B615" t="s">
        <v>122</v>
      </c>
      <c r="C615">
        <v>10000140</v>
      </c>
      <c r="F615" t="s">
        <v>5512</v>
      </c>
      <c r="G615">
        <v>50000395</v>
      </c>
      <c r="H615">
        <v>101</v>
      </c>
      <c r="J615">
        <v>9000656</v>
      </c>
      <c r="K615" t="s">
        <v>122</v>
      </c>
      <c r="L615" t="s">
        <v>1337</v>
      </c>
      <c r="M615">
        <v>16600</v>
      </c>
      <c r="N615" t="s">
        <v>5513</v>
      </c>
      <c r="P615" t="s">
        <v>6367</v>
      </c>
      <c r="Q615" t="s">
        <v>6527</v>
      </c>
      <c r="S615">
        <v>43473</v>
      </c>
      <c r="T615" t="s">
        <v>3215</v>
      </c>
      <c r="U615" t="s">
        <v>4992</v>
      </c>
      <c r="V615" t="s">
        <v>1338</v>
      </c>
      <c r="W615" t="s">
        <v>160</v>
      </c>
      <c r="X615" t="s">
        <v>6057</v>
      </c>
      <c r="Y615" t="s">
        <v>5528</v>
      </c>
      <c r="Z615" t="s">
        <v>5528</v>
      </c>
      <c r="AC615" t="s">
        <v>5049</v>
      </c>
      <c r="AD615" t="s">
        <v>6528</v>
      </c>
      <c r="AE615">
        <v>33</v>
      </c>
      <c r="AF615" t="s">
        <v>8604</v>
      </c>
      <c r="AG615" t="s">
        <v>8603</v>
      </c>
      <c r="AH615" t="s">
        <v>6737</v>
      </c>
      <c r="AJ615">
        <v>13831580884</v>
      </c>
      <c r="AL615" t="s">
        <v>5387</v>
      </c>
      <c r="AM615" t="s">
        <v>5387</v>
      </c>
      <c r="AN615" t="s">
        <v>6225</v>
      </c>
      <c r="AO615" t="s">
        <v>5194</v>
      </c>
      <c r="AP615" t="s">
        <v>5491</v>
      </c>
      <c r="AT615" t="s">
        <v>4998</v>
      </c>
      <c r="AU615" t="s">
        <v>5273</v>
      </c>
      <c r="AV615" t="s">
        <v>6412</v>
      </c>
      <c r="AW615" t="s">
        <v>5352</v>
      </c>
    </row>
    <row r="616" spans="1:49" x14ac:dyDescent="0.2">
      <c r="A616">
        <v>615</v>
      </c>
      <c r="B616" t="s">
        <v>122</v>
      </c>
      <c r="C616">
        <v>10000140</v>
      </c>
      <c r="F616" t="s">
        <v>5512</v>
      </c>
      <c r="G616">
        <v>50000395</v>
      </c>
      <c r="H616">
        <v>102</v>
      </c>
      <c r="J616">
        <v>9000657</v>
      </c>
      <c r="K616" t="s">
        <v>122</v>
      </c>
      <c r="L616" t="s">
        <v>1340</v>
      </c>
      <c r="M616">
        <v>16309</v>
      </c>
      <c r="N616" t="s">
        <v>5513</v>
      </c>
      <c r="P616" t="s">
        <v>6367</v>
      </c>
      <c r="Q616" t="s">
        <v>6500</v>
      </c>
      <c r="S616">
        <v>43473</v>
      </c>
      <c r="T616" t="s">
        <v>3215</v>
      </c>
      <c r="U616" t="s">
        <v>4992</v>
      </c>
      <c r="V616" t="s">
        <v>1341</v>
      </c>
      <c r="W616" t="s">
        <v>160</v>
      </c>
      <c r="X616" t="s">
        <v>6057</v>
      </c>
      <c r="Y616" t="s">
        <v>5528</v>
      </c>
      <c r="Z616" t="s">
        <v>5528</v>
      </c>
      <c r="AC616" t="s">
        <v>5487</v>
      </c>
      <c r="AD616" t="s">
        <v>6529</v>
      </c>
      <c r="AE616">
        <v>30</v>
      </c>
      <c r="AF616" t="s">
        <v>8602</v>
      </c>
      <c r="AG616" t="s">
        <v>8603</v>
      </c>
      <c r="AH616" t="s">
        <v>6720</v>
      </c>
      <c r="AJ616">
        <v>13780532919</v>
      </c>
      <c r="AL616" t="s">
        <v>5524</v>
      </c>
      <c r="AM616" t="s">
        <v>6657</v>
      </c>
      <c r="AN616" t="s">
        <v>6211</v>
      </c>
      <c r="AO616" t="s">
        <v>6530</v>
      </c>
      <c r="AP616" t="s">
        <v>5491</v>
      </c>
      <c r="AT616" t="s">
        <v>4998</v>
      </c>
      <c r="AU616" t="s">
        <v>5273</v>
      </c>
      <c r="AV616" t="s">
        <v>6412</v>
      </c>
      <c r="AW616" t="s">
        <v>5352</v>
      </c>
    </row>
    <row r="617" spans="1:49" x14ac:dyDescent="0.2">
      <c r="A617">
        <v>616</v>
      </c>
      <c r="B617" t="s">
        <v>122</v>
      </c>
      <c r="C617">
        <v>10000140</v>
      </c>
      <c r="F617" t="s">
        <v>5512</v>
      </c>
      <c r="G617">
        <v>50000395</v>
      </c>
      <c r="H617">
        <v>103</v>
      </c>
      <c r="J617">
        <v>9000658</v>
      </c>
      <c r="K617" t="s">
        <v>122</v>
      </c>
      <c r="L617" t="s">
        <v>1343</v>
      </c>
      <c r="M617">
        <v>16647</v>
      </c>
      <c r="N617" t="s">
        <v>5513</v>
      </c>
      <c r="P617" t="s">
        <v>6367</v>
      </c>
      <c r="Q617" t="s">
        <v>6531</v>
      </c>
      <c r="S617">
        <v>43473</v>
      </c>
      <c r="T617" t="s">
        <v>3215</v>
      </c>
      <c r="U617" t="s">
        <v>4992</v>
      </c>
      <c r="V617" t="s">
        <v>1344</v>
      </c>
      <c r="W617" t="s">
        <v>160</v>
      </c>
      <c r="X617" t="s">
        <v>6057</v>
      </c>
      <c r="Y617" t="s">
        <v>5528</v>
      </c>
      <c r="Z617" t="s">
        <v>5528</v>
      </c>
      <c r="AC617" t="s">
        <v>5487</v>
      </c>
      <c r="AD617" t="s">
        <v>6532</v>
      </c>
      <c r="AE617">
        <v>31</v>
      </c>
      <c r="AF617" t="s">
        <v>8602</v>
      </c>
      <c r="AG617" t="s">
        <v>8603</v>
      </c>
      <c r="AH617" t="s">
        <v>6737</v>
      </c>
      <c r="AJ617">
        <v>13131570907</v>
      </c>
      <c r="AL617" t="s">
        <v>5524</v>
      </c>
      <c r="AM617" t="s">
        <v>6657</v>
      </c>
      <c r="AN617" t="s">
        <v>6533</v>
      </c>
      <c r="AO617" t="s">
        <v>6530</v>
      </c>
      <c r="AP617" t="s">
        <v>5491</v>
      </c>
      <c r="AT617" t="s">
        <v>4998</v>
      </c>
      <c r="AU617" t="s">
        <v>5273</v>
      </c>
      <c r="AV617" t="s">
        <v>6412</v>
      </c>
      <c r="AW617" t="s">
        <v>5352</v>
      </c>
    </row>
    <row r="618" spans="1:49" x14ac:dyDescent="0.2">
      <c r="A618">
        <v>617</v>
      </c>
      <c r="B618" t="s">
        <v>122</v>
      </c>
      <c r="C618">
        <v>10000140</v>
      </c>
      <c r="F618" t="s">
        <v>5512</v>
      </c>
      <c r="G618">
        <v>50000395</v>
      </c>
      <c r="H618">
        <v>104</v>
      </c>
      <c r="J618">
        <v>9000661</v>
      </c>
      <c r="K618" t="s">
        <v>122</v>
      </c>
      <c r="L618" t="s">
        <v>1349</v>
      </c>
      <c r="M618">
        <v>16224</v>
      </c>
      <c r="N618" t="s">
        <v>5513</v>
      </c>
      <c r="P618" t="s">
        <v>6367</v>
      </c>
      <c r="Q618" t="s">
        <v>6531</v>
      </c>
      <c r="S618">
        <v>43473</v>
      </c>
      <c r="T618" t="s">
        <v>3215</v>
      </c>
      <c r="U618" t="s">
        <v>4992</v>
      </c>
      <c r="V618" t="s">
        <v>1350</v>
      </c>
      <c r="W618" t="s">
        <v>160</v>
      </c>
      <c r="X618" t="s">
        <v>6057</v>
      </c>
      <c r="Y618" t="s">
        <v>5528</v>
      </c>
      <c r="Z618" t="s">
        <v>5528</v>
      </c>
      <c r="AC618" t="s">
        <v>5049</v>
      </c>
      <c r="AD618" t="s">
        <v>6534</v>
      </c>
      <c r="AE618">
        <v>35</v>
      </c>
      <c r="AF618" t="s">
        <v>8604</v>
      </c>
      <c r="AG618" t="s">
        <v>8603</v>
      </c>
      <c r="AH618" t="s">
        <v>6720</v>
      </c>
      <c r="AJ618">
        <v>13832806120</v>
      </c>
      <c r="AL618" t="s">
        <v>5148</v>
      </c>
      <c r="AM618" t="s">
        <v>5387</v>
      </c>
      <c r="AN618" t="s">
        <v>6535</v>
      </c>
      <c r="AO618" t="s">
        <v>5194</v>
      </c>
      <c r="AP618" t="s">
        <v>5491</v>
      </c>
      <c r="AT618" t="s">
        <v>4998</v>
      </c>
      <c r="AU618" t="s">
        <v>5273</v>
      </c>
      <c r="AV618" t="s">
        <v>6412</v>
      </c>
      <c r="AW618" t="s">
        <v>5352</v>
      </c>
    </row>
    <row r="619" spans="1:49" x14ac:dyDescent="0.2">
      <c r="A619">
        <v>618</v>
      </c>
      <c r="B619" t="s">
        <v>122</v>
      </c>
      <c r="C619">
        <v>10000140</v>
      </c>
      <c r="F619" t="s">
        <v>5512</v>
      </c>
      <c r="G619">
        <v>50000395</v>
      </c>
      <c r="H619">
        <v>105</v>
      </c>
      <c r="J619">
        <v>9000662</v>
      </c>
      <c r="K619" t="s">
        <v>122</v>
      </c>
      <c r="L619" t="s">
        <v>1352</v>
      </c>
      <c r="M619">
        <v>16172</v>
      </c>
      <c r="N619" t="s">
        <v>5513</v>
      </c>
      <c r="P619" t="s">
        <v>6367</v>
      </c>
      <c r="Q619" t="s">
        <v>6406</v>
      </c>
      <c r="S619">
        <v>43473</v>
      </c>
      <c r="T619" t="s">
        <v>3215</v>
      </c>
      <c r="U619" t="s">
        <v>4992</v>
      </c>
      <c r="V619" t="s">
        <v>1353</v>
      </c>
      <c r="W619" t="s">
        <v>160</v>
      </c>
      <c r="X619" t="s">
        <v>6057</v>
      </c>
      <c r="Y619" t="s">
        <v>5528</v>
      </c>
      <c r="Z619" t="s">
        <v>5528</v>
      </c>
      <c r="AC619" t="s">
        <v>5487</v>
      </c>
      <c r="AD619" t="s">
        <v>6536</v>
      </c>
      <c r="AE619">
        <v>31</v>
      </c>
      <c r="AF619" t="s">
        <v>8604</v>
      </c>
      <c r="AG619" t="s">
        <v>8603</v>
      </c>
      <c r="AH619" t="s">
        <v>6737</v>
      </c>
      <c r="AJ619">
        <v>15932548890</v>
      </c>
      <c r="AL619" t="s">
        <v>5524</v>
      </c>
      <c r="AM619" t="s">
        <v>6657</v>
      </c>
      <c r="AN619" t="s">
        <v>5952</v>
      </c>
      <c r="AO619" t="s">
        <v>6530</v>
      </c>
      <c r="AP619" t="s">
        <v>5491</v>
      </c>
      <c r="AT619" t="s">
        <v>4998</v>
      </c>
      <c r="AU619" t="s">
        <v>5273</v>
      </c>
      <c r="AV619" t="s">
        <v>6412</v>
      </c>
      <c r="AW619" t="s">
        <v>5352</v>
      </c>
    </row>
    <row r="620" spans="1:49" x14ac:dyDescent="0.2">
      <c r="A620">
        <v>619</v>
      </c>
      <c r="B620" t="s">
        <v>122</v>
      </c>
      <c r="C620">
        <v>10000140</v>
      </c>
      <c r="F620" t="s">
        <v>5512</v>
      </c>
      <c r="G620">
        <v>50000395</v>
      </c>
      <c r="H620">
        <v>106</v>
      </c>
      <c r="J620">
        <v>9000663</v>
      </c>
      <c r="K620" t="s">
        <v>122</v>
      </c>
      <c r="L620" t="s">
        <v>1355</v>
      </c>
      <c r="M620">
        <v>66055</v>
      </c>
      <c r="N620" t="s">
        <v>5513</v>
      </c>
      <c r="P620" t="s">
        <v>6367</v>
      </c>
      <c r="Q620" t="s">
        <v>6537</v>
      </c>
      <c r="S620">
        <v>43473</v>
      </c>
      <c r="T620" t="s">
        <v>3215</v>
      </c>
      <c r="U620" t="s">
        <v>4992</v>
      </c>
      <c r="V620" t="s">
        <v>1356</v>
      </c>
      <c r="W620" t="s">
        <v>160</v>
      </c>
      <c r="X620" t="s">
        <v>6057</v>
      </c>
      <c r="Y620" t="s">
        <v>5528</v>
      </c>
      <c r="Z620" t="s">
        <v>5528</v>
      </c>
      <c r="AD620" t="s">
        <v>6538</v>
      </c>
      <c r="AE620">
        <v>29</v>
      </c>
      <c r="AF620" t="s">
        <v>8602</v>
      </c>
      <c r="AG620" t="s">
        <v>8603</v>
      </c>
      <c r="AH620" t="s">
        <v>8715</v>
      </c>
      <c r="AJ620">
        <v>15631537791</v>
      </c>
      <c r="AL620" t="s">
        <v>5524</v>
      </c>
      <c r="AM620" t="s">
        <v>6657</v>
      </c>
      <c r="AN620" t="s">
        <v>5694</v>
      </c>
      <c r="AO620" t="s">
        <v>6539</v>
      </c>
      <c r="AP620" t="s">
        <v>5491</v>
      </c>
      <c r="AS620" t="s">
        <v>5195</v>
      </c>
      <c r="AT620" t="s">
        <v>4998</v>
      </c>
      <c r="AU620" t="s">
        <v>5273</v>
      </c>
      <c r="AV620" t="s">
        <v>6412</v>
      </c>
      <c r="AW620" t="s">
        <v>5352</v>
      </c>
    </row>
    <row r="621" spans="1:49" hidden="1" x14ac:dyDescent="0.2">
      <c r="A621">
        <v>620</v>
      </c>
      <c r="B621" t="s">
        <v>122</v>
      </c>
      <c r="C621">
        <v>10000140</v>
      </c>
      <c r="H621">
        <v>107</v>
      </c>
      <c r="J621">
        <v>9000869</v>
      </c>
      <c r="K621" t="s">
        <v>122</v>
      </c>
      <c r="L621" t="s">
        <v>643</v>
      </c>
      <c r="N621" t="s">
        <v>5513</v>
      </c>
      <c r="P621" t="s">
        <v>6347</v>
      </c>
      <c r="Q621" t="s">
        <v>6461</v>
      </c>
      <c r="S621">
        <v>43497</v>
      </c>
      <c r="T621" t="s">
        <v>3215</v>
      </c>
      <c r="U621" t="s">
        <v>4992</v>
      </c>
      <c r="V621" t="s">
        <v>2717</v>
      </c>
      <c r="W621" t="s">
        <v>160</v>
      </c>
      <c r="X621" t="s">
        <v>6057</v>
      </c>
      <c r="Y621" t="s">
        <v>5528</v>
      </c>
      <c r="Z621" t="s">
        <v>5528</v>
      </c>
      <c r="AC621" t="s">
        <v>5049</v>
      </c>
      <c r="AD621" t="s">
        <v>6540</v>
      </c>
      <c r="AE621">
        <v>43</v>
      </c>
      <c r="AF621" t="s">
        <v>8595</v>
      </c>
      <c r="AG621" t="s">
        <v>8592</v>
      </c>
      <c r="AH621" t="s">
        <v>8064</v>
      </c>
      <c r="AJ621" t="s">
        <v>6541</v>
      </c>
      <c r="AL621" t="s">
        <v>5951</v>
      </c>
      <c r="AM621" t="s">
        <v>6657</v>
      </c>
      <c r="AN621" t="s">
        <v>6307</v>
      </c>
      <c r="AO621" t="s">
        <v>6365</v>
      </c>
      <c r="AT621" t="s">
        <v>5005</v>
      </c>
      <c r="AU621" t="s">
        <v>5103</v>
      </c>
      <c r="AV621" t="s">
        <v>5104</v>
      </c>
      <c r="AW621" t="s">
        <v>3254</v>
      </c>
    </row>
    <row r="622" spans="1:49" x14ac:dyDescent="0.2">
      <c r="A622">
        <v>621</v>
      </c>
      <c r="B622" t="s">
        <v>122</v>
      </c>
      <c r="C622">
        <v>10000140</v>
      </c>
      <c r="H622">
        <v>108</v>
      </c>
      <c r="J622">
        <v>9000870</v>
      </c>
      <c r="K622" t="s">
        <v>122</v>
      </c>
      <c r="L622" t="s">
        <v>872</v>
      </c>
      <c r="N622" t="s">
        <v>5513</v>
      </c>
      <c r="P622" t="s">
        <v>6446</v>
      </c>
      <c r="Q622" t="s">
        <v>6497</v>
      </c>
      <c r="T622" t="s">
        <v>3215</v>
      </c>
      <c r="U622" t="s">
        <v>4992</v>
      </c>
      <c r="V622" t="s">
        <v>2719</v>
      </c>
      <c r="W622" t="s">
        <v>160</v>
      </c>
      <c r="X622" t="s">
        <v>6057</v>
      </c>
      <c r="Y622" t="s">
        <v>5528</v>
      </c>
      <c r="Z622" t="s">
        <v>5528</v>
      </c>
      <c r="AC622" t="s">
        <v>5049</v>
      </c>
      <c r="AD622" t="s">
        <v>6542</v>
      </c>
      <c r="AE622">
        <v>32</v>
      </c>
      <c r="AF622" t="s">
        <v>8604</v>
      </c>
      <c r="AG622" t="s">
        <v>8603</v>
      </c>
      <c r="AH622" t="s">
        <v>7969</v>
      </c>
      <c r="AI622">
        <v>41246</v>
      </c>
      <c r="AJ622" t="s">
        <v>6543</v>
      </c>
      <c r="AL622" t="s">
        <v>5520</v>
      </c>
      <c r="AM622" t="s">
        <v>7726</v>
      </c>
      <c r="AN622" t="s">
        <v>6544</v>
      </c>
      <c r="AO622" t="s">
        <v>6545</v>
      </c>
      <c r="AS622" t="s">
        <v>5195</v>
      </c>
      <c r="AT622" t="s">
        <v>5005</v>
      </c>
      <c r="AU622" t="s">
        <v>5103</v>
      </c>
      <c r="AV622" t="s">
        <v>5104</v>
      </c>
      <c r="AW622" t="s">
        <v>3254</v>
      </c>
    </row>
    <row r="623" spans="1:49" hidden="1" x14ac:dyDescent="0.2">
      <c r="A623">
        <v>622</v>
      </c>
      <c r="B623" t="s">
        <v>122</v>
      </c>
      <c r="C623">
        <v>10000140</v>
      </c>
      <c r="H623">
        <v>109</v>
      </c>
      <c r="J623">
        <v>9000871</v>
      </c>
      <c r="K623" t="s">
        <v>122</v>
      </c>
      <c r="L623" t="s">
        <v>2721</v>
      </c>
      <c r="N623" t="s">
        <v>5513</v>
      </c>
      <c r="P623" t="s">
        <v>6347</v>
      </c>
      <c r="Q623" t="s">
        <v>6546</v>
      </c>
      <c r="T623" t="s">
        <v>3215</v>
      </c>
      <c r="U623" t="s">
        <v>4992</v>
      </c>
      <c r="V623" t="s">
        <v>2722</v>
      </c>
      <c r="W623" t="s">
        <v>160</v>
      </c>
      <c r="X623" t="s">
        <v>6057</v>
      </c>
      <c r="Y623" t="s">
        <v>5528</v>
      </c>
      <c r="Z623" t="s">
        <v>5528</v>
      </c>
      <c r="AC623" t="s">
        <v>5049</v>
      </c>
      <c r="AD623" t="s">
        <v>6547</v>
      </c>
      <c r="AE623">
        <v>41</v>
      </c>
      <c r="AF623" t="s">
        <v>8595</v>
      </c>
      <c r="AG623" t="s">
        <v>8592</v>
      </c>
      <c r="AH623" t="s">
        <v>8064</v>
      </c>
      <c r="AJ623" t="s">
        <v>6548</v>
      </c>
      <c r="AL623" t="s">
        <v>5951</v>
      </c>
      <c r="AM623" t="s">
        <v>6657</v>
      </c>
      <c r="AN623" t="s">
        <v>6307</v>
      </c>
      <c r="AO623" t="s">
        <v>6365</v>
      </c>
      <c r="AT623" t="s">
        <v>5005</v>
      </c>
      <c r="AU623" t="s">
        <v>5103</v>
      </c>
      <c r="AV623" t="s">
        <v>5104</v>
      </c>
      <c r="AW623" t="s">
        <v>3254</v>
      </c>
    </row>
    <row r="624" spans="1:49" x14ac:dyDescent="0.2">
      <c r="A624">
        <v>623</v>
      </c>
      <c r="B624" t="s">
        <v>122</v>
      </c>
      <c r="C624">
        <v>10000140</v>
      </c>
      <c r="H624">
        <v>110</v>
      </c>
      <c r="J624">
        <v>9000919</v>
      </c>
      <c r="K624" t="s">
        <v>122</v>
      </c>
      <c r="L624" t="s">
        <v>1859</v>
      </c>
      <c r="M624">
        <v>14873</v>
      </c>
      <c r="N624" t="s">
        <v>4991</v>
      </c>
      <c r="P624" t="s">
        <v>6347</v>
      </c>
      <c r="Q624" t="s">
        <v>6549</v>
      </c>
      <c r="S624">
        <v>43497</v>
      </c>
      <c r="T624" t="s">
        <v>3215</v>
      </c>
      <c r="U624" t="s">
        <v>4992</v>
      </c>
      <c r="V624" t="s">
        <v>2028</v>
      </c>
      <c r="W624" t="s">
        <v>105</v>
      </c>
      <c r="X624" t="s">
        <v>6057</v>
      </c>
      <c r="Y624" t="s">
        <v>8600</v>
      </c>
      <c r="Z624" t="s">
        <v>6062</v>
      </c>
      <c r="AA624" t="s">
        <v>5054</v>
      </c>
      <c r="AB624" t="s">
        <v>8601</v>
      </c>
      <c r="AD624" t="s">
        <v>6550</v>
      </c>
      <c r="AE624">
        <v>34</v>
      </c>
      <c r="AF624" t="s">
        <v>8604</v>
      </c>
      <c r="AG624" t="s">
        <v>8603</v>
      </c>
      <c r="AH624" t="s">
        <v>6551</v>
      </c>
      <c r="AJ624">
        <v>13722533698</v>
      </c>
      <c r="AL624" t="s">
        <v>5010</v>
      </c>
      <c r="AM624" t="s">
        <v>5010</v>
      </c>
      <c r="AO624" t="s">
        <v>5177</v>
      </c>
      <c r="AT624" t="s">
        <v>4998</v>
      </c>
      <c r="AU624" t="s">
        <v>5059</v>
      </c>
      <c r="AV624">
        <v>43460</v>
      </c>
      <c r="AW624" t="s">
        <v>8605</v>
      </c>
    </row>
    <row r="625" spans="1:49" hidden="1" x14ac:dyDescent="0.2">
      <c r="A625">
        <v>624</v>
      </c>
      <c r="B625" t="s">
        <v>122</v>
      </c>
      <c r="C625">
        <v>10000140</v>
      </c>
      <c r="H625">
        <v>111</v>
      </c>
      <c r="J625">
        <v>9000920</v>
      </c>
      <c r="K625" t="s">
        <v>122</v>
      </c>
      <c r="L625" t="s">
        <v>2030</v>
      </c>
      <c r="M625">
        <v>15333</v>
      </c>
      <c r="N625" t="s">
        <v>4991</v>
      </c>
      <c r="O625" t="s">
        <v>3218</v>
      </c>
      <c r="P625" t="s">
        <v>6367</v>
      </c>
      <c r="Q625" t="s">
        <v>8881</v>
      </c>
      <c r="S625">
        <v>43678</v>
      </c>
      <c r="T625" t="s">
        <v>3215</v>
      </c>
      <c r="U625" t="s">
        <v>4992</v>
      </c>
      <c r="V625" t="s">
        <v>2031</v>
      </c>
      <c r="W625" t="s">
        <v>105</v>
      </c>
      <c r="X625" t="s">
        <v>6057</v>
      </c>
      <c r="Y625" t="s">
        <v>8600</v>
      </c>
      <c r="Z625" t="s">
        <v>6062</v>
      </c>
      <c r="AA625" t="s">
        <v>5048</v>
      </c>
      <c r="AB625" t="s">
        <v>8593</v>
      </c>
      <c r="AD625" t="s">
        <v>6552</v>
      </c>
      <c r="AE625">
        <v>36</v>
      </c>
      <c r="AF625" t="s">
        <v>8607</v>
      </c>
      <c r="AG625" t="s">
        <v>8592</v>
      </c>
      <c r="AH625" t="s">
        <v>6553</v>
      </c>
      <c r="AJ625">
        <v>13473935287</v>
      </c>
      <c r="AL625" t="s">
        <v>5010</v>
      </c>
      <c r="AM625" t="s">
        <v>5010</v>
      </c>
      <c r="AN625" t="s">
        <v>5844</v>
      </c>
      <c r="AO625" t="s">
        <v>5304</v>
      </c>
      <c r="AT625" t="s">
        <v>4998</v>
      </c>
      <c r="AU625" t="s">
        <v>5059</v>
      </c>
      <c r="AV625">
        <v>43460</v>
      </c>
      <c r="AW625" t="s">
        <v>8605</v>
      </c>
    </row>
    <row r="626" spans="1:49" hidden="1" x14ac:dyDescent="0.2">
      <c r="A626">
        <v>625</v>
      </c>
      <c r="B626" t="s">
        <v>122</v>
      </c>
      <c r="C626">
        <v>10000140</v>
      </c>
      <c r="H626">
        <v>112</v>
      </c>
      <c r="J626">
        <v>9000940</v>
      </c>
      <c r="K626" t="s">
        <v>122</v>
      </c>
      <c r="L626" t="s">
        <v>2081</v>
      </c>
      <c r="M626">
        <v>15347</v>
      </c>
      <c r="N626" t="s">
        <v>5513</v>
      </c>
      <c r="P626" t="s">
        <v>6367</v>
      </c>
      <c r="Q626" t="s">
        <v>6527</v>
      </c>
      <c r="S626">
        <v>43497</v>
      </c>
      <c r="T626" t="s">
        <v>3215</v>
      </c>
      <c r="U626" t="s">
        <v>4992</v>
      </c>
      <c r="V626" t="s">
        <v>2082</v>
      </c>
      <c r="W626" t="s">
        <v>160</v>
      </c>
      <c r="X626" t="s">
        <v>6057</v>
      </c>
      <c r="Y626" t="s">
        <v>5528</v>
      </c>
      <c r="Z626" t="s">
        <v>5528</v>
      </c>
      <c r="AC626" t="s">
        <v>5471</v>
      </c>
      <c r="AD626" t="s">
        <v>6554</v>
      </c>
      <c r="AE626">
        <v>45</v>
      </c>
      <c r="AF626" t="s">
        <v>8595</v>
      </c>
      <c r="AG626" t="s">
        <v>8592</v>
      </c>
      <c r="AH626" t="s">
        <v>6659</v>
      </c>
      <c r="AJ626">
        <v>13931599914</v>
      </c>
      <c r="AL626" t="s">
        <v>5951</v>
      </c>
      <c r="AM626" t="s">
        <v>6657</v>
      </c>
      <c r="AN626" t="s">
        <v>6555</v>
      </c>
      <c r="AO626" t="s">
        <v>5541</v>
      </c>
      <c r="AP626" t="s">
        <v>5449</v>
      </c>
      <c r="AT626" t="s">
        <v>4998</v>
      </c>
      <c r="AU626" t="s">
        <v>5450</v>
      </c>
      <c r="AV626" t="s">
        <v>5451</v>
      </c>
      <c r="AW626" t="s">
        <v>8605</v>
      </c>
    </row>
    <row r="627" spans="1:49" hidden="1" x14ac:dyDescent="0.2">
      <c r="A627">
        <v>626</v>
      </c>
      <c r="B627" t="s">
        <v>122</v>
      </c>
      <c r="C627">
        <v>10000140</v>
      </c>
      <c r="H627">
        <v>113</v>
      </c>
      <c r="J627">
        <v>9000941</v>
      </c>
      <c r="K627" t="s">
        <v>122</v>
      </c>
      <c r="L627" t="s">
        <v>2099</v>
      </c>
      <c r="M627">
        <v>23896</v>
      </c>
      <c r="N627" t="s">
        <v>5513</v>
      </c>
      <c r="P627" t="s">
        <v>6367</v>
      </c>
      <c r="Q627" t="s">
        <v>6537</v>
      </c>
      <c r="S627">
        <v>43497</v>
      </c>
      <c r="T627" t="s">
        <v>3215</v>
      </c>
      <c r="U627" t="s">
        <v>4992</v>
      </c>
      <c r="V627" t="s">
        <v>2100</v>
      </c>
      <c r="W627" t="s">
        <v>160</v>
      </c>
      <c r="X627" t="s">
        <v>6057</v>
      </c>
      <c r="Y627" t="s">
        <v>5528</v>
      </c>
      <c r="Z627" t="s">
        <v>5528</v>
      </c>
      <c r="AC627" t="s">
        <v>5049</v>
      </c>
      <c r="AD627" t="s">
        <v>6556</v>
      </c>
      <c r="AE627">
        <v>49</v>
      </c>
      <c r="AF627" t="s">
        <v>8591</v>
      </c>
      <c r="AG627" t="s">
        <v>8592</v>
      </c>
      <c r="AH627" t="s">
        <v>8892</v>
      </c>
      <c r="AJ627">
        <v>13633341132</v>
      </c>
      <c r="AL627" t="s">
        <v>6203</v>
      </c>
      <c r="AM627" t="s">
        <v>7726</v>
      </c>
      <c r="AN627" t="s">
        <v>6555</v>
      </c>
      <c r="AO627" t="s">
        <v>6557</v>
      </c>
      <c r="AP627" t="s">
        <v>5449</v>
      </c>
      <c r="AT627" t="s">
        <v>4998</v>
      </c>
      <c r="AU627" t="s">
        <v>5450</v>
      </c>
      <c r="AV627" t="s">
        <v>5451</v>
      </c>
      <c r="AW627" t="s">
        <v>8605</v>
      </c>
    </row>
    <row r="628" spans="1:49" x14ac:dyDescent="0.2">
      <c r="A628">
        <v>627</v>
      </c>
      <c r="B628" t="s">
        <v>122</v>
      </c>
      <c r="C628">
        <v>10000140</v>
      </c>
      <c r="H628">
        <v>114</v>
      </c>
      <c r="J628">
        <v>9000942</v>
      </c>
      <c r="K628" t="s">
        <v>122</v>
      </c>
      <c r="L628" t="s">
        <v>2206</v>
      </c>
      <c r="M628">
        <v>65862</v>
      </c>
      <c r="N628" t="s">
        <v>5513</v>
      </c>
      <c r="P628" t="s">
        <v>6367</v>
      </c>
      <c r="Q628" t="s">
        <v>6531</v>
      </c>
      <c r="S628">
        <v>43497</v>
      </c>
      <c r="T628" t="s">
        <v>3215</v>
      </c>
      <c r="U628" t="s">
        <v>5130</v>
      </c>
      <c r="V628" t="s">
        <v>2207</v>
      </c>
      <c r="W628" t="s">
        <v>160</v>
      </c>
      <c r="X628" t="s">
        <v>6057</v>
      </c>
      <c r="Y628" t="s">
        <v>5528</v>
      </c>
      <c r="Z628" t="s">
        <v>5528</v>
      </c>
      <c r="AD628" t="s">
        <v>6558</v>
      </c>
      <c r="AE628">
        <v>33</v>
      </c>
      <c r="AF628" t="s">
        <v>8604</v>
      </c>
      <c r="AG628" t="s">
        <v>8603</v>
      </c>
      <c r="AH628" t="s">
        <v>6551</v>
      </c>
      <c r="AJ628">
        <v>18931522937</v>
      </c>
      <c r="AM628" t="s">
        <v>5387</v>
      </c>
      <c r="AP628" t="s">
        <v>5449</v>
      </c>
      <c r="AT628" t="s">
        <v>4998</v>
      </c>
      <c r="AU628" t="s">
        <v>5450</v>
      </c>
      <c r="AV628" t="s">
        <v>5451</v>
      </c>
      <c r="AW628" t="s">
        <v>8605</v>
      </c>
    </row>
    <row r="629" spans="1:49" hidden="1" x14ac:dyDescent="0.2">
      <c r="A629">
        <v>628</v>
      </c>
      <c r="B629" t="s">
        <v>122</v>
      </c>
      <c r="C629">
        <v>10000140</v>
      </c>
      <c r="H629">
        <v>115</v>
      </c>
      <c r="J629">
        <v>9000943</v>
      </c>
      <c r="K629" t="s">
        <v>122</v>
      </c>
      <c r="L629" t="s">
        <v>2111</v>
      </c>
      <c r="M629">
        <v>36783</v>
      </c>
      <c r="N629" t="s">
        <v>5513</v>
      </c>
      <c r="P629" t="s">
        <v>6367</v>
      </c>
      <c r="Q629" t="s">
        <v>6500</v>
      </c>
      <c r="S629">
        <v>43497</v>
      </c>
      <c r="T629" t="s">
        <v>3215</v>
      </c>
      <c r="U629" t="s">
        <v>4992</v>
      </c>
      <c r="V629" t="s">
        <v>2112</v>
      </c>
      <c r="W629" t="s">
        <v>160</v>
      </c>
      <c r="X629" t="s">
        <v>6057</v>
      </c>
      <c r="Y629" t="s">
        <v>5528</v>
      </c>
      <c r="Z629" t="s">
        <v>5528</v>
      </c>
      <c r="AC629" t="s">
        <v>5483</v>
      </c>
      <c r="AD629" t="s">
        <v>6559</v>
      </c>
      <c r="AE629">
        <v>45</v>
      </c>
      <c r="AF629" t="s">
        <v>8595</v>
      </c>
      <c r="AG629" t="s">
        <v>8592</v>
      </c>
      <c r="AH629" t="s">
        <v>6659</v>
      </c>
      <c r="AI629">
        <v>42342</v>
      </c>
      <c r="AJ629">
        <v>13803156256</v>
      </c>
      <c r="AL629" t="s">
        <v>5951</v>
      </c>
      <c r="AM629" t="s">
        <v>6657</v>
      </c>
      <c r="AN629" t="s">
        <v>6555</v>
      </c>
      <c r="AO629" t="s">
        <v>5541</v>
      </c>
      <c r="AP629" t="s">
        <v>5449</v>
      </c>
      <c r="AT629" t="s">
        <v>4998</v>
      </c>
      <c r="AU629" t="s">
        <v>5450</v>
      </c>
      <c r="AV629" t="s">
        <v>5451</v>
      </c>
      <c r="AW629" t="s">
        <v>8605</v>
      </c>
    </row>
    <row r="630" spans="1:49" hidden="1" x14ac:dyDescent="0.2">
      <c r="A630">
        <v>629</v>
      </c>
      <c r="B630" t="s">
        <v>122</v>
      </c>
      <c r="C630">
        <v>10000140</v>
      </c>
      <c r="H630">
        <v>116</v>
      </c>
      <c r="J630">
        <v>9000944</v>
      </c>
      <c r="K630" t="s">
        <v>122</v>
      </c>
      <c r="L630" t="s">
        <v>2102</v>
      </c>
      <c r="M630">
        <v>36096</v>
      </c>
      <c r="N630" t="s">
        <v>5513</v>
      </c>
      <c r="P630" t="s">
        <v>6367</v>
      </c>
      <c r="Q630" t="s">
        <v>6465</v>
      </c>
      <c r="S630">
        <v>43497</v>
      </c>
      <c r="T630" t="s">
        <v>3215</v>
      </c>
      <c r="U630" t="s">
        <v>4992</v>
      </c>
      <c r="V630" t="s">
        <v>2103</v>
      </c>
      <c r="W630" t="s">
        <v>160</v>
      </c>
      <c r="X630" t="s">
        <v>6057</v>
      </c>
      <c r="Y630" t="s">
        <v>5528</v>
      </c>
      <c r="Z630" t="s">
        <v>5528</v>
      </c>
      <c r="AC630" t="s">
        <v>5049</v>
      </c>
      <c r="AD630" t="s">
        <v>6560</v>
      </c>
      <c r="AE630">
        <v>48</v>
      </c>
      <c r="AF630" t="s">
        <v>8591</v>
      </c>
      <c r="AG630" t="s">
        <v>8592</v>
      </c>
      <c r="AH630" t="s">
        <v>8823</v>
      </c>
      <c r="AI630">
        <v>39366</v>
      </c>
      <c r="AJ630">
        <v>13785092450</v>
      </c>
      <c r="AL630" t="s">
        <v>6203</v>
      </c>
      <c r="AM630" t="s">
        <v>7726</v>
      </c>
      <c r="AO630" t="s">
        <v>6561</v>
      </c>
      <c r="AP630" t="s">
        <v>5449</v>
      </c>
      <c r="AT630" t="s">
        <v>4998</v>
      </c>
      <c r="AU630" t="s">
        <v>5450</v>
      </c>
      <c r="AV630" t="s">
        <v>5451</v>
      </c>
      <c r="AW630" t="s">
        <v>8605</v>
      </c>
    </row>
    <row r="631" spans="1:49" hidden="1" x14ac:dyDescent="0.2">
      <c r="A631">
        <v>630</v>
      </c>
      <c r="B631" t="s">
        <v>122</v>
      </c>
      <c r="C631">
        <v>10000140</v>
      </c>
      <c r="H631">
        <v>117</v>
      </c>
      <c r="J631">
        <v>9000945</v>
      </c>
      <c r="K631" t="s">
        <v>122</v>
      </c>
      <c r="L631" t="s">
        <v>2117</v>
      </c>
      <c r="M631">
        <v>36926</v>
      </c>
      <c r="N631" t="s">
        <v>5513</v>
      </c>
      <c r="P631" t="s">
        <v>6367</v>
      </c>
      <c r="Q631" t="s">
        <v>6500</v>
      </c>
      <c r="S631">
        <v>43497</v>
      </c>
      <c r="T631" t="s">
        <v>3215</v>
      </c>
      <c r="U631" t="s">
        <v>4992</v>
      </c>
      <c r="V631" t="s">
        <v>2118</v>
      </c>
      <c r="W631" t="s">
        <v>160</v>
      </c>
      <c r="X631" t="s">
        <v>6057</v>
      </c>
      <c r="Y631" t="s">
        <v>5528</v>
      </c>
      <c r="Z631" t="s">
        <v>5528</v>
      </c>
      <c r="AC631" t="s">
        <v>5049</v>
      </c>
      <c r="AD631" t="s">
        <v>6562</v>
      </c>
      <c r="AE631">
        <v>46</v>
      </c>
      <c r="AF631" t="s">
        <v>8591</v>
      </c>
      <c r="AG631" t="s">
        <v>8592</v>
      </c>
      <c r="AH631" t="s">
        <v>8868</v>
      </c>
      <c r="AJ631">
        <v>13832992849</v>
      </c>
      <c r="AL631" t="s">
        <v>5951</v>
      </c>
      <c r="AM631" t="s">
        <v>6657</v>
      </c>
      <c r="AN631" t="s">
        <v>6563</v>
      </c>
      <c r="AO631" t="s">
        <v>5541</v>
      </c>
      <c r="AP631" t="s">
        <v>5449</v>
      </c>
      <c r="AT631" t="s">
        <v>4998</v>
      </c>
      <c r="AU631" t="s">
        <v>5450</v>
      </c>
      <c r="AV631" t="s">
        <v>5451</v>
      </c>
      <c r="AW631" t="s">
        <v>8605</v>
      </c>
    </row>
    <row r="632" spans="1:49" hidden="1" x14ac:dyDescent="0.2">
      <c r="A632">
        <v>631</v>
      </c>
      <c r="B632" t="s">
        <v>122</v>
      </c>
      <c r="C632">
        <v>10000140</v>
      </c>
      <c r="H632">
        <v>118</v>
      </c>
      <c r="J632">
        <v>9000946</v>
      </c>
      <c r="K632" t="s">
        <v>122</v>
      </c>
      <c r="L632" t="s">
        <v>2114</v>
      </c>
      <c r="M632">
        <v>36861</v>
      </c>
      <c r="N632" t="s">
        <v>5513</v>
      </c>
      <c r="P632" t="s">
        <v>6367</v>
      </c>
      <c r="Q632" t="s">
        <v>6500</v>
      </c>
      <c r="S632">
        <v>43497</v>
      </c>
      <c r="T632" t="s">
        <v>3215</v>
      </c>
      <c r="U632" t="s">
        <v>4992</v>
      </c>
      <c r="V632" t="s">
        <v>2115</v>
      </c>
      <c r="W632" t="s">
        <v>160</v>
      </c>
      <c r="X632" t="s">
        <v>6057</v>
      </c>
      <c r="Y632" t="s">
        <v>5528</v>
      </c>
      <c r="Z632" t="s">
        <v>5528</v>
      </c>
      <c r="AC632" t="s">
        <v>5049</v>
      </c>
      <c r="AD632" t="s">
        <v>6564</v>
      </c>
      <c r="AE632">
        <v>39</v>
      </c>
      <c r="AF632" t="s">
        <v>8607</v>
      </c>
      <c r="AG632" t="s">
        <v>8592</v>
      </c>
      <c r="AH632" t="s">
        <v>8711</v>
      </c>
      <c r="AJ632">
        <v>13931434153</v>
      </c>
      <c r="AL632" t="s">
        <v>6203</v>
      </c>
      <c r="AM632" t="s">
        <v>7726</v>
      </c>
      <c r="AN632" t="s">
        <v>6555</v>
      </c>
      <c r="AO632" t="s">
        <v>6565</v>
      </c>
      <c r="AP632" t="s">
        <v>5449</v>
      </c>
      <c r="AT632" t="s">
        <v>4998</v>
      </c>
      <c r="AU632" t="s">
        <v>5450</v>
      </c>
      <c r="AV632" t="s">
        <v>5451</v>
      </c>
      <c r="AW632" t="s">
        <v>8605</v>
      </c>
    </row>
    <row r="633" spans="1:49" hidden="1" x14ac:dyDescent="0.2">
      <c r="A633">
        <v>632</v>
      </c>
      <c r="B633" t="s">
        <v>122</v>
      </c>
      <c r="C633">
        <v>10000140</v>
      </c>
      <c r="H633">
        <v>119</v>
      </c>
      <c r="J633">
        <v>9000947</v>
      </c>
      <c r="K633" t="s">
        <v>122</v>
      </c>
      <c r="L633" t="s">
        <v>2108</v>
      </c>
      <c r="M633">
        <v>36375</v>
      </c>
      <c r="N633" t="s">
        <v>5513</v>
      </c>
      <c r="P633" t="s">
        <v>6367</v>
      </c>
      <c r="Q633" t="s">
        <v>6537</v>
      </c>
      <c r="S633">
        <v>43497</v>
      </c>
      <c r="T633" t="s">
        <v>3215</v>
      </c>
      <c r="U633" t="s">
        <v>4992</v>
      </c>
      <c r="V633" t="s">
        <v>2109</v>
      </c>
      <c r="W633" t="s">
        <v>160</v>
      </c>
      <c r="X633" t="s">
        <v>6057</v>
      </c>
      <c r="Y633" t="s">
        <v>5528</v>
      </c>
      <c r="Z633" t="s">
        <v>5528</v>
      </c>
      <c r="AC633" t="s">
        <v>5471</v>
      </c>
      <c r="AD633" t="s">
        <v>6566</v>
      </c>
      <c r="AE633">
        <v>47</v>
      </c>
      <c r="AF633" t="s">
        <v>8591</v>
      </c>
      <c r="AG633" t="s">
        <v>8592</v>
      </c>
      <c r="AH633" t="s">
        <v>8632</v>
      </c>
      <c r="AJ633">
        <v>15027536289</v>
      </c>
      <c r="AL633" t="s">
        <v>5951</v>
      </c>
      <c r="AM633" t="s">
        <v>6657</v>
      </c>
      <c r="AO633" t="s">
        <v>5541</v>
      </c>
      <c r="AP633" t="s">
        <v>5449</v>
      </c>
      <c r="AT633" t="s">
        <v>4998</v>
      </c>
      <c r="AU633" t="s">
        <v>5450</v>
      </c>
      <c r="AV633" t="s">
        <v>5451</v>
      </c>
      <c r="AW633" t="s">
        <v>8605</v>
      </c>
    </row>
    <row r="634" spans="1:49" hidden="1" x14ac:dyDescent="0.2">
      <c r="A634">
        <v>633</v>
      </c>
      <c r="B634" t="s">
        <v>122</v>
      </c>
      <c r="C634">
        <v>10000140</v>
      </c>
      <c r="H634">
        <v>120</v>
      </c>
      <c r="J634">
        <v>9000948</v>
      </c>
      <c r="K634" t="s">
        <v>122</v>
      </c>
      <c r="L634" t="s">
        <v>2105</v>
      </c>
      <c r="M634">
        <v>36205</v>
      </c>
      <c r="N634" t="s">
        <v>5513</v>
      </c>
      <c r="P634" t="s">
        <v>6367</v>
      </c>
      <c r="Q634" t="s">
        <v>6531</v>
      </c>
      <c r="S634">
        <v>43497</v>
      </c>
      <c r="T634" t="s">
        <v>3215</v>
      </c>
      <c r="U634" t="s">
        <v>4992</v>
      </c>
      <c r="V634" t="s">
        <v>2106</v>
      </c>
      <c r="W634" t="s">
        <v>160</v>
      </c>
      <c r="X634" t="s">
        <v>6057</v>
      </c>
      <c r="Y634" t="s">
        <v>5528</v>
      </c>
      <c r="Z634" t="s">
        <v>5528</v>
      </c>
      <c r="AC634" t="s">
        <v>5471</v>
      </c>
      <c r="AD634" t="s">
        <v>6567</v>
      </c>
      <c r="AE634">
        <v>42</v>
      </c>
      <c r="AF634" t="s">
        <v>8595</v>
      </c>
      <c r="AG634" t="s">
        <v>8592</v>
      </c>
      <c r="AH634" t="s">
        <v>8711</v>
      </c>
      <c r="AJ634">
        <v>13363296081</v>
      </c>
      <c r="AL634" t="s">
        <v>5951</v>
      </c>
      <c r="AM634" t="s">
        <v>6657</v>
      </c>
      <c r="AN634" t="s">
        <v>6555</v>
      </c>
      <c r="AO634" t="s">
        <v>5541</v>
      </c>
      <c r="AP634" t="s">
        <v>5449</v>
      </c>
      <c r="AT634" t="s">
        <v>4998</v>
      </c>
      <c r="AU634" t="s">
        <v>5450</v>
      </c>
      <c r="AV634" t="s">
        <v>5451</v>
      </c>
      <c r="AW634" t="s">
        <v>8605</v>
      </c>
    </row>
    <row r="635" spans="1:49" hidden="1" x14ac:dyDescent="0.2">
      <c r="A635">
        <v>634</v>
      </c>
      <c r="B635" t="s">
        <v>122</v>
      </c>
      <c r="C635">
        <v>10000140</v>
      </c>
      <c r="H635">
        <v>121</v>
      </c>
      <c r="J635">
        <v>9000989</v>
      </c>
      <c r="K635" t="s">
        <v>122</v>
      </c>
      <c r="L635" t="s">
        <v>2225</v>
      </c>
      <c r="M635">
        <v>16832</v>
      </c>
      <c r="N635" t="s">
        <v>5513</v>
      </c>
      <c r="P635" t="s">
        <v>6367</v>
      </c>
      <c r="Q635" t="s">
        <v>6406</v>
      </c>
      <c r="T635" t="s">
        <v>3215</v>
      </c>
      <c r="U635" t="s">
        <v>4992</v>
      </c>
      <c r="V635" t="s">
        <v>2226</v>
      </c>
      <c r="W635" t="s">
        <v>160</v>
      </c>
      <c r="X635" t="s">
        <v>6057</v>
      </c>
      <c r="Y635" t="s">
        <v>5528</v>
      </c>
      <c r="Z635" t="s">
        <v>5528</v>
      </c>
      <c r="AC635" t="s">
        <v>5487</v>
      </c>
      <c r="AD635" t="s">
        <v>6568</v>
      </c>
      <c r="AE635">
        <v>41</v>
      </c>
      <c r="AF635" t="s">
        <v>8595</v>
      </c>
      <c r="AG635" t="s">
        <v>8592</v>
      </c>
      <c r="AH635" t="s">
        <v>6720</v>
      </c>
      <c r="AJ635">
        <v>13832856600</v>
      </c>
      <c r="AM635" t="s">
        <v>5387</v>
      </c>
      <c r="AT635" t="s">
        <v>4998</v>
      </c>
      <c r="AU635" t="s">
        <v>5171</v>
      </c>
      <c r="AV635" t="s">
        <v>5172</v>
      </c>
      <c r="AW635" t="s">
        <v>8636</v>
      </c>
    </row>
    <row r="636" spans="1:49" x14ac:dyDescent="0.2">
      <c r="A636">
        <v>635</v>
      </c>
      <c r="B636" t="s">
        <v>122</v>
      </c>
      <c r="C636">
        <v>10000140</v>
      </c>
      <c r="H636">
        <v>122</v>
      </c>
      <c r="J636">
        <v>9000990</v>
      </c>
      <c r="K636" t="s">
        <v>122</v>
      </c>
      <c r="L636" t="s">
        <v>2228</v>
      </c>
      <c r="M636">
        <v>38519</v>
      </c>
      <c r="N636" t="s">
        <v>5513</v>
      </c>
      <c r="P636" t="s">
        <v>6367</v>
      </c>
      <c r="Q636" t="s">
        <v>6527</v>
      </c>
      <c r="T636" t="s">
        <v>3215</v>
      </c>
      <c r="U636" t="s">
        <v>4992</v>
      </c>
      <c r="V636" t="s">
        <v>2229</v>
      </c>
      <c r="W636" t="s">
        <v>160</v>
      </c>
      <c r="X636" t="s">
        <v>6057</v>
      </c>
      <c r="Y636" t="s">
        <v>5528</v>
      </c>
      <c r="Z636" t="s">
        <v>5528</v>
      </c>
      <c r="AC636" t="s">
        <v>5487</v>
      </c>
      <c r="AD636" t="s">
        <v>6114</v>
      </c>
      <c r="AE636">
        <v>31</v>
      </c>
      <c r="AF636" t="s">
        <v>8602</v>
      </c>
      <c r="AG636" t="s">
        <v>8603</v>
      </c>
      <c r="AH636" t="s">
        <v>6762</v>
      </c>
      <c r="AJ636" t="s">
        <v>6569</v>
      </c>
      <c r="AL636" t="s">
        <v>5951</v>
      </c>
      <c r="AM636" t="s">
        <v>6657</v>
      </c>
      <c r="AN636" t="s">
        <v>6570</v>
      </c>
      <c r="AO636" t="s">
        <v>6571</v>
      </c>
      <c r="AT636" t="s">
        <v>4998</v>
      </c>
      <c r="AU636" t="s">
        <v>5171</v>
      </c>
      <c r="AV636" t="s">
        <v>5172</v>
      </c>
      <c r="AW636" t="s">
        <v>8636</v>
      </c>
    </row>
    <row r="637" spans="1:49" x14ac:dyDescent="0.2">
      <c r="A637">
        <v>636</v>
      </c>
      <c r="B637" t="s">
        <v>122</v>
      </c>
      <c r="C637">
        <v>10000140</v>
      </c>
      <c r="H637">
        <v>123</v>
      </c>
      <c r="J637">
        <v>9000991</v>
      </c>
      <c r="K637" t="s">
        <v>122</v>
      </c>
      <c r="L637" t="s">
        <v>2231</v>
      </c>
      <c r="M637">
        <v>38521</v>
      </c>
      <c r="N637" t="s">
        <v>5513</v>
      </c>
      <c r="P637" t="s">
        <v>6367</v>
      </c>
      <c r="Q637" t="s">
        <v>6531</v>
      </c>
      <c r="T637" t="s">
        <v>3215</v>
      </c>
      <c r="U637" t="s">
        <v>4992</v>
      </c>
      <c r="V637" t="s">
        <v>2232</v>
      </c>
      <c r="W637" t="s">
        <v>160</v>
      </c>
      <c r="X637" t="s">
        <v>6057</v>
      </c>
      <c r="Y637" t="s">
        <v>5528</v>
      </c>
      <c r="Z637" t="s">
        <v>5528</v>
      </c>
      <c r="AC637" t="s">
        <v>5471</v>
      </c>
      <c r="AD637" t="s">
        <v>6572</v>
      </c>
      <c r="AE637">
        <v>33</v>
      </c>
      <c r="AF637" t="s">
        <v>8604</v>
      </c>
      <c r="AG637" t="s">
        <v>8603</v>
      </c>
      <c r="AH637" t="s">
        <v>6737</v>
      </c>
      <c r="AJ637" t="s">
        <v>6573</v>
      </c>
      <c r="AL637" t="s">
        <v>5148</v>
      </c>
      <c r="AM637" t="s">
        <v>5387</v>
      </c>
      <c r="AN637" t="s">
        <v>6574</v>
      </c>
      <c r="AO637" t="s">
        <v>5194</v>
      </c>
      <c r="AT637" t="s">
        <v>4998</v>
      </c>
      <c r="AU637" t="s">
        <v>5171</v>
      </c>
      <c r="AV637" t="s">
        <v>5172</v>
      </c>
      <c r="AW637" t="s">
        <v>8636</v>
      </c>
    </row>
    <row r="638" spans="1:49" x14ac:dyDescent="0.2">
      <c r="A638">
        <v>637</v>
      </c>
      <c r="B638" t="s">
        <v>122</v>
      </c>
      <c r="C638">
        <v>10000140</v>
      </c>
      <c r="H638">
        <v>124</v>
      </c>
      <c r="J638">
        <v>9000992</v>
      </c>
      <c r="K638" t="s">
        <v>122</v>
      </c>
      <c r="L638" t="s">
        <v>2234</v>
      </c>
      <c r="M638">
        <v>38523</v>
      </c>
      <c r="N638" t="s">
        <v>5513</v>
      </c>
      <c r="P638" t="s">
        <v>6367</v>
      </c>
      <c r="Q638" t="s">
        <v>6531</v>
      </c>
      <c r="T638" t="s">
        <v>3215</v>
      </c>
      <c r="U638" t="s">
        <v>4992</v>
      </c>
      <c r="V638" t="s">
        <v>2235</v>
      </c>
      <c r="W638" t="s">
        <v>160</v>
      </c>
      <c r="X638" t="s">
        <v>6057</v>
      </c>
      <c r="Y638" t="s">
        <v>5528</v>
      </c>
      <c r="Z638" t="s">
        <v>5528</v>
      </c>
      <c r="AC638" t="s">
        <v>5487</v>
      </c>
      <c r="AD638" t="s">
        <v>6575</v>
      </c>
      <c r="AE638">
        <v>31</v>
      </c>
      <c r="AF638" t="s">
        <v>8604</v>
      </c>
      <c r="AG638" t="s">
        <v>8603</v>
      </c>
      <c r="AH638" t="s">
        <v>6720</v>
      </c>
      <c r="AJ638" t="s">
        <v>6576</v>
      </c>
      <c r="AL638" t="s">
        <v>5951</v>
      </c>
      <c r="AM638" t="s">
        <v>6657</v>
      </c>
      <c r="AN638" t="s">
        <v>6570</v>
      </c>
      <c r="AO638" t="s">
        <v>6577</v>
      </c>
      <c r="AT638" t="s">
        <v>4998</v>
      </c>
      <c r="AU638" t="s">
        <v>5171</v>
      </c>
      <c r="AV638" t="s">
        <v>5172</v>
      </c>
      <c r="AW638" t="s">
        <v>8636</v>
      </c>
    </row>
    <row r="639" spans="1:49" hidden="1" x14ac:dyDescent="0.2">
      <c r="A639">
        <v>638</v>
      </c>
      <c r="B639" t="s">
        <v>122</v>
      </c>
      <c r="C639">
        <v>10000140</v>
      </c>
      <c r="H639">
        <v>125</v>
      </c>
      <c r="J639">
        <v>9000993</v>
      </c>
      <c r="K639" t="s">
        <v>122</v>
      </c>
      <c r="L639" t="s">
        <v>2237</v>
      </c>
      <c r="M639">
        <v>38531</v>
      </c>
      <c r="N639" t="s">
        <v>5513</v>
      </c>
      <c r="P639" t="s">
        <v>6367</v>
      </c>
      <c r="Q639" t="s">
        <v>6402</v>
      </c>
      <c r="T639" t="s">
        <v>3215</v>
      </c>
      <c r="U639" t="s">
        <v>4992</v>
      </c>
      <c r="V639" t="s">
        <v>2238</v>
      </c>
      <c r="W639" t="s">
        <v>160</v>
      </c>
      <c r="X639" t="s">
        <v>6057</v>
      </c>
      <c r="Y639" t="s">
        <v>5528</v>
      </c>
      <c r="Z639" t="s">
        <v>5528</v>
      </c>
      <c r="AC639" t="s">
        <v>5049</v>
      </c>
      <c r="AD639" t="s">
        <v>6578</v>
      </c>
      <c r="AE639">
        <v>37</v>
      </c>
      <c r="AF639" t="s">
        <v>8607</v>
      </c>
      <c r="AG639" t="s">
        <v>8592</v>
      </c>
      <c r="AH639" t="s">
        <v>6720</v>
      </c>
      <c r="AJ639" t="s">
        <v>6579</v>
      </c>
      <c r="AL639" t="s">
        <v>5951</v>
      </c>
      <c r="AM639" t="s">
        <v>6657</v>
      </c>
      <c r="AN639" t="s">
        <v>6580</v>
      </c>
      <c r="AO639" t="s">
        <v>6581</v>
      </c>
      <c r="AT639" t="s">
        <v>4998</v>
      </c>
      <c r="AU639" t="s">
        <v>5171</v>
      </c>
      <c r="AV639" t="s">
        <v>5172</v>
      </c>
      <c r="AW639" t="s">
        <v>8636</v>
      </c>
    </row>
    <row r="640" spans="1:49" x14ac:dyDescent="0.2">
      <c r="A640">
        <v>639</v>
      </c>
      <c r="B640" t="s">
        <v>122</v>
      </c>
      <c r="C640">
        <v>10000140</v>
      </c>
      <c r="H640">
        <v>126</v>
      </c>
      <c r="J640">
        <v>9000994</v>
      </c>
      <c r="K640" t="s">
        <v>122</v>
      </c>
      <c r="L640" t="s">
        <v>2240</v>
      </c>
      <c r="M640">
        <v>38533</v>
      </c>
      <c r="N640" t="s">
        <v>5513</v>
      </c>
      <c r="P640" t="s">
        <v>6367</v>
      </c>
      <c r="Q640" t="s">
        <v>6406</v>
      </c>
      <c r="T640" t="s">
        <v>3215</v>
      </c>
      <c r="U640" t="s">
        <v>4992</v>
      </c>
      <c r="V640" t="s">
        <v>2241</v>
      </c>
      <c r="W640" t="s">
        <v>160</v>
      </c>
      <c r="X640" t="s">
        <v>6057</v>
      </c>
      <c r="Y640" t="s">
        <v>5528</v>
      </c>
      <c r="Z640" t="s">
        <v>5528</v>
      </c>
      <c r="AC640" t="s">
        <v>5049</v>
      </c>
      <c r="AD640" t="s">
        <v>6582</v>
      </c>
      <c r="AE640">
        <v>36</v>
      </c>
      <c r="AF640" t="s">
        <v>8604</v>
      </c>
      <c r="AG640" t="s">
        <v>8603</v>
      </c>
      <c r="AH640" t="s">
        <v>6720</v>
      </c>
      <c r="AJ640">
        <v>15176686673</v>
      </c>
      <c r="AL640" t="s">
        <v>5148</v>
      </c>
      <c r="AM640" t="s">
        <v>5387</v>
      </c>
      <c r="AN640" t="s">
        <v>6583</v>
      </c>
      <c r="AO640" t="s">
        <v>5635</v>
      </c>
      <c r="AT640" t="s">
        <v>4998</v>
      </c>
      <c r="AU640" t="s">
        <v>5171</v>
      </c>
      <c r="AV640" t="s">
        <v>5172</v>
      </c>
      <c r="AW640" t="s">
        <v>8636</v>
      </c>
    </row>
    <row r="641" spans="1:49" x14ac:dyDescent="0.2">
      <c r="A641">
        <v>640</v>
      </c>
      <c r="B641" t="s">
        <v>122</v>
      </c>
      <c r="C641">
        <v>10000140</v>
      </c>
      <c r="H641">
        <v>127</v>
      </c>
      <c r="J641">
        <v>9000995</v>
      </c>
      <c r="K641" t="s">
        <v>122</v>
      </c>
      <c r="L641" t="s">
        <v>2243</v>
      </c>
      <c r="M641">
        <v>38537</v>
      </c>
      <c r="N641" t="s">
        <v>5513</v>
      </c>
      <c r="P641" t="s">
        <v>6367</v>
      </c>
      <c r="Q641" t="s">
        <v>9228</v>
      </c>
      <c r="S641">
        <v>43709</v>
      </c>
      <c r="T641" t="s">
        <v>3215</v>
      </c>
      <c r="U641" t="s">
        <v>4992</v>
      </c>
      <c r="V641" t="s">
        <v>2244</v>
      </c>
      <c r="W641" t="s">
        <v>160</v>
      </c>
      <c r="X641" t="s">
        <v>6057</v>
      </c>
      <c r="Y641" t="s">
        <v>5528</v>
      </c>
      <c r="Z641" t="s">
        <v>5528</v>
      </c>
      <c r="AC641" t="s">
        <v>5471</v>
      </c>
      <c r="AD641" t="s">
        <v>6584</v>
      </c>
      <c r="AE641">
        <v>32</v>
      </c>
      <c r="AF641" t="s">
        <v>8604</v>
      </c>
      <c r="AG641" t="s">
        <v>8603</v>
      </c>
      <c r="AH641" t="s">
        <v>6720</v>
      </c>
      <c r="AJ641" t="s">
        <v>6585</v>
      </c>
      <c r="AL641" t="s">
        <v>5148</v>
      </c>
      <c r="AM641" t="s">
        <v>5387</v>
      </c>
      <c r="AN641" t="s">
        <v>6586</v>
      </c>
      <c r="AO641" t="s">
        <v>5194</v>
      </c>
      <c r="AT641" t="s">
        <v>4998</v>
      </c>
      <c r="AU641" t="s">
        <v>5171</v>
      </c>
      <c r="AV641" t="s">
        <v>5172</v>
      </c>
      <c r="AW641" t="s">
        <v>8636</v>
      </c>
    </row>
    <row r="642" spans="1:49" x14ac:dyDescent="0.2">
      <c r="A642">
        <v>641</v>
      </c>
      <c r="B642" t="s">
        <v>122</v>
      </c>
      <c r="C642">
        <v>10000140</v>
      </c>
      <c r="H642">
        <v>128</v>
      </c>
      <c r="J642">
        <v>9000996</v>
      </c>
      <c r="K642" t="s">
        <v>122</v>
      </c>
      <c r="L642" t="s">
        <v>2246</v>
      </c>
      <c r="M642">
        <v>38539</v>
      </c>
      <c r="N642" t="s">
        <v>5513</v>
      </c>
      <c r="P642" t="s">
        <v>6367</v>
      </c>
      <c r="Q642" t="s">
        <v>6527</v>
      </c>
      <c r="T642" t="s">
        <v>3215</v>
      </c>
      <c r="U642" t="s">
        <v>4992</v>
      </c>
      <c r="V642" t="s">
        <v>2247</v>
      </c>
      <c r="W642" t="s">
        <v>160</v>
      </c>
      <c r="X642" t="s">
        <v>6057</v>
      </c>
      <c r="Y642" t="s">
        <v>5528</v>
      </c>
      <c r="Z642" t="s">
        <v>5528</v>
      </c>
      <c r="AC642" t="s">
        <v>5049</v>
      </c>
      <c r="AD642" t="s">
        <v>6587</v>
      </c>
      <c r="AE642">
        <v>32</v>
      </c>
      <c r="AF642" t="s">
        <v>8604</v>
      </c>
      <c r="AG642" t="s">
        <v>8603</v>
      </c>
      <c r="AH642" t="s">
        <v>6720</v>
      </c>
      <c r="AJ642" t="s">
        <v>6588</v>
      </c>
      <c r="AL642" t="s">
        <v>5148</v>
      </c>
      <c r="AM642" t="s">
        <v>5387</v>
      </c>
      <c r="AN642" t="s">
        <v>5272</v>
      </c>
      <c r="AO642" t="s">
        <v>5194</v>
      </c>
      <c r="AT642" t="s">
        <v>4998</v>
      </c>
      <c r="AU642" t="s">
        <v>5171</v>
      </c>
      <c r="AV642" t="s">
        <v>5172</v>
      </c>
      <c r="AW642" t="s">
        <v>8636</v>
      </c>
    </row>
    <row r="643" spans="1:49" x14ac:dyDescent="0.2">
      <c r="A643">
        <v>642</v>
      </c>
      <c r="B643" t="s">
        <v>122</v>
      </c>
      <c r="C643">
        <v>10000140</v>
      </c>
      <c r="H643">
        <v>129</v>
      </c>
      <c r="J643">
        <v>9000997</v>
      </c>
      <c r="K643" t="s">
        <v>122</v>
      </c>
      <c r="L643" t="s">
        <v>2249</v>
      </c>
      <c r="M643">
        <v>38542</v>
      </c>
      <c r="N643" t="s">
        <v>5513</v>
      </c>
      <c r="P643" t="s">
        <v>6367</v>
      </c>
      <c r="Q643" t="s">
        <v>6406</v>
      </c>
      <c r="T643" t="s">
        <v>3215</v>
      </c>
      <c r="U643" t="s">
        <v>4992</v>
      </c>
      <c r="V643" t="s">
        <v>2250</v>
      </c>
      <c r="W643" t="s">
        <v>160</v>
      </c>
      <c r="X643" t="s">
        <v>6057</v>
      </c>
      <c r="Y643" t="s">
        <v>5528</v>
      </c>
      <c r="Z643" t="s">
        <v>5528</v>
      </c>
      <c r="AC643" t="s">
        <v>5049</v>
      </c>
      <c r="AD643" t="s">
        <v>6589</v>
      </c>
      <c r="AE643">
        <v>32</v>
      </c>
      <c r="AF643" t="s">
        <v>8604</v>
      </c>
      <c r="AG643" t="s">
        <v>8603</v>
      </c>
      <c r="AH643" t="s">
        <v>6720</v>
      </c>
      <c r="AJ643">
        <v>13730507562</v>
      </c>
      <c r="AL643" t="s">
        <v>5524</v>
      </c>
      <c r="AM643" t="s">
        <v>6657</v>
      </c>
      <c r="AN643" t="s">
        <v>6590</v>
      </c>
      <c r="AO643" t="s">
        <v>6530</v>
      </c>
      <c r="AT643" t="s">
        <v>4998</v>
      </c>
      <c r="AU643" t="s">
        <v>5171</v>
      </c>
      <c r="AV643" t="s">
        <v>5172</v>
      </c>
      <c r="AW643" t="s">
        <v>8636</v>
      </c>
    </row>
    <row r="644" spans="1:49" x14ac:dyDescent="0.2">
      <c r="A644">
        <v>643</v>
      </c>
      <c r="B644" t="s">
        <v>122</v>
      </c>
      <c r="C644">
        <v>10000140</v>
      </c>
      <c r="H644">
        <v>130</v>
      </c>
      <c r="J644">
        <v>9000998</v>
      </c>
      <c r="K644" t="s">
        <v>122</v>
      </c>
      <c r="L644" t="s">
        <v>2252</v>
      </c>
      <c r="M644">
        <v>38551</v>
      </c>
      <c r="N644" t="s">
        <v>5513</v>
      </c>
      <c r="P644" t="s">
        <v>6367</v>
      </c>
      <c r="Q644" t="s">
        <v>6527</v>
      </c>
      <c r="T644" t="s">
        <v>3215</v>
      </c>
      <c r="U644" t="s">
        <v>4992</v>
      </c>
      <c r="V644" t="s">
        <v>2253</v>
      </c>
      <c r="W644" t="s">
        <v>160</v>
      </c>
      <c r="X644" t="s">
        <v>6057</v>
      </c>
      <c r="Y644" t="s">
        <v>5528</v>
      </c>
      <c r="Z644" t="s">
        <v>5528</v>
      </c>
      <c r="AC644" t="s">
        <v>5049</v>
      </c>
      <c r="AD644" t="s">
        <v>6591</v>
      </c>
      <c r="AE644">
        <v>31</v>
      </c>
      <c r="AF644" t="s">
        <v>8602</v>
      </c>
      <c r="AG644" t="s">
        <v>8603</v>
      </c>
      <c r="AH644" t="s">
        <v>8710</v>
      </c>
      <c r="AJ644">
        <v>18617536667</v>
      </c>
      <c r="AL644" t="s">
        <v>5524</v>
      </c>
      <c r="AM644" t="s">
        <v>6657</v>
      </c>
      <c r="AN644" t="s">
        <v>6533</v>
      </c>
      <c r="AO644" t="s">
        <v>6577</v>
      </c>
      <c r="AT644" t="s">
        <v>4998</v>
      </c>
      <c r="AU644" t="s">
        <v>5171</v>
      </c>
      <c r="AV644" t="s">
        <v>5172</v>
      </c>
      <c r="AW644" t="s">
        <v>8636</v>
      </c>
    </row>
    <row r="645" spans="1:49" hidden="1" x14ac:dyDescent="0.2">
      <c r="A645">
        <v>644</v>
      </c>
      <c r="B645" t="s">
        <v>122</v>
      </c>
      <c r="C645">
        <v>10000140</v>
      </c>
      <c r="H645">
        <v>131</v>
      </c>
      <c r="J645">
        <v>9000999</v>
      </c>
      <c r="K645" t="s">
        <v>122</v>
      </c>
      <c r="L645" t="s">
        <v>2255</v>
      </c>
      <c r="M645">
        <v>38552</v>
      </c>
      <c r="N645" t="s">
        <v>5513</v>
      </c>
      <c r="P645" t="s">
        <v>6367</v>
      </c>
      <c r="Q645" t="s">
        <v>6527</v>
      </c>
      <c r="T645" t="s">
        <v>3215</v>
      </c>
      <c r="U645" t="s">
        <v>4992</v>
      </c>
      <c r="V645" t="s">
        <v>2256</v>
      </c>
      <c r="W645" t="s">
        <v>160</v>
      </c>
      <c r="X645" t="s">
        <v>6057</v>
      </c>
      <c r="Y645" t="s">
        <v>5528</v>
      </c>
      <c r="Z645" t="s">
        <v>5528</v>
      </c>
      <c r="AC645" t="s">
        <v>5049</v>
      </c>
      <c r="AD645" t="s">
        <v>6592</v>
      </c>
      <c r="AE645">
        <v>38</v>
      </c>
      <c r="AF645" t="s">
        <v>8607</v>
      </c>
      <c r="AG645" t="s">
        <v>8592</v>
      </c>
      <c r="AH645" t="s">
        <v>8893</v>
      </c>
      <c r="AJ645">
        <v>13463550581</v>
      </c>
      <c r="AL645" t="s">
        <v>5951</v>
      </c>
      <c r="AM645" t="s">
        <v>6657</v>
      </c>
      <c r="AN645" t="s">
        <v>5952</v>
      </c>
      <c r="AO645" t="s">
        <v>6593</v>
      </c>
      <c r="AT645" t="s">
        <v>4998</v>
      </c>
      <c r="AU645" t="s">
        <v>5171</v>
      </c>
      <c r="AV645" t="s">
        <v>5172</v>
      </c>
      <c r="AW645" t="s">
        <v>8636</v>
      </c>
    </row>
    <row r="646" spans="1:49" x14ac:dyDescent="0.2">
      <c r="A646">
        <v>645</v>
      </c>
      <c r="B646" t="s">
        <v>122</v>
      </c>
      <c r="C646">
        <v>10000140</v>
      </c>
      <c r="H646">
        <v>132</v>
      </c>
      <c r="J646">
        <v>9001000</v>
      </c>
      <c r="K646" t="s">
        <v>122</v>
      </c>
      <c r="L646" t="s">
        <v>2258</v>
      </c>
      <c r="M646">
        <v>38602</v>
      </c>
      <c r="N646" t="s">
        <v>5513</v>
      </c>
      <c r="P646" t="s">
        <v>6367</v>
      </c>
      <c r="Q646" t="s">
        <v>6402</v>
      </c>
      <c r="T646" t="s">
        <v>3215</v>
      </c>
      <c r="U646" t="s">
        <v>4992</v>
      </c>
      <c r="V646" t="s">
        <v>2259</v>
      </c>
      <c r="W646" t="s">
        <v>160</v>
      </c>
      <c r="X646" t="s">
        <v>6057</v>
      </c>
      <c r="Y646" t="s">
        <v>5528</v>
      </c>
      <c r="Z646" t="s">
        <v>5528</v>
      </c>
      <c r="AC646" t="s">
        <v>5049</v>
      </c>
      <c r="AD646" t="s">
        <v>6594</v>
      </c>
      <c r="AE646">
        <v>30</v>
      </c>
      <c r="AF646" t="s">
        <v>8602</v>
      </c>
      <c r="AG646" t="s">
        <v>8603</v>
      </c>
      <c r="AH646" t="s">
        <v>6720</v>
      </c>
      <c r="AJ646">
        <v>13513390672</v>
      </c>
      <c r="AL646" t="s">
        <v>5951</v>
      </c>
      <c r="AM646" t="s">
        <v>6657</v>
      </c>
      <c r="AN646" t="s">
        <v>5952</v>
      </c>
      <c r="AO646" t="s">
        <v>6530</v>
      </c>
      <c r="AT646" t="s">
        <v>4998</v>
      </c>
      <c r="AU646" t="s">
        <v>5171</v>
      </c>
      <c r="AV646" t="s">
        <v>5172</v>
      </c>
      <c r="AW646" t="s">
        <v>8636</v>
      </c>
    </row>
    <row r="647" spans="1:49" x14ac:dyDescent="0.2">
      <c r="A647">
        <v>646</v>
      </c>
      <c r="B647" t="s">
        <v>122</v>
      </c>
      <c r="C647">
        <v>10000140</v>
      </c>
      <c r="H647">
        <v>133</v>
      </c>
      <c r="J647">
        <v>9001001</v>
      </c>
      <c r="K647" t="s">
        <v>122</v>
      </c>
      <c r="L647" t="s">
        <v>2261</v>
      </c>
      <c r="M647">
        <v>38603</v>
      </c>
      <c r="N647" t="s">
        <v>5513</v>
      </c>
      <c r="P647" t="s">
        <v>6367</v>
      </c>
      <c r="Q647" t="s">
        <v>6595</v>
      </c>
      <c r="T647" t="s">
        <v>3215</v>
      </c>
      <c r="U647" t="s">
        <v>4992</v>
      </c>
      <c r="V647" t="s">
        <v>2262</v>
      </c>
      <c r="W647" t="s">
        <v>160</v>
      </c>
      <c r="X647" t="s">
        <v>6057</v>
      </c>
      <c r="Y647" t="s">
        <v>5528</v>
      </c>
      <c r="Z647" t="s">
        <v>5528</v>
      </c>
      <c r="AC647" t="s">
        <v>5049</v>
      </c>
      <c r="AD647" t="s">
        <v>6596</v>
      </c>
      <c r="AE647">
        <v>32</v>
      </c>
      <c r="AF647" t="s">
        <v>8604</v>
      </c>
      <c r="AG647" t="s">
        <v>8603</v>
      </c>
      <c r="AH647" t="s">
        <v>8371</v>
      </c>
      <c r="AJ647" t="s">
        <v>6597</v>
      </c>
      <c r="AL647" t="s">
        <v>5524</v>
      </c>
      <c r="AM647" t="s">
        <v>6657</v>
      </c>
      <c r="AN647" t="s">
        <v>6598</v>
      </c>
      <c r="AO647" t="s">
        <v>5541</v>
      </c>
      <c r="AT647" t="s">
        <v>4998</v>
      </c>
      <c r="AU647" t="s">
        <v>5171</v>
      </c>
      <c r="AV647" t="s">
        <v>5172</v>
      </c>
      <c r="AW647" t="s">
        <v>8636</v>
      </c>
    </row>
    <row r="648" spans="1:49" x14ac:dyDescent="0.2">
      <c r="A648">
        <v>647</v>
      </c>
      <c r="B648" t="s">
        <v>122</v>
      </c>
      <c r="C648">
        <v>10000140</v>
      </c>
      <c r="H648">
        <v>134</v>
      </c>
      <c r="J648">
        <v>9001002</v>
      </c>
      <c r="K648" t="s">
        <v>122</v>
      </c>
      <c r="L648" t="s">
        <v>2264</v>
      </c>
      <c r="M648">
        <v>38605</v>
      </c>
      <c r="N648" t="s">
        <v>5513</v>
      </c>
      <c r="P648" t="s">
        <v>6367</v>
      </c>
      <c r="Q648" t="s">
        <v>6595</v>
      </c>
      <c r="T648" t="s">
        <v>3215</v>
      </c>
      <c r="U648" t="s">
        <v>4992</v>
      </c>
      <c r="V648" t="s">
        <v>2265</v>
      </c>
      <c r="W648" t="s">
        <v>160</v>
      </c>
      <c r="X648" t="s">
        <v>6057</v>
      </c>
      <c r="Y648" t="s">
        <v>5528</v>
      </c>
      <c r="Z648" t="s">
        <v>5528</v>
      </c>
      <c r="AD648" t="s">
        <v>6599</v>
      </c>
      <c r="AE648">
        <v>31</v>
      </c>
      <c r="AF648" t="s">
        <v>8604</v>
      </c>
      <c r="AG648" t="s">
        <v>8603</v>
      </c>
      <c r="AH648" t="s">
        <v>8371</v>
      </c>
      <c r="AJ648">
        <v>18832519887</v>
      </c>
      <c r="AL648" t="s">
        <v>5148</v>
      </c>
      <c r="AM648" t="s">
        <v>5387</v>
      </c>
      <c r="AN648" t="s">
        <v>6600</v>
      </c>
      <c r="AO648" t="s">
        <v>6601</v>
      </c>
      <c r="AT648" t="s">
        <v>4998</v>
      </c>
      <c r="AU648" t="s">
        <v>5171</v>
      </c>
      <c r="AV648" t="s">
        <v>5172</v>
      </c>
      <c r="AW648" t="s">
        <v>8636</v>
      </c>
    </row>
    <row r="649" spans="1:49" x14ac:dyDescent="0.2">
      <c r="A649">
        <v>648</v>
      </c>
      <c r="B649" t="s">
        <v>122</v>
      </c>
      <c r="C649">
        <v>10000140</v>
      </c>
      <c r="H649">
        <v>135</v>
      </c>
      <c r="J649">
        <v>9001003</v>
      </c>
      <c r="K649" t="s">
        <v>122</v>
      </c>
      <c r="L649" t="s">
        <v>2267</v>
      </c>
      <c r="M649">
        <v>38609</v>
      </c>
      <c r="N649" t="s">
        <v>5513</v>
      </c>
      <c r="P649" t="s">
        <v>6367</v>
      </c>
      <c r="Q649" t="s">
        <v>6500</v>
      </c>
      <c r="T649" t="s">
        <v>3215</v>
      </c>
      <c r="U649" t="s">
        <v>4992</v>
      </c>
      <c r="V649" t="s">
        <v>2268</v>
      </c>
      <c r="W649" t="s">
        <v>160</v>
      </c>
      <c r="X649" t="s">
        <v>6057</v>
      </c>
      <c r="Y649" t="s">
        <v>5528</v>
      </c>
      <c r="Z649" t="s">
        <v>5528</v>
      </c>
      <c r="AC649" t="s">
        <v>5471</v>
      </c>
      <c r="AD649" t="s">
        <v>6602</v>
      </c>
      <c r="AE649">
        <v>33</v>
      </c>
      <c r="AF649" t="s">
        <v>8604</v>
      </c>
      <c r="AG649" t="s">
        <v>8603</v>
      </c>
      <c r="AH649" t="s">
        <v>6720</v>
      </c>
      <c r="AJ649">
        <v>15932593039</v>
      </c>
      <c r="AL649" t="s">
        <v>5148</v>
      </c>
      <c r="AM649" t="s">
        <v>5387</v>
      </c>
      <c r="AN649" t="s">
        <v>6586</v>
      </c>
      <c r="AO649" t="s">
        <v>5194</v>
      </c>
      <c r="AT649" t="s">
        <v>4998</v>
      </c>
      <c r="AU649" t="s">
        <v>5171</v>
      </c>
      <c r="AV649" t="s">
        <v>5172</v>
      </c>
      <c r="AW649" t="s">
        <v>8636</v>
      </c>
    </row>
    <row r="650" spans="1:49" x14ac:dyDescent="0.2">
      <c r="A650">
        <v>649</v>
      </c>
      <c r="B650" t="s">
        <v>122</v>
      </c>
      <c r="C650">
        <v>10000140</v>
      </c>
      <c r="H650">
        <v>136</v>
      </c>
      <c r="J650">
        <v>9001004</v>
      </c>
      <c r="K650" t="s">
        <v>122</v>
      </c>
      <c r="L650" t="s">
        <v>2270</v>
      </c>
      <c r="M650">
        <v>38613</v>
      </c>
      <c r="N650" t="s">
        <v>5513</v>
      </c>
      <c r="P650" t="s">
        <v>6367</v>
      </c>
      <c r="Q650" t="s">
        <v>6527</v>
      </c>
      <c r="T650" t="s">
        <v>3215</v>
      </c>
      <c r="U650" t="s">
        <v>4992</v>
      </c>
      <c r="V650" t="s">
        <v>2271</v>
      </c>
      <c r="W650" t="s">
        <v>160</v>
      </c>
      <c r="X650" t="s">
        <v>6057</v>
      </c>
      <c r="Y650" t="s">
        <v>5528</v>
      </c>
      <c r="Z650" t="s">
        <v>5528</v>
      </c>
      <c r="AC650" t="s">
        <v>5471</v>
      </c>
      <c r="AD650" t="s">
        <v>6603</v>
      </c>
      <c r="AE650">
        <v>34</v>
      </c>
      <c r="AF650" t="s">
        <v>8604</v>
      </c>
      <c r="AG650" t="s">
        <v>8603</v>
      </c>
      <c r="AH650" t="s">
        <v>6720</v>
      </c>
      <c r="AJ650" t="s">
        <v>6604</v>
      </c>
      <c r="AL650" t="s">
        <v>5148</v>
      </c>
      <c r="AM650" t="s">
        <v>5387</v>
      </c>
      <c r="AN650" t="s">
        <v>6535</v>
      </c>
      <c r="AO650" t="s">
        <v>5194</v>
      </c>
      <c r="AT650" t="s">
        <v>4998</v>
      </c>
      <c r="AU650" t="s">
        <v>5171</v>
      </c>
      <c r="AV650" t="s">
        <v>5172</v>
      </c>
      <c r="AW650" t="s">
        <v>8636</v>
      </c>
    </row>
    <row r="651" spans="1:49" x14ac:dyDescent="0.2">
      <c r="A651">
        <v>650</v>
      </c>
      <c r="B651" t="s">
        <v>122</v>
      </c>
      <c r="C651">
        <v>10000140</v>
      </c>
      <c r="H651">
        <v>137</v>
      </c>
      <c r="J651">
        <v>9001005</v>
      </c>
      <c r="K651" t="s">
        <v>122</v>
      </c>
      <c r="L651" t="s">
        <v>2273</v>
      </c>
      <c r="M651">
        <v>38629</v>
      </c>
      <c r="N651" t="s">
        <v>5513</v>
      </c>
      <c r="P651" t="s">
        <v>6367</v>
      </c>
      <c r="Q651" t="s">
        <v>6402</v>
      </c>
      <c r="T651" t="s">
        <v>3215</v>
      </c>
      <c r="U651" t="s">
        <v>4992</v>
      </c>
      <c r="V651" t="s">
        <v>2274</v>
      </c>
      <c r="W651" t="s">
        <v>160</v>
      </c>
      <c r="X651" t="s">
        <v>6057</v>
      </c>
      <c r="Y651" t="s">
        <v>5528</v>
      </c>
      <c r="Z651" t="s">
        <v>5528</v>
      </c>
      <c r="AC651" t="s">
        <v>5049</v>
      </c>
      <c r="AD651" t="s">
        <v>6605</v>
      </c>
      <c r="AE651">
        <v>31</v>
      </c>
      <c r="AF651" t="s">
        <v>8604</v>
      </c>
      <c r="AG651" t="s">
        <v>8603</v>
      </c>
      <c r="AH651" t="s">
        <v>6720</v>
      </c>
      <c r="AJ651" t="s">
        <v>6606</v>
      </c>
      <c r="AL651" t="s">
        <v>5524</v>
      </c>
      <c r="AM651" t="s">
        <v>6657</v>
      </c>
      <c r="AN651" t="s">
        <v>6598</v>
      </c>
      <c r="AO651" t="s">
        <v>5541</v>
      </c>
      <c r="AT651" t="s">
        <v>4998</v>
      </c>
      <c r="AU651" t="s">
        <v>5171</v>
      </c>
      <c r="AV651" t="s">
        <v>5172</v>
      </c>
      <c r="AW651" t="s">
        <v>8636</v>
      </c>
    </row>
    <row r="652" spans="1:49" hidden="1" x14ac:dyDescent="0.2">
      <c r="A652">
        <v>651</v>
      </c>
      <c r="B652" t="s">
        <v>122</v>
      </c>
      <c r="C652">
        <v>10000140</v>
      </c>
      <c r="H652">
        <v>138</v>
      </c>
      <c r="J652">
        <v>9001006</v>
      </c>
      <c r="K652" t="s">
        <v>122</v>
      </c>
      <c r="L652" t="s">
        <v>2276</v>
      </c>
      <c r="M652">
        <v>38632</v>
      </c>
      <c r="N652" t="s">
        <v>5513</v>
      </c>
      <c r="P652" t="s">
        <v>6367</v>
      </c>
      <c r="Q652" t="s">
        <v>6500</v>
      </c>
      <c r="T652" t="s">
        <v>3215</v>
      </c>
      <c r="U652" t="s">
        <v>4992</v>
      </c>
      <c r="V652" t="s">
        <v>2277</v>
      </c>
      <c r="W652" t="s">
        <v>160</v>
      </c>
      <c r="X652" t="s">
        <v>6057</v>
      </c>
      <c r="Y652" t="s">
        <v>5528</v>
      </c>
      <c r="Z652" t="s">
        <v>5528</v>
      </c>
      <c r="AC652" t="s">
        <v>5049</v>
      </c>
      <c r="AD652" t="s">
        <v>6607</v>
      </c>
      <c r="AE652">
        <v>37</v>
      </c>
      <c r="AF652" t="s">
        <v>8607</v>
      </c>
      <c r="AG652" t="s">
        <v>8592</v>
      </c>
      <c r="AH652" t="s">
        <v>6720</v>
      </c>
      <c r="AJ652" t="s">
        <v>6608</v>
      </c>
      <c r="AL652" t="s">
        <v>5951</v>
      </c>
      <c r="AM652" t="s">
        <v>6657</v>
      </c>
      <c r="AN652" t="s">
        <v>5634</v>
      </c>
      <c r="AO652" t="s">
        <v>5541</v>
      </c>
      <c r="AT652" t="s">
        <v>4998</v>
      </c>
      <c r="AU652" t="s">
        <v>5171</v>
      </c>
      <c r="AV652" t="s">
        <v>5172</v>
      </c>
      <c r="AW652" t="s">
        <v>8636</v>
      </c>
    </row>
    <row r="653" spans="1:49" x14ac:dyDescent="0.2">
      <c r="A653">
        <v>652</v>
      </c>
      <c r="B653" t="s">
        <v>122</v>
      </c>
      <c r="C653">
        <v>10000140</v>
      </c>
      <c r="H653">
        <v>139</v>
      </c>
      <c r="J653">
        <v>9001007</v>
      </c>
      <c r="K653" t="s">
        <v>122</v>
      </c>
      <c r="L653" t="s">
        <v>2279</v>
      </c>
      <c r="M653">
        <v>38638</v>
      </c>
      <c r="N653" t="s">
        <v>5513</v>
      </c>
      <c r="P653" t="s">
        <v>6367</v>
      </c>
      <c r="Q653" t="s">
        <v>6500</v>
      </c>
      <c r="T653" t="s">
        <v>3215</v>
      </c>
      <c r="U653" t="s">
        <v>4992</v>
      </c>
      <c r="V653" t="s">
        <v>2280</v>
      </c>
      <c r="W653" t="s">
        <v>160</v>
      </c>
      <c r="X653" t="s">
        <v>6057</v>
      </c>
      <c r="Y653" t="s">
        <v>5528</v>
      </c>
      <c r="Z653" t="s">
        <v>5528</v>
      </c>
      <c r="AC653" t="s">
        <v>5487</v>
      </c>
      <c r="AD653" t="s">
        <v>6609</v>
      </c>
      <c r="AE653">
        <v>25</v>
      </c>
      <c r="AF653" t="s">
        <v>8614</v>
      </c>
      <c r="AG653" t="s">
        <v>8603</v>
      </c>
      <c r="AH653" t="s">
        <v>8894</v>
      </c>
      <c r="AJ653" t="s">
        <v>6610</v>
      </c>
      <c r="AL653" t="s">
        <v>5524</v>
      </c>
      <c r="AM653" t="s">
        <v>6657</v>
      </c>
      <c r="AN653" t="s">
        <v>6611</v>
      </c>
      <c r="AO653" t="s">
        <v>6612</v>
      </c>
      <c r="AT653" t="s">
        <v>4998</v>
      </c>
      <c r="AU653" t="s">
        <v>5171</v>
      </c>
      <c r="AV653" t="s">
        <v>5172</v>
      </c>
      <c r="AW653" t="s">
        <v>8636</v>
      </c>
    </row>
    <row r="654" spans="1:49" hidden="1" x14ac:dyDescent="0.2">
      <c r="A654">
        <v>653</v>
      </c>
      <c r="B654" t="s">
        <v>122</v>
      </c>
      <c r="C654">
        <v>10000140</v>
      </c>
      <c r="H654">
        <v>140</v>
      </c>
      <c r="J654">
        <v>9001008</v>
      </c>
      <c r="K654" t="s">
        <v>122</v>
      </c>
      <c r="L654" t="s">
        <v>2282</v>
      </c>
      <c r="M654">
        <v>36087</v>
      </c>
      <c r="N654" t="s">
        <v>4991</v>
      </c>
      <c r="O654" t="s">
        <v>3228</v>
      </c>
      <c r="P654" t="s">
        <v>6367</v>
      </c>
      <c r="Q654" t="s">
        <v>6384</v>
      </c>
      <c r="S654">
        <v>43563</v>
      </c>
      <c r="T654" t="s">
        <v>3215</v>
      </c>
      <c r="U654" t="s">
        <v>4992</v>
      </c>
      <c r="V654" t="s">
        <v>2283</v>
      </c>
      <c r="W654" t="s">
        <v>125</v>
      </c>
      <c r="X654" t="s">
        <v>6057</v>
      </c>
      <c r="Y654" t="s">
        <v>8589</v>
      </c>
      <c r="Z654" t="s">
        <v>6062</v>
      </c>
      <c r="AA654" t="s">
        <v>5054</v>
      </c>
      <c r="AB654" t="s">
        <v>8601</v>
      </c>
      <c r="AD654" t="s">
        <v>6613</v>
      </c>
      <c r="AE654">
        <v>48</v>
      </c>
      <c r="AF654" t="s">
        <v>8591</v>
      </c>
      <c r="AG654" t="s">
        <v>8592</v>
      </c>
      <c r="AH654" t="s">
        <v>8371</v>
      </c>
      <c r="AI654">
        <v>43048</v>
      </c>
      <c r="AJ654" t="s">
        <v>6614</v>
      </c>
      <c r="AL654" t="s">
        <v>5148</v>
      </c>
      <c r="AM654" t="s">
        <v>5387</v>
      </c>
      <c r="AN654" t="s">
        <v>6470</v>
      </c>
      <c r="AO654" t="s">
        <v>5194</v>
      </c>
      <c r="AT654" t="s">
        <v>4998</v>
      </c>
      <c r="AU654" t="s">
        <v>5171</v>
      </c>
      <c r="AV654" t="s">
        <v>5172</v>
      </c>
      <c r="AW654" t="s">
        <v>8636</v>
      </c>
    </row>
    <row r="655" spans="1:49" hidden="1" x14ac:dyDescent="0.2">
      <c r="A655">
        <v>654</v>
      </c>
      <c r="B655" t="s">
        <v>122</v>
      </c>
      <c r="C655">
        <v>10000140</v>
      </c>
      <c r="H655">
        <v>141</v>
      </c>
      <c r="J655">
        <v>9001009</v>
      </c>
      <c r="K655" t="s">
        <v>122</v>
      </c>
      <c r="L655" t="s">
        <v>2285</v>
      </c>
      <c r="M655">
        <v>36209</v>
      </c>
      <c r="N655" t="s">
        <v>5513</v>
      </c>
      <c r="P655" t="s">
        <v>6367</v>
      </c>
      <c r="Q655" t="s">
        <v>6500</v>
      </c>
      <c r="T655" t="s">
        <v>3215</v>
      </c>
      <c r="U655" t="s">
        <v>4992</v>
      </c>
      <c r="V655" t="s">
        <v>2286</v>
      </c>
      <c r="W655" t="s">
        <v>160</v>
      </c>
      <c r="X655" t="s">
        <v>6057</v>
      </c>
      <c r="Y655" t="s">
        <v>5528</v>
      </c>
      <c r="Z655" t="s">
        <v>5528</v>
      </c>
      <c r="AC655" t="s">
        <v>5471</v>
      </c>
      <c r="AD655" t="s">
        <v>6615</v>
      </c>
      <c r="AE655">
        <v>44</v>
      </c>
      <c r="AF655" t="s">
        <v>8595</v>
      </c>
      <c r="AG655" t="s">
        <v>8592</v>
      </c>
      <c r="AH655" t="s">
        <v>8371</v>
      </c>
      <c r="AJ655" t="s">
        <v>6616</v>
      </c>
      <c r="AL655" t="s">
        <v>5951</v>
      </c>
      <c r="AM655" t="s">
        <v>6657</v>
      </c>
      <c r="AO655" t="s">
        <v>5541</v>
      </c>
      <c r="AT655" t="s">
        <v>4998</v>
      </c>
      <c r="AU655" t="s">
        <v>5171</v>
      </c>
      <c r="AV655" t="s">
        <v>5172</v>
      </c>
      <c r="AW655" t="s">
        <v>8636</v>
      </c>
    </row>
    <row r="656" spans="1:49" x14ac:dyDescent="0.2">
      <c r="A656">
        <v>655</v>
      </c>
      <c r="B656" t="s">
        <v>122</v>
      </c>
      <c r="C656">
        <v>10000140</v>
      </c>
      <c r="H656">
        <v>142</v>
      </c>
      <c r="J656">
        <v>9001010</v>
      </c>
      <c r="K656" t="s">
        <v>122</v>
      </c>
      <c r="L656" t="s">
        <v>2288</v>
      </c>
      <c r="M656">
        <v>36233</v>
      </c>
      <c r="N656" t="s">
        <v>5513</v>
      </c>
      <c r="P656" t="s">
        <v>6367</v>
      </c>
      <c r="Q656" t="s">
        <v>6402</v>
      </c>
      <c r="T656" t="s">
        <v>3215</v>
      </c>
      <c r="U656" t="s">
        <v>4992</v>
      </c>
      <c r="V656" t="s">
        <v>2289</v>
      </c>
      <c r="W656" t="s">
        <v>160</v>
      </c>
      <c r="X656" t="s">
        <v>6057</v>
      </c>
      <c r="Y656" t="s">
        <v>5528</v>
      </c>
      <c r="Z656" t="s">
        <v>5528</v>
      </c>
      <c r="AC656" t="s">
        <v>5487</v>
      </c>
      <c r="AD656" t="s">
        <v>6617</v>
      </c>
      <c r="AE656">
        <v>36</v>
      </c>
      <c r="AF656" t="s">
        <v>8604</v>
      </c>
      <c r="AG656" t="s">
        <v>8603</v>
      </c>
      <c r="AH656" t="s">
        <v>8371</v>
      </c>
      <c r="AJ656" t="s">
        <v>6618</v>
      </c>
      <c r="AL656" t="s">
        <v>5148</v>
      </c>
      <c r="AM656" t="s">
        <v>5387</v>
      </c>
      <c r="AO656" t="s">
        <v>5313</v>
      </c>
      <c r="AS656" t="s">
        <v>5195</v>
      </c>
      <c r="AT656" t="s">
        <v>4998</v>
      </c>
      <c r="AU656" t="s">
        <v>5171</v>
      </c>
      <c r="AV656" t="s">
        <v>5172</v>
      </c>
      <c r="AW656" t="s">
        <v>8636</v>
      </c>
    </row>
    <row r="657" spans="1:49" hidden="1" x14ac:dyDescent="0.2">
      <c r="A657">
        <v>656</v>
      </c>
      <c r="B657" t="s">
        <v>122</v>
      </c>
      <c r="C657">
        <v>10000140</v>
      </c>
      <c r="H657">
        <v>143</v>
      </c>
      <c r="J657">
        <v>9001011</v>
      </c>
      <c r="K657" t="s">
        <v>122</v>
      </c>
      <c r="L657" t="s">
        <v>2291</v>
      </c>
      <c r="M657">
        <v>36315</v>
      </c>
      <c r="N657" t="s">
        <v>5513</v>
      </c>
      <c r="P657" t="s">
        <v>6367</v>
      </c>
      <c r="Q657" t="s">
        <v>6500</v>
      </c>
      <c r="T657" t="s">
        <v>3215</v>
      </c>
      <c r="U657" t="s">
        <v>4992</v>
      </c>
      <c r="V657" t="s">
        <v>2292</v>
      </c>
      <c r="W657" t="s">
        <v>160</v>
      </c>
      <c r="X657" t="s">
        <v>6057</v>
      </c>
      <c r="Y657" t="s">
        <v>5528</v>
      </c>
      <c r="Z657" t="s">
        <v>5528</v>
      </c>
      <c r="AC657" t="s">
        <v>5483</v>
      </c>
      <c r="AD657" t="s">
        <v>6619</v>
      </c>
      <c r="AE657">
        <v>47</v>
      </c>
      <c r="AF657" t="s">
        <v>8591</v>
      </c>
      <c r="AG657" t="s">
        <v>8592</v>
      </c>
      <c r="AH657" t="s">
        <v>8371</v>
      </c>
      <c r="AJ657" t="s">
        <v>6620</v>
      </c>
      <c r="AL657" t="s">
        <v>5148</v>
      </c>
      <c r="AM657" t="s">
        <v>5387</v>
      </c>
      <c r="AN657" t="s">
        <v>6073</v>
      </c>
      <c r="AO657" t="s">
        <v>5133</v>
      </c>
      <c r="AT657" t="s">
        <v>4998</v>
      </c>
      <c r="AU657" t="s">
        <v>5171</v>
      </c>
      <c r="AV657" t="s">
        <v>5172</v>
      </c>
      <c r="AW657" t="s">
        <v>8636</v>
      </c>
    </row>
    <row r="658" spans="1:49" x14ac:dyDescent="0.2">
      <c r="A658">
        <v>657</v>
      </c>
      <c r="B658" t="s">
        <v>122</v>
      </c>
      <c r="C658">
        <v>10000140</v>
      </c>
      <c r="H658">
        <v>144</v>
      </c>
      <c r="J658">
        <v>9001012</v>
      </c>
      <c r="K658" t="s">
        <v>122</v>
      </c>
      <c r="L658" t="s">
        <v>2294</v>
      </c>
      <c r="M658">
        <v>36413</v>
      </c>
      <c r="N658" t="s">
        <v>5513</v>
      </c>
      <c r="P658" t="s">
        <v>6367</v>
      </c>
      <c r="Q658" t="s">
        <v>6500</v>
      </c>
      <c r="T658" t="s">
        <v>3215</v>
      </c>
      <c r="U658" t="s">
        <v>4992</v>
      </c>
      <c r="V658" t="s">
        <v>2295</v>
      </c>
      <c r="W658" t="s">
        <v>160</v>
      </c>
      <c r="X658" t="s">
        <v>6057</v>
      </c>
      <c r="Y658" t="s">
        <v>5528</v>
      </c>
      <c r="Z658" t="s">
        <v>5528</v>
      </c>
      <c r="AD658" t="s">
        <v>6621</v>
      </c>
      <c r="AE658">
        <v>32</v>
      </c>
      <c r="AF658" t="s">
        <v>8604</v>
      </c>
      <c r="AG658" t="s">
        <v>8603</v>
      </c>
      <c r="AH658" t="s">
        <v>8371</v>
      </c>
      <c r="AJ658" t="s">
        <v>6622</v>
      </c>
      <c r="AL658" t="s">
        <v>5524</v>
      </c>
      <c r="AM658" t="s">
        <v>6657</v>
      </c>
      <c r="AO658" t="s">
        <v>6623</v>
      </c>
      <c r="AS658" t="s">
        <v>5195</v>
      </c>
      <c r="AT658" t="s">
        <v>4998</v>
      </c>
      <c r="AU658" t="s">
        <v>5171</v>
      </c>
      <c r="AV658" t="s">
        <v>5172</v>
      </c>
      <c r="AW658" t="s">
        <v>8636</v>
      </c>
    </row>
    <row r="659" spans="1:49" hidden="1" x14ac:dyDescent="0.2">
      <c r="A659">
        <v>658</v>
      </c>
      <c r="B659" t="s">
        <v>122</v>
      </c>
      <c r="C659">
        <v>10000140</v>
      </c>
      <c r="H659">
        <v>145</v>
      </c>
      <c r="J659">
        <v>9001013</v>
      </c>
      <c r="K659" t="s">
        <v>122</v>
      </c>
      <c r="L659" t="s">
        <v>2297</v>
      </c>
      <c r="M659">
        <v>36770</v>
      </c>
      <c r="N659" t="s">
        <v>5513</v>
      </c>
      <c r="P659" t="s">
        <v>6367</v>
      </c>
      <c r="Q659" t="s">
        <v>6402</v>
      </c>
      <c r="T659" t="s">
        <v>3215</v>
      </c>
      <c r="U659" t="s">
        <v>4992</v>
      </c>
      <c r="V659" t="s">
        <v>2298</v>
      </c>
      <c r="W659" t="s">
        <v>160</v>
      </c>
      <c r="X659" t="s">
        <v>6057</v>
      </c>
      <c r="Y659" t="s">
        <v>5528</v>
      </c>
      <c r="Z659" t="s">
        <v>5528</v>
      </c>
      <c r="AC659" t="s">
        <v>5483</v>
      </c>
      <c r="AD659" t="s">
        <v>6624</v>
      </c>
      <c r="AE659">
        <v>48</v>
      </c>
      <c r="AF659" t="s">
        <v>8591</v>
      </c>
      <c r="AG659" t="s">
        <v>8592</v>
      </c>
      <c r="AH659" t="s">
        <v>8371</v>
      </c>
      <c r="AJ659" t="s">
        <v>6625</v>
      </c>
      <c r="AL659" t="s">
        <v>6103</v>
      </c>
      <c r="AM659" t="s">
        <v>7726</v>
      </c>
      <c r="AN659" t="s">
        <v>6291</v>
      </c>
      <c r="AO659" t="s">
        <v>6626</v>
      </c>
      <c r="AT659" t="s">
        <v>4998</v>
      </c>
      <c r="AU659" t="s">
        <v>5171</v>
      </c>
      <c r="AV659" t="s">
        <v>5172</v>
      </c>
      <c r="AW659" t="s">
        <v>8636</v>
      </c>
    </row>
    <row r="660" spans="1:49" x14ac:dyDescent="0.2">
      <c r="A660">
        <v>659</v>
      </c>
      <c r="B660" t="s">
        <v>122</v>
      </c>
      <c r="C660">
        <v>10000140</v>
      </c>
      <c r="H660">
        <v>146</v>
      </c>
      <c r="J660">
        <v>9001014</v>
      </c>
      <c r="K660" t="s">
        <v>122</v>
      </c>
      <c r="L660" t="s">
        <v>2300</v>
      </c>
      <c r="M660">
        <v>36780</v>
      </c>
      <c r="N660" t="s">
        <v>5513</v>
      </c>
      <c r="P660" t="s">
        <v>6367</v>
      </c>
      <c r="Q660" t="s">
        <v>6500</v>
      </c>
      <c r="T660" t="s">
        <v>3215</v>
      </c>
      <c r="U660" t="s">
        <v>4992</v>
      </c>
      <c r="V660" t="s">
        <v>2301</v>
      </c>
      <c r="W660" t="s">
        <v>160</v>
      </c>
      <c r="X660" t="s">
        <v>6057</v>
      </c>
      <c r="Y660" t="s">
        <v>5528</v>
      </c>
      <c r="Z660" t="s">
        <v>5528</v>
      </c>
      <c r="AC660" t="s">
        <v>5049</v>
      </c>
      <c r="AD660" t="s">
        <v>6627</v>
      </c>
      <c r="AE660">
        <v>36</v>
      </c>
      <c r="AF660" t="s">
        <v>8604</v>
      </c>
      <c r="AG660" t="s">
        <v>8603</v>
      </c>
      <c r="AH660" t="s">
        <v>8371</v>
      </c>
      <c r="AI660">
        <v>38170</v>
      </c>
      <c r="AJ660" t="s">
        <v>6628</v>
      </c>
      <c r="AL660" t="s">
        <v>5148</v>
      </c>
      <c r="AM660" t="s">
        <v>5387</v>
      </c>
      <c r="AO660" t="s">
        <v>5177</v>
      </c>
      <c r="AS660" t="s">
        <v>5195</v>
      </c>
      <c r="AT660" t="s">
        <v>4998</v>
      </c>
      <c r="AU660" t="s">
        <v>5171</v>
      </c>
      <c r="AV660" t="s">
        <v>5172</v>
      </c>
      <c r="AW660" t="s">
        <v>8636</v>
      </c>
    </row>
    <row r="661" spans="1:49" hidden="1" x14ac:dyDescent="0.2">
      <c r="A661">
        <v>660</v>
      </c>
      <c r="B661" t="s">
        <v>122</v>
      </c>
      <c r="C661">
        <v>10000140</v>
      </c>
      <c r="H661">
        <v>147</v>
      </c>
      <c r="J661">
        <v>9001015</v>
      </c>
      <c r="K661" t="s">
        <v>122</v>
      </c>
      <c r="L661" t="s">
        <v>2303</v>
      </c>
      <c r="M661">
        <v>37587</v>
      </c>
      <c r="N661" t="s">
        <v>5513</v>
      </c>
      <c r="P661" t="s">
        <v>6367</v>
      </c>
      <c r="Q661" t="s">
        <v>6527</v>
      </c>
      <c r="T661" t="s">
        <v>3215</v>
      </c>
      <c r="U661" t="s">
        <v>4992</v>
      </c>
      <c r="V661" t="s">
        <v>2304</v>
      </c>
      <c r="W661" t="s">
        <v>160</v>
      </c>
      <c r="X661" t="s">
        <v>6057</v>
      </c>
      <c r="Y661" t="s">
        <v>5528</v>
      </c>
      <c r="Z661" t="s">
        <v>5528</v>
      </c>
      <c r="AC661" t="s">
        <v>5471</v>
      </c>
      <c r="AD661" t="s">
        <v>6629</v>
      </c>
      <c r="AE661">
        <v>44</v>
      </c>
      <c r="AF661" t="s">
        <v>8595</v>
      </c>
      <c r="AG661" t="s">
        <v>8592</v>
      </c>
      <c r="AH661" t="s">
        <v>8371</v>
      </c>
      <c r="AJ661" t="s">
        <v>6630</v>
      </c>
      <c r="AL661" t="s">
        <v>5951</v>
      </c>
      <c r="AM661" t="s">
        <v>6657</v>
      </c>
      <c r="AO661" t="s">
        <v>5541</v>
      </c>
      <c r="AT661" t="s">
        <v>4998</v>
      </c>
      <c r="AU661" t="s">
        <v>5171</v>
      </c>
      <c r="AV661" t="s">
        <v>5172</v>
      </c>
      <c r="AW661" t="s">
        <v>8636</v>
      </c>
    </row>
    <row r="662" spans="1:49" hidden="1" x14ac:dyDescent="0.2">
      <c r="A662">
        <v>661</v>
      </c>
      <c r="B662" t="s">
        <v>122</v>
      </c>
      <c r="C662">
        <v>10000140</v>
      </c>
      <c r="H662">
        <v>148</v>
      </c>
      <c r="J662">
        <v>9001016</v>
      </c>
      <c r="K662" t="s">
        <v>122</v>
      </c>
      <c r="L662" t="s">
        <v>2306</v>
      </c>
      <c r="M662">
        <v>36075</v>
      </c>
      <c r="N662" t="s">
        <v>4991</v>
      </c>
      <c r="O662" t="s">
        <v>3223</v>
      </c>
      <c r="Q662" t="s">
        <v>6422</v>
      </c>
      <c r="S662">
        <v>43532</v>
      </c>
      <c r="T662" t="s">
        <v>3215</v>
      </c>
      <c r="U662" t="s">
        <v>4992</v>
      </c>
      <c r="V662" t="s">
        <v>2307</v>
      </c>
      <c r="W662" t="s">
        <v>105</v>
      </c>
      <c r="X662" t="s">
        <v>6057</v>
      </c>
      <c r="Y662" t="s">
        <v>8600</v>
      </c>
      <c r="Z662" t="s">
        <v>6062</v>
      </c>
      <c r="AA662" t="s">
        <v>5048</v>
      </c>
      <c r="AB662" t="s">
        <v>8593</v>
      </c>
      <c r="AD662" t="s">
        <v>6631</v>
      </c>
      <c r="AE662">
        <v>46</v>
      </c>
      <c r="AF662" t="s">
        <v>8591</v>
      </c>
      <c r="AG662" t="s">
        <v>8592</v>
      </c>
      <c r="AH662" t="s">
        <v>8371</v>
      </c>
      <c r="AI662">
        <v>35968</v>
      </c>
      <c r="AJ662" t="s">
        <v>6632</v>
      </c>
      <c r="AL662" t="s">
        <v>5010</v>
      </c>
      <c r="AM662" t="s">
        <v>5010</v>
      </c>
      <c r="AN662" t="s">
        <v>5759</v>
      </c>
      <c r="AO662" t="s">
        <v>5159</v>
      </c>
      <c r="AT662" t="s">
        <v>4998</v>
      </c>
      <c r="AU662" t="s">
        <v>5171</v>
      </c>
      <c r="AV662" t="s">
        <v>5172</v>
      </c>
      <c r="AW662" t="s">
        <v>8636</v>
      </c>
    </row>
    <row r="663" spans="1:49" hidden="1" x14ac:dyDescent="0.2">
      <c r="A663">
        <v>662</v>
      </c>
      <c r="B663" t="s">
        <v>122</v>
      </c>
      <c r="C663">
        <v>10000140</v>
      </c>
      <c r="H663">
        <v>149</v>
      </c>
      <c r="J663">
        <v>9001045</v>
      </c>
      <c r="K663" t="s">
        <v>122</v>
      </c>
      <c r="L663" t="s">
        <v>2811</v>
      </c>
      <c r="M663">
        <v>12821</v>
      </c>
      <c r="N663" t="s">
        <v>4991</v>
      </c>
      <c r="O663" t="s">
        <v>3171</v>
      </c>
      <c r="P663" t="s">
        <v>6387</v>
      </c>
      <c r="Q663" t="s">
        <v>6390</v>
      </c>
      <c r="S663">
        <v>43563</v>
      </c>
      <c r="T663" t="s">
        <v>3215</v>
      </c>
      <c r="U663" t="s">
        <v>4992</v>
      </c>
      <c r="V663" t="s">
        <v>2812</v>
      </c>
      <c r="W663" t="s">
        <v>125</v>
      </c>
      <c r="X663" t="s">
        <v>6057</v>
      </c>
      <c r="Y663" t="s">
        <v>8589</v>
      </c>
      <c r="Z663" t="s">
        <v>6071</v>
      </c>
      <c r="AD663" t="s">
        <v>6633</v>
      </c>
      <c r="AE663">
        <v>36</v>
      </c>
      <c r="AF663" t="s">
        <v>8607</v>
      </c>
      <c r="AG663" t="s">
        <v>8592</v>
      </c>
      <c r="AH663" t="s">
        <v>6634</v>
      </c>
      <c r="AI663">
        <v>42319</v>
      </c>
      <c r="AJ663">
        <v>15133966757</v>
      </c>
      <c r="AL663" t="s">
        <v>4997</v>
      </c>
      <c r="AM663" t="s">
        <v>5075</v>
      </c>
      <c r="AN663" t="s">
        <v>5272</v>
      </c>
      <c r="AO663" t="s">
        <v>5102</v>
      </c>
      <c r="AP663" t="s">
        <v>6307</v>
      </c>
      <c r="AT663" t="s">
        <v>4998</v>
      </c>
      <c r="AU663" t="s">
        <v>5532</v>
      </c>
      <c r="AV663" t="s">
        <v>3254</v>
      </c>
      <c r="AW663" t="s">
        <v>3254</v>
      </c>
    </row>
    <row r="664" spans="1:49" x14ac:dyDescent="0.2">
      <c r="A664">
        <v>663</v>
      </c>
      <c r="B664" t="s">
        <v>122</v>
      </c>
      <c r="C664">
        <v>10000140</v>
      </c>
      <c r="H664">
        <v>150</v>
      </c>
      <c r="J664">
        <v>9001046</v>
      </c>
      <c r="K664" t="s">
        <v>122</v>
      </c>
      <c r="L664" t="s">
        <v>2814</v>
      </c>
      <c r="M664">
        <v>12481</v>
      </c>
      <c r="N664" t="s">
        <v>4991</v>
      </c>
      <c r="P664" t="s">
        <v>6347</v>
      </c>
      <c r="Q664" t="s">
        <v>6549</v>
      </c>
      <c r="S664">
        <v>43563</v>
      </c>
      <c r="T664" t="s">
        <v>3215</v>
      </c>
      <c r="U664" t="s">
        <v>4992</v>
      </c>
      <c r="V664" t="s">
        <v>2815</v>
      </c>
      <c r="W664" t="s">
        <v>160</v>
      </c>
      <c r="X664" t="s">
        <v>6057</v>
      </c>
      <c r="Y664" t="s">
        <v>5528</v>
      </c>
      <c r="Z664" t="s">
        <v>5528</v>
      </c>
      <c r="AD664" t="s">
        <v>6635</v>
      </c>
      <c r="AE664">
        <v>34</v>
      </c>
      <c r="AF664" t="s">
        <v>8604</v>
      </c>
      <c r="AG664" t="s">
        <v>8603</v>
      </c>
      <c r="AH664" t="s">
        <v>5661</v>
      </c>
      <c r="AI664">
        <v>39229</v>
      </c>
      <c r="AJ664">
        <v>15176687652</v>
      </c>
      <c r="AL664" t="s">
        <v>5163</v>
      </c>
      <c r="AM664" t="s">
        <v>5010</v>
      </c>
      <c r="AO664" t="s">
        <v>6506</v>
      </c>
      <c r="AP664" t="s">
        <v>6307</v>
      </c>
      <c r="AT664" t="s">
        <v>4998</v>
      </c>
      <c r="AU664" t="s">
        <v>5532</v>
      </c>
      <c r="AV664" t="s">
        <v>3254</v>
      </c>
      <c r="AW664" t="s">
        <v>3254</v>
      </c>
    </row>
    <row r="665" spans="1:49" hidden="1" x14ac:dyDescent="0.2">
      <c r="A665">
        <v>664</v>
      </c>
      <c r="B665" t="s">
        <v>122</v>
      </c>
      <c r="C665">
        <v>10000140</v>
      </c>
      <c r="H665">
        <v>151</v>
      </c>
      <c r="J665">
        <v>9001047</v>
      </c>
      <c r="K665" t="s">
        <v>122</v>
      </c>
      <c r="L665" t="s">
        <v>2817</v>
      </c>
      <c r="M665">
        <v>14690</v>
      </c>
      <c r="N665" t="s">
        <v>4991</v>
      </c>
      <c r="O665" t="s">
        <v>3176</v>
      </c>
      <c r="Q665" t="s">
        <v>6422</v>
      </c>
      <c r="S665">
        <v>43563</v>
      </c>
      <c r="T665" t="s">
        <v>3215</v>
      </c>
      <c r="U665" t="s">
        <v>4992</v>
      </c>
      <c r="V665" t="s">
        <v>2818</v>
      </c>
      <c r="W665" t="s">
        <v>105</v>
      </c>
      <c r="X665" t="s">
        <v>6057</v>
      </c>
      <c r="Y665" t="s">
        <v>8600</v>
      </c>
      <c r="Z665" t="s">
        <v>6062</v>
      </c>
      <c r="AD665" t="s">
        <v>6636</v>
      </c>
      <c r="AE665">
        <v>37</v>
      </c>
      <c r="AF665" t="s">
        <v>8607</v>
      </c>
      <c r="AG665" t="s">
        <v>8592</v>
      </c>
      <c r="AH665" t="s">
        <v>6553</v>
      </c>
      <c r="AI665">
        <v>38348</v>
      </c>
      <c r="AJ665">
        <v>15930850955</v>
      </c>
      <c r="AL665" t="s">
        <v>5163</v>
      </c>
      <c r="AM665" t="s">
        <v>5010</v>
      </c>
      <c r="AO665" t="s">
        <v>6506</v>
      </c>
      <c r="AP665" t="s">
        <v>6307</v>
      </c>
      <c r="AT665" t="s">
        <v>4998</v>
      </c>
      <c r="AU665" t="s">
        <v>5532</v>
      </c>
      <c r="AV665" t="s">
        <v>3254</v>
      </c>
      <c r="AW665" t="s">
        <v>3254</v>
      </c>
    </row>
    <row r="666" spans="1:49" hidden="1" x14ac:dyDescent="0.2">
      <c r="A666">
        <v>665</v>
      </c>
      <c r="B666" t="s">
        <v>122</v>
      </c>
      <c r="C666">
        <v>10000140</v>
      </c>
      <c r="H666">
        <v>152</v>
      </c>
      <c r="J666">
        <v>9001051</v>
      </c>
      <c r="K666" t="s">
        <v>122</v>
      </c>
      <c r="L666" t="s">
        <v>2828</v>
      </c>
      <c r="M666">
        <v>13481</v>
      </c>
      <c r="N666" t="s">
        <v>5513</v>
      </c>
      <c r="P666" t="s">
        <v>6446</v>
      </c>
      <c r="Q666" t="s">
        <v>6637</v>
      </c>
      <c r="R666" t="s">
        <v>6638</v>
      </c>
      <c r="S666">
        <v>43563</v>
      </c>
      <c r="T666" t="s">
        <v>3215</v>
      </c>
      <c r="U666" t="s">
        <v>4992</v>
      </c>
      <c r="V666" t="s">
        <v>2829</v>
      </c>
      <c r="W666" t="s">
        <v>160</v>
      </c>
      <c r="X666" t="s">
        <v>6057</v>
      </c>
      <c r="Y666" t="s">
        <v>5528</v>
      </c>
      <c r="Z666" t="s">
        <v>5528</v>
      </c>
      <c r="AD666" t="s">
        <v>6639</v>
      </c>
      <c r="AE666">
        <v>46</v>
      </c>
      <c r="AF666" t="s">
        <v>8591</v>
      </c>
      <c r="AG666" t="s">
        <v>8592</v>
      </c>
      <c r="AH666" t="s">
        <v>6640</v>
      </c>
      <c r="AJ666" t="s">
        <v>6641</v>
      </c>
      <c r="AL666" t="s">
        <v>5520</v>
      </c>
      <c r="AM666" t="s">
        <v>7726</v>
      </c>
      <c r="AO666" t="s">
        <v>6642</v>
      </c>
      <c r="AP666" t="s">
        <v>6307</v>
      </c>
      <c r="AT666" t="s">
        <v>4998</v>
      </c>
      <c r="AU666" t="s">
        <v>5532</v>
      </c>
      <c r="AV666" t="s">
        <v>3254</v>
      </c>
      <c r="AW666" t="s">
        <v>3254</v>
      </c>
    </row>
    <row r="667" spans="1:49" hidden="1" x14ac:dyDescent="0.2">
      <c r="A667">
        <v>666</v>
      </c>
      <c r="B667" t="s">
        <v>122</v>
      </c>
      <c r="C667">
        <v>10000140</v>
      </c>
      <c r="H667">
        <v>153</v>
      </c>
      <c r="J667">
        <v>9001052</v>
      </c>
      <c r="K667" t="s">
        <v>122</v>
      </c>
      <c r="L667" t="s">
        <v>2831</v>
      </c>
      <c r="M667">
        <v>13947</v>
      </c>
      <c r="N667" t="s">
        <v>5513</v>
      </c>
      <c r="P667" t="s">
        <v>6387</v>
      </c>
      <c r="Q667" t="s">
        <v>6643</v>
      </c>
      <c r="S667">
        <v>43563</v>
      </c>
      <c r="T667" t="s">
        <v>3215</v>
      </c>
      <c r="U667" t="s">
        <v>4992</v>
      </c>
      <c r="V667" t="s">
        <v>2832</v>
      </c>
      <c r="W667" t="s">
        <v>160</v>
      </c>
      <c r="X667" t="s">
        <v>6057</v>
      </c>
      <c r="Y667" t="s">
        <v>5528</v>
      </c>
      <c r="Z667" t="s">
        <v>5528</v>
      </c>
      <c r="AD667" t="s">
        <v>6644</v>
      </c>
      <c r="AE667">
        <v>43</v>
      </c>
      <c r="AF667" t="s">
        <v>8595</v>
      </c>
      <c r="AG667" t="s">
        <v>8592</v>
      </c>
      <c r="AH667" t="s">
        <v>6640</v>
      </c>
      <c r="AI667">
        <v>41953</v>
      </c>
      <c r="AJ667">
        <v>15176721886</v>
      </c>
      <c r="AL667" t="s">
        <v>6203</v>
      </c>
      <c r="AM667" t="s">
        <v>7726</v>
      </c>
      <c r="AO667" t="s">
        <v>6645</v>
      </c>
      <c r="AP667" t="s">
        <v>6307</v>
      </c>
      <c r="AT667" t="s">
        <v>4998</v>
      </c>
      <c r="AU667" t="s">
        <v>5532</v>
      </c>
      <c r="AV667" t="s">
        <v>3254</v>
      </c>
      <c r="AW667" t="s">
        <v>3254</v>
      </c>
    </row>
    <row r="668" spans="1:49" hidden="1" x14ac:dyDescent="0.2">
      <c r="A668">
        <v>667</v>
      </c>
      <c r="B668" t="s">
        <v>122</v>
      </c>
      <c r="C668">
        <v>10000140</v>
      </c>
      <c r="H668">
        <v>154</v>
      </c>
      <c r="J668">
        <v>9001053</v>
      </c>
      <c r="K668" t="s">
        <v>122</v>
      </c>
      <c r="L668" t="s">
        <v>2834</v>
      </c>
      <c r="M668">
        <v>12817</v>
      </c>
      <c r="N668" t="s">
        <v>5513</v>
      </c>
      <c r="P668" t="s">
        <v>6387</v>
      </c>
      <c r="Q668" t="s">
        <v>6646</v>
      </c>
      <c r="S668">
        <v>43563</v>
      </c>
      <c r="T668" t="s">
        <v>3215</v>
      </c>
      <c r="U668" t="s">
        <v>4992</v>
      </c>
      <c r="V668" t="s">
        <v>2835</v>
      </c>
      <c r="W668" t="s">
        <v>160</v>
      </c>
      <c r="X668" t="s">
        <v>6057</v>
      </c>
      <c r="Y668" t="s">
        <v>5528</v>
      </c>
      <c r="Z668" t="s">
        <v>5528</v>
      </c>
      <c r="AD668" t="s">
        <v>6647</v>
      </c>
      <c r="AE668">
        <v>45</v>
      </c>
      <c r="AF668" t="s">
        <v>8595</v>
      </c>
      <c r="AG668" t="s">
        <v>8592</v>
      </c>
      <c r="AH668" t="s">
        <v>6648</v>
      </c>
      <c r="AJ668">
        <v>13931594732</v>
      </c>
      <c r="AL668" t="s">
        <v>6203</v>
      </c>
      <c r="AM668" t="s">
        <v>7726</v>
      </c>
      <c r="AO668" t="s">
        <v>6649</v>
      </c>
      <c r="AP668" t="s">
        <v>6307</v>
      </c>
      <c r="AT668" t="s">
        <v>4998</v>
      </c>
      <c r="AU668" t="s">
        <v>5532</v>
      </c>
      <c r="AV668" t="s">
        <v>3254</v>
      </c>
      <c r="AW668" t="s">
        <v>3254</v>
      </c>
    </row>
    <row r="669" spans="1:49" hidden="1" x14ac:dyDescent="0.2">
      <c r="A669">
        <v>668</v>
      </c>
      <c r="B669" t="s">
        <v>122</v>
      </c>
      <c r="C669">
        <v>10000140</v>
      </c>
      <c r="H669">
        <v>155</v>
      </c>
      <c r="J669">
        <v>9001054</v>
      </c>
      <c r="K669" t="s">
        <v>122</v>
      </c>
      <c r="L669" t="s">
        <v>2837</v>
      </c>
      <c r="M669">
        <v>15012</v>
      </c>
      <c r="N669" t="s">
        <v>5513</v>
      </c>
      <c r="P669" t="s">
        <v>6446</v>
      </c>
      <c r="Q669" t="s">
        <v>6637</v>
      </c>
      <c r="S669">
        <v>43563</v>
      </c>
      <c r="T669" t="s">
        <v>3215</v>
      </c>
      <c r="U669" t="s">
        <v>4992</v>
      </c>
      <c r="V669" t="s">
        <v>2838</v>
      </c>
      <c r="W669" t="s">
        <v>160</v>
      </c>
      <c r="X669" t="s">
        <v>6057</v>
      </c>
      <c r="Y669" t="s">
        <v>5528</v>
      </c>
      <c r="Z669" t="s">
        <v>5528</v>
      </c>
      <c r="AD669" t="s">
        <v>6041</v>
      </c>
      <c r="AE669">
        <v>41</v>
      </c>
      <c r="AF669" t="s">
        <v>8595</v>
      </c>
      <c r="AG669" t="s">
        <v>8592</v>
      </c>
      <c r="AH669" t="s">
        <v>6650</v>
      </c>
      <c r="AJ669" t="s">
        <v>6651</v>
      </c>
      <c r="AL669" t="s">
        <v>5387</v>
      </c>
      <c r="AM669" t="s">
        <v>5387</v>
      </c>
      <c r="AO669" t="s">
        <v>5313</v>
      </c>
      <c r="AP669" t="s">
        <v>6307</v>
      </c>
      <c r="AT669" t="s">
        <v>4998</v>
      </c>
      <c r="AU669" t="s">
        <v>5532</v>
      </c>
      <c r="AV669" t="s">
        <v>3254</v>
      </c>
      <c r="AW669" t="s">
        <v>3254</v>
      </c>
    </row>
    <row r="670" spans="1:49" hidden="1" x14ac:dyDescent="0.2">
      <c r="A670">
        <v>669</v>
      </c>
      <c r="B670" t="s">
        <v>122</v>
      </c>
      <c r="C670">
        <v>10000140</v>
      </c>
      <c r="H670">
        <v>156</v>
      </c>
      <c r="J670">
        <v>9001055</v>
      </c>
      <c r="K670" t="s">
        <v>122</v>
      </c>
      <c r="L670" t="s">
        <v>2840</v>
      </c>
      <c r="M670">
        <v>15013</v>
      </c>
      <c r="N670" t="s">
        <v>5513</v>
      </c>
      <c r="P670" t="s">
        <v>6446</v>
      </c>
      <c r="Q670" t="s">
        <v>6652</v>
      </c>
      <c r="S670">
        <v>43563</v>
      </c>
      <c r="T670" t="s">
        <v>3215</v>
      </c>
      <c r="U670" t="s">
        <v>4992</v>
      </c>
      <c r="V670" t="s">
        <v>2841</v>
      </c>
      <c r="W670" t="s">
        <v>160</v>
      </c>
      <c r="X670" t="s">
        <v>6057</v>
      </c>
      <c r="Y670" t="s">
        <v>5528</v>
      </c>
      <c r="Z670" t="s">
        <v>5528</v>
      </c>
      <c r="AD670" t="s">
        <v>6653</v>
      </c>
      <c r="AE670">
        <v>41</v>
      </c>
      <c r="AF670" t="s">
        <v>8595</v>
      </c>
      <c r="AG670" t="s">
        <v>8592</v>
      </c>
      <c r="AH670" t="s">
        <v>6654</v>
      </c>
      <c r="AJ670">
        <v>13780533216</v>
      </c>
      <c r="AL670" t="s">
        <v>6210</v>
      </c>
      <c r="AM670" t="s">
        <v>6657</v>
      </c>
      <c r="AO670" t="s">
        <v>5541</v>
      </c>
      <c r="AP670" t="s">
        <v>6307</v>
      </c>
      <c r="AT670" t="s">
        <v>4998</v>
      </c>
      <c r="AU670" t="s">
        <v>5532</v>
      </c>
      <c r="AV670" t="s">
        <v>3254</v>
      </c>
      <c r="AW670" t="s">
        <v>3254</v>
      </c>
    </row>
    <row r="671" spans="1:49" hidden="1" x14ac:dyDescent="0.2">
      <c r="A671">
        <v>670</v>
      </c>
      <c r="B671" t="s">
        <v>122</v>
      </c>
      <c r="C671">
        <v>10000140</v>
      </c>
      <c r="H671">
        <v>157</v>
      </c>
      <c r="J671">
        <v>9001056</v>
      </c>
      <c r="K671" t="s">
        <v>122</v>
      </c>
      <c r="L671" t="s">
        <v>2843</v>
      </c>
      <c r="M671">
        <v>15185</v>
      </c>
      <c r="N671" t="s">
        <v>5513</v>
      </c>
      <c r="P671" t="s">
        <v>6446</v>
      </c>
      <c r="Q671" t="s">
        <v>9229</v>
      </c>
      <c r="S671">
        <v>43709</v>
      </c>
      <c r="T671" t="s">
        <v>3215</v>
      </c>
      <c r="U671" t="s">
        <v>5130</v>
      </c>
      <c r="V671" t="s">
        <v>2844</v>
      </c>
      <c r="W671" t="s">
        <v>160</v>
      </c>
      <c r="X671" t="s">
        <v>6057</v>
      </c>
      <c r="Y671" t="s">
        <v>5528</v>
      </c>
      <c r="Z671" t="s">
        <v>5528</v>
      </c>
      <c r="AD671" t="s">
        <v>6655</v>
      </c>
      <c r="AE671">
        <v>37</v>
      </c>
      <c r="AF671" t="s">
        <v>8607</v>
      </c>
      <c r="AG671" t="s">
        <v>8592</v>
      </c>
      <c r="AH671" t="s">
        <v>6656</v>
      </c>
      <c r="AI671">
        <v>37512</v>
      </c>
      <c r="AJ671">
        <v>13785565818</v>
      </c>
      <c r="AL671" t="s">
        <v>6657</v>
      </c>
      <c r="AM671" t="s">
        <v>6657</v>
      </c>
      <c r="AP671" t="s">
        <v>6307</v>
      </c>
      <c r="AT671" t="s">
        <v>4998</v>
      </c>
      <c r="AU671" t="s">
        <v>5532</v>
      </c>
      <c r="AV671" t="s">
        <v>3254</v>
      </c>
      <c r="AW671" t="s">
        <v>3254</v>
      </c>
    </row>
    <row r="672" spans="1:49" hidden="1" x14ac:dyDescent="0.2">
      <c r="A672">
        <v>671</v>
      </c>
      <c r="B672" t="s">
        <v>122</v>
      </c>
      <c r="C672">
        <v>10000140</v>
      </c>
      <c r="H672">
        <v>158</v>
      </c>
      <c r="J672">
        <v>9001057</v>
      </c>
      <c r="K672" t="s">
        <v>122</v>
      </c>
      <c r="L672" t="s">
        <v>2846</v>
      </c>
      <c r="M672">
        <v>13951</v>
      </c>
      <c r="N672" t="s">
        <v>5513</v>
      </c>
      <c r="P672" t="s">
        <v>6387</v>
      </c>
      <c r="Q672" t="s">
        <v>6643</v>
      </c>
      <c r="R672" t="s">
        <v>6658</v>
      </c>
      <c r="S672">
        <v>43563</v>
      </c>
      <c r="T672" t="s">
        <v>3215</v>
      </c>
      <c r="U672" t="s">
        <v>4992</v>
      </c>
      <c r="V672" t="s">
        <v>2847</v>
      </c>
      <c r="W672" t="s">
        <v>160</v>
      </c>
      <c r="X672" t="s">
        <v>6057</v>
      </c>
      <c r="Y672" t="s">
        <v>5528</v>
      </c>
      <c r="Z672" t="s">
        <v>5528</v>
      </c>
      <c r="AD672" t="s">
        <v>6328</v>
      </c>
      <c r="AE672">
        <v>46</v>
      </c>
      <c r="AF672" t="s">
        <v>8591</v>
      </c>
      <c r="AG672" t="s">
        <v>8592</v>
      </c>
      <c r="AH672" t="s">
        <v>6659</v>
      </c>
      <c r="AI672">
        <v>39409</v>
      </c>
      <c r="AJ672">
        <v>13513154392</v>
      </c>
      <c r="AL672" t="s">
        <v>6657</v>
      </c>
      <c r="AM672" t="s">
        <v>6657</v>
      </c>
      <c r="AN672" t="s">
        <v>6660</v>
      </c>
      <c r="AO672" t="s">
        <v>5541</v>
      </c>
      <c r="AP672" t="s">
        <v>6307</v>
      </c>
      <c r="AT672" t="s">
        <v>4998</v>
      </c>
      <c r="AU672" t="s">
        <v>5532</v>
      </c>
      <c r="AV672" t="s">
        <v>3254</v>
      </c>
      <c r="AW672" t="s">
        <v>3254</v>
      </c>
    </row>
    <row r="673" spans="1:49" hidden="1" x14ac:dyDescent="0.2">
      <c r="A673">
        <v>672</v>
      </c>
      <c r="B673" t="s">
        <v>122</v>
      </c>
      <c r="C673">
        <v>10000140</v>
      </c>
      <c r="H673">
        <v>159</v>
      </c>
      <c r="J673">
        <v>9001058</v>
      </c>
      <c r="K673" t="s">
        <v>122</v>
      </c>
      <c r="L673" t="s">
        <v>2849</v>
      </c>
      <c r="M673">
        <v>13538</v>
      </c>
      <c r="N673" t="s">
        <v>5513</v>
      </c>
      <c r="P673" t="s">
        <v>6446</v>
      </c>
      <c r="Q673" t="s">
        <v>9229</v>
      </c>
      <c r="R673" t="s">
        <v>7742</v>
      </c>
      <c r="S673">
        <v>43709</v>
      </c>
      <c r="T673" t="s">
        <v>3215</v>
      </c>
      <c r="U673" t="s">
        <v>4992</v>
      </c>
      <c r="V673" t="s">
        <v>2850</v>
      </c>
      <c r="W673" t="s">
        <v>160</v>
      </c>
      <c r="X673" t="s">
        <v>6057</v>
      </c>
      <c r="Y673" t="s">
        <v>5528</v>
      </c>
      <c r="Z673" t="s">
        <v>5528</v>
      </c>
      <c r="AD673" t="s">
        <v>6661</v>
      </c>
      <c r="AE673">
        <v>49</v>
      </c>
      <c r="AF673" t="s">
        <v>8591</v>
      </c>
      <c r="AG673" t="s">
        <v>8592</v>
      </c>
      <c r="AH673" t="s">
        <v>6640</v>
      </c>
      <c r="AJ673" t="s">
        <v>6662</v>
      </c>
      <c r="AL673" t="s">
        <v>6203</v>
      </c>
      <c r="AM673" t="s">
        <v>7726</v>
      </c>
      <c r="AO673" t="s">
        <v>6663</v>
      </c>
      <c r="AP673" t="s">
        <v>6307</v>
      </c>
      <c r="AT673" t="s">
        <v>4998</v>
      </c>
      <c r="AU673" t="s">
        <v>5532</v>
      </c>
      <c r="AV673" t="s">
        <v>3254</v>
      </c>
      <c r="AW673" t="s">
        <v>3254</v>
      </c>
    </row>
    <row r="674" spans="1:49" hidden="1" x14ac:dyDescent="0.2">
      <c r="A674">
        <v>673</v>
      </c>
      <c r="B674" t="s">
        <v>122</v>
      </c>
      <c r="C674">
        <v>10000140</v>
      </c>
      <c r="H674">
        <v>160</v>
      </c>
      <c r="J674">
        <v>9001059</v>
      </c>
      <c r="K674" t="s">
        <v>122</v>
      </c>
      <c r="L674" t="s">
        <v>2852</v>
      </c>
      <c r="M674">
        <v>12820</v>
      </c>
      <c r="N674" t="s">
        <v>5513</v>
      </c>
      <c r="P674" t="s">
        <v>6387</v>
      </c>
      <c r="Q674" t="s">
        <v>6646</v>
      </c>
      <c r="S674">
        <v>43563</v>
      </c>
      <c r="T674" t="s">
        <v>3215</v>
      </c>
      <c r="U674" t="s">
        <v>4992</v>
      </c>
      <c r="V674" t="s">
        <v>2853</v>
      </c>
      <c r="W674" t="s">
        <v>160</v>
      </c>
      <c r="X674" t="s">
        <v>6057</v>
      </c>
      <c r="Y674" t="s">
        <v>5528</v>
      </c>
      <c r="Z674" t="s">
        <v>5528</v>
      </c>
      <c r="AD674" t="s">
        <v>6664</v>
      </c>
      <c r="AE674">
        <v>50</v>
      </c>
      <c r="AF674" t="s">
        <v>8591</v>
      </c>
      <c r="AG674" t="s">
        <v>8592</v>
      </c>
      <c r="AH674" t="s">
        <v>6640</v>
      </c>
      <c r="AJ674">
        <v>13403154498</v>
      </c>
      <c r="AL674" t="s">
        <v>5520</v>
      </c>
      <c r="AM674" t="s">
        <v>7726</v>
      </c>
      <c r="AO674" t="s">
        <v>6663</v>
      </c>
      <c r="AP674" t="s">
        <v>6307</v>
      </c>
      <c r="AT674" t="s">
        <v>4998</v>
      </c>
      <c r="AU674" t="s">
        <v>5532</v>
      </c>
      <c r="AV674" t="s">
        <v>3254</v>
      </c>
      <c r="AW674" t="s">
        <v>3254</v>
      </c>
    </row>
    <row r="675" spans="1:49" hidden="1" x14ac:dyDescent="0.2">
      <c r="A675">
        <v>674</v>
      </c>
      <c r="B675" t="s">
        <v>122</v>
      </c>
      <c r="C675">
        <v>10000140</v>
      </c>
      <c r="H675">
        <v>161</v>
      </c>
      <c r="J675">
        <v>9001060</v>
      </c>
      <c r="K675" t="s">
        <v>122</v>
      </c>
      <c r="L675" t="s">
        <v>2855</v>
      </c>
      <c r="M675">
        <v>13397</v>
      </c>
      <c r="N675" t="s">
        <v>5513</v>
      </c>
      <c r="P675" t="s">
        <v>6446</v>
      </c>
      <c r="Q675" t="s">
        <v>6665</v>
      </c>
      <c r="S675">
        <v>43563</v>
      </c>
      <c r="T675" t="s">
        <v>3215</v>
      </c>
      <c r="U675" t="s">
        <v>4992</v>
      </c>
      <c r="V675" t="s">
        <v>2856</v>
      </c>
      <c r="W675" t="s">
        <v>160</v>
      </c>
      <c r="X675" t="s">
        <v>6057</v>
      </c>
      <c r="Y675" t="s">
        <v>5528</v>
      </c>
      <c r="Z675" t="s">
        <v>5528</v>
      </c>
      <c r="AD675" t="s">
        <v>6666</v>
      </c>
      <c r="AE675">
        <v>40</v>
      </c>
      <c r="AF675" t="s">
        <v>8607</v>
      </c>
      <c r="AG675" t="s">
        <v>8592</v>
      </c>
      <c r="AH675" t="s">
        <v>6667</v>
      </c>
      <c r="AJ675">
        <v>15102500818</v>
      </c>
      <c r="AL675" t="s">
        <v>6657</v>
      </c>
      <c r="AM675" t="s">
        <v>6657</v>
      </c>
      <c r="AN675" t="s">
        <v>6533</v>
      </c>
      <c r="AO675" t="s">
        <v>5541</v>
      </c>
      <c r="AP675" t="s">
        <v>6307</v>
      </c>
      <c r="AT675" t="s">
        <v>4998</v>
      </c>
      <c r="AU675" t="s">
        <v>5532</v>
      </c>
      <c r="AV675" t="s">
        <v>3254</v>
      </c>
      <c r="AW675" t="s">
        <v>3254</v>
      </c>
    </row>
    <row r="676" spans="1:49" hidden="1" x14ac:dyDescent="0.2">
      <c r="A676">
        <v>675</v>
      </c>
      <c r="B676" t="s">
        <v>122</v>
      </c>
      <c r="C676">
        <v>10000140</v>
      </c>
      <c r="H676">
        <v>162</v>
      </c>
      <c r="J676">
        <v>9001061</v>
      </c>
      <c r="K676" t="s">
        <v>122</v>
      </c>
      <c r="L676" t="s">
        <v>2858</v>
      </c>
      <c r="M676">
        <v>13639</v>
      </c>
      <c r="N676" t="s">
        <v>5513</v>
      </c>
      <c r="P676" t="s">
        <v>6446</v>
      </c>
      <c r="Q676" t="s">
        <v>6668</v>
      </c>
      <c r="S676">
        <v>43563</v>
      </c>
      <c r="T676" t="s">
        <v>3215</v>
      </c>
      <c r="U676" t="s">
        <v>4992</v>
      </c>
      <c r="V676" t="s">
        <v>2859</v>
      </c>
      <c r="W676" t="s">
        <v>160</v>
      </c>
      <c r="X676" t="s">
        <v>6057</v>
      </c>
      <c r="Y676" t="s">
        <v>5528</v>
      </c>
      <c r="Z676" t="s">
        <v>5528</v>
      </c>
      <c r="AD676" t="s">
        <v>6669</v>
      </c>
      <c r="AE676">
        <v>45</v>
      </c>
      <c r="AF676" t="s">
        <v>8595</v>
      </c>
      <c r="AG676" t="s">
        <v>8592</v>
      </c>
      <c r="AH676" t="s">
        <v>6670</v>
      </c>
      <c r="AJ676">
        <v>15081909693</v>
      </c>
      <c r="AL676" t="s">
        <v>6657</v>
      </c>
      <c r="AM676" t="s">
        <v>6657</v>
      </c>
      <c r="AO676" t="s">
        <v>6671</v>
      </c>
      <c r="AP676" t="s">
        <v>6307</v>
      </c>
      <c r="AT676" t="s">
        <v>4998</v>
      </c>
      <c r="AU676" t="s">
        <v>5532</v>
      </c>
      <c r="AV676" t="s">
        <v>3254</v>
      </c>
      <c r="AW676" t="s">
        <v>3254</v>
      </c>
    </row>
    <row r="677" spans="1:49" hidden="1" x14ac:dyDescent="0.2">
      <c r="A677">
        <v>676</v>
      </c>
      <c r="B677" t="s">
        <v>122</v>
      </c>
      <c r="C677">
        <v>10000140</v>
      </c>
      <c r="H677">
        <v>163</v>
      </c>
      <c r="J677">
        <v>9001062</v>
      </c>
      <c r="K677" t="s">
        <v>122</v>
      </c>
      <c r="L677" t="s">
        <v>2861</v>
      </c>
      <c r="M677">
        <v>13952</v>
      </c>
      <c r="N677" t="s">
        <v>5513</v>
      </c>
      <c r="P677" t="s">
        <v>6387</v>
      </c>
      <c r="Q677" t="s">
        <v>6643</v>
      </c>
      <c r="S677">
        <v>43563</v>
      </c>
      <c r="T677" t="s">
        <v>3215</v>
      </c>
      <c r="U677" t="s">
        <v>4992</v>
      </c>
      <c r="V677" t="s">
        <v>2862</v>
      </c>
      <c r="W677" t="s">
        <v>160</v>
      </c>
      <c r="X677" t="s">
        <v>6057</v>
      </c>
      <c r="Y677" t="s">
        <v>5528</v>
      </c>
      <c r="Z677" t="s">
        <v>5528</v>
      </c>
      <c r="AD677" t="s">
        <v>6672</v>
      </c>
      <c r="AE677">
        <v>47</v>
      </c>
      <c r="AF677" t="s">
        <v>8591</v>
      </c>
      <c r="AG677" t="s">
        <v>8592</v>
      </c>
      <c r="AH677" t="s">
        <v>6673</v>
      </c>
      <c r="AJ677">
        <v>13785540991</v>
      </c>
      <c r="AL677" t="s">
        <v>6203</v>
      </c>
      <c r="AM677" t="s">
        <v>7726</v>
      </c>
      <c r="AO677" t="s">
        <v>6674</v>
      </c>
      <c r="AP677" t="s">
        <v>6307</v>
      </c>
      <c r="AT677" t="s">
        <v>4998</v>
      </c>
      <c r="AU677" t="s">
        <v>5532</v>
      </c>
      <c r="AV677" t="s">
        <v>3254</v>
      </c>
      <c r="AW677" t="s">
        <v>3254</v>
      </c>
    </row>
    <row r="678" spans="1:49" hidden="1" x14ac:dyDescent="0.2">
      <c r="A678">
        <v>677</v>
      </c>
      <c r="B678" t="s">
        <v>122</v>
      </c>
      <c r="C678">
        <v>10000140</v>
      </c>
      <c r="H678">
        <v>164</v>
      </c>
      <c r="J678">
        <v>9001063</v>
      </c>
      <c r="K678" t="s">
        <v>122</v>
      </c>
      <c r="L678" t="s">
        <v>2864</v>
      </c>
      <c r="M678">
        <v>13461</v>
      </c>
      <c r="N678" t="s">
        <v>5513</v>
      </c>
      <c r="P678" t="s">
        <v>6446</v>
      </c>
      <c r="Q678" t="s">
        <v>6665</v>
      </c>
      <c r="R678" t="s">
        <v>6675</v>
      </c>
      <c r="S678">
        <v>43563</v>
      </c>
      <c r="T678" t="s">
        <v>3215</v>
      </c>
      <c r="U678" t="s">
        <v>4992</v>
      </c>
      <c r="V678" t="s">
        <v>2865</v>
      </c>
      <c r="W678" t="s">
        <v>160</v>
      </c>
      <c r="X678" t="s">
        <v>6057</v>
      </c>
      <c r="Y678" t="s">
        <v>5528</v>
      </c>
      <c r="Z678" t="s">
        <v>5528</v>
      </c>
      <c r="AD678" t="s">
        <v>6676</v>
      </c>
      <c r="AE678">
        <v>41</v>
      </c>
      <c r="AF678" t="s">
        <v>8595</v>
      </c>
      <c r="AG678" t="s">
        <v>8592</v>
      </c>
      <c r="AH678" t="s">
        <v>6677</v>
      </c>
      <c r="AJ678">
        <v>13832556750</v>
      </c>
      <c r="AL678" t="s">
        <v>6203</v>
      </c>
      <c r="AM678" t="s">
        <v>7726</v>
      </c>
      <c r="AO678" t="s">
        <v>6678</v>
      </c>
      <c r="AP678" t="s">
        <v>6307</v>
      </c>
      <c r="AT678" t="s">
        <v>4998</v>
      </c>
      <c r="AU678" t="s">
        <v>5532</v>
      </c>
      <c r="AV678" t="s">
        <v>3254</v>
      </c>
      <c r="AW678" t="s">
        <v>3254</v>
      </c>
    </row>
    <row r="679" spans="1:49" hidden="1" x14ac:dyDescent="0.2">
      <c r="A679">
        <v>678</v>
      </c>
      <c r="B679" t="s">
        <v>122</v>
      </c>
      <c r="C679">
        <v>10000140</v>
      </c>
      <c r="H679">
        <v>165</v>
      </c>
      <c r="J679">
        <v>9001064</v>
      </c>
      <c r="K679" t="s">
        <v>122</v>
      </c>
      <c r="L679" t="s">
        <v>2867</v>
      </c>
      <c r="M679">
        <v>14991</v>
      </c>
      <c r="N679" t="s">
        <v>5513</v>
      </c>
      <c r="P679" t="s">
        <v>6446</v>
      </c>
      <c r="Q679" t="s">
        <v>6665</v>
      </c>
      <c r="R679" t="s">
        <v>6675</v>
      </c>
      <c r="S679">
        <v>43563</v>
      </c>
      <c r="T679" t="s">
        <v>3215</v>
      </c>
      <c r="U679" t="s">
        <v>4992</v>
      </c>
      <c r="V679" t="s">
        <v>2868</v>
      </c>
      <c r="W679" t="s">
        <v>160</v>
      </c>
      <c r="X679" t="s">
        <v>6057</v>
      </c>
      <c r="Y679" t="s">
        <v>5528</v>
      </c>
      <c r="Z679" t="s">
        <v>5528</v>
      </c>
      <c r="AD679" t="s">
        <v>6679</v>
      </c>
      <c r="AE679">
        <v>49</v>
      </c>
      <c r="AF679" t="s">
        <v>8591</v>
      </c>
      <c r="AG679" t="s">
        <v>8592</v>
      </c>
      <c r="AH679" t="s">
        <v>6680</v>
      </c>
      <c r="AI679">
        <v>33882</v>
      </c>
      <c r="AJ679">
        <v>13513258001</v>
      </c>
      <c r="AL679" t="s">
        <v>5520</v>
      </c>
      <c r="AM679" t="s">
        <v>7726</v>
      </c>
      <c r="AO679" t="s">
        <v>6681</v>
      </c>
      <c r="AP679" t="s">
        <v>6307</v>
      </c>
      <c r="AT679" t="s">
        <v>4998</v>
      </c>
      <c r="AU679" t="s">
        <v>5532</v>
      </c>
      <c r="AV679" t="s">
        <v>3254</v>
      </c>
      <c r="AW679" t="s">
        <v>3254</v>
      </c>
    </row>
    <row r="680" spans="1:49" x14ac:dyDescent="0.2">
      <c r="A680">
        <v>679</v>
      </c>
      <c r="B680" t="s">
        <v>122</v>
      </c>
      <c r="C680">
        <v>10000140</v>
      </c>
      <c r="H680">
        <v>166</v>
      </c>
      <c r="J680">
        <v>9001065</v>
      </c>
      <c r="K680" t="s">
        <v>122</v>
      </c>
      <c r="L680" t="s">
        <v>2870</v>
      </c>
      <c r="M680">
        <v>12824</v>
      </c>
      <c r="N680" t="s">
        <v>5513</v>
      </c>
      <c r="P680" t="s">
        <v>6387</v>
      </c>
      <c r="Q680" t="s">
        <v>6646</v>
      </c>
      <c r="R680" t="s">
        <v>6682</v>
      </c>
      <c r="S680">
        <v>43563</v>
      </c>
      <c r="T680" t="s">
        <v>3215</v>
      </c>
      <c r="U680" t="s">
        <v>4992</v>
      </c>
      <c r="V680" t="s">
        <v>2871</v>
      </c>
      <c r="W680" t="s">
        <v>160</v>
      </c>
      <c r="X680" t="s">
        <v>6057</v>
      </c>
      <c r="Y680" t="s">
        <v>5528</v>
      </c>
      <c r="Z680" t="s">
        <v>5528</v>
      </c>
      <c r="AD680" t="s">
        <v>6683</v>
      </c>
      <c r="AE680">
        <v>36</v>
      </c>
      <c r="AF680" t="s">
        <v>8604</v>
      </c>
      <c r="AG680" t="s">
        <v>8603</v>
      </c>
      <c r="AH680" t="s">
        <v>6656</v>
      </c>
      <c r="AJ680">
        <v>15511500374</v>
      </c>
      <c r="AL680" t="s">
        <v>6210</v>
      </c>
      <c r="AM680" t="s">
        <v>6657</v>
      </c>
      <c r="AO680" t="s">
        <v>6577</v>
      </c>
      <c r="AP680" t="s">
        <v>6307</v>
      </c>
      <c r="AT680" t="s">
        <v>4998</v>
      </c>
      <c r="AU680" t="s">
        <v>5532</v>
      </c>
      <c r="AV680" t="s">
        <v>3254</v>
      </c>
      <c r="AW680" t="s">
        <v>3254</v>
      </c>
    </row>
    <row r="681" spans="1:49" hidden="1" x14ac:dyDescent="0.2">
      <c r="A681">
        <v>680</v>
      </c>
      <c r="B681" t="s">
        <v>122</v>
      </c>
      <c r="C681">
        <v>10000140</v>
      </c>
      <c r="H681">
        <v>167</v>
      </c>
      <c r="J681">
        <v>9001066</v>
      </c>
      <c r="K681" t="s">
        <v>122</v>
      </c>
      <c r="L681" t="s">
        <v>2873</v>
      </c>
      <c r="M681">
        <v>14766</v>
      </c>
      <c r="N681" t="s">
        <v>5513</v>
      </c>
      <c r="P681" t="s">
        <v>6347</v>
      </c>
      <c r="Q681" t="s">
        <v>6456</v>
      </c>
      <c r="S681">
        <v>43563</v>
      </c>
      <c r="T681" t="s">
        <v>3215</v>
      </c>
      <c r="U681" t="s">
        <v>4992</v>
      </c>
      <c r="V681" t="s">
        <v>2874</v>
      </c>
      <c r="W681" t="s">
        <v>160</v>
      </c>
      <c r="X681" t="s">
        <v>6057</v>
      </c>
      <c r="Y681" t="s">
        <v>5528</v>
      </c>
      <c r="Z681" t="s">
        <v>5528</v>
      </c>
      <c r="AD681" t="s">
        <v>6684</v>
      </c>
      <c r="AE681">
        <v>41</v>
      </c>
      <c r="AF681" t="s">
        <v>8607</v>
      </c>
      <c r="AG681" t="s">
        <v>8592</v>
      </c>
      <c r="AH681" t="s">
        <v>6654</v>
      </c>
      <c r="AI681">
        <v>37937</v>
      </c>
      <c r="AJ681">
        <v>13603159114</v>
      </c>
      <c r="AL681" t="s">
        <v>6657</v>
      </c>
      <c r="AM681" t="s">
        <v>6657</v>
      </c>
      <c r="AP681" t="s">
        <v>6307</v>
      </c>
      <c r="AT681" t="s">
        <v>4998</v>
      </c>
      <c r="AU681" t="s">
        <v>5532</v>
      </c>
      <c r="AV681" t="s">
        <v>3254</v>
      </c>
      <c r="AW681" t="s">
        <v>3254</v>
      </c>
    </row>
    <row r="682" spans="1:49" hidden="1" x14ac:dyDescent="0.2">
      <c r="A682">
        <v>681</v>
      </c>
      <c r="B682" t="s">
        <v>122</v>
      </c>
      <c r="C682">
        <v>10000140</v>
      </c>
      <c r="H682">
        <v>168</v>
      </c>
      <c r="J682">
        <v>9001067</v>
      </c>
      <c r="K682" t="s">
        <v>122</v>
      </c>
      <c r="L682" t="s">
        <v>526</v>
      </c>
      <c r="M682">
        <v>14695</v>
      </c>
      <c r="N682" t="s">
        <v>5513</v>
      </c>
      <c r="P682" t="s">
        <v>6344</v>
      </c>
      <c r="Q682" t="s">
        <v>6685</v>
      </c>
      <c r="R682" t="s">
        <v>6686</v>
      </c>
      <c r="S682">
        <v>43563</v>
      </c>
      <c r="T682" t="s">
        <v>3215</v>
      </c>
      <c r="U682" t="s">
        <v>4992</v>
      </c>
      <c r="V682" t="s">
        <v>2876</v>
      </c>
      <c r="W682" t="s">
        <v>160</v>
      </c>
      <c r="X682" t="s">
        <v>6057</v>
      </c>
      <c r="Y682" t="s">
        <v>5528</v>
      </c>
      <c r="Z682" t="s">
        <v>5528</v>
      </c>
      <c r="AD682" t="s">
        <v>6484</v>
      </c>
      <c r="AE682">
        <v>40</v>
      </c>
      <c r="AF682" t="s">
        <v>8607</v>
      </c>
      <c r="AG682" t="s">
        <v>8592</v>
      </c>
      <c r="AH682" t="s">
        <v>6654</v>
      </c>
      <c r="AJ682">
        <v>13931452534</v>
      </c>
      <c r="AL682" t="s">
        <v>6657</v>
      </c>
      <c r="AM682" t="s">
        <v>6657</v>
      </c>
      <c r="AP682" t="s">
        <v>6307</v>
      </c>
      <c r="AT682" t="s">
        <v>4998</v>
      </c>
      <c r="AU682" t="s">
        <v>5532</v>
      </c>
      <c r="AV682" t="s">
        <v>3254</v>
      </c>
      <c r="AW682" t="s">
        <v>3254</v>
      </c>
    </row>
    <row r="683" spans="1:49" hidden="1" x14ac:dyDescent="0.2">
      <c r="A683">
        <v>682</v>
      </c>
      <c r="B683" t="s">
        <v>122</v>
      </c>
      <c r="C683">
        <v>10000140</v>
      </c>
      <c r="H683">
        <v>169</v>
      </c>
      <c r="J683">
        <v>9001068</v>
      </c>
      <c r="K683" t="s">
        <v>122</v>
      </c>
      <c r="L683" t="s">
        <v>2878</v>
      </c>
      <c r="M683">
        <v>13887</v>
      </c>
      <c r="N683" t="s">
        <v>5513</v>
      </c>
      <c r="P683" t="s">
        <v>6387</v>
      </c>
      <c r="Q683" t="s">
        <v>6687</v>
      </c>
      <c r="R683" t="s">
        <v>6688</v>
      </c>
      <c r="S683">
        <v>43563</v>
      </c>
      <c r="T683" t="s">
        <v>3215</v>
      </c>
      <c r="U683" t="s">
        <v>4992</v>
      </c>
      <c r="V683" t="s">
        <v>2879</v>
      </c>
      <c r="W683" t="s">
        <v>160</v>
      </c>
      <c r="X683" t="s">
        <v>6057</v>
      </c>
      <c r="Y683" t="s">
        <v>5528</v>
      </c>
      <c r="Z683" t="s">
        <v>5528</v>
      </c>
      <c r="AD683" t="s">
        <v>6689</v>
      </c>
      <c r="AE683">
        <v>43</v>
      </c>
      <c r="AF683" t="s">
        <v>8595</v>
      </c>
      <c r="AG683" t="s">
        <v>8592</v>
      </c>
      <c r="AH683" t="s">
        <v>6690</v>
      </c>
      <c r="AI683">
        <v>40140</v>
      </c>
      <c r="AJ683">
        <v>13930574238</v>
      </c>
      <c r="AL683" t="s">
        <v>5387</v>
      </c>
      <c r="AM683" t="s">
        <v>5387</v>
      </c>
      <c r="AN683" t="s">
        <v>6470</v>
      </c>
      <c r="AO683" t="s">
        <v>5194</v>
      </c>
      <c r="AP683" t="s">
        <v>6307</v>
      </c>
      <c r="AT683" t="s">
        <v>4998</v>
      </c>
      <c r="AU683" t="s">
        <v>5532</v>
      </c>
      <c r="AV683" t="s">
        <v>3254</v>
      </c>
      <c r="AW683" t="s">
        <v>3254</v>
      </c>
    </row>
    <row r="684" spans="1:49" hidden="1" x14ac:dyDescent="0.2">
      <c r="A684">
        <v>683</v>
      </c>
      <c r="B684" t="s">
        <v>122</v>
      </c>
      <c r="C684">
        <v>10000140</v>
      </c>
      <c r="H684">
        <v>170</v>
      </c>
      <c r="J684">
        <v>9001069</v>
      </c>
      <c r="K684" t="s">
        <v>122</v>
      </c>
      <c r="L684" t="s">
        <v>2881</v>
      </c>
      <c r="M684">
        <v>13628</v>
      </c>
      <c r="N684" t="s">
        <v>5513</v>
      </c>
      <c r="P684" t="s">
        <v>6446</v>
      </c>
      <c r="Q684" t="s">
        <v>6668</v>
      </c>
      <c r="S684">
        <v>43563</v>
      </c>
      <c r="T684" t="s">
        <v>3215</v>
      </c>
      <c r="U684" t="s">
        <v>4992</v>
      </c>
      <c r="V684" t="s">
        <v>2882</v>
      </c>
      <c r="W684" t="s">
        <v>160</v>
      </c>
      <c r="X684" t="s">
        <v>6057</v>
      </c>
      <c r="Y684" t="s">
        <v>5528</v>
      </c>
      <c r="Z684" t="s">
        <v>5528</v>
      </c>
      <c r="AD684" t="s">
        <v>6691</v>
      </c>
      <c r="AE684">
        <v>49</v>
      </c>
      <c r="AF684" t="s">
        <v>8591</v>
      </c>
      <c r="AG684" t="s">
        <v>8592</v>
      </c>
      <c r="AH684" t="s">
        <v>6692</v>
      </c>
      <c r="AI684">
        <v>43008</v>
      </c>
      <c r="AJ684">
        <v>13931451554</v>
      </c>
      <c r="AL684" t="s">
        <v>6203</v>
      </c>
      <c r="AM684" t="s">
        <v>7726</v>
      </c>
      <c r="AO684" t="s">
        <v>6693</v>
      </c>
      <c r="AP684" t="s">
        <v>6307</v>
      </c>
      <c r="AT684" t="s">
        <v>4998</v>
      </c>
      <c r="AU684" t="s">
        <v>5532</v>
      </c>
      <c r="AV684" t="s">
        <v>3254</v>
      </c>
      <c r="AW684" t="s">
        <v>3254</v>
      </c>
    </row>
    <row r="685" spans="1:49" hidden="1" x14ac:dyDescent="0.2">
      <c r="A685">
        <v>684</v>
      </c>
      <c r="B685" t="s">
        <v>122</v>
      </c>
      <c r="C685">
        <v>10000140</v>
      </c>
      <c r="H685">
        <v>171</v>
      </c>
      <c r="J685">
        <v>9001070</v>
      </c>
      <c r="K685" t="s">
        <v>122</v>
      </c>
      <c r="L685" t="s">
        <v>2884</v>
      </c>
      <c r="M685">
        <v>13917</v>
      </c>
      <c r="N685" t="s">
        <v>5513</v>
      </c>
      <c r="P685" t="s">
        <v>6387</v>
      </c>
      <c r="Q685" t="s">
        <v>6694</v>
      </c>
      <c r="S685">
        <v>43563</v>
      </c>
      <c r="T685" t="s">
        <v>3215</v>
      </c>
      <c r="U685" t="s">
        <v>4992</v>
      </c>
      <c r="V685" t="s">
        <v>2885</v>
      </c>
      <c r="W685" t="s">
        <v>160</v>
      </c>
      <c r="X685" t="s">
        <v>6057</v>
      </c>
      <c r="Y685" t="s">
        <v>5528</v>
      </c>
      <c r="Z685" t="s">
        <v>5528</v>
      </c>
      <c r="AD685" t="s">
        <v>6695</v>
      </c>
      <c r="AE685">
        <v>43</v>
      </c>
      <c r="AF685" t="s">
        <v>8595</v>
      </c>
      <c r="AG685" t="s">
        <v>8592</v>
      </c>
      <c r="AH685" t="s">
        <v>6696</v>
      </c>
      <c r="AJ685">
        <v>15830544971</v>
      </c>
      <c r="AL685" t="s">
        <v>5387</v>
      </c>
      <c r="AM685" t="s">
        <v>5387</v>
      </c>
      <c r="AO685" t="s">
        <v>6697</v>
      </c>
      <c r="AP685" t="s">
        <v>6307</v>
      </c>
      <c r="AT685" t="s">
        <v>4998</v>
      </c>
      <c r="AU685" t="s">
        <v>5532</v>
      </c>
      <c r="AV685" t="s">
        <v>3254</v>
      </c>
      <c r="AW685" t="s">
        <v>3254</v>
      </c>
    </row>
    <row r="686" spans="1:49" hidden="1" x14ac:dyDescent="0.2">
      <c r="A686">
        <v>685</v>
      </c>
      <c r="B686" t="s">
        <v>122</v>
      </c>
      <c r="C686">
        <v>10000140</v>
      </c>
      <c r="H686">
        <v>172</v>
      </c>
      <c r="J686">
        <v>9001071</v>
      </c>
      <c r="K686" t="s">
        <v>122</v>
      </c>
      <c r="L686" t="s">
        <v>2887</v>
      </c>
      <c r="M686">
        <v>13404</v>
      </c>
      <c r="N686" t="s">
        <v>5513</v>
      </c>
      <c r="P686" t="s">
        <v>6446</v>
      </c>
      <c r="Q686" t="s">
        <v>6665</v>
      </c>
      <c r="S686">
        <v>43563</v>
      </c>
      <c r="T686" t="s">
        <v>3215</v>
      </c>
      <c r="U686" t="s">
        <v>4992</v>
      </c>
      <c r="V686" t="s">
        <v>2888</v>
      </c>
      <c r="W686" t="s">
        <v>160</v>
      </c>
      <c r="X686" t="s">
        <v>6057</v>
      </c>
      <c r="Y686" t="s">
        <v>5528</v>
      </c>
      <c r="Z686" t="s">
        <v>5528</v>
      </c>
      <c r="AD686" t="s">
        <v>6698</v>
      </c>
      <c r="AE686">
        <v>42</v>
      </c>
      <c r="AF686" t="s">
        <v>8595</v>
      </c>
      <c r="AG686" t="s">
        <v>8592</v>
      </c>
      <c r="AH686" t="s">
        <v>6699</v>
      </c>
      <c r="AI686">
        <v>38668</v>
      </c>
      <c r="AJ686" t="s">
        <v>6700</v>
      </c>
      <c r="AL686" t="s">
        <v>5387</v>
      </c>
      <c r="AM686" t="s">
        <v>5387</v>
      </c>
      <c r="AN686" t="s">
        <v>5634</v>
      </c>
      <c r="AO686" t="s">
        <v>5194</v>
      </c>
      <c r="AP686" t="s">
        <v>6307</v>
      </c>
      <c r="AT686" t="s">
        <v>4998</v>
      </c>
      <c r="AU686" t="s">
        <v>5532</v>
      </c>
      <c r="AV686" t="s">
        <v>3254</v>
      </c>
      <c r="AW686" t="s">
        <v>3254</v>
      </c>
    </row>
    <row r="687" spans="1:49" hidden="1" x14ac:dyDescent="0.2">
      <c r="A687">
        <v>686</v>
      </c>
      <c r="B687" t="s">
        <v>122</v>
      </c>
      <c r="C687">
        <v>10000140</v>
      </c>
      <c r="H687">
        <v>173</v>
      </c>
      <c r="J687">
        <v>9001072</v>
      </c>
      <c r="K687" t="s">
        <v>122</v>
      </c>
      <c r="L687" t="s">
        <v>2890</v>
      </c>
      <c r="M687">
        <v>13517</v>
      </c>
      <c r="N687" t="s">
        <v>5513</v>
      </c>
      <c r="P687" t="s">
        <v>6446</v>
      </c>
      <c r="Q687" t="s">
        <v>6652</v>
      </c>
      <c r="S687">
        <v>43563</v>
      </c>
      <c r="T687" t="s">
        <v>3215</v>
      </c>
      <c r="U687" t="s">
        <v>4992</v>
      </c>
      <c r="V687" t="s">
        <v>2891</v>
      </c>
      <c r="W687" t="s">
        <v>160</v>
      </c>
      <c r="X687" t="s">
        <v>6057</v>
      </c>
      <c r="Y687" t="s">
        <v>5528</v>
      </c>
      <c r="Z687" t="s">
        <v>5528</v>
      </c>
      <c r="AD687" t="s">
        <v>6701</v>
      </c>
      <c r="AE687">
        <v>41</v>
      </c>
      <c r="AF687" t="s">
        <v>8607</v>
      </c>
      <c r="AG687" t="s">
        <v>8592</v>
      </c>
      <c r="AH687" t="s">
        <v>6654</v>
      </c>
      <c r="AJ687">
        <v>13785565241</v>
      </c>
      <c r="AL687" t="s">
        <v>6657</v>
      </c>
      <c r="AM687" t="s">
        <v>6657</v>
      </c>
      <c r="AO687" t="s">
        <v>5541</v>
      </c>
      <c r="AP687" t="s">
        <v>6307</v>
      </c>
      <c r="AT687" t="s">
        <v>4998</v>
      </c>
      <c r="AU687" t="s">
        <v>5532</v>
      </c>
      <c r="AV687" t="s">
        <v>3254</v>
      </c>
      <c r="AW687" t="s">
        <v>3254</v>
      </c>
    </row>
    <row r="688" spans="1:49" hidden="1" x14ac:dyDescent="0.2">
      <c r="A688">
        <v>687</v>
      </c>
      <c r="B688" t="s">
        <v>122</v>
      </c>
      <c r="C688">
        <v>10000140</v>
      </c>
      <c r="H688">
        <v>174</v>
      </c>
      <c r="J688">
        <v>9001073</v>
      </c>
      <c r="K688" t="s">
        <v>122</v>
      </c>
      <c r="L688" t="s">
        <v>2893</v>
      </c>
      <c r="M688">
        <v>14754</v>
      </c>
      <c r="N688" t="s">
        <v>5513</v>
      </c>
      <c r="P688" t="s">
        <v>6347</v>
      </c>
      <c r="Q688" t="s">
        <v>6468</v>
      </c>
      <c r="S688">
        <v>43563</v>
      </c>
      <c r="T688" t="s">
        <v>3215</v>
      </c>
      <c r="U688" t="s">
        <v>4992</v>
      </c>
      <c r="V688" t="s">
        <v>2894</v>
      </c>
      <c r="W688" t="s">
        <v>160</v>
      </c>
      <c r="X688" t="s">
        <v>6057</v>
      </c>
      <c r="Y688" t="s">
        <v>5528</v>
      </c>
      <c r="Z688" t="s">
        <v>5528</v>
      </c>
      <c r="AD688" t="s">
        <v>6702</v>
      </c>
      <c r="AE688">
        <v>45</v>
      </c>
      <c r="AF688" t="s">
        <v>8595</v>
      </c>
      <c r="AG688" t="s">
        <v>8592</v>
      </c>
      <c r="AH688" t="s">
        <v>6640</v>
      </c>
      <c r="AJ688">
        <v>13933386982</v>
      </c>
      <c r="AL688" t="s">
        <v>6203</v>
      </c>
      <c r="AM688" t="s">
        <v>7726</v>
      </c>
      <c r="AP688" t="s">
        <v>6307</v>
      </c>
      <c r="AT688" t="s">
        <v>4998</v>
      </c>
      <c r="AU688" t="s">
        <v>5532</v>
      </c>
      <c r="AV688" t="s">
        <v>3254</v>
      </c>
      <c r="AW688" t="s">
        <v>3254</v>
      </c>
    </row>
    <row r="689" spans="1:49" hidden="1" x14ac:dyDescent="0.2">
      <c r="A689">
        <v>688</v>
      </c>
      <c r="B689" t="s">
        <v>122</v>
      </c>
      <c r="C689">
        <v>10000140</v>
      </c>
      <c r="H689">
        <v>175</v>
      </c>
      <c r="J689">
        <v>9001074</v>
      </c>
      <c r="K689" t="s">
        <v>122</v>
      </c>
      <c r="L689" t="s">
        <v>2896</v>
      </c>
      <c r="M689">
        <v>12833</v>
      </c>
      <c r="N689" t="s">
        <v>5513</v>
      </c>
      <c r="P689" t="s">
        <v>6387</v>
      </c>
      <c r="Q689" t="s">
        <v>6703</v>
      </c>
      <c r="S689">
        <v>43563</v>
      </c>
      <c r="T689" t="s">
        <v>3215</v>
      </c>
      <c r="U689" t="s">
        <v>4992</v>
      </c>
      <c r="V689" t="s">
        <v>2897</v>
      </c>
      <c r="W689" t="s">
        <v>160</v>
      </c>
      <c r="X689" t="s">
        <v>6057</v>
      </c>
      <c r="Y689" t="s">
        <v>5528</v>
      </c>
      <c r="Z689" t="s">
        <v>5528</v>
      </c>
      <c r="AD689" t="s">
        <v>6704</v>
      </c>
      <c r="AE689">
        <v>38</v>
      </c>
      <c r="AF689" t="s">
        <v>8607</v>
      </c>
      <c r="AG689" t="s">
        <v>8592</v>
      </c>
      <c r="AH689" t="s">
        <v>6656</v>
      </c>
      <c r="AJ689">
        <v>15612588071</v>
      </c>
      <c r="AL689" t="s">
        <v>5520</v>
      </c>
      <c r="AM689" t="s">
        <v>7726</v>
      </c>
      <c r="AP689" t="s">
        <v>6307</v>
      </c>
      <c r="AT689" t="s">
        <v>4998</v>
      </c>
      <c r="AU689" t="s">
        <v>5532</v>
      </c>
      <c r="AV689" t="s">
        <v>3254</v>
      </c>
      <c r="AW689" t="s">
        <v>3254</v>
      </c>
    </row>
    <row r="690" spans="1:49" hidden="1" x14ac:dyDescent="0.2">
      <c r="A690">
        <v>689</v>
      </c>
      <c r="B690" t="s">
        <v>122</v>
      </c>
      <c r="C690">
        <v>10000140</v>
      </c>
      <c r="H690">
        <v>176</v>
      </c>
      <c r="J690">
        <v>9001075</v>
      </c>
      <c r="K690" t="s">
        <v>122</v>
      </c>
      <c r="L690" t="s">
        <v>2899</v>
      </c>
      <c r="M690">
        <v>14814</v>
      </c>
      <c r="N690" t="s">
        <v>5513</v>
      </c>
      <c r="P690" t="s">
        <v>6344</v>
      </c>
      <c r="Q690" t="s">
        <v>6685</v>
      </c>
      <c r="S690">
        <v>43563</v>
      </c>
      <c r="T690" t="s">
        <v>3215</v>
      </c>
      <c r="U690" t="s">
        <v>4992</v>
      </c>
      <c r="V690" t="s">
        <v>2900</v>
      </c>
      <c r="W690" t="s">
        <v>160</v>
      </c>
      <c r="X690" t="s">
        <v>6057</v>
      </c>
      <c r="Y690" t="s">
        <v>5528</v>
      </c>
      <c r="Z690" t="s">
        <v>5528</v>
      </c>
      <c r="AD690" t="s">
        <v>6705</v>
      </c>
      <c r="AE690">
        <v>42</v>
      </c>
      <c r="AF690" t="s">
        <v>8595</v>
      </c>
      <c r="AG690" t="s">
        <v>8592</v>
      </c>
      <c r="AH690" t="s">
        <v>6654</v>
      </c>
      <c r="AJ690">
        <v>13613157234</v>
      </c>
      <c r="AL690" t="s">
        <v>6657</v>
      </c>
      <c r="AM690" t="s">
        <v>6657</v>
      </c>
      <c r="AP690" t="s">
        <v>6307</v>
      </c>
      <c r="AT690" t="s">
        <v>4998</v>
      </c>
      <c r="AU690" t="s">
        <v>5532</v>
      </c>
      <c r="AV690" t="s">
        <v>3254</v>
      </c>
      <c r="AW690" t="s">
        <v>3254</v>
      </c>
    </row>
    <row r="691" spans="1:49" hidden="1" x14ac:dyDescent="0.2">
      <c r="A691">
        <v>690</v>
      </c>
      <c r="B691" t="s">
        <v>122</v>
      </c>
      <c r="C691">
        <v>10000140</v>
      </c>
      <c r="H691">
        <v>177</v>
      </c>
      <c r="J691">
        <v>9001076</v>
      </c>
      <c r="K691" t="s">
        <v>122</v>
      </c>
      <c r="L691" t="s">
        <v>2902</v>
      </c>
      <c r="M691">
        <v>13530</v>
      </c>
      <c r="N691" t="s">
        <v>5513</v>
      </c>
      <c r="P691" t="s">
        <v>6446</v>
      </c>
      <c r="Q691" t="s">
        <v>6637</v>
      </c>
      <c r="R691" t="s">
        <v>6638</v>
      </c>
      <c r="S691">
        <v>43563</v>
      </c>
      <c r="T691" t="s">
        <v>3215</v>
      </c>
      <c r="U691" t="s">
        <v>4992</v>
      </c>
      <c r="V691" t="s">
        <v>2903</v>
      </c>
      <c r="W691" t="s">
        <v>160</v>
      </c>
      <c r="X691" t="s">
        <v>6057</v>
      </c>
      <c r="Y691" t="s">
        <v>5528</v>
      </c>
      <c r="Z691" t="s">
        <v>5528</v>
      </c>
      <c r="AD691" t="s">
        <v>6706</v>
      </c>
      <c r="AE691">
        <v>46</v>
      </c>
      <c r="AF691" t="s">
        <v>8591</v>
      </c>
      <c r="AG691" t="s">
        <v>8592</v>
      </c>
      <c r="AH691" t="s">
        <v>6640</v>
      </c>
      <c r="AI691">
        <v>42702</v>
      </c>
      <c r="AJ691">
        <v>13663355808</v>
      </c>
      <c r="AL691" t="s">
        <v>6203</v>
      </c>
      <c r="AM691" t="s">
        <v>7726</v>
      </c>
      <c r="AO691" t="s">
        <v>6707</v>
      </c>
      <c r="AP691" t="s">
        <v>6307</v>
      </c>
      <c r="AT691" t="s">
        <v>4998</v>
      </c>
      <c r="AU691" t="s">
        <v>5532</v>
      </c>
      <c r="AV691" t="s">
        <v>3254</v>
      </c>
      <c r="AW691" t="s">
        <v>3254</v>
      </c>
    </row>
    <row r="692" spans="1:49" hidden="1" x14ac:dyDescent="0.2">
      <c r="A692">
        <v>691</v>
      </c>
      <c r="B692" t="s">
        <v>122</v>
      </c>
      <c r="C692">
        <v>10000140</v>
      </c>
      <c r="H692">
        <v>178</v>
      </c>
      <c r="J692">
        <v>9001077</v>
      </c>
      <c r="K692" t="s">
        <v>122</v>
      </c>
      <c r="L692" t="s">
        <v>2905</v>
      </c>
      <c r="M692">
        <v>14779</v>
      </c>
      <c r="N692" t="s">
        <v>5513</v>
      </c>
      <c r="P692" t="s">
        <v>6347</v>
      </c>
      <c r="Q692" t="s">
        <v>6456</v>
      </c>
      <c r="S692">
        <v>43563</v>
      </c>
      <c r="T692" t="s">
        <v>3215</v>
      </c>
      <c r="U692" t="s">
        <v>4992</v>
      </c>
      <c r="V692" t="s">
        <v>2906</v>
      </c>
      <c r="W692" t="s">
        <v>160</v>
      </c>
      <c r="X692" t="s">
        <v>6057</v>
      </c>
      <c r="Y692" t="s">
        <v>5528</v>
      </c>
      <c r="Z692" t="s">
        <v>5528</v>
      </c>
      <c r="AD692" t="s">
        <v>6708</v>
      </c>
      <c r="AE692">
        <v>48</v>
      </c>
      <c r="AF692" t="s">
        <v>8591</v>
      </c>
      <c r="AG692" t="s">
        <v>8592</v>
      </c>
      <c r="AH692" t="s">
        <v>6673</v>
      </c>
      <c r="AJ692">
        <v>13932540633</v>
      </c>
      <c r="AL692" t="s">
        <v>5520</v>
      </c>
      <c r="AM692" t="s">
        <v>7726</v>
      </c>
      <c r="AP692" t="s">
        <v>6307</v>
      </c>
      <c r="AT692" t="s">
        <v>4998</v>
      </c>
      <c r="AU692" t="s">
        <v>5532</v>
      </c>
      <c r="AV692" t="s">
        <v>3254</v>
      </c>
      <c r="AW692" t="s">
        <v>3254</v>
      </c>
    </row>
    <row r="693" spans="1:49" x14ac:dyDescent="0.2">
      <c r="A693">
        <v>692</v>
      </c>
      <c r="B693" t="s">
        <v>122</v>
      </c>
      <c r="C693">
        <v>10000140</v>
      </c>
      <c r="H693">
        <v>179</v>
      </c>
      <c r="J693">
        <v>9001078</v>
      </c>
      <c r="K693" t="s">
        <v>122</v>
      </c>
      <c r="L693" t="s">
        <v>2908</v>
      </c>
      <c r="M693">
        <v>13552</v>
      </c>
      <c r="N693" t="s">
        <v>5513</v>
      </c>
      <c r="P693" t="s">
        <v>6446</v>
      </c>
      <c r="Q693" t="s">
        <v>9229</v>
      </c>
      <c r="S693">
        <v>43709</v>
      </c>
      <c r="T693" t="s">
        <v>3215</v>
      </c>
      <c r="U693" t="s">
        <v>4992</v>
      </c>
      <c r="V693" t="s">
        <v>2909</v>
      </c>
      <c r="W693" t="s">
        <v>160</v>
      </c>
      <c r="X693" t="s">
        <v>6057</v>
      </c>
      <c r="Y693" t="s">
        <v>5528</v>
      </c>
      <c r="Z693" t="s">
        <v>5528</v>
      </c>
      <c r="AD693" t="s">
        <v>5086</v>
      </c>
      <c r="AE693">
        <v>34</v>
      </c>
      <c r="AF693" t="s">
        <v>8604</v>
      </c>
      <c r="AG693" t="s">
        <v>8603</v>
      </c>
      <c r="AH693" t="s">
        <v>6709</v>
      </c>
      <c r="AI693">
        <v>38349</v>
      </c>
      <c r="AJ693">
        <v>13784143149</v>
      </c>
      <c r="AL693" t="s">
        <v>6657</v>
      </c>
      <c r="AM693" t="s">
        <v>6657</v>
      </c>
      <c r="AO693" t="s">
        <v>6710</v>
      </c>
      <c r="AP693" t="s">
        <v>6307</v>
      </c>
      <c r="AT693" t="s">
        <v>4998</v>
      </c>
      <c r="AU693" t="s">
        <v>5532</v>
      </c>
      <c r="AV693" t="s">
        <v>3254</v>
      </c>
      <c r="AW693" t="s">
        <v>3254</v>
      </c>
    </row>
    <row r="694" spans="1:49" hidden="1" x14ac:dyDescent="0.2">
      <c r="A694">
        <v>693</v>
      </c>
      <c r="B694" t="s">
        <v>122</v>
      </c>
      <c r="C694">
        <v>10000140</v>
      </c>
      <c r="H694">
        <v>180</v>
      </c>
      <c r="J694">
        <v>9001079</v>
      </c>
      <c r="K694" t="s">
        <v>122</v>
      </c>
      <c r="L694" t="s">
        <v>2911</v>
      </c>
      <c r="M694">
        <v>13961</v>
      </c>
      <c r="N694" t="s">
        <v>5513</v>
      </c>
      <c r="P694" t="s">
        <v>6446</v>
      </c>
      <c r="Q694" t="s">
        <v>6668</v>
      </c>
      <c r="S694">
        <v>43563</v>
      </c>
      <c r="T694" t="s">
        <v>3215</v>
      </c>
      <c r="U694" t="s">
        <v>4992</v>
      </c>
      <c r="V694" t="s">
        <v>2912</v>
      </c>
      <c r="W694" t="s">
        <v>160</v>
      </c>
      <c r="X694" t="s">
        <v>6057</v>
      </c>
      <c r="Y694" t="s">
        <v>5528</v>
      </c>
      <c r="Z694" t="s">
        <v>5528</v>
      </c>
      <c r="AD694" t="s">
        <v>6194</v>
      </c>
      <c r="AE694">
        <v>46</v>
      </c>
      <c r="AF694" t="s">
        <v>8595</v>
      </c>
      <c r="AG694" t="s">
        <v>8592</v>
      </c>
      <c r="AH694" t="s">
        <v>6711</v>
      </c>
      <c r="AI694">
        <v>33758</v>
      </c>
      <c r="AJ694">
        <v>13001818775</v>
      </c>
      <c r="AL694" t="s">
        <v>6203</v>
      </c>
      <c r="AM694" t="s">
        <v>7726</v>
      </c>
      <c r="AO694" t="s">
        <v>6712</v>
      </c>
      <c r="AP694" t="s">
        <v>6307</v>
      </c>
      <c r="AT694" t="s">
        <v>4998</v>
      </c>
      <c r="AU694" t="s">
        <v>5532</v>
      </c>
      <c r="AV694" t="s">
        <v>3254</v>
      </c>
      <c r="AW694" t="s">
        <v>3254</v>
      </c>
    </row>
    <row r="695" spans="1:49" hidden="1" x14ac:dyDescent="0.2">
      <c r="A695">
        <v>694</v>
      </c>
      <c r="B695" t="s">
        <v>122</v>
      </c>
      <c r="C695">
        <v>10000140</v>
      </c>
      <c r="H695">
        <v>181</v>
      </c>
      <c r="J695">
        <v>9001080</v>
      </c>
      <c r="K695" t="s">
        <v>122</v>
      </c>
      <c r="L695" t="s">
        <v>2914</v>
      </c>
      <c r="M695">
        <v>13878</v>
      </c>
      <c r="N695" t="s">
        <v>5513</v>
      </c>
      <c r="P695" t="s">
        <v>6387</v>
      </c>
      <c r="Q695" t="s">
        <v>6687</v>
      </c>
      <c r="S695">
        <v>43563</v>
      </c>
      <c r="T695" t="s">
        <v>3215</v>
      </c>
      <c r="U695" t="s">
        <v>4992</v>
      </c>
      <c r="V695" t="s">
        <v>2915</v>
      </c>
      <c r="W695" t="s">
        <v>160</v>
      </c>
      <c r="X695" t="s">
        <v>6057</v>
      </c>
      <c r="Y695" t="s">
        <v>5528</v>
      </c>
      <c r="Z695" t="s">
        <v>5528</v>
      </c>
      <c r="AD695" t="s">
        <v>6516</v>
      </c>
      <c r="AE695">
        <v>42</v>
      </c>
      <c r="AF695" t="s">
        <v>8595</v>
      </c>
      <c r="AG695" t="s">
        <v>8592</v>
      </c>
      <c r="AH695" t="s">
        <v>6654</v>
      </c>
      <c r="AI695">
        <v>33735</v>
      </c>
      <c r="AJ695">
        <v>15533359518</v>
      </c>
      <c r="AL695" t="s">
        <v>6657</v>
      </c>
      <c r="AM695" t="s">
        <v>6657</v>
      </c>
      <c r="AO695" t="s">
        <v>6713</v>
      </c>
      <c r="AP695" t="s">
        <v>6307</v>
      </c>
      <c r="AT695" t="s">
        <v>4998</v>
      </c>
      <c r="AU695" t="s">
        <v>5532</v>
      </c>
      <c r="AV695" t="s">
        <v>3254</v>
      </c>
      <c r="AW695" t="s">
        <v>3254</v>
      </c>
    </row>
    <row r="696" spans="1:49" hidden="1" x14ac:dyDescent="0.2">
      <c r="A696">
        <v>695</v>
      </c>
      <c r="B696" t="s">
        <v>122</v>
      </c>
      <c r="C696">
        <v>10000140</v>
      </c>
      <c r="H696">
        <v>182</v>
      </c>
      <c r="J696">
        <v>9001081</v>
      </c>
      <c r="K696" t="s">
        <v>122</v>
      </c>
      <c r="L696" t="s">
        <v>2917</v>
      </c>
      <c r="M696">
        <v>15179</v>
      </c>
      <c r="N696" t="s">
        <v>5513</v>
      </c>
      <c r="P696" t="s">
        <v>6446</v>
      </c>
      <c r="Q696" t="s">
        <v>6668</v>
      </c>
      <c r="S696">
        <v>43563</v>
      </c>
      <c r="T696" t="s">
        <v>3215</v>
      </c>
      <c r="U696" t="s">
        <v>4992</v>
      </c>
      <c r="V696" t="s">
        <v>2918</v>
      </c>
      <c r="W696" t="s">
        <v>160</v>
      </c>
      <c r="X696" t="s">
        <v>6057</v>
      </c>
      <c r="Y696" t="s">
        <v>5528</v>
      </c>
      <c r="Z696" t="s">
        <v>5528</v>
      </c>
      <c r="AD696" t="s">
        <v>6714</v>
      </c>
      <c r="AE696">
        <v>42</v>
      </c>
      <c r="AF696" t="s">
        <v>8595</v>
      </c>
      <c r="AG696" t="s">
        <v>8592</v>
      </c>
      <c r="AH696" t="s">
        <v>6715</v>
      </c>
      <c r="AJ696">
        <v>13323056337</v>
      </c>
      <c r="AL696" t="s">
        <v>6657</v>
      </c>
      <c r="AM696" t="s">
        <v>6657</v>
      </c>
      <c r="AP696" t="s">
        <v>6307</v>
      </c>
      <c r="AT696" t="s">
        <v>4998</v>
      </c>
      <c r="AU696" t="s">
        <v>5532</v>
      </c>
      <c r="AV696" t="s">
        <v>3254</v>
      </c>
      <c r="AW696" t="s">
        <v>3254</v>
      </c>
    </row>
    <row r="697" spans="1:49" hidden="1" x14ac:dyDescent="0.2">
      <c r="A697">
        <v>696</v>
      </c>
      <c r="B697" t="s">
        <v>122</v>
      </c>
      <c r="C697">
        <v>10000140</v>
      </c>
      <c r="H697">
        <v>183</v>
      </c>
      <c r="J697">
        <v>9001082</v>
      </c>
      <c r="K697" t="s">
        <v>122</v>
      </c>
      <c r="L697" t="s">
        <v>2920</v>
      </c>
      <c r="M697">
        <v>12850</v>
      </c>
      <c r="N697" t="s">
        <v>5513</v>
      </c>
      <c r="P697" t="s">
        <v>6387</v>
      </c>
      <c r="Q697" t="s">
        <v>6716</v>
      </c>
      <c r="S697">
        <v>43563</v>
      </c>
      <c r="T697" t="s">
        <v>3215</v>
      </c>
      <c r="U697" t="s">
        <v>4992</v>
      </c>
      <c r="V697" t="s">
        <v>2921</v>
      </c>
      <c r="W697" t="s">
        <v>160</v>
      </c>
      <c r="X697" t="s">
        <v>6057</v>
      </c>
      <c r="Y697" t="s">
        <v>5528</v>
      </c>
      <c r="Z697" t="s">
        <v>5528</v>
      </c>
      <c r="AD697" t="s">
        <v>6717</v>
      </c>
      <c r="AE697">
        <v>40</v>
      </c>
      <c r="AF697" t="s">
        <v>8607</v>
      </c>
      <c r="AG697" t="s">
        <v>8592</v>
      </c>
      <c r="AH697" t="s">
        <v>6667</v>
      </c>
      <c r="AJ697">
        <v>13582885033</v>
      </c>
      <c r="AL697" t="s">
        <v>6657</v>
      </c>
      <c r="AM697" t="s">
        <v>6657</v>
      </c>
      <c r="AO697" t="s">
        <v>6713</v>
      </c>
      <c r="AP697" t="s">
        <v>6307</v>
      </c>
      <c r="AT697" t="s">
        <v>4998</v>
      </c>
      <c r="AU697" t="s">
        <v>5532</v>
      </c>
      <c r="AV697" t="s">
        <v>3254</v>
      </c>
      <c r="AW697" t="s">
        <v>3254</v>
      </c>
    </row>
    <row r="698" spans="1:49" hidden="1" x14ac:dyDescent="0.2">
      <c r="A698">
        <v>697</v>
      </c>
      <c r="B698" t="s">
        <v>122</v>
      </c>
      <c r="C698">
        <v>10000140</v>
      </c>
      <c r="H698">
        <v>184</v>
      </c>
      <c r="J698">
        <v>9001083</v>
      </c>
      <c r="K698" t="s">
        <v>122</v>
      </c>
      <c r="L698" t="s">
        <v>2923</v>
      </c>
      <c r="M698">
        <v>12851</v>
      </c>
      <c r="N698" t="s">
        <v>5513</v>
      </c>
      <c r="P698" t="s">
        <v>6387</v>
      </c>
      <c r="Q698" t="s">
        <v>6687</v>
      </c>
      <c r="S698">
        <v>43563</v>
      </c>
      <c r="T698" t="s">
        <v>3215</v>
      </c>
      <c r="U698" t="s">
        <v>4992</v>
      </c>
      <c r="V698" t="s">
        <v>2924</v>
      </c>
      <c r="W698" t="s">
        <v>160</v>
      </c>
      <c r="X698" t="s">
        <v>6057</v>
      </c>
      <c r="Y698" t="s">
        <v>5528</v>
      </c>
      <c r="Z698" t="s">
        <v>5528</v>
      </c>
      <c r="AD698" t="s">
        <v>6718</v>
      </c>
      <c r="AE698">
        <v>42</v>
      </c>
      <c r="AF698" t="s">
        <v>8595</v>
      </c>
      <c r="AG698" t="s">
        <v>8592</v>
      </c>
      <c r="AH698" t="s">
        <v>6667</v>
      </c>
      <c r="AI698">
        <v>39719</v>
      </c>
      <c r="AJ698">
        <v>13931529144</v>
      </c>
      <c r="AL698" t="s">
        <v>5387</v>
      </c>
      <c r="AM698" t="s">
        <v>5387</v>
      </c>
      <c r="AO698" t="s">
        <v>6697</v>
      </c>
      <c r="AP698" t="s">
        <v>6307</v>
      </c>
      <c r="AT698" t="s">
        <v>4998</v>
      </c>
      <c r="AU698" t="s">
        <v>5532</v>
      </c>
      <c r="AV698" t="s">
        <v>3254</v>
      </c>
      <c r="AW698" t="s">
        <v>3254</v>
      </c>
    </row>
    <row r="699" spans="1:49" x14ac:dyDescent="0.2">
      <c r="A699">
        <v>698</v>
      </c>
      <c r="B699" t="s">
        <v>122</v>
      </c>
      <c r="C699">
        <v>10000140</v>
      </c>
      <c r="H699">
        <v>185</v>
      </c>
      <c r="J699">
        <v>9001084</v>
      </c>
      <c r="K699" t="s">
        <v>122</v>
      </c>
      <c r="L699" t="s">
        <v>2926</v>
      </c>
      <c r="M699">
        <v>16353</v>
      </c>
      <c r="N699" t="s">
        <v>5513</v>
      </c>
      <c r="P699" t="s">
        <v>6446</v>
      </c>
      <c r="Q699" t="s">
        <v>6637</v>
      </c>
      <c r="S699">
        <v>43586</v>
      </c>
      <c r="T699" t="s">
        <v>3215</v>
      </c>
      <c r="U699" t="s">
        <v>4992</v>
      </c>
      <c r="V699" t="s">
        <v>2927</v>
      </c>
      <c r="W699" t="s">
        <v>160</v>
      </c>
      <c r="X699" t="s">
        <v>6057</v>
      </c>
      <c r="Y699" t="s">
        <v>5528</v>
      </c>
      <c r="Z699" t="s">
        <v>5528</v>
      </c>
      <c r="AD699" t="s">
        <v>6719</v>
      </c>
      <c r="AE699">
        <v>33</v>
      </c>
      <c r="AF699" t="s">
        <v>8604</v>
      </c>
      <c r="AG699" t="s">
        <v>8603</v>
      </c>
      <c r="AH699" t="s">
        <v>6720</v>
      </c>
      <c r="AJ699">
        <v>13930563563</v>
      </c>
      <c r="AL699" t="s">
        <v>6657</v>
      </c>
      <c r="AM699" t="s">
        <v>6657</v>
      </c>
      <c r="AN699" t="s">
        <v>5272</v>
      </c>
      <c r="AO699" t="s">
        <v>5194</v>
      </c>
      <c r="AP699" t="s">
        <v>6307</v>
      </c>
      <c r="AT699" t="s">
        <v>4998</v>
      </c>
      <c r="AU699" t="s">
        <v>5532</v>
      </c>
      <c r="AV699" t="s">
        <v>3254</v>
      </c>
      <c r="AW699" t="s">
        <v>5463</v>
      </c>
    </row>
    <row r="700" spans="1:49" x14ac:dyDescent="0.2">
      <c r="A700">
        <v>699</v>
      </c>
      <c r="B700" t="s">
        <v>122</v>
      </c>
      <c r="C700">
        <v>10000140</v>
      </c>
      <c r="H700">
        <v>186</v>
      </c>
      <c r="J700">
        <v>9001085</v>
      </c>
      <c r="K700" t="s">
        <v>122</v>
      </c>
      <c r="L700" t="s">
        <v>2929</v>
      </c>
      <c r="M700">
        <v>16639</v>
      </c>
      <c r="N700" t="s">
        <v>5513</v>
      </c>
      <c r="P700" t="s">
        <v>6387</v>
      </c>
      <c r="Q700" t="s">
        <v>6646</v>
      </c>
      <c r="S700">
        <v>43586</v>
      </c>
      <c r="T700" t="s">
        <v>3215</v>
      </c>
      <c r="U700" t="s">
        <v>4992</v>
      </c>
      <c r="V700" t="s">
        <v>2930</v>
      </c>
      <c r="W700" t="s">
        <v>160</v>
      </c>
      <c r="X700" t="s">
        <v>6057</v>
      </c>
      <c r="Y700" t="s">
        <v>5528</v>
      </c>
      <c r="Z700" t="s">
        <v>5528</v>
      </c>
      <c r="AD700" t="s">
        <v>6721</v>
      </c>
      <c r="AE700">
        <v>34</v>
      </c>
      <c r="AF700" t="s">
        <v>8604</v>
      </c>
      <c r="AG700" t="s">
        <v>8603</v>
      </c>
      <c r="AH700" t="s">
        <v>6720</v>
      </c>
      <c r="AJ700">
        <v>15932594464</v>
      </c>
      <c r="AL700" t="s">
        <v>5387</v>
      </c>
      <c r="AM700" t="s">
        <v>5387</v>
      </c>
      <c r="AN700" t="s">
        <v>6722</v>
      </c>
      <c r="AO700" t="s">
        <v>6723</v>
      </c>
      <c r="AP700" t="s">
        <v>6307</v>
      </c>
      <c r="AT700" t="s">
        <v>4998</v>
      </c>
      <c r="AU700" t="s">
        <v>5532</v>
      </c>
      <c r="AV700" t="s">
        <v>3254</v>
      </c>
      <c r="AW700" t="s">
        <v>5463</v>
      </c>
    </row>
    <row r="701" spans="1:49" x14ac:dyDescent="0.2">
      <c r="A701">
        <v>700</v>
      </c>
      <c r="B701" t="s">
        <v>122</v>
      </c>
      <c r="C701">
        <v>10000140</v>
      </c>
      <c r="H701">
        <v>187</v>
      </c>
      <c r="J701">
        <v>9001086</v>
      </c>
      <c r="K701" t="s">
        <v>122</v>
      </c>
      <c r="L701" t="s">
        <v>2932</v>
      </c>
      <c r="M701">
        <v>16063</v>
      </c>
      <c r="N701" t="s">
        <v>5513</v>
      </c>
      <c r="P701" t="s">
        <v>6347</v>
      </c>
      <c r="Q701" t="s">
        <v>6685</v>
      </c>
      <c r="S701">
        <v>43586</v>
      </c>
      <c r="T701" t="s">
        <v>3215</v>
      </c>
      <c r="U701" t="s">
        <v>5130</v>
      </c>
      <c r="V701" t="s">
        <v>2933</v>
      </c>
      <c r="W701" t="s">
        <v>160</v>
      </c>
      <c r="X701" t="s">
        <v>6057</v>
      </c>
      <c r="Y701" t="s">
        <v>5528</v>
      </c>
      <c r="Z701" t="s">
        <v>5528</v>
      </c>
      <c r="AD701" t="s">
        <v>6724</v>
      </c>
      <c r="AE701">
        <v>32</v>
      </c>
      <c r="AF701" t="s">
        <v>8604</v>
      </c>
      <c r="AG701" t="s">
        <v>8603</v>
      </c>
      <c r="AH701" t="s">
        <v>6720</v>
      </c>
      <c r="AJ701" t="s">
        <v>6725</v>
      </c>
      <c r="AL701" t="s">
        <v>6657</v>
      </c>
      <c r="AM701" t="s">
        <v>6657</v>
      </c>
      <c r="AN701" t="s">
        <v>6533</v>
      </c>
      <c r="AO701" t="s">
        <v>6726</v>
      </c>
      <c r="AP701" t="s">
        <v>6307</v>
      </c>
      <c r="AT701" t="s">
        <v>4998</v>
      </c>
      <c r="AU701" t="s">
        <v>5532</v>
      </c>
      <c r="AV701" t="s">
        <v>3254</v>
      </c>
      <c r="AW701" t="s">
        <v>5463</v>
      </c>
    </row>
    <row r="702" spans="1:49" x14ac:dyDescent="0.2">
      <c r="A702">
        <v>701</v>
      </c>
      <c r="B702" t="s">
        <v>122</v>
      </c>
      <c r="C702">
        <v>10000140</v>
      </c>
      <c r="H702">
        <v>188</v>
      </c>
      <c r="J702">
        <v>9001087</v>
      </c>
      <c r="K702" t="s">
        <v>122</v>
      </c>
      <c r="L702" t="s">
        <v>2935</v>
      </c>
      <c r="M702">
        <v>16763</v>
      </c>
      <c r="N702" t="s">
        <v>5513</v>
      </c>
      <c r="P702" t="s">
        <v>6446</v>
      </c>
      <c r="Q702" t="s">
        <v>7743</v>
      </c>
      <c r="S702">
        <v>43586</v>
      </c>
      <c r="T702" t="s">
        <v>3215</v>
      </c>
      <c r="U702" t="s">
        <v>4992</v>
      </c>
      <c r="V702" t="s">
        <v>2936</v>
      </c>
      <c r="W702" t="s">
        <v>160</v>
      </c>
      <c r="X702" t="s">
        <v>6057</v>
      </c>
      <c r="Y702" t="s">
        <v>5528</v>
      </c>
      <c r="Z702" t="s">
        <v>5528</v>
      </c>
      <c r="AD702" t="s">
        <v>6727</v>
      </c>
      <c r="AE702">
        <v>31</v>
      </c>
      <c r="AF702" t="s">
        <v>8602</v>
      </c>
      <c r="AG702" t="s">
        <v>8603</v>
      </c>
      <c r="AH702" t="s">
        <v>6728</v>
      </c>
      <c r="AJ702">
        <v>13103253331</v>
      </c>
      <c r="AL702" t="s">
        <v>6657</v>
      </c>
      <c r="AM702" t="s">
        <v>6657</v>
      </c>
      <c r="AN702" t="s">
        <v>6722</v>
      </c>
      <c r="AO702" t="s">
        <v>5541</v>
      </c>
      <c r="AP702" t="s">
        <v>6307</v>
      </c>
      <c r="AT702" t="s">
        <v>4998</v>
      </c>
      <c r="AU702" t="s">
        <v>5532</v>
      </c>
      <c r="AV702" t="s">
        <v>3254</v>
      </c>
      <c r="AW702" t="s">
        <v>5463</v>
      </c>
    </row>
    <row r="703" spans="1:49" x14ac:dyDescent="0.2">
      <c r="A703">
        <v>702</v>
      </c>
      <c r="B703" t="s">
        <v>122</v>
      </c>
      <c r="C703">
        <v>10000140</v>
      </c>
      <c r="H703">
        <v>189</v>
      </c>
      <c r="J703">
        <v>9001088</v>
      </c>
      <c r="K703" t="s">
        <v>122</v>
      </c>
      <c r="L703" t="s">
        <v>2938</v>
      </c>
      <c r="M703">
        <v>16643</v>
      </c>
      <c r="N703" t="s">
        <v>5513</v>
      </c>
      <c r="P703" t="s">
        <v>6446</v>
      </c>
      <c r="Q703" t="s">
        <v>9230</v>
      </c>
      <c r="S703">
        <v>43709</v>
      </c>
      <c r="T703" t="s">
        <v>3215</v>
      </c>
      <c r="U703" t="s">
        <v>4992</v>
      </c>
      <c r="V703" t="s">
        <v>2939</v>
      </c>
      <c r="W703" t="s">
        <v>160</v>
      </c>
      <c r="X703" t="s">
        <v>6057</v>
      </c>
      <c r="Y703" t="s">
        <v>5528</v>
      </c>
      <c r="Z703" t="s">
        <v>5528</v>
      </c>
      <c r="AD703" t="s">
        <v>6729</v>
      </c>
      <c r="AE703">
        <v>31</v>
      </c>
      <c r="AF703" t="s">
        <v>8604</v>
      </c>
      <c r="AG703" t="s">
        <v>8603</v>
      </c>
      <c r="AH703" t="s">
        <v>6720</v>
      </c>
      <c r="AJ703">
        <v>18633989790</v>
      </c>
      <c r="AL703" t="s">
        <v>6657</v>
      </c>
      <c r="AM703" t="s">
        <v>6657</v>
      </c>
      <c r="AN703" t="s">
        <v>6211</v>
      </c>
      <c r="AO703" t="s">
        <v>5541</v>
      </c>
      <c r="AP703" t="s">
        <v>6307</v>
      </c>
      <c r="AT703" t="s">
        <v>4998</v>
      </c>
      <c r="AU703" t="s">
        <v>5532</v>
      </c>
      <c r="AV703" t="s">
        <v>3254</v>
      </c>
      <c r="AW703" t="s">
        <v>5463</v>
      </c>
    </row>
    <row r="704" spans="1:49" x14ac:dyDescent="0.2">
      <c r="A704">
        <v>703</v>
      </c>
      <c r="B704" t="s">
        <v>122</v>
      </c>
      <c r="C704">
        <v>10000140</v>
      </c>
      <c r="H704">
        <v>190</v>
      </c>
      <c r="J704">
        <v>9001089</v>
      </c>
      <c r="K704" t="s">
        <v>122</v>
      </c>
      <c r="L704" t="s">
        <v>2941</v>
      </c>
      <c r="M704">
        <v>16767</v>
      </c>
      <c r="N704" t="s">
        <v>5513</v>
      </c>
      <c r="P704" t="s">
        <v>6446</v>
      </c>
      <c r="Q704" t="s">
        <v>6652</v>
      </c>
      <c r="S704">
        <v>43586</v>
      </c>
      <c r="T704" t="s">
        <v>3215</v>
      </c>
      <c r="U704" t="s">
        <v>4992</v>
      </c>
      <c r="V704" t="s">
        <v>2942</v>
      </c>
      <c r="W704" t="s">
        <v>160</v>
      </c>
      <c r="X704" t="s">
        <v>6057</v>
      </c>
      <c r="Y704" t="s">
        <v>5528</v>
      </c>
      <c r="Z704" t="s">
        <v>5528</v>
      </c>
      <c r="AD704" t="s">
        <v>6730</v>
      </c>
      <c r="AE704">
        <v>33</v>
      </c>
      <c r="AF704" t="s">
        <v>8604</v>
      </c>
      <c r="AG704" t="s">
        <v>8603</v>
      </c>
      <c r="AH704" t="s">
        <v>6720</v>
      </c>
      <c r="AJ704">
        <v>13603254434</v>
      </c>
      <c r="AL704" t="s">
        <v>6657</v>
      </c>
      <c r="AM704" t="s">
        <v>6657</v>
      </c>
      <c r="AN704" t="s">
        <v>6570</v>
      </c>
      <c r="AO704" t="s">
        <v>5541</v>
      </c>
      <c r="AP704" t="s">
        <v>6307</v>
      </c>
      <c r="AT704" t="s">
        <v>4998</v>
      </c>
      <c r="AU704" t="s">
        <v>5532</v>
      </c>
      <c r="AV704" t="s">
        <v>3254</v>
      </c>
      <c r="AW704" t="s">
        <v>5463</v>
      </c>
    </row>
    <row r="705" spans="1:49" x14ac:dyDescent="0.2">
      <c r="A705">
        <v>704</v>
      </c>
      <c r="B705" t="s">
        <v>122</v>
      </c>
      <c r="C705">
        <v>10000140</v>
      </c>
      <c r="H705">
        <v>191</v>
      </c>
      <c r="J705">
        <v>9001090</v>
      </c>
      <c r="K705" t="s">
        <v>122</v>
      </c>
      <c r="L705" t="s">
        <v>2944</v>
      </c>
      <c r="M705">
        <v>16363</v>
      </c>
      <c r="N705" t="s">
        <v>5513</v>
      </c>
      <c r="P705" t="s">
        <v>6446</v>
      </c>
      <c r="Q705" t="s">
        <v>6637</v>
      </c>
      <c r="S705">
        <v>43586</v>
      </c>
      <c r="T705" t="s">
        <v>3215</v>
      </c>
      <c r="U705" t="s">
        <v>4992</v>
      </c>
      <c r="V705" t="s">
        <v>2945</v>
      </c>
      <c r="W705" t="s">
        <v>160</v>
      </c>
      <c r="X705" t="s">
        <v>6057</v>
      </c>
      <c r="Y705" t="s">
        <v>5528</v>
      </c>
      <c r="Z705" t="s">
        <v>5528</v>
      </c>
      <c r="AD705" t="s">
        <v>6731</v>
      </c>
      <c r="AE705">
        <v>30</v>
      </c>
      <c r="AF705" t="s">
        <v>8602</v>
      </c>
      <c r="AG705" t="s">
        <v>8603</v>
      </c>
      <c r="AH705" t="s">
        <v>6720</v>
      </c>
      <c r="AJ705">
        <v>13582557717</v>
      </c>
      <c r="AL705" t="s">
        <v>6657</v>
      </c>
      <c r="AM705" t="s">
        <v>6657</v>
      </c>
      <c r="AN705" t="s">
        <v>6570</v>
      </c>
      <c r="AO705" t="s">
        <v>5541</v>
      </c>
      <c r="AP705" t="s">
        <v>6307</v>
      </c>
      <c r="AT705" t="s">
        <v>4998</v>
      </c>
      <c r="AU705" t="s">
        <v>5532</v>
      </c>
      <c r="AV705" t="s">
        <v>3254</v>
      </c>
      <c r="AW705" t="s">
        <v>5463</v>
      </c>
    </row>
    <row r="706" spans="1:49" x14ac:dyDescent="0.2">
      <c r="A706">
        <v>705</v>
      </c>
      <c r="B706" t="s">
        <v>122</v>
      </c>
      <c r="C706">
        <v>10000140</v>
      </c>
      <c r="H706">
        <v>192</v>
      </c>
      <c r="J706">
        <v>9001091</v>
      </c>
      <c r="K706" t="s">
        <v>122</v>
      </c>
      <c r="L706" t="s">
        <v>2947</v>
      </c>
      <c r="M706">
        <v>16364</v>
      </c>
      <c r="N706" t="s">
        <v>5513</v>
      </c>
      <c r="P706" t="s">
        <v>6446</v>
      </c>
      <c r="Q706" t="s">
        <v>6637</v>
      </c>
      <c r="S706">
        <v>43586</v>
      </c>
      <c r="T706" t="s">
        <v>3215</v>
      </c>
      <c r="U706" t="s">
        <v>4992</v>
      </c>
      <c r="V706" t="s">
        <v>2948</v>
      </c>
      <c r="W706" t="s">
        <v>160</v>
      </c>
      <c r="X706" t="s">
        <v>6057</v>
      </c>
      <c r="Y706" t="s">
        <v>5528</v>
      </c>
      <c r="Z706" t="s">
        <v>5528</v>
      </c>
      <c r="AD706" t="s">
        <v>6732</v>
      </c>
      <c r="AE706">
        <v>31</v>
      </c>
      <c r="AF706" t="s">
        <v>8604</v>
      </c>
      <c r="AG706" t="s">
        <v>8603</v>
      </c>
      <c r="AH706" t="s">
        <v>6720</v>
      </c>
      <c r="AJ706">
        <v>17349773621</v>
      </c>
      <c r="AL706" t="s">
        <v>6657</v>
      </c>
      <c r="AM706" t="s">
        <v>6657</v>
      </c>
      <c r="AN706" t="s">
        <v>6570</v>
      </c>
      <c r="AO706" t="s">
        <v>5541</v>
      </c>
      <c r="AP706" t="s">
        <v>6307</v>
      </c>
      <c r="AT706" t="s">
        <v>4998</v>
      </c>
      <c r="AU706" t="s">
        <v>5532</v>
      </c>
      <c r="AV706" t="s">
        <v>3254</v>
      </c>
      <c r="AW706" t="s">
        <v>5463</v>
      </c>
    </row>
    <row r="707" spans="1:49" hidden="1" x14ac:dyDescent="0.2">
      <c r="A707">
        <v>706</v>
      </c>
      <c r="B707" t="s">
        <v>122</v>
      </c>
      <c r="C707">
        <v>10000140</v>
      </c>
      <c r="H707">
        <v>193</v>
      </c>
      <c r="J707">
        <v>9001092</v>
      </c>
      <c r="K707" t="s">
        <v>122</v>
      </c>
      <c r="L707" t="s">
        <v>1695</v>
      </c>
      <c r="M707">
        <v>16691</v>
      </c>
      <c r="N707" t="s">
        <v>5513</v>
      </c>
      <c r="P707" t="s">
        <v>6446</v>
      </c>
      <c r="Q707" t="s">
        <v>6665</v>
      </c>
      <c r="S707">
        <v>43586</v>
      </c>
      <c r="T707" t="s">
        <v>3215</v>
      </c>
      <c r="U707" t="s">
        <v>4992</v>
      </c>
      <c r="V707" t="s">
        <v>2950</v>
      </c>
      <c r="W707" t="s">
        <v>160</v>
      </c>
      <c r="X707" t="s">
        <v>6057</v>
      </c>
      <c r="Y707" t="s">
        <v>5528</v>
      </c>
      <c r="Z707" t="s">
        <v>5528</v>
      </c>
      <c r="AD707" t="s">
        <v>6733</v>
      </c>
      <c r="AE707">
        <v>37</v>
      </c>
      <c r="AF707" t="s">
        <v>8607</v>
      </c>
      <c r="AG707" t="s">
        <v>8592</v>
      </c>
      <c r="AH707" t="s">
        <v>6720</v>
      </c>
      <c r="AJ707">
        <v>15130577757</v>
      </c>
      <c r="AL707" t="s">
        <v>5387</v>
      </c>
      <c r="AM707" t="s">
        <v>5387</v>
      </c>
      <c r="AN707" t="s">
        <v>6215</v>
      </c>
      <c r="AO707" t="s">
        <v>5313</v>
      </c>
      <c r="AP707" t="s">
        <v>6307</v>
      </c>
      <c r="AT707" t="s">
        <v>4998</v>
      </c>
      <c r="AU707" t="s">
        <v>5532</v>
      </c>
      <c r="AV707" t="s">
        <v>3254</v>
      </c>
      <c r="AW707" t="s">
        <v>5463</v>
      </c>
    </row>
    <row r="708" spans="1:49" x14ac:dyDescent="0.2">
      <c r="A708">
        <v>707</v>
      </c>
      <c r="B708" t="s">
        <v>122</v>
      </c>
      <c r="C708">
        <v>10000140</v>
      </c>
      <c r="H708">
        <v>194</v>
      </c>
      <c r="J708">
        <v>9001093</v>
      </c>
      <c r="K708" t="s">
        <v>122</v>
      </c>
      <c r="L708" t="s">
        <v>2952</v>
      </c>
      <c r="M708">
        <v>16303</v>
      </c>
      <c r="N708" t="s">
        <v>5513</v>
      </c>
      <c r="P708" t="s">
        <v>6347</v>
      </c>
      <c r="Q708" t="s">
        <v>6546</v>
      </c>
      <c r="S708">
        <v>43586</v>
      </c>
      <c r="T708" t="s">
        <v>3215</v>
      </c>
      <c r="U708" t="s">
        <v>4992</v>
      </c>
      <c r="V708" t="s">
        <v>2953</v>
      </c>
      <c r="W708" t="s">
        <v>160</v>
      </c>
      <c r="X708" t="s">
        <v>6057</v>
      </c>
      <c r="Y708" t="s">
        <v>5528</v>
      </c>
      <c r="Z708" t="s">
        <v>5528</v>
      </c>
      <c r="AD708" t="s">
        <v>6734</v>
      </c>
      <c r="AE708">
        <v>31</v>
      </c>
      <c r="AF708" t="s">
        <v>8604</v>
      </c>
      <c r="AG708" t="s">
        <v>8603</v>
      </c>
      <c r="AH708" t="s">
        <v>6720</v>
      </c>
      <c r="AJ708">
        <v>13673151601</v>
      </c>
      <c r="AL708" t="s">
        <v>5520</v>
      </c>
      <c r="AM708" t="s">
        <v>7726</v>
      </c>
      <c r="AO708" t="s">
        <v>6735</v>
      </c>
      <c r="AP708" t="s">
        <v>6307</v>
      </c>
      <c r="AT708" t="s">
        <v>4998</v>
      </c>
      <c r="AU708" t="s">
        <v>5532</v>
      </c>
      <c r="AV708" t="s">
        <v>3254</v>
      </c>
      <c r="AW708" t="s">
        <v>5463</v>
      </c>
    </row>
    <row r="709" spans="1:49" x14ac:dyDescent="0.2">
      <c r="A709">
        <v>708</v>
      </c>
      <c r="B709" t="s">
        <v>122</v>
      </c>
      <c r="C709">
        <v>10000140</v>
      </c>
      <c r="H709">
        <v>195</v>
      </c>
      <c r="J709">
        <v>9001094</v>
      </c>
      <c r="K709" t="s">
        <v>122</v>
      </c>
      <c r="L709" t="s">
        <v>2955</v>
      </c>
      <c r="M709">
        <v>16648</v>
      </c>
      <c r="N709" t="s">
        <v>5513</v>
      </c>
      <c r="P709" t="s">
        <v>6446</v>
      </c>
      <c r="Q709" t="s">
        <v>9230</v>
      </c>
      <c r="S709">
        <v>43709</v>
      </c>
      <c r="T709" t="s">
        <v>3215</v>
      </c>
      <c r="U709" t="s">
        <v>4992</v>
      </c>
      <c r="V709" t="s">
        <v>2956</v>
      </c>
      <c r="W709" t="s">
        <v>160</v>
      </c>
      <c r="X709" t="s">
        <v>6057</v>
      </c>
      <c r="Y709" t="s">
        <v>5528</v>
      </c>
      <c r="Z709" t="s">
        <v>5528</v>
      </c>
      <c r="AD709" t="s">
        <v>6736</v>
      </c>
      <c r="AE709">
        <v>29</v>
      </c>
      <c r="AF709" t="s">
        <v>8602</v>
      </c>
      <c r="AG709" t="s">
        <v>8603</v>
      </c>
      <c r="AH709" t="s">
        <v>6737</v>
      </c>
      <c r="AJ709">
        <v>15932058271</v>
      </c>
      <c r="AL709" t="s">
        <v>5520</v>
      </c>
      <c r="AM709" t="s">
        <v>7726</v>
      </c>
      <c r="AO709" t="s">
        <v>5810</v>
      </c>
      <c r="AP709" t="s">
        <v>6307</v>
      </c>
      <c r="AT709" t="s">
        <v>4998</v>
      </c>
      <c r="AU709" t="s">
        <v>5532</v>
      </c>
      <c r="AV709" t="s">
        <v>3254</v>
      </c>
      <c r="AW709" t="s">
        <v>5463</v>
      </c>
    </row>
    <row r="710" spans="1:49" x14ac:dyDescent="0.2">
      <c r="A710">
        <v>709</v>
      </c>
      <c r="B710" t="s">
        <v>122</v>
      </c>
      <c r="C710">
        <v>10000140</v>
      </c>
      <c r="H710">
        <v>196</v>
      </c>
      <c r="J710">
        <v>9001095</v>
      </c>
      <c r="K710" t="s">
        <v>122</v>
      </c>
      <c r="L710" t="s">
        <v>2958</v>
      </c>
      <c r="M710">
        <v>16373</v>
      </c>
      <c r="N710" t="s">
        <v>5513</v>
      </c>
      <c r="P710" t="s">
        <v>6446</v>
      </c>
      <c r="Q710" t="s">
        <v>6637</v>
      </c>
      <c r="S710">
        <v>43586</v>
      </c>
      <c r="T710" t="s">
        <v>3215</v>
      </c>
      <c r="U710" t="s">
        <v>4992</v>
      </c>
      <c r="V710" t="s">
        <v>2959</v>
      </c>
      <c r="W710" t="s">
        <v>160</v>
      </c>
      <c r="X710" t="s">
        <v>6057</v>
      </c>
      <c r="Y710" t="s">
        <v>5528</v>
      </c>
      <c r="Z710" t="s">
        <v>5528</v>
      </c>
      <c r="AD710" t="s">
        <v>6738</v>
      </c>
      <c r="AE710">
        <v>32</v>
      </c>
      <c r="AF710" t="s">
        <v>8604</v>
      </c>
      <c r="AG710" t="s">
        <v>8603</v>
      </c>
      <c r="AH710" t="s">
        <v>6739</v>
      </c>
      <c r="AJ710">
        <v>13785557152</v>
      </c>
      <c r="AL710" t="s">
        <v>6657</v>
      </c>
      <c r="AM710" t="s">
        <v>6657</v>
      </c>
      <c r="AN710" t="s">
        <v>6291</v>
      </c>
      <c r="AO710" t="s">
        <v>6740</v>
      </c>
      <c r="AP710" t="s">
        <v>6307</v>
      </c>
      <c r="AT710" t="s">
        <v>4998</v>
      </c>
      <c r="AU710" t="s">
        <v>5532</v>
      </c>
      <c r="AV710" t="s">
        <v>3254</v>
      </c>
      <c r="AW710" t="s">
        <v>5463</v>
      </c>
    </row>
    <row r="711" spans="1:49" x14ac:dyDescent="0.2">
      <c r="A711">
        <v>710</v>
      </c>
      <c r="B711" t="s">
        <v>122</v>
      </c>
      <c r="C711">
        <v>10000140</v>
      </c>
      <c r="H711">
        <v>197</v>
      </c>
      <c r="J711">
        <v>9001096</v>
      </c>
      <c r="K711" t="s">
        <v>122</v>
      </c>
      <c r="L711" t="s">
        <v>2961</v>
      </c>
      <c r="M711">
        <v>16723</v>
      </c>
      <c r="N711" t="s">
        <v>5513</v>
      </c>
      <c r="P711" t="s">
        <v>6446</v>
      </c>
      <c r="Q711" t="s">
        <v>9230</v>
      </c>
      <c r="S711">
        <v>43709</v>
      </c>
      <c r="T711" t="s">
        <v>3215</v>
      </c>
      <c r="U711" t="s">
        <v>4992</v>
      </c>
      <c r="V711" t="s">
        <v>2962</v>
      </c>
      <c r="W711" t="s">
        <v>160</v>
      </c>
      <c r="X711" t="s">
        <v>6057</v>
      </c>
      <c r="Y711" t="s">
        <v>5528</v>
      </c>
      <c r="Z711" t="s">
        <v>5528</v>
      </c>
      <c r="AD711" t="s">
        <v>6741</v>
      </c>
      <c r="AE711">
        <v>31</v>
      </c>
      <c r="AF711" t="s">
        <v>8604</v>
      </c>
      <c r="AG711" t="s">
        <v>8603</v>
      </c>
      <c r="AH711" t="s">
        <v>6742</v>
      </c>
      <c r="AJ711">
        <v>13102602650</v>
      </c>
      <c r="AL711" t="s">
        <v>6657</v>
      </c>
      <c r="AM711" t="s">
        <v>6657</v>
      </c>
      <c r="AN711" t="s">
        <v>6307</v>
      </c>
      <c r="AO711" t="s">
        <v>5541</v>
      </c>
      <c r="AP711" t="s">
        <v>6307</v>
      </c>
      <c r="AT711" t="s">
        <v>4998</v>
      </c>
      <c r="AU711" t="s">
        <v>5532</v>
      </c>
      <c r="AV711" t="s">
        <v>3254</v>
      </c>
      <c r="AW711" t="s">
        <v>5463</v>
      </c>
    </row>
    <row r="712" spans="1:49" x14ac:dyDescent="0.2">
      <c r="A712">
        <v>711</v>
      </c>
      <c r="B712" t="s">
        <v>122</v>
      </c>
      <c r="C712">
        <v>10000140</v>
      </c>
      <c r="H712">
        <v>198</v>
      </c>
      <c r="J712">
        <v>9001097</v>
      </c>
      <c r="K712" t="s">
        <v>122</v>
      </c>
      <c r="L712" t="s">
        <v>2964</v>
      </c>
      <c r="M712">
        <v>16773</v>
      </c>
      <c r="N712" t="s">
        <v>5513</v>
      </c>
      <c r="P712" t="s">
        <v>6446</v>
      </c>
      <c r="Q712" t="s">
        <v>6652</v>
      </c>
      <c r="S712">
        <v>43586</v>
      </c>
      <c r="T712" t="s">
        <v>3215</v>
      </c>
      <c r="U712" t="s">
        <v>4992</v>
      </c>
      <c r="V712" t="s">
        <v>2965</v>
      </c>
      <c r="W712" t="s">
        <v>160</v>
      </c>
      <c r="X712" t="s">
        <v>6057</v>
      </c>
      <c r="Y712" t="s">
        <v>5528</v>
      </c>
      <c r="Z712" t="s">
        <v>5528</v>
      </c>
      <c r="AD712" t="s">
        <v>5392</v>
      </c>
      <c r="AE712">
        <v>35</v>
      </c>
      <c r="AF712" t="s">
        <v>8604</v>
      </c>
      <c r="AG712" t="s">
        <v>8603</v>
      </c>
      <c r="AH712" t="s">
        <v>6743</v>
      </c>
      <c r="AJ712">
        <v>13932525956</v>
      </c>
      <c r="AL712" t="s">
        <v>6657</v>
      </c>
      <c r="AM712" t="s">
        <v>6657</v>
      </c>
      <c r="AN712" t="s">
        <v>6744</v>
      </c>
      <c r="AO712" t="s">
        <v>6745</v>
      </c>
      <c r="AP712" t="s">
        <v>6307</v>
      </c>
      <c r="AT712" t="s">
        <v>4998</v>
      </c>
      <c r="AU712" t="s">
        <v>5532</v>
      </c>
      <c r="AV712" t="s">
        <v>3254</v>
      </c>
      <c r="AW712" t="s">
        <v>5463</v>
      </c>
    </row>
    <row r="713" spans="1:49" x14ac:dyDescent="0.2">
      <c r="A713">
        <v>712</v>
      </c>
      <c r="B713" t="s">
        <v>122</v>
      </c>
      <c r="C713">
        <v>10000140</v>
      </c>
      <c r="H713">
        <v>199</v>
      </c>
      <c r="J713">
        <v>9001098</v>
      </c>
      <c r="K713" t="s">
        <v>122</v>
      </c>
      <c r="L713" t="s">
        <v>2967</v>
      </c>
      <c r="M713">
        <v>16651</v>
      </c>
      <c r="N713" t="s">
        <v>5513</v>
      </c>
      <c r="P713" t="s">
        <v>6446</v>
      </c>
      <c r="Q713" t="s">
        <v>6652</v>
      </c>
      <c r="S713">
        <v>43586</v>
      </c>
      <c r="T713" t="s">
        <v>3215</v>
      </c>
      <c r="U713" t="s">
        <v>4992</v>
      </c>
      <c r="V713" t="s">
        <v>2968</v>
      </c>
      <c r="W713" t="s">
        <v>160</v>
      </c>
      <c r="X713" t="s">
        <v>6057</v>
      </c>
      <c r="Y713" t="s">
        <v>5528</v>
      </c>
      <c r="Z713" t="s">
        <v>5528</v>
      </c>
      <c r="AD713" t="s">
        <v>6746</v>
      </c>
      <c r="AE713">
        <v>28</v>
      </c>
      <c r="AF713" t="s">
        <v>8602</v>
      </c>
      <c r="AG713" t="s">
        <v>8603</v>
      </c>
      <c r="AH713" t="s">
        <v>6737</v>
      </c>
      <c r="AJ713">
        <v>15930537195</v>
      </c>
      <c r="AL713" t="s">
        <v>6657</v>
      </c>
      <c r="AM713" t="s">
        <v>6657</v>
      </c>
      <c r="AN713" t="s">
        <v>6225</v>
      </c>
      <c r="AO713" t="s">
        <v>6747</v>
      </c>
      <c r="AP713" t="s">
        <v>6307</v>
      </c>
      <c r="AT713" t="s">
        <v>4998</v>
      </c>
      <c r="AU713" t="s">
        <v>5532</v>
      </c>
      <c r="AV713" t="s">
        <v>3254</v>
      </c>
      <c r="AW713" t="s">
        <v>5463</v>
      </c>
    </row>
    <row r="714" spans="1:49" x14ac:dyDescent="0.2">
      <c r="A714">
        <v>713</v>
      </c>
      <c r="B714" t="s">
        <v>122</v>
      </c>
      <c r="C714">
        <v>10000140</v>
      </c>
      <c r="H714">
        <v>200</v>
      </c>
      <c r="J714">
        <v>9001099</v>
      </c>
      <c r="K714" t="s">
        <v>122</v>
      </c>
      <c r="L714" t="s">
        <v>1886</v>
      </c>
      <c r="M714">
        <v>16777</v>
      </c>
      <c r="N714" t="s">
        <v>5513</v>
      </c>
      <c r="P714" t="s">
        <v>6446</v>
      </c>
      <c r="Q714" t="s">
        <v>6637</v>
      </c>
      <c r="S714">
        <v>43586</v>
      </c>
      <c r="T714" t="s">
        <v>3215</v>
      </c>
      <c r="U714" t="s">
        <v>4992</v>
      </c>
      <c r="V714" t="s">
        <v>2970</v>
      </c>
      <c r="W714" t="s">
        <v>160</v>
      </c>
      <c r="X714" t="s">
        <v>6057</v>
      </c>
      <c r="Y714" t="s">
        <v>5528</v>
      </c>
      <c r="Z714" t="s">
        <v>5528</v>
      </c>
      <c r="AD714" t="s">
        <v>5932</v>
      </c>
      <c r="AE714">
        <v>31</v>
      </c>
      <c r="AF714" t="s">
        <v>8602</v>
      </c>
      <c r="AG714" t="s">
        <v>8603</v>
      </c>
      <c r="AH714" t="s">
        <v>6737</v>
      </c>
      <c r="AJ714">
        <v>17796997877</v>
      </c>
      <c r="AL714" t="s">
        <v>6657</v>
      </c>
      <c r="AM714" t="s">
        <v>6657</v>
      </c>
      <c r="AN714" t="s">
        <v>6307</v>
      </c>
      <c r="AO714" t="s">
        <v>5541</v>
      </c>
      <c r="AP714" t="s">
        <v>6307</v>
      </c>
      <c r="AT714" t="s">
        <v>4998</v>
      </c>
      <c r="AU714" t="s">
        <v>5532</v>
      </c>
      <c r="AV714" t="s">
        <v>3254</v>
      </c>
      <c r="AW714" t="s">
        <v>5463</v>
      </c>
    </row>
    <row r="715" spans="1:49" x14ac:dyDescent="0.2">
      <c r="A715">
        <v>714</v>
      </c>
      <c r="B715" t="s">
        <v>122</v>
      </c>
      <c r="C715">
        <v>10000140</v>
      </c>
      <c r="H715">
        <v>201</v>
      </c>
      <c r="J715">
        <v>9001100</v>
      </c>
      <c r="K715" t="s">
        <v>122</v>
      </c>
      <c r="L715" t="s">
        <v>2972</v>
      </c>
      <c r="M715">
        <v>16778</v>
      </c>
      <c r="N715" t="s">
        <v>5513</v>
      </c>
      <c r="P715" t="s">
        <v>6446</v>
      </c>
      <c r="Q715" t="s">
        <v>6652</v>
      </c>
      <c r="S715">
        <v>43586</v>
      </c>
      <c r="T715" t="s">
        <v>3215</v>
      </c>
      <c r="U715" t="s">
        <v>4992</v>
      </c>
      <c r="V715" t="s">
        <v>2973</v>
      </c>
      <c r="W715" t="s">
        <v>160</v>
      </c>
      <c r="X715" t="s">
        <v>6057</v>
      </c>
      <c r="Y715" t="s">
        <v>5528</v>
      </c>
      <c r="Z715" t="s">
        <v>5528</v>
      </c>
      <c r="AD715" t="s">
        <v>6748</v>
      </c>
      <c r="AE715">
        <v>35</v>
      </c>
      <c r="AF715" t="s">
        <v>8604</v>
      </c>
      <c r="AG715" t="s">
        <v>8603</v>
      </c>
      <c r="AH715" t="s">
        <v>6720</v>
      </c>
      <c r="AJ715" t="s">
        <v>6749</v>
      </c>
      <c r="AL715" t="s">
        <v>5163</v>
      </c>
      <c r="AM715" t="s">
        <v>5010</v>
      </c>
      <c r="AN715" t="s">
        <v>6370</v>
      </c>
      <c r="AO715" t="s">
        <v>5340</v>
      </c>
      <c r="AP715" t="s">
        <v>6307</v>
      </c>
      <c r="AT715" t="s">
        <v>4998</v>
      </c>
      <c r="AU715" t="s">
        <v>5532</v>
      </c>
      <c r="AV715" t="s">
        <v>3254</v>
      </c>
      <c r="AW715" t="s">
        <v>5463</v>
      </c>
    </row>
    <row r="716" spans="1:49" x14ac:dyDescent="0.2">
      <c r="A716">
        <v>715</v>
      </c>
      <c r="B716" t="s">
        <v>122</v>
      </c>
      <c r="C716">
        <v>10000140</v>
      </c>
      <c r="H716">
        <v>202</v>
      </c>
      <c r="J716">
        <v>9001101</v>
      </c>
      <c r="K716" t="s">
        <v>122</v>
      </c>
      <c r="L716" t="s">
        <v>2975</v>
      </c>
      <c r="M716">
        <v>16382</v>
      </c>
      <c r="N716" t="s">
        <v>5513</v>
      </c>
      <c r="P716" t="s">
        <v>6446</v>
      </c>
      <c r="Q716" t="s">
        <v>6637</v>
      </c>
      <c r="S716">
        <v>43586</v>
      </c>
      <c r="T716" t="s">
        <v>3215</v>
      </c>
      <c r="U716" t="s">
        <v>4992</v>
      </c>
      <c r="V716" t="s">
        <v>2976</v>
      </c>
      <c r="W716" t="s">
        <v>160</v>
      </c>
      <c r="X716" t="s">
        <v>6057</v>
      </c>
      <c r="Y716" t="s">
        <v>5528</v>
      </c>
      <c r="Z716" t="s">
        <v>5528</v>
      </c>
      <c r="AD716" t="s">
        <v>6750</v>
      </c>
      <c r="AE716">
        <v>33</v>
      </c>
      <c r="AF716" t="s">
        <v>8604</v>
      </c>
      <c r="AG716" t="s">
        <v>8603</v>
      </c>
      <c r="AH716" t="s">
        <v>6739</v>
      </c>
      <c r="AJ716">
        <v>19931562728</v>
      </c>
      <c r="AL716" t="s">
        <v>6657</v>
      </c>
      <c r="AM716" t="s">
        <v>6657</v>
      </c>
      <c r="AN716" t="s">
        <v>6751</v>
      </c>
      <c r="AO716" t="s">
        <v>6752</v>
      </c>
      <c r="AP716" t="s">
        <v>6307</v>
      </c>
      <c r="AT716" t="s">
        <v>4998</v>
      </c>
      <c r="AU716" t="s">
        <v>5532</v>
      </c>
      <c r="AV716" t="s">
        <v>3254</v>
      </c>
      <c r="AW716" t="s">
        <v>5463</v>
      </c>
    </row>
    <row r="717" spans="1:49" hidden="1" x14ac:dyDescent="0.2">
      <c r="A717">
        <v>716</v>
      </c>
      <c r="B717" t="s">
        <v>122</v>
      </c>
      <c r="C717">
        <v>10000140</v>
      </c>
      <c r="H717">
        <v>203</v>
      </c>
      <c r="J717">
        <v>9001102</v>
      </c>
      <c r="K717" t="s">
        <v>122</v>
      </c>
      <c r="L717" t="s">
        <v>2978</v>
      </c>
      <c r="M717">
        <v>16614</v>
      </c>
      <c r="N717" t="s">
        <v>5513</v>
      </c>
      <c r="P717" t="s">
        <v>6344</v>
      </c>
      <c r="Q717" t="s">
        <v>6685</v>
      </c>
      <c r="S717">
        <v>43586</v>
      </c>
      <c r="T717" t="s">
        <v>3215</v>
      </c>
      <c r="U717" t="s">
        <v>4992</v>
      </c>
      <c r="V717" t="s">
        <v>2979</v>
      </c>
      <c r="W717" t="s">
        <v>160</v>
      </c>
      <c r="X717" t="s">
        <v>6057</v>
      </c>
      <c r="Y717" t="s">
        <v>5528</v>
      </c>
      <c r="Z717" t="s">
        <v>5528</v>
      </c>
      <c r="AD717" t="s">
        <v>6753</v>
      </c>
      <c r="AE717">
        <v>36</v>
      </c>
      <c r="AF717" t="s">
        <v>8607</v>
      </c>
      <c r="AG717" t="s">
        <v>8592</v>
      </c>
      <c r="AH717" t="s">
        <v>6754</v>
      </c>
      <c r="AJ717">
        <v>18632568876</v>
      </c>
      <c r="AL717" t="s">
        <v>6657</v>
      </c>
      <c r="AM717" t="s">
        <v>6657</v>
      </c>
      <c r="AN717" t="s">
        <v>6755</v>
      </c>
      <c r="AO717" t="s">
        <v>5541</v>
      </c>
      <c r="AP717" t="s">
        <v>6307</v>
      </c>
      <c r="AT717" t="s">
        <v>4998</v>
      </c>
      <c r="AU717" t="s">
        <v>5532</v>
      </c>
      <c r="AV717" t="s">
        <v>3254</v>
      </c>
      <c r="AW717" t="s">
        <v>5463</v>
      </c>
    </row>
    <row r="718" spans="1:49" hidden="1" x14ac:dyDescent="0.2">
      <c r="A718">
        <v>717</v>
      </c>
      <c r="B718" t="s">
        <v>122</v>
      </c>
      <c r="C718">
        <v>10000140</v>
      </c>
      <c r="H718">
        <v>204</v>
      </c>
      <c r="J718">
        <v>9001103</v>
      </c>
      <c r="K718" t="s">
        <v>122</v>
      </c>
      <c r="L718" t="s">
        <v>2981</v>
      </c>
      <c r="M718">
        <v>16787</v>
      </c>
      <c r="N718" t="s">
        <v>5513</v>
      </c>
      <c r="P718" t="s">
        <v>6446</v>
      </c>
      <c r="Q718" t="s">
        <v>6652</v>
      </c>
      <c r="S718">
        <v>43586</v>
      </c>
      <c r="T718" t="s">
        <v>3215</v>
      </c>
      <c r="U718" t="s">
        <v>4992</v>
      </c>
      <c r="V718" t="s">
        <v>2982</v>
      </c>
      <c r="W718" t="s">
        <v>160</v>
      </c>
      <c r="X718" t="s">
        <v>6057</v>
      </c>
      <c r="Y718" t="s">
        <v>5528</v>
      </c>
      <c r="Z718" t="s">
        <v>5528</v>
      </c>
      <c r="AD718" t="s">
        <v>6756</v>
      </c>
      <c r="AE718">
        <v>37</v>
      </c>
      <c r="AF718" t="s">
        <v>8607</v>
      </c>
      <c r="AG718" t="s">
        <v>8592</v>
      </c>
      <c r="AH718" t="s">
        <v>6720</v>
      </c>
      <c r="AJ718" t="s">
        <v>6757</v>
      </c>
      <c r="AL718" t="s">
        <v>5387</v>
      </c>
      <c r="AM718" t="s">
        <v>5387</v>
      </c>
      <c r="AN718" t="s">
        <v>5694</v>
      </c>
      <c r="AO718" t="s">
        <v>6758</v>
      </c>
      <c r="AP718" t="s">
        <v>6307</v>
      </c>
      <c r="AT718" t="s">
        <v>4998</v>
      </c>
      <c r="AU718" t="s">
        <v>5532</v>
      </c>
      <c r="AV718" t="s">
        <v>3254</v>
      </c>
      <c r="AW718" t="s">
        <v>5463</v>
      </c>
    </row>
    <row r="719" spans="1:49" x14ac:dyDescent="0.2">
      <c r="A719">
        <v>718</v>
      </c>
      <c r="B719" t="s">
        <v>122</v>
      </c>
      <c r="C719">
        <v>10000140</v>
      </c>
      <c r="H719">
        <v>205</v>
      </c>
      <c r="J719">
        <v>9001104</v>
      </c>
      <c r="K719" t="s">
        <v>122</v>
      </c>
      <c r="L719" t="s">
        <v>2984</v>
      </c>
      <c r="M719">
        <v>16732</v>
      </c>
      <c r="N719" t="s">
        <v>5513</v>
      </c>
      <c r="P719" t="s">
        <v>6446</v>
      </c>
      <c r="Q719" t="s">
        <v>6637</v>
      </c>
      <c r="S719">
        <v>43586</v>
      </c>
      <c r="T719" t="s">
        <v>3215</v>
      </c>
      <c r="U719" t="s">
        <v>4992</v>
      </c>
      <c r="V719" t="s">
        <v>2985</v>
      </c>
      <c r="W719" t="s">
        <v>160</v>
      </c>
      <c r="X719" t="s">
        <v>6057</v>
      </c>
      <c r="Y719" t="s">
        <v>5528</v>
      </c>
      <c r="Z719" t="s">
        <v>5528</v>
      </c>
      <c r="AD719" t="s">
        <v>6759</v>
      </c>
      <c r="AE719">
        <v>31</v>
      </c>
      <c r="AF719" t="s">
        <v>8604</v>
      </c>
      <c r="AG719" t="s">
        <v>8603</v>
      </c>
      <c r="AH719" t="s">
        <v>6720</v>
      </c>
      <c r="AJ719">
        <v>13513449603</v>
      </c>
      <c r="AL719" t="s">
        <v>6657</v>
      </c>
      <c r="AM719" t="s">
        <v>6657</v>
      </c>
      <c r="AN719" t="s">
        <v>6307</v>
      </c>
      <c r="AO719" t="s">
        <v>5541</v>
      </c>
      <c r="AP719" t="s">
        <v>6307</v>
      </c>
      <c r="AT719" t="s">
        <v>4998</v>
      </c>
      <c r="AU719" t="s">
        <v>5532</v>
      </c>
      <c r="AV719" t="s">
        <v>3254</v>
      </c>
      <c r="AW719" t="s">
        <v>5463</v>
      </c>
    </row>
    <row r="720" spans="1:49" x14ac:dyDescent="0.2">
      <c r="A720">
        <v>719</v>
      </c>
      <c r="B720" t="s">
        <v>122</v>
      </c>
      <c r="C720">
        <v>10000140</v>
      </c>
      <c r="H720">
        <v>206</v>
      </c>
      <c r="J720">
        <v>9001105</v>
      </c>
      <c r="K720" t="s">
        <v>122</v>
      </c>
      <c r="L720" t="s">
        <v>2987</v>
      </c>
      <c r="M720">
        <v>16615</v>
      </c>
      <c r="N720" t="s">
        <v>5513</v>
      </c>
      <c r="P720" t="s">
        <v>6347</v>
      </c>
      <c r="Q720" t="s">
        <v>6685</v>
      </c>
      <c r="S720">
        <v>43586</v>
      </c>
      <c r="T720" t="s">
        <v>3215</v>
      </c>
      <c r="U720" t="s">
        <v>4992</v>
      </c>
      <c r="V720" t="s">
        <v>2988</v>
      </c>
      <c r="W720" t="s">
        <v>160</v>
      </c>
      <c r="X720" t="s">
        <v>6057</v>
      </c>
      <c r="Y720" t="s">
        <v>5528</v>
      </c>
      <c r="Z720" t="s">
        <v>5528</v>
      </c>
      <c r="AD720" t="s">
        <v>6536</v>
      </c>
      <c r="AE720">
        <v>31</v>
      </c>
      <c r="AF720" t="s">
        <v>8604</v>
      </c>
      <c r="AG720" t="s">
        <v>8603</v>
      </c>
      <c r="AH720" t="s">
        <v>6720</v>
      </c>
      <c r="AJ720" t="s">
        <v>6760</v>
      </c>
      <c r="AL720" t="s">
        <v>6657</v>
      </c>
      <c r="AM720" t="s">
        <v>6657</v>
      </c>
      <c r="AN720" t="s">
        <v>6533</v>
      </c>
      <c r="AO720" t="s">
        <v>6530</v>
      </c>
      <c r="AP720" t="s">
        <v>6307</v>
      </c>
      <c r="AT720" t="s">
        <v>4998</v>
      </c>
      <c r="AU720" t="s">
        <v>5532</v>
      </c>
      <c r="AV720" t="s">
        <v>3254</v>
      </c>
      <c r="AW720" t="s">
        <v>5463</v>
      </c>
    </row>
    <row r="721" spans="1:49" x14ac:dyDescent="0.2">
      <c r="A721">
        <v>720</v>
      </c>
      <c r="B721" t="s">
        <v>122</v>
      </c>
      <c r="C721">
        <v>10000140</v>
      </c>
      <c r="H721">
        <v>207</v>
      </c>
      <c r="J721">
        <v>9001106</v>
      </c>
      <c r="K721" t="s">
        <v>122</v>
      </c>
      <c r="L721" t="s">
        <v>2990</v>
      </c>
      <c r="M721">
        <v>16790</v>
      </c>
      <c r="N721" t="s">
        <v>5513</v>
      </c>
      <c r="P721" t="s">
        <v>6446</v>
      </c>
      <c r="Q721" t="s">
        <v>6652</v>
      </c>
      <c r="S721">
        <v>43586</v>
      </c>
      <c r="T721" t="s">
        <v>3215</v>
      </c>
      <c r="U721" t="s">
        <v>4992</v>
      </c>
      <c r="V721" t="s">
        <v>2991</v>
      </c>
      <c r="W721" t="s">
        <v>160</v>
      </c>
      <c r="X721" t="s">
        <v>6057</v>
      </c>
      <c r="Y721" t="s">
        <v>5528</v>
      </c>
      <c r="Z721" t="s">
        <v>5528</v>
      </c>
      <c r="AD721" t="s">
        <v>6761</v>
      </c>
      <c r="AE721">
        <v>32</v>
      </c>
      <c r="AF721" t="s">
        <v>8604</v>
      </c>
      <c r="AG721" t="s">
        <v>8603</v>
      </c>
      <c r="AH721" t="s">
        <v>6762</v>
      </c>
      <c r="AJ721">
        <v>13739878616</v>
      </c>
      <c r="AL721" t="s">
        <v>6657</v>
      </c>
      <c r="AM721" t="s">
        <v>6657</v>
      </c>
      <c r="AN721" t="s">
        <v>6763</v>
      </c>
      <c r="AO721" t="s">
        <v>6764</v>
      </c>
      <c r="AP721" t="s">
        <v>6307</v>
      </c>
      <c r="AT721" t="s">
        <v>4998</v>
      </c>
      <c r="AU721" t="s">
        <v>5532</v>
      </c>
      <c r="AV721" t="s">
        <v>3254</v>
      </c>
      <c r="AW721" t="s">
        <v>5463</v>
      </c>
    </row>
    <row r="722" spans="1:49" x14ac:dyDescent="0.2">
      <c r="A722">
        <v>721</v>
      </c>
      <c r="B722" t="s">
        <v>122</v>
      </c>
      <c r="C722">
        <v>10000140</v>
      </c>
      <c r="H722">
        <v>208</v>
      </c>
      <c r="J722">
        <v>9001107</v>
      </c>
      <c r="K722" t="s">
        <v>122</v>
      </c>
      <c r="L722" t="s">
        <v>2993</v>
      </c>
      <c r="M722">
        <v>16387</v>
      </c>
      <c r="N722" t="s">
        <v>5513</v>
      </c>
      <c r="P722" t="s">
        <v>6446</v>
      </c>
      <c r="Q722" t="s">
        <v>6668</v>
      </c>
      <c r="S722">
        <v>43586</v>
      </c>
      <c r="T722" t="s">
        <v>3215</v>
      </c>
      <c r="U722" t="s">
        <v>4992</v>
      </c>
      <c r="V722" t="s">
        <v>2994</v>
      </c>
      <c r="W722" t="s">
        <v>160</v>
      </c>
      <c r="X722" t="s">
        <v>6057</v>
      </c>
      <c r="Y722" t="s">
        <v>5528</v>
      </c>
      <c r="Z722" t="s">
        <v>5528</v>
      </c>
      <c r="AD722" t="s">
        <v>6765</v>
      </c>
      <c r="AE722">
        <v>32</v>
      </c>
      <c r="AF722" t="s">
        <v>8604</v>
      </c>
      <c r="AG722" t="s">
        <v>8603</v>
      </c>
      <c r="AH722" t="s">
        <v>6739</v>
      </c>
      <c r="AJ722">
        <v>13315553061</v>
      </c>
      <c r="AL722" t="s">
        <v>6657</v>
      </c>
      <c r="AM722" t="s">
        <v>6657</v>
      </c>
      <c r="AN722" t="s">
        <v>6766</v>
      </c>
      <c r="AO722" t="s">
        <v>5133</v>
      </c>
      <c r="AP722" t="s">
        <v>6307</v>
      </c>
      <c r="AT722" t="s">
        <v>4998</v>
      </c>
      <c r="AU722" t="s">
        <v>5532</v>
      </c>
      <c r="AV722" t="s">
        <v>3254</v>
      </c>
      <c r="AW722" t="s">
        <v>5463</v>
      </c>
    </row>
    <row r="723" spans="1:49" x14ac:dyDescent="0.2">
      <c r="A723">
        <v>722</v>
      </c>
      <c r="B723" t="s">
        <v>122</v>
      </c>
      <c r="C723">
        <v>10000140</v>
      </c>
      <c r="H723">
        <v>209</v>
      </c>
      <c r="J723">
        <v>9001108</v>
      </c>
      <c r="K723" t="s">
        <v>122</v>
      </c>
      <c r="L723" t="s">
        <v>2996</v>
      </c>
      <c r="M723">
        <v>16693</v>
      </c>
      <c r="N723" t="s">
        <v>5513</v>
      </c>
      <c r="P723" t="s">
        <v>6446</v>
      </c>
      <c r="Q723" t="s">
        <v>6665</v>
      </c>
      <c r="S723">
        <v>43586</v>
      </c>
      <c r="T723" t="s">
        <v>3215</v>
      </c>
      <c r="U723" t="s">
        <v>5522</v>
      </c>
      <c r="V723" t="s">
        <v>2997</v>
      </c>
      <c r="W723" t="s">
        <v>160</v>
      </c>
      <c r="X723" t="s">
        <v>6057</v>
      </c>
      <c r="Y723" t="s">
        <v>5528</v>
      </c>
      <c r="Z723" t="s">
        <v>5528</v>
      </c>
      <c r="AD723" t="s">
        <v>6767</v>
      </c>
      <c r="AE723">
        <v>35</v>
      </c>
      <c r="AF723" t="s">
        <v>8604</v>
      </c>
      <c r="AG723" t="s">
        <v>8603</v>
      </c>
      <c r="AH723" t="s">
        <v>6720</v>
      </c>
      <c r="AJ723">
        <v>15833572912</v>
      </c>
      <c r="AL723" t="s">
        <v>5387</v>
      </c>
      <c r="AM723" t="s">
        <v>5387</v>
      </c>
      <c r="AN723" t="s">
        <v>6768</v>
      </c>
      <c r="AO723" t="s">
        <v>6769</v>
      </c>
      <c r="AP723" t="s">
        <v>6307</v>
      </c>
      <c r="AT723" t="s">
        <v>4998</v>
      </c>
      <c r="AU723" t="s">
        <v>5532</v>
      </c>
      <c r="AV723" t="s">
        <v>3254</v>
      </c>
      <c r="AW723" t="s">
        <v>5463</v>
      </c>
    </row>
    <row r="724" spans="1:49" x14ac:dyDescent="0.2">
      <c r="A724">
        <v>723</v>
      </c>
      <c r="B724" t="s">
        <v>122</v>
      </c>
      <c r="C724">
        <v>10000140</v>
      </c>
      <c r="H724">
        <v>210</v>
      </c>
      <c r="J724">
        <v>9001109</v>
      </c>
      <c r="K724" t="s">
        <v>122</v>
      </c>
      <c r="L724" t="s">
        <v>2999</v>
      </c>
      <c r="M724">
        <v>16737</v>
      </c>
      <c r="N724" t="s">
        <v>5513</v>
      </c>
      <c r="P724" t="s">
        <v>6446</v>
      </c>
      <c r="Q724" t="s">
        <v>6637</v>
      </c>
      <c r="S724">
        <v>43586</v>
      </c>
      <c r="T724" t="s">
        <v>3215</v>
      </c>
      <c r="U724" t="s">
        <v>4992</v>
      </c>
      <c r="V724" t="s">
        <v>3000</v>
      </c>
      <c r="W724" t="s">
        <v>160</v>
      </c>
      <c r="X724" t="s">
        <v>6057</v>
      </c>
      <c r="Y724" t="s">
        <v>5528</v>
      </c>
      <c r="Z724" t="s">
        <v>5528</v>
      </c>
      <c r="AD724" t="s">
        <v>6770</v>
      </c>
      <c r="AE724">
        <v>30</v>
      </c>
      <c r="AF724" t="s">
        <v>8602</v>
      </c>
      <c r="AG724" t="s">
        <v>8603</v>
      </c>
      <c r="AH724" t="s">
        <v>6728</v>
      </c>
      <c r="AJ724" t="s">
        <v>6771</v>
      </c>
      <c r="AL724" t="s">
        <v>5387</v>
      </c>
      <c r="AM724" t="s">
        <v>5387</v>
      </c>
      <c r="AN724" t="s">
        <v>5201</v>
      </c>
      <c r="AO724" t="s">
        <v>5541</v>
      </c>
      <c r="AP724" t="s">
        <v>6307</v>
      </c>
      <c r="AT724" t="s">
        <v>4998</v>
      </c>
      <c r="AU724" t="s">
        <v>5532</v>
      </c>
      <c r="AV724" t="s">
        <v>3254</v>
      </c>
      <c r="AW724" t="s">
        <v>5463</v>
      </c>
    </row>
    <row r="725" spans="1:49" hidden="1" x14ac:dyDescent="0.2">
      <c r="A725">
        <v>724</v>
      </c>
      <c r="B725" t="s">
        <v>122</v>
      </c>
      <c r="C725">
        <v>10000140</v>
      </c>
      <c r="H725">
        <v>211</v>
      </c>
      <c r="J725">
        <v>9001110</v>
      </c>
      <c r="K725" t="s">
        <v>122</v>
      </c>
      <c r="L725" t="s">
        <v>3002</v>
      </c>
      <c r="M725">
        <v>16395</v>
      </c>
      <c r="N725" t="s">
        <v>5513</v>
      </c>
      <c r="P725" t="s">
        <v>6446</v>
      </c>
      <c r="Q725" t="s">
        <v>6668</v>
      </c>
      <c r="S725">
        <v>43586</v>
      </c>
      <c r="T725" t="s">
        <v>3215</v>
      </c>
      <c r="U725" t="s">
        <v>4992</v>
      </c>
      <c r="V725" t="s">
        <v>3003</v>
      </c>
      <c r="W725" t="s">
        <v>160</v>
      </c>
      <c r="X725" t="s">
        <v>6057</v>
      </c>
      <c r="Y725" t="s">
        <v>5528</v>
      </c>
      <c r="Z725" t="s">
        <v>5528</v>
      </c>
      <c r="AD725" t="s">
        <v>6772</v>
      </c>
      <c r="AE725">
        <v>37</v>
      </c>
      <c r="AF725" t="s">
        <v>8607</v>
      </c>
      <c r="AG725" t="s">
        <v>8592</v>
      </c>
      <c r="AH725" t="s">
        <v>6720</v>
      </c>
      <c r="AJ725">
        <v>15133908809</v>
      </c>
      <c r="AL725" t="s">
        <v>5163</v>
      </c>
      <c r="AM725" t="s">
        <v>5010</v>
      </c>
      <c r="AN725" t="s">
        <v>6773</v>
      </c>
      <c r="AO725" t="s">
        <v>5052</v>
      </c>
      <c r="AP725" t="s">
        <v>6307</v>
      </c>
      <c r="AT725" t="s">
        <v>4998</v>
      </c>
      <c r="AU725" t="s">
        <v>5532</v>
      </c>
      <c r="AV725" t="s">
        <v>3254</v>
      </c>
      <c r="AW725" t="s">
        <v>5463</v>
      </c>
    </row>
    <row r="726" spans="1:49" x14ac:dyDescent="0.2">
      <c r="A726">
        <v>725</v>
      </c>
      <c r="B726" t="s">
        <v>122</v>
      </c>
      <c r="C726">
        <v>10000140</v>
      </c>
      <c r="H726">
        <v>212</v>
      </c>
      <c r="J726">
        <v>9001111</v>
      </c>
      <c r="K726" t="s">
        <v>122</v>
      </c>
      <c r="L726" t="s">
        <v>3005</v>
      </c>
      <c r="M726">
        <v>16799</v>
      </c>
      <c r="N726" t="s">
        <v>5513</v>
      </c>
      <c r="P726" t="s">
        <v>6446</v>
      </c>
      <c r="Q726" t="s">
        <v>7743</v>
      </c>
      <c r="S726">
        <v>43586</v>
      </c>
      <c r="T726" t="s">
        <v>3215</v>
      </c>
      <c r="U726" t="s">
        <v>4992</v>
      </c>
      <c r="V726" t="s">
        <v>3006</v>
      </c>
      <c r="W726" t="s">
        <v>160</v>
      </c>
      <c r="X726" t="s">
        <v>6057</v>
      </c>
      <c r="Y726" t="s">
        <v>5528</v>
      </c>
      <c r="Z726" t="s">
        <v>5528</v>
      </c>
      <c r="AD726" t="s">
        <v>6774</v>
      </c>
      <c r="AE726">
        <v>32</v>
      </c>
      <c r="AF726" t="s">
        <v>8604</v>
      </c>
      <c r="AG726" t="s">
        <v>8603</v>
      </c>
      <c r="AH726" t="s">
        <v>6728</v>
      </c>
      <c r="AJ726">
        <v>13933306816</v>
      </c>
      <c r="AL726" t="s">
        <v>6657</v>
      </c>
      <c r="AM726" t="s">
        <v>6657</v>
      </c>
      <c r="AN726" t="s">
        <v>6775</v>
      </c>
      <c r="AO726" t="s">
        <v>5541</v>
      </c>
      <c r="AP726" t="s">
        <v>6307</v>
      </c>
      <c r="AT726" t="s">
        <v>4998</v>
      </c>
      <c r="AU726" t="s">
        <v>5532</v>
      </c>
      <c r="AV726" t="s">
        <v>3254</v>
      </c>
      <c r="AW726" t="s">
        <v>5463</v>
      </c>
    </row>
    <row r="727" spans="1:49" x14ac:dyDescent="0.2">
      <c r="A727">
        <v>726</v>
      </c>
      <c r="B727" t="s">
        <v>122</v>
      </c>
      <c r="C727">
        <v>10000140</v>
      </c>
      <c r="H727">
        <v>213</v>
      </c>
      <c r="J727">
        <v>9001112</v>
      </c>
      <c r="K727" t="s">
        <v>122</v>
      </c>
      <c r="L727" t="s">
        <v>3008</v>
      </c>
      <c r="M727">
        <v>16665</v>
      </c>
      <c r="N727" t="s">
        <v>5513</v>
      </c>
      <c r="P727" t="s">
        <v>6387</v>
      </c>
      <c r="Q727" t="s">
        <v>6687</v>
      </c>
      <c r="S727">
        <v>43586</v>
      </c>
      <c r="T727" t="s">
        <v>3215</v>
      </c>
      <c r="U727" t="s">
        <v>4992</v>
      </c>
      <c r="V727" t="s">
        <v>3009</v>
      </c>
      <c r="W727" t="s">
        <v>160</v>
      </c>
      <c r="X727" t="s">
        <v>6057</v>
      </c>
      <c r="Y727" t="s">
        <v>5528</v>
      </c>
      <c r="Z727" t="s">
        <v>5528</v>
      </c>
      <c r="AD727" t="s">
        <v>6776</v>
      </c>
      <c r="AE727">
        <v>31</v>
      </c>
      <c r="AF727" t="s">
        <v>8602</v>
      </c>
      <c r="AG727" t="s">
        <v>8603</v>
      </c>
      <c r="AH727" t="s">
        <v>6720</v>
      </c>
      <c r="AJ727">
        <v>13402458487</v>
      </c>
      <c r="AL727" t="s">
        <v>6657</v>
      </c>
      <c r="AM727" t="s">
        <v>6657</v>
      </c>
      <c r="AN727" t="s">
        <v>6777</v>
      </c>
      <c r="AO727" t="s">
        <v>6123</v>
      </c>
      <c r="AP727" t="s">
        <v>6307</v>
      </c>
      <c r="AT727" t="s">
        <v>4998</v>
      </c>
      <c r="AU727" t="s">
        <v>5532</v>
      </c>
      <c r="AV727" t="s">
        <v>3254</v>
      </c>
      <c r="AW727" t="s">
        <v>5463</v>
      </c>
    </row>
    <row r="728" spans="1:49" x14ac:dyDescent="0.2">
      <c r="A728">
        <v>727</v>
      </c>
      <c r="B728" t="s">
        <v>122</v>
      </c>
      <c r="C728">
        <v>10000140</v>
      </c>
      <c r="H728">
        <v>214</v>
      </c>
      <c r="J728">
        <v>9001113</v>
      </c>
      <c r="K728" t="s">
        <v>122</v>
      </c>
      <c r="L728" t="s">
        <v>3011</v>
      </c>
      <c r="M728">
        <v>16740</v>
      </c>
      <c r="N728" t="s">
        <v>5513</v>
      </c>
      <c r="P728" t="s">
        <v>6446</v>
      </c>
      <c r="Q728" t="s">
        <v>6637</v>
      </c>
      <c r="S728">
        <v>43586</v>
      </c>
      <c r="T728" t="s">
        <v>3215</v>
      </c>
      <c r="U728" t="s">
        <v>4992</v>
      </c>
      <c r="V728" t="s">
        <v>3012</v>
      </c>
      <c r="W728" t="s">
        <v>160</v>
      </c>
      <c r="X728" t="s">
        <v>6057</v>
      </c>
      <c r="Y728" t="s">
        <v>5528</v>
      </c>
      <c r="Z728" t="s">
        <v>5528</v>
      </c>
      <c r="AD728" t="s">
        <v>6778</v>
      </c>
      <c r="AE728">
        <v>30</v>
      </c>
      <c r="AF728" t="s">
        <v>8602</v>
      </c>
      <c r="AG728" t="s">
        <v>8603</v>
      </c>
      <c r="AH728" t="s">
        <v>6737</v>
      </c>
      <c r="AJ728">
        <v>13290657175</v>
      </c>
      <c r="AL728" t="s">
        <v>6657</v>
      </c>
      <c r="AM728" t="s">
        <v>6657</v>
      </c>
      <c r="AN728" t="s">
        <v>6533</v>
      </c>
      <c r="AO728" t="s">
        <v>5541</v>
      </c>
      <c r="AP728" t="s">
        <v>6307</v>
      </c>
      <c r="AT728" t="s">
        <v>4998</v>
      </c>
      <c r="AU728" t="s">
        <v>5532</v>
      </c>
      <c r="AV728" t="s">
        <v>3254</v>
      </c>
      <c r="AW728" t="s">
        <v>5463</v>
      </c>
    </row>
    <row r="729" spans="1:49" x14ac:dyDescent="0.2">
      <c r="A729">
        <v>728</v>
      </c>
      <c r="B729" t="s">
        <v>122</v>
      </c>
      <c r="C729">
        <v>10000140</v>
      </c>
      <c r="H729">
        <v>215</v>
      </c>
      <c r="J729">
        <v>9001114</v>
      </c>
      <c r="K729" t="s">
        <v>122</v>
      </c>
      <c r="L729" t="s">
        <v>3014</v>
      </c>
      <c r="M729">
        <v>16401</v>
      </c>
      <c r="N729" t="s">
        <v>5513</v>
      </c>
      <c r="P729" t="s">
        <v>6446</v>
      </c>
      <c r="Q729" t="s">
        <v>6637</v>
      </c>
      <c r="S729">
        <v>43586</v>
      </c>
      <c r="T729" t="s">
        <v>3215</v>
      </c>
      <c r="U729" t="s">
        <v>4992</v>
      </c>
      <c r="V729" t="s">
        <v>3015</v>
      </c>
      <c r="W729" t="s">
        <v>160</v>
      </c>
      <c r="X729" t="s">
        <v>6057</v>
      </c>
      <c r="Y729" t="s">
        <v>5528</v>
      </c>
      <c r="Z729" t="s">
        <v>5528</v>
      </c>
      <c r="AD729" t="s">
        <v>6779</v>
      </c>
      <c r="AE729">
        <v>33</v>
      </c>
      <c r="AF729" t="s">
        <v>8604</v>
      </c>
      <c r="AG729" t="s">
        <v>8603</v>
      </c>
      <c r="AH729" t="s">
        <v>6739</v>
      </c>
      <c r="AJ729">
        <v>15324222870</v>
      </c>
      <c r="AL729" t="s">
        <v>5163</v>
      </c>
      <c r="AM729" t="s">
        <v>5010</v>
      </c>
      <c r="AN729" t="s">
        <v>6780</v>
      </c>
      <c r="AO729" t="s">
        <v>6781</v>
      </c>
      <c r="AP729" t="s">
        <v>6307</v>
      </c>
      <c r="AT729" t="s">
        <v>4998</v>
      </c>
      <c r="AU729" t="s">
        <v>5532</v>
      </c>
      <c r="AV729" t="s">
        <v>3254</v>
      </c>
      <c r="AW729" t="s">
        <v>5463</v>
      </c>
    </row>
    <row r="730" spans="1:49" x14ac:dyDescent="0.2">
      <c r="A730">
        <v>729</v>
      </c>
      <c r="B730" t="s">
        <v>122</v>
      </c>
      <c r="C730">
        <v>10000140</v>
      </c>
      <c r="H730">
        <v>216</v>
      </c>
      <c r="J730">
        <v>9001115</v>
      </c>
      <c r="K730" t="s">
        <v>122</v>
      </c>
      <c r="L730" t="s">
        <v>3017</v>
      </c>
      <c r="M730">
        <v>16803</v>
      </c>
      <c r="N730" t="s">
        <v>5513</v>
      </c>
      <c r="P730" t="s">
        <v>6446</v>
      </c>
      <c r="Q730" t="s">
        <v>6637</v>
      </c>
      <c r="S730">
        <v>43586</v>
      </c>
      <c r="T730" t="s">
        <v>3215</v>
      </c>
      <c r="U730" t="s">
        <v>4992</v>
      </c>
      <c r="V730" t="s">
        <v>3018</v>
      </c>
      <c r="W730" t="s">
        <v>160</v>
      </c>
      <c r="X730" t="s">
        <v>6057</v>
      </c>
      <c r="Y730" t="s">
        <v>5528</v>
      </c>
      <c r="Z730" t="s">
        <v>5528</v>
      </c>
      <c r="AD730" t="s">
        <v>6782</v>
      </c>
      <c r="AE730">
        <v>31</v>
      </c>
      <c r="AF730" t="s">
        <v>8602</v>
      </c>
      <c r="AG730" t="s">
        <v>8603</v>
      </c>
      <c r="AH730" t="s">
        <v>6783</v>
      </c>
      <c r="AJ730">
        <v>18633163917</v>
      </c>
      <c r="AL730" t="s">
        <v>5520</v>
      </c>
      <c r="AM730" t="s">
        <v>7726</v>
      </c>
      <c r="AO730" t="s">
        <v>6784</v>
      </c>
      <c r="AP730" t="s">
        <v>6307</v>
      </c>
      <c r="AT730" t="s">
        <v>4998</v>
      </c>
      <c r="AU730" t="s">
        <v>5532</v>
      </c>
      <c r="AV730" t="s">
        <v>3254</v>
      </c>
      <c r="AW730" t="s">
        <v>5463</v>
      </c>
    </row>
    <row r="731" spans="1:49" x14ac:dyDescent="0.2">
      <c r="A731">
        <v>730</v>
      </c>
      <c r="B731" t="s">
        <v>122</v>
      </c>
      <c r="C731">
        <v>10000140</v>
      </c>
      <c r="H731">
        <v>217</v>
      </c>
      <c r="J731">
        <v>9001116</v>
      </c>
      <c r="K731" t="s">
        <v>122</v>
      </c>
      <c r="L731" t="s">
        <v>3020</v>
      </c>
      <c r="M731">
        <v>16743</v>
      </c>
      <c r="N731" t="s">
        <v>5513</v>
      </c>
      <c r="P731" t="s">
        <v>6387</v>
      </c>
      <c r="Q731" t="s">
        <v>6694</v>
      </c>
      <c r="S731">
        <v>43586</v>
      </c>
      <c r="T731" t="s">
        <v>3215</v>
      </c>
      <c r="U731" t="s">
        <v>4992</v>
      </c>
      <c r="V731" t="s">
        <v>3021</v>
      </c>
      <c r="W731" t="s">
        <v>160</v>
      </c>
      <c r="X731" t="s">
        <v>6057</v>
      </c>
      <c r="Y731" t="s">
        <v>5528</v>
      </c>
      <c r="Z731" t="s">
        <v>5528</v>
      </c>
      <c r="AD731" t="s">
        <v>6785</v>
      </c>
      <c r="AE731">
        <v>32</v>
      </c>
      <c r="AF731" t="s">
        <v>8604</v>
      </c>
      <c r="AG731" t="s">
        <v>8603</v>
      </c>
      <c r="AH731" t="s">
        <v>6737</v>
      </c>
      <c r="AJ731">
        <v>18833301121</v>
      </c>
      <c r="AL731" t="s">
        <v>6657</v>
      </c>
      <c r="AM731" t="s">
        <v>6657</v>
      </c>
      <c r="AN731" t="s">
        <v>6786</v>
      </c>
      <c r="AO731" t="s">
        <v>6123</v>
      </c>
      <c r="AP731" t="s">
        <v>6307</v>
      </c>
      <c r="AT731" t="s">
        <v>4998</v>
      </c>
      <c r="AU731" t="s">
        <v>5532</v>
      </c>
      <c r="AV731" t="s">
        <v>3254</v>
      </c>
      <c r="AW731" t="s">
        <v>5463</v>
      </c>
    </row>
    <row r="732" spans="1:49" x14ac:dyDescent="0.2">
      <c r="A732">
        <v>731</v>
      </c>
      <c r="B732" t="s">
        <v>122</v>
      </c>
      <c r="C732">
        <v>10000140</v>
      </c>
      <c r="H732">
        <v>218</v>
      </c>
      <c r="J732">
        <v>9001117</v>
      </c>
      <c r="K732" t="s">
        <v>122</v>
      </c>
      <c r="L732" t="s">
        <v>3023</v>
      </c>
      <c r="M732">
        <v>16330</v>
      </c>
      <c r="N732" t="s">
        <v>5513</v>
      </c>
      <c r="P732" t="s">
        <v>6344</v>
      </c>
      <c r="Q732" t="s">
        <v>6685</v>
      </c>
      <c r="S732">
        <v>43586</v>
      </c>
      <c r="T732" t="s">
        <v>3215</v>
      </c>
      <c r="U732" t="s">
        <v>4992</v>
      </c>
      <c r="V732" t="s">
        <v>3024</v>
      </c>
      <c r="W732" t="s">
        <v>160</v>
      </c>
      <c r="X732" t="s">
        <v>6057</v>
      </c>
      <c r="Y732" t="s">
        <v>5528</v>
      </c>
      <c r="Z732" t="s">
        <v>5528</v>
      </c>
      <c r="AD732" t="s">
        <v>6787</v>
      </c>
      <c r="AE732">
        <v>33</v>
      </c>
      <c r="AF732" t="s">
        <v>8604</v>
      </c>
      <c r="AG732" t="s">
        <v>8603</v>
      </c>
      <c r="AH732" t="s">
        <v>6720</v>
      </c>
      <c r="AJ732">
        <v>13784140584</v>
      </c>
      <c r="AL732" t="s">
        <v>5387</v>
      </c>
      <c r="AM732" t="s">
        <v>5387</v>
      </c>
      <c r="AN732" t="s">
        <v>5272</v>
      </c>
      <c r="AO732" t="s">
        <v>5194</v>
      </c>
      <c r="AP732" t="s">
        <v>6307</v>
      </c>
      <c r="AT732" t="s">
        <v>4998</v>
      </c>
      <c r="AU732" t="s">
        <v>5532</v>
      </c>
      <c r="AV732" t="s">
        <v>3254</v>
      </c>
      <c r="AW732" t="s">
        <v>5463</v>
      </c>
    </row>
    <row r="733" spans="1:49" x14ac:dyDescent="0.2">
      <c r="A733">
        <v>732</v>
      </c>
      <c r="B733" t="s">
        <v>122</v>
      </c>
      <c r="C733">
        <v>10000140</v>
      </c>
      <c r="H733">
        <v>219</v>
      </c>
      <c r="J733">
        <v>9001118</v>
      </c>
      <c r="K733" t="s">
        <v>122</v>
      </c>
      <c r="L733" t="s">
        <v>3026</v>
      </c>
      <c r="M733">
        <v>16623</v>
      </c>
      <c r="N733" t="s">
        <v>5513</v>
      </c>
      <c r="P733" t="s">
        <v>6347</v>
      </c>
      <c r="Q733" t="s">
        <v>6468</v>
      </c>
      <c r="S733">
        <v>43586</v>
      </c>
      <c r="T733" t="s">
        <v>3215</v>
      </c>
      <c r="U733" t="s">
        <v>4992</v>
      </c>
      <c r="V733" t="s">
        <v>3027</v>
      </c>
      <c r="W733" t="s">
        <v>160</v>
      </c>
      <c r="X733" t="s">
        <v>6057</v>
      </c>
      <c r="Y733" t="s">
        <v>5528</v>
      </c>
      <c r="Z733" t="s">
        <v>5528</v>
      </c>
      <c r="AD733" t="s">
        <v>6788</v>
      </c>
      <c r="AE733">
        <v>30</v>
      </c>
      <c r="AF733" t="s">
        <v>8602</v>
      </c>
      <c r="AG733" t="s">
        <v>8603</v>
      </c>
      <c r="AH733" t="s">
        <v>6720</v>
      </c>
      <c r="AJ733">
        <v>15032503240</v>
      </c>
      <c r="AL733" t="s">
        <v>6657</v>
      </c>
      <c r="AM733" t="s">
        <v>6657</v>
      </c>
      <c r="AN733" t="s">
        <v>6533</v>
      </c>
      <c r="AO733" t="s">
        <v>6530</v>
      </c>
      <c r="AP733" t="s">
        <v>6307</v>
      </c>
      <c r="AT733" t="s">
        <v>4998</v>
      </c>
      <c r="AU733" t="s">
        <v>5532</v>
      </c>
      <c r="AV733" t="s">
        <v>3254</v>
      </c>
      <c r="AW733" t="s">
        <v>5463</v>
      </c>
    </row>
    <row r="734" spans="1:49" x14ac:dyDescent="0.2">
      <c r="A734">
        <v>733</v>
      </c>
      <c r="B734" t="s">
        <v>122</v>
      </c>
      <c r="C734">
        <v>10000140</v>
      </c>
      <c r="H734">
        <v>220</v>
      </c>
      <c r="J734">
        <v>9001119</v>
      </c>
      <c r="K734" t="s">
        <v>122</v>
      </c>
      <c r="L734" t="s">
        <v>3029</v>
      </c>
      <c r="M734">
        <v>16624</v>
      </c>
      <c r="N734" t="s">
        <v>5513</v>
      </c>
      <c r="P734" t="s">
        <v>6347</v>
      </c>
      <c r="Q734" t="s">
        <v>6685</v>
      </c>
      <c r="S734">
        <v>43586</v>
      </c>
      <c r="T734" t="s">
        <v>3215</v>
      </c>
      <c r="U734" t="s">
        <v>4992</v>
      </c>
      <c r="V734" t="s">
        <v>3030</v>
      </c>
      <c r="W734" t="s">
        <v>160</v>
      </c>
      <c r="X734" t="s">
        <v>6057</v>
      </c>
      <c r="Y734" t="s">
        <v>5528</v>
      </c>
      <c r="Z734" t="s">
        <v>5528</v>
      </c>
      <c r="AD734" t="s">
        <v>6789</v>
      </c>
      <c r="AE734">
        <v>35</v>
      </c>
      <c r="AF734" t="s">
        <v>8604</v>
      </c>
      <c r="AG734" t="s">
        <v>8603</v>
      </c>
      <c r="AH734" t="s">
        <v>6720</v>
      </c>
      <c r="AJ734">
        <v>13230579931</v>
      </c>
      <c r="AL734" t="s">
        <v>5387</v>
      </c>
      <c r="AM734" t="s">
        <v>5387</v>
      </c>
      <c r="AN734" t="s">
        <v>5694</v>
      </c>
      <c r="AO734" t="s">
        <v>6790</v>
      </c>
      <c r="AP734" t="s">
        <v>6307</v>
      </c>
      <c r="AT734" t="s">
        <v>4998</v>
      </c>
      <c r="AU734" t="s">
        <v>5532</v>
      </c>
      <c r="AV734" t="s">
        <v>3254</v>
      </c>
      <c r="AW734" t="s">
        <v>5463</v>
      </c>
    </row>
    <row r="735" spans="1:49" x14ac:dyDescent="0.2">
      <c r="A735">
        <v>734</v>
      </c>
      <c r="B735" t="s">
        <v>122</v>
      </c>
      <c r="C735">
        <v>10000140</v>
      </c>
      <c r="H735">
        <v>221</v>
      </c>
      <c r="J735">
        <v>9001120</v>
      </c>
      <c r="K735" t="s">
        <v>122</v>
      </c>
      <c r="L735" t="s">
        <v>3032</v>
      </c>
      <c r="M735">
        <v>16626</v>
      </c>
      <c r="N735" t="s">
        <v>5513</v>
      </c>
      <c r="P735" t="s">
        <v>6347</v>
      </c>
      <c r="Q735" t="s">
        <v>6685</v>
      </c>
      <c r="S735">
        <v>43586</v>
      </c>
      <c r="T735" t="s">
        <v>3215</v>
      </c>
      <c r="U735" t="s">
        <v>4992</v>
      </c>
      <c r="V735" t="s">
        <v>3033</v>
      </c>
      <c r="W735" t="s">
        <v>160</v>
      </c>
      <c r="X735" t="s">
        <v>6057</v>
      </c>
      <c r="Y735" t="s">
        <v>5528</v>
      </c>
      <c r="Z735" t="s">
        <v>5528</v>
      </c>
      <c r="AD735" t="s">
        <v>6791</v>
      </c>
      <c r="AE735">
        <v>31</v>
      </c>
      <c r="AF735" t="s">
        <v>8604</v>
      </c>
      <c r="AG735" t="s">
        <v>8603</v>
      </c>
      <c r="AH735" t="s">
        <v>6720</v>
      </c>
      <c r="AJ735">
        <v>15075450003</v>
      </c>
      <c r="AL735" t="s">
        <v>6657</v>
      </c>
      <c r="AM735" t="s">
        <v>6657</v>
      </c>
      <c r="AN735" t="s">
        <v>6225</v>
      </c>
      <c r="AO735" t="s">
        <v>6530</v>
      </c>
      <c r="AP735" t="s">
        <v>6307</v>
      </c>
      <c r="AT735" t="s">
        <v>4998</v>
      </c>
      <c r="AU735" t="s">
        <v>5532</v>
      </c>
      <c r="AV735" t="s">
        <v>3254</v>
      </c>
      <c r="AW735" t="s">
        <v>5463</v>
      </c>
    </row>
    <row r="736" spans="1:49" x14ac:dyDescent="0.2">
      <c r="A736">
        <v>735</v>
      </c>
      <c r="B736" t="s">
        <v>122</v>
      </c>
      <c r="C736">
        <v>10000140</v>
      </c>
      <c r="H736">
        <v>222</v>
      </c>
      <c r="J736">
        <v>9001121</v>
      </c>
      <c r="K736" t="s">
        <v>122</v>
      </c>
      <c r="L736" t="s">
        <v>3035</v>
      </c>
      <c r="M736">
        <v>16672</v>
      </c>
      <c r="N736" t="s">
        <v>5513</v>
      </c>
      <c r="P736" t="s">
        <v>6446</v>
      </c>
      <c r="Q736" t="s">
        <v>6637</v>
      </c>
      <c r="S736">
        <v>43586</v>
      </c>
      <c r="T736" t="s">
        <v>3215</v>
      </c>
      <c r="U736" t="s">
        <v>4992</v>
      </c>
      <c r="V736" t="s">
        <v>3036</v>
      </c>
      <c r="W736" t="s">
        <v>160</v>
      </c>
      <c r="X736" t="s">
        <v>6057</v>
      </c>
      <c r="Y736" t="s">
        <v>5528</v>
      </c>
      <c r="Z736" t="s">
        <v>5528</v>
      </c>
      <c r="AD736" t="s">
        <v>6792</v>
      </c>
      <c r="AE736">
        <v>34</v>
      </c>
      <c r="AF736" t="s">
        <v>8604</v>
      </c>
      <c r="AG736" t="s">
        <v>8603</v>
      </c>
      <c r="AH736" t="s">
        <v>6742</v>
      </c>
      <c r="AJ736">
        <v>18633178056</v>
      </c>
      <c r="AL736" t="s">
        <v>5163</v>
      </c>
      <c r="AM736" t="s">
        <v>5010</v>
      </c>
      <c r="AN736" t="s">
        <v>5694</v>
      </c>
      <c r="AO736" t="s">
        <v>5052</v>
      </c>
      <c r="AP736" t="s">
        <v>6307</v>
      </c>
      <c r="AT736" t="s">
        <v>4998</v>
      </c>
      <c r="AU736" t="s">
        <v>5532</v>
      </c>
      <c r="AV736" t="s">
        <v>3254</v>
      </c>
      <c r="AW736" t="s">
        <v>5463</v>
      </c>
    </row>
    <row r="737" spans="1:51" x14ac:dyDescent="0.2">
      <c r="A737">
        <v>736</v>
      </c>
      <c r="B737" t="s">
        <v>122</v>
      </c>
      <c r="C737">
        <v>10000140</v>
      </c>
      <c r="H737">
        <v>223</v>
      </c>
      <c r="J737">
        <v>9001122</v>
      </c>
      <c r="K737" t="s">
        <v>122</v>
      </c>
      <c r="L737" t="s">
        <v>3038</v>
      </c>
      <c r="M737">
        <v>16673</v>
      </c>
      <c r="N737" t="s">
        <v>5513</v>
      </c>
      <c r="P737" t="s">
        <v>6387</v>
      </c>
      <c r="Q737" t="s">
        <v>6687</v>
      </c>
      <c r="S737">
        <v>43586</v>
      </c>
      <c r="T737" t="s">
        <v>3215</v>
      </c>
      <c r="U737" t="s">
        <v>4992</v>
      </c>
      <c r="V737" t="s">
        <v>3039</v>
      </c>
      <c r="W737" t="s">
        <v>160</v>
      </c>
      <c r="X737" t="s">
        <v>6057</v>
      </c>
      <c r="Y737" t="s">
        <v>5528</v>
      </c>
      <c r="Z737" t="s">
        <v>5528</v>
      </c>
      <c r="AD737" t="s">
        <v>6793</v>
      </c>
      <c r="AE737">
        <v>32</v>
      </c>
      <c r="AF737" t="s">
        <v>8604</v>
      </c>
      <c r="AG737" t="s">
        <v>8603</v>
      </c>
      <c r="AH737" t="s">
        <v>6720</v>
      </c>
      <c r="AJ737">
        <v>13503256532</v>
      </c>
      <c r="AL737" t="s">
        <v>5387</v>
      </c>
      <c r="AM737" t="s">
        <v>5387</v>
      </c>
      <c r="AN737" t="s">
        <v>6777</v>
      </c>
      <c r="AO737" t="s">
        <v>5102</v>
      </c>
      <c r="AP737" t="s">
        <v>6307</v>
      </c>
      <c r="AT737" t="s">
        <v>4998</v>
      </c>
      <c r="AU737" t="s">
        <v>5532</v>
      </c>
      <c r="AV737" t="s">
        <v>3254</v>
      </c>
      <c r="AW737" t="s">
        <v>5463</v>
      </c>
    </row>
    <row r="738" spans="1:51" x14ac:dyDescent="0.2">
      <c r="A738">
        <v>737</v>
      </c>
      <c r="B738" t="s">
        <v>122</v>
      </c>
      <c r="C738">
        <v>10000140</v>
      </c>
      <c r="H738">
        <v>224</v>
      </c>
      <c r="J738">
        <v>9001123</v>
      </c>
      <c r="K738" t="s">
        <v>122</v>
      </c>
      <c r="L738" t="s">
        <v>3041</v>
      </c>
      <c r="M738">
        <v>16675</v>
      </c>
      <c r="N738" t="s">
        <v>5513</v>
      </c>
      <c r="P738" t="s">
        <v>6344</v>
      </c>
      <c r="Q738" t="s">
        <v>6685</v>
      </c>
      <c r="S738">
        <v>43586</v>
      </c>
      <c r="T738" t="s">
        <v>3215</v>
      </c>
      <c r="U738" t="s">
        <v>4992</v>
      </c>
      <c r="V738" t="s">
        <v>3042</v>
      </c>
      <c r="W738" t="s">
        <v>160</v>
      </c>
      <c r="X738" t="s">
        <v>6057</v>
      </c>
      <c r="Y738" t="s">
        <v>5528</v>
      </c>
      <c r="Z738" t="s">
        <v>5528</v>
      </c>
      <c r="AD738" t="s">
        <v>6794</v>
      </c>
      <c r="AE738">
        <v>31</v>
      </c>
      <c r="AF738" t="s">
        <v>8604</v>
      </c>
      <c r="AG738" t="s">
        <v>8603</v>
      </c>
      <c r="AH738" t="s">
        <v>6720</v>
      </c>
      <c r="AJ738">
        <v>15176535598</v>
      </c>
      <c r="AL738" t="s">
        <v>6657</v>
      </c>
      <c r="AM738" t="s">
        <v>6657</v>
      </c>
      <c r="AN738" t="s">
        <v>6307</v>
      </c>
      <c r="AO738" t="s">
        <v>5541</v>
      </c>
      <c r="AP738" t="s">
        <v>6307</v>
      </c>
      <c r="AT738" t="s">
        <v>4998</v>
      </c>
      <c r="AU738" t="s">
        <v>5532</v>
      </c>
      <c r="AV738" t="s">
        <v>3254</v>
      </c>
      <c r="AW738" t="s">
        <v>5463</v>
      </c>
    </row>
    <row r="739" spans="1:51" x14ac:dyDescent="0.2">
      <c r="A739">
        <v>738</v>
      </c>
      <c r="B739" t="s">
        <v>122</v>
      </c>
      <c r="C739">
        <v>10000140</v>
      </c>
      <c r="H739">
        <v>225</v>
      </c>
      <c r="J739">
        <v>9001124</v>
      </c>
      <c r="K739" t="s">
        <v>122</v>
      </c>
      <c r="L739" t="s">
        <v>3044</v>
      </c>
      <c r="M739">
        <v>16809</v>
      </c>
      <c r="N739" t="s">
        <v>5513</v>
      </c>
      <c r="P739" t="s">
        <v>6344</v>
      </c>
      <c r="Q739" t="s">
        <v>6685</v>
      </c>
      <c r="S739">
        <v>43586</v>
      </c>
      <c r="T739" t="s">
        <v>3215</v>
      </c>
      <c r="U739" t="s">
        <v>4992</v>
      </c>
      <c r="V739" t="s">
        <v>3045</v>
      </c>
      <c r="W739" t="s">
        <v>160</v>
      </c>
      <c r="X739" t="s">
        <v>6057</v>
      </c>
      <c r="Y739" t="s">
        <v>5528</v>
      </c>
      <c r="Z739" t="s">
        <v>5528</v>
      </c>
      <c r="AD739" t="s">
        <v>6795</v>
      </c>
      <c r="AE739">
        <v>31</v>
      </c>
      <c r="AF739" t="s">
        <v>8602</v>
      </c>
      <c r="AG739" t="s">
        <v>8603</v>
      </c>
      <c r="AH739" t="s">
        <v>6783</v>
      </c>
      <c r="AJ739">
        <v>13230805224</v>
      </c>
      <c r="AL739" t="s">
        <v>6657</v>
      </c>
      <c r="AM739" t="s">
        <v>6657</v>
      </c>
      <c r="AN739" t="s">
        <v>6211</v>
      </c>
      <c r="AO739" t="s">
        <v>5541</v>
      </c>
      <c r="AP739" t="s">
        <v>6307</v>
      </c>
      <c r="AT739" t="s">
        <v>4998</v>
      </c>
      <c r="AU739" t="s">
        <v>5532</v>
      </c>
      <c r="AV739" t="s">
        <v>3254</v>
      </c>
      <c r="AW739" t="s">
        <v>5463</v>
      </c>
    </row>
    <row r="740" spans="1:51" x14ac:dyDescent="0.2">
      <c r="A740">
        <v>739</v>
      </c>
      <c r="B740" t="s">
        <v>122</v>
      </c>
      <c r="C740">
        <v>10000140</v>
      </c>
      <c r="H740">
        <v>226</v>
      </c>
      <c r="J740">
        <v>9001126</v>
      </c>
      <c r="K740" t="s">
        <v>122</v>
      </c>
      <c r="L740" t="s">
        <v>3049</v>
      </c>
      <c r="M740">
        <v>16749</v>
      </c>
      <c r="N740" t="s">
        <v>5513</v>
      </c>
      <c r="P740" t="s">
        <v>6387</v>
      </c>
      <c r="Q740" t="s">
        <v>6694</v>
      </c>
      <c r="S740">
        <v>43586</v>
      </c>
      <c r="T740" t="s">
        <v>3215</v>
      </c>
      <c r="U740" t="s">
        <v>4992</v>
      </c>
      <c r="V740" t="s">
        <v>3050</v>
      </c>
      <c r="W740" t="s">
        <v>160</v>
      </c>
      <c r="X740" t="s">
        <v>6057</v>
      </c>
      <c r="Y740" t="s">
        <v>5528</v>
      </c>
      <c r="Z740" t="s">
        <v>5528</v>
      </c>
      <c r="AD740" t="s">
        <v>6796</v>
      </c>
      <c r="AE740">
        <v>31</v>
      </c>
      <c r="AF740" t="s">
        <v>8602</v>
      </c>
      <c r="AG740" t="s">
        <v>8603</v>
      </c>
      <c r="AH740" t="s">
        <v>6720</v>
      </c>
      <c r="AJ740">
        <v>13931537012</v>
      </c>
      <c r="AL740" t="s">
        <v>6657</v>
      </c>
      <c r="AM740" t="s">
        <v>6657</v>
      </c>
      <c r="AN740" t="s">
        <v>6786</v>
      </c>
      <c r="AO740" t="s">
        <v>6123</v>
      </c>
      <c r="AP740" t="s">
        <v>6307</v>
      </c>
      <c r="AT740" t="s">
        <v>4998</v>
      </c>
      <c r="AU740" t="s">
        <v>5532</v>
      </c>
      <c r="AV740" t="s">
        <v>3254</v>
      </c>
      <c r="AW740" t="s">
        <v>5463</v>
      </c>
    </row>
    <row r="741" spans="1:51" x14ac:dyDescent="0.2">
      <c r="A741">
        <v>740</v>
      </c>
      <c r="B741" t="s">
        <v>122</v>
      </c>
      <c r="C741">
        <v>10000140</v>
      </c>
      <c r="H741">
        <v>227</v>
      </c>
      <c r="J741">
        <v>9001127</v>
      </c>
      <c r="K741" t="s">
        <v>122</v>
      </c>
      <c r="L741" t="s">
        <v>3052</v>
      </c>
      <c r="M741">
        <v>16424</v>
      </c>
      <c r="N741" t="s">
        <v>5513</v>
      </c>
      <c r="P741" t="s">
        <v>6446</v>
      </c>
      <c r="Q741" t="s">
        <v>9229</v>
      </c>
      <c r="S741">
        <v>43709</v>
      </c>
      <c r="T741" t="s">
        <v>3215</v>
      </c>
      <c r="U741" t="s">
        <v>4992</v>
      </c>
      <c r="V741" t="s">
        <v>3053</v>
      </c>
      <c r="W741" t="s">
        <v>160</v>
      </c>
      <c r="X741" t="s">
        <v>6057</v>
      </c>
      <c r="Y741" t="s">
        <v>5528</v>
      </c>
      <c r="Z741" t="s">
        <v>5528</v>
      </c>
      <c r="AD741" t="s">
        <v>5196</v>
      </c>
      <c r="AE741">
        <v>33</v>
      </c>
      <c r="AF741" t="s">
        <v>8604</v>
      </c>
      <c r="AG741" t="s">
        <v>8603</v>
      </c>
      <c r="AH741" t="s">
        <v>6720</v>
      </c>
      <c r="AJ741">
        <v>13663257561</v>
      </c>
      <c r="AL741" t="s">
        <v>6657</v>
      </c>
      <c r="AM741" t="s">
        <v>6657</v>
      </c>
      <c r="AN741" t="s">
        <v>6225</v>
      </c>
      <c r="AO741" t="s">
        <v>6752</v>
      </c>
      <c r="AP741" t="s">
        <v>6307</v>
      </c>
      <c r="AT741" t="s">
        <v>4998</v>
      </c>
      <c r="AU741" t="s">
        <v>5532</v>
      </c>
      <c r="AV741" t="s">
        <v>3254</v>
      </c>
      <c r="AW741" t="s">
        <v>5463</v>
      </c>
    </row>
    <row r="742" spans="1:51" x14ac:dyDescent="0.2">
      <c r="A742">
        <v>741</v>
      </c>
      <c r="B742" t="s">
        <v>122</v>
      </c>
      <c r="C742">
        <v>10000140</v>
      </c>
      <c r="H742">
        <v>228</v>
      </c>
      <c r="J742">
        <v>9001128</v>
      </c>
      <c r="K742" t="s">
        <v>122</v>
      </c>
      <c r="L742" t="s">
        <v>2300</v>
      </c>
      <c r="M742">
        <v>16752</v>
      </c>
      <c r="N742" t="s">
        <v>5513</v>
      </c>
      <c r="P742" t="s">
        <v>6387</v>
      </c>
      <c r="Q742" t="s">
        <v>6694</v>
      </c>
      <c r="S742">
        <v>43586</v>
      </c>
      <c r="T742" t="s">
        <v>3215</v>
      </c>
      <c r="U742" t="s">
        <v>4992</v>
      </c>
      <c r="V742" t="s">
        <v>3055</v>
      </c>
      <c r="W742" t="s">
        <v>160</v>
      </c>
      <c r="X742" t="s">
        <v>6057</v>
      </c>
      <c r="Y742" t="s">
        <v>5528</v>
      </c>
      <c r="Z742" t="s">
        <v>5528</v>
      </c>
      <c r="AD742" t="s">
        <v>6797</v>
      </c>
      <c r="AE742">
        <v>33</v>
      </c>
      <c r="AF742" t="s">
        <v>8604</v>
      </c>
      <c r="AG742" t="s">
        <v>8603</v>
      </c>
      <c r="AH742" t="s">
        <v>6720</v>
      </c>
      <c r="AJ742">
        <v>15175556437</v>
      </c>
      <c r="AL742" t="s">
        <v>5163</v>
      </c>
      <c r="AM742" t="s">
        <v>5010</v>
      </c>
      <c r="AN742" t="s">
        <v>6798</v>
      </c>
      <c r="AO742" t="s">
        <v>5304</v>
      </c>
      <c r="AP742" t="s">
        <v>6307</v>
      </c>
      <c r="AT742" t="s">
        <v>4998</v>
      </c>
      <c r="AU742" t="s">
        <v>5532</v>
      </c>
      <c r="AV742" t="s">
        <v>3254</v>
      </c>
      <c r="AW742" t="s">
        <v>5463</v>
      </c>
    </row>
    <row r="743" spans="1:51" x14ac:dyDescent="0.2">
      <c r="A743">
        <v>742</v>
      </c>
      <c r="B743" t="s">
        <v>122</v>
      </c>
      <c r="C743">
        <v>10000140</v>
      </c>
      <c r="H743">
        <v>229</v>
      </c>
      <c r="J743">
        <v>9001130</v>
      </c>
      <c r="K743" t="s">
        <v>122</v>
      </c>
      <c r="L743" t="s">
        <v>1859</v>
      </c>
      <c r="M743">
        <v>16814</v>
      </c>
      <c r="N743" t="s">
        <v>5513</v>
      </c>
      <c r="P743" t="s">
        <v>6446</v>
      </c>
      <c r="Q743" t="s">
        <v>7743</v>
      </c>
      <c r="S743">
        <v>43586</v>
      </c>
      <c r="T743" t="s">
        <v>3215</v>
      </c>
      <c r="U743" t="s">
        <v>4992</v>
      </c>
      <c r="V743" t="s">
        <v>3057</v>
      </c>
      <c r="W743" t="s">
        <v>160</v>
      </c>
      <c r="X743" t="s">
        <v>6057</v>
      </c>
      <c r="Y743" t="s">
        <v>5528</v>
      </c>
      <c r="Z743" t="s">
        <v>5528</v>
      </c>
      <c r="AD743" t="s">
        <v>6799</v>
      </c>
      <c r="AE743">
        <v>32</v>
      </c>
      <c r="AF743" t="s">
        <v>8604</v>
      </c>
      <c r="AG743" t="s">
        <v>8603</v>
      </c>
      <c r="AH743" t="s">
        <v>6800</v>
      </c>
      <c r="AJ743">
        <v>13582523964</v>
      </c>
      <c r="AL743" t="s">
        <v>6657</v>
      </c>
      <c r="AM743" t="s">
        <v>6657</v>
      </c>
      <c r="AN743" t="s">
        <v>6533</v>
      </c>
      <c r="AO743" t="s">
        <v>5541</v>
      </c>
      <c r="AP743" t="s">
        <v>6307</v>
      </c>
      <c r="AT743" t="s">
        <v>4998</v>
      </c>
      <c r="AU743" t="s">
        <v>5532</v>
      </c>
      <c r="AV743" t="s">
        <v>3254</v>
      </c>
      <c r="AW743" t="s">
        <v>5463</v>
      </c>
    </row>
    <row r="744" spans="1:51" x14ac:dyDescent="0.2">
      <c r="A744">
        <v>743</v>
      </c>
      <c r="B744" t="s">
        <v>122</v>
      </c>
      <c r="C744">
        <v>10000140</v>
      </c>
      <c r="H744">
        <v>230</v>
      </c>
      <c r="J744">
        <v>9001131</v>
      </c>
      <c r="K744" t="s">
        <v>122</v>
      </c>
      <c r="L744" t="s">
        <v>3059</v>
      </c>
      <c r="M744">
        <v>16335</v>
      </c>
      <c r="N744" t="s">
        <v>5513</v>
      </c>
      <c r="P744" t="s">
        <v>6344</v>
      </c>
      <c r="Q744" t="s">
        <v>6685</v>
      </c>
      <c r="S744">
        <v>43586</v>
      </c>
      <c r="T744" t="s">
        <v>3215</v>
      </c>
      <c r="U744" t="s">
        <v>4992</v>
      </c>
      <c r="V744" t="s">
        <v>3060</v>
      </c>
      <c r="W744" t="s">
        <v>160</v>
      </c>
      <c r="X744" t="s">
        <v>6057</v>
      </c>
      <c r="Y744" t="s">
        <v>5528</v>
      </c>
      <c r="Z744" t="s">
        <v>5528</v>
      </c>
      <c r="AD744" t="s">
        <v>6801</v>
      </c>
      <c r="AE744">
        <v>31</v>
      </c>
      <c r="AF744" t="s">
        <v>8604</v>
      </c>
      <c r="AG744" t="s">
        <v>8603</v>
      </c>
      <c r="AH744" t="s">
        <v>6720</v>
      </c>
      <c r="AJ744" t="s">
        <v>6802</v>
      </c>
      <c r="AL744" t="s">
        <v>6657</v>
      </c>
      <c r="AM744" t="s">
        <v>6657</v>
      </c>
      <c r="AN744" t="s">
        <v>5272</v>
      </c>
      <c r="AO744" t="s">
        <v>5194</v>
      </c>
      <c r="AP744" t="s">
        <v>6307</v>
      </c>
      <c r="AT744" t="s">
        <v>4998</v>
      </c>
      <c r="AU744" t="s">
        <v>5532</v>
      </c>
      <c r="AV744" t="s">
        <v>3254</v>
      </c>
      <c r="AW744" t="s">
        <v>5463</v>
      </c>
    </row>
    <row r="745" spans="1:51" x14ac:dyDescent="0.2">
      <c r="A745">
        <v>744</v>
      </c>
      <c r="B745" t="s">
        <v>122</v>
      </c>
      <c r="C745">
        <v>10000140</v>
      </c>
      <c r="H745">
        <v>231</v>
      </c>
      <c r="J745">
        <v>9001132</v>
      </c>
      <c r="K745" t="s">
        <v>122</v>
      </c>
      <c r="L745" t="s">
        <v>3062</v>
      </c>
      <c r="M745">
        <v>16818</v>
      </c>
      <c r="N745" t="s">
        <v>5513</v>
      </c>
      <c r="P745" t="s">
        <v>6446</v>
      </c>
      <c r="Q745" t="s">
        <v>6637</v>
      </c>
      <c r="S745">
        <v>43586</v>
      </c>
      <c r="T745" t="s">
        <v>3215</v>
      </c>
      <c r="U745" t="s">
        <v>4992</v>
      </c>
      <c r="V745" t="s">
        <v>3063</v>
      </c>
      <c r="W745" t="s">
        <v>160</v>
      </c>
      <c r="X745" t="s">
        <v>6057</v>
      </c>
      <c r="Y745" t="s">
        <v>5528</v>
      </c>
      <c r="Z745" t="s">
        <v>5528</v>
      </c>
      <c r="AD745" t="s">
        <v>6803</v>
      </c>
      <c r="AE745">
        <v>31</v>
      </c>
      <c r="AF745" t="s">
        <v>8602</v>
      </c>
      <c r="AG745" t="s">
        <v>8603</v>
      </c>
      <c r="AH745" t="s">
        <v>6804</v>
      </c>
      <c r="AJ745">
        <v>15931585353</v>
      </c>
      <c r="AL745" t="s">
        <v>6657</v>
      </c>
      <c r="AM745" t="s">
        <v>6657</v>
      </c>
      <c r="AN745" t="s">
        <v>6211</v>
      </c>
      <c r="AO745" t="s">
        <v>5541</v>
      </c>
      <c r="AP745" t="s">
        <v>6307</v>
      </c>
      <c r="AT745" t="s">
        <v>4998</v>
      </c>
      <c r="AU745" t="s">
        <v>5532</v>
      </c>
      <c r="AV745" t="s">
        <v>3254</v>
      </c>
      <c r="AW745" t="s">
        <v>5463</v>
      </c>
    </row>
    <row r="746" spans="1:51" x14ac:dyDescent="0.2">
      <c r="A746">
        <v>745</v>
      </c>
      <c r="B746" t="s">
        <v>122</v>
      </c>
      <c r="C746">
        <v>10000140</v>
      </c>
      <c r="H746">
        <v>232</v>
      </c>
      <c r="J746">
        <v>9001133</v>
      </c>
      <c r="K746" t="s">
        <v>122</v>
      </c>
      <c r="L746" t="s">
        <v>3065</v>
      </c>
      <c r="M746">
        <v>16264</v>
      </c>
      <c r="N746" t="s">
        <v>5513</v>
      </c>
      <c r="P746" t="s">
        <v>6446</v>
      </c>
      <c r="Q746" t="s">
        <v>9229</v>
      </c>
      <c r="S746">
        <v>43709</v>
      </c>
      <c r="T746" t="s">
        <v>3215</v>
      </c>
      <c r="U746" t="s">
        <v>4992</v>
      </c>
      <c r="V746" t="s">
        <v>3066</v>
      </c>
      <c r="W746" t="s">
        <v>160</v>
      </c>
      <c r="X746" t="s">
        <v>6057</v>
      </c>
      <c r="Y746" t="s">
        <v>5528</v>
      </c>
      <c r="Z746" t="s">
        <v>5528</v>
      </c>
      <c r="AD746" t="s">
        <v>6805</v>
      </c>
      <c r="AE746">
        <v>30</v>
      </c>
      <c r="AF746" t="s">
        <v>8602</v>
      </c>
      <c r="AG746" t="s">
        <v>8603</v>
      </c>
      <c r="AH746" t="s">
        <v>6720</v>
      </c>
      <c r="AJ746">
        <v>18633174782</v>
      </c>
      <c r="AL746" t="s">
        <v>6657</v>
      </c>
      <c r="AM746" t="s">
        <v>6657</v>
      </c>
      <c r="AN746" t="s">
        <v>6211</v>
      </c>
      <c r="AO746" t="s">
        <v>5541</v>
      </c>
      <c r="AP746" t="s">
        <v>6307</v>
      </c>
      <c r="AT746" t="s">
        <v>4998</v>
      </c>
      <c r="AU746" t="s">
        <v>5532</v>
      </c>
      <c r="AV746" t="s">
        <v>3254</v>
      </c>
      <c r="AW746" t="s">
        <v>5463</v>
      </c>
    </row>
    <row r="747" spans="1:51" x14ac:dyDescent="0.2">
      <c r="A747">
        <v>746</v>
      </c>
      <c r="B747" t="s">
        <v>122</v>
      </c>
      <c r="C747">
        <v>10000140</v>
      </c>
      <c r="H747">
        <v>233</v>
      </c>
      <c r="J747">
        <v>9001134</v>
      </c>
      <c r="K747" t="s">
        <v>122</v>
      </c>
      <c r="L747" t="s">
        <v>3068</v>
      </c>
      <c r="M747">
        <v>18809</v>
      </c>
      <c r="N747" t="s">
        <v>5513</v>
      </c>
      <c r="P747" t="s">
        <v>6347</v>
      </c>
      <c r="Q747" t="s">
        <v>6685</v>
      </c>
      <c r="S747">
        <v>43586</v>
      </c>
      <c r="T747" t="s">
        <v>3215</v>
      </c>
      <c r="U747" t="s">
        <v>4992</v>
      </c>
      <c r="V747" t="s">
        <v>3069</v>
      </c>
      <c r="W747" t="s">
        <v>160</v>
      </c>
      <c r="X747" t="s">
        <v>6057</v>
      </c>
      <c r="Y747" t="s">
        <v>5528</v>
      </c>
      <c r="Z747" t="s">
        <v>5528</v>
      </c>
      <c r="AD747" t="s">
        <v>6806</v>
      </c>
      <c r="AE747">
        <v>31</v>
      </c>
      <c r="AF747" t="s">
        <v>8602</v>
      </c>
      <c r="AG747" t="s">
        <v>8603</v>
      </c>
      <c r="AH747" t="s">
        <v>6807</v>
      </c>
      <c r="AJ747" t="s">
        <v>6808</v>
      </c>
      <c r="AL747" t="s">
        <v>6657</v>
      </c>
      <c r="AM747" t="s">
        <v>6657</v>
      </c>
      <c r="AP747" t="s">
        <v>6307</v>
      </c>
      <c r="AT747" t="s">
        <v>4998</v>
      </c>
      <c r="AU747" t="s">
        <v>5532</v>
      </c>
      <c r="AV747" t="s">
        <v>3254</v>
      </c>
      <c r="AW747" t="s">
        <v>5463</v>
      </c>
    </row>
    <row r="748" spans="1:51" x14ac:dyDescent="0.2">
      <c r="A748">
        <v>747</v>
      </c>
      <c r="B748" t="s">
        <v>122</v>
      </c>
      <c r="C748">
        <v>10000140</v>
      </c>
      <c r="H748">
        <v>234</v>
      </c>
      <c r="J748">
        <v>9001135</v>
      </c>
      <c r="K748" t="s">
        <v>122</v>
      </c>
      <c r="L748" t="s">
        <v>3071</v>
      </c>
      <c r="M748">
        <v>16434</v>
      </c>
      <c r="N748" t="s">
        <v>5513</v>
      </c>
      <c r="P748" t="s">
        <v>6446</v>
      </c>
      <c r="Q748" t="s">
        <v>6665</v>
      </c>
      <c r="S748">
        <v>43586</v>
      </c>
      <c r="T748" t="s">
        <v>3215</v>
      </c>
      <c r="U748" t="s">
        <v>4992</v>
      </c>
      <c r="V748" t="s">
        <v>3072</v>
      </c>
      <c r="W748" t="s">
        <v>160</v>
      </c>
      <c r="X748" t="s">
        <v>6057</v>
      </c>
      <c r="Y748" t="s">
        <v>5528</v>
      </c>
      <c r="Z748" t="s">
        <v>5528</v>
      </c>
      <c r="AD748" t="s">
        <v>6809</v>
      </c>
      <c r="AE748">
        <v>33</v>
      </c>
      <c r="AF748" t="s">
        <v>8604</v>
      </c>
      <c r="AG748" t="s">
        <v>8603</v>
      </c>
      <c r="AH748" t="s">
        <v>6720</v>
      </c>
      <c r="AJ748">
        <v>13231547619</v>
      </c>
      <c r="AL748" t="s">
        <v>5163</v>
      </c>
      <c r="AM748" t="s">
        <v>5010</v>
      </c>
      <c r="AN748" t="s">
        <v>6810</v>
      </c>
      <c r="AO748" t="s">
        <v>6811</v>
      </c>
      <c r="AP748" t="s">
        <v>6307</v>
      </c>
      <c r="AT748" t="s">
        <v>4998</v>
      </c>
      <c r="AU748" t="s">
        <v>5532</v>
      </c>
      <c r="AV748" t="s">
        <v>3254</v>
      </c>
      <c r="AW748" t="s">
        <v>5463</v>
      </c>
      <c r="AY748" t="s">
        <v>6812</v>
      </c>
    </row>
    <row r="749" spans="1:51" x14ac:dyDescent="0.2">
      <c r="A749">
        <v>748</v>
      </c>
      <c r="B749" t="s">
        <v>122</v>
      </c>
      <c r="C749">
        <v>10000140</v>
      </c>
      <c r="H749">
        <v>235</v>
      </c>
      <c r="J749">
        <v>9001136</v>
      </c>
      <c r="K749" t="s">
        <v>122</v>
      </c>
      <c r="L749" t="s">
        <v>3074</v>
      </c>
      <c r="M749">
        <v>16685</v>
      </c>
      <c r="N749" t="s">
        <v>5513</v>
      </c>
      <c r="P749" t="s">
        <v>6446</v>
      </c>
      <c r="Q749" t="s">
        <v>6652</v>
      </c>
      <c r="S749">
        <v>43586</v>
      </c>
      <c r="T749" t="s">
        <v>3215</v>
      </c>
      <c r="U749" t="s">
        <v>4992</v>
      </c>
      <c r="V749" t="s">
        <v>3075</v>
      </c>
      <c r="W749" t="s">
        <v>160</v>
      </c>
      <c r="X749" t="s">
        <v>6057</v>
      </c>
      <c r="Y749" t="s">
        <v>5528</v>
      </c>
      <c r="Z749" t="s">
        <v>5528</v>
      </c>
      <c r="AD749" t="s">
        <v>6813</v>
      </c>
      <c r="AE749">
        <v>31</v>
      </c>
      <c r="AF749" t="s">
        <v>8604</v>
      </c>
      <c r="AG749" t="s">
        <v>8603</v>
      </c>
      <c r="AH749" t="s">
        <v>6720</v>
      </c>
      <c r="AJ749">
        <v>15027685921</v>
      </c>
      <c r="AL749" t="s">
        <v>6657</v>
      </c>
      <c r="AM749" t="s">
        <v>6657</v>
      </c>
      <c r="AN749" t="s">
        <v>6211</v>
      </c>
      <c r="AO749" t="s">
        <v>5541</v>
      </c>
      <c r="AP749" t="s">
        <v>6307</v>
      </c>
      <c r="AT749" t="s">
        <v>4998</v>
      </c>
      <c r="AU749" t="s">
        <v>5532</v>
      </c>
      <c r="AV749" t="s">
        <v>3254</v>
      </c>
      <c r="AW749" t="s">
        <v>5463</v>
      </c>
    </row>
    <row r="750" spans="1:51" x14ac:dyDescent="0.2">
      <c r="A750">
        <v>749</v>
      </c>
      <c r="B750" t="s">
        <v>122</v>
      </c>
      <c r="C750">
        <v>10000140</v>
      </c>
      <c r="H750">
        <v>236</v>
      </c>
      <c r="J750">
        <v>9001137</v>
      </c>
      <c r="K750" t="s">
        <v>122</v>
      </c>
      <c r="L750" t="s">
        <v>3077</v>
      </c>
      <c r="M750">
        <v>16758</v>
      </c>
      <c r="N750" t="s">
        <v>5513</v>
      </c>
      <c r="P750" t="s">
        <v>6446</v>
      </c>
      <c r="Q750" t="s">
        <v>9230</v>
      </c>
      <c r="S750">
        <v>43709</v>
      </c>
      <c r="T750" t="s">
        <v>3215</v>
      </c>
      <c r="U750" t="s">
        <v>4992</v>
      </c>
      <c r="V750" t="s">
        <v>3078</v>
      </c>
      <c r="W750" t="s">
        <v>160</v>
      </c>
      <c r="X750" t="s">
        <v>6057</v>
      </c>
      <c r="Y750" t="s">
        <v>5528</v>
      </c>
      <c r="Z750" t="s">
        <v>5528</v>
      </c>
      <c r="AD750" t="s">
        <v>6814</v>
      </c>
      <c r="AE750">
        <v>31</v>
      </c>
      <c r="AF750" t="s">
        <v>8604</v>
      </c>
      <c r="AG750" t="s">
        <v>8603</v>
      </c>
      <c r="AH750" t="s">
        <v>6742</v>
      </c>
      <c r="AJ750">
        <v>15932544244</v>
      </c>
      <c r="AL750" t="s">
        <v>6657</v>
      </c>
      <c r="AM750" t="s">
        <v>6657</v>
      </c>
      <c r="AN750" t="s">
        <v>6211</v>
      </c>
      <c r="AO750" t="s">
        <v>5541</v>
      </c>
      <c r="AP750" t="s">
        <v>6307</v>
      </c>
      <c r="AT750" t="s">
        <v>4998</v>
      </c>
      <c r="AU750" t="s">
        <v>5532</v>
      </c>
      <c r="AV750" t="s">
        <v>3254</v>
      </c>
      <c r="AW750" t="s">
        <v>5463</v>
      </c>
    </row>
    <row r="751" spans="1:51" x14ac:dyDescent="0.2">
      <c r="A751">
        <v>750</v>
      </c>
      <c r="B751" t="s">
        <v>122</v>
      </c>
      <c r="C751">
        <v>10000140</v>
      </c>
      <c r="H751">
        <v>237</v>
      </c>
      <c r="J751">
        <v>9001138</v>
      </c>
      <c r="K751" t="s">
        <v>122</v>
      </c>
      <c r="L751" t="s">
        <v>3080</v>
      </c>
      <c r="M751">
        <v>16822</v>
      </c>
      <c r="N751" t="s">
        <v>5513</v>
      </c>
      <c r="P751" t="s">
        <v>6446</v>
      </c>
      <c r="Q751" t="s">
        <v>6652</v>
      </c>
      <c r="S751">
        <v>43586</v>
      </c>
      <c r="T751" t="s">
        <v>3215</v>
      </c>
      <c r="U751" t="s">
        <v>4992</v>
      </c>
      <c r="V751" t="s">
        <v>3081</v>
      </c>
      <c r="W751" t="s">
        <v>160</v>
      </c>
      <c r="X751" t="s">
        <v>6057</v>
      </c>
      <c r="Y751" t="s">
        <v>5528</v>
      </c>
      <c r="Z751" t="s">
        <v>5528</v>
      </c>
      <c r="AD751" t="s">
        <v>6815</v>
      </c>
      <c r="AE751">
        <v>31</v>
      </c>
      <c r="AF751" t="s">
        <v>8602</v>
      </c>
      <c r="AG751" t="s">
        <v>8603</v>
      </c>
      <c r="AH751" t="s">
        <v>6720</v>
      </c>
      <c r="AJ751">
        <v>15830455667</v>
      </c>
      <c r="AL751" t="s">
        <v>6657</v>
      </c>
      <c r="AM751" t="s">
        <v>6657</v>
      </c>
      <c r="AN751" t="s">
        <v>6570</v>
      </c>
      <c r="AO751" t="s">
        <v>5541</v>
      </c>
      <c r="AP751" t="s">
        <v>6307</v>
      </c>
      <c r="AT751" t="s">
        <v>4998</v>
      </c>
      <c r="AU751" t="s">
        <v>5532</v>
      </c>
      <c r="AV751" t="s">
        <v>3254</v>
      </c>
      <c r="AW751" t="s">
        <v>5463</v>
      </c>
    </row>
    <row r="752" spans="1:51" x14ac:dyDescent="0.2">
      <c r="A752">
        <v>751</v>
      </c>
      <c r="B752" t="s">
        <v>122</v>
      </c>
      <c r="C752">
        <v>10000140</v>
      </c>
      <c r="H752">
        <v>238</v>
      </c>
      <c r="J752">
        <v>9001139</v>
      </c>
      <c r="K752" t="s">
        <v>122</v>
      </c>
      <c r="L752" t="s">
        <v>3083</v>
      </c>
      <c r="M752">
        <v>16687</v>
      </c>
      <c r="N752" t="s">
        <v>5513</v>
      </c>
      <c r="P752" t="s">
        <v>6387</v>
      </c>
      <c r="Q752" t="s">
        <v>6646</v>
      </c>
      <c r="S752">
        <v>43586</v>
      </c>
      <c r="T752" t="s">
        <v>3215</v>
      </c>
      <c r="U752" t="s">
        <v>4992</v>
      </c>
      <c r="V752" t="s">
        <v>3084</v>
      </c>
      <c r="W752" t="s">
        <v>160</v>
      </c>
      <c r="X752" t="s">
        <v>6057</v>
      </c>
      <c r="Y752" t="s">
        <v>5528</v>
      </c>
      <c r="Z752" t="s">
        <v>5528</v>
      </c>
      <c r="AD752" t="s">
        <v>6075</v>
      </c>
      <c r="AE752">
        <v>33</v>
      </c>
      <c r="AF752" t="s">
        <v>8604</v>
      </c>
      <c r="AG752" t="s">
        <v>8603</v>
      </c>
      <c r="AH752" t="s">
        <v>6720</v>
      </c>
      <c r="AJ752">
        <v>13932533787</v>
      </c>
      <c r="AL752" t="s">
        <v>6657</v>
      </c>
      <c r="AM752" t="s">
        <v>6657</v>
      </c>
      <c r="AN752" t="s">
        <v>6816</v>
      </c>
      <c r="AO752" t="s">
        <v>5541</v>
      </c>
      <c r="AP752" t="s">
        <v>6307</v>
      </c>
      <c r="AT752" t="s">
        <v>4998</v>
      </c>
      <c r="AU752" t="s">
        <v>5532</v>
      </c>
      <c r="AV752" t="s">
        <v>3254</v>
      </c>
      <c r="AW752" t="s">
        <v>5463</v>
      </c>
    </row>
    <row r="753" spans="1:50" x14ac:dyDescent="0.2">
      <c r="A753">
        <v>752</v>
      </c>
      <c r="B753" t="s">
        <v>122</v>
      </c>
      <c r="C753">
        <v>10000140</v>
      </c>
      <c r="H753">
        <v>239</v>
      </c>
      <c r="J753">
        <v>9001140</v>
      </c>
      <c r="K753" t="s">
        <v>122</v>
      </c>
      <c r="L753" t="s">
        <v>3086</v>
      </c>
      <c r="M753">
        <v>16345</v>
      </c>
      <c r="N753" t="s">
        <v>5513</v>
      </c>
      <c r="P753" t="s">
        <v>6344</v>
      </c>
      <c r="Q753" t="s">
        <v>6685</v>
      </c>
      <c r="S753">
        <v>43586</v>
      </c>
      <c r="T753" t="s">
        <v>3215</v>
      </c>
      <c r="U753" t="s">
        <v>4992</v>
      </c>
      <c r="V753" t="s">
        <v>3087</v>
      </c>
      <c r="W753" t="s">
        <v>160</v>
      </c>
      <c r="X753" t="s">
        <v>6057</v>
      </c>
      <c r="Y753" t="s">
        <v>5528</v>
      </c>
      <c r="Z753" t="s">
        <v>5528</v>
      </c>
      <c r="AD753" t="s">
        <v>6817</v>
      </c>
      <c r="AE753">
        <v>33</v>
      </c>
      <c r="AF753" t="s">
        <v>8604</v>
      </c>
      <c r="AG753" t="s">
        <v>8603</v>
      </c>
      <c r="AH753" t="s">
        <v>6818</v>
      </c>
      <c r="AJ753" t="s">
        <v>6819</v>
      </c>
      <c r="AL753" t="s">
        <v>6657</v>
      </c>
      <c r="AM753" t="s">
        <v>6657</v>
      </c>
      <c r="AN753" t="s">
        <v>6211</v>
      </c>
      <c r="AO753" t="s">
        <v>5541</v>
      </c>
      <c r="AP753" t="s">
        <v>6307</v>
      </c>
      <c r="AT753" t="s">
        <v>4998</v>
      </c>
      <c r="AU753" t="s">
        <v>5532</v>
      </c>
      <c r="AV753" t="s">
        <v>3254</v>
      </c>
      <c r="AW753" t="s">
        <v>5463</v>
      </c>
    </row>
    <row r="754" spans="1:50" x14ac:dyDescent="0.2">
      <c r="A754">
        <v>753</v>
      </c>
      <c r="B754" t="s">
        <v>122</v>
      </c>
      <c r="C754">
        <v>10000140</v>
      </c>
      <c r="H754">
        <v>240</v>
      </c>
      <c r="J754">
        <v>9001141</v>
      </c>
      <c r="K754" t="s">
        <v>122</v>
      </c>
      <c r="L754" t="s">
        <v>3089</v>
      </c>
      <c r="M754">
        <v>16688</v>
      </c>
      <c r="N754" t="s">
        <v>5513</v>
      </c>
      <c r="P754" t="s">
        <v>6387</v>
      </c>
      <c r="Q754" t="s">
        <v>6687</v>
      </c>
      <c r="R754" t="s">
        <v>4966</v>
      </c>
      <c r="S754">
        <v>43586</v>
      </c>
      <c r="T754" t="s">
        <v>3215</v>
      </c>
      <c r="U754" t="s">
        <v>4992</v>
      </c>
      <c r="V754" t="s">
        <v>3090</v>
      </c>
      <c r="W754" t="s">
        <v>160</v>
      </c>
      <c r="X754" t="s">
        <v>6057</v>
      </c>
      <c r="Y754" t="s">
        <v>5528</v>
      </c>
      <c r="Z754" t="s">
        <v>5528</v>
      </c>
      <c r="AD754" t="s">
        <v>6820</v>
      </c>
      <c r="AE754">
        <v>32</v>
      </c>
      <c r="AF754" t="s">
        <v>8604</v>
      </c>
      <c r="AG754" t="s">
        <v>8603</v>
      </c>
      <c r="AH754" t="s">
        <v>6720</v>
      </c>
      <c r="AJ754">
        <v>13273577321</v>
      </c>
      <c r="AL754" t="s">
        <v>6657</v>
      </c>
      <c r="AM754" t="s">
        <v>6657</v>
      </c>
      <c r="AO754" t="s">
        <v>5541</v>
      </c>
      <c r="AP754" t="s">
        <v>6307</v>
      </c>
      <c r="AT754" t="s">
        <v>4998</v>
      </c>
      <c r="AU754" t="s">
        <v>5532</v>
      </c>
      <c r="AV754" t="s">
        <v>3254</v>
      </c>
      <c r="AW754" t="s">
        <v>5463</v>
      </c>
    </row>
    <row r="755" spans="1:50" x14ac:dyDescent="0.2">
      <c r="A755">
        <v>754</v>
      </c>
      <c r="B755" t="s">
        <v>122</v>
      </c>
      <c r="C755">
        <v>10000140</v>
      </c>
      <c r="H755">
        <v>241</v>
      </c>
      <c r="J755">
        <v>9001142</v>
      </c>
      <c r="K755" t="s">
        <v>122</v>
      </c>
      <c r="L755" t="s">
        <v>3092</v>
      </c>
      <c r="M755">
        <v>16443</v>
      </c>
      <c r="N755" t="s">
        <v>5513</v>
      </c>
      <c r="P755" t="s">
        <v>6446</v>
      </c>
      <c r="Q755" t="s">
        <v>6637</v>
      </c>
      <c r="S755">
        <v>43586</v>
      </c>
      <c r="T755" t="s">
        <v>3215</v>
      </c>
      <c r="U755" t="s">
        <v>4992</v>
      </c>
      <c r="V755" t="s">
        <v>3093</v>
      </c>
      <c r="W755" t="s">
        <v>160</v>
      </c>
      <c r="X755" t="s">
        <v>6057</v>
      </c>
      <c r="Y755" t="s">
        <v>5528</v>
      </c>
      <c r="Z755" t="s">
        <v>5528</v>
      </c>
      <c r="AD755" t="s">
        <v>6821</v>
      </c>
      <c r="AE755">
        <v>31</v>
      </c>
      <c r="AF755" t="s">
        <v>8604</v>
      </c>
      <c r="AG755" t="s">
        <v>8603</v>
      </c>
      <c r="AH755" t="s">
        <v>6737</v>
      </c>
      <c r="AJ755">
        <v>15930445783</v>
      </c>
      <c r="AL755" t="s">
        <v>6657</v>
      </c>
      <c r="AM755" t="s">
        <v>6657</v>
      </c>
      <c r="AN755" t="s">
        <v>6211</v>
      </c>
      <c r="AO755" t="s">
        <v>5541</v>
      </c>
      <c r="AP755" t="s">
        <v>6307</v>
      </c>
      <c r="AT755" t="s">
        <v>4998</v>
      </c>
      <c r="AU755" t="s">
        <v>5532</v>
      </c>
      <c r="AV755" t="s">
        <v>3254</v>
      </c>
      <c r="AW755" t="s">
        <v>5463</v>
      </c>
    </row>
    <row r="756" spans="1:50" x14ac:dyDescent="0.2">
      <c r="A756">
        <v>755</v>
      </c>
      <c r="B756" t="s">
        <v>122</v>
      </c>
      <c r="C756">
        <v>10000140</v>
      </c>
      <c r="H756">
        <v>242</v>
      </c>
      <c r="J756">
        <v>9001143</v>
      </c>
      <c r="K756" t="s">
        <v>122</v>
      </c>
      <c r="L756" t="s">
        <v>2785</v>
      </c>
      <c r="N756" t="s">
        <v>4991</v>
      </c>
      <c r="O756" t="s">
        <v>3234</v>
      </c>
      <c r="Q756" t="s">
        <v>6422</v>
      </c>
      <c r="S756">
        <v>43627</v>
      </c>
      <c r="T756" t="s">
        <v>3215</v>
      </c>
      <c r="U756" t="s">
        <v>4992</v>
      </c>
      <c r="V756" t="s">
        <v>6822</v>
      </c>
      <c r="W756" t="s">
        <v>105</v>
      </c>
      <c r="X756" t="s">
        <v>6057</v>
      </c>
      <c r="Y756" t="s">
        <v>8600</v>
      </c>
      <c r="Z756" t="s">
        <v>6062</v>
      </c>
      <c r="AD756" t="s">
        <v>6823</v>
      </c>
      <c r="AE756">
        <v>27</v>
      </c>
      <c r="AF756" t="s">
        <v>8602</v>
      </c>
      <c r="AG756" t="s">
        <v>8603</v>
      </c>
      <c r="AH756" t="s">
        <v>3254</v>
      </c>
      <c r="AJ756">
        <v>15698842622</v>
      </c>
      <c r="AL756" t="s">
        <v>4997</v>
      </c>
      <c r="AM756" t="s">
        <v>5075</v>
      </c>
      <c r="AN756" t="s">
        <v>5272</v>
      </c>
      <c r="AO756" t="s">
        <v>5394</v>
      </c>
      <c r="AT756" t="s">
        <v>5096</v>
      </c>
      <c r="AU756" t="s">
        <v>5358</v>
      </c>
      <c r="AV756" t="s">
        <v>3254</v>
      </c>
      <c r="AW756" t="s">
        <v>3254</v>
      </c>
    </row>
    <row r="757" spans="1:50" x14ac:dyDescent="0.2">
      <c r="A757">
        <v>756</v>
      </c>
      <c r="B757" t="s">
        <v>122</v>
      </c>
      <c r="C757">
        <v>10000140</v>
      </c>
      <c r="H757">
        <v>243</v>
      </c>
      <c r="J757">
        <v>9001037</v>
      </c>
      <c r="K757" t="s">
        <v>122</v>
      </c>
      <c r="L757" t="s">
        <v>2791</v>
      </c>
      <c r="N757" t="s">
        <v>4991</v>
      </c>
      <c r="O757" t="s">
        <v>3234</v>
      </c>
      <c r="P757" t="s">
        <v>6344</v>
      </c>
      <c r="Q757" t="s">
        <v>8895</v>
      </c>
      <c r="S757">
        <v>43563</v>
      </c>
      <c r="T757" t="s">
        <v>3215</v>
      </c>
      <c r="U757" t="s">
        <v>4992</v>
      </c>
      <c r="V757" t="s">
        <v>6824</v>
      </c>
      <c r="W757" t="s">
        <v>105</v>
      </c>
      <c r="X757" t="s">
        <v>6057</v>
      </c>
      <c r="Y757" t="s">
        <v>8600</v>
      </c>
      <c r="Z757" t="s">
        <v>6062</v>
      </c>
      <c r="AD757" t="s">
        <v>6825</v>
      </c>
      <c r="AE757">
        <v>27</v>
      </c>
      <c r="AF757" t="s">
        <v>8602</v>
      </c>
      <c r="AG757" t="s">
        <v>8603</v>
      </c>
      <c r="AH757" t="s">
        <v>3254</v>
      </c>
      <c r="AI757">
        <v>41780</v>
      </c>
      <c r="AJ757">
        <v>18842394542</v>
      </c>
      <c r="AL757" t="s">
        <v>4997</v>
      </c>
      <c r="AM757" t="s">
        <v>5075</v>
      </c>
      <c r="AN757" t="s">
        <v>5272</v>
      </c>
      <c r="AO757" t="s">
        <v>5394</v>
      </c>
      <c r="AT757" t="s">
        <v>5096</v>
      </c>
      <c r="AU757" t="s">
        <v>5358</v>
      </c>
      <c r="AV757" t="s">
        <v>3254</v>
      </c>
      <c r="AW757" t="s">
        <v>3254</v>
      </c>
    </row>
    <row r="758" spans="1:50" x14ac:dyDescent="0.2">
      <c r="A758">
        <v>757</v>
      </c>
      <c r="B758" t="s">
        <v>122</v>
      </c>
      <c r="C758">
        <v>10000140</v>
      </c>
      <c r="H758">
        <v>244</v>
      </c>
      <c r="J758">
        <v>9001235</v>
      </c>
      <c r="K758" t="s">
        <v>122</v>
      </c>
      <c r="L758" t="s">
        <v>7744</v>
      </c>
      <c r="N758" t="s">
        <v>4991</v>
      </c>
      <c r="O758" t="s">
        <v>3234</v>
      </c>
      <c r="Q758" t="s">
        <v>8895</v>
      </c>
      <c r="S758">
        <v>43709</v>
      </c>
      <c r="T758" t="s">
        <v>3215</v>
      </c>
      <c r="U758" t="s">
        <v>4992</v>
      </c>
      <c r="V758" t="s">
        <v>7745</v>
      </c>
      <c r="W758" t="s">
        <v>105</v>
      </c>
      <c r="X758" t="s">
        <v>6057</v>
      </c>
      <c r="Y758" t="s">
        <v>8600</v>
      </c>
      <c r="Z758" t="s">
        <v>6062</v>
      </c>
      <c r="AD758" t="s">
        <v>8029</v>
      </c>
      <c r="AE758">
        <v>26</v>
      </c>
      <c r="AF758" t="s">
        <v>8614</v>
      </c>
      <c r="AG758" t="s">
        <v>8603</v>
      </c>
      <c r="AH758" t="s">
        <v>8707</v>
      </c>
      <c r="AJ758" t="s">
        <v>7746</v>
      </c>
      <c r="AL758" t="s">
        <v>5075</v>
      </c>
      <c r="AM758" t="s">
        <v>5075</v>
      </c>
      <c r="AN758" t="s">
        <v>5272</v>
      </c>
      <c r="AO758" t="s">
        <v>5146</v>
      </c>
      <c r="AT758" t="s">
        <v>5096</v>
      </c>
      <c r="AU758" t="s">
        <v>7731</v>
      </c>
      <c r="AV758" t="s">
        <v>7732</v>
      </c>
      <c r="AW758" t="s">
        <v>8707</v>
      </c>
    </row>
    <row r="759" spans="1:50" x14ac:dyDescent="0.2">
      <c r="A759">
        <v>758</v>
      </c>
      <c r="B759" t="s">
        <v>122</v>
      </c>
      <c r="C759">
        <v>10000140</v>
      </c>
      <c r="H759">
        <v>245</v>
      </c>
      <c r="J759">
        <v>9001239</v>
      </c>
      <c r="K759" t="s">
        <v>122</v>
      </c>
      <c r="L759" t="s">
        <v>7747</v>
      </c>
      <c r="N759" t="s">
        <v>4991</v>
      </c>
      <c r="O759" t="s">
        <v>3234</v>
      </c>
      <c r="Q759" t="s">
        <v>8895</v>
      </c>
      <c r="S759">
        <v>43709</v>
      </c>
      <c r="T759" t="s">
        <v>3215</v>
      </c>
      <c r="U759" t="s">
        <v>5130</v>
      </c>
      <c r="V759" t="s">
        <v>7748</v>
      </c>
      <c r="W759" t="s">
        <v>105</v>
      </c>
      <c r="X759" t="s">
        <v>6057</v>
      </c>
      <c r="Y759" t="s">
        <v>8600</v>
      </c>
      <c r="Z759" t="s">
        <v>6062</v>
      </c>
      <c r="AD759" t="s">
        <v>8030</v>
      </c>
      <c r="AE759">
        <v>25</v>
      </c>
      <c r="AF759" t="s">
        <v>8614</v>
      </c>
      <c r="AG759" t="s">
        <v>8603</v>
      </c>
      <c r="AH759" t="s">
        <v>8707</v>
      </c>
      <c r="AJ759" t="s">
        <v>7749</v>
      </c>
      <c r="AL759" t="s">
        <v>5075</v>
      </c>
      <c r="AM759" t="s">
        <v>5075</v>
      </c>
      <c r="AN759" t="s">
        <v>5272</v>
      </c>
      <c r="AO759" t="s">
        <v>5146</v>
      </c>
      <c r="AT759" t="s">
        <v>5096</v>
      </c>
      <c r="AU759" t="s">
        <v>7731</v>
      </c>
      <c r="AV759" t="s">
        <v>7732</v>
      </c>
      <c r="AW759" t="s">
        <v>8707</v>
      </c>
    </row>
    <row r="760" spans="1:50" x14ac:dyDescent="0.2">
      <c r="A760">
        <v>759</v>
      </c>
      <c r="B760" t="s">
        <v>122</v>
      </c>
      <c r="C760">
        <v>10000140</v>
      </c>
      <c r="H760">
        <v>246</v>
      </c>
      <c r="J760">
        <v>9000839</v>
      </c>
      <c r="K760" t="s">
        <v>122</v>
      </c>
      <c r="L760" t="s">
        <v>1862</v>
      </c>
      <c r="M760">
        <v>200681</v>
      </c>
      <c r="N760" t="s">
        <v>5513</v>
      </c>
      <c r="P760" t="s">
        <v>6354</v>
      </c>
      <c r="Q760" t="s">
        <v>8031</v>
      </c>
      <c r="S760">
        <v>43586</v>
      </c>
      <c r="T760" t="s">
        <v>3215</v>
      </c>
      <c r="U760" t="s">
        <v>5522</v>
      </c>
      <c r="V760" t="s">
        <v>1863</v>
      </c>
      <c r="W760" t="s">
        <v>160</v>
      </c>
      <c r="X760" t="s">
        <v>6057</v>
      </c>
      <c r="Y760" t="s">
        <v>5528</v>
      </c>
      <c r="Z760" t="s">
        <v>5528</v>
      </c>
      <c r="AD760" t="s">
        <v>5523</v>
      </c>
      <c r="AE760">
        <v>25</v>
      </c>
      <c r="AF760" t="s">
        <v>8614</v>
      </c>
      <c r="AG760" t="s">
        <v>8603</v>
      </c>
      <c r="AH760" t="s">
        <v>8422</v>
      </c>
      <c r="AJ760">
        <v>17099105188</v>
      </c>
      <c r="AL760" t="s">
        <v>5524</v>
      </c>
      <c r="AM760" t="s">
        <v>6657</v>
      </c>
      <c r="AO760" t="s">
        <v>5525</v>
      </c>
      <c r="AP760" t="s">
        <v>101</v>
      </c>
      <c r="AR760" t="s">
        <v>5195</v>
      </c>
      <c r="AS760" t="s">
        <v>5195</v>
      </c>
      <c r="AT760" t="s">
        <v>4998</v>
      </c>
      <c r="AU760" t="s">
        <v>5517</v>
      </c>
      <c r="AV760" t="s">
        <v>5518</v>
      </c>
      <c r="AW760" t="s">
        <v>8401</v>
      </c>
      <c r="AX760" t="s">
        <v>8032</v>
      </c>
    </row>
    <row r="761" spans="1:50" hidden="1" x14ac:dyDescent="0.2">
      <c r="A761">
        <v>760</v>
      </c>
      <c r="B761" t="s">
        <v>122</v>
      </c>
      <c r="C761">
        <v>10000140</v>
      </c>
      <c r="H761">
        <v>247</v>
      </c>
      <c r="J761">
        <v>9001275</v>
      </c>
      <c r="K761" t="s">
        <v>122</v>
      </c>
      <c r="L761" t="s">
        <v>8033</v>
      </c>
      <c r="M761">
        <v>104718</v>
      </c>
      <c r="N761" t="s">
        <v>5513</v>
      </c>
      <c r="P761" t="s">
        <v>6367</v>
      </c>
      <c r="Q761" t="s">
        <v>8896</v>
      </c>
      <c r="S761">
        <v>43678</v>
      </c>
      <c r="T761" t="s">
        <v>3215</v>
      </c>
      <c r="U761" t="s">
        <v>4992</v>
      </c>
      <c r="V761" t="s">
        <v>8034</v>
      </c>
      <c r="W761" t="s">
        <v>160</v>
      </c>
      <c r="X761" t="s">
        <v>6057</v>
      </c>
      <c r="Y761" t="s">
        <v>5528</v>
      </c>
      <c r="Z761" t="s">
        <v>5528</v>
      </c>
      <c r="AC761" t="s">
        <v>5049</v>
      </c>
      <c r="AD761" t="s">
        <v>8035</v>
      </c>
      <c r="AE761">
        <v>45</v>
      </c>
      <c r="AF761" t="s">
        <v>8595</v>
      </c>
      <c r="AG761" t="s">
        <v>8592</v>
      </c>
      <c r="AH761" t="s">
        <v>6659</v>
      </c>
      <c r="AJ761">
        <v>13731564560</v>
      </c>
      <c r="AL761" t="s">
        <v>5951</v>
      </c>
      <c r="AM761" t="s">
        <v>6657</v>
      </c>
      <c r="AN761" t="s">
        <v>6211</v>
      </c>
      <c r="AO761" t="s">
        <v>5541</v>
      </c>
      <c r="AT761" t="s">
        <v>4998</v>
      </c>
      <c r="AU761" t="s">
        <v>7857</v>
      </c>
      <c r="AV761" t="s">
        <v>7858</v>
      </c>
      <c r="AW761" t="s">
        <v>7863</v>
      </c>
    </row>
    <row r="762" spans="1:50" x14ac:dyDescent="0.2">
      <c r="A762">
        <v>761</v>
      </c>
      <c r="B762" t="s">
        <v>122</v>
      </c>
      <c r="C762">
        <v>10000140</v>
      </c>
      <c r="H762">
        <v>248</v>
      </c>
      <c r="J762">
        <v>9001276</v>
      </c>
      <c r="K762" t="s">
        <v>122</v>
      </c>
      <c r="L762" t="s">
        <v>8036</v>
      </c>
      <c r="M762">
        <v>16393</v>
      </c>
      <c r="N762" t="s">
        <v>5513</v>
      </c>
      <c r="P762" t="s">
        <v>6446</v>
      </c>
      <c r="Q762" t="s">
        <v>8897</v>
      </c>
      <c r="S762">
        <v>43678</v>
      </c>
      <c r="T762" t="s">
        <v>3215</v>
      </c>
      <c r="U762" t="s">
        <v>4992</v>
      </c>
      <c r="V762" t="s">
        <v>8037</v>
      </c>
      <c r="W762" t="s">
        <v>160</v>
      </c>
      <c r="X762" t="s">
        <v>6057</v>
      </c>
      <c r="Y762" t="s">
        <v>5528</v>
      </c>
      <c r="Z762" t="s">
        <v>5528</v>
      </c>
      <c r="AC762" t="s">
        <v>5487</v>
      </c>
      <c r="AD762" t="s">
        <v>6591</v>
      </c>
      <c r="AE762">
        <v>31</v>
      </c>
      <c r="AF762" t="s">
        <v>8602</v>
      </c>
      <c r="AG762" t="s">
        <v>8603</v>
      </c>
      <c r="AH762" t="s">
        <v>6720</v>
      </c>
      <c r="AJ762">
        <v>13931594278</v>
      </c>
      <c r="AL762" t="s">
        <v>5148</v>
      </c>
      <c r="AM762" t="s">
        <v>5387</v>
      </c>
      <c r="AN762" t="s">
        <v>5272</v>
      </c>
      <c r="AO762" t="s">
        <v>7856</v>
      </c>
      <c r="AT762" t="s">
        <v>4998</v>
      </c>
      <c r="AU762" t="s">
        <v>7857</v>
      </c>
      <c r="AV762" t="s">
        <v>7858</v>
      </c>
      <c r="AW762" t="s">
        <v>7863</v>
      </c>
    </row>
    <row r="763" spans="1:50" hidden="1" x14ac:dyDescent="0.2">
      <c r="A763">
        <v>762</v>
      </c>
      <c r="B763" t="s">
        <v>122</v>
      </c>
      <c r="C763">
        <v>10000140</v>
      </c>
      <c r="H763">
        <v>249</v>
      </c>
      <c r="J763">
        <v>9001316</v>
      </c>
      <c r="K763" t="s">
        <v>122</v>
      </c>
      <c r="L763" t="s">
        <v>8038</v>
      </c>
      <c r="N763" t="s">
        <v>4991</v>
      </c>
      <c r="P763" t="s">
        <v>6367</v>
      </c>
      <c r="Q763" t="s">
        <v>8039</v>
      </c>
      <c r="T763" t="s">
        <v>3215</v>
      </c>
      <c r="U763" t="s">
        <v>4992</v>
      </c>
      <c r="V763" t="s">
        <v>8040</v>
      </c>
      <c r="W763" t="s">
        <v>160</v>
      </c>
      <c r="X763" t="s">
        <v>6057</v>
      </c>
      <c r="Y763" t="s">
        <v>5528</v>
      </c>
      <c r="Z763" t="s">
        <v>5528</v>
      </c>
      <c r="AB763" t="s">
        <v>4995</v>
      </c>
      <c r="AD763" t="s">
        <v>8041</v>
      </c>
      <c r="AE763">
        <v>38</v>
      </c>
      <c r="AF763" t="s">
        <v>8607</v>
      </c>
      <c r="AG763" t="s">
        <v>8592</v>
      </c>
      <c r="AH763" t="s">
        <v>7897</v>
      </c>
      <c r="AI763">
        <v>20090618</v>
      </c>
      <c r="AJ763" t="s">
        <v>8042</v>
      </c>
      <c r="AL763" t="s">
        <v>5163</v>
      </c>
      <c r="AM763" t="s">
        <v>5010</v>
      </c>
      <c r="AN763" t="s">
        <v>6259</v>
      </c>
      <c r="AO763" t="s">
        <v>8043</v>
      </c>
      <c r="AT763" t="s">
        <v>5005</v>
      </c>
      <c r="AU763" t="s">
        <v>7893</v>
      </c>
      <c r="AV763" t="s">
        <v>7869</v>
      </c>
      <c r="AW763" t="s">
        <v>7863</v>
      </c>
    </row>
    <row r="764" spans="1:50" hidden="1" x14ac:dyDescent="0.2">
      <c r="A764">
        <v>763</v>
      </c>
      <c r="B764" t="s">
        <v>122</v>
      </c>
      <c r="C764">
        <v>10000140</v>
      </c>
      <c r="H764">
        <v>250</v>
      </c>
      <c r="J764">
        <v>9001345</v>
      </c>
      <c r="K764" t="s">
        <v>122</v>
      </c>
      <c r="L764" t="s">
        <v>8044</v>
      </c>
      <c r="N764" t="s">
        <v>5513</v>
      </c>
      <c r="P764" t="s">
        <v>6446</v>
      </c>
      <c r="Q764" t="s">
        <v>9230</v>
      </c>
      <c r="S764">
        <v>43709</v>
      </c>
      <c r="T764" t="s">
        <v>3215</v>
      </c>
      <c r="U764" t="s">
        <v>4992</v>
      </c>
      <c r="V764" t="s">
        <v>8045</v>
      </c>
      <c r="W764" t="s">
        <v>160</v>
      </c>
      <c r="X764" t="s">
        <v>6057</v>
      </c>
      <c r="Y764" t="s">
        <v>5528</v>
      </c>
      <c r="Z764" t="s">
        <v>5528</v>
      </c>
      <c r="AC764" t="s">
        <v>5471</v>
      </c>
      <c r="AD764" t="s">
        <v>8046</v>
      </c>
      <c r="AE764">
        <v>48</v>
      </c>
      <c r="AF764" t="s">
        <v>8591</v>
      </c>
      <c r="AG764" t="s">
        <v>8592</v>
      </c>
      <c r="AH764" t="s">
        <v>8047</v>
      </c>
      <c r="AJ764" t="s">
        <v>8048</v>
      </c>
      <c r="AL764" t="s">
        <v>5387</v>
      </c>
      <c r="AM764" t="s">
        <v>5387</v>
      </c>
      <c r="AN764" t="s">
        <v>8049</v>
      </c>
      <c r="AO764" t="s">
        <v>5383</v>
      </c>
      <c r="AT764" t="s">
        <v>5005</v>
      </c>
      <c r="AU764" t="s">
        <v>7893</v>
      </c>
      <c r="AV764" t="s">
        <v>7869</v>
      </c>
      <c r="AW764" t="s">
        <v>7863</v>
      </c>
    </row>
    <row r="765" spans="1:50" hidden="1" x14ac:dyDescent="0.2">
      <c r="A765">
        <v>764</v>
      </c>
      <c r="B765" t="s">
        <v>122</v>
      </c>
      <c r="C765">
        <v>10000140</v>
      </c>
      <c r="H765">
        <v>251</v>
      </c>
      <c r="J765">
        <v>9001347</v>
      </c>
      <c r="K765" t="s">
        <v>122</v>
      </c>
      <c r="L765" t="s">
        <v>8050</v>
      </c>
      <c r="N765" t="s">
        <v>5513</v>
      </c>
      <c r="P765" t="s">
        <v>6446</v>
      </c>
      <c r="Q765" t="s">
        <v>8051</v>
      </c>
      <c r="T765" t="s">
        <v>3215</v>
      </c>
      <c r="U765" t="s">
        <v>4992</v>
      </c>
      <c r="V765" t="s">
        <v>8052</v>
      </c>
      <c r="W765" t="s">
        <v>160</v>
      </c>
      <c r="X765" t="s">
        <v>6057</v>
      </c>
      <c r="Y765" t="s">
        <v>5528</v>
      </c>
      <c r="Z765" t="s">
        <v>5528</v>
      </c>
      <c r="AC765" t="s">
        <v>5049</v>
      </c>
      <c r="AD765" t="s">
        <v>8053</v>
      </c>
      <c r="AE765">
        <v>46</v>
      </c>
      <c r="AF765" t="s">
        <v>8595</v>
      </c>
      <c r="AG765" t="s">
        <v>8592</v>
      </c>
      <c r="AH765" t="s">
        <v>8054</v>
      </c>
      <c r="AJ765" t="s">
        <v>8055</v>
      </c>
      <c r="AL765" t="s">
        <v>5520</v>
      </c>
      <c r="AM765" t="s">
        <v>7726</v>
      </c>
      <c r="AO765" t="s">
        <v>6365</v>
      </c>
      <c r="AT765" t="s">
        <v>5005</v>
      </c>
      <c r="AU765" t="s">
        <v>7893</v>
      </c>
      <c r="AV765" t="s">
        <v>7869</v>
      </c>
      <c r="AW765" t="s">
        <v>7863</v>
      </c>
    </row>
    <row r="766" spans="1:50" hidden="1" x14ac:dyDescent="0.2">
      <c r="A766">
        <v>765</v>
      </c>
      <c r="B766" t="s">
        <v>122</v>
      </c>
      <c r="C766">
        <v>10000140</v>
      </c>
      <c r="H766">
        <v>252</v>
      </c>
      <c r="J766">
        <v>9001349</v>
      </c>
      <c r="K766" t="s">
        <v>122</v>
      </c>
      <c r="L766" t="s">
        <v>8056</v>
      </c>
      <c r="N766" t="s">
        <v>5513</v>
      </c>
      <c r="P766" t="s">
        <v>6367</v>
      </c>
      <c r="Q766" t="s">
        <v>8057</v>
      </c>
      <c r="T766" t="s">
        <v>3215</v>
      </c>
      <c r="U766" t="s">
        <v>4992</v>
      </c>
      <c r="V766" t="s">
        <v>8058</v>
      </c>
      <c r="W766" t="s">
        <v>160</v>
      </c>
      <c r="X766" t="s">
        <v>6057</v>
      </c>
      <c r="Y766" t="s">
        <v>5528</v>
      </c>
      <c r="Z766" t="s">
        <v>5528</v>
      </c>
      <c r="AC766" t="s">
        <v>5483</v>
      </c>
      <c r="AD766" t="s">
        <v>8059</v>
      </c>
      <c r="AE766">
        <v>43</v>
      </c>
      <c r="AF766" t="s">
        <v>8595</v>
      </c>
      <c r="AG766" t="s">
        <v>8592</v>
      </c>
      <c r="AH766" t="s">
        <v>8060</v>
      </c>
      <c r="AJ766">
        <v>15532376423</v>
      </c>
      <c r="AL766" t="s">
        <v>5951</v>
      </c>
      <c r="AM766" t="s">
        <v>6657</v>
      </c>
      <c r="AN766" t="s">
        <v>6490</v>
      </c>
      <c r="AO766" t="s">
        <v>6365</v>
      </c>
      <c r="AT766" t="s">
        <v>5005</v>
      </c>
      <c r="AU766" t="s">
        <v>7893</v>
      </c>
      <c r="AV766" t="s">
        <v>7869</v>
      </c>
      <c r="AW766" t="s">
        <v>7863</v>
      </c>
    </row>
    <row r="767" spans="1:50" hidden="1" x14ac:dyDescent="0.2">
      <c r="A767">
        <v>766</v>
      </c>
      <c r="B767" t="s">
        <v>122</v>
      </c>
      <c r="C767">
        <v>10000140</v>
      </c>
      <c r="H767">
        <v>253</v>
      </c>
      <c r="J767">
        <v>9001350</v>
      </c>
      <c r="K767" t="s">
        <v>122</v>
      </c>
      <c r="L767" t="s">
        <v>8061</v>
      </c>
      <c r="N767" t="s">
        <v>5513</v>
      </c>
      <c r="P767" t="s">
        <v>6347</v>
      </c>
      <c r="Q767" t="s">
        <v>6458</v>
      </c>
      <c r="T767" t="s">
        <v>3215</v>
      </c>
      <c r="U767" t="s">
        <v>4992</v>
      </c>
      <c r="V767" t="s">
        <v>8062</v>
      </c>
      <c r="W767" t="s">
        <v>160</v>
      </c>
      <c r="X767" t="s">
        <v>6057</v>
      </c>
      <c r="Y767" t="s">
        <v>5528</v>
      </c>
      <c r="Z767" t="s">
        <v>5528</v>
      </c>
      <c r="AC767" t="s">
        <v>5049</v>
      </c>
      <c r="AD767" t="s">
        <v>8063</v>
      </c>
      <c r="AE767">
        <v>42</v>
      </c>
      <c r="AF767" t="s">
        <v>8595</v>
      </c>
      <c r="AG767" t="s">
        <v>8592</v>
      </c>
      <c r="AH767" t="s">
        <v>8064</v>
      </c>
      <c r="AI767">
        <v>20120511</v>
      </c>
      <c r="AJ767" t="s">
        <v>8065</v>
      </c>
      <c r="AL767" t="s">
        <v>5951</v>
      </c>
      <c r="AM767" t="s">
        <v>6657</v>
      </c>
      <c r="AN767" t="s">
        <v>6307</v>
      </c>
      <c r="AO767" t="s">
        <v>6365</v>
      </c>
      <c r="AT767" t="s">
        <v>5005</v>
      </c>
      <c r="AU767" t="s">
        <v>7893</v>
      </c>
      <c r="AV767" t="s">
        <v>7869</v>
      </c>
      <c r="AW767" t="s">
        <v>7863</v>
      </c>
    </row>
    <row r="768" spans="1:50" x14ac:dyDescent="0.2">
      <c r="A768">
        <v>767</v>
      </c>
      <c r="B768" t="s">
        <v>122</v>
      </c>
      <c r="C768">
        <v>10000140</v>
      </c>
      <c r="H768">
        <v>254</v>
      </c>
      <c r="J768">
        <v>9001383</v>
      </c>
      <c r="K768" t="s">
        <v>122</v>
      </c>
      <c r="L768" t="s">
        <v>8898</v>
      </c>
      <c r="N768" t="s">
        <v>4991</v>
      </c>
      <c r="O768" t="s">
        <v>3172</v>
      </c>
      <c r="Q768" t="s">
        <v>5092</v>
      </c>
      <c r="T768" t="s">
        <v>3215</v>
      </c>
      <c r="U768" t="s">
        <v>4992</v>
      </c>
      <c r="V768" t="s">
        <v>8899</v>
      </c>
      <c r="W768" t="s">
        <v>105</v>
      </c>
      <c r="X768" t="s">
        <v>6057</v>
      </c>
      <c r="AD768" t="s">
        <v>7978</v>
      </c>
      <c r="AE768">
        <v>23</v>
      </c>
      <c r="AF768" t="s">
        <v>8614</v>
      </c>
      <c r="AG768" t="s">
        <v>8603</v>
      </c>
      <c r="AH768" t="s">
        <v>8624</v>
      </c>
      <c r="AJ768">
        <v>13273520025</v>
      </c>
      <c r="AL768" t="s">
        <v>5163</v>
      </c>
      <c r="AM768" t="s">
        <v>5010</v>
      </c>
      <c r="AN768" t="s">
        <v>5051</v>
      </c>
      <c r="AO768" t="s">
        <v>5044</v>
      </c>
      <c r="AT768" t="s">
        <v>5096</v>
      </c>
      <c r="AU768" t="s">
        <v>8627</v>
      </c>
      <c r="AV768" t="s">
        <v>8628</v>
      </c>
      <c r="AW768" t="s">
        <v>8624</v>
      </c>
    </row>
    <row r="769" spans="1:50" x14ac:dyDescent="0.2">
      <c r="A769">
        <v>768</v>
      </c>
      <c r="B769" t="s">
        <v>122</v>
      </c>
      <c r="C769">
        <v>10000140</v>
      </c>
      <c r="H769">
        <v>255</v>
      </c>
      <c r="J769">
        <v>9001384</v>
      </c>
      <c r="K769" t="s">
        <v>122</v>
      </c>
      <c r="L769" t="s">
        <v>8900</v>
      </c>
      <c r="N769" t="s">
        <v>4991</v>
      </c>
      <c r="O769" t="s">
        <v>3234</v>
      </c>
      <c r="Q769" t="s">
        <v>5092</v>
      </c>
      <c r="T769" t="s">
        <v>3215</v>
      </c>
      <c r="U769" t="s">
        <v>4992</v>
      </c>
      <c r="V769" t="s">
        <v>8901</v>
      </c>
      <c r="W769" t="s">
        <v>105</v>
      </c>
      <c r="X769" t="s">
        <v>6057</v>
      </c>
      <c r="AD769" t="s">
        <v>8902</v>
      </c>
      <c r="AE769">
        <v>24</v>
      </c>
      <c r="AF769" t="s">
        <v>8614</v>
      </c>
      <c r="AG769" t="s">
        <v>8603</v>
      </c>
      <c r="AH769" t="s">
        <v>8624</v>
      </c>
      <c r="AJ769">
        <v>13372896257</v>
      </c>
      <c r="AL769" t="s">
        <v>4997</v>
      </c>
      <c r="AM769" t="s">
        <v>5075</v>
      </c>
      <c r="AN769" t="s">
        <v>5272</v>
      </c>
      <c r="AO769" t="s">
        <v>6506</v>
      </c>
      <c r="AT769" t="s">
        <v>5096</v>
      </c>
      <c r="AU769" t="s">
        <v>8627</v>
      </c>
      <c r="AV769" t="s">
        <v>8628</v>
      </c>
      <c r="AW769" t="s">
        <v>8624</v>
      </c>
    </row>
    <row r="770" spans="1:50" x14ac:dyDescent="0.2">
      <c r="A770">
        <v>769</v>
      </c>
      <c r="B770" t="s">
        <v>122</v>
      </c>
      <c r="C770">
        <v>10000140</v>
      </c>
      <c r="H770">
        <v>256</v>
      </c>
      <c r="J770">
        <v>9001385</v>
      </c>
      <c r="K770" t="s">
        <v>122</v>
      </c>
      <c r="L770" t="s">
        <v>8903</v>
      </c>
      <c r="N770" t="s">
        <v>4991</v>
      </c>
      <c r="O770" t="s">
        <v>3172</v>
      </c>
      <c r="Q770" t="s">
        <v>5092</v>
      </c>
      <c r="T770" t="s">
        <v>3215</v>
      </c>
      <c r="U770" t="s">
        <v>4992</v>
      </c>
      <c r="V770" t="s">
        <v>8904</v>
      </c>
      <c r="W770" t="s">
        <v>105</v>
      </c>
      <c r="X770" t="s">
        <v>6057</v>
      </c>
      <c r="AD770" t="s">
        <v>8905</v>
      </c>
      <c r="AE770">
        <v>23</v>
      </c>
      <c r="AF770" t="s">
        <v>8614</v>
      </c>
      <c r="AG770" t="s">
        <v>8603</v>
      </c>
      <c r="AH770" t="s">
        <v>8624</v>
      </c>
      <c r="AJ770">
        <v>18000699181</v>
      </c>
      <c r="AL770" t="s">
        <v>5163</v>
      </c>
      <c r="AM770" t="s">
        <v>5010</v>
      </c>
      <c r="AN770" t="s">
        <v>5272</v>
      </c>
      <c r="AO770" t="s">
        <v>5146</v>
      </c>
      <c r="AT770" t="s">
        <v>5096</v>
      </c>
      <c r="AU770" t="s">
        <v>8627</v>
      </c>
      <c r="AV770" t="s">
        <v>8628</v>
      </c>
      <c r="AW770" t="s">
        <v>8624</v>
      </c>
    </row>
    <row r="771" spans="1:50" x14ac:dyDescent="0.2">
      <c r="A771">
        <v>770</v>
      </c>
      <c r="B771" t="s">
        <v>122</v>
      </c>
      <c r="C771">
        <v>10000140</v>
      </c>
      <c r="H771">
        <v>257</v>
      </c>
      <c r="J771">
        <v>9001386</v>
      </c>
      <c r="K771" t="s">
        <v>122</v>
      </c>
      <c r="L771" t="s">
        <v>8906</v>
      </c>
      <c r="N771" t="s">
        <v>4991</v>
      </c>
      <c r="O771" t="s">
        <v>3172</v>
      </c>
      <c r="Q771" t="s">
        <v>5092</v>
      </c>
      <c r="T771" t="s">
        <v>3215</v>
      </c>
      <c r="U771" t="s">
        <v>4992</v>
      </c>
      <c r="V771" t="s">
        <v>8907</v>
      </c>
      <c r="W771" t="s">
        <v>105</v>
      </c>
      <c r="X771" t="s">
        <v>6057</v>
      </c>
      <c r="AD771" t="s">
        <v>8908</v>
      </c>
      <c r="AE771">
        <v>23</v>
      </c>
      <c r="AF771" t="s">
        <v>8614</v>
      </c>
      <c r="AG771" t="s">
        <v>8603</v>
      </c>
      <c r="AH771" t="s">
        <v>8624</v>
      </c>
      <c r="AJ771">
        <v>18233366443</v>
      </c>
      <c r="AL771" t="s">
        <v>5163</v>
      </c>
      <c r="AM771" t="s">
        <v>5010</v>
      </c>
      <c r="AN771" t="s">
        <v>5272</v>
      </c>
      <c r="AO771" t="s">
        <v>5146</v>
      </c>
      <c r="AT771" t="s">
        <v>5096</v>
      </c>
      <c r="AU771" t="s">
        <v>8627</v>
      </c>
      <c r="AV771" t="s">
        <v>8628</v>
      </c>
      <c r="AW771" t="s">
        <v>8624</v>
      </c>
    </row>
    <row r="772" spans="1:50" x14ac:dyDescent="0.2">
      <c r="A772">
        <v>771</v>
      </c>
      <c r="B772" t="s">
        <v>122</v>
      </c>
      <c r="C772">
        <v>10000140</v>
      </c>
      <c r="H772">
        <v>258</v>
      </c>
      <c r="J772">
        <v>9001387</v>
      </c>
      <c r="K772" t="s">
        <v>122</v>
      </c>
      <c r="L772" t="s">
        <v>8909</v>
      </c>
      <c r="N772" t="s">
        <v>4991</v>
      </c>
      <c r="O772" t="s">
        <v>3172</v>
      </c>
      <c r="Q772" t="s">
        <v>5092</v>
      </c>
      <c r="T772" t="s">
        <v>3215</v>
      </c>
      <c r="U772" t="s">
        <v>4992</v>
      </c>
      <c r="V772" t="s">
        <v>8910</v>
      </c>
      <c r="W772" t="s">
        <v>105</v>
      </c>
      <c r="X772" t="s">
        <v>6057</v>
      </c>
      <c r="AD772" t="s">
        <v>8911</v>
      </c>
      <c r="AE772">
        <v>22</v>
      </c>
      <c r="AF772" t="s">
        <v>8614</v>
      </c>
      <c r="AG772" t="s">
        <v>8603</v>
      </c>
      <c r="AH772" t="s">
        <v>8624</v>
      </c>
      <c r="AJ772">
        <v>17349844991</v>
      </c>
      <c r="AL772" t="s">
        <v>5163</v>
      </c>
      <c r="AM772" t="s">
        <v>5010</v>
      </c>
      <c r="AN772" t="s">
        <v>5272</v>
      </c>
      <c r="AO772" t="s">
        <v>5146</v>
      </c>
      <c r="AT772" t="s">
        <v>5096</v>
      </c>
      <c r="AU772" t="s">
        <v>8627</v>
      </c>
      <c r="AV772" t="s">
        <v>8628</v>
      </c>
      <c r="AW772" t="s">
        <v>8624</v>
      </c>
    </row>
    <row r="773" spans="1:50" x14ac:dyDescent="0.2">
      <c r="A773">
        <v>772</v>
      </c>
      <c r="B773" t="s">
        <v>122</v>
      </c>
      <c r="C773">
        <v>10000140</v>
      </c>
      <c r="H773">
        <v>259</v>
      </c>
      <c r="J773">
        <v>9001388</v>
      </c>
      <c r="K773" t="s">
        <v>122</v>
      </c>
      <c r="L773" t="s">
        <v>8912</v>
      </c>
      <c r="N773" t="s">
        <v>4991</v>
      </c>
      <c r="O773" t="s">
        <v>3172</v>
      </c>
      <c r="Q773" t="s">
        <v>5092</v>
      </c>
      <c r="T773" t="s">
        <v>3215</v>
      </c>
      <c r="U773" t="s">
        <v>4992</v>
      </c>
      <c r="V773" t="s">
        <v>8913</v>
      </c>
      <c r="W773" t="s">
        <v>105</v>
      </c>
      <c r="X773" t="s">
        <v>6057</v>
      </c>
      <c r="AD773" t="s">
        <v>8914</v>
      </c>
      <c r="AE773">
        <v>21</v>
      </c>
      <c r="AF773" t="s">
        <v>8614</v>
      </c>
      <c r="AG773" t="s">
        <v>8603</v>
      </c>
      <c r="AH773" t="s">
        <v>8624</v>
      </c>
      <c r="AJ773">
        <v>15661699412</v>
      </c>
      <c r="AL773" t="s">
        <v>5163</v>
      </c>
      <c r="AM773" t="s">
        <v>5010</v>
      </c>
      <c r="AN773" t="s">
        <v>5272</v>
      </c>
      <c r="AO773" t="s">
        <v>5267</v>
      </c>
      <c r="AT773" t="s">
        <v>5096</v>
      </c>
      <c r="AU773" t="s">
        <v>8627</v>
      </c>
      <c r="AV773" t="s">
        <v>8628</v>
      </c>
      <c r="AW773" t="s">
        <v>8624</v>
      </c>
    </row>
    <row r="774" spans="1:50" x14ac:dyDescent="0.2">
      <c r="A774">
        <v>773</v>
      </c>
      <c r="B774" t="s">
        <v>122</v>
      </c>
      <c r="C774">
        <v>10000140</v>
      </c>
      <c r="H774">
        <v>260</v>
      </c>
      <c r="J774">
        <v>9001389</v>
      </c>
      <c r="K774" t="s">
        <v>122</v>
      </c>
      <c r="L774" t="s">
        <v>8915</v>
      </c>
      <c r="N774" t="s">
        <v>4991</v>
      </c>
      <c r="O774" t="s">
        <v>3172</v>
      </c>
      <c r="Q774" t="s">
        <v>5092</v>
      </c>
      <c r="T774" t="s">
        <v>3215</v>
      </c>
      <c r="U774" t="s">
        <v>4992</v>
      </c>
      <c r="V774" t="s">
        <v>8916</v>
      </c>
      <c r="W774" t="s">
        <v>105</v>
      </c>
      <c r="X774" t="s">
        <v>6057</v>
      </c>
      <c r="AD774" t="s">
        <v>8917</v>
      </c>
      <c r="AE774">
        <v>22</v>
      </c>
      <c r="AF774" t="s">
        <v>8614</v>
      </c>
      <c r="AG774" t="s">
        <v>8603</v>
      </c>
      <c r="AH774" t="s">
        <v>8624</v>
      </c>
      <c r="AJ774">
        <v>17604899867</v>
      </c>
      <c r="AL774" t="s">
        <v>5163</v>
      </c>
      <c r="AM774" t="s">
        <v>5010</v>
      </c>
      <c r="AN774" t="s">
        <v>5272</v>
      </c>
      <c r="AO774" t="s">
        <v>5267</v>
      </c>
      <c r="AT774" t="s">
        <v>5096</v>
      </c>
      <c r="AU774" t="s">
        <v>8627</v>
      </c>
      <c r="AV774" t="s">
        <v>8628</v>
      </c>
      <c r="AW774" t="s">
        <v>8624</v>
      </c>
    </row>
    <row r="775" spans="1:50" x14ac:dyDescent="0.2">
      <c r="A775">
        <v>774</v>
      </c>
      <c r="B775" t="s">
        <v>122</v>
      </c>
      <c r="C775">
        <v>10000140</v>
      </c>
      <c r="H775">
        <v>261</v>
      </c>
      <c r="J775">
        <v>9001390</v>
      </c>
      <c r="K775" t="s">
        <v>122</v>
      </c>
      <c r="L775" t="s">
        <v>8918</v>
      </c>
      <c r="N775" t="s">
        <v>4991</v>
      </c>
      <c r="O775" t="s">
        <v>3172</v>
      </c>
      <c r="Q775" t="s">
        <v>5092</v>
      </c>
      <c r="T775" t="s">
        <v>3215</v>
      </c>
      <c r="U775" t="s">
        <v>4992</v>
      </c>
      <c r="V775" t="s">
        <v>8919</v>
      </c>
      <c r="W775" t="s">
        <v>105</v>
      </c>
      <c r="X775" t="s">
        <v>6057</v>
      </c>
      <c r="AD775" t="s">
        <v>8920</v>
      </c>
      <c r="AE775">
        <v>23</v>
      </c>
      <c r="AF775" t="s">
        <v>8614</v>
      </c>
      <c r="AG775" t="s">
        <v>8603</v>
      </c>
      <c r="AH775" t="s">
        <v>8624</v>
      </c>
      <c r="AJ775">
        <v>15661378565</v>
      </c>
      <c r="AL775" t="s">
        <v>5163</v>
      </c>
      <c r="AM775" t="s">
        <v>5010</v>
      </c>
      <c r="AN775" t="s">
        <v>5272</v>
      </c>
      <c r="AO775" t="s">
        <v>5267</v>
      </c>
      <c r="AT775" t="s">
        <v>5096</v>
      </c>
      <c r="AU775" t="s">
        <v>8627</v>
      </c>
      <c r="AV775" t="s">
        <v>8628</v>
      </c>
      <c r="AW775" t="s">
        <v>8624</v>
      </c>
    </row>
    <row r="776" spans="1:50" x14ac:dyDescent="0.2">
      <c r="A776">
        <v>775</v>
      </c>
      <c r="B776" t="s">
        <v>122</v>
      </c>
      <c r="C776">
        <v>10000140</v>
      </c>
      <c r="H776">
        <v>262</v>
      </c>
      <c r="J776">
        <v>9001391</v>
      </c>
      <c r="K776" t="s">
        <v>122</v>
      </c>
      <c r="L776" t="s">
        <v>8921</v>
      </c>
      <c r="N776" t="s">
        <v>4991</v>
      </c>
      <c r="O776" t="s">
        <v>3172</v>
      </c>
      <c r="Q776" t="s">
        <v>5092</v>
      </c>
      <c r="T776" t="s">
        <v>3215</v>
      </c>
      <c r="U776" t="s">
        <v>4992</v>
      </c>
      <c r="V776" t="s">
        <v>8922</v>
      </c>
      <c r="W776" t="s">
        <v>105</v>
      </c>
      <c r="X776" t="s">
        <v>6057</v>
      </c>
      <c r="AD776" t="s">
        <v>8923</v>
      </c>
      <c r="AE776">
        <v>24</v>
      </c>
      <c r="AF776" t="s">
        <v>8614</v>
      </c>
      <c r="AG776" t="s">
        <v>8603</v>
      </c>
      <c r="AH776" t="s">
        <v>8624</v>
      </c>
      <c r="AJ776">
        <v>18232783195</v>
      </c>
      <c r="AL776" t="s">
        <v>5163</v>
      </c>
      <c r="AM776" t="s">
        <v>5010</v>
      </c>
      <c r="AN776" t="s">
        <v>5083</v>
      </c>
      <c r="AO776" t="s">
        <v>5224</v>
      </c>
      <c r="AT776" t="s">
        <v>5096</v>
      </c>
      <c r="AU776" t="s">
        <v>8627</v>
      </c>
      <c r="AV776" t="s">
        <v>8628</v>
      </c>
      <c r="AW776" t="s">
        <v>8624</v>
      </c>
    </row>
    <row r="777" spans="1:50" x14ac:dyDescent="0.2">
      <c r="A777">
        <v>776</v>
      </c>
      <c r="B777" t="s">
        <v>122</v>
      </c>
      <c r="C777">
        <v>10000140</v>
      </c>
      <c r="H777">
        <v>263</v>
      </c>
      <c r="J777">
        <v>9001392</v>
      </c>
      <c r="K777" t="s">
        <v>122</v>
      </c>
      <c r="L777" t="s">
        <v>8924</v>
      </c>
      <c r="N777" t="s">
        <v>4991</v>
      </c>
      <c r="O777" t="s">
        <v>3172</v>
      </c>
      <c r="Q777" t="s">
        <v>5092</v>
      </c>
      <c r="T777" t="s">
        <v>3215</v>
      </c>
      <c r="U777" t="s">
        <v>4992</v>
      </c>
      <c r="V777" t="s">
        <v>8925</v>
      </c>
      <c r="W777" t="s">
        <v>105</v>
      </c>
      <c r="X777" t="s">
        <v>6057</v>
      </c>
      <c r="AD777" t="s">
        <v>8926</v>
      </c>
      <c r="AE777">
        <v>23</v>
      </c>
      <c r="AF777" t="s">
        <v>8614</v>
      </c>
      <c r="AG777" t="s">
        <v>8603</v>
      </c>
      <c r="AH777" t="s">
        <v>8624</v>
      </c>
      <c r="AJ777">
        <v>18034457718</v>
      </c>
      <c r="AL777" t="s">
        <v>5163</v>
      </c>
      <c r="AM777" t="s">
        <v>5010</v>
      </c>
      <c r="AN777" t="s">
        <v>8927</v>
      </c>
      <c r="AO777" t="s">
        <v>5146</v>
      </c>
      <c r="AT777" t="s">
        <v>5096</v>
      </c>
      <c r="AU777" t="s">
        <v>8627</v>
      </c>
      <c r="AV777" t="s">
        <v>8628</v>
      </c>
      <c r="AW777" t="s">
        <v>8624</v>
      </c>
    </row>
    <row r="778" spans="1:50" x14ac:dyDescent="0.2">
      <c r="A778">
        <v>777</v>
      </c>
      <c r="B778" t="s">
        <v>122</v>
      </c>
      <c r="C778">
        <v>10000140</v>
      </c>
      <c r="H778">
        <v>264</v>
      </c>
      <c r="J778">
        <v>9001464</v>
      </c>
      <c r="K778" t="s">
        <v>122</v>
      </c>
      <c r="L778" t="s">
        <v>1728</v>
      </c>
      <c r="N778" t="s">
        <v>4991</v>
      </c>
      <c r="O778" t="s">
        <v>3172</v>
      </c>
      <c r="Q778" t="s">
        <v>5092</v>
      </c>
      <c r="T778" t="s">
        <v>3215</v>
      </c>
      <c r="U778" t="s">
        <v>9312</v>
      </c>
      <c r="V778" t="s">
        <v>9270</v>
      </c>
      <c r="W778" t="s">
        <v>105</v>
      </c>
      <c r="X778" t="s">
        <v>6057</v>
      </c>
      <c r="Y778" t="s">
        <v>8600</v>
      </c>
      <c r="AD778" t="s">
        <v>8679</v>
      </c>
      <c r="AE778">
        <v>22</v>
      </c>
      <c r="AF778" t="s">
        <v>8614</v>
      </c>
      <c r="AG778" t="s">
        <v>8603</v>
      </c>
      <c r="AH778" t="s">
        <v>9313</v>
      </c>
      <c r="AJ778">
        <v>15847254316</v>
      </c>
      <c r="AL778" t="s">
        <v>5010</v>
      </c>
      <c r="AM778" t="s">
        <v>5010</v>
      </c>
      <c r="AN778" t="s">
        <v>5272</v>
      </c>
      <c r="AO778" t="s">
        <v>5267</v>
      </c>
      <c r="AT778" t="s">
        <v>5096</v>
      </c>
      <c r="AU778" t="s">
        <v>9314</v>
      </c>
      <c r="AV778" t="s">
        <v>9313</v>
      </c>
      <c r="AW778" t="s">
        <v>9298</v>
      </c>
    </row>
    <row r="779" spans="1:50" x14ac:dyDescent="0.2">
      <c r="A779">
        <v>778</v>
      </c>
      <c r="B779" t="s">
        <v>122</v>
      </c>
      <c r="C779">
        <v>10000140</v>
      </c>
      <c r="H779">
        <v>265</v>
      </c>
      <c r="J779">
        <v>9001465</v>
      </c>
      <c r="K779" t="s">
        <v>122</v>
      </c>
      <c r="L779" t="s">
        <v>2300</v>
      </c>
      <c r="N779" t="s">
        <v>4991</v>
      </c>
      <c r="O779" t="s">
        <v>3172</v>
      </c>
      <c r="Q779" t="s">
        <v>5092</v>
      </c>
      <c r="T779" t="s">
        <v>3215</v>
      </c>
      <c r="U779" t="s">
        <v>9312</v>
      </c>
      <c r="V779" t="s">
        <v>9272</v>
      </c>
      <c r="W779" t="s">
        <v>105</v>
      </c>
      <c r="X779" t="s">
        <v>6057</v>
      </c>
      <c r="Y779" t="s">
        <v>8600</v>
      </c>
      <c r="AD779" t="s">
        <v>9315</v>
      </c>
      <c r="AE779">
        <v>24</v>
      </c>
      <c r="AF779" t="s">
        <v>8614</v>
      </c>
      <c r="AG779" t="s">
        <v>8603</v>
      </c>
      <c r="AH779" t="s">
        <v>9313</v>
      </c>
      <c r="AJ779">
        <v>15847254576</v>
      </c>
      <c r="AL779" t="s">
        <v>5010</v>
      </c>
      <c r="AM779" t="s">
        <v>5010</v>
      </c>
      <c r="AN779" t="s">
        <v>5272</v>
      </c>
      <c r="AO779" t="s">
        <v>5267</v>
      </c>
      <c r="AT779" t="s">
        <v>5096</v>
      </c>
      <c r="AU779" t="s">
        <v>9314</v>
      </c>
      <c r="AV779" t="s">
        <v>9313</v>
      </c>
      <c r="AW779" t="s">
        <v>9298</v>
      </c>
    </row>
    <row r="780" spans="1:50" hidden="1" x14ac:dyDescent="0.2">
      <c r="A780">
        <v>779</v>
      </c>
      <c r="B780" t="s">
        <v>278</v>
      </c>
      <c r="C780">
        <v>10000154</v>
      </c>
      <c r="H780">
        <v>1</v>
      </c>
      <c r="I780" t="s">
        <v>3167</v>
      </c>
      <c r="J780">
        <v>9000133</v>
      </c>
      <c r="K780" t="s">
        <v>278</v>
      </c>
      <c r="L780" t="s">
        <v>2739</v>
      </c>
      <c r="N780" t="s">
        <v>4991</v>
      </c>
      <c r="O780" t="s">
        <v>3167</v>
      </c>
      <c r="Q780" t="s">
        <v>3167</v>
      </c>
      <c r="T780" t="s">
        <v>3215</v>
      </c>
      <c r="U780" t="s">
        <v>4992</v>
      </c>
      <c r="V780" t="s">
        <v>2740</v>
      </c>
      <c r="W780" t="s">
        <v>29</v>
      </c>
      <c r="X780" t="s">
        <v>6057</v>
      </c>
      <c r="Y780" t="s">
        <v>8589</v>
      </c>
      <c r="Z780" t="s">
        <v>6058</v>
      </c>
      <c r="AD780" t="s">
        <v>6826</v>
      </c>
      <c r="AE780">
        <v>45</v>
      </c>
      <c r="AF780" t="s">
        <v>8595</v>
      </c>
      <c r="AG780" t="s">
        <v>8592</v>
      </c>
      <c r="AH780" t="s">
        <v>8407</v>
      </c>
      <c r="AI780" t="s">
        <v>6827</v>
      </c>
      <c r="AJ780">
        <v>18603238110</v>
      </c>
      <c r="AL780" t="s">
        <v>4997</v>
      </c>
      <c r="AM780" t="s">
        <v>5075</v>
      </c>
      <c r="AT780" t="s">
        <v>5005</v>
      </c>
      <c r="AV780" t="s">
        <v>7864</v>
      </c>
      <c r="AW780" t="s">
        <v>3254</v>
      </c>
    </row>
    <row r="781" spans="1:50" hidden="1" x14ac:dyDescent="0.2">
      <c r="A781">
        <v>780</v>
      </c>
      <c r="B781" t="s">
        <v>278</v>
      </c>
      <c r="C781">
        <v>10000154</v>
      </c>
      <c r="F781" t="s">
        <v>3167</v>
      </c>
      <c r="G781">
        <v>50000477</v>
      </c>
      <c r="H781">
        <v>2</v>
      </c>
      <c r="I781" t="s">
        <v>3170</v>
      </c>
      <c r="J781">
        <v>9000117</v>
      </c>
      <c r="K781" t="s">
        <v>278</v>
      </c>
      <c r="L781" t="s">
        <v>1937</v>
      </c>
      <c r="M781">
        <v>1147</v>
      </c>
      <c r="N781" t="s">
        <v>5007</v>
      </c>
      <c r="O781" t="s">
        <v>3170</v>
      </c>
      <c r="Q781" t="s">
        <v>3167</v>
      </c>
      <c r="T781" t="s">
        <v>3215</v>
      </c>
      <c r="U781" t="s">
        <v>4992</v>
      </c>
      <c r="V781" t="s">
        <v>1938</v>
      </c>
      <c r="W781" t="s">
        <v>29</v>
      </c>
      <c r="X781" t="s">
        <v>6057</v>
      </c>
      <c r="Y781" t="s">
        <v>8589</v>
      </c>
      <c r="Z781" t="s">
        <v>6058</v>
      </c>
      <c r="AA781" t="s">
        <v>5008</v>
      </c>
      <c r="AB781" t="s">
        <v>8593</v>
      </c>
      <c r="AD781" t="s">
        <v>6828</v>
      </c>
      <c r="AE781">
        <v>51</v>
      </c>
      <c r="AF781" t="s">
        <v>8653</v>
      </c>
      <c r="AG781" t="s">
        <v>8592</v>
      </c>
      <c r="AH781" t="s">
        <v>8847</v>
      </c>
      <c r="AI781">
        <v>36617</v>
      </c>
      <c r="AJ781">
        <v>13832968918</v>
      </c>
      <c r="AL781" t="s">
        <v>5010</v>
      </c>
      <c r="AM781" t="s">
        <v>5010</v>
      </c>
      <c r="AN781" t="s">
        <v>6829</v>
      </c>
      <c r="AO781" t="s">
        <v>5165</v>
      </c>
      <c r="AP781" t="s">
        <v>5029</v>
      </c>
      <c r="AT781" t="s">
        <v>4998</v>
      </c>
      <c r="AV781" t="s">
        <v>4999</v>
      </c>
      <c r="AW781" t="s">
        <v>7936</v>
      </c>
      <c r="AX781" t="s">
        <v>6830</v>
      </c>
    </row>
    <row r="782" spans="1:50" hidden="1" x14ac:dyDescent="0.2">
      <c r="A782">
        <v>781</v>
      </c>
      <c r="B782" t="s">
        <v>278</v>
      </c>
      <c r="C782">
        <v>10000154</v>
      </c>
      <c r="F782" t="s">
        <v>5091</v>
      </c>
      <c r="G782">
        <v>50000478</v>
      </c>
      <c r="H782">
        <v>3</v>
      </c>
      <c r="I782" t="s">
        <v>3167</v>
      </c>
      <c r="J782">
        <v>9000826</v>
      </c>
      <c r="K782" t="s">
        <v>278</v>
      </c>
      <c r="L782" t="s">
        <v>1825</v>
      </c>
      <c r="M782">
        <v>102382</v>
      </c>
      <c r="N782" t="s">
        <v>4991</v>
      </c>
      <c r="O782" t="s">
        <v>3167</v>
      </c>
      <c r="Q782" t="s">
        <v>3167</v>
      </c>
      <c r="S782">
        <v>43732</v>
      </c>
      <c r="T782" t="s">
        <v>3215</v>
      </c>
      <c r="U782" t="s">
        <v>4992</v>
      </c>
      <c r="V782" t="s">
        <v>1826</v>
      </c>
      <c r="W782" t="s">
        <v>125</v>
      </c>
      <c r="X782" t="s">
        <v>6057</v>
      </c>
      <c r="Y782" t="s">
        <v>8589</v>
      </c>
      <c r="Z782" t="s">
        <v>6071</v>
      </c>
      <c r="AA782" t="s">
        <v>5048</v>
      </c>
      <c r="AB782" t="s">
        <v>8593</v>
      </c>
      <c r="AD782" t="s">
        <v>6832</v>
      </c>
      <c r="AE782">
        <v>38</v>
      </c>
      <c r="AF782" t="s">
        <v>8607</v>
      </c>
      <c r="AG782" t="s">
        <v>8592</v>
      </c>
      <c r="AH782" t="s">
        <v>7897</v>
      </c>
      <c r="AI782">
        <v>42699</v>
      </c>
      <c r="AJ782">
        <v>15100533549</v>
      </c>
      <c r="AL782" t="s">
        <v>5010</v>
      </c>
      <c r="AM782" t="s">
        <v>5010</v>
      </c>
      <c r="AN782" t="s">
        <v>5141</v>
      </c>
      <c r="AO782" t="s">
        <v>5340</v>
      </c>
      <c r="AP782" t="s">
        <v>5020</v>
      </c>
      <c r="AT782" t="s">
        <v>4998</v>
      </c>
      <c r="AU782" t="s">
        <v>6025</v>
      </c>
      <c r="AV782" t="s">
        <v>5627</v>
      </c>
      <c r="AW782" t="s">
        <v>8401</v>
      </c>
    </row>
    <row r="783" spans="1:50" hidden="1" x14ac:dyDescent="0.2">
      <c r="A783">
        <v>782</v>
      </c>
      <c r="B783" t="s">
        <v>278</v>
      </c>
      <c r="C783">
        <v>10000154</v>
      </c>
      <c r="F783" t="s">
        <v>3221</v>
      </c>
      <c r="G783">
        <v>50000474</v>
      </c>
      <c r="H783">
        <v>4</v>
      </c>
      <c r="I783" t="s">
        <v>3221</v>
      </c>
      <c r="J783">
        <v>9000455</v>
      </c>
      <c r="K783" t="s">
        <v>278</v>
      </c>
      <c r="L783" t="s">
        <v>768</v>
      </c>
      <c r="M783">
        <v>102721</v>
      </c>
      <c r="N783" t="s">
        <v>4991</v>
      </c>
      <c r="O783" t="s">
        <v>3221</v>
      </c>
      <c r="Q783" t="s">
        <v>3221</v>
      </c>
      <c r="T783" t="s">
        <v>3215</v>
      </c>
      <c r="U783" t="s">
        <v>4992</v>
      </c>
      <c r="V783" t="s">
        <v>769</v>
      </c>
      <c r="W783" t="s">
        <v>125</v>
      </c>
      <c r="X783" t="s">
        <v>6057</v>
      </c>
      <c r="Y783" t="s">
        <v>8589</v>
      </c>
      <c r="Z783" t="s">
        <v>6071</v>
      </c>
      <c r="AA783" t="s">
        <v>4995</v>
      </c>
      <c r="AB783" t="s">
        <v>8590</v>
      </c>
      <c r="AD783" t="s">
        <v>6831</v>
      </c>
      <c r="AE783">
        <v>38</v>
      </c>
      <c r="AF783" t="s">
        <v>8607</v>
      </c>
      <c r="AG783" t="s">
        <v>8592</v>
      </c>
      <c r="AH783" t="s">
        <v>6728</v>
      </c>
      <c r="AI783">
        <v>38074</v>
      </c>
      <c r="AJ783">
        <v>18330577587</v>
      </c>
      <c r="AL783" t="s">
        <v>5793</v>
      </c>
      <c r="AM783" t="s">
        <v>5075</v>
      </c>
      <c r="AN783" t="s">
        <v>5362</v>
      </c>
      <c r="AO783" t="s">
        <v>5177</v>
      </c>
      <c r="AP783" t="s">
        <v>5020</v>
      </c>
      <c r="AT783" t="s">
        <v>4998</v>
      </c>
      <c r="AV783" t="s">
        <v>4999</v>
      </c>
      <c r="AW783" t="s">
        <v>7936</v>
      </c>
    </row>
    <row r="784" spans="1:50" hidden="1" x14ac:dyDescent="0.2">
      <c r="A784">
        <v>783</v>
      </c>
      <c r="B784" t="s">
        <v>278</v>
      </c>
      <c r="C784">
        <v>10000154</v>
      </c>
      <c r="D784" t="s">
        <v>6367</v>
      </c>
      <c r="E784">
        <v>10000158</v>
      </c>
      <c r="F784" t="s">
        <v>6420</v>
      </c>
      <c r="G784">
        <v>50000509</v>
      </c>
      <c r="H784">
        <v>5</v>
      </c>
      <c r="I784" t="s">
        <v>3221</v>
      </c>
      <c r="J784">
        <v>9000459</v>
      </c>
      <c r="K784" t="s">
        <v>278</v>
      </c>
      <c r="L784" t="s">
        <v>780</v>
      </c>
      <c r="M784">
        <v>102928</v>
      </c>
      <c r="N784" t="s">
        <v>4991</v>
      </c>
      <c r="O784" t="s">
        <v>3221</v>
      </c>
      <c r="Q784" t="s">
        <v>6249</v>
      </c>
      <c r="S784">
        <v>43374</v>
      </c>
      <c r="T784" t="s">
        <v>3215</v>
      </c>
      <c r="U784" t="s">
        <v>4992</v>
      </c>
      <c r="V784" t="s">
        <v>781</v>
      </c>
      <c r="W784" t="s">
        <v>125</v>
      </c>
      <c r="X784" t="s">
        <v>6057</v>
      </c>
      <c r="Y784" t="s">
        <v>8589</v>
      </c>
      <c r="Z784" t="s">
        <v>6071</v>
      </c>
      <c r="AA784" t="s">
        <v>5048</v>
      </c>
      <c r="AB784" t="s">
        <v>8593</v>
      </c>
      <c r="AD784" t="s">
        <v>6883</v>
      </c>
      <c r="AE784">
        <v>48</v>
      </c>
      <c r="AF784" t="s">
        <v>8591</v>
      </c>
      <c r="AG784" t="s">
        <v>8592</v>
      </c>
      <c r="AH784" t="s">
        <v>8641</v>
      </c>
      <c r="AI784">
        <v>37189</v>
      </c>
      <c r="AJ784">
        <v>13933400586</v>
      </c>
      <c r="AL784" t="s">
        <v>5148</v>
      </c>
      <c r="AM784" t="s">
        <v>5387</v>
      </c>
      <c r="AN784" t="s">
        <v>5634</v>
      </c>
      <c r="AO784" t="s">
        <v>5383</v>
      </c>
      <c r="AP784" t="s">
        <v>5020</v>
      </c>
      <c r="AT784" t="s">
        <v>4998</v>
      </c>
      <c r="AV784" t="s">
        <v>4999</v>
      </c>
      <c r="AW784" t="s">
        <v>7936</v>
      </c>
    </row>
    <row r="785" spans="1:50" hidden="1" x14ac:dyDescent="0.2">
      <c r="A785">
        <v>784</v>
      </c>
      <c r="B785" t="s">
        <v>278</v>
      </c>
      <c r="C785">
        <v>10000154</v>
      </c>
      <c r="D785" t="s">
        <v>6335</v>
      </c>
      <c r="E785">
        <v>10000156</v>
      </c>
      <c r="F785" t="s">
        <v>5039</v>
      </c>
      <c r="G785">
        <v>50000487</v>
      </c>
      <c r="H785">
        <v>6</v>
      </c>
      <c r="J785">
        <v>9000472</v>
      </c>
      <c r="K785" t="s">
        <v>278</v>
      </c>
      <c r="L785" t="s">
        <v>819</v>
      </c>
      <c r="M785">
        <v>102397</v>
      </c>
      <c r="N785" t="s">
        <v>4991</v>
      </c>
      <c r="O785" t="s">
        <v>3176</v>
      </c>
      <c r="Q785" t="s">
        <v>6833</v>
      </c>
      <c r="T785" t="s">
        <v>3215</v>
      </c>
      <c r="U785" t="s">
        <v>4992</v>
      </c>
      <c r="V785" t="s">
        <v>820</v>
      </c>
      <c r="W785" t="s">
        <v>105</v>
      </c>
      <c r="X785" t="s">
        <v>6057</v>
      </c>
      <c r="Y785" t="s">
        <v>8600</v>
      </c>
      <c r="Z785" t="s">
        <v>6062</v>
      </c>
      <c r="AA785" t="s">
        <v>5048</v>
      </c>
      <c r="AB785" t="s">
        <v>8593</v>
      </c>
      <c r="AD785" t="s">
        <v>6834</v>
      </c>
      <c r="AE785">
        <v>37</v>
      </c>
      <c r="AF785" t="s">
        <v>8607</v>
      </c>
      <c r="AG785" t="s">
        <v>8592</v>
      </c>
      <c r="AH785" t="s">
        <v>7897</v>
      </c>
      <c r="AJ785">
        <v>18633339262</v>
      </c>
      <c r="AL785" t="s">
        <v>5010</v>
      </c>
      <c r="AM785" t="s">
        <v>5010</v>
      </c>
      <c r="AN785" t="s">
        <v>6835</v>
      </c>
      <c r="AO785" t="s">
        <v>5267</v>
      </c>
      <c r="AP785" t="s">
        <v>5066</v>
      </c>
      <c r="AT785" t="s">
        <v>4998</v>
      </c>
      <c r="AV785" t="s">
        <v>4999</v>
      </c>
      <c r="AW785" t="s">
        <v>7936</v>
      </c>
    </row>
    <row r="786" spans="1:50" hidden="1" x14ac:dyDescent="0.2">
      <c r="A786">
        <v>785</v>
      </c>
      <c r="B786" t="s">
        <v>278</v>
      </c>
      <c r="C786">
        <v>10000154</v>
      </c>
      <c r="D786" t="s">
        <v>6335</v>
      </c>
      <c r="E786">
        <v>10000156</v>
      </c>
      <c r="F786" t="s">
        <v>3217</v>
      </c>
      <c r="G786">
        <v>50000486</v>
      </c>
      <c r="H786">
        <v>7</v>
      </c>
      <c r="J786">
        <v>9000185</v>
      </c>
      <c r="K786" t="s">
        <v>278</v>
      </c>
      <c r="L786" t="s">
        <v>275</v>
      </c>
      <c r="M786">
        <v>74767</v>
      </c>
      <c r="N786" t="s">
        <v>4991</v>
      </c>
      <c r="O786" t="s">
        <v>3217</v>
      </c>
      <c r="Q786" t="s">
        <v>6336</v>
      </c>
      <c r="S786">
        <v>43374</v>
      </c>
      <c r="T786" t="s">
        <v>3215</v>
      </c>
      <c r="U786" t="s">
        <v>4992</v>
      </c>
      <c r="V786" t="s">
        <v>276</v>
      </c>
      <c r="W786" t="s">
        <v>125</v>
      </c>
      <c r="X786" t="s">
        <v>6057</v>
      </c>
      <c r="Y786" t="s">
        <v>8589</v>
      </c>
      <c r="Z786" t="s">
        <v>6071</v>
      </c>
      <c r="AA786" t="s">
        <v>4995</v>
      </c>
      <c r="AB786" t="s">
        <v>8590</v>
      </c>
      <c r="AD786" t="s">
        <v>5175</v>
      </c>
      <c r="AE786">
        <v>47</v>
      </c>
      <c r="AF786" t="s">
        <v>8591</v>
      </c>
      <c r="AG786" t="s">
        <v>8592</v>
      </c>
      <c r="AH786" t="s">
        <v>5671</v>
      </c>
      <c r="AI786">
        <v>37230</v>
      </c>
      <c r="AJ786">
        <v>15033936307</v>
      </c>
      <c r="AL786" t="s">
        <v>5010</v>
      </c>
      <c r="AM786" t="s">
        <v>5010</v>
      </c>
      <c r="AO786" t="s">
        <v>5848</v>
      </c>
      <c r="AP786" t="s">
        <v>97</v>
      </c>
      <c r="AT786" t="s">
        <v>4998</v>
      </c>
      <c r="AU786" t="s">
        <v>5070</v>
      </c>
      <c r="AV786" t="s">
        <v>5071</v>
      </c>
      <c r="AW786" t="s">
        <v>8609</v>
      </c>
      <c r="AX786" t="s">
        <v>6836</v>
      </c>
    </row>
    <row r="787" spans="1:50" x14ac:dyDescent="0.2">
      <c r="A787">
        <v>786</v>
      </c>
      <c r="B787" t="s">
        <v>278</v>
      </c>
      <c r="C787">
        <v>10000154</v>
      </c>
      <c r="D787" t="s">
        <v>6335</v>
      </c>
      <c r="E787">
        <v>10000156</v>
      </c>
      <c r="F787" t="s">
        <v>5039</v>
      </c>
      <c r="G787">
        <v>50002011</v>
      </c>
      <c r="H787">
        <v>8</v>
      </c>
      <c r="J787">
        <v>9000767</v>
      </c>
      <c r="K787" t="s">
        <v>278</v>
      </c>
      <c r="L787" t="s">
        <v>1659</v>
      </c>
      <c r="M787">
        <v>74734</v>
      </c>
      <c r="N787" t="s">
        <v>5007</v>
      </c>
      <c r="O787" t="s">
        <v>3218</v>
      </c>
      <c r="Q787" t="s">
        <v>6833</v>
      </c>
      <c r="S787">
        <v>43497</v>
      </c>
      <c r="T787" t="s">
        <v>3215</v>
      </c>
      <c r="U787" t="s">
        <v>4992</v>
      </c>
      <c r="V787" t="s">
        <v>1660</v>
      </c>
      <c r="W787" t="s">
        <v>105</v>
      </c>
      <c r="X787" t="s">
        <v>6057</v>
      </c>
      <c r="Y787" t="s">
        <v>8600</v>
      </c>
      <c r="Z787" t="s">
        <v>6062</v>
      </c>
      <c r="AD787" t="s">
        <v>6837</v>
      </c>
      <c r="AE787">
        <v>33</v>
      </c>
      <c r="AF787" t="s">
        <v>8604</v>
      </c>
      <c r="AG787" t="s">
        <v>8603</v>
      </c>
      <c r="AH787" t="s">
        <v>8846</v>
      </c>
      <c r="AI787">
        <v>39138</v>
      </c>
      <c r="AJ787">
        <v>15303159997</v>
      </c>
      <c r="AL787" t="s">
        <v>5148</v>
      </c>
      <c r="AM787" t="s">
        <v>5387</v>
      </c>
      <c r="AN787" t="s">
        <v>5278</v>
      </c>
      <c r="AO787" t="s">
        <v>6838</v>
      </c>
      <c r="AP787" t="s">
        <v>5020</v>
      </c>
      <c r="AR787" t="s">
        <v>5195</v>
      </c>
      <c r="AS787" t="s">
        <v>5195</v>
      </c>
      <c r="AT787" t="s">
        <v>4998</v>
      </c>
      <c r="AU787" t="s">
        <v>6025</v>
      </c>
      <c r="AV787" t="s">
        <v>5627</v>
      </c>
      <c r="AW787" t="s">
        <v>8401</v>
      </c>
    </row>
    <row r="788" spans="1:50" hidden="1" x14ac:dyDescent="0.2">
      <c r="A788">
        <v>787</v>
      </c>
      <c r="B788" t="s">
        <v>278</v>
      </c>
      <c r="C788">
        <v>10000154</v>
      </c>
      <c r="D788" t="s">
        <v>6839</v>
      </c>
      <c r="E788">
        <v>10000158</v>
      </c>
      <c r="F788" t="s">
        <v>6840</v>
      </c>
      <c r="G788">
        <v>50000530</v>
      </c>
      <c r="H788">
        <v>9</v>
      </c>
      <c r="J788">
        <v>9000526</v>
      </c>
      <c r="K788" t="s">
        <v>278</v>
      </c>
      <c r="L788" t="s">
        <v>958</v>
      </c>
      <c r="M788">
        <v>103615</v>
      </c>
      <c r="N788" t="s">
        <v>4991</v>
      </c>
      <c r="O788" t="s">
        <v>3220</v>
      </c>
      <c r="Q788" t="s">
        <v>6841</v>
      </c>
      <c r="S788">
        <v>43374</v>
      </c>
      <c r="T788" t="s">
        <v>3215</v>
      </c>
      <c r="U788" t="s">
        <v>4992</v>
      </c>
      <c r="V788" t="s">
        <v>959</v>
      </c>
      <c r="W788" t="s">
        <v>125</v>
      </c>
      <c r="X788" t="s">
        <v>6057</v>
      </c>
      <c r="Y788" t="s">
        <v>8589</v>
      </c>
      <c r="Z788" t="s">
        <v>6071</v>
      </c>
      <c r="AA788" t="s">
        <v>5048</v>
      </c>
      <c r="AB788" t="s">
        <v>8593</v>
      </c>
      <c r="AD788" t="s">
        <v>6842</v>
      </c>
      <c r="AE788">
        <v>37</v>
      </c>
      <c r="AF788" t="s">
        <v>8607</v>
      </c>
      <c r="AG788" t="s">
        <v>8592</v>
      </c>
      <c r="AH788" t="s">
        <v>6553</v>
      </c>
      <c r="AJ788">
        <v>15930533902</v>
      </c>
      <c r="AL788" t="s">
        <v>5010</v>
      </c>
      <c r="AM788" t="s">
        <v>5010</v>
      </c>
      <c r="AN788" t="s">
        <v>6843</v>
      </c>
      <c r="AO788" t="s">
        <v>5177</v>
      </c>
      <c r="AP788" t="s">
        <v>5020</v>
      </c>
      <c r="AT788" t="s">
        <v>4998</v>
      </c>
      <c r="AU788" t="s">
        <v>6844</v>
      </c>
      <c r="AV788" t="s">
        <v>5153</v>
      </c>
      <c r="AW788" t="s">
        <v>8634</v>
      </c>
    </row>
    <row r="789" spans="1:50" hidden="1" x14ac:dyDescent="0.2">
      <c r="A789">
        <v>788</v>
      </c>
      <c r="B789" t="s">
        <v>278</v>
      </c>
      <c r="C789">
        <v>10000154</v>
      </c>
      <c r="D789" t="s">
        <v>6339</v>
      </c>
      <c r="E789">
        <v>10000155</v>
      </c>
      <c r="F789" t="s">
        <v>3217</v>
      </c>
      <c r="G789">
        <v>50000481</v>
      </c>
      <c r="H789">
        <v>10</v>
      </c>
      <c r="J789">
        <v>9000454</v>
      </c>
      <c r="K789" t="s">
        <v>278</v>
      </c>
      <c r="L789" t="s">
        <v>765</v>
      </c>
      <c r="M789">
        <v>102010</v>
      </c>
      <c r="N789" t="s">
        <v>4991</v>
      </c>
      <c r="O789" t="s">
        <v>3217</v>
      </c>
      <c r="Q789" t="s">
        <v>6245</v>
      </c>
      <c r="S789">
        <v>43374</v>
      </c>
      <c r="T789" t="s">
        <v>3215</v>
      </c>
      <c r="U789" t="s">
        <v>4992</v>
      </c>
      <c r="V789" t="s">
        <v>766</v>
      </c>
      <c r="W789" t="s">
        <v>125</v>
      </c>
      <c r="X789" t="s">
        <v>6057</v>
      </c>
      <c r="Y789" t="s">
        <v>8589</v>
      </c>
      <c r="Z789" t="s">
        <v>6071</v>
      </c>
      <c r="AA789" t="s">
        <v>4995</v>
      </c>
      <c r="AB789" t="s">
        <v>8590</v>
      </c>
      <c r="AD789" t="s">
        <v>6845</v>
      </c>
      <c r="AE789">
        <v>51</v>
      </c>
      <c r="AF789" t="s">
        <v>8653</v>
      </c>
      <c r="AG789" t="s">
        <v>8592</v>
      </c>
      <c r="AH789" t="s">
        <v>8859</v>
      </c>
      <c r="AI789">
        <v>37802</v>
      </c>
      <c r="AJ789">
        <v>13932507268</v>
      </c>
      <c r="AL789" t="s">
        <v>5793</v>
      </c>
      <c r="AM789" t="s">
        <v>5075</v>
      </c>
      <c r="AN789" t="s">
        <v>5434</v>
      </c>
      <c r="AO789" t="s">
        <v>5304</v>
      </c>
      <c r="AP789" t="s">
        <v>5020</v>
      </c>
      <c r="AT789" t="s">
        <v>4998</v>
      </c>
      <c r="AV789" t="s">
        <v>4999</v>
      </c>
      <c r="AW789" t="s">
        <v>7936</v>
      </c>
    </row>
    <row r="790" spans="1:50" x14ac:dyDescent="0.2">
      <c r="A790">
        <v>789</v>
      </c>
      <c r="B790" t="s">
        <v>278</v>
      </c>
      <c r="C790">
        <v>10000154</v>
      </c>
      <c r="D790" t="s">
        <v>6339</v>
      </c>
      <c r="E790">
        <v>10000155</v>
      </c>
      <c r="H790">
        <v>11</v>
      </c>
      <c r="J790">
        <v>9000474</v>
      </c>
      <c r="K790" t="s">
        <v>278</v>
      </c>
      <c r="L790" t="s">
        <v>2724</v>
      </c>
      <c r="N790" t="s">
        <v>4991</v>
      </c>
      <c r="O790" t="s">
        <v>3218</v>
      </c>
      <c r="Q790" t="s">
        <v>6342</v>
      </c>
      <c r="S790">
        <v>43374</v>
      </c>
      <c r="T790" t="s">
        <v>3215</v>
      </c>
      <c r="U790" t="s">
        <v>4992</v>
      </c>
      <c r="V790" t="s">
        <v>2725</v>
      </c>
      <c r="W790" t="s">
        <v>105</v>
      </c>
      <c r="X790" t="s">
        <v>6057</v>
      </c>
      <c r="Y790" t="s">
        <v>8600</v>
      </c>
      <c r="Z790" t="s">
        <v>6062</v>
      </c>
      <c r="AA790" t="s">
        <v>5054</v>
      </c>
      <c r="AB790" t="s">
        <v>8601</v>
      </c>
      <c r="AD790" t="s">
        <v>6846</v>
      </c>
      <c r="AE790">
        <v>34</v>
      </c>
      <c r="AF790" t="s">
        <v>8604</v>
      </c>
      <c r="AG790" t="s">
        <v>8603</v>
      </c>
      <c r="AH790" t="s">
        <v>5661</v>
      </c>
      <c r="AJ790">
        <v>15028506099</v>
      </c>
      <c r="AL790" t="s">
        <v>5010</v>
      </c>
      <c r="AM790" t="s">
        <v>5010</v>
      </c>
      <c r="AN790" t="s">
        <v>5272</v>
      </c>
      <c r="AO790" t="s">
        <v>5177</v>
      </c>
      <c r="AT790" t="s">
        <v>5005</v>
      </c>
      <c r="AV790" t="s">
        <v>7864</v>
      </c>
      <c r="AW790" t="s">
        <v>3254</v>
      </c>
    </row>
    <row r="791" spans="1:50" x14ac:dyDescent="0.2">
      <c r="A791">
        <v>790</v>
      </c>
      <c r="B791" t="s">
        <v>278</v>
      </c>
      <c r="C791">
        <v>10000154</v>
      </c>
      <c r="D791" t="s">
        <v>6339</v>
      </c>
      <c r="E791">
        <v>10000155</v>
      </c>
      <c r="F791" t="s">
        <v>5039</v>
      </c>
      <c r="G791">
        <v>50000483</v>
      </c>
      <c r="H791">
        <v>12</v>
      </c>
      <c r="J791">
        <v>9000475</v>
      </c>
      <c r="K791" t="s">
        <v>278</v>
      </c>
      <c r="L791" t="s">
        <v>822</v>
      </c>
      <c r="M791">
        <v>104270</v>
      </c>
      <c r="N791" t="s">
        <v>4991</v>
      </c>
      <c r="O791" t="s">
        <v>3218</v>
      </c>
      <c r="Q791" t="s">
        <v>6847</v>
      </c>
      <c r="S791">
        <v>43473</v>
      </c>
      <c r="T791" t="s">
        <v>3216</v>
      </c>
      <c r="U791" t="s">
        <v>4992</v>
      </c>
      <c r="V791" t="s">
        <v>823</v>
      </c>
      <c r="W791" t="s">
        <v>105</v>
      </c>
      <c r="X791" t="s">
        <v>6057</v>
      </c>
      <c r="Y791" t="s">
        <v>8600</v>
      </c>
      <c r="Z791" t="s">
        <v>6062</v>
      </c>
      <c r="AA791" t="s">
        <v>5030</v>
      </c>
      <c r="AB791" t="s">
        <v>8593</v>
      </c>
      <c r="AD791" t="s">
        <v>6848</v>
      </c>
      <c r="AE791">
        <v>35</v>
      </c>
      <c r="AF791" t="s">
        <v>8604</v>
      </c>
      <c r="AG791" t="s">
        <v>8603</v>
      </c>
      <c r="AH791" t="s">
        <v>5243</v>
      </c>
      <c r="AI791">
        <v>38855</v>
      </c>
      <c r="AJ791">
        <v>13663352357</v>
      </c>
      <c r="AL791" t="s">
        <v>5010</v>
      </c>
      <c r="AM791" t="s">
        <v>5010</v>
      </c>
      <c r="AN791" t="s">
        <v>6849</v>
      </c>
      <c r="AO791" t="s">
        <v>6850</v>
      </c>
      <c r="AP791" t="s">
        <v>5020</v>
      </c>
      <c r="AT791" t="s">
        <v>4998</v>
      </c>
      <c r="AV791" t="s">
        <v>4999</v>
      </c>
      <c r="AW791" t="s">
        <v>7936</v>
      </c>
    </row>
    <row r="792" spans="1:50" x14ac:dyDescent="0.2">
      <c r="A792">
        <v>791</v>
      </c>
      <c r="B792" t="s">
        <v>278</v>
      </c>
      <c r="C792">
        <v>10000154</v>
      </c>
      <c r="F792" t="s">
        <v>5091</v>
      </c>
      <c r="G792">
        <v>50000478</v>
      </c>
      <c r="H792">
        <v>13</v>
      </c>
      <c r="J792">
        <v>9000597</v>
      </c>
      <c r="K792" t="s">
        <v>278</v>
      </c>
      <c r="L792" t="s">
        <v>1161</v>
      </c>
      <c r="N792" t="s">
        <v>4991</v>
      </c>
      <c r="O792" t="s">
        <v>3222</v>
      </c>
      <c r="Q792" t="s">
        <v>6852</v>
      </c>
      <c r="S792">
        <v>43497</v>
      </c>
      <c r="T792" t="s">
        <v>3215</v>
      </c>
      <c r="U792" t="s">
        <v>4992</v>
      </c>
      <c r="V792" t="s">
        <v>1162</v>
      </c>
      <c r="W792" t="s">
        <v>105</v>
      </c>
      <c r="X792" t="s">
        <v>6057</v>
      </c>
      <c r="Y792" t="s">
        <v>8600</v>
      </c>
      <c r="Z792" t="s">
        <v>6062</v>
      </c>
      <c r="AD792" t="s">
        <v>6853</v>
      </c>
      <c r="AE792">
        <v>24</v>
      </c>
      <c r="AF792" t="s">
        <v>8614</v>
      </c>
      <c r="AG792" t="s">
        <v>8603</v>
      </c>
      <c r="AH792" t="s">
        <v>5318</v>
      </c>
      <c r="AJ792">
        <v>17003366886</v>
      </c>
      <c r="AL792" t="s">
        <v>5010</v>
      </c>
      <c r="AM792" t="s">
        <v>5010</v>
      </c>
      <c r="AN792" t="s">
        <v>5266</v>
      </c>
      <c r="AO792" t="s">
        <v>5146</v>
      </c>
      <c r="AT792" t="s">
        <v>5096</v>
      </c>
      <c r="AU792" t="s">
        <v>5261</v>
      </c>
      <c r="AV792" t="s">
        <v>5262</v>
      </c>
      <c r="AW792" t="s">
        <v>5318</v>
      </c>
    </row>
    <row r="793" spans="1:50" x14ac:dyDescent="0.2">
      <c r="A793">
        <v>792</v>
      </c>
      <c r="B793" t="s">
        <v>278</v>
      </c>
      <c r="C793">
        <v>10000154</v>
      </c>
      <c r="F793" t="s">
        <v>5091</v>
      </c>
      <c r="G793">
        <v>50000478</v>
      </c>
      <c r="H793">
        <v>14</v>
      </c>
      <c r="J793">
        <v>9000598</v>
      </c>
      <c r="K793" t="s">
        <v>278</v>
      </c>
      <c r="L793" t="s">
        <v>1164</v>
      </c>
      <c r="N793" t="s">
        <v>4991</v>
      </c>
      <c r="O793" t="s">
        <v>3222</v>
      </c>
      <c r="Q793" t="s">
        <v>6854</v>
      </c>
      <c r="S793">
        <v>43497</v>
      </c>
      <c r="T793" t="s">
        <v>3215</v>
      </c>
      <c r="U793" t="s">
        <v>4992</v>
      </c>
      <c r="V793" t="s">
        <v>1165</v>
      </c>
      <c r="W793" t="s">
        <v>105</v>
      </c>
      <c r="X793" t="s">
        <v>6057</v>
      </c>
      <c r="Y793" t="s">
        <v>8600</v>
      </c>
      <c r="Z793" t="s">
        <v>6062</v>
      </c>
      <c r="AD793" t="s">
        <v>6855</v>
      </c>
      <c r="AE793">
        <v>25</v>
      </c>
      <c r="AF793" t="s">
        <v>8614</v>
      </c>
      <c r="AG793" t="s">
        <v>8603</v>
      </c>
      <c r="AH793" t="s">
        <v>5318</v>
      </c>
      <c r="AJ793">
        <v>18331508700</v>
      </c>
      <c r="AL793" t="s">
        <v>5010</v>
      </c>
      <c r="AM793" t="s">
        <v>5010</v>
      </c>
      <c r="AN793" t="s">
        <v>5272</v>
      </c>
      <c r="AO793" t="s">
        <v>5146</v>
      </c>
      <c r="AT793" t="s">
        <v>5096</v>
      </c>
      <c r="AU793" t="s">
        <v>5261</v>
      </c>
      <c r="AV793" t="s">
        <v>5262</v>
      </c>
      <c r="AW793" t="s">
        <v>5318</v>
      </c>
    </row>
    <row r="794" spans="1:50" x14ac:dyDescent="0.2">
      <c r="A794">
        <v>793</v>
      </c>
      <c r="B794" t="s">
        <v>278</v>
      </c>
      <c r="C794">
        <v>10000154</v>
      </c>
      <c r="F794" t="s">
        <v>5091</v>
      </c>
      <c r="G794">
        <v>50000478</v>
      </c>
      <c r="H794">
        <v>15</v>
      </c>
      <c r="J794">
        <v>9000599</v>
      </c>
      <c r="K794" t="s">
        <v>278</v>
      </c>
      <c r="L794" t="s">
        <v>1167</v>
      </c>
      <c r="N794" t="s">
        <v>4991</v>
      </c>
      <c r="O794" t="s">
        <v>3222</v>
      </c>
      <c r="Q794" t="s">
        <v>6854</v>
      </c>
      <c r="S794">
        <v>43497</v>
      </c>
      <c r="T794" t="s">
        <v>3215</v>
      </c>
      <c r="U794" t="s">
        <v>4992</v>
      </c>
      <c r="V794" t="s">
        <v>1168</v>
      </c>
      <c r="W794" t="s">
        <v>105</v>
      </c>
      <c r="X794" t="s">
        <v>6057</v>
      </c>
      <c r="Y794" t="s">
        <v>8600</v>
      </c>
      <c r="Z794" t="s">
        <v>6062</v>
      </c>
      <c r="AD794" t="s">
        <v>6856</v>
      </c>
      <c r="AE794">
        <v>24</v>
      </c>
      <c r="AF794" t="s">
        <v>8614</v>
      </c>
      <c r="AG794" t="s">
        <v>8603</v>
      </c>
      <c r="AH794" t="s">
        <v>5318</v>
      </c>
      <c r="AJ794">
        <v>18331507313</v>
      </c>
      <c r="AL794" t="s">
        <v>5010</v>
      </c>
      <c r="AM794" t="s">
        <v>5010</v>
      </c>
      <c r="AN794" t="s">
        <v>5272</v>
      </c>
      <c r="AO794" t="s">
        <v>5146</v>
      </c>
      <c r="AT794" t="s">
        <v>5096</v>
      </c>
      <c r="AU794" t="s">
        <v>5261</v>
      </c>
      <c r="AV794" t="s">
        <v>5262</v>
      </c>
      <c r="AW794" t="s">
        <v>5318</v>
      </c>
    </row>
    <row r="795" spans="1:50" x14ac:dyDescent="0.2">
      <c r="A795">
        <v>794</v>
      </c>
      <c r="B795" t="s">
        <v>278</v>
      </c>
      <c r="C795">
        <v>10000154</v>
      </c>
      <c r="D795" t="s">
        <v>6857</v>
      </c>
      <c r="E795">
        <v>10000163</v>
      </c>
      <c r="F795" t="s">
        <v>3220</v>
      </c>
      <c r="G795">
        <v>50000580</v>
      </c>
      <c r="H795">
        <v>16</v>
      </c>
      <c r="J795">
        <v>9000457</v>
      </c>
      <c r="K795" t="s">
        <v>278</v>
      </c>
      <c r="L795" t="s">
        <v>774</v>
      </c>
      <c r="M795">
        <v>103600</v>
      </c>
      <c r="N795" t="s">
        <v>4991</v>
      </c>
      <c r="O795" t="s">
        <v>3220</v>
      </c>
      <c r="Q795" t="s">
        <v>6858</v>
      </c>
      <c r="S795">
        <v>43374</v>
      </c>
      <c r="T795" t="s">
        <v>3215</v>
      </c>
      <c r="U795" t="s">
        <v>4992</v>
      </c>
      <c r="V795" t="s">
        <v>775</v>
      </c>
      <c r="W795" t="s">
        <v>125</v>
      </c>
      <c r="X795" t="s">
        <v>6057</v>
      </c>
      <c r="Y795" t="s">
        <v>8589</v>
      </c>
      <c r="Z795" t="s">
        <v>6071</v>
      </c>
      <c r="AA795" t="s">
        <v>5048</v>
      </c>
      <c r="AB795" t="s">
        <v>8593</v>
      </c>
      <c r="AD795" t="s">
        <v>6859</v>
      </c>
      <c r="AE795">
        <v>36</v>
      </c>
      <c r="AF795" t="s">
        <v>8604</v>
      </c>
      <c r="AG795" t="s">
        <v>8603</v>
      </c>
      <c r="AH795" t="s">
        <v>6553</v>
      </c>
      <c r="AI795">
        <v>42005</v>
      </c>
      <c r="AJ795">
        <v>13731545363</v>
      </c>
      <c r="AL795" t="s">
        <v>5010</v>
      </c>
      <c r="AM795" t="s">
        <v>5010</v>
      </c>
      <c r="AN795" t="s">
        <v>5820</v>
      </c>
      <c r="AO795" t="s">
        <v>6860</v>
      </c>
      <c r="AP795" t="s">
        <v>5066</v>
      </c>
      <c r="AT795" t="s">
        <v>4998</v>
      </c>
      <c r="AV795" t="s">
        <v>4999</v>
      </c>
      <c r="AW795" t="s">
        <v>7936</v>
      </c>
    </row>
    <row r="796" spans="1:50" x14ac:dyDescent="0.2">
      <c r="A796">
        <v>795</v>
      </c>
      <c r="B796" t="s">
        <v>278</v>
      </c>
      <c r="C796">
        <v>10000154</v>
      </c>
      <c r="D796" t="s">
        <v>6861</v>
      </c>
      <c r="E796">
        <v>10000158</v>
      </c>
      <c r="F796" t="s">
        <v>6862</v>
      </c>
      <c r="G796">
        <v>50000532</v>
      </c>
      <c r="H796">
        <v>17</v>
      </c>
      <c r="J796">
        <v>9000468</v>
      </c>
      <c r="K796" t="s">
        <v>278</v>
      </c>
      <c r="L796" t="s">
        <v>807</v>
      </c>
      <c r="M796">
        <v>104332</v>
      </c>
      <c r="N796" t="s">
        <v>4991</v>
      </c>
      <c r="O796" t="s">
        <v>3220</v>
      </c>
      <c r="Q796" t="s">
        <v>6863</v>
      </c>
      <c r="S796">
        <v>43374</v>
      </c>
      <c r="T796" t="s">
        <v>3215</v>
      </c>
      <c r="U796" t="s">
        <v>4992</v>
      </c>
      <c r="V796" t="s">
        <v>808</v>
      </c>
      <c r="W796" t="s">
        <v>125</v>
      </c>
      <c r="X796" t="s">
        <v>6057</v>
      </c>
      <c r="Y796" t="s">
        <v>8589</v>
      </c>
      <c r="Z796" t="s">
        <v>6071</v>
      </c>
      <c r="AA796" t="s">
        <v>5054</v>
      </c>
      <c r="AB796" t="s">
        <v>8601</v>
      </c>
      <c r="AD796" t="s">
        <v>6864</v>
      </c>
      <c r="AE796">
        <v>34</v>
      </c>
      <c r="AF796" t="s">
        <v>8604</v>
      </c>
      <c r="AG796" t="s">
        <v>8603</v>
      </c>
      <c r="AH796" t="s">
        <v>5243</v>
      </c>
      <c r="AJ796">
        <v>13633361423</v>
      </c>
      <c r="AL796" t="s">
        <v>5010</v>
      </c>
      <c r="AM796" t="s">
        <v>5010</v>
      </c>
      <c r="AN796" t="s">
        <v>6036</v>
      </c>
      <c r="AO796" t="s">
        <v>5177</v>
      </c>
      <c r="AP796" t="s">
        <v>5020</v>
      </c>
      <c r="AT796" t="s">
        <v>4998</v>
      </c>
      <c r="AV796" t="s">
        <v>4999</v>
      </c>
      <c r="AW796" t="s">
        <v>7936</v>
      </c>
    </row>
    <row r="797" spans="1:50" hidden="1" x14ac:dyDescent="0.2">
      <c r="A797">
        <v>796</v>
      </c>
      <c r="B797" t="s">
        <v>278</v>
      </c>
      <c r="C797">
        <v>10000154</v>
      </c>
      <c r="D797" t="s">
        <v>6865</v>
      </c>
      <c r="E797">
        <v>10000161</v>
      </c>
      <c r="F797" t="s">
        <v>3232</v>
      </c>
      <c r="G797">
        <v>50000550</v>
      </c>
      <c r="H797">
        <v>18</v>
      </c>
      <c r="J797">
        <v>9000522</v>
      </c>
      <c r="K797" t="s">
        <v>278</v>
      </c>
      <c r="L797" t="s">
        <v>946</v>
      </c>
      <c r="M797">
        <v>102400</v>
      </c>
      <c r="N797" t="s">
        <v>4991</v>
      </c>
      <c r="O797" t="s">
        <v>3232</v>
      </c>
      <c r="Q797" t="s">
        <v>6866</v>
      </c>
      <c r="S797">
        <v>43374</v>
      </c>
      <c r="T797" t="s">
        <v>3215</v>
      </c>
      <c r="U797" t="s">
        <v>4992</v>
      </c>
      <c r="V797" t="s">
        <v>947</v>
      </c>
      <c r="W797" t="s">
        <v>125</v>
      </c>
      <c r="X797" t="s">
        <v>6057</v>
      </c>
      <c r="Y797" t="s">
        <v>8589</v>
      </c>
      <c r="Z797" t="s">
        <v>6071</v>
      </c>
      <c r="AA797" t="s">
        <v>5048</v>
      </c>
      <c r="AB797" t="s">
        <v>8593</v>
      </c>
      <c r="AD797" t="s">
        <v>6487</v>
      </c>
      <c r="AE797">
        <v>39</v>
      </c>
      <c r="AF797" t="s">
        <v>8607</v>
      </c>
      <c r="AG797" t="s">
        <v>8592</v>
      </c>
      <c r="AH797" t="s">
        <v>7897</v>
      </c>
      <c r="AJ797">
        <v>15081545123</v>
      </c>
      <c r="AL797" t="s">
        <v>5010</v>
      </c>
      <c r="AM797" t="s">
        <v>5010</v>
      </c>
      <c r="AN797" t="s">
        <v>6867</v>
      </c>
      <c r="AO797" t="s">
        <v>5394</v>
      </c>
      <c r="AP797" t="s">
        <v>5020</v>
      </c>
      <c r="AT797" t="s">
        <v>4998</v>
      </c>
      <c r="AU797" t="s">
        <v>6844</v>
      </c>
      <c r="AV797" t="s">
        <v>5153</v>
      </c>
      <c r="AW797" t="s">
        <v>8634</v>
      </c>
    </row>
    <row r="798" spans="1:50" x14ac:dyDescent="0.2">
      <c r="A798">
        <v>797</v>
      </c>
      <c r="B798" t="s">
        <v>278</v>
      </c>
      <c r="C798">
        <v>10000154</v>
      </c>
      <c r="D798" t="s">
        <v>6865</v>
      </c>
      <c r="E798">
        <v>10000161</v>
      </c>
      <c r="H798">
        <v>19</v>
      </c>
      <c r="J798">
        <v>9000473</v>
      </c>
      <c r="K798" t="s">
        <v>278</v>
      </c>
      <c r="L798" t="s">
        <v>2730</v>
      </c>
      <c r="N798" t="s">
        <v>4991</v>
      </c>
      <c r="O798" t="s">
        <v>3230</v>
      </c>
      <c r="Q798" t="s">
        <v>6868</v>
      </c>
      <c r="S798">
        <v>43374</v>
      </c>
      <c r="T798" t="s">
        <v>3215</v>
      </c>
      <c r="U798" t="s">
        <v>4992</v>
      </c>
      <c r="V798" t="s">
        <v>2731</v>
      </c>
      <c r="W798" t="s">
        <v>125</v>
      </c>
      <c r="X798" t="s">
        <v>6057</v>
      </c>
      <c r="Y798" t="s">
        <v>8589</v>
      </c>
      <c r="Z798" t="s">
        <v>6071</v>
      </c>
      <c r="AA798" t="s">
        <v>5054</v>
      </c>
      <c r="AB798" t="s">
        <v>8601</v>
      </c>
      <c r="AD798" t="s">
        <v>6869</v>
      </c>
      <c r="AE798">
        <v>33</v>
      </c>
      <c r="AF798" t="s">
        <v>8604</v>
      </c>
      <c r="AG798" t="s">
        <v>8603</v>
      </c>
      <c r="AH798" t="s">
        <v>5661</v>
      </c>
      <c r="AJ798">
        <v>15133393876</v>
      </c>
      <c r="AL798" t="s">
        <v>5010</v>
      </c>
      <c r="AM798" t="s">
        <v>5010</v>
      </c>
      <c r="AN798" t="s">
        <v>5272</v>
      </c>
      <c r="AO798" t="s">
        <v>5102</v>
      </c>
      <c r="AT798" t="s">
        <v>5005</v>
      </c>
      <c r="AV798" t="s">
        <v>7864</v>
      </c>
      <c r="AW798" t="s">
        <v>3254</v>
      </c>
    </row>
    <row r="799" spans="1:50" hidden="1" x14ac:dyDescent="0.2">
      <c r="A799">
        <v>798</v>
      </c>
      <c r="B799" t="s">
        <v>278</v>
      </c>
      <c r="C799">
        <v>10000154</v>
      </c>
      <c r="D799" t="s">
        <v>6865</v>
      </c>
      <c r="E799">
        <v>10000161</v>
      </c>
      <c r="F799" t="s">
        <v>3230</v>
      </c>
      <c r="G799">
        <v>50000552</v>
      </c>
      <c r="H799">
        <v>20</v>
      </c>
      <c r="J799">
        <v>9000523</v>
      </c>
      <c r="K799" t="s">
        <v>278</v>
      </c>
      <c r="L799" t="s">
        <v>949</v>
      </c>
      <c r="M799">
        <v>103541</v>
      </c>
      <c r="N799" t="s">
        <v>4991</v>
      </c>
      <c r="O799" t="s">
        <v>3230</v>
      </c>
      <c r="Q799" t="s">
        <v>6868</v>
      </c>
      <c r="S799">
        <v>43374</v>
      </c>
      <c r="T799" t="s">
        <v>3215</v>
      </c>
      <c r="U799" t="s">
        <v>4992</v>
      </c>
      <c r="V799" t="s">
        <v>950</v>
      </c>
      <c r="W799" t="s">
        <v>125</v>
      </c>
      <c r="X799" t="s">
        <v>6057</v>
      </c>
      <c r="Y799" t="s">
        <v>8589</v>
      </c>
      <c r="Z799" t="s">
        <v>6071</v>
      </c>
      <c r="AA799" t="s">
        <v>5054</v>
      </c>
      <c r="AB799" t="s">
        <v>8601</v>
      </c>
      <c r="AC799" t="s">
        <v>5049</v>
      </c>
      <c r="AD799" t="s">
        <v>6870</v>
      </c>
      <c r="AE799">
        <v>39</v>
      </c>
      <c r="AF799" t="s">
        <v>8607</v>
      </c>
      <c r="AG799" t="s">
        <v>8592</v>
      </c>
      <c r="AH799" t="s">
        <v>6553</v>
      </c>
      <c r="AJ799">
        <v>13932554045</v>
      </c>
      <c r="AL799" t="s">
        <v>5010</v>
      </c>
      <c r="AM799" t="s">
        <v>5010</v>
      </c>
      <c r="AN799" t="s">
        <v>5272</v>
      </c>
      <c r="AO799" t="s">
        <v>5177</v>
      </c>
      <c r="AP799" t="s">
        <v>5020</v>
      </c>
      <c r="AT799" t="s">
        <v>4998</v>
      </c>
      <c r="AU799" t="s">
        <v>6844</v>
      </c>
      <c r="AV799" t="s">
        <v>5153</v>
      </c>
      <c r="AW799" t="s">
        <v>8634</v>
      </c>
    </row>
    <row r="800" spans="1:50" x14ac:dyDescent="0.2">
      <c r="A800">
        <v>799</v>
      </c>
      <c r="B800" t="s">
        <v>278</v>
      </c>
      <c r="C800">
        <v>10000154</v>
      </c>
      <c r="D800" t="s">
        <v>6865</v>
      </c>
      <c r="E800">
        <v>10000161</v>
      </c>
      <c r="F800" t="s">
        <v>3230</v>
      </c>
      <c r="G800">
        <v>50000553</v>
      </c>
      <c r="H800">
        <v>21</v>
      </c>
      <c r="J800">
        <v>9000527</v>
      </c>
      <c r="K800" t="s">
        <v>278</v>
      </c>
      <c r="L800" t="s">
        <v>961</v>
      </c>
      <c r="M800">
        <v>104251</v>
      </c>
      <c r="N800" t="s">
        <v>4991</v>
      </c>
      <c r="O800" t="s">
        <v>3230</v>
      </c>
      <c r="Q800" t="s">
        <v>6868</v>
      </c>
      <c r="S800">
        <v>43374</v>
      </c>
      <c r="T800" t="s">
        <v>3215</v>
      </c>
      <c r="U800" t="s">
        <v>4992</v>
      </c>
      <c r="V800" t="s">
        <v>962</v>
      </c>
      <c r="W800" t="s">
        <v>125</v>
      </c>
      <c r="X800" t="s">
        <v>6057</v>
      </c>
      <c r="Y800" t="s">
        <v>8589</v>
      </c>
      <c r="Z800" t="s">
        <v>6071</v>
      </c>
      <c r="AA800" t="s">
        <v>5048</v>
      </c>
      <c r="AB800" t="s">
        <v>8593</v>
      </c>
      <c r="AD800" t="s">
        <v>6871</v>
      </c>
      <c r="AE800">
        <v>35</v>
      </c>
      <c r="AF800" t="s">
        <v>8604</v>
      </c>
      <c r="AG800" t="s">
        <v>8603</v>
      </c>
      <c r="AH800" t="s">
        <v>5243</v>
      </c>
      <c r="AJ800">
        <v>13663157592</v>
      </c>
      <c r="AL800" t="s">
        <v>5010</v>
      </c>
      <c r="AM800" t="s">
        <v>5010</v>
      </c>
      <c r="AN800" t="s">
        <v>5141</v>
      </c>
      <c r="AO800" t="s">
        <v>5340</v>
      </c>
      <c r="AP800" t="s">
        <v>5020</v>
      </c>
      <c r="AT800" t="s">
        <v>4998</v>
      </c>
      <c r="AU800" t="s">
        <v>6844</v>
      </c>
      <c r="AV800" t="s">
        <v>5153</v>
      </c>
      <c r="AW800" t="s">
        <v>8634</v>
      </c>
    </row>
    <row r="801" spans="1:49" hidden="1" x14ac:dyDescent="0.2">
      <c r="A801">
        <v>800</v>
      </c>
      <c r="B801" t="s">
        <v>278</v>
      </c>
      <c r="C801">
        <v>10000154</v>
      </c>
      <c r="D801" t="s">
        <v>6872</v>
      </c>
      <c r="E801">
        <v>10000165</v>
      </c>
      <c r="F801" t="s">
        <v>3220</v>
      </c>
      <c r="G801">
        <v>50000590</v>
      </c>
      <c r="H801">
        <v>22</v>
      </c>
      <c r="J801">
        <v>9000467</v>
      </c>
      <c r="K801" t="s">
        <v>278</v>
      </c>
      <c r="L801" t="s">
        <v>804</v>
      </c>
      <c r="M801">
        <v>74769</v>
      </c>
      <c r="N801" t="s">
        <v>4991</v>
      </c>
      <c r="O801" t="s">
        <v>3220</v>
      </c>
      <c r="Q801" t="s">
        <v>6873</v>
      </c>
      <c r="S801">
        <v>43374</v>
      </c>
      <c r="T801" t="s">
        <v>3215</v>
      </c>
      <c r="U801" t="s">
        <v>4992</v>
      </c>
      <c r="V801" t="s">
        <v>805</v>
      </c>
      <c r="W801" t="s">
        <v>125</v>
      </c>
      <c r="X801" t="s">
        <v>6057</v>
      </c>
      <c r="Y801" t="s">
        <v>8589</v>
      </c>
      <c r="Z801" t="s">
        <v>6071</v>
      </c>
      <c r="AA801" t="s">
        <v>4995</v>
      </c>
      <c r="AB801" t="s">
        <v>8590</v>
      </c>
      <c r="AD801" t="s">
        <v>6874</v>
      </c>
      <c r="AE801">
        <v>47</v>
      </c>
      <c r="AF801" t="s">
        <v>8591</v>
      </c>
      <c r="AG801" t="s">
        <v>8592</v>
      </c>
      <c r="AH801" t="s">
        <v>8928</v>
      </c>
      <c r="AI801">
        <v>37777</v>
      </c>
      <c r="AJ801">
        <v>15127533679</v>
      </c>
      <c r="AL801" t="s">
        <v>4997</v>
      </c>
      <c r="AM801" t="s">
        <v>5075</v>
      </c>
      <c r="AN801" t="s">
        <v>6875</v>
      </c>
      <c r="AO801" t="s">
        <v>5177</v>
      </c>
      <c r="AP801" t="s">
        <v>5151</v>
      </c>
      <c r="AT801" t="s">
        <v>4998</v>
      </c>
      <c r="AV801" t="s">
        <v>4999</v>
      </c>
      <c r="AW801" t="s">
        <v>7936</v>
      </c>
    </row>
    <row r="802" spans="1:49" hidden="1" x14ac:dyDescent="0.2">
      <c r="A802">
        <v>801</v>
      </c>
      <c r="B802" t="s">
        <v>278</v>
      </c>
      <c r="C802">
        <v>10000154</v>
      </c>
      <c r="D802" t="s">
        <v>6876</v>
      </c>
      <c r="E802">
        <v>10000158</v>
      </c>
      <c r="F802" t="s">
        <v>6877</v>
      </c>
      <c r="G802">
        <v>50000526</v>
      </c>
      <c r="H802">
        <v>23</v>
      </c>
      <c r="J802">
        <v>9000465</v>
      </c>
      <c r="K802" t="s">
        <v>278</v>
      </c>
      <c r="L802" t="s">
        <v>798</v>
      </c>
      <c r="M802">
        <v>100374</v>
      </c>
      <c r="N802" t="s">
        <v>4991</v>
      </c>
      <c r="O802" t="s">
        <v>3220</v>
      </c>
      <c r="Q802" t="s">
        <v>6878</v>
      </c>
      <c r="S802">
        <v>43374</v>
      </c>
      <c r="T802" t="s">
        <v>3215</v>
      </c>
      <c r="U802" t="s">
        <v>4992</v>
      </c>
      <c r="V802" t="s">
        <v>799</v>
      </c>
      <c r="W802" t="s">
        <v>125</v>
      </c>
      <c r="X802" t="s">
        <v>6057</v>
      </c>
      <c r="Y802" t="s">
        <v>8589</v>
      </c>
      <c r="Z802" t="s">
        <v>6071</v>
      </c>
      <c r="AA802" t="s">
        <v>5054</v>
      </c>
      <c r="AB802" t="s">
        <v>8601</v>
      </c>
      <c r="AC802" t="s">
        <v>5049</v>
      </c>
      <c r="AD802" t="s">
        <v>6879</v>
      </c>
      <c r="AE802">
        <v>37</v>
      </c>
      <c r="AF802" t="s">
        <v>8607</v>
      </c>
      <c r="AG802" t="s">
        <v>8592</v>
      </c>
      <c r="AH802" t="s">
        <v>8266</v>
      </c>
      <c r="AI802">
        <v>39743</v>
      </c>
      <c r="AJ802">
        <v>13831518792</v>
      </c>
      <c r="AL802" t="s">
        <v>5010</v>
      </c>
      <c r="AM802" t="s">
        <v>5010</v>
      </c>
      <c r="AN802" t="s">
        <v>5634</v>
      </c>
      <c r="AO802" t="s">
        <v>5177</v>
      </c>
      <c r="AP802" t="s">
        <v>5020</v>
      </c>
      <c r="AT802" t="s">
        <v>4998</v>
      </c>
      <c r="AV802" t="s">
        <v>4999</v>
      </c>
      <c r="AW802" t="s">
        <v>7936</v>
      </c>
    </row>
    <row r="803" spans="1:49" hidden="1" x14ac:dyDescent="0.2">
      <c r="A803">
        <v>802</v>
      </c>
      <c r="B803" t="s">
        <v>278</v>
      </c>
      <c r="C803">
        <v>10000154</v>
      </c>
      <c r="D803" t="s">
        <v>6880</v>
      </c>
      <c r="E803">
        <v>10000162</v>
      </c>
      <c r="F803" t="s">
        <v>3232</v>
      </c>
      <c r="G803">
        <v>50000562</v>
      </c>
      <c r="H803">
        <v>24</v>
      </c>
      <c r="J803">
        <v>9000524</v>
      </c>
      <c r="K803" t="s">
        <v>278</v>
      </c>
      <c r="L803" t="s">
        <v>952</v>
      </c>
      <c r="M803">
        <v>103553</v>
      </c>
      <c r="N803" t="s">
        <v>4991</v>
      </c>
      <c r="O803" t="s">
        <v>3233</v>
      </c>
      <c r="Q803" t="s">
        <v>6881</v>
      </c>
      <c r="S803">
        <v>43374</v>
      </c>
      <c r="T803" t="s">
        <v>3215</v>
      </c>
      <c r="U803" t="s">
        <v>4992</v>
      </c>
      <c r="V803" t="s">
        <v>953</v>
      </c>
      <c r="W803" t="s">
        <v>125</v>
      </c>
      <c r="X803" t="s">
        <v>6057</v>
      </c>
      <c r="Y803" t="s">
        <v>8589</v>
      </c>
      <c r="Z803" t="s">
        <v>6071</v>
      </c>
      <c r="AA803" t="s">
        <v>5054</v>
      </c>
      <c r="AB803" t="s">
        <v>8601</v>
      </c>
      <c r="AD803" t="s">
        <v>6882</v>
      </c>
      <c r="AE803">
        <v>39</v>
      </c>
      <c r="AF803" t="s">
        <v>8607</v>
      </c>
      <c r="AG803" t="s">
        <v>8592</v>
      </c>
      <c r="AH803" t="s">
        <v>6553</v>
      </c>
      <c r="AI803">
        <v>41218</v>
      </c>
      <c r="AJ803">
        <v>13784092041</v>
      </c>
      <c r="AL803" t="s">
        <v>5010</v>
      </c>
      <c r="AM803" t="s">
        <v>5010</v>
      </c>
      <c r="AN803" t="s">
        <v>5820</v>
      </c>
      <c r="AO803" t="s">
        <v>5177</v>
      </c>
      <c r="AP803" t="s">
        <v>5020</v>
      </c>
      <c r="AT803" t="s">
        <v>4998</v>
      </c>
      <c r="AU803" t="s">
        <v>6844</v>
      </c>
      <c r="AV803" t="s">
        <v>5153</v>
      </c>
      <c r="AW803" t="s">
        <v>8634</v>
      </c>
    </row>
    <row r="804" spans="1:49" hidden="1" x14ac:dyDescent="0.2">
      <c r="A804">
        <v>803</v>
      </c>
      <c r="B804" t="s">
        <v>278</v>
      </c>
      <c r="C804">
        <v>10000154</v>
      </c>
      <c r="D804" t="s">
        <v>6367</v>
      </c>
      <c r="E804">
        <v>10000158</v>
      </c>
      <c r="F804" t="s">
        <v>5039</v>
      </c>
      <c r="G804">
        <v>50000512</v>
      </c>
      <c r="H804">
        <v>25</v>
      </c>
      <c r="J804">
        <v>9000461</v>
      </c>
      <c r="K804" t="s">
        <v>278</v>
      </c>
      <c r="L804" t="s">
        <v>786</v>
      </c>
      <c r="M804">
        <v>102412</v>
      </c>
      <c r="N804" t="s">
        <v>4991</v>
      </c>
      <c r="O804" t="s">
        <v>3223</v>
      </c>
      <c r="Q804" t="s">
        <v>6404</v>
      </c>
      <c r="S804">
        <v>43435</v>
      </c>
      <c r="T804" t="s">
        <v>3215</v>
      </c>
      <c r="U804" t="s">
        <v>4992</v>
      </c>
      <c r="V804" t="s">
        <v>787</v>
      </c>
      <c r="W804" t="s">
        <v>105</v>
      </c>
      <c r="X804" t="s">
        <v>6057</v>
      </c>
      <c r="Y804" t="s">
        <v>8600</v>
      </c>
      <c r="Z804" t="s">
        <v>6062</v>
      </c>
      <c r="AA804" t="s">
        <v>5048</v>
      </c>
      <c r="AB804" t="s">
        <v>8593</v>
      </c>
      <c r="AD804" t="s">
        <v>6884</v>
      </c>
      <c r="AE804">
        <v>48</v>
      </c>
      <c r="AF804" t="s">
        <v>8591</v>
      </c>
      <c r="AG804" t="s">
        <v>8592</v>
      </c>
      <c r="AH804" t="s">
        <v>6699</v>
      </c>
      <c r="AI804">
        <v>37192</v>
      </c>
      <c r="AJ804">
        <v>13933373772</v>
      </c>
      <c r="AL804" t="s">
        <v>5010</v>
      </c>
      <c r="AM804" t="s">
        <v>5010</v>
      </c>
      <c r="AN804" t="s">
        <v>6036</v>
      </c>
      <c r="AO804" t="s">
        <v>5340</v>
      </c>
      <c r="AP804" t="s">
        <v>5020</v>
      </c>
      <c r="AT804" t="s">
        <v>4998</v>
      </c>
      <c r="AV804" t="s">
        <v>4999</v>
      </c>
      <c r="AW804" t="s">
        <v>7936</v>
      </c>
    </row>
    <row r="805" spans="1:49" hidden="1" x14ac:dyDescent="0.2">
      <c r="A805">
        <v>804</v>
      </c>
      <c r="B805" t="s">
        <v>278</v>
      </c>
      <c r="C805">
        <v>10000154</v>
      </c>
      <c r="D805" t="s">
        <v>6367</v>
      </c>
      <c r="E805">
        <v>10000158</v>
      </c>
      <c r="F805" t="s">
        <v>5039</v>
      </c>
      <c r="G805">
        <v>50000513</v>
      </c>
      <c r="H805">
        <v>26</v>
      </c>
      <c r="J805">
        <v>9000462</v>
      </c>
      <c r="K805" t="s">
        <v>278</v>
      </c>
      <c r="L805" t="s">
        <v>789</v>
      </c>
      <c r="M805">
        <v>101003</v>
      </c>
      <c r="N805" t="s">
        <v>4991</v>
      </c>
      <c r="O805" t="s">
        <v>3223</v>
      </c>
      <c r="Q805" t="s">
        <v>6404</v>
      </c>
      <c r="S805">
        <v>43374</v>
      </c>
      <c r="T805" t="s">
        <v>3215</v>
      </c>
      <c r="U805" t="s">
        <v>4992</v>
      </c>
      <c r="V805" t="s">
        <v>790</v>
      </c>
      <c r="W805" t="s">
        <v>105</v>
      </c>
      <c r="X805" t="s">
        <v>6057</v>
      </c>
      <c r="Y805" t="s">
        <v>8600</v>
      </c>
      <c r="Z805" t="s">
        <v>6062</v>
      </c>
      <c r="AA805" t="s">
        <v>4995</v>
      </c>
      <c r="AB805" t="s">
        <v>8590</v>
      </c>
      <c r="AD805" t="s">
        <v>6885</v>
      </c>
      <c r="AE805">
        <v>43</v>
      </c>
      <c r="AF805" t="s">
        <v>8595</v>
      </c>
      <c r="AG805" t="s">
        <v>8592</v>
      </c>
      <c r="AH805" t="s">
        <v>8701</v>
      </c>
      <c r="AI805">
        <v>39233</v>
      </c>
      <c r="AJ805">
        <v>13722538577</v>
      </c>
      <c r="AL805" t="s">
        <v>5010</v>
      </c>
      <c r="AM805" t="s">
        <v>5010</v>
      </c>
      <c r="AN805" t="s">
        <v>5466</v>
      </c>
      <c r="AO805" t="s">
        <v>6267</v>
      </c>
      <c r="AP805" t="s">
        <v>5020</v>
      </c>
      <c r="AT805" t="s">
        <v>4998</v>
      </c>
      <c r="AV805" t="s">
        <v>4999</v>
      </c>
      <c r="AW805" t="s">
        <v>7936</v>
      </c>
    </row>
    <row r="806" spans="1:49" hidden="1" x14ac:dyDescent="0.2">
      <c r="A806">
        <v>805</v>
      </c>
      <c r="B806" t="s">
        <v>278</v>
      </c>
      <c r="C806">
        <v>10000154</v>
      </c>
      <c r="D806" t="s">
        <v>6367</v>
      </c>
      <c r="E806">
        <v>10000158</v>
      </c>
      <c r="F806" t="s">
        <v>3219</v>
      </c>
      <c r="G806">
        <v>50000510</v>
      </c>
      <c r="H806">
        <v>27</v>
      </c>
      <c r="J806">
        <v>9000463</v>
      </c>
      <c r="K806" t="s">
        <v>278</v>
      </c>
      <c r="L806" t="s">
        <v>792</v>
      </c>
      <c r="M806">
        <v>103517</v>
      </c>
      <c r="N806" t="s">
        <v>4991</v>
      </c>
      <c r="O806" t="s">
        <v>3219</v>
      </c>
      <c r="Q806" t="s">
        <v>6399</v>
      </c>
      <c r="S806">
        <v>43374</v>
      </c>
      <c r="T806" t="s">
        <v>3215</v>
      </c>
      <c r="U806" t="s">
        <v>4992</v>
      </c>
      <c r="V806" t="s">
        <v>793</v>
      </c>
      <c r="W806" t="s">
        <v>125</v>
      </c>
      <c r="X806" t="s">
        <v>6057</v>
      </c>
      <c r="Y806" t="s">
        <v>8589</v>
      </c>
      <c r="Z806" t="s">
        <v>6071</v>
      </c>
      <c r="AA806" t="s">
        <v>5048</v>
      </c>
      <c r="AB806" t="s">
        <v>8593</v>
      </c>
      <c r="AD806" t="s">
        <v>6886</v>
      </c>
      <c r="AE806">
        <v>36</v>
      </c>
      <c r="AF806" t="s">
        <v>8607</v>
      </c>
      <c r="AG806" t="s">
        <v>8592</v>
      </c>
      <c r="AH806" t="s">
        <v>6553</v>
      </c>
      <c r="AJ806">
        <v>13483527532</v>
      </c>
      <c r="AL806" t="s">
        <v>5010</v>
      </c>
      <c r="AM806" t="s">
        <v>5010</v>
      </c>
      <c r="AN806" t="s">
        <v>6887</v>
      </c>
      <c r="AO806" t="s">
        <v>5267</v>
      </c>
      <c r="AP806" t="s">
        <v>5020</v>
      </c>
      <c r="AT806" t="s">
        <v>4998</v>
      </c>
      <c r="AV806" t="s">
        <v>4999</v>
      </c>
      <c r="AW806" t="s">
        <v>7936</v>
      </c>
    </row>
    <row r="807" spans="1:49" x14ac:dyDescent="0.2">
      <c r="A807">
        <v>806</v>
      </c>
      <c r="B807" t="s">
        <v>278</v>
      </c>
      <c r="C807">
        <v>10000154</v>
      </c>
      <c r="D807" t="s">
        <v>6367</v>
      </c>
      <c r="E807">
        <v>10000158</v>
      </c>
      <c r="F807" t="s">
        <v>5039</v>
      </c>
      <c r="G807">
        <v>50000514</v>
      </c>
      <c r="H807">
        <v>28</v>
      </c>
      <c r="J807">
        <v>9000466</v>
      </c>
      <c r="K807" t="s">
        <v>278</v>
      </c>
      <c r="L807" t="s">
        <v>801</v>
      </c>
      <c r="M807">
        <v>104952</v>
      </c>
      <c r="N807" t="s">
        <v>4991</v>
      </c>
      <c r="O807" t="s">
        <v>3176</v>
      </c>
      <c r="Q807" t="s">
        <v>6404</v>
      </c>
      <c r="S807">
        <v>43374</v>
      </c>
      <c r="T807" t="s">
        <v>3215</v>
      </c>
      <c r="U807" t="s">
        <v>4992</v>
      </c>
      <c r="V807" t="s">
        <v>802</v>
      </c>
      <c r="W807" t="s">
        <v>105</v>
      </c>
      <c r="X807" t="s">
        <v>6057</v>
      </c>
      <c r="Y807" t="s">
        <v>8600</v>
      </c>
      <c r="Z807" t="s">
        <v>6062</v>
      </c>
      <c r="AA807" t="s">
        <v>5048</v>
      </c>
      <c r="AB807" t="s">
        <v>8593</v>
      </c>
      <c r="AD807" t="s">
        <v>6888</v>
      </c>
      <c r="AE807">
        <v>35</v>
      </c>
      <c r="AF807" t="s">
        <v>8604</v>
      </c>
      <c r="AG807" t="s">
        <v>8603</v>
      </c>
      <c r="AH807" t="s">
        <v>5661</v>
      </c>
      <c r="AI807">
        <v>38135</v>
      </c>
      <c r="AJ807">
        <v>15532571768</v>
      </c>
      <c r="AL807" t="s">
        <v>5010</v>
      </c>
      <c r="AM807" t="s">
        <v>5010</v>
      </c>
      <c r="AN807" t="s">
        <v>5176</v>
      </c>
      <c r="AO807" t="s">
        <v>5177</v>
      </c>
      <c r="AP807" t="s">
        <v>5020</v>
      </c>
      <c r="AT807" t="s">
        <v>4998</v>
      </c>
      <c r="AV807" t="s">
        <v>4999</v>
      </c>
      <c r="AW807" t="s">
        <v>7936</v>
      </c>
    </row>
    <row r="808" spans="1:49" hidden="1" x14ac:dyDescent="0.2">
      <c r="A808">
        <v>807</v>
      </c>
      <c r="B808" t="s">
        <v>278</v>
      </c>
      <c r="C808">
        <v>10000154</v>
      </c>
      <c r="D808" t="s">
        <v>6367</v>
      </c>
      <c r="E808">
        <v>10000158</v>
      </c>
      <c r="F808" t="s">
        <v>5039</v>
      </c>
      <c r="G808">
        <v>50000515</v>
      </c>
      <c r="H808">
        <v>29</v>
      </c>
      <c r="J808">
        <v>9000469</v>
      </c>
      <c r="K808" t="s">
        <v>278</v>
      </c>
      <c r="L808" t="s">
        <v>810</v>
      </c>
      <c r="M808">
        <v>103645</v>
      </c>
      <c r="N808" t="s">
        <v>4991</v>
      </c>
      <c r="O808" t="s">
        <v>3176</v>
      </c>
      <c r="Q808" t="s">
        <v>6404</v>
      </c>
      <c r="S808">
        <v>43374</v>
      </c>
      <c r="T808" t="s">
        <v>3215</v>
      </c>
      <c r="U808" t="s">
        <v>4992</v>
      </c>
      <c r="V808" t="s">
        <v>811</v>
      </c>
      <c r="W808" t="s">
        <v>105</v>
      </c>
      <c r="X808" t="s">
        <v>6057</v>
      </c>
      <c r="Y808" t="s">
        <v>8600</v>
      </c>
      <c r="Z808" t="s">
        <v>6062</v>
      </c>
      <c r="AA808" t="s">
        <v>5048</v>
      </c>
      <c r="AB808" t="s">
        <v>8593</v>
      </c>
      <c r="AD808" t="s">
        <v>6889</v>
      </c>
      <c r="AE808">
        <v>37</v>
      </c>
      <c r="AF808" t="s">
        <v>8607</v>
      </c>
      <c r="AG808" t="s">
        <v>8592</v>
      </c>
      <c r="AH808" t="s">
        <v>6553</v>
      </c>
      <c r="AJ808">
        <v>13623335238</v>
      </c>
      <c r="AL808" t="s">
        <v>5010</v>
      </c>
      <c r="AM808" t="s">
        <v>5010</v>
      </c>
      <c r="AN808" t="s">
        <v>6036</v>
      </c>
      <c r="AO808" t="s">
        <v>5177</v>
      </c>
      <c r="AP808" t="s">
        <v>5020</v>
      </c>
      <c r="AT808" t="s">
        <v>4998</v>
      </c>
      <c r="AV808" t="s">
        <v>4999</v>
      </c>
      <c r="AW808" t="s">
        <v>7936</v>
      </c>
    </row>
    <row r="809" spans="1:49" hidden="1" x14ac:dyDescent="0.2">
      <c r="A809">
        <v>808</v>
      </c>
      <c r="B809" t="s">
        <v>278</v>
      </c>
      <c r="C809">
        <v>10000154</v>
      </c>
      <c r="D809" t="s">
        <v>6367</v>
      </c>
      <c r="E809">
        <v>10000158</v>
      </c>
      <c r="F809" t="s">
        <v>5039</v>
      </c>
      <c r="G809">
        <v>50000516</v>
      </c>
      <c r="H809">
        <v>30</v>
      </c>
      <c r="J809">
        <v>9000470</v>
      </c>
      <c r="K809" t="s">
        <v>278</v>
      </c>
      <c r="L809" t="s">
        <v>813</v>
      </c>
      <c r="M809">
        <v>100983</v>
      </c>
      <c r="N809" t="s">
        <v>4991</v>
      </c>
      <c r="O809" t="s">
        <v>3176</v>
      </c>
      <c r="Q809" t="s">
        <v>6404</v>
      </c>
      <c r="S809">
        <v>43374</v>
      </c>
      <c r="T809" t="s">
        <v>3215</v>
      </c>
      <c r="U809" t="s">
        <v>4992</v>
      </c>
      <c r="V809" t="s">
        <v>814</v>
      </c>
      <c r="W809" t="s">
        <v>105</v>
      </c>
      <c r="X809" t="s">
        <v>6057</v>
      </c>
      <c r="Y809" t="s">
        <v>8600</v>
      </c>
      <c r="Z809" t="s">
        <v>6062</v>
      </c>
      <c r="AA809" t="s">
        <v>5048</v>
      </c>
      <c r="AB809" t="s">
        <v>8593</v>
      </c>
      <c r="AD809" t="s">
        <v>6890</v>
      </c>
      <c r="AE809">
        <v>38</v>
      </c>
      <c r="AF809" t="s">
        <v>8607</v>
      </c>
      <c r="AG809" t="s">
        <v>8592</v>
      </c>
      <c r="AH809" t="s">
        <v>8266</v>
      </c>
      <c r="AI809">
        <v>41243</v>
      </c>
      <c r="AJ809">
        <v>13832813079</v>
      </c>
      <c r="AL809" t="s">
        <v>5010</v>
      </c>
      <c r="AM809" t="s">
        <v>5010</v>
      </c>
      <c r="AN809" t="s">
        <v>6036</v>
      </c>
      <c r="AO809" t="s">
        <v>5177</v>
      </c>
      <c r="AP809" t="s">
        <v>5020</v>
      </c>
      <c r="AT809" t="s">
        <v>4998</v>
      </c>
      <c r="AV809" t="s">
        <v>4999</v>
      </c>
      <c r="AW809" t="s">
        <v>7936</v>
      </c>
    </row>
    <row r="810" spans="1:49" hidden="1" x14ac:dyDescent="0.2">
      <c r="A810">
        <v>809</v>
      </c>
      <c r="B810" t="s">
        <v>278</v>
      </c>
      <c r="C810">
        <v>10000154</v>
      </c>
      <c r="D810" t="s">
        <v>6367</v>
      </c>
      <c r="E810">
        <v>10000158</v>
      </c>
      <c r="F810" t="s">
        <v>5039</v>
      </c>
      <c r="G810">
        <v>50000518</v>
      </c>
      <c r="H810">
        <v>31</v>
      </c>
      <c r="J810">
        <v>9000478</v>
      </c>
      <c r="K810" t="s">
        <v>278</v>
      </c>
      <c r="L810" t="s">
        <v>831</v>
      </c>
      <c r="M810">
        <v>103535</v>
      </c>
      <c r="N810" t="s">
        <v>4991</v>
      </c>
      <c r="O810" t="s">
        <v>3176</v>
      </c>
      <c r="Q810" t="s">
        <v>6404</v>
      </c>
      <c r="S810">
        <v>43374</v>
      </c>
      <c r="T810" t="s">
        <v>3215</v>
      </c>
      <c r="U810" t="s">
        <v>4992</v>
      </c>
      <c r="V810" t="s">
        <v>832</v>
      </c>
      <c r="W810" t="s">
        <v>105</v>
      </c>
      <c r="X810" t="s">
        <v>6057</v>
      </c>
      <c r="Y810" t="s">
        <v>8600</v>
      </c>
      <c r="Z810" t="s">
        <v>6062</v>
      </c>
      <c r="AA810" t="s">
        <v>5048</v>
      </c>
      <c r="AB810" t="s">
        <v>8593</v>
      </c>
      <c r="AD810" t="s">
        <v>6891</v>
      </c>
      <c r="AE810">
        <v>37</v>
      </c>
      <c r="AF810" t="s">
        <v>8607</v>
      </c>
      <c r="AG810" t="s">
        <v>8592</v>
      </c>
      <c r="AH810" t="s">
        <v>6553</v>
      </c>
      <c r="AJ810">
        <v>13582919405</v>
      </c>
      <c r="AL810" t="s">
        <v>5010</v>
      </c>
      <c r="AM810" t="s">
        <v>5010</v>
      </c>
      <c r="AN810" t="s">
        <v>5176</v>
      </c>
      <c r="AO810" t="s">
        <v>5177</v>
      </c>
      <c r="AP810" t="s">
        <v>5020</v>
      </c>
      <c r="AT810" t="s">
        <v>4998</v>
      </c>
      <c r="AU810" t="s">
        <v>5070</v>
      </c>
      <c r="AV810" t="s">
        <v>5071</v>
      </c>
      <c r="AW810" t="s">
        <v>8609</v>
      </c>
    </row>
    <row r="811" spans="1:49" hidden="1" x14ac:dyDescent="0.2">
      <c r="A811">
        <v>810</v>
      </c>
      <c r="B811" t="s">
        <v>278</v>
      </c>
      <c r="C811">
        <v>10000154</v>
      </c>
      <c r="D811" t="s">
        <v>6367</v>
      </c>
      <c r="E811">
        <v>10000158</v>
      </c>
      <c r="F811" t="s">
        <v>5039</v>
      </c>
      <c r="G811">
        <v>50000519</v>
      </c>
      <c r="H811">
        <v>32</v>
      </c>
      <c r="J811">
        <v>9000487</v>
      </c>
      <c r="K811" t="s">
        <v>278</v>
      </c>
      <c r="L811" t="s">
        <v>20</v>
      </c>
      <c r="M811">
        <v>104969</v>
      </c>
      <c r="N811" t="s">
        <v>4991</v>
      </c>
      <c r="O811" t="s">
        <v>3218</v>
      </c>
      <c r="Q811" t="s">
        <v>6404</v>
      </c>
      <c r="S811">
        <v>43374</v>
      </c>
      <c r="T811" t="s">
        <v>3215</v>
      </c>
      <c r="U811" t="s">
        <v>4992</v>
      </c>
      <c r="V811" t="s">
        <v>858</v>
      </c>
      <c r="W811" t="s">
        <v>105</v>
      </c>
      <c r="X811" t="s">
        <v>6057</v>
      </c>
      <c r="Y811" t="s">
        <v>8600</v>
      </c>
      <c r="Z811" t="s">
        <v>6062</v>
      </c>
      <c r="AA811" t="s">
        <v>5048</v>
      </c>
      <c r="AB811" t="s">
        <v>8593</v>
      </c>
      <c r="AD811" t="s">
        <v>6892</v>
      </c>
      <c r="AE811">
        <v>36</v>
      </c>
      <c r="AF811" t="s">
        <v>8607</v>
      </c>
      <c r="AG811" t="s">
        <v>8592</v>
      </c>
      <c r="AH811" t="s">
        <v>5661</v>
      </c>
      <c r="AI811">
        <v>42156</v>
      </c>
      <c r="AJ811">
        <v>18031583680</v>
      </c>
      <c r="AL811" t="s">
        <v>5010</v>
      </c>
      <c r="AM811" t="s">
        <v>5010</v>
      </c>
      <c r="AN811" t="s">
        <v>5176</v>
      </c>
      <c r="AO811" t="s">
        <v>5177</v>
      </c>
      <c r="AP811" t="s">
        <v>5066</v>
      </c>
      <c r="AT811" t="s">
        <v>4998</v>
      </c>
      <c r="AU811" t="s">
        <v>5070</v>
      </c>
      <c r="AV811" t="s">
        <v>5071</v>
      </c>
      <c r="AW811" t="s">
        <v>8609</v>
      </c>
    </row>
    <row r="812" spans="1:49" x14ac:dyDescent="0.2">
      <c r="A812">
        <v>811</v>
      </c>
      <c r="B812" t="s">
        <v>278</v>
      </c>
      <c r="C812">
        <v>10000154</v>
      </c>
      <c r="D812" t="s">
        <v>6367</v>
      </c>
      <c r="E812">
        <v>10000158</v>
      </c>
      <c r="H812">
        <v>33</v>
      </c>
      <c r="J812">
        <v>9000488</v>
      </c>
      <c r="K812" t="s">
        <v>278</v>
      </c>
      <c r="L812" t="s">
        <v>2733</v>
      </c>
      <c r="N812" t="s">
        <v>4991</v>
      </c>
      <c r="O812" t="s">
        <v>3176</v>
      </c>
      <c r="Q812" t="s">
        <v>6404</v>
      </c>
      <c r="S812">
        <v>43374</v>
      </c>
      <c r="T812" t="s">
        <v>3215</v>
      </c>
      <c r="U812" t="s">
        <v>4992</v>
      </c>
      <c r="V812" t="s">
        <v>2734</v>
      </c>
      <c r="W812" t="s">
        <v>105</v>
      </c>
      <c r="X812" t="s">
        <v>6057</v>
      </c>
      <c r="Y812" t="s">
        <v>8600</v>
      </c>
      <c r="Z812" t="s">
        <v>6062</v>
      </c>
      <c r="AA812" t="s">
        <v>5048</v>
      </c>
      <c r="AB812" t="s">
        <v>8593</v>
      </c>
      <c r="AD812" t="s">
        <v>6893</v>
      </c>
      <c r="AE812">
        <v>35</v>
      </c>
      <c r="AF812" t="s">
        <v>8604</v>
      </c>
      <c r="AG812" t="s">
        <v>8603</v>
      </c>
      <c r="AH812" t="s">
        <v>5661</v>
      </c>
      <c r="AI812" t="s">
        <v>5725</v>
      </c>
      <c r="AJ812">
        <v>15127335818</v>
      </c>
      <c r="AL812" t="s">
        <v>5010</v>
      </c>
      <c r="AM812" t="s">
        <v>5010</v>
      </c>
      <c r="AN812" t="s">
        <v>5272</v>
      </c>
      <c r="AO812" t="s">
        <v>5102</v>
      </c>
      <c r="AT812" t="s">
        <v>5005</v>
      </c>
      <c r="AU812" t="s">
        <v>5225</v>
      </c>
      <c r="AV812" t="s">
        <v>7864</v>
      </c>
      <c r="AW812" t="s">
        <v>3254</v>
      </c>
    </row>
    <row r="813" spans="1:49" hidden="1" x14ac:dyDescent="0.2">
      <c r="A813">
        <v>812</v>
      </c>
      <c r="B813" t="s">
        <v>278</v>
      </c>
      <c r="C813">
        <v>10000154</v>
      </c>
      <c r="D813" t="s">
        <v>6367</v>
      </c>
      <c r="E813">
        <v>10000158</v>
      </c>
      <c r="H813">
        <v>34</v>
      </c>
      <c r="J813">
        <v>9000489</v>
      </c>
      <c r="K813" t="s">
        <v>278</v>
      </c>
      <c r="L813" t="s">
        <v>2736</v>
      </c>
      <c r="N813" t="s">
        <v>4991</v>
      </c>
      <c r="O813" t="s">
        <v>3218</v>
      </c>
      <c r="Q813" t="s">
        <v>6404</v>
      </c>
      <c r="S813">
        <v>43374</v>
      </c>
      <c r="T813" t="s">
        <v>3215</v>
      </c>
      <c r="U813" t="s">
        <v>4992</v>
      </c>
      <c r="V813" t="s">
        <v>2737</v>
      </c>
      <c r="W813" t="s">
        <v>105</v>
      </c>
      <c r="X813" t="s">
        <v>6057</v>
      </c>
      <c r="Y813" t="s">
        <v>8600</v>
      </c>
      <c r="Z813" t="s">
        <v>6062</v>
      </c>
      <c r="AA813" t="s">
        <v>5048</v>
      </c>
      <c r="AB813" t="s">
        <v>8593</v>
      </c>
      <c r="AD813" t="s">
        <v>6894</v>
      </c>
      <c r="AE813">
        <v>37</v>
      </c>
      <c r="AF813" t="s">
        <v>8607</v>
      </c>
      <c r="AG813" t="s">
        <v>8592</v>
      </c>
      <c r="AH813" t="s">
        <v>5661</v>
      </c>
      <c r="AJ813">
        <v>13331316469</v>
      </c>
      <c r="AL813" t="s">
        <v>5010</v>
      </c>
      <c r="AM813" t="s">
        <v>5010</v>
      </c>
      <c r="AN813" t="s">
        <v>5216</v>
      </c>
      <c r="AO813" t="s">
        <v>5267</v>
      </c>
      <c r="AT813" t="s">
        <v>5005</v>
      </c>
      <c r="AU813" t="s">
        <v>5225</v>
      </c>
      <c r="AV813" t="s">
        <v>7864</v>
      </c>
      <c r="AW813" t="s">
        <v>3254</v>
      </c>
    </row>
    <row r="814" spans="1:49" hidden="1" x14ac:dyDescent="0.2">
      <c r="A814">
        <v>813</v>
      </c>
      <c r="B814" t="s">
        <v>278</v>
      </c>
      <c r="C814">
        <v>10000154</v>
      </c>
      <c r="D814" t="s">
        <v>6367</v>
      </c>
      <c r="E814">
        <v>10000158</v>
      </c>
      <c r="F814" t="s">
        <v>3219</v>
      </c>
      <c r="G814">
        <v>50000511</v>
      </c>
      <c r="H814">
        <v>35</v>
      </c>
      <c r="J814">
        <v>9000525</v>
      </c>
      <c r="K814" t="s">
        <v>278</v>
      </c>
      <c r="L814" t="s">
        <v>955</v>
      </c>
      <c r="M814">
        <v>103611</v>
      </c>
      <c r="N814" t="s">
        <v>4991</v>
      </c>
      <c r="O814" t="s">
        <v>3219</v>
      </c>
      <c r="Q814" t="s">
        <v>6399</v>
      </c>
      <c r="S814">
        <v>43374</v>
      </c>
      <c r="T814" t="s">
        <v>3215</v>
      </c>
      <c r="U814" t="s">
        <v>4992</v>
      </c>
      <c r="V814" t="s">
        <v>956</v>
      </c>
      <c r="W814" t="s">
        <v>125</v>
      </c>
      <c r="X814" t="s">
        <v>6057</v>
      </c>
      <c r="Y814" t="s">
        <v>8589</v>
      </c>
      <c r="Z814" t="s">
        <v>6071</v>
      </c>
      <c r="AA814" t="s">
        <v>5048</v>
      </c>
      <c r="AB814" t="s">
        <v>8593</v>
      </c>
      <c r="AD814" t="s">
        <v>6895</v>
      </c>
      <c r="AE814">
        <v>38</v>
      </c>
      <c r="AF814" t="s">
        <v>8607</v>
      </c>
      <c r="AG814" t="s">
        <v>8592</v>
      </c>
      <c r="AH814" t="s">
        <v>6553</v>
      </c>
      <c r="AJ814">
        <v>15131569940</v>
      </c>
      <c r="AL814" t="s">
        <v>5010</v>
      </c>
      <c r="AM814" t="s">
        <v>5010</v>
      </c>
      <c r="AN814" t="s">
        <v>5727</v>
      </c>
      <c r="AO814" t="s">
        <v>5177</v>
      </c>
      <c r="AP814" t="s">
        <v>5020</v>
      </c>
      <c r="AT814" t="s">
        <v>4998</v>
      </c>
      <c r="AU814" t="s">
        <v>6844</v>
      </c>
      <c r="AV814" t="s">
        <v>5153</v>
      </c>
      <c r="AW814" t="s">
        <v>8634</v>
      </c>
    </row>
    <row r="815" spans="1:49" x14ac:dyDescent="0.2">
      <c r="A815">
        <v>814</v>
      </c>
      <c r="B815" t="s">
        <v>278</v>
      </c>
      <c r="C815">
        <v>10000154</v>
      </c>
      <c r="D815" t="s">
        <v>6367</v>
      </c>
      <c r="E815">
        <v>10000158</v>
      </c>
      <c r="F815" t="s">
        <v>5039</v>
      </c>
      <c r="G815">
        <v>50000522</v>
      </c>
      <c r="H815">
        <v>36</v>
      </c>
      <c r="J815">
        <v>9000533</v>
      </c>
      <c r="K815" t="s">
        <v>278</v>
      </c>
      <c r="L815" t="s">
        <v>978</v>
      </c>
      <c r="M815">
        <v>104939</v>
      </c>
      <c r="N815" t="s">
        <v>4991</v>
      </c>
      <c r="O815" t="s">
        <v>3176</v>
      </c>
      <c r="Q815" t="s">
        <v>6404</v>
      </c>
      <c r="S815">
        <v>43374</v>
      </c>
      <c r="T815" t="s">
        <v>3215</v>
      </c>
      <c r="U815" t="s">
        <v>4992</v>
      </c>
      <c r="V815" t="s">
        <v>979</v>
      </c>
      <c r="W815" t="s">
        <v>105</v>
      </c>
      <c r="X815" t="s">
        <v>6057</v>
      </c>
      <c r="Y815" t="s">
        <v>8600</v>
      </c>
      <c r="Z815" t="s">
        <v>6062</v>
      </c>
      <c r="AA815" t="s">
        <v>5048</v>
      </c>
      <c r="AB815" t="s">
        <v>8593</v>
      </c>
      <c r="AD815" t="s">
        <v>6896</v>
      </c>
      <c r="AE815">
        <v>35</v>
      </c>
      <c r="AF815" t="s">
        <v>8604</v>
      </c>
      <c r="AG815" t="s">
        <v>8603</v>
      </c>
      <c r="AH815" t="s">
        <v>5661</v>
      </c>
      <c r="AJ815">
        <v>18132505789</v>
      </c>
      <c r="AL815" t="s">
        <v>5010</v>
      </c>
      <c r="AM815" t="s">
        <v>5010</v>
      </c>
      <c r="AN815" t="s">
        <v>5141</v>
      </c>
      <c r="AO815" t="s">
        <v>6897</v>
      </c>
      <c r="AP815" t="s">
        <v>5020</v>
      </c>
      <c r="AT815" t="s">
        <v>4998</v>
      </c>
      <c r="AU815" t="s">
        <v>6844</v>
      </c>
      <c r="AV815" t="s">
        <v>5153</v>
      </c>
      <c r="AW815" t="s">
        <v>8634</v>
      </c>
    </row>
    <row r="816" spans="1:49" hidden="1" x14ac:dyDescent="0.2">
      <c r="A816">
        <v>815</v>
      </c>
      <c r="B816" t="s">
        <v>278</v>
      </c>
      <c r="C816">
        <v>10000154</v>
      </c>
      <c r="D816" t="s">
        <v>6371</v>
      </c>
      <c r="E816">
        <v>10000157</v>
      </c>
      <c r="F816" t="s">
        <v>6420</v>
      </c>
      <c r="G816">
        <v>50000491</v>
      </c>
      <c r="H816">
        <v>37</v>
      </c>
      <c r="J816">
        <v>9000451</v>
      </c>
      <c r="K816" t="s">
        <v>278</v>
      </c>
      <c r="L816" t="s">
        <v>757</v>
      </c>
      <c r="M816">
        <v>102146</v>
      </c>
      <c r="N816" t="s">
        <v>4991</v>
      </c>
      <c r="O816" t="s">
        <v>3217</v>
      </c>
      <c r="Q816" t="s">
        <v>6238</v>
      </c>
      <c r="S816">
        <v>43374</v>
      </c>
      <c r="T816" t="s">
        <v>3215</v>
      </c>
      <c r="U816" t="s">
        <v>4992</v>
      </c>
      <c r="V816" t="s">
        <v>758</v>
      </c>
      <c r="W816" t="s">
        <v>125</v>
      </c>
      <c r="X816" t="s">
        <v>6057</v>
      </c>
      <c r="Y816" t="s">
        <v>8589</v>
      </c>
      <c r="Z816" t="s">
        <v>6071</v>
      </c>
      <c r="AA816" t="s">
        <v>5048</v>
      </c>
      <c r="AB816" t="s">
        <v>8593</v>
      </c>
      <c r="AD816" t="s">
        <v>6898</v>
      </c>
      <c r="AE816">
        <v>42</v>
      </c>
      <c r="AF816" t="s">
        <v>8595</v>
      </c>
      <c r="AG816" t="s">
        <v>8592</v>
      </c>
      <c r="AH816" t="s">
        <v>8256</v>
      </c>
      <c r="AI816">
        <v>37997</v>
      </c>
      <c r="AJ816">
        <v>13932564146</v>
      </c>
      <c r="AL816" t="s">
        <v>5793</v>
      </c>
      <c r="AM816" t="s">
        <v>5075</v>
      </c>
      <c r="AN816" t="s">
        <v>5362</v>
      </c>
      <c r="AO816" t="s">
        <v>5177</v>
      </c>
      <c r="AP816" t="s">
        <v>5020</v>
      </c>
      <c r="AT816" t="s">
        <v>4998</v>
      </c>
      <c r="AV816" t="s">
        <v>4999</v>
      </c>
      <c r="AW816" t="s">
        <v>7936</v>
      </c>
    </row>
    <row r="817" spans="1:49" hidden="1" x14ac:dyDescent="0.2">
      <c r="A817">
        <v>816</v>
      </c>
      <c r="B817" t="s">
        <v>278</v>
      </c>
      <c r="C817">
        <v>10000154</v>
      </c>
      <c r="D817" t="s">
        <v>6371</v>
      </c>
      <c r="E817">
        <v>10000157</v>
      </c>
      <c r="F817" t="s">
        <v>3219</v>
      </c>
      <c r="G817">
        <v>50000492</v>
      </c>
      <c r="H817">
        <v>38</v>
      </c>
      <c r="J817">
        <v>9000452</v>
      </c>
      <c r="K817" t="s">
        <v>278</v>
      </c>
      <c r="L817" t="s">
        <v>759</v>
      </c>
      <c r="M817">
        <v>102365</v>
      </c>
      <c r="N817" t="s">
        <v>4991</v>
      </c>
      <c r="O817" t="s">
        <v>3219</v>
      </c>
      <c r="Q817" t="s">
        <v>6413</v>
      </c>
      <c r="S817">
        <v>43374</v>
      </c>
      <c r="T817" t="s">
        <v>3215</v>
      </c>
      <c r="U817" t="s">
        <v>4992</v>
      </c>
      <c r="V817" t="s">
        <v>760</v>
      </c>
      <c r="W817" t="s">
        <v>125</v>
      </c>
      <c r="X817" t="s">
        <v>6057</v>
      </c>
      <c r="Y817" t="s">
        <v>8589</v>
      </c>
      <c r="Z817" t="s">
        <v>6071</v>
      </c>
      <c r="AA817" t="s">
        <v>4995</v>
      </c>
      <c r="AB817" t="s">
        <v>8590</v>
      </c>
      <c r="AD817" t="s">
        <v>6899</v>
      </c>
      <c r="AE817">
        <v>37</v>
      </c>
      <c r="AF817" t="s">
        <v>8607</v>
      </c>
      <c r="AG817" t="s">
        <v>8592</v>
      </c>
      <c r="AH817" t="s">
        <v>7897</v>
      </c>
      <c r="AJ817">
        <v>13931576595</v>
      </c>
      <c r="AL817" t="s">
        <v>5010</v>
      </c>
      <c r="AM817" t="s">
        <v>5010</v>
      </c>
      <c r="AN817" t="s">
        <v>5266</v>
      </c>
      <c r="AO817" t="s">
        <v>6900</v>
      </c>
      <c r="AP817" t="s">
        <v>5020</v>
      </c>
      <c r="AT817" t="s">
        <v>4998</v>
      </c>
      <c r="AV817" t="s">
        <v>4999</v>
      </c>
      <c r="AW817" t="s">
        <v>7936</v>
      </c>
    </row>
    <row r="818" spans="1:49" hidden="1" x14ac:dyDescent="0.2">
      <c r="A818">
        <v>817</v>
      </c>
      <c r="B818" t="s">
        <v>278</v>
      </c>
      <c r="C818">
        <v>10000154</v>
      </c>
      <c r="D818" t="s">
        <v>6371</v>
      </c>
      <c r="E818">
        <v>10000157</v>
      </c>
      <c r="F818" t="s">
        <v>3219</v>
      </c>
      <c r="G818">
        <v>50000493</v>
      </c>
      <c r="H818">
        <v>39</v>
      </c>
      <c r="J818">
        <v>9000480</v>
      </c>
      <c r="K818" t="s">
        <v>278</v>
      </c>
      <c r="L818" t="s">
        <v>837</v>
      </c>
      <c r="M818">
        <v>102359</v>
      </c>
      <c r="N818" t="s">
        <v>4991</v>
      </c>
      <c r="O818" t="s">
        <v>3219</v>
      </c>
      <c r="Q818" t="s">
        <v>6413</v>
      </c>
      <c r="S818">
        <v>43374</v>
      </c>
      <c r="T818" t="s">
        <v>3215</v>
      </c>
      <c r="U818" t="s">
        <v>4992</v>
      </c>
      <c r="V818" t="s">
        <v>838</v>
      </c>
      <c r="W818" t="s">
        <v>125</v>
      </c>
      <c r="X818" t="s">
        <v>6057</v>
      </c>
      <c r="Y818" t="s">
        <v>8589</v>
      </c>
      <c r="Z818" t="s">
        <v>6071</v>
      </c>
      <c r="AA818" t="s">
        <v>5048</v>
      </c>
      <c r="AB818" t="s">
        <v>8593</v>
      </c>
      <c r="AD818" t="s">
        <v>6901</v>
      </c>
      <c r="AE818">
        <v>37</v>
      </c>
      <c r="AF818" t="s">
        <v>8607</v>
      </c>
      <c r="AG818" t="s">
        <v>8592</v>
      </c>
      <c r="AH818" t="s">
        <v>7897</v>
      </c>
      <c r="AI818">
        <v>42292</v>
      </c>
      <c r="AJ818">
        <v>15930447558</v>
      </c>
      <c r="AL818" t="s">
        <v>5010</v>
      </c>
      <c r="AM818" t="s">
        <v>5010</v>
      </c>
      <c r="AN818" t="s">
        <v>5149</v>
      </c>
      <c r="AO818" t="s">
        <v>6424</v>
      </c>
      <c r="AP818" t="s">
        <v>5045</v>
      </c>
      <c r="AT818" t="s">
        <v>4998</v>
      </c>
      <c r="AU818" t="s">
        <v>5070</v>
      </c>
      <c r="AV818" t="s">
        <v>5071</v>
      </c>
      <c r="AW818" t="s">
        <v>8609</v>
      </c>
    </row>
    <row r="819" spans="1:49" hidden="1" x14ac:dyDescent="0.2">
      <c r="A819">
        <v>818</v>
      </c>
      <c r="B819" t="s">
        <v>278</v>
      </c>
      <c r="C819">
        <v>10000154</v>
      </c>
      <c r="D819" t="s">
        <v>6371</v>
      </c>
      <c r="E819">
        <v>10000157</v>
      </c>
      <c r="F819" t="s">
        <v>5091</v>
      </c>
      <c r="G819">
        <v>50000478</v>
      </c>
      <c r="H819">
        <v>40</v>
      </c>
      <c r="J819">
        <v>9000734</v>
      </c>
      <c r="K819" t="s">
        <v>278</v>
      </c>
      <c r="L819" t="s">
        <v>1561</v>
      </c>
      <c r="M819">
        <v>104255</v>
      </c>
      <c r="N819" t="s">
        <v>4991</v>
      </c>
      <c r="O819" t="s">
        <v>3176</v>
      </c>
      <c r="Q819" t="s">
        <v>6902</v>
      </c>
      <c r="S819">
        <v>43497</v>
      </c>
      <c r="T819" t="s">
        <v>3216</v>
      </c>
      <c r="U819" t="s">
        <v>5456</v>
      </c>
      <c r="V819" t="s">
        <v>1562</v>
      </c>
      <c r="W819" t="s">
        <v>105</v>
      </c>
      <c r="X819" t="s">
        <v>6057</v>
      </c>
      <c r="Y819" t="s">
        <v>8600</v>
      </c>
      <c r="Z819" t="s">
        <v>6062</v>
      </c>
      <c r="AA819" t="s">
        <v>5048</v>
      </c>
      <c r="AB819" t="s">
        <v>8593</v>
      </c>
      <c r="AD819" t="s">
        <v>6903</v>
      </c>
      <c r="AE819">
        <v>36</v>
      </c>
      <c r="AF819" t="s">
        <v>8607</v>
      </c>
      <c r="AG819" t="s">
        <v>8592</v>
      </c>
      <c r="AH819" t="s">
        <v>5243</v>
      </c>
      <c r="AI819">
        <v>38691</v>
      </c>
      <c r="AJ819">
        <v>13473548579</v>
      </c>
      <c r="AL819" t="s">
        <v>5010</v>
      </c>
      <c r="AM819" t="s">
        <v>5010</v>
      </c>
      <c r="AN819" t="s">
        <v>6904</v>
      </c>
      <c r="AO819" t="s">
        <v>5267</v>
      </c>
      <c r="AP819" t="s">
        <v>5020</v>
      </c>
      <c r="AT819" t="s">
        <v>4998</v>
      </c>
      <c r="AU819" t="s">
        <v>6025</v>
      </c>
      <c r="AV819" t="s">
        <v>5627</v>
      </c>
      <c r="AW819" t="s">
        <v>8401</v>
      </c>
    </row>
    <row r="820" spans="1:49" hidden="1" x14ac:dyDescent="0.2">
      <c r="A820">
        <v>819</v>
      </c>
      <c r="B820" t="s">
        <v>278</v>
      </c>
      <c r="C820">
        <v>10000154</v>
      </c>
      <c r="D820" t="s">
        <v>6371</v>
      </c>
      <c r="E820">
        <v>10000157</v>
      </c>
      <c r="F820" t="s">
        <v>6905</v>
      </c>
      <c r="G820">
        <v>50000499</v>
      </c>
      <c r="H820">
        <v>41</v>
      </c>
      <c r="J820">
        <v>9000458</v>
      </c>
      <c r="K820" t="s">
        <v>278</v>
      </c>
      <c r="L820" t="s">
        <v>777</v>
      </c>
      <c r="M820">
        <v>105133</v>
      </c>
      <c r="N820" t="s">
        <v>4991</v>
      </c>
      <c r="O820" t="s">
        <v>3223</v>
      </c>
      <c r="Q820" t="s">
        <v>6906</v>
      </c>
      <c r="S820">
        <v>43374</v>
      </c>
      <c r="T820" t="s">
        <v>3215</v>
      </c>
      <c r="U820" t="s">
        <v>4992</v>
      </c>
      <c r="V820" t="s">
        <v>778</v>
      </c>
      <c r="W820" t="s">
        <v>105</v>
      </c>
      <c r="X820" t="s">
        <v>6057</v>
      </c>
      <c r="Y820" t="s">
        <v>8600</v>
      </c>
      <c r="Z820" t="s">
        <v>6062</v>
      </c>
      <c r="AA820" t="s">
        <v>4995</v>
      </c>
      <c r="AB820" t="s">
        <v>8590</v>
      </c>
      <c r="AD820" t="s">
        <v>6907</v>
      </c>
      <c r="AE820">
        <v>52</v>
      </c>
      <c r="AF820" t="s">
        <v>8653</v>
      </c>
      <c r="AG820" t="s">
        <v>8592</v>
      </c>
      <c r="AH820" t="s">
        <v>8641</v>
      </c>
      <c r="AI820">
        <v>36005</v>
      </c>
      <c r="AJ820">
        <v>18931515132</v>
      </c>
      <c r="AL820" t="s">
        <v>5010</v>
      </c>
      <c r="AM820" t="s">
        <v>5010</v>
      </c>
      <c r="AN820" t="s">
        <v>5149</v>
      </c>
      <c r="AO820" t="s">
        <v>6908</v>
      </c>
      <c r="AP820" t="s">
        <v>5020</v>
      </c>
      <c r="AT820" t="s">
        <v>4998</v>
      </c>
      <c r="AV820" t="s">
        <v>4999</v>
      </c>
      <c r="AW820" t="s">
        <v>7936</v>
      </c>
    </row>
    <row r="821" spans="1:49" hidden="1" x14ac:dyDescent="0.2">
      <c r="A821">
        <v>820</v>
      </c>
      <c r="B821" t="s">
        <v>278</v>
      </c>
      <c r="C821">
        <v>10000154</v>
      </c>
      <c r="D821" t="s">
        <v>6371</v>
      </c>
      <c r="E821">
        <v>10000157</v>
      </c>
      <c r="F821" t="s">
        <v>6905</v>
      </c>
      <c r="G821">
        <v>50000500</v>
      </c>
      <c r="H821">
        <v>42</v>
      </c>
      <c r="J821">
        <v>9000471</v>
      </c>
      <c r="K821" t="s">
        <v>278</v>
      </c>
      <c r="L821" t="s">
        <v>816</v>
      </c>
      <c r="M821">
        <v>100115</v>
      </c>
      <c r="N821" t="s">
        <v>4991</v>
      </c>
      <c r="O821" t="s">
        <v>3223</v>
      </c>
      <c r="Q821" t="s">
        <v>6906</v>
      </c>
      <c r="S821">
        <v>43374</v>
      </c>
      <c r="T821" t="s">
        <v>3215</v>
      </c>
      <c r="U821" t="s">
        <v>4992</v>
      </c>
      <c r="V821" t="s">
        <v>817</v>
      </c>
      <c r="W821" t="s">
        <v>105</v>
      </c>
      <c r="X821" t="s">
        <v>6057</v>
      </c>
      <c r="Y821" t="s">
        <v>8600</v>
      </c>
      <c r="Z821" t="s">
        <v>6062</v>
      </c>
      <c r="AA821" t="s">
        <v>4995</v>
      </c>
      <c r="AB821" t="s">
        <v>8590</v>
      </c>
      <c r="AD821" t="s">
        <v>6909</v>
      </c>
      <c r="AE821">
        <v>54</v>
      </c>
      <c r="AF821" t="s">
        <v>8653</v>
      </c>
      <c r="AG821" t="s">
        <v>8592</v>
      </c>
      <c r="AH821" t="s">
        <v>8654</v>
      </c>
      <c r="AI821">
        <v>35964</v>
      </c>
      <c r="AJ821">
        <v>13831580518</v>
      </c>
      <c r="AL821" t="s">
        <v>5010</v>
      </c>
      <c r="AM821" t="s">
        <v>5010</v>
      </c>
      <c r="AN821" t="s">
        <v>5149</v>
      </c>
      <c r="AO821" t="s">
        <v>5614</v>
      </c>
      <c r="AP821" t="s">
        <v>5020</v>
      </c>
      <c r="AT821" t="s">
        <v>4998</v>
      </c>
      <c r="AV821" t="s">
        <v>4999</v>
      </c>
      <c r="AW821" t="s">
        <v>7936</v>
      </c>
    </row>
    <row r="822" spans="1:49" x14ac:dyDescent="0.2">
      <c r="A822">
        <v>821</v>
      </c>
      <c r="B822" t="s">
        <v>278</v>
      </c>
      <c r="C822">
        <v>10000154</v>
      </c>
      <c r="D822" t="s">
        <v>6371</v>
      </c>
      <c r="E822">
        <v>10000157</v>
      </c>
      <c r="F822" t="s">
        <v>6905</v>
      </c>
      <c r="G822">
        <v>50000503</v>
      </c>
      <c r="H822">
        <v>43</v>
      </c>
      <c r="J822">
        <v>9000483</v>
      </c>
      <c r="K822" t="s">
        <v>278</v>
      </c>
      <c r="L822" t="s">
        <v>846</v>
      </c>
      <c r="M822">
        <v>201550</v>
      </c>
      <c r="N822" t="s">
        <v>4991</v>
      </c>
      <c r="O822" t="s">
        <v>3222</v>
      </c>
      <c r="Q822" t="s">
        <v>6906</v>
      </c>
      <c r="S822">
        <v>43374</v>
      </c>
      <c r="T822" t="s">
        <v>3215</v>
      </c>
      <c r="U822" t="s">
        <v>4992</v>
      </c>
      <c r="V822" t="s">
        <v>847</v>
      </c>
      <c r="W822" t="s">
        <v>105</v>
      </c>
      <c r="X822" t="s">
        <v>6057</v>
      </c>
      <c r="Y822" t="s">
        <v>8600</v>
      </c>
      <c r="Z822" t="s">
        <v>6062</v>
      </c>
      <c r="AD822" t="s">
        <v>6910</v>
      </c>
      <c r="AE822">
        <v>30</v>
      </c>
      <c r="AF822" t="s">
        <v>8602</v>
      </c>
      <c r="AG822" t="s">
        <v>8603</v>
      </c>
      <c r="AH822" t="s">
        <v>5682</v>
      </c>
      <c r="AI822">
        <v>40688</v>
      </c>
      <c r="AJ822">
        <v>15081587682</v>
      </c>
      <c r="AL822" t="s">
        <v>5075</v>
      </c>
      <c r="AM822" t="s">
        <v>5075</v>
      </c>
      <c r="AN822" t="s">
        <v>5434</v>
      </c>
      <c r="AO822" t="s">
        <v>6911</v>
      </c>
      <c r="AP822" t="s">
        <v>5151</v>
      </c>
      <c r="AT822" t="s">
        <v>4998</v>
      </c>
      <c r="AU822" t="s">
        <v>5070</v>
      </c>
      <c r="AV822" t="s">
        <v>5071</v>
      </c>
      <c r="AW822" t="s">
        <v>8609</v>
      </c>
    </row>
    <row r="823" spans="1:49" x14ac:dyDescent="0.2">
      <c r="A823">
        <v>822</v>
      </c>
      <c r="B823" t="s">
        <v>278</v>
      </c>
      <c r="C823">
        <v>10000154</v>
      </c>
      <c r="D823" t="s">
        <v>6371</v>
      </c>
      <c r="E823">
        <v>10000157</v>
      </c>
      <c r="F823" t="s">
        <v>6905</v>
      </c>
      <c r="G823">
        <v>50000506</v>
      </c>
      <c r="H823">
        <v>44</v>
      </c>
      <c r="J823">
        <v>9000596</v>
      </c>
      <c r="K823" t="s">
        <v>278</v>
      </c>
      <c r="L823" t="s">
        <v>1158</v>
      </c>
      <c r="N823" t="s">
        <v>4991</v>
      </c>
      <c r="O823" t="s">
        <v>3234</v>
      </c>
      <c r="Q823" t="s">
        <v>6912</v>
      </c>
      <c r="S823">
        <v>43497</v>
      </c>
      <c r="T823" t="s">
        <v>3216</v>
      </c>
      <c r="U823" t="s">
        <v>4992</v>
      </c>
      <c r="V823" t="s">
        <v>1159</v>
      </c>
      <c r="W823" t="s">
        <v>105</v>
      </c>
      <c r="X823" t="s">
        <v>6057</v>
      </c>
      <c r="Y823" t="s">
        <v>8600</v>
      </c>
      <c r="Z823" t="s">
        <v>6062</v>
      </c>
      <c r="AD823" t="s">
        <v>6913</v>
      </c>
      <c r="AE823">
        <v>25</v>
      </c>
      <c r="AF823" t="s">
        <v>8614</v>
      </c>
      <c r="AG823" t="s">
        <v>8603</v>
      </c>
      <c r="AH823" t="s">
        <v>5318</v>
      </c>
      <c r="AI823">
        <v>42168</v>
      </c>
      <c r="AJ823">
        <v>18047252736</v>
      </c>
      <c r="AL823" t="s">
        <v>5075</v>
      </c>
      <c r="AM823" t="s">
        <v>5075</v>
      </c>
      <c r="AN823" t="s">
        <v>5434</v>
      </c>
      <c r="AO823" t="s">
        <v>5267</v>
      </c>
      <c r="AT823" t="s">
        <v>5096</v>
      </c>
      <c r="AU823" t="s">
        <v>5261</v>
      </c>
      <c r="AV823" t="s">
        <v>5262</v>
      </c>
      <c r="AW823" t="s">
        <v>5318</v>
      </c>
    </row>
    <row r="824" spans="1:49" x14ac:dyDescent="0.2">
      <c r="A824">
        <v>823</v>
      </c>
      <c r="B824" t="s">
        <v>278</v>
      </c>
      <c r="C824">
        <v>10000154</v>
      </c>
      <c r="D824" t="s">
        <v>6371</v>
      </c>
      <c r="E824">
        <v>10000157</v>
      </c>
      <c r="F824" t="s">
        <v>6914</v>
      </c>
      <c r="G824">
        <v>50000494</v>
      </c>
      <c r="H824">
        <v>45</v>
      </c>
      <c r="J824">
        <v>9000492</v>
      </c>
      <c r="K824" t="s">
        <v>278</v>
      </c>
      <c r="L824" t="s">
        <v>860</v>
      </c>
      <c r="N824" t="s">
        <v>4991</v>
      </c>
      <c r="O824" t="s">
        <v>3234</v>
      </c>
      <c r="Q824" t="s">
        <v>6915</v>
      </c>
      <c r="S824">
        <v>43374</v>
      </c>
      <c r="T824" t="s">
        <v>3215</v>
      </c>
      <c r="U824" t="s">
        <v>4992</v>
      </c>
      <c r="V824" t="s">
        <v>861</v>
      </c>
      <c r="W824" t="s">
        <v>105</v>
      </c>
      <c r="X824" t="s">
        <v>6057</v>
      </c>
      <c r="Y824" t="s">
        <v>8600</v>
      </c>
      <c r="Z824" t="s">
        <v>6062</v>
      </c>
      <c r="AD824" t="s">
        <v>6916</v>
      </c>
      <c r="AE824">
        <v>28</v>
      </c>
      <c r="AF824" t="s">
        <v>8602</v>
      </c>
      <c r="AG824" t="s">
        <v>8603</v>
      </c>
      <c r="AH824" t="s">
        <v>7216</v>
      </c>
      <c r="AJ824">
        <v>17330544382</v>
      </c>
      <c r="AL824" t="s">
        <v>5075</v>
      </c>
      <c r="AM824" t="s">
        <v>5075</v>
      </c>
      <c r="AN824" t="s">
        <v>5272</v>
      </c>
      <c r="AO824" t="s">
        <v>5146</v>
      </c>
      <c r="AT824" t="s">
        <v>5096</v>
      </c>
      <c r="AU824" t="s">
        <v>5120</v>
      </c>
      <c r="AV824" t="s">
        <v>5121</v>
      </c>
      <c r="AW824" t="s">
        <v>7216</v>
      </c>
    </row>
    <row r="825" spans="1:49" x14ac:dyDescent="0.2">
      <c r="A825">
        <v>824</v>
      </c>
      <c r="B825" t="s">
        <v>278</v>
      </c>
      <c r="C825">
        <v>10000154</v>
      </c>
      <c r="D825" t="s">
        <v>6371</v>
      </c>
      <c r="E825">
        <v>10000157</v>
      </c>
      <c r="F825" t="s">
        <v>6914</v>
      </c>
      <c r="G825">
        <v>50000495</v>
      </c>
      <c r="H825">
        <v>46</v>
      </c>
      <c r="J825">
        <v>9000493</v>
      </c>
      <c r="K825" t="s">
        <v>278</v>
      </c>
      <c r="L825" t="s">
        <v>863</v>
      </c>
      <c r="N825" t="s">
        <v>4991</v>
      </c>
      <c r="O825" t="s">
        <v>3234</v>
      </c>
      <c r="Q825" t="s">
        <v>6915</v>
      </c>
      <c r="S825">
        <v>43374</v>
      </c>
      <c r="T825" t="s">
        <v>3215</v>
      </c>
      <c r="U825" t="s">
        <v>4992</v>
      </c>
      <c r="V825" t="s">
        <v>864</v>
      </c>
      <c r="W825" t="s">
        <v>105</v>
      </c>
      <c r="X825" t="s">
        <v>6057</v>
      </c>
      <c r="Y825" t="s">
        <v>8600</v>
      </c>
      <c r="Z825" t="s">
        <v>6062</v>
      </c>
      <c r="AD825" t="s">
        <v>6917</v>
      </c>
      <c r="AE825">
        <v>29</v>
      </c>
      <c r="AF825" t="s">
        <v>8602</v>
      </c>
      <c r="AG825" t="s">
        <v>8603</v>
      </c>
      <c r="AH825" t="s">
        <v>7216</v>
      </c>
      <c r="AI825">
        <v>43066</v>
      </c>
      <c r="AJ825">
        <v>18244575544</v>
      </c>
      <c r="AL825" t="s">
        <v>5075</v>
      </c>
      <c r="AM825" t="s">
        <v>5075</v>
      </c>
      <c r="AN825" t="s">
        <v>5272</v>
      </c>
      <c r="AO825" t="s">
        <v>5146</v>
      </c>
      <c r="AT825" t="s">
        <v>5096</v>
      </c>
      <c r="AU825" t="s">
        <v>5120</v>
      </c>
      <c r="AV825" t="s">
        <v>5121</v>
      </c>
      <c r="AW825" t="s">
        <v>7216</v>
      </c>
    </row>
    <row r="826" spans="1:49" x14ac:dyDescent="0.2">
      <c r="A826">
        <v>825</v>
      </c>
      <c r="B826" t="s">
        <v>278</v>
      </c>
      <c r="C826">
        <v>10000154</v>
      </c>
      <c r="D826" t="s">
        <v>6371</v>
      </c>
      <c r="E826">
        <v>10000157</v>
      </c>
      <c r="F826" t="s">
        <v>6914</v>
      </c>
      <c r="G826">
        <v>50000496</v>
      </c>
      <c r="H826">
        <v>47</v>
      </c>
      <c r="J826">
        <v>9000494</v>
      </c>
      <c r="K826" t="s">
        <v>278</v>
      </c>
      <c r="L826" t="s">
        <v>866</v>
      </c>
      <c r="N826" t="s">
        <v>4991</v>
      </c>
      <c r="O826" t="s">
        <v>3234</v>
      </c>
      <c r="Q826" t="s">
        <v>6915</v>
      </c>
      <c r="S826">
        <v>43374</v>
      </c>
      <c r="T826" t="s">
        <v>3215</v>
      </c>
      <c r="U826" t="s">
        <v>4992</v>
      </c>
      <c r="V826" t="s">
        <v>867</v>
      </c>
      <c r="W826" t="s">
        <v>105</v>
      </c>
      <c r="X826" t="s">
        <v>6057</v>
      </c>
      <c r="Y826" t="s">
        <v>8600</v>
      </c>
      <c r="Z826" t="s">
        <v>6062</v>
      </c>
      <c r="AD826" t="s">
        <v>6918</v>
      </c>
      <c r="AE826">
        <v>29</v>
      </c>
      <c r="AF826" t="s">
        <v>8602</v>
      </c>
      <c r="AG826" t="s">
        <v>8603</v>
      </c>
      <c r="AH826" t="s">
        <v>7216</v>
      </c>
      <c r="AI826">
        <v>41417</v>
      </c>
      <c r="AJ826">
        <v>15232525336</v>
      </c>
      <c r="AL826" t="s">
        <v>5075</v>
      </c>
      <c r="AM826" t="s">
        <v>5075</v>
      </c>
      <c r="AN826" t="s">
        <v>5272</v>
      </c>
      <c r="AO826" t="s">
        <v>5146</v>
      </c>
      <c r="AT826" t="s">
        <v>5096</v>
      </c>
      <c r="AU826" t="s">
        <v>5120</v>
      </c>
      <c r="AV826" t="s">
        <v>5121</v>
      </c>
      <c r="AW826" t="s">
        <v>7216</v>
      </c>
    </row>
    <row r="827" spans="1:49" x14ac:dyDescent="0.2">
      <c r="A827">
        <v>826</v>
      </c>
      <c r="B827" t="s">
        <v>278</v>
      </c>
      <c r="C827">
        <v>10000154</v>
      </c>
      <c r="D827" t="s">
        <v>6371</v>
      </c>
      <c r="E827">
        <v>10000157</v>
      </c>
      <c r="F827" t="s">
        <v>6914</v>
      </c>
      <c r="G827">
        <v>50000497</v>
      </c>
      <c r="H827">
        <v>48</v>
      </c>
      <c r="J827">
        <v>9000495</v>
      </c>
      <c r="K827" t="s">
        <v>278</v>
      </c>
      <c r="L827" t="s">
        <v>869</v>
      </c>
      <c r="N827" t="s">
        <v>4991</v>
      </c>
      <c r="O827" t="s">
        <v>3234</v>
      </c>
      <c r="Q827" t="s">
        <v>6915</v>
      </c>
      <c r="S827">
        <v>43374</v>
      </c>
      <c r="T827" t="s">
        <v>3215</v>
      </c>
      <c r="U827" t="s">
        <v>4992</v>
      </c>
      <c r="V827" t="s">
        <v>870</v>
      </c>
      <c r="W827" t="s">
        <v>105</v>
      </c>
      <c r="X827" t="s">
        <v>6057</v>
      </c>
      <c r="Y827" t="s">
        <v>8600</v>
      </c>
      <c r="Z827" t="s">
        <v>6062</v>
      </c>
      <c r="AD827" t="s">
        <v>6919</v>
      </c>
      <c r="AE827">
        <v>27</v>
      </c>
      <c r="AF827" t="s">
        <v>8602</v>
      </c>
      <c r="AG827" t="s">
        <v>8603</v>
      </c>
      <c r="AH827" t="s">
        <v>7216</v>
      </c>
      <c r="AJ827">
        <v>18232579048</v>
      </c>
      <c r="AL827" t="s">
        <v>5075</v>
      </c>
      <c r="AM827" t="s">
        <v>5075</v>
      </c>
      <c r="AN827" t="s">
        <v>5272</v>
      </c>
      <c r="AO827" t="s">
        <v>5146</v>
      </c>
      <c r="AT827" t="s">
        <v>5096</v>
      </c>
      <c r="AU827" t="s">
        <v>5120</v>
      </c>
      <c r="AV827" t="s">
        <v>5121</v>
      </c>
      <c r="AW827" t="s">
        <v>7216</v>
      </c>
    </row>
    <row r="828" spans="1:49" x14ac:dyDescent="0.2">
      <c r="A828">
        <v>827</v>
      </c>
      <c r="B828" t="s">
        <v>278</v>
      </c>
      <c r="C828">
        <v>10000154</v>
      </c>
      <c r="D828" t="s">
        <v>6371</v>
      </c>
      <c r="E828">
        <v>10000157</v>
      </c>
      <c r="F828" t="s">
        <v>6914</v>
      </c>
      <c r="G828">
        <v>50000498</v>
      </c>
      <c r="H828">
        <v>49</v>
      </c>
      <c r="J828">
        <v>9000617</v>
      </c>
      <c r="K828" t="s">
        <v>278</v>
      </c>
      <c r="L828" t="s">
        <v>1221</v>
      </c>
      <c r="M828">
        <v>200496</v>
      </c>
      <c r="N828" t="s">
        <v>4991</v>
      </c>
      <c r="O828" t="s">
        <v>3218</v>
      </c>
      <c r="Q828" t="s">
        <v>6915</v>
      </c>
      <c r="S828">
        <v>43374</v>
      </c>
      <c r="T828" t="s">
        <v>3215</v>
      </c>
      <c r="U828" t="s">
        <v>4992</v>
      </c>
      <c r="V828" t="s">
        <v>1222</v>
      </c>
      <c r="W828" t="s">
        <v>105</v>
      </c>
      <c r="X828" t="s">
        <v>6057</v>
      </c>
      <c r="Y828" t="s">
        <v>8600</v>
      </c>
      <c r="Z828" t="s">
        <v>6062</v>
      </c>
      <c r="AA828" t="s">
        <v>5054</v>
      </c>
      <c r="AB828" t="s">
        <v>8601</v>
      </c>
      <c r="AC828" t="s">
        <v>5049</v>
      </c>
      <c r="AD828" t="s">
        <v>6920</v>
      </c>
      <c r="AE828">
        <v>28</v>
      </c>
      <c r="AF828" t="s">
        <v>8602</v>
      </c>
      <c r="AG828" t="s">
        <v>8603</v>
      </c>
      <c r="AH828" t="s">
        <v>7425</v>
      </c>
      <c r="AI828">
        <v>41713</v>
      </c>
      <c r="AJ828">
        <v>15031561396</v>
      </c>
      <c r="AL828" t="s">
        <v>5010</v>
      </c>
      <c r="AM828" t="s">
        <v>5010</v>
      </c>
      <c r="AN828" t="s">
        <v>5272</v>
      </c>
      <c r="AO828" t="s">
        <v>5177</v>
      </c>
      <c r="AT828" t="s">
        <v>4998</v>
      </c>
      <c r="AU828" t="s">
        <v>5127</v>
      </c>
      <c r="AV828" t="s">
        <v>5013</v>
      </c>
      <c r="AW828" t="s">
        <v>5318</v>
      </c>
    </row>
    <row r="829" spans="1:49" x14ac:dyDescent="0.2">
      <c r="A829">
        <v>828</v>
      </c>
      <c r="B829" t="s">
        <v>278</v>
      </c>
      <c r="C829">
        <v>10000154</v>
      </c>
      <c r="D829" t="s">
        <v>6371</v>
      </c>
      <c r="E829">
        <v>10000157</v>
      </c>
      <c r="F829" t="s">
        <v>6905</v>
      </c>
      <c r="G829">
        <v>50000501</v>
      </c>
      <c r="H829">
        <v>50</v>
      </c>
      <c r="J829">
        <v>9000477</v>
      </c>
      <c r="K829" t="s">
        <v>278</v>
      </c>
      <c r="L829" t="s">
        <v>828</v>
      </c>
      <c r="M829">
        <v>201508</v>
      </c>
      <c r="N829" t="s">
        <v>4991</v>
      </c>
      <c r="O829" t="s">
        <v>3218</v>
      </c>
      <c r="Q829" t="s">
        <v>6921</v>
      </c>
      <c r="S829">
        <v>43374</v>
      </c>
      <c r="T829" t="s">
        <v>3215</v>
      </c>
      <c r="U829" t="s">
        <v>4992</v>
      </c>
      <c r="V829" t="s">
        <v>829</v>
      </c>
      <c r="W829" t="s">
        <v>105</v>
      </c>
      <c r="X829" t="s">
        <v>6057</v>
      </c>
      <c r="Y829" t="s">
        <v>8600</v>
      </c>
      <c r="Z829" t="s">
        <v>6062</v>
      </c>
      <c r="AA829" t="s">
        <v>5054</v>
      </c>
      <c r="AB829" t="s">
        <v>8601</v>
      </c>
      <c r="AD829" t="s">
        <v>6922</v>
      </c>
      <c r="AE829">
        <v>26</v>
      </c>
      <c r="AF829" t="s">
        <v>8614</v>
      </c>
      <c r="AG829" t="s">
        <v>8603</v>
      </c>
      <c r="AH829" t="s">
        <v>5682</v>
      </c>
      <c r="AJ829">
        <v>18331579006</v>
      </c>
      <c r="AL829" t="s">
        <v>5010</v>
      </c>
      <c r="AM829" t="s">
        <v>5010</v>
      </c>
      <c r="AN829" t="s">
        <v>5393</v>
      </c>
      <c r="AO829" t="s">
        <v>6506</v>
      </c>
      <c r="AP829" t="s">
        <v>5020</v>
      </c>
      <c r="AT829" t="s">
        <v>4998</v>
      </c>
      <c r="AU829" t="s">
        <v>5070</v>
      </c>
      <c r="AV829" t="s">
        <v>5071</v>
      </c>
      <c r="AW829" t="s">
        <v>8609</v>
      </c>
    </row>
    <row r="830" spans="1:49" x14ac:dyDescent="0.2">
      <c r="A830">
        <v>829</v>
      </c>
      <c r="B830" t="s">
        <v>278</v>
      </c>
      <c r="C830">
        <v>10000154</v>
      </c>
      <c r="D830" t="s">
        <v>6371</v>
      </c>
      <c r="E830">
        <v>10000157</v>
      </c>
      <c r="F830" t="s">
        <v>5091</v>
      </c>
      <c r="G830">
        <v>50000478</v>
      </c>
      <c r="H830">
        <v>51</v>
      </c>
      <c r="J830">
        <v>9000742</v>
      </c>
      <c r="K830" t="s">
        <v>278</v>
      </c>
      <c r="L830" t="s">
        <v>1585</v>
      </c>
      <c r="M830">
        <v>104903</v>
      </c>
      <c r="N830" t="s">
        <v>4991</v>
      </c>
      <c r="O830" t="s">
        <v>3218</v>
      </c>
      <c r="Q830" t="s">
        <v>6921</v>
      </c>
      <c r="S830">
        <v>43497</v>
      </c>
      <c r="T830" t="s">
        <v>3216</v>
      </c>
      <c r="U830" t="s">
        <v>4992</v>
      </c>
      <c r="V830" t="s">
        <v>1586</v>
      </c>
      <c r="W830" t="s">
        <v>105</v>
      </c>
      <c r="X830" t="s">
        <v>6057</v>
      </c>
      <c r="Y830" t="s">
        <v>8600</v>
      </c>
      <c r="Z830" t="s">
        <v>6062</v>
      </c>
      <c r="AA830" t="s">
        <v>5048</v>
      </c>
      <c r="AB830" t="s">
        <v>8593</v>
      </c>
      <c r="AD830" t="s">
        <v>5666</v>
      </c>
      <c r="AE830">
        <v>33</v>
      </c>
      <c r="AF830" t="s">
        <v>8604</v>
      </c>
      <c r="AG830" t="s">
        <v>8603</v>
      </c>
      <c r="AH830" t="s">
        <v>5661</v>
      </c>
      <c r="AJ830">
        <v>13603380502</v>
      </c>
      <c r="AL830" t="s">
        <v>5010</v>
      </c>
      <c r="AM830" t="s">
        <v>5010</v>
      </c>
      <c r="AN830" t="s">
        <v>5083</v>
      </c>
      <c r="AO830" t="s">
        <v>6923</v>
      </c>
      <c r="AP830" t="s">
        <v>5020</v>
      </c>
      <c r="AT830" t="s">
        <v>4998</v>
      </c>
      <c r="AU830" t="s">
        <v>6025</v>
      </c>
      <c r="AV830" t="s">
        <v>5627</v>
      </c>
      <c r="AW830" t="s">
        <v>8401</v>
      </c>
    </row>
    <row r="831" spans="1:49" hidden="1" x14ac:dyDescent="0.2">
      <c r="A831">
        <v>830</v>
      </c>
      <c r="B831" t="s">
        <v>278</v>
      </c>
      <c r="C831">
        <v>10000154</v>
      </c>
      <c r="D831" t="s">
        <v>6924</v>
      </c>
      <c r="E831">
        <v>10000158</v>
      </c>
      <c r="F831" t="s">
        <v>6925</v>
      </c>
      <c r="G831">
        <v>50000528</v>
      </c>
      <c r="H831">
        <v>52</v>
      </c>
      <c r="J831">
        <v>9000464</v>
      </c>
      <c r="K831" t="s">
        <v>278</v>
      </c>
      <c r="L831" t="s">
        <v>795</v>
      </c>
      <c r="M831">
        <v>104333</v>
      </c>
      <c r="N831" t="s">
        <v>4991</v>
      </c>
      <c r="O831" t="s">
        <v>3220</v>
      </c>
      <c r="Q831" t="s">
        <v>6926</v>
      </c>
      <c r="S831">
        <v>43374</v>
      </c>
      <c r="T831" t="s">
        <v>3215</v>
      </c>
      <c r="U831" t="s">
        <v>4992</v>
      </c>
      <c r="V831" t="s">
        <v>796</v>
      </c>
      <c r="W831" t="s">
        <v>125</v>
      </c>
      <c r="X831" t="s">
        <v>6057</v>
      </c>
      <c r="Y831" t="s">
        <v>8589</v>
      </c>
      <c r="Z831" t="s">
        <v>6071</v>
      </c>
      <c r="AA831" t="s">
        <v>5048</v>
      </c>
      <c r="AB831" t="s">
        <v>8593</v>
      </c>
      <c r="AD831" t="s">
        <v>5623</v>
      </c>
      <c r="AE831">
        <v>37</v>
      </c>
      <c r="AF831" t="s">
        <v>8607</v>
      </c>
      <c r="AG831" t="s">
        <v>8592</v>
      </c>
      <c r="AH831" t="s">
        <v>5243</v>
      </c>
      <c r="AJ831">
        <v>17399798385</v>
      </c>
      <c r="AK831">
        <v>15131588385</v>
      </c>
      <c r="AL831" t="s">
        <v>5010</v>
      </c>
      <c r="AM831" t="s">
        <v>5010</v>
      </c>
      <c r="AN831" t="s">
        <v>5101</v>
      </c>
      <c r="AO831" t="s">
        <v>5177</v>
      </c>
      <c r="AP831" t="s">
        <v>5020</v>
      </c>
      <c r="AT831" t="s">
        <v>4998</v>
      </c>
      <c r="AV831" t="s">
        <v>4999</v>
      </c>
      <c r="AW831" t="s">
        <v>7936</v>
      </c>
    </row>
    <row r="832" spans="1:49" x14ac:dyDescent="0.2">
      <c r="A832">
        <v>831</v>
      </c>
      <c r="B832" t="s">
        <v>278</v>
      </c>
      <c r="C832">
        <v>10000154</v>
      </c>
      <c r="D832" t="s">
        <v>6927</v>
      </c>
      <c r="E832">
        <v>10000164</v>
      </c>
      <c r="F832" t="s">
        <v>3232</v>
      </c>
      <c r="G832">
        <v>50000584</v>
      </c>
      <c r="H832">
        <v>53</v>
      </c>
      <c r="J832">
        <v>9000529</v>
      </c>
      <c r="K832" t="s">
        <v>278</v>
      </c>
      <c r="L832" t="s">
        <v>967</v>
      </c>
      <c r="M832">
        <v>104315</v>
      </c>
      <c r="N832" t="s">
        <v>4991</v>
      </c>
      <c r="O832" t="s">
        <v>3233</v>
      </c>
      <c r="Q832" t="s">
        <v>6928</v>
      </c>
      <c r="S832">
        <v>43374</v>
      </c>
      <c r="T832" t="s">
        <v>3215</v>
      </c>
      <c r="U832" t="s">
        <v>4992</v>
      </c>
      <c r="V832" t="s">
        <v>3241</v>
      </c>
      <c r="W832" t="s">
        <v>125</v>
      </c>
      <c r="X832" t="s">
        <v>6057</v>
      </c>
      <c r="Y832" t="s">
        <v>8589</v>
      </c>
      <c r="Z832" t="s">
        <v>6071</v>
      </c>
      <c r="AA832" t="s">
        <v>5054</v>
      </c>
      <c r="AB832" t="s">
        <v>8601</v>
      </c>
      <c r="AD832" t="s">
        <v>6929</v>
      </c>
      <c r="AE832">
        <v>35</v>
      </c>
      <c r="AF832" t="s">
        <v>8604</v>
      </c>
      <c r="AG832" t="s">
        <v>8603</v>
      </c>
      <c r="AH832" t="s">
        <v>5243</v>
      </c>
      <c r="AI832">
        <v>39035</v>
      </c>
      <c r="AJ832">
        <v>13333157121</v>
      </c>
      <c r="AK832">
        <v>15176727121</v>
      </c>
      <c r="AL832" t="s">
        <v>5010</v>
      </c>
      <c r="AM832" t="s">
        <v>5010</v>
      </c>
      <c r="AN832" t="s">
        <v>5083</v>
      </c>
      <c r="AO832" t="s">
        <v>6256</v>
      </c>
      <c r="AP832" t="s">
        <v>5020</v>
      </c>
      <c r="AT832" t="s">
        <v>4998</v>
      </c>
      <c r="AU832" t="s">
        <v>6844</v>
      </c>
      <c r="AV832" t="s">
        <v>5153</v>
      </c>
      <c r="AW832" t="s">
        <v>8634</v>
      </c>
    </row>
    <row r="833" spans="1:49" x14ac:dyDescent="0.2">
      <c r="A833">
        <v>832</v>
      </c>
      <c r="B833" t="s">
        <v>278</v>
      </c>
      <c r="C833">
        <v>10000154</v>
      </c>
      <c r="D833" t="s">
        <v>6927</v>
      </c>
      <c r="E833">
        <v>10000164</v>
      </c>
      <c r="F833" t="s">
        <v>3230</v>
      </c>
      <c r="G833">
        <v>50000585</v>
      </c>
      <c r="H833">
        <v>54</v>
      </c>
      <c r="J833">
        <v>9000528</v>
      </c>
      <c r="K833" t="s">
        <v>278</v>
      </c>
      <c r="L833" t="s">
        <v>964</v>
      </c>
      <c r="M833">
        <v>104308</v>
      </c>
      <c r="N833" t="s">
        <v>4991</v>
      </c>
      <c r="O833" t="s">
        <v>3230</v>
      </c>
      <c r="Q833" t="s">
        <v>6930</v>
      </c>
      <c r="S833">
        <v>43374</v>
      </c>
      <c r="T833" t="s">
        <v>3215</v>
      </c>
      <c r="U833" t="s">
        <v>4992</v>
      </c>
      <c r="V833" t="s">
        <v>965</v>
      </c>
      <c r="W833" t="s">
        <v>125</v>
      </c>
      <c r="X833" t="s">
        <v>6057</v>
      </c>
      <c r="Y833" t="s">
        <v>8589</v>
      </c>
      <c r="Z833" t="s">
        <v>6071</v>
      </c>
      <c r="AA833" t="s">
        <v>5054</v>
      </c>
      <c r="AB833" t="s">
        <v>8601</v>
      </c>
      <c r="AC833" t="s">
        <v>5049</v>
      </c>
      <c r="AD833" t="s">
        <v>6931</v>
      </c>
      <c r="AE833">
        <v>33</v>
      </c>
      <c r="AF833" t="s">
        <v>8604</v>
      </c>
      <c r="AG833" t="s">
        <v>8603</v>
      </c>
      <c r="AH833" t="s">
        <v>5243</v>
      </c>
      <c r="AJ833">
        <v>15830512760</v>
      </c>
      <c r="AL833" t="s">
        <v>5387</v>
      </c>
      <c r="AM833" t="s">
        <v>5387</v>
      </c>
      <c r="AN833" t="s">
        <v>6932</v>
      </c>
      <c r="AO833" t="s">
        <v>6432</v>
      </c>
      <c r="AP833" t="s">
        <v>5020</v>
      </c>
      <c r="AT833" t="s">
        <v>4998</v>
      </c>
      <c r="AU833" t="s">
        <v>6844</v>
      </c>
      <c r="AV833" t="s">
        <v>5153</v>
      </c>
      <c r="AW833" t="s">
        <v>8634</v>
      </c>
    </row>
    <row r="834" spans="1:49" hidden="1" x14ac:dyDescent="0.2">
      <c r="A834">
        <v>833</v>
      </c>
      <c r="B834" t="s">
        <v>278</v>
      </c>
      <c r="C834">
        <v>10000154</v>
      </c>
      <c r="D834" t="s">
        <v>6933</v>
      </c>
      <c r="E834">
        <v>10000158</v>
      </c>
      <c r="F834" t="s">
        <v>6934</v>
      </c>
      <c r="G834">
        <v>50000524</v>
      </c>
      <c r="H834">
        <v>55</v>
      </c>
      <c r="J834">
        <v>9000521</v>
      </c>
      <c r="K834" t="s">
        <v>278</v>
      </c>
      <c r="L834" t="s">
        <v>943</v>
      </c>
      <c r="M834">
        <v>101848</v>
      </c>
      <c r="N834" t="s">
        <v>4991</v>
      </c>
      <c r="O834" t="s">
        <v>3220</v>
      </c>
      <c r="Q834" t="s">
        <v>6935</v>
      </c>
      <c r="S834">
        <v>43374</v>
      </c>
      <c r="T834" t="s">
        <v>3215</v>
      </c>
      <c r="U834" t="s">
        <v>4992</v>
      </c>
      <c r="V834" t="s">
        <v>944</v>
      </c>
      <c r="W834" t="s">
        <v>125</v>
      </c>
      <c r="X834" t="s">
        <v>6057</v>
      </c>
      <c r="Y834" t="s">
        <v>8589</v>
      </c>
      <c r="Z834" t="s">
        <v>6071</v>
      </c>
      <c r="AA834" t="s">
        <v>5048</v>
      </c>
      <c r="AB834" t="s">
        <v>8593</v>
      </c>
      <c r="AD834" t="s">
        <v>6936</v>
      </c>
      <c r="AE834">
        <v>38</v>
      </c>
      <c r="AF834" t="s">
        <v>8607</v>
      </c>
      <c r="AG834" t="s">
        <v>8592</v>
      </c>
      <c r="AH834" t="s">
        <v>7897</v>
      </c>
      <c r="AJ834">
        <v>15833520321</v>
      </c>
      <c r="AK834">
        <v>13932546309</v>
      </c>
      <c r="AL834" t="s">
        <v>5010</v>
      </c>
      <c r="AM834" t="s">
        <v>5010</v>
      </c>
      <c r="AN834" t="s">
        <v>6937</v>
      </c>
      <c r="AO834" t="s">
        <v>5177</v>
      </c>
      <c r="AP834" t="s">
        <v>5020</v>
      </c>
      <c r="AT834" t="s">
        <v>4998</v>
      </c>
      <c r="AU834" t="s">
        <v>6844</v>
      </c>
      <c r="AV834" t="s">
        <v>5153</v>
      </c>
      <c r="AW834" t="s">
        <v>8634</v>
      </c>
    </row>
    <row r="835" spans="1:49" hidden="1" x14ac:dyDescent="0.2">
      <c r="A835">
        <v>834</v>
      </c>
      <c r="B835" t="s">
        <v>278</v>
      </c>
      <c r="C835">
        <v>10000154</v>
      </c>
      <c r="D835" t="s">
        <v>6938</v>
      </c>
      <c r="E835">
        <v>10000159</v>
      </c>
      <c r="F835" t="s">
        <v>3232</v>
      </c>
      <c r="G835">
        <v>50000534</v>
      </c>
      <c r="H835">
        <v>56</v>
      </c>
      <c r="J835">
        <v>9000827</v>
      </c>
      <c r="K835" t="s">
        <v>278</v>
      </c>
      <c r="L835" t="s">
        <v>1827</v>
      </c>
      <c r="M835">
        <v>103551</v>
      </c>
      <c r="N835" t="s">
        <v>4991</v>
      </c>
      <c r="O835" t="s">
        <v>3229</v>
      </c>
      <c r="Q835" t="s">
        <v>6939</v>
      </c>
      <c r="S835">
        <v>43497</v>
      </c>
      <c r="T835" t="s">
        <v>3215</v>
      </c>
      <c r="U835" t="s">
        <v>4992</v>
      </c>
      <c r="V835" t="s">
        <v>1828</v>
      </c>
      <c r="W835" t="s">
        <v>125</v>
      </c>
      <c r="X835" t="s">
        <v>6057</v>
      </c>
      <c r="Y835" t="s">
        <v>8589</v>
      </c>
      <c r="Z835" t="s">
        <v>6071</v>
      </c>
      <c r="AA835" t="s">
        <v>5054</v>
      </c>
      <c r="AB835" t="s">
        <v>8601</v>
      </c>
      <c r="AC835" t="s">
        <v>5049</v>
      </c>
      <c r="AD835" t="s">
        <v>6940</v>
      </c>
      <c r="AE835">
        <v>36</v>
      </c>
      <c r="AF835" t="s">
        <v>8607</v>
      </c>
      <c r="AG835" t="s">
        <v>8592</v>
      </c>
      <c r="AH835" t="s">
        <v>6553</v>
      </c>
      <c r="AI835">
        <v>41218</v>
      </c>
      <c r="AJ835">
        <v>13733251033</v>
      </c>
      <c r="AL835" t="s">
        <v>5148</v>
      </c>
      <c r="AM835" t="s">
        <v>5387</v>
      </c>
      <c r="AO835" t="s">
        <v>5177</v>
      </c>
      <c r="AP835" t="s">
        <v>5020</v>
      </c>
      <c r="AT835" t="s">
        <v>4998</v>
      </c>
      <c r="AU835" t="s">
        <v>6025</v>
      </c>
      <c r="AV835" t="s">
        <v>5627</v>
      </c>
      <c r="AW835" t="s">
        <v>8401</v>
      </c>
    </row>
    <row r="836" spans="1:49" hidden="1" x14ac:dyDescent="0.2">
      <c r="A836">
        <v>835</v>
      </c>
      <c r="B836" t="s">
        <v>278</v>
      </c>
      <c r="C836">
        <v>10000154</v>
      </c>
      <c r="D836" t="s">
        <v>6938</v>
      </c>
      <c r="E836">
        <v>10000159</v>
      </c>
      <c r="F836" t="s">
        <v>3230</v>
      </c>
      <c r="G836">
        <v>50000535</v>
      </c>
      <c r="H836">
        <v>57</v>
      </c>
      <c r="J836">
        <v>9000456</v>
      </c>
      <c r="K836" t="s">
        <v>278</v>
      </c>
      <c r="L836" t="s">
        <v>771</v>
      </c>
      <c r="M836">
        <v>20150</v>
      </c>
      <c r="N836" t="s">
        <v>4991</v>
      </c>
      <c r="O836" t="s">
        <v>3230</v>
      </c>
      <c r="Q836" t="s">
        <v>6941</v>
      </c>
      <c r="S836">
        <v>43374</v>
      </c>
      <c r="T836" t="s">
        <v>3215</v>
      </c>
      <c r="U836" t="s">
        <v>5130</v>
      </c>
      <c r="V836" t="s">
        <v>772</v>
      </c>
      <c r="W836" t="s">
        <v>125</v>
      </c>
      <c r="X836" t="s">
        <v>6057</v>
      </c>
      <c r="Y836" t="s">
        <v>8589</v>
      </c>
      <c r="Z836" t="s">
        <v>6071</v>
      </c>
      <c r="AA836" t="s">
        <v>5048</v>
      </c>
      <c r="AB836" t="s">
        <v>8593</v>
      </c>
      <c r="AD836" t="s">
        <v>6942</v>
      </c>
      <c r="AE836">
        <v>43</v>
      </c>
      <c r="AF836" t="s">
        <v>8595</v>
      </c>
      <c r="AG836" t="s">
        <v>8592</v>
      </c>
      <c r="AH836" t="s">
        <v>8819</v>
      </c>
      <c r="AI836">
        <v>39762</v>
      </c>
      <c r="AJ836">
        <v>15369585958</v>
      </c>
      <c r="AL836" t="s">
        <v>5010</v>
      </c>
      <c r="AM836" t="s">
        <v>5010</v>
      </c>
      <c r="AN836" t="s">
        <v>5362</v>
      </c>
      <c r="AO836" t="s">
        <v>5177</v>
      </c>
      <c r="AP836" t="s">
        <v>5251</v>
      </c>
      <c r="AT836" t="s">
        <v>4998</v>
      </c>
      <c r="AV836" t="s">
        <v>4999</v>
      </c>
      <c r="AW836" t="s">
        <v>7936</v>
      </c>
    </row>
    <row r="837" spans="1:49" hidden="1" x14ac:dyDescent="0.2">
      <c r="A837">
        <v>836</v>
      </c>
      <c r="B837" t="s">
        <v>278</v>
      </c>
      <c r="C837">
        <v>10000154</v>
      </c>
      <c r="D837" t="s">
        <v>6938</v>
      </c>
      <c r="E837">
        <v>10000159</v>
      </c>
      <c r="F837" t="s">
        <v>3230</v>
      </c>
      <c r="G837">
        <v>50000536</v>
      </c>
      <c r="H837">
        <v>58</v>
      </c>
      <c r="J837">
        <v>9000531</v>
      </c>
      <c r="K837" t="s">
        <v>278</v>
      </c>
      <c r="L837" t="s">
        <v>972</v>
      </c>
      <c r="M837">
        <v>104620</v>
      </c>
      <c r="N837" t="s">
        <v>4991</v>
      </c>
      <c r="O837" t="s">
        <v>3230</v>
      </c>
      <c r="Q837" t="s">
        <v>6941</v>
      </c>
      <c r="S837">
        <v>43374</v>
      </c>
      <c r="T837" t="s">
        <v>3215</v>
      </c>
      <c r="U837" t="s">
        <v>4992</v>
      </c>
      <c r="V837" t="s">
        <v>973</v>
      </c>
      <c r="W837" t="s">
        <v>125</v>
      </c>
      <c r="X837" t="s">
        <v>6057</v>
      </c>
      <c r="Y837" t="s">
        <v>8589</v>
      </c>
      <c r="Z837" t="s">
        <v>6071</v>
      </c>
      <c r="AA837" t="s">
        <v>5054</v>
      </c>
      <c r="AB837" t="s">
        <v>8601</v>
      </c>
      <c r="AC837" t="s">
        <v>5049</v>
      </c>
      <c r="AD837" t="s">
        <v>6943</v>
      </c>
      <c r="AE837">
        <v>37</v>
      </c>
      <c r="AF837" t="s">
        <v>8607</v>
      </c>
      <c r="AG837" t="s">
        <v>8592</v>
      </c>
      <c r="AH837" t="s">
        <v>8929</v>
      </c>
      <c r="AJ837">
        <v>18931520402</v>
      </c>
      <c r="AL837" t="s">
        <v>5148</v>
      </c>
      <c r="AM837" t="s">
        <v>5387</v>
      </c>
      <c r="AN837" t="s">
        <v>5362</v>
      </c>
      <c r="AO837" t="s">
        <v>5177</v>
      </c>
      <c r="AP837" t="s">
        <v>5020</v>
      </c>
      <c r="AT837" t="s">
        <v>4998</v>
      </c>
      <c r="AU837" t="s">
        <v>6844</v>
      </c>
      <c r="AV837" t="s">
        <v>5153</v>
      </c>
      <c r="AW837" t="s">
        <v>8634</v>
      </c>
    </row>
    <row r="838" spans="1:49" x14ac:dyDescent="0.2">
      <c r="A838">
        <v>837</v>
      </c>
      <c r="B838" t="s">
        <v>278</v>
      </c>
      <c r="C838">
        <v>10000154</v>
      </c>
      <c r="D838" t="s">
        <v>6938</v>
      </c>
      <c r="E838">
        <v>10000159</v>
      </c>
      <c r="F838" t="s">
        <v>3230</v>
      </c>
      <c r="G838">
        <v>50000537</v>
      </c>
      <c r="H838">
        <v>59</v>
      </c>
      <c r="J838">
        <v>9000532</v>
      </c>
      <c r="K838" t="s">
        <v>278</v>
      </c>
      <c r="L838" t="s">
        <v>975</v>
      </c>
      <c r="M838">
        <v>104621</v>
      </c>
      <c r="N838" t="s">
        <v>4991</v>
      </c>
      <c r="O838" t="s">
        <v>3176</v>
      </c>
      <c r="Q838" t="s">
        <v>6422</v>
      </c>
      <c r="S838">
        <v>43374</v>
      </c>
      <c r="T838" t="s">
        <v>3215</v>
      </c>
      <c r="U838" t="s">
        <v>4992</v>
      </c>
      <c r="V838" t="s">
        <v>976</v>
      </c>
      <c r="W838" t="s">
        <v>105</v>
      </c>
      <c r="X838" t="s">
        <v>6057</v>
      </c>
      <c r="Y838" t="s">
        <v>8600</v>
      </c>
      <c r="Z838" t="s">
        <v>6071</v>
      </c>
      <c r="AA838" t="s">
        <v>5048</v>
      </c>
      <c r="AB838" t="s">
        <v>8593</v>
      </c>
      <c r="AC838" t="s">
        <v>5049</v>
      </c>
      <c r="AD838" t="s">
        <v>6944</v>
      </c>
      <c r="AE838">
        <v>35</v>
      </c>
      <c r="AF838" t="s">
        <v>8604</v>
      </c>
      <c r="AG838" t="s">
        <v>8603</v>
      </c>
      <c r="AH838" t="s">
        <v>6742</v>
      </c>
      <c r="AJ838">
        <v>15133910327</v>
      </c>
      <c r="AL838" t="s">
        <v>5010</v>
      </c>
      <c r="AM838" t="s">
        <v>5010</v>
      </c>
      <c r="AN838" t="s">
        <v>5272</v>
      </c>
      <c r="AO838" t="s">
        <v>5267</v>
      </c>
      <c r="AP838" t="s">
        <v>5020</v>
      </c>
      <c r="AT838" t="s">
        <v>4998</v>
      </c>
      <c r="AU838" t="s">
        <v>6844</v>
      </c>
      <c r="AV838" t="s">
        <v>5153</v>
      </c>
      <c r="AW838" t="s">
        <v>8634</v>
      </c>
    </row>
    <row r="839" spans="1:49" hidden="1" x14ac:dyDescent="0.2">
      <c r="A839">
        <v>838</v>
      </c>
      <c r="B839" t="s">
        <v>278</v>
      </c>
      <c r="C839">
        <v>10000154</v>
      </c>
      <c r="D839" t="s">
        <v>6218</v>
      </c>
      <c r="E839">
        <v>10000166</v>
      </c>
      <c r="F839" t="s">
        <v>3220</v>
      </c>
      <c r="G839">
        <v>50000595</v>
      </c>
      <c r="H839">
        <v>60</v>
      </c>
      <c r="J839">
        <v>9000520</v>
      </c>
      <c r="K839" t="s">
        <v>278</v>
      </c>
      <c r="L839" t="s">
        <v>940</v>
      </c>
      <c r="M839">
        <v>101589</v>
      </c>
      <c r="N839" t="s">
        <v>5007</v>
      </c>
      <c r="O839" t="s">
        <v>3220</v>
      </c>
      <c r="Q839" t="s">
        <v>6945</v>
      </c>
      <c r="S839">
        <v>43374</v>
      </c>
      <c r="T839" t="s">
        <v>3215</v>
      </c>
      <c r="U839" t="s">
        <v>4992</v>
      </c>
      <c r="V839" t="s">
        <v>941</v>
      </c>
      <c r="W839" t="s">
        <v>125</v>
      </c>
      <c r="X839" t="s">
        <v>6057</v>
      </c>
      <c r="Y839" t="s">
        <v>8589</v>
      </c>
      <c r="Z839" t="s">
        <v>6071</v>
      </c>
      <c r="AD839" t="s">
        <v>6946</v>
      </c>
      <c r="AE839">
        <v>43</v>
      </c>
      <c r="AF839" t="s">
        <v>8595</v>
      </c>
      <c r="AG839" t="s">
        <v>8592</v>
      </c>
      <c r="AH839" t="s">
        <v>8814</v>
      </c>
      <c r="AI839">
        <v>41571</v>
      </c>
      <c r="AJ839">
        <v>13722500066</v>
      </c>
      <c r="AL839" t="s">
        <v>5951</v>
      </c>
      <c r="AM839" t="s">
        <v>6657</v>
      </c>
      <c r="AN839" t="s">
        <v>6947</v>
      </c>
      <c r="AO839" t="s">
        <v>5541</v>
      </c>
      <c r="AP839" t="s">
        <v>5020</v>
      </c>
      <c r="AT839" t="s">
        <v>4998</v>
      </c>
      <c r="AU839" t="s">
        <v>6844</v>
      </c>
      <c r="AV839" t="s">
        <v>5153</v>
      </c>
      <c r="AW839" t="s">
        <v>8634</v>
      </c>
    </row>
    <row r="840" spans="1:49" hidden="1" x14ac:dyDescent="0.2">
      <c r="A840">
        <v>839</v>
      </c>
      <c r="B840" t="s">
        <v>278</v>
      </c>
      <c r="C840">
        <v>10000154</v>
      </c>
      <c r="F840" t="s">
        <v>5091</v>
      </c>
      <c r="G840">
        <v>50000478</v>
      </c>
      <c r="H840">
        <v>61</v>
      </c>
      <c r="J840">
        <v>9000453</v>
      </c>
      <c r="K840" t="s">
        <v>278</v>
      </c>
      <c r="L840" t="s">
        <v>762</v>
      </c>
      <c r="M840">
        <v>103015</v>
      </c>
      <c r="N840" t="s">
        <v>4991</v>
      </c>
      <c r="O840" t="s">
        <v>3169</v>
      </c>
      <c r="Q840" t="s">
        <v>6948</v>
      </c>
      <c r="T840" t="s">
        <v>3215</v>
      </c>
      <c r="U840" t="s">
        <v>4992</v>
      </c>
      <c r="V840" t="s">
        <v>763</v>
      </c>
      <c r="W840" t="s">
        <v>105</v>
      </c>
      <c r="X840" t="s">
        <v>6057</v>
      </c>
      <c r="Y840" t="s">
        <v>8600</v>
      </c>
      <c r="Z840" t="s">
        <v>6062</v>
      </c>
      <c r="AA840" t="s">
        <v>5048</v>
      </c>
      <c r="AB840" t="s">
        <v>8593</v>
      </c>
      <c r="AD840" t="s">
        <v>6949</v>
      </c>
      <c r="AE840">
        <v>39</v>
      </c>
      <c r="AF840" t="s">
        <v>8607</v>
      </c>
      <c r="AG840" t="s">
        <v>8592</v>
      </c>
      <c r="AH840" t="s">
        <v>8930</v>
      </c>
      <c r="AI840">
        <v>41242</v>
      </c>
      <c r="AJ840">
        <v>13785571214</v>
      </c>
      <c r="AL840" t="s">
        <v>5793</v>
      </c>
      <c r="AM840" t="s">
        <v>5075</v>
      </c>
      <c r="AN840" t="s">
        <v>5362</v>
      </c>
      <c r="AO840" t="s">
        <v>5177</v>
      </c>
      <c r="AP840" t="s">
        <v>5020</v>
      </c>
      <c r="AT840" t="s">
        <v>4998</v>
      </c>
      <c r="AV840" t="s">
        <v>4999</v>
      </c>
      <c r="AW840" t="s">
        <v>7936</v>
      </c>
    </row>
    <row r="841" spans="1:49" hidden="1" x14ac:dyDescent="0.2">
      <c r="A841">
        <v>840</v>
      </c>
      <c r="B841" t="s">
        <v>278</v>
      </c>
      <c r="C841">
        <v>10000154</v>
      </c>
      <c r="F841" t="s">
        <v>3231</v>
      </c>
      <c r="G841">
        <v>50000601</v>
      </c>
      <c r="H841">
        <v>62</v>
      </c>
      <c r="J841">
        <v>9000460</v>
      </c>
      <c r="K841" t="s">
        <v>278</v>
      </c>
      <c r="L841" t="s">
        <v>783</v>
      </c>
      <c r="M841">
        <v>101654</v>
      </c>
      <c r="N841" t="s">
        <v>5007</v>
      </c>
      <c r="O841" t="s">
        <v>3231</v>
      </c>
      <c r="P841" t="s">
        <v>6367</v>
      </c>
      <c r="Q841" t="s">
        <v>7114</v>
      </c>
      <c r="S841">
        <v>43473</v>
      </c>
      <c r="T841" t="s">
        <v>3215</v>
      </c>
      <c r="U841" t="s">
        <v>4992</v>
      </c>
      <c r="V841" t="s">
        <v>784</v>
      </c>
      <c r="W841" t="s">
        <v>105</v>
      </c>
      <c r="X841" t="s">
        <v>6057</v>
      </c>
      <c r="Y841" t="s">
        <v>8600</v>
      </c>
      <c r="Z841" t="s">
        <v>5528</v>
      </c>
      <c r="AC841" t="s">
        <v>5487</v>
      </c>
      <c r="AD841" t="s">
        <v>6951</v>
      </c>
      <c r="AE841">
        <v>51</v>
      </c>
      <c r="AF841" t="s">
        <v>8653</v>
      </c>
      <c r="AG841" t="s">
        <v>8592</v>
      </c>
      <c r="AH841" t="s">
        <v>8632</v>
      </c>
      <c r="AJ841">
        <v>13832579491</v>
      </c>
      <c r="AL841" t="s">
        <v>5387</v>
      </c>
      <c r="AM841" t="s">
        <v>5387</v>
      </c>
      <c r="AN841" t="s">
        <v>6952</v>
      </c>
      <c r="AO841" t="s">
        <v>5541</v>
      </c>
      <c r="AP841" t="s">
        <v>5020</v>
      </c>
      <c r="AT841" t="s">
        <v>4998</v>
      </c>
      <c r="AV841" t="s">
        <v>4999</v>
      </c>
      <c r="AW841" t="s">
        <v>7936</v>
      </c>
    </row>
    <row r="842" spans="1:49" hidden="1" x14ac:dyDescent="0.2">
      <c r="A842">
        <v>841</v>
      </c>
      <c r="B842" t="s">
        <v>278</v>
      </c>
      <c r="C842">
        <v>10000154</v>
      </c>
      <c r="F842" t="s">
        <v>5512</v>
      </c>
      <c r="G842">
        <v>50000479</v>
      </c>
      <c r="H842">
        <v>63</v>
      </c>
      <c r="J842">
        <v>9000484</v>
      </c>
      <c r="K842" t="s">
        <v>278</v>
      </c>
      <c r="L842" t="s">
        <v>849</v>
      </c>
      <c r="M842">
        <v>20446</v>
      </c>
      <c r="N842" t="s">
        <v>5513</v>
      </c>
      <c r="P842" t="s">
        <v>6367</v>
      </c>
      <c r="Q842" t="s">
        <v>7116</v>
      </c>
      <c r="S842">
        <v>43473</v>
      </c>
      <c r="T842" t="s">
        <v>3215</v>
      </c>
      <c r="U842" t="s">
        <v>4992</v>
      </c>
      <c r="V842" t="s">
        <v>850</v>
      </c>
      <c r="W842" t="s">
        <v>160</v>
      </c>
      <c r="X842" t="s">
        <v>6057</v>
      </c>
      <c r="Y842" t="s">
        <v>5528</v>
      </c>
      <c r="Z842" t="s">
        <v>5528</v>
      </c>
      <c r="AC842" t="s">
        <v>5483</v>
      </c>
      <c r="AD842" t="s">
        <v>6953</v>
      </c>
      <c r="AE842">
        <v>42</v>
      </c>
      <c r="AF842" t="s">
        <v>8595</v>
      </c>
      <c r="AG842" t="s">
        <v>8592</v>
      </c>
      <c r="AH842" t="s">
        <v>8931</v>
      </c>
      <c r="AI842">
        <v>42691</v>
      </c>
      <c r="AJ842">
        <v>13315529385</v>
      </c>
      <c r="AL842" t="s">
        <v>5148</v>
      </c>
      <c r="AM842" t="s">
        <v>5387</v>
      </c>
      <c r="AN842" t="s">
        <v>6954</v>
      </c>
      <c r="AO842" t="s">
        <v>6278</v>
      </c>
      <c r="AP842" t="s">
        <v>5251</v>
      </c>
      <c r="AT842" t="s">
        <v>4998</v>
      </c>
      <c r="AU842" t="s">
        <v>5070</v>
      </c>
      <c r="AV842" t="s">
        <v>5071</v>
      </c>
      <c r="AW842" t="s">
        <v>8609</v>
      </c>
    </row>
    <row r="843" spans="1:49" hidden="1" x14ac:dyDescent="0.2">
      <c r="A843">
        <v>842</v>
      </c>
      <c r="B843" t="s">
        <v>278</v>
      </c>
      <c r="C843">
        <v>10000154</v>
      </c>
      <c r="F843" t="s">
        <v>5512</v>
      </c>
      <c r="G843">
        <v>50000479</v>
      </c>
      <c r="H843">
        <v>64</v>
      </c>
      <c r="J843">
        <v>9000485</v>
      </c>
      <c r="K843" t="s">
        <v>278</v>
      </c>
      <c r="L843" t="s">
        <v>852</v>
      </c>
      <c r="M843">
        <v>101575</v>
      </c>
      <c r="N843" t="s">
        <v>5513</v>
      </c>
      <c r="P843" t="s">
        <v>6857</v>
      </c>
      <c r="Q843" t="s">
        <v>6955</v>
      </c>
      <c r="S843">
        <v>43473</v>
      </c>
      <c r="T843" t="s">
        <v>3215</v>
      </c>
      <c r="U843" t="s">
        <v>4992</v>
      </c>
      <c r="V843" t="s">
        <v>853</v>
      </c>
      <c r="W843" t="s">
        <v>160</v>
      </c>
      <c r="X843" t="s">
        <v>6057</v>
      </c>
      <c r="Y843" t="s">
        <v>5528</v>
      </c>
      <c r="Z843" t="s">
        <v>5528</v>
      </c>
      <c r="AC843" t="s">
        <v>5049</v>
      </c>
      <c r="AD843" t="s">
        <v>6956</v>
      </c>
      <c r="AE843">
        <v>39</v>
      </c>
      <c r="AF843" t="s">
        <v>8607</v>
      </c>
      <c r="AG843" t="s">
        <v>8592</v>
      </c>
      <c r="AH843" t="s">
        <v>6667</v>
      </c>
      <c r="AJ843">
        <v>17730508193</v>
      </c>
      <c r="AL843" t="s">
        <v>5148</v>
      </c>
      <c r="AM843" t="s">
        <v>5387</v>
      </c>
      <c r="AN843" t="s">
        <v>6073</v>
      </c>
      <c r="AO843" t="s">
        <v>5133</v>
      </c>
      <c r="AP843" t="s">
        <v>5251</v>
      </c>
      <c r="AT843" t="s">
        <v>4998</v>
      </c>
      <c r="AU843" t="s">
        <v>5070</v>
      </c>
      <c r="AV843" t="s">
        <v>5071</v>
      </c>
      <c r="AW843" t="s">
        <v>8609</v>
      </c>
    </row>
    <row r="844" spans="1:49" hidden="1" x14ac:dyDescent="0.2">
      <c r="A844">
        <v>843</v>
      </c>
      <c r="B844" t="s">
        <v>278</v>
      </c>
      <c r="C844">
        <v>10000154</v>
      </c>
      <c r="F844" t="s">
        <v>5617</v>
      </c>
      <c r="G844">
        <v>50000480</v>
      </c>
      <c r="H844">
        <v>65</v>
      </c>
      <c r="J844">
        <v>9000486</v>
      </c>
      <c r="K844" t="s">
        <v>278</v>
      </c>
      <c r="L844" t="s">
        <v>855</v>
      </c>
      <c r="M844">
        <v>20139</v>
      </c>
      <c r="N844" t="s">
        <v>4991</v>
      </c>
      <c r="O844" t="s">
        <v>3217</v>
      </c>
      <c r="Q844" t="s">
        <v>5618</v>
      </c>
      <c r="T844" t="s">
        <v>3215</v>
      </c>
      <c r="U844" t="s">
        <v>4992</v>
      </c>
      <c r="V844" t="s">
        <v>856</v>
      </c>
      <c r="W844" t="s">
        <v>125</v>
      </c>
      <c r="X844" t="s">
        <v>6057</v>
      </c>
      <c r="Y844" t="s">
        <v>8589</v>
      </c>
      <c r="Z844" t="s">
        <v>6071</v>
      </c>
      <c r="AA844" t="s">
        <v>4995</v>
      </c>
      <c r="AB844" t="s">
        <v>8590</v>
      </c>
      <c r="AD844" t="s">
        <v>6708</v>
      </c>
      <c r="AE844">
        <v>48</v>
      </c>
      <c r="AF844" t="s">
        <v>8591</v>
      </c>
      <c r="AG844" t="s">
        <v>8592</v>
      </c>
      <c r="AH844" t="s">
        <v>8932</v>
      </c>
      <c r="AI844">
        <v>36504</v>
      </c>
      <c r="AJ844">
        <v>18931592522</v>
      </c>
      <c r="AL844" t="s">
        <v>5010</v>
      </c>
      <c r="AM844" t="s">
        <v>5010</v>
      </c>
      <c r="AN844" t="s">
        <v>5149</v>
      </c>
      <c r="AO844" t="s">
        <v>5614</v>
      </c>
      <c r="AP844" t="s">
        <v>5251</v>
      </c>
      <c r="AQ844" t="s">
        <v>6232</v>
      </c>
      <c r="AT844" t="s">
        <v>4998</v>
      </c>
      <c r="AU844" t="s">
        <v>5070</v>
      </c>
      <c r="AV844" t="s">
        <v>5071</v>
      </c>
      <c r="AW844" t="s">
        <v>8609</v>
      </c>
    </row>
    <row r="845" spans="1:49" x14ac:dyDescent="0.2">
      <c r="A845">
        <v>844</v>
      </c>
      <c r="B845" t="s">
        <v>278</v>
      </c>
      <c r="C845">
        <v>10000154</v>
      </c>
      <c r="D845" t="s">
        <v>6371</v>
      </c>
      <c r="E845">
        <v>10000157</v>
      </c>
      <c r="H845">
        <v>66</v>
      </c>
      <c r="J845">
        <v>9000490</v>
      </c>
      <c r="K845" t="s">
        <v>278</v>
      </c>
      <c r="L845" t="s">
        <v>2742</v>
      </c>
      <c r="N845" t="s">
        <v>4991</v>
      </c>
      <c r="O845" t="s">
        <v>3176</v>
      </c>
      <c r="Q845" t="s">
        <v>6915</v>
      </c>
      <c r="S845">
        <v>43473</v>
      </c>
      <c r="T845" t="s">
        <v>3215</v>
      </c>
      <c r="U845" t="s">
        <v>4992</v>
      </c>
      <c r="V845" t="s">
        <v>2743</v>
      </c>
      <c r="W845" t="s">
        <v>105</v>
      </c>
      <c r="X845" t="s">
        <v>6057</v>
      </c>
      <c r="Y845" t="s">
        <v>8600</v>
      </c>
      <c r="Z845" t="s">
        <v>6062</v>
      </c>
      <c r="AA845" t="s">
        <v>5385</v>
      </c>
      <c r="AB845" t="s">
        <v>8593</v>
      </c>
      <c r="AD845" t="s">
        <v>6957</v>
      </c>
      <c r="AE845">
        <v>33</v>
      </c>
      <c r="AF845" t="s">
        <v>8604</v>
      </c>
      <c r="AG845" t="s">
        <v>8603</v>
      </c>
      <c r="AH845" t="s">
        <v>5661</v>
      </c>
      <c r="AJ845">
        <v>13784554995</v>
      </c>
      <c r="AL845" t="s">
        <v>5010</v>
      </c>
      <c r="AM845" t="s">
        <v>5010</v>
      </c>
      <c r="AN845" t="s">
        <v>5272</v>
      </c>
      <c r="AO845" t="s">
        <v>5102</v>
      </c>
      <c r="AT845" t="s">
        <v>5005</v>
      </c>
      <c r="AU845" t="s">
        <v>5225</v>
      </c>
      <c r="AV845" t="s">
        <v>7864</v>
      </c>
      <c r="AW845" t="s">
        <v>3254</v>
      </c>
    </row>
    <row r="846" spans="1:49" hidden="1" x14ac:dyDescent="0.2">
      <c r="A846">
        <v>845</v>
      </c>
      <c r="B846" t="s">
        <v>278</v>
      </c>
      <c r="C846">
        <v>10000154</v>
      </c>
      <c r="F846" t="s">
        <v>5512</v>
      </c>
      <c r="G846">
        <v>50000479</v>
      </c>
      <c r="H846">
        <v>67</v>
      </c>
      <c r="J846">
        <v>9000518</v>
      </c>
      <c r="K846" t="s">
        <v>278</v>
      </c>
      <c r="L846" t="s">
        <v>934</v>
      </c>
      <c r="M846">
        <v>100383</v>
      </c>
      <c r="N846" t="s">
        <v>5513</v>
      </c>
      <c r="P846" t="s">
        <v>6367</v>
      </c>
      <c r="Q846" t="s">
        <v>7125</v>
      </c>
      <c r="S846">
        <v>43473</v>
      </c>
      <c r="T846" t="s">
        <v>3215</v>
      </c>
      <c r="U846" t="s">
        <v>4992</v>
      </c>
      <c r="V846" t="s">
        <v>935</v>
      </c>
      <c r="W846" t="s">
        <v>160</v>
      </c>
      <c r="X846" t="s">
        <v>6057</v>
      </c>
      <c r="Y846" t="s">
        <v>5528</v>
      </c>
      <c r="Z846" t="s">
        <v>5528</v>
      </c>
      <c r="AC846" t="s">
        <v>5049</v>
      </c>
      <c r="AD846" t="s">
        <v>6958</v>
      </c>
      <c r="AE846">
        <v>39</v>
      </c>
      <c r="AF846" t="s">
        <v>8607</v>
      </c>
      <c r="AG846" t="s">
        <v>8592</v>
      </c>
      <c r="AH846" t="s">
        <v>8266</v>
      </c>
      <c r="AJ846">
        <v>13031569206</v>
      </c>
      <c r="AL846" t="s">
        <v>5387</v>
      </c>
      <c r="AM846" t="s">
        <v>5387</v>
      </c>
      <c r="AN846" t="s">
        <v>5634</v>
      </c>
      <c r="AO846" t="s">
        <v>6959</v>
      </c>
      <c r="AP846" t="s">
        <v>5020</v>
      </c>
      <c r="AT846" t="s">
        <v>4998</v>
      </c>
      <c r="AU846" t="s">
        <v>6844</v>
      </c>
      <c r="AV846" t="s">
        <v>5153</v>
      </c>
      <c r="AW846" t="s">
        <v>8634</v>
      </c>
    </row>
    <row r="847" spans="1:49" hidden="1" x14ac:dyDescent="0.2">
      <c r="A847">
        <v>846</v>
      </c>
      <c r="B847" t="s">
        <v>278</v>
      </c>
      <c r="C847">
        <v>10000154</v>
      </c>
      <c r="F847" t="s">
        <v>5512</v>
      </c>
      <c r="G847">
        <v>50000479</v>
      </c>
      <c r="H847">
        <v>68</v>
      </c>
      <c r="J847">
        <v>9000519</v>
      </c>
      <c r="K847" t="s">
        <v>278</v>
      </c>
      <c r="L847" t="s">
        <v>937</v>
      </c>
      <c r="M847">
        <v>101472</v>
      </c>
      <c r="N847" t="s">
        <v>5513</v>
      </c>
      <c r="P847" t="s">
        <v>6857</v>
      </c>
      <c r="Q847" t="s">
        <v>6955</v>
      </c>
      <c r="S847">
        <v>43473</v>
      </c>
      <c r="T847" t="s">
        <v>3215</v>
      </c>
      <c r="U847" t="s">
        <v>4992</v>
      </c>
      <c r="V847" t="s">
        <v>938</v>
      </c>
      <c r="W847" t="s">
        <v>160</v>
      </c>
      <c r="X847" t="s">
        <v>6057</v>
      </c>
      <c r="Y847" t="s">
        <v>5528</v>
      </c>
      <c r="Z847" t="s">
        <v>5528</v>
      </c>
      <c r="AC847" t="s">
        <v>5049</v>
      </c>
      <c r="AD847" t="s">
        <v>6960</v>
      </c>
      <c r="AE847">
        <v>40</v>
      </c>
      <c r="AF847" t="s">
        <v>8607</v>
      </c>
      <c r="AG847" t="s">
        <v>8592</v>
      </c>
      <c r="AH847" t="s">
        <v>6667</v>
      </c>
      <c r="AI847">
        <v>39263</v>
      </c>
      <c r="AJ847">
        <v>13673156610</v>
      </c>
      <c r="AL847" t="s">
        <v>5387</v>
      </c>
      <c r="AM847" t="s">
        <v>5387</v>
      </c>
      <c r="AN847" t="s">
        <v>5634</v>
      </c>
      <c r="AO847" t="s">
        <v>5858</v>
      </c>
      <c r="AP847" t="s">
        <v>5020</v>
      </c>
      <c r="AT847" t="s">
        <v>4998</v>
      </c>
      <c r="AU847" t="s">
        <v>6844</v>
      </c>
      <c r="AV847" t="s">
        <v>5153</v>
      </c>
      <c r="AW847" t="s">
        <v>8634</v>
      </c>
    </row>
    <row r="848" spans="1:49" x14ac:dyDescent="0.2">
      <c r="A848">
        <v>847</v>
      </c>
      <c r="B848" t="s">
        <v>278</v>
      </c>
      <c r="C848">
        <v>10000154</v>
      </c>
      <c r="F848" t="s">
        <v>5512</v>
      </c>
      <c r="G848">
        <v>50000479</v>
      </c>
      <c r="H848">
        <v>69</v>
      </c>
      <c r="J848">
        <v>9000534</v>
      </c>
      <c r="K848" t="s">
        <v>278</v>
      </c>
      <c r="L848" t="s">
        <v>981</v>
      </c>
      <c r="M848">
        <v>104966</v>
      </c>
      <c r="N848" t="s">
        <v>4991</v>
      </c>
      <c r="P848" t="s">
        <v>6367</v>
      </c>
      <c r="Q848" t="s">
        <v>7120</v>
      </c>
      <c r="S848">
        <v>43473</v>
      </c>
      <c r="T848" t="s">
        <v>3215</v>
      </c>
      <c r="U848" t="s">
        <v>4992</v>
      </c>
      <c r="V848" t="s">
        <v>982</v>
      </c>
      <c r="W848" t="s">
        <v>160</v>
      </c>
      <c r="X848" t="s">
        <v>6057</v>
      </c>
      <c r="Y848" t="s">
        <v>5528</v>
      </c>
      <c r="Z848" t="s">
        <v>5528</v>
      </c>
      <c r="AA848" t="s">
        <v>5054</v>
      </c>
      <c r="AB848" t="s">
        <v>8601</v>
      </c>
      <c r="AD848" t="s">
        <v>6961</v>
      </c>
      <c r="AE848">
        <v>36</v>
      </c>
      <c r="AF848" t="s">
        <v>8604</v>
      </c>
      <c r="AG848" t="s">
        <v>8603</v>
      </c>
      <c r="AH848" t="s">
        <v>5661</v>
      </c>
      <c r="AJ848">
        <v>15175521948</v>
      </c>
      <c r="AL848" t="s">
        <v>5010</v>
      </c>
      <c r="AM848" t="s">
        <v>5010</v>
      </c>
      <c r="AN848" t="s">
        <v>6962</v>
      </c>
      <c r="AO848" t="s">
        <v>5177</v>
      </c>
      <c r="AP848" t="s">
        <v>5020</v>
      </c>
      <c r="AT848" t="s">
        <v>4998</v>
      </c>
      <c r="AU848" t="s">
        <v>6844</v>
      </c>
      <c r="AV848" t="s">
        <v>5153</v>
      </c>
      <c r="AW848" t="s">
        <v>8634</v>
      </c>
    </row>
    <row r="849" spans="1:50" x14ac:dyDescent="0.2">
      <c r="A849">
        <v>848</v>
      </c>
      <c r="B849" t="s">
        <v>278</v>
      </c>
      <c r="C849">
        <v>10000154</v>
      </c>
      <c r="F849" t="s">
        <v>5512</v>
      </c>
      <c r="G849">
        <v>50000479</v>
      </c>
      <c r="H849">
        <v>70</v>
      </c>
      <c r="J849">
        <v>9000535</v>
      </c>
      <c r="K849" t="s">
        <v>278</v>
      </c>
      <c r="L849" t="s">
        <v>984</v>
      </c>
      <c r="M849">
        <v>104984</v>
      </c>
      <c r="N849" t="s">
        <v>4991</v>
      </c>
      <c r="O849" t="s">
        <v>3230</v>
      </c>
      <c r="P849" t="s">
        <v>6938</v>
      </c>
      <c r="Q849" t="s">
        <v>6941</v>
      </c>
      <c r="S849">
        <v>43473</v>
      </c>
      <c r="T849" t="s">
        <v>3215</v>
      </c>
      <c r="U849" t="s">
        <v>4992</v>
      </c>
      <c r="V849" t="s">
        <v>985</v>
      </c>
      <c r="W849" t="s">
        <v>125</v>
      </c>
      <c r="X849" t="s">
        <v>6057</v>
      </c>
      <c r="Y849" t="s">
        <v>8589</v>
      </c>
      <c r="Z849" t="s">
        <v>6062</v>
      </c>
      <c r="AA849" t="s">
        <v>5054</v>
      </c>
      <c r="AB849" t="s">
        <v>8601</v>
      </c>
      <c r="AD849" t="s">
        <v>6964</v>
      </c>
      <c r="AE849">
        <v>33</v>
      </c>
      <c r="AF849" t="s">
        <v>8604</v>
      </c>
      <c r="AG849" t="s">
        <v>8603</v>
      </c>
      <c r="AH849" t="s">
        <v>5661</v>
      </c>
      <c r="AJ849">
        <v>15230548386</v>
      </c>
      <c r="AL849" t="s">
        <v>5010</v>
      </c>
      <c r="AM849" t="s">
        <v>5010</v>
      </c>
      <c r="AN849" t="s">
        <v>5272</v>
      </c>
      <c r="AO849" t="s">
        <v>5177</v>
      </c>
      <c r="AP849" t="s">
        <v>5020</v>
      </c>
      <c r="AT849" t="s">
        <v>4998</v>
      </c>
      <c r="AU849" t="s">
        <v>6844</v>
      </c>
      <c r="AV849" t="s">
        <v>5153</v>
      </c>
      <c r="AW849" t="s">
        <v>8634</v>
      </c>
    </row>
    <row r="850" spans="1:50" x14ac:dyDescent="0.2">
      <c r="A850">
        <v>849</v>
      </c>
      <c r="B850" t="s">
        <v>278</v>
      </c>
      <c r="C850">
        <v>10000154</v>
      </c>
      <c r="F850" t="s">
        <v>5512</v>
      </c>
      <c r="G850">
        <v>50000479</v>
      </c>
      <c r="H850">
        <v>71</v>
      </c>
      <c r="J850">
        <v>9000536</v>
      </c>
      <c r="K850" t="s">
        <v>278</v>
      </c>
      <c r="L850" t="s">
        <v>987</v>
      </c>
      <c r="M850">
        <v>201267</v>
      </c>
      <c r="N850" t="s">
        <v>4991</v>
      </c>
      <c r="P850" t="s">
        <v>6880</v>
      </c>
      <c r="Q850" t="s">
        <v>6965</v>
      </c>
      <c r="S850">
        <v>43473</v>
      </c>
      <c r="T850" t="s">
        <v>3215</v>
      </c>
      <c r="U850" t="s">
        <v>4992</v>
      </c>
      <c r="V850" t="s">
        <v>988</v>
      </c>
      <c r="W850" t="s">
        <v>160</v>
      </c>
      <c r="X850" t="s">
        <v>6057</v>
      </c>
      <c r="Y850" t="s">
        <v>5528</v>
      </c>
      <c r="Z850" t="s">
        <v>5528</v>
      </c>
      <c r="AA850" t="s">
        <v>5054</v>
      </c>
      <c r="AB850" t="s">
        <v>8601</v>
      </c>
      <c r="AD850" t="s">
        <v>6966</v>
      </c>
      <c r="AE850">
        <v>26</v>
      </c>
      <c r="AF850" t="s">
        <v>8602</v>
      </c>
      <c r="AG850" t="s">
        <v>8603</v>
      </c>
      <c r="AH850" t="s">
        <v>8112</v>
      </c>
      <c r="AI850">
        <v>42134</v>
      </c>
      <c r="AJ850">
        <v>15932157570</v>
      </c>
      <c r="AL850" t="s">
        <v>5010</v>
      </c>
      <c r="AM850" t="s">
        <v>5010</v>
      </c>
      <c r="AN850" t="s">
        <v>5272</v>
      </c>
      <c r="AO850" t="s">
        <v>5177</v>
      </c>
      <c r="AP850" t="s">
        <v>5020</v>
      </c>
      <c r="AT850" t="s">
        <v>4998</v>
      </c>
      <c r="AU850" t="s">
        <v>6844</v>
      </c>
      <c r="AV850" t="s">
        <v>5153</v>
      </c>
      <c r="AW850" t="s">
        <v>8634</v>
      </c>
    </row>
    <row r="851" spans="1:50" hidden="1" x14ac:dyDescent="0.2">
      <c r="A851">
        <v>850</v>
      </c>
      <c r="B851" t="s">
        <v>278</v>
      </c>
      <c r="C851">
        <v>10000154</v>
      </c>
      <c r="F851" t="s">
        <v>5091</v>
      </c>
      <c r="G851">
        <v>50000478</v>
      </c>
      <c r="H851">
        <v>72</v>
      </c>
      <c r="J851">
        <v>9000292</v>
      </c>
      <c r="K851" t="s">
        <v>278</v>
      </c>
      <c r="L851" t="s">
        <v>505</v>
      </c>
      <c r="M851">
        <v>38441</v>
      </c>
      <c r="N851" t="s">
        <v>4991</v>
      </c>
      <c r="O851" t="s">
        <v>3169</v>
      </c>
      <c r="T851" t="s">
        <v>3215</v>
      </c>
      <c r="U851" t="s">
        <v>4992</v>
      </c>
      <c r="V851" t="s">
        <v>506</v>
      </c>
      <c r="W851" t="s">
        <v>105</v>
      </c>
      <c r="X851" t="s">
        <v>6057</v>
      </c>
      <c r="Y851" t="s">
        <v>8600</v>
      </c>
      <c r="Z851" t="s">
        <v>6062</v>
      </c>
      <c r="AA851" t="s">
        <v>4995</v>
      </c>
      <c r="AB851" t="s">
        <v>8590</v>
      </c>
      <c r="AD851" t="s">
        <v>6968</v>
      </c>
      <c r="AE851">
        <v>42</v>
      </c>
      <c r="AF851" t="s">
        <v>8595</v>
      </c>
      <c r="AG851" t="s">
        <v>8592</v>
      </c>
      <c r="AH851" t="s">
        <v>8933</v>
      </c>
      <c r="AI851">
        <v>38353</v>
      </c>
      <c r="AJ851">
        <v>13831517426</v>
      </c>
      <c r="AL851" t="s">
        <v>5010</v>
      </c>
      <c r="AM851" t="s">
        <v>5010</v>
      </c>
      <c r="AN851" t="s">
        <v>5844</v>
      </c>
      <c r="AO851" t="s">
        <v>5102</v>
      </c>
      <c r="AP851" t="s">
        <v>5015</v>
      </c>
      <c r="AT851" t="s">
        <v>4998</v>
      </c>
      <c r="AU851" t="s">
        <v>5070</v>
      </c>
      <c r="AV851" t="s">
        <v>5071</v>
      </c>
      <c r="AW851" t="s">
        <v>8609</v>
      </c>
      <c r="AX851" t="s">
        <v>5183</v>
      </c>
    </row>
    <row r="852" spans="1:50" hidden="1" x14ac:dyDescent="0.2">
      <c r="A852">
        <v>851</v>
      </c>
      <c r="B852" t="s">
        <v>278</v>
      </c>
      <c r="C852">
        <v>10000154</v>
      </c>
      <c r="F852" t="s">
        <v>5512</v>
      </c>
      <c r="G852">
        <v>50000479</v>
      </c>
      <c r="H852">
        <v>73</v>
      </c>
      <c r="J852">
        <v>9000296</v>
      </c>
      <c r="K852" t="s">
        <v>278</v>
      </c>
      <c r="L852" t="s">
        <v>514</v>
      </c>
      <c r="M852">
        <v>103777</v>
      </c>
      <c r="N852" t="s">
        <v>5513</v>
      </c>
      <c r="P852" t="s">
        <v>6367</v>
      </c>
      <c r="Q852" t="s">
        <v>7125</v>
      </c>
      <c r="S852">
        <v>43473</v>
      </c>
      <c r="T852" t="s">
        <v>3215</v>
      </c>
      <c r="U852" t="s">
        <v>4992</v>
      </c>
      <c r="V852" t="s">
        <v>515</v>
      </c>
      <c r="W852" t="s">
        <v>160</v>
      </c>
      <c r="X852" t="s">
        <v>6057</v>
      </c>
      <c r="Y852" t="s">
        <v>5528</v>
      </c>
      <c r="Z852" t="s">
        <v>5528</v>
      </c>
      <c r="AD852" t="s">
        <v>6969</v>
      </c>
      <c r="AE852">
        <v>39</v>
      </c>
      <c r="AF852" t="s">
        <v>8607</v>
      </c>
      <c r="AG852" t="s">
        <v>8592</v>
      </c>
      <c r="AH852" t="s">
        <v>8145</v>
      </c>
      <c r="AJ852">
        <v>17731534575</v>
      </c>
      <c r="AL852" t="s">
        <v>5148</v>
      </c>
      <c r="AM852" t="s">
        <v>5387</v>
      </c>
      <c r="AP852" t="s">
        <v>5020</v>
      </c>
      <c r="AT852" t="s">
        <v>4998</v>
      </c>
      <c r="AU852" t="s">
        <v>5070</v>
      </c>
      <c r="AV852" t="s">
        <v>5071</v>
      </c>
      <c r="AW852" t="s">
        <v>8609</v>
      </c>
      <c r="AX852" t="s">
        <v>5183</v>
      </c>
    </row>
    <row r="853" spans="1:50" x14ac:dyDescent="0.2">
      <c r="A853">
        <v>852</v>
      </c>
      <c r="B853" t="s">
        <v>278</v>
      </c>
      <c r="C853">
        <v>10000154</v>
      </c>
      <c r="F853" t="s">
        <v>5512</v>
      </c>
      <c r="G853">
        <v>50000479</v>
      </c>
      <c r="H853">
        <v>74</v>
      </c>
      <c r="J853">
        <v>9000566</v>
      </c>
      <c r="K853" t="s">
        <v>278</v>
      </c>
      <c r="L853" t="s">
        <v>1074</v>
      </c>
      <c r="M853">
        <v>200114</v>
      </c>
      <c r="N853" t="s">
        <v>4991</v>
      </c>
      <c r="P853" t="s">
        <v>6367</v>
      </c>
      <c r="Q853" t="s">
        <v>7111</v>
      </c>
      <c r="S853">
        <v>43473</v>
      </c>
      <c r="T853" t="s">
        <v>3215</v>
      </c>
      <c r="U853" t="s">
        <v>4992</v>
      </c>
      <c r="V853" t="s">
        <v>1075</v>
      </c>
      <c r="W853" t="s">
        <v>160</v>
      </c>
      <c r="X853" t="s">
        <v>6057</v>
      </c>
      <c r="Y853" t="s">
        <v>5528</v>
      </c>
      <c r="Z853" t="s">
        <v>5528</v>
      </c>
      <c r="AA853" t="s">
        <v>5054</v>
      </c>
      <c r="AB853" t="s">
        <v>8601</v>
      </c>
      <c r="AD853" t="s">
        <v>6970</v>
      </c>
      <c r="AE853">
        <v>33</v>
      </c>
      <c r="AF853" t="s">
        <v>8604</v>
      </c>
      <c r="AG853" t="s">
        <v>8603</v>
      </c>
      <c r="AH853" t="s">
        <v>8934</v>
      </c>
      <c r="AJ853">
        <v>13363299494</v>
      </c>
      <c r="AL853" t="s">
        <v>5010</v>
      </c>
      <c r="AM853" t="s">
        <v>5010</v>
      </c>
      <c r="AN853" t="s">
        <v>6971</v>
      </c>
      <c r="AO853" t="s">
        <v>5224</v>
      </c>
      <c r="AP853" t="s">
        <v>5015</v>
      </c>
      <c r="AT853" t="s">
        <v>4998</v>
      </c>
      <c r="AU853" t="s">
        <v>5152</v>
      </c>
      <c r="AV853" t="s">
        <v>5153</v>
      </c>
      <c r="AW853" t="s">
        <v>8634</v>
      </c>
      <c r="AX853" t="s">
        <v>5183</v>
      </c>
    </row>
    <row r="854" spans="1:50" x14ac:dyDescent="0.2">
      <c r="A854">
        <v>853</v>
      </c>
      <c r="B854" t="s">
        <v>278</v>
      </c>
      <c r="C854">
        <v>10000154</v>
      </c>
      <c r="F854" t="s">
        <v>5512</v>
      </c>
      <c r="G854">
        <v>50000479</v>
      </c>
      <c r="H854">
        <v>75</v>
      </c>
      <c r="J854">
        <v>9000567</v>
      </c>
      <c r="K854" t="s">
        <v>278</v>
      </c>
      <c r="L854" t="s">
        <v>1077</v>
      </c>
      <c r="M854">
        <v>201059</v>
      </c>
      <c r="N854" t="s">
        <v>4991</v>
      </c>
      <c r="P854" t="s">
        <v>6367</v>
      </c>
      <c r="Q854" t="s">
        <v>7120</v>
      </c>
      <c r="S854">
        <v>43473</v>
      </c>
      <c r="T854" t="s">
        <v>3215</v>
      </c>
      <c r="U854" t="s">
        <v>4992</v>
      </c>
      <c r="V854" t="s">
        <v>1078</v>
      </c>
      <c r="W854" t="s">
        <v>160</v>
      </c>
      <c r="X854" t="s">
        <v>6057</v>
      </c>
      <c r="Y854" t="s">
        <v>5528</v>
      </c>
      <c r="Z854" t="s">
        <v>5528</v>
      </c>
      <c r="AD854" t="s">
        <v>6972</v>
      </c>
      <c r="AE854">
        <v>31</v>
      </c>
      <c r="AF854" t="s">
        <v>8604</v>
      </c>
      <c r="AG854" t="s">
        <v>8603</v>
      </c>
      <c r="AH854" t="s">
        <v>8853</v>
      </c>
      <c r="AJ854">
        <v>15032592539</v>
      </c>
      <c r="AL854" t="s">
        <v>4997</v>
      </c>
      <c r="AM854" t="s">
        <v>5075</v>
      </c>
      <c r="AN854" t="s">
        <v>5197</v>
      </c>
      <c r="AO854" t="s">
        <v>6973</v>
      </c>
      <c r="AP854" t="s">
        <v>5251</v>
      </c>
      <c r="AT854" t="s">
        <v>4998</v>
      </c>
      <c r="AU854" t="s">
        <v>5152</v>
      </c>
      <c r="AV854" t="s">
        <v>5153</v>
      </c>
      <c r="AW854" t="s">
        <v>8634</v>
      </c>
      <c r="AX854" t="s">
        <v>5183</v>
      </c>
    </row>
    <row r="855" spans="1:50" hidden="1" x14ac:dyDescent="0.2">
      <c r="A855">
        <v>854</v>
      </c>
      <c r="B855" t="s">
        <v>278</v>
      </c>
      <c r="C855">
        <v>10000154</v>
      </c>
      <c r="D855" t="s">
        <v>6371</v>
      </c>
      <c r="E855">
        <v>10000157</v>
      </c>
      <c r="F855" t="s">
        <v>5091</v>
      </c>
      <c r="G855">
        <v>50000478</v>
      </c>
      <c r="H855">
        <v>76</v>
      </c>
      <c r="J855">
        <v>9000728</v>
      </c>
      <c r="K855" t="s">
        <v>278</v>
      </c>
      <c r="L855" t="s">
        <v>1543</v>
      </c>
      <c r="M855">
        <v>100965</v>
      </c>
      <c r="N855" t="s">
        <v>4991</v>
      </c>
      <c r="O855" t="s">
        <v>3176</v>
      </c>
      <c r="Q855" t="s">
        <v>6915</v>
      </c>
      <c r="S855">
        <v>43473</v>
      </c>
      <c r="T855" t="s">
        <v>3215</v>
      </c>
      <c r="U855" t="s">
        <v>4992</v>
      </c>
      <c r="V855" t="s">
        <v>1544</v>
      </c>
      <c r="W855" t="s">
        <v>105</v>
      </c>
      <c r="X855" t="s">
        <v>6057</v>
      </c>
      <c r="Y855" t="s">
        <v>8600</v>
      </c>
      <c r="Z855" t="s">
        <v>6062</v>
      </c>
      <c r="AA855" t="s">
        <v>5048</v>
      </c>
      <c r="AB855" t="s">
        <v>8593</v>
      </c>
      <c r="AD855" t="s">
        <v>6978</v>
      </c>
      <c r="AE855">
        <v>39</v>
      </c>
      <c r="AF855" t="s">
        <v>8607</v>
      </c>
      <c r="AG855" t="s">
        <v>8592</v>
      </c>
      <c r="AH855" t="s">
        <v>8266</v>
      </c>
      <c r="AJ855">
        <v>13613333008</v>
      </c>
      <c r="AM855" t="s">
        <v>5387</v>
      </c>
      <c r="AP855" t="s">
        <v>5020</v>
      </c>
      <c r="AT855" t="s">
        <v>4998</v>
      </c>
      <c r="AU855" t="s">
        <v>6025</v>
      </c>
      <c r="AV855" t="s">
        <v>5627</v>
      </c>
      <c r="AW855" t="s">
        <v>8401</v>
      </c>
    </row>
    <row r="856" spans="1:50" hidden="1" x14ac:dyDescent="0.2">
      <c r="A856">
        <v>855</v>
      </c>
      <c r="B856" t="s">
        <v>278</v>
      </c>
      <c r="C856">
        <v>10000154</v>
      </c>
      <c r="D856" t="s">
        <v>6339</v>
      </c>
      <c r="E856">
        <v>10000155</v>
      </c>
      <c r="F856" t="s">
        <v>5091</v>
      </c>
      <c r="G856">
        <v>50000478</v>
      </c>
      <c r="H856">
        <v>77</v>
      </c>
      <c r="J856">
        <v>9000729</v>
      </c>
      <c r="K856" t="s">
        <v>278</v>
      </c>
      <c r="L856" t="s">
        <v>1546</v>
      </c>
      <c r="M856">
        <v>100985</v>
      </c>
      <c r="N856" t="s">
        <v>4991</v>
      </c>
      <c r="O856" t="s">
        <v>3218</v>
      </c>
      <c r="Q856" t="s">
        <v>6342</v>
      </c>
      <c r="S856">
        <v>43473</v>
      </c>
      <c r="T856" t="s">
        <v>3216</v>
      </c>
      <c r="U856" t="s">
        <v>4992</v>
      </c>
      <c r="V856" t="s">
        <v>1547</v>
      </c>
      <c r="W856" t="s">
        <v>105</v>
      </c>
      <c r="X856" t="s">
        <v>6057</v>
      </c>
      <c r="Y856" t="s">
        <v>8600</v>
      </c>
      <c r="Z856" t="s">
        <v>6062</v>
      </c>
      <c r="AA856" t="s">
        <v>5054</v>
      </c>
      <c r="AB856" t="s">
        <v>8601</v>
      </c>
      <c r="AD856" t="s">
        <v>6979</v>
      </c>
      <c r="AE856">
        <v>37</v>
      </c>
      <c r="AF856" t="s">
        <v>8607</v>
      </c>
      <c r="AG856" t="s">
        <v>8592</v>
      </c>
      <c r="AH856" t="s">
        <v>8266</v>
      </c>
      <c r="AI856">
        <v>37986</v>
      </c>
      <c r="AJ856">
        <v>13933306993</v>
      </c>
      <c r="AL856" t="s">
        <v>5010</v>
      </c>
      <c r="AM856" t="s">
        <v>5010</v>
      </c>
      <c r="AN856" t="s">
        <v>5083</v>
      </c>
      <c r="AO856" t="s">
        <v>5177</v>
      </c>
      <c r="AP856" t="s">
        <v>5020</v>
      </c>
      <c r="AT856" t="s">
        <v>4998</v>
      </c>
      <c r="AU856" t="s">
        <v>6025</v>
      </c>
      <c r="AV856" t="s">
        <v>5627</v>
      </c>
      <c r="AW856" t="s">
        <v>8401</v>
      </c>
    </row>
    <row r="857" spans="1:50" hidden="1" x14ac:dyDescent="0.2">
      <c r="A857">
        <v>856</v>
      </c>
      <c r="B857" t="s">
        <v>278</v>
      </c>
      <c r="C857">
        <v>10000154</v>
      </c>
      <c r="F857" t="s">
        <v>5091</v>
      </c>
      <c r="G857">
        <v>50000478</v>
      </c>
      <c r="H857">
        <v>78</v>
      </c>
      <c r="J857">
        <v>9000730</v>
      </c>
      <c r="K857" t="s">
        <v>278</v>
      </c>
      <c r="L857" t="s">
        <v>1549</v>
      </c>
      <c r="M857">
        <v>103499</v>
      </c>
      <c r="N857" t="s">
        <v>4991</v>
      </c>
      <c r="P857" t="s">
        <v>6367</v>
      </c>
      <c r="Q857" t="s">
        <v>7111</v>
      </c>
      <c r="S857">
        <v>43473</v>
      </c>
      <c r="T857" t="s">
        <v>3215</v>
      </c>
      <c r="U857" t="s">
        <v>4992</v>
      </c>
      <c r="V857" t="s">
        <v>1550</v>
      </c>
      <c r="W857" t="s">
        <v>160</v>
      </c>
      <c r="X857" t="s">
        <v>6057</v>
      </c>
      <c r="Y857" t="s">
        <v>5528</v>
      </c>
      <c r="Z857" t="s">
        <v>5528</v>
      </c>
      <c r="AA857" t="s">
        <v>5048</v>
      </c>
      <c r="AB857" t="s">
        <v>8593</v>
      </c>
      <c r="AD857" t="s">
        <v>6980</v>
      </c>
      <c r="AE857">
        <v>38</v>
      </c>
      <c r="AF857" t="s">
        <v>8607</v>
      </c>
      <c r="AG857" t="s">
        <v>8592</v>
      </c>
      <c r="AH857" t="s">
        <v>6553</v>
      </c>
      <c r="AJ857">
        <v>13784627137</v>
      </c>
      <c r="AL857" t="s">
        <v>5010</v>
      </c>
      <c r="AM857" t="s">
        <v>5010</v>
      </c>
      <c r="AN857" t="s">
        <v>5169</v>
      </c>
      <c r="AO857" t="s">
        <v>5267</v>
      </c>
      <c r="AP857" t="s">
        <v>5020</v>
      </c>
      <c r="AT857" t="s">
        <v>4998</v>
      </c>
      <c r="AU857" t="s">
        <v>6025</v>
      </c>
      <c r="AV857" t="s">
        <v>5627</v>
      </c>
      <c r="AW857" t="s">
        <v>8401</v>
      </c>
    </row>
    <row r="858" spans="1:50" hidden="1" x14ac:dyDescent="0.2">
      <c r="A858">
        <v>857</v>
      </c>
      <c r="B858" t="s">
        <v>278</v>
      </c>
      <c r="C858">
        <v>10000154</v>
      </c>
      <c r="F858" t="s">
        <v>5091</v>
      </c>
      <c r="G858">
        <v>50000478</v>
      </c>
      <c r="H858">
        <v>79</v>
      </c>
      <c r="J858">
        <v>9000731</v>
      </c>
      <c r="K858" t="s">
        <v>278</v>
      </c>
      <c r="L858" t="s">
        <v>1552</v>
      </c>
      <c r="M858">
        <v>103612</v>
      </c>
      <c r="N858" t="s">
        <v>4991</v>
      </c>
      <c r="P858" t="s">
        <v>6927</v>
      </c>
      <c r="Q858" t="s">
        <v>6981</v>
      </c>
      <c r="S858">
        <v>43473</v>
      </c>
      <c r="T858" t="s">
        <v>3215</v>
      </c>
      <c r="U858" t="s">
        <v>4992</v>
      </c>
      <c r="V858" t="s">
        <v>1553</v>
      </c>
      <c r="W858" t="s">
        <v>160</v>
      </c>
      <c r="X858" t="s">
        <v>6057</v>
      </c>
      <c r="Y858" t="s">
        <v>5528</v>
      </c>
      <c r="Z858" t="s">
        <v>5528</v>
      </c>
      <c r="AA858" t="s">
        <v>5054</v>
      </c>
      <c r="AB858" t="s">
        <v>8601</v>
      </c>
      <c r="AD858" t="s">
        <v>6982</v>
      </c>
      <c r="AE858">
        <v>37</v>
      </c>
      <c r="AF858" t="s">
        <v>8607</v>
      </c>
      <c r="AG858" t="s">
        <v>8592</v>
      </c>
      <c r="AH858" t="s">
        <v>6553</v>
      </c>
      <c r="AJ858">
        <v>13731559831</v>
      </c>
      <c r="AL858" t="s">
        <v>5010</v>
      </c>
      <c r="AM858" t="s">
        <v>5010</v>
      </c>
      <c r="AN858" t="s">
        <v>5266</v>
      </c>
      <c r="AO858" t="s">
        <v>5177</v>
      </c>
      <c r="AP858" t="s">
        <v>5020</v>
      </c>
      <c r="AT858" t="s">
        <v>4998</v>
      </c>
      <c r="AU858" t="s">
        <v>6025</v>
      </c>
      <c r="AV858" t="s">
        <v>5627</v>
      </c>
      <c r="AW858" t="s">
        <v>8401</v>
      </c>
    </row>
    <row r="859" spans="1:50" x14ac:dyDescent="0.2">
      <c r="A859">
        <v>858</v>
      </c>
      <c r="B859" t="s">
        <v>278</v>
      </c>
      <c r="C859">
        <v>10000154</v>
      </c>
      <c r="F859" t="s">
        <v>5091</v>
      </c>
      <c r="G859">
        <v>50000478</v>
      </c>
      <c r="H859">
        <v>80</v>
      </c>
      <c r="J859">
        <v>9000732</v>
      </c>
      <c r="K859" t="s">
        <v>278</v>
      </c>
      <c r="L859" t="s">
        <v>1555</v>
      </c>
      <c r="M859">
        <v>103646</v>
      </c>
      <c r="N859" t="s">
        <v>4991</v>
      </c>
      <c r="P859" t="s">
        <v>6927</v>
      </c>
      <c r="Q859" t="s">
        <v>6981</v>
      </c>
      <c r="S859">
        <v>43473</v>
      </c>
      <c r="T859" t="s">
        <v>3215</v>
      </c>
      <c r="U859" t="s">
        <v>4992</v>
      </c>
      <c r="V859" t="s">
        <v>1556</v>
      </c>
      <c r="W859" t="s">
        <v>160</v>
      </c>
      <c r="X859" t="s">
        <v>6057</v>
      </c>
      <c r="Y859" t="s">
        <v>5528</v>
      </c>
      <c r="Z859" t="s">
        <v>5528</v>
      </c>
      <c r="AA859" t="s">
        <v>5054</v>
      </c>
      <c r="AB859" t="s">
        <v>8601</v>
      </c>
      <c r="AD859" t="s">
        <v>6983</v>
      </c>
      <c r="AE859">
        <v>34</v>
      </c>
      <c r="AF859" t="s">
        <v>8604</v>
      </c>
      <c r="AG859" t="s">
        <v>8603</v>
      </c>
      <c r="AH859" t="s">
        <v>6553</v>
      </c>
      <c r="AJ859">
        <v>15690506880</v>
      </c>
      <c r="AL859" t="s">
        <v>5148</v>
      </c>
      <c r="AM859" t="s">
        <v>5387</v>
      </c>
      <c r="AO859" t="s">
        <v>6984</v>
      </c>
      <c r="AP859" t="s">
        <v>5020</v>
      </c>
      <c r="AT859" t="s">
        <v>4998</v>
      </c>
      <c r="AU859" t="s">
        <v>6025</v>
      </c>
      <c r="AV859" t="s">
        <v>5627</v>
      </c>
      <c r="AW859" t="s">
        <v>8401</v>
      </c>
    </row>
    <row r="860" spans="1:50" hidden="1" x14ac:dyDescent="0.2">
      <c r="A860">
        <v>859</v>
      </c>
      <c r="B860" t="s">
        <v>278</v>
      </c>
      <c r="C860">
        <v>10000154</v>
      </c>
      <c r="F860" t="s">
        <v>5091</v>
      </c>
      <c r="G860">
        <v>50000478</v>
      </c>
      <c r="H860">
        <v>81</v>
      </c>
      <c r="J860">
        <v>9000733</v>
      </c>
      <c r="K860" t="s">
        <v>278</v>
      </c>
      <c r="L860" t="s">
        <v>1558</v>
      </c>
      <c r="M860">
        <v>104248</v>
      </c>
      <c r="N860" t="s">
        <v>4991</v>
      </c>
      <c r="P860" t="s">
        <v>6938</v>
      </c>
      <c r="Q860" t="s">
        <v>6985</v>
      </c>
      <c r="S860">
        <v>43473</v>
      </c>
      <c r="T860" t="s">
        <v>3215</v>
      </c>
      <c r="U860" t="s">
        <v>4992</v>
      </c>
      <c r="V860" t="s">
        <v>1559</v>
      </c>
      <c r="W860" t="s">
        <v>160</v>
      </c>
      <c r="X860" t="s">
        <v>6057</v>
      </c>
      <c r="Y860" t="s">
        <v>5528</v>
      </c>
      <c r="Z860" t="s">
        <v>5528</v>
      </c>
      <c r="AA860" t="s">
        <v>5054</v>
      </c>
      <c r="AB860" t="s">
        <v>8601</v>
      </c>
      <c r="AC860" t="s">
        <v>5049</v>
      </c>
      <c r="AD860" t="s">
        <v>6986</v>
      </c>
      <c r="AE860">
        <v>36</v>
      </c>
      <c r="AF860" t="s">
        <v>8607</v>
      </c>
      <c r="AG860" t="s">
        <v>8592</v>
      </c>
      <c r="AH860" t="s">
        <v>5243</v>
      </c>
      <c r="AJ860">
        <v>13582537926</v>
      </c>
      <c r="AL860" t="s">
        <v>5148</v>
      </c>
      <c r="AM860" t="s">
        <v>5387</v>
      </c>
      <c r="AN860" t="s">
        <v>5272</v>
      </c>
      <c r="AO860" t="s">
        <v>5177</v>
      </c>
      <c r="AP860" t="s">
        <v>5020</v>
      </c>
      <c r="AT860" t="s">
        <v>4998</v>
      </c>
      <c r="AU860" t="s">
        <v>6025</v>
      </c>
      <c r="AV860" t="s">
        <v>5627</v>
      </c>
      <c r="AW860" t="s">
        <v>8401</v>
      </c>
    </row>
    <row r="861" spans="1:50" x14ac:dyDescent="0.2">
      <c r="A861">
        <v>860</v>
      </c>
      <c r="B861" t="s">
        <v>278</v>
      </c>
      <c r="C861">
        <v>10000154</v>
      </c>
      <c r="F861" t="s">
        <v>5091</v>
      </c>
      <c r="G861">
        <v>50000478</v>
      </c>
      <c r="H861">
        <v>82</v>
      </c>
      <c r="J861">
        <v>9000735</v>
      </c>
      <c r="K861" t="s">
        <v>278</v>
      </c>
      <c r="L861" t="s">
        <v>1564</v>
      </c>
      <c r="M861">
        <v>104305</v>
      </c>
      <c r="N861" t="s">
        <v>4991</v>
      </c>
      <c r="P861" t="s">
        <v>6927</v>
      </c>
      <c r="Q861" t="s">
        <v>6974</v>
      </c>
      <c r="S861">
        <v>43473</v>
      </c>
      <c r="T861" t="s">
        <v>3215</v>
      </c>
      <c r="U861" t="s">
        <v>4992</v>
      </c>
      <c r="V861" t="s">
        <v>1565</v>
      </c>
      <c r="W861" t="s">
        <v>160</v>
      </c>
      <c r="X861" t="s">
        <v>6057</v>
      </c>
      <c r="Y861" t="s">
        <v>5528</v>
      </c>
      <c r="Z861" t="s">
        <v>5528</v>
      </c>
      <c r="AD861" t="s">
        <v>6987</v>
      </c>
      <c r="AE861">
        <v>32</v>
      </c>
      <c r="AF861" t="s">
        <v>8604</v>
      </c>
      <c r="AG861" t="s">
        <v>8603</v>
      </c>
      <c r="AH861" t="s">
        <v>5243</v>
      </c>
      <c r="AI861">
        <v>39255</v>
      </c>
      <c r="AJ861">
        <v>13703152145</v>
      </c>
      <c r="AL861" t="s">
        <v>5148</v>
      </c>
      <c r="AM861" t="s">
        <v>5387</v>
      </c>
      <c r="AO861" t="s">
        <v>6988</v>
      </c>
      <c r="AP861" t="s">
        <v>5020</v>
      </c>
      <c r="AT861" t="s">
        <v>4998</v>
      </c>
      <c r="AU861" t="s">
        <v>6025</v>
      </c>
      <c r="AV861" t="s">
        <v>5627</v>
      </c>
      <c r="AW861" t="s">
        <v>8401</v>
      </c>
    </row>
    <row r="862" spans="1:50" x14ac:dyDescent="0.2">
      <c r="A862">
        <v>861</v>
      </c>
      <c r="B862" t="s">
        <v>278</v>
      </c>
      <c r="C862">
        <v>10000154</v>
      </c>
      <c r="F862" t="s">
        <v>5091</v>
      </c>
      <c r="G862">
        <v>50000478</v>
      </c>
      <c r="H862">
        <v>83</v>
      </c>
      <c r="J862">
        <v>9000736</v>
      </c>
      <c r="K862" t="s">
        <v>278</v>
      </c>
      <c r="L862" t="s">
        <v>1567</v>
      </c>
      <c r="M862">
        <v>104310</v>
      </c>
      <c r="N862" t="s">
        <v>4991</v>
      </c>
      <c r="P862" t="s">
        <v>6857</v>
      </c>
      <c r="Q862" t="s">
        <v>6955</v>
      </c>
      <c r="S862">
        <v>43473</v>
      </c>
      <c r="T862" t="s">
        <v>3215</v>
      </c>
      <c r="U862" t="s">
        <v>4992</v>
      </c>
      <c r="V862" t="s">
        <v>1568</v>
      </c>
      <c r="W862" t="s">
        <v>160</v>
      </c>
      <c r="X862" t="s">
        <v>6057</v>
      </c>
      <c r="Y862" t="s">
        <v>5528</v>
      </c>
      <c r="Z862" t="s">
        <v>5528</v>
      </c>
      <c r="AA862" t="s">
        <v>5054</v>
      </c>
      <c r="AB862" t="s">
        <v>8601</v>
      </c>
      <c r="AD862" t="s">
        <v>6989</v>
      </c>
      <c r="AE862">
        <v>34</v>
      </c>
      <c r="AF862" t="s">
        <v>8604</v>
      </c>
      <c r="AG862" t="s">
        <v>8603</v>
      </c>
      <c r="AH862" t="s">
        <v>5243</v>
      </c>
      <c r="AJ862">
        <v>13483752308</v>
      </c>
      <c r="AL862" t="s">
        <v>5010</v>
      </c>
      <c r="AM862" t="s">
        <v>5010</v>
      </c>
      <c r="AO862" t="s">
        <v>6506</v>
      </c>
      <c r="AP862" t="s">
        <v>5020</v>
      </c>
      <c r="AT862" t="s">
        <v>4998</v>
      </c>
      <c r="AU862" t="s">
        <v>6025</v>
      </c>
      <c r="AV862" t="s">
        <v>5627</v>
      </c>
      <c r="AW862" t="s">
        <v>8401</v>
      </c>
    </row>
    <row r="863" spans="1:50" hidden="1" x14ac:dyDescent="0.2">
      <c r="A863">
        <v>862</v>
      </c>
      <c r="B863" t="s">
        <v>278</v>
      </c>
      <c r="C863">
        <v>10000154</v>
      </c>
      <c r="F863" t="s">
        <v>5091</v>
      </c>
      <c r="G863">
        <v>50000478</v>
      </c>
      <c r="H863">
        <v>84</v>
      </c>
      <c r="J863">
        <v>9000737</v>
      </c>
      <c r="K863" t="s">
        <v>278</v>
      </c>
      <c r="L863" t="s">
        <v>1570</v>
      </c>
      <c r="M863">
        <v>104313</v>
      </c>
      <c r="N863" t="s">
        <v>4991</v>
      </c>
      <c r="P863" t="s">
        <v>6927</v>
      </c>
      <c r="Q863" t="s">
        <v>6981</v>
      </c>
      <c r="S863">
        <v>43473</v>
      </c>
      <c r="T863" t="s">
        <v>3215</v>
      </c>
      <c r="U863" t="s">
        <v>4992</v>
      </c>
      <c r="V863" t="s">
        <v>1571</v>
      </c>
      <c r="W863" t="s">
        <v>160</v>
      </c>
      <c r="X863" t="s">
        <v>6057</v>
      </c>
      <c r="Y863" t="s">
        <v>5528</v>
      </c>
      <c r="Z863" t="s">
        <v>5528</v>
      </c>
      <c r="AA863" t="s">
        <v>5054</v>
      </c>
      <c r="AB863" t="s">
        <v>8601</v>
      </c>
      <c r="AD863" t="s">
        <v>6990</v>
      </c>
      <c r="AE863">
        <v>37</v>
      </c>
      <c r="AF863" t="s">
        <v>8607</v>
      </c>
      <c r="AG863" t="s">
        <v>8592</v>
      </c>
      <c r="AH863" t="s">
        <v>5243</v>
      </c>
      <c r="AJ863">
        <v>15127555230</v>
      </c>
      <c r="AL863" t="s">
        <v>5010</v>
      </c>
      <c r="AM863" t="s">
        <v>5010</v>
      </c>
      <c r="AN863" t="s">
        <v>6991</v>
      </c>
      <c r="AO863" t="s">
        <v>5177</v>
      </c>
      <c r="AP863" t="s">
        <v>5020</v>
      </c>
      <c r="AT863" t="s">
        <v>4998</v>
      </c>
      <c r="AU863" t="s">
        <v>6025</v>
      </c>
      <c r="AV863" t="s">
        <v>5627</v>
      </c>
      <c r="AW863" t="s">
        <v>8401</v>
      </c>
    </row>
    <row r="864" spans="1:50" hidden="1" x14ac:dyDescent="0.2">
      <c r="A864">
        <v>863</v>
      </c>
      <c r="B864" t="s">
        <v>278</v>
      </c>
      <c r="C864">
        <v>10000154</v>
      </c>
      <c r="F864" t="s">
        <v>5091</v>
      </c>
      <c r="G864">
        <v>50000478</v>
      </c>
      <c r="H864">
        <v>85</v>
      </c>
      <c r="J864">
        <v>9000738</v>
      </c>
      <c r="K864" t="s">
        <v>278</v>
      </c>
      <c r="L864" t="s">
        <v>1573</v>
      </c>
      <c r="M864">
        <v>104314</v>
      </c>
      <c r="N864" t="s">
        <v>4991</v>
      </c>
      <c r="P864" t="s">
        <v>6927</v>
      </c>
      <c r="Q864" t="s">
        <v>6992</v>
      </c>
      <c r="S864">
        <v>43473</v>
      </c>
      <c r="T864" t="s">
        <v>3215</v>
      </c>
      <c r="U864" t="s">
        <v>4992</v>
      </c>
      <c r="V864" t="s">
        <v>1574</v>
      </c>
      <c r="W864" t="s">
        <v>105</v>
      </c>
      <c r="X864" t="s">
        <v>6057</v>
      </c>
      <c r="Y864" t="s">
        <v>8600</v>
      </c>
      <c r="Z864" t="s">
        <v>6062</v>
      </c>
      <c r="AA864" t="s">
        <v>5054</v>
      </c>
      <c r="AB864" t="s">
        <v>8601</v>
      </c>
      <c r="AD864" t="s">
        <v>6993</v>
      </c>
      <c r="AE864">
        <v>37</v>
      </c>
      <c r="AF864" t="s">
        <v>8607</v>
      </c>
      <c r="AG864" t="s">
        <v>8592</v>
      </c>
      <c r="AH864" t="s">
        <v>5243</v>
      </c>
      <c r="AJ864">
        <v>13273527315</v>
      </c>
      <c r="AL864" t="s">
        <v>5010</v>
      </c>
      <c r="AM864" t="s">
        <v>5010</v>
      </c>
      <c r="AN864" t="s">
        <v>5550</v>
      </c>
      <c r="AO864" t="s">
        <v>5177</v>
      </c>
      <c r="AP864" t="s">
        <v>5020</v>
      </c>
      <c r="AT864" t="s">
        <v>4998</v>
      </c>
      <c r="AU864" t="s">
        <v>6025</v>
      </c>
      <c r="AV864" t="s">
        <v>5627</v>
      </c>
      <c r="AW864" t="s">
        <v>8401</v>
      </c>
    </row>
    <row r="865" spans="1:49" x14ac:dyDescent="0.2">
      <c r="A865">
        <v>864</v>
      </c>
      <c r="B865" t="s">
        <v>278</v>
      </c>
      <c r="C865">
        <v>10000154</v>
      </c>
      <c r="F865" t="s">
        <v>5091</v>
      </c>
      <c r="G865">
        <v>50000478</v>
      </c>
      <c r="H865">
        <v>86</v>
      </c>
      <c r="J865">
        <v>9000739</v>
      </c>
      <c r="K865" t="s">
        <v>278</v>
      </c>
      <c r="L865" t="s">
        <v>1576</v>
      </c>
      <c r="M865">
        <v>104316</v>
      </c>
      <c r="N865" t="s">
        <v>4991</v>
      </c>
      <c r="P865" t="s">
        <v>6927</v>
      </c>
      <c r="Q865" t="s">
        <v>6981</v>
      </c>
      <c r="S865">
        <v>43473</v>
      </c>
      <c r="T865" t="s">
        <v>3215</v>
      </c>
      <c r="U865" t="s">
        <v>4992</v>
      </c>
      <c r="V865" t="s">
        <v>1577</v>
      </c>
      <c r="W865" t="s">
        <v>160</v>
      </c>
      <c r="X865" t="s">
        <v>6057</v>
      </c>
      <c r="Y865" t="s">
        <v>5528</v>
      </c>
      <c r="Z865" t="s">
        <v>5528</v>
      </c>
      <c r="AA865" t="s">
        <v>5054</v>
      </c>
      <c r="AB865" t="s">
        <v>8601</v>
      </c>
      <c r="AD865" t="s">
        <v>6994</v>
      </c>
      <c r="AE865">
        <v>36</v>
      </c>
      <c r="AF865" t="s">
        <v>8604</v>
      </c>
      <c r="AG865" t="s">
        <v>8603</v>
      </c>
      <c r="AH865" t="s">
        <v>5243</v>
      </c>
      <c r="AJ865">
        <v>15932255272</v>
      </c>
      <c r="AL865" t="s">
        <v>5010</v>
      </c>
      <c r="AM865" t="s">
        <v>5010</v>
      </c>
      <c r="AN865" t="s">
        <v>5550</v>
      </c>
      <c r="AO865" t="s">
        <v>5177</v>
      </c>
      <c r="AP865" t="s">
        <v>5020</v>
      </c>
      <c r="AT865" t="s">
        <v>4998</v>
      </c>
      <c r="AU865" t="s">
        <v>6025</v>
      </c>
      <c r="AV865" t="s">
        <v>5627</v>
      </c>
      <c r="AW865" t="s">
        <v>8401</v>
      </c>
    </row>
    <row r="866" spans="1:49" x14ac:dyDescent="0.2">
      <c r="A866">
        <v>865</v>
      </c>
      <c r="B866" t="s">
        <v>278</v>
      </c>
      <c r="C866">
        <v>10000154</v>
      </c>
      <c r="F866" t="s">
        <v>5091</v>
      </c>
      <c r="G866">
        <v>50000478</v>
      </c>
      <c r="H866">
        <v>87</v>
      </c>
      <c r="J866">
        <v>9000741</v>
      </c>
      <c r="K866" t="s">
        <v>278</v>
      </c>
      <c r="L866" t="s">
        <v>1582</v>
      </c>
      <c r="M866">
        <v>104841</v>
      </c>
      <c r="N866" t="s">
        <v>4991</v>
      </c>
      <c r="P866" t="s">
        <v>6938</v>
      </c>
      <c r="Q866" t="s">
        <v>6995</v>
      </c>
      <c r="S866">
        <v>43473</v>
      </c>
      <c r="T866" t="s">
        <v>3215</v>
      </c>
      <c r="U866" t="s">
        <v>4992</v>
      </c>
      <c r="V866" t="s">
        <v>1583</v>
      </c>
      <c r="W866" t="s">
        <v>160</v>
      </c>
      <c r="X866" t="s">
        <v>6057</v>
      </c>
      <c r="Y866" t="s">
        <v>5528</v>
      </c>
      <c r="Z866" t="s">
        <v>5528</v>
      </c>
      <c r="AA866" t="s">
        <v>5054</v>
      </c>
      <c r="AB866" t="s">
        <v>8601</v>
      </c>
      <c r="AC866" t="s">
        <v>5487</v>
      </c>
      <c r="AD866" t="s">
        <v>6996</v>
      </c>
      <c r="AE866">
        <v>33</v>
      </c>
      <c r="AF866" t="s">
        <v>8604</v>
      </c>
      <c r="AG866" t="s">
        <v>8603</v>
      </c>
      <c r="AH866" t="s">
        <v>5661</v>
      </c>
      <c r="AJ866">
        <v>13663378767</v>
      </c>
      <c r="AL866" t="s">
        <v>5148</v>
      </c>
      <c r="AM866" t="s">
        <v>5387</v>
      </c>
      <c r="AO866" t="s">
        <v>6997</v>
      </c>
      <c r="AP866" t="s">
        <v>5020</v>
      </c>
      <c r="AT866" t="s">
        <v>4998</v>
      </c>
      <c r="AU866" t="s">
        <v>6025</v>
      </c>
      <c r="AV866" t="s">
        <v>5627</v>
      </c>
      <c r="AW866" t="s">
        <v>8401</v>
      </c>
    </row>
    <row r="867" spans="1:49" x14ac:dyDescent="0.2">
      <c r="A867">
        <v>866</v>
      </c>
      <c r="B867" t="s">
        <v>278</v>
      </c>
      <c r="C867">
        <v>10000154</v>
      </c>
      <c r="F867" t="s">
        <v>5091</v>
      </c>
      <c r="G867">
        <v>50000478</v>
      </c>
      <c r="H867">
        <v>88</v>
      </c>
      <c r="J867">
        <v>9000743</v>
      </c>
      <c r="K867" t="s">
        <v>278</v>
      </c>
      <c r="L867" t="s">
        <v>1588</v>
      </c>
      <c r="M867">
        <v>201241</v>
      </c>
      <c r="N867" t="s">
        <v>4991</v>
      </c>
      <c r="P867" t="s">
        <v>6367</v>
      </c>
      <c r="Q867" t="s">
        <v>7116</v>
      </c>
      <c r="S867">
        <v>43473</v>
      </c>
      <c r="T867" t="s">
        <v>3215</v>
      </c>
      <c r="U867" t="s">
        <v>4992</v>
      </c>
      <c r="V867" t="s">
        <v>1589</v>
      </c>
      <c r="W867" t="s">
        <v>160</v>
      </c>
      <c r="X867" t="s">
        <v>6057</v>
      </c>
      <c r="Y867" t="s">
        <v>5528</v>
      </c>
      <c r="Z867" t="s">
        <v>5528</v>
      </c>
      <c r="AD867" t="s">
        <v>6998</v>
      </c>
      <c r="AE867">
        <v>27</v>
      </c>
      <c r="AF867" t="s">
        <v>8602</v>
      </c>
      <c r="AG867" t="s">
        <v>8603</v>
      </c>
      <c r="AH867" t="s">
        <v>8112</v>
      </c>
      <c r="AJ867">
        <v>15097565822</v>
      </c>
      <c r="AL867" t="s">
        <v>5010</v>
      </c>
      <c r="AM867" t="s">
        <v>5010</v>
      </c>
      <c r="AN867" t="s">
        <v>5141</v>
      </c>
      <c r="AO867" t="s">
        <v>5146</v>
      </c>
      <c r="AP867" t="s">
        <v>5020</v>
      </c>
      <c r="AT867" t="s">
        <v>4998</v>
      </c>
      <c r="AU867" t="s">
        <v>6025</v>
      </c>
      <c r="AV867" t="s">
        <v>5627</v>
      </c>
      <c r="AW867" t="s">
        <v>8401</v>
      </c>
    </row>
    <row r="868" spans="1:49" x14ac:dyDescent="0.2">
      <c r="A868">
        <v>867</v>
      </c>
      <c r="B868" t="s">
        <v>278</v>
      </c>
      <c r="C868">
        <v>10000154</v>
      </c>
      <c r="F868" t="s">
        <v>5091</v>
      </c>
      <c r="G868">
        <v>50000478</v>
      </c>
      <c r="H868">
        <v>89</v>
      </c>
      <c r="J868">
        <v>9000744</v>
      </c>
      <c r="K868" t="s">
        <v>278</v>
      </c>
      <c r="L868" t="s">
        <v>1591</v>
      </c>
      <c r="M868">
        <v>201805</v>
      </c>
      <c r="N868" t="s">
        <v>4991</v>
      </c>
      <c r="P868" t="s">
        <v>6927</v>
      </c>
      <c r="Q868" t="s">
        <v>6974</v>
      </c>
      <c r="S868">
        <v>43473</v>
      </c>
      <c r="T868" t="s">
        <v>3215</v>
      </c>
      <c r="U868" t="s">
        <v>4992</v>
      </c>
      <c r="V868" t="s">
        <v>1592</v>
      </c>
      <c r="W868" t="s">
        <v>160</v>
      </c>
      <c r="X868" t="s">
        <v>6057</v>
      </c>
      <c r="Y868" t="s">
        <v>5528</v>
      </c>
      <c r="Z868" t="s">
        <v>5528</v>
      </c>
      <c r="AD868" t="s">
        <v>6999</v>
      </c>
      <c r="AE868">
        <v>26</v>
      </c>
      <c r="AF868" t="s">
        <v>8614</v>
      </c>
      <c r="AG868" t="s">
        <v>8603</v>
      </c>
      <c r="AH868" t="s">
        <v>8613</v>
      </c>
      <c r="AJ868">
        <v>15732028132</v>
      </c>
      <c r="AL868" t="s">
        <v>5010</v>
      </c>
      <c r="AM868" t="s">
        <v>5010</v>
      </c>
      <c r="AN868" t="s">
        <v>5083</v>
      </c>
      <c r="AO868" t="s">
        <v>5146</v>
      </c>
      <c r="AP868" t="s">
        <v>5020</v>
      </c>
      <c r="AT868" t="s">
        <v>4998</v>
      </c>
      <c r="AU868" t="s">
        <v>6025</v>
      </c>
      <c r="AV868" t="s">
        <v>5627</v>
      </c>
      <c r="AW868" t="s">
        <v>8401</v>
      </c>
    </row>
    <row r="869" spans="1:49" x14ac:dyDescent="0.2">
      <c r="A869">
        <v>868</v>
      </c>
      <c r="B869" t="s">
        <v>278</v>
      </c>
      <c r="C869">
        <v>10000154</v>
      </c>
      <c r="F869" t="s">
        <v>5091</v>
      </c>
      <c r="G869">
        <v>50000478</v>
      </c>
      <c r="H869">
        <v>90</v>
      </c>
      <c r="J869">
        <v>9000745</v>
      </c>
      <c r="K869" t="s">
        <v>278</v>
      </c>
      <c r="L869" t="s">
        <v>1594</v>
      </c>
      <c r="M869">
        <v>201853</v>
      </c>
      <c r="N869" t="s">
        <v>4991</v>
      </c>
      <c r="P869" t="s">
        <v>6367</v>
      </c>
      <c r="Q869" t="s">
        <v>7114</v>
      </c>
      <c r="S869">
        <v>43473</v>
      </c>
      <c r="T869" t="s">
        <v>3215</v>
      </c>
      <c r="U869" t="s">
        <v>4992</v>
      </c>
      <c r="V869" t="s">
        <v>3253</v>
      </c>
      <c r="W869" t="s">
        <v>160</v>
      </c>
      <c r="X869" t="s">
        <v>6057</v>
      </c>
      <c r="Y869" t="s">
        <v>5528</v>
      </c>
      <c r="Z869" t="s">
        <v>5528</v>
      </c>
      <c r="AD869" t="s">
        <v>7000</v>
      </c>
      <c r="AE869">
        <v>26</v>
      </c>
      <c r="AF869" t="s">
        <v>8614</v>
      </c>
      <c r="AG869" t="s">
        <v>8603</v>
      </c>
      <c r="AH869" t="s">
        <v>8615</v>
      </c>
      <c r="AJ869">
        <v>18633167911</v>
      </c>
      <c r="AL869" t="s">
        <v>5010</v>
      </c>
      <c r="AM869" t="s">
        <v>5010</v>
      </c>
      <c r="AN869" t="s">
        <v>5141</v>
      </c>
      <c r="AO869" t="s">
        <v>5052</v>
      </c>
      <c r="AP869" t="s">
        <v>5020</v>
      </c>
      <c r="AT869" t="s">
        <v>4998</v>
      </c>
      <c r="AU869" t="s">
        <v>6025</v>
      </c>
      <c r="AV869" t="s">
        <v>5627</v>
      </c>
      <c r="AW869" t="s">
        <v>8401</v>
      </c>
    </row>
    <row r="870" spans="1:49" hidden="1" x14ac:dyDescent="0.2">
      <c r="A870">
        <v>869</v>
      </c>
      <c r="B870" t="s">
        <v>278</v>
      </c>
      <c r="C870">
        <v>10000154</v>
      </c>
      <c r="F870" t="s">
        <v>5512</v>
      </c>
      <c r="G870">
        <v>50000479</v>
      </c>
      <c r="H870">
        <v>91</v>
      </c>
      <c r="J870">
        <v>9000746</v>
      </c>
      <c r="K870" t="s">
        <v>278</v>
      </c>
      <c r="L870" t="s">
        <v>1596</v>
      </c>
      <c r="M870">
        <v>23587</v>
      </c>
      <c r="N870" t="s">
        <v>5513</v>
      </c>
      <c r="P870" t="s">
        <v>6880</v>
      </c>
      <c r="Q870" t="s">
        <v>7001</v>
      </c>
      <c r="S870">
        <v>43473</v>
      </c>
      <c r="T870" t="s">
        <v>3215</v>
      </c>
      <c r="U870" t="s">
        <v>4992</v>
      </c>
      <c r="V870" t="s">
        <v>1597</v>
      </c>
      <c r="W870" t="s">
        <v>160</v>
      </c>
      <c r="X870" t="s">
        <v>6057</v>
      </c>
      <c r="Y870" t="s">
        <v>5528</v>
      </c>
      <c r="Z870" t="s">
        <v>5528</v>
      </c>
      <c r="AC870" t="s">
        <v>5049</v>
      </c>
      <c r="AD870" t="s">
        <v>7002</v>
      </c>
      <c r="AE870">
        <v>47</v>
      </c>
      <c r="AF870" t="s">
        <v>8591</v>
      </c>
      <c r="AG870" t="s">
        <v>8592</v>
      </c>
      <c r="AH870" t="s">
        <v>8871</v>
      </c>
      <c r="AJ870">
        <v>13739888598</v>
      </c>
      <c r="AL870" t="s">
        <v>5951</v>
      </c>
      <c r="AM870" t="s">
        <v>6657</v>
      </c>
      <c r="AP870" t="s">
        <v>5020</v>
      </c>
      <c r="AT870" t="s">
        <v>4998</v>
      </c>
      <c r="AU870" t="s">
        <v>6025</v>
      </c>
      <c r="AV870" t="s">
        <v>5627</v>
      </c>
      <c r="AW870" t="s">
        <v>8401</v>
      </c>
    </row>
    <row r="871" spans="1:49" hidden="1" x14ac:dyDescent="0.2">
      <c r="A871">
        <v>870</v>
      </c>
      <c r="B871" t="s">
        <v>278</v>
      </c>
      <c r="C871">
        <v>10000154</v>
      </c>
      <c r="F871" t="s">
        <v>5512</v>
      </c>
      <c r="G871">
        <v>50000479</v>
      </c>
      <c r="H871">
        <v>92</v>
      </c>
      <c r="J871">
        <v>9000747</v>
      </c>
      <c r="K871" t="s">
        <v>278</v>
      </c>
      <c r="L871" t="s">
        <v>1599</v>
      </c>
      <c r="M871">
        <v>23830</v>
      </c>
      <c r="N871" t="s">
        <v>5513</v>
      </c>
      <c r="P871" t="s">
        <v>6880</v>
      </c>
      <c r="Q871" t="s">
        <v>7001</v>
      </c>
      <c r="S871">
        <v>43473</v>
      </c>
      <c r="T871" t="s">
        <v>3215</v>
      </c>
      <c r="U871" t="s">
        <v>4992</v>
      </c>
      <c r="V871" t="s">
        <v>1600</v>
      </c>
      <c r="W871" t="s">
        <v>160</v>
      </c>
      <c r="X871" t="s">
        <v>6057</v>
      </c>
      <c r="Y871" t="s">
        <v>5528</v>
      </c>
      <c r="Z871" t="s">
        <v>5528</v>
      </c>
      <c r="AC871" t="s">
        <v>5049</v>
      </c>
      <c r="AD871" t="s">
        <v>7003</v>
      </c>
      <c r="AE871">
        <v>47</v>
      </c>
      <c r="AF871" t="s">
        <v>8591</v>
      </c>
      <c r="AG871" t="s">
        <v>8592</v>
      </c>
      <c r="AH871" t="s">
        <v>8871</v>
      </c>
      <c r="AJ871">
        <v>13012170936</v>
      </c>
      <c r="AL871" t="s">
        <v>6203</v>
      </c>
      <c r="AM871" t="s">
        <v>7726</v>
      </c>
      <c r="AP871" t="s">
        <v>5020</v>
      </c>
      <c r="AT871" t="s">
        <v>4998</v>
      </c>
      <c r="AU871" t="s">
        <v>6025</v>
      </c>
      <c r="AV871" t="s">
        <v>5627</v>
      </c>
      <c r="AW871" t="s">
        <v>8401</v>
      </c>
    </row>
    <row r="872" spans="1:49" hidden="1" x14ac:dyDescent="0.2">
      <c r="A872">
        <v>871</v>
      </c>
      <c r="B872" t="s">
        <v>278</v>
      </c>
      <c r="C872">
        <v>10000154</v>
      </c>
      <c r="F872" t="s">
        <v>5512</v>
      </c>
      <c r="G872">
        <v>50000479</v>
      </c>
      <c r="H872">
        <v>93</v>
      </c>
      <c r="J872">
        <v>9000748</v>
      </c>
      <c r="K872" t="s">
        <v>278</v>
      </c>
      <c r="L872" t="s">
        <v>1602</v>
      </c>
      <c r="M872">
        <v>24478</v>
      </c>
      <c r="N872" t="s">
        <v>5513</v>
      </c>
      <c r="P872" t="s">
        <v>6938</v>
      </c>
      <c r="Q872" t="s">
        <v>7004</v>
      </c>
      <c r="S872">
        <v>43473</v>
      </c>
      <c r="T872" t="s">
        <v>3215</v>
      </c>
      <c r="U872" t="s">
        <v>4992</v>
      </c>
      <c r="V872" t="s">
        <v>1603</v>
      </c>
      <c r="W872" t="s">
        <v>160</v>
      </c>
      <c r="X872" t="s">
        <v>6057</v>
      </c>
      <c r="Y872" t="s">
        <v>5528</v>
      </c>
      <c r="Z872" t="s">
        <v>5528</v>
      </c>
      <c r="AC872" t="s">
        <v>5049</v>
      </c>
      <c r="AD872" t="s">
        <v>7005</v>
      </c>
      <c r="AE872">
        <v>37</v>
      </c>
      <c r="AF872" t="s">
        <v>8607</v>
      </c>
      <c r="AG872" t="s">
        <v>8592</v>
      </c>
      <c r="AH872" t="s">
        <v>8721</v>
      </c>
      <c r="AI872">
        <v>38246</v>
      </c>
      <c r="AJ872">
        <v>13180169016</v>
      </c>
      <c r="AL872" t="s">
        <v>5951</v>
      </c>
      <c r="AM872" t="s">
        <v>6657</v>
      </c>
      <c r="AO872" t="s">
        <v>5541</v>
      </c>
      <c r="AP872" t="s">
        <v>5020</v>
      </c>
      <c r="AR872" t="s">
        <v>5195</v>
      </c>
      <c r="AS872" t="s">
        <v>5195</v>
      </c>
      <c r="AT872" t="s">
        <v>4998</v>
      </c>
      <c r="AU872" t="s">
        <v>6025</v>
      </c>
      <c r="AV872" t="s">
        <v>5627</v>
      </c>
      <c r="AW872" t="s">
        <v>8401</v>
      </c>
    </row>
    <row r="873" spans="1:49" hidden="1" x14ac:dyDescent="0.2">
      <c r="A873">
        <v>872</v>
      </c>
      <c r="B873" t="s">
        <v>278</v>
      </c>
      <c r="C873">
        <v>10000154</v>
      </c>
      <c r="F873" t="s">
        <v>5512</v>
      </c>
      <c r="G873">
        <v>50000479</v>
      </c>
      <c r="H873">
        <v>94</v>
      </c>
      <c r="J873">
        <v>9000749</v>
      </c>
      <c r="K873" t="s">
        <v>278</v>
      </c>
      <c r="L873" t="s">
        <v>1605</v>
      </c>
      <c r="M873">
        <v>24509</v>
      </c>
      <c r="N873" t="s">
        <v>5513</v>
      </c>
      <c r="P873" t="s">
        <v>6938</v>
      </c>
      <c r="Q873" t="s">
        <v>6985</v>
      </c>
      <c r="S873">
        <v>43473</v>
      </c>
      <c r="T873" t="s">
        <v>3215</v>
      </c>
      <c r="U873" t="s">
        <v>4992</v>
      </c>
      <c r="V873" t="s">
        <v>1606</v>
      </c>
      <c r="W873" t="s">
        <v>160</v>
      </c>
      <c r="X873" t="s">
        <v>6057</v>
      </c>
      <c r="Y873" t="s">
        <v>5528</v>
      </c>
      <c r="Z873" t="s">
        <v>5528</v>
      </c>
      <c r="AC873" t="s">
        <v>5049</v>
      </c>
      <c r="AD873" t="s">
        <v>7006</v>
      </c>
      <c r="AE873">
        <v>43</v>
      </c>
      <c r="AF873" t="s">
        <v>8595</v>
      </c>
      <c r="AG873" t="s">
        <v>8592</v>
      </c>
      <c r="AH873" t="s">
        <v>8754</v>
      </c>
      <c r="AJ873">
        <v>15102512001</v>
      </c>
      <c r="AL873" t="s">
        <v>5951</v>
      </c>
      <c r="AM873" t="s">
        <v>6657</v>
      </c>
      <c r="AO873" t="s">
        <v>5541</v>
      </c>
      <c r="AP873" t="s">
        <v>5020</v>
      </c>
      <c r="AT873" t="s">
        <v>4998</v>
      </c>
      <c r="AU873" t="s">
        <v>6025</v>
      </c>
      <c r="AV873" t="s">
        <v>5627</v>
      </c>
      <c r="AW873" t="s">
        <v>8401</v>
      </c>
    </row>
    <row r="874" spans="1:49" hidden="1" x14ac:dyDescent="0.2">
      <c r="A874">
        <v>873</v>
      </c>
      <c r="B874" t="s">
        <v>278</v>
      </c>
      <c r="C874">
        <v>10000154</v>
      </c>
      <c r="F874" t="s">
        <v>5512</v>
      </c>
      <c r="G874">
        <v>50000479</v>
      </c>
      <c r="H874">
        <v>95</v>
      </c>
      <c r="J874">
        <v>9000750</v>
      </c>
      <c r="K874" t="s">
        <v>278</v>
      </c>
      <c r="L874" t="s">
        <v>1608</v>
      </c>
      <c r="M874">
        <v>24511</v>
      </c>
      <c r="N874" t="s">
        <v>5513</v>
      </c>
      <c r="P874" t="s">
        <v>6938</v>
      </c>
      <c r="Q874" t="s">
        <v>7004</v>
      </c>
      <c r="S874">
        <v>43473</v>
      </c>
      <c r="T874" t="s">
        <v>3215</v>
      </c>
      <c r="U874" t="s">
        <v>4992</v>
      </c>
      <c r="V874" t="s">
        <v>1609</v>
      </c>
      <c r="W874" t="s">
        <v>160</v>
      </c>
      <c r="X874" t="s">
        <v>6057</v>
      </c>
      <c r="Y874" t="s">
        <v>5528</v>
      </c>
      <c r="Z874" t="s">
        <v>5528</v>
      </c>
      <c r="AC874" t="s">
        <v>5049</v>
      </c>
      <c r="AD874" t="s">
        <v>7007</v>
      </c>
      <c r="AE874">
        <v>41</v>
      </c>
      <c r="AF874" t="s">
        <v>8607</v>
      </c>
      <c r="AG874" t="s">
        <v>8592</v>
      </c>
      <c r="AH874" t="s">
        <v>8935</v>
      </c>
      <c r="AJ874">
        <v>13931587832</v>
      </c>
      <c r="AL874" t="s">
        <v>5951</v>
      </c>
      <c r="AM874" t="s">
        <v>6657</v>
      </c>
      <c r="AO874" t="s">
        <v>5541</v>
      </c>
      <c r="AP874" t="s">
        <v>5020</v>
      </c>
      <c r="AT874" t="s">
        <v>4998</v>
      </c>
      <c r="AU874" t="s">
        <v>6025</v>
      </c>
      <c r="AV874" t="s">
        <v>5627</v>
      </c>
      <c r="AW874" t="s">
        <v>8401</v>
      </c>
    </row>
    <row r="875" spans="1:49" hidden="1" x14ac:dyDescent="0.2">
      <c r="A875">
        <v>874</v>
      </c>
      <c r="B875" t="s">
        <v>278</v>
      </c>
      <c r="C875">
        <v>10000154</v>
      </c>
      <c r="F875" t="s">
        <v>5512</v>
      </c>
      <c r="G875">
        <v>50000479</v>
      </c>
      <c r="H875">
        <v>96</v>
      </c>
      <c r="J875">
        <v>9000751</v>
      </c>
      <c r="K875" t="s">
        <v>278</v>
      </c>
      <c r="L875" t="s">
        <v>1611</v>
      </c>
      <c r="M875">
        <v>24592</v>
      </c>
      <c r="N875" t="s">
        <v>5513</v>
      </c>
      <c r="P875" t="s">
        <v>6938</v>
      </c>
      <c r="Q875" t="s">
        <v>7004</v>
      </c>
      <c r="S875">
        <v>43473</v>
      </c>
      <c r="T875" t="s">
        <v>3215</v>
      </c>
      <c r="U875" t="s">
        <v>4992</v>
      </c>
      <c r="V875" t="s">
        <v>1612</v>
      </c>
      <c r="W875" t="s">
        <v>160</v>
      </c>
      <c r="X875" t="s">
        <v>6057</v>
      </c>
      <c r="Y875" t="s">
        <v>5528</v>
      </c>
      <c r="Z875" t="s">
        <v>5528</v>
      </c>
      <c r="AC875" t="s">
        <v>5487</v>
      </c>
      <c r="AD875" t="s">
        <v>5865</v>
      </c>
      <c r="AE875">
        <v>36</v>
      </c>
      <c r="AF875" t="s">
        <v>8607</v>
      </c>
      <c r="AG875" t="s">
        <v>8592</v>
      </c>
      <c r="AH875" t="s">
        <v>8936</v>
      </c>
      <c r="AJ875">
        <v>13832501564</v>
      </c>
      <c r="AL875" t="s">
        <v>5951</v>
      </c>
      <c r="AM875" t="s">
        <v>6657</v>
      </c>
      <c r="AO875" t="s">
        <v>5541</v>
      </c>
      <c r="AP875" t="s">
        <v>5020</v>
      </c>
      <c r="AT875" t="s">
        <v>4998</v>
      </c>
      <c r="AU875" t="s">
        <v>6025</v>
      </c>
      <c r="AV875" t="s">
        <v>5627</v>
      </c>
      <c r="AW875" t="s">
        <v>8401</v>
      </c>
    </row>
    <row r="876" spans="1:49" hidden="1" x14ac:dyDescent="0.2">
      <c r="A876">
        <v>875</v>
      </c>
      <c r="B876" t="s">
        <v>278</v>
      </c>
      <c r="C876">
        <v>10000154</v>
      </c>
      <c r="F876" t="s">
        <v>5512</v>
      </c>
      <c r="G876">
        <v>50000479</v>
      </c>
      <c r="H876">
        <v>97</v>
      </c>
      <c r="J876">
        <v>9000752</v>
      </c>
      <c r="K876" t="s">
        <v>278</v>
      </c>
      <c r="L876" t="s">
        <v>1614</v>
      </c>
      <c r="M876">
        <v>24816</v>
      </c>
      <c r="N876" t="s">
        <v>5513</v>
      </c>
      <c r="P876" t="s">
        <v>6927</v>
      </c>
      <c r="Q876" t="s">
        <v>6981</v>
      </c>
      <c r="S876">
        <v>43473</v>
      </c>
      <c r="T876" t="s">
        <v>3215</v>
      </c>
      <c r="U876" t="s">
        <v>4992</v>
      </c>
      <c r="V876" t="s">
        <v>1615</v>
      </c>
      <c r="W876" t="s">
        <v>160</v>
      </c>
      <c r="X876" t="s">
        <v>6057</v>
      </c>
      <c r="Y876" t="s">
        <v>5528</v>
      </c>
      <c r="Z876" t="s">
        <v>5528</v>
      </c>
      <c r="AC876" t="s">
        <v>5049</v>
      </c>
      <c r="AD876" t="s">
        <v>7008</v>
      </c>
      <c r="AE876">
        <v>44</v>
      </c>
      <c r="AF876" t="s">
        <v>8595</v>
      </c>
      <c r="AG876" t="s">
        <v>8592</v>
      </c>
      <c r="AH876" t="s">
        <v>6670</v>
      </c>
      <c r="AI876">
        <v>38898</v>
      </c>
      <c r="AJ876">
        <v>13483750680</v>
      </c>
      <c r="AL876" t="s">
        <v>5951</v>
      </c>
      <c r="AM876" t="s">
        <v>6657</v>
      </c>
      <c r="AO876" t="s">
        <v>7009</v>
      </c>
      <c r="AP876" t="s">
        <v>5020</v>
      </c>
      <c r="AT876" t="s">
        <v>4998</v>
      </c>
      <c r="AU876" t="s">
        <v>6025</v>
      </c>
      <c r="AV876" t="s">
        <v>5627</v>
      </c>
      <c r="AW876" t="s">
        <v>8401</v>
      </c>
    </row>
    <row r="877" spans="1:49" hidden="1" x14ac:dyDescent="0.2">
      <c r="A877">
        <v>876</v>
      </c>
      <c r="B877" t="s">
        <v>278</v>
      </c>
      <c r="C877">
        <v>10000154</v>
      </c>
      <c r="F877" t="s">
        <v>5512</v>
      </c>
      <c r="G877">
        <v>50000479</v>
      </c>
      <c r="H877">
        <v>98</v>
      </c>
      <c r="J877">
        <v>9000753</v>
      </c>
      <c r="K877" t="s">
        <v>278</v>
      </c>
      <c r="L877" t="s">
        <v>1617</v>
      </c>
      <c r="M877">
        <v>24920</v>
      </c>
      <c r="N877" t="s">
        <v>5513</v>
      </c>
      <c r="P877" t="s">
        <v>6857</v>
      </c>
      <c r="Q877" t="s">
        <v>6955</v>
      </c>
      <c r="S877">
        <v>43473</v>
      </c>
      <c r="T877" t="s">
        <v>3215</v>
      </c>
      <c r="U877" t="s">
        <v>4992</v>
      </c>
      <c r="V877" t="s">
        <v>1618</v>
      </c>
      <c r="W877" t="s">
        <v>160</v>
      </c>
      <c r="X877" t="s">
        <v>6057</v>
      </c>
      <c r="Y877" t="s">
        <v>5528</v>
      </c>
      <c r="Z877" t="s">
        <v>5528</v>
      </c>
      <c r="AC877" t="s">
        <v>5049</v>
      </c>
      <c r="AD877" t="s">
        <v>7010</v>
      </c>
      <c r="AE877">
        <v>46</v>
      </c>
      <c r="AF877" t="s">
        <v>8591</v>
      </c>
      <c r="AG877" t="s">
        <v>8592</v>
      </c>
      <c r="AH877" t="s">
        <v>6659</v>
      </c>
      <c r="AI877">
        <v>41576</v>
      </c>
      <c r="AJ877">
        <v>13673257027</v>
      </c>
      <c r="AL877" t="s">
        <v>5951</v>
      </c>
      <c r="AM877" t="s">
        <v>6657</v>
      </c>
      <c r="AP877" t="s">
        <v>5020</v>
      </c>
      <c r="AT877" t="s">
        <v>4998</v>
      </c>
      <c r="AU877" t="s">
        <v>6025</v>
      </c>
      <c r="AV877" t="s">
        <v>5627</v>
      </c>
      <c r="AW877" t="s">
        <v>8401</v>
      </c>
    </row>
    <row r="878" spans="1:49" hidden="1" x14ac:dyDescent="0.2">
      <c r="A878">
        <v>877</v>
      </c>
      <c r="B878" t="s">
        <v>278</v>
      </c>
      <c r="C878">
        <v>10000154</v>
      </c>
      <c r="F878" t="s">
        <v>5512</v>
      </c>
      <c r="G878">
        <v>50000479</v>
      </c>
      <c r="H878">
        <v>99</v>
      </c>
      <c r="J878">
        <v>9000754</v>
      </c>
      <c r="K878" t="s">
        <v>278</v>
      </c>
      <c r="L878" t="s">
        <v>1620</v>
      </c>
      <c r="M878">
        <v>24924</v>
      </c>
      <c r="N878" t="s">
        <v>5513</v>
      </c>
      <c r="P878" t="s">
        <v>6927</v>
      </c>
      <c r="Q878" t="s">
        <v>6992</v>
      </c>
      <c r="S878">
        <v>43473</v>
      </c>
      <c r="T878" t="s">
        <v>3215</v>
      </c>
      <c r="U878" t="s">
        <v>4992</v>
      </c>
      <c r="V878" t="s">
        <v>1621</v>
      </c>
      <c r="W878" t="s">
        <v>160</v>
      </c>
      <c r="X878" t="s">
        <v>6057</v>
      </c>
      <c r="Y878" t="s">
        <v>5528</v>
      </c>
      <c r="Z878" t="s">
        <v>5528</v>
      </c>
      <c r="AC878" t="s">
        <v>5049</v>
      </c>
      <c r="AD878" t="s">
        <v>7011</v>
      </c>
      <c r="AE878">
        <v>40</v>
      </c>
      <c r="AF878" t="s">
        <v>8607</v>
      </c>
      <c r="AG878" t="s">
        <v>8592</v>
      </c>
      <c r="AH878" t="s">
        <v>8123</v>
      </c>
      <c r="AJ878">
        <v>15533860833</v>
      </c>
      <c r="AL878" t="s">
        <v>5387</v>
      </c>
      <c r="AM878" t="s">
        <v>5387</v>
      </c>
      <c r="AP878" t="s">
        <v>5020</v>
      </c>
      <c r="AT878" t="s">
        <v>4998</v>
      </c>
      <c r="AU878" t="s">
        <v>6025</v>
      </c>
      <c r="AV878" t="s">
        <v>5627</v>
      </c>
      <c r="AW878" t="s">
        <v>8401</v>
      </c>
    </row>
    <row r="879" spans="1:49" hidden="1" x14ac:dyDescent="0.2">
      <c r="A879">
        <v>878</v>
      </c>
      <c r="B879" t="s">
        <v>278</v>
      </c>
      <c r="C879">
        <v>10000154</v>
      </c>
      <c r="F879" t="s">
        <v>5512</v>
      </c>
      <c r="G879">
        <v>50000479</v>
      </c>
      <c r="H879">
        <v>100</v>
      </c>
      <c r="J879">
        <v>9000755</v>
      </c>
      <c r="K879" t="s">
        <v>278</v>
      </c>
      <c r="L879" t="s">
        <v>1623</v>
      </c>
      <c r="M879">
        <v>24934</v>
      </c>
      <c r="N879" t="s">
        <v>5513</v>
      </c>
      <c r="P879" t="s">
        <v>6927</v>
      </c>
      <c r="Q879" t="s">
        <v>6974</v>
      </c>
      <c r="S879">
        <v>43473</v>
      </c>
      <c r="T879" t="s">
        <v>3215</v>
      </c>
      <c r="U879" t="s">
        <v>4992</v>
      </c>
      <c r="V879" t="s">
        <v>1624</v>
      </c>
      <c r="W879" t="s">
        <v>160</v>
      </c>
      <c r="X879" t="s">
        <v>6057</v>
      </c>
      <c r="Y879" t="s">
        <v>5528</v>
      </c>
      <c r="Z879" t="s">
        <v>5528</v>
      </c>
      <c r="AD879" t="s">
        <v>7012</v>
      </c>
      <c r="AE879">
        <v>40</v>
      </c>
      <c r="AF879" t="s">
        <v>8607</v>
      </c>
      <c r="AG879" t="s">
        <v>8592</v>
      </c>
      <c r="AH879" t="s">
        <v>7991</v>
      </c>
      <c r="AI879">
        <v>38178</v>
      </c>
      <c r="AJ879">
        <v>15130538700</v>
      </c>
      <c r="AL879" t="s">
        <v>5148</v>
      </c>
      <c r="AM879" t="s">
        <v>5387</v>
      </c>
      <c r="AN879" t="s">
        <v>5158</v>
      </c>
      <c r="AP879" t="s">
        <v>5020</v>
      </c>
      <c r="AR879" t="s">
        <v>5195</v>
      </c>
      <c r="AS879" t="s">
        <v>5195</v>
      </c>
      <c r="AT879" t="s">
        <v>4998</v>
      </c>
      <c r="AU879" t="s">
        <v>6025</v>
      </c>
      <c r="AV879" t="s">
        <v>5627</v>
      </c>
      <c r="AW879" t="s">
        <v>8401</v>
      </c>
    </row>
    <row r="880" spans="1:49" hidden="1" x14ac:dyDescent="0.2">
      <c r="A880">
        <v>879</v>
      </c>
      <c r="B880" t="s">
        <v>278</v>
      </c>
      <c r="C880">
        <v>10000154</v>
      </c>
      <c r="F880" t="s">
        <v>5512</v>
      </c>
      <c r="G880">
        <v>50000479</v>
      </c>
      <c r="H880">
        <v>101</v>
      </c>
      <c r="J880">
        <v>9000756</v>
      </c>
      <c r="K880" t="s">
        <v>278</v>
      </c>
      <c r="L880" t="s">
        <v>1626</v>
      </c>
      <c r="M880">
        <v>24976</v>
      </c>
      <c r="N880" t="s">
        <v>5513</v>
      </c>
      <c r="P880" t="s">
        <v>7029</v>
      </c>
      <c r="Q880" t="s">
        <v>8066</v>
      </c>
      <c r="S880">
        <v>43473</v>
      </c>
      <c r="T880" t="s">
        <v>3216</v>
      </c>
      <c r="U880" t="s">
        <v>4992</v>
      </c>
      <c r="V880" t="s">
        <v>1627</v>
      </c>
      <c r="W880" t="s">
        <v>160</v>
      </c>
      <c r="X880" t="s">
        <v>6057</v>
      </c>
      <c r="Y880" t="s">
        <v>5528</v>
      </c>
      <c r="Z880" t="s">
        <v>5528</v>
      </c>
      <c r="AC880" t="s">
        <v>5049</v>
      </c>
      <c r="AD880" t="s">
        <v>7013</v>
      </c>
      <c r="AE880">
        <v>43</v>
      </c>
      <c r="AF880" t="s">
        <v>8595</v>
      </c>
      <c r="AG880" t="s">
        <v>8592</v>
      </c>
      <c r="AH880" t="s">
        <v>8937</v>
      </c>
      <c r="AJ880">
        <v>13031562331</v>
      </c>
      <c r="AL880" t="s">
        <v>5951</v>
      </c>
      <c r="AM880" t="s">
        <v>6657</v>
      </c>
      <c r="AN880" t="s">
        <v>6755</v>
      </c>
      <c r="AO880" t="s">
        <v>5541</v>
      </c>
      <c r="AP880" t="s">
        <v>5020</v>
      </c>
      <c r="AT880" t="s">
        <v>4998</v>
      </c>
      <c r="AU880" t="s">
        <v>6025</v>
      </c>
      <c r="AV880" t="s">
        <v>5627</v>
      </c>
      <c r="AW880" t="s">
        <v>8401</v>
      </c>
    </row>
    <row r="881" spans="1:49" hidden="1" x14ac:dyDescent="0.2">
      <c r="A881">
        <v>880</v>
      </c>
      <c r="B881" t="s">
        <v>278</v>
      </c>
      <c r="C881">
        <v>10000154</v>
      </c>
      <c r="F881" t="s">
        <v>5512</v>
      </c>
      <c r="G881">
        <v>50000479</v>
      </c>
      <c r="H881">
        <v>102</v>
      </c>
      <c r="J881">
        <v>9000757</v>
      </c>
      <c r="K881" t="s">
        <v>278</v>
      </c>
      <c r="L881" t="s">
        <v>1629</v>
      </c>
      <c r="M881">
        <v>25086</v>
      </c>
      <c r="N881" t="s">
        <v>5513</v>
      </c>
      <c r="P881" t="s">
        <v>6927</v>
      </c>
      <c r="Q881" t="s">
        <v>6992</v>
      </c>
      <c r="S881">
        <v>43473</v>
      </c>
      <c r="T881" t="s">
        <v>3215</v>
      </c>
      <c r="U881" t="s">
        <v>4992</v>
      </c>
      <c r="V881" t="s">
        <v>1630</v>
      </c>
      <c r="W881" t="s">
        <v>160</v>
      </c>
      <c r="X881" t="s">
        <v>6057</v>
      </c>
      <c r="Y881" t="s">
        <v>5528</v>
      </c>
      <c r="Z881" t="s">
        <v>5528</v>
      </c>
      <c r="AC881" t="s">
        <v>5049</v>
      </c>
      <c r="AD881" t="s">
        <v>7014</v>
      </c>
      <c r="AE881">
        <v>46</v>
      </c>
      <c r="AF881" t="s">
        <v>8591</v>
      </c>
      <c r="AG881" t="s">
        <v>8592</v>
      </c>
      <c r="AH881" t="s">
        <v>8938</v>
      </c>
      <c r="AJ881">
        <v>13785542144</v>
      </c>
      <c r="AL881" t="s">
        <v>5951</v>
      </c>
      <c r="AM881" t="s">
        <v>6657</v>
      </c>
      <c r="AN881" t="s">
        <v>6211</v>
      </c>
      <c r="AO881" t="s">
        <v>5541</v>
      </c>
      <c r="AP881" t="s">
        <v>5020</v>
      </c>
      <c r="AT881" t="s">
        <v>4998</v>
      </c>
      <c r="AU881" t="s">
        <v>6025</v>
      </c>
      <c r="AV881" t="s">
        <v>5627</v>
      </c>
      <c r="AW881" t="s">
        <v>8401</v>
      </c>
    </row>
    <row r="882" spans="1:49" hidden="1" x14ac:dyDescent="0.2">
      <c r="A882">
        <v>881</v>
      </c>
      <c r="B882" t="s">
        <v>278</v>
      </c>
      <c r="C882">
        <v>10000154</v>
      </c>
      <c r="F882" t="s">
        <v>5512</v>
      </c>
      <c r="G882">
        <v>50000479</v>
      </c>
      <c r="H882">
        <v>103</v>
      </c>
      <c r="J882">
        <v>9000758</v>
      </c>
      <c r="K882" t="s">
        <v>278</v>
      </c>
      <c r="L882" t="s">
        <v>1632</v>
      </c>
      <c r="M882">
        <v>25098</v>
      </c>
      <c r="N882" t="s">
        <v>5513</v>
      </c>
      <c r="P882" t="s">
        <v>7029</v>
      </c>
      <c r="Q882" t="s">
        <v>8067</v>
      </c>
      <c r="S882">
        <v>43473</v>
      </c>
      <c r="T882" t="s">
        <v>3215</v>
      </c>
      <c r="U882" t="s">
        <v>4992</v>
      </c>
      <c r="V882" t="s">
        <v>1633</v>
      </c>
      <c r="W882" t="s">
        <v>160</v>
      </c>
      <c r="X882" t="s">
        <v>6057</v>
      </c>
      <c r="Y882" t="s">
        <v>5528</v>
      </c>
      <c r="Z882" t="s">
        <v>5528</v>
      </c>
      <c r="AC882" t="s">
        <v>5049</v>
      </c>
      <c r="AD882" t="s">
        <v>7015</v>
      </c>
      <c r="AE882">
        <v>45</v>
      </c>
      <c r="AF882" t="s">
        <v>8595</v>
      </c>
      <c r="AG882" t="s">
        <v>8592</v>
      </c>
      <c r="AH882" t="s">
        <v>8939</v>
      </c>
      <c r="AJ882">
        <v>13171515554</v>
      </c>
      <c r="AL882" t="s">
        <v>5951</v>
      </c>
      <c r="AM882" t="s">
        <v>6657</v>
      </c>
      <c r="AP882" t="s">
        <v>5020</v>
      </c>
      <c r="AT882" t="s">
        <v>4998</v>
      </c>
      <c r="AU882" t="s">
        <v>6025</v>
      </c>
      <c r="AV882" t="s">
        <v>5627</v>
      </c>
      <c r="AW882" t="s">
        <v>8401</v>
      </c>
    </row>
    <row r="883" spans="1:49" hidden="1" x14ac:dyDescent="0.2">
      <c r="A883">
        <v>882</v>
      </c>
      <c r="B883" t="s">
        <v>278</v>
      </c>
      <c r="C883">
        <v>10000154</v>
      </c>
      <c r="F883" t="s">
        <v>5512</v>
      </c>
      <c r="G883">
        <v>50000479</v>
      </c>
      <c r="H883">
        <v>104</v>
      </c>
      <c r="J883">
        <v>9000760</v>
      </c>
      <c r="K883" t="s">
        <v>278</v>
      </c>
      <c r="L883" t="s">
        <v>1638</v>
      </c>
      <c r="M883">
        <v>25145</v>
      </c>
      <c r="N883" t="s">
        <v>5513</v>
      </c>
      <c r="P883" t="s">
        <v>6927</v>
      </c>
      <c r="Q883" t="s">
        <v>6992</v>
      </c>
      <c r="S883">
        <v>43473</v>
      </c>
      <c r="T883" t="s">
        <v>3215</v>
      </c>
      <c r="U883" t="s">
        <v>4992</v>
      </c>
      <c r="V883" t="s">
        <v>1639</v>
      </c>
      <c r="W883" t="s">
        <v>160</v>
      </c>
      <c r="X883" t="s">
        <v>6057</v>
      </c>
      <c r="Y883" t="s">
        <v>5528</v>
      </c>
      <c r="Z883" t="s">
        <v>5528</v>
      </c>
      <c r="AC883" t="s">
        <v>5049</v>
      </c>
      <c r="AD883" t="s">
        <v>7016</v>
      </c>
      <c r="AE883">
        <v>48</v>
      </c>
      <c r="AF883" t="s">
        <v>8591</v>
      </c>
      <c r="AG883" t="s">
        <v>8592</v>
      </c>
      <c r="AH883" t="s">
        <v>8024</v>
      </c>
      <c r="AJ883">
        <v>15373155929</v>
      </c>
      <c r="AL883" t="s">
        <v>6203</v>
      </c>
      <c r="AM883" t="s">
        <v>7726</v>
      </c>
      <c r="AP883" t="s">
        <v>5020</v>
      </c>
      <c r="AT883" t="s">
        <v>4998</v>
      </c>
      <c r="AU883" t="s">
        <v>6025</v>
      </c>
      <c r="AV883" t="s">
        <v>5627</v>
      </c>
      <c r="AW883" t="s">
        <v>8401</v>
      </c>
    </row>
    <row r="884" spans="1:49" hidden="1" x14ac:dyDescent="0.2">
      <c r="A884">
        <v>883</v>
      </c>
      <c r="B884" t="s">
        <v>278</v>
      </c>
      <c r="C884">
        <v>10000154</v>
      </c>
      <c r="F884" t="s">
        <v>5512</v>
      </c>
      <c r="G884">
        <v>50000479</v>
      </c>
      <c r="H884">
        <v>105</v>
      </c>
      <c r="J884">
        <v>9000761</v>
      </c>
      <c r="K884" t="s">
        <v>278</v>
      </c>
      <c r="L884" t="s">
        <v>1641</v>
      </c>
      <c r="M884">
        <v>25168</v>
      </c>
      <c r="N884" t="s">
        <v>5513</v>
      </c>
      <c r="P884" t="s">
        <v>6857</v>
      </c>
      <c r="Q884" t="s">
        <v>6955</v>
      </c>
      <c r="S884">
        <v>43473</v>
      </c>
      <c r="T884" t="s">
        <v>3215</v>
      </c>
      <c r="U884" t="s">
        <v>4992</v>
      </c>
      <c r="V884" t="s">
        <v>1642</v>
      </c>
      <c r="W884" t="s">
        <v>160</v>
      </c>
      <c r="X884" t="s">
        <v>6057</v>
      </c>
      <c r="Y884" t="s">
        <v>5528</v>
      </c>
      <c r="Z884" t="s">
        <v>5528</v>
      </c>
      <c r="AC884" t="s">
        <v>5049</v>
      </c>
      <c r="AD884" t="s">
        <v>7017</v>
      </c>
      <c r="AE884">
        <v>43</v>
      </c>
      <c r="AF884" t="s">
        <v>8595</v>
      </c>
      <c r="AG884" t="s">
        <v>8592</v>
      </c>
      <c r="AH884" t="s">
        <v>8940</v>
      </c>
      <c r="AI884">
        <v>36341</v>
      </c>
      <c r="AJ884">
        <v>13703252450</v>
      </c>
      <c r="AL884" t="s">
        <v>5148</v>
      </c>
      <c r="AM884" t="s">
        <v>5387</v>
      </c>
      <c r="AN884" t="s">
        <v>5149</v>
      </c>
      <c r="AP884" t="s">
        <v>5020</v>
      </c>
      <c r="AT884" t="s">
        <v>4998</v>
      </c>
      <c r="AU884" t="s">
        <v>6025</v>
      </c>
      <c r="AV884" t="s">
        <v>5627</v>
      </c>
      <c r="AW884" t="s">
        <v>8401</v>
      </c>
    </row>
    <row r="885" spans="1:49" hidden="1" x14ac:dyDescent="0.2">
      <c r="A885">
        <v>884</v>
      </c>
      <c r="B885" t="s">
        <v>278</v>
      </c>
      <c r="C885">
        <v>10000154</v>
      </c>
      <c r="F885" t="s">
        <v>5512</v>
      </c>
      <c r="G885">
        <v>50000479</v>
      </c>
      <c r="H885">
        <v>106</v>
      </c>
      <c r="J885">
        <v>9000762</v>
      </c>
      <c r="K885" t="s">
        <v>278</v>
      </c>
      <c r="L885" t="s">
        <v>1644</v>
      </c>
      <c r="M885">
        <v>25183</v>
      </c>
      <c r="N885" t="s">
        <v>5513</v>
      </c>
      <c r="P885" t="s">
        <v>6927</v>
      </c>
      <c r="Q885" t="s">
        <v>6974</v>
      </c>
      <c r="S885">
        <v>43473</v>
      </c>
      <c r="T885" t="s">
        <v>3215</v>
      </c>
      <c r="U885" t="s">
        <v>4992</v>
      </c>
      <c r="V885" t="s">
        <v>1645</v>
      </c>
      <c r="W885" t="s">
        <v>160</v>
      </c>
      <c r="X885" t="s">
        <v>6057</v>
      </c>
      <c r="Y885" t="s">
        <v>5528</v>
      </c>
      <c r="Z885" t="s">
        <v>5528</v>
      </c>
      <c r="AC885" t="s">
        <v>5049</v>
      </c>
      <c r="AD885" t="s">
        <v>6246</v>
      </c>
      <c r="AE885">
        <v>51</v>
      </c>
      <c r="AF885" t="s">
        <v>8591</v>
      </c>
      <c r="AG885" t="s">
        <v>8592</v>
      </c>
      <c r="AH885" t="s">
        <v>8941</v>
      </c>
      <c r="AJ885">
        <v>13831534639</v>
      </c>
      <c r="AL885" t="s">
        <v>5951</v>
      </c>
      <c r="AM885" t="s">
        <v>6657</v>
      </c>
      <c r="AN885" t="s">
        <v>6755</v>
      </c>
      <c r="AO885" t="s">
        <v>5541</v>
      </c>
      <c r="AP885" t="s">
        <v>5020</v>
      </c>
      <c r="AT885" t="s">
        <v>4998</v>
      </c>
      <c r="AU885" t="s">
        <v>6025</v>
      </c>
      <c r="AV885" t="s">
        <v>5627</v>
      </c>
      <c r="AW885" t="s">
        <v>8401</v>
      </c>
    </row>
    <row r="886" spans="1:49" hidden="1" x14ac:dyDescent="0.2">
      <c r="A886">
        <v>885</v>
      </c>
      <c r="B886" t="s">
        <v>278</v>
      </c>
      <c r="C886">
        <v>10000154</v>
      </c>
      <c r="F886" t="s">
        <v>5512</v>
      </c>
      <c r="G886">
        <v>50000479</v>
      </c>
      <c r="H886">
        <v>107</v>
      </c>
      <c r="J886">
        <v>9000763</v>
      </c>
      <c r="K886" t="s">
        <v>278</v>
      </c>
      <c r="L886" t="s">
        <v>1647</v>
      </c>
      <c r="M886">
        <v>25185</v>
      </c>
      <c r="N886" t="s">
        <v>5513</v>
      </c>
      <c r="P886" t="s">
        <v>6927</v>
      </c>
      <c r="Q886" t="s">
        <v>6981</v>
      </c>
      <c r="S886">
        <v>43473</v>
      </c>
      <c r="T886" t="s">
        <v>3215</v>
      </c>
      <c r="U886" t="s">
        <v>4992</v>
      </c>
      <c r="V886" t="s">
        <v>1648</v>
      </c>
      <c r="W886" t="s">
        <v>160</v>
      </c>
      <c r="X886" t="s">
        <v>6057</v>
      </c>
      <c r="Y886" t="s">
        <v>5528</v>
      </c>
      <c r="Z886" t="s">
        <v>5528</v>
      </c>
      <c r="AC886" t="s">
        <v>5049</v>
      </c>
      <c r="AD886" t="s">
        <v>7018</v>
      </c>
      <c r="AE886">
        <v>37</v>
      </c>
      <c r="AF886" t="s">
        <v>8607</v>
      </c>
      <c r="AG886" t="s">
        <v>8592</v>
      </c>
      <c r="AH886" t="s">
        <v>8364</v>
      </c>
      <c r="AI886">
        <v>38971</v>
      </c>
      <c r="AJ886">
        <v>15076551257</v>
      </c>
      <c r="AL886" t="s">
        <v>5148</v>
      </c>
      <c r="AM886" t="s">
        <v>5387</v>
      </c>
      <c r="AN886" t="s">
        <v>5694</v>
      </c>
      <c r="AO886" t="s">
        <v>5525</v>
      </c>
      <c r="AP886" t="s">
        <v>5020</v>
      </c>
      <c r="AT886" t="s">
        <v>4998</v>
      </c>
      <c r="AU886" t="s">
        <v>6025</v>
      </c>
      <c r="AV886" t="s">
        <v>5627</v>
      </c>
      <c r="AW886" t="s">
        <v>8401</v>
      </c>
    </row>
    <row r="887" spans="1:49" hidden="1" x14ac:dyDescent="0.2">
      <c r="A887">
        <v>886</v>
      </c>
      <c r="B887" t="s">
        <v>278</v>
      </c>
      <c r="C887">
        <v>10000154</v>
      </c>
      <c r="F887" t="s">
        <v>5512</v>
      </c>
      <c r="G887">
        <v>50000479</v>
      </c>
      <c r="H887">
        <v>108</v>
      </c>
      <c r="J887">
        <v>9000764</v>
      </c>
      <c r="K887" t="s">
        <v>278</v>
      </c>
      <c r="L887" t="s">
        <v>1650</v>
      </c>
      <c r="M887">
        <v>25214</v>
      </c>
      <c r="N887" t="s">
        <v>5513</v>
      </c>
      <c r="P887" t="s">
        <v>6218</v>
      </c>
      <c r="Q887" t="s">
        <v>8067</v>
      </c>
      <c r="S887">
        <v>43473</v>
      </c>
      <c r="T887" t="s">
        <v>3215</v>
      </c>
      <c r="U887" t="s">
        <v>4992</v>
      </c>
      <c r="V887" t="s">
        <v>1651</v>
      </c>
      <c r="W887" t="s">
        <v>160</v>
      </c>
      <c r="X887" t="s">
        <v>6057</v>
      </c>
      <c r="Y887" t="s">
        <v>5528</v>
      </c>
      <c r="Z887" t="s">
        <v>5528</v>
      </c>
      <c r="AC887" t="s">
        <v>5049</v>
      </c>
      <c r="AD887" t="s">
        <v>7019</v>
      </c>
      <c r="AE887">
        <v>37</v>
      </c>
      <c r="AF887" t="s">
        <v>8607</v>
      </c>
      <c r="AG887" t="s">
        <v>8592</v>
      </c>
      <c r="AH887" t="s">
        <v>8364</v>
      </c>
      <c r="AJ887">
        <v>15203250316</v>
      </c>
      <c r="AL887" t="s">
        <v>5951</v>
      </c>
      <c r="AM887" t="s">
        <v>6657</v>
      </c>
      <c r="AN887" t="s">
        <v>6307</v>
      </c>
      <c r="AO887" t="s">
        <v>5541</v>
      </c>
      <c r="AP887" t="s">
        <v>5020</v>
      </c>
      <c r="AT887" t="s">
        <v>4998</v>
      </c>
      <c r="AU887" t="s">
        <v>6025</v>
      </c>
      <c r="AV887" t="s">
        <v>5627</v>
      </c>
      <c r="AW887" t="s">
        <v>8401</v>
      </c>
    </row>
    <row r="888" spans="1:49" hidden="1" x14ac:dyDescent="0.2">
      <c r="A888">
        <v>887</v>
      </c>
      <c r="B888" t="s">
        <v>278</v>
      </c>
      <c r="C888">
        <v>10000154</v>
      </c>
      <c r="F888" t="s">
        <v>5512</v>
      </c>
      <c r="G888">
        <v>50000479</v>
      </c>
      <c r="H888">
        <v>109</v>
      </c>
      <c r="J888">
        <v>9000765</v>
      </c>
      <c r="K888" t="s">
        <v>278</v>
      </c>
      <c r="L888" t="s">
        <v>1653</v>
      </c>
      <c r="M888">
        <v>25236</v>
      </c>
      <c r="N888" t="s">
        <v>5513</v>
      </c>
      <c r="P888" t="s">
        <v>6927</v>
      </c>
      <c r="Q888" t="s">
        <v>6981</v>
      </c>
      <c r="S888">
        <v>43473</v>
      </c>
      <c r="T888" t="s">
        <v>3215</v>
      </c>
      <c r="U888" t="s">
        <v>4992</v>
      </c>
      <c r="V888" t="s">
        <v>1654</v>
      </c>
      <c r="W888" t="s">
        <v>160</v>
      </c>
      <c r="X888" t="s">
        <v>6057</v>
      </c>
      <c r="Y888" t="s">
        <v>5528</v>
      </c>
      <c r="Z888" t="s">
        <v>5528</v>
      </c>
      <c r="AC888" t="s">
        <v>5049</v>
      </c>
      <c r="AD888" t="s">
        <v>6982</v>
      </c>
      <c r="AE888">
        <v>37</v>
      </c>
      <c r="AF888" t="s">
        <v>8607</v>
      </c>
      <c r="AG888" t="s">
        <v>8592</v>
      </c>
      <c r="AH888" t="s">
        <v>8364</v>
      </c>
      <c r="AJ888">
        <v>15100530086</v>
      </c>
      <c r="AL888" t="s">
        <v>5010</v>
      </c>
      <c r="AM888" t="s">
        <v>5010</v>
      </c>
      <c r="AN888" t="s">
        <v>5176</v>
      </c>
      <c r="AO888" t="s">
        <v>5177</v>
      </c>
      <c r="AP888" t="s">
        <v>5020</v>
      </c>
      <c r="AT888" t="s">
        <v>4998</v>
      </c>
      <c r="AU888" t="s">
        <v>6025</v>
      </c>
      <c r="AV888" t="s">
        <v>5627</v>
      </c>
      <c r="AW888" t="s">
        <v>8401</v>
      </c>
    </row>
    <row r="889" spans="1:49" hidden="1" x14ac:dyDescent="0.2">
      <c r="A889">
        <v>888</v>
      </c>
      <c r="B889" t="s">
        <v>278</v>
      </c>
      <c r="C889">
        <v>10000154</v>
      </c>
      <c r="F889" t="s">
        <v>5512</v>
      </c>
      <c r="G889">
        <v>50000479</v>
      </c>
      <c r="H889">
        <v>110</v>
      </c>
      <c r="J889">
        <v>9000766</v>
      </c>
      <c r="K889" t="s">
        <v>278</v>
      </c>
      <c r="L889" t="s">
        <v>1656</v>
      </c>
      <c r="M889">
        <v>25241</v>
      </c>
      <c r="N889" t="s">
        <v>5513</v>
      </c>
      <c r="P889" t="s">
        <v>6927</v>
      </c>
      <c r="Q889" t="s">
        <v>6974</v>
      </c>
      <c r="S889">
        <v>43473</v>
      </c>
      <c r="T889" t="s">
        <v>3215</v>
      </c>
      <c r="U889" t="s">
        <v>4992</v>
      </c>
      <c r="V889" t="s">
        <v>1657</v>
      </c>
      <c r="W889" t="s">
        <v>160</v>
      </c>
      <c r="X889" t="s">
        <v>6057</v>
      </c>
      <c r="Y889" t="s">
        <v>5528</v>
      </c>
      <c r="Z889" t="s">
        <v>5528</v>
      </c>
      <c r="AC889" t="s">
        <v>5049</v>
      </c>
      <c r="AD889" t="s">
        <v>6889</v>
      </c>
      <c r="AE889">
        <v>37</v>
      </c>
      <c r="AF889" t="s">
        <v>8607</v>
      </c>
      <c r="AG889" t="s">
        <v>8592</v>
      </c>
      <c r="AH889" t="s">
        <v>8157</v>
      </c>
      <c r="AJ889">
        <v>13503252354</v>
      </c>
      <c r="AL889" t="s">
        <v>5951</v>
      </c>
      <c r="AM889" t="s">
        <v>6657</v>
      </c>
      <c r="AN889" t="s">
        <v>6211</v>
      </c>
      <c r="AO889" t="s">
        <v>5541</v>
      </c>
      <c r="AP889" t="s">
        <v>5020</v>
      </c>
      <c r="AT889" t="s">
        <v>4998</v>
      </c>
      <c r="AU889" t="s">
        <v>6025</v>
      </c>
      <c r="AV889" t="s">
        <v>5627</v>
      </c>
      <c r="AW889" t="s">
        <v>8401</v>
      </c>
    </row>
    <row r="890" spans="1:49" hidden="1" x14ac:dyDescent="0.2">
      <c r="A890">
        <v>889</v>
      </c>
      <c r="B890" t="s">
        <v>278</v>
      </c>
      <c r="C890">
        <v>10000154</v>
      </c>
      <c r="F890" t="s">
        <v>5512</v>
      </c>
      <c r="G890">
        <v>50000479</v>
      </c>
      <c r="H890">
        <v>111</v>
      </c>
      <c r="J890">
        <v>9000768</v>
      </c>
      <c r="K890" t="s">
        <v>278</v>
      </c>
      <c r="L890" t="s">
        <v>1662</v>
      </c>
      <c r="M890">
        <v>100017</v>
      </c>
      <c r="N890" t="s">
        <v>5513</v>
      </c>
      <c r="P890" t="s">
        <v>6367</v>
      </c>
      <c r="Q890" t="s">
        <v>7111</v>
      </c>
      <c r="S890">
        <v>43473</v>
      </c>
      <c r="T890" t="s">
        <v>3215</v>
      </c>
      <c r="U890" t="s">
        <v>4992</v>
      </c>
      <c r="V890" t="s">
        <v>1663</v>
      </c>
      <c r="W890" t="s">
        <v>160</v>
      </c>
      <c r="X890" t="s">
        <v>6057</v>
      </c>
      <c r="Y890" t="s">
        <v>5528</v>
      </c>
      <c r="Z890" t="s">
        <v>5528</v>
      </c>
      <c r="AC890" t="s">
        <v>5049</v>
      </c>
      <c r="AD890" t="s">
        <v>7020</v>
      </c>
      <c r="AE890">
        <v>38</v>
      </c>
      <c r="AF890" t="s">
        <v>8607</v>
      </c>
      <c r="AG890" t="s">
        <v>8592</v>
      </c>
      <c r="AH890" t="s">
        <v>8266</v>
      </c>
      <c r="AJ890">
        <v>13473505050</v>
      </c>
      <c r="AL890" t="s">
        <v>5951</v>
      </c>
      <c r="AM890" t="s">
        <v>6657</v>
      </c>
      <c r="AN890" t="s">
        <v>6555</v>
      </c>
      <c r="AO890" t="s">
        <v>5541</v>
      </c>
      <c r="AP890" t="s">
        <v>5020</v>
      </c>
      <c r="AT890" t="s">
        <v>4998</v>
      </c>
      <c r="AU890" t="s">
        <v>6025</v>
      </c>
      <c r="AV890" t="s">
        <v>5627</v>
      </c>
      <c r="AW890" t="s">
        <v>8401</v>
      </c>
    </row>
    <row r="891" spans="1:49" hidden="1" x14ac:dyDescent="0.2">
      <c r="A891">
        <v>890</v>
      </c>
      <c r="B891" t="s">
        <v>278</v>
      </c>
      <c r="C891">
        <v>10000154</v>
      </c>
      <c r="F891" t="s">
        <v>5512</v>
      </c>
      <c r="G891">
        <v>50000479</v>
      </c>
      <c r="H891">
        <v>112</v>
      </c>
      <c r="J891">
        <v>9000769</v>
      </c>
      <c r="K891" t="s">
        <v>278</v>
      </c>
      <c r="L891" t="s">
        <v>1665</v>
      </c>
      <c r="M891">
        <v>100155</v>
      </c>
      <c r="N891" t="s">
        <v>5513</v>
      </c>
      <c r="P891" t="s">
        <v>6880</v>
      </c>
      <c r="Q891" t="s">
        <v>7001</v>
      </c>
      <c r="S891">
        <v>43473</v>
      </c>
      <c r="T891" t="s">
        <v>3215</v>
      </c>
      <c r="U891" t="s">
        <v>4992</v>
      </c>
      <c r="V891" t="s">
        <v>1666</v>
      </c>
      <c r="W891" t="s">
        <v>160</v>
      </c>
      <c r="X891" t="s">
        <v>6057</v>
      </c>
      <c r="Y891" t="s">
        <v>5528</v>
      </c>
      <c r="Z891" t="s">
        <v>5528</v>
      </c>
      <c r="AC891" t="s">
        <v>5049</v>
      </c>
      <c r="AD891" t="s">
        <v>7021</v>
      </c>
      <c r="AE891">
        <v>37</v>
      </c>
      <c r="AF891" t="s">
        <v>8607</v>
      </c>
      <c r="AG891" t="s">
        <v>8592</v>
      </c>
      <c r="AH891" t="s">
        <v>8942</v>
      </c>
      <c r="AJ891">
        <v>15081557128</v>
      </c>
      <c r="AL891" t="s">
        <v>5148</v>
      </c>
      <c r="AM891" t="s">
        <v>5387</v>
      </c>
      <c r="AP891" t="s">
        <v>5020</v>
      </c>
      <c r="AT891" t="s">
        <v>4998</v>
      </c>
      <c r="AU891" t="s">
        <v>6025</v>
      </c>
      <c r="AV891" t="s">
        <v>5627</v>
      </c>
      <c r="AW891" t="s">
        <v>8401</v>
      </c>
    </row>
    <row r="892" spans="1:49" hidden="1" x14ac:dyDescent="0.2">
      <c r="A892">
        <v>891</v>
      </c>
      <c r="B892" t="s">
        <v>278</v>
      </c>
      <c r="C892">
        <v>10000154</v>
      </c>
      <c r="F892" t="s">
        <v>5512</v>
      </c>
      <c r="G892">
        <v>50000479</v>
      </c>
      <c r="H892">
        <v>113</v>
      </c>
      <c r="J892">
        <v>9000770</v>
      </c>
      <c r="K892" t="s">
        <v>278</v>
      </c>
      <c r="L892" t="s">
        <v>1668</v>
      </c>
      <c r="M892">
        <v>100375</v>
      </c>
      <c r="N892" t="s">
        <v>5513</v>
      </c>
      <c r="P892" t="s">
        <v>6367</v>
      </c>
      <c r="Q892" t="s">
        <v>7116</v>
      </c>
      <c r="S892">
        <v>43473</v>
      </c>
      <c r="T892" t="s">
        <v>3215</v>
      </c>
      <c r="U892" t="s">
        <v>4992</v>
      </c>
      <c r="V892" t="s">
        <v>1669</v>
      </c>
      <c r="W892" t="s">
        <v>160</v>
      </c>
      <c r="X892" t="s">
        <v>6057</v>
      </c>
      <c r="Y892" t="s">
        <v>5528</v>
      </c>
      <c r="Z892" t="s">
        <v>5528</v>
      </c>
      <c r="AD892" t="s">
        <v>7022</v>
      </c>
      <c r="AE892">
        <v>37</v>
      </c>
      <c r="AF892" t="s">
        <v>8607</v>
      </c>
      <c r="AG892" t="s">
        <v>8592</v>
      </c>
      <c r="AH892" t="s">
        <v>8266</v>
      </c>
      <c r="AJ892">
        <v>13473466540</v>
      </c>
      <c r="AL892" t="s">
        <v>5010</v>
      </c>
      <c r="AM892" t="s">
        <v>5010</v>
      </c>
      <c r="AN892" t="s">
        <v>5759</v>
      </c>
      <c r="AO892" t="s">
        <v>5177</v>
      </c>
      <c r="AP892" t="s">
        <v>5020</v>
      </c>
      <c r="AT892" t="s">
        <v>4998</v>
      </c>
      <c r="AU892" t="s">
        <v>6025</v>
      </c>
      <c r="AV892" t="s">
        <v>5627</v>
      </c>
      <c r="AW892" t="s">
        <v>8401</v>
      </c>
    </row>
    <row r="893" spans="1:49" hidden="1" x14ac:dyDescent="0.2">
      <c r="A893">
        <v>892</v>
      </c>
      <c r="B893" t="s">
        <v>278</v>
      </c>
      <c r="C893">
        <v>10000154</v>
      </c>
      <c r="F893" t="s">
        <v>5512</v>
      </c>
      <c r="G893">
        <v>50000479</v>
      </c>
      <c r="H893">
        <v>114</v>
      </c>
      <c r="J893">
        <v>9000771</v>
      </c>
      <c r="K893" t="s">
        <v>278</v>
      </c>
      <c r="L893" t="s">
        <v>1671</v>
      </c>
      <c r="M893">
        <v>100379</v>
      </c>
      <c r="N893" t="s">
        <v>5513</v>
      </c>
      <c r="P893" t="s">
        <v>6367</v>
      </c>
      <c r="Q893" t="s">
        <v>7111</v>
      </c>
      <c r="S893">
        <v>43473</v>
      </c>
      <c r="T893" t="s">
        <v>3215</v>
      </c>
      <c r="U893" t="s">
        <v>4992</v>
      </c>
      <c r="V893" t="s">
        <v>1672</v>
      </c>
      <c r="W893" t="s">
        <v>160</v>
      </c>
      <c r="X893" t="s">
        <v>6057</v>
      </c>
      <c r="Y893" t="s">
        <v>5528</v>
      </c>
      <c r="Z893" t="s">
        <v>5528</v>
      </c>
      <c r="AA893" t="s">
        <v>5054</v>
      </c>
      <c r="AB893" t="s">
        <v>8601</v>
      </c>
      <c r="AC893" t="s">
        <v>5471</v>
      </c>
      <c r="AD893" t="s">
        <v>7023</v>
      </c>
      <c r="AE893">
        <v>38</v>
      </c>
      <c r="AF893" t="s">
        <v>8607</v>
      </c>
      <c r="AG893" t="s">
        <v>8592</v>
      </c>
      <c r="AH893" t="s">
        <v>8266</v>
      </c>
      <c r="AJ893">
        <v>15033475670</v>
      </c>
      <c r="AL893" t="s">
        <v>5010</v>
      </c>
      <c r="AM893" t="s">
        <v>5010</v>
      </c>
      <c r="AN893" t="s">
        <v>6200</v>
      </c>
      <c r="AO893" t="s">
        <v>5224</v>
      </c>
      <c r="AP893" t="s">
        <v>5020</v>
      </c>
      <c r="AT893" t="s">
        <v>4998</v>
      </c>
      <c r="AU893" t="s">
        <v>6025</v>
      </c>
      <c r="AV893" t="s">
        <v>5627</v>
      </c>
      <c r="AW893" t="s">
        <v>8401</v>
      </c>
    </row>
    <row r="894" spans="1:49" hidden="1" x14ac:dyDescent="0.2">
      <c r="A894">
        <v>893</v>
      </c>
      <c r="B894" t="s">
        <v>278</v>
      </c>
      <c r="C894">
        <v>10000154</v>
      </c>
      <c r="F894" t="s">
        <v>5512</v>
      </c>
      <c r="G894">
        <v>50000479</v>
      </c>
      <c r="H894">
        <v>115</v>
      </c>
      <c r="J894">
        <v>9000772</v>
      </c>
      <c r="K894" t="s">
        <v>278</v>
      </c>
      <c r="L894" t="s">
        <v>1674</v>
      </c>
      <c r="M894">
        <v>100768</v>
      </c>
      <c r="N894" t="s">
        <v>5513</v>
      </c>
      <c r="P894" t="s">
        <v>6857</v>
      </c>
      <c r="Q894" t="s">
        <v>6955</v>
      </c>
      <c r="S894">
        <v>43473</v>
      </c>
      <c r="T894" t="s">
        <v>3215</v>
      </c>
      <c r="U894" t="s">
        <v>4992</v>
      </c>
      <c r="V894" t="s">
        <v>1675</v>
      </c>
      <c r="W894" t="s">
        <v>160</v>
      </c>
      <c r="X894" t="s">
        <v>6057</v>
      </c>
      <c r="Y894" t="s">
        <v>5528</v>
      </c>
      <c r="Z894" t="s">
        <v>5528</v>
      </c>
      <c r="AD894" t="s">
        <v>7024</v>
      </c>
      <c r="AE894">
        <v>42</v>
      </c>
      <c r="AF894" t="s">
        <v>8595</v>
      </c>
      <c r="AG894" t="s">
        <v>8592</v>
      </c>
      <c r="AH894" t="s">
        <v>6654</v>
      </c>
      <c r="AJ894">
        <v>18833311922</v>
      </c>
      <c r="AL894" t="s">
        <v>5148</v>
      </c>
      <c r="AM894" t="s">
        <v>5387</v>
      </c>
      <c r="AN894" t="s">
        <v>6600</v>
      </c>
      <c r="AO894" t="s">
        <v>5525</v>
      </c>
      <c r="AP894" t="s">
        <v>5020</v>
      </c>
      <c r="AT894" t="s">
        <v>4998</v>
      </c>
      <c r="AU894" t="s">
        <v>6025</v>
      </c>
      <c r="AV894" t="s">
        <v>5627</v>
      </c>
      <c r="AW894" t="s">
        <v>8401</v>
      </c>
    </row>
    <row r="895" spans="1:49" x14ac:dyDescent="0.2">
      <c r="A895">
        <v>894</v>
      </c>
      <c r="B895" t="s">
        <v>278</v>
      </c>
      <c r="C895">
        <v>10000154</v>
      </c>
      <c r="F895" t="s">
        <v>5512</v>
      </c>
      <c r="G895">
        <v>50000479</v>
      </c>
      <c r="H895">
        <v>116</v>
      </c>
      <c r="J895">
        <v>9000773</v>
      </c>
      <c r="K895" t="s">
        <v>278</v>
      </c>
      <c r="L895" t="s">
        <v>1677</v>
      </c>
      <c r="M895">
        <v>100867</v>
      </c>
      <c r="N895" t="s">
        <v>5513</v>
      </c>
      <c r="P895" t="s">
        <v>6880</v>
      </c>
      <c r="Q895" t="s">
        <v>6965</v>
      </c>
      <c r="S895">
        <v>43473</v>
      </c>
      <c r="T895" t="s">
        <v>3215</v>
      </c>
      <c r="U895" t="s">
        <v>4992</v>
      </c>
      <c r="V895" t="s">
        <v>1678</v>
      </c>
      <c r="W895" t="s">
        <v>160</v>
      </c>
      <c r="X895" t="s">
        <v>6057</v>
      </c>
      <c r="Y895" t="s">
        <v>5528</v>
      </c>
      <c r="Z895" t="s">
        <v>5528</v>
      </c>
      <c r="AC895" t="s">
        <v>5049</v>
      </c>
      <c r="AD895" t="s">
        <v>7025</v>
      </c>
      <c r="AE895">
        <v>35</v>
      </c>
      <c r="AF895" t="s">
        <v>8604</v>
      </c>
      <c r="AG895" t="s">
        <v>8603</v>
      </c>
      <c r="AH895" t="s">
        <v>8266</v>
      </c>
      <c r="AJ895">
        <v>13831527375</v>
      </c>
      <c r="AL895" t="s">
        <v>5951</v>
      </c>
      <c r="AM895" t="s">
        <v>6657</v>
      </c>
      <c r="AN895" t="s">
        <v>6225</v>
      </c>
      <c r="AO895" t="s">
        <v>5541</v>
      </c>
      <c r="AP895" t="s">
        <v>5020</v>
      </c>
      <c r="AT895" t="s">
        <v>4998</v>
      </c>
      <c r="AU895" t="s">
        <v>6025</v>
      </c>
      <c r="AV895" t="s">
        <v>5627</v>
      </c>
      <c r="AW895" t="s">
        <v>8401</v>
      </c>
    </row>
    <row r="896" spans="1:49" hidden="1" x14ac:dyDescent="0.2">
      <c r="A896">
        <v>895</v>
      </c>
      <c r="B896" t="s">
        <v>278</v>
      </c>
      <c r="C896">
        <v>10000154</v>
      </c>
      <c r="F896" t="s">
        <v>5512</v>
      </c>
      <c r="G896">
        <v>50000479</v>
      </c>
      <c r="H896">
        <v>117</v>
      </c>
      <c r="J896">
        <v>9000774</v>
      </c>
      <c r="K896" t="s">
        <v>278</v>
      </c>
      <c r="L896" t="s">
        <v>1680</v>
      </c>
      <c r="M896">
        <v>100906</v>
      </c>
      <c r="N896" t="s">
        <v>5513</v>
      </c>
      <c r="P896" t="s">
        <v>6367</v>
      </c>
      <c r="Q896" t="s">
        <v>7120</v>
      </c>
      <c r="S896">
        <v>43473</v>
      </c>
      <c r="T896" t="s">
        <v>3215</v>
      </c>
      <c r="U896" t="s">
        <v>4992</v>
      </c>
      <c r="V896" t="s">
        <v>1681</v>
      </c>
      <c r="W896" t="s">
        <v>160</v>
      </c>
      <c r="X896" t="s">
        <v>6057</v>
      </c>
      <c r="Y896" t="s">
        <v>5528</v>
      </c>
      <c r="Z896" t="s">
        <v>5528</v>
      </c>
      <c r="AD896" t="s">
        <v>7026</v>
      </c>
      <c r="AE896">
        <v>41</v>
      </c>
      <c r="AF896" t="s">
        <v>8595</v>
      </c>
      <c r="AG896" t="s">
        <v>8592</v>
      </c>
      <c r="AH896" t="s">
        <v>8759</v>
      </c>
      <c r="AJ896">
        <v>13933378031</v>
      </c>
      <c r="AM896" t="s">
        <v>5387</v>
      </c>
      <c r="AP896" t="s">
        <v>5020</v>
      </c>
      <c r="AR896" t="s">
        <v>5195</v>
      </c>
      <c r="AS896" t="s">
        <v>5195</v>
      </c>
      <c r="AT896" t="s">
        <v>4998</v>
      </c>
      <c r="AU896" t="s">
        <v>6025</v>
      </c>
      <c r="AV896" t="s">
        <v>5627</v>
      </c>
      <c r="AW896" t="s">
        <v>8401</v>
      </c>
    </row>
    <row r="897" spans="1:49" hidden="1" x14ac:dyDescent="0.2">
      <c r="A897">
        <v>896</v>
      </c>
      <c r="B897" t="s">
        <v>278</v>
      </c>
      <c r="C897">
        <v>10000154</v>
      </c>
      <c r="F897" t="s">
        <v>5512</v>
      </c>
      <c r="G897">
        <v>50000479</v>
      </c>
      <c r="H897">
        <v>118</v>
      </c>
      <c r="J897">
        <v>9000775</v>
      </c>
      <c r="K897" t="s">
        <v>278</v>
      </c>
      <c r="L897" t="s">
        <v>1683</v>
      </c>
      <c r="M897">
        <v>100931</v>
      </c>
      <c r="N897" t="s">
        <v>5513</v>
      </c>
      <c r="P897" t="s">
        <v>6218</v>
      </c>
      <c r="Q897" t="s">
        <v>6219</v>
      </c>
      <c r="S897">
        <v>43473</v>
      </c>
      <c r="T897" t="s">
        <v>3215</v>
      </c>
      <c r="U897" t="s">
        <v>4992</v>
      </c>
      <c r="V897" t="s">
        <v>1684</v>
      </c>
      <c r="W897" t="s">
        <v>160</v>
      </c>
      <c r="X897" t="s">
        <v>6057</v>
      </c>
      <c r="Y897" t="s">
        <v>5528</v>
      </c>
      <c r="Z897" t="s">
        <v>5528</v>
      </c>
      <c r="AD897" t="s">
        <v>7027</v>
      </c>
      <c r="AE897">
        <v>37</v>
      </c>
      <c r="AF897" t="s">
        <v>8607</v>
      </c>
      <c r="AG897" t="s">
        <v>8592</v>
      </c>
      <c r="AH897" t="s">
        <v>8883</v>
      </c>
      <c r="AJ897">
        <v>15933405786</v>
      </c>
      <c r="AL897" t="s">
        <v>5524</v>
      </c>
      <c r="AM897" t="s">
        <v>6657</v>
      </c>
      <c r="AN897" t="s">
        <v>6937</v>
      </c>
      <c r="AO897" t="s">
        <v>7028</v>
      </c>
      <c r="AP897" t="s">
        <v>5020</v>
      </c>
      <c r="AT897" t="s">
        <v>4998</v>
      </c>
      <c r="AU897" t="s">
        <v>6025</v>
      </c>
      <c r="AV897" t="s">
        <v>5627</v>
      </c>
      <c r="AW897" t="s">
        <v>8401</v>
      </c>
    </row>
    <row r="898" spans="1:49" hidden="1" x14ac:dyDescent="0.2">
      <c r="A898">
        <v>897</v>
      </c>
      <c r="B898" t="s">
        <v>278</v>
      </c>
      <c r="C898">
        <v>10000154</v>
      </c>
      <c r="F898" t="s">
        <v>5512</v>
      </c>
      <c r="G898">
        <v>50000479</v>
      </c>
      <c r="H898">
        <v>119</v>
      </c>
      <c r="J898">
        <v>9000776</v>
      </c>
      <c r="K898" t="s">
        <v>278</v>
      </c>
      <c r="L898" t="s">
        <v>1686</v>
      </c>
      <c r="M898">
        <v>100937</v>
      </c>
      <c r="N898" t="s">
        <v>5513</v>
      </c>
      <c r="P898" t="s">
        <v>7029</v>
      </c>
      <c r="Q898" t="s">
        <v>7030</v>
      </c>
      <c r="S898">
        <v>43473</v>
      </c>
      <c r="T898" t="s">
        <v>3215</v>
      </c>
      <c r="U898" t="s">
        <v>4992</v>
      </c>
      <c r="V898" t="s">
        <v>1687</v>
      </c>
      <c r="W898" t="s">
        <v>160</v>
      </c>
      <c r="X898" t="s">
        <v>6057</v>
      </c>
      <c r="Y898" t="s">
        <v>5528</v>
      </c>
      <c r="Z898" t="s">
        <v>5528</v>
      </c>
      <c r="AC898" t="s">
        <v>5049</v>
      </c>
      <c r="AD898" t="s">
        <v>7031</v>
      </c>
      <c r="AE898">
        <v>37</v>
      </c>
      <c r="AF898" t="s">
        <v>8607</v>
      </c>
      <c r="AG898" t="s">
        <v>8592</v>
      </c>
      <c r="AH898" t="s">
        <v>8883</v>
      </c>
      <c r="AJ898">
        <v>13832931492</v>
      </c>
      <c r="AL898" t="s">
        <v>5148</v>
      </c>
      <c r="AM898" t="s">
        <v>5387</v>
      </c>
      <c r="AN898" t="s">
        <v>5201</v>
      </c>
      <c r="AO898" t="s">
        <v>7032</v>
      </c>
      <c r="AP898" t="s">
        <v>5020</v>
      </c>
      <c r="AT898" t="s">
        <v>4998</v>
      </c>
      <c r="AU898" t="s">
        <v>6025</v>
      </c>
      <c r="AV898" t="s">
        <v>5627</v>
      </c>
      <c r="AW898" t="s">
        <v>8401</v>
      </c>
    </row>
    <row r="899" spans="1:49" x14ac:dyDescent="0.2">
      <c r="A899">
        <v>898</v>
      </c>
      <c r="B899" t="s">
        <v>278</v>
      </c>
      <c r="C899">
        <v>10000154</v>
      </c>
      <c r="F899" t="s">
        <v>5512</v>
      </c>
      <c r="G899">
        <v>50000479</v>
      </c>
      <c r="H899">
        <v>120</v>
      </c>
      <c r="J899">
        <v>9000777</v>
      </c>
      <c r="K899" t="s">
        <v>278</v>
      </c>
      <c r="L899" t="s">
        <v>1689</v>
      </c>
      <c r="M899">
        <v>101000</v>
      </c>
      <c r="N899" t="s">
        <v>5513</v>
      </c>
      <c r="P899" t="s">
        <v>6880</v>
      </c>
      <c r="Q899" t="s">
        <v>6965</v>
      </c>
      <c r="S899">
        <v>43473</v>
      </c>
      <c r="T899" t="s">
        <v>3215</v>
      </c>
      <c r="U899" t="s">
        <v>4992</v>
      </c>
      <c r="V899" t="s">
        <v>1690</v>
      </c>
      <c r="W899" t="s">
        <v>160</v>
      </c>
      <c r="X899" t="s">
        <v>6057</v>
      </c>
      <c r="Y899" t="s">
        <v>5528</v>
      </c>
      <c r="Z899" t="s">
        <v>5528</v>
      </c>
      <c r="AC899" t="s">
        <v>5824</v>
      </c>
      <c r="AD899" t="s">
        <v>7033</v>
      </c>
      <c r="AE899">
        <v>34</v>
      </c>
      <c r="AF899" t="s">
        <v>8604</v>
      </c>
      <c r="AG899" t="s">
        <v>8603</v>
      </c>
      <c r="AH899" t="s">
        <v>8266</v>
      </c>
      <c r="AJ899">
        <v>15803150273</v>
      </c>
      <c r="AL899" t="s">
        <v>5148</v>
      </c>
      <c r="AM899" t="s">
        <v>5387</v>
      </c>
      <c r="AN899" t="s">
        <v>7034</v>
      </c>
      <c r="AO899" t="s">
        <v>6278</v>
      </c>
      <c r="AP899" t="s">
        <v>5020</v>
      </c>
      <c r="AT899" t="s">
        <v>4998</v>
      </c>
      <c r="AU899" t="s">
        <v>6025</v>
      </c>
      <c r="AV899" t="s">
        <v>5627</v>
      </c>
      <c r="AW899" t="s">
        <v>8401</v>
      </c>
    </row>
    <row r="900" spans="1:49" hidden="1" x14ac:dyDescent="0.2">
      <c r="A900">
        <v>899</v>
      </c>
      <c r="B900" t="s">
        <v>278</v>
      </c>
      <c r="C900">
        <v>10000154</v>
      </c>
      <c r="F900" t="s">
        <v>5512</v>
      </c>
      <c r="G900">
        <v>50000479</v>
      </c>
      <c r="H900">
        <v>121</v>
      </c>
      <c r="J900">
        <v>9000778</v>
      </c>
      <c r="K900" t="s">
        <v>278</v>
      </c>
      <c r="L900" t="s">
        <v>1692</v>
      </c>
      <c r="M900">
        <v>101007</v>
      </c>
      <c r="N900" t="s">
        <v>5513</v>
      </c>
      <c r="P900" t="s">
        <v>6865</v>
      </c>
      <c r="Q900" t="s">
        <v>7035</v>
      </c>
      <c r="S900">
        <v>43473</v>
      </c>
      <c r="T900" t="s">
        <v>3215</v>
      </c>
      <c r="U900" t="s">
        <v>4992</v>
      </c>
      <c r="V900" t="s">
        <v>1693</v>
      </c>
      <c r="W900" t="s">
        <v>160</v>
      </c>
      <c r="X900" t="s">
        <v>6057</v>
      </c>
      <c r="Y900" t="s">
        <v>5528</v>
      </c>
      <c r="Z900" t="s">
        <v>5528</v>
      </c>
      <c r="AC900" t="s">
        <v>5487</v>
      </c>
      <c r="AD900" t="s">
        <v>7036</v>
      </c>
      <c r="AE900">
        <v>37</v>
      </c>
      <c r="AF900" t="s">
        <v>8607</v>
      </c>
      <c r="AG900" t="s">
        <v>8592</v>
      </c>
      <c r="AH900" t="s">
        <v>8883</v>
      </c>
      <c r="AJ900">
        <v>13292580581</v>
      </c>
      <c r="AL900" t="s">
        <v>5951</v>
      </c>
      <c r="AM900" t="s">
        <v>6657</v>
      </c>
      <c r="AP900" t="s">
        <v>5020</v>
      </c>
      <c r="AT900" t="s">
        <v>4998</v>
      </c>
      <c r="AU900" t="s">
        <v>6025</v>
      </c>
      <c r="AV900" t="s">
        <v>5627</v>
      </c>
      <c r="AW900" t="s">
        <v>8401</v>
      </c>
    </row>
    <row r="901" spans="1:49" x14ac:dyDescent="0.2">
      <c r="A901">
        <v>900</v>
      </c>
      <c r="B901" t="s">
        <v>278</v>
      </c>
      <c r="C901">
        <v>10000154</v>
      </c>
      <c r="F901" t="s">
        <v>5512</v>
      </c>
      <c r="G901">
        <v>50000479</v>
      </c>
      <c r="H901">
        <v>122</v>
      </c>
      <c r="J901">
        <v>9000779</v>
      </c>
      <c r="K901" t="s">
        <v>278</v>
      </c>
      <c r="L901" t="s">
        <v>1695</v>
      </c>
      <c r="M901">
        <v>101203</v>
      </c>
      <c r="N901" t="s">
        <v>5513</v>
      </c>
      <c r="P901" t="s">
        <v>6938</v>
      </c>
      <c r="Q901" t="s">
        <v>7004</v>
      </c>
      <c r="S901">
        <v>43473</v>
      </c>
      <c r="T901" t="s">
        <v>3215</v>
      </c>
      <c r="U901" t="s">
        <v>4992</v>
      </c>
      <c r="V901" t="s">
        <v>1696</v>
      </c>
      <c r="W901" t="s">
        <v>160</v>
      </c>
      <c r="X901" t="s">
        <v>6057</v>
      </c>
      <c r="Y901" t="s">
        <v>5528</v>
      </c>
      <c r="Z901" t="s">
        <v>5528</v>
      </c>
      <c r="AC901" t="s">
        <v>5049</v>
      </c>
      <c r="AD901" t="s">
        <v>7037</v>
      </c>
      <c r="AE901">
        <v>36</v>
      </c>
      <c r="AF901" t="s">
        <v>8604</v>
      </c>
      <c r="AG901" t="s">
        <v>8603</v>
      </c>
      <c r="AH901" t="s">
        <v>8883</v>
      </c>
      <c r="AJ901">
        <v>15031555150</v>
      </c>
      <c r="AL901" t="s">
        <v>5148</v>
      </c>
      <c r="AM901" t="s">
        <v>5387</v>
      </c>
      <c r="AN901" t="s">
        <v>6225</v>
      </c>
      <c r="AO901" t="s">
        <v>5348</v>
      </c>
      <c r="AP901" t="s">
        <v>5020</v>
      </c>
      <c r="AT901" t="s">
        <v>4998</v>
      </c>
      <c r="AU901" t="s">
        <v>6025</v>
      </c>
      <c r="AV901" t="s">
        <v>5627</v>
      </c>
      <c r="AW901" t="s">
        <v>8401</v>
      </c>
    </row>
    <row r="902" spans="1:49" hidden="1" x14ac:dyDescent="0.2">
      <c r="A902">
        <v>901</v>
      </c>
      <c r="B902" t="s">
        <v>278</v>
      </c>
      <c r="C902">
        <v>10000154</v>
      </c>
      <c r="F902" t="s">
        <v>5512</v>
      </c>
      <c r="G902">
        <v>50000479</v>
      </c>
      <c r="H902">
        <v>123</v>
      </c>
      <c r="J902">
        <v>9000780</v>
      </c>
      <c r="K902" t="s">
        <v>278</v>
      </c>
      <c r="L902" t="s">
        <v>1698</v>
      </c>
      <c r="M902">
        <v>101262</v>
      </c>
      <c r="N902" t="s">
        <v>5513</v>
      </c>
      <c r="P902" t="s">
        <v>6938</v>
      </c>
      <c r="Q902" t="s">
        <v>6985</v>
      </c>
      <c r="S902">
        <v>43473</v>
      </c>
      <c r="T902" t="s">
        <v>3215</v>
      </c>
      <c r="U902" t="s">
        <v>4992</v>
      </c>
      <c r="V902" t="s">
        <v>1699</v>
      </c>
      <c r="W902" t="s">
        <v>160</v>
      </c>
      <c r="X902" t="s">
        <v>6057</v>
      </c>
      <c r="Y902" t="s">
        <v>5528</v>
      </c>
      <c r="Z902" t="s">
        <v>5528</v>
      </c>
      <c r="AC902" t="s">
        <v>5049</v>
      </c>
      <c r="AD902" t="s">
        <v>7038</v>
      </c>
      <c r="AE902">
        <v>39</v>
      </c>
      <c r="AF902" t="s">
        <v>8607</v>
      </c>
      <c r="AG902" t="s">
        <v>8592</v>
      </c>
      <c r="AH902" t="s">
        <v>8893</v>
      </c>
      <c r="AJ902">
        <v>13754451161</v>
      </c>
      <c r="AL902" t="s">
        <v>5951</v>
      </c>
      <c r="AM902" t="s">
        <v>6657</v>
      </c>
      <c r="AP902" t="s">
        <v>5020</v>
      </c>
      <c r="AT902" t="s">
        <v>4998</v>
      </c>
      <c r="AU902" t="s">
        <v>6025</v>
      </c>
      <c r="AV902" t="s">
        <v>5627</v>
      </c>
      <c r="AW902" t="s">
        <v>8401</v>
      </c>
    </row>
    <row r="903" spans="1:49" x14ac:dyDescent="0.2">
      <c r="A903">
        <v>902</v>
      </c>
      <c r="B903" t="s">
        <v>278</v>
      </c>
      <c r="C903">
        <v>10000154</v>
      </c>
      <c r="F903" t="s">
        <v>5512</v>
      </c>
      <c r="G903">
        <v>50000479</v>
      </c>
      <c r="H903">
        <v>124</v>
      </c>
      <c r="J903">
        <v>9000781</v>
      </c>
      <c r="K903" t="s">
        <v>278</v>
      </c>
      <c r="L903" t="s">
        <v>1701</v>
      </c>
      <c r="M903">
        <v>101271</v>
      </c>
      <c r="N903" t="s">
        <v>5513</v>
      </c>
      <c r="P903" t="s">
        <v>6938</v>
      </c>
      <c r="Q903" t="s">
        <v>6854</v>
      </c>
      <c r="S903">
        <v>43473</v>
      </c>
      <c r="T903" t="s">
        <v>3215</v>
      </c>
      <c r="U903" t="s">
        <v>4992</v>
      </c>
      <c r="V903" t="s">
        <v>1702</v>
      </c>
      <c r="W903" t="s">
        <v>160</v>
      </c>
      <c r="X903" t="s">
        <v>6057</v>
      </c>
      <c r="Y903" t="s">
        <v>5528</v>
      </c>
      <c r="Z903" t="s">
        <v>5528</v>
      </c>
      <c r="AC903" t="s">
        <v>5487</v>
      </c>
      <c r="AD903" t="s">
        <v>6888</v>
      </c>
      <c r="AE903">
        <v>35</v>
      </c>
      <c r="AF903" t="s">
        <v>8604</v>
      </c>
      <c r="AG903" t="s">
        <v>8603</v>
      </c>
      <c r="AH903" t="s">
        <v>8883</v>
      </c>
      <c r="AJ903">
        <v>18631521203</v>
      </c>
      <c r="AL903" t="s">
        <v>5951</v>
      </c>
      <c r="AM903" t="s">
        <v>6657</v>
      </c>
      <c r="AO903" t="s">
        <v>5541</v>
      </c>
      <c r="AP903" t="s">
        <v>5020</v>
      </c>
      <c r="AT903" t="s">
        <v>4998</v>
      </c>
      <c r="AU903" t="s">
        <v>6025</v>
      </c>
      <c r="AV903" t="s">
        <v>5627</v>
      </c>
      <c r="AW903" t="s">
        <v>8401</v>
      </c>
    </row>
    <row r="904" spans="1:49" hidden="1" x14ac:dyDescent="0.2">
      <c r="A904">
        <v>903</v>
      </c>
      <c r="B904" t="s">
        <v>278</v>
      </c>
      <c r="C904">
        <v>10000154</v>
      </c>
      <c r="F904" t="s">
        <v>5512</v>
      </c>
      <c r="G904">
        <v>50000479</v>
      </c>
      <c r="H904">
        <v>125</v>
      </c>
      <c r="J904">
        <v>9000782</v>
      </c>
      <c r="K904" t="s">
        <v>278</v>
      </c>
      <c r="L904" t="s">
        <v>1704</v>
      </c>
      <c r="M904">
        <v>101445</v>
      </c>
      <c r="N904" t="s">
        <v>5513</v>
      </c>
      <c r="P904" t="s">
        <v>6218</v>
      </c>
      <c r="Q904" t="s">
        <v>7039</v>
      </c>
      <c r="S904">
        <v>43473</v>
      </c>
      <c r="T904" t="s">
        <v>3215</v>
      </c>
      <c r="U904" t="s">
        <v>4992</v>
      </c>
      <c r="V904" t="s">
        <v>1705</v>
      </c>
      <c r="W904" t="s">
        <v>160</v>
      </c>
      <c r="X904" t="s">
        <v>6057</v>
      </c>
      <c r="Y904" t="s">
        <v>5528</v>
      </c>
      <c r="Z904" t="s">
        <v>5528</v>
      </c>
      <c r="AC904" t="s">
        <v>5049</v>
      </c>
      <c r="AD904" t="s">
        <v>7040</v>
      </c>
      <c r="AE904">
        <v>39</v>
      </c>
      <c r="AF904" t="s">
        <v>8607</v>
      </c>
      <c r="AG904" t="s">
        <v>8592</v>
      </c>
      <c r="AH904" t="s">
        <v>8943</v>
      </c>
      <c r="AJ904">
        <v>15932529768</v>
      </c>
      <c r="AL904" t="s">
        <v>5951</v>
      </c>
      <c r="AM904" t="s">
        <v>6657</v>
      </c>
      <c r="AN904" t="s">
        <v>6755</v>
      </c>
      <c r="AO904" t="s">
        <v>5541</v>
      </c>
      <c r="AP904" t="s">
        <v>5020</v>
      </c>
      <c r="AT904" t="s">
        <v>4998</v>
      </c>
      <c r="AU904" t="s">
        <v>6025</v>
      </c>
      <c r="AV904" t="s">
        <v>5627</v>
      </c>
      <c r="AW904" t="s">
        <v>8401</v>
      </c>
    </row>
    <row r="905" spans="1:49" hidden="1" x14ac:dyDescent="0.2">
      <c r="A905">
        <v>904</v>
      </c>
      <c r="B905" t="s">
        <v>278</v>
      </c>
      <c r="C905">
        <v>10000154</v>
      </c>
      <c r="F905" t="s">
        <v>5512</v>
      </c>
      <c r="G905">
        <v>50000479</v>
      </c>
      <c r="H905">
        <v>126</v>
      </c>
      <c r="J905">
        <v>9000783</v>
      </c>
      <c r="K905" t="s">
        <v>278</v>
      </c>
      <c r="L905" t="s">
        <v>1707</v>
      </c>
      <c r="M905">
        <v>101577</v>
      </c>
      <c r="N905" t="s">
        <v>5513</v>
      </c>
      <c r="P905" t="s">
        <v>6367</v>
      </c>
      <c r="Q905" t="s">
        <v>7114</v>
      </c>
      <c r="S905">
        <v>43473</v>
      </c>
      <c r="T905" t="s">
        <v>3215</v>
      </c>
      <c r="U905" t="s">
        <v>4992</v>
      </c>
      <c r="V905" t="s">
        <v>1708</v>
      </c>
      <c r="W905" t="s">
        <v>160</v>
      </c>
      <c r="X905" t="s">
        <v>6057</v>
      </c>
      <c r="Y905" t="s">
        <v>5528</v>
      </c>
      <c r="Z905" t="s">
        <v>5528</v>
      </c>
      <c r="AC905" t="s">
        <v>5487</v>
      </c>
      <c r="AD905" t="s">
        <v>7041</v>
      </c>
      <c r="AE905">
        <v>39</v>
      </c>
      <c r="AF905" t="s">
        <v>8607</v>
      </c>
      <c r="AG905" t="s">
        <v>8592</v>
      </c>
      <c r="AH905" t="s">
        <v>8944</v>
      </c>
      <c r="AJ905">
        <v>15230531720</v>
      </c>
      <c r="AL905" t="s">
        <v>5951</v>
      </c>
      <c r="AM905" t="s">
        <v>6657</v>
      </c>
      <c r="AN905" t="s">
        <v>6211</v>
      </c>
      <c r="AO905" t="s">
        <v>5541</v>
      </c>
      <c r="AP905" t="s">
        <v>5020</v>
      </c>
      <c r="AT905" t="s">
        <v>4998</v>
      </c>
      <c r="AU905" t="s">
        <v>6025</v>
      </c>
      <c r="AV905" t="s">
        <v>5627</v>
      </c>
      <c r="AW905" t="s">
        <v>8401</v>
      </c>
    </row>
    <row r="906" spans="1:49" hidden="1" x14ac:dyDescent="0.2">
      <c r="A906">
        <v>905</v>
      </c>
      <c r="B906" t="s">
        <v>278</v>
      </c>
      <c r="C906">
        <v>10000154</v>
      </c>
      <c r="F906" t="s">
        <v>5512</v>
      </c>
      <c r="G906">
        <v>50000479</v>
      </c>
      <c r="H906">
        <v>127</v>
      </c>
      <c r="J906">
        <v>9000784</v>
      </c>
      <c r="K906" t="s">
        <v>278</v>
      </c>
      <c r="L906" t="s">
        <v>1710</v>
      </c>
      <c r="M906">
        <v>101603</v>
      </c>
      <c r="N906" t="s">
        <v>5513</v>
      </c>
      <c r="P906" t="s">
        <v>6857</v>
      </c>
      <c r="Q906" t="s">
        <v>6955</v>
      </c>
      <c r="S906">
        <v>43473</v>
      </c>
      <c r="T906" t="s">
        <v>3215</v>
      </c>
      <c r="U906" t="s">
        <v>4992</v>
      </c>
      <c r="V906" t="s">
        <v>1711</v>
      </c>
      <c r="W906" t="s">
        <v>160</v>
      </c>
      <c r="X906" t="s">
        <v>6057</v>
      </c>
      <c r="Y906" t="s">
        <v>5528</v>
      </c>
      <c r="Z906" t="s">
        <v>5528</v>
      </c>
      <c r="AC906" t="s">
        <v>5049</v>
      </c>
      <c r="AD906" t="s">
        <v>7042</v>
      </c>
      <c r="AE906">
        <v>41</v>
      </c>
      <c r="AF906" t="s">
        <v>8595</v>
      </c>
      <c r="AG906" t="s">
        <v>8592</v>
      </c>
      <c r="AH906" t="s">
        <v>6667</v>
      </c>
      <c r="AI906">
        <v>38897</v>
      </c>
      <c r="AJ906">
        <v>13933401654</v>
      </c>
      <c r="AL906" t="s">
        <v>5148</v>
      </c>
      <c r="AM906" t="s">
        <v>5387</v>
      </c>
      <c r="AO906" t="s">
        <v>6790</v>
      </c>
      <c r="AP906" t="s">
        <v>5020</v>
      </c>
      <c r="AT906" t="s">
        <v>4998</v>
      </c>
      <c r="AU906" t="s">
        <v>6025</v>
      </c>
      <c r="AV906" t="s">
        <v>5627</v>
      </c>
      <c r="AW906" t="s">
        <v>8401</v>
      </c>
    </row>
    <row r="907" spans="1:49" x14ac:dyDescent="0.2">
      <c r="A907">
        <v>906</v>
      </c>
      <c r="B907" t="s">
        <v>278</v>
      </c>
      <c r="C907">
        <v>10000154</v>
      </c>
      <c r="F907" t="s">
        <v>5512</v>
      </c>
      <c r="G907">
        <v>50000479</v>
      </c>
      <c r="H907">
        <v>128</v>
      </c>
      <c r="J907">
        <v>9000785</v>
      </c>
      <c r="K907" t="s">
        <v>278</v>
      </c>
      <c r="L907" t="s">
        <v>1713</v>
      </c>
      <c r="M907">
        <v>101725</v>
      </c>
      <c r="N907" t="s">
        <v>5513</v>
      </c>
      <c r="P907" t="s">
        <v>6865</v>
      </c>
      <c r="Q907" t="s">
        <v>7043</v>
      </c>
      <c r="S907">
        <v>43473</v>
      </c>
      <c r="T907" t="s">
        <v>3215</v>
      </c>
      <c r="U907" t="s">
        <v>4992</v>
      </c>
      <c r="V907" t="s">
        <v>1714</v>
      </c>
      <c r="W907" t="s">
        <v>160</v>
      </c>
      <c r="X907" t="s">
        <v>6057</v>
      </c>
      <c r="Y907" t="s">
        <v>5528</v>
      </c>
      <c r="Z907" t="s">
        <v>5528</v>
      </c>
      <c r="AC907" t="s">
        <v>5487</v>
      </c>
      <c r="AD907" t="s">
        <v>7044</v>
      </c>
      <c r="AE907">
        <v>33</v>
      </c>
      <c r="AF907" t="s">
        <v>8604</v>
      </c>
      <c r="AG907" t="s">
        <v>8603</v>
      </c>
      <c r="AH907" t="s">
        <v>8887</v>
      </c>
      <c r="AJ907">
        <v>13131520979</v>
      </c>
      <c r="AL907" t="s">
        <v>5387</v>
      </c>
      <c r="AM907" t="s">
        <v>5387</v>
      </c>
      <c r="AN907" t="s">
        <v>6225</v>
      </c>
      <c r="AO907" t="s">
        <v>5348</v>
      </c>
      <c r="AP907" t="s">
        <v>5020</v>
      </c>
      <c r="AT907" t="s">
        <v>4998</v>
      </c>
      <c r="AU907" t="s">
        <v>6025</v>
      </c>
      <c r="AV907" t="s">
        <v>5627</v>
      </c>
      <c r="AW907" t="s">
        <v>8401</v>
      </c>
    </row>
    <row r="908" spans="1:49" x14ac:dyDescent="0.2">
      <c r="A908">
        <v>907</v>
      </c>
      <c r="B908" t="s">
        <v>278</v>
      </c>
      <c r="C908">
        <v>10000154</v>
      </c>
      <c r="F908" t="s">
        <v>5512</v>
      </c>
      <c r="G908">
        <v>50000479</v>
      </c>
      <c r="H908">
        <v>129</v>
      </c>
      <c r="J908">
        <v>9000786</v>
      </c>
      <c r="K908" t="s">
        <v>278</v>
      </c>
      <c r="L908" t="s">
        <v>1716</v>
      </c>
      <c r="M908">
        <v>101892</v>
      </c>
      <c r="N908" t="s">
        <v>5513</v>
      </c>
      <c r="P908" t="s">
        <v>6938</v>
      </c>
      <c r="Q908" t="s">
        <v>7045</v>
      </c>
      <c r="S908">
        <v>43473</v>
      </c>
      <c r="T908" t="s">
        <v>3215</v>
      </c>
      <c r="U908" t="s">
        <v>4992</v>
      </c>
      <c r="V908" t="s">
        <v>1717</v>
      </c>
      <c r="W908" t="s">
        <v>160</v>
      </c>
      <c r="X908" t="s">
        <v>6057</v>
      </c>
      <c r="Y908" t="s">
        <v>5528</v>
      </c>
      <c r="Z908" t="s">
        <v>5528</v>
      </c>
      <c r="AC908" t="s">
        <v>5049</v>
      </c>
      <c r="AD908" t="s">
        <v>6108</v>
      </c>
      <c r="AE908">
        <v>32</v>
      </c>
      <c r="AF908" t="s">
        <v>8604</v>
      </c>
      <c r="AG908" t="s">
        <v>8603</v>
      </c>
      <c r="AH908" t="s">
        <v>8887</v>
      </c>
      <c r="AJ908">
        <v>13832517210</v>
      </c>
      <c r="AL908" t="s">
        <v>5951</v>
      </c>
      <c r="AM908" t="s">
        <v>6657</v>
      </c>
      <c r="AN908" t="s">
        <v>6533</v>
      </c>
      <c r="AO908" t="s">
        <v>5541</v>
      </c>
      <c r="AP908" t="s">
        <v>5020</v>
      </c>
      <c r="AT908" t="s">
        <v>4998</v>
      </c>
      <c r="AU908" t="s">
        <v>6025</v>
      </c>
      <c r="AV908" t="s">
        <v>5627</v>
      </c>
      <c r="AW908" t="s">
        <v>8401</v>
      </c>
    </row>
    <row r="909" spans="1:49" x14ac:dyDescent="0.2">
      <c r="A909">
        <v>908</v>
      </c>
      <c r="B909" t="s">
        <v>278</v>
      </c>
      <c r="C909">
        <v>10000154</v>
      </c>
      <c r="F909" t="s">
        <v>5512</v>
      </c>
      <c r="G909">
        <v>50000479</v>
      </c>
      <c r="H909">
        <v>130</v>
      </c>
      <c r="J909">
        <v>9000787</v>
      </c>
      <c r="K909" t="s">
        <v>278</v>
      </c>
      <c r="L909" t="s">
        <v>1719</v>
      </c>
      <c r="M909">
        <v>101919</v>
      </c>
      <c r="N909" t="s">
        <v>5513</v>
      </c>
      <c r="P909" t="s">
        <v>7029</v>
      </c>
      <c r="Q909" t="s">
        <v>7046</v>
      </c>
      <c r="S909">
        <v>43473</v>
      </c>
      <c r="T909" t="s">
        <v>3215</v>
      </c>
      <c r="U909" t="s">
        <v>4992</v>
      </c>
      <c r="V909" t="s">
        <v>1720</v>
      </c>
      <c r="W909" t="s">
        <v>160</v>
      </c>
      <c r="X909" t="s">
        <v>6057</v>
      </c>
      <c r="Y909" t="s">
        <v>5528</v>
      </c>
      <c r="Z909" t="s">
        <v>5528</v>
      </c>
      <c r="AC909" t="s">
        <v>5487</v>
      </c>
      <c r="AD909" t="s">
        <v>7047</v>
      </c>
      <c r="AE909">
        <v>34</v>
      </c>
      <c r="AF909" t="s">
        <v>8604</v>
      </c>
      <c r="AG909" t="s">
        <v>8603</v>
      </c>
      <c r="AH909" t="s">
        <v>8887</v>
      </c>
      <c r="AJ909">
        <v>13933339744</v>
      </c>
      <c r="AL909" t="s">
        <v>5951</v>
      </c>
      <c r="AM909" t="s">
        <v>6657</v>
      </c>
      <c r="AN909" t="s">
        <v>6533</v>
      </c>
      <c r="AO909" t="s">
        <v>7048</v>
      </c>
      <c r="AP909" t="s">
        <v>5020</v>
      </c>
      <c r="AT909" t="s">
        <v>4998</v>
      </c>
      <c r="AU909" t="s">
        <v>6025</v>
      </c>
      <c r="AV909" t="s">
        <v>5627</v>
      </c>
      <c r="AW909" t="s">
        <v>8401</v>
      </c>
    </row>
    <row r="910" spans="1:49" x14ac:dyDescent="0.2">
      <c r="A910">
        <v>909</v>
      </c>
      <c r="B910" t="s">
        <v>278</v>
      </c>
      <c r="C910">
        <v>10000154</v>
      </c>
      <c r="F910" t="s">
        <v>5512</v>
      </c>
      <c r="G910">
        <v>50000479</v>
      </c>
      <c r="H910">
        <v>131</v>
      </c>
      <c r="J910">
        <v>9000788</v>
      </c>
      <c r="K910" t="s">
        <v>278</v>
      </c>
      <c r="L910" t="s">
        <v>1722</v>
      </c>
      <c r="M910">
        <v>101925</v>
      </c>
      <c r="N910" t="s">
        <v>5513</v>
      </c>
      <c r="P910" t="s">
        <v>7029</v>
      </c>
      <c r="Q910" t="s">
        <v>7030</v>
      </c>
      <c r="S910">
        <v>43473</v>
      </c>
      <c r="T910" t="s">
        <v>3215</v>
      </c>
      <c r="U910" t="s">
        <v>4992</v>
      </c>
      <c r="V910" t="s">
        <v>1723</v>
      </c>
      <c r="W910" t="s">
        <v>160</v>
      </c>
      <c r="X910" t="s">
        <v>6057</v>
      </c>
      <c r="Y910" t="s">
        <v>5528</v>
      </c>
      <c r="Z910" t="s">
        <v>5528</v>
      </c>
      <c r="AC910" t="s">
        <v>5487</v>
      </c>
      <c r="AD910" t="s">
        <v>6411</v>
      </c>
      <c r="AE910">
        <v>32</v>
      </c>
      <c r="AF910" t="s">
        <v>8604</v>
      </c>
      <c r="AG910" t="s">
        <v>8603</v>
      </c>
      <c r="AH910" t="s">
        <v>8887</v>
      </c>
      <c r="AJ910">
        <v>15233258810</v>
      </c>
      <c r="AL910" t="s">
        <v>5951</v>
      </c>
      <c r="AM910" t="s">
        <v>6657</v>
      </c>
      <c r="AO910" t="s">
        <v>5541</v>
      </c>
      <c r="AP910" t="s">
        <v>5020</v>
      </c>
      <c r="AT910" t="s">
        <v>4998</v>
      </c>
      <c r="AU910" t="s">
        <v>6025</v>
      </c>
      <c r="AV910" t="s">
        <v>5627</v>
      </c>
      <c r="AW910" t="s">
        <v>8401</v>
      </c>
    </row>
    <row r="911" spans="1:49" x14ac:dyDescent="0.2">
      <c r="A911">
        <v>910</v>
      </c>
      <c r="B911" t="s">
        <v>278</v>
      </c>
      <c r="C911">
        <v>10000154</v>
      </c>
      <c r="F911" t="s">
        <v>5512</v>
      </c>
      <c r="G911">
        <v>50000479</v>
      </c>
      <c r="H911">
        <v>132</v>
      </c>
      <c r="J911">
        <v>9000789</v>
      </c>
      <c r="K911" t="s">
        <v>278</v>
      </c>
      <c r="L911" t="s">
        <v>1725</v>
      </c>
      <c r="M911">
        <v>101929</v>
      </c>
      <c r="N911" t="s">
        <v>5513</v>
      </c>
      <c r="P911" t="s">
        <v>7029</v>
      </c>
      <c r="Q911" t="s">
        <v>7030</v>
      </c>
      <c r="S911">
        <v>43473</v>
      </c>
      <c r="T911" t="s">
        <v>3215</v>
      </c>
      <c r="U911" t="s">
        <v>4992</v>
      </c>
      <c r="V911" t="s">
        <v>1726</v>
      </c>
      <c r="W911" t="s">
        <v>160</v>
      </c>
      <c r="X911" t="s">
        <v>6057</v>
      </c>
      <c r="Y911" t="s">
        <v>5528</v>
      </c>
      <c r="Z911" t="s">
        <v>5528</v>
      </c>
      <c r="AC911" t="s">
        <v>5487</v>
      </c>
      <c r="AD911" t="s">
        <v>7049</v>
      </c>
      <c r="AE911">
        <v>32</v>
      </c>
      <c r="AF911" t="s">
        <v>8604</v>
      </c>
      <c r="AG911" t="s">
        <v>8603</v>
      </c>
      <c r="AH911" t="s">
        <v>8887</v>
      </c>
      <c r="AJ911">
        <v>13903159514</v>
      </c>
      <c r="AL911" t="s">
        <v>5951</v>
      </c>
      <c r="AM911" t="s">
        <v>6657</v>
      </c>
      <c r="AN911" t="s">
        <v>6211</v>
      </c>
      <c r="AO911" t="s">
        <v>7050</v>
      </c>
      <c r="AP911" t="s">
        <v>5020</v>
      </c>
      <c r="AT911" t="s">
        <v>4998</v>
      </c>
      <c r="AU911" t="s">
        <v>6025</v>
      </c>
      <c r="AV911" t="s">
        <v>5627</v>
      </c>
      <c r="AW911" t="s">
        <v>8401</v>
      </c>
    </row>
    <row r="912" spans="1:49" x14ac:dyDescent="0.2">
      <c r="A912">
        <v>911</v>
      </c>
      <c r="B912" t="s">
        <v>278</v>
      </c>
      <c r="C912">
        <v>10000154</v>
      </c>
      <c r="F912" t="s">
        <v>5512</v>
      </c>
      <c r="G912">
        <v>50000479</v>
      </c>
      <c r="H912">
        <v>133</v>
      </c>
      <c r="J912">
        <v>9000790</v>
      </c>
      <c r="K912" t="s">
        <v>278</v>
      </c>
      <c r="L912" t="s">
        <v>1728</v>
      </c>
      <c r="M912">
        <v>101939</v>
      </c>
      <c r="N912" t="s">
        <v>5513</v>
      </c>
      <c r="P912" t="s">
        <v>7029</v>
      </c>
      <c r="Q912" t="s">
        <v>7046</v>
      </c>
      <c r="S912">
        <v>43473</v>
      </c>
      <c r="T912" t="s">
        <v>3215</v>
      </c>
      <c r="U912" t="s">
        <v>4992</v>
      </c>
      <c r="V912" t="s">
        <v>1729</v>
      </c>
      <c r="W912" t="s">
        <v>160</v>
      </c>
      <c r="X912" t="s">
        <v>6057</v>
      </c>
      <c r="Y912" t="s">
        <v>5528</v>
      </c>
      <c r="Z912" t="s">
        <v>5528</v>
      </c>
      <c r="AC912" t="s">
        <v>5487</v>
      </c>
      <c r="AD912" t="s">
        <v>7051</v>
      </c>
      <c r="AE912">
        <v>33</v>
      </c>
      <c r="AF912" t="s">
        <v>8604</v>
      </c>
      <c r="AG912" t="s">
        <v>8603</v>
      </c>
      <c r="AH912" t="s">
        <v>8887</v>
      </c>
      <c r="AJ912">
        <v>13731544732</v>
      </c>
      <c r="AL912" t="s">
        <v>5951</v>
      </c>
      <c r="AM912" t="s">
        <v>6657</v>
      </c>
      <c r="AN912" t="s">
        <v>6533</v>
      </c>
      <c r="AO912" t="s">
        <v>7050</v>
      </c>
      <c r="AP912" t="s">
        <v>5020</v>
      </c>
      <c r="AT912" t="s">
        <v>4998</v>
      </c>
      <c r="AU912" t="s">
        <v>6025</v>
      </c>
      <c r="AV912" t="s">
        <v>5627</v>
      </c>
      <c r="AW912" t="s">
        <v>8401</v>
      </c>
    </row>
    <row r="913" spans="1:49" x14ac:dyDescent="0.2">
      <c r="A913">
        <v>912</v>
      </c>
      <c r="B913" t="s">
        <v>278</v>
      </c>
      <c r="C913">
        <v>10000154</v>
      </c>
      <c r="F913" t="s">
        <v>5512</v>
      </c>
      <c r="G913">
        <v>50000479</v>
      </c>
      <c r="H913">
        <v>134</v>
      </c>
      <c r="J913">
        <v>9000791</v>
      </c>
      <c r="K913" t="s">
        <v>278</v>
      </c>
      <c r="L913" t="s">
        <v>1731</v>
      </c>
      <c r="M913">
        <v>101942</v>
      </c>
      <c r="N913" t="s">
        <v>5513</v>
      </c>
      <c r="P913" t="s">
        <v>7029</v>
      </c>
      <c r="Q913" t="s">
        <v>7030</v>
      </c>
      <c r="S913">
        <v>43473</v>
      </c>
      <c r="T913" t="s">
        <v>3215</v>
      </c>
      <c r="U913" t="s">
        <v>4992</v>
      </c>
      <c r="V913" t="s">
        <v>1732</v>
      </c>
      <c r="W913" t="s">
        <v>160</v>
      </c>
      <c r="X913" t="s">
        <v>6057</v>
      </c>
      <c r="Y913" t="s">
        <v>5528</v>
      </c>
      <c r="Z913" t="s">
        <v>5528</v>
      </c>
      <c r="AC913" t="s">
        <v>5487</v>
      </c>
      <c r="AD913" t="s">
        <v>7052</v>
      </c>
      <c r="AE913">
        <v>33</v>
      </c>
      <c r="AF913" t="s">
        <v>8604</v>
      </c>
      <c r="AG913" t="s">
        <v>8603</v>
      </c>
      <c r="AH913" t="s">
        <v>8887</v>
      </c>
      <c r="AJ913">
        <v>13582903187</v>
      </c>
      <c r="AL913" t="s">
        <v>5148</v>
      </c>
      <c r="AM913" t="s">
        <v>5387</v>
      </c>
      <c r="AN913" t="s">
        <v>6073</v>
      </c>
      <c r="AO913" t="s">
        <v>7053</v>
      </c>
      <c r="AP913" t="s">
        <v>5020</v>
      </c>
      <c r="AT913" t="s">
        <v>4998</v>
      </c>
      <c r="AU913" t="s">
        <v>6025</v>
      </c>
      <c r="AV913" t="s">
        <v>5627</v>
      </c>
      <c r="AW913" t="s">
        <v>8401</v>
      </c>
    </row>
    <row r="914" spans="1:49" x14ac:dyDescent="0.2">
      <c r="A914">
        <v>913</v>
      </c>
      <c r="B914" t="s">
        <v>278</v>
      </c>
      <c r="C914">
        <v>10000154</v>
      </c>
      <c r="F914" t="s">
        <v>5512</v>
      </c>
      <c r="G914">
        <v>50000479</v>
      </c>
      <c r="H914">
        <v>135</v>
      </c>
      <c r="J914">
        <v>9000792</v>
      </c>
      <c r="K914" t="s">
        <v>278</v>
      </c>
      <c r="L914" t="s">
        <v>1734</v>
      </c>
      <c r="M914">
        <v>101954</v>
      </c>
      <c r="N914" t="s">
        <v>5513</v>
      </c>
      <c r="P914" t="s">
        <v>6880</v>
      </c>
      <c r="Q914" t="s">
        <v>7001</v>
      </c>
      <c r="S914">
        <v>43473</v>
      </c>
      <c r="T914" t="s">
        <v>3215</v>
      </c>
      <c r="U914" t="s">
        <v>4992</v>
      </c>
      <c r="V914" t="s">
        <v>1735</v>
      </c>
      <c r="W914" t="s">
        <v>160</v>
      </c>
      <c r="X914" t="s">
        <v>6057</v>
      </c>
      <c r="Y914" t="s">
        <v>5528</v>
      </c>
      <c r="Z914" t="s">
        <v>5528</v>
      </c>
      <c r="AC914" t="s">
        <v>5049</v>
      </c>
      <c r="AD914" t="s">
        <v>7054</v>
      </c>
      <c r="AE914">
        <v>33</v>
      </c>
      <c r="AF914" t="s">
        <v>8604</v>
      </c>
      <c r="AG914" t="s">
        <v>8603</v>
      </c>
      <c r="AH914" t="s">
        <v>8887</v>
      </c>
      <c r="AJ914">
        <v>15133978687</v>
      </c>
      <c r="AL914" t="s">
        <v>5148</v>
      </c>
      <c r="AM914" t="s">
        <v>5387</v>
      </c>
      <c r="AN914" t="s">
        <v>5634</v>
      </c>
      <c r="AO914" t="s">
        <v>7055</v>
      </c>
      <c r="AP914" t="s">
        <v>5020</v>
      </c>
      <c r="AT914" t="s">
        <v>4998</v>
      </c>
      <c r="AU914" t="s">
        <v>6025</v>
      </c>
      <c r="AV914" t="s">
        <v>5627</v>
      </c>
      <c r="AW914" t="s">
        <v>8401</v>
      </c>
    </row>
    <row r="915" spans="1:49" hidden="1" x14ac:dyDescent="0.2">
      <c r="A915">
        <v>914</v>
      </c>
      <c r="B915" t="s">
        <v>278</v>
      </c>
      <c r="C915">
        <v>10000154</v>
      </c>
      <c r="F915" t="s">
        <v>5512</v>
      </c>
      <c r="G915">
        <v>50000479</v>
      </c>
      <c r="H915">
        <v>136</v>
      </c>
      <c r="J915">
        <v>9000793</v>
      </c>
      <c r="K915" t="s">
        <v>278</v>
      </c>
      <c r="L915" t="s">
        <v>706</v>
      </c>
      <c r="M915">
        <v>101956</v>
      </c>
      <c r="N915" t="s">
        <v>5513</v>
      </c>
      <c r="P915" t="s">
        <v>6880</v>
      </c>
      <c r="Q915" t="s">
        <v>7001</v>
      </c>
      <c r="S915">
        <v>43473</v>
      </c>
      <c r="T915" t="s">
        <v>3215</v>
      </c>
      <c r="U915" t="s">
        <v>4992</v>
      </c>
      <c r="V915" t="s">
        <v>1737</v>
      </c>
      <c r="W915" t="s">
        <v>160</v>
      </c>
      <c r="X915" t="s">
        <v>6057</v>
      </c>
      <c r="Y915" t="s">
        <v>5528</v>
      </c>
      <c r="Z915" t="s">
        <v>5528</v>
      </c>
      <c r="AC915" t="s">
        <v>5049</v>
      </c>
      <c r="AD915" t="s">
        <v>7056</v>
      </c>
      <c r="AE915">
        <v>36</v>
      </c>
      <c r="AF915" t="s">
        <v>8607</v>
      </c>
      <c r="AG915" t="s">
        <v>8592</v>
      </c>
      <c r="AH915" t="s">
        <v>8753</v>
      </c>
      <c r="AJ915">
        <v>15030590406</v>
      </c>
      <c r="AL915" t="s">
        <v>5148</v>
      </c>
      <c r="AM915" t="s">
        <v>5387</v>
      </c>
      <c r="AN915" t="s">
        <v>5272</v>
      </c>
      <c r="AO915" t="s">
        <v>5194</v>
      </c>
      <c r="AP915" t="s">
        <v>5020</v>
      </c>
      <c r="AT915" t="s">
        <v>4998</v>
      </c>
      <c r="AU915" t="s">
        <v>6025</v>
      </c>
      <c r="AV915" t="s">
        <v>5627</v>
      </c>
      <c r="AW915" t="s">
        <v>8401</v>
      </c>
    </row>
    <row r="916" spans="1:49" hidden="1" x14ac:dyDescent="0.2">
      <c r="A916">
        <v>915</v>
      </c>
      <c r="B916" t="s">
        <v>278</v>
      </c>
      <c r="C916">
        <v>10000154</v>
      </c>
      <c r="F916" t="s">
        <v>5512</v>
      </c>
      <c r="G916">
        <v>50000479</v>
      </c>
      <c r="H916">
        <v>137</v>
      </c>
      <c r="J916">
        <v>9000794</v>
      </c>
      <c r="K916" t="s">
        <v>278</v>
      </c>
      <c r="L916" t="s">
        <v>1739</v>
      </c>
      <c r="M916">
        <v>102179</v>
      </c>
      <c r="N916" t="s">
        <v>5513</v>
      </c>
      <c r="P916" t="s">
        <v>6865</v>
      </c>
      <c r="Q916" t="s">
        <v>7057</v>
      </c>
      <c r="S916">
        <v>43473</v>
      </c>
      <c r="T916" t="s">
        <v>3215</v>
      </c>
      <c r="U916" t="s">
        <v>4992</v>
      </c>
      <c r="V916" t="s">
        <v>1740</v>
      </c>
      <c r="W916" t="s">
        <v>160</v>
      </c>
      <c r="X916" t="s">
        <v>6057</v>
      </c>
      <c r="Y916" t="s">
        <v>5528</v>
      </c>
      <c r="Z916" t="s">
        <v>5528</v>
      </c>
      <c r="AC916" t="s">
        <v>5824</v>
      </c>
      <c r="AD916" t="s">
        <v>7058</v>
      </c>
      <c r="AE916">
        <v>36</v>
      </c>
      <c r="AF916" t="s">
        <v>8607</v>
      </c>
      <c r="AG916" t="s">
        <v>8592</v>
      </c>
      <c r="AH916" t="s">
        <v>8883</v>
      </c>
      <c r="AJ916">
        <v>15102516181</v>
      </c>
      <c r="AL916" t="s">
        <v>7059</v>
      </c>
      <c r="AM916" t="s">
        <v>5010</v>
      </c>
      <c r="AN916" t="s">
        <v>5272</v>
      </c>
      <c r="AO916" t="s">
        <v>5394</v>
      </c>
      <c r="AP916" t="s">
        <v>5020</v>
      </c>
      <c r="AT916" t="s">
        <v>4998</v>
      </c>
      <c r="AU916" t="s">
        <v>6025</v>
      </c>
      <c r="AV916" t="s">
        <v>5627</v>
      </c>
      <c r="AW916" t="s">
        <v>8401</v>
      </c>
    </row>
    <row r="917" spans="1:49" x14ac:dyDescent="0.2">
      <c r="A917">
        <v>916</v>
      </c>
      <c r="B917" t="s">
        <v>278</v>
      </c>
      <c r="C917">
        <v>10000154</v>
      </c>
      <c r="F917" t="s">
        <v>5512</v>
      </c>
      <c r="G917">
        <v>50000479</v>
      </c>
      <c r="H917">
        <v>138</v>
      </c>
      <c r="J917">
        <v>9000795</v>
      </c>
      <c r="K917" t="s">
        <v>278</v>
      </c>
      <c r="L917" t="s">
        <v>1742</v>
      </c>
      <c r="M917">
        <v>102188</v>
      </c>
      <c r="N917" t="s">
        <v>5513</v>
      </c>
      <c r="P917" t="s">
        <v>6938</v>
      </c>
      <c r="Q917" t="s">
        <v>6995</v>
      </c>
      <c r="S917">
        <v>43473</v>
      </c>
      <c r="T917" t="s">
        <v>3215</v>
      </c>
      <c r="U917" t="s">
        <v>4992</v>
      </c>
      <c r="V917" t="s">
        <v>1743</v>
      </c>
      <c r="W917" t="s">
        <v>160</v>
      </c>
      <c r="X917" t="s">
        <v>6057</v>
      </c>
      <c r="Y917" t="s">
        <v>5528</v>
      </c>
      <c r="Z917" t="s">
        <v>5528</v>
      </c>
      <c r="AC917" t="s">
        <v>5824</v>
      </c>
      <c r="AD917" t="s">
        <v>5911</v>
      </c>
      <c r="AE917">
        <v>35</v>
      </c>
      <c r="AF917" t="s">
        <v>8604</v>
      </c>
      <c r="AG917" t="s">
        <v>8603</v>
      </c>
      <c r="AH917" t="s">
        <v>8883</v>
      </c>
      <c r="AJ917">
        <v>13931443150</v>
      </c>
      <c r="AL917" t="s">
        <v>5951</v>
      </c>
      <c r="AM917" t="s">
        <v>6657</v>
      </c>
      <c r="AP917" t="s">
        <v>5020</v>
      </c>
      <c r="AT917" t="s">
        <v>4998</v>
      </c>
      <c r="AU917" t="s">
        <v>6025</v>
      </c>
      <c r="AV917" t="s">
        <v>5627</v>
      </c>
      <c r="AW917" t="s">
        <v>8401</v>
      </c>
    </row>
    <row r="918" spans="1:49" hidden="1" x14ac:dyDescent="0.2">
      <c r="A918">
        <v>917</v>
      </c>
      <c r="B918" t="s">
        <v>278</v>
      </c>
      <c r="C918">
        <v>10000154</v>
      </c>
      <c r="F918" t="s">
        <v>5512</v>
      </c>
      <c r="G918">
        <v>50000479</v>
      </c>
      <c r="H918">
        <v>139</v>
      </c>
      <c r="J918">
        <v>9000796</v>
      </c>
      <c r="K918" t="s">
        <v>278</v>
      </c>
      <c r="L918" t="s">
        <v>1745</v>
      </c>
      <c r="M918">
        <v>102212</v>
      </c>
      <c r="N918" t="s">
        <v>5513</v>
      </c>
      <c r="P918" t="s">
        <v>6218</v>
      </c>
      <c r="Q918" t="s">
        <v>7060</v>
      </c>
      <c r="S918">
        <v>43473</v>
      </c>
      <c r="T918" t="s">
        <v>3216</v>
      </c>
      <c r="U918" t="s">
        <v>4992</v>
      </c>
      <c r="V918" t="s">
        <v>1746</v>
      </c>
      <c r="W918" t="s">
        <v>160</v>
      </c>
      <c r="X918" t="s">
        <v>6057</v>
      </c>
      <c r="Y918" t="s">
        <v>5528</v>
      </c>
      <c r="Z918" t="s">
        <v>5528</v>
      </c>
      <c r="AC918" t="s">
        <v>5049</v>
      </c>
      <c r="AD918" t="s">
        <v>7061</v>
      </c>
      <c r="AE918">
        <v>38</v>
      </c>
      <c r="AF918" t="s">
        <v>8607</v>
      </c>
      <c r="AG918" t="s">
        <v>8592</v>
      </c>
      <c r="AH918" t="s">
        <v>8893</v>
      </c>
      <c r="AJ918">
        <v>13503158041</v>
      </c>
      <c r="AL918" t="s">
        <v>5951</v>
      </c>
      <c r="AM918" t="s">
        <v>6657</v>
      </c>
      <c r="AP918" t="s">
        <v>5020</v>
      </c>
      <c r="AT918" t="s">
        <v>4998</v>
      </c>
      <c r="AU918" t="s">
        <v>6025</v>
      </c>
      <c r="AV918" t="s">
        <v>5627</v>
      </c>
      <c r="AW918" t="s">
        <v>8401</v>
      </c>
    </row>
    <row r="919" spans="1:49" hidden="1" x14ac:dyDescent="0.2">
      <c r="A919">
        <v>918</v>
      </c>
      <c r="B919" t="s">
        <v>278</v>
      </c>
      <c r="C919">
        <v>10000154</v>
      </c>
      <c r="F919" t="s">
        <v>5512</v>
      </c>
      <c r="G919">
        <v>50000479</v>
      </c>
      <c r="H919">
        <v>140</v>
      </c>
      <c r="J919">
        <v>9000797</v>
      </c>
      <c r="K919" t="s">
        <v>278</v>
      </c>
      <c r="L919" t="s">
        <v>1748</v>
      </c>
      <c r="M919">
        <v>102709</v>
      </c>
      <c r="N919" t="s">
        <v>5513</v>
      </c>
      <c r="P919" t="s">
        <v>6865</v>
      </c>
      <c r="Q919" t="s">
        <v>7062</v>
      </c>
      <c r="S919">
        <v>43473</v>
      </c>
      <c r="T919" t="s">
        <v>3215</v>
      </c>
      <c r="U919" t="s">
        <v>4992</v>
      </c>
      <c r="V919" t="s">
        <v>1749</v>
      </c>
      <c r="W919" t="s">
        <v>160</v>
      </c>
      <c r="X919" t="s">
        <v>6057</v>
      </c>
      <c r="Y919" t="s">
        <v>5528</v>
      </c>
      <c r="Z919" t="s">
        <v>5528</v>
      </c>
      <c r="AC919" t="s">
        <v>5049</v>
      </c>
      <c r="AD919" t="s">
        <v>7063</v>
      </c>
      <c r="AE919">
        <v>38</v>
      </c>
      <c r="AF919" t="s">
        <v>8607</v>
      </c>
      <c r="AG919" t="s">
        <v>8592</v>
      </c>
      <c r="AH919" t="s">
        <v>8846</v>
      </c>
      <c r="AJ919">
        <v>13932559307</v>
      </c>
      <c r="AL919" t="s">
        <v>5148</v>
      </c>
      <c r="AM919" t="s">
        <v>5387</v>
      </c>
      <c r="AO919" t="s">
        <v>5810</v>
      </c>
      <c r="AP919" t="s">
        <v>5020</v>
      </c>
      <c r="AT919" t="s">
        <v>4998</v>
      </c>
      <c r="AU919" t="s">
        <v>6025</v>
      </c>
      <c r="AV919" t="s">
        <v>5627</v>
      </c>
      <c r="AW919" t="s">
        <v>8401</v>
      </c>
    </row>
    <row r="920" spans="1:49" x14ac:dyDescent="0.2">
      <c r="A920">
        <v>919</v>
      </c>
      <c r="B920" t="s">
        <v>278</v>
      </c>
      <c r="C920">
        <v>10000154</v>
      </c>
      <c r="F920" t="s">
        <v>5512</v>
      </c>
      <c r="G920">
        <v>50000479</v>
      </c>
      <c r="H920">
        <v>141</v>
      </c>
      <c r="J920">
        <v>9000798</v>
      </c>
      <c r="K920" t="s">
        <v>278</v>
      </c>
      <c r="L920" t="s">
        <v>1751</v>
      </c>
      <c r="M920">
        <v>102713</v>
      </c>
      <c r="N920" t="s">
        <v>5513</v>
      </c>
      <c r="P920" t="s">
        <v>6865</v>
      </c>
      <c r="Q920" t="s">
        <v>7062</v>
      </c>
      <c r="S920">
        <v>43473</v>
      </c>
      <c r="T920" t="s">
        <v>3215</v>
      </c>
      <c r="U920" t="s">
        <v>4992</v>
      </c>
      <c r="V920" t="s">
        <v>1752</v>
      </c>
      <c r="W920" t="s">
        <v>160</v>
      </c>
      <c r="X920" t="s">
        <v>6057</v>
      </c>
      <c r="Y920" t="s">
        <v>5528</v>
      </c>
      <c r="Z920" t="s">
        <v>5528</v>
      </c>
      <c r="AD920" t="s">
        <v>7064</v>
      </c>
      <c r="AE920">
        <v>32</v>
      </c>
      <c r="AF920" t="s">
        <v>8604</v>
      </c>
      <c r="AG920" t="s">
        <v>8603</v>
      </c>
      <c r="AH920" t="s">
        <v>8846</v>
      </c>
      <c r="AJ920">
        <v>15833593425</v>
      </c>
      <c r="AL920" t="s">
        <v>6103</v>
      </c>
      <c r="AM920" t="s">
        <v>7726</v>
      </c>
      <c r="AO920" t="s">
        <v>6158</v>
      </c>
      <c r="AP920" t="s">
        <v>5020</v>
      </c>
      <c r="AT920" t="s">
        <v>4998</v>
      </c>
      <c r="AU920" t="s">
        <v>6025</v>
      </c>
      <c r="AV920" t="s">
        <v>5627</v>
      </c>
      <c r="AW920" t="s">
        <v>8401</v>
      </c>
    </row>
    <row r="921" spans="1:49" x14ac:dyDescent="0.2">
      <c r="A921">
        <v>920</v>
      </c>
      <c r="B921" t="s">
        <v>278</v>
      </c>
      <c r="C921">
        <v>10000154</v>
      </c>
      <c r="F921" t="s">
        <v>5512</v>
      </c>
      <c r="G921">
        <v>50000479</v>
      </c>
      <c r="H921">
        <v>142</v>
      </c>
      <c r="J921">
        <v>9000799</v>
      </c>
      <c r="K921" t="s">
        <v>278</v>
      </c>
      <c r="L921" t="s">
        <v>1754</v>
      </c>
      <c r="M921">
        <v>102735</v>
      </c>
      <c r="N921" t="s">
        <v>5513</v>
      </c>
      <c r="P921" t="s">
        <v>7029</v>
      </c>
      <c r="Q921" t="s">
        <v>7046</v>
      </c>
      <c r="S921">
        <v>43473</v>
      </c>
      <c r="T921" t="s">
        <v>3215</v>
      </c>
      <c r="U921" t="s">
        <v>4992</v>
      </c>
      <c r="V921" t="s">
        <v>1755</v>
      </c>
      <c r="W921" t="s">
        <v>160</v>
      </c>
      <c r="X921" t="s">
        <v>6057</v>
      </c>
      <c r="Y921" t="s">
        <v>5528</v>
      </c>
      <c r="Z921" t="s">
        <v>5528</v>
      </c>
      <c r="AC921" t="s">
        <v>5487</v>
      </c>
      <c r="AD921" t="s">
        <v>7065</v>
      </c>
      <c r="AE921">
        <v>33</v>
      </c>
      <c r="AF921" t="s">
        <v>8604</v>
      </c>
      <c r="AG921" t="s">
        <v>8603</v>
      </c>
      <c r="AH921" t="s">
        <v>8846</v>
      </c>
      <c r="AJ921">
        <v>13780255812</v>
      </c>
      <c r="AL921" t="s">
        <v>5010</v>
      </c>
      <c r="AM921" t="s">
        <v>5010</v>
      </c>
      <c r="AN921" t="s">
        <v>5201</v>
      </c>
      <c r="AO921" t="s">
        <v>7066</v>
      </c>
      <c r="AP921" t="s">
        <v>5020</v>
      </c>
      <c r="AT921" t="s">
        <v>4998</v>
      </c>
      <c r="AU921" t="s">
        <v>6025</v>
      </c>
      <c r="AV921" t="s">
        <v>5627</v>
      </c>
      <c r="AW921" t="s">
        <v>8401</v>
      </c>
    </row>
    <row r="922" spans="1:49" hidden="1" x14ac:dyDescent="0.2">
      <c r="A922">
        <v>921</v>
      </c>
      <c r="B922" t="s">
        <v>278</v>
      </c>
      <c r="C922">
        <v>10000154</v>
      </c>
      <c r="F922" t="s">
        <v>5512</v>
      </c>
      <c r="G922">
        <v>50000479</v>
      </c>
      <c r="H922">
        <v>143</v>
      </c>
      <c r="J922">
        <v>9000800</v>
      </c>
      <c r="K922" t="s">
        <v>278</v>
      </c>
      <c r="L922" t="s">
        <v>1757</v>
      </c>
      <c r="M922">
        <v>102736</v>
      </c>
      <c r="N922" t="s">
        <v>5513</v>
      </c>
      <c r="P922" t="s">
        <v>7029</v>
      </c>
      <c r="Q922" t="s">
        <v>7046</v>
      </c>
      <c r="S922">
        <v>43473</v>
      </c>
      <c r="T922" t="s">
        <v>3215</v>
      </c>
      <c r="U922" t="s">
        <v>4992</v>
      </c>
      <c r="V922" t="s">
        <v>1758</v>
      </c>
      <c r="W922" t="s">
        <v>160</v>
      </c>
      <c r="X922" t="s">
        <v>6057</v>
      </c>
      <c r="Y922" t="s">
        <v>5528</v>
      </c>
      <c r="Z922" t="s">
        <v>5528</v>
      </c>
      <c r="AC922" t="s">
        <v>5487</v>
      </c>
      <c r="AD922" t="s">
        <v>7067</v>
      </c>
      <c r="AE922">
        <v>39</v>
      </c>
      <c r="AF922" t="s">
        <v>8607</v>
      </c>
      <c r="AG922" t="s">
        <v>8592</v>
      </c>
      <c r="AH922" t="s">
        <v>8846</v>
      </c>
      <c r="AJ922">
        <v>13903253298</v>
      </c>
      <c r="AL922" t="s">
        <v>5951</v>
      </c>
      <c r="AM922" t="s">
        <v>6657</v>
      </c>
      <c r="AN922" t="s">
        <v>6280</v>
      </c>
      <c r="AO922" t="s">
        <v>7068</v>
      </c>
      <c r="AP922" t="s">
        <v>5020</v>
      </c>
      <c r="AT922" t="s">
        <v>4998</v>
      </c>
      <c r="AU922" t="s">
        <v>6025</v>
      </c>
      <c r="AV922" t="s">
        <v>5627</v>
      </c>
      <c r="AW922" t="s">
        <v>8401</v>
      </c>
    </row>
    <row r="923" spans="1:49" x14ac:dyDescent="0.2">
      <c r="A923">
        <v>922</v>
      </c>
      <c r="B923" t="s">
        <v>278</v>
      </c>
      <c r="C923">
        <v>10000154</v>
      </c>
      <c r="F923" t="s">
        <v>5512</v>
      </c>
      <c r="G923">
        <v>50000479</v>
      </c>
      <c r="H923">
        <v>144</v>
      </c>
      <c r="J923">
        <v>9000801</v>
      </c>
      <c r="K923" t="s">
        <v>278</v>
      </c>
      <c r="L923" t="s">
        <v>1760</v>
      </c>
      <c r="M923">
        <v>102796</v>
      </c>
      <c r="N923" t="s">
        <v>5513</v>
      </c>
      <c r="P923" t="s">
        <v>7029</v>
      </c>
      <c r="Q923" t="s">
        <v>7046</v>
      </c>
      <c r="S923">
        <v>43473</v>
      </c>
      <c r="T923" t="s">
        <v>3215</v>
      </c>
      <c r="U923" t="s">
        <v>4992</v>
      </c>
      <c r="V923" t="s">
        <v>1761</v>
      </c>
      <c r="W923" t="s">
        <v>160</v>
      </c>
      <c r="X923" t="s">
        <v>6057</v>
      </c>
      <c r="Y923" t="s">
        <v>5528</v>
      </c>
      <c r="Z923" t="s">
        <v>5528</v>
      </c>
      <c r="AC923" t="s">
        <v>5487</v>
      </c>
      <c r="AD923" t="s">
        <v>7069</v>
      </c>
      <c r="AE923">
        <v>34</v>
      </c>
      <c r="AF923" t="s">
        <v>8604</v>
      </c>
      <c r="AG923" t="s">
        <v>8603</v>
      </c>
      <c r="AH923" t="s">
        <v>8945</v>
      </c>
      <c r="AJ923">
        <v>13731555138</v>
      </c>
      <c r="AL923" t="s">
        <v>6118</v>
      </c>
      <c r="AM923" t="s">
        <v>7726</v>
      </c>
      <c r="AN923" t="s">
        <v>6280</v>
      </c>
      <c r="AO923" t="s">
        <v>7070</v>
      </c>
      <c r="AP923" t="s">
        <v>5020</v>
      </c>
      <c r="AT923" t="s">
        <v>4998</v>
      </c>
      <c r="AU923" t="s">
        <v>6025</v>
      </c>
      <c r="AV923" t="s">
        <v>5627</v>
      </c>
      <c r="AW923" t="s">
        <v>8401</v>
      </c>
    </row>
    <row r="924" spans="1:49" x14ac:dyDescent="0.2">
      <c r="A924">
        <v>923</v>
      </c>
      <c r="B924" t="s">
        <v>278</v>
      </c>
      <c r="C924">
        <v>10000154</v>
      </c>
      <c r="F924" t="s">
        <v>5512</v>
      </c>
      <c r="G924">
        <v>50000479</v>
      </c>
      <c r="H924">
        <v>145</v>
      </c>
      <c r="J924">
        <v>9000803</v>
      </c>
      <c r="K924" t="s">
        <v>278</v>
      </c>
      <c r="L924" t="s">
        <v>1340</v>
      </c>
      <c r="M924">
        <v>103394</v>
      </c>
      <c r="N924" t="s">
        <v>5513</v>
      </c>
      <c r="P924" t="s">
        <v>6857</v>
      </c>
      <c r="Q924" t="s">
        <v>6955</v>
      </c>
      <c r="S924">
        <v>43473</v>
      </c>
      <c r="T924" t="s">
        <v>3215</v>
      </c>
      <c r="U924" t="s">
        <v>4992</v>
      </c>
      <c r="V924" t="s">
        <v>1766</v>
      </c>
      <c r="W924" t="s">
        <v>160</v>
      </c>
      <c r="X924" t="s">
        <v>6057</v>
      </c>
      <c r="Y924" t="s">
        <v>5528</v>
      </c>
      <c r="Z924" t="s">
        <v>5528</v>
      </c>
      <c r="AC924" t="s">
        <v>5049</v>
      </c>
      <c r="AD924" t="s">
        <v>6534</v>
      </c>
      <c r="AE924">
        <v>35</v>
      </c>
      <c r="AF924" t="s">
        <v>8604</v>
      </c>
      <c r="AG924" t="s">
        <v>8603</v>
      </c>
      <c r="AH924" t="s">
        <v>8883</v>
      </c>
      <c r="AJ924">
        <v>17730505985</v>
      </c>
      <c r="AL924" t="s">
        <v>5148</v>
      </c>
      <c r="AM924" t="s">
        <v>5387</v>
      </c>
      <c r="AO924" t="s">
        <v>6790</v>
      </c>
      <c r="AP924" t="s">
        <v>5020</v>
      </c>
      <c r="AT924" t="s">
        <v>4998</v>
      </c>
      <c r="AU924" t="s">
        <v>6025</v>
      </c>
      <c r="AV924" t="s">
        <v>5627</v>
      </c>
      <c r="AW924" t="s">
        <v>8401</v>
      </c>
    </row>
    <row r="925" spans="1:49" x14ac:dyDescent="0.2">
      <c r="A925">
        <v>924</v>
      </c>
      <c r="B925" t="s">
        <v>278</v>
      </c>
      <c r="C925">
        <v>10000154</v>
      </c>
      <c r="F925" t="s">
        <v>5512</v>
      </c>
      <c r="G925">
        <v>50000479</v>
      </c>
      <c r="H925">
        <v>146</v>
      </c>
      <c r="J925">
        <v>9000804</v>
      </c>
      <c r="K925" t="s">
        <v>278</v>
      </c>
      <c r="L925" t="s">
        <v>1768</v>
      </c>
      <c r="M925">
        <v>103420</v>
      </c>
      <c r="N925" t="s">
        <v>5513</v>
      </c>
      <c r="P925" t="s">
        <v>6927</v>
      </c>
      <c r="Q925" t="s">
        <v>6992</v>
      </c>
      <c r="S925">
        <v>43473</v>
      </c>
      <c r="T925" t="s">
        <v>3215</v>
      </c>
      <c r="U925" t="s">
        <v>4992</v>
      </c>
      <c r="V925" t="s">
        <v>1769</v>
      </c>
      <c r="W925" t="s">
        <v>160</v>
      </c>
      <c r="X925" t="s">
        <v>6057</v>
      </c>
      <c r="Y925" t="s">
        <v>5528</v>
      </c>
      <c r="Z925" t="s">
        <v>5528</v>
      </c>
      <c r="AC925" t="s">
        <v>5049</v>
      </c>
      <c r="AD925" t="s">
        <v>7071</v>
      </c>
      <c r="AE925">
        <v>36</v>
      </c>
      <c r="AF925" t="s">
        <v>8604</v>
      </c>
      <c r="AG925" t="s">
        <v>8603</v>
      </c>
      <c r="AH925" t="s">
        <v>8883</v>
      </c>
      <c r="AJ925">
        <v>17730508025</v>
      </c>
      <c r="AL925" t="s">
        <v>5524</v>
      </c>
      <c r="AM925" t="s">
        <v>6657</v>
      </c>
      <c r="AO925" t="s">
        <v>7072</v>
      </c>
      <c r="AP925" t="s">
        <v>5020</v>
      </c>
      <c r="AT925" t="s">
        <v>4998</v>
      </c>
      <c r="AU925" t="s">
        <v>6025</v>
      </c>
      <c r="AV925" t="s">
        <v>5627</v>
      </c>
      <c r="AW925" t="s">
        <v>8401</v>
      </c>
    </row>
    <row r="926" spans="1:49" x14ac:dyDescent="0.2">
      <c r="A926">
        <v>925</v>
      </c>
      <c r="B926" t="s">
        <v>278</v>
      </c>
      <c r="C926">
        <v>10000154</v>
      </c>
      <c r="F926" t="s">
        <v>5512</v>
      </c>
      <c r="G926">
        <v>50000479</v>
      </c>
      <c r="H926">
        <v>147</v>
      </c>
      <c r="J926">
        <v>9000805</v>
      </c>
      <c r="K926" t="s">
        <v>278</v>
      </c>
      <c r="L926" t="s">
        <v>1771</v>
      </c>
      <c r="M926">
        <v>103465</v>
      </c>
      <c r="N926" t="s">
        <v>5513</v>
      </c>
      <c r="P926" t="s">
        <v>6927</v>
      </c>
      <c r="Q926" t="s">
        <v>6992</v>
      </c>
      <c r="S926">
        <v>43473</v>
      </c>
      <c r="T926" t="s">
        <v>3215</v>
      </c>
      <c r="U926" t="s">
        <v>4992</v>
      </c>
      <c r="V926" t="s">
        <v>1772</v>
      </c>
      <c r="W926" t="s">
        <v>160</v>
      </c>
      <c r="X926" t="s">
        <v>6057</v>
      </c>
      <c r="Y926" t="s">
        <v>5528</v>
      </c>
      <c r="Z926" t="s">
        <v>5528</v>
      </c>
      <c r="AC926" t="s">
        <v>5049</v>
      </c>
      <c r="AD926" t="s">
        <v>7073</v>
      </c>
      <c r="AE926">
        <v>34</v>
      </c>
      <c r="AF926" t="s">
        <v>8604</v>
      </c>
      <c r="AG926" t="s">
        <v>8603</v>
      </c>
      <c r="AH926" t="s">
        <v>8883</v>
      </c>
      <c r="AJ926">
        <v>15232795890</v>
      </c>
      <c r="AL926" t="s">
        <v>6203</v>
      </c>
      <c r="AM926" t="s">
        <v>7726</v>
      </c>
      <c r="AO926" t="s">
        <v>7074</v>
      </c>
      <c r="AP926" t="s">
        <v>5020</v>
      </c>
      <c r="AT926" t="s">
        <v>4998</v>
      </c>
      <c r="AU926" t="s">
        <v>6025</v>
      </c>
      <c r="AV926" t="s">
        <v>5627</v>
      </c>
      <c r="AW926" t="s">
        <v>8401</v>
      </c>
    </row>
    <row r="927" spans="1:49" hidden="1" x14ac:dyDescent="0.2">
      <c r="A927">
        <v>926</v>
      </c>
      <c r="B927" t="s">
        <v>278</v>
      </c>
      <c r="C927">
        <v>10000154</v>
      </c>
      <c r="F927" t="s">
        <v>5512</v>
      </c>
      <c r="G927">
        <v>50000479</v>
      </c>
      <c r="H927">
        <v>148</v>
      </c>
      <c r="J927">
        <v>9000806</v>
      </c>
      <c r="K927" t="s">
        <v>278</v>
      </c>
      <c r="L927" t="s">
        <v>1774</v>
      </c>
      <c r="M927">
        <v>103681</v>
      </c>
      <c r="N927" t="s">
        <v>5513</v>
      </c>
      <c r="P927" t="s">
        <v>6865</v>
      </c>
      <c r="Q927" t="s">
        <v>7035</v>
      </c>
      <c r="S927">
        <v>43473</v>
      </c>
      <c r="T927" t="s">
        <v>3215</v>
      </c>
      <c r="U927" t="s">
        <v>4992</v>
      </c>
      <c r="V927" t="s">
        <v>1775</v>
      </c>
      <c r="W927" t="s">
        <v>160</v>
      </c>
      <c r="X927" t="s">
        <v>6057</v>
      </c>
      <c r="Y927" t="s">
        <v>5528</v>
      </c>
      <c r="Z927" t="s">
        <v>5528</v>
      </c>
      <c r="AD927" t="s">
        <v>7075</v>
      </c>
      <c r="AE927">
        <v>37</v>
      </c>
      <c r="AF927" t="s">
        <v>8607</v>
      </c>
      <c r="AG927" t="s">
        <v>8592</v>
      </c>
      <c r="AH927" t="s">
        <v>8946</v>
      </c>
      <c r="AJ927">
        <v>17736598918</v>
      </c>
      <c r="AL927" t="s">
        <v>5951</v>
      </c>
      <c r="AM927" t="s">
        <v>6657</v>
      </c>
      <c r="AO927" t="s">
        <v>7076</v>
      </c>
      <c r="AP927" t="s">
        <v>5020</v>
      </c>
      <c r="AR927" t="s">
        <v>5195</v>
      </c>
      <c r="AS927" t="s">
        <v>5195</v>
      </c>
      <c r="AT927" t="s">
        <v>4998</v>
      </c>
      <c r="AU927" t="s">
        <v>6025</v>
      </c>
      <c r="AV927" t="s">
        <v>5627</v>
      </c>
      <c r="AW927" t="s">
        <v>8401</v>
      </c>
    </row>
    <row r="928" spans="1:49" hidden="1" x14ac:dyDescent="0.2">
      <c r="A928">
        <v>927</v>
      </c>
      <c r="B928" t="s">
        <v>278</v>
      </c>
      <c r="C928">
        <v>10000154</v>
      </c>
      <c r="F928" t="s">
        <v>5512</v>
      </c>
      <c r="G928">
        <v>50000479</v>
      </c>
      <c r="H928">
        <v>149</v>
      </c>
      <c r="J928">
        <v>9000807</v>
      </c>
      <c r="K928" t="s">
        <v>278</v>
      </c>
      <c r="L928" t="s">
        <v>1777</v>
      </c>
      <c r="M928">
        <v>103700</v>
      </c>
      <c r="N928" t="s">
        <v>5513</v>
      </c>
      <c r="P928" t="s">
        <v>6865</v>
      </c>
      <c r="Q928" t="s">
        <v>7043</v>
      </c>
      <c r="S928">
        <v>43473</v>
      </c>
      <c r="T928" t="s">
        <v>3216</v>
      </c>
      <c r="U928" t="s">
        <v>4992</v>
      </c>
      <c r="V928" t="s">
        <v>1778</v>
      </c>
      <c r="W928" t="s">
        <v>160</v>
      </c>
      <c r="X928" t="s">
        <v>6057</v>
      </c>
      <c r="Y928" t="s">
        <v>5528</v>
      </c>
      <c r="Z928" t="s">
        <v>5528</v>
      </c>
      <c r="AD928" t="s">
        <v>7077</v>
      </c>
      <c r="AE928">
        <v>37</v>
      </c>
      <c r="AF928" t="s">
        <v>8607</v>
      </c>
      <c r="AG928" t="s">
        <v>8592</v>
      </c>
      <c r="AH928" t="s">
        <v>8946</v>
      </c>
      <c r="AJ928">
        <v>13832801050</v>
      </c>
      <c r="AL928" t="s">
        <v>5524</v>
      </c>
      <c r="AM928" t="s">
        <v>6657</v>
      </c>
      <c r="AN928" t="s">
        <v>6286</v>
      </c>
      <c r="AO928" t="s">
        <v>7078</v>
      </c>
      <c r="AP928" t="s">
        <v>5020</v>
      </c>
      <c r="AT928" t="s">
        <v>4998</v>
      </c>
      <c r="AU928" t="s">
        <v>6025</v>
      </c>
      <c r="AV928" t="s">
        <v>5627</v>
      </c>
      <c r="AW928" t="s">
        <v>8401</v>
      </c>
    </row>
    <row r="929" spans="1:51" hidden="1" x14ac:dyDescent="0.2">
      <c r="A929">
        <v>928</v>
      </c>
      <c r="B929" t="s">
        <v>278</v>
      </c>
      <c r="C929">
        <v>10000154</v>
      </c>
      <c r="F929" t="s">
        <v>5512</v>
      </c>
      <c r="G929">
        <v>50000479</v>
      </c>
      <c r="H929">
        <v>150</v>
      </c>
      <c r="J929">
        <v>9000808</v>
      </c>
      <c r="K929" t="s">
        <v>278</v>
      </c>
      <c r="L929" t="s">
        <v>1780</v>
      </c>
      <c r="M929">
        <v>103806</v>
      </c>
      <c r="N929" t="s">
        <v>5513</v>
      </c>
      <c r="P929" t="s">
        <v>7029</v>
      </c>
      <c r="Q929" t="s">
        <v>7046</v>
      </c>
      <c r="S929">
        <v>43473</v>
      </c>
      <c r="T929" t="s">
        <v>3215</v>
      </c>
      <c r="U929" t="s">
        <v>4992</v>
      </c>
      <c r="V929" t="s">
        <v>1781</v>
      </c>
      <c r="W929" t="s">
        <v>160</v>
      </c>
      <c r="X929" t="s">
        <v>6057</v>
      </c>
      <c r="Y929" t="s">
        <v>5528</v>
      </c>
      <c r="Z929" t="s">
        <v>5528</v>
      </c>
      <c r="AC929" t="s">
        <v>5824</v>
      </c>
      <c r="AD929" t="s">
        <v>7079</v>
      </c>
      <c r="AE929">
        <v>40</v>
      </c>
      <c r="AF929" t="s">
        <v>8607</v>
      </c>
      <c r="AG929" t="s">
        <v>8592</v>
      </c>
      <c r="AH929" t="s">
        <v>8145</v>
      </c>
      <c r="AJ929">
        <v>15930557057</v>
      </c>
      <c r="AL929" t="s">
        <v>5524</v>
      </c>
      <c r="AM929" t="s">
        <v>6657</v>
      </c>
      <c r="AN929" t="s">
        <v>5694</v>
      </c>
      <c r="AO929" t="s">
        <v>7080</v>
      </c>
      <c r="AP929" t="s">
        <v>5020</v>
      </c>
      <c r="AT929" t="s">
        <v>4998</v>
      </c>
      <c r="AU929" t="s">
        <v>6025</v>
      </c>
      <c r="AV929" t="s">
        <v>5627</v>
      </c>
      <c r="AW929" t="s">
        <v>8401</v>
      </c>
    </row>
    <row r="930" spans="1:51" x14ac:dyDescent="0.2">
      <c r="A930">
        <v>929</v>
      </c>
      <c r="B930" t="s">
        <v>278</v>
      </c>
      <c r="C930">
        <v>10000154</v>
      </c>
      <c r="F930" t="s">
        <v>5512</v>
      </c>
      <c r="G930">
        <v>50000479</v>
      </c>
      <c r="H930">
        <v>151</v>
      </c>
      <c r="J930">
        <v>9000809</v>
      </c>
      <c r="K930" t="s">
        <v>278</v>
      </c>
      <c r="L930" t="s">
        <v>1783</v>
      </c>
      <c r="M930">
        <v>105007</v>
      </c>
      <c r="N930" t="s">
        <v>5513</v>
      </c>
      <c r="P930" t="s">
        <v>6938</v>
      </c>
      <c r="Q930" t="s">
        <v>6995</v>
      </c>
      <c r="S930">
        <v>43473</v>
      </c>
      <c r="T930" t="s">
        <v>3215</v>
      </c>
      <c r="U930" t="s">
        <v>4992</v>
      </c>
      <c r="V930" t="s">
        <v>1784</v>
      </c>
      <c r="W930" t="s">
        <v>160</v>
      </c>
      <c r="X930" t="s">
        <v>6057</v>
      </c>
      <c r="Y930" t="s">
        <v>5528</v>
      </c>
      <c r="Z930" t="s">
        <v>5528</v>
      </c>
      <c r="AD930" t="s">
        <v>7081</v>
      </c>
      <c r="AE930">
        <v>31</v>
      </c>
      <c r="AF930" t="s">
        <v>8604</v>
      </c>
      <c r="AG930" t="s">
        <v>8603</v>
      </c>
      <c r="AH930" t="s">
        <v>8846</v>
      </c>
      <c r="AJ930">
        <v>18733332229</v>
      </c>
      <c r="AL930" t="s">
        <v>5524</v>
      </c>
      <c r="AM930" t="s">
        <v>6657</v>
      </c>
      <c r="AP930" t="s">
        <v>5020</v>
      </c>
      <c r="AR930" t="s">
        <v>5195</v>
      </c>
      <c r="AS930" t="s">
        <v>5195</v>
      </c>
      <c r="AT930" t="s">
        <v>4998</v>
      </c>
      <c r="AU930" t="s">
        <v>6025</v>
      </c>
      <c r="AV930" t="s">
        <v>5627</v>
      </c>
      <c r="AW930" t="s">
        <v>8401</v>
      </c>
    </row>
    <row r="931" spans="1:51" x14ac:dyDescent="0.2">
      <c r="A931">
        <v>930</v>
      </c>
      <c r="B931" t="s">
        <v>278</v>
      </c>
      <c r="C931">
        <v>10000154</v>
      </c>
      <c r="F931" t="s">
        <v>5512</v>
      </c>
      <c r="G931">
        <v>50000479</v>
      </c>
      <c r="H931">
        <v>152</v>
      </c>
      <c r="J931">
        <v>9000810</v>
      </c>
      <c r="K931" t="s">
        <v>278</v>
      </c>
      <c r="L931" t="s">
        <v>1786</v>
      </c>
      <c r="M931">
        <v>200116</v>
      </c>
      <c r="N931" t="s">
        <v>5513</v>
      </c>
      <c r="P931" t="s">
        <v>6367</v>
      </c>
      <c r="Q931" t="s">
        <v>7114</v>
      </c>
      <c r="S931">
        <v>43473</v>
      </c>
      <c r="T931" t="s">
        <v>3215</v>
      </c>
      <c r="U931" t="s">
        <v>4992</v>
      </c>
      <c r="V931" t="s">
        <v>1787</v>
      </c>
      <c r="W931" t="s">
        <v>160</v>
      </c>
      <c r="X931" t="s">
        <v>6057</v>
      </c>
      <c r="Y931" t="s">
        <v>5528</v>
      </c>
      <c r="Z931" t="s">
        <v>5528</v>
      </c>
      <c r="AD931" t="s">
        <v>7082</v>
      </c>
      <c r="AE931">
        <v>28</v>
      </c>
      <c r="AF931" t="s">
        <v>8602</v>
      </c>
      <c r="AG931" t="s">
        <v>8603</v>
      </c>
      <c r="AH931" t="s">
        <v>8715</v>
      </c>
      <c r="AJ931">
        <v>15033975898</v>
      </c>
      <c r="AL931" t="s">
        <v>5148</v>
      </c>
      <c r="AM931" t="s">
        <v>5387</v>
      </c>
      <c r="AO931" t="s">
        <v>5133</v>
      </c>
      <c r="AP931" t="s">
        <v>5020</v>
      </c>
      <c r="AR931" t="s">
        <v>5195</v>
      </c>
      <c r="AS931" t="s">
        <v>5195</v>
      </c>
      <c r="AT931" t="s">
        <v>4998</v>
      </c>
      <c r="AU931" t="s">
        <v>6025</v>
      </c>
      <c r="AV931" t="s">
        <v>5627</v>
      </c>
      <c r="AW931" t="s">
        <v>8401</v>
      </c>
    </row>
    <row r="932" spans="1:51" x14ac:dyDescent="0.2">
      <c r="A932">
        <v>931</v>
      </c>
      <c r="B932" t="s">
        <v>278</v>
      </c>
      <c r="C932">
        <v>10000154</v>
      </c>
      <c r="F932" t="s">
        <v>5512</v>
      </c>
      <c r="G932">
        <v>50000479</v>
      </c>
      <c r="H932">
        <v>153</v>
      </c>
      <c r="J932">
        <v>9000811</v>
      </c>
      <c r="K932" t="s">
        <v>278</v>
      </c>
      <c r="L932" t="s">
        <v>1789</v>
      </c>
      <c r="M932">
        <v>201808</v>
      </c>
      <c r="N932" t="s">
        <v>5513</v>
      </c>
      <c r="P932" t="s">
        <v>6367</v>
      </c>
      <c r="Q932" t="s">
        <v>7120</v>
      </c>
      <c r="S932">
        <v>43473</v>
      </c>
      <c r="T932" t="s">
        <v>3215</v>
      </c>
      <c r="U932" t="s">
        <v>4992</v>
      </c>
      <c r="V932" t="s">
        <v>1790</v>
      </c>
      <c r="W932" t="s">
        <v>160</v>
      </c>
      <c r="X932" t="s">
        <v>6057</v>
      </c>
      <c r="Y932" t="s">
        <v>5528</v>
      </c>
      <c r="Z932" t="s">
        <v>5528</v>
      </c>
      <c r="AC932" t="s">
        <v>5487</v>
      </c>
      <c r="AD932" t="s">
        <v>7083</v>
      </c>
      <c r="AE932">
        <v>25</v>
      </c>
      <c r="AF932" t="s">
        <v>8614</v>
      </c>
      <c r="AG932" t="s">
        <v>8603</v>
      </c>
      <c r="AH932" t="s">
        <v>7930</v>
      </c>
      <c r="AJ932">
        <v>13582850386</v>
      </c>
      <c r="AL932" t="s">
        <v>5148</v>
      </c>
      <c r="AM932" t="s">
        <v>5387</v>
      </c>
      <c r="AN932" t="s">
        <v>5634</v>
      </c>
      <c r="AO932" t="s">
        <v>5146</v>
      </c>
      <c r="AP932" t="s">
        <v>5020</v>
      </c>
      <c r="AR932" t="s">
        <v>5195</v>
      </c>
      <c r="AS932" t="s">
        <v>5195</v>
      </c>
      <c r="AT932" t="s">
        <v>4998</v>
      </c>
      <c r="AU932" t="s">
        <v>6025</v>
      </c>
      <c r="AV932" t="s">
        <v>5627</v>
      </c>
      <c r="AW932" t="s">
        <v>8401</v>
      </c>
    </row>
    <row r="933" spans="1:51" x14ac:dyDescent="0.2">
      <c r="A933">
        <v>932</v>
      </c>
      <c r="B933" t="s">
        <v>278</v>
      </c>
      <c r="C933">
        <v>10000154</v>
      </c>
      <c r="F933" t="s">
        <v>5512</v>
      </c>
      <c r="G933">
        <v>50000479</v>
      </c>
      <c r="H933">
        <v>154</v>
      </c>
      <c r="J933">
        <v>9000812</v>
      </c>
      <c r="K933" t="s">
        <v>278</v>
      </c>
      <c r="L933" t="s">
        <v>1792</v>
      </c>
      <c r="M933">
        <v>201810</v>
      </c>
      <c r="N933" t="s">
        <v>5513</v>
      </c>
      <c r="P933" t="s">
        <v>6367</v>
      </c>
      <c r="Q933" t="s">
        <v>7114</v>
      </c>
      <c r="S933">
        <v>43473</v>
      </c>
      <c r="T933" t="s">
        <v>3215</v>
      </c>
      <c r="U933" t="s">
        <v>4992</v>
      </c>
      <c r="V933" t="s">
        <v>1793</v>
      </c>
      <c r="W933" t="s">
        <v>160</v>
      </c>
      <c r="X933" t="s">
        <v>6057</v>
      </c>
      <c r="Y933" t="s">
        <v>5528</v>
      </c>
      <c r="Z933" t="s">
        <v>5528</v>
      </c>
      <c r="AD933" t="s">
        <v>7084</v>
      </c>
      <c r="AE933">
        <v>22</v>
      </c>
      <c r="AF933" t="s">
        <v>8614</v>
      </c>
      <c r="AG933" t="s">
        <v>8603</v>
      </c>
      <c r="AH933" t="s">
        <v>8851</v>
      </c>
      <c r="AJ933">
        <v>17603342035</v>
      </c>
      <c r="AL933" t="s">
        <v>5951</v>
      </c>
      <c r="AM933" t="s">
        <v>6657</v>
      </c>
      <c r="AN933" t="s">
        <v>6215</v>
      </c>
      <c r="AO933" t="s">
        <v>6395</v>
      </c>
      <c r="AP933" t="s">
        <v>5020</v>
      </c>
      <c r="AR933" t="s">
        <v>5195</v>
      </c>
      <c r="AS933" t="s">
        <v>5195</v>
      </c>
      <c r="AT933" t="s">
        <v>4998</v>
      </c>
      <c r="AU933" t="s">
        <v>6025</v>
      </c>
      <c r="AV933" t="s">
        <v>5627</v>
      </c>
      <c r="AW933" t="s">
        <v>8401</v>
      </c>
    </row>
    <row r="934" spans="1:51" x14ac:dyDescent="0.2">
      <c r="A934">
        <v>933</v>
      </c>
      <c r="B934" t="s">
        <v>278</v>
      </c>
      <c r="C934">
        <v>10000154</v>
      </c>
      <c r="F934" t="s">
        <v>5512</v>
      </c>
      <c r="G934">
        <v>50000479</v>
      </c>
      <c r="H934">
        <v>155</v>
      </c>
      <c r="J934">
        <v>9000813</v>
      </c>
      <c r="K934" t="s">
        <v>278</v>
      </c>
      <c r="L934" t="s">
        <v>1795</v>
      </c>
      <c r="M934">
        <v>201813</v>
      </c>
      <c r="N934" t="s">
        <v>5513</v>
      </c>
      <c r="P934" t="s">
        <v>6367</v>
      </c>
      <c r="Q934" t="s">
        <v>7114</v>
      </c>
      <c r="S934">
        <v>43473</v>
      </c>
      <c r="T934" t="s">
        <v>3215</v>
      </c>
      <c r="U934" t="s">
        <v>4992</v>
      </c>
      <c r="V934" t="s">
        <v>1796</v>
      </c>
      <c r="W934" t="s">
        <v>160</v>
      </c>
      <c r="X934" t="s">
        <v>6057</v>
      </c>
      <c r="Y934" t="s">
        <v>5528</v>
      </c>
      <c r="Z934" t="s">
        <v>5528</v>
      </c>
      <c r="AD934" t="s">
        <v>7085</v>
      </c>
      <c r="AE934">
        <v>23</v>
      </c>
      <c r="AF934" t="s">
        <v>8614</v>
      </c>
      <c r="AG934" t="s">
        <v>8603</v>
      </c>
      <c r="AH934" t="s">
        <v>8716</v>
      </c>
      <c r="AJ934">
        <v>15732578332</v>
      </c>
      <c r="AL934" t="s">
        <v>5148</v>
      </c>
      <c r="AM934" t="s">
        <v>5387</v>
      </c>
      <c r="AN934" t="s">
        <v>6286</v>
      </c>
      <c r="AO934" t="s">
        <v>5313</v>
      </c>
      <c r="AP934" t="s">
        <v>5020</v>
      </c>
      <c r="AR934" t="s">
        <v>5195</v>
      </c>
      <c r="AS934" t="s">
        <v>5195</v>
      </c>
      <c r="AT934" t="s">
        <v>4998</v>
      </c>
      <c r="AU934" t="s">
        <v>6025</v>
      </c>
      <c r="AV934" t="s">
        <v>5627</v>
      </c>
      <c r="AW934" t="s">
        <v>8401</v>
      </c>
    </row>
    <row r="935" spans="1:51" x14ac:dyDescent="0.2">
      <c r="A935">
        <v>934</v>
      </c>
      <c r="B935" t="s">
        <v>278</v>
      </c>
      <c r="C935">
        <v>10000154</v>
      </c>
      <c r="F935" t="s">
        <v>5512</v>
      </c>
      <c r="G935">
        <v>50000479</v>
      </c>
      <c r="H935">
        <v>156</v>
      </c>
      <c r="J935">
        <v>9000814</v>
      </c>
      <c r="K935" t="s">
        <v>278</v>
      </c>
      <c r="L935" t="s">
        <v>1798</v>
      </c>
      <c r="M935">
        <v>201817</v>
      </c>
      <c r="N935" t="s">
        <v>5513</v>
      </c>
      <c r="P935" t="s">
        <v>6367</v>
      </c>
      <c r="Q935" t="s">
        <v>7125</v>
      </c>
      <c r="S935">
        <v>43473</v>
      </c>
      <c r="T935" t="s">
        <v>3215</v>
      </c>
      <c r="U935" t="s">
        <v>4992</v>
      </c>
      <c r="V935" t="s">
        <v>1799</v>
      </c>
      <c r="W935" t="s">
        <v>160</v>
      </c>
      <c r="X935" t="s">
        <v>6057</v>
      </c>
      <c r="Y935" t="s">
        <v>5528</v>
      </c>
      <c r="Z935" t="s">
        <v>5528</v>
      </c>
      <c r="AD935" t="s">
        <v>7086</v>
      </c>
      <c r="AE935">
        <v>25</v>
      </c>
      <c r="AF935" t="s">
        <v>8614</v>
      </c>
      <c r="AG935" t="s">
        <v>8603</v>
      </c>
      <c r="AH935" t="s">
        <v>8746</v>
      </c>
      <c r="AJ935">
        <v>18034340804</v>
      </c>
      <c r="AL935" t="s">
        <v>5148</v>
      </c>
      <c r="AM935" t="s">
        <v>5387</v>
      </c>
      <c r="AN935" t="s">
        <v>7087</v>
      </c>
      <c r="AO935" t="s">
        <v>6145</v>
      </c>
      <c r="AP935" t="s">
        <v>5020</v>
      </c>
      <c r="AR935" t="s">
        <v>5195</v>
      </c>
      <c r="AS935" t="s">
        <v>5195</v>
      </c>
      <c r="AT935" t="s">
        <v>4998</v>
      </c>
      <c r="AU935" t="s">
        <v>6025</v>
      </c>
      <c r="AV935" t="s">
        <v>5627</v>
      </c>
      <c r="AW935" t="s">
        <v>8401</v>
      </c>
    </row>
    <row r="936" spans="1:51" x14ac:dyDescent="0.2">
      <c r="A936">
        <v>935</v>
      </c>
      <c r="B936" t="s">
        <v>278</v>
      </c>
      <c r="C936">
        <v>10000154</v>
      </c>
      <c r="F936" t="s">
        <v>5512</v>
      </c>
      <c r="G936">
        <v>50000479</v>
      </c>
      <c r="H936">
        <v>157</v>
      </c>
      <c r="J936">
        <v>9000815</v>
      </c>
      <c r="K936" t="s">
        <v>278</v>
      </c>
      <c r="L936" t="s">
        <v>1801</v>
      </c>
      <c r="M936">
        <v>201818</v>
      </c>
      <c r="N936" t="s">
        <v>5513</v>
      </c>
      <c r="P936" t="s">
        <v>6367</v>
      </c>
      <c r="Q936" t="s">
        <v>7116</v>
      </c>
      <c r="S936">
        <v>43473</v>
      </c>
      <c r="T936" t="s">
        <v>3215</v>
      </c>
      <c r="U936" t="s">
        <v>4992</v>
      </c>
      <c r="V936" t="s">
        <v>1802</v>
      </c>
      <c r="W936" t="s">
        <v>160</v>
      </c>
      <c r="X936" t="s">
        <v>6057</v>
      </c>
      <c r="Y936" t="s">
        <v>5528</v>
      </c>
      <c r="Z936" t="s">
        <v>5528</v>
      </c>
      <c r="AC936" t="s">
        <v>5824</v>
      </c>
      <c r="AD936" t="s">
        <v>7088</v>
      </c>
      <c r="AE936">
        <v>24</v>
      </c>
      <c r="AF936" t="s">
        <v>8614</v>
      </c>
      <c r="AG936" t="s">
        <v>8603</v>
      </c>
      <c r="AH936" t="s">
        <v>8850</v>
      </c>
      <c r="AJ936">
        <v>13673290253</v>
      </c>
      <c r="AL936" t="s">
        <v>5524</v>
      </c>
      <c r="AM936" t="s">
        <v>6657</v>
      </c>
      <c r="AN936" t="s">
        <v>7089</v>
      </c>
      <c r="AO936" t="s">
        <v>6395</v>
      </c>
      <c r="AP936" t="s">
        <v>5020</v>
      </c>
      <c r="AR936" t="s">
        <v>5195</v>
      </c>
      <c r="AS936" t="s">
        <v>5195</v>
      </c>
      <c r="AT936" t="s">
        <v>4998</v>
      </c>
      <c r="AU936" t="s">
        <v>6025</v>
      </c>
      <c r="AV936" t="s">
        <v>5627</v>
      </c>
      <c r="AW936" t="s">
        <v>8401</v>
      </c>
    </row>
    <row r="937" spans="1:51" x14ac:dyDescent="0.2">
      <c r="A937">
        <v>936</v>
      </c>
      <c r="B937" t="s">
        <v>278</v>
      </c>
      <c r="C937">
        <v>10000154</v>
      </c>
      <c r="F937" t="s">
        <v>5512</v>
      </c>
      <c r="G937">
        <v>50000479</v>
      </c>
      <c r="H937">
        <v>158</v>
      </c>
      <c r="J937">
        <v>9000816</v>
      </c>
      <c r="K937" t="s">
        <v>278</v>
      </c>
      <c r="L937" t="s">
        <v>1804</v>
      </c>
      <c r="M937">
        <v>201821</v>
      </c>
      <c r="N937" t="s">
        <v>5513</v>
      </c>
      <c r="P937" t="s">
        <v>6367</v>
      </c>
      <c r="Q937" t="s">
        <v>7116</v>
      </c>
      <c r="S937">
        <v>43473</v>
      </c>
      <c r="T937" t="s">
        <v>3215</v>
      </c>
      <c r="U937" t="s">
        <v>4992</v>
      </c>
      <c r="V937" t="s">
        <v>1805</v>
      </c>
      <c r="W937" t="s">
        <v>160</v>
      </c>
      <c r="X937" t="s">
        <v>6057</v>
      </c>
      <c r="Y937" t="s">
        <v>5528</v>
      </c>
      <c r="Z937" t="s">
        <v>5528</v>
      </c>
      <c r="AD937" t="s">
        <v>7090</v>
      </c>
      <c r="AE937">
        <v>29</v>
      </c>
      <c r="AF937" t="s">
        <v>8602</v>
      </c>
      <c r="AG937" t="s">
        <v>8603</v>
      </c>
      <c r="AH937" t="s">
        <v>8947</v>
      </c>
      <c r="AJ937">
        <v>15733355000</v>
      </c>
      <c r="AL937" t="s">
        <v>5520</v>
      </c>
      <c r="AM937" t="s">
        <v>7726</v>
      </c>
      <c r="AN937" t="s">
        <v>5314</v>
      </c>
      <c r="AO937" t="s">
        <v>7055</v>
      </c>
      <c r="AP937" t="s">
        <v>5020</v>
      </c>
      <c r="AR937" t="s">
        <v>5195</v>
      </c>
      <c r="AS937" t="s">
        <v>5195</v>
      </c>
      <c r="AT937" t="s">
        <v>4998</v>
      </c>
      <c r="AU937" t="s">
        <v>6025</v>
      </c>
      <c r="AV937" t="s">
        <v>5627</v>
      </c>
      <c r="AW937" t="s">
        <v>8401</v>
      </c>
    </row>
    <row r="938" spans="1:51" hidden="1" x14ac:dyDescent="0.2">
      <c r="A938">
        <v>937</v>
      </c>
      <c r="B938" t="s">
        <v>278</v>
      </c>
      <c r="C938">
        <v>10000154</v>
      </c>
      <c r="F938" t="s">
        <v>5512</v>
      </c>
      <c r="G938">
        <v>50000479</v>
      </c>
      <c r="H938">
        <v>159</v>
      </c>
      <c r="J938">
        <v>9000817</v>
      </c>
      <c r="K938" t="s">
        <v>278</v>
      </c>
      <c r="L938" t="s">
        <v>1807</v>
      </c>
      <c r="M938">
        <v>101127</v>
      </c>
      <c r="N938" t="s">
        <v>5513</v>
      </c>
      <c r="P938" t="s">
        <v>7029</v>
      </c>
      <c r="Q938" t="s">
        <v>7046</v>
      </c>
      <c r="S938">
        <v>43473</v>
      </c>
      <c r="T938" t="s">
        <v>3215</v>
      </c>
      <c r="U938" t="s">
        <v>4992</v>
      </c>
      <c r="V938" t="s">
        <v>1808</v>
      </c>
      <c r="W938" t="s">
        <v>160</v>
      </c>
      <c r="X938" t="s">
        <v>6057</v>
      </c>
      <c r="Y938" t="s">
        <v>5528</v>
      </c>
      <c r="Z938" t="s">
        <v>5528</v>
      </c>
      <c r="AC938" t="s">
        <v>5049</v>
      </c>
      <c r="AD938" t="s">
        <v>7091</v>
      </c>
      <c r="AE938">
        <v>47</v>
      </c>
      <c r="AF938" t="s">
        <v>8591</v>
      </c>
      <c r="AG938" t="s">
        <v>8592</v>
      </c>
      <c r="AH938" t="s">
        <v>8868</v>
      </c>
      <c r="AI938">
        <v>38708</v>
      </c>
      <c r="AJ938">
        <v>13932520904</v>
      </c>
      <c r="AL938" t="s">
        <v>7092</v>
      </c>
      <c r="AM938" t="s">
        <v>6657</v>
      </c>
      <c r="AN938" t="s">
        <v>7093</v>
      </c>
      <c r="AO938" t="s">
        <v>5541</v>
      </c>
      <c r="AP938" t="s">
        <v>5020</v>
      </c>
      <c r="AT938" t="s">
        <v>4998</v>
      </c>
      <c r="AU938" t="s">
        <v>6025</v>
      </c>
      <c r="AV938" t="s">
        <v>5627</v>
      </c>
      <c r="AW938" t="s">
        <v>8401</v>
      </c>
    </row>
    <row r="939" spans="1:51" hidden="1" x14ac:dyDescent="0.2">
      <c r="A939">
        <v>938</v>
      </c>
      <c r="B939" t="s">
        <v>278</v>
      </c>
      <c r="C939">
        <v>10000154</v>
      </c>
      <c r="F939" t="s">
        <v>5512</v>
      </c>
      <c r="G939">
        <v>50000479</v>
      </c>
      <c r="H939">
        <v>160</v>
      </c>
      <c r="J939">
        <v>9000818</v>
      </c>
      <c r="K939" t="s">
        <v>278</v>
      </c>
      <c r="L939" t="s">
        <v>1810</v>
      </c>
      <c r="M939">
        <v>101138</v>
      </c>
      <c r="N939" t="s">
        <v>5513</v>
      </c>
      <c r="P939" t="s">
        <v>7029</v>
      </c>
      <c r="Q939" t="s">
        <v>7030</v>
      </c>
      <c r="S939">
        <v>43473</v>
      </c>
      <c r="T939" t="s">
        <v>3215</v>
      </c>
      <c r="U939" t="s">
        <v>4992</v>
      </c>
      <c r="V939" t="s">
        <v>1811</v>
      </c>
      <c r="W939" t="s">
        <v>160</v>
      </c>
      <c r="X939" t="s">
        <v>6057</v>
      </c>
      <c r="Y939" t="s">
        <v>5528</v>
      </c>
      <c r="Z939" t="s">
        <v>5528</v>
      </c>
      <c r="AC939" t="s">
        <v>5049</v>
      </c>
      <c r="AD939" t="s">
        <v>7094</v>
      </c>
      <c r="AE939">
        <v>36</v>
      </c>
      <c r="AF939" t="s">
        <v>8607</v>
      </c>
      <c r="AG939" t="s">
        <v>8592</v>
      </c>
      <c r="AH939" t="s">
        <v>8883</v>
      </c>
      <c r="AJ939">
        <v>13784668374</v>
      </c>
      <c r="AL939" t="s">
        <v>5951</v>
      </c>
      <c r="AM939" t="s">
        <v>6657</v>
      </c>
      <c r="AN939" t="s">
        <v>6280</v>
      </c>
      <c r="AO939" t="s">
        <v>5541</v>
      </c>
      <c r="AP939" t="s">
        <v>5020</v>
      </c>
      <c r="AT939" t="s">
        <v>4998</v>
      </c>
      <c r="AU939" t="s">
        <v>6025</v>
      </c>
      <c r="AV939" t="s">
        <v>5627</v>
      </c>
      <c r="AW939" t="s">
        <v>8401</v>
      </c>
    </row>
    <row r="940" spans="1:51" x14ac:dyDescent="0.2">
      <c r="A940">
        <v>939</v>
      </c>
      <c r="B940" t="s">
        <v>278</v>
      </c>
      <c r="C940">
        <v>10000154</v>
      </c>
      <c r="F940" t="s">
        <v>5512</v>
      </c>
      <c r="G940">
        <v>50000479</v>
      </c>
      <c r="H940">
        <v>161</v>
      </c>
      <c r="J940">
        <v>9000819</v>
      </c>
      <c r="K940" t="s">
        <v>278</v>
      </c>
      <c r="L940" t="s">
        <v>1813</v>
      </c>
      <c r="M940">
        <v>101914</v>
      </c>
      <c r="N940" t="s">
        <v>5513</v>
      </c>
      <c r="P940" t="s">
        <v>7029</v>
      </c>
      <c r="Q940" t="s">
        <v>7046</v>
      </c>
      <c r="S940">
        <v>43473</v>
      </c>
      <c r="T940" t="s">
        <v>3215</v>
      </c>
      <c r="U940" t="s">
        <v>5522</v>
      </c>
      <c r="V940" t="s">
        <v>1814</v>
      </c>
      <c r="W940" t="s">
        <v>160</v>
      </c>
      <c r="X940" t="s">
        <v>6057</v>
      </c>
      <c r="Y940" t="s">
        <v>5528</v>
      </c>
      <c r="Z940" t="s">
        <v>5528</v>
      </c>
      <c r="AC940" t="s">
        <v>5487</v>
      </c>
      <c r="AD940" t="s">
        <v>7095</v>
      </c>
      <c r="AE940">
        <v>32</v>
      </c>
      <c r="AF940" t="s">
        <v>8604</v>
      </c>
      <c r="AG940" t="s">
        <v>8603</v>
      </c>
      <c r="AH940" t="s">
        <v>8887</v>
      </c>
      <c r="AJ940">
        <v>15030505305</v>
      </c>
      <c r="AL940" t="s">
        <v>5524</v>
      </c>
      <c r="AM940" t="s">
        <v>6657</v>
      </c>
      <c r="AP940" t="s">
        <v>5020</v>
      </c>
      <c r="AT940" t="s">
        <v>4998</v>
      </c>
      <c r="AU940" t="s">
        <v>6025</v>
      </c>
      <c r="AV940" t="s">
        <v>5627</v>
      </c>
      <c r="AW940" t="s">
        <v>8401</v>
      </c>
    </row>
    <row r="941" spans="1:51" x14ac:dyDescent="0.2">
      <c r="A941">
        <v>940</v>
      </c>
      <c r="B941" t="s">
        <v>278</v>
      </c>
      <c r="C941">
        <v>10000154</v>
      </c>
      <c r="F941" t="s">
        <v>5512</v>
      </c>
      <c r="G941">
        <v>50000479</v>
      </c>
      <c r="H941">
        <v>162</v>
      </c>
      <c r="J941">
        <v>9000820</v>
      </c>
      <c r="K941" t="s">
        <v>278</v>
      </c>
      <c r="L941" t="s">
        <v>1816</v>
      </c>
      <c r="M941">
        <v>104144</v>
      </c>
      <c r="N941" t="s">
        <v>5513</v>
      </c>
      <c r="P941" t="s">
        <v>7029</v>
      </c>
      <c r="Q941" t="s">
        <v>7030</v>
      </c>
      <c r="S941">
        <v>43473</v>
      </c>
      <c r="T941" t="s">
        <v>3215</v>
      </c>
      <c r="U941" t="s">
        <v>4992</v>
      </c>
      <c r="V941" t="s">
        <v>1817</v>
      </c>
      <c r="W941" t="s">
        <v>160</v>
      </c>
      <c r="X941" t="s">
        <v>6057</v>
      </c>
      <c r="Y941" t="s">
        <v>5528</v>
      </c>
      <c r="Z941" t="s">
        <v>5528</v>
      </c>
      <c r="AC941" t="s">
        <v>5824</v>
      </c>
      <c r="AD941" t="s">
        <v>7096</v>
      </c>
      <c r="AE941">
        <v>31</v>
      </c>
      <c r="AF941" t="s">
        <v>8604</v>
      </c>
      <c r="AG941" t="s">
        <v>8603</v>
      </c>
      <c r="AH941" t="s">
        <v>8631</v>
      </c>
      <c r="AJ941">
        <v>15930557882</v>
      </c>
      <c r="AL941" t="s">
        <v>5148</v>
      </c>
      <c r="AM941" t="s">
        <v>5387</v>
      </c>
      <c r="AN941" t="s">
        <v>6073</v>
      </c>
      <c r="AO941" t="s">
        <v>7097</v>
      </c>
      <c r="AP941" t="s">
        <v>5020</v>
      </c>
      <c r="AT941" t="s">
        <v>4998</v>
      </c>
      <c r="AU941" t="s">
        <v>6025</v>
      </c>
      <c r="AV941" t="s">
        <v>5627</v>
      </c>
      <c r="AW941" t="s">
        <v>8401</v>
      </c>
    </row>
    <row r="942" spans="1:51" hidden="1" x14ac:dyDescent="0.2">
      <c r="A942">
        <v>941</v>
      </c>
      <c r="B942" t="s">
        <v>278</v>
      </c>
      <c r="C942">
        <v>10000154</v>
      </c>
      <c r="F942" t="s">
        <v>5512</v>
      </c>
      <c r="G942">
        <v>50000479</v>
      </c>
      <c r="H942">
        <v>163</v>
      </c>
      <c r="J942">
        <v>9000821</v>
      </c>
      <c r="K942" t="s">
        <v>278</v>
      </c>
      <c r="L942" t="s">
        <v>7098</v>
      </c>
      <c r="M942">
        <v>104665</v>
      </c>
      <c r="N942" t="s">
        <v>5692</v>
      </c>
      <c r="P942" t="s">
        <v>6938</v>
      </c>
      <c r="Q942" t="s">
        <v>6995</v>
      </c>
      <c r="T942" t="s">
        <v>3215</v>
      </c>
      <c r="U942" t="s">
        <v>4992</v>
      </c>
      <c r="V942" t="s">
        <v>7099</v>
      </c>
      <c r="W942" t="s">
        <v>160</v>
      </c>
      <c r="X942" t="s">
        <v>6057</v>
      </c>
      <c r="Y942" t="s">
        <v>5528</v>
      </c>
      <c r="Z942" t="s">
        <v>5528</v>
      </c>
      <c r="AC942" t="s">
        <v>5487</v>
      </c>
      <c r="AD942" t="s">
        <v>7100</v>
      </c>
      <c r="AE942">
        <v>30</v>
      </c>
      <c r="AF942" t="s">
        <v>8602</v>
      </c>
      <c r="AG942" t="s">
        <v>8603</v>
      </c>
      <c r="AH942" t="s">
        <v>6818</v>
      </c>
      <c r="AJ942">
        <v>13483511815</v>
      </c>
      <c r="AL942" t="s">
        <v>5951</v>
      </c>
      <c r="AM942" t="s">
        <v>6657</v>
      </c>
      <c r="AP942" t="s">
        <v>5020</v>
      </c>
      <c r="AT942" t="s">
        <v>4998</v>
      </c>
      <c r="AU942" t="s">
        <v>6025</v>
      </c>
      <c r="AV942" t="s">
        <v>5627</v>
      </c>
      <c r="AW942" t="e">
        <v>#N/A</v>
      </c>
      <c r="AY942" t="s">
        <v>7739</v>
      </c>
    </row>
    <row r="943" spans="1:51" x14ac:dyDescent="0.2">
      <c r="A943">
        <v>942</v>
      </c>
      <c r="B943" t="s">
        <v>278</v>
      </c>
      <c r="C943">
        <v>10000154</v>
      </c>
      <c r="F943" t="s">
        <v>5512</v>
      </c>
      <c r="G943">
        <v>50000479</v>
      </c>
      <c r="H943">
        <v>164</v>
      </c>
      <c r="J943">
        <v>9000822</v>
      </c>
      <c r="K943" t="s">
        <v>278</v>
      </c>
      <c r="L943" t="s">
        <v>1819</v>
      </c>
      <c r="M943">
        <v>104122</v>
      </c>
      <c r="N943" t="s">
        <v>5513</v>
      </c>
      <c r="P943" t="s">
        <v>7029</v>
      </c>
      <c r="Q943" t="s">
        <v>7046</v>
      </c>
      <c r="S943">
        <v>43473</v>
      </c>
      <c r="T943" t="s">
        <v>3215</v>
      </c>
      <c r="U943" t="s">
        <v>4992</v>
      </c>
      <c r="V943" t="s">
        <v>1820</v>
      </c>
      <c r="W943" t="s">
        <v>160</v>
      </c>
      <c r="X943" t="s">
        <v>6057</v>
      </c>
      <c r="Y943" t="s">
        <v>5528</v>
      </c>
      <c r="Z943" t="s">
        <v>5528</v>
      </c>
      <c r="AD943" t="s">
        <v>5733</v>
      </c>
      <c r="AE943">
        <v>33</v>
      </c>
      <c r="AF943" t="s">
        <v>8604</v>
      </c>
      <c r="AG943" t="s">
        <v>8603</v>
      </c>
      <c r="AH943" t="s">
        <v>8631</v>
      </c>
      <c r="AJ943">
        <v>15032963691</v>
      </c>
      <c r="AL943" t="s">
        <v>5520</v>
      </c>
      <c r="AM943" t="s">
        <v>7726</v>
      </c>
      <c r="AP943" t="s">
        <v>5020</v>
      </c>
      <c r="AT943" t="s">
        <v>4998</v>
      </c>
      <c r="AU943" t="s">
        <v>6025</v>
      </c>
      <c r="AV943" t="s">
        <v>5627</v>
      </c>
      <c r="AW943" t="s">
        <v>8401</v>
      </c>
    </row>
    <row r="944" spans="1:51" x14ac:dyDescent="0.2">
      <c r="A944">
        <v>943</v>
      </c>
      <c r="B944" t="s">
        <v>278</v>
      </c>
      <c r="C944">
        <v>10000154</v>
      </c>
      <c r="H944">
        <v>165</v>
      </c>
      <c r="J944">
        <v>9000873</v>
      </c>
      <c r="K944" t="s">
        <v>278</v>
      </c>
      <c r="L944" t="s">
        <v>2745</v>
      </c>
      <c r="N944" t="s">
        <v>4991</v>
      </c>
      <c r="P944" t="s">
        <v>6938</v>
      </c>
      <c r="Q944" t="s">
        <v>6963</v>
      </c>
      <c r="T944" t="s">
        <v>3215</v>
      </c>
      <c r="U944" t="s">
        <v>4992</v>
      </c>
      <c r="V944" t="s">
        <v>2746</v>
      </c>
      <c r="W944" t="s">
        <v>105</v>
      </c>
      <c r="X944" t="s">
        <v>6057</v>
      </c>
      <c r="Y944" t="s">
        <v>8600</v>
      </c>
      <c r="Z944" t="s">
        <v>6062</v>
      </c>
      <c r="AA944" t="s">
        <v>5048</v>
      </c>
      <c r="AB944" t="s">
        <v>8593</v>
      </c>
      <c r="AD944" t="s">
        <v>7101</v>
      </c>
      <c r="AE944">
        <v>30</v>
      </c>
      <c r="AF944" t="s">
        <v>8602</v>
      </c>
      <c r="AG944" t="s">
        <v>8603</v>
      </c>
      <c r="AH944" t="s">
        <v>8060</v>
      </c>
      <c r="AI944" t="s">
        <v>7102</v>
      </c>
      <c r="AJ944" t="s">
        <v>7103</v>
      </c>
      <c r="AL944" t="s">
        <v>5010</v>
      </c>
      <c r="AM944" t="s">
        <v>5010</v>
      </c>
      <c r="AN944" t="s">
        <v>5272</v>
      </c>
      <c r="AO944" t="s">
        <v>5102</v>
      </c>
      <c r="AT944" t="s">
        <v>5005</v>
      </c>
      <c r="AU944" t="s">
        <v>5103</v>
      </c>
      <c r="AV944" t="s">
        <v>5104</v>
      </c>
      <c r="AW944" t="s">
        <v>3254</v>
      </c>
    </row>
    <row r="945" spans="1:49" hidden="1" x14ac:dyDescent="0.2">
      <c r="A945">
        <v>944</v>
      </c>
      <c r="B945" t="s">
        <v>278</v>
      </c>
      <c r="C945">
        <v>10000154</v>
      </c>
      <c r="D945" t="s">
        <v>6371</v>
      </c>
      <c r="E945">
        <v>10000157</v>
      </c>
      <c r="H945">
        <v>166</v>
      </c>
      <c r="J945">
        <v>9000874</v>
      </c>
      <c r="K945" t="s">
        <v>278</v>
      </c>
      <c r="L945" t="s">
        <v>2747</v>
      </c>
      <c r="N945" t="s">
        <v>4991</v>
      </c>
      <c r="O945" t="s">
        <v>3176</v>
      </c>
      <c r="Q945" t="s">
        <v>6915</v>
      </c>
      <c r="S945">
        <v>43473</v>
      </c>
      <c r="T945" t="s">
        <v>3215</v>
      </c>
      <c r="U945" t="s">
        <v>4992</v>
      </c>
      <c r="V945" t="s">
        <v>2748</v>
      </c>
      <c r="W945" t="s">
        <v>105</v>
      </c>
      <c r="X945" t="s">
        <v>6057</v>
      </c>
      <c r="Y945" t="s">
        <v>8600</v>
      </c>
      <c r="Z945" t="s">
        <v>6062</v>
      </c>
      <c r="AA945" t="s">
        <v>5048</v>
      </c>
      <c r="AB945" t="s">
        <v>8593</v>
      </c>
      <c r="AD945" t="s">
        <v>7104</v>
      </c>
      <c r="AE945">
        <v>36</v>
      </c>
      <c r="AF945" t="s">
        <v>8607</v>
      </c>
      <c r="AG945" t="s">
        <v>8592</v>
      </c>
      <c r="AH945" t="s">
        <v>6553</v>
      </c>
      <c r="AI945" t="s">
        <v>7105</v>
      </c>
      <c r="AJ945" t="s">
        <v>7106</v>
      </c>
      <c r="AL945" t="s">
        <v>5148</v>
      </c>
      <c r="AM945" t="s">
        <v>5387</v>
      </c>
      <c r="AN945" t="s">
        <v>5362</v>
      </c>
      <c r="AO945" t="s">
        <v>5177</v>
      </c>
      <c r="AT945" t="s">
        <v>5005</v>
      </c>
      <c r="AU945" t="s">
        <v>5103</v>
      </c>
      <c r="AV945" t="s">
        <v>5104</v>
      </c>
      <c r="AW945" t="s">
        <v>3254</v>
      </c>
    </row>
    <row r="946" spans="1:49" x14ac:dyDescent="0.2">
      <c r="A946">
        <v>945</v>
      </c>
      <c r="B946" t="s">
        <v>278</v>
      </c>
      <c r="C946">
        <v>10000154</v>
      </c>
      <c r="F946" t="s">
        <v>5091</v>
      </c>
      <c r="G946">
        <v>50000478</v>
      </c>
      <c r="H946">
        <v>167</v>
      </c>
      <c r="J946">
        <v>9000893</v>
      </c>
      <c r="K946" t="s">
        <v>278</v>
      </c>
      <c r="L946" t="s">
        <v>1960</v>
      </c>
      <c r="N946" t="s">
        <v>4991</v>
      </c>
      <c r="P946" t="s">
        <v>6880</v>
      </c>
      <c r="Q946" t="s">
        <v>7107</v>
      </c>
      <c r="S946">
        <v>43473</v>
      </c>
      <c r="T946" t="s">
        <v>3215</v>
      </c>
      <c r="U946" t="s">
        <v>4992</v>
      </c>
      <c r="V946" t="s">
        <v>1961</v>
      </c>
      <c r="W946" t="s">
        <v>105</v>
      </c>
      <c r="X946" t="s">
        <v>6057</v>
      </c>
      <c r="Y946" t="s">
        <v>8600</v>
      </c>
      <c r="Z946" t="s">
        <v>6062</v>
      </c>
      <c r="AD946" t="s">
        <v>7108</v>
      </c>
      <c r="AE946">
        <v>28</v>
      </c>
      <c r="AF946" t="s">
        <v>8602</v>
      </c>
      <c r="AG946" t="s">
        <v>8603</v>
      </c>
      <c r="AH946" t="s">
        <v>8719</v>
      </c>
      <c r="AJ946">
        <v>18611818510</v>
      </c>
      <c r="AL946" t="s">
        <v>5010</v>
      </c>
      <c r="AM946" t="s">
        <v>5010</v>
      </c>
      <c r="AN946" t="s">
        <v>5206</v>
      </c>
      <c r="AO946" t="s">
        <v>7109</v>
      </c>
      <c r="AT946" t="s">
        <v>5096</v>
      </c>
      <c r="AU946" t="s">
        <v>5650</v>
      </c>
      <c r="AV946" t="s">
        <v>7110</v>
      </c>
      <c r="AW946" t="s">
        <v>8597</v>
      </c>
    </row>
    <row r="947" spans="1:49" x14ac:dyDescent="0.2">
      <c r="A947">
        <v>946</v>
      </c>
      <c r="B947" t="s">
        <v>278</v>
      </c>
      <c r="C947">
        <v>10000154</v>
      </c>
      <c r="H947">
        <v>168</v>
      </c>
      <c r="J947">
        <v>9000894</v>
      </c>
      <c r="K947" t="s">
        <v>278</v>
      </c>
      <c r="L947" t="s">
        <v>2217</v>
      </c>
      <c r="N947" t="s">
        <v>4991</v>
      </c>
      <c r="O947" t="s">
        <v>3172</v>
      </c>
      <c r="P947" t="s">
        <v>6367</v>
      </c>
      <c r="Q947" t="s">
        <v>7111</v>
      </c>
      <c r="S947">
        <v>43556</v>
      </c>
      <c r="T947" t="s">
        <v>3215</v>
      </c>
      <c r="U947" t="s">
        <v>4992</v>
      </c>
      <c r="V947" t="s">
        <v>2218</v>
      </c>
      <c r="W947" t="s">
        <v>105</v>
      </c>
      <c r="X947" t="s">
        <v>6057</v>
      </c>
      <c r="Y947" t="s">
        <v>8600</v>
      </c>
      <c r="Z947" t="s">
        <v>6062</v>
      </c>
      <c r="AD947" t="s">
        <v>7112</v>
      </c>
      <c r="AE947">
        <v>23</v>
      </c>
      <c r="AF947" t="s">
        <v>8614</v>
      </c>
      <c r="AG947" t="s">
        <v>8603</v>
      </c>
      <c r="AH947" t="s">
        <v>8605</v>
      </c>
      <c r="AJ947">
        <v>18322359426</v>
      </c>
      <c r="AL947" t="s">
        <v>5010</v>
      </c>
      <c r="AM947" t="s">
        <v>5010</v>
      </c>
      <c r="AN947" t="s">
        <v>5844</v>
      </c>
      <c r="AO947" t="s">
        <v>5473</v>
      </c>
      <c r="AT947" t="s">
        <v>5096</v>
      </c>
      <c r="AU947" t="s">
        <v>7113</v>
      </c>
      <c r="AV947">
        <v>43447</v>
      </c>
      <c r="AW947" t="s">
        <v>8605</v>
      </c>
    </row>
    <row r="948" spans="1:49" hidden="1" x14ac:dyDescent="0.2">
      <c r="A948">
        <v>947</v>
      </c>
      <c r="B948" t="s">
        <v>278</v>
      </c>
      <c r="C948">
        <v>10000154</v>
      </c>
      <c r="H948">
        <v>169</v>
      </c>
      <c r="J948">
        <v>9000950</v>
      </c>
      <c r="K948" t="s">
        <v>278</v>
      </c>
      <c r="L948" t="s">
        <v>2197</v>
      </c>
      <c r="M948">
        <v>38420</v>
      </c>
      <c r="N948" t="s">
        <v>5513</v>
      </c>
      <c r="P948" t="s">
        <v>6367</v>
      </c>
      <c r="Q948" t="s">
        <v>7114</v>
      </c>
      <c r="S948">
        <v>43497</v>
      </c>
      <c r="T948" t="s">
        <v>3215</v>
      </c>
      <c r="U948" t="s">
        <v>4992</v>
      </c>
      <c r="V948" t="s">
        <v>2198</v>
      </c>
      <c r="W948" t="s">
        <v>160</v>
      </c>
      <c r="X948" t="s">
        <v>6057</v>
      </c>
      <c r="Y948" t="s">
        <v>5528</v>
      </c>
      <c r="Z948" t="s">
        <v>5528</v>
      </c>
      <c r="AC948" t="s">
        <v>5471</v>
      </c>
      <c r="AD948" t="s">
        <v>7115</v>
      </c>
      <c r="AE948">
        <v>40</v>
      </c>
      <c r="AF948" t="s">
        <v>8607</v>
      </c>
      <c r="AG948" t="s">
        <v>8592</v>
      </c>
      <c r="AH948" t="s">
        <v>8714</v>
      </c>
      <c r="AI948">
        <v>41148</v>
      </c>
      <c r="AJ948">
        <v>13832873897</v>
      </c>
      <c r="AL948" t="s">
        <v>5010</v>
      </c>
      <c r="AM948" t="s">
        <v>5010</v>
      </c>
      <c r="AN948" t="s">
        <v>6763</v>
      </c>
      <c r="AO948" t="s">
        <v>5541</v>
      </c>
      <c r="AP948" t="s">
        <v>5449</v>
      </c>
      <c r="AT948" t="s">
        <v>4998</v>
      </c>
      <c r="AU948" t="s">
        <v>5450</v>
      </c>
      <c r="AV948" t="s">
        <v>5451</v>
      </c>
      <c r="AW948" t="s">
        <v>8605</v>
      </c>
    </row>
    <row r="949" spans="1:49" hidden="1" x14ac:dyDescent="0.2">
      <c r="A949">
        <v>948</v>
      </c>
      <c r="B949" t="s">
        <v>278</v>
      </c>
      <c r="C949">
        <v>10000154</v>
      </c>
      <c r="H949">
        <v>170</v>
      </c>
      <c r="J949">
        <v>9000951</v>
      </c>
      <c r="K949" t="s">
        <v>278</v>
      </c>
      <c r="L949" t="s">
        <v>2182</v>
      </c>
      <c r="M949">
        <v>37986</v>
      </c>
      <c r="N949" t="s">
        <v>5513</v>
      </c>
      <c r="P949" t="s">
        <v>6367</v>
      </c>
      <c r="Q949" t="s">
        <v>7116</v>
      </c>
      <c r="S949">
        <v>43497</v>
      </c>
      <c r="T949" t="s">
        <v>3215</v>
      </c>
      <c r="U949" t="s">
        <v>4992</v>
      </c>
      <c r="V949" t="s">
        <v>2183</v>
      </c>
      <c r="W949" t="s">
        <v>160</v>
      </c>
      <c r="X949" t="s">
        <v>6057</v>
      </c>
      <c r="Y949" t="s">
        <v>5528</v>
      </c>
      <c r="Z949" t="s">
        <v>5528</v>
      </c>
      <c r="AC949" t="s">
        <v>5824</v>
      </c>
      <c r="AD949" t="s">
        <v>7117</v>
      </c>
      <c r="AE949">
        <v>49</v>
      </c>
      <c r="AF949" t="s">
        <v>8591</v>
      </c>
      <c r="AG949" t="s">
        <v>8592</v>
      </c>
      <c r="AH949" t="s">
        <v>8948</v>
      </c>
      <c r="AI949">
        <v>41964</v>
      </c>
      <c r="AJ949">
        <v>13933390255</v>
      </c>
      <c r="AL949" t="s">
        <v>5520</v>
      </c>
      <c r="AM949" t="s">
        <v>7726</v>
      </c>
      <c r="AN949" t="s">
        <v>7118</v>
      </c>
      <c r="AO949" t="s">
        <v>7119</v>
      </c>
      <c r="AP949" t="s">
        <v>5449</v>
      </c>
      <c r="AT949" t="s">
        <v>4998</v>
      </c>
      <c r="AU949" t="s">
        <v>5450</v>
      </c>
      <c r="AV949" t="s">
        <v>5451</v>
      </c>
      <c r="AW949" t="s">
        <v>8605</v>
      </c>
    </row>
    <row r="950" spans="1:49" x14ac:dyDescent="0.2">
      <c r="A950">
        <v>949</v>
      </c>
      <c r="B950" t="s">
        <v>278</v>
      </c>
      <c r="C950">
        <v>10000154</v>
      </c>
      <c r="H950">
        <v>171</v>
      </c>
      <c r="J950">
        <v>9000952</v>
      </c>
      <c r="K950" t="s">
        <v>278</v>
      </c>
      <c r="L950" t="s">
        <v>2167</v>
      </c>
      <c r="M950">
        <v>37674</v>
      </c>
      <c r="N950" t="s">
        <v>5513</v>
      </c>
      <c r="P950" t="s">
        <v>6367</v>
      </c>
      <c r="Q950" t="s">
        <v>7120</v>
      </c>
      <c r="S950">
        <v>43497</v>
      </c>
      <c r="T950" t="s">
        <v>3215</v>
      </c>
      <c r="U950" t="s">
        <v>4992</v>
      </c>
      <c r="V950" t="s">
        <v>2168</v>
      </c>
      <c r="W950" t="s">
        <v>160</v>
      </c>
      <c r="X950" t="s">
        <v>6057</v>
      </c>
      <c r="Y950" t="s">
        <v>5528</v>
      </c>
      <c r="Z950" t="s">
        <v>5528</v>
      </c>
      <c r="AC950" t="s">
        <v>5824</v>
      </c>
      <c r="AD950" t="s">
        <v>7121</v>
      </c>
      <c r="AE950">
        <v>32</v>
      </c>
      <c r="AF950" t="s">
        <v>8604</v>
      </c>
      <c r="AG950" t="s">
        <v>8603</v>
      </c>
      <c r="AH950" t="s">
        <v>7969</v>
      </c>
      <c r="AJ950">
        <v>15932503702</v>
      </c>
      <c r="AL950" t="s">
        <v>5524</v>
      </c>
      <c r="AM950" t="s">
        <v>6657</v>
      </c>
      <c r="AN950" t="s">
        <v>5952</v>
      </c>
      <c r="AO950" t="s">
        <v>7122</v>
      </c>
      <c r="AP950" t="s">
        <v>5449</v>
      </c>
      <c r="AR950" t="s">
        <v>5195</v>
      </c>
      <c r="AS950" t="s">
        <v>5195</v>
      </c>
      <c r="AT950" t="s">
        <v>4998</v>
      </c>
      <c r="AU950" t="s">
        <v>5450</v>
      </c>
      <c r="AV950" t="s">
        <v>5451</v>
      </c>
      <c r="AW950" t="s">
        <v>8605</v>
      </c>
    </row>
    <row r="951" spans="1:49" hidden="1" x14ac:dyDescent="0.2">
      <c r="A951">
        <v>950</v>
      </c>
      <c r="B951" t="s">
        <v>278</v>
      </c>
      <c r="C951">
        <v>10000154</v>
      </c>
      <c r="H951">
        <v>172</v>
      </c>
      <c r="J951">
        <v>9000953</v>
      </c>
      <c r="K951" t="s">
        <v>278</v>
      </c>
      <c r="L951" t="s">
        <v>2087</v>
      </c>
      <c r="M951">
        <v>20499</v>
      </c>
      <c r="N951" t="s">
        <v>5513</v>
      </c>
      <c r="P951" t="s">
        <v>6367</v>
      </c>
      <c r="Q951" t="s">
        <v>7120</v>
      </c>
      <c r="S951">
        <v>43497</v>
      </c>
      <c r="T951" t="s">
        <v>3216</v>
      </c>
      <c r="U951" t="s">
        <v>4992</v>
      </c>
      <c r="V951" t="s">
        <v>2088</v>
      </c>
      <c r="W951" t="s">
        <v>160</v>
      </c>
      <c r="X951" t="s">
        <v>6057</v>
      </c>
      <c r="Y951" t="s">
        <v>5528</v>
      </c>
      <c r="Z951" t="s">
        <v>5528</v>
      </c>
      <c r="AC951" t="s">
        <v>5471</v>
      </c>
      <c r="AD951" t="s">
        <v>7123</v>
      </c>
      <c r="AE951">
        <v>44</v>
      </c>
      <c r="AF951" t="s">
        <v>8595</v>
      </c>
      <c r="AG951" t="s">
        <v>8592</v>
      </c>
      <c r="AH951" t="s">
        <v>8949</v>
      </c>
      <c r="AJ951">
        <v>13832555145</v>
      </c>
      <c r="AL951" t="s">
        <v>5951</v>
      </c>
      <c r="AM951" t="s">
        <v>6657</v>
      </c>
      <c r="AN951" t="s">
        <v>5952</v>
      </c>
      <c r="AO951" t="s">
        <v>5541</v>
      </c>
      <c r="AP951" t="s">
        <v>5449</v>
      </c>
      <c r="AT951" t="s">
        <v>4998</v>
      </c>
      <c r="AU951" t="s">
        <v>5450</v>
      </c>
      <c r="AV951" t="s">
        <v>5451</v>
      </c>
      <c r="AW951" t="s">
        <v>8605</v>
      </c>
    </row>
    <row r="952" spans="1:49" hidden="1" x14ac:dyDescent="0.2">
      <c r="A952">
        <v>951</v>
      </c>
      <c r="B952" t="s">
        <v>278</v>
      </c>
      <c r="C952">
        <v>10000154</v>
      </c>
      <c r="H952">
        <v>173</v>
      </c>
      <c r="J952">
        <v>9000954</v>
      </c>
      <c r="K952" t="s">
        <v>278</v>
      </c>
      <c r="L952" t="s">
        <v>2200</v>
      </c>
      <c r="M952">
        <v>52224</v>
      </c>
      <c r="N952" t="s">
        <v>5513</v>
      </c>
      <c r="P952" t="s">
        <v>6367</v>
      </c>
      <c r="Q952" t="s">
        <v>7116</v>
      </c>
      <c r="S952">
        <v>43497</v>
      </c>
      <c r="T952" t="s">
        <v>3215</v>
      </c>
      <c r="U952" t="s">
        <v>4992</v>
      </c>
      <c r="V952" t="s">
        <v>2201</v>
      </c>
      <c r="W952" t="s">
        <v>160</v>
      </c>
      <c r="X952" t="s">
        <v>6057</v>
      </c>
      <c r="Y952" t="s">
        <v>5528</v>
      </c>
      <c r="Z952" t="s">
        <v>5528</v>
      </c>
      <c r="AC952" t="s">
        <v>5483</v>
      </c>
      <c r="AD952" t="s">
        <v>7124</v>
      </c>
      <c r="AE952">
        <v>50</v>
      </c>
      <c r="AF952" t="s">
        <v>8591</v>
      </c>
      <c r="AG952" t="s">
        <v>8592</v>
      </c>
      <c r="AH952" t="s">
        <v>8632</v>
      </c>
      <c r="AJ952">
        <v>15532519555</v>
      </c>
      <c r="AL952" t="s">
        <v>7092</v>
      </c>
      <c r="AM952" t="s">
        <v>6657</v>
      </c>
      <c r="AN952" t="s">
        <v>6555</v>
      </c>
      <c r="AO952" t="s">
        <v>5541</v>
      </c>
      <c r="AP952" t="s">
        <v>5449</v>
      </c>
      <c r="AT952" t="s">
        <v>4998</v>
      </c>
      <c r="AU952" t="s">
        <v>5450</v>
      </c>
      <c r="AV952" t="s">
        <v>5451</v>
      </c>
      <c r="AW952" t="s">
        <v>8605</v>
      </c>
    </row>
    <row r="953" spans="1:49" hidden="1" x14ac:dyDescent="0.2">
      <c r="A953">
        <v>952</v>
      </c>
      <c r="B953" t="s">
        <v>278</v>
      </c>
      <c r="C953">
        <v>10000154</v>
      </c>
      <c r="H953">
        <v>174</v>
      </c>
      <c r="J953">
        <v>9000955</v>
      </c>
      <c r="K953" t="s">
        <v>278</v>
      </c>
      <c r="L953" t="s">
        <v>2129</v>
      </c>
      <c r="M953">
        <v>37016</v>
      </c>
      <c r="N953" t="s">
        <v>5513</v>
      </c>
      <c r="P953" t="s">
        <v>6367</v>
      </c>
      <c r="Q953" t="s">
        <v>7125</v>
      </c>
      <c r="S953">
        <v>43497</v>
      </c>
      <c r="T953" t="s">
        <v>3215</v>
      </c>
      <c r="U953" t="s">
        <v>4992</v>
      </c>
      <c r="V953" t="s">
        <v>2130</v>
      </c>
      <c r="W953" t="s">
        <v>160</v>
      </c>
      <c r="X953" t="s">
        <v>6057</v>
      </c>
      <c r="Y953" t="s">
        <v>5528</v>
      </c>
      <c r="Z953" t="s">
        <v>5528</v>
      </c>
      <c r="AC953" t="s">
        <v>5049</v>
      </c>
      <c r="AD953" t="s">
        <v>7126</v>
      </c>
      <c r="AE953">
        <v>36</v>
      </c>
      <c r="AF953" t="s">
        <v>8607</v>
      </c>
      <c r="AG953" t="s">
        <v>8592</v>
      </c>
      <c r="AH953" t="s">
        <v>8721</v>
      </c>
      <c r="AJ953">
        <v>13231534860</v>
      </c>
      <c r="AL953" t="s">
        <v>5148</v>
      </c>
      <c r="AM953" t="s">
        <v>5387</v>
      </c>
      <c r="AN953" t="s">
        <v>5634</v>
      </c>
      <c r="AO953" t="s">
        <v>5052</v>
      </c>
      <c r="AP953" t="s">
        <v>5449</v>
      </c>
      <c r="AR953" t="s">
        <v>5195</v>
      </c>
      <c r="AS953" t="s">
        <v>5195</v>
      </c>
      <c r="AT953" t="s">
        <v>4998</v>
      </c>
      <c r="AU953" t="s">
        <v>5450</v>
      </c>
      <c r="AV953" t="s">
        <v>5451</v>
      </c>
      <c r="AW953" t="s">
        <v>8605</v>
      </c>
    </row>
    <row r="954" spans="1:49" hidden="1" x14ac:dyDescent="0.2">
      <c r="A954">
        <v>953</v>
      </c>
      <c r="B954" t="s">
        <v>278</v>
      </c>
      <c r="C954">
        <v>10000154</v>
      </c>
      <c r="H954">
        <v>175</v>
      </c>
      <c r="J954">
        <v>9000956</v>
      </c>
      <c r="K954" t="s">
        <v>278</v>
      </c>
      <c r="L954" t="s">
        <v>2134</v>
      </c>
      <c r="M954">
        <v>37063</v>
      </c>
      <c r="N954" t="s">
        <v>5513</v>
      </c>
      <c r="P954" t="s">
        <v>6367</v>
      </c>
      <c r="Q954" t="s">
        <v>7111</v>
      </c>
      <c r="S954">
        <v>43497</v>
      </c>
      <c r="T954" t="s">
        <v>3215</v>
      </c>
      <c r="U954" t="s">
        <v>4992</v>
      </c>
      <c r="V954" t="s">
        <v>2135</v>
      </c>
      <c r="W954" t="s">
        <v>160</v>
      </c>
      <c r="X954" t="s">
        <v>6057</v>
      </c>
      <c r="Y954" t="s">
        <v>5528</v>
      </c>
      <c r="Z954" t="s">
        <v>5528</v>
      </c>
      <c r="AC954" t="s">
        <v>5487</v>
      </c>
      <c r="AD954" t="s">
        <v>7127</v>
      </c>
      <c r="AE954">
        <v>42</v>
      </c>
      <c r="AF954" t="s">
        <v>8595</v>
      </c>
      <c r="AG954" t="s">
        <v>8592</v>
      </c>
      <c r="AH954" t="s">
        <v>7881</v>
      </c>
      <c r="AI954">
        <v>40129</v>
      </c>
      <c r="AJ954">
        <v>15231505382</v>
      </c>
      <c r="AL954" t="s">
        <v>5951</v>
      </c>
      <c r="AM954" t="s">
        <v>6657</v>
      </c>
      <c r="AN954" t="s">
        <v>6751</v>
      </c>
      <c r="AO954" t="s">
        <v>5541</v>
      </c>
      <c r="AP954" t="s">
        <v>5449</v>
      </c>
      <c r="AT954" t="s">
        <v>4998</v>
      </c>
      <c r="AU954" t="s">
        <v>5450</v>
      </c>
      <c r="AV954" t="s">
        <v>5451</v>
      </c>
      <c r="AW954" t="s">
        <v>8605</v>
      </c>
    </row>
    <row r="955" spans="1:49" x14ac:dyDescent="0.2">
      <c r="A955">
        <v>954</v>
      </c>
      <c r="B955" t="s">
        <v>278</v>
      </c>
      <c r="C955">
        <v>10000154</v>
      </c>
      <c r="H955">
        <v>176</v>
      </c>
      <c r="J955">
        <v>9000957</v>
      </c>
      <c r="K955" t="s">
        <v>278</v>
      </c>
      <c r="L955" t="s">
        <v>2194</v>
      </c>
      <c r="M955">
        <v>38403</v>
      </c>
      <c r="N955" t="s">
        <v>5513</v>
      </c>
      <c r="P955" t="s">
        <v>6367</v>
      </c>
      <c r="Q955" t="s">
        <v>7116</v>
      </c>
      <c r="S955">
        <v>43497</v>
      </c>
      <c r="T955" t="s">
        <v>3215</v>
      </c>
      <c r="U955" t="s">
        <v>4992</v>
      </c>
      <c r="V955" t="s">
        <v>2195</v>
      </c>
      <c r="W955" t="s">
        <v>160</v>
      </c>
      <c r="X955" t="s">
        <v>6057</v>
      </c>
      <c r="Y955" t="s">
        <v>5528</v>
      </c>
      <c r="Z955" t="s">
        <v>5528</v>
      </c>
      <c r="AC955" t="s">
        <v>5824</v>
      </c>
      <c r="AD955" t="s">
        <v>7128</v>
      </c>
      <c r="AE955">
        <v>30</v>
      </c>
      <c r="AF955" t="s">
        <v>8602</v>
      </c>
      <c r="AG955" t="s">
        <v>8603</v>
      </c>
      <c r="AH955" t="s">
        <v>6551</v>
      </c>
      <c r="AJ955">
        <v>15033378393</v>
      </c>
      <c r="AL955" t="s">
        <v>5520</v>
      </c>
      <c r="AM955" t="s">
        <v>7726</v>
      </c>
      <c r="AO955" t="s">
        <v>7129</v>
      </c>
      <c r="AP955" t="s">
        <v>5449</v>
      </c>
      <c r="AR955" t="s">
        <v>5195</v>
      </c>
      <c r="AS955" t="s">
        <v>5195</v>
      </c>
      <c r="AT955" t="s">
        <v>4998</v>
      </c>
      <c r="AU955" t="s">
        <v>5450</v>
      </c>
      <c r="AV955" t="s">
        <v>5451</v>
      </c>
      <c r="AW955" t="s">
        <v>8605</v>
      </c>
    </row>
    <row r="956" spans="1:49" hidden="1" x14ac:dyDescent="0.2">
      <c r="A956">
        <v>955</v>
      </c>
      <c r="B956" t="s">
        <v>278</v>
      </c>
      <c r="C956">
        <v>10000154</v>
      </c>
      <c r="H956">
        <v>177</v>
      </c>
      <c r="J956">
        <v>9000958</v>
      </c>
      <c r="K956" t="s">
        <v>278</v>
      </c>
      <c r="L956" t="s">
        <v>2203</v>
      </c>
      <c r="M956">
        <v>52376</v>
      </c>
      <c r="N956" t="s">
        <v>5513</v>
      </c>
      <c r="P956" t="s">
        <v>6367</v>
      </c>
      <c r="Q956" t="s">
        <v>7120</v>
      </c>
      <c r="S956">
        <v>43497</v>
      </c>
      <c r="T956" t="s">
        <v>3215</v>
      </c>
      <c r="U956" t="s">
        <v>4992</v>
      </c>
      <c r="V956" t="s">
        <v>2204</v>
      </c>
      <c r="W956" t="s">
        <v>160</v>
      </c>
      <c r="X956" t="s">
        <v>6057</v>
      </c>
      <c r="Y956" t="s">
        <v>5528</v>
      </c>
      <c r="Z956" t="s">
        <v>5528</v>
      </c>
      <c r="AC956" t="s">
        <v>5483</v>
      </c>
      <c r="AD956" t="s">
        <v>7130</v>
      </c>
      <c r="AE956">
        <v>51</v>
      </c>
      <c r="AF956" t="s">
        <v>8591</v>
      </c>
      <c r="AG956" t="s">
        <v>8592</v>
      </c>
      <c r="AH956" t="s">
        <v>8594</v>
      </c>
      <c r="AJ956">
        <v>13230820800</v>
      </c>
      <c r="AL956" t="s">
        <v>5148</v>
      </c>
      <c r="AM956" t="s">
        <v>5387</v>
      </c>
      <c r="AN956" t="s">
        <v>5466</v>
      </c>
      <c r="AO956" t="s">
        <v>6398</v>
      </c>
      <c r="AP956" t="s">
        <v>5449</v>
      </c>
      <c r="AT956" t="s">
        <v>4998</v>
      </c>
      <c r="AU956" t="s">
        <v>5450</v>
      </c>
      <c r="AV956" t="s">
        <v>5451</v>
      </c>
      <c r="AW956" t="s">
        <v>8605</v>
      </c>
    </row>
    <row r="957" spans="1:49" hidden="1" x14ac:dyDescent="0.2">
      <c r="A957">
        <v>956</v>
      </c>
      <c r="B957" t="s">
        <v>278</v>
      </c>
      <c r="C957">
        <v>10000154</v>
      </c>
      <c r="H957">
        <v>178</v>
      </c>
      <c r="J957">
        <v>9000959</v>
      </c>
      <c r="K957" t="s">
        <v>278</v>
      </c>
      <c r="L957" t="s">
        <v>2126</v>
      </c>
      <c r="M957">
        <v>36987</v>
      </c>
      <c r="N957" t="s">
        <v>5513</v>
      </c>
      <c r="P957" t="s">
        <v>6367</v>
      </c>
      <c r="Q957" t="s">
        <v>7111</v>
      </c>
      <c r="S957">
        <v>43497</v>
      </c>
      <c r="T957" t="s">
        <v>3215</v>
      </c>
      <c r="U957" t="s">
        <v>4992</v>
      </c>
      <c r="V957" t="s">
        <v>2127</v>
      </c>
      <c r="W957" t="s">
        <v>160</v>
      </c>
      <c r="X957" t="s">
        <v>6057</v>
      </c>
      <c r="Y957" t="s">
        <v>5528</v>
      </c>
      <c r="Z957" t="s">
        <v>5528</v>
      </c>
      <c r="AC957" t="s">
        <v>5483</v>
      </c>
      <c r="AD957" t="s">
        <v>7131</v>
      </c>
      <c r="AE957">
        <v>44</v>
      </c>
      <c r="AF957" t="s">
        <v>8595</v>
      </c>
      <c r="AG957" t="s">
        <v>8592</v>
      </c>
      <c r="AH957" t="s">
        <v>6654</v>
      </c>
      <c r="AJ957">
        <v>13785559546</v>
      </c>
      <c r="AL957" t="s">
        <v>5148</v>
      </c>
      <c r="AM957" t="s">
        <v>5387</v>
      </c>
      <c r="AN957" t="s">
        <v>6154</v>
      </c>
      <c r="AO957" t="s">
        <v>5150</v>
      </c>
      <c r="AP957" t="s">
        <v>5449</v>
      </c>
      <c r="AT957" t="s">
        <v>4998</v>
      </c>
      <c r="AU957" t="s">
        <v>5450</v>
      </c>
      <c r="AV957" t="s">
        <v>5451</v>
      </c>
      <c r="AW957" t="s">
        <v>8605</v>
      </c>
    </row>
    <row r="958" spans="1:49" hidden="1" x14ac:dyDescent="0.2">
      <c r="A958">
        <v>957</v>
      </c>
      <c r="B958" t="s">
        <v>278</v>
      </c>
      <c r="C958">
        <v>10000154</v>
      </c>
      <c r="H958">
        <v>179</v>
      </c>
      <c r="J958">
        <v>9000960</v>
      </c>
      <c r="K958" t="s">
        <v>278</v>
      </c>
      <c r="L958" t="s">
        <v>2170</v>
      </c>
      <c r="M958">
        <v>37677</v>
      </c>
      <c r="N958" t="s">
        <v>5513</v>
      </c>
      <c r="P958" t="s">
        <v>6367</v>
      </c>
      <c r="Q958" t="s">
        <v>7116</v>
      </c>
      <c r="S958">
        <v>43497</v>
      </c>
      <c r="T958" t="s">
        <v>3215</v>
      </c>
      <c r="U958" t="s">
        <v>4992</v>
      </c>
      <c r="V958" t="s">
        <v>2171</v>
      </c>
      <c r="W958" t="s">
        <v>160</v>
      </c>
      <c r="X958" t="s">
        <v>6057</v>
      </c>
      <c r="Y958" t="s">
        <v>5528</v>
      </c>
      <c r="Z958" t="s">
        <v>5528</v>
      </c>
      <c r="AC958" t="s">
        <v>5471</v>
      </c>
      <c r="AD958" t="s">
        <v>7132</v>
      </c>
      <c r="AE958">
        <v>48</v>
      </c>
      <c r="AF958" t="s">
        <v>8591</v>
      </c>
      <c r="AG958" t="s">
        <v>8592</v>
      </c>
      <c r="AH958" t="s">
        <v>8868</v>
      </c>
      <c r="AI958">
        <v>37203</v>
      </c>
      <c r="AJ958">
        <v>15833471515</v>
      </c>
      <c r="AL958" t="s">
        <v>5148</v>
      </c>
      <c r="AM958" t="s">
        <v>5387</v>
      </c>
      <c r="AN958" t="s">
        <v>5634</v>
      </c>
      <c r="AO958" t="s">
        <v>7133</v>
      </c>
      <c r="AP958" t="s">
        <v>5449</v>
      </c>
      <c r="AT958" t="s">
        <v>4998</v>
      </c>
      <c r="AU958" t="s">
        <v>5450</v>
      </c>
      <c r="AV958" t="s">
        <v>5451</v>
      </c>
      <c r="AW958" t="s">
        <v>8605</v>
      </c>
    </row>
    <row r="959" spans="1:49" hidden="1" x14ac:dyDescent="0.2">
      <c r="A959">
        <v>958</v>
      </c>
      <c r="B959" t="s">
        <v>278</v>
      </c>
      <c r="C959">
        <v>10000154</v>
      </c>
      <c r="H959">
        <v>180</v>
      </c>
      <c r="J959">
        <v>9000961</v>
      </c>
      <c r="K959" t="s">
        <v>278</v>
      </c>
      <c r="L959" t="s">
        <v>2161</v>
      </c>
      <c r="M959">
        <v>37626</v>
      </c>
      <c r="N959" t="s">
        <v>5513</v>
      </c>
      <c r="P959" t="s">
        <v>6367</v>
      </c>
      <c r="Q959" t="s">
        <v>7116</v>
      </c>
      <c r="S959">
        <v>43497</v>
      </c>
      <c r="T959" t="s">
        <v>3215</v>
      </c>
      <c r="U959" t="s">
        <v>4992</v>
      </c>
      <c r="V959" t="s">
        <v>2162</v>
      </c>
      <c r="W959" t="s">
        <v>160</v>
      </c>
      <c r="X959" t="s">
        <v>6057</v>
      </c>
      <c r="Y959" t="s">
        <v>5528</v>
      </c>
      <c r="Z959" t="s">
        <v>5528</v>
      </c>
      <c r="AC959" t="s">
        <v>5471</v>
      </c>
      <c r="AD959" t="s">
        <v>7134</v>
      </c>
      <c r="AE959">
        <v>43</v>
      </c>
      <c r="AF959" t="s">
        <v>8595</v>
      </c>
      <c r="AG959" t="s">
        <v>8592</v>
      </c>
      <c r="AH959" t="s">
        <v>8596</v>
      </c>
      <c r="AJ959">
        <v>15933051820</v>
      </c>
      <c r="AL959" t="s">
        <v>5387</v>
      </c>
      <c r="AM959" t="s">
        <v>5387</v>
      </c>
      <c r="AN959" t="s">
        <v>6555</v>
      </c>
      <c r="AP959" t="s">
        <v>5449</v>
      </c>
      <c r="AT959" t="s">
        <v>4998</v>
      </c>
      <c r="AU959" t="s">
        <v>5450</v>
      </c>
      <c r="AV959" t="s">
        <v>5451</v>
      </c>
      <c r="AW959" t="s">
        <v>8605</v>
      </c>
    </row>
    <row r="960" spans="1:49" hidden="1" x14ac:dyDescent="0.2">
      <c r="A960">
        <v>959</v>
      </c>
      <c r="B960" t="s">
        <v>278</v>
      </c>
      <c r="C960">
        <v>10000154</v>
      </c>
      <c r="H960">
        <v>181</v>
      </c>
      <c r="J960">
        <v>9000962</v>
      </c>
      <c r="K960" t="s">
        <v>278</v>
      </c>
      <c r="L960" t="s">
        <v>2179</v>
      </c>
      <c r="M960">
        <v>37753</v>
      </c>
      <c r="N960" t="s">
        <v>5513</v>
      </c>
      <c r="P960" t="s">
        <v>6367</v>
      </c>
      <c r="Q960" t="s">
        <v>7120</v>
      </c>
      <c r="S960">
        <v>43497</v>
      </c>
      <c r="T960" t="s">
        <v>3215</v>
      </c>
      <c r="U960" t="s">
        <v>4992</v>
      </c>
      <c r="V960" t="s">
        <v>2180</v>
      </c>
      <c r="W960" t="s">
        <v>160</v>
      </c>
      <c r="X960" t="s">
        <v>6057</v>
      </c>
      <c r="Y960" t="s">
        <v>5528</v>
      </c>
      <c r="Z960" t="s">
        <v>5528</v>
      </c>
      <c r="AC960" t="s">
        <v>5824</v>
      </c>
      <c r="AD960" t="s">
        <v>6960</v>
      </c>
      <c r="AE960">
        <v>40</v>
      </c>
      <c r="AF960" t="s">
        <v>8607</v>
      </c>
      <c r="AG960" t="s">
        <v>8592</v>
      </c>
      <c r="AH960" t="s">
        <v>7991</v>
      </c>
      <c r="AJ960">
        <v>15081960230</v>
      </c>
      <c r="AL960" t="s">
        <v>6203</v>
      </c>
      <c r="AM960" t="s">
        <v>7726</v>
      </c>
      <c r="AN960" t="s">
        <v>6555</v>
      </c>
      <c r="AO960" t="s">
        <v>7135</v>
      </c>
      <c r="AP960" t="s">
        <v>5449</v>
      </c>
      <c r="AR960" t="s">
        <v>5195</v>
      </c>
      <c r="AS960" t="s">
        <v>5195</v>
      </c>
      <c r="AT960" t="s">
        <v>4998</v>
      </c>
      <c r="AU960" t="s">
        <v>5450</v>
      </c>
      <c r="AV960" t="s">
        <v>5451</v>
      </c>
      <c r="AW960" t="s">
        <v>8605</v>
      </c>
    </row>
    <row r="961" spans="1:49" x14ac:dyDescent="0.2">
      <c r="A961">
        <v>960</v>
      </c>
      <c r="B961" t="s">
        <v>278</v>
      </c>
      <c r="C961">
        <v>10000154</v>
      </c>
      <c r="H961">
        <v>182</v>
      </c>
      <c r="J961">
        <v>9000963</v>
      </c>
      <c r="K961" t="s">
        <v>278</v>
      </c>
      <c r="L961" t="s">
        <v>993</v>
      </c>
      <c r="M961">
        <v>200120</v>
      </c>
      <c r="N961" t="s">
        <v>5513</v>
      </c>
      <c r="P961" t="s">
        <v>6367</v>
      </c>
      <c r="Q961" t="s">
        <v>7116</v>
      </c>
      <c r="S961">
        <v>43497</v>
      </c>
      <c r="T961" t="s">
        <v>3215</v>
      </c>
      <c r="U961" t="s">
        <v>4992</v>
      </c>
      <c r="V961" t="s">
        <v>2209</v>
      </c>
      <c r="W961" t="s">
        <v>160</v>
      </c>
      <c r="X961" t="s">
        <v>6057</v>
      </c>
      <c r="Y961" t="s">
        <v>5528</v>
      </c>
      <c r="Z961" t="s">
        <v>5528</v>
      </c>
      <c r="AC961" t="s">
        <v>5487</v>
      </c>
      <c r="AD961" t="s">
        <v>7136</v>
      </c>
      <c r="AE961">
        <v>27</v>
      </c>
      <c r="AF961" t="s">
        <v>8602</v>
      </c>
      <c r="AG961" t="s">
        <v>8603</v>
      </c>
      <c r="AH961" t="s">
        <v>8638</v>
      </c>
      <c r="AJ961">
        <v>15933255706</v>
      </c>
      <c r="AL961" t="s">
        <v>5524</v>
      </c>
      <c r="AM961" t="s">
        <v>6657</v>
      </c>
      <c r="AO961" t="s">
        <v>7137</v>
      </c>
      <c r="AP961" t="s">
        <v>5449</v>
      </c>
      <c r="AR961" t="s">
        <v>5195</v>
      </c>
      <c r="AS961" t="s">
        <v>5195</v>
      </c>
      <c r="AT961" t="s">
        <v>4998</v>
      </c>
      <c r="AU961" t="s">
        <v>5450</v>
      </c>
      <c r="AV961" t="s">
        <v>5451</v>
      </c>
      <c r="AW961" t="s">
        <v>8605</v>
      </c>
    </row>
    <row r="962" spans="1:49" hidden="1" x14ac:dyDescent="0.2">
      <c r="A962">
        <v>961</v>
      </c>
      <c r="B962" t="s">
        <v>278</v>
      </c>
      <c r="C962">
        <v>10000154</v>
      </c>
      <c r="H962">
        <v>183</v>
      </c>
      <c r="J962">
        <v>9000964</v>
      </c>
      <c r="K962" t="s">
        <v>278</v>
      </c>
      <c r="L962" t="s">
        <v>2120</v>
      </c>
      <c r="M962">
        <v>36971</v>
      </c>
      <c r="N962" t="s">
        <v>5513</v>
      </c>
      <c r="P962" t="s">
        <v>6367</v>
      </c>
      <c r="Q962" t="s">
        <v>7111</v>
      </c>
      <c r="S962">
        <v>43497</v>
      </c>
      <c r="T962" t="s">
        <v>3215</v>
      </c>
      <c r="U962" t="s">
        <v>4992</v>
      </c>
      <c r="V962" t="s">
        <v>2121</v>
      </c>
      <c r="W962" t="s">
        <v>160</v>
      </c>
      <c r="X962" t="s">
        <v>6057</v>
      </c>
      <c r="Y962" t="s">
        <v>5528</v>
      </c>
      <c r="Z962" t="s">
        <v>5528</v>
      </c>
      <c r="AC962" t="s">
        <v>5487</v>
      </c>
      <c r="AD962" t="s">
        <v>7138</v>
      </c>
      <c r="AE962">
        <v>48</v>
      </c>
      <c r="AF962" t="s">
        <v>8591</v>
      </c>
      <c r="AG962" t="s">
        <v>8592</v>
      </c>
      <c r="AH962" t="s">
        <v>8950</v>
      </c>
      <c r="AJ962">
        <v>13722511987</v>
      </c>
      <c r="AL962" t="s">
        <v>6203</v>
      </c>
      <c r="AM962" t="s">
        <v>7726</v>
      </c>
      <c r="AO962" t="s">
        <v>7139</v>
      </c>
      <c r="AP962" t="s">
        <v>5449</v>
      </c>
      <c r="AT962" t="s">
        <v>4998</v>
      </c>
      <c r="AU962" t="s">
        <v>5450</v>
      </c>
      <c r="AV962" t="s">
        <v>5451</v>
      </c>
      <c r="AW962" t="s">
        <v>8605</v>
      </c>
    </row>
    <row r="963" spans="1:49" hidden="1" x14ac:dyDescent="0.2">
      <c r="A963">
        <v>962</v>
      </c>
      <c r="B963" t="s">
        <v>278</v>
      </c>
      <c r="C963">
        <v>10000154</v>
      </c>
      <c r="H963">
        <v>184</v>
      </c>
      <c r="J963">
        <v>9000965</v>
      </c>
      <c r="K963" t="s">
        <v>278</v>
      </c>
      <c r="L963" t="s">
        <v>2214</v>
      </c>
      <c r="M963">
        <v>36377</v>
      </c>
      <c r="N963" t="s">
        <v>5513</v>
      </c>
      <c r="P963" t="s">
        <v>6367</v>
      </c>
      <c r="Q963" t="s">
        <v>7114</v>
      </c>
      <c r="S963">
        <v>43497</v>
      </c>
      <c r="T963" t="s">
        <v>3215</v>
      </c>
      <c r="U963" t="s">
        <v>4992</v>
      </c>
      <c r="V963" t="s">
        <v>2215</v>
      </c>
      <c r="W963" t="s">
        <v>160</v>
      </c>
      <c r="X963" t="s">
        <v>6057</v>
      </c>
      <c r="Y963" t="s">
        <v>5528</v>
      </c>
      <c r="Z963" t="s">
        <v>5528</v>
      </c>
      <c r="AC963" t="s">
        <v>5487</v>
      </c>
      <c r="AD963" t="s">
        <v>7140</v>
      </c>
      <c r="AE963">
        <v>46</v>
      </c>
      <c r="AF963" t="s">
        <v>8591</v>
      </c>
      <c r="AG963" t="s">
        <v>8592</v>
      </c>
      <c r="AH963" t="s">
        <v>6659</v>
      </c>
      <c r="AJ963">
        <v>13933453818</v>
      </c>
      <c r="AL963" t="s">
        <v>5951</v>
      </c>
      <c r="AM963" t="s">
        <v>6657</v>
      </c>
      <c r="AO963" t="s">
        <v>5541</v>
      </c>
      <c r="AP963" t="s">
        <v>5449</v>
      </c>
      <c r="AT963" t="s">
        <v>4998</v>
      </c>
      <c r="AU963" t="s">
        <v>5450</v>
      </c>
      <c r="AV963" t="s">
        <v>5451</v>
      </c>
      <c r="AW963" t="s">
        <v>8605</v>
      </c>
    </row>
    <row r="964" spans="1:49" hidden="1" x14ac:dyDescent="0.2">
      <c r="A964">
        <v>963</v>
      </c>
      <c r="B964" t="s">
        <v>278</v>
      </c>
      <c r="C964">
        <v>10000154</v>
      </c>
      <c r="H964">
        <v>185</v>
      </c>
      <c r="J964">
        <v>9000966</v>
      </c>
      <c r="K964" t="s">
        <v>278</v>
      </c>
      <c r="L964" t="s">
        <v>2152</v>
      </c>
      <c r="M964">
        <v>37581</v>
      </c>
      <c r="N964" t="s">
        <v>5513</v>
      </c>
      <c r="P964" t="s">
        <v>6367</v>
      </c>
      <c r="Q964" t="s">
        <v>7111</v>
      </c>
      <c r="S964">
        <v>43497</v>
      </c>
      <c r="T964" t="s">
        <v>3215</v>
      </c>
      <c r="U964" t="s">
        <v>4992</v>
      </c>
      <c r="V964" t="s">
        <v>2153</v>
      </c>
      <c r="W964" t="s">
        <v>160</v>
      </c>
      <c r="X964" t="s">
        <v>6057</v>
      </c>
      <c r="Y964" t="s">
        <v>5528</v>
      </c>
      <c r="Z964" t="s">
        <v>5528</v>
      </c>
      <c r="AC964" t="s">
        <v>5471</v>
      </c>
      <c r="AD964" t="s">
        <v>7141</v>
      </c>
      <c r="AE964">
        <v>41</v>
      </c>
      <c r="AF964" t="s">
        <v>8607</v>
      </c>
      <c r="AG964" t="s">
        <v>8592</v>
      </c>
      <c r="AH964" t="s">
        <v>7881</v>
      </c>
      <c r="AJ964">
        <v>13930551482</v>
      </c>
      <c r="AL964" t="s">
        <v>5951</v>
      </c>
      <c r="AM964" t="s">
        <v>6657</v>
      </c>
      <c r="AN964" t="s">
        <v>6555</v>
      </c>
      <c r="AO964" t="s">
        <v>5541</v>
      </c>
      <c r="AP964" t="s">
        <v>5449</v>
      </c>
      <c r="AT964" t="s">
        <v>4998</v>
      </c>
      <c r="AU964" t="s">
        <v>5450</v>
      </c>
      <c r="AV964" t="s">
        <v>5451</v>
      </c>
      <c r="AW964" t="s">
        <v>8605</v>
      </c>
    </row>
    <row r="965" spans="1:49" hidden="1" x14ac:dyDescent="0.2">
      <c r="A965">
        <v>964</v>
      </c>
      <c r="B965" t="s">
        <v>278</v>
      </c>
      <c r="C965">
        <v>10000154</v>
      </c>
      <c r="H965">
        <v>186</v>
      </c>
      <c r="J965">
        <v>9000967</v>
      </c>
      <c r="K965" t="s">
        <v>278</v>
      </c>
      <c r="L965" t="s">
        <v>2093</v>
      </c>
      <c r="M965">
        <v>23223</v>
      </c>
      <c r="N965" t="s">
        <v>5513</v>
      </c>
      <c r="P965" t="s">
        <v>6367</v>
      </c>
      <c r="Q965" t="s">
        <v>7111</v>
      </c>
      <c r="S965">
        <v>43497</v>
      </c>
      <c r="T965" t="s">
        <v>3215</v>
      </c>
      <c r="U965" t="s">
        <v>4992</v>
      </c>
      <c r="V965" t="s">
        <v>2094</v>
      </c>
      <c r="W965" t="s">
        <v>160</v>
      </c>
      <c r="X965" t="s">
        <v>6057</v>
      </c>
      <c r="Y965" t="s">
        <v>5528</v>
      </c>
      <c r="Z965" t="s">
        <v>5528</v>
      </c>
      <c r="AC965" t="s">
        <v>5049</v>
      </c>
      <c r="AD965" t="s">
        <v>7142</v>
      </c>
      <c r="AE965">
        <v>45</v>
      </c>
      <c r="AF965" t="s">
        <v>8595</v>
      </c>
      <c r="AG965" t="s">
        <v>8592</v>
      </c>
      <c r="AH965" t="s">
        <v>8951</v>
      </c>
      <c r="AJ965">
        <v>15333251299</v>
      </c>
      <c r="AL965" t="s">
        <v>5148</v>
      </c>
      <c r="AM965" t="s">
        <v>5387</v>
      </c>
      <c r="AN965" t="s">
        <v>6154</v>
      </c>
      <c r="AO965" t="s">
        <v>5102</v>
      </c>
      <c r="AP965" t="s">
        <v>5449</v>
      </c>
      <c r="AT965" t="s">
        <v>4998</v>
      </c>
      <c r="AU965" t="s">
        <v>5450</v>
      </c>
      <c r="AV965" t="s">
        <v>5451</v>
      </c>
      <c r="AW965" t="s">
        <v>8605</v>
      </c>
    </row>
    <row r="966" spans="1:49" hidden="1" x14ac:dyDescent="0.2">
      <c r="A966">
        <v>965</v>
      </c>
      <c r="B966" t="s">
        <v>278</v>
      </c>
      <c r="C966">
        <v>10000154</v>
      </c>
      <c r="H966">
        <v>187</v>
      </c>
      <c r="J966">
        <v>9000968</v>
      </c>
      <c r="K966" t="s">
        <v>278</v>
      </c>
      <c r="L966" t="s">
        <v>2185</v>
      </c>
      <c r="M966">
        <v>37994</v>
      </c>
      <c r="N966" t="s">
        <v>5513</v>
      </c>
      <c r="P966" t="s">
        <v>6367</v>
      </c>
      <c r="Q966" t="s">
        <v>7114</v>
      </c>
      <c r="S966">
        <v>43497</v>
      </c>
      <c r="T966" t="s">
        <v>3215</v>
      </c>
      <c r="U966" t="s">
        <v>4992</v>
      </c>
      <c r="V966" t="s">
        <v>2186</v>
      </c>
      <c r="W966" t="s">
        <v>160</v>
      </c>
      <c r="X966" t="s">
        <v>6057</v>
      </c>
      <c r="Y966" t="s">
        <v>5528</v>
      </c>
      <c r="Z966" t="s">
        <v>5528</v>
      </c>
      <c r="AC966" t="s">
        <v>5049</v>
      </c>
      <c r="AD966" t="s">
        <v>7143</v>
      </c>
      <c r="AE966">
        <v>52</v>
      </c>
      <c r="AF966" t="s">
        <v>8653</v>
      </c>
      <c r="AG966" t="s">
        <v>8592</v>
      </c>
      <c r="AH966" t="s">
        <v>8629</v>
      </c>
      <c r="AJ966">
        <v>13363200818</v>
      </c>
      <c r="AL966" t="s">
        <v>5951</v>
      </c>
      <c r="AM966" t="s">
        <v>6657</v>
      </c>
      <c r="AN966" t="s">
        <v>6555</v>
      </c>
      <c r="AO966" t="s">
        <v>5541</v>
      </c>
      <c r="AP966" t="s">
        <v>5449</v>
      </c>
      <c r="AT966" t="s">
        <v>4998</v>
      </c>
      <c r="AU966" t="s">
        <v>5450</v>
      </c>
      <c r="AV966" t="s">
        <v>5451</v>
      </c>
      <c r="AW966" t="s">
        <v>8605</v>
      </c>
    </row>
    <row r="967" spans="1:49" hidden="1" x14ac:dyDescent="0.2">
      <c r="A967">
        <v>966</v>
      </c>
      <c r="B967" t="s">
        <v>278</v>
      </c>
      <c r="C967">
        <v>10000154</v>
      </c>
      <c r="H967">
        <v>188</v>
      </c>
      <c r="J967">
        <v>9000969</v>
      </c>
      <c r="K967" t="s">
        <v>278</v>
      </c>
      <c r="L967" t="s">
        <v>2176</v>
      </c>
      <c r="M967">
        <v>37706</v>
      </c>
      <c r="N967" t="s">
        <v>5513</v>
      </c>
      <c r="P967" t="s">
        <v>6367</v>
      </c>
      <c r="Q967" t="s">
        <v>7120</v>
      </c>
      <c r="S967">
        <v>43497</v>
      </c>
      <c r="T967" t="s">
        <v>3215</v>
      </c>
      <c r="U967" t="s">
        <v>4992</v>
      </c>
      <c r="V967" t="s">
        <v>2177</v>
      </c>
      <c r="W967" t="s">
        <v>160</v>
      </c>
      <c r="X967" t="s">
        <v>6057</v>
      </c>
      <c r="Y967" t="s">
        <v>5528</v>
      </c>
      <c r="Z967" t="s">
        <v>5528</v>
      </c>
      <c r="AC967" t="s">
        <v>5483</v>
      </c>
      <c r="AD967" t="s">
        <v>7144</v>
      </c>
      <c r="AE967">
        <v>49</v>
      </c>
      <c r="AF967" t="s">
        <v>8591</v>
      </c>
      <c r="AG967" t="s">
        <v>8592</v>
      </c>
      <c r="AH967" t="s">
        <v>8952</v>
      </c>
      <c r="AJ967">
        <v>15033322804</v>
      </c>
      <c r="AL967" t="s">
        <v>5951</v>
      </c>
      <c r="AM967" t="s">
        <v>6657</v>
      </c>
      <c r="AN967" t="s">
        <v>6555</v>
      </c>
      <c r="AO967" t="s">
        <v>7145</v>
      </c>
      <c r="AP967" t="s">
        <v>5449</v>
      </c>
      <c r="AT967" t="s">
        <v>4998</v>
      </c>
      <c r="AU967" t="s">
        <v>5450</v>
      </c>
      <c r="AV967" t="s">
        <v>5451</v>
      </c>
      <c r="AW967" t="s">
        <v>8605</v>
      </c>
    </row>
    <row r="968" spans="1:49" hidden="1" x14ac:dyDescent="0.2">
      <c r="A968">
        <v>967</v>
      </c>
      <c r="B968" t="s">
        <v>278</v>
      </c>
      <c r="C968">
        <v>10000154</v>
      </c>
      <c r="H968">
        <v>189</v>
      </c>
      <c r="J968">
        <v>9000970</v>
      </c>
      <c r="K968" t="s">
        <v>278</v>
      </c>
      <c r="L968" t="s">
        <v>2155</v>
      </c>
      <c r="M968">
        <v>37595</v>
      </c>
      <c r="N968" t="s">
        <v>5513</v>
      </c>
      <c r="P968" t="s">
        <v>6367</v>
      </c>
      <c r="Q968" t="s">
        <v>7114</v>
      </c>
      <c r="S968">
        <v>43497</v>
      </c>
      <c r="T968" t="s">
        <v>3215</v>
      </c>
      <c r="U968" t="s">
        <v>4992</v>
      </c>
      <c r="V968" t="s">
        <v>2156</v>
      </c>
      <c r="W968" t="s">
        <v>160</v>
      </c>
      <c r="X968" t="s">
        <v>6057</v>
      </c>
      <c r="Y968" t="s">
        <v>5528</v>
      </c>
      <c r="Z968" t="s">
        <v>5528</v>
      </c>
      <c r="AC968" t="s">
        <v>5471</v>
      </c>
      <c r="AD968" t="s">
        <v>7146</v>
      </c>
      <c r="AE968">
        <v>41</v>
      </c>
      <c r="AF968" t="s">
        <v>8595</v>
      </c>
      <c r="AG968" t="s">
        <v>8592</v>
      </c>
      <c r="AH968" t="s">
        <v>7881</v>
      </c>
      <c r="AJ968">
        <v>13472906232</v>
      </c>
      <c r="AL968" t="s">
        <v>5951</v>
      </c>
      <c r="AM968" t="s">
        <v>6657</v>
      </c>
      <c r="AN968" t="s">
        <v>6555</v>
      </c>
      <c r="AO968" t="s">
        <v>5541</v>
      </c>
      <c r="AP968" t="s">
        <v>5449</v>
      </c>
      <c r="AT968" t="s">
        <v>4998</v>
      </c>
      <c r="AU968" t="s">
        <v>5450</v>
      </c>
      <c r="AV968" t="s">
        <v>5451</v>
      </c>
      <c r="AW968" t="s">
        <v>8605</v>
      </c>
    </row>
    <row r="969" spans="1:49" hidden="1" x14ac:dyDescent="0.2">
      <c r="A969">
        <v>968</v>
      </c>
      <c r="B969" t="s">
        <v>278</v>
      </c>
      <c r="C969">
        <v>10000154</v>
      </c>
      <c r="H969">
        <v>190</v>
      </c>
      <c r="J969">
        <v>9000971</v>
      </c>
      <c r="K969" t="s">
        <v>278</v>
      </c>
      <c r="L969" t="s">
        <v>2140</v>
      </c>
      <c r="M969">
        <v>37105</v>
      </c>
      <c r="N969" t="s">
        <v>5513</v>
      </c>
      <c r="P969" t="s">
        <v>6367</v>
      </c>
      <c r="Q969" t="s">
        <v>7111</v>
      </c>
      <c r="S969">
        <v>43497</v>
      </c>
      <c r="T969" t="s">
        <v>3215</v>
      </c>
      <c r="U969" t="s">
        <v>4992</v>
      </c>
      <c r="V969" t="s">
        <v>2141</v>
      </c>
      <c r="W969" t="s">
        <v>160</v>
      </c>
      <c r="X969" t="s">
        <v>6057</v>
      </c>
      <c r="Y969" t="s">
        <v>5528</v>
      </c>
      <c r="Z969" t="s">
        <v>5528</v>
      </c>
      <c r="AC969" t="s">
        <v>5471</v>
      </c>
      <c r="AD969" t="s">
        <v>7147</v>
      </c>
      <c r="AE969">
        <v>48</v>
      </c>
      <c r="AF969" t="s">
        <v>8591</v>
      </c>
      <c r="AG969" t="s">
        <v>8592</v>
      </c>
      <c r="AH969" t="s">
        <v>8727</v>
      </c>
      <c r="AJ969">
        <v>13503374711</v>
      </c>
      <c r="AL969" t="s">
        <v>5148</v>
      </c>
      <c r="AM969" t="s">
        <v>5387</v>
      </c>
      <c r="AN969" t="s">
        <v>7148</v>
      </c>
      <c r="AO969" t="s">
        <v>7133</v>
      </c>
      <c r="AP969" t="s">
        <v>5449</v>
      </c>
      <c r="AT969" t="s">
        <v>4998</v>
      </c>
      <c r="AU969" t="s">
        <v>5450</v>
      </c>
      <c r="AV969" t="s">
        <v>5451</v>
      </c>
      <c r="AW969" t="s">
        <v>8605</v>
      </c>
    </row>
    <row r="970" spans="1:49" hidden="1" x14ac:dyDescent="0.2">
      <c r="A970">
        <v>969</v>
      </c>
      <c r="B970" t="s">
        <v>278</v>
      </c>
      <c r="C970">
        <v>10000154</v>
      </c>
      <c r="H970">
        <v>191</v>
      </c>
      <c r="J970">
        <v>9000972</v>
      </c>
      <c r="K970" t="s">
        <v>278</v>
      </c>
      <c r="L970" t="s">
        <v>2173</v>
      </c>
      <c r="M970">
        <v>37689</v>
      </c>
      <c r="N970" t="s">
        <v>5513</v>
      </c>
      <c r="P970" t="s">
        <v>6367</v>
      </c>
      <c r="Q970" t="s">
        <v>7120</v>
      </c>
      <c r="S970">
        <v>43497</v>
      </c>
      <c r="T970" t="s">
        <v>3215</v>
      </c>
      <c r="U970" t="s">
        <v>4992</v>
      </c>
      <c r="V970" t="s">
        <v>2174</v>
      </c>
      <c r="W970" t="s">
        <v>160</v>
      </c>
      <c r="X970" t="s">
        <v>6057</v>
      </c>
      <c r="Y970" t="s">
        <v>5528</v>
      </c>
      <c r="Z970" t="s">
        <v>5528</v>
      </c>
      <c r="AC970" t="s">
        <v>5471</v>
      </c>
      <c r="AD970" t="s">
        <v>7149</v>
      </c>
      <c r="AE970">
        <v>45</v>
      </c>
      <c r="AF970" t="s">
        <v>8595</v>
      </c>
      <c r="AG970" t="s">
        <v>8592</v>
      </c>
      <c r="AH970" t="s">
        <v>6659</v>
      </c>
      <c r="AJ970">
        <v>18330565952</v>
      </c>
      <c r="AL970" t="s">
        <v>5951</v>
      </c>
      <c r="AM970" t="s">
        <v>6657</v>
      </c>
      <c r="AN970" t="s">
        <v>6555</v>
      </c>
      <c r="AO970" t="s">
        <v>5541</v>
      </c>
      <c r="AP970" t="s">
        <v>5449</v>
      </c>
      <c r="AT970" t="s">
        <v>4998</v>
      </c>
      <c r="AU970" t="s">
        <v>5450</v>
      </c>
      <c r="AV970" t="s">
        <v>5451</v>
      </c>
      <c r="AW970" t="s">
        <v>8605</v>
      </c>
    </row>
    <row r="971" spans="1:49" x14ac:dyDescent="0.2">
      <c r="A971">
        <v>970</v>
      </c>
      <c r="B971" t="s">
        <v>278</v>
      </c>
      <c r="C971">
        <v>10000154</v>
      </c>
      <c r="H971">
        <v>192</v>
      </c>
      <c r="J971">
        <v>9000973</v>
      </c>
      <c r="K971" t="s">
        <v>278</v>
      </c>
      <c r="L971" t="s">
        <v>2143</v>
      </c>
      <c r="M971">
        <v>37159</v>
      </c>
      <c r="N971" t="s">
        <v>5513</v>
      </c>
      <c r="P971" t="s">
        <v>6367</v>
      </c>
      <c r="Q971" t="s">
        <v>7111</v>
      </c>
      <c r="S971">
        <v>43497</v>
      </c>
      <c r="T971" t="s">
        <v>3215</v>
      </c>
      <c r="U971" t="s">
        <v>4992</v>
      </c>
      <c r="V971" t="s">
        <v>2144</v>
      </c>
      <c r="W971" t="s">
        <v>160</v>
      </c>
      <c r="X971" t="s">
        <v>6057</v>
      </c>
      <c r="Y971" t="s">
        <v>5528</v>
      </c>
      <c r="Z971" t="s">
        <v>5528</v>
      </c>
      <c r="AC971" t="s">
        <v>5049</v>
      </c>
      <c r="AD971" t="s">
        <v>7150</v>
      </c>
      <c r="AE971">
        <v>35</v>
      </c>
      <c r="AF971" t="s">
        <v>8604</v>
      </c>
      <c r="AG971" t="s">
        <v>8603</v>
      </c>
      <c r="AH971" t="s">
        <v>8157</v>
      </c>
      <c r="AJ971">
        <v>13472933731</v>
      </c>
      <c r="AL971" t="s">
        <v>7151</v>
      </c>
      <c r="AM971" t="s">
        <v>7726</v>
      </c>
      <c r="AN971" t="s">
        <v>7152</v>
      </c>
      <c r="AO971" t="s">
        <v>7153</v>
      </c>
      <c r="AP971" t="s">
        <v>5449</v>
      </c>
      <c r="AR971" t="s">
        <v>5195</v>
      </c>
      <c r="AS971" t="s">
        <v>5195</v>
      </c>
      <c r="AT971" t="s">
        <v>4998</v>
      </c>
      <c r="AU971" t="s">
        <v>5450</v>
      </c>
      <c r="AV971" t="s">
        <v>5451</v>
      </c>
      <c r="AW971" t="s">
        <v>8605</v>
      </c>
    </row>
    <row r="972" spans="1:49" hidden="1" x14ac:dyDescent="0.2">
      <c r="A972">
        <v>971</v>
      </c>
      <c r="B972" t="s">
        <v>278</v>
      </c>
      <c r="C972">
        <v>10000154</v>
      </c>
      <c r="H972">
        <v>193</v>
      </c>
      <c r="J972">
        <v>9000974</v>
      </c>
      <c r="K972" t="s">
        <v>278</v>
      </c>
      <c r="L972" t="s">
        <v>2146</v>
      </c>
      <c r="M972">
        <v>37164</v>
      </c>
      <c r="N972" t="s">
        <v>5513</v>
      </c>
      <c r="P972" t="s">
        <v>6367</v>
      </c>
      <c r="Q972" t="s">
        <v>7111</v>
      </c>
      <c r="S972">
        <v>43497</v>
      </c>
      <c r="T972" t="s">
        <v>3215</v>
      </c>
      <c r="U972" t="s">
        <v>4992</v>
      </c>
      <c r="V972" t="s">
        <v>2147</v>
      </c>
      <c r="W972" t="s">
        <v>160</v>
      </c>
      <c r="X972" t="s">
        <v>6057</v>
      </c>
      <c r="Y972" t="s">
        <v>5528</v>
      </c>
      <c r="Z972" t="s">
        <v>5528</v>
      </c>
      <c r="AC972" t="s">
        <v>5487</v>
      </c>
      <c r="AD972" t="s">
        <v>7154</v>
      </c>
      <c r="AE972">
        <v>41</v>
      </c>
      <c r="AF972" t="s">
        <v>8607</v>
      </c>
      <c r="AG972" t="s">
        <v>8592</v>
      </c>
      <c r="AH972" t="s">
        <v>8953</v>
      </c>
      <c r="AJ972">
        <v>13785512585</v>
      </c>
      <c r="AL972" t="s">
        <v>5951</v>
      </c>
      <c r="AM972" t="s">
        <v>6657</v>
      </c>
      <c r="AN972" t="s">
        <v>6307</v>
      </c>
      <c r="AO972" t="s">
        <v>5541</v>
      </c>
      <c r="AP972" t="s">
        <v>5449</v>
      </c>
      <c r="AT972" t="s">
        <v>4998</v>
      </c>
      <c r="AU972" t="s">
        <v>5450</v>
      </c>
      <c r="AV972" t="s">
        <v>5451</v>
      </c>
      <c r="AW972" t="s">
        <v>8605</v>
      </c>
    </row>
    <row r="973" spans="1:49" hidden="1" x14ac:dyDescent="0.2">
      <c r="A973">
        <v>972</v>
      </c>
      <c r="B973" t="s">
        <v>278</v>
      </c>
      <c r="C973">
        <v>10000154</v>
      </c>
      <c r="H973">
        <v>194</v>
      </c>
      <c r="J973">
        <v>9000975</v>
      </c>
      <c r="K973" t="s">
        <v>278</v>
      </c>
      <c r="L973" t="s">
        <v>2123</v>
      </c>
      <c r="M973">
        <v>36976</v>
      </c>
      <c r="N973" t="s">
        <v>5513</v>
      </c>
      <c r="P973" t="s">
        <v>6367</v>
      </c>
      <c r="Q973" t="s">
        <v>7125</v>
      </c>
      <c r="S973">
        <v>43497</v>
      </c>
      <c r="T973" t="s">
        <v>3215</v>
      </c>
      <c r="U973" t="s">
        <v>4992</v>
      </c>
      <c r="V973" t="s">
        <v>2124</v>
      </c>
      <c r="W973" t="s">
        <v>160</v>
      </c>
      <c r="X973" t="s">
        <v>6057</v>
      </c>
      <c r="Y973" t="s">
        <v>5528</v>
      </c>
      <c r="Z973" t="s">
        <v>5528</v>
      </c>
      <c r="AC973" t="s">
        <v>5483</v>
      </c>
      <c r="AD973" t="s">
        <v>7155</v>
      </c>
      <c r="AE973">
        <v>42</v>
      </c>
      <c r="AF973" t="s">
        <v>8595</v>
      </c>
      <c r="AG973" t="s">
        <v>8592</v>
      </c>
      <c r="AH973" t="s">
        <v>8949</v>
      </c>
      <c r="AJ973">
        <v>13733255448</v>
      </c>
      <c r="AL973" t="s">
        <v>5951</v>
      </c>
      <c r="AM973" t="s">
        <v>6657</v>
      </c>
      <c r="AN973" t="s">
        <v>5952</v>
      </c>
      <c r="AO973" t="s">
        <v>5541</v>
      </c>
      <c r="AP973" t="s">
        <v>5449</v>
      </c>
      <c r="AT973" t="s">
        <v>4998</v>
      </c>
      <c r="AU973" t="s">
        <v>5450</v>
      </c>
      <c r="AV973" t="s">
        <v>5451</v>
      </c>
      <c r="AW973" t="s">
        <v>8605</v>
      </c>
    </row>
    <row r="974" spans="1:49" hidden="1" x14ac:dyDescent="0.2">
      <c r="A974">
        <v>973</v>
      </c>
      <c r="B974" t="s">
        <v>278</v>
      </c>
      <c r="C974">
        <v>10000154</v>
      </c>
      <c r="H974">
        <v>195</v>
      </c>
      <c r="J974">
        <v>9000976</v>
      </c>
      <c r="K974" t="s">
        <v>278</v>
      </c>
      <c r="L974" t="s">
        <v>2158</v>
      </c>
      <c r="M974">
        <v>37617</v>
      </c>
      <c r="N974" t="s">
        <v>5513</v>
      </c>
      <c r="P974" t="s">
        <v>6367</v>
      </c>
      <c r="Q974" t="s">
        <v>7114</v>
      </c>
      <c r="S974">
        <v>43497</v>
      </c>
      <c r="T974" t="s">
        <v>3215</v>
      </c>
      <c r="U974" t="s">
        <v>4992</v>
      </c>
      <c r="V974" t="s">
        <v>2159</v>
      </c>
      <c r="W974" t="s">
        <v>160</v>
      </c>
      <c r="X974" t="s">
        <v>6057</v>
      </c>
      <c r="Y974" t="s">
        <v>5528</v>
      </c>
      <c r="Z974" t="s">
        <v>5528</v>
      </c>
      <c r="AC974" t="s">
        <v>5049</v>
      </c>
      <c r="AD974" t="s">
        <v>7156</v>
      </c>
      <c r="AE974">
        <v>44</v>
      </c>
      <c r="AF974" t="s">
        <v>8595</v>
      </c>
      <c r="AG974" t="s">
        <v>8592</v>
      </c>
      <c r="AH974" t="s">
        <v>8596</v>
      </c>
      <c r="AJ974">
        <v>19931500102</v>
      </c>
      <c r="AL974" t="s">
        <v>5951</v>
      </c>
      <c r="AM974" t="s">
        <v>6657</v>
      </c>
      <c r="AN974" t="s">
        <v>5952</v>
      </c>
      <c r="AO974" t="s">
        <v>5541</v>
      </c>
      <c r="AP974" t="s">
        <v>5449</v>
      </c>
      <c r="AT974" t="s">
        <v>4998</v>
      </c>
      <c r="AU974" t="s">
        <v>5450</v>
      </c>
      <c r="AV974" t="s">
        <v>5451</v>
      </c>
      <c r="AW974" t="s">
        <v>8605</v>
      </c>
    </row>
    <row r="975" spans="1:49" hidden="1" x14ac:dyDescent="0.2">
      <c r="A975">
        <v>974</v>
      </c>
      <c r="B975" t="s">
        <v>278</v>
      </c>
      <c r="C975">
        <v>10000154</v>
      </c>
      <c r="H975">
        <v>196</v>
      </c>
      <c r="J975">
        <v>9000977</v>
      </c>
      <c r="K975" t="s">
        <v>278</v>
      </c>
      <c r="L975" t="s">
        <v>2084</v>
      </c>
      <c r="M975">
        <v>20381</v>
      </c>
      <c r="N975" t="s">
        <v>5513</v>
      </c>
      <c r="P975" t="s">
        <v>6367</v>
      </c>
      <c r="Q975" t="s">
        <v>7120</v>
      </c>
      <c r="S975">
        <v>43586</v>
      </c>
      <c r="T975" t="s">
        <v>3215</v>
      </c>
      <c r="U975" t="s">
        <v>4992</v>
      </c>
      <c r="V975" t="s">
        <v>2085</v>
      </c>
      <c r="W975" t="s">
        <v>160</v>
      </c>
      <c r="X975" t="s">
        <v>6057</v>
      </c>
      <c r="Y975" t="s">
        <v>5528</v>
      </c>
      <c r="Z975" t="s">
        <v>5528</v>
      </c>
      <c r="AC975" t="s">
        <v>5471</v>
      </c>
      <c r="AD975" t="s">
        <v>7157</v>
      </c>
      <c r="AE975">
        <v>43</v>
      </c>
      <c r="AF975" t="s">
        <v>8595</v>
      </c>
      <c r="AG975" t="s">
        <v>8592</v>
      </c>
      <c r="AH975" t="s">
        <v>8711</v>
      </c>
      <c r="AJ975">
        <v>15383858875</v>
      </c>
      <c r="AL975" t="s">
        <v>5951</v>
      </c>
      <c r="AM975" t="s">
        <v>6657</v>
      </c>
      <c r="AN975" t="s">
        <v>6555</v>
      </c>
      <c r="AO975" t="s">
        <v>5541</v>
      </c>
      <c r="AP975" t="s">
        <v>5449</v>
      </c>
      <c r="AT975" t="s">
        <v>4998</v>
      </c>
      <c r="AU975" t="s">
        <v>5450</v>
      </c>
      <c r="AV975" t="s">
        <v>5451</v>
      </c>
      <c r="AW975" t="s">
        <v>8605</v>
      </c>
    </row>
    <row r="976" spans="1:49" hidden="1" x14ac:dyDescent="0.2">
      <c r="A976">
        <v>975</v>
      </c>
      <c r="B976" t="s">
        <v>278</v>
      </c>
      <c r="C976">
        <v>10000154</v>
      </c>
      <c r="H976">
        <v>197</v>
      </c>
      <c r="J976">
        <v>9000978</v>
      </c>
      <c r="K976" t="s">
        <v>278</v>
      </c>
      <c r="L976" t="s">
        <v>819</v>
      </c>
      <c r="M976">
        <v>37018</v>
      </c>
      <c r="N976" t="s">
        <v>5513</v>
      </c>
      <c r="P976" t="s">
        <v>6367</v>
      </c>
      <c r="Q976" t="s">
        <v>7120</v>
      </c>
      <c r="S976">
        <v>43497</v>
      </c>
      <c r="T976" t="s">
        <v>3215</v>
      </c>
      <c r="U976" t="s">
        <v>5522</v>
      </c>
      <c r="V976" t="s">
        <v>2132</v>
      </c>
      <c r="W976" t="s">
        <v>160</v>
      </c>
      <c r="X976" t="s">
        <v>6057</v>
      </c>
      <c r="Y976" t="s">
        <v>5528</v>
      </c>
      <c r="Z976" t="s">
        <v>5528</v>
      </c>
      <c r="AC976" t="s">
        <v>5487</v>
      </c>
      <c r="AD976" t="s">
        <v>7158</v>
      </c>
      <c r="AE976">
        <v>36</v>
      </c>
      <c r="AF976" t="s">
        <v>8607</v>
      </c>
      <c r="AG976" t="s">
        <v>8592</v>
      </c>
      <c r="AH976" t="s">
        <v>7969</v>
      </c>
      <c r="AI976">
        <v>38796</v>
      </c>
      <c r="AJ976">
        <v>15932500775</v>
      </c>
      <c r="AL976" t="s">
        <v>5148</v>
      </c>
      <c r="AM976" t="s">
        <v>5387</v>
      </c>
      <c r="AN976" t="s">
        <v>7159</v>
      </c>
      <c r="AO976" t="s">
        <v>5858</v>
      </c>
      <c r="AP976" t="s">
        <v>5449</v>
      </c>
      <c r="AR976" t="s">
        <v>5195</v>
      </c>
      <c r="AS976" t="s">
        <v>5195</v>
      </c>
      <c r="AT976" t="s">
        <v>4998</v>
      </c>
      <c r="AU976" t="s">
        <v>5450</v>
      </c>
      <c r="AV976" t="s">
        <v>5451</v>
      </c>
      <c r="AW976" t="s">
        <v>8605</v>
      </c>
    </row>
    <row r="977" spans="1:49" hidden="1" x14ac:dyDescent="0.2">
      <c r="A977">
        <v>976</v>
      </c>
      <c r="B977" t="s">
        <v>278</v>
      </c>
      <c r="C977">
        <v>10000154</v>
      </c>
      <c r="H977">
        <v>198</v>
      </c>
      <c r="J977">
        <v>9000980</v>
      </c>
      <c r="K977" t="s">
        <v>278</v>
      </c>
      <c r="L977" t="s">
        <v>2096</v>
      </c>
      <c r="M977">
        <v>23670</v>
      </c>
      <c r="N977" t="s">
        <v>5513</v>
      </c>
      <c r="P977" t="s">
        <v>6367</v>
      </c>
      <c r="Q977" t="s">
        <v>7116</v>
      </c>
      <c r="S977">
        <v>43497</v>
      </c>
      <c r="T977" t="s">
        <v>3215</v>
      </c>
      <c r="U977" t="s">
        <v>4992</v>
      </c>
      <c r="V977" t="s">
        <v>2097</v>
      </c>
      <c r="W977" t="s">
        <v>160</v>
      </c>
      <c r="X977" t="s">
        <v>6057</v>
      </c>
      <c r="Y977" t="s">
        <v>5528</v>
      </c>
      <c r="Z977" t="s">
        <v>5528</v>
      </c>
      <c r="AC977" t="s">
        <v>5487</v>
      </c>
      <c r="AD977" t="s">
        <v>7160</v>
      </c>
      <c r="AE977">
        <v>39</v>
      </c>
      <c r="AF977" t="s">
        <v>8607</v>
      </c>
      <c r="AG977" t="s">
        <v>8592</v>
      </c>
      <c r="AH977" t="s">
        <v>8954</v>
      </c>
      <c r="AJ977">
        <v>13933404413</v>
      </c>
      <c r="AL977" t="s">
        <v>5951</v>
      </c>
      <c r="AM977" t="s">
        <v>6657</v>
      </c>
      <c r="AP977" t="s">
        <v>5449</v>
      </c>
      <c r="AT977" t="s">
        <v>4998</v>
      </c>
      <c r="AU977" t="s">
        <v>5450</v>
      </c>
      <c r="AV977" t="s">
        <v>5451</v>
      </c>
      <c r="AW977" t="s">
        <v>8605</v>
      </c>
    </row>
    <row r="978" spans="1:49" hidden="1" x14ac:dyDescent="0.2">
      <c r="A978">
        <v>977</v>
      </c>
      <c r="B978" t="s">
        <v>278</v>
      </c>
      <c r="C978">
        <v>10000154</v>
      </c>
      <c r="H978">
        <v>199</v>
      </c>
      <c r="J978">
        <v>9000981</v>
      </c>
      <c r="K978" t="s">
        <v>278</v>
      </c>
      <c r="L978" t="s">
        <v>2137</v>
      </c>
      <c r="M978">
        <v>37079</v>
      </c>
      <c r="N978" t="s">
        <v>5513</v>
      </c>
      <c r="P978" t="s">
        <v>6367</v>
      </c>
      <c r="Q978" t="s">
        <v>7111</v>
      </c>
      <c r="S978">
        <v>43497</v>
      </c>
      <c r="T978" t="s">
        <v>3215</v>
      </c>
      <c r="U978" t="s">
        <v>4992</v>
      </c>
      <c r="V978" t="s">
        <v>2138</v>
      </c>
      <c r="W978" t="s">
        <v>160</v>
      </c>
      <c r="X978" t="s">
        <v>6057</v>
      </c>
      <c r="Y978" t="s">
        <v>5528</v>
      </c>
      <c r="Z978" t="s">
        <v>5528</v>
      </c>
      <c r="AC978" t="s">
        <v>5471</v>
      </c>
      <c r="AD978" t="s">
        <v>7161</v>
      </c>
      <c r="AE978">
        <v>41</v>
      </c>
      <c r="AF978" t="s">
        <v>8607</v>
      </c>
      <c r="AG978" t="s">
        <v>8592</v>
      </c>
      <c r="AH978" t="s">
        <v>8714</v>
      </c>
      <c r="AJ978">
        <v>13932523432</v>
      </c>
      <c r="AL978" t="s">
        <v>5148</v>
      </c>
      <c r="AM978" t="s">
        <v>5387</v>
      </c>
      <c r="AN978" t="s">
        <v>5158</v>
      </c>
      <c r="AO978" t="s">
        <v>5159</v>
      </c>
      <c r="AP978" t="s">
        <v>5449</v>
      </c>
      <c r="AT978" t="s">
        <v>4998</v>
      </c>
      <c r="AU978" t="s">
        <v>5450</v>
      </c>
      <c r="AV978" t="s">
        <v>5451</v>
      </c>
      <c r="AW978" t="s">
        <v>8605</v>
      </c>
    </row>
    <row r="979" spans="1:49" hidden="1" x14ac:dyDescent="0.2">
      <c r="A979">
        <v>978</v>
      </c>
      <c r="B979" t="s">
        <v>278</v>
      </c>
      <c r="C979">
        <v>10000154</v>
      </c>
      <c r="H979">
        <v>200</v>
      </c>
      <c r="J979">
        <v>9000982</v>
      </c>
      <c r="K979" t="s">
        <v>278</v>
      </c>
      <c r="L979" t="s">
        <v>2188</v>
      </c>
      <c r="M979">
        <v>38012</v>
      </c>
      <c r="N979" t="s">
        <v>5513</v>
      </c>
      <c r="P979" t="s">
        <v>6367</v>
      </c>
      <c r="Q979" t="s">
        <v>7114</v>
      </c>
      <c r="S979">
        <v>43497</v>
      </c>
      <c r="T979" t="s">
        <v>3215</v>
      </c>
      <c r="U979" t="s">
        <v>4992</v>
      </c>
      <c r="V979" t="s">
        <v>2189</v>
      </c>
      <c r="W979" t="s">
        <v>160</v>
      </c>
      <c r="X979" t="s">
        <v>6057</v>
      </c>
      <c r="Y979" t="s">
        <v>5528</v>
      </c>
      <c r="Z979" t="s">
        <v>5528</v>
      </c>
      <c r="AC979" t="s">
        <v>5483</v>
      </c>
      <c r="AD979" t="s">
        <v>7162</v>
      </c>
      <c r="AE979">
        <v>51</v>
      </c>
      <c r="AF979" t="s">
        <v>8653</v>
      </c>
      <c r="AG979" t="s">
        <v>8592</v>
      </c>
      <c r="AH979" t="s">
        <v>8955</v>
      </c>
      <c r="AJ979">
        <v>15081575215</v>
      </c>
      <c r="AL979" t="s">
        <v>6203</v>
      </c>
      <c r="AM979" t="s">
        <v>7726</v>
      </c>
      <c r="AN979" t="s">
        <v>6555</v>
      </c>
      <c r="AO979" t="s">
        <v>6678</v>
      </c>
      <c r="AP979" t="s">
        <v>5449</v>
      </c>
      <c r="AT979" t="s">
        <v>4998</v>
      </c>
      <c r="AU979" t="s">
        <v>5450</v>
      </c>
      <c r="AV979" t="s">
        <v>5451</v>
      </c>
      <c r="AW979" t="s">
        <v>8605</v>
      </c>
    </row>
    <row r="980" spans="1:49" x14ac:dyDescent="0.2">
      <c r="A980">
        <v>979</v>
      </c>
      <c r="B980" t="s">
        <v>278</v>
      </c>
      <c r="C980">
        <v>10000154</v>
      </c>
      <c r="H980">
        <v>201</v>
      </c>
      <c r="J980">
        <v>9000983</v>
      </c>
      <c r="K980" t="s">
        <v>278</v>
      </c>
      <c r="L980" t="s">
        <v>2211</v>
      </c>
      <c r="M980">
        <v>200705</v>
      </c>
      <c r="N980" t="s">
        <v>5513</v>
      </c>
      <c r="P980" t="s">
        <v>6367</v>
      </c>
      <c r="Q980" t="s">
        <v>7111</v>
      </c>
      <c r="S980">
        <v>43497</v>
      </c>
      <c r="T980" t="s">
        <v>3215</v>
      </c>
      <c r="U980" t="s">
        <v>4992</v>
      </c>
      <c r="V980" t="s">
        <v>2212</v>
      </c>
      <c r="W980" t="s">
        <v>160</v>
      </c>
      <c r="X980" t="s">
        <v>6057</v>
      </c>
      <c r="Y980" t="s">
        <v>5528</v>
      </c>
      <c r="Z980" t="s">
        <v>5528</v>
      </c>
      <c r="AD980" t="s">
        <v>7163</v>
      </c>
      <c r="AE980">
        <v>29</v>
      </c>
      <c r="AF980" t="s">
        <v>8602</v>
      </c>
      <c r="AG980" t="s">
        <v>8603</v>
      </c>
      <c r="AH980" t="s">
        <v>8956</v>
      </c>
      <c r="AJ980">
        <v>15176711991</v>
      </c>
      <c r="AL980" t="s">
        <v>5148</v>
      </c>
      <c r="AM980" t="s">
        <v>5387</v>
      </c>
      <c r="AN980" t="s">
        <v>5952</v>
      </c>
      <c r="AO980" t="s">
        <v>7164</v>
      </c>
      <c r="AP980" t="s">
        <v>5449</v>
      </c>
      <c r="AR980" t="s">
        <v>5195</v>
      </c>
      <c r="AS980" t="s">
        <v>5195</v>
      </c>
      <c r="AT980" t="s">
        <v>4998</v>
      </c>
      <c r="AU980" t="s">
        <v>5450</v>
      </c>
      <c r="AV980" t="s">
        <v>5451</v>
      </c>
      <c r="AW980" t="s">
        <v>8605</v>
      </c>
    </row>
    <row r="981" spans="1:49" hidden="1" x14ac:dyDescent="0.2">
      <c r="A981">
        <v>980</v>
      </c>
      <c r="B981" t="s">
        <v>278</v>
      </c>
      <c r="C981">
        <v>10000154</v>
      </c>
      <c r="H981">
        <v>202</v>
      </c>
      <c r="J981">
        <v>9000984</v>
      </c>
      <c r="K981" t="s">
        <v>278</v>
      </c>
      <c r="L981" t="s">
        <v>2149</v>
      </c>
      <c r="M981">
        <v>37172</v>
      </c>
      <c r="N981" t="s">
        <v>5513</v>
      </c>
      <c r="P981" t="s">
        <v>6367</v>
      </c>
      <c r="Q981" t="s">
        <v>7120</v>
      </c>
      <c r="S981">
        <v>43497</v>
      </c>
      <c r="T981" t="s">
        <v>3215</v>
      </c>
      <c r="U981" t="s">
        <v>4992</v>
      </c>
      <c r="V981" t="s">
        <v>2150</v>
      </c>
      <c r="W981" t="s">
        <v>160</v>
      </c>
      <c r="X981" t="s">
        <v>6057</v>
      </c>
      <c r="Y981" t="s">
        <v>5528</v>
      </c>
      <c r="Z981" t="s">
        <v>5528</v>
      </c>
      <c r="AC981" t="s">
        <v>5049</v>
      </c>
      <c r="AD981" t="s">
        <v>7165</v>
      </c>
      <c r="AE981">
        <v>46</v>
      </c>
      <c r="AF981" t="s">
        <v>8591</v>
      </c>
      <c r="AG981" t="s">
        <v>8592</v>
      </c>
      <c r="AH981" t="s">
        <v>6659</v>
      </c>
      <c r="AJ981">
        <v>13513053452</v>
      </c>
      <c r="AL981" t="s">
        <v>5951</v>
      </c>
      <c r="AM981" t="s">
        <v>6657</v>
      </c>
      <c r="AN981" t="s">
        <v>6751</v>
      </c>
      <c r="AO981" t="s">
        <v>6593</v>
      </c>
      <c r="AP981" t="s">
        <v>5449</v>
      </c>
      <c r="AT981" t="s">
        <v>4998</v>
      </c>
      <c r="AU981" t="s">
        <v>5450</v>
      </c>
      <c r="AV981" t="s">
        <v>5451</v>
      </c>
      <c r="AW981" t="s">
        <v>8605</v>
      </c>
    </row>
    <row r="982" spans="1:49" hidden="1" x14ac:dyDescent="0.2">
      <c r="A982">
        <v>981</v>
      </c>
      <c r="B982" t="s">
        <v>278</v>
      </c>
      <c r="C982">
        <v>10000154</v>
      </c>
      <c r="H982">
        <v>203</v>
      </c>
      <c r="J982">
        <v>9000985</v>
      </c>
      <c r="K982" t="s">
        <v>278</v>
      </c>
      <c r="L982" t="s">
        <v>2191</v>
      </c>
      <c r="M982">
        <v>38085</v>
      </c>
      <c r="N982" t="s">
        <v>5513</v>
      </c>
      <c r="P982" t="s">
        <v>6367</v>
      </c>
      <c r="Q982" t="s">
        <v>7114</v>
      </c>
      <c r="S982">
        <v>43497</v>
      </c>
      <c r="T982" t="s">
        <v>3215</v>
      </c>
      <c r="U982" t="s">
        <v>4992</v>
      </c>
      <c r="V982" t="s">
        <v>2192</v>
      </c>
      <c r="W982" t="s">
        <v>160</v>
      </c>
      <c r="X982" t="s">
        <v>6057</v>
      </c>
      <c r="Y982" t="s">
        <v>5528</v>
      </c>
      <c r="Z982" t="s">
        <v>5528</v>
      </c>
      <c r="AC982" t="s">
        <v>5049</v>
      </c>
      <c r="AD982" t="s">
        <v>7166</v>
      </c>
      <c r="AE982">
        <v>48</v>
      </c>
      <c r="AF982" t="s">
        <v>8591</v>
      </c>
      <c r="AG982" t="s">
        <v>8592</v>
      </c>
      <c r="AH982" t="s">
        <v>7414</v>
      </c>
      <c r="AJ982">
        <v>13315550529</v>
      </c>
      <c r="AL982" t="s">
        <v>6203</v>
      </c>
      <c r="AM982" t="s">
        <v>7726</v>
      </c>
      <c r="AO982" t="s">
        <v>7167</v>
      </c>
      <c r="AP982" t="s">
        <v>5449</v>
      </c>
      <c r="AR982" t="s">
        <v>5195</v>
      </c>
      <c r="AS982" t="s">
        <v>5195</v>
      </c>
      <c r="AT982" t="s">
        <v>4998</v>
      </c>
      <c r="AU982" t="s">
        <v>5450</v>
      </c>
      <c r="AV982" t="s">
        <v>5451</v>
      </c>
      <c r="AW982" t="s">
        <v>8605</v>
      </c>
    </row>
    <row r="983" spans="1:49" hidden="1" x14ac:dyDescent="0.2">
      <c r="A983">
        <v>982</v>
      </c>
      <c r="B983" t="s">
        <v>278</v>
      </c>
      <c r="C983">
        <v>10000154</v>
      </c>
      <c r="H983">
        <v>204</v>
      </c>
      <c r="J983">
        <v>9000986</v>
      </c>
      <c r="K983" t="s">
        <v>278</v>
      </c>
      <c r="L983" t="s">
        <v>2164</v>
      </c>
      <c r="M983">
        <v>37642</v>
      </c>
      <c r="N983" t="s">
        <v>5513</v>
      </c>
      <c r="P983" t="s">
        <v>6367</v>
      </c>
      <c r="Q983" t="s">
        <v>7116</v>
      </c>
      <c r="S983">
        <v>43497</v>
      </c>
      <c r="T983" t="s">
        <v>3215</v>
      </c>
      <c r="U983" t="s">
        <v>4992</v>
      </c>
      <c r="V983" t="s">
        <v>2165</v>
      </c>
      <c r="W983" t="s">
        <v>160</v>
      </c>
      <c r="X983" t="s">
        <v>6057</v>
      </c>
      <c r="Y983" t="s">
        <v>5528</v>
      </c>
      <c r="Z983" t="s">
        <v>5528</v>
      </c>
      <c r="AC983" t="s">
        <v>5471</v>
      </c>
      <c r="AD983" t="s">
        <v>7168</v>
      </c>
      <c r="AE983">
        <v>39</v>
      </c>
      <c r="AF983" t="s">
        <v>8607</v>
      </c>
      <c r="AG983" t="s">
        <v>8592</v>
      </c>
      <c r="AH983" t="s">
        <v>8957</v>
      </c>
      <c r="AJ983">
        <v>15930841010</v>
      </c>
      <c r="AL983" t="s">
        <v>5951</v>
      </c>
      <c r="AM983" t="s">
        <v>6657</v>
      </c>
      <c r="AN983" t="s">
        <v>6555</v>
      </c>
      <c r="AO983" t="s">
        <v>5541</v>
      </c>
      <c r="AP983" t="s">
        <v>5449</v>
      </c>
      <c r="AT983" t="s">
        <v>4998</v>
      </c>
      <c r="AU983" t="s">
        <v>5450</v>
      </c>
      <c r="AV983" t="s">
        <v>5451</v>
      </c>
      <c r="AW983" t="s">
        <v>8605</v>
      </c>
    </row>
    <row r="984" spans="1:49" x14ac:dyDescent="0.2">
      <c r="A984">
        <v>983</v>
      </c>
      <c r="B984" t="s">
        <v>278</v>
      </c>
      <c r="C984">
        <v>10000154</v>
      </c>
      <c r="H984">
        <v>205</v>
      </c>
      <c r="J984">
        <v>9001017</v>
      </c>
      <c r="K984" t="s">
        <v>278</v>
      </c>
      <c r="L984" t="s">
        <v>2309</v>
      </c>
      <c r="M984">
        <v>21851</v>
      </c>
      <c r="N984" t="s">
        <v>5513</v>
      </c>
      <c r="P984" t="s">
        <v>6367</v>
      </c>
      <c r="Q984" t="s">
        <v>7111</v>
      </c>
      <c r="T984" t="s">
        <v>3215</v>
      </c>
      <c r="U984" t="s">
        <v>4992</v>
      </c>
      <c r="V984" t="s">
        <v>2310</v>
      </c>
      <c r="W984" t="s">
        <v>160</v>
      </c>
      <c r="X984" t="s">
        <v>6057</v>
      </c>
      <c r="Y984" t="s">
        <v>5528</v>
      </c>
      <c r="Z984" t="s">
        <v>5528</v>
      </c>
      <c r="AC984" t="s">
        <v>5049</v>
      </c>
      <c r="AD984" t="s">
        <v>7169</v>
      </c>
      <c r="AE984">
        <v>35</v>
      </c>
      <c r="AF984" t="s">
        <v>8604</v>
      </c>
      <c r="AG984" t="s">
        <v>8603</v>
      </c>
      <c r="AH984" t="s">
        <v>6742</v>
      </c>
      <c r="AJ984">
        <v>13013282033</v>
      </c>
      <c r="AL984" t="s">
        <v>5010</v>
      </c>
      <c r="AM984" t="s">
        <v>5010</v>
      </c>
      <c r="AN984" t="s">
        <v>7170</v>
      </c>
      <c r="AO984" t="s">
        <v>7171</v>
      </c>
      <c r="AT984" t="s">
        <v>4998</v>
      </c>
      <c r="AU984" t="s">
        <v>5171</v>
      </c>
      <c r="AV984" t="s">
        <v>5172</v>
      </c>
      <c r="AW984" t="s">
        <v>8636</v>
      </c>
    </row>
    <row r="985" spans="1:49" x14ac:dyDescent="0.2">
      <c r="A985">
        <v>984</v>
      </c>
      <c r="B985" t="s">
        <v>278</v>
      </c>
      <c r="C985">
        <v>10000154</v>
      </c>
      <c r="H985">
        <v>206</v>
      </c>
      <c r="J985">
        <v>9001018</v>
      </c>
      <c r="K985" t="s">
        <v>278</v>
      </c>
      <c r="L985" t="s">
        <v>2312</v>
      </c>
      <c r="M985">
        <v>38715</v>
      </c>
      <c r="N985" t="s">
        <v>5513</v>
      </c>
      <c r="P985" t="s">
        <v>6367</v>
      </c>
      <c r="Q985" t="s">
        <v>7111</v>
      </c>
      <c r="T985" t="s">
        <v>3215</v>
      </c>
      <c r="U985" t="s">
        <v>4992</v>
      </c>
      <c r="V985" t="s">
        <v>2313</v>
      </c>
      <c r="W985" t="s">
        <v>160</v>
      </c>
      <c r="X985" t="s">
        <v>6057</v>
      </c>
      <c r="Y985" t="s">
        <v>5528</v>
      </c>
      <c r="Z985" t="s">
        <v>5528</v>
      </c>
      <c r="AC985" t="s">
        <v>5471</v>
      </c>
      <c r="AD985" t="s">
        <v>6603</v>
      </c>
      <c r="AE985">
        <v>34</v>
      </c>
      <c r="AF985" t="s">
        <v>8604</v>
      </c>
      <c r="AG985" t="s">
        <v>8603</v>
      </c>
      <c r="AH985" t="s">
        <v>8731</v>
      </c>
      <c r="AJ985">
        <v>15033155586</v>
      </c>
      <c r="AM985" t="s">
        <v>5387</v>
      </c>
      <c r="AT985" t="s">
        <v>4998</v>
      </c>
      <c r="AU985" t="s">
        <v>5171</v>
      </c>
      <c r="AV985" t="s">
        <v>5172</v>
      </c>
      <c r="AW985" t="s">
        <v>8636</v>
      </c>
    </row>
    <row r="986" spans="1:49" hidden="1" x14ac:dyDescent="0.2">
      <c r="A986">
        <v>985</v>
      </c>
      <c r="B986" t="s">
        <v>278</v>
      </c>
      <c r="C986">
        <v>10000154</v>
      </c>
      <c r="H986">
        <v>207</v>
      </c>
      <c r="J986">
        <v>9001019</v>
      </c>
      <c r="K986" t="s">
        <v>278</v>
      </c>
      <c r="L986" t="s">
        <v>2315</v>
      </c>
      <c r="M986">
        <v>37542</v>
      </c>
      <c r="N986" t="s">
        <v>5513</v>
      </c>
      <c r="P986" t="s">
        <v>6367</v>
      </c>
      <c r="Q986" t="s">
        <v>7111</v>
      </c>
      <c r="T986" t="s">
        <v>3215</v>
      </c>
      <c r="U986" t="s">
        <v>4992</v>
      </c>
      <c r="V986" t="s">
        <v>2316</v>
      </c>
      <c r="W986" t="s">
        <v>160</v>
      </c>
      <c r="X986" t="s">
        <v>6057</v>
      </c>
      <c r="Y986" t="s">
        <v>5528</v>
      </c>
      <c r="Z986" t="s">
        <v>5528</v>
      </c>
      <c r="AC986" t="s">
        <v>5049</v>
      </c>
      <c r="AD986" t="s">
        <v>7172</v>
      </c>
      <c r="AE986">
        <v>39</v>
      </c>
      <c r="AF986" t="s">
        <v>8607</v>
      </c>
      <c r="AG986" t="s">
        <v>8592</v>
      </c>
      <c r="AH986" t="s">
        <v>8371</v>
      </c>
      <c r="AI986">
        <v>39765</v>
      </c>
      <c r="AJ986">
        <v>15033963760</v>
      </c>
      <c r="AL986" t="s">
        <v>7059</v>
      </c>
      <c r="AM986" t="s">
        <v>5010</v>
      </c>
      <c r="AO986" t="s">
        <v>7173</v>
      </c>
      <c r="AT986" t="s">
        <v>4998</v>
      </c>
      <c r="AU986" t="s">
        <v>5171</v>
      </c>
      <c r="AV986" t="s">
        <v>5172</v>
      </c>
      <c r="AW986" t="s">
        <v>8636</v>
      </c>
    </row>
    <row r="987" spans="1:49" hidden="1" x14ac:dyDescent="0.2">
      <c r="A987">
        <v>986</v>
      </c>
      <c r="B987" t="s">
        <v>278</v>
      </c>
      <c r="C987">
        <v>10000154</v>
      </c>
      <c r="H987">
        <v>208</v>
      </c>
      <c r="J987">
        <v>9001020</v>
      </c>
      <c r="K987" t="s">
        <v>278</v>
      </c>
      <c r="L987" t="s">
        <v>2318</v>
      </c>
      <c r="M987">
        <v>37837</v>
      </c>
      <c r="N987" t="s">
        <v>5513</v>
      </c>
      <c r="P987" t="s">
        <v>6367</v>
      </c>
      <c r="Q987" t="s">
        <v>7111</v>
      </c>
      <c r="T987" t="s">
        <v>3215</v>
      </c>
      <c r="U987" t="s">
        <v>4992</v>
      </c>
      <c r="V987" t="s">
        <v>2319</v>
      </c>
      <c r="W987" t="s">
        <v>160</v>
      </c>
      <c r="X987" t="s">
        <v>6057</v>
      </c>
      <c r="Y987" t="s">
        <v>5528</v>
      </c>
      <c r="Z987" t="s">
        <v>5528</v>
      </c>
      <c r="AC987" t="s">
        <v>5483</v>
      </c>
      <c r="AD987" t="s">
        <v>7174</v>
      </c>
      <c r="AE987">
        <v>44</v>
      </c>
      <c r="AF987" t="s">
        <v>8595</v>
      </c>
      <c r="AG987" t="s">
        <v>8592</v>
      </c>
      <c r="AH987" t="s">
        <v>8371</v>
      </c>
      <c r="AJ987">
        <v>13933479041</v>
      </c>
      <c r="AL987" t="s">
        <v>5951</v>
      </c>
      <c r="AM987" t="s">
        <v>6657</v>
      </c>
      <c r="AT987" t="s">
        <v>4998</v>
      </c>
      <c r="AU987" t="s">
        <v>5171</v>
      </c>
      <c r="AV987" t="s">
        <v>5172</v>
      </c>
      <c r="AW987" t="s">
        <v>8636</v>
      </c>
    </row>
    <row r="988" spans="1:49" hidden="1" x14ac:dyDescent="0.2">
      <c r="A988">
        <v>987</v>
      </c>
      <c r="B988" t="s">
        <v>278</v>
      </c>
      <c r="C988">
        <v>10000154</v>
      </c>
      <c r="H988">
        <v>209</v>
      </c>
      <c r="J988">
        <v>9001021</v>
      </c>
      <c r="K988" t="s">
        <v>278</v>
      </c>
      <c r="L988" t="s">
        <v>2321</v>
      </c>
      <c r="M988">
        <v>38008</v>
      </c>
      <c r="N988" t="s">
        <v>5513</v>
      </c>
      <c r="P988" t="s">
        <v>6367</v>
      </c>
      <c r="Q988" t="s">
        <v>7111</v>
      </c>
      <c r="T988" t="s">
        <v>3215</v>
      </c>
      <c r="U988" t="s">
        <v>4992</v>
      </c>
      <c r="V988" t="s">
        <v>2322</v>
      </c>
      <c r="W988" t="s">
        <v>160</v>
      </c>
      <c r="X988" t="s">
        <v>6057</v>
      </c>
      <c r="Y988" t="s">
        <v>5528</v>
      </c>
      <c r="Z988" t="s">
        <v>5528</v>
      </c>
      <c r="AC988" t="s">
        <v>5483</v>
      </c>
      <c r="AD988" t="s">
        <v>7175</v>
      </c>
      <c r="AE988">
        <v>41</v>
      </c>
      <c r="AF988" t="s">
        <v>8595</v>
      </c>
      <c r="AG988" t="s">
        <v>8592</v>
      </c>
      <c r="AH988" t="s">
        <v>8371</v>
      </c>
      <c r="AI988">
        <v>41136</v>
      </c>
      <c r="AJ988">
        <v>15131502223</v>
      </c>
      <c r="AL988" t="s">
        <v>5148</v>
      </c>
      <c r="AM988" t="s">
        <v>5387</v>
      </c>
      <c r="AO988" t="s">
        <v>5159</v>
      </c>
      <c r="AT988" t="s">
        <v>4998</v>
      </c>
      <c r="AU988" t="s">
        <v>5171</v>
      </c>
      <c r="AV988" t="s">
        <v>5172</v>
      </c>
      <c r="AW988" t="s">
        <v>8636</v>
      </c>
    </row>
    <row r="989" spans="1:49" x14ac:dyDescent="0.2">
      <c r="A989">
        <v>988</v>
      </c>
      <c r="B989" t="s">
        <v>278</v>
      </c>
      <c r="C989">
        <v>10000154</v>
      </c>
      <c r="H989">
        <v>210</v>
      </c>
      <c r="J989">
        <v>9001022</v>
      </c>
      <c r="K989" t="s">
        <v>278</v>
      </c>
      <c r="L989" t="s">
        <v>2324</v>
      </c>
      <c r="M989">
        <v>38628</v>
      </c>
      <c r="N989" t="s">
        <v>5513</v>
      </c>
      <c r="P989" t="s">
        <v>6367</v>
      </c>
      <c r="Q989" t="s">
        <v>7125</v>
      </c>
      <c r="T989" t="s">
        <v>3215</v>
      </c>
      <c r="U989" t="s">
        <v>4992</v>
      </c>
      <c r="V989" t="s">
        <v>2325</v>
      </c>
      <c r="W989" t="s">
        <v>160</v>
      </c>
      <c r="X989" t="s">
        <v>6057</v>
      </c>
      <c r="Y989" t="s">
        <v>5528</v>
      </c>
      <c r="Z989" t="s">
        <v>5528</v>
      </c>
      <c r="AC989" t="s">
        <v>5049</v>
      </c>
      <c r="AD989" t="s">
        <v>7176</v>
      </c>
      <c r="AE989">
        <v>31</v>
      </c>
      <c r="AF989" t="s">
        <v>8604</v>
      </c>
      <c r="AG989" t="s">
        <v>8603</v>
      </c>
      <c r="AH989" t="s">
        <v>6720</v>
      </c>
      <c r="AJ989">
        <v>17732502062</v>
      </c>
      <c r="AL989" t="s">
        <v>5524</v>
      </c>
      <c r="AM989" t="s">
        <v>6657</v>
      </c>
      <c r="AN989" t="s">
        <v>6598</v>
      </c>
      <c r="AO989" t="s">
        <v>5541</v>
      </c>
      <c r="AT989" t="s">
        <v>4998</v>
      </c>
      <c r="AU989" t="s">
        <v>5171</v>
      </c>
      <c r="AV989" t="s">
        <v>5172</v>
      </c>
      <c r="AW989" t="s">
        <v>8636</v>
      </c>
    </row>
    <row r="990" spans="1:49" x14ac:dyDescent="0.2">
      <c r="A990">
        <v>989</v>
      </c>
      <c r="B990" t="s">
        <v>278</v>
      </c>
      <c r="C990">
        <v>10000154</v>
      </c>
      <c r="H990">
        <v>211</v>
      </c>
      <c r="J990">
        <v>9001023</v>
      </c>
      <c r="K990" t="s">
        <v>278</v>
      </c>
      <c r="L990" t="s">
        <v>2327</v>
      </c>
      <c r="M990">
        <v>38670</v>
      </c>
      <c r="N990" t="s">
        <v>5513</v>
      </c>
      <c r="P990" t="s">
        <v>6367</v>
      </c>
      <c r="Q990" t="s">
        <v>7125</v>
      </c>
      <c r="T990" t="s">
        <v>3215</v>
      </c>
      <c r="U990" t="s">
        <v>4992</v>
      </c>
      <c r="V990" t="s">
        <v>2328</v>
      </c>
      <c r="W990" t="s">
        <v>160</v>
      </c>
      <c r="X990" t="s">
        <v>6057</v>
      </c>
      <c r="Y990" t="s">
        <v>5528</v>
      </c>
      <c r="Z990" t="s">
        <v>5528</v>
      </c>
      <c r="AC990" t="s">
        <v>5049</v>
      </c>
      <c r="AD990" t="s">
        <v>6799</v>
      </c>
      <c r="AE990">
        <v>32</v>
      </c>
      <c r="AF990" t="s">
        <v>8604</v>
      </c>
      <c r="AG990" t="s">
        <v>8603</v>
      </c>
      <c r="AH990" t="s">
        <v>8710</v>
      </c>
      <c r="AJ990">
        <v>13663254737</v>
      </c>
      <c r="AL990" t="s">
        <v>5148</v>
      </c>
      <c r="AM990" t="s">
        <v>5387</v>
      </c>
      <c r="AN990" t="s">
        <v>7177</v>
      </c>
      <c r="AO990" t="s">
        <v>7178</v>
      </c>
      <c r="AT990" t="s">
        <v>4998</v>
      </c>
      <c r="AU990" t="s">
        <v>5171</v>
      </c>
      <c r="AV990" t="s">
        <v>5172</v>
      </c>
      <c r="AW990" t="s">
        <v>8636</v>
      </c>
    </row>
    <row r="991" spans="1:49" hidden="1" x14ac:dyDescent="0.2">
      <c r="A991">
        <v>990</v>
      </c>
      <c r="B991" t="s">
        <v>278</v>
      </c>
      <c r="C991">
        <v>10000154</v>
      </c>
      <c r="H991">
        <v>212</v>
      </c>
      <c r="J991">
        <v>9001024</v>
      </c>
      <c r="K991" t="s">
        <v>278</v>
      </c>
      <c r="L991" t="s">
        <v>2330</v>
      </c>
      <c r="M991">
        <v>38676</v>
      </c>
      <c r="N991" t="s">
        <v>5513</v>
      </c>
      <c r="P991" t="s">
        <v>6367</v>
      </c>
      <c r="Q991" t="s">
        <v>7125</v>
      </c>
      <c r="T991" t="s">
        <v>3215</v>
      </c>
      <c r="U991" t="s">
        <v>5130</v>
      </c>
      <c r="V991" t="s">
        <v>2331</v>
      </c>
      <c r="W991" t="s">
        <v>160</v>
      </c>
      <c r="X991" t="s">
        <v>6057</v>
      </c>
      <c r="Y991" t="s">
        <v>5528</v>
      </c>
      <c r="Z991" t="s">
        <v>5528</v>
      </c>
      <c r="AD991" t="s">
        <v>7179</v>
      </c>
      <c r="AE991">
        <v>37</v>
      </c>
      <c r="AF991" t="s">
        <v>8607</v>
      </c>
      <c r="AG991" t="s">
        <v>8592</v>
      </c>
      <c r="AH991" t="s">
        <v>6720</v>
      </c>
      <c r="AJ991">
        <v>13373458852</v>
      </c>
      <c r="AL991" t="s">
        <v>6103</v>
      </c>
      <c r="AM991" t="s">
        <v>7726</v>
      </c>
      <c r="AN991" t="s">
        <v>6291</v>
      </c>
      <c r="AO991" t="s">
        <v>7180</v>
      </c>
      <c r="AT991" t="s">
        <v>4998</v>
      </c>
      <c r="AU991" t="s">
        <v>5171</v>
      </c>
      <c r="AV991" t="s">
        <v>5172</v>
      </c>
      <c r="AW991" t="s">
        <v>8636</v>
      </c>
    </row>
    <row r="992" spans="1:49" x14ac:dyDescent="0.2">
      <c r="A992">
        <v>991</v>
      </c>
      <c r="B992" t="s">
        <v>278</v>
      </c>
      <c r="C992">
        <v>10000154</v>
      </c>
      <c r="H992">
        <v>213</v>
      </c>
      <c r="J992">
        <v>9001025</v>
      </c>
      <c r="K992" t="s">
        <v>278</v>
      </c>
      <c r="L992" t="s">
        <v>2333</v>
      </c>
      <c r="M992">
        <v>38681</v>
      </c>
      <c r="N992" t="s">
        <v>5513</v>
      </c>
      <c r="P992" t="s">
        <v>6367</v>
      </c>
      <c r="Q992" t="s">
        <v>7120</v>
      </c>
      <c r="T992" t="s">
        <v>3215</v>
      </c>
      <c r="U992" t="s">
        <v>4992</v>
      </c>
      <c r="V992" t="s">
        <v>2334</v>
      </c>
      <c r="W992" t="s">
        <v>160</v>
      </c>
      <c r="X992" t="s">
        <v>6057</v>
      </c>
      <c r="Y992" t="s">
        <v>5528</v>
      </c>
      <c r="Z992" t="s">
        <v>5528</v>
      </c>
      <c r="AC992" t="s">
        <v>5471</v>
      </c>
      <c r="AD992" t="s">
        <v>7181</v>
      </c>
      <c r="AE992">
        <v>32</v>
      </c>
      <c r="AF992" t="s">
        <v>8604</v>
      </c>
      <c r="AG992" t="s">
        <v>8603</v>
      </c>
      <c r="AH992" t="s">
        <v>8958</v>
      </c>
      <c r="AJ992">
        <v>13933489248</v>
      </c>
      <c r="AL992" t="s">
        <v>5148</v>
      </c>
      <c r="AM992" t="s">
        <v>5387</v>
      </c>
      <c r="AN992" t="s">
        <v>5634</v>
      </c>
      <c r="AO992" t="s">
        <v>5194</v>
      </c>
      <c r="AT992" t="s">
        <v>4998</v>
      </c>
      <c r="AU992" t="s">
        <v>5171</v>
      </c>
      <c r="AV992" t="s">
        <v>5172</v>
      </c>
      <c r="AW992" t="s">
        <v>8636</v>
      </c>
    </row>
    <row r="993" spans="1:51" x14ac:dyDescent="0.2">
      <c r="A993">
        <v>992</v>
      </c>
      <c r="B993" t="s">
        <v>278</v>
      </c>
      <c r="C993">
        <v>10000154</v>
      </c>
      <c r="H993">
        <v>214</v>
      </c>
      <c r="J993">
        <v>9001026</v>
      </c>
      <c r="K993" t="s">
        <v>278</v>
      </c>
      <c r="L993" t="s">
        <v>2336</v>
      </c>
      <c r="M993">
        <v>38682</v>
      </c>
      <c r="N993" t="s">
        <v>5513</v>
      </c>
      <c r="P993" t="s">
        <v>6367</v>
      </c>
      <c r="Q993" t="s">
        <v>7120</v>
      </c>
      <c r="T993" t="s">
        <v>3215</v>
      </c>
      <c r="U993" t="s">
        <v>5522</v>
      </c>
      <c r="V993" t="s">
        <v>2337</v>
      </c>
      <c r="W993" t="s">
        <v>160</v>
      </c>
      <c r="X993" t="s">
        <v>6057</v>
      </c>
      <c r="Y993" t="s">
        <v>5528</v>
      </c>
      <c r="Z993" t="s">
        <v>5528</v>
      </c>
      <c r="AC993" t="s">
        <v>5049</v>
      </c>
      <c r="AD993" t="s">
        <v>7182</v>
      </c>
      <c r="AE993">
        <v>33</v>
      </c>
      <c r="AF993" t="s">
        <v>8604</v>
      </c>
      <c r="AG993" t="s">
        <v>8603</v>
      </c>
      <c r="AH993" t="s">
        <v>5243</v>
      </c>
      <c r="AJ993">
        <v>15931511781</v>
      </c>
      <c r="AL993" t="s">
        <v>5010</v>
      </c>
      <c r="AM993" t="s">
        <v>5010</v>
      </c>
      <c r="AN993" t="s">
        <v>5169</v>
      </c>
      <c r="AO993" t="s">
        <v>5858</v>
      </c>
      <c r="AT993" t="s">
        <v>4998</v>
      </c>
      <c r="AU993" t="s">
        <v>5171</v>
      </c>
      <c r="AV993" t="s">
        <v>5172</v>
      </c>
      <c r="AW993" t="s">
        <v>8636</v>
      </c>
    </row>
    <row r="994" spans="1:51" hidden="1" x14ac:dyDescent="0.2">
      <c r="A994">
        <v>993</v>
      </c>
      <c r="B994" t="s">
        <v>278</v>
      </c>
      <c r="C994">
        <v>10000154</v>
      </c>
      <c r="H994">
        <v>215</v>
      </c>
      <c r="J994">
        <v>9001027</v>
      </c>
      <c r="K994" t="s">
        <v>278</v>
      </c>
      <c r="L994" t="s">
        <v>969</v>
      </c>
      <c r="M994">
        <v>38703</v>
      </c>
      <c r="N994" t="s">
        <v>5513</v>
      </c>
      <c r="P994" t="s">
        <v>6367</v>
      </c>
      <c r="Q994" t="s">
        <v>7125</v>
      </c>
      <c r="T994" t="s">
        <v>3215</v>
      </c>
      <c r="U994" t="s">
        <v>4992</v>
      </c>
      <c r="V994" t="s">
        <v>2339</v>
      </c>
      <c r="W994" t="s">
        <v>160</v>
      </c>
      <c r="X994" t="s">
        <v>6057</v>
      </c>
      <c r="Y994" t="s">
        <v>5528</v>
      </c>
      <c r="Z994" t="s">
        <v>5528</v>
      </c>
      <c r="AC994" t="s">
        <v>5049</v>
      </c>
      <c r="AD994" t="s">
        <v>5885</v>
      </c>
      <c r="AE994">
        <v>37</v>
      </c>
      <c r="AF994" t="s">
        <v>8607</v>
      </c>
      <c r="AG994" t="s">
        <v>8592</v>
      </c>
      <c r="AH994" t="s">
        <v>6762</v>
      </c>
      <c r="AJ994">
        <v>13582529961</v>
      </c>
      <c r="AL994" t="s">
        <v>5524</v>
      </c>
      <c r="AM994" t="s">
        <v>6657</v>
      </c>
      <c r="AN994" t="s">
        <v>7183</v>
      </c>
      <c r="AO994" t="s">
        <v>7184</v>
      </c>
      <c r="AT994" t="s">
        <v>4998</v>
      </c>
      <c r="AU994" t="s">
        <v>5171</v>
      </c>
      <c r="AV994" t="s">
        <v>5172</v>
      </c>
      <c r="AW994" t="s">
        <v>8636</v>
      </c>
    </row>
    <row r="995" spans="1:51" hidden="1" x14ac:dyDescent="0.2">
      <c r="A995">
        <v>994</v>
      </c>
      <c r="B995" t="s">
        <v>278</v>
      </c>
      <c r="C995">
        <v>10000154</v>
      </c>
      <c r="H995">
        <v>216</v>
      </c>
      <c r="J995">
        <v>9001028</v>
      </c>
      <c r="K995" t="s">
        <v>278</v>
      </c>
      <c r="L995" t="s">
        <v>2341</v>
      </c>
      <c r="M995">
        <v>20948</v>
      </c>
      <c r="N995" t="s">
        <v>5513</v>
      </c>
      <c r="P995" t="s">
        <v>6367</v>
      </c>
      <c r="Q995" t="s">
        <v>7120</v>
      </c>
      <c r="T995" t="s">
        <v>3215</v>
      </c>
      <c r="U995" t="s">
        <v>4992</v>
      </c>
      <c r="V995" t="s">
        <v>2342</v>
      </c>
      <c r="W995" t="s">
        <v>160</v>
      </c>
      <c r="X995" t="s">
        <v>6057</v>
      </c>
      <c r="Y995" t="s">
        <v>5528</v>
      </c>
      <c r="Z995" t="s">
        <v>5528</v>
      </c>
      <c r="AC995" t="s">
        <v>5049</v>
      </c>
      <c r="AD995" t="s">
        <v>7185</v>
      </c>
      <c r="AE995">
        <v>40</v>
      </c>
      <c r="AF995" t="s">
        <v>8607</v>
      </c>
      <c r="AG995" t="s">
        <v>8592</v>
      </c>
      <c r="AH995" t="s">
        <v>8371</v>
      </c>
      <c r="AJ995">
        <v>15324227895</v>
      </c>
      <c r="AL995" t="s">
        <v>5148</v>
      </c>
      <c r="AM995" t="s">
        <v>5387</v>
      </c>
      <c r="AN995" t="s">
        <v>6370</v>
      </c>
      <c r="AO995" t="s">
        <v>5052</v>
      </c>
      <c r="AT995" t="s">
        <v>4998</v>
      </c>
      <c r="AU995" t="s">
        <v>5171</v>
      </c>
      <c r="AV995" t="s">
        <v>5172</v>
      </c>
      <c r="AW995" t="s">
        <v>8636</v>
      </c>
    </row>
    <row r="996" spans="1:51" hidden="1" x14ac:dyDescent="0.2">
      <c r="A996">
        <v>995</v>
      </c>
      <c r="B996" t="s">
        <v>278</v>
      </c>
      <c r="C996">
        <v>10000154</v>
      </c>
      <c r="H996">
        <v>217</v>
      </c>
      <c r="J996">
        <v>9001029</v>
      </c>
      <c r="K996" t="s">
        <v>278</v>
      </c>
      <c r="L996" t="s">
        <v>2344</v>
      </c>
      <c r="M996">
        <v>36745</v>
      </c>
      <c r="N996" t="s">
        <v>5513</v>
      </c>
      <c r="P996" t="s">
        <v>6367</v>
      </c>
      <c r="Q996" t="s">
        <v>7125</v>
      </c>
      <c r="T996" t="s">
        <v>3215</v>
      </c>
      <c r="U996" t="s">
        <v>4992</v>
      </c>
      <c r="V996" t="s">
        <v>2345</v>
      </c>
      <c r="W996" t="s">
        <v>160</v>
      </c>
      <c r="X996" t="s">
        <v>6057</v>
      </c>
      <c r="Y996" t="s">
        <v>5528</v>
      </c>
      <c r="Z996" t="s">
        <v>5528</v>
      </c>
      <c r="AC996" t="s">
        <v>5049</v>
      </c>
      <c r="AD996" t="s">
        <v>7186</v>
      </c>
      <c r="AE996">
        <v>45</v>
      </c>
      <c r="AF996" t="s">
        <v>8595</v>
      </c>
      <c r="AG996" t="s">
        <v>8592</v>
      </c>
      <c r="AH996" t="s">
        <v>8371</v>
      </c>
      <c r="AJ996">
        <v>13333296684</v>
      </c>
      <c r="AL996" t="s">
        <v>5951</v>
      </c>
      <c r="AM996" t="s">
        <v>6657</v>
      </c>
      <c r="AN996" t="s">
        <v>6798</v>
      </c>
      <c r="AO996" t="s">
        <v>5541</v>
      </c>
      <c r="AT996" t="s">
        <v>4998</v>
      </c>
      <c r="AU996" t="s">
        <v>5171</v>
      </c>
      <c r="AV996" t="s">
        <v>5172</v>
      </c>
      <c r="AW996" t="s">
        <v>8636</v>
      </c>
    </row>
    <row r="997" spans="1:51" hidden="1" x14ac:dyDescent="0.2">
      <c r="A997">
        <v>996</v>
      </c>
      <c r="B997" t="s">
        <v>278</v>
      </c>
      <c r="C997">
        <v>10000154</v>
      </c>
      <c r="H997">
        <v>218</v>
      </c>
      <c r="J997">
        <v>9001030</v>
      </c>
      <c r="K997" t="s">
        <v>278</v>
      </c>
      <c r="L997" t="s">
        <v>2346</v>
      </c>
      <c r="M997">
        <v>36990</v>
      </c>
      <c r="N997" t="s">
        <v>5513</v>
      </c>
      <c r="P997" t="s">
        <v>6367</v>
      </c>
      <c r="Q997" t="s">
        <v>7120</v>
      </c>
      <c r="T997" t="s">
        <v>3215</v>
      </c>
      <c r="U997" t="s">
        <v>4992</v>
      </c>
      <c r="V997" t="s">
        <v>2347</v>
      </c>
      <c r="W997" t="s">
        <v>160</v>
      </c>
      <c r="X997" t="s">
        <v>6057</v>
      </c>
      <c r="Y997" t="s">
        <v>5528</v>
      </c>
      <c r="Z997" t="s">
        <v>5528</v>
      </c>
      <c r="AC997" t="s">
        <v>5049</v>
      </c>
      <c r="AD997" t="s">
        <v>7187</v>
      </c>
      <c r="AE997">
        <v>41</v>
      </c>
      <c r="AF997" t="s">
        <v>8595</v>
      </c>
      <c r="AG997" t="s">
        <v>8592</v>
      </c>
      <c r="AH997" t="s">
        <v>8371</v>
      </c>
      <c r="AJ997">
        <v>18331589321</v>
      </c>
      <c r="AL997" t="s">
        <v>5951</v>
      </c>
      <c r="AM997" t="s">
        <v>6657</v>
      </c>
      <c r="AN997" t="s">
        <v>6751</v>
      </c>
      <c r="AO997" t="s">
        <v>6593</v>
      </c>
      <c r="AT997" t="s">
        <v>4998</v>
      </c>
      <c r="AU997" t="s">
        <v>5171</v>
      </c>
      <c r="AV997" t="s">
        <v>5172</v>
      </c>
      <c r="AW997" t="s">
        <v>8636</v>
      </c>
    </row>
    <row r="998" spans="1:51" hidden="1" x14ac:dyDescent="0.2">
      <c r="A998">
        <v>997</v>
      </c>
      <c r="B998" t="s">
        <v>278</v>
      </c>
      <c r="C998">
        <v>10000154</v>
      </c>
      <c r="H998">
        <v>219</v>
      </c>
      <c r="J998">
        <v>9001032</v>
      </c>
      <c r="K998" t="s">
        <v>278</v>
      </c>
      <c r="L998" t="s">
        <v>2351</v>
      </c>
      <c r="M998">
        <v>38024</v>
      </c>
      <c r="N998" t="s">
        <v>5513</v>
      </c>
      <c r="P998" t="s">
        <v>6367</v>
      </c>
      <c r="Q998" t="s">
        <v>7111</v>
      </c>
      <c r="T998" t="s">
        <v>3215</v>
      </c>
      <c r="U998" t="s">
        <v>4992</v>
      </c>
      <c r="V998" t="s">
        <v>2352</v>
      </c>
      <c r="W998" t="s">
        <v>160</v>
      </c>
      <c r="X998" t="s">
        <v>6057</v>
      </c>
      <c r="Y998" t="s">
        <v>5528</v>
      </c>
      <c r="Z998" t="s">
        <v>5528</v>
      </c>
      <c r="AC998" t="s">
        <v>5483</v>
      </c>
      <c r="AD998" t="s">
        <v>7188</v>
      </c>
      <c r="AE998">
        <v>50</v>
      </c>
      <c r="AF998" t="s">
        <v>8591</v>
      </c>
      <c r="AG998" t="s">
        <v>8592</v>
      </c>
      <c r="AH998" t="s">
        <v>8959</v>
      </c>
      <c r="AJ998">
        <v>13513155817</v>
      </c>
      <c r="AL998" t="s">
        <v>5951</v>
      </c>
      <c r="AM998" t="s">
        <v>6657</v>
      </c>
      <c r="AO998" t="s">
        <v>7189</v>
      </c>
      <c r="AT998" t="s">
        <v>4998</v>
      </c>
      <c r="AU998" t="s">
        <v>5171</v>
      </c>
      <c r="AV998" t="s">
        <v>5172</v>
      </c>
      <c r="AW998" t="s">
        <v>8636</v>
      </c>
    </row>
    <row r="999" spans="1:51" hidden="1" x14ac:dyDescent="0.2">
      <c r="A999">
        <v>998</v>
      </c>
      <c r="B999" t="s">
        <v>278</v>
      </c>
      <c r="C999">
        <v>10000154</v>
      </c>
      <c r="H999">
        <v>220</v>
      </c>
      <c r="J999">
        <v>9001034</v>
      </c>
      <c r="K999" t="s">
        <v>278</v>
      </c>
      <c r="L999" t="s">
        <v>2357</v>
      </c>
      <c r="M999">
        <v>37028</v>
      </c>
      <c r="N999" t="s">
        <v>5513</v>
      </c>
      <c r="P999" t="s">
        <v>6367</v>
      </c>
      <c r="Q999" t="s">
        <v>7120</v>
      </c>
      <c r="T999" t="s">
        <v>3215</v>
      </c>
      <c r="U999" t="s">
        <v>4992</v>
      </c>
      <c r="V999" t="s">
        <v>2358</v>
      </c>
      <c r="W999" t="s">
        <v>160</v>
      </c>
      <c r="X999" t="s">
        <v>6057</v>
      </c>
      <c r="Y999" t="s">
        <v>5528</v>
      </c>
      <c r="Z999" t="s">
        <v>5528</v>
      </c>
      <c r="AC999" t="s">
        <v>5471</v>
      </c>
      <c r="AD999" t="s">
        <v>7144</v>
      </c>
      <c r="AE999">
        <v>49</v>
      </c>
      <c r="AF999" t="s">
        <v>8591</v>
      </c>
      <c r="AG999" t="s">
        <v>8592</v>
      </c>
      <c r="AH999" t="s">
        <v>8371</v>
      </c>
      <c r="AJ999">
        <v>15032921779</v>
      </c>
      <c r="AL999" t="s">
        <v>5951</v>
      </c>
      <c r="AM999" t="s">
        <v>6657</v>
      </c>
      <c r="AN999" t="s">
        <v>6555</v>
      </c>
      <c r="AO999" t="s">
        <v>5541</v>
      </c>
      <c r="AT999" t="s">
        <v>4998</v>
      </c>
      <c r="AU999" t="s">
        <v>5171</v>
      </c>
      <c r="AV999" t="s">
        <v>5172</v>
      </c>
      <c r="AW999" t="s">
        <v>8636</v>
      </c>
    </row>
    <row r="1000" spans="1:51" x14ac:dyDescent="0.2">
      <c r="A1000">
        <v>999</v>
      </c>
      <c r="B1000" t="s">
        <v>278</v>
      </c>
      <c r="C1000">
        <v>10000154</v>
      </c>
      <c r="H1000">
        <v>221</v>
      </c>
      <c r="J1000">
        <v>9001036</v>
      </c>
      <c r="K1000" t="s">
        <v>278</v>
      </c>
      <c r="L1000" t="s">
        <v>2788</v>
      </c>
      <c r="N1000" t="s">
        <v>4991</v>
      </c>
      <c r="O1000" t="s">
        <v>3234</v>
      </c>
      <c r="Q1000" t="s">
        <v>7750</v>
      </c>
      <c r="S1000">
        <v>43627</v>
      </c>
      <c r="T1000" t="s">
        <v>3215</v>
      </c>
      <c r="U1000" t="s">
        <v>4992</v>
      </c>
      <c r="V1000" t="s">
        <v>2789</v>
      </c>
      <c r="W1000" t="s">
        <v>105</v>
      </c>
      <c r="X1000" t="s">
        <v>6057</v>
      </c>
      <c r="Y1000" t="s">
        <v>8600</v>
      </c>
      <c r="Z1000" t="s">
        <v>6062</v>
      </c>
      <c r="AD1000" t="s">
        <v>7190</v>
      </c>
      <c r="AE1000">
        <v>26</v>
      </c>
      <c r="AF1000" t="s">
        <v>8602</v>
      </c>
      <c r="AG1000" t="s">
        <v>8603</v>
      </c>
      <c r="AH1000" t="s">
        <v>3254</v>
      </c>
      <c r="AJ1000">
        <v>15698845515</v>
      </c>
      <c r="AL1000" t="s">
        <v>4997</v>
      </c>
      <c r="AM1000" t="s">
        <v>5075</v>
      </c>
      <c r="AN1000" t="s">
        <v>5272</v>
      </c>
      <c r="AO1000" t="s">
        <v>5394</v>
      </c>
      <c r="AT1000" t="s">
        <v>5096</v>
      </c>
      <c r="AU1000" t="s">
        <v>5358</v>
      </c>
      <c r="AV1000" t="s">
        <v>3254</v>
      </c>
      <c r="AW1000" t="s">
        <v>3254</v>
      </c>
    </row>
    <row r="1001" spans="1:51" x14ac:dyDescent="0.2">
      <c r="A1001">
        <v>1000</v>
      </c>
      <c r="B1001" t="s">
        <v>278</v>
      </c>
      <c r="C1001">
        <v>10000154</v>
      </c>
      <c r="H1001">
        <v>222</v>
      </c>
      <c r="J1001">
        <v>9001038</v>
      </c>
      <c r="K1001" t="s">
        <v>278</v>
      </c>
      <c r="L1001" t="s">
        <v>2794</v>
      </c>
      <c r="N1001" t="s">
        <v>4991</v>
      </c>
      <c r="O1001" t="s">
        <v>3234</v>
      </c>
      <c r="Q1001" t="s">
        <v>7750</v>
      </c>
      <c r="S1001">
        <v>43627</v>
      </c>
      <c r="T1001" t="s">
        <v>3216</v>
      </c>
      <c r="U1001" t="s">
        <v>4992</v>
      </c>
      <c r="V1001" t="s">
        <v>2795</v>
      </c>
      <c r="W1001" t="s">
        <v>105</v>
      </c>
      <c r="X1001" t="s">
        <v>6057</v>
      </c>
      <c r="Y1001" t="s">
        <v>8600</v>
      </c>
      <c r="Z1001" t="s">
        <v>6062</v>
      </c>
      <c r="AD1001" t="s">
        <v>7191</v>
      </c>
      <c r="AE1001">
        <v>25</v>
      </c>
      <c r="AF1001" t="s">
        <v>8614</v>
      </c>
      <c r="AG1001" t="s">
        <v>8603</v>
      </c>
      <c r="AH1001" t="s">
        <v>3254</v>
      </c>
      <c r="AI1001">
        <v>42150</v>
      </c>
      <c r="AJ1001">
        <v>18230319698</v>
      </c>
      <c r="AL1001" t="s">
        <v>4997</v>
      </c>
      <c r="AM1001" t="s">
        <v>5075</v>
      </c>
      <c r="AN1001" t="s">
        <v>5272</v>
      </c>
      <c r="AO1001" t="s">
        <v>5394</v>
      </c>
      <c r="AT1001" t="s">
        <v>5096</v>
      </c>
      <c r="AU1001" t="s">
        <v>5358</v>
      </c>
      <c r="AV1001" t="s">
        <v>3254</v>
      </c>
      <c r="AW1001" t="s">
        <v>3254</v>
      </c>
    </row>
    <row r="1002" spans="1:51" hidden="1" x14ac:dyDescent="0.2">
      <c r="A1002">
        <v>1001</v>
      </c>
      <c r="B1002" t="s">
        <v>278</v>
      </c>
      <c r="C1002">
        <v>10000154</v>
      </c>
      <c r="H1002">
        <v>223</v>
      </c>
      <c r="J1002">
        <v>9001217</v>
      </c>
      <c r="K1002" t="s">
        <v>278</v>
      </c>
      <c r="L1002" t="s">
        <v>7192</v>
      </c>
      <c r="M1002">
        <v>104423</v>
      </c>
      <c r="N1002" t="s">
        <v>5692</v>
      </c>
      <c r="P1002" t="s">
        <v>6938</v>
      </c>
      <c r="Q1002" t="s">
        <v>7751</v>
      </c>
      <c r="T1002" t="s">
        <v>3215</v>
      </c>
      <c r="U1002" t="s">
        <v>4992</v>
      </c>
      <c r="V1002" t="s">
        <v>7193</v>
      </c>
      <c r="W1002" t="s">
        <v>160</v>
      </c>
      <c r="X1002" t="s">
        <v>6057</v>
      </c>
      <c r="Y1002" t="s">
        <v>5528</v>
      </c>
      <c r="Z1002" t="s">
        <v>5528</v>
      </c>
      <c r="AD1002" t="s">
        <v>8068</v>
      </c>
      <c r="AE1002">
        <v>33</v>
      </c>
      <c r="AF1002" t="s">
        <v>8604</v>
      </c>
      <c r="AG1002" t="s">
        <v>8603</v>
      </c>
      <c r="AH1002" t="s">
        <v>8960</v>
      </c>
      <c r="AJ1002">
        <v>15076568663</v>
      </c>
      <c r="AL1002" t="s">
        <v>5010</v>
      </c>
      <c r="AM1002" t="s">
        <v>5010</v>
      </c>
      <c r="AN1002" t="s">
        <v>7194</v>
      </c>
      <c r="AO1002" t="s">
        <v>5224</v>
      </c>
      <c r="AP1002" t="s">
        <v>7195</v>
      </c>
      <c r="AT1002" t="s">
        <v>4998</v>
      </c>
      <c r="AU1002" t="s">
        <v>5252</v>
      </c>
      <c r="AV1002" t="s">
        <v>5253</v>
      </c>
      <c r="AW1002" t="e">
        <v>#N/A</v>
      </c>
      <c r="AY1002" t="s">
        <v>7739</v>
      </c>
    </row>
    <row r="1003" spans="1:51" hidden="1" x14ac:dyDescent="0.2">
      <c r="A1003">
        <v>1002</v>
      </c>
      <c r="B1003" t="s">
        <v>278</v>
      </c>
      <c r="C1003">
        <v>10000154</v>
      </c>
      <c r="H1003">
        <v>224</v>
      </c>
      <c r="J1003">
        <v>9001222</v>
      </c>
      <c r="K1003" t="s">
        <v>278</v>
      </c>
      <c r="L1003" t="s">
        <v>7196</v>
      </c>
      <c r="M1003">
        <v>104853</v>
      </c>
      <c r="N1003" t="s">
        <v>5692</v>
      </c>
      <c r="P1003" t="s">
        <v>6367</v>
      </c>
      <c r="Q1003" t="s">
        <v>7111</v>
      </c>
      <c r="T1003" t="s">
        <v>3215</v>
      </c>
      <c r="U1003" t="s">
        <v>4992</v>
      </c>
      <c r="V1003" t="s">
        <v>7197</v>
      </c>
      <c r="W1003" t="s">
        <v>160</v>
      </c>
      <c r="X1003" t="s">
        <v>6057</v>
      </c>
      <c r="Y1003" t="s">
        <v>5528</v>
      </c>
      <c r="Z1003" t="s">
        <v>5528</v>
      </c>
      <c r="AD1003" t="s">
        <v>8069</v>
      </c>
      <c r="AE1003">
        <v>29</v>
      </c>
      <c r="AF1003" t="s">
        <v>8602</v>
      </c>
      <c r="AG1003" t="s">
        <v>8603</v>
      </c>
      <c r="AH1003" t="s">
        <v>6818</v>
      </c>
      <c r="AJ1003">
        <v>13102639002</v>
      </c>
      <c r="AM1003" t="s">
        <v>5387</v>
      </c>
      <c r="AN1003" t="s">
        <v>5694</v>
      </c>
      <c r="AO1003" t="s">
        <v>7198</v>
      </c>
      <c r="AP1003" t="s">
        <v>7195</v>
      </c>
      <c r="AT1003" t="s">
        <v>4998</v>
      </c>
      <c r="AU1003" t="s">
        <v>5252</v>
      </c>
      <c r="AV1003" t="s">
        <v>5253</v>
      </c>
      <c r="AW1003" t="e">
        <v>#N/A</v>
      </c>
      <c r="AY1003" t="s">
        <v>7739</v>
      </c>
    </row>
    <row r="1004" spans="1:51" hidden="1" x14ac:dyDescent="0.2">
      <c r="A1004">
        <v>1003</v>
      </c>
      <c r="B1004" t="s">
        <v>278</v>
      </c>
      <c r="C1004">
        <v>10000154</v>
      </c>
      <c r="H1004">
        <v>225</v>
      </c>
      <c r="J1004">
        <v>9001228</v>
      </c>
      <c r="K1004" t="s">
        <v>278</v>
      </c>
      <c r="L1004" t="s">
        <v>7201</v>
      </c>
      <c r="N1004" t="s">
        <v>5692</v>
      </c>
      <c r="P1004" t="s">
        <v>6367</v>
      </c>
      <c r="Q1004" t="s">
        <v>7120</v>
      </c>
      <c r="S1004">
        <v>43586</v>
      </c>
      <c r="T1004" t="s">
        <v>3215</v>
      </c>
      <c r="U1004" t="s">
        <v>4992</v>
      </c>
      <c r="V1004" t="s">
        <v>7202</v>
      </c>
      <c r="W1004" t="s">
        <v>160</v>
      </c>
      <c r="X1004" t="s">
        <v>6057</v>
      </c>
      <c r="Y1004" t="s">
        <v>5528</v>
      </c>
      <c r="Z1004" t="s">
        <v>5528</v>
      </c>
      <c r="AD1004" t="s">
        <v>8070</v>
      </c>
      <c r="AE1004">
        <v>30</v>
      </c>
      <c r="AF1004" t="s">
        <v>8602</v>
      </c>
      <c r="AG1004" t="s">
        <v>8603</v>
      </c>
      <c r="AH1004" t="s">
        <v>8643</v>
      </c>
      <c r="AJ1004">
        <v>15612865871</v>
      </c>
      <c r="AL1004" t="s">
        <v>5010</v>
      </c>
      <c r="AM1004" t="s">
        <v>5010</v>
      </c>
      <c r="AN1004" t="s">
        <v>5051</v>
      </c>
      <c r="AO1004" t="s">
        <v>5102</v>
      </c>
      <c r="AT1004" t="s">
        <v>4998</v>
      </c>
      <c r="AU1004" t="s">
        <v>5252</v>
      </c>
      <c r="AV1004" t="s">
        <v>5253</v>
      </c>
      <c r="AW1004" t="e">
        <v>#N/A</v>
      </c>
      <c r="AY1004" t="s">
        <v>7739</v>
      </c>
    </row>
    <row r="1005" spans="1:51" hidden="1" x14ac:dyDescent="0.2">
      <c r="A1005">
        <v>1004</v>
      </c>
      <c r="B1005" t="s">
        <v>278</v>
      </c>
      <c r="C1005">
        <v>10000154</v>
      </c>
      <c r="H1005">
        <v>226</v>
      </c>
      <c r="J1005">
        <v>9001229</v>
      </c>
      <c r="K1005" t="s">
        <v>278</v>
      </c>
      <c r="L1005" t="s">
        <v>8961</v>
      </c>
      <c r="N1005" t="s">
        <v>5692</v>
      </c>
      <c r="P1005" t="s">
        <v>6872</v>
      </c>
      <c r="Q1005" t="s">
        <v>7752</v>
      </c>
      <c r="S1005">
        <v>43586</v>
      </c>
      <c r="T1005" t="s">
        <v>3215</v>
      </c>
      <c r="U1005" t="s">
        <v>4992</v>
      </c>
      <c r="V1005" t="s">
        <v>7203</v>
      </c>
      <c r="W1005" t="s">
        <v>160</v>
      </c>
      <c r="X1005" t="s">
        <v>6057</v>
      </c>
      <c r="Y1005" t="s">
        <v>5528</v>
      </c>
      <c r="Z1005" t="s">
        <v>5528</v>
      </c>
      <c r="AD1005" t="s">
        <v>6350</v>
      </c>
      <c r="AE1005">
        <v>24</v>
      </c>
      <c r="AF1005" t="s">
        <v>8614</v>
      </c>
      <c r="AG1005" t="s">
        <v>8603</v>
      </c>
      <c r="AH1005" t="s">
        <v>8643</v>
      </c>
      <c r="AJ1005">
        <v>13091071923</v>
      </c>
      <c r="AL1005" t="s">
        <v>5010</v>
      </c>
      <c r="AM1005" t="s">
        <v>5010</v>
      </c>
      <c r="AN1005" t="s">
        <v>7204</v>
      </c>
      <c r="AO1005" t="s">
        <v>7205</v>
      </c>
      <c r="AT1005" t="s">
        <v>4998</v>
      </c>
      <c r="AU1005" t="s">
        <v>5252</v>
      </c>
      <c r="AV1005" t="s">
        <v>5253</v>
      </c>
      <c r="AW1005" t="e">
        <v>#N/A</v>
      </c>
      <c r="AY1005" t="s">
        <v>7739</v>
      </c>
    </row>
    <row r="1006" spans="1:51" x14ac:dyDescent="0.2">
      <c r="A1006">
        <v>1005</v>
      </c>
      <c r="B1006" t="s">
        <v>278</v>
      </c>
      <c r="C1006">
        <v>10000154</v>
      </c>
      <c r="H1006">
        <v>227</v>
      </c>
      <c r="J1006">
        <v>9001231</v>
      </c>
      <c r="K1006" t="s">
        <v>278</v>
      </c>
      <c r="L1006" t="s">
        <v>7753</v>
      </c>
      <c r="N1006" t="s">
        <v>4991</v>
      </c>
      <c r="O1006" t="s">
        <v>3234</v>
      </c>
      <c r="Q1006" t="s">
        <v>9164</v>
      </c>
      <c r="S1006">
        <v>43709</v>
      </c>
      <c r="T1006" t="s">
        <v>3215</v>
      </c>
      <c r="U1006" t="s">
        <v>4992</v>
      </c>
      <c r="V1006" t="s">
        <v>7754</v>
      </c>
      <c r="W1006" t="s">
        <v>105</v>
      </c>
      <c r="X1006" t="s">
        <v>6057</v>
      </c>
      <c r="Y1006" t="s">
        <v>8600</v>
      </c>
      <c r="Z1006" t="s">
        <v>6062</v>
      </c>
      <c r="AD1006" t="s">
        <v>8071</v>
      </c>
      <c r="AE1006">
        <v>26</v>
      </c>
      <c r="AF1006" t="s">
        <v>8602</v>
      </c>
      <c r="AG1006" t="s">
        <v>8603</v>
      </c>
      <c r="AH1006" t="s">
        <v>8707</v>
      </c>
      <c r="AJ1006" t="s">
        <v>7755</v>
      </c>
      <c r="AL1006" t="s">
        <v>5075</v>
      </c>
      <c r="AM1006" t="s">
        <v>5075</v>
      </c>
      <c r="AN1006" t="s">
        <v>5272</v>
      </c>
      <c r="AO1006" t="s">
        <v>5146</v>
      </c>
      <c r="AT1006" t="s">
        <v>5096</v>
      </c>
      <c r="AU1006" t="s">
        <v>7731</v>
      </c>
      <c r="AV1006" t="s">
        <v>7732</v>
      </c>
      <c r="AW1006" t="s">
        <v>8707</v>
      </c>
    </row>
    <row r="1007" spans="1:51" x14ac:dyDescent="0.2">
      <c r="A1007">
        <v>1006</v>
      </c>
      <c r="B1007" t="s">
        <v>278</v>
      </c>
      <c r="C1007">
        <v>10000154</v>
      </c>
      <c r="H1007">
        <v>228</v>
      </c>
      <c r="J1007">
        <v>9001238</v>
      </c>
      <c r="K1007" t="s">
        <v>278</v>
      </c>
      <c r="L1007" t="s">
        <v>7756</v>
      </c>
      <c r="N1007" t="s">
        <v>4991</v>
      </c>
      <c r="O1007" t="s">
        <v>3234</v>
      </c>
      <c r="Q1007" t="s">
        <v>7001</v>
      </c>
      <c r="S1007">
        <v>43709</v>
      </c>
      <c r="T1007" t="s">
        <v>3215</v>
      </c>
      <c r="U1007" t="s">
        <v>4992</v>
      </c>
      <c r="V1007" t="s">
        <v>7757</v>
      </c>
      <c r="W1007" t="s">
        <v>105</v>
      </c>
      <c r="X1007" t="s">
        <v>6057</v>
      </c>
      <c r="Y1007" t="s">
        <v>8600</v>
      </c>
      <c r="Z1007" t="s">
        <v>6062</v>
      </c>
      <c r="AD1007" t="s">
        <v>8072</v>
      </c>
      <c r="AE1007">
        <v>25</v>
      </c>
      <c r="AF1007" t="s">
        <v>8614</v>
      </c>
      <c r="AG1007" t="s">
        <v>8603</v>
      </c>
      <c r="AH1007" t="s">
        <v>8707</v>
      </c>
      <c r="AJ1007" t="s">
        <v>7758</v>
      </c>
      <c r="AL1007" t="s">
        <v>5075</v>
      </c>
      <c r="AM1007" t="s">
        <v>5075</v>
      </c>
      <c r="AN1007" t="s">
        <v>5272</v>
      </c>
      <c r="AO1007" t="s">
        <v>5146</v>
      </c>
      <c r="AT1007" t="s">
        <v>5096</v>
      </c>
      <c r="AU1007" t="s">
        <v>7731</v>
      </c>
      <c r="AV1007" t="s">
        <v>7732</v>
      </c>
      <c r="AW1007" t="s">
        <v>8707</v>
      </c>
    </row>
    <row r="1008" spans="1:51" x14ac:dyDescent="0.2">
      <c r="A1008">
        <v>1007</v>
      </c>
      <c r="B1008" t="s">
        <v>278</v>
      </c>
      <c r="C1008">
        <v>10000154</v>
      </c>
      <c r="H1008">
        <v>229</v>
      </c>
      <c r="J1008">
        <v>9001277</v>
      </c>
      <c r="K1008" t="s">
        <v>278</v>
      </c>
      <c r="L1008" t="s">
        <v>8073</v>
      </c>
      <c r="M1008">
        <v>21823</v>
      </c>
      <c r="N1008" t="s">
        <v>5513</v>
      </c>
      <c r="Q1008" t="s">
        <v>8067</v>
      </c>
      <c r="S1008">
        <v>43678</v>
      </c>
      <c r="T1008" t="s">
        <v>3215</v>
      </c>
      <c r="U1008" t="s">
        <v>4992</v>
      </c>
      <c r="V1008" t="s">
        <v>8074</v>
      </c>
      <c r="W1008" t="s">
        <v>160</v>
      </c>
      <c r="X1008" t="s">
        <v>6057</v>
      </c>
      <c r="Y1008" t="s">
        <v>5528</v>
      </c>
      <c r="Z1008" t="s">
        <v>5528</v>
      </c>
      <c r="AD1008" t="s">
        <v>7248</v>
      </c>
      <c r="AE1008">
        <v>35</v>
      </c>
      <c r="AF1008" t="s">
        <v>8604</v>
      </c>
      <c r="AG1008" t="s">
        <v>8603</v>
      </c>
      <c r="AH1008" t="s">
        <v>6737</v>
      </c>
      <c r="AJ1008">
        <v>13932566924</v>
      </c>
      <c r="AL1008" t="s">
        <v>5387</v>
      </c>
      <c r="AM1008" t="s">
        <v>5387</v>
      </c>
      <c r="AT1008" t="s">
        <v>4998</v>
      </c>
      <c r="AU1008" t="s">
        <v>7857</v>
      </c>
      <c r="AV1008" t="s">
        <v>7858</v>
      </c>
      <c r="AW1008" t="s">
        <v>7863</v>
      </c>
    </row>
    <row r="1009" spans="1:49" x14ac:dyDescent="0.2">
      <c r="A1009">
        <v>1008</v>
      </c>
      <c r="B1009" t="s">
        <v>278</v>
      </c>
      <c r="C1009">
        <v>10000154</v>
      </c>
      <c r="H1009">
        <v>230</v>
      </c>
      <c r="J1009">
        <v>9001278</v>
      </c>
      <c r="K1009" t="s">
        <v>278</v>
      </c>
      <c r="L1009" t="s">
        <v>8075</v>
      </c>
      <c r="M1009">
        <v>16319</v>
      </c>
      <c r="N1009" t="s">
        <v>5513</v>
      </c>
      <c r="Q1009" t="s">
        <v>8962</v>
      </c>
      <c r="S1009">
        <v>43678</v>
      </c>
      <c r="T1009" t="s">
        <v>3215</v>
      </c>
      <c r="U1009" t="s">
        <v>4992</v>
      </c>
      <c r="V1009" t="s">
        <v>8076</v>
      </c>
      <c r="W1009" t="s">
        <v>160</v>
      </c>
      <c r="X1009" t="s">
        <v>6057</v>
      </c>
      <c r="Y1009" t="s">
        <v>5528</v>
      </c>
      <c r="Z1009" t="s">
        <v>5528</v>
      </c>
      <c r="AD1009" t="s">
        <v>6594</v>
      </c>
      <c r="AE1009">
        <v>30</v>
      </c>
      <c r="AF1009" t="s">
        <v>8602</v>
      </c>
      <c r="AG1009" t="s">
        <v>8603</v>
      </c>
      <c r="AH1009" t="s">
        <v>6720</v>
      </c>
      <c r="AJ1009">
        <v>18633385320</v>
      </c>
      <c r="AL1009" t="s">
        <v>5010</v>
      </c>
      <c r="AM1009" t="s">
        <v>5010</v>
      </c>
      <c r="AN1009" t="s">
        <v>6225</v>
      </c>
      <c r="AO1009" t="s">
        <v>6726</v>
      </c>
      <c r="AT1009" t="s">
        <v>4998</v>
      </c>
      <c r="AU1009" t="s">
        <v>7857</v>
      </c>
      <c r="AV1009" t="s">
        <v>7858</v>
      </c>
      <c r="AW1009" t="s">
        <v>7863</v>
      </c>
    </row>
    <row r="1010" spans="1:49" hidden="1" x14ac:dyDescent="0.2">
      <c r="A1010">
        <v>1009</v>
      </c>
      <c r="B1010" t="s">
        <v>278</v>
      </c>
      <c r="C1010">
        <v>10000154</v>
      </c>
      <c r="H1010">
        <v>231</v>
      </c>
      <c r="J1010">
        <v>9001279</v>
      </c>
      <c r="K1010" t="s">
        <v>278</v>
      </c>
      <c r="L1010" t="s">
        <v>7610</v>
      </c>
      <c r="M1010">
        <v>36171</v>
      </c>
      <c r="N1010" t="s">
        <v>5513</v>
      </c>
      <c r="Q1010" t="s">
        <v>7125</v>
      </c>
      <c r="S1010">
        <v>43678</v>
      </c>
      <c r="T1010" t="s">
        <v>3215</v>
      </c>
      <c r="U1010" t="s">
        <v>4992</v>
      </c>
      <c r="V1010" t="s">
        <v>8077</v>
      </c>
      <c r="W1010" t="s">
        <v>160</v>
      </c>
      <c r="X1010" t="s">
        <v>6057</v>
      </c>
      <c r="Y1010" t="s">
        <v>5528</v>
      </c>
      <c r="Z1010" t="s">
        <v>5528</v>
      </c>
      <c r="AD1010" t="s">
        <v>8078</v>
      </c>
      <c r="AE1010">
        <v>47</v>
      </c>
      <c r="AF1010" t="s">
        <v>8591</v>
      </c>
      <c r="AG1010" t="s">
        <v>8592</v>
      </c>
      <c r="AH1010" t="s">
        <v>8079</v>
      </c>
      <c r="AJ1010">
        <v>15932522638</v>
      </c>
      <c r="AL1010" t="s">
        <v>6203</v>
      </c>
      <c r="AM1010" t="s">
        <v>7726</v>
      </c>
      <c r="AO1010" t="s">
        <v>8080</v>
      </c>
      <c r="AT1010" t="s">
        <v>4998</v>
      </c>
      <c r="AU1010" t="s">
        <v>7857</v>
      </c>
      <c r="AV1010" t="s">
        <v>7858</v>
      </c>
      <c r="AW1010" t="s">
        <v>7863</v>
      </c>
    </row>
    <row r="1011" spans="1:49" hidden="1" x14ac:dyDescent="0.2">
      <c r="A1011">
        <v>1010</v>
      </c>
      <c r="B1011" t="s">
        <v>278</v>
      </c>
      <c r="C1011">
        <v>10000154</v>
      </c>
      <c r="H1011">
        <v>232</v>
      </c>
      <c r="J1011">
        <v>9001317</v>
      </c>
      <c r="K1011" t="s">
        <v>278</v>
      </c>
      <c r="L1011" t="s">
        <v>8081</v>
      </c>
      <c r="N1011" t="s">
        <v>4991</v>
      </c>
      <c r="P1011" t="s">
        <v>6367</v>
      </c>
      <c r="Q1011" t="s">
        <v>7111</v>
      </c>
      <c r="T1011" t="s">
        <v>3215</v>
      </c>
      <c r="U1011" t="s">
        <v>4992</v>
      </c>
      <c r="V1011" t="s">
        <v>8082</v>
      </c>
      <c r="W1011" t="s">
        <v>160</v>
      </c>
      <c r="X1011" t="s">
        <v>6057</v>
      </c>
      <c r="Y1011" t="s">
        <v>5528</v>
      </c>
      <c r="Z1011" t="s">
        <v>5528</v>
      </c>
      <c r="AD1011" t="s">
        <v>8083</v>
      </c>
      <c r="AE1011">
        <v>38</v>
      </c>
      <c r="AF1011" t="s">
        <v>8607</v>
      </c>
      <c r="AG1011" t="s">
        <v>8592</v>
      </c>
      <c r="AH1011" t="s">
        <v>6553</v>
      </c>
      <c r="AJ1011" t="s">
        <v>8084</v>
      </c>
      <c r="AL1011" t="s">
        <v>5163</v>
      </c>
      <c r="AM1011" t="s">
        <v>5010</v>
      </c>
      <c r="AN1011" t="s">
        <v>5874</v>
      </c>
      <c r="AO1011" t="s">
        <v>5052</v>
      </c>
      <c r="AT1011" t="s">
        <v>5005</v>
      </c>
      <c r="AU1011" t="s">
        <v>7893</v>
      </c>
      <c r="AV1011" t="s">
        <v>7869</v>
      </c>
      <c r="AW1011" t="s">
        <v>7863</v>
      </c>
    </row>
    <row r="1012" spans="1:49" hidden="1" x14ac:dyDescent="0.2">
      <c r="A1012">
        <v>1011</v>
      </c>
      <c r="B1012" t="s">
        <v>278</v>
      </c>
      <c r="C1012">
        <v>10000154</v>
      </c>
      <c r="H1012">
        <v>233</v>
      </c>
      <c r="J1012">
        <v>9001319</v>
      </c>
      <c r="K1012" t="s">
        <v>278</v>
      </c>
      <c r="L1012" t="s">
        <v>8085</v>
      </c>
      <c r="N1012" t="s">
        <v>4991</v>
      </c>
      <c r="P1012" t="s">
        <v>6367</v>
      </c>
      <c r="Q1012" t="s">
        <v>7111</v>
      </c>
      <c r="T1012" t="s">
        <v>3215</v>
      </c>
      <c r="U1012" t="s">
        <v>4992</v>
      </c>
      <c r="V1012" t="s">
        <v>8086</v>
      </c>
      <c r="W1012" t="s">
        <v>160</v>
      </c>
      <c r="X1012" t="s">
        <v>6057</v>
      </c>
      <c r="Y1012" t="s">
        <v>5528</v>
      </c>
      <c r="Z1012" t="s">
        <v>5528</v>
      </c>
      <c r="AD1012" t="s">
        <v>8087</v>
      </c>
      <c r="AE1012">
        <v>37</v>
      </c>
      <c r="AF1012" t="s">
        <v>8607</v>
      </c>
      <c r="AG1012" t="s">
        <v>8592</v>
      </c>
      <c r="AH1012" t="s">
        <v>5661</v>
      </c>
      <c r="AJ1012" t="s">
        <v>8088</v>
      </c>
      <c r="AL1012" t="s">
        <v>5163</v>
      </c>
      <c r="AM1012" t="s">
        <v>5010</v>
      </c>
      <c r="AN1012" t="s">
        <v>5089</v>
      </c>
      <c r="AO1012" t="s">
        <v>5810</v>
      </c>
      <c r="AT1012" t="s">
        <v>5005</v>
      </c>
      <c r="AU1012" t="s">
        <v>7893</v>
      </c>
      <c r="AV1012" t="s">
        <v>7869</v>
      </c>
      <c r="AW1012" t="s">
        <v>7863</v>
      </c>
    </row>
    <row r="1013" spans="1:49" x14ac:dyDescent="0.2">
      <c r="A1013">
        <v>1012</v>
      </c>
      <c r="B1013" t="s">
        <v>278</v>
      </c>
      <c r="C1013">
        <v>10000154</v>
      </c>
      <c r="H1013">
        <v>234</v>
      </c>
      <c r="J1013">
        <v>9001331</v>
      </c>
      <c r="K1013" t="s">
        <v>278</v>
      </c>
      <c r="L1013" t="s">
        <v>8089</v>
      </c>
      <c r="N1013" t="s">
        <v>4991</v>
      </c>
      <c r="O1013" t="s">
        <v>3176</v>
      </c>
      <c r="Q1013" t="s">
        <v>7750</v>
      </c>
      <c r="T1013" t="s">
        <v>3215</v>
      </c>
      <c r="U1013" t="s">
        <v>4992</v>
      </c>
      <c r="V1013" t="s">
        <v>8090</v>
      </c>
      <c r="W1013" t="s">
        <v>105</v>
      </c>
      <c r="X1013" t="s">
        <v>6057</v>
      </c>
      <c r="Y1013" t="s">
        <v>8600</v>
      </c>
      <c r="AD1013" t="s">
        <v>8091</v>
      </c>
      <c r="AE1013">
        <v>33</v>
      </c>
      <c r="AF1013" t="s">
        <v>8604</v>
      </c>
      <c r="AG1013" t="s">
        <v>8603</v>
      </c>
      <c r="AH1013" t="s">
        <v>7924</v>
      </c>
      <c r="AJ1013" t="s">
        <v>8092</v>
      </c>
      <c r="AL1013" t="s">
        <v>5163</v>
      </c>
      <c r="AM1013" t="s">
        <v>5010</v>
      </c>
      <c r="AN1013" t="s">
        <v>5874</v>
      </c>
      <c r="AO1013" t="s">
        <v>8093</v>
      </c>
      <c r="AT1013" t="s">
        <v>5005</v>
      </c>
      <c r="AU1013" t="s">
        <v>7893</v>
      </c>
      <c r="AV1013" t="s">
        <v>7869</v>
      </c>
      <c r="AW1013" t="s">
        <v>7863</v>
      </c>
    </row>
    <row r="1014" spans="1:49" x14ac:dyDescent="0.2">
      <c r="A1014">
        <v>1013</v>
      </c>
      <c r="B1014" t="s">
        <v>278</v>
      </c>
      <c r="C1014">
        <v>10000154</v>
      </c>
      <c r="H1014">
        <v>235</v>
      </c>
      <c r="J1014">
        <v>9001332</v>
      </c>
      <c r="K1014" t="s">
        <v>278</v>
      </c>
      <c r="L1014" t="s">
        <v>8094</v>
      </c>
      <c r="N1014" t="s">
        <v>4991</v>
      </c>
      <c r="P1014" t="s">
        <v>6938</v>
      </c>
      <c r="Q1014" t="s">
        <v>6985</v>
      </c>
      <c r="T1014" t="s">
        <v>3215</v>
      </c>
      <c r="U1014" t="s">
        <v>4992</v>
      </c>
      <c r="V1014" t="s">
        <v>8095</v>
      </c>
      <c r="W1014" t="s">
        <v>160</v>
      </c>
      <c r="X1014" t="s">
        <v>6057</v>
      </c>
      <c r="Y1014" t="s">
        <v>5528</v>
      </c>
      <c r="Z1014" t="s">
        <v>5528</v>
      </c>
      <c r="AD1014" t="s">
        <v>8096</v>
      </c>
      <c r="AE1014">
        <v>33</v>
      </c>
      <c r="AF1014" t="s">
        <v>8604</v>
      </c>
      <c r="AG1014" t="s">
        <v>8603</v>
      </c>
      <c r="AH1014" t="s">
        <v>5661</v>
      </c>
      <c r="AJ1014">
        <v>15930301508</v>
      </c>
      <c r="AL1014" t="s">
        <v>5163</v>
      </c>
      <c r="AM1014" t="s">
        <v>5010</v>
      </c>
      <c r="AN1014" t="s">
        <v>5272</v>
      </c>
      <c r="AO1014" t="s">
        <v>5102</v>
      </c>
      <c r="AT1014" t="s">
        <v>5005</v>
      </c>
      <c r="AU1014" t="s">
        <v>7893</v>
      </c>
      <c r="AV1014" t="s">
        <v>7869</v>
      </c>
      <c r="AW1014" t="s">
        <v>7863</v>
      </c>
    </row>
    <row r="1015" spans="1:49" x14ac:dyDescent="0.2">
      <c r="A1015">
        <v>1014</v>
      </c>
      <c r="B1015" t="s">
        <v>278</v>
      </c>
      <c r="C1015">
        <v>10000154</v>
      </c>
      <c r="H1015">
        <v>236</v>
      </c>
      <c r="J1015">
        <v>9001333</v>
      </c>
      <c r="K1015" t="s">
        <v>278</v>
      </c>
      <c r="L1015" t="s">
        <v>8097</v>
      </c>
      <c r="N1015" t="s">
        <v>4991</v>
      </c>
      <c r="P1015" t="s">
        <v>6938</v>
      </c>
      <c r="Q1015" t="s">
        <v>6854</v>
      </c>
      <c r="T1015" t="s">
        <v>3215</v>
      </c>
      <c r="U1015" t="s">
        <v>4992</v>
      </c>
      <c r="V1015" t="s">
        <v>8098</v>
      </c>
      <c r="W1015" t="s">
        <v>160</v>
      </c>
      <c r="X1015" t="s">
        <v>6057</v>
      </c>
      <c r="Y1015" t="s">
        <v>5528</v>
      </c>
      <c r="Z1015" t="s">
        <v>5528</v>
      </c>
      <c r="AD1015" t="s">
        <v>8099</v>
      </c>
      <c r="AE1015">
        <v>33</v>
      </c>
      <c r="AF1015" t="s">
        <v>8604</v>
      </c>
      <c r="AG1015" t="s">
        <v>8603</v>
      </c>
      <c r="AH1015" t="s">
        <v>5661</v>
      </c>
      <c r="AJ1015">
        <v>13784588851</v>
      </c>
      <c r="AL1015" t="s">
        <v>5163</v>
      </c>
      <c r="AM1015" t="s">
        <v>5010</v>
      </c>
      <c r="AN1015" t="s">
        <v>5272</v>
      </c>
      <c r="AO1015" t="s">
        <v>5102</v>
      </c>
      <c r="AT1015" t="s">
        <v>5005</v>
      </c>
      <c r="AU1015" t="s">
        <v>7893</v>
      </c>
      <c r="AV1015" t="s">
        <v>7869</v>
      </c>
      <c r="AW1015" t="s">
        <v>7863</v>
      </c>
    </row>
    <row r="1016" spans="1:49" x14ac:dyDescent="0.2">
      <c r="A1016">
        <v>1015</v>
      </c>
      <c r="B1016" t="s">
        <v>278</v>
      </c>
      <c r="C1016">
        <v>10000154</v>
      </c>
      <c r="H1016">
        <v>237</v>
      </c>
      <c r="J1016">
        <v>9001335</v>
      </c>
      <c r="K1016" t="s">
        <v>278</v>
      </c>
      <c r="L1016" t="s">
        <v>8100</v>
      </c>
      <c r="N1016" t="s">
        <v>4991</v>
      </c>
      <c r="P1016" t="s">
        <v>6367</v>
      </c>
      <c r="Q1016" t="s">
        <v>7111</v>
      </c>
      <c r="T1016" t="s">
        <v>3216</v>
      </c>
      <c r="U1016" t="s">
        <v>4992</v>
      </c>
      <c r="V1016" t="s">
        <v>8101</v>
      </c>
      <c r="W1016" t="s">
        <v>160</v>
      </c>
      <c r="X1016" t="s">
        <v>6057</v>
      </c>
      <c r="Y1016" t="s">
        <v>5528</v>
      </c>
      <c r="Z1016" t="s">
        <v>5528</v>
      </c>
      <c r="AD1016" t="s">
        <v>8102</v>
      </c>
      <c r="AE1016">
        <v>33</v>
      </c>
      <c r="AF1016" t="s">
        <v>8604</v>
      </c>
      <c r="AG1016" t="s">
        <v>8603</v>
      </c>
      <c r="AH1016" t="s">
        <v>5661</v>
      </c>
      <c r="AJ1016" t="s">
        <v>8103</v>
      </c>
      <c r="AL1016" t="s">
        <v>5163</v>
      </c>
      <c r="AM1016" t="s">
        <v>5010</v>
      </c>
      <c r="AN1016" t="s">
        <v>5051</v>
      </c>
      <c r="AO1016" t="s">
        <v>5102</v>
      </c>
      <c r="AT1016" t="s">
        <v>5005</v>
      </c>
      <c r="AU1016" t="s">
        <v>7893</v>
      </c>
      <c r="AV1016" t="s">
        <v>7869</v>
      </c>
      <c r="AW1016" t="s">
        <v>7863</v>
      </c>
    </row>
    <row r="1017" spans="1:49" x14ac:dyDescent="0.2">
      <c r="A1017">
        <v>1016</v>
      </c>
      <c r="B1017" t="s">
        <v>278</v>
      </c>
      <c r="C1017">
        <v>10000154</v>
      </c>
      <c r="H1017">
        <v>238</v>
      </c>
      <c r="J1017">
        <v>9001336</v>
      </c>
      <c r="K1017" t="s">
        <v>278</v>
      </c>
      <c r="L1017" t="s">
        <v>8104</v>
      </c>
      <c r="N1017" t="s">
        <v>4991</v>
      </c>
      <c r="P1017" t="s">
        <v>6938</v>
      </c>
      <c r="Q1017" t="s">
        <v>6985</v>
      </c>
      <c r="T1017" t="s">
        <v>3215</v>
      </c>
      <c r="U1017" t="s">
        <v>4992</v>
      </c>
      <c r="V1017" t="s">
        <v>8105</v>
      </c>
      <c r="W1017" t="s">
        <v>160</v>
      </c>
      <c r="X1017" t="s">
        <v>6057</v>
      </c>
      <c r="Y1017" t="s">
        <v>5528</v>
      </c>
      <c r="Z1017" t="s">
        <v>5528</v>
      </c>
      <c r="AD1017" t="s">
        <v>8106</v>
      </c>
      <c r="AE1017">
        <v>32</v>
      </c>
      <c r="AF1017" t="s">
        <v>8604</v>
      </c>
      <c r="AG1017" t="s">
        <v>8603</v>
      </c>
      <c r="AH1017" t="s">
        <v>7924</v>
      </c>
      <c r="AJ1017" t="s">
        <v>8107</v>
      </c>
      <c r="AL1017" t="s">
        <v>5163</v>
      </c>
      <c r="AM1017" t="s">
        <v>5010</v>
      </c>
      <c r="AN1017" t="s">
        <v>5272</v>
      </c>
      <c r="AO1017" t="s">
        <v>8108</v>
      </c>
      <c r="AT1017" t="s">
        <v>5005</v>
      </c>
      <c r="AU1017" t="s">
        <v>7893</v>
      </c>
      <c r="AV1017" t="s">
        <v>7869</v>
      </c>
      <c r="AW1017" t="s">
        <v>7863</v>
      </c>
    </row>
    <row r="1018" spans="1:49" x14ac:dyDescent="0.2">
      <c r="A1018">
        <v>1017</v>
      </c>
      <c r="B1018" t="s">
        <v>278</v>
      </c>
      <c r="C1018">
        <v>10000154</v>
      </c>
      <c r="H1018">
        <v>239</v>
      </c>
      <c r="J1018">
        <v>9001342</v>
      </c>
      <c r="K1018" t="s">
        <v>278</v>
      </c>
      <c r="L1018" t="s">
        <v>8109</v>
      </c>
      <c r="N1018" t="s">
        <v>4991</v>
      </c>
      <c r="P1018" t="s">
        <v>6938</v>
      </c>
      <c r="Q1018" t="s">
        <v>6981</v>
      </c>
      <c r="T1018" t="s">
        <v>3215</v>
      </c>
      <c r="U1018" t="s">
        <v>4992</v>
      </c>
      <c r="V1018" t="s">
        <v>8110</v>
      </c>
      <c r="W1018" t="s">
        <v>160</v>
      </c>
      <c r="X1018" t="s">
        <v>6057</v>
      </c>
      <c r="Y1018" t="s">
        <v>5528</v>
      </c>
      <c r="Z1018" t="s">
        <v>5528</v>
      </c>
      <c r="AD1018" t="s">
        <v>8111</v>
      </c>
      <c r="AE1018">
        <v>25</v>
      </c>
      <c r="AF1018" t="s">
        <v>8614</v>
      </c>
      <c r="AG1018" t="s">
        <v>8603</v>
      </c>
      <c r="AH1018" t="s">
        <v>8112</v>
      </c>
      <c r="AJ1018">
        <v>15354157351</v>
      </c>
      <c r="AL1018" t="s">
        <v>5163</v>
      </c>
      <c r="AM1018" t="s">
        <v>5010</v>
      </c>
      <c r="AN1018" t="s">
        <v>5083</v>
      </c>
      <c r="AO1018" t="s">
        <v>5146</v>
      </c>
      <c r="AT1018" t="s">
        <v>5005</v>
      </c>
      <c r="AU1018" t="s">
        <v>7893</v>
      </c>
      <c r="AV1018" t="s">
        <v>7869</v>
      </c>
      <c r="AW1018" t="s">
        <v>7863</v>
      </c>
    </row>
    <row r="1019" spans="1:49" hidden="1" x14ac:dyDescent="0.2">
      <c r="A1019">
        <v>1018</v>
      </c>
      <c r="B1019" t="s">
        <v>278</v>
      </c>
      <c r="C1019">
        <v>10000154</v>
      </c>
      <c r="H1019">
        <v>240</v>
      </c>
      <c r="J1019">
        <v>9001348</v>
      </c>
      <c r="K1019" t="s">
        <v>278</v>
      </c>
      <c r="L1019" t="s">
        <v>8113</v>
      </c>
      <c r="N1019" t="s">
        <v>5513</v>
      </c>
      <c r="P1019" t="s">
        <v>6367</v>
      </c>
      <c r="Q1019" t="s">
        <v>7111</v>
      </c>
      <c r="T1019" t="s">
        <v>3215</v>
      </c>
      <c r="U1019" t="s">
        <v>4992</v>
      </c>
      <c r="V1019" t="s">
        <v>8114</v>
      </c>
      <c r="W1019" t="s">
        <v>160</v>
      </c>
      <c r="X1019" t="s">
        <v>6057</v>
      </c>
      <c r="Y1019" t="s">
        <v>5528</v>
      </c>
      <c r="Z1019" t="s">
        <v>5528</v>
      </c>
      <c r="AD1019" t="s">
        <v>8115</v>
      </c>
      <c r="AE1019">
        <v>45</v>
      </c>
      <c r="AF1019" t="s">
        <v>8595</v>
      </c>
      <c r="AG1019" t="s">
        <v>8592</v>
      </c>
      <c r="AH1019" t="s">
        <v>7881</v>
      </c>
      <c r="AI1019">
        <v>20090607</v>
      </c>
      <c r="AJ1019">
        <v>13231350570</v>
      </c>
      <c r="AL1019" t="s">
        <v>5387</v>
      </c>
      <c r="AM1019" t="s">
        <v>5387</v>
      </c>
      <c r="AN1019" t="s">
        <v>5094</v>
      </c>
      <c r="AO1019" t="s">
        <v>5304</v>
      </c>
      <c r="AT1019" t="s">
        <v>5005</v>
      </c>
      <c r="AU1019" t="s">
        <v>7893</v>
      </c>
      <c r="AV1019" t="s">
        <v>7869</v>
      </c>
      <c r="AW1019" t="s">
        <v>7863</v>
      </c>
    </row>
    <row r="1020" spans="1:49" hidden="1" x14ac:dyDescent="0.2">
      <c r="A1020">
        <v>1019</v>
      </c>
      <c r="B1020" t="s">
        <v>278</v>
      </c>
      <c r="C1020">
        <v>10000154</v>
      </c>
      <c r="H1020">
        <v>241</v>
      </c>
      <c r="J1020">
        <v>9001352</v>
      </c>
      <c r="K1020" t="s">
        <v>278</v>
      </c>
      <c r="L1020" t="s">
        <v>8116</v>
      </c>
      <c r="N1020" t="s">
        <v>5513</v>
      </c>
      <c r="P1020" t="s">
        <v>6938</v>
      </c>
      <c r="Q1020" t="s">
        <v>6985</v>
      </c>
      <c r="T1020" t="s">
        <v>3215</v>
      </c>
      <c r="U1020" t="s">
        <v>4992</v>
      </c>
      <c r="V1020" t="s">
        <v>8117</v>
      </c>
      <c r="W1020" t="s">
        <v>160</v>
      </c>
      <c r="X1020" t="s">
        <v>6057</v>
      </c>
      <c r="Y1020" t="s">
        <v>5528</v>
      </c>
      <c r="Z1020" t="s">
        <v>5528</v>
      </c>
      <c r="AD1020" t="s">
        <v>8118</v>
      </c>
      <c r="AE1020">
        <v>42</v>
      </c>
      <c r="AF1020" t="s">
        <v>8595</v>
      </c>
      <c r="AG1020" t="s">
        <v>8592</v>
      </c>
      <c r="AH1020" t="s">
        <v>7881</v>
      </c>
      <c r="AJ1020" t="s">
        <v>8119</v>
      </c>
      <c r="AL1020" t="s">
        <v>5387</v>
      </c>
      <c r="AM1020" t="s">
        <v>5387</v>
      </c>
      <c r="AN1020" t="s">
        <v>7354</v>
      </c>
      <c r="AO1020" t="s">
        <v>5635</v>
      </c>
      <c r="AT1020" t="s">
        <v>5005</v>
      </c>
      <c r="AU1020" t="s">
        <v>7893</v>
      </c>
      <c r="AV1020" t="s">
        <v>7869</v>
      </c>
      <c r="AW1020" t="s">
        <v>7863</v>
      </c>
    </row>
    <row r="1021" spans="1:49" hidden="1" x14ac:dyDescent="0.2">
      <c r="A1021">
        <v>1020</v>
      </c>
      <c r="B1021" t="s">
        <v>278</v>
      </c>
      <c r="C1021">
        <v>10000154</v>
      </c>
      <c r="H1021">
        <v>242</v>
      </c>
      <c r="J1021">
        <v>9001354</v>
      </c>
      <c r="K1021" t="s">
        <v>278</v>
      </c>
      <c r="L1021" t="s">
        <v>8120</v>
      </c>
      <c r="N1021" t="s">
        <v>5513</v>
      </c>
      <c r="P1021" t="s">
        <v>6367</v>
      </c>
      <c r="Q1021" t="s">
        <v>7111</v>
      </c>
      <c r="T1021" t="s">
        <v>3215</v>
      </c>
      <c r="U1021" t="s">
        <v>4992</v>
      </c>
      <c r="V1021" t="s">
        <v>8121</v>
      </c>
      <c r="W1021" t="s">
        <v>160</v>
      </c>
      <c r="X1021" t="s">
        <v>6057</v>
      </c>
      <c r="Y1021" t="s">
        <v>5528</v>
      </c>
      <c r="Z1021" t="s">
        <v>5528</v>
      </c>
      <c r="AD1021" t="s">
        <v>8122</v>
      </c>
      <c r="AE1021">
        <v>37</v>
      </c>
      <c r="AF1021" t="s">
        <v>8607</v>
      </c>
      <c r="AG1021" t="s">
        <v>8592</v>
      </c>
      <c r="AH1021" t="s">
        <v>8123</v>
      </c>
      <c r="AJ1021" t="s">
        <v>8124</v>
      </c>
      <c r="AL1021" t="s">
        <v>5951</v>
      </c>
      <c r="AM1021" t="s">
        <v>6657</v>
      </c>
      <c r="AN1021" t="s">
        <v>5089</v>
      </c>
      <c r="AO1021" t="s">
        <v>6365</v>
      </c>
      <c r="AT1021" t="s">
        <v>5005</v>
      </c>
      <c r="AU1021" t="s">
        <v>7893</v>
      </c>
      <c r="AV1021" t="s">
        <v>7869</v>
      </c>
      <c r="AW1021" t="s">
        <v>7863</v>
      </c>
    </row>
    <row r="1022" spans="1:49" x14ac:dyDescent="0.2">
      <c r="A1022">
        <v>1021</v>
      </c>
      <c r="B1022" t="s">
        <v>278</v>
      </c>
      <c r="C1022">
        <v>10000154</v>
      </c>
      <c r="H1022">
        <v>243</v>
      </c>
      <c r="J1022">
        <v>9001358</v>
      </c>
      <c r="K1022" t="s">
        <v>278</v>
      </c>
      <c r="L1022" t="s">
        <v>8125</v>
      </c>
      <c r="N1022" t="s">
        <v>5513</v>
      </c>
      <c r="P1022" t="s">
        <v>6938</v>
      </c>
      <c r="Q1022" t="s">
        <v>7001</v>
      </c>
      <c r="T1022" t="s">
        <v>3215</v>
      </c>
      <c r="U1022" t="s">
        <v>4992</v>
      </c>
      <c r="V1022" t="s">
        <v>8126</v>
      </c>
      <c r="W1022" t="s">
        <v>160</v>
      </c>
      <c r="X1022" t="s">
        <v>6057</v>
      </c>
      <c r="Y1022" t="s">
        <v>5528</v>
      </c>
      <c r="Z1022" t="s">
        <v>5528</v>
      </c>
      <c r="AD1022" t="s">
        <v>8127</v>
      </c>
      <c r="AE1022">
        <v>33</v>
      </c>
      <c r="AF1022" t="s">
        <v>8604</v>
      </c>
      <c r="AG1022" t="s">
        <v>8603</v>
      </c>
      <c r="AH1022" t="s">
        <v>7969</v>
      </c>
      <c r="AI1022">
        <v>20080713</v>
      </c>
      <c r="AJ1022">
        <v>18812135918</v>
      </c>
      <c r="AL1022" t="s">
        <v>5520</v>
      </c>
      <c r="AM1022" t="s">
        <v>7726</v>
      </c>
      <c r="AO1022" t="s">
        <v>8128</v>
      </c>
      <c r="AT1022" t="s">
        <v>5005</v>
      </c>
      <c r="AU1022" t="s">
        <v>7893</v>
      </c>
      <c r="AV1022" t="s">
        <v>7869</v>
      </c>
      <c r="AW1022" t="s">
        <v>7863</v>
      </c>
    </row>
    <row r="1023" spans="1:49" x14ac:dyDescent="0.2">
      <c r="A1023">
        <v>1022</v>
      </c>
      <c r="B1023" t="s">
        <v>278</v>
      </c>
      <c r="C1023">
        <v>10000154</v>
      </c>
      <c r="H1023">
        <v>244</v>
      </c>
      <c r="J1023">
        <v>9001359</v>
      </c>
      <c r="K1023" t="s">
        <v>278</v>
      </c>
      <c r="L1023" t="s">
        <v>1549</v>
      </c>
      <c r="N1023" t="s">
        <v>5513</v>
      </c>
      <c r="P1023" t="s">
        <v>6938</v>
      </c>
      <c r="Q1023" t="s">
        <v>7001</v>
      </c>
      <c r="T1023" t="s">
        <v>3215</v>
      </c>
      <c r="U1023" t="s">
        <v>4992</v>
      </c>
      <c r="V1023" t="s">
        <v>8129</v>
      </c>
      <c r="W1023" t="s">
        <v>160</v>
      </c>
      <c r="X1023" t="s">
        <v>6057</v>
      </c>
      <c r="Y1023" t="s">
        <v>5528</v>
      </c>
      <c r="Z1023" t="s">
        <v>5528</v>
      </c>
      <c r="AD1023" t="s">
        <v>8130</v>
      </c>
      <c r="AE1023">
        <v>33</v>
      </c>
      <c r="AF1023" t="s">
        <v>8604</v>
      </c>
      <c r="AG1023" t="s">
        <v>8603</v>
      </c>
      <c r="AH1023" t="s">
        <v>8131</v>
      </c>
      <c r="AI1023">
        <v>20081107</v>
      </c>
      <c r="AJ1023" t="s">
        <v>8132</v>
      </c>
      <c r="AL1023" t="s">
        <v>5520</v>
      </c>
      <c r="AM1023" t="s">
        <v>7726</v>
      </c>
      <c r="AO1023" t="s">
        <v>8133</v>
      </c>
      <c r="AT1023" t="s">
        <v>5005</v>
      </c>
      <c r="AU1023" t="s">
        <v>7893</v>
      </c>
      <c r="AV1023" t="s">
        <v>7869</v>
      </c>
      <c r="AW1023" t="s">
        <v>7863</v>
      </c>
    </row>
    <row r="1024" spans="1:49" x14ac:dyDescent="0.2">
      <c r="A1024">
        <v>1023</v>
      </c>
      <c r="B1024" t="s">
        <v>278</v>
      </c>
      <c r="C1024">
        <v>10000154</v>
      </c>
      <c r="H1024">
        <v>245</v>
      </c>
      <c r="J1024">
        <v>9001360</v>
      </c>
      <c r="K1024" t="s">
        <v>278</v>
      </c>
      <c r="L1024" t="s">
        <v>8134</v>
      </c>
      <c r="N1024" t="s">
        <v>5513</v>
      </c>
      <c r="P1024" t="s">
        <v>6367</v>
      </c>
      <c r="Q1024" t="s">
        <v>7111</v>
      </c>
      <c r="T1024" t="s">
        <v>3215</v>
      </c>
      <c r="U1024" t="s">
        <v>4992</v>
      </c>
      <c r="V1024" t="s">
        <v>8135</v>
      </c>
      <c r="W1024" t="s">
        <v>160</v>
      </c>
      <c r="X1024" t="s">
        <v>6057</v>
      </c>
      <c r="Y1024" t="s">
        <v>5528</v>
      </c>
      <c r="Z1024" t="s">
        <v>5528</v>
      </c>
      <c r="AD1024" t="s">
        <v>8136</v>
      </c>
      <c r="AE1024">
        <v>31</v>
      </c>
      <c r="AF1024" t="s">
        <v>8604</v>
      </c>
      <c r="AG1024" t="s">
        <v>8603</v>
      </c>
      <c r="AH1024" t="s">
        <v>7924</v>
      </c>
      <c r="AI1024">
        <v>43344</v>
      </c>
      <c r="AJ1024">
        <v>13294081333</v>
      </c>
      <c r="AL1024" t="s">
        <v>5520</v>
      </c>
      <c r="AM1024" t="s">
        <v>7726</v>
      </c>
      <c r="AO1024" t="s">
        <v>8137</v>
      </c>
      <c r="AT1024" t="s">
        <v>5005</v>
      </c>
      <c r="AU1024" t="s">
        <v>7893</v>
      </c>
      <c r="AV1024" t="s">
        <v>7869</v>
      </c>
      <c r="AW1024" t="s">
        <v>7863</v>
      </c>
    </row>
    <row r="1025" spans="1:51" x14ac:dyDescent="0.2">
      <c r="A1025">
        <v>1024</v>
      </c>
      <c r="B1025" t="s">
        <v>278</v>
      </c>
      <c r="C1025">
        <v>10000154</v>
      </c>
      <c r="H1025">
        <v>246</v>
      </c>
      <c r="J1025">
        <v>9001363</v>
      </c>
      <c r="K1025" t="s">
        <v>278</v>
      </c>
      <c r="L1025" t="s">
        <v>8138</v>
      </c>
      <c r="N1025" t="s">
        <v>5513</v>
      </c>
      <c r="P1025" t="s">
        <v>6938</v>
      </c>
      <c r="Q1025" t="s">
        <v>7001</v>
      </c>
      <c r="T1025" t="s">
        <v>3215</v>
      </c>
      <c r="U1025" t="s">
        <v>4992</v>
      </c>
      <c r="V1025" t="s">
        <v>8139</v>
      </c>
      <c r="W1025" t="s">
        <v>160</v>
      </c>
      <c r="X1025" t="s">
        <v>6057</v>
      </c>
      <c r="Y1025" t="s">
        <v>5528</v>
      </c>
      <c r="Z1025" t="s">
        <v>5528</v>
      </c>
      <c r="AD1025" t="s">
        <v>8140</v>
      </c>
      <c r="AE1025">
        <v>30</v>
      </c>
      <c r="AF1025" t="s">
        <v>8602</v>
      </c>
      <c r="AG1025" t="s">
        <v>8603</v>
      </c>
      <c r="AH1025" t="s">
        <v>8131</v>
      </c>
      <c r="AJ1025">
        <v>15324233917</v>
      </c>
      <c r="AL1025" t="s">
        <v>5524</v>
      </c>
      <c r="AM1025" t="s">
        <v>6657</v>
      </c>
      <c r="AN1025" t="s">
        <v>5694</v>
      </c>
      <c r="AO1025" t="s">
        <v>8141</v>
      </c>
      <c r="AT1025" t="s">
        <v>5005</v>
      </c>
      <c r="AU1025" t="s">
        <v>7893</v>
      </c>
      <c r="AV1025" t="s">
        <v>7869</v>
      </c>
      <c r="AW1025" t="s">
        <v>7863</v>
      </c>
    </row>
    <row r="1026" spans="1:51" x14ac:dyDescent="0.2">
      <c r="A1026">
        <v>1025</v>
      </c>
      <c r="B1026" t="s">
        <v>278</v>
      </c>
      <c r="C1026">
        <v>10000154</v>
      </c>
      <c r="H1026">
        <v>247</v>
      </c>
      <c r="J1026">
        <v>9001364</v>
      </c>
      <c r="K1026" t="s">
        <v>278</v>
      </c>
      <c r="L1026" t="s">
        <v>8142</v>
      </c>
      <c r="N1026" t="s">
        <v>5513</v>
      </c>
      <c r="P1026" t="s">
        <v>7029</v>
      </c>
      <c r="Q1026" t="s">
        <v>7030</v>
      </c>
      <c r="T1026" t="s">
        <v>3215</v>
      </c>
      <c r="U1026" t="s">
        <v>4992</v>
      </c>
      <c r="V1026" t="s">
        <v>8143</v>
      </c>
      <c r="W1026" t="s">
        <v>160</v>
      </c>
      <c r="X1026" t="s">
        <v>6057</v>
      </c>
      <c r="Y1026" t="s">
        <v>5528</v>
      </c>
      <c r="Z1026" t="s">
        <v>5528</v>
      </c>
      <c r="AD1026" t="s">
        <v>8144</v>
      </c>
      <c r="AE1026">
        <v>29</v>
      </c>
      <c r="AF1026" t="s">
        <v>8602</v>
      </c>
      <c r="AG1026" t="s">
        <v>8603</v>
      </c>
      <c r="AH1026" t="s">
        <v>8145</v>
      </c>
      <c r="AJ1026">
        <v>13091313140</v>
      </c>
      <c r="AL1026" t="s">
        <v>5387</v>
      </c>
      <c r="AM1026" t="s">
        <v>5387</v>
      </c>
      <c r="AN1026" t="s">
        <v>5694</v>
      </c>
      <c r="AO1026" t="s">
        <v>8146</v>
      </c>
      <c r="AT1026" t="s">
        <v>5005</v>
      </c>
      <c r="AU1026" t="s">
        <v>7893</v>
      </c>
      <c r="AV1026" t="s">
        <v>7869</v>
      </c>
      <c r="AW1026" t="s">
        <v>7863</v>
      </c>
    </row>
    <row r="1027" spans="1:51" hidden="1" x14ac:dyDescent="0.2">
      <c r="A1027">
        <v>1026</v>
      </c>
      <c r="B1027" t="s">
        <v>278</v>
      </c>
      <c r="C1027">
        <v>10000154</v>
      </c>
      <c r="H1027">
        <v>248</v>
      </c>
      <c r="J1027">
        <v>9001366</v>
      </c>
      <c r="K1027" t="s">
        <v>278</v>
      </c>
      <c r="L1027" t="s">
        <v>8147</v>
      </c>
      <c r="N1027" t="s">
        <v>5692</v>
      </c>
      <c r="P1027" t="s">
        <v>6938</v>
      </c>
      <c r="Q1027" t="s">
        <v>6852</v>
      </c>
      <c r="T1027" t="s">
        <v>3215</v>
      </c>
      <c r="U1027" t="s">
        <v>4992</v>
      </c>
      <c r="V1027" t="s">
        <v>8148</v>
      </c>
      <c r="W1027" t="s">
        <v>160</v>
      </c>
      <c r="X1027" t="s">
        <v>6057</v>
      </c>
      <c r="Y1027" t="s">
        <v>5528</v>
      </c>
      <c r="Z1027" t="s">
        <v>5528</v>
      </c>
      <c r="AD1027" t="s">
        <v>8149</v>
      </c>
      <c r="AE1027">
        <v>21</v>
      </c>
      <c r="AF1027" t="s">
        <v>8614</v>
      </c>
      <c r="AG1027" t="s">
        <v>8603</v>
      </c>
      <c r="AH1027" t="s">
        <v>7863</v>
      </c>
      <c r="AJ1027">
        <v>15176728658</v>
      </c>
      <c r="AM1027" t="s">
        <v>5387</v>
      </c>
      <c r="AT1027" t="s">
        <v>4998</v>
      </c>
      <c r="AU1027" t="s">
        <v>7857</v>
      </c>
      <c r="AV1027" t="s">
        <v>7869</v>
      </c>
      <c r="AW1027" t="e">
        <v>#N/A</v>
      </c>
      <c r="AY1027" t="s">
        <v>7739</v>
      </c>
    </row>
    <row r="1028" spans="1:51" x14ac:dyDescent="0.2">
      <c r="A1028">
        <v>1027</v>
      </c>
      <c r="B1028" t="s">
        <v>278</v>
      </c>
      <c r="C1028">
        <v>10000154</v>
      </c>
      <c r="H1028">
        <v>249</v>
      </c>
      <c r="J1028">
        <v>9001393</v>
      </c>
      <c r="K1028" t="s">
        <v>278</v>
      </c>
      <c r="L1028" t="s">
        <v>8963</v>
      </c>
      <c r="N1028" t="s">
        <v>4991</v>
      </c>
      <c r="O1028" t="s">
        <v>3172</v>
      </c>
      <c r="Q1028" t="s">
        <v>5092</v>
      </c>
      <c r="T1028" t="s">
        <v>3215</v>
      </c>
      <c r="U1028" t="s">
        <v>4992</v>
      </c>
      <c r="V1028" t="s">
        <v>8964</v>
      </c>
      <c r="W1028" t="s">
        <v>105</v>
      </c>
      <c r="X1028" t="s">
        <v>6057</v>
      </c>
      <c r="AD1028" t="s">
        <v>8965</v>
      </c>
      <c r="AE1028">
        <v>24</v>
      </c>
      <c r="AF1028" t="s">
        <v>8614</v>
      </c>
      <c r="AG1028" t="s">
        <v>8603</v>
      </c>
      <c r="AH1028" t="s">
        <v>8624</v>
      </c>
      <c r="AJ1028">
        <v>13188534302</v>
      </c>
      <c r="AL1028" t="s">
        <v>5163</v>
      </c>
      <c r="AM1028" t="s">
        <v>5010</v>
      </c>
      <c r="AN1028" t="s">
        <v>5266</v>
      </c>
      <c r="AO1028" t="s">
        <v>5044</v>
      </c>
      <c r="AT1028" t="s">
        <v>5096</v>
      </c>
      <c r="AU1028" t="s">
        <v>8627</v>
      </c>
      <c r="AV1028" t="s">
        <v>8628</v>
      </c>
      <c r="AW1028" t="s">
        <v>8624</v>
      </c>
    </row>
    <row r="1029" spans="1:51" x14ac:dyDescent="0.2">
      <c r="A1029">
        <v>1028</v>
      </c>
      <c r="B1029" t="s">
        <v>278</v>
      </c>
      <c r="C1029">
        <v>10000154</v>
      </c>
      <c r="H1029">
        <v>250</v>
      </c>
      <c r="J1029">
        <v>9001394</v>
      </c>
      <c r="K1029" t="s">
        <v>278</v>
      </c>
      <c r="L1029" t="s">
        <v>8966</v>
      </c>
      <c r="N1029" t="s">
        <v>4991</v>
      </c>
      <c r="O1029" t="s">
        <v>3172</v>
      </c>
      <c r="Q1029" t="s">
        <v>5092</v>
      </c>
      <c r="T1029" t="s">
        <v>3215</v>
      </c>
      <c r="U1029" t="s">
        <v>5130</v>
      </c>
      <c r="V1029" t="s">
        <v>8967</v>
      </c>
      <c r="W1029" t="s">
        <v>105</v>
      </c>
      <c r="X1029" t="s">
        <v>6057</v>
      </c>
      <c r="AD1029" t="s">
        <v>8968</v>
      </c>
      <c r="AE1029">
        <v>22</v>
      </c>
      <c r="AF1029" t="s">
        <v>8614</v>
      </c>
      <c r="AG1029" t="s">
        <v>8603</v>
      </c>
      <c r="AH1029" t="s">
        <v>8624</v>
      </c>
      <c r="AI1029">
        <v>43460</v>
      </c>
      <c r="AJ1029">
        <v>18242873432</v>
      </c>
      <c r="AL1029" t="s">
        <v>5163</v>
      </c>
      <c r="AM1029" t="s">
        <v>5010</v>
      </c>
      <c r="AN1029" t="s">
        <v>5266</v>
      </c>
      <c r="AO1029" t="s">
        <v>5044</v>
      </c>
      <c r="AT1029" t="s">
        <v>5096</v>
      </c>
      <c r="AU1029" t="s">
        <v>8627</v>
      </c>
      <c r="AV1029" t="s">
        <v>8628</v>
      </c>
      <c r="AW1029" t="s">
        <v>8624</v>
      </c>
    </row>
    <row r="1030" spans="1:51" x14ac:dyDescent="0.2">
      <c r="A1030">
        <v>1029</v>
      </c>
      <c r="B1030" t="s">
        <v>278</v>
      </c>
      <c r="C1030">
        <v>10000154</v>
      </c>
      <c r="H1030">
        <v>251</v>
      </c>
      <c r="J1030">
        <v>9001395</v>
      </c>
      <c r="K1030" t="s">
        <v>278</v>
      </c>
      <c r="L1030" t="s">
        <v>8969</v>
      </c>
      <c r="N1030" t="s">
        <v>4991</v>
      </c>
      <c r="O1030" t="s">
        <v>3172</v>
      </c>
      <c r="Q1030" t="s">
        <v>5092</v>
      </c>
      <c r="T1030" t="s">
        <v>3215</v>
      </c>
      <c r="U1030" t="s">
        <v>4992</v>
      </c>
      <c r="V1030" t="s">
        <v>8970</v>
      </c>
      <c r="W1030" t="s">
        <v>105</v>
      </c>
      <c r="X1030" t="s">
        <v>6057</v>
      </c>
      <c r="AD1030" t="s">
        <v>8971</v>
      </c>
      <c r="AE1030">
        <v>26</v>
      </c>
      <c r="AF1030" t="s">
        <v>8602</v>
      </c>
      <c r="AG1030" t="s">
        <v>8603</v>
      </c>
      <c r="AH1030" t="s">
        <v>8624</v>
      </c>
      <c r="AJ1030">
        <v>18341264490</v>
      </c>
      <c r="AL1030" t="s">
        <v>5163</v>
      </c>
      <c r="AM1030" t="s">
        <v>5010</v>
      </c>
      <c r="AN1030" t="s">
        <v>5266</v>
      </c>
      <c r="AO1030" t="s">
        <v>5044</v>
      </c>
      <c r="AT1030" t="s">
        <v>5096</v>
      </c>
      <c r="AU1030" t="s">
        <v>8627</v>
      </c>
      <c r="AV1030" t="s">
        <v>8628</v>
      </c>
      <c r="AW1030" t="s">
        <v>8624</v>
      </c>
    </row>
    <row r="1031" spans="1:51" x14ac:dyDescent="0.2">
      <c r="A1031">
        <v>1030</v>
      </c>
      <c r="B1031" t="s">
        <v>278</v>
      </c>
      <c r="C1031">
        <v>10000154</v>
      </c>
      <c r="H1031">
        <v>252</v>
      </c>
      <c r="J1031">
        <v>9001396</v>
      </c>
      <c r="K1031" t="s">
        <v>278</v>
      </c>
      <c r="L1031" t="s">
        <v>8972</v>
      </c>
      <c r="N1031" t="s">
        <v>4991</v>
      </c>
      <c r="O1031" t="s">
        <v>3172</v>
      </c>
      <c r="Q1031" t="s">
        <v>5092</v>
      </c>
      <c r="T1031" t="s">
        <v>3215</v>
      </c>
      <c r="U1031" t="s">
        <v>4992</v>
      </c>
      <c r="V1031" t="s">
        <v>8973</v>
      </c>
      <c r="W1031" t="s">
        <v>105</v>
      </c>
      <c r="X1031" t="s">
        <v>6057</v>
      </c>
      <c r="AD1031" t="s">
        <v>8974</v>
      </c>
      <c r="AE1031">
        <v>22</v>
      </c>
      <c r="AF1031" t="s">
        <v>8614</v>
      </c>
      <c r="AG1031" t="s">
        <v>8603</v>
      </c>
      <c r="AH1031" t="s">
        <v>8624</v>
      </c>
      <c r="AJ1031">
        <v>15566280108</v>
      </c>
      <c r="AL1031" t="s">
        <v>5163</v>
      </c>
      <c r="AM1031" t="s">
        <v>5010</v>
      </c>
      <c r="AN1031" t="s">
        <v>5266</v>
      </c>
      <c r="AO1031" t="s">
        <v>5044</v>
      </c>
      <c r="AT1031" t="s">
        <v>5096</v>
      </c>
      <c r="AU1031" t="s">
        <v>8627</v>
      </c>
      <c r="AV1031" t="s">
        <v>8628</v>
      </c>
      <c r="AW1031" t="s">
        <v>8624</v>
      </c>
    </row>
    <row r="1032" spans="1:51" x14ac:dyDescent="0.2">
      <c r="A1032">
        <v>1031</v>
      </c>
      <c r="B1032" t="s">
        <v>278</v>
      </c>
      <c r="C1032">
        <v>10000154</v>
      </c>
      <c r="H1032">
        <v>253</v>
      </c>
      <c r="J1032">
        <v>9001397</v>
      </c>
      <c r="K1032" t="s">
        <v>278</v>
      </c>
      <c r="L1032" t="s">
        <v>8975</v>
      </c>
      <c r="N1032" t="s">
        <v>4991</v>
      </c>
      <c r="O1032" t="s">
        <v>3172</v>
      </c>
      <c r="Q1032" t="s">
        <v>5092</v>
      </c>
      <c r="T1032" t="s">
        <v>3215</v>
      </c>
      <c r="U1032" t="s">
        <v>4992</v>
      </c>
      <c r="V1032" t="s">
        <v>8976</v>
      </c>
      <c r="W1032" t="s">
        <v>105</v>
      </c>
      <c r="X1032" t="s">
        <v>6057</v>
      </c>
      <c r="AD1032" t="s">
        <v>7112</v>
      </c>
      <c r="AE1032">
        <v>23</v>
      </c>
      <c r="AF1032" t="s">
        <v>8614</v>
      </c>
      <c r="AG1032" t="s">
        <v>8603</v>
      </c>
      <c r="AH1032" t="s">
        <v>8624</v>
      </c>
      <c r="AJ1032">
        <v>18832031042</v>
      </c>
      <c r="AL1032" t="s">
        <v>5163</v>
      </c>
      <c r="AM1032" t="s">
        <v>5010</v>
      </c>
      <c r="AN1032" t="s">
        <v>5434</v>
      </c>
      <c r="AO1032" t="s">
        <v>5058</v>
      </c>
      <c r="AT1032" t="s">
        <v>5096</v>
      </c>
      <c r="AU1032" t="s">
        <v>8627</v>
      </c>
      <c r="AV1032" t="s">
        <v>8628</v>
      </c>
      <c r="AW1032" t="s">
        <v>8624</v>
      </c>
    </row>
    <row r="1033" spans="1:51" x14ac:dyDescent="0.2">
      <c r="A1033">
        <v>1032</v>
      </c>
      <c r="B1033" t="s">
        <v>278</v>
      </c>
      <c r="C1033">
        <v>10000154</v>
      </c>
      <c r="H1033">
        <v>254</v>
      </c>
      <c r="J1033">
        <v>9001398</v>
      </c>
      <c r="K1033" t="s">
        <v>278</v>
      </c>
      <c r="L1033" t="s">
        <v>8977</v>
      </c>
      <c r="N1033" t="s">
        <v>4991</v>
      </c>
      <c r="O1033" t="s">
        <v>3172</v>
      </c>
      <c r="Q1033" t="s">
        <v>5092</v>
      </c>
      <c r="T1033" t="s">
        <v>3215</v>
      </c>
      <c r="U1033" t="s">
        <v>4992</v>
      </c>
      <c r="V1033" t="s">
        <v>8978</v>
      </c>
      <c r="W1033" t="s">
        <v>105</v>
      </c>
      <c r="X1033" t="s">
        <v>6057</v>
      </c>
      <c r="AD1033" t="s">
        <v>8979</v>
      </c>
      <c r="AE1033">
        <v>24</v>
      </c>
      <c r="AF1033" t="s">
        <v>8614</v>
      </c>
      <c r="AG1033" t="s">
        <v>8603</v>
      </c>
      <c r="AH1033" t="s">
        <v>8624</v>
      </c>
      <c r="AJ1033">
        <v>13373158633</v>
      </c>
      <c r="AL1033" t="s">
        <v>5163</v>
      </c>
      <c r="AM1033" t="s">
        <v>5010</v>
      </c>
      <c r="AN1033" t="s">
        <v>5393</v>
      </c>
      <c r="AO1033" t="s">
        <v>5044</v>
      </c>
      <c r="AT1033" t="s">
        <v>5096</v>
      </c>
      <c r="AU1033" t="s">
        <v>8627</v>
      </c>
      <c r="AV1033" t="s">
        <v>8628</v>
      </c>
      <c r="AW1033" t="s">
        <v>8624</v>
      </c>
    </row>
    <row r="1034" spans="1:51" x14ac:dyDescent="0.2">
      <c r="A1034">
        <v>1033</v>
      </c>
      <c r="B1034" t="s">
        <v>278</v>
      </c>
      <c r="C1034">
        <v>10000154</v>
      </c>
      <c r="H1034">
        <v>255</v>
      </c>
      <c r="J1034">
        <v>9001399</v>
      </c>
      <c r="K1034" t="s">
        <v>278</v>
      </c>
      <c r="L1034" t="s">
        <v>8980</v>
      </c>
      <c r="N1034" t="s">
        <v>4991</v>
      </c>
      <c r="O1034" t="s">
        <v>3172</v>
      </c>
      <c r="Q1034" t="s">
        <v>5092</v>
      </c>
      <c r="T1034" t="s">
        <v>3215</v>
      </c>
      <c r="U1034" t="s">
        <v>4992</v>
      </c>
      <c r="V1034" t="s">
        <v>8981</v>
      </c>
      <c r="W1034" t="s">
        <v>105</v>
      </c>
      <c r="X1034" t="s">
        <v>6057</v>
      </c>
      <c r="AD1034" t="s">
        <v>8982</v>
      </c>
      <c r="AE1034">
        <v>23</v>
      </c>
      <c r="AF1034" t="s">
        <v>8614</v>
      </c>
      <c r="AG1034" t="s">
        <v>8603</v>
      </c>
      <c r="AH1034" t="s">
        <v>8624</v>
      </c>
      <c r="AJ1034">
        <v>15632557122</v>
      </c>
      <c r="AL1034" t="s">
        <v>5163</v>
      </c>
      <c r="AM1034" t="s">
        <v>5010</v>
      </c>
      <c r="AN1034" t="s">
        <v>5141</v>
      </c>
      <c r="AO1034" t="s">
        <v>5146</v>
      </c>
      <c r="AT1034" t="s">
        <v>5096</v>
      </c>
      <c r="AU1034" t="s">
        <v>8627</v>
      </c>
      <c r="AV1034" t="s">
        <v>8628</v>
      </c>
      <c r="AW1034" t="s">
        <v>8624</v>
      </c>
    </row>
    <row r="1035" spans="1:51" x14ac:dyDescent="0.2">
      <c r="A1035">
        <v>1034</v>
      </c>
      <c r="B1035" t="s">
        <v>278</v>
      </c>
      <c r="C1035">
        <v>10000154</v>
      </c>
      <c r="H1035">
        <v>256</v>
      </c>
      <c r="J1035">
        <v>9001400</v>
      </c>
      <c r="K1035" t="s">
        <v>278</v>
      </c>
      <c r="L1035" t="s">
        <v>8983</v>
      </c>
      <c r="N1035" t="s">
        <v>4991</v>
      </c>
      <c r="O1035" t="s">
        <v>3172</v>
      </c>
      <c r="Q1035" t="s">
        <v>5092</v>
      </c>
      <c r="T1035" t="s">
        <v>3215</v>
      </c>
      <c r="U1035" t="s">
        <v>4992</v>
      </c>
      <c r="V1035" t="s">
        <v>8984</v>
      </c>
      <c r="W1035" t="s">
        <v>105</v>
      </c>
      <c r="X1035" t="s">
        <v>6057</v>
      </c>
      <c r="AD1035" t="s">
        <v>8985</v>
      </c>
      <c r="AE1035">
        <v>23</v>
      </c>
      <c r="AF1035" t="s">
        <v>8614</v>
      </c>
      <c r="AG1035" t="s">
        <v>8603</v>
      </c>
      <c r="AH1035" t="s">
        <v>8624</v>
      </c>
      <c r="AJ1035">
        <v>18831561278</v>
      </c>
      <c r="AL1035" t="s">
        <v>5163</v>
      </c>
      <c r="AM1035" t="s">
        <v>5010</v>
      </c>
      <c r="AN1035" t="s">
        <v>5051</v>
      </c>
      <c r="AO1035" t="s">
        <v>5146</v>
      </c>
      <c r="AT1035" t="s">
        <v>5096</v>
      </c>
      <c r="AU1035" t="s">
        <v>8627</v>
      </c>
      <c r="AV1035" t="s">
        <v>8628</v>
      </c>
      <c r="AW1035" t="s">
        <v>8624</v>
      </c>
    </row>
    <row r="1036" spans="1:51" x14ac:dyDescent="0.2">
      <c r="A1036">
        <v>1035</v>
      </c>
      <c r="B1036" t="s">
        <v>278</v>
      </c>
      <c r="C1036">
        <v>10000154</v>
      </c>
      <c r="H1036">
        <v>257</v>
      </c>
      <c r="J1036">
        <v>9001401</v>
      </c>
      <c r="K1036" t="s">
        <v>278</v>
      </c>
      <c r="L1036" t="s">
        <v>8986</v>
      </c>
      <c r="N1036" t="s">
        <v>4991</v>
      </c>
      <c r="O1036" t="s">
        <v>3234</v>
      </c>
      <c r="Q1036" t="s">
        <v>5092</v>
      </c>
      <c r="T1036" t="s">
        <v>3215</v>
      </c>
      <c r="U1036" t="s">
        <v>4992</v>
      </c>
      <c r="V1036" t="s">
        <v>8987</v>
      </c>
      <c r="W1036" t="s">
        <v>105</v>
      </c>
      <c r="X1036" t="s">
        <v>6057</v>
      </c>
      <c r="AD1036" t="s">
        <v>8988</v>
      </c>
      <c r="AE1036">
        <v>26</v>
      </c>
      <c r="AF1036" t="s">
        <v>8602</v>
      </c>
      <c r="AG1036" t="s">
        <v>8603</v>
      </c>
      <c r="AH1036" t="s">
        <v>8624</v>
      </c>
      <c r="AJ1036">
        <v>17332276672</v>
      </c>
      <c r="AL1036" t="s">
        <v>4997</v>
      </c>
      <c r="AM1036" t="s">
        <v>5075</v>
      </c>
      <c r="AN1036" t="s">
        <v>5759</v>
      </c>
      <c r="AO1036" t="s">
        <v>5142</v>
      </c>
      <c r="AT1036" t="s">
        <v>5096</v>
      </c>
      <c r="AU1036" t="s">
        <v>8627</v>
      </c>
      <c r="AV1036" t="s">
        <v>8628</v>
      </c>
      <c r="AW1036" t="s">
        <v>8624</v>
      </c>
    </row>
    <row r="1037" spans="1:51" x14ac:dyDescent="0.2">
      <c r="A1037">
        <v>1036</v>
      </c>
      <c r="B1037" t="s">
        <v>278</v>
      </c>
      <c r="C1037">
        <v>10000154</v>
      </c>
      <c r="H1037">
        <v>258</v>
      </c>
      <c r="J1037">
        <v>9001402</v>
      </c>
      <c r="K1037" t="s">
        <v>278</v>
      </c>
      <c r="L1037" t="s">
        <v>8989</v>
      </c>
      <c r="N1037" t="s">
        <v>4991</v>
      </c>
      <c r="O1037" t="s">
        <v>3172</v>
      </c>
      <c r="Q1037" t="s">
        <v>5092</v>
      </c>
      <c r="T1037" t="s">
        <v>3215</v>
      </c>
      <c r="U1037" t="s">
        <v>5456</v>
      </c>
      <c r="V1037" t="s">
        <v>8990</v>
      </c>
      <c r="W1037" t="s">
        <v>105</v>
      </c>
      <c r="X1037" t="s">
        <v>6057</v>
      </c>
      <c r="AD1037" t="s">
        <v>8991</v>
      </c>
      <c r="AE1037">
        <v>23</v>
      </c>
      <c r="AF1037" t="s">
        <v>8614</v>
      </c>
      <c r="AG1037" t="s">
        <v>8603</v>
      </c>
      <c r="AH1037" t="s">
        <v>8624</v>
      </c>
      <c r="AJ1037">
        <v>13113564926</v>
      </c>
      <c r="AL1037" t="s">
        <v>5163</v>
      </c>
      <c r="AM1037" t="s">
        <v>5010</v>
      </c>
      <c r="AN1037" t="s">
        <v>5272</v>
      </c>
      <c r="AO1037" t="s">
        <v>5267</v>
      </c>
      <c r="AT1037" t="s">
        <v>5096</v>
      </c>
      <c r="AU1037" t="s">
        <v>8627</v>
      </c>
      <c r="AV1037" t="s">
        <v>8628</v>
      </c>
      <c r="AW1037" t="s">
        <v>8624</v>
      </c>
    </row>
    <row r="1038" spans="1:51" x14ac:dyDescent="0.2">
      <c r="A1038">
        <v>1037</v>
      </c>
      <c r="B1038" t="s">
        <v>278</v>
      </c>
      <c r="C1038">
        <v>10000154</v>
      </c>
      <c r="H1038">
        <v>259</v>
      </c>
      <c r="J1038">
        <v>9001403</v>
      </c>
      <c r="K1038" t="s">
        <v>278</v>
      </c>
      <c r="L1038" t="s">
        <v>8992</v>
      </c>
      <c r="N1038" t="s">
        <v>4991</v>
      </c>
      <c r="O1038" t="s">
        <v>3172</v>
      </c>
      <c r="Q1038" t="s">
        <v>5092</v>
      </c>
      <c r="T1038" t="s">
        <v>3215</v>
      </c>
      <c r="U1038" t="s">
        <v>4992</v>
      </c>
      <c r="V1038" t="s">
        <v>8993</v>
      </c>
      <c r="W1038" t="s">
        <v>105</v>
      </c>
      <c r="X1038" t="s">
        <v>6057</v>
      </c>
      <c r="AD1038" t="s">
        <v>8994</v>
      </c>
      <c r="AE1038">
        <v>22</v>
      </c>
      <c r="AF1038" t="s">
        <v>8614</v>
      </c>
      <c r="AG1038" t="s">
        <v>8603</v>
      </c>
      <c r="AH1038" t="s">
        <v>8624</v>
      </c>
      <c r="AJ1038">
        <v>18332702317</v>
      </c>
      <c r="AL1038" t="s">
        <v>5163</v>
      </c>
      <c r="AM1038" t="s">
        <v>5010</v>
      </c>
      <c r="AN1038" t="s">
        <v>5272</v>
      </c>
      <c r="AO1038" t="s">
        <v>5146</v>
      </c>
      <c r="AT1038" t="s">
        <v>5096</v>
      </c>
      <c r="AU1038" t="s">
        <v>8627</v>
      </c>
      <c r="AV1038" t="s">
        <v>8628</v>
      </c>
      <c r="AW1038" t="s">
        <v>8624</v>
      </c>
    </row>
    <row r="1039" spans="1:51" x14ac:dyDescent="0.2">
      <c r="A1039">
        <v>1038</v>
      </c>
      <c r="B1039" t="s">
        <v>278</v>
      </c>
      <c r="C1039">
        <v>10000154</v>
      </c>
      <c r="H1039">
        <v>260</v>
      </c>
      <c r="J1039">
        <v>9001404</v>
      </c>
      <c r="K1039" t="s">
        <v>278</v>
      </c>
      <c r="L1039" t="s">
        <v>8995</v>
      </c>
      <c r="N1039" t="s">
        <v>4991</v>
      </c>
      <c r="O1039" t="s">
        <v>3172</v>
      </c>
      <c r="Q1039" t="s">
        <v>5092</v>
      </c>
      <c r="T1039" t="s">
        <v>3215</v>
      </c>
      <c r="U1039" t="s">
        <v>5456</v>
      </c>
      <c r="V1039" t="s">
        <v>8996</v>
      </c>
      <c r="W1039" t="s">
        <v>105</v>
      </c>
      <c r="X1039" t="s">
        <v>6057</v>
      </c>
      <c r="AD1039" t="s">
        <v>8997</v>
      </c>
      <c r="AE1039">
        <v>22</v>
      </c>
      <c r="AF1039" t="s">
        <v>8614</v>
      </c>
      <c r="AG1039" t="s">
        <v>8603</v>
      </c>
      <c r="AH1039" t="s">
        <v>8624</v>
      </c>
      <c r="AJ1039">
        <v>18332727060</v>
      </c>
      <c r="AL1039" t="s">
        <v>5163</v>
      </c>
      <c r="AM1039" t="s">
        <v>5010</v>
      </c>
      <c r="AN1039" t="s">
        <v>5272</v>
      </c>
      <c r="AO1039" t="s">
        <v>5146</v>
      </c>
      <c r="AT1039" t="s">
        <v>5096</v>
      </c>
      <c r="AU1039" t="s">
        <v>8627</v>
      </c>
      <c r="AV1039" t="s">
        <v>8628</v>
      </c>
      <c r="AW1039" t="s">
        <v>8624</v>
      </c>
    </row>
    <row r="1040" spans="1:51" x14ac:dyDescent="0.2">
      <c r="A1040">
        <v>1039</v>
      </c>
      <c r="B1040" t="s">
        <v>278</v>
      </c>
      <c r="C1040">
        <v>10000154</v>
      </c>
      <c r="H1040">
        <v>261</v>
      </c>
      <c r="J1040">
        <v>9001405</v>
      </c>
      <c r="K1040" t="s">
        <v>278</v>
      </c>
      <c r="L1040" t="s">
        <v>8998</v>
      </c>
      <c r="N1040" t="s">
        <v>4991</v>
      </c>
      <c r="O1040" t="s">
        <v>3172</v>
      </c>
      <c r="Q1040" t="s">
        <v>5092</v>
      </c>
      <c r="T1040" t="s">
        <v>3215</v>
      </c>
      <c r="U1040" t="s">
        <v>4992</v>
      </c>
      <c r="V1040" t="s">
        <v>8999</v>
      </c>
      <c r="W1040" t="s">
        <v>105</v>
      </c>
      <c r="X1040" t="s">
        <v>6057</v>
      </c>
      <c r="AD1040" t="s">
        <v>9000</v>
      </c>
      <c r="AE1040">
        <v>22</v>
      </c>
      <c r="AF1040" t="s">
        <v>8614</v>
      </c>
      <c r="AG1040" t="s">
        <v>8603</v>
      </c>
      <c r="AH1040" t="s">
        <v>8624</v>
      </c>
      <c r="AJ1040">
        <v>19131821681</v>
      </c>
      <c r="AL1040" t="s">
        <v>5163</v>
      </c>
      <c r="AM1040" t="s">
        <v>5010</v>
      </c>
      <c r="AN1040" t="s">
        <v>5988</v>
      </c>
      <c r="AO1040" t="s">
        <v>9001</v>
      </c>
      <c r="AT1040" t="s">
        <v>5096</v>
      </c>
      <c r="AU1040" t="s">
        <v>8627</v>
      </c>
      <c r="AV1040" t="s">
        <v>8628</v>
      </c>
      <c r="AW1040" t="s">
        <v>8624</v>
      </c>
    </row>
    <row r="1041" spans="1:51" x14ac:dyDescent="0.2">
      <c r="A1041">
        <v>1040</v>
      </c>
      <c r="B1041" t="s">
        <v>278</v>
      </c>
      <c r="C1041">
        <v>10000154</v>
      </c>
      <c r="H1041">
        <v>262</v>
      </c>
      <c r="J1041">
        <v>9001406</v>
      </c>
      <c r="K1041" t="s">
        <v>278</v>
      </c>
      <c r="L1041" t="s">
        <v>9002</v>
      </c>
      <c r="N1041" t="s">
        <v>4991</v>
      </c>
      <c r="O1041" t="s">
        <v>9003</v>
      </c>
      <c r="Q1041" t="s">
        <v>5092</v>
      </c>
      <c r="T1041" t="s">
        <v>3215</v>
      </c>
      <c r="U1041" t="s">
        <v>4992</v>
      </c>
      <c r="V1041" t="s">
        <v>9004</v>
      </c>
      <c r="W1041" t="s">
        <v>105</v>
      </c>
      <c r="X1041" t="s">
        <v>6057</v>
      </c>
      <c r="AD1041" t="s">
        <v>9005</v>
      </c>
      <c r="AE1041">
        <v>31</v>
      </c>
      <c r="AF1041" t="s">
        <v>8604</v>
      </c>
      <c r="AG1041" t="s">
        <v>8603</v>
      </c>
      <c r="AH1041" t="s">
        <v>8624</v>
      </c>
      <c r="AJ1041">
        <v>15530836008</v>
      </c>
      <c r="AL1041" t="s">
        <v>5004</v>
      </c>
      <c r="AM1041" t="s">
        <v>5675</v>
      </c>
      <c r="AN1041" t="s">
        <v>5051</v>
      </c>
      <c r="AO1041" t="s">
        <v>5394</v>
      </c>
      <c r="AT1041" t="s">
        <v>5096</v>
      </c>
      <c r="AU1041" t="s">
        <v>8627</v>
      </c>
      <c r="AV1041" t="s">
        <v>8628</v>
      </c>
      <c r="AW1041" t="s">
        <v>8624</v>
      </c>
    </row>
    <row r="1042" spans="1:51" x14ac:dyDescent="0.2">
      <c r="A1042">
        <v>1041</v>
      </c>
      <c r="B1042" t="s">
        <v>278</v>
      </c>
      <c r="C1042">
        <v>10000154</v>
      </c>
      <c r="H1042">
        <v>263</v>
      </c>
      <c r="J1042">
        <v>9001436</v>
      </c>
      <c r="K1042" t="s">
        <v>278</v>
      </c>
      <c r="L1042" t="s">
        <v>9316</v>
      </c>
      <c r="N1042" t="s">
        <v>4991</v>
      </c>
      <c r="O1042" t="s">
        <v>3172</v>
      </c>
      <c r="Q1042" t="s">
        <v>5092</v>
      </c>
      <c r="S1042">
        <v>43709</v>
      </c>
      <c r="T1042" t="s">
        <v>3215</v>
      </c>
      <c r="U1042" t="s">
        <v>4992</v>
      </c>
      <c r="V1042" t="s">
        <v>9232</v>
      </c>
      <c r="W1042" t="s">
        <v>105</v>
      </c>
      <c r="AD1042" t="s">
        <v>9233</v>
      </c>
      <c r="AE1042">
        <v>23</v>
      </c>
      <c r="AF1042" t="s">
        <v>8614</v>
      </c>
      <c r="AG1042" t="s">
        <v>8603</v>
      </c>
      <c r="AH1042" t="s">
        <v>9200</v>
      </c>
      <c r="AJ1042">
        <v>15031525737</v>
      </c>
      <c r="AL1042" t="s">
        <v>5163</v>
      </c>
      <c r="AM1042" t="s">
        <v>5010</v>
      </c>
      <c r="AN1042" t="s">
        <v>5051</v>
      </c>
      <c r="AO1042" t="s">
        <v>5445</v>
      </c>
      <c r="AT1042" t="s">
        <v>5096</v>
      </c>
      <c r="AU1042" t="s">
        <v>9203</v>
      </c>
      <c r="AV1042" t="s">
        <v>9200</v>
      </c>
      <c r="AW1042" t="s">
        <v>9204</v>
      </c>
    </row>
    <row r="1043" spans="1:51" hidden="1" x14ac:dyDescent="0.2">
      <c r="A1043">
        <v>1042</v>
      </c>
      <c r="B1043" t="s">
        <v>278</v>
      </c>
      <c r="C1043">
        <v>10000154</v>
      </c>
      <c r="H1043">
        <v>264</v>
      </c>
      <c r="J1043">
        <v>9001439</v>
      </c>
      <c r="K1043" t="s">
        <v>278</v>
      </c>
      <c r="L1043" t="s">
        <v>9317</v>
      </c>
      <c r="N1043" t="s">
        <v>5692</v>
      </c>
      <c r="T1043" t="s">
        <v>3215</v>
      </c>
      <c r="U1043" t="s">
        <v>9312</v>
      </c>
      <c r="V1043" t="s">
        <v>9318</v>
      </c>
      <c r="W1043" t="s">
        <v>160</v>
      </c>
      <c r="X1043" t="s">
        <v>6057</v>
      </c>
      <c r="Y1043" t="s">
        <v>5528</v>
      </c>
      <c r="Z1043" t="s">
        <v>5528</v>
      </c>
      <c r="AD1043" t="s">
        <v>9319</v>
      </c>
      <c r="AE1043">
        <v>21</v>
      </c>
      <c r="AF1043" t="s">
        <v>8614</v>
      </c>
      <c r="AG1043" t="s">
        <v>8603</v>
      </c>
      <c r="AH1043" t="s">
        <v>9320</v>
      </c>
      <c r="AJ1043">
        <v>13463519995</v>
      </c>
      <c r="AL1043" t="s">
        <v>5387</v>
      </c>
      <c r="AM1043" t="s">
        <v>5387</v>
      </c>
      <c r="AN1043" t="s">
        <v>9321</v>
      </c>
      <c r="AO1043" t="s">
        <v>6395</v>
      </c>
      <c r="AT1043" t="s">
        <v>5096</v>
      </c>
      <c r="AU1043" t="s">
        <v>9322</v>
      </c>
      <c r="AV1043" t="s">
        <v>9320</v>
      </c>
      <c r="AY1043" t="s">
        <v>7739</v>
      </c>
    </row>
    <row r="1044" spans="1:51" hidden="1" x14ac:dyDescent="0.2">
      <c r="A1044">
        <v>1043</v>
      </c>
      <c r="B1044" t="s">
        <v>278</v>
      </c>
      <c r="C1044">
        <v>10000154</v>
      </c>
      <c r="H1044">
        <v>265</v>
      </c>
      <c r="J1044">
        <v>9001440</v>
      </c>
      <c r="K1044" t="s">
        <v>278</v>
      </c>
      <c r="L1044" t="s">
        <v>9323</v>
      </c>
      <c r="N1044" t="s">
        <v>5692</v>
      </c>
      <c r="T1044" t="s">
        <v>3215</v>
      </c>
      <c r="U1044" t="s">
        <v>9312</v>
      </c>
      <c r="V1044" t="s">
        <v>9324</v>
      </c>
      <c r="W1044" t="s">
        <v>160</v>
      </c>
      <c r="X1044" t="s">
        <v>6057</v>
      </c>
      <c r="Y1044" t="s">
        <v>5528</v>
      </c>
      <c r="Z1044" t="s">
        <v>5528</v>
      </c>
      <c r="AD1044" t="s">
        <v>9325</v>
      </c>
      <c r="AE1044">
        <v>25</v>
      </c>
      <c r="AF1044" t="s">
        <v>8614</v>
      </c>
      <c r="AG1044" t="s">
        <v>8603</v>
      </c>
      <c r="AH1044" t="s">
        <v>9320</v>
      </c>
      <c r="AJ1044" t="s">
        <v>9326</v>
      </c>
      <c r="AL1044" t="s">
        <v>5524</v>
      </c>
      <c r="AM1044" t="s">
        <v>5524</v>
      </c>
      <c r="AN1044" t="s">
        <v>6555</v>
      </c>
      <c r="AO1044" t="s">
        <v>9327</v>
      </c>
      <c r="AT1044" t="s">
        <v>5096</v>
      </c>
      <c r="AU1044" t="s">
        <v>9322</v>
      </c>
      <c r="AV1044" t="s">
        <v>9320</v>
      </c>
      <c r="AY1044" t="s">
        <v>7739</v>
      </c>
    </row>
    <row r="1045" spans="1:51" hidden="1" x14ac:dyDescent="0.2">
      <c r="A1045">
        <v>1044</v>
      </c>
      <c r="B1045" t="s">
        <v>278</v>
      </c>
      <c r="C1045">
        <v>10000154</v>
      </c>
      <c r="H1045">
        <v>266</v>
      </c>
      <c r="J1045">
        <v>9001441</v>
      </c>
      <c r="K1045" t="s">
        <v>278</v>
      </c>
      <c r="L1045" t="s">
        <v>9328</v>
      </c>
      <c r="N1045" t="s">
        <v>5692</v>
      </c>
      <c r="T1045" t="s">
        <v>3215</v>
      </c>
      <c r="U1045" t="s">
        <v>9312</v>
      </c>
      <c r="V1045" t="s">
        <v>9329</v>
      </c>
      <c r="W1045" t="s">
        <v>160</v>
      </c>
      <c r="X1045" t="s">
        <v>6057</v>
      </c>
      <c r="Y1045" t="s">
        <v>5528</v>
      </c>
      <c r="Z1045" t="s">
        <v>5528</v>
      </c>
      <c r="AD1045" t="s">
        <v>9330</v>
      </c>
      <c r="AE1045">
        <v>27</v>
      </c>
      <c r="AF1045" t="s">
        <v>8602</v>
      </c>
      <c r="AG1045" t="s">
        <v>8603</v>
      </c>
      <c r="AH1045" t="s">
        <v>9320</v>
      </c>
      <c r="AJ1045" t="s">
        <v>9331</v>
      </c>
      <c r="AL1045" t="s">
        <v>6210</v>
      </c>
      <c r="AM1045" t="s">
        <v>6210</v>
      </c>
      <c r="AN1045" t="s">
        <v>6555</v>
      </c>
      <c r="AO1045" t="s">
        <v>6137</v>
      </c>
      <c r="AT1045" t="s">
        <v>5096</v>
      </c>
      <c r="AU1045" t="s">
        <v>9322</v>
      </c>
      <c r="AV1045" t="s">
        <v>9320</v>
      </c>
      <c r="AY1045" t="s">
        <v>7739</v>
      </c>
    </row>
    <row r="1046" spans="1:51" hidden="1" x14ac:dyDescent="0.2">
      <c r="A1046">
        <v>1045</v>
      </c>
      <c r="B1046" t="s">
        <v>278</v>
      </c>
      <c r="C1046">
        <v>10000154</v>
      </c>
      <c r="H1046">
        <v>267</v>
      </c>
      <c r="J1046">
        <v>9001442</v>
      </c>
      <c r="K1046" t="s">
        <v>278</v>
      </c>
      <c r="L1046" t="s">
        <v>9332</v>
      </c>
      <c r="N1046" t="s">
        <v>5692</v>
      </c>
      <c r="T1046" t="s">
        <v>3215</v>
      </c>
      <c r="U1046" t="s">
        <v>9312</v>
      </c>
      <c r="V1046" t="s">
        <v>9333</v>
      </c>
      <c r="W1046" t="s">
        <v>160</v>
      </c>
      <c r="X1046" t="s">
        <v>6057</v>
      </c>
      <c r="Y1046" t="s">
        <v>5528</v>
      </c>
      <c r="Z1046" t="s">
        <v>5528</v>
      </c>
      <c r="AD1046" t="s">
        <v>9334</v>
      </c>
      <c r="AE1046">
        <v>31</v>
      </c>
      <c r="AF1046" t="s">
        <v>8614</v>
      </c>
      <c r="AG1046" t="s">
        <v>8603</v>
      </c>
      <c r="AH1046" t="s">
        <v>9320</v>
      </c>
      <c r="AJ1046">
        <v>15832565793</v>
      </c>
      <c r="AL1046" t="s">
        <v>5010</v>
      </c>
      <c r="AM1046" t="s">
        <v>5010</v>
      </c>
      <c r="AN1046" t="s">
        <v>7540</v>
      </c>
      <c r="AO1046" t="s">
        <v>9335</v>
      </c>
      <c r="AT1046" t="s">
        <v>5096</v>
      </c>
      <c r="AU1046" t="s">
        <v>9322</v>
      </c>
      <c r="AV1046" t="s">
        <v>9320</v>
      </c>
      <c r="AY1046" t="s">
        <v>7739</v>
      </c>
    </row>
    <row r="1047" spans="1:51" hidden="1" x14ac:dyDescent="0.2">
      <c r="A1047">
        <v>1046</v>
      </c>
      <c r="B1047" t="s">
        <v>278</v>
      </c>
      <c r="C1047">
        <v>10000154</v>
      </c>
      <c r="H1047">
        <v>268</v>
      </c>
      <c r="J1047">
        <v>9001443</v>
      </c>
      <c r="K1047" t="s">
        <v>278</v>
      </c>
      <c r="L1047" t="s">
        <v>9336</v>
      </c>
      <c r="N1047" t="s">
        <v>5692</v>
      </c>
      <c r="T1047" t="s">
        <v>3215</v>
      </c>
      <c r="U1047" t="s">
        <v>9312</v>
      </c>
      <c r="V1047" t="s">
        <v>9337</v>
      </c>
      <c r="W1047" t="s">
        <v>160</v>
      </c>
      <c r="X1047" t="s">
        <v>6057</v>
      </c>
      <c r="Y1047" t="s">
        <v>5528</v>
      </c>
      <c r="Z1047" t="s">
        <v>5528</v>
      </c>
      <c r="AD1047" t="s">
        <v>9338</v>
      </c>
      <c r="AE1047">
        <v>21</v>
      </c>
      <c r="AF1047" t="s">
        <v>8614</v>
      </c>
      <c r="AG1047" t="s">
        <v>8603</v>
      </c>
      <c r="AH1047" t="s">
        <v>9320</v>
      </c>
      <c r="AJ1047">
        <v>18831068998</v>
      </c>
      <c r="AL1047" t="s">
        <v>5387</v>
      </c>
      <c r="AM1047" t="s">
        <v>5387</v>
      </c>
      <c r="AN1047" t="s">
        <v>9339</v>
      </c>
      <c r="AO1047" t="s">
        <v>5194</v>
      </c>
      <c r="AT1047" t="s">
        <v>5096</v>
      </c>
      <c r="AU1047" t="s">
        <v>9322</v>
      </c>
      <c r="AV1047" t="s">
        <v>9320</v>
      </c>
      <c r="AY1047" t="s">
        <v>7739</v>
      </c>
    </row>
    <row r="1048" spans="1:51" hidden="1" x14ac:dyDescent="0.2">
      <c r="A1048">
        <v>1047</v>
      </c>
      <c r="B1048" t="s">
        <v>278</v>
      </c>
      <c r="C1048">
        <v>10000154</v>
      </c>
      <c r="H1048">
        <v>269</v>
      </c>
      <c r="J1048">
        <v>9001444</v>
      </c>
      <c r="K1048" t="s">
        <v>278</v>
      </c>
      <c r="L1048" t="s">
        <v>9340</v>
      </c>
      <c r="N1048" t="s">
        <v>5692</v>
      </c>
      <c r="T1048" t="s">
        <v>3215</v>
      </c>
      <c r="U1048" t="s">
        <v>9312</v>
      </c>
      <c r="V1048" t="s">
        <v>9341</v>
      </c>
      <c r="W1048" t="s">
        <v>160</v>
      </c>
      <c r="X1048" t="s">
        <v>6057</v>
      </c>
      <c r="Y1048" t="s">
        <v>5528</v>
      </c>
      <c r="Z1048" t="s">
        <v>5528</v>
      </c>
      <c r="AD1048" t="s">
        <v>9342</v>
      </c>
      <c r="AE1048">
        <v>27</v>
      </c>
      <c r="AF1048" t="s">
        <v>8614</v>
      </c>
      <c r="AG1048" t="s">
        <v>8603</v>
      </c>
      <c r="AH1048" t="s">
        <v>9320</v>
      </c>
      <c r="AJ1048" t="s">
        <v>9343</v>
      </c>
      <c r="AL1048" t="s">
        <v>5010</v>
      </c>
      <c r="AM1048" t="s">
        <v>5010</v>
      </c>
      <c r="AN1048" t="s">
        <v>7540</v>
      </c>
      <c r="AO1048" t="s">
        <v>5544</v>
      </c>
      <c r="AT1048" t="s">
        <v>5096</v>
      </c>
      <c r="AU1048" t="s">
        <v>9322</v>
      </c>
      <c r="AV1048" t="s">
        <v>9320</v>
      </c>
      <c r="AY1048" t="s">
        <v>7739</v>
      </c>
    </row>
    <row r="1049" spans="1:51" hidden="1" x14ac:dyDescent="0.2">
      <c r="A1049">
        <v>1048</v>
      </c>
      <c r="B1049" t="s">
        <v>278</v>
      </c>
      <c r="C1049">
        <v>10000154</v>
      </c>
      <c r="H1049">
        <v>270</v>
      </c>
      <c r="J1049">
        <v>9001445</v>
      </c>
      <c r="K1049" t="s">
        <v>278</v>
      </c>
      <c r="L1049" t="s">
        <v>9344</v>
      </c>
      <c r="N1049" t="s">
        <v>5692</v>
      </c>
      <c r="T1049" t="s">
        <v>3215</v>
      </c>
      <c r="U1049" t="s">
        <v>9312</v>
      </c>
      <c r="V1049" t="s">
        <v>9345</v>
      </c>
      <c r="W1049" t="s">
        <v>160</v>
      </c>
      <c r="X1049" t="s">
        <v>6057</v>
      </c>
      <c r="Y1049" t="s">
        <v>5528</v>
      </c>
      <c r="Z1049" t="s">
        <v>5528</v>
      </c>
      <c r="AD1049" t="s">
        <v>9346</v>
      </c>
      <c r="AE1049">
        <v>29</v>
      </c>
      <c r="AF1049" t="s">
        <v>8602</v>
      </c>
      <c r="AG1049" t="s">
        <v>8603</v>
      </c>
      <c r="AH1049" t="s">
        <v>9320</v>
      </c>
      <c r="AJ1049">
        <v>15232640281</v>
      </c>
      <c r="AL1049" t="s">
        <v>5387</v>
      </c>
      <c r="AM1049" t="s">
        <v>5387</v>
      </c>
      <c r="AN1049" t="s">
        <v>7397</v>
      </c>
      <c r="AO1049" t="s">
        <v>9347</v>
      </c>
      <c r="AT1049" t="s">
        <v>5096</v>
      </c>
      <c r="AU1049" t="s">
        <v>9322</v>
      </c>
      <c r="AV1049" t="s">
        <v>9320</v>
      </c>
      <c r="AY1049" t="s">
        <v>7739</v>
      </c>
    </row>
    <row r="1050" spans="1:51" hidden="1" x14ac:dyDescent="0.2">
      <c r="A1050">
        <v>1049</v>
      </c>
      <c r="B1050" t="s">
        <v>278</v>
      </c>
      <c r="C1050">
        <v>10000154</v>
      </c>
      <c r="H1050">
        <v>271</v>
      </c>
      <c r="J1050">
        <v>9001446</v>
      </c>
      <c r="K1050" t="s">
        <v>278</v>
      </c>
      <c r="L1050" t="s">
        <v>9348</v>
      </c>
      <c r="N1050" t="s">
        <v>5692</v>
      </c>
      <c r="T1050" t="s">
        <v>3215</v>
      </c>
      <c r="U1050" t="s">
        <v>9312</v>
      </c>
      <c r="V1050" t="s">
        <v>9349</v>
      </c>
      <c r="W1050" t="s">
        <v>160</v>
      </c>
      <c r="X1050" t="s">
        <v>6057</v>
      </c>
      <c r="Y1050" t="s">
        <v>5528</v>
      </c>
      <c r="Z1050" t="s">
        <v>5528</v>
      </c>
      <c r="AD1050" t="s">
        <v>9350</v>
      </c>
      <c r="AE1050">
        <v>21</v>
      </c>
      <c r="AF1050" t="s">
        <v>8614</v>
      </c>
      <c r="AG1050" t="s">
        <v>8603</v>
      </c>
      <c r="AH1050" t="s">
        <v>9320</v>
      </c>
      <c r="AJ1050" t="s">
        <v>9351</v>
      </c>
      <c r="AL1050" t="s">
        <v>5387</v>
      </c>
      <c r="AM1050" t="s">
        <v>5387</v>
      </c>
      <c r="AN1050" t="s">
        <v>6166</v>
      </c>
      <c r="AO1050" t="s">
        <v>6145</v>
      </c>
      <c r="AT1050" t="s">
        <v>5096</v>
      </c>
      <c r="AU1050" t="s">
        <v>9322</v>
      </c>
      <c r="AV1050" t="s">
        <v>9320</v>
      </c>
      <c r="AY1050" t="s">
        <v>7739</v>
      </c>
    </row>
    <row r="1051" spans="1:51" hidden="1" x14ac:dyDescent="0.2">
      <c r="A1051">
        <v>1050</v>
      </c>
      <c r="B1051" t="s">
        <v>278</v>
      </c>
      <c r="C1051">
        <v>10000154</v>
      </c>
      <c r="H1051">
        <v>272</v>
      </c>
      <c r="J1051">
        <v>9001447</v>
      </c>
      <c r="K1051" t="s">
        <v>278</v>
      </c>
      <c r="L1051" t="s">
        <v>9352</v>
      </c>
      <c r="N1051" t="s">
        <v>5692</v>
      </c>
      <c r="T1051" t="s">
        <v>3215</v>
      </c>
      <c r="U1051" t="s">
        <v>9353</v>
      </c>
      <c r="V1051" t="s">
        <v>9354</v>
      </c>
      <c r="W1051" t="s">
        <v>160</v>
      </c>
      <c r="X1051" t="s">
        <v>6057</v>
      </c>
      <c r="Y1051" t="s">
        <v>5528</v>
      </c>
      <c r="Z1051" t="s">
        <v>5528</v>
      </c>
      <c r="AD1051" t="s">
        <v>9355</v>
      </c>
      <c r="AE1051">
        <v>31</v>
      </c>
      <c r="AF1051" t="s">
        <v>8614</v>
      </c>
      <c r="AG1051" t="s">
        <v>8603</v>
      </c>
      <c r="AH1051" t="s">
        <v>9320</v>
      </c>
      <c r="AJ1051">
        <v>18333567856</v>
      </c>
      <c r="AL1051" t="s">
        <v>5387</v>
      </c>
      <c r="AM1051" t="s">
        <v>5387</v>
      </c>
      <c r="AN1051" t="s">
        <v>9321</v>
      </c>
      <c r="AO1051" t="s">
        <v>5194</v>
      </c>
      <c r="AT1051" t="s">
        <v>5096</v>
      </c>
      <c r="AU1051" t="s">
        <v>9322</v>
      </c>
      <c r="AV1051" t="s">
        <v>9320</v>
      </c>
      <c r="AY1051" t="s">
        <v>7739</v>
      </c>
    </row>
    <row r="1052" spans="1:51" hidden="1" x14ac:dyDescent="0.2">
      <c r="A1052">
        <v>1051</v>
      </c>
      <c r="B1052" t="s">
        <v>278</v>
      </c>
      <c r="C1052">
        <v>10000154</v>
      </c>
      <c r="H1052">
        <v>273</v>
      </c>
      <c r="J1052">
        <v>9001448</v>
      </c>
      <c r="K1052" t="s">
        <v>278</v>
      </c>
      <c r="L1052" t="s">
        <v>9356</v>
      </c>
      <c r="N1052" t="s">
        <v>5692</v>
      </c>
      <c r="T1052" t="s">
        <v>3215</v>
      </c>
      <c r="U1052" t="s">
        <v>9312</v>
      </c>
      <c r="V1052" t="s">
        <v>9357</v>
      </c>
      <c r="W1052" t="s">
        <v>160</v>
      </c>
      <c r="X1052" t="s">
        <v>6057</v>
      </c>
      <c r="Y1052" t="s">
        <v>5528</v>
      </c>
      <c r="Z1052" t="s">
        <v>5528</v>
      </c>
      <c r="AD1052" t="s">
        <v>5928</v>
      </c>
      <c r="AE1052">
        <v>25</v>
      </c>
      <c r="AF1052" t="s">
        <v>8614</v>
      </c>
      <c r="AG1052" t="s">
        <v>8603</v>
      </c>
      <c r="AH1052" t="s">
        <v>9320</v>
      </c>
      <c r="AJ1052">
        <v>18712871186</v>
      </c>
      <c r="AL1052" t="s">
        <v>5387</v>
      </c>
      <c r="AM1052" t="s">
        <v>5387</v>
      </c>
      <c r="AN1052" t="s">
        <v>6020</v>
      </c>
      <c r="AO1052" t="s">
        <v>6395</v>
      </c>
      <c r="AT1052" t="s">
        <v>5096</v>
      </c>
      <c r="AU1052" t="s">
        <v>9322</v>
      </c>
      <c r="AV1052" t="s">
        <v>9320</v>
      </c>
      <c r="AY1052" t="s">
        <v>7739</v>
      </c>
    </row>
    <row r="1053" spans="1:51" hidden="1" x14ac:dyDescent="0.2">
      <c r="A1053">
        <v>1052</v>
      </c>
      <c r="B1053" t="s">
        <v>278</v>
      </c>
      <c r="C1053">
        <v>10000154</v>
      </c>
      <c r="H1053">
        <v>274</v>
      </c>
      <c r="J1053">
        <v>9001449</v>
      </c>
      <c r="K1053" t="s">
        <v>278</v>
      </c>
      <c r="L1053" t="s">
        <v>9358</v>
      </c>
      <c r="N1053" t="s">
        <v>5692</v>
      </c>
      <c r="T1053" t="s">
        <v>3215</v>
      </c>
      <c r="U1053" t="s">
        <v>9312</v>
      </c>
      <c r="V1053" t="s">
        <v>9359</v>
      </c>
      <c r="W1053" t="s">
        <v>160</v>
      </c>
      <c r="X1053" t="s">
        <v>6057</v>
      </c>
      <c r="Y1053" t="s">
        <v>5528</v>
      </c>
      <c r="Z1053" t="s">
        <v>5528</v>
      </c>
      <c r="AD1053" t="s">
        <v>9360</v>
      </c>
      <c r="AE1053">
        <v>21</v>
      </c>
      <c r="AF1053" t="s">
        <v>8614</v>
      </c>
      <c r="AG1053" t="s">
        <v>8603</v>
      </c>
      <c r="AH1053" t="s">
        <v>9320</v>
      </c>
      <c r="AJ1053">
        <v>15632589007</v>
      </c>
      <c r="AL1053" t="s">
        <v>5387</v>
      </c>
      <c r="AM1053" t="s">
        <v>5387</v>
      </c>
      <c r="AN1053" t="s">
        <v>9321</v>
      </c>
      <c r="AO1053" t="s">
        <v>9361</v>
      </c>
      <c r="AT1053" t="s">
        <v>5096</v>
      </c>
      <c r="AU1053" t="s">
        <v>9322</v>
      </c>
      <c r="AV1053" t="s">
        <v>9320</v>
      </c>
      <c r="AY1053" t="s">
        <v>7739</v>
      </c>
    </row>
    <row r="1054" spans="1:51" hidden="1" x14ac:dyDescent="0.2">
      <c r="A1054">
        <v>1053</v>
      </c>
      <c r="B1054" t="s">
        <v>278</v>
      </c>
      <c r="C1054">
        <v>10000154</v>
      </c>
      <c r="H1054">
        <v>275</v>
      </c>
      <c r="J1054">
        <v>9001450</v>
      </c>
      <c r="K1054" t="s">
        <v>278</v>
      </c>
      <c r="L1054" t="s">
        <v>9362</v>
      </c>
      <c r="N1054" t="s">
        <v>5692</v>
      </c>
      <c r="T1054" t="s">
        <v>3215</v>
      </c>
      <c r="U1054" t="s">
        <v>9312</v>
      </c>
      <c r="V1054" t="s">
        <v>9363</v>
      </c>
      <c r="W1054" t="s">
        <v>160</v>
      </c>
      <c r="X1054" t="s">
        <v>6057</v>
      </c>
      <c r="Y1054" t="s">
        <v>5528</v>
      </c>
      <c r="Z1054" t="s">
        <v>5528</v>
      </c>
      <c r="AD1054" t="s">
        <v>9364</v>
      </c>
      <c r="AE1054">
        <v>19</v>
      </c>
      <c r="AF1054" t="s">
        <v>8614</v>
      </c>
      <c r="AG1054" t="s">
        <v>8603</v>
      </c>
      <c r="AH1054" t="s">
        <v>9320</v>
      </c>
      <c r="AJ1054" t="s">
        <v>9365</v>
      </c>
      <c r="AL1054" t="s">
        <v>5524</v>
      </c>
      <c r="AM1054" t="s">
        <v>5524</v>
      </c>
      <c r="AN1054" t="s">
        <v>9366</v>
      </c>
      <c r="AO1054" t="s">
        <v>9327</v>
      </c>
      <c r="AT1054" t="s">
        <v>5096</v>
      </c>
      <c r="AU1054" t="s">
        <v>9322</v>
      </c>
      <c r="AV1054" t="s">
        <v>9320</v>
      </c>
      <c r="AY1054" t="s">
        <v>7739</v>
      </c>
    </row>
    <row r="1055" spans="1:51" hidden="1" x14ac:dyDescent="0.2">
      <c r="A1055">
        <v>1054</v>
      </c>
      <c r="B1055" t="s">
        <v>278</v>
      </c>
      <c r="C1055">
        <v>10000154</v>
      </c>
      <c r="H1055">
        <v>276</v>
      </c>
      <c r="J1055">
        <v>9001451</v>
      </c>
      <c r="K1055" t="s">
        <v>278</v>
      </c>
      <c r="L1055" t="s">
        <v>9367</v>
      </c>
      <c r="N1055" t="s">
        <v>5692</v>
      </c>
      <c r="T1055" t="s">
        <v>3215</v>
      </c>
      <c r="U1055" t="s">
        <v>9312</v>
      </c>
      <c r="V1055" t="s">
        <v>9368</v>
      </c>
      <c r="W1055" t="s">
        <v>160</v>
      </c>
      <c r="X1055" t="s">
        <v>6057</v>
      </c>
      <c r="Y1055" t="s">
        <v>5528</v>
      </c>
      <c r="Z1055" t="s">
        <v>5528</v>
      </c>
      <c r="AD1055" t="s">
        <v>7136</v>
      </c>
      <c r="AE1055">
        <v>27</v>
      </c>
      <c r="AF1055" t="s">
        <v>8602</v>
      </c>
      <c r="AG1055" t="s">
        <v>8603</v>
      </c>
      <c r="AH1055" t="s">
        <v>9320</v>
      </c>
      <c r="AJ1055" t="s">
        <v>9369</v>
      </c>
      <c r="AL1055" t="s">
        <v>5387</v>
      </c>
      <c r="AM1055" t="s">
        <v>5387</v>
      </c>
      <c r="AN1055" t="s">
        <v>6020</v>
      </c>
      <c r="AO1055" t="s">
        <v>9370</v>
      </c>
      <c r="AT1055" t="s">
        <v>5096</v>
      </c>
      <c r="AU1055" t="s">
        <v>9322</v>
      </c>
      <c r="AV1055" t="s">
        <v>9320</v>
      </c>
      <c r="AY1055" t="s">
        <v>7739</v>
      </c>
    </row>
    <row r="1056" spans="1:51" hidden="1" x14ac:dyDescent="0.2">
      <c r="A1056">
        <v>1055</v>
      </c>
      <c r="B1056" t="s">
        <v>278</v>
      </c>
      <c r="C1056">
        <v>10000154</v>
      </c>
      <c r="H1056">
        <v>277</v>
      </c>
      <c r="J1056">
        <v>9001452</v>
      </c>
      <c r="K1056" t="s">
        <v>278</v>
      </c>
      <c r="L1056" t="s">
        <v>9371</v>
      </c>
      <c r="N1056" t="s">
        <v>5692</v>
      </c>
      <c r="T1056" t="s">
        <v>3215</v>
      </c>
      <c r="U1056" t="s">
        <v>9312</v>
      </c>
      <c r="V1056" t="s">
        <v>9372</v>
      </c>
      <c r="W1056" t="s">
        <v>160</v>
      </c>
      <c r="X1056" t="s">
        <v>6057</v>
      </c>
      <c r="Y1056" t="s">
        <v>5528</v>
      </c>
      <c r="Z1056" t="s">
        <v>5528</v>
      </c>
      <c r="AD1056" t="s">
        <v>9373</v>
      </c>
      <c r="AE1056">
        <v>19</v>
      </c>
      <c r="AF1056" t="s">
        <v>8614</v>
      </c>
      <c r="AG1056" t="s">
        <v>8603</v>
      </c>
      <c r="AH1056" t="s">
        <v>9320</v>
      </c>
      <c r="AJ1056" t="s">
        <v>9374</v>
      </c>
      <c r="AL1056" t="s">
        <v>5524</v>
      </c>
      <c r="AM1056" t="s">
        <v>5524</v>
      </c>
      <c r="AN1056" t="s">
        <v>9375</v>
      </c>
      <c r="AO1056" t="s">
        <v>9327</v>
      </c>
      <c r="AT1056" t="s">
        <v>5096</v>
      </c>
      <c r="AU1056" t="s">
        <v>9322</v>
      </c>
      <c r="AV1056" t="s">
        <v>9320</v>
      </c>
      <c r="AY1056" t="s">
        <v>7739</v>
      </c>
    </row>
    <row r="1057" spans="1:51" hidden="1" x14ac:dyDescent="0.2">
      <c r="A1057">
        <v>1056</v>
      </c>
      <c r="B1057" t="s">
        <v>278</v>
      </c>
      <c r="C1057">
        <v>10000154</v>
      </c>
      <c r="H1057">
        <v>278</v>
      </c>
      <c r="J1057">
        <v>9001453</v>
      </c>
      <c r="K1057" t="s">
        <v>278</v>
      </c>
      <c r="L1057" t="s">
        <v>9376</v>
      </c>
      <c r="N1057" t="s">
        <v>5692</v>
      </c>
      <c r="T1057" t="s">
        <v>3215</v>
      </c>
      <c r="U1057" t="s">
        <v>9312</v>
      </c>
      <c r="V1057" t="s">
        <v>9377</v>
      </c>
      <c r="W1057" t="s">
        <v>160</v>
      </c>
      <c r="X1057" t="s">
        <v>6057</v>
      </c>
      <c r="Y1057" t="s">
        <v>5528</v>
      </c>
      <c r="Z1057" t="s">
        <v>5528</v>
      </c>
      <c r="AD1057" t="s">
        <v>9378</v>
      </c>
      <c r="AE1057">
        <v>19</v>
      </c>
      <c r="AF1057" t="s">
        <v>8614</v>
      </c>
      <c r="AG1057" t="s">
        <v>8603</v>
      </c>
      <c r="AH1057" t="s">
        <v>9320</v>
      </c>
      <c r="AJ1057">
        <v>19930002122</v>
      </c>
      <c r="AL1057" t="s">
        <v>5524</v>
      </c>
      <c r="AM1057" t="s">
        <v>5524</v>
      </c>
      <c r="AN1057" t="s">
        <v>9366</v>
      </c>
      <c r="AO1057" t="s">
        <v>9327</v>
      </c>
      <c r="AT1057" t="s">
        <v>5096</v>
      </c>
      <c r="AU1057" t="s">
        <v>9322</v>
      </c>
      <c r="AV1057" t="s">
        <v>9320</v>
      </c>
      <c r="AY1057" t="s">
        <v>7739</v>
      </c>
    </row>
    <row r="1058" spans="1:51" hidden="1" x14ac:dyDescent="0.2">
      <c r="A1058">
        <v>1057</v>
      </c>
      <c r="B1058" t="s">
        <v>278</v>
      </c>
      <c r="C1058">
        <v>10000154</v>
      </c>
      <c r="H1058">
        <v>279</v>
      </c>
      <c r="J1058">
        <v>9001454</v>
      </c>
      <c r="K1058" t="s">
        <v>278</v>
      </c>
      <c r="L1058" t="s">
        <v>9379</v>
      </c>
      <c r="N1058" t="s">
        <v>5692</v>
      </c>
      <c r="T1058" t="s">
        <v>3215</v>
      </c>
      <c r="U1058" t="s">
        <v>9312</v>
      </c>
      <c r="V1058" t="s">
        <v>9380</v>
      </c>
      <c r="W1058" t="s">
        <v>160</v>
      </c>
      <c r="X1058" t="s">
        <v>6057</v>
      </c>
      <c r="Y1058" t="s">
        <v>5528</v>
      </c>
      <c r="Z1058" t="s">
        <v>5528</v>
      </c>
      <c r="AD1058" t="s">
        <v>9381</v>
      </c>
      <c r="AE1058">
        <v>18</v>
      </c>
      <c r="AF1058" t="s">
        <v>8614</v>
      </c>
      <c r="AG1058" t="s">
        <v>8603</v>
      </c>
      <c r="AH1058" t="s">
        <v>9320</v>
      </c>
      <c r="AJ1058">
        <v>18132527693</v>
      </c>
      <c r="AL1058" t="s">
        <v>5524</v>
      </c>
      <c r="AM1058" t="s">
        <v>5524</v>
      </c>
      <c r="AN1058" t="s">
        <v>6177</v>
      </c>
      <c r="AO1058" t="s">
        <v>9327</v>
      </c>
      <c r="AT1058" t="s">
        <v>5096</v>
      </c>
      <c r="AU1058" t="s">
        <v>9322</v>
      </c>
      <c r="AV1058" t="s">
        <v>9320</v>
      </c>
      <c r="AY1058" t="s">
        <v>7739</v>
      </c>
    </row>
    <row r="1059" spans="1:51" hidden="1" x14ac:dyDescent="0.2">
      <c r="A1059">
        <v>1058</v>
      </c>
      <c r="B1059" t="s">
        <v>278</v>
      </c>
      <c r="C1059">
        <v>10000154</v>
      </c>
      <c r="H1059">
        <v>280</v>
      </c>
      <c r="J1059">
        <v>9001455</v>
      </c>
      <c r="K1059" t="s">
        <v>278</v>
      </c>
      <c r="L1059" t="s">
        <v>819</v>
      </c>
      <c r="N1059" t="s">
        <v>5692</v>
      </c>
      <c r="T1059" t="s">
        <v>3215</v>
      </c>
      <c r="U1059" t="s">
        <v>9312</v>
      </c>
      <c r="V1059" t="s">
        <v>9382</v>
      </c>
      <c r="W1059" t="s">
        <v>160</v>
      </c>
      <c r="X1059" t="s">
        <v>6057</v>
      </c>
      <c r="Y1059" t="s">
        <v>5528</v>
      </c>
      <c r="Z1059" t="s">
        <v>5528</v>
      </c>
      <c r="AD1059" t="s">
        <v>9383</v>
      </c>
      <c r="AE1059">
        <v>19</v>
      </c>
      <c r="AF1059" t="s">
        <v>8614</v>
      </c>
      <c r="AG1059" t="s">
        <v>8603</v>
      </c>
      <c r="AH1059" t="s">
        <v>9320</v>
      </c>
      <c r="AJ1059">
        <v>18222408035</v>
      </c>
      <c r="AL1059" t="s">
        <v>5524</v>
      </c>
      <c r="AM1059" t="s">
        <v>5524</v>
      </c>
      <c r="AN1059" t="s">
        <v>9384</v>
      </c>
      <c r="AO1059" t="s">
        <v>9327</v>
      </c>
      <c r="AT1059" t="s">
        <v>5096</v>
      </c>
      <c r="AU1059" t="s">
        <v>9322</v>
      </c>
      <c r="AV1059" t="s">
        <v>9320</v>
      </c>
      <c r="AY1059" t="s">
        <v>7739</v>
      </c>
    </row>
    <row r="1060" spans="1:51" hidden="1" x14ac:dyDescent="0.2">
      <c r="A1060">
        <v>1059</v>
      </c>
      <c r="B1060" t="s">
        <v>278</v>
      </c>
      <c r="C1060">
        <v>10000154</v>
      </c>
      <c r="H1060">
        <v>281</v>
      </c>
      <c r="J1060">
        <v>9001456</v>
      </c>
      <c r="K1060" t="s">
        <v>278</v>
      </c>
      <c r="L1060" t="s">
        <v>9385</v>
      </c>
      <c r="N1060" t="s">
        <v>5692</v>
      </c>
      <c r="T1060" t="s">
        <v>3215</v>
      </c>
      <c r="U1060" t="s">
        <v>9312</v>
      </c>
      <c r="V1060" t="s">
        <v>9386</v>
      </c>
      <c r="W1060" t="s">
        <v>160</v>
      </c>
      <c r="X1060" t="s">
        <v>6057</v>
      </c>
      <c r="Y1060" t="s">
        <v>5528</v>
      </c>
      <c r="Z1060" t="s">
        <v>5528</v>
      </c>
      <c r="AD1060" t="s">
        <v>9387</v>
      </c>
      <c r="AE1060">
        <v>21</v>
      </c>
      <c r="AF1060" t="s">
        <v>8614</v>
      </c>
      <c r="AG1060" t="s">
        <v>8603</v>
      </c>
      <c r="AH1060" t="s">
        <v>9320</v>
      </c>
      <c r="AJ1060" t="s">
        <v>9388</v>
      </c>
      <c r="AL1060" t="s">
        <v>5524</v>
      </c>
      <c r="AM1060" t="s">
        <v>5524</v>
      </c>
      <c r="AN1060" t="s">
        <v>9389</v>
      </c>
      <c r="AO1060" t="s">
        <v>9327</v>
      </c>
      <c r="AT1060" t="s">
        <v>5096</v>
      </c>
      <c r="AU1060" t="s">
        <v>9322</v>
      </c>
      <c r="AV1060" t="s">
        <v>9320</v>
      </c>
      <c r="AY1060" t="s">
        <v>7739</v>
      </c>
    </row>
    <row r="1061" spans="1:51" hidden="1" x14ac:dyDescent="0.2">
      <c r="A1061">
        <v>1060</v>
      </c>
      <c r="B1061" t="s">
        <v>278</v>
      </c>
      <c r="C1061">
        <v>10000154</v>
      </c>
      <c r="H1061">
        <v>282</v>
      </c>
      <c r="J1061">
        <v>9001457</v>
      </c>
      <c r="K1061" t="s">
        <v>278</v>
      </c>
      <c r="L1061" t="s">
        <v>9390</v>
      </c>
      <c r="N1061" t="s">
        <v>5692</v>
      </c>
      <c r="T1061" t="s">
        <v>3215</v>
      </c>
      <c r="U1061" t="s">
        <v>9312</v>
      </c>
      <c r="V1061" t="s">
        <v>9391</v>
      </c>
      <c r="W1061" t="s">
        <v>160</v>
      </c>
      <c r="X1061" t="s">
        <v>6057</v>
      </c>
      <c r="Y1061" t="s">
        <v>5528</v>
      </c>
      <c r="Z1061" t="s">
        <v>5528</v>
      </c>
      <c r="AD1061" t="s">
        <v>9392</v>
      </c>
      <c r="AE1061">
        <v>23</v>
      </c>
      <c r="AF1061" t="s">
        <v>8614</v>
      </c>
      <c r="AG1061" t="s">
        <v>8603</v>
      </c>
      <c r="AH1061" t="s">
        <v>9320</v>
      </c>
      <c r="AJ1061">
        <v>15175614111</v>
      </c>
      <c r="AL1061" t="s">
        <v>5387</v>
      </c>
      <c r="AM1061" t="s">
        <v>5387</v>
      </c>
      <c r="AN1061" t="s">
        <v>9393</v>
      </c>
      <c r="AO1061" t="s">
        <v>9394</v>
      </c>
      <c r="AT1061" t="s">
        <v>5096</v>
      </c>
      <c r="AU1061" t="s">
        <v>9322</v>
      </c>
      <c r="AV1061" t="s">
        <v>9320</v>
      </c>
      <c r="AY1061" t="s">
        <v>7739</v>
      </c>
    </row>
    <row r="1062" spans="1:51" hidden="1" x14ac:dyDescent="0.2">
      <c r="A1062">
        <v>1061</v>
      </c>
      <c r="B1062" t="s">
        <v>278</v>
      </c>
      <c r="C1062">
        <v>10000154</v>
      </c>
      <c r="H1062">
        <v>283</v>
      </c>
      <c r="J1062">
        <v>9001458</v>
      </c>
      <c r="K1062" t="s">
        <v>278</v>
      </c>
      <c r="L1062" t="s">
        <v>9395</v>
      </c>
      <c r="N1062" t="s">
        <v>5692</v>
      </c>
      <c r="T1062" t="s">
        <v>3215</v>
      </c>
      <c r="U1062" t="s">
        <v>9312</v>
      </c>
      <c r="V1062" t="s">
        <v>9396</v>
      </c>
      <c r="W1062" t="s">
        <v>160</v>
      </c>
      <c r="X1062" t="s">
        <v>6057</v>
      </c>
      <c r="Y1062" t="s">
        <v>5528</v>
      </c>
      <c r="Z1062" t="s">
        <v>5528</v>
      </c>
      <c r="AD1062" t="s">
        <v>9397</v>
      </c>
      <c r="AE1062">
        <v>21</v>
      </c>
      <c r="AF1062" t="s">
        <v>8614</v>
      </c>
      <c r="AG1062" t="s">
        <v>8603</v>
      </c>
      <c r="AH1062" t="s">
        <v>9320</v>
      </c>
      <c r="AJ1062">
        <v>15102559729</v>
      </c>
      <c r="AL1062" t="s">
        <v>5387</v>
      </c>
      <c r="AM1062" t="s">
        <v>5387</v>
      </c>
      <c r="AN1062" t="s">
        <v>9339</v>
      </c>
      <c r="AO1062" t="s">
        <v>5194</v>
      </c>
      <c r="AT1062" t="s">
        <v>5096</v>
      </c>
      <c r="AU1062" t="s">
        <v>9322</v>
      </c>
      <c r="AV1062" t="s">
        <v>9320</v>
      </c>
      <c r="AY1062" t="s">
        <v>7739</v>
      </c>
    </row>
    <row r="1063" spans="1:51" hidden="1" x14ac:dyDescent="0.2">
      <c r="A1063">
        <v>1062</v>
      </c>
      <c r="B1063" t="s">
        <v>278</v>
      </c>
      <c r="C1063">
        <v>10000154</v>
      </c>
      <c r="H1063">
        <v>284</v>
      </c>
      <c r="J1063">
        <v>9001459</v>
      </c>
      <c r="K1063" t="s">
        <v>278</v>
      </c>
      <c r="L1063" t="s">
        <v>9398</v>
      </c>
      <c r="N1063" t="s">
        <v>5692</v>
      </c>
      <c r="T1063" t="s">
        <v>3215</v>
      </c>
      <c r="U1063" t="s">
        <v>9312</v>
      </c>
      <c r="V1063" t="s">
        <v>9399</v>
      </c>
      <c r="W1063" t="s">
        <v>160</v>
      </c>
      <c r="X1063" t="s">
        <v>6057</v>
      </c>
      <c r="Y1063" t="s">
        <v>5528</v>
      </c>
      <c r="Z1063" t="s">
        <v>5528</v>
      </c>
      <c r="AD1063" t="s">
        <v>9400</v>
      </c>
      <c r="AE1063">
        <v>20</v>
      </c>
      <c r="AF1063" t="s">
        <v>8614</v>
      </c>
      <c r="AG1063" t="s">
        <v>8603</v>
      </c>
      <c r="AH1063" t="s">
        <v>9320</v>
      </c>
      <c r="AJ1063" t="s">
        <v>9401</v>
      </c>
      <c r="AL1063" t="s">
        <v>5524</v>
      </c>
      <c r="AM1063" t="s">
        <v>5524</v>
      </c>
      <c r="AN1063" t="s">
        <v>9389</v>
      </c>
      <c r="AO1063" t="s">
        <v>9327</v>
      </c>
      <c r="AT1063" t="s">
        <v>5096</v>
      </c>
      <c r="AU1063" t="s">
        <v>9322</v>
      </c>
      <c r="AV1063" t="s">
        <v>9320</v>
      </c>
      <c r="AY1063" t="s">
        <v>7739</v>
      </c>
    </row>
    <row r="1064" spans="1:51" hidden="1" x14ac:dyDescent="0.2">
      <c r="A1064">
        <v>1063</v>
      </c>
      <c r="B1064" t="s">
        <v>278</v>
      </c>
      <c r="C1064">
        <v>10000154</v>
      </c>
      <c r="H1064">
        <v>285</v>
      </c>
      <c r="J1064">
        <v>9001460</v>
      </c>
      <c r="K1064" t="s">
        <v>278</v>
      </c>
      <c r="L1064" t="s">
        <v>9402</v>
      </c>
      <c r="N1064" t="s">
        <v>5692</v>
      </c>
      <c r="T1064" t="s">
        <v>3215</v>
      </c>
      <c r="U1064" t="s">
        <v>9312</v>
      </c>
      <c r="V1064" t="s">
        <v>9403</v>
      </c>
      <c r="W1064" t="s">
        <v>160</v>
      </c>
      <c r="X1064" t="s">
        <v>6057</v>
      </c>
      <c r="Y1064" t="s">
        <v>5528</v>
      </c>
      <c r="Z1064" t="s">
        <v>5528</v>
      </c>
      <c r="AD1064" t="s">
        <v>9404</v>
      </c>
      <c r="AE1064">
        <v>21</v>
      </c>
      <c r="AF1064" t="s">
        <v>8614</v>
      </c>
      <c r="AG1064" t="s">
        <v>8603</v>
      </c>
      <c r="AH1064" t="s">
        <v>9320</v>
      </c>
      <c r="AJ1064">
        <v>17333569683</v>
      </c>
      <c r="AL1064" t="s">
        <v>5387</v>
      </c>
      <c r="AM1064" t="s">
        <v>5387</v>
      </c>
      <c r="AN1064" t="s">
        <v>9321</v>
      </c>
      <c r="AO1064" t="s">
        <v>5194</v>
      </c>
      <c r="AT1064" t="s">
        <v>5096</v>
      </c>
      <c r="AU1064" t="s">
        <v>9322</v>
      </c>
      <c r="AV1064" t="s">
        <v>9320</v>
      </c>
      <c r="AY1064" t="s">
        <v>7739</v>
      </c>
    </row>
    <row r="1065" spans="1:51" hidden="1" x14ac:dyDescent="0.2">
      <c r="A1065">
        <v>1064</v>
      </c>
      <c r="B1065" t="s">
        <v>278</v>
      </c>
      <c r="C1065">
        <v>10000154</v>
      </c>
      <c r="H1065">
        <v>286</v>
      </c>
      <c r="J1065">
        <v>9001461</v>
      </c>
      <c r="K1065" t="s">
        <v>278</v>
      </c>
      <c r="L1065" t="s">
        <v>9405</v>
      </c>
      <c r="N1065" t="s">
        <v>5692</v>
      </c>
      <c r="T1065" t="s">
        <v>3215</v>
      </c>
      <c r="U1065" t="s">
        <v>9312</v>
      </c>
      <c r="V1065" t="s">
        <v>9406</v>
      </c>
      <c r="W1065" t="s">
        <v>160</v>
      </c>
      <c r="X1065" t="s">
        <v>6057</v>
      </c>
      <c r="Y1065" t="s">
        <v>5528</v>
      </c>
      <c r="Z1065" t="s">
        <v>5528</v>
      </c>
      <c r="AD1065" t="s">
        <v>9407</v>
      </c>
      <c r="AE1065">
        <v>19</v>
      </c>
      <c r="AF1065" t="s">
        <v>8614</v>
      </c>
      <c r="AG1065" t="s">
        <v>8603</v>
      </c>
      <c r="AH1065" t="s">
        <v>9320</v>
      </c>
      <c r="AJ1065" t="s">
        <v>9408</v>
      </c>
      <c r="AL1065" t="s">
        <v>5524</v>
      </c>
      <c r="AM1065" t="s">
        <v>5524</v>
      </c>
      <c r="AN1065" t="s">
        <v>9375</v>
      </c>
      <c r="AO1065" t="s">
        <v>9327</v>
      </c>
      <c r="AT1065" t="s">
        <v>5096</v>
      </c>
      <c r="AU1065" t="s">
        <v>9322</v>
      </c>
      <c r="AV1065" t="s">
        <v>9320</v>
      </c>
      <c r="AY1065" t="s">
        <v>7739</v>
      </c>
    </row>
    <row r="1066" spans="1:51" hidden="1" x14ac:dyDescent="0.2">
      <c r="A1066">
        <v>1065</v>
      </c>
      <c r="B1066" t="s">
        <v>278</v>
      </c>
      <c r="C1066">
        <v>10000154</v>
      </c>
      <c r="H1066">
        <v>287</v>
      </c>
      <c r="J1066">
        <v>9001462</v>
      </c>
      <c r="K1066" t="s">
        <v>278</v>
      </c>
      <c r="L1066" t="s">
        <v>9409</v>
      </c>
      <c r="N1066" t="s">
        <v>5692</v>
      </c>
      <c r="T1066" t="s">
        <v>3215</v>
      </c>
      <c r="U1066" t="s">
        <v>9312</v>
      </c>
      <c r="V1066" t="s">
        <v>9410</v>
      </c>
      <c r="W1066" t="s">
        <v>160</v>
      </c>
      <c r="X1066" t="s">
        <v>6057</v>
      </c>
      <c r="Y1066" t="s">
        <v>5528</v>
      </c>
      <c r="Z1066" t="s">
        <v>5528</v>
      </c>
      <c r="AD1066" t="s">
        <v>9411</v>
      </c>
      <c r="AE1066">
        <v>23</v>
      </c>
      <c r="AF1066" t="s">
        <v>8614</v>
      </c>
      <c r="AG1066" t="s">
        <v>8603</v>
      </c>
      <c r="AH1066" t="s">
        <v>9320</v>
      </c>
      <c r="AJ1066" t="s">
        <v>9412</v>
      </c>
      <c r="AL1066" t="s">
        <v>5524</v>
      </c>
      <c r="AM1066" t="s">
        <v>5524</v>
      </c>
      <c r="AN1066" t="s">
        <v>9389</v>
      </c>
      <c r="AO1066" t="s">
        <v>9413</v>
      </c>
      <c r="AT1066" t="s">
        <v>5096</v>
      </c>
      <c r="AU1066" t="s">
        <v>9322</v>
      </c>
      <c r="AV1066" t="s">
        <v>9320</v>
      </c>
      <c r="AY1066" t="s">
        <v>7739</v>
      </c>
    </row>
    <row r="1067" spans="1:51" hidden="1" x14ac:dyDescent="0.2">
      <c r="A1067">
        <v>1066</v>
      </c>
      <c r="B1067" t="s">
        <v>278</v>
      </c>
      <c r="C1067">
        <v>10000154</v>
      </c>
      <c r="H1067">
        <v>288</v>
      </c>
      <c r="J1067">
        <v>9001463</v>
      </c>
      <c r="K1067" t="s">
        <v>278</v>
      </c>
      <c r="L1067" t="s">
        <v>9414</v>
      </c>
      <c r="N1067" t="s">
        <v>5692</v>
      </c>
      <c r="T1067" t="s">
        <v>3215</v>
      </c>
      <c r="U1067" t="s">
        <v>9312</v>
      </c>
      <c r="V1067" t="s">
        <v>9415</v>
      </c>
      <c r="W1067" t="s">
        <v>160</v>
      </c>
      <c r="X1067" t="s">
        <v>6057</v>
      </c>
      <c r="Y1067" t="s">
        <v>5528</v>
      </c>
      <c r="Z1067" t="s">
        <v>5528</v>
      </c>
      <c r="AD1067" t="s">
        <v>9416</v>
      </c>
      <c r="AE1067">
        <v>21</v>
      </c>
      <c r="AF1067" t="s">
        <v>8614</v>
      </c>
      <c r="AG1067" t="s">
        <v>8603</v>
      </c>
      <c r="AH1067" t="s">
        <v>9320</v>
      </c>
      <c r="AJ1067">
        <v>17603309604</v>
      </c>
      <c r="AL1067" t="s">
        <v>5387</v>
      </c>
      <c r="AM1067" t="s">
        <v>5387</v>
      </c>
      <c r="AN1067" t="s">
        <v>9339</v>
      </c>
      <c r="AO1067" t="s">
        <v>5194</v>
      </c>
      <c r="AT1067" t="s">
        <v>5096</v>
      </c>
      <c r="AU1067" t="s">
        <v>9322</v>
      </c>
      <c r="AV1067" t="s">
        <v>9320</v>
      </c>
      <c r="AY1067" t="s">
        <v>7739</v>
      </c>
    </row>
    <row r="1068" spans="1:51" hidden="1" x14ac:dyDescent="0.2">
      <c r="A1068">
        <v>1067</v>
      </c>
      <c r="B1068" t="s">
        <v>116</v>
      </c>
      <c r="C1068">
        <v>10000172</v>
      </c>
      <c r="F1068" t="s">
        <v>3166</v>
      </c>
      <c r="G1068">
        <v>50000603</v>
      </c>
      <c r="H1068">
        <v>1</v>
      </c>
      <c r="I1068" t="s">
        <v>3166</v>
      </c>
      <c r="J1068">
        <v>9000127</v>
      </c>
      <c r="K1068" t="s">
        <v>116</v>
      </c>
      <c r="L1068" t="s">
        <v>113</v>
      </c>
      <c r="M1068">
        <v>27393</v>
      </c>
      <c r="N1068" t="s">
        <v>4991</v>
      </c>
      <c r="O1068" t="s">
        <v>3166</v>
      </c>
      <c r="Q1068" t="s">
        <v>3166</v>
      </c>
      <c r="T1068" t="s">
        <v>3215</v>
      </c>
      <c r="U1068" t="s">
        <v>4992</v>
      </c>
      <c r="V1068" t="s">
        <v>114</v>
      </c>
      <c r="W1068" t="s">
        <v>29</v>
      </c>
      <c r="X1068" t="s">
        <v>6057</v>
      </c>
      <c r="Y1068" t="s">
        <v>8589</v>
      </c>
      <c r="Z1068" t="s">
        <v>6058</v>
      </c>
      <c r="AA1068" t="s">
        <v>4995</v>
      </c>
      <c r="AB1068" t="s">
        <v>8590</v>
      </c>
      <c r="AD1068" t="s">
        <v>7206</v>
      </c>
      <c r="AE1068">
        <v>53</v>
      </c>
      <c r="AF1068" t="s">
        <v>8653</v>
      </c>
      <c r="AG1068" t="s">
        <v>8592</v>
      </c>
      <c r="AH1068" t="s">
        <v>8305</v>
      </c>
      <c r="AI1068">
        <v>36161</v>
      </c>
      <c r="AJ1068">
        <v>13803150618</v>
      </c>
      <c r="AL1068" t="s">
        <v>5010</v>
      </c>
      <c r="AM1068" t="s">
        <v>5010</v>
      </c>
      <c r="AN1068" t="s">
        <v>5584</v>
      </c>
      <c r="AO1068" t="s">
        <v>5224</v>
      </c>
      <c r="AP1068" t="s">
        <v>7207</v>
      </c>
      <c r="AQ1068" t="s">
        <v>5937</v>
      </c>
      <c r="AT1068" t="s">
        <v>4998</v>
      </c>
      <c r="AV1068" t="s">
        <v>4999</v>
      </c>
      <c r="AW1068" t="s">
        <v>7936</v>
      </c>
    </row>
    <row r="1069" spans="1:51" hidden="1" x14ac:dyDescent="0.2">
      <c r="A1069">
        <v>1068</v>
      </c>
      <c r="B1069" t="s">
        <v>116</v>
      </c>
      <c r="C1069">
        <v>10000172</v>
      </c>
      <c r="F1069" t="s">
        <v>3167</v>
      </c>
      <c r="G1069">
        <v>50000606</v>
      </c>
      <c r="H1069">
        <v>2</v>
      </c>
      <c r="I1069" t="s">
        <v>3167</v>
      </c>
      <c r="J1069">
        <v>9000128</v>
      </c>
      <c r="K1069" t="s">
        <v>116</v>
      </c>
      <c r="L1069" t="s">
        <v>117</v>
      </c>
      <c r="M1069">
        <v>27394</v>
      </c>
      <c r="N1069" t="s">
        <v>4991</v>
      </c>
      <c r="O1069" t="s">
        <v>3167</v>
      </c>
      <c r="Q1069" t="s">
        <v>3167</v>
      </c>
      <c r="T1069" t="s">
        <v>3215</v>
      </c>
      <c r="U1069" t="s">
        <v>4992</v>
      </c>
      <c r="V1069" t="s">
        <v>118</v>
      </c>
      <c r="W1069" t="s">
        <v>29</v>
      </c>
      <c r="X1069" t="s">
        <v>6057</v>
      </c>
      <c r="Y1069" t="s">
        <v>8589</v>
      </c>
      <c r="Z1069" t="s">
        <v>6058</v>
      </c>
      <c r="AA1069" t="s">
        <v>5360</v>
      </c>
      <c r="AB1069" t="s">
        <v>8699</v>
      </c>
      <c r="AD1069" t="s">
        <v>7208</v>
      </c>
      <c r="AE1069">
        <v>56</v>
      </c>
      <c r="AF1069" t="s">
        <v>8653</v>
      </c>
      <c r="AG1069" t="s">
        <v>8592</v>
      </c>
      <c r="AH1069" t="s">
        <v>8724</v>
      </c>
      <c r="AI1069">
        <v>38139</v>
      </c>
      <c r="AJ1069">
        <v>13131507190</v>
      </c>
      <c r="AL1069" t="s">
        <v>5075</v>
      </c>
      <c r="AM1069" t="s">
        <v>5075</v>
      </c>
      <c r="AN1069" t="s">
        <v>5569</v>
      </c>
      <c r="AO1069" t="s">
        <v>5304</v>
      </c>
      <c r="AP1069" t="s">
        <v>5260</v>
      </c>
      <c r="AT1069" t="s">
        <v>4998</v>
      </c>
      <c r="AV1069" t="s">
        <v>4999</v>
      </c>
      <c r="AW1069" t="s">
        <v>7936</v>
      </c>
    </row>
    <row r="1070" spans="1:51" x14ac:dyDescent="0.2">
      <c r="A1070">
        <v>1069</v>
      </c>
      <c r="B1070" t="s">
        <v>116</v>
      </c>
      <c r="C1070">
        <v>10000172</v>
      </c>
      <c r="H1070">
        <v>3</v>
      </c>
      <c r="I1070" t="s">
        <v>3167</v>
      </c>
      <c r="J1070">
        <v>9001050</v>
      </c>
      <c r="K1070" t="s">
        <v>116</v>
      </c>
      <c r="L1070" t="s">
        <v>2825</v>
      </c>
      <c r="N1070" t="s">
        <v>4991</v>
      </c>
      <c r="O1070" t="s">
        <v>3167</v>
      </c>
      <c r="Q1070" t="s">
        <v>3167</v>
      </c>
      <c r="T1070" t="s">
        <v>3215</v>
      </c>
      <c r="U1070" t="s">
        <v>4992</v>
      </c>
      <c r="V1070" t="s">
        <v>2826</v>
      </c>
      <c r="W1070" t="s">
        <v>29</v>
      </c>
      <c r="X1070" t="s">
        <v>6057</v>
      </c>
      <c r="Y1070" t="s">
        <v>8589</v>
      </c>
      <c r="Z1070" t="s">
        <v>6058</v>
      </c>
      <c r="AA1070" t="s">
        <v>5048</v>
      </c>
      <c r="AB1070" t="s">
        <v>8593</v>
      </c>
      <c r="AD1070" t="s">
        <v>7209</v>
      </c>
      <c r="AE1070">
        <v>31</v>
      </c>
      <c r="AF1070" t="s">
        <v>8602</v>
      </c>
      <c r="AG1070" t="s">
        <v>8603</v>
      </c>
      <c r="AH1070" t="s">
        <v>8131</v>
      </c>
      <c r="AI1070">
        <v>40299</v>
      </c>
      <c r="AJ1070">
        <v>15512573795</v>
      </c>
      <c r="AL1070" t="s">
        <v>5010</v>
      </c>
      <c r="AM1070" t="s">
        <v>5010</v>
      </c>
      <c r="AN1070" t="s">
        <v>5169</v>
      </c>
      <c r="AO1070" t="s">
        <v>7210</v>
      </c>
      <c r="AP1070" t="s">
        <v>7211</v>
      </c>
      <c r="AS1070" t="s">
        <v>5111</v>
      </c>
      <c r="AT1070" t="s">
        <v>5112</v>
      </c>
      <c r="AU1070" t="s">
        <v>5113</v>
      </c>
      <c r="AV1070" t="s">
        <v>7212</v>
      </c>
      <c r="AW1070" t="s">
        <v>3254</v>
      </c>
    </row>
    <row r="1071" spans="1:51" hidden="1" x14ac:dyDescent="0.2">
      <c r="A1071">
        <v>1070</v>
      </c>
      <c r="B1071" t="s">
        <v>116</v>
      </c>
      <c r="C1071">
        <v>10000172</v>
      </c>
      <c r="F1071" t="s">
        <v>3221</v>
      </c>
      <c r="G1071">
        <v>50000604</v>
      </c>
      <c r="H1071">
        <v>4</v>
      </c>
      <c r="I1071" t="s">
        <v>3221</v>
      </c>
      <c r="J1071">
        <v>9000499</v>
      </c>
      <c r="K1071" t="s">
        <v>116</v>
      </c>
      <c r="L1071" t="s">
        <v>880</v>
      </c>
      <c r="M1071">
        <v>27552</v>
      </c>
      <c r="N1071" t="s">
        <v>4991</v>
      </c>
      <c r="O1071" t="s">
        <v>3221</v>
      </c>
      <c r="Q1071" t="s">
        <v>3221</v>
      </c>
      <c r="T1071" t="s">
        <v>3215</v>
      </c>
      <c r="U1071" t="s">
        <v>4992</v>
      </c>
      <c r="V1071" t="s">
        <v>881</v>
      </c>
      <c r="W1071" t="s">
        <v>125</v>
      </c>
      <c r="X1071" t="s">
        <v>6057</v>
      </c>
      <c r="Y1071" t="s">
        <v>8589</v>
      </c>
      <c r="Z1071" t="s">
        <v>6071</v>
      </c>
      <c r="AA1071" t="s">
        <v>5048</v>
      </c>
      <c r="AB1071" t="s">
        <v>8593</v>
      </c>
      <c r="AD1071" t="s">
        <v>7213</v>
      </c>
      <c r="AE1071">
        <v>39</v>
      </c>
      <c r="AF1071" t="s">
        <v>8607</v>
      </c>
      <c r="AG1071" t="s">
        <v>8592</v>
      </c>
      <c r="AH1071" t="s">
        <v>8763</v>
      </c>
      <c r="AI1071">
        <v>37063</v>
      </c>
      <c r="AJ1071" t="s">
        <v>7214</v>
      </c>
      <c r="AL1071" t="s">
        <v>5459</v>
      </c>
      <c r="AM1071" t="s">
        <v>5075</v>
      </c>
      <c r="AN1071" t="s">
        <v>7215</v>
      </c>
      <c r="AO1071" t="s">
        <v>5084</v>
      </c>
      <c r="AP1071" t="s">
        <v>5531</v>
      </c>
      <c r="AT1071" t="s">
        <v>4998</v>
      </c>
      <c r="AV1071" t="s">
        <v>4999</v>
      </c>
      <c r="AW1071" t="s">
        <v>7936</v>
      </c>
    </row>
    <row r="1072" spans="1:51" x14ac:dyDescent="0.2">
      <c r="A1072">
        <v>1071</v>
      </c>
      <c r="B1072" t="s">
        <v>116</v>
      </c>
      <c r="C1072">
        <v>10000172</v>
      </c>
      <c r="F1072" t="s">
        <v>5091</v>
      </c>
      <c r="G1072">
        <v>50000609</v>
      </c>
      <c r="H1072">
        <v>5</v>
      </c>
      <c r="J1072">
        <v>9000600</v>
      </c>
      <c r="K1072" t="s">
        <v>116</v>
      </c>
      <c r="L1072" t="s">
        <v>1170</v>
      </c>
      <c r="N1072" t="s">
        <v>4991</v>
      </c>
      <c r="O1072" t="s">
        <v>3222</v>
      </c>
      <c r="Q1072" t="s">
        <v>5092</v>
      </c>
      <c r="S1072">
        <v>43497</v>
      </c>
      <c r="T1072" t="s">
        <v>3215</v>
      </c>
      <c r="U1072" t="s">
        <v>4992</v>
      </c>
      <c r="V1072" t="s">
        <v>1171</v>
      </c>
      <c r="W1072" t="s">
        <v>105</v>
      </c>
      <c r="X1072" t="s">
        <v>6057</v>
      </c>
      <c r="Y1072" t="s">
        <v>8600</v>
      </c>
      <c r="Z1072" t="s">
        <v>6062</v>
      </c>
      <c r="AD1072" t="s">
        <v>7217</v>
      </c>
      <c r="AE1072">
        <v>25</v>
      </c>
      <c r="AF1072" t="s">
        <v>8614</v>
      </c>
      <c r="AG1072" t="s">
        <v>8603</v>
      </c>
      <c r="AH1072" t="s">
        <v>5318</v>
      </c>
      <c r="AJ1072">
        <v>18341265626</v>
      </c>
      <c r="AL1072" t="s">
        <v>5010</v>
      </c>
      <c r="AM1072" t="s">
        <v>5010</v>
      </c>
      <c r="AN1072" t="s">
        <v>5089</v>
      </c>
      <c r="AO1072" t="s">
        <v>5044</v>
      </c>
      <c r="AT1072" t="s">
        <v>5096</v>
      </c>
      <c r="AU1072" t="s">
        <v>5261</v>
      </c>
      <c r="AV1072" t="s">
        <v>5262</v>
      </c>
      <c r="AW1072" t="s">
        <v>5318</v>
      </c>
    </row>
    <row r="1073" spans="1:50" x14ac:dyDescent="0.2">
      <c r="A1073">
        <v>1072</v>
      </c>
      <c r="B1073" t="s">
        <v>116</v>
      </c>
      <c r="C1073">
        <v>10000172</v>
      </c>
      <c r="F1073" t="s">
        <v>5091</v>
      </c>
      <c r="G1073">
        <v>50000609</v>
      </c>
      <c r="H1073">
        <v>6</v>
      </c>
      <c r="J1073">
        <v>9000601</v>
      </c>
      <c r="K1073" t="s">
        <v>116</v>
      </c>
      <c r="L1073" t="s">
        <v>1173</v>
      </c>
      <c r="N1073" t="s">
        <v>4991</v>
      </c>
      <c r="O1073" t="s">
        <v>3222</v>
      </c>
      <c r="Q1073" t="s">
        <v>5092</v>
      </c>
      <c r="S1073">
        <v>43497</v>
      </c>
      <c r="T1073" t="s">
        <v>3215</v>
      </c>
      <c r="U1073" t="s">
        <v>4992</v>
      </c>
      <c r="V1073" t="s">
        <v>1174</v>
      </c>
      <c r="W1073" t="s">
        <v>105</v>
      </c>
      <c r="X1073" t="s">
        <v>6057</v>
      </c>
      <c r="Y1073" t="s">
        <v>8600</v>
      </c>
      <c r="Z1073" t="s">
        <v>6062</v>
      </c>
      <c r="AD1073" t="s">
        <v>7218</v>
      </c>
      <c r="AE1073">
        <v>24</v>
      </c>
      <c r="AF1073" t="s">
        <v>8614</v>
      </c>
      <c r="AG1073" t="s">
        <v>8603</v>
      </c>
      <c r="AH1073" t="s">
        <v>5318</v>
      </c>
      <c r="AI1073">
        <v>42887</v>
      </c>
      <c r="AJ1073">
        <v>18641701510</v>
      </c>
      <c r="AL1073" t="s">
        <v>5010</v>
      </c>
      <c r="AM1073" t="s">
        <v>5010</v>
      </c>
      <c r="AN1073" t="s">
        <v>5051</v>
      </c>
      <c r="AO1073" t="s">
        <v>7219</v>
      </c>
      <c r="AT1073" t="s">
        <v>5096</v>
      </c>
      <c r="AU1073" t="s">
        <v>5261</v>
      </c>
      <c r="AV1073" t="s">
        <v>5262</v>
      </c>
      <c r="AW1073" t="s">
        <v>5318</v>
      </c>
    </row>
    <row r="1074" spans="1:50" x14ac:dyDescent="0.2">
      <c r="A1074">
        <v>1073</v>
      </c>
      <c r="B1074" t="s">
        <v>116</v>
      </c>
      <c r="C1074">
        <v>10000172</v>
      </c>
      <c r="F1074" t="s">
        <v>5091</v>
      </c>
      <c r="G1074">
        <v>50000609</v>
      </c>
      <c r="H1074">
        <v>7</v>
      </c>
      <c r="J1074">
        <v>9000602</v>
      </c>
      <c r="K1074" t="s">
        <v>116</v>
      </c>
      <c r="L1074" t="s">
        <v>1176</v>
      </c>
      <c r="N1074" t="s">
        <v>4991</v>
      </c>
      <c r="O1074" t="s">
        <v>3222</v>
      </c>
      <c r="Q1074" t="s">
        <v>5092</v>
      </c>
      <c r="S1074">
        <v>43497</v>
      </c>
      <c r="T1074" t="s">
        <v>3215</v>
      </c>
      <c r="U1074" t="s">
        <v>4992</v>
      </c>
      <c r="V1074" t="s">
        <v>1177</v>
      </c>
      <c r="W1074" t="s">
        <v>105</v>
      </c>
      <c r="X1074" t="s">
        <v>6057</v>
      </c>
      <c r="Y1074" t="s">
        <v>8600</v>
      </c>
      <c r="Z1074" t="s">
        <v>6062</v>
      </c>
      <c r="AD1074" t="s">
        <v>7220</v>
      </c>
      <c r="AE1074">
        <v>27</v>
      </c>
      <c r="AF1074" t="s">
        <v>8602</v>
      </c>
      <c r="AG1074" t="s">
        <v>8603</v>
      </c>
      <c r="AH1074" t="s">
        <v>5318</v>
      </c>
      <c r="AJ1074">
        <v>18332603220</v>
      </c>
      <c r="AL1074" t="s">
        <v>5010</v>
      </c>
      <c r="AM1074" t="s">
        <v>5010</v>
      </c>
      <c r="AN1074" t="s">
        <v>5266</v>
      </c>
      <c r="AO1074" t="s">
        <v>5146</v>
      </c>
      <c r="AT1074" t="s">
        <v>5096</v>
      </c>
      <c r="AU1074" t="s">
        <v>5261</v>
      </c>
      <c r="AV1074" t="s">
        <v>5262</v>
      </c>
      <c r="AW1074" t="s">
        <v>5318</v>
      </c>
    </row>
    <row r="1075" spans="1:50" hidden="1" x14ac:dyDescent="0.2">
      <c r="A1075">
        <v>1074</v>
      </c>
      <c r="B1075" t="s">
        <v>116</v>
      </c>
      <c r="C1075">
        <v>10000172</v>
      </c>
      <c r="D1075" t="s">
        <v>116</v>
      </c>
      <c r="E1075">
        <v>10000172</v>
      </c>
      <c r="F1075" t="s">
        <v>5091</v>
      </c>
      <c r="G1075">
        <v>50000609</v>
      </c>
      <c r="H1075">
        <v>8</v>
      </c>
      <c r="J1075">
        <v>9000190</v>
      </c>
      <c r="K1075" t="s">
        <v>116</v>
      </c>
      <c r="L1075" t="s">
        <v>291</v>
      </c>
      <c r="M1075">
        <v>27438</v>
      </c>
      <c r="N1075" t="s">
        <v>5007</v>
      </c>
      <c r="O1075" t="s">
        <v>3218</v>
      </c>
      <c r="S1075">
        <v>43497</v>
      </c>
      <c r="T1075" t="s">
        <v>3215</v>
      </c>
      <c r="U1075" t="s">
        <v>4992</v>
      </c>
      <c r="V1075" t="s">
        <v>292</v>
      </c>
      <c r="W1075" t="s">
        <v>105</v>
      </c>
      <c r="X1075" t="s">
        <v>6057</v>
      </c>
      <c r="Y1075" t="s">
        <v>8600</v>
      </c>
      <c r="Z1075" t="s">
        <v>6062</v>
      </c>
      <c r="AD1075" t="s">
        <v>7221</v>
      </c>
      <c r="AE1075">
        <v>50</v>
      </c>
      <c r="AF1075" t="s">
        <v>8591</v>
      </c>
      <c r="AG1075" t="s">
        <v>8592</v>
      </c>
      <c r="AH1075" t="s">
        <v>8877</v>
      </c>
      <c r="AI1075">
        <v>34820</v>
      </c>
      <c r="AJ1075">
        <v>13932535058</v>
      </c>
      <c r="AL1075" t="s">
        <v>5387</v>
      </c>
      <c r="AM1075" t="s">
        <v>5387</v>
      </c>
      <c r="AN1075" t="s">
        <v>5201</v>
      </c>
      <c r="AO1075" t="s">
        <v>5622</v>
      </c>
      <c r="AP1075" t="s">
        <v>7222</v>
      </c>
      <c r="AT1075" t="s">
        <v>4998</v>
      </c>
      <c r="AV1075" t="s">
        <v>4999</v>
      </c>
      <c r="AW1075" t="s">
        <v>7936</v>
      </c>
      <c r="AX1075" t="s">
        <v>7223</v>
      </c>
    </row>
    <row r="1076" spans="1:50" hidden="1" x14ac:dyDescent="0.2">
      <c r="A1076">
        <v>1075</v>
      </c>
      <c r="B1076" t="s">
        <v>116</v>
      </c>
      <c r="C1076">
        <v>10000172</v>
      </c>
      <c r="F1076" t="s">
        <v>5091</v>
      </c>
      <c r="G1076">
        <v>50000609</v>
      </c>
      <c r="H1076">
        <v>9</v>
      </c>
      <c r="J1076">
        <v>9000496</v>
      </c>
      <c r="K1076" t="s">
        <v>116</v>
      </c>
      <c r="L1076" t="s">
        <v>872</v>
      </c>
      <c r="M1076">
        <v>29011</v>
      </c>
      <c r="N1076" t="s">
        <v>4991</v>
      </c>
      <c r="O1076" t="s">
        <v>3176</v>
      </c>
      <c r="Q1076" t="s">
        <v>6497</v>
      </c>
      <c r="S1076">
        <v>43473</v>
      </c>
      <c r="T1076" t="s">
        <v>3215</v>
      </c>
      <c r="U1076" t="s">
        <v>4992</v>
      </c>
      <c r="V1076" t="s">
        <v>873</v>
      </c>
      <c r="W1076" t="s">
        <v>105</v>
      </c>
      <c r="X1076" t="s">
        <v>6057</v>
      </c>
      <c r="Y1076" t="s">
        <v>8600</v>
      </c>
      <c r="Z1076" t="s">
        <v>6062</v>
      </c>
      <c r="AA1076" t="s">
        <v>5054</v>
      </c>
      <c r="AB1076" t="s">
        <v>8601</v>
      </c>
      <c r="AC1076" t="s">
        <v>5471</v>
      </c>
      <c r="AD1076" t="s">
        <v>7224</v>
      </c>
      <c r="AE1076">
        <v>39</v>
      </c>
      <c r="AF1076" t="s">
        <v>8607</v>
      </c>
      <c r="AG1076" t="s">
        <v>8592</v>
      </c>
      <c r="AH1076" t="s">
        <v>9006</v>
      </c>
      <c r="AI1076">
        <v>39814</v>
      </c>
      <c r="AJ1076">
        <v>15031537700</v>
      </c>
      <c r="AL1076" t="s">
        <v>5010</v>
      </c>
      <c r="AM1076" t="s">
        <v>5010</v>
      </c>
      <c r="AN1076" t="s">
        <v>5939</v>
      </c>
      <c r="AO1076" t="s">
        <v>7225</v>
      </c>
      <c r="AP1076" t="s">
        <v>5090</v>
      </c>
      <c r="AT1076" t="s">
        <v>4998</v>
      </c>
      <c r="AV1076" t="s">
        <v>4999</v>
      </c>
      <c r="AW1076" t="s">
        <v>7936</v>
      </c>
    </row>
    <row r="1077" spans="1:50" hidden="1" x14ac:dyDescent="0.2">
      <c r="A1077">
        <v>1076</v>
      </c>
      <c r="B1077" t="s">
        <v>116</v>
      </c>
      <c r="C1077">
        <v>10000172</v>
      </c>
      <c r="F1077" t="s">
        <v>5617</v>
      </c>
      <c r="G1077">
        <v>50000608</v>
      </c>
      <c r="H1077">
        <v>10</v>
      </c>
      <c r="J1077">
        <v>9000497</v>
      </c>
      <c r="K1077" t="s">
        <v>116</v>
      </c>
      <c r="L1077" t="s">
        <v>875</v>
      </c>
      <c r="M1077">
        <v>28003</v>
      </c>
      <c r="N1077" t="s">
        <v>4991</v>
      </c>
      <c r="T1077" t="s">
        <v>3215</v>
      </c>
      <c r="U1077" t="s">
        <v>4992</v>
      </c>
      <c r="V1077" t="s">
        <v>876</v>
      </c>
      <c r="W1077" t="s">
        <v>125</v>
      </c>
      <c r="X1077" t="s">
        <v>6057</v>
      </c>
      <c r="Y1077" t="s">
        <v>8589</v>
      </c>
      <c r="Z1077" t="s">
        <v>6071</v>
      </c>
      <c r="AA1077" t="s">
        <v>5048</v>
      </c>
      <c r="AB1077" t="s">
        <v>8593</v>
      </c>
      <c r="AC1077" t="s">
        <v>5049</v>
      </c>
      <c r="AD1077" t="s">
        <v>7226</v>
      </c>
      <c r="AE1077">
        <v>40</v>
      </c>
      <c r="AF1077" t="s">
        <v>8607</v>
      </c>
      <c r="AG1077" t="s">
        <v>8592</v>
      </c>
      <c r="AH1077" t="s">
        <v>7868</v>
      </c>
      <c r="AI1077">
        <v>39766</v>
      </c>
      <c r="AJ1077">
        <v>18617506886</v>
      </c>
      <c r="AK1077">
        <v>13722532826</v>
      </c>
      <c r="AL1077" t="s">
        <v>5010</v>
      </c>
      <c r="AM1077" t="s">
        <v>5010</v>
      </c>
      <c r="AN1077" t="s">
        <v>5759</v>
      </c>
      <c r="AO1077" t="s">
        <v>5858</v>
      </c>
      <c r="AP1077" t="s">
        <v>5090</v>
      </c>
      <c r="AT1077" t="s">
        <v>4998</v>
      </c>
      <c r="AV1077" t="s">
        <v>4999</v>
      </c>
      <c r="AW1077" t="s">
        <v>7936</v>
      </c>
    </row>
    <row r="1078" spans="1:50" x14ac:dyDescent="0.2">
      <c r="A1078">
        <v>1077</v>
      </c>
      <c r="B1078" t="s">
        <v>116</v>
      </c>
      <c r="C1078">
        <v>10000172</v>
      </c>
      <c r="F1078" t="s">
        <v>5091</v>
      </c>
      <c r="G1078">
        <v>50000609</v>
      </c>
      <c r="H1078">
        <v>11</v>
      </c>
      <c r="J1078">
        <v>9000498</v>
      </c>
      <c r="K1078" t="s">
        <v>116</v>
      </c>
      <c r="L1078" t="s">
        <v>877</v>
      </c>
      <c r="M1078">
        <v>27566</v>
      </c>
      <c r="N1078" t="s">
        <v>4991</v>
      </c>
      <c r="O1078" t="s">
        <v>3218</v>
      </c>
      <c r="T1078" t="s">
        <v>3215</v>
      </c>
      <c r="U1078" t="s">
        <v>4992</v>
      </c>
      <c r="V1078" t="s">
        <v>878</v>
      </c>
      <c r="W1078" t="s">
        <v>105</v>
      </c>
      <c r="X1078" t="s">
        <v>6057</v>
      </c>
      <c r="Y1078" t="s">
        <v>8600</v>
      </c>
      <c r="Z1078" t="s">
        <v>6062</v>
      </c>
      <c r="AA1078" t="s">
        <v>5054</v>
      </c>
      <c r="AB1078" t="s">
        <v>8601</v>
      </c>
      <c r="AD1078" t="s">
        <v>7227</v>
      </c>
      <c r="AE1078">
        <v>33</v>
      </c>
      <c r="AF1078" t="s">
        <v>8604</v>
      </c>
      <c r="AG1078" t="s">
        <v>8603</v>
      </c>
      <c r="AH1078" t="s">
        <v>9007</v>
      </c>
      <c r="AI1078">
        <v>40266</v>
      </c>
      <c r="AJ1078">
        <v>17731565231</v>
      </c>
      <c r="AL1078" t="s">
        <v>5010</v>
      </c>
      <c r="AM1078" t="s">
        <v>5010</v>
      </c>
      <c r="AN1078" t="s">
        <v>7215</v>
      </c>
      <c r="AO1078" t="s">
        <v>5836</v>
      </c>
      <c r="AP1078" t="s">
        <v>5531</v>
      </c>
      <c r="AT1078" t="s">
        <v>4998</v>
      </c>
      <c r="AV1078" t="s">
        <v>4999</v>
      </c>
      <c r="AW1078" t="s">
        <v>7936</v>
      </c>
    </row>
    <row r="1079" spans="1:50" x14ac:dyDescent="0.2">
      <c r="A1079">
        <v>1078</v>
      </c>
      <c r="B1079" t="s">
        <v>116</v>
      </c>
      <c r="C1079">
        <v>10000172</v>
      </c>
      <c r="F1079" t="s">
        <v>5091</v>
      </c>
      <c r="G1079">
        <v>50000609</v>
      </c>
      <c r="H1079">
        <v>12</v>
      </c>
      <c r="J1079">
        <v>9000500</v>
      </c>
      <c r="K1079" t="s">
        <v>116</v>
      </c>
      <c r="L1079" t="s">
        <v>883</v>
      </c>
      <c r="M1079">
        <v>29051</v>
      </c>
      <c r="N1079" t="s">
        <v>4991</v>
      </c>
      <c r="O1079" t="s">
        <v>3218</v>
      </c>
      <c r="T1079" t="s">
        <v>3215</v>
      </c>
      <c r="U1079" t="s">
        <v>4992</v>
      </c>
      <c r="V1079" t="s">
        <v>884</v>
      </c>
      <c r="W1079" t="s">
        <v>105</v>
      </c>
      <c r="X1079" t="s">
        <v>6057</v>
      </c>
      <c r="Y1079" t="s">
        <v>8600</v>
      </c>
      <c r="Z1079" t="s">
        <v>6062</v>
      </c>
      <c r="AD1079" t="s">
        <v>7228</v>
      </c>
      <c r="AE1079">
        <v>33</v>
      </c>
      <c r="AF1079" t="s">
        <v>8604</v>
      </c>
      <c r="AG1079" t="s">
        <v>8603</v>
      </c>
      <c r="AH1079" t="s">
        <v>9008</v>
      </c>
      <c r="AI1079">
        <v>40892</v>
      </c>
      <c r="AJ1079">
        <v>15931907371</v>
      </c>
      <c r="AL1079" t="s">
        <v>5075</v>
      </c>
      <c r="AM1079" t="s">
        <v>5075</v>
      </c>
      <c r="AN1079" t="s">
        <v>5434</v>
      </c>
      <c r="AO1079" t="s">
        <v>5267</v>
      </c>
      <c r="AP1079" t="s">
        <v>5090</v>
      </c>
      <c r="AT1079" t="s">
        <v>4998</v>
      </c>
      <c r="AV1079" t="s">
        <v>4999</v>
      </c>
      <c r="AW1079" t="s">
        <v>7936</v>
      </c>
    </row>
    <row r="1080" spans="1:50" hidden="1" x14ac:dyDescent="0.2">
      <c r="A1080">
        <v>1079</v>
      </c>
      <c r="B1080" t="s">
        <v>116</v>
      </c>
      <c r="C1080">
        <v>10000172</v>
      </c>
      <c r="F1080" t="s">
        <v>5091</v>
      </c>
      <c r="G1080">
        <v>50000609</v>
      </c>
      <c r="H1080">
        <v>13</v>
      </c>
      <c r="J1080">
        <v>9000501</v>
      </c>
      <c r="K1080" t="s">
        <v>116</v>
      </c>
      <c r="L1080" t="s">
        <v>886</v>
      </c>
      <c r="M1080">
        <v>27554</v>
      </c>
      <c r="N1080" t="s">
        <v>4991</v>
      </c>
      <c r="T1080" t="s">
        <v>3215</v>
      </c>
      <c r="U1080" t="s">
        <v>4992</v>
      </c>
      <c r="V1080" t="s">
        <v>887</v>
      </c>
      <c r="W1080" t="s">
        <v>125</v>
      </c>
      <c r="X1080" t="s">
        <v>6057</v>
      </c>
      <c r="Y1080" t="s">
        <v>8589</v>
      </c>
      <c r="Z1080" t="s">
        <v>6071</v>
      </c>
      <c r="AA1080" t="s">
        <v>4995</v>
      </c>
      <c r="AB1080" t="s">
        <v>8590</v>
      </c>
      <c r="AD1080" t="s">
        <v>6441</v>
      </c>
      <c r="AE1080">
        <v>40</v>
      </c>
      <c r="AF1080" t="s">
        <v>8607</v>
      </c>
      <c r="AG1080" t="s">
        <v>8592</v>
      </c>
      <c r="AH1080" t="s">
        <v>8773</v>
      </c>
      <c r="AI1080">
        <v>40299</v>
      </c>
      <c r="AJ1080">
        <v>13931564824</v>
      </c>
      <c r="AL1080" t="s">
        <v>5010</v>
      </c>
      <c r="AM1080" t="s">
        <v>5010</v>
      </c>
      <c r="AN1080" t="s">
        <v>7229</v>
      </c>
      <c r="AO1080" t="s">
        <v>7230</v>
      </c>
      <c r="AP1080" t="s">
        <v>5531</v>
      </c>
      <c r="AT1080" t="s">
        <v>4998</v>
      </c>
      <c r="AV1080" t="s">
        <v>4999</v>
      </c>
      <c r="AW1080" t="s">
        <v>7936</v>
      </c>
    </row>
    <row r="1081" spans="1:50" hidden="1" x14ac:dyDescent="0.2">
      <c r="A1081">
        <v>1080</v>
      </c>
      <c r="B1081" t="s">
        <v>116</v>
      </c>
      <c r="C1081">
        <v>10000172</v>
      </c>
      <c r="F1081" t="s">
        <v>5091</v>
      </c>
      <c r="G1081">
        <v>50000609</v>
      </c>
      <c r="H1081">
        <v>14</v>
      </c>
      <c r="J1081">
        <v>9000502</v>
      </c>
      <c r="K1081" t="s">
        <v>116</v>
      </c>
      <c r="L1081" t="s">
        <v>889</v>
      </c>
      <c r="M1081">
        <v>27558</v>
      </c>
      <c r="N1081" t="s">
        <v>4991</v>
      </c>
      <c r="O1081" t="s">
        <v>3176</v>
      </c>
      <c r="T1081" t="s">
        <v>3215</v>
      </c>
      <c r="U1081" t="s">
        <v>4992</v>
      </c>
      <c r="V1081" t="s">
        <v>890</v>
      </c>
      <c r="W1081" t="s">
        <v>105</v>
      </c>
      <c r="X1081" t="s">
        <v>6057</v>
      </c>
      <c r="Y1081" t="s">
        <v>8600</v>
      </c>
      <c r="Z1081" t="s">
        <v>6062</v>
      </c>
      <c r="AA1081" t="s">
        <v>5048</v>
      </c>
      <c r="AB1081" t="s">
        <v>8593</v>
      </c>
      <c r="AD1081" t="s">
        <v>7231</v>
      </c>
      <c r="AE1081">
        <v>38</v>
      </c>
      <c r="AF1081" t="s">
        <v>8607</v>
      </c>
      <c r="AG1081" t="s">
        <v>8592</v>
      </c>
      <c r="AH1081" t="s">
        <v>8829</v>
      </c>
      <c r="AJ1081">
        <v>13932530081</v>
      </c>
      <c r="AL1081" t="s">
        <v>5010</v>
      </c>
      <c r="AM1081" t="s">
        <v>5010</v>
      </c>
      <c r="AN1081" t="s">
        <v>5759</v>
      </c>
      <c r="AO1081" t="s">
        <v>5340</v>
      </c>
      <c r="AP1081" t="s">
        <v>5531</v>
      </c>
      <c r="AT1081" t="s">
        <v>4998</v>
      </c>
      <c r="AV1081" t="s">
        <v>4999</v>
      </c>
      <c r="AW1081" t="s">
        <v>7936</v>
      </c>
    </row>
    <row r="1082" spans="1:50" hidden="1" x14ac:dyDescent="0.2">
      <c r="A1082">
        <v>1081</v>
      </c>
      <c r="B1082" t="s">
        <v>116</v>
      </c>
      <c r="C1082">
        <v>10000172</v>
      </c>
      <c r="F1082" t="s">
        <v>5617</v>
      </c>
      <c r="G1082">
        <v>50000608</v>
      </c>
      <c r="H1082">
        <v>15</v>
      </c>
      <c r="J1082">
        <v>9000503</v>
      </c>
      <c r="K1082" t="s">
        <v>116</v>
      </c>
      <c r="L1082" t="s">
        <v>892</v>
      </c>
      <c r="M1082">
        <v>27280</v>
      </c>
      <c r="N1082" t="s">
        <v>4991</v>
      </c>
      <c r="T1082" t="s">
        <v>3215</v>
      </c>
      <c r="U1082" t="s">
        <v>4992</v>
      </c>
      <c r="V1082" t="s">
        <v>893</v>
      </c>
      <c r="W1082" t="s">
        <v>125</v>
      </c>
      <c r="X1082" t="s">
        <v>6057</v>
      </c>
      <c r="Y1082" t="s">
        <v>8589</v>
      </c>
      <c r="Z1082" t="s">
        <v>6071</v>
      </c>
      <c r="AA1082" t="s">
        <v>4995</v>
      </c>
      <c r="AB1082" t="s">
        <v>8590</v>
      </c>
      <c r="AD1082" t="s">
        <v>7232</v>
      </c>
      <c r="AE1082">
        <v>40</v>
      </c>
      <c r="AF1082" t="s">
        <v>8607</v>
      </c>
      <c r="AG1082" t="s">
        <v>8592</v>
      </c>
      <c r="AH1082" t="s">
        <v>8773</v>
      </c>
      <c r="AI1082">
        <v>39409</v>
      </c>
      <c r="AJ1082">
        <v>13832890407</v>
      </c>
      <c r="AL1082" t="s">
        <v>5459</v>
      </c>
      <c r="AM1082" t="s">
        <v>5075</v>
      </c>
      <c r="AN1082" t="s">
        <v>5181</v>
      </c>
      <c r="AO1082" t="s">
        <v>5858</v>
      </c>
      <c r="AP1082" t="s">
        <v>5090</v>
      </c>
      <c r="AT1082" t="s">
        <v>4998</v>
      </c>
      <c r="AV1082" t="s">
        <v>4999</v>
      </c>
      <c r="AW1082" t="s">
        <v>7936</v>
      </c>
    </row>
    <row r="1083" spans="1:50" hidden="1" x14ac:dyDescent="0.2">
      <c r="A1083">
        <v>1082</v>
      </c>
      <c r="B1083" t="s">
        <v>116</v>
      </c>
      <c r="C1083">
        <v>10000172</v>
      </c>
      <c r="F1083" t="s">
        <v>5617</v>
      </c>
      <c r="G1083">
        <v>50000608</v>
      </c>
      <c r="H1083">
        <v>16</v>
      </c>
      <c r="J1083">
        <v>9000504</v>
      </c>
      <c r="K1083" t="s">
        <v>116</v>
      </c>
      <c r="L1083" t="s">
        <v>895</v>
      </c>
      <c r="M1083">
        <v>27569</v>
      </c>
      <c r="N1083" t="s">
        <v>4991</v>
      </c>
      <c r="T1083" t="s">
        <v>3215</v>
      </c>
      <c r="U1083" t="s">
        <v>4992</v>
      </c>
      <c r="V1083" t="s">
        <v>896</v>
      </c>
      <c r="W1083" t="s">
        <v>125</v>
      </c>
      <c r="X1083" t="s">
        <v>6057</v>
      </c>
      <c r="Y1083" t="s">
        <v>8589</v>
      </c>
      <c r="Z1083" t="s">
        <v>6071</v>
      </c>
      <c r="AA1083" t="s">
        <v>4995</v>
      </c>
      <c r="AB1083" t="s">
        <v>8590</v>
      </c>
      <c r="AD1083" t="s">
        <v>7233</v>
      </c>
      <c r="AE1083">
        <v>50</v>
      </c>
      <c r="AF1083" t="s">
        <v>8591</v>
      </c>
      <c r="AG1083" t="s">
        <v>8592</v>
      </c>
      <c r="AH1083" t="s">
        <v>8860</v>
      </c>
      <c r="AI1083">
        <v>36088</v>
      </c>
      <c r="AJ1083">
        <v>13031542360</v>
      </c>
      <c r="AL1083" t="s">
        <v>5010</v>
      </c>
      <c r="AM1083" t="s">
        <v>5010</v>
      </c>
      <c r="AN1083" t="s">
        <v>5466</v>
      </c>
      <c r="AO1083" t="s">
        <v>7234</v>
      </c>
      <c r="AP1083" t="s">
        <v>5531</v>
      </c>
      <c r="AT1083" t="s">
        <v>4998</v>
      </c>
      <c r="AV1083" t="s">
        <v>4999</v>
      </c>
      <c r="AW1083" t="s">
        <v>7936</v>
      </c>
    </row>
    <row r="1084" spans="1:50" hidden="1" x14ac:dyDescent="0.2">
      <c r="A1084">
        <v>1083</v>
      </c>
      <c r="B1084" t="s">
        <v>116</v>
      </c>
      <c r="C1084">
        <v>10000172</v>
      </c>
      <c r="F1084" t="s">
        <v>5091</v>
      </c>
      <c r="G1084">
        <v>50000609</v>
      </c>
      <c r="H1084">
        <v>17</v>
      </c>
      <c r="J1084">
        <v>9000505</v>
      </c>
      <c r="K1084" t="s">
        <v>116</v>
      </c>
      <c r="L1084" t="s">
        <v>898</v>
      </c>
      <c r="M1084">
        <v>28097</v>
      </c>
      <c r="N1084" t="s">
        <v>4991</v>
      </c>
      <c r="T1084" t="s">
        <v>3215</v>
      </c>
      <c r="U1084" t="s">
        <v>4992</v>
      </c>
      <c r="V1084" t="s">
        <v>899</v>
      </c>
      <c r="W1084" t="s">
        <v>125</v>
      </c>
      <c r="X1084" t="s">
        <v>6057</v>
      </c>
      <c r="Y1084" t="s">
        <v>8589</v>
      </c>
      <c r="Z1084" t="s">
        <v>6071</v>
      </c>
      <c r="AA1084" t="s">
        <v>4995</v>
      </c>
      <c r="AB1084" t="s">
        <v>8590</v>
      </c>
      <c r="AD1084" t="s">
        <v>7235</v>
      </c>
      <c r="AE1084">
        <v>51</v>
      </c>
      <c r="AF1084" t="s">
        <v>8653</v>
      </c>
      <c r="AG1084" t="s">
        <v>8592</v>
      </c>
      <c r="AH1084" t="s">
        <v>9009</v>
      </c>
      <c r="AI1084">
        <v>38594</v>
      </c>
      <c r="AJ1084">
        <v>13831517438</v>
      </c>
      <c r="AL1084" t="s">
        <v>5010</v>
      </c>
      <c r="AM1084" t="s">
        <v>5010</v>
      </c>
      <c r="AN1084" t="s">
        <v>7236</v>
      </c>
      <c r="AO1084" t="s">
        <v>7237</v>
      </c>
      <c r="AP1084" t="s">
        <v>5531</v>
      </c>
      <c r="AT1084" t="s">
        <v>4998</v>
      </c>
      <c r="AV1084" t="s">
        <v>4999</v>
      </c>
      <c r="AW1084" t="s">
        <v>7936</v>
      </c>
    </row>
    <row r="1085" spans="1:50" x14ac:dyDescent="0.2">
      <c r="A1085">
        <v>1084</v>
      </c>
      <c r="B1085" t="s">
        <v>116</v>
      </c>
      <c r="C1085">
        <v>10000172</v>
      </c>
      <c r="F1085" t="s">
        <v>5091</v>
      </c>
      <c r="G1085">
        <v>50000609</v>
      </c>
      <c r="H1085">
        <v>18</v>
      </c>
      <c r="J1085">
        <v>9000506</v>
      </c>
      <c r="K1085" t="s">
        <v>116</v>
      </c>
      <c r="L1085" t="s">
        <v>901</v>
      </c>
      <c r="M1085">
        <v>152827</v>
      </c>
      <c r="N1085" t="s">
        <v>4991</v>
      </c>
      <c r="O1085" t="s">
        <v>3218</v>
      </c>
      <c r="T1085" t="s">
        <v>3215</v>
      </c>
      <c r="U1085" t="s">
        <v>4992</v>
      </c>
      <c r="V1085" t="s">
        <v>902</v>
      </c>
      <c r="W1085" t="s">
        <v>105</v>
      </c>
      <c r="X1085" t="s">
        <v>6057</v>
      </c>
      <c r="Y1085" t="s">
        <v>8600</v>
      </c>
      <c r="Z1085" t="s">
        <v>6062</v>
      </c>
      <c r="AD1085" t="s">
        <v>7238</v>
      </c>
      <c r="AE1085">
        <v>27</v>
      </c>
      <c r="AF1085" t="s">
        <v>8602</v>
      </c>
      <c r="AG1085" t="s">
        <v>8603</v>
      </c>
      <c r="AH1085" t="s">
        <v>8633</v>
      </c>
      <c r="AJ1085">
        <v>13229357890</v>
      </c>
      <c r="AL1085" t="s">
        <v>5010</v>
      </c>
      <c r="AM1085" t="s">
        <v>5010</v>
      </c>
      <c r="AN1085" t="s">
        <v>5434</v>
      </c>
      <c r="AO1085" t="s">
        <v>7237</v>
      </c>
      <c r="AP1085" t="s">
        <v>5531</v>
      </c>
      <c r="AT1085" t="s">
        <v>4998</v>
      </c>
      <c r="AV1085" t="s">
        <v>4999</v>
      </c>
      <c r="AW1085" t="s">
        <v>7936</v>
      </c>
    </row>
    <row r="1086" spans="1:50" hidden="1" x14ac:dyDescent="0.2">
      <c r="A1086">
        <v>1085</v>
      </c>
      <c r="B1086" t="s">
        <v>116</v>
      </c>
      <c r="C1086">
        <v>10000172</v>
      </c>
      <c r="F1086" t="s">
        <v>5091</v>
      </c>
      <c r="G1086">
        <v>50000609</v>
      </c>
      <c r="H1086">
        <v>19</v>
      </c>
      <c r="J1086">
        <v>9000507</v>
      </c>
      <c r="K1086" t="s">
        <v>116</v>
      </c>
      <c r="L1086" t="s">
        <v>904</v>
      </c>
      <c r="M1086">
        <v>27573</v>
      </c>
      <c r="N1086" t="s">
        <v>4991</v>
      </c>
      <c r="T1086" t="s">
        <v>3215</v>
      </c>
      <c r="U1086" t="s">
        <v>4992</v>
      </c>
      <c r="V1086" t="s">
        <v>905</v>
      </c>
      <c r="W1086" t="s">
        <v>125</v>
      </c>
      <c r="X1086" t="s">
        <v>6057</v>
      </c>
      <c r="Y1086" t="s">
        <v>8589</v>
      </c>
      <c r="Z1086" t="s">
        <v>6071</v>
      </c>
      <c r="AA1086" t="s">
        <v>4995</v>
      </c>
      <c r="AB1086" t="s">
        <v>8590</v>
      </c>
      <c r="AD1086" t="s">
        <v>7239</v>
      </c>
      <c r="AE1086">
        <v>53</v>
      </c>
      <c r="AF1086" t="s">
        <v>8653</v>
      </c>
      <c r="AG1086" t="s">
        <v>8592</v>
      </c>
      <c r="AH1086" t="s">
        <v>9010</v>
      </c>
      <c r="AI1086">
        <v>34997</v>
      </c>
      <c r="AJ1086">
        <v>15203250507</v>
      </c>
      <c r="AL1086" t="s">
        <v>5010</v>
      </c>
      <c r="AM1086" t="s">
        <v>5010</v>
      </c>
      <c r="AN1086" t="s">
        <v>5466</v>
      </c>
      <c r="AO1086" t="s">
        <v>5426</v>
      </c>
      <c r="AP1086" t="s">
        <v>5531</v>
      </c>
      <c r="AT1086" t="s">
        <v>4998</v>
      </c>
      <c r="AV1086" t="s">
        <v>4999</v>
      </c>
      <c r="AW1086" t="s">
        <v>7936</v>
      </c>
    </row>
    <row r="1087" spans="1:50" hidden="1" x14ac:dyDescent="0.2">
      <c r="A1087">
        <v>1086</v>
      </c>
      <c r="B1087" t="s">
        <v>116</v>
      </c>
      <c r="C1087">
        <v>10000172</v>
      </c>
      <c r="F1087" t="s">
        <v>5512</v>
      </c>
      <c r="G1087">
        <v>50000610</v>
      </c>
      <c r="H1087">
        <v>20</v>
      </c>
      <c r="J1087">
        <v>9000508</v>
      </c>
      <c r="K1087" t="s">
        <v>116</v>
      </c>
      <c r="L1087" t="s">
        <v>907</v>
      </c>
      <c r="M1087">
        <v>27014</v>
      </c>
      <c r="N1087" t="s">
        <v>5513</v>
      </c>
      <c r="T1087" t="s">
        <v>3215</v>
      </c>
      <c r="U1087" t="s">
        <v>4992</v>
      </c>
      <c r="V1087" t="s">
        <v>908</v>
      </c>
      <c r="W1087" t="s">
        <v>160</v>
      </c>
      <c r="X1087" t="s">
        <v>6057</v>
      </c>
      <c r="Y1087" t="s">
        <v>5528</v>
      </c>
      <c r="Z1087" t="s">
        <v>5528</v>
      </c>
      <c r="AC1087" t="s">
        <v>5049</v>
      </c>
      <c r="AD1087" t="s">
        <v>7240</v>
      </c>
      <c r="AE1087">
        <v>38</v>
      </c>
      <c r="AF1087" t="s">
        <v>8607</v>
      </c>
      <c r="AG1087" t="s">
        <v>8592</v>
      </c>
      <c r="AH1087" t="s">
        <v>7396</v>
      </c>
      <c r="AJ1087">
        <v>13831511121</v>
      </c>
      <c r="AL1087" t="s">
        <v>5010</v>
      </c>
      <c r="AM1087" t="s">
        <v>5010</v>
      </c>
      <c r="AO1087" t="s">
        <v>7241</v>
      </c>
      <c r="AP1087" t="s">
        <v>5531</v>
      </c>
      <c r="AR1087" t="s">
        <v>5195</v>
      </c>
      <c r="AS1087" t="s">
        <v>5195</v>
      </c>
      <c r="AT1087" t="s">
        <v>4998</v>
      </c>
      <c r="AU1087" t="s">
        <v>5070</v>
      </c>
      <c r="AV1087" t="s">
        <v>5071</v>
      </c>
      <c r="AW1087" t="s">
        <v>8609</v>
      </c>
    </row>
    <row r="1088" spans="1:50" x14ac:dyDescent="0.2">
      <c r="A1088">
        <v>1087</v>
      </c>
      <c r="B1088" t="s">
        <v>116</v>
      </c>
      <c r="C1088">
        <v>10000172</v>
      </c>
      <c r="F1088" t="s">
        <v>5091</v>
      </c>
      <c r="G1088">
        <v>50000609</v>
      </c>
      <c r="H1088">
        <v>21</v>
      </c>
      <c r="J1088">
        <v>9000509</v>
      </c>
      <c r="K1088" t="s">
        <v>116</v>
      </c>
      <c r="L1088" t="s">
        <v>910</v>
      </c>
      <c r="M1088">
        <v>200060</v>
      </c>
      <c r="N1088" t="s">
        <v>4991</v>
      </c>
      <c r="O1088" t="s">
        <v>3218</v>
      </c>
      <c r="T1088" t="s">
        <v>3215</v>
      </c>
      <c r="U1088" t="s">
        <v>4992</v>
      </c>
      <c r="V1088" t="s">
        <v>911</v>
      </c>
      <c r="W1088" t="s">
        <v>105</v>
      </c>
      <c r="X1088" t="s">
        <v>6057</v>
      </c>
      <c r="Y1088" t="s">
        <v>8600</v>
      </c>
      <c r="Z1088" t="s">
        <v>6062</v>
      </c>
      <c r="AA1088" t="s">
        <v>5048</v>
      </c>
      <c r="AB1088" t="s">
        <v>8593</v>
      </c>
      <c r="AD1088" t="s">
        <v>7242</v>
      </c>
      <c r="AE1088">
        <v>32</v>
      </c>
      <c r="AF1088" t="s">
        <v>8604</v>
      </c>
      <c r="AG1088" t="s">
        <v>8603</v>
      </c>
      <c r="AH1088" t="s">
        <v>8757</v>
      </c>
      <c r="AI1088">
        <v>39804</v>
      </c>
      <c r="AJ1088">
        <v>15176503339</v>
      </c>
      <c r="AL1088" t="s">
        <v>5075</v>
      </c>
      <c r="AM1088" t="s">
        <v>5075</v>
      </c>
      <c r="AO1088" t="s">
        <v>5224</v>
      </c>
      <c r="AP1088" t="s">
        <v>5531</v>
      </c>
      <c r="AT1088" t="s">
        <v>4998</v>
      </c>
      <c r="AU1088" t="s">
        <v>5070</v>
      </c>
      <c r="AV1088" t="s">
        <v>5071</v>
      </c>
      <c r="AW1088" t="s">
        <v>8609</v>
      </c>
    </row>
    <row r="1089" spans="1:49" x14ac:dyDescent="0.2">
      <c r="A1089">
        <v>1088</v>
      </c>
      <c r="B1089" t="s">
        <v>116</v>
      </c>
      <c r="C1089">
        <v>10000172</v>
      </c>
      <c r="F1089" t="s">
        <v>5091</v>
      </c>
      <c r="G1089">
        <v>50000609</v>
      </c>
      <c r="H1089">
        <v>22</v>
      </c>
      <c r="J1089">
        <v>9000510</v>
      </c>
      <c r="K1089" t="s">
        <v>116</v>
      </c>
      <c r="L1089" t="s">
        <v>913</v>
      </c>
      <c r="M1089">
        <v>152816</v>
      </c>
      <c r="N1089" t="s">
        <v>4991</v>
      </c>
      <c r="O1089" t="s">
        <v>3218</v>
      </c>
      <c r="T1089" t="s">
        <v>3215</v>
      </c>
      <c r="U1089" t="s">
        <v>4992</v>
      </c>
      <c r="V1089" t="s">
        <v>914</v>
      </c>
      <c r="W1089" t="s">
        <v>105</v>
      </c>
      <c r="X1089" t="s">
        <v>6057</v>
      </c>
      <c r="Y1089" t="s">
        <v>8600</v>
      </c>
      <c r="Z1089" t="s">
        <v>6062</v>
      </c>
      <c r="AA1089" t="s">
        <v>5054</v>
      </c>
      <c r="AB1089" t="s">
        <v>8601</v>
      </c>
      <c r="AD1089" t="s">
        <v>7243</v>
      </c>
      <c r="AE1089">
        <v>29</v>
      </c>
      <c r="AF1089" t="s">
        <v>8602</v>
      </c>
      <c r="AG1089" t="s">
        <v>8603</v>
      </c>
      <c r="AH1089" t="s">
        <v>8633</v>
      </c>
      <c r="AJ1089">
        <v>18832529020</v>
      </c>
      <c r="AL1089" t="s">
        <v>5010</v>
      </c>
      <c r="AM1089" t="s">
        <v>5010</v>
      </c>
      <c r="AN1089" t="s">
        <v>5141</v>
      </c>
      <c r="AO1089" t="s">
        <v>5146</v>
      </c>
      <c r="AP1089" t="s">
        <v>5531</v>
      </c>
      <c r="AT1089" t="s">
        <v>4998</v>
      </c>
      <c r="AU1089" t="s">
        <v>5070</v>
      </c>
      <c r="AV1089" t="s">
        <v>5071</v>
      </c>
      <c r="AW1089" t="s">
        <v>8609</v>
      </c>
    </row>
    <row r="1090" spans="1:49" x14ac:dyDescent="0.2">
      <c r="A1090">
        <v>1089</v>
      </c>
      <c r="B1090" t="s">
        <v>116</v>
      </c>
      <c r="C1090">
        <v>10000172</v>
      </c>
      <c r="F1090" t="s">
        <v>5091</v>
      </c>
      <c r="G1090">
        <v>50000609</v>
      </c>
      <c r="H1090">
        <v>23</v>
      </c>
      <c r="J1090">
        <v>9000511</v>
      </c>
      <c r="K1090" t="s">
        <v>116</v>
      </c>
      <c r="L1090" t="s">
        <v>916</v>
      </c>
      <c r="M1090">
        <v>200567</v>
      </c>
      <c r="N1090" t="s">
        <v>4991</v>
      </c>
      <c r="O1090" t="s">
        <v>3218</v>
      </c>
      <c r="T1090" t="s">
        <v>3215</v>
      </c>
      <c r="U1090" t="s">
        <v>4992</v>
      </c>
      <c r="V1090" t="s">
        <v>917</v>
      </c>
      <c r="W1090" t="s">
        <v>105</v>
      </c>
      <c r="X1090" t="s">
        <v>6057</v>
      </c>
      <c r="Y1090" t="s">
        <v>8600</v>
      </c>
      <c r="Z1090" t="s">
        <v>6062</v>
      </c>
      <c r="AD1090" t="s">
        <v>7244</v>
      </c>
      <c r="AE1090">
        <v>32</v>
      </c>
      <c r="AF1090" t="s">
        <v>8604</v>
      </c>
      <c r="AG1090" t="s">
        <v>8603</v>
      </c>
      <c r="AH1090" t="s">
        <v>8656</v>
      </c>
      <c r="AI1090">
        <v>39969</v>
      </c>
      <c r="AJ1090">
        <v>15131583388</v>
      </c>
      <c r="AL1090" t="s">
        <v>5075</v>
      </c>
      <c r="AM1090" t="s">
        <v>5075</v>
      </c>
      <c r="AN1090" t="s">
        <v>7245</v>
      </c>
      <c r="AO1090" t="s">
        <v>7246</v>
      </c>
      <c r="AP1090" t="s">
        <v>5531</v>
      </c>
      <c r="AT1090" t="s">
        <v>4998</v>
      </c>
      <c r="AU1090" t="s">
        <v>5070</v>
      </c>
      <c r="AV1090" t="s">
        <v>5071</v>
      </c>
      <c r="AW1090" t="s">
        <v>8609</v>
      </c>
    </row>
    <row r="1091" spans="1:49" x14ac:dyDescent="0.2">
      <c r="A1091">
        <v>1090</v>
      </c>
      <c r="B1091" t="s">
        <v>116</v>
      </c>
      <c r="C1091">
        <v>10000172</v>
      </c>
      <c r="F1091" t="s">
        <v>5091</v>
      </c>
      <c r="G1091">
        <v>50000609</v>
      </c>
      <c r="H1091">
        <v>24</v>
      </c>
      <c r="J1091">
        <v>9000512</v>
      </c>
      <c r="K1091" t="s">
        <v>116</v>
      </c>
      <c r="L1091" t="s">
        <v>919</v>
      </c>
      <c r="M1091">
        <v>152805</v>
      </c>
      <c r="N1091" t="s">
        <v>4991</v>
      </c>
      <c r="O1091" t="s">
        <v>3218</v>
      </c>
      <c r="T1091" t="s">
        <v>3215</v>
      </c>
      <c r="U1091" t="s">
        <v>4992</v>
      </c>
      <c r="V1091" t="s">
        <v>920</v>
      </c>
      <c r="W1091" t="s">
        <v>105</v>
      </c>
      <c r="X1091" t="s">
        <v>6057</v>
      </c>
      <c r="Y1091" t="s">
        <v>8600</v>
      </c>
      <c r="Z1091" t="s">
        <v>6062</v>
      </c>
      <c r="AA1091" t="s">
        <v>5054</v>
      </c>
      <c r="AB1091" t="s">
        <v>8601</v>
      </c>
      <c r="AD1091" t="s">
        <v>7247</v>
      </c>
      <c r="AE1091">
        <v>29</v>
      </c>
      <c r="AF1091" t="s">
        <v>8602</v>
      </c>
      <c r="AG1091" t="s">
        <v>8603</v>
      </c>
      <c r="AH1091" t="s">
        <v>8633</v>
      </c>
      <c r="AJ1091">
        <v>18232577633</v>
      </c>
      <c r="AL1091" t="s">
        <v>5010</v>
      </c>
      <c r="AM1091" t="s">
        <v>5010</v>
      </c>
      <c r="AN1091" t="s">
        <v>5141</v>
      </c>
      <c r="AO1091" t="s">
        <v>5146</v>
      </c>
      <c r="AP1091" t="s">
        <v>5531</v>
      </c>
      <c r="AT1091" t="s">
        <v>4998</v>
      </c>
      <c r="AU1091" t="s">
        <v>5070</v>
      </c>
      <c r="AV1091" t="s">
        <v>5071</v>
      </c>
      <c r="AW1091" t="s">
        <v>8609</v>
      </c>
    </row>
    <row r="1092" spans="1:49" x14ac:dyDescent="0.2">
      <c r="A1092">
        <v>1091</v>
      </c>
      <c r="B1092" t="s">
        <v>116</v>
      </c>
      <c r="C1092">
        <v>10000172</v>
      </c>
      <c r="F1092" t="s">
        <v>5091</v>
      </c>
      <c r="G1092">
        <v>50000609</v>
      </c>
      <c r="H1092">
        <v>25</v>
      </c>
      <c r="J1092">
        <v>9000552</v>
      </c>
      <c r="K1092" t="s">
        <v>116</v>
      </c>
      <c r="L1092" t="s">
        <v>1034</v>
      </c>
      <c r="M1092">
        <v>28100</v>
      </c>
      <c r="N1092" t="s">
        <v>4991</v>
      </c>
      <c r="O1092" t="s">
        <v>3176</v>
      </c>
      <c r="T1092" t="s">
        <v>3215</v>
      </c>
      <c r="U1092" t="s">
        <v>4992</v>
      </c>
      <c r="V1092" t="s">
        <v>1035</v>
      </c>
      <c r="W1092" t="s">
        <v>105</v>
      </c>
      <c r="X1092" t="s">
        <v>6057</v>
      </c>
      <c r="Y1092" t="s">
        <v>8600</v>
      </c>
      <c r="Z1092" t="s">
        <v>6062</v>
      </c>
      <c r="AA1092" t="s">
        <v>5048</v>
      </c>
      <c r="AB1092" t="s">
        <v>8593</v>
      </c>
      <c r="AD1092" t="s">
        <v>7248</v>
      </c>
      <c r="AE1092">
        <v>35</v>
      </c>
      <c r="AF1092" t="s">
        <v>8604</v>
      </c>
      <c r="AG1092" t="s">
        <v>8603</v>
      </c>
      <c r="AH1092" t="s">
        <v>6742</v>
      </c>
      <c r="AJ1092">
        <v>13513451099</v>
      </c>
      <c r="AL1092" t="s">
        <v>5075</v>
      </c>
      <c r="AM1092" t="s">
        <v>5075</v>
      </c>
      <c r="AN1092" t="s">
        <v>5197</v>
      </c>
      <c r="AO1092" t="s">
        <v>5146</v>
      </c>
      <c r="AP1092" t="s">
        <v>5090</v>
      </c>
      <c r="AT1092" t="s">
        <v>4998</v>
      </c>
      <c r="AU1092" t="s">
        <v>5152</v>
      </c>
      <c r="AV1092" t="s">
        <v>5153</v>
      </c>
      <c r="AW1092" t="s">
        <v>8634</v>
      </c>
    </row>
    <row r="1093" spans="1:49" x14ac:dyDescent="0.2">
      <c r="A1093">
        <v>1092</v>
      </c>
      <c r="B1093" t="s">
        <v>116</v>
      </c>
      <c r="C1093">
        <v>10000172</v>
      </c>
      <c r="F1093" t="s">
        <v>5091</v>
      </c>
      <c r="G1093">
        <v>50000609</v>
      </c>
      <c r="H1093">
        <v>26</v>
      </c>
      <c r="J1093">
        <v>9000553</v>
      </c>
      <c r="K1093" t="s">
        <v>116</v>
      </c>
      <c r="L1093" t="s">
        <v>1037</v>
      </c>
      <c r="M1093">
        <v>201490</v>
      </c>
      <c r="N1093" t="s">
        <v>4991</v>
      </c>
      <c r="O1093" t="s">
        <v>3222</v>
      </c>
      <c r="T1093" t="s">
        <v>3215</v>
      </c>
      <c r="U1093" t="s">
        <v>4992</v>
      </c>
      <c r="V1093" t="s">
        <v>1038</v>
      </c>
      <c r="W1093" t="s">
        <v>105</v>
      </c>
      <c r="X1093" t="s">
        <v>6057</v>
      </c>
      <c r="Y1093" t="s">
        <v>8600</v>
      </c>
      <c r="Z1093" t="s">
        <v>6062</v>
      </c>
      <c r="AA1093" t="s">
        <v>5054</v>
      </c>
      <c r="AB1093" t="s">
        <v>8601</v>
      </c>
      <c r="AD1093" t="s">
        <v>7249</v>
      </c>
      <c r="AE1093">
        <v>26</v>
      </c>
      <c r="AF1093" t="s">
        <v>8602</v>
      </c>
      <c r="AG1093" t="s">
        <v>8603</v>
      </c>
      <c r="AH1093" t="s">
        <v>5682</v>
      </c>
      <c r="AJ1093">
        <v>15832567096</v>
      </c>
      <c r="AL1093" t="s">
        <v>5010</v>
      </c>
      <c r="AM1093" t="s">
        <v>5010</v>
      </c>
      <c r="AN1093" t="s">
        <v>5051</v>
      </c>
      <c r="AO1093" t="s">
        <v>5406</v>
      </c>
      <c r="AP1093" t="s">
        <v>5531</v>
      </c>
      <c r="AT1093" t="s">
        <v>4998</v>
      </c>
      <c r="AU1093" t="s">
        <v>5152</v>
      </c>
      <c r="AV1093" t="s">
        <v>5153</v>
      </c>
      <c r="AW1093" t="s">
        <v>8634</v>
      </c>
    </row>
    <row r="1094" spans="1:49" x14ac:dyDescent="0.2">
      <c r="A1094">
        <v>1093</v>
      </c>
      <c r="B1094" t="s">
        <v>116</v>
      </c>
      <c r="C1094">
        <v>10000172</v>
      </c>
      <c r="F1094" t="s">
        <v>5091</v>
      </c>
      <c r="G1094">
        <v>50000609</v>
      </c>
      <c r="H1094">
        <v>27</v>
      </c>
      <c r="J1094">
        <v>9000554</v>
      </c>
      <c r="K1094" t="s">
        <v>116</v>
      </c>
      <c r="L1094" t="s">
        <v>1040</v>
      </c>
      <c r="M1094">
        <v>29078</v>
      </c>
      <c r="N1094" t="s">
        <v>4991</v>
      </c>
      <c r="O1094" t="s">
        <v>3218</v>
      </c>
      <c r="T1094" t="s">
        <v>3215</v>
      </c>
      <c r="U1094" t="s">
        <v>4992</v>
      </c>
      <c r="V1094" t="s">
        <v>1041</v>
      </c>
      <c r="W1094" t="s">
        <v>105</v>
      </c>
      <c r="X1094" t="s">
        <v>6057</v>
      </c>
      <c r="Y1094" t="s">
        <v>8600</v>
      </c>
      <c r="Z1094" t="s">
        <v>6062</v>
      </c>
      <c r="AA1094" t="s">
        <v>5048</v>
      </c>
      <c r="AB1094" t="s">
        <v>8593</v>
      </c>
      <c r="AD1094" t="s">
        <v>7250</v>
      </c>
      <c r="AE1094">
        <v>33</v>
      </c>
      <c r="AF1094" t="s">
        <v>8604</v>
      </c>
      <c r="AG1094" t="s">
        <v>8603</v>
      </c>
      <c r="AH1094" t="s">
        <v>9008</v>
      </c>
      <c r="AJ1094">
        <v>15031556133</v>
      </c>
      <c r="AL1094" t="s">
        <v>4997</v>
      </c>
      <c r="AM1094" t="s">
        <v>5075</v>
      </c>
      <c r="AN1094" t="s">
        <v>7251</v>
      </c>
      <c r="AO1094" t="s">
        <v>5102</v>
      </c>
      <c r="AP1094" t="s">
        <v>5531</v>
      </c>
      <c r="AT1094" t="s">
        <v>4998</v>
      </c>
      <c r="AU1094" t="s">
        <v>5152</v>
      </c>
      <c r="AV1094" t="s">
        <v>5153</v>
      </c>
      <c r="AW1094" t="s">
        <v>8634</v>
      </c>
    </row>
    <row r="1095" spans="1:49" x14ac:dyDescent="0.2">
      <c r="A1095">
        <v>1094</v>
      </c>
      <c r="B1095" t="s">
        <v>116</v>
      </c>
      <c r="C1095">
        <v>10000172</v>
      </c>
      <c r="F1095" t="s">
        <v>5091</v>
      </c>
      <c r="G1095">
        <v>50000609</v>
      </c>
      <c r="H1095">
        <v>28</v>
      </c>
      <c r="J1095">
        <v>9000555</v>
      </c>
      <c r="K1095" t="s">
        <v>116</v>
      </c>
      <c r="L1095" t="s">
        <v>1043</v>
      </c>
      <c r="M1095">
        <v>200057</v>
      </c>
      <c r="N1095" t="s">
        <v>4991</v>
      </c>
      <c r="O1095" t="s">
        <v>3218</v>
      </c>
      <c r="T1095" t="s">
        <v>3215</v>
      </c>
      <c r="U1095" t="s">
        <v>4992</v>
      </c>
      <c r="V1095" t="s">
        <v>1044</v>
      </c>
      <c r="W1095" t="s">
        <v>105</v>
      </c>
      <c r="X1095" t="s">
        <v>6057</v>
      </c>
      <c r="Y1095" t="s">
        <v>8600</v>
      </c>
      <c r="Z1095" t="s">
        <v>6062</v>
      </c>
      <c r="AA1095" t="s">
        <v>5054</v>
      </c>
      <c r="AB1095" t="s">
        <v>8601</v>
      </c>
      <c r="AD1095" t="s">
        <v>7252</v>
      </c>
      <c r="AE1095">
        <v>29</v>
      </c>
      <c r="AF1095" t="s">
        <v>8602</v>
      </c>
      <c r="AG1095" t="s">
        <v>8603</v>
      </c>
      <c r="AH1095" t="s">
        <v>8060</v>
      </c>
      <c r="AJ1095">
        <v>15233350421</v>
      </c>
      <c r="AL1095" t="s">
        <v>5010</v>
      </c>
      <c r="AM1095" t="s">
        <v>5010</v>
      </c>
      <c r="AN1095" t="s">
        <v>5051</v>
      </c>
      <c r="AO1095" t="s">
        <v>5044</v>
      </c>
      <c r="AP1095" t="s">
        <v>5531</v>
      </c>
      <c r="AT1095" t="s">
        <v>4998</v>
      </c>
      <c r="AU1095" t="s">
        <v>5152</v>
      </c>
      <c r="AV1095" t="s">
        <v>5153</v>
      </c>
      <c r="AW1095" t="s">
        <v>8634</v>
      </c>
    </row>
    <row r="1096" spans="1:49" x14ac:dyDescent="0.2">
      <c r="A1096">
        <v>1095</v>
      </c>
      <c r="B1096" t="s">
        <v>116</v>
      </c>
      <c r="C1096">
        <v>10000172</v>
      </c>
      <c r="F1096" t="s">
        <v>5091</v>
      </c>
      <c r="G1096">
        <v>50000609</v>
      </c>
      <c r="H1096">
        <v>29</v>
      </c>
      <c r="J1096">
        <v>9000556</v>
      </c>
      <c r="K1096" t="s">
        <v>116</v>
      </c>
      <c r="L1096" t="s">
        <v>1046</v>
      </c>
      <c r="M1096">
        <v>201410</v>
      </c>
      <c r="N1096" t="s">
        <v>4991</v>
      </c>
      <c r="O1096" t="s">
        <v>3222</v>
      </c>
      <c r="T1096" t="s">
        <v>3215</v>
      </c>
      <c r="U1096" t="s">
        <v>4992</v>
      </c>
      <c r="V1096" t="s">
        <v>1047</v>
      </c>
      <c r="W1096" t="s">
        <v>105</v>
      </c>
      <c r="X1096" t="s">
        <v>6057</v>
      </c>
      <c r="Y1096" t="s">
        <v>8600</v>
      </c>
      <c r="Z1096" t="s">
        <v>6062</v>
      </c>
      <c r="AD1096" t="s">
        <v>7253</v>
      </c>
      <c r="AE1096">
        <v>25</v>
      </c>
      <c r="AF1096" t="s">
        <v>8614</v>
      </c>
      <c r="AG1096" t="s">
        <v>8603</v>
      </c>
      <c r="AH1096" t="s">
        <v>5682</v>
      </c>
      <c r="AJ1096">
        <v>15369561728</v>
      </c>
      <c r="AL1096" t="s">
        <v>5010</v>
      </c>
      <c r="AM1096" t="s">
        <v>5010</v>
      </c>
      <c r="AN1096" t="s">
        <v>5089</v>
      </c>
      <c r="AO1096" t="s">
        <v>5267</v>
      </c>
      <c r="AP1096" t="s">
        <v>5531</v>
      </c>
      <c r="AT1096" t="s">
        <v>4998</v>
      </c>
      <c r="AU1096" t="s">
        <v>5152</v>
      </c>
      <c r="AV1096" t="s">
        <v>5153</v>
      </c>
      <c r="AW1096" t="s">
        <v>8634</v>
      </c>
    </row>
    <row r="1097" spans="1:49" hidden="1" x14ac:dyDescent="0.2">
      <c r="A1097">
        <v>1096</v>
      </c>
      <c r="B1097" t="s">
        <v>116</v>
      </c>
      <c r="C1097">
        <v>10000172</v>
      </c>
      <c r="F1097" t="s">
        <v>5617</v>
      </c>
      <c r="G1097">
        <v>50000608</v>
      </c>
      <c r="H1097">
        <v>30</v>
      </c>
      <c r="J1097">
        <v>9000557</v>
      </c>
      <c r="K1097" t="s">
        <v>116</v>
      </c>
      <c r="L1097" t="s">
        <v>622</v>
      </c>
      <c r="M1097">
        <v>27574</v>
      </c>
      <c r="N1097" t="s">
        <v>4991</v>
      </c>
      <c r="S1097">
        <v>43497</v>
      </c>
      <c r="T1097" t="s">
        <v>3215</v>
      </c>
      <c r="U1097" t="s">
        <v>4992</v>
      </c>
      <c r="V1097" t="s">
        <v>1049</v>
      </c>
      <c r="W1097" t="s">
        <v>125</v>
      </c>
      <c r="X1097" t="s">
        <v>6057</v>
      </c>
      <c r="Y1097" t="s">
        <v>8589</v>
      </c>
      <c r="Z1097" t="s">
        <v>6071</v>
      </c>
      <c r="AA1097" t="s">
        <v>5048</v>
      </c>
      <c r="AB1097" t="s">
        <v>8593</v>
      </c>
      <c r="AD1097" t="s">
        <v>7254</v>
      </c>
      <c r="AE1097">
        <v>53</v>
      </c>
      <c r="AF1097" t="s">
        <v>8653</v>
      </c>
      <c r="AG1097" t="s">
        <v>8592</v>
      </c>
      <c r="AH1097" t="s">
        <v>9011</v>
      </c>
      <c r="AJ1097">
        <v>13131500767</v>
      </c>
      <c r="AL1097" t="s">
        <v>5010</v>
      </c>
      <c r="AM1097" t="s">
        <v>5010</v>
      </c>
      <c r="AO1097" t="s">
        <v>5159</v>
      </c>
      <c r="AP1097" t="s">
        <v>5531</v>
      </c>
      <c r="AT1097" t="s">
        <v>4998</v>
      </c>
      <c r="AU1097" t="s">
        <v>5152</v>
      </c>
      <c r="AV1097" t="s">
        <v>5153</v>
      </c>
      <c r="AW1097" t="s">
        <v>8634</v>
      </c>
    </row>
    <row r="1098" spans="1:49" hidden="1" x14ac:dyDescent="0.2">
      <c r="A1098">
        <v>1097</v>
      </c>
      <c r="B1098" t="s">
        <v>116</v>
      </c>
      <c r="C1098">
        <v>10000172</v>
      </c>
      <c r="F1098" t="s">
        <v>5091</v>
      </c>
      <c r="G1098">
        <v>50000609</v>
      </c>
      <c r="H1098">
        <v>31</v>
      </c>
      <c r="J1098">
        <v>9000558</v>
      </c>
      <c r="K1098" t="s">
        <v>116</v>
      </c>
      <c r="L1098" t="s">
        <v>1050</v>
      </c>
      <c r="M1098">
        <v>27564</v>
      </c>
      <c r="N1098" t="s">
        <v>4991</v>
      </c>
      <c r="O1098" t="s">
        <v>3223</v>
      </c>
      <c r="T1098" t="s">
        <v>3215</v>
      </c>
      <c r="U1098" t="s">
        <v>4992</v>
      </c>
      <c r="V1098" t="s">
        <v>1051</v>
      </c>
      <c r="W1098" t="s">
        <v>105</v>
      </c>
      <c r="X1098" t="s">
        <v>6057</v>
      </c>
      <c r="Y1098" t="s">
        <v>8600</v>
      </c>
      <c r="Z1098" t="s">
        <v>6062</v>
      </c>
      <c r="AA1098" t="s">
        <v>4995</v>
      </c>
      <c r="AB1098" t="s">
        <v>8590</v>
      </c>
      <c r="AC1098" t="s">
        <v>5471</v>
      </c>
      <c r="AD1098" t="s">
        <v>7255</v>
      </c>
      <c r="AE1098">
        <v>41</v>
      </c>
      <c r="AF1098" t="s">
        <v>8607</v>
      </c>
      <c r="AG1098" t="s">
        <v>8592</v>
      </c>
      <c r="AH1098" t="s">
        <v>9012</v>
      </c>
      <c r="AI1098">
        <v>37786</v>
      </c>
      <c r="AJ1098">
        <v>15230956405</v>
      </c>
      <c r="AL1098" t="s">
        <v>4997</v>
      </c>
      <c r="AM1098" t="s">
        <v>5075</v>
      </c>
      <c r="AN1098" t="s">
        <v>5197</v>
      </c>
      <c r="AO1098" t="s">
        <v>5102</v>
      </c>
      <c r="AP1098" t="s">
        <v>5531</v>
      </c>
      <c r="AT1098" t="s">
        <v>4998</v>
      </c>
      <c r="AU1098" t="s">
        <v>5152</v>
      </c>
      <c r="AV1098" t="s">
        <v>5153</v>
      </c>
      <c r="AW1098" t="s">
        <v>8634</v>
      </c>
    </row>
    <row r="1099" spans="1:49" hidden="1" x14ac:dyDescent="0.2">
      <c r="A1099">
        <v>1098</v>
      </c>
      <c r="B1099" t="s">
        <v>116</v>
      </c>
      <c r="C1099">
        <v>10000172</v>
      </c>
      <c r="F1099" t="s">
        <v>5617</v>
      </c>
      <c r="G1099">
        <v>50000608</v>
      </c>
      <c r="H1099">
        <v>32</v>
      </c>
      <c r="J1099">
        <v>9000559</v>
      </c>
      <c r="K1099" t="s">
        <v>116</v>
      </c>
      <c r="L1099" t="s">
        <v>1053</v>
      </c>
      <c r="M1099">
        <v>27568</v>
      </c>
      <c r="N1099" t="s">
        <v>4991</v>
      </c>
      <c r="T1099" t="s">
        <v>3215</v>
      </c>
      <c r="U1099" t="s">
        <v>4992</v>
      </c>
      <c r="V1099" t="s">
        <v>1054</v>
      </c>
      <c r="W1099" t="s">
        <v>125</v>
      </c>
      <c r="X1099" t="s">
        <v>6057</v>
      </c>
      <c r="Y1099" t="s">
        <v>8589</v>
      </c>
      <c r="Z1099" t="s">
        <v>6071</v>
      </c>
      <c r="AA1099" t="s">
        <v>5048</v>
      </c>
      <c r="AB1099" t="s">
        <v>8593</v>
      </c>
      <c r="AD1099" t="s">
        <v>7256</v>
      </c>
      <c r="AE1099">
        <v>41</v>
      </c>
      <c r="AF1099" t="s">
        <v>8607</v>
      </c>
      <c r="AG1099" t="s">
        <v>8592</v>
      </c>
      <c r="AH1099" t="s">
        <v>8773</v>
      </c>
      <c r="AI1099">
        <v>39043</v>
      </c>
      <c r="AJ1099">
        <v>13933424642</v>
      </c>
      <c r="AL1099" t="s">
        <v>5010</v>
      </c>
      <c r="AM1099" t="s">
        <v>5010</v>
      </c>
      <c r="AN1099" t="s">
        <v>5149</v>
      </c>
      <c r="AO1099" t="s">
        <v>5250</v>
      </c>
      <c r="AP1099" t="s">
        <v>5531</v>
      </c>
      <c r="AT1099" t="s">
        <v>4998</v>
      </c>
      <c r="AU1099" t="s">
        <v>5152</v>
      </c>
      <c r="AV1099" t="s">
        <v>5153</v>
      </c>
      <c r="AW1099" t="s">
        <v>8634</v>
      </c>
    </row>
    <row r="1100" spans="1:49" x14ac:dyDescent="0.2">
      <c r="A1100">
        <v>1099</v>
      </c>
      <c r="B1100" t="s">
        <v>116</v>
      </c>
      <c r="C1100">
        <v>10000172</v>
      </c>
      <c r="F1100" t="s">
        <v>5091</v>
      </c>
      <c r="G1100">
        <v>50000609</v>
      </c>
      <c r="H1100">
        <v>33</v>
      </c>
      <c r="J1100">
        <v>9000569</v>
      </c>
      <c r="K1100" t="s">
        <v>116</v>
      </c>
      <c r="L1100" t="s">
        <v>1083</v>
      </c>
      <c r="M1100">
        <v>27518</v>
      </c>
      <c r="N1100" t="s">
        <v>4991</v>
      </c>
      <c r="O1100" t="s">
        <v>3176</v>
      </c>
      <c r="T1100" t="s">
        <v>3215</v>
      </c>
      <c r="U1100" t="s">
        <v>4992</v>
      </c>
      <c r="V1100" t="s">
        <v>1084</v>
      </c>
      <c r="W1100" t="s">
        <v>105</v>
      </c>
      <c r="X1100" t="s">
        <v>6057</v>
      </c>
      <c r="Y1100" t="s">
        <v>8600</v>
      </c>
      <c r="Z1100" t="s">
        <v>6062</v>
      </c>
      <c r="AA1100" t="s">
        <v>5048</v>
      </c>
      <c r="AB1100" t="s">
        <v>8593</v>
      </c>
      <c r="AD1100" t="s">
        <v>5392</v>
      </c>
      <c r="AE1100">
        <v>35</v>
      </c>
      <c r="AF1100" t="s">
        <v>8604</v>
      </c>
      <c r="AG1100" t="s">
        <v>8603</v>
      </c>
      <c r="AH1100" t="s">
        <v>8958</v>
      </c>
      <c r="AJ1100">
        <v>18630501976</v>
      </c>
      <c r="AL1100" t="s">
        <v>5010</v>
      </c>
      <c r="AM1100" t="s">
        <v>5010</v>
      </c>
      <c r="AN1100" t="s">
        <v>5051</v>
      </c>
      <c r="AO1100" t="s">
        <v>5810</v>
      </c>
      <c r="AP1100" t="s">
        <v>5531</v>
      </c>
      <c r="AT1100" t="s">
        <v>4998</v>
      </c>
      <c r="AU1100" t="s">
        <v>5152</v>
      </c>
      <c r="AV1100" t="s">
        <v>5153</v>
      </c>
      <c r="AW1100" t="s">
        <v>8634</v>
      </c>
    </row>
    <row r="1101" spans="1:49" x14ac:dyDescent="0.2">
      <c r="A1101">
        <v>1100</v>
      </c>
      <c r="B1101" t="s">
        <v>116</v>
      </c>
      <c r="C1101">
        <v>10000172</v>
      </c>
      <c r="F1101" t="s">
        <v>5091</v>
      </c>
      <c r="G1101">
        <v>50000609</v>
      </c>
      <c r="H1101">
        <v>34</v>
      </c>
      <c r="J1101">
        <v>9000664</v>
      </c>
      <c r="K1101" t="s">
        <v>116</v>
      </c>
      <c r="L1101" t="s">
        <v>1358</v>
      </c>
      <c r="M1101">
        <v>27613</v>
      </c>
      <c r="N1101" t="s">
        <v>4991</v>
      </c>
      <c r="O1101" t="s">
        <v>3218</v>
      </c>
      <c r="T1101" t="s">
        <v>3215</v>
      </c>
      <c r="U1101" t="s">
        <v>4992</v>
      </c>
      <c r="V1101" t="s">
        <v>1359</v>
      </c>
      <c r="W1101" t="s">
        <v>105</v>
      </c>
      <c r="X1101" t="s">
        <v>6057</v>
      </c>
      <c r="Y1101" t="s">
        <v>8600</v>
      </c>
      <c r="Z1101" t="s">
        <v>6062</v>
      </c>
      <c r="AD1101" t="s">
        <v>7257</v>
      </c>
      <c r="AE1101">
        <v>30</v>
      </c>
      <c r="AF1101" t="s">
        <v>8602</v>
      </c>
      <c r="AG1101" t="s">
        <v>8603</v>
      </c>
      <c r="AH1101" t="s">
        <v>8371</v>
      </c>
      <c r="AI1101">
        <v>41070</v>
      </c>
      <c r="AJ1101">
        <v>13273547639</v>
      </c>
      <c r="AL1101" t="s">
        <v>5010</v>
      </c>
      <c r="AM1101" t="s">
        <v>5010</v>
      </c>
      <c r="AN1101" t="s">
        <v>5169</v>
      </c>
      <c r="AO1101" t="s">
        <v>7258</v>
      </c>
      <c r="AP1101" t="s">
        <v>5531</v>
      </c>
      <c r="AT1101" t="s">
        <v>4998</v>
      </c>
      <c r="AU1101" t="s">
        <v>5273</v>
      </c>
      <c r="AV1101" t="s">
        <v>6412</v>
      </c>
      <c r="AW1101" t="s">
        <v>5352</v>
      </c>
    </row>
    <row r="1102" spans="1:49" x14ac:dyDescent="0.2">
      <c r="A1102">
        <v>1101</v>
      </c>
      <c r="B1102" t="s">
        <v>116</v>
      </c>
      <c r="C1102">
        <v>10000172</v>
      </c>
      <c r="F1102" t="s">
        <v>5091</v>
      </c>
      <c r="G1102">
        <v>50000609</v>
      </c>
      <c r="H1102">
        <v>35</v>
      </c>
      <c r="J1102">
        <v>9000665</v>
      </c>
      <c r="K1102" t="s">
        <v>116</v>
      </c>
      <c r="L1102" t="s">
        <v>1361</v>
      </c>
      <c r="M1102">
        <v>201516</v>
      </c>
      <c r="N1102" t="s">
        <v>4991</v>
      </c>
      <c r="O1102" t="s">
        <v>3222</v>
      </c>
      <c r="T1102" t="s">
        <v>3215</v>
      </c>
      <c r="U1102" t="s">
        <v>4992</v>
      </c>
      <c r="V1102" t="s">
        <v>1362</v>
      </c>
      <c r="W1102" t="s">
        <v>105</v>
      </c>
      <c r="X1102" t="s">
        <v>6057</v>
      </c>
      <c r="Y1102" t="s">
        <v>8600</v>
      </c>
      <c r="Z1102" t="s">
        <v>6062</v>
      </c>
      <c r="AD1102" t="s">
        <v>7259</v>
      </c>
      <c r="AE1102">
        <v>26</v>
      </c>
      <c r="AF1102" t="s">
        <v>8602</v>
      </c>
      <c r="AG1102" t="s">
        <v>8603</v>
      </c>
      <c r="AH1102" t="s">
        <v>5682</v>
      </c>
      <c r="AJ1102">
        <v>18712815312</v>
      </c>
      <c r="AL1102" t="s">
        <v>5010</v>
      </c>
      <c r="AM1102" t="s">
        <v>5010</v>
      </c>
      <c r="AN1102" t="s">
        <v>7229</v>
      </c>
      <c r="AO1102" t="s">
        <v>5146</v>
      </c>
      <c r="AP1102" t="s">
        <v>5531</v>
      </c>
      <c r="AT1102" t="s">
        <v>4998</v>
      </c>
      <c r="AU1102" t="s">
        <v>5273</v>
      </c>
      <c r="AV1102" t="s">
        <v>6412</v>
      </c>
      <c r="AW1102" t="s">
        <v>5352</v>
      </c>
    </row>
    <row r="1103" spans="1:49" x14ac:dyDescent="0.2">
      <c r="A1103">
        <v>1102</v>
      </c>
      <c r="B1103" t="s">
        <v>116</v>
      </c>
      <c r="C1103">
        <v>10000172</v>
      </c>
      <c r="F1103" t="s">
        <v>5091</v>
      </c>
      <c r="G1103">
        <v>50000609</v>
      </c>
      <c r="H1103">
        <v>36</v>
      </c>
      <c r="J1103">
        <v>9000666</v>
      </c>
      <c r="K1103" t="s">
        <v>116</v>
      </c>
      <c r="L1103" t="s">
        <v>1364</v>
      </c>
      <c r="M1103">
        <v>201522</v>
      </c>
      <c r="N1103" t="s">
        <v>4991</v>
      </c>
      <c r="O1103" t="s">
        <v>3222</v>
      </c>
      <c r="T1103" t="s">
        <v>3215</v>
      </c>
      <c r="U1103" t="s">
        <v>4992</v>
      </c>
      <c r="V1103" t="s">
        <v>1365</v>
      </c>
      <c r="W1103" t="s">
        <v>105</v>
      </c>
      <c r="X1103" t="s">
        <v>6057</v>
      </c>
      <c r="Y1103" t="s">
        <v>8600</v>
      </c>
      <c r="Z1103" t="s">
        <v>6062</v>
      </c>
      <c r="AD1103" t="s">
        <v>7260</v>
      </c>
      <c r="AE1103">
        <v>25</v>
      </c>
      <c r="AF1103" t="s">
        <v>8614</v>
      </c>
      <c r="AG1103" t="s">
        <v>8603</v>
      </c>
      <c r="AH1103" t="s">
        <v>5682</v>
      </c>
      <c r="AJ1103">
        <v>18712863263</v>
      </c>
      <c r="AL1103" t="s">
        <v>5010</v>
      </c>
      <c r="AM1103" t="s">
        <v>5010</v>
      </c>
      <c r="AN1103" t="s">
        <v>7261</v>
      </c>
      <c r="AO1103" t="s">
        <v>5146</v>
      </c>
      <c r="AP1103" t="s">
        <v>5531</v>
      </c>
      <c r="AT1103" t="s">
        <v>4998</v>
      </c>
      <c r="AU1103" t="s">
        <v>5273</v>
      </c>
      <c r="AV1103" t="s">
        <v>6412</v>
      </c>
      <c r="AW1103" t="s">
        <v>5352</v>
      </c>
    </row>
    <row r="1104" spans="1:49" x14ac:dyDescent="0.2">
      <c r="A1104">
        <v>1103</v>
      </c>
      <c r="B1104" t="s">
        <v>116</v>
      </c>
      <c r="C1104">
        <v>10000172</v>
      </c>
      <c r="F1104" t="s">
        <v>5091</v>
      </c>
      <c r="G1104">
        <v>50000609</v>
      </c>
      <c r="H1104">
        <v>37</v>
      </c>
      <c r="J1104">
        <v>9000667</v>
      </c>
      <c r="K1104" t="s">
        <v>116</v>
      </c>
      <c r="L1104" t="s">
        <v>1367</v>
      </c>
      <c r="M1104">
        <v>152800</v>
      </c>
      <c r="N1104" t="s">
        <v>4991</v>
      </c>
      <c r="O1104" t="s">
        <v>3218</v>
      </c>
      <c r="T1104" t="s">
        <v>3215</v>
      </c>
      <c r="U1104" t="s">
        <v>4992</v>
      </c>
      <c r="V1104" t="s">
        <v>1368</v>
      </c>
      <c r="W1104" t="s">
        <v>105</v>
      </c>
      <c r="X1104" t="s">
        <v>6057</v>
      </c>
      <c r="Y1104" t="s">
        <v>8600</v>
      </c>
      <c r="Z1104" t="s">
        <v>6062</v>
      </c>
      <c r="AD1104" t="s">
        <v>7262</v>
      </c>
      <c r="AE1104">
        <v>32</v>
      </c>
      <c r="AF1104" t="s">
        <v>8604</v>
      </c>
      <c r="AG1104" t="s">
        <v>8603</v>
      </c>
      <c r="AH1104" t="s">
        <v>8633</v>
      </c>
      <c r="AJ1104">
        <v>18232577706</v>
      </c>
      <c r="AL1104" t="s">
        <v>5010</v>
      </c>
      <c r="AM1104" t="s">
        <v>5010</v>
      </c>
      <c r="AN1104" t="s">
        <v>5051</v>
      </c>
      <c r="AO1104" t="s">
        <v>5146</v>
      </c>
      <c r="AP1104" t="s">
        <v>5531</v>
      </c>
      <c r="AT1104" t="s">
        <v>4998</v>
      </c>
      <c r="AU1104" t="s">
        <v>5273</v>
      </c>
      <c r="AV1104" t="s">
        <v>6412</v>
      </c>
      <c r="AW1104" t="s">
        <v>5352</v>
      </c>
    </row>
    <row r="1105" spans="1:50" x14ac:dyDescent="0.2">
      <c r="A1105">
        <v>1104</v>
      </c>
      <c r="B1105" t="s">
        <v>116</v>
      </c>
      <c r="C1105">
        <v>10000172</v>
      </c>
      <c r="F1105" t="s">
        <v>5091</v>
      </c>
      <c r="G1105">
        <v>50000609</v>
      </c>
      <c r="H1105">
        <v>38</v>
      </c>
      <c r="J1105">
        <v>9001043</v>
      </c>
      <c r="K1105" t="s">
        <v>116</v>
      </c>
      <c r="L1105" t="s">
        <v>1777</v>
      </c>
      <c r="N1105" t="s">
        <v>4991</v>
      </c>
      <c r="O1105" t="s">
        <v>3234</v>
      </c>
      <c r="Q1105" t="s">
        <v>5355</v>
      </c>
      <c r="S1105">
        <v>43627</v>
      </c>
      <c r="T1105" t="s">
        <v>3216</v>
      </c>
      <c r="U1105" t="s">
        <v>4992</v>
      </c>
      <c r="V1105" t="s">
        <v>2804</v>
      </c>
      <c r="W1105" t="s">
        <v>105</v>
      </c>
      <c r="X1105" t="s">
        <v>6057</v>
      </c>
      <c r="Y1105" t="s">
        <v>8600</v>
      </c>
      <c r="Z1105" t="s">
        <v>6062</v>
      </c>
      <c r="AD1105" t="s">
        <v>7263</v>
      </c>
      <c r="AE1105">
        <v>28</v>
      </c>
      <c r="AF1105" t="s">
        <v>8602</v>
      </c>
      <c r="AG1105" t="s">
        <v>8603</v>
      </c>
      <c r="AH1105" t="s">
        <v>3254</v>
      </c>
      <c r="AJ1105">
        <v>15503319247</v>
      </c>
      <c r="AL1105" t="s">
        <v>4997</v>
      </c>
      <c r="AM1105" t="s">
        <v>5075</v>
      </c>
      <c r="AN1105" t="s">
        <v>7264</v>
      </c>
      <c r="AO1105" t="s">
        <v>7265</v>
      </c>
      <c r="AT1105" t="s">
        <v>5096</v>
      </c>
      <c r="AU1105" t="s">
        <v>5358</v>
      </c>
      <c r="AV1105" t="s">
        <v>3254</v>
      </c>
      <c r="AW1105" t="s">
        <v>3254</v>
      </c>
    </row>
    <row r="1106" spans="1:50" x14ac:dyDescent="0.2">
      <c r="A1106">
        <v>1105</v>
      </c>
      <c r="B1106" t="s">
        <v>116</v>
      </c>
      <c r="C1106">
        <v>10000172</v>
      </c>
      <c r="H1106">
        <v>39</v>
      </c>
      <c r="J1106">
        <v>9001215</v>
      </c>
      <c r="K1106" t="s">
        <v>116</v>
      </c>
      <c r="L1106" t="s">
        <v>7266</v>
      </c>
      <c r="M1106">
        <v>74774</v>
      </c>
      <c r="N1106" t="s">
        <v>4991</v>
      </c>
      <c r="T1106" t="s">
        <v>3215</v>
      </c>
      <c r="U1106" t="s">
        <v>4992</v>
      </c>
      <c r="V1106" t="s">
        <v>7267</v>
      </c>
      <c r="W1106" t="s">
        <v>125</v>
      </c>
      <c r="X1106" t="s">
        <v>6057</v>
      </c>
      <c r="Y1106" t="s">
        <v>8589</v>
      </c>
      <c r="Z1106" t="s">
        <v>6071</v>
      </c>
      <c r="AA1106" t="s">
        <v>5048</v>
      </c>
      <c r="AB1106" t="s">
        <v>8593</v>
      </c>
      <c r="AD1106" t="s">
        <v>8150</v>
      </c>
      <c r="AE1106">
        <v>34</v>
      </c>
      <c r="AF1106" t="s">
        <v>8604</v>
      </c>
      <c r="AG1106" t="s">
        <v>8603</v>
      </c>
      <c r="AH1106" t="s">
        <v>9013</v>
      </c>
      <c r="AI1106" t="s">
        <v>7268</v>
      </c>
      <c r="AJ1106">
        <v>15132502176</v>
      </c>
      <c r="AL1106" t="s">
        <v>5010</v>
      </c>
      <c r="AM1106" t="s">
        <v>5010</v>
      </c>
      <c r="AN1106" t="s">
        <v>5249</v>
      </c>
      <c r="AO1106" t="s">
        <v>6911</v>
      </c>
      <c r="AP1106" t="s">
        <v>5151</v>
      </c>
      <c r="AT1106" t="s">
        <v>4998</v>
      </c>
      <c r="AU1106" t="s">
        <v>5252</v>
      </c>
      <c r="AV1106" t="s">
        <v>5253</v>
      </c>
      <c r="AW1106" t="s">
        <v>8643</v>
      </c>
    </row>
    <row r="1107" spans="1:50" hidden="1" x14ac:dyDescent="0.2">
      <c r="A1107">
        <v>1106</v>
      </c>
      <c r="B1107" t="s">
        <v>116</v>
      </c>
      <c r="C1107">
        <v>10000172</v>
      </c>
      <c r="H1107">
        <v>40</v>
      </c>
      <c r="J1107">
        <v>9001216</v>
      </c>
      <c r="K1107" t="s">
        <v>116</v>
      </c>
      <c r="L1107" t="s">
        <v>7269</v>
      </c>
      <c r="M1107">
        <v>59045</v>
      </c>
      <c r="N1107" t="s">
        <v>4991</v>
      </c>
      <c r="T1107" t="s">
        <v>3215</v>
      </c>
      <c r="U1107" t="s">
        <v>4992</v>
      </c>
      <c r="V1107" t="s">
        <v>7270</v>
      </c>
      <c r="W1107" t="s">
        <v>125</v>
      </c>
      <c r="X1107" t="s">
        <v>6057</v>
      </c>
      <c r="Y1107" t="s">
        <v>8589</v>
      </c>
      <c r="Z1107" t="s">
        <v>6071</v>
      </c>
      <c r="AA1107" t="s">
        <v>5048</v>
      </c>
      <c r="AB1107" t="s">
        <v>8593</v>
      </c>
      <c r="AD1107" t="s">
        <v>8151</v>
      </c>
      <c r="AE1107">
        <v>46</v>
      </c>
      <c r="AF1107" t="s">
        <v>8595</v>
      </c>
      <c r="AG1107" t="s">
        <v>8592</v>
      </c>
      <c r="AH1107" t="s">
        <v>6699</v>
      </c>
      <c r="AI1107" t="s">
        <v>7268</v>
      </c>
      <c r="AJ1107">
        <v>18931432025</v>
      </c>
      <c r="AL1107" t="s">
        <v>5010</v>
      </c>
      <c r="AM1107" t="s">
        <v>5010</v>
      </c>
      <c r="AN1107" t="s">
        <v>7271</v>
      </c>
      <c r="AO1107" t="s">
        <v>5159</v>
      </c>
      <c r="AP1107" t="s">
        <v>5755</v>
      </c>
      <c r="AT1107" t="s">
        <v>4998</v>
      </c>
      <c r="AU1107" t="s">
        <v>5252</v>
      </c>
      <c r="AV1107" t="s">
        <v>5253</v>
      </c>
      <c r="AW1107" t="s">
        <v>8643</v>
      </c>
    </row>
    <row r="1108" spans="1:50" x14ac:dyDescent="0.2">
      <c r="A1108">
        <v>1107</v>
      </c>
      <c r="B1108" t="s">
        <v>116</v>
      </c>
      <c r="C1108">
        <v>10000172</v>
      </c>
      <c r="F1108" t="s">
        <v>5091</v>
      </c>
      <c r="G1108">
        <v>50000478</v>
      </c>
      <c r="H1108">
        <v>41</v>
      </c>
      <c r="J1108">
        <v>9001242</v>
      </c>
      <c r="K1108" t="s">
        <v>116</v>
      </c>
      <c r="L1108" t="s">
        <v>7759</v>
      </c>
      <c r="N1108" t="s">
        <v>4991</v>
      </c>
      <c r="O1108" t="s">
        <v>3222</v>
      </c>
      <c r="Q1108" t="s">
        <v>5092</v>
      </c>
      <c r="S1108">
        <v>43709</v>
      </c>
      <c r="T1108" t="s">
        <v>3215</v>
      </c>
      <c r="U1108" t="s">
        <v>4992</v>
      </c>
      <c r="V1108" t="s">
        <v>7760</v>
      </c>
      <c r="W1108" t="s">
        <v>105</v>
      </c>
      <c r="X1108" t="s">
        <v>6057</v>
      </c>
      <c r="Y1108" t="s">
        <v>8600</v>
      </c>
      <c r="Z1108" t="s">
        <v>6062</v>
      </c>
      <c r="AD1108" t="s">
        <v>8152</v>
      </c>
      <c r="AE1108">
        <v>25</v>
      </c>
      <c r="AF1108" t="s">
        <v>8614</v>
      </c>
      <c r="AG1108" t="s">
        <v>8603</v>
      </c>
      <c r="AH1108" t="s">
        <v>8707</v>
      </c>
      <c r="AJ1108" t="s">
        <v>7761</v>
      </c>
      <c r="AL1108" t="s">
        <v>5010</v>
      </c>
      <c r="AM1108" t="s">
        <v>5010</v>
      </c>
      <c r="AN1108" t="s">
        <v>5169</v>
      </c>
      <c r="AO1108" t="s">
        <v>7762</v>
      </c>
      <c r="AT1108" t="s">
        <v>5096</v>
      </c>
      <c r="AU1108" t="s">
        <v>7731</v>
      </c>
      <c r="AV1108" t="s">
        <v>7732</v>
      </c>
      <c r="AW1108" t="s">
        <v>8707</v>
      </c>
    </row>
    <row r="1109" spans="1:50" x14ac:dyDescent="0.2">
      <c r="A1109">
        <v>1108</v>
      </c>
      <c r="B1109" t="s">
        <v>116</v>
      </c>
      <c r="C1109">
        <v>10000172</v>
      </c>
      <c r="F1109" t="s">
        <v>5091</v>
      </c>
      <c r="G1109">
        <v>50000478</v>
      </c>
      <c r="H1109">
        <v>42</v>
      </c>
      <c r="J1109">
        <v>9000724</v>
      </c>
      <c r="K1109" t="s">
        <v>116</v>
      </c>
      <c r="L1109" t="s">
        <v>1531</v>
      </c>
      <c r="N1109" t="s">
        <v>4991</v>
      </c>
      <c r="O1109" t="s">
        <v>3222</v>
      </c>
      <c r="Q1109" t="s">
        <v>5092</v>
      </c>
      <c r="S1109">
        <v>43629</v>
      </c>
      <c r="T1109" t="s">
        <v>3215</v>
      </c>
      <c r="U1109" t="s">
        <v>4992</v>
      </c>
      <c r="V1109" t="s">
        <v>1532</v>
      </c>
      <c r="W1109" t="s">
        <v>105</v>
      </c>
      <c r="X1109" t="s">
        <v>6057</v>
      </c>
      <c r="Y1109" t="s">
        <v>8600</v>
      </c>
      <c r="Z1109" t="s">
        <v>6062</v>
      </c>
      <c r="AD1109" t="s">
        <v>6975</v>
      </c>
      <c r="AE1109">
        <v>24</v>
      </c>
      <c r="AF1109" t="s">
        <v>8614</v>
      </c>
      <c r="AG1109" t="s">
        <v>8603</v>
      </c>
      <c r="AH1109" t="s">
        <v>8616</v>
      </c>
      <c r="AJ1109">
        <v>17732328631</v>
      </c>
      <c r="AL1109" t="s">
        <v>5010</v>
      </c>
      <c r="AM1109" t="s">
        <v>5010</v>
      </c>
      <c r="AN1109" t="s">
        <v>6849</v>
      </c>
      <c r="AO1109" t="s">
        <v>6976</v>
      </c>
      <c r="AT1109" t="s">
        <v>5096</v>
      </c>
      <c r="AU1109" t="s">
        <v>5097</v>
      </c>
      <c r="AV1109" t="s">
        <v>6977</v>
      </c>
      <c r="AW1109" t="s">
        <v>8616</v>
      </c>
      <c r="AX1109" t="s">
        <v>8153</v>
      </c>
    </row>
    <row r="1110" spans="1:50" x14ac:dyDescent="0.2">
      <c r="A1110">
        <v>1109</v>
      </c>
      <c r="B1110" t="s">
        <v>116</v>
      </c>
      <c r="C1110">
        <v>10000172</v>
      </c>
      <c r="H1110">
        <v>43</v>
      </c>
      <c r="J1110">
        <v>9001274</v>
      </c>
      <c r="K1110" t="s">
        <v>116</v>
      </c>
      <c r="L1110" t="s">
        <v>8154</v>
      </c>
      <c r="M1110">
        <v>65273</v>
      </c>
      <c r="N1110" t="s">
        <v>5513</v>
      </c>
      <c r="S1110">
        <v>43678</v>
      </c>
      <c r="T1110" t="s">
        <v>3215</v>
      </c>
      <c r="U1110" t="s">
        <v>4992</v>
      </c>
      <c r="V1110" t="s">
        <v>8155</v>
      </c>
      <c r="W1110" t="s">
        <v>160</v>
      </c>
      <c r="X1110" t="s">
        <v>6057</v>
      </c>
      <c r="Y1110" t="s">
        <v>5528</v>
      </c>
      <c r="Z1110" t="s">
        <v>5528</v>
      </c>
      <c r="AD1110" t="s">
        <v>8156</v>
      </c>
      <c r="AE1110">
        <v>35</v>
      </c>
      <c r="AF1110" t="s">
        <v>8604</v>
      </c>
      <c r="AG1110" t="s">
        <v>8603</v>
      </c>
      <c r="AH1110" t="s">
        <v>8157</v>
      </c>
      <c r="AI1110">
        <v>20110831</v>
      </c>
      <c r="AJ1110">
        <v>15102590350</v>
      </c>
      <c r="AL1110" t="s">
        <v>5010</v>
      </c>
      <c r="AM1110" t="s">
        <v>5010</v>
      </c>
      <c r="AN1110" t="s">
        <v>5094</v>
      </c>
      <c r="AO1110" t="s">
        <v>5394</v>
      </c>
      <c r="AT1110" t="s">
        <v>4998</v>
      </c>
      <c r="AU1110" t="s">
        <v>7857</v>
      </c>
      <c r="AV1110" t="s">
        <v>7858</v>
      </c>
      <c r="AW1110" t="s">
        <v>7863</v>
      </c>
    </row>
    <row r="1111" spans="1:50" hidden="1" x14ac:dyDescent="0.2">
      <c r="A1111">
        <v>1110</v>
      </c>
      <c r="B1111" t="s">
        <v>426</v>
      </c>
      <c r="C1111">
        <v>10000187</v>
      </c>
      <c r="H1111">
        <v>1</v>
      </c>
      <c r="I1111" t="s">
        <v>3167</v>
      </c>
      <c r="J1111">
        <v>9000116</v>
      </c>
      <c r="K1111" t="s">
        <v>426</v>
      </c>
      <c r="L1111" t="s">
        <v>2750</v>
      </c>
      <c r="N1111" t="s">
        <v>4991</v>
      </c>
      <c r="O1111" t="s">
        <v>3167</v>
      </c>
      <c r="Q1111" t="s">
        <v>3167</v>
      </c>
      <c r="T1111" t="s">
        <v>3215</v>
      </c>
      <c r="U1111" t="s">
        <v>4992</v>
      </c>
      <c r="V1111" t="s">
        <v>2751</v>
      </c>
      <c r="W1111" t="s">
        <v>29</v>
      </c>
      <c r="X1111" t="s">
        <v>6057</v>
      </c>
      <c r="Y1111" t="s">
        <v>8589</v>
      </c>
      <c r="Z1111" t="s">
        <v>6058</v>
      </c>
      <c r="AD1111" t="s">
        <v>7272</v>
      </c>
      <c r="AE1111">
        <v>45</v>
      </c>
      <c r="AF1111" t="s">
        <v>8595</v>
      </c>
      <c r="AG1111" t="s">
        <v>8592</v>
      </c>
      <c r="AH1111" t="s">
        <v>7986</v>
      </c>
      <c r="AI1111" t="s">
        <v>7273</v>
      </c>
      <c r="AJ1111">
        <v>13703138522</v>
      </c>
      <c r="AL1111" t="s">
        <v>5010</v>
      </c>
      <c r="AM1111" t="s">
        <v>5010</v>
      </c>
      <c r="AN1111" t="s">
        <v>5494</v>
      </c>
      <c r="AO1111" t="s">
        <v>5348</v>
      </c>
      <c r="AT1111" t="s">
        <v>5005</v>
      </c>
      <c r="AV1111" t="s">
        <v>7864</v>
      </c>
      <c r="AW1111" t="s">
        <v>3254</v>
      </c>
    </row>
    <row r="1112" spans="1:50" hidden="1" x14ac:dyDescent="0.2">
      <c r="A1112">
        <v>1111</v>
      </c>
      <c r="B1112" t="s">
        <v>426</v>
      </c>
      <c r="C1112">
        <v>10000187</v>
      </c>
      <c r="H1112">
        <v>2</v>
      </c>
      <c r="I1112" t="s">
        <v>3167</v>
      </c>
      <c r="J1112">
        <v>9001166</v>
      </c>
      <c r="K1112" t="s">
        <v>426</v>
      </c>
      <c r="L1112" t="s">
        <v>3150</v>
      </c>
      <c r="N1112" t="s">
        <v>4991</v>
      </c>
      <c r="O1112" t="s">
        <v>3239</v>
      </c>
      <c r="Q1112" t="s">
        <v>3167</v>
      </c>
      <c r="T1112" t="s">
        <v>3215</v>
      </c>
      <c r="U1112" t="s">
        <v>4992</v>
      </c>
      <c r="V1112" t="s">
        <v>3151</v>
      </c>
      <c r="W1112" t="s">
        <v>29</v>
      </c>
      <c r="X1112" t="s">
        <v>6057</v>
      </c>
      <c r="Y1112" t="s">
        <v>8589</v>
      </c>
      <c r="Z1112" t="s">
        <v>6058</v>
      </c>
      <c r="AA1112" t="s">
        <v>4995</v>
      </c>
      <c r="AB1112" t="s">
        <v>8590</v>
      </c>
      <c r="AD1112" t="s">
        <v>8158</v>
      </c>
      <c r="AE1112">
        <v>49</v>
      </c>
      <c r="AF1112" t="s">
        <v>8591</v>
      </c>
      <c r="AG1112" t="s">
        <v>8592</v>
      </c>
      <c r="AH1112" t="s">
        <v>6659</v>
      </c>
      <c r="AI1112">
        <v>37034</v>
      </c>
      <c r="AJ1112">
        <v>15175507082</v>
      </c>
      <c r="AL1112" t="s">
        <v>5010</v>
      </c>
      <c r="AM1112" t="s">
        <v>5010</v>
      </c>
      <c r="AN1112" t="s">
        <v>5494</v>
      </c>
      <c r="AO1112" t="s">
        <v>5394</v>
      </c>
      <c r="AP1112" t="s">
        <v>7274</v>
      </c>
      <c r="AT1112" t="s">
        <v>4998</v>
      </c>
      <c r="AU1112" t="s">
        <v>7275</v>
      </c>
      <c r="AV1112" t="s">
        <v>5463</v>
      </c>
      <c r="AW1112" t="s">
        <v>5463</v>
      </c>
    </row>
    <row r="1113" spans="1:50" hidden="1" x14ac:dyDescent="0.2">
      <c r="A1113">
        <v>1112</v>
      </c>
      <c r="B1113" t="s">
        <v>426</v>
      </c>
      <c r="C1113">
        <v>10000187</v>
      </c>
      <c r="H1113">
        <v>3</v>
      </c>
      <c r="I1113" t="s">
        <v>3167</v>
      </c>
      <c r="J1113">
        <v>9000347</v>
      </c>
      <c r="K1113" t="s">
        <v>426</v>
      </c>
      <c r="L1113" t="s">
        <v>634</v>
      </c>
      <c r="M1113">
        <v>67004</v>
      </c>
      <c r="N1113" t="s">
        <v>4991</v>
      </c>
      <c r="O1113" t="s">
        <v>3167</v>
      </c>
      <c r="Q1113" t="s">
        <v>3167</v>
      </c>
      <c r="S1113">
        <v>43732</v>
      </c>
      <c r="T1113" t="s">
        <v>3215</v>
      </c>
      <c r="U1113" t="s">
        <v>4992</v>
      </c>
      <c r="V1113" t="s">
        <v>635</v>
      </c>
      <c r="W1113" t="s">
        <v>29</v>
      </c>
      <c r="X1113" t="s">
        <v>6057</v>
      </c>
      <c r="Y1113" t="s">
        <v>8589</v>
      </c>
      <c r="Z1113" t="s">
        <v>6058</v>
      </c>
      <c r="AA1113" t="s">
        <v>4995</v>
      </c>
      <c r="AB1113" t="s">
        <v>8590</v>
      </c>
      <c r="AD1113" t="s">
        <v>6233</v>
      </c>
      <c r="AE1113">
        <v>48</v>
      </c>
      <c r="AF1113" t="s">
        <v>8591</v>
      </c>
      <c r="AG1113" t="s">
        <v>8592</v>
      </c>
      <c r="AH1113" t="s">
        <v>8860</v>
      </c>
      <c r="AI1113">
        <v>34107</v>
      </c>
      <c r="AJ1113">
        <v>18031588560</v>
      </c>
      <c r="AL1113" t="s">
        <v>5010</v>
      </c>
      <c r="AM1113" t="s">
        <v>5010</v>
      </c>
      <c r="AN1113" t="s">
        <v>5783</v>
      </c>
      <c r="AO1113" t="s">
        <v>5146</v>
      </c>
      <c r="AP1113" t="s">
        <v>6234</v>
      </c>
      <c r="AT1113" t="s">
        <v>4998</v>
      </c>
      <c r="AV1113" t="s">
        <v>4999</v>
      </c>
      <c r="AW1113" t="s">
        <v>7936</v>
      </c>
    </row>
    <row r="1114" spans="1:50" hidden="1" x14ac:dyDescent="0.2">
      <c r="A1114">
        <v>1113</v>
      </c>
      <c r="B1114" t="s">
        <v>426</v>
      </c>
      <c r="C1114">
        <v>10000187</v>
      </c>
      <c r="H1114">
        <v>4</v>
      </c>
      <c r="I1114" t="s">
        <v>3221</v>
      </c>
      <c r="J1114">
        <v>9000342</v>
      </c>
      <c r="K1114" t="s">
        <v>426</v>
      </c>
      <c r="L1114" t="s">
        <v>2752</v>
      </c>
      <c r="N1114" t="s">
        <v>4991</v>
      </c>
      <c r="O1114" t="s">
        <v>3221</v>
      </c>
      <c r="Q1114" t="s">
        <v>3221</v>
      </c>
      <c r="T1114" t="s">
        <v>3215</v>
      </c>
      <c r="U1114" t="s">
        <v>4992</v>
      </c>
      <c r="V1114" t="s">
        <v>2753</v>
      </c>
      <c r="W1114" t="s">
        <v>125</v>
      </c>
      <c r="X1114" t="s">
        <v>6057</v>
      </c>
      <c r="Y1114" t="s">
        <v>8589</v>
      </c>
      <c r="Z1114" t="s">
        <v>6071</v>
      </c>
      <c r="AA1114" t="s">
        <v>5048</v>
      </c>
      <c r="AB1114" t="s">
        <v>8593</v>
      </c>
      <c r="AD1114" t="s">
        <v>7276</v>
      </c>
      <c r="AE1114">
        <v>46</v>
      </c>
      <c r="AF1114" t="s">
        <v>8591</v>
      </c>
      <c r="AG1114" t="s">
        <v>8592</v>
      </c>
      <c r="AH1114" t="s">
        <v>8750</v>
      </c>
      <c r="AI1114" t="s">
        <v>7277</v>
      </c>
      <c r="AJ1114" t="s">
        <v>7278</v>
      </c>
      <c r="AL1114" t="s">
        <v>5010</v>
      </c>
      <c r="AM1114" t="s">
        <v>5010</v>
      </c>
      <c r="AN1114" t="s">
        <v>7279</v>
      </c>
      <c r="AO1114" t="s">
        <v>7280</v>
      </c>
      <c r="AT1114" t="s">
        <v>5005</v>
      </c>
      <c r="AV1114" t="s">
        <v>7864</v>
      </c>
      <c r="AW1114" t="s">
        <v>3254</v>
      </c>
    </row>
    <row r="1115" spans="1:50" x14ac:dyDescent="0.2">
      <c r="A1115">
        <v>1114</v>
      </c>
      <c r="B1115" t="s">
        <v>426</v>
      </c>
      <c r="C1115">
        <v>10000187</v>
      </c>
      <c r="F1115" t="s">
        <v>5091</v>
      </c>
      <c r="G1115">
        <v>50000703</v>
      </c>
      <c r="H1115">
        <v>5</v>
      </c>
      <c r="J1115">
        <v>9000587</v>
      </c>
      <c r="K1115" t="s">
        <v>426</v>
      </c>
      <c r="L1115" t="s">
        <v>1131</v>
      </c>
      <c r="N1115" t="s">
        <v>4991</v>
      </c>
      <c r="O1115" t="s">
        <v>3222</v>
      </c>
      <c r="P1115" t="s">
        <v>6371</v>
      </c>
      <c r="Q1115" t="s">
        <v>7281</v>
      </c>
      <c r="S1115">
        <v>43497</v>
      </c>
      <c r="T1115" t="s">
        <v>3215</v>
      </c>
      <c r="U1115" t="s">
        <v>4992</v>
      </c>
      <c r="V1115" t="s">
        <v>1132</v>
      </c>
      <c r="W1115" t="s">
        <v>105</v>
      </c>
      <c r="X1115" t="s">
        <v>6057</v>
      </c>
      <c r="Y1115" t="s">
        <v>8600</v>
      </c>
      <c r="Z1115" t="s">
        <v>6062</v>
      </c>
      <c r="AD1115" t="s">
        <v>7282</v>
      </c>
      <c r="AE1115">
        <v>24</v>
      </c>
      <c r="AF1115" t="s">
        <v>8614</v>
      </c>
      <c r="AG1115" t="s">
        <v>8603</v>
      </c>
      <c r="AH1115" t="s">
        <v>5318</v>
      </c>
      <c r="AJ1115">
        <v>18500494222</v>
      </c>
      <c r="AL1115" t="s">
        <v>5010</v>
      </c>
      <c r="AM1115" t="s">
        <v>5010</v>
      </c>
      <c r="AN1115" t="s">
        <v>7283</v>
      </c>
      <c r="AO1115" t="s">
        <v>5146</v>
      </c>
      <c r="AT1115" t="s">
        <v>5096</v>
      </c>
      <c r="AU1115" t="s">
        <v>5261</v>
      </c>
      <c r="AV1115" t="s">
        <v>5262</v>
      </c>
      <c r="AW1115" t="s">
        <v>5318</v>
      </c>
    </row>
    <row r="1116" spans="1:50" x14ac:dyDescent="0.2">
      <c r="A1116">
        <v>1115</v>
      </c>
      <c r="B1116" t="s">
        <v>426</v>
      </c>
      <c r="C1116">
        <v>10000187</v>
      </c>
      <c r="F1116" t="s">
        <v>5091</v>
      </c>
      <c r="G1116">
        <v>50000703</v>
      </c>
      <c r="H1116">
        <v>6</v>
      </c>
      <c r="J1116">
        <v>9000588</v>
      </c>
      <c r="K1116" t="s">
        <v>426</v>
      </c>
      <c r="L1116" t="s">
        <v>1134</v>
      </c>
      <c r="N1116" t="s">
        <v>4991</v>
      </c>
      <c r="O1116" t="s">
        <v>3222</v>
      </c>
      <c r="P1116" t="s">
        <v>9014</v>
      </c>
      <c r="Q1116" t="s">
        <v>7284</v>
      </c>
      <c r="S1116">
        <v>43497</v>
      </c>
      <c r="T1116" t="s">
        <v>3216</v>
      </c>
      <c r="U1116" t="s">
        <v>4992</v>
      </c>
      <c r="V1116" t="s">
        <v>1135</v>
      </c>
      <c r="W1116" t="s">
        <v>105</v>
      </c>
      <c r="X1116" t="s">
        <v>6057</v>
      </c>
      <c r="Y1116" t="s">
        <v>8600</v>
      </c>
      <c r="Z1116" t="s">
        <v>6062</v>
      </c>
      <c r="AD1116" t="s">
        <v>7000</v>
      </c>
      <c r="AE1116">
        <v>26</v>
      </c>
      <c r="AF1116" t="s">
        <v>8614</v>
      </c>
      <c r="AG1116" t="s">
        <v>8603</v>
      </c>
      <c r="AH1116" t="s">
        <v>8615</v>
      </c>
      <c r="AJ1116">
        <v>13603290358</v>
      </c>
      <c r="AL1116" t="s">
        <v>5010</v>
      </c>
      <c r="AM1116" t="s">
        <v>5010</v>
      </c>
      <c r="AN1116" t="s">
        <v>5550</v>
      </c>
      <c r="AO1116" t="s">
        <v>5146</v>
      </c>
      <c r="AT1116" t="s">
        <v>5096</v>
      </c>
      <c r="AU1116" t="s">
        <v>5261</v>
      </c>
      <c r="AV1116" t="s">
        <v>5262</v>
      </c>
      <c r="AW1116" t="s">
        <v>5318</v>
      </c>
    </row>
    <row r="1117" spans="1:50" x14ac:dyDescent="0.2">
      <c r="A1117">
        <v>1116</v>
      </c>
      <c r="B1117" t="s">
        <v>426</v>
      </c>
      <c r="C1117">
        <v>10000187</v>
      </c>
      <c r="F1117" t="s">
        <v>5091</v>
      </c>
      <c r="G1117">
        <v>50000703</v>
      </c>
      <c r="H1117">
        <v>7</v>
      </c>
      <c r="J1117">
        <v>9000589</v>
      </c>
      <c r="K1117" t="s">
        <v>426</v>
      </c>
      <c r="L1117" t="s">
        <v>1137</v>
      </c>
      <c r="N1117" t="s">
        <v>4991</v>
      </c>
      <c r="O1117" t="s">
        <v>3222</v>
      </c>
      <c r="P1117" t="s">
        <v>6371</v>
      </c>
      <c r="Q1117" t="s">
        <v>7281</v>
      </c>
      <c r="S1117">
        <v>43497</v>
      </c>
      <c r="T1117" t="s">
        <v>3215</v>
      </c>
      <c r="U1117" t="s">
        <v>4992</v>
      </c>
      <c r="V1117" t="s">
        <v>1138</v>
      </c>
      <c r="W1117" t="s">
        <v>105</v>
      </c>
      <c r="X1117" t="s">
        <v>6057</v>
      </c>
      <c r="Y1117" t="s">
        <v>8600</v>
      </c>
      <c r="Z1117" t="s">
        <v>6062</v>
      </c>
      <c r="AD1117" t="s">
        <v>7285</v>
      </c>
      <c r="AE1117">
        <v>23</v>
      </c>
      <c r="AF1117" t="s">
        <v>8614</v>
      </c>
      <c r="AG1117" t="s">
        <v>8603</v>
      </c>
      <c r="AH1117" t="s">
        <v>5318</v>
      </c>
      <c r="AJ1117">
        <v>13313051267</v>
      </c>
      <c r="AL1117" t="s">
        <v>5010</v>
      </c>
      <c r="AM1117" t="s">
        <v>5010</v>
      </c>
      <c r="AN1117" t="s">
        <v>7286</v>
      </c>
      <c r="AO1117" t="s">
        <v>5354</v>
      </c>
      <c r="AT1117" t="s">
        <v>5096</v>
      </c>
      <c r="AU1117" t="s">
        <v>5261</v>
      </c>
      <c r="AV1117" t="s">
        <v>5262</v>
      </c>
      <c r="AW1117" t="s">
        <v>5318</v>
      </c>
    </row>
    <row r="1118" spans="1:50" hidden="1" x14ac:dyDescent="0.2">
      <c r="A1118">
        <v>1117</v>
      </c>
      <c r="B1118" t="s">
        <v>426</v>
      </c>
      <c r="C1118">
        <v>10000187</v>
      </c>
      <c r="F1118" t="s">
        <v>5617</v>
      </c>
      <c r="G1118">
        <v>50000704</v>
      </c>
      <c r="H1118">
        <v>8</v>
      </c>
      <c r="J1118">
        <v>9000339</v>
      </c>
      <c r="K1118" t="s">
        <v>426</v>
      </c>
      <c r="L1118" t="s">
        <v>616</v>
      </c>
      <c r="M1118">
        <v>11592</v>
      </c>
      <c r="N1118" t="s">
        <v>4991</v>
      </c>
      <c r="O1118" t="s">
        <v>3226</v>
      </c>
      <c r="Q1118" t="s">
        <v>6245</v>
      </c>
      <c r="S1118">
        <v>43497</v>
      </c>
      <c r="T1118" t="s">
        <v>3215</v>
      </c>
      <c r="U1118" t="s">
        <v>4992</v>
      </c>
      <c r="V1118" t="s">
        <v>617</v>
      </c>
      <c r="W1118" t="s">
        <v>125</v>
      </c>
      <c r="X1118" t="s">
        <v>6057</v>
      </c>
      <c r="Y1118" t="s">
        <v>8589</v>
      </c>
      <c r="Z1118" t="s">
        <v>6071</v>
      </c>
      <c r="AA1118" t="s">
        <v>5030</v>
      </c>
      <c r="AB1118" t="s">
        <v>8593</v>
      </c>
      <c r="AD1118" t="s">
        <v>7287</v>
      </c>
      <c r="AE1118">
        <v>51</v>
      </c>
      <c r="AF1118" t="s">
        <v>8653</v>
      </c>
      <c r="AG1118" t="s">
        <v>8592</v>
      </c>
      <c r="AH1118" t="s">
        <v>8859</v>
      </c>
      <c r="AI1118">
        <v>36284</v>
      </c>
      <c r="AJ1118">
        <v>13582520696</v>
      </c>
      <c r="AL1118" t="s">
        <v>5010</v>
      </c>
      <c r="AM1118" t="s">
        <v>5010</v>
      </c>
      <c r="AN1118" t="s">
        <v>7288</v>
      </c>
      <c r="AO1118" t="s">
        <v>5383</v>
      </c>
      <c r="AP1118" t="s">
        <v>5166</v>
      </c>
      <c r="AT1118" t="s">
        <v>4998</v>
      </c>
      <c r="AV1118" t="s">
        <v>4999</v>
      </c>
      <c r="AW1118" t="s">
        <v>7936</v>
      </c>
    </row>
    <row r="1119" spans="1:50" hidden="1" x14ac:dyDescent="0.2">
      <c r="A1119">
        <v>1118</v>
      </c>
      <c r="B1119" t="s">
        <v>426</v>
      </c>
      <c r="C1119">
        <v>10000187</v>
      </c>
      <c r="F1119" t="s">
        <v>5512</v>
      </c>
      <c r="G1119">
        <v>50000705</v>
      </c>
      <c r="H1119">
        <v>9</v>
      </c>
      <c r="J1119">
        <v>9000340</v>
      </c>
      <c r="K1119" t="s">
        <v>426</v>
      </c>
      <c r="L1119" t="s">
        <v>619</v>
      </c>
      <c r="M1119">
        <v>13280</v>
      </c>
      <c r="N1119" t="s">
        <v>5007</v>
      </c>
      <c r="O1119" t="s">
        <v>3171</v>
      </c>
      <c r="Q1119" t="s">
        <v>7289</v>
      </c>
      <c r="S1119">
        <v>43497</v>
      </c>
      <c r="T1119" t="s">
        <v>3215</v>
      </c>
      <c r="U1119" t="s">
        <v>5456</v>
      </c>
      <c r="V1119" t="s">
        <v>620</v>
      </c>
      <c r="W1119" t="s">
        <v>125</v>
      </c>
      <c r="X1119" t="s">
        <v>6057</v>
      </c>
      <c r="Y1119" t="s">
        <v>8589</v>
      </c>
      <c r="Z1119" t="s">
        <v>6071</v>
      </c>
      <c r="AC1119" t="s">
        <v>5483</v>
      </c>
      <c r="AD1119" t="s">
        <v>7290</v>
      </c>
      <c r="AE1119">
        <v>46</v>
      </c>
      <c r="AF1119" t="s">
        <v>8591</v>
      </c>
      <c r="AG1119" t="s">
        <v>8592</v>
      </c>
      <c r="AH1119" t="s">
        <v>6659</v>
      </c>
      <c r="AI1119">
        <v>39040</v>
      </c>
      <c r="AJ1119">
        <v>19931377268</v>
      </c>
      <c r="AK1119">
        <v>13803314215</v>
      </c>
      <c r="AL1119" t="s">
        <v>5148</v>
      </c>
      <c r="AM1119" t="s">
        <v>5387</v>
      </c>
      <c r="AO1119" t="s">
        <v>7291</v>
      </c>
      <c r="AP1119" t="s">
        <v>5491</v>
      </c>
      <c r="AT1119" t="s">
        <v>4998</v>
      </c>
      <c r="AU1119" t="s">
        <v>5431</v>
      </c>
      <c r="AV1119" t="s">
        <v>5432</v>
      </c>
      <c r="AW1119" t="s">
        <v>8705</v>
      </c>
    </row>
    <row r="1120" spans="1:50" hidden="1" x14ac:dyDescent="0.2">
      <c r="A1120">
        <v>1119</v>
      </c>
      <c r="B1120" t="s">
        <v>426</v>
      </c>
      <c r="C1120">
        <v>10000187</v>
      </c>
      <c r="F1120" t="s">
        <v>5617</v>
      </c>
      <c r="G1120">
        <v>50000704</v>
      </c>
      <c r="H1120">
        <v>10</v>
      </c>
      <c r="J1120">
        <v>9000341</v>
      </c>
      <c r="K1120" t="s">
        <v>426</v>
      </c>
      <c r="L1120" t="s">
        <v>622</v>
      </c>
      <c r="M1120">
        <v>30467</v>
      </c>
      <c r="N1120" t="s">
        <v>4991</v>
      </c>
      <c r="O1120" t="s">
        <v>3227</v>
      </c>
      <c r="Q1120" t="s">
        <v>7292</v>
      </c>
      <c r="S1120">
        <v>43497</v>
      </c>
      <c r="T1120" t="s">
        <v>3215</v>
      </c>
      <c r="U1120" t="s">
        <v>4992</v>
      </c>
      <c r="V1120" t="s">
        <v>623</v>
      </c>
      <c r="W1120" t="s">
        <v>125</v>
      </c>
      <c r="X1120" t="s">
        <v>6057</v>
      </c>
      <c r="Y1120" t="s">
        <v>8589</v>
      </c>
      <c r="Z1120" t="s">
        <v>6071</v>
      </c>
      <c r="AA1120" t="s">
        <v>4995</v>
      </c>
      <c r="AB1120" t="s">
        <v>8590</v>
      </c>
      <c r="AD1120" t="s">
        <v>7293</v>
      </c>
      <c r="AE1120">
        <v>49</v>
      </c>
      <c r="AF1120" t="s">
        <v>8591</v>
      </c>
      <c r="AG1120" t="s">
        <v>8592</v>
      </c>
      <c r="AH1120" t="s">
        <v>8301</v>
      </c>
      <c r="AJ1120">
        <v>13513053379</v>
      </c>
      <c r="AL1120" t="s">
        <v>5010</v>
      </c>
      <c r="AM1120" t="s">
        <v>5010</v>
      </c>
      <c r="AN1120" t="s">
        <v>6378</v>
      </c>
      <c r="AO1120" t="s">
        <v>6045</v>
      </c>
      <c r="AP1120" t="s">
        <v>5166</v>
      </c>
      <c r="AT1120" t="s">
        <v>4998</v>
      </c>
      <c r="AV1120" t="s">
        <v>4999</v>
      </c>
      <c r="AW1120" t="s">
        <v>7936</v>
      </c>
    </row>
    <row r="1121" spans="1:49" hidden="1" x14ac:dyDescent="0.2">
      <c r="A1121">
        <v>1120</v>
      </c>
      <c r="B1121" t="s">
        <v>426</v>
      </c>
      <c r="C1121">
        <v>10000187</v>
      </c>
      <c r="F1121" t="s">
        <v>5617</v>
      </c>
      <c r="G1121">
        <v>50000704</v>
      </c>
      <c r="H1121">
        <v>11</v>
      </c>
      <c r="J1121">
        <v>9000344</v>
      </c>
      <c r="K1121" t="s">
        <v>426</v>
      </c>
      <c r="L1121" t="s">
        <v>628</v>
      </c>
      <c r="M1121">
        <v>30064</v>
      </c>
      <c r="N1121" t="s">
        <v>4991</v>
      </c>
      <c r="O1121" t="s">
        <v>3226</v>
      </c>
      <c r="Q1121" t="s">
        <v>6249</v>
      </c>
      <c r="S1121">
        <v>43497</v>
      </c>
      <c r="T1121" t="s">
        <v>3215</v>
      </c>
      <c r="U1121" t="s">
        <v>4992</v>
      </c>
      <c r="V1121" t="s">
        <v>629</v>
      </c>
      <c r="W1121" t="s">
        <v>125</v>
      </c>
      <c r="X1121" t="s">
        <v>6057</v>
      </c>
      <c r="Y1121" t="s">
        <v>8589</v>
      </c>
      <c r="Z1121" t="s">
        <v>6071</v>
      </c>
      <c r="AA1121" t="s">
        <v>4995</v>
      </c>
      <c r="AB1121" t="s">
        <v>8590</v>
      </c>
      <c r="AD1121" t="s">
        <v>7294</v>
      </c>
      <c r="AE1121">
        <v>49</v>
      </c>
      <c r="AF1121" t="s">
        <v>8591</v>
      </c>
      <c r="AG1121" t="s">
        <v>8592</v>
      </c>
      <c r="AH1121" t="s">
        <v>9015</v>
      </c>
      <c r="AI1121">
        <v>35964</v>
      </c>
      <c r="AJ1121">
        <v>13513053310</v>
      </c>
      <c r="AL1121" t="s">
        <v>5793</v>
      </c>
      <c r="AM1121" t="s">
        <v>5075</v>
      </c>
      <c r="AN1121" t="s">
        <v>5844</v>
      </c>
      <c r="AO1121" t="s">
        <v>5304</v>
      </c>
      <c r="AP1121" t="s">
        <v>5166</v>
      </c>
      <c r="AT1121" t="s">
        <v>4998</v>
      </c>
      <c r="AV1121" t="s">
        <v>4999</v>
      </c>
      <c r="AW1121" t="s">
        <v>7936</v>
      </c>
    </row>
    <row r="1122" spans="1:49" hidden="1" x14ac:dyDescent="0.2">
      <c r="A1122">
        <v>1121</v>
      </c>
      <c r="B1122" t="s">
        <v>426</v>
      </c>
      <c r="C1122">
        <v>10000187</v>
      </c>
      <c r="F1122" t="s">
        <v>5091</v>
      </c>
      <c r="G1122">
        <v>50000703</v>
      </c>
      <c r="H1122">
        <v>12</v>
      </c>
      <c r="J1122">
        <v>9000345</v>
      </c>
      <c r="K1122" t="s">
        <v>426</v>
      </c>
      <c r="L1122" t="s">
        <v>631</v>
      </c>
      <c r="M1122">
        <v>78679</v>
      </c>
      <c r="N1122" t="s">
        <v>4991</v>
      </c>
      <c r="O1122" t="s">
        <v>3169</v>
      </c>
      <c r="T1122" t="s">
        <v>3215</v>
      </c>
      <c r="U1122" t="s">
        <v>4992</v>
      </c>
      <c r="V1122" t="s">
        <v>632</v>
      </c>
      <c r="W1122" t="s">
        <v>105</v>
      </c>
      <c r="X1122" t="s">
        <v>6057</v>
      </c>
      <c r="Y1122" t="s">
        <v>8600</v>
      </c>
      <c r="Z1122" t="s">
        <v>6062</v>
      </c>
      <c r="AA1122" t="s">
        <v>4995</v>
      </c>
      <c r="AB1122" t="s">
        <v>8590</v>
      </c>
      <c r="AD1122" t="s">
        <v>7295</v>
      </c>
      <c r="AE1122">
        <v>58</v>
      </c>
      <c r="AF1122" t="s">
        <v>8659</v>
      </c>
      <c r="AG1122" t="s">
        <v>8592</v>
      </c>
      <c r="AH1122" t="s">
        <v>8813</v>
      </c>
      <c r="AI1122">
        <v>35689</v>
      </c>
      <c r="AJ1122">
        <v>15832503317</v>
      </c>
      <c r="AL1122" t="s">
        <v>5010</v>
      </c>
      <c r="AM1122" t="s">
        <v>5010</v>
      </c>
      <c r="AN1122" t="s">
        <v>6240</v>
      </c>
      <c r="AO1122" t="s">
        <v>5348</v>
      </c>
      <c r="AP1122" t="s">
        <v>6237</v>
      </c>
      <c r="AT1122" t="s">
        <v>4998</v>
      </c>
      <c r="AU1122" t="s">
        <v>5087</v>
      </c>
      <c r="AV1122" t="s">
        <v>5088</v>
      </c>
      <c r="AW1122" t="s">
        <v>8613</v>
      </c>
    </row>
    <row r="1123" spans="1:49" x14ac:dyDescent="0.2">
      <c r="A1123">
        <v>1122</v>
      </c>
      <c r="B1123" t="s">
        <v>426</v>
      </c>
      <c r="C1123">
        <v>10000187</v>
      </c>
      <c r="H1123">
        <v>13</v>
      </c>
      <c r="J1123">
        <v>9000346</v>
      </c>
      <c r="K1123" t="s">
        <v>426</v>
      </c>
      <c r="L1123" t="s">
        <v>2755</v>
      </c>
      <c r="N1123" t="s">
        <v>4991</v>
      </c>
      <c r="O1123" t="s">
        <v>3219</v>
      </c>
      <c r="Q1123" t="s">
        <v>6413</v>
      </c>
      <c r="S1123">
        <v>43497</v>
      </c>
      <c r="T1123" t="s">
        <v>3215</v>
      </c>
      <c r="U1123" t="s">
        <v>4992</v>
      </c>
      <c r="V1123" t="s">
        <v>2756</v>
      </c>
      <c r="W1123" t="s">
        <v>125</v>
      </c>
      <c r="X1123" t="s">
        <v>6057</v>
      </c>
      <c r="Y1123" t="s">
        <v>8589</v>
      </c>
      <c r="Z1123" t="s">
        <v>6071</v>
      </c>
      <c r="AA1123" t="s">
        <v>5048</v>
      </c>
      <c r="AB1123" t="s">
        <v>8593</v>
      </c>
      <c r="AD1123" t="s">
        <v>7296</v>
      </c>
      <c r="AE1123">
        <v>33</v>
      </c>
      <c r="AF1123" t="s">
        <v>8604</v>
      </c>
      <c r="AG1123" t="s">
        <v>8603</v>
      </c>
      <c r="AH1123" t="s">
        <v>8006</v>
      </c>
      <c r="AJ1123" t="s">
        <v>7297</v>
      </c>
      <c r="AL1123" t="s">
        <v>5010</v>
      </c>
      <c r="AM1123" t="s">
        <v>5010</v>
      </c>
      <c r="AN1123" t="s">
        <v>5494</v>
      </c>
      <c r="AO1123" t="s">
        <v>5052</v>
      </c>
      <c r="AT1123" t="s">
        <v>5005</v>
      </c>
      <c r="AV1123" t="s">
        <v>7864</v>
      </c>
      <c r="AW1123" t="s">
        <v>3254</v>
      </c>
    </row>
    <row r="1124" spans="1:49" hidden="1" x14ac:dyDescent="0.2">
      <c r="A1124">
        <v>1123</v>
      </c>
      <c r="B1124" t="s">
        <v>426</v>
      </c>
      <c r="C1124">
        <v>10000187</v>
      </c>
      <c r="F1124" t="s">
        <v>5091</v>
      </c>
      <c r="G1124">
        <v>50000703</v>
      </c>
      <c r="H1124">
        <v>14</v>
      </c>
      <c r="J1124">
        <v>9000348</v>
      </c>
      <c r="K1124" t="s">
        <v>426</v>
      </c>
      <c r="L1124" t="s">
        <v>637</v>
      </c>
      <c r="M1124">
        <v>6505</v>
      </c>
      <c r="N1124" t="s">
        <v>4991</v>
      </c>
      <c r="O1124" t="s">
        <v>3228</v>
      </c>
      <c r="Q1124" t="s">
        <v>7298</v>
      </c>
      <c r="S1124">
        <v>43497</v>
      </c>
      <c r="T1124" t="s">
        <v>3216</v>
      </c>
      <c r="U1124" t="s">
        <v>4992</v>
      </c>
      <c r="V1124" t="s">
        <v>638</v>
      </c>
      <c r="W1124" t="s">
        <v>125</v>
      </c>
      <c r="X1124" t="s">
        <v>6057</v>
      </c>
      <c r="Y1124" t="s">
        <v>8589</v>
      </c>
      <c r="Z1124" t="s">
        <v>6071</v>
      </c>
      <c r="AA1124" t="s">
        <v>4995</v>
      </c>
      <c r="AB1124" t="s">
        <v>8590</v>
      </c>
      <c r="AD1124" t="s">
        <v>6508</v>
      </c>
      <c r="AE1124">
        <v>36</v>
      </c>
      <c r="AF1124" t="s">
        <v>8607</v>
      </c>
      <c r="AG1124" t="s">
        <v>8592</v>
      </c>
      <c r="AH1124" t="s">
        <v>6553</v>
      </c>
      <c r="AJ1124">
        <v>18633961327</v>
      </c>
      <c r="AL1124" t="s">
        <v>5793</v>
      </c>
      <c r="AM1124" t="s">
        <v>5075</v>
      </c>
      <c r="AN1124" t="s">
        <v>7299</v>
      </c>
      <c r="AO1124" t="s">
        <v>5102</v>
      </c>
      <c r="AP1124" t="s">
        <v>5166</v>
      </c>
      <c r="AT1124" t="s">
        <v>4998</v>
      </c>
      <c r="AV1124" t="s">
        <v>4999</v>
      </c>
      <c r="AW1124" t="s">
        <v>7936</v>
      </c>
    </row>
    <row r="1125" spans="1:49" hidden="1" x14ac:dyDescent="0.2">
      <c r="A1125">
        <v>1124</v>
      </c>
      <c r="B1125" t="s">
        <v>426</v>
      </c>
      <c r="C1125">
        <v>10000187</v>
      </c>
      <c r="F1125" t="s">
        <v>5512</v>
      </c>
      <c r="G1125">
        <v>50000705</v>
      </c>
      <c r="H1125">
        <v>15</v>
      </c>
      <c r="J1125">
        <v>9000349</v>
      </c>
      <c r="K1125" t="s">
        <v>426</v>
      </c>
      <c r="L1125" t="s">
        <v>640</v>
      </c>
      <c r="M1125">
        <v>76333</v>
      </c>
      <c r="N1125" t="s">
        <v>5007</v>
      </c>
      <c r="O1125" t="s">
        <v>3228</v>
      </c>
      <c r="Q1125" t="s">
        <v>7300</v>
      </c>
      <c r="S1125">
        <v>43497</v>
      </c>
      <c r="T1125" t="s">
        <v>3215</v>
      </c>
      <c r="U1125" t="s">
        <v>4992</v>
      </c>
      <c r="V1125" t="s">
        <v>641</v>
      </c>
      <c r="W1125" t="s">
        <v>125</v>
      </c>
      <c r="X1125" t="s">
        <v>6057</v>
      </c>
      <c r="Y1125" t="s">
        <v>8589</v>
      </c>
      <c r="Z1125" t="s">
        <v>6071</v>
      </c>
      <c r="AC1125" t="s">
        <v>5487</v>
      </c>
      <c r="AD1125" t="s">
        <v>6270</v>
      </c>
      <c r="AE1125">
        <v>44</v>
      </c>
      <c r="AF1125" t="s">
        <v>8595</v>
      </c>
      <c r="AG1125" t="s">
        <v>8592</v>
      </c>
      <c r="AH1125" t="s">
        <v>6654</v>
      </c>
      <c r="AI1125">
        <v>37588</v>
      </c>
      <c r="AJ1125">
        <v>18633987231</v>
      </c>
      <c r="AL1125" t="s">
        <v>5148</v>
      </c>
      <c r="AM1125" t="s">
        <v>5387</v>
      </c>
      <c r="AN1125" t="s">
        <v>5634</v>
      </c>
      <c r="AO1125" t="s">
        <v>6697</v>
      </c>
      <c r="AP1125" t="s">
        <v>5066</v>
      </c>
      <c r="AT1125" t="s">
        <v>4998</v>
      </c>
      <c r="AV1125" t="s">
        <v>4999</v>
      </c>
      <c r="AW1125" t="s">
        <v>7936</v>
      </c>
    </row>
    <row r="1126" spans="1:49" hidden="1" x14ac:dyDescent="0.2">
      <c r="A1126">
        <v>1125</v>
      </c>
      <c r="B1126" t="s">
        <v>426</v>
      </c>
      <c r="C1126">
        <v>10000187</v>
      </c>
      <c r="H1126">
        <v>16</v>
      </c>
      <c r="J1126">
        <v>9000350</v>
      </c>
      <c r="K1126" t="s">
        <v>426</v>
      </c>
      <c r="L1126" t="s">
        <v>2758</v>
      </c>
      <c r="N1126" t="s">
        <v>4991</v>
      </c>
      <c r="O1126" t="s">
        <v>3171</v>
      </c>
      <c r="Q1126" t="s">
        <v>7301</v>
      </c>
      <c r="S1126">
        <v>43497</v>
      </c>
      <c r="T1126" t="s">
        <v>3215</v>
      </c>
      <c r="U1126" t="s">
        <v>4992</v>
      </c>
      <c r="V1126" t="s">
        <v>2759</v>
      </c>
      <c r="W1126" t="s">
        <v>125</v>
      </c>
      <c r="X1126" t="s">
        <v>6057</v>
      </c>
      <c r="Y1126" t="s">
        <v>8589</v>
      </c>
      <c r="Z1126" t="s">
        <v>6071</v>
      </c>
      <c r="AA1126" t="s">
        <v>4995</v>
      </c>
      <c r="AB1126" t="s">
        <v>8590</v>
      </c>
      <c r="AD1126" t="s">
        <v>6898</v>
      </c>
      <c r="AE1126">
        <v>42</v>
      </c>
      <c r="AF1126" t="s">
        <v>8595</v>
      </c>
      <c r="AG1126" t="s">
        <v>8592</v>
      </c>
      <c r="AH1126" t="s">
        <v>8123</v>
      </c>
      <c r="AI1126" t="s">
        <v>7302</v>
      </c>
      <c r="AJ1126" t="s">
        <v>7303</v>
      </c>
      <c r="AL1126" t="s">
        <v>5010</v>
      </c>
      <c r="AM1126" t="s">
        <v>5010</v>
      </c>
      <c r="AN1126" t="s">
        <v>5749</v>
      </c>
      <c r="AO1126" t="s">
        <v>7304</v>
      </c>
      <c r="AT1126" t="s">
        <v>5005</v>
      </c>
      <c r="AV1126" t="s">
        <v>7864</v>
      </c>
      <c r="AW1126" t="s">
        <v>3254</v>
      </c>
    </row>
    <row r="1127" spans="1:49" hidden="1" x14ac:dyDescent="0.2">
      <c r="A1127">
        <v>1126</v>
      </c>
      <c r="B1127" t="s">
        <v>426</v>
      </c>
      <c r="C1127">
        <v>10000187</v>
      </c>
      <c r="F1127" t="s">
        <v>5091</v>
      </c>
      <c r="G1127">
        <v>50000703</v>
      </c>
      <c r="H1127">
        <v>17</v>
      </c>
      <c r="J1127">
        <v>9000351</v>
      </c>
      <c r="K1127" t="s">
        <v>426</v>
      </c>
      <c r="L1127" t="s">
        <v>643</v>
      </c>
      <c r="M1127">
        <v>6518</v>
      </c>
      <c r="N1127" t="s">
        <v>4991</v>
      </c>
      <c r="O1127" t="s">
        <v>3176</v>
      </c>
      <c r="Q1127" t="s">
        <v>7305</v>
      </c>
      <c r="S1127">
        <v>43497</v>
      </c>
      <c r="T1127" t="s">
        <v>3215</v>
      </c>
      <c r="U1127" t="s">
        <v>4992</v>
      </c>
      <c r="V1127" t="s">
        <v>644</v>
      </c>
      <c r="W1127" t="s">
        <v>105</v>
      </c>
      <c r="X1127" t="s">
        <v>6057</v>
      </c>
      <c r="Y1127" t="s">
        <v>8600</v>
      </c>
      <c r="Z1127" t="s">
        <v>6062</v>
      </c>
      <c r="AA1127" t="s">
        <v>4995</v>
      </c>
      <c r="AB1127" t="s">
        <v>8590</v>
      </c>
      <c r="AD1127" t="s">
        <v>7306</v>
      </c>
      <c r="AE1127">
        <v>49</v>
      </c>
      <c r="AF1127" t="s">
        <v>8591</v>
      </c>
      <c r="AG1127" t="s">
        <v>8592</v>
      </c>
      <c r="AH1127" t="s">
        <v>9016</v>
      </c>
      <c r="AJ1127">
        <v>13931436470</v>
      </c>
      <c r="AL1127" t="s">
        <v>5010</v>
      </c>
      <c r="AM1127" t="s">
        <v>5010</v>
      </c>
      <c r="AN1127" t="s">
        <v>5634</v>
      </c>
      <c r="AO1127" t="s">
        <v>5052</v>
      </c>
      <c r="AP1127" t="s">
        <v>5166</v>
      </c>
      <c r="AT1127" t="s">
        <v>4998</v>
      </c>
      <c r="AU1127" t="s">
        <v>5070</v>
      </c>
      <c r="AV1127" t="s">
        <v>5071</v>
      </c>
      <c r="AW1127" t="s">
        <v>8609</v>
      </c>
    </row>
    <row r="1128" spans="1:49" hidden="1" x14ac:dyDescent="0.2">
      <c r="A1128">
        <v>1127</v>
      </c>
      <c r="B1128" t="s">
        <v>426</v>
      </c>
      <c r="C1128">
        <v>10000187</v>
      </c>
      <c r="F1128" t="s">
        <v>5091</v>
      </c>
      <c r="G1128">
        <v>50000703</v>
      </c>
      <c r="H1128">
        <v>18</v>
      </c>
      <c r="J1128">
        <v>9000352</v>
      </c>
      <c r="K1128" t="s">
        <v>426</v>
      </c>
      <c r="L1128" t="s">
        <v>646</v>
      </c>
      <c r="M1128">
        <v>21054</v>
      </c>
      <c r="N1128" t="s">
        <v>4991</v>
      </c>
      <c r="O1128" t="s">
        <v>3223</v>
      </c>
      <c r="Q1128" t="s">
        <v>7307</v>
      </c>
      <c r="S1128">
        <v>43497</v>
      </c>
      <c r="T1128" t="s">
        <v>3216</v>
      </c>
      <c r="U1128" t="s">
        <v>4992</v>
      </c>
      <c r="V1128" t="s">
        <v>647</v>
      </c>
      <c r="W1128" t="s">
        <v>105</v>
      </c>
      <c r="X1128" t="s">
        <v>6057</v>
      </c>
      <c r="Y1128" t="s">
        <v>8600</v>
      </c>
      <c r="Z1128" t="s">
        <v>6062</v>
      </c>
      <c r="AA1128" t="s">
        <v>4995</v>
      </c>
      <c r="AB1128" t="s">
        <v>8590</v>
      </c>
      <c r="AD1128" t="s">
        <v>7308</v>
      </c>
      <c r="AE1128">
        <v>39</v>
      </c>
      <c r="AF1128" t="s">
        <v>8607</v>
      </c>
      <c r="AG1128" t="s">
        <v>8592</v>
      </c>
      <c r="AH1128" t="s">
        <v>8742</v>
      </c>
      <c r="AJ1128">
        <v>13831551450</v>
      </c>
      <c r="AL1128" t="s">
        <v>5010</v>
      </c>
      <c r="AM1128" t="s">
        <v>5010</v>
      </c>
      <c r="AN1128" t="s">
        <v>5820</v>
      </c>
      <c r="AO1128" t="s">
        <v>7309</v>
      </c>
      <c r="AP1128" t="s">
        <v>5166</v>
      </c>
      <c r="AT1128" t="s">
        <v>4998</v>
      </c>
      <c r="AU1128" t="s">
        <v>5070</v>
      </c>
      <c r="AV1128" t="s">
        <v>5071</v>
      </c>
      <c r="AW1128" t="s">
        <v>8609</v>
      </c>
    </row>
    <row r="1129" spans="1:49" hidden="1" x14ac:dyDescent="0.2">
      <c r="A1129">
        <v>1128</v>
      </c>
      <c r="B1129" t="s">
        <v>426</v>
      </c>
      <c r="C1129">
        <v>10000187</v>
      </c>
      <c r="F1129" t="s">
        <v>5617</v>
      </c>
      <c r="G1129">
        <v>50000704</v>
      </c>
      <c r="H1129">
        <v>19</v>
      </c>
      <c r="J1129">
        <v>9000353</v>
      </c>
      <c r="K1129" t="s">
        <v>426</v>
      </c>
      <c r="L1129" t="s">
        <v>649</v>
      </c>
      <c r="M1129">
        <v>12069</v>
      </c>
      <c r="N1129" t="s">
        <v>4991</v>
      </c>
      <c r="O1129" t="s">
        <v>3226</v>
      </c>
      <c r="Q1129" t="s">
        <v>7310</v>
      </c>
      <c r="S1129">
        <v>43497</v>
      </c>
      <c r="T1129" t="s">
        <v>3215</v>
      </c>
      <c r="U1129" t="s">
        <v>4992</v>
      </c>
      <c r="V1129" t="s">
        <v>650</v>
      </c>
      <c r="W1129" t="s">
        <v>125</v>
      </c>
      <c r="X1129" t="s">
        <v>6057</v>
      </c>
      <c r="Y1129" t="s">
        <v>8589</v>
      </c>
      <c r="Z1129" t="s">
        <v>6071</v>
      </c>
      <c r="AA1129" t="s">
        <v>4995</v>
      </c>
      <c r="AB1129" t="s">
        <v>8590</v>
      </c>
      <c r="AD1129" t="s">
        <v>7311</v>
      </c>
      <c r="AE1129">
        <v>50</v>
      </c>
      <c r="AF1129" t="s">
        <v>8591</v>
      </c>
      <c r="AG1129" t="s">
        <v>8592</v>
      </c>
      <c r="AH1129" t="s">
        <v>6659</v>
      </c>
      <c r="AI1129">
        <v>37207</v>
      </c>
      <c r="AJ1129">
        <v>13582922642</v>
      </c>
      <c r="AL1129" t="s">
        <v>5010</v>
      </c>
      <c r="AM1129" t="s">
        <v>5010</v>
      </c>
      <c r="AN1129" t="s">
        <v>5272</v>
      </c>
      <c r="AO1129" t="s">
        <v>5394</v>
      </c>
      <c r="AP1129" t="s">
        <v>5166</v>
      </c>
      <c r="AT1129" t="s">
        <v>4998</v>
      </c>
      <c r="AU1129" t="s">
        <v>5070</v>
      </c>
      <c r="AV1129" t="s">
        <v>5071</v>
      </c>
      <c r="AW1129" t="s">
        <v>8609</v>
      </c>
    </row>
    <row r="1130" spans="1:49" hidden="1" x14ac:dyDescent="0.2">
      <c r="A1130">
        <v>1129</v>
      </c>
      <c r="B1130" t="s">
        <v>426</v>
      </c>
      <c r="C1130">
        <v>10000187</v>
      </c>
      <c r="F1130" t="s">
        <v>5617</v>
      </c>
      <c r="G1130">
        <v>50000704</v>
      </c>
      <c r="H1130">
        <v>20</v>
      </c>
      <c r="J1130">
        <v>9000354</v>
      </c>
      <c r="K1130" t="s">
        <v>426</v>
      </c>
      <c r="L1130" t="s">
        <v>652</v>
      </c>
      <c r="M1130">
        <v>76097</v>
      </c>
      <c r="N1130" t="s">
        <v>4991</v>
      </c>
      <c r="O1130" t="s">
        <v>3227</v>
      </c>
      <c r="Q1130" t="s">
        <v>7312</v>
      </c>
      <c r="S1130">
        <v>43497</v>
      </c>
      <c r="T1130" t="s">
        <v>3215</v>
      </c>
      <c r="U1130" t="s">
        <v>4992</v>
      </c>
      <c r="V1130" t="s">
        <v>653</v>
      </c>
      <c r="W1130" t="s">
        <v>125</v>
      </c>
      <c r="X1130" t="s">
        <v>6057</v>
      </c>
      <c r="Y1130" t="s">
        <v>8589</v>
      </c>
      <c r="Z1130" t="s">
        <v>6071</v>
      </c>
      <c r="AA1130" t="s">
        <v>5048</v>
      </c>
      <c r="AB1130" t="s">
        <v>8593</v>
      </c>
      <c r="AD1130" t="s">
        <v>7313</v>
      </c>
      <c r="AE1130">
        <v>46</v>
      </c>
      <c r="AF1130" t="s">
        <v>8591</v>
      </c>
      <c r="AG1130" t="s">
        <v>8592</v>
      </c>
      <c r="AH1130" t="s">
        <v>9017</v>
      </c>
      <c r="AI1130">
        <v>36410</v>
      </c>
      <c r="AJ1130">
        <v>18633379863</v>
      </c>
      <c r="AL1130" t="s">
        <v>5148</v>
      </c>
      <c r="AM1130" t="s">
        <v>5387</v>
      </c>
      <c r="AN1130" t="s">
        <v>7314</v>
      </c>
      <c r="AO1130" t="s">
        <v>7315</v>
      </c>
      <c r="AP1130" t="s">
        <v>5166</v>
      </c>
      <c r="AT1130" t="s">
        <v>4998</v>
      </c>
      <c r="AU1130" t="s">
        <v>5070</v>
      </c>
      <c r="AV1130" t="s">
        <v>5071</v>
      </c>
      <c r="AW1130" t="s">
        <v>8609</v>
      </c>
    </row>
    <row r="1131" spans="1:49" x14ac:dyDescent="0.2">
      <c r="A1131">
        <v>1130</v>
      </c>
      <c r="B1131" t="s">
        <v>426</v>
      </c>
      <c r="C1131">
        <v>10000187</v>
      </c>
      <c r="F1131" t="s">
        <v>5091</v>
      </c>
      <c r="G1131">
        <v>50000703</v>
      </c>
      <c r="H1131">
        <v>21</v>
      </c>
      <c r="J1131">
        <v>9000355</v>
      </c>
      <c r="K1131" t="s">
        <v>426</v>
      </c>
      <c r="L1131" t="s">
        <v>655</v>
      </c>
      <c r="M1131">
        <v>30481</v>
      </c>
      <c r="N1131" t="s">
        <v>4991</v>
      </c>
      <c r="O1131" t="s">
        <v>3218</v>
      </c>
      <c r="Q1131" t="s">
        <v>7316</v>
      </c>
      <c r="S1131">
        <v>43497</v>
      </c>
      <c r="T1131" t="s">
        <v>3215</v>
      </c>
      <c r="U1131" t="s">
        <v>4992</v>
      </c>
      <c r="V1131" t="s">
        <v>656</v>
      </c>
      <c r="W1131" t="s">
        <v>105</v>
      </c>
      <c r="X1131" t="s">
        <v>6057</v>
      </c>
      <c r="Y1131" t="s">
        <v>8600</v>
      </c>
      <c r="Z1131" t="s">
        <v>6062</v>
      </c>
      <c r="AA1131" t="s">
        <v>5048</v>
      </c>
      <c r="AB1131" t="s">
        <v>8593</v>
      </c>
      <c r="AD1131" t="s">
        <v>7317</v>
      </c>
      <c r="AE1131">
        <v>33</v>
      </c>
      <c r="AF1131" t="s">
        <v>8604</v>
      </c>
      <c r="AG1131" t="s">
        <v>8603</v>
      </c>
      <c r="AH1131" t="s">
        <v>8845</v>
      </c>
      <c r="AI1131">
        <v>41235</v>
      </c>
      <c r="AJ1131">
        <v>13633156177</v>
      </c>
      <c r="AL1131" t="s">
        <v>5010</v>
      </c>
      <c r="AM1131" t="s">
        <v>5010</v>
      </c>
      <c r="AN1131" t="s">
        <v>5089</v>
      </c>
      <c r="AO1131" t="s">
        <v>5814</v>
      </c>
      <c r="AP1131" t="s">
        <v>5166</v>
      </c>
      <c r="AT1131" t="s">
        <v>4998</v>
      </c>
      <c r="AU1131" t="s">
        <v>5070</v>
      </c>
      <c r="AV1131" t="s">
        <v>5071</v>
      </c>
      <c r="AW1131" t="s">
        <v>8609</v>
      </c>
    </row>
    <row r="1132" spans="1:49" x14ac:dyDescent="0.2">
      <c r="A1132">
        <v>1131</v>
      </c>
      <c r="B1132" t="s">
        <v>426</v>
      </c>
      <c r="C1132">
        <v>10000187</v>
      </c>
      <c r="F1132" t="s">
        <v>5091</v>
      </c>
      <c r="G1132">
        <v>50000703</v>
      </c>
      <c r="H1132">
        <v>22</v>
      </c>
      <c r="J1132">
        <v>9000356</v>
      </c>
      <c r="K1132" t="s">
        <v>426</v>
      </c>
      <c r="L1132" t="s">
        <v>658</v>
      </c>
      <c r="M1132">
        <v>152583</v>
      </c>
      <c r="N1132" t="s">
        <v>4991</v>
      </c>
      <c r="O1132" t="s">
        <v>3218</v>
      </c>
      <c r="Q1132" t="s">
        <v>6422</v>
      </c>
      <c r="S1132">
        <v>43497</v>
      </c>
      <c r="T1132" t="s">
        <v>3215</v>
      </c>
      <c r="U1132" t="s">
        <v>4992</v>
      </c>
      <c r="V1132" t="s">
        <v>659</v>
      </c>
      <c r="W1132" t="s">
        <v>105</v>
      </c>
      <c r="X1132" t="s">
        <v>6057</v>
      </c>
      <c r="Y1132" t="s">
        <v>8600</v>
      </c>
      <c r="Z1132" t="s">
        <v>6062</v>
      </c>
      <c r="AA1132" t="s">
        <v>5048</v>
      </c>
      <c r="AB1132" t="s">
        <v>8593</v>
      </c>
      <c r="AD1132" t="s">
        <v>7318</v>
      </c>
      <c r="AE1132">
        <v>29</v>
      </c>
      <c r="AF1132" t="s">
        <v>8602</v>
      </c>
      <c r="AG1132" t="s">
        <v>8603</v>
      </c>
      <c r="AH1132" t="s">
        <v>8356</v>
      </c>
      <c r="AI1132">
        <v>40701</v>
      </c>
      <c r="AJ1132">
        <v>15930536896</v>
      </c>
      <c r="AL1132" t="s">
        <v>5075</v>
      </c>
      <c r="AM1132" t="s">
        <v>5075</v>
      </c>
      <c r="AN1132" t="s">
        <v>7319</v>
      </c>
      <c r="AO1132" t="s">
        <v>5340</v>
      </c>
      <c r="AP1132" t="s">
        <v>5166</v>
      </c>
      <c r="AT1132" t="s">
        <v>4998</v>
      </c>
      <c r="AU1132" t="s">
        <v>5070</v>
      </c>
      <c r="AV1132" t="s">
        <v>5071</v>
      </c>
      <c r="AW1132" t="s">
        <v>8609</v>
      </c>
    </row>
    <row r="1133" spans="1:49" hidden="1" x14ac:dyDescent="0.2">
      <c r="A1133">
        <v>1132</v>
      </c>
      <c r="B1133" t="s">
        <v>426</v>
      </c>
      <c r="C1133">
        <v>10000187</v>
      </c>
      <c r="F1133" t="s">
        <v>5512</v>
      </c>
      <c r="G1133">
        <v>50000705</v>
      </c>
      <c r="H1133">
        <v>23</v>
      </c>
      <c r="J1133">
        <v>9000357</v>
      </c>
      <c r="K1133" t="s">
        <v>426</v>
      </c>
      <c r="L1133" t="s">
        <v>661</v>
      </c>
      <c r="M1133">
        <v>24667</v>
      </c>
      <c r="N1133" t="s">
        <v>5007</v>
      </c>
      <c r="O1133" t="s">
        <v>3218</v>
      </c>
      <c r="P1133" t="s">
        <v>6367</v>
      </c>
      <c r="Q1133" t="s">
        <v>6833</v>
      </c>
      <c r="S1133">
        <v>43538</v>
      </c>
      <c r="T1133" t="s">
        <v>3215</v>
      </c>
      <c r="U1133" t="s">
        <v>4992</v>
      </c>
      <c r="V1133" t="s">
        <v>662</v>
      </c>
      <c r="W1133" t="s">
        <v>105</v>
      </c>
      <c r="X1133" t="s">
        <v>6057</v>
      </c>
      <c r="Y1133" t="s">
        <v>8600</v>
      </c>
      <c r="Z1133" t="s">
        <v>6062</v>
      </c>
      <c r="AC1133" t="s">
        <v>5483</v>
      </c>
      <c r="AD1133" t="s">
        <v>7320</v>
      </c>
      <c r="AE1133">
        <v>44</v>
      </c>
      <c r="AF1133" t="s">
        <v>8595</v>
      </c>
      <c r="AG1133" t="s">
        <v>8592</v>
      </c>
      <c r="AH1133" t="s">
        <v>6699</v>
      </c>
      <c r="AJ1133">
        <v>13230595927</v>
      </c>
      <c r="AL1133" t="s">
        <v>5387</v>
      </c>
      <c r="AM1133" t="s">
        <v>5387</v>
      </c>
      <c r="AN1133" t="s">
        <v>6555</v>
      </c>
      <c r="AP1133" t="s">
        <v>5229</v>
      </c>
      <c r="AT1133" t="s">
        <v>4998</v>
      </c>
      <c r="AU1133" t="s">
        <v>5070</v>
      </c>
      <c r="AV1133" t="s">
        <v>5071</v>
      </c>
      <c r="AW1133" t="s">
        <v>8609</v>
      </c>
    </row>
    <row r="1134" spans="1:49" hidden="1" x14ac:dyDescent="0.2">
      <c r="A1134">
        <v>1133</v>
      </c>
      <c r="B1134" t="s">
        <v>426</v>
      </c>
      <c r="C1134">
        <v>10000187</v>
      </c>
      <c r="F1134" t="s">
        <v>5512</v>
      </c>
      <c r="G1134">
        <v>50000705</v>
      </c>
      <c r="H1134">
        <v>24</v>
      </c>
      <c r="J1134">
        <v>9000358</v>
      </c>
      <c r="K1134" t="s">
        <v>426</v>
      </c>
      <c r="L1134" t="s">
        <v>664</v>
      </c>
      <c r="M1134">
        <v>75236</v>
      </c>
      <c r="N1134" t="s">
        <v>5007</v>
      </c>
      <c r="O1134" t="s">
        <v>3171</v>
      </c>
      <c r="Q1134" t="s">
        <v>7301</v>
      </c>
      <c r="S1134">
        <v>43497</v>
      </c>
      <c r="T1134" t="s">
        <v>3215</v>
      </c>
      <c r="U1134" t="s">
        <v>4992</v>
      </c>
      <c r="V1134" t="s">
        <v>665</v>
      </c>
      <c r="W1134" t="s">
        <v>125</v>
      </c>
      <c r="X1134" t="s">
        <v>6057</v>
      </c>
      <c r="Y1134" t="s">
        <v>8589</v>
      </c>
      <c r="Z1134" t="s">
        <v>6071</v>
      </c>
      <c r="AC1134" t="s">
        <v>5049</v>
      </c>
      <c r="AD1134" t="s">
        <v>7321</v>
      </c>
      <c r="AE1134">
        <v>41</v>
      </c>
      <c r="AF1134" t="s">
        <v>8595</v>
      </c>
      <c r="AG1134" t="s">
        <v>8592</v>
      </c>
      <c r="AH1134" t="s">
        <v>6654</v>
      </c>
      <c r="AI1134">
        <v>39779</v>
      </c>
      <c r="AJ1134">
        <v>15033936502</v>
      </c>
      <c r="AL1134" t="s">
        <v>5010</v>
      </c>
      <c r="AM1134" t="s">
        <v>5010</v>
      </c>
      <c r="AO1134" t="s">
        <v>7322</v>
      </c>
      <c r="AP1134" t="s">
        <v>5066</v>
      </c>
      <c r="AT1134" t="s">
        <v>4998</v>
      </c>
      <c r="AU1134" t="s">
        <v>5070</v>
      </c>
      <c r="AV1134" t="s">
        <v>5071</v>
      </c>
      <c r="AW1134" t="s">
        <v>8609</v>
      </c>
    </row>
    <row r="1135" spans="1:49" hidden="1" x14ac:dyDescent="0.2">
      <c r="A1135">
        <v>1134</v>
      </c>
      <c r="B1135" t="s">
        <v>426</v>
      </c>
      <c r="C1135">
        <v>10000187</v>
      </c>
      <c r="H1135">
        <v>25</v>
      </c>
      <c r="J1135">
        <v>9000359</v>
      </c>
      <c r="K1135" t="s">
        <v>426</v>
      </c>
      <c r="L1135" t="s">
        <v>2761</v>
      </c>
      <c r="N1135" t="s">
        <v>4991</v>
      </c>
      <c r="O1135" t="s">
        <v>3176</v>
      </c>
      <c r="Q1135" t="s">
        <v>6422</v>
      </c>
      <c r="T1135" t="s">
        <v>3215</v>
      </c>
      <c r="U1135" t="s">
        <v>4992</v>
      </c>
      <c r="V1135" t="s">
        <v>2762</v>
      </c>
      <c r="W1135" t="s">
        <v>105</v>
      </c>
      <c r="X1135" t="s">
        <v>6057</v>
      </c>
      <c r="Y1135" t="s">
        <v>8600</v>
      </c>
      <c r="Z1135" t="s">
        <v>6062</v>
      </c>
      <c r="AA1135" t="s">
        <v>5048</v>
      </c>
      <c r="AB1135" t="s">
        <v>8593</v>
      </c>
      <c r="AD1135" t="s">
        <v>7323</v>
      </c>
      <c r="AE1135">
        <v>43</v>
      </c>
      <c r="AF1135" t="s">
        <v>8595</v>
      </c>
      <c r="AG1135" t="s">
        <v>8592</v>
      </c>
      <c r="AH1135" t="s">
        <v>9018</v>
      </c>
      <c r="AJ1135">
        <v>18331390184</v>
      </c>
      <c r="AL1135" t="s">
        <v>5010</v>
      </c>
      <c r="AM1135" t="s">
        <v>5010</v>
      </c>
      <c r="AN1135" t="s">
        <v>7324</v>
      </c>
      <c r="AO1135" t="s">
        <v>5848</v>
      </c>
      <c r="AT1135" t="s">
        <v>5005</v>
      </c>
      <c r="AU1135" t="s">
        <v>5225</v>
      </c>
      <c r="AV1135" t="s">
        <v>7864</v>
      </c>
      <c r="AW1135" t="s">
        <v>3254</v>
      </c>
    </row>
    <row r="1136" spans="1:49" hidden="1" x14ac:dyDescent="0.2">
      <c r="A1136">
        <v>1135</v>
      </c>
      <c r="B1136" t="s">
        <v>426</v>
      </c>
      <c r="C1136">
        <v>10000187</v>
      </c>
      <c r="H1136">
        <v>26</v>
      </c>
      <c r="J1136">
        <v>9000361</v>
      </c>
      <c r="K1136" t="s">
        <v>426</v>
      </c>
      <c r="L1136" t="s">
        <v>2764</v>
      </c>
      <c r="N1136" t="s">
        <v>4991</v>
      </c>
      <c r="O1136" t="s">
        <v>3218</v>
      </c>
      <c r="Q1136" t="s">
        <v>6422</v>
      </c>
      <c r="T1136" t="s">
        <v>3215</v>
      </c>
      <c r="U1136" t="s">
        <v>4992</v>
      </c>
      <c r="V1136" t="s">
        <v>2765</v>
      </c>
      <c r="W1136" t="s">
        <v>105</v>
      </c>
      <c r="X1136" t="s">
        <v>6057</v>
      </c>
      <c r="Y1136" t="s">
        <v>8600</v>
      </c>
      <c r="Z1136" t="s">
        <v>6062</v>
      </c>
      <c r="AA1136" t="s">
        <v>5048</v>
      </c>
      <c r="AB1136" t="s">
        <v>8593</v>
      </c>
      <c r="AD1136" t="s">
        <v>7325</v>
      </c>
      <c r="AE1136">
        <v>36</v>
      </c>
      <c r="AF1136" t="s">
        <v>8607</v>
      </c>
      <c r="AG1136" t="s">
        <v>8592</v>
      </c>
      <c r="AH1136" t="s">
        <v>5243</v>
      </c>
      <c r="AI1136">
        <v>38670</v>
      </c>
      <c r="AJ1136">
        <v>15830388361</v>
      </c>
      <c r="AL1136" t="s">
        <v>5010</v>
      </c>
      <c r="AM1136" t="s">
        <v>5010</v>
      </c>
      <c r="AN1136" t="s">
        <v>5727</v>
      </c>
      <c r="AO1136" t="s">
        <v>5581</v>
      </c>
      <c r="AT1136" t="s">
        <v>5005</v>
      </c>
      <c r="AU1136" t="s">
        <v>5225</v>
      </c>
      <c r="AV1136" t="s">
        <v>7864</v>
      </c>
      <c r="AW1136" t="s">
        <v>3254</v>
      </c>
    </row>
    <row r="1137" spans="1:50" x14ac:dyDescent="0.2">
      <c r="A1137">
        <v>1136</v>
      </c>
      <c r="B1137" t="s">
        <v>426</v>
      </c>
      <c r="C1137">
        <v>10000187</v>
      </c>
      <c r="H1137">
        <v>27</v>
      </c>
      <c r="J1137">
        <v>9000362</v>
      </c>
      <c r="K1137" t="s">
        <v>426</v>
      </c>
      <c r="L1137" t="s">
        <v>2767</v>
      </c>
      <c r="N1137" t="s">
        <v>4991</v>
      </c>
      <c r="O1137" t="s">
        <v>3218</v>
      </c>
      <c r="Q1137" t="s">
        <v>6342</v>
      </c>
      <c r="S1137">
        <v>43497</v>
      </c>
      <c r="T1137" t="s">
        <v>3216</v>
      </c>
      <c r="U1137" t="s">
        <v>4992</v>
      </c>
      <c r="V1137" t="s">
        <v>2768</v>
      </c>
      <c r="W1137" t="s">
        <v>105</v>
      </c>
      <c r="X1137" t="s">
        <v>6057</v>
      </c>
      <c r="Y1137" t="s">
        <v>8600</v>
      </c>
      <c r="Z1137" t="s">
        <v>6062</v>
      </c>
      <c r="AA1137" t="s">
        <v>5048</v>
      </c>
      <c r="AB1137" t="s">
        <v>8593</v>
      </c>
      <c r="AD1137" t="s">
        <v>7326</v>
      </c>
      <c r="AE1137">
        <v>32</v>
      </c>
      <c r="AF1137" t="s">
        <v>8604</v>
      </c>
      <c r="AG1137" t="s">
        <v>8603</v>
      </c>
      <c r="AH1137" t="s">
        <v>8006</v>
      </c>
      <c r="AI1137" t="s">
        <v>7327</v>
      </c>
      <c r="AJ1137">
        <v>15081328206</v>
      </c>
      <c r="AL1137" t="s">
        <v>5010</v>
      </c>
      <c r="AM1137" t="s">
        <v>5010</v>
      </c>
      <c r="AN1137" t="s">
        <v>5550</v>
      </c>
      <c r="AO1137" t="s">
        <v>5058</v>
      </c>
      <c r="AT1137" t="s">
        <v>5005</v>
      </c>
      <c r="AU1137" t="s">
        <v>5225</v>
      </c>
      <c r="AV1137" t="s">
        <v>7864</v>
      </c>
      <c r="AW1137" t="s">
        <v>3254</v>
      </c>
    </row>
    <row r="1138" spans="1:50" hidden="1" x14ac:dyDescent="0.2">
      <c r="A1138">
        <v>1137</v>
      </c>
      <c r="B1138" t="s">
        <v>426</v>
      </c>
      <c r="C1138">
        <v>10000187</v>
      </c>
      <c r="F1138" t="s">
        <v>5091</v>
      </c>
      <c r="G1138">
        <v>50000703</v>
      </c>
      <c r="H1138">
        <v>28</v>
      </c>
      <c r="J1138">
        <v>9000540</v>
      </c>
      <c r="K1138" t="s">
        <v>426</v>
      </c>
      <c r="L1138" t="s">
        <v>999</v>
      </c>
      <c r="M1138">
        <v>104200</v>
      </c>
      <c r="N1138" t="s">
        <v>4991</v>
      </c>
      <c r="O1138" t="s">
        <v>3218</v>
      </c>
      <c r="Q1138" t="s">
        <v>7305</v>
      </c>
      <c r="S1138">
        <v>43497</v>
      </c>
      <c r="T1138" t="s">
        <v>3215</v>
      </c>
      <c r="U1138" t="s">
        <v>4992</v>
      </c>
      <c r="V1138" t="s">
        <v>1000</v>
      </c>
      <c r="W1138" t="s">
        <v>105</v>
      </c>
      <c r="X1138" t="s">
        <v>6057</v>
      </c>
      <c r="Y1138" t="s">
        <v>8600</v>
      </c>
      <c r="Z1138" t="s">
        <v>6062</v>
      </c>
      <c r="AA1138" t="s">
        <v>5062</v>
      </c>
      <c r="AB1138" t="s">
        <v>8601</v>
      </c>
      <c r="AD1138" t="s">
        <v>7328</v>
      </c>
      <c r="AE1138">
        <v>36</v>
      </c>
      <c r="AF1138" t="s">
        <v>8607</v>
      </c>
      <c r="AG1138" t="s">
        <v>8592</v>
      </c>
      <c r="AH1138" t="s">
        <v>5243</v>
      </c>
      <c r="AI1138">
        <v>41214</v>
      </c>
      <c r="AJ1138">
        <v>13831522404</v>
      </c>
      <c r="AL1138" t="s">
        <v>5010</v>
      </c>
      <c r="AM1138" t="s">
        <v>5010</v>
      </c>
      <c r="AN1138" t="s">
        <v>5132</v>
      </c>
      <c r="AO1138" t="s">
        <v>5142</v>
      </c>
      <c r="AP1138" t="s">
        <v>5020</v>
      </c>
      <c r="AT1138" t="s">
        <v>4998</v>
      </c>
      <c r="AU1138" t="s">
        <v>7329</v>
      </c>
      <c r="AV1138" t="s">
        <v>5153</v>
      </c>
      <c r="AW1138" t="s">
        <v>8634</v>
      </c>
    </row>
    <row r="1139" spans="1:50" hidden="1" x14ac:dyDescent="0.2">
      <c r="A1139">
        <v>1138</v>
      </c>
      <c r="B1139" t="s">
        <v>426</v>
      </c>
      <c r="C1139">
        <v>10000187</v>
      </c>
      <c r="F1139" t="s">
        <v>5091</v>
      </c>
      <c r="G1139">
        <v>50000703</v>
      </c>
      <c r="H1139">
        <v>29</v>
      </c>
      <c r="J1139">
        <v>9000541</v>
      </c>
      <c r="K1139" t="s">
        <v>426</v>
      </c>
      <c r="L1139" t="s">
        <v>1002</v>
      </c>
      <c r="M1139">
        <v>30143</v>
      </c>
      <c r="N1139" t="s">
        <v>4991</v>
      </c>
      <c r="O1139" t="s">
        <v>3218</v>
      </c>
      <c r="Q1139" t="s">
        <v>7316</v>
      </c>
      <c r="S1139">
        <v>43497</v>
      </c>
      <c r="T1139" t="s">
        <v>3215</v>
      </c>
      <c r="U1139" t="s">
        <v>4992</v>
      </c>
      <c r="V1139" t="s">
        <v>1003</v>
      </c>
      <c r="W1139" t="s">
        <v>105</v>
      </c>
      <c r="X1139" t="s">
        <v>6057</v>
      </c>
      <c r="Y1139" t="s">
        <v>8600</v>
      </c>
      <c r="Z1139" t="s">
        <v>6062</v>
      </c>
      <c r="AA1139" t="s">
        <v>5048</v>
      </c>
      <c r="AB1139" t="s">
        <v>8593</v>
      </c>
      <c r="AD1139" t="s">
        <v>7330</v>
      </c>
      <c r="AE1139">
        <v>36</v>
      </c>
      <c r="AF1139" t="s">
        <v>8607</v>
      </c>
      <c r="AG1139" t="s">
        <v>8592</v>
      </c>
      <c r="AH1139" t="s">
        <v>8640</v>
      </c>
      <c r="AJ1139">
        <v>18703153101</v>
      </c>
      <c r="AL1139" t="s">
        <v>5010</v>
      </c>
      <c r="AM1139" t="s">
        <v>5010</v>
      </c>
      <c r="AN1139" t="s">
        <v>5051</v>
      </c>
      <c r="AO1139" t="s">
        <v>5224</v>
      </c>
      <c r="AP1139" t="s">
        <v>5166</v>
      </c>
      <c r="AT1139" t="s">
        <v>4998</v>
      </c>
      <c r="AU1139" t="s">
        <v>5152</v>
      </c>
      <c r="AV1139" t="s">
        <v>5153</v>
      </c>
      <c r="AW1139" t="s">
        <v>8634</v>
      </c>
    </row>
    <row r="1140" spans="1:50" x14ac:dyDescent="0.2">
      <c r="A1140">
        <v>1139</v>
      </c>
      <c r="B1140" t="s">
        <v>426</v>
      </c>
      <c r="C1140">
        <v>10000187</v>
      </c>
      <c r="F1140" t="s">
        <v>5091</v>
      </c>
      <c r="G1140">
        <v>50000703</v>
      </c>
      <c r="H1140">
        <v>30</v>
      </c>
      <c r="J1140">
        <v>9000542</v>
      </c>
      <c r="K1140" t="s">
        <v>426</v>
      </c>
      <c r="L1140" t="s">
        <v>1005</v>
      </c>
      <c r="M1140">
        <v>201183</v>
      </c>
      <c r="N1140" t="s">
        <v>4991</v>
      </c>
      <c r="O1140" t="s">
        <v>3219</v>
      </c>
      <c r="Q1140" t="s">
        <v>6413</v>
      </c>
      <c r="S1140">
        <v>43497</v>
      </c>
      <c r="T1140" t="s">
        <v>3215</v>
      </c>
      <c r="U1140" t="s">
        <v>4992</v>
      </c>
      <c r="V1140" t="s">
        <v>1006</v>
      </c>
      <c r="W1140" t="s">
        <v>125</v>
      </c>
      <c r="X1140" t="s">
        <v>6057</v>
      </c>
      <c r="Y1140" t="s">
        <v>8589</v>
      </c>
      <c r="Z1140" t="s">
        <v>6071</v>
      </c>
      <c r="AD1140" t="s">
        <v>7331</v>
      </c>
      <c r="AE1140">
        <v>29</v>
      </c>
      <c r="AF1140" t="s">
        <v>8602</v>
      </c>
      <c r="AG1140" t="s">
        <v>8603</v>
      </c>
      <c r="AH1140" t="s">
        <v>5680</v>
      </c>
      <c r="AI1140">
        <v>40811</v>
      </c>
      <c r="AJ1140">
        <v>18713806859</v>
      </c>
      <c r="AL1140" t="s">
        <v>4997</v>
      </c>
      <c r="AM1140" t="s">
        <v>5075</v>
      </c>
      <c r="AN1140" t="s">
        <v>7332</v>
      </c>
      <c r="AO1140" t="s">
        <v>5044</v>
      </c>
      <c r="AP1140" t="s">
        <v>5166</v>
      </c>
      <c r="AT1140" t="s">
        <v>4998</v>
      </c>
      <c r="AU1140" t="s">
        <v>5152</v>
      </c>
      <c r="AV1140" t="s">
        <v>5153</v>
      </c>
      <c r="AW1140" t="s">
        <v>8634</v>
      </c>
    </row>
    <row r="1141" spans="1:50" hidden="1" x14ac:dyDescent="0.2">
      <c r="A1141">
        <v>1140</v>
      </c>
      <c r="B1141" t="s">
        <v>426</v>
      </c>
      <c r="C1141">
        <v>10000187</v>
      </c>
      <c r="F1141" t="s">
        <v>5091</v>
      </c>
      <c r="G1141">
        <v>50000703</v>
      </c>
      <c r="H1141">
        <v>31</v>
      </c>
      <c r="J1141">
        <v>9000573</v>
      </c>
      <c r="K1141" t="s">
        <v>426</v>
      </c>
      <c r="L1141" t="s">
        <v>1094</v>
      </c>
      <c r="M1141">
        <v>30374</v>
      </c>
      <c r="N1141" t="s">
        <v>4991</v>
      </c>
      <c r="O1141" t="s">
        <v>3227</v>
      </c>
      <c r="Q1141" t="s">
        <v>7333</v>
      </c>
      <c r="S1141">
        <v>43497</v>
      </c>
      <c r="T1141" t="s">
        <v>3215</v>
      </c>
      <c r="U1141" t="s">
        <v>4992</v>
      </c>
      <c r="V1141" t="s">
        <v>1095</v>
      </c>
      <c r="W1141" t="s">
        <v>125</v>
      </c>
      <c r="X1141" t="s">
        <v>6057</v>
      </c>
      <c r="Y1141" t="s">
        <v>8589</v>
      </c>
      <c r="Z1141" t="s">
        <v>6071</v>
      </c>
      <c r="AA1141" t="s">
        <v>4995</v>
      </c>
      <c r="AB1141" t="s">
        <v>8590</v>
      </c>
      <c r="AD1141" t="s">
        <v>7334</v>
      </c>
      <c r="AE1141">
        <v>49</v>
      </c>
      <c r="AF1141" t="s">
        <v>8591</v>
      </c>
      <c r="AG1141" t="s">
        <v>8592</v>
      </c>
      <c r="AH1141" t="s">
        <v>6699</v>
      </c>
      <c r="AI1141">
        <v>40419</v>
      </c>
      <c r="AJ1141">
        <v>13513053365</v>
      </c>
      <c r="AL1141" t="s">
        <v>5010</v>
      </c>
      <c r="AM1141" t="s">
        <v>5010</v>
      </c>
      <c r="AN1141" t="s">
        <v>5694</v>
      </c>
      <c r="AO1141" t="s">
        <v>5177</v>
      </c>
      <c r="AP1141" t="s">
        <v>5166</v>
      </c>
      <c r="AT1141" t="s">
        <v>4998</v>
      </c>
      <c r="AU1141" t="s">
        <v>5218</v>
      </c>
      <c r="AV1141" t="s">
        <v>5219</v>
      </c>
      <c r="AW1141" t="s">
        <v>8634</v>
      </c>
    </row>
    <row r="1142" spans="1:50" hidden="1" x14ac:dyDescent="0.2">
      <c r="A1142">
        <v>1141</v>
      </c>
      <c r="B1142" t="s">
        <v>426</v>
      </c>
      <c r="C1142">
        <v>10000187</v>
      </c>
      <c r="F1142" t="s">
        <v>5091</v>
      </c>
      <c r="G1142">
        <v>50000703</v>
      </c>
      <c r="H1142">
        <v>32</v>
      </c>
      <c r="J1142">
        <v>9000574</v>
      </c>
      <c r="K1142" t="s">
        <v>426</v>
      </c>
      <c r="L1142" t="s">
        <v>1097</v>
      </c>
      <c r="M1142">
        <v>30468</v>
      </c>
      <c r="N1142" t="s">
        <v>4991</v>
      </c>
      <c r="O1142" t="s">
        <v>3171</v>
      </c>
      <c r="Q1142" t="s">
        <v>7335</v>
      </c>
      <c r="S1142">
        <v>43497</v>
      </c>
      <c r="T1142" t="s">
        <v>3215</v>
      </c>
      <c r="U1142" t="s">
        <v>4992</v>
      </c>
      <c r="V1142" t="s">
        <v>3244</v>
      </c>
      <c r="W1142" t="s">
        <v>125</v>
      </c>
      <c r="X1142" t="s">
        <v>6057</v>
      </c>
      <c r="Y1142" t="s">
        <v>8589</v>
      </c>
      <c r="Z1142" t="s">
        <v>6071</v>
      </c>
      <c r="AA1142" t="s">
        <v>4995</v>
      </c>
      <c r="AB1142" t="s">
        <v>8590</v>
      </c>
      <c r="AD1142" t="s">
        <v>7336</v>
      </c>
      <c r="AE1142">
        <v>47</v>
      </c>
      <c r="AF1142" t="s">
        <v>8591</v>
      </c>
      <c r="AG1142" t="s">
        <v>8592</v>
      </c>
      <c r="AH1142" t="s">
        <v>6659</v>
      </c>
      <c r="AI1142">
        <v>35965</v>
      </c>
      <c r="AJ1142">
        <v>13513053392</v>
      </c>
      <c r="AL1142" t="s">
        <v>5010</v>
      </c>
      <c r="AM1142" t="s">
        <v>5010</v>
      </c>
      <c r="AN1142" t="s">
        <v>7337</v>
      </c>
      <c r="AO1142" t="s">
        <v>5370</v>
      </c>
      <c r="AP1142" t="s">
        <v>5166</v>
      </c>
      <c r="AT1142" t="s">
        <v>4998</v>
      </c>
      <c r="AU1142" t="s">
        <v>5218</v>
      </c>
      <c r="AV1142" t="s">
        <v>5219</v>
      </c>
      <c r="AW1142" t="s">
        <v>8634</v>
      </c>
    </row>
    <row r="1143" spans="1:50" hidden="1" x14ac:dyDescent="0.2">
      <c r="A1143">
        <v>1142</v>
      </c>
      <c r="B1143" t="s">
        <v>426</v>
      </c>
      <c r="C1143">
        <v>10000187</v>
      </c>
      <c r="F1143" t="s">
        <v>5091</v>
      </c>
      <c r="G1143">
        <v>50000703</v>
      </c>
      <c r="H1143">
        <v>33</v>
      </c>
      <c r="J1143">
        <v>9000539</v>
      </c>
      <c r="K1143" t="s">
        <v>426</v>
      </c>
      <c r="L1143" t="s">
        <v>996</v>
      </c>
      <c r="M1143">
        <v>30192</v>
      </c>
      <c r="N1143" t="s">
        <v>4991</v>
      </c>
      <c r="O1143" t="s">
        <v>3227</v>
      </c>
      <c r="Q1143" t="s">
        <v>7338</v>
      </c>
      <c r="S1143">
        <v>43497</v>
      </c>
      <c r="T1143" t="s">
        <v>3216</v>
      </c>
      <c r="U1143" t="s">
        <v>4992</v>
      </c>
      <c r="V1143" t="s">
        <v>997</v>
      </c>
      <c r="W1143" t="s">
        <v>125</v>
      </c>
      <c r="X1143" t="s">
        <v>6057</v>
      </c>
      <c r="Y1143" t="s">
        <v>8589</v>
      </c>
      <c r="Z1143" t="s">
        <v>6071</v>
      </c>
      <c r="AA1143" t="s">
        <v>5048</v>
      </c>
      <c r="AB1143" t="s">
        <v>8593</v>
      </c>
      <c r="AD1143" t="s">
        <v>7339</v>
      </c>
      <c r="AE1143">
        <v>48</v>
      </c>
      <c r="AF1143" t="s">
        <v>8591</v>
      </c>
      <c r="AG1143" t="s">
        <v>8592</v>
      </c>
      <c r="AH1143" t="s">
        <v>8301</v>
      </c>
      <c r="AI1143">
        <v>40801</v>
      </c>
      <c r="AJ1143">
        <v>18703153017</v>
      </c>
      <c r="AL1143" t="s">
        <v>5148</v>
      </c>
      <c r="AM1143" t="s">
        <v>5387</v>
      </c>
      <c r="AN1143" t="s">
        <v>6947</v>
      </c>
      <c r="AO1143" t="s">
        <v>7340</v>
      </c>
      <c r="AP1143" t="s">
        <v>5166</v>
      </c>
      <c r="AT1143" t="s">
        <v>4998</v>
      </c>
      <c r="AU1143" t="s">
        <v>5218</v>
      </c>
      <c r="AV1143" t="s">
        <v>5219</v>
      </c>
      <c r="AW1143" t="s">
        <v>8634</v>
      </c>
    </row>
    <row r="1144" spans="1:50" x14ac:dyDescent="0.2">
      <c r="A1144">
        <v>1143</v>
      </c>
      <c r="B1144" t="s">
        <v>426</v>
      </c>
      <c r="C1144">
        <v>10000187</v>
      </c>
      <c r="F1144" t="s">
        <v>5091</v>
      </c>
      <c r="G1144">
        <v>50000703</v>
      </c>
      <c r="H1144">
        <v>34</v>
      </c>
      <c r="J1144">
        <v>9000575</v>
      </c>
      <c r="K1144" t="s">
        <v>426</v>
      </c>
      <c r="L1144" t="s">
        <v>1099</v>
      </c>
      <c r="M1144">
        <v>21661</v>
      </c>
      <c r="N1144" t="s">
        <v>4991</v>
      </c>
      <c r="O1144" t="s">
        <v>3176</v>
      </c>
      <c r="Q1144" t="s">
        <v>7305</v>
      </c>
      <c r="S1144">
        <v>43497</v>
      </c>
      <c r="T1144" t="s">
        <v>3215</v>
      </c>
      <c r="U1144" t="s">
        <v>4992</v>
      </c>
      <c r="V1144" t="s">
        <v>1100</v>
      </c>
      <c r="W1144" t="s">
        <v>105</v>
      </c>
      <c r="X1144" t="s">
        <v>6057</v>
      </c>
      <c r="Y1144" t="s">
        <v>8600</v>
      </c>
      <c r="Z1144" t="s">
        <v>6062</v>
      </c>
      <c r="AA1144" t="s">
        <v>5048</v>
      </c>
      <c r="AB1144" t="s">
        <v>8593</v>
      </c>
      <c r="AD1144" t="s">
        <v>5808</v>
      </c>
      <c r="AE1144">
        <v>35</v>
      </c>
      <c r="AF1144" t="s">
        <v>8604</v>
      </c>
      <c r="AG1144" t="s">
        <v>8603</v>
      </c>
      <c r="AH1144" t="s">
        <v>5661</v>
      </c>
      <c r="AI1144">
        <v>39229</v>
      </c>
      <c r="AJ1144">
        <v>13292502159</v>
      </c>
      <c r="AL1144" t="s">
        <v>5010</v>
      </c>
      <c r="AM1144" t="s">
        <v>5010</v>
      </c>
      <c r="AN1144" t="s">
        <v>5272</v>
      </c>
      <c r="AO1144" t="s">
        <v>5177</v>
      </c>
      <c r="AP1144" t="s">
        <v>5166</v>
      </c>
      <c r="AT1144" t="s">
        <v>4998</v>
      </c>
      <c r="AU1144" t="s">
        <v>5218</v>
      </c>
      <c r="AV1144" t="s">
        <v>5219</v>
      </c>
      <c r="AW1144" t="s">
        <v>8634</v>
      </c>
    </row>
    <row r="1145" spans="1:50" hidden="1" x14ac:dyDescent="0.2">
      <c r="A1145">
        <v>1144</v>
      </c>
      <c r="B1145" t="s">
        <v>426</v>
      </c>
      <c r="C1145">
        <v>10000187</v>
      </c>
      <c r="F1145" t="s">
        <v>5091</v>
      </c>
      <c r="G1145">
        <v>50000703</v>
      </c>
      <c r="H1145">
        <v>35</v>
      </c>
      <c r="J1145">
        <v>9000610</v>
      </c>
      <c r="K1145" t="s">
        <v>426</v>
      </c>
      <c r="L1145" t="s">
        <v>1200</v>
      </c>
      <c r="M1145">
        <v>38351</v>
      </c>
      <c r="N1145" t="s">
        <v>4991</v>
      </c>
      <c r="O1145" t="s">
        <v>3226</v>
      </c>
      <c r="Q1145" t="s">
        <v>7310</v>
      </c>
      <c r="S1145">
        <v>43678</v>
      </c>
      <c r="T1145" t="s">
        <v>3215</v>
      </c>
      <c r="U1145" t="s">
        <v>5130</v>
      </c>
      <c r="V1145" t="s">
        <v>1201</v>
      </c>
      <c r="W1145" t="s">
        <v>125</v>
      </c>
      <c r="X1145" t="s">
        <v>6057</v>
      </c>
      <c r="Y1145" t="s">
        <v>8589</v>
      </c>
      <c r="Z1145" t="s">
        <v>6071</v>
      </c>
      <c r="AA1145" t="s">
        <v>5048</v>
      </c>
      <c r="AB1145" t="s">
        <v>8593</v>
      </c>
      <c r="AD1145" t="s">
        <v>7341</v>
      </c>
      <c r="AE1145">
        <v>41</v>
      </c>
      <c r="AF1145" t="s">
        <v>8607</v>
      </c>
      <c r="AG1145" t="s">
        <v>8592</v>
      </c>
      <c r="AH1145" t="s">
        <v>8721</v>
      </c>
      <c r="AI1145">
        <v>39619</v>
      </c>
      <c r="AJ1145">
        <v>18631596936</v>
      </c>
      <c r="AL1145" t="s">
        <v>5010</v>
      </c>
      <c r="AM1145" t="s">
        <v>5010</v>
      </c>
      <c r="AN1145" t="s">
        <v>5089</v>
      </c>
      <c r="AO1145" t="s">
        <v>7342</v>
      </c>
      <c r="AP1145" t="s">
        <v>5015</v>
      </c>
      <c r="AT1145" t="s">
        <v>4998</v>
      </c>
      <c r="AU1145" t="s">
        <v>5734</v>
      </c>
      <c r="AV1145" t="s">
        <v>5735</v>
      </c>
      <c r="AW1145" t="s">
        <v>5318</v>
      </c>
    </row>
    <row r="1146" spans="1:50" hidden="1" x14ac:dyDescent="0.2">
      <c r="A1146">
        <v>1145</v>
      </c>
      <c r="B1146" t="s">
        <v>426</v>
      </c>
      <c r="C1146">
        <v>10000187</v>
      </c>
      <c r="F1146" t="s">
        <v>5617</v>
      </c>
      <c r="G1146">
        <v>50000704</v>
      </c>
      <c r="H1146">
        <v>36</v>
      </c>
      <c r="J1146">
        <v>9000252</v>
      </c>
      <c r="K1146" t="s">
        <v>426</v>
      </c>
      <c r="L1146" t="s">
        <v>423</v>
      </c>
      <c r="M1146">
        <v>55404</v>
      </c>
      <c r="N1146" t="s">
        <v>4991</v>
      </c>
      <c r="O1146" t="s">
        <v>3224</v>
      </c>
      <c r="Q1146" t="s">
        <v>7343</v>
      </c>
      <c r="S1146">
        <v>43497</v>
      </c>
      <c r="T1146" t="s">
        <v>3215</v>
      </c>
      <c r="U1146" t="s">
        <v>5130</v>
      </c>
      <c r="V1146" t="s">
        <v>424</v>
      </c>
      <c r="W1146" t="s">
        <v>125</v>
      </c>
      <c r="X1146" t="s">
        <v>6057</v>
      </c>
      <c r="Y1146" t="s">
        <v>8589</v>
      </c>
      <c r="Z1146" t="s">
        <v>6071</v>
      </c>
      <c r="AA1146" t="s">
        <v>5048</v>
      </c>
      <c r="AB1146" t="s">
        <v>8593</v>
      </c>
      <c r="AD1146" t="s">
        <v>7344</v>
      </c>
      <c r="AE1146">
        <v>50</v>
      </c>
      <c r="AF1146" t="s">
        <v>8591</v>
      </c>
      <c r="AG1146" t="s">
        <v>8592</v>
      </c>
      <c r="AH1146" t="s">
        <v>9019</v>
      </c>
      <c r="AI1146">
        <v>37848</v>
      </c>
      <c r="AJ1146">
        <v>15833561389</v>
      </c>
      <c r="AK1146">
        <v>18031588977</v>
      </c>
      <c r="AL1146" t="s">
        <v>5010</v>
      </c>
      <c r="AM1146" t="s">
        <v>5010</v>
      </c>
      <c r="AN1146" t="s">
        <v>5820</v>
      </c>
      <c r="AO1146" t="s">
        <v>7345</v>
      </c>
      <c r="AP1146" t="s">
        <v>7346</v>
      </c>
      <c r="AT1146" t="s">
        <v>4998</v>
      </c>
      <c r="AU1146" t="s">
        <v>5070</v>
      </c>
      <c r="AV1146" t="s">
        <v>5071</v>
      </c>
      <c r="AW1146" t="s">
        <v>8609</v>
      </c>
      <c r="AX1146" t="s">
        <v>7347</v>
      </c>
    </row>
    <row r="1147" spans="1:50" hidden="1" x14ac:dyDescent="0.2">
      <c r="A1147">
        <v>1146</v>
      </c>
      <c r="B1147" t="s">
        <v>426</v>
      </c>
      <c r="C1147">
        <v>10000187</v>
      </c>
      <c r="F1147" t="s">
        <v>5512</v>
      </c>
      <c r="G1147">
        <v>50000705</v>
      </c>
      <c r="H1147">
        <v>37</v>
      </c>
      <c r="J1147">
        <v>9000622</v>
      </c>
      <c r="K1147" t="s">
        <v>426</v>
      </c>
      <c r="L1147" t="s">
        <v>1236</v>
      </c>
      <c r="M1147">
        <v>30199</v>
      </c>
      <c r="N1147" t="s">
        <v>5513</v>
      </c>
      <c r="P1147" t="s">
        <v>9020</v>
      </c>
      <c r="Q1147" t="s">
        <v>9234</v>
      </c>
      <c r="S1147">
        <v>43709</v>
      </c>
      <c r="T1147" t="s">
        <v>3215</v>
      </c>
      <c r="U1147" t="s">
        <v>4992</v>
      </c>
      <c r="V1147" t="s">
        <v>1237</v>
      </c>
      <c r="W1147" t="s">
        <v>160</v>
      </c>
      <c r="X1147" t="s">
        <v>6057</v>
      </c>
      <c r="Y1147" t="s">
        <v>5528</v>
      </c>
      <c r="Z1147" t="s">
        <v>5528</v>
      </c>
      <c r="AC1147" t="s">
        <v>5487</v>
      </c>
      <c r="AD1147" t="s">
        <v>7349</v>
      </c>
      <c r="AE1147">
        <v>52</v>
      </c>
      <c r="AF1147" t="s">
        <v>8653</v>
      </c>
      <c r="AG1147" t="s">
        <v>8592</v>
      </c>
      <c r="AH1147" t="s">
        <v>8823</v>
      </c>
      <c r="AJ1147">
        <v>18703153039</v>
      </c>
      <c r="AL1147" t="s">
        <v>5520</v>
      </c>
      <c r="AM1147" t="s">
        <v>7726</v>
      </c>
      <c r="AO1147" t="s">
        <v>7350</v>
      </c>
      <c r="AP1147" t="s">
        <v>7351</v>
      </c>
      <c r="AT1147" t="s">
        <v>4998</v>
      </c>
      <c r="AU1147" t="s">
        <v>5273</v>
      </c>
      <c r="AV1147" t="s">
        <v>6412</v>
      </c>
      <c r="AW1147" t="s">
        <v>5352</v>
      </c>
    </row>
    <row r="1148" spans="1:50" hidden="1" x14ac:dyDescent="0.2">
      <c r="A1148">
        <v>1147</v>
      </c>
      <c r="B1148" t="s">
        <v>426</v>
      </c>
      <c r="C1148">
        <v>10000187</v>
      </c>
      <c r="F1148" t="s">
        <v>5512</v>
      </c>
      <c r="G1148">
        <v>50000705</v>
      </c>
      <c r="H1148">
        <v>38</v>
      </c>
      <c r="J1148">
        <v>9000623</v>
      </c>
      <c r="K1148" t="s">
        <v>426</v>
      </c>
      <c r="L1148" t="s">
        <v>1239</v>
      </c>
      <c r="M1148">
        <v>11723</v>
      </c>
      <c r="N1148" t="s">
        <v>5513</v>
      </c>
      <c r="P1148" t="s">
        <v>9014</v>
      </c>
      <c r="Q1148" t="s">
        <v>7352</v>
      </c>
      <c r="S1148">
        <v>43497</v>
      </c>
      <c r="T1148" t="s">
        <v>3215</v>
      </c>
      <c r="U1148" t="s">
        <v>4992</v>
      </c>
      <c r="V1148" t="s">
        <v>1240</v>
      </c>
      <c r="W1148" t="s">
        <v>160</v>
      </c>
      <c r="X1148" t="s">
        <v>6057</v>
      </c>
      <c r="Y1148" t="s">
        <v>5528</v>
      </c>
      <c r="Z1148" t="s">
        <v>5528</v>
      </c>
      <c r="AC1148" t="s">
        <v>5471</v>
      </c>
      <c r="AD1148" t="s">
        <v>7353</v>
      </c>
      <c r="AE1148">
        <v>45</v>
      </c>
      <c r="AF1148" t="s">
        <v>8595</v>
      </c>
      <c r="AG1148" t="s">
        <v>8592</v>
      </c>
      <c r="AH1148" t="s">
        <v>6659</v>
      </c>
      <c r="AI1148">
        <v>38575</v>
      </c>
      <c r="AJ1148">
        <v>15081926813</v>
      </c>
      <c r="AL1148" t="s">
        <v>5387</v>
      </c>
      <c r="AM1148" t="s">
        <v>5387</v>
      </c>
      <c r="AN1148" t="s">
        <v>7354</v>
      </c>
      <c r="AO1148" t="s">
        <v>7355</v>
      </c>
      <c r="AP1148" t="s">
        <v>7351</v>
      </c>
      <c r="AT1148" t="s">
        <v>4998</v>
      </c>
      <c r="AU1148" t="s">
        <v>5273</v>
      </c>
      <c r="AV1148" t="s">
        <v>6412</v>
      </c>
      <c r="AW1148" t="s">
        <v>5352</v>
      </c>
    </row>
    <row r="1149" spans="1:50" hidden="1" x14ac:dyDescent="0.2">
      <c r="A1149">
        <v>1148</v>
      </c>
      <c r="B1149" t="s">
        <v>426</v>
      </c>
      <c r="C1149">
        <v>10000187</v>
      </c>
      <c r="F1149" t="s">
        <v>5091</v>
      </c>
      <c r="G1149">
        <v>50000703</v>
      </c>
      <c r="H1149">
        <v>39</v>
      </c>
      <c r="J1149">
        <v>9000624</v>
      </c>
      <c r="K1149" t="s">
        <v>426</v>
      </c>
      <c r="L1149" t="s">
        <v>1242</v>
      </c>
      <c r="M1149">
        <v>30630</v>
      </c>
      <c r="N1149" t="s">
        <v>4991</v>
      </c>
      <c r="O1149" t="s">
        <v>3226</v>
      </c>
      <c r="Q1149" t="s">
        <v>6238</v>
      </c>
      <c r="S1149">
        <v>43497</v>
      </c>
      <c r="T1149" t="s">
        <v>3215</v>
      </c>
      <c r="U1149" t="s">
        <v>4992</v>
      </c>
      <c r="V1149" t="s">
        <v>1243</v>
      </c>
      <c r="W1149" t="s">
        <v>125</v>
      </c>
      <c r="X1149" t="s">
        <v>6057</v>
      </c>
      <c r="Y1149" t="s">
        <v>8589</v>
      </c>
      <c r="Z1149" t="s">
        <v>6071</v>
      </c>
      <c r="AA1149" t="s">
        <v>5048</v>
      </c>
      <c r="AB1149" t="s">
        <v>8593</v>
      </c>
      <c r="AD1149" t="s">
        <v>7356</v>
      </c>
      <c r="AE1149">
        <v>48</v>
      </c>
      <c r="AF1149" t="s">
        <v>8591</v>
      </c>
      <c r="AG1149" t="s">
        <v>8592</v>
      </c>
      <c r="AH1149" t="s">
        <v>6659</v>
      </c>
      <c r="AI1149">
        <v>35563</v>
      </c>
      <c r="AJ1149">
        <v>15503317867</v>
      </c>
      <c r="AL1149" t="s">
        <v>5387</v>
      </c>
      <c r="AM1149" t="s">
        <v>5387</v>
      </c>
      <c r="AN1149" t="s">
        <v>5783</v>
      </c>
      <c r="AO1149" t="s">
        <v>5348</v>
      </c>
      <c r="AP1149" t="s">
        <v>7351</v>
      </c>
      <c r="AT1149" t="s">
        <v>4998</v>
      </c>
      <c r="AU1149" t="s">
        <v>5273</v>
      </c>
      <c r="AV1149" t="s">
        <v>6412</v>
      </c>
      <c r="AW1149" t="s">
        <v>5352</v>
      </c>
    </row>
    <row r="1150" spans="1:50" x14ac:dyDescent="0.2">
      <c r="A1150">
        <v>1149</v>
      </c>
      <c r="B1150" t="s">
        <v>426</v>
      </c>
      <c r="C1150">
        <v>10000187</v>
      </c>
      <c r="F1150" t="s">
        <v>5512</v>
      </c>
      <c r="G1150">
        <v>50000705</v>
      </c>
      <c r="H1150">
        <v>40</v>
      </c>
      <c r="J1150">
        <v>9000625</v>
      </c>
      <c r="K1150" t="s">
        <v>426</v>
      </c>
      <c r="L1150" t="s">
        <v>1245</v>
      </c>
      <c r="M1150">
        <v>30687</v>
      </c>
      <c r="N1150" t="s">
        <v>5513</v>
      </c>
      <c r="P1150" t="s">
        <v>9021</v>
      </c>
      <c r="Q1150" t="s">
        <v>9235</v>
      </c>
      <c r="S1150">
        <v>43709</v>
      </c>
      <c r="T1150" t="s">
        <v>3215</v>
      </c>
      <c r="U1150" t="s">
        <v>4992</v>
      </c>
      <c r="V1150" t="s">
        <v>1246</v>
      </c>
      <c r="W1150" t="s">
        <v>160</v>
      </c>
      <c r="X1150" t="s">
        <v>6057</v>
      </c>
      <c r="Y1150" t="s">
        <v>5528</v>
      </c>
      <c r="Z1150" t="s">
        <v>5528</v>
      </c>
      <c r="AD1150" t="s">
        <v>5086</v>
      </c>
      <c r="AE1150">
        <v>34</v>
      </c>
      <c r="AF1150" t="s">
        <v>8604</v>
      </c>
      <c r="AG1150" t="s">
        <v>8603</v>
      </c>
      <c r="AH1150" t="s">
        <v>7969</v>
      </c>
      <c r="AI1150">
        <v>34335</v>
      </c>
      <c r="AJ1150">
        <v>13613331123</v>
      </c>
      <c r="AL1150" t="s">
        <v>5520</v>
      </c>
      <c r="AM1150" t="s">
        <v>7726</v>
      </c>
      <c r="AO1150" t="s">
        <v>7357</v>
      </c>
      <c r="AP1150" t="s">
        <v>7351</v>
      </c>
      <c r="AS1150" t="s">
        <v>5195</v>
      </c>
      <c r="AT1150" t="s">
        <v>4998</v>
      </c>
      <c r="AU1150" t="s">
        <v>5273</v>
      </c>
      <c r="AV1150" t="s">
        <v>6412</v>
      </c>
      <c r="AW1150" t="s">
        <v>5352</v>
      </c>
    </row>
    <row r="1151" spans="1:50" hidden="1" x14ac:dyDescent="0.2">
      <c r="A1151">
        <v>1150</v>
      </c>
      <c r="B1151" t="s">
        <v>426</v>
      </c>
      <c r="C1151">
        <v>10000187</v>
      </c>
      <c r="F1151" t="s">
        <v>5512</v>
      </c>
      <c r="G1151">
        <v>50000705</v>
      </c>
      <c r="H1151">
        <v>41</v>
      </c>
      <c r="J1151">
        <v>9000626</v>
      </c>
      <c r="K1151" t="s">
        <v>426</v>
      </c>
      <c r="L1151" t="s">
        <v>1248</v>
      </c>
      <c r="M1151">
        <v>30366</v>
      </c>
      <c r="N1151" t="s">
        <v>5513</v>
      </c>
      <c r="P1151" t="s">
        <v>6367</v>
      </c>
      <c r="Q1151" t="s">
        <v>7358</v>
      </c>
      <c r="S1151">
        <v>43497</v>
      </c>
      <c r="T1151" t="s">
        <v>3215</v>
      </c>
      <c r="U1151" t="s">
        <v>4992</v>
      </c>
      <c r="V1151" t="s">
        <v>1249</v>
      </c>
      <c r="W1151" t="s">
        <v>160</v>
      </c>
      <c r="X1151" t="s">
        <v>6057</v>
      </c>
      <c r="Y1151" t="s">
        <v>5528</v>
      </c>
      <c r="Z1151" t="s">
        <v>5528</v>
      </c>
      <c r="AC1151" t="s">
        <v>5483</v>
      </c>
      <c r="AD1151" t="s">
        <v>7359</v>
      </c>
      <c r="AE1151">
        <v>48</v>
      </c>
      <c r="AF1151" t="s">
        <v>8591</v>
      </c>
      <c r="AG1151" t="s">
        <v>8592</v>
      </c>
      <c r="AH1151" t="s">
        <v>8632</v>
      </c>
      <c r="AJ1151">
        <v>18703153176</v>
      </c>
      <c r="AL1151" t="s">
        <v>5951</v>
      </c>
      <c r="AM1151" t="s">
        <v>6657</v>
      </c>
      <c r="AN1151" t="s">
        <v>6555</v>
      </c>
      <c r="AO1151" t="s">
        <v>5541</v>
      </c>
      <c r="AP1151" t="s">
        <v>7351</v>
      </c>
      <c r="AT1151" t="s">
        <v>4998</v>
      </c>
      <c r="AU1151" t="s">
        <v>5273</v>
      </c>
      <c r="AV1151" t="s">
        <v>6412</v>
      </c>
      <c r="AW1151" t="s">
        <v>5352</v>
      </c>
    </row>
    <row r="1152" spans="1:50" hidden="1" x14ac:dyDescent="0.2">
      <c r="A1152">
        <v>1151</v>
      </c>
      <c r="B1152" t="s">
        <v>426</v>
      </c>
      <c r="C1152">
        <v>10000187</v>
      </c>
      <c r="F1152" t="s">
        <v>5512</v>
      </c>
      <c r="G1152">
        <v>50000705</v>
      </c>
      <c r="H1152">
        <v>42</v>
      </c>
      <c r="J1152">
        <v>9000627</v>
      </c>
      <c r="K1152" t="s">
        <v>426</v>
      </c>
      <c r="L1152" t="s">
        <v>1251</v>
      </c>
      <c r="M1152">
        <v>30612</v>
      </c>
      <c r="N1152" t="s">
        <v>5513</v>
      </c>
      <c r="P1152" t="s">
        <v>6367</v>
      </c>
      <c r="Q1152" t="s">
        <v>7360</v>
      </c>
      <c r="S1152">
        <v>43497</v>
      </c>
      <c r="T1152" t="s">
        <v>3215</v>
      </c>
      <c r="U1152" t="s">
        <v>4992</v>
      </c>
      <c r="V1152" t="s">
        <v>1252</v>
      </c>
      <c r="W1152" t="s">
        <v>160</v>
      </c>
      <c r="X1152" t="s">
        <v>6057</v>
      </c>
      <c r="Y1152" t="s">
        <v>5528</v>
      </c>
      <c r="Z1152" t="s">
        <v>5528</v>
      </c>
      <c r="AC1152" t="s">
        <v>5471</v>
      </c>
      <c r="AD1152" t="s">
        <v>7361</v>
      </c>
      <c r="AE1152">
        <v>50</v>
      </c>
      <c r="AF1152" t="s">
        <v>8591</v>
      </c>
      <c r="AG1152" t="s">
        <v>8592</v>
      </c>
      <c r="AH1152" t="s">
        <v>8632</v>
      </c>
      <c r="AJ1152">
        <v>13933465406</v>
      </c>
      <c r="AL1152" t="s">
        <v>5951</v>
      </c>
      <c r="AM1152" t="s">
        <v>6657</v>
      </c>
      <c r="AN1152" t="s">
        <v>6555</v>
      </c>
      <c r="AO1152" t="s">
        <v>5541</v>
      </c>
      <c r="AP1152" t="s">
        <v>7351</v>
      </c>
      <c r="AT1152" t="s">
        <v>4998</v>
      </c>
      <c r="AU1152" t="s">
        <v>5273</v>
      </c>
      <c r="AV1152" t="s">
        <v>6412</v>
      </c>
      <c r="AW1152" t="s">
        <v>5352</v>
      </c>
    </row>
    <row r="1153" spans="1:49" hidden="1" x14ac:dyDescent="0.2">
      <c r="A1153">
        <v>1152</v>
      </c>
      <c r="B1153" t="s">
        <v>426</v>
      </c>
      <c r="C1153">
        <v>10000187</v>
      </c>
      <c r="F1153" t="s">
        <v>5091</v>
      </c>
      <c r="G1153">
        <v>50000703</v>
      </c>
      <c r="H1153">
        <v>43</v>
      </c>
      <c r="J1153">
        <v>9000628</v>
      </c>
      <c r="K1153" t="s">
        <v>426</v>
      </c>
      <c r="L1153" t="s">
        <v>1254</v>
      </c>
      <c r="M1153">
        <v>30480</v>
      </c>
      <c r="N1153" t="s">
        <v>4991</v>
      </c>
      <c r="O1153" t="s">
        <v>3218</v>
      </c>
      <c r="Q1153" t="s">
        <v>7316</v>
      </c>
      <c r="S1153">
        <v>43497</v>
      </c>
      <c r="T1153" t="s">
        <v>3215</v>
      </c>
      <c r="U1153" t="s">
        <v>4992</v>
      </c>
      <c r="V1153" t="s">
        <v>1255</v>
      </c>
      <c r="W1153" t="s">
        <v>105</v>
      </c>
      <c r="X1153" t="s">
        <v>6057</v>
      </c>
      <c r="Y1153" t="s">
        <v>8600</v>
      </c>
      <c r="Z1153" t="s">
        <v>6062</v>
      </c>
      <c r="AA1153" t="s">
        <v>5048</v>
      </c>
      <c r="AB1153" t="s">
        <v>8593</v>
      </c>
      <c r="AD1153" t="s">
        <v>7362</v>
      </c>
      <c r="AE1153">
        <v>37</v>
      </c>
      <c r="AF1153" t="s">
        <v>8607</v>
      </c>
      <c r="AG1153" t="s">
        <v>8592</v>
      </c>
      <c r="AH1153" t="s">
        <v>6762</v>
      </c>
      <c r="AI1153">
        <v>40491</v>
      </c>
      <c r="AJ1153">
        <v>18731507903</v>
      </c>
      <c r="AL1153" t="s">
        <v>5010</v>
      </c>
      <c r="AM1153" t="s">
        <v>5010</v>
      </c>
      <c r="AN1153" t="s">
        <v>5176</v>
      </c>
      <c r="AO1153" t="s">
        <v>5370</v>
      </c>
      <c r="AP1153" t="s">
        <v>7351</v>
      </c>
      <c r="AT1153" t="s">
        <v>4998</v>
      </c>
      <c r="AU1153" t="s">
        <v>5273</v>
      </c>
      <c r="AV1153" t="s">
        <v>6412</v>
      </c>
      <c r="AW1153" t="s">
        <v>5352</v>
      </c>
    </row>
    <row r="1154" spans="1:49" hidden="1" x14ac:dyDescent="0.2">
      <c r="A1154">
        <v>1153</v>
      </c>
      <c r="B1154" t="s">
        <v>426</v>
      </c>
      <c r="C1154">
        <v>10000187</v>
      </c>
      <c r="F1154" t="s">
        <v>5512</v>
      </c>
      <c r="G1154">
        <v>50000705</v>
      </c>
      <c r="H1154">
        <v>44</v>
      </c>
      <c r="J1154">
        <v>9000629</v>
      </c>
      <c r="K1154" t="s">
        <v>426</v>
      </c>
      <c r="L1154" t="s">
        <v>1257</v>
      </c>
      <c r="M1154">
        <v>30509</v>
      </c>
      <c r="N1154" t="s">
        <v>5513</v>
      </c>
      <c r="P1154" t="s">
        <v>6367</v>
      </c>
      <c r="Q1154" t="s">
        <v>7363</v>
      </c>
      <c r="S1154">
        <v>43497</v>
      </c>
      <c r="T1154" t="s">
        <v>3215</v>
      </c>
      <c r="U1154" t="s">
        <v>4992</v>
      </c>
      <c r="V1154" t="s">
        <v>1258</v>
      </c>
      <c r="W1154" t="s">
        <v>160</v>
      </c>
      <c r="X1154" t="s">
        <v>6057</v>
      </c>
      <c r="Y1154" t="s">
        <v>5528</v>
      </c>
      <c r="Z1154" t="s">
        <v>5528</v>
      </c>
      <c r="AC1154" t="s">
        <v>5483</v>
      </c>
      <c r="AD1154" t="s">
        <v>7364</v>
      </c>
      <c r="AE1154">
        <v>43</v>
      </c>
      <c r="AF1154" t="s">
        <v>8595</v>
      </c>
      <c r="AG1154" t="s">
        <v>8592</v>
      </c>
      <c r="AH1154" t="s">
        <v>7881</v>
      </c>
      <c r="AI1154">
        <v>40129</v>
      </c>
      <c r="AJ1154">
        <v>18703153108</v>
      </c>
      <c r="AL1154" t="s">
        <v>5387</v>
      </c>
      <c r="AM1154" t="s">
        <v>5387</v>
      </c>
      <c r="AN1154" t="s">
        <v>5064</v>
      </c>
      <c r="AO1154" t="s">
        <v>6085</v>
      </c>
      <c r="AP1154" t="s">
        <v>7351</v>
      </c>
      <c r="AT1154" t="s">
        <v>4998</v>
      </c>
      <c r="AU1154" t="s">
        <v>5273</v>
      </c>
      <c r="AV1154" t="s">
        <v>6412</v>
      </c>
      <c r="AW1154" t="s">
        <v>5352</v>
      </c>
    </row>
    <row r="1155" spans="1:49" hidden="1" x14ac:dyDescent="0.2">
      <c r="A1155">
        <v>1154</v>
      </c>
      <c r="B1155" t="s">
        <v>426</v>
      </c>
      <c r="C1155">
        <v>10000187</v>
      </c>
      <c r="F1155" t="s">
        <v>5512</v>
      </c>
      <c r="G1155">
        <v>50000705</v>
      </c>
      <c r="H1155">
        <v>45</v>
      </c>
      <c r="J1155">
        <v>9000630</v>
      </c>
      <c r="K1155" t="s">
        <v>426</v>
      </c>
      <c r="L1155" t="s">
        <v>1260</v>
      </c>
      <c r="M1155">
        <v>30524</v>
      </c>
      <c r="N1155" t="s">
        <v>5513</v>
      </c>
      <c r="P1155" t="s">
        <v>6367</v>
      </c>
      <c r="Q1155" t="s">
        <v>7363</v>
      </c>
      <c r="S1155">
        <v>43497</v>
      </c>
      <c r="T1155" t="s">
        <v>3215</v>
      </c>
      <c r="U1155" t="s">
        <v>4992</v>
      </c>
      <c r="V1155" t="s">
        <v>1261</v>
      </c>
      <c r="W1155" t="s">
        <v>160</v>
      </c>
      <c r="X1155" t="s">
        <v>6057</v>
      </c>
      <c r="Y1155" t="s">
        <v>5528</v>
      </c>
      <c r="Z1155" t="s">
        <v>5528</v>
      </c>
      <c r="AC1155" t="s">
        <v>5487</v>
      </c>
      <c r="AD1155" t="s">
        <v>7365</v>
      </c>
      <c r="AE1155">
        <v>54</v>
      </c>
      <c r="AF1155" t="s">
        <v>8653</v>
      </c>
      <c r="AG1155" t="s">
        <v>8592</v>
      </c>
      <c r="AH1155" t="s">
        <v>8869</v>
      </c>
      <c r="AJ1155">
        <v>13191785121</v>
      </c>
      <c r="AL1155" t="s">
        <v>5520</v>
      </c>
      <c r="AM1155" t="s">
        <v>7726</v>
      </c>
      <c r="AO1155" t="s">
        <v>7366</v>
      </c>
      <c r="AP1155" t="s">
        <v>7351</v>
      </c>
      <c r="AT1155" t="s">
        <v>4998</v>
      </c>
      <c r="AU1155" t="s">
        <v>5273</v>
      </c>
      <c r="AV1155" t="s">
        <v>6412</v>
      </c>
      <c r="AW1155" t="s">
        <v>5352</v>
      </c>
    </row>
    <row r="1156" spans="1:49" hidden="1" x14ac:dyDescent="0.2">
      <c r="A1156">
        <v>1155</v>
      </c>
      <c r="B1156" t="s">
        <v>426</v>
      </c>
      <c r="C1156">
        <v>10000187</v>
      </c>
      <c r="F1156" t="s">
        <v>5512</v>
      </c>
      <c r="G1156">
        <v>50000705</v>
      </c>
      <c r="H1156">
        <v>46</v>
      </c>
      <c r="J1156">
        <v>9000631</v>
      </c>
      <c r="K1156" t="s">
        <v>426</v>
      </c>
      <c r="L1156" t="s">
        <v>1263</v>
      </c>
      <c r="M1156">
        <v>36485</v>
      </c>
      <c r="N1156" t="s">
        <v>5513</v>
      </c>
      <c r="P1156" t="s">
        <v>6367</v>
      </c>
      <c r="Q1156" t="s">
        <v>7358</v>
      </c>
      <c r="S1156">
        <v>43497</v>
      </c>
      <c r="T1156" t="s">
        <v>3215</v>
      </c>
      <c r="U1156" t="s">
        <v>4992</v>
      </c>
      <c r="V1156" t="s">
        <v>1264</v>
      </c>
      <c r="W1156" t="s">
        <v>160</v>
      </c>
      <c r="X1156" t="s">
        <v>6057</v>
      </c>
      <c r="Y1156" t="s">
        <v>5528</v>
      </c>
      <c r="Z1156" t="s">
        <v>5528</v>
      </c>
      <c r="AC1156" t="s">
        <v>5471</v>
      </c>
      <c r="AD1156" t="s">
        <v>7367</v>
      </c>
      <c r="AE1156">
        <v>42</v>
      </c>
      <c r="AF1156" t="s">
        <v>8595</v>
      </c>
      <c r="AG1156" t="s">
        <v>8592</v>
      </c>
      <c r="AH1156" t="s">
        <v>9022</v>
      </c>
      <c r="AJ1156">
        <v>18330501305</v>
      </c>
      <c r="AL1156" t="s">
        <v>5951</v>
      </c>
      <c r="AM1156" t="s">
        <v>6657</v>
      </c>
      <c r="AN1156" t="s">
        <v>7368</v>
      </c>
      <c r="AO1156" t="s">
        <v>5541</v>
      </c>
      <c r="AP1156" t="s">
        <v>7351</v>
      </c>
      <c r="AT1156" t="s">
        <v>4998</v>
      </c>
      <c r="AU1156" t="s">
        <v>5273</v>
      </c>
      <c r="AV1156" t="s">
        <v>6412</v>
      </c>
      <c r="AW1156" t="s">
        <v>5352</v>
      </c>
    </row>
    <row r="1157" spans="1:49" hidden="1" x14ac:dyDescent="0.2">
      <c r="A1157">
        <v>1156</v>
      </c>
      <c r="B1157" t="s">
        <v>426</v>
      </c>
      <c r="C1157">
        <v>10000187</v>
      </c>
      <c r="F1157" t="s">
        <v>5512</v>
      </c>
      <c r="G1157">
        <v>50000705</v>
      </c>
      <c r="H1157">
        <v>47</v>
      </c>
      <c r="J1157">
        <v>9000632</v>
      </c>
      <c r="K1157" t="s">
        <v>426</v>
      </c>
      <c r="L1157" t="s">
        <v>1266</v>
      </c>
      <c r="M1157">
        <v>30059</v>
      </c>
      <c r="N1157" t="s">
        <v>5513</v>
      </c>
      <c r="P1157" t="s">
        <v>6371</v>
      </c>
      <c r="Q1157" t="s">
        <v>7281</v>
      </c>
      <c r="S1157">
        <v>43497</v>
      </c>
      <c r="T1157" t="s">
        <v>3215</v>
      </c>
      <c r="U1157" t="s">
        <v>4992</v>
      </c>
      <c r="V1157" t="s">
        <v>3246</v>
      </c>
      <c r="W1157" t="s">
        <v>160</v>
      </c>
      <c r="X1157" t="s">
        <v>6057</v>
      </c>
      <c r="Y1157" t="s">
        <v>5528</v>
      </c>
      <c r="Z1157" t="s">
        <v>5528</v>
      </c>
      <c r="AD1157" t="s">
        <v>7369</v>
      </c>
      <c r="AE1157">
        <v>55</v>
      </c>
      <c r="AF1157" t="s">
        <v>8653</v>
      </c>
      <c r="AG1157" t="s">
        <v>8592</v>
      </c>
      <c r="AH1157" t="s">
        <v>9023</v>
      </c>
      <c r="AJ1157">
        <v>18703153008</v>
      </c>
      <c r="AL1157" t="s">
        <v>6203</v>
      </c>
      <c r="AM1157" t="s">
        <v>7726</v>
      </c>
      <c r="AN1157" t="s">
        <v>7370</v>
      </c>
      <c r="AO1157" t="s">
        <v>7371</v>
      </c>
      <c r="AP1157" t="s">
        <v>7351</v>
      </c>
      <c r="AT1157" t="s">
        <v>4998</v>
      </c>
      <c r="AU1157" t="s">
        <v>5273</v>
      </c>
      <c r="AV1157" t="s">
        <v>6412</v>
      </c>
      <c r="AW1157" t="s">
        <v>5352</v>
      </c>
    </row>
    <row r="1158" spans="1:49" hidden="1" x14ac:dyDescent="0.2">
      <c r="A1158">
        <v>1157</v>
      </c>
      <c r="B1158" t="s">
        <v>426</v>
      </c>
      <c r="C1158">
        <v>10000187</v>
      </c>
      <c r="F1158" t="s">
        <v>5512</v>
      </c>
      <c r="G1158">
        <v>50000705</v>
      </c>
      <c r="H1158">
        <v>48</v>
      </c>
      <c r="J1158">
        <v>9000633</v>
      </c>
      <c r="K1158" t="s">
        <v>426</v>
      </c>
      <c r="L1158" t="s">
        <v>1268</v>
      </c>
      <c r="M1158">
        <v>30137</v>
      </c>
      <c r="N1158" t="s">
        <v>5513</v>
      </c>
      <c r="P1158" t="s">
        <v>6367</v>
      </c>
      <c r="Q1158" t="s">
        <v>7360</v>
      </c>
      <c r="S1158">
        <v>43497</v>
      </c>
      <c r="T1158" t="s">
        <v>3215</v>
      </c>
      <c r="U1158" t="s">
        <v>4992</v>
      </c>
      <c r="V1158" t="s">
        <v>1269</v>
      </c>
      <c r="W1158" t="s">
        <v>160</v>
      </c>
      <c r="X1158" t="s">
        <v>6057</v>
      </c>
      <c r="Y1158" t="s">
        <v>5528</v>
      </c>
      <c r="Z1158" t="s">
        <v>5528</v>
      </c>
      <c r="AC1158" t="s">
        <v>5483</v>
      </c>
      <c r="AD1158" t="s">
        <v>7372</v>
      </c>
      <c r="AE1158">
        <v>41</v>
      </c>
      <c r="AF1158" t="s">
        <v>8607</v>
      </c>
      <c r="AG1158" t="s">
        <v>8592</v>
      </c>
      <c r="AH1158" t="s">
        <v>6654</v>
      </c>
      <c r="AJ1158">
        <v>18703153167</v>
      </c>
      <c r="AL1158" t="s">
        <v>5951</v>
      </c>
      <c r="AM1158" t="s">
        <v>6657</v>
      </c>
      <c r="AN1158" t="s">
        <v>6555</v>
      </c>
      <c r="AO1158" t="s">
        <v>5541</v>
      </c>
      <c r="AP1158" t="s">
        <v>7351</v>
      </c>
      <c r="AT1158" t="s">
        <v>4998</v>
      </c>
      <c r="AU1158" t="s">
        <v>5273</v>
      </c>
      <c r="AV1158" t="s">
        <v>6412</v>
      </c>
      <c r="AW1158" t="s">
        <v>5352</v>
      </c>
    </row>
    <row r="1159" spans="1:49" hidden="1" x14ac:dyDescent="0.2">
      <c r="A1159">
        <v>1158</v>
      </c>
      <c r="B1159" t="s">
        <v>426</v>
      </c>
      <c r="C1159">
        <v>10000187</v>
      </c>
      <c r="F1159" t="s">
        <v>5512</v>
      </c>
      <c r="G1159">
        <v>50000705</v>
      </c>
      <c r="H1159">
        <v>49</v>
      </c>
      <c r="J1159">
        <v>9000634</v>
      </c>
      <c r="K1159" t="s">
        <v>426</v>
      </c>
      <c r="L1159" t="s">
        <v>1271</v>
      </c>
      <c r="M1159">
        <v>30226</v>
      </c>
      <c r="N1159" t="s">
        <v>5513</v>
      </c>
      <c r="P1159" t="s">
        <v>9020</v>
      </c>
      <c r="Q1159" t="s">
        <v>7348</v>
      </c>
      <c r="S1159">
        <v>43709</v>
      </c>
      <c r="T1159" t="s">
        <v>3215</v>
      </c>
      <c r="U1159" t="s">
        <v>4992</v>
      </c>
      <c r="V1159" t="s">
        <v>1272</v>
      </c>
      <c r="W1159" t="s">
        <v>160</v>
      </c>
      <c r="X1159" t="s">
        <v>6057</v>
      </c>
      <c r="Y1159" t="s">
        <v>5528</v>
      </c>
      <c r="Z1159" t="s">
        <v>5528</v>
      </c>
      <c r="AC1159" t="s">
        <v>5049</v>
      </c>
      <c r="AD1159" t="s">
        <v>7373</v>
      </c>
      <c r="AE1159">
        <v>52</v>
      </c>
      <c r="AF1159" t="s">
        <v>8653</v>
      </c>
      <c r="AG1159" t="s">
        <v>8592</v>
      </c>
      <c r="AH1159" t="s">
        <v>8874</v>
      </c>
      <c r="AJ1159">
        <v>18703153038</v>
      </c>
      <c r="AL1159" t="s">
        <v>5951</v>
      </c>
      <c r="AM1159" t="s">
        <v>6657</v>
      </c>
      <c r="AN1159" t="s">
        <v>6755</v>
      </c>
      <c r="AO1159" t="s">
        <v>5541</v>
      </c>
      <c r="AP1159" t="s">
        <v>7351</v>
      </c>
      <c r="AT1159" t="s">
        <v>4998</v>
      </c>
      <c r="AU1159" t="s">
        <v>5273</v>
      </c>
      <c r="AV1159" t="s">
        <v>6412</v>
      </c>
      <c r="AW1159" t="s">
        <v>5352</v>
      </c>
    </row>
    <row r="1160" spans="1:49" hidden="1" x14ac:dyDescent="0.2">
      <c r="A1160">
        <v>1159</v>
      </c>
      <c r="B1160" t="s">
        <v>426</v>
      </c>
      <c r="C1160">
        <v>10000187</v>
      </c>
      <c r="F1160" t="s">
        <v>5512</v>
      </c>
      <c r="G1160">
        <v>50000705</v>
      </c>
      <c r="H1160">
        <v>50</v>
      </c>
      <c r="J1160">
        <v>9000635</v>
      </c>
      <c r="K1160" t="s">
        <v>426</v>
      </c>
      <c r="L1160" t="s">
        <v>1274</v>
      </c>
      <c r="M1160">
        <v>30198</v>
      </c>
      <c r="N1160" t="s">
        <v>5513</v>
      </c>
      <c r="P1160" t="s">
        <v>9020</v>
      </c>
      <c r="Q1160" t="s">
        <v>7348</v>
      </c>
      <c r="S1160">
        <v>43709</v>
      </c>
      <c r="T1160" t="s">
        <v>3215</v>
      </c>
      <c r="U1160" t="s">
        <v>4992</v>
      </c>
      <c r="V1160" t="s">
        <v>1275</v>
      </c>
      <c r="W1160" t="s">
        <v>160</v>
      </c>
      <c r="X1160" t="s">
        <v>6057</v>
      </c>
      <c r="Y1160" t="s">
        <v>5528</v>
      </c>
      <c r="Z1160" t="s">
        <v>5528</v>
      </c>
      <c r="AC1160" t="s">
        <v>5824</v>
      </c>
      <c r="AD1160" t="s">
        <v>7374</v>
      </c>
      <c r="AE1160">
        <v>49</v>
      </c>
      <c r="AF1160" t="s">
        <v>8591</v>
      </c>
      <c r="AG1160" t="s">
        <v>8592</v>
      </c>
      <c r="AH1160" t="s">
        <v>8869</v>
      </c>
      <c r="AI1160">
        <v>32978</v>
      </c>
      <c r="AJ1160">
        <v>18703153119</v>
      </c>
      <c r="AL1160" t="s">
        <v>5520</v>
      </c>
      <c r="AM1160" t="s">
        <v>7726</v>
      </c>
      <c r="AO1160" t="s">
        <v>7375</v>
      </c>
      <c r="AP1160" t="s">
        <v>7351</v>
      </c>
      <c r="AS1160" t="s">
        <v>5195</v>
      </c>
      <c r="AT1160" t="s">
        <v>4998</v>
      </c>
      <c r="AU1160" t="s">
        <v>5273</v>
      </c>
      <c r="AV1160" t="s">
        <v>6412</v>
      </c>
      <c r="AW1160" t="s">
        <v>5352</v>
      </c>
    </row>
    <row r="1161" spans="1:49" x14ac:dyDescent="0.2">
      <c r="A1161">
        <v>1160</v>
      </c>
      <c r="B1161" t="s">
        <v>426</v>
      </c>
      <c r="C1161">
        <v>10000187</v>
      </c>
      <c r="F1161" t="s">
        <v>5091</v>
      </c>
      <c r="G1161">
        <v>50000703</v>
      </c>
      <c r="H1161">
        <v>51</v>
      </c>
      <c r="J1161">
        <v>9000727</v>
      </c>
      <c r="K1161" t="s">
        <v>426</v>
      </c>
      <c r="L1161" t="s">
        <v>1540</v>
      </c>
      <c r="N1161" t="s">
        <v>4991</v>
      </c>
      <c r="O1161" t="s">
        <v>3222</v>
      </c>
      <c r="P1161" t="s">
        <v>6371</v>
      </c>
      <c r="Q1161" t="s">
        <v>7281</v>
      </c>
      <c r="S1161">
        <v>43497</v>
      </c>
      <c r="T1161" t="s">
        <v>3215</v>
      </c>
      <c r="U1161" t="s">
        <v>4992</v>
      </c>
      <c r="V1161" t="s">
        <v>1541</v>
      </c>
      <c r="W1161" t="s">
        <v>105</v>
      </c>
      <c r="X1161" t="s">
        <v>6057</v>
      </c>
      <c r="Y1161" t="s">
        <v>8600</v>
      </c>
      <c r="Z1161" t="s">
        <v>6062</v>
      </c>
      <c r="AD1161" t="s">
        <v>7376</v>
      </c>
      <c r="AE1161">
        <v>25</v>
      </c>
      <c r="AF1161" t="s">
        <v>8614</v>
      </c>
      <c r="AG1161" t="s">
        <v>8603</v>
      </c>
      <c r="AH1161" t="s">
        <v>5682</v>
      </c>
      <c r="AJ1161">
        <v>18811005651</v>
      </c>
      <c r="AL1161" t="s">
        <v>5010</v>
      </c>
      <c r="AM1161" t="s">
        <v>5010</v>
      </c>
      <c r="AN1161" t="s">
        <v>5988</v>
      </c>
      <c r="AO1161" t="s">
        <v>7377</v>
      </c>
      <c r="AT1161" t="s">
        <v>5096</v>
      </c>
      <c r="AU1161" t="s">
        <v>5097</v>
      </c>
      <c r="AV1161" t="s">
        <v>7378</v>
      </c>
      <c r="AW1161" t="s">
        <v>8616</v>
      </c>
    </row>
    <row r="1162" spans="1:49" hidden="1" x14ac:dyDescent="0.2">
      <c r="A1162">
        <v>1161</v>
      </c>
      <c r="B1162" t="s">
        <v>426</v>
      </c>
      <c r="C1162">
        <v>10000187</v>
      </c>
      <c r="F1162" t="s">
        <v>5512</v>
      </c>
      <c r="G1162">
        <v>50000705</v>
      </c>
      <c r="H1162">
        <v>52</v>
      </c>
      <c r="J1162">
        <v>9000719</v>
      </c>
      <c r="K1162" t="s">
        <v>426</v>
      </c>
      <c r="L1162" t="s">
        <v>1516</v>
      </c>
      <c r="M1162">
        <v>11015</v>
      </c>
      <c r="N1162" t="s">
        <v>5007</v>
      </c>
      <c r="O1162" t="s">
        <v>3236</v>
      </c>
      <c r="Q1162" t="s">
        <v>6399</v>
      </c>
      <c r="S1162">
        <v>43497</v>
      </c>
      <c r="T1162" t="s">
        <v>3215</v>
      </c>
      <c r="U1162" t="s">
        <v>4992</v>
      </c>
      <c r="V1162" t="s">
        <v>1517</v>
      </c>
      <c r="W1162" t="s">
        <v>125</v>
      </c>
      <c r="X1162" t="s">
        <v>6057</v>
      </c>
      <c r="Y1162" t="s">
        <v>8589</v>
      </c>
      <c r="Z1162" t="s">
        <v>6071</v>
      </c>
      <c r="AC1162" t="s">
        <v>5483</v>
      </c>
      <c r="AD1162" t="s">
        <v>7379</v>
      </c>
      <c r="AE1162">
        <v>45</v>
      </c>
      <c r="AF1162" t="s">
        <v>8595</v>
      </c>
      <c r="AG1162" t="s">
        <v>8592</v>
      </c>
      <c r="AH1162" t="s">
        <v>6659</v>
      </c>
      <c r="AI1162">
        <v>39762</v>
      </c>
      <c r="AJ1162">
        <v>18531744000</v>
      </c>
      <c r="AL1162" t="s">
        <v>5148</v>
      </c>
      <c r="AM1162" t="s">
        <v>5387</v>
      </c>
      <c r="AN1162" t="s">
        <v>5634</v>
      </c>
      <c r="AP1162" t="s">
        <v>5066</v>
      </c>
      <c r="AT1162" t="s">
        <v>4998</v>
      </c>
      <c r="AU1162" t="s">
        <v>6025</v>
      </c>
      <c r="AV1162" t="s">
        <v>6272</v>
      </c>
      <c r="AW1162" t="s">
        <v>8616</v>
      </c>
    </row>
    <row r="1163" spans="1:49" hidden="1" x14ac:dyDescent="0.2">
      <c r="A1163">
        <v>1162</v>
      </c>
      <c r="B1163" t="s">
        <v>426</v>
      </c>
      <c r="C1163">
        <v>10000187</v>
      </c>
      <c r="F1163" t="s">
        <v>5091</v>
      </c>
      <c r="G1163">
        <v>50000703</v>
      </c>
      <c r="H1163">
        <v>53</v>
      </c>
      <c r="J1163">
        <v>9000825</v>
      </c>
      <c r="K1163" t="s">
        <v>426</v>
      </c>
      <c r="L1163" t="s">
        <v>1822</v>
      </c>
      <c r="M1163">
        <v>100962</v>
      </c>
      <c r="N1163" t="s">
        <v>4991</v>
      </c>
      <c r="O1163" t="s">
        <v>3171</v>
      </c>
      <c r="Q1163" t="s">
        <v>7380</v>
      </c>
      <c r="S1163">
        <v>43497</v>
      </c>
      <c r="T1163" t="s">
        <v>3215</v>
      </c>
      <c r="U1163" t="s">
        <v>4992</v>
      </c>
      <c r="V1163" t="s">
        <v>1823</v>
      </c>
      <c r="W1163" t="s">
        <v>125</v>
      </c>
      <c r="X1163" t="s">
        <v>6057</v>
      </c>
      <c r="Y1163" t="s">
        <v>8589</v>
      </c>
      <c r="Z1163" t="s">
        <v>6071</v>
      </c>
      <c r="AA1163" t="s">
        <v>5048</v>
      </c>
      <c r="AB1163" t="s">
        <v>8593</v>
      </c>
      <c r="AD1163" t="s">
        <v>7381</v>
      </c>
      <c r="AE1163">
        <v>38</v>
      </c>
      <c r="AF1163" t="s">
        <v>8607</v>
      </c>
      <c r="AG1163" t="s">
        <v>8592</v>
      </c>
      <c r="AH1163" t="s">
        <v>8266</v>
      </c>
      <c r="AI1163">
        <v>40871</v>
      </c>
      <c r="AJ1163">
        <v>13582650723</v>
      </c>
      <c r="AL1163" t="s">
        <v>5010</v>
      </c>
      <c r="AM1163" t="s">
        <v>5010</v>
      </c>
      <c r="AP1163" t="s">
        <v>5020</v>
      </c>
      <c r="AT1163" t="s">
        <v>4998</v>
      </c>
      <c r="AU1163" t="s">
        <v>6025</v>
      </c>
      <c r="AV1163" t="s">
        <v>5627</v>
      </c>
      <c r="AW1163" t="s">
        <v>8401</v>
      </c>
    </row>
    <row r="1164" spans="1:49" hidden="1" x14ac:dyDescent="0.2">
      <c r="A1164">
        <v>1163</v>
      </c>
      <c r="B1164" t="s">
        <v>426</v>
      </c>
      <c r="C1164">
        <v>10000187</v>
      </c>
      <c r="H1164">
        <v>54</v>
      </c>
      <c r="J1164">
        <v>9000866</v>
      </c>
      <c r="K1164" t="s">
        <v>426</v>
      </c>
      <c r="L1164" t="s">
        <v>2773</v>
      </c>
      <c r="N1164" t="s">
        <v>5513</v>
      </c>
      <c r="P1164" t="s">
        <v>9024</v>
      </c>
      <c r="Q1164" t="s">
        <v>7382</v>
      </c>
      <c r="S1164">
        <v>43497</v>
      </c>
      <c r="T1164" t="s">
        <v>3215</v>
      </c>
      <c r="U1164" t="s">
        <v>4992</v>
      </c>
      <c r="V1164" t="s">
        <v>2774</v>
      </c>
      <c r="W1164" t="s">
        <v>160</v>
      </c>
      <c r="X1164" t="s">
        <v>6057</v>
      </c>
      <c r="Y1164" t="s">
        <v>5528</v>
      </c>
      <c r="Z1164" t="s">
        <v>5528</v>
      </c>
      <c r="AC1164" t="s">
        <v>5483</v>
      </c>
      <c r="AD1164" t="s">
        <v>7383</v>
      </c>
      <c r="AE1164">
        <v>45</v>
      </c>
      <c r="AF1164" t="s">
        <v>8595</v>
      </c>
      <c r="AG1164" t="s">
        <v>8592</v>
      </c>
      <c r="AH1164" t="s">
        <v>7881</v>
      </c>
      <c r="AJ1164">
        <v>15333131652</v>
      </c>
      <c r="AL1164" t="s">
        <v>5387</v>
      </c>
      <c r="AM1164" t="s">
        <v>5387</v>
      </c>
      <c r="AN1164" t="s">
        <v>5952</v>
      </c>
      <c r="AO1164" t="s">
        <v>6365</v>
      </c>
      <c r="AT1164" t="s">
        <v>5005</v>
      </c>
      <c r="AU1164" t="s">
        <v>5103</v>
      </c>
      <c r="AV1164" t="s">
        <v>5104</v>
      </c>
      <c r="AW1164" t="s">
        <v>3254</v>
      </c>
    </row>
    <row r="1165" spans="1:49" hidden="1" x14ac:dyDescent="0.2">
      <c r="A1165">
        <v>1164</v>
      </c>
      <c r="B1165" t="s">
        <v>426</v>
      </c>
      <c r="C1165">
        <v>10000187</v>
      </c>
      <c r="H1165">
        <v>55</v>
      </c>
      <c r="J1165">
        <v>9000867</v>
      </c>
      <c r="K1165" t="s">
        <v>426</v>
      </c>
      <c r="L1165" t="s">
        <v>2776</v>
      </c>
      <c r="N1165" t="s">
        <v>4991</v>
      </c>
      <c r="O1165" t="s">
        <v>3176</v>
      </c>
      <c r="Q1165" t="s">
        <v>7316</v>
      </c>
      <c r="T1165" t="s">
        <v>3215</v>
      </c>
      <c r="U1165" t="s">
        <v>4992</v>
      </c>
      <c r="V1165" t="s">
        <v>2777</v>
      </c>
      <c r="W1165" t="s">
        <v>105</v>
      </c>
      <c r="X1165" t="s">
        <v>6057</v>
      </c>
      <c r="Y1165" t="s">
        <v>8600</v>
      </c>
      <c r="Z1165" t="s">
        <v>6062</v>
      </c>
      <c r="AA1165" t="s">
        <v>5048</v>
      </c>
      <c r="AB1165" t="s">
        <v>8593</v>
      </c>
      <c r="AD1165" t="s">
        <v>7384</v>
      </c>
      <c r="AE1165">
        <v>42</v>
      </c>
      <c r="AF1165" t="s">
        <v>8595</v>
      </c>
      <c r="AG1165" t="s">
        <v>8592</v>
      </c>
      <c r="AH1165" t="s">
        <v>8407</v>
      </c>
      <c r="AJ1165" t="s">
        <v>7385</v>
      </c>
      <c r="AL1165" t="s">
        <v>5010</v>
      </c>
      <c r="AM1165" t="s">
        <v>5010</v>
      </c>
      <c r="AN1165" t="s">
        <v>5759</v>
      </c>
      <c r="AO1165" t="s">
        <v>5102</v>
      </c>
      <c r="AT1165" t="s">
        <v>5005</v>
      </c>
      <c r="AU1165" t="s">
        <v>5103</v>
      </c>
      <c r="AV1165" t="s">
        <v>5104</v>
      </c>
      <c r="AW1165" t="s">
        <v>3254</v>
      </c>
    </row>
    <row r="1166" spans="1:49" x14ac:dyDescent="0.2">
      <c r="A1166">
        <v>1165</v>
      </c>
      <c r="B1166" t="s">
        <v>426</v>
      </c>
      <c r="C1166">
        <v>10000187</v>
      </c>
      <c r="H1166">
        <v>56</v>
      </c>
      <c r="J1166">
        <v>9000868</v>
      </c>
      <c r="K1166" t="s">
        <v>426</v>
      </c>
      <c r="L1166" t="s">
        <v>2779</v>
      </c>
      <c r="N1166" t="s">
        <v>4991</v>
      </c>
      <c r="O1166" t="s">
        <v>3218</v>
      </c>
      <c r="Q1166" t="s">
        <v>6833</v>
      </c>
      <c r="S1166">
        <v>43678</v>
      </c>
      <c r="T1166" t="s">
        <v>3215</v>
      </c>
      <c r="U1166" t="s">
        <v>4992</v>
      </c>
      <c r="V1166" t="s">
        <v>2780</v>
      </c>
      <c r="W1166" t="s">
        <v>105</v>
      </c>
      <c r="X1166" t="s">
        <v>6057</v>
      </c>
      <c r="Y1166" t="s">
        <v>8600</v>
      </c>
      <c r="Z1166" t="s">
        <v>6062</v>
      </c>
      <c r="AA1166" t="s">
        <v>5048</v>
      </c>
      <c r="AB1166" t="s">
        <v>8593</v>
      </c>
      <c r="AD1166" t="s">
        <v>7386</v>
      </c>
      <c r="AE1166">
        <v>33</v>
      </c>
      <c r="AF1166" t="s">
        <v>8604</v>
      </c>
      <c r="AG1166" t="s">
        <v>8603</v>
      </c>
      <c r="AH1166" t="s">
        <v>5661</v>
      </c>
      <c r="AJ1166" t="s">
        <v>7387</v>
      </c>
      <c r="AL1166" t="s">
        <v>5163</v>
      </c>
      <c r="AM1166" t="s">
        <v>5010</v>
      </c>
      <c r="AN1166" t="s">
        <v>5051</v>
      </c>
      <c r="AO1166" t="s">
        <v>5102</v>
      </c>
      <c r="AT1166" t="s">
        <v>5005</v>
      </c>
      <c r="AU1166" t="s">
        <v>5103</v>
      </c>
      <c r="AV1166" t="s">
        <v>5104</v>
      </c>
      <c r="AW1166" t="s">
        <v>3254</v>
      </c>
    </row>
    <row r="1167" spans="1:49" x14ac:dyDescent="0.2">
      <c r="A1167">
        <v>1166</v>
      </c>
      <c r="B1167" t="s">
        <v>426</v>
      </c>
      <c r="C1167">
        <v>10000187</v>
      </c>
      <c r="F1167" t="s">
        <v>5091</v>
      </c>
      <c r="G1167">
        <v>50000703</v>
      </c>
      <c r="H1167">
        <v>57</v>
      </c>
      <c r="J1167">
        <v>9000892</v>
      </c>
      <c r="K1167" t="s">
        <v>426</v>
      </c>
      <c r="L1167" t="s">
        <v>1957</v>
      </c>
      <c r="N1167" t="s">
        <v>4991</v>
      </c>
      <c r="P1167" t="s">
        <v>6367</v>
      </c>
      <c r="Q1167" t="s">
        <v>7358</v>
      </c>
      <c r="S1167">
        <v>43497</v>
      </c>
      <c r="T1167" t="s">
        <v>3215</v>
      </c>
      <c r="U1167" t="s">
        <v>4992</v>
      </c>
      <c r="V1167" t="s">
        <v>1958</v>
      </c>
      <c r="W1167" t="s">
        <v>105</v>
      </c>
      <c r="X1167" t="s">
        <v>6057</v>
      </c>
      <c r="Y1167" t="s">
        <v>8600</v>
      </c>
      <c r="Z1167" t="s">
        <v>6062</v>
      </c>
      <c r="AD1167" t="s">
        <v>7388</v>
      </c>
      <c r="AE1167">
        <v>26</v>
      </c>
      <c r="AF1167" t="s">
        <v>8602</v>
      </c>
      <c r="AG1167" t="s">
        <v>8603</v>
      </c>
      <c r="AH1167" t="s">
        <v>5682</v>
      </c>
      <c r="AJ1167">
        <v>15932522363</v>
      </c>
      <c r="AL1167" t="s">
        <v>5010</v>
      </c>
      <c r="AM1167" t="s">
        <v>5010</v>
      </c>
      <c r="AN1167" t="s">
        <v>7389</v>
      </c>
      <c r="AO1167" t="s">
        <v>5714</v>
      </c>
      <c r="AT1167" t="s">
        <v>5096</v>
      </c>
      <c r="AU1167" t="s">
        <v>5650</v>
      </c>
      <c r="AV1167" t="s">
        <v>7390</v>
      </c>
      <c r="AW1167" t="s">
        <v>8597</v>
      </c>
    </row>
    <row r="1168" spans="1:49" hidden="1" x14ac:dyDescent="0.2">
      <c r="A1168">
        <v>1167</v>
      </c>
      <c r="B1168" t="s">
        <v>426</v>
      </c>
      <c r="C1168">
        <v>10000187</v>
      </c>
      <c r="H1168">
        <v>58</v>
      </c>
      <c r="J1168">
        <v>9000898</v>
      </c>
      <c r="K1168" t="s">
        <v>426</v>
      </c>
      <c r="L1168" t="s">
        <v>1966</v>
      </c>
      <c r="M1168">
        <v>11262</v>
      </c>
      <c r="N1168" t="s">
        <v>5513</v>
      </c>
      <c r="P1168" t="s">
        <v>9024</v>
      </c>
      <c r="Q1168" t="s">
        <v>7391</v>
      </c>
      <c r="S1168">
        <v>43709</v>
      </c>
      <c r="T1168" t="s">
        <v>3215</v>
      </c>
      <c r="U1168" t="s">
        <v>4992</v>
      </c>
      <c r="V1168" t="s">
        <v>1967</v>
      </c>
      <c r="W1168" t="s">
        <v>160</v>
      </c>
      <c r="X1168" t="s">
        <v>6057</v>
      </c>
      <c r="Y1168" t="s">
        <v>5528</v>
      </c>
      <c r="Z1168" t="s">
        <v>5528</v>
      </c>
      <c r="AC1168" t="s">
        <v>5487</v>
      </c>
      <c r="AD1168" t="s">
        <v>7392</v>
      </c>
      <c r="AE1168">
        <v>46</v>
      </c>
      <c r="AF1168" t="s">
        <v>8595</v>
      </c>
      <c r="AG1168" t="s">
        <v>8592</v>
      </c>
      <c r="AH1168" t="s">
        <v>7393</v>
      </c>
      <c r="AJ1168">
        <v>17732503389</v>
      </c>
      <c r="AL1168" t="s">
        <v>6203</v>
      </c>
      <c r="AM1168" t="s">
        <v>7726</v>
      </c>
      <c r="AT1168" t="s">
        <v>4998</v>
      </c>
      <c r="AU1168" t="s">
        <v>5059</v>
      </c>
      <c r="AV1168">
        <v>43460</v>
      </c>
      <c r="AW1168" t="s">
        <v>8605</v>
      </c>
    </row>
    <row r="1169" spans="1:49" x14ac:dyDescent="0.2">
      <c r="A1169">
        <v>1168</v>
      </c>
      <c r="B1169" t="s">
        <v>426</v>
      </c>
      <c r="C1169">
        <v>10000187</v>
      </c>
      <c r="H1169">
        <v>59</v>
      </c>
      <c r="J1169">
        <v>9000899</v>
      </c>
      <c r="K1169" t="s">
        <v>426</v>
      </c>
      <c r="L1169" t="s">
        <v>1969</v>
      </c>
      <c r="M1169">
        <v>11588</v>
      </c>
      <c r="N1169" t="s">
        <v>4991</v>
      </c>
      <c r="O1169" t="s">
        <v>3218</v>
      </c>
      <c r="Q1169" t="s">
        <v>6404</v>
      </c>
      <c r="S1169">
        <v>43678</v>
      </c>
      <c r="T1169" t="s">
        <v>3215</v>
      </c>
      <c r="U1169" t="s">
        <v>4992</v>
      </c>
      <c r="V1169" t="s">
        <v>1970</v>
      </c>
      <c r="W1169" t="s">
        <v>105</v>
      </c>
      <c r="X1169" t="s">
        <v>6057</v>
      </c>
      <c r="Y1169" t="s">
        <v>8600</v>
      </c>
      <c r="Z1169" t="s">
        <v>6062</v>
      </c>
      <c r="AA1169" t="s">
        <v>5048</v>
      </c>
      <c r="AB1169" t="s">
        <v>8593</v>
      </c>
      <c r="AD1169" t="s">
        <v>7394</v>
      </c>
      <c r="AE1169">
        <v>33</v>
      </c>
      <c r="AF1169" t="s">
        <v>8604</v>
      </c>
      <c r="AG1169" t="s">
        <v>8603</v>
      </c>
      <c r="AH1169" t="s">
        <v>6551</v>
      </c>
      <c r="AI1169">
        <v>41968</v>
      </c>
      <c r="AJ1169">
        <v>15130519829</v>
      </c>
      <c r="AL1169" t="s">
        <v>5010</v>
      </c>
      <c r="AM1169" t="s">
        <v>5010</v>
      </c>
      <c r="AN1169" t="s">
        <v>5141</v>
      </c>
      <c r="AO1169" t="s">
        <v>5052</v>
      </c>
      <c r="AT1169" t="s">
        <v>4998</v>
      </c>
      <c r="AU1169" t="s">
        <v>5059</v>
      </c>
      <c r="AV1169">
        <v>43460</v>
      </c>
      <c r="AW1169" t="s">
        <v>8605</v>
      </c>
    </row>
    <row r="1170" spans="1:49" x14ac:dyDescent="0.2">
      <c r="A1170">
        <v>1169</v>
      </c>
      <c r="B1170" t="s">
        <v>426</v>
      </c>
      <c r="C1170">
        <v>10000187</v>
      </c>
      <c r="H1170">
        <v>60</v>
      </c>
      <c r="J1170">
        <v>9000900</v>
      </c>
      <c r="K1170" t="s">
        <v>426</v>
      </c>
      <c r="L1170" t="s">
        <v>306</v>
      </c>
      <c r="M1170">
        <v>11627</v>
      </c>
      <c r="N1170" t="s">
        <v>5513</v>
      </c>
      <c r="P1170" t="s">
        <v>9024</v>
      </c>
      <c r="Q1170" t="s">
        <v>7391</v>
      </c>
      <c r="S1170">
        <v>43709</v>
      </c>
      <c r="T1170" t="s">
        <v>3215</v>
      </c>
      <c r="U1170" t="s">
        <v>4992</v>
      </c>
      <c r="V1170" t="s">
        <v>1972</v>
      </c>
      <c r="W1170" t="s">
        <v>160</v>
      </c>
      <c r="X1170" t="s">
        <v>6057</v>
      </c>
      <c r="Y1170" t="s">
        <v>5528</v>
      </c>
      <c r="Z1170" t="s">
        <v>5528</v>
      </c>
      <c r="AC1170" t="s">
        <v>5824</v>
      </c>
      <c r="AD1170" t="s">
        <v>7395</v>
      </c>
      <c r="AE1170">
        <v>35</v>
      </c>
      <c r="AF1170" t="s">
        <v>8604</v>
      </c>
      <c r="AG1170" t="s">
        <v>8603</v>
      </c>
      <c r="AH1170" t="s">
        <v>7396</v>
      </c>
      <c r="AJ1170">
        <v>13930535840</v>
      </c>
      <c r="AL1170" t="s">
        <v>5148</v>
      </c>
      <c r="AM1170" t="s">
        <v>5387</v>
      </c>
      <c r="AN1170" t="s">
        <v>7397</v>
      </c>
      <c r="AO1170" t="s">
        <v>5948</v>
      </c>
      <c r="AS1170" t="s">
        <v>5195</v>
      </c>
      <c r="AT1170" t="s">
        <v>4998</v>
      </c>
      <c r="AU1170" t="s">
        <v>5059</v>
      </c>
      <c r="AV1170">
        <v>43460</v>
      </c>
      <c r="AW1170" t="s">
        <v>8605</v>
      </c>
    </row>
    <row r="1171" spans="1:49" hidden="1" x14ac:dyDescent="0.2">
      <c r="A1171">
        <v>1170</v>
      </c>
      <c r="B1171" t="s">
        <v>426</v>
      </c>
      <c r="C1171">
        <v>10000187</v>
      </c>
      <c r="H1171">
        <v>61</v>
      </c>
      <c r="J1171">
        <v>9000901</v>
      </c>
      <c r="K1171" t="s">
        <v>426</v>
      </c>
      <c r="L1171" t="s">
        <v>1974</v>
      </c>
      <c r="M1171">
        <v>11633</v>
      </c>
      <c r="N1171" t="s">
        <v>5513</v>
      </c>
      <c r="P1171" t="s">
        <v>9024</v>
      </c>
      <c r="Q1171" t="s">
        <v>7391</v>
      </c>
      <c r="S1171">
        <v>43709</v>
      </c>
      <c r="T1171" t="s">
        <v>3215</v>
      </c>
      <c r="U1171" t="s">
        <v>4992</v>
      </c>
      <c r="V1171" t="s">
        <v>1975</v>
      </c>
      <c r="W1171" t="s">
        <v>160</v>
      </c>
      <c r="X1171" t="s">
        <v>6057</v>
      </c>
      <c r="Y1171" t="s">
        <v>5528</v>
      </c>
      <c r="Z1171" t="s">
        <v>5528</v>
      </c>
      <c r="AC1171" t="s">
        <v>5824</v>
      </c>
      <c r="AD1171" t="s">
        <v>7398</v>
      </c>
      <c r="AE1171">
        <v>45</v>
      </c>
      <c r="AF1171" t="s">
        <v>8595</v>
      </c>
      <c r="AG1171" t="s">
        <v>8592</v>
      </c>
      <c r="AH1171" t="s">
        <v>7399</v>
      </c>
      <c r="AI1171">
        <v>38527</v>
      </c>
      <c r="AJ1171">
        <v>13472977299</v>
      </c>
      <c r="AL1171" t="s">
        <v>5148</v>
      </c>
      <c r="AM1171" t="s">
        <v>5387</v>
      </c>
      <c r="AN1171" t="s">
        <v>5634</v>
      </c>
      <c r="AO1171" t="s">
        <v>5194</v>
      </c>
      <c r="AT1171" t="s">
        <v>4998</v>
      </c>
      <c r="AU1171" t="s">
        <v>5059</v>
      </c>
      <c r="AV1171">
        <v>43460</v>
      </c>
      <c r="AW1171" t="s">
        <v>8605</v>
      </c>
    </row>
    <row r="1172" spans="1:49" hidden="1" x14ac:dyDescent="0.2">
      <c r="A1172">
        <v>1171</v>
      </c>
      <c r="B1172" t="s">
        <v>426</v>
      </c>
      <c r="C1172">
        <v>10000187</v>
      </c>
      <c r="H1172">
        <v>62</v>
      </c>
      <c r="J1172">
        <v>9000902</v>
      </c>
      <c r="K1172" t="s">
        <v>426</v>
      </c>
      <c r="L1172" t="s">
        <v>1977</v>
      </c>
      <c r="M1172">
        <v>11638</v>
      </c>
      <c r="N1172" t="s">
        <v>5513</v>
      </c>
      <c r="P1172" t="s">
        <v>9021</v>
      </c>
      <c r="Q1172" t="s">
        <v>7400</v>
      </c>
      <c r="S1172">
        <v>43497</v>
      </c>
      <c r="T1172" t="s">
        <v>3215</v>
      </c>
      <c r="U1172" t="s">
        <v>4992</v>
      </c>
      <c r="V1172" t="s">
        <v>1978</v>
      </c>
      <c r="W1172" t="s">
        <v>160</v>
      </c>
      <c r="X1172" t="s">
        <v>6057</v>
      </c>
      <c r="Y1172" t="s">
        <v>5528</v>
      </c>
      <c r="Z1172" t="s">
        <v>5528</v>
      </c>
      <c r="AC1172" t="s">
        <v>5049</v>
      </c>
      <c r="AD1172" t="s">
        <v>7401</v>
      </c>
      <c r="AE1172">
        <v>45</v>
      </c>
      <c r="AF1172" t="s">
        <v>8595</v>
      </c>
      <c r="AG1172" t="s">
        <v>8592</v>
      </c>
      <c r="AH1172" t="s">
        <v>7402</v>
      </c>
      <c r="AI1172">
        <v>36453</v>
      </c>
      <c r="AJ1172">
        <v>13623250759</v>
      </c>
      <c r="AL1172" t="s">
        <v>5148</v>
      </c>
      <c r="AM1172" t="s">
        <v>5387</v>
      </c>
      <c r="AN1172" t="s">
        <v>7403</v>
      </c>
      <c r="AO1172" t="s">
        <v>6278</v>
      </c>
      <c r="AT1172" t="s">
        <v>4998</v>
      </c>
      <c r="AU1172" t="s">
        <v>5059</v>
      </c>
      <c r="AV1172">
        <v>43460</v>
      </c>
      <c r="AW1172" t="s">
        <v>8605</v>
      </c>
    </row>
    <row r="1173" spans="1:49" hidden="1" x14ac:dyDescent="0.2">
      <c r="A1173">
        <v>1172</v>
      </c>
      <c r="B1173" t="s">
        <v>426</v>
      </c>
      <c r="C1173">
        <v>10000187</v>
      </c>
      <c r="H1173">
        <v>63</v>
      </c>
      <c r="J1173">
        <v>9000903</v>
      </c>
      <c r="K1173" t="s">
        <v>426</v>
      </c>
      <c r="L1173" t="s">
        <v>1980</v>
      </c>
      <c r="M1173">
        <v>11665</v>
      </c>
      <c r="N1173" t="s">
        <v>5513</v>
      </c>
      <c r="P1173" t="s">
        <v>9021</v>
      </c>
      <c r="Q1173" t="s">
        <v>7763</v>
      </c>
      <c r="S1173">
        <v>43586</v>
      </c>
      <c r="T1173" t="s">
        <v>3215</v>
      </c>
      <c r="U1173" t="s">
        <v>4992</v>
      </c>
      <c r="V1173" t="s">
        <v>1981</v>
      </c>
      <c r="W1173" t="s">
        <v>160</v>
      </c>
      <c r="X1173" t="s">
        <v>6057</v>
      </c>
      <c r="Y1173" t="s">
        <v>5528</v>
      </c>
      <c r="Z1173" t="s">
        <v>5528</v>
      </c>
      <c r="AC1173" t="s">
        <v>5487</v>
      </c>
      <c r="AD1173" t="s">
        <v>7404</v>
      </c>
      <c r="AE1173">
        <v>40</v>
      </c>
      <c r="AF1173" t="s">
        <v>8607</v>
      </c>
      <c r="AG1173" t="s">
        <v>8592</v>
      </c>
      <c r="AH1173" t="s">
        <v>6667</v>
      </c>
      <c r="AJ1173">
        <v>15032988691</v>
      </c>
      <c r="AL1173" t="s">
        <v>5148</v>
      </c>
      <c r="AM1173" t="s">
        <v>5387</v>
      </c>
      <c r="AN1173" t="s">
        <v>7354</v>
      </c>
      <c r="AO1173" t="s">
        <v>5810</v>
      </c>
      <c r="AT1173" t="s">
        <v>4998</v>
      </c>
      <c r="AU1173" t="s">
        <v>5059</v>
      </c>
      <c r="AV1173">
        <v>43460</v>
      </c>
      <c r="AW1173" t="s">
        <v>8605</v>
      </c>
    </row>
    <row r="1174" spans="1:49" hidden="1" x14ac:dyDescent="0.2">
      <c r="A1174">
        <v>1173</v>
      </c>
      <c r="B1174" t="s">
        <v>426</v>
      </c>
      <c r="C1174">
        <v>10000187</v>
      </c>
      <c r="H1174">
        <v>64</v>
      </c>
      <c r="J1174">
        <v>9000904</v>
      </c>
      <c r="K1174" t="s">
        <v>426</v>
      </c>
      <c r="L1174" t="s">
        <v>1983</v>
      </c>
      <c r="M1174">
        <v>11668</v>
      </c>
      <c r="N1174" t="s">
        <v>5513</v>
      </c>
      <c r="P1174" t="s">
        <v>9021</v>
      </c>
      <c r="Q1174" t="s">
        <v>7400</v>
      </c>
      <c r="S1174">
        <v>43497</v>
      </c>
      <c r="T1174" t="s">
        <v>3215</v>
      </c>
      <c r="U1174" t="s">
        <v>4992</v>
      </c>
      <c r="V1174" t="s">
        <v>1984</v>
      </c>
      <c r="W1174" t="s">
        <v>160</v>
      </c>
      <c r="X1174" t="s">
        <v>6057</v>
      </c>
      <c r="Y1174" t="s">
        <v>5528</v>
      </c>
      <c r="Z1174" t="s">
        <v>5528</v>
      </c>
      <c r="AC1174" t="s">
        <v>5049</v>
      </c>
      <c r="AD1174" t="s">
        <v>7405</v>
      </c>
      <c r="AE1174">
        <v>40</v>
      </c>
      <c r="AF1174" t="s">
        <v>8607</v>
      </c>
      <c r="AG1174" t="s">
        <v>8592</v>
      </c>
      <c r="AH1174" t="s">
        <v>7406</v>
      </c>
      <c r="AJ1174">
        <v>13832978074</v>
      </c>
      <c r="AL1174" t="s">
        <v>5148</v>
      </c>
      <c r="AM1174" t="s">
        <v>5387</v>
      </c>
      <c r="AN1174" t="s">
        <v>7407</v>
      </c>
      <c r="AO1174" t="s">
        <v>7408</v>
      </c>
      <c r="AT1174" t="s">
        <v>4998</v>
      </c>
      <c r="AU1174" t="s">
        <v>5059</v>
      </c>
      <c r="AV1174">
        <v>43460</v>
      </c>
      <c r="AW1174" t="s">
        <v>8605</v>
      </c>
    </row>
    <row r="1175" spans="1:49" hidden="1" x14ac:dyDescent="0.2">
      <c r="A1175">
        <v>1174</v>
      </c>
      <c r="B1175" t="s">
        <v>426</v>
      </c>
      <c r="C1175">
        <v>10000187</v>
      </c>
      <c r="H1175">
        <v>65</v>
      </c>
      <c r="J1175">
        <v>9000905</v>
      </c>
      <c r="K1175" t="s">
        <v>426</v>
      </c>
      <c r="L1175" t="s">
        <v>1986</v>
      </c>
      <c r="M1175">
        <v>11676</v>
      </c>
      <c r="N1175" t="s">
        <v>5513</v>
      </c>
      <c r="P1175" t="s">
        <v>9021</v>
      </c>
      <c r="Q1175" t="s">
        <v>7763</v>
      </c>
      <c r="S1175">
        <v>43586</v>
      </c>
      <c r="T1175" t="s">
        <v>3215</v>
      </c>
      <c r="U1175" t="s">
        <v>4992</v>
      </c>
      <c r="V1175" t="s">
        <v>1987</v>
      </c>
      <c r="W1175" t="s">
        <v>160</v>
      </c>
      <c r="X1175" t="s">
        <v>6057</v>
      </c>
      <c r="Y1175" t="s">
        <v>5528</v>
      </c>
      <c r="Z1175" t="s">
        <v>5528</v>
      </c>
      <c r="AC1175" t="s">
        <v>5049</v>
      </c>
      <c r="AD1175" t="s">
        <v>7409</v>
      </c>
      <c r="AE1175">
        <v>40</v>
      </c>
      <c r="AF1175" t="s">
        <v>8607</v>
      </c>
      <c r="AG1175" t="s">
        <v>8592</v>
      </c>
      <c r="AH1175" t="s">
        <v>7410</v>
      </c>
      <c r="AJ1175">
        <v>13931579934</v>
      </c>
      <c r="AL1175" t="s">
        <v>5951</v>
      </c>
      <c r="AM1175" t="s">
        <v>6657</v>
      </c>
      <c r="AN1175" t="s">
        <v>5550</v>
      </c>
      <c r="AO1175" t="s">
        <v>5541</v>
      </c>
      <c r="AT1175" t="s">
        <v>4998</v>
      </c>
      <c r="AU1175" t="s">
        <v>5059</v>
      </c>
      <c r="AV1175">
        <v>43460</v>
      </c>
      <c r="AW1175" t="s">
        <v>8605</v>
      </c>
    </row>
    <row r="1176" spans="1:49" hidden="1" x14ac:dyDescent="0.2">
      <c r="A1176">
        <v>1175</v>
      </c>
      <c r="B1176" t="s">
        <v>426</v>
      </c>
      <c r="C1176">
        <v>10000187</v>
      </c>
      <c r="H1176">
        <v>66</v>
      </c>
      <c r="J1176">
        <v>9000906</v>
      </c>
      <c r="K1176" t="s">
        <v>426</v>
      </c>
      <c r="L1176" t="s">
        <v>1989</v>
      </c>
      <c r="M1176">
        <v>11679</v>
      </c>
      <c r="N1176" t="s">
        <v>5513</v>
      </c>
      <c r="P1176" t="s">
        <v>9021</v>
      </c>
      <c r="Q1176" t="s">
        <v>7400</v>
      </c>
      <c r="S1176">
        <v>43497</v>
      </c>
      <c r="T1176" t="s">
        <v>3215</v>
      </c>
      <c r="U1176" t="s">
        <v>4992</v>
      </c>
      <c r="V1176" t="s">
        <v>1990</v>
      </c>
      <c r="W1176" t="s">
        <v>160</v>
      </c>
      <c r="X1176" t="s">
        <v>6057</v>
      </c>
      <c r="Y1176" t="s">
        <v>5528</v>
      </c>
      <c r="Z1176" t="s">
        <v>5528</v>
      </c>
      <c r="AC1176" t="s">
        <v>5049</v>
      </c>
      <c r="AD1176" t="s">
        <v>7411</v>
      </c>
      <c r="AE1176">
        <v>40</v>
      </c>
      <c r="AF1176" t="s">
        <v>8607</v>
      </c>
      <c r="AG1176" t="s">
        <v>8592</v>
      </c>
      <c r="AH1176" t="s">
        <v>7406</v>
      </c>
      <c r="AJ1176">
        <v>13784142665</v>
      </c>
      <c r="AL1176" t="s">
        <v>5148</v>
      </c>
      <c r="AM1176" t="s">
        <v>5387</v>
      </c>
      <c r="AO1176" t="s">
        <v>6278</v>
      </c>
      <c r="AT1176" t="s">
        <v>4998</v>
      </c>
      <c r="AU1176" t="s">
        <v>5059</v>
      </c>
      <c r="AV1176">
        <v>43460</v>
      </c>
      <c r="AW1176" t="s">
        <v>8605</v>
      </c>
    </row>
    <row r="1177" spans="1:49" hidden="1" x14ac:dyDescent="0.2">
      <c r="A1177">
        <v>1176</v>
      </c>
      <c r="B1177" t="s">
        <v>426</v>
      </c>
      <c r="C1177">
        <v>10000187</v>
      </c>
      <c r="H1177">
        <v>67</v>
      </c>
      <c r="J1177">
        <v>9000907</v>
      </c>
      <c r="K1177" t="s">
        <v>426</v>
      </c>
      <c r="L1177" t="s">
        <v>1992</v>
      </c>
      <c r="M1177">
        <v>12205</v>
      </c>
      <c r="N1177" t="s">
        <v>5513</v>
      </c>
      <c r="P1177" t="s">
        <v>9021</v>
      </c>
      <c r="Q1177" t="s">
        <v>7400</v>
      </c>
      <c r="S1177">
        <v>43497</v>
      </c>
      <c r="T1177" t="s">
        <v>3215</v>
      </c>
      <c r="U1177" t="s">
        <v>4992</v>
      </c>
      <c r="V1177" t="s">
        <v>1993</v>
      </c>
      <c r="W1177" t="s">
        <v>160</v>
      </c>
      <c r="X1177" t="s">
        <v>6057</v>
      </c>
      <c r="Y1177" t="s">
        <v>5528</v>
      </c>
      <c r="Z1177" t="s">
        <v>5528</v>
      </c>
      <c r="AC1177" t="s">
        <v>5049</v>
      </c>
      <c r="AD1177" t="s">
        <v>7412</v>
      </c>
      <c r="AE1177">
        <v>42</v>
      </c>
      <c r="AF1177" t="s">
        <v>8595</v>
      </c>
      <c r="AG1177" t="s">
        <v>8592</v>
      </c>
      <c r="AH1177" t="s">
        <v>6654</v>
      </c>
      <c r="AI1177">
        <v>39986</v>
      </c>
      <c r="AJ1177">
        <v>18103158950</v>
      </c>
      <c r="AL1177" t="s">
        <v>5148</v>
      </c>
      <c r="AM1177" t="s">
        <v>5387</v>
      </c>
      <c r="AN1177" t="s">
        <v>5634</v>
      </c>
      <c r="AO1177" t="s">
        <v>5194</v>
      </c>
      <c r="AT1177" t="s">
        <v>4998</v>
      </c>
      <c r="AU1177" t="s">
        <v>5059</v>
      </c>
      <c r="AV1177">
        <v>43460</v>
      </c>
      <c r="AW1177" t="s">
        <v>8605</v>
      </c>
    </row>
    <row r="1178" spans="1:49" hidden="1" x14ac:dyDescent="0.2">
      <c r="A1178">
        <v>1177</v>
      </c>
      <c r="B1178" t="s">
        <v>426</v>
      </c>
      <c r="C1178">
        <v>10000187</v>
      </c>
      <c r="H1178">
        <v>68</v>
      </c>
      <c r="J1178">
        <v>9000908</v>
      </c>
      <c r="K1178" t="s">
        <v>426</v>
      </c>
      <c r="L1178" t="s">
        <v>1995</v>
      </c>
      <c r="M1178">
        <v>12207</v>
      </c>
      <c r="N1178" t="s">
        <v>5513</v>
      </c>
      <c r="P1178" t="s">
        <v>9021</v>
      </c>
      <c r="Q1178" t="s">
        <v>7763</v>
      </c>
      <c r="S1178">
        <v>43586</v>
      </c>
      <c r="T1178" t="s">
        <v>3215</v>
      </c>
      <c r="U1178" t="s">
        <v>4992</v>
      </c>
      <c r="V1178" t="s">
        <v>1996</v>
      </c>
      <c r="W1178" t="s">
        <v>160</v>
      </c>
      <c r="X1178" t="s">
        <v>6057</v>
      </c>
      <c r="Y1178" t="s">
        <v>5528</v>
      </c>
      <c r="Z1178" t="s">
        <v>5528</v>
      </c>
      <c r="AC1178" t="s">
        <v>5049</v>
      </c>
      <c r="AD1178" t="s">
        <v>7413</v>
      </c>
      <c r="AE1178">
        <v>46</v>
      </c>
      <c r="AF1178" t="s">
        <v>8591</v>
      </c>
      <c r="AG1178" t="s">
        <v>8592</v>
      </c>
      <c r="AH1178" t="s">
        <v>7414</v>
      </c>
      <c r="AJ1178">
        <v>13832856648</v>
      </c>
      <c r="AL1178" t="s">
        <v>6203</v>
      </c>
      <c r="AM1178" t="s">
        <v>7726</v>
      </c>
      <c r="AO1178" t="s">
        <v>7415</v>
      </c>
      <c r="AS1178" t="s">
        <v>5195</v>
      </c>
      <c r="AT1178" t="s">
        <v>4998</v>
      </c>
      <c r="AU1178" t="s">
        <v>5059</v>
      </c>
      <c r="AV1178">
        <v>43460</v>
      </c>
      <c r="AW1178" t="s">
        <v>8605</v>
      </c>
    </row>
    <row r="1179" spans="1:49" x14ac:dyDescent="0.2">
      <c r="A1179">
        <v>1178</v>
      </c>
      <c r="B1179" t="s">
        <v>426</v>
      </c>
      <c r="C1179">
        <v>10000187</v>
      </c>
      <c r="H1179">
        <v>69</v>
      </c>
      <c r="J1179">
        <v>9000909</v>
      </c>
      <c r="K1179" t="s">
        <v>426</v>
      </c>
      <c r="L1179" t="s">
        <v>1998</v>
      </c>
      <c r="N1179" t="s">
        <v>5513</v>
      </c>
      <c r="P1179" t="s">
        <v>9024</v>
      </c>
      <c r="Q1179" t="s">
        <v>7391</v>
      </c>
      <c r="S1179">
        <v>43709</v>
      </c>
      <c r="T1179" t="s">
        <v>3215</v>
      </c>
      <c r="U1179" t="s">
        <v>4992</v>
      </c>
      <c r="V1179" t="s">
        <v>1999</v>
      </c>
      <c r="W1179" t="s">
        <v>160</v>
      </c>
      <c r="X1179" t="s">
        <v>6057</v>
      </c>
      <c r="Y1179" t="s">
        <v>5528</v>
      </c>
      <c r="Z1179" t="s">
        <v>5528</v>
      </c>
      <c r="AC1179" t="s">
        <v>5824</v>
      </c>
      <c r="AD1179" t="s">
        <v>7416</v>
      </c>
      <c r="AE1179">
        <v>35</v>
      </c>
      <c r="AF1179" t="s">
        <v>8604</v>
      </c>
      <c r="AG1179" t="s">
        <v>8603</v>
      </c>
      <c r="AH1179" t="s">
        <v>6720</v>
      </c>
      <c r="AJ1179">
        <v>18131738066</v>
      </c>
      <c r="AL1179" t="s">
        <v>5524</v>
      </c>
      <c r="AM1179" t="s">
        <v>6657</v>
      </c>
      <c r="AN1179" t="s">
        <v>5158</v>
      </c>
      <c r="AO1179" t="s">
        <v>7417</v>
      </c>
      <c r="AT1179" t="s">
        <v>4998</v>
      </c>
      <c r="AU1179" t="s">
        <v>5059</v>
      </c>
      <c r="AV1179">
        <v>43460</v>
      </c>
      <c r="AW1179" t="s">
        <v>8605</v>
      </c>
    </row>
    <row r="1180" spans="1:49" x14ac:dyDescent="0.2">
      <c r="A1180">
        <v>1179</v>
      </c>
      <c r="B1180" t="s">
        <v>426</v>
      </c>
      <c r="C1180">
        <v>10000187</v>
      </c>
      <c r="H1180">
        <v>70</v>
      </c>
      <c r="J1180">
        <v>9000910</v>
      </c>
      <c r="K1180" t="s">
        <v>426</v>
      </c>
      <c r="L1180" t="s">
        <v>2001</v>
      </c>
      <c r="N1180" t="s">
        <v>5513</v>
      </c>
      <c r="P1180" t="s">
        <v>9021</v>
      </c>
      <c r="Q1180" t="s">
        <v>7763</v>
      </c>
      <c r="S1180">
        <v>43586</v>
      </c>
      <c r="T1180" t="s">
        <v>3215</v>
      </c>
      <c r="U1180" t="s">
        <v>4992</v>
      </c>
      <c r="V1180" t="s">
        <v>2002</v>
      </c>
      <c r="W1180" t="s">
        <v>160</v>
      </c>
      <c r="X1180" t="s">
        <v>6057</v>
      </c>
      <c r="Y1180" t="s">
        <v>5528</v>
      </c>
      <c r="Z1180" t="s">
        <v>5528</v>
      </c>
      <c r="AC1180" t="s">
        <v>5049</v>
      </c>
      <c r="AD1180" t="s">
        <v>7418</v>
      </c>
      <c r="AE1180">
        <v>31</v>
      </c>
      <c r="AF1180" t="s">
        <v>8604</v>
      </c>
      <c r="AG1180" t="s">
        <v>8603</v>
      </c>
      <c r="AH1180" t="s">
        <v>6720</v>
      </c>
      <c r="AJ1180">
        <v>13832599590</v>
      </c>
      <c r="AL1180" t="s">
        <v>5951</v>
      </c>
      <c r="AM1180" t="s">
        <v>6657</v>
      </c>
      <c r="AN1180" t="s">
        <v>6533</v>
      </c>
      <c r="AO1180" t="s">
        <v>5194</v>
      </c>
      <c r="AT1180" t="s">
        <v>4998</v>
      </c>
      <c r="AU1180" t="s">
        <v>5059</v>
      </c>
      <c r="AV1180">
        <v>43460</v>
      </c>
      <c r="AW1180" t="s">
        <v>8605</v>
      </c>
    </row>
    <row r="1181" spans="1:49" x14ac:dyDescent="0.2">
      <c r="A1181">
        <v>1180</v>
      </c>
      <c r="B1181" t="s">
        <v>426</v>
      </c>
      <c r="C1181">
        <v>10000187</v>
      </c>
      <c r="H1181">
        <v>71</v>
      </c>
      <c r="J1181">
        <v>9000911</v>
      </c>
      <c r="K1181" t="s">
        <v>426</v>
      </c>
      <c r="L1181" t="s">
        <v>2004</v>
      </c>
      <c r="N1181" t="s">
        <v>5513</v>
      </c>
      <c r="P1181" t="s">
        <v>9021</v>
      </c>
      <c r="Q1181" t="s">
        <v>7763</v>
      </c>
      <c r="S1181">
        <v>43586</v>
      </c>
      <c r="T1181" t="s">
        <v>3215</v>
      </c>
      <c r="U1181" t="s">
        <v>4992</v>
      </c>
      <c r="V1181" t="s">
        <v>2005</v>
      </c>
      <c r="W1181" t="s">
        <v>160</v>
      </c>
      <c r="X1181" t="s">
        <v>6057</v>
      </c>
      <c r="Y1181" t="s">
        <v>5528</v>
      </c>
      <c r="Z1181" t="s">
        <v>5528</v>
      </c>
      <c r="AC1181" t="s">
        <v>5049</v>
      </c>
      <c r="AD1181" t="s">
        <v>7419</v>
      </c>
      <c r="AE1181">
        <v>33</v>
      </c>
      <c r="AF1181" t="s">
        <v>8604</v>
      </c>
      <c r="AG1181" t="s">
        <v>8603</v>
      </c>
      <c r="AH1181" t="s">
        <v>6720</v>
      </c>
      <c r="AJ1181">
        <v>15930503677</v>
      </c>
      <c r="AL1181" t="s">
        <v>5148</v>
      </c>
      <c r="AM1181" t="s">
        <v>5387</v>
      </c>
      <c r="AN1181" t="s">
        <v>7420</v>
      </c>
      <c r="AO1181" t="s">
        <v>5323</v>
      </c>
      <c r="AT1181" t="s">
        <v>4998</v>
      </c>
      <c r="AU1181" t="s">
        <v>5059</v>
      </c>
      <c r="AV1181">
        <v>43460</v>
      </c>
      <c r="AW1181" t="s">
        <v>8605</v>
      </c>
    </row>
    <row r="1182" spans="1:49" x14ac:dyDescent="0.2">
      <c r="A1182">
        <v>1181</v>
      </c>
      <c r="B1182" t="s">
        <v>426</v>
      </c>
      <c r="C1182">
        <v>10000187</v>
      </c>
      <c r="H1182">
        <v>72</v>
      </c>
      <c r="J1182">
        <v>9000912</v>
      </c>
      <c r="K1182" t="s">
        <v>426</v>
      </c>
      <c r="L1182" t="s">
        <v>2007</v>
      </c>
      <c r="N1182" t="s">
        <v>5513</v>
      </c>
      <c r="P1182" t="s">
        <v>9021</v>
      </c>
      <c r="Q1182" t="s">
        <v>7400</v>
      </c>
      <c r="S1182">
        <v>43497</v>
      </c>
      <c r="T1182" t="s">
        <v>3215</v>
      </c>
      <c r="U1182" t="s">
        <v>5130</v>
      </c>
      <c r="V1182" t="s">
        <v>2008</v>
      </c>
      <c r="W1182" t="s">
        <v>160</v>
      </c>
      <c r="X1182" t="s">
        <v>6057</v>
      </c>
      <c r="Y1182" t="s">
        <v>5528</v>
      </c>
      <c r="Z1182" t="s">
        <v>5528</v>
      </c>
      <c r="AC1182" t="s">
        <v>5049</v>
      </c>
      <c r="AD1182" t="s">
        <v>7421</v>
      </c>
      <c r="AE1182">
        <v>33</v>
      </c>
      <c r="AF1182" t="s">
        <v>8604</v>
      </c>
      <c r="AG1182" t="s">
        <v>8603</v>
      </c>
      <c r="AH1182" t="s">
        <v>6737</v>
      </c>
      <c r="AJ1182">
        <v>15032563270</v>
      </c>
      <c r="AL1182" t="s">
        <v>5148</v>
      </c>
      <c r="AM1182" t="s">
        <v>5387</v>
      </c>
      <c r="AN1182" t="s">
        <v>6470</v>
      </c>
      <c r="AO1182" t="s">
        <v>5194</v>
      </c>
      <c r="AT1182" t="s">
        <v>4998</v>
      </c>
      <c r="AU1182" t="s">
        <v>5059</v>
      </c>
      <c r="AV1182">
        <v>43460</v>
      </c>
      <c r="AW1182" t="s">
        <v>8605</v>
      </c>
    </row>
    <row r="1183" spans="1:49" x14ac:dyDescent="0.2">
      <c r="A1183">
        <v>1182</v>
      </c>
      <c r="B1183" t="s">
        <v>426</v>
      </c>
      <c r="C1183">
        <v>10000187</v>
      </c>
      <c r="H1183">
        <v>73</v>
      </c>
      <c r="J1183">
        <v>9000913</v>
      </c>
      <c r="K1183" t="s">
        <v>426</v>
      </c>
      <c r="L1183" t="s">
        <v>2010</v>
      </c>
      <c r="N1183" t="s">
        <v>5513</v>
      </c>
      <c r="P1183" t="s">
        <v>9024</v>
      </c>
      <c r="Q1183" t="s">
        <v>7391</v>
      </c>
      <c r="S1183">
        <v>43709</v>
      </c>
      <c r="T1183" t="s">
        <v>3215</v>
      </c>
      <c r="U1183" t="s">
        <v>4992</v>
      </c>
      <c r="V1183" t="s">
        <v>2011</v>
      </c>
      <c r="W1183" t="s">
        <v>160</v>
      </c>
      <c r="X1183" t="s">
        <v>6057</v>
      </c>
      <c r="Y1183" t="s">
        <v>5528</v>
      </c>
      <c r="Z1183" t="s">
        <v>5528</v>
      </c>
      <c r="AC1183" t="s">
        <v>5487</v>
      </c>
      <c r="AD1183" t="s">
        <v>7422</v>
      </c>
      <c r="AE1183">
        <v>33</v>
      </c>
      <c r="AF1183" t="s">
        <v>8604</v>
      </c>
      <c r="AG1183" t="s">
        <v>8603</v>
      </c>
      <c r="AH1183" t="s">
        <v>6720</v>
      </c>
      <c r="AJ1183">
        <v>15075452575</v>
      </c>
      <c r="AL1183" t="s">
        <v>5524</v>
      </c>
      <c r="AM1183" t="s">
        <v>6657</v>
      </c>
      <c r="AT1183" t="s">
        <v>4998</v>
      </c>
      <c r="AU1183" t="s">
        <v>5059</v>
      </c>
      <c r="AV1183">
        <v>43460</v>
      </c>
      <c r="AW1183" t="s">
        <v>8605</v>
      </c>
    </row>
    <row r="1184" spans="1:49" hidden="1" x14ac:dyDescent="0.2">
      <c r="A1184">
        <v>1183</v>
      </c>
      <c r="B1184" t="s">
        <v>426</v>
      </c>
      <c r="C1184">
        <v>10000187</v>
      </c>
      <c r="H1184">
        <v>74</v>
      </c>
      <c r="J1184">
        <v>9000914</v>
      </c>
      <c r="K1184" t="s">
        <v>426</v>
      </c>
      <c r="L1184" t="s">
        <v>2013</v>
      </c>
      <c r="M1184">
        <v>30289</v>
      </c>
      <c r="N1184" t="s">
        <v>4991</v>
      </c>
      <c r="O1184" t="s">
        <v>3218</v>
      </c>
      <c r="Q1184" t="s">
        <v>7316</v>
      </c>
      <c r="S1184">
        <v>43497</v>
      </c>
      <c r="T1184" t="s">
        <v>3215</v>
      </c>
      <c r="U1184" t="s">
        <v>4992</v>
      </c>
      <c r="V1184" t="s">
        <v>2014</v>
      </c>
      <c r="W1184" t="s">
        <v>105</v>
      </c>
      <c r="X1184" t="s">
        <v>6057</v>
      </c>
      <c r="Y1184" t="s">
        <v>8600</v>
      </c>
      <c r="Z1184" t="s">
        <v>6062</v>
      </c>
      <c r="AA1184" t="s">
        <v>4995</v>
      </c>
      <c r="AB1184" t="s">
        <v>8590</v>
      </c>
      <c r="AD1184" t="s">
        <v>7423</v>
      </c>
      <c r="AE1184">
        <v>36</v>
      </c>
      <c r="AF1184" t="s">
        <v>8607</v>
      </c>
      <c r="AG1184" t="s">
        <v>8592</v>
      </c>
      <c r="AH1184" t="s">
        <v>5243</v>
      </c>
      <c r="AI1184">
        <v>38533</v>
      </c>
      <c r="AJ1184">
        <v>13733332110</v>
      </c>
      <c r="AL1184" t="s">
        <v>5010</v>
      </c>
      <c r="AM1184" t="s">
        <v>5010</v>
      </c>
      <c r="AN1184" t="s">
        <v>5550</v>
      </c>
      <c r="AO1184" t="s">
        <v>5058</v>
      </c>
      <c r="AT1184" t="s">
        <v>4998</v>
      </c>
      <c r="AU1184" t="s">
        <v>5059</v>
      </c>
      <c r="AV1184">
        <v>43460</v>
      </c>
      <c r="AW1184" t="s">
        <v>8605</v>
      </c>
    </row>
    <row r="1185" spans="1:49" x14ac:dyDescent="0.2">
      <c r="A1185">
        <v>1184</v>
      </c>
      <c r="B1185" t="s">
        <v>426</v>
      </c>
      <c r="C1185">
        <v>10000187</v>
      </c>
      <c r="H1185">
        <v>75</v>
      </c>
      <c r="J1185">
        <v>9000916</v>
      </c>
      <c r="K1185" t="s">
        <v>426</v>
      </c>
      <c r="L1185" t="s">
        <v>2019</v>
      </c>
      <c r="M1185">
        <v>200569</v>
      </c>
      <c r="N1185" t="s">
        <v>4991</v>
      </c>
      <c r="O1185" t="s">
        <v>3218</v>
      </c>
      <c r="Q1185" t="s">
        <v>6422</v>
      </c>
      <c r="S1185">
        <v>43497</v>
      </c>
      <c r="T1185" t="s">
        <v>3215</v>
      </c>
      <c r="U1185" t="s">
        <v>4992</v>
      </c>
      <c r="V1185" t="s">
        <v>2020</v>
      </c>
      <c r="W1185" t="s">
        <v>105</v>
      </c>
      <c r="X1185" t="s">
        <v>6057</v>
      </c>
      <c r="Y1185" t="s">
        <v>8600</v>
      </c>
      <c r="Z1185" t="s">
        <v>6062</v>
      </c>
      <c r="AA1185" t="s">
        <v>5054</v>
      </c>
      <c r="AB1185" t="s">
        <v>8601</v>
      </c>
      <c r="AD1185" t="s">
        <v>7424</v>
      </c>
      <c r="AE1185">
        <v>29</v>
      </c>
      <c r="AF1185" t="s">
        <v>8602</v>
      </c>
      <c r="AG1185" t="s">
        <v>8603</v>
      </c>
      <c r="AH1185" t="s">
        <v>7425</v>
      </c>
      <c r="AJ1185">
        <v>18633375620</v>
      </c>
      <c r="AL1185" t="s">
        <v>5010</v>
      </c>
      <c r="AM1185" t="s">
        <v>5010</v>
      </c>
      <c r="AN1185" t="s">
        <v>5550</v>
      </c>
      <c r="AO1185" t="s">
        <v>5142</v>
      </c>
      <c r="AT1185" t="s">
        <v>4998</v>
      </c>
      <c r="AU1185" t="s">
        <v>5059</v>
      </c>
      <c r="AV1185">
        <v>43460</v>
      </c>
      <c r="AW1185" t="s">
        <v>8605</v>
      </c>
    </row>
    <row r="1186" spans="1:49" hidden="1" x14ac:dyDescent="0.2">
      <c r="A1186">
        <v>1185</v>
      </c>
      <c r="B1186" t="s">
        <v>426</v>
      </c>
      <c r="C1186">
        <v>10000187</v>
      </c>
      <c r="H1186">
        <v>76</v>
      </c>
      <c r="J1186">
        <v>9000988</v>
      </c>
      <c r="K1186" t="s">
        <v>426</v>
      </c>
      <c r="L1186" t="s">
        <v>2222</v>
      </c>
      <c r="M1186">
        <v>36401</v>
      </c>
      <c r="N1186" t="s">
        <v>5007</v>
      </c>
      <c r="O1186" t="s">
        <v>3171</v>
      </c>
      <c r="Q1186" t="s">
        <v>7426</v>
      </c>
      <c r="S1186">
        <v>43538</v>
      </c>
      <c r="T1186" t="s">
        <v>3215</v>
      </c>
      <c r="U1186" t="s">
        <v>4992</v>
      </c>
      <c r="V1186" t="s">
        <v>2223</v>
      </c>
      <c r="W1186" t="s">
        <v>125</v>
      </c>
      <c r="X1186" t="s">
        <v>6057</v>
      </c>
      <c r="Y1186" t="s">
        <v>8589</v>
      </c>
      <c r="Z1186" t="s">
        <v>6071</v>
      </c>
      <c r="AD1186" t="s">
        <v>7427</v>
      </c>
      <c r="AE1186">
        <v>50</v>
      </c>
      <c r="AF1186" t="s">
        <v>8591</v>
      </c>
      <c r="AG1186" t="s">
        <v>8592</v>
      </c>
      <c r="AH1186" t="s">
        <v>8371</v>
      </c>
      <c r="AI1186">
        <v>37581</v>
      </c>
      <c r="AJ1186">
        <v>13930521960</v>
      </c>
      <c r="AL1186" t="s">
        <v>5148</v>
      </c>
      <c r="AM1186" t="s">
        <v>5387</v>
      </c>
      <c r="AN1186" t="s">
        <v>5132</v>
      </c>
      <c r="AO1186" t="s">
        <v>6074</v>
      </c>
      <c r="AT1186" t="s">
        <v>4998</v>
      </c>
      <c r="AU1186" t="s">
        <v>5171</v>
      </c>
      <c r="AV1186" t="s">
        <v>5172</v>
      </c>
      <c r="AW1186" t="s">
        <v>8636</v>
      </c>
    </row>
    <row r="1187" spans="1:49" x14ac:dyDescent="0.2">
      <c r="A1187">
        <v>1186</v>
      </c>
      <c r="B1187" t="s">
        <v>426</v>
      </c>
      <c r="C1187">
        <v>10000187</v>
      </c>
      <c r="H1187">
        <v>77</v>
      </c>
      <c r="J1187">
        <v>9001031</v>
      </c>
      <c r="K1187" t="s">
        <v>426</v>
      </c>
      <c r="L1187" t="s">
        <v>2033</v>
      </c>
      <c r="M1187">
        <v>101019</v>
      </c>
      <c r="N1187" t="s">
        <v>5513</v>
      </c>
      <c r="P1187" t="s">
        <v>7428</v>
      </c>
      <c r="Q1187" t="s">
        <v>7429</v>
      </c>
      <c r="S1187">
        <v>43497</v>
      </c>
      <c r="T1187" t="s">
        <v>3215</v>
      </c>
      <c r="U1187" t="s">
        <v>4992</v>
      </c>
      <c r="V1187" t="s">
        <v>2349</v>
      </c>
      <c r="W1187" t="s">
        <v>160</v>
      </c>
      <c r="X1187" t="s">
        <v>6057</v>
      </c>
      <c r="Y1187" t="s">
        <v>5528</v>
      </c>
      <c r="Z1187" t="s">
        <v>5528</v>
      </c>
      <c r="AD1187" t="s">
        <v>5719</v>
      </c>
      <c r="AE1187">
        <v>35</v>
      </c>
      <c r="AF1187" t="s">
        <v>8604</v>
      </c>
      <c r="AG1187" t="s">
        <v>8603</v>
      </c>
      <c r="AH1187" t="s">
        <v>8883</v>
      </c>
      <c r="AJ1187">
        <v>15932592216</v>
      </c>
      <c r="AL1187" t="s">
        <v>5951</v>
      </c>
      <c r="AM1187" t="s">
        <v>6657</v>
      </c>
      <c r="AO1187" t="s">
        <v>5541</v>
      </c>
      <c r="AT1187" t="s">
        <v>4998</v>
      </c>
      <c r="AU1187" t="s">
        <v>5171</v>
      </c>
      <c r="AV1187" t="s">
        <v>5172</v>
      </c>
      <c r="AW1187" t="s">
        <v>8636</v>
      </c>
    </row>
    <row r="1188" spans="1:49" x14ac:dyDescent="0.2">
      <c r="A1188">
        <v>1187</v>
      </c>
      <c r="B1188" t="s">
        <v>426</v>
      </c>
      <c r="C1188">
        <v>10000187</v>
      </c>
      <c r="H1188">
        <v>78</v>
      </c>
      <c r="J1188">
        <v>9001042</v>
      </c>
      <c r="K1188" t="s">
        <v>426</v>
      </c>
      <c r="L1188" t="s">
        <v>2802</v>
      </c>
      <c r="N1188" t="s">
        <v>4991</v>
      </c>
      <c r="O1188" t="s">
        <v>3222</v>
      </c>
      <c r="P1188" t="s">
        <v>7428</v>
      </c>
      <c r="Q1188" t="s">
        <v>7764</v>
      </c>
      <c r="S1188">
        <v>43563</v>
      </c>
      <c r="T1188" t="s">
        <v>3215</v>
      </c>
      <c r="U1188" t="s">
        <v>4992</v>
      </c>
      <c r="V1188" t="s">
        <v>2803</v>
      </c>
      <c r="W1188" t="s">
        <v>105</v>
      </c>
      <c r="X1188" t="s">
        <v>6057</v>
      </c>
      <c r="Y1188" t="s">
        <v>8600</v>
      </c>
      <c r="Z1188" t="s">
        <v>6062</v>
      </c>
      <c r="AD1188" t="s">
        <v>7430</v>
      </c>
      <c r="AE1188">
        <v>25</v>
      </c>
      <c r="AF1188" t="s">
        <v>8614</v>
      </c>
      <c r="AG1188" t="s">
        <v>8603</v>
      </c>
      <c r="AH1188" t="s">
        <v>3254</v>
      </c>
      <c r="AI1188">
        <v>42531</v>
      </c>
      <c r="AJ1188">
        <v>17330523286</v>
      </c>
      <c r="AL1188" t="s">
        <v>5163</v>
      </c>
      <c r="AM1188" t="s">
        <v>5010</v>
      </c>
      <c r="AN1188" t="s">
        <v>7431</v>
      </c>
      <c r="AO1188" t="s">
        <v>5901</v>
      </c>
      <c r="AT1188" t="s">
        <v>5096</v>
      </c>
      <c r="AU1188" t="s">
        <v>5358</v>
      </c>
      <c r="AV1188" t="s">
        <v>3254</v>
      </c>
      <c r="AW1188" t="s">
        <v>3254</v>
      </c>
    </row>
    <row r="1189" spans="1:49" hidden="1" x14ac:dyDescent="0.2">
      <c r="A1189">
        <v>1188</v>
      </c>
      <c r="B1189" t="s">
        <v>426</v>
      </c>
      <c r="C1189">
        <v>10000187</v>
      </c>
      <c r="H1189">
        <v>79</v>
      </c>
      <c r="J1189">
        <v>9001168</v>
      </c>
      <c r="K1189" t="s">
        <v>426</v>
      </c>
      <c r="L1189" t="s">
        <v>7432</v>
      </c>
      <c r="M1189">
        <v>101988</v>
      </c>
      <c r="N1189" t="s">
        <v>4991</v>
      </c>
      <c r="O1189" t="s">
        <v>3218</v>
      </c>
      <c r="Q1189" t="s">
        <v>7765</v>
      </c>
      <c r="S1189">
        <v>43629</v>
      </c>
      <c r="T1189" t="s">
        <v>3216</v>
      </c>
      <c r="U1189" t="s">
        <v>4992</v>
      </c>
      <c r="V1189" t="s">
        <v>7433</v>
      </c>
      <c r="W1189" t="s">
        <v>105</v>
      </c>
      <c r="X1189" t="s">
        <v>6057</v>
      </c>
      <c r="Y1189" t="s">
        <v>8600</v>
      </c>
      <c r="Z1189" t="s">
        <v>5528</v>
      </c>
      <c r="AA1189" t="s">
        <v>5048</v>
      </c>
      <c r="AB1189" t="s">
        <v>8593</v>
      </c>
      <c r="AD1189" t="s">
        <v>8159</v>
      </c>
      <c r="AE1189">
        <v>38</v>
      </c>
      <c r="AF1189" t="s">
        <v>8607</v>
      </c>
      <c r="AG1189" t="s">
        <v>8592</v>
      </c>
      <c r="AH1189" t="s">
        <v>7897</v>
      </c>
      <c r="AJ1189">
        <v>13582550398</v>
      </c>
      <c r="AL1189" t="s">
        <v>5010</v>
      </c>
      <c r="AM1189" t="s">
        <v>5010</v>
      </c>
      <c r="AN1189" t="s">
        <v>5853</v>
      </c>
      <c r="AO1189" t="s">
        <v>5340</v>
      </c>
      <c r="AP1189" t="s">
        <v>7195</v>
      </c>
      <c r="AT1189" t="s">
        <v>4998</v>
      </c>
      <c r="AU1189" t="s">
        <v>5252</v>
      </c>
      <c r="AV1189" t="s">
        <v>5253</v>
      </c>
      <c r="AW1189" t="s">
        <v>8643</v>
      </c>
    </row>
    <row r="1190" spans="1:49" hidden="1" x14ac:dyDescent="0.2">
      <c r="A1190">
        <v>1189</v>
      </c>
      <c r="B1190" t="s">
        <v>426</v>
      </c>
      <c r="C1190">
        <v>10000187</v>
      </c>
      <c r="H1190">
        <v>80</v>
      </c>
      <c r="J1190">
        <v>9001169</v>
      </c>
      <c r="K1190" t="s">
        <v>426</v>
      </c>
      <c r="L1190" t="s">
        <v>7434</v>
      </c>
      <c r="M1190">
        <v>103504</v>
      </c>
      <c r="N1190" t="s">
        <v>4991</v>
      </c>
      <c r="O1190" t="s">
        <v>3171</v>
      </c>
      <c r="P1190" t="s">
        <v>9024</v>
      </c>
      <c r="Q1190" t="s">
        <v>7335</v>
      </c>
      <c r="S1190">
        <v>43629</v>
      </c>
      <c r="T1190" t="s">
        <v>3215</v>
      </c>
      <c r="U1190" t="s">
        <v>4992</v>
      </c>
      <c r="V1190" t="s">
        <v>7435</v>
      </c>
      <c r="W1190" t="s">
        <v>125</v>
      </c>
      <c r="X1190" t="s">
        <v>6057</v>
      </c>
      <c r="Y1190" t="s">
        <v>8589</v>
      </c>
      <c r="Z1190" t="s">
        <v>6062</v>
      </c>
      <c r="AA1190" t="s">
        <v>5048</v>
      </c>
      <c r="AB1190" t="s">
        <v>8593</v>
      </c>
      <c r="AD1190" t="s">
        <v>8160</v>
      </c>
      <c r="AE1190">
        <v>36</v>
      </c>
      <c r="AF1190" t="s">
        <v>8607</v>
      </c>
      <c r="AG1190" t="s">
        <v>8592</v>
      </c>
      <c r="AH1190" t="s">
        <v>6553</v>
      </c>
      <c r="AI1190" t="s">
        <v>7436</v>
      </c>
      <c r="AJ1190">
        <v>15227768341</v>
      </c>
      <c r="AL1190" t="s">
        <v>5010</v>
      </c>
      <c r="AM1190" t="s">
        <v>5010</v>
      </c>
      <c r="AN1190" t="s">
        <v>7437</v>
      </c>
      <c r="AO1190" t="s">
        <v>5224</v>
      </c>
      <c r="AP1190" t="s">
        <v>7195</v>
      </c>
      <c r="AT1190" t="s">
        <v>4998</v>
      </c>
      <c r="AU1190" t="s">
        <v>5252</v>
      </c>
      <c r="AV1190" t="s">
        <v>5253</v>
      </c>
      <c r="AW1190" t="s">
        <v>8643</v>
      </c>
    </row>
    <row r="1191" spans="1:49" x14ac:dyDescent="0.2">
      <c r="A1191">
        <v>1190</v>
      </c>
      <c r="B1191" t="s">
        <v>426</v>
      </c>
      <c r="C1191">
        <v>10000187</v>
      </c>
      <c r="H1191">
        <v>81</v>
      </c>
      <c r="J1191">
        <v>9001170</v>
      </c>
      <c r="K1191" t="s">
        <v>426</v>
      </c>
      <c r="L1191" t="s">
        <v>7438</v>
      </c>
      <c r="M1191">
        <v>102759</v>
      </c>
      <c r="N1191" t="s">
        <v>5513</v>
      </c>
      <c r="P1191" t="s">
        <v>6367</v>
      </c>
      <c r="Q1191" t="s">
        <v>9236</v>
      </c>
      <c r="S1191">
        <v>43709</v>
      </c>
      <c r="T1191" t="s">
        <v>3215</v>
      </c>
      <c r="U1191" t="s">
        <v>4992</v>
      </c>
      <c r="V1191" t="s">
        <v>7439</v>
      </c>
      <c r="W1191" t="s">
        <v>160</v>
      </c>
      <c r="X1191" t="s">
        <v>6057</v>
      </c>
      <c r="Y1191" t="s">
        <v>5528</v>
      </c>
      <c r="Z1191" t="s">
        <v>5528</v>
      </c>
      <c r="AC1191" t="s">
        <v>5487</v>
      </c>
      <c r="AD1191" t="s">
        <v>8161</v>
      </c>
      <c r="AE1191">
        <v>34</v>
      </c>
      <c r="AF1191" t="s">
        <v>8604</v>
      </c>
      <c r="AG1191" t="s">
        <v>8603</v>
      </c>
      <c r="AH1191" t="s">
        <v>8883</v>
      </c>
      <c r="AJ1191">
        <v>13931513233</v>
      </c>
      <c r="AL1191" t="s">
        <v>5951</v>
      </c>
      <c r="AM1191" t="s">
        <v>6657</v>
      </c>
      <c r="AN1191" t="s">
        <v>5634</v>
      </c>
      <c r="AO1191" t="s">
        <v>5541</v>
      </c>
      <c r="AP1191" t="s">
        <v>7195</v>
      </c>
      <c r="AT1191" t="s">
        <v>4998</v>
      </c>
      <c r="AU1191" t="s">
        <v>5252</v>
      </c>
      <c r="AV1191" t="s">
        <v>5253</v>
      </c>
      <c r="AW1191" t="s">
        <v>8643</v>
      </c>
    </row>
    <row r="1192" spans="1:49" x14ac:dyDescent="0.2">
      <c r="A1192">
        <v>1191</v>
      </c>
      <c r="B1192" t="s">
        <v>426</v>
      </c>
      <c r="C1192">
        <v>10000187</v>
      </c>
      <c r="H1192">
        <v>82</v>
      </c>
      <c r="J1192">
        <v>9001171</v>
      </c>
      <c r="K1192" t="s">
        <v>426</v>
      </c>
      <c r="L1192" t="s">
        <v>7440</v>
      </c>
      <c r="M1192">
        <v>202068</v>
      </c>
      <c r="N1192" t="s">
        <v>4991</v>
      </c>
      <c r="P1192" t="s">
        <v>6371</v>
      </c>
      <c r="Q1192" t="s">
        <v>7281</v>
      </c>
      <c r="T1192" t="s">
        <v>3215</v>
      </c>
      <c r="U1192" t="s">
        <v>4992</v>
      </c>
      <c r="V1192" t="s">
        <v>7441</v>
      </c>
      <c r="W1192" t="s">
        <v>160</v>
      </c>
      <c r="X1192" t="s">
        <v>6057</v>
      </c>
      <c r="Y1192" t="s">
        <v>5528</v>
      </c>
      <c r="Z1192" t="s">
        <v>5528</v>
      </c>
      <c r="AD1192" t="s">
        <v>5356</v>
      </c>
      <c r="AE1192">
        <v>24</v>
      </c>
      <c r="AF1192" t="s">
        <v>8614</v>
      </c>
      <c r="AG1192" t="s">
        <v>8603</v>
      </c>
      <c r="AH1192" t="s">
        <v>5318</v>
      </c>
      <c r="AJ1192">
        <v>18242288139</v>
      </c>
      <c r="AL1192" t="s">
        <v>5010</v>
      </c>
      <c r="AM1192" t="s">
        <v>5010</v>
      </c>
      <c r="AN1192" t="s">
        <v>7442</v>
      </c>
      <c r="AO1192" t="s">
        <v>5044</v>
      </c>
      <c r="AP1192" t="s">
        <v>7195</v>
      </c>
      <c r="AT1192" t="s">
        <v>4998</v>
      </c>
      <c r="AU1192" t="s">
        <v>5252</v>
      </c>
      <c r="AV1192" t="s">
        <v>5253</v>
      </c>
      <c r="AW1192" t="s">
        <v>8643</v>
      </c>
    </row>
    <row r="1193" spans="1:49" hidden="1" x14ac:dyDescent="0.2">
      <c r="A1193">
        <v>1192</v>
      </c>
      <c r="B1193" t="s">
        <v>426</v>
      </c>
      <c r="C1193">
        <v>10000187</v>
      </c>
      <c r="H1193">
        <v>83</v>
      </c>
      <c r="J1193">
        <v>9001172</v>
      </c>
      <c r="K1193" t="s">
        <v>426</v>
      </c>
      <c r="L1193" t="s">
        <v>7443</v>
      </c>
      <c r="M1193">
        <v>30078</v>
      </c>
      <c r="N1193" t="s">
        <v>4991</v>
      </c>
      <c r="O1193" t="s">
        <v>3226</v>
      </c>
      <c r="Q1193" t="s">
        <v>6336</v>
      </c>
      <c r="S1193">
        <v>43678</v>
      </c>
      <c r="T1193" t="s">
        <v>3215</v>
      </c>
      <c r="U1193" t="s">
        <v>4992</v>
      </c>
      <c r="V1193" t="s">
        <v>7444</v>
      </c>
      <c r="W1193" t="s">
        <v>125</v>
      </c>
      <c r="X1193" t="s">
        <v>6057</v>
      </c>
      <c r="Y1193" t="s">
        <v>8589</v>
      </c>
      <c r="Z1193" t="s">
        <v>6071</v>
      </c>
      <c r="AA1193" t="s">
        <v>5048</v>
      </c>
      <c r="AB1193" t="s">
        <v>8593</v>
      </c>
      <c r="AD1193" t="s">
        <v>7564</v>
      </c>
      <c r="AE1193">
        <v>49</v>
      </c>
      <c r="AF1193" t="s">
        <v>8591</v>
      </c>
      <c r="AG1193" t="s">
        <v>8592</v>
      </c>
      <c r="AH1193" t="s">
        <v>9025</v>
      </c>
      <c r="AJ1193">
        <v>13513053391</v>
      </c>
      <c r="AL1193" t="s">
        <v>5387</v>
      </c>
      <c r="AM1193" t="s">
        <v>5387</v>
      </c>
      <c r="AN1193" t="s">
        <v>7445</v>
      </c>
      <c r="AO1193" t="s">
        <v>7446</v>
      </c>
      <c r="AP1193" t="s">
        <v>7351</v>
      </c>
      <c r="AT1193" t="s">
        <v>4998</v>
      </c>
      <c r="AU1193" t="s">
        <v>5252</v>
      </c>
      <c r="AV1193" t="s">
        <v>5253</v>
      </c>
      <c r="AW1193" t="s">
        <v>8643</v>
      </c>
    </row>
    <row r="1194" spans="1:49" x14ac:dyDescent="0.2">
      <c r="A1194">
        <v>1193</v>
      </c>
      <c r="B1194" t="s">
        <v>426</v>
      </c>
      <c r="C1194">
        <v>10000187</v>
      </c>
      <c r="H1194">
        <v>84</v>
      </c>
      <c r="J1194">
        <v>9001173</v>
      </c>
      <c r="K1194" t="s">
        <v>426</v>
      </c>
      <c r="L1194" t="s">
        <v>7447</v>
      </c>
      <c r="M1194">
        <v>200449</v>
      </c>
      <c r="N1194" t="s">
        <v>5513</v>
      </c>
      <c r="P1194" t="s">
        <v>9021</v>
      </c>
      <c r="Q1194" t="s">
        <v>9237</v>
      </c>
      <c r="S1194">
        <v>43709</v>
      </c>
      <c r="T1194" t="s">
        <v>3215</v>
      </c>
      <c r="U1194" t="s">
        <v>4992</v>
      </c>
      <c r="V1194" t="s">
        <v>7448</v>
      </c>
      <c r="W1194" t="s">
        <v>160</v>
      </c>
      <c r="X1194" t="s">
        <v>6057</v>
      </c>
      <c r="Y1194" t="s">
        <v>5528</v>
      </c>
      <c r="Z1194" t="s">
        <v>5528</v>
      </c>
      <c r="AC1194" t="s">
        <v>5824</v>
      </c>
      <c r="AD1194" t="s">
        <v>8162</v>
      </c>
      <c r="AE1194">
        <v>31</v>
      </c>
      <c r="AF1194" t="s">
        <v>8602</v>
      </c>
      <c r="AG1194" t="s">
        <v>8603</v>
      </c>
      <c r="AH1194" t="s">
        <v>5243</v>
      </c>
      <c r="AJ1194">
        <v>18131520801</v>
      </c>
      <c r="AL1194" t="s">
        <v>5387</v>
      </c>
      <c r="AM1194" t="s">
        <v>5387</v>
      </c>
      <c r="AN1194" t="s">
        <v>9026</v>
      </c>
      <c r="AO1194" t="s">
        <v>7449</v>
      </c>
      <c r="AP1194" t="s">
        <v>5166</v>
      </c>
      <c r="AT1194" t="s">
        <v>4998</v>
      </c>
      <c r="AU1194" t="s">
        <v>5252</v>
      </c>
      <c r="AV1194" t="s">
        <v>5253</v>
      </c>
      <c r="AW1194" t="s">
        <v>8643</v>
      </c>
    </row>
    <row r="1195" spans="1:49" x14ac:dyDescent="0.2">
      <c r="A1195">
        <v>1194</v>
      </c>
      <c r="B1195" t="s">
        <v>426</v>
      </c>
      <c r="C1195">
        <v>10000187</v>
      </c>
      <c r="H1195">
        <v>85</v>
      </c>
      <c r="J1195">
        <v>9001174</v>
      </c>
      <c r="K1195" t="s">
        <v>426</v>
      </c>
      <c r="L1195" t="s">
        <v>7450</v>
      </c>
      <c r="M1195">
        <v>16101</v>
      </c>
      <c r="N1195" t="s">
        <v>5513</v>
      </c>
      <c r="P1195" t="s">
        <v>9020</v>
      </c>
      <c r="Q1195" t="s">
        <v>7348</v>
      </c>
      <c r="S1195">
        <v>43709</v>
      </c>
      <c r="T1195" t="s">
        <v>3215</v>
      </c>
      <c r="U1195" t="s">
        <v>4992</v>
      </c>
      <c r="V1195" t="s">
        <v>7451</v>
      </c>
      <c r="W1195" t="s">
        <v>160</v>
      </c>
      <c r="X1195" t="s">
        <v>6057</v>
      </c>
      <c r="Y1195" t="s">
        <v>5528</v>
      </c>
      <c r="Z1195" t="s">
        <v>5528</v>
      </c>
      <c r="AC1195" t="s">
        <v>5487</v>
      </c>
      <c r="AD1195" t="s">
        <v>8163</v>
      </c>
      <c r="AE1195">
        <v>33</v>
      </c>
      <c r="AF1195" t="s">
        <v>8604</v>
      </c>
      <c r="AG1195" t="s">
        <v>8603</v>
      </c>
      <c r="AH1195" t="s">
        <v>6720</v>
      </c>
      <c r="AJ1195">
        <v>13933371066</v>
      </c>
      <c r="AL1195" t="s">
        <v>5010</v>
      </c>
      <c r="AM1195" t="s">
        <v>5010</v>
      </c>
      <c r="AN1195" t="s">
        <v>7452</v>
      </c>
      <c r="AO1195" t="s">
        <v>5394</v>
      </c>
      <c r="AP1195" t="s">
        <v>5166</v>
      </c>
      <c r="AT1195" t="s">
        <v>4998</v>
      </c>
      <c r="AU1195" t="s">
        <v>5252</v>
      </c>
      <c r="AV1195" t="s">
        <v>5253</v>
      </c>
      <c r="AW1195" t="s">
        <v>8643</v>
      </c>
    </row>
    <row r="1196" spans="1:49" hidden="1" x14ac:dyDescent="0.2">
      <c r="A1196">
        <v>1195</v>
      </c>
      <c r="B1196" t="s">
        <v>426</v>
      </c>
      <c r="C1196">
        <v>10000187</v>
      </c>
      <c r="H1196">
        <v>86</v>
      </c>
      <c r="J1196">
        <v>9001175</v>
      </c>
      <c r="K1196" t="s">
        <v>426</v>
      </c>
      <c r="L1196" t="s">
        <v>7453</v>
      </c>
      <c r="M1196">
        <v>16514</v>
      </c>
      <c r="N1196" t="s">
        <v>5513</v>
      </c>
      <c r="P1196" t="s">
        <v>6367</v>
      </c>
      <c r="Q1196" t="s">
        <v>7767</v>
      </c>
      <c r="T1196" t="s">
        <v>3215</v>
      </c>
      <c r="U1196" t="s">
        <v>4992</v>
      </c>
      <c r="V1196" t="s">
        <v>7454</v>
      </c>
      <c r="W1196" t="s">
        <v>160</v>
      </c>
      <c r="X1196" t="s">
        <v>6057</v>
      </c>
      <c r="Y1196" t="s">
        <v>5528</v>
      </c>
      <c r="Z1196" t="s">
        <v>5528</v>
      </c>
      <c r="AC1196" t="s">
        <v>5049</v>
      </c>
      <c r="AD1196" t="s">
        <v>8164</v>
      </c>
      <c r="AE1196">
        <v>37</v>
      </c>
      <c r="AF1196" t="s">
        <v>8607</v>
      </c>
      <c r="AG1196" t="s">
        <v>8592</v>
      </c>
      <c r="AH1196" t="s">
        <v>6783</v>
      </c>
      <c r="AJ1196">
        <v>13930556167</v>
      </c>
      <c r="AL1196" t="s">
        <v>7455</v>
      </c>
      <c r="AM1196" t="s">
        <v>5010</v>
      </c>
      <c r="AN1196" t="s">
        <v>5132</v>
      </c>
      <c r="AO1196" t="s">
        <v>5037</v>
      </c>
      <c r="AP1196" t="s">
        <v>5166</v>
      </c>
      <c r="AT1196" t="s">
        <v>4998</v>
      </c>
      <c r="AU1196" t="s">
        <v>5252</v>
      </c>
      <c r="AV1196" t="s">
        <v>5253</v>
      </c>
      <c r="AW1196" t="s">
        <v>8643</v>
      </c>
    </row>
    <row r="1197" spans="1:49" hidden="1" x14ac:dyDescent="0.2">
      <c r="A1197">
        <v>1196</v>
      </c>
      <c r="B1197" t="s">
        <v>426</v>
      </c>
      <c r="C1197">
        <v>10000187</v>
      </c>
      <c r="H1197">
        <v>87</v>
      </c>
      <c r="J1197">
        <v>9001176</v>
      </c>
      <c r="K1197" t="s">
        <v>426</v>
      </c>
      <c r="L1197" t="s">
        <v>7456</v>
      </c>
      <c r="M1197">
        <v>16536</v>
      </c>
      <c r="N1197" t="s">
        <v>5513</v>
      </c>
      <c r="P1197" t="s">
        <v>6367</v>
      </c>
      <c r="Q1197" t="s">
        <v>7767</v>
      </c>
      <c r="T1197" t="s">
        <v>3215</v>
      </c>
      <c r="U1197" t="s">
        <v>4992</v>
      </c>
      <c r="V1197" t="s">
        <v>7457</v>
      </c>
      <c r="W1197" t="s">
        <v>160</v>
      </c>
      <c r="X1197" t="s">
        <v>6057</v>
      </c>
      <c r="Y1197" t="s">
        <v>5528</v>
      </c>
      <c r="Z1197" t="s">
        <v>5528</v>
      </c>
      <c r="AC1197" t="s">
        <v>5049</v>
      </c>
      <c r="AD1197" t="s">
        <v>8165</v>
      </c>
      <c r="AE1197">
        <v>40</v>
      </c>
      <c r="AF1197" t="s">
        <v>8607</v>
      </c>
      <c r="AG1197" t="s">
        <v>8592</v>
      </c>
      <c r="AH1197" t="s">
        <v>6720</v>
      </c>
      <c r="AJ1197">
        <v>15127452108</v>
      </c>
      <c r="AL1197" t="s">
        <v>5010</v>
      </c>
      <c r="AM1197" t="s">
        <v>5010</v>
      </c>
      <c r="AN1197" t="s">
        <v>6221</v>
      </c>
      <c r="AO1197" t="s">
        <v>5142</v>
      </c>
      <c r="AP1197" t="s">
        <v>5166</v>
      </c>
      <c r="AT1197" t="s">
        <v>4998</v>
      </c>
      <c r="AU1197" t="s">
        <v>5252</v>
      </c>
      <c r="AV1197" t="s">
        <v>5253</v>
      </c>
      <c r="AW1197" t="s">
        <v>8643</v>
      </c>
    </row>
    <row r="1198" spans="1:49" x14ac:dyDescent="0.2">
      <c r="A1198">
        <v>1197</v>
      </c>
      <c r="B1198" t="s">
        <v>426</v>
      </c>
      <c r="C1198">
        <v>10000187</v>
      </c>
      <c r="H1198">
        <v>88</v>
      </c>
      <c r="J1198">
        <v>9001177</v>
      </c>
      <c r="K1198" t="s">
        <v>426</v>
      </c>
      <c r="L1198" t="s">
        <v>583</v>
      </c>
      <c r="M1198">
        <v>16539</v>
      </c>
      <c r="N1198" t="s">
        <v>5513</v>
      </c>
      <c r="P1198" t="s">
        <v>9014</v>
      </c>
      <c r="Q1198" t="s">
        <v>7768</v>
      </c>
      <c r="T1198" t="s">
        <v>3215</v>
      </c>
      <c r="U1198" t="s">
        <v>5130</v>
      </c>
      <c r="V1198" t="s">
        <v>7458</v>
      </c>
      <c r="W1198" t="s">
        <v>160</v>
      </c>
      <c r="X1198" t="s">
        <v>6057</v>
      </c>
      <c r="Y1198" t="s">
        <v>5528</v>
      </c>
      <c r="Z1198" t="s">
        <v>5528</v>
      </c>
      <c r="AC1198" t="s">
        <v>5049</v>
      </c>
      <c r="AD1198" t="s">
        <v>8166</v>
      </c>
      <c r="AE1198">
        <v>35</v>
      </c>
      <c r="AF1198" t="s">
        <v>8604</v>
      </c>
      <c r="AG1198" t="s">
        <v>8603</v>
      </c>
      <c r="AH1198" t="s">
        <v>6720</v>
      </c>
      <c r="AJ1198">
        <v>13930590923</v>
      </c>
      <c r="AL1198" t="s">
        <v>5387</v>
      </c>
      <c r="AM1198" t="s">
        <v>5387</v>
      </c>
      <c r="AN1198" t="s">
        <v>5694</v>
      </c>
      <c r="AO1198" t="s">
        <v>7459</v>
      </c>
      <c r="AP1198" t="s">
        <v>5166</v>
      </c>
      <c r="AT1198" t="s">
        <v>4998</v>
      </c>
      <c r="AU1198" t="s">
        <v>5252</v>
      </c>
      <c r="AV1198" t="s">
        <v>5253</v>
      </c>
      <c r="AW1198" t="s">
        <v>8643</v>
      </c>
    </row>
    <row r="1199" spans="1:49" x14ac:dyDescent="0.2">
      <c r="A1199">
        <v>1198</v>
      </c>
      <c r="B1199" t="s">
        <v>426</v>
      </c>
      <c r="C1199">
        <v>10000187</v>
      </c>
      <c r="H1199">
        <v>89</v>
      </c>
      <c r="J1199">
        <v>9001178</v>
      </c>
      <c r="K1199" t="s">
        <v>426</v>
      </c>
      <c r="L1199" t="s">
        <v>7460</v>
      </c>
      <c r="M1199">
        <v>16561</v>
      </c>
      <c r="N1199" t="s">
        <v>5513</v>
      </c>
      <c r="P1199" t="s">
        <v>6367</v>
      </c>
      <c r="Q1199" t="s">
        <v>7769</v>
      </c>
      <c r="T1199" t="s">
        <v>3215</v>
      </c>
      <c r="U1199" t="s">
        <v>4992</v>
      </c>
      <c r="V1199" t="s">
        <v>7461</v>
      </c>
      <c r="W1199" t="s">
        <v>160</v>
      </c>
      <c r="X1199" t="s">
        <v>6057</v>
      </c>
      <c r="Y1199" t="s">
        <v>5528</v>
      </c>
      <c r="Z1199" t="s">
        <v>5528</v>
      </c>
      <c r="AC1199" t="s">
        <v>5049</v>
      </c>
      <c r="AD1199" t="s">
        <v>8167</v>
      </c>
      <c r="AE1199">
        <v>33</v>
      </c>
      <c r="AF1199" t="s">
        <v>8604</v>
      </c>
      <c r="AG1199" t="s">
        <v>8603</v>
      </c>
      <c r="AH1199" t="s">
        <v>6720</v>
      </c>
      <c r="AJ1199">
        <v>13933448629</v>
      </c>
      <c r="AL1199" t="s">
        <v>5387</v>
      </c>
      <c r="AM1199" t="s">
        <v>5387</v>
      </c>
      <c r="AN1199" t="s">
        <v>7462</v>
      </c>
      <c r="AO1199" t="s">
        <v>5194</v>
      </c>
      <c r="AP1199" t="s">
        <v>5166</v>
      </c>
      <c r="AT1199" t="s">
        <v>4998</v>
      </c>
      <c r="AU1199" t="s">
        <v>5252</v>
      </c>
      <c r="AV1199" t="s">
        <v>5253</v>
      </c>
      <c r="AW1199" t="s">
        <v>8643</v>
      </c>
    </row>
    <row r="1200" spans="1:49" x14ac:dyDescent="0.2">
      <c r="A1200">
        <v>1199</v>
      </c>
      <c r="B1200" t="s">
        <v>426</v>
      </c>
      <c r="C1200">
        <v>10000187</v>
      </c>
      <c r="H1200">
        <v>90</v>
      </c>
      <c r="J1200">
        <v>9001179</v>
      </c>
      <c r="K1200" t="s">
        <v>426</v>
      </c>
      <c r="L1200" t="s">
        <v>7463</v>
      </c>
      <c r="M1200">
        <v>16575</v>
      </c>
      <c r="N1200" t="s">
        <v>5513</v>
      </c>
      <c r="P1200" t="s">
        <v>6367</v>
      </c>
      <c r="Q1200" t="s">
        <v>7767</v>
      </c>
      <c r="T1200" t="s">
        <v>3215</v>
      </c>
      <c r="U1200" t="s">
        <v>4992</v>
      </c>
      <c r="V1200" t="s">
        <v>7464</v>
      </c>
      <c r="W1200" t="s">
        <v>160</v>
      </c>
      <c r="X1200" t="s">
        <v>6057</v>
      </c>
      <c r="Y1200" t="s">
        <v>5528</v>
      </c>
      <c r="Z1200" t="s">
        <v>5528</v>
      </c>
      <c r="AC1200" t="s">
        <v>5487</v>
      </c>
      <c r="AD1200" t="s">
        <v>8168</v>
      </c>
      <c r="AE1200">
        <v>30</v>
      </c>
      <c r="AF1200" t="s">
        <v>8602</v>
      </c>
      <c r="AG1200" t="s">
        <v>8603</v>
      </c>
      <c r="AH1200" t="s">
        <v>6720</v>
      </c>
      <c r="AJ1200">
        <v>17796956499</v>
      </c>
      <c r="AL1200" t="s">
        <v>5010</v>
      </c>
      <c r="AM1200" t="s">
        <v>5010</v>
      </c>
      <c r="AN1200" t="s">
        <v>5988</v>
      </c>
      <c r="AO1200" t="s">
        <v>7465</v>
      </c>
      <c r="AT1200" t="s">
        <v>4998</v>
      </c>
      <c r="AU1200" t="s">
        <v>5252</v>
      </c>
      <c r="AV1200" t="s">
        <v>5253</v>
      </c>
      <c r="AW1200" t="s">
        <v>8643</v>
      </c>
    </row>
    <row r="1201" spans="1:49" hidden="1" x14ac:dyDescent="0.2">
      <c r="A1201">
        <v>1200</v>
      </c>
      <c r="B1201" t="s">
        <v>426</v>
      </c>
      <c r="C1201">
        <v>10000187</v>
      </c>
      <c r="H1201">
        <v>91</v>
      </c>
      <c r="J1201">
        <v>9001180</v>
      </c>
      <c r="K1201" t="s">
        <v>426</v>
      </c>
      <c r="L1201" t="s">
        <v>7466</v>
      </c>
      <c r="M1201">
        <v>16605</v>
      </c>
      <c r="N1201" t="s">
        <v>5007</v>
      </c>
      <c r="O1201" t="s">
        <v>3222</v>
      </c>
      <c r="Q1201" t="s">
        <v>7765</v>
      </c>
      <c r="S1201">
        <v>43629</v>
      </c>
      <c r="T1201" t="s">
        <v>3216</v>
      </c>
      <c r="U1201" t="s">
        <v>4992</v>
      </c>
      <c r="V1201" t="s">
        <v>7467</v>
      </c>
      <c r="W1201" t="s">
        <v>105</v>
      </c>
      <c r="X1201" t="s">
        <v>6057</v>
      </c>
      <c r="Y1201" t="s">
        <v>8600</v>
      </c>
      <c r="Z1201" t="s">
        <v>5528</v>
      </c>
      <c r="AC1201" t="s">
        <v>5049</v>
      </c>
      <c r="AD1201" t="s">
        <v>8169</v>
      </c>
      <c r="AE1201">
        <v>37</v>
      </c>
      <c r="AF1201" t="s">
        <v>8607</v>
      </c>
      <c r="AG1201" t="s">
        <v>8592</v>
      </c>
      <c r="AH1201" t="s">
        <v>6783</v>
      </c>
      <c r="AJ1201">
        <v>15031881062</v>
      </c>
      <c r="AL1201" t="s">
        <v>5010</v>
      </c>
      <c r="AM1201" t="s">
        <v>5387</v>
      </c>
      <c r="AN1201" t="s">
        <v>9027</v>
      </c>
      <c r="AO1201" t="s">
        <v>5240</v>
      </c>
      <c r="AP1201" t="s">
        <v>5166</v>
      </c>
      <c r="AT1201" t="s">
        <v>4998</v>
      </c>
      <c r="AU1201" t="s">
        <v>5252</v>
      </c>
      <c r="AV1201" t="s">
        <v>5253</v>
      </c>
      <c r="AW1201" t="s">
        <v>8643</v>
      </c>
    </row>
    <row r="1202" spans="1:49" hidden="1" x14ac:dyDescent="0.2">
      <c r="A1202">
        <v>1201</v>
      </c>
      <c r="B1202" t="s">
        <v>426</v>
      </c>
      <c r="C1202">
        <v>10000187</v>
      </c>
      <c r="H1202">
        <v>92</v>
      </c>
      <c r="J1202">
        <v>9001181</v>
      </c>
      <c r="K1202" t="s">
        <v>426</v>
      </c>
      <c r="L1202" t="s">
        <v>7468</v>
      </c>
      <c r="M1202">
        <v>16606</v>
      </c>
      <c r="N1202" t="s">
        <v>5007</v>
      </c>
      <c r="O1202" t="s">
        <v>3222</v>
      </c>
      <c r="Q1202" t="s">
        <v>6342</v>
      </c>
      <c r="S1202">
        <v>43678</v>
      </c>
      <c r="T1202" t="s">
        <v>3216</v>
      </c>
      <c r="U1202" t="s">
        <v>5130</v>
      </c>
      <c r="V1202" t="s">
        <v>7469</v>
      </c>
      <c r="W1202" t="s">
        <v>105</v>
      </c>
      <c r="X1202" t="s">
        <v>6057</v>
      </c>
      <c r="Y1202" t="s">
        <v>8600</v>
      </c>
      <c r="Z1202" t="s">
        <v>5528</v>
      </c>
      <c r="AC1202" t="s">
        <v>5049</v>
      </c>
      <c r="AD1202" t="s">
        <v>8170</v>
      </c>
      <c r="AE1202">
        <v>37</v>
      </c>
      <c r="AF1202" t="s">
        <v>8607</v>
      </c>
      <c r="AG1202" t="s">
        <v>8592</v>
      </c>
      <c r="AH1202" t="s">
        <v>6783</v>
      </c>
      <c r="AJ1202">
        <v>15633606831</v>
      </c>
      <c r="AL1202" t="s">
        <v>5010</v>
      </c>
      <c r="AM1202" t="s">
        <v>5387</v>
      </c>
      <c r="AN1202" t="s">
        <v>5176</v>
      </c>
      <c r="AO1202" t="s">
        <v>5240</v>
      </c>
      <c r="AP1202" t="s">
        <v>5166</v>
      </c>
      <c r="AT1202" t="s">
        <v>4998</v>
      </c>
      <c r="AU1202" t="s">
        <v>5252</v>
      </c>
      <c r="AV1202" t="s">
        <v>5253</v>
      </c>
      <c r="AW1202" t="s">
        <v>8643</v>
      </c>
    </row>
    <row r="1203" spans="1:49" x14ac:dyDescent="0.2">
      <c r="A1203">
        <v>1202</v>
      </c>
      <c r="B1203" t="s">
        <v>426</v>
      </c>
      <c r="C1203">
        <v>10000187</v>
      </c>
      <c r="H1203">
        <v>93</v>
      </c>
      <c r="J1203">
        <v>9001182</v>
      </c>
      <c r="K1203" t="s">
        <v>426</v>
      </c>
      <c r="L1203" t="s">
        <v>7470</v>
      </c>
      <c r="M1203">
        <v>16730</v>
      </c>
      <c r="N1203" t="s">
        <v>5513</v>
      </c>
      <c r="P1203" t="s">
        <v>6367</v>
      </c>
      <c r="Q1203" t="s">
        <v>7767</v>
      </c>
      <c r="T1203" t="s">
        <v>3215</v>
      </c>
      <c r="U1203" t="s">
        <v>4992</v>
      </c>
      <c r="V1203" t="s">
        <v>7471</v>
      </c>
      <c r="W1203" t="s">
        <v>160</v>
      </c>
      <c r="X1203" t="s">
        <v>6057</v>
      </c>
      <c r="Y1203" t="s">
        <v>5528</v>
      </c>
      <c r="Z1203" t="s">
        <v>5528</v>
      </c>
      <c r="AC1203" t="s">
        <v>5487</v>
      </c>
      <c r="AD1203" t="s">
        <v>8171</v>
      </c>
      <c r="AE1203">
        <v>31</v>
      </c>
      <c r="AF1203" t="s">
        <v>8604</v>
      </c>
      <c r="AG1203" t="s">
        <v>8603</v>
      </c>
      <c r="AH1203" t="s">
        <v>6720</v>
      </c>
      <c r="AJ1203">
        <v>15081585624</v>
      </c>
      <c r="AL1203" t="s">
        <v>5387</v>
      </c>
      <c r="AM1203" t="s">
        <v>5387</v>
      </c>
      <c r="AN1203" t="s">
        <v>5176</v>
      </c>
      <c r="AO1203" t="s">
        <v>7472</v>
      </c>
      <c r="AP1203" t="s">
        <v>5166</v>
      </c>
      <c r="AT1203" t="s">
        <v>4998</v>
      </c>
      <c r="AU1203" t="s">
        <v>5252</v>
      </c>
      <c r="AV1203" t="s">
        <v>5253</v>
      </c>
      <c r="AW1203" t="s">
        <v>8643</v>
      </c>
    </row>
    <row r="1204" spans="1:49" x14ac:dyDescent="0.2">
      <c r="A1204">
        <v>1203</v>
      </c>
      <c r="B1204" t="s">
        <v>426</v>
      </c>
      <c r="C1204">
        <v>10000187</v>
      </c>
      <c r="H1204">
        <v>94</v>
      </c>
      <c r="J1204">
        <v>9001183</v>
      </c>
      <c r="K1204" t="s">
        <v>426</v>
      </c>
      <c r="L1204" t="s">
        <v>7473</v>
      </c>
      <c r="M1204">
        <v>38555</v>
      </c>
      <c r="N1204" t="s">
        <v>5513</v>
      </c>
      <c r="P1204" t="s">
        <v>6367</v>
      </c>
      <c r="Q1204" t="s">
        <v>7770</v>
      </c>
      <c r="T1204" t="s">
        <v>3215</v>
      </c>
      <c r="U1204" t="s">
        <v>4992</v>
      </c>
      <c r="V1204" t="s">
        <v>7474</v>
      </c>
      <c r="W1204" t="s">
        <v>160</v>
      </c>
      <c r="X1204" t="s">
        <v>6057</v>
      </c>
      <c r="Y1204" t="s">
        <v>5528</v>
      </c>
      <c r="Z1204" t="s">
        <v>5528</v>
      </c>
      <c r="AC1204" t="s">
        <v>5471</v>
      </c>
      <c r="AD1204" t="s">
        <v>8172</v>
      </c>
      <c r="AE1204">
        <v>33</v>
      </c>
      <c r="AF1204" t="s">
        <v>8604</v>
      </c>
      <c r="AG1204" t="s">
        <v>8603</v>
      </c>
      <c r="AH1204" t="s">
        <v>6720</v>
      </c>
      <c r="AJ1204">
        <v>13832836559</v>
      </c>
      <c r="AL1204" t="s">
        <v>5010</v>
      </c>
      <c r="AM1204" t="s">
        <v>5010</v>
      </c>
      <c r="AN1204" t="s">
        <v>5141</v>
      </c>
      <c r="AO1204" t="s">
        <v>5102</v>
      </c>
      <c r="AP1204" t="s">
        <v>5166</v>
      </c>
      <c r="AT1204" t="s">
        <v>4998</v>
      </c>
      <c r="AU1204" t="s">
        <v>5252</v>
      </c>
      <c r="AV1204" t="s">
        <v>5253</v>
      </c>
      <c r="AW1204" t="s">
        <v>8643</v>
      </c>
    </row>
    <row r="1205" spans="1:49" hidden="1" x14ac:dyDescent="0.2">
      <c r="A1205">
        <v>1204</v>
      </c>
      <c r="B1205" t="s">
        <v>426</v>
      </c>
      <c r="C1205">
        <v>10000187</v>
      </c>
      <c r="H1205">
        <v>95</v>
      </c>
      <c r="J1205">
        <v>9001184</v>
      </c>
      <c r="K1205" t="s">
        <v>426</v>
      </c>
      <c r="L1205" t="s">
        <v>7475</v>
      </c>
      <c r="M1205">
        <v>38574</v>
      </c>
      <c r="N1205" t="s">
        <v>5513</v>
      </c>
      <c r="P1205" t="s">
        <v>6367</v>
      </c>
      <c r="Q1205" t="s">
        <v>7766</v>
      </c>
      <c r="T1205" t="s">
        <v>3215</v>
      </c>
      <c r="U1205" t="s">
        <v>4992</v>
      </c>
      <c r="V1205" t="s">
        <v>7476</v>
      </c>
      <c r="W1205" t="s">
        <v>160</v>
      </c>
      <c r="X1205" t="s">
        <v>6057</v>
      </c>
      <c r="Y1205" t="s">
        <v>5528</v>
      </c>
      <c r="Z1205" t="s">
        <v>5528</v>
      </c>
      <c r="AC1205" t="s">
        <v>5471</v>
      </c>
      <c r="AD1205" t="s">
        <v>8173</v>
      </c>
      <c r="AE1205">
        <v>37</v>
      </c>
      <c r="AF1205" t="s">
        <v>8607</v>
      </c>
      <c r="AG1205" t="s">
        <v>8592</v>
      </c>
      <c r="AH1205" t="s">
        <v>6720</v>
      </c>
      <c r="AJ1205">
        <v>13903255033</v>
      </c>
      <c r="AL1205" t="s">
        <v>5010</v>
      </c>
      <c r="AM1205" t="s">
        <v>5010</v>
      </c>
      <c r="AN1205" t="s">
        <v>5132</v>
      </c>
      <c r="AO1205" t="s">
        <v>6085</v>
      </c>
      <c r="AP1205" t="s">
        <v>5166</v>
      </c>
      <c r="AT1205" t="s">
        <v>4998</v>
      </c>
      <c r="AU1205" t="s">
        <v>5252</v>
      </c>
      <c r="AV1205" t="s">
        <v>5253</v>
      </c>
      <c r="AW1205" t="s">
        <v>8643</v>
      </c>
    </row>
    <row r="1206" spans="1:49" hidden="1" x14ac:dyDescent="0.2">
      <c r="A1206">
        <v>1205</v>
      </c>
      <c r="B1206" t="s">
        <v>426</v>
      </c>
      <c r="C1206">
        <v>10000187</v>
      </c>
      <c r="H1206">
        <v>96</v>
      </c>
      <c r="J1206">
        <v>9001185</v>
      </c>
      <c r="K1206" t="s">
        <v>426</v>
      </c>
      <c r="L1206" t="s">
        <v>2873</v>
      </c>
      <c r="M1206">
        <v>200420</v>
      </c>
      <c r="N1206" t="s">
        <v>5513</v>
      </c>
      <c r="P1206" t="s">
        <v>9020</v>
      </c>
      <c r="Q1206" t="s">
        <v>7348</v>
      </c>
      <c r="S1206">
        <v>43709</v>
      </c>
      <c r="T1206" t="s">
        <v>3215</v>
      </c>
      <c r="U1206" t="s">
        <v>4992</v>
      </c>
      <c r="V1206" t="s">
        <v>7477</v>
      </c>
      <c r="W1206" t="s">
        <v>160</v>
      </c>
      <c r="X1206" t="s">
        <v>6057</v>
      </c>
      <c r="Y1206" t="s">
        <v>5528</v>
      </c>
      <c r="Z1206" t="s">
        <v>5528</v>
      </c>
      <c r="AC1206" t="s">
        <v>5824</v>
      </c>
      <c r="AD1206" t="s">
        <v>8174</v>
      </c>
      <c r="AE1206">
        <v>37</v>
      </c>
      <c r="AF1206" t="s">
        <v>8607</v>
      </c>
      <c r="AG1206" t="s">
        <v>8592</v>
      </c>
      <c r="AH1206" t="s">
        <v>6742</v>
      </c>
      <c r="AJ1206">
        <v>15175620026</v>
      </c>
      <c r="AL1206" t="s">
        <v>5387</v>
      </c>
      <c r="AM1206" t="s">
        <v>5387</v>
      </c>
      <c r="AN1206" t="s">
        <v>5158</v>
      </c>
      <c r="AO1206" t="s">
        <v>7478</v>
      </c>
      <c r="AP1206" t="s">
        <v>5166</v>
      </c>
      <c r="AT1206" t="s">
        <v>4998</v>
      </c>
      <c r="AU1206" t="s">
        <v>5252</v>
      </c>
      <c r="AV1206" t="s">
        <v>5253</v>
      </c>
      <c r="AW1206" t="s">
        <v>8643</v>
      </c>
    </row>
    <row r="1207" spans="1:49" x14ac:dyDescent="0.2">
      <c r="A1207">
        <v>1206</v>
      </c>
      <c r="B1207" t="s">
        <v>426</v>
      </c>
      <c r="C1207">
        <v>10000187</v>
      </c>
      <c r="H1207">
        <v>97</v>
      </c>
      <c r="J1207">
        <v>9001186</v>
      </c>
      <c r="K1207" t="s">
        <v>426</v>
      </c>
      <c r="L1207" t="s">
        <v>7479</v>
      </c>
      <c r="M1207">
        <v>200426</v>
      </c>
      <c r="N1207" t="s">
        <v>5513</v>
      </c>
      <c r="P1207" t="s">
        <v>6367</v>
      </c>
      <c r="Q1207" t="s">
        <v>7766</v>
      </c>
      <c r="T1207" t="s">
        <v>3215</v>
      </c>
      <c r="U1207" t="s">
        <v>4992</v>
      </c>
      <c r="V1207" t="s">
        <v>7480</v>
      </c>
      <c r="W1207" t="s">
        <v>160</v>
      </c>
      <c r="X1207" t="s">
        <v>6057</v>
      </c>
      <c r="Y1207" t="s">
        <v>5528</v>
      </c>
      <c r="Z1207" t="s">
        <v>5528</v>
      </c>
      <c r="AC1207" t="s">
        <v>5049</v>
      </c>
      <c r="AD1207" t="s">
        <v>5392</v>
      </c>
      <c r="AE1207">
        <v>35</v>
      </c>
      <c r="AF1207" t="s">
        <v>8604</v>
      </c>
      <c r="AG1207" t="s">
        <v>8603</v>
      </c>
      <c r="AH1207" t="s">
        <v>6742</v>
      </c>
      <c r="AJ1207">
        <v>15511506112</v>
      </c>
      <c r="AL1207" t="s">
        <v>5520</v>
      </c>
      <c r="AM1207" t="s">
        <v>5387</v>
      </c>
      <c r="AN1207">
        <v>0</v>
      </c>
      <c r="AO1207" t="s">
        <v>9028</v>
      </c>
      <c r="AP1207" t="s">
        <v>5166</v>
      </c>
      <c r="AT1207" t="s">
        <v>4998</v>
      </c>
      <c r="AU1207" t="s">
        <v>5252</v>
      </c>
      <c r="AV1207" t="s">
        <v>5253</v>
      </c>
      <c r="AW1207" t="s">
        <v>8643</v>
      </c>
    </row>
    <row r="1208" spans="1:49" x14ac:dyDescent="0.2">
      <c r="A1208">
        <v>1207</v>
      </c>
      <c r="B1208" t="s">
        <v>426</v>
      </c>
      <c r="C1208">
        <v>10000187</v>
      </c>
      <c r="H1208">
        <v>98</v>
      </c>
      <c r="J1208">
        <v>9001187</v>
      </c>
      <c r="K1208" t="s">
        <v>426</v>
      </c>
      <c r="L1208" t="s">
        <v>7481</v>
      </c>
      <c r="M1208">
        <v>200428</v>
      </c>
      <c r="N1208" t="s">
        <v>5513</v>
      </c>
      <c r="P1208" t="s">
        <v>6367</v>
      </c>
      <c r="Q1208" t="s">
        <v>7766</v>
      </c>
      <c r="T1208" t="s">
        <v>3215</v>
      </c>
      <c r="U1208" t="s">
        <v>4992</v>
      </c>
      <c r="V1208" t="s">
        <v>7482</v>
      </c>
      <c r="W1208" t="s">
        <v>160</v>
      </c>
      <c r="X1208" t="s">
        <v>6057</v>
      </c>
      <c r="Y1208" t="s">
        <v>5528</v>
      </c>
      <c r="Z1208" t="s">
        <v>5528</v>
      </c>
      <c r="AC1208" t="s">
        <v>5471</v>
      </c>
      <c r="AD1208" t="s">
        <v>8175</v>
      </c>
      <c r="AE1208">
        <v>35</v>
      </c>
      <c r="AF1208" t="s">
        <v>8604</v>
      </c>
      <c r="AG1208" t="s">
        <v>8603</v>
      </c>
      <c r="AH1208" t="s">
        <v>6742</v>
      </c>
      <c r="AJ1208">
        <v>13503151805</v>
      </c>
      <c r="AL1208" t="s">
        <v>5010</v>
      </c>
      <c r="AM1208" t="s">
        <v>5010</v>
      </c>
      <c r="AN1208" t="s">
        <v>7194</v>
      </c>
      <c r="AO1208" t="s">
        <v>5146</v>
      </c>
      <c r="AP1208" t="s">
        <v>5166</v>
      </c>
      <c r="AT1208" t="s">
        <v>4998</v>
      </c>
      <c r="AU1208" t="s">
        <v>5252</v>
      </c>
      <c r="AV1208" t="s">
        <v>5253</v>
      </c>
      <c r="AW1208" t="s">
        <v>8643</v>
      </c>
    </row>
    <row r="1209" spans="1:49" x14ac:dyDescent="0.2">
      <c r="A1209">
        <v>1208</v>
      </c>
      <c r="B1209" t="s">
        <v>426</v>
      </c>
      <c r="C1209">
        <v>10000187</v>
      </c>
      <c r="H1209">
        <v>99</v>
      </c>
      <c r="J1209">
        <v>9001188</v>
      </c>
      <c r="K1209" t="s">
        <v>426</v>
      </c>
      <c r="L1209" t="s">
        <v>886</v>
      </c>
      <c r="M1209">
        <v>200451</v>
      </c>
      <c r="N1209" t="s">
        <v>5513</v>
      </c>
      <c r="P1209" t="s">
        <v>9021</v>
      </c>
      <c r="Q1209" t="s">
        <v>9235</v>
      </c>
      <c r="S1209">
        <v>43709</v>
      </c>
      <c r="T1209" t="s">
        <v>3215</v>
      </c>
      <c r="U1209" t="s">
        <v>4992</v>
      </c>
      <c r="V1209" t="s">
        <v>7483</v>
      </c>
      <c r="W1209" t="s">
        <v>160</v>
      </c>
      <c r="X1209" t="s">
        <v>6057</v>
      </c>
      <c r="Y1209" t="s">
        <v>5528</v>
      </c>
      <c r="Z1209" t="s">
        <v>5528</v>
      </c>
      <c r="AC1209" t="s">
        <v>5824</v>
      </c>
      <c r="AD1209" t="s">
        <v>8176</v>
      </c>
      <c r="AE1209">
        <v>33</v>
      </c>
      <c r="AF1209" t="s">
        <v>8604</v>
      </c>
      <c r="AG1209" t="s">
        <v>8603</v>
      </c>
      <c r="AH1209" t="s">
        <v>5243</v>
      </c>
      <c r="AJ1209">
        <v>15032555177</v>
      </c>
      <c r="AL1209" t="s">
        <v>5010</v>
      </c>
      <c r="AM1209" t="s">
        <v>5387</v>
      </c>
      <c r="AN1209" t="s">
        <v>5749</v>
      </c>
      <c r="AO1209" t="s">
        <v>5394</v>
      </c>
      <c r="AP1209" t="s">
        <v>5166</v>
      </c>
      <c r="AT1209" t="s">
        <v>4998</v>
      </c>
      <c r="AU1209" t="s">
        <v>5252</v>
      </c>
      <c r="AV1209" t="s">
        <v>5253</v>
      </c>
      <c r="AW1209" t="s">
        <v>8643</v>
      </c>
    </row>
    <row r="1210" spans="1:49" x14ac:dyDescent="0.2">
      <c r="A1210">
        <v>1209</v>
      </c>
      <c r="B1210" t="s">
        <v>426</v>
      </c>
      <c r="C1210">
        <v>10000187</v>
      </c>
      <c r="H1210">
        <v>100</v>
      </c>
      <c r="J1210">
        <v>9001189</v>
      </c>
      <c r="K1210" t="s">
        <v>426</v>
      </c>
      <c r="L1210" t="s">
        <v>7484</v>
      </c>
      <c r="M1210">
        <v>200453</v>
      </c>
      <c r="N1210" t="s">
        <v>5513</v>
      </c>
      <c r="P1210" t="s">
        <v>9021</v>
      </c>
      <c r="Q1210" t="s">
        <v>9235</v>
      </c>
      <c r="S1210">
        <v>43709</v>
      </c>
      <c r="T1210" t="s">
        <v>3215</v>
      </c>
      <c r="U1210" t="s">
        <v>4992</v>
      </c>
      <c r="V1210" t="s">
        <v>7485</v>
      </c>
      <c r="W1210" t="s">
        <v>160</v>
      </c>
      <c r="X1210" t="s">
        <v>6057</v>
      </c>
      <c r="Y1210" t="s">
        <v>5528</v>
      </c>
      <c r="Z1210" t="s">
        <v>5528</v>
      </c>
      <c r="AC1210" t="s">
        <v>5049</v>
      </c>
      <c r="AD1210" t="s">
        <v>8177</v>
      </c>
      <c r="AE1210">
        <v>34</v>
      </c>
      <c r="AF1210" t="s">
        <v>8604</v>
      </c>
      <c r="AG1210" t="s">
        <v>8603</v>
      </c>
      <c r="AH1210" t="s">
        <v>8769</v>
      </c>
      <c r="AJ1210">
        <v>15633463721</v>
      </c>
      <c r="AL1210" t="s">
        <v>5010</v>
      </c>
      <c r="AM1210" t="s">
        <v>5010</v>
      </c>
      <c r="AN1210" t="s">
        <v>6090</v>
      </c>
      <c r="AO1210" t="s">
        <v>6287</v>
      </c>
      <c r="AP1210" t="s">
        <v>5166</v>
      </c>
      <c r="AT1210" t="s">
        <v>4998</v>
      </c>
      <c r="AU1210" t="s">
        <v>5252</v>
      </c>
      <c r="AV1210" t="s">
        <v>5253</v>
      </c>
      <c r="AW1210" t="s">
        <v>8643</v>
      </c>
    </row>
    <row r="1211" spans="1:49" x14ac:dyDescent="0.2">
      <c r="A1211">
        <v>1210</v>
      </c>
      <c r="B1211" t="s">
        <v>426</v>
      </c>
      <c r="C1211">
        <v>10000187</v>
      </c>
      <c r="H1211">
        <v>101</v>
      </c>
      <c r="J1211">
        <v>9001190</v>
      </c>
      <c r="K1211" t="s">
        <v>426</v>
      </c>
      <c r="L1211" t="s">
        <v>7486</v>
      </c>
      <c r="M1211">
        <v>200454</v>
      </c>
      <c r="N1211" t="s">
        <v>5513</v>
      </c>
      <c r="P1211" t="s">
        <v>9014</v>
      </c>
      <c r="Q1211" t="s">
        <v>7771</v>
      </c>
      <c r="T1211" t="s">
        <v>3215</v>
      </c>
      <c r="U1211" t="s">
        <v>4992</v>
      </c>
      <c r="V1211" t="s">
        <v>7487</v>
      </c>
      <c r="W1211" t="s">
        <v>160</v>
      </c>
      <c r="X1211" t="s">
        <v>6057</v>
      </c>
      <c r="Y1211" t="s">
        <v>5528</v>
      </c>
      <c r="Z1211" t="s">
        <v>5528</v>
      </c>
      <c r="AC1211" t="s">
        <v>5824</v>
      </c>
      <c r="AD1211" t="s">
        <v>6910</v>
      </c>
      <c r="AE1211">
        <v>30</v>
      </c>
      <c r="AF1211" t="s">
        <v>8602</v>
      </c>
      <c r="AG1211" t="s">
        <v>8603</v>
      </c>
      <c r="AH1211" t="s">
        <v>6720</v>
      </c>
      <c r="AJ1211">
        <v>15631511006</v>
      </c>
      <c r="AL1211" t="s">
        <v>5387</v>
      </c>
      <c r="AM1211" t="s">
        <v>5387</v>
      </c>
      <c r="AN1211" t="s">
        <v>6600</v>
      </c>
      <c r="AO1211" t="s">
        <v>5177</v>
      </c>
      <c r="AT1211" t="s">
        <v>4998</v>
      </c>
      <c r="AU1211" t="s">
        <v>5252</v>
      </c>
      <c r="AV1211" t="s">
        <v>5253</v>
      </c>
      <c r="AW1211" t="s">
        <v>8643</v>
      </c>
    </row>
    <row r="1212" spans="1:49" x14ac:dyDescent="0.2">
      <c r="A1212">
        <v>1211</v>
      </c>
      <c r="B1212" t="s">
        <v>426</v>
      </c>
      <c r="C1212">
        <v>10000187</v>
      </c>
      <c r="H1212">
        <v>102</v>
      </c>
      <c r="J1212">
        <v>9001191</v>
      </c>
      <c r="K1212" t="s">
        <v>426</v>
      </c>
      <c r="L1212" t="s">
        <v>7488</v>
      </c>
      <c r="M1212">
        <v>16498</v>
      </c>
      <c r="N1212" t="s">
        <v>5513</v>
      </c>
      <c r="P1212" t="s">
        <v>9021</v>
      </c>
      <c r="Q1212" t="s">
        <v>7763</v>
      </c>
      <c r="T1212" t="s">
        <v>3215</v>
      </c>
      <c r="U1212" t="s">
        <v>4992</v>
      </c>
      <c r="V1212" t="s">
        <v>7489</v>
      </c>
      <c r="W1212" t="s">
        <v>160</v>
      </c>
      <c r="X1212" t="s">
        <v>6057</v>
      </c>
      <c r="Y1212" t="s">
        <v>5528</v>
      </c>
      <c r="Z1212" t="s">
        <v>5528</v>
      </c>
      <c r="AC1212" t="s">
        <v>5049</v>
      </c>
      <c r="AD1212" t="s">
        <v>8178</v>
      </c>
      <c r="AE1212">
        <v>31</v>
      </c>
      <c r="AF1212" t="s">
        <v>8602</v>
      </c>
      <c r="AG1212" t="s">
        <v>8603</v>
      </c>
      <c r="AH1212" t="s">
        <v>6783</v>
      </c>
      <c r="AJ1212">
        <v>17732503578</v>
      </c>
      <c r="AL1212" t="s">
        <v>5387</v>
      </c>
      <c r="AM1212" t="s">
        <v>5387</v>
      </c>
      <c r="AN1212" t="s">
        <v>5634</v>
      </c>
      <c r="AO1212" t="s">
        <v>5102</v>
      </c>
      <c r="AP1212" t="s">
        <v>5166</v>
      </c>
      <c r="AT1212" t="s">
        <v>4998</v>
      </c>
      <c r="AU1212" t="s">
        <v>5252</v>
      </c>
      <c r="AV1212" t="s">
        <v>5253</v>
      </c>
      <c r="AW1212" t="s">
        <v>8643</v>
      </c>
    </row>
    <row r="1213" spans="1:49" hidden="1" x14ac:dyDescent="0.2">
      <c r="A1213">
        <v>1212</v>
      </c>
      <c r="B1213" t="s">
        <v>426</v>
      </c>
      <c r="C1213">
        <v>10000187</v>
      </c>
      <c r="H1213">
        <v>103</v>
      </c>
      <c r="J1213">
        <v>9001192</v>
      </c>
      <c r="K1213" t="s">
        <v>426</v>
      </c>
      <c r="L1213" t="s">
        <v>7490</v>
      </c>
      <c r="M1213">
        <v>11156</v>
      </c>
      <c r="N1213" t="s">
        <v>5513</v>
      </c>
      <c r="P1213" t="s">
        <v>9014</v>
      </c>
      <c r="Q1213" t="s">
        <v>7352</v>
      </c>
      <c r="T1213" t="s">
        <v>3215</v>
      </c>
      <c r="U1213" t="s">
        <v>4992</v>
      </c>
      <c r="V1213" t="s">
        <v>7491</v>
      </c>
      <c r="W1213" t="s">
        <v>160</v>
      </c>
      <c r="X1213" t="s">
        <v>6057</v>
      </c>
      <c r="Y1213" t="s">
        <v>5528</v>
      </c>
      <c r="Z1213" t="s">
        <v>5528</v>
      </c>
      <c r="AC1213" t="s">
        <v>5471</v>
      </c>
      <c r="AD1213" t="s">
        <v>8179</v>
      </c>
      <c r="AE1213">
        <v>46</v>
      </c>
      <c r="AF1213" t="s">
        <v>8591</v>
      </c>
      <c r="AG1213" t="s">
        <v>8592</v>
      </c>
      <c r="AH1213" t="s">
        <v>6711</v>
      </c>
      <c r="AI1213" t="s">
        <v>7492</v>
      </c>
      <c r="AJ1213">
        <v>13673153181</v>
      </c>
      <c r="AL1213" t="s">
        <v>5520</v>
      </c>
      <c r="AM1213" t="s">
        <v>7726</v>
      </c>
      <c r="AN1213">
        <v>0</v>
      </c>
      <c r="AO1213" t="s">
        <v>7493</v>
      </c>
      <c r="AP1213" t="s">
        <v>5166</v>
      </c>
      <c r="AT1213" t="s">
        <v>4998</v>
      </c>
      <c r="AU1213" t="s">
        <v>5252</v>
      </c>
      <c r="AV1213" t="s">
        <v>5253</v>
      </c>
      <c r="AW1213" t="s">
        <v>8643</v>
      </c>
    </row>
    <row r="1214" spans="1:49" hidden="1" x14ac:dyDescent="0.2">
      <c r="A1214">
        <v>1213</v>
      </c>
      <c r="B1214" t="s">
        <v>426</v>
      </c>
      <c r="C1214">
        <v>10000187</v>
      </c>
      <c r="H1214">
        <v>104</v>
      </c>
      <c r="J1214">
        <v>9001193</v>
      </c>
      <c r="K1214" t="s">
        <v>426</v>
      </c>
      <c r="L1214" t="s">
        <v>7494</v>
      </c>
      <c r="M1214">
        <v>11123</v>
      </c>
      <c r="N1214" t="s">
        <v>5513</v>
      </c>
      <c r="P1214" t="s">
        <v>9014</v>
      </c>
      <c r="Q1214" t="s">
        <v>7772</v>
      </c>
      <c r="T1214" t="s">
        <v>3215</v>
      </c>
      <c r="U1214" t="s">
        <v>4992</v>
      </c>
      <c r="V1214" t="s">
        <v>7495</v>
      </c>
      <c r="W1214" t="s">
        <v>160</v>
      </c>
      <c r="X1214" t="s">
        <v>6057</v>
      </c>
      <c r="Y1214" t="s">
        <v>5528</v>
      </c>
      <c r="Z1214" t="s">
        <v>5528</v>
      </c>
      <c r="AC1214" t="s">
        <v>5471</v>
      </c>
      <c r="AD1214" t="s">
        <v>8180</v>
      </c>
      <c r="AE1214">
        <v>40</v>
      </c>
      <c r="AF1214" t="s">
        <v>8607</v>
      </c>
      <c r="AG1214" t="s">
        <v>8592</v>
      </c>
      <c r="AH1214" t="s">
        <v>6654</v>
      </c>
      <c r="AJ1214">
        <v>15030531950</v>
      </c>
      <c r="AL1214" t="s">
        <v>5951</v>
      </c>
      <c r="AM1214" t="s">
        <v>6657</v>
      </c>
      <c r="AN1214" t="s">
        <v>7496</v>
      </c>
      <c r="AO1214" t="s">
        <v>5541</v>
      </c>
      <c r="AP1214" t="s">
        <v>5166</v>
      </c>
      <c r="AT1214" t="s">
        <v>4998</v>
      </c>
      <c r="AU1214" t="s">
        <v>5252</v>
      </c>
      <c r="AV1214" t="s">
        <v>5253</v>
      </c>
      <c r="AW1214" t="s">
        <v>8643</v>
      </c>
    </row>
    <row r="1215" spans="1:49" hidden="1" x14ac:dyDescent="0.2">
      <c r="A1215">
        <v>1214</v>
      </c>
      <c r="B1215" t="s">
        <v>426</v>
      </c>
      <c r="C1215">
        <v>10000187</v>
      </c>
      <c r="H1215">
        <v>105</v>
      </c>
      <c r="J1215">
        <v>9001194</v>
      </c>
      <c r="K1215" t="s">
        <v>426</v>
      </c>
      <c r="L1215" t="s">
        <v>7497</v>
      </c>
      <c r="M1215">
        <v>11359</v>
      </c>
      <c r="N1215" t="s">
        <v>5513</v>
      </c>
      <c r="P1215" t="s">
        <v>9021</v>
      </c>
      <c r="Q1215" t="s">
        <v>9235</v>
      </c>
      <c r="S1215">
        <v>43709</v>
      </c>
      <c r="T1215" t="s">
        <v>3215</v>
      </c>
      <c r="U1215" t="s">
        <v>4992</v>
      </c>
      <c r="V1215" t="s">
        <v>7498</v>
      </c>
      <c r="W1215" t="s">
        <v>160</v>
      </c>
      <c r="X1215" t="s">
        <v>6057</v>
      </c>
      <c r="Y1215" t="s">
        <v>5528</v>
      </c>
      <c r="Z1215" t="s">
        <v>5528</v>
      </c>
      <c r="AC1215" t="s">
        <v>5471</v>
      </c>
      <c r="AD1215" t="s">
        <v>8181</v>
      </c>
      <c r="AE1215">
        <v>51</v>
      </c>
      <c r="AF1215" t="s">
        <v>8653</v>
      </c>
      <c r="AG1215" t="s">
        <v>8592</v>
      </c>
      <c r="AH1215" t="s">
        <v>8869</v>
      </c>
      <c r="AI1215" t="s">
        <v>7499</v>
      </c>
      <c r="AJ1215">
        <v>13613157115</v>
      </c>
      <c r="AL1215" t="s">
        <v>5520</v>
      </c>
      <c r="AM1215" t="s">
        <v>7726</v>
      </c>
      <c r="AN1215">
        <v>0</v>
      </c>
      <c r="AO1215" t="s">
        <v>7500</v>
      </c>
      <c r="AP1215" t="s">
        <v>5166</v>
      </c>
      <c r="AT1215" t="s">
        <v>4998</v>
      </c>
      <c r="AU1215" t="s">
        <v>5252</v>
      </c>
      <c r="AV1215" t="s">
        <v>5253</v>
      </c>
      <c r="AW1215" t="s">
        <v>8643</v>
      </c>
    </row>
    <row r="1216" spans="1:49" hidden="1" x14ac:dyDescent="0.2">
      <c r="A1216">
        <v>1215</v>
      </c>
      <c r="B1216" t="s">
        <v>426</v>
      </c>
      <c r="C1216">
        <v>10000187</v>
      </c>
      <c r="H1216">
        <v>106</v>
      </c>
      <c r="J1216">
        <v>9001195</v>
      </c>
      <c r="K1216" t="s">
        <v>426</v>
      </c>
      <c r="L1216" t="s">
        <v>7501</v>
      </c>
      <c r="M1216">
        <v>11677</v>
      </c>
      <c r="N1216" t="s">
        <v>5513</v>
      </c>
      <c r="P1216" t="s">
        <v>9014</v>
      </c>
      <c r="Q1216" t="s">
        <v>7773</v>
      </c>
      <c r="T1216" t="s">
        <v>3215</v>
      </c>
      <c r="U1216" t="s">
        <v>4992</v>
      </c>
      <c r="V1216" t="s">
        <v>7502</v>
      </c>
      <c r="W1216" t="s">
        <v>160</v>
      </c>
      <c r="X1216" t="s">
        <v>6057</v>
      </c>
      <c r="Y1216" t="s">
        <v>5528</v>
      </c>
      <c r="Z1216" t="s">
        <v>5528</v>
      </c>
      <c r="AC1216" t="s">
        <v>5049</v>
      </c>
      <c r="AD1216" t="s">
        <v>8182</v>
      </c>
      <c r="AE1216">
        <v>40</v>
      </c>
      <c r="AF1216" t="s">
        <v>8607</v>
      </c>
      <c r="AG1216" t="s">
        <v>8592</v>
      </c>
      <c r="AH1216" t="s">
        <v>6654</v>
      </c>
      <c r="AI1216" t="s">
        <v>7503</v>
      </c>
      <c r="AJ1216">
        <v>13582923345</v>
      </c>
      <c r="AL1216" t="s">
        <v>5387</v>
      </c>
      <c r="AM1216" t="s">
        <v>5387</v>
      </c>
      <c r="AN1216" t="s">
        <v>7504</v>
      </c>
      <c r="AO1216" t="s">
        <v>6278</v>
      </c>
      <c r="AP1216" t="s">
        <v>5166</v>
      </c>
      <c r="AT1216" t="s">
        <v>4998</v>
      </c>
      <c r="AU1216" t="s">
        <v>5252</v>
      </c>
      <c r="AV1216" t="s">
        <v>5253</v>
      </c>
      <c r="AW1216" t="s">
        <v>8643</v>
      </c>
    </row>
    <row r="1217" spans="1:49" hidden="1" x14ac:dyDescent="0.2">
      <c r="A1217">
        <v>1216</v>
      </c>
      <c r="B1217" t="s">
        <v>426</v>
      </c>
      <c r="C1217">
        <v>10000187</v>
      </c>
      <c r="H1217">
        <v>107</v>
      </c>
      <c r="J1217">
        <v>9001196</v>
      </c>
      <c r="K1217" t="s">
        <v>426</v>
      </c>
      <c r="L1217" t="s">
        <v>7505</v>
      </c>
      <c r="M1217">
        <v>11681</v>
      </c>
      <c r="N1217" t="s">
        <v>5513</v>
      </c>
      <c r="P1217" t="s">
        <v>9014</v>
      </c>
      <c r="Q1217" t="s">
        <v>7774</v>
      </c>
      <c r="T1217" t="s">
        <v>3215</v>
      </c>
      <c r="U1217" t="s">
        <v>4992</v>
      </c>
      <c r="V1217" t="s">
        <v>7506</v>
      </c>
      <c r="W1217" t="s">
        <v>160</v>
      </c>
      <c r="X1217" t="s">
        <v>6057</v>
      </c>
      <c r="Y1217" t="s">
        <v>5528</v>
      </c>
      <c r="Z1217" t="s">
        <v>5528</v>
      </c>
      <c r="AC1217" t="s">
        <v>5049</v>
      </c>
      <c r="AD1217" t="s">
        <v>8183</v>
      </c>
      <c r="AE1217">
        <v>41</v>
      </c>
      <c r="AF1217" t="s">
        <v>8607</v>
      </c>
      <c r="AG1217" t="s">
        <v>8592</v>
      </c>
      <c r="AH1217" t="s">
        <v>6654</v>
      </c>
      <c r="AI1217" t="s">
        <v>7507</v>
      </c>
      <c r="AJ1217">
        <v>13603159078</v>
      </c>
      <c r="AL1217" t="s">
        <v>5387</v>
      </c>
      <c r="AM1217" t="s">
        <v>5387</v>
      </c>
      <c r="AN1217" t="s">
        <v>5634</v>
      </c>
      <c r="AO1217" t="s">
        <v>5635</v>
      </c>
      <c r="AP1217" t="s">
        <v>5166</v>
      </c>
      <c r="AT1217" t="s">
        <v>4998</v>
      </c>
      <c r="AU1217" t="s">
        <v>5252</v>
      </c>
      <c r="AV1217" t="s">
        <v>5253</v>
      </c>
      <c r="AW1217" t="s">
        <v>8643</v>
      </c>
    </row>
    <row r="1218" spans="1:49" hidden="1" x14ac:dyDescent="0.2">
      <c r="A1218">
        <v>1217</v>
      </c>
      <c r="B1218" t="s">
        <v>426</v>
      </c>
      <c r="C1218">
        <v>10000187</v>
      </c>
      <c r="H1218">
        <v>108</v>
      </c>
      <c r="J1218">
        <v>9001197</v>
      </c>
      <c r="K1218" t="s">
        <v>426</v>
      </c>
      <c r="L1218" t="s">
        <v>7508</v>
      </c>
      <c r="M1218">
        <v>11709</v>
      </c>
      <c r="N1218" t="s">
        <v>5513</v>
      </c>
      <c r="P1218" t="s">
        <v>9014</v>
      </c>
      <c r="Q1218" t="s">
        <v>7352</v>
      </c>
      <c r="T1218" t="s">
        <v>3215</v>
      </c>
      <c r="U1218" t="s">
        <v>4992</v>
      </c>
      <c r="V1218" t="s">
        <v>7509</v>
      </c>
      <c r="W1218" t="s">
        <v>160</v>
      </c>
      <c r="X1218" t="s">
        <v>6057</v>
      </c>
      <c r="Y1218" t="s">
        <v>5528</v>
      </c>
      <c r="Z1218" t="s">
        <v>5528</v>
      </c>
      <c r="AC1218" t="s">
        <v>5471</v>
      </c>
      <c r="AD1218" t="s">
        <v>8184</v>
      </c>
      <c r="AE1218">
        <v>41</v>
      </c>
      <c r="AF1218" t="s">
        <v>8595</v>
      </c>
      <c r="AG1218" t="s">
        <v>8592</v>
      </c>
      <c r="AH1218" t="s">
        <v>6667</v>
      </c>
      <c r="AI1218">
        <v>41590</v>
      </c>
      <c r="AJ1218">
        <v>15832508205</v>
      </c>
      <c r="AL1218" t="s">
        <v>5387</v>
      </c>
      <c r="AM1218" t="s">
        <v>5387</v>
      </c>
      <c r="AN1218" t="s">
        <v>7496</v>
      </c>
      <c r="AO1218" t="s">
        <v>6713</v>
      </c>
      <c r="AP1218" t="s">
        <v>5166</v>
      </c>
      <c r="AT1218" t="s">
        <v>4998</v>
      </c>
      <c r="AU1218" t="s">
        <v>5252</v>
      </c>
      <c r="AV1218" t="s">
        <v>5253</v>
      </c>
      <c r="AW1218" t="s">
        <v>8643</v>
      </c>
    </row>
    <row r="1219" spans="1:49" hidden="1" x14ac:dyDescent="0.2">
      <c r="A1219">
        <v>1218</v>
      </c>
      <c r="B1219" t="s">
        <v>426</v>
      </c>
      <c r="C1219">
        <v>10000187</v>
      </c>
      <c r="H1219">
        <v>109</v>
      </c>
      <c r="J1219">
        <v>9001198</v>
      </c>
      <c r="K1219" t="s">
        <v>426</v>
      </c>
      <c r="L1219" t="s">
        <v>7510</v>
      </c>
      <c r="M1219">
        <v>11720</v>
      </c>
      <c r="N1219" t="s">
        <v>5513</v>
      </c>
      <c r="P1219" t="s">
        <v>9014</v>
      </c>
      <c r="Q1219" t="s">
        <v>7352</v>
      </c>
      <c r="T1219" t="s">
        <v>3215</v>
      </c>
      <c r="U1219" t="s">
        <v>4992</v>
      </c>
      <c r="V1219" t="s">
        <v>7511</v>
      </c>
      <c r="W1219" t="s">
        <v>160</v>
      </c>
      <c r="X1219" t="s">
        <v>6057</v>
      </c>
      <c r="Y1219" t="s">
        <v>5528</v>
      </c>
      <c r="Z1219" t="s">
        <v>5528</v>
      </c>
      <c r="AC1219" t="s">
        <v>5471</v>
      </c>
      <c r="AD1219" t="s">
        <v>8185</v>
      </c>
      <c r="AE1219">
        <v>41</v>
      </c>
      <c r="AF1219" t="s">
        <v>8595</v>
      </c>
      <c r="AG1219" t="s">
        <v>8592</v>
      </c>
      <c r="AH1219" t="s">
        <v>6654</v>
      </c>
      <c r="AJ1219">
        <v>17603313398</v>
      </c>
      <c r="AL1219" t="s">
        <v>5951</v>
      </c>
      <c r="AM1219" t="s">
        <v>6657</v>
      </c>
      <c r="AN1219" t="s">
        <v>7496</v>
      </c>
      <c r="AO1219" t="s">
        <v>7512</v>
      </c>
      <c r="AP1219" t="s">
        <v>5166</v>
      </c>
      <c r="AT1219" t="s">
        <v>4998</v>
      </c>
      <c r="AU1219" t="s">
        <v>5252</v>
      </c>
      <c r="AV1219" t="s">
        <v>5253</v>
      </c>
      <c r="AW1219" t="s">
        <v>8643</v>
      </c>
    </row>
    <row r="1220" spans="1:49" hidden="1" x14ac:dyDescent="0.2">
      <c r="A1220">
        <v>1219</v>
      </c>
      <c r="B1220" t="s">
        <v>426</v>
      </c>
      <c r="C1220">
        <v>10000187</v>
      </c>
      <c r="H1220">
        <v>110</v>
      </c>
      <c r="J1220">
        <v>9001199</v>
      </c>
      <c r="K1220" t="s">
        <v>426</v>
      </c>
      <c r="L1220" t="s">
        <v>439</v>
      </c>
      <c r="M1220">
        <v>11721</v>
      </c>
      <c r="N1220" t="s">
        <v>5513</v>
      </c>
      <c r="P1220" t="s">
        <v>9014</v>
      </c>
      <c r="Q1220" t="s">
        <v>7352</v>
      </c>
      <c r="T1220" t="s">
        <v>3215</v>
      </c>
      <c r="U1220" t="s">
        <v>4992</v>
      </c>
      <c r="V1220" t="s">
        <v>7513</v>
      </c>
      <c r="W1220" t="s">
        <v>160</v>
      </c>
      <c r="X1220" t="s">
        <v>6057</v>
      </c>
      <c r="Y1220" t="s">
        <v>5528</v>
      </c>
      <c r="Z1220" t="s">
        <v>5528</v>
      </c>
      <c r="AC1220" t="s">
        <v>5471</v>
      </c>
      <c r="AD1220" t="s">
        <v>8186</v>
      </c>
      <c r="AE1220">
        <v>40</v>
      </c>
      <c r="AF1220" t="s">
        <v>8607</v>
      </c>
      <c r="AG1220" t="s">
        <v>8592</v>
      </c>
      <c r="AH1220" t="s">
        <v>6667</v>
      </c>
      <c r="AJ1220">
        <v>13633259757</v>
      </c>
      <c r="AL1220" t="s">
        <v>5951</v>
      </c>
      <c r="AM1220" t="s">
        <v>6657</v>
      </c>
      <c r="AN1220" t="s">
        <v>7496</v>
      </c>
      <c r="AO1220" t="s">
        <v>7512</v>
      </c>
      <c r="AP1220" t="s">
        <v>5166</v>
      </c>
      <c r="AT1220" t="s">
        <v>4998</v>
      </c>
      <c r="AU1220" t="s">
        <v>5252</v>
      </c>
      <c r="AV1220" t="s">
        <v>5253</v>
      </c>
      <c r="AW1220" t="s">
        <v>8643</v>
      </c>
    </row>
    <row r="1221" spans="1:49" hidden="1" x14ac:dyDescent="0.2">
      <c r="A1221">
        <v>1220</v>
      </c>
      <c r="B1221" t="s">
        <v>426</v>
      </c>
      <c r="C1221">
        <v>10000187</v>
      </c>
      <c r="H1221">
        <v>111</v>
      </c>
      <c r="J1221">
        <v>9001200</v>
      </c>
      <c r="K1221" t="s">
        <v>426</v>
      </c>
      <c r="L1221" t="s">
        <v>7514</v>
      </c>
      <c r="M1221">
        <v>30108</v>
      </c>
      <c r="N1221" t="s">
        <v>5513</v>
      </c>
      <c r="P1221" t="s">
        <v>9020</v>
      </c>
      <c r="Q1221" t="s">
        <v>7348</v>
      </c>
      <c r="S1221">
        <v>43709</v>
      </c>
      <c r="T1221" t="s">
        <v>3215</v>
      </c>
      <c r="U1221" t="s">
        <v>4992</v>
      </c>
      <c r="V1221" t="s">
        <v>7515</v>
      </c>
      <c r="W1221" t="s">
        <v>160</v>
      </c>
      <c r="X1221" t="s">
        <v>6057</v>
      </c>
      <c r="Y1221" t="s">
        <v>5528</v>
      </c>
      <c r="Z1221" t="s">
        <v>5528</v>
      </c>
      <c r="AC1221" t="s">
        <v>5487</v>
      </c>
      <c r="AD1221" t="s">
        <v>8187</v>
      </c>
      <c r="AE1221">
        <v>41</v>
      </c>
      <c r="AF1221" t="s">
        <v>8607</v>
      </c>
      <c r="AG1221" t="s">
        <v>8592</v>
      </c>
      <c r="AH1221" t="s">
        <v>6654</v>
      </c>
      <c r="AI1221" t="s">
        <v>7516</v>
      </c>
      <c r="AJ1221">
        <v>18703153023</v>
      </c>
      <c r="AL1221" t="s">
        <v>5951</v>
      </c>
      <c r="AM1221" t="s">
        <v>6657</v>
      </c>
      <c r="AN1221" t="s">
        <v>8733</v>
      </c>
      <c r="AO1221" t="s">
        <v>5541</v>
      </c>
      <c r="AP1221" t="s">
        <v>5166</v>
      </c>
      <c r="AT1221" t="s">
        <v>4998</v>
      </c>
      <c r="AU1221" t="s">
        <v>5252</v>
      </c>
      <c r="AV1221" t="s">
        <v>5253</v>
      </c>
      <c r="AW1221" t="s">
        <v>8643</v>
      </c>
    </row>
    <row r="1222" spans="1:49" hidden="1" x14ac:dyDescent="0.2">
      <c r="A1222">
        <v>1221</v>
      </c>
      <c r="B1222" t="s">
        <v>426</v>
      </c>
      <c r="C1222">
        <v>10000187</v>
      </c>
      <c r="H1222">
        <v>112</v>
      </c>
      <c r="J1222">
        <v>9001201</v>
      </c>
      <c r="K1222" t="s">
        <v>426</v>
      </c>
      <c r="L1222" t="s">
        <v>7517</v>
      </c>
      <c r="M1222">
        <v>30209</v>
      </c>
      <c r="N1222" t="s">
        <v>5513</v>
      </c>
      <c r="P1222" t="s">
        <v>9020</v>
      </c>
      <c r="Q1222" t="s">
        <v>7348</v>
      </c>
      <c r="S1222">
        <v>43709</v>
      </c>
      <c r="T1222" t="s">
        <v>3215</v>
      </c>
      <c r="U1222" t="s">
        <v>4992</v>
      </c>
      <c r="V1222" t="s">
        <v>7518</v>
      </c>
      <c r="W1222" t="s">
        <v>160</v>
      </c>
      <c r="X1222" t="s">
        <v>6057</v>
      </c>
      <c r="Y1222" t="s">
        <v>5528</v>
      </c>
      <c r="Z1222" t="s">
        <v>5528</v>
      </c>
      <c r="AC1222" t="s">
        <v>5487</v>
      </c>
      <c r="AD1222" t="s">
        <v>8188</v>
      </c>
      <c r="AE1222">
        <v>40</v>
      </c>
      <c r="AF1222" t="s">
        <v>8607</v>
      </c>
      <c r="AG1222" t="s">
        <v>8592</v>
      </c>
      <c r="AH1222" t="s">
        <v>6654</v>
      </c>
      <c r="AJ1222">
        <v>18031317090</v>
      </c>
      <c r="AL1222" t="s">
        <v>5387</v>
      </c>
      <c r="AM1222" t="s">
        <v>6657</v>
      </c>
      <c r="AN1222" t="s">
        <v>9029</v>
      </c>
      <c r="AO1222" t="s">
        <v>5541</v>
      </c>
      <c r="AP1222" t="s">
        <v>5166</v>
      </c>
      <c r="AT1222" t="s">
        <v>4998</v>
      </c>
      <c r="AU1222" t="s">
        <v>5252</v>
      </c>
      <c r="AV1222" t="s">
        <v>5253</v>
      </c>
      <c r="AW1222" t="s">
        <v>8643</v>
      </c>
    </row>
    <row r="1223" spans="1:49" hidden="1" x14ac:dyDescent="0.2">
      <c r="A1223">
        <v>1222</v>
      </c>
      <c r="B1223" t="s">
        <v>426</v>
      </c>
      <c r="C1223">
        <v>10000187</v>
      </c>
      <c r="H1223">
        <v>113</v>
      </c>
      <c r="J1223">
        <v>9001202</v>
      </c>
      <c r="K1223" t="s">
        <v>426</v>
      </c>
      <c r="L1223" t="s">
        <v>7519</v>
      </c>
      <c r="M1223">
        <v>30259</v>
      </c>
      <c r="N1223" t="s">
        <v>5513</v>
      </c>
      <c r="P1223" t="s">
        <v>9020</v>
      </c>
      <c r="Q1223" t="s">
        <v>7348</v>
      </c>
      <c r="S1223">
        <v>43709</v>
      </c>
      <c r="T1223" t="s">
        <v>3215</v>
      </c>
      <c r="U1223" t="s">
        <v>4992</v>
      </c>
      <c r="V1223" t="s">
        <v>7520</v>
      </c>
      <c r="W1223" t="s">
        <v>160</v>
      </c>
      <c r="X1223" t="s">
        <v>6057</v>
      </c>
      <c r="Y1223" t="s">
        <v>5528</v>
      </c>
      <c r="Z1223" t="s">
        <v>5528</v>
      </c>
      <c r="AC1223" t="s">
        <v>5824</v>
      </c>
      <c r="AD1223" t="s">
        <v>8189</v>
      </c>
      <c r="AE1223">
        <v>47</v>
      </c>
      <c r="AF1223" t="s">
        <v>8591</v>
      </c>
      <c r="AG1223" t="s">
        <v>8592</v>
      </c>
      <c r="AH1223" t="s">
        <v>7991</v>
      </c>
      <c r="AJ1223">
        <v>15533350795</v>
      </c>
      <c r="AL1223" t="s">
        <v>6203</v>
      </c>
      <c r="AM1223" t="s">
        <v>7726</v>
      </c>
      <c r="AN1223">
        <v>0</v>
      </c>
      <c r="AO1223" t="s">
        <v>7521</v>
      </c>
      <c r="AP1223" t="s">
        <v>5166</v>
      </c>
      <c r="AT1223" t="s">
        <v>4998</v>
      </c>
      <c r="AU1223" t="s">
        <v>5252</v>
      </c>
      <c r="AV1223" t="s">
        <v>5253</v>
      </c>
      <c r="AW1223" t="s">
        <v>8643</v>
      </c>
    </row>
    <row r="1224" spans="1:49" hidden="1" x14ac:dyDescent="0.2">
      <c r="A1224">
        <v>1223</v>
      </c>
      <c r="B1224" t="s">
        <v>426</v>
      </c>
      <c r="C1224">
        <v>10000187</v>
      </c>
      <c r="H1224">
        <v>114</v>
      </c>
      <c r="J1224">
        <v>9001203</v>
      </c>
      <c r="K1224" t="s">
        <v>426</v>
      </c>
      <c r="L1224" t="s">
        <v>7522</v>
      </c>
      <c r="M1224">
        <v>30444</v>
      </c>
      <c r="N1224" t="s">
        <v>5513</v>
      </c>
      <c r="P1224" t="s">
        <v>9014</v>
      </c>
      <c r="Q1224" t="s">
        <v>7774</v>
      </c>
      <c r="T1224" t="s">
        <v>3215</v>
      </c>
      <c r="U1224" t="s">
        <v>4992</v>
      </c>
      <c r="V1224" t="s">
        <v>7523</v>
      </c>
      <c r="W1224" t="s">
        <v>160</v>
      </c>
      <c r="X1224" t="s">
        <v>6057</v>
      </c>
      <c r="Y1224" t="s">
        <v>5528</v>
      </c>
      <c r="Z1224" t="s">
        <v>5528</v>
      </c>
      <c r="AC1224" t="s">
        <v>5049</v>
      </c>
      <c r="AD1224" t="s">
        <v>8190</v>
      </c>
      <c r="AE1224">
        <v>41</v>
      </c>
      <c r="AF1224" t="s">
        <v>8595</v>
      </c>
      <c r="AG1224" t="s">
        <v>8592</v>
      </c>
      <c r="AH1224" t="s">
        <v>7410</v>
      </c>
      <c r="AJ1224">
        <v>18832519196</v>
      </c>
      <c r="AL1224" t="s">
        <v>5951</v>
      </c>
      <c r="AM1224" t="s">
        <v>6657</v>
      </c>
      <c r="AN1224" t="s">
        <v>5952</v>
      </c>
      <c r="AO1224" t="s">
        <v>5541</v>
      </c>
      <c r="AP1224" t="s">
        <v>5166</v>
      </c>
      <c r="AT1224" t="s">
        <v>4998</v>
      </c>
      <c r="AU1224" t="s">
        <v>5252</v>
      </c>
      <c r="AV1224" t="s">
        <v>5253</v>
      </c>
      <c r="AW1224" t="s">
        <v>8643</v>
      </c>
    </row>
    <row r="1225" spans="1:49" hidden="1" x14ac:dyDescent="0.2">
      <c r="A1225">
        <v>1224</v>
      </c>
      <c r="B1225" t="s">
        <v>426</v>
      </c>
      <c r="C1225">
        <v>10000187</v>
      </c>
      <c r="H1225">
        <v>115</v>
      </c>
      <c r="J1225">
        <v>9001204</v>
      </c>
      <c r="K1225" t="s">
        <v>426</v>
      </c>
      <c r="L1225" t="s">
        <v>7524</v>
      </c>
      <c r="M1225">
        <v>30445</v>
      </c>
      <c r="N1225" t="s">
        <v>5513</v>
      </c>
      <c r="P1225" t="s">
        <v>9014</v>
      </c>
      <c r="Q1225" t="s">
        <v>7774</v>
      </c>
      <c r="S1225">
        <v>43709</v>
      </c>
      <c r="T1225" t="s">
        <v>3215</v>
      </c>
      <c r="U1225" t="s">
        <v>4992</v>
      </c>
      <c r="V1225" t="s">
        <v>7525</v>
      </c>
      <c r="W1225" t="s">
        <v>160</v>
      </c>
      <c r="X1225" t="s">
        <v>6057</v>
      </c>
      <c r="Y1225" t="s">
        <v>5528</v>
      </c>
      <c r="Z1225" t="s">
        <v>5528</v>
      </c>
      <c r="AC1225" t="s">
        <v>5049</v>
      </c>
      <c r="AD1225" t="s">
        <v>8191</v>
      </c>
      <c r="AE1225">
        <v>41</v>
      </c>
      <c r="AF1225" t="s">
        <v>8595</v>
      </c>
      <c r="AG1225" t="s">
        <v>8592</v>
      </c>
      <c r="AH1225" t="s">
        <v>7410</v>
      </c>
      <c r="AJ1225">
        <v>13333057722</v>
      </c>
      <c r="AL1225" t="s">
        <v>5387</v>
      </c>
      <c r="AM1225" t="s">
        <v>5387</v>
      </c>
      <c r="AN1225" t="s">
        <v>5694</v>
      </c>
      <c r="AO1225" t="s">
        <v>5037</v>
      </c>
      <c r="AP1225" t="s">
        <v>5166</v>
      </c>
      <c r="AT1225" t="s">
        <v>4998</v>
      </c>
      <c r="AU1225" t="s">
        <v>5252</v>
      </c>
      <c r="AV1225" t="s">
        <v>5253</v>
      </c>
      <c r="AW1225" t="s">
        <v>8643</v>
      </c>
    </row>
    <row r="1226" spans="1:49" hidden="1" x14ac:dyDescent="0.2">
      <c r="A1226">
        <v>1225</v>
      </c>
      <c r="B1226" t="s">
        <v>426</v>
      </c>
      <c r="C1226">
        <v>10000187</v>
      </c>
      <c r="H1226">
        <v>116</v>
      </c>
      <c r="J1226">
        <v>9001205</v>
      </c>
      <c r="K1226" t="s">
        <v>426</v>
      </c>
      <c r="L1226" t="s">
        <v>7526</v>
      </c>
      <c r="M1226">
        <v>30563</v>
      </c>
      <c r="N1226" t="s">
        <v>5513</v>
      </c>
      <c r="P1226" t="s">
        <v>6367</v>
      </c>
      <c r="Q1226" t="s">
        <v>7766</v>
      </c>
      <c r="T1226" t="s">
        <v>3215</v>
      </c>
      <c r="U1226" t="s">
        <v>4992</v>
      </c>
      <c r="V1226" t="s">
        <v>7527</v>
      </c>
      <c r="W1226" t="s">
        <v>160</v>
      </c>
      <c r="X1226" t="s">
        <v>6057</v>
      </c>
      <c r="Y1226" t="s">
        <v>5528</v>
      </c>
      <c r="Z1226" t="s">
        <v>5528</v>
      </c>
      <c r="AC1226" t="s">
        <v>5049</v>
      </c>
      <c r="AD1226" t="s">
        <v>8192</v>
      </c>
      <c r="AE1226">
        <v>38</v>
      </c>
      <c r="AF1226" t="s">
        <v>8607</v>
      </c>
      <c r="AG1226" t="s">
        <v>8592</v>
      </c>
      <c r="AH1226" t="s">
        <v>9030</v>
      </c>
      <c r="AI1226" t="s">
        <v>7528</v>
      </c>
      <c r="AJ1226">
        <v>13832506864</v>
      </c>
      <c r="AL1226" t="s">
        <v>5148</v>
      </c>
      <c r="AM1226" t="s">
        <v>5387</v>
      </c>
      <c r="AN1226" t="s">
        <v>5694</v>
      </c>
      <c r="AO1226" t="s">
        <v>7529</v>
      </c>
      <c r="AP1226" t="s">
        <v>5166</v>
      </c>
      <c r="AT1226" t="s">
        <v>4998</v>
      </c>
      <c r="AU1226" t="s">
        <v>5252</v>
      </c>
      <c r="AV1226" t="s">
        <v>5253</v>
      </c>
      <c r="AW1226" t="s">
        <v>8643</v>
      </c>
    </row>
    <row r="1227" spans="1:49" hidden="1" x14ac:dyDescent="0.2">
      <c r="A1227">
        <v>1226</v>
      </c>
      <c r="B1227" t="s">
        <v>426</v>
      </c>
      <c r="C1227">
        <v>10000187</v>
      </c>
      <c r="H1227">
        <v>117</v>
      </c>
      <c r="J1227">
        <v>9001206</v>
      </c>
      <c r="K1227" t="s">
        <v>426</v>
      </c>
      <c r="L1227" t="s">
        <v>7530</v>
      </c>
      <c r="M1227">
        <v>30573</v>
      </c>
      <c r="N1227" t="s">
        <v>5513</v>
      </c>
      <c r="P1227" t="s">
        <v>9021</v>
      </c>
      <c r="Q1227" t="s">
        <v>7305</v>
      </c>
      <c r="S1227">
        <v>43709</v>
      </c>
      <c r="T1227" t="s">
        <v>3216</v>
      </c>
      <c r="U1227" t="s">
        <v>4992</v>
      </c>
      <c r="V1227" t="s">
        <v>7531</v>
      </c>
      <c r="W1227" t="s">
        <v>160</v>
      </c>
      <c r="X1227" t="s">
        <v>6057</v>
      </c>
      <c r="Y1227" t="s">
        <v>5528</v>
      </c>
      <c r="Z1227" t="s">
        <v>5528</v>
      </c>
      <c r="AC1227" t="s">
        <v>5049</v>
      </c>
      <c r="AD1227" t="s">
        <v>6394</v>
      </c>
      <c r="AE1227">
        <v>43</v>
      </c>
      <c r="AF1227" t="s">
        <v>8595</v>
      </c>
      <c r="AG1227" t="s">
        <v>8592</v>
      </c>
      <c r="AH1227" t="s">
        <v>8711</v>
      </c>
      <c r="AI1227" t="s">
        <v>7532</v>
      </c>
      <c r="AJ1227">
        <v>18703153075</v>
      </c>
      <c r="AL1227" t="s">
        <v>5387</v>
      </c>
      <c r="AM1227" t="s">
        <v>5387</v>
      </c>
      <c r="AN1227" t="s">
        <v>7533</v>
      </c>
      <c r="AO1227" t="s">
        <v>7340</v>
      </c>
      <c r="AP1227" t="s">
        <v>5166</v>
      </c>
      <c r="AT1227" t="s">
        <v>4998</v>
      </c>
      <c r="AU1227" t="s">
        <v>5252</v>
      </c>
      <c r="AV1227" t="s">
        <v>5253</v>
      </c>
      <c r="AW1227" t="s">
        <v>8643</v>
      </c>
    </row>
    <row r="1228" spans="1:49" hidden="1" x14ac:dyDescent="0.2">
      <c r="A1228">
        <v>1227</v>
      </c>
      <c r="B1228" t="s">
        <v>426</v>
      </c>
      <c r="C1228">
        <v>10000187</v>
      </c>
      <c r="H1228">
        <v>118</v>
      </c>
      <c r="J1228">
        <v>9001207</v>
      </c>
      <c r="K1228" t="s">
        <v>426</v>
      </c>
      <c r="L1228" t="s">
        <v>7534</v>
      </c>
      <c r="M1228">
        <v>30600</v>
      </c>
      <c r="N1228" t="s">
        <v>5513</v>
      </c>
      <c r="P1228" t="s">
        <v>9020</v>
      </c>
      <c r="Q1228" t="s">
        <v>7348</v>
      </c>
      <c r="S1228">
        <v>43709</v>
      </c>
      <c r="T1228" t="s">
        <v>3215</v>
      </c>
      <c r="U1228" t="s">
        <v>4992</v>
      </c>
      <c r="V1228" t="s">
        <v>7535</v>
      </c>
      <c r="W1228" t="s">
        <v>160</v>
      </c>
      <c r="X1228" t="s">
        <v>6057</v>
      </c>
      <c r="Y1228" t="s">
        <v>5528</v>
      </c>
      <c r="Z1228" t="s">
        <v>5528</v>
      </c>
      <c r="AC1228" t="s">
        <v>5824</v>
      </c>
      <c r="AD1228" t="s">
        <v>8193</v>
      </c>
      <c r="AE1228">
        <v>52</v>
      </c>
      <c r="AF1228" t="s">
        <v>8653</v>
      </c>
      <c r="AG1228" t="s">
        <v>8592</v>
      </c>
      <c r="AH1228" t="s">
        <v>8877</v>
      </c>
      <c r="AJ1228">
        <v>18703153076</v>
      </c>
      <c r="AL1228" t="s">
        <v>5387</v>
      </c>
      <c r="AM1228" t="s">
        <v>5387</v>
      </c>
      <c r="AN1228" t="s">
        <v>9031</v>
      </c>
      <c r="AO1228" t="s">
        <v>7536</v>
      </c>
      <c r="AP1228" t="s">
        <v>5166</v>
      </c>
      <c r="AT1228" t="s">
        <v>4998</v>
      </c>
      <c r="AU1228" t="s">
        <v>5252</v>
      </c>
      <c r="AV1228" t="s">
        <v>5253</v>
      </c>
      <c r="AW1228" t="s">
        <v>8643</v>
      </c>
    </row>
    <row r="1229" spans="1:49" hidden="1" x14ac:dyDescent="0.2">
      <c r="A1229">
        <v>1228</v>
      </c>
      <c r="B1229" t="s">
        <v>426</v>
      </c>
      <c r="C1229">
        <v>10000187</v>
      </c>
      <c r="H1229">
        <v>119</v>
      </c>
      <c r="J1229">
        <v>9001208</v>
      </c>
      <c r="K1229" t="s">
        <v>426</v>
      </c>
      <c r="L1229" t="s">
        <v>7537</v>
      </c>
      <c r="M1229">
        <v>30636</v>
      </c>
      <c r="N1229" t="s">
        <v>5513</v>
      </c>
      <c r="P1229" t="s">
        <v>9021</v>
      </c>
      <c r="Q1229" t="s">
        <v>9237</v>
      </c>
      <c r="S1229">
        <v>43709</v>
      </c>
      <c r="T1229" t="s">
        <v>3215</v>
      </c>
      <c r="U1229" t="s">
        <v>4992</v>
      </c>
      <c r="V1229" t="s">
        <v>7538</v>
      </c>
      <c r="W1229" t="s">
        <v>160</v>
      </c>
      <c r="X1229" t="s">
        <v>6057</v>
      </c>
      <c r="Y1229" t="s">
        <v>5528</v>
      </c>
      <c r="Z1229" t="s">
        <v>5528</v>
      </c>
      <c r="AC1229" t="s">
        <v>5824</v>
      </c>
      <c r="AD1229" t="s">
        <v>6359</v>
      </c>
      <c r="AE1229">
        <v>37</v>
      </c>
      <c r="AF1229" t="s">
        <v>8607</v>
      </c>
      <c r="AG1229" t="s">
        <v>8592</v>
      </c>
      <c r="AH1229" t="s">
        <v>8945</v>
      </c>
      <c r="AI1229" t="s">
        <v>7539</v>
      </c>
      <c r="AJ1229">
        <v>15932250173</v>
      </c>
      <c r="AL1229" t="s">
        <v>5387</v>
      </c>
      <c r="AM1229" t="s">
        <v>5387</v>
      </c>
      <c r="AN1229" t="s">
        <v>7540</v>
      </c>
      <c r="AO1229" t="s">
        <v>5065</v>
      </c>
      <c r="AP1229" t="s">
        <v>5166</v>
      </c>
      <c r="AT1229" t="s">
        <v>4998</v>
      </c>
      <c r="AU1229" t="s">
        <v>5252</v>
      </c>
      <c r="AV1229" t="s">
        <v>5253</v>
      </c>
      <c r="AW1229" t="s">
        <v>8643</v>
      </c>
    </row>
    <row r="1230" spans="1:49" hidden="1" x14ac:dyDescent="0.2">
      <c r="A1230">
        <v>1229</v>
      </c>
      <c r="B1230" t="s">
        <v>426</v>
      </c>
      <c r="C1230">
        <v>10000187</v>
      </c>
      <c r="H1230">
        <v>120</v>
      </c>
      <c r="J1230">
        <v>9001209</v>
      </c>
      <c r="K1230" t="s">
        <v>426</v>
      </c>
      <c r="L1230" t="s">
        <v>7541</v>
      </c>
      <c r="M1230">
        <v>30637</v>
      </c>
      <c r="N1230" t="s">
        <v>5513</v>
      </c>
      <c r="P1230" t="s">
        <v>9021</v>
      </c>
      <c r="Q1230" t="s">
        <v>9237</v>
      </c>
      <c r="S1230">
        <v>43709</v>
      </c>
      <c r="T1230" t="s">
        <v>3215</v>
      </c>
      <c r="U1230" t="s">
        <v>4992</v>
      </c>
      <c r="V1230" t="s">
        <v>7542</v>
      </c>
      <c r="W1230" t="s">
        <v>160</v>
      </c>
      <c r="X1230" t="s">
        <v>6057</v>
      </c>
      <c r="Y1230" t="s">
        <v>5528</v>
      </c>
      <c r="Z1230" t="s">
        <v>5528</v>
      </c>
      <c r="AC1230" t="s">
        <v>5824</v>
      </c>
      <c r="AD1230" t="s">
        <v>8194</v>
      </c>
      <c r="AE1230">
        <v>40</v>
      </c>
      <c r="AF1230" t="s">
        <v>8607</v>
      </c>
      <c r="AG1230" t="s">
        <v>8592</v>
      </c>
      <c r="AH1230" t="s">
        <v>7991</v>
      </c>
      <c r="AI1230" t="s">
        <v>7543</v>
      </c>
      <c r="AJ1230">
        <v>18633377556</v>
      </c>
      <c r="AL1230" t="s">
        <v>5524</v>
      </c>
      <c r="AM1230" t="s">
        <v>5387</v>
      </c>
      <c r="AN1230" t="s">
        <v>5270</v>
      </c>
      <c r="AO1230" t="s">
        <v>7544</v>
      </c>
      <c r="AP1230" t="s">
        <v>5166</v>
      </c>
      <c r="AT1230" t="s">
        <v>4998</v>
      </c>
      <c r="AU1230" t="s">
        <v>5252</v>
      </c>
      <c r="AV1230" t="s">
        <v>5253</v>
      </c>
      <c r="AW1230" t="s">
        <v>8643</v>
      </c>
    </row>
    <row r="1231" spans="1:49" hidden="1" x14ac:dyDescent="0.2">
      <c r="A1231">
        <v>1230</v>
      </c>
      <c r="B1231" t="s">
        <v>426</v>
      </c>
      <c r="C1231">
        <v>10000187</v>
      </c>
      <c r="H1231">
        <v>121</v>
      </c>
      <c r="J1231">
        <v>9001210</v>
      </c>
      <c r="K1231" t="s">
        <v>426</v>
      </c>
      <c r="L1231" t="s">
        <v>7545</v>
      </c>
      <c r="M1231">
        <v>36511</v>
      </c>
      <c r="N1231" t="s">
        <v>5513</v>
      </c>
      <c r="P1231" t="s">
        <v>6367</v>
      </c>
      <c r="Q1231" t="s">
        <v>7770</v>
      </c>
      <c r="T1231" t="s">
        <v>3215</v>
      </c>
      <c r="U1231" t="s">
        <v>4992</v>
      </c>
      <c r="V1231" t="s">
        <v>7546</v>
      </c>
      <c r="W1231" t="s">
        <v>160</v>
      </c>
      <c r="X1231" t="s">
        <v>6057</v>
      </c>
      <c r="Y1231" t="s">
        <v>5528</v>
      </c>
      <c r="Z1231" t="s">
        <v>5528</v>
      </c>
      <c r="AC1231" t="s">
        <v>5049</v>
      </c>
      <c r="AD1231" t="s">
        <v>8195</v>
      </c>
      <c r="AE1231">
        <v>44</v>
      </c>
      <c r="AF1231" t="s">
        <v>8595</v>
      </c>
      <c r="AG1231" t="s">
        <v>8592</v>
      </c>
      <c r="AH1231" t="s">
        <v>9032</v>
      </c>
      <c r="AJ1231">
        <v>13933308122</v>
      </c>
      <c r="AL1231" t="s">
        <v>5010</v>
      </c>
      <c r="AM1231" t="s">
        <v>5010</v>
      </c>
      <c r="AN1231" t="s">
        <v>5158</v>
      </c>
      <c r="AO1231" t="s">
        <v>5202</v>
      </c>
      <c r="AP1231" t="s">
        <v>5166</v>
      </c>
      <c r="AT1231" t="s">
        <v>4998</v>
      </c>
      <c r="AU1231" t="s">
        <v>5252</v>
      </c>
      <c r="AV1231" t="s">
        <v>5253</v>
      </c>
      <c r="AW1231" t="s">
        <v>8643</v>
      </c>
    </row>
    <row r="1232" spans="1:49" hidden="1" x14ac:dyDescent="0.2">
      <c r="A1232">
        <v>1231</v>
      </c>
      <c r="B1232" t="s">
        <v>426</v>
      </c>
      <c r="C1232">
        <v>10000187</v>
      </c>
      <c r="H1232">
        <v>122</v>
      </c>
      <c r="J1232">
        <v>9001211</v>
      </c>
      <c r="K1232" t="s">
        <v>426</v>
      </c>
      <c r="L1232" t="s">
        <v>7547</v>
      </c>
      <c r="M1232">
        <v>37110</v>
      </c>
      <c r="N1232" t="s">
        <v>5513</v>
      </c>
      <c r="P1232" t="s">
        <v>6367</v>
      </c>
      <c r="Q1232" t="s">
        <v>7766</v>
      </c>
      <c r="T1232" t="s">
        <v>3215</v>
      </c>
      <c r="U1232" t="s">
        <v>4992</v>
      </c>
      <c r="V1232" t="s">
        <v>7548</v>
      </c>
      <c r="W1232" t="s">
        <v>160</v>
      </c>
      <c r="X1232" t="s">
        <v>6057</v>
      </c>
      <c r="Y1232" t="s">
        <v>5528</v>
      </c>
      <c r="Z1232" t="s">
        <v>5528</v>
      </c>
      <c r="AC1232" t="s">
        <v>5049</v>
      </c>
      <c r="AD1232" t="s">
        <v>8196</v>
      </c>
      <c r="AE1232">
        <v>36</v>
      </c>
      <c r="AF1232" t="s">
        <v>8607</v>
      </c>
      <c r="AG1232" t="s">
        <v>8592</v>
      </c>
      <c r="AH1232" t="s">
        <v>9033</v>
      </c>
      <c r="AJ1232">
        <v>13171816772</v>
      </c>
      <c r="AL1232" t="s">
        <v>5387</v>
      </c>
      <c r="AM1232" t="s">
        <v>5387</v>
      </c>
      <c r="AN1232" t="s">
        <v>5201</v>
      </c>
      <c r="AO1232" t="s">
        <v>5182</v>
      </c>
      <c r="AP1232" t="s">
        <v>5166</v>
      </c>
      <c r="AT1232" t="s">
        <v>4998</v>
      </c>
      <c r="AU1232" t="s">
        <v>5252</v>
      </c>
      <c r="AV1232" t="s">
        <v>5253</v>
      </c>
      <c r="AW1232" t="s">
        <v>8643</v>
      </c>
    </row>
    <row r="1233" spans="1:50" hidden="1" x14ac:dyDescent="0.2">
      <c r="A1233">
        <v>1232</v>
      </c>
      <c r="B1233" t="s">
        <v>426</v>
      </c>
      <c r="C1233">
        <v>10000187</v>
      </c>
      <c r="H1233">
        <v>123</v>
      </c>
      <c r="J1233">
        <v>9001212</v>
      </c>
      <c r="K1233" t="s">
        <v>426</v>
      </c>
      <c r="L1233" t="s">
        <v>7549</v>
      </c>
      <c r="M1233">
        <v>38330</v>
      </c>
      <c r="N1233" t="s">
        <v>5007</v>
      </c>
      <c r="O1233" t="s">
        <v>3171</v>
      </c>
      <c r="Q1233" t="s">
        <v>7335</v>
      </c>
      <c r="S1233">
        <v>43629</v>
      </c>
      <c r="T1233" t="s">
        <v>3215</v>
      </c>
      <c r="U1233" t="s">
        <v>4992</v>
      </c>
      <c r="V1233" t="s">
        <v>7550</v>
      </c>
      <c r="W1233" t="s">
        <v>125</v>
      </c>
      <c r="X1233" t="s">
        <v>6057</v>
      </c>
      <c r="Y1233" t="s">
        <v>8589</v>
      </c>
      <c r="Z1233" t="s">
        <v>6071</v>
      </c>
      <c r="AC1233" t="s">
        <v>5483</v>
      </c>
      <c r="AD1233" t="s">
        <v>8197</v>
      </c>
      <c r="AE1233">
        <v>49</v>
      </c>
      <c r="AF1233" t="s">
        <v>8591</v>
      </c>
      <c r="AG1233" t="s">
        <v>8592</v>
      </c>
      <c r="AH1233" t="s">
        <v>8594</v>
      </c>
      <c r="AJ1233">
        <v>13513053352</v>
      </c>
      <c r="AL1233" t="s">
        <v>5524</v>
      </c>
      <c r="AM1233" t="s">
        <v>5387</v>
      </c>
      <c r="AN1233" t="s">
        <v>6154</v>
      </c>
      <c r="AO1233" t="s">
        <v>7551</v>
      </c>
      <c r="AP1233" t="s">
        <v>5166</v>
      </c>
      <c r="AT1233" t="s">
        <v>4998</v>
      </c>
      <c r="AU1233" t="s">
        <v>5252</v>
      </c>
      <c r="AV1233" t="s">
        <v>5253</v>
      </c>
      <c r="AW1233" t="s">
        <v>8643</v>
      </c>
    </row>
    <row r="1234" spans="1:50" hidden="1" x14ac:dyDescent="0.2">
      <c r="A1234">
        <v>1233</v>
      </c>
      <c r="B1234" t="s">
        <v>426</v>
      </c>
      <c r="C1234">
        <v>10000187</v>
      </c>
      <c r="H1234">
        <v>124</v>
      </c>
      <c r="J1234">
        <v>9001213</v>
      </c>
      <c r="K1234" t="s">
        <v>426</v>
      </c>
      <c r="L1234" t="s">
        <v>7552</v>
      </c>
      <c r="M1234">
        <v>101771</v>
      </c>
      <c r="N1234" t="s">
        <v>5513</v>
      </c>
      <c r="P1234" t="s">
        <v>6367</v>
      </c>
      <c r="Q1234" t="s">
        <v>9034</v>
      </c>
      <c r="S1234">
        <v>43678</v>
      </c>
      <c r="T1234" t="s">
        <v>3215</v>
      </c>
      <c r="U1234" t="s">
        <v>4992</v>
      </c>
      <c r="V1234" t="s">
        <v>7553</v>
      </c>
      <c r="W1234" t="s">
        <v>160</v>
      </c>
      <c r="X1234" t="s">
        <v>6057</v>
      </c>
      <c r="Y1234" t="s">
        <v>5528</v>
      </c>
      <c r="Z1234" t="s">
        <v>5528</v>
      </c>
      <c r="AC1234" t="s">
        <v>5049</v>
      </c>
      <c r="AD1234" t="s">
        <v>8198</v>
      </c>
      <c r="AE1234">
        <v>41</v>
      </c>
      <c r="AF1234" t="s">
        <v>8595</v>
      </c>
      <c r="AG1234" t="s">
        <v>8592</v>
      </c>
      <c r="AH1234" t="s">
        <v>6654</v>
      </c>
      <c r="AI1234" t="s">
        <v>7554</v>
      </c>
      <c r="AJ1234">
        <v>13933368640</v>
      </c>
      <c r="AL1234" t="s">
        <v>5387</v>
      </c>
      <c r="AM1234" t="s">
        <v>5387</v>
      </c>
      <c r="AN1234" t="s">
        <v>5634</v>
      </c>
      <c r="AO1234" t="s">
        <v>5102</v>
      </c>
      <c r="AP1234" t="s">
        <v>5166</v>
      </c>
      <c r="AT1234" t="s">
        <v>4998</v>
      </c>
      <c r="AU1234" t="s">
        <v>5252</v>
      </c>
      <c r="AV1234" t="s">
        <v>5253</v>
      </c>
      <c r="AW1234" t="s">
        <v>8643</v>
      </c>
    </row>
    <row r="1235" spans="1:50" hidden="1" x14ac:dyDescent="0.2">
      <c r="A1235">
        <v>1234</v>
      </c>
      <c r="B1235" t="s">
        <v>426</v>
      </c>
      <c r="C1235">
        <v>10000187</v>
      </c>
      <c r="H1235">
        <v>125</v>
      </c>
      <c r="J1235">
        <v>9001214</v>
      </c>
      <c r="K1235" t="s">
        <v>426</v>
      </c>
      <c r="L1235" t="s">
        <v>7555</v>
      </c>
      <c r="M1235">
        <v>20120</v>
      </c>
      <c r="N1235" t="s">
        <v>4991</v>
      </c>
      <c r="O1235" t="s">
        <v>3218</v>
      </c>
      <c r="Q1235" t="s">
        <v>7775</v>
      </c>
      <c r="T1235" t="s">
        <v>3215</v>
      </c>
      <c r="U1235" t="s">
        <v>4992</v>
      </c>
      <c r="V1235" t="s">
        <v>7556</v>
      </c>
      <c r="W1235" t="s">
        <v>105</v>
      </c>
      <c r="X1235" t="s">
        <v>6057</v>
      </c>
      <c r="Y1235" t="s">
        <v>8600</v>
      </c>
      <c r="Z1235" t="s">
        <v>6062</v>
      </c>
      <c r="AA1235" t="s">
        <v>5048</v>
      </c>
      <c r="AB1235" t="s">
        <v>8593</v>
      </c>
      <c r="AD1235" t="s">
        <v>8199</v>
      </c>
      <c r="AE1235">
        <v>36</v>
      </c>
      <c r="AF1235" t="s">
        <v>8607</v>
      </c>
      <c r="AG1235" t="s">
        <v>8592</v>
      </c>
      <c r="AH1235" t="s">
        <v>5661</v>
      </c>
      <c r="AJ1235">
        <v>13785508565</v>
      </c>
      <c r="AL1235" t="s">
        <v>5010</v>
      </c>
      <c r="AM1235" t="s">
        <v>5010</v>
      </c>
      <c r="AN1235" t="s">
        <v>7557</v>
      </c>
      <c r="AO1235" t="s">
        <v>5052</v>
      </c>
      <c r="AP1235" t="s">
        <v>5251</v>
      </c>
      <c r="AT1235" t="s">
        <v>4998</v>
      </c>
      <c r="AU1235" t="s">
        <v>5252</v>
      </c>
      <c r="AV1235" t="s">
        <v>5253</v>
      </c>
      <c r="AW1235" t="s">
        <v>8643</v>
      </c>
    </row>
    <row r="1236" spans="1:50" hidden="1" x14ac:dyDescent="0.2">
      <c r="A1236">
        <v>1235</v>
      </c>
      <c r="B1236" t="s">
        <v>426</v>
      </c>
      <c r="C1236">
        <v>10000187</v>
      </c>
      <c r="H1236">
        <v>126</v>
      </c>
      <c r="J1236">
        <v>9001224</v>
      </c>
      <c r="K1236" t="s">
        <v>426</v>
      </c>
      <c r="L1236" t="s">
        <v>7558</v>
      </c>
      <c r="M1236">
        <v>30709</v>
      </c>
      <c r="N1236" t="s">
        <v>5513</v>
      </c>
      <c r="P1236" t="s">
        <v>6367</v>
      </c>
      <c r="Q1236" t="s">
        <v>7769</v>
      </c>
      <c r="T1236" t="s">
        <v>3215</v>
      </c>
      <c r="U1236" t="s">
        <v>4992</v>
      </c>
      <c r="V1236" t="s">
        <v>7559</v>
      </c>
      <c r="W1236" t="s">
        <v>160</v>
      </c>
      <c r="X1236" t="s">
        <v>6057</v>
      </c>
      <c r="Y1236" t="s">
        <v>5528</v>
      </c>
      <c r="Z1236" t="s">
        <v>5528</v>
      </c>
      <c r="AC1236" t="s">
        <v>5483</v>
      </c>
      <c r="AD1236" t="s">
        <v>8200</v>
      </c>
      <c r="AE1236">
        <v>50</v>
      </c>
      <c r="AF1236" t="s">
        <v>8591</v>
      </c>
      <c r="AG1236" t="s">
        <v>8592</v>
      </c>
      <c r="AH1236" t="s">
        <v>8594</v>
      </c>
      <c r="AJ1236">
        <v>13903381932</v>
      </c>
      <c r="AL1236" t="s">
        <v>5387</v>
      </c>
      <c r="AM1236" t="s">
        <v>5387</v>
      </c>
      <c r="AN1236" t="s">
        <v>5694</v>
      </c>
      <c r="AO1236" t="s">
        <v>7560</v>
      </c>
      <c r="AP1236" t="s">
        <v>5015</v>
      </c>
      <c r="AT1236" t="s">
        <v>4998</v>
      </c>
      <c r="AU1236" t="s">
        <v>5252</v>
      </c>
      <c r="AV1236" t="s">
        <v>5253</v>
      </c>
      <c r="AW1236" t="s">
        <v>8643</v>
      </c>
    </row>
    <row r="1237" spans="1:50" hidden="1" x14ac:dyDescent="0.2">
      <c r="A1237">
        <v>1236</v>
      </c>
      <c r="B1237" t="s">
        <v>426</v>
      </c>
      <c r="C1237">
        <v>10000187</v>
      </c>
      <c r="H1237">
        <v>127</v>
      </c>
      <c r="J1237">
        <v>9001226</v>
      </c>
      <c r="K1237" t="s">
        <v>426</v>
      </c>
      <c r="L1237" t="s">
        <v>7561</v>
      </c>
      <c r="M1237">
        <v>50200</v>
      </c>
      <c r="N1237" t="s">
        <v>4991</v>
      </c>
      <c r="O1237" t="s">
        <v>3218</v>
      </c>
      <c r="Q1237" t="s">
        <v>7765</v>
      </c>
      <c r="S1237">
        <v>43629</v>
      </c>
      <c r="T1237" t="s">
        <v>3215</v>
      </c>
      <c r="U1237" t="s">
        <v>4992</v>
      </c>
      <c r="V1237" t="s">
        <v>7562</v>
      </c>
      <c r="W1237" t="s">
        <v>105</v>
      </c>
      <c r="X1237" t="s">
        <v>6057</v>
      </c>
      <c r="Y1237" t="s">
        <v>8600</v>
      </c>
      <c r="Z1237" t="s">
        <v>5528</v>
      </c>
      <c r="AA1237" t="s">
        <v>5048</v>
      </c>
      <c r="AB1237" t="s">
        <v>8593</v>
      </c>
      <c r="AD1237" t="s">
        <v>8201</v>
      </c>
      <c r="AE1237">
        <v>40</v>
      </c>
      <c r="AF1237" t="s">
        <v>8607</v>
      </c>
      <c r="AG1237" t="s">
        <v>8592</v>
      </c>
      <c r="AH1237" t="s">
        <v>9035</v>
      </c>
      <c r="AI1237" t="s">
        <v>7563</v>
      </c>
      <c r="AJ1237">
        <v>15033912591</v>
      </c>
      <c r="AL1237" t="s">
        <v>5010</v>
      </c>
      <c r="AM1237" t="s">
        <v>5010</v>
      </c>
      <c r="AN1237" t="s">
        <v>7437</v>
      </c>
      <c r="AO1237" t="s">
        <v>5177</v>
      </c>
      <c r="AP1237" t="s">
        <v>5166</v>
      </c>
      <c r="AT1237" t="s">
        <v>4998</v>
      </c>
      <c r="AU1237" t="s">
        <v>5252</v>
      </c>
      <c r="AV1237" t="s">
        <v>5253</v>
      </c>
      <c r="AW1237" t="s">
        <v>8643</v>
      </c>
    </row>
    <row r="1238" spans="1:50" x14ac:dyDescent="0.2">
      <c r="A1238">
        <v>1237</v>
      </c>
      <c r="B1238" t="s">
        <v>426</v>
      </c>
      <c r="C1238">
        <v>10000187</v>
      </c>
      <c r="F1238" t="s">
        <v>5512</v>
      </c>
      <c r="G1238">
        <v>50000479</v>
      </c>
      <c r="H1238">
        <v>128</v>
      </c>
      <c r="J1238">
        <v>9000563</v>
      </c>
      <c r="K1238" t="s">
        <v>426</v>
      </c>
      <c r="L1238" t="s">
        <v>1065</v>
      </c>
      <c r="M1238">
        <v>200497</v>
      </c>
      <c r="N1238" t="s">
        <v>4991</v>
      </c>
      <c r="O1238" t="s">
        <v>3222</v>
      </c>
      <c r="Q1238" t="s">
        <v>7305</v>
      </c>
      <c r="S1238">
        <v>43586</v>
      </c>
      <c r="T1238" t="s">
        <v>3215</v>
      </c>
      <c r="U1238" t="s">
        <v>4992</v>
      </c>
      <c r="V1238" t="s">
        <v>1066</v>
      </c>
      <c r="W1238" t="s">
        <v>105</v>
      </c>
      <c r="X1238" t="s">
        <v>6057</v>
      </c>
      <c r="Y1238" t="s">
        <v>8600</v>
      </c>
      <c r="Z1238" t="s">
        <v>5528</v>
      </c>
      <c r="AA1238" t="s">
        <v>5054</v>
      </c>
      <c r="AB1238" t="s">
        <v>8601</v>
      </c>
      <c r="AC1238" t="s">
        <v>5049</v>
      </c>
      <c r="AD1238" t="s">
        <v>6967</v>
      </c>
      <c r="AE1238">
        <v>29</v>
      </c>
      <c r="AF1238" t="s">
        <v>8602</v>
      </c>
      <c r="AG1238" t="s">
        <v>8603</v>
      </c>
      <c r="AH1238" t="s">
        <v>8656</v>
      </c>
      <c r="AJ1238">
        <v>15027517613</v>
      </c>
      <c r="AL1238" t="s">
        <v>5010</v>
      </c>
      <c r="AM1238" t="s">
        <v>5010</v>
      </c>
      <c r="AN1238" t="s">
        <v>5083</v>
      </c>
      <c r="AO1238" t="s">
        <v>5267</v>
      </c>
      <c r="AP1238" t="s">
        <v>5045</v>
      </c>
      <c r="AT1238" t="s">
        <v>4998</v>
      </c>
      <c r="AU1238" t="s">
        <v>5152</v>
      </c>
      <c r="AV1238" t="s">
        <v>5153</v>
      </c>
      <c r="AW1238" t="s">
        <v>8634</v>
      </c>
      <c r="AX1238" t="s">
        <v>7776</v>
      </c>
    </row>
    <row r="1239" spans="1:50" x14ac:dyDescent="0.2">
      <c r="A1239">
        <v>1238</v>
      </c>
      <c r="B1239" t="s">
        <v>426</v>
      </c>
      <c r="C1239">
        <v>10000187</v>
      </c>
      <c r="H1239">
        <v>129</v>
      </c>
      <c r="J1239">
        <v>9001233</v>
      </c>
      <c r="K1239" t="s">
        <v>426</v>
      </c>
      <c r="L1239" t="s">
        <v>7777</v>
      </c>
      <c r="N1239" t="s">
        <v>4991</v>
      </c>
      <c r="O1239" t="s">
        <v>3234</v>
      </c>
      <c r="Q1239" t="s">
        <v>9238</v>
      </c>
      <c r="S1239">
        <v>43709</v>
      </c>
      <c r="T1239" t="s">
        <v>3216</v>
      </c>
      <c r="U1239" t="s">
        <v>4992</v>
      </c>
      <c r="V1239" t="s">
        <v>7778</v>
      </c>
      <c r="W1239" t="s">
        <v>105</v>
      </c>
      <c r="X1239" t="s">
        <v>6057</v>
      </c>
      <c r="Y1239" t="s">
        <v>8600</v>
      </c>
      <c r="Z1239" t="s">
        <v>6062</v>
      </c>
      <c r="AD1239" t="s">
        <v>8202</v>
      </c>
      <c r="AE1239">
        <v>27</v>
      </c>
      <c r="AF1239" t="s">
        <v>8602</v>
      </c>
      <c r="AG1239" t="s">
        <v>8603</v>
      </c>
      <c r="AH1239" t="s">
        <v>8707</v>
      </c>
      <c r="AI1239">
        <v>43244</v>
      </c>
      <c r="AJ1239" t="s">
        <v>7779</v>
      </c>
      <c r="AL1239" t="s">
        <v>5075</v>
      </c>
      <c r="AM1239" t="s">
        <v>5075</v>
      </c>
      <c r="AN1239" t="s">
        <v>5844</v>
      </c>
      <c r="AO1239" t="s">
        <v>5146</v>
      </c>
      <c r="AT1239" t="s">
        <v>5096</v>
      </c>
      <c r="AU1239" t="s">
        <v>7731</v>
      </c>
      <c r="AV1239" t="s">
        <v>7732</v>
      </c>
      <c r="AW1239" t="s">
        <v>8707</v>
      </c>
    </row>
    <row r="1240" spans="1:50" hidden="1" x14ac:dyDescent="0.2">
      <c r="A1240">
        <v>1239</v>
      </c>
      <c r="B1240" t="s">
        <v>426</v>
      </c>
      <c r="C1240">
        <v>10000187</v>
      </c>
      <c r="H1240">
        <v>130</v>
      </c>
      <c r="J1240">
        <v>9001246</v>
      </c>
      <c r="K1240" t="s">
        <v>426</v>
      </c>
      <c r="L1240" t="s">
        <v>8203</v>
      </c>
      <c r="M1240">
        <v>11143</v>
      </c>
      <c r="N1240" t="s">
        <v>5513</v>
      </c>
      <c r="Q1240" t="s">
        <v>7352</v>
      </c>
      <c r="S1240">
        <v>43678</v>
      </c>
      <c r="T1240" t="s">
        <v>3215</v>
      </c>
      <c r="U1240" t="s">
        <v>4992</v>
      </c>
      <c r="V1240" t="s">
        <v>8204</v>
      </c>
      <c r="W1240" t="s">
        <v>160</v>
      </c>
      <c r="X1240" t="s">
        <v>6057</v>
      </c>
      <c r="Y1240" t="s">
        <v>5528</v>
      </c>
      <c r="Z1240" t="s">
        <v>5528</v>
      </c>
      <c r="AC1240" t="s">
        <v>5049</v>
      </c>
      <c r="AD1240" t="s">
        <v>8205</v>
      </c>
      <c r="AE1240">
        <v>45</v>
      </c>
      <c r="AF1240" t="s">
        <v>8595</v>
      </c>
      <c r="AG1240" t="s">
        <v>8592</v>
      </c>
      <c r="AH1240" t="s">
        <v>6659</v>
      </c>
      <c r="AI1240">
        <v>20070921</v>
      </c>
      <c r="AJ1240">
        <v>15830521861</v>
      </c>
      <c r="AL1240" t="s">
        <v>5148</v>
      </c>
      <c r="AM1240" t="s">
        <v>5387</v>
      </c>
      <c r="AN1240" t="s">
        <v>5132</v>
      </c>
      <c r="AO1240" t="s">
        <v>5668</v>
      </c>
      <c r="AP1240" t="s">
        <v>5166</v>
      </c>
      <c r="AT1240" t="s">
        <v>4998</v>
      </c>
      <c r="AU1240" t="s">
        <v>7857</v>
      </c>
      <c r="AV1240" t="s">
        <v>7858</v>
      </c>
      <c r="AW1240" t="s">
        <v>7863</v>
      </c>
    </row>
    <row r="1241" spans="1:50" hidden="1" x14ac:dyDescent="0.2">
      <c r="A1241">
        <v>1240</v>
      </c>
      <c r="B1241" t="s">
        <v>426</v>
      </c>
      <c r="C1241">
        <v>10000187</v>
      </c>
      <c r="H1241">
        <v>131</v>
      </c>
      <c r="J1241">
        <v>9001247</v>
      </c>
      <c r="K1241" t="s">
        <v>426</v>
      </c>
      <c r="L1241" t="s">
        <v>8206</v>
      </c>
      <c r="M1241">
        <v>11163</v>
      </c>
      <c r="N1241" t="s">
        <v>5513</v>
      </c>
      <c r="Q1241" t="s">
        <v>7772</v>
      </c>
      <c r="S1241">
        <v>43678</v>
      </c>
      <c r="T1241" t="s">
        <v>3215</v>
      </c>
      <c r="U1241" t="s">
        <v>4992</v>
      </c>
      <c r="V1241" t="s">
        <v>8207</v>
      </c>
      <c r="W1241" t="s">
        <v>160</v>
      </c>
      <c r="X1241" t="s">
        <v>6057</v>
      </c>
      <c r="Y1241" t="s">
        <v>5528</v>
      </c>
      <c r="Z1241" t="s">
        <v>5528</v>
      </c>
      <c r="AC1241" t="s">
        <v>5049</v>
      </c>
      <c r="AD1241" t="s">
        <v>8208</v>
      </c>
      <c r="AE1241">
        <v>45</v>
      </c>
      <c r="AF1241" t="s">
        <v>8595</v>
      </c>
      <c r="AG1241" t="s">
        <v>8592</v>
      </c>
      <c r="AH1241" t="s">
        <v>6659</v>
      </c>
      <c r="AJ1241">
        <v>13582915412</v>
      </c>
      <c r="AL1241" t="s">
        <v>5951</v>
      </c>
      <c r="AM1241" t="s">
        <v>6657</v>
      </c>
      <c r="AN1241" t="s">
        <v>7496</v>
      </c>
      <c r="AO1241" t="s">
        <v>7512</v>
      </c>
      <c r="AP1241" t="s">
        <v>5166</v>
      </c>
      <c r="AT1241" t="s">
        <v>4998</v>
      </c>
      <c r="AU1241" t="s">
        <v>7857</v>
      </c>
      <c r="AV1241" t="s">
        <v>7858</v>
      </c>
      <c r="AW1241" t="s">
        <v>7863</v>
      </c>
    </row>
    <row r="1242" spans="1:50" hidden="1" x14ac:dyDescent="0.2">
      <c r="A1242">
        <v>1241</v>
      </c>
      <c r="B1242" t="s">
        <v>426</v>
      </c>
      <c r="C1242">
        <v>10000187</v>
      </c>
      <c r="H1242">
        <v>132</v>
      </c>
      <c r="J1242">
        <v>9001248</v>
      </c>
      <c r="K1242" t="s">
        <v>426</v>
      </c>
      <c r="L1242" t="s">
        <v>8209</v>
      </c>
      <c r="M1242">
        <v>11730</v>
      </c>
      <c r="N1242" t="s">
        <v>5513</v>
      </c>
      <c r="Q1242" t="s">
        <v>9036</v>
      </c>
      <c r="S1242">
        <v>43678</v>
      </c>
      <c r="T1242" t="s">
        <v>3215</v>
      </c>
      <c r="U1242" t="s">
        <v>4992</v>
      </c>
      <c r="V1242" t="s">
        <v>8210</v>
      </c>
      <c r="W1242" t="s">
        <v>160</v>
      </c>
      <c r="X1242" t="s">
        <v>6057</v>
      </c>
      <c r="Y1242" t="s">
        <v>5528</v>
      </c>
      <c r="Z1242" t="s">
        <v>5528</v>
      </c>
      <c r="AC1242" t="s">
        <v>5471</v>
      </c>
      <c r="AD1242" t="s">
        <v>8211</v>
      </c>
      <c r="AE1242">
        <v>46</v>
      </c>
      <c r="AF1242" t="s">
        <v>8591</v>
      </c>
      <c r="AG1242" t="s">
        <v>8592</v>
      </c>
      <c r="AH1242" t="s">
        <v>6659</v>
      </c>
      <c r="AJ1242">
        <v>13582594449</v>
      </c>
      <c r="AL1242" t="s">
        <v>5951</v>
      </c>
      <c r="AM1242" t="s">
        <v>6657</v>
      </c>
      <c r="AN1242" t="s">
        <v>6555</v>
      </c>
      <c r="AO1242" t="s">
        <v>5541</v>
      </c>
      <c r="AP1242" t="s">
        <v>5166</v>
      </c>
      <c r="AT1242" t="s">
        <v>4998</v>
      </c>
      <c r="AU1242" t="s">
        <v>7857</v>
      </c>
      <c r="AV1242" t="s">
        <v>7858</v>
      </c>
      <c r="AW1242" t="s">
        <v>7863</v>
      </c>
    </row>
    <row r="1243" spans="1:50" hidden="1" x14ac:dyDescent="0.2">
      <c r="A1243">
        <v>1242</v>
      </c>
      <c r="B1243" t="s">
        <v>426</v>
      </c>
      <c r="C1243">
        <v>10000187</v>
      </c>
      <c r="H1243">
        <v>133</v>
      </c>
      <c r="J1243">
        <v>9001249</v>
      </c>
      <c r="K1243" t="s">
        <v>426</v>
      </c>
      <c r="L1243" t="s">
        <v>8212</v>
      </c>
      <c r="M1243">
        <v>11777</v>
      </c>
      <c r="N1243" t="s">
        <v>5513</v>
      </c>
      <c r="Q1243" t="s">
        <v>9036</v>
      </c>
      <c r="S1243">
        <v>43678</v>
      </c>
      <c r="T1243" t="s">
        <v>3215</v>
      </c>
      <c r="U1243" t="s">
        <v>4992</v>
      </c>
      <c r="V1243" t="s">
        <v>8213</v>
      </c>
      <c r="W1243" t="s">
        <v>160</v>
      </c>
      <c r="X1243" t="s">
        <v>6057</v>
      </c>
      <c r="Y1243" t="s">
        <v>5528</v>
      </c>
      <c r="Z1243" t="s">
        <v>5528</v>
      </c>
      <c r="AC1243" t="s">
        <v>5471</v>
      </c>
      <c r="AD1243" t="s">
        <v>8214</v>
      </c>
      <c r="AE1243">
        <v>46</v>
      </c>
      <c r="AF1243" t="s">
        <v>8591</v>
      </c>
      <c r="AG1243" t="s">
        <v>8592</v>
      </c>
      <c r="AH1243" t="s">
        <v>8215</v>
      </c>
      <c r="AI1243">
        <v>20071121</v>
      </c>
      <c r="AJ1243">
        <v>18631577356</v>
      </c>
      <c r="AL1243" t="s">
        <v>5951</v>
      </c>
      <c r="AM1243" t="s">
        <v>6657</v>
      </c>
      <c r="AN1243" t="s">
        <v>6291</v>
      </c>
      <c r="AO1243" t="s">
        <v>8216</v>
      </c>
      <c r="AP1243" t="s">
        <v>5166</v>
      </c>
      <c r="AT1243" t="s">
        <v>4998</v>
      </c>
      <c r="AU1243" t="s">
        <v>7857</v>
      </c>
      <c r="AV1243" t="s">
        <v>7858</v>
      </c>
      <c r="AW1243" t="s">
        <v>7863</v>
      </c>
    </row>
    <row r="1244" spans="1:50" x14ac:dyDescent="0.2">
      <c r="A1244">
        <v>1243</v>
      </c>
      <c r="B1244" t="s">
        <v>426</v>
      </c>
      <c r="C1244">
        <v>10000187</v>
      </c>
      <c r="H1244">
        <v>134</v>
      </c>
      <c r="J1244">
        <v>9001250</v>
      </c>
      <c r="K1244" t="s">
        <v>426</v>
      </c>
      <c r="L1244" t="s">
        <v>8217</v>
      </c>
      <c r="M1244">
        <v>16044</v>
      </c>
      <c r="N1244" t="s">
        <v>5513</v>
      </c>
      <c r="Q1244" t="s">
        <v>7763</v>
      </c>
      <c r="S1244">
        <v>43678</v>
      </c>
      <c r="T1244" t="s">
        <v>3215</v>
      </c>
      <c r="U1244" t="s">
        <v>4992</v>
      </c>
      <c r="V1244" t="s">
        <v>8218</v>
      </c>
      <c r="W1244" t="s">
        <v>160</v>
      </c>
      <c r="X1244" t="s">
        <v>6057</v>
      </c>
      <c r="Y1244" t="s">
        <v>5528</v>
      </c>
      <c r="Z1244" t="s">
        <v>5528</v>
      </c>
      <c r="AC1244" t="s">
        <v>5487</v>
      </c>
      <c r="AD1244" t="s">
        <v>8219</v>
      </c>
      <c r="AE1244">
        <v>33</v>
      </c>
      <c r="AF1244" t="s">
        <v>8604</v>
      </c>
      <c r="AG1244" t="s">
        <v>8603</v>
      </c>
      <c r="AH1244" t="s">
        <v>6720</v>
      </c>
      <c r="AJ1244">
        <v>15803250211</v>
      </c>
      <c r="AL1244" t="s">
        <v>5951</v>
      </c>
      <c r="AM1244" t="s">
        <v>6657</v>
      </c>
      <c r="AN1244" t="s">
        <v>6291</v>
      </c>
      <c r="AO1244" t="s">
        <v>5541</v>
      </c>
      <c r="AP1244" t="s">
        <v>5166</v>
      </c>
      <c r="AT1244" t="s">
        <v>4998</v>
      </c>
      <c r="AU1244" t="s">
        <v>7857</v>
      </c>
      <c r="AV1244" t="s">
        <v>7858</v>
      </c>
      <c r="AW1244" t="s">
        <v>7863</v>
      </c>
    </row>
    <row r="1245" spans="1:50" hidden="1" x14ac:dyDescent="0.2">
      <c r="A1245">
        <v>1244</v>
      </c>
      <c r="B1245" t="s">
        <v>426</v>
      </c>
      <c r="C1245">
        <v>10000187</v>
      </c>
      <c r="H1245">
        <v>135</v>
      </c>
      <c r="J1245">
        <v>9001252</v>
      </c>
      <c r="K1245" t="s">
        <v>426</v>
      </c>
      <c r="L1245" t="s">
        <v>8220</v>
      </c>
      <c r="M1245">
        <v>30304</v>
      </c>
      <c r="N1245" t="s">
        <v>5513</v>
      </c>
      <c r="Q1245" t="s">
        <v>7352</v>
      </c>
      <c r="S1245">
        <v>43678</v>
      </c>
      <c r="T1245" t="s">
        <v>3215</v>
      </c>
      <c r="U1245" t="s">
        <v>4992</v>
      </c>
      <c r="V1245" t="s">
        <v>8221</v>
      </c>
      <c r="W1245" t="s">
        <v>160</v>
      </c>
      <c r="X1245" t="s">
        <v>6057</v>
      </c>
      <c r="Y1245" t="s">
        <v>5528</v>
      </c>
      <c r="Z1245" t="s">
        <v>5528</v>
      </c>
      <c r="AC1245" t="s">
        <v>5049</v>
      </c>
      <c r="AD1245" t="s">
        <v>8222</v>
      </c>
      <c r="AE1245">
        <v>51</v>
      </c>
      <c r="AF1245" t="s">
        <v>8653</v>
      </c>
      <c r="AG1245" t="s">
        <v>8592</v>
      </c>
      <c r="AH1245" t="s">
        <v>8223</v>
      </c>
      <c r="AJ1245">
        <v>15027557883</v>
      </c>
      <c r="AL1245" t="s">
        <v>7151</v>
      </c>
      <c r="AM1245" t="s">
        <v>7726</v>
      </c>
      <c r="AN1245" t="s">
        <v>7370</v>
      </c>
      <c r="AO1245" t="s">
        <v>8224</v>
      </c>
      <c r="AP1245" t="s">
        <v>5166</v>
      </c>
      <c r="AT1245" t="s">
        <v>4998</v>
      </c>
      <c r="AU1245" t="s">
        <v>7857</v>
      </c>
      <c r="AV1245" t="s">
        <v>7858</v>
      </c>
      <c r="AW1245" t="s">
        <v>7863</v>
      </c>
    </row>
    <row r="1246" spans="1:50" x14ac:dyDescent="0.2">
      <c r="A1246">
        <v>1245</v>
      </c>
      <c r="B1246" t="s">
        <v>426</v>
      </c>
      <c r="C1246">
        <v>10000187</v>
      </c>
      <c r="H1246">
        <v>136</v>
      </c>
      <c r="J1246">
        <v>9001253</v>
      </c>
      <c r="K1246" t="s">
        <v>426</v>
      </c>
      <c r="L1246" t="s">
        <v>8225</v>
      </c>
      <c r="M1246">
        <v>38556</v>
      </c>
      <c r="N1246" t="s">
        <v>5513</v>
      </c>
      <c r="Q1246" t="s">
        <v>9036</v>
      </c>
      <c r="S1246">
        <v>43678</v>
      </c>
      <c r="T1246" t="s">
        <v>3215</v>
      </c>
      <c r="U1246" t="s">
        <v>4992</v>
      </c>
      <c r="V1246" t="s">
        <v>8226</v>
      </c>
      <c r="W1246" t="s">
        <v>160</v>
      </c>
      <c r="X1246" t="s">
        <v>6057</v>
      </c>
      <c r="Y1246" t="s">
        <v>5528</v>
      </c>
      <c r="Z1246" t="s">
        <v>5528</v>
      </c>
      <c r="AC1246" t="s">
        <v>5487</v>
      </c>
      <c r="AD1246" t="s">
        <v>8227</v>
      </c>
      <c r="AE1246">
        <v>33</v>
      </c>
      <c r="AF1246" t="s">
        <v>8604</v>
      </c>
      <c r="AG1246" t="s">
        <v>8603</v>
      </c>
      <c r="AH1246" t="s">
        <v>6720</v>
      </c>
      <c r="AJ1246">
        <v>13081133414</v>
      </c>
      <c r="AL1246" t="s">
        <v>5524</v>
      </c>
      <c r="AM1246" t="s">
        <v>6657</v>
      </c>
      <c r="AN1246" t="s">
        <v>6225</v>
      </c>
      <c r="AO1246" t="s">
        <v>5541</v>
      </c>
      <c r="AP1246" t="s">
        <v>5166</v>
      </c>
      <c r="AT1246" t="s">
        <v>4998</v>
      </c>
      <c r="AU1246" t="s">
        <v>7857</v>
      </c>
      <c r="AV1246" t="s">
        <v>7858</v>
      </c>
      <c r="AW1246" t="s">
        <v>7863</v>
      </c>
    </row>
    <row r="1247" spans="1:50" x14ac:dyDescent="0.2">
      <c r="A1247">
        <v>1246</v>
      </c>
      <c r="B1247" t="s">
        <v>426</v>
      </c>
      <c r="C1247">
        <v>10000187</v>
      </c>
      <c r="H1247">
        <v>137</v>
      </c>
      <c r="J1247">
        <v>9001254</v>
      </c>
      <c r="K1247" t="s">
        <v>426</v>
      </c>
      <c r="L1247" t="s">
        <v>8228</v>
      </c>
      <c r="M1247">
        <v>38565</v>
      </c>
      <c r="N1247" t="s">
        <v>5513</v>
      </c>
      <c r="Q1247" t="s">
        <v>9034</v>
      </c>
      <c r="S1247">
        <v>43678</v>
      </c>
      <c r="T1247" t="s">
        <v>3215</v>
      </c>
      <c r="U1247" t="s">
        <v>4992</v>
      </c>
      <c r="V1247" t="s">
        <v>8229</v>
      </c>
      <c r="W1247" t="s">
        <v>160</v>
      </c>
      <c r="X1247" t="s">
        <v>6057</v>
      </c>
      <c r="Y1247" t="s">
        <v>5528</v>
      </c>
      <c r="Z1247" t="s">
        <v>5528</v>
      </c>
      <c r="AC1247" t="s">
        <v>5049</v>
      </c>
      <c r="AD1247" t="s">
        <v>8230</v>
      </c>
      <c r="AE1247">
        <v>32</v>
      </c>
      <c r="AF1247" t="s">
        <v>8604</v>
      </c>
      <c r="AG1247" t="s">
        <v>8603</v>
      </c>
      <c r="AH1247" t="s">
        <v>6737</v>
      </c>
      <c r="AJ1247">
        <v>18132150821</v>
      </c>
      <c r="AL1247" t="s">
        <v>5010</v>
      </c>
      <c r="AM1247" t="s">
        <v>5010</v>
      </c>
      <c r="AN1247" t="s">
        <v>6291</v>
      </c>
      <c r="AO1247" t="s">
        <v>5394</v>
      </c>
      <c r="AP1247" t="s">
        <v>5166</v>
      </c>
      <c r="AT1247" t="s">
        <v>4998</v>
      </c>
      <c r="AU1247" t="s">
        <v>7857</v>
      </c>
      <c r="AV1247" t="s">
        <v>7858</v>
      </c>
      <c r="AW1247" t="s">
        <v>7863</v>
      </c>
    </row>
    <row r="1248" spans="1:50" x14ac:dyDescent="0.2">
      <c r="A1248">
        <v>1247</v>
      </c>
      <c r="B1248" t="s">
        <v>426</v>
      </c>
      <c r="C1248">
        <v>10000187</v>
      </c>
      <c r="H1248">
        <v>138</v>
      </c>
      <c r="J1248">
        <v>9001255</v>
      </c>
      <c r="K1248" t="s">
        <v>426</v>
      </c>
      <c r="L1248" t="s">
        <v>8231</v>
      </c>
      <c r="M1248">
        <v>38583</v>
      </c>
      <c r="N1248" t="s">
        <v>5513</v>
      </c>
      <c r="Q1248" t="s">
        <v>9037</v>
      </c>
      <c r="S1248">
        <v>43678</v>
      </c>
      <c r="T1248" t="s">
        <v>3215</v>
      </c>
      <c r="U1248" t="s">
        <v>4992</v>
      </c>
      <c r="V1248" t="s">
        <v>8232</v>
      </c>
      <c r="W1248" t="s">
        <v>160</v>
      </c>
      <c r="X1248" t="s">
        <v>6057</v>
      </c>
      <c r="Y1248" t="s">
        <v>5528</v>
      </c>
      <c r="Z1248" t="s">
        <v>5528</v>
      </c>
      <c r="AC1248" t="s">
        <v>5049</v>
      </c>
      <c r="AD1248" t="s">
        <v>8233</v>
      </c>
      <c r="AE1248">
        <v>31</v>
      </c>
      <c r="AF1248" t="s">
        <v>8604</v>
      </c>
      <c r="AG1248" t="s">
        <v>8603</v>
      </c>
      <c r="AH1248" t="s">
        <v>6720</v>
      </c>
      <c r="AJ1248">
        <v>13832952710</v>
      </c>
      <c r="AL1248" t="s">
        <v>5010</v>
      </c>
      <c r="AM1248" t="s">
        <v>5010</v>
      </c>
      <c r="AN1248" t="s">
        <v>6291</v>
      </c>
      <c r="AO1248" t="s">
        <v>7856</v>
      </c>
      <c r="AP1248" t="s">
        <v>5166</v>
      </c>
      <c r="AT1248" t="s">
        <v>4998</v>
      </c>
      <c r="AU1248" t="s">
        <v>7857</v>
      </c>
      <c r="AV1248" t="s">
        <v>7858</v>
      </c>
      <c r="AW1248" t="s">
        <v>7863</v>
      </c>
    </row>
    <row r="1249" spans="1:49" x14ac:dyDescent="0.2">
      <c r="A1249">
        <v>1248</v>
      </c>
      <c r="B1249" t="s">
        <v>426</v>
      </c>
      <c r="C1249">
        <v>10000187</v>
      </c>
      <c r="H1249">
        <v>139</v>
      </c>
      <c r="J1249">
        <v>9001256</v>
      </c>
      <c r="K1249" t="s">
        <v>426</v>
      </c>
      <c r="L1249" t="s">
        <v>8234</v>
      </c>
      <c r="M1249">
        <v>200412</v>
      </c>
      <c r="N1249" t="s">
        <v>5513</v>
      </c>
      <c r="P1249" t="s">
        <v>9020</v>
      </c>
      <c r="Q1249" t="s">
        <v>7348</v>
      </c>
      <c r="S1249">
        <v>43709</v>
      </c>
      <c r="T1249" t="s">
        <v>3215</v>
      </c>
      <c r="U1249" t="s">
        <v>4992</v>
      </c>
      <c r="V1249" t="s">
        <v>8235</v>
      </c>
      <c r="W1249" t="s">
        <v>160</v>
      </c>
      <c r="X1249" t="s">
        <v>6057</v>
      </c>
      <c r="Y1249" t="s">
        <v>5528</v>
      </c>
      <c r="Z1249" t="s">
        <v>5528</v>
      </c>
      <c r="AC1249" t="s">
        <v>5487</v>
      </c>
      <c r="AD1249" t="s">
        <v>8236</v>
      </c>
      <c r="AE1249">
        <v>31</v>
      </c>
      <c r="AF1249" t="s">
        <v>8604</v>
      </c>
      <c r="AG1249" t="s">
        <v>8603</v>
      </c>
      <c r="AH1249" t="s">
        <v>6742</v>
      </c>
      <c r="AJ1249">
        <v>18031593212</v>
      </c>
      <c r="AL1249" t="s">
        <v>5148</v>
      </c>
      <c r="AM1249" t="s">
        <v>5387</v>
      </c>
      <c r="AN1249" t="s">
        <v>6225</v>
      </c>
      <c r="AO1249" t="s">
        <v>5146</v>
      </c>
      <c r="AP1249" t="s">
        <v>5166</v>
      </c>
      <c r="AT1249" t="s">
        <v>4998</v>
      </c>
      <c r="AU1249" t="s">
        <v>7857</v>
      </c>
      <c r="AV1249" t="s">
        <v>7858</v>
      </c>
      <c r="AW1249" t="s">
        <v>7863</v>
      </c>
    </row>
    <row r="1250" spans="1:49" hidden="1" x14ac:dyDescent="0.2">
      <c r="A1250">
        <v>1249</v>
      </c>
      <c r="B1250" t="s">
        <v>426</v>
      </c>
      <c r="C1250">
        <v>10000187</v>
      </c>
      <c r="H1250">
        <v>140</v>
      </c>
      <c r="J1250">
        <v>9001257</v>
      </c>
      <c r="K1250" t="s">
        <v>426</v>
      </c>
      <c r="L1250" t="s">
        <v>8237</v>
      </c>
      <c r="M1250">
        <v>200425</v>
      </c>
      <c r="N1250" t="s">
        <v>5513</v>
      </c>
      <c r="Q1250" t="s">
        <v>9034</v>
      </c>
      <c r="S1250">
        <v>43678</v>
      </c>
      <c r="T1250" t="s">
        <v>3215</v>
      </c>
      <c r="U1250" t="s">
        <v>4992</v>
      </c>
      <c r="V1250" t="s">
        <v>8238</v>
      </c>
      <c r="W1250" t="s">
        <v>160</v>
      </c>
      <c r="X1250" t="s">
        <v>6057</v>
      </c>
      <c r="Y1250" t="s">
        <v>5528</v>
      </c>
      <c r="Z1250" t="s">
        <v>5528</v>
      </c>
      <c r="AC1250" t="s">
        <v>5471</v>
      </c>
      <c r="AD1250" t="s">
        <v>8239</v>
      </c>
      <c r="AE1250">
        <v>37</v>
      </c>
      <c r="AF1250" t="s">
        <v>8607</v>
      </c>
      <c r="AG1250" t="s">
        <v>8592</v>
      </c>
      <c r="AH1250" t="s">
        <v>8240</v>
      </c>
      <c r="AJ1250">
        <v>13932793225</v>
      </c>
      <c r="AL1250" t="s">
        <v>5010</v>
      </c>
      <c r="AM1250" t="s">
        <v>5010</v>
      </c>
      <c r="AN1250" t="s">
        <v>6773</v>
      </c>
      <c r="AO1250" t="s">
        <v>7856</v>
      </c>
      <c r="AP1250" t="s">
        <v>5166</v>
      </c>
      <c r="AT1250" t="s">
        <v>4998</v>
      </c>
      <c r="AU1250" t="s">
        <v>7857</v>
      </c>
      <c r="AV1250" t="s">
        <v>7858</v>
      </c>
      <c r="AW1250" t="s">
        <v>7863</v>
      </c>
    </row>
    <row r="1251" spans="1:49" x14ac:dyDescent="0.2">
      <c r="A1251">
        <v>1250</v>
      </c>
      <c r="B1251" t="s">
        <v>426</v>
      </c>
      <c r="C1251">
        <v>10000187</v>
      </c>
      <c r="H1251">
        <v>141</v>
      </c>
      <c r="J1251">
        <v>9001258</v>
      </c>
      <c r="K1251" t="s">
        <v>426</v>
      </c>
      <c r="L1251" t="s">
        <v>8241</v>
      </c>
      <c r="M1251">
        <v>200433</v>
      </c>
      <c r="N1251" t="s">
        <v>5513</v>
      </c>
      <c r="P1251" t="s">
        <v>9024</v>
      </c>
      <c r="Q1251" t="s">
        <v>9239</v>
      </c>
      <c r="S1251">
        <v>43709</v>
      </c>
      <c r="T1251" t="s">
        <v>3215</v>
      </c>
      <c r="U1251" t="s">
        <v>4992</v>
      </c>
      <c r="V1251" t="s">
        <v>8242</v>
      </c>
      <c r="W1251" t="s">
        <v>160</v>
      </c>
      <c r="X1251" t="s">
        <v>6057</v>
      </c>
      <c r="Y1251" t="s">
        <v>5528</v>
      </c>
      <c r="Z1251" t="s">
        <v>5528</v>
      </c>
      <c r="AC1251" t="s">
        <v>5487</v>
      </c>
      <c r="AD1251" t="s">
        <v>6734</v>
      </c>
      <c r="AE1251">
        <v>31</v>
      </c>
      <c r="AF1251" t="s">
        <v>8604</v>
      </c>
      <c r="AG1251" t="s">
        <v>8603</v>
      </c>
      <c r="AH1251" t="s">
        <v>6742</v>
      </c>
      <c r="AJ1251">
        <v>15932553364</v>
      </c>
      <c r="AL1251" t="s">
        <v>5010</v>
      </c>
      <c r="AM1251" t="s">
        <v>5010</v>
      </c>
      <c r="AN1251" t="s">
        <v>5272</v>
      </c>
      <c r="AO1251" t="s">
        <v>7856</v>
      </c>
      <c r="AP1251" t="s">
        <v>5166</v>
      </c>
      <c r="AT1251" t="s">
        <v>4998</v>
      </c>
      <c r="AU1251" t="s">
        <v>7857</v>
      </c>
      <c r="AV1251" t="s">
        <v>7858</v>
      </c>
      <c r="AW1251" t="s">
        <v>7863</v>
      </c>
    </row>
    <row r="1252" spans="1:49" hidden="1" x14ac:dyDescent="0.2">
      <c r="A1252">
        <v>1251</v>
      </c>
      <c r="B1252" t="s">
        <v>426</v>
      </c>
      <c r="C1252">
        <v>10000187</v>
      </c>
      <c r="H1252">
        <v>142</v>
      </c>
      <c r="J1252">
        <v>9001259</v>
      </c>
      <c r="K1252" t="s">
        <v>426</v>
      </c>
      <c r="L1252" t="s">
        <v>8243</v>
      </c>
      <c r="M1252">
        <v>200434</v>
      </c>
      <c r="N1252" t="s">
        <v>5513</v>
      </c>
      <c r="P1252" t="s">
        <v>9024</v>
      </c>
      <c r="Q1252" t="s">
        <v>9239</v>
      </c>
      <c r="S1252">
        <v>43709</v>
      </c>
      <c r="T1252" t="s">
        <v>3215</v>
      </c>
      <c r="U1252" t="s">
        <v>4992</v>
      </c>
      <c r="V1252" t="s">
        <v>8244</v>
      </c>
      <c r="W1252" t="s">
        <v>160</v>
      </c>
      <c r="X1252" t="s">
        <v>6057</v>
      </c>
      <c r="Y1252" t="s">
        <v>5528</v>
      </c>
      <c r="Z1252" t="s">
        <v>5528</v>
      </c>
      <c r="AC1252" t="s">
        <v>5471</v>
      </c>
      <c r="AD1252" t="s">
        <v>8245</v>
      </c>
      <c r="AE1252">
        <v>39</v>
      </c>
      <c r="AF1252" t="s">
        <v>8607</v>
      </c>
      <c r="AG1252" t="s">
        <v>8592</v>
      </c>
      <c r="AH1252" t="s">
        <v>6742</v>
      </c>
      <c r="AJ1252">
        <v>13473501024</v>
      </c>
      <c r="AL1252" t="s">
        <v>5951</v>
      </c>
      <c r="AM1252" t="s">
        <v>6657</v>
      </c>
      <c r="AN1252" t="s">
        <v>5952</v>
      </c>
      <c r="AO1252" t="s">
        <v>5541</v>
      </c>
      <c r="AP1252" t="s">
        <v>5166</v>
      </c>
      <c r="AT1252" t="s">
        <v>4998</v>
      </c>
      <c r="AU1252" t="s">
        <v>7857</v>
      </c>
      <c r="AV1252" t="s">
        <v>7858</v>
      </c>
      <c r="AW1252" t="s">
        <v>7863</v>
      </c>
    </row>
    <row r="1253" spans="1:49" hidden="1" x14ac:dyDescent="0.2">
      <c r="A1253">
        <v>1252</v>
      </c>
      <c r="B1253" t="s">
        <v>426</v>
      </c>
      <c r="C1253">
        <v>10000187</v>
      </c>
      <c r="H1253">
        <v>143</v>
      </c>
      <c r="J1253">
        <v>9001260</v>
      </c>
      <c r="K1253" t="s">
        <v>426</v>
      </c>
      <c r="L1253" t="s">
        <v>8246</v>
      </c>
      <c r="M1253">
        <v>200436</v>
      </c>
      <c r="N1253" t="s">
        <v>5513</v>
      </c>
      <c r="P1253" t="s">
        <v>9024</v>
      </c>
      <c r="Q1253" t="s">
        <v>9239</v>
      </c>
      <c r="S1253">
        <v>43709</v>
      </c>
      <c r="T1253" t="s">
        <v>3215</v>
      </c>
      <c r="U1253" t="s">
        <v>4992</v>
      </c>
      <c r="V1253" t="s">
        <v>8247</v>
      </c>
      <c r="W1253" t="s">
        <v>160</v>
      </c>
      <c r="X1253" t="s">
        <v>6057</v>
      </c>
      <c r="Y1253" t="s">
        <v>5528</v>
      </c>
      <c r="Z1253" t="s">
        <v>5528</v>
      </c>
      <c r="AC1253" t="s">
        <v>5471</v>
      </c>
      <c r="AD1253" t="s">
        <v>8248</v>
      </c>
      <c r="AE1253">
        <v>36</v>
      </c>
      <c r="AF1253" t="s">
        <v>8607</v>
      </c>
      <c r="AG1253" t="s">
        <v>8592</v>
      </c>
      <c r="AH1253" t="s">
        <v>6742</v>
      </c>
      <c r="AJ1253">
        <v>13131588029</v>
      </c>
      <c r="AL1253" t="s">
        <v>5010</v>
      </c>
      <c r="AM1253" t="s">
        <v>5010</v>
      </c>
      <c r="AN1253" t="s">
        <v>5169</v>
      </c>
      <c r="AO1253" t="s">
        <v>5177</v>
      </c>
      <c r="AP1253" t="s">
        <v>5166</v>
      </c>
      <c r="AT1253" t="s">
        <v>4998</v>
      </c>
      <c r="AU1253" t="s">
        <v>7857</v>
      </c>
      <c r="AV1253" t="s">
        <v>7858</v>
      </c>
      <c r="AW1253" t="s">
        <v>7863</v>
      </c>
    </row>
    <row r="1254" spans="1:49" hidden="1" x14ac:dyDescent="0.2">
      <c r="A1254">
        <v>1253</v>
      </c>
      <c r="B1254" t="s">
        <v>426</v>
      </c>
      <c r="C1254">
        <v>10000187</v>
      </c>
      <c r="H1254">
        <v>144</v>
      </c>
      <c r="J1254">
        <v>9001261</v>
      </c>
      <c r="K1254" t="s">
        <v>426</v>
      </c>
      <c r="L1254" t="s">
        <v>8249</v>
      </c>
      <c r="M1254">
        <v>200437</v>
      </c>
      <c r="N1254" t="s">
        <v>5513</v>
      </c>
      <c r="P1254" t="s">
        <v>9024</v>
      </c>
      <c r="Q1254" t="s">
        <v>9239</v>
      </c>
      <c r="S1254">
        <v>43709</v>
      </c>
      <c r="T1254" t="s">
        <v>3215</v>
      </c>
      <c r="U1254" t="s">
        <v>4992</v>
      </c>
      <c r="V1254" t="s">
        <v>8250</v>
      </c>
      <c r="W1254" t="s">
        <v>160</v>
      </c>
      <c r="X1254" t="s">
        <v>6057</v>
      </c>
      <c r="Y1254" t="s">
        <v>5528</v>
      </c>
      <c r="Z1254" t="s">
        <v>5528</v>
      </c>
      <c r="AC1254" t="s">
        <v>5487</v>
      </c>
      <c r="AD1254" t="s">
        <v>8251</v>
      </c>
      <c r="AE1254">
        <v>36</v>
      </c>
      <c r="AF1254" t="s">
        <v>8607</v>
      </c>
      <c r="AG1254" t="s">
        <v>8592</v>
      </c>
      <c r="AH1254" t="s">
        <v>6742</v>
      </c>
      <c r="AJ1254">
        <v>13832882728</v>
      </c>
      <c r="AL1254" t="s">
        <v>5520</v>
      </c>
      <c r="AM1254" t="s">
        <v>7726</v>
      </c>
      <c r="AN1254">
        <v>0</v>
      </c>
      <c r="AO1254" t="s">
        <v>8252</v>
      </c>
      <c r="AP1254" t="s">
        <v>5166</v>
      </c>
      <c r="AT1254" t="s">
        <v>4998</v>
      </c>
      <c r="AU1254" t="s">
        <v>7857</v>
      </c>
      <c r="AV1254" t="s">
        <v>7858</v>
      </c>
      <c r="AW1254" t="s">
        <v>7863</v>
      </c>
    </row>
    <row r="1255" spans="1:49" x14ac:dyDescent="0.2">
      <c r="A1255">
        <v>1254</v>
      </c>
      <c r="B1255" t="s">
        <v>426</v>
      </c>
      <c r="C1255">
        <v>10000187</v>
      </c>
      <c r="H1255">
        <v>145</v>
      </c>
      <c r="J1255">
        <v>9001262</v>
      </c>
      <c r="K1255" t="s">
        <v>426</v>
      </c>
      <c r="L1255" t="s">
        <v>8253</v>
      </c>
      <c r="M1255">
        <v>200446</v>
      </c>
      <c r="N1255" t="s">
        <v>5513</v>
      </c>
      <c r="P1255" t="s">
        <v>9020</v>
      </c>
      <c r="Q1255" t="s">
        <v>7348</v>
      </c>
      <c r="S1255">
        <v>43709</v>
      </c>
      <c r="T1255" t="s">
        <v>3215</v>
      </c>
      <c r="U1255" t="s">
        <v>4992</v>
      </c>
      <c r="V1255" t="s">
        <v>8254</v>
      </c>
      <c r="W1255" t="s">
        <v>160</v>
      </c>
      <c r="X1255" t="s">
        <v>6057</v>
      </c>
      <c r="Y1255" t="s">
        <v>5528</v>
      </c>
      <c r="Z1255" t="s">
        <v>5528</v>
      </c>
      <c r="AD1255" t="s">
        <v>8255</v>
      </c>
      <c r="AE1255">
        <v>33</v>
      </c>
      <c r="AF1255" t="s">
        <v>8604</v>
      </c>
      <c r="AG1255" t="s">
        <v>8603</v>
      </c>
      <c r="AH1255" t="s">
        <v>8256</v>
      </c>
      <c r="AJ1255">
        <v>17725502044</v>
      </c>
      <c r="AL1255" t="s">
        <v>5520</v>
      </c>
      <c r="AM1255" t="s">
        <v>7726</v>
      </c>
      <c r="AN1255">
        <v>0</v>
      </c>
      <c r="AO1255" t="s">
        <v>8257</v>
      </c>
      <c r="AP1255" t="s">
        <v>5166</v>
      </c>
      <c r="AR1255" t="s">
        <v>5195</v>
      </c>
      <c r="AT1255" t="s">
        <v>4998</v>
      </c>
      <c r="AU1255" t="s">
        <v>7857</v>
      </c>
      <c r="AV1255" t="s">
        <v>7858</v>
      </c>
      <c r="AW1255" t="s">
        <v>7863</v>
      </c>
    </row>
    <row r="1256" spans="1:49" x14ac:dyDescent="0.2">
      <c r="A1256">
        <v>1255</v>
      </c>
      <c r="B1256" t="s">
        <v>426</v>
      </c>
      <c r="C1256">
        <v>10000187</v>
      </c>
      <c r="H1256">
        <v>146</v>
      </c>
      <c r="J1256">
        <v>9001263</v>
      </c>
      <c r="K1256" t="s">
        <v>426</v>
      </c>
      <c r="L1256" t="s">
        <v>8258</v>
      </c>
      <c r="M1256">
        <v>100083</v>
      </c>
      <c r="N1256" t="s">
        <v>5513</v>
      </c>
      <c r="P1256" t="s">
        <v>9024</v>
      </c>
      <c r="Q1256" t="s">
        <v>9239</v>
      </c>
      <c r="S1256">
        <v>43709</v>
      </c>
      <c r="T1256" t="s">
        <v>3215</v>
      </c>
      <c r="U1256" t="s">
        <v>4992</v>
      </c>
      <c r="V1256" t="s">
        <v>8259</v>
      </c>
      <c r="W1256" t="s">
        <v>160</v>
      </c>
      <c r="X1256" t="s">
        <v>6057</v>
      </c>
      <c r="Y1256" t="s">
        <v>5528</v>
      </c>
      <c r="Z1256" t="s">
        <v>5528</v>
      </c>
      <c r="AC1256" t="s">
        <v>5824</v>
      </c>
      <c r="AD1256" t="s">
        <v>8260</v>
      </c>
      <c r="AE1256">
        <v>34</v>
      </c>
      <c r="AF1256" t="s">
        <v>8604</v>
      </c>
      <c r="AG1256" t="s">
        <v>8603</v>
      </c>
      <c r="AH1256" t="s">
        <v>8261</v>
      </c>
      <c r="AJ1256">
        <v>13733338073</v>
      </c>
      <c r="AL1256" t="s">
        <v>5520</v>
      </c>
      <c r="AM1256" t="s">
        <v>7726</v>
      </c>
      <c r="AN1256" t="s">
        <v>5694</v>
      </c>
      <c r="AO1256" t="s">
        <v>8262</v>
      </c>
      <c r="AP1256" t="s">
        <v>7195</v>
      </c>
      <c r="AT1256" t="s">
        <v>4998</v>
      </c>
      <c r="AU1256" t="s">
        <v>7857</v>
      </c>
      <c r="AV1256" t="s">
        <v>7858</v>
      </c>
      <c r="AW1256" t="s">
        <v>7863</v>
      </c>
    </row>
    <row r="1257" spans="1:49" hidden="1" x14ac:dyDescent="0.2">
      <c r="A1257">
        <v>1256</v>
      </c>
      <c r="B1257" t="s">
        <v>426</v>
      </c>
      <c r="C1257">
        <v>10000187</v>
      </c>
      <c r="H1257">
        <v>147</v>
      </c>
      <c r="J1257">
        <v>9001264</v>
      </c>
      <c r="K1257" t="s">
        <v>426</v>
      </c>
      <c r="L1257" t="s">
        <v>8263</v>
      </c>
      <c r="M1257">
        <v>100226</v>
      </c>
      <c r="N1257" t="s">
        <v>5513</v>
      </c>
      <c r="Q1257" t="s">
        <v>9034</v>
      </c>
      <c r="S1257">
        <v>43678</v>
      </c>
      <c r="T1257" t="s">
        <v>3215</v>
      </c>
      <c r="U1257" t="s">
        <v>4992</v>
      </c>
      <c r="V1257" t="s">
        <v>8264</v>
      </c>
      <c r="W1257" t="s">
        <v>160</v>
      </c>
      <c r="X1257" t="s">
        <v>6057</v>
      </c>
      <c r="Y1257" t="s">
        <v>5528</v>
      </c>
      <c r="Z1257" t="s">
        <v>5528</v>
      </c>
      <c r="AC1257" t="s">
        <v>5049</v>
      </c>
      <c r="AD1257" t="s">
        <v>8265</v>
      </c>
      <c r="AE1257">
        <v>37</v>
      </c>
      <c r="AF1257" t="s">
        <v>8607</v>
      </c>
      <c r="AG1257" t="s">
        <v>8592</v>
      </c>
      <c r="AH1257" t="s">
        <v>8266</v>
      </c>
      <c r="AJ1257">
        <v>13012010635</v>
      </c>
      <c r="AL1257" t="s">
        <v>5148</v>
      </c>
      <c r="AM1257" t="s">
        <v>5387</v>
      </c>
      <c r="AN1257" t="s">
        <v>5939</v>
      </c>
      <c r="AO1257" t="s">
        <v>7340</v>
      </c>
      <c r="AP1257" t="s">
        <v>7195</v>
      </c>
      <c r="AT1257" t="s">
        <v>4998</v>
      </c>
      <c r="AU1257" t="s">
        <v>7857</v>
      </c>
      <c r="AV1257" t="s">
        <v>7858</v>
      </c>
      <c r="AW1257" t="s">
        <v>7863</v>
      </c>
    </row>
    <row r="1258" spans="1:49" x14ac:dyDescent="0.2">
      <c r="A1258">
        <v>1257</v>
      </c>
      <c r="B1258" t="s">
        <v>426</v>
      </c>
      <c r="C1258">
        <v>10000187</v>
      </c>
      <c r="H1258">
        <v>148</v>
      </c>
      <c r="J1258">
        <v>9001265</v>
      </c>
      <c r="K1258" t="s">
        <v>426</v>
      </c>
      <c r="L1258" t="s">
        <v>8267</v>
      </c>
      <c r="M1258">
        <v>100876</v>
      </c>
      <c r="N1258" t="s">
        <v>5513</v>
      </c>
      <c r="P1258" t="s">
        <v>9024</v>
      </c>
      <c r="Q1258" t="s">
        <v>9239</v>
      </c>
      <c r="S1258">
        <v>43709</v>
      </c>
      <c r="T1258" t="s">
        <v>3215</v>
      </c>
      <c r="U1258" t="s">
        <v>4992</v>
      </c>
      <c r="V1258" t="s">
        <v>8268</v>
      </c>
      <c r="W1258" t="s">
        <v>160</v>
      </c>
      <c r="X1258" t="s">
        <v>6057</v>
      </c>
      <c r="Y1258" t="s">
        <v>5528</v>
      </c>
      <c r="Z1258" t="s">
        <v>5528</v>
      </c>
      <c r="AC1258" t="s">
        <v>5824</v>
      </c>
      <c r="AD1258" t="s">
        <v>8269</v>
      </c>
      <c r="AE1258">
        <v>35</v>
      </c>
      <c r="AF1258" t="s">
        <v>8604</v>
      </c>
      <c r="AG1258" t="s">
        <v>8603</v>
      </c>
      <c r="AH1258" t="s">
        <v>8266</v>
      </c>
      <c r="AJ1258">
        <v>15932578844</v>
      </c>
      <c r="AL1258" t="s">
        <v>5148</v>
      </c>
      <c r="AM1258" t="s">
        <v>5387</v>
      </c>
      <c r="AN1258" t="s">
        <v>6073</v>
      </c>
      <c r="AO1258" t="s">
        <v>5525</v>
      </c>
      <c r="AP1258" t="s">
        <v>7195</v>
      </c>
      <c r="AT1258" t="s">
        <v>4998</v>
      </c>
      <c r="AU1258" t="s">
        <v>7857</v>
      </c>
      <c r="AV1258" t="s">
        <v>7858</v>
      </c>
      <c r="AW1258" t="s">
        <v>7863</v>
      </c>
    </row>
    <row r="1259" spans="1:49" hidden="1" x14ac:dyDescent="0.2">
      <c r="A1259">
        <v>1258</v>
      </c>
      <c r="B1259" t="s">
        <v>426</v>
      </c>
      <c r="C1259">
        <v>10000187</v>
      </c>
      <c r="H1259">
        <v>149</v>
      </c>
      <c r="J1259">
        <v>9001266</v>
      </c>
      <c r="K1259" t="s">
        <v>426</v>
      </c>
      <c r="L1259" t="s">
        <v>8270</v>
      </c>
      <c r="M1259">
        <v>102508</v>
      </c>
      <c r="N1259" t="s">
        <v>5007</v>
      </c>
      <c r="O1259" t="s">
        <v>3218</v>
      </c>
      <c r="Q1259" t="s">
        <v>7765</v>
      </c>
      <c r="S1259">
        <v>43678</v>
      </c>
      <c r="T1259" t="s">
        <v>3215</v>
      </c>
      <c r="U1259" t="s">
        <v>4992</v>
      </c>
      <c r="V1259" t="s">
        <v>8271</v>
      </c>
      <c r="W1259" t="s">
        <v>160</v>
      </c>
      <c r="X1259" t="s">
        <v>6057</v>
      </c>
      <c r="Y1259" t="s">
        <v>5528</v>
      </c>
      <c r="Z1259" t="s">
        <v>5528</v>
      </c>
      <c r="AC1259" t="s">
        <v>5049</v>
      </c>
      <c r="AD1259" t="s">
        <v>8272</v>
      </c>
      <c r="AE1259">
        <v>43</v>
      </c>
      <c r="AF1259" t="s">
        <v>8595</v>
      </c>
      <c r="AG1259" t="s">
        <v>8592</v>
      </c>
      <c r="AH1259" t="s">
        <v>8273</v>
      </c>
      <c r="AI1259">
        <v>20020827</v>
      </c>
      <c r="AJ1259">
        <v>13582914993</v>
      </c>
      <c r="AK1259">
        <v>18131502402</v>
      </c>
      <c r="AL1259" t="s">
        <v>5148</v>
      </c>
      <c r="AM1259" t="s">
        <v>5387</v>
      </c>
      <c r="AN1259" t="s">
        <v>8274</v>
      </c>
      <c r="AO1259" t="s">
        <v>5668</v>
      </c>
      <c r="AP1259" t="s">
        <v>7195</v>
      </c>
      <c r="AT1259" t="s">
        <v>4998</v>
      </c>
      <c r="AU1259" t="s">
        <v>7857</v>
      </c>
      <c r="AV1259" t="s">
        <v>7858</v>
      </c>
      <c r="AW1259" t="s">
        <v>7863</v>
      </c>
    </row>
    <row r="1260" spans="1:49" hidden="1" x14ac:dyDescent="0.2">
      <c r="A1260">
        <v>1259</v>
      </c>
      <c r="B1260" t="s">
        <v>426</v>
      </c>
      <c r="C1260">
        <v>10000187</v>
      </c>
      <c r="H1260">
        <v>150</v>
      </c>
      <c r="J1260">
        <v>9001267</v>
      </c>
      <c r="K1260" t="s">
        <v>426</v>
      </c>
      <c r="L1260" t="s">
        <v>8275</v>
      </c>
      <c r="M1260">
        <v>30098</v>
      </c>
      <c r="N1260" t="s">
        <v>5513</v>
      </c>
      <c r="Q1260" t="s">
        <v>9036</v>
      </c>
      <c r="S1260">
        <v>43678</v>
      </c>
      <c r="T1260" t="s">
        <v>3215</v>
      </c>
      <c r="U1260" t="s">
        <v>4992</v>
      </c>
      <c r="V1260" t="s">
        <v>8276</v>
      </c>
      <c r="W1260" t="s">
        <v>160</v>
      </c>
      <c r="X1260" t="s">
        <v>6057</v>
      </c>
      <c r="Y1260" t="s">
        <v>5528</v>
      </c>
      <c r="Z1260" t="s">
        <v>5528</v>
      </c>
      <c r="AC1260" t="s">
        <v>5487</v>
      </c>
      <c r="AD1260" t="s">
        <v>8277</v>
      </c>
      <c r="AE1260">
        <v>37</v>
      </c>
      <c r="AF1260" t="s">
        <v>8607</v>
      </c>
      <c r="AG1260" t="s">
        <v>8592</v>
      </c>
      <c r="AH1260" t="s">
        <v>8278</v>
      </c>
      <c r="AI1260">
        <v>20020707</v>
      </c>
      <c r="AJ1260">
        <v>13513064868</v>
      </c>
      <c r="AL1260" t="s">
        <v>5951</v>
      </c>
      <c r="AM1260" t="s">
        <v>6657</v>
      </c>
      <c r="AN1260" t="s">
        <v>5952</v>
      </c>
      <c r="AO1260" t="s">
        <v>5541</v>
      </c>
      <c r="AP1260" t="s">
        <v>5166</v>
      </c>
      <c r="AR1260" t="s">
        <v>5195</v>
      </c>
      <c r="AT1260" t="s">
        <v>4998</v>
      </c>
      <c r="AU1260" t="s">
        <v>7857</v>
      </c>
      <c r="AV1260" t="s">
        <v>7858</v>
      </c>
      <c r="AW1260" t="s">
        <v>7863</v>
      </c>
    </row>
    <row r="1261" spans="1:49" hidden="1" x14ac:dyDescent="0.2">
      <c r="A1261">
        <v>1260</v>
      </c>
      <c r="B1261" t="s">
        <v>426</v>
      </c>
      <c r="C1261">
        <v>10000187</v>
      </c>
      <c r="H1261">
        <v>151</v>
      </c>
      <c r="J1261">
        <v>9001268</v>
      </c>
      <c r="K1261" t="s">
        <v>426</v>
      </c>
      <c r="L1261" t="s">
        <v>8279</v>
      </c>
      <c r="M1261">
        <v>13200</v>
      </c>
      <c r="N1261" t="s">
        <v>5513</v>
      </c>
      <c r="P1261" t="s">
        <v>9020</v>
      </c>
      <c r="Q1261" t="s">
        <v>7348</v>
      </c>
      <c r="S1261">
        <v>43709</v>
      </c>
      <c r="T1261" t="s">
        <v>3215</v>
      </c>
      <c r="U1261" t="s">
        <v>4992</v>
      </c>
      <c r="V1261" t="s">
        <v>8280</v>
      </c>
      <c r="W1261" t="s">
        <v>160</v>
      </c>
      <c r="X1261" t="s">
        <v>6057</v>
      </c>
      <c r="Y1261" t="s">
        <v>5528</v>
      </c>
      <c r="Z1261" t="s">
        <v>5528</v>
      </c>
      <c r="AC1261" t="s">
        <v>5824</v>
      </c>
      <c r="AD1261" t="s">
        <v>8281</v>
      </c>
      <c r="AE1261">
        <v>46</v>
      </c>
      <c r="AF1261" t="s">
        <v>8595</v>
      </c>
      <c r="AG1261" t="s">
        <v>8592</v>
      </c>
      <c r="AH1261" t="s">
        <v>8282</v>
      </c>
      <c r="AI1261">
        <v>20001102</v>
      </c>
      <c r="AJ1261">
        <v>13582573387</v>
      </c>
      <c r="AL1261" t="s">
        <v>6203</v>
      </c>
      <c r="AM1261" t="s">
        <v>7726</v>
      </c>
      <c r="AN1261" t="s">
        <v>8283</v>
      </c>
      <c r="AO1261" t="s">
        <v>8284</v>
      </c>
      <c r="AP1261" t="s">
        <v>5166</v>
      </c>
      <c r="AT1261" t="s">
        <v>4998</v>
      </c>
      <c r="AU1261" t="s">
        <v>7857</v>
      </c>
      <c r="AV1261" t="s">
        <v>7858</v>
      </c>
      <c r="AW1261" t="s">
        <v>7863</v>
      </c>
    </row>
    <row r="1262" spans="1:49" x14ac:dyDescent="0.2">
      <c r="A1262">
        <v>1261</v>
      </c>
      <c r="B1262" t="s">
        <v>426</v>
      </c>
      <c r="C1262">
        <v>10000187</v>
      </c>
      <c r="H1262">
        <v>152</v>
      </c>
      <c r="J1262">
        <v>9001269</v>
      </c>
      <c r="K1262" t="s">
        <v>426</v>
      </c>
      <c r="L1262" t="s">
        <v>8285</v>
      </c>
      <c r="M1262">
        <v>38581</v>
      </c>
      <c r="N1262" t="s">
        <v>5513</v>
      </c>
      <c r="Q1262" t="s">
        <v>9038</v>
      </c>
      <c r="S1262">
        <v>43678</v>
      </c>
      <c r="T1262" t="s">
        <v>3215</v>
      </c>
      <c r="U1262" t="s">
        <v>4992</v>
      </c>
      <c r="V1262" t="s">
        <v>8286</v>
      </c>
      <c r="W1262" t="s">
        <v>160</v>
      </c>
      <c r="X1262" t="s">
        <v>6057</v>
      </c>
      <c r="Y1262" t="s">
        <v>5528</v>
      </c>
      <c r="Z1262" t="s">
        <v>5528</v>
      </c>
      <c r="AC1262" t="s">
        <v>5487</v>
      </c>
      <c r="AD1262" t="s">
        <v>6788</v>
      </c>
      <c r="AE1262">
        <v>30</v>
      </c>
      <c r="AF1262" t="s">
        <v>8602</v>
      </c>
      <c r="AG1262" t="s">
        <v>8603</v>
      </c>
      <c r="AH1262" t="s">
        <v>6720</v>
      </c>
      <c r="AJ1262">
        <v>15613513332</v>
      </c>
      <c r="AL1262" t="s">
        <v>5387</v>
      </c>
      <c r="AM1262" t="s">
        <v>5387</v>
      </c>
      <c r="AN1262" t="s">
        <v>5634</v>
      </c>
      <c r="AO1262" t="s">
        <v>8287</v>
      </c>
      <c r="AP1262" t="s">
        <v>5166</v>
      </c>
      <c r="AT1262" t="s">
        <v>4998</v>
      </c>
      <c r="AU1262" t="s">
        <v>7857</v>
      </c>
      <c r="AV1262" t="s">
        <v>7858</v>
      </c>
      <c r="AW1262" t="s">
        <v>7863</v>
      </c>
    </row>
    <row r="1263" spans="1:49" x14ac:dyDescent="0.2">
      <c r="A1263">
        <v>1262</v>
      </c>
      <c r="B1263" t="s">
        <v>426</v>
      </c>
      <c r="C1263">
        <v>10000187</v>
      </c>
      <c r="H1263">
        <v>153</v>
      </c>
      <c r="J1263">
        <v>9001270</v>
      </c>
      <c r="K1263" t="s">
        <v>426</v>
      </c>
      <c r="L1263" t="s">
        <v>8288</v>
      </c>
      <c r="M1263">
        <v>30054</v>
      </c>
      <c r="N1263" t="s">
        <v>4991</v>
      </c>
      <c r="O1263" t="s">
        <v>3219</v>
      </c>
      <c r="Q1263" t="s">
        <v>9039</v>
      </c>
      <c r="S1263">
        <v>43678</v>
      </c>
      <c r="T1263" t="s">
        <v>3215</v>
      </c>
      <c r="U1263" t="s">
        <v>4992</v>
      </c>
      <c r="V1263" t="s">
        <v>8289</v>
      </c>
      <c r="W1263" t="s">
        <v>125</v>
      </c>
      <c r="X1263" t="s">
        <v>6057</v>
      </c>
      <c r="Y1263" t="s">
        <v>8589</v>
      </c>
      <c r="AA1263" t="s">
        <v>5048</v>
      </c>
      <c r="AB1263" t="s">
        <v>8593</v>
      </c>
      <c r="AD1263" t="s">
        <v>6451</v>
      </c>
      <c r="AE1263">
        <v>36</v>
      </c>
      <c r="AF1263" t="s">
        <v>8604</v>
      </c>
      <c r="AG1263" t="s">
        <v>8603</v>
      </c>
      <c r="AH1263" t="s">
        <v>8290</v>
      </c>
      <c r="AJ1263">
        <v>18703153228</v>
      </c>
      <c r="AL1263" t="s">
        <v>5010</v>
      </c>
      <c r="AM1263" t="s">
        <v>5010</v>
      </c>
      <c r="AN1263" t="s">
        <v>5550</v>
      </c>
      <c r="AO1263" t="s">
        <v>6506</v>
      </c>
      <c r="AP1263" t="s">
        <v>8291</v>
      </c>
      <c r="AT1263" t="s">
        <v>4998</v>
      </c>
      <c r="AU1263" t="s">
        <v>7857</v>
      </c>
      <c r="AV1263" t="s">
        <v>7858</v>
      </c>
      <c r="AW1263" t="s">
        <v>7863</v>
      </c>
    </row>
    <row r="1264" spans="1:49" hidden="1" x14ac:dyDescent="0.2">
      <c r="A1264">
        <v>1263</v>
      </c>
      <c r="B1264" t="s">
        <v>426</v>
      </c>
      <c r="C1264">
        <v>10000187</v>
      </c>
      <c r="H1264">
        <v>154</v>
      </c>
      <c r="J1264">
        <v>9001271</v>
      </c>
      <c r="K1264" t="s">
        <v>426</v>
      </c>
      <c r="L1264" t="s">
        <v>8292</v>
      </c>
      <c r="M1264">
        <v>100888</v>
      </c>
      <c r="N1264" t="s">
        <v>5513</v>
      </c>
      <c r="P1264" t="s">
        <v>9024</v>
      </c>
      <c r="Q1264" t="s">
        <v>9239</v>
      </c>
      <c r="S1264">
        <v>43709</v>
      </c>
      <c r="T1264" t="s">
        <v>3215</v>
      </c>
      <c r="U1264" t="s">
        <v>4992</v>
      </c>
      <c r="V1264" t="s">
        <v>8293</v>
      </c>
      <c r="W1264" t="s">
        <v>160</v>
      </c>
      <c r="X1264" t="s">
        <v>6057</v>
      </c>
      <c r="Y1264" t="s">
        <v>5528</v>
      </c>
      <c r="Z1264" t="s">
        <v>5528</v>
      </c>
      <c r="AC1264" t="s">
        <v>5487</v>
      </c>
      <c r="AD1264" t="s">
        <v>8294</v>
      </c>
      <c r="AE1264">
        <v>38</v>
      </c>
      <c r="AF1264" t="s">
        <v>8607</v>
      </c>
      <c r="AG1264" t="s">
        <v>8592</v>
      </c>
      <c r="AH1264" t="s">
        <v>9240</v>
      </c>
      <c r="AJ1264">
        <v>15033999981</v>
      </c>
      <c r="AL1264" t="s">
        <v>5010</v>
      </c>
      <c r="AM1264" t="s">
        <v>5010</v>
      </c>
      <c r="AN1264" t="s">
        <v>5201</v>
      </c>
      <c r="AO1264" t="s">
        <v>8295</v>
      </c>
      <c r="AP1264" t="s">
        <v>7195</v>
      </c>
      <c r="AT1264" t="s">
        <v>4998</v>
      </c>
      <c r="AU1264" t="s">
        <v>7857</v>
      </c>
      <c r="AV1264" t="s">
        <v>7858</v>
      </c>
      <c r="AW1264" t="s">
        <v>7863</v>
      </c>
    </row>
    <row r="1265" spans="1:49" hidden="1" x14ac:dyDescent="0.2">
      <c r="A1265">
        <v>1264</v>
      </c>
      <c r="B1265" t="s">
        <v>426</v>
      </c>
      <c r="C1265">
        <v>10000187</v>
      </c>
      <c r="H1265">
        <v>155</v>
      </c>
      <c r="J1265">
        <v>9001272</v>
      </c>
      <c r="K1265" t="s">
        <v>426</v>
      </c>
      <c r="L1265" t="s">
        <v>8296</v>
      </c>
      <c r="M1265">
        <v>11030</v>
      </c>
      <c r="N1265" t="s">
        <v>5513</v>
      </c>
      <c r="P1265" t="s">
        <v>9024</v>
      </c>
      <c r="Q1265" t="s">
        <v>9239</v>
      </c>
      <c r="S1265">
        <v>43709</v>
      </c>
      <c r="T1265" t="s">
        <v>3215</v>
      </c>
      <c r="U1265" t="s">
        <v>4992</v>
      </c>
      <c r="V1265" t="s">
        <v>8297</v>
      </c>
      <c r="W1265" t="s">
        <v>160</v>
      </c>
      <c r="X1265" t="s">
        <v>6057</v>
      </c>
      <c r="Y1265" t="s">
        <v>5528</v>
      </c>
      <c r="Z1265" t="s">
        <v>5528</v>
      </c>
      <c r="AC1265" t="s">
        <v>5049</v>
      </c>
      <c r="AD1265" t="s">
        <v>8298</v>
      </c>
      <c r="AE1265">
        <v>39</v>
      </c>
      <c r="AF1265" t="s">
        <v>8607</v>
      </c>
      <c r="AG1265" t="s">
        <v>8592</v>
      </c>
      <c r="AH1265" t="s">
        <v>6667</v>
      </c>
      <c r="AI1265">
        <v>20121128</v>
      </c>
      <c r="AJ1265">
        <v>15076236797</v>
      </c>
      <c r="AL1265" t="s">
        <v>5148</v>
      </c>
      <c r="AM1265" t="s">
        <v>5387</v>
      </c>
      <c r="AN1265" t="s">
        <v>6773</v>
      </c>
      <c r="AO1265" t="s">
        <v>5177</v>
      </c>
      <c r="AP1265" t="s">
        <v>4998</v>
      </c>
      <c r="AT1265" t="s">
        <v>4998</v>
      </c>
      <c r="AU1265" t="s">
        <v>7857</v>
      </c>
      <c r="AV1265" t="s">
        <v>7858</v>
      </c>
      <c r="AW1265" t="s">
        <v>7863</v>
      </c>
    </row>
    <row r="1266" spans="1:49" hidden="1" x14ac:dyDescent="0.2">
      <c r="A1266">
        <v>1265</v>
      </c>
      <c r="B1266" t="s">
        <v>426</v>
      </c>
      <c r="C1266">
        <v>10000187</v>
      </c>
      <c r="H1266">
        <v>156</v>
      </c>
      <c r="J1266">
        <v>9001305</v>
      </c>
      <c r="K1266" t="s">
        <v>426</v>
      </c>
      <c r="L1266" t="s">
        <v>2297</v>
      </c>
      <c r="N1266" t="s">
        <v>4991</v>
      </c>
      <c r="P1266" t="s">
        <v>9024</v>
      </c>
      <c r="Q1266" t="s">
        <v>9239</v>
      </c>
      <c r="S1266">
        <v>43709</v>
      </c>
      <c r="T1266" t="s">
        <v>3215</v>
      </c>
      <c r="U1266" t="s">
        <v>4992</v>
      </c>
      <c r="V1266" t="s">
        <v>8299</v>
      </c>
      <c r="W1266" t="s">
        <v>160</v>
      </c>
      <c r="X1266" t="s">
        <v>6057</v>
      </c>
      <c r="Y1266" t="s">
        <v>5528</v>
      </c>
      <c r="Z1266" t="s">
        <v>5528</v>
      </c>
      <c r="AA1266" t="s">
        <v>5385</v>
      </c>
      <c r="AB1266" t="s">
        <v>8593</v>
      </c>
      <c r="AD1266" t="s">
        <v>8300</v>
      </c>
      <c r="AE1266">
        <v>46</v>
      </c>
      <c r="AF1266" t="s">
        <v>8595</v>
      </c>
      <c r="AG1266" t="s">
        <v>8592</v>
      </c>
      <c r="AH1266" t="s">
        <v>8301</v>
      </c>
      <c r="AI1266">
        <v>20011025</v>
      </c>
      <c r="AJ1266">
        <v>18034239856</v>
      </c>
      <c r="AK1266">
        <v>13831397871</v>
      </c>
      <c r="AL1266" t="s">
        <v>5387</v>
      </c>
      <c r="AM1266" t="s">
        <v>5387</v>
      </c>
      <c r="AN1266" t="s">
        <v>5634</v>
      </c>
      <c r="AO1266" t="s">
        <v>5635</v>
      </c>
      <c r="AP1266" t="s">
        <v>5005</v>
      </c>
      <c r="AT1266" t="s">
        <v>5005</v>
      </c>
      <c r="AU1266" t="s">
        <v>7893</v>
      </c>
      <c r="AV1266" t="s">
        <v>7869</v>
      </c>
      <c r="AW1266" t="s">
        <v>7863</v>
      </c>
    </row>
    <row r="1267" spans="1:49" hidden="1" x14ac:dyDescent="0.2">
      <c r="A1267">
        <v>1266</v>
      </c>
      <c r="B1267" t="s">
        <v>426</v>
      </c>
      <c r="C1267">
        <v>10000187</v>
      </c>
      <c r="H1267">
        <v>157</v>
      </c>
      <c r="J1267">
        <v>9001346</v>
      </c>
      <c r="K1267" t="s">
        <v>426</v>
      </c>
      <c r="L1267" t="s">
        <v>8302</v>
      </c>
      <c r="N1267" t="s">
        <v>5513</v>
      </c>
      <c r="P1267" t="s">
        <v>6367</v>
      </c>
      <c r="Q1267" t="s">
        <v>7766</v>
      </c>
      <c r="T1267" t="s">
        <v>3215</v>
      </c>
      <c r="U1267" t="s">
        <v>4992</v>
      </c>
      <c r="V1267" t="s">
        <v>8303</v>
      </c>
      <c r="W1267" t="s">
        <v>160</v>
      </c>
      <c r="X1267" t="s">
        <v>6057</v>
      </c>
      <c r="Y1267" t="s">
        <v>5528</v>
      </c>
      <c r="Z1267" t="s">
        <v>5528</v>
      </c>
      <c r="AC1267" t="s">
        <v>5471</v>
      </c>
      <c r="AD1267" t="s">
        <v>8304</v>
      </c>
      <c r="AE1267">
        <v>46</v>
      </c>
      <c r="AF1267" t="s">
        <v>8591</v>
      </c>
      <c r="AG1267" t="s">
        <v>8592</v>
      </c>
      <c r="AH1267" t="s">
        <v>8305</v>
      </c>
      <c r="AJ1267" t="s">
        <v>8306</v>
      </c>
      <c r="AK1267">
        <v>13293389205</v>
      </c>
      <c r="AL1267" t="s">
        <v>5520</v>
      </c>
      <c r="AM1267" t="s">
        <v>7726</v>
      </c>
      <c r="AN1267" t="s">
        <v>8007</v>
      </c>
      <c r="AO1267" t="s">
        <v>6365</v>
      </c>
      <c r="AP1267" t="s">
        <v>5005</v>
      </c>
      <c r="AT1267" t="s">
        <v>5005</v>
      </c>
      <c r="AU1267" t="s">
        <v>7893</v>
      </c>
      <c r="AV1267" t="s">
        <v>7869</v>
      </c>
      <c r="AW1267" t="s">
        <v>7863</v>
      </c>
    </row>
    <row r="1268" spans="1:49" x14ac:dyDescent="0.2">
      <c r="A1268">
        <v>1267</v>
      </c>
      <c r="B1268" t="s">
        <v>426</v>
      </c>
      <c r="C1268">
        <v>10000187</v>
      </c>
      <c r="H1268">
        <v>158</v>
      </c>
      <c r="J1268">
        <v>9001375</v>
      </c>
      <c r="K1268" t="s">
        <v>426</v>
      </c>
      <c r="L1268" t="s">
        <v>364</v>
      </c>
      <c r="N1268" t="s">
        <v>4991</v>
      </c>
      <c r="O1268" t="s">
        <v>3172</v>
      </c>
      <c r="Q1268" t="s">
        <v>5092</v>
      </c>
      <c r="T1268" t="s">
        <v>3215</v>
      </c>
      <c r="U1268" t="s">
        <v>4992</v>
      </c>
      <c r="V1268" t="s">
        <v>9040</v>
      </c>
      <c r="W1268" t="s">
        <v>105</v>
      </c>
      <c r="X1268" t="s">
        <v>6057</v>
      </c>
      <c r="AD1268" t="s">
        <v>9041</v>
      </c>
      <c r="AE1268">
        <v>22</v>
      </c>
      <c r="AF1268" t="s">
        <v>8614</v>
      </c>
      <c r="AG1268" t="s">
        <v>8603</v>
      </c>
      <c r="AH1268" t="s">
        <v>8624</v>
      </c>
      <c r="AJ1268">
        <v>15614589575</v>
      </c>
      <c r="AL1268" t="s">
        <v>5163</v>
      </c>
      <c r="AM1268" t="s">
        <v>5010</v>
      </c>
      <c r="AN1268" t="s">
        <v>5089</v>
      </c>
      <c r="AO1268" t="s">
        <v>5668</v>
      </c>
      <c r="AT1268" t="s">
        <v>5096</v>
      </c>
      <c r="AU1268" t="s">
        <v>8627</v>
      </c>
      <c r="AV1268" t="s">
        <v>8628</v>
      </c>
      <c r="AW1268" t="s">
        <v>8624</v>
      </c>
    </row>
    <row r="1269" spans="1:49" x14ac:dyDescent="0.2">
      <c r="A1269">
        <v>1268</v>
      </c>
      <c r="B1269" t="s">
        <v>426</v>
      </c>
      <c r="C1269">
        <v>10000187</v>
      </c>
      <c r="H1269">
        <v>159</v>
      </c>
      <c r="J1269">
        <v>9001376</v>
      </c>
      <c r="K1269" t="s">
        <v>426</v>
      </c>
      <c r="L1269" t="s">
        <v>9042</v>
      </c>
      <c r="N1269" t="s">
        <v>4991</v>
      </c>
      <c r="O1269" t="s">
        <v>3172</v>
      </c>
      <c r="Q1269" t="s">
        <v>5092</v>
      </c>
      <c r="T1269" t="s">
        <v>3215</v>
      </c>
      <c r="U1269" t="s">
        <v>4992</v>
      </c>
      <c r="V1269" t="s">
        <v>9043</v>
      </c>
      <c r="W1269" t="s">
        <v>105</v>
      </c>
      <c r="X1269" t="s">
        <v>6057</v>
      </c>
      <c r="AD1269" t="s">
        <v>9044</v>
      </c>
      <c r="AE1269">
        <v>23</v>
      </c>
      <c r="AF1269" t="s">
        <v>8614</v>
      </c>
      <c r="AG1269" t="s">
        <v>8603</v>
      </c>
      <c r="AH1269" t="s">
        <v>8624</v>
      </c>
      <c r="AJ1269">
        <v>15105967329</v>
      </c>
      <c r="AL1269" t="s">
        <v>5163</v>
      </c>
      <c r="AM1269" t="s">
        <v>5010</v>
      </c>
      <c r="AN1269" t="s">
        <v>5089</v>
      </c>
      <c r="AO1269" t="s">
        <v>9045</v>
      </c>
      <c r="AT1269" t="s">
        <v>5096</v>
      </c>
      <c r="AU1269" t="s">
        <v>8627</v>
      </c>
      <c r="AV1269" t="s">
        <v>8628</v>
      </c>
      <c r="AW1269" t="s">
        <v>8624</v>
      </c>
    </row>
    <row r="1270" spans="1:49" x14ac:dyDescent="0.2">
      <c r="A1270">
        <v>1269</v>
      </c>
      <c r="B1270" t="s">
        <v>426</v>
      </c>
      <c r="C1270">
        <v>10000187</v>
      </c>
      <c r="H1270">
        <v>160</v>
      </c>
      <c r="J1270">
        <v>9001377</v>
      </c>
      <c r="K1270" t="s">
        <v>426</v>
      </c>
      <c r="L1270" t="s">
        <v>9046</v>
      </c>
      <c r="N1270" t="s">
        <v>4991</v>
      </c>
      <c r="O1270" t="s">
        <v>3234</v>
      </c>
      <c r="Q1270" t="s">
        <v>5092</v>
      </c>
      <c r="T1270" t="s">
        <v>3215</v>
      </c>
      <c r="U1270" t="s">
        <v>4992</v>
      </c>
      <c r="V1270" t="s">
        <v>9047</v>
      </c>
      <c r="W1270" t="s">
        <v>105</v>
      </c>
      <c r="X1270" t="s">
        <v>6057</v>
      </c>
      <c r="AD1270" t="s">
        <v>9048</v>
      </c>
      <c r="AE1270">
        <v>28</v>
      </c>
      <c r="AF1270" t="s">
        <v>8602</v>
      </c>
      <c r="AG1270" t="s">
        <v>8603</v>
      </c>
      <c r="AH1270" t="s">
        <v>8624</v>
      </c>
      <c r="AJ1270">
        <v>15147104282</v>
      </c>
      <c r="AL1270" t="s">
        <v>4997</v>
      </c>
      <c r="AM1270" t="s">
        <v>5075</v>
      </c>
      <c r="AN1270" t="s">
        <v>5820</v>
      </c>
      <c r="AO1270" t="s">
        <v>5646</v>
      </c>
      <c r="AT1270" t="s">
        <v>5096</v>
      </c>
      <c r="AU1270" t="s">
        <v>8627</v>
      </c>
      <c r="AV1270" t="s">
        <v>8628</v>
      </c>
      <c r="AW1270" t="s">
        <v>8624</v>
      </c>
    </row>
    <row r="1271" spans="1:49" x14ac:dyDescent="0.2">
      <c r="A1271">
        <v>1270</v>
      </c>
      <c r="B1271" t="s">
        <v>426</v>
      </c>
      <c r="C1271">
        <v>10000187</v>
      </c>
      <c r="H1271">
        <v>161</v>
      </c>
      <c r="J1271">
        <v>9001378</v>
      </c>
      <c r="K1271" t="s">
        <v>426</v>
      </c>
      <c r="L1271" t="s">
        <v>1450</v>
      </c>
      <c r="N1271" t="s">
        <v>4991</v>
      </c>
      <c r="O1271" t="s">
        <v>3234</v>
      </c>
      <c r="Q1271" t="s">
        <v>5092</v>
      </c>
      <c r="T1271" t="s">
        <v>3215</v>
      </c>
      <c r="U1271" t="s">
        <v>4992</v>
      </c>
      <c r="V1271" t="s">
        <v>9049</v>
      </c>
      <c r="W1271" t="s">
        <v>105</v>
      </c>
      <c r="X1271" t="s">
        <v>6057</v>
      </c>
      <c r="AD1271" t="s">
        <v>9050</v>
      </c>
      <c r="AE1271">
        <v>26</v>
      </c>
      <c r="AF1271" t="s">
        <v>8602</v>
      </c>
      <c r="AG1271" t="s">
        <v>8603</v>
      </c>
      <c r="AH1271" t="s">
        <v>8624</v>
      </c>
      <c r="AJ1271">
        <v>17824922252</v>
      </c>
      <c r="AL1271" t="s">
        <v>4997</v>
      </c>
      <c r="AM1271" t="s">
        <v>5075</v>
      </c>
      <c r="AN1271" t="s">
        <v>9051</v>
      </c>
      <c r="AO1271" t="s">
        <v>9052</v>
      </c>
      <c r="AT1271" t="s">
        <v>5096</v>
      </c>
      <c r="AU1271" t="s">
        <v>8627</v>
      </c>
      <c r="AV1271" t="s">
        <v>8628</v>
      </c>
      <c r="AW1271" t="s">
        <v>8624</v>
      </c>
    </row>
    <row r="1272" spans="1:49" x14ac:dyDescent="0.2">
      <c r="A1272">
        <v>1271</v>
      </c>
      <c r="B1272" t="s">
        <v>426</v>
      </c>
      <c r="C1272">
        <v>10000187</v>
      </c>
      <c r="H1272">
        <v>162</v>
      </c>
      <c r="J1272">
        <v>9001379</v>
      </c>
      <c r="K1272" t="s">
        <v>426</v>
      </c>
      <c r="L1272" t="s">
        <v>9053</v>
      </c>
      <c r="N1272" t="s">
        <v>4991</v>
      </c>
      <c r="O1272" t="s">
        <v>3172</v>
      </c>
      <c r="Q1272" t="s">
        <v>5092</v>
      </c>
      <c r="T1272" t="s">
        <v>3215</v>
      </c>
      <c r="U1272" t="s">
        <v>4992</v>
      </c>
      <c r="V1272" t="s">
        <v>9054</v>
      </c>
      <c r="W1272" t="s">
        <v>105</v>
      </c>
      <c r="X1272" t="s">
        <v>6057</v>
      </c>
      <c r="AD1272" t="s">
        <v>9055</v>
      </c>
      <c r="AE1272">
        <v>21</v>
      </c>
      <c r="AF1272" t="s">
        <v>8614</v>
      </c>
      <c r="AG1272" t="s">
        <v>8603</v>
      </c>
      <c r="AH1272" t="s">
        <v>8624</v>
      </c>
      <c r="AJ1272">
        <v>18831267630</v>
      </c>
      <c r="AL1272" t="s">
        <v>5163</v>
      </c>
      <c r="AM1272" t="s">
        <v>5010</v>
      </c>
      <c r="AN1272" t="s">
        <v>9056</v>
      </c>
      <c r="AO1272" t="s">
        <v>5159</v>
      </c>
      <c r="AT1272" t="s">
        <v>5096</v>
      </c>
      <c r="AU1272" t="s">
        <v>8627</v>
      </c>
      <c r="AV1272" t="s">
        <v>8628</v>
      </c>
      <c r="AW1272" t="s">
        <v>8624</v>
      </c>
    </row>
    <row r="1273" spans="1:49" hidden="1" x14ac:dyDescent="0.2">
      <c r="A1273">
        <v>1272</v>
      </c>
      <c r="B1273" t="s">
        <v>927</v>
      </c>
      <c r="C1273">
        <v>10000201</v>
      </c>
      <c r="F1273" t="s">
        <v>3166</v>
      </c>
      <c r="G1273">
        <v>50000693</v>
      </c>
      <c r="H1273">
        <v>1</v>
      </c>
      <c r="I1273" t="s">
        <v>3166</v>
      </c>
      <c r="J1273">
        <v>9000721</v>
      </c>
      <c r="K1273" t="s">
        <v>927</v>
      </c>
      <c r="L1273" t="s">
        <v>1522</v>
      </c>
      <c r="M1273">
        <v>21451</v>
      </c>
      <c r="N1273" t="s">
        <v>4991</v>
      </c>
      <c r="O1273" t="s">
        <v>3166</v>
      </c>
      <c r="Q1273" t="s">
        <v>3166</v>
      </c>
      <c r="T1273" t="s">
        <v>3215</v>
      </c>
      <c r="U1273" t="s">
        <v>4992</v>
      </c>
      <c r="V1273" t="s">
        <v>1523</v>
      </c>
      <c r="W1273" t="s">
        <v>29</v>
      </c>
      <c r="X1273" t="s">
        <v>6057</v>
      </c>
      <c r="Y1273" t="s">
        <v>8589</v>
      </c>
      <c r="Z1273" t="s">
        <v>6058</v>
      </c>
      <c r="AA1273" t="s">
        <v>4995</v>
      </c>
      <c r="AB1273" t="s">
        <v>8590</v>
      </c>
      <c r="AD1273" t="s">
        <v>7564</v>
      </c>
      <c r="AE1273">
        <v>49</v>
      </c>
      <c r="AF1273" t="s">
        <v>8591</v>
      </c>
      <c r="AG1273" t="s">
        <v>8592</v>
      </c>
      <c r="AH1273" t="s">
        <v>6659</v>
      </c>
      <c r="AI1273">
        <v>36084</v>
      </c>
      <c r="AJ1273">
        <v>18931592566</v>
      </c>
      <c r="AL1273" t="s">
        <v>5075</v>
      </c>
      <c r="AM1273" t="s">
        <v>5075</v>
      </c>
      <c r="AN1273" t="s">
        <v>5272</v>
      </c>
      <c r="AO1273" t="s">
        <v>7565</v>
      </c>
      <c r="AP1273" t="s">
        <v>5251</v>
      </c>
      <c r="AT1273" t="s">
        <v>4998</v>
      </c>
      <c r="AU1273" t="s">
        <v>6227</v>
      </c>
      <c r="AV1273" t="s">
        <v>7566</v>
      </c>
      <c r="AW1273" t="s">
        <v>5352</v>
      </c>
    </row>
    <row r="1274" spans="1:49" hidden="1" x14ac:dyDescent="0.2">
      <c r="A1274">
        <v>1273</v>
      </c>
      <c r="B1274" t="s">
        <v>927</v>
      </c>
      <c r="C1274">
        <v>10000201</v>
      </c>
      <c r="F1274" t="s">
        <v>3167</v>
      </c>
      <c r="G1274">
        <v>50000695</v>
      </c>
      <c r="H1274">
        <v>2</v>
      </c>
      <c r="I1274" t="s">
        <v>3167</v>
      </c>
      <c r="J1274">
        <v>9000722</v>
      </c>
      <c r="K1274" t="s">
        <v>927</v>
      </c>
      <c r="L1274" t="s">
        <v>1525</v>
      </c>
      <c r="M1274">
        <v>20106</v>
      </c>
      <c r="N1274" t="s">
        <v>4991</v>
      </c>
      <c r="O1274" t="s">
        <v>3167</v>
      </c>
      <c r="Q1274" t="s">
        <v>3167</v>
      </c>
      <c r="T1274" t="s">
        <v>3215</v>
      </c>
      <c r="U1274" t="s">
        <v>4992</v>
      </c>
      <c r="V1274" t="s">
        <v>1526</v>
      </c>
      <c r="W1274" t="s">
        <v>29</v>
      </c>
      <c r="X1274" t="s">
        <v>6057</v>
      </c>
      <c r="Y1274" t="s">
        <v>8589</v>
      </c>
      <c r="Z1274" t="s">
        <v>6058</v>
      </c>
      <c r="AA1274" t="s">
        <v>4995</v>
      </c>
      <c r="AB1274" t="s">
        <v>8590</v>
      </c>
      <c r="AD1274" t="s">
        <v>7567</v>
      </c>
      <c r="AE1274">
        <v>51</v>
      </c>
      <c r="AF1274" t="s">
        <v>8591</v>
      </c>
      <c r="AG1274" t="s">
        <v>8592</v>
      </c>
      <c r="AH1274" t="s">
        <v>8641</v>
      </c>
      <c r="AJ1274">
        <v>18931592533</v>
      </c>
      <c r="AL1274" t="s">
        <v>5010</v>
      </c>
      <c r="AM1274" t="s">
        <v>5010</v>
      </c>
      <c r="AN1274" t="s">
        <v>5149</v>
      </c>
      <c r="AO1274" t="s">
        <v>5848</v>
      </c>
      <c r="AP1274" t="s">
        <v>5251</v>
      </c>
      <c r="AT1274" t="s">
        <v>4998</v>
      </c>
      <c r="AU1274" t="s">
        <v>6227</v>
      </c>
      <c r="AV1274" t="s">
        <v>7566</v>
      </c>
      <c r="AW1274" t="s">
        <v>5352</v>
      </c>
    </row>
    <row r="1275" spans="1:49" hidden="1" x14ac:dyDescent="0.2">
      <c r="A1275">
        <v>1274</v>
      </c>
      <c r="B1275" t="s">
        <v>927</v>
      </c>
      <c r="C1275">
        <v>10000201</v>
      </c>
      <c r="F1275" t="s">
        <v>5091</v>
      </c>
      <c r="G1275">
        <v>50000697</v>
      </c>
      <c r="H1275">
        <v>3</v>
      </c>
      <c r="J1275">
        <v>9000514</v>
      </c>
      <c r="K1275" t="s">
        <v>927</v>
      </c>
      <c r="L1275" t="s">
        <v>924</v>
      </c>
      <c r="M1275">
        <v>74888</v>
      </c>
      <c r="N1275" t="s">
        <v>4991</v>
      </c>
      <c r="O1275" t="s">
        <v>3169</v>
      </c>
      <c r="T1275" t="s">
        <v>3215</v>
      </c>
      <c r="U1275" t="s">
        <v>4992</v>
      </c>
      <c r="V1275" t="s">
        <v>925</v>
      </c>
      <c r="W1275" t="s">
        <v>105</v>
      </c>
      <c r="X1275" t="s">
        <v>6057</v>
      </c>
      <c r="Y1275" t="s">
        <v>8600</v>
      </c>
      <c r="Z1275" t="s">
        <v>6062</v>
      </c>
      <c r="AA1275" t="s">
        <v>5360</v>
      </c>
      <c r="AB1275" t="s">
        <v>8699</v>
      </c>
      <c r="AD1275" t="s">
        <v>7568</v>
      </c>
      <c r="AE1275">
        <v>56</v>
      </c>
      <c r="AF1275" t="s">
        <v>8659</v>
      </c>
      <c r="AG1275" t="s">
        <v>8592</v>
      </c>
      <c r="AH1275" t="s">
        <v>9057</v>
      </c>
      <c r="AI1275">
        <v>35404</v>
      </c>
      <c r="AJ1275">
        <v>18931588513</v>
      </c>
      <c r="AL1275" t="s">
        <v>5010</v>
      </c>
      <c r="AM1275" t="s">
        <v>5010</v>
      </c>
      <c r="AN1275" t="s">
        <v>5149</v>
      </c>
      <c r="AO1275" t="s">
        <v>7569</v>
      </c>
      <c r="AP1275" t="s">
        <v>5045</v>
      </c>
      <c r="AT1275" t="s">
        <v>4998</v>
      </c>
      <c r="AV1275" t="s">
        <v>4999</v>
      </c>
      <c r="AW1275" t="s">
        <v>7936</v>
      </c>
    </row>
    <row r="1276" spans="1:49" hidden="1" x14ac:dyDescent="0.2">
      <c r="A1276">
        <v>1275</v>
      </c>
      <c r="B1276" t="s">
        <v>927</v>
      </c>
      <c r="C1276">
        <v>10000201</v>
      </c>
      <c r="H1276">
        <v>4</v>
      </c>
      <c r="J1276">
        <v>9000515</v>
      </c>
      <c r="K1276" t="s">
        <v>927</v>
      </c>
      <c r="L1276" t="s">
        <v>2782</v>
      </c>
      <c r="N1276" t="s">
        <v>4991</v>
      </c>
      <c r="O1276" t="s">
        <v>3217</v>
      </c>
      <c r="Q1276" t="s">
        <v>5092</v>
      </c>
      <c r="T1276" t="s">
        <v>3215</v>
      </c>
      <c r="U1276" t="s">
        <v>4992</v>
      </c>
      <c r="V1276" t="s">
        <v>2783</v>
      </c>
      <c r="W1276" t="s">
        <v>125</v>
      </c>
      <c r="X1276" t="s">
        <v>6057</v>
      </c>
      <c r="Y1276" t="s">
        <v>8589</v>
      </c>
      <c r="Z1276" t="s">
        <v>6071</v>
      </c>
      <c r="AA1276" t="s">
        <v>5416</v>
      </c>
      <c r="AB1276" t="s">
        <v>8590</v>
      </c>
      <c r="AD1276" t="s">
        <v>7570</v>
      </c>
      <c r="AE1276">
        <v>50</v>
      </c>
      <c r="AF1276" t="s">
        <v>8591</v>
      </c>
      <c r="AG1276" t="s">
        <v>8592</v>
      </c>
      <c r="AH1276" t="s">
        <v>8301</v>
      </c>
      <c r="AI1276" t="s">
        <v>7571</v>
      </c>
      <c r="AJ1276">
        <v>18632327395</v>
      </c>
      <c r="AL1276" t="s">
        <v>5010</v>
      </c>
      <c r="AM1276" t="s">
        <v>5010</v>
      </c>
      <c r="AN1276" t="s">
        <v>5149</v>
      </c>
      <c r="AO1276" t="s">
        <v>5848</v>
      </c>
      <c r="AT1276" t="s">
        <v>5005</v>
      </c>
      <c r="AV1276" t="s">
        <v>7864</v>
      </c>
      <c r="AW1276" t="s">
        <v>3254</v>
      </c>
    </row>
    <row r="1277" spans="1:49" hidden="1" x14ac:dyDescent="0.2">
      <c r="A1277">
        <v>1276</v>
      </c>
      <c r="B1277" t="s">
        <v>927</v>
      </c>
      <c r="C1277">
        <v>10000201</v>
      </c>
      <c r="F1277" t="s">
        <v>5091</v>
      </c>
      <c r="G1277">
        <v>50000697</v>
      </c>
      <c r="H1277">
        <v>5</v>
      </c>
      <c r="J1277">
        <v>9000516</v>
      </c>
      <c r="K1277" t="s">
        <v>927</v>
      </c>
      <c r="L1277" t="s">
        <v>928</v>
      </c>
      <c r="M1277">
        <v>21658</v>
      </c>
      <c r="N1277" t="s">
        <v>4991</v>
      </c>
      <c r="O1277" t="s">
        <v>3223</v>
      </c>
      <c r="T1277" t="s">
        <v>3215</v>
      </c>
      <c r="U1277" t="s">
        <v>4992</v>
      </c>
      <c r="V1277" t="s">
        <v>929</v>
      </c>
      <c r="W1277" t="s">
        <v>105</v>
      </c>
      <c r="X1277" t="s">
        <v>6057</v>
      </c>
      <c r="Y1277" t="s">
        <v>8600</v>
      </c>
      <c r="Z1277" t="s">
        <v>6062</v>
      </c>
      <c r="AA1277" t="s">
        <v>4995</v>
      </c>
      <c r="AB1277" t="s">
        <v>8590</v>
      </c>
      <c r="AD1277" t="s">
        <v>7572</v>
      </c>
      <c r="AE1277">
        <v>39</v>
      </c>
      <c r="AF1277" t="s">
        <v>8607</v>
      </c>
      <c r="AG1277" t="s">
        <v>8592</v>
      </c>
      <c r="AH1277" t="s">
        <v>9058</v>
      </c>
      <c r="AI1277">
        <v>38698</v>
      </c>
      <c r="AJ1277">
        <v>13363277252</v>
      </c>
      <c r="AL1277" t="s">
        <v>7573</v>
      </c>
      <c r="AM1277" t="s">
        <v>5075</v>
      </c>
      <c r="AN1277" t="s">
        <v>5362</v>
      </c>
      <c r="AO1277" t="s">
        <v>5177</v>
      </c>
      <c r="AP1277" t="s">
        <v>5045</v>
      </c>
      <c r="AT1277" t="s">
        <v>4998</v>
      </c>
      <c r="AV1277" t="s">
        <v>4999</v>
      </c>
      <c r="AW1277" t="s">
        <v>7936</v>
      </c>
    </row>
    <row r="1278" spans="1:49" x14ac:dyDescent="0.2">
      <c r="A1278">
        <v>1277</v>
      </c>
      <c r="B1278" t="s">
        <v>927</v>
      </c>
      <c r="C1278">
        <v>10000201</v>
      </c>
      <c r="F1278" t="s">
        <v>5091</v>
      </c>
      <c r="G1278">
        <v>50000697</v>
      </c>
      <c r="H1278">
        <v>6</v>
      </c>
      <c r="J1278">
        <v>9000517</v>
      </c>
      <c r="K1278" t="s">
        <v>927</v>
      </c>
      <c r="L1278" t="s">
        <v>931</v>
      </c>
      <c r="M1278">
        <v>24579</v>
      </c>
      <c r="N1278" t="s">
        <v>4991</v>
      </c>
      <c r="O1278" t="s">
        <v>3176</v>
      </c>
      <c r="T1278" t="s">
        <v>3215</v>
      </c>
      <c r="U1278" t="s">
        <v>4992</v>
      </c>
      <c r="V1278" t="s">
        <v>932</v>
      </c>
      <c r="W1278" t="s">
        <v>105</v>
      </c>
      <c r="X1278" t="s">
        <v>6057</v>
      </c>
      <c r="Y1278" t="s">
        <v>8600</v>
      </c>
      <c r="Z1278" t="s">
        <v>6062</v>
      </c>
      <c r="AA1278" t="s">
        <v>5048</v>
      </c>
      <c r="AB1278" t="s">
        <v>8593</v>
      </c>
      <c r="AC1278" t="s">
        <v>5049</v>
      </c>
      <c r="AD1278" t="s">
        <v>7574</v>
      </c>
      <c r="AE1278">
        <v>32</v>
      </c>
      <c r="AF1278" t="s">
        <v>8604</v>
      </c>
      <c r="AG1278" t="s">
        <v>8603</v>
      </c>
      <c r="AH1278" t="s">
        <v>6634</v>
      </c>
      <c r="AI1278">
        <v>39823</v>
      </c>
      <c r="AJ1278">
        <v>15232646998</v>
      </c>
      <c r="AL1278" t="s">
        <v>7573</v>
      </c>
      <c r="AM1278" t="s">
        <v>5075</v>
      </c>
      <c r="AN1278" t="s">
        <v>5362</v>
      </c>
      <c r="AO1278" t="s">
        <v>5363</v>
      </c>
      <c r="AP1278" t="s">
        <v>5045</v>
      </c>
      <c r="AT1278" t="s">
        <v>4998</v>
      </c>
      <c r="AV1278" t="s">
        <v>4999</v>
      </c>
      <c r="AW1278" t="s">
        <v>7936</v>
      </c>
    </row>
    <row r="1279" spans="1:49" x14ac:dyDescent="0.2">
      <c r="A1279">
        <v>1278</v>
      </c>
      <c r="B1279" t="s">
        <v>927</v>
      </c>
      <c r="C1279">
        <v>10000201</v>
      </c>
      <c r="F1279" t="s">
        <v>5091</v>
      </c>
      <c r="G1279">
        <v>50000697</v>
      </c>
      <c r="H1279">
        <v>7</v>
      </c>
      <c r="J1279">
        <v>9000668</v>
      </c>
      <c r="K1279" t="s">
        <v>927</v>
      </c>
      <c r="L1279" t="s">
        <v>1370</v>
      </c>
      <c r="M1279">
        <v>21668</v>
      </c>
      <c r="N1279" t="s">
        <v>4991</v>
      </c>
      <c r="O1279" t="s">
        <v>3176</v>
      </c>
      <c r="T1279" t="s">
        <v>3215</v>
      </c>
      <c r="U1279" t="s">
        <v>4992</v>
      </c>
      <c r="V1279" t="s">
        <v>3247</v>
      </c>
      <c r="W1279" t="s">
        <v>105</v>
      </c>
      <c r="X1279" t="s">
        <v>6057</v>
      </c>
      <c r="Y1279" t="s">
        <v>8600</v>
      </c>
      <c r="Z1279" t="s">
        <v>6062</v>
      </c>
      <c r="AA1279" t="s">
        <v>5048</v>
      </c>
      <c r="AB1279" t="s">
        <v>8593</v>
      </c>
      <c r="AD1279" t="s">
        <v>7575</v>
      </c>
      <c r="AE1279">
        <v>34</v>
      </c>
      <c r="AF1279" t="s">
        <v>8604</v>
      </c>
      <c r="AG1279" t="s">
        <v>8603</v>
      </c>
      <c r="AH1279" t="s">
        <v>9059</v>
      </c>
      <c r="AI1279">
        <v>40485</v>
      </c>
      <c r="AJ1279">
        <v>13722504826</v>
      </c>
      <c r="AL1279" t="s">
        <v>5075</v>
      </c>
      <c r="AM1279" t="s">
        <v>5075</v>
      </c>
      <c r="AN1279" t="s">
        <v>5362</v>
      </c>
      <c r="AO1279" t="s">
        <v>7576</v>
      </c>
      <c r="AP1279" t="s">
        <v>5251</v>
      </c>
      <c r="AT1279" t="s">
        <v>4998</v>
      </c>
      <c r="AU1279" t="s">
        <v>5273</v>
      </c>
      <c r="AV1279" t="s">
        <v>5274</v>
      </c>
      <c r="AW1279" t="s">
        <v>5352</v>
      </c>
    </row>
    <row r="1280" spans="1:49" x14ac:dyDescent="0.2">
      <c r="A1280">
        <v>1279</v>
      </c>
      <c r="B1280" t="s">
        <v>927</v>
      </c>
      <c r="C1280">
        <v>10000201</v>
      </c>
      <c r="F1280" t="s">
        <v>5091</v>
      </c>
      <c r="G1280">
        <v>50000697</v>
      </c>
      <c r="H1280">
        <v>8</v>
      </c>
      <c r="J1280">
        <v>9000669</v>
      </c>
      <c r="K1280" t="s">
        <v>927</v>
      </c>
      <c r="L1280" t="s">
        <v>1372</v>
      </c>
      <c r="M1280">
        <v>21662</v>
      </c>
      <c r="N1280" t="s">
        <v>4991</v>
      </c>
      <c r="O1280" t="s">
        <v>3176</v>
      </c>
      <c r="T1280" t="s">
        <v>3215</v>
      </c>
      <c r="U1280" t="s">
        <v>4992</v>
      </c>
      <c r="V1280" t="s">
        <v>1373</v>
      </c>
      <c r="W1280" t="s">
        <v>105</v>
      </c>
      <c r="X1280" t="s">
        <v>6057</v>
      </c>
      <c r="Y1280" t="s">
        <v>8600</v>
      </c>
      <c r="Z1280" t="s">
        <v>6062</v>
      </c>
      <c r="AA1280" t="s">
        <v>5048</v>
      </c>
      <c r="AB1280" t="s">
        <v>8593</v>
      </c>
      <c r="AD1280" t="s">
        <v>7575</v>
      </c>
      <c r="AE1280">
        <v>34</v>
      </c>
      <c r="AF1280" t="s">
        <v>8604</v>
      </c>
      <c r="AG1280" t="s">
        <v>8603</v>
      </c>
      <c r="AH1280" t="s">
        <v>5661</v>
      </c>
      <c r="AJ1280">
        <v>13700356715</v>
      </c>
      <c r="AL1280" t="s">
        <v>5010</v>
      </c>
      <c r="AM1280" t="s">
        <v>5010</v>
      </c>
      <c r="AN1280" t="s">
        <v>5272</v>
      </c>
      <c r="AO1280" t="s">
        <v>5858</v>
      </c>
      <c r="AP1280" t="s">
        <v>5251</v>
      </c>
      <c r="AQ1280" t="s">
        <v>5021</v>
      </c>
      <c r="AT1280" t="s">
        <v>4998</v>
      </c>
      <c r="AU1280" t="s">
        <v>5273</v>
      </c>
      <c r="AV1280" t="s">
        <v>5274</v>
      </c>
      <c r="AW1280" t="s">
        <v>5352</v>
      </c>
    </row>
    <row r="1281" spans="1:49" hidden="1" x14ac:dyDescent="0.2">
      <c r="A1281">
        <v>1280</v>
      </c>
      <c r="B1281" t="s">
        <v>927</v>
      </c>
      <c r="C1281">
        <v>10000201</v>
      </c>
      <c r="F1281" t="s">
        <v>5091</v>
      </c>
      <c r="G1281">
        <v>50000697</v>
      </c>
      <c r="H1281">
        <v>9</v>
      </c>
      <c r="J1281">
        <v>9000670</v>
      </c>
      <c r="K1281" t="s">
        <v>927</v>
      </c>
      <c r="L1281" t="s">
        <v>1375</v>
      </c>
      <c r="M1281">
        <v>21129</v>
      </c>
      <c r="N1281" t="s">
        <v>4991</v>
      </c>
      <c r="T1281" t="s">
        <v>3215</v>
      </c>
      <c r="U1281" t="s">
        <v>4992</v>
      </c>
      <c r="V1281" t="s">
        <v>1376</v>
      </c>
      <c r="W1281" t="s">
        <v>125</v>
      </c>
      <c r="X1281" t="s">
        <v>6057</v>
      </c>
      <c r="Y1281" t="s">
        <v>8589</v>
      </c>
      <c r="Z1281" t="s">
        <v>6071</v>
      </c>
      <c r="AA1281" t="s">
        <v>4995</v>
      </c>
      <c r="AB1281" t="s">
        <v>8590</v>
      </c>
      <c r="AD1281" t="s">
        <v>7577</v>
      </c>
      <c r="AE1281">
        <v>39</v>
      </c>
      <c r="AF1281" t="s">
        <v>8607</v>
      </c>
      <c r="AG1281" t="s">
        <v>8592</v>
      </c>
      <c r="AH1281" t="s">
        <v>7868</v>
      </c>
      <c r="AI1281">
        <v>41821</v>
      </c>
      <c r="AJ1281">
        <v>18931592578</v>
      </c>
      <c r="AL1281" t="s">
        <v>5075</v>
      </c>
      <c r="AM1281" t="s">
        <v>5075</v>
      </c>
      <c r="AN1281" t="s">
        <v>5272</v>
      </c>
      <c r="AO1281" t="s">
        <v>5858</v>
      </c>
      <c r="AP1281" t="s">
        <v>5251</v>
      </c>
      <c r="AT1281" t="s">
        <v>4998</v>
      </c>
      <c r="AU1281" t="s">
        <v>5273</v>
      </c>
      <c r="AV1281" t="s">
        <v>5274</v>
      </c>
      <c r="AW1281" t="s">
        <v>5352</v>
      </c>
    </row>
    <row r="1282" spans="1:49" x14ac:dyDescent="0.2">
      <c r="A1282">
        <v>1281</v>
      </c>
      <c r="B1282" t="s">
        <v>927</v>
      </c>
      <c r="C1282">
        <v>10000201</v>
      </c>
      <c r="F1282" t="s">
        <v>5091</v>
      </c>
      <c r="G1282">
        <v>50000697</v>
      </c>
      <c r="H1282">
        <v>10</v>
      </c>
      <c r="J1282">
        <v>9000671</v>
      </c>
      <c r="K1282" t="s">
        <v>927</v>
      </c>
      <c r="L1282" t="s">
        <v>1378</v>
      </c>
      <c r="M1282">
        <v>200530</v>
      </c>
      <c r="N1282" t="s">
        <v>4991</v>
      </c>
      <c r="O1282" t="s">
        <v>3218</v>
      </c>
      <c r="T1282" t="s">
        <v>3215</v>
      </c>
      <c r="U1282" t="s">
        <v>4992</v>
      </c>
      <c r="V1282" t="s">
        <v>1379</v>
      </c>
      <c r="W1282" t="s">
        <v>105</v>
      </c>
      <c r="X1282" t="s">
        <v>6057</v>
      </c>
      <c r="Y1282" t="s">
        <v>8600</v>
      </c>
      <c r="Z1282" t="s">
        <v>6062</v>
      </c>
      <c r="AA1282" t="s">
        <v>5048</v>
      </c>
      <c r="AB1282" t="s">
        <v>8593</v>
      </c>
      <c r="AD1282" t="s">
        <v>7578</v>
      </c>
      <c r="AE1282">
        <v>30</v>
      </c>
      <c r="AF1282" t="s">
        <v>8602</v>
      </c>
      <c r="AG1282" t="s">
        <v>8603</v>
      </c>
      <c r="AH1282" t="s">
        <v>7425</v>
      </c>
      <c r="AI1282">
        <v>42580</v>
      </c>
      <c r="AJ1282">
        <v>13739876962</v>
      </c>
      <c r="AL1282" t="s">
        <v>5075</v>
      </c>
      <c r="AM1282" t="s">
        <v>5075</v>
      </c>
      <c r="AN1282" t="s">
        <v>5272</v>
      </c>
      <c r="AO1282" t="s">
        <v>5394</v>
      </c>
      <c r="AP1282" t="s">
        <v>5251</v>
      </c>
      <c r="AT1282" t="s">
        <v>4998</v>
      </c>
      <c r="AU1282" t="s">
        <v>5273</v>
      </c>
      <c r="AV1282" t="s">
        <v>5274</v>
      </c>
      <c r="AW1282" t="s">
        <v>5352</v>
      </c>
    </row>
    <row r="1283" spans="1:49" x14ac:dyDescent="0.2">
      <c r="A1283">
        <v>1282</v>
      </c>
      <c r="B1283" t="s">
        <v>927</v>
      </c>
      <c r="C1283">
        <v>10000201</v>
      </c>
      <c r="F1283" t="s">
        <v>5091</v>
      </c>
      <c r="G1283">
        <v>50000697</v>
      </c>
      <c r="H1283">
        <v>11</v>
      </c>
      <c r="J1283">
        <v>9000672</v>
      </c>
      <c r="K1283" t="s">
        <v>927</v>
      </c>
      <c r="L1283" t="s">
        <v>1381</v>
      </c>
      <c r="M1283">
        <v>20251</v>
      </c>
      <c r="N1283" t="s">
        <v>4991</v>
      </c>
      <c r="O1283" t="s">
        <v>3176</v>
      </c>
      <c r="T1283" t="s">
        <v>3215</v>
      </c>
      <c r="U1283" t="s">
        <v>4992</v>
      </c>
      <c r="V1283" t="s">
        <v>3248</v>
      </c>
      <c r="W1283" t="s">
        <v>105</v>
      </c>
      <c r="X1283" t="s">
        <v>6057</v>
      </c>
      <c r="Y1283" t="s">
        <v>8600</v>
      </c>
      <c r="Z1283" t="s">
        <v>6062</v>
      </c>
      <c r="AA1283" t="s">
        <v>5048</v>
      </c>
      <c r="AB1283" t="s">
        <v>8593</v>
      </c>
      <c r="AD1283" t="s">
        <v>6242</v>
      </c>
      <c r="AE1283">
        <v>33</v>
      </c>
      <c r="AF1283" t="s">
        <v>8604</v>
      </c>
      <c r="AG1283" t="s">
        <v>8603</v>
      </c>
      <c r="AH1283" t="s">
        <v>6551</v>
      </c>
      <c r="AJ1283">
        <v>15130520681</v>
      </c>
      <c r="AL1283" t="s">
        <v>5010</v>
      </c>
      <c r="AM1283" t="s">
        <v>5010</v>
      </c>
      <c r="AN1283" t="s">
        <v>5272</v>
      </c>
      <c r="AO1283" t="s">
        <v>5267</v>
      </c>
      <c r="AP1283" t="s">
        <v>5251</v>
      </c>
      <c r="AT1283" t="s">
        <v>4998</v>
      </c>
      <c r="AU1283" t="s">
        <v>5273</v>
      </c>
      <c r="AV1283" t="s">
        <v>5274</v>
      </c>
      <c r="AW1283" t="s">
        <v>5352</v>
      </c>
    </row>
    <row r="1284" spans="1:49" hidden="1" x14ac:dyDescent="0.2">
      <c r="A1284">
        <v>1283</v>
      </c>
      <c r="B1284" t="s">
        <v>927</v>
      </c>
      <c r="C1284">
        <v>10000201</v>
      </c>
      <c r="F1284" t="s">
        <v>5617</v>
      </c>
      <c r="G1284">
        <v>50000696</v>
      </c>
      <c r="H1284">
        <v>12</v>
      </c>
      <c r="J1284">
        <v>9000673</v>
      </c>
      <c r="K1284" t="s">
        <v>927</v>
      </c>
      <c r="L1284" t="s">
        <v>1383</v>
      </c>
      <c r="M1284">
        <v>20107</v>
      </c>
      <c r="N1284" t="s">
        <v>4991</v>
      </c>
      <c r="T1284" t="s">
        <v>3215</v>
      </c>
      <c r="U1284" t="s">
        <v>4992</v>
      </c>
      <c r="V1284" t="s">
        <v>1384</v>
      </c>
      <c r="W1284" t="s">
        <v>125</v>
      </c>
      <c r="X1284" t="s">
        <v>6057</v>
      </c>
      <c r="Y1284" t="s">
        <v>8589</v>
      </c>
      <c r="Z1284" t="s">
        <v>6071</v>
      </c>
      <c r="AA1284" t="s">
        <v>5048</v>
      </c>
      <c r="AB1284" t="s">
        <v>8593</v>
      </c>
      <c r="AD1284" t="s">
        <v>7579</v>
      </c>
      <c r="AE1284">
        <v>37</v>
      </c>
      <c r="AF1284" t="s">
        <v>8607</v>
      </c>
      <c r="AG1284" t="s">
        <v>8592</v>
      </c>
      <c r="AH1284" t="s">
        <v>9060</v>
      </c>
      <c r="AI1284">
        <v>37766</v>
      </c>
      <c r="AJ1284">
        <v>18931592583</v>
      </c>
      <c r="AL1284" t="s">
        <v>5010</v>
      </c>
      <c r="AM1284" t="s">
        <v>5010</v>
      </c>
      <c r="AN1284" t="s">
        <v>5083</v>
      </c>
      <c r="AO1284" t="s">
        <v>5177</v>
      </c>
      <c r="AP1284" t="s">
        <v>5251</v>
      </c>
      <c r="AT1284" t="s">
        <v>4998</v>
      </c>
      <c r="AU1284" t="s">
        <v>5273</v>
      </c>
      <c r="AV1284" t="s">
        <v>5274</v>
      </c>
      <c r="AW1284" t="s">
        <v>5352</v>
      </c>
    </row>
    <row r="1285" spans="1:49" hidden="1" x14ac:dyDescent="0.2">
      <c r="A1285">
        <v>1284</v>
      </c>
      <c r="B1285" t="s">
        <v>927</v>
      </c>
      <c r="C1285">
        <v>10000201</v>
      </c>
      <c r="F1285" t="s">
        <v>5091</v>
      </c>
      <c r="G1285">
        <v>50000697</v>
      </c>
      <c r="H1285">
        <v>13</v>
      </c>
      <c r="J1285">
        <v>9000674</v>
      </c>
      <c r="K1285" t="s">
        <v>927</v>
      </c>
      <c r="L1285" t="s">
        <v>1386</v>
      </c>
      <c r="M1285">
        <v>20469</v>
      </c>
      <c r="N1285" t="s">
        <v>4991</v>
      </c>
      <c r="O1285" t="s">
        <v>3169</v>
      </c>
      <c r="T1285" t="s">
        <v>3215</v>
      </c>
      <c r="U1285" t="s">
        <v>4992</v>
      </c>
      <c r="V1285" t="s">
        <v>1387</v>
      </c>
      <c r="W1285" t="s">
        <v>105</v>
      </c>
      <c r="X1285" t="s">
        <v>6057</v>
      </c>
      <c r="Y1285" t="s">
        <v>8600</v>
      </c>
      <c r="Z1285" t="s">
        <v>6062</v>
      </c>
      <c r="AA1285" t="s">
        <v>4995</v>
      </c>
      <c r="AB1285" t="s">
        <v>8590</v>
      </c>
      <c r="AD1285" t="s">
        <v>7580</v>
      </c>
      <c r="AE1285">
        <v>50</v>
      </c>
      <c r="AF1285" t="s">
        <v>8591</v>
      </c>
      <c r="AG1285" t="s">
        <v>8592</v>
      </c>
      <c r="AH1285" t="s">
        <v>9061</v>
      </c>
      <c r="AI1285">
        <v>39436</v>
      </c>
      <c r="AJ1285">
        <v>18931592620</v>
      </c>
      <c r="AL1285" t="s">
        <v>5075</v>
      </c>
      <c r="AM1285" t="s">
        <v>5075</v>
      </c>
      <c r="AN1285" t="s">
        <v>5844</v>
      </c>
      <c r="AO1285" t="s">
        <v>5102</v>
      </c>
      <c r="AP1285" t="s">
        <v>5251</v>
      </c>
      <c r="AT1285" t="s">
        <v>4998</v>
      </c>
      <c r="AU1285" t="s">
        <v>5273</v>
      </c>
      <c r="AV1285" t="s">
        <v>5274</v>
      </c>
      <c r="AW1285" t="s">
        <v>5352</v>
      </c>
    </row>
    <row r="1286" spans="1:49" x14ac:dyDescent="0.2">
      <c r="A1286">
        <v>1285</v>
      </c>
      <c r="B1286" t="s">
        <v>927</v>
      </c>
      <c r="C1286">
        <v>10000201</v>
      </c>
      <c r="F1286" t="s">
        <v>5091</v>
      </c>
      <c r="G1286">
        <v>50000697</v>
      </c>
      <c r="H1286">
        <v>14</v>
      </c>
      <c r="J1286">
        <v>9000675</v>
      </c>
      <c r="K1286" t="s">
        <v>927</v>
      </c>
      <c r="L1286" t="s">
        <v>1389</v>
      </c>
      <c r="M1286">
        <v>201080</v>
      </c>
      <c r="N1286" t="s">
        <v>4991</v>
      </c>
      <c r="O1286" t="s">
        <v>3218</v>
      </c>
      <c r="Q1286" t="s">
        <v>5092</v>
      </c>
      <c r="S1286">
        <v>43709</v>
      </c>
      <c r="T1286" t="s">
        <v>3215</v>
      </c>
      <c r="U1286" t="s">
        <v>4992</v>
      </c>
      <c r="V1286" t="s">
        <v>1390</v>
      </c>
      <c r="W1286" t="s">
        <v>105</v>
      </c>
      <c r="X1286" t="s">
        <v>6057</v>
      </c>
      <c r="Y1286" t="s">
        <v>8600</v>
      </c>
      <c r="Z1286" t="s">
        <v>6062</v>
      </c>
      <c r="AA1286" t="s">
        <v>5048</v>
      </c>
      <c r="AB1286" t="s">
        <v>8593</v>
      </c>
      <c r="AD1286" t="s">
        <v>7581</v>
      </c>
      <c r="AE1286">
        <v>29</v>
      </c>
      <c r="AF1286" t="s">
        <v>8602</v>
      </c>
      <c r="AG1286" t="s">
        <v>8603</v>
      </c>
      <c r="AH1286" t="s">
        <v>9062</v>
      </c>
      <c r="AI1286">
        <v>40691</v>
      </c>
      <c r="AJ1286">
        <v>15632815883</v>
      </c>
      <c r="AL1286" t="s">
        <v>5075</v>
      </c>
      <c r="AM1286" t="s">
        <v>5075</v>
      </c>
      <c r="AN1286" t="s">
        <v>5844</v>
      </c>
      <c r="AO1286" t="s">
        <v>5762</v>
      </c>
      <c r="AP1286" t="s">
        <v>5251</v>
      </c>
      <c r="AT1286" t="s">
        <v>4998</v>
      </c>
      <c r="AU1286" t="s">
        <v>5273</v>
      </c>
      <c r="AV1286" t="s">
        <v>5274</v>
      </c>
      <c r="AW1286" t="s">
        <v>5352</v>
      </c>
    </row>
    <row r="1287" spans="1:49" x14ac:dyDescent="0.2">
      <c r="A1287">
        <v>1286</v>
      </c>
      <c r="B1287" t="s">
        <v>927</v>
      </c>
      <c r="C1287">
        <v>10000201</v>
      </c>
      <c r="F1287" t="s">
        <v>5091</v>
      </c>
      <c r="G1287">
        <v>50000697</v>
      </c>
      <c r="H1287">
        <v>15</v>
      </c>
      <c r="J1287">
        <v>9000676</v>
      </c>
      <c r="K1287" t="s">
        <v>927</v>
      </c>
      <c r="L1287" t="s">
        <v>1392</v>
      </c>
      <c r="M1287">
        <v>200003</v>
      </c>
      <c r="N1287" t="s">
        <v>4991</v>
      </c>
      <c r="O1287" t="s">
        <v>3218</v>
      </c>
      <c r="T1287" t="s">
        <v>3215</v>
      </c>
      <c r="U1287" t="s">
        <v>4992</v>
      </c>
      <c r="V1287" t="s">
        <v>1393</v>
      </c>
      <c r="W1287" t="s">
        <v>105</v>
      </c>
      <c r="X1287" t="s">
        <v>6057</v>
      </c>
      <c r="Y1287" t="s">
        <v>8600</v>
      </c>
      <c r="Z1287" t="s">
        <v>6062</v>
      </c>
      <c r="AA1287" t="s">
        <v>5048</v>
      </c>
      <c r="AB1287" t="s">
        <v>8593</v>
      </c>
      <c r="AD1287" t="s">
        <v>7582</v>
      </c>
      <c r="AE1287">
        <v>32</v>
      </c>
      <c r="AF1287" t="s">
        <v>8604</v>
      </c>
      <c r="AG1287" t="s">
        <v>8603</v>
      </c>
      <c r="AH1287" t="s">
        <v>8060</v>
      </c>
      <c r="AI1287">
        <v>41439</v>
      </c>
      <c r="AJ1287">
        <v>15027632526</v>
      </c>
      <c r="AL1287" t="s">
        <v>5075</v>
      </c>
      <c r="AM1287" t="s">
        <v>5075</v>
      </c>
      <c r="AN1287" t="s">
        <v>5844</v>
      </c>
      <c r="AO1287" t="s">
        <v>5267</v>
      </c>
      <c r="AP1287" t="s">
        <v>5251</v>
      </c>
      <c r="AT1287" t="s">
        <v>4998</v>
      </c>
      <c r="AU1287" t="s">
        <v>5273</v>
      </c>
      <c r="AV1287" t="s">
        <v>5274</v>
      </c>
      <c r="AW1287" t="s">
        <v>5352</v>
      </c>
    </row>
    <row r="1288" spans="1:49" hidden="1" x14ac:dyDescent="0.2">
      <c r="A1288">
        <v>1287</v>
      </c>
      <c r="B1288" t="s">
        <v>927</v>
      </c>
      <c r="C1288">
        <v>10000201</v>
      </c>
      <c r="F1288" t="s">
        <v>5617</v>
      </c>
      <c r="G1288">
        <v>50000696</v>
      </c>
      <c r="H1288">
        <v>16</v>
      </c>
      <c r="J1288">
        <v>9000677</v>
      </c>
      <c r="K1288" t="s">
        <v>927</v>
      </c>
      <c r="L1288" t="s">
        <v>1395</v>
      </c>
      <c r="M1288">
        <v>20517</v>
      </c>
      <c r="N1288" t="s">
        <v>4991</v>
      </c>
      <c r="T1288" t="s">
        <v>3215</v>
      </c>
      <c r="U1288" t="s">
        <v>4992</v>
      </c>
      <c r="V1288" t="s">
        <v>1396</v>
      </c>
      <c r="W1288" t="s">
        <v>125</v>
      </c>
      <c r="X1288" t="s">
        <v>6057</v>
      </c>
      <c r="Y1288" t="s">
        <v>8589</v>
      </c>
      <c r="Z1288" t="s">
        <v>6071</v>
      </c>
      <c r="AA1288" t="s">
        <v>4995</v>
      </c>
      <c r="AB1288" t="s">
        <v>8590</v>
      </c>
      <c r="AD1288" t="s">
        <v>7583</v>
      </c>
      <c r="AE1288">
        <v>39</v>
      </c>
      <c r="AF1288" t="s">
        <v>8607</v>
      </c>
      <c r="AG1288" t="s">
        <v>8592</v>
      </c>
      <c r="AH1288" t="s">
        <v>8157</v>
      </c>
      <c r="AI1288">
        <v>41807</v>
      </c>
      <c r="AJ1288">
        <v>18931592520</v>
      </c>
      <c r="AL1288" t="s">
        <v>5010</v>
      </c>
      <c r="AM1288" t="s">
        <v>5010</v>
      </c>
      <c r="AN1288" t="s">
        <v>5051</v>
      </c>
      <c r="AO1288" t="s">
        <v>5177</v>
      </c>
      <c r="AP1288" t="s">
        <v>5251</v>
      </c>
      <c r="AT1288" t="s">
        <v>4998</v>
      </c>
      <c r="AU1288" t="s">
        <v>5273</v>
      </c>
      <c r="AV1288" t="s">
        <v>5274</v>
      </c>
      <c r="AW1288" t="s">
        <v>5352</v>
      </c>
    </row>
    <row r="1289" spans="1:49" hidden="1" x14ac:dyDescent="0.2">
      <c r="A1289">
        <v>1288</v>
      </c>
      <c r="B1289" t="s">
        <v>927</v>
      </c>
      <c r="C1289">
        <v>10000201</v>
      </c>
      <c r="F1289" t="s">
        <v>5091</v>
      </c>
      <c r="G1289">
        <v>50000697</v>
      </c>
      <c r="H1289">
        <v>17</v>
      </c>
      <c r="J1289">
        <v>9000678</v>
      </c>
      <c r="K1289" t="s">
        <v>927</v>
      </c>
      <c r="L1289" t="s">
        <v>1398</v>
      </c>
      <c r="M1289">
        <v>20485</v>
      </c>
      <c r="N1289" t="s">
        <v>5007</v>
      </c>
      <c r="O1289" t="s">
        <v>3235</v>
      </c>
      <c r="T1289" t="s">
        <v>3215</v>
      </c>
      <c r="U1289" t="s">
        <v>4992</v>
      </c>
      <c r="V1289" t="s">
        <v>1399</v>
      </c>
      <c r="W1289" t="s">
        <v>105</v>
      </c>
      <c r="X1289" t="s">
        <v>6057</v>
      </c>
      <c r="Y1289" t="s">
        <v>8600</v>
      </c>
      <c r="Z1289" t="s">
        <v>5528</v>
      </c>
      <c r="AC1289" t="s">
        <v>5483</v>
      </c>
      <c r="AD1289" t="s">
        <v>7584</v>
      </c>
      <c r="AE1289">
        <v>53</v>
      </c>
      <c r="AF1289" t="s">
        <v>8653</v>
      </c>
      <c r="AG1289" t="s">
        <v>8592</v>
      </c>
      <c r="AH1289" t="s">
        <v>8823</v>
      </c>
      <c r="AI1289">
        <v>38268</v>
      </c>
      <c r="AJ1289">
        <v>18633138739</v>
      </c>
      <c r="AK1289">
        <v>18631525086</v>
      </c>
      <c r="AL1289" t="s">
        <v>5387</v>
      </c>
      <c r="AM1289" t="s">
        <v>5387</v>
      </c>
      <c r="AN1289" t="s">
        <v>5634</v>
      </c>
      <c r="AO1289" t="s">
        <v>7585</v>
      </c>
      <c r="AP1289" t="s">
        <v>5251</v>
      </c>
      <c r="AT1289" t="s">
        <v>4998</v>
      </c>
      <c r="AU1289" t="s">
        <v>5273</v>
      </c>
      <c r="AV1289" t="s">
        <v>5274</v>
      </c>
      <c r="AW1289" t="s">
        <v>5352</v>
      </c>
    </row>
    <row r="1290" spans="1:49" x14ac:dyDescent="0.2">
      <c r="A1290">
        <v>1289</v>
      </c>
      <c r="B1290" t="s">
        <v>927</v>
      </c>
      <c r="C1290">
        <v>10000201</v>
      </c>
      <c r="F1290" t="s">
        <v>5091</v>
      </c>
      <c r="G1290">
        <v>50000697</v>
      </c>
      <c r="H1290">
        <v>18</v>
      </c>
      <c r="J1290">
        <v>9000679</v>
      </c>
      <c r="K1290" t="s">
        <v>927</v>
      </c>
      <c r="L1290" t="s">
        <v>1401</v>
      </c>
      <c r="M1290">
        <v>20494</v>
      </c>
      <c r="N1290" t="s">
        <v>4991</v>
      </c>
      <c r="O1290" t="s">
        <v>3218</v>
      </c>
      <c r="T1290" t="s">
        <v>3215</v>
      </c>
      <c r="U1290" t="s">
        <v>4992</v>
      </c>
      <c r="V1290" t="s">
        <v>1402</v>
      </c>
      <c r="W1290" t="s">
        <v>105</v>
      </c>
      <c r="X1290" t="s">
        <v>6057</v>
      </c>
      <c r="Y1290" t="s">
        <v>8600</v>
      </c>
      <c r="Z1290" t="s">
        <v>6062</v>
      </c>
      <c r="AA1290" t="s">
        <v>5048</v>
      </c>
      <c r="AB1290" t="s">
        <v>8593</v>
      </c>
      <c r="AD1290" t="s">
        <v>6761</v>
      </c>
      <c r="AE1290">
        <v>32</v>
      </c>
      <c r="AF1290" t="s">
        <v>8604</v>
      </c>
      <c r="AG1290" t="s">
        <v>8603</v>
      </c>
      <c r="AH1290" t="s">
        <v>9063</v>
      </c>
      <c r="AJ1290">
        <v>13011441718</v>
      </c>
      <c r="AL1290" t="s">
        <v>5075</v>
      </c>
      <c r="AM1290" t="s">
        <v>5075</v>
      </c>
      <c r="AN1290" t="s">
        <v>7586</v>
      </c>
      <c r="AO1290" t="s">
        <v>5044</v>
      </c>
      <c r="AP1290" t="s">
        <v>5251</v>
      </c>
      <c r="AT1290" t="s">
        <v>4998</v>
      </c>
      <c r="AU1290" t="s">
        <v>5273</v>
      </c>
      <c r="AV1290" t="s">
        <v>5274</v>
      </c>
      <c r="AW1290" t="s">
        <v>5352</v>
      </c>
    </row>
    <row r="1291" spans="1:49" x14ac:dyDescent="0.2">
      <c r="A1291">
        <v>1290</v>
      </c>
      <c r="B1291" t="s">
        <v>927</v>
      </c>
      <c r="C1291">
        <v>10000201</v>
      </c>
      <c r="F1291" t="s">
        <v>5091</v>
      </c>
      <c r="G1291">
        <v>50000697</v>
      </c>
      <c r="H1291">
        <v>19</v>
      </c>
      <c r="J1291">
        <v>9000680</v>
      </c>
      <c r="K1291" t="s">
        <v>927</v>
      </c>
      <c r="L1291" t="s">
        <v>1404</v>
      </c>
      <c r="M1291">
        <v>20484</v>
      </c>
      <c r="N1291" t="s">
        <v>4991</v>
      </c>
      <c r="O1291" t="s">
        <v>3176</v>
      </c>
      <c r="T1291" t="s">
        <v>3215</v>
      </c>
      <c r="U1291" t="s">
        <v>4992</v>
      </c>
      <c r="V1291" t="s">
        <v>1405</v>
      </c>
      <c r="W1291" t="s">
        <v>105</v>
      </c>
      <c r="X1291" t="s">
        <v>6057</v>
      </c>
      <c r="Y1291" t="s">
        <v>8600</v>
      </c>
      <c r="Z1291" t="s">
        <v>6062</v>
      </c>
      <c r="AA1291" t="s">
        <v>5048</v>
      </c>
      <c r="AB1291" t="s">
        <v>8593</v>
      </c>
      <c r="AD1291" t="s">
        <v>7587</v>
      </c>
      <c r="AE1291">
        <v>34</v>
      </c>
      <c r="AF1291" t="s">
        <v>8604</v>
      </c>
      <c r="AG1291" t="s">
        <v>8603</v>
      </c>
      <c r="AH1291" t="s">
        <v>8131</v>
      </c>
      <c r="AI1291">
        <v>42305</v>
      </c>
      <c r="AJ1291">
        <v>13832866642</v>
      </c>
      <c r="AL1291" t="s">
        <v>5075</v>
      </c>
      <c r="AM1291" t="s">
        <v>5075</v>
      </c>
      <c r="AN1291" t="s">
        <v>7588</v>
      </c>
      <c r="AO1291" t="s">
        <v>6184</v>
      </c>
      <c r="AP1291" t="s">
        <v>5251</v>
      </c>
      <c r="AT1291" t="s">
        <v>4998</v>
      </c>
      <c r="AU1291" t="s">
        <v>5273</v>
      </c>
      <c r="AV1291" t="s">
        <v>5274</v>
      </c>
      <c r="AW1291" t="s">
        <v>5352</v>
      </c>
    </row>
    <row r="1292" spans="1:49" hidden="1" x14ac:dyDescent="0.2">
      <c r="A1292">
        <v>1291</v>
      </c>
      <c r="B1292" t="s">
        <v>927</v>
      </c>
      <c r="C1292">
        <v>10000201</v>
      </c>
      <c r="F1292" t="s">
        <v>5091</v>
      </c>
      <c r="G1292">
        <v>50000697</v>
      </c>
      <c r="H1292">
        <v>20</v>
      </c>
      <c r="J1292">
        <v>9000681</v>
      </c>
      <c r="K1292" t="s">
        <v>927</v>
      </c>
      <c r="L1292" t="s">
        <v>1407</v>
      </c>
      <c r="M1292">
        <v>50554</v>
      </c>
      <c r="N1292" t="s">
        <v>4991</v>
      </c>
      <c r="O1292" t="s">
        <v>3176</v>
      </c>
      <c r="T1292" t="s">
        <v>3215</v>
      </c>
      <c r="U1292" t="s">
        <v>4992</v>
      </c>
      <c r="V1292" t="s">
        <v>3249</v>
      </c>
      <c r="W1292" t="s">
        <v>105</v>
      </c>
      <c r="X1292" t="s">
        <v>6057</v>
      </c>
      <c r="Y1292" t="s">
        <v>8600</v>
      </c>
      <c r="Z1292" t="s">
        <v>6062</v>
      </c>
      <c r="AA1292" t="s">
        <v>5048</v>
      </c>
      <c r="AB1292" t="s">
        <v>8593</v>
      </c>
      <c r="AD1292" t="s">
        <v>7589</v>
      </c>
      <c r="AE1292">
        <v>37</v>
      </c>
      <c r="AF1292" t="s">
        <v>8607</v>
      </c>
      <c r="AG1292" t="s">
        <v>8592</v>
      </c>
      <c r="AH1292" t="s">
        <v>5243</v>
      </c>
      <c r="AJ1292">
        <v>13313152372</v>
      </c>
      <c r="AL1292" t="s">
        <v>5010</v>
      </c>
      <c r="AM1292" t="s">
        <v>5010</v>
      </c>
      <c r="AN1292" t="s">
        <v>7590</v>
      </c>
      <c r="AO1292" t="s">
        <v>5378</v>
      </c>
      <c r="AP1292" t="s">
        <v>5251</v>
      </c>
      <c r="AT1292" t="s">
        <v>4998</v>
      </c>
      <c r="AU1292" t="s">
        <v>5273</v>
      </c>
      <c r="AV1292" t="s">
        <v>5274</v>
      </c>
      <c r="AW1292" t="s">
        <v>5352</v>
      </c>
    </row>
    <row r="1293" spans="1:49" x14ac:dyDescent="0.2">
      <c r="A1293">
        <v>1292</v>
      </c>
      <c r="B1293" t="s">
        <v>927</v>
      </c>
      <c r="C1293">
        <v>10000201</v>
      </c>
      <c r="F1293" t="s">
        <v>5091</v>
      </c>
      <c r="G1293">
        <v>50000697</v>
      </c>
      <c r="H1293">
        <v>21</v>
      </c>
      <c r="J1293">
        <v>9000682</v>
      </c>
      <c r="K1293" t="s">
        <v>927</v>
      </c>
      <c r="L1293" t="s">
        <v>1409</v>
      </c>
      <c r="M1293">
        <v>200297</v>
      </c>
      <c r="N1293" t="s">
        <v>4991</v>
      </c>
      <c r="O1293" t="s">
        <v>3218</v>
      </c>
      <c r="T1293" t="s">
        <v>3215</v>
      </c>
      <c r="U1293" t="s">
        <v>4992</v>
      </c>
      <c r="V1293" t="s">
        <v>1410</v>
      </c>
      <c r="W1293" t="s">
        <v>105</v>
      </c>
      <c r="X1293" t="s">
        <v>6057</v>
      </c>
      <c r="Y1293" t="s">
        <v>8600</v>
      </c>
      <c r="Z1293" t="s">
        <v>6062</v>
      </c>
      <c r="AA1293" t="s">
        <v>5048</v>
      </c>
      <c r="AB1293" t="s">
        <v>8593</v>
      </c>
      <c r="AD1293" t="s">
        <v>7591</v>
      </c>
      <c r="AE1293">
        <v>30</v>
      </c>
      <c r="AF1293" t="s">
        <v>8602</v>
      </c>
      <c r="AG1293" t="s">
        <v>8603</v>
      </c>
      <c r="AH1293" t="s">
        <v>9064</v>
      </c>
      <c r="AI1293">
        <v>40877</v>
      </c>
      <c r="AJ1293">
        <v>15233368730</v>
      </c>
      <c r="AL1293" t="s">
        <v>5010</v>
      </c>
      <c r="AM1293" t="s">
        <v>5010</v>
      </c>
      <c r="AN1293" t="s">
        <v>5362</v>
      </c>
      <c r="AO1293" t="s">
        <v>5177</v>
      </c>
      <c r="AP1293" t="s">
        <v>5251</v>
      </c>
      <c r="AT1293" t="s">
        <v>4998</v>
      </c>
      <c r="AU1293" t="s">
        <v>5273</v>
      </c>
      <c r="AV1293" t="s">
        <v>5274</v>
      </c>
      <c r="AW1293" t="s">
        <v>5352</v>
      </c>
    </row>
    <row r="1294" spans="1:49" hidden="1" x14ac:dyDescent="0.2">
      <c r="A1294">
        <v>1293</v>
      </c>
      <c r="B1294" t="s">
        <v>927</v>
      </c>
      <c r="C1294">
        <v>10000201</v>
      </c>
      <c r="F1294" t="s">
        <v>5091</v>
      </c>
      <c r="G1294">
        <v>50000697</v>
      </c>
      <c r="H1294">
        <v>22</v>
      </c>
      <c r="J1294">
        <v>9000683</v>
      </c>
      <c r="K1294" t="s">
        <v>927</v>
      </c>
      <c r="L1294" t="s">
        <v>1412</v>
      </c>
      <c r="M1294">
        <v>21431</v>
      </c>
      <c r="N1294" t="s">
        <v>4991</v>
      </c>
      <c r="T1294" t="s">
        <v>3215</v>
      </c>
      <c r="U1294" t="s">
        <v>4992</v>
      </c>
      <c r="V1294" t="s">
        <v>1413</v>
      </c>
      <c r="W1294" t="s">
        <v>105</v>
      </c>
      <c r="X1294" t="s">
        <v>6057</v>
      </c>
      <c r="Y1294" t="s">
        <v>8600</v>
      </c>
      <c r="Z1294" t="s">
        <v>6062</v>
      </c>
      <c r="AA1294" t="s">
        <v>5048</v>
      </c>
      <c r="AB1294" t="s">
        <v>8593</v>
      </c>
      <c r="AD1294" t="s">
        <v>7592</v>
      </c>
      <c r="AE1294">
        <v>36</v>
      </c>
      <c r="AF1294" t="s">
        <v>8607</v>
      </c>
      <c r="AG1294" t="s">
        <v>8592</v>
      </c>
      <c r="AH1294" t="s">
        <v>7897</v>
      </c>
      <c r="AI1294">
        <v>39245</v>
      </c>
      <c r="AJ1294">
        <v>18630515025</v>
      </c>
      <c r="AL1294" t="s">
        <v>5010</v>
      </c>
      <c r="AM1294" t="s">
        <v>5010</v>
      </c>
      <c r="AN1294" t="s">
        <v>5584</v>
      </c>
      <c r="AO1294" t="s">
        <v>5340</v>
      </c>
      <c r="AP1294" t="s">
        <v>5251</v>
      </c>
      <c r="AT1294" t="s">
        <v>4998</v>
      </c>
      <c r="AU1294" t="s">
        <v>5273</v>
      </c>
      <c r="AV1294" t="s">
        <v>5274</v>
      </c>
      <c r="AW1294" t="s">
        <v>5352</v>
      </c>
    </row>
    <row r="1295" spans="1:49" hidden="1" x14ac:dyDescent="0.2">
      <c r="A1295">
        <v>1294</v>
      </c>
      <c r="B1295" t="s">
        <v>927</v>
      </c>
      <c r="C1295">
        <v>10000201</v>
      </c>
      <c r="F1295" t="s">
        <v>5091</v>
      </c>
      <c r="G1295">
        <v>50000697</v>
      </c>
      <c r="H1295">
        <v>23</v>
      </c>
      <c r="J1295">
        <v>9000684</v>
      </c>
      <c r="K1295" t="s">
        <v>927</v>
      </c>
      <c r="L1295" t="s">
        <v>1415</v>
      </c>
      <c r="M1295">
        <v>9106</v>
      </c>
      <c r="N1295" t="s">
        <v>4991</v>
      </c>
      <c r="O1295" t="s">
        <v>3223</v>
      </c>
      <c r="T1295" t="s">
        <v>3216</v>
      </c>
      <c r="U1295" t="s">
        <v>4992</v>
      </c>
      <c r="V1295" t="s">
        <v>1416</v>
      </c>
      <c r="W1295" t="s">
        <v>105</v>
      </c>
      <c r="X1295" t="s">
        <v>6057</v>
      </c>
      <c r="Y1295" t="s">
        <v>8600</v>
      </c>
      <c r="Z1295" t="s">
        <v>6062</v>
      </c>
      <c r="AA1295" t="s">
        <v>4995</v>
      </c>
      <c r="AB1295" t="s">
        <v>8590</v>
      </c>
      <c r="AD1295" t="s">
        <v>7593</v>
      </c>
      <c r="AE1295">
        <v>39</v>
      </c>
      <c r="AF1295" t="s">
        <v>8607</v>
      </c>
      <c r="AG1295" t="s">
        <v>8592</v>
      </c>
      <c r="AH1295" t="s">
        <v>6818</v>
      </c>
      <c r="AI1295">
        <v>39093</v>
      </c>
      <c r="AJ1295">
        <v>13363251857</v>
      </c>
      <c r="AL1295" t="s">
        <v>5075</v>
      </c>
      <c r="AM1295" t="s">
        <v>5075</v>
      </c>
      <c r="AN1295" t="s">
        <v>7594</v>
      </c>
      <c r="AO1295" t="s">
        <v>5177</v>
      </c>
      <c r="AP1295" t="s">
        <v>5251</v>
      </c>
      <c r="AT1295" t="s">
        <v>4998</v>
      </c>
      <c r="AU1295" t="s">
        <v>5273</v>
      </c>
      <c r="AV1295" t="s">
        <v>5274</v>
      </c>
      <c r="AW1295" t="s">
        <v>5352</v>
      </c>
    </row>
    <row r="1296" spans="1:49" x14ac:dyDescent="0.2">
      <c r="A1296">
        <v>1295</v>
      </c>
      <c r="B1296" t="s">
        <v>927</v>
      </c>
      <c r="C1296">
        <v>10000201</v>
      </c>
      <c r="F1296" t="s">
        <v>5091</v>
      </c>
      <c r="G1296">
        <v>50000697</v>
      </c>
      <c r="H1296">
        <v>24</v>
      </c>
      <c r="J1296">
        <v>9000685</v>
      </c>
      <c r="K1296" t="s">
        <v>927</v>
      </c>
      <c r="L1296" t="s">
        <v>1418</v>
      </c>
      <c r="M1296">
        <v>200011</v>
      </c>
      <c r="N1296" t="s">
        <v>4991</v>
      </c>
      <c r="O1296" t="s">
        <v>3218</v>
      </c>
      <c r="T1296" t="s">
        <v>3215</v>
      </c>
      <c r="U1296" t="s">
        <v>4992</v>
      </c>
      <c r="V1296" t="s">
        <v>1419</v>
      </c>
      <c r="W1296" t="s">
        <v>105</v>
      </c>
      <c r="X1296" t="s">
        <v>6057</v>
      </c>
      <c r="Y1296" t="s">
        <v>8600</v>
      </c>
      <c r="Z1296" t="s">
        <v>6062</v>
      </c>
      <c r="AA1296" t="s">
        <v>5054</v>
      </c>
      <c r="AB1296" t="s">
        <v>8601</v>
      </c>
      <c r="AD1296" t="s">
        <v>7595</v>
      </c>
      <c r="AE1296">
        <v>31</v>
      </c>
      <c r="AF1296" t="s">
        <v>8602</v>
      </c>
      <c r="AG1296" t="s">
        <v>8603</v>
      </c>
      <c r="AH1296" t="s">
        <v>8060</v>
      </c>
      <c r="AI1296">
        <v>40712</v>
      </c>
      <c r="AJ1296">
        <v>13166588508</v>
      </c>
      <c r="AL1296" t="s">
        <v>5010</v>
      </c>
      <c r="AM1296" t="s">
        <v>5010</v>
      </c>
      <c r="AN1296" t="s">
        <v>5272</v>
      </c>
      <c r="AO1296" t="s">
        <v>5363</v>
      </c>
      <c r="AP1296" t="s">
        <v>5251</v>
      </c>
      <c r="AT1296" t="s">
        <v>4998</v>
      </c>
      <c r="AU1296" t="s">
        <v>5273</v>
      </c>
      <c r="AV1296" t="s">
        <v>5274</v>
      </c>
      <c r="AW1296" t="s">
        <v>5352</v>
      </c>
    </row>
    <row r="1297" spans="1:50" x14ac:dyDescent="0.2">
      <c r="A1297">
        <v>1296</v>
      </c>
      <c r="B1297" t="s">
        <v>927</v>
      </c>
      <c r="C1297">
        <v>10000201</v>
      </c>
      <c r="F1297" t="s">
        <v>5091</v>
      </c>
      <c r="G1297">
        <v>50000697</v>
      </c>
      <c r="H1297">
        <v>25</v>
      </c>
      <c r="J1297">
        <v>9000686</v>
      </c>
      <c r="K1297" t="s">
        <v>927</v>
      </c>
      <c r="L1297" t="s">
        <v>1421</v>
      </c>
      <c r="M1297">
        <v>20735</v>
      </c>
      <c r="N1297" t="s">
        <v>4991</v>
      </c>
      <c r="O1297" t="s">
        <v>3176</v>
      </c>
      <c r="T1297" t="s">
        <v>3215</v>
      </c>
      <c r="U1297" t="s">
        <v>4992</v>
      </c>
      <c r="V1297" t="s">
        <v>1422</v>
      </c>
      <c r="W1297" t="s">
        <v>105</v>
      </c>
      <c r="X1297" t="s">
        <v>6057</v>
      </c>
      <c r="Y1297" t="s">
        <v>8600</v>
      </c>
      <c r="Z1297" t="s">
        <v>6062</v>
      </c>
      <c r="AA1297" t="s">
        <v>5048</v>
      </c>
      <c r="AB1297" t="s">
        <v>8593</v>
      </c>
      <c r="AD1297" t="s">
        <v>7596</v>
      </c>
      <c r="AE1297">
        <v>33</v>
      </c>
      <c r="AF1297" t="s">
        <v>8604</v>
      </c>
      <c r="AG1297" t="s">
        <v>8603</v>
      </c>
      <c r="AH1297" t="s">
        <v>5661</v>
      </c>
      <c r="AJ1297">
        <v>18633188019</v>
      </c>
      <c r="AL1297" t="s">
        <v>5010</v>
      </c>
      <c r="AM1297" t="s">
        <v>5010</v>
      </c>
      <c r="AN1297" t="s">
        <v>5272</v>
      </c>
      <c r="AO1297" t="s">
        <v>7597</v>
      </c>
      <c r="AP1297" t="s">
        <v>5251</v>
      </c>
      <c r="AT1297" t="s">
        <v>4998</v>
      </c>
      <c r="AU1297" t="s">
        <v>5273</v>
      </c>
      <c r="AV1297" t="s">
        <v>5274</v>
      </c>
      <c r="AW1297" t="s">
        <v>5352</v>
      </c>
    </row>
    <row r="1298" spans="1:50" x14ac:dyDescent="0.2">
      <c r="A1298">
        <v>1297</v>
      </c>
      <c r="B1298" t="s">
        <v>927</v>
      </c>
      <c r="C1298">
        <v>10000201</v>
      </c>
      <c r="F1298" t="s">
        <v>5091</v>
      </c>
      <c r="G1298">
        <v>50000697</v>
      </c>
      <c r="H1298">
        <v>26</v>
      </c>
      <c r="J1298">
        <v>9000687</v>
      </c>
      <c r="K1298" t="s">
        <v>927</v>
      </c>
      <c r="L1298" t="s">
        <v>1424</v>
      </c>
      <c r="M1298">
        <v>201226</v>
      </c>
      <c r="N1298" t="s">
        <v>4991</v>
      </c>
      <c r="O1298" t="s">
        <v>3218</v>
      </c>
      <c r="Q1298" t="s">
        <v>5092</v>
      </c>
      <c r="S1298">
        <v>43709</v>
      </c>
      <c r="T1298" t="s">
        <v>3215</v>
      </c>
      <c r="U1298" t="s">
        <v>4992</v>
      </c>
      <c r="V1298" t="s">
        <v>3250</v>
      </c>
      <c r="W1298" t="s">
        <v>105</v>
      </c>
      <c r="X1298" t="s">
        <v>6057</v>
      </c>
      <c r="Y1298" t="s">
        <v>8600</v>
      </c>
      <c r="Z1298" t="s">
        <v>6062</v>
      </c>
      <c r="AA1298" t="s">
        <v>5054</v>
      </c>
      <c r="AB1298" t="s">
        <v>8601</v>
      </c>
      <c r="AD1298" t="s">
        <v>7598</v>
      </c>
      <c r="AE1298">
        <v>27</v>
      </c>
      <c r="AF1298" t="s">
        <v>8602</v>
      </c>
      <c r="AG1298" t="s">
        <v>8603</v>
      </c>
      <c r="AH1298" t="s">
        <v>8112</v>
      </c>
      <c r="AJ1298">
        <v>15832563051</v>
      </c>
      <c r="AL1298" t="s">
        <v>5010</v>
      </c>
      <c r="AM1298" t="s">
        <v>5010</v>
      </c>
      <c r="AN1298" t="s">
        <v>5051</v>
      </c>
      <c r="AO1298" t="s">
        <v>5146</v>
      </c>
      <c r="AP1298" t="s">
        <v>5251</v>
      </c>
      <c r="AT1298" t="s">
        <v>4998</v>
      </c>
      <c r="AU1298" t="s">
        <v>5273</v>
      </c>
      <c r="AV1298" t="s">
        <v>5274</v>
      </c>
      <c r="AW1298" t="s">
        <v>5352</v>
      </c>
    </row>
    <row r="1299" spans="1:50" x14ac:dyDescent="0.2">
      <c r="A1299">
        <v>1298</v>
      </c>
      <c r="B1299" t="s">
        <v>927</v>
      </c>
      <c r="C1299">
        <v>10000201</v>
      </c>
      <c r="F1299" t="s">
        <v>5091</v>
      </c>
      <c r="G1299">
        <v>50000697</v>
      </c>
      <c r="H1299">
        <v>27</v>
      </c>
      <c r="J1299">
        <v>9000688</v>
      </c>
      <c r="K1299" t="s">
        <v>927</v>
      </c>
      <c r="L1299" t="s">
        <v>1426</v>
      </c>
      <c r="M1299">
        <v>50568</v>
      </c>
      <c r="N1299" t="s">
        <v>4991</v>
      </c>
      <c r="O1299" t="s">
        <v>3218</v>
      </c>
      <c r="T1299" t="s">
        <v>3215</v>
      </c>
      <c r="U1299" t="s">
        <v>4992</v>
      </c>
      <c r="V1299" t="s">
        <v>1427</v>
      </c>
      <c r="W1299" t="s">
        <v>105</v>
      </c>
      <c r="X1299" t="s">
        <v>6057</v>
      </c>
      <c r="Y1299" t="s">
        <v>8600</v>
      </c>
      <c r="Z1299" t="s">
        <v>6062</v>
      </c>
      <c r="AA1299" t="s">
        <v>5054</v>
      </c>
      <c r="AB1299" t="s">
        <v>8601</v>
      </c>
      <c r="AD1299" t="s">
        <v>7599</v>
      </c>
      <c r="AE1299">
        <v>34</v>
      </c>
      <c r="AF1299" t="s">
        <v>8604</v>
      </c>
      <c r="AG1299" t="s">
        <v>8603</v>
      </c>
      <c r="AH1299" t="s">
        <v>5661</v>
      </c>
      <c r="AJ1299">
        <v>13613258303</v>
      </c>
      <c r="AL1299" t="s">
        <v>5010</v>
      </c>
      <c r="AM1299" t="s">
        <v>5010</v>
      </c>
      <c r="AN1299" t="s">
        <v>5169</v>
      </c>
      <c r="AO1299" t="s">
        <v>5177</v>
      </c>
      <c r="AP1299" t="s">
        <v>5251</v>
      </c>
      <c r="AT1299" t="s">
        <v>4998</v>
      </c>
      <c r="AU1299" t="s">
        <v>5273</v>
      </c>
      <c r="AV1299" t="s">
        <v>5274</v>
      </c>
      <c r="AW1299" t="s">
        <v>5352</v>
      </c>
    </row>
    <row r="1300" spans="1:50" hidden="1" x14ac:dyDescent="0.2">
      <c r="A1300">
        <v>1299</v>
      </c>
      <c r="B1300" t="s">
        <v>927</v>
      </c>
      <c r="C1300">
        <v>10000201</v>
      </c>
      <c r="F1300" t="s">
        <v>5617</v>
      </c>
      <c r="G1300">
        <v>50000696</v>
      </c>
      <c r="H1300">
        <v>28</v>
      </c>
      <c r="J1300">
        <v>9000723</v>
      </c>
      <c r="K1300" t="s">
        <v>927</v>
      </c>
      <c r="L1300" t="s">
        <v>1528</v>
      </c>
      <c r="M1300">
        <v>21657</v>
      </c>
      <c r="N1300" t="s">
        <v>4991</v>
      </c>
      <c r="T1300" t="s">
        <v>3215</v>
      </c>
      <c r="U1300" t="s">
        <v>4992</v>
      </c>
      <c r="V1300" t="s">
        <v>1529</v>
      </c>
      <c r="W1300" t="s">
        <v>125</v>
      </c>
      <c r="X1300" t="s">
        <v>6057</v>
      </c>
      <c r="Y1300" t="s">
        <v>8589</v>
      </c>
      <c r="Z1300" t="s">
        <v>6071</v>
      </c>
      <c r="AA1300" t="s">
        <v>5054</v>
      </c>
      <c r="AB1300" t="s">
        <v>8601</v>
      </c>
      <c r="AD1300" t="s">
        <v>7600</v>
      </c>
      <c r="AE1300">
        <v>43</v>
      </c>
      <c r="AF1300" t="s">
        <v>8595</v>
      </c>
      <c r="AG1300" t="s">
        <v>8592</v>
      </c>
      <c r="AH1300" t="s">
        <v>9065</v>
      </c>
      <c r="AI1300">
        <v>43341</v>
      </c>
      <c r="AJ1300">
        <v>18931592528</v>
      </c>
      <c r="AL1300" t="s">
        <v>5148</v>
      </c>
      <c r="AM1300" t="s">
        <v>5387</v>
      </c>
      <c r="AN1300" t="s">
        <v>5201</v>
      </c>
      <c r="AO1300" t="s">
        <v>5622</v>
      </c>
      <c r="AP1300" t="s">
        <v>5045</v>
      </c>
      <c r="AT1300" t="s">
        <v>4998</v>
      </c>
      <c r="AU1300" t="s">
        <v>6227</v>
      </c>
      <c r="AV1300" t="s">
        <v>6272</v>
      </c>
      <c r="AW1300" t="s">
        <v>8616</v>
      </c>
    </row>
    <row r="1301" spans="1:50" hidden="1" x14ac:dyDescent="0.2">
      <c r="A1301">
        <v>1300</v>
      </c>
      <c r="B1301" t="s">
        <v>927</v>
      </c>
      <c r="C1301">
        <v>10000201</v>
      </c>
      <c r="D1301" t="s">
        <v>6371</v>
      </c>
      <c r="E1301">
        <v>10000157</v>
      </c>
      <c r="F1301" t="s">
        <v>6905</v>
      </c>
      <c r="G1301">
        <v>50000505</v>
      </c>
      <c r="H1301">
        <v>29</v>
      </c>
      <c r="J1301">
        <v>9000537</v>
      </c>
      <c r="K1301" t="s">
        <v>927</v>
      </c>
      <c r="L1301" t="s">
        <v>990</v>
      </c>
      <c r="M1301">
        <v>23111</v>
      </c>
      <c r="N1301" t="s">
        <v>4991</v>
      </c>
      <c r="O1301" t="s">
        <v>3223</v>
      </c>
      <c r="S1301">
        <v>43374</v>
      </c>
      <c r="T1301" t="s">
        <v>3215</v>
      </c>
      <c r="U1301" t="s">
        <v>4992</v>
      </c>
      <c r="V1301" t="s">
        <v>991</v>
      </c>
      <c r="W1301" t="s">
        <v>105</v>
      </c>
      <c r="X1301" t="s">
        <v>6057</v>
      </c>
      <c r="Y1301" t="s">
        <v>8600</v>
      </c>
      <c r="Z1301" t="s">
        <v>6062</v>
      </c>
      <c r="AA1301" t="s">
        <v>5048</v>
      </c>
      <c r="AB1301" t="s">
        <v>8593</v>
      </c>
      <c r="AD1301" t="s">
        <v>6899</v>
      </c>
      <c r="AE1301">
        <v>37</v>
      </c>
      <c r="AF1301" t="s">
        <v>8607</v>
      </c>
      <c r="AG1301" t="s">
        <v>8592</v>
      </c>
      <c r="AH1301" t="s">
        <v>6553</v>
      </c>
      <c r="AI1301">
        <v>38324</v>
      </c>
      <c r="AJ1301">
        <v>15127585987</v>
      </c>
      <c r="AL1301" t="s">
        <v>5010</v>
      </c>
      <c r="AM1301" t="s">
        <v>5010</v>
      </c>
      <c r="AN1301" t="s">
        <v>6211</v>
      </c>
      <c r="AO1301" t="s">
        <v>5177</v>
      </c>
      <c r="AP1301" t="s">
        <v>5045</v>
      </c>
      <c r="AT1301" t="s">
        <v>4998</v>
      </c>
      <c r="AU1301" t="s">
        <v>6844</v>
      </c>
      <c r="AV1301" t="s">
        <v>5153</v>
      </c>
      <c r="AW1301" t="s">
        <v>8634</v>
      </c>
      <c r="AX1301" t="s">
        <v>7780</v>
      </c>
    </row>
    <row r="1302" spans="1:50" hidden="1" x14ac:dyDescent="0.2">
      <c r="A1302">
        <v>1301</v>
      </c>
      <c r="B1302" t="s">
        <v>927</v>
      </c>
      <c r="C1302">
        <v>10000201</v>
      </c>
      <c r="D1302" t="s">
        <v>6371</v>
      </c>
      <c r="E1302">
        <v>10000157</v>
      </c>
      <c r="F1302" t="s">
        <v>6905</v>
      </c>
      <c r="G1302">
        <v>50000504</v>
      </c>
      <c r="H1302">
        <v>30</v>
      </c>
      <c r="J1302">
        <v>9000530</v>
      </c>
      <c r="K1302" t="s">
        <v>927</v>
      </c>
      <c r="L1302" t="s">
        <v>969</v>
      </c>
      <c r="M1302">
        <v>24742</v>
      </c>
      <c r="N1302" t="s">
        <v>4991</v>
      </c>
      <c r="O1302" t="s">
        <v>3223</v>
      </c>
      <c r="S1302">
        <v>43374</v>
      </c>
      <c r="T1302" t="s">
        <v>3215</v>
      </c>
      <c r="U1302" t="s">
        <v>4992</v>
      </c>
      <c r="V1302" t="s">
        <v>970</v>
      </c>
      <c r="W1302" t="s">
        <v>105</v>
      </c>
      <c r="X1302" t="s">
        <v>6057</v>
      </c>
      <c r="Y1302" t="s">
        <v>8600</v>
      </c>
      <c r="Z1302" t="s">
        <v>6062</v>
      </c>
      <c r="AA1302" t="s">
        <v>5048</v>
      </c>
      <c r="AB1302" t="s">
        <v>8593</v>
      </c>
      <c r="AD1302" t="s">
        <v>7601</v>
      </c>
      <c r="AE1302">
        <v>46</v>
      </c>
      <c r="AF1302" t="s">
        <v>8591</v>
      </c>
      <c r="AG1302" t="s">
        <v>8592</v>
      </c>
      <c r="AH1302" t="s">
        <v>6699</v>
      </c>
      <c r="AI1302">
        <v>36400</v>
      </c>
      <c r="AJ1302">
        <v>18931588735</v>
      </c>
      <c r="AL1302" t="s">
        <v>5010</v>
      </c>
      <c r="AM1302" t="s">
        <v>5010</v>
      </c>
      <c r="AN1302" t="s">
        <v>6211</v>
      </c>
      <c r="AO1302" t="s">
        <v>5394</v>
      </c>
      <c r="AP1302" t="s">
        <v>5229</v>
      </c>
      <c r="AT1302" t="s">
        <v>4998</v>
      </c>
      <c r="AU1302" t="s">
        <v>6844</v>
      </c>
      <c r="AV1302" t="s">
        <v>5153</v>
      </c>
      <c r="AW1302" t="s">
        <v>8634</v>
      </c>
      <c r="AX1302" t="s">
        <v>7780</v>
      </c>
    </row>
    <row r="1303" spans="1:50" hidden="1" x14ac:dyDescent="0.2">
      <c r="A1303">
        <v>1302</v>
      </c>
      <c r="B1303" t="s">
        <v>927</v>
      </c>
      <c r="C1303">
        <v>10000201</v>
      </c>
      <c r="D1303" t="s">
        <v>6367</v>
      </c>
      <c r="E1303">
        <v>10000158</v>
      </c>
      <c r="F1303" t="s">
        <v>5039</v>
      </c>
      <c r="G1303">
        <v>50000523</v>
      </c>
      <c r="H1303">
        <v>31</v>
      </c>
      <c r="J1303">
        <v>9000479</v>
      </c>
      <c r="K1303" t="s">
        <v>927</v>
      </c>
      <c r="L1303" t="s">
        <v>834</v>
      </c>
      <c r="M1303">
        <v>24626</v>
      </c>
      <c r="N1303" t="s">
        <v>4991</v>
      </c>
      <c r="O1303" t="s">
        <v>3223</v>
      </c>
      <c r="S1303">
        <v>43374</v>
      </c>
      <c r="T1303" t="s">
        <v>3215</v>
      </c>
      <c r="U1303" t="s">
        <v>4992</v>
      </c>
      <c r="V1303" t="s">
        <v>835</v>
      </c>
      <c r="W1303" t="s">
        <v>105</v>
      </c>
      <c r="X1303" t="s">
        <v>6057</v>
      </c>
      <c r="Y1303" t="s">
        <v>8600</v>
      </c>
      <c r="Z1303" t="s">
        <v>6062</v>
      </c>
      <c r="AA1303" t="s">
        <v>5048</v>
      </c>
      <c r="AB1303" t="s">
        <v>8593</v>
      </c>
      <c r="AD1303" t="s">
        <v>7602</v>
      </c>
      <c r="AE1303">
        <v>36</v>
      </c>
      <c r="AF1303" t="s">
        <v>8607</v>
      </c>
      <c r="AG1303" t="s">
        <v>8592</v>
      </c>
      <c r="AH1303" t="s">
        <v>9066</v>
      </c>
      <c r="AJ1303">
        <v>15033338040</v>
      </c>
      <c r="AL1303" t="s">
        <v>5010</v>
      </c>
      <c r="AM1303" t="s">
        <v>5010</v>
      </c>
      <c r="AN1303" t="s">
        <v>5844</v>
      </c>
      <c r="AO1303" t="s">
        <v>5340</v>
      </c>
      <c r="AP1303" t="s">
        <v>5045</v>
      </c>
      <c r="AT1303" t="s">
        <v>4998</v>
      </c>
      <c r="AU1303" t="s">
        <v>5070</v>
      </c>
      <c r="AV1303" t="s">
        <v>5071</v>
      </c>
      <c r="AW1303" t="s">
        <v>8609</v>
      </c>
      <c r="AX1303" t="s">
        <v>7780</v>
      </c>
    </row>
    <row r="1304" spans="1:50" hidden="1" x14ac:dyDescent="0.2">
      <c r="A1304">
        <v>1303</v>
      </c>
      <c r="B1304" t="s">
        <v>927</v>
      </c>
      <c r="C1304">
        <v>10000201</v>
      </c>
      <c r="D1304" t="s">
        <v>6371</v>
      </c>
      <c r="E1304">
        <v>10000157</v>
      </c>
      <c r="F1304" t="s">
        <v>6905</v>
      </c>
      <c r="G1304">
        <v>50000502</v>
      </c>
      <c r="H1304">
        <v>32</v>
      </c>
      <c r="J1304">
        <v>9000482</v>
      </c>
      <c r="K1304" t="s">
        <v>927</v>
      </c>
      <c r="L1304" t="s">
        <v>843</v>
      </c>
      <c r="M1304">
        <v>74889</v>
      </c>
      <c r="N1304" t="s">
        <v>4991</v>
      </c>
      <c r="O1304" t="s">
        <v>3223</v>
      </c>
      <c r="S1304">
        <v>43374</v>
      </c>
      <c r="T1304" t="s">
        <v>3215</v>
      </c>
      <c r="U1304" t="s">
        <v>4992</v>
      </c>
      <c r="V1304" t="s">
        <v>844</v>
      </c>
      <c r="W1304" t="s">
        <v>105</v>
      </c>
      <c r="X1304" t="s">
        <v>6057</v>
      </c>
      <c r="Y1304" t="s">
        <v>8600</v>
      </c>
      <c r="Z1304" t="s">
        <v>6062</v>
      </c>
      <c r="AA1304" t="s">
        <v>5054</v>
      </c>
      <c r="AB1304" t="s">
        <v>8601</v>
      </c>
      <c r="AD1304" t="s">
        <v>7603</v>
      </c>
      <c r="AE1304">
        <v>45</v>
      </c>
      <c r="AF1304" t="s">
        <v>8595</v>
      </c>
      <c r="AG1304" t="s">
        <v>8592</v>
      </c>
      <c r="AH1304" t="s">
        <v>6699</v>
      </c>
      <c r="AI1304">
        <v>35400</v>
      </c>
      <c r="AJ1304">
        <v>13363216018</v>
      </c>
      <c r="AL1304" t="s">
        <v>5524</v>
      </c>
      <c r="AM1304" t="s">
        <v>6657</v>
      </c>
      <c r="AN1304" t="s">
        <v>7604</v>
      </c>
      <c r="AO1304" t="s">
        <v>7605</v>
      </c>
      <c r="AP1304" t="s">
        <v>5151</v>
      </c>
      <c r="AT1304" t="s">
        <v>4998</v>
      </c>
      <c r="AU1304" t="s">
        <v>5070</v>
      </c>
      <c r="AV1304" t="s">
        <v>5071</v>
      </c>
      <c r="AW1304" t="s">
        <v>8609</v>
      </c>
      <c r="AX1304" t="s">
        <v>7780</v>
      </c>
    </row>
    <row r="1305" spans="1:50" x14ac:dyDescent="0.2">
      <c r="A1305">
        <v>1304</v>
      </c>
      <c r="B1305" t="s">
        <v>927</v>
      </c>
      <c r="C1305">
        <v>10000201</v>
      </c>
      <c r="D1305" t="s">
        <v>6335</v>
      </c>
      <c r="E1305">
        <v>10000156</v>
      </c>
      <c r="F1305" t="s">
        <v>5039</v>
      </c>
      <c r="G1305">
        <v>50000488</v>
      </c>
      <c r="H1305">
        <v>33</v>
      </c>
      <c r="J1305">
        <v>9000562</v>
      </c>
      <c r="K1305" t="s">
        <v>927</v>
      </c>
      <c r="L1305" t="s">
        <v>1062</v>
      </c>
      <c r="M1305">
        <v>152636</v>
      </c>
      <c r="N1305" t="s">
        <v>4991</v>
      </c>
      <c r="O1305" t="s">
        <v>3218</v>
      </c>
      <c r="S1305">
        <v>43473</v>
      </c>
      <c r="T1305" t="s">
        <v>3215</v>
      </c>
      <c r="U1305" t="s">
        <v>4992</v>
      </c>
      <c r="V1305" t="s">
        <v>1063</v>
      </c>
      <c r="W1305" t="s">
        <v>105</v>
      </c>
      <c r="X1305" t="s">
        <v>6057</v>
      </c>
      <c r="Y1305" t="s">
        <v>8600</v>
      </c>
      <c r="Z1305" t="s">
        <v>6062</v>
      </c>
      <c r="AA1305" t="s">
        <v>5054</v>
      </c>
      <c r="AB1305" t="s">
        <v>8601</v>
      </c>
      <c r="AD1305" t="s">
        <v>7606</v>
      </c>
      <c r="AE1305">
        <v>28</v>
      </c>
      <c r="AF1305" t="s">
        <v>8602</v>
      </c>
      <c r="AG1305" t="s">
        <v>8603</v>
      </c>
      <c r="AH1305" t="s">
        <v>8356</v>
      </c>
      <c r="AJ1305">
        <v>18232577854</v>
      </c>
      <c r="AL1305" t="s">
        <v>5010</v>
      </c>
      <c r="AM1305" t="s">
        <v>5010</v>
      </c>
      <c r="AN1305" t="s">
        <v>5083</v>
      </c>
      <c r="AO1305" t="s">
        <v>5146</v>
      </c>
      <c r="AP1305" t="s">
        <v>5045</v>
      </c>
      <c r="AT1305" t="s">
        <v>4998</v>
      </c>
      <c r="AU1305" t="s">
        <v>5152</v>
      </c>
      <c r="AV1305" t="s">
        <v>5153</v>
      </c>
      <c r="AW1305" t="s">
        <v>8634</v>
      </c>
      <c r="AX1305" t="s">
        <v>7780</v>
      </c>
    </row>
    <row r="1306" spans="1:50" hidden="1" x14ac:dyDescent="0.2">
      <c r="A1306">
        <v>1305</v>
      </c>
      <c r="B1306" t="s">
        <v>927</v>
      </c>
      <c r="C1306">
        <v>10000201</v>
      </c>
      <c r="F1306" t="s">
        <v>5512</v>
      </c>
      <c r="G1306">
        <v>50000479</v>
      </c>
      <c r="H1306">
        <v>34</v>
      </c>
      <c r="J1306">
        <v>9000759</v>
      </c>
      <c r="K1306" t="s">
        <v>927</v>
      </c>
      <c r="L1306" t="s">
        <v>1635</v>
      </c>
      <c r="M1306">
        <v>25118</v>
      </c>
      <c r="N1306" t="s">
        <v>5513</v>
      </c>
      <c r="S1306">
        <v>43473</v>
      </c>
      <c r="T1306" t="s">
        <v>3215</v>
      </c>
      <c r="U1306" t="s">
        <v>4992</v>
      </c>
      <c r="V1306" t="s">
        <v>1636</v>
      </c>
      <c r="W1306" t="s">
        <v>160</v>
      </c>
      <c r="X1306" t="s">
        <v>6057</v>
      </c>
      <c r="Y1306" t="s">
        <v>5528</v>
      </c>
      <c r="Z1306" t="s">
        <v>5528</v>
      </c>
      <c r="AC1306" t="s">
        <v>5049</v>
      </c>
      <c r="AD1306" t="s">
        <v>7607</v>
      </c>
      <c r="AE1306">
        <v>38</v>
      </c>
      <c r="AF1306" t="s">
        <v>8607</v>
      </c>
      <c r="AG1306" t="s">
        <v>8592</v>
      </c>
      <c r="AH1306" t="s">
        <v>9067</v>
      </c>
      <c r="AJ1306">
        <v>13832961115</v>
      </c>
      <c r="AL1306" t="s">
        <v>5951</v>
      </c>
      <c r="AM1306" t="s">
        <v>6657</v>
      </c>
      <c r="AN1306" t="s">
        <v>6211</v>
      </c>
      <c r="AO1306" t="s">
        <v>5541</v>
      </c>
      <c r="AP1306" t="s">
        <v>5020</v>
      </c>
      <c r="AT1306" t="s">
        <v>4998</v>
      </c>
      <c r="AU1306" t="s">
        <v>6025</v>
      </c>
      <c r="AV1306" t="s">
        <v>5627</v>
      </c>
      <c r="AW1306" t="s">
        <v>8401</v>
      </c>
      <c r="AX1306" t="s">
        <v>7780</v>
      </c>
    </row>
    <row r="1307" spans="1:50" hidden="1" x14ac:dyDescent="0.2">
      <c r="A1307">
        <v>1306</v>
      </c>
      <c r="B1307" t="s">
        <v>927</v>
      </c>
      <c r="C1307">
        <v>10000201</v>
      </c>
      <c r="D1307" t="s">
        <v>7608</v>
      </c>
      <c r="E1307">
        <v>10000076</v>
      </c>
      <c r="F1307" t="s">
        <v>3220</v>
      </c>
      <c r="G1307">
        <v>50000200</v>
      </c>
      <c r="H1307">
        <v>35</v>
      </c>
      <c r="J1307">
        <v>9000481</v>
      </c>
      <c r="K1307" t="s">
        <v>927</v>
      </c>
      <c r="L1307" t="s">
        <v>840</v>
      </c>
      <c r="M1307">
        <v>24732</v>
      </c>
      <c r="N1307" t="s">
        <v>4991</v>
      </c>
      <c r="O1307" t="s">
        <v>3220</v>
      </c>
      <c r="S1307">
        <v>43374</v>
      </c>
      <c r="T1307" t="s">
        <v>3215</v>
      </c>
      <c r="U1307" t="s">
        <v>4992</v>
      </c>
      <c r="V1307" t="s">
        <v>841</v>
      </c>
      <c r="W1307" t="s">
        <v>125</v>
      </c>
      <c r="X1307" t="s">
        <v>6057</v>
      </c>
      <c r="Y1307" t="s">
        <v>8589</v>
      </c>
      <c r="Z1307" t="s">
        <v>6071</v>
      </c>
      <c r="AA1307" t="s">
        <v>4995</v>
      </c>
      <c r="AB1307" t="s">
        <v>8590</v>
      </c>
      <c r="AD1307" t="s">
        <v>7609</v>
      </c>
      <c r="AE1307">
        <v>47</v>
      </c>
      <c r="AF1307" t="s">
        <v>8591</v>
      </c>
      <c r="AG1307" t="s">
        <v>8592</v>
      </c>
      <c r="AH1307" t="s">
        <v>6690</v>
      </c>
      <c r="AI1307">
        <v>35199</v>
      </c>
      <c r="AJ1307">
        <v>18931588722</v>
      </c>
      <c r="AL1307" t="s">
        <v>5010</v>
      </c>
      <c r="AM1307" t="s">
        <v>5010</v>
      </c>
      <c r="AN1307" t="s">
        <v>5149</v>
      </c>
      <c r="AO1307" t="s">
        <v>5348</v>
      </c>
      <c r="AP1307" t="s">
        <v>5045</v>
      </c>
      <c r="AT1307" t="s">
        <v>4998</v>
      </c>
      <c r="AU1307" t="s">
        <v>5070</v>
      </c>
      <c r="AV1307" t="s">
        <v>5071</v>
      </c>
      <c r="AW1307" t="s">
        <v>8609</v>
      </c>
      <c r="AX1307" t="s">
        <v>7781</v>
      </c>
    </row>
    <row r="1308" spans="1:50" x14ac:dyDescent="0.2">
      <c r="A1308">
        <v>1307</v>
      </c>
      <c r="B1308" t="s">
        <v>927</v>
      </c>
      <c r="C1308">
        <v>10000201</v>
      </c>
      <c r="H1308">
        <v>36</v>
      </c>
      <c r="J1308">
        <v>9001225</v>
      </c>
      <c r="K1308" t="s">
        <v>927</v>
      </c>
      <c r="L1308" t="s">
        <v>7610</v>
      </c>
      <c r="M1308">
        <v>37080</v>
      </c>
      <c r="N1308" t="s">
        <v>5513</v>
      </c>
      <c r="T1308" t="s">
        <v>3215</v>
      </c>
      <c r="U1308" t="s">
        <v>4992</v>
      </c>
      <c r="V1308" t="s">
        <v>7611</v>
      </c>
      <c r="W1308" t="s">
        <v>160</v>
      </c>
      <c r="X1308" t="s">
        <v>6057</v>
      </c>
      <c r="Y1308" t="s">
        <v>5528</v>
      </c>
      <c r="Z1308" t="s">
        <v>5528</v>
      </c>
      <c r="AD1308" t="s">
        <v>8307</v>
      </c>
      <c r="AE1308">
        <v>34</v>
      </c>
      <c r="AF1308" t="s">
        <v>8604</v>
      </c>
      <c r="AG1308" t="s">
        <v>8603</v>
      </c>
      <c r="AH1308" t="s">
        <v>8157</v>
      </c>
      <c r="AJ1308">
        <v>13930528519</v>
      </c>
      <c r="AL1308" t="s">
        <v>5524</v>
      </c>
      <c r="AM1308" t="s">
        <v>6657</v>
      </c>
      <c r="AN1308" t="s">
        <v>5694</v>
      </c>
      <c r="AO1308" t="s">
        <v>6158</v>
      </c>
      <c r="AP1308" t="s">
        <v>5015</v>
      </c>
      <c r="AT1308" t="s">
        <v>4998</v>
      </c>
      <c r="AU1308" t="s">
        <v>5252</v>
      </c>
      <c r="AV1308" t="s">
        <v>5253</v>
      </c>
      <c r="AW1308" t="s">
        <v>8643</v>
      </c>
    </row>
    <row r="1309" spans="1:50" x14ac:dyDescent="0.2">
      <c r="A1309">
        <v>1308</v>
      </c>
      <c r="B1309" t="s">
        <v>927</v>
      </c>
      <c r="C1309">
        <v>10000201</v>
      </c>
      <c r="H1309">
        <v>37</v>
      </c>
      <c r="J1309">
        <v>9001232</v>
      </c>
      <c r="K1309" t="s">
        <v>927</v>
      </c>
      <c r="L1309" t="s">
        <v>7782</v>
      </c>
      <c r="N1309" t="s">
        <v>4991</v>
      </c>
      <c r="O1309" t="s">
        <v>3234</v>
      </c>
      <c r="Q1309" t="s">
        <v>5092</v>
      </c>
      <c r="S1309">
        <v>43709</v>
      </c>
      <c r="T1309" t="s">
        <v>3215</v>
      </c>
      <c r="U1309" t="s">
        <v>4992</v>
      </c>
      <c r="V1309" t="s">
        <v>7783</v>
      </c>
      <c r="W1309" t="s">
        <v>105</v>
      </c>
      <c r="X1309" t="s">
        <v>6057</v>
      </c>
      <c r="Y1309" t="s">
        <v>8600</v>
      </c>
      <c r="Z1309" t="s">
        <v>6062</v>
      </c>
      <c r="AD1309" t="s">
        <v>8308</v>
      </c>
      <c r="AE1309">
        <v>26</v>
      </c>
      <c r="AF1309" t="s">
        <v>8614</v>
      </c>
      <c r="AG1309" t="s">
        <v>8603</v>
      </c>
      <c r="AH1309" t="s">
        <v>8707</v>
      </c>
      <c r="AJ1309" t="s">
        <v>7784</v>
      </c>
      <c r="AL1309" t="s">
        <v>5075</v>
      </c>
      <c r="AM1309" t="s">
        <v>5075</v>
      </c>
      <c r="AN1309" t="s">
        <v>5272</v>
      </c>
      <c r="AO1309" t="s">
        <v>5146</v>
      </c>
      <c r="AT1309" t="s">
        <v>5096</v>
      </c>
      <c r="AU1309" t="s">
        <v>7731</v>
      </c>
      <c r="AV1309" t="s">
        <v>7732</v>
      </c>
      <c r="AW1309" t="s">
        <v>8707</v>
      </c>
    </row>
    <row r="1310" spans="1:50" x14ac:dyDescent="0.2">
      <c r="A1310">
        <v>1309</v>
      </c>
      <c r="B1310" t="s">
        <v>927</v>
      </c>
      <c r="C1310">
        <v>10000201</v>
      </c>
      <c r="H1310">
        <v>38</v>
      </c>
      <c r="J1310">
        <v>9001234</v>
      </c>
      <c r="K1310" t="s">
        <v>927</v>
      </c>
      <c r="L1310" t="s">
        <v>7785</v>
      </c>
      <c r="N1310" t="s">
        <v>4991</v>
      </c>
      <c r="O1310" t="s">
        <v>3234</v>
      </c>
      <c r="Q1310" t="s">
        <v>5092</v>
      </c>
      <c r="S1310">
        <v>43709</v>
      </c>
      <c r="T1310" t="s">
        <v>3215</v>
      </c>
      <c r="U1310" t="s">
        <v>4992</v>
      </c>
      <c r="V1310" t="s">
        <v>7786</v>
      </c>
      <c r="W1310" t="s">
        <v>105</v>
      </c>
      <c r="X1310" t="s">
        <v>6057</v>
      </c>
      <c r="Y1310" t="s">
        <v>8600</v>
      </c>
      <c r="Z1310" t="s">
        <v>6062</v>
      </c>
      <c r="AD1310" t="s">
        <v>8309</v>
      </c>
      <c r="AE1310">
        <v>25</v>
      </c>
      <c r="AF1310" t="s">
        <v>8614</v>
      </c>
      <c r="AG1310" t="s">
        <v>8603</v>
      </c>
      <c r="AH1310" t="s">
        <v>8707</v>
      </c>
      <c r="AJ1310" t="s">
        <v>7787</v>
      </c>
      <c r="AL1310" t="s">
        <v>5075</v>
      </c>
      <c r="AM1310" t="s">
        <v>5075</v>
      </c>
      <c r="AN1310" t="s">
        <v>5272</v>
      </c>
      <c r="AO1310" t="s">
        <v>5146</v>
      </c>
      <c r="AT1310" t="s">
        <v>5096</v>
      </c>
      <c r="AU1310" t="s">
        <v>7731</v>
      </c>
      <c r="AV1310" t="s">
        <v>7732</v>
      </c>
      <c r="AW1310" t="s">
        <v>8707</v>
      </c>
    </row>
    <row r="1311" spans="1:50" x14ac:dyDescent="0.2">
      <c r="A1311">
        <v>1310</v>
      </c>
      <c r="B1311" t="s">
        <v>927</v>
      </c>
      <c r="C1311">
        <v>10000201</v>
      </c>
      <c r="H1311">
        <v>39</v>
      </c>
      <c r="J1311">
        <v>9001236</v>
      </c>
      <c r="K1311" t="s">
        <v>927</v>
      </c>
      <c r="L1311" t="s">
        <v>7788</v>
      </c>
      <c r="N1311" t="s">
        <v>4991</v>
      </c>
      <c r="O1311" t="s">
        <v>3234</v>
      </c>
      <c r="Q1311" t="s">
        <v>5092</v>
      </c>
      <c r="S1311">
        <v>43709</v>
      </c>
      <c r="T1311" t="s">
        <v>3215</v>
      </c>
      <c r="U1311" t="s">
        <v>4992</v>
      </c>
      <c r="V1311" t="s">
        <v>7789</v>
      </c>
      <c r="W1311" t="s">
        <v>105</v>
      </c>
      <c r="X1311" t="s">
        <v>6057</v>
      </c>
      <c r="Y1311" t="s">
        <v>8600</v>
      </c>
      <c r="Z1311" t="s">
        <v>6062</v>
      </c>
      <c r="AD1311" t="s">
        <v>8310</v>
      </c>
      <c r="AE1311">
        <v>26</v>
      </c>
      <c r="AF1311" t="s">
        <v>8602</v>
      </c>
      <c r="AG1311" t="s">
        <v>8603</v>
      </c>
      <c r="AH1311" t="s">
        <v>8707</v>
      </c>
      <c r="AI1311">
        <v>43427</v>
      </c>
      <c r="AJ1311" t="s">
        <v>7790</v>
      </c>
      <c r="AL1311" t="s">
        <v>5075</v>
      </c>
      <c r="AM1311" t="s">
        <v>5075</v>
      </c>
      <c r="AN1311" t="s">
        <v>5272</v>
      </c>
      <c r="AO1311" t="s">
        <v>5146</v>
      </c>
      <c r="AT1311" t="s">
        <v>5096</v>
      </c>
      <c r="AU1311" t="s">
        <v>7731</v>
      </c>
      <c r="AV1311" t="s">
        <v>7732</v>
      </c>
      <c r="AW1311" t="s">
        <v>8707</v>
      </c>
    </row>
    <row r="1312" spans="1:50" x14ac:dyDescent="0.2">
      <c r="A1312">
        <v>1311</v>
      </c>
      <c r="B1312" t="s">
        <v>927</v>
      </c>
      <c r="C1312">
        <v>10000201</v>
      </c>
      <c r="H1312">
        <v>40</v>
      </c>
      <c r="J1312">
        <v>9001237</v>
      </c>
      <c r="K1312" t="s">
        <v>927</v>
      </c>
      <c r="L1312" t="s">
        <v>7791</v>
      </c>
      <c r="N1312" t="s">
        <v>4991</v>
      </c>
      <c r="O1312" t="s">
        <v>3234</v>
      </c>
      <c r="Q1312" t="s">
        <v>5092</v>
      </c>
      <c r="S1312">
        <v>43709</v>
      </c>
      <c r="T1312" t="s">
        <v>3215</v>
      </c>
      <c r="U1312" t="s">
        <v>4992</v>
      </c>
      <c r="V1312" t="s">
        <v>7792</v>
      </c>
      <c r="W1312" t="s">
        <v>105</v>
      </c>
      <c r="X1312" t="s">
        <v>6057</v>
      </c>
      <c r="Y1312" t="s">
        <v>8600</v>
      </c>
      <c r="Z1312" t="s">
        <v>6062</v>
      </c>
      <c r="AD1312" t="s">
        <v>8311</v>
      </c>
      <c r="AE1312">
        <v>25</v>
      </c>
      <c r="AF1312" t="s">
        <v>8614</v>
      </c>
      <c r="AG1312" t="s">
        <v>8603</v>
      </c>
      <c r="AH1312" t="s">
        <v>8707</v>
      </c>
      <c r="AJ1312" t="s">
        <v>7793</v>
      </c>
      <c r="AL1312" t="s">
        <v>5075</v>
      </c>
      <c r="AM1312" t="s">
        <v>5075</v>
      </c>
      <c r="AN1312" t="s">
        <v>5272</v>
      </c>
      <c r="AO1312" t="s">
        <v>5146</v>
      </c>
      <c r="AT1312" t="s">
        <v>5096</v>
      </c>
      <c r="AU1312" t="s">
        <v>7731</v>
      </c>
      <c r="AV1312" t="s">
        <v>7732</v>
      </c>
      <c r="AW1312" t="s">
        <v>8707</v>
      </c>
    </row>
    <row r="1313" spans="1:49" x14ac:dyDescent="0.2">
      <c r="A1313">
        <v>1312</v>
      </c>
      <c r="B1313" t="s">
        <v>927</v>
      </c>
      <c r="C1313">
        <v>10000201</v>
      </c>
      <c r="H1313">
        <v>41</v>
      </c>
      <c r="J1313">
        <v>9001240</v>
      </c>
      <c r="K1313" t="s">
        <v>927</v>
      </c>
      <c r="L1313" t="s">
        <v>7794</v>
      </c>
      <c r="N1313" t="s">
        <v>4991</v>
      </c>
      <c r="O1313" t="s">
        <v>3234</v>
      </c>
      <c r="Q1313" t="s">
        <v>5092</v>
      </c>
      <c r="S1313">
        <v>43709</v>
      </c>
      <c r="T1313" t="s">
        <v>3215</v>
      </c>
      <c r="U1313" t="s">
        <v>4992</v>
      </c>
      <c r="V1313" t="s">
        <v>7795</v>
      </c>
      <c r="W1313" t="s">
        <v>105</v>
      </c>
      <c r="X1313" t="s">
        <v>6057</v>
      </c>
      <c r="Y1313" t="s">
        <v>8600</v>
      </c>
      <c r="Z1313" t="s">
        <v>6062</v>
      </c>
      <c r="AD1313" t="s">
        <v>8312</v>
      </c>
      <c r="AE1313">
        <v>27</v>
      </c>
      <c r="AF1313" t="s">
        <v>8602</v>
      </c>
      <c r="AG1313" t="s">
        <v>8603</v>
      </c>
      <c r="AH1313" t="s">
        <v>8707</v>
      </c>
      <c r="AJ1313" t="s">
        <v>7796</v>
      </c>
      <c r="AL1313" t="s">
        <v>5075</v>
      </c>
      <c r="AM1313" t="s">
        <v>5075</v>
      </c>
      <c r="AN1313" t="s">
        <v>5272</v>
      </c>
      <c r="AO1313" t="s">
        <v>5394</v>
      </c>
      <c r="AT1313" t="s">
        <v>5096</v>
      </c>
      <c r="AU1313" t="s">
        <v>7731</v>
      </c>
      <c r="AV1313" t="s">
        <v>7732</v>
      </c>
      <c r="AW1313" t="s">
        <v>8707</v>
      </c>
    </row>
    <row r="1314" spans="1:49" x14ac:dyDescent="0.2">
      <c r="A1314">
        <v>1313</v>
      </c>
      <c r="B1314" t="s">
        <v>927</v>
      </c>
      <c r="C1314">
        <v>10000201</v>
      </c>
      <c r="H1314">
        <v>42</v>
      </c>
      <c r="J1314">
        <v>9001284</v>
      </c>
      <c r="K1314" t="s">
        <v>927</v>
      </c>
      <c r="L1314" t="s">
        <v>8313</v>
      </c>
      <c r="M1314">
        <v>24778</v>
      </c>
      <c r="N1314" t="s">
        <v>4991</v>
      </c>
      <c r="O1314" t="s">
        <v>3219</v>
      </c>
      <c r="Q1314" t="s">
        <v>3716</v>
      </c>
      <c r="S1314">
        <v>43678</v>
      </c>
      <c r="T1314" t="s">
        <v>3215</v>
      </c>
      <c r="U1314" t="s">
        <v>5130</v>
      </c>
      <c r="V1314" t="s">
        <v>8314</v>
      </c>
      <c r="W1314" t="s">
        <v>125</v>
      </c>
      <c r="X1314" t="s">
        <v>6057</v>
      </c>
      <c r="Y1314" t="s">
        <v>8589</v>
      </c>
      <c r="AD1314" t="s">
        <v>8315</v>
      </c>
      <c r="AE1314">
        <v>32</v>
      </c>
      <c r="AF1314" t="s">
        <v>8604</v>
      </c>
      <c r="AG1314" t="s">
        <v>8603</v>
      </c>
      <c r="AH1314" t="s">
        <v>5955</v>
      </c>
      <c r="AI1314">
        <v>20060523</v>
      </c>
      <c r="AJ1314">
        <v>18831527290</v>
      </c>
      <c r="AL1314" t="s">
        <v>4997</v>
      </c>
      <c r="AM1314" t="s">
        <v>5075</v>
      </c>
      <c r="AN1314" t="s">
        <v>8316</v>
      </c>
      <c r="AO1314" t="s">
        <v>5044</v>
      </c>
      <c r="AT1314" t="s">
        <v>4998</v>
      </c>
      <c r="AU1314" t="s">
        <v>7857</v>
      </c>
      <c r="AV1314" t="s">
        <v>7858</v>
      </c>
      <c r="AW1314" t="s">
        <v>7863</v>
      </c>
    </row>
    <row r="1315" spans="1:49" x14ac:dyDescent="0.2">
      <c r="A1315">
        <v>1314</v>
      </c>
      <c r="B1315" t="s">
        <v>927</v>
      </c>
      <c r="C1315">
        <v>10000201</v>
      </c>
      <c r="H1315">
        <v>43</v>
      </c>
      <c r="J1315">
        <v>9001285</v>
      </c>
      <c r="K1315" t="s">
        <v>927</v>
      </c>
      <c r="L1315" t="s">
        <v>8317</v>
      </c>
      <c r="M1315">
        <v>201270</v>
      </c>
      <c r="N1315" t="s">
        <v>4991</v>
      </c>
      <c r="O1315" t="s">
        <v>3218</v>
      </c>
      <c r="Q1315" t="s">
        <v>5092</v>
      </c>
      <c r="S1315">
        <v>43709</v>
      </c>
      <c r="T1315" t="s">
        <v>3215</v>
      </c>
      <c r="U1315" t="s">
        <v>4992</v>
      </c>
      <c r="V1315" t="s">
        <v>8318</v>
      </c>
      <c r="W1315" t="s">
        <v>160</v>
      </c>
      <c r="X1315" t="s">
        <v>6057</v>
      </c>
      <c r="Y1315" t="s">
        <v>5528</v>
      </c>
      <c r="Z1315" t="s">
        <v>5528</v>
      </c>
      <c r="AD1315" t="s">
        <v>8319</v>
      </c>
      <c r="AE1315">
        <v>27</v>
      </c>
      <c r="AF1315" t="s">
        <v>8602</v>
      </c>
      <c r="AG1315" t="s">
        <v>8603</v>
      </c>
      <c r="AH1315" t="s">
        <v>8112</v>
      </c>
      <c r="AJ1315">
        <v>19931501613</v>
      </c>
      <c r="AL1315" t="s">
        <v>5010</v>
      </c>
      <c r="AM1315" t="s">
        <v>5010</v>
      </c>
      <c r="AN1315" t="s">
        <v>5083</v>
      </c>
      <c r="AO1315" t="s">
        <v>5146</v>
      </c>
      <c r="AT1315" t="s">
        <v>4998</v>
      </c>
      <c r="AU1315" t="s">
        <v>7857</v>
      </c>
      <c r="AV1315" t="s">
        <v>7858</v>
      </c>
      <c r="AW1315" t="s">
        <v>7863</v>
      </c>
    </row>
    <row r="1316" spans="1:49" hidden="1" x14ac:dyDescent="0.2">
      <c r="A1316">
        <v>1315</v>
      </c>
      <c r="B1316" t="s">
        <v>927</v>
      </c>
      <c r="C1316">
        <v>10000201</v>
      </c>
      <c r="H1316">
        <v>44</v>
      </c>
      <c r="J1316">
        <v>9001286</v>
      </c>
      <c r="K1316" t="s">
        <v>927</v>
      </c>
      <c r="L1316" t="s">
        <v>8320</v>
      </c>
      <c r="M1316">
        <v>21518</v>
      </c>
      <c r="N1316" t="s">
        <v>5513</v>
      </c>
      <c r="T1316" t="s">
        <v>3215</v>
      </c>
      <c r="U1316" t="s">
        <v>4992</v>
      </c>
      <c r="V1316" t="s">
        <v>8321</v>
      </c>
      <c r="W1316" t="s">
        <v>160</v>
      </c>
      <c r="X1316" t="s">
        <v>6057</v>
      </c>
      <c r="Y1316" t="s">
        <v>5528</v>
      </c>
      <c r="Z1316" t="s">
        <v>5528</v>
      </c>
      <c r="AD1316" t="s">
        <v>8059</v>
      </c>
      <c r="AE1316">
        <v>43</v>
      </c>
      <c r="AF1316" t="s">
        <v>8595</v>
      </c>
      <c r="AG1316" t="s">
        <v>8592</v>
      </c>
      <c r="AH1316" t="s">
        <v>6696</v>
      </c>
      <c r="AJ1316">
        <v>13931538057</v>
      </c>
      <c r="AL1316" t="s">
        <v>5148</v>
      </c>
      <c r="AM1316" t="s">
        <v>5387</v>
      </c>
      <c r="AN1316" t="s">
        <v>5362</v>
      </c>
      <c r="AO1316" t="s">
        <v>8322</v>
      </c>
      <c r="AT1316" t="s">
        <v>4998</v>
      </c>
      <c r="AU1316" t="s">
        <v>7857</v>
      </c>
      <c r="AV1316" t="s">
        <v>7858</v>
      </c>
      <c r="AW1316" t="s">
        <v>7863</v>
      </c>
    </row>
    <row r="1317" spans="1:49" x14ac:dyDescent="0.2">
      <c r="A1317">
        <v>1316</v>
      </c>
      <c r="B1317" t="s">
        <v>927</v>
      </c>
      <c r="C1317">
        <v>10000201</v>
      </c>
      <c r="H1317">
        <v>45</v>
      </c>
      <c r="J1317">
        <v>9001287</v>
      </c>
      <c r="K1317" t="s">
        <v>927</v>
      </c>
      <c r="L1317" t="s">
        <v>8323</v>
      </c>
      <c r="M1317">
        <v>23103</v>
      </c>
      <c r="N1317" t="s">
        <v>4991</v>
      </c>
      <c r="O1317" t="s">
        <v>3219</v>
      </c>
      <c r="Q1317" t="s">
        <v>3716</v>
      </c>
      <c r="S1317">
        <v>43678</v>
      </c>
      <c r="T1317" t="s">
        <v>3215</v>
      </c>
      <c r="U1317" t="s">
        <v>4992</v>
      </c>
      <c r="V1317" t="s">
        <v>8324</v>
      </c>
      <c r="W1317" t="s">
        <v>125</v>
      </c>
      <c r="X1317" t="s">
        <v>6057</v>
      </c>
      <c r="Y1317" t="s">
        <v>8589</v>
      </c>
      <c r="AD1317" t="s">
        <v>8325</v>
      </c>
      <c r="AE1317">
        <v>35</v>
      </c>
      <c r="AF1317" t="s">
        <v>8604</v>
      </c>
      <c r="AG1317" t="s">
        <v>8603</v>
      </c>
      <c r="AH1317" t="s">
        <v>8326</v>
      </c>
      <c r="AI1317">
        <v>20050528</v>
      </c>
      <c r="AJ1317">
        <v>15230530476</v>
      </c>
      <c r="AL1317" t="s">
        <v>5010</v>
      </c>
      <c r="AM1317" t="s">
        <v>5010</v>
      </c>
      <c r="AN1317" t="s">
        <v>5362</v>
      </c>
      <c r="AO1317" t="s">
        <v>6506</v>
      </c>
      <c r="AT1317" t="s">
        <v>4998</v>
      </c>
      <c r="AU1317" t="s">
        <v>7857</v>
      </c>
      <c r="AV1317" t="s">
        <v>7858</v>
      </c>
      <c r="AW1317" t="s">
        <v>7863</v>
      </c>
    </row>
    <row r="1318" spans="1:49" hidden="1" x14ac:dyDescent="0.2">
      <c r="A1318">
        <v>1317</v>
      </c>
      <c r="B1318" t="s">
        <v>927</v>
      </c>
      <c r="C1318">
        <v>10000201</v>
      </c>
      <c r="H1318">
        <v>46</v>
      </c>
      <c r="J1318">
        <v>9001288</v>
      </c>
      <c r="K1318" t="s">
        <v>927</v>
      </c>
      <c r="L1318" t="s">
        <v>8327</v>
      </c>
      <c r="M1318">
        <v>23108</v>
      </c>
      <c r="N1318" t="s">
        <v>4991</v>
      </c>
      <c r="O1318" t="s">
        <v>3169</v>
      </c>
      <c r="Q1318" t="s">
        <v>3169</v>
      </c>
      <c r="S1318">
        <v>43678</v>
      </c>
      <c r="T1318" t="s">
        <v>3215</v>
      </c>
      <c r="U1318" t="s">
        <v>4992</v>
      </c>
      <c r="V1318" t="s">
        <v>8328</v>
      </c>
      <c r="W1318" t="s">
        <v>105</v>
      </c>
      <c r="X1318" t="s">
        <v>6057</v>
      </c>
      <c r="Y1318" t="s">
        <v>8600</v>
      </c>
      <c r="Z1318" t="s">
        <v>5041</v>
      </c>
      <c r="AD1318" t="s">
        <v>8329</v>
      </c>
      <c r="AE1318">
        <v>40</v>
      </c>
      <c r="AF1318" t="s">
        <v>8607</v>
      </c>
      <c r="AG1318" t="s">
        <v>8592</v>
      </c>
      <c r="AH1318" t="s">
        <v>6551</v>
      </c>
      <c r="AJ1318">
        <v>18931588571</v>
      </c>
      <c r="AL1318" t="s">
        <v>5004</v>
      </c>
      <c r="AM1318" t="s">
        <v>5675</v>
      </c>
      <c r="AN1318" t="s">
        <v>5569</v>
      </c>
      <c r="AO1318" t="s">
        <v>8330</v>
      </c>
      <c r="AT1318" t="s">
        <v>4998</v>
      </c>
      <c r="AU1318" t="s">
        <v>7857</v>
      </c>
      <c r="AV1318" t="s">
        <v>7858</v>
      </c>
      <c r="AW1318" t="s">
        <v>7863</v>
      </c>
    </row>
    <row r="1319" spans="1:49" hidden="1" x14ac:dyDescent="0.2">
      <c r="A1319">
        <v>1318</v>
      </c>
      <c r="B1319" t="s">
        <v>927</v>
      </c>
      <c r="C1319">
        <v>10000201</v>
      </c>
      <c r="H1319">
        <v>47</v>
      </c>
      <c r="J1319">
        <v>9001289</v>
      </c>
      <c r="K1319" t="s">
        <v>927</v>
      </c>
      <c r="L1319" t="s">
        <v>2114</v>
      </c>
      <c r="M1319">
        <v>23115</v>
      </c>
      <c r="N1319" t="s">
        <v>4991</v>
      </c>
      <c r="O1319" t="s">
        <v>3217</v>
      </c>
      <c r="Q1319" t="s">
        <v>3612</v>
      </c>
      <c r="S1319">
        <v>43678</v>
      </c>
      <c r="T1319" t="s">
        <v>3215</v>
      </c>
      <c r="U1319" t="s">
        <v>4992</v>
      </c>
      <c r="V1319" t="s">
        <v>8331</v>
      </c>
      <c r="W1319" t="s">
        <v>125</v>
      </c>
      <c r="X1319" t="s">
        <v>6057</v>
      </c>
      <c r="Y1319" t="s">
        <v>8589</v>
      </c>
      <c r="AD1319" t="s">
        <v>6279</v>
      </c>
      <c r="AE1319">
        <v>36</v>
      </c>
      <c r="AF1319" t="s">
        <v>8607</v>
      </c>
      <c r="AG1319" t="s">
        <v>8592</v>
      </c>
      <c r="AH1319" t="s">
        <v>8332</v>
      </c>
      <c r="AI1319">
        <v>20040620</v>
      </c>
      <c r="AJ1319">
        <v>18931588620</v>
      </c>
      <c r="AL1319" t="s">
        <v>4997</v>
      </c>
      <c r="AM1319" t="s">
        <v>5075</v>
      </c>
      <c r="AN1319" t="s">
        <v>7594</v>
      </c>
      <c r="AO1319" t="s">
        <v>5304</v>
      </c>
      <c r="AT1319" t="s">
        <v>4998</v>
      </c>
      <c r="AU1319" t="s">
        <v>7857</v>
      </c>
      <c r="AV1319" t="s">
        <v>7858</v>
      </c>
      <c r="AW1319" t="s">
        <v>7863</v>
      </c>
    </row>
    <row r="1320" spans="1:49" hidden="1" x14ac:dyDescent="0.2">
      <c r="A1320">
        <v>1319</v>
      </c>
      <c r="B1320" t="s">
        <v>927</v>
      </c>
      <c r="C1320">
        <v>10000201</v>
      </c>
      <c r="H1320">
        <v>48</v>
      </c>
      <c r="J1320">
        <v>9001290</v>
      </c>
      <c r="K1320" t="s">
        <v>927</v>
      </c>
      <c r="L1320" t="s">
        <v>8333</v>
      </c>
      <c r="M1320">
        <v>23209</v>
      </c>
      <c r="N1320" t="s">
        <v>4991</v>
      </c>
      <c r="O1320" t="s">
        <v>3176</v>
      </c>
      <c r="Q1320" t="s">
        <v>5092</v>
      </c>
      <c r="S1320">
        <v>43709</v>
      </c>
      <c r="T1320" t="s">
        <v>3215</v>
      </c>
      <c r="U1320" t="s">
        <v>4992</v>
      </c>
      <c r="V1320" t="s">
        <v>8334</v>
      </c>
      <c r="W1320" t="s">
        <v>125</v>
      </c>
      <c r="X1320" t="s">
        <v>6057</v>
      </c>
      <c r="Y1320" t="s">
        <v>8589</v>
      </c>
      <c r="AD1320" t="s">
        <v>8335</v>
      </c>
      <c r="AE1320">
        <v>38</v>
      </c>
      <c r="AF1320" t="s">
        <v>8607</v>
      </c>
      <c r="AG1320" t="s">
        <v>8592</v>
      </c>
      <c r="AH1320" t="s">
        <v>8336</v>
      </c>
      <c r="AI1320">
        <v>20160811</v>
      </c>
      <c r="AJ1320">
        <v>13932594884</v>
      </c>
      <c r="AL1320" t="s">
        <v>5010</v>
      </c>
      <c r="AM1320" t="s">
        <v>5010</v>
      </c>
      <c r="AN1320" t="s">
        <v>8337</v>
      </c>
      <c r="AO1320" t="s">
        <v>8338</v>
      </c>
      <c r="AT1320" t="s">
        <v>4998</v>
      </c>
      <c r="AU1320" t="s">
        <v>7857</v>
      </c>
      <c r="AV1320" t="s">
        <v>7858</v>
      </c>
      <c r="AW1320" t="s">
        <v>7863</v>
      </c>
    </row>
    <row r="1321" spans="1:49" hidden="1" x14ac:dyDescent="0.2">
      <c r="A1321">
        <v>1320</v>
      </c>
      <c r="B1321" t="s">
        <v>927</v>
      </c>
      <c r="C1321">
        <v>10000201</v>
      </c>
      <c r="H1321">
        <v>49</v>
      </c>
      <c r="J1321">
        <v>9001291</v>
      </c>
      <c r="K1321" t="s">
        <v>927</v>
      </c>
      <c r="L1321" t="s">
        <v>8339</v>
      </c>
      <c r="M1321">
        <v>23213</v>
      </c>
      <c r="N1321" t="s">
        <v>4991</v>
      </c>
      <c r="O1321" t="s">
        <v>3219</v>
      </c>
      <c r="Q1321" t="s">
        <v>9068</v>
      </c>
      <c r="S1321">
        <v>43678</v>
      </c>
      <c r="T1321" t="s">
        <v>3215</v>
      </c>
      <c r="U1321" t="s">
        <v>4992</v>
      </c>
      <c r="V1321" t="s">
        <v>8340</v>
      </c>
      <c r="W1321" t="s">
        <v>125</v>
      </c>
      <c r="X1321" t="s">
        <v>6057</v>
      </c>
      <c r="Y1321" t="s">
        <v>8589</v>
      </c>
      <c r="AD1321" t="s">
        <v>8341</v>
      </c>
      <c r="AE1321">
        <v>36</v>
      </c>
      <c r="AF1321" t="s">
        <v>8607</v>
      </c>
      <c r="AG1321" t="s">
        <v>8592</v>
      </c>
      <c r="AH1321" t="s">
        <v>6553</v>
      </c>
      <c r="AI1321">
        <v>20091030</v>
      </c>
      <c r="AJ1321">
        <v>13363388083</v>
      </c>
      <c r="AL1321" t="s">
        <v>5010</v>
      </c>
      <c r="AM1321" t="s">
        <v>5010</v>
      </c>
      <c r="AN1321" t="s">
        <v>5844</v>
      </c>
      <c r="AO1321" t="s">
        <v>6007</v>
      </c>
      <c r="AT1321" t="s">
        <v>4998</v>
      </c>
      <c r="AU1321" t="s">
        <v>7857</v>
      </c>
      <c r="AV1321" t="s">
        <v>7858</v>
      </c>
      <c r="AW1321" t="s">
        <v>7863</v>
      </c>
    </row>
    <row r="1322" spans="1:49" x14ac:dyDescent="0.2">
      <c r="A1322">
        <v>1321</v>
      </c>
      <c r="B1322" t="s">
        <v>927</v>
      </c>
      <c r="C1322">
        <v>10000201</v>
      </c>
      <c r="H1322">
        <v>50</v>
      </c>
      <c r="J1322">
        <v>9001292</v>
      </c>
      <c r="K1322" t="s">
        <v>927</v>
      </c>
      <c r="L1322" t="s">
        <v>8342</v>
      </c>
      <c r="M1322">
        <v>23246</v>
      </c>
      <c r="N1322" t="s">
        <v>4991</v>
      </c>
      <c r="O1322" t="s">
        <v>3176</v>
      </c>
      <c r="S1322">
        <v>43678</v>
      </c>
      <c r="T1322" t="s">
        <v>3215</v>
      </c>
      <c r="U1322" t="s">
        <v>4992</v>
      </c>
      <c r="V1322" t="s">
        <v>8343</v>
      </c>
      <c r="W1322" t="s">
        <v>125</v>
      </c>
      <c r="X1322" t="s">
        <v>6057</v>
      </c>
      <c r="Y1322" t="s">
        <v>8589</v>
      </c>
      <c r="AD1322" t="s">
        <v>8344</v>
      </c>
      <c r="AE1322">
        <v>34</v>
      </c>
      <c r="AF1322" t="s">
        <v>8604</v>
      </c>
      <c r="AG1322" t="s">
        <v>8603</v>
      </c>
      <c r="AH1322" t="s">
        <v>5246</v>
      </c>
      <c r="AI1322">
        <v>20160926</v>
      </c>
      <c r="AJ1322">
        <v>15931509920</v>
      </c>
      <c r="AL1322" t="s">
        <v>5010</v>
      </c>
      <c r="AM1322" t="s">
        <v>5010</v>
      </c>
      <c r="AN1322" t="s">
        <v>5169</v>
      </c>
      <c r="AO1322" t="s">
        <v>5370</v>
      </c>
      <c r="AT1322" t="s">
        <v>4998</v>
      </c>
      <c r="AU1322" t="s">
        <v>7857</v>
      </c>
      <c r="AV1322" t="s">
        <v>7858</v>
      </c>
      <c r="AW1322" t="s">
        <v>7863</v>
      </c>
    </row>
    <row r="1323" spans="1:49" x14ac:dyDescent="0.2">
      <c r="A1323">
        <v>1322</v>
      </c>
      <c r="B1323" t="s">
        <v>927</v>
      </c>
      <c r="C1323">
        <v>10000201</v>
      </c>
      <c r="H1323">
        <v>51</v>
      </c>
      <c r="J1323">
        <v>9001293</v>
      </c>
      <c r="K1323" t="s">
        <v>927</v>
      </c>
      <c r="L1323" t="s">
        <v>8345</v>
      </c>
      <c r="M1323">
        <v>23412</v>
      </c>
      <c r="N1323" t="s">
        <v>4991</v>
      </c>
      <c r="O1323" t="s">
        <v>3219</v>
      </c>
      <c r="Q1323" t="s">
        <v>9068</v>
      </c>
      <c r="S1323">
        <v>43678</v>
      </c>
      <c r="T1323" t="s">
        <v>3215</v>
      </c>
      <c r="U1323" t="s">
        <v>4992</v>
      </c>
      <c r="V1323" t="s">
        <v>8346</v>
      </c>
      <c r="W1323" t="s">
        <v>125</v>
      </c>
      <c r="X1323" t="s">
        <v>6057</v>
      </c>
      <c r="Y1323" t="s">
        <v>8589</v>
      </c>
      <c r="AD1323" t="s">
        <v>8347</v>
      </c>
      <c r="AE1323">
        <v>34</v>
      </c>
      <c r="AF1323" t="s">
        <v>8604</v>
      </c>
      <c r="AG1323" t="s">
        <v>8603</v>
      </c>
      <c r="AH1323" t="s">
        <v>8348</v>
      </c>
      <c r="AI1323">
        <v>20150108</v>
      </c>
      <c r="AJ1323">
        <v>18931588707</v>
      </c>
      <c r="AL1323" t="s">
        <v>4997</v>
      </c>
      <c r="AM1323" t="s">
        <v>5075</v>
      </c>
      <c r="AN1323" t="s">
        <v>5272</v>
      </c>
      <c r="AO1323" t="s">
        <v>5394</v>
      </c>
      <c r="AT1323" t="s">
        <v>4998</v>
      </c>
      <c r="AU1323" t="s">
        <v>7857</v>
      </c>
      <c r="AV1323" t="s">
        <v>7858</v>
      </c>
      <c r="AW1323" t="s">
        <v>7863</v>
      </c>
    </row>
    <row r="1324" spans="1:49" x14ac:dyDescent="0.2">
      <c r="A1324">
        <v>1323</v>
      </c>
      <c r="B1324" t="s">
        <v>927</v>
      </c>
      <c r="C1324">
        <v>10000201</v>
      </c>
      <c r="H1324">
        <v>52</v>
      </c>
      <c r="J1324">
        <v>9001294</v>
      </c>
      <c r="K1324" t="s">
        <v>927</v>
      </c>
      <c r="L1324" t="s">
        <v>8349</v>
      </c>
      <c r="M1324">
        <v>24777</v>
      </c>
      <c r="N1324" t="s">
        <v>4991</v>
      </c>
      <c r="O1324" t="s">
        <v>3218</v>
      </c>
      <c r="S1324">
        <v>43678</v>
      </c>
      <c r="T1324" t="s">
        <v>3215</v>
      </c>
      <c r="U1324" t="s">
        <v>4992</v>
      </c>
      <c r="V1324" t="s">
        <v>8350</v>
      </c>
      <c r="W1324" t="s">
        <v>125</v>
      </c>
      <c r="X1324" t="s">
        <v>6057</v>
      </c>
      <c r="Y1324" t="s">
        <v>8589</v>
      </c>
      <c r="AD1324" t="s">
        <v>8351</v>
      </c>
      <c r="AE1324">
        <v>32</v>
      </c>
      <c r="AF1324" t="s">
        <v>8604</v>
      </c>
      <c r="AG1324" t="s">
        <v>8603</v>
      </c>
      <c r="AH1324" t="s">
        <v>5955</v>
      </c>
      <c r="AJ1324">
        <v>15832570526</v>
      </c>
      <c r="AL1324" t="s">
        <v>4997</v>
      </c>
      <c r="AM1324" t="s">
        <v>5075</v>
      </c>
      <c r="AN1324" t="s">
        <v>8352</v>
      </c>
      <c r="AO1324" t="s">
        <v>5044</v>
      </c>
      <c r="AT1324" t="s">
        <v>4998</v>
      </c>
      <c r="AU1324" t="s">
        <v>7857</v>
      </c>
      <c r="AV1324" t="s">
        <v>7858</v>
      </c>
      <c r="AW1324" t="s">
        <v>7863</v>
      </c>
    </row>
    <row r="1325" spans="1:49" x14ac:dyDescent="0.2">
      <c r="A1325">
        <v>1324</v>
      </c>
      <c r="B1325" t="s">
        <v>927</v>
      </c>
      <c r="C1325">
        <v>10000201</v>
      </c>
      <c r="H1325">
        <v>53</v>
      </c>
      <c r="J1325">
        <v>9001295</v>
      </c>
      <c r="K1325" t="s">
        <v>927</v>
      </c>
      <c r="L1325" t="s">
        <v>8353</v>
      </c>
      <c r="M1325">
        <v>152558</v>
      </c>
      <c r="N1325" t="s">
        <v>4991</v>
      </c>
      <c r="O1325" t="s">
        <v>3218</v>
      </c>
      <c r="S1325">
        <v>43678</v>
      </c>
      <c r="T1325" t="s">
        <v>3215</v>
      </c>
      <c r="U1325" t="s">
        <v>4992</v>
      </c>
      <c r="V1325" t="s">
        <v>8354</v>
      </c>
      <c r="W1325" t="s">
        <v>160</v>
      </c>
      <c r="X1325" t="s">
        <v>6057</v>
      </c>
      <c r="Y1325" t="s">
        <v>5528</v>
      </c>
      <c r="Z1325" t="s">
        <v>5528</v>
      </c>
      <c r="AD1325" t="s">
        <v>8355</v>
      </c>
      <c r="AE1325">
        <v>30</v>
      </c>
      <c r="AF1325" t="s">
        <v>8602</v>
      </c>
      <c r="AG1325" t="s">
        <v>8603</v>
      </c>
      <c r="AH1325" t="s">
        <v>8356</v>
      </c>
      <c r="AI1325">
        <v>20130320</v>
      </c>
      <c r="AJ1325">
        <v>15032516092</v>
      </c>
      <c r="AL1325" t="s">
        <v>4997</v>
      </c>
      <c r="AM1325" t="s">
        <v>5075</v>
      </c>
      <c r="AN1325" t="s">
        <v>5272</v>
      </c>
      <c r="AO1325" t="s">
        <v>5267</v>
      </c>
      <c r="AT1325" t="s">
        <v>4998</v>
      </c>
      <c r="AU1325" t="s">
        <v>7857</v>
      </c>
      <c r="AV1325" t="s">
        <v>7858</v>
      </c>
      <c r="AW1325" t="s">
        <v>7863</v>
      </c>
    </row>
    <row r="1326" spans="1:49" x14ac:dyDescent="0.2">
      <c r="A1326">
        <v>1325</v>
      </c>
      <c r="B1326" t="s">
        <v>927</v>
      </c>
      <c r="C1326">
        <v>10000201</v>
      </c>
      <c r="H1326">
        <v>54</v>
      </c>
      <c r="J1326">
        <v>9001296</v>
      </c>
      <c r="K1326" t="s">
        <v>927</v>
      </c>
      <c r="L1326" t="s">
        <v>8357</v>
      </c>
      <c r="M1326">
        <v>52014</v>
      </c>
      <c r="N1326" t="s">
        <v>4991</v>
      </c>
      <c r="O1326" t="s">
        <v>3176</v>
      </c>
      <c r="S1326">
        <v>43678</v>
      </c>
      <c r="T1326" t="s">
        <v>3215</v>
      </c>
      <c r="U1326" t="s">
        <v>4992</v>
      </c>
      <c r="V1326" t="s">
        <v>8358</v>
      </c>
      <c r="W1326" t="s">
        <v>125</v>
      </c>
      <c r="X1326" t="s">
        <v>6057</v>
      </c>
      <c r="Y1326" t="s">
        <v>8589</v>
      </c>
      <c r="AD1326" t="s">
        <v>8359</v>
      </c>
      <c r="AE1326">
        <v>32</v>
      </c>
      <c r="AF1326" t="s">
        <v>8604</v>
      </c>
      <c r="AG1326" t="s">
        <v>8603</v>
      </c>
      <c r="AH1326" t="s">
        <v>8360</v>
      </c>
      <c r="AI1326">
        <v>20161207</v>
      </c>
      <c r="AJ1326">
        <v>15176721828</v>
      </c>
      <c r="AL1326" t="s">
        <v>5010</v>
      </c>
      <c r="AM1326" t="s">
        <v>5010</v>
      </c>
      <c r="AN1326" t="s">
        <v>5759</v>
      </c>
      <c r="AO1326" t="s">
        <v>7856</v>
      </c>
      <c r="AT1326" t="s">
        <v>4998</v>
      </c>
      <c r="AU1326" t="s">
        <v>7857</v>
      </c>
      <c r="AV1326" t="s">
        <v>7858</v>
      </c>
      <c r="AW1326" t="s">
        <v>7863</v>
      </c>
    </row>
    <row r="1327" spans="1:49" hidden="1" x14ac:dyDescent="0.2">
      <c r="A1327">
        <v>1326</v>
      </c>
      <c r="B1327" t="s">
        <v>927</v>
      </c>
      <c r="C1327">
        <v>10000201</v>
      </c>
      <c r="H1327">
        <v>55</v>
      </c>
      <c r="J1327">
        <v>9001297</v>
      </c>
      <c r="K1327" t="s">
        <v>927</v>
      </c>
      <c r="L1327" t="s">
        <v>8361</v>
      </c>
      <c r="M1327">
        <v>20604</v>
      </c>
      <c r="N1327" t="s">
        <v>5513</v>
      </c>
      <c r="T1327" t="s">
        <v>3215</v>
      </c>
      <c r="U1327" t="s">
        <v>4992</v>
      </c>
      <c r="V1327" t="s">
        <v>8362</v>
      </c>
      <c r="W1327" t="s">
        <v>160</v>
      </c>
      <c r="X1327" t="s">
        <v>6057</v>
      </c>
      <c r="Y1327" t="s">
        <v>5528</v>
      </c>
      <c r="Z1327" t="s">
        <v>5528</v>
      </c>
      <c r="AD1327" t="s">
        <v>8363</v>
      </c>
      <c r="AE1327">
        <v>38</v>
      </c>
      <c r="AF1327" t="s">
        <v>8607</v>
      </c>
      <c r="AG1327" t="s">
        <v>8592</v>
      </c>
      <c r="AH1327" t="s">
        <v>8364</v>
      </c>
      <c r="AI1327">
        <v>20130730</v>
      </c>
      <c r="AJ1327">
        <v>13931541178</v>
      </c>
      <c r="AL1327" t="s">
        <v>5010</v>
      </c>
      <c r="AM1327" t="s">
        <v>5010</v>
      </c>
      <c r="AN1327" t="s">
        <v>5694</v>
      </c>
      <c r="AO1327" t="s">
        <v>8365</v>
      </c>
      <c r="AT1327" t="s">
        <v>4998</v>
      </c>
      <c r="AU1327" t="s">
        <v>7857</v>
      </c>
      <c r="AV1327" t="s">
        <v>7858</v>
      </c>
      <c r="AW1327" t="s">
        <v>7863</v>
      </c>
    </row>
    <row r="1328" spans="1:49" x14ac:dyDescent="0.2">
      <c r="A1328">
        <v>1327</v>
      </c>
      <c r="B1328" t="s">
        <v>927</v>
      </c>
      <c r="C1328">
        <v>10000201</v>
      </c>
      <c r="H1328">
        <v>56</v>
      </c>
      <c r="J1328">
        <v>9001298</v>
      </c>
      <c r="K1328" t="s">
        <v>927</v>
      </c>
      <c r="L1328" t="s">
        <v>8366</v>
      </c>
      <c r="M1328">
        <v>38513</v>
      </c>
      <c r="N1328" t="s">
        <v>5513</v>
      </c>
      <c r="T1328" t="s">
        <v>3215</v>
      </c>
      <c r="U1328" t="s">
        <v>4992</v>
      </c>
      <c r="V1328" t="s">
        <v>8367</v>
      </c>
      <c r="W1328" t="s">
        <v>160</v>
      </c>
      <c r="X1328" t="s">
        <v>6057</v>
      </c>
      <c r="Y1328" t="s">
        <v>5528</v>
      </c>
      <c r="Z1328" t="s">
        <v>5528</v>
      </c>
      <c r="AD1328" t="s">
        <v>8368</v>
      </c>
      <c r="AE1328">
        <v>31</v>
      </c>
      <c r="AF1328" t="s">
        <v>8604</v>
      </c>
      <c r="AG1328" t="s">
        <v>8603</v>
      </c>
      <c r="AH1328" t="s">
        <v>6720</v>
      </c>
      <c r="AJ1328">
        <v>13383056730</v>
      </c>
      <c r="AL1328" t="s">
        <v>5524</v>
      </c>
      <c r="AM1328" t="s">
        <v>6657</v>
      </c>
      <c r="AN1328" t="s">
        <v>6598</v>
      </c>
      <c r="AO1328" t="s">
        <v>6577</v>
      </c>
      <c r="AT1328" t="s">
        <v>4998</v>
      </c>
      <c r="AU1328" t="s">
        <v>7857</v>
      </c>
      <c r="AV1328" t="s">
        <v>7858</v>
      </c>
      <c r="AW1328" t="s">
        <v>7863</v>
      </c>
    </row>
    <row r="1329" spans="1:49" x14ac:dyDescent="0.2">
      <c r="A1329">
        <v>1328</v>
      </c>
      <c r="B1329" t="s">
        <v>927</v>
      </c>
      <c r="C1329">
        <v>10000201</v>
      </c>
      <c r="H1329">
        <v>57</v>
      </c>
      <c r="J1329">
        <v>9001299</v>
      </c>
      <c r="K1329" t="s">
        <v>927</v>
      </c>
      <c r="L1329" t="s">
        <v>8369</v>
      </c>
      <c r="M1329">
        <v>38620</v>
      </c>
      <c r="N1329" t="s">
        <v>5513</v>
      </c>
      <c r="T1329" t="s">
        <v>3215</v>
      </c>
      <c r="U1329" t="s">
        <v>4992</v>
      </c>
      <c r="V1329" t="s">
        <v>8370</v>
      </c>
      <c r="W1329" t="s">
        <v>160</v>
      </c>
      <c r="X1329" t="s">
        <v>6057</v>
      </c>
      <c r="Y1329" t="s">
        <v>5528</v>
      </c>
      <c r="Z1329" t="s">
        <v>5528</v>
      </c>
      <c r="AD1329" t="s">
        <v>6502</v>
      </c>
      <c r="AE1329">
        <v>33</v>
      </c>
      <c r="AF1329" t="s">
        <v>8604</v>
      </c>
      <c r="AG1329" t="s">
        <v>8603</v>
      </c>
      <c r="AH1329" t="s">
        <v>8371</v>
      </c>
      <c r="AJ1329">
        <v>15081525831</v>
      </c>
      <c r="AL1329" t="s">
        <v>5520</v>
      </c>
      <c r="AM1329" t="s">
        <v>7726</v>
      </c>
      <c r="AO1329" t="s">
        <v>8372</v>
      </c>
      <c r="AT1329" t="s">
        <v>4998</v>
      </c>
      <c r="AU1329" t="s">
        <v>7857</v>
      </c>
      <c r="AV1329" t="s">
        <v>7858</v>
      </c>
      <c r="AW1329" t="s">
        <v>7863</v>
      </c>
    </row>
    <row r="1330" spans="1:49" x14ac:dyDescent="0.2">
      <c r="A1330">
        <v>1329</v>
      </c>
      <c r="B1330" t="s">
        <v>927</v>
      </c>
      <c r="C1330">
        <v>10000201</v>
      </c>
      <c r="H1330">
        <v>58</v>
      </c>
      <c r="J1330">
        <v>9001300</v>
      </c>
      <c r="K1330" t="s">
        <v>927</v>
      </c>
      <c r="L1330" t="s">
        <v>8373</v>
      </c>
      <c r="M1330">
        <v>38606</v>
      </c>
      <c r="N1330" t="s">
        <v>5513</v>
      </c>
      <c r="T1330" t="s">
        <v>3215</v>
      </c>
      <c r="U1330" t="s">
        <v>4992</v>
      </c>
      <c r="V1330" t="s">
        <v>8374</v>
      </c>
      <c r="W1330" t="s">
        <v>160</v>
      </c>
      <c r="X1330" t="s">
        <v>6057</v>
      </c>
      <c r="Y1330" t="s">
        <v>5528</v>
      </c>
      <c r="Z1330" t="s">
        <v>5528</v>
      </c>
      <c r="AD1330" t="s">
        <v>8375</v>
      </c>
      <c r="AE1330">
        <v>34</v>
      </c>
      <c r="AF1330" t="s">
        <v>8604</v>
      </c>
      <c r="AG1330" t="s">
        <v>8603</v>
      </c>
      <c r="AH1330" t="s">
        <v>8371</v>
      </c>
      <c r="AJ1330">
        <v>13582563200</v>
      </c>
      <c r="AL1330" t="s">
        <v>5148</v>
      </c>
      <c r="AM1330" t="s">
        <v>5387</v>
      </c>
      <c r="AN1330" t="s">
        <v>8376</v>
      </c>
      <c r="AO1330" t="s">
        <v>5194</v>
      </c>
      <c r="AT1330" t="s">
        <v>4998</v>
      </c>
      <c r="AU1330" t="s">
        <v>7857</v>
      </c>
      <c r="AV1330" t="s">
        <v>7858</v>
      </c>
      <c r="AW1330" t="s">
        <v>7863</v>
      </c>
    </row>
    <row r="1331" spans="1:49" hidden="1" x14ac:dyDescent="0.2">
      <c r="A1331">
        <v>1330</v>
      </c>
      <c r="B1331" t="s">
        <v>927</v>
      </c>
      <c r="C1331">
        <v>10000201</v>
      </c>
      <c r="H1331">
        <v>59</v>
      </c>
      <c r="J1331">
        <v>9001302</v>
      </c>
      <c r="K1331" t="s">
        <v>927</v>
      </c>
      <c r="L1331" t="s">
        <v>7201</v>
      </c>
      <c r="M1331">
        <v>1129</v>
      </c>
      <c r="N1331" t="s">
        <v>4991</v>
      </c>
      <c r="O1331" t="s">
        <v>3219</v>
      </c>
      <c r="Q1331" t="s">
        <v>3716</v>
      </c>
      <c r="S1331">
        <v>43678</v>
      </c>
      <c r="T1331" t="s">
        <v>3215</v>
      </c>
      <c r="U1331" t="s">
        <v>4992</v>
      </c>
      <c r="V1331" t="s">
        <v>8377</v>
      </c>
      <c r="W1331" t="s">
        <v>125</v>
      </c>
      <c r="X1331" t="s">
        <v>6057</v>
      </c>
      <c r="Y1331" t="s">
        <v>8589</v>
      </c>
      <c r="AD1331" t="s">
        <v>8378</v>
      </c>
      <c r="AE1331">
        <v>38</v>
      </c>
      <c r="AF1331" t="s">
        <v>8607</v>
      </c>
      <c r="AG1331" t="s">
        <v>8592</v>
      </c>
      <c r="AH1331" t="s">
        <v>7897</v>
      </c>
      <c r="AJ1331">
        <v>15613566601</v>
      </c>
      <c r="AL1331" t="s">
        <v>5010</v>
      </c>
      <c r="AM1331" t="s">
        <v>5010</v>
      </c>
      <c r="AN1331" t="s">
        <v>5132</v>
      </c>
      <c r="AO1331" t="s">
        <v>5313</v>
      </c>
      <c r="AT1331" t="s">
        <v>4998</v>
      </c>
      <c r="AU1331" t="s">
        <v>7857</v>
      </c>
      <c r="AV1331" t="s">
        <v>7858</v>
      </c>
      <c r="AW1331" t="s">
        <v>7863</v>
      </c>
    </row>
    <row r="1332" spans="1:49" hidden="1" x14ac:dyDescent="0.2">
      <c r="A1332">
        <v>1331</v>
      </c>
      <c r="B1332" t="s">
        <v>927</v>
      </c>
      <c r="C1332">
        <v>10000201</v>
      </c>
      <c r="H1332">
        <v>60</v>
      </c>
      <c r="J1332">
        <v>9001321</v>
      </c>
      <c r="K1332" t="s">
        <v>927</v>
      </c>
      <c r="L1332" t="s">
        <v>8379</v>
      </c>
      <c r="N1332" t="s">
        <v>4991</v>
      </c>
      <c r="O1332" t="s">
        <v>3218</v>
      </c>
      <c r="Q1332" t="s">
        <v>5092</v>
      </c>
      <c r="T1332" t="s">
        <v>3216</v>
      </c>
      <c r="U1332" t="s">
        <v>4992</v>
      </c>
      <c r="V1332" t="s">
        <v>8380</v>
      </c>
      <c r="W1332" t="s">
        <v>105</v>
      </c>
      <c r="X1332" t="s">
        <v>6057</v>
      </c>
      <c r="Y1332" t="s">
        <v>8600</v>
      </c>
      <c r="AD1332" t="s">
        <v>8381</v>
      </c>
      <c r="AE1332">
        <v>37</v>
      </c>
      <c r="AF1332" t="s">
        <v>8607</v>
      </c>
      <c r="AG1332" t="s">
        <v>8592</v>
      </c>
      <c r="AH1332" t="s">
        <v>7999</v>
      </c>
      <c r="AJ1332" t="s">
        <v>8382</v>
      </c>
      <c r="AL1332" t="s">
        <v>5163</v>
      </c>
      <c r="AM1332" t="s">
        <v>5010</v>
      </c>
      <c r="AN1332" t="s">
        <v>5206</v>
      </c>
      <c r="AO1332" t="s">
        <v>8383</v>
      </c>
      <c r="AT1332" t="s">
        <v>5005</v>
      </c>
      <c r="AU1332" t="s">
        <v>7893</v>
      </c>
      <c r="AV1332" t="s">
        <v>7869</v>
      </c>
      <c r="AW1332" t="s">
        <v>7863</v>
      </c>
    </row>
    <row r="1333" spans="1:49" x14ac:dyDescent="0.2">
      <c r="A1333">
        <v>1332</v>
      </c>
      <c r="B1333" t="s">
        <v>927</v>
      </c>
      <c r="C1333">
        <v>10000201</v>
      </c>
      <c r="H1333">
        <v>61</v>
      </c>
      <c r="J1333">
        <v>9001324</v>
      </c>
      <c r="K1333" t="s">
        <v>927</v>
      </c>
      <c r="L1333" t="s">
        <v>8384</v>
      </c>
      <c r="N1333" t="s">
        <v>4991</v>
      </c>
      <c r="O1333" t="s">
        <v>3176</v>
      </c>
      <c r="Q1333" t="s">
        <v>5092</v>
      </c>
      <c r="T1333" t="s">
        <v>3215</v>
      </c>
      <c r="U1333" t="s">
        <v>5522</v>
      </c>
      <c r="V1333" t="s">
        <v>8385</v>
      </c>
      <c r="W1333" t="s">
        <v>105</v>
      </c>
      <c r="X1333" t="s">
        <v>6057</v>
      </c>
      <c r="Y1333" t="s">
        <v>8600</v>
      </c>
      <c r="AD1333" t="s">
        <v>6792</v>
      </c>
      <c r="AE1333">
        <v>34</v>
      </c>
      <c r="AF1333" t="s">
        <v>8604</v>
      </c>
      <c r="AG1333" t="s">
        <v>8603</v>
      </c>
      <c r="AH1333" t="s">
        <v>7999</v>
      </c>
      <c r="AI1333">
        <v>20110430</v>
      </c>
      <c r="AJ1333">
        <v>13630877664</v>
      </c>
      <c r="AL1333" t="s">
        <v>4997</v>
      </c>
      <c r="AM1333" t="s">
        <v>5075</v>
      </c>
      <c r="AN1333" t="s">
        <v>5727</v>
      </c>
      <c r="AO1333" t="s">
        <v>8093</v>
      </c>
      <c r="AT1333" t="s">
        <v>5005</v>
      </c>
      <c r="AU1333" t="s">
        <v>7893</v>
      </c>
      <c r="AV1333" t="s">
        <v>7869</v>
      </c>
      <c r="AW1333" t="s">
        <v>7863</v>
      </c>
    </row>
    <row r="1334" spans="1:49" x14ac:dyDescent="0.2">
      <c r="A1334">
        <v>1333</v>
      </c>
      <c r="B1334" t="s">
        <v>927</v>
      </c>
      <c r="C1334">
        <v>10000201</v>
      </c>
      <c r="H1334">
        <v>62</v>
      </c>
      <c r="J1334">
        <v>9001334</v>
      </c>
      <c r="K1334" t="s">
        <v>927</v>
      </c>
      <c r="L1334" t="s">
        <v>8386</v>
      </c>
      <c r="N1334" t="s">
        <v>4991</v>
      </c>
      <c r="O1334" t="s">
        <v>3218</v>
      </c>
      <c r="Q1334" t="s">
        <v>5092</v>
      </c>
      <c r="T1334" t="s">
        <v>3216</v>
      </c>
      <c r="U1334" t="s">
        <v>4992</v>
      </c>
      <c r="V1334" t="s">
        <v>8387</v>
      </c>
      <c r="W1334" t="s">
        <v>105</v>
      </c>
      <c r="X1334" t="s">
        <v>6057</v>
      </c>
      <c r="Y1334" t="s">
        <v>8600</v>
      </c>
      <c r="AD1334" t="s">
        <v>7422</v>
      </c>
      <c r="AE1334">
        <v>33</v>
      </c>
      <c r="AF1334" t="s">
        <v>8604</v>
      </c>
      <c r="AG1334" t="s">
        <v>8603</v>
      </c>
      <c r="AH1334" t="s">
        <v>5661</v>
      </c>
      <c r="AJ1334" t="s">
        <v>8388</v>
      </c>
      <c r="AL1334" t="s">
        <v>5163</v>
      </c>
      <c r="AM1334" t="s">
        <v>5010</v>
      </c>
      <c r="AN1334" t="s">
        <v>5272</v>
      </c>
      <c r="AO1334" t="s">
        <v>5102</v>
      </c>
      <c r="AT1334" t="s">
        <v>5005</v>
      </c>
      <c r="AU1334" t="s">
        <v>7893</v>
      </c>
      <c r="AV1334" t="s">
        <v>7869</v>
      </c>
      <c r="AW1334" t="s">
        <v>7863</v>
      </c>
    </row>
    <row r="1335" spans="1:49" x14ac:dyDescent="0.2">
      <c r="A1335">
        <v>1334</v>
      </c>
      <c r="B1335" t="s">
        <v>927</v>
      </c>
      <c r="C1335">
        <v>10000201</v>
      </c>
      <c r="H1335">
        <v>63</v>
      </c>
      <c r="J1335">
        <v>9001339</v>
      </c>
      <c r="K1335" t="s">
        <v>927</v>
      </c>
      <c r="L1335" t="s">
        <v>8389</v>
      </c>
      <c r="N1335" t="s">
        <v>4991</v>
      </c>
      <c r="O1335" t="s">
        <v>3218</v>
      </c>
      <c r="Q1335" t="s">
        <v>5092</v>
      </c>
      <c r="T1335" t="s">
        <v>3215</v>
      </c>
      <c r="U1335" t="s">
        <v>4992</v>
      </c>
      <c r="V1335" t="s">
        <v>8390</v>
      </c>
      <c r="W1335" t="s">
        <v>105</v>
      </c>
      <c r="X1335" t="s">
        <v>6057</v>
      </c>
      <c r="Y1335" t="s">
        <v>8600</v>
      </c>
      <c r="AD1335" t="s">
        <v>8391</v>
      </c>
      <c r="AE1335">
        <v>30</v>
      </c>
      <c r="AF1335" t="s">
        <v>8602</v>
      </c>
      <c r="AG1335" t="s">
        <v>8603</v>
      </c>
      <c r="AH1335" t="s">
        <v>7930</v>
      </c>
      <c r="AJ1335">
        <v>17731370495</v>
      </c>
      <c r="AL1335" t="s">
        <v>5163</v>
      </c>
      <c r="AM1335" t="s">
        <v>5010</v>
      </c>
      <c r="AN1335" t="s">
        <v>5083</v>
      </c>
      <c r="AO1335" t="s">
        <v>5501</v>
      </c>
      <c r="AT1335" t="s">
        <v>5005</v>
      </c>
      <c r="AU1335" t="s">
        <v>7893</v>
      </c>
      <c r="AV1335" t="s">
        <v>7869</v>
      </c>
      <c r="AW1335" t="s">
        <v>7863</v>
      </c>
    </row>
    <row r="1336" spans="1:49" x14ac:dyDescent="0.2">
      <c r="A1336">
        <v>1335</v>
      </c>
      <c r="B1336" t="s">
        <v>927</v>
      </c>
      <c r="C1336">
        <v>10000201</v>
      </c>
      <c r="H1336">
        <v>64</v>
      </c>
      <c r="J1336">
        <v>9001340</v>
      </c>
      <c r="K1336" t="s">
        <v>927</v>
      </c>
      <c r="L1336" t="s">
        <v>8392</v>
      </c>
      <c r="N1336" t="s">
        <v>4991</v>
      </c>
      <c r="O1336" t="s">
        <v>3218</v>
      </c>
      <c r="Q1336" t="s">
        <v>5092</v>
      </c>
      <c r="T1336" t="s">
        <v>3216</v>
      </c>
      <c r="U1336" t="s">
        <v>4992</v>
      </c>
      <c r="V1336" t="s">
        <v>8393</v>
      </c>
      <c r="W1336" t="s">
        <v>105</v>
      </c>
      <c r="X1336" t="s">
        <v>6057</v>
      </c>
      <c r="Y1336" t="s">
        <v>8600</v>
      </c>
      <c r="AD1336" t="s">
        <v>8394</v>
      </c>
      <c r="AE1336">
        <v>30</v>
      </c>
      <c r="AF1336" t="s">
        <v>8602</v>
      </c>
      <c r="AG1336" t="s">
        <v>8603</v>
      </c>
      <c r="AH1336" t="s">
        <v>8006</v>
      </c>
      <c r="AJ1336" t="s">
        <v>8395</v>
      </c>
      <c r="AL1336" t="s">
        <v>5163</v>
      </c>
      <c r="AM1336" t="s">
        <v>5010</v>
      </c>
      <c r="AN1336" t="s">
        <v>5362</v>
      </c>
      <c r="AO1336" t="s">
        <v>5102</v>
      </c>
      <c r="AT1336" t="s">
        <v>5005</v>
      </c>
      <c r="AU1336" t="s">
        <v>7893</v>
      </c>
      <c r="AV1336" t="s">
        <v>7869</v>
      </c>
      <c r="AW1336" t="s">
        <v>7863</v>
      </c>
    </row>
    <row r="1337" spans="1:49" x14ac:dyDescent="0.2">
      <c r="A1337">
        <v>1336</v>
      </c>
      <c r="B1337" t="s">
        <v>927</v>
      </c>
      <c r="C1337">
        <v>10000201</v>
      </c>
      <c r="H1337">
        <v>65</v>
      </c>
      <c r="J1337">
        <v>9001341</v>
      </c>
      <c r="K1337" t="s">
        <v>927</v>
      </c>
      <c r="L1337" t="s">
        <v>8396</v>
      </c>
      <c r="N1337" t="s">
        <v>4991</v>
      </c>
      <c r="O1337" t="s">
        <v>3218</v>
      </c>
      <c r="Q1337" t="s">
        <v>5092</v>
      </c>
      <c r="T1337" t="s">
        <v>3215</v>
      </c>
      <c r="U1337" t="s">
        <v>4992</v>
      </c>
      <c r="V1337" t="s">
        <v>8397</v>
      </c>
      <c r="W1337" t="s">
        <v>105</v>
      </c>
      <c r="X1337" t="s">
        <v>6057</v>
      </c>
      <c r="Y1337" t="s">
        <v>8600</v>
      </c>
      <c r="AD1337" t="s">
        <v>7424</v>
      </c>
      <c r="AE1337">
        <v>29</v>
      </c>
      <c r="AF1337" t="s">
        <v>8602</v>
      </c>
      <c r="AG1337" t="s">
        <v>8603</v>
      </c>
      <c r="AH1337" t="s">
        <v>8060</v>
      </c>
      <c r="AI1337">
        <v>20171103</v>
      </c>
      <c r="AJ1337">
        <v>15532324320</v>
      </c>
      <c r="AL1337" t="s">
        <v>5163</v>
      </c>
      <c r="AM1337" t="s">
        <v>5010</v>
      </c>
      <c r="AN1337" t="s">
        <v>5083</v>
      </c>
      <c r="AO1337" t="s">
        <v>5052</v>
      </c>
      <c r="AT1337" t="s">
        <v>5005</v>
      </c>
      <c r="AU1337" t="s">
        <v>7893</v>
      </c>
      <c r="AV1337" t="s">
        <v>7869</v>
      </c>
      <c r="AW1337" t="s">
        <v>7863</v>
      </c>
    </row>
    <row r="1338" spans="1:49" x14ac:dyDescent="0.2">
      <c r="A1338">
        <v>1337</v>
      </c>
      <c r="B1338" t="s">
        <v>927</v>
      </c>
      <c r="C1338">
        <v>10000201</v>
      </c>
      <c r="H1338">
        <v>66</v>
      </c>
      <c r="J1338">
        <v>9001343</v>
      </c>
      <c r="K1338" t="s">
        <v>927</v>
      </c>
      <c r="L1338" t="s">
        <v>8398</v>
      </c>
      <c r="N1338" t="s">
        <v>4991</v>
      </c>
      <c r="O1338" t="s">
        <v>3222</v>
      </c>
      <c r="Q1338" t="s">
        <v>5092</v>
      </c>
      <c r="T1338" t="s">
        <v>3215</v>
      </c>
      <c r="U1338" t="s">
        <v>5130</v>
      </c>
      <c r="V1338" t="s">
        <v>8399</v>
      </c>
      <c r="W1338" t="s">
        <v>105</v>
      </c>
      <c r="X1338" t="s">
        <v>6057</v>
      </c>
      <c r="Y1338" t="s">
        <v>8600</v>
      </c>
      <c r="AD1338" t="s">
        <v>8400</v>
      </c>
      <c r="AE1338">
        <v>25</v>
      </c>
      <c r="AF1338" t="s">
        <v>8614</v>
      </c>
      <c r="AG1338" t="s">
        <v>8603</v>
      </c>
      <c r="AH1338" t="s">
        <v>8401</v>
      </c>
      <c r="AJ1338">
        <v>18712792860</v>
      </c>
      <c r="AL1338" t="s">
        <v>5163</v>
      </c>
      <c r="AM1338" t="s">
        <v>5010</v>
      </c>
      <c r="AN1338" t="s">
        <v>5141</v>
      </c>
      <c r="AO1338" t="s">
        <v>8402</v>
      </c>
      <c r="AT1338" t="s">
        <v>5005</v>
      </c>
      <c r="AU1338" t="s">
        <v>7893</v>
      </c>
      <c r="AV1338" t="s">
        <v>7869</v>
      </c>
      <c r="AW1338" t="s">
        <v>7863</v>
      </c>
    </row>
    <row r="1339" spans="1:49" hidden="1" x14ac:dyDescent="0.2">
      <c r="A1339">
        <v>1338</v>
      </c>
      <c r="B1339" t="s">
        <v>927</v>
      </c>
      <c r="C1339">
        <v>10000201</v>
      </c>
      <c r="H1339">
        <v>67</v>
      </c>
      <c r="J1339">
        <v>9001351</v>
      </c>
      <c r="K1339" t="s">
        <v>927</v>
      </c>
      <c r="L1339" t="s">
        <v>8403</v>
      </c>
      <c r="N1339" t="s">
        <v>5513</v>
      </c>
      <c r="Q1339" t="s">
        <v>8404</v>
      </c>
      <c r="T1339" t="s">
        <v>3215</v>
      </c>
      <c r="U1339" t="s">
        <v>4992</v>
      </c>
      <c r="V1339" t="s">
        <v>8405</v>
      </c>
      <c r="W1339" t="s">
        <v>160</v>
      </c>
      <c r="X1339" t="s">
        <v>6057</v>
      </c>
      <c r="Y1339" t="s">
        <v>5528</v>
      </c>
      <c r="Z1339" t="s">
        <v>5528</v>
      </c>
      <c r="AD1339" t="s">
        <v>8406</v>
      </c>
      <c r="AE1339">
        <v>43</v>
      </c>
      <c r="AF1339" t="s">
        <v>8595</v>
      </c>
      <c r="AG1339" t="s">
        <v>8592</v>
      </c>
      <c r="AH1339" t="s">
        <v>8407</v>
      </c>
      <c r="AJ1339">
        <v>13623131458</v>
      </c>
      <c r="AL1339" t="s">
        <v>5387</v>
      </c>
      <c r="AM1339" t="s">
        <v>5387</v>
      </c>
      <c r="AN1339" t="s">
        <v>5634</v>
      </c>
      <c r="AO1339" t="s">
        <v>8408</v>
      </c>
      <c r="AT1339" t="s">
        <v>5005</v>
      </c>
      <c r="AU1339" t="s">
        <v>7893</v>
      </c>
      <c r="AV1339" t="s">
        <v>7869</v>
      </c>
      <c r="AW1339" t="s">
        <v>7863</v>
      </c>
    </row>
    <row r="1340" spans="1:49" x14ac:dyDescent="0.2">
      <c r="A1340">
        <v>1339</v>
      </c>
      <c r="B1340" t="s">
        <v>927</v>
      </c>
      <c r="C1340">
        <v>10000201</v>
      </c>
      <c r="H1340">
        <v>68</v>
      </c>
      <c r="J1340">
        <v>9001357</v>
      </c>
      <c r="K1340" t="s">
        <v>927</v>
      </c>
      <c r="L1340" t="s">
        <v>8409</v>
      </c>
      <c r="N1340" t="s">
        <v>5513</v>
      </c>
      <c r="Q1340" t="s">
        <v>6786</v>
      </c>
      <c r="T1340" t="s">
        <v>3215</v>
      </c>
      <c r="U1340" t="s">
        <v>4992</v>
      </c>
      <c r="V1340" t="s">
        <v>8410</v>
      </c>
      <c r="W1340" t="s">
        <v>160</v>
      </c>
      <c r="X1340" t="s">
        <v>6057</v>
      </c>
      <c r="Y1340" t="s">
        <v>5528</v>
      </c>
      <c r="Z1340" t="s">
        <v>5528</v>
      </c>
      <c r="AD1340" t="s">
        <v>8411</v>
      </c>
      <c r="AE1340">
        <v>34</v>
      </c>
      <c r="AF1340" t="s">
        <v>8604</v>
      </c>
      <c r="AG1340" t="s">
        <v>8603</v>
      </c>
      <c r="AH1340" t="s">
        <v>6709</v>
      </c>
      <c r="AJ1340">
        <v>17732369758</v>
      </c>
      <c r="AL1340" t="s">
        <v>7151</v>
      </c>
      <c r="AM1340" t="s">
        <v>7726</v>
      </c>
      <c r="AN1340" t="s">
        <v>5694</v>
      </c>
      <c r="AO1340" t="s">
        <v>8412</v>
      </c>
      <c r="AT1340" t="s">
        <v>5005</v>
      </c>
      <c r="AU1340" t="s">
        <v>7893</v>
      </c>
      <c r="AV1340" t="s">
        <v>7869</v>
      </c>
      <c r="AW1340" t="s">
        <v>7863</v>
      </c>
    </row>
    <row r="1341" spans="1:49" x14ac:dyDescent="0.2">
      <c r="A1341">
        <v>1340</v>
      </c>
      <c r="B1341" t="s">
        <v>927</v>
      </c>
      <c r="C1341">
        <v>10000201</v>
      </c>
      <c r="H1341">
        <v>69</v>
      </c>
      <c r="J1341">
        <v>9001361</v>
      </c>
      <c r="K1341" t="s">
        <v>927</v>
      </c>
      <c r="L1341" t="s">
        <v>8413</v>
      </c>
      <c r="N1341" t="s">
        <v>5513</v>
      </c>
      <c r="Q1341" t="s">
        <v>8414</v>
      </c>
      <c r="T1341" t="s">
        <v>3215</v>
      </c>
      <c r="U1341" t="s">
        <v>4992</v>
      </c>
      <c r="V1341" t="s">
        <v>8415</v>
      </c>
      <c r="W1341" t="s">
        <v>160</v>
      </c>
      <c r="X1341" t="s">
        <v>6057</v>
      </c>
      <c r="Y1341" t="s">
        <v>5528</v>
      </c>
      <c r="Z1341" t="s">
        <v>5528</v>
      </c>
      <c r="AD1341" t="s">
        <v>8416</v>
      </c>
      <c r="AE1341">
        <v>31</v>
      </c>
      <c r="AF1341" t="s">
        <v>8604</v>
      </c>
      <c r="AG1341" t="s">
        <v>8603</v>
      </c>
      <c r="AH1341" t="s">
        <v>7924</v>
      </c>
      <c r="AJ1341">
        <v>17731338698</v>
      </c>
      <c r="AL1341" t="s">
        <v>5520</v>
      </c>
      <c r="AM1341" t="s">
        <v>7726</v>
      </c>
      <c r="AN1341" t="s">
        <v>8417</v>
      </c>
      <c r="AO1341" t="s">
        <v>8418</v>
      </c>
      <c r="AT1341" t="s">
        <v>5005</v>
      </c>
      <c r="AU1341" t="s">
        <v>7893</v>
      </c>
      <c r="AV1341" t="s">
        <v>7869</v>
      </c>
      <c r="AW1341" t="s">
        <v>7863</v>
      </c>
    </row>
    <row r="1342" spans="1:49" x14ac:dyDescent="0.2">
      <c r="A1342">
        <v>1341</v>
      </c>
      <c r="B1342" t="s">
        <v>927</v>
      </c>
      <c r="C1342">
        <v>10000201</v>
      </c>
      <c r="H1342">
        <v>70</v>
      </c>
      <c r="J1342">
        <v>9001365</v>
      </c>
      <c r="K1342" t="s">
        <v>927</v>
      </c>
      <c r="L1342" t="s">
        <v>2300</v>
      </c>
      <c r="N1342" t="s">
        <v>5513</v>
      </c>
      <c r="Q1342" t="s">
        <v>8419</v>
      </c>
      <c r="T1342" t="s">
        <v>3215</v>
      </c>
      <c r="U1342" t="s">
        <v>4992</v>
      </c>
      <c r="V1342" t="s">
        <v>8420</v>
      </c>
      <c r="W1342" t="s">
        <v>160</v>
      </c>
      <c r="X1342" t="s">
        <v>6057</v>
      </c>
      <c r="Y1342" t="s">
        <v>5528</v>
      </c>
      <c r="Z1342" t="s">
        <v>5528</v>
      </c>
      <c r="AD1342" t="s">
        <v>8421</v>
      </c>
      <c r="AE1342">
        <v>29</v>
      </c>
      <c r="AF1342" t="s">
        <v>8602</v>
      </c>
      <c r="AG1342" t="s">
        <v>8603</v>
      </c>
      <c r="AH1342" t="s">
        <v>8422</v>
      </c>
      <c r="AJ1342">
        <v>13730303089</v>
      </c>
      <c r="AL1342" t="s">
        <v>5387</v>
      </c>
      <c r="AM1342" t="s">
        <v>5387</v>
      </c>
      <c r="AN1342" t="s">
        <v>8423</v>
      </c>
      <c r="AO1342" t="s">
        <v>8424</v>
      </c>
      <c r="AT1342" t="s">
        <v>5005</v>
      </c>
      <c r="AU1342" t="s">
        <v>7893</v>
      </c>
      <c r="AV1342" t="s">
        <v>7869</v>
      </c>
      <c r="AW1342" t="s">
        <v>7863</v>
      </c>
    </row>
    <row r="1343" spans="1:49" x14ac:dyDescent="0.2">
      <c r="A1343">
        <v>1342</v>
      </c>
      <c r="B1343" t="s">
        <v>927</v>
      </c>
      <c r="C1343">
        <v>10000201</v>
      </c>
      <c r="H1343">
        <v>71</v>
      </c>
      <c r="J1343">
        <v>9001273</v>
      </c>
      <c r="K1343" t="s">
        <v>927</v>
      </c>
      <c r="L1343" t="s">
        <v>8425</v>
      </c>
      <c r="M1343">
        <v>200872</v>
      </c>
      <c r="N1343" t="s">
        <v>4991</v>
      </c>
      <c r="O1343" t="s">
        <v>3218</v>
      </c>
      <c r="S1343">
        <v>43678</v>
      </c>
      <c r="T1343" t="s">
        <v>3215</v>
      </c>
      <c r="U1343" t="s">
        <v>4992</v>
      </c>
      <c r="V1343" t="s">
        <v>8426</v>
      </c>
      <c r="W1343" t="s">
        <v>160</v>
      </c>
      <c r="X1343" t="s">
        <v>6057</v>
      </c>
      <c r="Y1343" t="s">
        <v>5528</v>
      </c>
      <c r="Z1343" t="s">
        <v>5528</v>
      </c>
      <c r="AD1343" t="s">
        <v>8427</v>
      </c>
      <c r="AE1343">
        <v>30</v>
      </c>
      <c r="AF1343" t="s">
        <v>8602</v>
      </c>
      <c r="AG1343" t="s">
        <v>8603</v>
      </c>
      <c r="AH1343" t="s">
        <v>8428</v>
      </c>
      <c r="AI1343">
        <v>20090717</v>
      </c>
      <c r="AJ1343">
        <v>15227791486</v>
      </c>
      <c r="AL1343" t="s">
        <v>4997</v>
      </c>
      <c r="AM1343" t="s">
        <v>5075</v>
      </c>
      <c r="AN1343" t="s">
        <v>5844</v>
      </c>
      <c r="AO1343" t="s">
        <v>8429</v>
      </c>
      <c r="AT1343" t="s">
        <v>4998</v>
      </c>
      <c r="AU1343" t="s">
        <v>7857</v>
      </c>
      <c r="AV1343" t="s">
        <v>7858</v>
      </c>
      <c r="AW1343" t="s">
        <v>7863</v>
      </c>
    </row>
    <row r="1344" spans="1:49" x14ac:dyDescent="0.2">
      <c r="A1344">
        <v>1343</v>
      </c>
      <c r="B1344" t="s">
        <v>927</v>
      </c>
      <c r="C1344">
        <v>10000201</v>
      </c>
      <c r="H1344">
        <v>72</v>
      </c>
      <c r="J1344">
        <v>9001407</v>
      </c>
      <c r="K1344" t="s">
        <v>927</v>
      </c>
      <c r="L1344" t="s">
        <v>9069</v>
      </c>
      <c r="N1344" t="s">
        <v>4991</v>
      </c>
      <c r="O1344" t="s">
        <v>3172</v>
      </c>
      <c r="Q1344" t="s">
        <v>5092</v>
      </c>
      <c r="T1344" t="s">
        <v>3215</v>
      </c>
      <c r="U1344" t="s">
        <v>4992</v>
      </c>
      <c r="V1344" t="s">
        <v>9070</v>
      </c>
      <c r="W1344" t="s">
        <v>105</v>
      </c>
      <c r="X1344" t="s">
        <v>6057</v>
      </c>
      <c r="Y1344" t="s">
        <v>8600</v>
      </c>
      <c r="AD1344" t="s">
        <v>9071</v>
      </c>
      <c r="AE1344">
        <v>23</v>
      </c>
      <c r="AF1344" t="s">
        <v>8614</v>
      </c>
      <c r="AG1344" t="s">
        <v>8603</v>
      </c>
      <c r="AH1344" t="s">
        <v>8624</v>
      </c>
      <c r="AJ1344">
        <v>15941294946</v>
      </c>
      <c r="AL1344" t="s">
        <v>5163</v>
      </c>
      <c r="AM1344" t="s">
        <v>5010</v>
      </c>
      <c r="AN1344" t="s">
        <v>5266</v>
      </c>
      <c r="AO1344" t="s">
        <v>5044</v>
      </c>
      <c r="AT1344" t="s">
        <v>5096</v>
      </c>
      <c r="AU1344" t="s">
        <v>8627</v>
      </c>
      <c r="AV1344" t="s">
        <v>8628</v>
      </c>
      <c r="AW1344" t="s">
        <v>8624</v>
      </c>
    </row>
    <row r="1345" spans="1:49" x14ac:dyDescent="0.2">
      <c r="A1345">
        <v>1344</v>
      </c>
      <c r="B1345" t="s">
        <v>927</v>
      </c>
      <c r="C1345">
        <v>10000201</v>
      </c>
      <c r="H1345">
        <v>73</v>
      </c>
      <c r="J1345">
        <v>9001408</v>
      </c>
      <c r="K1345" t="s">
        <v>927</v>
      </c>
      <c r="L1345" t="s">
        <v>9072</v>
      </c>
      <c r="N1345" t="s">
        <v>4991</v>
      </c>
      <c r="O1345" t="s">
        <v>3172</v>
      </c>
      <c r="Q1345" t="s">
        <v>5092</v>
      </c>
      <c r="T1345" t="s">
        <v>3216</v>
      </c>
      <c r="U1345" t="s">
        <v>4992</v>
      </c>
      <c r="V1345" t="s">
        <v>9073</v>
      </c>
      <c r="W1345" t="s">
        <v>105</v>
      </c>
      <c r="X1345" t="s">
        <v>6057</v>
      </c>
      <c r="Y1345" t="s">
        <v>8600</v>
      </c>
      <c r="AD1345" t="s">
        <v>9074</v>
      </c>
      <c r="AE1345">
        <v>22</v>
      </c>
      <c r="AF1345" t="s">
        <v>8614</v>
      </c>
      <c r="AG1345" t="s">
        <v>8603</v>
      </c>
      <c r="AH1345" t="s">
        <v>8624</v>
      </c>
      <c r="AJ1345">
        <v>17863909367</v>
      </c>
      <c r="AL1345" t="s">
        <v>5163</v>
      </c>
      <c r="AM1345" t="s">
        <v>5010</v>
      </c>
      <c r="AN1345" t="s">
        <v>9075</v>
      </c>
      <c r="AO1345" t="s">
        <v>8839</v>
      </c>
      <c r="AT1345" t="s">
        <v>5096</v>
      </c>
      <c r="AU1345" t="s">
        <v>8627</v>
      </c>
      <c r="AV1345" t="s">
        <v>8628</v>
      </c>
      <c r="AW1345" t="s">
        <v>8624</v>
      </c>
    </row>
    <row r="1346" spans="1:49" x14ac:dyDescent="0.2">
      <c r="A1346">
        <v>1345</v>
      </c>
      <c r="B1346" t="s">
        <v>927</v>
      </c>
      <c r="C1346">
        <v>10000201</v>
      </c>
      <c r="H1346">
        <v>74</v>
      </c>
      <c r="J1346">
        <v>9001409</v>
      </c>
      <c r="K1346" t="s">
        <v>927</v>
      </c>
      <c r="L1346" t="s">
        <v>9076</v>
      </c>
      <c r="N1346" t="s">
        <v>4991</v>
      </c>
      <c r="O1346" t="s">
        <v>3172</v>
      </c>
      <c r="Q1346" t="s">
        <v>5092</v>
      </c>
      <c r="T1346" t="s">
        <v>3215</v>
      </c>
      <c r="U1346" t="s">
        <v>4992</v>
      </c>
      <c r="V1346" t="s">
        <v>9077</v>
      </c>
      <c r="W1346" t="s">
        <v>105</v>
      </c>
      <c r="X1346" t="s">
        <v>6057</v>
      </c>
      <c r="Y1346" t="s">
        <v>8600</v>
      </c>
      <c r="AD1346" t="s">
        <v>9078</v>
      </c>
      <c r="AE1346">
        <v>24</v>
      </c>
      <c r="AF1346" t="s">
        <v>8614</v>
      </c>
      <c r="AG1346" t="s">
        <v>8603</v>
      </c>
      <c r="AH1346" t="s">
        <v>8624</v>
      </c>
      <c r="AJ1346">
        <v>15641658812</v>
      </c>
      <c r="AL1346" t="s">
        <v>5163</v>
      </c>
      <c r="AM1346" t="s">
        <v>5010</v>
      </c>
      <c r="AN1346" t="s">
        <v>5181</v>
      </c>
      <c r="AO1346" t="s">
        <v>5762</v>
      </c>
      <c r="AT1346" t="s">
        <v>5096</v>
      </c>
      <c r="AU1346" t="s">
        <v>8627</v>
      </c>
      <c r="AV1346" t="s">
        <v>8628</v>
      </c>
      <c r="AW1346" t="s">
        <v>8624</v>
      </c>
    </row>
    <row r="1347" spans="1:49" x14ac:dyDescent="0.2">
      <c r="A1347">
        <v>1346</v>
      </c>
      <c r="B1347" t="s">
        <v>927</v>
      </c>
      <c r="C1347">
        <v>10000201</v>
      </c>
      <c r="H1347">
        <v>75</v>
      </c>
      <c r="J1347">
        <v>9001410</v>
      </c>
      <c r="K1347" t="s">
        <v>927</v>
      </c>
      <c r="L1347" t="s">
        <v>9079</v>
      </c>
      <c r="N1347" t="s">
        <v>4991</v>
      </c>
      <c r="O1347" t="s">
        <v>3172</v>
      </c>
      <c r="Q1347" t="s">
        <v>5092</v>
      </c>
      <c r="T1347" t="s">
        <v>3216</v>
      </c>
      <c r="U1347" t="s">
        <v>4992</v>
      </c>
      <c r="V1347" t="s">
        <v>9080</v>
      </c>
      <c r="W1347" t="s">
        <v>105</v>
      </c>
      <c r="X1347" t="s">
        <v>6057</v>
      </c>
      <c r="Y1347" t="s">
        <v>8600</v>
      </c>
      <c r="AD1347" t="s">
        <v>9081</v>
      </c>
      <c r="AE1347">
        <v>22</v>
      </c>
      <c r="AF1347" t="s">
        <v>8614</v>
      </c>
      <c r="AG1347" t="s">
        <v>8603</v>
      </c>
      <c r="AH1347" t="s">
        <v>8624</v>
      </c>
      <c r="AJ1347">
        <v>18722513191</v>
      </c>
      <c r="AL1347" t="s">
        <v>5163</v>
      </c>
      <c r="AM1347" t="s">
        <v>5010</v>
      </c>
      <c r="AN1347" t="s">
        <v>5083</v>
      </c>
      <c r="AO1347" t="s">
        <v>5224</v>
      </c>
      <c r="AT1347" t="s">
        <v>5096</v>
      </c>
      <c r="AU1347" t="s">
        <v>8627</v>
      </c>
      <c r="AV1347" t="s">
        <v>8628</v>
      </c>
      <c r="AW1347" t="s">
        <v>8624</v>
      </c>
    </row>
    <row r="1348" spans="1:49" x14ac:dyDescent="0.2">
      <c r="A1348">
        <v>1347</v>
      </c>
      <c r="B1348" t="s">
        <v>927</v>
      </c>
      <c r="C1348">
        <v>10000201</v>
      </c>
      <c r="H1348">
        <v>76</v>
      </c>
      <c r="J1348">
        <v>9001411</v>
      </c>
      <c r="K1348" t="s">
        <v>927</v>
      </c>
      <c r="L1348" t="s">
        <v>9082</v>
      </c>
      <c r="N1348" t="s">
        <v>4991</v>
      </c>
      <c r="O1348" t="s">
        <v>3172</v>
      </c>
      <c r="Q1348" t="s">
        <v>5092</v>
      </c>
      <c r="T1348" t="s">
        <v>3215</v>
      </c>
      <c r="U1348" t="s">
        <v>4992</v>
      </c>
      <c r="V1348" t="s">
        <v>9083</v>
      </c>
      <c r="W1348" t="s">
        <v>105</v>
      </c>
      <c r="X1348" t="s">
        <v>6057</v>
      </c>
      <c r="Y1348" t="s">
        <v>8600</v>
      </c>
      <c r="AD1348" t="s">
        <v>9084</v>
      </c>
      <c r="AE1348">
        <v>24</v>
      </c>
      <c r="AF1348" t="s">
        <v>8614</v>
      </c>
      <c r="AG1348" t="s">
        <v>8603</v>
      </c>
      <c r="AH1348" t="s">
        <v>8624</v>
      </c>
      <c r="AJ1348">
        <v>18842592162</v>
      </c>
      <c r="AL1348" t="s">
        <v>5163</v>
      </c>
      <c r="AM1348" t="s">
        <v>5010</v>
      </c>
      <c r="AN1348" t="s">
        <v>5272</v>
      </c>
      <c r="AO1348" t="s">
        <v>5394</v>
      </c>
      <c r="AT1348" t="s">
        <v>5096</v>
      </c>
      <c r="AU1348" t="s">
        <v>8627</v>
      </c>
      <c r="AV1348" t="s">
        <v>8628</v>
      </c>
      <c r="AW1348" t="s">
        <v>8624</v>
      </c>
    </row>
    <row r="1349" spans="1:49" x14ac:dyDescent="0.2">
      <c r="A1349">
        <v>1348</v>
      </c>
      <c r="B1349" t="s">
        <v>927</v>
      </c>
      <c r="C1349">
        <v>10000201</v>
      </c>
      <c r="H1349">
        <v>77</v>
      </c>
      <c r="J1349">
        <v>9001412</v>
      </c>
      <c r="K1349" t="s">
        <v>927</v>
      </c>
      <c r="L1349" t="s">
        <v>1731</v>
      </c>
      <c r="N1349" t="s">
        <v>4991</v>
      </c>
      <c r="O1349" t="s">
        <v>3172</v>
      </c>
      <c r="Q1349" t="s">
        <v>5092</v>
      </c>
      <c r="T1349" t="s">
        <v>3215</v>
      </c>
      <c r="U1349" t="s">
        <v>4992</v>
      </c>
      <c r="V1349" t="s">
        <v>9085</v>
      </c>
      <c r="W1349" t="s">
        <v>105</v>
      </c>
      <c r="X1349" t="s">
        <v>6057</v>
      </c>
      <c r="Y1349" t="s">
        <v>8600</v>
      </c>
      <c r="AD1349" t="s">
        <v>6171</v>
      </c>
      <c r="AE1349">
        <v>23</v>
      </c>
      <c r="AF1349" t="s">
        <v>8614</v>
      </c>
      <c r="AG1349" t="s">
        <v>8603</v>
      </c>
      <c r="AH1349" t="s">
        <v>8624</v>
      </c>
      <c r="AJ1349">
        <v>15847256013</v>
      </c>
      <c r="AL1349" t="s">
        <v>5163</v>
      </c>
      <c r="AM1349" t="s">
        <v>5010</v>
      </c>
      <c r="AN1349" t="s">
        <v>5272</v>
      </c>
      <c r="AO1349" t="s">
        <v>5267</v>
      </c>
      <c r="AT1349" t="s">
        <v>5096</v>
      </c>
      <c r="AU1349" t="s">
        <v>8627</v>
      </c>
      <c r="AV1349" t="s">
        <v>8628</v>
      </c>
      <c r="AW1349" t="s">
        <v>8624</v>
      </c>
    </row>
    <row r="1350" spans="1:49" x14ac:dyDescent="0.2">
      <c r="A1350">
        <v>1349</v>
      </c>
      <c r="B1350" t="s">
        <v>927</v>
      </c>
      <c r="C1350">
        <v>10000201</v>
      </c>
      <c r="H1350">
        <v>78</v>
      </c>
      <c r="J1350">
        <v>9001413</v>
      </c>
      <c r="K1350" t="s">
        <v>927</v>
      </c>
      <c r="L1350" t="s">
        <v>9086</v>
      </c>
      <c r="N1350" t="s">
        <v>4991</v>
      </c>
      <c r="O1350" t="s">
        <v>3172</v>
      </c>
      <c r="Q1350" t="s">
        <v>5092</v>
      </c>
      <c r="T1350" t="s">
        <v>3215</v>
      </c>
      <c r="U1350" t="s">
        <v>4992</v>
      </c>
      <c r="V1350" t="s">
        <v>9087</v>
      </c>
      <c r="W1350" t="s">
        <v>105</v>
      </c>
      <c r="X1350" t="s">
        <v>6057</v>
      </c>
      <c r="Y1350" t="s">
        <v>8600</v>
      </c>
      <c r="AD1350" t="s">
        <v>9088</v>
      </c>
      <c r="AE1350">
        <v>21</v>
      </c>
      <c r="AF1350" t="s">
        <v>8614</v>
      </c>
      <c r="AG1350" t="s">
        <v>8603</v>
      </c>
      <c r="AH1350" t="s">
        <v>8624</v>
      </c>
      <c r="AJ1350">
        <v>13703159610</v>
      </c>
      <c r="AL1350" t="s">
        <v>5163</v>
      </c>
      <c r="AM1350" t="s">
        <v>5010</v>
      </c>
      <c r="AN1350" t="s">
        <v>5584</v>
      </c>
      <c r="AO1350" t="s">
        <v>5340</v>
      </c>
      <c r="AT1350" t="s">
        <v>5096</v>
      </c>
      <c r="AU1350" t="s">
        <v>8627</v>
      </c>
      <c r="AV1350" t="s">
        <v>8628</v>
      </c>
      <c r="AW1350" t="s">
        <v>8624</v>
      </c>
    </row>
    <row r="1351" spans="1:49" x14ac:dyDescent="0.2">
      <c r="A1351">
        <v>1350</v>
      </c>
      <c r="B1351" t="s">
        <v>71</v>
      </c>
      <c r="H1351">
        <v>1</v>
      </c>
      <c r="J1351">
        <v>9001466</v>
      </c>
      <c r="K1351" t="s">
        <v>71</v>
      </c>
      <c r="L1351" t="s">
        <v>9274</v>
      </c>
      <c r="N1351" t="s">
        <v>4991</v>
      </c>
      <c r="O1351" t="s">
        <v>3172</v>
      </c>
      <c r="Q1351" t="s">
        <v>5092</v>
      </c>
      <c r="T1351" t="s">
        <v>3215</v>
      </c>
      <c r="U1351" t="s">
        <v>9312</v>
      </c>
      <c r="V1351" t="s">
        <v>9275</v>
      </c>
      <c r="W1351" t="s">
        <v>105</v>
      </c>
      <c r="X1351" t="s">
        <v>6057</v>
      </c>
      <c r="Y1351" t="s">
        <v>8600</v>
      </c>
      <c r="AD1351" t="s">
        <v>9417</v>
      </c>
      <c r="AE1351">
        <v>23</v>
      </c>
      <c r="AF1351" t="s">
        <v>8614</v>
      </c>
      <c r="AG1351" t="s">
        <v>8603</v>
      </c>
      <c r="AH1351" t="s">
        <v>9313</v>
      </c>
      <c r="AJ1351">
        <v>18332781092</v>
      </c>
      <c r="AL1351" t="s">
        <v>5010</v>
      </c>
      <c r="AM1351" t="s">
        <v>5010</v>
      </c>
      <c r="AN1351" t="s">
        <v>5266</v>
      </c>
      <c r="AO1351" t="s">
        <v>5146</v>
      </c>
      <c r="AT1351" t="s">
        <v>5096</v>
      </c>
      <c r="AU1351" t="s">
        <v>9314</v>
      </c>
      <c r="AV1351" t="s">
        <v>9313</v>
      </c>
      <c r="AW1351" t="s">
        <v>9298</v>
      </c>
    </row>
  </sheetData>
  <autoFilter ref="A1:AY1351" xr:uid="{F2DD8BF2-2BE8-4878-B82B-F76D9AB254D4}">
    <filterColumn colId="13">
      <filters>
        <filter val="干部"/>
        <filter val="工人"/>
        <filter val="工人聘干"/>
      </filters>
    </filterColumn>
    <filterColumn colId="31">
      <filters>
        <filter val="25岁以下"/>
        <filter val="26-30"/>
        <filter val="31-35"/>
      </filters>
    </filterColumn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B983-C914-4003-8D00-7029C59314C8}">
  <dimension ref="A1:DE1325"/>
  <sheetViews>
    <sheetView topLeftCell="Y1" workbookViewId="0">
      <selection activeCell="AF1" sqref="AF1:AF1048576"/>
    </sheetView>
  </sheetViews>
  <sheetFormatPr defaultRowHeight="14.25" x14ac:dyDescent="0.2"/>
  <cols>
    <col min="4" max="4" width="24.5" customWidth="1"/>
    <col min="5" max="5" width="20.125" customWidth="1"/>
    <col min="6" max="6" width="22.75" customWidth="1"/>
    <col min="40" max="40" width="15" customWidth="1"/>
    <col min="44" max="44" width="9" style="6"/>
    <col min="47" max="47" width="11.125" customWidth="1"/>
    <col min="51" max="51" width="9" style="6"/>
    <col min="52" max="52" width="13.375" customWidth="1"/>
    <col min="53" max="53" width="19.125" customWidth="1"/>
    <col min="54" max="54" width="12.375" style="6" customWidth="1"/>
    <col min="55" max="55" width="20" customWidth="1"/>
    <col min="56" max="56" width="12.625" customWidth="1"/>
    <col min="58" max="58" width="15.125" customWidth="1"/>
    <col min="59" max="59" width="18.625" customWidth="1"/>
    <col min="60" max="60" width="15.25" customWidth="1"/>
    <col min="62" max="62" width="11.5" customWidth="1"/>
    <col min="69" max="69" width="19.625" customWidth="1"/>
    <col min="97" max="97" width="18.5" customWidth="1"/>
    <col min="101" max="101" width="12.5" customWidth="1"/>
    <col min="102" max="102" width="13.625" style="6" customWidth="1"/>
    <col min="103" max="103" width="19.625" customWidth="1"/>
    <col min="104" max="104" width="11.875" style="6" customWidth="1"/>
    <col min="106" max="106" width="11.875" customWidth="1"/>
  </cols>
  <sheetData>
    <row r="1" spans="1:106" x14ac:dyDescent="0.2">
      <c r="DB1" s="6"/>
    </row>
    <row r="2" spans="1:106" x14ac:dyDescent="0.2">
      <c r="A2" t="s">
        <v>3159</v>
      </c>
      <c r="B2" t="s">
        <v>3</v>
      </c>
      <c r="C2" t="s">
        <v>0</v>
      </c>
      <c r="D2" t="s">
        <v>1</v>
      </c>
      <c r="E2" t="s">
        <v>3160</v>
      </c>
      <c r="F2" t="s">
        <v>4969</v>
      </c>
      <c r="G2" t="s">
        <v>3186</v>
      </c>
      <c r="H2" t="s">
        <v>3187</v>
      </c>
      <c r="I2" t="s">
        <v>2363</v>
      </c>
      <c r="J2" t="s">
        <v>2364</v>
      </c>
      <c r="K2" t="s">
        <v>2365</v>
      </c>
      <c r="L2" t="s">
        <v>3188</v>
      </c>
      <c r="M2" t="s">
        <v>2366</v>
      </c>
      <c r="N2" t="s">
        <v>2367</v>
      </c>
      <c r="O2" t="s">
        <v>2368</v>
      </c>
      <c r="P2" t="s">
        <v>2369</v>
      </c>
      <c r="Q2" t="s">
        <v>2370</v>
      </c>
      <c r="R2" t="s">
        <v>2371</v>
      </c>
      <c r="S2" t="s">
        <v>2372</v>
      </c>
      <c r="T2" t="s">
        <v>2373</v>
      </c>
      <c r="U2" t="s">
        <v>2374</v>
      </c>
      <c r="V2" t="s">
        <v>2375</v>
      </c>
      <c r="W2" t="s">
        <v>2376</v>
      </c>
      <c r="X2" t="s">
        <v>2377</v>
      </c>
      <c r="Y2" t="s">
        <v>3191</v>
      </c>
      <c r="Z2" t="s">
        <v>3192</v>
      </c>
      <c r="AA2" t="s">
        <v>8430</v>
      </c>
      <c r="AB2" t="s">
        <v>3189</v>
      </c>
      <c r="AC2" t="s">
        <v>3190</v>
      </c>
      <c r="AD2" t="s">
        <v>8431</v>
      </c>
      <c r="AE2" t="s">
        <v>8432</v>
      </c>
      <c r="AF2" t="s">
        <v>8433</v>
      </c>
      <c r="AG2" t="s">
        <v>8434</v>
      </c>
      <c r="AH2" t="s">
        <v>8435</v>
      </c>
      <c r="AI2" t="s">
        <v>8436</v>
      </c>
      <c r="AJ2" t="s">
        <v>9089</v>
      </c>
      <c r="AK2" t="s">
        <v>3193</v>
      </c>
      <c r="AL2" t="s">
        <v>3195</v>
      </c>
      <c r="AM2" t="s">
        <v>3194</v>
      </c>
      <c r="AN2" t="s">
        <v>3196</v>
      </c>
      <c r="AO2" t="s">
        <v>3197</v>
      </c>
      <c r="AP2" t="s">
        <v>3198</v>
      </c>
      <c r="AQ2" t="s">
        <v>8437</v>
      </c>
      <c r="AR2" s="6" t="s">
        <v>8438</v>
      </c>
      <c r="AS2" t="s">
        <v>9090</v>
      </c>
      <c r="AT2" t="s">
        <v>9091</v>
      </c>
      <c r="AU2" t="s">
        <v>3199</v>
      </c>
      <c r="AV2" t="s">
        <v>3200</v>
      </c>
      <c r="AW2" t="s">
        <v>6</v>
      </c>
      <c r="AX2" t="s">
        <v>9</v>
      </c>
      <c r="AY2" s="6" t="s">
        <v>10</v>
      </c>
      <c r="AZ2" t="s">
        <v>7</v>
      </c>
      <c r="BA2" t="s">
        <v>8</v>
      </c>
      <c r="BB2" s="6" t="s">
        <v>3201</v>
      </c>
      <c r="BC2" t="s">
        <v>11</v>
      </c>
      <c r="BD2" t="s">
        <v>3202</v>
      </c>
      <c r="BE2" t="s">
        <v>3203</v>
      </c>
      <c r="BF2" t="s">
        <v>9241</v>
      </c>
      <c r="BG2" t="s">
        <v>12</v>
      </c>
      <c r="BH2" t="s">
        <v>3204</v>
      </c>
      <c r="BJ2" t="s">
        <v>9489</v>
      </c>
      <c r="BK2" t="s">
        <v>9490</v>
      </c>
      <c r="BL2" t="s">
        <v>9491</v>
      </c>
    </row>
    <row r="3" spans="1:106" x14ac:dyDescent="0.2">
      <c r="A3">
        <v>9000001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>
        <v>0</v>
      </c>
      <c r="H3">
        <v>0</v>
      </c>
      <c r="I3">
        <v>0</v>
      </c>
      <c r="J3">
        <v>15000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15000</v>
      </c>
      <c r="AG3">
        <v>1134.48</v>
      </c>
      <c r="AH3">
        <v>42.54</v>
      </c>
      <c r="AI3">
        <v>1410.97</v>
      </c>
      <c r="AJ3">
        <v>1078</v>
      </c>
      <c r="AK3">
        <v>0</v>
      </c>
      <c r="AL3">
        <v>0</v>
      </c>
      <c r="AM3">
        <v>0</v>
      </c>
      <c r="AN3">
        <v>0</v>
      </c>
      <c r="AO3">
        <v>2</v>
      </c>
      <c r="AP3">
        <v>9</v>
      </c>
      <c r="AQ3">
        <v>333.2</v>
      </c>
      <c r="AR3" s="6">
        <v>10998.81</v>
      </c>
      <c r="AS3">
        <v>14998</v>
      </c>
      <c r="AT3">
        <v>0</v>
      </c>
      <c r="AU3">
        <v>164983.31</v>
      </c>
      <c r="AV3">
        <v>55000</v>
      </c>
      <c r="AW3">
        <v>11000</v>
      </c>
      <c r="AX3">
        <v>11000</v>
      </c>
      <c r="AY3" s="6">
        <v>0</v>
      </c>
      <c r="AZ3">
        <v>11000</v>
      </c>
      <c r="BA3">
        <v>0</v>
      </c>
      <c r="BB3" s="6">
        <v>33581.25</v>
      </c>
      <c r="BC3">
        <v>43402.06</v>
      </c>
      <c r="BD3">
        <v>1820.21</v>
      </c>
      <c r="BE3">
        <v>0</v>
      </c>
      <c r="BF3">
        <v>1820.21</v>
      </c>
      <c r="BG3">
        <v>1487.01</v>
      </c>
      <c r="BH3">
        <v>333.2</v>
      </c>
      <c r="BI3">
        <f>BH3+BG3</f>
        <v>1820.21</v>
      </c>
      <c r="BJ3">
        <f>AF3-0.7*U3-AO3+AT3</f>
        <v>14998</v>
      </c>
      <c r="BK3">
        <f>_xlfn.IFNA(VLOOKUP(A:A,'11月奖金'!A:Q,17,0),0)</f>
        <v>0</v>
      </c>
      <c r="BL3">
        <f>BJ3+BK3</f>
        <v>14998</v>
      </c>
    </row>
    <row r="4" spans="1:106" x14ac:dyDescent="0.2">
      <c r="A4">
        <v>9000003</v>
      </c>
      <c r="B4" t="s">
        <v>18</v>
      </c>
      <c r="C4" t="s">
        <v>19</v>
      </c>
      <c r="D4" t="s">
        <v>4948</v>
      </c>
      <c r="E4" t="s">
        <v>16</v>
      </c>
      <c r="F4" t="s">
        <v>17</v>
      </c>
      <c r="G4">
        <v>0</v>
      </c>
      <c r="H4">
        <v>0</v>
      </c>
      <c r="I4">
        <v>0</v>
      </c>
      <c r="J4">
        <v>15000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15000</v>
      </c>
      <c r="AG4">
        <v>1134.48</v>
      </c>
      <c r="AH4">
        <v>42.54</v>
      </c>
      <c r="AI4">
        <v>538.41999999999996</v>
      </c>
      <c r="AJ4">
        <v>1078</v>
      </c>
      <c r="AK4">
        <v>0</v>
      </c>
      <c r="AL4">
        <v>0</v>
      </c>
      <c r="AM4">
        <v>0</v>
      </c>
      <c r="AN4">
        <v>0</v>
      </c>
      <c r="AO4">
        <v>2</v>
      </c>
      <c r="AP4">
        <v>9</v>
      </c>
      <c r="AQ4">
        <v>520.46</v>
      </c>
      <c r="AR4" s="6">
        <v>11684.1</v>
      </c>
      <c r="AS4">
        <v>14998</v>
      </c>
      <c r="AT4">
        <v>0</v>
      </c>
      <c r="AU4">
        <v>164983.31</v>
      </c>
      <c r="AV4">
        <v>55000</v>
      </c>
      <c r="AW4">
        <v>11000</v>
      </c>
      <c r="AX4">
        <v>11000</v>
      </c>
      <c r="AY4" s="6">
        <v>0</v>
      </c>
      <c r="AZ4">
        <v>0</v>
      </c>
      <c r="BA4">
        <v>0</v>
      </c>
      <c r="BB4" s="6">
        <v>30091.05</v>
      </c>
      <c r="BC4">
        <v>57892.259999999987</v>
      </c>
      <c r="BD4">
        <v>3269.23</v>
      </c>
      <c r="BE4">
        <v>0</v>
      </c>
      <c r="BF4">
        <v>3269.23</v>
      </c>
      <c r="BG4">
        <v>2748.77</v>
      </c>
      <c r="BH4">
        <v>520.46</v>
      </c>
      <c r="BI4">
        <f t="shared" ref="BI4:BI67" si="0">BH4+BG4</f>
        <v>3269.23</v>
      </c>
      <c r="BJ4">
        <f t="shared" ref="BJ4:BJ67" si="1">AF4-0.7*U4-AO4+AT4</f>
        <v>14998</v>
      </c>
      <c r="BK4">
        <f>_xlfn.IFNA(VLOOKUP(A:A,'11月奖金'!A:Q,17,0),0)</f>
        <v>0</v>
      </c>
      <c r="BL4">
        <f t="shared" ref="BL4:BL67" si="2">BJ4+BK4</f>
        <v>14998</v>
      </c>
    </row>
    <row r="5" spans="1:106" x14ac:dyDescent="0.2">
      <c r="A5">
        <v>9000004</v>
      </c>
      <c r="B5" t="s">
        <v>20</v>
      </c>
      <c r="C5" t="s">
        <v>21</v>
      </c>
      <c r="D5" t="s">
        <v>22</v>
      </c>
      <c r="E5" t="s">
        <v>16</v>
      </c>
      <c r="F5" t="s">
        <v>17</v>
      </c>
      <c r="G5">
        <v>0</v>
      </c>
      <c r="H5">
        <v>0</v>
      </c>
      <c r="I5">
        <v>0</v>
      </c>
      <c r="J5">
        <v>15000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15000</v>
      </c>
      <c r="AG5">
        <v>1134.48</v>
      </c>
      <c r="AH5">
        <v>42.54</v>
      </c>
      <c r="AI5">
        <v>381.29</v>
      </c>
      <c r="AJ5">
        <v>1078</v>
      </c>
      <c r="AK5">
        <v>0</v>
      </c>
      <c r="AL5">
        <v>0</v>
      </c>
      <c r="AM5">
        <v>0</v>
      </c>
      <c r="AN5">
        <v>0</v>
      </c>
      <c r="AO5">
        <v>2</v>
      </c>
      <c r="AP5">
        <v>9</v>
      </c>
      <c r="AQ5">
        <v>619.56999999999971</v>
      </c>
      <c r="AR5" s="6">
        <v>11742.12</v>
      </c>
      <c r="AS5">
        <v>14998</v>
      </c>
      <c r="AT5">
        <v>0</v>
      </c>
      <c r="AU5">
        <v>164983.31</v>
      </c>
      <c r="AV5">
        <v>55000</v>
      </c>
      <c r="AW5">
        <v>5500</v>
      </c>
      <c r="AX5">
        <v>7326</v>
      </c>
      <c r="AY5" s="6">
        <v>0</v>
      </c>
      <c r="AZ5">
        <v>0</v>
      </c>
      <c r="BA5">
        <v>0</v>
      </c>
      <c r="BB5" s="6">
        <v>29462.53</v>
      </c>
      <c r="BC5">
        <v>67694.78</v>
      </c>
      <c r="BD5">
        <v>4249.4799999999996</v>
      </c>
      <c r="BE5">
        <v>0</v>
      </c>
      <c r="BF5">
        <v>4249.4799999999996</v>
      </c>
      <c r="BG5">
        <v>3629.91</v>
      </c>
      <c r="BH5">
        <v>619.56999999999971</v>
      </c>
      <c r="BI5">
        <f t="shared" si="0"/>
        <v>4249.4799999999996</v>
      </c>
      <c r="BJ5">
        <f t="shared" si="1"/>
        <v>14998</v>
      </c>
      <c r="BK5">
        <f>_xlfn.IFNA(VLOOKUP(A:A,'11月奖金'!A:Q,17,0),0)</f>
        <v>0</v>
      </c>
      <c r="BL5">
        <f t="shared" si="2"/>
        <v>14998</v>
      </c>
    </row>
    <row r="6" spans="1:106" x14ac:dyDescent="0.2">
      <c r="A6">
        <v>9000005</v>
      </c>
      <c r="B6" t="s">
        <v>23</v>
      </c>
      <c r="C6" t="s">
        <v>24</v>
      </c>
      <c r="D6" t="s">
        <v>25</v>
      </c>
      <c r="E6" t="s">
        <v>16</v>
      </c>
      <c r="F6" t="s">
        <v>17</v>
      </c>
      <c r="G6">
        <v>0</v>
      </c>
      <c r="H6">
        <v>0</v>
      </c>
      <c r="I6">
        <v>0</v>
      </c>
      <c r="J6">
        <v>15000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15000</v>
      </c>
      <c r="AG6">
        <v>1134.48</v>
      </c>
      <c r="AH6">
        <v>42.54</v>
      </c>
      <c r="AI6">
        <v>528.9</v>
      </c>
      <c r="AJ6">
        <v>1078</v>
      </c>
      <c r="AK6">
        <v>0</v>
      </c>
      <c r="AL6">
        <v>0</v>
      </c>
      <c r="AM6">
        <v>0</v>
      </c>
      <c r="AN6">
        <v>0</v>
      </c>
      <c r="AO6">
        <v>2</v>
      </c>
      <c r="AP6">
        <v>9</v>
      </c>
      <c r="AQ6">
        <v>421.40000000000032</v>
      </c>
      <c r="AR6" s="6">
        <v>11792.68</v>
      </c>
      <c r="AS6">
        <v>14998</v>
      </c>
      <c r="AT6">
        <v>0</v>
      </c>
      <c r="AU6">
        <v>164983.31</v>
      </c>
      <c r="AV6">
        <v>55000</v>
      </c>
      <c r="AW6">
        <v>11000</v>
      </c>
      <c r="AX6">
        <v>22000</v>
      </c>
      <c r="AY6" s="6">
        <v>0</v>
      </c>
      <c r="AZ6">
        <v>0</v>
      </c>
      <c r="BA6">
        <v>0</v>
      </c>
      <c r="BB6" s="6">
        <v>30052.97</v>
      </c>
      <c r="BC6">
        <v>46930.34</v>
      </c>
      <c r="BD6">
        <v>2173.0300000000002</v>
      </c>
      <c r="BE6">
        <v>0</v>
      </c>
      <c r="BF6">
        <v>2173.0300000000002</v>
      </c>
      <c r="BG6">
        <v>1751.63</v>
      </c>
      <c r="BH6">
        <v>421.40000000000032</v>
      </c>
      <c r="BI6">
        <f t="shared" si="0"/>
        <v>2173.0300000000007</v>
      </c>
      <c r="BJ6">
        <f t="shared" si="1"/>
        <v>14998</v>
      </c>
      <c r="BK6">
        <f>_xlfn.IFNA(VLOOKUP(A:A,'11月奖金'!A:Q,17,0),0)</f>
        <v>0</v>
      </c>
      <c r="BL6">
        <f t="shared" si="2"/>
        <v>14998</v>
      </c>
    </row>
    <row r="7" spans="1:106" x14ac:dyDescent="0.2">
      <c r="A7">
        <v>9000006</v>
      </c>
      <c r="B7" t="s">
        <v>26</v>
      </c>
      <c r="C7" t="s">
        <v>27</v>
      </c>
      <c r="D7" t="s">
        <v>28</v>
      </c>
      <c r="E7" t="s">
        <v>16</v>
      </c>
      <c r="F7" t="s">
        <v>29</v>
      </c>
      <c r="G7">
        <v>0</v>
      </c>
      <c r="H7">
        <v>0</v>
      </c>
      <c r="I7">
        <v>0</v>
      </c>
      <c r="J7">
        <v>15000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15000</v>
      </c>
      <c r="AG7">
        <v>1134.48</v>
      </c>
      <c r="AH7">
        <v>42.54</v>
      </c>
      <c r="AI7">
        <v>811.65</v>
      </c>
      <c r="AJ7">
        <v>1078</v>
      </c>
      <c r="AK7">
        <v>0</v>
      </c>
      <c r="AL7">
        <v>0</v>
      </c>
      <c r="AM7">
        <v>0</v>
      </c>
      <c r="AN7">
        <v>0</v>
      </c>
      <c r="AO7">
        <v>2</v>
      </c>
      <c r="AP7">
        <v>9</v>
      </c>
      <c r="AQ7">
        <v>756.86999999999898</v>
      </c>
      <c r="AR7" s="6">
        <v>11174.46</v>
      </c>
      <c r="AS7">
        <v>14998</v>
      </c>
      <c r="AT7">
        <v>0</v>
      </c>
      <c r="AU7">
        <v>230821.31</v>
      </c>
      <c r="AV7">
        <v>55000</v>
      </c>
      <c r="AW7">
        <v>0</v>
      </c>
      <c r="AX7">
        <v>0</v>
      </c>
      <c r="AY7" s="6">
        <v>0</v>
      </c>
      <c r="AZ7">
        <v>0</v>
      </c>
      <c r="BA7">
        <v>0</v>
      </c>
      <c r="BB7" s="6">
        <v>31183.97</v>
      </c>
      <c r="BC7">
        <v>144637.34</v>
      </c>
      <c r="BD7">
        <v>12007.47</v>
      </c>
      <c r="BE7">
        <v>0</v>
      </c>
      <c r="BF7">
        <v>12007.47</v>
      </c>
      <c r="BG7">
        <v>11250.6</v>
      </c>
      <c r="BH7">
        <v>756.86999999999898</v>
      </c>
      <c r="BI7">
        <f t="shared" si="0"/>
        <v>12007.47</v>
      </c>
      <c r="BJ7">
        <f t="shared" si="1"/>
        <v>14998</v>
      </c>
      <c r="BK7">
        <f>_xlfn.IFNA(VLOOKUP(A:A,'11月奖金'!A:Q,17,0),0)</f>
        <v>0</v>
      </c>
      <c r="BL7">
        <f t="shared" si="2"/>
        <v>14998</v>
      </c>
    </row>
    <row r="8" spans="1:106" x14ac:dyDescent="0.2">
      <c r="A8">
        <v>9000007</v>
      </c>
      <c r="B8" t="s">
        <v>30</v>
      </c>
      <c r="C8" t="s">
        <v>31</v>
      </c>
      <c r="D8" t="s">
        <v>32</v>
      </c>
      <c r="E8" t="s">
        <v>16</v>
      </c>
      <c r="F8" t="s">
        <v>29</v>
      </c>
      <c r="G8">
        <v>0</v>
      </c>
      <c r="H8">
        <v>0</v>
      </c>
      <c r="I8">
        <v>0</v>
      </c>
      <c r="J8">
        <v>15000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15000</v>
      </c>
      <c r="AG8">
        <v>1134.48</v>
      </c>
      <c r="AH8">
        <v>42.54</v>
      </c>
      <c r="AI8">
        <v>811.65</v>
      </c>
      <c r="AJ8">
        <v>1078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393.32999999999993</v>
      </c>
      <c r="AR8" s="6">
        <v>11540</v>
      </c>
      <c r="AS8">
        <v>15000</v>
      </c>
      <c r="AT8">
        <v>0</v>
      </c>
      <c r="AU8">
        <v>230901.31</v>
      </c>
      <c r="AV8">
        <v>55000</v>
      </c>
      <c r="AW8">
        <v>11000</v>
      </c>
      <c r="AX8">
        <v>22000</v>
      </c>
      <c r="AY8" s="6">
        <v>0</v>
      </c>
      <c r="AZ8">
        <v>0</v>
      </c>
      <c r="BA8">
        <v>0</v>
      </c>
      <c r="BB8" s="6">
        <v>31181.97</v>
      </c>
      <c r="BC8">
        <v>111719.34</v>
      </c>
      <c r="BD8">
        <v>8651.93</v>
      </c>
      <c r="BE8">
        <v>0</v>
      </c>
      <c r="BF8">
        <v>8651.93</v>
      </c>
      <c r="BG8">
        <v>8258.6</v>
      </c>
      <c r="BH8">
        <v>393.32999999999993</v>
      </c>
      <c r="BI8">
        <f t="shared" si="0"/>
        <v>8651.93</v>
      </c>
      <c r="BJ8">
        <f t="shared" si="1"/>
        <v>15000</v>
      </c>
      <c r="BK8">
        <f>_xlfn.IFNA(VLOOKUP(A:A,'11月奖金'!A:Q,17,0),0)</f>
        <v>0</v>
      </c>
      <c r="BL8">
        <f t="shared" si="2"/>
        <v>15000</v>
      </c>
    </row>
    <row r="9" spans="1:106" x14ac:dyDescent="0.2">
      <c r="A9">
        <v>9000008</v>
      </c>
      <c r="B9" t="s">
        <v>33</v>
      </c>
      <c r="C9" t="s">
        <v>34</v>
      </c>
      <c r="D9" t="s">
        <v>35</v>
      </c>
      <c r="E9" t="s">
        <v>16</v>
      </c>
      <c r="F9" t="s">
        <v>17</v>
      </c>
      <c r="G9">
        <v>0</v>
      </c>
      <c r="H9">
        <v>0</v>
      </c>
      <c r="I9">
        <v>0</v>
      </c>
      <c r="J9">
        <v>15000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15000</v>
      </c>
      <c r="AG9">
        <v>1134.48</v>
      </c>
      <c r="AH9">
        <v>42.54</v>
      </c>
      <c r="AI9">
        <v>599.79999999999995</v>
      </c>
      <c r="AJ9">
        <v>1078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614.50999999999976</v>
      </c>
      <c r="AR9" s="6">
        <v>11530.67</v>
      </c>
      <c r="AS9">
        <v>15000</v>
      </c>
      <c r="AT9">
        <v>0</v>
      </c>
      <c r="AU9">
        <v>165003.31</v>
      </c>
      <c r="AV9">
        <v>55000</v>
      </c>
      <c r="AW9">
        <v>0</v>
      </c>
      <c r="AX9">
        <v>11000</v>
      </c>
      <c r="AY9" s="6">
        <v>0</v>
      </c>
      <c r="AZ9">
        <v>0</v>
      </c>
      <c r="BA9">
        <v>0</v>
      </c>
      <c r="BB9" s="6">
        <v>30334.57</v>
      </c>
      <c r="BC9">
        <v>68668.739999999991</v>
      </c>
      <c r="BD9">
        <v>4346.87</v>
      </c>
      <c r="BE9">
        <v>0</v>
      </c>
      <c r="BF9">
        <v>4346.87</v>
      </c>
      <c r="BG9">
        <v>3732.36</v>
      </c>
      <c r="BH9">
        <v>614.50999999999976</v>
      </c>
      <c r="BI9">
        <f t="shared" si="0"/>
        <v>4346.87</v>
      </c>
      <c r="BJ9">
        <f t="shared" si="1"/>
        <v>15000</v>
      </c>
      <c r="BK9">
        <f>_xlfn.IFNA(VLOOKUP(A:A,'11月奖金'!A:Q,17,0),0)</f>
        <v>0</v>
      </c>
      <c r="BL9">
        <f t="shared" si="2"/>
        <v>15000</v>
      </c>
    </row>
    <row r="10" spans="1:106" x14ac:dyDescent="0.2">
      <c r="A10">
        <v>9000101</v>
      </c>
      <c r="B10" t="s">
        <v>36</v>
      </c>
      <c r="C10" t="s">
        <v>37</v>
      </c>
      <c r="D10" t="s">
        <v>38</v>
      </c>
      <c r="E10" t="s">
        <v>39</v>
      </c>
      <c r="F10" t="s">
        <v>29</v>
      </c>
      <c r="G10">
        <v>0</v>
      </c>
      <c r="H10">
        <v>0</v>
      </c>
      <c r="I10">
        <v>0</v>
      </c>
      <c r="J10">
        <v>5667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300</v>
      </c>
      <c r="W10">
        <v>33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6000</v>
      </c>
      <c r="AG10">
        <v>1134.48</v>
      </c>
      <c r="AH10">
        <v>42.54</v>
      </c>
      <c r="AI10">
        <v>687.63</v>
      </c>
      <c r="AJ10">
        <v>1078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9</v>
      </c>
      <c r="AQ10">
        <v>555.53000000000065</v>
      </c>
      <c r="AR10" s="6">
        <v>2499.8200000000002</v>
      </c>
      <c r="AS10">
        <v>13498</v>
      </c>
      <c r="AT10">
        <v>7500</v>
      </c>
      <c r="AU10">
        <v>208443.99</v>
      </c>
      <c r="AV10">
        <v>55000</v>
      </c>
      <c r="AW10">
        <v>0</v>
      </c>
      <c r="AX10">
        <v>0</v>
      </c>
      <c r="AY10" s="6">
        <v>0</v>
      </c>
      <c r="AZ10">
        <v>0</v>
      </c>
      <c r="BA10">
        <v>0</v>
      </c>
      <c r="BB10" s="6">
        <v>30687.89</v>
      </c>
      <c r="BC10">
        <v>122756.1</v>
      </c>
      <c r="BD10">
        <v>9755.61</v>
      </c>
      <c r="BE10">
        <v>0</v>
      </c>
      <c r="BF10">
        <v>9755.61</v>
      </c>
      <c r="BG10">
        <v>9200.08</v>
      </c>
      <c r="BH10">
        <v>555.53000000000065</v>
      </c>
      <c r="BI10">
        <f t="shared" si="0"/>
        <v>9755.61</v>
      </c>
      <c r="BJ10">
        <f t="shared" si="1"/>
        <v>13498</v>
      </c>
      <c r="BK10">
        <f>_xlfn.IFNA(VLOOKUP(A:A,'11月奖金'!A:Q,17,0),0)</f>
        <v>11327.56</v>
      </c>
      <c r="BL10">
        <f t="shared" si="2"/>
        <v>24825.559999999998</v>
      </c>
    </row>
    <row r="11" spans="1:106" x14ac:dyDescent="0.2">
      <c r="A11">
        <v>9000102</v>
      </c>
      <c r="B11" t="s">
        <v>40</v>
      </c>
      <c r="C11" t="s">
        <v>41</v>
      </c>
      <c r="D11" t="s">
        <v>42</v>
      </c>
      <c r="E11" t="s">
        <v>4942</v>
      </c>
      <c r="F11" t="s">
        <v>29</v>
      </c>
      <c r="G11">
        <v>0</v>
      </c>
      <c r="H11">
        <v>0</v>
      </c>
      <c r="I11">
        <v>0</v>
      </c>
      <c r="J11">
        <v>4534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300</v>
      </c>
      <c r="W11">
        <v>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4867</v>
      </c>
      <c r="AG11">
        <v>1134.48</v>
      </c>
      <c r="AH11">
        <v>42.54</v>
      </c>
      <c r="AI11">
        <v>561.17999999999995</v>
      </c>
      <c r="AJ11">
        <v>1078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9</v>
      </c>
      <c r="AQ11">
        <v>69.9699999999998</v>
      </c>
      <c r="AR11" s="6">
        <v>1978.83</v>
      </c>
      <c r="AS11">
        <v>11315</v>
      </c>
      <c r="AT11">
        <v>6450</v>
      </c>
      <c r="AU11">
        <v>166653.62</v>
      </c>
      <c r="AV11">
        <v>55000</v>
      </c>
      <c r="AW11">
        <v>0</v>
      </c>
      <c r="AX11">
        <v>0</v>
      </c>
      <c r="AY11" s="6">
        <v>0</v>
      </c>
      <c r="AZ11">
        <v>0</v>
      </c>
      <c r="BA11">
        <v>0</v>
      </c>
      <c r="BB11" s="6">
        <v>25226.53</v>
      </c>
      <c r="BC11">
        <v>86427.09</v>
      </c>
      <c r="BD11">
        <v>6122.71</v>
      </c>
      <c r="BE11">
        <v>4898.17</v>
      </c>
      <c r="BF11">
        <v>1224.54</v>
      </c>
      <c r="BG11">
        <v>1154.57</v>
      </c>
      <c r="BH11">
        <v>69.9699999999998</v>
      </c>
      <c r="BI11">
        <f t="shared" si="0"/>
        <v>1224.5399999999997</v>
      </c>
      <c r="BJ11">
        <f t="shared" si="1"/>
        <v>11315</v>
      </c>
      <c r="BK11">
        <f>_xlfn.IFNA(VLOOKUP(A:A,'11月奖金'!A:Q,17,0),0)</f>
        <v>9016.59</v>
      </c>
      <c r="BL11">
        <f t="shared" si="2"/>
        <v>20331.59</v>
      </c>
    </row>
    <row r="12" spans="1:106" x14ac:dyDescent="0.2">
      <c r="A12">
        <v>9000103</v>
      </c>
      <c r="B12" t="s">
        <v>43</v>
      </c>
      <c r="C12" t="s">
        <v>44</v>
      </c>
      <c r="D12" t="s">
        <v>45</v>
      </c>
      <c r="E12" t="s">
        <v>46</v>
      </c>
      <c r="F12" t="s">
        <v>29</v>
      </c>
      <c r="G12">
        <v>0</v>
      </c>
      <c r="H12">
        <v>0</v>
      </c>
      <c r="I12">
        <v>0</v>
      </c>
      <c r="J12">
        <v>4534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300</v>
      </c>
      <c r="W12">
        <v>33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4867</v>
      </c>
      <c r="AG12">
        <v>1134.48</v>
      </c>
      <c r="AH12">
        <v>42.54</v>
      </c>
      <c r="AI12">
        <v>579.32000000000005</v>
      </c>
      <c r="AJ12">
        <v>1078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9</v>
      </c>
      <c r="AQ12">
        <v>148.06999999999971</v>
      </c>
      <c r="AR12" s="6">
        <v>1882.59</v>
      </c>
      <c r="AS12">
        <v>11315</v>
      </c>
      <c r="AT12">
        <v>6450</v>
      </c>
      <c r="AU12">
        <v>168186.32</v>
      </c>
      <c r="AV12">
        <v>55000</v>
      </c>
      <c r="AW12">
        <v>11000</v>
      </c>
      <c r="AX12">
        <v>11000</v>
      </c>
      <c r="AY12" s="6">
        <v>0</v>
      </c>
      <c r="AZ12">
        <v>0</v>
      </c>
      <c r="BA12">
        <v>0</v>
      </c>
      <c r="BB12" s="6">
        <v>28306.52</v>
      </c>
      <c r="BC12">
        <v>62879.8</v>
      </c>
      <c r="BD12">
        <v>3767.98</v>
      </c>
      <c r="BE12">
        <v>0</v>
      </c>
      <c r="BF12">
        <v>3767.98</v>
      </c>
      <c r="BG12">
        <v>3619.91</v>
      </c>
      <c r="BH12">
        <v>148.06999999999971</v>
      </c>
      <c r="BI12">
        <f t="shared" si="0"/>
        <v>3767.9799999999996</v>
      </c>
      <c r="BJ12">
        <f t="shared" si="1"/>
        <v>11315</v>
      </c>
      <c r="BK12">
        <f>_xlfn.IFNA(VLOOKUP(A:A,'11月奖金'!A:Q,17,0),0)</f>
        <v>8970.99</v>
      </c>
      <c r="BL12">
        <f t="shared" si="2"/>
        <v>20285.989999999998</v>
      </c>
    </row>
    <row r="13" spans="1:106" x14ac:dyDescent="0.2">
      <c r="A13">
        <v>9000104</v>
      </c>
      <c r="B13" t="s">
        <v>47</v>
      </c>
      <c r="C13" t="s">
        <v>48</v>
      </c>
      <c r="D13" t="s">
        <v>49</v>
      </c>
      <c r="E13" s="37" t="s">
        <v>3315</v>
      </c>
      <c r="F13" t="s">
        <v>29</v>
      </c>
      <c r="G13">
        <v>0</v>
      </c>
      <c r="H13">
        <v>0</v>
      </c>
      <c r="I13">
        <v>0</v>
      </c>
      <c r="J13">
        <v>5667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300</v>
      </c>
      <c r="W13">
        <v>33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6000</v>
      </c>
      <c r="AG13">
        <v>1134.48</v>
      </c>
      <c r="AH13">
        <v>42.54</v>
      </c>
      <c r="AI13">
        <v>589.13</v>
      </c>
      <c r="AJ13">
        <v>1078</v>
      </c>
      <c r="AK13">
        <v>0</v>
      </c>
      <c r="AL13">
        <v>0</v>
      </c>
      <c r="AM13">
        <v>0</v>
      </c>
      <c r="AN13">
        <v>0</v>
      </c>
      <c r="AO13">
        <v>2</v>
      </c>
      <c r="AP13">
        <v>9</v>
      </c>
      <c r="AQ13">
        <v>365.38000000000011</v>
      </c>
      <c r="AR13" s="6">
        <v>2788.47</v>
      </c>
      <c r="AS13">
        <v>13498</v>
      </c>
      <c r="AT13">
        <v>7500</v>
      </c>
      <c r="AU13">
        <v>208399.01</v>
      </c>
      <c r="AV13">
        <v>55000</v>
      </c>
      <c r="AW13">
        <v>11000</v>
      </c>
      <c r="AX13">
        <v>11000</v>
      </c>
      <c r="AY13" s="6">
        <v>0</v>
      </c>
      <c r="AZ13">
        <v>0</v>
      </c>
      <c r="BA13">
        <v>0</v>
      </c>
      <c r="BB13" s="6">
        <v>30293.89</v>
      </c>
      <c r="BC13">
        <v>101105.12</v>
      </c>
      <c r="BD13">
        <v>7590.51</v>
      </c>
      <c r="BE13">
        <v>0</v>
      </c>
      <c r="BF13">
        <v>7590.51</v>
      </c>
      <c r="BG13">
        <v>7225.13</v>
      </c>
      <c r="BH13">
        <v>365.38000000000011</v>
      </c>
      <c r="BI13">
        <f t="shared" si="0"/>
        <v>7590.51</v>
      </c>
      <c r="BJ13">
        <f t="shared" si="1"/>
        <v>13498</v>
      </c>
      <c r="BK13">
        <f>_xlfn.IFNA(VLOOKUP(A:A,'11月奖金'!A:Q,17,0),0)</f>
        <v>11271.8</v>
      </c>
      <c r="BL13">
        <f t="shared" si="2"/>
        <v>24769.8</v>
      </c>
    </row>
    <row r="14" spans="1:106" x14ac:dyDescent="0.2">
      <c r="A14">
        <v>9000105</v>
      </c>
      <c r="B14" t="s">
        <v>51</v>
      </c>
      <c r="C14" t="s">
        <v>52</v>
      </c>
      <c r="D14" t="s">
        <v>53</v>
      </c>
      <c r="E14" t="s">
        <v>54</v>
      </c>
      <c r="F14" t="s">
        <v>29</v>
      </c>
      <c r="G14">
        <v>0</v>
      </c>
      <c r="H14">
        <v>0</v>
      </c>
      <c r="I14">
        <v>0</v>
      </c>
      <c r="J14">
        <v>4534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300</v>
      </c>
      <c r="W14">
        <v>33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4867</v>
      </c>
      <c r="AG14">
        <v>1134.48</v>
      </c>
      <c r="AH14">
        <v>42.54</v>
      </c>
      <c r="AI14">
        <v>570.25</v>
      </c>
      <c r="AJ14">
        <v>1078</v>
      </c>
      <c r="AK14">
        <v>0</v>
      </c>
      <c r="AL14">
        <v>0</v>
      </c>
      <c r="AM14">
        <v>0</v>
      </c>
      <c r="AN14">
        <v>0</v>
      </c>
      <c r="AO14">
        <v>2</v>
      </c>
      <c r="AP14">
        <v>9</v>
      </c>
      <c r="AQ14">
        <v>201.96999999999929</v>
      </c>
      <c r="AR14" s="6">
        <v>1837.76</v>
      </c>
      <c r="AS14">
        <v>11345</v>
      </c>
      <c r="AT14">
        <v>6480</v>
      </c>
      <c r="AU14">
        <v>166893.07999999999</v>
      </c>
      <c r="AV14">
        <v>55000</v>
      </c>
      <c r="AW14">
        <v>5500</v>
      </c>
      <c r="AX14">
        <v>11000</v>
      </c>
      <c r="AY14" s="6">
        <v>0</v>
      </c>
      <c r="AZ14">
        <v>0</v>
      </c>
      <c r="BA14">
        <v>0</v>
      </c>
      <c r="BB14" s="6">
        <v>25409.37</v>
      </c>
      <c r="BC14">
        <v>69983.709999999992</v>
      </c>
      <c r="BD14">
        <v>4478.37</v>
      </c>
      <c r="BE14">
        <v>0</v>
      </c>
      <c r="BF14">
        <v>4478.37</v>
      </c>
      <c r="BG14">
        <v>4276.4000000000005</v>
      </c>
      <c r="BH14">
        <v>201.96999999999929</v>
      </c>
      <c r="BI14">
        <f t="shared" si="0"/>
        <v>4478.37</v>
      </c>
      <c r="BJ14">
        <f t="shared" si="1"/>
        <v>11345</v>
      </c>
      <c r="BK14">
        <f>_xlfn.IFNA(VLOOKUP(A:A,'11月奖金'!A:Q,17,0),0)</f>
        <v>9016.32</v>
      </c>
      <c r="BL14">
        <f t="shared" si="2"/>
        <v>20361.32</v>
      </c>
    </row>
    <row r="15" spans="1:106" x14ac:dyDescent="0.2">
      <c r="A15">
        <v>9000106</v>
      </c>
      <c r="B15" t="s">
        <v>55</v>
      </c>
      <c r="C15" t="s">
        <v>56</v>
      </c>
      <c r="D15" t="s">
        <v>57</v>
      </c>
      <c r="E15" t="s">
        <v>54</v>
      </c>
      <c r="F15" t="s">
        <v>29</v>
      </c>
      <c r="G15">
        <v>0</v>
      </c>
      <c r="H15">
        <v>0</v>
      </c>
      <c r="I15">
        <v>0</v>
      </c>
      <c r="J15">
        <v>4534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300</v>
      </c>
      <c r="W15">
        <v>33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4867</v>
      </c>
      <c r="AG15">
        <v>1134.48</v>
      </c>
      <c r="AH15">
        <v>42.54</v>
      </c>
      <c r="AI15">
        <v>579.32000000000005</v>
      </c>
      <c r="AJ15">
        <v>1078</v>
      </c>
      <c r="AK15">
        <v>0</v>
      </c>
      <c r="AL15">
        <v>0</v>
      </c>
      <c r="AM15">
        <v>0</v>
      </c>
      <c r="AN15">
        <v>0</v>
      </c>
      <c r="AO15">
        <v>2</v>
      </c>
      <c r="AP15">
        <v>9</v>
      </c>
      <c r="AQ15">
        <v>348.07000000000062</v>
      </c>
      <c r="AR15" s="6">
        <v>1682.59</v>
      </c>
      <c r="AS15">
        <v>11315</v>
      </c>
      <c r="AT15">
        <v>6450</v>
      </c>
      <c r="AU15">
        <v>169075.94</v>
      </c>
      <c r="AV15">
        <v>55000</v>
      </c>
      <c r="AW15">
        <v>0</v>
      </c>
      <c r="AX15">
        <v>0</v>
      </c>
      <c r="AY15" s="6">
        <v>0</v>
      </c>
      <c r="AZ15">
        <v>0</v>
      </c>
      <c r="BA15">
        <v>0</v>
      </c>
      <c r="BB15" s="6">
        <v>30254.65</v>
      </c>
      <c r="BC15">
        <v>83821.290000000008</v>
      </c>
      <c r="BD15">
        <v>5862.13</v>
      </c>
      <c r="BE15">
        <v>0</v>
      </c>
      <c r="BF15">
        <v>5862.13</v>
      </c>
      <c r="BG15">
        <v>5514.0599999999986</v>
      </c>
      <c r="BH15">
        <v>348.07000000000062</v>
      </c>
      <c r="BI15">
        <f t="shared" si="0"/>
        <v>5862.1299999999992</v>
      </c>
      <c r="BJ15">
        <f t="shared" si="1"/>
        <v>11315</v>
      </c>
      <c r="BK15">
        <f>_xlfn.IFNA(VLOOKUP(A:A,'11月奖金'!A:Q,17,0),0)</f>
        <v>8971.5300000000007</v>
      </c>
      <c r="BL15">
        <f t="shared" si="2"/>
        <v>20286.53</v>
      </c>
    </row>
    <row r="16" spans="1:106" x14ac:dyDescent="0.2">
      <c r="A16">
        <v>9000107</v>
      </c>
      <c r="B16" t="s">
        <v>58</v>
      </c>
      <c r="C16" t="s">
        <v>59</v>
      </c>
      <c r="D16" t="s">
        <v>60</v>
      </c>
      <c r="E16" t="s">
        <v>61</v>
      </c>
      <c r="F16" t="s">
        <v>29</v>
      </c>
      <c r="G16">
        <v>0</v>
      </c>
      <c r="H16">
        <v>0</v>
      </c>
      <c r="I16">
        <v>0</v>
      </c>
      <c r="J16">
        <v>5667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300</v>
      </c>
      <c r="W16">
        <v>33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6000</v>
      </c>
      <c r="AG16">
        <v>1134.48</v>
      </c>
      <c r="AH16">
        <v>42.54</v>
      </c>
      <c r="AI16">
        <v>704.63</v>
      </c>
      <c r="AJ16">
        <v>1078</v>
      </c>
      <c r="AK16">
        <v>0</v>
      </c>
      <c r="AL16">
        <v>0</v>
      </c>
      <c r="AM16">
        <v>0</v>
      </c>
      <c r="AN16">
        <v>0</v>
      </c>
      <c r="AO16">
        <v>2</v>
      </c>
      <c r="AP16">
        <v>9</v>
      </c>
      <c r="AQ16">
        <v>453.84000000000009</v>
      </c>
      <c r="AR16" s="6">
        <v>2584.5100000000002</v>
      </c>
      <c r="AS16">
        <v>13498</v>
      </c>
      <c r="AT16">
        <v>7500</v>
      </c>
      <c r="AU16">
        <v>207347.56</v>
      </c>
      <c r="AV16">
        <v>55000</v>
      </c>
      <c r="AW16">
        <v>0</v>
      </c>
      <c r="AX16">
        <v>11000</v>
      </c>
      <c r="AY16" s="6">
        <v>0</v>
      </c>
      <c r="AZ16">
        <v>0</v>
      </c>
      <c r="BA16">
        <v>0</v>
      </c>
      <c r="BB16" s="6">
        <v>30755.89</v>
      </c>
      <c r="BC16">
        <v>110591.67</v>
      </c>
      <c r="BD16">
        <v>8539.17</v>
      </c>
      <c r="BE16">
        <v>0</v>
      </c>
      <c r="BF16">
        <v>8539.17</v>
      </c>
      <c r="BG16">
        <v>8085.33</v>
      </c>
      <c r="BH16">
        <v>453.84000000000009</v>
      </c>
      <c r="BI16">
        <f t="shared" si="0"/>
        <v>8539.17</v>
      </c>
      <c r="BJ16">
        <f t="shared" si="1"/>
        <v>13498</v>
      </c>
      <c r="BK16">
        <f>_xlfn.IFNA(VLOOKUP(A:A,'11月奖金'!A:Q,17,0),0)</f>
        <v>11172.98</v>
      </c>
      <c r="BL16">
        <f t="shared" si="2"/>
        <v>24670.98</v>
      </c>
    </row>
    <row r="17" spans="1:64" x14ac:dyDescent="0.2">
      <c r="A17">
        <v>9000108</v>
      </c>
      <c r="B17" t="s">
        <v>62</v>
      </c>
      <c r="C17" t="s">
        <v>63</v>
      </c>
      <c r="D17" t="s">
        <v>64</v>
      </c>
      <c r="E17" t="s">
        <v>4942</v>
      </c>
      <c r="F17" t="s">
        <v>29</v>
      </c>
      <c r="G17">
        <v>0</v>
      </c>
      <c r="H17">
        <v>0</v>
      </c>
      <c r="I17">
        <v>0</v>
      </c>
      <c r="J17">
        <v>5667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300</v>
      </c>
      <c r="W17">
        <v>33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6000</v>
      </c>
      <c r="AG17">
        <v>1134.48</v>
      </c>
      <c r="AH17">
        <v>42.54</v>
      </c>
      <c r="AI17">
        <v>686.95</v>
      </c>
      <c r="AJ17">
        <v>1078</v>
      </c>
      <c r="AK17">
        <v>0</v>
      </c>
      <c r="AL17">
        <v>0</v>
      </c>
      <c r="AM17">
        <v>0</v>
      </c>
      <c r="AN17">
        <v>0</v>
      </c>
      <c r="AO17">
        <v>2</v>
      </c>
      <c r="AP17">
        <v>9</v>
      </c>
      <c r="AQ17">
        <v>555.60000000000036</v>
      </c>
      <c r="AR17" s="6">
        <v>2500.4299999999998</v>
      </c>
      <c r="AS17">
        <v>13498</v>
      </c>
      <c r="AT17">
        <v>7500</v>
      </c>
      <c r="AU17">
        <v>207424.71</v>
      </c>
      <c r="AV17">
        <v>55000</v>
      </c>
      <c r="AW17">
        <v>0</v>
      </c>
      <c r="AX17">
        <v>0</v>
      </c>
      <c r="AY17" s="6">
        <v>0</v>
      </c>
      <c r="AZ17">
        <v>0</v>
      </c>
      <c r="BA17">
        <v>0</v>
      </c>
      <c r="BB17" s="6">
        <v>30685.17</v>
      </c>
      <c r="BC17">
        <v>121739.54</v>
      </c>
      <c r="BD17">
        <v>9653.9500000000007</v>
      </c>
      <c r="BE17">
        <v>0</v>
      </c>
      <c r="BF17">
        <v>9653.9500000000007</v>
      </c>
      <c r="BG17">
        <v>9098.35</v>
      </c>
      <c r="BH17">
        <v>555.60000000000036</v>
      </c>
      <c r="BI17">
        <f t="shared" si="0"/>
        <v>9653.9500000000007</v>
      </c>
      <c r="BJ17">
        <f t="shared" si="1"/>
        <v>13498</v>
      </c>
      <c r="BK17">
        <f>_xlfn.IFNA(VLOOKUP(A:A,'11月奖金'!A:Q,17,0),0)</f>
        <v>11211.51</v>
      </c>
      <c r="BL17">
        <f t="shared" si="2"/>
        <v>24709.510000000002</v>
      </c>
    </row>
    <row r="18" spans="1:64" x14ac:dyDescent="0.2">
      <c r="A18">
        <v>9000109</v>
      </c>
      <c r="B18" t="s">
        <v>65</v>
      </c>
      <c r="C18" t="s">
        <v>66</v>
      </c>
      <c r="D18" t="s">
        <v>67</v>
      </c>
      <c r="E18" t="s">
        <v>61</v>
      </c>
      <c r="F18" t="s">
        <v>29</v>
      </c>
      <c r="G18">
        <v>0</v>
      </c>
      <c r="H18">
        <v>0</v>
      </c>
      <c r="I18">
        <v>0</v>
      </c>
      <c r="J18">
        <v>4534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300</v>
      </c>
      <c r="W18">
        <v>33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4867</v>
      </c>
      <c r="AG18">
        <v>1134.48</v>
      </c>
      <c r="AH18">
        <v>42.54</v>
      </c>
      <c r="AI18">
        <v>561.17999999999995</v>
      </c>
      <c r="AJ18">
        <v>1078</v>
      </c>
      <c r="AK18">
        <v>0</v>
      </c>
      <c r="AL18">
        <v>0</v>
      </c>
      <c r="AM18">
        <v>0</v>
      </c>
      <c r="AN18">
        <v>0</v>
      </c>
      <c r="AO18">
        <v>2</v>
      </c>
      <c r="AP18">
        <v>9</v>
      </c>
      <c r="AQ18">
        <v>349.88000000000011</v>
      </c>
      <c r="AR18" s="6">
        <v>1698.92</v>
      </c>
      <c r="AS18">
        <v>11315</v>
      </c>
      <c r="AT18">
        <v>6450</v>
      </c>
      <c r="AU18">
        <v>168023</v>
      </c>
      <c r="AV18">
        <v>55000</v>
      </c>
      <c r="AW18">
        <v>0</v>
      </c>
      <c r="AX18">
        <v>0</v>
      </c>
      <c r="AY18" s="6">
        <v>0</v>
      </c>
      <c r="AZ18">
        <v>0</v>
      </c>
      <c r="BA18">
        <v>0</v>
      </c>
      <c r="BB18" s="6">
        <v>30182.09</v>
      </c>
      <c r="BC18">
        <v>82840.91</v>
      </c>
      <c r="BD18">
        <v>5764.09</v>
      </c>
      <c r="BE18">
        <v>0</v>
      </c>
      <c r="BF18">
        <v>5764.09</v>
      </c>
      <c r="BG18">
        <v>5414.21</v>
      </c>
      <c r="BH18">
        <v>349.88000000000011</v>
      </c>
      <c r="BI18">
        <f t="shared" si="0"/>
        <v>5764.09</v>
      </c>
      <c r="BJ18">
        <f t="shared" si="1"/>
        <v>11315</v>
      </c>
      <c r="BK18">
        <f>_xlfn.IFNA(VLOOKUP(A:A,'11月奖金'!A:Q,17,0),0)</f>
        <v>8941.7999999999993</v>
      </c>
      <c r="BL18">
        <f t="shared" si="2"/>
        <v>20256.8</v>
      </c>
    </row>
    <row r="19" spans="1:64" x14ac:dyDescent="0.2">
      <c r="A19">
        <v>9000110</v>
      </c>
      <c r="B19" t="s">
        <v>68</v>
      </c>
      <c r="C19" t="s">
        <v>69</v>
      </c>
      <c r="D19" t="s">
        <v>70</v>
      </c>
      <c r="E19" t="s">
        <v>71</v>
      </c>
      <c r="F19" t="s">
        <v>29</v>
      </c>
      <c r="G19">
        <v>0</v>
      </c>
      <c r="H19">
        <v>0</v>
      </c>
      <c r="I19">
        <v>0</v>
      </c>
      <c r="J19">
        <v>5667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300</v>
      </c>
      <c r="W19">
        <v>33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6000</v>
      </c>
      <c r="AG19">
        <v>1134.48</v>
      </c>
      <c r="AH19">
        <v>42.54</v>
      </c>
      <c r="AI19">
        <v>698.97</v>
      </c>
      <c r="AJ19">
        <v>1078</v>
      </c>
      <c r="AK19">
        <v>0</v>
      </c>
      <c r="AL19">
        <v>0</v>
      </c>
      <c r="AM19">
        <v>0</v>
      </c>
      <c r="AN19">
        <v>0</v>
      </c>
      <c r="AO19">
        <v>2</v>
      </c>
      <c r="AP19">
        <v>9</v>
      </c>
      <c r="AQ19">
        <v>314.40000000000049</v>
      </c>
      <c r="AR19" s="6">
        <v>2729.61</v>
      </c>
      <c r="AS19">
        <v>13498</v>
      </c>
      <c r="AT19">
        <v>7500</v>
      </c>
      <c r="AU19">
        <v>208925.35</v>
      </c>
      <c r="AV19">
        <v>55000</v>
      </c>
      <c r="AW19">
        <v>11000</v>
      </c>
      <c r="AX19">
        <v>11000</v>
      </c>
      <c r="AY19" s="6">
        <v>1200</v>
      </c>
      <c r="AZ19">
        <v>0</v>
      </c>
      <c r="BA19">
        <v>0</v>
      </c>
      <c r="BB19" s="6">
        <v>30733.25</v>
      </c>
      <c r="BC19">
        <v>99992.1</v>
      </c>
      <c r="BD19">
        <v>7479.21</v>
      </c>
      <c r="BE19">
        <v>0</v>
      </c>
      <c r="BF19">
        <v>7479.21</v>
      </c>
      <c r="BG19">
        <v>7164.8099999999986</v>
      </c>
      <c r="BH19">
        <v>314.40000000000049</v>
      </c>
      <c r="BI19">
        <f t="shared" si="0"/>
        <v>7479.2099999999991</v>
      </c>
      <c r="BJ19">
        <f t="shared" si="1"/>
        <v>13498</v>
      </c>
      <c r="BK19">
        <f>_xlfn.IFNA(VLOOKUP(A:A,'11月奖金'!A:Q,17,0),0)</f>
        <v>11215.7</v>
      </c>
      <c r="BL19">
        <f t="shared" si="2"/>
        <v>24713.7</v>
      </c>
    </row>
    <row r="20" spans="1:64" x14ac:dyDescent="0.2">
      <c r="A20">
        <v>9000111</v>
      </c>
      <c r="B20" t="s">
        <v>72</v>
      </c>
      <c r="C20" t="s">
        <v>73</v>
      </c>
      <c r="D20" t="s">
        <v>74</v>
      </c>
      <c r="E20" t="s">
        <v>75</v>
      </c>
      <c r="F20" t="s">
        <v>29</v>
      </c>
      <c r="G20">
        <v>0</v>
      </c>
      <c r="H20">
        <v>0</v>
      </c>
      <c r="I20">
        <v>0</v>
      </c>
      <c r="J20">
        <v>4534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300</v>
      </c>
      <c r="W20">
        <v>33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4867</v>
      </c>
      <c r="AG20">
        <v>1134.48</v>
      </c>
      <c r="AH20">
        <v>42.54</v>
      </c>
      <c r="AI20">
        <v>561.17999999999995</v>
      </c>
      <c r="AJ20">
        <v>1078</v>
      </c>
      <c r="AK20">
        <v>0</v>
      </c>
      <c r="AL20">
        <v>0</v>
      </c>
      <c r="AM20">
        <v>0</v>
      </c>
      <c r="AN20">
        <v>0</v>
      </c>
      <c r="AO20">
        <v>2</v>
      </c>
      <c r="AP20">
        <v>9</v>
      </c>
      <c r="AQ20">
        <v>49.880000000000109</v>
      </c>
      <c r="AR20" s="6">
        <v>1998.92</v>
      </c>
      <c r="AS20">
        <v>11315</v>
      </c>
      <c r="AT20">
        <v>6450</v>
      </c>
      <c r="AU20">
        <v>169623.23</v>
      </c>
      <c r="AV20">
        <v>55000</v>
      </c>
      <c r="AW20">
        <v>11000</v>
      </c>
      <c r="AX20">
        <v>11000</v>
      </c>
      <c r="AY20" s="6">
        <v>0</v>
      </c>
      <c r="AZ20">
        <v>11000</v>
      </c>
      <c r="BA20">
        <v>0</v>
      </c>
      <c r="BB20" s="6">
        <v>30182.09</v>
      </c>
      <c r="BC20">
        <v>51441.140000000007</v>
      </c>
      <c r="BD20">
        <v>2624.11</v>
      </c>
      <c r="BE20">
        <v>0</v>
      </c>
      <c r="BF20">
        <v>2624.11</v>
      </c>
      <c r="BG20">
        <v>2574.23</v>
      </c>
      <c r="BH20">
        <v>49.880000000000109</v>
      </c>
      <c r="BI20">
        <f t="shared" si="0"/>
        <v>2624.11</v>
      </c>
      <c r="BJ20">
        <f t="shared" si="1"/>
        <v>11315</v>
      </c>
      <c r="BK20">
        <f>_xlfn.IFNA(VLOOKUP(A:A,'11月奖金'!A:Q,17,0),0)</f>
        <v>9061.65</v>
      </c>
      <c r="BL20">
        <f t="shared" si="2"/>
        <v>20376.650000000001</v>
      </c>
    </row>
    <row r="21" spans="1:64" x14ac:dyDescent="0.2">
      <c r="A21">
        <v>9000112</v>
      </c>
      <c r="B21" t="s">
        <v>76</v>
      </c>
      <c r="C21" t="s">
        <v>77</v>
      </c>
      <c r="D21" t="s">
        <v>78</v>
      </c>
      <c r="E21" t="s">
        <v>71</v>
      </c>
      <c r="F21" t="s">
        <v>29</v>
      </c>
      <c r="G21">
        <v>0</v>
      </c>
      <c r="H21">
        <v>0</v>
      </c>
      <c r="I21">
        <v>0</v>
      </c>
      <c r="J21">
        <v>4534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300</v>
      </c>
      <c r="W21">
        <v>33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4867</v>
      </c>
      <c r="AG21">
        <v>1134.48</v>
      </c>
      <c r="AH21">
        <v>42.54</v>
      </c>
      <c r="AI21">
        <v>552.12</v>
      </c>
      <c r="AJ21">
        <v>1078</v>
      </c>
      <c r="AK21">
        <v>0</v>
      </c>
      <c r="AL21">
        <v>0</v>
      </c>
      <c r="AM21">
        <v>0</v>
      </c>
      <c r="AN21">
        <v>0</v>
      </c>
      <c r="AO21">
        <v>2</v>
      </c>
      <c r="AP21">
        <v>9</v>
      </c>
      <c r="AQ21">
        <v>50.7800000000002</v>
      </c>
      <c r="AR21" s="6">
        <v>2007.08</v>
      </c>
      <c r="AS21">
        <v>11315</v>
      </c>
      <c r="AT21">
        <v>6450</v>
      </c>
      <c r="AU21">
        <v>169711.4</v>
      </c>
      <c r="AV21">
        <v>55000</v>
      </c>
      <c r="AW21">
        <v>11000</v>
      </c>
      <c r="AX21">
        <v>22000</v>
      </c>
      <c r="AY21" s="6">
        <v>0</v>
      </c>
      <c r="AZ21">
        <v>2000</v>
      </c>
      <c r="BA21">
        <v>0</v>
      </c>
      <c r="BB21" s="6">
        <v>30145.85</v>
      </c>
      <c r="BC21">
        <v>49565.549999999988</v>
      </c>
      <c r="BD21">
        <v>2436.5500000000002</v>
      </c>
      <c r="BE21">
        <v>0</v>
      </c>
      <c r="BF21">
        <v>2436.5500000000002</v>
      </c>
      <c r="BG21">
        <v>2385.77</v>
      </c>
      <c r="BH21">
        <v>50.7800000000002</v>
      </c>
      <c r="BI21">
        <f t="shared" si="0"/>
        <v>2436.5500000000002</v>
      </c>
      <c r="BJ21">
        <f t="shared" si="1"/>
        <v>11315</v>
      </c>
      <c r="BK21">
        <f>_xlfn.IFNA(VLOOKUP(A:A,'11月奖金'!A:Q,17,0),0)</f>
        <v>8971.7099999999991</v>
      </c>
      <c r="BL21">
        <f t="shared" si="2"/>
        <v>20286.71</v>
      </c>
    </row>
    <row r="22" spans="1:64" x14ac:dyDescent="0.2">
      <c r="A22">
        <v>9000113</v>
      </c>
      <c r="B22" t="s">
        <v>79</v>
      </c>
      <c r="C22" t="s">
        <v>80</v>
      </c>
      <c r="D22" t="s">
        <v>81</v>
      </c>
      <c r="E22" t="s">
        <v>16</v>
      </c>
      <c r="F22" t="s">
        <v>29</v>
      </c>
      <c r="G22">
        <v>0</v>
      </c>
      <c r="H22">
        <v>0</v>
      </c>
      <c r="I22">
        <v>0</v>
      </c>
      <c r="J22">
        <v>6333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300</v>
      </c>
      <c r="W22">
        <v>33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6666</v>
      </c>
      <c r="AG22">
        <v>1134.48</v>
      </c>
      <c r="AH22">
        <v>42.54</v>
      </c>
      <c r="AI22">
        <v>727.32</v>
      </c>
      <c r="AJ22">
        <v>1078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518.36999999999898</v>
      </c>
      <c r="AR22" s="6">
        <v>3165.29</v>
      </c>
      <c r="AS22">
        <v>14166</v>
      </c>
      <c r="AT22">
        <v>7500</v>
      </c>
      <c r="AU22">
        <v>209321.33</v>
      </c>
      <c r="AV22">
        <v>55000</v>
      </c>
      <c r="AW22">
        <v>11000</v>
      </c>
      <c r="AX22">
        <v>0</v>
      </c>
      <c r="AY22" s="6">
        <v>0</v>
      </c>
      <c r="AZ22">
        <v>0</v>
      </c>
      <c r="BA22">
        <v>0</v>
      </c>
      <c r="BB22" s="6">
        <v>30846.65</v>
      </c>
      <c r="BC22">
        <v>112474.68</v>
      </c>
      <c r="BD22">
        <v>8727.4699999999993</v>
      </c>
      <c r="BE22">
        <v>0</v>
      </c>
      <c r="BF22">
        <v>8727.4699999999993</v>
      </c>
      <c r="BG22">
        <v>8209.1</v>
      </c>
      <c r="BH22">
        <v>518.36999999999898</v>
      </c>
      <c r="BI22">
        <f t="shared" si="0"/>
        <v>8727.4699999999993</v>
      </c>
      <c r="BJ22">
        <f t="shared" si="1"/>
        <v>14166</v>
      </c>
      <c r="BK22">
        <f>_xlfn.IFNA(VLOOKUP(A:A,'11月奖金'!A:Q,17,0),0)</f>
        <v>12657.88</v>
      </c>
      <c r="BL22">
        <f t="shared" si="2"/>
        <v>26823.879999999997</v>
      </c>
    </row>
    <row r="23" spans="1:64" x14ac:dyDescent="0.2">
      <c r="A23">
        <v>9000115</v>
      </c>
      <c r="B23" t="s">
        <v>83</v>
      </c>
      <c r="C23" t="s">
        <v>84</v>
      </c>
      <c r="D23" t="s">
        <v>85</v>
      </c>
      <c r="E23" t="s">
        <v>82</v>
      </c>
      <c r="F23" t="s">
        <v>29</v>
      </c>
      <c r="G23">
        <v>0</v>
      </c>
      <c r="H23">
        <v>0</v>
      </c>
      <c r="I23">
        <v>0</v>
      </c>
      <c r="J23">
        <v>4534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300</v>
      </c>
      <c r="W23">
        <v>33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4867</v>
      </c>
      <c r="AG23">
        <v>1134.48</v>
      </c>
      <c r="AH23">
        <v>42.54</v>
      </c>
      <c r="AI23">
        <v>570.62</v>
      </c>
      <c r="AJ23">
        <v>1078</v>
      </c>
      <c r="AK23">
        <v>0</v>
      </c>
      <c r="AL23">
        <v>0</v>
      </c>
      <c r="AM23">
        <v>0</v>
      </c>
      <c r="AN23">
        <v>0</v>
      </c>
      <c r="AO23">
        <v>2</v>
      </c>
      <c r="AP23">
        <v>9</v>
      </c>
      <c r="AQ23">
        <v>148.94000000000011</v>
      </c>
      <c r="AR23" s="6">
        <v>1890.42</v>
      </c>
      <c r="AS23">
        <v>11315</v>
      </c>
      <c r="AT23">
        <v>6450</v>
      </c>
      <c r="AU23">
        <v>167421.57999999999</v>
      </c>
      <c r="AV23">
        <v>55000</v>
      </c>
      <c r="AW23">
        <v>11000</v>
      </c>
      <c r="AX23">
        <v>11000</v>
      </c>
      <c r="AY23" s="6">
        <v>0</v>
      </c>
      <c r="AZ23">
        <v>0</v>
      </c>
      <c r="BA23">
        <v>0</v>
      </c>
      <c r="BB23" s="6">
        <v>26358.29</v>
      </c>
      <c r="BC23">
        <v>64063.289999999979</v>
      </c>
      <c r="BD23">
        <v>3886.33</v>
      </c>
      <c r="BE23">
        <v>0</v>
      </c>
      <c r="BF23">
        <v>3886.33</v>
      </c>
      <c r="BG23">
        <v>3737.39</v>
      </c>
      <c r="BH23">
        <v>148.94000000000011</v>
      </c>
      <c r="BI23">
        <f t="shared" si="0"/>
        <v>3886.33</v>
      </c>
      <c r="BJ23">
        <f t="shared" si="1"/>
        <v>11315</v>
      </c>
      <c r="BK23">
        <f>_xlfn.IFNA(VLOOKUP(A:A,'11月奖金'!A:Q,17,0),0)</f>
        <v>9043.7900000000009</v>
      </c>
      <c r="BL23">
        <f t="shared" si="2"/>
        <v>20358.79</v>
      </c>
    </row>
    <row r="24" spans="1:64" x14ac:dyDescent="0.2">
      <c r="A24">
        <v>9000118</v>
      </c>
      <c r="B24" t="s">
        <v>86</v>
      </c>
      <c r="C24" t="s">
        <v>87</v>
      </c>
      <c r="D24" t="s">
        <v>9242</v>
      </c>
      <c r="E24" t="s">
        <v>9462</v>
      </c>
      <c r="F24" t="s">
        <v>29</v>
      </c>
      <c r="G24">
        <v>0</v>
      </c>
      <c r="H24">
        <v>0</v>
      </c>
      <c r="I24">
        <v>0</v>
      </c>
      <c r="J24">
        <v>6333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300</v>
      </c>
      <c r="W24">
        <v>33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6666</v>
      </c>
      <c r="AG24">
        <v>1134.48</v>
      </c>
      <c r="AH24">
        <v>42.54</v>
      </c>
      <c r="AI24">
        <v>687.63</v>
      </c>
      <c r="AJ24">
        <v>1078</v>
      </c>
      <c r="AK24">
        <v>0</v>
      </c>
      <c r="AL24">
        <v>0</v>
      </c>
      <c r="AM24">
        <v>0</v>
      </c>
      <c r="AN24">
        <v>0</v>
      </c>
      <c r="AO24">
        <v>2</v>
      </c>
      <c r="AP24">
        <v>9</v>
      </c>
      <c r="AQ24">
        <v>622.14000000000124</v>
      </c>
      <c r="AR24" s="6">
        <v>3099.21</v>
      </c>
      <c r="AS24">
        <v>14164</v>
      </c>
      <c r="AT24">
        <v>7500</v>
      </c>
      <c r="AU24">
        <v>208858.18</v>
      </c>
      <c r="AV24">
        <v>55000</v>
      </c>
      <c r="AW24">
        <v>0</v>
      </c>
      <c r="AX24">
        <v>0</v>
      </c>
      <c r="AY24" s="6">
        <v>0</v>
      </c>
      <c r="AZ24">
        <v>0</v>
      </c>
      <c r="BA24">
        <v>0</v>
      </c>
      <c r="BB24" s="6">
        <v>30687.89</v>
      </c>
      <c r="BC24">
        <v>123170.29</v>
      </c>
      <c r="BD24">
        <v>9797.0300000000007</v>
      </c>
      <c r="BE24">
        <v>0</v>
      </c>
      <c r="BF24">
        <v>9797.0300000000007</v>
      </c>
      <c r="BG24">
        <v>9174.89</v>
      </c>
      <c r="BH24">
        <v>622.14000000000124</v>
      </c>
      <c r="BI24">
        <f t="shared" si="0"/>
        <v>9797.0300000000007</v>
      </c>
      <c r="BJ24">
        <f t="shared" si="1"/>
        <v>14164</v>
      </c>
      <c r="BK24">
        <f>_xlfn.IFNA(VLOOKUP(A:A,'11月奖金'!A:Q,17,0),0)</f>
        <v>12659.02</v>
      </c>
      <c r="BL24">
        <f t="shared" si="2"/>
        <v>26823.02</v>
      </c>
    </row>
    <row r="25" spans="1:64" x14ac:dyDescent="0.2">
      <c r="A25">
        <v>9000119</v>
      </c>
      <c r="B25" t="s">
        <v>88</v>
      </c>
      <c r="C25" t="s">
        <v>89</v>
      </c>
      <c r="D25" t="s">
        <v>90</v>
      </c>
      <c r="E25" t="s">
        <v>82</v>
      </c>
      <c r="F25" t="s">
        <v>29</v>
      </c>
      <c r="G25">
        <v>0</v>
      </c>
      <c r="H25">
        <v>0</v>
      </c>
      <c r="I25">
        <v>0</v>
      </c>
      <c r="J25">
        <v>4534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300</v>
      </c>
      <c r="W25">
        <v>33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4867</v>
      </c>
      <c r="AG25">
        <v>1134.48</v>
      </c>
      <c r="AH25">
        <v>42.54</v>
      </c>
      <c r="AI25">
        <v>552.12</v>
      </c>
      <c r="AJ25">
        <v>1078</v>
      </c>
      <c r="AK25">
        <v>0</v>
      </c>
      <c r="AL25">
        <v>0</v>
      </c>
      <c r="AM25">
        <v>0</v>
      </c>
      <c r="AN25">
        <v>0</v>
      </c>
      <c r="AO25">
        <v>2</v>
      </c>
      <c r="AP25">
        <v>9</v>
      </c>
      <c r="AQ25">
        <v>250.79</v>
      </c>
      <c r="AR25" s="6">
        <v>1807.07</v>
      </c>
      <c r="AS25">
        <v>11315</v>
      </c>
      <c r="AT25">
        <v>6450</v>
      </c>
      <c r="AU25">
        <v>168924.62</v>
      </c>
      <c r="AV25">
        <v>55000</v>
      </c>
      <c r="AW25">
        <v>0</v>
      </c>
      <c r="AX25">
        <v>11000</v>
      </c>
      <c r="AY25" s="6">
        <v>0</v>
      </c>
      <c r="AZ25">
        <v>0</v>
      </c>
      <c r="BA25">
        <v>0</v>
      </c>
      <c r="BB25" s="6">
        <v>30145.85</v>
      </c>
      <c r="BC25">
        <v>72778.76999999999</v>
      </c>
      <c r="BD25">
        <v>4757.88</v>
      </c>
      <c r="BE25">
        <v>0</v>
      </c>
      <c r="BF25">
        <v>4757.88</v>
      </c>
      <c r="BG25">
        <v>4507.09</v>
      </c>
      <c r="BH25">
        <v>250.79</v>
      </c>
      <c r="BI25">
        <f t="shared" si="0"/>
        <v>4757.88</v>
      </c>
      <c r="BJ25">
        <f t="shared" si="1"/>
        <v>11315</v>
      </c>
      <c r="BK25">
        <f>_xlfn.IFNA(VLOOKUP(A:A,'11月奖金'!A:Q,17,0),0)</f>
        <v>9043.7900000000009</v>
      </c>
      <c r="BL25">
        <f t="shared" si="2"/>
        <v>20358.79</v>
      </c>
    </row>
    <row r="26" spans="1:64" x14ac:dyDescent="0.2">
      <c r="A26">
        <v>9000120</v>
      </c>
      <c r="B26" t="s">
        <v>91</v>
      </c>
      <c r="C26" t="s">
        <v>92</v>
      </c>
      <c r="D26" t="s">
        <v>93</v>
      </c>
      <c r="E26" t="s">
        <v>61</v>
      </c>
      <c r="F26" t="s">
        <v>29</v>
      </c>
      <c r="G26">
        <v>0</v>
      </c>
      <c r="H26">
        <v>0</v>
      </c>
      <c r="I26">
        <v>0</v>
      </c>
      <c r="J26">
        <v>4534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300</v>
      </c>
      <c r="W26">
        <v>33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4867</v>
      </c>
      <c r="AG26">
        <v>1134.48</v>
      </c>
      <c r="AH26">
        <v>42.54</v>
      </c>
      <c r="AI26">
        <v>552.12</v>
      </c>
      <c r="AJ26">
        <v>1078</v>
      </c>
      <c r="AK26">
        <v>0</v>
      </c>
      <c r="AL26">
        <v>0</v>
      </c>
      <c r="AM26">
        <v>0</v>
      </c>
      <c r="AN26">
        <v>0</v>
      </c>
      <c r="AO26">
        <v>2</v>
      </c>
      <c r="AP26">
        <v>9</v>
      </c>
      <c r="AQ26">
        <v>350.77999999999969</v>
      </c>
      <c r="AR26" s="6">
        <v>1707.08</v>
      </c>
      <c r="AS26">
        <v>11315</v>
      </c>
      <c r="AT26">
        <v>6450</v>
      </c>
      <c r="AU26">
        <v>168778.49</v>
      </c>
      <c r="AV26">
        <v>55000</v>
      </c>
      <c r="AW26">
        <v>0</v>
      </c>
      <c r="AX26">
        <v>0</v>
      </c>
      <c r="AY26" s="6">
        <v>0</v>
      </c>
      <c r="AZ26">
        <v>0</v>
      </c>
      <c r="BA26">
        <v>0</v>
      </c>
      <c r="BB26" s="6">
        <v>30145.85</v>
      </c>
      <c r="BC26">
        <v>83632.639999999985</v>
      </c>
      <c r="BD26">
        <v>5843.26</v>
      </c>
      <c r="BE26">
        <v>0</v>
      </c>
      <c r="BF26">
        <v>5843.26</v>
      </c>
      <c r="BG26">
        <v>5492.48</v>
      </c>
      <c r="BH26">
        <v>350.77999999999969</v>
      </c>
      <c r="BI26">
        <f t="shared" si="0"/>
        <v>5843.2599999999993</v>
      </c>
      <c r="BJ26">
        <f t="shared" si="1"/>
        <v>11315</v>
      </c>
      <c r="BK26">
        <f>_xlfn.IFNA(VLOOKUP(A:A,'11月奖金'!A:Q,17,0),0)</f>
        <v>8952</v>
      </c>
      <c r="BL26">
        <f t="shared" si="2"/>
        <v>20267</v>
      </c>
    </row>
    <row r="27" spans="1:64" x14ac:dyDescent="0.2">
      <c r="A27">
        <v>9000121</v>
      </c>
      <c r="B27" t="s">
        <v>94</v>
      </c>
      <c r="C27" t="s">
        <v>95</v>
      </c>
      <c r="D27" t="s">
        <v>96</v>
      </c>
      <c r="E27" t="s">
        <v>97</v>
      </c>
      <c r="F27" t="s">
        <v>29</v>
      </c>
      <c r="G27">
        <v>0</v>
      </c>
      <c r="H27">
        <v>0</v>
      </c>
      <c r="I27">
        <v>0</v>
      </c>
      <c r="J27">
        <v>5667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300</v>
      </c>
      <c r="W27">
        <v>33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6000</v>
      </c>
      <c r="AG27">
        <v>1134.48</v>
      </c>
      <c r="AH27">
        <v>42.54</v>
      </c>
      <c r="AI27">
        <v>687.63</v>
      </c>
      <c r="AJ27">
        <v>1078</v>
      </c>
      <c r="AK27">
        <v>0</v>
      </c>
      <c r="AL27">
        <v>0</v>
      </c>
      <c r="AM27">
        <v>0</v>
      </c>
      <c r="AN27">
        <v>0</v>
      </c>
      <c r="AO27">
        <v>2</v>
      </c>
      <c r="AP27">
        <v>9</v>
      </c>
      <c r="AQ27">
        <v>455.53999999999911</v>
      </c>
      <c r="AR27" s="6">
        <v>2599.81</v>
      </c>
      <c r="AS27">
        <v>13498</v>
      </c>
      <c r="AT27">
        <v>7500</v>
      </c>
      <c r="AU27">
        <v>207982.46</v>
      </c>
      <c r="AV27">
        <v>55000</v>
      </c>
      <c r="AW27">
        <v>0</v>
      </c>
      <c r="AX27">
        <v>11000</v>
      </c>
      <c r="AY27" s="6">
        <v>0</v>
      </c>
      <c r="AZ27">
        <v>0</v>
      </c>
      <c r="BA27">
        <v>0</v>
      </c>
      <c r="BB27" s="6">
        <v>30687.89</v>
      </c>
      <c r="BC27">
        <v>111294.57</v>
      </c>
      <c r="BD27">
        <v>8609.4599999999991</v>
      </c>
      <c r="BE27">
        <v>0</v>
      </c>
      <c r="BF27">
        <v>8609.4599999999991</v>
      </c>
      <c r="BG27">
        <v>8153.92</v>
      </c>
      <c r="BH27">
        <v>455.53999999999911</v>
      </c>
      <c r="BI27">
        <f t="shared" si="0"/>
        <v>8609.4599999999991</v>
      </c>
      <c r="BJ27">
        <f t="shared" si="1"/>
        <v>13498</v>
      </c>
      <c r="BK27">
        <f>_xlfn.IFNA(VLOOKUP(A:A,'11月奖金'!A:Q,17,0),0)</f>
        <v>11268.18</v>
      </c>
      <c r="BL27">
        <f t="shared" si="2"/>
        <v>24766.18</v>
      </c>
    </row>
    <row r="28" spans="1:64" x14ac:dyDescent="0.2">
      <c r="A28">
        <v>9000123</v>
      </c>
      <c r="B28" t="s">
        <v>98</v>
      </c>
      <c r="C28" t="s">
        <v>99</v>
      </c>
      <c r="D28" t="s">
        <v>100</v>
      </c>
      <c r="E28" t="s">
        <v>101</v>
      </c>
      <c r="F28" t="s">
        <v>29</v>
      </c>
      <c r="G28">
        <v>0</v>
      </c>
      <c r="H28">
        <v>0</v>
      </c>
      <c r="I28">
        <v>0</v>
      </c>
      <c r="J28">
        <v>4534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300</v>
      </c>
      <c r="W28">
        <v>33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4867</v>
      </c>
      <c r="AG28">
        <v>1134.48</v>
      </c>
      <c r="AH28">
        <v>42.54</v>
      </c>
      <c r="AI28">
        <v>552.12</v>
      </c>
      <c r="AJ28">
        <v>1078</v>
      </c>
      <c r="AK28">
        <v>0</v>
      </c>
      <c r="AL28">
        <v>0</v>
      </c>
      <c r="AM28">
        <v>0</v>
      </c>
      <c r="AN28">
        <v>0</v>
      </c>
      <c r="AO28">
        <v>2</v>
      </c>
      <c r="AP28">
        <v>9</v>
      </c>
      <c r="AQ28">
        <v>350.79</v>
      </c>
      <c r="AR28" s="6">
        <v>1707.07</v>
      </c>
      <c r="AS28">
        <v>11315</v>
      </c>
      <c r="AT28">
        <v>6450</v>
      </c>
      <c r="AU28">
        <v>166175.92000000001</v>
      </c>
      <c r="AV28">
        <v>55000</v>
      </c>
      <c r="AW28">
        <v>0</v>
      </c>
      <c r="AX28">
        <v>0</v>
      </c>
      <c r="AY28" s="6">
        <v>0</v>
      </c>
      <c r="AZ28">
        <v>0</v>
      </c>
      <c r="BA28">
        <v>0</v>
      </c>
      <c r="BB28" s="6">
        <v>25337.13</v>
      </c>
      <c r="BC28">
        <v>85838.790000000008</v>
      </c>
      <c r="BD28">
        <v>6063.88</v>
      </c>
      <c r="BE28">
        <v>0</v>
      </c>
      <c r="BF28">
        <v>6063.88</v>
      </c>
      <c r="BG28">
        <v>5713.09</v>
      </c>
      <c r="BH28">
        <v>350.79</v>
      </c>
      <c r="BI28">
        <f t="shared" si="0"/>
        <v>6063.88</v>
      </c>
      <c r="BJ28">
        <f t="shared" si="1"/>
        <v>11315</v>
      </c>
      <c r="BK28">
        <f>_xlfn.IFNA(VLOOKUP(A:A,'11月奖金'!A:Q,17,0),0)</f>
        <v>9016.59</v>
      </c>
      <c r="BL28">
        <f t="shared" si="2"/>
        <v>20331.59</v>
      </c>
    </row>
    <row r="29" spans="1:64" x14ac:dyDescent="0.2">
      <c r="A29">
        <v>9000124</v>
      </c>
      <c r="B29" t="s">
        <v>102</v>
      </c>
      <c r="C29" t="s">
        <v>103</v>
      </c>
      <c r="D29" t="s">
        <v>104</v>
      </c>
      <c r="E29" t="s">
        <v>4942</v>
      </c>
      <c r="F29" t="s">
        <v>105</v>
      </c>
      <c r="G29">
        <v>0</v>
      </c>
      <c r="H29">
        <v>0</v>
      </c>
      <c r="I29">
        <v>5.9</v>
      </c>
      <c r="J29">
        <v>0</v>
      </c>
      <c r="K29">
        <v>2124</v>
      </c>
      <c r="L29">
        <v>878.9</v>
      </c>
      <c r="M29">
        <v>12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800</v>
      </c>
      <c r="U29">
        <v>100</v>
      </c>
      <c r="V29">
        <v>300</v>
      </c>
      <c r="W29">
        <v>33</v>
      </c>
      <c r="X29">
        <v>0</v>
      </c>
      <c r="Y29">
        <v>0</v>
      </c>
      <c r="Z29">
        <v>0</v>
      </c>
      <c r="AA29">
        <v>0</v>
      </c>
      <c r="AB29">
        <v>80</v>
      </c>
      <c r="AC29">
        <v>0</v>
      </c>
      <c r="AD29">
        <v>0</v>
      </c>
      <c r="AE29">
        <v>0</v>
      </c>
      <c r="AF29">
        <v>4327.8999999999996</v>
      </c>
      <c r="AG29">
        <v>570.36</v>
      </c>
      <c r="AH29">
        <v>21.39</v>
      </c>
      <c r="AI29">
        <v>142.59</v>
      </c>
      <c r="AJ29">
        <v>428</v>
      </c>
      <c r="AK29">
        <v>0</v>
      </c>
      <c r="AL29">
        <v>0</v>
      </c>
      <c r="AM29">
        <v>0</v>
      </c>
      <c r="AN29">
        <v>0</v>
      </c>
      <c r="AO29">
        <v>2</v>
      </c>
      <c r="AP29">
        <v>9</v>
      </c>
      <c r="AQ29">
        <v>0</v>
      </c>
      <c r="AR29" s="6">
        <v>3163.56</v>
      </c>
      <c r="AS29">
        <v>4255.8999999999996</v>
      </c>
      <c r="AT29">
        <v>0</v>
      </c>
      <c r="AU29">
        <v>91053.43</v>
      </c>
      <c r="AV29">
        <v>55000</v>
      </c>
      <c r="AW29">
        <v>11000</v>
      </c>
      <c r="AX29">
        <v>22000</v>
      </c>
      <c r="AY29" s="6">
        <v>0</v>
      </c>
      <c r="AZ29">
        <v>5500</v>
      </c>
      <c r="BA29">
        <v>0</v>
      </c>
      <c r="BB29" s="6">
        <v>11029.55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f t="shared" si="0"/>
        <v>0</v>
      </c>
      <c r="BJ29">
        <f t="shared" si="1"/>
        <v>4255.8999999999996</v>
      </c>
      <c r="BK29">
        <f>_xlfn.IFNA(VLOOKUP(A:A,'11月奖金'!A:Q,17,0),0)</f>
        <v>5180.33</v>
      </c>
      <c r="BL29">
        <f t="shared" si="2"/>
        <v>9436.23</v>
      </c>
    </row>
    <row r="30" spans="1:64" x14ac:dyDescent="0.2">
      <c r="A30">
        <v>9000125</v>
      </c>
      <c r="B30" t="s">
        <v>106</v>
      </c>
      <c r="C30" t="s">
        <v>107</v>
      </c>
      <c r="D30" t="s">
        <v>108</v>
      </c>
      <c r="E30" t="s">
        <v>109</v>
      </c>
      <c r="F30" t="s">
        <v>29</v>
      </c>
      <c r="G30">
        <v>0</v>
      </c>
      <c r="H30">
        <v>0</v>
      </c>
      <c r="I30">
        <v>0</v>
      </c>
      <c r="J30">
        <v>5667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300</v>
      </c>
      <c r="W30">
        <v>33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6000</v>
      </c>
      <c r="AG30">
        <v>1134.48</v>
      </c>
      <c r="AH30">
        <v>42.54</v>
      </c>
      <c r="AI30">
        <v>691.83</v>
      </c>
      <c r="AJ30">
        <v>1078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455.30999999999949</v>
      </c>
      <c r="AR30" s="6">
        <v>2597.84</v>
      </c>
      <c r="AS30">
        <v>13500</v>
      </c>
      <c r="AT30">
        <v>7500</v>
      </c>
      <c r="AU30">
        <v>207992.2</v>
      </c>
      <c r="AV30">
        <v>55000</v>
      </c>
      <c r="AW30">
        <v>0</v>
      </c>
      <c r="AX30">
        <v>11000</v>
      </c>
      <c r="AY30" s="6">
        <v>0</v>
      </c>
      <c r="AZ30">
        <v>0</v>
      </c>
      <c r="BA30">
        <v>0</v>
      </c>
      <c r="BB30" s="6">
        <v>30048.69</v>
      </c>
      <c r="BC30">
        <v>111943.51</v>
      </c>
      <c r="BD30">
        <v>8674.35</v>
      </c>
      <c r="BE30">
        <v>0</v>
      </c>
      <c r="BF30">
        <v>8674.35</v>
      </c>
      <c r="BG30">
        <v>8219.0400000000009</v>
      </c>
      <c r="BH30">
        <v>455.30999999999949</v>
      </c>
      <c r="BI30">
        <f t="shared" si="0"/>
        <v>8674.35</v>
      </c>
      <c r="BJ30">
        <f t="shared" si="1"/>
        <v>13500</v>
      </c>
      <c r="BK30">
        <f>_xlfn.IFNA(VLOOKUP(A:A,'11月奖金'!A:Q,17,0),0)</f>
        <v>11208.79</v>
      </c>
      <c r="BL30">
        <f t="shared" si="2"/>
        <v>24708.79</v>
      </c>
    </row>
    <row r="31" spans="1:64" x14ac:dyDescent="0.2">
      <c r="A31">
        <v>9000126</v>
      </c>
      <c r="B31" t="s">
        <v>110</v>
      </c>
      <c r="C31" t="s">
        <v>111</v>
      </c>
      <c r="D31" t="s">
        <v>112</v>
      </c>
      <c r="E31" t="s">
        <v>109</v>
      </c>
      <c r="F31" t="s">
        <v>29</v>
      </c>
      <c r="G31">
        <v>0</v>
      </c>
      <c r="H31">
        <v>0</v>
      </c>
      <c r="I31">
        <v>0</v>
      </c>
      <c r="J31">
        <v>4534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300</v>
      </c>
      <c r="W31">
        <v>33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4867</v>
      </c>
      <c r="AG31">
        <v>1134.48</v>
      </c>
      <c r="AH31">
        <v>42.54</v>
      </c>
      <c r="AI31">
        <v>552.52</v>
      </c>
      <c r="AJ31">
        <v>1078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250.94999999999979</v>
      </c>
      <c r="AR31" s="6">
        <v>1808.51</v>
      </c>
      <c r="AS31">
        <v>11317</v>
      </c>
      <c r="AT31">
        <v>6450</v>
      </c>
      <c r="AU31">
        <v>169229.25</v>
      </c>
      <c r="AV31">
        <v>55000</v>
      </c>
      <c r="AW31">
        <v>0</v>
      </c>
      <c r="AX31">
        <v>11000</v>
      </c>
      <c r="AY31" s="6">
        <v>0</v>
      </c>
      <c r="AZ31">
        <v>0</v>
      </c>
      <c r="BA31">
        <v>0</v>
      </c>
      <c r="BB31" s="6">
        <v>30145.45</v>
      </c>
      <c r="BC31">
        <v>73083.8</v>
      </c>
      <c r="BD31">
        <v>4788.38</v>
      </c>
      <c r="BE31">
        <v>0</v>
      </c>
      <c r="BF31">
        <v>4788.38</v>
      </c>
      <c r="BG31">
        <v>4537.43</v>
      </c>
      <c r="BH31">
        <v>250.94999999999979</v>
      </c>
      <c r="BI31">
        <f t="shared" si="0"/>
        <v>4788.38</v>
      </c>
      <c r="BJ31">
        <f t="shared" si="1"/>
        <v>11317</v>
      </c>
      <c r="BK31">
        <f>_xlfn.IFNA(VLOOKUP(A:A,'11月奖金'!A:Q,17,0),0)</f>
        <v>8969.9</v>
      </c>
      <c r="BL31">
        <f t="shared" si="2"/>
        <v>20286.900000000001</v>
      </c>
    </row>
    <row r="32" spans="1:64" x14ac:dyDescent="0.2">
      <c r="A32">
        <v>9000127</v>
      </c>
      <c r="B32" t="s">
        <v>113</v>
      </c>
      <c r="C32" t="s">
        <v>114</v>
      </c>
      <c r="D32" t="s">
        <v>115</v>
      </c>
      <c r="E32" t="s">
        <v>116</v>
      </c>
      <c r="F32" t="s">
        <v>29</v>
      </c>
      <c r="G32">
        <v>0</v>
      </c>
      <c r="H32">
        <v>0</v>
      </c>
      <c r="I32">
        <v>0</v>
      </c>
      <c r="J32">
        <v>5667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300</v>
      </c>
      <c r="W32">
        <v>33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6000</v>
      </c>
      <c r="AG32">
        <v>1134.48</v>
      </c>
      <c r="AH32">
        <v>42.54</v>
      </c>
      <c r="AI32">
        <v>597.91999999999996</v>
      </c>
      <c r="AJ32">
        <v>1078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564.70999999999913</v>
      </c>
      <c r="AR32" s="6">
        <v>2582.35</v>
      </c>
      <c r="AS32">
        <v>13500</v>
      </c>
      <c r="AT32">
        <v>7500</v>
      </c>
      <c r="AU32">
        <v>208095.95</v>
      </c>
      <c r="AV32">
        <v>55000</v>
      </c>
      <c r="AW32">
        <v>0</v>
      </c>
      <c r="AX32">
        <v>0</v>
      </c>
      <c r="AY32" s="6">
        <v>0</v>
      </c>
      <c r="AZ32">
        <v>0</v>
      </c>
      <c r="BA32">
        <v>0</v>
      </c>
      <c r="BB32" s="6">
        <v>30327.05</v>
      </c>
      <c r="BC32">
        <v>122768.9</v>
      </c>
      <c r="BD32">
        <v>9756.89</v>
      </c>
      <c r="BE32">
        <v>0</v>
      </c>
      <c r="BF32">
        <v>9756.89</v>
      </c>
      <c r="BG32">
        <v>9192.18</v>
      </c>
      <c r="BH32">
        <v>564.70999999999913</v>
      </c>
      <c r="BI32">
        <f t="shared" si="0"/>
        <v>9756.89</v>
      </c>
      <c r="BJ32">
        <f t="shared" si="1"/>
        <v>13500</v>
      </c>
      <c r="BK32">
        <f>_xlfn.IFNA(VLOOKUP(A:A,'11月奖金'!A:Q,17,0),0)</f>
        <v>11213.32</v>
      </c>
      <c r="BL32">
        <f t="shared" si="2"/>
        <v>24713.32</v>
      </c>
    </row>
    <row r="33" spans="1:64" x14ac:dyDescent="0.2">
      <c r="A33">
        <v>9000128</v>
      </c>
      <c r="B33" t="s">
        <v>117</v>
      </c>
      <c r="C33" t="s">
        <v>118</v>
      </c>
      <c r="D33" t="s">
        <v>119</v>
      </c>
      <c r="E33" t="s">
        <v>116</v>
      </c>
      <c r="F33" t="s">
        <v>29</v>
      </c>
      <c r="G33">
        <v>0</v>
      </c>
      <c r="H33">
        <v>0</v>
      </c>
      <c r="I33">
        <v>0</v>
      </c>
      <c r="J33">
        <v>5667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800</v>
      </c>
      <c r="V33">
        <v>300</v>
      </c>
      <c r="W33">
        <v>33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6800</v>
      </c>
      <c r="AG33">
        <v>1134.48</v>
      </c>
      <c r="AH33">
        <v>42.54</v>
      </c>
      <c r="AI33">
        <v>561.17999999999995</v>
      </c>
      <c r="AJ33">
        <v>1078</v>
      </c>
      <c r="AK33">
        <v>0</v>
      </c>
      <c r="AL33">
        <v>0</v>
      </c>
      <c r="AM33">
        <v>0</v>
      </c>
      <c r="AN33">
        <v>0</v>
      </c>
      <c r="AO33">
        <v>2</v>
      </c>
      <c r="AP33">
        <v>9</v>
      </c>
      <c r="AQ33">
        <v>487.17999999999938</v>
      </c>
      <c r="AR33" s="6">
        <v>3494.62</v>
      </c>
      <c r="AS33">
        <v>12688</v>
      </c>
      <c r="AT33">
        <v>6450</v>
      </c>
      <c r="AU33">
        <v>170512.39</v>
      </c>
      <c r="AV33">
        <v>55000</v>
      </c>
      <c r="AW33">
        <v>0</v>
      </c>
      <c r="AX33">
        <v>0</v>
      </c>
      <c r="AY33" s="6">
        <v>0</v>
      </c>
      <c r="AZ33">
        <v>0</v>
      </c>
      <c r="BA33">
        <v>0</v>
      </c>
      <c r="BB33" s="6">
        <v>30182.09</v>
      </c>
      <c r="BC33">
        <v>85330.300000000017</v>
      </c>
      <c r="BD33">
        <v>6013.03</v>
      </c>
      <c r="BE33">
        <v>0</v>
      </c>
      <c r="BF33">
        <v>6013.03</v>
      </c>
      <c r="BG33">
        <v>5525.85</v>
      </c>
      <c r="BH33">
        <v>487.17999999999938</v>
      </c>
      <c r="BI33">
        <f t="shared" si="0"/>
        <v>6013.03</v>
      </c>
      <c r="BJ33">
        <f t="shared" si="1"/>
        <v>12688</v>
      </c>
      <c r="BK33">
        <f>_xlfn.IFNA(VLOOKUP(A:A,'11月奖金'!A:Q,17,0),0)</f>
        <v>8969.5400000000009</v>
      </c>
      <c r="BL33">
        <f t="shared" si="2"/>
        <v>21657.54</v>
      </c>
    </row>
    <row r="34" spans="1:64" x14ac:dyDescent="0.2">
      <c r="A34">
        <v>9000132</v>
      </c>
      <c r="B34" t="s">
        <v>120</v>
      </c>
      <c r="C34" t="s">
        <v>121</v>
      </c>
      <c r="D34" t="s">
        <v>8439</v>
      </c>
      <c r="E34" t="s">
        <v>122</v>
      </c>
      <c r="F34" t="s">
        <v>29</v>
      </c>
      <c r="G34">
        <v>0</v>
      </c>
      <c r="H34">
        <v>0</v>
      </c>
      <c r="I34">
        <v>0</v>
      </c>
      <c r="J34">
        <v>4534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300</v>
      </c>
      <c r="W34">
        <v>33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4867</v>
      </c>
      <c r="AG34">
        <v>1134.48</v>
      </c>
      <c r="AH34">
        <v>42.54</v>
      </c>
      <c r="AI34">
        <v>570.25</v>
      </c>
      <c r="AJ34">
        <v>1078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249.16999999999919</v>
      </c>
      <c r="AR34" s="6">
        <v>1792.56</v>
      </c>
      <c r="AS34">
        <v>11317</v>
      </c>
      <c r="AT34">
        <v>6450</v>
      </c>
      <c r="AU34">
        <v>168912.57</v>
      </c>
      <c r="AV34">
        <v>55000</v>
      </c>
      <c r="AW34">
        <v>11000</v>
      </c>
      <c r="AX34">
        <v>0</v>
      </c>
      <c r="AY34" s="6">
        <v>0</v>
      </c>
      <c r="AZ34">
        <v>0</v>
      </c>
      <c r="BA34">
        <v>0</v>
      </c>
      <c r="BB34" s="6">
        <v>30216.37</v>
      </c>
      <c r="BC34">
        <v>72696.200000000012</v>
      </c>
      <c r="BD34">
        <v>4749.62</v>
      </c>
      <c r="BE34">
        <v>0</v>
      </c>
      <c r="BF34">
        <v>4749.62</v>
      </c>
      <c r="BG34">
        <v>4500.4500000000007</v>
      </c>
      <c r="BH34">
        <v>249.16999999999919</v>
      </c>
      <c r="BI34">
        <f t="shared" si="0"/>
        <v>4749.62</v>
      </c>
      <c r="BJ34">
        <f t="shared" si="1"/>
        <v>11317</v>
      </c>
      <c r="BK34">
        <f>_xlfn.IFNA(VLOOKUP(A:A,'11月奖金'!A:Q,17,0),0)</f>
        <v>8931.82</v>
      </c>
      <c r="BL34">
        <f t="shared" si="2"/>
        <v>20248.82</v>
      </c>
    </row>
    <row r="35" spans="1:64" x14ac:dyDescent="0.2">
      <c r="A35">
        <v>9000134</v>
      </c>
      <c r="B35" t="s">
        <v>123</v>
      </c>
      <c r="C35" t="s">
        <v>124</v>
      </c>
      <c r="D35" t="s">
        <v>7846</v>
      </c>
      <c r="E35" t="s">
        <v>39</v>
      </c>
      <c r="F35" t="s">
        <v>125</v>
      </c>
      <c r="G35">
        <v>0</v>
      </c>
      <c r="H35">
        <v>0</v>
      </c>
      <c r="I35">
        <v>6.5</v>
      </c>
      <c r="J35">
        <v>0</v>
      </c>
      <c r="K35">
        <v>2340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800</v>
      </c>
      <c r="U35">
        <v>300</v>
      </c>
      <c r="V35">
        <v>300</v>
      </c>
      <c r="W35">
        <v>33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3773</v>
      </c>
      <c r="AG35">
        <v>795.83</v>
      </c>
      <c r="AH35">
        <v>29.84</v>
      </c>
      <c r="AI35">
        <v>198.96</v>
      </c>
      <c r="AJ35">
        <v>597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9</v>
      </c>
      <c r="AQ35">
        <v>0</v>
      </c>
      <c r="AR35" s="6">
        <v>2149.37</v>
      </c>
      <c r="AS35">
        <v>3561</v>
      </c>
      <c r="AT35">
        <v>0</v>
      </c>
      <c r="AU35">
        <v>114059.66</v>
      </c>
      <c r="AV35">
        <v>55000</v>
      </c>
      <c r="AW35">
        <v>11000</v>
      </c>
      <c r="AX35">
        <v>22000</v>
      </c>
      <c r="AY35" s="6">
        <v>0</v>
      </c>
      <c r="AZ35">
        <v>11000</v>
      </c>
      <c r="BA35">
        <v>0</v>
      </c>
      <c r="BB35" s="6">
        <v>14650.35</v>
      </c>
      <c r="BC35">
        <v>409.31000000000489</v>
      </c>
      <c r="BD35">
        <v>12.28</v>
      </c>
      <c r="BE35">
        <v>0</v>
      </c>
      <c r="BF35">
        <v>12.28</v>
      </c>
      <c r="BG35">
        <v>224.1</v>
      </c>
      <c r="BH35">
        <v>0</v>
      </c>
      <c r="BI35">
        <f t="shared" si="0"/>
        <v>224.1</v>
      </c>
      <c r="BJ35">
        <f t="shared" si="1"/>
        <v>3561</v>
      </c>
      <c r="BK35">
        <f>_xlfn.IFNA(VLOOKUP(A:A,'11月奖金'!A:Q,17,0),0)</f>
        <v>7645.41</v>
      </c>
      <c r="BL35">
        <f t="shared" si="2"/>
        <v>11206.41</v>
      </c>
    </row>
    <row r="36" spans="1:64" x14ac:dyDescent="0.2">
      <c r="A36">
        <v>9000135</v>
      </c>
      <c r="B36" t="s">
        <v>126</v>
      </c>
      <c r="C36" t="s">
        <v>127</v>
      </c>
      <c r="D36" t="s">
        <v>128</v>
      </c>
      <c r="E36" t="s">
        <v>39</v>
      </c>
      <c r="F36" t="s">
        <v>105</v>
      </c>
      <c r="G36">
        <v>0</v>
      </c>
      <c r="H36">
        <v>0</v>
      </c>
      <c r="I36">
        <v>4.9000000000000004</v>
      </c>
      <c r="J36">
        <v>0</v>
      </c>
      <c r="K36">
        <v>1764</v>
      </c>
      <c r="L36">
        <v>243.31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800</v>
      </c>
      <c r="U36">
        <v>100</v>
      </c>
      <c r="V36">
        <v>300</v>
      </c>
      <c r="W36">
        <v>33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243.31</v>
      </c>
      <c r="AE36">
        <v>0</v>
      </c>
      <c r="AF36">
        <v>3483.62</v>
      </c>
      <c r="AG36">
        <v>441.76</v>
      </c>
      <c r="AH36">
        <v>16.57</v>
      </c>
      <c r="AI36">
        <v>110.44</v>
      </c>
      <c r="AJ36">
        <v>331</v>
      </c>
      <c r="AK36">
        <v>0</v>
      </c>
      <c r="AL36">
        <v>0</v>
      </c>
      <c r="AM36">
        <v>0</v>
      </c>
      <c r="AN36">
        <v>0</v>
      </c>
      <c r="AO36">
        <v>2</v>
      </c>
      <c r="AP36">
        <v>9</v>
      </c>
      <c r="AQ36">
        <v>0</v>
      </c>
      <c r="AR36" s="6">
        <v>2581.85</v>
      </c>
      <c r="AS36">
        <v>3411.62</v>
      </c>
      <c r="AT36">
        <v>0</v>
      </c>
      <c r="AU36">
        <v>71781.11</v>
      </c>
      <c r="AV36">
        <v>55000</v>
      </c>
      <c r="AW36">
        <v>0</v>
      </c>
      <c r="AX36">
        <v>0</v>
      </c>
      <c r="AY36" s="6">
        <v>0</v>
      </c>
      <c r="AZ36">
        <v>4000</v>
      </c>
      <c r="BA36">
        <v>0</v>
      </c>
      <c r="BB36" s="6">
        <v>11209.46</v>
      </c>
      <c r="BC36">
        <v>1571.65</v>
      </c>
      <c r="BD36">
        <v>47.15</v>
      </c>
      <c r="BE36">
        <v>0</v>
      </c>
      <c r="BF36">
        <v>47.15</v>
      </c>
      <c r="BG36">
        <v>186.93</v>
      </c>
      <c r="BH36">
        <v>0</v>
      </c>
      <c r="BI36">
        <f t="shared" si="0"/>
        <v>186.93</v>
      </c>
      <c r="BJ36">
        <f t="shared" si="1"/>
        <v>3411.62</v>
      </c>
      <c r="BK36">
        <f>_xlfn.IFNA(VLOOKUP(A:A,'11月奖金'!A:Q,17,0),0)</f>
        <v>3652.81</v>
      </c>
      <c r="BL36">
        <f t="shared" si="2"/>
        <v>7064.43</v>
      </c>
    </row>
    <row r="37" spans="1:64" x14ac:dyDescent="0.2">
      <c r="A37">
        <v>9000136</v>
      </c>
      <c r="B37" t="s">
        <v>129</v>
      </c>
      <c r="C37" t="s">
        <v>130</v>
      </c>
      <c r="D37" t="s">
        <v>7847</v>
      </c>
      <c r="E37" t="s">
        <v>39</v>
      </c>
      <c r="F37" t="s">
        <v>125</v>
      </c>
      <c r="G37">
        <v>0</v>
      </c>
      <c r="H37">
        <v>0</v>
      </c>
      <c r="I37">
        <v>5.9</v>
      </c>
      <c r="J37">
        <v>0</v>
      </c>
      <c r="K37">
        <v>2124</v>
      </c>
      <c r="L37">
        <v>0</v>
      </c>
      <c r="M37">
        <v>90</v>
      </c>
      <c r="N37">
        <v>80</v>
      </c>
      <c r="O37">
        <v>0</v>
      </c>
      <c r="P37">
        <v>0</v>
      </c>
      <c r="Q37">
        <v>0</v>
      </c>
      <c r="R37">
        <v>7</v>
      </c>
      <c r="S37">
        <v>4.41</v>
      </c>
      <c r="T37">
        <v>800</v>
      </c>
      <c r="U37">
        <v>300</v>
      </c>
      <c r="V37">
        <v>300</v>
      </c>
      <c r="W37">
        <v>33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3738.41</v>
      </c>
      <c r="AG37">
        <v>599.28</v>
      </c>
      <c r="AH37">
        <v>22.47</v>
      </c>
      <c r="AI37">
        <v>149.82</v>
      </c>
      <c r="AJ37">
        <v>449</v>
      </c>
      <c r="AK37">
        <v>0</v>
      </c>
      <c r="AL37">
        <v>0</v>
      </c>
      <c r="AM37">
        <v>0</v>
      </c>
      <c r="AN37">
        <v>0</v>
      </c>
      <c r="AO37">
        <v>2</v>
      </c>
      <c r="AP37">
        <v>9</v>
      </c>
      <c r="AQ37">
        <v>0</v>
      </c>
      <c r="AR37" s="6">
        <v>2515.84</v>
      </c>
      <c r="AS37">
        <v>3556.41</v>
      </c>
      <c r="AT37">
        <v>30</v>
      </c>
      <c r="AU37">
        <v>99578.82</v>
      </c>
      <c r="AV37">
        <v>55000</v>
      </c>
      <c r="AW37">
        <v>0</v>
      </c>
      <c r="AX37">
        <v>11000</v>
      </c>
      <c r="AY37" s="6">
        <v>0</v>
      </c>
      <c r="AZ37">
        <v>0</v>
      </c>
      <c r="BA37">
        <v>0</v>
      </c>
      <c r="BB37" s="6">
        <v>11471.62</v>
      </c>
      <c r="BC37">
        <v>22107.200000000012</v>
      </c>
      <c r="BD37">
        <v>663.22</v>
      </c>
      <c r="BE37">
        <v>0</v>
      </c>
      <c r="BF37">
        <v>663.22</v>
      </c>
      <c r="BG37">
        <v>773.14</v>
      </c>
      <c r="BH37">
        <v>0</v>
      </c>
      <c r="BI37">
        <f t="shared" si="0"/>
        <v>773.14</v>
      </c>
      <c r="BJ37">
        <f t="shared" si="1"/>
        <v>3556.41</v>
      </c>
      <c r="BK37">
        <f>_xlfn.IFNA(VLOOKUP(A:A,'11月奖金'!A:Q,17,0),0)</f>
        <v>6055.1</v>
      </c>
      <c r="BL37">
        <f t="shared" si="2"/>
        <v>9611.51</v>
      </c>
    </row>
    <row r="38" spans="1:64" x14ac:dyDescent="0.2">
      <c r="A38">
        <v>9000137</v>
      </c>
      <c r="B38" t="s">
        <v>131</v>
      </c>
      <c r="C38" t="s">
        <v>132</v>
      </c>
      <c r="D38" t="s">
        <v>133</v>
      </c>
      <c r="E38" t="s">
        <v>39</v>
      </c>
      <c r="F38" t="s">
        <v>125</v>
      </c>
      <c r="G38">
        <v>0</v>
      </c>
      <c r="H38">
        <v>0</v>
      </c>
      <c r="I38">
        <v>5.9</v>
      </c>
      <c r="J38">
        <v>0</v>
      </c>
      <c r="K38">
        <v>2124</v>
      </c>
      <c r="L38">
        <v>0</v>
      </c>
      <c r="M38">
        <v>62</v>
      </c>
      <c r="N38">
        <v>96</v>
      </c>
      <c r="O38">
        <v>0</v>
      </c>
      <c r="P38">
        <v>0</v>
      </c>
      <c r="Q38">
        <v>0</v>
      </c>
      <c r="R38">
        <v>0</v>
      </c>
      <c r="S38">
        <v>4.3600000000000003</v>
      </c>
      <c r="T38">
        <v>800</v>
      </c>
      <c r="U38">
        <v>300</v>
      </c>
      <c r="V38">
        <v>300</v>
      </c>
      <c r="W38">
        <v>33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3719.36</v>
      </c>
      <c r="AG38">
        <v>784.26</v>
      </c>
      <c r="AH38">
        <v>29.41</v>
      </c>
      <c r="AI38">
        <v>196.07</v>
      </c>
      <c r="AJ38">
        <v>588</v>
      </c>
      <c r="AK38">
        <v>0</v>
      </c>
      <c r="AL38">
        <v>0</v>
      </c>
      <c r="AM38">
        <v>0</v>
      </c>
      <c r="AN38">
        <v>0</v>
      </c>
      <c r="AO38">
        <v>2</v>
      </c>
      <c r="AP38">
        <v>9</v>
      </c>
      <c r="AQ38">
        <v>0</v>
      </c>
      <c r="AR38" s="6">
        <v>2119.62</v>
      </c>
      <c r="AS38">
        <v>3507.36</v>
      </c>
      <c r="AT38">
        <v>0</v>
      </c>
      <c r="AU38">
        <v>101174.44</v>
      </c>
      <c r="AV38">
        <v>55000</v>
      </c>
      <c r="AW38">
        <v>11000</v>
      </c>
      <c r="AX38">
        <v>11000</v>
      </c>
      <c r="AY38" s="6">
        <v>0</v>
      </c>
      <c r="AZ38">
        <v>11000</v>
      </c>
      <c r="BA38">
        <v>0</v>
      </c>
      <c r="BB38" s="6">
        <v>18044.080000000002</v>
      </c>
      <c r="BC38">
        <v>0</v>
      </c>
      <c r="BD38">
        <v>0</v>
      </c>
      <c r="BE38">
        <v>0</v>
      </c>
      <c r="BF38">
        <v>0</v>
      </c>
      <c r="BG38">
        <v>36.619999999999997</v>
      </c>
      <c r="BH38">
        <v>0</v>
      </c>
      <c r="BI38">
        <f t="shared" si="0"/>
        <v>36.619999999999997</v>
      </c>
      <c r="BJ38">
        <f t="shared" si="1"/>
        <v>3507.36</v>
      </c>
      <c r="BK38">
        <f>_xlfn.IFNA(VLOOKUP(A:A,'11月奖金'!A:Q,17,0),0)</f>
        <v>6616.33</v>
      </c>
      <c r="BL38">
        <f t="shared" si="2"/>
        <v>10123.69</v>
      </c>
    </row>
    <row r="39" spans="1:64" x14ac:dyDescent="0.2">
      <c r="A39">
        <v>9000138</v>
      </c>
      <c r="B39" t="s">
        <v>134</v>
      </c>
      <c r="C39" t="s">
        <v>135</v>
      </c>
      <c r="D39" t="s">
        <v>136</v>
      </c>
      <c r="E39" t="s">
        <v>137</v>
      </c>
      <c r="F39" t="s">
        <v>125</v>
      </c>
      <c r="G39">
        <v>0</v>
      </c>
      <c r="H39">
        <v>0</v>
      </c>
      <c r="I39">
        <v>5.9</v>
      </c>
      <c r="J39">
        <v>0</v>
      </c>
      <c r="K39">
        <v>2124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7</v>
      </c>
      <c r="S39">
        <v>0</v>
      </c>
      <c r="T39">
        <v>800</v>
      </c>
      <c r="U39">
        <v>300</v>
      </c>
      <c r="V39">
        <v>300</v>
      </c>
      <c r="W39">
        <v>33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3564</v>
      </c>
      <c r="AG39">
        <v>697.6</v>
      </c>
      <c r="AH39">
        <v>26.16</v>
      </c>
      <c r="AI39">
        <v>174.4</v>
      </c>
      <c r="AJ39">
        <v>523</v>
      </c>
      <c r="AK39">
        <v>0</v>
      </c>
      <c r="AL39">
        <v>0</v>
      </c>
      <c r="AM39">
        <v>0</v>
      </c>
      <c r="AN39">
        <v>0</v>
      </c>
      <c r="AO39">
        <v>2</v>
      </c>
      <c r="AP39">
        <v>9</v>
      </c>
      <c r="AQ39">
        <v>0</v>
      </c>
      <c r="AR39" s="6">
        <v>2140.84</v>
      </c>
      <c r="AS39">
        <v>3382</v>
      </c>
      <c r="AT39">
        <v>30</v>
      </c>
      <c r="AU39">
        <v>98487.42</v>
      </c>
      <c r="AV39">
        <v>55000</v>
      </c>
      <c r="AW39">
        <v>11000</v>
      </c>
      <c r="AX39">
        <v>11000</v>
      </c>
      <c r="AY39" s="6">
        <v>4400</v>
      </c>
      <c r="AZ39">
        <v>11000</v>
      </c>
      <c r="BA39">
        <v>0</v>
      </c>
      <c r="BB39" s="6">
        <v>14030.95</v>
      </c>
      <c r="BC39">
        <v>0</v>
      </c>
      <c r="BD39">
        <v>0</v>
      </c>
      <c r="BE39">
        <v>0</v>
      </c>
      <c r="BF39">
        <v>0</v>
      </c>
      <c r="BG39">
        <v>57.91</v>
      </c>
      <c r="BH39">
        <v>0</v>
      </c>
      <c r="BI39">
        <f t="shared" si="0"/>
        <v>57.91</v>
      </c>
      <c r="BJ39">
        <f t="shared" si="1"/>
        <v>3382</v>
      </c>
      <c r="BK39">
        <f>_xlfn.IFNA(VLOOKUP(A:A,'11月奖金'!A:Q,17,0),0)</f>
        <v>7110.82</v>
      </c>
      <c r="BL39">
        <f t="shared" si="2"/>
        <v>10492.82</v>
      </c>
    </row>
    <row r="40" spans="1:64" x14ac:dyDescent="0.2">
      <c r="A40">
        <v>9000139</v>
      </c>
      <c r="B40" t="s">
        <v>138</v>
      </c>
      <c r="C40" t="s">
        <v>139</v>
      </c>
      <c r="D40" t="s">
        <v>140</v>
      </c>
      <c r="E40" t="s">
        <v>4942</v>
      </c>
      <c r="F40" t="s">
        <v>125</v>
      </c>
      <c r="G40">
        <v>0</v>
      </c>
      <c r="H40">
        <v>0</v>
      </c>
      <c r="I40">
        <v>6.5</v>
      </c>
      <c r="J40">
        <v>0</v>
      </c>
      <c r="K40">
        <v>2340</v>
      </c>
      <c r="L40">
        <v>0</v>
      </c>
      <c r="M40">
        <v>12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800</v>
      </c>
      <c r="U40">
        <v>300</v>
      </c>
      <c r="V40">
        <v>300</v>
      </c>
      <c r="W40">
        <v>33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3785</v>
      </c>
      <c r="AG40">
        <v>760.27</v>
      </c>
      <c r="AH40">
        <v>28.51</v>
      </c>
      <c r="AI40">
        <v>190.07</v>
      </c>
      <c r="AJ40">
        <v>570</v>
      </c>
      <c r="AK40">
        <v>0</v>
      </c>
      <c r="AL40">
        <v>0</v>
      </c>
      <c r="AM40">
        <v>0</v>
      </c>
      <c r="AN40">
        <v>0</v>
      </c>
      <c r="AO40">
        <v>2</v>
      </c>
      <c r="AP40">
        <v>9</v>
      </c>
      <c r="AQ40">
        <v>0</v>
      </c>
      <c r="AR40" s="6">
        <v>2234.15</v>
      </c>
      <c r="AS40">
        <v>3573</v>
      </c>
      <c r="AT40">
        <v>0</v>
      </c>
      <c r="AU40">
        <v>110723.95</v>
      </c>
      <c r="AV40">
        <v>55000</v>
      </c>
      <c r="AW40">
        <v>11000</v>
      </c>
      <c r="AX40">
        <v>0</v>
      </c>
      <c r="AY40" s="6">
        <v>0</v>
      </c>
      <c r="AZ40">
        <v>11000</v>
      </c>
      <c r="BA40">
        <v>0</v>
      </c>
      <c r="BB40" s="6">
        <v>15179.9</v>
      </c>
      <c r="BC40">
        <v>18544.05</v>
      </c>
      <c r="BD40">
        <v>556.32000000000005</v>
      </c>
      <c r="BE40">
        <v>0</v>
      </c>
      <c r="BF40">
        <v>556.32000000000005</v>
      </c>
      <c r="BG40">
        <v>705.6</v>
      </c>
      <c r="BH40">
        <v>0</v>
      </c>
      <c r="BI40">
        <f t="shared" si="0"/>
        <v>705.6</v>
      </c>
      <c r="BJ40">
        <f t="shared" si="1"/>
        <v>3573</v>
      </c>
      <c r="BK40">
        <f>_xlfn.IFNA(VLOOKUP(A:A,'11月奖金'!A:Q,17,0),0)</f>
        <v>7643.12</v>
      </c>
      <c r="BL40">
        <f t="shared" si="2"/>
        <v>11216.119999999999</v>
      </c>
    </row>
    <row r="41" spans="1:64" x14ac:dyDescent="0.2">
      <c r="A41">
        <v>9000140</v>
      </c>
      <c r="B41" t="s">
        <v>141</v>
      </c>
      <c r="C41" t="s">
        <v>142</v>
      </c>
      <c r="D41" t="s">
        <v>143</v>
      </c>
      <c r="E41" t="s">
        <v>4942</v>
      </c>
      <c r="F41" t="s">
        <v>125</v>
      </c>
      <c r="G41">
        <v>0</v>
      </c>
      <c r="H41">
        <v>0</v>
      </c>
      <c r="I41">
        <v>6.1</v>
      </c>
      <c r="J41">
        <v>0</v>
      </c>
      <c r="K41">
        <v>2196</v>
      </c>
      <c r="L41">
        <v>0</v>
      </c>
      <c r="M41">
        <v>49</v>
      </c>
      <c r="N41">
        <v>64</v>
      </c>
      <c r="O41">
        <v>0</v>
      </c>
      <c r="P41">
        <v>0</v>
      </c>
      <c r="Q41">
        <v>0</v>
      </c>
      <c r="R41">
        <v>0</v>
      </c>
      <c r="S41">
        <v>0</v>
      </c>
      <c r="T41">
        <v>800</v>
      </c>
      <c r="U41">
        <v>300</v>
      </c>
      <c r="V41">
        <v>300</v>
      </c>
      <c r="W41">
        <v>33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3742</v>
      </c>
      <c r="AG41">
        <v>623.30999999999995</v>
      </c>
      <c r="AH41">
        <v>23.37</v>
      </c>
      <c r="AI41">
        <v>155.83000000000001</v>
      </c>
      <c r="AJ41">
        <v>467</v>
      </c>
      <c r="AK41">
        <v>0</v>
      </c>
      <c r="AL41">
        <v>0</v>
      </c>
      <c r="AM41">
        <v>0</v>
      </c>
      <c r="AN41">
        <v>0</v>
      </c>
      <c r="AO41">
        <v>2</v>
      </c>
      <c r="AP41">
        <v>9</v>
      </c>
      <c r="AQ41">
        <v>0</v>
      </c>
      <c r="AR41" s="6">
        <v>2470.4899999999998</v>
      </c>
      <c r="AS41">
        <v>3530</v>
      </c>
      <c r="AT41">
        <v>0</v>
      </c>
      <c r="AU41">
        <v>99722.52</v>
      </c>
      <c r="AV41">
        <v>55000</v>
      </c>
      <c r="AW41">
        <v>11000</v>
      </c>
      <c r="AX41">
        <v>11000</v>
      </c>
      <c r="AY41" s="6">
        <v>0</v>
      </c>
      <c r="AZ41">
        <v>0</v>
      </c>
      <c r="BA41">
        <v>0</v>
      </c>
      <c r="BB41" s="6">
        <v>13064.4</v>
      </c>
      <c r="BC41">
        <v>9658.1200000000026</v>
      </c>
      <c r="BD41">
        <v>289.74</v>
      </c>
      <c r="BE41">
        <v>0</v>
      </c>
      <c r="BF41">
        <v>289.74</v>
      </c>
      <c r="BG41">
        <v>431.93</v>
      </c>
      <c r="BH41">
        <v>0</v>
      </c>
      <c r="BI41">
        <f t="shared" si="0"/>
        <v>431.93</v>
      </c>
      <c r="BJ41">
        <f t="shared" si="1"/>
        <v>3530</v>
      </c>
      <c r="BK41">
        <f>_xlfn.IFNA(VLOOKUP(A:A,'11月奖金'!A:Q,17,0),0)</f>
        <v>6114.49</v>
      </c>
      <c r="BL41">
        <f t="shared" si="2"/>
        <v>9644.49</v>
      </c>
    </row>
    <row r="42" spans="1:64" x14ac:dyDescent="0.2">
      <c r="A42">
        <v>9000141</v>
      </c>
      <c r="B42" t="s">
        <v>144</v>
      </c>
      <c r="C42" t="s">
        <v>145</v>
      </c>
      <c r="D42" t="s">
        <v>146</v>
      </c>
      <c r="E42" t="s">
        <v>39</v>
      </c>
      <c r="F42" t="s">
        <v>29</v>
      </c>
      <c r="G42">
        <v>0</v>
      </c>
      <c r="H42">
        <v>0</v>
      </c>
      <c r="I42">
        <v>0</v>
      </c>
      <c r="J42">
        <v>4534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300</v>
      </c>
      <c r="W42">
        <v>33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4867</v>
      </c>
      <c r="AG42">
        <v>1115.68</v>
      </c>
      <c r="AH42">
        <v>41.84</v>
      </c>
      <c r="AI42">
        <v>278.92</v>
      </c>
      <c r="AJ42">
        <v>837</v>
      </c>
      <c r="AK42">
        <v>0</v>
      </c>
      <c r="AL42">
        <v>0</v>
      </c>
      <c r="AM42">
        <v>0</v>
      </c>
      <c r="AN42">
        <v>0</v>
      </c>
      <c r="AO42">
        <v>2</v>
      </c>
      <c r="AP42">
        <v>9</v>
      </c>
      <c r="AQ42">
        <v>304.14999999999958</v>
      </c>
      <c r="AR42" s="6">
        <v>2287.41</v>
      </c>
      <c r="AS42">
        <v>11315</v>
      </c>
      <c r="AT42">
        <v>6450</v>
      </c>
      <c r="AU42">
        <v>168058.07</v>
      </c>
      <c r="AV42">
        <v>55000</v>
      </c>
      <c r="AW42">
        <v>0</v>
      </c>
      <c r="AX42">
        <v>11000</v>
      </c>
      <c r="AY42" s="6">
        <v>0</v>
      </c>
      <c r="AZ42">
        <v>0</v>
      </c>
      <c r="BA42">
        <v>0</v>
      </c>
      <c r="BB42" s="6">
        <v>22220.639999999999</v>
      </c>
      <c r="BC42">
        <v>79837.430000000008</v>
      </c>
      <c r="BD42">
        <v>5463.74</v>
      </c>
      <c r="BE42">
        <v>0</v>
      </c>
      <c r="BF42">
        <v>5463.74</v>
      </c>
      <c r="BG42">
        <v>5159.59</v>
      </c>
      <c r="BH42">
        <v>304.14999999999958</v>
      </c>
      <c r="BI42">
        <f t="shared" si="0"/>
        <v>5463.74</v>
      </c>
      <c r="BJ42">
        <f t="shared" si="1"/>
        <v>11315</v>
      </c>
      <c r="BK42">
        <f>_xlfn.IFNA(VLOOKUP(A:A,'11月奖金'!A:Q,17,0),0)</f>
        <v>9063.2800000000007</v>
      </c>
      <c r="BL42">
        <f t="shared" si="2"/>
        <v>20378.28</v>
      </c>
    </row>
    <row r="43" spans="1:64" x14ac:dyDescent="0.2">
      <c r="A43">
        <v>9000142</v>
      </c>
      <c r="B43" t="s">
        <v>147</v>
      </c>
      <c r="C43" t="s">
        <v>148</v>
      </c>
      <c r="D43" t="s">
        <v>149</v>
      </c>
      <c r="E43" t="s">
        <v>4942</v>
      </c>
      <c r="F43" t="s">
        <v>125</v>
      </c>
      <c r="G43">
        <v>0</v>
      </c>
      <c r="H43">
        <v>0</v>
      </c>
      <c r="I43">
        <v>5.9</v>
      </c>
      <c r="J43">
        <v>0</v>
      </c>
      <c r="K43">
        <v>2124</v>
      </c>
      <c r="L43">
        <v>0</v>
      </c>
      <c r="M43">
        <v>12</v>
      </c>
      <c r="N43">
        <v>8</v>
      </c>
      <c r="O43">
        <v>0</v>
      </c>
      <c r="P43">
        <v>0</v>
      </c>
      <c r="Q43">
        <v>0</v>
      </c>
      <c r="R43">
        <v>0</v>
      </c>
      <c r="S43">
        <v>0</v>
      </c>
      <c r="T43">
        <v>800</v>
      </c>
      <c r="U43">
        <v>300</v>
      </c>
      <c r="V43">
        <v>300</v>
      </c>
      <c r="W43">
        <v>33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3577</v>
      </c>
      <c r="AG43">
        <v>706.66</v>
      </c>
      <c r="AH43">
        <v>26.5</v>
      </c>
      <c r="AI43">
        <v>176.66</v>
      </c>
      <c r="AJ43">
        <v>530</v>
      </c>
      <c r="AK43">
        <v>0</v>
      </c>
      <c r="AL43">
        <v>0</v>
      </c>
      <c r="AM43">
        <v>0</v>
      </c>
      <c r="AN43">
        <v>0</v>
      </c>
      <c r="AO43">
        <v>2</v>
      </c>
      <c r="AP43">
        <v>9</v>
      </c>
      <c r="AQ43">
        <v>0</v>
      </c>
      <c r="AR43" s="6">
        <v>2135.1799999999998</v>
      </c>
      <c r="AS43">
        <v>3365</v>
      </c>
      <c r="AT43">
        <v>0</v>
      </c>
      <c r="AU43">
        <v>98833.75</v>
      </c>
      <c r="AV43">
        <v>55000</v>
      </c>
      <c r="AW43">
        <v>11000</v>
      </c>
      <c r="AX43">
        <v>11000</v>
      </c>
      <c r="AY43" s="6">
        <v>0</v>
      </c>
      <c r="AZ43">
        <v>0</v>
      </c>
      <c r="BA43">
        <v>0</v>
      </c>
      <c r="BB43" s="6">
        <v>14430.17</v>
      </c>
      <c r="BC43">
        <v>7403.5800000000017</v>
      </c>
      <c r="BD43">
        <v>222.11</v>
      </c>
      <c r="BE43">
        <v>0</v>
      </c>
      <c r="BF43">
        <v>222.11</v>
      </c>
      <c r="BG43">
        <v>374.35</v>
      </c>
      <c r="BH43">
        <v>0</v>
      </c>
      <c r="BI43">
        <f t="shared" si="0"/>
        <v>374.35</v>
      </c>
      <c r="BJ43">
        <f t="shared" si="1"/>
        <v>3365</v>
      </c>
      <c r="BK43">
        <f>_xlfn.IFNA(VLOOKUP(A:A,'11月奖金'!A:Q,17,0),0)</f>
        <v>6114.49</v>
      </c>
      <c r="BL43">
        <f t="shared" si="2"/>
        <v>9479.49</v>
      </c>
    </row>
    <row r="44" spans="1:64" x14ac:dyDescent="0.2">
      <c r="A44">
        <v>9000143</v>
      </c>
      <c r="B44" t="s">
        <v>150</v>
      </c>
      <c r="C44" t="s">
        <v>151</v>
      </c>
      <c r="D44" t="s">
        <v>9463</v>
      </c>
      <c r="E44" t="s">
        <v>9429</v>
      </c>
      <c r="F44" t="s">
        <v>125</v>
      </c>
      <c r="G44">
        <v>0</v>
      </c>
      <c r="H44">
        <v>0</v>
      </c>
      <c r="I44">
        <v>5.9</v>
      </c>
      <c r="J44">
        <v>0</v>
      </c>
      <c r="K44">
        <v>2124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800</v>
      </c>
      <c r="U44">
        <v>300</v>
      </c>
      <c r="V44">
        <v>300</v>
      </c>
      <c r="W44">
        <v>33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3557</v>
      </c>
      <c r="AG44">
        <v>452.55</v>
      </c>
      <c r="AH44">
        <v>16.97</v>
      </c>
      <c r="AI44">
        <v>113.14</v>
      </c>
      <c r="AJ44">
        <v>339</v>
      </c>
      <c r="AK44">
        <v>0</v>
      </c>
      <c r="AL44">
        <v>0</v>
      </c>
      <c r="AM44">
        <v>0</v>
      </c>
      <c r="AN44">
        <v>0</v>
      </c>
      <c r="AO44">
        <v>2</v>
      </c>
      <c r="AP44">
        <v>9</v>
      </c>
      <c r="AQ44">
        <v>0</v>
      </c>
      <c r="AR44" s="6">
        <v>2633.34</v>
      </c>
      <c r="AS44">
        <v>3345</v>
      </c>
      <c r="AT44">
        <v>0</v>
      </c>
      <c r="AU44">
        <v>91814.95</v>
      </c>
      <c r="AV44">
        <v>55000</v>
      </c>
      <c r="AW44">
        <v>0</v>
      </c>
      <c r="AX44">
        <v>11000</v>
      </c>
      <c r="AY44" s="6">
        <v>0</v>
      </c>
      <c r="AZ44">
        <v>11000</v>
      </c>
      <c r="BA44">
        <v>0</v>
      </c>
      <c r="BB44" s="6">
        <v>11380.54</v>
      </c>
      <c r="BC44">
        <v>3434.41</v>
      </c>
      <c r="BD44">
        <v>103.03</v>
      </c>
      <c r="BE44">
        <v>0</v>
      </c>
      <c r="BF44">
        <v>103.03</v>
      </c>
      <c r="BG44">
        <v>240.33</v>
      </c>
      <c r="BH44">
        <v>0</v>
      </c>
      <c r="BI44">
        <f t="shared" si="0"/>
        <v>240.33</v>
      </c>
      <c r="BJ44">
        <f t="shared" si="1"/>
        <v>3345</v>
      </c>
      <c r="BK44">
        <f>_xlfn.IFNA(VLOOKUP(A:A,'11月奖金'!A:Q,17,0),0)</f>
        <v>6116.33</v>
      </c>
      <c r="BL44">
        <f t="shared" si="2"/>
        <v>9461.33</v>
      </c>
    </row>
    <row r="45" spans="1:64" x14ac:dyDescent="0.2">
      <c r="A45">
        <v>9000144</v>
      </c>
      <c r="B45" t="s">
        <v>154</v>
      </c>
      <c r="C45" t="s">
        <v>155</v>
      </c>
      <c r="D45" t="s">
        <v>156</v>
      </c>
      <c r="E45" t="s">
        <v>39</v>
      </c>
      <c r="F45" t="s">
        <v>125</v>
      </c>
      <c r="G45">
        <v>0</v>
      </c>
      <c r="H45">
        <v>0</v>
      </c>
      <c r="I45">
        <v>5.9</v>
      </c>
      <c r="J45">
        <v>0</v>
      </c>
      <c r="K45">
        <v>2124</v>
      </c>
      <c r="L45">
        <v>0</v>
      </c>
      <c r="M45">
        <v>24</v>
      </c>
      <c r="N45">
        <v>48</v>
      </c>
      <c r="O45">
        <v>0</v>
      </c>
      <c r="P45">
        <v>0</v>
      </c>
      <c r="Q45">
        <v>0</v>
      </c>
      <c r="R45">
        <v>0</v>
      </c>
      <c r="S45">
        <v>4.3600000000000003</v>
      </c>
      <c r="T45">
        <v>800</v>
      </c>
      <c r="U45">
        <v>300</v>
      </c>
      <c r="V45">
        <v>300</v>
      </c>
      <c r="W45">
        <v>33</v>
      </c>
      <c r="X45">
        <v>0</v>
      </c>
      <c r="Y45">
        <v>0</v>
      </c>
      <c r="Z45">
        <v>0</v>
      </c>
      <c r="AA45">
        <v>0</v>
      </c>
      <c r="AB45">
        <v>100</v>
      </c>
      <c r="AC45">
        <v>60</v>
      </c>
      <c r="AD45">
        <v>0</v>
      </c>
      <c r="AE45">
        <v>0</v>
      </c>
      <c r="AF45">
        <v>3793.36</v>
      </c>
      <c r="AG45">
        <v>501.86</v>
      </c>
      <c r="AH45">
        <v>18.82</v>
      </c>
      <c r="AI45">
        <v>125.46</v>
      </c>
      <c r="AJ45">
        <v>376</v>
      </c>
      <c r="AK45">
        <v>0</v>
      </c>
      <c r="AL45">
        <v>0</v>
      </c>
      <c r="AM45">
        <v>0</v>
      </c>
      <c r="AN45">
        <v>0</v>
      </c>
      <c r="AO45">
        <v>2</v>
      </c>
      <c r="AP45">
        <v>9</v>
      </c>
      <c r="AQ45">
        <v>0</v>
      </c>
      <c r="AR45" s="6">
        <v>2769.22</v>
      </c>
      <c r="AS45">
        <v>3971.36</v>
      </c>
      <c r="AT45">
        <v>390</v>
      </c>
      <c r="AU45">
        <v>102213.26</v>
      </c>
      <c r="AV45">
        <v>55000</v>
      </c>
      <c r="AW45">
        <v>22000</v>
      </c>
      <c r="AX45">
        <v>22000</v>
      </c>
      <c r="AY45" s="6">
        <v>0</v>
      </c>
      <c r="AZ45">
        <v>11000</v>
      </c>
      <c r="BA45">
        <v>0</v>
      </c>
      <c r="BB45" s="6">
        <v>8769.4399999999987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f t="shared" si="0"/>
        <v>0</v>
      </c>
      <c r="BJ45">
        <f t="shared" si="1"/>
        <v>3971.36</v>
      </c>
      <c r="BK45">
        <f>_xlfn.IFNA(VLOOKUP(A:A,'11月奖金'!A:Q,17,0),0)</f>
        <v>6116.33</v>
      </c>
      <c r="BL45">
        <f t="shared" si="2"/>
        <v>10087.69</v>
      </c>
    </row>
    <row r="46" spans="1:64" x14ac:dyDescent="0.2">
      <c r="A46">
        <v>9000145</v>
      </c>
      <c r="B46" t="s">
        <v>157</v>
      </c>
      <c r="C46" t="s">
        <v>158</v>
      </c>
      <c r="D46" t="s">
        <v>159</v>
      </c>
      <c r="E46" t="s">
        <v>39</v>
      </c>
      <c r="F46" t="s">
        <v>160</v>
      </c>
      <c r="G46">
        <v>0</v>
      </c>
      <c r="H46">
        <v>0</v>
      </c>
      <c r="I46">
        <v>4.5</v>
      </c>
      <c r="J46">
        <v>0</v>
      </c>
      <c r="K46">
        <v>1620</v>
      </c>
      <c r="L46">
        <v>670.34</v>
      </c>
      <c r="M46">
        <v>266</v>
      </c>
      <c r="N46">
        <v>176</v>
      </c>
      <c r="O46">
        <v>0</v>
      </c>
      <c r="P46">
        <v>216</v>
      </c>
      <c r="Q46">
        <v>0</v>
      </c>
      <c r="R46">
        <v>0</v>
      </c>
      <c r="S46">
        <v>4.63</v>
      </c>
      <c r="T46">
        <v>800</v>
      </c>
      <c r="U46">
        <v>100</v>
      </c>
      <c r="V46">
        <v>300</v>
      </c>
      <c r="W46">
        <v>33</v>
      </c>
      <c r="X46">
        <v>0</v>
      </c>
      <c r="Y46">
        <v>0</v>
      </c>
      <c r="Z46">
        <v>0</v>
      </c>
      <c r="AA46">
        <v>0</v>
      </c>
      <c r="AB46">
        <v>100</v>
      </c>
      <c r="AC46">
        <v>60</v>
      </c>
      <c r="AD46">
        <v>0</v>
      </c>
      <c r="AE46">
        <v>0</v>
      </c>
      <c r="AF46">
        <v>4345.97</v>
      </c>
      <c r="AG46">
        <v>419.42</v>
      </c>
      <c r="AH46">
        <v>15.73</v>
      </c>
      <c r="AI46">
        <v>104.85</v>
      </c>
      <c r="AJ46">
        <v>315</v>
      </c>
      <c r="AK46">
        <v>0</v>
      </c>
      <c r="AL46">
        <v>0</v>
      </c>
      <c r="AM46">
        <v>0</v>
      </c>
      <c r="AN46">
        <v>0</v>
      </c>
      <c r="AO46">
        <v>2</v>
      </c>
      <c r="AP46">
        <v>9</v>
      </c>
      <c r="AQ46">
        <v>0</v>
      </c>
      <c r="AR46" s="6">
        <v>3488.97</v>
      </c>
      <c r="AS46">
        <v>4563.97</v>
      </c>
      <c r="AT46">
        <v>290</v>
      </c>
      <c r="AU46">
        <v>64566.400000000001</v>
      </c>
      <c r="AV46">
        <v>55000</v>
      </c>
      <c r="AW46">
        <v>0</v>
      </c>
      <c r="AX46">
        <v>11000</v>
      </c>
      <c r="AY46" s="6">
        <v>0</v>
      </c>
      <c r="AZ46">
        <v>0</v>
      </c>
      <c r="BA46">
        <v>0</v>
      </c>
      <c r="BB46" s="6">
        <v>8552.56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f t="shared" si="0"/>
        <v>0</v>
      </c>
      <c r="BJ46">
        <f t="shared" si="1"/>
        <v>4563.97</v>
      </c>
      <c r="BK46">
        <f>_xlfn.IFNA(VLOOKUP(A:A,'11月奖金'!A:Q,17,0),0)</f>
        <v>2038.78</v>
      </c>
      <c r="BL46">
        <f t="shared" si="2"/>
        <v>6602.75</v>
      </c>
    </row>
    <row r="47" spans="1:64" x14ac:dyDescent="0.2">
      <c r="A47">
        <v>9000146</v>
      </c>
      <c r="B47" t="s">
        <v>161</v>
      </c>
      <c r="C47" t="s">
        <v>162</v>
      </c>
      <c r="D47" t="s">
        <v>163</v>
      </c>
      <c r="E47" t="s">
        <v>39</v>
      </c>
      <c r="F47" t="s">
        <v>160</v>
      </c>
      <c r="G47">
        <v>0</v>
      </c>
      <c r="H47">
        <v>0</v>
      </c>
      <c r="I47">
        <v>4.5</v>
      </c>
      <c r="J47">
        <v>0</v>
      </c>
      <c r="K47">
        <v>1620</v>
      </c>
      <c r="L47">
        <v>670.34</v>
      </c>
      <c r="M47">
        <v>266</v>
      </c>
      <c r="N47">
        <v>136</v>
      </c>
      <c r="O47">
        <v>0</v>
      </c>
      <c r="P47">
        <v>216</v>
      </c>
      <c r="Q47">
        <v>0</v>
      </c>
      <c r="R47">
        <v>0</v>
      </c>
      <c r="S47">
        <v>4.1399999999999997</v>
      </c>
      <c r="T47">
        <v>800</v>
      </c>
      <c r="U47">
        <v>100</v>
      </c>
      <c r="V47">
        <v>300</v>
      </c>
      <c r="W47">
        <v>33</v>
      </c>
      <c r="X47">
        <v>0</v>
      </c>
      <c r="Y47">
        <v>0</v>
      </c>
      <c r="Z47">
        <v>0</v>
      </c>
      <c r="AA47">
        <v>0</v>
      </c>
      <c r="AB47">
        <v>100</v>
      </c>
      <c r="AC47">
        <v>60</v>
      </c>
      <c r="AD47">
        <v>0</v>
      </c>
      <c r="AE47">
        <v>0</v>
      </c>
      <c r="AF47">
        <v>4305.4799999999996</v>
      </c>
      <c r="AG47">
        <v>409.11</v>
      </c>
      <c r="AH47">
        <v>15.34</v>
      </c>
      <c r="AI47">
        <v>104.32</v>
      </c>
      <c r="AJ47">
        <v>307</v>
      </c>
      <c r="AK47">
        <v>0</v>
      </c>
      <c r="AL47">
        <v>0</v>
      </c>
      <c r="AM47">
        <v>0</v>
      </c>
      <c r="AN47">
        <v>0</v>
      </c>
      <c r="AO47">
        <v>2</v>
      </c>
      <c r="AP47">
        <v>9</v>
      </c>
      <c r="AQ47">
        <v>0</v>
      </c>
      <c r="AR47" s="6">
        <v>3467.71</v>
      </c>
      <c r="AS47">
        <v>4523.4799999999996</v>
      </c>
      <c r="AT47">
        <v>290</v>
      </c>
      <c r="AU47">
        <v>61046.3</v>
      </c>
      <c r="AV47">
        <v>55000</v>
      </c>
      <c r="AW47">
        <v>1000</v>
      </c>
      <c r="AX47">
        <v>11000</v>
      </c>
      <c r="AY47" s="6">
        <v>0</v>
      </c>
      <c r="AZ47">
        <v>0</v>
      </c>
      <c r="BA47">
        <v>0</v>
      </c>
      <c r="BB47" s="6">
        <v>8176.2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f t="shared" si="0"/>
        <v>0</v>
      </c>
      <c r="BJ47">
        <f t="shared" si="1"/>
        <v>4523.4799999999996</v>
      </c>
      <c r="BK47">
        <f>_xlfn.IFNA(VLOOKUP(A:A,'11月奖金'!A:Q,17,0),0)</f>
        <v>1698.98</v>
      </c>
      <c r="BL47">
        <f t="shared" si="2"/>
        <v>6222.4599999999991</v>
      </c>
    </row>
    <row r="48" spans="1:64" x14ac:dyDescent="0.2">
      <c r="A48">
        <v>9000147</v>
      </c>
      <c r="B48" t="s">
        <v>164</v>
      </c>
      <c r="C48" t="s">
        <v>165</v>
      </c>
      <c r="D48" t="s">
        <v>166</v>
      </c>
      <c r="E48" t="s">
        <v>39</v>
      </c>
      <c r="F48" t="s">
        <v>160</v>
      </c>
      <c r="G48">
        <v>0</v>
      </c>
      <c r="H48">
        <v>0</v>
      </c>
      <c r="I48">
        <v>4.3</v>
      </c>
      <c r="J48">
        <v>0</v>
      </c>
      <c r="K48">
        <v>1548</v>
      </c>
      <c r="L48">
        <v>640.54999999999995</v>
      </c>
      <c r="M48">
        <v>149</v>
      </c>
      <c r="N48">
        <v>184</v>
      </c>
      <c r="O48">
        <v>0</v>
      </c>
      <c r="P48">
        <v>144</v>
      </c>
      <c r="Q48">
        <v>0</v>
      </c>
      <c r="R48">
        <v>0</v>
      </c>
      <c r="S48">
        <v>5.01</v>
      </c>
      <c r="T48">
        <v>800</v>
      </c>
      <c r="U48">
        <v>100</v>
      </c>
      <c r="V48">
        <v>300</v>
      </c>
      <c r="W48">
        <v>33</v>
      </c>
      <c r="X48">
        <v>0</v>
      </c>
      <c r="Y48">
        <v>0</v>
      </c>
      <c r="Z48">
        <v>0</v>
      </c>
      <c r="AA48">
        <v>0</v>
      </c>
      <c r="AB48">
        <v>100</v>
      </c>
      <c r="AC48">
        <v>60</v>
      </c>
      <c r="AD48">
        <v>0</v>
      </c>
      <c r="AE48">
        <v>0</v>
      </c>
      <c r="AF48">
        <v>4063.56</v>
      </c>
      <c r="AG48">
        <v>443.78</v>
      </c>
      <c r="AH48">
        <v>16.64</v>
      </c>
      <c r="AI48">
        <v>110.94</v>
      </c>
      <c r="AJ48">
        <v>333</v>
      </c>
      <c r="AK48">
        <v>0</v>
      </c>
      <c r="AL48">
        <v>0</v>
      </c>
      <c r="AM48">
        <v>0</v>
      </c>
      <c r="AN48">
        <v>0</v>
      </c>
      <c r="AO48">
        <v>2</v>
      </c>
      <c r="AP48">
        <v>9</v>
      </c>
      <c r="AQ48">
        <v>0</v>
      </c>
      <c r="AR48" s="6">
        <v>3157.2</v>
      </c>
      <c r="AS48">
        <v>4331.5600000000004</v>
      </c>
      <c r="AT48">
        <v>340</v>
      </c>
      <c r="AU48">
        <v>58941.62</v>
      </c>
      <c r="AV48">
        <v>55000</v>
      </c>
      <c r="AW48">
        <v>0</v>
      </c>
      <c r="AX48">
        <v>0</v>
      </c>
      <c r="AY48" s="6">
        <v>0</v>
      </c>
      <c r="AZ48">
        <v>0</v>
      </c>
      <c r="BA48">
        <v>0</v>
      </c>
      <c r="BB48" s="6">
        <v>9482.32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f t="shared" si="0"/>
        <v>0</v>
      </c>
      <c r="BJ48">
        <f t="shared" si="1"/>
        <v>4331.5599999999995</v>
      </c>
      <c r="BK48">
        <f>_xlfn.IFNA(VLOOKUP(A:A,'11月奖金'!A:Q,17,0),0)</f>
        <v>1698.98</v>
      </c>
      <c r="BL48">
        <f t="shared" si="2"/>
        <v>6030.5399999999991</v>
      </c>
    </row>
    <row r="49" spans="1:64" x14ac:dyDescent="0.2">
      <c r="A49">
        <v>9000148</v>
      </c>
      <c r="B49" t="s">
        <v>167</v>
      </c>
      <c r="C49" t="s">
        <v>168</v>
      </c>
      <c r="D49" t="s">
        <v>169</v>
      </c>
      <c r="E49" t="s">
        <v>39</v>
      </c>
      <c r="F49" t="s">
        <v>160</v>
      </c>
      <c r="G49">
        <v>0</v>
      </c>
      <c r="H49">
        <v>0</v>
      </c>
      <c r="I49">
        <v>4.3</v>
      </c>
      <c r="J49">
        <v>0</v>
      </c>
      <c r="K49">
        <v>1548</v>
      </c>
      <c r="L49">
        <v>640.54999999999995</v>
      </c>
      <c r="M49">
        <v>0</v>
      </c>
      <c r="N49">
        <v>0</v>
      </c>
      <c r="O49">
        <v>0</v>
      </c>
      <c r="P49">
        <v>72</v>
      </c>
      <c r="Q49">
        <v>0</v>
      </c>
      <c r="R49">
        <v>0</v>
      </c>
      <c r="S49">
        <v>0</v>
      </c>
      <c r="T49">
        <v>800</v>
      </c>
      <c r="U49">
        <v>100</v>
      </c>
      <c r="V49">
        <v>300</v>
      </c>
      <c r="W49">
        <v>33</v>
      </c>
      <c r="X49">
        <v>0</v>
      </c>
      <c r="Y49">
        <v>0</v>
      </c>
      <c r="Z49">
        <v>0</v>
      </c>
      <c r="AA49">
        <v>0</v>
      </c>
      <c r="AB49">
        <v>100</v>
      </c>
      <c r="AC49">
        <v>60</v>
      </c>
      <c r="AD49">
        <v>0</v>
      </c>
      <c r="AE49">
        <v>0</v>
      </c>
      <c r="AF49">
        <v>3653.55</v>
      </c>
      <c r="AG49">
        <v>403.96</v>
      </c>
      <c r="AH49">
        <v>15.15</v>
      </c>
      <c r="AI49">
        <v>104.32</v>
      </c>
      <c r="AJ49">
        <v>303</v>
      </c>
      <c r="AK49">
        <v>0</v>
      </c>
      <c r="AL49">
        <v>0</v>
      </c>
      <c r="AM49">
        <v>0</v>
      </c>
      <c r="AN49">
        <v>0</v>
      </c>
      <c r="AO49">
        <v>2</v>
      </c>
      <c r="AP49">
        <v>9</v>
      </c>
      <c r="AQ49">
        <v>0</v>
      </c>
      <c r="AR49" s="6">
        <v>2825.12</v>
      </c>
      <c r="AS49">
        <v>3971.55</v>
      </c>
      <c r="AT49">
        <v>390</v>
      </c>
      <c r="AU49">
        <v>57722.530000000013</v>
      </c>
      <c r="AV49">
        <v>55000</v>
      </c>
      <c r="AW49">
        <v>5500</v>
      </c>
      <c r="AX49">
        <v>0</v>
      </c>
      <c r="AY49" s="6">
        <v>0</v>
      </c>
      <c r="AZ49">
        <v>11000</v>
      </c>
      <c r="BA49">
        <v>0</v>
      </c>
      <c r="BB49" s="6">
        <v>8134.1399999999994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f t="shared" si="0"/>
        <v>0</v>
      </c>
      <c r="BJ49">
        <f t="shared" si="1"/>
        <v>3971.55</v>
      </c>
      <c r="BK49">
        <f>_xlfn.IFNA(VLOOKUP(A:A,'11月奖金'!A:Q,17,0),0)</f>
        <v>2038.78</v>
      </c>
      <c r="BL49">
        <f t="shared" si="2"/>
        <v>6010.33</v>
      </c>
    </row>
    <row r="50" spans="1:64" x14ac:dyDescent="0.2">
      <c r="A50">
        <v>9000149</v>
      </c>
      <c r="B50" t="s">
        <v>170</v>
      </c>
      <c r="C50" t="s">
        <v>171</v>
      </c>
      <c r="D50" t="s">
        <v>172</v>
      </c>
      <c r="E50" t="s">
        <v>39</v>
      </c>
      <c r="F50" t="s">
        <v>160</v>
      </c>
      <c r="G50">
        <v>0</v>
      </c>
      <c r="H50">
        <v>0</v>
      </c>
      <c r="I50">
        <v>4.3</v>
      </c>
      <c r="J50">
        <v>0</v>
      </c>
      <c r="K50">
        <v>1548</v>
      </c>
      <c r="L50">
        <v>640.54999999999995</v>
      </c>
      <c r="M50">
        <v>248</v>
      </c>
      <c r="N50">
        <v>168</v>
      </c>
      <c r="O50">
        <v>0</v>
      </c>
      <c r="P50">
        <v>216</v>
      </c>
      <c r="Q50">
        <v>0</v>
      </c>
      <c r="R50">
        <v>0</v>
      </c>
      <c r="S50">
        <v>4.1399999999999997</v>
      </c>
      <c r="T50">
        <v>800</v>
      </c>
      <c r="U50">
        <v>100</v>
      </c>
      <c r="V50">
        <v>300</v>
      </c>
      <c r="W50">
        <v>33</v>
      </c>
      <c r="X50">
        <v>0</v>
      </c>
      <c r="Y50">
        <v>0</v>
      </c>
      <c r="Z50">
        <v>0</v>
      </c>
      <c r="AA50">
        <v>0</v>
      </c>
      <c r="AB50">
        <v>100</v>
      </c>
      <c r="AC50">
        <v>96</v>
      </c>
      <c r="AD50">
        <v>0</v>
      </c>
      <c r="AE50">
        <v>0</v>
      </c>
      <c r="AF50">
        <v>4253.6900000000014</v>
      </c>
      <c r="AG50">
        <v>403.67</v>
      </c>
      <c r="AH50">
        <v>15.14</v>
      </c>
      <c r="AI50">
        <v>104.32</v>
      </c>
      <c r="AJ50">
        <v>303</v>
      </c>
      <c r="AK50">
        <v>0</v>
      </c>
      <c r="AL50">
        <v>0</v>
      </c>
      <c r="AM50">
        <v>0</v>
      </c>
      <c r="AN50">
        <v>0</v>
      </c>
      <c r="AO50">
        <v>2</v>
      </c>
      <c r="AP50">
        <v>9</v>
      </c>
      <c r="AQ50">
        <v>0</v>
      </c>
      <c r="AR50" s="6">
        <v>3425.56</v>
      </c>
      <c r="AS50">
        <v>4471.6900000000014</v>
      </c>
      <c r="AT50">
        <v>290</v>
      </c>
      <c r="AU50">
        <v>60939.82</v>
      </c>
      <c r="AV50">
        <v>55000</v>
      </c>
      <c r="AW50">
        <v>0</v>
      </c>
      <c r="AX50">
        <v>0</v>
      </c>
      <c r="AY50" s="6">
        <v>0</v>
      </c>
      <c r="AZ50">
        <v>11000</v>
      </c>
      <c r="BA50">
        <v>0</v>
      </c>
      <c r="BB50" s="6">
        <v>9120.4499999999989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f t="shared" si="0"/>
        <v>0</v>
      </c>
      <c r="BJ50">
        <f t="shared" si="1"/>
        <v>4471.6900000000014</v>
      </c>
      <c r="BK50">
        <f>_xlfn.IFNA(VLOOKUP(A:A,'11月奖金'!A:Q,17,0),0)</f>
        <v>1698.98</v>
      </c>
      <c r="BL50">
        <f t="shared" si="2"/>
        <v>6170.6700000000019</v>
      </c>
    </row>
    <row r="51" spans="1:64" x14ac:dyDescent="0.2">
      <c r="A51">
        <v>9000150</v>
      </c>
      <c r="B51" t="s">
        <v>173</v>
      </c>
      <c r="C51" t="s">
        <v>174</v>
      </c>
      <c r="D51" t="s">
        <v>175</v>
      </c>
      <c r="E51" t="s">
        <v>176</v>
      </c>
      <c r="F51" t="s">
        <v>125</v>
      </c>
      <c r="G51">
        <v>0</v>
      </c>
      <c r="H51">
        <v>0</v>
      </c>
      <c r="I51">
        <v>0</v>
      </c>
      <c r="J51">
        <v>4534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300</v>
      </c>
      <c r="W51">
        <v>33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4867</v>
      </c>
      <c r="AG51">
        <v>944.58</v>
      </c>
      <c r="AH51">
        <v>35.42</v>
      </c>
      <c r="AI51">
        <v>236.15</v>
      </c>
      <c r="AJ51">
        <v>708</v>
      </c>
      <c r="AK51">
        <v>0</v>
      </c>
      <c r="AL51">
        <v>0</v>
      </c>
      <c r="AM51">
        <v>0</v>
      </c>
      <c r="AN51">
        <v>0</v>
      </c>
      <c r="AO51">
        <v>2</v>
      </c>
      <c r="AP51">
        <v>9</v>
      </c>
      <c r="AQ51">
        <v>0</v>
      </c>
      <c r="AR51" s="6">
        <v>2940.85</v>
      </c>
      <c r="AS51">
        <v>4865</v>
      </c>
      <c r="AT51">
        <v>0</v>
      </c>
      <c r="AU51">
        <v>119381.36</v>
      </c>
      <c r="AV51">
        <v>55000</v>
      </c>
      <c r="AW51">
        <v>11000</v>
      </c>
      <c r="AX51">
        <v>11000</v>
      </c>
      <c r="AY51" s="6">
        <v>0</v>
      </c>
      <c r="AZ51">
        <v>0</v>
      </c>
      <c r="BA51">
        <v>0</v>
      </c>
      <c r="BB51" s="6">
        <v>21111.22</v>
      </c>
      <c r="BC51">
        <v>21270.14</v>
      </c>
      <c r="BD51">
        <v>638.1</v>
      </c>
      <c r="BE51">
        <v>0</v>
      </c>
      <c r="BF51">
        <v>638.1</v>
      </c>
      <c r="BG51">
        <v>759.88</v>
      </c>
      <c r="BH51">
        <v>0</v>
      </c>
      <c r="BI51">
        <f t="shared" si="0"/>
        <v>759.88</v>
      </c>
      <c r="BJ51">
        <f t="shared" si="1"/>
        <v>4865</v>
      </c>
      <c r="BK51">
        <f>_xlfn.IFNA(VLOOKUP(A:A,'11月奖金'!A:Q,17,0),0)</f>
        <v>9016.86</v>
      </c>
      <c r="BL51">
        <f t="shared" si="2"/>
        <v>13881.86</v>
      </c>
    </row>
    <row r="52" spans="1:64" x14ac:dyDescent="0.2">
      <c r="A52">
        <v>9000151</v>
      </c>
      <c r="B52" t="s">
        <v>177</v>
      </c>
      <c r="C52" t="s">
        <v>178</v>
      </c>
      <c r="D52" t="s">
        <v>179</v>
      </c>
      <c r="E52" t="s">
        <v>4942</v>
      </c>
      <c r="F52" t="s">
        <v>105</v>
      </c>
      <c r="G52">
        <v>0</v>
      </c>
      <c r="H52">
        <v>0</v>
      </c>
      <c r="I52">
        <v>4.0999999999999996</v>
      </c>
      <c r="J52">
        <v>0</v>
      </c>
      <c r="K52">
        <v>1476</v>
      </c>
      <c r="L52">
        <v>610.76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800</v>
      </c>
      <c r="U52">
        <v>100</v>
      </c>
      <c r="V52">
        <v>300</v>
      </c>
      <c r="W52">
        <v>33</v>
      </c>
      <c r="X52">
        <v>0</v>
      </c>
      <c r="Y52">
        <v>0</v>
      </c>
      <c r="Z52">
        <v>0</v>
      </c>
      <c r="AA52">
        <v>0</v>
      </c>
      <c r="AB52">
        <v>80</v>
      </c>
      <c r="AC52">
        <v>0</v>
      </c>
      <c r="AD52">
        <v>0</v>
      </c>
      <c r="AE52">
        <v>0</v>
      </c>
      <c r="AF52">
        <v>3399.76</v>
      </c>
      <c r="AG52">
        <v>407.12</v>
      </c>
      <c r="AH52">
        <v>15.27</v>
      </c>
      <c r="AI52">
        <v>104.32</v>
      </c>
      <c r="AJ52">
        <v>305</v>
      </c>
      <c r="AK52">
        <v>0</v>
      </c>
      <c r="AL52">
        <v>0</v>
      </c>
      <c r="AM52">
        <v>0</v>
      </c>
      <c r="AN52">
        <v>0</v>
      </c>
      <c r="AO52">
        <v>2</v>
      </c>
      <c r="AP52">
        <v>9</v>
      </c>
      <c r="AQ52">
        <v>0</v>
      </c>
      <c r="AR52" s="6">
        <v>2566.0500000000002</v>
      </c>
      <c r="AS52">
        <v>3327.76</v>
      </c>
      <c r="AT52">
        <v>0</v>
      </c>
      <c r="AU52">
        <v>60151.87</v>
      </c>
      <c r="AV52">
        <v>55000</v>
      </c>
      <c r="AW52">
        <v>0</v>
      </c>
      <c r="AX52">
        <v>22000</v>
      </c>
      <c r="AY52" s="6">
        <v>0</v>
      </c>
      <c r="AZ52">
        <v>0</v>
      </c>
      <c r="BA52">
        <v>0</v>
      </c>
      <c r="BB52" s="6">
        <v>7403.36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f t="shared" si="0"/>
        <v>0</v>
      </c>
      <c r="BJ52">
        <f t="shared" si="1"/>
        <v>3327.76</v>
      </c>
      <c r="BK52">
        <f>_xlfn.IFNA(VLOOKUP(A:A,'11月奖金'!A:Q,17,0),0)</f>
        <v>2802.48</v>
      </c>
      <c r="BL52">
        <f t="shared" si="2"/>
        <v>6130.24</v>
      </c>
    </row>
    <row r="53" spans="1:64" x14ac:dyDescent="0.2">
      <c r="A53">
        <v>9000152</v>
      </c>
      <c r="B53" t="s">
        <v>180</v>
      </c>
      <c r="C53" t="s">
        <v>181</v>
      </c>
      <c r="D53" t="s">
        <v>182</v>
      </c>
      <c r="E53" t="s">
        <v>54</v>
      </c>
      <c r="F53" t="s">
        <v>125</v>
      </c>
      <c r="G53">
        <v>0</v>
      </c>
      <c r="H53">
        <v>0</v>
      </c>
      <c r="I53">
        <v>5.9</v>
      </c>
      <c r="J53">
        <v>0</v>
      </c>
      <c r="K53">
        <v>2124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800</v>
      </c>
      <c r="U53">
        <v>300</v>
      </c>
      <c r="V53">
        <v>300</v>
      </c>
      <c r="W53">
        <v>33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3557</v>
      </c>
      <c r="AG53">
        <v>577.26</v>
      </c>
      <c r="AH53">
        <v>21.65</v>
      </c>
      <c r="AI53">
        <v>144.31</v>
      </c>
      <c r="AJ53">
        <v>433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9</v>
      </c>
      <c r="AQ53">
        <v>0</v>
      </c>
      <c r="AR53" s="6">
        <v>2378.7800000000002</v>
      </c>
      <c r="AS53">
        <v>3345</v>
      </c>
      <c r="AT53">
        <v>0</v>
      </c>
      <c r="AU53">
        <v>98485.29</v>
      </c>
      <c r="AV53">
        <v>55000</v>
      </c>
      <c r="AW53">
        <v>0</v>
      </c>
      <c r="AX53">
        <v>0</v>
      </c>
      <c r="AY53" s="6">
        <v>4400</v>
      </c>
      <c r="AZ53">
        <v>11000</v>
      </c>
      <c r="BA53">
        <v>0</v>
      </c>
      <c r="BB53" s="6">
        <v>11070</v>
      </c>
      <c r="BC53">
        <v>17015.28999999999</v>
      </c>
      <c r="BD53">
        <v>510.46</v>
      </c>
      <c r="BE53">
        <v>0</v>
      </c>
      <c r="BF53">
        <v>510.46</v>
      </c>
      <c r="BG53">
        <v>637.4</v>
      </c>
      <c r="BH53">
        <v>0</v>
      </c>
      <c r="BI53">
        <f t="shared" si="0"/>
        <v>637.4</v>
      </c>
      <c r="BJ53">
        <f t="shared" si="1"/>
        <v>3345</v>
      </c>
      <c r="BK53">
        <f>_xlfn.IFNA(VLOOKUP(A:A,'11月奖金'!A:Q,17,0),0)</f>
        <v>6116.33</v>
      </c>
      <c r="BL53">
        <f t="shared" si="2"/>
        <v>9461.33</v>
      </c>
    </row>
    <row r="54" spans="1:64" x14ac:dyDescent="0.2">
      <c r="A54">
        <v>9000153</v>
      </c>
      <c r="B54" t="s">
        <v>183</v>
      </c>
      <c r="C54" t="s">
        <v>184</v>
      </c>
      <c r="D54" t="s">
        <v>185</v>
      </c>
      <c r="E54" t="s">
        <v>54</v>
      </c>
      <c r="F54" t="s">
        <v>125</v>
      </c>
      <c r="G54">
        <v>0</v>
      </c>
      <c r="H54">
        <v>0</v>
      </c>
      <c r="I54">
        <v>6.7</v>
      </c>
      <c r="J54">
        <v>0</v>
      </c>
      <c r="K54">
        <v>2412</v>
      </c>
      <c r="L54">
        <v>0</v>
      </c>
      <c r="M54">
        <v>62</v>
      </c>
      <c r="N54">
        <v>72</v>
      </c>
      <c r="O54">
        <v>0</v>
      </c>
      <c r="P54">
        <v>0</v>
      </c>
      <c r="Q54">
        <v>0</v>
      </c>
      <c r="R54">
        <v>7</v>
      </c>
      <c r="S54">
        <v>4.1399999999999997</v>
      </c>
      <c r="T54">
        <v>800</v>
      </c>
      <c r="U54">
        <v>300</v>
      </c>
      <c r="V54">
        <v>300</v>
      </c>
      <c r="W54">
        <v>33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3990.14</v>
      </c>
      <c r="AG54">
        <v>916.16</v>
      </c>
      <c r="AH54">
        <v>34.36</v>
      </c>
      <c r="AI54">
        <v>229.04</v>
      </c>
      <c r="AJ54">
        <v>687</v>
      </c>
      <c r="AK54">
        <v>0</v>
      </c>
      <c r="AL54">
        <v>0</v>
      </c>
      <c r="AM54">
        <v>0</v>
      </c>
      <c r="AN54">
        <v>0</v>
      </c>
      <c r="AO54">
        <v>2</v>
      </c>
      <c r="AP54">
        <v>9</v>
      </c>
      <c r="AQ54">
        <v>0</v>
      </c>
      <c r="AR54" s="6">
        <v>2121.58</v>
      </c>
      <c r="AS54">
        <v>3808.14</v>
      </c>
      <c r="AT54">
        <v>30</v>
      </c>
      <c r="AU54">
        <v>119359.44</v>
      </c>
      <c r="AV54">
        <v>55000</v>
      </c>
      <c r="AW54">
        <v>11000</v>
      </c>
      <c r="AX54">
        <v>7700</v>
      </c>
      <c r="AY54" s="6">
        <v>0</v>
      </c>
      <c r="AZ54">
        <v>0</v>
      </c>
      <c r="BA54">
        <v>0</v>
      </c>
      <c r="BB54" s="6">
        <v>18551.580000000002</v>
      </c>
      <c r="BC54">
        <v>27107.86</v>
      </c>
      <c r="BD54">
        <v>813.24</v>
      </c>
      <c r="BE54">
        <v>0</v>
      </c>
      <c r="BF54">
        <v>813.24</v>
      </c>
      <c r="BG54">
        <v>955.99</v>
      </c>
      <c r="BH54">
        <v>0</v>
      </c>
      <c r="BI54">
        <f t="shared" si="0"/>
        <v>955.99</v>
      </c>
      <c r="BJ54">
        <f t="shared" si="1"/>
        <v>3808.14</v>
      </c>
      <c r="BK54">
        <f>_xlfn.IFNA(VLOOKUP(A:A,'11月奖金'!A:Q,17,0),0)</f>
        <v>7645.41</v>
      </c>
      <c r="BL54">
        <f t="shared" si="2"/>
        <v>11453.55</v>
      </c>
    </row>
    <row r="55" spans="1:64" x14ac:dyDescent="0.2">
      <c r="A55">
        <v>9000154</v>
      </c>
      <c r="B55" t="s">
        <v>186</v>
      </c>
      <c r="C55" t="s">
        <v>187</v>
      </c>
      <c r="D55" t="s">
        <v>188</v>
      </c>
      <c r="E55" t="s">
        <v>54</v>
      </c>
      <c r="F55" t="s">
        <v>105</v>
      </c>
      <c r="G55">
        <v>0</v>
      </c>
      <c r="H55">
        <v>0</v>
      </c>
      <c r="I55">
        <v>4.9000000000000004</v>
      </c>
      <c r="J55">
        <v>0</v>
      </c>
      <c r="K55">
        <v>1764</v>
      </c>
      <c r="L55">
        <v>243.31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800</v>
      </c>
      <c r="U55">
        <v>100</v>
      </c>
      <c r="V55">
        <v>300</v>
      </c>
      <c r="W55">
        <v>33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3240.31</v>
      </c>
      <c r="AG55">
        <v>420.9</v>
      </c>
      <c r="AH55">
        <v>15.78</v>
      </c>
      <c r="AI55">
        <v>105.23</v>
      </c>
      <c r="AJ55">
        <v>316</v>
      </c>
      <c r="AK55">
        <v>0</v>
      </c>
      <c r="AL55">
        <v>0</v>
      </c>
      <c r="AM55">
        <v>0</v>
      </c>
      <c r="AN55">
        <v>0</v>
      </c>
      <c r="AO55">
        <v>2</v>
      </c>
      <c r="AP55">
        <v>9</v>
      </c>
      <c r="AQ55">
        <v>0</v>
      </c>
      <c r="AR55" s="6">
        <v>2380.4</v>
      </c>
      <c r="AS55">
        <v>3168.31</v>
      </c>
      <c r="AT55">
        <v>0</v>
      </c>
      <c r="AU55">
        <v>71638.720000000001</v>
      </c>
      <c r="AV55">
        <v>55000</v>
      </c>
      <c r="AW55">
        <v>0</v>
      </c>
      <c r="AX55">
        <v>0</v>
      </c>
      <c r="AY55" s="6">
        <v>0</v>
      </c>
      <c r="AZ55">
        <v>5500</v>
      </c>
      <c r="BA55">
        <v>0</v>
      </c>
      <c r="BB55" s="6">
        <v>9750.66</v>
      </c>
      <c r="BC55">
        <v>1388.0600000000011</v>
      </c>
      <c r="BD55">
        <v>41.64</v>
      </c>
      <c r="BE55">
        <v>0</v>
      </c>
      <c r="BF55">
        <v>41.64</v>
      </c>
      <c r="BG55">
        <v>137.33000000000001</v>
      </c>
      <c r="BH55">
        <v>0</v>
      </c>
      <c r="BI55">
        <f t="shared" si="0"/>
        <v>137.33000000000001</v>
      </c>
      <c r="BJ55">
        <f t="shared" si="1"/>
        <v>3168.31</v>
      </c>
      <c r="BK55">
        <f>_xlfn.IFNA(VLOOKUP(A:A,'11月奖金'!A:Q,17,0),0)</f>
        <v>3652.81</v>
      </c>
      <c r="BL55">
        <f t="shared" si="2"/>
        <v>6821.12</v>
      </c>
    </row>
    <row r="56" spans="1:64" x14ac:dyDescent="0.2">
      <c r="A56">
        <v>9000155</v>
      </c>
      <c r="B56" t="s">
        <v>189</v>
      </c>
      <c r="C56" t="s">
        <v>190</v>
      </c>
      <c r="D56" t="s">
        <v>191</v>
      </c>
      <c r="E56" t="s">
        <v>9429</v>
      </c>
      <c r="F56" t="s">
        <v>125</v>
      </c>
      <c r="G56">
        <v>0</v>
      </c>
      <c r="H56">
        <v>0</v>
      </c>
      <c r="I56">
        <v>5.9</v>
      </c>
      <c r="J56">
        <v>0</v>
      </c>
      <c r="K56">
        <v>2124</v>
      </c>
      <c r="L56">
        <v>0</v>
      </c>
      <c r="M56">
        <v>36</v>
      </c>
      <c r="N56">
        <v>56</v>
      </c>
      <c r="O56">
        <v>0</v>
      </c>
      <c r="P56">
        <v>0</v>
      </c>
      <c r="Q56">
        <v>0</v>
      </c>
      <c r="R56">
        <v>7</v>
      </c>
      <c r="S56">
        <v>0</v>
      </c>
      <c r="T56">
        <v>800</v>
      </c>
      <c r="U56">
        <v>300</v>
      </c>
      <c r="V56">
        <v>300</v>
      </c>
      <c r="W56">
        <v>33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3656</v>
      </c>
      <c r="AG56">
        <v>777.2</v>
      </c>
      <c r="AH56">
        <v>29.15</v>
      </c>
      <c r="AI56">
        <v>194.3</v>
      </c>
      <c r="AJ56">
        <v>583</v>
      </c>
      <c r="AK56">
        <v>0</v>
      </c>
      <c r="AL56">
        <v>0</v>
      </c>
      <c r="AM56">
        <v>0</v>
      </c>
      <c r="AN56">
        <v>0</v>
      </c>
      <c r="AO56">
        <v>2</v>
      </c>
      <c r="AP56">
        <v>9</v>
      </c>
      <c r="AQ56">
        <v>0</v>
      </c>
      <c r="AR56" s="6">
        <v>2070.35</v>
      </c>
      <c r="AS56">
        <v>3474</v>
      </c>
      <c r="AT56">
        <v>30</v>
      </c>
      <c r="AU56">
        <v>99331.43</v>
      </c>
      <c r="AV56">
        <v>55000</v>
      </c>
      <c r="AW56">
        <v>11000</v>
      </c>
      <c r="AX56">
        <v>11000</v>
      </c>
      <c r="AY56" s="6">
        <v>0</v>
      </c>
      <c r="AZ56">
        <v>0</v>
      </c>
      <c r="BA56">
        <v>0</v>
      </c>
      <c r="BB56" s="6">
        <v>16878.080000000002</v>
      </c>
      <c r="BC56">
        <v>5453.3499999999913</v>
      </c>
      <c r="BD56">
        <v>163.6</v>
      </c>
      <c r="BE56">
        <v>0</v>
      </c>
      <c r="BF56">
        <v>163.6</v>
      </c>
      <c r="BG56">
        <v>316.89</v>
      </c>
      <c r="BH56">
        <v>0</v>
      </c>
      <c r="BI56">
        <f t="shared" si="0"/>
        <v>316.89</v>
      </c>
      <c r="BJ56">
        <f t="shared" si="1"/>
        <v>3474</v>
      </c>
      <c r="BK56">
        <f>_xlfn.IFNA(VLOOKUP(A:A,'11月奖金'!A:Q,17,0),0)</f>
        <v>6116.33</v>
      </c>
      <c r="BL56">
        <f t="shared" si="2"/>
        <v>9590.33</v>
      </c>
    </row>
    <row r="57" spans="1:64" x14ac:dyDescent="0.2">
      <c r="A57">
        <v>9000156</v>
      </c>
      <c r="B57" t="s">
        <v>192</v>
      </c>
      <c r="C57" t="s">
        <v>193</v>
      </c>
      <c r="D57" t="s">
        <v>2378</v>
      </c>
      <c r="E57" t="s">
        <v>9429</v>
      </c>
      <c r="F57" t="s">
        <v>29</v>
      </c>
      <c r="G57">
        <v>0</v>
      </c>
      <c r="H57">
        <v>0</v>
      </c>
      <c r="I57">
        <v>0</v>
      </c>
      <c r="J57">
        <v>4534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300</v>
      </c>
      <c r="W57">
        <v>33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4867</v>
      </c>
      <c r="AG57">
        <v>913.3</v>
      </c>
      <c r="AH57">
        <v>34.25</v>
      </c>
      <c r="AI57">
        <v>228.32</v>
      </c>
      <c r="AJ57">
        <v>685</v>
      </c>
      <c r="AK57">
        <v>0</v>
      </c>
      <c r="AL57">
        <v>0</v>
      </c>
      <c r="AM57">
        <v>0</v>
      </c>
      <c r="AN57">
        <v>0</v>
      </c>
      <c r="AO57">
        <v>2</v>
      </c>
      <c r="AP57">
        <v>9</v>
      </c>
      <c r="AQ57">
        <v>0</v>
      </c>
      <c r="AR57" s="6">
        <v>3004.13</v>
      </c>
      <c r="AS57">
        <v>11315</v>
      </c>
      <c r="AT57">
        <v>6450</v>
      </c>
      <c r="AU57">
        <v>164473.56</v>
      </c>
      <c r="AV57">
        <v>55000</v>
      </c>
      <c r="AW57">
        <v>11000</v>
      </c>
      <c r="AX57">
        <v>22000</v>
      </c>
      <c r="AY57" s="6">
        <v>4400</v>
      </c>
      <c r="AZ57">
        <v>0</v>
      </c>
      <c r="BA57">
        <v>0</v>
      </c>
      <c r="BB57" s="6">
        <v>19140.18</v>
      </c>
      <c r="BC57">
        <v>52933.38</v>
      </c>
      <c r="BD57">
        <v>2773.34</v>
      </c>
      <c r="BE57">
        <v>0</v>
      </c>
      <c r="BF57">
        <v>2773.34</v>
      </c>
      <c r="BG57">
        <v>3167.93</v>
      </c>
      <c r="BH57">
        <v>0</v>
      </c>
      <c r="BI57">
        <f t="shared" si="0"/>
        <v>3167.93</v>
      </c>
      <c r="BJ57">
        <f t="shared" si="1"/>
        <v>11315</v>
      </c>
      <c r="BK57">
        <f>_xlfn.IFNA(VLOOKUP(A:A,'11月奖金'!A:Q,17,0),0)</f>
        <v>9016.86</v>
      </c>
      <c r="BL57">
        <f t="shared" si="2"/>
        <v>20331.86</v>
      </c>
    </row>
    <row r="58" spans="1:64" x14ac:dyDescent="0.2">
      <c r="A58">
        <v>9000157</v>
      </c>
      <c r="B58" t="s">
        <v>194</v>
      </c>
      <c r="C58" t="s">
        <v>195</v>
      </c>
      <c r="D58" t="s">
        <v>196</v>
      </c>
      <c r="E58" t="s">
        <v>54</v>
      </c>
      <c r="F58" t="s">
        <v>125</v>
      </c>
      <c r="G58">
        <v>0</v>
      </c>
      <c r="H58">
        <v>0</v>
      </c>
      <c r="I58">
        <v>5.9</v>
      </c>
      <c r="J58">
        <v>0</v>
      </c>
      <c r="K58">
        <v>2124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800</v>
      </c>
      <c r="U58">
        <v>300</v>
      </c>
      <c r="V58">
        <v>300</v>
      </c>
      <c r="W58">
        <v>33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3557</v>
      </c>
      <c r="AG58">
        <v>500.84</v>
      </c>
      <c r="AH58">
        <v>18.78</v>
      </c>
      <c r="AI58">
        <v>125.21</v>
      </c>
      <c r="AJ58">
        <v>376</v>
      </c>
      <c r="AK58">
        <v>0</v>
      </c>
      <c r="AL58">
        <v>0</v>
      </c>
      <c r="AM58">
        <v>0</v>
      </c>
      <c r="AN58">
        <v>0</v>
      </c>
      <c r="AO58">
        <v>2</v>
      </c>
      <c r="AP58">
        <v>9</v>
      </c>
      <c r="AQ58">
        <v>0</v>
      </c>
      <c r="AR58" s="6">
        <v>2534.17</v>
      </c>
      <c r="AS58">
        <v>3345</v>
      </c>
      <c r="AT58">
        <v>0</v>
      </c>
      <c r="AU58">
        <v>98802.63</v>
      </c>
      <c r="AV58">
        <v>55000</v>
      </c>
      <c r="AW58">
        <v>22000</v>
      </c>
      <c r="AX58">
        <v>0</v>
      </c>
      <c r="AY58" s="6">
        <v>0</v>
      </c>
      <c r="AZ58">
        <v>0</v>
      </c>
      <c r="BA58">
        <v>0</v>
      </c>
      <c r="BB58" s="6">
        <v>8837.1999999999989</v>
      </c>
      <c r="BC58">
        <v>12965.430000000009</v>
      </c>
      <c r="BD58">
        <v>388.96</v>
      </c>
      <c r="BE58">
        <v>0</v>
      </c>
      <c r="BF58">
        <v>388.96</v>
      </c>
      <c r="BG58">
        <v>529.24</v>
      </c>
      <c r="BH58">
        <v>0</v>
      </c>
      <c r="BI58">
        <f t="shared" si="0"/>
        <v>529.24</v>
      </c>
      <c r="BJ58">
        <f t="shared" si="1"/>
        <v>3345</v>
      </c>
      <c r="BK58">
        <f>_xlfn.IFNA(VLOOKUP(A:A,'11月奖金'!A:Q,17,0),0)</f>
        <v>6116.33</v>
      </c>
      <c r="BL58">
        <f t="shared" si="2"/>
        <v>9461.33</v>
      </c>
    </row>
    <row r="59" spans="1:64" x14ac:dyDescent="0.2">
      <c r="A59">
        <v>9000158</v>
      </c>
      <c r="B59" t="s">
        <v>197</v>
      </c>
      <c r="C59" t="s">
        <v>198</v>
      </c>
      <c r="D59" t="s">
        <v>199</v>
      </c>
      <c r="E59" t="s">
        <v>54</v>
      </c>
      <c r="F59" t="s">
        <v>105</v>
      </c>
      <c r="G59">
        <v>0</v>
      </c>
      <c r="H59">
        <v>0</v>
      </c>
      <c r="I59">
        <v>5.9</v>
      </c>
      <c r="J59">
        <v>0</v>
      </c>
      <c r="K59">
        <v>2124</v>
      </c>
      <c r="L59">
        <v>292.97000000000003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800</v>
      </c>
      <c r="U59">
        <v>100</v>
      </c>
      <c r="V59">
        <v>300</v>
      </c>
      <c r="W59">
        <v>33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3649.97</v>
      </c>
      <c r="AG59">
        <v>565.41999999999996</v>
      </c>
      <c r="AH59">
        <v>21.2</v>
      </c>
      <c r="AI59">
        <v>141.36000000000001</v>
      </c>
      <c r="AJ59">
        <v>424</v>
      </c>
      <c r="AK59">
        <v>0</v>
      </c>
      <c r="AL59">
        <v>0</v>
      </c>
      <c r="AM59">
        <v>0</v>
      </c>
      <c r="AN59">
        <v>0</v>
      </c>
      <c r="AO59">
        <v>2</v>
      </c>
      <c r="AP59">
        <v>9</v>
      </c>
      <c r="AQ59">
        <v>0</v>
      </c>
      <c r="AR59" s="6">
        <v>2495.9899999999998</v>
      </c>
      <c r="AS59">
        <v>3577.97</v>
      </c>
      <c r="AT59">
        <v>0</v>
      </c>
      <c r="AU59">
        <v>89275.6</v>
      </c>
      <c r="AV59">
        <v>55000</v>
      </c>
      <c r="AW59">
        <v>0</v>
      </c>
      <c r="AX59">
        <v>0</v>
      </c>
      <c r="AY59" s="6">
        <v>0</v>
      </c>
      <c r="AZ59">
        <v>11000</v>
      </c>
      <c r="BA59">
        <v>0</v>
      </c>
      <c r="BB59" s="6">
        <v>11105.84</v>
      </c>
      <c r="BC59">
        <v>12169.76</v>
      </c>
      <c r="BD59">
        <v>365.09</v>
      </c>
      <c r="BE59">
        <v>0</v>
      </c>
      <c r="BF59">
        <v>365.09</v>
      </c>
      <c r="BG59">
        <v>472.31</v>
      </c>
      <c r="BH59">
        <v>0</v>
      </c>
      <c r="BI59">
        <f t="shared" si="0"/>
        <v>472.31</v>
      </c>
      <c r="BJ59">
        <f t="shared" si="1"/>
        <v>3577.97</v>
      </c>
      <c r="BK59">
        <f>_xlfn.IFNA(VLOOKUP(A:A,'11月奖金'!A:Q,17,0),0)</f>
        <v>5181.8900000000003</v>
      </c>
      <c r="BL59">
        <f t="shared" si="2"/>
        <v>8759.86</v>
      </c>
    </row>
    <row r="60" spans="1:64" x14ac:dyDescent="0.2">
      <c r="A60">
        <v>9000159</v>
      </c>
      <c r="B60" t="s">
        <v>200</v>
      </c>
      <c r="C60" t="s">
        <v>201</v>
      </c>
      <c r="D60" t="s">
        <v>202</v>
      </c>
      <c r="E60" t="s">
        <v>54</v>
      </c>
      <c r="F60" t="s">
        <v>125</v>
      </c>
      <c r="G60">
        <v>0</v>
      </c>
      <c r="H60">
        <v>0</v>
      </c>
      <c r="I60">
        <v>5.9</v>
      </c>
      <c r="J60">
        <v>0</v>
      </c>
      <c r="K60">
        <v>2124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800</v>
      </c>
      <c r="U60">
        <v>300</v>
      </c>
      <c r="V60">
        <v>300</v>
      </c>
      <c r="W60">
        <v>33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3557</v>
      </c>
      <c r="AG60">
        <v>762.32</v>
      </c>
      <c r="AH60">
        <v>28.59</v>
      </c>
      <c r="AI60">
        <v>190.58</v>
      </c>
      <c r="AJ60">
        <v>572</v>
      </c>
      <c r="AK60">
        <v>0</v>
      </c>
      <c r="AL60">
        <v>0</v>
      </c>
      <c r="AM60">
        <v>0</v>
      </c>
      <c r="AN60">
        <v>0</v>
      </c>
      <c r="AO60">
        <v>2</v>
      </c>
      <c r="AP60">
        <v>9</v>
      </c>
      <c r="AQ60">
        <v>0</v>
      </c>
      <c r="AR60" s="6">
        <v>2001.51</v>
      </c>
      <c r="AS60">
        <v>3345</v>
      </c>
      <c r="AT60">
        <v>0</v>
      </c>
      <c r="AU60">
        <v>100893.32</v>
      </c>
      <c r="AV60">
        <v>55000</v>
      </c>
      <c r="AW60">
        <v>11000</v>
      </c>
      <c r="AX60">
        <v>22000</v>
      </c>
      <c r="AY60" s="6">
        <v>0</v>
      </c>
      <c r="AZ60">
        <v>11000</v>
      </c>
      <c r="BA60">
        <v>0</v>
      </c>
      <c r="BB60" s="6">
        <v>19702.900000000001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f t="shared" si="0"/>
        <v>0</v>
      </c>
      <c r="BJ60">
        <f t="shared" si="1"/>
        <v>3345</v>
      </c>
      <c r="BK60">
        <f>_xlfn.IFNA(VLOOKUP(A:A,'11月奖金'!A:Q,17,0),0)</f>
        <v>6116.33</v>
      </c>
      <c r="BL60">
        <f t="shared" si="2"/>
        <v>9461.33</v>
      </c>
    </row>
    <row r="61" spans="1:64" x14ac:dyDescent="0.2">
      <c r="A61">
        <v>9000160</v>
      </c>
      <c r="B61" t="s">
        <v>203</v>
      </c>
      <c r="C61" t="s">
        <v>204</v>
      </c>
      <c r="D61" t="s">
        <v>205</v>
      </c>
      <c r="E61" t="s">
        <v>9430</v>
      </c>
      <c r="F61" t="s">
        <v>9430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908.74</v>
      </c>
      <c r="AE61">
        <v>0</v>
      </c>
      <c r="AF61">
        <v>908.74</v>
      </c>
      <c r="AG61">
        <v>444.85</v>
      </c>
      <c r="AH61">
        <v>16.68</v>
      </c>
      <c r="AI61">
        <v>111.21</v>
      </c>
      <c r="AJ61">
        <v>334</v>
      </c>
      <c r="AK61">
        <v>0</v>
      </c>
      <c r="AL61">
        <v>0</v>
      </c>
      <c r="AM61">
        <v>0</v>
      </c>
      <c r="AN61">
        <v>0</v>
      </c>
      <c r="AO61">
        <v>2</v>
      </c>
      <c r="AP61">
        <v>9</v>
      </c>
      <c r="AQ61">
        <v>0</v>
      </c>
      <c r="AR61" s="6">
        <v>0</v>
      </c>
      <c r="AS61">
        <v>906.74</v>
      </c>
      <c r="AT61">
        <v>0</v>
      </c>
      <c r="AU61">
        <v>61227.87</v>
      </c>
      <c r="AV61">
        <v>55000</v>
      </c>
      <c r="AW61">
        <v>0</v>
      </c>
      <c r="AX61">
        <v>11000</v>
      </c>
      <c r="AY61" s="6">
        <v>0</v>
      </c>
      <c r="AZ61">
        <v>0</v>
      </c>
      <c r="BA61">
        <v>0</v>
      </c>
      <c r="BB61" s="6">
        <v>9511.93</v>
      </c>
      <c r="BC61">
        <v>0</v>
      </c>
      <c r="BD61">
        <v>0</v>
      </c>
      <c r="BE61">
        <v>0</v>
      </c>
      <c r="BF61">
        <v>0</v>
      </c>
      <c r="BG61">
        <v>27.46</v>
      </c>
      <c r="BH61">
        <v>0</v>
      </c>
      <c r="BI61">
        <f t="shared" si="0"/>
        <v>27.46</v>
      </c>
      <c r="BJ61">
        <f t="shared" si="1"/>
        <v>906.74</v>
      </c>
      <c r="BK61">
        <f>_xlfn.IFNA(VLOOKUP(A:A,'11月奖金'!A:Q,17,0),0)</f>
        <v>0</v>
      </c>
      <c r="BL61">
        <f t="shared" si="2"/>
        <v>906.74</v>
      </c>
    </row>
    <row r="62" spans="1:64" x14ac:dyDescent="0.2">
      <c r="A62">
        <v>9000161</v>
      </c>
      <c r="B62" t="s">
        <v>206</v>
      </c>
      <c r="C62" t="s">
        <v>207</v>
      </c>
      <c r="D62" t="s">
        <v>208</v>
      </c>
      <c r="E62" t="s">
        <v>54</v>
      </c>
      <c r="F62" t="s">
        <v>105</v>
      </c>
      <c r="G62">
        <v>0</v>
      </c>
      <c r="H62">
        <v>0</v>
      </c>
      <c r="I62">
        <v>6.7</v>
      </c>
      <c r="J62">
        <v>0</v>
      </c>
      <c r="K62">
        <v>2412</v>
      </c>
      <c r="L62">
        <v>665.38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800</v>
      </c>
      <c r="U62">
        <v>100</v>
      </c>
      <c r="V62">
        <v>300</v>
      </c>
      <c r="W62">
        <v>33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4310.38</v>
      </c>
      <c r="AG62">
        <v>803.06</v>
      </c>
      <c r="AH62">
        <v>30.11</v>
      </c>
      <c r="AI62">
        <v>200.76</v>
      </c>
      <c r="AJ62">
        <v>602</v>
      </c>
      <c r="AK62">
        <v>0</v>
      </c>
      <c r="AL62">
        <v>0</v>
      </c>
      <c r="AM62">
        <v>0</v>
      </c>
      <c r="AN62">
        <v>0</v>
      </c>
      <c r="AO62">
        <v>2</v>
      </c>
      <c r="AP62">
        <v>9</v>
      </c>
      <c r="AQ62">
        <v>0</v>
      </c>
      <c r="AR62" s="6">
        <v>2672.45</v>
      </c>
      <c r="AS62">
        <v>4238.38</v>
      </c>
      <c r="AT62">
        <v>0</v>
      </c>
      <c r="AU62">
        <v>102940.18</v>
      </c>
      <c r="AV62">
        <v>55000</v>
      </c>
      <c r="AW62">
        <v>0</v>
      </c>
      <c r="AX62">
        <v>0</v>
      </c>
      <c r="AY62" s="6">
        <v>0</v>
      </c>
      <c r="AZ62">
        <v>0</v>
      </c>
      <c r="BA62">
        <v>0</v>
      </c>
      <c r="BB62" s="6">
        <v>18336.07</v>
      </c>
      <c r="BC62">
        <v>29604.110000000011</v>
      </c>
      <c r="BD62">
        <v>888.12</v>
      </c>
      <c r="BE62">
        <v>710.5</v>
      </c>
      <c r="BF62">
        <v>177.62</v>
      </c>
      <c r="BG62">
        <v>192.02</v>
      </c>
      <c r="BH62">
        <v>0</v>
      </c>
      <c r="BI62">
        <f t="shared" si="0"/>
        <v>192.02</v>
      </c>
      <c r="BJ62">
        <f t="shared" si="1"/>
        <v>4238.38</v>
      </c>
      <c r="BK62">
        <f>_xlfn.IFNA(VLOOKUP(A:A,'11月奖金'!A:Q,17,0),0)</f>
        <v>6116.33</v>
      </c>
      <c r="BL62">
        <f t="shared" si="2"/>
        <v>10354.709999999999</v>
      </c>
    </row>
    <row r="63" spans="1:64" x14ac:dyDescent="0.2">
      <c r="A63">
        <v>9000162</v>
      </c>
      <c r="B63" t="s">
        <v>209</v>
      </c>
      <c r="C63" t="s">
        <v>210</v>
      </c>
      <c r="D63" t="s">
        <v>211</v>
      </c>
      <c r="E63" t="s">
        <v>9429</v>
      </c>
      <c r="F63" t="s">
        <v>125</v>
      </c>
      <c r="G63">
        <v>12</v>
      </c>
      <c r="H63">
        <v>0</v>
      </c>
      <c r="I63">
        <v>6.7</v>
      </c>
      <c r="J63">
        <v>0</v>
      </c>
      <c r="K63">
        <v>2412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800</v>
      </c>
      <c r="U63">
        <v>300</v>
      </c>
      <c r="V63">
        <v>300</v>
      </c>
      <c r="W63">
        <v>33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3845</v>
      </c>
      <c r="AG63">
        <v>780.89</v>
      </c>
      <c r="AH63">
        <v>29.28</v>
      </c>
      <c r="AI63">
        <v>195.22</v>
      </c>
      <c r="AJ63">
        <v>586</v>
      </c>
      <c r="AK63">
        <v>0</v>
      </c>
      <c r="AL63">
        <v>0</v>
      </c>
      <c r="AM63">
        <v>0</v>
      </c>
      <c r="AN63">
        <v>0</v>
      </c>
      <c r="AO63">
        <v>2</v>
      </c>
      <c r="AP63">
        <v>9</v>
      </c>
      <c r="AQ63">
        <v>0</v>
      </c>
      <c r="AR63" s="6">
        <v>2251.61</v>
      </c>
      <c r="AS63">
        <v>3633</v>
      </c>
      <c r="AT63">
        <v>0</v>
      </c>
      <c r="AU63">
        <v>100292.65</v>
      </c>
      <c r="AV63">
        <v>55000</v>
      </c>
      <c r="AW63">
        <v>11000</v>
      </c>
      <c r="AX63">
        <v>0</v>
      </c>
      <c r="AY63" s="6">
        <v>0</v>
      </c>
      <c r="AZ63">
        <v>11000</v>
      </c>
      <c r="BA63">
        <v>0</v>
      </c>
      <c r="BB63" s="6">
        <v>14087.46</v>
      </c>
      <c r="BC63">
        <v>9205.1899999999951</v>
      </c>
      <c r="BD63">
        <v>276.16000000000003</v>
      </c>
      <c r="BE63">
        <v>0</v>
      </c>
      <c r="BF63">
        <v>276.16000000000003</v>
      </c>
      <c r="BG63">
        <v>424.91</v>
      </c>
      <c r="BH63">
        <v>0</v>
      </c>
      <c r="BI63">
        <f t="shared" si="0"/>
        <v>424.91</v>
      </c>
      <c r="BJ63">
        <f t="shared" si="1"/>
        <v>3633</v>
      </c>
      <c r="BK63">
        <f>_xlfn.IFNA(VLOOKUP(A:A,'11月奖金'!A:Q,17,0),0)</f>
        <v>7645.41</v>
      </c>
      <c r="BL63">
        <f t="shared" si="2"/>
        <v>11278.41</v>
      </c>
    </row>
    <row r="64" spans="1:64" x14ac:dyDescent="0.2">
      <c r="A64">
        <v>9000163</v>
      </c>
      <c r="B64" t="s">
        <v>212</v>
      </c>
      <c r="C64" t="s">
        <v>213</v>
      </c>
      <c r="D64" t="s">
        <v>214</v>
      </c>
      <c r="E64" t="s">
        <v>54</v>
      </c>
      <c r="F64" t="s">
        <v>105</v>
      </c>
      <c r="G64">
        <v>0</v>
      </c>
      <c r="H64">
        <v>0</v>
      </c>
      <c r="I64">
        <v>4.9000000000000004</v>
      </c>
      <c r="J64">
        <v>0</v>
      </c>
      <c r="K64">
        <v>1764</v>
      </c>
      <c r="L64">
        <v>486.62</v>
      </c>
      <c r="M64">
        <v>0</v>
      </c>
      <c r="N64">
        <v>0</v>
      </c>
      <c r="O64">
        <v>700</v>
      </c>
      <c r="P64">
        <v>0</v>
      </c>
      <c r="Q64">
        <v>0</v>
      </c>
      <c r="R64">
        <v>0</v>
      </c>
      <c r="S64">
        <v>0</v>
      </c>
      <c r="T64">
        <v>800</v>
      </c>
      <c r="U64">
        <v>100</v>
      </c>
      <c r="V64">
        <v>300</v>
      </c>
      <c r="W64">
        <v>33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4183.6200000000008</v>
      </c>
      <c r="AG64">
        <v>576.53</v>
      </c>
      <c r="AH64">
        <v>21.62</v>
      </c>
      <c r="AI64">
        <v>144.13</v>
      </c>
      <c r="AJ64">
        <v>432</v>
      </c>
      <c r="AK64">
        <v>0</v>
      </c>
      <c r="AL64">
        <v>0</v>
      </c>
      <c r="AM64">
        <v>0</v>
      </c>
      <c r="AN64">
        <v>0</v>
      </c>
      <c r="AO64">
        <v>2</v>
      </c>
      <c r="AP64">
        <v>9</v>
      </c>
      <c r="AQ64">
        <v>0</v>
      </c>
      <c r="AR64" s="6">
        <v>3007.34</v>
      </c>
      <c r="AS64">
        <v>4111.6200000000008</v>
      </c>
      <c r="AT64">
        <v>0</v>
      </c>
      <c r="AU64">
        <v>76348.62999999999</v>
      </c>
      <c r="AV64">
        <v>55000</v>
      </c>
      <c r="AW64">
        <v>0</v>
      </c>
      <c r="AX64">
        <v>0</v>
      </c>
      <c r="AY64" s="6">
        <v>0</v>
      </c>
      <c r="AZ64">
        <v>11000</v>
      </c>
      <c r="BA64">
        <v>0</v>
      </c>
      <c r="BB64" s="6">
        <v>9090.68</v>
      </c>
      <c r="BC64">
        <v>1257.94999999999</v>
      </c>
      <c r="BD64">
        <v>37.74</v>
      </c>
      <c r="BE64">
        <v>0</v>
      </c>
      <c r="BF64">
        <v>37.74</v>
      </c>
      <c r="BG64">
        <v>175.15</v>
      </c>
      <c r="BH64">
        <v>0</v>
      </c>
      <c r="BI64">
        <f t="shared" si="0"/>
        <v>175.15</v>
      </c>
      <c r="BJ64">
        <f t="shared" si="1"/>
        <v>4111.6200000000008</v>
      </c>
      <c r="BK64">
        <f>_xlfn.IFNA(VLOOKUP(A:A,'11月奖金'!A:Q,17,0),0)</f>
        <v>3652.81</v>
      </c>
      <c r="BL64">
        <f t="shared" si="2"/>
        <v>7764.43</v>
      </c>
    </row>
    <row r="65" spans="1:64" x14ac:dyDescent="0.2">
      <c r="A65">
        <v>9000164</v>
      </c>
      <c r="B65" t="s">
        <v>215</v>
      </c>
      <c r="C65" t="s">
        <v>216</v>
      </c>
      <c r="D65" t="s">
        <v>217</v>
      </c>
      <c r="E65" t="s">
        <v>9429</v>
      </c>
      <c r="F65" t="s">
        <v>105</v>
      </c>
      <c r="G65">
        <v>0</v>
      </c>
      <c r="H65">
        <v>0</v>
      </c>
      <c r="I65">
        <v>4.0999999999999996</v>
      </c>
      <c r="J65">
        <v>0</v>
      </c>
      <c r="K65">
        <v>1476</v>
      </c>
      <c r="L65">
        <v>203.59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800</v>
      </c>
      <c r="U65">
        <v>100</v>
      </c>
      <c r="V65">
        <v>300</v>
      </c>
      <c r="W65">
        <v>33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2912.59</v>
      </c>
      <c r="AG65">
        <v>360.7</v>
      </c>
      <c r="AH65">
        <v>13.53</v>
      </c>
      <c r="AI65">
        <v>104.32</v>
      </c>
      <c r="AJ65">
        <v>271</v>
      </c>
      <c r="AK65">
        <v>0</v>
      </c>
      <c r="AL65">
        <v>0</v>
      </c>
      <c r="AM65">
        <v>0</v>
      </c>
      <c r="AN65">
        <v>0</v>
      </c>
      <c r="AO65">
        <v>2</v>
      </c>
      <c r="AP65">
        <v>9</v>
      </c>
      <c r="AQ65">
        <v>0</v>
      </c>
      <c r="AR65" s="6">
        <v>2161.04</v>
      </c>
      <c r="AS65">
        <v>2840.59</v>
      </c>
      <c r="AT65">
        <v>0</v>
      </c>
      <c r="AU65">
        <v>58539.6</v>
      </c>
      <c r="AV65">
        <v>55000</v>
      </c>
      <c r="AW65">
        <v>0</v>
      </c>
      <c r="AX65">
        <v>0</v>
      </c>
      <c r="AY65" s="6">
        <v>0</v>
      </c>
      <c r="AZ65">
        <v>11000</v>
      </c>
      <c r="BA65">
        <v>0</v>
      </c>
      <c r="BB65" s="6">
        <v>6805.0299999999988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f t="shared" si="0"/>
        <v>0</v>
      </c>
      <c r="BJ65">
        <f t="shared" si="1"/>
        <v>2840.59</v>
      </c>
      <c r="BK65">
        <f>_xlfn.IFNA(VLOOKUP(A:A,'11月奖金'!A:Q,17,0),0)</f>
        <v>2803.32</v>
      </c>
      <c r="BL65">
        <f t="shared" si="2"/>
        <v>5643.91</v>
      </c>
    </row>
    <row r="66" spans="1:64" x14ac:dyDescent="0.2">
      <c r="A66">
        <v>9000165</v>
      </c>
      <c r="B66" t="s">
        <v>218</v>
      </c>
      <c r="C66" t="s">
        <v>219</v>
      </c>
      <c r="D66" t="s">
        <v>220</v>
      </c>
      <c r="E66" t="s">
        <v>176</v>
      </c>
      <c r="F66" t="s">
        <v>105</v>
      </c>
      <c r="G66">
        <v>0</v>
      </c>
      <c r="H66">
        <v>0</v>
      </c>
      <c r="I66">
        <v>5.9</v>
      </c>
      <c r="J66">
        <v>0</v>
      </c>
      <c r="K66">
        <v>2124</v>
      </c>
      <c r="L66">
        <v>0</v>
      </c>
      <c r="M66">
        <v>12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800</v>
      </c>
      <c r="U66">
        <v>100</v>
      </c>
      <c r="V66">
        <v>300</v>
      </c>
      <c r="W66">
        <v>33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293</v>
      </c>
      <c r="AE66">
        <v>0</v>
      </c>
      <c r="AF66">
        <v>3662</v>
      </c>
      <c r="AG66">
        <v>676.48</v>
      </c>
      <c r="AH66">
        <v>25.37</v>
      </c>
      <c r="AI66">
        <v>169.12</v>
      </c>
      <c r="AJ66">
        <v>507</v>
      </c>
      <c r="AK66">
        <v>0</v>
      </c>
      <c r="AL66">
        <v>0</v>
      </c>
      <c r="AM66">
        <v>0</v>
      </c>
      <c r="AN66">
        <v>0</v>
      </c>
      <c r="AO66">
        <v>2</v>
      </c>
      <c r="AP66">
        <v>9</v>
      </c>
      <c r="AQ66">
        <v>0</v>
      </c>
      <c r="AR66" s="6">
        <v>2282.0300000000002</v>
      </c>
      <c r="AS66">
        <v>3590</v>
      </c>
      <c r="AT66">
        <v>0</v>
      </c>
      <c r="AU66">
        <v>89298.84</v>
      </c>
      <c r="AV66">
        <v>55000</v>
      </c>
      <c r="AW66">
        <v>0</v>
      </c>
      <c r="AX66">
        <v>22000</v>
      </c>
      <c r="AY66" s="6">
        <v>0</v>
      </c>
      <c r="AZ66">
        <v>0</v>
      </c>
      <c r="BA66">
        <v>0</v>
      </c>
      <c r="BB66" s="6">
        <v>13203.86</v>
      </c>
      <c r="BC66">
        <v>0</v>
      </c>
      <c r="BD66">
        <v>0</v>
      </c>
      <c r="BE66">
        <v>0</v>
      </c>
      <c r="BF66">
        <v>0</v>
      </c>
      <c r="BG66">
        <v>131.33000000000001</v>
      </c>
      <c r="BH66">
        <v>0</v>
      </c>
      <c r="BI66">
        <f t="shared" si="0"/>
        <v>131.33000000000001</v>
      </c>
      <c r="BJ66">
        <f t="shared" si="1"/>
        <v>3590</v>
      </c>
      <c r="BK66">
        <f>_xlfn.IFNA(VLOOKUP(A:A,'11月奖金'!A:Q,17,0),0)</f>
        <v>5181.8900000000003</v>
      </c>
      <c r="BL66">
        <f t="shared" si="2"/>
        <v>8771.89</v>
      </c>
    </row>
    <row r="67" spans="1:64" x14ac:dyDescent="0.2">
      <c r="A67">
        <v>9000166</v>
      </c>
      <c r="B67" t="s">
        <v>221</v>
      </c>
      <c r="C67" t="s">
        <v>222</v>
      </c>
      <c r="D67" t="s">
        <v>223</v>
      </c>
      <c r="E67" t="s">
        <v>224</v>
      </c>
      <c r="F67" t="s">
        <v>125</v>
      </c>
      <c r="G67">
        <v>0</v>
      </c>
      <c r="H67">
        <v>0</v>
      </c>
      <c r="I67">
        <v>6.7</v>
      </c>
      <c r="J67">
        <v>0</v>
      </c>
      <c r="K67">
        <v>2412</v>
      </c>
      <c r="L67">
        <v>0</v>
      </c>
      <c r="M67">
        <v>24</v>
      </c>
      <c r="N67">
        <v>64</v>
      </c>
      <c r="O67">
        <v>0</v>
      </c>
      <c r="P67">
        <v>0</v>
      </c>
      <c r="Q67">
        <v>0</v>
      </c>
      <c r="R67">
        <v>7</v>
      </c>
      <c r="S67">
        <v>3.7</v>
      </c>
      <c r="T67">
        <v>800</v>
      </c>
      <c r="U67">
        <v>300</v>
      </c>
      <c r="V67">
        <v>300</v>
      </c>
      <c r="W67">
        <v>33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3943.7</v>
      </c>
      <c r="AG67">
        <v>948.24</v>
      </c>
      <c r="AH67">
        <v>35.56</v>
      </c>
      <c r="AI67">
        <v>237.06</v>
      </c>
      <c r="AJ67">
        <v>711</v>
      </c>
      <c r="AK67">
        <v>0</v>
      </c>
      <c r="AL67">
        <v>0</v>
      </c>
      <c r="AM67">
        <v>0</v>
      </c>
      <c r="AN67">
        <v>0</v>
      </c>
      <c r="AO67">
        <v>2</v>
      </c>
      <c r="AP67">
        <v>9</v>
      </c>
      <c r="AQ67">
        <v>0</v>
      </c>
      <c r="AR67" s="6">
        <v>2009.84</v>
      </c>
      <c r="AS67">
        <v>3761.7</v>
      </c>
      <c r="AT67">
        <v>30</v>
      </c>
      <c r="AU67">
        <v>115426.03</v>
      </c>
      <c r="AV67">
        <v>55000</v>
      </c>
      <c r="AW67">
        <v>11000</v>
      </c>
      <c r="AX67">
        <v>11000</v>
      </c>
      <c r="AY67" s="6">
        <v>0</v>
      </c>
      <c r="AZ67">
        <v>11000</v>
      </c>
      <c r="BA67">
        <v>0</v>
      </c>
      <c r="BB67" s="6">
        <v>16328.17</v>
      </c>
      <c r="BC67">
        <v>11097.86</v>
      </c>
      <c r="BD67">
        <v>332.94</v>
      </c>
      <c r="BE67">
        <v>0</v>
      </c>
      <c r="BF67">
        <v>332.94</v>
      </c>
      <c r="BG67">
        <v>518.04</v>
      </c>
      <c r="BH67">
        <v>0</v>
      </c>
      <c r="BI67">
        <f t="shared" si="0"/>
        <v>518.04</v>
      </c>
      <c r="BJ67">
        <f t="shared" si="1"/>
        <v>3761.7</v>
      </c>
      <c r="BK67">
        <f>_xlfn.IFNA(VLOOKUP(A:A,'11月奖金'!A:Q,17,0),0)</f>
        <v>9145.41</v>
      </c>
      <c r="BL67">
        <f t="shared" si="2"/>
        <v>12907.11</v>
      </c>
    </row>
    <row r="68" spans="1:64" x14ac:dyDescent="0.2">
      <c r="A68">
        <v>9000167</v>
      </c>
      <c r="B68" t="s">
        <v>225</v>
      </c>
      <c r="C68" t="s">
        <v>226</v>
      </c>
      <c r="D68" t="s">
        <v>227</v>
      </c>
      <c r="E68" t="s">
        <v>54</v>
      </c>
      <c r="F68" t="s">
        <v>125</v>
      </c>
      <c r="G68">
        <v>0</v>
      </c>
      <c r="H68">
        <v>0</v>
      </c>
      <c r="I68">
        <v>5.9</v>
      </c>
      <c r="J68">
        <v>0</v>
      </c>
      <c r="K68">
        <v>2124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800</v>
      </c>
      <c r="U68">
        <v>300</v>
      </c>
      <c r="V68">
        <v>300</v>
      </c>
      <c r="W68">
        <v>33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3557</v>
      </c>
      <c r="AG68">
        <v>689.48</v>
      </c>
      <c r="AH68">
        <v>25.86</v>
      </c>
      <c r="AI68">
        <v>172.37</v>
      </c>
      <c r="AJ68">
        <v>517</v>
      </c>
      <c r="AK68">
        <v>0</v>
      </c>
      <c r="AL68">
        <v>0</v>
      </c>
      <c r="AM68">
        <v>0</v>
      </c>
      <c r="AN68">
        <v>0</v>
      </c>
      <c r="AO68">
        <v>2</v>
      </c>
      <c r="AP68">
        <v>9</v>
      </c>
      <c r="AQ68">
        <v>0</v>
      </c>
      <c r="AR68" s="6">
        <v>2150.29</v>
      </c>
      <c r="AS68">
        <v>3345</v>
      </c>
      <c r="AT68">
        <v>0</v>
      </c>
      <c r="AU68">
        <v>94524.29</v>
      </c>
      <c r="AV68">
        <v>55000</v>
      </c>
      <c r="AW68">
        <v>11000</v>
      </c>
      <c r="AX68">
        <v>0</v>
      </c>
      <c r="AY68" s="6">
        <v>0</v>
      </c>
      <c r="AZ68">
        <v>11000</v>
      </c>
      <c r="BA68">
        <v>0</v>
      </c>
      <c r="BB68" s="6">
        <v>11432.57</v>
      </c>
      <c r="BC68">
        <v>6091.7199999999939</v>
      </c>
      <c r="BD68">
        <v>182.75</v>
      </c>
      <c r="BE68">
        <v>0</v>
      </c>
      <c r="BF68">
        <v>182.75</v>
      </c>
      <c r="BG68">
        <v>334.54</v>
      </c>
      <c r="BH68">
        <v>0</v>
      </c>
      <c r="BI68">
        <f t="shared" ref="BI68:BI131" si="3">BH68+BG68</f>
        <v>334.54</v>
      </c>
      <c r="BJ68">
        <f t="shared" ref="BJ68:BJ131" si="4">AF68-0.7*U68-AO68+AT68</f>
        <v>3345</v>
      </c>
      <c r="BK68">
        <f>_xlfn.IFNA(VLOOKUP(A:A,'11月奖金'!A:Q,17,0),0)</f>
        <v>6116.33</v>
      </c>
      <c r="BL68">
        <f t="shared" ref="BL68:BL131" si="5">BJ68+BK68</f>
        <v>9461.33</v>
      </c>
    </row>
    <row r="69" spans="1:64" x14ac:dyDescent="0.2">
      <c r="A69">
        <v>9000168</v>
      </c>
      <c r="B69" t="s">
        <v>228</v>
      </c>
      <c r="C69" t="s">
        <v>229</v>
      </c>
      <c r="D69" t="s">
        <v>230</v>
      </c>
      <c r="E69" t="s">
        <v>224</v>
      </c>
      <c r="F69" t="s">
        <v>105</v>
      </c>
      <c r="G69">
        <v>0</v>
      </c>
      <c r="H69">
        <v>0</v>
      </c>
      <c r="I69">
        <v>4.0999999999999996</v>
      </c>
      <c r="J69">
        <v>0</v>
      </c>
      <c r="K69">
        <v>1476</v>
      </c>
      <c r="L69">
        <v>203.59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800</v>
      </c>
      <c r="U69">
        <v>100</v>
      </c>
      <c r="V69">
        <v>300</v>
      </c>
      <c r="W69">
        <v>33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2912.59</v>
      </c>
      <c r="AG69">
        <v>391.69</v>
      </c>
      <c r="AH69">
        <v>14.69</v>
      </c>
      <c r="AI69">
        <v>104.32</v>
      </c>
      <c r="AJ69">
        <v>294</v>
      </c>
      <c r="AK69">
        <v>0</v>
      </c>
      <c r="AL69">
        <v>0</v>
      </c>
      <c r="AM69">
        <v>0</v>
      </c>
      <c r="AN69">
        <v>0</v>
      </c>
      <c r="AO69">
        <v>2</v>
      </c>
      <c r="AP69">
        <v>9</v>
      </c>
      <c r="AQ69">
        <v>0</v>
      </c>
      <c r="AR69" s="6">
        <v>2105.89</v>
      </c>
      <c r="AS69">
        <v>2840.59</v>
      </c>
      <c r="AT69">
        <v>0</v>
      </c>
      <c r="AU69">
        <v>58564.55</v>
      </c>
      <c r="AV69">
        <v>55000</v>
      </c>
      <c r="AW69">
        <v>0</v>
      </c>
      <c r="AX69">
        <v>0</v>
      </c>
      <c r="AY69" s="6">
        <v>0</v>
      </c>
      <c r="AZ69">
        <v>0</v>
      </c>
      <c r="BA69">
        <v>0</v>
      </c>
      <c r="BB69" s="6">
        <v>7054.6299999999992</v>
      </c>
      <c r="BC69">
        <v>0</v>
      </c>
      <c r="BD69">
        <v>0</v>
      </c>
      <c r="BE69">
        <v>0</v>
      </c>
      <c r="BF69">
        <v>0</v>
      </c>
      <c r="BG69">
        <v>39.64</v>
      </c>
      <c r="BH69">
        <v>0</v>
      </c>
      <c r="BI69">
        <f t="shared" si="3"/>
        <v>39.64</v>
      </c>
      <c r="BJ69">
        <f t="shared" si="4"/>
        <v>2840.59</v>
      </c>
      <c r="BK69">
        <f>_xlfn.IFNA(VLOOKUP(A:A,'11月奖金'!A:Q,17,0),0)</f>
        <v>2803.32</v>
      </c>
      <c r="BL69">
        <f t="shared" si="5"/>
        <v>5643.91</v>
      </c>
    </row>
    <row r="70" spans="1:64" x14ac:dyDescent="0.2">
      <c r="A70">
        <v>9000169</v>
      </c>
      <c r="B70" t="s">
        <v>231</v>
      </c>
      <c r="C70" t="s">
        <v>232</v>
      </c>
      <c r="D70" t="s">
        <v>233</v>
      </c>
      <c r="E70" t="s">
        <v>9428</v>
      </c>
      <c r="F70" t="s">
        <v>125</v>
      </c>
      <c r="G70">
        <v>0</v>
      </c>
      <c r="H70">
        <v>0</v>
      </c>
      <c r="I70">
        <v>6.7</v>
      </c>
      <c r="J70">
        <v>0</v>
      </c>
      <c r="K70">
        <v>2412</v>
      </c>
      <c r="L70">
        <v>0</v>
      </c>
      <c r="M70">
        <v>0</v>
      </c>
      <c r="N70">
        <v>8</v>
      </c>
      <c r="O70">
        <v>0</v>
      </c>
      <c r="P70">
        <v>0</v>
      </c>
      <c r="Q70">
        <v>0</v>
      </c>
      <c r="R70">
        <v>0</v>
      </c>
      <c r="S70">
        <v>0</v>
      </c>
      <c r="T70">
        <v>800</v>
      </c>
      <c r="U70">
        <v>300</v>
      </c>
      <c r="V70">
        <v>300</v>
      </c>
      <c r="W70">
        <v>33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3853</v>
      </c>
      <c r="AG70">
        <v>805.46</v>
      </c>
      <c r="AH70">
        <v>30.2</v>
      </c>
      <c r="AI70">
        <v>201.36</v>
      </c>
      <c r="AJ70">
        <v>604</v>
      </c>
      <c r="AK70">
        <v>0</v>
      </c>
      <c r="AL70">
        <v>0</v>
      </c>
      <c r="AM70">
        <v>0</v>
      </c>
      <c r="AN70">
        <v>0</v>
      </c>
      <c r="AO70">
        <v>2</v>
      </c>
      <c r="AP70">
        <v>9</v>
      </c>
      <c r="AQ70">
        <v>0</v>
      </c>
      <c r="AR70" s="6">
        <v>2209.98</v>
      </c>
      <c r="AS70">
        <v>3641</v>
      </c>
      <c r="AT70">
        <v>0</v>
      </c>
      <c r="AU70">
        <v>118302.57</v>
      </c>
      <c r="AV70">
        <v>55000</v>
      </c>
      <c r="AW70">
        <v>11000</v>
      </c>
      <c r="AX70">
        <v>22000</v>
      </c>
      <c r="AY70" s="6">
        <v>0</v>
      </c>
      <c r="AZ70">
        <v>11000</v>
      </c>
      <c r="BA70">
        <v>0</v>
      </c>
      <c r="BB70" s="6">
        <v>16803.63</v>
      </c>
      <c r="BC70">
        <v>2498.9400000000019</v>
      </c>
      <c r="BD70">
        <v>74.97</v>
      </c>
      <c r="BE70">
        <v>0</v>
      </c>
      <c r="BF70">
        <v>74.97</v>
      </c>
      <c r="BG70">
        <v>284.97000000000003</v>
      </c>
      <c r="BH70">
        <v>0</v>
      </c>
      <c r="BI70">
        <f t="shared" si="3"/>
        <v>284.97000000000003</v>
      </c>
      <c r="BJ70">
        <f t="shared" si="4"/>
        <v>3641</v>
      </c>
      <c r="BK70">
        <f>_xlfn.IFNA(VLOOKUP(A:A,'11月奖金'!A:Q,17,0),0)</f>
        <v>7646.18</v>
      </c>
      <c r="BL70">
        <f t="shared" si="5"/>
        <v>11287.18</v>
      </c>
    </row>
    <row r="71" spans="1:64" x14ac:dyDescent="0.2">
      <c r="A71">
        <v>9000170</v>
      </c>
      <c r="B71" t="s">
        <v>234</v>
      </c>
      <c r="C71" t="s">
        <v>235</v>
      </c>
      <c r="D71" t="s">
        <v>236</v>
      </c>
      <c r="E71" t="s">
        <v>9428</v>
      </c>
      <c r="F71" t="s">
        <v>125</v>
      </c>
      <c r="G71">
        <v>0</v>
      </c>
      <c r="H71">
        <v>0</v>
      </c>
      <c r="I71">
        <v>5.7</v>
      </c>
      <c r="J71">
        <v>0</v>
      </c>
      <c r="K71">
        <v>2052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800</v>
      </c>
      <c r="U71">
        <v>300</v>
      </c>
      <c r="V71">
        <v>300</v>
      </c>
      <c r="W71">
        <v>33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3485</v>
      </c>
      <c r="AG71">
        <v>572.46</v>
      </c>
      <c r="AH71">
        <v>21.47</v>
      </c>
      <c r="AI71">
        <v>143.11000000000001</v>
      </c>
      <c r="AJ71">
        <v>429</v>
      </c>
      <c r="AK71">
        <v>0</v>
      </c>
      <c r="AL71">
        <v>0</v>
      </c>
      <c r="AM71">
        <v>0</v>
      </c>
      <c r="AN71">
        <v>0</v>
      </c>
      <c r="AO71">
        <v>2</v>
      </c>
      <c r="AP71">
        <v>9</v>
      </c>
      <c r="AQ71">
        <v>0</v>
      </c>
      <c r="AR71" s="6">
        <v>2316.96</v>
      </c>
      <c r="AS71">
        <v>3273</v>
      </c>
      <c r="AT71">
        <v>0</v>
      </c>
      <c r="AU71">
        <v>98198.85</v>
      </c>
      <c r="AV71">
        <v>55000</v>
      </c>
      <c r="AW71">
        <v>11000</v>
      </c>
      <c r="AX71">
        <v>0</v>
      </c>
      <c r="AY71" s="6">
        <v>0</v>
      </c>
      <c r="AZ71">
        <v>11000</v>
      </c>
      <c r="BA71">
        <v>0</v>
      </c>
      <c r="BB71" s="6">
        <v>11306.29</v>
      </c>
      <c r="BC71">
        <v>9892.5600000000049</v>
      </c>
      <c r="BD71">
        <v>296.77999999999997</v>
      </c>
      <c r="BE71">
        <v>0</v>
      </c>
      <c r="BF71">
        <v>296.77999999999997</v>
      </c>
      <c r="BG71">
        <v>443.57</v>
      </c>
      <c r="BH71">
        <v>0</v>
      </c>
      <c r="BI71">
        <f t="shared" si="3"/>
        <v>443.57</v>
      </c>
      <c r="BJ71">
        <f t="shared" si="4"/>
        <v>3273</v>
      </c>
      <c r="BK71">
        <f>_xlfn.IFNA(VLOOKUP(A:A,'11月奖金'!A:Q,17,0),0)</f>
        <v>6116.94</v>
      </c>
      <c r="BL71">
        <f t="shared" si="5"/>
        <v>9389.9399999999987</v>
      </c>
    </row>
    <row r="72" spans="1:64" x14ac:dyDescent="0.2">
      <c r="A72">
        <v>9000171</v>
      </c>
      <c r="B72" t="s">
        <v>237</v>
      </c>
      <c r="C72" t="s">
        <v>238</v>
      </c>
      <c r="D72" t="s">
        <v>239</v>
      </c>
      <c r="E72" t="s">
        <v>9428</v>
      </c>
      <c r="F72" t="s">
        <v>125</v>
      </c>
      <c r="G72">
        <v>0</v>
      </c>
      <c r="H72">
        <v>0</v>
      </c>
      <c r="I72">
        <v>6.7</v>
      </c>
      <c r="J72">
        <v>0</v>
      </c>
      <c r="K72">
        <v>2412</v>
      </c>
      <c r="L72">
        <v>0</v>
      </c>
      <c r="M72">
        <v>24</v>
      </c>
      <c r="N72">
        <v>64</v>
      </c>
      <c r="O72">
        <v>0</v>
      </c>
      <c r="P72">
        <v>0</v>
      </c>
      <c r="Q72">
        <v>0</v>
      </c>
      <c r="R72">
        <v>7</v>
      </c>
      <c r="S72">
        <v>4.63</v>
      </c>
      <c r="T72">
        <v>800</v>
      </c>
      <c r="U72">
        <v>300</v>
      </c>
      <c r="V72">
        <v>300</v>
      </c>
      <c r="W72">
        <v>33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3944.63</v>
      </c>
      <c r="AG72">
        <v>808.01</v>
      </c>
      <c r="AH72">
        <v>30.3</v>
      </c>
      <c r="AI72">
        <v>202</v>
      </c>
      <c r="AJ72">
        <v>606</v>
      </c>
      <c r="AK72">
        <v>0</v>
      </c>
      <c r="AL72">
        <v>0</v>
      </c>
      <c r="AM72">
        <v>0</v>
      </c>
      <c r="AN72">
        <v>0</v>
      </c>
      <c r="AO72">
        <v>2</v>
      </c>
      <c r="AP72">
        <v>9</v>
      </c>
      <c r="AQ72">
        <v>0</v>
      </c>
      <c r="AR72" s="6">
        <v>2296.3200000000002</v>
      </c>
      <c r="AS72">
        <v>3762.63</v>
      </c>
      <c r="AT72">
        <v>30</v>
      </c>
      <c r="AU72">
        <v>119498.81</v>
      </c>
      <c r="AV72">
        <v>55000</v>
      </c>
      <c r="AW72">
        <v>11000</v>
      </c>
      <c r="AX72">
        <v>11000</v>
      </c>
      <c r="AY72" s="6">
        <v>0</v>
      </c>
      <c r="AZ72">
        <v>11000</v>
      </c>
      <c r="BA72">
        <v>0</v>
      </c>
      <c r="BB72" s="6">
        <v>18657.509999999998</v>
      </c>
      <c r="BC72">
        <v>12841.3</v>
      </c>
      <c r="BD72">
        <v>385.24</v>
      </c>
      <c r="BE72">
        <v>0</v>
      </c>
      <c r="BF72">
        <v>385.24</v>
      </c>
      <c r="BG72">
        <v>561.75</v>
      </c>
      <c r="BH72">
        <v>0</v>
      </c>
      <c r="BI72">
        <f t="shared" si="3"/>
        <v>561.75</v>
      </c>
      <c r="BJ72">
        <f t="shared" si="4"/>
        <v>3762.63</v>
      </c>
      <c r="BK72">
        <f>_xlfn.IFNA(VLOOKUP(A:A,'11月奖金'!A:Q,17,0),0)</f>
        <v>7646.18</v>
      </c>
      <c r="BL72">
        <f t="shared" si="5"/>
        <v>11408.810000000001</v>
      </c>
    </row>
    <row r="73" spans="1:64" x14ac:dyDescent="0.2">
      <c r="A73">
        <v>9000172</v>
      </c>
      <c r="B73" t="s">
        <v>240</v>
      </c>
      <c r="C73" t="s">
        <v>241</v>
      </c>
      <c r="D73" t="s">
        <v>242</v>
      </c>
      <c r="E73" t="s">
        <v>9428</v>
      </c>
      <c r="F73" t="s">
        <v>105</v>
      </c>
      <c r="G73">
        <v>0</v>
      </c>
      <c r="H73">
        <v>0</v>
      </c>
      <c r="I73">
        <v>4.9000000000000004</v>
      </c>
      <c r="J73">
        <v>0</v>
      </c>
      <c r="K73">
        <v>1764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800</v>
      </c>
      <c r="U73">
        <v>100</v>
      </c>
      <c r="V73">
        <v>300</v>
      </c>
      <c r="W73">
        <v>33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2997</v>
      </c>
      <c r="AG73">
        <v>452.6</v>
      </c>
      <c r="AH73">
        <v>16.97</v>
      </c>
      <c r="AI73">
        <v>113.15</v>
      </c>
      <c r="AJ73">
        <v>339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9</v>
      </c>
      <c r="AQ73">
        <v>0</v>
      </c>
      <c r="AR73" s="6">
        <v>2073.2800000000002</v>
      </c>
      <c r="AS73">
        <v>2925</v>
      </c>
      <c r="AT73">
        <v>0</v>
      </c>
      <c r="AU73">
        <v>71290.820000000007</v>
      </c>
      <c r="AV73">
        <v>55000</v>
      </c>
      <c r="AW73">
        <v>0</v>
      </c>
      <c r="AX73">
        <v>0</v>
      </c>
      <c r="AY73" s="6">
        <v>4400</v>
      </c>
      <c r="AZ73">
        <v>0</v>
      </c>
      <c r="BA73">
        <v>0</v>
      </c>
      <c r="BB73" s="6">
        <v>11186.12</v>
      </c>
      <c r="BC73">
        <v>704.700000000008</v>
      </c>
      <c r="BD73">
        <v>21.14</v>
      </c>
      <c r="BE73">
        <v>0</v>
      </c>
      <c r="BF73">
        <v>21.14</v>
      </c>
      <c r="BG73">
        <v>123.04</v>
      </c>
      <c r="BH73">
        <v>0</v>
      </c>
      <c r="BI73">
        <f t="shared" si="3"/>
        <v>123.04</v>
      </c>
      <c r="BJ73">
        <f t="shared" si="4"/>
        <v>2925</v>
      </c>
      <c r="BK73">
        <f>_xlfn.IFNA(VLOOKUP(A:A,'11月奖金'!A:Q,17,0),0)</f>
        <v>3653.17</v>
      </c>
      <c r="BL73">
        <f t="shared" si="5"/>
        <v>6578.17</v>
      </c>
    </row>
    <row r="74" spans="1:64" x14ac:dyDescent="0.2">
      <c r="A74">
        <v>9000173</v>
      </c>
      <c r="B74" t="s">
        <v>243</v>
      </c>
      <c r="C74" t="s">
        <v>244</v>
      </c>
      <c r="D74" t="s">
        <v>7797</v>
      </c>
      <c r="E74" t="s">
        <v>61</v>
      </c>
      <c r="F74" t="s">
        <v>125</v>
      </c>
      <c r="G74">
        <v>0</v>
      </c>
      <c r="H74">
        <v>0</v>
      </c>
      <c r="I74">
        <v>5.9</v>
      </c>
      <c r="J74">
        <v>0</v>
      </c>
      <c r="K74">
        <v>2124</v>
      </c>
      <c r="L74">
        <v>0</v>
      </c>
      <c r="M74">
        <v>62</v>
      </c>
      <c r="N74">
        <v>72</v>
      </c>
      <c r="O74">
        <v>0</v>
      </c>
      <c r="P74">
        <v>0</v>
      </c>
      <c r="Q74">
        <v>0</v>
      </c>
      <c r="R74">
        <v>7</v>
      </c>
      <c r="S74">
        <v>5.43</v>
      </c>
      <c r="T74">
        <v>800</v>
      </c>
      <c r="U74">
        <v>300</v>
      </c>
      <c r="V74">
        <v>300</v>
      </c>
      <c r="W74">
        <v>33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3703.43</v>
      </c>
      <c r="AG74">
        <v>703.13</v>
      </c>
      <c r="AH74">
        <v>26.37</v>
      </c>
      <c r="AI74">
        <v>175.78</v>
      </c>
      <c r="AJ74">
        <v>527</v>
      </c>
      <c r="AK74">
        <v>0</v>
      </c>
      <c r="AL74">
        <v>0</v>
      </c>
      <c r="AM74">
        <v>0</v>
      </c>
      <c r="AN74">
        <v>0</v>
      </c>
      <c r="AO74">
        <v>2</v>
      </c>
      <c r="AP74">
        <v>9</v>
      </c>
      <c r="AQ74">
        <v>0</v>
      </c>
      <c r="AR74" s="6">
        <v>2269.15</v>
      </c>
      <c r="AS74">
        <v>3521.43</v>
      </c>
      <c r="AT74">
        <v>30</v>
      </c>
      <c r="AU74">
        <v>98904.299999999988</v>
      </c>
      <c r="AV74">
        <v>55000</v>
      </c>
      <c r="AW74">
        <v>11000</v>
      </c>
      <c r="AX74">
        <v>11000</v>
      </c>
      <c r="AY74" s="6">
        <v>0</v>
      </c>
      <c r="AZ74">
        <v>0</v>
      </c>
      <c r="BA74">
        <v>0</v>
      </c>
      <c r="BB74" s="6">
        <v>14097.68</v>
      </c>
      <c r="BC74">
        <v>7806.6199999999881</v>
      </c>
      <c r="BD74">
        <v>234.2</v>
      </c>
      <c r="BE74">
        <v>0</v>
      </c>
      <c r="BF74">
        <v>234.2</v>
      </c>
      <c r="BG74">
        <v>381.52</v>
      </c>
      <c r="BH74">
        <v>0</v>
      </c>
      <c r="BI74">
        <f t="shared" si="3"/>
        <v>381.52</v>
      </c>
      <c r="BJ74">
        <f t="shared" si="4"/>
        <v>3521.43</v>
      </c>
      <c r="BK74">
        <f>_xlfn.IFNA(VLOOKUP(A:A,'11月奖金'!A:Q,17,0),0)</f>
        <v>6088.67</v>
      </c>
      <c r="BL74">
        <f t="shared" si="5"/>
        <v>9610.1</v>
      </c>
    </row>
    <row r="75" spans="1:64" x14ac:dyDescent="0.2">
      <c r="A75">
        <v>9000174</v>
      </c>
      <c r="B75" t="s">
        <v>245</v>
      </c>
      <c r="C75" t="s">
        <v>246</v>
      </c>
      <c r="D75" t="s">
        <v>247</v>
      </c>
      <c r="E75" t="s">
        <v>61</v>
      </c>
      <c r="F75" t="s">
        <v>125</v>
      </c>
      <c r="G75">
        <v>0</v>
      </c>
      <c r="H75">
        <v>0</v>
      </c>
      <c r="I75">
        <v>0</v>
      </c>
      <c r="J75">
        <v>3627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300</v>
      </c>
      <c r="W75">
        <v>33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3960</v>
      </c>
      <c r="AG75">
        <v>880.8</v>
      </c>
      <c r="AH75">
        <v>33.03</v>
      </c>
      <c r="AI75">
        <v>220.2</v>
      </c>
      <c r="AJ75">
        <v>661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s="6">
        <v>2164.9699999999998</v>
      </c>
      <c r="AS75">
        <v>3960</v>
      </c>
      <c r="AT75">
        <v>0</v>
      </c>
      <c r="AU75">
        <v>114250.66</v>
      </c>
      <c r="AV75">
        <v>55000</v>
      </c>
      <c r="AW75">
        <v>11000</v>
      </c>
      <c r="AX75">
        <v>11000</v>
      </c>
      <c r="AY75" s="6">
        <v>0</v>
      </c>
      <c r="AZ75">
        <v>11000</v>
      </c>
      <c r="BA75">
        <v>0</v>
      </c>
      <c r="BB75" s="6">
        <v>16870.45</v>
      </c>
      <c r="BC75">
        <v>9380.2100000000064</v>
      </c>
      <c r="BD75">
        <v>281.41000000000003</v>
      </c>
      <c r="BE75">
        <v>0</v>
      </c>
      <c r="BF75">
        <v>281.41000000000003</v>
      </c>
      <c r="BG75">
        <v>456.46</v>
      </c>
      <c r="BH75">
        <v>0</v>
      </c>
      <c r="BI75">
        <f t="shared" si="3"/>
        <v>456.46</v>
      </c>
      <c r="BJ75">
        <f t="shared" si="4"/>
        <v>3960</v>
      </c>
      <c r="BK75">
        <f>_xlfn.IFNA(VLOOKUP(A:A,'11月奖金'!A:Q,17,0),0)</f>
        <v>7161.79</v>
      </c>
      <c r="BL75">
        <f t="shared" si="5"/>
        <v>11121.79</v>
      </c>
    </row>
    <row r="76" spans="1:64" x14ac:dyDescent="0.2">
      <c r="A76">
        <v>9000175</v>
      </c>
      <c r="B76" t="s">
        <v>248</v>
      </c>
      <c r="C76" t="s">
        <v>249</v>
      </c>
      <c r="D76" t="s">
        <v>250</v>
      </c>
      <c r="E76" t="s">
        <v>61</v>
      </c>
      <c r="F76" t="s">
        <v>105</v>
      </c>
      <c r="G76">
        <v>10</v>
      </c>
      <c r="H76">
        <v>0</v>
      </c>
      <c r="I76">
        <v>5.7</v>
      </c>
      <c r="J76">
        <v>0</v>
      </c>
      <c r="K76">
        <v>2052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800</v>
      </c>
      <c r="U76">
        <v>300</v>
      </c>
      <c r="V76">
        <v>300</v>
      </c>
      <c r="W76">
        <v>33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3485</v>
      </c>
      <c r="AG76">
        <v>544.30999999999995</v>
      </c>
      <c r="AH76">
        <v>20.41</v>
      </c>
      <c r="AI76">
        <v>136.08000000000001</v>
      </c>
      <c r="AJ76">
        <v>408</v>
      </c>
      <c r="AK76">
        <v>0</v>
      </c>
      <c r="AL76">
        <v>0</v>
      </c>
      <c r="AM76">
        <v>0</v>
      </c>
      <c r="AN76">
        <v>0</v>
      </c>
      <c r="AO76">
        <v>2</v>
      </c>
      <c r="AP76">
        <v>9</v>
      </c>
      <c r="AQ76">
        <v>0</v>
      </c>
      <c r="AR76" s="6">
        <v>2374.1999999999998</v>
      </c>
      <c r="AS76">
        <v>3273</v>
      </c>
      <c r="AT76">
        <v>0</v>
      </c>
      <c r="AU76">
        <v>87909.01</v>
      </c>
      <c r="AV76">
        <v>55000</v>
      </c>
      <c r="AW76">
        <v>0</v>
      </c>
      <c r="AX76">
        <v>22000</v>
      </c>
      <c r="AY76" s="6">
        <v>0</v>
      </c>
      <c r="AZ76">
        <v>0</v>
      </c>
      <c r="BA76">
        <v>0</v>
      </c>
      <c r="BB76" s="6">
        <v>10758.96</v>
      </c>
      <c r="BC76">
        <v>150.04999999999561</v>
      </c>
      <c r="BD76">
        <v>4.5</v>
      </c>
      <c r="BE76">
        <v>0</v>
      </c>
      <c r="BF76">
        <v>4.5</v>
      </c>
      <c r="BG76">
        <v>149.58000000000001</v>
      </c>
      <c r="BH76">
        <v>0</v>
      </c>
      <c r="BI76">
        <f t="shared" si="3"/>
        <v>149.58000000000001</v>
      </c>
      <c r="BJ76">
        <f t="shared" si="4"/>
        <v>3273</v>
      </c>
      <c r="BK76">
        <f>_xlfn.IFNA(VLOOKUP(A:A,'11月奖金'!A:Q,17,0),0)</f>
        <v>6088.48</v>
      </c>
      <c r="BL76">
        <f t="shared" si="5"/>
        <v>9361.48</v>
      </c>
    </row>
    <row r="77" spans="1:64" x14ac:dyDescent="0.2">
      <c r="A77">
        <v>9000176</v>
      </c>
      <c r="B77" t="s">
        <v>251</v>
      </c>
      <c r="C77" t="s">
        <v>252</v>
      </c>
      <c r="D77" t="s">
        <v>253</v>
      </c>
      <c r="E77" t="s">
        <v>61</v>
      </c>
      <c r="F77" t="s">
        <v>105</v>
      </c>
      <c r="G77">
        <v>0</v>
      </c>
      <c r="H77">
        <v>0</v>
      </c>
      <c r="I77">
        <v>6.1</v>
      </c>
      <c r="J77">
        <v>0</v>
      </c>
      <c r="K77">
        <v>2196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800</v>
      </c>
      <c r="U77">
        <v>100</v>
      </c>
      <c r="V77">
        <v>300</v>
      </c>
      <c r="W77">
        <v>33</v>
      </c>
      <c r="X77">
        <v>0</v>
      </c>
      <c r="Y77">
        <v>0</v>
      </c>
      <c r="Z77">
        <v>0</v>
      </c>
      <c r="AA77">
        <v>0</v>
      </c>
      <c r="AB77">
        <v>100</v>
      </c>
      <c r="AC77">
        <v>0</v>
      </c>
      <c r="AD77">
        <v>0</v>
      </c>
      <c r="AE77">
        <v>0</v>
      </c>
      <c r="AF77">
        <v>3529</v>
      </c>
      <c r="AG77">
        <v>672.08</v>
      </c>
      <c r="AH77">
        <v>25.2</v>
      </c>
      <c r="AI77">
        <v>168.02</v>
      </c>
      <c r="AJ77">
        <v>504</v>
      </c>
      <c r="AK77">
        <v>0</v>
      </c>
      <c r="AL77">
        <v>0</v>
      </c>
      <c r="AM77">
        <v>0</v>
      </c>
      <c r="AN77">
        <v>0</v>
      </c>
      <c r="AO77">
        <v>2</v>
      </c>
      <c r="AP77">
        <v>9</v>
      </c>
      <c r="AQ77">
        <v>0</v>
      </c>
      <c r="AR77" s="6">
        <v>2157.6999999999998</v>
      </c>
      <c r="AS77">
        <v>3457</v>
      </c>
      <c r="AT77">
        <v>0</v>
      </c>
      <c r="AU77">
        <v>91653.61</v>
      </c>
      <c r="AV77">
        <v>55000</v>
      </c>
      <c r="AW77">
        <v>11000</v>
      </c>
      <c r="AX77">
        <v>22000</v>
      </c>
      <c r="AY77" s="6">
        <v>0</v>
      </c>
      <c r="AZ77">
        <v>11000</v>
      </c>
      <c r="BA77">
        <v>0</v>
      </c>
      <c r="BB77" s="6">
        <v>16815.37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f t="shared" si="3"/>
        <v>0</v>
      </c>
      <c r="BJ77">
        <f t="shared" si="4"/>
        <v>3457</v>
      </c>
      <c r="BK77">
        <f>_xlfn.IFNA(VLOOKUP(A:A,'11月奖金'!A:Q,17,0),0)</f>
        <v>5158.3</v>
      </c>
      <c r="BL77">
        <f t="shared" si="5"/>
        <v>8615.2999999999993</v>
      </c>
    </row>
    <row r="78" spans="1:64" x14ac:dyDescent="0.2">
      <c r="A78">
        <v>9000177</v>
      </c>
      <c r="B78" t="s">
        <v>254</v>
      </c>
      <c r="C78" t="s">
        <v>255</v>
      </c>
      <c r="D78" t="s">
        <v>256</v>
      </c>
      <c r="E78" t="s">
        <v>61</v>
      </c>
      <c r="F78" t="s">
        <v>105</v>
      </c>
      <c r="G78">
        <v>0</v>
      </c>
      <c r="H78">
        <v>0</v>
      </c>
      <c r="I78">
        <v>4.9000000000000004</v>
      </c>
      <c r="J78">
        <v>0</v>
      </c>
      <c r="K78">
        <v>1764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800</v>
      </c>
      <c r="U78">
        <v>100</v>
      </c>
      <c r="V78">
        <v>300</v>
      </c>
      <c r="W78">
        <v>33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2997</v>
      </c>
      <c r="AG78">
        <v>431.56</v>
      </c>
      <c r="AH78">
        <v>16.18</v>
      </c>
      <c r="AI78">
        <v>107.89</v>
      </c>
      <c r="AJ78">
        <v>324</v>
      </c>
      <c r="AK78">
        <v>0</v>
      </c>
      <c r="AL78">
        <v>0</v>
      </c>
      <c r="AM78">
        <v>0</v>
      </c>
      <c r="AN78">
        <v>0</v>
      </c>
      <c r="AO78">
        <v>2</v>
      </c>
      <c r="AP78">
        <v>9</v>
      </c>
      <c r="AQ78">
        <v>0</v>
      </c>
      <c r="AR78" s="6">
        <v>2115.37</v>
      </c>
      <c r="AS78">
        <v>2925</v>
      </c>
      <c r="AT78">
        <v>0</v>
      </c>
      <c r="AU78">
        <v>69175.740000000005</v>
      </c>
      <c r="AV78">
        <v>55000</v>
      </c>
      <c r="AW78">
        <v>0</v>
      </c>
      <c r="AX78">
        <v>0</v>
      </c>
      <c r="AY78" s="6">
        <v>0</v>
      </c>
      <c r="AZ78">
        <v>0</v>
      </c>
      <c r="BA78">
        <v>0</v>
      </c>
      <c r="BB78" s="6">
        <v>9125.41</v>
      </c>
      <c r="BC78">
        <v>5050.3300000000054</v>
      </c>
      <c r="BD78">
        <v>151.51</v>
      </c>
      <c r="BE78">
        <v>0</v>
      </c>
      <c r="BF78">
        <v>151.51</v>
      </c>
      <c r="BG78">
        <v>240.15</v>
      </c>
      <c r="BH78">
        <v>0</v>
      </c>
      <c r="BI78">
        <f t="shared" si="3"/>
        <v>240.15</v>
      </c>
      <c r="BJ78">
        <f t="shared" si="4"/>
        <v>2925</v>
      </c>
      <c r="BK78">
        <f>_xlfn.IFNA(VLOOKUP(A:A,'11月奖金'!A:Q,17,0),0)</f>
        <v>3636.18</v>
      </c>
      <c r="BL78">
        <f t="shared" si="5"/>
        <v>6561.18</v>
      </c>
    </row>
    <row r="79" spans="1:64" x14ac:dyDescent="0.2">
      <c r="A79">
        <v>9000178</v>
      </c>
      <c r="B79" t="s">
        <v>257</v>
      </c>
      <c r="C79" t="s">
        <v>258</v>
      </c>
      <c r="D79" t="s">
        <v>259</v>
      </c>
      <c r="E79" t="s">
        <v>61</v>
      </c>
      <c r="F79" t="s">
        <v>125</v>
      </c>
      <c r="G79">
        <v>0</v>
      </c>
      <c r="H79">
        <v>0</v>
      </c>
      <c r="I79">
        <v>6.7</v>
      </c>
      <c r="J79">
        <v>0</v>
      </c>
      <c r="K79">
        <v>2412</v>
      </c>
      <c r="L79">
        <v>0</v>
      </c>
      <c r="M79">
        <v>36</v>
      </c>
      <c r="N79">
        <v>24</v>
      </c>
      <c r="O79">
        <v>0</v>
      </c>
      <c r="P79">
        <v>0</v>
      </c>
      <c r="Q79">
        <v>0</v>
      </c>
      <c r="R79">
        <v>0</v>
      </c>
      <c r="S79">
        <v>0</v>
      </c>
      <c r="T79">
        <v>800</v>
      </c>
      <c r="U79">
        <v>300</v>
      </c>
      <c r="V79">
        <v>300</v>
      </c>
      <c r="W79">
        <v>33</v>
      </c>
      <c r="X79">
        <v>0</v>
      </c>
      <c r="Y79">
        <v>0</v>
      </c>
      <c r="Z79">
        <v>0</v>
      </c>
      <c r="AA79">
        <v>0</v>
      </c>
      <c r="AB79">
        <v>90</v>
      </c>
      <c r="AC79">
        <v>0</v>
      </c>
      <c r="AD79">
        <v>0</v>
      </c>
      <c r="AE79">
        <v>0</v>
      </c>
      <c r="AF79">
        <v>3995</v>
      </c>
      <c r="AG79">
        <v>824.22</v>
      </c>
      <c r="AH79">
        <v>30.91</v>
      </c>
      <c r="AI79">
        <v>206.06</v>
      </c>
      <c r="AJ79">
        <v>618</v>
      </c>
      <c r="AK79">
        <v>0</v>
      </c>
      <c r="AL79">
        <v>0</v>
      </c>
      <c r="AM79">
        <v>0</v>
      </c>
      <c r="AN79">
        <v>0</v>
      </c>
      <c r="AO79">
        <v>2</v>
      </c>
      <c r="AP79">
        <v>9</v>
      </c>
      <c r="AQ79">
        <v>0</v>
      </c>
      <c r="AR79" s="6">
        <v>2313.81</v>
      </c>
      <c r="AS79">
        <v>3783</v>
      </c>
      <c r="AT79">
        <v>0</v>
      </c>
      <c r="AU79">
        <v>117292.29</v>
      </c>
      <c r="AV79">
        <v>55000</v>
      </c>
      <c r="AW79">
        <v>0</v>
      </c>
      <c r="AX79">
        <v>11000</v>
      </c>
      <c r="AY79" s="6">
        <v>0</v>
      </c>
      <c r="AZ79">
        <v>11000</v>
      </c>
      <c r="BA79">
        <v>0</v>
      </c>
      <c r="BB79" s="6">
        <v>16902.560000000001</v>
      </c>
      <c r="BC79">
        <v>23389.73</v>
      </c>
      <c r="BD79">
        <v>701.69</v>
      </c>
      <c r="BE79">
        <v>0</v>
      </c>
      <c r="BF79">
        <v>701.69</v>
      </c>
      <c r="BG79">
        <v>848.57999999999993</v>
      </c>
      <c r="BH79">
        <v>0</v>
      </c>
      <c r="BI79">
        <f t="shared" si="3"/>
        <v>848.57999999999993</v>
      </c>
      <c r="BJ79">
        <f t="shared" si="4"/>
        <v>3783</v>
      </c>
      <c r="BK79">
        <f>_xlfn.IFNA(VLOOKUP(A:A,'11月奖金'!A:Q,17,0),0)</f>
        <v>7610.6</v>
      </c>
      <c r="BL79">
        <f t="shared" si="5"/>
        <v>11393.6</v>
      </c>
    </row>
    <row r="80" spans="1:64" x14ac:dyDescent="0.2">
      <c r="A80">
        <v>9000179</v>
      </c>
      <c r="B80" t="s">
        <v>260</v>
      </c>
      <c r="C80" t="s">
        <v>261</v>
      </c>
      <c r="D80" t="s">
        <v>262</v>
      </c>
      <c r="E80" t="s">
        <v>61</v>
      </c>
      <c r="F80" t="s">
        <v>125</v>
      </c>
      <c r="G80">
        <v>0</v>
      </c>
      <c r="H80">
        <v>0</v>
      </c>
      <c r="I80">
        <v>5.7</v>
      </c>
      <c r="J80">
        <v>0</v>
      </c>
      <c r="K80">
        <v>2052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800</v>
      </c>
      <c r="U80">
        <v>300</v>
      </c>
      <c r="V80">
        <v>300</v>
      </c>
      <c r="W80">
        <v>33</v>
      </c>
      <c r="X80">
        <v>0</v>
      </c>
      <c r="Y80">
        <v>0</v>
      </c>
      <c r="Z80">
        <v>0</v>
      </c>
      <c r="AA80">
        <v>0</v>
      </c>
      <c r="AB80">
        <v>100</v>
      </c>
      <c r="AC80">
        <v>0</v>
      </c>
      <c r="AD80">
        <v>0</v>
      </c>
      <c r="AE80">
        <v>0</v>
      </c>
      <c r="AF80">
        <v>3585</v>
      </c>
      <c r="AG80">
        <v>768.3</v>
      </c>
      <c r="AH80">
        <v>28.81</v>
      </c>
      <c r="AI80">
        <v>192.08</v>
      </c>
      <c r="AJ80">
        <v>576</v>
      </c>
      <c r="AK80">
        <v>0</v>
      </c>
      <c r="AL80">
        <v>0</v>
      </c>
      <c r="AM80">
        <v>0</v>
      </c>
      <c r="AN80">
        <v>0</v>
      </c>
      <c r="AO80">
        <v>2</v>
      </c>
      <c r="AP80">
        <v>9</v>
      </c>
      <c r="AQ80">
        <v>0</v>
      </c>
      <c r="AR80" s="6">
        <v>2017.81</v>
      </c>
      <c r="AS80">
        <v>3373</v>
      </c>
      <c r="AT80">
        <v>0</v>
      </c>
      <c r="AU80">
        <v>97719.25</v>
      </c>
      <c r="AV80">
        <v>55000</v>
      </c>
      <c r="AW80">
        <v>5500</v>
      </c>
      <c r="AX80">
        <v>11000</v>
      </c>
      <c r="AY80" s="6">
        <v>0</v>
      </c>
      <c r="AZ80">
        <v>5500</v>
      </c>
      <c r="BA80">
        <v>0</v>
      </c>
      <c r="BB80" s="6">
        <v>15013.17</v>
      </c>
      <c r="BC80">
        <v>5706.0800000000017</v>
      </c>
      <c r="BD80">
        <v>171.18</v>
      </c>
      <c r="BE80">
        <v>0</v>
      </c>
      <c r="BF80">
        <v>171.18</v>
      </c>
      <c r="BG80">
        <v>326.95</v>
      </c>
      <c r="BH80">
        <v>0</v>
      </c>
      <c r="BI80">
        <f t="shared" si="3"/>
        <v>326.95</v>
      </c>
      <c r="BJ80">
        <f t="shared" si="4"/>
        <v>3373</v>
      </c>
      <c r="BK80">
        <f>_xlfn.IFNA(VLOOKUP(A:A,'11月奖金'!A:Q,17,0),0)</f>
        <v>6088.48</v>
      </c>
      <c r="BL80">
        <f t="shared" si="5"/>
        <v>9461.48</v>
      </c>
    </row>
    <row r="81" spans="1:64" x14ac:dyDescent="0.2">
      <c r="A81">
        <v>9000180</v>
      </c>
      <c r="B81" t="s">
        <v>263</v>
      </c>
      <c r="C81" t="s">
        <v>264</v>
      </c>
      <c r="D81" t="s">
        <v>265</v>
      </c>
      <c r="E81" t="s">
        <v>61</v>
      </c>
      <c r="F81" t="s">
        <v>125</v>
      </c>
      <c r="G81">
        <v>0</v>
      </c>
      <c r="H81">
        <v>0</v>
      </c>
      <c r="I81">
        <v>6.7</v>
      </c>
      <c r="J81">
        <v>0</v>
      </c>
      <c r="K81">
        <v>2412</v>
      </c>
      <c r="L81">
        <v>0</v>
      </c>
      <c r="M81">
        <v>49</v>
      </c>
      <c r="N81">
        <v>64</v>
      </c>
      <c r="O81">
        <v>0</v>
      </c>
      <c r="P81">
        <v>0</v>
      </c>
      <c r="Q81">
        <v>0</v>
      </c>
      <c r="R81">
        <v>0</v>
      </c>
      <c r="S81">
        <v>5.17</v>
      </c>
      <c r="T81">
        <v>800</v>
      </c>
      <c r="U81">
        <v>300</v>
      </c>
      <c r="V81">
        <v>300</v>
      </c>
      <c r="W81">
        <v>33</v>
      </c>
      <c r="X81">
        <v>0</v>
      </c>
      <c r="Y81">
        <v>0</v>
      </c>
      <c r="Z81">
        <v>0</v>
      </c>
      <c r="AA81">
        <v>0</v>
      </c>
      <c r="AB81">
        <v>100</v>
      </c>
      <c r="AC81">
        <v>0</v>
      </c>
      <c r="AD81">
        <v>0</v>
      </c>
      <c r="AE81">
        <v>0</v>
      </c>
      <c r="AF81">
        <v>4063.17</v>
      </c>
      <c r="AG81">
        <v>845.76</v>
      </c>
      <c r="AH81">
        <v>31.72</v>
      </c>
      <c r="AI81">
        <v>211.44</v>
      </c>
      <c r="AJ81">
        <v>634</v>
      </c>
      <c r="AK81">
        <v>0</v>
      </c>
      <c r="AL81">
        <v>0</v>
      </c>
      <c r="AM81">
        <v>0</v>
      </c>
      <c r="AN81">
        <v>0</v>
      </c>
      <c r="AO81">
        <v>2</v>
      </c>
      <c r="AP81">
        <v>9</v>
      </c>
      <c r="AQ81">
        <v>0</v>
      </c>
      <c r="AR81" s="6">
        <v>2338.25</v>
      </c>
      <c r="AS81">
        <v>3851.17</v>
      </c>
      <c r="AT81">
        <v>0</v>
      </c>
      <c r="AU81">
        <v>128488.2</v>
      </c>
      <c r="AV81">
        <v>55000</v>
      </c>
      <c r="AW81">
        <v>11000</v>
      </c>
      <c r="AX81">
        <v>11000</v>
      </c>
      <c r="AY81" s="6">
        <v>0</v>
      </c>
      <c r="AZ81">
        <v>0</v>
      </c>
      <c r="BA81">
        <v>0</v>
      </c>
      <c r="BB81" s="6">
        <v>16595.990000000002</v>
      </c>
      <c r="BC81">
        <v>34892.21</v>
      </c>
      <c r="BD81">
        <v>1046.77</v>
      </c>
      <c r="BE81">
        <v>0</v>
      </c>
      <c r="BF81">
        <v>1046.77</v>
      </c>
      <c r="BG81">
        <v>1456.4</v>
      </c>
      <c r="BH81">
        <v>0</v>
      </c>
      <c r="BI81">
        <f t="shared" si="3"/>
        <v>1456.4</v>
      </c>
      <c r="BJ81">
        <f t="shared" si="4"/>
        <v>3851.17</v>
      </c>
      <c r="BK81">
        <f>_xlfn.IFNA(VLOOKUP(A:A,'11月奖金'!A:Q,17,0),0)</f>
        <v>7534.6</v>
      </c>
      <c r="BL81">
        <f t="shared" si="5"/>
        <v>11385.77</v>
      </c>
    </row>
    <row r="82" spans="1:64" x14ac:dyDescent="0.2">
      <c r="A82">
        <v>9000181</v>
      </c>
      <c r="B82" t="s">
        <v>266</v>
      </c>
      <c r="C82" t="s">
        <v>267</v>
      </c>
      <c r="D82" t="s">
        <v>268</v>
      </c>
      <c r="E82" t="s">
        <v>61</v>
      </c>
      <c r="F82" t="s">
        <v>125</v>
      </c>
      <c r="G82">
        <v>0</v>
      </c>
      <c r="H82">
        <v>0</v>
      </c>
      <c r="I82">
        <v>5.7</v>
      </c>
      <c r="J82">
        <v>0</v>
      </c>
      <c r="K82">
        <v>2052</v>
      </c>
      <c r="L82">
        <v>0</v>
      </c>
      <c r="M82">
        <v>12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800</v>
      </c>
      <c r="U82">
        <v>300</v>
      </c>
      <c r="V82">
        <v>300</v>
      </c>
      <c r="W82">
        <v>33</v>
      </c>
      <c r="X82">
        <v>0</v>
      </c>
      <c r="Y82">
        <v>0</v>
      </c>
      <c r="Z82">
        <v>0</v>
      </c>
      <c r="AA82">
        <v>0</v>
      </c>
      <c r="AB82">
        <v>90</v>
      </c>
      <c r="AC82">
        <v>0</v>
      </c>
      <c r="AD82">
        <v>0</v>
      </c>
      <c r="AE82">
        <v>0</v>
      </c>
      <c r="AF82">
        <v>3587</v>
      </c>
      <c r="AG82">
        <v>708.95</v>
      </c>
      <c r="AH82">
        <v>26.59</v>
      </c>
      <c r="AI82">
        <v>177.24</v>
      </c>
      <c r="AJ82">
        <v>532</v>
      </c>
      <c r="AK82">
        <v>0</v>
      </c>
      <c r="AL82">
        <v>0</v>
      </c>
      <c r="AM82">
        <v>0</v>
      </c>
      <c r="AN82">
        <v>0</v>
      </c>
      <c r="AO82">
        <v>2</v>
      </c>
      <c r="AP82">
        <v>9</v>
      </c>
      <c r="AQ82">
        <v>0</v>
      </c>
      <c r="AR82" s="6">
        <v>2140.2199999999998</v>
      </c>
      <c r="AS82">
        <v>3375</v>
      </c>
      <c r="AT82">
        <v>0</v>
      </c>
      <c r="AU82">
        <v>99180.62</v>
      </c>
      <c r="AV82">
        <v>55000</v>
      </c>
      <c r="AW82">
        <v>11000</v>
      </c>
      <c r="AX82">
        <v>11000</v>
      </c>
      <c r="AY82" s="6">
        <v>0</v>
      </c>
      <c r="AZ82">
        <v>11000</v>
      </c>
      <c r="BA82">
        <v>0</v>
      </c>
      <c r="BB82" s="6">
        <v>13667.21</v>
      </c>
      <c r="BC82">
        <v>0</v>
      </c>
      <c r="BD82">
        <v>0</v>
      </c>
      <c r="BE82">
        <v>0</v>
      </c>
      <c r="BF82">
        <v>0</v>
      </c>
      <c r="BG82">
        <v>141.38</v>
      </c>
      <c r="BH82">
        <v>0</v>
      </c>
      <c r="BI82">
        <f t="shared" si="3"/>
        <v>141.38</v>
      </c>
      <c r="BJ82">
        <f t="shared" si="4"/>
        <v>3375</v>
      </c>
      <c r="BK82">
        <f>_xlfn.IFNA(VLOOKUP(A:A,'11月奖金'!A:Q,17,0),0)</f>
        <v>6088.48</v>
      </c>
      <c r="BL82">
        <f t="shared" si="5"/>
        <v>9463.48</v>
      </c>
    </row>
    <row r="83" spans="1:64" x14ac:dyDescent="0.2">
      <c r="A83">
        <v>9000182</v>
      </c>
      <c r="B83" t="s">
        <v>269</v>
      </c>
      <c r="C83" t="s">
        <v>270</v>
      </c>
      <c r="D83" t="s">
        <v>271</v>
      </c>
      <c r="E83" t="s">
        <v>61</v>
      </c>
      <c r="F83" t="s">
        <v>105</v>
      </c>
      <c r="G83">
        <v>0</v>
      </c>
      <c r="H83">
        <v>0</v>
      </c>
      <c r="I83">
        <v>0</v>
      </c>
      <c r="J83">
        <v>4534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800</v>
      </c>
      <c r="V83">
        <v>300</v>
      </c>
      <c r="W83">
        <v>33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5667</v>
      </c>
      <c r="AG83">
        <v>1134.48</v>
      </c>
      <c r="AH83">
        <v>42.54</v>
      </c>
      <c r="AI83">
        <v>373.49</v>
      </c>
      <c r="AJ83">
        <v>1078</v>
      </c>
      <c r="AK83">
        <v>0</v>
      </c>
      <c r="AL83">
        <v>0</v>
      </c>
      <c r="AM83">
        <v>0</v>
      </c>
      <c r="AN83">
        <v>0</v>
      </c>
      <c r="AO83">
        <v>2</v>
      </c>
      <c r="AP83">
        <v>9</v>
      </c>
      <c r="AQ83">
        <v>0</v>
      </c>
      <c r="AR83" s="6">
        <v>3036.49</v>
      </c>
      <c r="AS83">
        <v>5105</v>
      </c>
      <c r="AT83">
        <v>0</v>
      </c>
      <c r="AU83">
        <v>117734.07</v>
      </c>
      <c r="AV83">
        <v>55000</v>
      </c>
      <c r="AW83">
        <v>0</v>
      </c>
      <c r="AX83">
        <v>0</v>
      </c>
      <c r="AY83" s="6">
        <v>0</v>
      </c>
      <c r="AZ83">
        <v>0</v>
      </c>
      <c r="BA83">
        <v>0</v>
      </c>
      <c r="BB83" s="6">
        <v>29431.33</v>
      </c>
      <c r="BC83">
        <v>33302.740000000013</v>
      </c>
      <c r="BD83">
        <v>999.08</v>
      </c>
      <c r="BE83">
        <v>0</v>
      </c>
      <c r="BF83">
        <v>999.08</v>
      </c>
      <c r="BG83">
        <v>1074.79</v>
      </c>
      <c r="BH83">
        <v>0</v>
      </c>
      <c r="BI83">
        <f t="shared" si="3"/>
        <v>1074.79</v>
      </c>
      <c r="BJ83">
        <f t="shared" si="4"/>
        <v>5105</v>
      </c>
      <c r="BK83">
        <f>_xlfn.IFNA(VLOOKUP(A:A,'11月奖金'!A:Q,17,0),0)</f>
        <v>7253</v>
      </c>
      <c r="BL83">
        <f t="shared" si="5"/>
        <v>12358</v>
      </c>
    </row>
    <row r="84" spans="1:64" x14ac:dyDescent="0.2">
      <c r="A84">
        <v>9000183</v>
      </c>
      <c r="B84" t="s">
        <v>272</v>
      </c>
      <c r="C84" t="s">
        <v>273</v>
      </c>
      <c r="D84" t="s">
        <v>274</v>
      </c>
      <c r="E84" t="s">
        <v>61</v>
      </c>
      <c r="F84" t="s">
        <v>105</v>
      </c>
      <c r="G84">
        <v>0</v>
      </c>
      <c r="H84">
        <v>0</v>
      </c>
      <c r="I84">
        <v>4.9000000000000004</v>
      </c>
      <c r="J84">
        <v>0</v>
      </c>
      <c r="K84">
        <v>1764</v>
      </c>
      <c r="L84">
        <v>243.31</v>
      </c>
      <c r="M84">
        <v>0</v>
      </c>
      <c r="N84">
        <v>0</v>
      </c>
      <c r="O84">
        <v>700</v>
      </c>
      <c r="P84">
        <v>0</v>
      </c>
      <c r="Q84">
        <v>0</v>
      </c>
      <c r="R84">
        <v>0</v>
      </c>
      <c r="S84">
        <v>0</v>
      </c>
      <c r="T84">
        <v>800</v>
      </c>
      <c r="U84">
        <v>100</v>
      </c>
      <c r="V84">
        <v>300</v>
      </c>
      <c r="W84">
        <v>33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3940.31</v>
      </c>
      <c r="AG84">
        <v>546.9</v>
      </c>
      <c r="AH84">
        <v>20.51</v>
      </c>
      <c r="AI84">
        <v>136.72</v>
      </c>
      <c r="AJ84">
        <v>410</v>
      </c>
      <c r="AK84">
        <v>0</v>
      </c>
      <c r="AL84">
        <v>0</v>
      </c>
      <c r="AM84">
        <v>0</v>
      </c>
      <c r="AN84">
        <v>0</v>
      </c>
      <c r="AO84">
        <v>2</v>
      </c>
      <c r="AP84">
        <v>9</v>
      </c>
      <c r="AQ84">
        <v>0</v>
      </c>
      <c r="AR84" s="6">
        <v>2824.18</v>
      </c>
      <c r="AS84">
        <v>3868.31</v>
      </c>
      <c r="AT84">
        <v>0</v>
      </c>
      <c r="AU84">
        <v>76041.95</v>
      </c>
      <c r="AV84">
        <v>55000</v>
      </c>
      <c r="AW84">
        <v>0</v>
      </c>
      <c r="AX84">
        <v>0</v>
      </c>
      <c r="AY84" s="6">
        <v>0</v>
      </c>
      <c r="AZ84">
        <v>0</v>
      </c>
      <c r="BA84">
        <v>0</v>
      </c>
      <c r="BB84" s="6">
        <v>11119.37</v>
      </c>
      <c r="BC84">
        <v>9922.5799999999981</v>
      </c>
      <c r="BD84">
        <v>297.68</v>
      </c>
      <c r="BE84">
        <v>0</v>
      </c>
      <c r="BF84">
        <v>297.68</v>
      </c>
      <c r="BG84">
        <v>365.05</v>
      </c>
      <c r="BH84">
        <v>0</v>
      </c>
      <c r="BI84">
        <f t="shared" si="3"/>
        <v>365.05</v>
      </c>
      <c r="BJ84">
        <f t="shared" si="4"/>
        <v>3868.31</v>
      </c>
      <c r="BK84">
        <f>_xlfn.IFNA(VLOOKUP(A:A,'11月奖金'!A:Q,17,0),0)</f>
        <v>3636.18</v>
      </c>
      <c r="BL84">
        <f t="shared" si="5"/>
        <v>7504.49</v>
      </c>
    </row>
    <row r="85" spans="1:64" x14ac:dyDescent="0.2">
      <c r="A85">
        <v>9000185</v>
      </c>
      <c r="B85" t="s">
        <v>275</v>
      </c>
      <c r="C85" t="s">
        <v>276</v>
      </c>
      <c r="D85" t="s">
        <v>277</v>
      </c>
      <c r="E85" t="s">
        <v>278</v>
      </c>
      <c r="F85" t="s">
        <v>125</v>
      </c>
      <c r="G85">
        <v>0</v>
      </c>
      <c r="H85">
        <v>0</v>
      </c>
      <c r="I85">
        <v>6.7</v>
      </c>
      <c r="J85">
        <v>0</v>
      </c>
      <c r="K85">
        <v>2412</v>
      </c>
      <c r="L85">
        <v>0</v>
      </c>
      <c r="M85">
        <v>62</v>
      </c>
      <c r="N85">
        <v>64</v>
      </c>
      <c r="O85">
        <v>0</v>
      </c>
      <c r="P85">
        <v>0</v>
      </c>
      <c r="Q85">
        <v>0</v>
      </c>
      <c r="R85">
        <v>0</v>
      </c>
      <c r="S85">
        <v>0</v>
      </c>
      <c r="T85">
        <v>800</v>
      </c>
      <c r="U85">
        <v>300</v>
      </c>
      <c r="V85">
        <v>300</v>
      </c>
      <c r="W85">
        <v>33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3971</v>
      </c>
      <c r="AG85">
        <v>902.71</v>
      </c>
      <c r="AH85">
        <v>33.85</v>
      </c>
      <c r="AI85">
        <v>225.68</v>
      </c>
      <c r="AJ85">
        <v>677</v>
      </c>
      <c r="AK85">
        <v>0</v>
      </c>
      <c r="AL85">
        <v>0</v>
      </c>
      <c r="AM85">
        <v>0</v>
      </c>
      <c r="AN85">
        <v>0</v>
      </c>
      <c r="AO85">
        <v>2</v>
      </c>
      <c r="AP85">
        <v>9</v>
      </c>
      <c r="AQ85">
        <v>0</v>
      </c>
      <c r="AR85" s="6">
        <v>2129.7600000000002</v>
      </c>
      <c r="AS85">
        <v>3759</v>
      </c>
      <c r="AT85">
        <v>0</v>
      </c>
      <c r="AU85">
        <v>119177.67</v>
      </c>
      <c r="AV85">
        <v>55000</v>
      </c>
      <c r="AW85">
        <v>11000</v>
      </c>
      <c r="AX85">
        <v>11000</v>
      </c>
      <c r="AY85" s="6">
        <v>0</v>
      </c>
      <c r="AZ85">
        <v>11000</v>
      </c>
      <c r="BA85">
        <v>0</v>
      </c>
      <c r="BB85" s="6">
        <v>17362.62</v>
      </c>
      <c r="BC85">
        <v>13815.05</v>
      </c>
      <c r="BD85">
        <v>414.45</v>
      </c>
      <c r="BE85">
        <v>0</v>
      </c>
      <c r="BF85">
        <v>414.45</v>
      </c>
      <c r="BG85">
        <v>596.8599999999999</v>
      </c>
      <c r="BH85">
        <v>0</v>
      </c>
      <c r="BI85">
        <f t="shared" si="3"/>
        <v>596.8599999999999</v>
      </c>
      <c r="BJ85">
        <f t="shared" si="4"/>
        <v>3759</v>
      </c>
      <c r="BK85">
        <f>_xlfn.IFNA(VLOOKUP(A:A,'11月奖金'!A:Q,17,0),0)</f>
        <v>7580.66</v>
      </c>
      <c r="BL85">
        <f t="shared" si="5"/>
        <v>11339.66</v>
      </c>
    </row>
    <row r="86" spans="1:64" x14ac:dyDescent="0.2">
      <c r="A86">
        <v>9000186</v>
      </c>
      <c r="B86" t="s">
        <v>279</v>
      </c>
      <c r="C86" t="s">
        <v>280</v>
      </c>
      <c r="D86" t="s">
        <v>281</v>
      </c>
      <c r="E86" t="s">
        <v>61</v>
      </c>
      <c r="F86" t="s">
        <v>105</v>
      </c>
      <c r="G86">
        <v>0</v>
      </c>
      <c r="H86">
        <v>0</v>
      </c>
      <c r="I86">
        <v>6.7</v>
      </c>
      <c r="J86">
        <v>0</v>
      </c>
      <c r="K86">
        <v>2412</v>
      </c>
      <c r="L86">
        <v>665.38</v>
      </c>
      <c r="M86">
        <v>24</v>
      </c>
      <c r="N86">
        <v>48</v>
      </c>
      <c r="O86">
        <v>0</v>
      </c>
      <c r="P86">
        <v>0</v>
      </c>
      <c r="Q86">
        <v>0</v>
      </c>
      <c r="R86">
        <v>0</v>
      </c>
      <c r="S86">
        <v>0</v>
      </c>
      <c r="T86">
        <v>800</v>
      </c>
      <c r="U86">
        <v>100</v>
      </c>
      <c r="V86">
        <v>300</v>
      </c>
      <c r="W86">
        <v>33</v>
      </c>
      <c r="X86">
        <v>0</v>
      </c>
      <c r="Y86">
        <v>0</v>
      </c>
      <c r="Z86">
        <v>0</v>
      </c>
      <c r="AA86">
        <v>0</v>
      </c>
      <c r="AB86">
        <v>90</v>
      </c>
      <c r="AC86">
        <v>0</v>
      </c>
      <c r="AD86">
        <v>0</v>
      </c>
      <c r="AE86">
        <v>0</v>
      </c>
      <c r="AF86">
        <v>4472.38</v>
      </c>
      <c r="AG86">
        <v>847.02</v>
      </c>
      <c r="AH86">
        <v>31.76</v>
      </c>
      <c r="AI86">
        <v>211.75</v>
      </c>
      <c r="AJ86">
        <v>635</v>
      </c>
      <c r="AK86">
        <v>0</v>
      </c>
      <c r="AL86">
        <v>0</v>
      </c>
      <c r="AM86">
        <v>0</v>
      </c>
      <c r="AN86">
        <v>0</v>
      </c>
      <c r="AO86">
        <v>2</v>
      </c>
      <c r="AP86">
        <v>9</v>
      </c>
      <c r="AQ86">
        <v>0</v>
      </c>
      <c r="AR86" s="6">
        <v>2744.85</v>
      </c>
      <c r="AS86">
        <v>4400.38</v>
      </c>
      <c r="AT86">
        <v>0</v>
      </c>
      <c r="AU86">
        <v>103380.49</v>
      </c>
      <c r="AV86">
        <v>55000</v>
      </c>
      <c r="AW86">
        <v>11000</v>
      </c>
      <c r="AX86">
        <v>11000</v>
      </c>
      <c r="AY86" s="6">
        <v>0</v>
      </c>
      <c r="AZ86">
        <v>0</v>
      </c>
      <c r="BA86">
        <v>0</v>
      </c>
      <c r="BB86" s="6">
        <v>15629.77</v>
      </c>
      <c r="BC86">
        <v>10750.72</v>
      </c>
      <c r="BD86">
        <v>322.52</v>
      </c>
      <c r="BE86">
        <v>0</v>
      </c>
      <c r="BF86">
        <v>322.52</v>
      </c>
      <c r="BG86">
        <v>452.28</v>
      </c>
      <c r="BH86">
        <v>0</v>
      </c>
      <c r="BI86">
        <f t="shared" si="3"/>
        <v>452.28</v>
      </c>
      <c r="BJ86">
        <f t="shared" si="4"/>
        <v>4400.38</v>
      </c>
      <c r="BK86">
        <f>_xlfn.IFNA(VLOOKUP(A:A,'11月奖金'!A:Q,17,0),0)</f>
        <v>6088.48</v>
      </c>
      <c r="BL86">
        <f t="shared" si="5"/>
        <v>10488.86</v>
      </c>
    </row>
    <row r="87" spans="1:64" x14ac:dyDescent="0.2">
      <c r="A87">
        <v>9000187</v>
      </c>
      <c r="B87" t="s">
        <v>282</v>
      </c>
      <c r="C87" t="s">
        <v>283</v>
      </c>
      <c r="D87" t="s">
        <v>284</v>
      </c>
      <c r="E87" t="s">
        <v>61</v>
      </c>
      <c r="F87" t="s">
        <v>105</v>
      </c>
      <c r="G87">
        <v>0</v>
      </c>
      <c r="H87">
        <v>0</v>
      </c>
      <c r="I87">
        <v>5.9</v>
      </c>
      <c r="J87">
        <v>0</v>
      </c>
      <c r="K87">
        <v>2124</v>
      </c>
      <c r="L87">
        <v>585.92999999999995</v>
      </c>
      <c r="M87">
        <v>12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800</v>
      </c>
      <c r="U87">
        <v>100</v>
      </c>
      <c r="V87">
        <v>300</v>
      </c>
      <c r="W87">
        <v>33</v>
      </c>
      <c r="X87">
        <v>0</v>
      </c>
      <c r="Y87">
        <v>0</v>
      </c>
      <c r="Z87">
        <v>0</v>
      </c>
      <c r="AA87">
        <v>0</v>
      </c>
      <c r="AB87">
        <v>90</v>
      </c>
      <c r="AC87">
        <v>0</v>
      </c>
      <c r="AD87">
        <v>0</v>
      </c>
      <c r="AE87">
        <v>0</v>
      </c>
      <c r="AF87">
        <v>4044.93</v>
      </c>
      <c r="AG87">
        <v>753.02</v>
      </c>
      <c r="AH87">
        <v>28.24</v>
      </c>
      <c r="AI87">
        <v>188.25</v>
      </c>
      <c r="AJ87">
        <v>565</v>
      </c>
      <c r="AK87">
        <v>0</v>
      </c>
      <c r="AL87">
        <v>0</v>
      </c>
      <c r="AM87">
        <v>0</v>
      </c>
      <c r="AN87">
        <v>0</v>
      </c>
      <c r="AO87">
        <v>2</v>
      </c>
      <c r="AP87">
        <v>9</v>
      </c>
      <c r="AQ87">
        <v>0</v>
      </c>
      <c r="AR87" s="6">
        <v>2508.42</v>
      </c>
      <c r="AS87">
        <v>3972.93</v>
      </c>
      <c r="AT87">
        <v>0</v>
      </c>
      <c r="AU87">
        <v>90123.579999999987</v>
      </c>
      <c r="AV87">
        <v>55000</v>
      </c>
      <c r="AW87">
        <v>11000</v>
      </c>
      <c r="AX87">
        <v>22000</v>
      </c>
      <c r="AY87" s="6">
        <v>0</v>
      </c>
      <c r="AZ87">
        <v>11000</v>
      </c>
      <c r="BA87">
        <v>0</v>
      </c>
      <c r="BB87" s="6">
        <v>14611.79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f t="shared" si="3"/>
        <v>0</v>
      </c>
      <c r="BJ87">
        <f t="shared" si="4"/>
        <v>3972.93</v>
      </c>
      <c r="BK87">
        <f>_xlfn.IFNA(VLOOKUP(A:A,'11月奖金'!A:Q,17,0),0)</f>
        <v>5158.3</v>
      </c>
      <c r="BL87">
        <f t="shared" si="5"/>
        <v>9131.23</v>
      </c>
    </row>
    <row r="88" spans="1:64" x14ac:dyDescent="0.2">
      <c r="A88">
        <v>9000188</v>
      </c>
      <c r="B88" t="s">
        <v>285</v>
      </c>
      <c r="C88" t="s">
        <v>286</v>
      </c>
      <c r="D88" t="s">
        <v>287</v>
      </c>
      <c r="E88" t="s">
        <v>97</v>
      </c>
      <c r="F88" t="s">
        <v>125</v>
      </c>
      <c r="G88">
        <v>0</v>
      </c>
      <c r="H88">
        <v>0</v>
      </c>
      <c r="I88">
        <v>6.9</v>
      </c>
      <c r="J88">
        <v>0</v>
      </c>
      <c r="K88">
        <v>2484</v>
      </c>
      <c r="L88">
        <v>0</v>
      </c>
      <c r="M88">
        <v>36</v>
      </c>
      <c r="N88">
        <v>88</v>
      </c>
      <c r="O88">
        <v>0</v>
      </c>
      <c r="P88">
        <v>0</v>
      </c>
      <c r="Q88">
        <v>0</v>
      </c>
      <c r="R88">
        <v>0</v>
      </c>
      <c r="S88">
        <v>4.1399999999999997</v>
      </c>
      <c r="T88">
        <v>800</v>
      </c>
      <c r="U88">
        <v>300</v>
      </c>
      <c r="V88">
        <v>300</v>
      </c>
      <c r="W88">
        <v>33</v>
      </c>
      <c r="X88">
        <v>0</v>
      </c>
      <c r="Y88">
        <v>0</v>
      </c>
      <c r="Z88">
        <v>0</v>
      </c>
      <c r="AA88">
        <v>0</v>
      </c>
      <c r="AB88">
        <v>40</v>
      </c>
      <c r="AC88">
        <v>0</v>
      </c>
      <c r="AD88">
        <v>0</v>
      </c>
      <c r="AE88">
        <v>0</v>
      </c>
      <c r="AF88">
        <v>4085.14</v>
      </c>
      <c r="AG88">
        <v>861.33</v>
      </c>
      <c r="AH88">
        <v>32.299999999999997</v>
      </c>
      <c r="AI88">
        <v>215.33</v>
      </c>
      <c r="AJ88">
        <v>646</v>
      </c>
      <c r="AK88">
        <v>0</v>
      </c>
      <c r="AL88">
        <v>0</v>
      </c>
      <c r="AM88">
        <v>0</v>
      </c>
      <c r="AN88">
        <v>0</v>
      </c>
      <c r="AO88">
        <v>2</v>
      </c>
      <c r="AP88">
        <v>9</v>
      </c>
      <c r="AQ88">
        <v>0</v>
      </c>
      <c r="AR88" s="6">
        <v>2328.1799999999998</v>
      </c>
      <c r="AS88">
        <v>3873.14</v>
      </c>
      <c r="AT88">
        <v>0</v>
      </c>
      <c r="AU88">
        <v>130399.09</v>
      </c>
      <c r="AV88">
        <v>55000</v>
      </c>
      <c r="AW88">
        <v>5500</v>
      </c>
      <c r="AX88">
        <v>11000</v>
      </c>
      <c r="AY88" s="6">
        <v>2400</v>
      </c>
      <c r="AZ88">
        <v>0</v>
      </c>
      <c r="BA88">
        <v>0</v>
      </c>
      <c r="BB88" s="6">
        <v>18067.68</v>
      </c>
      <c r="BC88">
        <v>38431.410000000003</v>
      </c>
      <c r="BD88">
        <v>1323.14</v>
      </c>
      <c r="BE88">
        <v>0</v>
      </c>
      <c r="BF88">
        <v>1323.14</v>
      </c>
      <c r="BG88">
        <v>1761.32</v>
      </c>
      <c r="BH88">
        <v>0</v>
      </c>
      <c r="BI88">
        <f t="shared" si="3"/>
        <v>1761.32</v>
      </c>
      <c r="BJ88">
        <f t="shared" si="4"/>
        <v>3873.14</v>
      </c>
      <c r="BK88">
        <f>_xlfn.IFNA(VLOOKUP(A:A,'11月奖金'!A:Q,17,0),0)</f>
        <v>7624.06</v>
      </c>
      <c r="BL88">
        <f t="shared" si="5"/>
        <v>11497.2</v>
      </c>
    </row>
    <row r="89" spans="1:64" x14ac:dyDescent="0.2">
      <c r="A89">
        <v>9000189</v>
      </c>
      <c r="B89" t="s">
        <v>288</v>
      </c>
      <c r="C89" t="s">
        <v>289</v>
      </c>
      <c r="D89" t="s">
        <v>290</v>
      </c>
      <c r="E89" t="s">
        <v>97</v>
      </c>
      <c r="F89" t="s">
        <v>105</v>
      </c>
      <c r="G89">
        <v>0</v>
      </c>
      <c r="H89">
        <v>0</v>
      </c>
      <c r="I89">
        <v>5.0999999999999996</v>
      </c>
      <c r="J89">
        <v>0</v>
      </c>
      <c r="K89">
        <v>1836</v>
      </c>
      <c r="L89">
        <v>759.72</v>
      </c>
      <c r="M89">
        <v>24</v>
      </c>
      <c r="N89">
        <v>48</v>
      </c>
      <c r="O89">
        <v>0</v>
      </c>
      <c r="P89">
        <v>0</v>
      </c>
      <c r="Q89">
        <v>0</v>
      </c>
      <c r="R89">
        <v>0</v>
      </c>
      <c r="S89">
        <v>0</v>
      </c>
      <c r="T89">
        <v>800</v>
      </c>
      <c r="U89">
        <v>100</v>
      </c>
      <c r="V89">
        <v>300</v>
      </c>
      <c r="W89">
        <v>33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3900.72</v>
      </c>
      <c r="AG89">
        <v>452.01</v>
      </c>
      <c r="AH89">
        <v>16.95</v>
      </c>
      <c r="AI89">
        <v>113</v>
      </c>
      <c r="AJ89">
        <v>339</v>
      </c>
      <c r="AK89">
        <v>0</v>
      </c>
      <c r="AL89">
        <v>0</v>
      </c>
      <c r="AM89">
        <v>0</v>
      </c>
      <c r="AN89">
        <v>0</v>
      </c>
      <c r="AO89">
        <v>2</v>
      </c>
      <c r="AP89">
        <v>9</v>
      </c>
      <c r="AQ89">
        <v>0</v>
      </c>
      <c r="AR89" s="6">
        <v>2977.76</v>
      </c>
      <c r="AS89">
        <v>3828.72</v>
      </c>
      <c r="AT89">
        <v>0</v>
      </c>
      <c r="AU89">
        <v>74553.55</v>
      </c>
      <c r="AV89">
        <v>55000</v>
      </c>
      <c r="AW89">
        <v>0</v>
      </c>
      <c r="AX89">
        <v>22000</v>
      </c>
      <c r="AY89" s="6">
        <v>0</v>
      </c>
      <c r="AZ89">
        <v>0</v>
      </c>
      <c r="BA89">
        <v>0</v>
      </c>
      <c r="BB89" s="6">
        <v>8942.0600000000013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f t="shared" si="3"/>
        <v>0</v>
      </c>
      <c r="BJ89">
        <f t="shared" si="4"/>
        <v>3828.72</v>
      </c>
      <c r="BK89">
        <f>_xlfn.IFNA(VLOOKUP(A:A,'11月奖金'!A:Q,17,0),0)</f>
        <v>3668.17</v>
      </c>
      <c r="BL89">
        <f t="shared" si="5"/>
        <v>7496.8899999999994</v>
      </c>
    </row>
    <row r="90" spans="1:64" x14ac:dyDescent="0.2">
      <c r="A90">
        <v>9000190</v>
      </c>
      <c r="B90" t="s">
        <v>291</v>
      </c>
      <c r="C90" t="s">
        <v>292</v>
      </c>
      <c r="D90" t="s">
        <v>293</v>
      </c>
      <c r="E90" t="s">
        <v>116</v>
      </c>
      <c r="F90" t="s">
        <v>105</v>
      </c>
      <c r="G90">
        <v>0</v>
      </c>
      <c r="H90">
        <v>0</v>
      </c>
      <c r="I90">
        <v>5.0999999999999996</v>
      </c>
      <c r="J90">
        <v>0</v>
      </c>
      <c r="K90">
        <v>1836</v>
      </c>
      <c r="L90">
        <v>0</v>
      </c>
      <c r="M90">
        <v>214</v>
      </c>
      <c r="N90">
        <v>120</v>
      </c>
      <c r="O90">
        <v>0</v>
      </c>
      <c r="P90">
        <v>0</v>
      </c>
      <c r="Q90">
        <v>0</v>
      </c>
      <c r="R90">
        <v>0</v>
      </c>
      <c r="S90">
        <v>4.12</v>
      </c>
      <c r="T90">
        <v>800</v>
      </c>
      <c r="U90">
        <v>100</v>
      </c>
      <c r="V90">
        <v>300</v>
      </c>
      <c r="W90">
        <v>33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3407.12</v>
      </c>
      <c r="AG90">
        <v>577.92999999999995</v>
      </c>
      <c r="AH90">
        <v>21.67</v>
      </c>
      <c r="AI90">
        <v>144.47999999999999</v>
      </c>
      <c r="AJ90">
        <v>433</v>
      </c>
      <c r="AK90">
        <v>0</v>
      </c>
      <c r="AL90">
        <v>0</v>
      </c>
      <c r="AM90">
        <v>0</v>
      </c>
      <c r="AN90">
        <v>0</v>
      </c>
      <c r="AO90">
        <v>2</v>
      </c>
      <c r="AP90">
        <v>9</v>
      </c>
      <c r="AQ90">
        <v>0</v>
      </c>
      <c r="AR90" s="6">
        <v>2228.04</v>
      </c>
      <c r="AS90">
        <v>3335.12</v>
      </c>
      <c r="AT90">
        <v>0</v>
      </c>
      <c r="AU90">
        <v>73611.58</v>
      </c>
      <c r="AV90">
        <v>55000</v>
      </c>
      <c r="AW90">
        <v>0</v>
      </c>
      <c r="AX90">
        <v>0</v>
      </c>
      <c r="AY90" s="6">
        <v>0</v>
      </c>
      <c r="AZ90">
        <v>0</v>
      </c>
      <c r="BA90">
        <v>0</v>
      </c>
      <c r="BB90" s="6">
        <v>13790.34</v>
      </c>
      <c r="BC90">
        <v>4821.2400000000016</v>
      </c>
      <c r="BD90">
        <v>144.63999999999999</v>
      </c>
      <c r="BE90">
        <v>0</v>
      </c>
      <c r="BF90">
        <v>144.63999999999999</v>
      </c>
      <c r="BG90">
        <v>229.9</v>
      </c>
      <c r="BH90">
        <v>0</v>
      </c>
      <c r="BI90">
        <f t="shared" si="3"/>
        <v>229.9</v>
      </c>
      <c r="BJ90">
        <f t="shared" si="4"/>
        <v>3335.12</v>
      </c>
      <c r="BK90">
        <f>_xlfn.IFNA(VLOOKUP(A:A,'11月奖金'!A:Q,17,0),0)</f>
        <v>7007.34</v>
      </c>
      <c r="BL90">
        <f t="shared" si="5"/>
        <v>10342.459999999999</v>
      </c>
    </row>
    <row r="91" spans="1:64" x14ac:dyDescent="0.2">
      <c r="A91">
        <v>9000193</v>
      </c>
      <c r="B91" t="s">
        <v>294</v>
      </c>
      <c r="C91" t="s">
        <v>295</v>
      </c>
      <c r="D91" t="s">
        <v>296</v>
      </c>
      <c r="E91" t="s">
        <v>97</v>
      </c>
      <c r="F91" t="s">
        <v>125</v>
      </c>
      <c r="G91">
        <v>0</v>
      </c>
      <c r="H91">
        <v>0</v>
      </c>
      <c r="I91">
        <v>5.9</v>
      </c>
      <c r="J91">
        <v>0</v>
      </c>
      <c r="K91">
        <v>2124</v>
      </c>
      <c r="L91">
        <v>0</v>
      </c>
      <c r="M91">
        <v>24</v>
      </c>
      <c r="N91">
        <v>40</v>
      </c>
      <c r="O91">
        <v>0</v>
      </c>
      <c r="P91">
        <v>0</v>
      </c>
      <c r="Q91">
        <v>0</v>
      </c>
      <c r="R91">
        <v>0</v>
      </c>
      <c r="S91">
        <v>0</v>
      </c>
      <c r="T91">
        <v>800</v>
      </c>
      <c r="U91">
        <v>300</v>
      </c>
      <c r="V91">
        <v>300</v>
      </c>
      <c r="W91">
        <v>33</v>
      </c>
      <c r="X91">
        <v>0</v>
      </c>
      <c r="Y91">
        <v>0</v>
      </c>
      <c r="Z91">
        <v>0</v>
      </c>
      <c r="AA91">
        <v>0</v>
      </c>
      <c r="AB91">
        <v>30</v>
      </c>
      <c r="AC91">
        <v>36</v>
      </c>
      <c r="AD91">
        <v>0</v>
      </c>
      <c r="AE91">
        <v>0</v>
      </c>
      <c r="AF91">
        <v>3687</v>
      </c>
      <c r="AG91">
        <v>465.13</v>
      </c>
      <c r="AH91">
        <v>17.440000000000001</v>
      </c>
      <c r="AI91">
        <v>116.28</v>
      </c>
      <c r="AJ91">
        <v>349</v>
      </c>
      <c r="AK91">
        <v>0</v>
      </c>
      <c r="AL91">
        <v>0</v>
      </c>
      <c r="AM91">
        <v>0</v>
      </c>
      <c r="AN91">
        <v>0</v>
      </c>
      <c r="AO91">
        <v>2</v>
      </c>
      <c r="AP91">
        <v>9</v>
      </c>
      <c r="AQ91">
        <v>0</v>
      </c>
      <c r="AR91" s="6">
        <v>2737.15</v>
      </c>
      <c r="AS91">
        <v>3475</v>
      </c>
      <c r="AT91">
        <v>0</v>
      </c>
      <c r="AU91">
        <v>98597.38</v>
      </c>
      <c r="AV91">
        <v>55000</v>
      </c>
      <c r="AW91">
        <v>11000</v>
      </c>
      <c r="AX91">
        <v>22000</v>
      </c>
      <c r="AY91" s="6">
        <v>4400</v>
      </c>
      <c r="AZ91">
        <v>0</v>
      </c>
      <c r="BA91">
        <v>0</v>
      </c>
      <c r="BB91" s="6">
        <v>8299.98</v>
      </c>
      <c r="BC91">
        <v>0</v>
      </c>
      <c r="BD91">
        <v>0</v>
      </c>
      <c r="BE91">
        <v>0</v>
      </c>
      <c r="BF91">
        <v>0</v>
      </c>
      <c r="BG91">
        <v>117.59</v>
      </c>
      <c r="BH91">
        <v>0</v>
      </c>
      <c r="BI91">
        <f t="shared" si="3"/>
        <v>117.59</v>
      </c>
      <c r="BJ91">
        <f t="shared" si="4"/>
        <v>3475</v>
      </c>
      <c r="BK91">
        <f>_xlfn.IFNA(VLOOKUP(A:A,'11月奖金'!A:Q,17,0),0)</f>
        <v>6160.3899999999994</v>
      </c>
      <c r="BL91">
        <f t="shared" si="5"/>
        <v>9635.39</v>
      </c>
    </row>
    <row r="92" spans="1:64" x14ac:dyDescent="0.2">
      <c r="A92">
        <v>9000194</v>
      </c>
      <c r="B92" t="s">
        <v>297</v>
      </c>
      <c r="C92" t="s">
        <v>298</v>
      </c>
      <c r="D92" t="s">
        <v>299</v>
      </c>
      <c r="E92" t="s">
        <v>101</v>
      </c>
      <c r="F92" t="s">
        <v>125</v>
      </c>
      <c r="G92">
        <v>0</v>
      </c>
      <c r="H92">
        <v>0</v>
      </c>
      <c r="I92">
        <v>5.9</v>
      </c>
      <c r="J92">
        <v>0</v>
      </c>
      <c r="K92">
        <v>2124</v>
      </c>
      <c r="L92">
        <v>0</v>
      </c>
      <c r="M92">
        <v>0</v>
      </c>
      <c r="N92">
        <v>40</v>
      </c>
      <c r="O92">
        <v>0</v>
      </c>
      <c r="P92">
        <v>0</v>
      </c>
      <c r="Q92">
        <v>0</v>
      </c>
      <c r="R92">
        <v>0</v>
      </c>
      <c r="S92">
        <v>0</v>
      </c>
      <c r="T92">
        <v>800</v>
      </c>
      <c r="U92">
        <v>300</v>
      </c>
      <c r="V92">
        <v>300</v>
      </c>
      <c r="W92">
        <v>33</v>
      </c>
      <c r="X92">
        <v>0</v>
      </c>
      <c r="Y92">
        <v>0</v>
      </c>
      <c r="Z92">
        <v>0</v>
      </c>
      <c r="AA92">
        <v>0</v>
      </c>
      <c r="AB92">
        <v>50</v>
      </c>
      <c r="AC92">
        <v>0</v>
      </c>
      <c r="AD92">
        <v>0</v>
      </c>
      <c r="AE92">
        <v>0</v>
      </c>
      <c r="AF92">
        <v>3647</v>
      </c>
      <c r="AG92">
        <v>589.62</v>
      </c>
      <c r="AH92">
        <v>22.11</v>
      </c>
      <c r="AI92">
        <v>147.41</v>
      </c>
      <c r="AJ92">
        <v>442</v>
      </c>
      <c r="AK92">
        <v>0</v>
      </c>
      <c r="AL92">
        <v>0</v>
      </c>
      <c r="AM92">
        <v>0</v>
      </c>
      <c r="AN92">
        <v>0</v>
      </c>
      <c r="AO92">
        <v>2</v>
      </c>
      <c r="AP92">
        <v>9</v>
      </c>
      <c r="AQ92">
        <v>0</v>
      </c>
      <c r="AR92" s="6">
        <v>2443.86</v>
      </c>
      <c r="AS92">
        <v>3435</v>
      </c>
      <c r="AT92">
        <v>0</v>
      </c>
      <c r="AU92">
        <v>99161.88</v>
      </c>
      <c r="AV92">
        <v>55000</v>
      </c>
      <c r="AW92">
        <v>11000</v>
      </c>
      <c r="AX92">
        <v>22000</v>
      </c>
      <c r="AY92" s="6">
        <v>0</v>
      </c>
      <c r="AZ92">
        <v>0</v>
      </c>
      <c r="BA92">
        <v>0</v>
      </c>
      <c r="BB92" s="6">
        <v>12655.93</v>
      </c>
      <c r="BC92">
        <v>0</v>
      </c>
      <c r="BD92">
        <v>0</v>
      </c>
      <c r="BE92">
        <v>0</v>
      </c>
      <c r="BF92">
        <v>0</v>
      </c>
      <c r="BG92">
        <v>128.16</v>
      </c>
      <c r="BH92">
        <v>0</v>
      </c>
      <c r="BI92">
        <f t="shared" si="3"/>
        <v>128.16</v>
      </c>
      <c r="BJ92">
        <f t="shared" si="4"/>
        <v>3435</v>
      </c>
      <c r="BK92">
        <f>_xlfn.IFNA(VLOOKUP(A:A,'11月奖金'!A:Q,17,0),0)</f>
        <v>6201.04</v>
      </c>
      <c r="BL92">
        <f t="shared" si="5"/>
        <v>9636.0400000000009</v>
      </c>
    </row>
    <row r="93" spans="1:64" x14ac:dyDescent="0.2">
      <c r="A93">
        <v>9000195</v>
      </c>
      <c r="B93" t="s">
        <v>300</v>
      </c>
      <c r="C93" t="s">
        <v>301</v>
      </c>
      <c r="D93" t="s">
        <v>302</v>
      </c>
      <c r="E93" t="s">
        <v>101</v>
      </c>
      <c r="F93" t="s">
        <v>125</v>
      </c>
      <c r="G93">
        <v>0</v>
      </c>
      <c r="H93">
        <v>0</v>
      </c>
      <c r="I93">
        <v>6.1</v>
      </c>
      <c r="J93">
        <v>0</v>
      </c>
      <c r="K93">
        <v>2196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800</v>
      </c>
      <c r="U93">
        <v>300</v>
      </c>
      <c r="V93">
        <v>300</v>
      </c>
      <c r="W93">
        <v>33</v>
      </c>
      <c r="X93">
        <v>0</v>
      </c>
      <c r="Y93">
        <v>0</v>
      </c>
      <c r="Z93">
        <v>0</v>
      </c>
      <c r="AA93">
        <v>0</v>
      </c>
      <c r="AB93">
        <v>50</v>
      </c>
      <c r="AC93">
        <v>0</v>
      </c>
      <c r="AD93">
        <v>0</v>
      </c>
      <c r="AE93">
        <v>0</v>
      </c>
      <c r="AF93">
        <v>3679</v>
      </c>
      <c r="AG93">
        <v>538.75</v>
      </c>
      <c r="AH93">
        <v>20.2</v>
      </c>
      <c r="AI93">
        <v>134.69</v>
      </c>
      <c r="AJ93">
        <v>404</v>
      </c>
      <c r="AK93">
        <v>0</v>
      </c>
      <c r="AL93">
        <v>0</v>
      </c>
      <c r="AM93">
        <v>0</v>
      </c>
      <c r="AN93">
        <v>0</v>
      </c>
      <c r="AO93">
        <v>2</v>
      </c>
      <c r="AP93">
        <v>9</v>
      </c>
      <c r="AQ93">
        <v>0</v>
      </c>
      <c r="AR93" s="6">
        <v>2579.36</v>
      </c>
      <c r="AS93">
        <v>3467</v>
      </c>
      <c r="AT93">
        <v>0</v>
      </c>
      <c r="AU93">
        <v>99621.02</v>
      </c>
      <c r="AV93">
        <v>55000</v>
      </c>
      <c r="AW93">
        <v>11000</v>
      </c>
      <c r="AX93">
        <v>0</v>
      </c>
      <c r="AY93" s="6">
        <v>2800</v>
      </c>
      <c r="AZ93">
        <v>4000</v>
      </c>
      <c r="BA93">
        <v>0</v>
      </c>
      <c r="BB93" s="6">
        <v>9714.340000000002</v>
      </c>
      <c r="BC93">
        <v>17106.68</v>
      </c>
      <c r="BD93">
        <v>513.20000000000005</v>
      </c>
      <c r="BE93">
        <v>0</v>
      </c>
      <c r="BF93">
        <v>513.20000000000005</v>
      </c>
      <c r="BG93">
        <v>637.12</v>
      </c>
      <c r="BH93">
        <v>0</v>
      </c>
      <c r="BI93">
        <f t="shared" si="3"/>
        <v>637.12</v>
      </c>
      <c r="BJ93">
        <f t="shared" si="4"/>
        <v>3467</v>
      </c>
      <c r="BK93">
        <f>_xlfn.IFNA(VLOOKUP(A:A,'11月奖金'!A:Q,17,0),0)</f>
        <v>6214.74</v>
      </c>
      <c r="BL93">
        <f t="shared" si="5"/>
        <v>9681.74</v>
      </c>
    </row>
    <row r="94" spans="1:64" x14ac:dyDescent="0.2">
      <c r="A94">
        <v>9000196</v>
      </c>
      <c r="B94" t="s">
        <v>303</v>
      </c>
      <c r="C94" t="s">
        <v>304</v>
      </c>
      <c r="D94" t="s">
        <v>305</v>
      </c>
      <c r="E94" t="s">
        <v>97</v>
      </c>
      <c r="F94" t="s">
        <v>125</v>
      </c>
      <c r="G94">
        <v>0</v>
      </c>
      <c r="H94">
        <v>0</v>
      </c>
      <c r="I94">
        <v>6.7</v>
      </c>
      <c r="J94">
        <v>0</v>
      </c>
      <c r="K94">
        <v>2412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800</v>
      </c>
      <c r="U94">
        <v>300</v>
      </c>
      <c r="V94">
        <v>300</v>
      </c>
      <c r="W94">
        <v>33</v>
      </c>
      <c r="X94">
        <v>0</v>
      </c>
      <c r="Y94">
        <v>0</v>
      </c>
      <c r="Z94">
        <v>0</v>
      </c>
      <c r="AA94">
        <v>0</v>
      </c>
      <c r="AB94">
        <v>40</v>
      </c>
      <c r="AC94">
        <v>0</v>
      </c>
      <c r="AD94">
        <v>0</v>
      </c>
      <c r="AE94">
        <v>0</v>
      </c>
      <c r="AF94">
        <v>3885</v>
      </c>
      <c r="AG94">
        <v>785.43</v>
      </c>
      <c r="AH94">
        <v>29.45</v>
      </c>
      <c r="AI94">
        <v>196.36</v>
      </c>
      <c r="AJ94">
        <v>589</v>
      </c>
      <c r="AK94">
        <v>0</v>
      </c>
      <c r="AL94">
        <v>0</v>
      </c>
      <c r="AM94">
        <v>0</v>
      </c>
      <c r="AN94">
        <v>0</v>
      </c>
      <c r="AO94">
        <v>2</v>
      </c>
      <c r="AP94">
        <v>9</v>
      </c>
      <c r="AQ94">
        <v>0</v>
      </c>
      <c r="AR94" s="6">
        <v>2282.7600000000002</v>
      </c>
      <c r="AS94">
        <v>3673</v>
      </c>
      <c r="AT94">
        <v>0</v>
      </c>
      <c r="AU94">
        <v>119262.14</v>
      </c>
      <c r="AV94">
        <v>55000</v>
      </c>
      <c r="AW94">
        <v>0</v>
      </c>
      <c r="AX94">
        <v>0</v>
      </c>
      <c r="AY94" s="6">
        <v>0</v>
      </c>
      <c r="AZ94">
        <v>0</v>
      </c>
      <c r="BA94">
        <v>0</v>
      </c>
      <c r="BB94" s="6">
        <v>19476.88</v>
      </c>
      <c r="BC94">
        <v>44785.259999999987</v>
      </c>
      <c r="BD94">
        <v>1958.53</v>
      </c>
      <c r="BE94">
        <v>0</v>
      </c>
      <c r="BF94">
        <v>1958.53</v>
      </c>
      <c r="BG94">
        <v>2251.25</v>
      </c>
      <c r="BH94">
        <v>0</v>
      </c>
      <c r="BI94">
        <f t="shared" si="3"/>
        <v>2251.25</v>
      </c>
      <c r="BJ94">
        <f t="shared" si="4"/>
        <v>3673</v>
      </c>
      <c r="BK94">
        <f>_xlfn.IFNA(VLOOKUP(A:A,'11月奖金'!A:Q,17,0),0)</f>
        <v>7700.5</v>
      </c>
      <c r="BL94">
        <f t="shared" si="5"/>
        <v>11373.5</v>
      </c>
    </row>
    <row r="95" spans="1:64" x14ac:dyDescent="0.2">
      <c r="A95">
        <v>9000198</v>
      </c>
      <c r="B95" t="s">
        <v>306</v>
      </c>
      <c r="C95" t="s">
        <v>307</v>
      </c>
      <c r="D95" t="s">
        <v>308</v>
      </c>
      <c r="E95" t="s">
        <v>101</v>
      </c>
      <c r="F95" t="s">
        <v>105</v>
      </c>
      <c r="G95">
        <v>0</v>
      </c>
      <c r="H95">
        <v>0</v>
      </c>
      <c r="I95">
        <v>5.0999999999999996</v>
      </c>
      <c r="J95">
        <v>0</v>
      </c>
      <c r="K95">
        <v>1836</v>
      </c>
      <c r="L95">
        <v>506.48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800</v>
      </c>
      <c r="U95">
        <v>100</v>
      </c>
      <c r="V95">
        <v>300</v>
      </c>
      <c r="W95">
        <v>33</v>
      </c>
      <c r="X95">
        <v>0</v>
      </c>
      <c r="Y95">
        <v>0</v>
      </c>
      <c r="Z95">
        <v>0</v>
      </c>
      <c r="AA95">
        <v>0</v>
      </c>
      <c r="AB95">
        <v>80</v>
      </c>
      <c r="AC95">
        <v>96</v>
      </c>
      <c r="AD95">
        <v>0</v>
      </c>
      <c r="AE95">
        <v>0</v>
      </c>
      <c r="AF95">
        <v>3751.48</v>
      </c>
      <c r="AG95">
        <v>488.76</v>
      </c>
      <c r="AH95">
        <v>18.329999999999998</v>
      </c>
      <c r="AI95">
        <v>122.19</v>
      </c>
      <c r="AJ95">
        <v>367</v>
      </c>
      <c r="AK95">
        <v>0</v>
      </c>
      <c r="AL95">
        <v>0</v>
      </c>
      <c r="AM95">
        <v>0</v>
      </c>
      <c r="AN95">
        <v>0</v>
      </c>
      <c r="AO95">
        <v>2</v>
      </c>
      <c r="AP95">
        <v>9</v>
      </c>
      <c r="AQ95">
        <v>0</v>
      </c>
      <c r="AR95" s="6">
        <v>2753.2</v>
      </c>
      <c r="AS95">
        <v>3679.48</v>
      </c>
      <c r="AT95">
        <v>0</v>
      </c>
      <c r="AU95">
        <v>72442.34</v>
      </c>
      <c r="AV95">
        <v>55000</v>
      </c>
      <c r="AW95">
        <v>11000</v>
      </c>
      <c r="AX95">
        <v>0</v>
      </c>
      <c r="AY95" s="6">
        <v>0</v>
      </c>
      <c r="AZ95">
        <v>0</v>
      </c>
      <c r="BA95">
        <v>0</v>
      </c>
      <c r="BB95" s="6">
        <v>9115.56</v>
      </c>
      <c r="BC95">
        <v>0</v>
      </c>
      <c r="BD95">
        <v>0</v>
      </c>
      <c r="BE95">
        <v>0</v>
      </c>
      <c r="BF95">
        <v>0</v>
      </c>
      <c r="BG95">
        <v>52.53</v>
      </c>
      <c r="BH95">
        <v>0</v>
      </c>
      <c r="BI95">
        <f t="shared" si="3"/>
        <v>52.53</v>
      </c>
      <c r="BJ95">
        <f t="shared" si="4"/>
        <v>3679.48</v>
      </c>
      <c r="BK95">
        <f>_xlfn.IFNA(VLOOKUP(A:A,'11月奖金'!A:Q,17,0),0)</f>
        <v>3704.52</v>
      </c>
      <c r="BL95">
        <f t="shared" si="5"/>
        <v>7384</v>
      </c>
    </row>
    <row r="96" spans="1:64" x14ac:dyDescent="0.2">
      <c r="A96">
        <v>9000199</v>
      </c>
      <c r="B96" t="s">
        <v>309</v>
      </c>
      <c r="C96" t="s">
        <v>310</v>
      </c>
      <c r="D96" t="s">
        <v>311</v>
      </c>
      <c r="E96" t="s">
        <v>101</v>
      </c>
      <c r="F96" t="s">
        <v>105</v>
      </c>
      <c r="G96">
        <v>0</v>
      </c>
      <c r="H96">
        <v>0</v>
      </c>
      <c r="I96">
        <v>4.3</v>
      </c>
      <c r="J96">
        <v>0</v>
      </c>
      <c r="K96">
        <v>1548</v>
      </c>
      <c r="L96">
        <v>640.54999999999995</v>
      </c>
      <c r="M96">
        <v>165</v>
      </c>
      <c r="N96">
        <v>112</v>
      </c>
      <c r="O96">
        <v>0</v>
      </c>
      <c r="P96">
        <v>0</v>
      </c>
      <c r="Q96">
        <v>0</v>
      </c>
      <c r="R96">
        <v>0</v>
      </c>
      <c r="S96">
        <v>4.63</v>
      </c>
      <c r="T96">
        <v>800</v>
      </c>
      <c r="U96">
        <v>100</v>
      </c>
      <c r="V96">
        <v>300</v>
      </c>
      <c r="W96">
        <v>33</v>
      </c>
      <c r="X96">
        <v>0</v>
      </c>
      <c r="Y96">
        <v>0</v>
      </c>
      <c r="Z96">
        <v>0</v>
      </c>
      <c r="AA96">
        <v>0</v>
      </c>
      <c r="AB96">
        <v>80</v>
      </c>
      <c r="AC96">
        <v>96</v>
      </c>
      <c r="AD96">
        <v>0</v>
      </c>
      <c r="AE96">
        <v>0</v>
      </c>
      <c r="AF96">
        <v>3879.18</v>
      </c>
      <c r="AG96">
        <v>434.54</v>
      </c>
      <c r="AH96">
        <v>16.3</v>
      </c>
      <c r="AI96">
        <v>108.63</v>
      </c>
      <c r="AJ96">
        <v>326</v>
      </c>
      <c r="AK96">
        <v>0</v>
      </c>
      <c r="AL96">
        <v>0</v>
      </c>
      <c r="AM96">
        <v>0</v>
      </c>
      <c r="AN96">
        <v>0</v>
      </c>
      <c r="AO96">
        <v>2</v>
      </c>
      <c r="AP96">
        <v>9</v>
      </c>
      <c r="AQ96">
        <v>0</v>
      </c>
      <c r="AR96" s="6">
        <v>2991.71</v>
      </c>
      <c r="AS96">
        <v>3807.18</v>
      </c>
      <c r="AT96">
        <v>0</v>
      </c>
      <c r="AU96">
        <v>65012.58</v>
      </c>
      <c r="AV96">
        <v>55000</v>
      </c>
      <c r="AW96">
        <v>0</v>
      </c>
      <c r="AX96">
        <v>22000</v>
      </c>
      <c r="AY96" s="6">
        <v>0</v>
      </c>
      <c r="AZ96">
        <v>11000</v>
      </c>
      <c r="BA96">
        <v>0</v>
      </c>
      <c r="BB96" s="6">
        <v>10513.76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f t="shared" si="3"/>
        <v>0</v>
      </c>
      <c r="BJ96">
        <f t="shared" si="4"/>
        <v>3807.18</v>
      </c>
      <c r="BK96">
        <f>_xlfn.IFNA(VLOOKUP(A:A,'11月奖金'!A:Q,17,0),0)</f>
        <v>2851.27</v>
      </c>
      <c r="BL96">
        <f t="shared" si="5"/>
        <v>6658.45</v>
      </c>
    </row>
    <row r="97" spans="1:64" x14ac:dyDescent="0.2">
      <c r="A97">
        <v>9000200</v>
      </c>
      <c r="B97" t="s">
        <v>312</v>
      </c>
      <c r="C97" t="s">
        <v>313</v>
      </c>
      <c r="D97" t="s">
        <v>314</v>
      </c>
      <c r="E97" t="s">
        <v>101</v>
      </c>
      <c r="F97" t="s">
        <v>160</v>
      </c>
      <c r="G97">
        <v>0</v>
      </c>
      <c r="H97">
        <v>0</v>
      </c>
      <c r="I97">
        <v>3.9</v>
      </c>
      <c r="J97">
        <v>0</v>
      </c>
      <c r="K97">
        <v>1404</v>
      </c>
      <c r="L97">
        <v>387.31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800</v>
      </c>
      <c r="U97">
        <v>100</v>
      </c>
      <c r="V97">
        <v>300</v>
      </c>
      <c r="W97">
        <v>33</v>
      </c>
      <c r="X97">
        <v>0</v>
      </c>
      <c r="Y97">
        <v>0</v>
      </c>
      <c r="Z97">
        <v>0</v>
      </c>
      <c r="AA97">
        <v>0</v>
      </c>
      <c r="AB97">
        <v>80</v>
      </c>
      <c r="AC97">
        <v>84</v>
      </c>
      <c r="AD97">
        <v>0</v>
      </c>
      <c r="AE97">
        <v>0</v>
      </c>
      <c r="AF97">
        <v>3188.31</v>
      </c>
      <c r="AG97">
        <v>358.81</v>
      </c>
      <c r="AH97">
        <v>13.46</v>
      </c>
      <c r="AI97">
        <v>104.32</v>
      </c>
      <c r="AJ97">
        <v>269</v>
      </c>
      <c r="AK97">
        <v>0</v>
      </c>
      <c r="AL97">
        <v>0</v>
      </c>
      <c r="AM97">
        <v>0</v>
      </c>
      <c r="AN97">
        <v>0</v>
      </c>
      <c r="AO97">
        <v>2</v>
      </c>
      <c r="AP97">
        <v>9</v>
      </c>
      <c r="AQ97">
        <v>0</v>
      </c>
      <c r="AR97" s="6">
        <v>2440.7199999999998</v>
      </c>
      <c r="AS97">
        <v>3116.31</v>
      </c>
      <c r="AT97">
        <v>0</v>
      </c>
      <c r="AU97">
        <v>51829.599999999999</v>
      </c>
      <c r="AV97">
        <v>55000</v>
      </c>
      <c r="AW97">
        <v>0</v>
      </c>
      <c r="AX97">
        <v>0</v>
      </c>
      <c r="AY97" s="6">
        <v>0</v>
      </c>
      <c r="AZ97">
        <v>0</v>
      </c>
      <c r="BA97">
        <v>0</v>
      </c>
      <c r="BB97" s="6">
        <v>7618.2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f t="shared" si="3"/>
        <v>0</v>
      </c>
      <c r="BJ97">
        <f t="shared" si="4"/>
        <v>3116.31</v>
      </c>
      <c r="BK97">
        <f>_xlfn.IFNA(VLOOKUP(A:A,'11月奖金'!A:Q,17,0),0)</f>
        <v>2057.4699999999998</v>
      </c>
      <c r="BL97">
        <f t="shared" si="5"/>
        <v>5173.78</v>
      </c>
    </row>
    <row r="98" spans="1:64" x14ac:dyDescent="0.2">
      <c r="A98">
        <v>9000201</v>
      </c>
      <c r="B98" t="s">
        <v>315</v>
      </c>
      <c r="C98" t="s">
        <v>316</v>
      </c>
      <c r="D98" t="s">
        <v>317</v>
      </c>
      <c r="E98" t="s">
        <v>97</v>
      </c>
      <c r="F98" t="s">
        <v>105</v>
      </c>
      <c r="G98">
        <v>0</v>
      </c>
      <c r="H98">
        <v>0</v>
      </c>
      <c r="I98">
        <v>4.3</v>
      </c>
      <c r="J98">
        <v>0</v>
      </c>
      <c r="K98">
        <v>1548</v>
      </c>
      <c r="L98">
        <v>640.54999999999995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800</v>
      </c>
      <c r="U98">
        <v>100</v>
      </c>
      <c r="V98">
        <v>300</v>
      </c>
      <c r="W98">
        <v>33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3421.55</v>
      </c>
      <c r="AG98">
        <v>391.87</v>
      </c>
      <c r="AH98">
        <v>14.7</v>
      </c>
      <c r="AI98">
        <v>104.32</v>
      </c>
      <c r="AJ98">
        <v>294</v>
      </c>
      <c r="AK98">
        <v>0</v>
      </c>
      <c r="AL98">
        <v>0</v>
      </c>
      <c r="AM98">
        <v>0</v>
      </c>
      <c r="AN98">
        <v>0</v>
      </c>
      <c r="AO98">
        <v>2</v>
      </c>
      <c r="AP98">
        <v>9</v>
      </c>
      <c r="AQ98">
        <v>0</v>
      </c>
      <c r="AR98" s="6">
        <v>2614.66</v>
      </c>
      <c r="AS98">
        <v>3349.55</v>
      </c>
      <c r="AT98">
        <v>0</v>
      </c>
      <c r="AU98">
        <v>60674.740000000013</v>
      </c>
      <c r="AV98">
        <v>55000</v>
      </c>
      <c r="AW98">
        <v>11000</v>
      </c>
      <c r="AX98">
        <v>0</v>
      </c>
      <c r="AY98" s="6">
        <v>0</v>
      </c>
      <c r="AZ98">
        <v>0</v>
      </c>
      <c r="BA98">
        <v>0</v>
      </c>
      <c r="BB98" s="6">
        <v>7226.0599999999986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f t="shared" si="3"/>
        <v>0</v>
      </c>
      <c r="BJ98">
        <f t="shared" si="4"/>
        <v>3349.55</v>
      </c>
      <c r="BK98">
        <f>_xlfn.IFNA(VLOOKUP(A:A,'11月奖金'!A:Q,17,0),0)</f>
        <v>2813.71</v>
      </c>
      <c r="BL98">
        <f t="shared" si="5"/>
        <v>6163.26</v>
      </c>
    </row>
    <row r="99" spans="1:64" x14ac:dyDescent="0.2">
      <c r="A99">
        <v>9000202</v>
      </c>
      <c r="B99" t="s">
        <v>318</v>
      </c>
      <c r="C99" t="s">
        <v>319</v>
      </c>
      <c r="D99" t="s">
        <v>320</v>
      </c>
      <c r="E99" t="s">
        <v>101</v>
      </c>
      <c r="F99" t="s">
        <v>105</v>
      </c>
      <c r="G99">
        <v>0</v>
      </c>
      <c r="H99">
        <v>0</v>
      </c>
      <c r="I99">
        <v>5.0999999999999996</v>
      </c>
      <c r="J99">
        <v>0</v>
      </c>
      <c r="K99">
        <v>1836</v>
      </c>
      <c r="L99">
        <v>506.48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800</v>
      </c>
      <c r="U99">
        <v>100</v>
      </c>
      <c r="V99">
        <v>300</v>
      </c>
      <c r="W99">
        <v>33</v>
      </c>
      <c r="X99">
        <v>0</v>
      </c>
      <c r="Y99">
        <v>0</v>
      </c>
      <c r="Z99">
        <v>0</v>
      </c>
      <c r="AA99">
        <v>0</v>
      </c>
      <c r="AB99">
        <v>70</v>
      </c>
      <c r="AC99">
        <v>96</v>
      </c>
      <c r="AD99">
        <v>0</v>
      </c>
      <c r="AE99">
        <v>0</v>
      </c>
      <c r="AF99">
        <v>3741.48</v>
      </c>
      <c r="AG99">
        <v>486.21</v>
      </c>
      <c r="AH99">
        <v>18.23</v>
      </c>
      <c r="AI99">
        <v>121.55</v>
      </c>
      <c r="AJ99">
        <v>365</v>
      </c>
      <c r="AK99">
        <v>0</v>
      </c>
      <c r="AL99">
        <v>0</v>
      </c>
      <c r="AM99">
        <v>0</v>
      </c>
      <c r="AN99">
        <v>0</v>
      </c>
      <c r="AO99">
        <v>2</v>
      </c>
      <c r="AP99">
        <v>9</v>
      </c>
      <c r="AQ99">
        <v>0</v>
      </c>
      <c r="AR99" s="6">
        <v>2748.49</v>
      </c>
      <c r="AS99">
        <v>3669.48</v>
      </c>
      <c r="AT99">
        <v>0</v>
      </c>
      <c r="AU99">
        <v>73104.03</v>
      </c>
      <c r="AV99">
        <v>55000</v>
      </c>
      <c r="AW99">
        <v>11000</v>
      </c>
      <c r="AX99">
        <v>0</v>
      </c>
      <c r="AY99" s="6">
        <v>0</v>
      </c>
      <c r="AZ99">
        <v>11000</v>
      </c>
      <c r="BA99">
        <v>0</v>
      </c>
      <c r="BB99" s="6">
        <v>9053.659999999998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f t="shared" si="3"/>
        <v>0</v>
      </c>
      <c r="BJ99">
        <f t="shared" si="4"/>
        <v>3669.48</v>
      </c>
      <c r="BK99">
        <f>_xlfn.IFNA(VLOOKUP(A:A,'11月奖金'!A:Q,17,0),0)</f>
        <v>3704.52</v>
      </c>
      <c r="BL99">
        <f t="shared" si="5"/>
        <v>7374</v>
      </c>
    </row>
    <row r="100" spans="1:64" x14ac:dyDescent="0.2">
      <c r="A100">
        <v>9000203</v>
      </c>
      <c r="B100" t="s">
        <v>321</v>
      </c>
      <c r="C100" t="s">
        <v>322</v>
      </c>
      <c r="D100" t="s">
        <v>323</v>
      </c>
      <c r="E100" t="s">
        <v>101</v>
      </c>
      <c r="F100" t="s">
        <v>105</v>
      </c>
      <c r="G100">
        <v>0</v>
      </c>
      <c r="H100">
        <v>0</v>
      </c>
      <c r="I100">
        <v>4.5</v>
      </c>
      <c r="J100">
        <v>0</v>
      </c>
      <c r="K100">
        <v>1620</v>
      </c>
      <c r="L100">
        <v>670.34</v>
      </c>
      <c r="M100">
        <v>0</v>
      </c>
      <c r="N100">
        <v>40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800</v>
      </c>
      <c r="U100">
        <v>100</v>
      </c>
      <c r="V100">
        <v>300</v>
      </c>
      <c r="W100">
        <v>33</v>
      </c>
      <c r="X100">
        <v>0</v>
      </c>
      <c r="Y100">
        <v>0</v>
      </c>
      <c r="Z100">
        <v>0</v>
      </c>
      <c r="AA100">
        <v>0</v>
      </c>
      <c r="AB100">
        <v>40</v>
      </c>
      <c r="AC100">
        <v>12</v>
      </c>
      <c r="AD100">
        <v>0</v>
      </c>
      <c r="AE100">
        <v>0</v>
      </c>
      <c r="AF100">
        <v>3615.34</v>
      </c>
      <c r="AG100">
        <v>398.53</v>
      </c>
      <c r="AH100">
        <v>14.94</v>
      </c>
      <c r="AI100">
        <v>104.32</v>
      </c>
      <c r="AJ100">
        <v>299</v>
      </c>
      <c r="AK100">
        <v>0</v>
      </c>
      <c r="AL100">
        <v>0</v>
      </c>
      <c r="AM100">
        <v>0</v>
      </c>
      <c r="AN100">
        <v>0</v>
      </c>
      <c r="AO100">
        <v>2</v>
      </c>
      <c r="AP100">
        <v>9</v>
      </c>
      <c r="AQ100">
        <v>0</v>
      </c>
      <c r="AR100" s="6">
        <v>2796.55</v>
      </c>
      <c r="AS100">
        <v>3543.34</v>
      </c>
      <c r="AT100">
        <v>0</v>
      </c>
      <c r="AU100">
        <v>59386.83</v>
      </c>
      <c r="AV100">
        <v>55000</v>
      </c>
      <c r="AW100">
        <v>11000</v>
      </c>
      <c r="AX100">
        <v>22000</v>
      </c>
      <c r="AY100" s="6">
        <v>0</v>
      </c>
      <c r="AZ100">
        <v>0</v>
      </c>
      <c r="BA100">
        <v>0</v>
      </c>
      <c r="BB100" s="6">
        <v>7224.6099999999988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f t="shared" si="3"/>
        <v>0</v>
      </c>
      <c r="BJ100">
        <f t="shared" si="4"/>
        <v>3543.34</v>
      </c>
      <c r="BK100">
        <f>_xlfn.IFNA(VLOOKUP(A:A,'11月奖金'!A:Q,17,0),0)</f>
        <v>2841.29</v>
      </c>
      <c r="BL100">
        <f t="shared" si="5"/>
        <v>6384.63</v>
      </c>
    </row>
    <row r="101" spans="1:64" x14ac:dyDescent="0.2">
      <c r="A101">
        <v>9000204</v>
      </c>
      <c r="B101" t="s">
        <v>324</v>
      </c>
      <c r="C101" t="s">
        <v>325</v>
      </c>
      <c r="D101" t="s">
        <v>326</v>
      </c>
      <c r="E101" t="s">
        <v>101</v>
      </c>
      <c r="F101" t="s">
        <v>160</v>
      </c>
      <c r="G101">
        <v>0</v>
      </c>
      <c r="H101">
        <v>0</v>
      </c>
      <c r="I101">
        <v>3.9</v>
      </c>
      <c r="J101">
        <v>0</v>
      </c>
      <c r="K101">
        <v>1404</v>
      </c>
      <c r="L101">
        <v>580.97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800</v>
      </c>
      <c r="U101">
        <v>100</v>
      </c>
      <c r="V101">
        <v>300</v>
      </c>
      <c r="W101">
        <v>33</v>
      </c>
      <c r="X101">
        <v>0</v>
      </c>
      <c r="Y101">
        <v>0</v>
      </c>
      <c r="Z101">
        <v>0</v>
      </c>
      <c r="AA101">
        <v>0</v>
      </c>
      <c r="AB101">
        <v>40</v>
      </c>
      <c r="AC101">
        <v>0</v>
      </c>
      <c r="AD101">
        <v>0</v>
      </c>
      <c r="AE101">
        <v>0</v>
      </c>
      <c r="AF101">
        <v>3257.97</v>
      </c>
      <c r="AG101">
        <v>382.25</v>
      </c>
      <c r="AH101">
        <v>14.33</v>
      </c>
      <c r="AI101">
        <v>104.32</v>
      </c>
      <c r="AJ101">
        <v>287</v>
      </c>
      <c r="AK101">
        <v>0</v>
      </c>
      <c r="AL101">
        <v>0</v>
      </c>
      <c r="AM101">
        <v>0</v>
      </c>
      <c r="AN101">
        <v>0</v>
      </c>
      <c r="AO101">
        <v>2</v>
      </c>
      <c r="AP101">
        <v>9</v>
      </c>
      <c r="AQ101">
        <v>0</v>
      </c>
      <c r="AR101" s="6">
        <v>2468.0700000000002</v>
      </c>
      <c r="AS101">
        <v>3185.97</v>
      </c>
      <c r="AT101">
        <v>0</v>
      </c>
      <c r="AU101">
        <v>51802.87</v>
      </c>
      <c r="AV101">
        <v>55000</v>
      </c>
      <c r="AW101">
        <v>0</v>
      </c>
      <c r="AX101">
        <v>0</v>
      </c>
      <c r="AY101" s="6">
        <v>0</v>
      </c>
      <c r="AZ101">
        <v>0</v>
      </c>
      <c r="BA101">
        <v>0</v>
      </c>
      <c r="BB101" s="6">
        <v>8249.58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f t="shared" si="3"/>
        <v>0</v>
      </c>
      <c r="BJ101">
        <f t="shared" si="4"/>
        <v>3185.97</v>
      </c>
      <c r="BK101">
        <f>_xlfn.IFNA(VLOOKUP(A:A,'11月奖金'!A:Q,17,0),0)</f>
        <v>2057.4699999999998</v>
      </c>
      <c r="BL101">
        <f t="shared" si="5"/>
        <v>5243.44</v>
      </c>
    </row>
    <row r="102" spans="1:64" x14ac:dyDescent="0.2">
      <c r="A102">
        <v>9000205</v>
      </c>
      <c r="B102" t="s">
        <v>327</v>
      </c>
      <c r="C102" t="s">
        <v>328</v>
      </c>
      <c r="D102" t="s">
        <v>329</v>
      </c>
      <c r="E102" t="s">
        <v>101</v>
      </c>
      <c r="F102" t="s">
        <v>125</v>
      </c>
      <c r="G102">
        <v>0</v>
      </c>
      <c r="H102">
        <v>0</v>
      </c>
      <c r="I102">
        <v>5.9</v>
      </c>
      <c r="J102">
        <v>0</v>
      </c>
      <c r="K102">
        <v>2124</v>
      </c>
      <c r="L102">
        <v>0</v>
      </c>
      <c r="M102">
        <v>12</v>
      </c>
      <c r="N102">
        <v>56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800</v>
      </c>
      <c r="U102">
        <v>300</v>
      </c>
      <c r="V102">
        <v>300</v>
      </c>
      <c r="W102">
        <v>33</v>
      </c>
      <c r="X102">
        <v>0</v>
      </c>
      <c r="Y102">
        <v>0</v>
      </c>
      <c r="Z102">
        <v>0</v>
      </c>
      <c r="AA102">
        <v>0</v>
      </c>
      <c r="AB102">
        <v>50</v>
      </c>
      <c r="AC102">
        <v>0</v>
      </c>
      <c r="AD102">
        <v>0</v>
      </c>
      <c r="AE102">
        <v>0</v>
      </c>
      <c r="AF102">
        <v>3675</v>
      </c>
      <c r="AG102">
        <v>588.46</v>
      </c>
      <c r="AH102">
        <v>22.07</v>
      </c>
      <c r="AI102">
        <v>147.12</v>
      </c>
      <c r="AJ102">
        <v>441</v>
      </c>
      <c r="AK102">
        <v>0</v>
      </c>
      <c r="AL102">
        <v>0</v>
      </c>
      <c r="AM102">
        <v>0</v>
      </c>
      <c r="AN102">
        <v>0</v>
      </c>
      <c r="AO102">
        <v>2</v>
      </c>
      <c r="AP102">
        <v>9</v>
      </c>
      <c r="AQ102">
        <v>0</v>
      </c>
      <c r="AR102" s="6">
        <v>2474.35</v>
      </c>
      <c r="AS102">
        <v>3463</v>
      </c>
      <c r="AT102">
        <v>0</v>
      </c>
      <c r="AU102">
        <v>100448.4</v>
      </c>
      <c r="AV102">
        <v>55000</v>
      </c>
      <c r="AW102">
        <v>11000</v>
      </c>
      <c r="AX102">
        <v>11000</v>
      </c>
      <c r="AY102" s="6">
        <v>0</v>
      </c>
      <c r="AZ102">
        <v>0</v>
      </c>
      <c r="BA102">
        <v>0</v>
      </c>
      <c r="BB102" s="6">
        <v>12304.24</v>
      </c>
      <c r="BC102">
        <v>11144.16</v>
      </c>
      <c r="BD102">
        <v>334.32</v>
      </c>
      <c r="BE102">
        <v>0</v>
      </c>
      <c r="BF102">
        <v>334.32</v>
      </c>
      <c r="BG102">
        <v>476.39</v>
      </c>
      <c r="BH102">
        <v>0</v>
      </c>
      <c r="BI102">
        <f t="shared" si="3"/>
        <v>476.39</v>
      </c>
      <c r="BJ102">
        <f t="shared" si="4"/>
        <v>3463</v>
      </c>
      <c r="BK102">
        <f>_xlfn.IFNA(VLOOKUP(A:A,'11月奖金'!A:Q,17,0),0)</f>
        <v>6196.06</v>
      </c>
      <c r="BL102">
        <f t="shared" si="5"/>
        <v>9659.0600000000013</v>
      </c>
    </row>
    <row r="103" spans="1:64" x14ac:dyDescent="0.2">
      <c r="A103">
        <v>9000206</v>
      </c>
      <c r="B103" t="s">
        <v>330</v>
      </c>
      <c r="C103" t="s">
        <v>331</v>
      </c>
      <c r="D103" t="s">
        <v>332</v>
      </c>
      <c r="E103" t="s">
        <v>101</v>
      </c>
      <c r="F103" t="s">
        <v>105</v>
      </c>
      <c r="G103">
        <v>0</v>
      </c>
      <c r="H103">
        <v>0</v>
      </c>
      <c r="I103">
        <v>4.3</v>
      </c>
      <c r="J103">
        <v>0</v>
      </c>
      <c r="K103">
        <v>1548</v>
      </c>
      <c r="L103">
        <v>640.54999999999995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800</v>
      </c>
      <c r="U103">
        <v>100</v>
      </c>
      <c r="V103">
        <v>300</v>
      </c>
      <c r="W103">
        <v>33</v>
      </c>
      <c r="X103">
        <v>0</v>
      </c>
      <c r="Y103">
        <v>0</v>
      </c>
      <c r="Z103">
        <v>0</v>
      </c>
      <c r="AA103">
        <v>0</v>
      </c>
      <c r="AB103">
        <v>50</v>
      </c>
      <c r="AC103">
        <v>0</v>
      </c>
      <c r="AD103">
        <v>0</v>
      </c>
      <c r="AE103">
        <v>0</v>
      </c>
      <c r="AF103">
        <v>3471.55</v>
      </c>
      <c r="AG103">
        <v>436.42</v>
      </c>
      <c r="AH103">
        <v>16.37</v>
      </c>
      <c r="AI103">
        <v>109.11</v>
      </c>
      <c r="AJ103">
        <v>327</v>
      </c>
      <c r="AK103">
        <v>0</v>
      </c>
      <c r="AL103">
        <v>0</v>
      </c>
      <c r="AM103">
        <v>0</v>
      </c>
      <c r="AN103">
        <v>0</v>
      </c>
      <c r="AO103">
        <v>2</v>
      </c>
      <c r="AP103">
        <v>9</v>
      </c>
      <c r="AQ103">
        <v>0</v>
      </c>
      <c r="AR103" s="6">
        <v>2580.65</v>
      </c>
      <c r="AS103">
        <v>3399.55</v>
      </c>
      <c r="AT103">
        <v>0</v>
      </c>
      <c r="AU103">
        <v>60206.05</v>
      </c>
      <c r="AV103">
        <v>55000</v>
      </c>
      <c r="AW103">
        <v>11000</v>
      </c>
      <c r="AX103">
        <v>0</v>
      </c>
      <c r="AY103" s="6">
        <v>0</v>
      </c>
      <c r="AZ103">
        <v>0</v>
      </c>
      <c r="BA103">
        <v>0</v>
      </c>
      <c r="BB103" s="6">
        <v>9059.4900000000016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f t="shared" si="3"/>
        <v>0</v>
      </c>
      <c r="BJ103">
        <f t="shared" si="4"/>
        <v>3399.55</v>
      </c>
      <c r="BK103">
        <f>_xlfn.IFNA(VLOOKUP(A:A,'11月奖金'!A:Q,17,0),0)</f>
        <v>2852.99</v>
      </c>
      <c r="BL103">
        <f t="shared" si="5"/>
        <v>6252.54</v>
      </c>
    </row>
    <row r="104" spans="1:64" x14ac:dyDescent="0.2">
      <c r="A104">
        <v>9000207</v>
      </c>
      <c r="B104" t="s">
        <v>333</v>
      </c>
      <c r="C104" t="s">
        <v>334</v>
      </c>
      <c r="D104" t="s">
        <v>335</v>
      </c>
      <c r="E104" t="s">
        <v>97</v>
      </c>
      <c r="F104" t="s">
        <v>105</v>
      </c>
      <c r="G104">
        <v>0</v>
      </c>
      <c r="H104">
        <v>0</v>
      </c>
      <c r="I104">
        <v>5.3</v>
      </c>
      <c r="J104">
        <v>0</v>
      </c>
      <c r="K104">
        <v>1908</v>
      </c>
      <c r="L104">
        <v>263.17</v>
      </c>
      <c r="M104">
        <v>24</v>
      </c>
      <c r="N104">
        <v>48</v>
      </c>
      <c r="O104">
        <v>0</v>
      </c>
      <c r="P104">
        <v>0</v>
      </c>
      <c r="Q104">
        <v>0</v>
      </c>
      <c r="R104">
        <v>7</v>
      </c>
      <c r="S104">
        <v>4.63</v>
      </c>
      <c r="T104">
        <v>800</v>
      </c>
      <c r="U104">
        <v>100</v>
      </c>
      <c r="V104">
        <v>300</v>
      </c>
      <c r="W104">
        <v>33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3487.8</v>
      </c>
      <c r="AG104">
        <v>474.02</v>
      </c>
      <c r="AH104">
        <v>17.78</v>
      </c>
      <c r="AI104">
        <v>118.5</v>
      </c>
      <c r="AJ104">
        <v>356</v>
      </c>
      <c r="AK104">
        <v>0</v>
      </c>
      <c r="AL104">
        <v>0</v>
      </c>
      <c r="AM104">
        <v>0</v>
      </c>
      <c r="AN104">
        <v>0</v>
      </c>
      <c r="AO104">
        <v>2</v>
      </c>
      <c r="AP104">
        <v>9</v>
      </c>
      <c r="AQ104">
        <v>0</v>
      </c>
      <c r="AR104" s="6">
        <v>2519.5</v>
      </c>
      <c r="AS104">
        <v>3445.8</v>
      </c>
      <c r="AT104">
        <v>30</v>
      </c>
      <c r="AU104">
        <v>73841.06</v>
      </c>
      <c r="AV104">
        <v>55000</v>
      </c>
      <c r="AW104">
        <v>0</v>
      </c>
      <c r="AX104">
        <v>22000</v>
      </c>
      <c r="AY104" s="6">
        <v>0</v>
      </c>
      <c r="AZ104">
        <v>0</v>
      </c>
      <c r="BA104">
        <v>0</v>
      </c>
      <c r="BB104" s="6">
        <v>9428.85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f t="shared" si="3"/>
        <v>0</v>
      </c>
      <c r="BJ104">
        <f t="shared" si="4"/>
        <v>3445.8</v>
      </c>
      <c r="BK104">
        <f>_xlfn.IFNA(VLOOKUP(A:A,'11月奖金'!A:Q,17,0),0)</f>
        <v>3653.56</v>
      </c>
      <c r="BL104">
        <f t="shared" si="5"/>
        <v>7099.3600000000006</v>
      </c>
    </row>
    <row r="105" spans="1:64" x14ac:dyDescent="0.2">
      <c r="A105">
        <v>9000208</v>
      </c>
      <c r="B105" t="s">
        <v>336</v>
      </c>
      <c r="C105" t="s">
        <v>337</v>
      </c>
      <c r="D105" t="s">
        <v>338</v>
      </c>
      <c r="E105" t="s">
        <v>97</v>
      </c>
      <c r="F105" t="s">
        <v>105</v>
      </c>
      <c r="G105">
        <v>0</v>
      </c>
      <c r="H105">
        <v>0</v>
      </c>
      <c r="I105">
        <v>5.0999999999999996</v>
      </c>
      <c r="J105">
        <v>0</v>
      </c>
      <c r="K105">
        <v>1836</v>
      </c>
      <c r="L105">
        <v>759.72</v>
      </c>
      <c r="M105">
        <v>0</v>
      </c>
      <c r="N105">
        <v>40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800</v>
      </c>
      <c r="U105">
        <v>100</v>
      </c>
      <c r="V105">
        <v>300</v>
      </c>
      <c r="W105">
        <v>33</v>
      </c>
      <c r="X105">
        <v>0</v>
      </c>
      <c r="Y105">
        <v>0</v>
      </c>
      <c r="Z105">
        <v>0</v>
      </c>
      <c r="AA105">
        <v>0</v>
      </c>
      <c r="AB105">
        <v>30</v>
      </c>
      <c r="AC105">
        <v>36</v>
      </c>
      <c r="AD105">
        <v>0</v>
      </c>
      <c r="AE105">
        <v>0</v>
      </c>
      <c r="AF105">
        <v>3934.72</v>
      </c>
      <c r="AG105">
        <v>479.55</v>
      </c>
      <c r="AH105">
        <v>17.98</v>
      </c>
      <c r="AI105">
        <v>119.89</v>
      </c>
      <c r="AJ105">
        <v>360</v>
      </c>
      <c r="AK105">
        <v>0</v>
      </c>
      <c r="AL105">
        <v>0</v>
      </c>
      <c r="AM105">
        <v>0</v>
      </c>
      <c r="AN105">
        <v>0</v>
      </c>
      <c r="AO105">
        <v>2</v>
      </c>
      <c r="AP105">
        <v>9</v>
      </c>
      <c r="AQ105">
        <v>0</v>
      </c>
      <c r="AR105" s="6">
        <v>2955.3</v>
      </c>
      <c r="AS105">
        <v>3862.72</v>
      </c>
      <c r="AT105">
        <v>0</v>
      </c>
      <c r="AU105">
        <v>74824.34</v>
      </c>
      <c r="AV105">
        <v>55000</v>
      </c>
      <c r="AW105">
        <v>22000</v>
      </c>
      <c r="AX105">
        <v>22000</v>
      </c>
      <c r="AY105" s="6">
        <v>0</v>
      </c>
      <c r="AZ105">
        <v>0</v>
      </c>
      <c r="BA105">
        <v>0</v>
      </c>
      <c r="BB105" s="6">
        <v>9676.6799999999985</v>
      </c>
      <c r="BC105">
        <v>0</v>
      </c>
      <c r="BD105">
        <v>0</v>
      </c>
      <c r="BE105">
        <v>0</v>
      </c>
      <c r="BF105">
        <v>0</v>
      </c>
      <c r="BG105">
        <v>66</v>
      </c>
      <c r="BH105">
        <v>0</v>
      </c>
      <c r="BI105">
        <f t="shared" si="3"/>
        <v>66</v>
      </c>
      <c r="BJ105">
        <f t="shared" si="4"/>
        <v>3862.72</v>
      </c>
      <c r="BK105">
        <f>_xlfn.IFNA(VLOOKUP(A:A,'11月奖金'!A:Q,17,0),0)</f>
        <v>3679.12</v>
      </c>
      <c r="BL105">
        <f t="shared" si="5"/>
        <v>7541.84</v>
      </c>
    </row>
    <row r="106" spans="1:64" x14ac:dyDescent="0.2">
      <c r="A106">
        <v>9000210</v>
      </c>
      <c r="B106" t="s">
        <v>339</v>
      </c>
      <c r="C106" t="s">
        <v>340</v>
      </c>
      <c r="D106" t="s">
        <v>341</v>
      </c>
      <c r="E106" t="s">
        <v>101</v>
      </c>
      <c r="F106" t="s">
        <v>125</v>
      </c>
      <c r="G106">
        <v>0</v>
      </c>
      <c r="H106">
        <v>0</v>
      </c>
      <c r="I106">
        <v>5.9</v>
      </c>
      <c r="J106">
        <v>0</v>
      </c>
      <c r="K106">
        <v>2124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800</v>
      </c>
      <c r="U106">
        <v>300</v>
      </c>
      <c r="V106">
        <v>300</v>
      </c>
      <c r="W106">
        <v>33</v>
      </c>
      <c r="X106">
        <v>0</v>
      </c>
      <c r="Y106">
        <v>0</v>
      </c>
      <c r="Z106">
        <v>0</v>
      </c>
      <c r="AA106">
        <v>0</v>
      </c>
      <c r="AB106">
        <v>50</v>
      </c>
      <c r="AC106">
        <v>0</v>
      </c>
      <c r="AD106">
        <v>0</v>
      </c>
      <c r="AE106">
        <v>0</v>
      </c>
      <c r="AF106">
        <v>3607</v>
      </c>
      <c r="AG106">
        <v>744.03</v>
      </c>
      <c r="AH106">
        <v>27.9</v>
      </c>
      <c r="AI106">
        <v>186.01</v>
      </c>
      <c r="AJ106">
        <v>558</v>
      </c>
      <c r="AK106">
        <v>0</v>
      </c>
      <c r="AL106">
        <v>0</v>
      </c>
      <c r="AM106">
        <v>0</v>
      </c>
      <c r="AN106">
        <v>0</v>
      </c>
      <c r="AO106">
        <v>2</v>
      </c>
      <c r="AP106">
        <v>9</v>
      </c>
      <c r="AQ106">
        <v>0</v>
      </c>
      <c r="AR106" s="6">
        <v>2089.06</v>
      </c>
      <c r="AS106">
        <v>3395</v>
      </c>
      <c r="AT106">
        <v>0</v>
      </c>
      <c r="AU106">
        <v>97007.11</v>
      </c>
      <c r="AV106">
        <v>55000</v>
      </c>
      <c r="AW106">
        <v>11000</v>
      </c>
      <c r="AX106">
        <v>11000</v>
      </c>
      <c r="AY106" s="6">
        <v>0</v>
      </c>
      <c r="AZ106">
        <v>0</v>
      </c>
      <c r="BA106">
        <v>0</v>
      </c>
      <c r="BB106" s="6">
        <v>15817.37</v>
      </c>
      <c r="BC106">
        <v>4189.739999999998</v>
      </c>
      <c r="BD106">
        <v>125.69</v>
      </c>
      <c r="BE106">
        <v>0</v>
      </c>
      <c r="BF106">
        <v>125.69</v>
      </c>
      <c r="BG106">
        <v>279.32</v>
      </c>
      <c r="BH106">
        <v>0</v>
      </c>
      <c r="BI106">
        <f t="shared" si="3"/>
        <v>279.32</v>
      </c>
      <c r="BJ106">
        <f t="shared" si="4"/>
        <v>3395</v>
      </c>
      <c r="BK106">
        <f>_xlfn.IFNA(VLOOKUP(A:A,'11月奖金'!A:Q,17,0),0)</f>
        <v>6201.04</v>
      </c>
      <c r="BL106">
        <f t="shared" si="5"/>
        <v>9596.0400000000009</v>
      </c>
    </row>
    <row r="107" spans="1:64" x14ac:dyDescent="0.2">
      <c r="A107">
        <v>9000211</v>
      </c>
      <c r="B107" t="s">
        <v>342</v>
      </c>
      <c r="C107" t="s">
        <v>343</v>
      </c>
      <c r="D107" t="s">
        <v>344</v>
      </c>
      <c r="E107" t="s">
        <v>97</v>
      </c>
      <c r="F107" t="s">
        <v>125</v>
      </c>
      <c r="G107">
        <v>0</v>
      </c>
      <c r="H107">
        <v>0</v>
      </c>
      <c r="I107">
        <v>6.9</v>
      </c>
      <c r="J107">
        <v>0</v>
      </c>
      <c r="K107">
        <v>2484</v>
      </c>
      <c r="L107">
        <v>0</v>
      </c>
      <c r="M107">
        <v>62</v>
      </c>
      <c r="N107">
        <v>64</v>
      </c>
      <c r="O107">
        <v>0</v>
      </c>
      <c r="P107">
        <v>0</v>
      </c>
      <c r="Q107">
        <v>0</v>
      </c>
      <c r="R107">
        <v>7</v>
      </c>
      <c r="S107">
        <v>4.63</v>
      </c>
      <c r="T107">
        <v>800</v>
      </c>
      <c r="U107">
        <v>300</v>
      </c>
      <c r="V107">
        <v>300</v>
      </c>
      <c r="W107">
        <v>33</v>
      </c>
      <c r="X107">
        <v>0</v>
      </c>
      <c r="Y107">
        <v>0</v>
      </c>
      <c r="Z107">
        <v>0</v>
      </c>
      <c r="AA107">
        <v>0</v>
      </c>
      <c r="AB107">
        <v>40</v>
      </c>
      <c r="AC107">
        <v>0</v>
      </c>
      <c r="AD107">
        <v>0</v>
      </c>
      <c r="AE107">
        <v>0</v>
      </c>
      <c r="AF107">
        <v>4094.63</v>
      </c>
      <c r="AG107">
        <v>880.53</v>
      </c>
      <c r="AH107">
        <v>33.020000000000003</v>
      </c>
      <c r="AI107">
        <v>220.13</v>
      </c>
      <c r="AJ107">
        <v>660</v>
      </c>
      <c r="AK107">
        <v>0</v>
      </c>
      <c r="AL107">
        <v>0</v>
      </c>
      <c r="AM107">
        <v>0</v>
      </c>
      <c r="AN107">
        <v>0</v>
      </c>
      <c r="AO107">
        <v>2</v>
      </c>
      <c r="AP107">
        <v>9</v>
      </c>
      <c r="AQ107">
        <v>0</v>
      </c>
      <c r="AR107" s="6">
        <v>2298.9499999999998</v>
      </c>
      <c r="AS107">
        <v>3912.63</v>
      </c>
      <c r="AT107">
        <v>30</v>
      </c>
      <c r="AU107">
        <v>119220.74</v>
      </c>
      <c r="AV107">
        <v>55000</v>
      </c>
      <c r="AW107">
        <v>11000</v>
      </c>
      <c r="AX107">
        <v>11000</v>
      </c>
      <c r="AY107" s="6">
        <v>0</v>
      </c>
      <c r="AZ107">
        <v>0</v>
      </c>
      <c r="BA107">
        <v>0</v>
      </c>
      <c r="BB107" s="6">
        <v>15443.86</v>
      </c>
      <c r="BC107">
        <v>26776.880000000001</v>
      </c>
      <c r="BD107">
        <v>803.31</v>
      </c>
      <c r="BE107">
        <v>0</v>
      </c>
      <c r="BF107">
        <v>803.31</v>
      </c>
      <c r="BG107">
        <v>949.74</v>
      </c>
      <c r="BH107">
        <v>0</v>
      </c>
      <c r="BI107">
        <f t="shared" si="3"/>
        <v>949.74</v>
      </c>
      <c r="BJ107">
        <f t="shared" si="4"/>
        <v>3912.63</v>
      </c>
      <c r="BK107">
        <f>_xlfn.IFNA(VLOOKUP(A:A,'11月奖金'!A:Q,17,0),0)</f>
        <v>7700.5</v>
      </c>
      <c r="BL107">
        <f t="shared" si="5"/>
        <v>11613.130000000001</v>
      </c>
    </row>
    <row r="108" spans="1:64" x14ac:dyDescent="0.2">
      <c r="A108">
        <v>9000212</v>
      </c>
      <c r="B108" t="s">
        <v>345</v>
      </c>
      <c r="C108" t="s">
        <v>346</v>
      </c>
      <c r="D108" t="s">
        <v>347</v>
      </c>
      <c r="E108" t="s">
        <v>82</v>
      </c>
      <c r="F108" t="s">
        <v>105</v>
      </c>
      <c r="G108">
        <v>0</v>
      </c>
      <c r="H108">
        <v>0</v>
      </c>
      <c r="I108">
        <v>6.7</v>
      </c>
      <c r="J108">
        <v>0</v>
      </c>
      <c r="K108">
        <v>2412</v>
      </c>
      <c r="L108">
        <v>332.69</v>
      </c>
      <c r="M108">
        <v>62</v>
      </c>
      <c r="N108">
        <v>72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800</v>
      </c>
      <c r="U108">
        <v>100</v>
      </c>
      <c r="V108">
        <v>300</v>
      </c>
      <c r="W108">
        <v>33</v>
      </c>
      <c r="X108">
        <v>0</v>
      </c>
      <c r="Y108">
        <v>0</v>
      </c>
      <c r="Z108">
        <v>0</v>
      </c>
      <c r="AA108">
        <v>0</v>
      </c>
      <c r="AB108">
        <v>50</v>
      </c>
      <c r="AC108">
        <v>0</v>
      </c>
      <c r="AD108">
        <v>0</v>
      </c>
      <c r="AE108">
        <v>0</v>
      </c>
      <c r="AF108">
        <v>4161.6900000000014</v>
      </c>
      <c r="AG108">
        <v>740.81</v>
      </c>
      <c r="AH108">
        <v>27.78</v>
      </c>
      <c r="AI108">
        <v>185.2</v>
      </c>
      <c r="AJ108">
        <v>556</v>
      </c>
      <c r="AK108">
        <v>0</v>
      </c>
      <c r="AL108">
        <v>0</v>
      </c>
      <c r="AM108">
        <v>0</v>
      </c>
      <c r="AN108">
        <v>0</v>
      </c>
      <c r="AO108">
        <v>2</v>
      </c>
      <c r="AP108">
        <v>9</v>
      </c>
      <c r="AQ108">
        <v>0</v>
      </c>
      <c r="AR108" s="6">
        <v>2649.9</v>
      </c>
      <c r="AS108">
        <v>4089.690000000001</v>
      </c>
      <c r="AT108">
        <v>0</v>
      </c>
      <c r="AU108">
        <v>100724.14</v>
      </c>
      <c r="AV108">
        <v>55000</v>
      </c>
      <c r="AW108">
        <v>11000</v>
      </c>
      <c r="AX108">
        <v>0</v>
      </c>
      <c r="AY108" s="6">
        <v>0</v>
      </c>
      <c r="AZ108">
        <v>11000</v>
      </c>
      <c r="BA108">
        <v>0</v>
      </c>
      <c r="BB108" s="6">
        <v>14072.07</v>
      </c>
      <c r="BC108">
        <v>9652.07</v>
      </c>
      <c r="BD108">
        <v>289.56</v>
      </c>
      <c r="BE108">
        <v>0</v>
      </c>
      <c r="BF108">
        <v>289.56</v>
      </c>
      <c r="BG108">
        <v>422.17</v>
      </c>
      <c r="BH108">
        <v>0</v>
      </c>
      <c r="BI108">
        <f t="shared" si="3"/>
        <v>422.17</v>
      </c>
      <c r="BJ108">
        <f t="shared" si="4"/>
        <v>4089.6900000000014</v>
      </c>
      <c r="BK108">
        <f>_xlfn.IFNA(VLOOKUP(A:A,'11月奖金'!A:Q,17,0),0)</f>
        <v>6067.01</v>
      </c>
      <c r="BL108">
        <f t="shared" si="5"/>
        <v>10156.700000000001</v>
      </c>
    </row>
    <row r="109" spans="1:64" x14ac:dyDescent="0.2">
      <c r="A109">
        <v>9000213</v>
      </c>
      <c r="B109" t="s">
        <v>348</v>
      </c>
      <c r="C109" t="s">
        <v>349</v>
      </c>
      <c r="D109" t="s">
        <v>350</v>
      </c>
      <c r="E109" t="s">
        <v>97</v>
      </c>
      <c r="F109" t="s">
        <v>105</v>
      </c>
      <c r="G109">
        <v>0</v>
      </c>
      <c r="H109">
        <v>0</v>
      </c>
      <c r="I109">
        <v>5.0999999999999996</v>
      </c>
      <c r="J109">
        <v>0</v>
      </c>
      <c r="K109">
        <v>1836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800</v>
      </c>
      <c r="U109">
        <v>100</v>
      </c>
      <c r="V109">
        <v>300</v>
      </c>
      <c r="W109">
        <v>33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3069</v>
      </c>
      <c r="AG109">
        <v>534.70000000000005</v>
      </c>
      <c r="AH109">
        <v>20.05</v>
      </c>
      <c r="AI109">
        <v>133.68</v>
      </c>
      <c r="AJ109">
        <v>401</v>
      </c>
      <c r="AK109">
        <v>0</v>
      </c>
      <c r="AL109">
        <v>0</v>
      </c>
      <c r="AM109">
        <v>0</v>
      </c>
      <c r="AN109">
        <v>0</v>
      </c>
      <c r="AO109">
        <v>2</v>
      </c>
      <c r="AP109">
        <v>9</v>
      </c>
      <c r="AQ109">
        <v>0</v>
      </c>
      <c r="AR109" s="6">
        <v>1977.57</v>
      </c>
      <c r="AS109">
        <v>2997</v>
      </c>
      <c r="AT109">
        <v>0</v>
      </c>
      <c r="AU109">
        <v>71036.94</v>
      </c>
      <c r="AV109">
        <v>55000</v>
      </c>
      <c r="AW109">
        <v>5500</v>
      </c>
      <c r="AX109">
        <v>22000</v>
      </c>
      <c r="AY109" s="6">
        <v>0</v>
      </c>
      <c r="AZ109">
        <v>0</v>
      </c>
      <c r="BA109">
        <v>0</v>
      </c>
      <c r="BB109" s="6">
        <v>10511.91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f t="shared" si="3"/>
        <v>0</v>
      </c>
      <c r="BJ109">
        <f t="shared" si="4"/>
        <v>2997</v>
      </c>
      <c r="BK109">
        <f>_xlfn.IFNA(VLOOKUP(A:A,'11月奖金'!A:Q,17,0),0)</f>
        <v>3642.6</v>
      </c>
      <c r="BL109">
        <f t="shared" si="5"/>
        <v>6639.6</v>
      </c>
    </row>
    <row r="110" spans="1:64" x14ac:dyDescent="0.2">
      <c r="A110">
        <v>9000214</v>
      </c>
      <c r="B110" t="s">
        <v>351</v>
      </c>
      <c r="C110" t="s">
        <v>352</v>
      </c>
      <c r="D110" t="s">
        <v>353</v>
      </c>
      <c r="E110" t="s">
        <v>75</v>
      </c>
      <c r="F110" t="s">
        <v>125</v>
      </c>
      <c r="G110">
        <v>0</v>
      </c>
      <c r="H110">
        <v>0</v>
      </c>
      <c r="I110">
        <v>5.7</v>
      </c>
      <c r="J110">
        <v>0</v>
      </c>
      <c r="K110">
        <v>2052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800</v>
      </c>
      <c r="U110">
        <v>300</v>
      </c>
      <c r="V110">
        <v>300</v>
      </c>
      <c r="W110">
        <v>33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3485</v>
      </c>
      <c r="AG110">
        <v>678</v>
      </c>
      <c r="AH110">
        <v>25.42</v>
      </c>
      <c r="AI110">
        <v>169.5</v>
      </c>
      <c r="AJ110">
        <v>508</v>
      </c>
      <c r="AK110">
        <v>0</v>
      </c>
      <c r="AL110">
        <v>0</v>
      </c>
      <c r="AM110">
        <v>0</v>
      </c>
      <c r="AN110">
        <v>0</v>
      </c>
      <c r="AO110">
        <v>2</v>
      </c>
      <c r="AP110">
        <v>9</v>
      </c>
      <c r="AQ110">
        <v>0</v>
      </c>
      <c r="AR110" s="6">
        <v>2102.08</v>
      </c>
      <c r="AS110">
        <v>3273</v>
      </c>
      <c r="AT110">
        <v>0</v>
      </c>
      <c r="AU110">
        <v>97218.67</v>
      </c>
      <c r="AV110">
        <v>55000</v>
      </c>
      <c r="AW110">
        <v>11000</v>
      </c>
      <c r="AX110">
        <v>0</v>
      </c>
      <c r="AY110" s="6">
        <v>0</v>
      </c>
      <c r="AZ110">
        <v>0</v>
      </c>
      <c r="BA110">
        <v>0</v>
      </c>
      <c r="BB110" s="6">
        <v>15006.33</v>
      </c>
      <c r="BC110">
        <v>16212.34</v>
      </c>
      <c r="BD110">
        <v>486.37</v>
      </c>
      <c r="BE110">
        <v>0</v>
      </c>
      <c r="BF110">
        <v>486.37</v>
      </c>
      <c r="BG110">
        <v>609.6099999999999</v>
      </c>
      <c r="BH110">
        <v>0</v>
      </c>
      <c r="BI110">
        <f t="shared" si="3"/>
        <v>609.6099999999999</v>
      </c>
      <c r="BJ110">
        <f t="shared" si="4"/>
        <v>3273</v>
      </c>
      <c r="BK110">
        <f>_xlfn.IFNA(VLOOKUP(A:A,'11月奖金'!A:Q,17,0),0)</f>
        <v>6116.33</v>
      </c>
      <c r="BL110">
        <f t="shared" si="5"/>
        <v>9389.33</v>
      </c>
    </row>
    <row r="111" spans="1:64" x14ac:dyDescent="0.2">
      <c r="A111">
        <v>9000215</v>
      </c>
      <c r="B111" t="s">
        <v>354</v>
      </c>
      <c r="C111" t="s">
        <v>355</v>
      </c>
      <c r="D111" t="s">
        <v>356</v>
      </c>
      <c r="E111" t="s">
        <v>75</v>
      </c>
      <c r="F111" t="s">
        <v>125</v>
      </c>
      <c r="G111">
        <v>0</v>
      </c>
      <c r="H111">
        <v>0</v>
      </c>
      <c r="I111">
        <v>0</v>
      </c>
      <c r="J111">
        <v>4534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300</v>
      </c>
      <c r="W111">
        <v>33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4867</v>
      </c>
      <c r="AG111">
        <v>898.55</v>
      </c>
      <c r="AH111">
        <v>33.700000000000003</v>
      </c>
      <c r="AI111">
        <v>224.64</v>
      </c>
      <c r="AJ111">
        <v>674</v>
      </c>
      <c r="AK111">
        <v>0</v>
      </c>
      <c r="AL111">
        <v>0</v>
      </c>
      <c r="AM111">
        <v>0</v>
      </c>
      <c r="AN111">
        <v>0</v>
      </c>
      <c r="AO111">
        <v>2</v>
      </c>
      <c r="AP111">
        <v>9</v>
      </c>
      <c r="AQ111">
        <v>0</v>
      </c>
      <c r="AR111" s="6">
        <v>3034.11</v>
      </c>
      <c r="AS111">
        <v>4865</v>
      </c>
      <c r="AT111">
        <v>0</v>
      </c>
      <c r="AU111">
        <v>119146.08</v>
      </c>
      <c r="AV111">
        <v>55000</v>
      </c>
      <c r="AW111">
        <v>11000</v>
      </c>
      <c r="AX111">
        <v>11000</v>
      </c>
      <c r="AY111" s="6">
        <v>0</v>
      </c>
      <c r="AZ111">
        <v>0</v>
      </c>
      <c r="BA111">
        <v>0</v>
      </c>
      <c r="BB111" s="6">
        <v>19372.439999999999</v>
      </c>
      <c r="BC111">
        <v>22773.64</v>
      </c>
      <c r="BD111">
        <v>683.21</v>
      </c>
      <c r="BE111">
        <v>0</v>
      </c>
      <c r="BF111">
        <v>683.21</v>
      </c>
      <c r="BG111">
        <v>802.19</v>
      </c>
      <c r="BH111">
        <v>0</v>
      </c>
      <c r="BI111">
        <f t="shared" si="3"/>
        <v>802.19</v>
      </c>
      <c r="BJ111">
        <f t="shared" si="4"/>
        <v>4865</v>
      </c>
      <c r="BK111">
        <f>_xlfn.IFNA(VLOOKUP(A:A,'11月奖金'!A:Q,17,0),0)</f>
        <v>9063.2800000000007</v>
      </c>
      <c r="BL111">
        <f t="shared" si="5"/>
        <v>13928.28</v>
      </c>
    </row>
    <row r="112" spans="1:64" x14ac:dyDescent="0.2">
      <c r="A112">
        <v>9000217</v>
      </c>
      <c r="B112" t="s">
        <v>357</v>
      </c>
      <c r="C112" t="s">
        <v>358</v>
      </c>
      <c r="D112" t="s">
        <v>359</v>
      </c>
      <c r="E112" t="s">
        <v>71</v>
      </c>
      <c r="F112" t="s">
        <v>105</v>
      </c>
      <c r="G112">
        <v>0</v>
      </c>
      <c r="H112">
        <v>0</v>
      </c>
      <c r="I112">
        <v>0</v>
      </c>
      <c r="J112">
        <v>3627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500</v>
      </c>
      <c r="V112">
        <v>300</v>
      </c>
      <c r="W112">
        <v>33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4460</v>
      </c>
      <c r="AG112">
        <v>1134.48</v>
      </c>
      <c r="AH112">
        <v>42.54</v>
      </c>
      <c r="AI112">
        <v>373.49</v>
      </c>
      <c r="AJ112">
        <v>1078</v>
      </c>
      <c r="AK112">
        <v>0</v>
      </c>
      <c r="AL112">
        <v>0</v>
      </c>
      <c r="AM112">
        <v>0</v>
      </c>
      <c r="AN112">
        <v>0</v>
      </c>
      <c r="AO112">
        <v>2</v>
      </c>
      <c r="AP112">
        <v>9</v>
      </c>
      <c r="AQ112">
        <v>0</v>
      </c>
      <c r="AR112" s="6">
        <v>1829.49</v>
      </c>
      <c r="AS112">
        <v>4108</v>
      </c>
      <c r="AT112">
        <v>0</v>
      </c>
      <c r="AU112">
        <v>117223.56</v>
      </c>
      <c r="AV112">
        <v>55000</v>
      </c>
      <c r="AW112">
        <v>11000</v>
      </c>
      <c r="AX112">
        <v>22000</v>
      </c>
      <c r="AY112" s="6">
        <v>3600</v>
      </c>
      <c r="AZ112">
        <v>0</v>
      </c>
      <c r="BA112">
        <v>0</v>
      </c>
      <c r="BB112" s="6">
        <v>29108.69</v>
      </c>
      <c r="BC112">
        <v>0</v>
      </c>
      <c r="BD112">
        <v>0</v>
      </c>
      <c r="BE112">
        <v>0</v>
      </c>
      <c r="BF112">
        <v>0</v>
      </c>
      <c r="BG112">
        <v>323.95999999999998</v>
      </c>
      <c r="BH112">
        <v>0</v>
      </c>
      <c r="BI112">
        <f t="shared" si="3"/>
        <v>323.95999999999998</v>
      </c>
      <c r="BJ112">
        <f t="shared" si="4"/>
        <v>4108</v>
      </c>
      <c r="BK112">
        <f>_xlfn.IFNA(VLOOKUP(A:A,'11月奖金'!A:Q,17,0),0)</f>
        <v>7253</v>
      </c>
      <c r="BL112">
        <f t="shared" si="5"/>
        <v>11361</v>
      </c>
    </row>
    <row r="113" spans="1:64" x14ac:dyDescent="0.2">
      <c r="A113">
        <v>9000220</v>
      </c>
      <c r="B113" t="s">
        <v>360</v>
      </c>
      <c r="C113" t="s">
        <v>361</v>
      </c>
      <c r="D113" t="s">
        <v>9431</v>
      </c>
      <c r="E113" t="s">
        <v>363</v>
      </c>
      <c r="F113" t="s">
        <v>125</v>
      </c>
      <c r="G113">
        <v>0</v>
      </c>
      <c r="H113">
        <v>0</v>
      </c>
      <c r="I113">
        <v>6.5</v>
      </c>
      <c r="J113">
        <v>0</v>
      </c>
      <c r="K113">
        <v>2340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800</v>
      </c>
      <c r="U113">
        <v>300</v>
      </c>
      <c r="V113">
        <v>300</v>
      </c>
      <c r="W113">
        <v>33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3773</v>
      </c>
      <c r="AG113">
        <v>795.12</v>
      </c>
      <c r="AH113">
        <v>29.82</v>
      </c>
      <c r="AI113">
        <v>198.78</v>
      </c>
      <c r="AJ113">
        <v>596</v>
      </c>
      <c r="AK113">
        <v>0</v>
      </c>
      <c r="AL113">
        <v>0</v>
      </c>
      <c r="AM113">
        <v>0</v>
      </c>
      <c r="AN113">
        <v>0</v>
      </c>
      <c r="AO113">
        <v>2</v>
      </c>
      <c r="AP113">
        <v>9</v>
      </c>
      <c r="AQ113">
        <v>0</v>
      </c>
      <c r="AR113" s="6">
        <v>2151.2800000000002</v>
      </c>
      <c r="AS113">
        <v>3561</v>
      </c>
      <c r="AT113">
        <v>0</v>
      </c>
      <c r="AU113">
        <v>116435.26</v>
      </c>
      <c r="AV113">
        <v>55000</v>
      </c>
      <c r="AW113">
        <v>11000</v>
      </c>
      <c r="AX113">
        <v>5500</v>
      </c>
      <c r="AY113" s="6">
        <v>0</v>
      </c>
      <c r="AZ113">
        <v>0</v>
      </c>
      <c r="BA113">
        <v>0</v>
      </c>
      <c r="BB113" s="6">
        <v>18877.68</v>
      </c>
      <c r="BC113">
        <v>26057.58</v>
      </c>
      <c r="BD113">
        <v>781.73</v>
      </c>
      <c r="BE113">
        <v>0</v>
      </c>
      <c r="BF113">
        <v>781.73</v>
      </c>
      <c r="BG113">
        <v>918.49</v>
      </c>
      <c r="BH113">
        <v>0</v>
      </c>
      <c r="BI113">
        <f t="shared" si="3"/>
        <v>918.49</v>
      </c>
      <c r="BJ113">
        <f t="shared" si="4"/>
        <v>3561</v>
      </c>
      <c r="BK113">
        <f>_xlfn.IFNA(VLOOKUP(A:A,'11月奖金'!A:Q,17,0),0)</f>
        <v>7623.72</v>
      </c>
      <c r="BL113">
        <f t="shared" si="5"/>
        <v>11184.720000000001</v>
      </c>
    </row>
    <row r="114" spans="1:64" x14ac:dyDescent="0.2">
      <c r="A114">
        <v>9000221</v>
      </c>
      <c r="B114" t="s">
        <v>364</v>
      </c>
      <c r="C114" t="s">
        <v>365</v>
      </c>
      <c r="D114" t="s">
        <v>366</v>
      </c>
      <c r="E114" t="s">
        <v>71</v>
      </c>
      <c r="F114" t="s">
        <v>125</v>
      </c>
      <c r="G114">
        <v>0</v>
      </c>
      <c r="H114">
        <v>0</v>
      </c>
      <c r="I114">
        <v>6.5</v>
      </c>
      <c r="J114">
        <v>0</v>
      </c>
      <c r="K114">
        <v>2340</v>
      </c>
      <c r="L114">
        <v>0</v>
      </c>
      <c r="M114">
        <v>12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800</v>
      </c>
      <c r="U114">
        <v>300</v>
      </c>
      <c r="V114">
        <v>300</v>
      </c>
      <c r="W114">
        <v>33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3785</v>
      </c>
      <c r="AG114">
        <v>908.39</v>
      </c>
      <c r="AH114">
        <v>34.06</v>
      </c>
      <c r="AI114">
        <v>227.1</v>
      </c>
      <c r="AJ114">
        <v>681</v>
      </c>
      <c r="AK114">
        <v>0</v>
      </c>
      <c r="AL114">
        <v>0</v>
      </c>
      <c r="AM114">
        <v>0</v>
      </c>
      <c r="AN114">
        <v>0</v>
      </c>
      <c r="AO114">
        <v>2</v>
      </c>
      <c r="AP114">
        <v>9</v>
      </c>
      <c r="AQ114">
        <v>0</v>
      </c>
      <c r="AR114" s="6">
        <v>1932.45</v>
      </c>
      <c r="AS114">
        <v>3573</v>
      </c>
      <c r="AT114">
        <v>0</v>
      </c>
      <c r="AU114">
        <v>116652.47</v>
      </c>
      <c r="AV114">
        <v>55000</v>
      </c>
      <c r="AW114">
        <v>5500</v>
      </c>
      <c r="AX114">
        <v>22000</v>
      </c>
      <c r="AY114" s="6">
        <v>0</v>
      </c>
      <c r="AZ114">
        <v>0</v>
      </c>
      <c r="BA114">
        <v>0</v>
      </c>
      <c r="BB114" s="6">
        <v>19795.169999999998</v>
      </c>
      <c r="BC114">
        <v>14357.3</v>
      </c>
      <c r="BD114">
        <v>430.72</v>
      </c>
      <c r="BE114">
        <v>0</v>
      </c>
      <c r="BF114">
        <v>430.72</v>
      </c>
      <c r="BG114">
        <v>604.05000000000007</v>
      </c>
      <c r="BH114">
        <v>0</v>
      </c>
      <c r="BI114">
        <f t="shared" si="3"/>
        <v>604.05000000000007</v>
      </c>
      <c r="BJ114">
        <f t="shared" si="4"/>
        <v>3573</v>
      </c>
      <c r="BK114">
        <f>_xlfn.IFNA(VLOOKUP(A:A,'11月奖金'!A:Q,17,0),0)</f>
        <v>7646.18</v>
      </c>
      <c r="BL114">
        <f t="shared" si="5"/>
        <v>11219.18</v>
      </c>
    </row>
    <row r="115" spans="1:64" x14ac:dyDescent="0.2">
      <c r="A115">
        <v>9000222</v>
      </c>
      <c r="B115" t="s">
        <v>367</v>
      </c>
      <c r="C115" t="s">
        <v>368</v>
      </c>
      <c r="D115" t="s">
        <v>369</v>
      </c>
      <c r="E115" t="s">
        <v>71</v>
      </c>
      <c r="F115" t="s">
        <v>105</v>
      </c>
      <c r="G115">
        <v>0</v>
      </c>
      <c r="H115">
        <v>0</v>
      </c>
      <c r="I115">
        <v>0</v>
      </c>
      <c r="J115">
        <v>4534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800</v>
      </c>
      <c r="V115">
        <v>300</v>
      </c>
      <c r="W115">
        <v>33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5667</v>
      </c>
      <c r="AG115">
        <v>1134.48</v>
      </c>
      <c r="AH115">
        <v>42.54</v>
      </c>
      <c r="AI115">
        <v>387.55</v>
      </c>
      <c r="AJ115">
        <v>1078</v>
      </c>
      <c r="AK115">
        <v>0</v>
      </c>
      <c r="AL115">
        <v>0</v>
      </c>
      <c r="AM115">
        <v>0</v>
      </c>
      <c r="AN115">
        <v>0</v>
      </c>
      <c r="AO115">
        <v>2</v>
      </c>
      <c r="AP115">
        <v>9</v>
      </c>
      <c r="AQ115">
        <v>0</v>
      </c>
      <c r="AR115" s="6">
        <v>3022.43</v>
      </c>
      <c r="AS115">
        <v>5105</v>
      </c>
      <c r="AT115">
        <v>0</v>
      </c>
      <c r="AU115">
        <v>118286.29</v>
      </c>
      <c r="AV115">
        <v>55000</v>
      </c>
      <c r="AW115">
        <v>11000</v>
      </c>
      <c r="AX115">
        <v>11000</v>
      </c>
      <c r="AY115" s="6">
        <v>0</v>
      </c>
      <c r="AZ115">
        <v>0</v>
      </c>
      <c r="BA115">
        <v>0</v>
      </c>
      <c r="BB115" s="6">
        <v>29487.57</v>
      </c>
      <c r="BC115">
        <v>11798.71999999999</v>
      </c>
      <c r="BD115">
        <v>353.96</v>
      </c>
      <c r="BE115">
        <v>0</v>
      </c>
      <c r="BF115">
        <v>353.96</v>
      </c>
      <c r="BG115">
        <v>490.09</v>
      </c>
      <c r="BH115">
        <v>0</v>
      </c>
      <c r="BI115">
        <f t="shared" si="3"/>
        <v>490.09</v>
      </c>
      <c r="BJ115">
        <f t="shared" si="4"/>
        <v>5105</v>
      </c>
      <c r="BK115">
        <f>_xlfn.IFNA(VLOOKUP(A:A,'11月奖金'!A:Q,17,0),0)</f>
        <v>7253</v>
      </c>
      <c r="BL115">
        <f t="shared" si="5"/>
        <v>12358</v>
      </c>
    </row>
    <row r="116" spans="1:64" x14ac:dyDescent="0.2">
      <c r="A116">
        <v>9000225</v>
      </c>
      <c r="B116" t="s">
        <v>370</v>
      </c>
      <c r="C116" t="s">
        <v>371</v>
      </c>
      <c r="D116" t="s">
        <v>7848</v>
      </c>
      <c r="E116" t="s">
        <v>363</v>
      </c>
      <c r="F116" t="s">
        <v>125</v>
      </c>
      <c r="G116">
        <v>0</v>
      </c>
      <c r="H116">
        <v>0</v>
      </c>
      <c r="I116">
        <v>6.7</v>
      </c>
      <c r="J116">
        <v>0</v>
      </c>
      <c r="K116">
        <v>2412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800</v>
      </c>
      <c r="U116">
        <v>300</v>
      </c>
      <c r="V116">
        <v>300</v>
      </c>
      <c r="W116">
        <v>33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3845</v>
      </c>
      <c r="AG116">
        <v>913.47</v>
      </c>
      <c r="AH116">
        <v>34.25</v>
      </c>
      <c r="AI116">
        <v>228.37</v>
      </c>
      <c r="AJ116">
        <v>685</v>
      </c>
      <c r="AK116">
        <v>0</v>
      </c>
      <c r="AL116">
        <v>0</v>
      </c>
      <c r="AM116">
        <v>0</v>
      </c>
      <c r="AN116">
        <v>0</v>
      </c>
      <c r="AO116">
        <v>2</v>
      </c>
      <c r="AP116">
        <v>9</v>
      </c>
      <c r="AQ116">
        <v>0</v>
      </c>
      <c r="AR116" s="6">
        <v>1981.91</v>
      </c>
      <c r="AS116">
        <v>3633</v>
      </c>
      <c r="AT116">
        <v>0</v>
      </c>
      <c r="AU116">
        <v>115683.78</v>
      </c>
      <c r="AV116">
        <v>55000</v>
      </c>
      <c r="AW116">
        <v>20000</v>
      </c>
      <c r="AX116">
        <v>11000</v>
      </c>
      <c r="AY116" s="6">
        <v>0</v>
      </c>
      <c r="AZ116">
        <v>11000</v>
      </c>
      <c r="BA116">
        <v>0</v>
      </c>
      <c r="BB116" s="6">
        <v>18867.03</v>
      </c>
      <c r="BC116">
        <v>0</v>
      </c>
      <c r="BD116">
        <v>0</v>
      </c>
      <c r="BE116">
        <v>0</v>
      </c>
      <c r="BF116">
        <v>0</v>
      </c>
      <c r="BG116">
        <v>211.35</v>
      </c>
      <c r="BH116">
        <v>0</v>
      </c>
      <c r="BI116">
        <f t="shared" si="3"/>
        <v>211.35</v>
      </c>
      <c r="BJ116">
        <f t="shared" si="4"/>
        <v>3633</v>
      </c>
      <c r="BK116">
        <f>_xlfn.IFNA(VLOOKUP(A:A,'11月奖金'!A:Q,17,0),0)</f>
        <v>7623.72</v>
      </c>
      <c r="BL116">
        <f t="shared" si="5"/>
        <v>11256.720000000001</v>
      </c>
    </row>
    <row r="117" spans="1:64" x14ac:dyDescent="0.2">
      <c r="A117">
        <v>9000226</v>
      </c>
      <c r="B117" t="s">
        <v>372</v>
      </c>
      <c r="C117" t="s">
        <v>373</v>
      </c>
      <c r="D117" t="s">
        <v>374</v>
      </c>
      <c r="E117" t="s">
        <v>75</v>
      </c>
      <c r="F117" t="s">
        <v>105</v>
      </c>
      <c r="G117">
        <v>0</v>
      </c>
      <c r="H117">
        <v>0</v>
      </c>
      <c r="I117">
        <v>5.9</v>
      </c>
      <c r="J117">
        <v>0</v>
      </c>
      <c r="K117">
        <v>2124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800</v>
      </c>
      <c r="U117">
        <v>100</v>
      </c>
      <c r="V117">
        <v>300</v>
      </c>
      <c r="W117">
        <v>33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3357</v>
      </c>
      <c r="AG117">
        <v>555.64</v>
      </c>
      <c r="AH117">
        <v>20.84</v>
      </c>
      <c r="AI117">
        <v>138.91</v>
      </c>
      <c r="AJ117">
        <v>417</v>
      </c>
      <c r="AK117">
        <v>0</v>
      </c>
      <c r="AL117">
        <v>0</v>
      </c>
      <c r="AM117">
        <v>0</v>
      </c>
      <c r="AN117">
        <v>0</v>
      </c>
      <c r="AO117">
        <v>2</v>
      </c>
      <c r="AP117">
        <v>9</v>
      </c>
      <c r="AQ117">
        <v>0</v>
      </c>
      <c r="AR117" s="6">
        <v>2222.61</v>
      </c>
      <c r="AS117">
        <v>3285</v>
      </c>
      <c r="AT117">
        <v>0</v>
      </c>
      <c r="AU117">
        <v>88761.1</v>
      </c>
      <c r="AV117">
        <v>55000</v>
      </c>
      <c r="AW117">
        <v>0</v>
      </c>
      <c r="AX117">
        <v>5333.6</v>
      </c>
      <c r="AY117" s="6">
        <v>0</v>
      </c>
      <c r="AZ117">
        <v>11000</v>
      </c>
      <c r="BA117">
        <v>0</v>
      </c>
      <c r="BB117" s="6">
        <v>11448.54</v>
      </c>
      <c r="BC117">
        <v>5978.9600000000064</v>
      </c>
      <c r="BD117">
        <v>179.37</v>
      </c>
      <c r="BE117">
        <v>0</v>
      </c>
      <c r="BF117">
        <v>179.37</v>
      </c>
      <c r="BG117">
        <v>314.79000000000002</v>
      </c>
      <c r="BH117">
        <v>0</v>
      </c>
      <c r="BI117">
        <f t="shared" si="3"/>
        <v>314.79000000000002</v>
      </c>
      <c r="BJ117">
        <f t="shared" si="4"/>
        <v>3285</v>
      </c>
      <c r="BK117">
        <f>_xlfn.IFNA(VLOOKUP(A:A,'11月奖金'!A:Q,17,0),0)</f>
        <v>5181.8900000000003</v>
      </c>
      <c r="BL117">
        <f t="shared" si="5"/>
        <v>8466.89</v>
      </c>
    </row>
    <row r="118" spans="1:64" x14ac:dyDescent="0.2">
      <c r="A118">
        <v>9000227</v>
      </c>
      <c r="B118" t="s">
        <v>375</v>
      </c>
      <c r="C118" t="s">
        <v>376</v>
      </c>
      <c r="D118" t="s">
        <v>377</v>
      </c>
      <c r="E118" t="s">
        <v>75</v>
      </c>
      <c r="F118" t="s">
        <v>105</v>
      </c>
      <c r="G118">
        <v>0</v>
      </c>
      <c r="H118">
        <v>0</v>
      </c>
      <c r="I118">
        <v>6.1</v>
      </c>
      <c r="J118">
        <v>0</v>
      </c>
      <c r="K118">
        <v>2196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800</v>
      </c>
      <c r="U118">
        <v>100</v>
      </c>
      <c r="V118">
        <v>300</v>
      </c>
      <c r="W118">
        <v>33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3429</v>
      </c>
      <c r="AG118">
        <v>561.6</v>
      </c>
      <c r="AH118">
        <v>21.06</v>
      </c>
      <c r="AI118">
        <v>140.4</v>
      </c>
      <c r="AJ118">
        <v>421</v>
      </c>
      <c r="AK118">
        <v>0</v>
      </c>
      <c r="AL118">
        <v>0</v>
      </c>
      <c r="AM118">
        <v>0</v>
      </c>
      <c r="AN118">
        <v>0</v>
      </c>
      <c r="AO118">
        <v>2</v>
      </c>
      <c r="AP118">
        <v>9</v>
      </c>
      <c r="AQ118">
        <v>0</v>
      </c>
      <c r="AR118" s="6">
        <v>2282.94</v>
      </c>
      <c r="AS118">
        <v>3357</v>
      </c>
      <c r="AT118">
        <v>0</v>
      </c>
      <c r="AU118">
        <v>88175.84</v>
      </c>
      <c r="AV118">
        <v>55000</v>
      </c>
      <c r="AW118">
        <v>22000</v>
      </c>
      <c r="AX118">
        <v>11000</v>
      </c>
      <c r="AY118" s="6">
        <v>0</v>
      </c>
      <c r="AZ118">
        <v>11000</v>
      </c>
      <c r="BA118">
        <v>0</v>
      </c>
      <c r="BB118" s="6">
        <v>11381.48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f t="shared" si="3"/>
        <v>0</v>
      </c>
      <c r="BJ118">
        <f t="shared" si="4"/>
        <v>3357</v>
      </c>
      <c r="BK118">
        <f>_xlfn.IFNA(VLOOKUP(A:A,'11月奖金'!A:Q,17,0),0)</f>
        <v>5181.8900000000003</v>
      </c>
      <c r="BL118">
        <f t="shared" si="5"/>
        <v>8538.89</v>
      </c>
    </row>
    <row r="119" spans="1:64" x14ac:dyDescent="0.2">
      <c r="A119">
        <v>9000228</v>
      </c>
      <c r="B119" t="s">
        <v>378</v>
      </c>
      <c r="C119" t="s">
        <v>379</v>
      </c>
      <c r="D119" t="s">
        <v>380</v>
      </c>
      <c r="E119" t="s">
        <v>75</v>
      </c>
      <c r="F119" t="s">
        <v>105</v>
      </c>
      <c r="G119">
        <v>0</v>
      </c>
      <c r="H119">
        <v>0</v>
      </c>
      <c r="I119">
        <v>6.1</v>
      </c>
      <c r="J119">
        <v>0</v>
      </c>
      <c r="K119">
        <v>2196</v>
      </c>
      <c r="L119">
        <v>302.89999999999998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800</v>
      </c>
      <c r="U119">
        <v>100</v>
      </c>
      <c r="V119">
        <v>300</v>
      </c>
      <c r="W119">
        <v>33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3731.9</v>
      </c>
      <c r="AG119">
        <v>559.58000000000004</v>
      </c>
      <c r="AH119">
        <v>20.98</v>
      </c>
      <c r="AI119">
        <v>139.88999999999999</v>
      </c>
      <c r="AJ119">
        <v>420</v>
      </c>
      <c r="AK119">
        <v>0</v>
      </c>
      <c r="AL119">
        <v>0</v>
      </c>
      <c r="AM119">
        <v>0</v>
      </c>
      <c r="AN119">
        <v>0</v>
      </c>
      <c r="AO119">
        <v>2</v>
      </c>
      <c r="AP119">
        <v>9</v>
      </c>
      <c r="AQ119">
        <v>0</v>
      </c>
      <c r="AR119" s="6">
        <v>2589.4499999999998</v>
      </c>
      <c r="AS119">
        <v>3659.9</v>
      </c>
      <c r="AT119">
        <v>0</v>
      </c>
      <c r="AU119">
        <v>90496.799999999988</v>
      </c>
      <c r="AV119">
        <v>55000</v>
      </c>
      <c r="AW119">
        <v>5000</v>
      </c>
      <c r="AX119">
        <v>11000</v>
      </c>
      <c r="AY119" s="6">
        <v>0</v>
      </c>
      <c r="AZ119">
        <v>11000</v>
      </c>
      <c r="BA119">
        <v>0</v>
      </c>
      <c r="BB119" s="6">
        <v>11908.15</v>
      </c>
      <c r="BC119">
        <v>0</v>
      </c>
      <c r="BD119">
        <v>0</v>
      </c>
      <c r="BE119">
        <v>0</v>
      </c>
      <c r="BF119">
        <v>0</v>
      </c>
      <c r="BG119">
        <v>125.21</v>
      </c>
      <c r="BH119">
        <v>0</v>
      </c>
      <c r="BI119">
        <f t="shared" si="3"/>
        <v>125.21</v>
      </c>
      <c r="BJ119">
        <f t="shared" si="4"/>
        <v>3659.9</v>
      </c>
      <c r="BK119">
        <f>_xlfn.IFNA(VLOOKUP(A:A,'11月奖金'!A:Q,17,0),0)</f>
        <v>5181.8900000000003</v>
      </c>
      <c r="BL119">
        <f t="shared" si="5"/>
        <v>8841.7900000000009</v>
      </c>
    </row>
    <row r="120" spans="1:64" x14ac:dyDescent="0.2">
      <c r="A120">
        <v>9000229</v>
      </c>
      <c r="B120" t="s">
        <v>381</v>
      </c>
      <c r="C120" t="s">
        <v>382</v>
      </c>
      <c r="D120" t="s">
        <v>383</v>
      </c>
      <c r="E120" t="s">
        <v>71</v>
      </c>
      <c r="F120" t="s">
        <v>105</v>
      </c>
      <c r="G120">
        <v>0</v>
      </c>
      <c r="H120">
        <v>0</v>
      </c>
      <c r="I120">
        <v>5.9</v>
      </c>
      <c r="J120">
        <v>0</v>
      </c>
      <c r="K120">
        <v>2124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800</v>
      </c>
      <c r="U120">
        <v>100</v>
      </c>
      <c r="V120">
        <v>300</v>
      </c>
      <c r="W120">
        <v>33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3357</v>
      </c>
      <c r="AG120">
        <v>544.78</v>
      </c>
      <c r="AH120">
        <v>20.43</v>
      </c>
      <c r="AI120">
        <v>136.19999999999999</v>
      </c>
      <c r="AJ120">
        <v>409</v>
      </c>
      <c r="AK120">
        <v>0</v>
      </c>
      <c r="AL120">
        <v>0</v>
      </c>
      <c r="AM120">
        <v>0</v>
      </c>
      <c r="AN120">
        <v>0</v>
      </c>
      <c r="AO120">
        <v>2</v>
      </c>
      <c r="AP120">
        <v>9</v>
      </c>
      <c r="AQ120">
        <v>0</v>
      </c>
      <c r="AR120" s="6">
        <v>2244.59</v>
      </c>
      <c r="AS120">
        <v>3285</v>
      </c>
      <c r="AT120">
        <v>0</v>
      </c>
      <c r="AU120">
        <v>89200.69</v>
      </c>
      <c r="AV120">
        <v>55000</v>
      </c>
      <c r="AW120">
        <v>0</v>
      </c>
      <c r="AX120">
        <v>0</v>
      </c>
      <c r="AY120" s="6">
        <v>0</v>
      </c>
      <c r="AZ120">
        <v>11000</v>
      </c>
      <c r="BA120">
        <v>0</v>
      </c>
      <c r="BB120" s="6">
        <v>11701.89</v>
      </c>
      <c r="BC120">
        <v>11498.8</v>
      </c>
      <c r="BD120">
        <v>344.96</v>
      </c>
      <c r="BE120">
        <v>0</v>
      </c>
      <c r="BF120">
        <v>344.96</v>
      </c>
      <c r="BG120">
        <v>459.73</v>
      </c>
      <c r="BH120">
        <v>0</v>
      </c>
      <c r="BI120">
        <f t="shared" si="3"/>
        <v>459.73</v>
      </c>
      <c r="BJ120">
        <f t="shared" si="4"/>
        <v>3285</v>
      </c>
      <c r="BK120">
        <f>_xlfn.IFNA(VLOOKUP(A:A,'11月奖金'!A:Q,17,0),0)</f>
        <v>5182.41</v>
      </c>
      <c r="BL120">
        <f t="shared" si="5"/>
        <v>8467.41</v>
      </c>
    </row>
    <row r="121" spans="1:64" x14ac:dyDescent="0.2">
      <c r="A121">
        <v>9000230</v>
      </c>
      <c r="B121" t="s">
        <v>384</v>
      </c>
      <c r="C121" t="s">
        <v>385</v>
      </c>
      <c r="D121" t="s">
        <v>386</v>
      </c>
      <c r="E121" t="s">
        <v>71</v>
      </c>
      <c r="F121" t="s">
        <v>105</v>
      </c>
      <c r="G121">
        <v>0</v>
      </c>
      <c r="H121">
        <v>0</v>
      </c>
      <c r="I121">
        <v>5.9</v>
      </c>
      <c r="J121">
        <v>0</v>
      </c>
      <c r="K121">
        <v>2124</v>
      </c>
      <c r="L121">
        <v>0</v>
      </c>
      <c r="M121">
        <v>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800</v>
      </c>
      <c r="U121">
        <v>100</v>
      </c>
      <c r="V121">
        <v>300</v>
      </c>
      <c r="W121">
        <v>33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3369</v>
      </c>
      <c r="AG121">
        <v>554.65</v>
      </c>
      <c r="AH121">
        <v>20.8</v>
      </c>
      <c r="AI121">
        <v>138.66</v>
      </c>
      <c r="AJ121">
        <v>416</v>
      </c>
      <c r="AK121">
        <v>0</v>
      </c>
      <c r="AL121">
        <v>0</v>
      </c>
      <c r="AM121">
        <v>0</v>
      </c>
      <c r="AN121">
        <v>0</v>
      </c>
      <c r="AO121">
        <v>2</v>
      </c>
      <c r="AP121">
        <v>9</v>
      </c>
      <c r="AQ121">
        <v>0</v>
      </c>
      <c r="AR121" s="6">
        <v>2236.89</v>
      </c>
      <c r="AS121">
        <v>3297</v>
      </c>
      <c r="AT121">
        <v>0</v>
      </c>
      <c r="AU121">
        <v>89384.31</v>
      </c>
      <c r="AV121">
        <v>55000</v>
      </c>
      <c r="AW121">
        <v>11000</v>
      </c>
      <c r="AX121">
        <v>11000</v>
      </c>
      <c r="AY121" s="6">
        <v>0</v>
      </c>
      <c r="AZ121">
        <v>0</v>
      </c>
      <c r="BA121">
        <v>0</v>
      </c>
      <c r="BB121" s="6">
        <v>14581.86</v>
      </c>
      <c r="BC121">
        <v>0</v>
      </c>
      <c r="BD121">
        <v>0</v>
      </c>
      <c r="BE121">
        <v>0</v>
      </c>
      <c r="BF121">
        <v>0</v>
      </c>
      <c r="BG121">
        <v>79.069999999999993</v>
      </c>
      <c r="BH121">
        <v>0</v>
      </c>
      <c r="BI121">
        <f t="shared" si="3"/>
        <v>79.069999999999993</v>
      </c>
      <c r="BJ121">
        <f t="shared" si="4"/>
        <v>3297</v>
      </c>
      <c r="BK121">
        <f>_xlfn.IFNA(VLOOKUP(A:A,'11月奖金'!A:Q,17,0),0)</f>
        <v>5182.41</v>
      </c>
      <c r="BL121">
        <f t="shared" si="5"/>
        <v>8479.41</v>
      </c>
    </row>
    <row r="122" spans="1:64" x14ac:dyDescent="0.2">
      <c r="A122">
        <v>9000231</v>
      </c>
      <c r="B122" t="s">
        <v>387</v>
      </c>
      <c r="C122" t="s">
        <v>388</v>
      </c>
      <c r="D122" t="s">
        <v>389</v>
      </c>
      <c r="E122" t="s">
        <v>71</v>
      </c>
      <c r="F122" t="s">
        <v>105</v>
      </c>
      <c r="G122">
        <v>0</v>
      </c>
      <c r="H122">
        <v>0</v>
      </c>
      <c r="I122">
        <v>6.1</v>
      </c>
      <c r="J122">
        <v>0</v>
      </c>
      <c r="K122">
        <v>2196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800</v>
      </c>
      <c r="U122">
        <v>100</v>
      </c>
      <c r="V122">
        <v>300</v>
      </c>
      <c r="W122">
        <v>33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3429</v>
      </c>
      <c r="AG122">
        <v>559.58000000000004</v>
      </c>
      <c r="AH122">
        <v>20.98</v>
      </c>
      <c r="AI122">
        <v>139.88999999999999</v>
      </c>
      <c r="AJ122">
        <v>420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9</v>
      </c>
      <c r="AQ122">
        <v>0</v>
      </c>
      <c r="AR122" s="6">
        <v>2286.5500000000002</v>
      </c>
      <c r="AS122">
        <v>3357</v>
      </c>
      <c r="AT122">
        <v>0</v>
      </c>
      <c r="AU122">
        <v>89667.99</v>
      </c>
      <c r="AV122">
        <v>55000</v>
      </c>
      <c r="AW122">
        <v>16000</v>
      </c>
      <c r="AX122">
        <v>0</v>
      </c>
      <c r="AY122" s="6">
        <v>0</v>
      </c>
      <c r="AZ122">
        <v>11000</v>
      </c>
      <c r="BA122">
        <v>0</v>
      </c>
      <c r="BB122" s="6">
        <v>13994.63</v>
      </c>
      <c r="BC122">
        <v>0</v>
      </c>
      <c r="BD122">
        <v>0</v>
      </c>
      <c r="BE122">
        <v>0</v>
      </c>
      <c r="BF122">
        <v>0</v>
      </c>
      <c r="BG122">
        <v>83.91</v>
      </c>
      <c r="BH122">
        <v>0</v>
      </c>
      <c r="BI122">
        <f t="shared" si="3"/>
        <v>83.91</v>
      </c>
      <c r="BJ122">
        <f t="shared" si="4"/>
        <v>3357</v>
      </c>
      <c r="BK122">
        <f>_xlfn.IFNA(VLOOKUP(A:A,'11月奖金'!A:Q,17,0),0)</f>
        <v>5182.41</v>
      </c>
      <c r="BL122">
        <f t="shared" si="5"/>
        <v>8539.41</v>
      </c>
    </row>
    <row r="123" spans="1:64" x14ac:dyDescent="0.2">
      <c r="A123">
        <v>9000232</v>
      </c>
      <c r="B123" t="s">
        <v>390</v>
      </c>
      <c r="C123" t="s">
        <v>391</v>
      </c>
      <c r="D123" t="s">
        <v>392</v>
      </c>
      <c r="E123" t="s">
        <v>75</v>
      </c>
      <c r="F123" t="s">
        <v>125</v>
      </c>
      <c r="G123">
        <v>0</v>
      </c>
      <c r="H123">
        <v>0</v>
      </c>
      <c r="I123">
        <v>5.9</v>
      </c>
      <c r="J123">
        <v>0</v>
      </c>
      <c r="K123">
        <v>2124</v>
      </c>
      <c r="L123">
        <v>0</v>
      </c>
      <c r="M123">
        <v>12</v>
      </c>
      <c r="N123">
        <v>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800</v>
      </c>
      <c r="U123">
        <v>300</v>
      </c>
      <c r="V123">
        <v>300</v>
      </c>
      <c r="W123">
        <v>33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3577</v>
      </c>
      <c r="AG123">
        <v>760.9</v>
      </c>
      <c r="AH123">
        <v>28.53</v>
      </c>
      <c r="AI123">
        <v>190.23</v>
      </c>
      <c r="AJ123">
        <v>571</v>
      </c>
      <c r="AK123">
        <v>0</v>
      </c>
      <c r="AL123">
        <v>0</v>
      </c>
      <c r="AM123">
        <v>0</v>
      </c>
      <c r="AN123">
        <v>0</v>
      </c>
      <c r="AO123">
        <v>2</v>
      </c>
      <c r="AP123">
        <v>9</v>
      </c>
      <c r="AQ123">
        <v>0</v>
      </c>
      <c r="AR123" s="6">
        <v>2024.34</v>
      </c>
      <c r="AS123">
        <v>3365</v>
      </c>
      <c r="AT123">
        <v>0</v>
      </c>
      <c r="AU123">
        <v>99275.76</v>
      </c>
      <c r="AV123">
        <v>55000</v>
      </c>
      <c r="AW123">
        <v>14000</v>
      </c>
      <c r="AX123">
        <v>5500</v>
      </c>
      <c r="AY123" s="6">
        <v>0</v>
      </c>
      <c r="AZ123">
        <v>11000</v>
      </c>
      <c r="BA123">
        <v>0</v>
      </c>
      <c r="BB123" s="6">
        <v>17879.88</v>
      </c>
      <c r="BC123">
        <v>0</v>
      </c>
      <c r="BD123">
        <v>0</v>
      </c>
      <c r="BE123">
        <v>0</v>
      </c>
      <c r="BF123">
        <v>0</v>
      </c>
      <c r="BG123">
        <v>102.57</v>
      </c>
      <c r="BH123">
        <v>0</v>
      </c>
      <c r="BI123">
        <f t="shared" si="3"/>
        <v>102.57</v>
      </c>
      <c r="BJ123">
        <f t="shared" si="4"/>
        <v>3365</v>
      </c>
      <c r="BK123">
        <f>_xlfn.IFNA(VLOOKUP(A:A,'11月奖金'!A:Q,17,0),0)</f>
        <v>6116.33</v>
      </c>
      <c r="BL123">
        <f t="shared" si="5"/>
        <v>9481.33</v>
      </c>
    </row>
    <row r="124" spans="1:64" x14ac:dyDescent="0.2">
      <c r="A124">
        <v>9000234</v>
      </c>
      <c r="B124" t="s">
        <v>393</v>
      </c>
      <c r="C124" t="s">
        <v>394</v>
      </c>
      <c r="D124" t="s">
        <v>395</v>
      </c>
      <c r="E124" t="s">
        <v>75</v>
      </c>
      <c r="F124" t="s">
        <v>125</v>
      </c>
      <c r="G124">
        <v>0</v>
      </c>
      <c r="H124">
        <v>0</v>
      </c>
      <c r="I124">
        <v>6.5</v>
      </c>
      <c r="J124">
        <v>0</v>
      </c>
      <c r="K124">
        <v>2340</v>
      </c>
      <c r="L124">
        <v>0</v>
      </c>
      <c r="M124">
        <v>12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800</v>
      </c>
      <c r="U124">
        <v>300</v>
      </c>
      <c r="V124">
        <v>300</v>
      </c>
      <c r="W124">
        <v>33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3785</v>
      </c>
      <c r="AG124">
        <v>908.39</v>
      </c>
      <c r="AH124">
        <v>34.06</v>
      </c>
      <c r="AI124">
        <v>227.1</v>
      </c>
      <c r="AJ124">
        <v>681</v>
      </c>
      <c r="AK124">
        <v>0</v>
      </c>
      <c r="AL124">
        <v>0</v>
      </c>
      <c r="AM124">
        <v>0</v>
      </c>
      <c r="AN124">
        <v>0</v>
      </c>
      <c r="AO124">
        <v>2</v>
      </c>
      <c r="AP124">
        <v>9</v>
      </c>
      <c r="AQ124">
        <v>0</v>
      </c>
      <c r="AR124" s="6">
        <v>1932.45</v>
      </c>
      <c r="AS124">
        <v>3573</v>
      </c>
      <c r="AT124">
        <v>0</v>
      </c>
      <c r="AU124">
        <v>115085.4</v>
      </c>
      <c r="AV124">
        <v>55000</v>
      </c>
      <c r="AW124">
        <v>11000</v>
      </c>
      <c r="AX124">
        <v>11000</v>
      </c>
      <c r="AY124" s="6">
        <v>0</v>
      </c>
      <c r="AZ124">
        <v>11000</v>
      </c>
      <c r="BA124">
        <v>0</v>
      </c>
      <c r="BB124" s="6">
        <v>19041.13</v>
      </c>
      <c r="BC124">
        <v>8044.2699999999904</v>
      </c>
      <c r="BD124">
        <v>241.33</v>
      </c>
      <c r="BE124">
        <v>0</v>
      </c>
      <c r="BF124">
        <v>241.33</v>
      </c>
      <c r="BG124">
        <v>429.65</v>
      </c>
      <c r="BH124">
        <v>0</v>
      </c>
      <c r="BI124">
        <f t="shared" si="3"/>
        <v>429.65</v>
      </c>
      <c r="BJ124">
        <f t="shared" si="4"/>
        <v>3573</v>
      </c>
      <c r="BK124">
        <f>_xlfn.IFNA(VLOOKUP(A:A,'11月奖金'!A:Q,17,0),0)</f>
        <v>7645.41</v>
      </c>
      <c r="BL124">
        <f t="shared" si="5"/>
        <v>11218.41</v>
      </c>
    </row>
    <row r="125" spans="1:64" x14ac:dyDescent="0.2">
      <c r="A125">
        <v>9000235</v>
      </c>
      <c r="B125" t="s">
        <v>396</v>
      </c>
      <c r="C125" t="s">
        <v>397</v>
      </c>
      <c r="D125" t="s">
        <v>398</v>
      </c>
      <c r="E125" t="s">
        <v>75</v>
      </c>
      <c r="F125" t="s">
        <v>125</v>
      </c>
      <c r="G125">
        <v>0</v>
      </c>
      <c r="H125">
        <v>0</v>
      </c>
      <c r="I125">
        <v>5.7</v>
      </c>
      <c r="J125">
        <v>0</v>
      </c>
      <c r="K125">
        <v>2052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800</v>
      </c>
      <c r="U125">
        <v>300</v>
      </c>
      <c r="V125">
        <v>300</v>
      </c>
      <c r="W125">
        <v>33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3485</v>
      </c>
      <c r="AG125">
        <v>599.9</v>
      </c>
      <c r="AH125">
        <v>22.5</v>
      </c>
      <c r="AI125">
        <v>149.97999999999999</v>
      </c>
      <c r="AJ125">
        <v>450</v>
      </c>
      <c r="AK125">
        <v>0</v>
      </c>
      <c r="AL125">
        <v>0</v>
      </c>
      <c r="AM125">
        <v>0</v>
      </c>
      <c r="AN125">
        <v>0</v>
      </c>
      <c r="AO125">
        <v>2</v>
      </c>
      <c r="AP125">
        <v>9</v>
      </c>
      <c r="AQ125">
        <v>0</v>
      </c>
      <c r="AR125" s="6">
        <v>2260.62</v>
      </c>
      <c r="AS125">
        <v>3273</v>
      </c>
      <c r="AT125">
        <v>0</v>
      </c>
      <c r="AU125">
        <v>97375.15</v>
      </c>
      <c r="AV125">
        <v>55000</v>
      </c>
      <c r="AW125">
        <v>0</v>
      </c>
      <c r="AX125">
        <v>0</v>
      </c>
      <c r="AY125" s="6">
        <v>0</v>
      </c>
      <c r="AZ125">
        <v>0</v>
      </c>
      <c r="BA125">
        <v>0</v>
      </c>
      <c r="BB125" s="6">
        <v>13607.81</v>
      </c>
      <c r="BC125">
        <v>28767.34</v>
      </c>
      <c r="BD125">
        <v>863.02</v>
      </c>
      <c r="BE125">
        <v>0</v>
      </c>
      <c r="BF125">
        <v>863.02</v>
      </c>
      <c r="BG125">
        <v>951.5</v>
      </c>
      <c r="BH125">
        <v>0</v>
      </c>
      <c r="BI125">
        <f t="shared" si="3"/>
        <v>951.5</v>
      </c>
      <c r="BJ125">
        <f t="shared" si="4"/>
        <v>3273</v>
      </c>
      <c r="BK125">
        <f>_xlfn.IFNA(VLOOKUP(A:A,'11月奖金'!A:Q,17,0),0)</f>
        <v>6116.33</v>
      </c>
      <c r="BL125">
        <f t="shared" si="5"/>
        <v>9389.33</v>
      </c>
    </row>
    <row r="126" spans="1:64" x14ac:dyDescent="0.2">
      <c r="A126">
        <v>9000236</v>
      </c>
      <c r="B126" t="s">
        <v>399</v>
      </c>
      <c r="C126" t="s">
        <v>400</v>
      </c>
      <c r="D126" t="s">
        <v>401</v>
      </c>
      <c r="E126" t="s">
        <v>75</v>
      </c>
      <c r="F126" t="s">
        <v>125</v>
      </c>
      <c r="G126">
        <v>0</v>
      </c>
      <c r="H126">
        <v>0</v>
      </c>
      <c r="I126">
        <v>5.7</v>
      </c>
      <c r="J126">
        <v>0</v>
      </c>
      <c r="K126">
        <v>2052</v>
      </c>
      <c r="L126">
        <v>0</v>
      </c>
      <c r="M126">
        <v>12</v>
      </c>
      <c r="N126">
        <v>12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800</v>
      </c>
      <c r="U126">
        <v>300</v>
      </c>
      <c r="V126">
        <v>300</v>
      </c>
      <c r="W126">
        <v>33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3509</v>
      </c>
      <c r="AG126">
        <v>755.19</v>
      </c>
      <c r="AH126">
        <v>28.32</v>
      </c>
      <c r="AI126">
        <v>188.8</v>
      </c>
      <c r="AJ126">
        <v>566</v>
      </c>
      <c r="AK126">
        <v>0</v>
      </c>
      <c r="AL126">
        <v>0</v>
      </c>
      <c r="AM126">
        <v>0</v>
      </c>
      <c r="AN126">
        <v>0</v>
      </c>
      <c r="AO126">
        <v>2</v>
      </c>
      <c r="AP126">
        <v>9</v>
      </c>
      <c r="AQ126">
        <v>0</v>
      </c>
      <c r="AR126" s="6">
        <v>1968.69</v>
      </c>
      <c r="AS126">
        <v>3297</v>
      </c>
      <c r="AT126">
        <v>0</v>
      </c>
      <c r="AU126">
        <v>97767.5</v>
      </c>
      <c r="AV126">
        <v>55000</v>
      </c>
      <c r="AW126">
        <v>0</v>
      </c>
      <c r="AX126">
        <v>0</v>
      </c>
      <c r="AY126" s="6">
        <v>0</v>
      </c>
      <c r="AZ126">
        <v>0</v>
      </c>
      <c r="BA126">
        <v>0</v>
      </c>
      <c r="BB126" s="6">
        <v>17427.13</v>
      </c>
      <c r="BC126">
        <v>25340.37</v>
      </c>
      <c r="BD126">
        <v>760.21</v>
      </c>
      <c r="BE126">
        <v>0</v>
      </c>
      <c r="BF126">
        <v>760.21</v>
      </c>
      <c r="BG126">
        <v>857.45</v>
      </c>
      <c r="BH126">
        <v>0</v>
      </c>
      <c r="BI126">
        <f t="shared" si="3"/>
        <v>857.45</v>
      </c>
      <c r="BJ126">
        <f t="shared" si="4"/>
        <v>3297</v>
      </c>
      <c r="BK126">
        <f>_xlfn.IFNA(VLOOKUP(A:A,'11月奖金'!A:Q,17,0),0)</f>
        <v>6616.33</v>
      </c>
      <c r="BL126">
        <f t="shared" si="5"/>
        <v>9913.33</v>
      </c>
    </row>
    <row r="127" spans="1:64" x14ac:dyDescent="0.2">
      <c r="A127">
        <v>9000241</v>
      </c>
      <c r="B127" t="s">
        <v>402</v>
      </c>
      <c r="C127" t="s">
        <v>403</v>
      </c>
      <c r="D127" t="s">
        <v>404</v>
      </c>
      <c r="E127" t="s">
        <v>75</v>
      </c>
      <c r="F127" t="s">
        <v>105</v>
      </c>
      <c r="G127">
        <v>0</v>
      </c>
      <c r="H127">
        <v>0</v>
      </c>
      <c r="I127">
        <v>5.9</v>
      </c>
      <c r="J127">
        <v>0</v>
      </c>
      <c r="K127">
        <v>2124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800</v>
      </c>
      <c r="U127">
        <v>100</v>
      </c>
      <c r="V127">
        <v>300</v>
      </c>
      <c r="W127">
        <v>33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3357</v>
      </c>
      <c r="AG127">
        <v>548.69000000000005</v>
      </c>
      <c r="AH127">
        <v>20.58</v>
      </c>
      <c r="AI127">
        <v>137.16999999999999</v>
      </c>
      <c r="AJ127">
        <v>412</v>
      </c>
      <c r="AK127">
        <v>0</v>
      </c>
      <c r="AL127">
        <v>0</v>
      </c>
      <c r="AM127">
        <v>0</v>
      </c>
      <c r="AN127">
        <v>0</v>
      </c>
      <c r="AO127">
        <v>2</v>
      </c>
      <c r="AP127">
        <v>9</v>
      </c>
      <c r="AQ127">
        <v>0</v>
      </c>
      <c r="AR127" s="6">
        <v>2236.56</v>
      </c>
      <c r="AS127">
        <v>3285</v>
      </c>
      <c r="AT127">
        <v>0</v>
      </c>
      <c r="AU127">
        <v>87720.05</v>
      </c>
      <c r="AV127">
        <v>55000</v>
      </c>
      <c r="AW127">
        <v>11000</v>
      </c>
      <c r="AX127">
        <v>0</v>
      </c>
      <c r="AY127" s="6">
        <v>0</v>
      </c>
      <c r="AZ127">
        <v>11000</v>
      </c>
      <c r="BA127">
        <v>0</v>
      </c>
      <c r="BB127" s="6">
        <v>11720.93</v>
      </c>
      <c r="BC127">
        <v>0</v>
      </c>
      <c r="BD127">
        <v>0</v>
      </c>
      <c r="BE127">
        <v>0</v>
      </c>
      <c r="BF127">
        <v>0</v>
      </c>
      <c r="BG127">
        <v>114.98</v>
      </c>
      <c r="BH127">
        <v>0</v>
      </c>
      <c r="BI127">
        <f t="shared" si="3"/>
        <v>114.98</v>
      </c>
      <c r="BJ127">
        <f t="shared" si="4"/>
        <v>3285</v>
      </c>
      <c r="BK127">
        <f>_xlfn.IFNA(VLOOKUP(A:A,'11月奖金'!A:Q,17,0),0)</f>
        <v>5181.8900000000003</v>
      </c>
      <c r="BL127">
        <f t="shared" si="5"/>
        <v>8466.89</v>
      </c>
    </row>
    <row r="128" spans="1:64" x14ac:dyDescent="0.2">
      <c r="A128">
        <v>9000243</v>
      </c>
      <c r="B128" t="s">
        <v>405</v>
      </c>
      <c r="C128" t="s">
        <v>406</v>
      </c>
      <c r="D128" t="s">
        <v>407</v>
      </c>
      <c r="E128" t="s">
        <v>75</v>
      </c>
      <c r="F128" t="s">
        <v>125</v>
      </c>
      <c r="G128">
        <v>0</v>
      </c>
      <c r="H128">
        <v>0</v>
      </c>
      <c r="I128">
        <v>6.9</v>
      </c>
      <c r="J128">
        <v>0</v>
      </c>
      <c r="K128">
        <v>2484</v>
      </c>
      <c r="L128">
        <v>0</v>
      </c>
      <c r="M128">
        <v>12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800</v>
      </c>
      <c r="U128">
        <v>300</v>
      </c>
      <c r="V128">
        <v>300</v>
      </c>
      <c r="W128">
        <v>33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3929</v>
      </c>
      <c r="AG128">
        <v>909.82</v>
      </c>
      <c r="AH128">
        <v>34.119999999999997</v>
      </c>
      <c r="AI128">
        <v>227.46</v>
      </c>
      <c r="AJ128">
        <v>682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 s="6">
        <v>2075.6</v>
      </c>
      <c r="AS128">
        <v>3719</v>
      </c>
      <c r="AT128">
        <v>0</v>
      </c>
      <c r="AU128">
        <v>120020.89</v>
      </c>
      <c r="AV128">
        <v>55000</v>
      </c>
      <c r="AW128">
        <v>11000</v>
      </c>
      <c r="AX128">
        <v>11000</v>
      </c>
      <c r="AY128" s="6">
        <v>0</v>
      </c>
      <c r="AZ128">
        <v>11000</v>
      </c>
      <c r="BA128">
        <v>0</v>
      </c>
      <c r="BB128" s="6">
        <v>22331.31</v>
      </c>
      <c r="BC128">
        <v>9689.5800000000017</v>
      </c>
      <c r="BD128">
        <v>290.69</v>
      </c>
      <c r="BE128">
        <v>0</v>
      </c>
      <c r="BF128">
        <v>290.69</v>
      </c>
      <c r="BG128">
        <v>474.72</v>
      </c>
      <c r="BH128">
        <v>0</v>
      </c>
      <c r="BI128">
        <f t="shared" si="3"/>
        <v>474.72</v>
      </c>
      <c r="BJ128">
        <f t="shared" si="4"/>
        <v>3719</v>
      </c>
      <c r="BK128">
        <f>_xlfn.IFNA(VLOOKUP(A:A,'11月奖金'!A:Q,17,0),0)</f>
        <v>7645.41</v>
      </c>
      <c r="BL128">
        <f t="shared" si="5"/>
        <v>11364.41</v>
      </c>
    </row>
    <row r="129" spans="1:64" x14ac:dyDescent="0.2">
      <c r="A129">
        <v>9000247</v>
      </c>
      <c r="B129" t="s">
        <v>408</v>
      </c>
      <c r="C129" t="s">
        <v>409</v>
      </c>
      <c r="D129" t="s">
        <v>410</v>
      </c>
      <c r="E129" t="s">
        <v>71</v>
      </c>
      <c r="F129" t="s">
        <v>105</v>
      </c>
      <c r="G129">
        <v>0</v>
      </c>
      <c r="H129">
        <v>0</v>
      </c>
      <c r="I129">
        <v>6.9</v>
      </c>
      <c r="J129">
        <v>0</v>
      </c>
      <c r="K129">
        <v>2484</v>
      </c>
      <c r="L129">
        <v>685.24</v>
      </c>
      <c r="M129">
        <v>49</v>
      </c>
      <c r="N129">
        <v>64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800</v>
      </c>
      <c r="U129">
        <v>100</v>
      </c>
      <c r="V129">
        <v>300</v>
      </c>
      <c r="W129">
        <v>33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4515.24</v>
      </c>
      <c r="AG129">
        <v>813.3</v>
      </c>
      <c r="AH129">
        <v>30.5</v>
      </c>
      <c r="AI129">
        <v>203.33</v>
      </c>
      <c r="AJ129">
        <v>610</v>
      </c>
      <c r="AK129">
        <v>0</v>
      </c>
      <c r="AL129">
        <v>0</v>
      </c>
      <c r="AM129">
        <v>0</v>
      </c>
      <c r="AN129">
        <v>0</v>
      </c>
      <c r="AO129">
        <v>2</v>
      </c>
      <c r="AP129">
        <v>9</v>
      </c>
      <c r="AQ129">
        <v>0</v>
      </c>
      <c r="AR129" s="6">
        <v>2856.11</v>
      </c>
      <c r="AS129">
        <v>4443.24</v>
      </c>
      <c r="AT129">
        <v>0</v>
      </c>
      <c r="AU129">
        <v>103683.47</v>
      </c>
      <c r="AV129">
        <v>55000</v>
      </c>
      <c r="AW129">
        <v>11000</v>
      </c>
      <c r="AX129">
        <v>11000</v>
      </c>
      <c r="AY129" s="6">
        <v>0</v>
      </c>
      <c r="AZ129">
        <v>0</v>
      </c>
      <c r="BA129">
        <v>0</v>
      </c>
      <c r="BB129" s="6">
        <v>18911.75</v>
      </c>
      <c r="BC129">
        <v>7771.7200000000012</v>
      </c>
      <c r="BD129">
        <v>233.15</v>
      </c>
      <c r="BE129">
        <v>0</v>
      </c>
      <c r="BF129">
        <v>233.15</v>
      </c>
      <c r="BG129">
        <v>359.57</v>
      </c>
      <c r="BH129">
        <v>0</v>
      </c>
      <c r="BI129">
        <f t="shared" si="3"/>
        <v>359.57</v>
      </c>
      <c r="BJ129">
        <f t="shared" si="4"/>
        <v>4443.24</v>
      </c>
      <c r="BK129">
        <f>_xlfn.IFNA(VLOOKUP(A:A,'11月奖金'!A:Q,17,0),0)</f>
        <v>6116.94</v>
      </c>
      <c r="BL129">
        <f t="shared" si="5"/>
        <v>10560.18</v>
      </c>
    </row>
    <row r="130" spans="1:64" x14ac:dyDescent="0.2">
      <c r="A130">
        <v>9000248</v>
      </c>
      <c r="B130" t="s">
        <v>411</v>
      </c>
      <c r="C130" t="s">
        <v>412</v>
      </c>
      <c r="D130" t="s">
        <v>413</v>
      </c>
      <c r="E130" t="s">
        <v>71</v>
      </c>
      <c r="F130" t="s">
        <v>125</v>
      </c>
      <c r="G130">
        <v>0</v>
      </c>
      <c r="H130">
        <v>0</v>
      </c>
      <c r="I130">
        <v>6.3</v>
      </c>
      <c r="J130">
        <v>0</v>
      </c>
      <c r="K130">
        <v>2268</v>
      </c>
      <c r="L130">
        <v>0</v>
      </c>
      <c r="M130">
        <v>12</v>
      </c>
      <c r="N130">
        <v>16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800</v>
      </c>
      <c r="U130">
        <v>300</v>
      </c>
      <c r="V130">
        <v>300</v>
      </c>
      <c r="W130">
        <v>33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3729</v>
      </c>
      <c r="AG130">
        <v>731.22</v>
      </c>
      <c r="AH130">
        <v>27.42</v>
      </c>
      <c r="AI130">
        <v>182.81</v>
      </c>
      <c r="AJ130">
        <v>548</v>
      </c>
      <c r="AK130">
        <v>0</v>
      </c>
      <c r="AL130">
        <v>0</v>
      </c>
      <c r="AM130">
        <v>0</v>
      </c>
      <c r="AN130">
        <v>0</v>
      </c>
      <c r="AO130">
        <v>2</v>
      </c>
      <c r="AP130">
        <v>9</v>
      </c>
      <c r="AQ130">
        <v>0</v>
      </c>
      <c r="AR130" s="6">
        <v>2237.5500000000002</v>
      </c>
      <c r="AS130">
        <v>3517</v>
      </c>
      <c r="AT130">
        <v>0</v>
      </c>
      <c r="AU130">
        <v>98976.67</v>
      </c>
      <c r="AV130">
        <v>55000</v>
      </c>
      <c r="AW130">
        <v>11000</v>
      </c>
      <c r="AX130">
        <v>11000</v>
      </c>
      <c r="AY130" s="6">
        <v>0</v>
      </c>
      <c r="AZ130">
        <v>6000</v>
      </c>
      <c r="BA130">
        <v>0</v>
      </c>
      <c r="BB130" s="6">
        <v>14330.44</v>
      </c>
      <c r="BC130">
        <v>1646.23</v>
      </c>
      <c r="BD130">
        <v>49.39</v>
      </c>
      <c r="BE130">
        <v>0</v>
      </c>
      <c r="BF130">
        <v>49.39</v>
      </c>
      <c r="BG130">
        <v>198.56</v>
      </c>
      <c r="BH130">
        <v>0</v>
      </c>
      <c r="BI130">
        <f t="shared" si="3"/>
        <v>198.56</v>
      </c>
      <c r="BJ130">
        <f t="shared" si="4"/>
        <v>3517</v>
      </c>
      <c r="BK130">
        <f>_xlfn.IFNA(VLOOKUP(A:A,'11月奖金'!A:Q,17,0),0)</f>
        <v>6116.94</v>
      </c>
      <c r="BL130">
        <f t="shared" si="5"/>
        <v>9633.9399999999987</v>
      </c>
    </row>
    <row r="131" spans="1:64" x14ac:dyDescent="0.2">
      <c r="A131">
        <v>9000249</v>
      </c>
      <c r="B131" t="s">
        <v>414</v>
      </c>
      <c r="C131" t="s">
        <v>415</v>
      </c>
      <c r="D131" t="s">
        <v>416</v>
      </c>
      <c r="E131" t="s">
        <v>71</v>
      </c>
      <c r="F131" t="s">
        <v>125</v>
      </c>
      <c r="G131">
        <v>0</v>
      </c>
      <c r="H131">
        <v>0</v>
      </c>
      <c r="I131">
        <v>6.9</v>
      </c>
      <c r="J131">
        <v>0</v>
      </c>
      <c r="K131">
        <v>2484</v>
      </c>
      <c r="L131">
        <v>0</v>
      </c>
      <c r="M131">
        <v>104</v>
      </c>
      <c r="N131">
        <v>80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800</v>
      </c>
      <c r="U131">
        <v>300</v>
      </c>
      <c r="V131">
        <v>300</v>
      </c>
      <c r="W131">
        <v>33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4101</v>
      </c>
      <c r="AG131">
        <v>858.85</v>
      </c>
      <c r="AH131">
        <v>32.21</v>
      </c>
      <c r="AI131">
        <v>214.71</v>
      </c>
      <c r="AJ131">
        <v>644</v>
      </c>
      <c r="AK131">
        <v>0</v>
      </c>
      <c r="AL131">
        <v>0</v>
      </c>
      <c r="AM131">
        <v>0</v>
      </c>
      <c r="AN131">
        <v>0</v>
      </c>
      <c r="AO131">
        <v>2</v>
      </c>
      <c r="AP131">
        <v>9</v>
      </c>
      <c r="AQ131">
        <v>0</v>
      </c>
      <c r="AR131" s="6">
        <v>2349.23</v>
      </c>
      <c r="AS131">
        <v>3889</v>
      </c>
      <c r="AT131">
        <v>0</v>
      </c>
      <c r="AU131">
        <v>118660.15</v>
      </c>
      <c r="AV131">
        <v>55000</v>
      </c>
      <c r="AW131">
        <v>11000</v>
      </c>
      <c r="AX131">
        <v>0</v>
      </c>
      <c r="AY131" s="6">
        <v>0</v>
      </c>
      <c r="AZ131">
        <v>11000</v>
      </c>
      <c r="BA131">
        <v>0</v>
      </c>
      <c r="BB131" s="6">
        <v>17786.759999999998</v>
      </c>
      <c r="BC131">
        <v>23873.39</v>
      </c>
      <c r="BD131">
        <v>716.2</v>
      </c>
      <c r="BE131">
        <v>0</v>
      </c>
      <c r="BF131">
        <v>716.2</v>
      </c>
      <c r="BG131">
        <v>862.02</v>
      </c>
      <c r="BH131">
        <v>0</v>
      </c>
      <c r="BI131">
        <f t="shared" si="3"/>
        <v>862.02</v>
      </c>
      <c r="BJ131">
        <f t="shared" si="4"/>
        <v>3889</v>
      </c>
      <c r="BK131">
        <f>_xlfn.IFNA(VLOOKUP(A:A,'11月奖金'!A:Q,17,0),0)</f>
        <v>7646.16</v>
      </c>
      <c r="BL131">
        <f t="shared" si="5"/>
        <v>11535.16</v>
      </c>
    </row>
    <row r="132" spans="1:64" x14ac:dyDescent="0.2">
      <c r="A132">
        <v>9000250</v>
      </c>
      <c r="B132" t="s">
        <v>417</v>
      </c>
      <c r="C132" t="s">
        <v>418</v>
      </c>
      <c r="D132" t="s">
        <v>419</v>
      </c>
      <c r="E132" t="s">
        <v>71</v>
      </c>
      <c r="F132" t="s">
        <v>105</v>
      </c>
      <c r="G132">
        <v>0</v>
      </c>
      <c r="H132">
        <v>0</v>
      </c>
      <c r="I132">
        <v>5.9</v>
      </c>
      <c r="J132">
        <v>0</v>
      </c>
      <c r="K132">
        <v>2124</v>
      </c>
      <c r="L132">
        <v>878.9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800</v>
      </c>
      <c r="U132">
        <v>100</v>
      </c>
      <c r="V132">
        <v>300</v>
      </c>
      <c r="W132">
        <v>33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4235.8999999999996</v>
      </c>
      <c r="AG132">
        <v>581.09</v>
      </c>
      <c r="AH132">
        <v>21.79</v>
      </c>
      <c r="AI132">
        <v>145.27000000000001</v>
      </c>
      <c r="AJ132">
        <v>436</v>
      </c>
      <c r="AK132">
        <v>0</v>
      </c>
      <c r="AL132">
        <v>0</v>
      </c>
      <c r="AM132">
        <v>0</v>
      </c>
      <c r="AN132">
        <v>0</v>
      </c>
      <c r="AO132">
        <v>2</v>
      </c>
      <c r="AP132">
        <v>9</v>
      </c>
      <c r="AQ132">
        <v>0</v>
      </c>
      <c r="AR132" s="6">
        <v>3049.75</v>
      </c>
      <c r="AS132">
        <v>4163.8999999999996</v>
      </c>
      <c r="AT132">
        <v>0</v>
      </c>
      <c r="AU132">
        <v>89024.099999999991</v>
      </c>
      <c r="AV132">
        <v>55000</v>
      </c>
      <c r="AW132">
        <v>0</v>
      </c>
      <c r="AX132">
        <v>0</v>
      </c>
      <c r="AY132" s="6">
        <v>0</v>
      </c>
      <c r="AZ132">
        <v>0</v>
      </c>
      <c r="BA132">
        <v>0</v>
      </c>
      <c r="BB132" s="6">
        <v>11481.74</v>
      </c>
      <c r="BC132">
        <v>22542.35999999999</v>
      </c>
      <c r="BD132">
        <v>676.27</v>
      </c>
      <c r="BE132">
        <v>0</v>
      </c>
      <c r="BF132">
        <v>676.27</v>
      </c>
      <c r="BG132">
        <v>736.88</v>
      </c>
      <c r="BH132">
        <v>0</v>
      </c>
      <c r="BI132">
        <f t="shared" ref="BI132:BI195" si="6">BH132+BG132</f>
        <v>736.88</v>
      </c>
      <c r="BJ132">
        <f t="shared" ref="BJ132:BJ195" si="7">AF132-0.7*U132-AO132+AT132</f>
        <v>4163.8999999999996</v>
      </c>
      <c r="BK132">
        <f>_xlfn.IFNA(VLOOKUP(A:A,'11月奖金'!A:Q,17,0),0)</f>
        <v>5182.41</v>
      </c>
      <c r="BL132">
        <f t="shared" ref="BL132:BL195" si="8">BJ132+BK132</f>
        <v>9346.31</v>
      </c>
    </row>
    <row r="133" spans="1:64" x14ac:dyDescent="0.2">
      <c r="A133">
        <v>9000251</v>
      </c>
      <c r="B133" t="s">
        <v>420</v>
      </c>
      <c r="C133" t="s">
        <v>421</v>
      </c>
      <c r="D133" t="s">
        <v>422</v>
      </c>
      <c r="E133" t="s">
        <v>71</v>
      </c>
      <c r="F133" t="s">
        <v>125</v>
      </c>
      <c r="G133">
        <v>0</v>
      </c>
      <c r="H133">
        <v>0</v>
      </c>
      <c r="I133">
        <v>5.9</v>
      </c>
      <c r="J133">
        <v>0</v>
      </c>
      <c r="K133">
        <v>2124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7</v>
      </c>
      <c r="S133">
        <v>0</v>
      </c>
      <c r="T133">
        <v>800</v>
      </c>
      <c r="U133">
        <v>300</v>
      </c>
      <c r="V133">
        <v>300</v>
      </c>
      <c r="W133">
        <v>33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3564</v>
      </c>
      <c r="AG133">
        <v>719.7</v>
      </c>
      <c r="AH133">
        <v>26.99</v>
      </c>
      <c r="AI133">
        <v>179.93</v>
      </c>
      <c r="AJ133">
        <v>540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9</v>
      </c>
      <c r="AQ133">
        <v>0</v>
      </c>
      <c r="AR133" s="6">
        <v>2095.38</v>
      </c>
      <c r="AS133">
        <v>3382</v>
      </c>
      <c r="AT133">
        <v>30</v>
      </c>
      <c r="AU133">
        <v>96398.89</v>
      </c>
      <c r="AV133">
        <v>55000</v>
      </c>
      <c r="AW133">
        <v>11000</v>
      </c>
      <c r="AX133">
        <v>0</v>
      </c>
      <c r="AY133" s="6">
        <v>0</v>
      </c>
      <c r="AZ133">
        <v>11000</v>
      </c>
      <c r="BA133">
        <v>0</v>
      </c>
      <c r="BB133" s="6">
        <v>10983.85</v>
      </c>
      <c r="BC133">
        <v>8415.0400000000009</v>
      </c>
      <c r="BD133">
        <v>252.45</v>
      </c>
      <c r="BE133">
        <v>0</v>
      </c>
      <c r="BF133">
        <v>252.45</v>
      </c>
      <c r="BG133">
        <v>404.99</v>
      </c>
      <c r="BH133">
        <v>0</v>
      </c>
      <c r="BI133">
        <f t="shared" si="6"/>
        <v>404.99</v>
      </c>
      <c r="BJ133">
        <f t="shared" si="7"/>
        <v>3382</v>
      </c>
      <c r="BK133">
        <f>_xlfn.IFNA(VLOOKUP(A:A,'11月奖金'!A:Q,17,0),0)</f>
        <v>6616.94</v>
      </c>
      <c r="BL133">
        <f t="shared" si="8"/>
        <v>9998.9399999999987</v>
      </c>
    </row>
    <row r="134" spans="1:64" x14ac:dyDescent="0.2">
      <c r="A134">
        <v>9000252</v>
      </c>
      <c r="B134" t="s">
        <v>423</v>
      </c>
      <c r="C134" t="s">
        <v>424</v>
      </c>
      <c r="D134" t="s">
        <v>425</v>
      </c>
      <c r="E134" t="s">
        <v>426</v>
      </c>
      <c r="F134" t="s">
        <v>125</v>
      </c>
      <c r="G134">
        <v>0</v>
      </c>
      <c r="H134">
        <v>0</v>
      </c>
      <c r="I134">
        <v>6.7</v>
      </c>
      <c r="J134">
        <v>0</v>
      </c>
      <c r="K134">
        <v>2412</v>
      </c>
      <c r="L134">
        <v>0</v>
      </c>
      <c r="M134">
        <v>62</v>
      </c>
      <c r="N134">
        <v>56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800</v>
      </c>
      <c r="U134">
        <v>300</v>
      </c>
      <c r="V134">
        <v>300</v>
      </c>
      <c r="W134">
        <v>33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3963</v>
      </c>
      <c r="AG134">
        <v>963.59</v>
      </c>
      <c r="AH134">
        <v>36.130000000000003</v>
      </c>
      <c r="AI134">
        <v>240.9</v>
      </c>
      <c r="AJ134">
        <v>723</v>
      </c>
      <c r="AK134">
        <v>0</v>
      </c>
      <c r="AL134">
        <v>0</v>
      </c>
      <c r="AM134">
        <v>0</v>
      </c>
      <c r="AN134">
        <v>0</v>
      </c>
      <c r="AO134">
        <v>2</v>
      </c>
      <c r="AP134">
        <v>9</v>
      </c>
      <c r="AQ134">
        <v>0</v>
      </c>
      <c r="AR134" s="6">
        <v>1997.38</v>
      </c>
      <c r="AS134">
        <v>3751</v>
      </c>
      <c r="AT134">
        <v>0</v>
      </c>
      <c r="AU134">
        <v>118317.24</v>
      </c>
      <c r="AV134">
        <v>55000</v>
      </c>
      <c r="AW134">
        <v>0</v>
      </c>
      <c r="AX134">
        <v>7326</v>
      </c>
      <c r="AY134" s="6">
        <v>0</v>
      </c>
      <c r="AZ134">
        <v>0</v>
      </c>
      <c r="BA134">
        <v>0</v>
      </c>
      <c r="BB134" s="6">
        <v>22160.36</v>
      </c>
      <c r="BC134">
        <v>33830.879999999997</v>
      </c>
      <c r="BD134">
        <v>1014.93</v>
      </c>
      <c r="BE134">
        <v>0</v>
      </c>
      <c r="BF134">
        <v>1014.93</v>
      </c>
      <c r="BG134">
        <v>1250.95</v>
      </c>
      <c r="BH134">
        <v>0</v>
      </c>
      <c r="BI134">
        <f t="shared" si="6"/>
        <v>1250.95</v>
      </c>
      <c r="BJ134">
        <f t="shared" si="7"/>
        <v>3751</v>
      </c>
      <c r="BK134">
        <f>_xlfn.IFNA(VLOOKUP(A:A,'11月奖金'!A:Q,17,0),0)</f>
        <v>7751.56</v>
      </c>
      <c r="BL134">
        <f t="shared" si="8"/>
        <v>11502.560000000001</v>
      </c>
    </row>
    <row r="135" spans="1:64" x14ac:dyDescent="0.2">
      <c r="A135">
        <v>9000253</v>
      </c>
      <c r="B135" t="s">
        <v>427</v>
      </c>
      <c r="C135" t="s">
        <v>428</v>
      </c>
      <c r="D135" t="s">
        <v>429</v>
      </c>
      <c r="E135" t="s">
        <v>363</v>
      </c>
      <c r="F135" t="s">
        <v>105</v>
      </c>
      <c r="G135">
        <v>0</v>
      </c>
      <c r="H135">
        <v>0</v>
      </c>
      <c r="I135">
        <v>5.9</v>
      </c>
      <c r="J135">
        <v>0</v>
      </c>
      <c r="K135">
        <v>2124</v>
      </c>
      <c r="L135">
        <v>0</v>
      </c>
      <c r="M135">
        <v>24</v>
      </c>
      <c r="N135">
        <v>32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800</v>
      </c>
      <c r="U135">
        <v>300</v>
      </c>
      <c r="V135">
        <v>300</v>
      </c>
      <c r="W135">
        <v>33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3613</v>
      </c>
      <c r="AG135">
        <v>624.88</v>
      </c>
      <c r="AH135">
        <v>23.43</v>
      </c>
      <c r="AI135">
        <v>156.22</v>
      </c>
      <c r="AJ135">
        <v>469</v>
      </c>
      <c r="AK135">
        <v>0</v>
      </c>
      <c r="AL135">
        <v>0</v>
      </c>
      <c r="AM135">
        <v>0</v>
      </c>
      <c r="AN135">
        <v>0</v>
      </c>
      <c r="AO135">
        <v>2</v>
      </c>
      <c r="AP135">
        <v>9</v>
      </c>
      <c r="AQ135">
        <v>0</v>
      </c>
      <c r="AR135" s="6">
        <v>2337.4699999999998</v>
      </c>
      <c r="AS135">
        <v>3401</v>
      </c>
      <c r="AT135">
        <v>0</v>
      </c>
      <c r="AU135">
        <v>87573.38</v>
      </c>
      <c r="AV135">
        <v>55000</v>
      </c>
      <c r="AW135">
        <v>11000</v>
      </c>
      <c r="AX135">
        <v>11000</v>
      </c>
      <c r="AY135" s="6">
        <v>0</v>
      </c>
      <c r="AZ135">
        <v>11000</v>
      </c>
      <c r="BA135">
        <v>0</v>
      </c>
      <c r="BB135" s="6">
        <v>14054.54</v>
      </c>
      <c r="BC135">
        <v>0</v>
      </c>
      <c r="BD135">
        <v>0</v>
      </c>
      <c r="BE135">
        <v>0</v>
      </c>
      <c r="BF135">
        <v>0</v>
      </c>
      <c r="BG135">
        <v>84.98</v>
      </c>
      <c r="BH135">
        <v>0</v>
      </c>
      <c r="BI135">
        <f t="shared" si="6"/>
        <v>84.98</v>
      </c>
      <c r="BJ135">
        <f t="shared" si="7"/>
        <v>3401</v>
      </c>
      <c r="BK135">
        <f>_xlfn.IFNA(VLOOKUP(A:A,'11月奖金'!A:Q,17,0),0)</f>
        <v>5167.1899999999996</v>
      </c>
      <c r="BL135">
        <f t="shared" si="8"/>
        <v>8568.1899999999987</v>
      </c>
    </row>
    <row r="136" spans="1:64" x14ac:dyDescent="0.2">
      <c r="A136">
        <v>9000254</v>
      </c>
      <c r="B136" t="s">
        <v>430</v>
      </c>
      <c r="C136" t="s">
        <v>431</v>
      </c>
      <c r="D136" t="s">
        <v>432</v>
      </c>
      <c r="E136" t="s">
        <v>71</v>
      </c>
      <c r="F136" t="s">
        <v>105</v>
      </c>
      <c r="G136">
        <v>0</v>
      </c>
      <c r="H136">
        <v>0</v>
      </c>
      <c r="I136">
        <v>6.7</v>
      </c>
      <c r="J136">
        <v>0</v>
      </c>
      <c r="K136">
        <v>2412</v>
      </c>
      <c r="L136">
        <v>0</v>
      </c>
      <c r="M136">
        <v>49</v>
      </c>
      <c r="N136">
        <v>0</v>
      </c>
      <c r="O136">
        <v>0</v>
      </c>
      <c r="P136">
        <v>0</v>
      </c>
      <c r="Q136">
        <v>0</v>
      </c>
      <c r="R136">
        <v>7</v>
      </c>
      <c r="S136">
        <v>0</v>
      </c>
      <c r="T136">
        <v>800</v>
      </c>
      <c r="U136">
        <v>100</v>
      </c>
      <c r="V136">
        <v>300</v>
      </c>
      <c r="W136">
        <v>33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3701</v>
      </c>
      <c r="AG136">
        <v>796.38</v>
      </c>
      <c r="AH136">
        <v>29.86</v>
      </c>
      <c r="AI136">
        <v>199.09</v>
      </c>
      <c r="AJ136">
        <v>597</v>
      </c>
      <c r="AK136">
        <v>0</v>
      </c>
      <c r="AL136">
        <v>0</v>
      </c>
      <c r="AM136">
        <v>0</v>
      </c>
      <c r="AN136">
        <v>0</v>
      </c>
      <c r="AO136">
        <v>2</v>
      </c>
      <c r="AP136">
        <v>9</v>
      </c>
      <c r="AQ136">
        <v>0</v>
      </c>
      <c r="AR136" s="6">
        <v>2076.67</v>
      </c>
      <c r="AS136">
        <v>3659</v>
      </c>
      <c r="AT136">
        <v>30</v>
      </c>
      <c r="AU136">
        <v>100164.61</v>
      </c>
      <c r="AV136">
        <v>55000</v>
      </c>
      <c r="AW136">
        <v>0</v>
      </c>
      <c r="AX136">
        <v>11000</v>
      </c>
      <c r="AY136" s="6">
        <v>0</v>
      </c>
      <c r="AZ136">
        <v>0</v>
      </c>
      <c r="BA136">
        <v>0</v>
      </c>
      <c r="BB136" s="6">
        <v>15394.47</v>
      </c>
      <c r="BC136">
        <v>18770.14</v>
      </c>
      <c r="BD136">
        <v>563.1</v>
      </c>
      <c r="BE136">
        <v>0</v>
      </c>
      <c r="BF136">
        <v>563.1</v>
      </c>
      <c r="BG136">
        <v>682</v>
      </c>
      <c r="BH136">
        <v>0</v>
      </c>
      <c r="BI136">
        <f t="shared" si="6"/>
        <v>682</v>
      </c>
      <c r="BJ136">
        <f t="shared" si="7"/>
        <v>3659</v>
      </c>
      <c r="BK136">
        <f>_xlfn.IFNA(VLOOKUP(A:A,'11月奖金'!A:Q,17,0),0)</f>
        <v>6116.94</v>
      </c>
      <c r="BL136">
        <f t="shared" si="8"/>
        <v>9775.9399999999987</v>
      </c>
    </row>
    <row r="137" spans="1:64" x14ac:dyDescent="0.2">
      <c r="A137">
        <v>9000255</v>
      </c>
      <c r="B137" t="s">
        <v>433</v>
      </c>
      <c r="C137" t="s">
        <v>434</v>
      </c>
      <c r="D137" t="s">
        <v>435</v>
      </c>
      <c r="E137" t="s">
        <v>75</v>
      </c>
      <c r="F137" t="s">
        <v>125</v>
      </c>
      <c r="G137">
        <v>0</v>
      </c>
      <c r="H137">
        <v>0</v>
      </c>
      <c r="I137">
        <v>6.7</v>
      </c>
      <c r="J137">
        <v>0</v>
      </c>
      <c r="K137">
        <v>2412</v>
      </c>
      <c r="L137">
        <v>0</v>
      </c>
      <c r="M137">
        <v>12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800</v>
      </c>
      <c r="U137">
        <v>300</v>
      </c>
      <c r="V137">
        <v>300</v>
      </c>
      <c r="W137">
        <v>33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3857</v>
      </c>
      <c r="AG137">
        <v>943.07</v>
      </c>
      <c r="AH137">
        <v>35.369999999999997</v>
      </c>
      <c r="AI137">
        <v>235.77</v>
      </c>
      <c r="AJ137">
        <v>707</v>
      </c>
      <c r="AK137">
        <v>0</v>
      </c>
      <c r="AL137">
        <v>0</v>
      </c>
      <c r="AM137">
        <v>0</v>
      </c>
      <c r="AN137">
        <v>0</v>
      </c>
      <c r="AO137">
        <v>2</v>
      </c>
      <c r="AP137">
        <v>9</v>
      </c>
      <c r="AQ137">
        <v>0</v>
      </c>
      <c r="AR137" s="6">
        <v>1933.79</v>
      </c>
      <c r="AS137">
        <v>3645</v>
      </c>
      <c r="AT137">
        <v>0</v>
      </c>
      <c r="AU137">
        <v>114484.86</v>
      </c>
      <c r="AV137">
        <v>55000</v>
      </c>
      <c r="AW137">
        <v>0</v>
      </c>
      <c r="AX137">
        <v>11000</v>
      </c>
      <c r="AY137" s="6">
        <v>0</v>
      </c>
      <c r="AZ137">
        <v>11000</v>
      </c>
      <c r="BA137">
        <v>0</v>
      </c>
      <c r="BB137" s="6">
        <v>17271.32</v>
      </c>
      <c r="BC137">
        <v>20213.54</v>
      </c>
      <c r="BD137">
        <v>606.41</v>
      </c>
      <c r="BE137">
        <v>0</v>
      </c>
      <c r="BF137">
        <v>606.41</v>
      </c>
      <c r="BG137">
        <v>764.69</v>
      </c>
      <c r="BH137">
        <v>0</v>
      </c>
      <c r="BI137">
        <f t="shared" si="6"/>
        <v>764.69</v>
      </c>
      <c r="BJ137">
        <f t="shared" si="7"/>
        <v>3645</v>
      </c>
      <c r="BK137">
        <f>_xlfn.IFNA(VLOOKUP(A:A,'11月奖金'!A:Q,17,0),0)</f>
        <v>7645.41</v>
      </c>
      <c r="BL137">
        <f t="shared" si="8"/>
        <v>11290.41</v>
      </c>
    </row>
    <row r="138" spans="1:64" x14ac:dyDescent="0.2">
      <c r="A138">
        <v>9000256</v>
      </c>
      <c r="B138" t="s">
        <v>436</v>
      </c>
      <c r="C138" t="s">
        <v>437</v>
      </c>
      <c r="D138" t="s">
        <v>438</v>
      </c>
      <c r="E138" t="s">
        <v>75</v>
      </c>
      <c r="F138" t="s">
        <v>105</v>
      </c>
      <c r="G138">
        <v>0</v>
      </c>
      <c r="H138">
        <v>0</v>
      </c>
      <c r="I138">
        <v>5.9</v>
      </c>
      <c r="J138">
        <v>0</v>
      </c>
      <c r="K138">
        <v>2124</v>
      </c>
      <c r="L138">
        <v>0</v>
      </c>
      <c r="M138">
        <v>12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800</v>
      </c>
      <c r="U138">
        <v>100</v>
      </c>
      <c r="V138">
        <v>300</v>
      </c>
      <c r="W138">
        <v>33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3369</v>
      </c>
      <c r="AG138">
        <v>686.01</v>
      </c>
      <c r="AH138">
        <v>25.73</v>
      </c>
      <c r="AI138">
        <v>171.5</v>
      </c>
      <c r="AJ138">
        <v>515</v>
      </c>
      <c r="AK138">
        <v>0</v>
      </c>
      <c r="AL138">
        <v>0</v>
      </c>
      <c r="AM138">
        <v>0</v>
      </c>
      <c r="AN138">
        <v>0</v>
      </c>
      <c r="AO138">
        <v>2</v>
      </c>
      <c r="AP138">
        <v>9</v>
      </c>
      <c r="AQ138">
        <v>0</v>
      </c>
      <c r="AR138" s="6">
        <v>1968.76</v>
      </c>
      <c r="AS138">
        <v>3297</v>
      </c>
      <c r="AT138">
        <v>0</v>
      </c>
      <c r="AU138">
        <v>86910.34</v>
      </c>
      <c r="AV138">
        <v>55000</v>
      </c>
      <c r="AW138">
        <v>11000</v>
      </c>
      <c r="AX138">
        <v>22000</v>
      </c>
      <c r="AY138" s="6">
        <v>0</v>
      </c>
      <c r="AZ138">
        <v>11000</v>
      </c>
      <c r="BA138">
        <v>0</v>
      </c>
      <c r="BB138" s="6">
        <v>13048.01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f t="shared" si="6"/>
        <v>0</v>
      </c>
      <c r="BJ138">
        <f t="shared" si="7"/>
        <v>3297</v>
      </c>
      <c r="BK138">
        <f>_xlfn.IFNA(VLOOKUP(A:A,'11月奖金'!A:Q,17,0),0)</f>
        <v>5181.8900000000003</v>
      </c>
      <c r="BL138">
        <f t="shared" si="8"/>
        <v>8478.89</v>
      </c>
    </row>
    <row r="139" spans="1:64" x14ac:dyDescent="0.2">
      <c r="A139">
        <v>9000257</v>
      </c>
      <c r="B139" t="s">
        <v>439</v>
      </c>
      <c r="C139" t="s">
        <v>440</v>
      </c>
      <c r="D139" t="s">
        <v>441</v>
      </c>
      <c r="E139" t="s">
        <v>71</v>
      </c>
      <c r="F139" t="s">
        <v>105</v>
      </c>
      <c r="G139">
        <v>0</v>
      </c>
      <c r="H139">
        <v>0</v>
      </c>
      <c r="I139">
        <v>6.7</v>
      </c>
      <c r="J139">
        <v>0</v>
      </c>
      <c r="K139">
        <v>2412</v>
      </c>
      <c r="L139">
        <v>0</v>
      </c>
      <c r="M139">
        <v>62</v>
      </c>
      <c r="N139">
        <v>48</v>
      </c>
      <c r="O139">
        <v>0</v>
      </c>
      <c r="P139">
        <v>0</v>
      </c>
      <c r="Q139">
        <v>0</v>
      </c>
      <c r="R139">
        <v>7</v>
      </c>
      <c r="S139">
        <v>4.4000000000000004</v>
      </c>
      <c r="T139">
        <v>800</v>
      </c>
      <c r="U139">
        <v>100</v>
      </c>
      <c r="V139">
        <v>300</v>
      </c>
      <c r="W139">
        <v>33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3766.4</v>
      </c>
      <c r="AG139">
        <v>737.37</v>
      </c>
      <c r="AH139">
        <v>27.65</v>
      </c>
      <c r="AI139">
        <v>184.34</v>
      </c>
      <c r="AJ139">
        <v>553</v>
      </c>
      <c r="AK139">
        <v>0</v>
      </c>
      <c r="AL139">
        <v>0</v>
      </c>
      <c r="AM139">
        <v>0</v>
      </c>
      <c r="AN139">
        <v>0</v>
      </c>
      <c r="AO139">
        <v>2</v>
      </c>
      <c r="AP139">
        <v>9</v>
      </c>
      <c r="AQ139">
        <v>0</v>
      </c>
      <c r="AR139" s="6">
        <v>2262.04</v>
      </c>
      <c r="AS139">
        <v>3724.4</v>
      </c>
      <c r="AT139">
        <v>30</v>
      </c>
      <c r="AU139">
        <v>100422.82</v>
      </c>
      <c r="AV139">
        <v>55000</v>
      </c>
      <c r="AW139">
        <v>11000</v>
      </c>
      <c r="AX139">
        <v>11000</v>
      </c>
      <c r="AY139" s="6">
        <v>0</v>
      </c>
      <c r="AZ139">
        <v>11000</v>
      </c>
      <c r="BA139">
        <v>0</v>
      </c>
      <c r="BB139" s="6">
        <v>13159.17</v>
      </c>
      <c r="BC139">
        <v>0</v>
      </c>
      <c r="BD139">
        <v>0</v>
      </c>
      <c r="BE139">
        <v>0</v>
      </c>
      <c r="BF139">
        <v>0</v>
      </c>
      <c r="BG139">
        <v>176.34</v>
      </c>
      <c r="BH139">
        <v>0</v>
      </c>
      <c r="BI139">
        <f t="shared" si="6"/>
        <v>176.34</v>
      </c>
      <c r="BJ139">
        <f t="shared" si="7"/>
        <v>3724.4</v>
      </c>
      <c r="BK139">
        <f>_xlfn.IFNA(VLOOKUP(A:A,'11月奖金'!A:Q,17,0),0)</f>
        <v>6116.94</v>
      </c>
      <c r="BL139">
        <f t="shared" si="8"/>
        <v>9841.34</v>
      </c>
    </row>
    <row r="140" spans="1:64" x14ac:dyDescent="0.2">
      <c r="A140">
        <v>9000258</v>
      </c>
      <c r="B140" t="s">
        <v>442</v>
      </c>
      <c r="C140" t="s">
        <v>443</v>
      </c>
      <c r="D140" t="s">
        <v>444</v>
      </c>
      <c r="E140" t="s">
        <v>75</v>
      </c>
      <c r="F140" t="s">
        <v>105</v>
      </c>
      <c r="G140">
        <v>0</v>
      </c>
      <c r="H140">
        <v>0</v>
      </c>
      <c r="I140">
        <v>6.1</v>
      </c>
      <c r="J140">
        <v>0</v>
      </c>
      <c r="K140">
        <v>2196</v>
      </c>
      <c r="L140">
        <v>0</v>
      </c>
      <c r="M140">
        <v>12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800</v>
      </c>
      <c r="U140">
        <v>100</v>
      </c>
      <c r="V140">
        <v>300</v>
      </c>
      <c r="W140">
        <v>33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3441</v>
      </c>
      <c r="AG140">
        <v>670.07</v>
      </c>
      <c r="AH140">
        <v>25.13</v>
      </c>
      <c r="AI140">
        <v>167.52</v>
      </c>
      <c r="AJ140">
        <v>503</v>
      </c>
      <c r="AK140">
        <v>0</v>
      </c>
      <c r="AL140">
        <v>0</v>
      </c>
      <c r="AM140">
        <v>0</v>
      </c>
      <c r="AN140">
        <v>0</v>
      </c>
      <c r="AO140">
        <v>2</v>
      </c>
      <c r="AP140">
        <v>9</v>
      </c>
      <c r="AQ140">
        <v>0</v>
      </c>
      <c r="AR140" s="6">
        <v>2073.2800000000002</v>
      </c>
      <c r="AS140">
        <v>3369</v>
      </c>
      <c r="AT140">
        <v>0</v>
      </c>
      <c r="AU140">
        <v>87986.84</v>
      </c>
      <c r="AV140">
        <v>55000</v>
      </c>
      <c r="AW140">
        <v>0</v>
      </c>
      <c r="AX140">
        <v>0</v>
      </c>
      <c r="AY140" s="6">
        <v>0</v>
      </c>
      <c r="AZ140">
        <v>0</v>
      </c>
      <c r="BA140">
        <v>0</v>
      </c>
      <c r="BB140" s="6">
        <v>12475</v>
      </c>
      <c r="BC140">
        <v>20511.84</v>
      </c>
      <c r="BD140">
        <v>615.36</v>
      </c>
      <c r="BE140">
        <v>0</v>
      </c>
      <c r="BF140">
        <v>615.36</v>
      </c>
      <c r="BG140">
        <v>705.26</v>
      </c>
      <c r="BH140">
        <v>0</v>
      </c>
      <c r="BI140">
        <f t="shared" si="6"/>
        <v>705.26</v>
      </c>
      <c r="BJ140">
        <f t="shared" si="7"/>
        <v>3369</v>
      </c>
      <c r="BK140">
        <f>_xlfn.IFNA(VLOOKUP(A:A,'11月奖金'!A:Q,17,0),0)</f>
        <v>5181.8900000000003</v>
      </c>
      <c r="BL140">
        <f t="shared" si="8"/>
        <v>8550.89</v>
      </c>
    </row>
    <row r="141" spans="1:64" x14ac:dyDescent="0.2">
      <c r="A141">
        <v>9000259</v>
      </c>
      <c r="B141" t="s">
        <v>445</v>
      </c>
      <c r="C141" t="s">
        <v>446</v>
      </c>
      <c r="D141" t="s">
        <v>447</v>
      </c>
      <c r="E141" t="s">
        <v>75</v>
      </c>
      <c r="F141" t="s">
        <v>105</v>
      </c>
      <c r="G141">
        <v>0</v>
      </c>
      <c r="H141">
        <v>0</v>
      </c>
      <c r="I141">
        <v>5.3</v>
      </c>
      <c r="J141">
        <v>0</v>
      </c>
      <c r="K141">
        <v>1908</v>
      </c>
      <c r="L141">
        <v>263.17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800</v>
      </c>
      <c r="U141">
        <v>100</v>
      </c>
      <c r="V141">
        <v>300</v>
      </c>
      <c r="W141">
        <v>33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3404.17</v>
      </c>
      <c r="AG141">
        <v>545.27</v>
      </c>
      <c r="AH141">
        <v>20.45</v>
      </c>
      <c r="AI141">
        <v>136.32</v>
      </c>
      <c r="AJ141">
        <v>409</v>
      </c>
      <c r="AK141">
        <v>0</v>
      </c>
      <c r="AL141">
        <v>0</v>
      </c>
      <c r="AM141">
        <v>0</v>
      </c>
      <c r="AN141">
        <v>0</v>
      </c>
      <c r="AO141">
        <v>2</v>
      </c>
      <c r="AP141">
        <v>9</v>
      </c>
      <c r="AQ141">
        <v>0</v>
      </c>
      <c r="AR141" s="6">
        <v>2291.13</v>
      </c>
      <c r="AS141">
        <v>3332.17</v>
      </c>
      <c r="AT141">
        <v>0</v>
      </c>
      <c r="AU141">
        <v>72058.95</v>
      </c>
      <c r="AV141">
        <v>55000</v>
      </c>
      <c r="AW141">
        <v>11000</v>
      </c>
      <c r="AX141">
        <v>0</v>
      </c>
      <c r="AY141" s="6">
        <v>0</v>
      </c>
      <c r="AZ141">
        <v>11000</v>
      </c>
      <c r="BA141">
        <v>0</v>
      </c>
      <c r="BB141" s="6">
        <v>12855.96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f t="shared" si="6"/>
        <v>0</v>
      </c>
      <c r="BJ141">
        <f t="shared" si="7"/>
        <v>3332.17</v>
      </c>
      <c r="BK141">
        <f>_xlfn.IFNA(VLOOKUP(A:A,'11月奖金'!A:Q,17,0),0)</f>
        <v>3652.81</v>
      </c>
      <c r="BL141">
        <f t="shared" si="8"/>
        <v>6984.98</v>
      </c>
    </row>
    <row r="142" spans="1:64" x14ac:dyDescent="0.2">
      <c r="A142">
        <v>9000260</v>
      </c>
      <c r="B142" t="s">
        <v>448</v>
      </c>
      <c r="C142" t="s">
        <v>449</v>
      </c>
      <c r="D142" t="s">
        <v>450</v>
      </c>
      <c r="E142" t="s">
        <v>71</v>
      </c>
      <c r="F142" t="s">
        <v>125</v>
      </c>
      <c r="G142">
        <v>0</v>
      </c>
      <c r="H142">
        <v>0</v>
      </c>
      <c r="I142">
        <v>5.9</v>
      </c>
      <c r="J142">
        <v>0</v>
      </c>
      <c r="K142">
        <v>2124</v>
      </c>
      <c r="L142">
        <v>0</v>
      </c>
      <c r="M142">
        <v>12</v>
      </c>
      <c r="N142">
        <v>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800</v>
      </c>
      <c r="U142">
        <v>300</v>
      </c>
      <c r="V142">
        <v>300</v>
      </c>
      <c r="W142">
        <v>33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3577</v>
      </c>
      <c r="AG142">
        <v>785.21</v>
      </c>
      <c r="AH142">
        <v>29.45</v>
      </c>
      <c r="AI142">
        <v>196.3</v>
      </c>
      <c r="AJ142">
        <v>589</v>
      </c>
      <c r="AK142">
        <v>0</v>
      </c>
      <c r="AL142">
        <v>0</v>
      </c>
      <c r="AM142">
        <v>0</v>
      </c>
      <c r="AN142">
        <v>0</v>
      </c>
      <c r="AO142">
        <v>2</v>
      </c>
      <c r="AP142">
        <v>9</v>
      </c>
      <c r="AQ142">
        <v>0</v>
      </c>
      <c r="AR142" s="6">
        <v>1975.04</v>
      </c>
      <c r="AS142">
        <v>3365</v>
      </c>
      <c r="AT142">
        <v>0</v>
      </c>
      <c r="AU142">
        <v>98333.89</v>
      </c>
      <c r="AV142">
        <v>55000</v>
      </c>
      <c r="AW142">
        <v>5500</v>
      </c>
      <c r="AX142">
        <v>22000</v>
      </c>
      <c r="AY142" s="6">
        <v>0</v>
      </c>
      <c r="AZ142">
        <v>0</v>
      </c>
      <c r="BA142">
        <v>0</v>
      </c>
      <c r="BB142" s="6">
        <v>16502.099999999999</v>
      </c>
      <c r="BC142">
        <v>0</v>
      </c>
      <c r="BD142">
        <v>0</v>
      </c>
      <c r="BE142">
        <v>0</v>
      </c>
      <c r="BF142">
        <v>0</v>
      </c>
      <c r="BG142">
        <v>152</v>
      </c>
      <c r="BH142">
        <v>0</v>
      </c>
      <c r="BI142">
        <f t="shared" si="6"/>
        <v>152</v>
      </c>
      <c r="BJ142">
        <f t="shared" si="7"/>
        <v>3365</v>
      </c>
      <c r="BK142">
        <f>_xlfn.IFNA(VLOOKUP(A:A,'11月奖金'!A:Q,17,0),0)</f>
        <v>6116.94</v>
      </c>
      <c r="BL142">
        <f t="shared" si="8"/>
        <v>9481.9399999999987</v>
      </c>
    </row>
    <row r="143" spans="1:64" x14ac:dyDescent="0.2">
      <c r="A143">
        <v>9000261</v>
      </c>
      <c r="B143" t="s">
        <v>451</v>
      </c>
      <c r="C143" t="s">
        <v>452</v>
      </c>
      <c r="D143" t="s">
        <v>453</v>
      </c>
      <c r="E143" t="s">
        <v>363</v>
      </c>
      <c r="F143" t="s">
        <v>125</v>
      </c>
      <c r="G143">
        <v>0</v>
      </c>
      <c r="H143">
        <v>0</v>
      </c>
      <c r="I143">
        <v>6.7</v>
      </c>
      <c r="J143">
        <v>0</v>
      </c>
      <c r="K143">
        <v>2412</v>
      </c>
      <c r="L143">
        <v>0</v>
      </c>
      <c r="M143">
        <v>12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800</v>
      </c>
      <c r="U143">
        <v>300</v>
      </c>
      <c r="V143">
        <v>300</v>
      </c>
      <c r="W143">
        <v>33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3857</v>
      </c>
      <c r="AG143">
        <v>960.18</v>
      </c>
      <c r="AH143">
        <v>36.01</v>
      </c>
      <c r="AI143">
        <v>240.05</v>
      </c>
      <c r="AJ143">
        <v>720</v>
      </c>
      <c r="AK143">
        <v>0</v>
      </c>
      <c r="AL143">
        <v>0</v>
      </c>
      <c r="AM143">
        <v>0</v>
      </c>
      <c r="AN143">
        <v>0</v>
      </c>
      <c r="AO143">
        <v>2</v>
      </c>
      <c r="AP143">
        <v>9</v>
      </c>
      <c r="AQ143">
        <v>0</v>
      </c>
      <c r="AR143" s="6">
        <v>1898.76</v>
      </c>
      <c r="AS143">
        <v>3645</v>
      </c>
      <c r="AT143">
        <v>0</v>
      </c>
      <c r="AU143">
        <v>117429.01</v>
      </c>
      <c r="AV143">
        <v>55000</v>
      </c>
      <c r="AW143">
        <v>11000</v>
      </c>
      <c r="AX143">
        <v>11000</v>
      </c>
      <c r="AY143" s="6">
        <v>0</v>
      </c>
      <c r="AZ143">
        <v>0</v>
      </c>
      <c r="BA143">
        <v>0</v>
      </c>
      <c r="BB143" s="6">
        <v>21684.68</v>
      </c>
      <c r="BC143">
        <v>18744.330000000002</v>
      </c>
      <c r="BD143">
        <v>562.33000000000004</v>
      </c>
      <c r="BE143">
        <v>0</v>
      </c>
      <c r="BF143">
        <v>562.33000000000004</v>
      </c>
      <c r="BG143">
        <v>721.67</v>
      </c>
      <c r="BH143">
        <v>0</v>
      </c>
      <c r="BI143">
        <f t="shared" si="6"/>
        <v>721.67</v>
      </c>
      <c r="BJ143">
        <f t="shared" si="7"/>
        <v>3645</v>
      </c>
      <c r="BK143">
        <f>_xlfn.IFNA(VLOOKUP(A:A,'11月奖金'!A:Q,17,0),0)</f>
        <v>7617.62</v>
      </c>
      <c r="BL143">
        <f t="shared" si="8"/>
        <v>11262.619999999999</v>
      </c>
    </row>
    <row r="144" spans="1:64" x14ac:dyDescent="0.2">
      <c r="A144">
        <v>9000262</v>
      </c>
      <c r="B144" t="s">
        <v>454</v>
      </c>
      <c r="C144" t="s">
        <v>455</v>
      </c>
      <c r="D144" t="s">
        <v>456</v>
      </c>
      <c r="E144" t="s">
        <v>75</v>
      </c>
      <c r="F144" t="s">
        <v>105</v>
      </c>
      <c r="G144">
        <v>0</v>
      </c>
      <c r="H144">
        <v>0</v>
      </c>
      <c r="I144">
        <v>5.0999999999999996</v>
      </c>
      <c r="J144">
        <v>0</v>
      </c>
      <c r="K144">
        <v>1836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800</v>
      </c>
      <c r="U144">
        <v>100</v>
      </c>
      <c r="V144">
        <v>300</v>
      </c>
      <c r="W144">
        <v>33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3069</v>
      </c>
      <c r="AG144">
        <v>539.15</v>
      </c>
      <c r="AH144">
        <v>20.22</v>
      </c>
      <c r="AI144">
        <v>134.79</v>
      </c>
      <c r="AJ144">
        <v>404</v>
      </c>
      <c r="AK144">
        <v>0</v>
      </c>
      <c r="AL144">
        <v>0</v>
      </c>
      <c r="AM144">
        <v>0</v>
      </c>
      <c r="AN144">
        <v>0</v>
      </c>
      <c r="AO144">
        <v>2</v>
      </c>
      <c r="AP144">
        <v>9</v>
      </c>
      <c r="AQ144">
        <v>0</v>
      </c>
      <c r="AR144" s="6">
        <v>1968.84</v>
      </c>
      <c r="AS144">
        <v>2997</v>
      </c>
      <c r="AT144">
        <v>0</v>
      </c>
      <c r="AU144">
        <v>68146.78</v>
      </c>
      <c r="AV144">
        <v>55000</v>
      </c>
      <c r="AW144">
        <v>0</v>
      </c>
      <c r="AX144">
        <v>0</v>
      </c>
      <c r="AY144" s="6">
        <v>0</v>
      </c>
      <c r="AZ144">
        <v>11000</v>
      </c>
      <c r="BA144">
        <v>0</v>
      </c>
      <c r="BB144" s="6">
        <v>9359.26</v>
      </c>
      <c r="BC144">
        <v>0</v>
      </c>
      <c r="BD144">
        <v>0</v>
      </c>
      <c r="BE144">
        <v>0</v>
      </c>
      <c r="BF144">
        <v>0</v>
      </c>
      <c r="BG144">
        <v>3.86</v>
      </c>
      <c r="BH144">
        <v>0</v>
      </c>
      <c r="BI144">
        <f t="shared" si="6"/>
        <v>3.86</v>
      </c>
      <c r="BJ144">
        <f t="shared" si="7"/>
        <v>2997</v>
      </c>
      <c r="BK144">
        <f>_xlfn.IFNA(VLOOKUP(A:A,'11月奖金'!A:Q,17,0),0)</f>
        <v>3652.81</v>
      </c>
      <c r="BL144">
        <f t="shared" si="8"/>
        <v>6649.8099999999995</v>
      </c>
    </row>
    <row r="145" spans="1:64" x14ac:dyDescent="0.2">
      <c r="A145">
        <v>9000267</v>
      </c>
      <c r="B145" t="s">
        <v>457</v>
      </c>
      <c r="C145" t="s">
        <v>458</v>
      </c>
      <c r="D145" t="s">
        <v>459</v>
      </c>
      <c r="E145" t="s">
        <v>75</v>
      </c>
      <c r="F145" t="s">
        <v>105</v>
      </c>
      <c r="G145">
        <v>0</v>
      </c>
      <c r="H145">
        <v>0</v>
      </c>
      <c r="I145">
        <v>4.0999999999999996</v>
      </c>
      <c r="J145">
        <v>0</v>
      </c>
      <c r="K145">
        <v>1476</v>
      </c>
      <c r="L145">
        <v>0</v>
      </c>
      <c r="M145">
        <v>0</v>
      </c>
      <c r="N145">
        <v>0</v>
      </c>
      <c r="O145">
        <v>700</v>
      </c>
      <c r="P145">
        <v>0</v>
      </c>
      <c r="Q145">
        <v>0</v>
      </c>
      <c r="R145">
        <v>7</v>
      </c>
      <c r="S145">
        <v>0</v>
      </c>
      <c r="T145">
        <v>800</v>
      </c>
      <c r="U145">
        <v>100</v>
      </c>
      <c r="V145">
        <v>300</v>
      </c>
      <c r="W145">
        <v>33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3416</v>
      </c>
      <c r="AG145">
        <v>511.9</v>
      </c>
      <c r="AH145">
        <v>19.2</v>
      </c>
      <c r="AI145">
        <v>127.98</v>
      </c>
      <c r="AJ145">
        <v>384</v>
      </c>
      <c r="AK145">
        <v>0</v>
      </c>
      <c r="AL145">
        <v>0</v>
      </c>
      <c r="AM145">
        <v>0</v>
      </c>
      <c r="AN145">
        <v>0</v>
      </c>
      <c r="AO145">
        <v>2</v>
      </c>
      <c r="AP145">
        <v>9</v>
      </c>
      <c r="AQ145">
        <v>0</v>
      </c>
      <c r="AR145" s="6">
        <v>2370.92</v>
      </c>
      <c r="AS145">
        <v>3374</v>
      </c>
      <c r="AT145">
        <v>30</v>
      </c>
      <c r="AU145">
        <v>72720.88</v>
      </c>
      <c r="AV145">
        <v>55000</v>
      </c>
      <c r="AW145">
        <v>0</v>
      </c>
      <c r="AX145">
        <v>0</v>
      </c>
      <c r="AY145" s="6">
        <v>0</v>
      </c>
      <c r="AZ145">
        <v>0</v>
      </c>
      <c r="BA145">
        <v>0</v>
      </c>
      <c r="BB145" s="6">
        <v>9692.3700000000008</v>
      </c>
      <c r="BC145">
        <v>8028.5100000000039</v>
      </c>
      <c r="BD145">
        <v>240.86</v>
      </c>
      <c r="BE145">
        <v>0</v>
      </c>
      <c r="BF145">
        <v>240.86</v>
      </c>
      <c r="BG145">
        <v>320.93</v>
      </c>
      <c r="BH145">
        <v>0</v>
      </c>
      <c r="BI145">
        <f t="shared" si="6"/>
        <v>320.93</v>
      </c>
      <c r="BJ145">
        <f t="shared" si="7"/>
        <v>3374</v>
      </c>
      <c r="BK145">
        <f>_xlfn.IFNA(VLOOKUP(A:A,'11月奖金'!A:Q,17,0),0)</f>
        <v>3652.81</v>
      </c>
      <c r="BL145">
        <f t="shared" si="8"/>
        <v>7026.8099999999995</v>
      </c>
    </row>
    <row r="146" spans="1:64" x14ac:dyDescent="0.2">
      <c r="A146">
        <v>9000268</v>
      </c>
      <c r="B146" t="s">
        <v>460</v>
      </c>
      <c r="C146" t="s">
        <v>461</v>
      </c>
      <c r="D146" t="s">
        <v>462</v>
      </c>
      <c r="E146" t="s">
        <v>75</v>
      </c>
      <c r="F146" t="s">
        <v>105</v>
      </c>
      <c r="G146">
        <v>0</v>
      </c>
      <c r="H146">
        <v>0</v>
      </c>
      <c r="I146">
        <v>4.0999999999999996</v>
      </c>
      <c r="J146">
        <v>0</v>
      </c>
      <c r="K146">
        <v>1476</v>
      </c>
      <c r="L146">
        <v>0</v>
      </c>
      <c r="M146">
        <v>0</v>
      </c>
      <c r="N146">
        <v>0</v>
      </c>
      <c r="O146">
        <v>700</v>
      </c>
      <c r="P146">
        <v>0</v>
      </c>
      <c r="Q146">
        <v>0</v>
      </c>
      <c r="R146">
        <v>0</v>
      </c>
      <c r="S146">
        <v>0</v>
      </c>
      <c r="T146">
        <v>800</v>
      </c>
      <c r="U146">
        <v>100</v>
      </c>
      <c r="V146">
        <v>300</v>
      </c>
      <c r="W146">
        <v>33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3409</v>
      </c>
      <c r="AG146">
        <v>511.35</v>
      </c>
      <c r="AH146">
        <v>19.18</v>
      </c>
      <c r="AI146">
        <v>127.84</v>
      </c>
      <c r="AJ146">
        <v>384</v>
      </c>
      <c r="AK146">
        <v>0</v>
      </c>
      <c r="AL146">
        <v>0</v>
      </c>
      <c r="AM146">
        <v>0</v>
      </c>
      <c r="AN146">
        <v>0</v>
      </c>
      <c r="AO146">
        <v>2</v>
      </c>
      <c r="AP146">
        <v>9</v>
      </c>
      <c r="AQ146">
        <v>0</v>
      </c>
      <c r="AR146" s="6">
        <v>2364.63</v>
      </c>
      <c r="AS146">
        <v>3337</v>
      </c>
      <c r="AT146">
        <v>0</v>
      </c>
      <c r="AU146">
        <v>72599.62</v>
      </c>
      <c r="AV146">
        <v>55000</v>
      </c>
      <c r="AW146">
        <v>0</v>
      </c>
      <c r="AX146">
        <v>0</v>
      </c>
      <c r="AY146" s="6">
        <v>0</v>
      </c>
      <c r="AZ146">
        <v>3000</v>
      </c>
      <c r="BA146">
        <v>0</v>
      </c>
      <c r="BB146" s="6">
        <v>9689.5300000000007</v>
      </c>
      <c r="BC146">
        <v>4910.0899999999947</v>
      </c>
      <c r="BD146">
        <v>147.30000000000001</v>
      </c>
      <c r="BE146">
        <v>0</v>
      </c>
      <c r="BF146">
        <v>147.30000000000001</v>
      </c>
      <c r="BG146">
        <v>299.55</v>
      </c>
      <c r="BH146">
        <v>0</v>
      </c>
      <c r="BI146">
        <f t="shared" si="6"/>
        <v>299.55</v>
      </c>
      <c r="BJ146">
        <f t="shared" si="7"/>
        <v>3337</v>
      </c>
      <c r="BK146">
        <f>_xlfn.IFNA(VLOOKUP(A:A,'11月奖金'!A:Q,17,0),0)</f>
        <v>3652.81</v>
      </c>
      <c r="BL146">
        <f t="shared" si="8"/>
        <v>6989.8099999999995</v>
      </c>
    </row>
    <row r="147" spans="1:64" x14ac:dyDescent="0.2">
      <c r="A147">
        <v>9000269</v>
      </c>
      <c r="B147" t="s">
        <v>463</v>
      </c>
      <c r="C147" t="s">
        <v>464</v>
      </c>
      <c r="D147" t="s">
        <v>465</v>
      </c>
      <c r="E147" t="s">
        <v>82</v>
      </c>
      <c r="F147" t="s">
        <v>105</v>
      </c>
      <c r="G147">
        <v>0</v>
      </c>
      <c r="H147">
        <v>0</v>
      </c>
      <c r="I147">
        <v>0</v>
      </c>
      <c r="J147">
        <v>4534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800</v>
      </c>
      <c r="V147">
        <v>300</v>
      </c>
      <c r="W147">
        <v>33</v>
      </c>
      <c r="X147">
        <v>0</v>
      </c>
      <c r="Y147">
        <v>0</v>
      </c>
      <c r="Z147">
        <v>0</v>
      </c>
      <c r="AA147">
        <v>0</v>
      </c>
      <c r="AB147">
        <v>60</v>
      </c>
      <c r="AC147">
        <v>0</v>
      </c>
      <c r="AD147">
        <v>0</v>
      </c>
      <c r="AE147">
        <v>0</v>
      </c>
      <c r="AF147">
        <v>5727</v>
      </c>
      <c r="AG147">
        <v>1134.48</v>
      </c>
      <c r="AH147">
        <v>42.54</v>
      </c>
      <c r="AI147">
        <v>373.57</v>
      </c>
      <c r="AJ147">
        <v>1078</v>
      </c>
      <c r="AK147">
        <v>0</v>
      </c>
      <c r="AL147">
        <v>0</v>
      </c>
      <c r="AM147">
        <v>0</v>
      </c>
      <c r="AN147">
        <v>0</v>
      </c>
      <c r="AO147">
        <v>2</v>
      </c>
      <c r="AP147">
        <v>9</v>
      </c>
      <c r="AQ147">
        <v>0</v>
      </c>
      <c r="AR147" s="6">
        <v>3096.41</v>
      </c>
      <c r="AS147">
        <v>5165</v>
      </c>
      <c r="AT147">
        <v>0</v>
      </c>
      <c r="AU147">
        <v>118245.79</v>
      </c>
      <c r="AV147">
        <v>55000</v>
      </c>
      <c r="AW147">
        <v>0</v>
      </c>
      <c r="AX147">
        <v>11000</v>
      </c>
      <c r="AY147" s="6">
        <v>0</v>
      </c>
      <c r="AZ147">
        <v>0</v>
      </c>
      <c r="BA147">
        <v>0</v>
      </c>
      <c r="BB147" s="6">
        <v>29431.65</v>
      </c>
      <c r="BC147">
        <v>22814.139999999989</v>
      </c>
      <c r="BD147">
        <v>684.42</v>
      </c>
      <c r="BE147">
        <v>0</v>
      </c>
      <c r="BF147">
        <v>684.42</v>
      </c>
      <c r="BG147">
        <v>788.33</v>
      </c>
      <c r="BH147">
        <v>0</v>
      </c>
      <c r="BI147">
        <f t="shared" si="6"/>
        <v>788.33</v>
      </c>
      <c r="BJ147">
        <f t="shared" si="7"/>
        <v>5165</v>
      </c>
      <c r="BK147">
        <f>_xlfn.IFNA(VLOOKUP(A:A,'11月奖金'!A:Q,17,0),0)</f>
        <v>7242.85</v>
      </c>
      <c r="BL147">
        <f t="shared" si="8"/>
        <v>12407.85</v>
      </c>
    </row>
    <row r="148" spans="1:64" x14ac:dyDescent="0.2">
      <c r="A148">
        <v>9000270</v>
      </c>
      <c r="B148" t="s">
        <v>466</v>
      </c>
      <c r="C148" t="s">
        <v>467</v>
      </c>
      <c r="D148" t="s">
        <v>468</v>
      </c>
      <c r="E148" t="s">
        <v>82</v>
      </c>
      <c r="F148" t="s">
        <v>105</v>
      </c>
      <c r="G148">
        <v>0</v>
      </c>
      <c r="H148">
        <v>0</v>
      </c>
      <c r="I148">
        <v>5.9</v>
      </c>
      <c r="J148">
        <v>0</v>
      </c>
      <c r="K148">
        <v>2124</v>
      </c>
      <c r="L148">
        <v>0</v>
      </c>
      <c r="M148">
        <v>12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800</v>
      </c>
      <c r="U148">
        <v>100</v>
      </c>
      <c r="V148">
        <v>300</v>
      </c>
      <c r="W148">
        <v>33</v>
      </c>
      <c r="X148">
        <v>0</v>
      </c>
      <c r="Y148">
        <v>0</v>
      </c>
      <c r="Z148">
        <v>0</v>
      </c>
      <c r="AA148">
        <v>0</v>
      </c>
      <c r="AB148">
        <v>80</v>
      </c>
      <c r="AC148">
        <v>0</v>
      </c>
      <c r="AD148">
        <v>0</v>
      </c>
      <c r="AE148">
        <v>0</v>
      </c>
      <c r="AF148">
        <v>3449</v>
      </c>
      <c r="AG148">
        <v>591.57000000000005</v>
      </c>
      <c r="AH148">
        <v>22.18</v>
      </c>
      <c r="AI148">
        <v>147.88999999999999</v>
      </c>
      <c r="AJ148">
        <v>444</v>
      </c>
      <c r="AK148">
        <v>0</v>
      </c>
      <c r="AL148">
        <v>0</v>
      </c>
      <c r="AM148">
        <v>0</v>
      </c>
      <c r="AN148">
        <v>0</v>
      </c>
      <c r="AO148">
        <v>2</v>
      </c>
      <c r="AP148">
        <v>9</v>
      </c>
      <c r="AQ148">
        <v>0</v>
      </c>
      <c r="AR148" s="6">
        <v>2241.36</v>
      </c>
      <c r="AS148">
        <v>3377</v>
      </c>
      <c r="AT148">
        <v>0</v>
      </c>
      <c r="AU148">
        <v>87589.7</v>
      </c>
      <c r="AV148">
        <v>55000</v>
      </c>
      <c r="AW148">
        <v>5500</v>
      </c>
      <c r="AX148">
        <v>11000</v>
      </c>
      <c r="AY148" s="6">
        <v>0</v>
      </c>
      <c r="AZ148">
        <v>0</v>
      </c>
      <c r="BA148">
        <v>0</v>
      </c>
      <c r="BB148" s="6">
        <v>11321.46</v>
      </c>
      <c r="BC148">
        <v>4768.239999999998</v>
      </c>
      <c r="BD148">
        <v>143.05000000000001</v>
      </c>
      <c r="BE148">
        <v>0</v>
      </c>
      <c r="BF148">
        <v>143.05000000000001</v>
      </c>
      <c r="BG148">
        <v>272.91000000000003</v>
      </c>
      <c r="BH148">
        <v>0</v>
      </c>
      <c r="BI148">
        <f t="shared" si="6"/>
        <v>272.91000000000003</v>
      </c>
      <c r="BJ148">
        <f t="shared" si="7"/>
        <v>3377</v>
      </c>
      <c r="BK148">
        <f>_xlfn.IFNA(VLOOKUP(A:A,'11月奖金'!A:Q,17,0),0)</f>
        <v>5084.97</v>
      </c>
      <c r="BL148">
        <f t="shared" si="8"/>
        <v>8461.9700000000012</v>
      </c>
    </row>
    <row r="149" spans="1:64" x14ac:dyDescent="0.2">
      <c r="A149">
        <v>9000271</v>
      </c>
      <c r="B149" t="s">
        <v>469</v>
      </c>
      <c r="C149" t="s">
        <v>470</v>
      </c>
      <c r="D149" t="s">
        <v>471</v>
      </c>
      <c r="E149" t="s">
        <v>82</v>
      </c>
      <c r="F149" t="s">
        <v>125</v>
      </c>
      <c r="G149">
        <v>0</v>
      </c>
      <c r="H149">
        <v>0</v>
      </c>
      <c r="I149">
        <v>6.7</v>
      </c>
      <c r="J149">
        <v>0</v>
      </c>
      <c r="K149">
        <v>2412</v>
      </c>
      <c r="L149">
        <v>0</v>
      </c>
      <c r="M149">
        <v>104</v>
      </c>
      <c r="N149">
        <v>80</v>
      </c>
      <c r="O149">
        <v>0</v>
      </c>
      <c r="P149">
        <v>0</v>
      </c>
      <c r="Q149">
        <v>0</v>
      </c>
      <c r="R149">
        <v>0</v>
      </c>
      <c r="S149">
        <v>5.44</v>
      </c>
      <c r="T149">
        <v>800</v>
      </c>
      <c r="U149">
        <v>300</v>
      </c>
      <c r="V149">
        <v>300</v>
      </c>
      <c r="W149">
        <v>33</v>
      </c>
      <c r="X149">
        <v>0</v>
      </c>
      <c r="Y149">
        <v>0</v>
      </c>
      <c r="Z149">
        <v>0</v>
      </c>
      <c r="AA149">
        <v>0</v>
      </c>
      <c r="AB149">
        <v>80</v>
      </c>
      <c r="AC149">
        <v>0</v>
      </c>
      <c r="AD149">
        <v>0</v>
      </c>
      <c r="AE149">
        <v>0</v>
      </c>
      <c r="AF149">
        <v>4114.4400000000014</v>
      </c>
      <c r="AG149">
        <v>824.71</v>
      </c>
      <c r="AH149">
        <v>30.93</v>
      </c>
      <c r="AI149">
        <v>206.18</v>
      </c>
      <c r="AJ149">
        <v>619</v>
      </c>
      <c r="AK149">
        <v>0</v>
      </c>
      <c r="AL149">
        <v>0</v>
      </c>
      <c r="AM149">
        <v>0</v>
      </c>
      <c r="AN149">
        <v>0</v>
      </c>
      <c r="AO149">
        <v>2</v>
      </c>
      <c r="AP149">
        <v>9</v>
      </c>
      <c r="AQ149">
        <v>0</v>
      </c>
      <c r="AR149" s="6">
        <v>2431.62</v>
      </c>
      <c r="AS149">
        <v>3902.440000000001</v>
      </c>
      <c r="AT149">
        <v>0</v>
      </c>
      <c r="AU149">
        <v>118965.57</v>
      </c>
      <c r="AV149">
        <v>55000</v>
      </c>
      <c r="AW149">
        <v>0</v>
      </c>
      <c r="AX149">
        <v>11000</v>
      </c>
      <c r="AY149" s="6">
        <v>0</v>
      </c>
      <c r="AZ149">
        <v>0</v>
      </c>
      <c r="BA149">
        <v>0</v>
      </c>
      <c r="BB149" s="6">
        <v>16772.27</v>
      </c>
      <c r="BC149">
        <v>36193.300000000003</v>
      </c>
      <c r="BD149">
        <v>1099.33</v>
      </c>
      <c r="BE149">
        <v>0</v>
      </c>
      <c r="BF149">
        <v>1099.33</v>
      </c>
      <c r="BG149">
        <v>1477.17</v>
      </c>
      <c r="BH149">
        <v>0</v>
      </c>
      <c r="BI149">
        <f t="shared" si="6"/>
        <v>1477.17</v>
      </c>
      <c r="BJ149">
        <f t="shared" si="7"/>
        <v>3902.4400000000014</v>
      </c>
      <c r="BK149">
        <f>_xlfn.IFNA(VLOOKUP(A:A,'11月奖金'!A:Q,17,0),0)</f>
        <v>8065.22</v>
      </c>
      <c r="BL149">
        <f t="shared" si="8"/>
        <v>11967.660000000002</v>
      </c>
    </row>
    <row r="150" spans="1:64" x14ac:dyDescent="0.2">
      <c r="A150">
        <v>9000274</v>
      </c>
      <c r="B150" t="s">
        <v>472</v>
      </c>
      <c r="C150" t="s">
        <v>473</v>
      </c>
      <c r="D150" t="s">
        <v>474</v>
      </c>
      <c r="E150" t="s">
        <v>82</v>
      </c>
      <c r="F150" t="s">
        <v>105</v>
      </c>
      <c r="G150">
        <v>0</v>
      </c>
      <c r="H150">
        <v>0</v>
      </c>
      <c r="I150">
        <v>6.1</v>
      </c>
      <c r="J150">
        <v>0</v>
      </c>
      <c r="K150">
        <v>2196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800</v>
      </c>
      <c r="U150">
        <v>100</v>
      </c>
      <c r="V150">
        <v>300</v>
      </c>
      <c r="W150">
        <v>33</v>
      </c>
      <c r="X150">
        <v>0</v>
      </c>
      <c r="Y150">
        <v>0</v>
      </c>
      <c r="Z150">
        <v>0</v>
      </c>
      <c r="AA150">
        <v>0</v>
      </c>
      <c r="AB150">
        <v>40</v>
      </c>
      <c r="AC150">
        <v>0</v>
      </c>
      <c r="AD150">
        <v>0</v>
      </c>
      <c r="AE150">
        <v>0</v>
      </c>
      <c r="AF150">
        <v>3469</v>
      </c>
      <c r="AG150">
        <v>560.75</v>
      </c>
      <c r="AH150">
        <v>21.03</v>
      </c>
      <c r="AI150">
        <v>140.19</v>
      </c>
      <c r="AJ150">
        <v>421</v>
      </c>
      <c r="AK150">
        <v>0</v>
      </c>
      <c r="AL150">
        <v>0</v>
      </c>
      <c r="AM150">
        <v>0</v>
      </c>
      <c r="AN150">
        <v>0</v>
      </c>
      <c r="AO150">
        <v>2</v>
      </c>
      <c r="AP150">
        <v>9</v>
      </c>
      <c r="AQ150">
        <v>0</v>
      </c>
      <c r="AR150" s="6">
        <v>2324.0300000000002</v>
      </c>
      <c r="AS150">
        <v>3397</v>
      </c>
      <c r="AT150">
        <v>0</v>
      </c>
      <c r="AU150">
        <v>88618.98</v>
      </c>
      <c r="AV150">
        <v>55000</v>
      </c>
      <c r="AW150">
        <v>11000</v>
      </c>
      <c r="AX150">
        <v>11000</v>
      </c>
      <c r="AY150" s="6">
        <v>0</v>
      </c>
      <c r="AZ150">
        <v>11000</v>
      </c>
      <c r="BA150">
        <v>0</v>
      </c>
      <c r="BB150" s="6">
        <v>12254.92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f t="shared" si="6"/>
        <v>0</v>
      </c>
      <c r="BJ150">
        <f t="shared" si="7"/>
        <v>3397</v>
      </c>
      <c r="BK150">
        <f>_xlfn.IFNA(VLOOKUP(A:A,'11月奖金'!A:Q,17,0),0)</f>
        <v>5030.18</v>
      </c>
      <c r="BL150">
        <f t="shared" si="8"/>
        <v>8427.18</v>
      </c>
    </row>
    <row r="151" spans="1:64" x14ac:dyDescent="0.2">
      <c r="A151">
        <v>9000281</v>
      </c>
      <c r="B151" t="s">
        <v>475</v>
      </c>
      <c r="C151" t="s">
        <v>476</v>
      </c>
      <c r="D151" t="s">
        <v>477</v>
      </c>
      <c r="E151" t="s">
        <v>82</v>
      </c>
      <c r="F151" t="s">
        <v>105</v>
      </c>
      <c r="G151">
        <v>0</v>
      </c>
      <c r="H151">
        <v>0</v>
      </c>
      <c r="I151">
        <v>5.0999999999999996</v>
      </c>
      <c r="J151">
        <v>0</v>
      </c>
      <c r="K151">
        <v>1836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800</v>
      </c>
      <c r="U151">
        <v>100</v>
      </c>
      <c r="V151">
        <v>300</v>
      </c>
      <c r="W151">
        <v>33</v>
      </c>
      <c r="X151">
        <v>0</v>
      </c>
      <c r="Y151">
        <v>0</v>
      </c>
      <c r="Z151">
        <v>0</v>
      </c>
      <c r="AA151">
        <v>0</v>
      </c>
      <c r="AB151">
        <v>80</v>
      </c>
      <c r="AC151">
        <v>0</v>
      </c>
      <c r="AD151">
        <v>0</v>
      </c>
      <c r="AE151">
        <v>0</v>
      </c>
      <c r="AF151">
        <v>3149</v>
      </c>
      <c r="AG151">
        <v>443</v>
      </c>
      <c r="AH151">
        <v>16.61</v>
      </c>
      <c r="AI151">
        <v>110.75</v>
      </c>
      <c r="AJ151">
        <v>332</v>
      </c>
      <c r="AK151">
        <v>0</v>
      </c>
      <c r="AL151">
        <v>0</v>
      </c>
      <c r="AM151">
        <v>0</v>
      </c>
      <c r="AN151">
        <v>0</v>
      </c>
      <c r="AO151">
        <v>2</v>
      </c>
      <c r="AP151">
        <v>9</v>
      </c>
      <c r="AQ151">
        <v>0</v>
      </c>
      <c r="AR151" s="6">
        <v>2244.64</v>
      </c>
      <c r="AS151">
        <v>3077</v>
      </c>
      <c r="AT151">
        <v>0</v>
      </c>
      <c r="AU151">
        <v>70122.64</v>
      </c>
      <c r="AV151">
        <v>55000</v>
      </c>
      <c r="AW151">
        <v>5500</v>
      </c>
      <c r="AX151">
        <v>0</v>
      </c>
      <c r="AY151" s="6">
        <v>0</v>
      </c>
      <c r="AZ151">
        <v>0</v>
      </c>
      <c r="BA151">
        <v>0</v>
      </c>
      <c r="BB151" s="6">
        <v>9198.4500000000007</v>
      </c>
      <c r="BC151">
        <v>424.18999999999869</v>
      </c>
      <c r="BD151">
        <v>12.73</v>
      </c>
      <c r="BE151">
        <v>0</v>
      </c>
      <c r="BF151">
        <v>12.73</v>
      </c>
      <c r="BG151">
        <v>112.49</v>
      </c>
      <c r="BH151">
        <v>0</v>
      </c>
      <c r="BI151">
        <f t="shared" si="6"/>
        <v>112.49</v>
      </c>
      <c r="BJ151">
        <f t="shared" si="7"/>
        <v>3077</v>
      </c>
      <c r="BK151">
        <f>_xlfn.IFNA(VLOOKUP(A:A,'11月奖金'!A:Q,17,0),0)</f>
        <v>3609.48</v>
      </c>
      <c r="BL151">
        <f t="shared" si="8"/>
        <v>6686.48</v>
      </c>
    </row>
    <row r="152" spans="1:64" x14ac:dyDescent="0.2">
      <c r="A152">
        <v>9000282</v>
      </c>
      <c r="B152" t="s">
        <v>478</v>
      </c>
      <c r="C152" t="s">
        <v>479</v>
      </c>
      <c r="D152" t="s">
        <v>480</v>
      </c>
      <c r="E152" t="s">
        <v>82</v>
      </c>
      <c r="F152" t="s">
        <v>125</v>
      </c>
      <c r="G152">
        <v>0</v>
      </c>
      <c r="H152">
        <v>0</v>
      </c>
      <c r="I152">
        <v>6.9</v>
      </c>
      <c r="J152">
        <v>0</v>
      </c>
      <c r="K152">
        <v>2484</v>
      </c>
      <c r="L152">
        <v>0</v>
      </c>
      <c r="M152">
        <v>12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800</v>
      </c>
      <c r="U152">
        <v>300</v>
      </c>
      <c r="V152">
        <v>300</v>
      </c>
      <c r="W152">
        <v>33</v>
      </c>
      <c r="X152">
        <v>0</v>
      </c>
      <c r="Y152">
        <v>0</v>
      </c>
      <c r="Z152">
        <v>0</v>
      </c>
      <c r="AA152">
        <v>0</v>
      </c>
      <c r="AB152">
        <v>80</v>
      </c>
      <c r="AC152">
        <v>0</v>
      </c>
      <c r="AD152">
        <v>0</v>
      </c>
      <c r="AE152">
        <v>0</v>
      </c>
      <c r="AF152">
        <v>4009</v>
      </c>
      <c r="AG152">
        <v>808.53</v>
      </c>
      <c r="AH152">
        <v>30.32</v>
      </c>
      <c r="AI152">
        <v>202.13</v>
      </c>
      <c r="AJ152">
        <v>606</v>
      </c>
      <c r="AK152">
        <v>0</v>
      </c>
      <c r="AL152">
        <v>0</v>
      </c>
      <c r="AM152">
        <v>0</v>
      </c>
      <c r="AN152">
        <v>0</v>
      </c>
      <c r="AO152">
        <v>2</v>
      </c>
      <c r="AP152">
        <v>9</v>
      </c>
      <c r="AQ152">
        <v>0</v>
      </c>
      <c r="AR152" s="6">
        <v>2360.02</v>
      </c>
      <c r="AS152">
        <v>3797</v>
      </c>
      <c r="AT152">
        <v>0</v>
      </c>
      <c r="AU152">
        <v>119131.68</v>
      </c>
      <c r="AV152">
        <v>55000</v>
      </c>
      <c r="AW152">
        <v>11000</v>
      </c>
      <c r="AX152">
        <v>22000</v>
      </c>
      <c r="AY152" s="6">
        <v>0</v>
      </c>
      <c r="AZ152">
        <v>11000</v>
      </c>
      <c r="BA152">
        <v>0</v>
      </c>
      <c r="BB152" s="6">
        <v>18080.39</v>
      </c>
      <c r="BC152">
        <v>2051.2899999999941</v>
      </c>
      <c r="BD152">
        <v>61.54</v>
      </c>
      <c r="BE152">
        <v>0</v>
      </c>
      <c r="BF152">
        <v>61.54</v>
      </c>
      <c r="BG152">
        <v>267.04000000000002</v>
      </c>
      <c r="BH152">
        <v>0</v>
      </c>
      <c r="BI152">
        <f t="shared" si="6"/>
        <v>267.04000000000002</v>
      </c>
      <c r="BJ152">
        <f t="shared" si="7"/>
        <v>3797</v>
      </c>
      <c r="BK152">
        <f>_xlfn.IFNA(VLOOKUP(A:A,'11月奖金'!A:Q,17,0),0)</f>
        <v>8106.9</v>
      </c>
      <c r="BL152">
        <f t="shared" si="8"/>
        <v>11903.9</v>
      </c>
    </row>
    <row r="153" spans="1:64" x14ac:dyDescent="0.2">
      <c r="A153">
        <v>9000284</v>
      </c>
      <c r="B153" t="s">
        <v>481</v>
      </c>
      <c r="C153" t="s">
        <v>482</v>
      </c>
      <c r="D153" t="s">
        <v>483</v>
      </c>
      <c r="E153" t="s">
        <v>61</v>
      </c>
      <c r="F153" t="s">
        <v>105</v>
      </c>
      <c r="G153">
        <v>0</v>
      </c>
      <c r="H153">
        <v>0</v>
      </c>
      <c r="I153">
        <v>6.5</v>
      </c>
      <c r="J153">
        <v>0</v>
      </c>
      <c r="K153">
        <v>2340</v>
      </c>
      <c r="L153">
        <v>0</v>
      </c>
      <c r="M153">
        <v>231</v>
      </c>
      <c r="N153">
        <v>104</v>
      </c>
      <c r="O153">
        <v>0</v>
      </c>
      <c r="P153">
        <v>0</v>
      </c>
      <c r="Q153">
        <v>0</v>
      </c>
      <c r="R153">
        <v>0</v>
      </c>
      <c r="S153">
        <v>5.44</v>
      </c>
      <c r="T153">
        <v>800</v>
      </c>
      <c r="U153">
        <v>100</v>
      </c>
      <c r="V153">
        <v>300</v>
      </c>
      <c r="W153">
        <v>33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3913.44</v>
      </c>
      <c r="AG153">
        <v>792.69</v>
      </c>
      <c r="AH153">
        <v>29.73</v>
      </c>
      <c r="AI153">
        <v>198.17</v>
      </c>
      <c r="AJ153">
        <v>595</v>
      </c>
      <c r="AK153">
        <v>0</v>
      </c>
      <c r="AL153">
        <v>0</v>
      </c>
      <c r="AM153">
        <v>0</v>
      </c>
      <c r="AN153">
        <v>0</v>
      </c>
      <c r="AO153">
        <v>2</v>
      </c>
      <c r="AP153">
        <v>9</v>
      </c>
      <c r="AQ153">
        <v>0</v>
      </c>
      <c r="AR153" s="6">
        <v>2295.85</v>
      </c>
      <c r="AS153">
        <v>3841.44</v>
      </c>
      <c r="AT153">
        <v>0</v>
      </c>
      <c r="AU153">
        <v>103770.69</v>
      </c>
      <c r="AV153">
        <v>55000</v>
      </c>
      <c r="AW153">
        <v>11000</v>
      </c>
      <c r="AX153">
        <v>11000</v>
      </c>
      <c r="AY153" s="6">
        <v>0</v>
      </c>
      <c r="AZ153">
        <v>0</v>
      </c>
      <c r="BA153">
        <v>0</v>
      </c>
      <c r="BB153" s="6">
        <v>17712.88</v>
      </c>
      <c r="BC153">
        <v>9057.8100000000049</v>
      </c>
      <c r="BD153">
        <v>271.73</v>
      </c>
      <c r="BE153">
        <v>0</v>
      </c>
      <c r="BF153">
        <v>271.73</v>
      </c>
      <c r="BG153">
        <v>414.96</v>
      </c>
      <c r="BH153">
        <v>0</v>
      </c>
      <c r="BI153">
        <f t="shared" si="6"/>
        <v>414.96</v>
      </c>
      <c r="BJ153">
        <f t="shared" si="7"/>
        <v>3841.44</v>
      </c>
      <c r="BK153">
        <f>_xlfn.IFNA(VLOOKUP(A:A,'11月奖金'!A:Q,17,0),0)</f>
        <v>6088.48</v>
      </c>
      <c r="BL153">
        <f t="shared" si="8"/>
        <v>9929.92</v>
      </c>
    </row>
    <row r="154" spans="1:64" x14ac:dyDescent="0.2">
      <c r="A154">
        <v>9000285</v>
      </c>
      <c r="B154" t="s">
        <v>484</v>
      </c>
      <c r="C154" t="s">
        <v>485</v>
      </c>
      <c r="D154" t="s">
        <v>486</v>
      </c>
      <c r="E154" t="s">
        <v>82</v>
      </c>
      <c r="F154" t="s">
        <v>105</v>
      </c>
      <c r="G154">
        <v>0</v>
      </c>
      <c r="H154">
        <v>0</v>
      </c>
      <c r="I154">
        <v>6.7</v>
      </c>
      <c r="J154">
        <v>0</v>
      </c>
      <c r="K154">
        <v>2412</v>
      </c>
      <c r="L154">
        <v>0</v>
      </c>
      <c r="M154">
        <v>62</v>
      </c>
      <c r="N154">
        <v>72</v>
      </c>
      <c r="O154">
        <v>0</v>
      </c>
      <c r="P154">
        <v>0</v>
      </c>
      <c r="Q154">
        <v>0</v>
      </c>
      <c r="R154">
        <v>0</v>
      </c>
      <c r="S154">
        <v>4.26</v>
      </c>
      <c r="T154">
        <v>800</v>
      </c>
      <c r="U154">
        <v>100</v>
      </c>
      <c r="V154">
        <v>300</v>
      </c>
      <c r="W154">
        <v>33</v>
      </c>
      <c r="X154">
        <v>0</v>
      </c>
      <c r="Y154">
        <v>0</v>
      </c>
      <c r="Z154">
        <v>0</v>
      </c>
      <c r="AA154">
        <v>0</v>
      </c>
      <c r="AB154">
        <v>60</v>
      </c>
      <c r="AC154">
        <v>0</v>
      </c>
      <c r="AD154">
        <v>0</v>
      </c>
      <c r="AE154">
        <v>0</v>
      </c>
      <c r="AF154">
        <v>3843.26</v>
      </c>
      <c r="AG154">
        <v>772.12</v>
      </c>
      <c r="AH154">
        <v>28.95</v>
      </c>
      <c r="AI154">
        <v>193.03</v>
      </c>
      <c r="AJ154">
        <v>579</v>
      </c>
      <c r="AK154">
        <v>0</v>
      </c>
      <c r="AL154">
        <v>0</v>
      </c>
      <c r="AM154">
        <v>0</v>
      </c>
      <c r="AN154">
        <v>0</v>
      </c>
      <c r="AO154">
        <v>2</v>
      </c>
      <c r="AP154">
        <v>9</v>
      </c>
      <c r="AQ154">
        <v>0</v>
      </c>
      <c r="AR154" s="6">
        <v>2268.16</v>
      </c>
      <c r="AS154">
        <v>3771.26</v>
      </c>
      <c r="AT154">
        <v>0</v>
      </c>
      <c r="AU154">
        <v>102566.57</v>
      </c>
      <c r="AV154">
        <v>55000</v>
      </c>
      <c r="AW154">
        <v>11000</v>
      </c>
      <c r="AX154">
        <v>11000</v>
      </c>
      <c r="AY154" s="6">
        <v>0</v>
      </c>
      <c r="AZ154">
        <v>0</v>
      </c>
      <c r="BA154">
        <v>0</v>
      </c>
      <c r="BB154" s="6">
        <v>17266.310000000001</v>
      </c>
      <c r="BC154">
        <v>8300.2599999999948</v>
      </c>
      <c r="BD154">
        <v>249.01</v>
      </c>
      <c r="BE154">
        <v>0</v>
      </c>
      <c r="BF154">
        <v>249.01</v>
      </c>
      <c r="BG154">
        <v>393.06</v>
      </c>
      <c r="BH154">
        <v>0</v>
      </c>
      <c r="BI154">
        <f t="shared" si="6"/>
        <v>393.06</v>
      </c>
      <c r="BJ154">
        <f t="shared" si="7"/>
        <v>3771.26</v>
      </c>
      <c r="BK154">
        <f>_xlfn.IFNA(VLOOKUP(A:A,'11月奖金'!A:Q,17,0),0)</f>
        <v>6048.86</v>
      </c>
      <c r="BL154">
        <f t="shared" si="8"/>
        <v>9820.119999999999</v>
      </c>
    </row>
    <row r="155" spans="1:64" x14ac:dyDescent="0.2">
      <c r="A155">
        <v>9000286</v>
      </c>
      <c r="B155" t="s">
        <v>487</v>
      </c>
      <c r="C155" t="s">
        <v>488</v>
      </c>
      <c r="D155" t="s">
        <v>489</v>
      </c>
      <c r="E155" t="s">
        <v>82</v>
      </c>
      <c r="F155" t="s">
        <v>125</v>
      </c>
      <c r="G155">
        <v>0</v>
      </c>
      <c r="H155">
        <v>0</v>
      </c>
      <c r="I155">
        <v>6.7</v>
      </c>
      <c r="J155">
        <v>0</v>
      </c>
      <c r="K155">
        <v>2412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800</v>
      </c>
      <c r="U155">
        <v>300</v>
      </c>
      <c r="V155">
        <v>300</v>
      </c>
      <c r="W155">
        <v>33</v>
      </c>
      <c r="X155">
        <v>0</v>
      </c>
      <c r="Y155">
        <v>0</v>
      </c>
      <c r="Z155">
        <v>0</v>
      </c>
      <c r="AA155">
        <v>0</v>
      </c>
      <c r="AB155">
        <v>40</v>
      </c>
      <c r="AC155">
        <v>0</v>
      </c>
      <c r="AD155">
        <v>0</v>
      </c>
      <c r="AE155">
        <v>0</v>
      </c>
      <c r="AF155">
        <v>3885</v>
      </c>
      <c r="AG155">
        <v>914.09</v>
      </c>
      <c r="AH155">
        <v>34.28</v>
      </c>
      <c r="AI155">
        <v>228.52</v>
      </c>
      <c r="AJ155">
        <v>686</v>
      </c>
      <c r="AK155">
        <v>0</v>
      </c>
      <c r="AL155">
        <v>0</v>
      </c>
      <c r="AM155">
        <v>0</v>
      </c>
      <c r="AN155">
        <v>0</v>
      </c>
      <c r="AO155">
        <v>2</v>
      </c>
      <c r="AP155">
        <v>9</v>
      </c>
      <c r="AQ155">
        <v>0</v>
      </c>
      <c r="AR155" s="6">
        <v>2020.11</v>
      </c>
      <c r="AS155">
        <v>3673</v>
      </c>
      <c r="AT155">
        <v>0</v>
      </c>
      <c r="AU155">
        <v>117817.39</v>
      </c>
      <c r="AV155">
        <v>55000</v>
      </c>
      <c r="AW155">
        <v>0</v>
      </c>
      <c r="AX155">
        <v>0</v>
      </c>
      <c r="AY155" s="6">
        <v>0</v>
      </c>
      <c r="AZ155">
        <v>0</v>
      </c>
      <c r="BA155">
        <v>0</v>
      </c>
      <c r="BB155" s="6">
        <v>21953.56</v>
      </c>
      <c r="BC155">
        <v>40863.83</v>
      </c>
      <c r="BD155">
        <v>1566.38</v>
      </c>
      <c r="BE155">
        <v>0</v>
      </c>
      <c r="BF155">
        <v>1566.38</v>
      </c>
      <c r="BG155">
        <v>1885.37</v>
      </c>
      <c r="BH155">
        <v>0</v>
      </c>
      <c r="BI155">
        <f t="shared" si="6"/>
        <v>1885.37</v>
      </c>
      <c r="BJ155">
        <f t="shared" si="7"/>
        <v>3673</v>
      </c>
      <c r="BK155">
        <f>_xlfn.IFNA(VLOOKUP(A:A,'11月奖金'!A:Q,17,0),0)</f>
        <v>8062.35</v>
      </c>
      <c r="BL155">
        <f t="shared" si="8"/>
        <v>11735.35</v>
      </c>
    </row>
    <row r="156" spans="1:64" x14ac:dyDescent="0.2">
      <c r="A156">
        <v>9000287</v>
      </c>
      <c r="B156" t="s">
        <v>490</v>
      </c>
      <c r="C156" t="s">
        <v>491</v>
      </c>
      <c r="D156" t="s">
        <v>492</v>
      </c>
      <c r="E156" t="s">
        <v>82</v>
      </c>
      <c r="F156" t="s">
        <v>105</v>
      </c>
      <c r="G156">
        <v>0</v>
      </c>
      <c r="H156">
        <v>0</v>
      </c>
      <c r="I156">
        <v>6.5</v>
      </c>
      <c r="J156">
        <v>0</v>
      </c>
      <c r="K156">
        <v>2340</v>
      </c>
      <c r="L156">
        <v>322.76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800</v>
      </c>
      <c r="U156">
        <v>100</v>
      </c>
      <c r="V156">
        <v>300</v>
      </c>
      <c r="W156">
        <v>33</v>
      </c>
      <c r="X156">
        <v>0</v>
      </c>
      <c r="Y156">
        <v>0</v>
      </c>
      <c r="Z156">
        <v>0</v>
      </c>
      <c r="AA156">
        <v>0</v>
      </c>
      <c r="AB156">
        <v>40</v>
      </c>
      <c r="AC156">
        <v>0</v>
      </c>
      <c r="AD156">
        <v>0</v>
      </c>
      <c r="AE156">
        <v>0</v>
      </c>
      <c r="AF156">
        <v>3935.76</v>
      </c>
      <c r="AG156">
        <v>755.87</v>
      </c>
      <c r="AH156">
        <v>28.35</v>
      </c>
      <c r="AI156">
        <v>188.97</v>
      </c>
      <c r="AJ156">
        <v>567</v>
      </c>
      <c r="AK156">
        <v>0</v>
      </c>
      <c r="AL156">
        <v>0</v>
      </c>
      <c r="AM156">
        <v>0</v>
      </c>
      <c r="AN156">
        <v>0</v>
      </c>
      <c r="AO156">
        <v>2</v>
      </c>
      <c r="AP156">
        <v>9</v>
      </c>
      <c r="AQ156">
        <v>0</v>
      </c>
      <c r="AR156" s="6">
        <v>2393.5700000000002</v>
      </c>
      <c r="AS156">
        <v>3863.76</v>
      </c>
      <c r="AT156">
        <v>0</v>
      </c>
      <c r="AU156">
        <v>100659.12</v>
      </c>
      <c r="AV156">
        <v>55000</v>
      </c>
      <c r="AW156">
        <v>11000</v>
      </c>
      <c r="AX156">
        <v>11000</v>
      </c>
      <c r="AY156" s="6">
        <v>0</v>
      </c>
      <c r="AZ156">
        <v>11000</v>
      </c>
      <c r="BA156">
        <v>0</v>
      </c>
      <c r="BB156" s="6">
        <v>16423.87</v>
      </c>
      <c r="BC156">
        <v>0</v>
      </c>
      <c r="BD156">
        <v>0</v>
      </c>
      <c r="BE156">
        <v>0</v>
      </c>
      <c r="BF156">
        <v>0</v>
      </c>
      <c r="BG156">
        <v>58.36</v>
      </c>
      <c r="BH156">
        <v>0</v>
      </c>
      <c r="BI156">
        <f t="shared" si="6"/>
        <v>58.36</v>
      </c>
      <c r="BJ156">
        <f t="shared" si="7"/>
        <v>3863.76</v>
      </c>
      <c r="BK156">
        <f>_xlfn.IFNA(VLOOKUP(A:A,'11月奖金'!A:Q,17,0),0)</f>
        <v>6153.52</v>
      </c>
      <c r="BL156">
        <f t="shared" si="8"/>
        <v>10017.280000000001</v>
      </c>
    </row>
    <row r="157" spans="1:64" x14ac:dyDescent="0.2">
      <c r="A157">
        <v>9000288</v>
      </c>
      <c r="B157" t="s">
        <v>493</v>
      </c>
      <c r="C157" t="s">
        <v>494</v>
      </c>
      <c r="D157" t="s">
        <v>495</v>
      </c>
      <c r="E157" t="s">
        <v>82</v>
      </c>
      <c r="F157" t="s">
        <v>125</v>
      </c>
      <c r="G157">
        <v>0</v>
      </c>
      <c r="H157">
        <v>0</v>
      </c>
      <c r="I157">
        <v>6.7</v>
      </c>
      <c r="J157">
        <v>0</v>
      </c>
      <c r="K157">
        <v>2412</v>
      </c>
      <c r="L157">
        <v>0</v>
      </c>
      <c r="M157">
        <v>12</v>
      </c>
      <c r="N157">
        <v>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800</v>
      </c>
      <c r="U157">
        <v>300</v>
      </c>
      <c r="V157">
        <v>300</v>
      </c>
      <c r="W157">
        <v>33</v>
      </c>
      <c r="X157">
        <v>0</v>
      </c>
      <c r="Y157">
        <v>0</v>
      </c>
      <c r="Z157">
        <v>0</v>
      </c>
      <c r="AA157">
        <v>0</v>
      </c>
      <c r="AB157">
        <v>60</v>
      </c>
      <c r="AC157">
        <v>0</v>
      </c>
      <c r="AD157">
        <v>0</v>
      </c>
      <c r="AE157">
        <v>0</v>
      </c>
      <c r="AF157">
        <v>3925</v>
      </c>
      <c r="AG157">
        <v>801.94</v>
      </c>
      <c r="AH157">
        <v>30.07</v>
      </c>
      <c r="AI157">
        <v>200.48</v>
      </c>
      <c r="AJ157">
        <v>601</v>
      </c>
      <c r="AK157">
        <v>0</v>
      </c>
      <c r="AL157">
        <v>0</v>
      </c>
      <c r="AM157">
        <v>0</v>
      </c>
      <c r="AN157">
        <v>0</v>
      </c>
      <c r="AO157">
        <v>2</v>
      </c>
      <c r="AP157">
        <v>9</v>
      </c>
      <c r="AQ157">
        <v>0</v>
      </c>
      <c r="AR157" s="6">
        <v>2289.5100000000002</v>
      </c>
      <c r="AS157">
        <v>3713</v>
      </c>
      <c r="AT157">
        <v>0</v>
      </c>
      <c r="AU157">
        <v>118054.9</v>
      </c>
      <c r="AV157">
        <v>55000</v>
      </c>
      <c r="AW157">
        <v>5500</v>
      </c>
      <c r="AX157">
        <v>0</v>
      </c>
      <c r="AY157" s="6">
        <v>0</v>
      </c>
      <c r="AZ157">
        <v>0</v>
      </c>
      <c r="BA157">
        <v>0</v>
      </c>
      <c r="BB157" s="6">
        <v>17458.27</v>
      </c>
      <c r="BC157">
        <v>40096.62999999999</v>
      </c>
      <c r="BD157">
        <v>1489.66</v>
      </c>
      <c r="BE157">
        <v>0</v>
      </c>
      <c r="BF157">
        <v>1489.66</v>
      </c>
      <c r="BG157">
        <v>1831.71</v>
      </c>
      <c r="BH157">
        <v>0</v>
      </c>
      <c r="BI157">
        <f t="shared" si="6"/>
        <v>1831.71</v>
      </c>
      <c r="BJ157">
        <f t="shared" si="7"/>
        <v>3713</v>
      </c>
      <c r="BK157">
        <f>_xlfn.IFNA(VLOOKUP(A:A,'11月奖金'!A:Q,17,0),0)</f>
        <v>8632.58</v>
      </c>
      <c r="BL157">
        <f t="shared" si="8"/>
        <v>12345.58</v>
      </c>
    </row>
    <row r="158" spans="1:64" x14ac:dyDescent="0.2">
      <c r="A158">
        <v>9000289</v>
      </c>
      <c r="B158" t="s">
        <v>496</v>
      </c>
      <c r="C158" t="s">
        <v>497</v>
      </c>
      <c r="D158" t="s">
        <v>498</v>
      </c>
      <c r="E158" t="s">
        <v>82</v>
      </c>
      <c r="F158" t="s">
        <v>105</v>
      </c>
      <c r="G158">
        <v>0</v>
      </c>
      <c r="H158">
        <v>0</v>
      </c>
      <c r="I158">
        <v>5.9</v>
      </c>
      <c r="J158">
        <v>0</v>
      </c>
      <c r="K158">
        <v>2124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800</v>
      </c>
      <c r="U158">
        <v>100</v>
      </c>
      <c r="V158">
        <v>300</v>
      </c>
      <c r="W158">
        <v>33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3357</v>
      </c>
      <c r="AG158">
        <v>558.1</v>
      </c>
      <c r="AH158">
        <v>20.93</v>
      </c>
      <c r="AI158">
        <v>139.52000000000001</v>
      </c>
      <c r="AJ158">
        <v>419</v>
      </c>
      <c r="AK158">
        <v>0</v>
      </c>
      <c r="AL158">
        <v>0</v>
      </c>
      <c r="AM158">
        <v>0</v>
      </c>
      <c r="AN158">
        <v>0</v>
      </c>
      <c r="AO158">
        <v>2</v>
      </c>
      <c r="AP158">
        <v>9</v>
      </c>
      <c r="AQ158">
        <v>0</v>
      </c>
      <c r="AR158" s="6">
        <v>2217.4499999999998</v>
      </c>
      <c r="AS158">
        <v>3285</v>
      </c>
      <c r="AT158">
        <v>0</v>
      </c>
      <c r="AU158">
        <v>89429.96</v>
      </c>
      <c r="AV158">
        <v>55000</v>
      </c>
      <c r="AW158">
        <v>0</v>
      </c>
      <c r="AX158">
        <v>0</v>
      </c>
      <c r="AY158" s="6">
        <v>0</v>
      </c>
      <c r="AZ158">
        <v>0</v>
      </c>
      <c r="BA158">
        <v>0</v>
      </c>
      <c r="BB158" s="6">
        <v>11204.99</v>
      </c>
      <c r="BC158">
        <v>23224.97</v>
      </c>
      <c r="BD158">
        <v>696.75</v>
      </c>
      <c r="BE158">
        <v>0</v>
      </c>
      <c r="BF158">
        <v>696.75</v>
      </c>
      <c r="BG158">
        <v>782.32999999999993</v>
      </c>
      <c r="BH158">
        <v>0</v>
      </c>
      <c r="BI158">
        <f t="shared" si="6"/>
        <v>782.32999999999993</v>
      </c>
      <c r="BJ158">
        <f t="shared" si="7"/>
        <v>3285</v>
      </c>
      <c r="BK158">
        <f>_xlfn.IFNA(VLOOKUP(A:A,'11月奖金'!A:Q,17,0),0)</f>
        <v>5157.1000000000004</v>
      </c>
      <c r="BL158">
        <f t="shared" si="8"/>
        <v>8442.1</v>
      </c>
    </row>
    <row r="159" spans="1:64" x14ac:dyDescent="0.2">
      <c r="A159">
        <v>9000290</v>
      </c>
      <c r="B159" t="s">
        <v>499</v>
      </c>
      <c r="C159" t="s">
        <v>500</v>
      </c>
      <c r="D159" t="s">
        <v>501</v>
      </c>
      <c r="E159" t="s">
        <v>82</v>
      </c>
      <c r="F159" t="s">
        <v>105</v>
      </c>
      <c r="G159">
        <v>0</v>
      </c>
      <c r="H159">
        <v>0</v>
      </c>
      <c r="I159">
        <v>6.9</v>
      </c>
      <c r="J159">
        <v>0</v>
      </c>
      <c r="K159">
        <v>2484</v>
      </c>
      <c r="L159">
        <v>0</v>
      </c>
      <c r="M159">
        <v>12</v>
      </c>
      <c r="N159">
        <v>24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800</v>
      </c>
      <c r="U159">
        <v>100</v>
      </c>
      <c r="V159">
        <v>300</v>
      </c>
      <c r="W159">
        <v>33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3753</v>
      </c>
      <c r="AG159">
        <v>715.33</v>
      </c>
      <c r="AH159">
        <v>26.82</v>
      </c>
      <c r="AI159">
        <v>178.83</v>
      </c>
      <c r="AJ159">
        <v>536</v>
      </c>
      <c r="AK159">
        <v>0</v>
      </c>
      <c r="AL159">
        <v>0</v>
      </c>
      <c r="AM159">
        <v>0</v>
      </c>
      <c r="AN159">
        <v>0</v>
      </c>
      <c r="AO159">
        <v>2</v>
      </c>
      <c r="AP159">
        <v>9</v>
      </c>
      <c r="AQ159">
        <v>0</v>
      </c>
      <c r="AR159" s="6">
        <v>2294.02</v>
      </c>
      <c r="AS159">
        <v>3681</v>
      </c>
      <c r="AT159">
        <v>0</v>
      </c>
      <c r="AU159">
        <v>103171.58</v>
      </c>
      <c r="AV159">
        <v>55000</v>
      </c>
      <c r="AW159">
        <v>5500</v>
      </c>
      <c r="AX159">
        <v>11000</v>
      </c>
      <c r="AY159" s="6">
        <v>0</v>
      </c>
      <c r="AZ159">
        <v>0</v>
      </c>
      <c r="BA159">
        <v>0</v>
      </c>
      <c r="BB159" s="6">
        <v>18739.38</v>
      </c>
      <c r="BC159">
        <v>12932.2</v>
      </c>
      <c r="BD159">
        <v>387.97</v>
      </c>
      <c r="BE159">
        <v>0</v>
      </c>
      <c r="BF159">
        <v>387.97</v>
      </c>
      <c r="BG159">
        <v>516.25</v>
      </c>
      <c r="BH159">
        <v>0</v>
      </c>
      <c r="BI159">
        <f t="shared" si="6"/>
        <v>516.25</v>
      </c>
      <c r="BJ159">
        <f t="shared" si="7"/>
        <v>3681</v>
      </c>
      <c r="BK159">
        <f>_xlfn.IFNA(VLOOKUP(A:A,'11月奖金'!A:Q,17,0),0)</f>
        <v>6136.72</v>
      </c>
      <c r="BL159">
        <f t="shared" si="8"/>
        <v>9817.7200000000012</v>
      </c>
    </row>
    <row r="160" spans="1:64" x14ac:dyDescent="0.2">
      <c r="A160">
        <v>9000291</v>
      </c>
      <c r="B160" t="s">
        <v>502</v>
      </c>
      <c r="C160" t="s">
        <v>503</v>
      </c>
      <c r="D160" t="s">
        <v>504</v>
      </c>
      <c r="E160" t="s">
        <v>82</v>
      </c>
      <c r="F160" t="s">
        <v>105</v>
      </c>
      <c r="G160">
        <v>0</v>
      </c>
      <c r="H160">
        <v>0</v>
      </c>
      <c r="I160">
        <v>6.1</v>
      </c>
      <c r="J160">
        <v>0</v>
      </c>
      <c r="K160">
        <v>2196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800</v>
      </c>
      <c r="U160">
        <v>100</v>
      </c>
      <c r="V160">
        <v>300</v>
      </c>
      <c r="W160">
        <v>33</v>
      </c>
      <c r="X160">
        <v>0</v>
      </c>
      <c r="Y160">
        <v>0</v>
      </c>
      <c r="Z160">
        <v>0</v>
      </c>
      <c r="AA160">
        <v>0</v>
      </c>
      <c r="AB160">
        <v>60</v>
      </c>
      <c r="AC160">
        <v>0</v>
      </c>
      <c r="AD160">
        <v>0</v>
      </c>
      <c r="AE160">
        <v>0</v>
      </c>
      <c r="AF160">
        <v>3489</v>
      </c>
      <c r="AG160">
        <v>690.99</v>
      </c>
      <c r="AH160">
        <v>25.91</v>
      </c>
      <c r="AI160">
        <v>172.75</v>
      </c>
      <c r="AJ160">
        <v>518</v>
      </c>
      <c r="AK160">
        <v>0</v>
      </c>
      <c r="AL160">
        <v>0</v>
      </c>
      <c r="AM160">
        <v>0</v>
      </c>
      <c r="AN160">
        <v>0</v>
      </c>
      <c r="AO160">
        <v>2</v>
      </c>
      <c r="AP160">
        <v>9</v>
      </c>
      <c r="AQ160">
        <v>0</v>
      </c>
      <c r="AR160" s="6">
        <v>2079.35</v>
      </c>
      <c r="AS160">
        <v>3417</v>
      </c>
      <c r="AT160">
        <v>0</v>
      </c>
      <c r="AU160">
        <v>87433.11</v>
      </c>
      <c r="AV160">
        <v>55000</v>
      </c>
      <c r="AW160">
        <v>11000</v>
      </c>
      <c r="AX160">
        <v>10000</v>
      </c>
      <c r="AY160" s="6">
        <v>0</v>
      </c>
      <c r="AZ160">
        <v>11000</v>
      </c>
      <c r="BA160">
        <v>0</v>
      </c>
      <c r="BB160" s="6">
        <v>12723.58</v>
      </c>
      <c r="BC160">
        <v>0</v>
      </c>
      <c r="BD160">
        <v>0</v>
      </c>
      <c r="BE160">
        <v>0</v>
      </c>
      <c r="BF160">
        <v>0</v>
      </c>
      <c r="BG160">
        <v>19.53</v>
      </c>
      <c r="BH160">
        <v>0</v>
      </c>
      <c r="BI160">
        <f t="shared" si="6"/>
        <v>19.53</v>
      </c>
      <c r="BJ160">
        <f t="shared" si="7"/>
        <v>3417</v>
      </c>
      <c r="BK160">
        <f>_xlfn.IFNA(VLOOKUP(A:A,'11月奖金'!A:Q,17,0),0)</f>
        <v>5142.71</v>
      </c>
      <c r="BL160">
        <f t="shared" si="8"/>
        <v>8559.7099999999991</v>
      </c>
    </row>
    <row r="161" spans="1:64" x14ac:dyDescent="0.2">
      <c r="A161">
        <v>9000292</v>
      </c>
      <c r="B161" t="s">
        <v>505</v>
      </c>
      <c r="C161" t="s">
        <v>506</v>
      </c>
      <c r="D161" t="s">
        <v>507</v>
      </c>
      <c r="E161" t="s">
        <v>278</v>
      </c>
      <c r="F161" t="s">
        <v>105</v>
      </c>
      <c r="G161">
        <v>0</v>
      </c>
      <c r="H161">
        <v>0</v>
      </c>
      <c r="I161">
        <v>0</v>
      </c>
      <c r="J161">
        <v>3627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500</v>
      </c>
      <c r="V161">
        <v>300</v>
      </c>
      <c r="W161">
        <v>33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4460</v>
      </c>
      <c r="AG161">
        <v>1134.48</v>
      </c>
      <c r="AH161">
        <v>42.54</v>
      </c>
      <c r="AI161">
        <v>373.93</v>
      </c>
      <c r="AJ161">
        <v>1078</v>
      </c>
      <c r="AK161">
        <v>0</v>
      </c>
      <c r="AL161">
        <v>0</v>
      </c>
      <c r="AM161">
        <v>0</v>
      </c>
      <c r="AN161">
        <v>0</v>
      </c>
      <c r="AO161">
        <v>2</v>
      </c>
      <c r="AP161">
        <v>9</v>
      </c>
      <c r="AQ161">
        <v>0</v>
      </c>
      <c r="AR161" s="6">
        <v>1829.05</v>
      </c>
      <c r="AS161">
        <v>4108</v>
      </c>
      <c r="AT161">
        <v>0</v>
      </c>
      <c r="AU161">
        <v>113423.99</v>
      </c>
      <c r="AV161">
        <v>55000</v>
      </c>
      <c r="AW161">
        <v>0</v>
      </c>
      <c r="AX161">
        <v>11000</v>
      </c>
      <c r="AY161" s="6">
        <v>0</v>
      </c>
      <c r="AZ161">
        <v>0</v>
      </c>
      <c r="BA161">
        <v>0</v>
      </c>
      <c r="BB161" s="6">
        <v>24008.35</v>
      </c>
      <c r="BC161">
        <v>23415.64</v>
      </c>
      <c r="BD161">
        <v>702.47</v>
      </c>
      <c r="BE161">
        <v>0</v>
      </c>
      <c r="BF161">
        <v>702.47</v>
      </c>
      <c r="BG161">
        <v>838.09999999999991</v>
      </c>
      <c r="BH161">
        <v>0</v>
      </c>
      <c r="BI161">
        <f t="shared" si="6"/>
        <v>838.09999999999991</v>
      </c>
      <c r="BJ161">
        <f t="shared" si="7"/>
        <v>4108</v>
      </c>
      <c r="BK161">
        <f>_xlfn.IFNA(VLOOKUP(A:A,'11月奖金'!A:Q,17,0),0)</f>
        <v>7101.05</v>
      </c>
      <c r="BL161">
        <f t="shared" si="8"/>
        <v>11209.05</v>
      </c>
    </row>
    <row r="162" spans="1:64" x14ac:dyDescent="0.2">
      <c r="A162">
        <v>9000293</v>
      </c>
      <c r="B162" t="s">
        <v>508</v>
      </c>
      <c r="C162" t="s">
        <v>509</v>
      </c>
      <c r="D162" t="s">
        <v>510</v>
      </c>
      <c r="E162" t="s">
        <v>82</v>
      </c>
      <c r="F162" t="s">
        <v>105</v>
      </c>
      <c r="G162">
        <v>0</v>
      </c>
      <c r="H162">
        <v>0</v>
      </c>
      <c r="I162">
        <v>5.0999999999999996</v>
      </c>
      <c r="J162">
        <v>0</v>
      </c>
      <c r="K162">
        <v>1836</v>
      </c>
      <c r="L162">
        <v>506.48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800</v>
      </c>
      <c r="U162">
        <v>100</v>
      </c>
      <c r="V162">
        <v>300</v>
      </c>
      <c r="W162">
        <v>33</v>
      </c>
      <c r="X162">
        <v>0</v>
      </c>
      <c r="Y162">
        <v>0</v>
      </c>
      <c r="Z162">
        <v>0</v>
      </c>
      <c r="AA162">
        <v>0</v>
      </c>
      <c r="AB162">
        <v>60</v>
      </c>
      <c r="AC162">
        <v>0</v>
      </c>
      <c r="AD162">
        <v>0</v>
      </c>
      <c r="AE162">
        <v>0</v>
      </c>
      <c r="AF162">
        <v>3635.48</v>
      </c>
      <c r="AG162">
        <v>459.5</v>
      </c>
      <c r="AH162">
        <v>17.23</v>
      </c>
      <c r="AI162">
        <v>114.88</v>
      </c>
      <c r="AJ162">
        <v>345</v>
      </c>
      <c r="AK162">
        <v>0</v>
      </c>
      <c r="AL162">
        <v>0</v>
      </c>
      <c r="AM162">
        <v>0</v>
      </c>
      <c r="AN162">
        <v>0</v>
      </c>
      <c r="AO162">
        <v>2</v>
      </c>
      <c r="AP162">
        <v>9</v>
      </c>
      <c r="AQ162">
        <v>0</v>
      </c>
      <c r="AR162" s="6">
        <v>2696.87</v>
      </c>
      <c r="AS162">
        <v>3563.48</v>
      </c>
      <c r="AT162">
        <v>0</v>
      </c>
      <c r="AU162">
        <v>69760.31</v>
      </c>
      <c r="AV162">
        <v>55000</v>
      </c>
      <c r="AW162">
        <v>0</v>
      </c>
      <c r="AX162">
        <v>0</v>
      </c>
      <c r="AY162" s="6">
        <v>0</v>
      </c>
      <c r="AZ162">
        <v>0</v>
      </c>
      <c r="BA162">
        <v>0</v>
      </c>
      <c r="BB162" s="6">
        <v>8611.0499999999993</v>
      </c>
      <c r="BC162">
        <v>6149.2599999999984</v>
      </c>
      <c r="BD162">
        <v>184.48</v>
      </c>
      <c r="BE162">
        <v>0</v>
      </c>
      <c r="BF162">
        <v>184.48</v>
      </c>
      <c r="BG162">
        <v>255.67</v>
      </c>
      <c r="BH162">
        <v>0</v>
      </c>
      <c r="BI162">
        <f t="shared" si="6"/>
        <v>255.67</v>
      </c>
      <c r="BJ162">
        <f t="shared" si="7"/>
        <v>3563.48</v>
      </c>
      <c r="BK162">
        <f>_xlfn.IFNA(VLOOKUP(A:A,'11月奖金'!A:Q,17,0),0)</f>
        <v>3797.44</v>
      </c>
      <c r="BL162">
        <f t="shared" si="8"/>
        <v>7360.92</v>
      </c>
    </row>
    <row r="163" spans="1:64" x14ac:dyDescent="0.2">
      <c r="A163">
        <v>9000295</v>
      </c>
      <c r="B163" t="s">
        <v>511</v>
      </c>
      <c r="C163" t="s">
        <v>512</v>
      </c>
      <c r="D163" t="s">
        <v>513</v>
      </c>
      <c r="E163" t="s">
        <v>97</v>
      </c>
      <c r="F163" t="s">
        <v>105</v>
      </c>
      <c r="G163">
        <v>0</v>
      </c>
      <c r="H163">
        <v>0</v>
      </c>
      <c r="I163">
        <v>5.3</v>
      </c>
      <c r="J163">
        <v>0</v>
      </c>
      <c r="K163">
        <v>1908</v>
      </c>
      <c r="L163">
        <v>263.17</v>
      </c>
      <c r="M163">
        <v>119</v>
      </c>
      <c r="N163">
        <v>96</v>
      </c>
      <c r="O163">
        <v>0</v>
      </c>
      <c r="P163">
        <v>0</v>
      </c>
      <c r="Q163">
        <v>0</v>
      </c>
      <c r="R163">
        <v>0</v>
      </c>
      <c r="S163">
        <v>4.63</v>
      </c>
      <c r="T163">
        <v>800</v>
      </c>
      <c r="U163">
        <v>100</v>
      </c>
      <c r="V163">
        <v>300</v>
      </c>
      <c r="W163">
        <v>33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3623.8</v>
      </c>
      <c r="AG163">
        <v>472.55</v>
      </c>
      <c r="AH163">
        <v>17.72</v>
      </c>
      <c r="AI163">
        <v>118.14</v>
      </c>
      <c r="AJ163">
        <v>354</v>
      </c>
      <c r="AK163">
        <v>0</v>
      </c>
      <c r="AL163">
        <v>0</v>
      </c>
      <c r="AM163">
        <v>0</v>
      </c>
      <c r="AN163">
        <v>0</v>
      </c>
      <c r="AO163">
        <v>2</v>
      </c>
      <c r="AP163">
        <v>9</v>
      </c>
      <c r="AQ163">
        <v>0</v>
      </c>
      <c r="AR163" s="6">
        <v>2659.39</v>
      </c>
      <c r="AS163">
        <v>3551.8</v>
      </c>
      <c r="AT163">
        <v>0</v>
      </c>
      <c r="AU163">
        <v>76635.040000000008</v>
      </c>
      <c r="AV163">
        <v>55000</v>
      </c>
      <c r="AW163">
        <v>0</v>
      </c>
      <c r="AX163">
        <v>11000</v>
      </c>
      <c r="AY163" s="6">
        <v>0</v>
      </c>
      <c r="AZ163">
        <v>0</v>
      </c>
      <c r="BA163">
        <v>0</v>
      </c>
      <c r="BB163" s="6">
        <v>13183.68</v>
      </c>
      <c r="BC163">
        <v>0</v>
      </c>
      <c r="BD163">
        <v>0</v>
      </c>
      <c r="BE163">
        <v>0</v>
      </c>
      <c r="BF163">
        <v>0</v>
      </c>
      <c r="BG163">
        <v>25.86</v>
      </c>
      <c r="BH163">
        <v>0</v>
      </c>
      <c r="BI163">
        <f t="shared" si="6"/>
        <v>25.86</v>
      </c>
      <c r="BJ163">
        <f t="shared" si="7"/>
        <v>3551.8</v>
      </c>
      <c r="BK163">
        <f>_xlfn.IFNA(VLOOKUP(A:A,'11月奖金'!A:Q,17,0),0)</f>
        <v>3642.6</v>
      </c>
      <c r="BL163">
        <f t="shared" si="8"/>
        <v>7194.4</v>
      </c>
    </row>
    <row r="164" spans="1:64" x14ac:dyDescent="0.2">
      <c r="A164">
        <v>9000296</v>
      </c>
      <c r="B164" t="s">
        <v>514</v>
      </c>
      <c r="C164" t="s">
        <v>515</v>
      </c>
      <c r="D164" t="s">
        <v>516</v>
      </c>
      <c r="E164" t="s">
        <v>278</v>
      </c>
      <c r="F164" t="s">
        <v>160</v>
      </c>
      <c r="G164">
        <v>0</v>
      </c>
      <c r="H164">
        <v>0</v>
      </c>
      <c r="I164">
        <v>5.9</v>
      </c>
      <c r="J164">
        <v>0</v>
      </c>
      <c r="K164">
        <v>2124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800</v>
      </c>
      <c r="U164">
        <v>100</v>
      </c>
      <c r="V164">
        <v>300</v>
      </c>
      <c r="W164">
        <v>33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3357</v>
      </c>
      <c r="AG164">
        <v>415.23</v>
      </c>
      <c r="AH164">
        <v>15.57</v>
      </c>
      <c r="AI164">
        <v>104.32</v>
      </c>
      <c r="AJ164">
        <v>311</v>
      </c>
      <c r="AK164">
        <v>0</v>
      </c>
      <c r="AL164">
        <v>0</v>
      </c>
      <c r="AM164">
        <v>0</v>
      </c>
      <c r="AN164">
        <v>0</v>
      </c>
      <c r="AO164">
        <v>2</v>
      </c>
      <c r="AP164">
        <v>9</v>
      </c>
      <c r="AQ164">
        <v>0</v>
      </c>
      <c r="AR164" s="6">
        <v>2508.88</v>
      </c>
      <c r="AS164">
        <v>3285</v>
      </c>
      <c r="AT164">
        <v>0</v>
      </c>
      <c r="AU164">
        <v>63386.07</v>
      </c>
      <c r="AV164">
        <v>55000</v>
      </c>
      <c r="AW164">
        <v>11000</v>
      </c>
      <c r="AX164">
        <v>22000</v>
      </c>
      <c r="AY164" s="6">
        <v>4400</v>
      </c>
      <c r="AZ164">
        <v>0</v>
      </c>
      <c r="BA164">
        <v>0</v>
      </c>
      <c r="BB164" s="6">
        <v>9828.4199999999983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f t="shared" si="6"/>
        <v>0</v>
      </c>
      <c r="BJ164">
        <f t="shared" si="7"/>
        <v>3285</v>
      </c>
      <c r="BK164">
        <f>_xlfn.IFNA(VLOOKUP(A:A,'11月奖金'!A:Q,17,0),0)</f>
        <v>3370.89</v>
      </c>
      <c r="BL164">
        <f t="shared" si="8"/>
        <v>6655.8899999999994</v>
      </c>
    </row>
    <row r="165" spans="1:64" x14ac:dyDescent="0.2">
      <c r="A165">
        <v>9000297</v>
      </c>
      <c r="B165" t="s">
        <v>517</v>
      </c>
      <c r="C165" t="s">
        <v>518</v>
      </c>
      <c r="D165" t="s">
        <v>9092</v>
      </c>
      <c r="E165" t="s">
        <v>82</v>
      </c>
      <c r="F165" t="s">
        <v>125</v>
      </c>
      <c r="G165">
        <v>0</v>
      </c>
      <c r="H165">
        <v>0</v>
      </c>
      <c r="I165">
        <v>6.1</v>
      </c>
      <c r="J165">
        <v>0</v>
      </c>
      <c r="K165">
        <v>2196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</v>
      </c>
      <c r="S165">
        <v>0</v>
      </c>
      <c r="T165">
        <v>800</v>
      </c>
      <c r="U165">
        <v>300</v>
      </c>
      <c r="V165">
        <v>300</v>
      </c>
      <c r="W165">
        <v>33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3636</v>
      </c>
      <c r="AG165">
        <v>642.04999999999995</v>
      </c>
      <c r="AH165">
        <v>24.08</v>
      </c>
      <c r="AI165">
        <v>160.51</v>
      </c>
      <c r="AJ165">
        <v>482</v>
      </c>
      <c r="AK165">
        <v>0</v>
      </c>
      <c r="AL165">
        <v>0</v>
      </c>
      <c r="AM165">
        <v>0</v>
      </c>
      <c r="AN165">
        <v>0</v>
      </c>
      <c r="AO165">
        <v>2</v>
      </c>
      <c r="AP165">
        <v>9</v>
      </c>
      <c r="AQ165">
        <v>0</v>
      </c>
      <c r="AR165" s="6">
        <v>2325.36</v>
      </c>
      <c r="AS165">
        <v>3454</v>
      </c>
      <c r="AT165">
        <v>30</v>
      </c>
      <c r="AU165">
        <v>97966.080000000002</v>
      </c>
      <c r="AV165">
        <v>55000</v>
      </c>
      <c r="AW165">
        <v>11000</v>
      </c>
      <c r="AX165">
        <v>11000</v>
      </c>
      <c r="AY165" s="6">
        <v>0</v>
      </c>
      <c r="AZ165">
        <v>0</v>
      </c>
      <c r="BA165">
        <v>0</v>
      </c>
      <c r="BB165" s="6">
        <v>12794.91</v>
      </c>
      <c r="BC165">
        <v>8171.1700000000019</v>
      </c>
      <c r="BD165">
        <v>245.14</v>
      </c>
      <c r="BE165">
        <v>0</v>
      </c>
      <c r="BF165">
        <v>245.14</v>
      </c>
      <c r="BG165">
        <v>390.77</v>
      </c>
      <c r="BH165">
        <v>0</v>
      </c>
      <c r="BI165">
        <f t="shared" si="6"/>
        <v>390.77</v>
      </c>
      <c r="BJ165">
        <f t="shared" si="7"/>
        <v>3454</v>
      </c>
      <c r="BK165">
        <f>_xlfn.IFNA(VLOOKUP(A:A,'11月奖金'!A:Q,17,0),0)</f>
        <v>6568.38</v>
      </c>
      <c r="BL165">
        <f t="shared" si="8"/>
        <v>10022.380000000001</v>
      </c>
    </row>
    <row r="166" spans="1:64" x14ac:dyDescent="0.2">
      <c r="A166">
        <v>9000299</v>
      </c>
      <c r="B166" t="s">
        <v>520</v>
      </c>
      <c r="C166" t="s">
        <v>521</v>
      </c>
      <c r="D166" t="s">
        <v>522</v>
      </c>
      <c r="E166" t="s">
        <v>82</v>
      </c>
      <c r="F166" t="s">
        <v>105</v>
      </c>
      <c r="G166">
        <v>0</v>
      </c>
      <c r="H166">
        <v>0</v>
      </c>
      <c r="I166">
        <v>5.7</v>
      </c>
      <c r="J166">
        <v>0</v>
      </c>
      <c r="K166">
        <v>2052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7</v>
      </c>
      <c r="S166">
        <v>0</v>
      </c>
      <c r="T166">
        <v>800</v>
      </c>
      <c r="U166">
        <v>100</v>
      </c>
      <c r="V166">
        <v>300</v>
      </c>
      <c r="W166">
        <v>33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3292</v>
      </c>
      <c r="AG166">
        <v>539.45000000000005</v>
      </c>
      <c r="AH166">
        <v>20.23</v>
      </c>
      <c r="AI166">
        <v>134.86000000000001</v>
      </c>
      <c r="AJ166">
        <v>405</v>
      </c>
      <c r="AK166">
        <v>0</v>
      </c>
      <c r="AL166">
        <v>0</v>
      </c>
      <c r="AM166">
        <v>0</v>
      </c>
      <c r="AN166">
        <v>0</v>
      </c>
      <c r="AO166">
        <v>2</v>
      </c>
      <c r="AP166">
        <v>9</v>
      </c>
      <c r="AQ166">
        <v>0</v>
      </c>
      <c r="AR166" s="6">
        <v>2190.46</v>
      </c>
      <c r="AS166">
        <v>3250</v>
      </c>
      <c r="AT166">
        <v>30</v>
      </c>
      <c r="AU166">
        <v>87348.32</v>
      </c>
      <c r="AV166">
        <v>55000</v>
      </c>
      <c r="AW166">
        <v>5500</v>
      </c>
      <c r="AX166">
        <v>5500</v>
      </c>
      <c r="AY166" s="6">
        <v>4400</v>
      </c>
      <c r="AZ166">
        <v>0</v>
      </c>
      <c r="BA166">
        <v>0</v>
      </c>
      <c r="BB166" s="6">
        <v>11834.32</v>
      </c>
      <c r="BC166">
        <v>5114.0000000000073</v>
      </c>
      <c r="BD166">
        <v>153.41999999999999</v>
      </c>
      <c r="BE166">
        <v>0</v>
      </c>
      <c r="BF166">
        <v>153.41999999999999</v>
      </c>
      <c r="BG166">
        <v>280.91000000000003</v>
      </c>
      <c r="BH166">
        <v>0</v>
      </c>
      <c r="BI166">
        <f t="shared" si="6"/>
        <v>280.91000000000003</v>
      </c>
      <c r="BJ166">
        <f t="shared" si="7"/>
        <v>3250</v>
      </c>
      <c r="BK166">
        <f>_xlfn.IFNA(VLOOKUP(A:A,'11月奖金'!A:Q,17,0),0)</f>
        <v>5107.59</v>
      </c>
      <c r="BL166">
        <f t="shared" si="8"/>
        <v>8357.59</v>
      </c>
    </row>
    <row r="167" spans="1:64" x14ac:dyDescent="0.2">
      <c r="A167">
        <v>9000301</v>
      </c>
      <c r="B167" t="s">
        <v>523</v>
      </c>
      <c r="C167" t="s">
        <v>524</v>
      </c>
      <c r="D167" t="s">
        <v>525</v>
      </c>
      <c r="E167" t="s">
        <v>82</v>
      </c>
      <c r="F167" t="s">
        <v>105</v>
      </c>
      <c r="G167">
        <v>0</v>
      </c>
      <c r="H167">
        <v>0</v>
      </c>
      <c r="I167">
        <v>6.7</v>
      </c>
      <c r="J167">
        <v>0</v>
      </c>
      <c r="K167">
        <v>2412</v>
      </c>
      <c r="L167">
        <v>0</v>
      </c>
      <c r="M167">
        <v>104</v>
      </c>
      <c r="N167">
        <v>88</v>
      </c>
      <c r="O167">
        <v>0</v>
      </c>
      <c r="P167">
        <v>0</v>
      </c>
      <c r="Q167">
        <v>0</v>
      </c>
      <c r="R167">
        <v>7</v>
      </c>
      <c r="S167">
        <v>0</v>
      </c>
      <c r="T167">
        <v>800</v>
      </c>
      <c r="U167">
        <v>100</v>
      </c>
      <c r="V167">
        <v>300</v>
      </c>
      <c r="W167">
        <v>33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3844</v>
      </c>
      <c r="AG167">
        <v>674.08</v>
      </c>
      <c r="AH167">
        <v>25.28</v>
      </c>
      <c r="AI167">
        <v>168.52</v>
      </c>
      <c r="AJ167">
        <v>506</v>
      </c>
      <c r="AK167">
        <v>0</v>
      </c>
      <c r="AL167">
        <v>0</v>
      </c>
      <c r="AM167">
        <v>0</v>
      </c>
      <c r="AN167">
        <v>0</v>
      </c>
      <c r="AO167">
        <v>2</v>
      </c>
      <c r="AP167">
        <v>9</v>
      </c>
      <c r="AQ167">
        <v>0</v>
      </c>
      <c r="AR167" s="6">
        <v>2468.12</v>
      </c>
      <c r="AS167">
        <v>3802</v>
      </c>
      <c r="AT167">
        <v>30</v>
      </c>
      <c r="AU167">
        <v>101709.36</v>
      </c>
      <c r="AV167">
        <v>55000</v>
      </c>
      <c r="AW167">
        <v>5500</v>
      </c>
      <c r="AX167">
        <v>11000</v>
      </c>
      <c r="AY167" s="6">
        <v>0</v>
      </c>
      <c r="AZ167">
        <v>0</v>
      </c>
      <c r="BA167">
        <v>0</v>
      </c>
      <c r="BB167" s="6">
        <v>13827.14</v>
      </c>
      <c r="BC167">
        <v>16382.22</v>
      </c>
      <c r="BD167">
        <v>491.47</v>
      </c>
      <c r="BE167">
        <v>0</v>
      </c>
      <c r="BF167">
        <v>491.47</v>
      </c>
      <c r="BG167">
        <v>613.62</v>
      </c>
      <c r="BH167">
        <v>0</v>
      </c>
      <c r="BI167">
        <f t="shared" si="6"/>
        <v>613.62</v>
      </c>
      <c r="BJ167">
        <f t="shared" si="7"/>
        <v>3802</v>
      </c>
      <c r="BK167">
        <f>_xlfn.IFNA(VLOOKUP(A:A,'11月奖金'!A:Q,17,0),0)</f>
        <v>6111.8</v>
      </c>
      <c r="BL167">
        <f t="shared" si="8"/>
        <v>9913.7999999999993</v>
      </c>
    </row>
    <row r="168" spans="1:64" x14ac:dyDescent="0.2">
      <c r="A168">
        <v>9000302</v>
      </c>
      <c r="B168" t="s">
        <v>526</v>
      </c>
      <c r="C168" t="s">
        <v>527</v>
      </c>
      <c r="D168" t="s">
        <v>528</v>
      </c>
      <c r="E168" t="s">
        <v>82</v>
      </c>
      <c r="F168" t="s">
        <v>125</v>
      </c>
      <c r="G168">
        <v>0</v>
      </c>
      <c r="H168">
        <v>0</v>
      </c>
      <c r="I168">
        <v>5.9</v>
      </c>
      <c r="J168">
        <v>0</v>
      </c>
      <c r="K168">
        <v>2124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800</v>
      </c>
      <c r="U168">
        <v>300</v>
      </c>
      <c r="V168">
        <v>300</v>
      </c>
      <c r="W168">
        <v>33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3557</v>
      </c>
      <c r="AG168">
        <v>845.96</v>
      </c>
      <c r="AH168">
        <v>31.72</v>
      </c>
      <c r="AI168">
        <v>211.49</v>
      </c>
      <c r="AJ168">
        <v>634</v>
      </c>
      <c r="AK168">
        <v>0</v>
      </c>
      <c r="AL168">
        <v>0</v>
      </c>
      <c r="AM168">
        <v>0</v>
      </c>
      <c r="AN168">
        <v>0</v>
      </c>
      <c r="AO168">
        <v>2</v>
      </c>
      <c r="AP168">
        <v>9</v>
      </c>
      <c r="AQ168">
        <v>0</v>
      </c>
      <c r="AR168" s="6">
        <v>1831.83</v>
      </c>
      <c r="AS168">
        <v>3345</v>
      </c>
      <c r="AT168">
        <v>0</v>
      </c>
      <c r="AU168">
        <v>100682.22</v>
      </c>
      <c r="AV168">
        <v>55000</v>
      </c>
      <c r="AW168">
        <v>0</v>
      </c>
      <c r="AX168">
        <v>0</v>
      </c>
      <c r="AY168" s="6">
        <v>0</v>
      </c>
      <c r="AZ168">
        <v>0</v>
      </c>
      <c r="BA168">
        <v>0</v>
      </c>
      <c r="BB168" s="6">
        <v>21162.49</v>
      </c>
      <c r="BC168">
        <v>24519.73</v>
      </c>
      <c r="BD168">
        <v>735.59</v>
      </c>
      <c r="BE168">
        <v>0</v>
      </c>
      <c r="BF168">
        <v>735.59</v>
      </c>
      <c r="BG168">
        <v>836.94</v>
      </c>
      <c r="BH168">
        <v>0</v>
      </c>
      <c r="BI168">
        <f t="shared" si="6"/>
        <v>836.94</v>
      </c>
      <c r="BJ168">
        <f t="shared" si="7"/>
        <v>3345</v>
      </c>
      <c r="BK168">
        <f>_xlfn.IFNA(VLOOKUP(A:A,'11月奖金'!A:Q,17,0),0)</f>
        <v>7062.46</v>
      </c>
      <c r="BL168">
        <f t="shared" si="8"/>
        <v>10407.459999999999</v>
      </c>
    </row>
    <row r="169" spans="1:64" x14ac:dyDescent="0.2">
      <c r="A169">
        <v>9000304</v>
      </c>
      <c r="B169" t="s">
        <v>529</v>
      </c>
      <c r="C169" t="s">
        <v>530</v>
      </c>
      <c r="D169" t="s">
        <v>531</v>
      </c>
      <c r="E169" t="s">
        <v>82</v>
      </c>
      <c r="F169" t="s">
        <v>125</v>
      </c>
      <c r="G169">
        <v>0</v>
      </c>
      <c r="H169">
        <v>0</v>
      </c>
      <c r="I169">
        <v>6.7</v>
      </c>
      <c r="J169">
        <v>0</v>
      </c>
      <c r="K169">
        <v>2412</v>
      </c>
      <c r="L169">
        <v>0</v>
      </c>
      <c r="M169">
        <v>62</v>
      </c>
      <c r="N169">
        <v>64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800</v>
      </c>
      <c r="U169">
        <v>300</v>
      </c>
      <c r="V169">
        <v>300</v>
      </c>
      <c r="W169">
        <v>33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3971</v>
      </c>
      <c r="AG169">
        <v>923.27</v>
      </c>
      <c r="AH169">
        <v>34.619999999999997</v>
      </c>
      <c r="AI169">
        <v>230.82</v>
      </c>
      <c r="AJ169">
        <v>692</v>
      </c>
      <c r="AK169">
        <v>0</v>
      </c>
      <c r="AL169">
        <v>0</v>
      </c>
      <c r="AM169">
        <v>0</v>
      </c>
      <c r="AN169">
        <v>0</v>
      </c>
      <c r="AO169">
        <v>2</v>
      </c>
      <c r="AP169">
        <v>9</v>
      </c>
      <c r="AQ169">
        <v>0</v>
      </c>
      <c r="AR169" s="6">
        <v>2088.29</v>
      </c>
      <c r="AS169">
        <v>3759</v>
      </c>
      <c r="AT169">
        <v>0</v>
      </c>
      <c r="AU169">
        <v>116608.26</v>
      </c>
      <c r="AV169">
        <v>55000</v>
      </c>
      <c r="AW169">
        <v>5500</v>
      </c>
      <c r="AX169">
        <v>11000</v>
      </c>
      <c r="AY169" s="6">
        <v>0</v>
      </c>
      <c r="AZ169">
        <v>0</v>
      </c>
      <c r="BA169">
        <v>0</v>
      </c>
      <c r="BB169" s="6">
        <v>18750.849999999999</v>
      </c>
      <c r="BC169">
        <v>26357.41</v>
      </c>
      <c r="BD169">
        <v>790.72</v>
      </c>
      <c r="BE169">
        <v>0</v>
      </c>
      <c r="BF169">
        <v>790.72</v>
      </c>
      <c r="BG169">
        <v>929.37</v>
      </c>
      <c r="BH169">
        <v>0</v>
      </c>
      <c r="BI169">
        <f t="shared" si="6"/>
        <v>929.37</v>
      </c>
      <c r="BJ169">
        <f t="shared" si="7"/>
        <v>3759</v>
      </c>
      <c r="BK169">
        <f>_xlfn.IFNA(VLOOKUP(A:A,'11月奖金'!A:Q,17,0),0)</f>
        <v>7896.3</v>
      </c>
      <c r="BL169">
        <f t="shared" si="8"/>
        <v>11655.3</v>
      </c>
    </row>
    <row r="170" spans="1:64" x14ac:dyDescent="0.2">
      <c r="A170">
        <v>9000305</v>
      </c>
      <c r="B170" t="s">
        <v>532</v>
      </c>
      <c r="C170" t="s">
        <v>533</v>
      </c>
      <c r="D170" t="s">
        <v>534</v>
      </c>
      <c r="E170" t="s">
        <v>82</v>
      </c>
      <c r="F170" t="s">
        <v>105</v>
      </c>
      <c r="G170">
        <v>0</v>
      </c>
      <c r="H170">
        <v>0</v>
      </c>
      <c r="I170">
        <v>5.9</v>
      </c>
      <c r="J170">
        <v>0</v>
      </c>
      <c r="K170">
        <v>2124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800</v>
      </c>
      <c r="U170">
        <v>100</v>
      </c>
      <c r="V170">
        <v>300</v>
      </c>
      <c r="W170">
        <v>33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3357</v>
      </c>
      <c r="AG170">
        <v>546.47</v>
      </c>
      <c r="AH170">
        <v>20.49</v>
      </c>
      <c r="AI170">
        <v>136.62</v>
      </c>
      <c r="AJ170">
        <v>410</v>
      </c>
      <c r="AK170">
        <v>0</v>
      </c>
      <c r="AL170">
        <v>0</v>
      </c>
      <c r="AM170">
        <v>0</v>
      </c>
      <c r="AN170">
        <v>0</v>
      </c>
      <c r="AO170">
        <v>2</v>
      </c>
      <c r="AP170">
        <v>9</v>
      </c>
      <c r="AQ170">
        <v>0</v>
      </c>
      <c r="AR170" s="6">
        <v>2241.42</v>
      </c>
      <c r="AS170">
        <v>3285</v>
      </c>
      <c r="AT170">
        <v>0</v>
      </c>
      <c r="AU170">
        <v>88401.63</v>
      </c>
      <c r="AV170">
        <v>55000</v>
      </c>
      <c r="AW170">
        <v>11000</v>
      </c>
      <c r="AX170">
        <v>0</v>
      </c>
      <c r="AY170" s="6">
        <v>0</v>
      </c>
      <c r="AZ170">
        <v>0</v>
      </c>
      <c r="BA170">
        <v>0</v>
      </c>
      <c r="BB170" s="6">
        <v>12217.96</v>
      </c>
      <c r="BC170">
        <v>10183.670000000009</v>
      </c>
      <c r="BD170">
        <v>305.51</v>
      </c>
      <c r="BE170">
        <v>0</v>
      </c>
      <c r="BF170">
        <v>305.51</v>
      </c>
      <c r="BG170">
        <v>420.37</v>
      </c>
      <c r="BH170">
        <v>0</v>
      </c>
      <c r="BI170">
        <f t="shared" si="6"/>
        <v>420.37</v>
      </c>
      <c r="BJ170">
        <f t="shared" si="7"/>
        <v>3285</v>
      </c>
      <c r="BK170">
        <f>_xlfn.IFNA(VLOOKUP(A:A,'11月奖金'!A:Q,17,0),0)</f>
        <v>5096.42</v>
      </c>
      <c r="BL170">
        <f t="shared" si="8"/>
        <v>8381.42</v>
      </c>
    </row>
    <row r="171" spans="1:64" x14ac:dyDescent="0.2">
      <c r="A171">
        <v>9000306</v>
      </c>
      <c r="B171" t="s">
        <v>535</v>
      </c>
      <c r="C171" t="s">
        <v>536</v>
      </c>
      <c r="D171" t="s">
        <v>537</v>
      </c>
      <c r="E171" t="s">
        <v>82</v>
      </c>
      <c r="F171" t="s">
        <v>105</v>
      </c>
      <c r="G171">
        <v>0</v>
      </c>
      <c r="H171">
        <v>0</v>
      </c>
      <c r="I171">
        <v>5.9</v>
      </c>
      <c r="J171">
        <v>0</v>
      </c>
      <c r="K171">
        <v>2124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7</v>
      </c>
      <c r="S171">
        <v>0</v>
      </c>
      <c r="T171">
        <v>800</v>
      </c>
      <c r="U171">
        <v>100</v>
      </c>
      <c r="V171">
        <v>300</v>
      </c>
      <c r="W171">
        <v>33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3364</v>
      </c>
      <c r="AG171">
        <v>596.36</v>
      </c>
      <c r="AH171">
        <v>22.36</v>
      </c>
      <c r="AI171">
        <v>149.09</v>
      </c>
      <c r="AJ171">
        <v>447</v>
      </c>
      <c r="AK171">
        <v>0</v>
      </c>
      <c r="AL171">
        <v>0</v>
      </c>
      <c r="AM171">
        <v>0</v>
      </c>
      <c r="AN171">
        <v>0</v>
      </c>
      <c r="AO171">
        <v>2</v>
      </c>
      <c r="AP171">
        <v>9</v>
      </c>
      <c r="AQ171">
        <v>0</v>
      </c>
      <c r="AR171" s="6">
        <v>2147.19</v>
      </c>
      <c r="AS171">
        <v>3322</v>
      </c>
      <c r="AT171">
        <v>30</v>
      </c>
      <c r="AU171">
        <v>88741.75</v>
      </c>
      <c r="AV171">
        <v>55000</v>
      </c>
      <c r="AW171">
        <v>0</v>
      </c>
      <c r="AX171">
        <v>11000</v>
      </c>
      <c r="AY171" s="6">
        <v>0</v>
      </c>
      <c r="AZ171">
        <v>0</v>
      </c>
      <c r="BA171">
        <v>0</v>
      </c>
      <c r="BB171" s="6">
        <v>12553.74</v>
      </c>
      <c r="BC171">
        <v>10188.01</v>
      </c>
      <c r="BD171">
        <v>305.64</v>
      </c>
      <c r="BE171">
        <v>0</v>
      </c>
      <c r="BF171">
        <v>305.64</v>
      </c>
      <c r="BG171">
        <v>422.42</v>
      </c>
      <c r="BH171">
        <v>0</v>
      </c>
      <c r="BI171">
        <f t="shared" si="6"/>
        <v>422.42</v>
      </c>
      <c r="BJ171">
        <f t="shared" si="7"/>
        <v>3322</v>
      </c>
      <c r="BK171">
        <f>_xlfn.IFNA(VLOOKUP(A:A,'11月奖金'!A:Q,17,0),0)</f>
        <v>5096.42</v>
      </c>
      <c r="BL171">
        <f t="shared" si="8"/>
        <v>8418.42</v>
      </c>
    </row>
    <row r="172" spans="1:64" x14ac:dyDescent="0.2">
      <c r="A172">
        <v>9000307</v>
      </c>
      <c r="B172" t="s">
        <v>538</v>
      </c>
      <c r="C172" t="s">
        <v>539</v>
      </c>
      <c r="D172" t="s">
        <v>540</v>
      </c>
      <c r="E172" t="s">
        <v>82</v>
      </c>
      <c r="F172" t="s">
        <v>125</v>
      </c>
      <c r="G172">
        <v>0</v>
      </c>
      <c r="H172">
        <v>0</v>
      </c>
      <c r="I172">
        <v>6.7</v>
      </c>
      <c r="J172">
        <v>0</v>
      </c>
      <c r="K172">
        <v>2412</v>
      </c>
      <c r="L172">
        <v>0</v>
      </c>
      <c r="M172">
        <v>0</v>
      </c>
      <c r="N172">
        <v>48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800</v>
      </c>
      <c r="U172">
        <v>300</v>
      </c>
      <c r="V172">
        <v>300</v>
      </c>
      <c r="W172">
        <v>33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3893</v>
      </c>
      <c r="AG172">
        <v>648.35</v>
      </c>
      <c r="AH172">
        <v>24.31</v>
      </c>
      <c r="AI172">
        <v>162.09</v>
      </c>
      <c r="AJ172">
        <v>486</v>
      </c>
      <c r="AK172">
        <v>0</v>
      </c>
      <c r="AL172">
        <v>0</v>
      </c>
      <c r="AM172">
        <v>0</v>
      </c>
      <c r="AN172">
        <v>0</v>
      </c>
      <c r="AO172">
        <v>2</v>
      </c>
      <c r="AP172">
        <v>9</v>
      </c>
      <c r="AQ172">
        <v>0</v>
      </c>
      <c r="AR172" s="6">
        <v>2570.25</v>
      </c>
      <c r="AS172">
        <v>3681</v>
      </c>
      <c r="AT172">
        <v>0</v>
      </c>
      <c r="AU172">
        <v>115631.37</v>
      </c>
      <c r="AV172">
        <v>55000</v>
      </c>
      <c r="AW172">
        <v>5500</v>
      </c>
      <c r="AX172">
        <v>22000</v>
      </c>
      <c r="AY172" s="6">
        <v>0</v>
      </c>
      <c r="AZ172">
        <v>5500</v>
      </c>
      <c r="BA172">
        <v>0</v>
      </c>
      <c r="BB172" s="6">
        <v>15647.47</v>
      </c>
      <c r="BC172">
        <v>11983.899999999991</v>
      </c>
      <c r="BD172">
        <v>359.52</v>
      </c>
      <c r="BE172">
        <v>0</v>
      </c>
      <c r="BF172">
        <v>359.52</v>
      </c>
      <c r="BG172">
        <v>528.71</v>
      </c>
      <c r="BH172">
        <v>0</v>
      </c>
      <c r="BI172">
        <f t="shared" si="6"/>
        <v>528.71</v>
      </c>
      <c r="BJ172">
        <f t="shared" si="7"/>
        <v>3681</v>
      </c>
      <c r="BK172">
        <f>_xlfn.IFNA(VLOOKUP(A:A,'11月奖金'!A:Q,17,0),0)</f>
        <v>8074.15</v>
      </c>
      <c r="BL172">
        <f t="shared" si="8"/>
        <v>11755.15</v>
      </c>
    </row>
    <row r="173" spans="1:64" x14ac:dyDescent="0.2">
      <c r="A173">
        <v>9000311</v>
      </c>
      <c r="B173" t="s">
        <v>541</v>
      </c>
      <c r="C173" t="s">
        <v>542</v>
      </c>
      <c r="D173" t="s">
        <v>543</v>
      </c>
      <c r="E173" t="s">
        <v>82</v>
      </c>
      <c r="F173" t="s">
        <v>105</v>
      </c>
      <c r="G173">
        <v>0</v>
      </c>
      <c r="H173">
        <v>0</v>
      </c>
      <c r="I173">
        <v>5.0999999999999996</v>
      </c>
      <c r="J173">
        <v>0</v>
      </c>
      <c r="K173">
        <v>1836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800</v>
      </c>
      <c r="U173">
        <v>100</v>
      </c>
      <c r="V173">
        <v>300</v>
      </c>
      <c r="W173">
        <v>33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3069</v>
      </c>
      <c r="AG173">
        <v>569.9</v>
      </c>
      <c r="AH173">
        <v>21.37</v>
      </c>
      <c r="AI173">
        <v>142.47999999999999</v>
      </c>
      <c r="AJ173">
        <v>427</v>
      </c>
      <c r="AK173">
        <v>0</v>
      </c>
      <c r="AL173">
        <v>0</v>
      </c>
      <c r="AM173">
        <v>0</v>
      </c>
      <c r="AN173">
        <v>0</v>
      </c>
      <c r="AO173">
        <v>2</v>
      </c>
      <c r="AP173">
        <v>9</v>
      </c>
      <c r="AQ173">
        <v>0</v>
      </c>
      <c r="AR173" s="6">
        <v>1906.25</v>
      </c>
      <c r="AS173">
        <v>2997</v>
      </c>
      <c r="AT173">
        <v>0</v>
      </c>
      <c r="AU173">
        <v>69200.639999999999</v>
      </c>
      <c r="AV173">
        <v>55000</v>
      </c>
      <c r="AW173">
        <v>0</v>
      </c>
      <c r="AX173">
        <v>0</v>
      </c>
      <c r="AY173" s="6">
        <v>0</v>
      </c>
      <c r="AZ173">
        <v>0</v>
      </c>
      <c r="BA173">
        <v>0</v>
      </c>
      <c r="BB173" s="6">
        <v>12140.11</v>
      </c>
      <c r="BC173">
        <v>2060.5299999999988</v>
      </c>
      <c r="BD173">
        <v>61.82</v>
      </c>
      <c r="BE173">
        <v>0</v>
      </c>
      <c r="BF173">
        <v>61.82</v>
      </c>
      <c r="BG173">
        <v>156.72999999999999</v>
      </c>
      <c r="BH173">
        <v>0</v>
      </c>
      <c r="BI173">
        <f t="shared" si="6"/>
        <v>156.72999999999999</v>
      </c>
      <c r="BJ173">
        <f t="shared" si="7"/>
        <v>2997</v>
      </c>
      <c r="BK173">
        <f>_xlfn.IFNA(VLOOKUP(A:A,'11月奖金'!A:Q,17,0),0)</f>
        <v>3605.95</v>
      </c>
      <c r="BL173">
        <f t="shared" si="8"/>
        <v>6602.95</v>
      </c>
    </row>
    <row r="174" spans="1:64" x14ac:dyDescent="0.2">
      <c r="A174">
        <v>9000312</v>
      </c>
      <c r="B174" t="s">
        <v>544</v>
      </c>
      <c r="C174" t="s">
        <v>545</v>
      </c>
      <c r="D174" t="s">
        <v>9243</v>
      </c>
      <c r="E174" t="s">
        <v>82</v>
      </c>
      <c r="F174" t="s">
        <v>105</v>
      </c>
      <c r="G174">
        <v>0</v>
      </c>
      <c r="H174">
        <v>0</v>
      </c>
      <c r="I174">
        <v>5.9</v>
      </c>
      <c r="J174">
        <v>0</v>
      </c>
      <c r="K174">
        <v>2124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800</v>
      </c>
      <c r="U174">
        <v>100</v>
      </c>
      <c r="V174">
        <v>300</v>
      </c>
      <c r="W174">
        <v>33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3357</v>
      </c>
      <c r="AG174">
        <v>550.11</v>
      </c>
      <c r="AH174">
        <v>20.63</v>
      </c>
      <c r="AI174">
        <v>137.53</v>
      </c>
      <c r="AJ174">
        <v>413</v>
      </c>
      <c r="AK174">
        <v>0</v>
      </c>
      <c r="AL174">
        <v>0</v>
      </c>
      <c r="AM174">
        <v>0</v>
      </c>
      <c r="AN174">
        <v>0</v>
      </c>
      <c r="AO174">
        <v>2</v>
      </c>
      <c r="AP174">
        <v>9</v>
      </c>
      <c r="AQ174">
        <v>0</v>
      </c>
      <c r="AR174" s="6">
        <v>2233.73</v>
      </c>
      <c r="AS174">
        <v>3285</v>
      </c>
      <c r="AT174">
        <v>0</v>
      </c>
      <c r="AU174">
        <v>88153.22</v>
      </c>
      <c r="AV174">
        <v>55000</v>
      </c>
      <c r="AW174">
        <v>0</v>
      </c>
      <c r="AX174">
        <v>0</v>
      </c>
      <c r="AY174" s="6">
        <v>0</v>
      </c>
      <c r="AZ174">
        <v>11000</v>
      </c>
      <c r="BA174">
        <v>0</v>
      </c>
      <c r="BB174" s="6">
        <v>12338.21</v>
      </c>
      <c r="BC174">
        <v>9815.010000000002</v>
      </c>
      <c r="BD174">
        <v>294.45</v>
      </c>
      <c r="BE174">
        <v>0</v>
      </c>
      <c r="BF174">
        <v>294.45</v>
      </c>
      <c r="BG174">
        <v>409.54</v>
      </c>
      <c r="BH174">
        <v>0</v>
      </c>
      <c r="BI174">
        <f t="shared" si="6"/>
        <v>409.54</v>
      </c>
      <c r="BJ174">
        <f t="shared" si="7"/>
        <v>3285</v>
      </c>
      <c r="BK174">
        <f>_xlfn.IFNA(VLOOKUP(A:A,'11月奖金'!A:Q,17,0),0)</f>
        <v>5115.41</v>
      </c>
      <c r="BL174">
        <f t="shared" si="8"/>
        <v>8400.41</v>
      </c>
    </row>
    <row r="175" spans="1:64" x14ac:dyDescent="0.2">
      <c r="A175">
        <v>9000313</v>
      </c>
      <c r="B175" t="s">
        <v>546</v>
      </c>
      <c r="C175" t="s">
        <v>547</v>
      </c>
      <c r="D175" t="s">
        <v>548</v>
      </c>
      <c r="E175" t="s">
        <v>82</v>
      </c>
      <c r="F175" t="s">
        <v>125</v>
      </c>
      <c r="G175">
        <v>0</v>
      </c>
      <c r="H175">
        <v>0</v>
      </c>
      <c r="I175">
        <v>6.7</v>
      </c>
      <c r="J175">
        <v>0</v>
      </c>
      <c r="K175">
        <v>2412</v>
      </c>
      <c r="L175">
        <v>0</v>
      </c>
      <c r="M175">
        <v>197</v>
      </c>
      <c r="N175">
        <v>104</v>
      </c>
      <c r="O175">
        <v>0</v>
      </c>
      <c r="P175">
        <v>0</v>
      </c>
      <c r="Q175">
        <v>0</v>
      </c>
      <c r="R175">
        <v>0</v>
      </c>
      <c r="S175">
        <v>5.44</v>
      </c>
      <c r="T175">
        <v>800</v>
      </c>
      <c r="U175">
        <v>300</v>
      </c>
      <c r="V175">
        <v>300</v>
      </c>
      <c r="W175">
        <v>33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4151.4400000000014</v>
      </c>
      <c r="AG175">
        <v>929.07</v>
      </c>
      <c r="AH175">
        <v>34.840000000000003</v>
      </c>
      <c r="AI175">
        <v>232.27</v>
      </c>
      <c r="AJ175">
        <v>697</v>
      </c>
      <c r="AK175">
        <v>0</v>
      </c>
      <c r="AL175">
        <v>0</v>
      </c>
      <c r="AM175">
        <v>0</v>
      </c>
      <c r="AN175">
        <v>0</v>
      </c>
      <c r="AO175">
        <v>2</v>
      </c>
      <c r="AP175">
        <v>9</v>
      </c>
      <c r="AQ175">
        <v>0</v>
      </c>
      <c r="AR175" s="6">
        <v>2256.2600000000002</v>
      </c>
      <c r="AS175">
        <v>3939.440000000001</v>
      </c>
      <c r="AT175">
        <v>0</v>
      </c>
      <c r="AU175">
        <v>120141.33</v>
      </c>
      <c r="AV175">
        <v>55000</v>
      </c>
      <c r="AW175">
        <v>0</v>
      </c>
      <c r="AX175">
        <v>5500</v>
      </c>
      <c r="AY175" s="6">
        <v>0</v>
      </c>
      <c r="AZ175">
        <v>0</v>
      </c>
      <c r="BA175">
        <v>0</v>
      </c>
      <c r="BB175" s="6">
        <v>21446.01</v>
      </c>
      <c r="BC175">
        <v>38195.32</v>
      </c>
      <c r="BD175">
        <v>1299.53</v>
      </c>
      <c r="BE175">
        <v>0</v>
      </c>
      <c r="BF175">
        <v>1299.53</v>
      </c>
      <c r="BG175">
        <v>1644.91</v>
      </c>
      <c r="BH175">
        <v>0</v>
      </c>
      <c r="BI175">
        <f t="shared" si="6"/>
        <v>1644.91</v>
      </c>
      <c r="BJ175">
        <f t="shared" si="7"/>
        <v>3939.4400000000014</v>
      </c>
      <c r="BK175">
        <f>_xlfn.IFNA(VLOOKUP(A:A,'11月奖金'!A:Q,17,0),0)</f>
        <v>7559.08</v>
      </c>
      <c r="BL175">
        <f t="shared" si="8"/>
        <v>11498.52</v>
      </c>
    </row>
    <row r="176" spans="1:64" x14ac:dyDescent="0.2">
      <c r="A176">
        <v>9000314</v>
      </c>
      <c r="B176" t="s">
        <v>549</v>
      </c>
      <c r="C176" t="s">
        <v>550</v>
      </c>
      <c r="D176" t="s">
        <v>551</v>
      </c>
      <c r="E176" t="s">
        <v>82</v>
      </c>
      <c r="F176" t="s">
        <v>105</v>
      </c>
      <c r="G176">
        <v>0</v>
      </c>
      <c r="H176">
        <v>0</v>
      </c>
      <c r="I176">
        <v>5.0999999999999996</v>
      </c>
      <c r="J176">
        <v>0</v>
      </c>
      <c r="K176">
        <v>1836</v>
      </c>
      <c r="L176">
        <v>0</v>
      </c>
      <c r="M176">
        <v>36</v>
      </c>
      <c r="N176">
        <v>72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800</v>
      </c>
      <c r="U176">
        <v>100</v>
      </c>
      <c r="V176">
        <v>300</v>
      </c>
      <c r="W176">
        <v>33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3177</v>
      </c>
      <c r="AG176">
        <v>430.01</v>
      </c>
      <c r="AH176">
        <v>16.13</v>
      </c>
      <c r="AI176">
        <v>107.5</v>
      </c>
      <c r="AJ176">
        <v>323</v>
      </c>
      <c r="AK176">
        <v>0</v>
      </c>
      <c r="AL176">
        <v>0</v>
      </c>
      <c r="AM176">
        <v>0</v>
      </c>
      <c r="AN176">
        <v>0</v>
      </c>
      <c r="AO176">
        <v>2</v>
      </c>
      <c r="AP176">
        <v>9</v>
      </c>
      <c r="AQ176">
        <v>0</v>
      </c>
      <c r="AR176" s="6">
        <v>2298.36</v>
      </c>
      <c r="AS176">
        <v>3105</v>
      </c>
      <c r="AT176">
        <v>0</v>
      </c>
      <c r="AU176">
        <v>69726.02</v>
      </c>
      <c r="AV176">
        <v>55000</v>
      </c>
      <c r="AW176">
        <v>5500</v>
      </c>
      <c r="AX176">
        <v>11000</v>
      </c>
      <c r="AY176" s="6">
        <v>0</v>
      </c>
      <c r="AZ176">
        <v>0</v>
      </c>
      <c r="BA176">
        <v>0</v>
      </c>
      <c r="BB176" s="6">
        <v>7963.06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f t="shared" si="6"/>
        <v>0</v>
      </c>
      <c r="BJ176">
        <f t="shared" si="7"/>
        <v>3105</v>
      </c>
      <c r="BK176">
        <f>_xlfn.IFNA(VLOOKUP(A:A,'11月奖金'!A:Q,17,0),0)</f>
        <v>3605.95</v>
      </c>
      <c r="BL176">
        <f t="shared" si="8"/>
        <v>6710.95</v>
      </c>
    </row>
    <row r="177" spans="1:64" x14ac:dyDescent="0.2">
      <c r="A177">
        <v>9000315</v>
      </c>
      <c r="B177" t="s">
        <v>552</v>
      </c>
      <c r="C177" t="s">
        <v>553</v>
      </c>
      <c r="D177" t="s">
        <v>554</v>
      </c>
      <c r="E177" t="s">
        <v>82</v>
      </c>
      <c r="F177" t="s">
        <v>105</v>
      </c>
      <c r="G177">
        <v>0</v>
      </c>
      <c r="H177">
        <v>0</v>
      </c>
      <c r="I177">
        <v>5.0999999999999996</v>
      </c>
      <c r="J177">
        <v>0</v>
      </c>
      <c r="K177">
        <v>1836</v>
      </c>
      <c r="L177">
        <v>0</v>
      </c>
      <c r="M177">
        <v>24</v>
      </c>
      <c r="N177">
        <v>40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800</v>
      </c>
      <c r="U177">
        <v>100</v>
      </c>
      <c r="V177">
        <v>300</v>
      </c>
      <c r="W177">
        <v>33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3133</v>
      </c>
      <c r="AG177">
        <v>415.69</v>
      </c>
      <c r="AH177">
        <v>15.59</v>
      </c>
      <c r="AI177">
        <v>104.32</v>
      </c>
      <c r="AJ177">
        <v>312</v>
      </c>
      <c r="AK177">
        <v>0</v>
      </c>
      <c r="AL177">
        <v>0</v>
      </c>
      <c r="AM177">
        <v>0</v>
      </c>
      <c r="AN177">
        <v>0</v>
      </c>
      <c r="AO177">
        <v>2</v>
      </c>
      <c r="AP177">
        <v>9</v>
      </c>
      <c r="AQ177">
        <v>0</v>
      </c>
      <c r="AR177" s="6">
        <v>2283.4</v>
      </c>
      <c r="AS177">
        <v>3061</v>
      </c>
      <c r="AT177">
        <v>0</v>
      </c>
      <c r="AU177">
        <v>69965.39</v>
      </c>
      <c r="AV177">
        <v>55000</v>
      </c>
      <c r="AW177">
        <v>11000</v>
      </c>
      <c r="AX177">
        <v>11000</v>
      </c>
      <c r="AY177" s="6">
        <v>0</v>
      </c>
      <c r="AZ177">
        <v>0</v>
      </c>
      <c r="BA177">
        <v>0</v>
      </c>
      <c r="BB177" s="6">
        <v>7725.2899999999991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f t="shared" si="6"/>
        <v>0</v>
      </c>
      <c r="BJ177">
        <f t="shared" si="7"/>
        <v>3061</v>
      </c>
      <c r="BK177">
        <f>_xlfn.IFNA(VLOOKUP(A:A,'11月奖金'!A:Q,17,0),0)</f>
        <v>3592.56</v>
      </c>
      <c r="BL177">
        <f t="shared" si="8"/>
        <v>6653.5599999999995</v>
      </c>
    </row>
    <row r="178" spans="1:64" x14ac:dyDescent="0.2">
      <c r="A178">
        <v>9000316</v>
      </c>
      <c r="B178" t="s">
        <v>555</v>
      </c>
      <c r="C178" t="s">
        <v>556</v>
      </c>
      <c r="D178" t="s">
        <v>557</v>
      </c>
      <c r="E178" t="s">
        <v>61</v>
      </c>
      <c r="F178" t="s">
        <v>29</v>
      </c>
      <c r="G178">
        <v>0</v>
      </c>
      <c r="H178">
        <v>0</v>
      </c>
      <c r="I178">
        <v>0</v>
      </c>
      <c r="J178">
        <v>4534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300</v>
      </c>
      <c r="W178">
        <v>33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4867</v>
      </c>
      <c r="AG178">
        <v>1114.78</v>
      </c>
      <c r="AH178">
        <v>41.8</v>
      </c>
      <c r="AI178">
        <v>278.7</v>
      </c>
      <c r="AJ178">
        <v>836</v>
      </c>
      <c r="AK178">
        <v>0</v>
      </c>
      <c r="AL178">
        <v>0</v>
      </c>
      <c r="AM178">
        <v>0</v>
      </c>
      <c r="AN178">
        <v>0</v>
      </c>
      <c r="AO178">
        <v>2</v>
      </c>
      <c r="AP178">
        <v>9</v>
      </c>
      <c r="AQ178">
        <v>404.38000000000011</v>
      </c>
      <c r="AR178" s="6">
        <v>2189.34</v>
      </c>
      <c r="AS178">
        <v>11315</v>
      </c>
      <c r="AT178">
        <v>6450</v>
      </c>
      <c r="AU178">
        <v>178241.18</v>
      </c>
      <c r="AV178">
        <v>55000</v>
      </c>
      <c r="AW178">
        <v>0</v>
      </c>
      <c r="AX178">
        <v>0</v>
      </c>
      <c r="AY178" s="6">
        <v>0</v>
      </c>
      <c r="AZ178">
        <v>0</v>
      </c>
      <c r="BA178">
        <v>0</v>
      </c>
      <c r="BB178" s="6">
        <v>22863.73</v>
      </c>
      <c r="BC178">
        <v>100377.45</v>
      </c>
      <c r="BD178">
        <v>7517.75</v>
      </c>
      <c r="BE178">
        <v>0</v>
      </c>
      <c r="BF178">
        <v>7517.75</v>
      </c>
      <c r="BG178">
        <v>7113.37</v>
      </c>
      <c r="BH178">
        <v>404.38000000000011</v>
      </c>
      <c r="BI178">
        <f t="shared" si="6"/>
        <v>7517.75</v>
      </c>
      <c r="BJ178">
        <f t="shared" si="7"/>
        <v>11315</v>
      </c>
      <c r="BK178">
        <f>_xlfn.IFNA(VLOOKUP(A:A,'11月奖金'!A:Q,17,0),0)</f>
        <v>8952</v>
      </c>
      <c r="BL178">
        <f t="shared" si="8"/>
        <v>20267</v>
      </c>
    </row>
    <row r="179" spans="1:64" x14ac:dyDescent="0.2">
      <c r="A179">
        <v>9000317</v>
      </c>
      <c r="B179" t="s">
        <v>558</v>
      </c>
      <c r="C179" t="s">
        <v>559</v>
      </c>
      <c r="D179" t="s">
        <v>560</v>
      </c>
      <c r="E179" t="s">
        <v>61</v>
      </c>
      <c r="F179" t="s">
        <v>125</v>
      </c>
      <c r="G179">
        <v>0</v>
      </c>
      <c r="H179">
        <v>0</v>
      </c>
      <c r="I179">
        <v>7.1</v>
      </c>
      <c r="J179">
        <v>0</v>
      </c>
      <c r="K179">
        <v>2556</v>
      </c>
      <c r="L179">
        <v>0</v>
      </c>
      <c r="M179">
        <v>181</v>
      </c>
      <c r="N179">
        <v>104</v>
      </c>
      <c r="O179">
        <v>0</v>
      </c>
      <c r="P179">
        <v>0</v>
      </c>
      <c r="Q179">
        <v>0</v>
      </c>
      <c r="R179">
        <v>0</v>
      </c>
      <c r="S179">
        <v>4.62</v>
      </c>
      <c r="T179">
        <v>800</v>
      </c>
      <c r="U179">
        <v>300</v>
      </c>
      <c r="V179">
        <v>300</v>
      </c>
      <c r="W179">
        <v>33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4278.62</v>
      </c>
      <c r="AG179">
        <v>785.08</v>
      </c>
      <c r="AH179">
        <v>29.44</v>
      </c>
      <c r="AI179">
        <v>196.27</v>
      </c>
      <c r="AJ179">
        <v>589</v>
      </c>
      <c r="AK179">
        <v>0</v>
      </c>
      <c r="AL179">
        <v>0</v>
      </c>
      <c r="AM179">
        <v>0</v>
      </c>
      <c r="AN179">
        <v>0</v>
      </c>
      <c r="AO179">
        <v>2</v>
      </c>
      <c r="AP179">
        <v>9</v>
      </c>
      <c r="AQ179">
        <v>0</v>
      </c>
      <c r="AR179" s="6">
        <v>2676.83</v>
      </c>
      <c r="AS179">
        <v>4066.62</v>
      </c>
      <c r="AT179">
        <v>0</v>
      </c>
      <c r="AU179">
        <v>114058.44</v>
      </c>
      <c r="AV179">
        <v>55000</v>
      </c>
      <c r="AW179">
        <v>0</v>
      </c>
      <c r="AX179">
        <v>0</v>
      </c>
      <c r="AY179" s="6">
        <v>0</v>
      </c>
      <c r="AZ179">
        <v>0</v>
      </c>
      <c r="BA179">
        <v>0</v>
      </c>
      <c r="BB179" s="6">
        <v>17462.23</v>
      </c>
      <c r="BC179">
        <v>41596.210000000006</v>
      </c>
      <c r="BD179">
        <v>1639.62</v>
      </c>
      <c r="BE179">
        <v>0</v>
      </c>
      <c r="BF179">
        <v>1639.62</v>
      </c>
      <c r="BG179">
        <v>1892.94</v>
      </c>
      <c r="BH179">
        <v>0</v>
      </c>
      <c r="BI179">
        <f t="shared" si="6"/>
        <v>1892.94</v>
      </c>
      <c r="BJ179">
        <f t="shared" si="7"/>
        <v>4066.62</v>
      </c>
      <c r="BK179">
        <f>_xlfn.IFNA(VLOOKUP(A:A,'11月奖金'!A:Q,17,0),0)</f>
        <v>7610.6</v>
      </c>
      <c r="BL179">
        <f t="shared" si="8"/>
        <v>11677.220000000001</v>
      </c>
    </row>
    <row r="180" spans="1:64" x14ac:dyDescent="0.2">
      <c r="A180">
        <v>9000318</v>
      </c>
      <c r="B180" t="s">
        <v>562</v>
      </c>
      <c r="C180" t="s">
        <v>563</v>
      </c>
      <c r="D180" t="s">
        <v>564</v>
      </c>
      <c r="E180" t="s">
        <v>61</v>
      </c>
      <c r="F180" t="s">
        <v>125</v>
      </c>
      <c r="G180">
        <v>0</v>
      </c>
      <c r="H180">
        <v>0</v>
      </c>
      <c r="I180">
        <v>6.5</v>
      </c>
      <c r="J180">
        <v>0</v>
      </c>
      <c r="K180">
        <v>2340</v>
      </c>
      <c r="L180">
        <v>0</v>
      </c>
      <c r="M180">
        <v>12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800</v>
      </c>
      <c r="U180">
        <v>300</v>
      </c>
      <c r="V180">
        <v>300</v>
      </c>
      <c r="W180">
        <v>33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3785</v>
      </c>
      <c r="AG180">
        <v>795.54</v>
      </c>
      <c r="AH180">
        <v>29.83</v>
      </c>
      <c r="AI180">
        <v>198.88</v>
      </c>
      <c r="AJ180">
        <v>597</v>
      </c>
      <c r="AK180">
        <v>0</v>
      </c>
      <c r="AL180">
        <v>0</v>
      </c>
      <c r="AM180">
        <v>0</v>
      </c>
      <c r="AN180">
        <v>0</v>
      </c>
      <c r="AO180">
        <v>2</v>
      </c>
      <c r="AP180">
        <v>9</v>
      </c>
      <c r="AQ180">
        <v>0</v>
      </c>
      <c r="AR180" s="6">
        <v>2161.75</v>
      </c>
      <c r="AS180">
        <v>3573</v>
      </c>
      <c r="AT180">
        <v>0</v>
      </c>
      <c r="AU180">
        <v>115762.1</v>
      </c>
      <c r="AV180">
        <v>55000</v>
      </c>
      <c r="AW180">
        <v>11000</v>
      </c>
      <c r="AX180">
        <v>8000</v>
      </c>
      <c r="AY180" s="6">
        <v>0</v>
      </c>
      <c r="AZ180">
        <v>1000</v>
      </c>
      <c r="BA180">
        <v>0</v>
      </c>
      <c r="BB180" s="6">
        <v>16151.26</v>
      </c>
      <c r="BC180">
        <v>24610.840000000011</v>
      </c>
      <c r="BD180">
        <v>738.33</v>
      </c>
      <c r="BE180">
        <v>0</v>
      </c>
      <c r="BF180">
        <v>738.33</v>
      </c>
      <c r="BG180">
        <v>934.7700000000001</v>
      </c>
      <c r="BH180">
        <v>0</v>
      </c>
      <c r="BI180">
        <f t="shared" si="6"/>
        <v>934.7700000000001</v>
      </c>
      <c r="BJ180">
        <f t="shared" si="7"/>
        <v>3573</v>
      </c>
      <c r="BK180">
        <f>_xlfn.IFNA(VLOOKUP(A:A,'11月奖金'!A:Q,17,0),0)</f>
        <v>7610.6</v>
      </c>
      <c r="BL180">
        <f t="shared" si="8"/>
        <v>11183.6</v>
      </c>
    </row>
    <row r="181" spans="1:64" x14ac:dyDescent="0.2">
      <c r="A181">
        <v>9000319</v>
      </c>
      <c r="B181" t="s">
        <v>565</v>
      </c>
      <c r="C181" t="s">
        <v>566</v>
      </c>
      <c r="D181" t="s">
        <v>567</v>
      </c>
      <c r="E181" t="s">
        <v>61</v>
      </c>
      <c r="F181" t="s">
        <v>105</v>
      </c>
      <c r="G181">
        <v>0</v>
      </c>
      <c r="H181">
        <v>0</v>
      </c>
      <c r="I181">
        <v>5.9</v>
      </c>
      <c r="J181">
        <v>0</v>
      </c>
      <c r="K181">
        <v>2124</v>
      </c>
      <c r="L181">
        <v>292.97000000000003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800</v>
      </c>
      <c r="U181">
        <v>100</v>
      </c>
      <c r="V181">
        <v>300</v>
      </c>
      <c r="W181">
        <v>33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3649.97</v>
      </c>
      <c r="AG181">
        <v>555.51</v>
      </c>
      <c r="AH181">
        <v>20.83</v>
      </c>
      <c r="AI181">
        <v>138.88</v>
      </c>
      <c r="AJ181">
        <v>417</v>
      </c>
      <c r="AK181">
        <v>0</v>
      </c>
      <c r="AL181">
        <v>0</v>
      </c>
      <c r="AM181">
        <v>0</v>
      </c>
      <c r="AN181">
        <v>0</v>
      </c>
      <c r="AO181">
        <v>2</v>
      </c>
      <c r="AP181">
        <v>9</v>
      </c>
      <c r="AQ181">
        <v>0</v>
      </c>
      <c r="AR181" s="6">
        <v>2515.75</v>
      </c>
      <c r="AS181">
        <v>3577.97</v>
      </c>
      <c r="AT181">
        <v>0</v>
      </c>
      <c r="AU181">
        <v>88156.31</v>
      </c>
      <c r="AV181">
        <v>55000</v>
      </c>
      <c r="AW181">
        <v>5500</v>
      </c>
      <c r="AX181">
        <v>22000</v>
      </c>
      <c r="AY181" s="6">
        <v>0</v>
      </c>
      <c r="AZ181">
        <v>0</v>
      </c>
      <c r="BA181">
        <v>0</v>
      </c>
      <c r="BB181" s="6">
        <v>11996.69</v>
      </c>
      <c r="BC181">
        <v>0</v>
      </c>
      <c r="BD181">
        <v>0</v>
      </c>
      <c r="BE181">
        <v>0</v>
      </c>
      <c r="BF181">
        <v>0</v>
      </c>
      <c r="BG181">
        <v>0.43</v>
      </c>
      <c r="BH181">
        <v>0</v>
      </c>
      <c r="BI181">
        <f t="shared" si="6"/>
        <v>0.43</v>
      </c>
      <c r="BJ181">
        <f t="shared" si="7"/>
        <v>3577.97</v>
      </c>
      <c r="BK181">
        <f>_xlfn.IFNA(VLOOKUP(A:A,'11月奖金'!A:Q,17,0),0)</f>
        <v>5158.3</v>
      </c>
      <c r="BL181">
        <f t="shared" si="8"/>
        <v>8736.27</v>
      </c>
    </row>
    <row r="182" spans="1:64" x14ac:dyDescent="0.2">
      <c r="A182">
        <v>9000320</v>
      </c>
      <c r="B182" t="s">
        <v>568</v>
      </c>
      <c r="C182" t="s">
        <v>569</v>
      </c>
      <c r="D182" t="s">
        <v>570</v>
      </c>
      <c r="E182" t="s">
        <v>61</v>
      </c>
      <c r="F182" t="s">
        <v>125</v>
      </c>
      <c r="G182">
        <v>0</v>
      </c>
      <c r="H182">
        <v>0</v>
      </c>
      <c r="I182">
        <v>6.7</v>
      </c>
      <c r="J182">
        <v>0</v>
      </c>
      <c r="K182">
        <v>2412</v>
      </c>
      <c r="L182">
        <v>0</v>
      </c>
      <c r="M182">
        <v>165</v>
      </c>
      <c r="N182">
        <v>96</v>
      </c>
      <c r="O182">
        <v>0</v>
      </c>
      <c r="P182">
        <v>0</v>
      </c>
      <c r="Q182">
        <v>7</v>
      </c>
      <c r="R182">
        <v>0</v>
      </c>
      <c r="S182">
        <v>5.43</v>
      </c>
      <c r="T182">
        <v>800</v>
      </c>
      <c r="U182">
        <v>300</v>
      </c>
      <c r="V182">
        <v>300</v>
      </c>
      <c r="W182">
        <v>56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4141.43</v>
      </c>
      <c r="AG182">
        <v>817.37</v>
      </c>
      <c r="AH182">
        <v>30.65</v>
      </c>
      <c r="AI182">
        <v>204.34</v>
      </c>
      <c r="AJ182">
        <v>613</v>
      </c>
      <c r="AK182">
        <v>0</v>
      </c>
      <c r="AL182">
        <v>0</v>
      </c>
      <c r="AM182">
        <v>0</v>
      </c>
      <c r="AN182">
        <v>0</v>
      </c>
      <c r="AO182">
        <v>2</v>
      </c>
      <c r="AP182">
        <v>9</v>
      </c>
      <c r="AQ182">
        <v>0</v>
      </c>
      <c r="AR182" s="6">
        <v>2474.0700000000002</v>
      </c>
      <c r="AS182">
        <v>3929.43</v>
      </c>
      <c r="AT182">
        <v>0</v>
      </c>
      <c r="AU182">
        <v>118553.44</v>
      </c>
      <c r="AV182">
        <v>55000</v>
      </c>
      <c r="AW182">
        <v>0</v>
      </c>
      <c r="AX182">
        <v>0</v>
      </c>
      <c r="AY182" s="6">
        <v>0</v>
      </c>
      <c r="AZ182">
        <v>11000</v>
      </c>
      <c r="BA182">
        <v>0</v>
      </c>
      <c r="BB182" s="6">
        <v>16416.28</v>
      </c>
      <c r="BC182">
        <v>36137.160000000003</v>
      </c>
      <c r="BD182">
        <v>1093.72</v>
      </c>
      <c r="BE182">
        <v>0</v>
      </c>
      <c r="BF182">
        <v>1093.72</v>
      </c>
      <c r="BG182">
        <v>1467.31</v>
      </c>
      <c r="BH182">
        <v>0</v>
      </c>
      <c r="BI182">
        <f t="shared" si="6"/>
        <v>1467.31</v>
      </c>
      <c r="BJ182">
        <f t="shared" si="7"/>
        <v>3929.4300000000003</v>
      </c>
      <c r="BK182">
        <f>_xlfn.IFNA(VLOOKUP(A:A,'11月奖金'!A:Q,17,0),0)</f>
        <v>7610.6</v>
      </c>
      <c r="BL182">
        <f t="shared" si="8"/>
        <v>11540.03</v>
      </c>
    </row>
    <row r="183" spans="1:64" x14ac:dyDescent="0.2">
      <c r="A183">
        <v>9000321</v>
      </c>
      <c r="B183" t="s">
        <v>571</v>
      </c>
      <c r="C183" t="s">
        <v>572</v>
      </c>
      <c r="D183" t="s">
        <v>573</v>
      </c>
      <c r="E183" t="s">
        <v>61</v>
      </c>
      <c r="F183" t="s">
        <v>105</v>
      </c>
      <c r="G183">
        <v>0</v>
      </c>
      <c r="H183">
        <v>0</v>
      </c>
      <c r="I183">
        <v>5.0999999999999996</v>
      </c>
      <c r="J183">
        <v>0</v>
      </c>
      <c r="K183">
        <v>1836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800</v>
      </c>
      <c r="U183">
        <v>100</v>
      </c>
      <c r="V183">
        <v>300</v>
      </c>
      <c r="W183">
        <v>33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3069</v>
      </c>
      <c r="AG183">
        <v>542.97</v>
      </c>
      <c r="AH183">
        <v>20.36</v>
      </c>
      <c r="AI183">
        <v>135.74</v>
      </c>
      <c r="AJ183">
        <v>407</v>
      </c>
      <c r="AK183">
        <v>0</v>
      </c>
      <c r="AL183">
        <v>0</v>
      </c>
      <c r="AM183">
        <v>0</v>
      </c>
      <c r="AN183">
        <v>0</v>
      </c>
      <c r="AO183">
        <v>2</v>
      </c>
      <c r="AP183">
        <v>9</v>
      </c>
      <c r="AQ183">
        <v>0</v>
      </c>
      <c r="AR183" s="6">
        <v>1960.93</v>
      </c>
      <c r="AS183">
        <v>2997</v>
      </c>
      <c r="AT183">
        <v>0</v>
      </c>
      <c r="AU183">
        <v>69049.89</v>
      </c>
      <c r="AV183">
        <v>55000</v>
      </c>
      <c r="AW183">
        <v>5500</v>
      </c>
      <c r="AX183">
        <v>22000</v>
      </c>
      <c r="AY183" s="6">
        <v>0</v>
      </c>
      <c r="AZ183">
        <v>0</v>
      </c>
      <c r="BA183">
        <v>0</v>
      </c>
      <c r="BB183" s="6">
        <v>11414.87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f t="shared" si="6"/>
        <v>0</v>
      </c>
      <c r="BJ183">
        <f t="shared" si="7"/>
        <v>2997</v>
      </c>
      <c r="BK183">
        <f>_xlfn.IFNA(VLOOKUP(A:A,'11月奖金'!A:Q,17,0),0)</f>
        <v>3636.18</v>
      </c>
      <c r="BL183">
        <f t="shared" si="8"/>
        <v>6633.18</v>
      </c>
    </row>
    <row r="184" spans="1:64" x14ac:dyDescent="0.2">
      <c r="A184">
        <v>9000322</v>
      </c>
      <c r="B184" t="s">
        <v>574</v>
      </c>
      <c r="C184" t="s">
        <v>575</v>
      </c>
      <c r="D184" t="s">
        <v>576</v>
      </c>
      <c r="E184" t="s">
        <v>61</v>
      </c>
      <c r="F184" t="s">
        <v>105</v>
      </c>
      <c r="G184">
        <v>0</v>
      </c>
      <c r="H184">
        <v>0</v>
      </c>
      <c r="I184">
        <v>5.0999999999999996</v>
      </c>
      <c r="J184">
        <v>0</v>
      </c>
      <c r="K184">
        <v>1836</v>
      </c>
      <c r="L184">
        <v>0</v>
      </c>
      <c r="M184">
        <v>197</v>
      </c>
      <c r="N184">
        <v>112</v>
      </c>
      <c r="O184">
        <v>0</v>
      </c>
      <c r="P184">
        <v>0</v>
      </c>
      <c r="Q184">
        <v>0</v>
      </c>
      <c r="R184">
        <v>0</v>
      </c>
      <c r="S184">
        <v>4.3600000000000003</v>
      </c>
      <c r="T184">
        <v>800</v>
      </c>
      <c r="U184">
        <v>100</v>
      </c>
      <c r="V184">
        <v>300</v>
      </c>
      <c r="W184">
        <v>33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3382.36</v>
      </c>
      <c r="AG184">
        <v>496.74</v>
      </c>
      <c r="AH184">
        <v>18.63</v>
      </c>
      <c r="AI184">
        <v>124.19</v>
      </c>
      <c r="AJ184">
        <v>373</v>
      </c>
      <c r="AK184">
        <v>0</v>
      </c>
      <c r="AL184">
        <v>0</v>
      </c>
      <c r="AM184">
        <v>0</v>
      </c>
      <c r="AN184">
        <v>0</v>
      </c>
      <c r="AO184">
        <v>2</v>
      </c>
      <c r="AP184">
        <v>9</v>
      </c>
      <c r="AQ184">
        <v>0</v>
      </c>
      <c r="AR184" s="6">
        <v>2367.8000000000002</v>
      </c>
      <c r="AS184">
        <v>3310.36</v>
      </c>
      <c r="AT184">
        <v>0</v>
      </c>
      <c r="AU184">
        <v>72014.399999999994</v>
      </c>
      <c r="AV184">
        <v>55000</v>
      </c>
      <c r="AW184">
        <v>11000</v>
      </c>
      <c r="AX184">
        <v>11000</v>
      </c>
      <c r="AY184" s="6">
        <v>0</v>
      </c>
      <c r="AZ184">
        <v>11000</v>
      </c>
      <c r="BA184">
        <v>0</v>
      </c>
      <c r="BB184" s="6">
        <v>9630.82</v>
      </c>
      <c r="BC184">
        <v>0</v>
      </c>
      <c r="BD184">
        <v>0</v>
      </c>
      <c r="BE184">
        <v>0</v>
      </c>
      <c r="BF184">
        <v>0</v>
      </c>
      <c r="BG184">
        <v>75.67</v>
      </c>
      <c r="BH184">
        <v>0</v>
      </c>
      <c r="BI184">
        <f t="shared" si="6"/>
        <v>75.67</v>
      </c>
      <c r="BJ184">
        <f t="shared" si="7"/>
        <v>3310.36</v>
      </c>
      <c r="BK184">
        <f>_xlfn.IFNA(VLOOKUP(A:A,'11月奖金'!A:Q,17,0),0)</f>
        <v>3636.18</v>
      </c>
      <c r="BL184">
        <f t="shared" si="8"/>
        <v>6946.54</v>
      </c>
    </row>
    <row r="185" spans="1:64" x14ac:dyDescent="0.2">
      <c r="A185">
        <v>9000323</v>
      </c>
      <c r="B185" t="s">
        <v>577</v>
      </c>
      <c r="C185" t="s">
        <v>578</v>
      </c>
      <c r="D185" t="s">
        <v>579</v>
      </c>
      <c r="E185" t="s">
        <v>61</v>
      </c>
      <c r="F185" t="s">
        <v>125</v>
      </c>
      <c r="G185">
        <v>0</v>
      </c>
      <c r="H185">
        <v>0</v>
      </c>
      <c r="I185">
        <v>6.5</v>
      </c>
      <c r="J185">
        <v>0</v>
      </c>
      <c r="K185">
        <v>2340</v>
      </c>
      <c r="L185">
        <v>0</v>
      </c>
      <c r="M185">
        <v>12</v>
      </c>
      <c r="N185">
        <v>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800</v>
      </c>
      <c r="U185">
        <v>300</v>
      </c>
      <c r="V185">
        <v>300</v>
      </c>
      <c r="W185">
        <v>33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3793</v>
      </c>
      <c r="AG185">
        <v>841.41</v>
      </c>
      <c r="AH185">
        <v>31.55</v>
      </c>
      <c r="AI185">
        <v>210.35</v>
      </c>
      <c r="AJ185">
        <v>631</v>
      </c>
      <c r="AK185">
        <v>0</v>
      </c>
      <c r="AL185">
        <v>0</v>
      </c>
      <c r="AM185">
        <v>0</v>
      </c>
      <c r="AN185">
        <v>0</v>
      </c>
      <c r="AO185">
        <v>2</v>
      </c>
      <c r="AP185">
        <v>9</v>
      </c>
      <c r="AQ185">
        <v>0</v>
      </c>
      <c r="AR185" s="6">
        <v>2076.69</v>
      </c>
      <c r="AS185">
        <v>3581</v>
      </c>
      <c r="AT185">
        <v>0</v>
      </c>
      <c r="AU185">
        <v>113947.39</v>
      </c>
      <c r="AV185">
        <v>55000</v>
      </c>
      <c r="AW185">
        <v>11000</v>
      </c>
      <c r="AX185">
        <v>22000</v>
      </c>
      <c r="AY185" s="6">
        <v>0</v>
      </c>
      <c r="AZ185">
        <v>0</v>
      </c>
      <c r="BA185">
        <v>0</v>
      </c>
      <c r="BB185" s="6">
        <v>15412.37</v>
      </c>
      <c r="BC185">
        <v>10535.02</v>
      </c>
      <c r="BD185">
        <v>316.05</v>
      </c>
      <c r="BE185">
        <v>0</v>
      </c>
      <c r="BF185">
        <v>316.05</v>
      </c>
      <c r="BG185">
        <v>500.05</v>
      </c>
      <c r="BH185">
        <v>0</v>
      </c>
      <c r="BI185">
        <f t="shared" si="6"/>
        <v>500.05</v>
      </c>
      <c r="BJ185">
        <f t="shared" si="7"/>
        <v>3581</v>
      </c>
      <c r="BK185">
        <f>_xlfn.IFNA(VLOOKUP(A:A,'11月奖金'!A:Q,17,0),0)</f>
        <v>7610.6</v>
      </c>
      <c r="BL185">
        <f t="shared" si="8"/>
        <v>11191.6</v>
      </c>
    </row>
    <row r="186" spans="1:64" x14ac:dyDescent="0.2">
      <c r="A186">
        <v>9000324</v>
      </c>
      <c r="B186" t="s">
        <v>580</v>
      </c>
      <c r="C186" t="s">
        <v>581</v>
      </c>
      <c r="D186" t="s">
        <v>582</v>
      </c>
      <c r="E186" t="s">
        <v>46</v>
      </c>
      <c r="F186" t="s">
        <v>105</v>
      </c>
      <c r="G186">
        <v>0</v>
      </c>
      <c r="H186">
        <v>0</v>
      </c>
      <c r="I186">
        <v>5.0999999999999996</v>
      </c>
      <c r="J186">
        <v>0</v>
      </c>
      <c r="K186">
        <v>1836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7</v>
      </c>
      <c r="S186">
        <v>0</v>
      </c>
      <c r="T186">
        <v>800</v>
      </c>
      <c r="U186">
        <v>100</v>
      </c>
      <c r="V186">
        <v>300</v>
      </c>
      <c r="W186">
        <v>33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3076</v>
      </c>
      <c r="AG186">
        <v>507.41</v>
      </c>
      <c r="AH186">
        <v>19.03</v>
      </c>
      <c r="AI186">
        <v>126.85</v>
      </c>
      <c r="AJ186">
        <v>381</v>
      </c>
      <c r="AK186">
        <v>0</v>
      </c>
      <c r="AL186">
        <v>0</v>
      </c>
      <c r="AM186">
        <v>0</v>
      </c>
      <c r="AN186">
        <v>0</v>
      </c>
      <c r="AO186">
        <v>2</v>
      </c>
      <c r="AP186">
        <v>9</v>
      </c>
      <c r="AQ186">
        <v>0</v>
      </c>
      <c r="AR186" s="6">
        <v>2039.71</v>
      </c>
      <c r="AS186">
        <v>3034</v>
      </c>
      <c r="AT186">
        <v>30</v>
      </c>
      <c r="AU186">
        <v>73894.19</v>
      </c>
      <c r="AV186">
        <v>55000</v>
      </c>
      <c r="AW186">
        <v>0</v>
      </c>
      <c r="AX186">
        <v>22000</v>
      </c>
      <c r="AY186" s="6">
        <v>0</v>
      </c>
      <c r="AZ186">
        <v>0</v>
      </c>
      <c r="BA186">
        <v>0</v>
      </c>
      <c r="BB186" s="6">
        <v>11188.8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f t="shared" si="6"/>
        <v>0</v>
      </c>
      <c r="BJ186">
        <f t="shared" si="7"/>
        <v>3034</v>
      </c>
      <c r="BK186">
        <f>_xlfn.IFNA(VLOOKUP(A:A,'11月奖金'!A:Q,17,0),0)</f>
        <v>3652.8</v>
      </c>
      <c r="BL186">
        <f t="shared" si="8"/>
        <v>6686.8</v>
      </c>
    </row>
    <row r="187" spans="1:64" x14ac:dyDescent="0.2">
      <c r="A187">
        <v>9000326</v>
      </c>
      <c r="B187" t="s">
        <v>584</v>
      </c>
      <c r="C187" t="s">
        <v>585</v>
      </c>
      <c r="D187" t="s">
        <v>586</v>
      </c>
      <c r="E187" t="s">
        <v>46</v>
      </c>
      <c r="F187" t="s">
        <v>105</v>
      </c>
      <c r="G187">
        <v>10</v>
      </c>
      <c r="H187">
        <v>3</v>
      </c>
      <c r="I187">
        <v>6.1</v>
      </c>
      <c r="J187">
        <v>0</v>
      </c>
      <c r="K187">
        <v>2196</v>
      </c>
      <c r="L187">
        <v>789.52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800</v>
      </c>
      <c r="U187">
        <v>100</v>
      </c>
      <c r="V187">
        <v>300</v>
      </c>
      <c r="W187">
        <v>33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4218.5200000000004</v>
      </c>
      <c r="AG187">
        <v>516.38</v>
      </c>
      <c r="AH187">
        <v>19.36</v>
      </c>
      <c r="AI187">
        <v>129.1</v>
      </c>
      <c r="AJ187">
        <v>387</v>
      </c>
      <c r="AK187">
        <v>0</v>
      </c>
      <c r="AL187">
        <v>0</v>
      </c>
      <c r="AM187">
        <v>0</v>
      </c>
      <c r="AN187">
        <v>0</v>
      </c>
      <c r="AO187">
        <v>2</v>
      </c>
      <c r="AP187">
        <v>9</v>
      </c>
      <c r="AQ187">
        <v>0</v>
      </c>
      <c r="AR187" s="6">
        <v>3164.68</v>
      </c>
      <c r="AS187">
        <v>4146.5200000000004</v>
      </c>
      <c r="AT187">
        <v>0</v>
      </c>
      <c r="AU187">
        <v>71734.98000000001</v>
      </c>
      <c r="AV187">
        <v>55000</v>
      </c>
      <c r="AW187">
        <v>11000</v>
      </c>
      <c r="AX187">
        <v>11000</v>
      </c>
      <c r="AY187" s="6">
        <v>0</v>
      </c>
      <c r="AZ187">
        <v>11000</v>
      </c>
      <c r="BA187">
        <v>0</v>
      </c>
      <c r="BB187" s="6">
        <v>10250.77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f t="shared" si="6"/>
        <v>0</v>
      </c>
      <c r="BJ187">
        <f t="shared" si="7"/>
        <v>4146.5200000000004</v>
      </c>
      <c r="BK187">
        <f>_xlfn.IFNA(VLOOKUP(A:A,'11月奖金'!A:Q,17,0),0)</f>
        <v>3652.8</v>
      </c>
      <c r="BL187">
        <f t="shared" si="8"/>
        <v>7799.3200000000006</v>
      </c>
    </row>
    <row r="188" spans="1:64" x14ac:dyDescent="0.2">
      <c r="A188">
        <v>9000327</v>
      </c>
      <c r="B188" t="s">
        <v>587</v>
      </c>
      <c r="C188" t="s">
        <v>588</v>
      </c>
      <c r="D188" t="s">
        <v>589</v>
      </c>
      <c r="E188" t="s">
        <v>46</v>
      </c>
      <c r="F188" t="s">
        <v>105</v>
      </c>
      <c r="G188">
        <v>0</v>
      </c>
      <c r="H188">
        <v>0</v>
      </c>
      <c r="I188">
        <v>5.0999999999999996</v>
      </c>
      <c r="J188">
        <v>0</v>
      </c>
      <c r="K188">
        <v>1836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800</v>
      </c>
      <c r="U188">
        <v>100</v>
      </c>
      <c r="V188">
        <v>300</v>
      </c>
      <c r="W188">
        <v>33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3069</v>
      </c>
      <c r="AG188">
        <v>437.36</v>
      </c>
      <c r="AH188">
        <v>16.399999999999999</v>
      </c>
      <c r="AI188">
        <v>109.34</v>
      </c>
      <c r="AJ188">
        <v>328</v>
      </c>
      <c r="AK188">
        <v>0</v>
      </c>
      <c r="AL188">
        <v>0</v>
      </c>
      <c r="AM188">
        <v>0</v>
      </c>
      <c r="AN188">
        <v>0</v>
      </c>
      <c r="AO188">
        <v>2</v>
      </c>
      <c r="AP188">
        <v>9</v>
      </c>
      <c r="AQ188">
        <v>0</v>
      </c>
      <c r="AR188" s="6">
        <v>2175.9</v>
      </c>
      <c r="AS188">
        <v>2997</v>
      </c>
      <c r="AT188">
        <v>0</v>
      </c>
      <c r="AU188">
        <v>70457.960000000006</v>
      </c>
      <c r="AV188">
        <v>55000</v>
      </c>
      <c r="AW188">
        <v>0</v>
      </c>
      <c r="AX188">
        <v>22000</v>
      </c>
      <c r="AY188" s="6">
        <v>0</v>
      </c>
      <c r="AZ188">
        <v>0</v>
      </c>
      <c r="BA188">
        <v>0</v>
      </c>
      <c r="BB188" s="6">
        <v>9228.08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f t="shared" si="6"/>
        <v>0</v>
      </c>
      <c r="BJ188">
        <f t="shared" si="7"/>
        <v>2997</v>
      </c>
      <c r="BK188">
        <f>_xlfn.IFNA(VLOOKUP(A:A,'11月奖金'!A:Q,17,0),0)</f>
        <v>3652.8</v>
      </c>
      <c r="BL188">
        <f t="shared" si="8"/>
        <v>6649.8</v>
      </c>
    </row>
    <row r="189" spans="1:64" x14ac:dyDescent="0.2">
      <c r="A189">
        <v>9000328</v>
      </c>
      <c r="B189" t="s">
        <v>590</v>
      </c>
      <c r="C189" t="s">
        <v>591</v>
      </c>
      <c r="D189" t="s">
        <v>592</v>
      </c>
      <c r="E189" t="s">
        <v>46</v>
      </c>
      <c r="F189" t="s">
        <v>105</v>
      </c>
      <c r="G189">
        <v>0</v>
      </c>
      <c r="H189">
        <v>0</v>
      </c>
      <c r="I189">
        <v>5.3</v>
      </c>
      <c r="J189">
        <v>0</v>
      </c>
      <c r="K189">
        <v>1908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800</v>
      </c>
      <c r="U189">
        <v>100</v>
      </c>
      <c r="V189">
        <v>300</v>
      </c>
      <c r="W189">
        <v>33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3141</v>
      </c>
      <c r="AG189">
        <v>503.23</v>
      </c>
      <c r="AH189">
        <v>18.87</v>
      </c>
      <c r="AI189">
        <v>125.81</v>
      </c>
      <c r="AJ189">
        <v>377</v>
      </c>
      <c r="AK189">
        <v>0</v>
      </c>
      <c r="AL189">
        <v>0</v>
      </c>
      <c r="AM189">
        <v>0</v>
      </c>
      <c r="AN189">
        <v>0</v>
      </c>
      <c r="AO189">
        <v>2</v>
      </c>
      <c r="AP189">
        <v>9</v>
      </c>
      <c r="AQ189">
        <v>0</v>
      </c>
      <c r="AR189" s="6">
        <v>2114.09</v>
      </c>
      <c r="AS189">
        <v>3069</v>
      </c>
      <c r="AT189">
        <v>0</v>
      </c>
      <c r="AU189">
        <v>70453.649999999994</v>
      </c>
      <c r="AV189">
        <v>55000</v>
      </c>
      <c r="AW189">
        <v>11000</v>
      </c>
      <c r="AX189">
        <v>11000</v>
      </c>
      <c r="AY189" s="6">
        <v>0</v>
      </c>
      <c r="AZ189">
        <v>11000</v>
      </c>
      <c r="BA189">
        <v>0</v>
      </c>
      <c r="BB189" s="6">
        <v>9759.74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f t="shared" si="6"/>
        <v>0</v>
      </c>
      <c r="BJ189">
        <f t="shared" si="7"/>
        <v>3069</v>
      </c>
      <c r="BK189">
        <f>_xlfn.IFNA(VLOOKUP(A:A,'11月奖金'!A:Q,17,0),0)</f>
        <v>3652.8</v>
      </c>
      <c r="BL189">
        <f t="shared" si="8"/>
        <v>6721.8</v>
      </c>
    </row>
    <row r="190" spans="1:64" x14ac:dyDescent="0.2">
      <c r="A190">
        <v>9000329</v>
      </c>
      <c r="B190" t="s">
        <v>593</v>
      </c>
      <c r="C190" t="s">
        <v>594</v>
      </c>
      <c r="D190" t="s">
        <v>595</v>
      </c>
      <c r="E190" t="s">
        <v>46</v>
      </c>
      <c r="F190" t="s">
        <v>125</v>
      </c>
      <c r="G190">
        <v>0</v>
      </c>
      <c r="H190">
        <v>0</v>
      </c>
      <c r="I190">
        <v>5.9</v>
      </c>
      <c r="J190">
        <v>0</v>
      </c>
      <c r="K190">
        <v>2124</v>
      </c>
      <c r="L190">
        <v>0</v>
      </c>
      <c r="M190">
        <v>12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800</v>
      </c>
      <c r="U190">
        <v>300</v>
      </c>
      <c r="V190">
        <v>300</v>
      </c>
      <c r="W190">
        <v>33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3569</v>
      </c>
      <c r="AG190">
        <v>663.94</v>
      </c>
      <c r="AH190">
        <v>24.9</v>
      </c>
      <c r="AI190">
        <v>165.98</v>
      </c>
      <c r="AJ190">
        <v>498</v>
      </c>
      <c r="AK190">
        <v>0</v>
      </c>
      <c r="AL190">
        <v>0</v>
      </c>
      <c r="AM190">
        <v>0</v>
      </c>
      <c r="AN190">
        <v>0</v>
      </c>
      <c r="AO190">
        <v>2</v>
      </c>
      <c r="AP190">
        <v>9</v>
      </c>
      <c r="AQ190">
        <v>0</v>
      </c>
      <c r="AR190" s="6">
        <v>2214.1799999999998</v>
      </c>
      <c r="AS190">
        <v>3357</v>
      </c>
      <c r="AT190">
        <v>0</v>
      </c>
      <c r="AU190">
        <v>102032.27</v>
      </c>
      <c r="AV190">
        <v>55000</v>
      </c>
      <c r="AW190">
        <v>5500</v>
      </c>
      <c r="AX190">
        <v>22000</v>
      </c>
      <c r="AY190" s="6">
        <v>0</v>
      </c>
      <c r="AZ190">
        <v>0</v>
      </c>
      <c r="BA190">
        <v>0</v>
      </c>
      <c r="BB190" s="6">
        <v>14294.07</v>
      </c>
      <c r="BC190">
        <v>5238.2000000000044</v>
      </c>
      <c r="BD190">
        <v>157.15</v>
      </c>
      <c r="BE190">
        <v>0</v>
      </c>
      <c r="BF190">
        <v>157.15</v>
      </c>
      <c r="BG190">
        <v>322.02</v>
      </c>
      <c r="BH190">
        <v>0</v>
      </c>
      <c r="BI190">
        <f t="shared" si="6"/>
        <v>322.02</v>
      </c>
      <c r="BJ190">
        <f t="shared" si="7"/>
        <v>3357</v>
      </c>
      <c r="BK190">
        <f>_xlfn.IFNA(VLOOKUP(A:A,'11月奖金'!A:Q,17,0),0)</f>
        <v>6616.32</v>
      </c>
      <c r="BL190">
        <f t="shared" si="8"/>
        <v>9973.32</v>
      </c>
    </row>
    <row r="191" spans="1:64" x14ac:dyDescent="0.2">
      <c r="A191">
        <v>9000330</v>
      </c>
      <c r="B191" t="s">
        <v>596</v>
      </c>
      <c r="C191" t="s">
        <v>597</v>
      </c>
      <c r="D191" t="s">
        <v>598</v>
      </c>
      <c r="E191" t="s">
        <v>46</v>
      </c>
      <c r="F191" t="s">
        <v>125</v>
      </c>
      <c r="G191">
        <v>0</v>
      </c>
      <c r="H191">
        <v>0</v>
      </c>
      <c r="I191">
        <v>6.7</v>
      </c>
      <c r="J191">
        <v>0</v>
      </c>
      <c r="K191">
        <v>2412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800</v>
      </c>
      <c r="U191">
        <v>300</v>
      </c>
      <c r="V191">
        <v>300</v>
      </c>
      <c r="W191">
        <v>33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3845</v>
      </c>
      <c r="AG191">
        <v>750.39</v>
      </c>
      <c r="AH191">
        <v>28.14</v>
      </c>
      <c r="AI191">
        <v>187.6</v>
      </c>
      <c r="AJ191">
        <v>563</v>
      </c>
      <c r="AK191">
        <v>0</v>
      </c>
      <c r="AL191">
        <v>0</v>
      </c>
      <c r="AM191">
        <v>0</v>
      </c>
      <c r="AN191">
        <v>0</v>
      </c>
      <c r="AO191">
        <v>2</v>
      </c>
      <c r="AP191">
        <v>9</v>
      </c>
      <c r="AQ191">
        <v>0</v>
      </c>
      <c r="AR191" s="6">
        <v>2313.87</v>
      </c>
      <c r="AS191">
        <v>3633</v>
      </c>
      <c r="AT191">
        <v>0</v>
      </c>
      <c r="AU191">
        <v>121784.92</v>
      </c>
      <c r="AV191">
        <v>55000</v>
      </c>
      <c r="AW191">
        <v>5500</v>
      </c>
      <c r="AX191">
        <v>22000</v>
      </c>
      <c r="AY191" s="6">
        <v>0</v>
      </c>
      <c r="AZ191">
        <v>11000</v>
      </c>
      <c r="BA191">
        <v>0</v>
      </c>
      <c r="BB191" s="6">
        <v>19522.689999999999</v>
      </c>
      <c r="BC191">
        <v>8762.2299999999959</v>
      </c>
      <c r="BD191">
        <v>262.87</v>
      </c>
      <c r="BE191">
        <v>0</v>
      </c>
      <c r="BF191">
        <v>262.87</v>
      </c>
      <c r="BG191">
        <v>454.75</v>
      </c>
      <c r="BH191">
        <v>0</v>
      </c>
      <c r="BI191">
        <f t="shared" si="6"/>
        <v>454.75</v>
      </c>
      <c r="BJ191">
        <f t="shared" si="7"/>
        <v>3633</v>
      </c>
      <c r="BK191">
        <f>_xlfn.IFNA(VLOOKUP(A:A,'11月奖金'!A:Q,17,0),0)</f>
        <v>7645.41</v>
      </c>
      <c r="BL191">
        <f t="shared" si="8"/>
        <v>11278.41</v>
      </c>
    </row>
    <row r="192" spans="1:64" x14ac:dyDescent="0.2">
      <c r="A192">
        <v>9000332</v>
      </c>
      <c r="B192" t="s">
        <v>599</v>
      </c>
      <c r="C192" t="s">
        <v>600</v>
      </c>
      <c r="D192" t="s">
        <v>601</v>
      </c>
      <c r="E192" t="s">
        <v>46</v>
      </c>
      <c r="F192" t="s">
        <v>125</v>
      </c>
      <c r="G192">
        <v>0</v>
      </c>
      <c r="H192">
        <v>0</v>
      </c>
      <c r="I192">
        <v>6.9</v>
      </c>
      <c r="J192">
        <v>0</v>
      </c>
      <c r="K192">
        <v>2484</v>
      </c>
      <c r="L192">
        <v>0</v>
      </c>
      <c r="M192">
        <v>12</v>
      </c>
      <c r="N192">
        <v>8</v>
      </c>
      <c r="O192">
        <v>0</v>
      </c>
      <c r="P192">
        <v>0</v>
      </c>
      <c r="Q192">
        <v>0</v>
      </c>
      <c r="R192">
        <v>7</v>
      </c>
      <c r="S192">
        <v>0</v>
      </c>
      <c r="T192">
        <v>800</v>
      </c>
      <c r="U192">
        <v>300</v>
      </c>
      <c r="V192">
        <v>300</v>
      </c>
      <c r="W192">
        <v>33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3944</v>
      </c>
      <c r="AG192">
        <v>804.68</v>
      </c>
      <c r="AH192">
        <v>30.18</v>
      </c>
      <c r="AI192">
        <v>201.17</v>
      </c>
      <c r="AJ192">
        <v>604</v>
      </c>
      <c r="AK192">
        <v>0</v>
      </c>
      <c r="AL192">
        <v>0</v>
      </c>
      <c r="AM192">
        <v>0</v>
      </c>
      <c r="AN192">
        <v>0</v>
      </c>
      <c r="AO192">
        <v>2</v>
      </c>
      <c r="AP192">
        <v>9</v>
      </c>
      <c r="AQ192">
        <v>0</v>
      </c>
      <c r="AR192" s="6">
        <v>2301.9699999999998</v>
      </c>
      <c r="AS192">
        <v>3762</v>
      </c>
      <c r="AT192">
        <v>30</v>
      </c>
      <c r="AU192">
        <v>118190.14</v>
      </c>
      <c r="AV192">
        <v>55000</v>
      </c>
      <c r="AW192">
        <v>5500</v>
      </c>
      <c r="AX192">
        <v>22000</v>
      </c>
      <c r="AY192" s="6">
        <v>0</v>
      </c>
      <c r="AZ192">
        <v>0</v>
      </c>
      <c r="BA192">
        <v>0</v>
      </c>
      <c r="BB192" s="6">
        <v>15219.57</v>
      </c>
      <c r="BC192">
        <v>20470.57</v>
      </c>
      <c r="BD192">
        <v>614.12</v>
      </c>
      <c r="BE192">
        <v>0</v>
      </c>
      <c r="BF192">
        <v>614.12</v>
      </c>
      <c r="BG192">
        <v>775.46</v>
      </c>
      <c r="BH192">
        <v>0</v>
      </c>
      <c r="BI192">
        <f t="shared" si="6"/>
        <v>775.46</v>
      </c>
      <c r="BJ192">
        <f t="shared" si="7"/>
        <v>3762</v>
      </c>
      <c r="BK192">
        <f>_xlfn.IFNA(VLOOKUP(A:A,'11月奖金'!A:Q,17,0),0)</f>
        <v>7645.41</v>
      </c>
      <c r="BL192">
        <f t="shared" si="8"/>
        <v>11407.41</v>
      </c>
    </row>
    <row r="193" spans="1:64" x14ac:dyDescent="0.2">
      <c r="A193">
        <v>9000333</v>
      </c>
      <c r="B193" t="s">
        <v>602</v>
      </c>
      <c r="C193" t="s">
        <v>603</v>
      </c>
      <c r="D193" t="s">
        <v>604</v>
      </c>
      <c r="E193" t="s">
        <v>46</v>
      </c>
      <c r="F193" t="s">
        <v>105</v>
      </c>
      <c r="G193">
        <v>0</v>
      </c>
      <c r="H193">
        <v>0</v>
      </c>
      <c r="I193">
        <v>5.7</v>
      </c>
      <c r="J193">
        <v>0</v>
      </c>
      <c r="K193">
        <v>2052</v>
      </c>
      <c r="L193">
        <v>283.02999999999997</v>
      </c>
      <c r="M193">
        <v>24</v>
      </c>
      <c r="N193">
        <v>56</v>
      </c>
      <c r="O193">
        <v>0</v>
      </c>
      <c r="P193">
        <v>0</v>
      </c>
      <c r="Q193">
        <v>0</v>
      </c>
      <c r="R193">
        <v>7</v>
      </c>
      <c r="S193">
        <v>4.1399999999999997</v>
      </c>
      <c r="T193">
        <v>800</v>
      </c>
      <c r="U193">
        <v>100</v>
      </c>
      <c r="V193">
        <v>300</v>
      </c>
      <c r="W193">
        <v>33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3659.17</v>
      </c>
      <c r="AG193">
        <v>454.55</v>
      </c>
      <c r="AH193">
        <v>17.05</v>
      </c>
      <c r="AI193">
        <v>113.64</v>
      </c>
      <c r="AJ193">
        <v>341</v>
      </c>
      <c r="AK193">
        <v>0</v>
      </c>
      <c r="AL193">
        <v>0</v>
      </c>
      <c r="AM193">
        <v>0</v>
      </c>
      <c r="AN193">
        <v>0</v>
      </c>
      <c r="AO193">
        <v>2</v>
      </c>
      <c r="AP193">
        <v>9</v>
      </c>
      <c r="AQ193">
        <v>0</v>
      </c>
      <c r="AR193" s="6">
        <v>2730.93</v>
      </c>
      <c r="AS193">
        <v>3617.17</v>
      </c>
      <c r="AT193">
        <v>30</v>
      </c>
      <c r="AU193">
        <v>77007.53</v>
      </c>
      <c r="AV193">
        <v>55000</v>
      </c>
      <c r="AW193">
        <v>11000</v>
      </c>
      <c r="AX193">
        <v>22000</v>
      </c>
      <c r="AY193" s="6">
        <v>0</v>
      </c>
      <c r="AZ193">
        <v>0</v>
      </c>
      <c r="BA193">
        <v>0</v>
      </c>
      <c r="BB193" s="6">
        <v>15646.75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f t="shared" si="6"/>
        <v>0</v>
      </c>
      <c r="BJ193">
        <f t="shared" si="7"/>
        <v>3617.17</v>
      </c>
      <c r="BK193">
        <f>_xlfn.IFNA(VLOOKUP(A:A,'11月奖金'!A:Q,17,0),0)</f>
        <v>3652.81</v>
      </c>
      <c r="BL193">
        <f t="shared" si="8"/>
        <v>7269.98</v>
      </c>
    </row>
    <row r="194" spans="1:64" x14ac:dyDescent="0.2">
      <c r="A194">
        <v>9000334</v>
      </c>
      <c r="B194" t="s">
        <v>605</v>
      </c>
      <c r="C194" t="s">
        <v>606</v>
      </c>
      <c r="D194" t="s">
        <v>607</v>
      </c>
      <c r="E194" t="s">
        <v>46</v>
      </c>
      <c r="F194" t="s">
        <v>125</v>
      </c>
      <c r="G194">
        <v>0</v>
      </c>
      <c r="H194">
        <v>0</v>
      </c>
      <c r="I194">
        <v>5.9</v>
      </c>
      <c r="J194">
        <v>0</v>
      </c>
      <c r="K194">
        <v>2124</v>
      </c>
      <c r="L194">
        <v>0</v>
      </c>
      <c r="M194">
        <v>12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800</v>
      </c>
      <c r="U194">
        <v>300</v>
      </c>
      <c r="V194">
        <v>300</v>
      </c>
      <c r="W194">
        <v>33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3569</v>
      </c>
      <c r="AG194">
        <v>717.17</v>
      </c>
      <c r="AH194">
        <v>26.89</v>
      </c>
      <c r="AI194">
        <v>179.29</v>
      </c>
      <c r="AJ194">
        <v>538</v>
      </c>
      <c r="AK194">
        <v>0</v>
      </c>
      <c r="AL194">
        <v>0</v>
      </c>
      <c r="AM194">
        <v>0</v>
      </c>
      <c r="AN194">
        <v>0</v>
      </c>
      <c r="AO194">
        <v>2</v>
      </c>
      <c r="AP194">
        <v>9</v>
      </c>
      <c r="AQ194">
        <v>0</v>
      </c>
      <c r="AR194" s="6">
        <v>2105.65</v>
      </c>
      <c r="AS194">
        <v>3357</v>
      </c>
      <c r="AT194">
        <v>0</v>
      </c>
      <c r="AU194">
        <v>98134.78</v>
      </c>
      <c r="AV194">
        <v>55000</v>
      </c>
      <c r="AW194">
        <v>5500</v>
      </c>
      <c r="AX194">
        <v>22000</v>
      </c>
      <c r="AY194" s="6">
        <v>0</v>
      </c>
      <c r="AZ194">
        <v>0</v>
      </c>
      <c r="BA194">
        <v>0</v>
      </c>
      <c r="BB194" s="6">
        <v>14656.52</v>
      </c>
      <c r="BC194">
        <v>978.2599999999984</v>
      </c>
      <c r="BD194">
        <v>29.35</v>
      </c>
      <c r="BE194">
        <v>0</v>
      </c>
      <c r="BF194">
        <v>29.35</v>
      </c>
      <c r="BG194">
        <v>197.48</v>
      </c>
      <c r="BH194">
        <v>0</v>
      </c>
      <c r="BI194">
        <f t="shared" si="6"/>
        <v>197.48</v>
      </c>
      <c r="BJ194">
        <f t="shared" si="7"/>
        <v>3357</v>
      </c>
      <c r="BK194">
        <f>_xlfn.IFNA(VLOOKUP(A:A,'11月奖金'!A:Q,17,0),0)</f>
        <v>6116.33</v>
      </c>
      <c r="BL194">
        <f t="shared" si="8"/>
        <v>9473.33</v>
      </c>
    </row>
    <row r="195" spans="1:64" x14ac:dyDescent="0.2">
      <c r="A195">
        <v>9000335</v>
      </c>
      <c r="B195" t="s">
        <v>608</v>
      </c>
      <c r="C195" t="s">
        <v>609</v>
      </c>
      <c r="D195" t="s">
        <v>4949</v>
      </c>
      <c r="E195" t="s">
        <v>46</v>
      </c>
      <c r="F195" t="s">
        <v>105</v>
      </c>
      <c r="G195">
        <v>0</v>
      </c>
      <c r="H195">
        <v>4.9000000000000004</v>
      </c>
      <c r="I195">
        <v>4.9000000000000004</v>
      </c>
      <c r="J195">
        <v>0</v>
      </c>
      <c r="K195">
        <v>1764</v>
      </c>
      <c r="L195">
        <v>0</v>
      </c>
      <c r="M195">
        <v>0</v>
      </c>
      <c r="N195">
        <v>0</v>
      </c>
      <c r="O195">
        <v>700</v>
      </c>
      <c r="P195">
        <v>0</v>
      </c>
      <c r="Q195">
        <v>0</v>
      </c>
      <c r="R195">
        <v>0</v>
      </c>
      <c r="S195">
        <v>0</v>
      </c>
      <c r="T195">
        <v>800</v>
      </c>
      <c r="U195">
        <v>100</v>
      </c>
      <c r="V195">
        <v>300</v>
      </c>
      <c r="W195">
        <v>33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3697</v>
      </c>
      <c r="AG195">
        <v>556.19000000000005</v>
      </c>
      <c r="AH195">
        <v>20.86</v>
      </c>
      <c r="AI195">
        <v>139.05000000000001</v>
      </c>
      <c r="AJ195">
        <v>417</v>
      </c>
      <c r="AK195">
        <v>0</v>
      </c>
      <c r="AL195">
        <v>0</v>
      </c>
      <c r="AM195">
        <v>0</v>
      </c>
      <c r="AN195">
        <v>0</v>
      </c>
      <c r="AO195">
        <v>2</v>
      </c>
      <c r="AP195">
        <v>9</v>
      </c>
      <c r="AQ195">
        <v>0</v>
      </c>
      <c r="AR195" s="6">
        <v>2561.9</v>
      </c>
      <c r="AS195">
        <v>3625</v>
      </c>
      <c r="AT195">
        <v>0</v>
      </c>
      <c r="AU195">
        <v>75378.89</v>
      </c>
      <c r="AV195">
        <v>55000</v>
      </c>
      <c r="AW195">
        <v>0</v>
      </c>
      <c r="AX195">
        <v>0</v>
      </c>
      <c r="AY195" s="6">
        <v>0</v>
      </c>
      <c r="AZ195">
        <v>11000</v>
      </c>
      <c r="BA195">
        <v>0</v>
      </c>
      <c r="BB195" s="6">
        <v>9406.7900000000009</v>
      </c>
      <c r="BC195">
        <v>0</v>
      </c>
      <c r="BD195">
        <v>0</v>
      </c>
      <c r="BE195">
        <v>0</v>
      </c>
      <c r="BF195">
        <v>0</v>
      </c>
      <c r="BG195">
        <v>140.22</v>
      </c>
      <c r="BH195">
        <v>0</v>
      </c>
      <c r="BI195">
        <f t="shared" si="6"/>
        <v>140.22</v>
      </c>
      <c r="BJ195">
        <f t="shared" si="7"/>
        <v>3625</v>
      </c>
      <c r="BK195">
        <f>_xlfn.IFNA(VLOOKUP(A:A,'11月奖金'!A:Q,17,0),0)</f>
        <v>3652.81</v>
      </c>
      <c r="BL195">
        <f t="shared" si="8"/>
        <v>7277.8099999999995</v>
      </c>
    </row>
    <row r="196" spans="1:64" x14ac:dyDescent="0.2">
      <c r="A196">
        <v>9000336</v>
      </c>
      <c r="B196" t="s">
        <v>610</v>
      </c>
      <c r="C196" t="s">
        <v>611</v>
      </c>
      <c r="D196" t="s">
        <v>612</v>
      </c>
      <c r="E196" t="s">
        <v>46</v>
      </c>
      <c r="F196" t="s">
        <v>105</v>
      </c>
      <c r="G196">
        <v>0</v>
      </c>
      <c r="H196">
        <v>0</v>
      </c>
      <c r="I196">
        <v>4.9000000000000004</v>
      </c>
      <c r="J196">
        <v>0</v>
      </c>
      <c r="K196">
        <v>1764</v>
      </c>
      <c r="L196">
        <v>729.93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7</v>
      </c>
      <c r="S196">
        <v>0</v>
      </c>
      <c r="T196">
        <v>800</v>
      </c>
      <c r="U196">
        <v>100</v>
      </c>
      <c r="V196">
        <v>300</v>
      </c>
      <c r="W196">
        <v>33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3733.93</v>
      </c>
      <c r="AG196">
        <v>502.75</v>
      </c>
      <c r="AH196">
        <v>18.850000000000001</v>
      </c>
      <c r="AI196">
        <v>125.69</v>
      </c>
      <c r="AJ196">
        <v>377</v>
      </c>
      <c r="AK196">
        <v>0</v>
      </c>
      <c r="AL196">
        <v>0</v>
      </c>
      <c r="AM196">
        <v>0</v>
      </c>
      <c r="AN196">
        <v>0</v>
      </c>
      <c r="AO196">
        <v>2</v>
      </c>
      <c r="AP196">
        <v>9</v>
      </c>
      <c r="AQ196">
        <v>0</v>
      </c>
      <c r="AR196" s="6">
        <v>2707.64</v>
      </c>
      <c r="AS196">
        <v>3691.93</v>
      </c>
      <c r="AT196">
        <v>30</v>
      </c>
      <c r="AU196">
        <v>69646.170000000013</v>
      </c>
      <c r="AV196">
        <v>55000</v>
      </c>
      <c r="AW196">
        <v>5500</v>
      </c>
      <c r="AX196">
        <v>22000</v>
      </c>
      <c r="AY196" s="6">
        <v>0</v>
      </c>
      <c r="AZ196">
        <v>0</v>
      </c>
      <c r="BA196">
        <v>0</v>
      </c>
      <c r="BB196" s="6">
        <v>9359.61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f t="shared" ref="BI196:BI259" si="9">BH196+BG196</f>
        <v>0</v>
      </c>
      <c r="BJ196">
        <f t="shared" ref="BJ196:BJ259" si="10">AF196-0.7*U196-AO196+AT196</f>
        <v>3691.93</v>
      </c>
      <c r="BK196">
        <f>_xlfn.IFNA(VLOOKUP(A:A,'11月奖金'!A:Q,17,0),0)</f>
        <v>3652.81</v>
      </c>
      <c r="BL196">
        <f t="shared" ref="BL196:BL259" si="11">BJ196+BK196</f>
        <v>7344.74</v>
      </c>
    </row>
    <row r="197" spans="1:64" x14ac:dyDescent="0.2">
      <c r="A197">
        <v>9000337</v>
      </c>
      <c r="B197" t="s">
        <v>613</v>
      </c>
      <c r="C197" t="s">
        <v>614</v>
      </c>
      <c r="D197" t="s">
        <v>615</v>
      </c>
      <c r="E197" t="s">
        <v>46</v>
      </c>
      <c r="F197" t="s">
        <v>125</v>
      </c>
      <c r="G197">
        <v>0</v>
      </c>
      <c r="H197">
        <v>0</v>
      </c>
      <c r="I197">
        <v>5.9</v>
      </c>
      <c r="J197">
        <v>0</v>
      </c>
      <c r="K197">
        <v>2124</v>
      </c>
      <c r="L197">
        <v>0</v>
      </c>
      <c r="M197">
        <v>12</v>
      </c>
      <c r="N197">
        <v>24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800</v>
      </c>
      <c r="U197">
        <v>300</v>
      </c>
      <c r="V197">
        <v>300</v>
      </c>
      <c r="W197">
        <v>33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3593</v>
      </c>
      <c r="AG197">
        <v>724.04</v>
      </c>
      <c r="AH197">
        <v>27.15</v>
      </c>
      <c r="AI197">
        <v>181.01</v>
      </c>
      <c r="AJ197">
        <v>543</v>
      </c>
      <c r="AK197">
        <v>0</v>
      </c>
      <c r="AL197">
        <v>0</v>
      </c>
      <c r="AM197">
        <v>0</v>
      </c>
      <c r="AN197">
        <v>0</v>
      </c>
      <c r="AO197">
        <v>2</v>
      </c>
      <c r="AP197">
        <v>9</v>
      </c>
      <c r="AQ197">
        <v>0</v>
      </c>
      <c r="AR197" s="6">
        <v>2115.8000000000002</v>
      </c>
      <c r="AS197">
        <v>3381</v>
      </c>
      <c r="AT197">
        <v>0</v>
      </c>
      <c r="AU197">
        <v>98097.33</v>
      </c>
      <c r="AV197">
        <v>55000</v>
      </c>
      <c r="AW197">
        <v>11000</v>
      </c>
      <c r="AX197">
        <v>11000</v>
      </c>
      <c r="AY197" s="6">
        <v>0</v>
      </c>
      <c r="AZ197">
        <v>0</v>
      </c>
      <c r="BA197">
        <v>0</v>
      </c>
      <c r="BB197" s="6">
        <v>14064.68</v>
      </c>
      <c r="BC197">
        <v>7032.6500000000005</v>
      </c>
      <c r="BD197">
        <v>210.98</v>
      </c>
      <c r="BE197">
        <v>0</v>
      </c>
      <c r="BF197">
        <v>210.98</v>
      </c>
      <c r="BG197">
        <v>363.81</v>
      </c>
      <c r="BH197">
        <v>0</v>
      </c>
      <c r="BI197">
        <f t="shared" si="9"/>
        <v>363.81</v>
      </c>
      <c r="BJ197">
        <f t="shared" si="10"/>
        <v>3381</v>
      </c>
      <c r="BK197">
        <f>_xlfn.IFNA(VLOOKUP(A:A,'11月奖金'!A:Q,17,0),0)</f>
        <v>6116.33</v>
      </c>
      <c r="BL197">
        <f t="shared" si="11"/>
        <v>9497.33</v>
      </c>
    </row>
    <row r="198" spans="1:64" x14ac:dyDescent="0.2">
      <c r="A198">
        <v>9000339</v>
      </c>
      <c r="B198" t="s">
        <v>616</v>
      </c>
      <c r="C198" t="s">
        <v>617</v>
      </c>
      <c r="D198" t="s">
        <v>618</v>
      </c>
      <c r="E198" t="s">
        <v>426</v>
      </c>
      <c r="F198" t="s">
        <v>125</v>
      </c>
      <c r="G198">
        <v>0</v>
      </c>
      <c r="H198">
        <v>0</v>
      </c>
      <c r="I198">
        <v>6.7</v>
      </c>
      <c r="J198">
        <v>0</v>
      </c>
      <c r="K198">
        <v>2412</v>
      </c>
      <c r="L198">
        <v>0</v>
      </c>
      <c r="M198">
        <v>165</v>
      </c>
      <c r="N198">
        <v>96</v>
      </c>
      <c r="O198">
        <v>0</v>
      </c>
      <c r="P198">
        <v>0</v>
      </c>
      <c r="Q198">
        <v>0</v>
      </c>
      <c r="R198">
        <v>0</v>
      </c>
      <c r="S198">
        <v>5.44</v>
      </c>
      <c r="T198">
        <v>800</v>
      </c>
      <c r="U198">
        <v>300</v>
      </c>
      <c r="V198">
        <v>300</v>
      </c>
      <c r="W198">
        <v>33</v>
      </c>
      <c r="X198">
        <v>0</v>
      </c>
      <c r="Y198">
        <v>0</v>
      </c>
      <c r="Z198">
        <v>0</v>
      </c>
      <c r="AA198">
        <v>0</v>
      </c>
      <c r="AB198">
        <v>20</v>
      </c>
      <c r="AC198">
        <v>24</v>
      </c>
      <c r="AD198">
        <v>0</v>
      </c>
      <c r="AE198">
        <v>0</v>
      </c>
      <c r="AF198">
        <v>4155.4400000000014</v>
      </c>
      <c r="AG198">
        <v>940.79</v>
      </c>
      <c r="AH198">
        <v>35.28</v>
      </c>
      <c r="AI198">
        <v>235.2</v>
      </c>
      <c r="AJ198">
        <v>706</v>
      </c>
      <c r="AK198">
        <v>0</v>
      </c>
      <c r="AL198">
        <v>0</v>
      </c>
      <c r="AM198">
        <v>0</v>
      </c>
      <c r="AN198">
        <v>0</v>
      </c>
      <c r="AO198">
        <v>2</v>
      </c>
      <c r="AP198">
        <v>9</v>
      </c>
      <c r="AQ198">
        <v>0</v>
      </c>
      <c r="AR198" s="6">
        <v>2236.17</v>
      </c>
      <c r="AS198">
        <v>3943.440000000001</v>
      </c>
      <c r="AT198">
        <v>0</v>
      </c>
      <c r="AU198">
        <v>120249.35</v>
      </c>
      <c r="AV198">
        <v>55000</v>
      </c>
      <c r="AW198">
        <v>22000</v>
      </c>
      <c r="AX198">
        <v>11000</v>
      </c>
      <c r="AY198" s="6">
        <v>0</v>
      </c>
      <c r="AZ198">
        <v>0</v>
      </c>
      <c r="BA198">
        <v>0</v>
      </c>
      <c r="BB198" s="6">
        <v>21692.47</v>
      </c>
      <c r="BC198">
        <v>10556.88</v>
      </c>
      <c r="BD198">
        <v>316.70999999999998</v>
      </c>
      <c r="BE198">
        <v>0</v>
      </c>
      <c r="BF198">
        <v>316.70999999999998</v>
      </c>
      <c r="BG198">
        <v>495.92</v>
      </c>
      <c r="BH198">
        <v>0</v>
      </c>
      <c r="BI198">
        <f t="shared" si="9"/>
        <v>495.92</v>
      </c>
      <c r="BJ198">
        <f t="shared" si="10"/>
        <v>3943.4400000000014</v>
      </c>
      <c r="BK198">
        <f>_xlfn.IFNA(VLOOKUP(A:A,'11月奖金'!A:Q,17,0),0)</f>
        <v>7651.56</v>
      </c>
      <c r="BL198">
        <f t="shared" si="11"/>
        <v>11595.000000000002</v>
      </c>
    </row>
    <row r="199" spans="1:64" x14ac:dyDescent="0.2">
      <c r="A199">
        <v>9000340</v>
      </c>
      <c r="B199" t="s">
        <v>619</v>
      </c>
      <c r="C199" t="s">
        <v>620</v>
      </c>
      <c r="D199" t="s">
        <v>621</v>
      </c>
      <c r="E199" t="s">
        <v>426</v>
      </c>
      <c r="F199" t="s">
        <v>125</v>
      </c>
      <c r="G199">
        <v>0</v>
      </c>
      <c r="H199">
        <v>0</v>
      </c>
      <c r="I199">
        <v>5.9</v>
      </c>
      <c r="J199">
        <v>0</v>
      </c>
      <c r="K199">
        <v>2124</v>
      </c>
      <c r="L199">
        <v>0</v>
      </c>
      <c r="M199">
        <v>36</v>
      </c>
      <c r="N199">
        <v>72</v>
      </c>
      <c r="O199">
        <v>0</v>
      </c>
      <c r="P199">
        <v>0</v>
      </c>
      <c r="Q199">
        <v>0</v>
      </c>
      <c r="R199">
        <v>0</v>
      </c>
      <c r="S199">
        <v>4.3600000000000003</v>
      </c>
      <c r="T199">
        <v>800</v>
      </c>
      <c r="U199">
        <v>300</v>
      </c>
      <c r="V199">
        <v>300</v>
      </c>
      <c r="W199">
        <v>33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3669.36</v>
      </c>
      <c r="AG199">
        <v>757.98</v>
      </c>
      <c r="AH199">
        <v>28.42</v>
      </c>
      <c r="AI199">
        <v>189.49</v>
      </c>
      <c r="AJ199">
        <v>568</v>
      </c>
      <c r="AK199">
        <v>0</v>
      </c>
      <c r="AL199">
        <v>0</v>
      </c>
      <c r="AM199">
        <v>0</v>
      </c>
      <c r="AN199">
        <v>0</v>
      </c>
      <c r="AO199">
        <v>2</v>
      </c>
      <c r="AP199">
        <v>9</v>
      </c>
      <c r="AQ199">
        <v>0</v>
      </c>
      <c r="AR199" s="6">
        <v>2123.4699999999998</v>
      </c>
      <c r="AS199">
        <v>3457.36</v>
      </c>
      <c r="AT199">
        <v>0</v>
      </c>
      <c r="AU199">
        <v>109204.04</v>
      </c>
      <c r="AV199">
        <v>55000</v>
      </c>
      <c r="AW199">
        <v>11000</v>
      </c>
      <c r="AX199">
        <v>11000</v>
      </c>
      <c r="AY199" s="6">
        <v>0</v>
      </c>
      <c r="AZ199">
        <v>11000</v>
      </c>
      <c r="BA199">
        <v>0</v>
      </c>
      <c r="BB199" s="6">
        <v>17946.21</v>
      </c>
      <c r="BC199">
        <v>3257.829999999994</v>
      </c>
      <c r="BD199">
        <v>97.73</v>
      </c>
      <c r="BE199">
        <v>0</v>
      </c>
      <c r="BF199">
        <v>97.73</v>
      </c>
      <c r="BG199">
        <v>280.33</v>
      </c>
      <c r="BH199">
        <v>0</v>
      </c>
      <c r="BI199">
        <f t="shared" si="9"/>
        <v>280.33</v>
      </c>
      <c r="BJ199">
        <f t="shared" si="10"/>
        <v>3457.36</v>
      </c>
      <c r="BK199">
        <f>_xlfn.IFNA(VLOOKUP(A:A,'11月奖金'!A:Q,17,0),0)</f>
        <v>5783.27</v>
      </c>
      <c r="BL199">
        <f t="shared" si="11"/>
        <v>9240.630000000001</v>
      </c>
    </row>
    <row r="200" spans="1:64" x14ac:dyDescent="0.2">
      <c r="A200">
        <v>9000341</v>
      </c>
      <c r="B200" t="s">
        <v>622</v>
      </c>
      <c r="C200" t="s">
        <v>623</v>
      </c>
      <c r="D200" t="s">
        <v>624</v>
      </c>
      <c r="E200" t="s">
        <v>426</v>
      </c>
      <c r="F200" t="s">
        <v>125</v>
      </c>
      <c r="G200">
        <v>0</v>
      </c>
      <c r="H200">
        <v>0</v>
      </c>
      <c r="I200">
        <v>6.9</v>
      </c>
      <c r="J200">
        <v>0</v>
      </c>
      <c r="K200">
        <v>2484</v>
      </c>
      <c r="L200">
        <v>0</v>
      </c>
      <c r="M200">
        <v>104</v>
      </c>
      <c r="N200">
        <v>80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800</v>
      </c>
      <c r="U200">
        <v>300</v>
      </c>
      <c r="V200">
        <v>300</v>
      </c>
      <c r="W200">
        <v>33</v>
      </c>
      <c r="X200">
        <v>0</v>
      </c>
      <c r="Y200">
        <v>0</v>
      </c>
      <c r="Z200">
        <v>0</v>
      </c>
      <c r="AA200">
        <v>0</v>
      </c>
      <c r="AB200">
        <v>50</v>
      </c>
      <c r="AC200">
        <v>60</v>
      </c>
      <c r="AD200">
        <v>0</v>
      </c>
      <c r="AE200">
        <v>0</v>
      </c>
      <c r="AF200">
        <v>4211</v>
      </c>
      <c r="AG200">
        <v>785.76</v>
      </c>
      <c r="AH200">
        <v>29.47</v>
      </c>
      <c r="AI200">
        <v>196.44</v>
      </c>
      <c r="AJ200">
        <v>589</v>
      </c>
      <c r="AK200">
        <v>0</v>
      </c>
      <c r="AL200">
        <v>0</v>
      </c>
      <c r="AM200">
        <v>0</v>
      </c>
      <c r="AN200">
        <v>0</v>
      </c>
      <c r="AO200">
        <v>2</v>
      </c>
      <c r="AP200">
        <v>9</v>
      </c>
      <c r="AQ200">
        <v>0</v>
      </c>
      <c r="AR200" s="6">
        <v>2608.33</v>
      </c>
      <c r="AS200">
        <v>3999</v>
      </c>
      <c r="AT200">
        <v>0</v>
      </c>
      <c r="AU200">
        <v>114811.99</v>
      </c>
      <c r="AV200">
        <v>55000</v>
      </c>
      <c r="AW200">
        <v>0</v>
      </c>
      <c r="AX200">
        <v>0</v>
      </c>
      <c r="AY200" s="6">
        <v>0</v>
      </c>
      <c r="AZ200">
        <v>0</v>
      </c>
      <c r="BA200">
        <v>0</v>
      </c>
      <c r="BB200" s="6">
        <v>18007.580000000002</v>
      </c>
      <c r="BC200">
        <v>41804.410000000003</v>
      </c>
      <c r="BD200">
        <v>1660.44</v>
      </c>
      <c r="BE200">
        <v>0</v>
      </c>
      <c r="BF200">
        <v>1660.44</v>
      </c>
      <c r="BG200">
        <v>1920.61</v>
      </c>
      <c r="BH200">
        <v>0</v>
      </c>
      <c r="BI200">
        <f t="shared" si="9"/>
        <v>1920.61</v>
      </c>
      <c r="BJ200">
        <f t="shared" si="10"/>
        <v>3999</v>
      </c>
      <c r="BK200">
        <f>_xlfn.IFNA(VLOOKUP(A:A,'11月奖金'!A:Q,17,0),0)</f>
        <v>7509.73</v>
      </c>
      <c r="BL200">
        <f t="shared" si="11"/>
        <v>11508.73</v>
      </c>
    </row>
    <row r="201" spans="1:64" x14ac:dyDescent="0.2">
      <c r="A201">
        <v>9000343</v>
      </c>
      <c r="B201" t="s">
        <v>625</v>
      </c>
      <c r="C201" t="s">
        <v>626</v>
      </c>
      <c r="D201" t="s">
        <v>627</v>
      </c>
      <c r="E201" t="s">
        <v>71</v>
      </c>
      <c r="F201" t="s">
        <v>105</v>
      </c>
      <c r="G201">
        <v>0</v>
      </c>
      <c r="H201">
        <v>0</v>
      </c>
      <c r="I201">
        <v>0</v>
      </c>
      <c r="J201">
        <v>3627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500</v>
      </c>
      <c r="V201">
        <v>300</v>
      </c>
      <c r="W201">
        <v>33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4460</v>
      </c>
      <c r="AG201">
        <v>1134.48</v>
      </c>
      <c r="AH201">
        <v>42.54</v>
      </c>
      <c r="AI201">
        <v>373.82</v>
      </c>
      <c r="AJ201">
        <v>1078</v>
      </c>
      <c r="AK201">
        <v>0</v>
      </c>
      <c r="AL201">
        <v>0</v>
      </c>
      <c r="AM201">
        <v>0</v>
      </c>
      <c r="AN201">
        <v>0</v>
      </c>
      <c r="AO201">
        <v>2</v>
      </c>
      <c r="AP201">
        <v>9</v>
      </c>
      <c r="AQ201">
        <v>0</v>
      </c>
      <c r="AR201" s="6">
        <v>1829.16</v>
      </c>
      <c r="AS201">
        <v>4108</v>
      </c>
      <c r="AT201">
        <v>0</v>
      </c>
      <c r="AU201">
        <v>114200.4</v>
      </c>
      <c r="AV201">
        <v>55000</v>
      </c>
      <c r="AW201">
        <v>11000</v>
      </c>
      <c r="AX201">
        <v>11000</v>
      </c>
      <c r="AY201" s="6">
        <v>0</v>
      </c>
      <c r="AZ201">
        <v>0</v>
      </c>
      <c r="BA201">
        <v>7700</v>
      </c>
      <c r="BB201" s="6">
        <v>23486.36</v>
      </c>
      <c r="BC201">
        <v>6014.0399999999936</v>
      </c>
      <c r="BD201">
        <v>180.42</v>
      </c>
      <c r="BE201">
        <v>0</v>
      </c>
      <c r="BF201">
        <v>180.42</v>
      </c>
      <c r="BG201">
        <v>346.05</v>
      </c>
      <c r="BH201">
        <v>0</v>
      </c>
      <c r="BI201">
        <f t="shared" si="9"/>
        <v>346.05</v>
      </c>
      <c r="BJ201">
        <f t="shared" si="10"/>
        <v>4108</v>
      </c>
      <c r="BK201">
        <f>_xlfn.IFNA(VLOOKUP(A:A,'11月奖金'!A:Q,17,0),0)</f>
        <v>7253</v>
      </c>
      <c r="BL201">
        <f t="shared" si="11"/>
        <v>11361</v>
      </c>
    </row>
    <row r="202" spans="1:64" x14ac:dyDescent="0.2">
      <c r="A202">
        <v>9000344</v>
      </c>
      <c r="B202" t="s">
        <v>628</v>
      </c>
      <c r="C202" t="s">
        <v>629</v>
      </c>
      <c r="D202" t="s">
        <v>630</v>
      </c>
      <c r="E202" t="s">
        <v>426</v>
      </c>
      <c r="F202" t="s">
        <v>125</v>
      </c>
      <c r="G202">
        <v>0</v>
      </c>
      <c r="H202">
        <v>0</v>
      </c>
      <c r="I202">
        <v>6.7</v>
      </c>
      <c r="J202">
        <v>0</v>
      </c>
      <c r="K202">
        <v>2412</v>
      </c>
      <c r="L202">
        <v>0</v>
      </c>
      <c r="M202">
        <v>104</v>
      </c>
      <c r="N202">
        <v>80</v>
      </c>
      <c r="O202">
        <v>0</v>
      </c>
      <c r="P202">
        <v>0</v>
      </c>
      <c r="Q202">
        <v>0</v>
      </c>
      <c r="R202">
        <v>0</v>
      </c>
      <c r="S202">
        <v>5.44</v>
      </c>
      <c r="T202">
        <v>800</v>
      </c>
      <c r="U202">
        <v>300</v>
      </c>
      <c r="V202">
        <v>300</v>
      </c>
      <c r="W202">
        <v>33</v>
      </c>
      <c r="X202">
        <v>0</v>
      </c>
      <c r="Y202">
        <v>0</v>
      </c>
      <c r="Z202">
        <v>0</v>
      </c>
      <c r="AA202">
        <v>0</v>
      </c>
      <c r="AB202">
        <v>30</v>
      </c>
      <c r="AC202">
        <v>36</v>
      </c>
      <c r="AD202">
        <v>0</v>
      </c>
      <c r="AE202">
        <v>0</v>
      </c>
      <c r="AF202">
        <v>4100.4400000000014</v>
      </c>
      <c r="AG202">
        <v>921.45</v>
      </c>
      <c r="AH202">
        <v>34.549999999999997</v>
      </c>
      <c r="AI202">
        <v>230.36</v>
      </c>
      <c r="AJ202">
        <v>691</v>
      </c>
      <c r="AK202">
        <v>0</v>
      </c>
      <c r="AL202">
        <v>0</v>
      </c>
      <c r="AM202">
        <v>0</v>
      </c>
      <c r="AN202">
        <v>0</v>
      </c>
      <c r="AO202">
        <v>2</v>
      </c>
      <c r="AP202">
        <v>9</v>
      </c>
      <c r="AQ202">
        <v>0</v>
      </c>
      <c r="AR202" s="6">
        <v>2221.08</v>
      </c>
      <c r="AS202">
        <v>3888.440000000001</v>
      </c>
      <c r="AT202">
        <v>0</v>
      </c>
      <c r="AU202">
        <v>119747.81</v>
      </c>
      <c r="AV202">
        <v>55000</v>
      </c>
      <c r="AW202">
        <v>11000</v>
      </c>
      <c r="AX202">
        <v>0</v>
      </c>
      <c r="AY202" s="6">
        <v>0</v>
      </c>
      <c r="AZ202">
        <v>0</v>
      </c>
      <c r="BA202">
        <v>0</v>
      </c>
      <c r="BB202" s="6">
        <v>21352.6</v>
      </c>
      <c r="BC202">
        <v>32395.209999999988</v>
      </c>
      <c r="BD202">
        <v>971.86</v>
      </c>
      <c r="BE202">
        <v>0</v>
      </c>
      <c r="BF202">
        <v>971.86</v>
      </c>
      <c r="BG202">
        <v>1118.4100000000001</v>
      </c>
      <c r="BH202">
        <v>0</v>
      </c>
      <c r="BI202">
        <f t="shared" si="9"/>
        <v>1118.4100000000001</v>
      </c>
      <c r="BJ202">
        <f t="shared" si="10"/>
        <v>3888.4400000000014</v>
      </c>
      <c r="BK202">
        <f>_xlfn.IFNA(VLOOKUP(A:A,'11月奖金'!A:Q,17,0),0)</f>
        <v>7674.43</v>
      </c>
      <c r="BL202">
        <f t="shared" si="11"/>
        <v>11562.870000000003</v>
      </c>
    </row>
    <row r="203" spans="1:64" x14ac:dyDescent="0.2">
      <c r="A203">
        <v>9000345</v>
      </c>
      <c r="B203" t="s">
        <v>631</v>
      </c>
      <c r="C203" t="s">
        <v>632</v>
      </c>
      <c r="D203" t="s">
        <v>633</v>
      </c>
      <c r="E203" t="s">
        <v>426</v>
      </c>
      <c r="F203" t="s">
        <v>105</v>
      </c>
      <c r="G203">
        <v>0</v>
      </c>
      <c r="H203">
        <v>0</v>
      </c>
      <c r="I203">
        <v>0</v>
      </c>
      <c r="J203">
        <v>3627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500</v>
      </c>
      <c r="V203">
        <v>300</v>
      </c>
      <c r="W203">
        <v>33</v>
      </c>
      <c r="X203">
        <v>0</v>
      </c>
      <c r="Y203">
        <v>0</v>
      </c>
      <c r="Z203">
        <v>0</v>
      </c>
      <c r="AA203">
        <v>0</v>
      </c>
      <c r="AB203">
        <v>20</v>
      </c>
      <c r="AC203">
        <v>24</v>
      </c>
      <c r="AD203">
        <v>0</v>
      </c>
      <c r="AE203">
        <v>0</v>
      </c>
      <c r="AF203">
        <v>4504</v>
      </c>
      <c r="AG203">
        <v>1134.48</v>
      </c>
      <c r="AH203">
        <v>42.54</v>
      </c>
      <c r="AI203">
        <v>373.34</v>
      </c>
      <c r="AJ203">
        <v>1078</v>
      </c>
      <c r="AK203">
        <v>0</v>
      </c>
      <c r="AL203">
        <v>0</v>
      </c>
      <c r="AM203">
        <v>0</v>
      </c>
      <c r="AN203">
        <v>0</v>
      </c>
      <c r="AO203">
        <v>2</v>
      </c>
      <c r="AP203">
        <v>9</v>
      </c>
      <c r="AQ203">
        <v>0</v>
      </c>
      <c r="AR203" s="6">
        <v>1873.64</v>
      </c>
      <c r="AS203">
        <v>4152</v>
      </c>
      <c r="AT203">
        <v>0</v>
      </c>
      <c r="AU203">
        <v>116604.45</v>
      </c>
      <c r="AV203">
        <v>55000</v>
      </c>
      <c r="AW203">
        <v>0</v>
      </c>
      <c r="AX203">
        <v>0</v>
      </c>
      <c r="AY203" s="6">
        <v>0</v>
      </c>
      <c r="AZ203">
        <v>0</v>
      </c>
      <c r="BA203">
        <v>0</v>
      </c>
      <c r="BB203" s="6">
        <v>28722.55</v>
      </c>
      <c r="BC203">
        <v>32881.899999999987</v>
      </c>
      <c r="BD203">
        <v>986.46</v>
      </c>
      <c r="BE203">
        <v>0</v>
      </c>
      <c r="BF203">
        <v>986.46</v>
      </c>
      <c r="BG203">
        <v>1115.83</v>
      </c>
      <c r="BH203">
        <v>0</v>
      </c>
      <c r="BI203">
        <f t="shared" si="9"/>
        <v>1115.83</v>
      </c>
      <c r="BJ203">
        <f t="shared" si="10"/>
        <v>4152</v>
      </c>
      <c r="BK203">
        <f>_xlfn.IFNA(VLOOKUP(A:A,'11月奖金'!A:Q,17,0),0)</f>
        <v>7160.52</v>
      </c>
      <c r="BL203">
        <f t="shared" si="11"/>
        <v>11312.52</v>
      </c>
    </row>
    <row r="204" spans="1:64" x14ac:dyDescent="0.2">
      <c r="A204">
        <v>9000347</v>
      </c>
      <c r="B204" t="s">
        <v>634</v>
      </c>
      <c r="C204" t="s">
        <v>635</v>
      </c>
      <c r="D204" t="s">
        <v>636</v>
      </c>
      <c r="E204" t="s">
        <v>426</v>
      </c>
      <c r="F204" t="s">
        <v>29</v>
      </c>
      <c r="G204">
        <v>0</v>
      </c>
      <c r="H204">
        <v>0</v>
      </c>
      <c r="I204">
        <v>0</v>
      </c>
      <c r="J204">
        <v>4534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300</v>
      </c>
      <c r="W204">
        <v>33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4867</v>
      </c>
      <c r="AG204">
        <v>1120.75</v>
      </c>
      <c r="AH204">
        <v>42.03</v>
      </c>
      <c r="AI204">
        <v>280.19</v>
      </c>
      <c r="AJ204">
        <v>841</v>
      </c>
      <c r="AK204">
        <v>0</v>
      </c>
      <c r="AL204">
        <v>0</v>
      </c>
      <c r="AM204">
        <v>0</v>
      </c>
      <c r="AN204">
        <v>0</v>
      </c>
      <c r="AO204">
        <v>2</v>
      </c>
      <c r="AP204">
        <v>9</v>
      </c>
      <c r="AQ204">
        <v>203.1099999999997</v>
      </c>
      <c r="AR204" s="6">
        <v>2377.92</v>
      </c>
      <c r="AS204">
        <v>11315</v>
      </c>
      <c r="AT204">
        <v>6450</v>
      </c>
      <c r="AU204">
        <v>169588.23</v>
      </c>
      <c r="AV204">
        <v>55000</v>
      </c>
      <c r="AW204">
        <v>11000</v>
      </c>
      <c r="AX204">
        <v>11000</v>
      </c>
      <c r="AY204" s="6">
        <v>0</v>
      </c>
      <c r="AZ204">
        <v>0</v>
      </c>
      <c r="BA204">
        <v>0</v>
      </c>
      <c r="BB204" s="6">
        <v>25856.16</v>
      </c>
      <c r="BC204">
        <v>66732.070000000007</v>
      </c>
      <c r="BD204">
        <v>4153.21</v>
      </c>
      <c r="BE204">
        <v>0</v>
      </c>
      <c r="BF204">
        <v>4153.21</v>
      </c>
      <c r="BG204">
        <v>3950.1</v>
      </c>
      <c r="BH204">
        <v>203.1099999999997</v>
      </c>
      <c r="BI204">
        <f t="shared" si="9"/>
        <v>4153.21</v>
      </c>
      <c r="BJ204">
        <f t="shared" si="10"/>
        <v>11315</v>
      </c>
      <c r="BK204">
        <f>_xlfn.IFNA(VLOOKUP(A:A,'11月奖金'!A:Q,17,0),0)</f>
        <v>8935.9</v>
      </c>
      <c r="BL204">
        <f t="shared" si="11"/>
        <v>20250.900000000001</v>
      </c>
    </row>
    <row r="205" spans="1:64" x14ac:dyDescent="0.2">
      <c r="A205">
        <v>9000348</v>
      </c>
      <c r="B205" t="s">
        <v>637</v>
      </c>
      <c r="C205" t="s">
        <v>638</v>
      </c>
      <c r="D205" t="s">
        <v>639</v>
      </c>
      <c r="E205" t="s">
        <v>426</v>
      </c>
      <c r="F205" t="s">
        <v>125</v>
      </c>
      <c r="G205">
        <v>0</v>
      </c>
      <c r="H205">
        <v>0</v>
      </c>
      <c r="I205">
        <v>5.9</v>
      </c>
      <c r="J205">
        <v>0</v>
      </c>
      <c r="K205">
        <v>2124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7</v>
      </c>
      <c r="S205">
        <v>0</v>
      </c>
      <c r="T205">
        <v>800</v>
      </c>
      <c r="U205">
        <v>300</v>
      </c>
      <c r="V205">
        <v>300</v>
      </c>
      <c r="W205">
        <v>33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3564</v>
      </c>
      <c r="AG205">
        <v>512.20000000000005</v>
      </c>
      <c r="AH205">
        <v>19.21</v>
      </c>
      <c r="AI205">
        <v>128.05000000000001</v>
      </c>
      <c r="AJ205">
        <v>384</v>
      </c>
      <c r="AK205">
        <v>0</v>
      </c>
      <c r="AL205">
        <v>0</v>
      </c>
      <c r="AM205">
        <v>0</v>
      </c>
      <c r="AN205">
        <v>0</v>
      </c>
      <c r="AO205">
        <v>2</v>
      </c>
      <c r="AP205">
        <v>9</v>
      </c>
      <c r="AQ205">
        <v>0</v>
      </c>
      <c r="AR205" s="6">
        <v>2518.54</v>
      </c>
      <c r="AS205">
        <v>3382</v>
      </c>
      <c r="AT205">
        <v>30</v>
      </c>
      <c r="AU205">
        <v>91670.59</v>
      </c>
      <c r="AV205">
        <v>55000</v>
      </c>
      <c r="AW205">
        <v>11000</v>
      </c>
      <c r="AX205">
        <v>22000</v>
      </c>
      <c r="AY205" s="6">
        <v>0</v>
      </c>
      <c r="AZ205">
        <v>0</v>
      </c>
      <c r="BA205">
        <v>0</v>
      </c>
      <c r="BB205" s="6">
        <v>10900.68</v>
      </c>
      <c r="BC205">
        <v>0</v>
      </c>
      <c r="BD205">
        <v>0</v>
      </c>
      <c r="BE205">
        <v>0</v>
      </c>
      <c r="BF205">
        <v>0</v>
      </c>
      <c r="BG205">
        <v>58.79</v>
      </c>
      <c r="BH205">
        <v>0</v>
      </c>
      <c r="BI205">
        <f t="shared" si="9"/>
        <v>58.79</v>
      </c>
      <c r="BJ205">
        <f t="shared" si="10"/>
        <v>3382</v>
      </c>
      <c r="BK205">
        <f>_xlfn.IFNA(VLOOKUP(A:A,'11月奖金'!A:Q,17,0),0)</f>
        <v>6489.55</v>
      </c>
      <c r="BL205">
        <f t="shared" si="11"/>
        <v>9871.5499999999993</v>
      </c>
    </row>
    <row r="206" spans="1:64" x14ac:dyDescent="0.2">
      <c r="A206">
        <v>9000349</v>
      </c>
      <c r="B206" t="s">
        <v>640</v>
      </c>
      <c r="C206" t="s">
        <v>641</v>
      </c>
      <c r="D206" t="s">
        <v>642</v>
      </c>
      <c r="E206" t="s">
        <v>426</v>
      </c>
      <c r="F206" t="s">
        <v>125</v>
      </c>
      <c r="G206">
        <v>0</v>
      </c>
      <c r="H206">
        <v>0</v>
      </c>
      <c r="I206">
        <v>6.1</v>
      </c>
      <c r="J206">
        <v>0</v>
      </c>
      <c r="K206">
        <v>2196</v>
      </c>
      <c r="L206">
        <v>0</v>
      </c>
      <c r="M206">
        <v>49</v>
      </c>
      <c r="N206">
        <v>40</v>
      </c>
      <c r="O206">
        <v>0</v>
      </c>
      <c r="P206">
        <v>0</v>
      </c>
      <c r="Q206">
        <v>0</v>
      </c>
      <c r="R206">
        <v>0</v>
      </c>
      <c r="S206">
        <v>4.1399999999999997</v>
      </c>
      <c r="T206">
        <v>800</v>
      </c>
      <c r="U206">
        <v>100</v>
      </c>
      <c r="V206">
        <v>300</v>
      </c>
      <c r="W206">
        <v>33</v>
      </c>
      <c r="X206">
        <v>0</v>
      </c>
      <c r="Y206">
        <v>0</v>
      </c>
      <c r="Z206">
        <v>0</v>
      </c>
      <c r="AA206">
        <v>0</v>
      </c>
      <c r="AB206">
        <v>40</v>
      </c>
      <c r="AC206">
        <v>0</v>
      </c>
      <c r="AD206">
        <v>0</v>
      </c>
      <c r="AE206">
        <v>0</v>
      </c>
      <c r="AF206">
        <v>3562.14</v>
      </c>
      <c r="AG206">
        <v>674.27</v>
      </c>
      <c r="AH206">
        <v>25.28</v>
      </c>
      <c r="AI206">
        <v>168.57</v>
      </c>
      <c r="AJ206">
        <v>506</v>
      </c>
      <c r="AK206">
        <v>0</v>
      </c>
      <c r="AL206">
        <v>0</v>
      </c>
      <c r="AM206">
        <v>0</v>
      </c>
      <c r="AN206">
        <v>0</v>
      </c>
      <c r="AO206">
        <v>2</v>
      </c>
      <c r="AP206">
        <v>9</v>
      </c>
      <c r="AQ206">
        <v>0</v>
      </c>
      <c r="AR206" s="6">
        <v>2186.02</v>
      </c>
      <c r="AS206">
        <v>3490.14</v>
      </c>
      <c r="AT206">
        <v>0</v>
      </c>
      <c r="AU206">
        <v>97427.76</v>
      </c>
      <c r="AV206">
        <v>55000</v>
      </c>
      <c r="AW206">
        <v>11000</v>
      </c>
      <c r="AX206">
        <v>11000</v>
      </c>
      <c r="AY206" s="6">
        <v>0</v>
      </c>
      <c r="AZ206">
        <v>0</v>
      </c>
      <c r="BA206">
        <v>0</v>
      </c>
      <c r="BB206" s="6">
        <v>16564.509999999998</v>
      </c>
      <c r="BC206">
        <v>3863.2499999999932</v>
      </c>
      <c r="BD206">
        <v>115.9</v>
      </c>
      <c r="BE206">
        <v>0</v>
      </c>
      <c r="BF206">
        <v>115.9</v>
      </c>
      <c r="BG206">
        <v>262.42</v>
      </c>
      <c r="BH206">
        <v>0</v>
      </c>
      <c r="BI206">
        <f t="shared" si="9"/>
        <v>262.42</v>
      </c>
      <c r="BJ206">
        <f t="shared" si="10"/>
        <v>3490.14</v>
      </c>
      <c r="BK206">
        <f>_xlfn.IFNA(VLOOKUP(A:A,'11月奖金'!A:Q,17,0),0)</f>
        <v>6139.55</v>
      </c>
      <c r="BL206">
        <f t="shared" si="11"/>
        <v>9629.69</v>
      </c>
    </row>
    <row r="207" spans="1:64" x14ac:dyDescent="0.2">
      <c r="A207">
        <v>9000351</v>
      </c>
      <c r="B207" t="s">
        <v>643</v>
      </c>
      <c r="C207" t="s">
        <v>644</v>
      </c>
      <c r="D207" t="s">
        <v>645</v>
      </c>
      <c r="E207" t="s">
        <v>426</v>
      </c>
      <c r="F207" t="s">
        <v>105</v>
      </c>
      <c r="G207">
        <v>0</v>
      </c>
      <c r="H207">
        <v>0</v>
      </c>
      <c r="I207">
        <v>5.9</v>
      </c>
      <c r="J207">
        <v>0</v>
      </c>
      <c r="K207">
        <v>2124</v>
      </c>
      <c r="L207">
        <v>585.92999999999995</v>
      </c>
      <c r="M207">
        <v>90</v>
      </c>
      <c r="N207">
        <v>160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800</v>
      </c>
      <c r="U207">
        <v>100</v>
      </c>
      <c r="V207">
        <v>300</v>
      </c>
      <c r="W207">
        <v>33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4192.93</v>
      </c>
      <c r="AG207">
        <v>719.46</v>
      </c>
      <c r="AH207">
        <v>26.98</v>
      </c>
      <c r="AI207">
        <v>179.86</v>
      </c>
      <c r="AJ207">
        <v>540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9</v>
      </c>
      <c r="AQ207">
        <v>0</v>
      </c>
      <c r="AR207" s="6">
        <v>2724.63</v>
      </c>
      <c r="AS207">
        <v>4120.93</v>
      </c>
      <c r="AT207">
        <v>0</v>
      </c>
      <c r="AU207">
        <v>93084.53</v>
      </c>
      <c r="AV207">
        <v>55000</v>
      </c>
      <c r="AW207">
        <v>11000</v>
      </c>
      <c r="AX207">
        <v>0</v>
      </c>
      <c r="AY207" s="6">
        <v>0</v>
      </c>
      <c r="AZ207">
        <v>0</v>
      </c>
      <c r="BA207">
        <v>0</v>
      </c>
      <c r="BB207" s="6">
        <v>14083.77</v>
      </c>
      <c r="BC207">
        <v>13000.76</v>
      </c>
      <c r="BD207">
        <v>390.02</v>
      </c>
      <c r="BE207">
        <v>0</v>
      </c>
      <c r="BF207">
        <v>390.02</v>
      </c>
      <c r="BG207">
        <v>490.38</v>
      </c>
      <c r="BH207">
        <v>0</v>
      </c>
      <c r="BI207">
        <f t="shared" si="9"/>
        <v>490.38</v>
      </c>
      <c r="BJ207">
        <f t="shared" si="10"/>
        <v>4120.93</v>
      </c>
      <c r="BK207">
        <f>_xlfn.IFNA(VLOOKUP(A:A,'11月奖金'!A:Q,17,0),0)</f>
        <v>5244.71</v>
      </c>
      <c r="BL207">
        <f t="shared" si="11"/>
        <v>9365.64</v>
      </c>
    </row>
    <row r="208" spans="1:64" x14ac:dyDescent="0.2">
      <c r="A208">
        <v>9000352</v>
      </c>
      <c r="B208" t="s">
        <v>646</v>
      </c>
      <c r="C208" t="s">
        <v>647</v>
      </c>
      <c r="D208" t="s">
        <v>648</v>
      </c>
      <c r="E208" t="s">
        <v>426</v>
      </c>
      <c r="F208" t="s">
        <v>105</v>
      </c>
      <c r="G208">
        <v>0</v>
      </c>
      <c r="H208">
        <v>0</v>
      </c>
      <c r="I208">
        <v>6.9</v>
      </c>
      <c r="J208">
        <v>0</v>
      </c>
      <c r="K208">
        <v>2484</v>
      </c>
      <c r="L208">
        <v>342.62</v>
      </c>
      <c r="M208">
        <v>12</v>
      </c>
      <c r="N208">
        <v>0</v>
      </c>
      <c r="O208">
        <v>0</v>
      </c>
      <c r="P208">
        <v>0</v>
      </c>
      <c r="Q208">
        <v>0</v>
      </c>
      <c r="R208">
        <v>7</v>
      </c>
      <c r="S208">
        <v>0</v>
      </c>
      <c r="T208">
        <v>800</v>
      </c>
      <c r="U208">
        <v>100</v>
      </c>
      <c r="V208">
        <v>300</v>
      </c>
      <c r="W208">
        <v>33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4078.62</v>
      </c>
      <c r="AG208">
        <v>741</v>
      </c>
      <c r="AH208">
        <v>27.79</v>
      </c>
      <c r="AI208">
        <v>185.25</v>
      </c>
      <c r="AJ208">
        <v>556</v>
      </c>
      <c r="AK208">
        <v>0</v>
      </c>
      <c r="AL208">
        <v>0</v>
      </c>
      <c r="AM208">
        <v>0</v>
      </c>
      <c r="AN208">
        <v>0</v>
      </c>
      <c r="AO208">
        <v>2</v>
      </c>
      <c r="AP208">
        <v>9</v>
      </c>
      <c r="AQ208">
        <v>0</v>
      </c>
      <c r="AR208" s="6">
        <v>2566.58</v>
      </c>
      <c r="AS208">
        <v>4036.62</v>
      </c>
      <c r="AT208">
        <v>30</v>
      </c>
      <c r="AU208">
        <v>101950.36</v>
      </c>
      <c r="AV208">
        <v>55000</v>
      </c>
      <c r="AW208">
        <v>11000</v>
      </c>
      <c r="AX208">
        <v>5500</v>
      </c>
      <c r="AY208" s="6">
        <v>0</v>
      </c>
      <c r="AZ208">
        <v>0</v>
      </c>
      <c r="BA208">
        <v>0</v>
      </c>
      <c r="BB208" s="6">
        <v>14036.64</v>
      </c>
      <c r="BC208">
        <v>16413.72</v>
      </c>
      <c r="BD208">
        <v>492.41</v>
      </c>
      <c r="BE208">
        <v>0</v>
      </c>
      <c r="BF208">
        <v>492.41</v>
      </c>
      <c r="BG208">
        <v>611.61</v>
      </c>
      <c r="BH208">
        <v>0</v>
      </c>
      <c r="BI208">
        <f t="shared" si="9"/>
        <v>611.61</v>
      </c>
      <c r="BJ208">
        <f t="shared" si="10"/>
        <v>4036.62</v>
      </c>
      <c r="BK208">
        <f>_xlfn.IFNA(VLOOKUP(A:A,'11月奖金'!A:Q,17,0),0)</f>
        <v>6188.92</v>
      </c>
      <c r="BL208">
        <f t="shared" si="11"/>
        <v>10225.540000000001</v>
      </c>
    </row>
    <row r="209" spans="1:64" x14ac:dyDescent="0.2">
      <c r="A209">
        <v>9000353</v>
      </c>
      <c r="B209" t="s">
        <v>649</v>
      </c>
      <c r="C209" t="s">
        <v>650</v>
      </c>
      <c r="D209" t="s">
        <v>651</v>
      </c>
      <c r="E209" t="s">
        <v>426</v>
      </c>
      <c r="F209" t="s">
        <v>125</v>
      </c>
      <c r="G209">
        <v>0</v>
      </c>
      <c r="H209">
        <v>0</v>
      </c>
      <c r="I209">
        <v>6.7</v>
      </c>
      <c r="J209">
        <v>0</v>
      </c>
      <c r="K209">
        <v>2412</v>
      </c>
      <c r="L209">
        <v>0</v>
      </c>
      <c r="M209">
        <v>49</v>
      </c>
      <c r="N209">
        <v>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800</v>
      </c>
      <c r="U209">
        <v>300</v>
      </c>
      <c r="V209">
        <v>300</v>
      </c>
      <c r="W209">
        <v>33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3966</v>
      </c>
      <c r="AG209">
        <v>947.57</v>
      </c>
      <c r="AH209">
        <v>35.53</v>
      </c>
      <c r="AI209">
        <v>236.89</v>
      </c>
      <c r="AJ209">
        <v>711</v>
      </c>
      <c r="AK209">
        <v>0</v>
      </c>
      <c r="AL209">
        <v>0</v>
      </c>
      <c r="AM209">
        <v>0</v>
      </c>
      <c r="AN209">
        <v>0</v>
      </c>
      <c r="AO209">
        <v>2</v>
      </c>
      <c r="AP209">
        <v>9</v>
      </c>
      <c r="AQ209">
        <v>0</v>
      </c>
      <c r="AR209" s="6">
        <v>2033.01</v>
      </c>
      <c r="AS209">
        <v>3754</v>
      </c>
      <c r="AT209">
        <v>0</v>
      </c>
      <c r="AU209">
        <v>116189.15</v>
      </c>
      <c r="AV209">
        <v>55000</v>
      </c>
      <c r="AW209">
        <v>0</v>
      </c>
      <c r="AX209">
        <v>5500</v>
      </c>
      <c r="AY209" s="6">
        <v>0</v>
      </c>
      <c r="AZ209">
        <v>0</v>
      </c>
      <c r="BA209">
        <v>0</v>
      </c>
      <c r="BB209" s="6">
        <v>18916.849999999999</v>
      </c>
      <c r="BC209">
        <v>36772.300000000003</v>
      </c>
      <c r="BD209">
        <v>1157.23</v>
      </c>
      <c r="BE209">
        <v>0</v>
      </c>
      <c r="BF209">
        <v>1157.23</v>
      </c>
      <c r="BG209">
        <v>1524.93</v>
      </c>
      <c r="BH209">
        <v>0</v>
      </c>
      <c r="BI209">
        <f t="shared" si="9"/>
        <v>1524.93</v>
      </c>
      <c r="BJ209">
        <f t="shared" si="10"/>
        <v>3754</v>
      </c>
      <c r="BK209">
        <f>_xlfn.IFNA(VLOOKUP(A:A,'11月奖金'!A:Q,17,0),0)</f>
        <v>7686.56</v>
      </c>
      <c r="BL209">
        <f t="shared" si="11"/>
        <v>11440.560000000001</v>
      </c>
    </row>
    <row r="210" spans="1:64" x14ac:dyDescent="0.2">
      <c r="A210">
        <v>9000354</v>
      </c>
      <c r="B210" t="s">
        <v>652</v>
      </c>
      <c r="C210" t="s">
        <v>653</v>
      </c>
      <c r="D210" t="s">
        <v>654</v>
      </c>
      <c r="E210" t="s">
        <v>426</v>
      </c>
      <c r="F210" t="s">
        <v>125</v>
      </c>
      <c r="G210">
        <v>0</v>
      </c>
      <c r="H210">
        <v>0</v>
      </c>
      <c r="I210">
        <v>6.7</v>
      </c>
      <c r="J210">
        <v>0</v>
      </c>
      <c r="K210">
        <v>2412</v>
      </c>
      <c r="L210">
        <v>0</v>
      </c>
      <c r="M210">
        <v>49</v>
      </c>
      <c r="N210">
        <v>64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800</v>
      </c>
      <c r="U210">
        <v>300</v>
      </c>
      <c r="V210">
        <v>300</v>
      </c>
      <c r="W210">
        <v>33</v>
      </c>
      <c r="X210">
        <v>0</v>
      </c>
      <c r="Y210">
        <v>0</v>
      </c>
      <c r="Z210">
        <v>0</v>
      </c>
      <c r="AA210">
        <v>0</v>
      </c>
      <c r="AB210">
        <v>20</v>
      </c>
      <c r="AC210">
        <v>24</v>
      </c>
      <c r="AD210">
        <v>0</v>
      </c>
      <c r="AE210">
        <v>0</v>
      </c>
      <c r="AF210">
        <v>4002</v>
      </c>
      <c r="AG210">
        <v>790.6</v>
      </c>
      <c r="AH210">
        <v>29.65</v>
      </c>
      <c r="AI210">
        <v>197.65</v>
      </c>
      <c r="AJ210">
        <v>593</v>
      </c>
      <c r="AK210">
        <v>0</v>
      </c>
      <c r="AL210">
        <v>0</v>
      </c>
      <c r="AM210">
        <v>0</v>
      </c>
      <c r="AN210">
        <v>0</v>
      </c>
      <c r="AO210">
        <v>2</v>
      </c>
      <c r="AP210">
        <v>9</v>
      </c>
      <c r="AQ210">
        <v>0</v>
      </c>
      <c r="AR210" s="6">
        <v>2389.1</v>
      </c>
      <c r="AS210">
        <v>3790</v>
      </c>
      <c r="AT210">
        <v>0</v>
      </c>
      <c r="AU210">
        <v>113394.17</v>
      </c>
      <c r="AV210">
        <v>55000</v>
      </c>
      <c r="AW210">
        <v>11000</v>
      </c>
      <c r="AX210">
        <v>11000</v>
      </c>
      <c r="AY210" s="6">
        <v>0</v>
      </c>
      <c r="AZ210">
        <v>0</v>
      </c>
      <c r="BA210">
        <v>0</v>
      </c>
      <c r="BB210" s="6">
        <v>17612.68</v>
      </c>
      <c r="BC210">
        <v>18781.489999999991</v>
      </c>
      <c r="BD210">
        <v>563.44000000000005</v>
      </c>
      <c r="BE210">
        <v>0</v>
      </c>
      <c r="BF210">
        <v>563.44000000000005</v>
      </c>
      <c r="BG210">
        <v>708.07</v>
      </c>
      <c r="BH210">
        <v>0</v>
      </c>
      <c r="BI210">
        <f t="shared" si="9"/>
        <v>708.07</v>
      </c>
      <c r="BJ210">
        <f t="shared" si="10"/>
        <v>3790</v>
      </c>
      <c r="BK210">
        <f>_xlfn.IFNA(VLOOKUP(A:A,'11月奖金'!A:Q,17,0),0)</f>
        <v>7578.37</v>
      </c>
      <c r="BL210">
        <f t="shared" si="11"/>
        <v>11368.369999999999</v>
      </c>
    </row>
    <row r="211" spans="1:64" x14ac:dyDescent="0.2">
      <c r="A211">
        <v>9000355</v>
      </c>
      <c r="B211" t="s">
        <v>655</v>
      </c>
      <c r="C211" t="s">
        <v>656</v>
      </c>
      <c r="D211" t="s">
        <v>657</v>
      </c>
      <c r="E211" t="s">
        <v>426</v>
      </c>
      <c r="F211" t="s">
        <v>105</v>
      </c>
      <c r="G211">
        <v>0</v>
      </c>
      <c r="H211">
        <v>0</v>
      </c>
      <c r="I211">
        <v>5.0999999999999996</v>
      </c>
      <c r="J211">
        <v>0</v>
      </c>
      <c r="K211">
        <v>1836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800</v>
      </c>
      <c r="U211">
        <v>100</v>
      </c>
      <c r="V211">
        <v>300</v>
      </c>
      <c r="W211">
        <v>33</v>
      </c>
      <c r="X211">
        <v>0</v>
      </c>
      <c r="Y211">
        <v>0</v>
      </c>
      <c r="Z211">
        <v>0</v>
      </c>
      <c r="AA211">
        <v>0</v>
      </c>
      <c r="AB211">
        <v>10</v>
      </c>
      <c r="AC211">
        <v>12</v>
      </c>
      <c r="AD211">
        <v>0</v>
      </c>
      <c r="AE211">
        <v>0</v>
      </c>
      <c r="AF211">
        <v>3091</v>
      </c>
      <c r="AG211">
        <v>549.09</v>
      </c>
      <c r="AH211">
        <v>20.59</v>
      </c>
      <c r="AI211">
        <v>137.27000000000001</v>
      </c>
      <c r="AJ211">
        <v>412</v>
      </c>
      <c r="AK211">
        <v>0</v>
      </c>
      <c r="AL211">
        <v>0</v>
      </c>
      <c r="AM211">
        <v>0</v>
      </c>
      <c r="AN211">
        <v>0</v>
      </c>
      <c r="AO211">
        <v>2</v>
      </c>
      <c r="AP211">
        <v>9</v>
      </c>
      <c r="AQ211">
        <v>0</v>
      </c>
      <c r="AR211" s="6">
        <v>1970.05</v>
      </c>
      <c r="AS211">
        <v>3019</v>
      </c>
      <c r="AT211">
        <v>0</v>
      </c>
      <c r="AU211">
        <v>70031.14</v>
      </c>
      <c r="AV211">
        <v>55000</v>
      </c>
      <c r="AW211">
        <v>0</v>
      </c>
      <c r="AX211">
        <v>0</v>
      </c>
      <c r="AY211" s="6">
        <v>0</v>
      </c>
      <c r="AZ211">
        <v>0</v>
      </c>
      <c r="BA211">
        <v>0</v>
      </c>
      <c r="BB211" s="6">
        <v>11336.36</v>
      </c>
      <c r="BC211">
        <v>3694.7799999999988</v>
      </c>
      <c r="BD211">
        <v>110.84</v>
      </c>
      <c r="BE211">
        <v>0</v>
      </c>
      <c r="BF211">
        <v>110.84</v>
      </c>
      <c r="BG211">
        <v>203.84</v>
      </c>
      <c r="BH211">
        <v>0</v>
      </c>
      <c r="BI211">
        <f t="shared" si="9"/>
        <v>203.84</v>
      </c>
      <c r="BJ211">
        <f t="shared" si="10"/>
        <v>3019</v>
      </c>
      <c r="BK211">
        <f>_xlfn.IFNA(VLOOKUP(A:A,'11月奖金'!A:Q,17,0),0)</f>
        <v>3639.46</v>
      </c>
      <c r="BL211">
        <f t="shared" si="11"/>
        <v>6658.46</v>
      </c>
    </row>
    <row r="212" spans="1:64" x14ac:dyDescent="0.2">
      <c r="A212">
        <v>9000356</v>
      </c>
      <c r="B212" t="s">
        <v>658</v>
      </c>
      <c r="C212" t="s">
        <v>659</v>
      </c>
      <c r="D212" t="s">
        <v>660</v>
      </c>
      <c r="E212" t="s">
        <v>426</v>
      </c>
      <c r="F212" t="s">
        <v>105</v>
      </c>
      <c r="G212">
        <v>0</v>
      </c>
      <c r="H212">
        <v>0</v>
      </c>
      <c r="I212">
        <v>4.9000000000000004</v>
      </c>
      <c r="J212">
        <v>0</v>
      </c>
      <c r="K212">
        <v>1764</v>
      </c>
      <c r="L212">
        <v>0</v>
      </c>
      <c r="M212">
        <v>0</v>
      </c>
      <c r="N212">
        <v>0</v>
      </c>
      <c r="O212">
        <v>700</v>
      </c>
      <c r="P212">
        <v>0</v>
      </c>
      <c r="Q212">
        <v>0</v>
      </c>
      <c r="R212">
        <v>0</v>
      </c>
      <c r="S212">
        <v>0</v>
      </c>
      <c r="T212">
        <v>800</v>
      </c>
      <c r="U212">
        <v>100</v>
      </c>
      <c r="V212">
        <v>300</v>
      </c>
      <c r="W212">
        <v>33</v>
      </c>
      <c r="X212">
        <v>0</v>
      </c>
      <c r="Y212">
        <v>0</v>
      </c>
      <c r="Z212">
        <v>0</v>
      </c>
      <c r="AA212">
        <v>0</v>
      </c>
      <c r="AB212">
        <v>20</v>
      </c>
      <c r="AC212">
        <v>24</v>
      </c>
      <c r="AD212">
        <v>0</v>
      </c>
      <c r="AE212">
        <v>0</v>
      </c>
      <c r="AF212">
        <v>3741</v>
      </c>
      <c r="AG212">
        <v>597.03</v>
      </c>
      <c r="AH212">
        <v>22.39</v>
      </c>
      <c r="AI212">
        <v>149.26</v>
      </c>
      <c r="AJ212">
        <v>448</v>
      </c>
      <c r="AK212">
        <v>0</v>
      </c>
      <c r="AL212">
        <v>0</v>
      </c>
      <c r="AM212">
        <v>0</v>
      </c>
      <c r="AN212">
        <v>0</v>
      </c>
      <c r="AO212">
        <v>2</v>
      </c>
      <c r="AP212">
        <v>9</v>
      </c>
      <c r="AQ212">
        <v>0</v>
      </c>
      <c r="AR212" s="6">
        <v>2522.3200000000002</v>
      </c>
      <c r="AS212">
        <v>3669</v>
      </c>
      <c r="AT212">
        <v>0</v>
      </c>
      <c r="AU212">
        <v>76972.08</v>
      </c>
      <c r="AV212">
        <v>55000</v>
      </c>
      <c r="AW212">
        <v>0</v>
      </c>
      <c r="AX212">
        <v>5500</v>
      </c>
      <c r="AY212" s="6">
        <v>0</v>
      </c>
      <c r="AZ212">
        <v>11000</v>
      </c>
      <c r="BA212">
        <v>0</v>
      </c>
      <c r="BB212" s="6">
        <v>12129.96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f t="shared" si="9"/>
        <v>0</v>
      </c>
      <c r="BJ212">
        <f t="shared" si="10"/>
        <v>3669</v>
      </c>
      <c r="BK212">
        <f>_xlfn.IFNA(VLOOKUP(A:A,'11月奖金'!A:Q,17,0),0)</f>
        <v>3683.66</v>
      </c>
      <c r="BL212">
        <f t="shared" si="11"/>
        <v>7352.66</v>
      </c>
    </row>
    <row r="213" spans="1:64" x14ac:dyDescent="0.2">
      <c r="A213">
        <v>9000357</v>
      </c>
      <c r="B213" t="s">
        <v>661</v>
      </c>
      <c r="C213" t="s">
        <v>662</v>
      </c>
      <c r="D213" t="s">
        <v>663</v>
      </c>
      <c r="E213" t="s">
        <v>426</v>
      </c>
      <c r="F213" t="s">
        <v>105</v>
      </c>
      <c r="G213">
        <v>0</v>
      </c>
      <c r="H213">
        <v>0</v>
      </c>
      <c r="I213">
        <v>5.0999999999999996</v>
      </c>
      <c r="J213">
        <v>0</v>
      </c>
      <c r="K213">
        <v>1836</v>
      </c>
      <c r="L213">
        <v>0</v>
      </c>
      <c r="M213">
        <v>24</v>
      </c>
      <c r="N213">
        <v>64</v>
      </c>
      <c r="O213">
        <v>0</v>
      </c>
      <c r="P213">
        <v>0</v>
      </c>
      <c r="Q213">
        <v>0</v>
      </c>
      <c r="R213">
        <v>0</v>
      </c>
      <c r="S213">
        <v>3.76</v>
      </c>
      <c r="T213">
        <v>800</v>
      </c>
      <c r="U213">
        <v>100</v>
      </c>
      <c r="V213">
        <v>300</v>
      </c>
      <c r="W213">
        <v>33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3160.76</v>
      </c>
      <c r="AG213">
        <v>477.09</v>
      </c>
      <c r="AH213">
        <v>17.89</v>
      </c>
      <c r="AI213">
        <v>119.27</v>
      </c>
      <c r="AJ213">
        <v>358</v>
      </c>
      <c r="AK213">
        <v>0</v>
      </c>
      <c r="AL213">
        <v>0</v>
      </c>
      <c r="AM213">
        <v>0</v>
      </c>
      <c r="AN213">
        <v>0</v>
      </c>
      <c r="AO213">
        <v>2</v>
      </c>
      <c r="AP213">
        <v>9</v>
      </c>
      <c r="AQ213">
        <v>0</v>
      </c>
      <c r="AR213" s="6">
        <v>2186.5100000000002</v>
      </c>
      <c r="AS213">
        <v>3088.76</v>
      </c>
      <c r="AT213">
        <v>0</v>
      </c>
      <c r="AU213">
        <v>73455.37999999999</v>
      </c>
      <c r="AV213">
        <v>55000</v>
      </c>
      <c r="AW213">
        <v>11000</v>
      </c>
      <c r="AX213">
        <v>11000</v>
      </c>
      <c r="AY213" s="6">
        <v>0</v>
      </c>
      <c r="AZ213">
        <v>11000</v>
      </c>
      <c r="BA213">
        <v>0</v>
      </c>
      <c r="BB213" s="6">
        <v>10784.78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f t="shared" si="9"/>
        <v>0</v>
      </c>
      <c r="BJ213">
        <f t="shared" si="10"/>
        <v>3088.76</v>
      </c>
      <c r="BK213">
        <f>_xlfn.IFNA(VLOOKUP(A:A,'11月奖金'!A:Q,17,0),0)</f>
        <v>3703.06</v>
      </c>
      <c r="BL213">
        <f t="shared" si="11"/>
        <v>6791.82</v>
      </c>
    </row>
    <row r="214" spans="1:64" x14ac:dyDescent="0.2">
      <c r="A214">
        <v>9000358</v>
      </c>
      <c r="B214" t="s">
        <v>664</v>
      </c>
      <c r="C214" t="s">
        <v>665</v>
      </c>
      <c r="D214" t="s">
        <v>666</v>
      </c>
      <c r="E214" t="s">
        <v>426</v>
      </c>
      <c r="F214" t="s">
        <v>125</v>
      </c>
      <c r="G214">
        <v>0</v>
      </c>
      <c r="H214">
        <v>0</v>
      </c>
      <c r="I214">
        <v>5.9</v>
      </c>
      <c r="J214">
        <v>0</v>
      </c>
      <c r="K214">
        <v>2124</v>
      </c>
      <c r="L214">
        <v>0</v>
      </c>
      <c r="M214">
        <v>49</v>
      </c>
      <c r="N214">
        <v>40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800</v>
      </c>
      <c r="U214">
        <v>300</v>
      </c>
      <c r="V214">
        <v>300</v>
      </c>
      <c r="W214">
        <v>33</v>
      </c>
      <c r="X214">
        <v>0</v>
      </c>
      <c r="Y214">
        <v>0</v>
      </c>
      <c r="Z214">
        <v>0</v>
      </c>
      <c r="AA214">
        <v>0</v>
      </c>
      <c r="AB214">
        <v>20</v>
      </c>
      <c r="AC214">
        <v>24</v>
      </c>
      <c r="AD214">
        <v>0</v>
      </c>
      <c r="AE214">
        <v>0</v>
      </c>
      <c r="AF214">
        <v>3690</v>
      </c>
      <c r="AG214">
        <v>417.21</v>
      </c>
      <c r="AH214">
        <v>15.65</v>
      </c>
      <c r="AI214">
        <v>104.32</v>
      </c>
      <c r="AJ214">
        <v>313</v>
      </c>
      <c r="AK214">
        <v>0</v>
      </c>
      <c r="AL214">
        <v>0</v>
      </c>
      <c r="AM214">
        <v>0</v>
      </c>
      <c r="AN214">
        <v>0</v>
      </c>
      <c r="AO214">
        <v>2</v>
      </c>
      <c r="AP214">
        <v>9</v>
      </c>
      <c r="AQ214">
        <v>0</v>
      </c>
      <c r="AR214" s="6">
        <v>2837.82</v>
      </c>
      <c r="AS214">
        <v>3478</v>
      </c>
      <c r="AT214">
        <v>0</v>
      </c>
      <c r="AU214">
        <v>90167.34</v>
      </c>
      <c r="AV214">
        <v>55000</v>
      </c>
      <c r="AW214">
        <v>11000</v>
      </c>
      <c r="AX214">
        <v>11000</v>
      </c>
      <c r="AY214" s="6">
        <v>0</v>
      </c>
      <c r="AZ214">
        <v>0</v>
      </c>
      <c r="BA214">
        <v>0</v>
      </c>
      <c r="BB214" s="6">
        <v>9209.0999999999985</v>
      </c>
      <c r="BC214">
        <v>3958.239999999998</v>
      </c>
      <c r="BD214">
        <v>118.75</v>
      </c>
      <c r="BE214">
        <v>0</v>
      </c>
      <c r="BF214">
        <v>118.75</v>
      </c>
      <c r="BG214">
        <v>249.91</v>
      </c>
      <c r="BH214">
        <v>0</v>
      </c>
      <c r="BI214">
        <f t="shared" si="9"/>
        <v>249.91</v>
      </c>
      <c r="BJ214">
        <f t="shared" si="10"/>
        <v>3478</v>
      </c>
      <c r="BK214">
        <f>_xlfn.IFNA(VLOOKUP(A:A,'11月奖金'!A:Q,17,0),0)</f>
        <v>6119.81</v>
      </c>
      <c r="BL214">
        <f t="shared" si="11"/>
        <v>9597.8100000000013</v>
      </c>
    </row>
    <row r="215" spans="1:64" x14ac:dyDescent="0.2">
      <c r="A215">
        <v>9000363</v>
      </c>
      <c r="B215" t="s">
        <v>667</v>
      </c>
      <c r="C215" t="s">
        <v>668</v>
      </c>
      <c r="D215" t="s">
        <v>669</v>
      </c>
      <c r="E215" t="s">
        <v>122</v>
      </c>
      <c r="F215" t="s">
        <v>125</v>
      </c>
      <c r="G215">
        <v>0</v>
      </c>
      <c r="H215">
        <v>0</v>
      </c>
      <c r="I215">
        <v>6.7</v>
      </c>
      <c r="J215">
        <v>0</v>
      </c>
      <c r="K215">
        <v>2412</v>
      </c>
      <c r="L215">
        <v>0</v>
      </c>
      <c r="M215">
        <v>266</v>
      </c>
      <c r="N215">
        <v>120</v>
      </c>
      <c r="O215">
        <v>0</v>
      </c>
      <c r="P215">
        <v>0</v>
      </c>
      <c r="Q215">
        <v>0</v>
      </c>
      <c r="R215">
        <v>0</v>
      </c>
      <c r="S215">
        <v>4.1399999999999997</v>
      </c>
      <c r="T215">
        <v>800</v>
      </c>
      <c r="U215">
        <v>300</v>
      </c>
      <c r="V215">
        <v>300</v>
      </c>
      <c r="W215">
        <v>33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4235.1399999999994</v>
      </c>
      <c r="AG215">
        <v>943.76</v>
      </c>
      <c r="AH215">
        <v>35.39</v>
      </c>
      <c r="AI215">
        <v>235.94</v>
      </c>
      <c r="AJ215">
        <v>708</v>
      </c>
      <c r="AK215">
        <v>0</v>
      </c>
      <c r="AL215">
        <v>0</v>
      </c>
      <c r="AM215">
        <v>0</v>
      </c>
      <c r="AN215">
        <v>0</v>
      </c>
      <c r="AO215">
        <v>2</v>
      </c>
      <c r="AP215">
        <v>9</v>
      </c>
      <c r="AQ215">
        <v>0</v>
      </c>
      <c r="AR215" s="6">
        <v>2310.0500000000002</v>
      </c>
      <c r="AS215">
        <v>4023.139999999999</v>
      </c>
      <c r="AT215">
        <v>0</v>
      </c>
      <c r="AU215">
        <v>117680.49</v>
      </c>
      <c r="AV215">
        <v>55000</v>
      </c>
      <c r="AW215">
        <v>0</v>
      </c>
      <c r="AX215">
        <v>11000</v>
      </c>
      <c r="AY215" s="6">
        <v>0</v>
      </c>
      <c r="AZ215">
        <v>11000</v>
      </c>
      <c r="BA215">
        <v>0</v>
      </c>
      <c r="BB215" s="6">
        <v>20334.55</v>
      </c>
      <c r="BC215">
        <v>20345.94000000001</v>
      </c>
      <c r="BD215">
        <v>610.38</v>
      </c>
      <c r="BE215">
        <v>0</v>
      </c>
      <c r="BF215">
        <v>610.38</v>
      </c>
      <c r="BG215">
        <v>757.38</v>
      </c>
      <c r="BH215">
        <v>0</v>
      </c>
      <c r="BI215">
        <f t="shared" si="9"/>
        <v>757.38</v>
      </c>
      <c r="BJ215">
        <f t="shared" si="10"/>
        <v>4023.1399999999994</v>
      </c>
      <c r="BK215">
        <f>_xlfn.IFNA(VLOOKUP(A:A,'11月奖金'!A:Q,17,0),0)</f>
        <v>7425</v>
      </c>
      <c r="BL215">
        <f t="shared" si="11"/>
        <v>11448.14</v>
      </c>
    </row>
    <row r="216" spans="1:64" x14ac:dyDescent="0.2">
      <c r="A216">
        <v>9000367</v>
      </c>
      <c r="B216" t="s">
        <v>670</v>
      </c>
      <c r="C216" t="s">
        <v>671</v>
      </c>
      <c r="D216" t="s">
        <v>672</v>
      </c>
      <c r="E216" t="s">
        <v>122</v>
      </c>
      <c r="F216" t="s">
        <v>160</v>
      </c>
      <c r="G216">
        <v>0</v>
      </c>
      <c r="H216">
        <v>0</v>
      </c>
      <c r="I216">
        <v>6.5</v>
      </c>
      <c r="J216">
        <v>0</v>
      </c>
      <c r="K216">
        <v>2340</v>
      </c>
      <c r="L216">
        <v>322.76</v>
      </c>
      <c r="M216">
        <v>90</v>
      </c>
      <c r="N216">
        <v>80</v>
      </c>
      <c r="O216">
        <v>0</v>
      </c>
      <c r="P216">
        <v>72</v>
      </c>
      <c r="Q216">
        <v>0</v>
      </c>
      <c r="R216">
        <v>0</v>
      </c>
      <c r="S216">
        <v>0</v>
      </c>
      <c r="T216">
        <v>800</v>
      </c>
      <c r="U216">
        <v>100</v>
      </c>
      <c r="V216">
        <v>300</v>
      </c>
      <c r="W216">
        <v>33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4137.76</v>
      </c>
      <c r="AG216">
        <v>701.68</v>
      </c>
      <c r="AH216">
        <v>26.31</v>
      </c>
      <c r="AI216">
        <v>175.42</v>
      </c>
      <c r="AJ216">
        <v>526</v>
      </c>
      <c r="AK216">
        <v>0</v>
      </c>
      <c r="AL216">
        <v>0</v>
      </c>
      <c r="AM216">
        <v>0</v>
      </c>
      <c r="AN216">
        <v>0</v>
      </c>
      <c r="AO216">
        <v>2</v>
      </c>
      <c r="AP216">
        <v>9</v>
      </c>
      <c r="AQ216">
        <v>0</v>
      </c>
      <c r="AR216" s="6">
        <v>2706.35</v>
      </c>
      <c r="AS216">
        <v>4065.76</v>
      </c>
      <c r="AT216">
        <v>0</v>
      </c>
      <c r="AU216">
        <v>90697.62</v>
      </c>
      <c r="AV216">
        <v>55000</v>
      </c>
      <c r="AW216">
        <v>11000</v>
      </c>
      <c r="AX216">
        <v>11000</v>
      </c>
      <c r="AY216" s="6">
        <v>0</v>
      </c>
      <c r="AZ216">
        <v>0</v>
      </c>
      <c r="BA216">
        <v>0</v>
      </c>
      <c r="BB216" s="6">
        <v>15849.97</v>
      </c>
      <c r="BC216">
        <v>0</v>
      </c>
      <c r="BD216">
        <v>0</v>
      </c>
      <c r="BE216">
        <v>0</v>
      </c>
      <c r="BF216">
        <v>0</v>
      </c>
      <c r="BG216">
        <v>13.28</v>
      </c>
      <c r="BH216">
        <v>0</v>
      </c>
      <c r="BI216">
        <f t="shared" si="9"/>
        <v>13.28</v>
      </c>
      <c r="BJ216">
        <f t="shared" si="10"/>
        <v>4065.76</v>
      </c>
      <c r="BK216">
        <f>_xlfn.IFNA(VLOOKUP(A:A,'11月奖金'!A:Q,17,0),0)</f>
        <v>4575</v>
      </c>
      <c r="BL216">
        <f t="shared" si="11"/>
        <v>8640.76</v>
      </c>
    </row>
    <row r="217" spans="1:64" x14ac:dyDescent="0.2">
      <c r="A217">
        <v>9000369</v>
      </c>
      <c r="B217" t="s">
        <v>673</v>
      </c>
      <c r="C217" t="s">
        <v>674</v>
      </c>
      <c r="D217" t="s">
        <v>675</v>
      </c>
      <c r="E217" t="s">
        <v>122</v>
      </c>
      <c r="F217" t="s">
        <v>29</v>
      </c>
      <c r="G217">
        <v>0</v>
      </c>
      <c r="H217">
        <v>0</v>
      </c>
      <c r="I217">
        <v>0</v>
      </c>
      <c r="J217">
        <v>4534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300</v>
      </c>
      <c r="W217">
        <v>33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4867</v>
      </c>
      <c r="AG217">
        <v>1134.48</v>
      </c>
      <c r="AH217">
        <v>42.54</v>
      </c>
      <c r="AI217">
        <v>407.26</v>
      </c>
      <c r="AJ217">
        <v>1078</v>
      </c>
      <c r="AK217">
        <v>0</v>
      </c>
      <c r="AL217">
        <v>0</v>
      </c>
      <c r="AM217">
        <v>0</v>
      </c>
      <c r="AN217">
        <v>0</v>
      </c>
      <c r="AO217">
        <v>2</v>
      </c>
      <c r="AP217">
        <v>9</v>
      </c>
      <c r="AQ217">
        <v>265.26999999999953</v>
      </c>
      <c r="AR217" s="6">
        <v>1937.45</v>
      </c>
      <c r="AS217">
        <v>11315</v>
      </c>
      <c r="AT217">
        <v>6450</v>
      </c>
      <c r="AU217">
        <v>167922.61</v>
      </c>
      <c r="AV217">
        <v>55000</v>
      </c>
      <c r="AW217">
        <v>0</v>
      </c>
      <c r="AX217">
        <v>11000</v>
      </c>
      <c r="AY217" s="6">
        <v>0</v>
      </c>
      <c r="AZ217">
        <v>0</v>
      </c>
      <c r="BA217">
        <v>0</v>
      </c>
      <c r="BB217" s="6">
        <v>27238.18</v>
      </c>
      <c r="BC217">
        <v>74684.429999999993</v>
      </c>
      <c r="BD217">
        <v>4948.4399999999996</v>
      </c>
      <c r="BE217">
        <v>0</v>
      </c>
      <c r="BF217">
        <v>4948.4399999999996</v>
      </c>
      <c r="BG217">
        <v>4683.17</v>
      </c>
      <c r="BH217">
        <v>265.26999999999953</v>
      </c>
      <c r="BI217">
        <f t="shared" si="9"/>
        <v>4948.4399999999996</v>
      </c>
      <c r="BJ217">
        <f t="shared" si="10"/>
        <v>11315</v>
      </c>
      <c r="BK217">
        <f>_xlfn.IFNA(VLOOKUP(A:A,'11月奖金'!A:Q,17,0),0)</f>
        <v>8931.82</v>
      </c>
      <c r="BL217">
        <f t="shared" si="11"/>
        <v>20246.82</v>
      </c>
    </row>
    <row r="218" spans="1:64" x14ac:dyDescent="0.2">
      <c r="A218">
        <v>9000377</v>
      </c>
      <c r="B218" t="s">
        <v>676</v>
      </c>
      <c r="C218" t="s">
        <v>677</v>
      </c>
      <c r="D218" t="s">
        <v>678</v>
      </c>
      <c r="E218" t="s">
        <v>122</v>
      </c>
      <c r="F218" t="s">
        <v>125</v>
      </c>
      <c r="G218">
        <v>0</v>
      </c>
      <c r="H218">
        <v>0</v>
      </c>
      <c r="I218">
        <v>5.9</v>
      </c>
      <c r="J218">
        <v>0</v>
      </c>
      <c r="K218">
        <v>2124</v>
      </c>
      <c r="L218">
        <v>0</v>
      </c>
      <c r="M218">
        <v>49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800</v>
      </c>
      <c r="U218">
        <v>300</v>
      </c>
      <c r="V218">
        <v>300</v>
      </c>
      <c r="W218">
        <v>33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3606</v>
      </c>
      <c r="AG218">
        <v>721.62</v>
      </c>
      <c r="AH218">
        <v>27.06</v>
      </c>
      <c r="AI218">
        <v>180.41</v>
      </c>
      <c r="AJ218">
        <v>541</v>
      </c>
      <c r="AK218">
        <v>0</v>
      </c>
      <c r="AL218">
        <v>0</v>
      </c>
      <c r="AM218">
        <v>0</v>
      </c>
      <c r="AN218">
        <v>0</v>
      </c>
      <c r="AO218">
        <v>2</v>
      </c>
      <c r="AP218">
        <v>9</v>
      </c>
      <c r="AQ218">
        <v>0</v>
      </c>
      <c r="AR218" s="6">
        <v>2133.91</v>
      </c>
      <c r="AS218">
        <v>3394</v>
      </c>
      <c r="AT218">
        <v>0</v>
      </c>
      <c r="AU218">
        <v>112126.22</v>
      </c>
      <c r="AV218">
        <v>55000</v>
      </c>
      <c r="AW218">
        <v>11000</v>
      </c>
      <c r="AX218">
        <v>11000</v>
      </c>
      <c r="AY218" s="6">
        <v>0</v>
      </c>
      <c r="AZ218">
        <v>11000</v>
      </c>
      <c r="BA218">
        <v>0</v>
      </c>
      <c r="BB218" s="6">
        <v>16004.47</v>
      </c>
      <c r="BC218">
        <v>8121.75</v>
      </c>
      <c r="BD218">
        <v>243.65</v>
      </c>
      <c r="BE218">
        <v>0</v>
      </c>
      <c r="BF218">
        <v>243.65</v>
      </c>
      <c r="BG218">
        <v>425.94</v>
      </c>
      <c r="BH218">
        <v>0</v>
      </c>
      <c r="BI218">
        <f t="shared" si="9"/>
        <v>425.94</v>
      </c>
      <c r="BJ218">
        <f t="shared" si="10"/>
        <v>3394</v>
      </c>
      <c r="BK218">
        <f>_xlfn.IFNA(VLOOKUP(A:A,'11月奖金'!A:Q,17,0),0)</f>
        <v>6849.27</v>
      </c>
      <c r="BL218">
        <f t="shared" si="11"/>
        <v>10243.27</v>
      </c>
    </row>
    <row r="219" spans="1:64" x14ac:dyDescent="0.2">
      <c r="A219">
        <v>9000387</v>
      </c>
      <c r="B219" t="s">
        <v>679</v>
      </c>
      <c r="C219" t="s">
        <v>680</v>
      </c>
      <c r="D219" t="s">
        <v>681</v>
      </c>
      <c r="E219" t="s">
        <v>122</v>
      </c>
      <c r="F219" t="s">
        <v>125</v>
      </c>
      <c r="G219">
        <v>0</v>
      </c>
      <c r="H219">
        <v>0</v>
      </c>
      <c r="I219">
        <v>6.1</v>
      </c>
      <c r="J219">
        <v>0</v>
      </c>
      <c r="K219">
        <v>2196</v>
      </c>
      <c r="L219">
        <v>0</v>
      </c>
      <c r="M219">
        <v>12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800</v>
      </c>
      <c r="U219">
        <v>300</v>
      </c>
      <c r="V219">
        <v>300</v>
      </c>
      <c r="W219">
        <v>33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3641</v>
      </c>
      <c r="AG219">
        <v>721.4</v>
      </c>
      <c r="AH219">
        <v>27.05</v>
      </c>
      <c r="AI219">
        <v>180.35</v>
      </c>
      <c r="AJ219">
        <v>541</v>
      </c>
      <c r="AK219">
        <v>0</v>
      </c>
      <c r="AL219">
        <v>0</v>
      </c>
      <c r="AM219">
        <v>0</v>
      </c>
      <c r="AN219">
        <v>0</v>
      </c>
      <c r="AO219">
        <v>2</v>
      </c>
      <c r="AP219">
        <v>9</v>
      </c>
      <c r="AQ219">
        <v>0</v>
      </c>
      <c r="AR219" s="6">
        <v>2169.1999999999998</v>
      </c>
      <c r="AS219">
        <v>3429</v>
      </c>
      <c r="AT219">
        <v>0</v>
      </c>
      <c r="AU219">
        <v>97589.07</v>
      </c>
      <c r="AV219">
        <v>55000</v>
      </c>
      <c r="AW219">
        <v>11000</v>
      </c>
      <c r="AX219">
        <v>11000</v>
      </c>
      <c r="AY219" s="6">
        <v>0</v>
      </c>
      <c r="AZ219">
        <v>0</v>
      </c>
      <c r="BA219">
        <v>0</v>
      </c>
      <c r="BB219" s="6">
        <v>16577.72</v>
      </c>
      <c r="BC219">
        <v>4011.3500000000058</v>
      </c>
      <c r="BD219">
        <v>120.34</v>
      </c>
      <c r="BE219">
        <v>0</v>
      </c>
      <c r="BF219">
        <v>120.34</v>
      </c>
      <c r="BG219">
        <v>271.56</v>
      </c>
      <c r="BH219">
        <v>0</v>
      </c>
      <c r="BI219">
        <f t="shared" si="9"/>
        <v>271.56</v>
      </c>
      <c r="BJ219">
        <f t="shared" si="10"/>
        <v>3429</v>
      </c>
      <c r="BK219">
        <f>_xlfn.IFNA(VLOOKUP(A:A,'11月奖金'!A:Q,17,0),0)</f>
        <v>5604.36</v>
      </c>
      <c r="BL219">
        <f t="shared" si="11"/>
        <v>9033.36</v>
      </c>
    </row>
    <row r="220" spans="1:64" x14ac:dyDescent="0.2">
      <c r="A220">
        <v>9000388</v>
      </c>
      <c r="B220" t="s">
        <v>682</v>
      </c>
      <c r="C220" t="s">
        <v>683</v>
      </c>
      <c r="D220" t="s">
        <v>684</v>
      </c>
      <c r="E220" t="s">
        <v>122</v>
      </c>
      <c r="F220" s="76" t="s">
        <v>125</v>
      </c>
      <c r="G220">
        <v>0</v>
      </c>
      <c r="H220">
        <v>0</v>
      </c>
      <c r="I220">
        <v>5.7</v>
      </c>
      <c r="J220">
        <v>0</v>
      </c>
      <c r="K220">
        <v>2052</v>
      </c>
      <c r="L220">
        <v>0</v>
      </c>
      <c r="M220">
        <v>49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800</v>
      </c>
      <c r="U220">
        <v>100</v>
      </c>
      <c r="V220">
        <v>300</v>
      </c>
      <c r="W220">
        <v>33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3334</v>
      </c>
      <c r="AG220">
        <v>661.1</v>
      </c>
      <c r="AH220">
        <v>24.79</v>
      </c>
      <c r="AI220">
        <v>165.28</v>
      </c>
      <c r="AJ220">
        <v>496</v>
      </c>
      <c r="AK220">
        <v>0</v>
      </c>
      <c r="AL220">
        <v>0</v>
      </c>
      <c r="AM220">
        <v>0</v>
      </c>
      <c r="AN220">
        <v>0</v>
      </c>
      <c r="AO220">
        <v>2</v>
      </c>
      <c r="AP220">
        <v>9</v>
      </c>
      <c r="AQ220">
        <v>0</v>
      </c>
      <c r="AR220" s="6">
        <v>1984.83</v>
      </c>
      <c r="AS220">
        <v>3262</v>
      </c>
      <c r="AT220">
        <v>0</v>
      </c>
      <c r="AU220">
        <v>93178.77</v>
      </c>
      <c r="AV220">
        <v>55000</v>
      </c>
      <c r="AW220">
        <v>5500</v>
      </c>
      <c r="AX220">
        <v>11000</v>
      </c>
      <c r="AY220" s="6">
        <v>0</v>
      </c>
      <c r="AZ220">
        <v>0</v>
      </c>
      <c r="BA220">
        <v>0</v>
      </c>
      <c r="BB220" s="6">
        <v>13215.52</v>
      </c>
      <c r="BC220">
        <v>8463.25</v>
      </c>
      <c r="BD220">
        <v>253.9</v>
      </c>
      <c r="BE220">
        <v>0</v>
      </c>
      <c r="BF220">
        <v>253.9</v>
      </c>
      <c r="BG220">
        <v>391.45</v>
      </c>
      <c r="BH220">
        <v>0</v>
      </c>
      <c r="BI220">
        <f t="shared" si="9"/>
        <v>391.45</v>
      </c>
      <c r="BJ220">
        <f t="shared" si="10"/>
        <v>3262</v>
      </c>
      <c r="BK220">
        <f>_xlfn.IFNA(VLOOKUP(A:A,'11月奖金'!A:Q,17,0),0)</f>
        <v>5940</v>
      </c>
      <c r="BL220">
        <f t="shared" si="11"/>
        <v>9202</v>
      </c>
    </row>
    <row r="221" spans="1:64" x14ac:dyDescent="0.2">
      <c r="A221">
        <v>9000389</v>
      </c>
      <c r="B221" t="s">
        <v>685</v>
      </c>
      <c r="C221" t="s">
        <v>686</v>
      </c>
      <c r="D221" t="s">
        <v>687</v>
      </c>
      <c r="E221" t="s">
        <v>122</v>
      </c>
      <c r="F221" t="s">
        <v>125</v>
      </c>
      <c r="G221">
        <v>0</v>
      </c>
      <c r="H221">
        <v>0</v>
      </c>
      <c r="I221">
        <v>6.7</v>
      </c>
      <c r="J221">
        <v>0</v>
      </c>
      <c r="K221">
        <v>2412</v>
      </c>
      <c r="L221">
        <v>0</v>
      </c>
      <c r="M221">
        <v>62</v>
      </c>
      <c r="N221">
        <v>40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800</v>
      </c>
      <c r="U221">
        <v>300</v>
      </c>
      <c r="V221">
        <v>300</v>
      </c>
      <c r="W221">
        <v>33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3947</v>
      </c>
      <c r="AG221">
        <v>929.4</v>
      </c>
      <c r="AH221">
        <v>34.85</v>
      </c>
      <c r="AI221">
        <v>232.35</v>
      </c>
      <c r="AJ221">
        <v>697</v>
      </c>
      <c r="AK221">
        <v>0</v>
      </c>
      <c r="AL221">
        <v>0</v>
      </c>
      <c r="AM221">
        <v>0</v>
      </c>
      <c r="AN221">
        <v>0</v>
      </c>
      <c r="AO221">
        <v>2</v>
      </c>
      <c r="AP221">
        <v>9</v>
      </c>
      <c r="AQ221">
        <v>0</v>
      </c>
      <c r="AR221" s="6">
        <v>2051.4</v>
      </c>
      <c r="AS221">
        <v>3735</v>
      </c>
      <c r="AT221">
        <v>0</v>
      </c>
      <c r="AU221">
        <v>116725</v>
      </c>
      <c r="AV221">
        <v>55000</v>
      </c>
      <c r="AW221">
        <v>11000</v>
      </c>
      <c r="AX221">
        <v>11000</v>
      </c>
      <c r="AY221" s="6">
        <v>0</v>
      </c>
      <c r="AZ221">
        <v>0</v>
      </c>
      <c r="BA221">
        <v>0</v>
      </c>
      <c r="BB221" s="6">
        <v>23389.360000000001</v>
      </c>
      <c r="BC221">
        <v>16335.64</v>
      </c>
      <c r="BD221">
        <v>490.07</v>
      </c>
      <c r="BE221">
        <v>0</v>
      </c>
      <c r="BF221">
        <v>490.07</v>
      </c>
      <c r="BG221">
        <v>644.83000000000004</v>
      </c>
      <c r="BH221">
        <v>0</v>
      </c>
      <c r="BI221">
        <f t="shared" si="9"/>
        <v>644.83000000000004</v>
      </c>
      <c r="BJ221">
        <f t="shared" si="10"/>
        <v>3735</v>
      </c>
      <c r="BK221">
        <f>_xlfn.IFNA(VLOOKUP(A:A,'11月奖金'!A:Q,17,0),0)</f>
        <v>7425</v>
      </c>
      <c r="BL221">
        <f t="shared" si="11"/>
        <v>11160</v>
      </c>
    </row>
    <row r="222" spans="1:64" x14ac:dyDescent="0.2">
      <c r="A222">
        <v>9000390</v>
      </c>
      <c r="B222" t="s">
        <v>688</v>
      </c>
      <c r="C222" t="s">
        <v>689</v>
      </c>
      <c r="D222" t="s">
        <v>690</v>
      </c>
      <c r="E222" t="s">
        <v>122</v>
      </c>
      <c r="F222" t="s">
        <v>160</v>
      </c>
      <c r="G222">
        <v>0</v>
      </c>
      <c r="H222">
        <v>0</v>
      </c>
      <c r="I222">
        <v>6.5</v>
      </c>
      <c r="J222">
        <v>0</v>
      </c>
      <c r="K222">
        <v>2340</v>
      </c>
      <c r="L222">
        <v>322.76</v>
      </c>
      <c r="M222">
        <v>49</v>
      </c>
      <c r="N222">
        <v>72</v>
      </c>
      <c r="O222">
        <v>0</v>
      </c>
      <c r="P222">
        <v>216</v>
      </c>
      <c r="Q222">
        <v>0</v>
      </c>
      <c r="R222">
        <v>0</v>
      </c>
      <c r="S222">
        <v>4.3600000000000003</v>
      </c>
      <c r="T222">
        <v>800</v>
      </c>
      <c r="U222">
        <v>100</v>
      </c>
      <c r="V222">
        <v>300</v>
      </c>
      <c r="W222">
        <v>33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4237.1200000000008</v>
      </c>
      <c r="AG222">
        <v>728.87</v>
      </c>
      <c r="AH222">
        <v>27.33</v>
      </c>
      <c r="AI222">
        <v>182.22</v>
      </c>
      <c r="AJ222">
        <v>547</v>
      </c>
      <c r="AK222">
        <v>0</v>
      </c>
      <c r="AL222">
        <v>0</v>
      </c>
      <c r="AM222">
        <v>0</v>
      </c>
      <c r="AN222">
        <v>0</v>
      </c>
      <c r="AO222">
        <v>2</v>
      </c>
      <c r="AP222">
        <v>9</v>
      </c>
      <c r="AQ222">
        <v>0</v>
      </c>
      <c r="AR222" s="6">
        <v>2749.7</v>
      </c>
      <c r="AS222">
        <v>4165.1200000000008</v>
      </c>
      <c r="AT222">
        <v>0</v>
      </c>
      <c r="AU222">
        <v>92410.43</v>
      </c>
      <c r="AV222">
        <v>55000</v>
      </c>
      <c r="AW222">
        <v>11000</v>
      </c>
      <c r="AX222">
        <v>11000</v>
      </c>
      <c r="AY222" s="6">
        <v>0</v>
      </c>
      <c r="AZ222">
        <v>11000</v>
      </c>
      <c r="BA222">
        <v>0</v>
      </c>
      <c r="BB222" s="6">
        <v>18582.36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f t="shared" si="9"/>
        <v>0</v>
      </c>
      <c r="BJ222">
        <f t="shared" si="10"/>
        <v>4165.1200000000008</v>
      </c>
      <c r="BK222">
        <f>_xlfn.IFNA(VLOOKUP(A:A,'11月奖金'!A:Q,17,0),0)</f>
        <v>4575</v>
      </c>
      <c r="BL222">
        <f t="shared" si="11"/>
        <v>8740.1200000000008</v>
      </c>
    </row>
    <row r="223" spans="1:64" x14ac:dyDescent="0.2">
      <c r="A223">
        <v>9000391</v>
      </c>
      <c r="B223" t="s">
        <v>691</v>
      </c>
      <c r="C223" t="s">
        <v>692</v>
      </c>
      <c r="D223" t="s">
        <v>693</v>
      </c>
      <c r="E223" t="s">
        <v>122</v>
      </c>
      <c r="F223" t="s">
        <v>125</v>
      </c>
      <c r="G223">
        <v>0</v>
      </c>
      <c r="H223">
        <v>0</v>
      </c>
      <c r="I223">
        <v>5.9</v>
      </c>
      <c r="J223">
        <v>0</v>
      </c>
      <c r="K223">
        <v>2124</v>
      </c>
      <c r="L223">
        <v>0</v>
      </c>
      <c r="M223">
        <v>231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800</v>
      </c>
      <c r="U223">
        <v>300</v>
      </c>
      <c r="V223">
        <v>300</v>
      </c>
      <c r="W223">
        <v>33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3908</v>
      </c>
      <c r="AG223">
        <v>801.37</v>
      </c>
      <c r="AH223">
        <v>30.05</v>
      </c>
      <c r="AI223">
        <v>200.34</v>
      </c>
      <c r="AJ223">
        <v>601</v>
      </c>
      <c r="AK223">
        <v>0</v>
      </c>
      <c r="AL223">
        <v>0</v>
      </c>
      <c r="AM223">
        <v>0</v>
      </c>
      <c r="AN223">
        <v>0</v>
      </c>
      <c r="AO223">
        <v>2</v>
      </c>
      <c r="AP223">
        <v>9</v>
      </c>
      <c r="AQ223">
        <v>0</v>
      </c>
      <c r="AR223" s="6">
        <v>2273.2399999999998</v>
      </c>
      <c r="AS223">
        <v>3696</v>
      </c>
      <c r="AT223">
        <v>0</v>
      </c>
      <c r="AU223">
        <v>100263.09</v>
      </c>
      <c r="AV223">
        <v>55000</v>
      </c>
      <c r="AW223">
        <v>11000</v>
      </c>
      <c r="AX223">
        <v>0</v>
      </c>
      <c r="AY223" s="6">
        <v>0</v>
      </c>
      <c r="AZ223">
        <v>0</v>
      </c>
      <c r="BA223">
        <v>0</v>
      </c>
      <c r="BB223" s="6">
        <v>18808.419999999998</v>
      </c>
      <c r="BC223">
        <v>15454.67</v>
      </c>
      <c r="BD223">
        <v>463.64</v>
      </c>
      <c r="BE223">
        <v>0</v>
      </c>
      <c r="BF223">
        <v>463.64</v>
      </c>
      <c r="BG223">
        <v>581.74</v>
      </c>
      <c r="BH223">
        <v>0</v>
      </c>
      <c r="BI223">
        <f t="shared" si="9"/>
        <v>581.74</v>
      </c>
      <c r="BJ223">
        <f t="shared" si="10"/>
        <v>3696</v>
      </c>
      <c r="BK223">
        <f>_xlfn.IFNA(VLOOKUP(A:A,'11月奖金'!A:Q,17,0),0)</f>
        <v>5940</v>
      </c>
      <c r="BL223">
        <f t="shared" si="11"/>
        <v>9636</v>
      </c>
    </row>
    <row r="224" spans="1:64" x14ac:dyDescent="0.2">
      <c r="A224">
        <v>9000392</v>
      </c>
      <c r="B224" t="s">
        <v>694</v>
      </c>
      <c r="C224" t="s">
        <v>695</v>
      </c>
      <c r="D224" t="s">
        <v>9263</v>
      </c>
      <c r="E224" t="s">
        <v>122</v>
      </c>
      <c r="F224" t="s">
        <v>125</v>
      </c>
      <c r="G224">
        <v>0</v>
      </c>
      <c r="H224">
        <v>0</v>
      </c>
      <c r="I224">
        <v>5.9</v>
      </c>
      <c r="J224">
        <v>0</v>
      </c>
      <c r="K224">
        <v>2124</v>
      </c>
      <c r="L224">
        <v>0</v>
      </c>
      <c r="M224">
        <v>12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800</v>
      </c>
      <c r="U224">
        <v>300</v>
      </c>
      <c r="V224">
        <v>300</v>
      </c>
      <c r="W224">
        <v>33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3569</v>
      </c>
      <c r="AG224">
        <v>687.23</v>
      </c>
      <c r="AH224">
        <v>25.77</v>
      </c>
      <c r="AI224">
        <v>171.81</v>
      </c>
      <c r="AJ224">
        <v>515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9</v>
      </c>
      <c r="AQ224">
        <v>0</v>
      </c>
      <c r="AR224" s="6">
        <v>2167.19</v>
      </c>
      <c r="AS224">
        <v>3357</v>
      </c>
      <c r="AT224">
        <v>0</v>
      </c>
      <c r="AU224">
        <v>96728.29</v>
      </c>
      <c r="AV224">
        <v>55000</v>
      </c>
      <c r="AW224">
        <v>11000</v>
      </c>
      <c r="AX224">
        <v>11000</v>
      </c>
      <c r="AY224" s="6">
        <v>4400</v>
      </c>
      <c r="AZ224">
        <v>0</v>
      </c>
      <c r="BA224">
        <v>0</v>
      </c>
      <c r="BB224" s="6">
        <v>17165.169999999998</v>
      </c>
      <c r="BC224">
        <v>0</v>
      </c>
      <c r="BD224">
        <v>0</v>
      </c>
      <c r="BE224">
        <v>0</v>
      </c>
      <c r="BF224">
        <v>0</v>
      </c>
      <c r="BG224">
        <v>108.18</v>
      </c>
      <c r="BH224">
        <v>0</v>
      </c>
      <c r="BI224">
        <f t="shared" si="9"/>
        <v>108.18</v>
      </c>
      <c r="BJ224">
        <f t="shared" si="10"/>
        <v>3357</v>
      </c>
      <c r="BK224">
        <f>_xlfn.IFNA(VLOOKUP(A:A,'11月奖金'!A:Q,17,0),0)</f>
        <v>5700</v>
      </c>
      <c r="BL224">
        <f t="shared" si="11"/>
        <v>9057</v>
      </c>
    </row>
    <row r="225" spans="1:64" x14ac:dyDescent="0.2">
      <c r="A225">
        <v>9000393</v>
      </c>
      <c r="B225" t="s">
        <v>697</v>
      </c>
      <c r="C225" t="s">
        <v>698</v>
      </c>
      <c r="D225" t="s">
        <v>699</v>
      </c>
      <c r="E225" t="s">
        <v>122</v>
      </c>
      <c r="F225" t="s">
        <v>125</v>
      </c>
      <c r="G225">
        <v>0</v>
      </c>
      <c r="H225">
        <v>0</v>
      </c>
      <c r="I225">
        <v>5.9</v>
      </c>
      <c r="J225">
        <v>0</v>
      </c>
      <c r="K225">
        <v>2124</v>
      </c>
      <c r="L225">
        <v>0</v>
      </c>
      <c r="M225">
        <v>49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800</v>
      </c>
      <c r="U225">
        <v>300</v>
      </c>
      <c r="V225">
        <v>300</v>
      </c>
      <c r="W225">
        <v>33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3606</v>
      </c>
      <c r="AG225">
        <v>709.46</v>
      </c>
      <c r="AH225">
        <v>26.6</v>
      </c>
      <c r="AI225">
        <v>177.37</v>
      </c>
      <c r="AJ225">
        <v>532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 s="6">
        <v>2160.5700000000002</v>
      </c>
      <c r="AS225">
        <v>3396</v>
      </c>
      <c r="AT225">
        <v>0</v>
      </c>
      <c r="AU225">
        <v>96677.759999999995</v>
      </c>
      <c r="AV225">
        <v>55000</v>
      </c>
      <c r="AW225">
        <v>11000</v>
      </c>
      <c r="AX225">
        <v>11000</v>
      </c>
      <c r="AY225" s="6">
        <v>0</v>
      </c>
      <c r="AZ225">
        <v>11000</v>
      </c>
      <c r="BA225">
        <v>0</v>
      </c>
      <c r="BB225" s="6">
        <v>17704.919999999998</v>
      </c>
      <c r="BC225">
        <v>0</v>
      </c>
      <c r="BD225">
        <v>0</v>
      </c>
      <c r="BE225">
        <v>0</v>
      </c>
      <c r="BF225">
        <v>0</v>
      </c>
      <c r="BG225">
        <v>4.55</v>
      </c>
      <c r="BH225">
        <v>0</v>
      </c>
      <c r="BI225">
        <f t="shared" si="9"/>
        <v>4.55</v>
      </c>
      <c r="BJ225">
        <f t="shared" si="10"/>
        <v>3396</v>
      </c>
      <c r="BK225">
        <f>_xlfn.IFNA(VLOOKUP(A:A,'11月奖金'!A:Q,17,0),0)</f>
        <v>5640</v>
      </c>
      <c r="BL225">
        <f t="shared" si="11"/>
        <v>9036</v>
      </c>
    </row>
    <row r="226" spans="1:64" x14ac:dyDescent="0.2">
      <c r="A226">
        <v>9000397</v>
      </c>
      <c r="B226" t="s">
        <v>700</v>
      </c>
      <c r="C226" t="s">
        <v>701</v>
      </c>
      <c r="D226" t="s">
        <v>702</v>
      </c>
      <c r="E226" t="s">
        <v>122</v>
      </c>
      <c r="F226" t="s">
        <v>125</v>
      </c>
      <c r="G226">
        <v>0</v>
      </c>
      <c r="H226">
        <v>0</v>
      </c>
      <c r="I226">
        <v>6.1</v>
      </c>
      <c r="J226">
        <v>0</v>
      </c>
      <c r="K226">
        <v>2196</v>
      </c>
      <c r="L226">
        <v>0</v>
      </c>
      <c r="M226">
        <v>24</v>
      </c>
      <c r="N226">
        <v>72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800</v>
      </c>
      <c r="U226">
        <v>300</v>
      </c>
      <c r="V226">
        <v>300</v>
      </c>
      <c r="W226">
        <v>33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3725</v>
      </c>
      <c r="AG226">
        <v>723.43</v>
      </c>
      <c r="AH226">
        <v>27.13</v>
      </c>
      <c r="AI226">
        <v>180.86</v>
      </c>
      <c r="AJ226">
        <v>543</v>
      </c>
      <c r="AK226">
        <v>0</v>
      </c>
      <c r="AL226">
        <v>0</v>
      </c>
      <c r="AM226">
        <v>0</v>
      </c>
      <c r="AN226">
        <v>0</v>
      </c>
      <c r="AO226">
        <v>2</v>
      </c>
      <c r="AP226">
        <v>9</v>
      </c>
      <c r="AQ226">
        <v>0</v>
      </c>
      <c r="AR226" s="6">
        <v>2248.58</v>
      </c>
      <c r="AS226">
        <v>3513</v>
      </c>
      <c r="AT226">
        <v>0</v>
      </c>
      <c r="AU226">
        <v>96121.49</v>
      </c>
      <c r="AV226">
        <v>55000</v>
      </c>
      <c r="AW226">
        <v>11000</v>
      </c>
      <c r="AX226">
        <v>11000</v>
      </c>
      <c r="AY226" s="6">
        <v>0</v>
      </c>
      <c r="AZ226">
        <v>11000</v>
      </c>
      <c r="BA226">
        <v>0</v>
      </c>
      <c r="BB226" s="6">
        <v>13939.48</v>
      </c>
      <c r="BC226">
        <v>0</v>
      </c>
      <c r="BD226">
        <v>0</v>
      </c>
      <c r="BE226">
        <v>0</v>
      </c>
      <c r="BF226">
        <v>0</v>
      </c>
      <c r="BG226">
        <v>57.53</v>
      </c>
      <c r="BH226">
        <v>0</v>
      </c>
      <c r="BI226">
        <f t="shared" si="9"/>
        <v>57.53</v>
      </c>
      <c r="BJ226">
        <f t="shared" si="10"/>
        <v>3513</v>
      </c>
      <c r="BK226">
        <f>_xlfn.IFNA(VLOOKUP(A:A,'11月奖金'!A:Q,17,0),0)</f>
        <v>5797.44</v>
      </c>
      <c r="BL226">
        <f t="shared" si="11"/>
        <v>9310.4399999999987</v>
      </c>
    </row>
    <row r="227" spans="1:64" x14ac:dyDescent="0.2">
      <c r="A227">
        <v>9000398</v>
      </c>
      <c r="B227" t="s">
        <v>703</v>
      </c>
      <c r="C227" t="s">
        <v>704</v>
      </c>
      <c r="D227" t="s">
        <v>705</v>
      </c>
      <c r="E227" t="s">
        <v>122</v>
      </c>
      <c r="F227" t="s">
        <v>105</v>
      </c>
      <c r="G227">
        <v>0</v>
      </c>
      <c r="H227">
        <v>0</v>
      </c>
      <c r="I227">
        <v>6.1</v>
      </c>
      <c r="J227">
        <v>0</v>
      </c>
      <c r="K227">
        <v>2196</v>
      </c>
      <c r="L227">
        <v>0</v>
      </c>
      <c r="M227">
        <v>12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800</v>
      </c>
      <c r="U227">
        <v>100</v>
      </c>
      <c r="V227">
        <v>300</v>
      </c>
      <c r="W227">
        <v>33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3441</v>
      </c>
      <c r="AG227">
        <v>707.35</v>
      </c>
      <c r="AH227">
        <v>26.53</v>
      </c>
      <c r="AI227">
        <v>176.84</v>
      </c>
      <c r="AJ227">
        <v>531</v>
      </c>
      <c r="AK227">
        <v>0</v>
      </c>
      <c r="AL227">
        <v>0</v>
      </c>
      <c r="AM227">
        <v>0</v>
      </c>
      <c r="AN227">
        <v>0</v>
      </c>
      <c r="AO227">
        <v>2</v>
      </c>
      <c r="AP227">
        <v>9</v>
      </c>
      <c r="AQ227">
        <v>0</v>
      </c>
      <c r="AR227" s="6">
        <v>1997.28</v>
      </c>
      <c r="AS227">
        <v>3369</v>
      </c>
      <c r="AT227">
        <v>0</v>
      </c>
      <c r="AU227">
        <v>82495.070000000007</v>
      </c>
      <c r="AV227">
        <v>55000</v>
      </c>
      <c r="AW227">
        <v>11000</v>
      </c>
      <c r="AX227">
        <v>11000</v>
      </c>
      <c r="AY227" s="6">
        <v>0</v>
      </c>
      <c r="AZ227">
        <v>11000</v>
      </c>
      <c r="BA227">
        <v>0</v>
      </c>
      <c r="BB227" s="6">
        <v>12332.29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f t="shared" si="9"/>
        <v>0</v>
      </c>
      <c r="BJ227">
        <f t="shared" si="10"/>
        <v>3369</v>
      </c>
      <c r="BK227">
        <f>_xlfn.IFNA(VLOOKUP(A:A,'11月奖金'!A:Q,17,0),0)</f>
        <v>4575</v>
      </c>
      <c r="BL227">
        <f t="shared" si="11"/>
        <v>7944</v>
      </c>
    </row>
    <row r="228" spans="1:64" x14ac:dyDescent="0.2">
      <c r="A228">
        <v>9000399</v>
      </c>
      <c r="B228" t="s">
        <v>706</v>
      </c>
      <c r="C228" t="s">
        <v>707</v>
      </c>
      <c r="D228" t="s">
        <v>708</v>
      </c>
      <c r="E228" t="s">
        <v>122</v>
      </c>
      <c r="F228" t="s">
        <v>105</v>
      </c>
      <c r="G228">
        <v>0</v>
      </c>
      <c r="H228">
        <v>0</v>
      </c>
      <c r="I228">
        <v>6.1</v>
      </c>
      <c r="J228">
        <v>0</v>
      </c>
      <c r="K228">
        <v>2196</v>
      </c>
      <c r="L228">
        <v>908.69</v>
      </c>
      <c r="M228">
        <v>24</v>
      </c>
      <c r="N228">
        <v>64</v>
      </c>
      <c r="O228">
        <v>0</v>
      </c>
      <c r="P228">
        <v>216</v>
      </c>
      <c r="Q228">
        <v>0</v>
      </c>
      <c r="R228">
        <v>0</v>
      </c>
      <c r="S228">
        <v>4.3600000000000003</v>
      </c>
      <c r="T228">
        <v>800</v>
      </c>
      <c r="U228">
        <v>100</v>
      </c>
      <c r="V228">
        <v>300</v>
      </c>
      <c r="W228">
        <v>33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4646.05</v>
      </c>
      <c r="AG228">
        <v>639.99</v>
      </c>
      <c r="AH228">
        <v>24</v>
      </c>
      <c r="AI228">
        <v>160</v>
      </c>
      <c r="AJ228">
        <v>480</v>
      </c>
      <c r="AK228">
        <v>0</v>
      </c>
      <c r="AL228">
        <v>0</v>
      </c>
      <c r="AM228">
        <v>0</v>
      </c>
      <c r="AN228">
        <v>0</v>
      </c>
      <c r="AO228">
        <v>2</v>
      </c>
      <c r="AP228">
        <v>9</v>
      </c>
      <c r="AQ228">
        <v>0</v>
      </c>
      <c r="AR228" s="6">
        <v>3340.06</v>
      </c>
      <c r="AS228">
        <v>4574.05</v>
      </c>
      <c r="AT228">
        <v>0</v>
      </c>
      <c r="AU228">
        <v>81849.63</v>
      </c>
      <c r="AV228">
        <v>55000</v>
      </c>
      <c r="AW228">
        <v>11000</v>
      </c>
      <c r="AX228">
        <v>22000</v>
      </c>
      <c r="AY228" s="6">
        <v>0</v>
      </c>
      <c r="AZ228">
        <v>11000</v>
      </c>
      <c r="BA228">
        <v>0</v>
      </c>
      <c r="BB228" s="6">
        <v>11556.55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f t="shared" si="9"/>
        <v>0</v>
      </c>
      <c r="BJ228">
        <f t="shared" si="10"/>
        <v>4574.05</v>
      </c>
      <c r="BK228">
        <f>_xlfn.IFNA(VLOOKUP(A:A,'11月奖金'!A:Q,17,0),0)</f>
        <v>4124.21</v>
      </c>
      <c r="BL228">
        <f t="shared" si="11"/>
        <v>8698.26</v>
      </c>
    </row>
    <row r="229" spans="1:64" x14ac:dyDescent="0.2">
      <c r="A229">
        <v>9000428</v>
      </c>
      <c r="B229" t="s">
        <v>709</v>
      </c>
      <c r="C229" t="s">
        <v>710</v>
      </c>
      <c r="D229" t="s">
        <v>711</v>
      </c>
      <c r="E229" t="s">
        <v>122</v>
      </c>
      <c r="F229" t="s">
        <v>105</v>
      </c>
      <c r="G229">
        <v>0</v>
      </c>
      <c r="H229">
        <v>0</v>
      </c>
      <c r="I229">
        <v>4.0999999999999996</v>
      </c>
      <c r="J229">
        <v>0</v>
      </c>
      <c r="K229">
        <v>1476</v>
      </c>
      <c r="L229">
        <v>0</v>
      </c>
      <c r="M229">
        <v>0</v>
      </c>
      <c r="N229">
        <v>0</v>
      </c>
      <c r="O229">
        <v>395.66000000000008</v>
      </c>
      <c r="P229">
        <v>0</v>
      </c>
      <c r="Q229">
        <v>0</v>
      </c>
      <c r="R229">
        <v>0</v>
      </c>
      <c r="S229">
        <v>0</v>
      </c>
      <c r="T229">
        <v>452.17</v>
      </c>
      <c r="U229">
        <v>56.530000000000008</v>
      </c>
      <c r="V229">
        <v>169.57</v>
      </c>
      <c r="W229">
        <v>18.66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2568.59</v>
      </c>
      <c r="AG229">
        <v>520.63</v>
      </c>
      <c r="AH229">
        <v>19.52</v>
      </c>
      <c r="AI229">
        <v>130.16</v>
      </c>
      <c r="AJ229">
        <v>390</v>
      </c>
      <c r="AK229">
        <v>0</v>
      </c>
      <c r="AL229">
        <v>0</v>
      </c>
      <c r="AM229">
        <v>0</v>
      </c>
      <c r="AN229">
        <v>0</v>
      </c>
      <c r="AO229">
        <v>2</v>
      </c>
      <c r="AP229">
        <v>9</v>
      </c>
      <c r="AQ229">
        <v>0</v>
      </c>
      <c r="AR229" s="6">
        <v>1506.28</v>
      </c>
      <c r="AS229">
        <v>2527.0189999999998</v>
      </c>
      <c r="AT229">
        <v>0</v>
      </c>
      <c r="AU229">
        <v>77051.998999999996</v>
      </c>
      <c r="AV229">
        <v>55000</v>
      </c>
      <c r="AW229">
        <v>0</v>
      </c>
      <c r="AX229">
        <v>0</v>
      </c>
      <c r="AY229" s="6">
        <v>0</v>
      </c>
      <c r="AZ229">
        <v>0</v>
      </c>
      <c r="BA229">
        <v>0</v>
      </c>
      <c r="BB229" s="6">
        <v>9767.2899999999991</v>
      </c>
      <c r="BC229">
        <v>12284.709000000001</v>
      </c>
      <c r="BD229">
        <v>368.54</v>
      </c>
      <c r="BE229">
        <v>0</v>
      </c>
      <c r="BF229">
        <v>368.54</v>
      </c>
      <c r="BG229">
        <v>475.03</v>
      </c>
      <c r="BH229">
        <v>0</v>
      </c>
      <c r="BI229">
        <f t="shared" si="9"/>
        <v>475.03</v>
      </c>
      <c r="BJ229">
        <f t="shared" si="10"/>
        <v>2527.0190000000002</v>
      </c>
      <c r="BK229">
        <f>_xlfn.IFNA(VLOOKUP(A:A,'11月奖金'!A:Q,17,0),0)</f>
        <v>2595</v>
      </c>
      <c r="BL229">
        <f t="shared" si="11"/>
        <v>5122.0190000000002</v>
      </c>
    </row>
    <row r="230" spans="1:64" x14ac:dyDescent="0.2">
      <c r="A230">
        <v>9000429</v>
      </c>
      <c r="B230" t="s">
        <v>712</v>
      </c>
      <c r="C230" t="s">
        <v>713</v>
      </c>
      <c r="D230" t="s">
        <v>714</v>
      </c>
      <c r="E230" t="s">
        <v>363</v>
      </c>
      <c r="F230" t="s">
        <v>105</v>
      </c>
      <c r="G230">
        <v>0</v>
      </c>
      <c r="H230">
        <v>0</v>
      </c>
      <c r="I230">
        <v>0</v>
      </c>
      <c r="J230">
        <v>4534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800</v>
      </c>
      <c r="V230">
        <v>300</v>
      </c>
      <c r="W230">
        <v>33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5667</v>
      </c>
      <c r="AG230">
        <v>1134.48</v>
      </c>
      <c r="AH230">
        <v>42.54</v>
      </c>
      <c r="AI230">
        <v>374.55</v>
      </c>
      <c r="AJ230">
        <v>1078</v>
      </c>
      <c r="AK230">
        <v>0</v>
      </c>
      <c r="AL230">
        <v>0</v>
      </c>
      <c r="AM230">
        <v>0</v>
      </c>
      <c r="AN230">
        <v>0</v>
      </c>
      <c r="AO230">
        <v>2</v>
      </c>
      <c r="AP230">
        <v>9</v>
      </c>
      <c r="AQ230">
        <v>0</v>
      </c>
      <c r="AR230" s="6">
        <v>3035.43</v>
      </c>
      <c r="AS230">
        <v>5105</v>
      </c>
      <c r="AT230">
        <v>0</v>
      </c>
      <c r="AU230">
        <v>118167.34</v>
      </c>
      <c r="AV230">
        <v>55000</v>
      </c>
      <c r="AW230">
        <v>0</v>
      </c>
      <c r="AX230">
        <v>11000</v>
      </c>
      <c r="AY230" s="6">
        <v>0</v>
      </c>
      <c r="AZ230">
        <v>0</v>
      </c>
      <c r="BA230">
        <v>0</v>
      </c>
      <c r="BB230" s="6">
        <v>28781.57</v>
      </c>
      <c r="BC230">
        <v>23385.77</v>
      </c>
      <c r="BD230">
        <v>701.57</v>
      </c>
      <c r="BE230">
        <v>0</v>
      </c>
      <c r="BF230">
        <v>701.57</v>
      </c>
      <c r="BG230">
        <v>807.31</v>
      </c>
      <c r="BH230">
        <v>0</v>
      </c>
      <c r="BI230">
        <f t="shared" si="9"/>
        <v>807.31</v>
      </c>
      <c r="BJ230">
        <f t="shared" si="10"/>
        <v>5105</v>
      </c>
      <c r="BK230">
        <f>_xlfn.IFNA(VLOOKUP(A:A,'11月奖金'!A:Q,17,0),0)</f>
        <v>7202.23</v>
      </c>
      <c r="BL230">
        <f t="shared" si="11"/>
        <v>12307.23</v>
      </c>
    </row>
    <row r="231" spans="1:64" x14ac:dyDescent="0.2">
      <c r="A231">
        <v>9000431</v>
      </c>
      <c r="B231" t="s">
        <v>715</v>
      </c>
      <c r="C231" t="s">
        <v>716</v>
      </c>
      <c r="D231" t="s">
        <v>717</v>
      </c>
      <c r="E231" t="s">
        <v>363</v>
      </c>
      <c r="F231" t="s">
        <v>125</v>
      </c>
      <c r="G231">
        <v>0</v>
      </c>
      <c r="H231">
        <v>0</v>
      </c>
      <c r="I231">
        <v>6.7</v>
      </c>
      <c r="J231">
        <v>0</v>
      </c>
      <c r="K231">
        <v>2412</v>
      </c>
      <c r="L231">
        <v>0</v>
      </c>
      <c r="M231">
        <v>76</v>
      </c>
      <c r="N231">
        <v>80</v>
      </c>
      <c r="O231">
        <v>0</v>
      </c>
      <c r="P231">
        <v>0</v>
      </c>
      <c r="Q231">
        <v>0</v>
      </c>
      <c r="R231">
        <v>7</v>
      </c>
      <c r="S231">
        <v>4.63</v>
      </c>
      <c r="T231">
        <v>800</v>
      </c>
      <c r="U231">
        <v>300</v>
      </c>
      <c r="V231">
        <v>300</v>
      </c>
      <c r="W231">
        <v>33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4012.63</v>
      </c>
      <c r="AG231">
        <v>799.42</v>
      </c>
      <c r="AH231">
        <v>29.98</v>
      </c>
      <c r="AI231">
        <v>199.85</v>
      </c>
      <c r="AJ231">
        <v>600</v>
      </c>
      <c r="AK231">
        <v>0</v>
      </c>
      <c r="AL231">
        <v>0</v>
      </c>
      <c r="AM231">
        <v>0</v>
      </c>
      <c r="AN231">
        <v>0</v>
      </c>
      <c r="AO231">
        <v>2</v>
      </c>
      <c r="AP231">
        <v>9</v>
      </c>
      <c r="AQ231">
        <v>0</v>
      </c>
      <c r="AR231" s="6">
        <v>2381.38</v>
      </c>
      <c r="AS231">
        <v>3830.63</v>
      </c>
      <c r="AT231">
        <v>30</v>
      </c>
      <c r="AU231">
        <v>116319.25</v>
      </c>
      <c r="AV231">
        <v>55000</v>
      </c>
      <c r="AW231">
        <v>0</v>
      </c>
      <c r="AX231">
        <v>11000</v>
      </c>
      <c r="AY231" s="6">
        <v>0</v>
      </c>
      <c r="AZ231">
        <v>0</v>
      </c>
      <c r="BA231">
        <v>0</v>
      </c>
      <c r="BB231" s="6">
        <v>16213.31</v>
      </c>
      <c r="BC231">
        <v>34105.94</v>
      </c>
      <c r="BD231">
        <v>1023.18</v>
      </c>
      <c r="BE231">
        <v>0</v>
      </c>
      <c r="BF231">
        <v>1023.18</v>
      </c>
      <c r="BG231">
        <v>1270.46</v>
      </c>
      <c r="BH231">
        <v>0</v>
      </c>
      <c r="BI231">
        <f t="shared" si="9"/>
        <v>1270.46</v>
      </c>
      <c r="BJ231">
        <f t="shared" si="10"/>
        <v>3830.63</v>
      </c>
      <c r="BK231">
        <f>_xlfn.IFNA(VLOOKUP(A:A,'11月奖金'!A:Q,17,0),0)</f>
        <v>7623.72</v>
      </c>
      <c r="BL231">
        <f t="shared" si="11"/>
        <v>11454.35</v>
      </c>
    </row>
    <row r="232" spans="1:64" x14ac:dyDescent="0.2">
      <c r="A232">
        <v>9000432</v>
      </c>
      <c r="B232" t="s">
        <v>718</v>
      </c>
      <c r="C232" t="s">
        <v>719</v>
      </c>
      <c r="D232" t="s">
        <v>720</v>
      </c>
      <c r="E232" t="s">
        <v>363</v>
      </c>
      <c r="F232" t="s">
        <v>125</v>
      </c>
      <c r="G232">
        <v>0</v>
      </c>
      <c r="H232">
        <v>0</v>
      </c>
      <c r="I232">
        <v>6.9</v>
      </c>
      <c r="J232">
        <v>0</v>
      </c>
      <c r="K232">
        <v>2484</v>
      </c>
      <c r="L232">
        <v>0</v>
      </c>
      <c r="M232">
        <v>231</v>
      </c>
      <c r="N232">
        <v>136</v>
      </c>
      <c r="O232">
        <v>0</v>
      </c>
      <c r="P232">
        <v>0</v>
      </c>
      <c r="Q232">
        <v>0</v>
      </c>
      <c r="R232">
        <v>0</v>
      </c>
      <c r="S232">
        <v>5.44</v>
      </c>
      <c r="T232">
        <v>800</v>
      </c>
      <c r="U232">
        <v>300</v>
      </c>
      <c r="V232">
        <v>300</v>
      </c>
      <c r="W232">
        <v>33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4289.4400000000014</v>
      </c>
      <c r="AG232">
        <v>992.15</v>
      </c>
      <c r="AH232">
        <v>37.21</v>
      </c>
      <c r="AI232">
        <v>248.04</v>
      </c>
      <c r="AJ232">
        <v>744</v>
      </c>
      <c r="AK232">
        <v>0</v>
      </c>
      <c r="AL232">
        <v>0</v>
      </c>
      <c r="AM232">
        <v>0</v>
      </c>
      <c r="AN232">
        <v>0</v>
      </c>
      <c r="AO232">
        <v>2</v>
      </c>
      <c r="AP232">
        <v>9</v>
      </c>
      <c r="AQ232">
        <v>0</v>
      </c>
      <c r="AR232" s="6">
        <v>2266.04</v>
      </c>
      <c r="AS232">
        <v>4077.440000000001</v>
      </c>
      <c r="AT232">
        <v>0</v>
      </c>
      <c r="AU232">
        <v>120526.68</v>
      </c>
      <c r="AV232">
        <v>55000</v>
      </c>
      <c r="AW232">
        <v>0</v>
      </c>
      <c r="AX232">
        <v>11000</v>
      </c>
      <c r="AY232" s="6">
        <v>0</v>
      </c>
      <c r="AZ232">
        <v>0</v>
      </c>
      <c r="BA232">
        <v>0</v>
      </c>
      <c r="BB232" s="6">
        <v>20401.099999999999</v>
      </c>
      <c r="BC232">
        <v>34125.58</v>
      </c>
      <c r="BD232">
        <v>1023.77</v>
      </c>
      <c r="BE232">
        <v>0</v>
      </c>
      <c r="BF232">
        <v>1023.77</v>
      </c>
      <c r="BG232">
        <v>1286.95</v>
      </c>
      <c r="BH232">
        <v>0</v>
      </c>
      <c r="BI232">
        <f t="shared" si="9"/>
        <v>1286.95</v>
      </c>
      <c r="BJ232">
        <f t="shared" si="10"/>
        <v>4077.4400000000014</v>
      </c>
      <c r="BK232">
        <f>_xlfn.IFNA(VLOOKUP(A:A,'11月奖金'!A:Q,17,0),0)</f>
        <v>7623.72</v>
      </c>
      <c r="BL232">
        <f t="shared" si="11"/>
        <v>11701.160000000002</v>
      </c>
    </row>
    <row r="233" spans="1:64" x14ac:dyDescent="0.2">
      <c r="A233">
        <v>9000433</v>
      </c>
      <c r="B233" t="s">
        <v>721</v>
      </c>
      <c r="C233" t="s">
        <v>722</v>
      </c>
      <c r="D233" t="s">
        <v>723</v>
      </c>
      <c r="E233" t="s">
        <v>363</v>
      </c>
      <c r="F233" t="s">
        <v>125</v>
      </c>
      <c r="G233">
        <v>0</v>
      </c>
      <c r="H233">
        <v>0</v>
      </c>
      <c r="I233">
        <v>6.7</v>
      </c>
      <c r="J233">
        <v>0</v>
      </c>
      <c r="K233">
        <v>2412</v>
      </c>
      <c r="L233">
        <v>0</v>
      </c>
      <c r="M233">
        <v>12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800</v>
      </c>
      <c r="U233">
        <v>300</v>
      </c>
      <c r="V233">
        <v>300</v>
      </c>
      <c r="W233">
        <v>33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3857</v>
      </c>
      <c r="AG233">
        <v>950.22</v>
      </c>
      <c r="AH233">
        <v>35.630000000000003</v>
      </c>
      <c r="AI233">
        <v>237.55</v>
      </c>
      <c r="AJ233">
        <v>713</v>
      </c>
      <c r="AK233">
        <v>0</v>
      </c>
      <c r="AL233">
        <v>0</v>
      </c>
      <c r="AM233">
        <v>0</v>
      </c>
      <c r="AN233">
        <v>0</v>
      </c>
      <c r="AO233">
        <v>2</v>
      </c>
      <c r="AP233">
        <v>9</v>
      </c>
      <c r="AQ233">
        <v>0</v>
      </c>
      <c r="AR233" s="6">
        <v>1918.6</v>
      </c>
      <c r="AS233">
        <v>3645</v>
      </c>
      <c r="AT233">
        <v>0</v>
      </c>
      <c r="AU233">
        <v>116035.05</v>
      </c>
      <c r="AV233">
        <v>55000</v>
      </c>
      <c r="AW233">
        <v>11000</v>
      </c>
      <c r="AX233">
        <v>11000</v>
      </c>
      <c r="AY233" s="6">
        <v>0</v>
      </c>
      <c r="AZ233">
        <v>0</v>
      </c>
      <c r="BA233">
        <v>0</v>
      </c>
      <c r="BB233" s="6">
        <v>18098.28</v>
      </c>
      <c r="BC233">
        <v>20936.77</v>
      </c>
      <c r="BD233">
        <v>628.1</v>
      </c>
      <c r="BE233">
        <v>0</v>
      </c>
      <c r="BF233">
        <v>628.1</v>
      </c>
      <c r="BG233">
        <v>786.85</v>
      </c>
      <c r="BH233">
        <v>0</v>
      </c>
      <c r="BI233">
        <f t="shared" si="9"/>
        <v>786.85</v>
      </c>
      <c r="BJ233">
        <f t="shared" si="10"/>
        <v>3645</v>
      </c>
      <c r="BK233">
        <f>_xlfn.IFNA(VLOOKUP(A:A,'11月奖金'!A:Q,17,0),0)</f>
        <v>7623.72</v>
      </c>
      <c r="BL233">
        <f t="shared" si="11"/>
        <v>11268.720000000001</v>
      </c>
    </row>
    <row r="234" spans="1:64" x14ac:dyDescent="0.2">
      <c r="A234">
        <v>9000434</v>
      </c>
      <c r="B234" t="s">
        <v>724</v>
      </c>
      <c r="C234" t="s">
        <v>725</v>
      </c>
      <c r="D234" t="s">
        <v>726</v>
      </c>
      <c r="E234" t="s">
        <v>363</v>
      </c>
      <c r="F234" t="s">
        <v>125</v>
      </c>
      <c r="G234">
        <v>0</v>
      </c>
      <c r="H234">
        <v>0</v>
      </c>
      <c r="I234">
        <v>6.5</v>
      </c>
      <c r="J234">
        <v>0</v>
      </c>
      <c r="K234">
        <v>2340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800</v>
      </c>
      <c r="U234">
        <v>300</v>
      </c>
      <c r="V234">
        <v>300</v>
      </c>
      <c r="W234">
        <v>33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3773</v>
      </c>
      <c r="AG234">
        <v>842.66</v>
      </c>
      <c r="AH234">
        <v>31.6</v>
      </c>
      <c r="AI234">
        <v>210.67</v>
      </c>
      <c r="AJ234">
        <v>632</v>
      </c>
      <c r="AK234">
        <v>0</v>
      </c>
      <c r="AL234">
        <v>0</v>
      </c>
      <c r="AM234">
        <v>0</v>
      </c>
      <c r="AN234">
        <v>0</v>
      </c>
      <c r="AO234">
        <v>2</v>
      </c>
      <c r="AP234">
        <v>9</v>
      </c>
      <c r="AQ234">
        <v>0</v>
      </c>
      <c r="AR234" s="6">
        <v>2054.0700000000002</v>
      </c>
      <c r="AS234">
        <v>3561</v>
      </c>
      <c r="AT234">
        <v>0</v>
      </c>
      <c r="AU234">
        <v>114346.25</v>
      </c>
      <c r="AV234">
        <v>55000</v>
      </c>
      <c r="AW234">
        <v>11000</v>
      </c>
      <c r="AX234">
        <v>0</v>
      </c>
      <c r="AY234" s="6">
        <v>4400</v>
      </c>
      <c r="AZ234">
        <v>11000</v>
      </c>
      <c r="BA234">
        <v>0</v>
      </c>
      <c r="BB234" s="6">
        <v>16263.63</v>
      </c>
      <c r="BC234">
        <v>16682.62</v>
      </c>
      <c r="BD234">
        <v>500.48</v>
      </c>
      <c r="BE234">
        <v>0</v>
      </c>
      <c r="BF234">
        <v>500.48</v>
      </c>
      <c r="BG234">
        <v>667.16000000000008</v>
      </c>
      <c r="BH234">
        <v>0</v>
      </c>
      <c r="BI234">
        <f t="shared" si="9"/>
        <v>667.16000000000008</v>
      </c>
      <c r="BJ234">
        <f t="shared" si="10"/>
        <v>3561</v>
      </c>
      <c r="BK234">
        <f>_xlfn.IFNA(VLOOKUP(A:A,'11月奖金'!A:Q,17,0),0)</f>
        <v>7623.72</v>
      </c>
      <c r="BL234">
        <f t="shared" si="11"/>
        <v>11184.720000000001</v>
      </c>
    </row>
    <row r="235" spans="1:64" x14ac:dyDescent="0.2">
      <c r="A235">
        <v>9000435</v>
      </c>
      <c r="B235" t="s">
        <v>727</v>
      </c>
      <c r="C235" t="s">
        <v>728</v>
      </c>
      <c r="D235" t="s">
        <v>729</v>
      </c>
      <c r="E235" t="s">
        <v>363</v>
      </c>
      <c r="F235" t="s">
        <v>105</v>
      </c>
      <c r="G235">
        <v>0</v>
      </c>
      <c r="H235">
        <v>0</v>
      </c>
      <c r="I235">
        <v>5.0999999999999996</v>
      </c>
      <c r="J235">
        <v>0</v>
      </c>
      <c r="K235">
        <v>1836</v>
      </c>
      <c r="L235">
        <v>0</v>
      </c>
      <c r="M235">
        <v>90</v>
      </c>
      <c r="N235">
        <v>112</v>
      </c>
      <c r="O235">
        <v>0</v>
      </c>
      <c r="P235">
        <v>0</v>
      </c>
      <c r="Q235">
        <v>0</v>
      </c>
      <c r="R235">
        <v>7</v>
      </c>
      <c r="S235">
        <v>4.1399999999999997</v>
      </c>
      <c r="T235">
        <v>800</v>
      </c>
      <c r="U235">
        <v>100</v>
      </c>
      <c r="V235">
        <v>300</v>
      </c>
      <c r="W235">
        <v>33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3282.14</v>
      </c>
      <c r="AG235">
        <v>376.48</v>
      </c>
      <c r="AH235">
        <v>14.12</v>
      </c>
      <c r="AI235">
        <v>104.32</v>
      </c>
      <c r="AJ235">
        <v>282</v>
      </c>
      <c r="AK235">
        <v>0</v>
      </c>
      <c r="AL235">
        <v>0</v>
      </c>
      <c r="AM235">
        <v>0</v>
      </c>
      <c r="AN235">
        <v>0</v>
      </c>
      <c r="AO235">
        <v>2</v>
      </c>
      <c r="AP235">
        <v>9</v>
      </c>
      <c r="AQ235">
        <v>0</v>
      </c>
      <c r="AR235" s="6">
        <v>2503.2199999999998</v>
      </c>
      <c r="AS235">
        <v>3240.14</v>
      </c>
      <c r="AT235">
        <v>30</v>
      </c>
      <c r="AU235">
        <v>67963.12000000001</v>
      </c>
      <c r="AV235">
        <v>55000</v>
      </c>
      <c r="AW235">
        <v>0</v>
      </c>
      <c r="AX235">
        <v>11000</v>
      </c>
      <c r="AY235" s="6">
        <v>0</v>
      </c>
      <c r="AZ235">
        <v>0</v>
      </c>
      <c r="BA235">
        <v>0</v>
      </c>
      <c r="BB235" s="6">
        <v>8027.3999999999987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f t="shared" si="9"/>
        <v>0</v>
      </c>
      <c r="BJ235">
        <f t="shared" si="10"/>
        <v>3240.14</v>
      </c>
      <c r="BK235">
        <f>_xlfn.IFNA(VLOOKUP(A:A,'11月奖金'!A:Q,17,0),0)</f>
        <v>3642.44</v>
      </c>
      <c r="BL235">
        <f t="shared" si="11"/>
        <v>6882.58</v>
      </c>
    </row>
    <row r="236" spans="1:64" x14ac:dyDescent="0.2">
      <c r="A236">
        <v>9000437</v>
      </c>
      <c r="B236" t="s">
        <v>730</v>
      </c>
      <c r="C236" t="s">
        <v>731</v>
      </c>
      <c r="D236" t="s">
        <v>732</v>
      </c>
      <c r="E236" t="s">
        <v>109</v>
      </c>
      <c r="F236" t="s">
        <v>125</v>
      </c>
      <c r="G236">
        <v>0</v>
      </c>
      <c r="H236">
        <v>0</v>
      </c>
      <c r="I236">
        <v>6.7</v>
      </c>
      <c r="J236">
        <v>0</v>
      </c>
      <c r="K236">
        <v>2412</v>
      </c>
      <c r="L236">
        <v>0</v>
      </c>
      <c r="M236">
        <v>119</v>
      </c>
      <c r="N236">
        <v>96</v>
      </c>
      <c r="O236">
        <v>0</v>
      </c>
      <c r="P236">
        <v>0</v>
      </c>
      <c r="Q236">
        <v>0</v>
      </c>
      <c r="R236">
        <v>0</v>
      </c>
      <c r="S236">
        <v>4.62</v>
      </c>
      <c r="T236">
        <v>800</v>
      </c>
      <c r="U236">
        <v>300</v>
      </c>
      <c r="V236">
        <v>300</v>
      </c>
      <c r="W236">
        <v>33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4064.62</v>
      </c>
      <c r="AG236">
        <v>775.22</v>
      </c>
      <c r="AH236">
        <v>29.07</v>
      </c>
      <c r="AI236">
        <v>193.81</v>
      </c>
      <c r="AJ236">
        <v>581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9</v>
      </c>
      <c r="AQ236">
        <v>0</v>
      </c>
      <c r="AR236" s="6">
        <v>2483.52</v>
      </c>
      <c r="AS236">
        <v>3852.62</v>
      </c>
      <c r="AT236">
        <v>0</v>
      </c>
      <c r="AU236">
        <v>126240.19</v>
      </c>
      <c r="AV236">
        <v>55000</v>
      </c>
      <c r="AW236">
        <v>11000</v>
      </c>
      <c r="AX236">
        <v>11000</v>
      </c>
      <c r="AY236" s="6">
        <v>0</v>
      </c>
      <c r="AZ236">
        <v>0</v>
      </c>
      <c r="BA236">
        <v>0</v>
      </c>
      <c r="BB236" s="6">
        <v>18361.43</v>
      </c>
      <c r="BC236">
        <v>30878.759999999991</v>
      </c>
      <c r="BD236">
        <v>926.36</v>
      </c>
      <c r="BE236">
        <v>0</v>
      </c>
      <c r="BF236">
        <v>926.36</v>
      </c>
      <c r="BG236">
        <v>1068.1600000000001</v>
      </c>
      <c r="BH236">
        <v>0</v>
      </c>
      <c r="BI236">
        <f t="shared" si="9"/>
        <v>1068.1600000000001</v>
      </c>
      <c r="BJ236">
        <f t="shared" si="10"/>
        <v>3852.62</v>
      </c>
      <c r="BK236">
        <f>_xlfn.IFNA(VLOOKUP(A:A,'11月奖金'!A:Q,17,0),0)</f>
        <v>7564.37</v>
      </c>
      <c r="BL236">
        <f t="shared" si="11"/>
        <v>11416.99</v>
      </c>
    </row>
    <row r="237" spans="1:64" x14ac:dyDescent="0.2">
      <c r="A237">
        <v>9000439</v>
      </c>
      <c r="B237" t="s">
        <v>733</v>
      </c>
      <c r="C237" t="s">
        <v>734</v>
      </c>
      <c r="D237" t="s">
        <v>8440</v>
      </c>
      <c r="E237" t="s">
        <v>109</v>
      </c>
      <c r="F237" t="s">
        <v>125</v>
      </c>
      <c r="G237">
        <v>0</v>
      </c>
      <c r="H237">
        <v>0</v>
      </c>
      <c r="I237">
        <v>6.7</v>
      </c>
      <c r="J237">
        <v>0</v>
      </c>
      <c r="K237">
        <v>2412</v>
      </c>
      <c r="L237">
        <v>0</v>
      </c>
      <c r="M237">
        <v>134</v>
      </c>
      <c r="N237">
        <v>96</v>
      </c>
      <c r="O237">
        <v>0</v>
      </c>
      <c r="P237">
        <v>0</v>
      </c>
      <c r="Q237">
        <v>0</v>
      </c>
      <c r="R237">
        <v>7</v>
      </c>
      <c r="S237">
        <v>5.92</v>
      </c>
      <c r="T237">
        <v>800</v>
      </c>
      <c r="U237">
        <v>300</v>
      </c>
      <c r="V237">
        <v>300</v>
      </c>
      <c r="W237">
        <v>33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4087.92</v>
      </c>
      <c r="AG237">
        <v>779.84</v>
      </c>
      <c r="AH237">
        <v>29.24</v>
      </c>
      <c r="AI237">
        <v>194.96</v>
      </c>
      <c r="AJ237">
        <v>585</v>
      </c>
      <c r="AK237">
        <v>0</v>
      </c>
      <c r="AL237">
        <v>0</v>
      </c>
      <c r="AM237">
        <v>0</v>
      </c>
      <c r="AN237">
        <v>0</v>
      </c>
      <c r="AO237">
        <v>2</v>
      </c>
      <c r="AP237">
        <v>9</v>
      </c>
      <c r="AQ237">
        <v>0</v>
      </c>
      <c r="AR237" s="6">
        <v>2496.88</v>
      </c>
      <c r="AS237">
        <v>3905.92</v>
      </c>
      <c r="AT237">
        <v>30</v>
      </c>
      <c r="AU237">
        <v>117116.88</v>
      </c>
      <c r="AV237">
        <v>55000</v>
      </c>
      <c r="AW237">
        <v>0</v>
      </c>
      <c r="AX237">
        <v>5500</v>
      </c>
      <c r="AY237" s="6">
        <v>0</v>
      </c>
      <c r="AZ237">
        <v>11000</v>
      </c>
      <c r="BA237">
        <v>0</v>
      </c>
      <c r="BB237" s="6">
        <v>17176.79</v>
      </c>
      <c r="BC237">
        <v>28440.09</v>
      </c>
      <c r="BD237">
        <v>853.2</v>
      </c>
      <c r="BE237">
        <v>0</v>
      </c>
      <c r="BF237">
        <v>853.2</v>
      </c>
      <c r="BG237">
        <v>978.7</v>
      </c>
      <c r="BH237">
        <v>0</v>
      </c>
      <c r="BI237">
        <f t="shared" si="9"/>
        <v>978.7</v>
      </c>
      <c r="BJ237">
        <f t="shared" si="10"/>
        <v>3905.92</v>
      </c>
      <c r="BK237">
        <f>_xlfn.IFNA(VLOOKUP(A:A,'11月奖金'!A:Q,17,0),0)</f>
        <v>7640.82</v>
      </c>
      <c r="BL237">
        <f t="shared" si="11"/>
        <v>11546.74</v>
      </c>
    </row>
    <row r="238" spans="1:64" x14ac:dyDescent="0.2">
      <c r="A238">
        <v>9000440</v>
      </c>
      <c r="B238" t="s">
        <v>735</v>
      </c>
      <c r="C238" t="s">
        <v>736</v>
      </c>
      <c r="D238" t="s">
        <v>737</v>
      </c>
      <c r="E238" t="s">
        <v>109</v>
      </c>
      <c r="F238" t="s">
        <v>125</v>
      </c>
      <c r="G238">
        <v>0</v>
      </c>
      <c r="H238">
        <v>0</v>
      </c>
      <c r="I238">
        <v>6.7</v>
      </c>
      <c r="J238">
        <v>0</v>
      </c>
      <c r="K238">
        <v>2412</v>
      </c>
      <c r="L238">
        <v>0</v>
      </c>
      <c r="M238">
        <v>24</v>
      </c>
      <c r="N238">
        <v>64</v>
      </c>
      <c r="O238">
        <v>0</v>
      </c>
      <c r="P238">
        <v>0</v>
      </c>
      <c r="Q238">
        <v>0</v>
      </c>
      <c r="R238">
        <v>0</v>
      </c>
      <c r="S238">
        <v>4.63</v>
      </c>
      <c r="T238">
        <v>800</v>
      </c>
      <c r="U238">
        <v>300</v>
      </c>
      <c r="V238">
        <v>300</v>
      </c>
      <c r="W238">
        <v>33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3937.63</v>
      </c>
      <c r="AG238">
        <v>775.5</v>
      </c>
      <c r="AH238">
        <v>29.08</v>
      </c>
      <c r="AI238">
        <v>193.87</v>
      </c>
      <c r="AJ238">
        <v>582</v>
      </c>
      <c r="AK238">
        <v>0</v>
      </c>
      <c r="AL238">
        <v>0</v>
      </c>
      <c r="AM238">
        <v>0</v>
      </c>
      <c r="AN238">
        <v>0</v>
      </c>
      <c r="AO238">
        <v>2</v>
      </c>
      <c r="AP238">
        <v>9</v>
      </c>
      <c r="AQ238">
        <v>0</v>
      </c>
      <c r="AR238" s="6">
        <v>2355.1799999999998</v>
      </c>
      <c r="AS238">
        <v>3725.63</v>
      </c>
      <c r="AT238">
        <v>0</v>
      </c>
      <c r="AU238">
        <v>115506.76</v>
      </c>
      <c r="AV238">
        <v>55000</v>
      </c>
      <c r="AW238">
        <v>11000</v>
      </c>
      <c r="AX238">
        <v>11000</v>
      </c>
      <c r="AY238" s="6">
        <v>0</v>
      </c>
      <c r="AZ238">
        <v>11000</v>
      </c>
      <c r="BA238">
        <v>0</v>
      </c>
      <c r="BB238" s="6">
        <v>19713.13</v>
      </c>
      <c r="BC238">
        <v>7793.6300000000047</v>
      </c>
      <c r="BD238">
        <v>233.81</v>
      </c>
      <c r="BE238">
        <v>0</v>
      </c>
      <c r="BF238">
        <v>233.81</v>
      </c>
      <c r="BG238">
        <v>409.45</v>
      </c>
      <c r="BH238">
        <v>0</v>
      </c>
      <c r="BI238">
        <f t="shared" si="9"/>
        <v>409.45</v>
      </c>
      <c r="BJ238">
        <f t="shared" si="10"/>
        <v>3725.63</v>
      </c>
      <c r="BK238">
        <f>_xlfn.IFNA(VLOOKUP(A:A,'11月奖金'!A:Q,17,0),0)</f>
        <v>7640.82</v>
      </c>
      <c r="BL238">
        <f t="shared" si="11"/>
        <v>11366.45</v>
      </c>
    </row>
    <row r="239" spans="1:64" x14ac:dyDescent="0.2">
      <c r="A239">
        <v>9000441</v>
      </c>
      <c r="B239" t="s">
        <v>738</v>
      </c>
      <c r="C239" t="s">
        <v>739</v>
      </c>
      <c r="D239" t="s">
        <v>740</v>
      </c>
      <c r="E239" t="s">
        <v>109</v>
      </c>
      <c r="F239" t="s">
        <v>125</v>
      </c>
      <c r="G239">
        <v>0</v>
      </c>
      <c r="H239">
        <v>0</v>
      </c>
      <c r="I239">
        <v>6.3</v>
      </c>
      <c r="J239">
        <v>0</v>
      </c>
      <c r="K239">
        <v>2268</v>
      </c>
      <c r="L239">
        <v>0</v>
      </c>
      <c r="M239">
        <v>181</v>
      </c>
      <c r="N239">
        <v>112</v>
      </c>
      <c r="O239">
        <v>0</v>
      </c>
      <c r="P239">
        <v>0</v>
      </c>
      <c r="Q239">
        <v>0</v>
      </c>
      <c r="R239">
        <v>0</v>
      </c>
      <c r="S239">
        <v>4.62</v>
      </c>
      <c r="T239">
        <v>800</v>
      </c>
      <c r="U239">
        <v>300</v>
      </c>
      <c r="V239">
        <v>300</v>
      </c>
      <c r="W239">
        <v>33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3998.62</v>
      </c>
      <c r="AG239">
        <v>792.41</v>
      </c>
      <c r="AH239">
        <v>29.72</v>
      </c>
      <c r="AI239">
        <v>198.1</v>
      </c>
      <c r="AJ239">
        <v>594</v>
      </c>
      <c r="AK239">
        <v>0</v>
      </c>
      <c r="AL239">
        <v>0</v>
      </c>
      <c r="AM239">
        <v>0</v>
      </c>
      <c r="AN239">
        <v>0</v>
      </c>
      <c r="AO239">
        <v>2</v>
      </c>
      <c r="AP239">
        <v>9</v>
      </c>
      <c r="AQ239">
        <v>0</v>
      </c>
      <c r="AR239" s="6">
        <v>2382.39</v>
      </c>
      <c r="AS239">
        <v>3786.62</v>
      </c>
      <c r="AT239">
        <v>0</v>
      </c>
      <c r="AU239">
        <v>104288.08</v>
      </c>
      <c r="AV239">
        <v>55000</v>
      </c>
      <c r="AW239">
        <v>0</v>
      </c>
      <c r="AX239">
        <v>11000</v>
      </c>
      <c r="AY239" s="6">
        <v>0</v>
      </c>
      <c r="AZ239">
        <v>0</v>
      </c>
      <c r="BA239">
        <v>0</v>
      </c>
      <c r="BB239" s="6">
        <v>18190.93</v>
      </c>
      <c r="BC239">
        <v>20097.150000000001</v>
      </c>
      <c r="BD239">
        <v>602.91</v>
      </c>
      <c r="BE239">
        <v>0</v>
      </c>
      <c r="BF239">
        <v>602.91</v>
      </c>
      <c r="BG239">
        <v>717.74</v>
      </c>
      <c r="BH239">
        <v>0</v>
      </c>
      <c r="BI239">
        <f t="shared" si="9"/>
        <v>717.74</v>
      </c>
      <c r="BJ239">
        <f t="shared" si="10"/>
        <v>3786.62</v>
      </c>
      <c r="BK239">
        <f>_xlfn.IFNA(VLOOKUP(A:A,'11月奖金'!A:Q,17,0),0)</f>
        <v>6112.66</v>
      </c>
      <c r="BL239">
        <f t="shared" si="11"/>
        <v>9899.2799999999988</v>
      </c>
    </row>
    <row r="240" spans="1:64" x14ac:dyDescent="0.2">
      <c r="A240">
        <v>9000442</v>
      </c>
      <c r="B240" t="s">
        <v>741</v>
      </c>
      <c r="C240" t="s">
        <v>742</v>
      </c>
      <c r="D240" t="s">
        <v>743</v>
      </c>
      <c r="E240" t="s">
        <v>109</v>
      </c>
      <c r="F240" t="s">
        <v>125</v>
      </c>
      <c r="G240">
        <v>0</v>
      </c>
      <c r="H240">
        <v>0</v>
      </c>
      <c r="I240">
        <v>7.1</v>
      </c>
      <c r="J240">
        <v>0</v>
      </c>
      <c r="K240">
        <v>2556</v>
      </c>
      <c r="L240">
        <v>0</v>
      </c>
      <c r="M240">
        <v>248</v>
      </c>
      <c r="N240">
        <v>112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800</v>
      </c>
      <c r="U240">
        <v>300</v>
      </c>
      <c r="V240">
        <v>300</v>
      </c>
      <c r="W240">
        <v>33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4349</v>
      </c>
      <c r="AG240">
        <v>952.08</v>
      </c>
      <c r="AH240">
        <v>35.700000000000003</v>
      </c>
      <c r="AI240">
        <v>238.02</v>
      </c>
      <c r="AJ240">
        <v>714</v>
      </c>
      <c r="AK240">
        <v>0</v>
      </c>
      <c r="AL240">
        <v>0</v>
      </c>
      <c r="AM240">
        <v>0</v>
      </c>
      <c r="AN240">
        <v>0</v>
      </c>
      <c r="AO240">
        <v>2</v>
      </c>
      <c r="AP240">
        <v>9</v>
      </c>
      <c r="AQ240">
        <v>0</v>
      </c>
      <c r="AR240" s="6">
        <v>2407.1999999999998</v>
      </c>
      <c r="AS240">
        <v>4137</v>
      </c>
      <c r="AT240">
        <v>0</v>
      </c>
      <c r="AU240">
        <v>122708.04</v>
      </c>
      <c r="AV240">
        <v>55000</v>
      </c>
      <c r="AW240">
        <v>0</v>
      </c>
      <c r="AX240">
        <v>11000</v>
      </c>
      <c r="AY240" s="6">
        <v>0</v>
      </c>
      <c r="AZ240">
        <v>0</v>
      </c>
      <c r="BA240">
        <v>0</v>
      </c>
      <c r="BB240" s="6">
        <v>22312.77</v>
      </c>
      <c r="BC240">
        <v>34395.26999999999</v>
      </c>
      <c r="BD240">
        <v>1031.8599999999999</v>
      </c>
      <c r="BE240">
        <v>0</v>
      </c>
      <c r="BF240">
        <v>1031.8599999999999</v>
      </c>
      <c r="BG240">
        <v>1299.81</v>
      </c>
      <c r="BH240">
        <v>0</v>
      </c>
      <c r="BI240">
        <f t="shared" si="9"/>
        <v>1299.81</v>
      </c>
      <c r="BJ240">
        <f t="shared" si="10"/>
        <v>4137</v>
      </c>
      <c r="BK240">
        <f>_xlfn.IFNA(VLOOKUP(A:A,'11月奖金'!A:Q,17,0),0)</f>
        <v>7640.82</v>
      </c>
      <c r="BL240">
        <f t="shared" si="11"/>
        <v>11777.82</v>
      </c>
    </row>
    <row r="241" spans="1:64" x14ac:dyDescent="0.2">
      <c r="A241">
        <v>9000443</v>
      </c>
      <c r="B241" t="s">
        <v>744</v>
      </c>
      <c r="C241" t="s">
        <v>745</v>
      </c>
      <c r="D241" t="s">
        <v>8441</v>
      </c>
      <c r="E241" t="s">
        <v>109</v>
      </c>
      <c r="F241" t="s">
        <v>105</v>
      </c>
      <c r="G241">
        <v>0</v>
      </c>
      <c r="H241">
        <v>0</v>
      </c>
      <c r="I241">
        <v>5.3</v>
      </c>
      <c r="J241">
        <v>0</v>
      </c>
      <c r="K241">
        <v>1908</v>
      </c>
      <c r="L241">
        <v>789.52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800</v>
      </c>
      <c r="U241">
        <v>100</v>
      </c>
      <c r="V241">
        <v>300</v>
      </c>
      <c r="W241">
        <v>33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3930.52</v>
      </c>
      <c r="AG241">
        <v>514.30999999999995</v>
      </c>
      <c r="AH241">
        <v>19.29</v>
      </c>
      <c r="AI241">
        <v>128.58000000000001</v>
      </c>
      <c r="AJ241">
        <v>386</v>
      </c>
      <c r="AK241">
        <v>0</v>
      </c>
      <c r="AL241">
        <v>0</v>
      </c>
      <c r="AM241">
        <v>0</v>
      </c>
      <c r="AN241">
        <v>0</v>
      </c>
      <c r="AO241">
        <v>2</v>
      </c>
      <c r="AP241">
        <v>9</v>
      </c>
      <c r="AQ241">
        <v>0</v>
      </c>
      <c r="AR241" s="6">
        <v>2880.34</v>
      </c>
      <c r="AS241">
        <v>3858.52</v>
      </c>
      <c r="AT241">
        <v>0</v>
      </c>
      <c r="AU241">
        <v>76577.69</v>
      </c>
      <c r="AV241">
        <v>55000</v>
      </c>
      <c r="AW241">
        <v>0</v>
      </c>
      <c r="AX241">
        <v>11000</v>
      </c>
      <c r="AY241" s="6">
        <v>0</v>
      </c>
      <c r="AZ241">
        <v>0</v>
      </c>
      <c r="BA241">
        <v>0</v>
      </c>
      <c r="BB241" s="6">
        <v>13556.1</v>
      </c>
      <c r="BC241">
        <v>0</v>
      </c>
      <c r="BD241">
        <v>0</v>
      </c>
      <c r="BE241">
        <v>0</v>
      </c>
      <c r="BF241">
        <v>0</v>
      </c>
      <c r="BG241">
        <v>17.61</v>
      </c>
      <c r="BH241">
        <v>0</v>
      </c>
      <c r="BI241">
        <f t="shared" si="9"/>
        <v>17.61</v>
      </c>
      <c r="BJ241">
        <f t="shared" si="10"/>
        <v>3858.52</v>
      </c>
      <c r="BK241">
        <f>_xlfn.IFNA(VLOOKUP(A:A,'11月奖金'!A:Q,17,0),0)</f>
        <v>3650.61</v>
      </c>
      <c r="BL241">
        <f t="shared" si="11"/>
        <v>7509.13</v>
      </c>
    </row>
    <row r="242" spans="1:64" x14ac:dyDescent="0.2">
      <c r="A242">
        <v>9000445</v>
      </c>
      <c r="B242" t="s">
        <v>746</v>
      </c>
      <c r="C242" t="s">
        <v>747</v>
      </c>
      <c r="D242" t="s">
        <v>748</v>
      </c>
      <c r="E242" t="s">
        <v>109</v>
      </c>
      <c r="F242" t="s">
        <v>125</v>
      </c>
      <c r="G242">
        <v>0</v>
      </c>
      <c r="H242">
        <v>0</v>
      </c>
      <c r="I242">
        <v>6.3</v>
      </c>
      <c r="J242">
        <v>0</v>
      </c>
      <c r="K242">
        <v>2268</v>
      </c>
      <c r="L242">
        <v>0</v>
      </c>
      <c r="M242">
        <v>49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800</v>
      </c>
      <c r="U242">
        <v>300</v>
      </c>
      <c r="V242">
        <v>300</v>
      </c>
      <c r="W242">
        <v>33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3750</v>
      </c>
      <c r="AG242">
        <v>772.82</v>
      </c>
      <c r="AH242">
        <v>28.98</v>
      </c>
      <c r="AI242">
        <v>193.2</v>
      </c>
      <c r="AJ242">
        <v>580</v>
      </c>
      <c r="AK242">
        <v>0</v>
      </c>
      <c r="AL242">
        <v>0</v>
      </c>
      <c r="AM242">
        <v>0</v>
      </c>
      <c r="AN242">
        <v>0</v>
      </c>
      <c r="AO242">
        <v>2</v>
      </c>
      <c r="AP242">
        <v>9</v>
      </c>
      <c r="AQ242">
        <v>0</v>
      </c>
      <c r="AR242" s="6">
        <v>2173</v>
      </c>
      <c r="AS242">
        <v>3538</v>
      </c>
      <c r="AT242">
        <v>0</v>
      </c>
      <c r="AU242">
        <v>101595.38</v>
      </c>
      <c r="AV242">
        <v>55000</v>
      </c>
      <c r="AW242">
        <v>0</v>
      </c>
      <c r="AX242">
        <v>11000</v>
      </c>
      <c r="AY242" s="6">
        <v>0</v>
      </c>
      <c r="AZ242">
        <v>0</v>
      </c>
      <c r="BA242">
        <v>0</v>
      </c>
      <c r="BB242" s="6">
        <v>19749.89</v>
      </c>
      <c r="BC242">
        <v>15845.490000000011</v>
      </c>
      <c r="BD242">
        <v>475.36</v>
      </c>
      <c r="BE242">
        <v>0</v>
      </c>
      <c r="BF242">
        <v>475.36</v>
      </c>
      <c r="BG242">
        <v>596.46999999999991</v>
      </c>
      <c r="BH242">
        <v>0</v>
      </c>
      <c r="BI242">
        <f t="shared" si="9"/>
        <v>596.46999999999991</v>
      </c>
      <c r="BJ242">
        <f t="shared" si="10"/>
        <v>3538</v>
      </c>
      <c r="BK242">
        <f>_xlfn.IFNA(VLOOKUP(A:A,'11月奖金'!A:Q,17,0),0)</f>
        <v>6112.66</v>
      </c>
      <c r="BL242">
        <f t="shared" si="11"/>
        <v>9650.66</v>
      </c>
    </row>
    <row r="243" spans="1:64" x14ac:dyDescent="0.2">
      <c r="A243">
        <v>9000446</v>
      </c>
      <c r="B243" t="s">
        <v>749</v>
      </c>
      <c r="C243" t="s">
        <v>750</v>
      </c>
      <c r="D243" t="s">
        <v>8442</v>
      </c>
      <c r="E243" t="s">
        <v>109</v>
      </c>
      <c r="F243" t="s">
        <v>105</v>
      </c>
      <c r="G243">
        <v>0</v>
      </c>
      <c r="H243">
        <v>0</v>
      </c>
      <c r="I243">
        <v>5.3</v>
      </c>
      <c r="J243">
        <v>0</v>
      </c>
      <c r="K243">
        <v>1908</v>
      </c>
      <c r="L243">
        <v>789.52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800</v>
      </c>
      <c r="U243">
        <v>100</v>
      </c>
      <c r="V243">
        <v>300</v>
      </c>
      <c r="W243">
        <v>33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3930.52</v>
      </c>
      <c r="AG243">
        <v>518.11</v>
      </c>
      <c r="AH243">
        <v>19.43</v>
      </c>
      <c r="AI243">
        <v>129.53</v>
      </c>
      <c r="AJ243">
        <v>389</v>
      </c>
      <c r="AK243">
        <v>0</v>
      </c>
      <c r="AL243">
        <v>0</v>
      </c>
      <c r="AM243">
        <v>0</v>
      </c>
      <c r="AN243">
        <v>0</v>
      </c>
      <c r="AO243">
        <v>2</v>
      </c>
      <c r="AP243">
        <v>9</v>
      </c>
      <c r="AQ243">
        <v>0</v>
      </c>
      <c r="AR243" s="6">
        <v>2872.45</v>
      </c>
      <c r="AS243">
        <v>3858.52</v>
      </c>
      <c r="AT243">
        <v>0</v>
      </c>
      <c r="AU243">
        <v>74421.38</v>
      </c>
      <c r="AV243">
        <v>55000</v>
      </c>
      <c r="AW243">
        <v>11000</v>
      </c>
      <c r="AX243">
        <v>7337</v>
      </c>
      <c r="AY243" s="6">
        <v>0</v>
      </c>
      <c r="AZ243">
        <v>11000</v>
      </c>
      <c r="BA243">
        <v>0</v>
      </c>
      <c r="BB243" s="6">
        <v>11214.21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f t="shared" si="9"/>
        <v>0</v>
      </c>
      <c r="BJ243">
        <f t="shared" si="10"/>
        <v>3858.52</v>
      </c>
      <c r="BK243">
        <f>_xlfn.IFNA(VLOOKUP(A:A,'11月奖金'!A:Q,17,0),0)</f>
        <v>3650.61</v>
      </c>
      <c r="BL243">
        <f t="shared" si="11"/>
        <v>7509.13</v>
      </c>
    </row>
    <row r="244" spans="1:64" x14ac:dyDescent="0.2">
      <c r="A244">
        <v>9000448</v>
      </c>
      <c r="B244" t="s">
        <v>751</v>
      </c>
      <c r="C244" t="s">
        <v>752</v>
      </c>
      <c r="D244" t="s">
        <v>753</v>
      </c>
      <c r="E244" t="s">
        <v>109</v>
      </c>
      <c r="F244" t="s">
        <v>125</v>
      </c>
      <c r="G244">
        <v>0</v>
      </c>
      <c r="H244">
        <v>0</v>
      </c>
      <c r="I244">
        <v>6.7</v>
      </c>
      <c r="J244">
        <v>0</v>
      </c>
      <c r="K244">
        <v>2412</v>
      </c>
      <c r="L244">
        <v>0</v>
      </c>
      <c r="M244">
        <v>165</v>
      </c>
      <c r="N244">
        <v>96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800</v>
      </c>
      <c r="U244">
        <v>300</v>
      </c>
      <c r="V244">
        <v>300</v>
      </c>
      <c r="W244">
        <v>33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4106</v>
      </c>
      <c r="AG244">
        <v>790.08</v>
      </c>
      <c r="AH244">
        <v>29.63</v>
      </c>
      <c r="AI244">
        <v>197.52</v>
      </c>
      <c r="AJ244">
        <v>593</v>
      </c>
      <c r="AK244">
        <v>0</v>
      </c>
      <c r="AL244">
        <v>0</v>
      </c>
      <c r="AM244">
        <v>0</v>
      </c>
      <c r="AN244">
        <v>0</v>
      </c>
      <c r="AO244">
        <v>2</v>
      </c>
      <c r="AP244">
        <v>9</v>
      </c>
      <c r="AQ244">
        <v>0</v>
      </c>
      <c r="AR244" s="6">
        <v>2493.77</v>
      </c>
      <c r="AS244">
        <v>3894</v>
      </c>
      <c r="AT244">
        <v>0</v>
      </c>
      <c r="AU244">
        <v>116374.15</v>
      </c>
      <c r="AV244">
        <v>55000</v>
      </c>
      <c r="AW244">
        <v>11000</v>
      </c>
      <c r="AX244">
        <v>0</v>
      </c>
      <c r="AY244" s="6">
        <v>0</v>
      </c>
      <c r="AZ244">
        <v>0</v>
      </c>
      <c r="BA244">
        <v>0</v>
      </c>
      <c r="BB244" s="6">
        <v>17832.5</v>
      </c>
      <c r="BC244">
        <v>32541.649999999991</v>
      </c>
      <c r="BD244">
        <v>976.25</v>
      </c>
      <c r="BE244">
        <v>0</v>
      </c>
      <c r="BF244">
        <v>976.25</v>
      </c>
      <c r="BG244">
        <v>1105.79</v>
      </c>
      <c r="BH244">
        <v>0</v>
      </c>
      <c r="BI244">
        <f t="shared" si="9"/>
        <v>1105.79</v>
      </c>
      <c r="BJ244">
        <f t="shared" si="10"/>
        <v>3894</v>
      </c>
      <c r="BK244">
        <f>_xlfn.IFNA(VLOOKUP(A:A,'11月奖金'!A:Q,17,0),0)</f>
        <v>7640.82</v>
      </c>
      <c r="BL244">
        <f t="shared" si="11"/>
        <v>11534.82</v>
      </c>
    </row>
    <row r="245" spans="1:64" x14ac:dyDescent="0.2">
      <c r="A245">
        <v>9000450</v>
      </c>
      <c r="B245" t="s">
        <v>754</v>
      </c>
      <c r="C245" t="s">
        <v>755</v>
      </c>
      <c r="D245" t="s">
        <v>756</v>
      </c>
      <c r="E245" t="s">
        <v>109</v>
      </c>
      <c r="F245" t="s">
        <v>105</v>
      </c>
      <c r="G245">
        <v>0</v>
      </c>
      <c r="H245">
        <v>0</v>
      </c>
      <c r="I245">
        <v>5.3</v>
      </c>
      <c r="J245">
        <v>0</v>
      </c>
      <c r="K245">
        <v>1908</v>
      </c>
      <c r="L245">
        <v>789.52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800</v>
      </c>
      <c r="U245">
        <v>100</v>
      </c>
      <c r="V245">
        <v>300</v>
      </c>
      <c r="W245">
        <v>33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3930.52</v>
      </c>
      <c r="AG245">
        <v>518.98</v>
      </c>
      <c r="AH245">
        <v>19.46</v>
      </c>
      <c r="AI245">
        <v>129.74</v>
      </c>
      <c r="AJ245">
        <v>389</v>
      </c>
      <c r="AK245">
        <v>0</v>
      </c>
      <c r="AL245">
        <v>0</v>
      </c>
      <c r="AM245">
        <v>0</v>
      </c>
      <c r="AN245">
        <v>0</v>
      </c>
      <c r="AO245">
        <v>2</v>
      </c>
      <c r="AP245">
        <v>9</v>
      </c>
      <c r="AQ245">
        <v>0</v>
      </c>
      <c r="AR245" s="6">
        <v>2871.34</v>
      </c>
      <c r="AS245">
        <v>3858.52</v>
      </c>
      <c r="AT245">
        <v>0</v>
      </c>
      <c r="AU245">
        <v>73882.430000000008</v>
      </c>
      <c r="AV245">
        <v>55000</v>
      </c>
      <c r="AW245">
        <v>0</v>
      </c>
      <c r="AX245">
        <v>0</v>
      </c>
      <c r="AY245" s="6">
        <v>0</v>
      </c>
      <c r="AZ245">
        <v>11000</v>
      </c>
      <c r="BA245">
        <v>0</v>
      </c>
      <c r="BB245" s="6">
        <v>11160.12</v>
      </c>
      <c r="BC245">
        <v>0</v>
      </c>
      <c r="BD245">
        <v>0</v>
      </c>
      <c r="BE245">
        <v>0</v>
      </c>
      <c r="BF245">
        <v>0</v>
      </c>
      <c r="BG245">
        <v>37.67</v>
      </c>
      <c r="BH245">
        <v>0</v>
      </c>
      <c r="BI245">
        <f t="shared" si="9"/>
        <v>37.67</v>
      </c>
      <c r="BJ245">
        <f t="shared" si="10"/>
        <v>3858.52</v>
      </c>
      <c r="BK245">
        <f>_xlfn.IFNA(VLOOKUP(A:A,'11月奖金'!A:Q,17,0),0)</f>
        <v>3650.61</v>
      </c>
      <c r="BL245">
        <f t="shared" si="11"/>
        <v>7509.13</v>
      </c>
    </row>
    <row r="246" spans="1:64" x14ac:dyDescent="0.2">
      <c r="A246">
        <v>9000451</v>
      </c>
      <c r="B246" t="s">
        <v>757</v>
      </c>
      <c r="C246" t="s">
        <v>758</v>
      </c>
      <c r="D246" t="s">
        <v>7798</v>
      </c>
      <c r="E246" t="s">
        <v>278</v>
      </c>
      <c r="F246" t="s">
        <v>125</v>
      </c>
      <c r="G246">
        <v>0</v>
      </c>
      <c r="H246">
        <v>0</v>
      </c>
      <c r="I246">
        <v>6.7</v>
      </c>
      <c r="J246">
        <v>0</v>
      </c>
      <c r="K246">
        <v>2412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800</v>
      </c>
      <c r="U246">
        <v>300</v>
      </c>
      <c r="V246">
        <v>300</v>
      </c>
      <c r="W246">
        <v>33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3845</v>
      </c>
      <c r="AG246">
        <v>813.72</v>
      </c>
      <c r="AH246">
        <v>30.51</v>
      </c>
      <c r="AI246">
        <v>203.43</v>
      </c>
      <c r="AJ246">
        <v>610</v>
      </c>
      <c r="AK246">
        <v>0</v>
      </c>
      <c r="AL246">
        <v>0</v>
      </c>
      <c r="AM246">
        <v>0</v>
      </c>
      <c r="AN246">
        <v>0</v>
      </c>
      <c r="AO246">
        <v>2</v>
      </c>
      <c r="AP246">
        <v>9</v>
      </c>
      <c r="AQ246">
        <v>0</v>
      </c>
      <c r="AR246" s="6">
        <v>2185.34</v>
      </c>
      <c r="AS246">
        <v>3633</v>
      </c>
      <c r="AT246">
        <v>0</v>
      </c>
      <c r="AU246">
        <v>116837.88</v>
      </c>
      <c r="AV246">
        <v>55000</v>
      </c>
      <c r="AW246">
        <v>11000</v>
      </c>
      <c r="AX246">
        <v>11000</v>
      </c>
      <c r="AY246" s="6">
        <v>0</v>
      </c>
      <c r="AZ246">
        <v>0</v>
      </c>
      <c r="BA246">
        <v>0</v>
      </c>
      <c r="BB246" s="6">
        <v>18364.22</v>
      </c>
      <c r="BC246">
        <v>21473.66</v>
      </c>
      <c r="BD246">
        <v>644.21</v>
      </c>
      <c r="BE246">
        <v>0</v>
      </c>
      <c r="BF246">
        <v>644.21</v>
      </c>
      <c r="BG246">
        <v>794.94999999999993</v>
      </c>
      <c r="BH246">
        <v>0</v>
      </c>
      <c r="BI246">
        <f t="shared" si="9"/>
        <v>794.94999999999993</v>
      </c>
      <c r="BJ246">
        <f t="shared" si="10"/>
        <v>3633</v>
      </c>
      <c r="BK246">
        <f>_xlfn.IFNA(VLOOKUP(A:A,'11月奖金'!A:Q,17,0),0)</f>
        <v>7407.51</v>
      </c>
      <c r="BL246">
        <f t="shared" si="11"/>
        <v>11040.51</v>
      </c>
    </row>
    <row r="247" spans="1:64" x14ac:dyDescent="0.2">
      <c r="A247">
        <v>9000452</v>
      </c>
      <c r="B247" t="s">
        <v>759</v>
      </c>
      <c r="C247" t="s">
        <v>760</v>
      </c>
      <c r="D247" t="s">
        <v>761</v>
      </c>
      <c r="E247" t="s">
        <v>278</v>
      </c>
      <c r="F247" t="s">
        <v>125</v>
      </c>
      <c r="G247">
        <v>0</v>
      </c>
      <c r="H247">
        <v>0</v>
      </c>
      <c r="I247">
        <v>5.9</v>
      </c>
      <c r="J247">
        <v>0</v>
      </c>
      <c r="K247">
        <v>2124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800</v>
      </c>
      <c r="U247">
        <v>300</v>
      </c>
      <c r="V247">
        <v>300</v>
      </c>
      <c r="W247">
        <v>33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3557</v>
      </c>
      <c r="AG247">
        <v>697.01</v>
      </c>
      <c r="AH247">
        <v>26.14</v>
      </c>
      <c r="AI247">
        <v>174.25</v>
      </c>
      <c r="AJ247">
        <v>523</v>
      </c>
      <c r="AK247">
        <v>0</v>
      </c>
      <c r="AL247">
        <v>0</v>
      </c>
      <c r="AM247">
        <v>0</v>
      </c>
      <c r="AN247">
        <v>0</v>
      </c>
      <c r="AO247">
        <v>2</v>
      </c>
      <c r="AP247">
        <v>9</v>
      </c>
      <c r="AQ247">
        <v>0</v>
      </c>
      <c r="AR247" s="6">
        <v>2134.6</v>
      </c>
      <c r="AS247">
        <v>3345</v>
      </c>
      <c r="AT247">
        <v>0</v>
      </c>
      <c r="AU247">
        <v>99246.23</v>
      </c>
      <c r="AV247">
        <v>55000</v>
      </c>
      <c r="AW247">
        <v>11000</v>
      </c>
      <c r="AX247">
        <v>7337</v>
      </c>
      <c r="AY247" s="6">
        <v>0</v>
      </c>
      <c r="AZ247">
        <v>0</v>
      </c>
      <c r="BA247">
        <v>0</v>
      </c>
      <c r="BB247" s="6">
        <v>17612.62</v>
      </c>
      <c r="BC247">
        <v>8296.6099999999969</v>
      </c>
      <c r="BD247">
        <v>248.9</v>
      </c>
      <c r="BE247">
        <v>0</v>
      </c>
      <c r="BF247">
        <v>248.9</v>
      </c>
      <c r="BG247">
        <v>391.17</v>
      </c>
      <c r="BH247">
        <v>0</v>
      </c>
      <c r="BI247">
        <f t="shared" si="9"/>
        <v>391.17</v>
      </c>
      <c r="BJ247">
        <f t="shared" si="10"/>
        <v>3345</v>
      </c>
      <c r="BK247">
        <f>_xlfn.IFNA(VLOOKUP(A:A,'11月奖金'!A:Q,17,0),0)</f>
        <v>5943.6</v>
      </c>
      <c r="BL247">
        <f t="shared" si="11"/>
        <v>9288.6</v>
      </c>
    </row>
    <row r="248" spans="1:64" x14ac:dyDescent="0.2">
      <c r="A248">
        <v>9000453</v>
      </c>
      <c r="B248" t="s">
        <v>762</v>
      </c>
      <c r="C248" t="s">
        <v>763</v>
      </c>
      <c r="D248" t="s">
        <v>764</v>
      </c>
      <c r="E248" t="s">
        <v>278</v>
      </c>
      <c r="F248" t="s">
        <v>105</v>
      </c>
      <c r="G248">
        <v>0</v>
      </c>
      <c r="H248">
        <v>0</v>
      </c>
      <c r="I248">
        <v>0</v>
      </c>
      <c r="J248">
        <v>4534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800</v>
      </c>
      <c r="V248">
        <v>300</v>
      </c>
      <c r="W248">
        <v>33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5667</v>
      </c>
      <c r="AG248">
        <v>1134.48</v>
      </c>
      <c r="AH248">
        <v>42.54</v>
      </c>
      <c r="AI248">
        <v>373.7</v>
      </c>
      <c r="AJ248">
        <v>1078</v>
      </c>
      <c r="AK248">
        <v>0</v>
      </c>
      <c r="AL248">
        <v>0</v>
      </c>
      <c r="AM248">
        <v>0</v>
      </c>
      <c r="AN248">
        <v>0</v>
      </c>
      <c r="AO248">
        <v>2</v>
      </c>
      <c r="AP248">
        <v>9</v>
      </c>
      <c r="AQ248">
        <v>0</v>
      </c>
      <c r="AR248" s="6">
        <v>3036.28</v>
      </c>
      <c r="AS248">
        <v>5105</v>
      </c>
      <c r="AT248">
        <v>0</v>
      </c>
      <c r="AU248">
        <v>117432.91</v>
      </c>
      <c r="AV248">
        <v>55000</v>
      </c>
      <c r="AW248">
        <v>11000</v>
      </c>
      <c r="AX248">
        <v>22000</v>
      </c>
      <c r="AY248" s="6">
        <v>0</v>
      </c>
      <c r="AZ248">
        <v>11000</v>
      </c>
      <c r="BA248">
        <v>0</v>
      </c>
      <c r="BB248" s="6">
        <v>29432.17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f t="shared" si="9"/>
        <v>0</v>
      </c>
      <c r="BJ248">
        <f t="shared" si="10"/>
        <v>5105</v>
      </c>
      <c r="BK248">
        <f>_xlfn.IFNA(VLOOKUP(A:A,'11月奖金'!A:Q,17,0),0)</f>
        <v>7177.21</v>
      </c>
      <c r="BL248">
        <f t="shared" si="11"/>
        <v>12282.21</v>
      </c>
    </row>
    <row r="249" spans="1:64" x14ac:dyDescent="0.2">
      <c r="A249">
        <v>9000454</v>
      </c>
      <c r="B249" t="s">
        <v>765</v>
      </c>
      <c r="C249" t="s">
        <v>766</v>
      </c>
      <c r="D249" t="s">
        <v>767</v>
      </c>
      <c r="E249" t="s">
        <v>278</v>
      </c>
      <c r="F249" t="s">
        <v>125</v>
      </c>
      <c r="G249">
        <v>0</v>
      </c>
      <c r="H249">
        <v>0</v>
      </c>
      <c r="I249">
        <v>6.5</v>
      </c>
      <c r="J249">
        <v>0</v>
      </c>
      <c r="K249">
        <v>2340</v>
      </c>
      <c r="L249">
        <v>0</v>
      </c>
      <c r="M249">
        <v>165</v>
      </c>
      <c r="N249">
        <v>96</v>
      </c>
      <c r="O249">
        <v>0</v>
      </c>
      <c r="P249">
        <v>0</v>
      </c>
      <c r="Q249">
        <v>0</v>
      </c>
      <c r="R249">
        <v>0</v>
      </c>
      <c r="S249">
        <v>5.44</v>
      </c>
      <c r="T249">
        <v>800</v>
      </c>
      <c r="U249">
        <v>300</v>
      </c>
      <c r="V249">
        <v>300</v>
      </c>
      <c r="W249">
        <v>33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4039.44</v>
      </c>
      <c r="AG249">
        <v>849.11</v>
      </c>
      <c r="AH249">
        <v>31.84</v>
      </c>
      <c r="AI249">
        <v>212.28</v>
      </c>
      <c r="AJ249">
        <v>637</v>
      </c>
      <c r="AK249">
        <v>0</v>
      </c>
      <c r="AL249">
        <v>0</v>
      </c>
      <c r="AM249">
        <v>0</v>
      </c>
      <c r="AN249">
        <v>0</v>
      </c>
      <c r="AO249">
        <v>2</v>
      </c>
      <c r="AP249">
        <v>9</v>
      </c>
      <c r="AQ249">
        <v>0</v>
      </c>
      <c r="AR249" s="6">
        <v>2307.21</v>
      </c>
      <c r="AS249">
        <v>3827.44</v>
      </c>
      <c r="AT249">
        <v>0</v>
      </c>
      <c r="AU249">
        <v>111760.42</v>
      </c>
      <c r="AV249">
        <v>55000</v>
      </c>
      <c r="AW249">
        <v>11000</v>
      </c>
      <c r="AX249">
        <v>11000</v>
      </c>
      <c r="AY249" s="6">
        <v>0</v>
      </c>
      <c r="AZ249">
        <v>0</v>
      </c>
      <c r="BA249">
        <v>0</v>
      </c>
      <c r="BB249" s="6">
        <v>21219.19</v>
      </c>
      <c r="BC249">
        <v>13541.23</v>
      </c>
      <c r="BD249">
        <v>406.24</v>
      </c>
      <c r="BE249">
        <v>0</v>
      </c>
      <c r="BF249">
        <v>406.24</v>
      </c>
      <c r="BG249">
        <v>553.32000000000005</v>
      </c>
      <c r="BH249">
        <v>0</v>
      </c>
      <c r="BI249">
        <f t="shared" si="9"/>
        <v>553.32000000000005</v>
      </c>
      <c r="BJ249">
        <f t="shared" si="10"/>
        <v>3827.44</v>
      </c>
      <c r="BK249">
        <f>_xlfn.IFNA(VLOOKUP(A:A,'11月奖金'!A:Q,17,0),0)</f>
        <v>7002.11</v>
      </c>
      <c r="BL249">
        <f t="shared" si="11"/>
        <v>10829.55</v>
      </c>
    </row>
    <row r="250" spans="1:64" x14ac:dyDescent="0.2">
      <c r="A250">
        <v>9000455</v>
      </c>
      <c r="B250" t="s">
        <v>768</v>
      </c>
      <c r="C250" t="s">
        <v>769</v>
      </c>
      <c r="D250" t="s">
        <v>770</v>
      </c>
      <c r="E250" t="s">
        <v>278</v>
      </c>
      <c r="F250" t="s">
        <v>125</v>
      </c>
      <c r="G250">
        <v>0</v>
      </c>
      <c r="H250">
        <v>0</v>
      </c>
      <c r="I250">
        <v>0</v>
      </c>
      <c r="J250">
        <v>3627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300</v>
      </c>
      <c r="W250">
        <v>33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3960</v>
      </c>
      <c r="AG250">
        <v>894.89</v>
      </c>
      <c r="AH250">
        <v>33.56</v>
      </c>
      <c r="AI250">
        <v>223.72</v>
      </c>
      <c r="AJ250">
        <v>671</v>
      </c>
      <c r="AK250">
        <v>0</v>
      </c>
      <c r="AL250">
        <v>0</v>
      </c>
      <c r="AM250">
        <v>0</v>
      </c>
      <c r="AN250">
        <v>0</v>
      </c>
      <c r="AO250">
        <v>2</v>
      </c>
      <c r="AP250">
        <v>9</v>
      </c>
      <c r="AQ250">
        <v>0</v>
      </c>
      <c r="AR250" s="6">
        <v>2134.83</v>
      </c>
      <c r="AS250">
        <v>3958</v>
      </c>
      <c r="AT250">
        <v>0</v>
      </c>
      <c r="AU250">
        <v>115083.01</v>
      </c>
      <c r="AV250">
        <v>55000</v>
      </c>
      <c r="AW250">
        <v>11000</v>
      </c>
      <c r="AX250">
        <v>11000</v>
      </c>
      <c r="AY250" s="6">
        <v>0</v>
      </c>
      <c r="AZ250">
        <v>4000</v>
      </c>
      <c r="BA250">
        <v>0</v>
      </c>
      <c r="BB250" s="6">
        <v>18973.560000000001</v>
      </c>
      <c r="BC250">
        <v>15109.45</v>
      </c>
      <c r="BD250">
        <v>453.28</v>
      </c>
      <c r="BE250">
        <v>0</v>
      </c>
      <c r="BF250">
        <v>453.28</v>
      </c>
      <c r="BG250">
        <v>629.24</v>
      </c>
      <c r="BH250">
        <v>0</v>
      </c>
      <c r="BI250">
        <f t="shared" si="9"/>
        <v>629.24</v>
      </c>
      <c r="BJ250">
        <f t="shared" si="10"/>
        <v>3958</v>
      </c>
      <c r="BK250">
        <f>_xlfn.IFNA(VLOOKUP(A:A,'11月奖金'!A:Q,17,0),0)</f>
        <v>7115.05</v>
      </c>
      <c r="BL250">
        <f t="shared" si="11"/>
        <v>11073.05</v>
      </c>
    </row>
    <row r="251" spans="1:64" x14ac:dyDescent="0.2">
      <c r="A251">
        <v>9000456</v>
      </c>
      <c r="B251" t="s">
        <v>771</v>
      </c>
      <c r="C251" t="s">
        <v>772</v>
      </c>
      <c r="D251" t="s">
        <v>773</v>
      </c>
      <c r="E251" t="s">
        <v>278</v>
      </c>
      <c r="F251" t="s">
        <v>125</v>
      </c>
      <c r="G251">
        <v>0</v>
      </c>
      <c r="H251">
        <v>0</v>
      </c>
      <c r="I251">
        <v>5.9</v>
      </c>
      <c r="J251">
        <v>0</v>
      </c>
      <c r="K251">
        <v>2124</v>
      </c>
      <c r="L251">
        <v>0</v>
      </c>
      <c r="M251">
        <v>49</v>
      </c>
      <c r="N251">
        <v>48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800</v>
      </c>
      <c r="U251">
        <v>300</v>
      </c>
      <c r="V251">
        <v>300</v>
      </c>
      <c r="W251">
        <v>33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3654</v>
      </c>
      <c r="AG251">
        <v>705.86</v>
      </c>
      <c r="AH251">
        <v>26.47</v>
      </c>
      <c r="AI251">
        <v>176.46</v>
      </c>
      <c r="AJ251">
        <v>529</v>
      </c>
      <c r="AK251">
        <v>0</v>
      </c>
      <c r="AL251">
        <v>0</v>
      </c>
      <c r="AM251">
        <v>0</v>
      </c>
      <c r="AN251">
        <v>0</v>
      </c>
      <c r="AO251">
        <v>2</v>
      </c>
      <c r="AP251">
        <v>9</v>
      </c>
      <c r="AQ251">
        <v>0</v>
      </c>
      <c r="AR251" s="6">
        <v>2214.21</v>
      </c>
      <c r="AS251">
        <v>3442</v>
      </c>
      <c r="AT251">
        <v>0</v>
      </c>
      <c r="AU251">
        <v>98973.27</v>
      </c>
      <c r="AV251">
        <v>55000</v>
      </c>
      <c r="AW251">
        <v>11000</v>
      </c>
      <c r="AX251">
        <v>11000</v>
      </c>
      <c r="AY251" s="6">
        <v>0</v>
      </c>
      <c r="AZ251">
        <v>11000</v>
      </c>
      <c r="BA251">
        <v>0</v>
      </c>
      <c r="BB251" s="6">
        <v>14278.41</v>
      </c>
      <c r="BC251">
        <v>0</v>
      </c>
      <c r="BD251">
        <v>0</v>
      </c>
      <c r="BE251">
        <v>0</v>
      </c>
      <c r="BF251">
        <v>0</v>
      </c>
      <c r="BG251">
        <v>108.12</v>
      </c>
      <c r="BH251">
        <v>0</v>
      </c>
      <c r="BI251">
        <f t="shared" si="9"/>
        <v>108.12</v>
      </c>
      <c r="BJ251">
        <f t="shared" si="10"/>
        <v>3442</v>
      </c>
      <c r="BK251">
        <f>_xlfn.IFNA(VLOOKUP(A:A,'11月奖金'!A:Q,17,0),0)</f>
        <v>5984.43</v>
      </c>
      <c r="BL251">
        <f t="shared" si="11"/>
        <v>9426.43</v>
      </c>
    </row>
    <row r="252" spans="1:64" x14ac:dyDescent="0.2">
      <c r="A252">
        <v>9000457</v>
      </c>
      <c r="B252" t="s">
        <v>774</v>
      </c>
      <c r="C252" t="s">
        <v>775</v>
      </c>
      <c r="D252" t="s">
        <v>776</v>
      </c>
      <c r="E252" t="s">
        <v>278</v>
      </c>
      <c r="F252" t="s">
        <v>125</v>
      </c>
      <c r="G252">
        <v>0</v>
      </c>
      <c r="H252">
        <v>0</v>
      </c>
      <c r="I252">
        <v>5.9</v>
      </c>
      <c r="J252">
        <v>0</v>
      </c>
      <c r="K252">
        <v>2124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800</v>
      </c>
      <c r="U252">
        <v>300</v>
      </c>
      <c r="V252">
        <v>300</v>
      </c>
      <c r="W252">
        <v>33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3557</v>
      </c>
      <c r="AG252">
        <v>589.71</v>
      </c>
      <c r="AH252">
        <v>22.11</v>
      </c>
      <c r="AI252">
        <v>147.43</v>
      </c>
      <c r="AJ252">
        <v>442</v>
      </c>
      <c r="AK252">
        <v>0</v>
      </c>
      <c r="AL252">
        <v>0</v>
      </c>
      <c r="AM252">
        <v>0</v>
      </c>
      <c r="AN252">
        <v>0</v>
      </c>
      <c r="AO252">
        <v>2</v>
      </c>
      <c r="AP252">
        <v>9</v>
      </c>
      <c r="AQ252">
        <v>0</v>
      </c>
      <c r="AR252" s="6">
        <v>2353.75</v>
      </c>
      <c r="AS252">
        <v>3345</v>
      </c>
      <c r="AT252">
        <v>0</v>
      </c>
      <c r="AU252">
        <v>97106.69</v>
      </c>
      <c r="AV252">
        <v>55000</v>
      </c>
      <c r="AW252">
        <v>11000</v>
      </c>
      <c r="AX252">
        <v>7000</v>
      </c>
      <c r="AY252" s="6">
        <v>0</v>
      </c>
      <c r="AZ252">
        <v>0</v>
      </c>
      <c r="BA252">
        <v>0</v>
      </c>
      <c r="BB252" s="6">
        <v>11893.02</v>
      </c>
      <c r="BC252">
        <v>12213.67</v>
      </c>
      <c r="BD252">
        <v>366.41</v>
      </c>
      <c r="BE252">
        <v>0</v>
      </c>
      <c r="BF252">
        <v>366.41</v>
      </c>
      <c r="BG252">
        <v>512.1</v>
      </c>
      <c r="BH252">
        <v>0</v>
      </c>
      <c r="BI252">
        <f t="shared" si="9"/>
        <v>512.1</v>
      </c>
      <c r="BJ252">
        <f t="shared" si="10"/>
        <v>3345</v>
      </c>
      <c r="BK252">
        <f>_xlfn.IFNA(VLOOKUP(A:A,'11月奖金'!A:Q,17,0),0)</f>
        <v>6024.49</v>
      </c>
      <c r="BL252">
        <f t="shared" si="11"/>
        <v>9369.49</v>
      </c>
    </row>
    <row r="253" spans="1:64" x14ac:dyDescent="0.2">
      <c r="A253">
        <v>9000458</v>
      </c>
      <c r="B253" t="s">
        <v>777</v>
      </c>
      <c r="C253" t="s">
        <v>778</v>
      </c>
      <c r="D253" t="s">
        <v>779</v>
      </c>
      <c r="E253" t="s">
        <v>278</v>
      </c>
      <c r="F253" t="s">
        <v>105</v>
      </c>
      <c r="G253">
        <v>0</v>
      </c>
      <c r="H253">
        <v>0</v>
      </c>
      <c r="I253">
        <v>6.7</v>
      </c>
      <c r="J253">
        <v>0</v>
      </c>
      <c r="K253">
        <v>2412</v>
      </c>
      <c r="L253">
        <v>332.69</v>
      </c>
      <c r="M253">
        <v>134</v>
      </c>
      <c r="N253">
        <v>88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800</v>
      </c>
      <c r="U253">
        <v>100</v>
      </c>
      <c r="V253">
        <v>300</v>
      </c>
      <c r="W253">
        <v>33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4199.6900000000014</v>
      </c>
      <c r="AG253">
        <v>722.47</v>
      </c>
      <c r="AH253">
        <v>27.09</v>
      </c>
      <c r="AI253">
        <v>180.62</v>
      </c>
      <c r="AJ253">
        <v>542</v>
      </c>
      <c r="AK253">
        <v>0</v>
      </c>
      <c r="AL253">
        <v>0</v>
      </c>
      <c r="AM253">
        <v>0</v>
      </c>
      <c r="AN253">
        <v>0</v>
      </c>
      <c r="AO253">
        <v>2</v>
      </c>
      <c r="AP253">
        <v>9</v>
      </c>
      <c r="AQ253">
        <v>0</v>
      </c>
      <c r="AR253" s="6">
        <v>2725.51</v>
      </c>
      <c r="AS253">
        <v>4127.6900000000014</v>
      </c>
      <c r="AT253">
        <v>0</v>
      </c>
      <c r="AU253">
        <v>103670.06</v>
      </c>
      <c r="AV253">
        <v>55000</v>
      </c>
      <c r="AW253">
        <v>11000</v>
      </c>
      <c r="AX253">
        <v>3663</v>
      </c>
      <c r="AY253" s="6">
        <v>0</v>
      </c>
      <c r="AZ253">
        <v>11000</v>
      </c>
      <c r="BA253">
        <v>0</v>
      </c>
      <c r="BB253" s="6">
        <v>15903.56</v>
      </c>
      <c r="BC253">
        <v>7103.5</v>
      </c>
      <c r="BD253">
        <v>213.1</v>
      </c>
      <c r="BE253">
        <v>0</v>
      </c>
      <c r="BF253">
        <v>213.1</v>
      </c>
      <c r="BG253">
        <v>353.43</v>
      </c>
      <c r="BH253">
        <v>0</v>
      </c>
      <c r="BI253">
        <f t="shared" si="9"/>
        <v>353.43</v>
      </c>
      <c r="BJ253">
        <f t="shared" si="10"/>
        <v>4127.6900000000014</v>
      </c>
      <c r="BK253">
        <f>_xlfn.IFNA(VLOOKUP(A:A,'11月奖金'!A:Q,17,0),0)</f>
        <v>5923.52</v>
      </c>
      <c r="BL253">
        <f t="shared" si="11"/>
        <v>10051.210000000003</v>
      </c>
    </row>
    <row r="254" spans="1:64" x14ac:dyDescent="0.2">
      <c r="A254">
        <v>9000459</v>
      </c>
      <c r="B254" t="s">
        <v>780</v>
      </c>
      <c r="C254" t="s">
        <v>781</v>
      </c>
      <c r="D254" t="s">
        <v>782</v>
      </c>
      <c r="E254" t="s">
        <v>278</v>
      </c>
      <c r="F254" t="s">
        <v>125</v>
      </c>
      <c r="G254">
        <v>0</v>
      </c>
      <c r="H254">
        <v>0</v>
      </c>
      <c r="I254">
        <v>0</v>
      </c>
      <c r="J254">
        <v>3627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300</v>
      </c>
      <c r="W254">
        <v>33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3960</v>
      </c>
      <c r="AG254">
        <v>907.51</v>
      </c>
      <c r="AH254">
        <v>34.03</v>
      </c>
      <c r="AI254">
        <v>226.88</v>
      </c>
      <c r="AJ254">
        <v>681</v>
      </c>
      <c r="AK254">
        <v>0</v>
      </c>
      <c r="AL254">
        <v>0</v>
      </c>
      <c r="AM254">
        <v>0</v>
      </c>
      <c r="AN254">
        <v>0</v>
      </c>
      <c r="AO254">
        <v>2</v>
      </c>
      <c r="AP254">
        <v>9</v>
      </c>
      <c r="AQ254">
        <v>0</v>
      </c>
      <c r="AR254" s="6">
        <v>2108.58</v>
      </c>
      <c r="AS254">
        <v>3958</v>
      </c>
      <c r="AT254">
        <v>0</v>
      </c>
      <c r="AU254">
        <v>118304.6</v>
      </c>
      <c r="AV254">
        <v>55000</v>
      </c>
      <c r="AW254">
        <v>11000</v>
      </c>
      <c r="AX254">
        <v>11000</v>
      </c>
      <c r="AY254" s="6">
        <v>0</v>
      </c>
      <c r="AZ254">
        <v>0</v>
      </c>
      <c r="BA254">
        <v>0</v>
      </c>
      <c r="BB254" s="6">
        <v>21814.49</v>
      </c>
      <c r="BC254">
        <v>19490.110000000011</v>
      </c>
      <c r="BD254">
        <v>584.70000000000005</v>
      </c>
      <c r="BE254">
        <v>0</v>
      </c>
      <c r="BF254">
        <v>584.70000000000005</v>
      </c>
      <c r="BG254">
        <v>731.45</v>
      </c>
      <c r="BH254">
        <v>0</v>
      </c>
      <c r="BI254">
        <f t="shared" si="9"/>
        <v>731.45</v>
      </c>
      <c r="BJ254">
        <f t="shared" si="10"/>
        <v>3958</v>
      </c>
      <c r="BK254">
        <f>_xlfn.IFNA(VLOOKUP(A:A,'11月奖金'!A:Q,17,0),0)</f>
        <v>7138.77</v>
      </c>
      <c r="BL254">
        <f t="shared" si="11"/>
        <v>11096.77</v>
      </c>
    </row>
    <row r="255" spans="1:64" x14ac:dyDescent="0.2">
      <c r="A255">
        <v>9000460</v>
      </c>
      <c r="B255" t="s">
        <v>783</v>
      </c>
      <c r="C255" t="s">
        <v>784</v>
      </c>
      <c r="D255" t="s">
        <v>785</v>
      </c>
      <c r="E255" t="s">
        <v>278</v>
      </c>
      <c r="F255" t="s">
        <v>105</v>
      </c>
      <c r="G255">
        <v>0</v>
      </c>
      <c r="H255">
        <v>5.9</v>
      </c>
      <c r="I255">
        <v>5.9</v>
      </c>
      <c r="J255">
        <v>0</v>
      </c>
      <c r="K255">
        <v>2124</v>
      </c>
      <c r="L255">
        <v>0</v>
      </c>
      <c r="M255">
        <v>149</v>
      </c>
      <c r="N255">
        <v>104</v>
      </c>
      <c r="O255">
        <v>0</v>
      </c>
      <c r="P255">
        <v>0</v>
      </c>
      <c r="Q255">
        <v>0</v>
      </c>
      <c r="R255">
        <v>0</v>
      </c>
      <c r="S255">
        <v>4.3600000000000003</v>
      </c>
      <c r="T255">
        <v>800</v>
      </c>
      <c r="U255">
        <v>300</v>
      </c>
      <c r="V255">
        <v>300</v>
      </c>
      <c r="W255">
        <v>33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3814.36</v>
      </c>
      <c r="AG255">
        <v>902.1</v>
      </c>
      <c r="AH255">
        <v>33.83</v>
      </c>
      <c r="AI255">
        <v>225.53</v>
      </c>
      <c r="AJ255">
        <v>677</v>
      </c>
      <c r="AK255">
        <v>0</v>
      </c>
      <c r="AL255">
        <v>0</v>
      </c>
      <c r="AM255">
        <v>0</v>
      </c>
      <c r="AN255">
        <v>0</v>
      </c>
      <c r="AO255">
        <v>2</v>
      </c>
      <c r="AP255">
        <v>9</v>
      </c>
      <c r="AQ255">
        <v>0</v>
      </c>
      <c r="AR255" s="6">
        <v>1973.9</v>
      </c>
      <c r="AS255">
        <v>3602.36</v>
      </c>
      <c r="AT255">
        <v>0</v>
      </c>
      <c r="AU255">
        <v>116967.17</v>
      </c>
      <c r="AV255">
        <v>55000</v>
      </c>
      <c r="AW255">
        <v>0</v>
      </c>
      <c r="AX255">
        <v>0</v>
      </c>
      <c r="AY255" s="6">
        <v>0</v>
      </c>
      <c r="AZ255">
        <v>0</v>
      </c>
      <c r="BA255">
        <v>0</v>
      </c>
      <c r="BB255" s="6">
        <v>22981.68</v>
      </c>
      <c r="BC255">
        <v>38985.49</v>
      </c>
      <c r="BD255">
        <v>1378.55</v>
      </c>
      <c r="BE255">
        <v>0</v>
      </c>
      <c r="BF255">
        <v>1378.55</v>
      </c>
      <c r="BG255">
        <v>1702.16</v>
      </c>
      <c r="BH255">
        <v>0</v>
      </c>
      <c r="BI255">
        <f t="shared" si="9"/>
        <v>1702.16</v>
      </c>
      <c r="BJ255">
        <f t="shared" si="10"/>
        <v>3602.36</v>
      </c>
      <c r="BK255">
        <f>_xlfn.IFNA(VLOOKUP(A:A,'11月奖金'!A:Q,17,0),0)</f>
        <v>7535.94</v>
      </c>
      <c r="BL255">
        <f t="shared" si="11"/>
        <v>11138.3</v>
      </c>
    </row>
    <row r="256" spans="1:64" x14ac:dyDescent="0.2">
      <c r="A256">
        <v>9000461</v>
      </c>
      <c r="B256" t="s">
        <v>786</v>
      </c>
      <c r="C256" t="s">
        <v>787</v>
      </c>
      <c r="D256" t="s">
        <v>788</v>
      </c>
      <c r="E256" t="s">
        <v>278</v>
      </c>
      <c r="F256" t="s">
        <v>105</v>
      </c>
      <c r="G256">
        <v>0</v>
      </c>
      <c r="H256">
        <v>0</v>
      </c>
      <c r="I256">
        <v>6.7</v>
      </c>
      <c r="J256">
        <v>0</v>
      </c>
      <c r="K256">
        <v>2412</v>
      </c>
      <c r="L256">
        <v>0</v>
      </c>
      <c r="M256">
        <v>62</v>
      </c>
      <c r="N256">
        <v>64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800</v>
      </c>
      <c r="U256">
        <v>100</v>
      </c>
      <c r="V256">
        <v>300</v>
      </c>
      <c r="W256">
        <v>33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3771</v>
      </c>
      <c r="AG256">
        <v>697.95</v>
      </c>
      <c r="AH256">
        <v>26.17</v>
      </c>
      <c r="AI256">
        <v>174.49</v>
      </c>
      <c r="AJ256">
        <v>523</v>
      </c>
      <c r="AK256">
        <v>0</v>
      </c>
      <c r="AL256">
        <v>0</v>
      </c>
      <c r="AM256">
        <v>0</v>
      </c>
      <c r="AN256">
        <v>0</v>
      </c>
      <c r="AO256">
        <v>2</v>
      </c>
      <c r="AP256">
        <v>9</v>
      </c>
      <c r="AQ256">
        <v>0</v>
      </c>
      <c r="AR256" s="6">
        <v>2347.39</v>
      </c>
      <c r="AS256">
        <v>3699</v>
      </c>
      <c r="AT256">
        <v>0</v>
      </c>
      <c r="AU256">
        <v>100490.61</v>
      </c>
      <c r="AV256">
        <v>55000</v>
      </c>
      <c r="AW256">
        <v>0</v>
      </c>
      <c r="AX256">
        <v>0</v>
      </c>
      <c r="AY256" s="6">
        <v>0</v>
      </c>
      <c r="AZ256">
        <v>0</v>
      </c>
      <c r="BA256">
        <v>0</v>
      </c>
      <c r="BB256" s="6">
        <v>14916.64</v>
      </c>
      <c r="BC256">
        <v>30573.97</v>
      </c>
      <c r="BD256">
        <v>917.22</v>
      </c>
      <c r="BE256">
        <v>0</v>
      </c>
      <c r="BF256">
        <v>917.22</v>
      </c>
      <c r="BG256">
        <v>998.9</v>
      </c>
      <c r="BH256">
        <v>0</v>
      </c>
      <c r="BI256">
        <f t="shared" si="9"/>
        <v>998.9</v>
      </c>
      <c r="BJ256">
        <f t="shared" si="10"/>
        <v>3699</v>
      </c>
      <c r="BK256">
        <f>_xlfn.IFNA(VLOOKUP(A:A,'11月奖金'!A:Q,17,0),0)</f>
        <v>5901.06</v>
      </c>
      <c r="BL256">
        <f t="shared" si="11"/>
        <v>9600.0600000000013</v>
      </c>
    </row>
    <row r="257" spans="1:64" x14ac:dyDescent="0.2">
      <c r="A257">
        <v>9000462</v>
      </c>
      <c r="B257" t="s">
        <v>789</v>
      </c>
      <c r="C257" t="s">
        <v>790</v>
      </c>
      <c r="D257" t="s">
        <v>791</v>
      </c>
      <c r="E257" t="s">
        <v>278</v>
      </c>
      <c r="F257" t="s">
        <v>105</v>
      </c>
      <c r="G257">
        <v>0</v>
      </c>
      <c r="H257">
        <v>0</v>
      </c>
      <c r="I257">
        <v>6.5</v>
      </c>
      <c r="J257">
        <v>0</v>
      </c>
      <c r="K257">
        <v>2340</v>
      </c>
      <c r="L257">
        <v>322.76</v>
      </c>
      <c r="M257">
        <v>12</v>
      </c>
      <c r="N257">
        <v>16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800</v>
      </c>
      <c r="U257">
        <v>100</v>
      </c>
      <c r="V257">
        <v>300</v>
      </c>
      <c r="W257">
        <v>33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3923.76</v>
      </c>
      <c r="AG257">
        <v>770.11</v>
      </c>
      <c r="AH257">
        <v>28.88</v>
      </c>
      <c r="AI257">
        <v>192.53</v>
      </c>
      <c r="AJ257">
        <v>578</v>
      </c>
      <c r="AK257">
        <v>0</v>
      </c>
      <c r="AL257">
        <v>0</v>
      </c>
      <c r="AM257">
        <v>0</v>
      </c>
      <c r="AN257">
        <v>0</v>
      </c>
      <c r="AO257">
        <v>2</v>
      </c>
      <c r="AP257">
        <v>9</v>
      </c>
      <c r="AQ257">
        <v>0</v>
      </c>
      <c r="AR257" s="6">
        <v>2352.2399999999998</v>
      </c>
      <c r="AS257">
        <v>3851.76</v>
      </c>
      <c r="AT257">
        <v>0</v>
      </c>
      <c r="AU257">
        <v>100424.36</v>
      </c>
      <c r="AV257">
        <v>55000</v>
      </c>
      <c r="AW257">
        <v>0</v>
      </c>
      <c r="AX257">
        <v>0</v>
      </c>
      <c r="AY257" s="6">
        <v>0</v>
      </c>
      <c r="AZ257">
        <v>0</v>
      </c>
      <c r="BA257">
        <v>0</v>
      </c>
      <c r="BB257" s="6">
        <v>16823.490000000002</v>
      </c>
      <c r="BC257">
        <v>28600.87</v>
      </c>
      <c r="BD257">
        <v>858.03</v>
      </c>
      <c r="BE257">
        <v>0</v>
      </c>
      <c r="BF257">
        <v>858.03</v>
      </c>
      <c r="BG257">
        <v>939.56</v>
      </c>
      <c r="BH257">
        <v>0</v>
      </c>
      <c r="BI257">
        <f t="shared" si="9"/>
        <v>939.56</v>
      </c>
      <c r="BJ257">
        <f t="shared" si="10"/>
        <v>3851.76</v>
      </c>
      <c r="BK257">
        <f>_xlfn.IFNA(VLOOKUP(A:A,'11月奖金'!A:Q,17,0),0)</f>
        <v>6015.51</v>
      </c>
      <c r="BL257">
        <f t="shared" si="11"/>
        <v>9867.27</v>
      </c>
    </row>
    <row r="258" spans="1:64" x14ac:dyDescent="0.2">
      <c r="A258">
        <v>9000463</v>
      </c>
      <c r="B258" t="s">
        <v>792</v>
      </c>
      <c r="C258" t="s">
        <v>793</v>
      </c>
      <c r="D258" t="s">
        <v>794</v>
      </c>
      <c r="E258" t="s">
        <v>278</v>
      </c>
      <c r="F258" t="s">
        <v>125</v>
      </c>
      <c r="G258">
        <v>0</v>
      </c>
      <c r="H258">
        <v>0</v>
      </c>
      <c r="I258">
        <v>5.9</v>
      </c>
      <c r="J258">
        <v>0</v>
      </c>
      <c r="K258">
        <v>2124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800</v>
      </c>
      <c r="U258">
        <v>300</v>
      </c>
      <c r="V258">
        <v>300</v>
      </c>
      <c r="W258">
        <v>33</v>
      </c>
      <c r="X258">
        <v>0</v>
      </c>
      <c r="Y258">
        <v>0</v>
      </c>
      <c r="Z258">
        <v>0</v>
      </c>
      <c r="AA258">
        <v>0</v>
      </c>
      <c r="AB258">
        <v>50</v>
      </c>
      <c r="AC258">
        <v>0</v>
      </c>
      <c r="AD258">
        <v>0</v>
      </c>
      <c r="AE258">
        <v>0</v>
      </c>
      <c r="AF258">
        <v>3607</v>
      </c>
      <c r="AG258">
        <v>693.09</v>
      </c>
      <c r="AH258">
        <v>25.99</v>
      </c>
      <c r="AI258">
        <v>173.27</v>
      </c>
      <c r="AJ258">
        <v>520</v>
      </c>
      <c r="AK258">
        <v>0</v>
      </c>
      <c r="AL258">
        <v>0</v>
      </c>
      <c r="AM258">
        <v>0</v>
      </c>
      <c r="AN258">
        <v>0</v>
      </c>
      <c r="AO258">
        <v>2</v>
      </c>
      <c r="AP258">
        <v>9</v>
      </c>
      <c r="AQ258">
        <v>0</v>
      </c>
      <c r="AR258" s="6">
        <v>2192.65</v>
      </c>
      <c r="AS258">
        <v>3395</v>
      </c>
      <c r="AT258">
        <v>0</v>
      </c>
      <c r="AU258">
        <v>99027.76</v>
      </c>
      <c r="AV258">
        <v>55000</v>
      </c>
      <c r="AW258">
        <v>0</v>
      </c>
      <c r="AX258">
        <v>0</v>
      </c>
      <c r="AY258" s="6">
        <v>0</v>
      </c>
      <c r="AZ258">
        <v>0</v>
      </c>
      <c r="BA258">
        <v>0</v>
      </c>
      <c r="BB258" s="6">
        <v>16045.84</v>
      </c>
      <c r="BC258">
        <v>27981.919999999991</v>
      </c>
      <c r="BD258">
        <v>839.46</v>
      </c>
      <c r="BE258">
        <v>0</v>
      </c>
      <c r="BF258">
        <v>839.46</v>
      </c>
      <c r="BG258">
        <v>929.98</v>
      </c>
      <c r="BH258">
        <v>0</v>
      </c>
      <c r="BI258">
        <f t="shared" si="9"/>
        <v>929.98</v>
      </c>
      <c r="BJ258">
        <f t="shared" si="10"/>
        <v>3395</v>
      </c>
      <c r="BK258">
        <f>_xlfn.IFNA(VLOOKUP(A:A,'11月奖金'!A:Q,17,0),0)</f>
        <v>6023.87</v>
      </c>
      <c r="BL258">
        <f t="shared" si="11"/>
        <v>9418.869999999999</v>
      </c>
    </row>
    <row r="259" spans="1:64" x14ac:dyDescent="0.2">
      <c r="A259">
        <v>9000464</v>
      </c>
      <c r="B259" t="s">
        <v>795</v>
      </c>
      <c r="C259" t="s">
        <v>796</v>
      </c>
      <c r="D259" t="s">
        <v>797</v>
      </c>
      <c r="E259" t="s">
        <v>278</v>
      </c>
      <c r="F259" t="s">
        <v>125</v>
      </c>
      <c r="G259">
        <v>0</v>
      </c>
      <c r="H259">
        <v>0</v>
      </c>
      <c r="I259">
        <v>6.1</v>
      </c>
      <c r="J259">
        <v>0</v>
      </c>
      <c r="K259">
        <v>2196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800</v>
      </c>
      <c r="U259">
        <v>300</v>
      </c>
      <c r="V259">
        <v>300</v>
      </c>
      <c r="W259">
        <v>33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3629</v>
      </c>
      <c r="AG259">
        <v>580.87</v>
      </c>
      <c r="AH259">
        <v>21.78</v>
      </c>
      <c r="AI259">
        <v>145.22</v>
      </c>
      <c r="AJ259">
        <v>436</v>
      </c>
      <c r="AK259">
        <v>0</v>
      </c>
      <c r="AL259">
        <v>0</v>
      </c>
      <c r="AM259">
        <v>0</v>
      </c>
      <c r="AN259">
        <v>0</v>
      </c>
      <c r="AO259">
        <v>2</v>
      </c>
      <c r="AP259">
        <v>9</v>
      </c>
      <c r="AQ259">
        <v>0</v>
      </c>
      <c r="AR259" s="6">
        <v>2443.13</v>
      </c>
      <c r="AS259">
        <v>3417</v>
      </c>
      <c r="AT259">
        <v>0</v>
      </c>
      <c r="AU259">
        <v>105462.32</v>
      </c>
      <c r="AV259">
        <v>55000</v>
      </c>
      <c r="AW259">
        <v>11000</v>
      </c>
      <c r="AX259">
        <v>0</v>
      </c>
      <c r="AY259" s="6">
        <v>0</v>
      </c>
      <c r="AZ259">
        <v>0</v>
      </c>
      <c r="BA259">
        <v>0</v>
      </c>
      <c r="BB259" s="6">
        <v>12938.78</v>
      </c>
      <c r="BC259">
        <v>26523.540000000012</v>
      </c>
      <c r="BD259">
        <v>795.71</v>
      </c>
      <c r="BE259">
        <v>0</v>
      </c>
      <c r="BF259">
        <v>795.71</v>
      </c>
      <c r="BG259">
        <v>908.71</v>
      </c>
      <c r="BH259">
        <v>0</v>
      </c>
      <c r="BI259">
        <f t="shared" si="9"/>
        <v>908.71</v>
      </c>
      <c r="BJ259">
        <f t="shared" si="10"/>
        <v>3417</v>
      </c>
      <c r="BK259">
        <f>_xlfn.IFNA(VLOOKUP(A:A,'11月奖金'!A:Q,17,0),0)</f>
        <v>6617.62</v>
      </c>
      <c r="BL259">
        <f t="shared" si="11"/>
        <v>10034.619999999999</v>
      </c>
    </row>
    <row r="260" spans="1:64" x14ac:dyDescent="0.2">
      <c r="A260">
        <v>9000465</v>
      </c>
      <c r="B260" t="s">
        <v>798</v>
      </c>
      <c r="C260" t="s">
        <v>799</v>
      </c>
      <c r="D260" t="s">
        <v>800</v>
      </c>
      <c r="E260" t="s">
        <v>278</v>
      </c>
      <c r="F260" t="s">
        <v>125</v>
      </c>
      <c r="G260">
        <v>0</v>
      </c>
      <c r="H260">
        <v>0</v>
      </c>
      <c r="I260">
        <v>6.1</v>
      </c>
      <c r="J260">
        <v>0</v>
      </c>
      <c r="K260">
        <v>2196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800</v>
      </c>
      <c r="U260">
        <v>300</v>
      </c>
      <c r="V260">
        <v>300</v>
      </c>
      <c r="W260">
        <v>33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3629</v>
      </c>
      <c r="AG260">
        <v>579.27</v>
      </c>
      <c r="AH260">
        <v>21.72</v>
      </c>
      <c r="AI260">
        <v>144.82</v>
      </c>
      <c r="AJ260">
        <v>434</v>
      </c>
      <c r="AK260">
        <v>0</v>
      </c>
      <c r="AL260">
        <v>0</v>
      </c>
      <c r="AM260">
        <v>0</v>
      </c>
      <c r="AN260">
        <v>0</v>
      </c>
      <c r="AO260">
        <v>2</v>
      </c>
      <c r="AP260">
        <v>9</v>
      </c>
      <c r="AQ260">
        <v>0</v>
      </c>
      <c r="AR260" s="6">
        <v>2447.19</v>
      </c>
      <c r="AS260">
        <v>3417</v>
      </c>
      <c r="AT260">
        <v>0</v>
      </c>
      <c r="AU260">
        <v>99051.76</v>
      </c>
      <c r="AV260">
        <v>55000</v>
      </c>
      <c r="AW260">
        <v>0</v>
      </c>
      <c r="AX260">
        <v>0</v>
      </c>
      <c r="AY260" s="6">
        <v>0</v>
      </c>
      <c r="AZ260">
        <v>0</v>
      </c>
      <c r="BA260">
        <v>0</v>
      </c>
      <c r="BB260" s="6">
        <v>11804.51</v>
      </c>
      <c r="BC260">
        <v>32247.249999999989</v>
      </c>
      <c r="BD260">
        <v>967.42</v>
      </c>
      <c r="BE260">
        <v>0</v>
      </c>
      <c r="BF260">
        <v>967.42</v>
      </c>
      <c r="BG260">
        <v>1050.3</v>
      </c>
      <c r="BH260">
        <v>0</v>
      </c>
      <c r="BI260">
        <f t="shared" ref="BI260:BI323" si="12">BH260+BG260</f>
        <v>1050.3</v>
      </c>
      <c r="BJ260">
        <f t="shared" ref="BJ260:BJ323" si="13">AF260-0.7*U260-AO260+AT260</f>
        <v>3417</v>
      </c>
      <c r="BK260">
        <f>_xlfn.IFNA(VLOOKUP(A:A,'11月奖金'!A:Q,17,0),0)</f>
        <v>6353.81</v>
      </c>
      <c r="BL260">
        <f t="shared" ref="BL260:BL323" si="14">BJ260+BK260</f>
        <v>9770.8100000000013</v>
      </c>
    </row>
    <row r="261" spans="1:64" x14ac:dyDescent="0.2">
      <c r="A261">
        <v>9000466</v>
      </c>
      <c r="B261" t="s">
        <v>801</v>
      </c>
      <c r="C261" t="s">
        <v>802</v>
      </c>
      <c r="D261" t="s">
        <v>803</v>
      </c>
      <c r="E261" t="s">
        <v>278</v>
      </c>
      <c r="F261" t="s">
        <v>105</v>
      </c>
      <c r="G261">
        <v>0</v>
      </c>
      <c r="H261">
        <v>0</v>
      </c>
      <c r="I261">
        <v>5.9</v>
      </c>
      <c r="J261">
        <v>0</v>
      </c>
      <c r="K261">
        <v>2124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800</v>
      </c>
      <c r="U261">
        <v>100</v>
      </c>
      <c r="V261">
        <v>300</v>
      </c>
      <c r="W261">
        <v>33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3357</v>
      </c>
      <c r="AG261">
        <v>559.96</v>
      </c>
      <c r="AH261">
        <v>21</v>
      </c>
      <c r="AI261">
        <v>139.99</v>
      </c>
      <c r="AJ261">
        <v>420</v>
      </c>
      <c r="AK261">
        <v>0</v>
      </c>
      <c r="AL261">
        <v>0</v>
      </c>
      <c r="AM261">
        <v>0</v>
      </c>
      <c r="AN261">
        <v>0</v>
      </c>
      <c r="AO261">
        <v>2</v>
      </c>
      <c r="AP261">
        <v>9</v>
      </c>
      <c r="AQ261">
        <v>0</v>
      </c>
      <c r="AR261" s="6">
        <v>2214.0500000000002</v>
      </c>
      <c r="AS261">
        <v>3285</v>
      </c>
      <c r="AT261">
        <v>0</v>
      </c>
      <c r="AU261">
        <v>89347.05</v>
      </c>
      <c r="AV261">
        <v>55000</v>
      </c>
      <c r="AW261">
        <v>11000</v>
      </c>
      <c r="AX261">
        <v>22000</v>
      </c>
      <c r="AY261" s="6">
        <v>0</v>
      </c>
      <c r="AZ261">
        <v>0</v>
      </c>
      <c r="BA261">
        <v>0</v>
      </c>
      <c r="BB261" s="6">
        <v>13181.82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f t="shared" si="12"/>
        <v>0</v>
      </c>
      <c r="BJ261">
        <f t="shared" si="13"/>
        <v>3285</v>
      </c>
      <c r="BK261">
        <f>_xlfn.IFNA(VLOOKUP(A:A,'11月奖金'!A:Q,17,0),0)</f>
        <v>4922.32</v>
      </c>
      <c r="BL261">
        <f t="shared" si="14"/>
        <v>8207.32</v>
      </c>
    </row>
    <row r="262" spans="1:64" x14ac:dyDescent="0.2">
      <c r="A262">
        <v>9000467</v>
      </c>
      <c r="B262" t="s">
        <v>804</v>
      </c>
      <c r="C262" t="s">
        <v>805</v>
      </c>
      <c r="D262" t="s">
        <v>806</v>
      </c>
      <c r="E262" t="s">
        <v>278</v>
      </c>
      <c r="F262" t="s">
        <v>125</v>
      </c>
      <c r="G262">
        <v>0</v>
      </c>
      <c r="H262">
        <v>0</v>
      </c>
      <c r="I262">
        <v>6.1</v>
      </c>
      <c r="J262">
        <v>0</v>
      </c>
      <c r="K262">
        <v>2196</v>
      </c>
      <c r="L262">
        <v>0</v>
      </c>
      <c r="M262">
        <v>62</v>
      </c>
      <c r="N262">
        <v>56</v>
      </c>
      <c r="O262">
        <v>0</v>
      </c>
      <c r="P262">
        <v>0</v>
      </c>
      <c r="Q262">
        <v>0</v>
      </c>
      <c r="R262">
        <v>0</v>
      </c>
      <c r="S262">
        <v>5.44</v>
      </c>
      <c r="T262">
        <v>800</v>
      </c>
      <c r="U262">
        <v>300</v>
      </c>
      <c r="V262">
        <v>300</v>
      </c>
      <c r="W262">
        <v>33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3752.44</v>
      </c>
      <c r="AG262">
        <v>911.68</v>
      </c>
      <c r="AH262">
        <v>34.19</v>
      </c>
      <c r="AI262">
        <v>227.92</v>
      </c>
      <c r="AJ262">
        <v>684</v>
      </c>
      <c r="AK262">
        <v>0</v>
      </c>
      <c r="AL262">
        <v>0</v>
      </c>
      <c r="AM262">
        <v>0</v>
      </c>
      <c r="AN262">
        <v>0</v>
      </c>
      <c r="AO262">
        <v>2</v>
      </c>
      <c r="AP262">
        <v>9</v>
      </c>
      <c r="AQ262">
        <v>0</v>
      </c>
      <c r="AR262" s="6">
        <v>1892.65</v>
      </c>
      <c r="AS262">
        <v>3540.44</v>
      </c>
      <c r="AT262">
        <v>0</v>
      </c>
      <c r="AU262">
        <v>100384.87</v>
      </c>
      <c r="AV262">
        <v>55000</v>
      </c>
      <c r="AW262">
        <v>5500</v>
      </c>
      <c r="AX262">
        <v>11000</v>
      </c>
      <c r="AY262" s="6">
        <v>0</v>
      </c>
      <c r="AZ262">
        <v>11000</v>
      </c>
      <c r="BA262">
        <v>0</v>
      </c>
      <c r="BB262" s="6">
        <v>19344.46</v>
      </c>
      <c r="BC262">
        <v>0</v>
      </c>
      <c r="BD262">
        <v>0</v>
      </c>
      <c r="BE262">
        <v>0</v>
      </c>
      <c r="BF262">
        <v>0</v>
      </c>
      <c r="BG262">
        <v>130.72999999999999</v>
      </c>
      <c r="BH262">
        <v>0</v>
      </c>
      <c r="BI262">
        <f t="shared" si="12"/>
        <v>130.72999999999999</v>
      </c>
      <c r="BJ262">
        <f t="shared" si="13"/>
        <v>3540.44</v>
      </c>
      <c r="BK262">
        <f>_xlfn.IFNA(VLOOKUP(A:A,'11月奖金'!A:Q,17,0),0)</f>
        <v>6370.75</v>
      </c>
      <c r="BL262">
        <f t="shared" si="14"/>
        <v>9911.19</v>
      </c>
    </row>
    <row r="263" spans="1:64" x14ac:dyDescent="0.2">
      <c r="A263">
        <v>9000468</v>
      </c>
      <c r="B263" t="s">
        <v>807</v>
      </c>
      <c r="C263" t="s">
        <v>808</v>
      </c>
      <c r="D263" t="s">
        <v>809</v>
      </c>
      <c r="E263" t="s">
        <v>278</v>
      </c>
      <c r="F263" t="s">
        <v>125</v>
      </c>
      <c r="G263">
        <v>0</v>
      </c>
      <c r="H263">
        <v>0</v>
      </c>
      <c r="I263">
        <v>5.7</v>
      </c>
      <c r="J263">
        <v>0</v>
      </c>
      <c r="K263">
        <v>2052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800</v>
      </c>
      <c r="U263">
        <v>300</v>
      </c>
      <c r="V263">
        <v>300</v>
      </c>
      <c r="W263">
        <v>33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3485</v>
      </c>
      <c r="AG263">
        <v>568.16</v>
      </c>
      <c r="AH263">
        <v>21.31</v>
      </c>
      <c r="AI263">
        <v>142.04</v>
      </c>
      <c r="AJ263">
        <v>426</v>
      </c>
      <c r="AK263">
        <v>0</v>
      </c>
      <c r="AL263">
        <v>0</v>
      </c>
      <c r="AM263">
        <v>0</v>
      </c>
      <c r="AN263">
        <v>0</v>
      </c>
      <c r="AO263">
        <v>2</v>
      </c>
      <c r="AP263">
        <v>9</v>
      </c>
      <c r="AQ263">
        <v>0</v>
      </c>
      <c r="AR263" s="6">
        <v>2325.4899999999998</v>
      </c>
      <c r="AS263">
        <v>3273</v>
      </c>
      <c r="AT263">
        <v>0</v>
      </c>
      <c r="AU263">
        <v>100211.59</v>
      </c>
      <c r="AV263">
        <v>55000</v>
      </c>
      <c r="AW263">
        <v>0</v>
      </c>
      <c r="AX263">
        <v>0</v>
      </c>
      <c r="AY263" s="6">
        <v>0</v>
      </c>
      <c r="AZ263">
        <v>0</v>
      </c>
      <c r="BA263">
        <v>0</v>
      </c>
      <c r="BB263" s="6">
        <v>11881.41</v>
      </c>
      <c r="BC263">
        <v>33330.179999999993</v>
      </c>
      <c r="BD263">
        <v>999.91</v>
      </c>
      <c r="BE263">
        <v>0</v>
      </c>
      <c r="BF263">
        <v>999.91</v>
      </c>
      <c r="BG263">
        <v>1101.47</v>
      </c>
      <c r="BH263">
        <v>0</v>
      </c>
      <c r="BI263">
        <f t="shared" si="12"/>
        <v>1101.47</v>
      </c>
      <c r="BJ263">
        <f t="shared" si="13"/>
        <v>3273</v>
      </c>
      <c r="BK263">
        <f>_xlfn.IFNA(VLOOKUP(A:A,'11月奖金'!A:Q,17,0),0)</f>
        <v>6952.87</v>
      </c>
      <c r="BL263">
        <f t="shared" si="14"/>
        <v>10225.869999999999</v>
      </c>
    </row>
    <row r="264" spans="1:64" x14ac:dyDescent="0.2">
      <c r="A264">
        <v>9000469</v>
      </c>
      <c r="B264" t="s">
        <v>810</v>
      </c>
      <c r="C264" t="s">
        <v>811</v>
      </c>
      <c r="D264" t="s">
        <v>812</v>
      </c>
      <c r="E264" t="s">
        <v>278</v>
      </c>
      <c r="F264" t="s">
        <v>105</v>
      </c>
      <c r="G264">
        <v>0</v>
      </c>
      <c r="H264">
        <v>0</v>
      </c>
      <c r="I264">
        <v>5.9</v>
      </c>
      <c r="J264">
        <v>0</v>
      </c>
      <c r="K264">
        <v>2124</v>
      </c>
      <c r="L264">
        <v>292.97000000000003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800</v>
      </c>
      <c r="U264">
        <v>100</v>
      </c>
      <c r="V264">
        <v>300</v>
      </c>
      <c r="W264">
        <v>33</v>
      </c>
      <c r="X264">
        <v>0</v>
      </c>
      <c r="Y264">
        <v>0</v>
      </c>
      <c r="Z264">
        <v>0</v>
      </c>
      <c r="AA264">
        <v>0</v>
      </c>
      <c r="AB264">
        <v>10</v>
      </c>
      <c r="AC264">
        <v>0</v>
      </c>
      <c r="AD264">
        <v>0</v>
      </c>
      <c r="AE264">
        <v>0</v>
      </c>
      <c r="AF264">
        <v>3659.97</v>
      </c>
      <c r="AG264">
        <v>670.87</v>
      </c>
      <c r="AH264">
        <v>25.16</v>
      </c>
      <c r="AI264">
        <v>167.72</v>
      </c>
      <c r="AJ264">
        <v>503</v>
      </c>
      <c r="AK264">
        <v>0</v>
      </c>
      <c r="AL264">
        <v>0</v>
      </c>
      <c r="AM264">
        <v>0</v>
      </c>
      <c r="AN264">
        <v>0</v>
      </c>
      <c r="AO264">
        <v>2</v>
      </c>
      <c r="AP264">
        <v>9</v>
      </c>
      <c r="AQ264">
        <v>0</v>
      </c>
      <c r="AR264" s="6">
        <v>2291.2199999999998</v>
      </c>
      <c r="AS264">
        <v>3587.97</v>
      </c>
      <c r="AT264">
        <v>0</v>
      </c>
      <c r="AU264">
        <v>88894.26</v>
      </c>
      <c r="AV264">
        <v>55000</v>
      </c>
      <c r="AW264">
        <v>5500</v>
      </c>
      <c r="AX264">
        <v>16000</v>
      </c>
      <c r="AY264" s="6">
        <v>0</v>
      </c>
      <c r="AZ264">
        <v>0</v>
      </c>
      <c r="BA264">
        <v>0</v>
      </c>
      <c r="BB264" s="6">
        <v>14371.57</v>
      </c>
      <c r="BC264">
        <v>0</v>
      </c>
      <c r="BD264">
        <v>0</v>
      </c>
      <c r="BE264">
        <v>0</v>
      </c>
      <c r="BF264">
        <v>0</v>
      </c>
      <c r="BG264">
        <v>163.22999999999999</v>
      </c>
      <c r="BH264">
        <v>0</v>
      </c>
      <c r="BI264">
        <f t="shared" si="12"/>
        <v>163.22999999999999</v>
      </c>
      <c r="BJ264">
        <f t="shared" si="13"/>
        <v>3587.97</v>
      </c>
      <c r="BK264">
        <f>_xlfn.IFNA(VLOOKUP(A:A,'11月奖金'!A:Q,17,0),0)</f>
        <v>5041.9799999999996</v>
      </c>
      <c r="BL264">
        <f t="shared" si="14"/>
        <v>8629.9499999999989</v>
      </c>
    </row>
    <row r="265" spans="1:64" x14ac:dyDescent="0.2">
      <c r="A265">
        <v>9000470</v>
      </c>
      <c r="B265" t="s">
        <v>813</v>
      </c>
      <c r="C265" t="s">
        <v>814</v>
      </c>
      <c r="D265" t="s">
        <v>815</v>
      </c>
      <c r="E265" t="s">
        <v>278</v>
      </c>
      <c r="F265" t="s">
        <v>105</v>
      </c>
      <c r="G265">
        <v>0</v>
      </c>
      <c r="H265">
        <v>0</v>
      </c>
      <c r="I265">
        <v>5.9</v>
      </c>
      <c r="J265">
        <v>0</v>
      </c>
      <c r="K265">
        <v>2124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800</v>
      </c>
      <c r="U265">
        <v>100</v>
      </c>
      <c r="V265">
        <v>300</v>
      </c>
      <c r="W265">
        <v>33</v>
      </c>
      <c r="X265">
        <v>0</v>
      </c>
      <c r="Y265">
        <v>0</v>
      </c>
      <c r="Z265">
        <v>0</v>
      </c>
      <c r="AA265">
        <v>0</v>
      </c>
      <c r="AB265">
        <v>10</v>
      </c>
      <c r="AC265">
        <v>0</v>
      </c>
      <c r="AD265">
        <v>0</v>
      </c>
      <c r="AE265">
        <v>0</v>
      </c>
      <c r="AF265">
        <v>3367</v>
      </c>
      <c r="AG265">
        <v>554.02</v>
      </c>
      <c r="AH265">
        <v>20.78</v>
      </c>
      <c r="AI265">
        <v>138.5</v>
      </c>
      <c r="AJ265">
        <v>416</v>
      </c>
      <c r="AK265">
        <v>0</v>
      </c>
      <c r="AL265">
        <v>0</v>
      </c>
      <c r="AM265">
        <v>0</v>
      </c>
      <c r="AN265">
        <v>0</v>
      </c>
      <c r="AO265">
        <v>2</v>
      </c>
      <c r="AP265">
        <v>9</v>
      </c>
      <c r="AQ265">
        <v>0</v>
      </c>
      <c r="AR265" s="6">
        <v>2235.6999999999998</v>
      </c>
      <c r="AS265">
        <v>3295</v>
      </c>
      <c r="AT265">
        <v>0</v>
      </c>
      <c r="AU265">
        <v>77909.710000000006</v>
      </c>
      <c r="AV265">
        <v>55000</v>
      </c>
      <c r="AW265">
        <v>10000</v>
      </c>
      <c r="AX265">
        <v>22000</v>
      </c>
      <c r="AY265" s="6">
        <v>0</v>
      </c>
      <c r="AZ265">
        <v>5500</v>
      </c>
      <c r="BA265">
        <v>0</v>
      </c>
      <c r="BB265" s="6">
        <v>12146.86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f t="shared" si="12"/>
        <v>0</v>
      </c>
      <c r="BJ265">
        <f t="shared" si="13"/>
        <v>3295</v>
      </c>
      <c r="BK265">
        <f>_xlfn.IFNA(VLOOKUP(A:A,'11月奖金'!A:Q,17,0),0)</f>
        <v>5207.6899999999996</v>
      </c>
      <c r="BL265">
        <f t="shared" si="14"/>
        <v>8502.6899999999987</v>
      </c>
    </row>
    <row r="266" spans="1:64" x14ac:dyDescent="0.2">
      <c r="A266">
        <v>9000471</v>
      </c>
      <c r="B266" t="s">
        <v>816</v>
      </c>
      <c r="C266" t="s">
        <v>817</v>
      </c>
      <c r="D266" t="s">
        <v>818</v>
      </c>
      <c r="E266" t="s">
        <v>278</v>
      </c>
      <c r="F266" t="s">
        <v>105</v>
      </c>
      <c r="G266">
        <v>0</v>
      </c>
      <c r="H266">
        <v>0</v>
      </c>
      <c r="I266">
        <v>6.7</v>
      </c>
      <c r="J266">
        <v>0</v>
      </c>
      <c r="K266">
        <v>2412</v>
      </c>
      <c r="L266">
        <v>0</v>
      </c>
      <c r="M266">
        <v>231</v>
      </c>
      <c r="N266">
        <v>112</v>
      </c>
      <c r="O266">
        <v>0</v>
      </c>
      <c r="P266">
        <v>0</v>
      </c>
      <c r="Q266">
        <v>0</v>
      </c>
      <c r="R266">
        <v>0</v>
      </c>
      <c r="S266">
        <v>5.17</v>
      </c>
      <c r="T266">
        <v>800</v>
      </c>
      <c r="U266">
        <v>100</v>
      </c>
      <c r="V266">
        <v>300</v>
      </c>
      <c r="W266">
        <v>33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3993.17</v>
      </c>
      <c r="AG266">
        <v>808.89</v>
      </c>
      <c r="AH266">
        <v>30.33</v>
      </c>
      <c r="AI266">
        <v>202.22</v>
      </c>
      <c r="AJ266">
        <v>607</v>
      </c>
      <c r="AK266">
        <v>0</v>
      </c>
      <c r="AL266">
        <v>0</v>
      </c>
      <c r="AM266">
        <v>0</v>
      </c>
      <c r="AN266">
        <v>0</v>
      </c>
      <c r="AO266">
        <v>2</v>
      </c>
      <c r="AP266">
        <v>9</v>
      </c>
      <c r="AQ266">
        <v>0</v>
      </c>
      <c r="AR266" s="6">
        <v>2342.73</v>
      </c>
      <c r="AS266">
        <v>3921.17</v>
      </c>
      <c r="AT266">
        <v>0</v>
      </c>
      <c r="AU266">
        <v>102911.43</v>
      </c>
      <c r="AV266">
        <v>55000</v>
      </c>
      <c r="AW266">
        <v>0</v>
      </c>
      <c r="AX266">
        <v>0</v>
      </c>
      <c r="AY266" s="6">
        <v>0</v>
      </c>
      <c r="AZ266">
        <v>0</v>
      </c>
      <c r="BA266">
        <v>0</v>
      </c>
      <c r="BB266" s="6">
        <v>17561.48</v>
      </c>
      <c r="BC266">
        <v>30349.94999999999</v>
      </c>
      <c r="BD266">
        <v>910.5</v>
      </c>
      <c r="BE266">
        <v>0</v>
      </c>
      <c r="BF266">
        <v>910.5</v>
      </c>
      <c r="BG266">
        <v>992.32</v>
      </c>
      <c r="BH266">
        <v>0</v>
      </c>
      <c r="BI266">
        <f t="shared" si="12"/>
        <v>992.32</v>
      </c>
      <c r="BJ266">
        <f t="shared" si="13"/>
        <v>3921.17</v>
      </c>
      <c r="BK266">
        <f>_xlfn.IFNA(VLOOKUP(A:A,'11月奖金'!A:Q,17,0),0)</f>
        <v>5923.52</v>
      </c>
      <c r="BL266">
        <f t="shared" si="14"/>
        <v>9844.69</v>
      </c>
    </row>
    <row r="267" spans="1:64" x14ac:dyDescent="0.2">
      <c r="A267">
        <v>9000472</v>
      </c>
      <c r="B267" t="s">
        <v>819</v>
      </c>
      <c r="C267" t="s">
        <v>820</v>
      </c>
      <c r="D267" t="s">
        <v>821</v>
      </c>
      <c r="E267" t="s">
        <v>278</v>
      </c>
      <c r="F267" t="s">
        <v>105</v>
      </c>
      <c r="G267">
        <v>0</v>
      </c>
      <c r="H267">
        <v>0</v>
      </c>
      <c r="I267">
        <v>5.7</v>
      </c>
      <c r="J267">
        <v>0</v>
      </c>
      <c r="K267">
        <v>2052</v>
      </c>
      <c r="L267">
        <v>283.02999999999997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800</v>
      </c>
      <c r="U267">
        <v>100</v>
      </c>
      <c r="V267">
        <v>300</v>
      </c>
      <c r="W267">
        <v>33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3568.03</v>
      </c>
      <c r="AG267">
        <v>571.65</v>
      </c>
      <c r="AH267">
        <v>21.44</v>
      </c>
      <c r="AI267">
        <v>142.91</v>
      </c>
      <c r="AJ267">
        <v>429</v>
      </c>
      <c r="AK267">
        <v>0</v>
      </c>
      <c r="AL267">
        <v>0</v>
      </c>
      <c r="AM267">
        <v>0</v>
      </c>
      <c r="AN267">
        <v>0</v>
      </c>
      <c r="AO267">
        <v>2</v>
      </c>
      <c r="AP267">
        <v>9</v>
      </c>
      <c r="AQ267">
        <v>0</v>
      </c>
      <c r="AR267" s="6">
        <v>2401.0300000000002</v>
      </c>
      <c r="AS267">
        <v>3496.03</v>
      </c>
      <c r="AT267">
        <v>0</v>
      </c>
      <c r="AU267">
        <v>92135.18</v>
      </c>
      <c r="AV267">
        <v>55000</v>
      </c>
      <c r="AW267">
        <v>0</v>
      </c>
      <c r="AX267">
        <v>22000</v>
      </c>
      <c r="AY267" s="6">
        <v>0</v>
      </c>
      <c r="AZ267">
        <v>0</v>
      </c>
      <c r="BA267">
        <v>0</v>
      </c>
      <c r="BB267" s="6">
        <v>9239.57</v>
      </c>
      <c r="BC267">
        <v>5895.6099999999933</v>
      </c>
      <c r="BD267">
        <v>176.87</v>
      </c>
      <c r="BE267">
        <v>0</v>
      </c>
      <c r="BF267">
        <v>176.87</v>
      </c>
      <c r="BG267">
        <v>316.94</v>
      </c>
      <c r="BH267">
        <v>0</v>
      </c>
      <c r="BI267">
        <f t="shared" si="12"/>
        <v>316.94</v>
      </c>
      <c r="BJ267">
        <f t="shared" si="13"/>
        <v>3496.03</v>
      </c>
      <c r="BK267">
        <f>_xlfn.IFNA(VLOOKUP(A:A,'11月奖金'!A:Q,17,0),0)</f>
        <v>5699.72</v>
      </c>
      <c r="BL267">
        <f t="shared" si="14"/>
        <v>9195.75</v>
      </c>
    </row>
    <row r="268" spans="1:64" x14ac:dyDescent="0.2">
      <c r="A268">
        <v>9000475</v>
      </c>
      <c r="B268" t="s">
        <v>822</v>
      </c>
      <c r="C268" t="s">
        <v>823</v>
      </c>
      <c r="D268" t="s">
        <v>824</v>
      </c>
      <c r="E268" t="s">
        <v>278</v>
      </c>
      <c r="F268" t="s">
        <v>105</v>
      </c>
      <c r="G268">
        <v>0</v>
      </c>
      <c r="H268">
        <v>0</v>
      </c>
      <c r="I268">
        <v>5.0999999999999996</v>
      </c>
      <c r="J268">
        <v>0</v>
      </c>
      <c r="K268">
        <v>1836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7</v>
      </c>
      <c r="S268">
        <v>0</v>
      </c>
      <c r="T268">
        <v>800</v>
      </c>
      <c r="U268">
        <v>100</v>
      </c>
      <c r="V268">
        <v>300</v>
      </c>
      <c r="W268">
        <v>33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3076</v>
      </c>
      <c r="AG268">
        <v>464.34</v>
      </c>
      <c r="AH268">
        <v>17.41</v>
      </c>
      <c r="AI268">
        <v>116.08</v>
      </c>
      <c r="AJ268">
        <v>348</v>
      </c>
      <c r="AK268">
        <v>0</v>
      </c>
      <c r="AL268">
        <v>0</v>
      </c>
      <c r="AM268">
        <v>0</v>
      </c>
      <c r="AN268">
        <v>0</v>
      </c>
      <c r="AO268">
        <v>2</v>
      </c>
      <c r="AP268">
        <v>9</v>
      </c>
      <c r="AQ268">
        <v>0</v>
      </c>
      <c r="AR268" s="6">
        <v>2128.17</v>
      </c>
      <c r="AS268">
        <v>3034</v>
      </c>
      <c r="AT268">
        <v>30</v>
      </c>
      <c r="AU268">
        <v>68965.81</v>
      </c>
      <c r="AV268">
        <v>55000</v>
      </c>
      <c r="AW268">
        <v>5500</v>
      </c>
      <c r="AX268">
        <v>22000</v>
      </c>
      <c r="AY268" s="6">
        <v>0</v>
      </c>
      <c r="AZ268">
        <v>0</v>
      </c>
      <c r="BA268">
        <v>0</v>
      </c>
      <c r="BB268" s="6">
        <v>9299.25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f t="shared" si="12"/>
        <v>0</v>
      </c>
      <c r="BJ268">
        <f t="shared" si="13"/>
        <v>3034</v>
      </c>
      <c r="BK268">
        <f>_xlfn.IFNA(VLOOKUP(A:A,'11月奖金'!A:Q,17,0),0)</f>
        <v>3537.66</v>
      </c>
      <c r="BL268">
        <f t="shared" si="14"/>
        <v>6571.66</v>
      </c>
    </row>
    <row r="269" spans="1:64" x14ac:dyDescent="0.2">
      <c r="A269">
        <v>9000477</v>
      </c>
      <c r="B269" t="s">
        <v>828</v>
      </c>
      <c r="C269" t="s">
        <v>829</v>
      </c>
      <c r="D269" t="s">
        <v>830</v>
      </c>
      <c r="E269" t="s">
        <v>278</v>
      </c>
      <c r="F269" t="s">
        <v>105</v>
      </c>
      <c r="G269">
        <v>0</v>
      </c>
      <c r="H269">
        <v>0</v>
      </c>
      <c r="I269">
        <v>4.9000000000000004</v>
      </c>
      <c r="J269">
        <v>0</v>
      </c>
      <c r="K269">
        <v>1764</v>
      </c>
      <c r="L269">
        <v>243.31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800</v>
      </c>
      <c r="U269">
        <v>100</v>
      </c>
      <c r="V269">
        <v>300</v>
      </c>
      <c r="W269">
        <v>33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3240.31</v>
      </c>
      <c r="AG269">
        <v>573.88</v>
      </c>
      <c r="AH269">
        <v>21.52</v>
      </c>
      <c r="AI269">
        <v>143.47</v>
      </c>
      <c r="AJ269">
        <v>430</v>
      </c>
      <c r="AK269">
        <v>0</v>
      </c>
      <c r="AL269">
        <v>0</v>
      </c>
      <c r="AM269">
        <v>0</v>
      </c>
      <c r="AN269">
        <v>0</v>
      </c>
      <c r="AO269">
        <v>2</v>
      </c>
      <c r="AP269">
        <v>9</v>
      </c>
      <c r="AQ269">
        <v>62.97999999999999</v>
      </c>
      <c r="AR269" s="6">
        <v>2006.46</v>
      </c>
      <c r="AS269">
        <v>3168.31</v>
      </c>
      <c r="AT269">
        <v>0</v>
      </c>
      <c r="AU269">
        <v>71813.509999999995</v>
      </c>
      <c r="AV269">
        <v>55000</v>
      </c>
      <c r="AW269">
        <v>0</v>
      </c>
      <c r="AX269">
        <v>0</v>
      </c>
      <c r="AY269" s="6">
        <v>0</v>
      </c>
      <c r="AZ269">
        <v>1500</v>
      </c>
      <c r="BA269">
        <v>0</v>
      </c>
      <c r="BB269" s="6">
        <v>9271.5</v>
      </c>
      <c r="BC269">
        <v>6042.0099999999948</v>
      </c>
      <c r="BD269">
        <v>181.26</v>
      </c>
      <c r="BE269">
        <v>0</v>
      </c>
      <c r="BF269">
        <v>181.26</v>
      </c>
      <c r="BG269">
        <v>118.28</v>
      </c>
      <c r="BH269">
        <v>62.97999999999999</v>
      </c>
      <c r="BI269">
        <f t="shared" si="12"/>
        <v>181.26</v>
      </c>
      <c r="BJ269">
        <f t="shared" si="13"/>
        <v>3168.31</v>
      </c>
      <c r="BK269">
        <f>_xlfn.IFNA(VLOOKUP(A:A,'11月奖金'!A:Q,17,0),0)</f>
        <v>3537.66</v>
      </c>
      <c r="BL269">
        <f t="shared" si="14"/>
        <v>6705.9699999999993</v>
      </c>
    </row>
    <row r="270" spans="1:64" x14ac:dyDescent="0.2">
      <c r="A270">
        <v>9000478</v>
      </c>
      <c r="B270" t="s">
        <v>831</v>
      </c>
      <c r="C270" t="s">
        <v>832</v>
      </c>
      <c r="D270" t="s">
        <v>833</v>
      </c>
      <c r="E270" t="s">
        <v>278</v>
      </c>
      <c r="F270" t="s">
        <v>105</v>
      </c>
      <c r="G270">
        <v>0</v>
      </c>
      <c r="H270">
        <v>0</v>
      </c>
      <c r="I270">
        <v>6.3</v>
      </c>
      <c r="J270">
        <v>0</v>
      </c>
      <c r="K270">
        <v>2268</v>
      </c>
      <c r="L270">
        <v>312.83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800</v>
      </c>
      <c r="U270">
        <v>100</v>
      </c>
      <c r="V270">
        <v>300</v>
      </c>
      <c r="W270">
        <v>33</v>
      </c>
      <c r="X270">
        <v>0</v>
      </c>
      <c r="Y270">
        <v>0</v>
      </c>
      <c r="Z270">
        <v>0</v>
      </c>
      <c r="AA270">
        <v>0</v>
      </c>
      <c r="AB270">
        <v>30</v>
      </c>
      <c r="AC270">
        <v>0</v>
      </c>
      <c r="AD270">
        <v>0</v>
      </c>
      <c r="AE270">
        <v>0</v>
      </c>
      <c r="AF270">
        <v>3843.83</v>
      </c>
      <c r="AG270">
        <v>584.62</v>
      </c>
      <c r="AH270">
        <v>21.92</v>
      </c>
      <c r="AI270">
        <v>146.16</v>
      </c>
      <c r="AJ270">
        <v>438</v>
      </c>
      <c r="AK270">
        <v>0</v>
      </c>
      <c r="AL270">
        <v>0</v>
      </c>
      <c r="AM270">
        <v>0</v>
      </c>
      <c r="AN270">
        <v>0</v>
      </c>
      <c r="AO270">
        <v>2</v>
      </c>
      <c r="AP270">
        <v>9</v>
      </c>
      <c r="AQ270">
        <v>0</v>
      </c>
      <c r="AR270" s="6">
        <v>2651.13</v>
      </c>
      <c r="AS270">
        <v>3771.83</v>
      </c>
      <c r="AT270">
        <v>0</v>
      </c>
      <c r="AU270">
        <v>93085.08</v>
      </c>
      <c r="AV270">
        <v>55000</v>
      </c>
      <c r="AW270">
        <v>11000</v>
      </c>
      <c r="AX270">
        <v>22000</v>
      </c>
      <c r="AY270" s="6">
        <v>0</v>
      </c>
      <c r="AZ270">
        <v>11000</v>
      </c>
      <c r="BA270">
        <v>0</v>
      </c>
      <c r="BB270" s="6">
        <v>13072.98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f t="shared" si="12"/>
        <v>0</v>
      </c>
      <c r="BJ270">
        <f t="shared" si="13"/>
        <v>3771.83</v>
      </c>
      <c r="BK270">
        <f>_xlfn.IFNA(VLOOKUP(A:A,'11月奖金'!A:Q,17,0),0)</f>
        <v>5096.47</v>
      </c>
      <c r="BL270">
        <f t="shared" si="14"/>
        <v>8868.2999999999993</v>
      </c>
    </row>
    <row r="271" spans="1:64" x14ac:dyDescent="0.2">
      <c r="A271">
        <v>9000479</v>
      </c>
      <c r="B271" t="s">
        <v>834</v>
      </c>
      <c r="C271" t="s">
        <v>835</v>
      </c>
      <c r="D271" t="s">
        <v>836</v>
      </c>
      <c r="E271" t="s">
        <v>927</v>
      </c>
      <c r="F271" t="s">
        <v>105</v>
      </c>
      <c r="G271">
        <v>0</v>
      </c>
      <c r="H271">
        <v>0</v>
      </c>
      <c r="I271">
        <v>6.7</v>
      </c>
      <c r="J271">
        <v>0</v>
      </c>
      <c r="K271">
        <v>2412</v>
      </c>
      <c r="L271">
        <v>0</v>
      </c>
      <c r="M271">
        <v>12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800</v>
      </c>
      <c r="U271">
        <v>100</v>
      </c>
      <c r="V271">
        <v>300</v>
      </c>
      <c r="W271">
        <v>33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3657</v>
      </c>
      <c r="AG271">
        <v>739.61</v>
      </c>
      <c r="AH271">
        <v>27.74</v>
      </c>
      <c r="AI271">
        <v>184.9</v>
      </c>
      <c r="AJ271">
        <v>555</v>
      </c>
      <c r="AK271">
        <v>0</v>
      </c>
      <c r="AL271">
        <v>0</v>
      </c>
      <c r="AM271">
        <v>0</v>
      </c>
      <c r="AN271">
        <v>0</v>
      </c>
      <c r="AO271">
        <v>2</v>
      </c>
      <c r="AP271">
        <v>9</v>
      </c>
      <c r="AQ271">
        <v>0</v>
      </c>
      <c r="AR271" s="6">
        <v>2147.75</v>
      </c>
      <c r="AS271">
        <v>3585</v>
      </c>
      <c r="AT271">
        <v>0</v>
      </c>
      <c r="AU271">
        <v>99548.68</v>
      </c>
      <c r="AV271">
        <v>55000</v>
      </c>
      <c r="AW271">
        <v>5500</v>
      </c>
      <c r="AX271">
        <v>22000</v>
      </c>
      <c r="AY271" s="6">
        <v>0</v>
      </c>
      <c r="AZ271">
        <v>7000</v>
      </c>
      <c r="BA271">
        <v>0</v>
      </c>
      <c r="BB271" s="6">
        <v>14083.57</v>
      </c>
      <c r="BC271">
        <v>0</v>
      </c>
      <c r="BD271">
        <v>0</v>
      </c>
      <c r="BE271">
        <v>0</v>
      </c>
      <c r="BF271">
        <v>0</v>
      </c>
      <c r="BG271">
        <v>139.18</v>
      </c>
      <c r="BH271">
        <v>0</v>
      </c>
      <c r="BI271">
        <f t="shared" si="12"/>
        <v>139.18</v>
      </c>
      <c r="BJ271">
        <f t="shared" si="13"/>
        <v>3585</v>
      </c>
      <c r="BK271">
        <f>_xlfn.IFNA(VLOOKUP(A:A,'11月奖金'!A:Q,17,0),0)</f>
        <v>5925.6</v>
      </c>
      <c r="BL271">
        <f t="shared" si="14"/>
        <v>9510.6</v>
      </c>
    </row>
    <row r="272" spans="1:64" x14ac:dyDescent="0.2">
      <c r="A272">
        <v>9000480</v>
      </c>
      <c r="B272" t="s">
        <v>837</v>
      </c>
      <c r="C272" t="s">
        <v>838</v>
      </c>
      <c r="D272" t="s">
        <v>839</v>
      </c>
      <c r="E272" t="s">
        <v>278</v>
      </c>
      <c r="F272" t="s">
        <v>125</v>
      </c>
      <c r="G272">
        <v>0</v>
      </c>
      <c r="H272">
        <v>0</v>
      </c>
      <c r="I272">
        <v>5.7</v>
      </c>
      <c r="J272">
        <v>0</v>
      </c>
      <c r="K272">
        <v>2052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800</v>
      </c>
      <c r="U272">
        <v>300</v>
      </c>
      <c r="V272">
        <v>300</v>
      </c>
      <c r="W272">
        <v>33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3485</v>
      </c>
      <c r="AG272">
        <v>806.18</v>
      </c>
      <c r="AH272">
        <v>30.23</v>
      </c>
      <c r="AI272">
        <v>201.55</v>
      </c>
      <c r="AJ272">
        <v>605</v>
      </c>
      <c r="AK272">
        <v>0</v>
      </c>
      <c r="AL272">
        <v>0</v>
      </c>
      <c r="AM272">
        <v>0</v>
      </c>
      <c r="AN272">
        <v>0</v>
      </c>
      <c r="AO272">
        <v>2</v>
      </c>
      <c r="AP272">
        <v>9</v>
      </c>
      <c r="AQ272">
        <v>0</v>
      </c>
      <c r="AR272" s="6">
        <v>1840.04</v>
      </c>
      <c r="AS272">
        <v>3273</v>
      </c>
      <c r="AT272">
        <v>0</v>
      </c>
      <c r="AU272">
        <v>96831.96</v>
      </c>
      <c r="AV272">
        <v>55000</v>
      </c>
      <c r="AW272">
        <v>11000</v>
      </c>
      <c r="AX272">
        <v>11000</v>
      </c>
      <c r="AY272" s="6">
        <v>0</v>
      </c>
      <c r="AZ272">
        <v>0</v>
      </c>
      <c r="BA272">
        <v>0</v>
      </c>
      <c r="BB272" s="6">
        <v>18851.47</v>
      </c>
      <c r="BC272">
        <v>980.49000000000888</v>
      </c>
      <c r="BD272">
        <v>29.41</v>
      </c>
      <c r="BE272">
        <v>0</v>
      </c>
      <c r="BF272">
        <v>29.41</v>
      </c>
      <c r="BG272">
        <v>190.51</v>
      </c>
      <c r="BH272">
        <v>0</v>
      </c>
      <c r="BI272">
        <f t="shared" si="12"/>
        <v>190.51</v>
      </c>
      <c r="BJ272">
        <f t="shared" si="13"/>
        <v>3273</v>
      </c>
      <c r="BK272">
        <f>_xlfn.IFNA(VLOOKUP(A:A,'11月奖金'!A:Q,17,0),0)</f>
        <v>5943.6</v>
      </c>
      <c r="BL272">
        <f t="shared" si="14"/>
        <v>9216.6</v>
      </c>
    </row>
    <row r="273" spans="1:64" x14ac:dyDescent="0.2">
      <c r="A273">
        <v>9000481</v>
      </c>
      <c r="B273" t="s">
        <v>840</v>
      </c>
      <c r="C273" t="s">
        <v>841</v>
      </c>
      <c r="D273" t="s">
        <v>842</v>
      </c>
      <c r="E273" t="s">
        <v>927</v>
      </c>
      <c r="F273" t="s">
        <v>125</v>
      </c>
      <c r="G273">
        <v>0</v>
      </c>
      <c r="H273">
        <v>0</v>
      </c>
      <c r="I273">
        <v>6.9</v>
      </c>
      <c r="J273">
        <v>0</v>
      </c>
      <c r="K273">
        <v>2484</v>
      </c>
      <c r="L273">
        <v>0</v>
      </c>
      <c r="M273">
        <v>62</v>
      </c>
      <c r="N273">
        <v>48</v>
      </c>
      <c r="O273">
        <v>0</v>
      </c>
      <c r="P273">
        <v>0</v>
      </c>
      <c r="Q273">
        <v>0</v>
      </c>
      <c r="R273">
        <v>0</v>
      </c>
      <c r="S273">
        <v>4.1399999999999997</v>
      </c>
      <c r="T273">
        <v>800</v>
      </c>
      <c r="U273">
        <v>300</v>
      </c>
      <c r="V273">
        <v>300</v>
      </c>
      <c r="W273">
        <v>33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4031.14</v>
      </c>
      <c r="AG273">
        <v>975.52</v>
      </c>
      <c r="AH273">
        <v>36.58</v>
      </c>
      <c r="AI273">
        <v>243.88</v>
      </c>
      <c r="AJ273">
        <v>732</v>
      </c>
      <c r="AK273">
        <v>0</v>
      </c>
      <c r="AL273">
        <v>0</v>
      </c>
      <c r="AM273">
        <v>0</v>
      </c>
      <c r="AN273">
        <v>0</v>
      </c>
      <c r="AO273">
        <v>2</v>
      </c>
      <c r="AP273">
        <v>9</v>
      </c>
      <c r="AQ273">
        <v>0</v>
      </c>
      <c r="AR273" s="6">
        <v>2041.16</v>
      </c>
      <c r="AS273">
        <v>3819.14</v>
      </c>
      <c r="AT273">
        <v>0</v>
      </c>
      <c r="AU273">
        <v>116926.6</v>
      </c>
      <c r="AV273">
        <v>55000</v>
      </c>
      <c r="AW273">
        <v>11000</v>
      </c>
      <c r="AX273">
        <v>11000</v>
      </c>
      <c r="AY273" s="6">
        <v>0</v>
      </c>
      <c r="AZ273">
        <v>0</v>
      </c>
      <c r="BA273">
        <v>0</v>
      </c>
      <c r="BB273" s="6">
        <v>21388.44</v>
      </c>
      <c r="BC273">
        <v>18538.16</v>
      </c>
      <c r="BD273">
        <v>556.14</v>
      </c>
      <c r="BE273">
        <v>0</v>
      </c>
      <c r="BF273">
        <v>556.14</v>
      </c>
      <c r="BG273">
        <v>711.21</v>
      </c>
      <c r="BH273">
        <v>0</v>
      </c>
      <c r="BI273">
        <f t="shared" si="12"/>
        <v>711.21</v>
      </c>
      <c r="BJ273">
        <f t="shared" si="13"/>
        <v>3819.14</v>
      </c>
      <c r="BK273">
        <f>_xlfn.IFNA(VLOOKUP(A:A,'11月奖金'!A:Q,17,0),0)</f>
        <v>7407</v>
      </c>
      <c r="BL273">
        <f t="shared" si="14"/>
        <v>11226.14</v>
      </c>
    </row>
    <row r="274" spans="1:64" x14ac:dyDescent="0.2">
      <c r="A274">
        <v>9000482</v>
      </c>
      <c r="B274" t="s">
        <v>843</v>
      </c>
      <c r="C274" t="s">
        <v>844</v>
      </c>
      <c r="D274" t="s">
        <v>845</v>
      </c>
      <c r="E274" t="s">
        <v>927</v>
      </c>
      <c r="F274" t="s">
        <v>105</v>
      </c>
      <c r="G274">
        <v>0</v>
      </c>
      <c r="H274">
        <v>0</v>
      </c>
      <c r="I274">
        <v>6.7</v>
      </c>
      <c r="J274">
        <v>0</v>
      </c>
      <c r="K274">
        <v>2412</v>
      </c>
      <c r="L274">
        <v>332.69</v>
      </c>
      <c r="M274">
        <v>49</v>
      </c>
      <c r="N274">
        <v>64</v>
      </c>
      <c r="O274">
        <v>0</v>
      </c>
      <c r="P274">
        <v>0</v>
      </c>
      <c r="Q274">
        <v>0</v>
      </c>
      <c r="R274">
        <v>0</v>
      </c>
      <c r="S274">
        <v>4.63</v>
      </c>
      <c r="T274">
        <v>800</v>
      </c>
      <c r="U274">
        <v>100</v>
      </c>
      <c r="V274">
        <v>300</v>
      </c>
      <c r="W274">
        <v>33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4095.32</v>
      </c>
      <c r="AG274">
        <v>849.39</v>
      </c>
      <c r="AH274">
        <v>31.85</v>
      </c>
      <c r="AI274">
        <v>212.35</v>
      </c>
      <c r="AJ274">
        <v>637</v>
      </c>
      <c r="AK274">
        <v>0</v>
      </c>
      <c r="AL274">
        <v>0</v>
      </c>
      <c r="AM274">
        <v>0</v>
      </c>
      <c r="AN274">
        <v>0</v>
      </c>
      <c r="AO274">
        <v>2</v>
      </c>
      <c r="AP274">
        <v>9</v>
      </c>
      <c r="AQ274">
        <v>0</v>
      </c>
      <c r="AR274" s="6">
        <v>2362.73</v>
      </c>
      <c r="AS274">
        <v>4023.32</v>
      </c>
      <c r="AT274">
        <v>0</v>
      </c>
      <c r="AU274">
        <v>100102.46</v>
      </c>
      <c r="AV274">
        <v>55000</v>
      </c>
      <c r="AW274">
        <v>11000</v>
      </c>
      <c r="AX274">
        <v>11000</v>
      </c>
      <c r="AY274" s="6">
        <v>0</v>
      </c>
      <c r="AZ274">
        <v>0</v>
      </c>
      <c r="BA274">
        <v>0</v>
      </c>
      <c r="BB274" s="6">
        <v>17338.599999999999</v>
      </c>
      <c r="BC274">
        <v>5763.8600000000079</v>
      </c>
      <c r="BD274">
        <v>172.92</v>
      </c>
      <c r="BE274">
        <v>0</v>
      </c>
      <c r="BF274">
        <v>172.92</v>
      </c>
      <c r="BG274">
        <v>314.13</v>
      </c>
      <c r="BH274">
        <v>0</v>
      </c>
      <c r="BI274">
        <f t="shared" si="12"/>
        <v>314.13</v>
      </c>
      <c r="BJ274">
        <f t="shared" si="13"/>
        <v>4023.32</v>
      </c>
      <c r="BK274">
        <f>_xlfn.IFNA(VLOOKUP(A:A,'11月奖金'!A:Q,17,0),0)</f>
        <v>5925.6</v>
      </c>
      <c r="BL274">
        <f t="shared" si="14"/>
        <v>9948.92</v>
      </c>
    </row>
    <row r="275" spans="1:64" x14ac:dyDescent="0.2">
      <c r="A275">
        <v>9000483</v>
      </c>
      <c r="B275" t="s">
        <v>846</v>
      </c>
      <c r="C275" t="s">
        <v>847</v>
      </c>
      <c r="D275" t="s">
        <v>848</v>
      </c>
      <c r="E275" t="s">
        <v>278</v>
      </c>
      <c r="F275" t="s">
        <v>105</v>
      </c>
      <c r="G275">
        <v>0</v>
      </c>
      <c r="H275">
        <v>4.9000000000000004</v>
      </c>
      <c r="I275">
        <v>4.9000000000000004</v>
      </c>
      <c r="J275">
        <v>0</v>
      </c>
      <c r="K275">
        <v>1764</v>
      </c>
      <c r="L275">
        <v>243.31</v>
      </c>
      <c r="M275">
        <v>0</v>
      </c>
      <c r="N275">
        <v>0</v>
      </c>
      <c r="O275">
        <v>700</v>
      </c>
      <c r="P275">
        <v>0</v>
      </c>
      <c r="Q275">
        <v>0</v>
      </c>
      <c r="R275">
        <v>0</v>
      </c>
      <c r="S275">
        <v>0</v>
      </c>
      <c r="T275">
        <v>800</v>
      </c>
      <c r="U275">
        <v>100</v>
      </c>
      <c r="V275">
        <v>300</v>
      </c>
      <c r="W275">
        <v>33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3940.31</v>
      </c>
      <c r="AG275">
        <v>597.14</v>
      </c>
      <c r="AH275">
        <v>22.39</v>
      </c>
      <c r="AI275">
        <v>149.29</v>
      </c>
      <c r="AJ275">
        <v>448</v>
      </c>
      <c r="AK275">
        <v>0</v>
      </c>
      <c r="AL275">
        <v>0</v>
      </c>
      <c r="AM275">
        <v>0</v>
      </c>
      <c r="AN275">
        <v>0</v>
      </c>
      <c r="AO275">
        <v>2</v>
      </c>
      <c r="AP275">
        <v>9</v>
      </c>
      <c r="AQ275">
        <v>0</v>
      </c>
      <c r="AR275" s="6">
        <v>2721.49</v>
      </c>
      <c r="AS275">
        <v>3868.31</v>
      </c>
      <c r="AT275">
        <v>0</v>
      </c>
      <c r="AU275">
        <v>72446.53</v>
      </c>
      <c r="AV275">
        <v>55000</v>
      </c>
      <c r="AW275">
        <v>0</v>
      </c>
      <c r="AX275">
        <v>0</v>
      </c>
      <c r="AY275" s="6">
        <v>0</v>
      </c>
      <c r="AZ275">
        <v>0</v>
      </c>
      <c r="BA275">
        <v>0</v>
      </c>
      <c r="BB275" s="6">
        <v>10002.92</v>
      </c>
      <c r="BC275">
        <v>7443.6099999999988</v>
      </c>
      <c r="BD275">
        <v>223.31</v>
      </c>
      <c r="BE275">
        <v>0</v>
      </c>
      <c r="BF275">
        <v>223.31</v>
      </c>
      <c r="BG275">
        <v>293.76</v>
      </c>
      <c r="BH275">
        <v>0</v>
      </c>
      <c r="BI275">
        <f t="shared" si="12"/>
        <v>293.76</v>
      </c>
      <c r="BJ275">
        <f t="shared" si="13"/>
        <v>3868.31</v>
      </c>
      <c r="BK275">
        <f>_xlfn.IFNA(VLOOKUP(A:A,'11月奖金'!A:Q,17,0),0)</f>
        <v>3537.66</v>
      </c>
      <c r="BL275">
        <f t="shared" si="14"/>
        <v>7405.9699999999993</v>
      </c>
    </row>
    <row r="276" spans="1:64" x14ac:dyDescent="0.2">
      <c r="A276">
        <v>9000484</v>
      </c>
      <c r="B276" t="s">
        <v>849</v>
      </c>
      <c r="C276" t="s">
        <v>850</v>
      </c>
      <c r="D276" t="s">
        <v>851</v>
      </c>
      <c r="E276" t="s">
        <v>278</v>
      </c>
      <c r="F276" t="s">
        <v>160</v>
      </c>
      <c r="G276">
        <v>0</v>
      </c>
      <c r="H276">
        <v>0</v>
      </c>
      <c r="I276">
        <v>6.1</v>
      </c>
      <c r="J276">
        <v>0</v>
      </c>
      <c r="K276">
        <v>2196</v>
      </c>
      <c r="L276">
        <v>0</v>
      </c>
      <c r="M276">
        <v>24</v>
      </c>
      <c r="N276">
        <v>48</v>
      </c>
      <c r="O276">
        <v>0</v>
      </c>
      <c r="P276">
        <v>504</v>
      </c>
      <c r="Q276">
        <v>0</v>
      </c>
      <c r="R276">
        <v>0</v>
      </c>
      <c r="S276">
        <v>4.3600000000000003</v>
      </c>
      <c r="T276">
        <v>800</v>
      </c>
      <c r="U276">
        <v>100</v>
      </c>
      <c r="V276">
        <v>300</v>
      </c>
      <c r="W276">
        <v>33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4009.36</v>
      </c>
      <c r="AG276">
        <v>464.43</v>
      </c>
      <c r="AH276">
        <v>17.420000000000002</v>
      </c>
      <c r="AI276">
        <v>116.11</v>
      </c>
      <c r="AJ276">
        <v>348</v>
      </c>
      <c r="AK276">
        <v>0</v>
      </c>
      <c r="AL276">
        <v>0</v>
      </c>
      <c r="AM276">
        <v>0</v>
      </c>
      <c r="AN276">
        <v>0</v>
      </c>
      <c r="AO276">
        <v>2</v>
      </c>
      <c r="AP276">
        <v>9</v>
      </c>
      <c r="AQ276">
        <v>0</v>
      </c>
      <c r="AR276" s="6">
        <v>3061.4</v>
      </c>
      <c r="AS276">
        <v>3937.36</v>
      </c>
      <c r="AT276">
        <v>0</v>
      </c>
      <c r="AU276">
        <v>58764.14</v>
      </c>
      <c r="AV276">
        <v>55000</v>
      </c>
      <c r="AW276">
        <v>11000</v>
      </c>
      <c r="AX276">
        <v>22000</v>
      </c>
      <c r="AY276" s="6">
        <v>0</v>
      </c>
      <c r="AZ276">
        <v>0</v>
      </c>
      <c r="BA276">
        <v>0</v>
      </c>
      <c r="BB276" s="6">
        <v>10115.07</v>
      </c>
      <c r="BC276">
        <v>0</v>
      </c>
      <c r="BD276">
        <v>0</v>
      </c>
      <c r="BE276">
        <v>0</v>
      </c>
      <c r="BF276">
        <v>0</v>
      </c>
      <c r="BG276">
        <v>40.51</v>
      </c>
      <c r="BH276">
        <v>0</v>
      </c>
      <c r="BI276">
        <f t="shared" si="12"/>
        <v>40.51</v>
      </c>
      <c r="BJ276">
        <f t="shared" si="13"/>
        <v>3937.36</v>
      </c>
      <c r="BK276">
        <f>_xlfn.IFNA(VLOOKUP(A:A,'11月奖金'!A:Q,17,0),0)</f>
        <v>2552.5700000000002</v>
      </c>
      <c r="BL276">
        <f t="shared" si="14"/>
        <v>6489.93</v>
      </c>
    </row>
    <row r="277" spans="1:64" x14ac:dyDescent="0.2">
      <c r="A277">
        <v>9000485</v>
      </c>
      <c r="B277" t="s">
        <v>852</v>
      </c>
      <c r="C277" t="s">
        <v>853</v>
      </c>
      <c r="D277" t="s">
        <v>854</v>
      </c>
      <c r="E277" t="s">
        <v>278</v>
      </c>
      <c r="F277" t="s">
        <v>160</v>
      </c>
      <c r="G277">
        <v>0</v>
      </c>
      <c r="H277">
        <v>0</v>
      </c>
      <c r="I277">
        <v>6.9</v>
      </c>
      <c r="J277">
        <v>0</v>
      </c>
      <c r="K277">
        <v>2484</v>
      </c>
      <c r="L277">
        <v>342.62</v>
      </c>
      <c r="M277">
        <v>24</v>
      </c>
      <c r="N277">
        <v>32</v>
      </c>
      <c r="O277">
        <v>0</v>
      </c>
      <c r="P277">
        <v>216</v>
      </c>
      <c r="Q277">
        <v>0</v>
      </c>
      <c r="R277">
        <v>0</v>
      </c>
      <c r="S277">
        <v>0</v>
      </c>
      <c r="T277">
        <v>800</v>
      </c>
      <c r="U277">
        <v>100</v>
      </c>
      <c r="V277">
        <v>300</v>
      </c>
      <c r="W277">
        <v>33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4331.62</v>
      </c>
      <c r="AG277">
        <v>488.73</v>
      </c>
      <c r="AH277">
        <v>18.329999999999998</v>
      </c>
      <c r="AI277">
        <v>122.18</v>
      </c>
      <c r="AJ277">
        <v>367</v>
      </c>
      <c r="AK277">
        <v>0</v>
      </c>
      <c r="AL277">
        <v>0</v>
      </c>
      <c r="AM277">
        <v>0</v>
      </c>
      <c r="AN277">
        <v>0</v>
      </c>
      <c r="AO277">
        <v>2</v>
      </c>
      <c r="AP277">
        <v>9</v>
      </c>
      <c r="AQ277">
        <v>0</v>
      </c>
      <c r="AR277" s="6">
        <v>3333.38</v>
      </c>
      <c r="AS277">
        <v>4259.62</v>
      </c>
      <c r="AT277">
        <v>0</v>
      </c>
      <c r="AU277">
        <v>72371.61</v>
      </c>
      <c r="AV277">
        <v>55000</v>
      </c>
      <c r="AW277">
        <v>11000</v>
      </c>
      <c r="AX277">
        <v>22000</v>
      </c>
      <c r="AY277" s="6">
        <v>0</v>
      </c>
      <c r="AZ277">
        <v>5500</v>
      </c>
      <c r="BA277">
        <v>0</v>
      </c>
      <c r="BB277" s="6">
        <v>15341.42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f t="shared" si="12"/>
        <v>0</v>
      </c>
      <c r="BJ277">
        <f t="shared" si="13"/>
        <v>4259.62</v>
      </c>
      <c r="BK277">
        <f>_xlfn.IFNA(VLOOKUP(A:A,'11月奖金'!A:Q,17,0),0)</f>
        <v>2903.06</v>
      </c>
      <c r="BL277">
        <f t="shared" si="14"/>
        <v>7162.68</v>
      </c>
    </row>
    <row r="278" spans="1:64" x14ac:dyDescent="0.2">
      <c r="A278">
        <v>9000486</v>
      </c>
      <c r="B278" t="s">
        <v>855</v>
      </c>
      <c r="C278" t="s">
        <v>856</v>
      </c>
      <c r="D278" t="s">
        <v>857</v>
      </c>
      <c r="E278" t="s">
        <v>278</v>
      </c>
      <c r="F278" t="s">
        <v>125</v>
      </c>
      <c r="G278">
        <v>0</v>
      </c>
      <c r="H278">
        <v>0</v>
      </c>
      <c r="I278">
        <v>7.1</v>
      </c>
      <c r="J278">
        <v>0</v>
      </c>
      <c r="K278">
        <v>2556</v>
      </c>
      <c r="L278">
        <v>0</v>
      </c>
      <c r="M278">
        <v>62</v>
      </c>
      <c r="N278">
        <v>64</v>
      </c>
      <c r="O278">
        <v>0</v>
      </c>
      <c r="P278">
        <v>0</v>
      </c>
      <c r="Q278">
        <v>0</v>
      </c>
      <c r="R278">
        <v>0</v>
      </c>
      <c r="S278">
        <v>5.44</v>
      </c>
      <c r="T278">
        <v>800</v>
      </c>
      <c r="U278">
        <v>300</v>
      </c>
      <c r="V278">
        <v>300</v>
      </c>
      <c r="W278">
        <v>33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4120.4400000000014</v>
      </c>
      <c r="AG278">
        <v>990.37</v>
      </c>
      <c r="AH278">
        <v>37.14</v>
      </c>
      <c r="AI278">
        <v>247.59</v>
      </c>
      <c r="AJ278">
        <v>743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 s="6">
        <v>2102.34</v>
      </c>
      <c r="AS278">
        <v>3910.440000000001</v>
      </c>
      <c r="AT278">
        <v>0</v>
      </c>
      <c r="AU278">
        <v>118121.29</v>
      </c>
      <c r="AV278">
        <v>55000</v>
      </c>
      <c r="AW278">
        <v>11000</v>
      </c>
      <c r="AX278">
        <v>11000</v>
      </c>
      <c r="AY278" s="6">
        <v>0</v>
      </c>
      <c r="AZ278">
        <v>0</v>
      </c>
      <c r="BA278">
        <v>0</v>
      </c>
      <c r="BB278" s="6">
        <v>21282.07</v>
      </c>
      <c r="BC278">
        <v>19839.220000000008</v>
      </c>
      <c r="BD278">
        <v>595.17999999999995</v>
      </c>
      <c r="BE278">
        <v>0</v>
      </c>
      <c r="BF278">
        <v>595.17999999999995</v>
      </c>
      <c r="BG278">
        <v>748.41</v>
      </c>
      <c r="BH278">
        <v>0</v>
      </c>
      <c r="BI278">
        <f t="shared" si="12"/>
        <v>748.41</v>
      </c>
      <c r="BJ278">
        <f t="shared" si="13"/>
        <v>3910.4400000000014</v>
      </c>
      <c r="BK278">
        <f>_xlfn.IFNA(VLOOKUP(A:A,'11月奖金'!A:Q,17,0),0)</f>
        <v>7481.87</v>
      </c>
      <c r="BL278">
        <f t="shared" si="14"/>
        <v>11392.310000000001</v>
      </c>
    </row>
    <row r="279" spans="1:64" x14ac:dyDescent="0.2">
      <c r="A279">
        <v>9000487</v>
      </c>
      <c r="B279" t="s">
        <v>20</v>
      </c>
      <c r="C279" t="s">
        <v>858</v>
      </c>
      <c r="D279" t="s">
        <v>859</v>
      </c>
      <c r="E279" t="s">
        <v>278</v>
      </c>
      <c r="F279" t="s">
        <v>105</v>
      </c>
      <c r="G279">
        <v>0</v>
      </c>
      <c r="H279">
        <v>0</v>
      </c>
      <c r="I279">
        <v>4.9000000000000004</v>
      </c>
      <c r="J279">
        <v>0</v>
      </c>
      <c r="K279">
        <v>1764</v>
      </c>
      <c r="L279">
        <v>486.62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800</v>
      </c>
      <c r="U279">
        <v>100</v>
      </c>
      <c r="V279">
        <v>300</v>
      </c>
      <c r="W279">
        <v>33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3483.62</v>
      </c>
      <c r="AG279">
        <v>551.54999999999995</v>
      </c>
      <c r="AH279">
        <v>20.68</v>
      </c>
      <c r="AI279">
        <v>137.88999999999999</v>
      </c>
      <c r="AJ279">
        <v>414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9</v>
      </c>
      <c r="AQ279">
        <v>0</v>
      </c>
      <c r="AR279" s="6">
        <v>2357.5</v>
      </c>
      <c r="AS279">
        <v>3411.62</v>
      </c>
      <c r="AT279">
        <v>0</v>
      </c>
      <c r="AU279">
        <v>68219.86</v>
      </c>
      <c r="AV279">
        <v>55000</v>
      </c>
      <c r="AW279">
        <v>0</v>
      </c>
      <c r="AX279">
        <v>22000</v>
      </c>
      <c r="AY279" s="6">
        <v>0</v>
      </c>
      <c r="AZ279">
        <v>0</v>
      </c>
      <c r="BA279">
        <v>0</v>
      </c>
      <c r="BB279" s="6">
        <v>10950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f t="shared" si="12"/>
        <v>0</v>
      </c>
      <c r="BJ279">
        <f t="shared" si="13"/>
        <v>3411.62</v>
      </c>
      <c r="BK279">
        <f>_xlfn.IFNA(VLOOKUP(A:A,'11月奖金'!A:Q,17,0),0)</f>
        <v>3743.49</v>
      </c>
      <c r="BL279">
        <f t="shared" si="14"/>
        <v>7155.11</v>
      </c>
    </row>
    <row r="280" spans="1:64" x14ac:dyDescent="0.2">
      <c r="A280">
        <v>9000492</v>
      </c>
      <c r="B280" t="s">
        <v>860</v>
      </c>
      <c r="C280" t="s">
        <v>861</v>
      </c>
      <c r="D280" t="s">
        <v>862</v>
      </c>
      <c r="E280" t="s">
        <v>278</v>
      </c>
      <c r="F280" t="s">
        <v>105</v>
      </c>
      <c r="G280">
        <v>0</v>
      </c>
      <c r="H280">
        <v>0</v>
      </c>
      <c r="I280">
        <v>4.0999999999999996</v>
      </c>
      <c r="J280">
        <v>0</v>
      </c>
      <c r="K280">
        <v>1476</v>
      </c>
      <c r="L280">
        <v>203.59</v>
      </c>
      <c r="M280">
        <v>0</v>
      </c>
      <c r="N280">
        <v>0</v>
      </c>
      <c r="O280">
        <v>700</v>
      </c>
      <c r="P280">
        <v>0</v>
      </c>
      <c r="Q280">
        <v>0</v>
      </c>
      <c r="R280">
        <v>0</v>
      </c>
      <c r="S280">
        <v>0</v>
      </c>
      <c r="T280">
        <v>800</v>
      </c>
      <c r="U280">
        <v>100</v>
      </c>
      <c r="V280">
        <v>300</v>
      </c>
      <c r="W280">
        <v>33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3612.59</v>
      </c>
      <c r="AG280">
        <v>519.79</v>
      </c>
      <c r="AH280">
        <v>19.489999999999998</v>
      </c>
      <c r="AI280">
        <v>129.94999999999999</v>
      </c>
      <c r="AJ280">
        <v>390</v>
      </c>
      <c r="AK280">
        <v>0</v>
      </c>
      <c r="AL280">
        <v>0</v>
      </c>
      <c r="AM280">
        <v>0</v>
      </c>
      <c r="AN280">
        <v>0</v>
      </c>
      <c r="AO280">
        <v>2</v>
      </c>
      <c r="AP280">
        <v>9</v>
      </c>
      <c r="AQ280">
        <v>0</v>
      </c>
      <c r="AR280" s="6">
        <v>2551.36</v>
      </c>
      <c r="AS280">
        <v>3540.59</v>
      </c>
      <c r="AT280">
        <v>0</v>
      </c>
      <c r="AU280">
        <v>72398.849999999991</v>
      </c>
      <c r="AV280">
        <v>55000</v>
      </c>
      <c r="AW280">
        <v>0</v>
      </c>
      <c r="AX280">
        <v>0</v>
      </c>
      <c r="AY280" s="6">
        <v>0</v>
      </c>
      <c r="AZ280">
        <v>0</v>
      </c>
      <c r="BA280">
        <v>0</v>
      </c>
      <c r="BB280" s="6">
        <v>9762.9699999999993</v>
      </c>
      <c r="BC280">
        <v>7635.8799999999919</v>
      </c>
      <c r="BD280">
        <v>229.08</v>
      </c>
      <c r="BE280">
        <v>0</v>
      </c>
      <c r="BF280">
        <v>229.08</v>
      </c>
      <c r="BG280">
        <v>304.64</v>
      </c>
      <c r="BH280">
        <v>0</v>
      </c>
      <c r="BI280">
        <f t="shared" si="12"/>
        <v>304.64</v>
      </c>
      <c r="BJ280">
        <f t="shared" si="13"/>
        <v>3540.59</v>
      </c>
      <c r="BK280">
        <f>_xlfn.IFNA(VLOOKUP(A:A,'11月奖金'!A:Q,17,0),0)</f>
        <v>3575.4</v>
      </c>
      <c r="BL280">
        <f t="shared" si="14"/>
        <v>7115.99</v>
      </c>
    </row>
    <row r="281" spans="1:64" x14ac:dyDescent="0.2">
      <c r="A281">
        <v>9000493</v>
      </c>
      <c r="B281" t="s">
        <v>863</v>
      </c>
      <c r="C281" t="s">
        <v>864</v>
      </c>
      <c r="D281" t="s">
        <v>865</v>
      </c>
      <c r="E281" t="s">
        <v>278</v>
      </c>
      <c r="F281" t="s">
        <v>105</v>
      </c>
      <c r="G281">
        <v>0</v>
      </c>
      <c r="H281">
        <v>0</v>
      </c>
      <c r="I281">
        <v>4.0999999999999996</v>
      </c>
      <c r="J281">
        <v>0</v>
      </c>
      <c r="K281">
        <v>1476</v>
      </c>
      <c r="L281">
        <v>0</v>
      </c>
      <c r="M281">
        <v>0</v>
      </c>
      <c r="N281">
        <v>0</v>
      </c>
      <c r="O281">
        <v>700</v>
      </c>
      <c r="P281">
        <v>0</v>
      </c>
      <c r="Q281">
        <v>0</v>
      </c>
      <c r="R281">
        <v>0</v>
      </c>
      <c r="S281">
        <v>0</v>
      </c>
      <c r="T281">
        <v>800</v>
      </c>
      <c r="U281">
        <v>100</v>
      </c>
      <c r="V281">
        <v>300</v>
      </c>
      <c r="W281">
        <v>33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3409</v>
      </c>
      <c r="AG281">
        <v>503.07</v>
      </c>
      <c r="AH281">
        <v>18.86</v>
      </c>
      <c r="AI281">
        <v>125.77</v>
      </c>
      <c r="AJ281">
        <v>377</v>
      </c>
      <c r="AK281">
        <v>0</v>
      </c>
      <c r="AL281">
        <v>0</v>
      </c>
      <c r="AM281">
        <v>0</v>
      </c>
      <c r="AN281">
        <v>0</v>
      </c>
      <c r="AO281">
        <v>2</v>
      </c>
      <c r="AP281">
        <v>9</v>
      </c>
      <c r="AQ281">
        <v>0</v>
      </c>
      <c r="AR281" s="6">
        <v>2382.3000000000002</v>
      </c>
      <c r="AS281">
        <v>3337</v>
      </c>
      <c r="AT281">
        <v>0</v>
      </c>
      <c r="AU281">
        <v>80107.490000000005</v>
      </c>
      <c r="AV281">
        <v>55000</v>
      </c>
      <c r="AW281">
        <v>0</v>
      </c>
      <c r="AX281">
        <v>0</v>
      </c>
      <c r="AY281" s="6">
        <v>0</v>
      </c>
      <c r="AZ281">
        <v>5500</v>
      </c>
      <c r="BA281">
        <v>0</v>
      </c>
      <c r="BB281" s="6">
        <v>9611.85</v>
      </c>
      <c r="BC281">
        <v>9995.6400000000049</v>
      </c>
      <c r="BD281">
        <v>299.87</v>
      </c>
      <c r="BE281">
        <v>0</v>
      </c>
      <c r="BF281">
        <v>299.87</v>
      </c>
      <c r="BG281">
        <v>395.5</v>
      </c>
      <c r="BH281">
        <v>0</v>
      </c>
      <c r="BI281">
        <f t="shared" si="12"/>
        <v>395.5</v>
      </c>
      <c r="BJ281">
        <f t="shared" si="13"/>
        <v>3337</v>
      </c>
      <c r="BK281">
        <f>_xlfn.IFNA(VLOOKUP(A:A,'11月奖金'!A:Q,17,0),0)</f>
        <v>3537.66</v>
      </c>
      <c r="BL281">
        <f t="shared" si="14"/>
        <v>6874.66</v>
      </c>
    </row>
    <row r="282" spans="1:64" x14ac:dyDescent="0.2">
      <c r="A282">
        <v>9000494</v>
      </c>
      <c r="B282" t="s">
        <v>866</v>
      </c>
      <c r="C282" t="s">
        <v>867</v>
      </c>
      <c r="D282" t="s">
        <v>868</v>
      </c>
      <c r="E282" t="s">
        <v>278</v>
      </c>
      <c r="F282" t="s">
        <v>105</v>
      </c>
      <c r="G282">
        <v>0</v>
      </c>
      <c r="H282">
        <v>0</v>
      </c>
      <c r="I282">
        <v>4.0999999999999996</v>
      </c>
      <c r="J282">
        <v>0</v>
      </c>
      <c r="K282">
        <v>1476</v>
      </c>
      <c r="L282">
        <v>203.59</v>
      </c>
      <c r="M282">
        <v>0</v>
      </c>
      <c r="N282">
        <v>0</v>
      </c>
      <c r="O282">
        <v>700</v>
      </c>
      <c r="P282">
        <v>0</v>
      </c>
      <c r="Q282">
        <v>0</v>
      </c>
      <c r="R282">
        <v>0</v>
      </c>
      <c r="S282">
        <v>0</v>
      </c>
      <c r="T282">
        <v>800</v>
      </c>
      <c r="U282">
        <v>100</v>
      </c>
      <c r="V282">
        <v>300</v>
      </c>
      <c r="W282">
        <v>33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3612.59</v>
      </c>
      <c r="AG282">
        <v>520.26</v>
      </c>
      <c r="AH282">
        <v>19.510000000000002</v>
      </c>
      <c r="AI282">
        <v>130.06</v>
      </c>
      <c r="AJ282">
        <v>390</v>
      </c>
      <c r="AK282">
        <v>0</v>
      </c>
      <c r="AL282">
        <v>0</v>
      </c>
      <c r="AM282">
        <v>0</v>
      </c>
      <c r="AN282">
        <v>0</v>
      </c>
      <c r="AO282">
        <v>2</v>
      </c>
      <c r="AP282">
        <v>9</v>
      </c>
      <c r="AQ282">
        <v>0</v>
      </c>
      <c r="AR282" s="6">
        <v>2550.7600000000002</v>
      </c>
      <c r="AS282">
        <v>3540.59</v>
      </c>
      <c r="AT282">
        <v>0</v>
      </c>
      <c r="AU282">
        <v>76545.5</v>
      </c>
      <c r="AV282">
        <v>55000</v>
      </c>
      <c r="AW282">
        <v>0</v>
      </c>
      <c r="AX282">
        <v>0</v>
      </c>
      <c r="AY282" s="6">
        <v>0</v>
      </c>
      <c r="AZ282">
        <v>3000</v>
      </c>
      <c r="BA282">
        <v>0</v>
      </c>
      <c r="BB282" s="6">
        <v>9765.3700000000008</v>
      </c>
      <c r="BC282">
        <v>8780.1299999999992</v>
      </c>
      <c r="BD282">
        <v>263.39999999999998</v>
      </c>
      <c r="BE282">
        <v>0</v>
      </c>
      <c r="BF282">
        <v>263.39999999999998</v>
      </c>
      <c r="BG282">
        <v>384.35</v>
      </c>
      <c r="BH282">
        <v>0</v>
      </c>
      <c r="BI282">
        <f t="shared" si="12"/>
        <v>384.35</v>
      </c>
      <c r="BJ282">
        <f t="shared" si="13"/>
        <v>3540.59</v>
      </c>
      <c r="BK282">
        <f>_xlfn.IFNA(VLOOKUP(A:A,'11月奖金'!A:Q,17,0),0)</f>
        <v>3537.66</v>
      </c>
      <c r="BL282">
        <f t="shared" si="14"/>
        <v>7078.25</v>
      </c>
    </row>
    <row r="283" spans="1:64" x14ac:dyDescent="0.2">
      <c r="A283">
        <v>9000495</v>
      </c>
      <c r="B283" t="s">
        <v>869</v>
      </c>
      <c r="C283" t="s">
        <v>870</v>
      </c>
      <c r="D283" t="s">
        <v>871</v>
      </c>
      <c r="E283" t="s">
        <v>278</v>
      </c>
      <c r="F283" t="s">
        <v>105</v>
      </c>
      <c r="G283">
        <v>0</v>
      </c>
      <c r="H283">
        <v>0</v>
      </c>
      <c r="I283">
        <v>4.0999999999999996</v>
      </c>
      <c r="J283">
        <v>0</v>
      </c>
      <c r="K283">
        <v>1476</v>
      </c>
      <c r="L283">
        <v>203.59</v>
      </c>
      <c r="M283">
        <v>0</v>
      </c>
      <c r="N283">
        <v>0</v>
      </c>
      <c r="O283">
        <v>700</v>
      </c>
      <c r="P283">
        <v>0</v>
      </c>
      <c r="Q283">
        <v>0</v>
      </c>
      <c r="R283">
        <v>0</v>
      </c>
      <c r="S283">
        <v>0</v>
      </c>
      <c r="T283">
        <v>800</v>
      </c>
      <c r="U283">
        <v>100</v>
      </c>
      <c r="V283">
        <v>300</v>
      </c>
      <c r="W283">
        <v>33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3612.59</v>
      </c>
      <c r="AG283">
        <v>485.69</v>
      </c>
      <c r="AH283">
        <v>18.21</v>
      </c>
      <c r="AI283">
        <v>121.42</v>
      </c>
      <c r="AJ283">
        <v>364</v>
      </c>
      <c r="AK283">
        <v>0</v>
      </c>
      <c r="AL283">
        <v>0</v>
      </c>
      <c r="AM283">
        <v>0</v>
      </c>
      <c r="AN283">
        <v>0</v>
      </c>
      <c r="AO283">
        <v>2</v>
      </c>
      <c r="AP283">
        <v>9</v>
      </c>
      <c r="AQ283">
        <v>0</v>
      </c>
      <c r="AR283" s="6">
        <v>2621.27</v>
      </c>
      <c r="AS283">
        <v>3540.59</v>
      </c>
      <c r="AT283">
        <v>0</v>
      </c>
      <c r="AU283">
        <v>70931.87</v>
      </c>
      <c r="AV283">
        <v>55000</v>
      </c>
      <c r="AW283">
        <v>0</v>
      </c>
      <c r="AX283">
        <v>0</v>
      </c>
      <c r="AY283" s="6">
        <v>0</v>
      </c>
      <c r="AZ283">
        <v>11000</v>
      </c>
      <c r="BA283">
        <v>0</v>
      </c>
      <c r="BB283" s="6">
        <v>9457.33</v>
      </c>
      <c r="BC283">
        <v>0</v>
      </c>
      <c r="BD283">
        <v>0</v>
      </c>
      <c r="BE283">
        <v>0</v>
      </c>
      <c r="BF283">
        <v>0</v>
      </c>
      <c r="BG283">
        <v>37.33</v>
      </c>
      <c r="BH283">
        <v>0</v>
      </c>
      <c r="BI283">
        <f t="shared" si="12"/>
        <v>37.33</v>
      </c>
      <c r="BJ283">
        <f t="shared" si="13"/>
        <v>3540.59</v>
      </c>
      <c r="BK283">
        <f>_xlfn.IFNA(VLOOKUP(A:A,'11月奖金'!A:Q,17,0),0)</f>
        <v>3637.66</v>
      </c>
      <c r="BL283">
        <f t="shared" si="14"/>
        <v>7178.25</v>
      </c>
    </row>
    <row r="284" spans="1:64" x14ac:dyDescent="0.2">
      <c r="A284">
        <v>9000496</v>
      </c>
      <c r="B284" t="s">
        <v>872</v>
      </c>
      <c r="C284" t="s">
        <v>873</v>
      </c>
      <c r="D284" t="s">
        <v>874</v>
      </c>
      <c r="E284" t="s">
        <v>116</v>
      </c>
      <c r="F284" t="s">
        <v>105</v>
      </c>
      <c r="G284">
        <v>0</v>
      </c>
      <c r="H284">
        <v>0</v>
      </c>
      <c r="I284">
        <v>5.9</v>
      </c>
      <c r="J284">
        <v>0</v>
      </c>
      <c r="K284">
        <v>2124</v>
      </c>
      <c r="L284">
        <v>0</v>
      </c>
      <c r="M284">
        <v>12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800</v>
      </c>
      <c r="U284">
        <v>100</v>
      </c>
      <c r="V284">
        <v>300</v>
      </c>
      <c r="W284">
        <v>33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3369</v>
      </c>
      <c r="AG284">
        <v>545.74</v>
      </c>
      <c r="AH284">
        <v>20.47</v>
      </c>
      <c r="AI284">
        <v>136.44</v>
      </c>
      <c r="AJ284">
        <v>409</v>
      </c>
      <c r="AK284">
        <v>0</v>
      </c>
      <c r="AL284">
        <v>0</v>
      </c>
      <c r="AM284">
        <v>0</v>
      </c>
      <c r="AN284">
        <v>0</v>
      </c>
      <c r="AO284">
        <v>2</v>
      </c>
      <c r="AP284">
        <v>9</v>
      </c>
      <c r="AQ284">
        <v>0</v>
      </c>
      <c r="AR284" s="6">
        <v>2255.35</v>
      </c>
      <c r="AS284">
        <v>3297</v>
      </c>
      <c r="AT284">
        <v>0</v>
      </c>
      <c r="AU284">
        <v>87613.119999999995</v>
      </c>
      <c r="AV284">
        <v>55000</v>
      </c>
      <c r="AW284">
        <v>11000</v>
      </c>
      <c r="AX284">
        <v>22000</v>
      </c>
      <c r="AY284" s="6">
        <v>0</v>
      </c>
      <c r="AZ284">
        <v>11000</v>
      </c>
      <c r="BA284">
        <v>0</v>
      </c>
      <c r="BB284" s="6">
        <v>11589.86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f t="shared" si="12"/>
        <v>0</v>
      </c>
      <c r="BJ284">
        <f t="shared" si="13"/>
        <v>3297</v>
      </c>
      <c r="BK284">
        <f>_xlfn.IFNA(VLOOKUP(A:A,'11月奖金'!A:Q,17,0),0)</f>
        <v>5174.7</v>
      </c>
      <c r="BL284">
        <f t="shared" si="14"/>
        <v>8471.7000000000007</v>
      </c>
    </row>
    <row r="285" spans="1:64" x14ac:dyDescent="0.2">
      <c r="A285">
        <v>9000497</v>
      </c>
      <c r="B285" t="s">
        <v>875</v>
      </c>
      <c r="C285" t="s">
        <v>876</v>
      </c>
      <c r="D285" t="s">
        <v>7849</v>
      </c>
      <c r="E285" t="s">
        <v>116</v>
      </c>
      <c r="F285" t="s">
        <v>125</v>
      </c>
      <c r="G285">
        <v>0</v>
      </c>
      <c r="H285">
        <v>0</v>
      </c>
      <c r="I285">
        <v>6.3</v>
      </c>
      <c r="J285">
        <v>0</v>
      </c>
      <c r="K285">
        <v>2268</v>
      </c>
      <c r="L285">
        <v>0</v>
      </c>
      <c r="M285">
        <v>12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800</v>
      </c>
      <c r="U285">
        <v>300</v>
      </c>
      <c r="V285">
        <v>300</v>
      </c>
      <c r="W285">
        <v>33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3713</v>
      </c>
      <c r="AG285">
        <v>762.87</v>
      </c>
      <c r="AH285">
        <v>28.61</v>
      </c>
      <c r="AI285">
        <v>190.72</v>
      </c>
      <c r="AJ285">
        <v>572</v>
      </c>
      <c r="AK285">
        <v>0</v>
      </c>
      <c r="AL285">
        <v>0</v>
      </c>
      <c r="AM285">
        <v>0</v>
      </c>
      <c r="AN285">
        <v>0</v>
      </c>
      <c r="AO285">
        <v>2</v>
      </c>
      <c r="AP285">
        <v>9</v>
      </c>
      <c r="AQ285">
        <v>0</v>
      </c>
      <c r="AR285" s="6">
        <v>2156.8000000000002</v>
      </c>
      <c r="AS285">
        <v>3501</v>
      </c>
      <c r="AT285">
        <v>0</v>
      </c>
      <c r="AU285">
        <v>100042.01</v>
      </c>
      <c r="AV285">
        <v>55000</v>
      </c>
      <c r="AW285">
        <v>5500</v>
      </c>
      <c r="AX285">
        <v>11000</v>
      </c>
      <c r="AY285" s="6">
        <v>0</v>
      </c>
      <c r="AZ285">
        <v>11000</v>
      </c>
      <c r="BA285">
        <v>0</v>
      </c>
      <c r="BB285" s="6">
        <v>17966.919999999998</v>
      </c>
      <c r="BC285">
        <v>0</v>
      </c>
      <c r="BD285">
        <v>0</v>
      </c>
      <c r="BE285">
        <v>0</v>
      </c>
      <c r="BF285">
        <v>0</v>
      </c>
      <c r="BG285">
        <v>153.85</v>
      </c>
      <c r="BH285">
        <v>0</v>
      </c>
      <c r="BI285">
        <f t="shared" si="12"/>
        <v>153.85</v>
      </c>
      <c r="BJ285">
        <f t="shared" si="13"/>
        <v>3501</v>
      </c>
      <c r="BK285">
        <f>_xlfn.IFNA(VLOOKUP(A:A,'11月奖金'!A:Q,17,0),0)</f>
        <v>6107.85</v>
      </c>
      <c r="BL285">
        <f t="shared" si="14"/>
        <v>9608.85</v>
      </c>
    </row>
    <row r="286" spans="1:64" x14ac:dyDescent="0.2">
      <c r="A286">
        <v>9000498</v>
      </c>
      <c r="B286" t="s">
        <v>877</v>
      </c>
      <c r="C286" t="s">
        <v>878</v>
      </c>
      <c r="D286" t="s">
        <v>879</v>
      </c>
      <c r="E286" t="s">
        <v>116</v>
      </c>
      <c r="F286" t="s">
        <v>105</v>
      </c>
      <c r="G286">
        <v>0</v>
      </c>
      <c r="H286">
        <v>0</v>
      </c>
      <c r="I286">
        <v>5.3</v>
      </c>
      <c r="J286">
        <v>0</v>
      </c>
      <c r="K286">
        <v>1908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626.09</v>
      </c>
      <c r="U286">
        <v>78.260000000000005</v>
      </c>
      <c r="V286">
        <v>234.78</v>
      </c>
      <c r="W286">
        <v>25.83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2872.96</v>
      </c>
      <c r="AG286">
        <v>447.63</v>
      </c>
      <c r="AH286">
        <v>16.79</v>
      </c>
      <c r="AI286">
        <v>111.91</v>
      </c>
      <c r="AJ286">
        <v>336</v>
      </c>
      <c r="AK286">
        <v>0</v>
      </c>
      <c r="AL286">
        <v>0</v>
      </c>
      <c r="AM286">
        <v>0</v>
      </c>
      <c r="AN286">
        <v>0</v>
      </c>
      <c r="AO286">
        <v>2</v>
      </c>
      <c r="AP286">
        <v>9</v>
      </c>
      <c r="AQ286">
        <v>0</v>
      </c>
      <c r="AR286" s="6">
        <v>1958.63</v>
      </c>
      <c r="AS286">
        <v>2816.1779999999999</v>
      </c>
      <c r="AT286">
        <v>0</v>
      </c>
      <c r="AU286">
        <v>69689.088000000003</v>
      </c>
      <c r="AV286">
        <v>55000</v>
      </c>
      <c r="AW286">
        <v>11000</v>
      </c>
      <c r="AX286">
        <v>0</v>
      </c>
      <c r="AY286" s="6">
        <v>0</v>
      </c>
      <c r="AZ286">
        <v>11000</v>
      </c>
      <c r="BA286">
        <v>0</v>
      </c>
      <c r="BB286" s="6">
        <v>9447.56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f t="shared" si="12"/>
        <v>0</v>
      </c>
      <c r="BJ286">
        <f t="shared" si="13"/>
        <v>2816.1779999999999</v>
      </c>
      <c r="BK286">
        <f>_xlfn.IFNA(VLOOKUP(A:A,'11月奖金'!A:Q,17,0),0)</f>
        <v>3647.74</v>
      </c>
      <c r="BL286">
        <f t="shared" si="14"/>
        <v>6463.9179999999997</v>
      </c>
    </row>
    <row r="287" spans="1:64" x14ac:dyDescent="0.2">
      <c r="A287">
        <v>9000499</v>
      </c>
      <c r="B287" t="s">
        <v>880</v>
      </c>
      <c r="C287" t="s">
        <v>881</v>
      </c>
      <c r="D287" t="s">
        <v>882</v>
      </c>
      <c r="E287" t="s">
        <v>116</v>
      </c>
      <c r="F287" t="s">
        <v>125</v>
      </c>
      <c r="G287">
        <v>0</v>
      </c>
      <c r="H287">
        <v>0</v>
      </c>
      <c r="I287">
        <v>0</v>
      </c>
      <c r="J287">
        <v>3627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300</v>
      </c>
      <c r="W287">
        <v>33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3960</v>
      </c>
      <c r="AG287">
        <v>911.54</v>
      </c>
      <c r="AH287">
        <v>34.18</v>
      </c>
      <c r="AI287">
        <v>227.89</v>
      </c>
      <c r="AJ287">
        <v>684</v>
      </c>
      <c r="AK287">
        <v>0</v>
      </c>
      <c r="AL287">
        <v>0</v>
      </c>
      <c r="AM287">
        <v>0</v>
      </c>
      <c r="AN287">
        <v>0</v>
      </c>
      <c r="AO287">
        <v>2</v>
      </c>
      <c r="AP287">
        <v>9</v>
      </c>
      <c r="AQ287">
        <v>0</v>
      </c>
      <c r="AR287" s="6">
        <v>2100.39</v>
      </c>
      <c r="AS287">
        <v>3958</v>
      </c>
      <c r="AT287">
        <v>0</v>
      </c>
      <c r="AU287">
        <v>119170.31</v>
      </c>
      <c r="AV287">
        <v>55000</v>
      </c>
      <c r="AW287">
        <v>0</v>
      </c>
      <c r="AX287">
        <v>0</v>
      </c>
      <c r="AY287" s="6">
        <v>0</v>
      </c>
      <c r="AZ287">
        <v>0</v>
      </c>
      <c r="BA287">
        <v>0</v>
      </c>
      <c r="BB287" s="6">
        <v>24103.08</v>
      </c>
      <c r="BC287">
        <v>40067.230000000003</v>
      </c>
      <c r="BD287">
        <v>1486.72</v>
      </c>
      <c r="BE287">
        <v>0</v>
      </c>
      <c r="BF287">
        <v>1486.72</v>
      </c>
      <c r="BG287">
        <v>1776.68</v>
      </c>
      <c r="BH287">
        <v>0</v>
      </c>
      <c r="BI287">
        <f t="shared" si="12"/>
        <v>1776.68</v>
      </c>
      <c r="BJ287">
        <f t="shared" si="13"/>
        <v>3958</v>
      </c>
      <c r="BK287">
        <f>_xlfn.IFNA(VLOOKUP(A:A,'11月奖金'!A:Q,17,0),0)</f>
        <v>7177.57</v>
      </c>
      <c r="BL287">
        <f t="shared" si="14"/>
        <v>11135.57</v>
      </c>
    </row>
    <row r="288" spans="1:64" x14ac:dyDescent="0.2">
      <c r="A288">
        <v>9000500</v>
      </c>
      <c r="B288" t="s">
        <v>883</v>
      </c>
      <c r="C288" t="s">
        <v>884</v>
      </c>
      <c r="D288" t="s">
        <v>885</v>
      </c>
      <c r="E288" t="s">
        <v>116</v>
      </c>
      <c r="F288" t="s">
        <v>105</v>
      </c>
      <c r="G288">
        <v>0</v>
      </c>
      <c r="H288">
        <v>0</v>
      </c>
      <c r="I288">
        <v>4.9000000000000004</v>
      </c>
      <c r="J288">
        <v>0</v>
      </c>
      <c r="K288">
        <v>1764</v>
      </c>
      <c r="L288">
        <v>0</v>
      </c>
      <c r="M288">
        <v>0</v>
      </c>
      <c r="N288">
        <v>0</v>
      </c>
      <c r="O288">
        <v>700</v>
      </c>
      <c r="P288">
        <v>0</v>
      </c>
      <c r="Q288">
        <v>0</v>
      </c>
      <c r="R288">
        <v>0</v>
      </c>
      <c r="S288">
        <v>0</v>
      </c>
      <c r="T288">
        <v>800</v>
      </c>
      <c r="U288">
        <v>100</v>
      </c>
      <c r="V288">
        <v>300</v>
      </c>
      <c r="W288">
        <v>33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3697</v>
      </c>
      <c r="AG288">
        <v>553.58000000000004</v>
      </c>
      <c r="AH288">
        <v>20.76</v>
      </c>
      <c r="AI288">
        <v>138.38999999999999</v>
      </c>
      <c r="AJ288">
        <v>415</v>
      </c>
      <c r="AK288">
        <v>0</v>
      </c>
      <c r="AL288">
        <v>0</v>
      </c>
      <c r="AM288">
        <v>0</v>
      </c>
      <c r="AN288">
        <v>0</v>
      </c>
      <c r="AO288">
        <v>2</v>
      </c>
      <c r="AP288">
        <v>9</v>
      </c>
      <c r="AQ288">
        <v>0</v>
      </c>
      <c r="AR288" s="6">
        <v>2567.27</v>
      </c>
      <c r="AS288">
        <v>3625</v>
      </c>
      <c r="AT288">
        <v>0</v>
      </c>
      <c r="AU288">
        <v>75467.44</v>
      </c>
      <c r="AV288">
        <v>55000</v>
      </c>
      <c r="AW288">
        <v>0</v>
      </c>
      <c r="AX288">
        <v>11000</v>
      </c>
      <c r="AY288" s="6">
        <v>0</v>
      </c>
      <c r="AZ288">
        <v>0</v>
      </c>
      <c r="BA288">
        <v>0</v>
      </c>
      <c r="BB288" s="6">
        <v>10803.92</v>
      </c>
      <c r="BC288">
        <v>9663.5200000000023</v>
      </c>
      <c r="BD288">
        <v>289.91000000000003</v>
      </c>
      <c r="BE288">
        <v>0</v>
      </c>
      <c r="BF288">
        <v>289.91000000000003</v>
      </c>
      <c r="BG288">
        <v>364.99</v>
      </c>
      <c r="BH288">
        <v>0</v>
      </c>
      <c r="BI288">
        <f t="shared" si="12"/>
        <v>364.99</v>
      </c>
      <c r="BJ288">
        <f t="shared" si="13"/>
        <v>3625</v>
      </c>
      <c r="BK288">
        <f>_xlfn.IFNA(VLOOKUP(A:A,'11月奖金'!A:Q,17,0),0)</f>
        <v>3647.74</v>
      </c>
      <c r="BL288">
        <f t="shared" si="14"/>
        <v>7272.74</v>
      </c>
    </row>
    <row r="289" spans="1:64" x14ac:dyDescent="0.2">
      <c r="A289">
        <v>9000501</v>
      </c>
      <c r="B289" t="s">
        <v>886</v>
      </c>
      <c r="C289" t="s">
        <v>887</v>
      </c>
      <c r="D289" t="s">
        <v>888</v>
      </c>
      <c r="E289" t="s">
        <v>116</v>
      </c>
      <c r="F289" t="s">
        <v>125</v>
      </c>
      <c r="G289">
        <v>0</v>
      </c>
      <c r="H289">
        <v>0</v>
      </c>
      <c r="I289">
        <v>6.3</v>
      </c>
      <c r="J289">
        <v>0</v>
      </c>
      <c r="K289">
        <v>2268</v>
      </c>
      <c r="L289">
        <v>0</v>
      </c>
      <c r="M289">
        <v>12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800</v>
      </c>
      <c r="U289">
        <v>300</v>
      </c>
      <c r="V289">
        <v>300</v>
      </c>
      <c r="W289">
        <v>33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3713</v>
      </c>
      <c r="AG289">
        <v>762.87</v>
      </c>
      <c r="AH289">
        <v>28.61</v>
      </c>
      <c r="AI289">
        <v>190.72</v>
      </c>
      <c r="AJ289">
        <v>572</v>
      </c>
      <c r="AK289">
        <v>0</v>
      </c>
      <c r="AL289">
        <v>0</v>
      </c>
      <c r="AM289">
        <v>0</v>
      </c>
      <c r="AN289">
        <v>0</v>
      </c>
      <c r="AO289">
        <v>2</v>
      </c>
      <c r="AP289">
        <v>9</v>
      </c>
      <c r="AQ289">
        <v>0</v>
      </c>
      <c r="AR289" s="6">
        <v>2156.8000000000002</v>
      </c>
      <c r="AS289">
        <v>3501</v>
      </c>
      <c r="AT289">
        <v>0</v>
      </c>
      <c r="AU289">
        <v>99494.65</v>
      </c>
      <c r="AV289">
        <v>55000</v>
      </c>
      <c r="AW289">
        <v>5500</v>
      </c>
      <c r="AX289">
        <v>11000</v>
      </c>
      <c r="AY289" s="6">
        <v>0</v>
      </c>
      <c r="AZ289">
        <v>0</v>
      </c>
      <c r="BA289">
        <v>0</v>
      </c>
      <c r="BB289" s="6">
        <v>17397.11</v>
      </c>
      <c r="BC289">
        <v>10597.53999999999</v>
      </c>
      <c r="BD289">
        <v>317.93</v>
      </c>
      <c r="BE289">
        <v>0</v>
      </c>
      <c r="BF289">
        <v>317.93</v>
      </c>
      <c r="BG289">
        <v>454.52</v>
      </c>
      <c r="BH289">
        <v>0</v>
      </c>
      <c r="BI289">
        <f t="shared" si="12"/>
        <v>454.52</v>
      </c>
      <c r="BJ289">
        <f t="shared" si="13"/>
        <v>3501</v>
      </c>
      <c r="BK289">
        <f>_xlfn.IFNA(VLOOKUP(A:A,'11月奖金'!A:Q,17,0),0)</f>
        <v>6107.85</v>
      </c>
      <c r="BL289">
        <f t="shared" si="14"/>
        <v>9608.85</v>
      </c>
    </row>
    <row r="290" spans="1:64" x14ac:dyDescent="0.2">
      <c r="A290">
        <v>9000502</v>
      </c>
      <c r="B290" t="s">
        <v>889</v>
      </c>
      <c r="C290" t="s">
        <v>890</v>
      </c>
      <c r="D290" t="s">
        <v>891</v>
      </c>
      <c r="E290" t="s">
        <v>116</v>
      </c>
      <c r="F290" t="s">
        <v>105</v>
      </c>
      <c r="G290">
        <v>0</v>
      </c>
      <c r="H290">
        <v>0</v>
      </c>
      <c r="I290">
        <v>5.9</v>
      </c>
      <c r="J290">
        <v>0</v>
      </c>
      <c r="K290">
        <v>2124</v>
      </c>
      <c r="L290">
        <v>0</v>
      </c>
      <c r="M290">
        <v>12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800</v>
      </c>
      <c r="U290">
        <v>100</v>
      </c>
      <c r="V290">
        <v>300</v>
      </c>
      <c r="W290">
        <v>33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3369</v>
      </c>
      <c r="AG290">
        <v>554.65</v>
      </c>
      <c r="AH290">
        <v>20.8</v>
      </c>
      <c r="AI290">
        <v>138.66</v>
      </c>
      <c r="AJ290">
        <v>416</v>
      </c>
      <c r="AK290">
        <v>0</v>
      </c>
      <c r="AL290">
        <v>0</v>
      </c>
      <c r="AM290">
        <v>0</v>
      </c>
      <c r="AN290">
        <v>0</v>
      </c>
      <c r="AO290">
        <v>2</v>
      </c>
      <c r="AP290">
        <v>9</v>
      </c>
      <c r="AQ290">
        <v>0</v>
      </c>
      <c r="AR290" s="6">
        <v>2236.89</v>
      </c>
      <c r="AS290">
        <v>3297</v>
      </c>
      <c r="AT290">
        <v>0</v>
      </c>
      <c r="AU290">
        <v>88297.36</v>
      </c>
      <c r="AV290">
        <v>55000</v>
      </c>
      <c r="AW290">
        <v>0</v>
      </c>
      <c r="AX290">
        <v>0</v>
      </c>
      <c r="AY290" s="6">
        <v>0</v>
      </c>
      <c r="AZ290">
        <v>0</v>
      </c>
      <c r="BA290">
        <v>0</v>
      </c>
      <c r="BB290" s="6">
        <v>11348.5</v>
      </c>
      <c r="BC290">
        <v>21948.86</v>
      </c>
      <c r="BD290">
        <v>658.47</v>
      </c>
      <c r="BE290">
        <v>0</v>
      </c>
      <c r="BF290">
        <v>658.47</v>
      </c>
      <c r="BG290">
        <v>743.46</v>
      </c>
      <c r="BH290">
        <v>0</v>
      </c>
      <c r="BI290">
        <f t="shared" si="12"/>
        <v>743.46</v>
      </c>
      <c r="BJ290">
        <f t="shared" si="13"/>
        <v>3297</v>
      </c>
      <c r="BK290">
        <f>_xlfn.IFNA(VLOOKUP(A:A,'11月奖金'!A:Q,17,0),0)</f>
        <v>5174.7</v>
      </c>
      <c r="BL290">
        <f t="shared" si="14"/>
        <v>8471.7000000000007</v>
      </c>
    </row>
    <row r="291" spans="1:64" x14ac:dyDescent="0.2">
      <c r="A291">
        <v>9000503</v>
      </c>
      <c r="B291" t="s">
        <v>892</v>
      </c>
      <c r="C291" t="s">
        <v>893</v>
      </c>
      <c r="D291" t="s">
        <v>894</v>
      </c>
      <c r="E291" t="s">
        <v>116</v>
      </c>
      <c r="F291" t="s">
        <v>125</v>
      </c>
      <c r="G291">
        <v>0</v>
      </c>
      <c r="H291">
        <v>0</v>
      </c>
      <c r="I291">
        <v>6.3</v>
      </c>
      <c r="J291">
        <v>0</v>
      </c>
      <c r="K291">
        <v>2268</v>
      </c>
      <c r="L291">
        <v>0</v>
      </c>
      <c r="M291">
        <v>12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800</v>
      </c>
      <c r="U291">
        <v>300</v>
      </c>
      <c r="V291">
        <v>300</v>
      </c>
      <c r="W291">
        <v>33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3713</v>
      </c>
      <c r="AG291">
        <v>763.17</v>
      </c>
      <c r="AH291">
        <v>28.62</v>
      </c>
      <c r="AI291">
        <v>190.79</v>
      </c>
      <c r="AJ291">
        <v>572</v>
      </c>
      <c r="AK291">
        <v>0</v>
      </c>
      <c r="AL291">
        <v>0</v>
      </c>
      <c r="AM291">
        <v>0</v>
      </c>
      <c r="AN291">
        <v>0</v>
      </c>
      <c r="AO291">
        <v>2</v>
      </c>
      <c r="AP291">
        <v>9</v>
      </c>
      <c r="AQ291">
        <v>0</v>
      </c>
      <c r="AR291" s="6">
        <v>2156.42</v>
      </c>
      <c r="AS291">
        <v>3501</v>
      </c>
      <c r="AT291">
        <v>0</v>
      </c>
      <c r="AU291">
        <v>101344.67</v>
      </c>
      <c r="AV291">
        <v>55000</v>
      </c>
      <c r="AW291">
        <v>5500</v>
      </c>
      <c r="AX291">
        <v>11000</v>
      </c>
      <c r="AY291" s="6">
        <v>0</v>
      </c>
      <c r="AZ291">
        <v>0</v>
      </c>
      <c r="BA291">
        <v>0</v>
      </c>
      <c r="BB291" s="6">
        <v>17980.39</v>
      </c>
      <c r="BC291">
        <v>11864.28</v>
      </c>
      <c r="BD291">
        <v>355.93</v>
      </c>
      <c r="BE291">
        <v>0</v>
      </c>
      <c r="BF291">
        <v>355.93</v>
      </c>
      <c r="BG291">
        <v>492.54</v>
      </c>
      <c r="BH291">
        <v>0</v>
      </c>
      <c r="BI291">
        <f t="shared" si="12"/>
        <v>492.54</v>
      </c>
      <c r="BJ291">
        <f t="shared" si="13"/>
        <v>3501</v>
      </c>
      <c r="BK291">
        <f>_xlfn.IFNA(VLOOKUP(A:A,'11月奖金'!A:Q,17,0),0)</f>
        <v>6107.85</v>
      </c>
      <c r="BL291">
        <f t="shared" si="14"/>
        <v>9608.85</v>
      </c>
    </row>
    <row r="292" spans="1:64" x14ac:dyDescent="0.2">
      <c r="A292">
        <v>9000504</v>
      </c>
      <c r="B292" t="s">
        <v>895</v>
      </c>
      <c r="C292" t="s">
        <v>896</v>
      </c>
      <c r="D292" t="s">
        <v>897</v>
      </c>
      <c r="E292" t="s">
        <v>116</v>
      </c>
      <c r="F292" t="s">
        <v>125</v>
      </c>
      <c r="G292">
        <v>0</v>
      </c>
      <c r="H292">
        <v>0</v>
      </c>
      <c r="I292">
        <v>6.3</v>
      </c>
      <c r="J292">
        <v>0</v>
      </c>
      <c r="K292">
        <v>2268</v>
      </c>
      <c r="L292">
        <v>0</v>
      </c>
      <c r="M292">
        <v>62</v>
      </c>
      <c r="N292">
        <v>64</v>
      </c>
      <c r="O292">
        <v>0</v>
      </c>
      <c r="P292">
        <v>0</v>
      </c>
      <c r="Q292">
        <v>0</v>
      </c>
      <c r="R292">
        <v>0</v>
      </c>
      <c r="S292">
        <v>5.44</v>
      </c>
      <c r="T292">
        <v>800</v>
      </c>
      <c r="U292">
        <v>300</v>
      </c>
      <c r="V292">
        <v>300</v>
      </c>
      <c r="W292">
        <v>33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3832.44</v>
      </c>
      <c r="AG292">
        <v>772.42</v>
      </c>
      <c r="AH292">
        <v>28.97</v>
      </c>
      <c r="AI292">
        <v>193.11</v>
      </c>
      <c r="AJ292">
        <v>579</v>
      </c>
      <c r="AK292">
        <v>0</v>
      </c>
      <c r="AL292">
        <v>0</v>
      </c>
      <c r="AM292">
        <v>0</v>
      </c>
      <c r="AN292">
        <v>0</v>
      </c>
      <c r="AO292">
        <v>2</v>
      </c>
      <c r="AP292">
        <v>9</v>
      </c>
      <c r="AQ292">
        <v>0</v>
      </c>
      <c r="AR292" s="6">
        <v>2256.94</v>
      </c>
      <c r="AS292">
        <v>3620.44</v>
      </c>
      <c r="AT292">
        <v>0</v>
      </c>
      <c r="AU292">
        <v>100384.72</v>
      </c>
      <c r="AV292">
        <v>55000</v>
      </c>
      <c r="AW292">
        <v>0</v>
      </c>
      <c r="AX292">
        <v>0</v>
      </c>
      <c r="AY292" s="6">
        <v>0</v>
      </c>
      <c r="AZ292">
        <v>0</v>
      </c>
      <c r="BA292">
        <v>0</v>
      </c>
      <c r="BB292" s="6">
        <v>16404.650000000001</v>
      </c>
      <c r="BC292">
        <v>28980.07</v>
      </c>
      <c r="BD292">
        <v>869.4</v>
      </c>
      <c r="BE292">
        <v>0</v>
      </c>
      <c r="BF292">
        <v>869.4</v>
      </c>
      <c r="BG292">
        <v>957.99</v>
      </c>
      <c r="BH292">
        <v>0</v>
      </c>
      <c r="BI292">
        <f t="shared" si="12"/>
        <v>957.99</v>
      </c>
      <c r="BJ292">
        <f t="shared" si="13"/>
        <v>3620.44</v>
      </c>
      <c r="BK292">
        <f>_xlfn.IFNA(VLOOKUP(A:A,'11月奖金'!A:Q,17,0),0)</f>
        <v>6107.85</v>
      </c>
      <c r="BL292">
        <f t="shared" si="14"/>
        <v>9728.2900000000009</v>
      </c>
    </row>
    <row r="293" spans="1:64" x14ac:dyDescent="0.2">
      <c r="A293">
        <v>9000505</v>
      </c>
      <c r="B293" t="s">
        <v>898</v>
      </c>
      <c r="C293" t="s">
        <v>899</v>
      </c>
      <c r="D293" t="s">
        <v>900</v>
      </c>
      <c r="E293" t="s">
        <v>116</v>
      </c>
      <c r="F293" t="s">
        <v>125</v>
      </c>
      <c r="G293">
        <v>0</v>
      </c>
      <c r="H293">
        <v>0</v>
      </c>
      <c r="I293">
        <v>7.1</v>
      </c>
      <c r="J293">
        <v>0</v>
      </c>
      <c r="K293">
        <v>2556</v>
      </c>
      <c r="L293">
        <v>0</v>
      </c>
      <c r="M293">
        <v>181</v>
      </c>
      <c r="N293">
        <v>96</v>
      </c>
      <c r="O293">
        <v>0</v>
      </c>
      <c r="P293">
        <v>0</v>
      </c>
      <c r="Q293">
        <v>0</v>
      </c>
      <c r="R293">
        <v>0</v>
      </c>
      <c r="S293">
        <v>5.44</v>
      </c>
      <c r="T293">
        <v>313.04000000000002</v>
      </c>
      <c r="U293">
        <v>117.39</v>
      </c>
      <c r="V293">
        <v>117.39</v>
      </c>
      <c r="W293">
        <v>12.91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3399.17</v>
      </c>
      <c r="AG293">
        <v>938.67</v>
      </c>
      <c r="AH293">
        <v>35.200000000000003</v>
      </c>
      <c r="AI293">
        <v>234.67</v>
      </c>
      <c r="AJ293">
        <v>704</v>
      </c>
      <c r="AK293">
        <v>0</v>
      </c>
      <c r="AL293">
        <v>0</v>
      </c>
      <c r="AM293">
        <v>0</v>
      </c>
      <c r="AN293">
        <v>0</v>
      </c>
      <c r="AO293">
        <v>2</v>
      </c>
      <c r="AP293">
        <v>9</v>
      </c>
      <c r="AQ293">
        <v>0</v>
      </c>
      <c r="AR293" s="6">
        <v>1484.63</v>
      </c>
      <c r="AS293">
        <v>3314.9969999999998</v>
      </c>
      <c r="AT293">
        <v>0</v>
      </c>
      <c r="AU293">
        <v>121918.647</v>
      </c>
      <c r="AV293">
        <v>55000</v>
      </c>
      <c r="AW293">
        <v>0</v>
      </c>
      <c r="AX293">
        <v>0</v>
      </c>
      <c r="AY293" s="6">
        <v>0</v>
      </c>
      <c r="AZ293">
        <v>0</v>
      </c>
      <c r="BA293">
        <v>0</v>
      </c>
      <c r="BB293" s="6">
        <v>24386.14</v>
      </c>
      <c r="BC293">
        <v>42532.506999999998</v>
      </c>
      <c r="BD293">
        <v>1733.25</v>
      </c>
      <c r="BE293">
        <v>0</v>
      </c>
      <c r="BF293">
        <v>1733.25</v>
      </c>
      <c r="BG293">
        <v>2093.0100000000002</v>
      </c>
      <c r="BH293">
        <v>0</v>
      </c>
      <c r="BI293">
        <f t="shared" si="12"/>
        <v>2093.0100000000002</v>
      </c>
      <c r="BJ293">
        <f t="shared" si="13"/>
        <v>3314.9970000000003</v>
      </c>
      <c r="BK293">
        <f>_xlfn.IFNA(VLOOKUP(A:A,'11月奖金'!A:Q,17,0),0)</f>
        <v>7634.81</v>
      </c>
      <c r="BL293">
        <f t="shared" si="14"/>
        <v>10949.807000000001</v>
      </c>
    </row>
    <row r="294" spans="1:64" x14ac:dyDescent="0.2">
      <c r="A294">
        <v>9000506</v>
      </c>
      <c r="B294" t="s">
        <v>901</v>
      </c>
      <c r="C294" t="s">
        <v>902</v>
      </c>
      <c r="D294" t="s">
        <v>903</v>
      </c>
      <c r="E294" t="s">
        <v>116</v>
      </c>
      <c r="F294" t="s">
        <v>105</v>
      </c>
      <c r="G294">
        <v>0</v>
      </c>
      <c r="H294">
        <v>0</v>
      </c>
      <c r="I294">
        <v>4.9000000000000004</v>
      </c>
      <c r="J294">
        <v>0</v>
      </c>
      <c r="K294">
        <v>1764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800</v>
      </c>
      <c r="U294">
        <v>100</v>
      </c>
      <c r="V294">
        <v>300</v>
      </c>
      <c r="W294">
        <v>33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2997</v>
      </c>
      <c r="AG294">
        <v>426.67</v>
      </c>
      <c r="AH294">
        <v>16</v>
      </c>
      <c r="AI294">
        <v>106.67</v>
      </c>
      <c r="AJ294">
        <v>320</v>
      </c>
      <c r="AK294">
        <v>0</v>
      </c>
      <c r="AL294">
        <v>0</v>
      </c>
      <c r="AM294">
        <v>0</v>
      </c>
      <c r="AN294">
        <v>0</v>
      </c>
      <c r="AO294">
        <v>2</v>
      </c>
      <c r="AP294">
        <v>9</v>
      </c>
      <c r="AQ294">
        <v>0</v>
      </c>
      <c r="AR294" s="6">
        <v>2125.66</v>
      </c>
      <c r="AS294">
        <v>2925</v>
      </c>
      <c r="AT294">
        <v>0</v>
      </c>
      <c r="AU294">
        <v>68352</v>
      </c>
      <c r="AV294">
        <v>55000</v>
      </c>
      <c r="AW294">
        <v>0</v>
      </c>
      <c r="AX294">
        <v>0</v>
      </c>
      <c r="AY294" s="6">
        <v>0</v>
      </c>
      <c r="AZ294">
        <v>5500</v>
      </c>
      <c r="BA294">
        <v>0</v>
      </c>
      <c r="BB294" s="6">
        <v>9398.74</v>
      </c>
      <c r="BC294">
        <v>0</v>
      </c>
      <c r="BD294">
        <v>0</v>
      </c>
      <c r="BE294">
        <v>0</v>
      </c>
      <c r="BF294">
        <v>0</v>
      </c>
      <c r="BG294">
        <v>58.16</v>
      </c>
      <c r="BH294">
        <v>0</v>
      </c>
      <c r="BI294">
        <f t="shared" si="12"/>
        <v>58.16</v>
      </c>
      <c r="BJ294">
        <f t="shared" si="13"/>
        <v>2925</v>
      </c>
      <c r="BK294">
        <f>_xlfn.IFNA(VLOOKUP(A:A,'11月奖金'!A:Q,17,0),0)</f>
        <v>3647.74</v>
      </c>
      <c r="BL294">
        <f t="shared" si="14"/>
        <v>6572.74</v>
      </c>
    </row>
    <row r="295" spans="1:64" x14ac:dyDescent="0.2">
      <c r="A295">
        <v>9000507</v>
      </c>
      <c r="B295" t="s">
        <v>904</v>
      </c>
      <c r="C295" t="s">
        <v>905</v>
      </c>
      <c r="D295" t="s">
        <v>906</v>
      </c>
      <c r="E295" t="s">
        <v>116</v>
      </c>
      <c r="F295" t="s">
        <v>125</v>
      </c>
      <c r="G295">
        <v>0</v>
      </c>
      <c r="H295">
        <v>0</v>
      </c>
      <c r="I295">
        <v>7.1</v>
      </c>
      <c r="J295">
        <v>0</v>
      </c>
      <c r="K295">
        <v>2556</v>
      </c>
      <c r="L295">
        <v>0</v>
      </c>
      <c r="M295">
        <v>266</v>
      </c>
      <c r="N295">
        <v>120</v>
      </c>
      <c r="O295">
        <v>0</v>
      </c>
      <c r="P295">
        <v>0</v>
      </c>
      <c r="Q295">
        <v>0</v>
      </c>
      <c r="R295">
        <v>0</v>
      </c>
      <c r="S295">
        <v>5.44</v>
      </c>
      <c r="T295">
        <v>800</v>
      </c>
      <c r="U295">
        <v>300</v>
      </c>
      <c r="V295">
        <v>300</v>
      </c>
      <c r="W295">
        <v>33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4380.4400000000014</v>
      </c>
      <c r="AG295">
        <v>947.39</v>
      </c>
      <c r="AH295">
        <v>35.53</v>
      </c>
      <c r="AI295">
        <v>236.85</v>
      </c>
      <c r="AJ295">
        <v>711</v>
      </c>
      <c r="AK295">
        <v>0</v>
      </c>
      <c r="AL295">
        <v>0</v>
      </c>
      <c r="AM295">
        <v>0</v>
      </c>
      <c r="AN295">
        <v>0</v>
      </c>
      <c r="AO295">
        <v>2</v>
      </c>
      <c r="AP295">
        <v>9</v>
      </c>
      <c r="AQ295">
        <v>0</v>
      </c>
      <c r="AR295" s="6">
        <v>2447.67</v>
      </c>
      <c r="AS295">
        <v>4168.4400000000014</v>
      </c>
      <c r="AT295">
        <v>0</v>
      </c>
      <c r="AU295">
        <v>135349.14000000001</v>
      </c>
      <c r="AV295">
        <v>55000</v>
      </c>
      <c r="AW295">
        <v>0</v>
      </c>
      <c r="AX295">
        <v>0</v>
      </c>
      <c r="AY295" s="6">
        <v>0</v>
      </c>
      <c r="AZ295">
        <v>0</v>
      </c>
      <c r="BA295">
        <v>0</v>
      </c>
      <c r="BB295" s="6">
        <v>24474.39</v>
      </c>
      <c r="BC295">
        <v>55874.750000000007</v>
      </c>
      <c r="BD295">
        <v>3067.48</v>
      </c>
      <c r="BE295">
        <v>0</v>
      </c>
      <c r="BF295">
        <v>3067.48</v>
      </c>
      <c r="BG295">
        <v>3343.71</v>
      </c>
      <c r="BH295">
        <v>0</v>
      </c>
      <c r="BI295">
        <f t="shared" si="12"/>
        <v>3343.71</v>
      </c>
      <c r="BJ295">
        <f t="shared" si="13"/>
        <v>4168.4400000000014</v>
      </c>
      <c r="BK295">
        <f>_xlfn.IFNA(VLOOKUP(A:A,'11月奖金'!A:Q,17,0),0)</f>
        <v>7634.81</v>
      </c>
      <c r="BL295">
        <f t="shared" si="14"/>
        <v>11803.250000000002</v>
      </c>
    </row>
    <row r="296" spans="1:64" x14ac:dyDescent="0.2">
      <c r="A296">
        <v>9000508</v>
      </c>
      <c r="B296" t="s">
        <v>907</v>
      </c>
      <c r="C296" t="s">
        <v>908</v>
      </c>
      <c r="D296" t="s">
        <v>909</v>
      </c>
      <c r="E296" t="s">
        <v>116</v>
      </c>
      <c r="F296" t="s">
        <v>160</v>
      </c>
      <c r="G296">
        <v>0</v>
      </c>
      <c r="H296">
        <v>0</v>
      </c>
      <c r="I296">
        <v>5.9</v>
      </c>
      <c r="J296">
        <v>0</v>
      </c>
      <c r="K296">
        <v>2124</v>
      </c>
      <c r="L296">
        <v>0</v>
      </c>
      <c r="M296">
        <v>12</v>
      </c>
      <c r="N296">
        <v>24</v>
      </c>
      <c r="O296">
        <v>0</v>
      </c>
      <c r="P296">
        <v>216</v>
      </c>
      <c r="Q296">
        <v>0</v>
      </c>
      <c r="R296">
        <v>0</v>
      </c>
      <c r="S296">
        <v>0</v>
      </c>
      <c r="T296">
        <v>765.22</v>
      </c>
      <c r="U296">
        <v>95.65</v>
      </c>
      <c r="V296">
        <v>286.95999999999998</v>
      </c>
      <c r="W296">
        <v>31.57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3555.400000000001</v>
      </c>
      <c r="AG296">
        <v>392.5</v>
      </c>
      <c r="AH296">
        <v>14.72</v>
      </c>
      <c r="AI296">
        <v>104.32</v>
      </c>
      <c r="AJ296">
        <v>294</v>
      </c>
      <c r="AK296">
        <v>0</v>
      </c>
      <c r="AL296">
        <v>0</v>
      </c>
      <c r="AM296">
        <v>0</v>
      </c>
      <c r="AN296">
        <v>0</v>
      </c>
      <c r="AO296">
        <v>2</v>
      </c>
      <c r="AP296">
        <v>9</v>
      </c>
      <c r="AQ296">
        <v>0</v>
      </c>
      <c r="AR296" s="6">
        <v>2747.86</v>
      </c>
      <c r="AS296">
        <v>3486.4450000000011</v>
      </c>
      <c r="AT296">
        <v>0</v>
      </c>
      <c r="AU296">
        <v>55342.445</v>
      </c>
      <c r="AV296">
        <v>55000</v>
      </c>
      <c r="AW296">
        <v>0</v>
      </c>
      <c r="AX296">
        <v>0</v>
      </c>
      <c r="AY296" s="6">
        <v>0</v>
      </c>
      <c r="AZ296">
        <v>0</v>
      </c>
      <c r="BA296">
        <v>0</v>
      </c>
      <c r="BB296" s="6">
        <v>8422.7999999999993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f t="shared" si="12"/>
        <v>0</v>
      </c>
      <c r="BJ296">
        <f t="shared" si="13"/>
        <v>3486.4450000000011</v>
      </c>
      <c r="BK296">
        <f>_xlfn.IFNA(VLOOKUP(A:A,'11月奖金'!A:Q,17,0),0)</f>
        <v>1696.62</v>
      </c>
      <c r="BL296">
        <f t="shared" si="14"/>
        <v>5183.0650000000005</v>
      </c>
    </row>
    <row r="297" spans="1:64" x14ac:dyDescent="0.2">
      <c r="A297">
        <v>9000509</v>
      </c>
      <c r="B297" t="s">
        <v>910</v>
      </c>
      <c r="C297" t="s">
        <v>911</v>
      </c>
      <c r="D297" t="s">
        <v>912</v>
      </c>
      <c r="E297" t="s">
        <v>116</v>
      </c>
      <c r="F297" t="s">
        <v>105</v>
      </c>
      <c r="G297">
        <v>0</v>
      </c>
      <c r="H297">
        <v>0</v>
      </c>
      <c r="I297">
        <v>4.9000000000000004</v>
      </c>
      <c r="J297">
        <v>0</v>
      </c>
      <c r="K297">
        <v>1764</v>
      </c>
      <c r="L297">
        <v>0</v>
      </c>
      <c r="M297">
        <v>0</v>
      </c>
      <c r="N297">
        <v>0</v>
      </c>
      <c r="O297">
        <v>700</v>
      </c>
      <c r="P297">
        <v>0</v>
      </c>
      <c r="Q297">
        <v>0</v>
      </c>
      <c r="R297">
        <v>0</v>
      </c>
      <c r="S297">
        <v>0</v>
      </c>
      <c r="T297">
        <v>800</v>
      </c>
      <c r="U297">
        <v>100</v>
      </c>
      <c r="V297">
        <v>300</v>
      </c>
      <c r="W297">
        <v>33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3697</v>
      </c>
      <c r="AG297">
        <v>590</v>
      </c>
      <c r="AH297">
        <v>22.13</v>
      </c>
      <c r="AI297">
        <v>147.5</v>
      </c>
      <c r="AJ297">
        <v>443</v>
      </c>
      <c r="AK297">
        <v>0</v>
      </c>
      <c r="AL297">
        <v>0</v>
      </c>
      <c r="AM297">
        <v>0</v>
      </c>
      <c r="AN297">
        <v>0</v>
      </c>
      <c r="AO297">
        <v>2</v>
      </c>
      <c r="AP297">
        <v>9</v>
      </c>
      <c r="AQ297">
        <v>0</v>
      </c>
      <c r="AR297" s="6">
        <v>2492.37</v>
      </c>
      <c r="AS297">
        <v>3625</v>
      </c>
      <c r="AT297">
        <v>0</v>
      </c>
      <c r="AU297">
        <v>75556.289999999994</v>
      </c>
      <c r="AV297">
        <v>55000</v>
      </c>
      <c r="AW297">
        <v>5000</v>
      </c>
      <c r="AX297">
        <v>0</v>
      </c>
      <c r="AY297" s="6">
        <v>0</v>
      </c>
      <c r="AZ297">
        <v>5000</v>
      </c>
      <c r="BA297">
        <v>0</v>
      </c>
      <c r="BB297" s="6">
        <v>11706.35</v>
      </c>
      <c r="BC297">
        <v>0</v>
      </c>
      <c r="BD297">
        <v>0</v>
      </c>
      <c r="BE297">
        <v>0</v>
      </c>
      <c r="BF297">
        <v>0</v>
      </c>
      <c r="BG297">
        <v>273.47000000000003</v>
      </c>
      <c r="BH297">
        <v>0</v>
      </c>
      <c r="BI297">
        <f t="shared" si="12"/>
        <v>273.47000000000003</v>
      </c>
      <c r="BJ297">
        <f t="shared" si="13"/>
        <v>3625</v>
      </c>
      <c r="BK297">
        <f>_xlfn.IFNA(VLOOKUP(A:A,'11月奖金'!A:Q,17,0),0)</f>
        <v>3647.74</v>
      </c>
      <c r="BL297">
        <f t="shared" si="14"/>
        <v>7272.74</v>
      </c>
    </row>
    <row r="298" spans="1:64" x14ac:dyDescent="0.2">
      <c r="A298">
        <v>9000510</v>
      </c>
      <c r="B298" t="s">
        <v>913</v>
      </c>
      <c r="C298" t="s">
        <v>914</v>
      </c>
      <c r="D298" t="s">
        <v>915</v>
      </c>
      <c r="E298" t="s">
        <v>116</v>
      </c>
      <c r="F298" t="s">
        <v>105</v>
      </c>
      <c r="G298">
        <v>0</v>
      </c>
      <c r="H298">
        <v>0</v>
      </c>
      <c r="I298">
        <v>4.9000000000000004</v>
      </c>
      <c r="J298">
        <v>0</v>
      </c>
      <c r="K298">
        <v>1764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800</v>
      </c>
      <c r="U298">
        <v>100</v>
      </c>
      <c r="V298">
        <v>300</v>
      </c>
      <c r="W298">
        <v>33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2997</v>
      </c>
      <c r="AG298">
        <v>478.5</v>
      </c>
      <c r="AH298">
        <v>17.940000000000001</v>
      </c>
      <c r="AI298">
        <v>119.63</v>
      </c>
      <c r="AJ298">
        <v>359</v>
      </c>
      <c r="AK298">
        <v>0</v>
      </c>
      <c r="AL298">
        <v>0</v>
      </c>
      <c r="AM298">
        <v>0</v>
      </c>
      <c r="AN298">
        <v>0</v>
      </c>
      <c r="AO298">
        <v>2</v>
      </c>
      <c r="AP298">
        <v>9</v>
      </c>
      <c r="AQ298">
        <v>0</v>
      </c>
      <c r="AR298" s="6">
        <v>2019.93</v>
      </c>
      <c r="AS298">
        <v>2925</v>
      </c>
      <c r="AT298">
        <v>0</v>
      </c>
      <c r="AU298">
        <v>68199.64</v>
      </c>
      <c r="AV298">
        <v>55000</v>
      </c>
      <c r="AW298">
        <v>0</v>
      </c>
      <c r="AX298">
        <v>0</v>
      </c>
      <c r="AY298" s="6">
        <v>0</v>
      </c>
      <c r="AZ298">
        <v>0</v>
      </c>
      <c r="BA298">
        <v>0</v>
      </c>
      <c r="BB298" s="6">
        <v>9845.35</v>
      </c>
      <c r="BC298">
        <v>3354.2899999999991</v>
      </c>
      <c r="BD298">
        <v>100.63</v>
      </c>
      <c r="BE298">
        <v>0</v>
      </c>
      <c r="BF298">
        <v>100.63</v>
      </c>
      <c r="BG298">
        <v>192.13</v>
      </c>
      <c r="BH298">
        <v>0</v>
      </c>
      <c r="BI298">
        <f t="shared" si="12"/>
        <v>192.13</v>
      </c>
      <c r="BJ298">
        <f t="shared" si="13"/>
        <v>2925</v>
      </c>
      <c r="BK298">
        <f>_xlfn.IFNA(VLOOKUP(A:A,'11月奖金'!A:Q,17,0),0)</f>
        <v>3647.74</v>
      </c>
      <c r="BL298">
        <f t="shared" si="14"/>
        <v>6572.74</v>
      </c>
    </row>
    <row r="299" spans="1:64" x14ac:dyDescent="0.2">
      <c r="A299">
        <v>9000511</v>
      </c>
      <c r="B299" t="s">
        <v>916</v>
      </c>
      <c r="C299" t="s">
        <v>917</v>
      </c>
      <c r="D299" t="s">
        <v>918</v>
      </c>
      <c r="E299" t="s">
        <v>116</v>
      </c>
      <c r="F299" t="s">
        <v>105</v>
      </c>
      <c r="G299">
        <v>0</v>
      </c>
      <c r="H299">
        <v>0</v>
      </c>
      <c r="I299">
        <v>4.9000000000000004</v>
      </c>
      <c r="J299">
        <v>0</v>
      </c>
      <c r="K299">
        <v>1764</v>
      </c>
      <c r="L299">
        <v>0</v>
      </c>
      <c r="M299">
        <v>0</v>
      </c>
      <c r="N299">
        <v>0</v>
      </c>
      <c r="O299">
        <v>700</v>
      </c>
      <c r="P299">
        <v>0</v>
      </c>
      <c r="Q299">
        <v>0</v>
      </c>
      <c r="R299">
        <v>0</v>
      </c>
      <c r="S299">
        <v>0</v>
      </c>
      <c r="T299">
        <v>800</v>
      </c>
      <c r="U299">
        <v>100</v>
      </c>
      <c r="V299">
        <v>300</v>
      </c>
      <c r="W299">
        <v>33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3697</v>
      </c>
      <c r="AG299">
        <v>593.53</v>
      </c>
      <c r="AH299">
        <v>22.26</v>
      </c>
      <c r="AI299">
        <v>148.38</v>
      </c>
      <c r="AJ299">
        <v>445</v>
      </c>
      <c r="AK299">
        <v>0</v>
      </c>
      <c r="AL299">
        <v>0</v>
      </c>
      <c r="AM299">
        <v>0</v>
      </c>
      <c r="AN299">
        <v>0</v>
      </c>
      <c r="AO299">
        <v>2</v>
      </c>
      <c r="AP299">
        <v>9</v>
      </c>
      <c r="AQ299">
        <v>0</v>
      </c>
      <c r="AR299" s="6">
        <v>2485.83</v>
      </c>
      <c r="AS299">
        <v>3625</v>
      </c>
      <c r="AT299">
        <v>0</v>
      </c>
      <c r="AU299">
        <v>75469.7</v>
      </c>
      <c r="AV299">
        <v>55000</v>
      </c>
      <c r="AW299">
        <v>0</v>
      </c>
      <c r="AX299">
        <v>0</v>
      </c>
      <c r="AY299" s="6">
        <v>0</v>
      </c>
      <c r="AZ299">
        <v>0</v>
      </c>
      <c r="BA299">
        <v>0</v>
      </c>
      <c r="BB299" s="6">
        <v>11622.84</v>
      </c>
      <c r="BC299">
        <v>8846.8599999999969</v>
      </c>
      <c r="BD299">
        <v>265.41000000000003</v>
      </c>
      <c r="BE299">
        <v>0</v>
      </c>
      <c r="BF299">
        <v>265.41000000000003</v>
      </c>
      <c r="BG299">
        <v>342.93</v>
      </c>
      <c r="BH299">
        <v>0</v>
      </c>
      <c r="BI299">
        <f t="shared" si="12"/>
        <v>342.93</v>
      </c>
      <c r="BJ299">
        <f t="shared" si="13"/>
        <v>3625</v>
      </c>
      <c r="BK299">
        <f>_xlfn.IFNA(VLOOKUP(A:A,'11月奖金'!A:Q,17,0),0)</f>
        <v>3647.74</v>
      </c>
      <c r="BL299">
        <f t="shared" si="14"/>
        <v>7272.74</v>
      </c>
    </row>
    <row r="300" spans="1:64" x14ac:dyDescent="0.2">
      <c r="A300">
        <v>9000512</v>
      </c>
      <c r="B300" t="s">
        <v>919</v>
      </c>
      <c r="C300" t="s">
        <v>920</v>
      </c>
      <c r="D300" t="s">
        <v>921</v>
      </c>
      <c r="E300" t="s">
        <v>116</v>
      </c>
      <c r="F300" t="s">
        <v>105</v>
      </c>
      <c r="G300">
        <v>0</v>
      </c>
      <c r="H300">
        <v>0</v>
      </c>
      <c r="I300">
        <v>5.0999999999999996</v>
      </c>
      <c r="J300">
        <v>0</v>
      </c>
      <c r="K300">
        <v>1836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243.48</v>
      </c>
      <c r="U300">
        <v>30.43000000000001</v>
      </c>
      <c r="V300">
        <v>91.300000000000011</v>
      </c>
      <c r="W300">
        <v>10.050000000000001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2211.2600000000002</v>
      </c>
      <c r="AG300">
        <v>481.58</v>
      </c>
      <c r="AH300">
        <v>18.059999999999999</v>
      </c>
      <c r="AI300">
        <v>120.4</v>
      </c>
      <c r="AJ300">
        <v>361</v>
      </c>
      <c r="AK300">
        <v>0</v>
      </c>
      <c r="AL300">
        <v>0</v>
      </c>
      <c r="AM300">
        <v>0</v>
      </c>
      <c r="AN300">
        <v>0</v>
      </c>
      <c r="AO300">
        <v>2</v>
      </c>
      <c r="AP300">
        <v>9</v>
      </c>
      <c r="AQ300">
        <v>0</v>
      </c>
      <c r="AR300" s="6">
        <v>1228.22</v>
      </c>
      <c r="AS300">
        <v>2187.9589999999998</v>
      </c>
      <c r="AT300">
        <v>0</v>
      </c>
      <c r="AU300">
        <v>67975.27900000001</v>
      </c>
      <c r="AV300">
        <v>55000</v>
      </c>
      <c r="AW300">
        <v>0</v>
      </c>
      <c r="AX300">
        <v>0</v>
      </c>
      <c r="AY300" s="6">
        <v>0</v>
      </c>
      <c r="AZ300">
        <v>0</v>
      </c>
      <c r="BA300">
        <v>0</v>
      </c>
      <c r="BB300" s="6">
        <v>9581.2599999999984</v>
      </c>
      <c r="BC300">
        <v>3394.0190000000111</v>
      </c>
      <c r="BD300">
        <v>101.82</v>
      </c>
      <c r="BE300">
        <v>0</v>
      </c>
      <c r="BF300">
        <v>101.82</v>
      </c>
      <c r="BG300">
        <v>215.61</v>
      </c>
      <c r="BH300">
        <v>0</v>
      </c>
      <c r="BI300">
        <f t="shared" si="12"/>
        <v>215.61</v>
      </c>
      <c r="BJ300">
        <f t="shared" si="13"/>
        <v>2187.9590000000003</v>
      </c>
      <c r="BK300">
        <f>_xlfn.IFNA(VLOOKUP(A:A,'11月奖金'!A:Q,17,0),0)</f>
        <v>1903.1699999999998</v>
      </c>
      <c r="BL300">
        <f t="shared" si="14"/>
        <v>4091.1289999999999</v>
      </c>
    </row>
    <row r="301" spans="1:64" x14ac:dyDescent="0.2">
      <c r="A301">
        <v>9000514</v>
      </c>
      <c r="B301" t="s">
        <v>924</v>
      </c>
      <c r="C301" t="s">
        <v>925</v>
      </c>
      <c r="D301" t="s">
        <v>926</v>
      </c>
      <c r="E301" t="s">
        <v>927</v>
      </c>
      <c r="F301" t="s">
        <v>105</v>
      </c>
      <c r="G301">
        <v>0</v>
      </c>
      <c r="H301">
        <v>0</v>
      </c>
      <c r="I301">
        <v>0</v>
      </c>
      <c r="J301">
        <v>4534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800</v>
      </c>
      <c r="V301">
        <v>300</v>
      </c>
      <c r="W301">
        <v>33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5667</v>
      </c>
      <c r="AG301">
        <v>1134.48</v>
      </c>
      <c r="AH301">
        <v>42.54</v>
      </c>
      <c r="AI301">
        <v>373.5</v>
      </c>
      <c r="AJ301">
        <v>1078</v>
      </c>
      <c r="AK301">
        <v>0</v>
      </c>
      <c r="AL301">
        <v>0</v>
      </c>
      <c r="AM301">
        <v>0</v>
      </c>
      <c r="AN301">
        <v>0</v>
      </c>
      <c r="AO301">
        <v>2</v>
      </c>
      <c r="AP301">
        <v>9</v>
      </c>
      <c r="AQ301">
        <v>0</v>
      </c>
      <c r="AR301" s="6">
        <v>3036.48</v>
      </c>
      <c r="AS301">
        <v>5105</v>
      </c>
      <c r="AT301">
        <v>0</v>
      </c>
      <c r="AU301">
        <v>117798.37</v>
      </c>
      <c r="AV301">
        <v>55000</v>
      </c>
      <c r="AW301">
        <v>0</v>
      </c>
      <c r="AX301">
        <v>11000</v>
      </c>
      <c r="AY301" s="6">
        <v>0</v>
      </c>
      <c r="AZ301">
        <v>0</v>
      </c>
      <c r="BA301">
        <v>0</v>
      </c>
      <c r="BB301" s="6">
        <v>29431.37</v>
      </c>
      <c r="BC301">
        <v>22367</v>
      </c>
      <c r="BD301">
        <v>671.01</v>
      </c>
      <c r="BE301">
        <v>0</v>
      </c>
      <c r="BF301">
        <v>671.01</v>
      </c>
      <c r="BG301">
        <v>776.72</v>
      </c>
      <c r="BH301">
        <v>0</v>
      </c>
      <c r="BI301">
        <f t="shared" si="12"/>
        <v>776.72</v>
      </c>
      <c r="BJ301">
        <f t="shared" si="13"/>
        <v>5105</v>
      </c>
      <c r="BK301">
        <f>_xlfn.IFNA(VLOOKUP(A:A,'11月奖金'!A:Q,17,0),0)</f>
        <v>7150.15</v>
      </c>
      <c r="BL301">
        <f t="shared" si="14"/>
        <v>12255.15</v>
      </c>
    </row>
    <row r="302" spans="1:64" x14ac:dyDescent="0.2">
      <c r="A302">
        <v>9000516</v>
      </c>
      <c r="B302" t="s">
        <v>928</v>
      </c>
      <c r="C302" t="s">
        <v>929</v>
      </c>
      <c r="D302" t="s">
        <v>930</v>
      </c>
      <c r="E302" t="s">
        <v>927</v>
      </c>
      <c r="F302" t="s">
        <v>105</v>
      </c>
      <c r="G302">
        <v>0</v>
      </c>
      <c r="H302">
        <v>0</v>
      </c>
      <c r="I302">
        <v>6.5</v>
      </c>
      <c r="J302">
        <v>0</v>
      </c>
      <c r="K302">
        <v>2340</v>
      </c>
      <c r="L302">
        <v>968.28</v>
      </c>
      <c r="M302">
        <v>49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800</v>
      </c>
      <c r="U302">
        <v>100</v>
      </c>
      <c r="V302">
        <v>300</v>
      </c>
      <c r="W302">
        <v>33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4590.28</v>
      </c>
      <c r="AG302">
        <v>774.25</v>
      </c>
      <c r="AH302">
        <v>29.03</v>
      </c>
      <c r="AI302">
        <v>193.56</v>
      </c>
      <c r="AJ302">
        <v>581</v>
      </c>
      <c r="AK302">
        <v>0</v>
      </c>
      <c r="AL302">
        <v>0</v>
      </c>
      <c r="AM302">
        <v>0</v>
      </c>
      <c r="AN302">
        <v>0</v>
      </c>
      <c r="AO302">
        <v>2</v>
      </c>
      <c r="AP302">
        <v>9</v>
      </c>
      <c r="AQ302">
        <v>0</v>
      </c>
      <c r="AR302" s="6">
        <v>3010.44</v>
      </c>
      <c r="AS302">
        <v>4518.28</v>
      </c>
      <c r="AT302">
        <v>0</v>
      </c>
      <c r="AU302">
        <v>101225.37</v>
      </c>
      <c r="AV302">
        <v>55000</v>
      </c>
      <c r="AW302">
        <v>0</v>
      </c>
      <c r="AX302">
        <v>11000</v>
      </c>
      <c r="AY302" s="6">
        <v>0</v>
      </c>
      <c r="AZ302">
        <v>0</v>
      </c>
      <c r="BA302">
        <v>0</v>
      </c>
      <c r="BB302" s="6">
        <v>18329.18</v>
      </c>
      <c r="BC302">
        <v>16896.189999999999</v>
      </c>
      <c r="BD302">
        <v>506.89</v>
      </c>
      <c r="BE302">
        <v>0</v>
      </c>
      <c r="BF302">
        <v>506.89</v>
      </c>
      <c r="BG302">
        <v>598.66999999999996</v>
      </c>
      <c r="BH302">
        <v>0</v>
      </c>
      <c r="BI302">
        <f t="shared" si="12"/>
        <v>598.66999999999996</v>
      </c>
      <c r="BJ302">
        <f t="shared" si="13"/>
        <v>4518.28</v>
      </c>
      <c r="BK302">
        <f>_xlfn.IFNA(VLOOKUP(A:A,'11月奖金'!A:Q,17,0),0)</f>
        <v>5925.6</v>
      </c>
      <c r="BL302">
        <f t="shared" si="14"/>
        <v>10443.880000000001</v>
      </c>
    </row>
    <row r="303" spans="1:64" x14ac:dyDescent="0.2">
      <c r="A303">
        <v>9000517</v>
      </c>
      <c r="B303" t="s">
        <v>931</v>
      </c>
      <c r="C303" t="s">
        <v>932</v>
      </c>
      <c r="D303" t="s">
        <v>933</v>
      </c>
      <c r="E303" t="s">
        <v>927</v>
      </c>
      <c r="F303" t="s">
        <v>105</v>
      </c>
      <c r="G303">
        <v>0</v>
      </c>
      <c r="H303">
        <v>0</v>
      </c>
      <c r="I303">
        <v>5.9</v>
      </c>
      <c r="J303">
        <v>0</v>
      </c>
      <c r="K303">
        <v>2124</v>
      </c>
      <c r="L303">
        <v>585.92999999999995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800</v>
      </c>
      <c r="U303">
        <v>100</v>
      </c>
      <c r="V303">
        <v>300</v>
      </c>
      <c r="W303">
        <v>33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3942.93</v>
      </c>
      <c r="AG303">
        <v>597.64</v>
      </c>
      <c r="AH303">
        <v>22.41</v>
      </c>
      <c r="AI303">
        <v>149.41</v>
      </c>
      <c r="AJ303">
        <v>448</v>
      </c>
      <c r="AK303">
        <v>0</v>
      </c>
      <c r="AL303">
        <v>0</v>
      </c>
      <c r="AM303">
        <v>0</v>
      </c>
      <c r="AN303">
        <v>0</v>
      </c>
      <c r="AO303">
        <v>2</v>
      </c>
      <c r="AP303">
        <v>9</v>
      </c>
      <c r="AQ303">
        <v>0</v>
      </c>
      <c r="AR303" s="6">
        <v>2723.47</v>
      </c>
      <c r="AS303">
        <v>3870.93</v>
      </c>
      <c r="AT303">
        <v>0</v>
      </c>
      <c r="AU303">
        <v>87972.2</v>
      </c>
      <c r="AV303">
        <v>55000</v>
      </c>
      <c r="AW303">
        <v>0</v>
      </c>
      <c r="AX303">
        <v>0</v>
      </c>
      <c r="AY303" s="6">
        <v>0</v>
      </c>
      <c r="AZ303">
        <v>0</v>
      </c>
      <c r="BA303">
        <v>12100</v>
      </c>
      <c r="BB303" s="6">
        <v>12881.45</v>
      </c>
      <c r="BC303">
        <v>7990.75</v>
      </c>
      <c r="BD303">
        <v>239.72</v>
      </c>
      <c r="BE303">
        <v>0</v>
      </c>
      <c r="BF303">
        <v>239.72</v>
      </c>
      <c r="BG303">
        <v>343.12</v>
      </c>
      <c r="BH303">
        <v>0</v>
      </c>
      <c r="BI303">
        <f t="shared" si="12"/>
        <v>343.12</v>
      </c>
      <c r="BJ303">
        <f t="shared" si="13"/>
        <v>3870.93</v>
      </c>
      <c r="BK303">
        <f>_xlfn.IFNA(VLOOKUP(A:A,'11月奖金'!A:Q,17,0),0)</f>
        <v>5020.2999999999993</v>
      </c>
      <c r="BL303">
        <f t="shared" si="14"/>
        <v>8891.23</v>
      </c>
    </row>
    <row r="304" spans="1:64" x14ac:dyDescent="0.2">
      <c r="A304">
        <v>9000518</v>
      </c>
      <c r="B304" t="s">
        <v>934</v>
      </c>
      <c r="C304" t="s">
        <v>935</v>
      </c>
      <c r="D304" t="s">
        <v>936</v>
      </c>
      <c r="E304" t="s">
        <v>278</v>
      </c>
      <c r="F304" t="s">
        <v>160</v>
      </c>
      <c r="G304">
        <v>0</v>
      </c>
      <c r="H304">
        <v>0</v>
      </c>
      <c r="I304">
        <v>6.1</v>
      </c>
      <c r="J304">
        <v>0</v>
      </c>
      <c r="K304">
        <v>2196</v>
      </c>
      <c r="L304">
        <v>0</v>
      </c>
      <c r="M304">
        <v>0</v>
      </c>
      <c r="N304">
        <v>0</v>
      </c>
      <c r="O304">
        <v>0</v>
      </c>
      <c r="P304">
        <v>216</v>
      </c>
      <c r="Q304">
        <v>0</v>
      </c>
      <c r="R304">
        <v>0</v>
      </c>
      <c r="S304">
        <v>0</v>
      </c>
      <c r="T304">
        <v>800</v>
      </c>
      <c r="U304">
        <v>100</v>
      </c>
      <c r="V304">
        <v>300</v>
      </c>
      <c r="W304">
        <v>33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3645</v>
      </c>
      <c r="AG304">
        <v>531.55999999999995</v>
      </c>
      <c r="AH304">
        <v>19.93</v>
      </c>
      <c r="AI304">
        <v>132.88999999999999</v>
      </c>
      <c r="AJ304">
        <v>399</v>
      </c>
      <c r="AK304">
        <v>0</v>
      </c>
      <c r="AL304">
        <v>0</v>
      </c>
      <c r="AM304">
        <v>0</v>
      </c>
      <c r="AN304">
        <v>0</v>
      </c>
      <c r="AO304">
        <v>2</v>
      </c>
      <c r="AP304">
        <v>9</v>
      </c>
      <c r="AQ304">
        <v>0</v>
      </c>
      <c r="AR304" s="6">
        <v>2559.62</v>
      </c>
      <c r="AS304">
        <v>3573</v>
      </c>
      <c r="AT304">
        <v>0</v>
      </c>
      <c r="AU304">
        <v>76044.61</v>
      </c>
      <c r="AV304">
        <v>55000</v>
      </c>
      <c r="AW304">
        <v>11000</v>
      </c>
      <c r="AX304">
        <v>11000</v>
      </c>
      <c r="AY304" s="6">
        <v>0</v>
      </c>
      <c r="AZ304">
        <v>11000</v>
      </c>
      <c r="BA304">
        <v>0</v>
      </c>
      <c r="BB304" s="6">
        <v>13978.54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f t="shared" si="12"/>
        <v>0</v>
      </c>
      <c r="BJ304">
        <f t="shared" si="13"/>
        <v>3573</v>
      </c>
      <c r="BK304">
        <f>_xlfn.IFNA(VLOOKUP(A:A,'11月奖金'!A:Q,17,0),0)</f>
        <v>3296.6</v>
      </c>
      <c r="BL304">
        <f t="shared" si="14"/>
        <v>6869.6</v>
      </c>
    </row>
    <row r="305" spans="1:64" x14ac:dyDescent="0.2">
      <c r="A305">
        <v>9000519</v>
      </c>
      <c r="B305" t="s">
        <v>937</v>
      </c>
      <c r="C305" t="s">
        <v>938</v>
      </c>
      <c r="D305" t="s">
        <v>939</v>
      </c>
      <c r="E305" t="s">
        <v>278</v>
      </c>
      <c r="F305" t="s">
        <v>160</v>
      </c>
      <c r="G305">
        <v>0</v>
      </c>
      <c r="H305">
        <v>0</v>
      </c>
      <c r="I305">
        <v>7.1</v>
      </c>
      <c r="J305">
        <v>0</v>
      </c>
      <c r="K305">
        <v>2556</v>
      </c>
      <c r="L305">
        <v>352.55</v>
      </c>
      <c r="M305">
        <v>24</v>
      </c>
      <c r="N305">
        <v>32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800</v>
      </c>
      <c r="U305">
        <v>100</v>
      </c>
      <c r="V305">
        <v>300</v>
      </c>
      <c r="W305">
        <v>33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4197.55</v>
      </c>
      <c r="AG305">
        <v>574.59</v>
      </c>
      <c r="AH305">
        <v>21.55</v>
      </c>
      <c r="AI305">
        <v>143.65</v>
      </c>
      <c r="AJ305">
        <v>431</v>
      </c>
      <c r="AK305">
        <v>0</v>
      </c>
      <c r="AL305">
        <v>0</v>
      </c>
      <c r="AM305">
        <v>0</v>
      </c>
      <c r="AN305">
        <v>0</v>
      </c>
      <c r="AO305">
        <v>2</v>
      </c>
      <c r="AP305">
        <v>9</v>
      </c>
      <c r="AQ305">
        <v>0</v>
      </c>
      <c r="AR305" s="6">
        <v>3024.76</v>
      </c>
      <c r="AS305">
        <v>4125.55</v>
      </c>
      <c r="AT305">
        <v>0</v>
      </c>
      <c r="AU305">
        <v>74220.600000000006</v>
      </c>
      <c r="AV305">
        <v>55000</v>
      </c>
      <c r="AW305">
        <v>11000</v>
      </c>
      <c r="AX305">
        <v>22000</v>
      </c>
      <c r="AY305" s="6">
        <v>0</v>
      </c>
      <c r="AZ305">
        <v>11000</v>
      </c>
      <c r="BA305">
        <v>0</v>
      </c>
      <c r="BB305" s="6">
        <v>15309.02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f t="shared" si="12"/>
        <v>0</v>
      </c>
      <c r="BJ305">
        <f t="shared" si="13"/>
        <v>4125.55</v>
      </c>
      <c r="BK305">
        <f>_xlfn.IFNA(VLOOKUP(A:A,'11月奖金'!A:Q,17,0),0)</f>
        <v>2399.19</v>
      </c>
      <c r="BL305">
        <f t="shared" si="14"/>
        <v>6524.74</v>
      </c>
    </row>
    <row r="306" spans="1:64" x14ac:dyDescent="0.2">
      <c r="A306">
        <v>9000520</v>
      </c>
      <c r="B306" t="s">
        <v>940</v>
      </c>
      <c r="C306" t="s">
        <v>941</v>
      </c>
      <c r="D306" t="s">
        <v>942</v>
      </c>
      <c r="E306" t="s">
        <v>278</v>
      </c>
      <c r="F306" t="s">
        <v>125</v>
      </c>
      <c r="G306">
        <v>0</v>
      </c>
      <c r="H306">
        <v>0</v>
      </c>
      <c r="I306">
        <v>6.1</v>
      </c>
      <c r="J306">
        <v>0</v>
      </c>
      <c r="K306">
        <v>2196</v>
      </c>
      <c r="L306">
        <v>0</v>
      </c>
      <c r="M306">
        <v>24</v>
      </c>
      <c r="N306">
        <v>64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800</v>
      </c>
      <c r="U306">
        <v>300</v>
      </c>
      <c r="V306">
        <v>300</v>
      </c>
      <c r="W306">
        <v>33</v>
      </c>
      <c r="X306">
        <v>0</v>
      </c>
      <c r="Y306">
        <v>0</v>
      </c>
      <c r="Z306">
        <v>0</v>
      </c>
      <c r="AA306">
        <v>0</v>
      </c>
      <c r="AB306">
        <v>140</v>
      </c>
      <c r="AC306">
        <v>0</v>
      </c>
      <c r="AD306">
        <v>0</v>
      </c>
      <c r="AE306">
        <v>0</v>
      </c>
      <c r="AF306">
        <v>3857</v>
      </c>
      <c r="AG306">
        <v>788.48</v>
      </c>
      <c r="AH306">
        <v>29.57</v>
      </c>
      <c r="AI306">
        <v>197.12</v>
      </c>
      <c r="AJ306">
        <v>591</v>
      </c>
      <c r="AK306">
        <v>0</v>
      </c>
      <c r="AL306">
        <v>0</v>
      </c>
      <c r="AM306">
        <v>0</v>
      </c>
      <c r="AN306">
        <v>0</v>
      </c>
      <c r="AO306">
        <v>2</v>
      </c>
      <c r="AP306">
        <v>9</v>
      </c>
      <c r="AQ306">
        <v>0</v>
      </c>
      <c r="AR306" s="6">
        <v>2248.83</v>
      </c>
      <c r="AS306">
        <v>3645</v>
      </c>
      <c r="AT306">
        <v>0</v>
      </c>
      <c r="AU306">
        <v>100942.72</v>
      </c>
      <c r="AV306">
        <v>55000</v>
      </c>
      <c r="AW306">
        <v>11000</v>
      </c>
      <c r="AX306">
        <v>0</v>
      </c>
      <c r="AY306" s="6">
        <v>0</v>
      </c>
      <c r="AZ306">
        <v>0</v>
      </c>
      <c r="BA306">
        <v>0</v>
      </c>
      <c r="BB306" s="6">
        <v>19211.09</v>
      </c>
      <c r="BC306">
        <v>15731.63</v>
      </c>
      <c r="BD306">
        <v>471.95</v>
      </c>
      <c r="BE306">
        <v>0</v>
      </c>
      <c r="BF306">
        <v>471.95</v>
      </c>
      <c r="BG306">
        <v>590.78000000000009</v>
      </c>
      <c r="BH306">
        <v>0</v>
      </c>
      <c r="BI306">
        <f t="shared" si="12"/>
        <v>590.78000000000009</v>
      </c>
      <c r="BJ306">
        <f t="shared" si="13"/>
        <v>3645</v>
      </c>
      <c r="BK306">
        <f>_xlfn.IFNA(VLOOKUP(A:A,'11月奖金'!A:Q,17,0),0)</f>
        <v>6101.43</v>
      </c>
      <c r="BL306">
        <f t="shared" si="14"/>
        <v>9746.43</v>
      </c>
    </row>
    <row r="307" spans="1:64" x14ac:dyDescent="0.2">
      <c r="A307">
        <v>9000521</v>
      </c>
      <c r="B307" t="s">
        <v>943</v>
      </c>
      <c r="C307" t="s">
        <v>944</v>
      </c>
      <c r="D307" t="s">
        <v>945</v>
      </c>
      <c r="E307" t="s">
        <v>278</v>
      </c>
      <c r="F307" t="s">
        <v>125</v>
      </c>
      <c r="G307">
        <v>0</v>
      </c>
      <c r="H307">
        <v>0</v>
      </c>
      <c r="I307">
        <v>6.1</v>
      </c>
      <c r="J307">
        <v>0</v>
      </c>
      <c r="K307">
        <v>2196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800</v>
      </c>
      <c r="U307">
        <v>300</v>
      </c>
      <c r="V307">
        <v>300</v>
      </c>
      <c r="W307">
        <v>33</v>
      </c>
      <c r="X307">
        <v>0</v>
      </c>
      <c r="Y307">
        <v>0</v>
      </c>
      <c r="Z307">
        <v>0</v>
      </c>
      <c r="AA307">
        <v>0</v>
      </c>
      <c r="AB307">
        <v>30</v>
      </c>
      <c r="AC307">
        <v>0</v>
      </c>
      <c r="AD307">
        <v>0</v>
      </c>
      <c r="AE307">
        <v>0</v>
      </c>
      <c r="AF307">
        <v>3659</v>
      </c>
      <c r="AG307">
        <v>722.13</v>
      </c>
      <c r="AH307">
        <v>27.08</v>
      </c>
      <c r="AI307">
        <v>180.53</v>
      </c>
      <c r="AJ307">
        <v>542</v>
      </c>
      <c r="AK307">
        <v>0</v>
      </c>
      <c r="AL307">
        <v>0</v>
      </c>
      <c r="AM307">
        <v>0</v>
      </c>
      <c r="AN307">
        <v>0</v>
      </c>
      <c r="AO307">
        <v>2</v>
      </c>
      <c r="AP307">
        <v>9</v>
      </c>
      <c r="AQ307">
        <v>0</v>
      </c>
      <c r="AR307" s="6">
        <v>2185.2600000000002</v>
      </c>
      <c r="AS307">
        <v>3447</v>
      </c>
      <c r="AT307">
        <v>0</v>
      </c>
      <c r="AU307">
        <v>101100.84</v>
      </c>
      <c r="AV307">
        <v>55000</v>
      </c>
      <c r="AW307">
        <v>0</v>
      </c>
      <c r="AX307">
        <v>0</v>
      </c>
      <c r="AY307" s="6">
        <v>0</v>
      </c>
      <c r="AZ307">
        <v>0</v>
      </c>
      <c r="BA307">
        <v>0</v>
      </c>
      <c r="BB307" s="6">
        <v>15812.37</v>
      </c>
      <c r="BC307">
        <v>30288.47</v>
      </c>
      <c r="BD307">
        <v>908.65</v>
      </c>
      <c r="BE307">
        <v>0</v>
      </c>
      <c r="BF307">
        <v>908.65</v>
      </c>
      <c r="BG307">
        <v>999.4</v>
      </c>
      <c r="BH307">
        <v>0</v>
      </c>
      <c r="BI307">
        <f t="shared" si="12"/>
        <v>999.4</v>
      </c>
      <c r="BJ307">
        <f t="shared" si="13"/>
        <v>3447</v>
      </c>
      <c r="BK307">
        <f>_xlfn.IFNA(VLOOKUP(A:A,'11月奖金'!A:Q,17,0),0)</f>
        <v>6135.23</v>
      </c>
      <c r="BL307">
        <f t="shared" si="14"/>
        <v>9582.23</v>
      </c>
    </row>
    <row r="308" spans="1:64" x14ac:dyDescent="0.2">
      <c r="A308">
        <v>9000522</v>
      </c>
      <c r="B308" t="s">
        <v>946</v>
      </c>
      <c r="C308" t="s">
        <v>947</v>
      </c>
      <c r="D308" t="s">
        <v>948</v>
      </c>
      <c r="E308" t="s">
        <v>278</v>
      </c>
      <c r="F308" t="s">
        <v>125</v>
      </c>
      <c r="G308">
        <v>0</v>
      </c>
      <c r="H308">
        <v>0</v>
      </c>
      <c r="I308">
        <v>6.7</v>
      </c>
      <c r="J308">
        <v>0</v>
      </c>
      <c r="K308">
        <v>2412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800</v>
      </c>
      <c r="U308">
        <v>300</v>
      </c>
      <c r="V308">
        <v>300</v>
      </c>
      <c r="W308">
        <v>33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3845</v>
      </c>
      <c r="AG308">
        <v>919.16</v>
      </c>
      <c r="AH308">
        <v>34.47</v>
      </c>
      <c r="AI308">
        <v>229.79</v>
      </c>
      <c r="AJ308">
        <v>689</v>
      </c>
      <c r="AK308">
        <v>0</v>
      </c>
      <c r="AL308">
        <v>0</v>
      </c>
      <c r="AM308">
        <v>0</v>
      </c>
      <c r="AN308">
        <v>0</v>
      </c>
      <c r="AO308">
        <v>2</v>
      </c>
      <c r="AP308">
        <v>9</v>
      </c>
      <c r="AQ308">
        <v>0</v>
      </c>
      <c r="AR308" s="6">
        <v>1970.58</v>
      </c>
      <c r="AS308">
        <v>3633</v>
      </c>
      <c r="AT308">
        <v>0</v>
      </c>
      <c r="AU308">
        <v>119467.75</v>
      </c>
      <c r="AV308">
        <v>55000</v>
      </c>
      <c r="AW308">
        <v>22000</v>
      </c>
      <c r="AX308">
        <v>22000</v>
      </c>
      <c r="AY308" s="6">
        <v>0</v>
      </c>
      <c r="AZ308">
        <v>11000</v>
      </c>
      <c r="BA308">
        <v>0</v>
      </c>
      <c r="BB308" s="6">
        <v>21942.31</v>
      </c>
      <c r="BC308">
        <v>0</v>
      </c>
      <c r="BD308">
        <v>0</v>
      </c>
      <c r="BE308">
        <v>0</v>
      </c>
      <c r="BF308">
        <v>0</v>
      </c>
      <c r="BG308">
        <v>21.47</v>
      </c>
      <c r="BH308">
        <v>0</v>
      </c>
      <c r="BI308">
        <f t="shared" si="12"/>
        <v>21.47</v>
      </c>
      <c r="BJ308">
        <f t="shared" si="13"/>
        <v>3633</v>
      </c>
      <c r="BK308">
        <f>_xlfn.IFNA(VLOOKUP(A:A,'11月奖金'!A:Q,17,0),0)</f>
        <v>7487.03</v>
      </c>
      <c r="BL308">
        <f t="shared" si="14"/>
        <v>11120.029999999999</v>
      </c>
    </row>
    <row r="309" spans="1:64" x14ac:dyDescent="0.2">
      <c r="A309">
        <v>9000523</v>
      </c>
      <c r="B309" t="s">
        <v>949</v>
      </c>
      <c r="C309" t="s">
        <v>950</v>
      </c>
      <c r="D309" t="s">
        <v>951</v>
      </c>
      <c r="E309" t="s">
        <v>278</v>
      </c>
      <c r="F309" t="s">
        <v>125</v>
      </c>
      <c r="G309">
        <v>0</v>
      </c>
      <c r="H309">
        <v>0</v>
      </c>
      <c r="I309">
        <v>5.9</v>
      </c>
      <c r="J309">
        <v>0</v>
      </c>
      <c r="K309">
        <v>2124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800</v>
      </c>
      <c r="U309">
        <v>300</v>
      </c>
      <c r="V309">
        <v>300</v>
      </c>
      <c r="W309">
        <v>33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3557</v>
      </c>
      <c r="AG309">
        <v>702.86</v>
      </c>
      <c r="AH309">
        <v>26.36</v>
      </c>
      <c r="AI309">
        <v>175.72</v>
      </c>
      <c r="AJ309">
        <v>527</v>
      </c>
      <c r="AK309">
        <v>0</v>
      </c>
      <c r="AL309">
        <v>0</v>
      </c>
      <c r="AM309">
        <v>0</v>
      </c>
      <c r="AN309">
        <v>0</v>
      </c>
      <c r="AO309">
        <v>2</v>
      </c>
      <c r="AP309">
        <v>9</v>
      </c>
      <c r="AQ309">
        <v>0</v>
      </c>
      <c r="AR309" s="6">
        <v>2123.06</v>
      </c>
      <c r="AS309">
        <v>3345</v>
      </c>
      <c r="AT309">
        <v>0</v>
      </c>
      <c r="AU309">
        <v>98733.13</v>
      </c>
      <c r="AV309">
        <v>55000</v>
      </c>
      <c r="AW309">
        <v>0</v>
      </c>
      <c r="AX309">
        <v>0</v>
      </c>
      <c r="AY309" s="6">
        <v>0</v>
      </c>
      <c r="AZ309">
        <v>0</v>
      </c>
      <c r="BA309">
        <v>0</v>
      </c>
      <c r="BB309" s="6">
        <v>18133.849999999999</v>
      </c>
      <c r="BC309">
        <v>25599.279999999999</v>
      </c>
      <c r="BD309">
        <v>767.98</v>
      </c>
      <c r="BE309">
        <v>0</v>
      </c>
      <c r="BF309">
        <v>767.98</v>
      </c>
      <c r="BG309">
        <v>860.58999999999992</v>
      </c>
      <c r="BH309">
        <v>0</v>
      </c>
      <c r="BI309">
        <f t="shared" si="12"/>
        <v>860.58999999999992</v>
      </c>
      <c r="BJ309">
        <f t="shared" si="13"/>
        <v>3345</v>
      </c>
      <c r="BK309">
        <f>_xlfn.IFNA(VLOOKUP(A:A,'11月奖金'!A:Q,17,0),0)</f>
        <v>6086.92</v>
      </c>
      <c r="BL309">
        <f t="shared" si="14"/>
        <v>9431.92</v>
      </c>
    </row>
    <row r="310" spans="1:64" x14ac:dyDescent="0.2">
      <c r="A310">
        <v>9000524</v>
      </c>
      <c r="B310" t="s">
        <v>952</v>
      </c>
      <c r="C310" t="s">
        <v>953</v>
      </c>
      <c r="D310" t="s">
        <v>954</v>
      </c>
      <c r="E310" t="s">
        <v>278</v>
      </c>
      <c r="F310" t="s">
        <v>125</v>
      </c>
      <c r="G310">
        <v>0</v>
      </c>
      <c r="H310">
        <v>0</v>
      </c>
      <c r="I310">
        <v>5.9</v>
      </c>
      <c r="J310">
        <v>0</v>
      </c>
      <c r="K310">
        <v>2124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800</v>
      </c>
      <c r="U310">
        <v>300</v>
      </c>
      <c r="V310">
        <v>300</v>
      </c>
      <c r="W310">
        <v>33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3557</v>
      </c>
      <c r="AG310">
        <v>854.76</v>
      </c>
      <c r="AH310">
        <v>32.049999999999997</v>
      </c>
      <c r="AI310">
        <v>213.69</v>
      </c>
      <c r="AJ310">
        <v>641</v>
      </c>
      <c r="AK310">
        <v>0</v>
      </c>
      <c r="AL310">
        <v>0</v>
      </c>
      <c r="AM310">
        <v>0</v>
      </c>
      <c r="AN310">
        <v>0</v>
      </c>
      <c r="AO310">
        <v>2</v>
      </c>
      <c r="AP310">
        <v>9</v>
      </c>
      <c r="AQ310">
        <v>0</v>
      </c>
      <c r="AR310" s="6">
        <v>1813.5</v>
      </c>
      <c r="AS310">
        <v>3345</v>
      </c>
      <c r="AT310">
        <v>0</v>
      </c>
      <c r="AU310">
        <v>116112.86</v>
      </c>
      <c r="AV310">
        <v>55000</v>
      </c>
      <c r="AW310">
        <v>5500</v>
      </c>
      <c r="AX310">
        <v>11000</v>
      </c>
      <c r="AY310" s="6">
        <v>0</v>
      </c>
      <c r="AZ310">
        <v>5500</v>
      </c>
      <c r="BA310">
        <v>0</v>
      </c>
      <c r="BB310" s="6">
        <v>19929.53</v>
      </c>
      <c r="BC310">
        <v>19183.330000000002</v>
      </c>
      <c r="BD310">
        <v>575.5</v>
      </c>
      <c r="BE310">
        <v>0</v>
      </c>
      <c r="BF310">
        <v>575.5</v>
      </c>
      <c r="BG310">
        <v>737.39</v>
      </c>
      <c r="BH310">
        <v>0</v>
      </c>
      <c r="BI310">
        <f t="shared" si="12"/>
        <v>737.39</v>
      </c>
      <c r="BJ310">
        <f t="shared" si="13"/>
        <v>3345</v>
      </c>
      <c r="BK310">
        <f>_xlfn.IFNA(VLOOKUP(A:A,'11月奖金'!A:Q,17,0),0)</f>
        <v>7619.38</v>
      </c>
      <c r="BL310">
        <f t="shared" si="14"/>
        <v>10964.380000000001</v>
      </c>
    </row>
    <row r="311" spans="1:64" x14ac:dyDescent="0.2">
      <c r="A311">
        <v>9000525</v>
      </c>
      <c r="B311" t="s">
        <v>955</v>
      </c>
      <c r="C311" t="s">
        <v>956</v>
      </c>
      <c r="D311" t="s">
        <v>957</v>
      </c>
      <c r="E311" t="s">
        <v>278</v>
      </c>
      <c r="F311" t="s">
        <v>125</v>
      </c>
      <c r="G311">
        <v>0</v>
      </c>
      <c r="H311">
        <v>0</v>
      </c>
      <c r="I311">
        <v>6.1</v>
      </c>
      <c r="J311">
        <v>0</v>
      </c>
      <c r="K311">
        <v>2196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800</v>
      </c>
      <c r="U311">
        <v>300</v>
      </c>
      <c r="V311">
        <v>300</v>
      </c>
      <c r="W311">
        <v>33</v>
      </c>
      <c r="X311">
        <v>0</v>
      </c>
      <c r="Y311">
        <v>0</v>
      </c>
      <c r="Z311">
        <v>0</v>
      </c>
      <c r="AA311">
        <v>0</v>
      </c>
      <c r="AB311">
        <v>10</v>
      </c>
      <c r="AC311">
        <v>0</v>
      </c>
      <c r="AD311">
        <v>0</v>
      </c>
      <c r="AE311">
        <v>0</v>
      </c>
      <c r="AF311">
        <v>3639</v>
      </c>
      <c r="AG311">
        <v>761.81</v>
      </c>
      <c r="AH311">
        <v>28.57</v>
      </c>
      <c r="AI311">
        <v>190.45</v>
      </c>
      <c r="AJ311">
        <v>571</v>
      </c>
      <c r="AK311">
        <v>0</v>
      </c>
      <c r="AL311">
        <v>0</v>
      </c>
      <c r="AM311">
        <v>0</v>
      </c>
      <c r="AN311">
        <v>0</v>
      </c>
      <c r="AO311">
        <v>2</v>
      </c>
      <c r="AP311">
        <v>9</v>
      </c>
      <c r="AQ311">
        <v>0</v>
      </c>
      <c r="AR311" s="6">
        <v>2085.17</v>
      </c>
      <c r="AS311">
        <v>3427</v>
      </c>
      <c r="AT311">
        <v>0</v>
      </c>
      <c r="AU311">
        <v>111456.05</v>
      </c>
      <c r="AV311">
        <v>55000</v>
      </c>
      <c r="AW311">
        <v>0</v>
      </c>
      <c r="AX311">
        <v>0</v>
      </c>
      <c r="AY311" s="6">
        <v>0</v>
      </c>
      <c r="AZ311">
        <v>0</v>
      </c>
      <c r="BA311">
        <v>0</v>
      </c>
      <c r="BB311" s="6">
        <v>17336.919999999998</v>
      </c>
      <c r="BC311">
        <v>39119.129999999997</v>
      </c>
      <c r="BD311">
        <v>1391.91</v>
      </c>
      <c r="BE311">
        <v>0</v>
      </c>
      <c r="BF311">
        <v>1391.91</v>
      </c>
      <c r="BG311">
        <v>1704.4</v>
      </c>
      <c r="BH311">
        <v>0</v>
      </c>
      <c r="BI311">
        <f t="shared" si="12"/>
        <v>1704.4</v>
      </c>
      <c r="BJ311">
        <f t="shared" si="13"/>
        <v>3427</v>
      </c>
      <c r="BK311">
        <f>_xlfn.IFNA(VLOOKUP(A:A,'11月奖金'!A:Q,17,0),0)</f>
        <v>6023.87</v>
      </c>
      <c r="BL311">
        <f t="shared" si="14"/>
        <v>9450.869999999999</v>
      </c>
    </row>
    <row r="312" spans="1:64" x14ac:dyDescent="0.2">
      <c r="A312">
        <v>9000526</v>
      </c>
      <c r="B312" t="s">
        <v>958</v>
      </c>
      <c r="C312" t="s">
        <v>959</v>
      </c>
      <c r="D312" t="s">
        <v>960</v>
      </c>
      <c r="E312" t="s">
        <v>278</v>
      </c>
      <c r="F312" t="s">
        <v>125</v>
      </c>
      <c r="G312">
        <v>0</v>
      </c>
      <c r="H312">
        <v>0</v>
      </c>
      <c r="I312">
        <v>6.1</v>
      </c>
      <c r="J312">
        <v>0</v>
      </c>
      <c r="K312">
        <v>2196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800</v>
      </c>
      <c r="U312">
        <v>300</v>
      </c>
      <c r="V312">
        <v>300</v>
      </c>
      <c r="W312">
        <v>33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3629</v>
      </c>
      <c r="AG312">
        <v>693.08</v>
      </c>
      <c r="AH312">
        <v>25.99</v>
      </c>
      <c r="AI312">
        <v>173.27</v>
      </c>
      <c r="AJ312">
        <v>520</v>
      </c>
      <c r="AK312">
        <v>0</v>
      </c>
      <c r="AL312">
        <v>0</v>
      </c>
      <c r="AM312">
        <v>0</v>
      </c>
      <c r="AN312">
        <v>0</v>
      </c>
      <c r="AO312">
        <v>2</v>
      </c>
      <c r="AP312">
        <v>9</v>
      </c>
      <c r="AQ312">
        <v>0</v>
      </c>
      <c r="AR312" s="6">
        <v>2214.66</v>
      </c>
      <c r="AS312">
        <v>3417</v>
      </c>
      <c r="AT312">
        <v>0</v>
      </c>
      <c r="AU312">
        <v>94504.25</v>
      </c>
      <c r="AV312">
        <v>55000</v>
      </c>
      <c r="AW312">
        <v>0</v>
      </c>
      <c r="AX312">
        <v>0</v>
      </c>
      <c r="AY312" s="6">
        <v>0</v>
      </c>
      <c r="AZ312">
        <v>0</v>
      </c>
      <c r="BA312">
        <v>0</v>
      </c>
      <c r="BB312" s="6">
        <v>16280.88</v>
      </c>
      <c r="BC312">
        <v>23223.37</v>
      </c>
      <c r="BD312">
        <v>696.7</v>
      </c>
      <c r="BE312">
        <v>0</v>
      </c>
      <c r="BF312">
        <v>696.7</v>
      </c>
      <c r="BG312">
        <v>786.56</v>
      </c>
      <c r="BH312">
        <v>0</v>
      </c>
      <c r="BI312">
        <f t="shared" si="12"/>
        <v>786.56</v>
      </c>
      <c r="BJ312">
        <f t="shared" si="13"/>
        <v>3417</v>
      </c>
      <c r="BK312">
        <f>_xlfn.IFNA(VLOOKUP(A:A,'11月奖金'!A:Q,17,0),0)</f>
        <v>6065.89</v>
      </c>
      <c r="BL312">
        <f t="shared" si="14"/>
        <v>9482.89</v>
      </c>
    </row>
    <row r="313" spans="1:64" x14ac:dyDescent="0.2">
      <c r="A313">
        <v>9000527</v>
      </c>
      <c r="B313" t="s">
        <v>961</v>
      </c>
      <c r="C313" t="s">
        <v>962</v>
      </c>
      <c r="D313" t="s">
        <v>963</v>
      </c>
      <c r="E313" t="s">
        <v>278</v>
      </c>
      <c r="F313" t="s">
        <v>125</v>
      </c>
      <c r="G313">
        <v>0</v>
      </c>
      <c r="H313">
        <v>0</v>
      </c>
      <c r="I313">
        <v>6.1</v>
      </c>
      <c r="J313">
        <v>0</v>
      </c>
      <c r="K313">
        <v>2196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800</v>
      </c>
      <c r="U313">
        <v>300</v>
      </c>
      <c r="V313">
        <v>300</v>
      </c>
      <c r="W313">
        <v>33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3629</v>
      </c>
      <c r="AG313">
        <v>711.66</v>
      </c>
      <c r="AH313">
        <v>26.69</v>
      </c>
      <c r="AI313">
        <v>177.92</v>
      </c>
      <c r="AJ313">
        <v>534</v>
      </c>
      <c r="AK313">
        <v>0</v>
      </c>
      <c r="AL313">
        <v>0</v>
      </c>
      <c r="AM313">
        <v>0</v>
      </c>
      <c r="AN313">
        <v>0</v>
      </c>
      <c r="AO313">
        <v>2</v>
      </c>
      <c r="AP313">
        <v>9</v>
      </c>
      <c r="AQ313">
        <v>0</v>
      </c>
      <c r="AR313" s="6">
        <v>2176.73</v>
      </c>
      <c r="AS313">
        <v>3417</v>
      </c>
      <c r="AT313">
        <v>0</v>
      </c>
      <c r="AU313">
        <v>99215.2</v>
      </c>
      <c r="AV313">
        <v>55000</v>
      </c>
      <c r="AW313">
        <v>0</v>
      </c>
      <c r="AX313">
        <v>22000</v>
      </c>
      <c r="AY313" s="6">
        <v>0</v>
      </c>
      <c r="AZ313">
        <v>11000</v>
      </c>
      <c r="BA313">
        <v>0</v>
      </c>
      <c r="BB313" s="6">
        <v>17450.96</v>
      </c>
      <c r="BC313">
        <v>0</v>
      </c>
      <c r="BD313">
        <v>0</v>
      </c>
      <c r="BE313">
        <v>0</v>
      </c>
      <c r="BF313">
        <v>0</v>
      </c>
      <c r="BG313">
        <v>0.67</v>
      </c>
      <c r="BH313">
        <v>0</v>
      </c>
      <c r="BI313">
        <f t="shared" si="12"/>
        <v>0.67</v>
      </c>
      <c r="BJ313">
        <f t="shared" si="13"/>
        <v>3417</v>
      </c>
      <c r="BK313">
        <f>_xlfn.IFNA(VLOOKUP(A:A,'11月奖金'!A:Q,17,0),0)</f>
        <v>6107.33</v>
      </c>
      <c r="BL313">
        <f t="shared" si="14"/>
        <v>9524.33</v>
      </c>
    </row>
    <row r="314" spans="1:64" x14ac:dyDescent="0.2">
      <c r="A314">
        <v>9000528</v>
      </c>
      <c r="B314" t="s">
        <v>964</v>
      </c>
      <c r="C314" t="s">
        <v>965</v>
      </c>
      <c r="D314" t="s">
        <v>966</v>
      </c>
      <c r="E314" t="s">
        <v>278</v>
      </c>
      <c r="F314" t="s">
        <v>125</v>
      </c>
      <c r="G314">
        <v>0</v>
      </c>
      <c r="H314">
        <v>0</v>
      </c>
      <c r="I314">
        <v>6.1</v>
      </c>
      <c r="J314">
        <v>0</v>
      </c>
      <c r="K314">
        <v>2196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800</v>
      </c>
      <c r="U314">
        <v>300</v>
      </c>
      <c r="V314">
        <v>300</v>
      </c>
      <c r="W314">
        <v>33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3629</v>
      </c>
      <c r="AG314">
        <v>714.71</v>
      </c>
      <c r="AH314">
        <v>26.8</v>
      </c>
      <c r="AI314">
        <v>178.68</v>
      </c>
      <c r="AJ314">
        <v>536</v>
      </c>
      <c r="AK314">
        <v>0</v>
      </c>
      <c r="AL314">
        <v>0</v>
      </c>
      <c r="AM314">
        <v>0</v>
      </c>
      <c r="AN314">
        <v>0</v>
      </c>
      <c r="AO314">
        <v>2</v>
      </c>
      <c r="AP314">
        <v>9</v>
      </c>
      <c r="AQ314">
        <v>0</v>
      </c>
      <c r="AR314" s="6">
        <v>2170.81</v>
      </c>
      <c r="AS314">
        <v>3417</v>
      </c>
      <c r="AT314">
        <v>0</v>
      </c>
      <c r="AU314">
        <v>99965.07</v>
      </c>
      <c r="AV314">
        <v>55000</v>
      </c>
      <c r="AW314">
        <v>11000</v>
      </c>
      <c r="AX314">
        <v>7326</v>
      </c>
      <c r="AY314" s="6">
        <v>4400</v>
      </c>
      <c r="AZ314">
        <v>0</v>
      </c>
      <c r="BA314">
        <v>0</v>
      </c>
      <c r="BB314" s="6">
        <v>16268.59</v>
      </c>
      <c r="BC314">
        <v>5970.4800000000068</v>
      </c>
      <c r="BD314">
        <v>179.11</v>
      </c>
      <c r="BE314">
        <v>0</v>
      </c>
      <c r="BF314">
        <v>179.11</v>
      </c>
      <c r="BG314">
        <v>332.27</v>
      </c>
      <c r="BH314">
        <v>0</v>
      </c>
      <c r="BI314">
        <f t="shared" si="12"/>
        <v>332.27</v>
      </c>
      <c r="BJ314">
        <f t="shared" si="13"/>
        <v>3417</v>
      </c>
      <c r="BK314">
        <f>_xlfn.IFNA(VLOOKUP(A:A,'11月奖金'!A:Q,17,0),0)</f>
        <v>6079.48</v>
      </c>
      <c r="BL314">
        <f t="shared" si="14"/>
        <v>9496.48</v>
      </c>
    </row>
    <row r="315" spans="1:64" x14ac:dyDescent="0.2">
      <c r="A315">
        <v>9000529</v>
      </c>
      <c r="B315" t="s">
        <v>967</v>
      </c>
      <c r="C315" t="s">
        <v>2379</v>
      </c>
      <c r="D315" t="s">
        <v>968</v>
      </c>
      <c r="E315" t="s">
        <v>278</v>
      </c>
      <c r="F315" t="s">
        <v>125</v>
      </c>
      <c r="G315">
        <v>0</v>
      </c>
      <c r="H315">
        <v>0</v>
      </c>
      <c r="I315">
        <v>6.1</v>
      </c>
      <c r="J315">
        <v>0</v>
      </c>
      <c r="K315">
        <v>2196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800</v>
      </c>
      <c r="U315">
        <v>300</v>
      </c>
      <c r="V315">
        <v>300</v>
      </c>
      <c r="W315">
        <v>33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3629</v>
      </c>
      <c r="AG315">
        <v>862.63</v>
      </c>
      <c r="AH315">
        <v>32.35</v>
      </c>
      <c r="AI315">
        <v>215.66</v>
      </c>
      <c r="AJ315">
        <v>647</v>
      </c>
      <c r="AK315">
        <v>0</v>
      </c>
      <c r="AL315">
        <v>0</v>
      </c>
      <c r="AM315">
        <v>0</v>
      </c>
      <c r="AN315">
        <v>0</v>
      </c>
      <c r="AO315">
        <v>2</v>
      </c>
      <c r="AP315">
        <v>9</v>
      </c>
      <c r="AQ315">
        <v>0</v>
      </c>
      <c r="AR315" s="6">
        <v>1869.36</v>
      </c>
      <c r="AS315">
        <v>3417</v>
      </c>
      <c r="AT315">
        <v>0</v>
      </c>
      <c r="AU315">
        <v>116713.21</v>
      </c>
      <c r="AV315">
        <v>55000</v>
      </c>
      <c r="AW315">
        <v>11000</v>
      </c>
      <c r="AX315">
        <v>11000</v>
      </c>
      <c r="AY315" s="6">
        <v>0</v>
      </c>
      <c r="AZ315">
        <v>11000</v>
      </c>
      <c r="BA315">
        <v>0</v>
      </c>
      <c r="BB315" s="6">
        <v>19222.97</v>
      </c>
      <c r="BC315">
        <v>9490.2400000000052</v>
      </c>
      <c r="BD315">
        <v>284.70999999999998</v>
      </c>
      <c r="BE315">
        <v>0</v>
      </c>
      <c r="BF315">
        <v>284.70999999999998</v>
      </c>
      <c r="BG315">
        <v>474.93</v>
      </c>
      <c r="BH315">
        <v>0</v>
      </c>
      <c r="BI315">
        <f t="shared" si="12"/>
        <v>474.93</v>
      </c>
      <c r="BJ315">
        <f t="shared" si="13"/>
        <v>3417</v>
      </c>
      <c r="BK315">
        <f>_xlfn.IFNA(VLOOKUP(A:A,'11月奖金'!A:Q,17,0),0)</f>
        <v>7499.34</v>
      </c>
      <c r="BL315">
        <f t="shared" si="14"/>
        <v>10916.34</v>
      </c>
    </row>
    <row r="316" spans="1:64" x14ac:dyDescent="0.2">
      <c r="A316">
        <v>9000530</v>
      </c>
      <c r="B316" t="s">
        <v>969</v>
      </c>
      <c r="C316" t="s">
        <v>970</v>
      </c>
      <c r="D316" t="s">
        <v>971</v>
      </c>
      <c r="E316" t="s">
        <v>927</v>
      </c>
      <c r="F316" t="s">
        <v>105</v>
      </c>
      <c r="G316">
        <v>0</v>
      </c>
      <c r="H316">
        <v>0</v>
      </c>
      <c r="I316">
        <v>6.7</v>
      </c>
      <c r="J316">
        <v>0</v>
      </c>
      <c r="K316">
        <v>2412</v>
      </c>
      <c r="L316">
        <v>0</v>
      </c>
      <c r="M316">
        <v>24</v>
      </c>
      <c r="N316">
        <v>64</v>
      </c>
      <c r="O316">
        <v>0</v>
      </c>
      <c r="P316">
        <v>0</v>
      </c>
      <c r="Q316">
        <v>0</v>
      </c>
      <c r="R316">
        <v>0</v>
      </c>
      <c r="S316">
        <v>4.63</v>
      </c>
      <c r="T316">
        <v>800</v>
      </c>
      <c r="U316">
        <v>100</v>
      </c>
      <c r="V316">
        <v>300</v>
      </c>
      <c r="W316">
        <v>33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3737.63</v>
      </c>
      <c r="AG316">
        <v>902.01</v>
      </c>
      <c r="AH316">
        <v>33.83</v>
      </c>
      <c r="AI316">
        <v>225.5</v>
      </c>
      <c r="AJ316">
        <v>677</v>
      </c>
      <c r="AK316">
        <v>0</v>
      </c>
      <c r="AL316">
        <v>0</v>
      </c>
      <c r="AM316">
        <v>0</v>
      </c>
      <c r="AN316">
        <v>0</v>
      </c>
      <c r="AO316">
        <v>2</v>
      </c>
      <c r="AP316">
        <v>9</v>
      </c>
      <c r="AQ316">
        <v>0</v>
      </c>
      <c r="AR316" s="6">
        <v>1897.29</v>
      </c>
      <c r="AS316">
        <v>3665.63</v>
      </c>
      <c r="AT316">
        <v>0</v>
      </c>
      <c r="AU316">
        <v>101937.8</v>
      </c>
      <c r="AV316">
        <v>55000</v>
      </c>
      <c r="AW316">
        <v>11000</v>
      </c>
      <c r="AX316">
        <v>11000</v>
      </c>
      <c r="AY316" s="6">
        <v>0</v>
      </c>
      <c r="AZ316">
        <v>0</v>
      </c>
      <c r="BA316">
        <v>0</v>
      </c>
      <c r="BB316" s="6">
        <v>22766.05</v>
      </c>
      <c r="BC316">
        <v>2171.7500000000041</v>
      </c>
      <c r="BD316">
        <v>65.150000000000006</v>
      </c>
      <c r="BE316">
        <v>0</v>
      </c>
      <c r="BF316">
        <v>65.150000000000006</v>
      </c>
      <c r="BG316">
        <v>220.33</v>
      </c>
      <c r="BH316">
        <v>0</v>
      </c>
      <c r="BI316">
        <f t="shared" si="12"/>
        <v>220.33</v>
      </c>
      <c r="BJ316">
        <f t="shared" si="13"/>
        <v>3665.63</v>
      </c>
      <c r="BK316">
        <f>_xlfn.IFNA(VLOOKUP(A:A,'11月奖金'!A:Q,17,0),0)</f>
        <v>5925.6</v>
      </c>
      <c r="BL316">
        <f t="shared" si="14"/>
        <v>9591.23</v>
      </c>
    </row>
    <row r="317" spans="1:64" x14ac:dyDescent="0.2">
      <c r="A317">
        <v>9000531</v>
      </c>
      <c r="B317" t="s">
        <v>972</v>
      </c>
      <c r="C317" t="s">
        <v>973</v>
      </c>
      <c r="D317" t="s">
        <v>974</v>
      </c>
      <c r="E317" t="s">
        <v>278</v>
      </c>
      <c r="F317" t="s">
        <v>125</v>
      </c>
      <c r="G317">
        <v>0</v>
      </c>
      <c r="H317">
        <v>0</v>
      </c>
      <c r="I317">
        <v>6.1</v>
      </c>
      <c r="J317">
        <v>0</v>
      </c>
      <c r="K317">
        <v>2196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800</v>
      </c>
      <c r="U317">
        <v>300</v>
      </c>
      <c r="V317">
        <v>300</v>
      </c>
      <c r="W317">
        <v>33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3629</v>
      </c>
      <c r="AG317">
        <v>676.39</v>
      </c>
      <c r="AH317">
        <v>25.36</v>
      </c>
      <c r="AI317">
        <v>169.1</v>
      </c>
      <c r="AJ317">
        <v>507</v>
      </c>
      <c r="AK317">
        <v>0</v>
      </c>
      <c r="AL317">
        <v>0</v>
      </c>
      <c r="AM317">
        <v>0</v>
      </c>
      <c r="AN317">
        <v>0</v>
      </c>
      <c r="AO317">
        <v>2</v>
      </c>
      <c r="AP317">
        <v>9</v>
      </c>
      <c r="AQ317">
        <v>0</v>
      </c>
      <c r="AR317" s="6">
        <v>2249.15</v>
      </c>
      <c r="AS317">
        <v>3417</v>
      </c>
      <c r="AT317">
        <v>0</v>
      </c>
      <c r="AU317">
        <v>100448.12</v>
      </c>
      <c r="AV317">
        <v>55000</v>
      </c>
      <c r="AW317">
        <v>11000</v>
      </c>
      <c r="AX317">
        <v>11000</v>
      </c>
      <c r="AY317" s="6">
        <v>0</v>
      </c>
      <c r="AZ317">
        <v>10000</v>
      </c>
      <c r="BA317">
        <v>0</v>
      </c>
      <c r="BB317" s="6">
        <v>15725.41</v>
      </c>
      <c r="BC317">
        <v>0</v>
      </c>
      <c r="BD317">
        <v>0</v>
      </c>
      <c r="BE317">
        <v>0</v>
      </c>
      <c r="BF317">
        <v>0</v>
      </c>
      <c r="BG317">
        <v>110.51</v>
      </c>
      <c r="BH317">
        <v>0</v>
      </c>
      <c r="BI317">
        <f t="shared" si="12"/>
        <v>110.51</v>
      </c>
      <c r="BJ317">
        <f t="shared" si="13"/>
        <v>3417</v>
      </c>
      <c r="BK317">
        <f>_xlfn.IFNA(VLOOKUP(A:A,'11月奖金'!A:Q,17,0),0)</f>
        <v>6276.66</v>
      </c>
      <c r="BL317">
        <f t="shared" si="14"/>
        <v>9693.66</v>
      </c>
    </row>
    <row r="318" spans="1:64" x14ac:dyDescent="0.2">
      <c r="A318">
        <v>9000532</v>
      </c>
      <c r="B318" t="s">
        <v>975</v>
      </c>
      <c r="C318" t="s">
        <v>976</v>
      </c>
      <c r="D318" t="s">
        <v>977</v>
      </c>
      <c r="E318" t="s">
        <v>278</v>
      </c>
      <c r="F318" t="s">
        <v>105</v>
      </c>
      <c r="G318">
        <v>0</v>
      </c>
      <c r="H318">
        <v>0</v>
      </c>
      <c r="I318">
        <v>6.1</v>
      </c>
      <c r="J318">
        <v>0</v>
      </c>
      <c r="K318">
        <v>2196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800</v>
      </c>
      <c r="U318">
        <v>300</v>
      </c>
      <c r="V318">
        <v>300</v>
      </c>
      <c r="W318">
        <v>33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3629</v>
      </c>
      <c r="AG318">
        <v>773.91</v>
      </c>
      <c r="AH318">
        <v>29.02</v>
      </c>
      <c r="AI318">
        <v>193.48</v>
      </c>
      <c r="AJ318">
        <v>580</v>
      </c>
      <c r="AK318">
        <v>0</v>
      </c>
      <c r="AL318">
        <v>0</v>
      </c>
      <c r="AM318">
        <v>0</v>
      </c>
      <c r="AN318">
        <v>0</v>
      </c>
      <c r="AO318">
        <v>2</v>
      </c>
      <c r="AP318">
        <v>9</v>
      </c>
      <c r="AQ318">
        <v>0</v>
      </c>
      <c r="AR318" s="6">
        <v>2050.59</v>
      </c>
      <c r="AS318">
        <v>3417</v>
      </c>
      <c r="AT318">
        <v>0</v>
      </c>
      <c r="AU318">
        <v>97047.28</v>
      </c>
      <c r="AV318">
        <v>55000</v>
      </c>
      <c r="AW318">
        <v>11000</v>
      </c>
      <c r="AX318">
        <v>11000</v>
      </c>
      <c r="AY318" s="6">
        <v>0</v>
      </c>
      <c r="AZ318">
        <v>0</v>
      </c>
      <c r="BA318">
        <v>0</v>
      </c>
      <c r="BB318" s="6">
        <v>17946.77</v>
      </c>
      <c r="BC318">
        <v>2100.5099999999979</v>
      </c>
      <c r="BD318">
        <v>63.02</v>
      </c>
      <c r="BE318">
        <v>0</v>
      </c>
      <c r="BF318">
        <v>63.02</v>
      </c>
      <c r="BG318">
        <v>221.89</v>
      </c>
      <c r="BH318">
        <v>0</v>
      </c>
      <c r="BI318">
        <f t="shared" si="12"/>
        <v>221.89</v>
      </c>
      <c r="BJ318">
        <f t="shared" si="13"/>
        <v>3417</v>
      </c>
      <c r="BK318">
        <f>_xlfn.IFNA(VLOOKUP(A:A,'11月奖金'!A:Q,17,0),0)</f>
        <v>5068.53</v>
      </c>
      <c r="BL318">
        <f t="shared" si="14"/>
        <v>8485.5299999999988</v>
      </c>
    </row>
    <row r="319" spans="1:64" x14ac:dyDescent="0.2">
      <c r="A319">
        <v>9000533</v>
      </c>
      <c r="B319" t="s">
        <v>978</v>
      </c>
      <c r="C319" t="s">
        <v>979</v>
      </c>
      <c r="D319" t="s">
        <v>980</v>
      </c>
      <c r="E319" t="s">
        <v>278</v>
      </c>
      <c r="F319" t="s">
        <v>105</v>
      </c>
      <c r="G319">
        <v>0</v>
      </c>
      <c r="H319">
        <v>0</v>
      </c>
      <c r="I319">
        <v>6.1</v>
      </c>
      <c r="J319">
        <v>0</v>
      </c>
      <c r="K319">
        <v>2196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800</v>
      </c>
      <c r="U319">
        <v>100</v>
      </c>
      <c r="V319">
        <v>300</v>
      </c>
      <c r="W319">
        <v>33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3429</v>
      </c>
      <c r="AG319">
        <v>644.64</v>
      </c>
      <c r="AH319">
        <v>24.17</v>
      </c>
      <c r="AI319">
        <v>161.16</v>
      </c>
      <c r="AJ319">
        <v>483</v>
      </c>
      <c r="AK319">
        <v>0</v>
      </c>
      <c r="AL319">
        <v>0</v>
      </c>
      <c r="AM319">
        <v>0</v>
      </c>
      <c r="AN319">
        <v>0</v>
      </c>
      <c r="AO319">
        <v>2</v>
      </c>
      <c r="AP319">
        <v>9</v>
      </c>
      <c r="AQ319">
        <v>0</v>
      </c>
      <c r="AR319" s="6">
        <v>2114.0300000000002</v>
      </c>
      <c r="AS319">
        <v>3357</v>
      </c>
      <c r="AT319">
        <v>0</v>
      </c>
      <c r="AU319">
        <v>85753.55</v>
      </c>
      <c r="AV319">
        <v>55000</v>
      </c>
      <c r="AW319">
        <v>11000</v>
      </c>
      <c r="AX319">
        <v>22000</v>
      </c>
      <c r="AY319" s="6">
        <v>0</v>
      </c>
      <c r="AZ319">
        <v>11000</v>
      </c>
      <c r="BA319">
        <v>0</v>
      </c>
      <c r="BB319" s="6">
        <v>15555.73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f t="shared" si="12"/>
        <v>0</v>
      </c>
      <c r="BJ319">
        <f t="shared" si="13"/>
        <v>3357</v>
      </c>
      <c r="BK319">
        <f>_xlfn.IFNA(VLOOKUP(A:A,'11月奖金'!A:Q,17,0),0)</f>
        <v>5076.8100000000004</v>
      </c>
      <c r="BL319">
        <f t="shared" si="14"/>
        <v>8433.8100000000013</v>
      </c>
    </row>
    <row r="320" spans="1:64" x14ac:dyDescent="0.2">
      <c r="A320">
        <v>9000534</v>
      </c>
      <c r="B320" t="s">
        <v>981</v>
      </c>
      <c r="C320" t="s">
        <v>982</v>
      </c>
      <c r="D320" t="s">
        <v>983</v>
      </c>
      <c r="E320" t="s">
        <v>278</v>
      </c>
      <c r="F320" t="s">
        <v>160</v>
      </c>
      <c r="G320">
        <v>0</v>
      </c>
      <c r="H320">
        <v>0</v>
      </c>
      <c r="I320">
        <v>5.9</v>
      </c>
      <c r="J320">
        <v>0</v>
      </c>
      <c r="K320">
        <v>2124</v>
      </c>
      <c r="L320">
        <v>292.97000000000003</v>
      </c>
      <c r="M320">
        <v>0</v>
      </c>
      <c r="N320">
        <v>0</v>
      </c>
      <c r="O320">
        <v>0</v>
      </c>
      <c r="P320">
        <v>216</v>
      </c>
      <c r="Q320">
        <v>0</v>
      </c>
      <c r="R320">
        <v>0</v>
      </c>
      <c r="S320">
        <v>0</v>
      </c>
      <c r="T320">
        <v>800</v>
      </c>
      <c r="U320">
        <v>100</v>
      </c>
      <c r="V320">
        <v>300</v>
      </c>
      <c r="W320">
        <v>33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3865.97</v>
      </c>
      <c r="AG320">
        <v>506.84</v>
      </c>
      <c r="AH320">
        <v>19.010000000000002</v>
      </c>
      <c r="AI320">
        <v>126.71</v>
      </c>
      <c r="AJ320">
        <v>380</v>
      </c>
      <c r="AK320">
        <v>0</v>
      </c>
      <c r="AL320">
        <v>0</v>
      </c>
      <c r="AM320">
        <v>0</v>
      </c>
      <c r="AN320">
        <v>0</v>
      </c>
      <c r="AO320">
        <v>2</v>
      </c>
      <c r="AP320">
        <v>9</v>
      </c>
      <c r="AQ320">
        <v>0</v>
      </c>
      <c r="AR320" s="6">
        <v>2831.41</v>
      </c>
      <c r="AS320">
        <v>3793.97</v>
      </c>
      <c r="AT320">
        <v>0</v>
      </c>
      <c r="AU320">
        <v>64312.66</v>
      </c>
      <c r="AV320">
        <v>55000</v>
      </c>
      <c r="AW320">
        <v>0</v>
      </c>
      <c r="AX320">
        <v>0</v>
      </c>
      <c r="AY320" s="6">
        <v>0</v>
      </c>
      <c r="AZ320">
        <v>0</v>
      </c>
      <c r="BA320">
        <v>0</v>
      </c>
      <c r="BB320" s="6">
        <v>12150.84</v>
      </c>
      <c r="BC320">
        <v>0</v>
      </c>
      <c r="BD320">
        <v>0</v>
      </c>
      <c r="BE320">
        <v>0</v>
      </c>
      <c r="BF320">
        <v>0</v>
      </c>
      <c r="BG320">
        <v>32.94</v>
      </c>
      <c r="BH320">
        <v>0</v>
      </c>
      <c r="BI320">
        <f t="shared" si="12"/>
        <v>32.94</v>
      </c>
      <c r="BJ320">
        <f t="shared" si="13"/>
        <v>3793.97</v>
      </c>
      <c r="BK320">
        <f>_xlfn.IFNA(VLOOKUP(A:A,'11月奖金'!A:Q,17,0),0)</f>
        <v>3039.03</v>
      </c>
      <c r="BL320">
        <f t="shared" si="14"/>
        <v>6833</v>
      </c>
    </row>
    <row r="321" spans="1:64" x14ac:dyDescent="0.2">
      <c r="A321">
        <v>9000535</v>
      </c>
      <c r="B321" t="s">
        <v>984</v>
      </c>
      <c r="C321" t="s">
        <v>985</v>
      </c>
      <c r="D321" t="s">
        <v>986</v>
      </c>
      <c r="E321" t="s">
        <v>278</v>
      </c>
      <c r="F321" t="s">
        <v>125</v>
      </c>
      <c r="G321">
        <v>0</v>
      </c>
      <c r="H321">
        <v>0</v>
      </c>
      <c r="I321">
        <v>6.1</v>
      </c>
      <c r="J321">
        <v>0</v>
      </c>
      <c r="K321">
        <v>2196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800</v>
      </c>
      <c r="U321">
        <v>100</v>
      </c>
      <c r="V321">
        <v>300</v>
      </c>
      <c r="W321">
        <v>33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3429</v>
      </c>
      <c r="AG321">
        <v>587.15</v>
      </c>
      <c r="AH321">
        <v>22.02</v>
      </c>
      <c r="AI321">
        <v>146.79</v>
      </c>
      <c r="AJ321">
        <v>440</v>
      </c>
      <c r="AK321">
        <v>0</v>
      </c>
      <c r="AL321">
        <v>0</v>
      </c>
      <c r="AM321">
        <v>0</v>
      </c>
      <c r="AN321">
        <v>0</v>
      </c>
      <c r="AO321">
        <v>2</v>
      </c>
      <c r="AP321">
        <v>9</v>
      </c>
      <c r="AQ321">
        <v>0</v>
      </c>
      <c r="AR321" s="6">
        <v>2231.04</v>
      </c>
      <c r="AS321">
        <v>3357</v>
      </c>
      <c r="AT321">
        <v>0</v>
      </c>
      <c r="AU321">
        <v>90004.85</v>
      </c>
      <c r="AV321">
        <v>55000</v>
      </c>
      <c r="AW321">
        <v>6000</v>
      </c>
      <c r="AX321">
        <v>0</v>
      </c>
      <c r="AY321" s="6">
        <v>0</v>
      </c>
      <c r="AZ321">
        <v>11000</v>
      </c>
      <c r="BA321">
        <v>0</v>
      </c>
      <c r="BB321" s="6">
        <v>16285.67</v>
      </c>
      <c r="BC321">
        <v>1719.180000000008</v>
      </c>
      <c r="BD321">
        <v>51.58</v>
      </c>
      <c r="BE321">
        <v>0</v>
      </c>
      <c r="BF321">
        <v>51.58</v>
      </c>
      <c r="BG321">
        <v>226.74</v>
      </c>
      <c r="BH321">
        <v>0</v>
      </c>
      <c r="BI321">
        <f t="shared" si="12"/>
        <v>226.74</v>
      </c>
      <c r="BJ321">
        <f t="shared" si="13"/>
        <v>3357</v>
      </c>
      <c r="BK321">
        <f>_xlfn.IFNA(VLOOKUP(A:A,'11月奖金'!A:Q,17,0),0)</f>
        <v>6490.41</v>
      </c>
      <c r="BL321">
        <f t="shared" si="14"/>
        <v>9847.41</v>
      </c>
    </row>
    <row r="322" spans="1:64" x14ac:dyDescent="0.2">
      <c r="A322">
        <v>9000536</v>
      </c>
      <c r="B322" t="s">
        <v>987</v>
      </c>
      <c r="C322" t="s">
        <v>988</v>
      </c>
      <c r="D322" t="s">
        <v>989</v>
      </c>
      <c r="E322" t="s">
        <v>278</v>
      </c>
      <c r="F322" t="s">
        <v>160</v>
      </c>
      <c r="G322">
        <v>10</v>
      </c>
      <c r="H322">
        <v>2</v>
      </c>
      <c r="I322">
        <v>5.9</v>
      </c>
      <c r="J322">
        <v>0</v>
      </c>
      <c r="K322">
        <v>2124</v>
      </c>
      <c r="L322">
        <v>352.55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800</v>
      </c>
      <c r="U322">
        <v>300</v>
      </c>
      <c r="V322">
        <v>300</v>
      </c>
      <c r="W322">
        <v>33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3909.55</v>
      </c>
      <c r="AG322">
        <v>586.72</v>
      </c>
      <c r="AH322">
        <v>22</v>
      </c>
      <c r="AI322">
        <v>146.68</v>
      </c>
      <c r="AJ322">
        <v>440</v>
      </c>
      <c r="AK322">
        <v>0</v>
      </c>
      <c r="AL322">
        <v>0</v>
      </c>
      <c r="AM322">
        <v>0</v>
      </c>
      <c r="AN322">
        <v>0</v>
      </c>
      <c r="AO322">
        <v>2</v>
      </c>
      <c r="AP322">
        <v>9</v>
      </c>
      <c r="AQ322">
        <v>0</v>
      </c>
      <c r="AR322" s="6">
        <v>2712.15</v>
      </c>
      <c r="AS322">
        <v>3697.55</v>
      </c>
      <c r="AT322">
        <v>0</v>
      </c>
      <c r="AU322">
        <v>76774.180000000008</v>
      </c>
      <c r="AV322">
        <v>55000</v>
      </c>
      <c r="AW322">
        <v>0</v>
      </c>
      <c r="AX322">
        <v>0</v>
      </c>
      <c r="AY322" s="6">
        <v>0</v>
      </c>
      <c r="AZ322">
        <v>11000</v>
      </c>
      <c r="BA322">
        <v>0</v>
      </c>
      <c r="BB322" s="6">
        <v>9387.619999999999</v>
      </c>
      <c r="BC322">
        <v>1386.560000000009</v>
      </c>
      <c r="BD322">
        <v>41.6</v>
      </c>
      <c r="BE322">
        <v>0</v>
      </c>
      <c r="BF322">
        <v>41.6</v>
      </c>
      <c r="BG322">
        <v>193.16</v>
      </c>
      <c r="BH322">
        <v>0</v>
      </c>
      <c r="BI322">
        <f t="shared" si="12"/>
        <v>193.16</v>
      </c>
      <c r="BJ322">
        <f t="shared" si="13"/>
        <v>3697.55</v>
      </c>
      <c r="BK322">
        <f>_xlfn.IFNA(VLOOKUP(A:A,'11月奖金'!A:Q,17,0),0)</f>
        <v>3901.05</v>
      </c>
      <c r="BL322">
        <f t="shared" si="14"/>
        <v>7598.6</v>
      </c>
    </row>
    <row r="323" spans="1:64" x14ac:dyDescent="0.2">
      <c r="A323">
        <v>9000537</v>
      </c>
      <c r="B323" t="s">
        <v>990</v>
      </c>
      <c r="C323" t="s">
        <v>991</v>
      </c>
      <c r="D323" t="s">
        <v>992</v>
      </c>
      <c r="E323" t="s">
        <v>927</v>
      </c>
      <c r="F323" t="s">
        <v>105</v>
      </c>
      <c r="G323">
        <v>0</v>
      </c>
      <c r="H323">
        <v>0</v>
      </c>
      <c r="I323">
        <v>6.9</v>
      </c>
      <c r="J323">
        <v>0</v>
      </c>
      <c r="K323">
        <v>2484</v>
      </c>
      <c r="L323">
        <v>342.62</v>
      </c>
      <c r="M323">
        <v>12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800</v>
      </c>
      <c r="U323">
        <v>100</v>
      </c>
      <c r="V323">
        <v>300</v>
      </c>
      <c r="W323">
        <v>33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4071.62</v>
      </c>
      <c r="AG323">
        <v>821.76</v>
      </c>
      <c r="AH323">
        <v>30.82</v>
      </c>
      <c r="AI323">
        <v>205.44</v>
      </c>
      <c r="AJ323">
        <v>616</v>
      </c>
      <c r="AK323">
        <v>0</v>
      </c>
      <c r="AL323">
        <v>0</v>
      </c>
      <c r="AM323">
        <v>0</v>
      </c>
      <c r="AN323">
        <v>0</v>
      </c>
      <c r="AO323">
        <v>2</v>
      </c>
      <c r="AP323">
        <v>9</v>
      </c>
      <c r="AQ323">
        <v>0</v>
      </c>
      <c r="AR323" s="6">
        <v>2395.6</v>
      </c>
      <c r="AS323">
        <v>3999.62</v>
      </c>
      <c r="AT323">
        <v>0</v>
      </c>
      <c r="AU323">
        <v>98520.819999999992</v>
      </c>
      <c r="AV323">
        <v>55000</v>
      </c>
      <c r="AW323">
        <v>11000</v>
      </c>
      <c r="AX323">
        <v>22000</v>
      </c>
      <c r="AY323" s="6">
        <v>0</v>
      </c>
      <c r="AZ323">
        <v>11000</v>
      </c>
      <c r="BA323">
        <v>0</v>
      </c>
      <c r="BB323" s="6">
        <v>14283.66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f t="shared" si="12"/>
        <v>0</v>
      </c>
      <c r="BJ323">
        <f t="shared" si="13"/>
        <v>3999.62</v>
      </c>
      <c r="BK323">
        <f>_xlfn.IFNA(VLOOKUP(A:A,'11月奖金'!A:Q,17,0),0)</f>
        <v>5925.6</v>
      </c>
      <c r="BL323">
        <f t="shared" si="14"/>
        <v>9925.2200000000012</v>
      </c>
    </row>
    <row r="324" spans="1:64" x14ac:dyDescent="0.2">
      <c r="A324">
        <v>9000538</v>
      </c>
      <c r="B324" t="s">
        <v>993</v>
      </c>
      <c r="C324" t="s">
        <v>994</v>
      </c>
      <c r="D324" t="s">
        <v>995</v>
      </c>
      <c r="E324" t="s">
        <v>101</v>
      </c>
      <c r="F324" t="s">
        <v>125</v>
      </c>
      <c r="G324">
        <v>0</v>
      </c>
      <c r="H324">
        <v>0</v>
      </c>
      <c r="I324">
        <v>6.1</v>
      </c>
      <c r="J324">
        <v>0</v>
      </c>
      <c r="K324">
        <v>2196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800</v>
      </c>
      <c r="U324">
        <v>300</v>
      </c>
      <c r="V324">
        <v>300</v>
      </c>
      <c r="W324">
        <v>33</v>
      </c>
      <c r="X324">
        <v>0</v>
      </c>
      <c r="Y324">
        <v>0</v>
      </c>
      <c r="Z324">
        <v>0</v>
      </c>
      <c r="AA324">
        <v>0</v>
      </c>
      <c r="AB324">
        <v>50</v>
      </c>
      <c r="AC324">
        <v>0</v>
      </c>
      <c r="AD324">
        <v>0</v>
      </c>
      <c r="AE324">
        <v>0</v>
      </c>
      <c r="AF324">
        <v>3679</v>
      </c>
      <c r="AG324">
        <v>691.24</v>
      </c>
      <c r="AH324">
        <v>25.92</v>
      </c>
      <c r="AI324">
        <v>172.81</v>
      </c>
      <c r="AJ324">
        <v>518</v>
      </c>
      <c r="AK324">
        <v>0</v>
      </c>
      <c r="AL324">
        <v>0</v>
      </c>
      <c r="AM324">
        <v>0</v>
      </c>
      <c r="AN324">
        <v>0</v>
      </c>
      <c r="AO324">
        <v>2</v>
      </c>
      <c r="AP324">
        <v>9</v>
      </c>
      <c r="AQ324">
        <v>0</v>
      </c>
      <c r="AR324" s="6">
        <v>2269.0300000000002</v>
      </c>
      <c r="AS324">
        <v>3467</v>
      </c>
      <c r="AT324">
        <v>0</v>
      </c>
      <c r="AU324">
        <v>99323.32</v>
      </c>
      <c r="AV324">
        <v>55000</v>
      </c>
      <c r="AW324">
        <v>11000</v>
      </c>
      <c r="AX324">
        <v>22000</v>
      </c>
      <c r="AY324" s="6">
        <v>4400</v>
      </c>
      <c r="AZ324">
        <v>0</v>
      </c>
      <c r="BA324">
        <v>0</v>
      </c>
      <c r="BB324" s="6">
        <v>12480.14</v>
      </c>
      <c r="BC324">
        <v>0</v>
      </c>
      <c r="BD324">
        <v>0</v>
      </c>
      <c r="BE324">
        <v>0</v>
      </c>
      <c r="BF324">
        <v>0</v>
      </c>
      <c r="BG324">
        <v>84.29</v>
      </c>
      <c r="BH324">
        <v>0</v>
      </c>
      <c r="BI324">
        <f t="shared" ref="BI324:BI387" si="15">BH324+BG324</f>
        <v>84.29</v>
      </c>
      <c r="BJ324">
        <f t="shared" ref="BJ324:BJ387" si="16">AF324-0.7*U324-AO324+AT324</f>
        <v>3467</v>
      </c>
      <c r="BK324">
        <f>_xlfn.IFNA(VLOOKUP(A:A,'11月奖金'!A:Q,17,0),0)</f>
        <v>6196.06</v>
      </c>
      <c r="BL324">
        <f t="shared" ref="BL324:BL387" si="17">BJ324+BK324</f>
        <v>9663.0600000000013</v>
      </c>
    </row>
    <row r="325" spans="1:64" x14ac:dyDescent="0.2">
      <c r="A325">
        <v>9000539</v>
      </c>
      <c r="B325" t="s">
        <v>996</v>
      </c>
      <c r="C325" t="s">
        <v>997</v>
      </c>
      <c r="D325" t="s">
        <v>998</v>
      </c>
      <c r="E325" t="s">
        <v>426</v>
      </c>
      <c r="F325" t="s">
        <v>125</v>
      </c>
      <c r="G325">
        <v>0</v>
      </c>
      <c r="H325">
        <v>0</v>
      </c>
      <c r="I325">
        <v>6.7</v>
      </c>
      <c r="J325">
        <v>0</v>
      </c>
      <c r="K325">
        <v>2412</v>
      </c>
      <c r="L325">
        <v>0</v>
      </c>
      <c r="M325">
        <v>90</v>
      </c>
      <c r="N325">
        <v>80</v>
      </c>
      <c r="O325">
        <v>0</v>
      </c>
      <c r="P325">
        <v>0</v>
      </c>
      <c r="Q325">
        <v>0</v>
      </c>
      <c r="R325">
        <v>7</v>
      </c>
      <c r="S325">
        <v>0</v>
      </c>
      <c r="T325">
        <v>800</v>
      </c>
      <c r="U325">
        <v>300</v>
      </c>
      <c r="V325">
        <v>300</v>
      </c>
      <c r="W325">
        <v>33</v>
      </c>
      <c r="X325">
        <v>0</v>
      </c>
      <c r="Y325">
        <v>0</v>
      </c>
      <c r="Z325">
        <v>0</v>
      </c>
      <c r="AA325">
        <v>0</v>
      </c>
      <c r="AB325">
        <v>30</v>
      </c>
      <c r="AC325">
        <v>36</v>
      </c>
      <c r="AD325">
        <v>0</v>
      </c>
      <c r="AE325">
        <v>0</v>
      </c>
      <c r="AF325">
        <v>4088</v>
      </c>
      <c r="AG325">
        <v>985.61</v>
      </c>
      <c r="AH325">
        <v>36.96</v>
      </c>
      <c r="AI325">
        <v>246.4</v>
      </c>
      <c r="AJ325">
        <v>739</v>
      </c>
      <c r="AK325">
        <v>0</v>
      </c>
      <c r="AL325">
        <v>0</v>
      </c>
      <c r="AM325">
        <v>0</v>
      </c>
      <c r="AN325">
        <v>0</v>
      </c>
      <c r="AO325">
        <v>2</v>
      </c>
      <c r="AP325">
        <v>9</v>
      </c>
      <c r="AQ325">
        <v>0</v>
      </c>
      <c r="AR325" s="6">
        <v>2078.0300000000002</v>
      </c>
      <c r="AS325">
        <v>3906</v>
      </c>
      <c r="AT325">
        <v>30</v>
      </c>
      <c r="AU325">
        <v>118656.41</v>
      </c>
      <c r="AV325">
        <v>55000</v>
      </c>
      <c r="AW325">
        <v>5500</v>
      </c>
      <c r="AX325">
        <v>5500</v>
      </c>
      <c r="AY325" s="6">
        <v>0</v>
      </c>
      <c r="AZ325">
        <v>0</v>
      </c>
      <c r="BA325">
        <v>0</v>
      </c>
      <c r="BB325" s="6">
        <v>22159.1</v>
      </c>
      <c r="BC325">
        <v>30497.31</v>
      </c>
      <c r="BD325">
        <v>914.92</v>
      </c>
      <c r="BE325">
        <v>0</v>
      </c>
      <c r="BF325">
        <v>914.92</v>
      </c>
      <c r="BG325">
        <v>1037.98</v>
      </c>
      <c r="BH325">
        <v>0</v>
      </c>
      <c r="BI325">
        <f t="shared" si="15"/>
        <v>1037.98</v>
      </c>
      <c r="BJ325">
        <f t="shared" si="16"/>
        <v>3906</v>
      </c>
      <c r="BK325">
        <f>_xlfn.IFNA(VLOOKUP(A:A,'11月奖金'!A:Q,17,0),0)</f>
        <v>7728.65</v>
      </c>
      <c r="BL325">
        <f t="shared" si="17"/>
        <v>11634.65</v>
      </c>
    </row>
    <row r="326" spans="1:64" x14ac:dyDescent="0.2">
      <c r="A326">
        <v>9000540</v>
      </c>
      <c r="B326" t="s">
        <v>999</v>
      </c>
      <c r="C326" t="s">
        <v>1000</v>
      </c>
      <c r="D326" t="s">
        <v>1001</v>
      </c>
      <c r="E326" t="s">
        <v>426</v>
      </c>
      <c r="F326" t="s">
        <v>105</v>
      </c>
      <c r="G326">
        <v>0</v>
      </c>
      <c r="H326">
        <v>0</v>
      </c>
      <c r="I326">
        <v>5.0999999999999996</v>
      </c>
      <c r="J326">
        <v>0</v>
      </c>
      <c r="K326">
        <v>1836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800</v>
      </c>
      <c r="U326">
        <v>100</v>
      </c>
      <c r="V326">
        <v>300</v>
      </c>
      <c r="W326">
        <v>33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3069</v>
      </c>
      <c r="AG326">
        <v>554.29</v>
      </c>
      <c r="AH326">
        <v>20.79</v>
      </c>
      <c r="AI326">
        <v>138.57</v>
      </c>
      <c r="AJ326">
        <v>416</v>
      </c>
      <c r="AK326">
        <v>0</v>
      </c>
      <c r="AL326">
        <v>0</v>
      </c>
      <c r="AM326">
        <v>0</v>
      </c>
      <c r="AN326">
        <v>0</v>
      </c>
      <c r="AO326">
        <v>2</v>
      </c>
      <c r="AP326">
        <v>9</v>
      </c>
      <c r="AQ326">
        <v>0</v>
      </c>
      <c r="AR326" s="6">
        <v>1937.35</v>
      </c>
      <c r="AS326">
        <v>2997</v>
      </c>
      <c r="AT326">
        <v>0</v>
      </c>
      <c r="AU326">
        <v>69247.45</v>
      </c>
      <c r="AV326">
        <v>55000</v>
      </c>
      <c r="AW326">
        <v>11000</v>
      </c>
      <c r="AX326">
        <v>22000</v>
      </c>
      <c r="AY326" s="6">
        <v>0</v>
      </c>
      <c r="AZ326">
        <v>11000</v>
      </c>
      <c r="BA326">
        <v>0</v>
      </c>
      <c r="BB326" s="6">
        <v>12339.28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f t="shared" si="15"/>
        <v>0</v>
      </c>
      <c r="BJ326">
        <f t="shared" si="16"/>
        <v>2997</v>
      </c>
      <c r="BK326">
        <f>_xlfn.IFNA(VLOOKUP(A:A,'11月奖金'!A:Q,17,0),0)</f>
        <v>3691.91</v>
      </c>
      <c r="BL326">
        <f t="shared" si="17"/>
        <v>6688.91</v>
      </c>
    </row>
    <row r="327" spans="1:64" x14ac:dyDescent="0.2">
      <c r="A327">
        <v>9000541</v>
      </c>
      <c r="B327" t="s">
        <v>1002</v>
      </c>
      <c r="C327" t="s">
        <v>1003</v>
      </c>
      <c r="D327" t="s">
        <v>1004</v>
      </c>
      <c r="E327" t="s">
        <v>426</v>
      </c>
      <c r="F327" t="s">
        <v>105</v>
      </c>
      <c r="G327">
        <v>10</v>
      </c>
      <c r="H327">
        <v>2</v>
      </c>
      <c r="I327">
        <v>5.9</v>
      </c>
      <c r="J327">
        <v>0</v>
      </c>
      <c r="K327">
        <v>2124</v>
      </c>
      <c r="L327">
        <v>253.24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800</v>
      </c>
      <c r="U327">
        <v>300</v>
      </c>
      <c r="V327">
        <v>300</v>
      </c>
      <c r="W327">
        <v>33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3810.24</v>
      </c>
      <c r="AG327">
        <v>557.38</v>
      </c>
      <c r="AH327">
        <v>20.9</v>
      </c>
      <c r="AI327">
        <v>139.34</v>
      </c>
      <c r="AJ327">
        <v>418</v>
      </c>
      <c r="AK327">
        <v>0</v>
      </c>
      <c r="AL327">
        <v>0</v>
      </c>
      <c r="AM327">
        <v>0</v>
      </c>
      <c r="AN327">
        <v>0</v>
      </c>
      <c r="AO327">
        <v>2</v>
      </c>
      <c r="AP327">
        <v>9</v>
      </c>
      <c r="AQ327">
        <v>0</v>
      </c>
      <c r="AR327" s="6">
        <v>2672.62</v>
      </c>
      <c r="AS327">
        <v>3598.24</v>
      </c>
      <c r="AT327">
        <v>0</v>
      </c>
      <c r="AU327">
        <v>72734.73000000001</v>
      </c>
      <c r="AV327">
        <v>55000</v>
      </c>
      <c r="AW327">
        <v>0</v>
      </c>
      <c r="AX327">
        <v>0</v>
      </c>
      <c r="AY327" s="6">
        <v>0</v>
      </c>
      <c r="AZ327">
        <v>0</v>
      </c>
      <c r="BA327">
        <v>0</v>
      </c>
      <c r="BB327" s="6">
        <v>13208.77</v>
      </c>
      <c r="BC327">
        <v>4525.9600000000119</v>
      </c>
      <c r="BD327">
        <v>135.78</v>
      </c>
      <c r="BE327">
        <v>0</v>
      </c>
      <c r="BF327">
        <v>135.78</v>
      </c>
      <c r="BG327">
        <v>211.9</v>
      </c>
      <c r="BH327">
        <v>0</v>
      </c>
      <c r="BI327">
        <f t="shared" si="15"/>
        <v>211.9</v>
      </c>
      <c r="BJ327">
        <f t="shared" si="16"/>
        <v>3598.24</v>
      </c>
      <c r="BK327">
        <f>_xlfn.IFNA(VLOOKUP(A:A,'11月奖金'!A:Q,17,0),0)</f>
        <v>3687.98</v>
      </c>
      <c r="BL327">
        <f t="shared" si="17"/>
        <v>7286.2199999999993</v>
      </c>
    </row>
    <row r="328" spans="1:64" x14ac:dyDescent="0.2">
      <c r="A328">
        <v>9000542</v>
      </c>
      <c r="B328" t="s">
        <v>1005</v>
      </c>
      <c r="C328" t="s">
        <v>1006</v>
      </c>
      <c r="D328" t="s">
        <v>1007</v>
      </c>
      <c r="E328" t="s">
        <v>426</v>
      </c>
      <c r="F328" t="s">
        <v>125</v>
      </c>
      <c r="G328">
        <v>0</v>
      </c>
      <c r="H328">
        <v>0</v>
      </c>
      <c r="I328">
        <v>5.7</v>
      </c>
      <c r="J328">
        <v>0</v>
      </c>
      <c r="K328">
        <v>2052</v>
      </c>
      <c r="L328">
        <v>0</v>
      </c>
      <c r="M328">
        <v>0</v>
      </c>
      <c r="N328">
        <v>0</v>
      </c>
      <c r="O328">
        <v>700</v>
      </c>
      <c r="P328">
        <v>0</v>
      </c>
      <c r="Q328">
        <v>0</v>
      </c>
      <c r="R328">
        <v>0</v>
      </c>
      <c r="S328">
        <v>0</v>
      </c>
      <c r="T328">
        <v>800</v>
      </c>
      <c r="U328">
        <v>300</v>
      </c>
      <c r="V328">
        <v>300</v>
      </c>
      <c r="W328">
        <v>33</v>
      </c>
      <c r="X328">
        <v>0</v>
      </c>
      <c r="Y328">
        <v>0</v>
      </c>
      <c r="Z328">
        <v>0</v>
      </c>
      <c r="AA328">
        <v>0</v>
      </c>
      <c r="AB328">
        <v>20</v>
      </c>
      <c r="AC328">
        <v>24</v>
      </c>
      <c r="AD328">
        <v>0</v>
      </c>
      <c r="AE328">
        <v>0</v>
      </c>
      <c r="AF328">
        <v>4229</v>
      </c>
      <c r="AG328">
        <v>564.72</v>
      </c>
      <c r="AH328">
        <v>21.18</v>
      </c>
      <c r="AI328">
        <v>141.18</v>
      </c>
      <c r="AJ328">
        <v>424</v>
      </c>
      <c r="AK328">
        <v>0</v>
      </c>
      <c r="AL328">
        <v>0</v>
      </c>
      <c r="AM328">
        <v>0</v>
      </c>
      <c r="AN328">
        <v>0</v>
      </c>
      <c r="AO328">
        <v>2</v>
      </c>
      <c r="AP328">
        <v>9</v>
      </c>
      <c r="AQ328">
        <v>0</v>
      </c>
      <c r="AR328" s="6">
        <v>3075.92</v>
      </c>
      <c r="AS328">
        <v>4017</v>
      </c>
      <c r="AT328">
        <v>0</v>
      </c>
      <c r="AU328">
        <v>97702.77</v>
      </c>
      <c r="AV328">
        <v>55000</v>
      </c>
      <c r="AW328">
        <v>0</v>
      </c>
      <c r="AX328">
        <v>0</v>
      </c>
      <c r="AY328" s="6">
        <v>0</v>
      </c>
      <c r="AZ328">
        <v>0</v>
      </c>
      <c r="BA328">
        <v>0</v>
      </c>
      <c r="BB328" s="6">
        <v>9943.9</v>
      </c>
      <c r="BC328">
        <v>32758.87</v>
      </c>
      <c r="BD328">
        <v>982.77</v>
      </c>
      <c r="BE328">
        <v>0</v>
      </c>
      <c r="BF328">
        <v>982.77</v>
      </c>
      <c r="BG328">
        <v>1046.79</v>
      </c>
      <c r="BH328">
        <v>0</v>
      </c>
      <c r="BI328">
        <f t="shared" si="15"/>
        <v>1046.79</v>
      </c>
      <c r="BJ328">
        <f t="shared" si="16"/>
        <v>4017</v>
      </c>
      <c r="BK328">
        <f>_xlfn.IFNA(VLOOKUP(A:A,'11月奖金'!A:Q,17,0),0)</f>
        <v>6198.13</v>
      </c>
      <c r="BL328">
        <f t="shared" si="17"/>
        <v>10215.130000000001</v>
      </c>
    </row>
    <row r="329" spans="1:64" x14ac:dyDescent="0.2">
      <c r="A329">
        <v>9000543</v>
      </c>
      <c r="B329" t="s">
        <v>1008</v>
      </c>
      <c r="C329" t="s">
        <v>1009</v>
      </c>
      <c r="D329" t="s">
        <v>1010</v>
      </c>
      <c r="E329" t="s">
        <v>61</v>
      </c>
      <c r="F329" t="s">
        <v>125</v>
      </c>
      <c r="G329">
        <v>0</v>
      </c>
      <c r="H329">
        <v>0</v>
      </c>
      <c r="I329">
        <v>0</v>
      </c>
      <c r="J329">
        <v>3627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500</v>
      </c>
      <c r="V329">
        <v>300</v>
      </c>
      <c r="W329">
        <v>33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4460</v>
      </c>
      <c r="AG329">
        <v>995.22</v>
      </c>
      <c r="AH329">
        <v>37.32</v>
      </c>
      <c r="AI329">
        <v>248.8</v>
      </c>
      <c r="AJ329">
        <v>746</v>
      </c>
      <c r="AK329">
        <v>0</v>
      </c>
      <c r="AL329">
        <v>0</v>
      </c>
      <c r="AM329">
        <v>0</v>
      </c>
      <c r="AN329">
        <v>0</v>
      </c>
      <c r="AO329">
        <v>2</v>
      </c>
      <c r="AP329">
        <v>9</v>
      </c>
      <c r="AQ329">
        <v>0</v>
      </c>
      <c r="AR329" s="6">
        <v>2430.66</v>
      </c>
      <c r="AS329">
        <v>4108</v>
      </c>
      <c r="AT329">
        <v>0</v>
      </c>
      <c r="AU329">
        <v>115200.99</v>
      </c>
      <c r="AV329">
        <v>55000</v>
      </c>
      <c r="AW329">
        <v>0</v>
      </c>
      <c r="AX329">
        <v>0</v>
      </c>
      <c r="AY329" s="6">
        <v>0</v>
      </c>
      <c r="AZ329">
        <v>0</v>
      </c>
      <c r="BA329">
        <v>0</v>
      </c>
      <c r="BB329" s="6">
        <v>19121.89</v>
      </c>
      <c r="BC329">
        <v>41079.100000000013</v>
      </c>
      <c r="BD329">
        <v>1587.91</v>
      </c>
      <c r="BE329">
        <v>0</v>
      </c>
      <c r="BF329">
        <v>1587.91</v>
      </c>
      <c r="BG329">
        <v>1879.84</v>
      </c>
      <c r="BH329">
        <v>0</v>
      </c>
      <c r="BI329">
        <f t="shared" si="15"/>
        <v>1879.84</v>
      </c>
      <c r="BJ329">
        <f t="shared" si="16"/>
        <v>4108</v>
      </c>
      <c r="BK329">
        <f>_xlfn.IFNA(VLOOKUP(A:A,'11月奖金'!A:Q,17,0),0)</f>
        <v>7610.6</v>
      </c>
      <c r="BL329">
        <f t="shared" si="17"/>
        <v>11718.6</v>
      </c>
    </row>
    <row r="330" spans="1:64" x14ac:dyDescent="0.2">
      <c r="A330">
        <v>9000544</v>
      </c>
      <c r="B330" t="s">
        <v>1011</v>
      </c>
      <c r="C330" t="s">
        <v>1012</v>
      </c>
      <c r="D330" t="s">
        <v>1013</v>
      </c>
      <c r="E330" t="s">
        <v>61</v>
      </c>
      <c r="F330" t="s">
        <v>125</v>
      </c>
      <c r="G330">
        <v>0</v>
      </c>
      <c r="H330">
        <v>0</v>
      </c>
      <c r="I330">
        <v>0</v>
      </c>
      <c r="J330">
        <v>3627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500</v>
      </c>
      <c r="V330">
        <v>300</v>
      </c>
      <c r="W330">
        <v>33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4460</v>
      </c>
      <c r="AG330">
        <v>1013.21</v>
      </c>
      <c r="AH330">
        <v>38</v>
      </c>
      <c r="AI330">
        <v>253.3</v>
      </c>
      <c r="AJ330">
        <v>760</v>
      </c>
      <c r="AK330">
        <v>0</v>
      </c>
      <c r="AL330">
        <v>0</v>
      </c>
      <c r="AM330">
        <v>0</v>
      </c>
      <c r="AN330">
        <v>0</v>
      </c>
      <c r="AO330">
        <v>2</v>
      </c>
      <c r="AP330">
        <v>9</v>
      </c>
      <c r="AQ330">
        <v>0</v>
      </c>
      <c r="AR330" s="6">
        <v>2393.4899999999998</v>
      </c>
      <c r="AS330">
        <v>4108</v>
      </c>
      <c r="AT330">
        <v>0</v>
      </c>
      <c r="AU330">
        <v>119228.64</v>
      </c>
      <c r="AV330">
        <v>55000</v>
      </c>
      <c r="AW330">
        <v>0</v>
      </c>
      <c r="AX330">
        <v>0</v>
      </c>
      <c r="AY330" s="6">
        <v>0</v>
      </c>
      <c r="AZ330">
        <v>0</v>
      </c>
      <c r="BA330">
        <v>0</v>
      </c>
      <c r="BB330" s="6">
        <v>20315.79</v>
      </c>
      <c r="BC330">
        <v>43912.850000000013</v>
      </c>
      <c r="BD330">
        <v>1871.29</v>
      </c>
      <c r="BE330">
        <v>0</v>
      </c>
      <c r="BF330">
        <v>1871.29</v>
      </c>
      <c r="BG330">
        <v>2166.94</v>
      </c>
      <c r="BH330">
        <v>0</v>
      </c>
      <c r="BI330">
        <f t="shared" si="15"/>
        <v>2166.94</v>
      </c>
      <c r="BJ330">
        <f t="shared" si="16"/>
        <v>4108</v>
      </c>
      <c r="BK330">
        <f>_xlfn.IFNA(VLOOKUP(A:A,'11月奖金'!A:Q,17,0),0)</f>
        <v>7610.6</v>
      </c>
      <c r="BL330">
        <f t="shared" si="17"/>
        <v>11718.6</v>
      </c>
    </row>
    <row r="331" spans="1:64" x14ac:dyDescent="0.2">
      <c r="A331">
        <v>9000545</v>
      </c>
      <c r="B331" t="s">
        <v>1014</v>
      </c>
      <c r="C331" t="s">
        <v>2380</v>
      </c>
      <c r="D331" t="s">
        <v>1015</v>
      </c>
      <c r="E331" t="s">
        <v>61</v>
      </c>
      <c r="F331" t="s">
        <v>105</v>
      </c>
      <c r="G331">
        <v>0</v>
      </c>
      <c r="H331">
        <v>4.9000000000000004</v>
      </c>
      <c r="I331">
        <v>4.9000000000000004</v>
      </c>
      <c r="J331">
        <v>0</v>
      </c>
      <c r="K331">
        <v>1764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800</v>
      </c>
      <c r="U331">
        <v>100</v>
      </c>
      <c r="V331">
        <v>300</v>
      </c>
      <c r="W331">
        <v>33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2997</v>
      </c>
      <c r="AG331">
        <v>434.27</v>
      </c>
      <c r="AH331">
        <v>16.29</v>
      </c>
      <c r="AI331">
        <v>108.57</v>
      </c>
      <c r="AJ331">
        <v>326</v>
      </c>
      <c r="AK331">
        <v>0</v>
      </c>
      <c r="AL331">
        <v>0</v>
      </c>
      <c r="AM331">
        <v>0</v>
      </c>
      <c r="AN331">
        <v>0</v>
      </c>
      <c r="AO331">
        <v>2</v>
      </c>
      <c r="AP331">
        <v>9</v>
      </c>
      <c r="AQ331">
        <v>0</v>
      </c>
      <c r="AR331" s="6">
        <v>2109.87</v>
      </c>
      <c r="AS331">
        <v>2925</v>
      </c>
      <c r="AT331">
        <v>0</v>
      </c>
      <c r="AU331">
        <v>57211.34</v>
      </c>
      <c r="AV331">
        <v>55000</v>
      </c>
      <c r="AW331">
        <v>0</v>
      </c>
      <c r="AX331">
        <v>0</v>
      </c>
      <c r="AY331" s="6">
        <v>0</v>
      </c>
      <c r="AZ331">
        <v>0</v>
      </c>
      <c r="BA331">
        <v>0</v>
      </c>
      <c r="BB331" s="6">
        <v>7264.3499999999995</v>
      </c>
      <c r="BC331">
        <v>0</v>
      </c>
      <c r="BD331">
        <v>0</v>
      </c>
      <c r="BE331">
        <v>0</v>
      </c>
      <c r="BF331">
        <v>0</v>
      </c>
      <c r="BG331">
        <v>15.15</v>
      </c>
      <c r="BH331">
        <v>0</v>
      </c>
      <c r="BI331">
        <f t="shared" si="15"/>
        <v>15.15</v>
      </c>
      <c r="BJ331">
        <f t="shared" si="16"/>
        <v>2925</v>
      </c>
      <c r="BK331">
        <f>_xlfn.IFNA(VLOOKUP(A:A,'11月奖金'!A:Q,17,0),0)</f>
        <v>3636.18</v>
      </c>
      <c r="BL331">
        <f t="shared" si="17"/>
        <v>6561.18</v>
      </c>
    </row>
    <row r="332" spans="1:64" x14ac:dyDescent="0.2">
      <c r="A332">
        <v>9000546</v>
      </c>
      <c r="B332" t="s">
        <v>1016</v>
      </c>
      <c r="C332" t="s">
        <v>1017</v>
      </c>
      <c r="D332" t="s">
        <v>1018</v>
      </c>
      <c r="E332" t="s">
        <v>61</v>
      </c>
      <c r="F332" t="s">
        <v>105</v>
      </c>
      <c r="G332">
        <v>0</v>
      </c>
      <c r="H332">
        <v>0</v>
      </c>
      <c r="I332">
        <v>5.0999999999999996</v>
      </c>
      <c r="J332">
        <v>0</v>
      </c>
      <c r="K332">
        <v>1836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800</v>
      </c>
      <c r="U332">
        <v>100</v>
      </c>
      <c r="V332">
        <v>300</v>
      </c>
      <c r="W332">
        <v>33</v>
      </c>
      <c r="X332">
        <v>0</v>
      </c>
      <c r="Y332">
        <v>0</v>
      </c>
      <c r="Z332">
        <v>0</v>
      </c>
      <c r="AA332">
        <v>0</v>
      </c>
      <c r="AB332">
        <v>100</v>
      </c>
      <c r="AC332">
        <v>0</v>
      </c>
      <c r="AD332">
        <v>0</v>
      </c>
      <c r="AE332">
        <v>0</v>
      </c>
      <c r="AF332">
        <v>3169</v>
      </c>
      <c r="AG332">
        <v>585.78</v>
      </c>
      <c r="AH332">
        <v>21.97</v>
      </c>
      <c r="AI332">
        <v>146.44999999999999</v>
      </c>
      <c r="AJ332">
        <v>439</v>
      </c>
      <c r="AK332">
        <v>0</v>
      </c>
      <c r="AL332">
        <v>0</v>
      </c>
      <c r="AM332">
        <v>0</v>
      </c>
      <c r="AN332">
        <v>0</v>
      </c>
      <c r="AO332">
        <v>2</v>
      </c>
      <c r="AP332">
        <v>9</v>
      </c>
      <c r="AQ332">
        <v>0</v>
      </c>
      <c r="AR332" s="6">
        <v>1973.8</v>
      </c>
      <c r="AS332">
        <v>3097</v>
      </c>
      <c r="AT332">
        <v>0</v>
      </c>
      <c r="AU332">
        <v>72275.42</v>
      </c>
      <c r="AV332">
        <v>55000</v>
      </c>
      <c r="AW332">
        <v>5500</v>
      </c>
      <c r="AX332">
        <v>22000</v>
      </c>
      <c r="AY332" s="6">
        <v>0</v>
      </c>
      <c r="AZ332">
        <v>11000</v>
      </c>
      <c r="BA332">
        <v>0</v>
      </c>
      <c r="BB332" s="6">
        <v>11610.65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f t="shared" si="15"/>
        <v>0</v>
      </c>
      <c r="BJ332">
        <f t="shared" si="16"/>
        <v>3097</v>
      </c>
      <c r="BK332">
        <f>_xlfn.IFNA(VLOOKUP(A:A,'11月奖金'!A:Q,17,0),0)</f>
        <v>3636.18</v>
      </c>
      <c r="BL332">
        <f t="shared" si="17"/>
        <v>6733.18</v>
      </c>
    </row>
    <row r="333" spans="1:64" x14ac:dyDescent="0.2">
      <c r="A333">
        <v>9000547</v>
      </c>
      <c r="B333" t="s">
        <v>1019</v>
      </c>
      <c r="C333" t="s">
        <v>1020</v>
      </c>
      <c r="D333" t="s">
        <v>1021</v>
      </c>
      <c r="E333" t="s">
        <v>71</v>
      </c>
      <c r="F333" t="s">
        <v>105</v>
      </c>
      <c r="G333">
        <v>0</v>
      </c>
      <c r="H333">
        <v>0</v>
      </c>
      <c r="I333">
        <v>5.3</v>
      </c>
      <c r="J333">
        <v>0</v>
      </c>
      <c r="K333">
        <v>1908</v>
      </c>
      <c r="L333">
        <v>526.34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800</v>
      </c>
      <c r="U333">
        <v>100</v>
      </c>
      <c r="V333">
        <v>300</v>
      </c>
      <c r="W333">
        <v>33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3667.34</v>
      </c>
      <c r="AG333">
        <v>558.17999999999995</v>
      </c>
      <c r="AH333">
        <v>20.93</v>
      </c>
      <c r="AI333">
        <v>139.55000000000001</v>
      </c>
      <c r="AJ333">
        <v>419</v>
      </c>
      <c r="AK333">
        <v>0</v>
      </c>
      <c r="AL333">
        <v>0</v>
      </c>
      <c r="AM333">
        <v>0</v>
      </c>
      <c r="AN333">
        <v>0</v>
      </c>
      <c r="AO333">
        <v>2</v>
      </c>
      <c r="AP333">
        <v>9</v>
      </c>
      <c r="AQ333">
        <v>0</v>
      </c>
      <c r="AR333" s="6">
        <v>2527.6799999999998</v>
      </c>
      <c r="AS333">
        <v>3595.34</v>
      </c>
      <c r="AT333">
        <v>0</v>
      </c>
      <c r="AU333">
        <v>73078.209999999992</v>
      </c>
      <c r="AV333">
        <v>55000</v>
      </c>
      <c r="AW333">
        <v>5500</v>
      </c>
      <c r="AX333">
        <v>6000</v>
      </c>
      <c r="AY333" s="6">
        <v>0</v>
      </c>
      <c r="AZ333">
        <v>0</v>
      </c>
      <c r="BA333">
        <v>0</v>
      </c>
      <c r="BB333" s="6">
        <v>16430.240000000002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f t="shared" si="15"/>
        <v>0</v>
      </c>
      <c r="BJ333">
        <f t="shared" si="16"/>
        <v>3595.34</v>
      </c>
      <c r="BK333">
        <f>_xlfn.IFNA(VLOOKUP(A:A,'11月奖金'!A:Q,17,0),0)</f>
        <v>3653.17</v>
      </c>
      <c r="BL333">
        <f t="shared" si="17"/>
        <v>7248.51</v>
      </c>
    </row>
    <row r="334" spans="1:64" x14ac:dyDescent="0.2">
      <c r="A334">
        <v>9000548</v>
      </c>
      <c r="B334" t="s">
        <v>1022</v>
      </c>
      <c r="C334" t="s">
        <v>1023</v>
      </c>
      <c r="D334" t="s">
        <v>1024</v>
      </c>
      <c r="E334" t="s">
        <v>75</v>
      </c>
      <c r="F334" t="s">
        <v>105</v>
      </c>
      <c r="G334">
        <v>0</v>
      </c>
      <c r="H334">
        <v>0</v>
      </c>
      <c r="I334">
        <v>5.9</v>
      </c>
      <c r="J334">
        <v>0</v>
      </c>
      <c r="K334">
        <v>2124</v>
      </c>
      <c r="L334">
        <v>0</v>
      </c>
      <c r="M334">
        <v>12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800</v>
      </c>
      <c r="U334">
        <v>100</v>
      </c>
      <c r="V334">
        <v>300</v>
      </c>
      <c r="W334">
        <v>33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3369</v>
      </c>
      <c r="AG334">
        <v>630.12</v>
      </c>
      <c r="AH334">
        <v>23.63</v>
      </c>
      <c r="AI334">
        <v>157.53</v>
      </c>
      <c r="AJ334">
        <v>473</v>
      </c>
      <c r="AK334">
        <v>0</v>
      </c>
      <c r="AL334">
        <v>0</v>
      </c>
      <c r="AM334">
        <v>0</v>
      </c>
      <c r="AN334">
        <v>0</v>
      </c>
      <c r="AO334">
        <v>2</v>
      </c>
      <c r="AP334">
        <v>9</v>
      </c>
      <c r="AQ334">
        <v>0</v>
      </c>
      <c r="AR334" s="6">
        <v>2082.7199999999998</v>
      </c>
      <c r="AS334">
        <v>3297</v>
      </c>
      <c r="AT334">
        <v>0</v>
      </c>
      <c r="AU334">
        <v>88145.31</v>
      </c>
      <c r="AV334">
        <v>55000</v>
      </c>
      <c r="AW334">
        <v>4000</v>
      </c>
      <c r="AX334">
        <v>22000</v>
      </c>
      <c r="AY334" s="6">
        <v>0</v>
      </c>
      <c r="AZ334">
        <v>0</v>
      </c>
      <c r="BA334">
        <v>0</v>
      </c>
      <c r="BB334" s="6">
        <v>11605.93</v>
      </c>
      <c r="BC334">
        <v>0</v>
      </c>
      <c r="BD334">
        <v>0</v>
      </c>
      <c r="BE334">
        <v>0</v>
      </c>
      <c r="BF334">
        <v>0</v>
      </c>
      <c r="BG334">
        <v>159.77000000000001</v>
      </c>
      <c r="BH334">
        <v>0</v>
      </c>
      <c r="BI334">
        <f t="shared" si="15"/>
        <v>159.77000000000001</v>
      </c>
      <c r="BJ334">
        <f t="shared" si="16"/>
        <v>3297</v>
      </c>
      <c r="BK334">
        <f>_xlfn.IFNA(VLOOKUP(A:A,'11月奖金'!A:Q,17,0),0)</f>
        <v>5181.8900000000003</v>
      </c>
      <c r="BL334">
        <f t="shared" si="17"/>
        <v>8478.89</v>
      </c>
    </row>
    <row r="335" spans="1:64" x14ac:dyDescent="0.2">
      <c r="A335">
        <v>9000549</v>
      </c>
      <c r="B335" t="s">
        <v>1025</v>
      </c>
      <c r="C335" t="s">
        <v>1026</v>
      </c>
      <c r="D335" t="s">
        <v>1027</v>
      </c>
      <c r="E335" t="s">
        <v>75</v>
      </c>
      <c r="F335" t="s">
        <v>105</v>
      </c>
      <c r="G335">
        <v>0</v>
      </c>
      <c r="H335">
        <v>0</v>
      </c>
      <c r="I335">
        <v>5.3</v>
      </c>
      <c r="J335">
        <v>0</v>
      </c>
      <c r="K335">
        <v>1908</v>
      </c>
      <c r="L335">
        <v>263.17</v>
      </c>
      <c r="M335">
        <v>12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800</v>
      </c>
      <c r="U335">
        <v>100</v>
      </c>
      <c r="V335">
        <v>300</v>
      </c>
      <c r="W335">
        <v>33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3416.17</v>
      </c>
      <c r="AG335">
        <v>557.16999999999996</v>
      </c>
      <c r="AH335">
        <v>20.89</v>
      </c>
      <c r="AI335">
        <v>139.29</v>
      </c>
      <c r="AJ335">
        <v>418</v>
      </c>
      <c r="AK335">
        <v>0</v>
      </c>
      <c r="AL335">
        <v>0</v>
      </c>
      <c r="AM335">
        <v>0</v>
      </c>
      <c r="AN335">
        <v>0</v>
      </c>
      <c r="AO335">
        <v>2</v>
      </c>
      <c r="AP335">
        <v>9</v>
      </c>
      <c r="AQ335">
        <v>0</v>
      </c>
      <c r="AR335" s="6">
        <v>2278.8200000000002</v>
      </c>
      <c r="AS335">
        <v>3344.17</v>
      </c>
      <c r="AT335">
        <v>0</v>
      </c>
      <c r="AU335">
        <v>71736.819999999992</v>
      </c>
      <c r="AV335">
        <v>55000</v>
      </c>
      <c r="AW335">
        <v>11000</v>
      </c>
      <c r="AX335">
        <v>11000</v>
      </c>
      <c r="AY335" s="6">
        <v>0</v>
      </c>
      <c r="AZ335">
        <v>11000</v>
      </c>
      <c r="BA335">
        <v>0</v>
      </c>
      <c r="BB335" s="6">
        <v>12766.56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f t="shared" si="15"/>
        <v>0</v>
      </c>
      <c r="BJ335">
        <f t="shared" si="16"/>
        <v>3344.17</v>
      </c>
      <c r="BK335">
        <f>_xlfn.IFNA(VLOOKUP(A:A,'11月奖金'!A:Q,17,0),0)</f>
        <v>3652.81</v>
      </c>
      <c r="BL335">
        <f t="shared" si="17"/>
        <v>6996.98</v>
      </c>
    </row>
    <row r="336" spans="1:64" x14ac:dyDescent="0.2">
      <c r="A336">
        <v>9000550</v>
      </c>
      <c r="B336" t="s">
        <v>1028</v>
      </c>
      <c r="C336" t="s">
        <v>1029</v>
      </c>
      <c r="D336" t="s">
        <v>1030</v>
      </c>
      <c r="E336" t="s">
        <v>75</v>
      </c>
      <c r="F336" t="s">
        <v>105</v>
      </c>
      <c r="G336">
        <v>0</v>
      </c>
      <c r="H336">
        <v>4.9000000000000004</v>
      </c>
      <c r="I336">
        <v>4.9000000000000004</v>
      </c>
      <c r="J336">
        <v>0</v>
      </c>
      <c r="K336">
        <v>1764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800</v>
      </c>
      <c r="U336">
        <v>100</v>
      </c>
      <c r="V336">
        <v>300</v>
      </c>
      <c r="W336">
        <v>33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2997</v>
      </c>
      <c r="AG336">
        <v>415.75</v>
      </c>
      <c r="AH336">
        <v>15.59</v>
      </c>
      <c r="AI336">
        <v>104.32</v>
      </c>
      <c r="AJ336">
        <v>312</v>
      </c>
      <c r="AK336">
        <v>0</v>
      </c>
      <c r="AL336">
        <v>0</v>
      </c>
      <c r="AM336">
        <v>0</v>
      </c>
      <c r="AN336">
        <v>0</v>
      </c>
      <c r="AO336">
        <v>2</v>
      </c>
      <c r="AP336">
        <v>9</v>
      </c>
      <c r="AQ336">
        <v>0</v>
      </c>
      <c r="AR336" s="6">
        <v>2147.34</v>
      </c>
      <c r="AS336">
        <v>2925</v>
      </c>
      <c r="AT336">
        <v>0</v>
      </c>
      <c r="AU336">
        <v>57807.66</v>
      </c>
      <c r="AV336">
        <v>55000</v>
      </c>
      <c r="AW336">
        <v>0</v>
      </c>
      <c r="AX336">
        <v>0</v>
      </c>
      <c r="AY336" s="6">
        <v>0</v>
      </c>
      <c r="AZ336">
        <v>0</v>
      </c>
      <c r="BA336">
        <v>0</v>
      </c>
      <c r="BB336" s="6">
        <v>8664.17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f t="shared" si="15"/>
        <v>0</v>
      </c>
      <c r="BJ336">
        <f t="shared" si="16"/>
        <v>2925</v>
      </c>
      <c r="BK336">
        <f>_xlfn.IFNA(VLOOKUP(A:A,'11月奖金'!A:Q,17,0),0)</f>
        <v>3652.81</v>
      </c>
      <c r="BL336">
        <f t="shared" si="17"/>
        <v>6577.8099999999995</v>
      </c>
    </row>
    <row r="337" spans="1:64" x14ac:dyDescent="0.2">
      <c r="A337">
        <v>9000551</v>
      </c>
      <c r="B337" t="s">
        <v>1031</v>
      </c>
      <c r="C337" t="s">
        <v>1032</v>
      </c>
      <c r="D337" t="s">
        <v>1033</v>
      </c>
      <c r="E337" t="s">
        <v>75</v>
      </c>
      <c r="F337" t="s">
        <v>105</v>
      </c>
      <c r="G337">
        <v>0</v>
      </c>
      <c r="H337">
        <v>0</v>
      </c>
      <c r="I337">
        <v>0</v>
      </c>
      <c r="J337">
        <v>3627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500</v>
      </c>
      <c r="V337">
        <v>300</v>
      </c>
      <c r="W337">
        <v>33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4460</v>
      </c>
      <c r="AG337">
        <v>1134.48</v>
      </c>
      <c r="AH337">
        <v>42.54</v>
      </c>
      <c r="AI337">
        <v>373.82</v>
      </c>
      <c r="AJ337">
        <v>1078</v>
      </c>
      <c r="AK337">
        <v>0</v>
      </c>
      <c r="AL337">
        <v>0</v>
      </c>
      <c r="AM337">
        <v>0</v>
      </c>
      <c r="AN337">
        <v>0</v>
      </c>
      <c r="AO337">
        <v>2</v>
      </c>
      <c r="AP337">
        <v>9</v>
      </c>
      <c r="AQ337">
        <v>0</v>
      </c>
      <c r="AR337" s="6">
        <v>1829.16</v>
      </c>
      <c r="AS337">
        <v>4108</v>
      </c>
      <c r="AT337">
        <v>0</v>
      </c>
      <c r="AU337">
        <v>114499.26</v>
      </c>
      <c r="AV337">
        <v>55000</v>
      </c>
      <c r="AW337">
        <v>11000</v>
      </c>
      <c r="AX337">
        <v>11000</v>
      </c>
      <c r="AY337" s="6">
        <v>1600</v>
      </c>
      <c r="AZ337">
        <v>11000</v>
      </c>
      <c r="BA337">
        <v>0</v>
      </c>
      <c r="BB337" s="6">
        <v>23920.23</v>
      </c>
      <c r="BC337">
        <v>979.02999999999884</v>
      </c>
      <c r="BD337">
        <v>29.37</v>
      </c>
      <c r="BE337">
        <v>0</v>
      </c>
      <c r="BF337">
        <v>29.37</v>
      </c>
      <c r="BG337">
        <v>244.66</v>
      </c>
      <c r="BH337">
        <v>0</v>
      </c>
      <c r="BI337">
        <f t="shared" si="15"/>
        <v>244.66</v>
      </c>
      <c r="BJ337">
        <f t="shared" si="16"/>
        <v>4108</v>
      </c>
      <c r="BK337">
        <f>_xlfn.IFNA(VLOOKUP(A:A,'11月奖金'!A:Q,17,0),0)</f>
        <v>7253</v>
      </c>
      <c r="BL337">
        <f t="shared" si="17"/>
        <v>11361</v>
      </c>
    </row>
    <row r="338" spans="1:64" x14ac:dyDescent="0.2">
      <c r="A338">
        <v>9000552</v>
      </c>
      <c r="B338" t="s">
        <v>1034</v>
      </c>
      <c r="C338" t="s">
        <v>1035</v>
      </c>
      <c r="D338" t="s">
        <v>1036</v>
      </c>
      <c r="E338" t="s">
        <v>116</v>
      </c>
      <c r="F338" t="s">
        <v>105</v>
      </c>
      <c r="G338">
        <v>0</v>
      </c>
      <c r="H338">
        <v>0</v>
      </c>
      <c r="I338">
        <v>6.3</v>
      </c>
      <c r="J338">
        <v>0</v>
      </c>
      <c r="K338">
        <v>2268</v>
      </c>
      <c r="L338">
        <v>0</v>
      </c>
      <c r="M338">
        <v>12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800</v>
      </c>
      <c r="U338">
        <v>100</v>
      </c>
      <c r="V338">
        <v>300</v>
      </c>
      <c r="W338">
        <v>33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3513</v>
      </c>
      <c r="AG338">
        <v>640.29999999999995</v>
      </c>
      <c r="AH338">
        <v>24.01</v>
      </c>
      <c r="AI338">
        <v>160.08000000000001</v>
      </c>
      <c r="AJ338">
        <v>480</v>
      </c>
      <c r="AK338">
        <v>0</v>
      </c>
      <c r="AL338">
        <v>0</v>
      </c>
      <c r="AM338">
        <v>0</v>
      </c>
      <c r="AN338">
        <v>0</v>
      </c>
      <c r="AO338">
        <v>2</v>
      </c>
      <c r="AP338">
        <v>9</v>
      </c>
      <c r="AQ338">
        <v>0</v>
      </c>
      <c r="AR338" s="6">
        <v>2206.61</v>
      </c>
      <c r="AS338">
        <v>3441</v>
      </c>
      <c r="AT338">
        <v>0</v>
      </c>
      <c r="AU338">
        <v>88445.7</v>
      </c>
      <c r="AV338">
        <v>55000</v>
      </c>
      <c r="AW338">
        <v>0</v>
      </c>
      <c r="AX338">
        <v>22000</v>
      </c>
      <c r="AY338" s="6">
        <v>0</v>
      </c>
      <c r="AZ338">
        <v>11000</v>
      </c>
      <c r="BA338">
        <v>0</v>
      </c>
      <c r="BB338" s="6">
        <v>11000.1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f t="shared" si="15"/>
        <v>0</v>
      </c>
      <c r="BJ338">
        <f t="shared" si="16"/>
        <v>3441</v>
      </c>
      <c r="BK338">
        <f>_xlfn.IFNA(VLOOKUP(A:A,'11月奖金'!A:Q,17,0),0)</f>
        <v>5174.7</v>
      </c>
      <c r="BL338">
        <f t="shared" si="17"/>
        <v>8615.7000000000007</v>
      </c>
    </row>
    <row r="339" spans="1:64" x14ac:dyDescent="0.2">
      <c r="A339">
        <v>9000553</v>
      </c>
      <c r="B339" t="s">
        <v>1037</v>
      </c>
      <c r="C339" t="s">
        <v>1038</v>
      </c>
      <c r="D339" t="s">
        <v>1039</v>
      </c>
      <c r="E339" t="s">
        <v>116</v>
      </c>
      <c r="F339" t="s">
        <v>105</v>
      </c>
      <c r="G339">
        <v>0</v>
      </c>
      <c r="H339">
        <v>0</v>
      </c>
      <c r="I339">
        <v>4.0999999999999996</v>
      </c>
      <c r="J339">
        <v>0</v>
      </c>
      <c r="K339">
        <v>1476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800</v>
      </c>
      <c r="U339">
        <v>100</v>
      </c>
      <c r="V339">
        <v>300</v>
      </c>
      <c r="W339">
        <v>33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2709</v>
      </c>
      <c r="AG339">
        <v>474.04</v>
      </c>
      <c r="AH339">
        <v>17.78</v>
      </c>
      <c r="AI339">
        <v>118.51</v>
      </c>
      <c r="AJ339">
        <v>356</v>
      </c>
      <c r="AK339">
        <v>0</v>
      </c>
      <c r="AL339">
        <v>0</v>
      </c>
      <c r="AM339">
        <v>0</v>
      </c>
      <c r="AN339">
        <v>0</v>
      </c>
      <c r="AO339">
        <v>2</v>
      </c>
      <c r="AP339">
        <v>9</v>
      </c>
      <c r="AQ339">
        <v>0</v>
      </c>
      <c r="AR339" s="6">
        <v>1740.67</v>
      </c>
      <c r="AS339">
        <v>2637</v>
      </c>
      <c r="AT339">
        <v>0</v>
      </c>
      <c r="AU339">
        <v>55517.9</v>
      </c>
      <c r="AV339">
        <v>55000</v>
      </c>
      <c r="AW339">
        <v>0</v>
      </c>
      <c r="AX339">
        <v>0</v>
      </c>
      <c r="AY339" s="6">
        <v>0</v>
      </c>
      <c r="AZ339">
        <v>0</v>
      </c>
      <c r="BA339">
        <v>0</v>
      </c>
      <c r="BB339" s="6">
        <v>7745.15</v>
      </c>
      <c r="BC339">
        <v>0</v>
      </c>
      <c r="BD339">
        <v>0</v>
      </c>
      <c r="BE339">
        <v>0</v>
      </c>
      <c r="BF339">
        <v>0</v>
      </c>
      <c r="BG339">
        <v>0.68</v>
      </c>
      <c r="BH339">
        <v>0</v>
      </c>
      <c r="BI339">
        <f t="shared" si="15"/>
        <v>0.68</v>
      </c>
      <c r="BJ339">
        <f t="shared" si="16"/>
        <v>2637</v>
      </c>
      <c r="BK339">
        <f>_xlfn.IFNA(VLOOKUP(A:A,'11月奖金'!A:Q,17,0),0)</f>
        <v>2799.43</v>
      </c>
      <c r="BL339">
        <f t="shared" si="17"/>
        <v>5436.43</v>
      </c>
    </row>
    <row r="340" spans="1:64" x14ac:dyDescent="0.2">
      <c r="A340">
        <v>9000554</v>
      </c>
      <c r="B340" t="s">
        <v>1040</v>
      </c>
      <c r="C340" t="s">
        <v>1041</v>
      </c>
      <c r="D340" t="s">
        <v>1042</v>
      </c>
      <c r="E340" t="s">
        <v>116</v>
      </c>
      <c r="F340" t="s">
        <v>105</v>
      </c>
      <c r="G340">
        <v>0</v>
      </c>
      <c r="H340">
        <v>0</v>
      </c>
      <c r="I340">
        <v>5.0999999999999996</v>
      </c>
      <c r="J340">
        <v>0</v>
      </c>
      <c r="K340">
        <v>1836</v>
      </c>
      <c r="L340">
        <v>0</v>
      </c>
      <c r="M340">
        <v>0</v>
      </c>
      <c r="N340">
        <v>0</v>
      </c>
      <c r="O340">
        <v>700</v>
      </c>
      <c r="P340">
        <v>0</v>
      </c>
      <c r="Q340">
        <v>0</v>
      </c>
      <c r="R340">
        <v>0</v>
      </c>
      <c r="S340">
        <v>0</v>
      </c>
      <c r="T340">
        <v>800</v>
      </c>
      <c r="U340">
        <v>100</v>
      </c>
      <c r="V340">
        <v>300</v>
      </c>
      <c r="W340">
        <v>33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3769</v>
      </c>
      <c r="AG340">
        <v>614.66999999999996</v>
      </c>
      <c r="AH340">
        <v>23.05</v>
      </c>
      <c r="AI340">
        <v>153.66999999999999</v>
      </c>
      <c r="AJ340">
        <v>461</v>
      </c>
      <c r="AK340">
        <v>0</v>
      </c>
      <c r="AL340">
        <v>0</v>
      </c>
      <c r="AM340">
        <v>0</v>
      </c>
      <c r="AN340">
        <v>0</v>
      </c>
      <c r="AO340">
        <v>2</v>
      </c>
      <c r="AP340">
        <v>9</v>
      </c>
      <c r="AQ340">
        <v>0</v>
      </c>
      <c r="AR340" s="6">
        <v>2514.61</v>
      </c>
      <c r="AS340">
        <v>3697</v>
      </c>
      <c r="AT340">
        <v>0</v>
      </c>
      <c r="AU340">
        <v>76408</v>
      </c>
      <c r="AV340">
        <v>55000</v>
      </c>
      <c r="AW340">
        <v>11000</v>
      </c>
      <c r="AX340">
        <v>0</v>
      </c>
      <c r="AY340" s="6">
        <v>0</v>
      </c>
      <c r="AZ340">
        <v>0</v>
      </c>
      <c r="BA340">
        <v>0</v>
      </c>
      <c r="BB340" s="6">
        <v>12369.91</v>
      </c>
      <c r="BC340">
        <v>0</v>
      </c>
      <c r="BD340">
        <v>0</v>
      </c>
      <c r="BE340">
        <v>0</v>
      </c>
      <c r="BF340">
        <v>0</v>
      </c>
      <c r="BG340">
        <v>64.650000000000006</v>
      </c>
      <c r="BH340">
        <v>0</v>
      </c>
      <c r="BI340">
        <f t="shared" si="15"/>
        <v>64.650000000000006</v>
      </c>
      <c r="BJ340">
        <f t="shared" si="16"/>
        <v>3697</v>
      </c>
      <c r="BK340">
        <f>_xlfn.IFNA(VLOOKUP(A:A,'11月奖金'!A:Q,17,0),0)</f>
        <v>3647.74</v>
      </c>
      <c r="BL340">
        <f t="shared" si="17"/>
        <v>7344.74</v>
      </c>
    </row>
    <row r="341" spans="1:64" x14ac:dyDescent="0.2">
      <c r="A341">
        <v>9000555</v>
      </c>
      <c r="B341" t="s">
        <v>1043</v>
      </c>
      <c r="C341" t="s">
        <v>1044</v>
      </c>
      <c r="D341" t="s">
        <v>1045</v>
      </c>
      <c r="E341" t="s">
        <v>116</v>
      </c>
      <c r="F341" t="s">
        <v>105</v>
      </c>
      <c r="G341">
        <v>0</v>
      </c>
      <c r="H341">
        <v>0</v>
      </c>
      <c r="I341">
        <v>5.3</v>
      </c>
      <c r="J341">
        <v>0</v>
      </c>
      <c r="K341">
        <v>1908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800</v>
      </c>
      <c r="U341">
        <v>100</v>
      </c>
      <c r="V341">
        <v>300</v>
      </c>
      <c r="W341">
        <v>33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3141</v>
      </c>
      <c r="AG341">
        <v>535.82000000000005</v>
      </c>
      <c r="AH341">
        <v>20.09</v>
      </c>
      <c r="AI341">
        <v>133.94999999999999</v>
      </c>
      <c r="AJ341">
        <v>402</v>
      </c>
      <c r="AK341">
        <v>0</v>
      </c>
      <c r="AL341">
        <v>0</v>
      </c>
      <c r="AM341">
        <v>0</v>
      </c>
      <c r="AN341">
        <v>0</v>
      </c>
      <c r="AO341">
        <v>2</v>
      </c>
      <c r="AP341">
        <v>9</v>
      </c>
      <c r="AQ341">
        <v>0</v>
      </c>
      <c r="AR341" s="6">
        <v>2047.14</v>
      </c>
      <c r="AS341">
        <v>3069</v>
      </c>
      <c r="AT341">
        <v>0</v>
      </c>
      <c r="AU341">
        <v>69522.47</v>
      </c>
      <c r="AV341">
        <v>55000</v>
      </c>
      <c r="AW341">
        <v>0</v>
      </c>
      <c r="AX341">
        <v>0</v>
      </c>
      <c r="AY341" s="6">
        <v>0</v>
      </c>
      <c r="AZ341">
        <v>11000</v>
      </c>
      <c r="BA341">
        <v>0</v>
      </c>
      <c r="BB341" s="6">
        <v>10643.87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f t="shared" si="15"/>
        <v>0</v>
      </c>
      <c r="BJ341">
        <f t="shared" si="16"/>
        <v>3069</v>
      </c>
      <c r="BK341">
        <f>_xlfn.IFNA(VLOOKUP(A:A,'11月奖金'!A:Q,17,0),0)</f>
        <v>3647.74</v>
      </c>
      <c r="BL341">
        <f t="shared" si="17"/>
        <v>6716.74</v>
      </c>
    </row>
    <row r="342" spans="1:64" x14ac:dyDescent="0.2">
      <c r="A342">
        <v>9000556</v>
      </c>
      <c r="B342" t="s">
        <v>1046</v>
      </c>
      <c r="C342" t="s">
        <v>1047</v>
      </c>
      <c r="D342" t="s">
        <v>9451</v>
      </c>
      <c r="E342" t="s">
        <v>116</v>
      </c>
      <c r="F342" t="s">
        <v>105</v>
      </c>
      <c r="G342">
        <v>0</v>
      </c>
      <c r="H342">
        <v>0</v>
      </c>
      <c r="I342">
        <v>4.0999999999999996</v>
      </c>
      <c r="J342">
        <v>0</v>
      </c>
      <c r="K342">
        <v>1476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313.04000000000002</v>
      </c>
      <c r="U342">
        <v>39.130000000000003</v>
      </c>
      <c r="V342">
        <v>117.39</v>
      </c>
      <c r="W342">
        <v>12.91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1958.47</v>
      </c>
      <c r="AG342">
        <v>451.04</v>
      </c>
      <c r="AH342">
        <v>16.91</v>
      </c>
      <c r="AI342">
        <v>112.76</v>
      </c>
      <c r="AJ342">
        <v>338</v>
      </c>
      <c r="AK342">
        <v>0</v>
      </c>
      <c r="AL342">
        <v>0</v>
      </c>
      <c r="AM342">
        <v>0</v>
      </c>
      <c r="AN342">
        <v>0</v>
      </c>
      <c r="AO342">
        <v>2</v>
      </c>
      <c r="AP342">
        <v>9</v>
      </c>
      <c r="AQ342">
        <v>0</v>
      </c>
      <c r="AR342" s="6">
        <v>1037.76</v>
      </c>
      <c r="AS342">
        <v>1929.079</v>
      </c>
      <c r="AT342">
        <v>0</v>
      </c>
      <c r="AU342">
        <v>55027.468999999997</v>
      </c>
      <c r="AV342">
        <v>55000</v>
      </c>
      <c r="AW342">
        <v>0</v>
      </c>
      <c r="AX342">
        <v>0</v>
      </c>
      <c r="AY342" s="6">
        <v>0</v>
      </c>
      <c r="AZ342">
        <v>11000</v>
      </c>
      <c r="BA342">
        <v>0</v>
      </c>
      <c r="BB342" s="6">
        <v>7636.19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f t="shared" si="15"/>
        <v>0</v>
      </c>
      <c r="BJ342">
        <f t="shared" si="16"/>
        <v>1929.079</v>
      </c>
      <c r="BK342">
        <f>_xlfn.IFNA(VLOOKUP(A:A,'11月奖金'!A:Q,17,0),0)</f>
        <v>1095.4299999999998</v>
      </c>
      <c r="BL342">
        <f t="shared" si="17"/>
        <v>3024.509</v>
      </c>
    </row>
    <row r="343" spans="1:64" x14ac:dyDescent="0.2">
      <c r="A343">
        <v>9000557</v>
      </c>
      <c r="B343" t="s">
        <v>622</v>
      </c>
      <c r="C343" t="s">
        <v>1049</v>
      </c>
      <c r="D343" t="s">
        <v>7850</v>
      </c>
      <c r="E343" t="s">
        <v>116</v>
      </c>
      <c r="F343" t="s">
        <v>125</v>
      </c>
      <c r="G343">
        <v>0</v>
      </c>
      <c r="H343">
        <v>0</v>
      </c>
      <c r="I343">
        <v>6.3</v>
      </c>
      <c r="J343">
        <v>0</v>
      </c>
      <c r="K343">
        <v>2268</v>
      </c>
      <c r="L343">
        <v>0</v>
      </c>
      <c r="M343">
        <v>266</v>
      </c>
      <c r="N343">
        <v>128</v>
      </c>
      <c r="O343">
        <v>0</v>
      </c>
      <c r="P343">
        <v>0</v>
      </c>
      <c r="Q343">
        <v>0</v>
      </c>
      <c r="R343">
        <v>0</v>
      </c>
      <c r="S343">
        <v>5.16</v>
      </c>
      <c r="T343">
        <v>800</v>
      </c>
      <c r="U343">
        <v>300</v>
      </c>
      <c r="V343">
        <v>300</v>
      </c>
      <c r="W343">
        <v>33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4100.16</v>
      </c>
      <c r="AG343">
        <v>847.04</v>
      </c>
      <c r="AH343">
        <v>31.76</v>
      </c>
      <c r="AI343">
        <v>211.76</v>
      </c>
      <c r="AJ343">
        <v>635</v>
      </c>
      <c r="AK343">
        <v>0</v>
      </c>
      <c r="AL343">
        <v>0</v>
      </c>
      <c r="AM343">
        <v>0</v>
      </c>
      <c r="AN343">
        <v>0</v>
      </c>
      <c r="AO343">
        <v>2</v>
      </c>
      <c r="AP343">
        <v>9</v>
      </c>
      <c r="AQ343">
        <v>0</v>
      </c>
      <c r="AR343" s="6">
        <v>2372.6</v>
      </c>
      <c r="AS343">
        <v>3888.16</v>
      </c>
      <c r="AT343">
        <v>0</v>
      </c>
      <c r="AU343">
        <v>106788.42</v>
      </c>
      <c r="AV343">
        <v>55000</v>
      </c>
      <c r="AW343">
        <v>0</v>
      </c>
      <c r="AX343">
        <v>0</v>
      </c>
      <c r="AY343" s="6">
        <v>0</v>
      </c>
      <c r="AZ343">
        <v>0</v>
      </c>
      <c r="BA343">
        <v>0</v>
      </c>
      <c r="BB343" s="6">
        <v>19893.47</v>
      </c>
      <c r="BC343">
        <v>31894.95</v>
      </c>
      <c r="BD343">
        <v>956.85</v>
      </c>
      <c r="BE343">
        <v>0</v>
      </c>
      <c r="BF343">
        <v>956.85</v>
      </c>
      <c r="BG343">
        <v>1041.97</v>
      </c>
      <c r="BH343">
        <v>0</v>
      </c>
      <c r="BI343">
        <f t="shared" si="15"/>
        <v>1041.97</v>
      </c>
      <c r="BJ343">
        <f t="shared" si="16"/>
        <v>3888.16</v>
      </c>
      <c r="BK343">
        <f>_xlfn.IFNA(VLOOKUP(A:A,'11月奖金'!A:Q,17,0),0)</f>
        <v>6107.85</v>
      </c>
      <c r="BL343">
        <f t="shared" si="17"/>
        <v>9996.01</v>
      </c>
    </row>
    <row r="344" spans="1:64" x14ac:dyDescent="0.2">
      <c r="A344">
        <v>9000558</v>
      </c>
      <c r="B344" t="s">
        <v>1050</v>
      </c>
      <c r="C344" t="s">
        <v>1051</v>
      </c>
      <c r="D344" t="s">
        <v>1052</v>
      </c>
      <c r="E344" t="s">
        <v>116</v>
      </c>
      <c r="F344" t="s">
        <v>105</v>
      </c>
      <c r="G344">
        <v>0</v>
      </c>
      <c r="H344">
        <v>0</v>
      </c>
      <c r="I344">
        <v>6.9</v>
      </c>
      <c r="J344">
        <v>0</v>
      </c>
      <c r="K344">
        <v>2484</v>
      </c>
      <c r="L344">
        <v>0</v>
      </c>
      <c r="M344">
        <v>12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800</v>
      </c>
      <c r="U344">
        <v>100</v>
      </c>
      <c r="V344">
        <v>300</v>
      </c>
      <c r="W344">
        <v>33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3729</v>
      </c>
      <c r="AG344">
        <v>816.51</v>
      </c>
      <c r="AH344">
        <v>30.62</v>
      </c>
      <c r="AI344">
        <v>204.13</v>
      </c>
      <c r="AJ344">
        <v>612</v>
      </c>
      <c r="AK344">
        <v>0</v>
      </c>
      <c r="AL344">
        <v>0</v>
      </c>
      <c r="AM344">
        <v>0</v>
      </c>
      <c r="AN344">
        <v>0</v>
      </c>
      <c r="AO344">
        <v>2</v>
      </c>
      <c r="AP344">
        <v>9</v>
      </c>
      <c r="AQ344">
        <v>0</v>
      </c>
      <c r="AR344" s="6">
        <v>2063.7399999999998</v>
      </c>
      <c r="AS344">
        <v>3657</v>
      </c>
      <c r="AT344">
        <v>0</v>
      </c>
      <c r="AU344">
        <v>99841.37</v>
      </c>
      <c r="AV344">
        <v>55000</v>
      </c>
      <c r="AW344">
        <v>7000</v>
      </c>
      <c r="AX344">
        <v>11000</v>
      </c>
      <c r="AY344" s="6">
        <v>0</v>
      </c>
      <c r="AZ344">
        <v>0</v>
      </c>
      <c r="BA344">
        <v>0</v>
      </c>
      <c r="BB344" s="6">
        <v>15790.16</v>
      </c>
      <c r="BC344">
        <v>11051.21</v>
      </c>
      <c r="BD344">
        <v>331.54</v>
      </c>
      <c r="BE344">
        <v>0</v>
      </c>
      <c r="BF344">
        <v>331.54</v>
      </c>
      <c r="BG344">
        <v>481.72</v>
      </c>
      <c r="BH344">
        <v>0</v>
      </c>
      <c r="BI344">
        <f t="shared" si="15"/>
        <v>481.72</v>
      </c>
      <c r="BJ344">
        <f t="shared" si="16"/>
        <v>3657</v>
      </c>
      <c r="BK344">
        <f>_xlfn.IFNA(VLOOKUP(A:A,'11月奖金'!A:Q,17,0),0)</f>
        <v>6107.85</v>
      </c>
      <c r="BL344">
        <f t="shared" si="17"/>
        <v>9764.85</v>
      </c>
    </row>
    <row r="345" spans="1:64" x14ac:dyDescent="0.2">
      <c r="A345">
        <v>9000559</v>
      </c>
      <c r="B345" t="s">
        <v>1053</v>
      </c>
      <c r="C345" t="s">
        <v>1054</v>
      </c>
      <c r="D345" t="s">
        <v>1055</v>
      </c>
      <c r="E345" t="s">
        <v>116</v>
      </c>
      <c r="F345" t="s">
        <v>125</v>
      </c>
      <c r="G345">
        <v>0</v>
      </c>
      <c r="H345">
        <v>0</v>
      </c>
      <c r="I345">
        <v>6.3</v>
      </c>
      <c r="J345">
        <v>0</v>
      </c>
      <c r="K345">
        <v>2268</v>
      </c>
      <c r="L345">
        <v>0</v>
      </c>
      <c r="M345">
        <v>12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800</v>
      </c>
      <c r="U345">
        <v>300</v>
      </c>
      <c r="V345">
        <v>300</v>
      </c>
      <c r="W345">
        <v>33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3713</v>
      </c>
      <c r="AG345">
        <v>821.94</v>
      </c>
      <c r="AH345">
        <v>30.82</v>
      </c>
      <c r="AI345">
        <v>205.48</v>
      </c>
      <c r="AJ345">
        <v>616</v>
      </c>
      <c r="AK345">
        <v>0</v>
      </c>
      <c r="AL345">
        <v>0</v>
      </c>
      <c r="AM345">
        <v>0</v>
      </c>
      <c r="AN345">
        <v>0</v>
      </c>
      <c r="AO345">
        <v>2</v>
      </c>
      <c r="AP345">
        <v>9</v>
      </c>
      <c r="AQ345">
        <v>0</v>
      </c>
      <c r="AR345" s="6">
        <v>2036.76</v>
      </c>
      <c r="AS345">
        <v>3501</v>
      </c>
      <c r="AT345">
        <v>0</v>
      </c>
      <c r="AU345">
        <v>99982.080000000002</v>
      </c>
      <c r="AV345">
        <v>55000</v>
      </c>
      <c r="AW345">
        <v>5500</v>
      </c>
      <c r="AX345">
        <v>11000</v>
      </c>
      <c r="AY345" s="6">
        <v>0</v>
      </c>
      <c r="AZ345">
        <v>11000</v>
      </c>
      <c r="BA345">
        <v>0</v>
      </c>
      <c r="BB345" s="6">
        <v>19174.5</v>
      </c>
      <c r="BC345">
        <v>0</v>
      </c>
      <c r="BD345">
        <v>0</v>
      </c>
      <c r="BE345">
        <v>0</v>
      </c>
      <c r="BF345">
        <v>0</v>
      </c>
      <c r="BG345">
        <v>119.42</v>
      </c>
      <c r="BH345">
        <v>0</v>
      </c>
      <c r="BI345">
        <f t="shared" si="15"/>
        <v>119.42</v>
      </c>
      <c r="BJ345">
        <f t="shared" si="16"/>
        <v>3501</v>
      </c>
      <c r="BK345">
        <f>_xlfn.IFNA(VLOOKUP(A:A,'11月奖金'!A:Q,17,0),0)</f>
        <v>6107.85</v>
      </c>
      <c r="BL345">
        <f t="shared" si="17"/>
        <v>9608.85</v>
      </c>
    </row>
    <row r="346" spans="1:64" x14ac:dyDescent="0.2">
      <c r="A346">
        <v>9000560</v>
      </c>
      <c r="B346" t="s">
        <v>1056</v>
      </c>
      <c r="C346" t="s">
        <v>1057</v>
      </c>
      <c r="D346" t="s">
        <v>1058</v>
      </c>
      <c r="E346" t="s">
        <v>122</v>
      </c>
      <c r="F346" t="s">
        <v>105</v>
      </c>
      <c r="G346">
        <v>0</v>
      </c>
      <c r="H346">
        <v>0</v>
      </c>
      <c r="I346">
        <v>6.1</v>
      </c>
      <c r="J346">
        <v>0</v>
      </c>
      <c r="K346">
        <v>2196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800</v>
      </c>
      <c r="U346">
        <v>100</v>
      </c>
      <c r="V346">
        <v>300</v>
      </c>
      <c r="W346">
        <v>33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3429</v>
      </c>
      <c r="AG346">
        <v>634.20000000000005</v>
      </c>
      <c r="AH346">
        <v>23.78</v>
      </c>
      <c r="AI346">
        <v>158.55000000000001</v>
      </c>
      <c r="AJ346">
        <v>476</v>
      </c>
      <c r="AK346">
        <v>0</v>
      </c>
      <c r="AL346">
        <v>0</v>
      </c>
      <c r="AM346">
        <v>0</v>
      </c>
      <c r="AN346">
        <v>0</v>
      </c>
      <c r="AO346">
        <v>2</v>
      </c>
      <c r="AP346">
        <v>9</v>
      </c>
      <c r="AQ346">
        <v>0</v>
      </c>
      <c r="AR346" s="6">
        <v>2134.4699999999998</v>
      </c>
      <c r="AS346">
        <v>3357</v>
      </c>
      <c r="AT346">
        <v>0</v>
      </c>
      <c r="AU346">
        <v>87491.64</v>
      </c>
      <c r="AV346">
        <v>55000</v>
      </c>
      <c r="AW346">
        <v>11000</v>
      </c>
      <c r="AX346">
        <v>11000</v>
      </c>
      <c r="AY346" s="6">
        <v>0</v>
      </c>
      <c r="AZ346">
        <v>0</v>
      </c>
      <c r="BA346">
        <v>0</v>
      </c>
      <c r="BB346" s="6">
        <v>11595.09</v>
      </c>
      <c r="BC346">
        <v>0</v>
      </c>
      <c r="BD346">
        <v>0</v>
      </c>
      <c r="BE346">
        <v>0</v>
      </c>
      <c r="BF346">
        <v>0</v>
      </c>
      <c r="BG346">
        <v>138.27000000000001</v>
      </c>
      <c r="BH346">
        <v>0</v>
      </c>
      <c r="BI346">
        <f t="shared" si="15"/>
        <v>138.27000000000001</v>
      </c>
      <c r="BJ346">
        <f t="shared" si="16"/>
        <v>3357</v>
      </c>
      <c r="BK346">
        <f>_xlfn.IFNA(VLOOKUP(A:A,'11月奖金'!A:Q,17,0),0)</f>
        <v>4774.09</v>
      </c>
      <c r="BL346">
        <f t="shared" si="17"/>
        <v>8131.09</v>
      </c>
    </row>
    <row r="347" spans="1:64" x14ac:dyDescent="0.2">
      <c r="A347">
        <v>9000561</v>
      </c>
      <c r="B347" t="s">
        <v>1059</v>
      </c>
      <c r="C347" t="s">
        <v>1060</v>
      </c>
      <c r="D347" t="s">
        <v>1061</v>
      </c>
      <c r="E347" t="s">
        <v>122</v>
      </c>
      <c r="F347" t="s">
        <v>105</v>
      </c>
      <c r="G347">
        <v>0</v>
      </c>
      <c r="H347">
        <v>0</v>
      </c>
      <c r="I347">
        <v>6.1</v>
      </c>
      <c r="J347">
        <v>0</v>
      </c>
      <c r="K347">
        <v>2196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800</v>
      </c>
      <c r="U347">
        <v>100</v>
      </c>
      <c r="V347">
        <v>300</v>
      </c>
      <c r="W347">
        <v>33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3429</v>
      </c>
      <c r="AG347">
        <v>637.41999999999996</v>
      </c>
      <c r="AH347">
        <v>23.9</v>
      </c>
      <c r="AI347">
        <v>159.36000000000001</v>
      </c>
      <c r="AJ347">
        <v>478</v>
      </c>
      <c r="AK347">
        <v>0</v>
      </c>
      <c r="AL347">
        <v>0</v>
      </c>
      <c r="AM347">
        <v>0</v>
      </c>
      <c r="AN347">
        <v>0</v>
      </c>
      <c r="AO347">
        <v>2</v>
      </c>
      <c r="AP347">
        <v>9</v>
      </c>
      <c r="AQ347">
        <v>0</v>
      </c>
      <c r="AR347" s="6">
        <v>2128.3200000000002</v>
      </c>
      <c r="AS347">
        <v>3357</v>
      </c>
      <c r="AT347">
        <v>0</v>
      </c>
      <c r="AU347">
        <v>85683.44</v>
      </c>
      <c r="AV347">
        <v>55000</v>
      </c>
      <c r="AW347">
        <v>11000</v>
      </c>
      <c r="AX347">
        <v>11000</v>
      </c>
      <c r="AY347" s="6">
        <v>0</v>
      </c>
      <c r="AZ347">
        <v>11000</v>
      </c>
      <c r="BA347">
        <v>0</v>
      </c>
      <c r="BB347" s="6">
        <v>11097.97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f t="shared" si="15"/>
        <v>0</v>
      </c>
      <c r="BJ347">
        <f t="shared" si="16"/>
        <v>3357</v>
      </c>
      <c r="BK347">
        <f>_xlfn.IFNA(VLOOKUP(A:A,'11月奖金'!A:Q,17,0),0)</f>
        <v>5131.49</v>
      </c>
      <c r="BL347">
        <f t="shared" si="17"/>
        <v>8488.49</v>
      </c>
    </row>
    <row r="348" spans="1:64" x14ac:dyDescent="0.2">
      <c r="A348">
        <v>9000562</v>
      </c>
      <c r="B348" t="s">
        <v>1062</v>
      </c>
      <c r="C348" t="s">
        <v>1063</v>
      </c>
      <c r="D348" t="s">
        <v>1064</v>
      </c>
      <c r="E348" t="s">
        <v>927</v>
      </c>
      <c r="F348" t="s">
        <v>105</v>
      </c>
      <c r="G348">
        <v>0</v>
      </c>
      <c r="H348">
        <v>0</v>
      </c>
      <c r="I348">
        <v>4.9000000000000004</v>
      </c>
      <c r="J348">
        <v>0</v>
      </c>
      <c r="K348">
        <v>1764</v>
      </c>
      <c r="L348">
        <v>243.31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800</v>
      </c>
      <c r="U348">
        <v>100</v>
      </c>
      <c r="V348">
        <v>300</v>
      </c>
      <c r="W348">
        <v>33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3240.31</v>
      </c>
      <c r="AG348">
        <v>486.61</v>
      </c>
      <c r="AH348">
        <v>18.25</v>
      </c>
      <c r="AI348">
        <v>121.65</v>
      </c>
      <c r="AJ348">
        <v>365</v>
      </c>
      <c r="AK348">
        <v>0</v>
      </c>
      <c r="AL348">
        <v>0</v>
      </c>
      <c r="AM348">
        <v>0</v>
      </c>
      <c r="AN348">
        <v>0</v>
      </c>
      <c r="AO348">
        <v>2</v>
      </c>
      <c r="AP348">
        <v>9</v>
      </c>
      <c r="AQ348">
        <v>0</v>
      </c>
      <c r="AR348" s="6">
        <v>2246.8000000000002</v>
      </c>
      <c r="AS348">
        <v>3168.31</v>
      </c>
      <c r="AT348">
        <v>0</v>
      </c>
      <c r="AU348">
        <v>69670.58</v>
      </c>
      <c r="AV348">
        <v>55000</v>
      </c>
      <c r="AW348">
        <v>0</v>
      </c>
      <c r="AX348">
        <v>0</v>
      </c>
      <c r="AY348" s="6">
        <v>0</v>
      </c>
      <c r="AZ348">
        <v>11000</v>
      </c>
      <c r="BA348">
        <v>0</v>
      </c>
      <c r="BB348" s="6">
        <v>10855.54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f t="shared" si="15"/>
        <v>0</v>
      </c>
      <c r="BJ348">
        <f t="shared" si="16"/>
        <v>3168.31</v>
      </c>
      <c r="BK348">
        <f>_xlfn.IFNA(VLOOKUP(A:A,'11月奖金'!A:Q,17,0),0)</f>
        <v>3538.8999999999996</v>
      </c>
      <c r="BL348">
        <f t="shared" si="17"/>
        <v>6707.2099999999991</v>
      </c>
    </row>
    <row r="349" spans="1:64" x14ac:dyDescent="0.2">
      <c r="A349">
        <v>9000563</v>
      </c>
      <c r="B349" t="s">
        <v>1065</v>
      </c>
      <c r="C349" t="s">
        <v>1066</v>
      </c>
      <c r="D349" t="s">
        <v>1067</v>
      </c>
      <c r="E349" t="s">
        <v>426</v>
      </c>
      <c r="F349" t="s">
        <v>105</v>
      </c>
      <c r="G349">
        <v>0</v>
      </c>
      <c r="H349">
        <v>0</v>
      </c>
      <c r="I349">
        <v>4.0999999999999996</v>
      </c>
      <c r="J349">
        <v>0</v>
      </c>
      <c r="K349">
        <v>1476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800</v>
      </c>
      <c r="U349">
        <v>100</v>
      </c>
      <c r="V349">
        <v>300</v>
      </c>
      <c r="W349">
        <v>33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2709</v>
      </c>
      <c r="AG349">
        <v>544.09</v>
      </c>
      <c r="AH349">
        <v>20.399999999999999</v>
      </c>
      <c r="AI349">
        <v>136.02000000000001</v>
      </c>
      <c r="AJ349">
        <v>408</v>
      </c>
      <c r="AK349">
        <v>0</v>
      </c>
      <c r="AL349">
        <v>0</v>
      </c>
      <c r="AM349">
        <v>0</v>
      </c>
      <c r="AN349">
        <v>0</v>
      </c>
      <c r="AO349">
        <v>2</v>
      </c>
      <c r="AP349">
        <v>9</v>
      </c>
      <c r="AQ349">
        <v>0</v>
      </c>
      <c r="AR349" s="6">
        <v>1598.49</v>
      </c>
      <c r="AS349">
        <v>2637</v>
      </c>
      <c r="AT349">
        <v>0</v>
      </c>
      <c r="AU349">
        <v>62459.19</v>
      </c>
      <c r="AV349">
        <v>55000</v>
      </c>
      <c r="AW349">
        <v>0</v>
      </c>
      <c r="AX349">
        <v>0</v>
      </c>
      <c r="AY349" s="6">
        <v>0</v>
      </c>
      <c r="AZ349">
        <v>11000</v>
      </c>
      <c r="BA349">
        <v>0</v>
      </c>
      <c r="BB349" s="6">
        <v>12189.1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f t="shared" si="15"/>
        <v>0</v>
      </c>
      <c r="BJ349">
        <f t="shared" si="16"/>
        <v>2637</v>
      </c>
      <c r="BK349">
        <f>_xlfn.IFNA(VLOOKUP(A:A,'11月奖金'!A:Q,17,0),0)</f>
        <v>2837.3</v>
      </c>
      <c r="BL349">
        <f t="shared" si="17"/>
        <v>5474.3</v>
      </c>
    </row>
    <row r="350" spans="1:64" x14ac:dyDescent="0.2">
      <c r="A350">
        <v>9000564</v>
      </c>
      <c r="B350" t="s">
        <v>1068</v>
      </c>
      <c r="C350" t="s">
        <v>1069</v>
      </c>
      <c r="D350" t="s">
        <v>1070</v>
      </c>
      <c r="E350" t="s">
        <v>9428</v>
      </c>
      <c r="F350" t="s">
        <v>105</v>
      </c>
      <c r="G350">
        <v>0</v>
      </c>
      <c r="H350">
        <v>0</v>
      </c>
      <c r="I350">
        <v>6.9</v>
      </c>
      <c r="J350">
        <v>0</v>
      </c>
      <c r="K350">
        <v>2484</v>
      </c>
      <c r="L350">
        <v>1027.8599999999999</v>
      </c>
      <c r="M350">
        <v>90</v>
      </c>
      <c r="N350">
        <v>88</v>
      </c>
      <c r="O350">
        <v>0</v>
      </c>
      <c r="P350">
        <v>0</v>
      </c>
      <c r="Q350">
        <v>0</v>
      </c>
      <c r="R350">
        <v>0</v>
      </c>
      <c r="S350">
        <v>4.6500000000000004</v>
      </c>
      <c r="T350">
        <v>800</v>
      </c>
      <c r="U350">
        <v>100</v>
      </c>
      <c r="V350">
        <v>300</v>
      </c>
      <c r="W350">
        <v>33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4927.51</v>
      </c>
      <c r="AG350">
        <v>855.86</v>
      </c>
      <c r="AH350">
        <v>32.090000000000003</v>
      </c>
      <c r="AI350">
        <v>213.96</v>
      </c>
      <c r="AJ350">
        <v>642</v>
      </c>
      <c r="AK350">
        <v>0</v>
      </c>
      <c r="AL350">
        <v>0</v>
      </c>
      <c r="AM350">
        <v>0</v>
      </c>
      <c r="AN350">
        <v>0</v>
      </c>
      <c r="AO350">
        <v>2</v>
      </c>
      <c r="AP350">
        <v>9</v>
      </c>
      <c r="AQ350">
        <v>0</v>
      </c>
      <c r="AR350" s="6">
        <v>3181.6</v>
      </c>
      <c r="AS350">
        <v>4855.51</v>
      </c>
      <c r="AT350">
        <v>0</v>
      </c>
      <c r="AU350">
        <v>104426.35</v>
      </c>
      <c r="AV350">
        <v>55000</v>
      </c>
      <c r="AW350">
        <v>11000</v>
      </c>
      <c r="AX350">
        <v>11000</v>
      </c>
      <c r="AY350" s="6">
        <v>0</v>
      </c>
      <c r="AZ350">
        <v>11000</v>
      </c>
      <c r="BA350">
        <v>0</v>
      </c>
      <c r="BB350" s="6">
        <v>13187.56</v>
      </c>
      <c r="BC350">
        <v>3238.7899999999941</v>
      </c>
      <c r="BD350">
        <v>97.16</v>
      </c>
      <c r="BE350">
        <v>0</v>
      </c>
      <c r="BF350">
        <v>97.16</v>
      </c>
      <c r="BG350">
        <v>312.81</v>
      </c>
      <c r="BH350">
        <v>0</v>
      </c>
      <c r="BI350">
        <f t="shared" si="15"/>
        <v>312.81</v>
      </c>
      <c r="BJ350">
        <f t="shared" si="16"/>
        <v>4855.51</v>
      </c>
      <c r="BK350">
        <f>_xlfn.IFNA(VLOOKUP(A:A,'11月奖金'!A:Q,17,0),0)</f>
        <v>6116.94</v>
      </c>
      <c r="BL350">
        <f t="shared" si="17"/>
        <v>10972.45</v>
      </c>
    </row>
    <row r="351" spans="1:64" x14ac:dyDescent="0.2">
      <c r="A351">
        <v>9000565</v>
      </c>
      <c r="B351" t="s">
        <v>1071</v>
      </c>
      <c r="C351" t="s">
        <v>1072</v>
      </c>
      <c r="D351" t="s">
        <v>1073</v>
      </c>
      <c r="E351" t="s">
        <v>82</v>
      </c>
      <c r="F351" t="s">
        <v>125</v>
      </c>
      <c r="G351">
        <v>0</v>
      </c>
      <c r="H351">
        <v>0</v>
      </c>
      <c r="I351">
        <v>5.7</v>
      </c>
      <c r="J351">
        <v>0</v>
      </c>
      <c r="K351">
        <v>2052</v>
      </c>
      <c r="L351">
        <v>0</v>
      </c>
      <c r="M351">
        <v>24</v>
      </c>
      <c r="N351">
        <v>48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800</v>
      </c>
      <c r="U351">
        <v>300</v>
      </c>
      <c r="V351">
        <v>300</v>
      </c>
      <c r="W351">
        <v>33</v>
      </c>
      <c r="X351">
        <v>0</v>
      </c>
      <c r="Y351">
        <v>0</v>
      </c>
      <c r="Z351">
        <v>0</v>
      </c>
      <c r="AA351">
        <v>0</v>
      </c>
      <c r="AB351">
        <v>70</v>
      </c>
      <c r="AC351">
        <v>0</v>
      </c>
      <c r="AD351">
        <v>0</v>
      </c>
      <c r="AE351">
        <v>0</v>
      </c>
      <c r="AF351">
        <v>3627</v>
      </c>
      <c r="AG351">
        <v>891.69</v>
      </c>
      <c r="AH351">
        <v>33.44</v>
      </c>
      <c r="AI351">
        <v>222.92</v>
      </c>
      <c r="AJ351">
        <v>669</v>
      </c>
      <c r="AK351">
        <v>0</v>
      </c>
      <c r="AL351">
        <v>0</v>
      </c>
      <c r="AM351">
        <v>0</v>
      </c>
      <c r="AN351">
        <v>0</v>
      </c>
      <c r="AO351">
        <v>2</v>
      </c>
      <c r="AP351">
        <v>9</v>
      </c>
      <c r="AQ351">
        <v>0</v>
      </c>
      <c r="AR351" s="6">
        <v>1807.95</v>
      </c>
      <c r="AS351">
        <v>3415</v>
      </c>
      <c r="AT351">
        <v>0</v>
      </c>
      <c r="AU351">
        <v>98646.99</v>
      </c>
      <c r="AV351">
        <v>55000</v>
      </c>
      <c r="AW351">
        <v>0</v>
      </c>
      <c r="AX351">
        <v>0</v>
      </c>
      <c r="AY351" s="6">
        <v>0</v>
      </c>
      <c r="AZ351">
        <v>0</v>
      </c>
      <c r="BA351">
        <v>0</v>
      </c>
      <c r="BB351" s="6">
        <v>21272.7</v>
      </c>
      <c r="BC351">
        <v>22374.290000000012</v>
      </c>
      <c r="BD351">
        <v>671.23</v>
      </c>
      <c r="BE351">
        <v>0</v>
      </c>
      <c r="BF351">
        <v>671.23</v>
      </c>
      <c r="BG351">
        <v>773.29</v>
      </c>
      <c r="BH351">
        <v>0</v>
      </c>
      <c r="BI351">
        <f t="shared" si="15"/>
        <v>773.29</v>
      </c>
      <c r="BJ351">
        <f t="shared" si="16"/>
        <v>3415</v>
      </c>
      <c r="BK351">
        <f>_xlfn.IFNA(VLOOKUP(A:A,'11月奖金'!A:Q,17,0),0)</f>
        <v>6547.8</v>
      </c>
      <c r="BL351">
        <f t="shared" si="17"/>
        <v>9962.7999999999993</v>
      </c>
    </row>
    <row r="352" spans="1:64" x14ac:dyDescent="0.2">
      <c r="A352">
        <v>9000566</v>
      </c>
      <c r="B352" t="s">
        <v>1074</v>
      </c>
      <c r="C352" t="s">
        <v>1075</v>
      </c>
      <c r="D352" t="s">
        <v>1076</v>
      </c>
      <c r="E352" t="s">
        <v>278</v>
      </c>
      <c r="F352" t="s">
        <v>160</v>
      </c>
      <c r="G352">
        <v>0</v>
      </c>
      <c r="H352">
        <v>0</v>
      </c>
      <c r="I352">
        <v>5.7</v>
      </c>
      <c r="J352">
        <v>0</v>
      </c>
      <c r="K352">
        <v>2052</v>
      </c>
      <c r="L352">
        <v>0</v>
      </c>
      <c r="M352">
        <v>0</v>
      </c>
      <c r="N352">
        <v>0</v>
      </c>
      <c r="O352">
        <v>0</v>
      </c>
      <c r="P352">
        <v>216</v>
      </c>
      <c r="Q352">
        <v>0</v>
      </c>
      <c r="R352">
        <v>0</v>
      </c>
      <c r="S352">
        <v>0</v>
      </c>
      <c r="T352">
        <v>800</v>
      </c>
      <c r="U352">
        <v>100</v>
      </c>
      <c r="V352">
        <v>300</v>
      </c>
      <c r="W352">
        <v>33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3501</v>
      </c>
      <c r="AG352">
        <v>491.81</v>
      </c>
      <c r="AH352">
        <v>18.440000000000001</v>
      </c>
      <c r="AI352">
        <v>122.95</v>
      </c>
      <c r="AJ352">
        <v>369</v>
      </c>
      <c r="AK352">
        <v>0</v>
      </c>
      <c r="AL352">
        <v>0</v>
      </c>
      <c r="AM352">
        <v>0</v>
      </c>
      <c r="AN352">
        <v>0</v>
      </c>
      <c r="AO352">
        <v>2</v>
      </c>
      <c r="AP352">
        <v>9</v>
      </c>
      <c r="AQ352">
        <v>0</v>
      </c>
      <c r="AR352" s="6">
        <v>2496.8000000000002</v>
      </c>
      <c r="AS352">
        <v>3429</v>
      </c>
      <c r="AT352">
        <v>0</v>
      </c>
      <c r="AU352">
        <v>58733.91</v>
      </c>
      <c r="AV352">
        <v>55000</v>
      </c>
      <c r="AW352">
        <v>0</v>
      </c>
      <c r="AX352">
        <v>0</v>
      </c>
      <c r="AY352" s="6">
        <v>0</v>
      </c>
      <c r="AZ352">
        <v>11000</v>
      </c>
      <c r="BA352">
        <v>0</v>
      </c>
      <c r="BB352" s="6">
        <v>9924.43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f t="shared" si="15"/>
        <v>0</v>
      </c>
      <c r="BJ352">
        <f t="shared" si="16"/>
        <v>3429</v>
      </c>
      <c r="BK352">
        <f>_xlfn.IFNA(VLOOKUP(A:A,'11月奖金'!A:Q,17,0),0)</f>
        <v>2947.99</v>
      </c>
      <c r="BL352">
        <f t="shared" si="17"/>
        <v>6376.99</v>
      </c>
    </row>
    <row r="353" spans="1:64" x14ac:dyDescent="0.2">
      <c r="A353">
        <v>9000567</v>
      </c>
      <c r="B353" t="s">
        <v>1077</v>
      </c>
      <c r="C353" t="s">
        <v>1078</v>
      </c>
      <c r="D353" t="s">
        <v>1079</v>
      </c>
      <c r="E353" t="s">
        <v>278</v>
      </c>
      <c r="F353" t="s">
        <v>160</v>
      </c>
      <c r="G353">
        <v>0</v>
      </c>
      <c r="H353">
        <v>0</v>
      </c>
      <c r="I353">
        <v>5.9</v>
      </c>
      <c r="J353">
        <v>0</v>
      </c>
      <c r="K353">
        <v>2124</v>
      </c>
      <c r="L353">
        <v>292.97000000000003</v>
      </c>
      <c r="M353">
        <v>0</v>
      </c>
      <c r="N353">
        <v>0</v>
      </c>
      <c r="O353">
        <v>700</v>
      </c>
      <c r="P353">
        <v>504</v>
      </c>
      <c r="Q353">
        <v>0</v>
      </c>
      <c r="R353">
        <v>0</v>
      </c>
      <c r="S353">
        <v>0</v>
      </c>
      <c r="T353">
        <v>800</v>
      </c>
      <c r="U353">
        <v>100</v>
      </c>
      <c r="V353">
        <v>300</v>
      </c>
      <c r="W353">
        <v>33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4853.97</v>
      </c>
      <c r="AG353">
        <v>664.52</v>
      </c>
      <c r="AH353">
        <v>24.92</v>
      </c>
      <c r="AI353">
        <v>166.13</v>
      </c>
      <c r="AJ353">
        <v>498</v>
      </c>
      <c r="AK353">
        <v>0</v>
      </c>
      <c r="AL353">
        <v>0</v>
      </c>
      <c r="AM353">
        <v>0</v>
      </c>
      <c r="AN353">
        <v>0</v>
      </c>
      <c r="AO353">
        <v>2</v>
      </c>
      <c r="AP353">
        <v>9</v>
      </c>
      <c r="AQ353">
        <v>0</v>
      </c>
      <c r="AR353" s="6">
        <v>3498.4</v>
      </c>
      <c r="AS353">
        <v>4781.97</v>
      </c>
      <c r="AT353">
        <v>0</v>
      </c>
      <c r="AU353">
        <v>86066.09</v>
      </c>
      <c r="AV353">
        <v>55000</v>
      </c>
      <c r="AW353">
        <v>0</v>
      </c>
      <c r="AX353">
        <v>0</v>
      </c>
      <c r="AY353" s="6">
        <v>0</v>
      </c>
      <c r="AZ353">
        <v>0</v>
      </c>
      <c r="BA353">
        <v>0</v>
      </c>
      <c r="BB353" s="6">
        <v>11014.7</v>
      </c>
      <c r="BC353">
        <v>20051.39</v>
      </c>
      <c r="BD353">
        <v>601.54</v>
      </c>
      <c r="BE353">
        <v>0</v>
      </c>
      <c r="BF353">
        <v>601.54</v>
      </c>
      <c r="BG353">
        <v>648.69000000000005</v>
      </c>
      <c r="BH353">
        <v>0</v>
      </c>
      <c r="BI353">
        <f t="shared" si="15"/>
        <v>648.69000000000005</v>
      </c>
      <c r="BJ353">
        <f t="shared" si="16"/>
        <v>4781.97</v>
      </c>
      <c r="BK353">
        <f>_xlfn.IFNA(VLOOKUP(A:A,'11月奖金'!A:Q,17,0),0)</f>
        <v>3602.52</v>
      </c>
      <c r="BL353">
        <f t="shared" si="17"/>
        <v>8384.49</v>
      </c>
    </row>
    <row r="354" spans="1:64" x14ac:dyDescent="0.2">
      <c r="A354">
        <v>9000568</v>
      </c>
      <c r="B354" t="s">
        <v>1080</v>
      </c>
      <c r="C354" t="s">
        <v>1081</v>
      </c>
      <c r="D354" t="s">
        <v>1082</v>
      </c>
      <c r="E354" t="s">
        <v>82</v>
      </c>
      <c r="F354" t="s">
        <v>105</v>
      </c>
      <c r="G354">
        <v>0</v>
      </c>
      <c r="H354">
        <v>0</v>
      </c>
      <c r="I354">
        <v>6.7</v>
      </c>
      <c r="J354">
        <v>0</v>
      </c>
      <c r="K354">
        <v>2412</v>
      </c>
      <c r="L354">
        <v>332.69</v>
      </c>
      <c r="M354">
        <v>119</v>
      </c>
      <c r="N354">
        <v>80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800</v>
      </c>
      <c r="U354">
        <v>100</v>
      </c>
      <c r="V354">
        <v>300</v>
      </c>
      <c r="W354">
        <v>33</v>
      </c>
      <c r="X354">
        <v>0</v>
      </c>
      <c r="Y354">
        <v>0</v>
      </c>
      <c r="Z354">
        <v>0</v>
      </c>
      <c r="AA354">
        <v>0</v>
      </c>
      <c r="AB354">
        <v>40</v>
      </c>
      <c r="AC354">
        <v>0</v>
      </c>
      <c r="AD354">
        <v>0</v>
      </c>
      <c r="AE354">
        <v>0</v>
      </c>
      <c r="AF354">
        <v>4216.6900000000014</v>
      </c>
      <c r="AG354">
        <v>828.38</v>
      </c>
      <c r="AH354">
        <v>31.06</v>
      </c>
      <c r="AI354">
        <v>207.09</v>
      </c>
      <c r="AJ354">
        <v>621</v>
      </c>
      <c r="AK354">
        <v>0</v>
      </c>
      <c r="AL354">
        <v>0</v>
      </c>
      <c r="AM354">
        <v>0</v>
      </c>
      <c r="AN354">
        <v>0</v>
      </c>
      <c r="AO354">
        <v>2</v>
      </c>
      <c r="AP354">
        <v>9</v>
      </c>
      <c r="AQ354">
        <v>0</v>
      </c>
      <c r="AR354" s="6">
        <v>2527.16</v>
      </c>
      <c r="AS354">
        <v>4144.6900000000014</v>
      </c>
      <c r="AT354">
        <v>0</v>
      </c>
      <c r="AU354">
        <v>102701.19</v>
      </c>
      <c r="AV354">
        <v>55000</v>
      </c>
      <c r="AW354">
        <v>5500</v>
      </c>
      <c r="AX354">
        <v>11000</v>
      </c>
      <c r="AY354" s="6">
        <v>0</v>
      </c>
      <c r="AZ354">
        <v>0</v>
      </c>
      <c r="BA354">
        <v>0</v>
      </c>
      <c r="BB354" s="6">
        <v>18258.22</v>
      </c>
      <c r="BC354">
        <v>12942.97</v>
      </c>
      <c r="BD354">
        <v>388.29</v>
      </c>
      <c r="BE354">
        <v>0</v>
      </c>
      <c r="BF354">
        <v>388.29</v>
      </c>
      <c r="BG354">
        <v>509.57</v>
      </c>
      <c r="BH354">
        <v>0</v>
      </c>
      <c r="BI354">
        <f t="shared" si="15"/>
        <v>509.57</v>
      </c>
      <c r="BJ354">
        <f t="shared" si="16"/>
        <v>4144.6900000000014</v>
      </c>
      <c r="BK354">
        <f>_xlfn.IFNA(VLOOKUP(A:A,'11月奖金'!A:Q,17,0),0)</f>
        <v>6023.76</v>
      </c>
      <c r="BL354">
        <f t="shared" si="17"/>
        <v>10168.450000000001</v>
      </c>
    </row>
    <row r="355" spans="1:64" x14ac:dyDescent="0.2">
      <c r="A355">
        <v>9000569</v>
      </c>
      <c r="B355" t="s">
        <v>1083</v>
      </c>
      <c r="C355" t="s">
        <v>1084</v>
      </c>
      <c r="D355" t="s">
        <v>1085</v>
      </c>
      <c r="E355" t="s">
        <v>116</v>
      </c>
      <c r="F355" t="s">
        <v>105</v>
      </c>
      <c r="G355">
        <v>0</v>
      </c>
      <c r="H355">
        <v>0</v>
      </c>
      <c r="I355">
        <v>5.7</v>
      </c>
      <c r="J355">
        <v>0</v>
      </c>
      <c r="K355">
        <v>2052</v>
      </c>
      <c r="L355">
        <v>0</v>
      </c>
      <c r="M355">
        <v>12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800</v>
      </c>
      <c r="U355">
        <v>100</v>
      </c>
      <c r="V355">
        <v>300</v>
      </c>
      <c r="W355">
        <v>33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3297</v>
      </c>
      <c r="AG355">
        <v>648.16999999999996</v>
      </c>
      <c r="AH355">
        <v>24.31</v>
      </c>
      <c r="AI355">
        <v>162.04</v>
      </c>
      <c r="AJ355">
        <v>486</v>
      </c>
      <c r="AK355">
        <v>0</v>
      </c>
      <c r="AL355">
        <v>0</v>
      </c>
      <c r="AM355">
        <v>0</v>
      </c>
      <c r="AN355">
        <v>0</v>
      </c>
      <c r="AO355">
        <v>2</v>
      </c>
      <c r="AP355">
        <v>9</v>
      </c>
      <c r="AQ355">
        <v>0</v>
      </c>
      <c r="AR355" s="6">
        <v>1974.48</v>
      </c>
      <c r="AS355">
        <v>3225</v>
      </c>
      <c r="AT355">
        <v>0</v>
      </c>
      <c r="AU355">
        <v>86013.67</v>
      </c>
      <c r="AV355">
        <v>55000</v>
      </c>
      <c r="AW355">
        <v>11000</v>
      </c>
      <c r="AX355">
        <v>0</v>
      </c>
      <c r="AY355" s="6">
        <v>0</v>
      </c>
      <c r="AZ355">
        <v>5500</v>
      </c>
      <c r="BA355">
        <v>0</v>
      </c>
      <c r="BB355" s="6">
        <v>12524.23</v>
      </c>
      <c r="BC355">
        <v>1989.4399999999989</v>
      </c>
      <c r="BD355">
        <v>59.68</v>
      </c>
      <c r="BE355">
        <v>0</v>
      </c>
      <c r="BF355">
        <v>59.68</v>
      </c>
      <c r="BG355">
        <v>197.55</v>
      </c>
      <c r="BH355">
        <v>0</v>
      </c>
      <c r="BI355">
        <f t="shared" si="15"/>
        <v>197.55</v>
      </c>
      <c r="BJ355">
        <f t="shared" si="16"/>
        <v>3225</v>
      </c>
      <c r="BK355">
        <f>_xlfn.IFNA(VLOOKUP(A:A,'11月奖金'!A:Q,17,0),0)</f>
        <v>5174.7</v>
      </c>
      <c r="BL355">
        <f t="shared" si="17"/>
        <v>8399.7000000000007</v>
      </c>
    </row>
    <row r="356" spans="1:64" x14ac:dyDescent="0.2">
      <c r="A356">
        <v>9000570</v>
      </c>
      <c r="B356" t="s">
        <v>1086</v>
      </c>
      <c r="C356" t="s">
        <v>1087</v>
      </c>
      <c r="D356" t="s">
        <v>1088</v>
      </c>
      <c r="E356" t="s">
        <v>61</v>
      </c>
      <c r="F356" t="s">
        <v>105</v>
      </c>
      <c r="G356">
        <v>0</v>
      </c>
      <c r="H356">
        <v>0</v>
      </c>
      <c r="I356">
        <v>5.0999999999999996</v>
      </c>
      <c r="J356">
        <v>0</v>
      </c>
      <c r="K356">
        <v>1836</v>
      </c>
      <c r="L356">
        <v>506.48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800</v>
      </c>
      <c r="U356">
        <v>100</v>
      </c>
      <c r="V356">
        <v>300</v>
      </c>
      <c r="W356">
        <v>33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3575.48</v>
      </c>
      <c r="AG356">
        <v>488.28</v>
      </c>
      <c r="AH356">
        <v>18.309999999999999</v>
      </c>
      <c r="AI356">
        <v>122.07</v>
      </c>
      <c r="AJ356">
        <v>366</v>
      </c>
      <c r="AK356">
        <v>0</v>
      </c>
      <c r="AL356">
        <v>0</v>
      </c>
      <c r="AM356">
        <v>0</v>
      </c>
      <c r="AN356">
        <v>0</v>
      </c>
      <c r="AO356">
        <v>2</v>
      </c>
      <c r="AP356">
        <v>9</v>
      </c>
      <c r="AQ356">
        <v>0</v>
      </c>
      <c r="AR356" s="6">
        <v>2578.8200000000002</v>
      </c>
      <c r="AS356">
        <v>3503.48</v>
      </c>
      <c r="AT356">
        <v>0</v>
      </c>
      <c r="AU356">
        <v>68692.69</v>
      </c>
      <c r="AV356">
        <v>55000</v>
      </c>
      <c r="AW356">
        <v>0</v>
      </c>
      <c r="AX356">
        <v>0</v>
      </c>
      <c r="AY356" s="6">
        <v>0</v>
      </c>
      <c r="AZ356">
        <v>0</v>
      </c>
      <c r="BA356">
        <v>0</v>
      </c>
      <c r="BB356" s="6">
        <v>8931.0199999999986</v>
      </c>
      <c r="BC356">
        <v>4761.6700000000037</v>
      </c>
      <c r="BD356">
        <v>142.85</v>
      </c>
      <c r="BE356">
        <v>0</v>
      </c>
      <c r="BF356">
        <v>142.85</v>
      </c>
      <c r="BG356">
        <v>217.59</v>
      </c>
      <c r="BH356">
        <v>0</v>
      </c>
      <c r="BI356">
        <f t="shared" si="15"/>
        <v>217.59</v>
      </c>
      <c r="BJ356">
        <f t="shared" si="16"/>
        <v>3503.48</v>
      </c>
      <c r="BK356">
        <f>_xlfn.IFNA(VLOOKUP(A:A,'11月奖金'!A:Q,17,0),0)</f>
        <v>3636.18</v>
      </c>
      <c r="BL356">
        <f t="shared" si="17"/>
        <v>7139.66</v>
      </c>
    </row>
    <row r="357" spans="1:64" x14ac:dyDescent="0.2">
      <c r="A357">
        <v>9000571</v>
      </c>
      <c r="B357" t="s">
        <v>1089</v>
      </c>
      <c r="C357" t="s">
        <v>1090</v>
      </c>
      <c r="D357" t="s">
        <v>1091</v>
      </c>
      <c r="E357" t="s">
        <v>363</v>
      </c>
      <c r="F357" t="s">
        <v>125</v>
      </c>
      <c r="G357">
        <v>0</v>
      </c>
      <c r="H357">
        <v>0</v>
      </c>
      <c r="I357">
        <v>6.9</v>
      </c>
      <c r="J357">
        <v>0</v>
      </c>
      <c r="K357">
        <v>2484</v>
      </c>
      <c r="L357">
        <v>0</v>
      </c>
      <c r="M357">
        <v>62</v>
      </c>
      <c r="N357">
        <v>56</v>
      </c>
      <c r="O357">
        <v>0</v>
      </c>
      <c r="P357">
        <v>0</v>
      </c>
      <c r="Q357">
        <v>0</v>
      </c>
      <c r="R357">
        <v>0</v>
      </c>
      <c r="S357">
        <v>5.44</v>
      </c>
      <c r="T357">
        <v>800</v>
      </c>
      <c r="U357">
        <v>300</v>
      </c>
      <c r="V357">
        <v>300</v>
      </c>
      <c r="W357">
        <v>33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4040.44</v>
      </c>
      <c r="AG357">
        <v>986.87</v>
      </c>
      <c r="AH357">
        <v>37.01</v>
      </c>
      <c r="AI357">
        <v>246.72</v>
      </c>
      <c r="AJ357">
        <v>740</v>
      </c>
      <c r="AK357">
        <v>0</v>
      </c>
      <c r="AL357">
        <v>0</v>
      </c>
      <c r="AM357">
        <v>0</v>
      </c>
      <c r="AN357">
        <v>0</v>
      </c>
      <c r="AO357">
        <v>2</v>
      </c>
      <c r="AP357">
        <v>9</v>
      </c>
      <c r="AQ357">
        <v>0</v>
      </c>
      <c r="AR357" s="6">
        <v>2027.84</v>
      </c>
      <c r="AS357">
        <v>3828.44</v>
      </c>
      <c r="AT357">
        <v>0</v>
      </c>
      <c r="AU357">
        <v>117064.16</v>
      </c>
      <c r="AV357">
        <v>55000</v>
      </c>
      <c r="AW357">
        <v>11000</v>
      </c>
      <c r="AX357">
        <v>11000</v>
      </c>
      <c r="AY357" s="6">
        <v>0</v>
      </c>
      <c r="AZ357">
        <v>0</v>
      </c>
      <c r="BA357">
        <v>0</v>
      </c>
      <c r="BB357" s="6">
        <v>18940.55</v>
      </c>
      <c r="BC357">
        <v>21123.61</v>
      </c>
      <c r="BD357">
        <v>633.71</v>
      </c>
      <c r="BE357">
        <v>0</v>
      </c>
      <c r="BF357">
        <v>633.71</v>
      </c>
      <c r="BG357">
        <v>789.17</v>
      </c>
      <c r="BH357">
        <v>0</v>
      </c>
      <c r="BI357">
        <f t="shared" si="15"/>
        <v>789.17</v>
      </c>
      <c r="BJ357">
        <f t="shared" si="16"/>
        <v>3828.44</v>
      </c>
      <c r="BK357">
        <f>_xlfn.IFNA(VLOOKUP(A:A,'11月奖金'!A:Q,17,0),0)</f>
        <v>7532.24</v>
      </c>
      <c r="BL357">
        <f t="shared" si="17"/>
        <v>11360.68</v>
      </c>
    </row>
    <row r="358" spans="1:64" x14ac:dyDescent="0.2">
      <c r="A358">
        <v>9000572</v>
      </c>
      <c r="B358" t="s">
        <v>1092</v>
      </c>
      <c r="C358" t="s">
        <v>2381</v>
      </c>
      <c r="D358" t="s">
        <v>1093</v>
      </c>
      <c r="E358" t="s">
        <v>61</v>
      </c>
      <c r="F358" t="s">
        <v>125</v>
      </c>
      <c r="G358">
        <v>0</v>
      </c>
      <c r="H358">
        <v>0</v>
      </c>
      <c r="I358">
        <v>6.9</v>
      </c>
      <c r="J358">
        <v>0</v>
      </c>
      <c r="K358">
        <v>2484</v>
      </c>
      <c r="L358">
        <v>0</v>
      </c>
      <c r="M358">
        <v>49</v>
      </c>
      <c r="N358">
        <v>64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800</v>
      </c>
      <c r="U358">
        <v>300</v>
      </c>
      <c r="V358">
        <v>300</v>
      </c>
      <c r="W358">
        <v>33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4030</v>
      </c>
      <c r="AG358">
        <v>979.86</v>
      </c>
      <c r="AH358">
        <v>36.74</v>
      </c>
      <c r="AI358">
        <v>244.96</v>
      </c>
      <c r="AJ358">
        <v>735</v>
      </c>
      <c r="AK358">
        <v>0</v>
      </c>
      <c r="AL358">
        <v>0</v>
      </c>
      <c r="AM358">
        <v>0</v>
      </c>
      <c r="AN358">
        <v>0</v>
      </c>
      <c r="AO358">
        <v>2</v>
      </c>
      <c r="AP358">
        <v>9</v>
      </c>
      <c r="AQ358">
        <v>0</v>
      </c>
      <c r="AR358" s="6">
        <v>2031.44</v>
      </c>
      <c r="AS358">
        <v>3818</v>
      </c>
      <c r="AT358">
        <v>0</v>
      </c>
      <c r="AU358">
        <v>119789.29</v>
      </c>
      <c r="AV358">
        <v>55000</v>
      </c>
      <c r="AW358">
        <v>11000</v>
      </c>
      <c r="AX358">
        <v>11000</v>
      </c>
      <c r="AY358" s="6">
        <v>0</v>
      </c>
      <c r="AZ358">
        <v>0</v>
      </c>
      <c r="BA358">
        <v>0</v>
      </c>
      <c r="BB358" s="6">
        <v>24699.52</v>
      </c>
      <c r="BC358">
        <v>18089.76999999999</v>
      </c>
      <c r="BD358">
        <v>542.69000000000005</v>
      </c>
      <c r="BE358">
        <v>0</v>
      </c>
      <c r="BF358">
        <v>542.69000000000005</v>
      </c>
      <c r="BG358">
        <v>698.05</v>
      </c>
      <c r="BH358">
        <v>0</v>
      </c>
      <c r="BI358">
        <f t="shared" si="15"/>
        <v>698.05</v>
      </c>
      <c r="BJ358">
        <f t="shared" si="16"/>
        <v>3818</v>
      </c>
      <c r="BK358">
        <f>_xlfn.IFNA(VLOOKUP(A:A,'11月奖金'!A:Q,17,0),0)</f>
        <v>7610.6</v>
      </c>
      <c r="BL358">
        <f t="shared" si="17"/>
        <v>11428.6</v>
      </c>
    </row>
    <row r="359" spans="1:64" x14ac:dyDescent="0.2">
      <c r="A359">
        <v>9000573</v>
      </c>
      <c r="B359" t="s">
        <v>1094</v>
      </c>
      <c r="C359" t="s">
        <v>1095</v>
      </c>
      <c r="D359" t="s">
        <v>1096</v>
      </c>
      <c r="E359" t="s">
        <v>426</v>
      </c>
      <c r="F359" t="s">
        <v>125</v>
      </c>
      <c r="G359">
        <v>0</v>
      </c>
      <c r="H359">
        <v>0</v>
      </c>
      <c r="I359">
        <v>6.7</v>
      </c>
      <c r="J359">
        <v>0</v>
      </c>
      <c r="K359">
        <v>2412</v>
      </c>
      <c r="L359">
        <v>0</v>
      </c>
      <c r="M359">
        <v>49</v>
      </c>
      <c r="N359">
        <v>64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800</v>
      </c>
      <c r="U359">
        <v>300</v>
      </c>
      <c r="V359">
        <v>300</v>
      </c>
      <c r="W359">
        <v>33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3958</v>
      </c>
      <c r="AG359">
        <v>987.38</v>
      </c>
      <c r="AH359">
        <v>37.03</v>
      </c>
      <c r="AI359">
        <v>246.84</v>
      </c>
      <c r="AJ359">
        <v>741</v>
      </c>
      <c r="AK359">
        <v>0</v>
      </c>
      <c r="AL359">
        <v>0</v>
      </c>
      <c r="AM359">
        <v>0</v>
      </c>
      <c r="AN359">
        <v>0</v>
      </c>
      <c r="AO359">
        <v>2</v>
      </c>
      <c r="AP359">
        <v>9</v>
      </c>
      <c r="AQ359">
        <v>0</v>
      </c>
      <c r="AR359" s="6">
        <v>1943.75</v>
      </c>
      <c r="AS359">
        <v>3746</v>
      </c>
      <c r="AT359">
        <v>0</v>
      </c>
      <c r="AU359">
        <v>117227.73</v>
      </c>
      <c r="AV359">
        <v>55000</v>
      </c>
      <c r="AW359">
        <v>16000</v>
      </c>
      <c r="AX359">
        <v>0</v>
      </c>
      <c r="AY359" s="6">
        <v>0</v>
      </c>
      <c r="AZ359">
        <v>0</v>
      </c>
      <c r="BA359">
        <v>0</v>
      </c>
      <c r="BB359" s="6">
        <v>22119.13</v>
      </c>
      <c r="BC359">
        <v>24108.599999999991</v>
      </c>
      <c r="BD359">
        <v>723.26</v>
      </c>
      <c r="BE359">
        <v>0</v>
      </c>
      <c r="BF359">
        <v>723.26</v>
      </c>
      <c r="BG359">
        <v>881.25</v>
      </c>
      <c r="BH359">
        <v>0</v>
      </c>
      <c r="BI359">
        <f t="shared" si="15"/>
        <v>881.25</v>
      </c>
      <c r="BJ359">
        <f t="shared" si="16"/>
        <v>3746</v>
      </c>
      <c r="BK359">
        <f>_xlfn.IFNA(VLOOKUP(A:A,'11月奖金'!A:Q,17,0),0)</f>
        <v>7320.65</v>
      </c>
      <c r="BL359">
        <f t="shared" si="17"/>
        <v>11066.65</v>
      </c>
    </row>
    <row r="360" spans="1:64" x14ac:dyDescent="0.2">
      <c r="A360">
        <v>9000574</v>
      </c>
      <c r="B360" t="s">
        <v>1097</v>
      </c>
      <c r="C360" t="s">
        <v>2382</v>
      </c>
      <c r="D360" t="s">
        <v>1098</v>
      </c>
      <c r="E360" t="s">
        <v>426</v>
      </c>
      <c r="F360" t="s">
        <v>125</v>
      </c>
      <c r="G360">
        <v>0</v>
      </c>
      <c r="H360">
        <v>0</v>
      </c>
      <c r="I360">
        <v>5.9</v>
      </c>
      <c r="J360">
        <v>0</v>
      </c>
      <c r="K360">
        <v>2124</v>
      </c>
      <c r="L360">
        <v>0</v>
      </c>
      <c r="M360">
        <v>62</v>
      </c>
      <c r="N360">
        <v>72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800</v>
      </c>
      <c r="U360">
        <v>300</v>
      </c>
      <c r="V360">
        <v>300</v>
      </c>
      <c r="W360">
        <v>33</v>
      </c>
      <c r="X360">
        <v>0</v>
      </c>
      <c r="Y360">
        <v>0</v>
      </c>
      <c r="Z360">
        <v>0</v>
      </c>
      <c r="AA360">
        <v>0</v>
      </c>
      <c r="AB360">
        <v>50</v>
      </c>
      <c r="AC360">
        <v>60</v>
      </c>
      <c r="AD360">
        <v>0</v>
      </c>
      <c r="AE360">
        <v>0</v>
      </c>
      <c r="AF360">
        <v>3801</v>
      </c>
      <c r="AG360">
        <v>982.71</v>
      </c>
      <c r="AH360">
        <v>36.85</v>
      </c>
      <c r="AI360">
        <v>245.68</v>
      </c>
      <c r="AJ360">
        <v>737</v>
      </c>
      <c r="AK360">
        <v>0</v>
      </c>
      <c r="AL360">
        <v>0</v>
      </c>
      <c r="AM360">
        <v>0</v>
      </c>
      <c r="AN360">
        <v>0</v>
      </c>
      <c r="AO360">
        <v>2</v>
      </c>
      <c r="AP360">
        <v>9</v>
      </c>
      <c r="AQ360">
        <v>0</v>
      </c>
      <c r="AR360" s="6">
        <v>1796.76</v>
      </c>
      <c r="AS360">
        <v>3589</v>
      </c>
      <c r="AT360">
        <v>0</v>
      </c>
      <c r="AU360">
        <v>101898.29</v>
      </c>
      <c r="AV360">
        <v>55000</v>
      </c>
      <c r="AW360">
        <v>0</v>
      </c>
      <c r="AX360">
        <v>0</v>
      </c>
      <c r="AY360" s="6">
        <v>0</v>
      </c>
      <c r="AZ360">
        <v>0</v>
      </c>
      <c r="BA360">
        <v>0</v>
      </c>
      <c r="BB360" s="6">
        <v>21400.07</v>
      </c>
      <c r="BC360">
        <v>25498.21999999999</v>
      </c>
      <c r="BD360">
        <v>764.95</v>
      </c>
      <c r="BE360">
        <v>0</v>
      </c>
      <c r="BF360">
        <v>764.95</v>
      </c>
      <c r="BG360">
        <v>867.34</v>
      </c>
      <c r="BH360">
        <v>0</v>
      </c>
      <c r="BI360">
        <f t="shared" si="15"/>
        <v>867.34</v>
      </c>
      <c r="BJ360">
        <f t="shared" si="16"/>
        <v>3589</v>
      </c>
      <c r="BK360">
        <f>_xlfn.IFNA(VLOOKUP(A:A,'11月奖金'!A:Q,17,0),0)</f>
        <v>6046.52</v>
      </c>
      <c r="BL360">
        <f t="shared" si="17"/>
        <v>9635.52</v>
      </c>
    </row>
    <row r="361" spans="1:64" x14ac:dyDescent="0.2">
      <c r="A361">
        <v>9000575</v>
      </c>
      <c r="B361" t="s">
        <v>1099</v>
      </c>
      <c r="C361" t="s">
        <v>1100</v>
      </c>
      <c r="D361" t="s">
        <v>1101</v>
      </c>
      <c r="E361" t="s">
        <v>426</v>
      </c>
      <c r="F361" t="s">
        <v>105</v>
      </c>
      <c r="G361">
        <v>0</v>
      </c>
      <c r="H361">
        <v>0</v>
      </c>
      <c r="I361">
        <v>5.9</v>
      </c>
      <c r="J361">
        <v>0</v>
      </c>
      <c r="K361">
        <v>2124</v>
      </c>
      <c r="L361">
        <v>585.92999999999995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800</v>
      </c>
      <c r="U361">
        <v>100</v>
      </c>
      <c r="V361">
        <v>300</v>
      </c>
      <c r="W361">
        <v>33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3942.93</v>
      </c>
      <c r="AG361">
        <v>702.86</v>
      </c>
      <c r="AH361">
        <v>26.36</v>
      </c>
      <c r="AI361">
        <v>175.72</v>
      </c>
      <c r="AJ361">
        <v>527</v>
      </c>
      <c r="AK361">
        <v>0</v>
      </c>
      <c r="AL361">
        <v>0</v>
      </c>
      <c r="AM361">
        <v>0</v>
      </c>
      <c r="AN361">
        <v>0</v>
      </c>
      <c r="AO361">
        <v>2</v>
      </c>
      <c r="AP361">
        <v>9</v>
      </c>
      <c r="AQ361">
        <v>0</v>
      </c>
      <c r="AR361" s="6">
        <v>2508.9899999999998</v>
      </c>
      <c r="AS361">
        <v>3870.93</v>
      </c>
      <c r="AT361">
        <v>0</v>
      </c>
      <c r="AU361">
        <v>89756.78</v>
      </c>
      <c r="AV361">
        <v>55000</v>
      </c>
      <c r="AW361">
        <v>0</v>
      </c>
      <c r="AX361">
        <v>0</v>
      </c>
      <c r="AY361" s="6">
        <v>0</v>
      </c>
      <c r="AZ361">
        <v>0</v>
      </c>
      <c r="BA361">
        <v>0</v>
      </c>
      <c r="BB361" s="6">
        <v>12394.4</v>
      </c>
      <c r="BC361">
        <v>22362.38</v>
      </c>
      <c r="BD361">
        <v>670.87</v>
      </c>
      <c r="BE361">
        <v>0</v>
      </c>
      <c r="BF361">
        <v>670.87</v>
      </c>
      <c r="BG361">
        <v>747.7</v>
      </c>
      <c r="BH361">
        <v>0</v>
      </c>
      <c r="BI361">
        <f t="shared" si="15"/>
        <v>747.7</v>
      </c>
      <c r="BJ361">
        <f t="shared" si="16"/>
        <v>3870.93</v>
      </c>
      <c r="BK361">
        <f>_xlfn.IFNA(VLOOKUP(A:A,'11月奖金'!A:Q,17,0),0)</f>
        <v>5237.3599999999997</v>
      </c>
      <c r="BL361">
        <f t="shared" si="17"/>
        <v>9108.2899999999991</v>
      </c>
    </row>
    <row r="362" spans="1:64" x14ac:dyDescent="0.2">
      <c r="A362">
        <v>9000576</v>
      </c>
      <c r="B362" t="s">
        <v>1102</v>
      </c>
      <c r="C362" t="s">
        <v>2383</v>
      </c>
      <c r="D362" t="s">
        <v>1103</v>
      </c>
      <c r="E362" t="s">
        <v>363</v>
      </c>
      <c r="F362" t="s">
        <v>105</v>
      </c>
      <c r="G362">
        <v>0</v>
      </c>
      <c r="H362">
        <v>0</v>
      </c>
      <c r="I362">
        <v>4.0999999999999996</v>
      </c>
      <c r="J362">
        <v>0</v>
      </c>
      <c r="K362">
        <v>1476</v>
      </c>
      <c r="L362">
        <v>0</v>
      </c>
      <c r="M362">
        <v>0</v>
      </c>
      <c r="N362">
        <v>0</v>
      </c>
      <c r="O362">
        <v>700</v>
      </c>
      <c r="P362">
        <v>0</v>
      </c>
      <c r="Q362">
        <v>0</v>
      </c>
      <c r="R362">
        <v>0</v>
      </c>
      <c r="S362">
        <v>0</v>
      </c>
      <c r="T362">
        <v>800</v>
      </c>
      <c r="U362">
        <v>100</v>
      </c>
      <c r="V362">
        <v>300</v>
      </c>
      <c r="W362">
        <v>33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3409</v>
      </c>
      <c r="AG362">
        <v>580.29999999999995</v>
      </c>
      <c r="AH362">
        <v>21.76</v>
      </c>
      <c r="AI362">
        <v>145.08000000000001</v>
      </c>
      <c r="AJ362">
        <v>435</v>
      </c>
      <c r="AK362">
        <v>0</v>
      </c>
      <c r="AL362">
        <v>0</v>
      </c>
      <c r="AM362">
        <v>0</v>
      </c>
      <c r="AN362">
        <v>0</v>
      </c>
      <c r="AO362">
        <v>2</v>
      </c>
      <c r="AP362">
        <v>9</v>
      </c>
      <c r="AQ362">
        <v>0</v>
      </c>
      <c r="AR362" s="6">
        <v>2224.86</v>
      </c>
      <c r="AS362">
        <v>3337</v>
      </c>
      <c r="AT362">
        <v>0</v>
      </c>
      <c r="AU362">
        <v>71764.850000000006</v>
      </c>
      <c r="AV362">
        <v>55000</v>
      </c>
      <c r="AW362">
        <v>0</v>
      </c>
      <c r="AX362">
        <v>0</v>
      </c>
      <c r="AY362" s="6">
        <v>0</v>
      </c>
      <c r="AZ362">
        <v>0</v>
      </c>
      <c r="BA362">
        <v>0</v>
      </c>
      <c r="BB362" s="6">
        <v>9886.16</v>
      </c>
      <c r="BC362">
        <v>6878.690000000006</v>
      </c>
      <c r="BD362">
        <v>206.36</v>
      </c>
      <c r="BE362">
        <v>0</v>
      </c>
      <c r="BF362">
        <v>206.36</v>
      </c>
      <c r="BG362">
        <v>291.70999999999998</v>
      </c>
      <c r="BH362">
        <v>0</v>
      </c>
      <c r="BI362">
        <f t="shared" si="15"/>
        <v>291.70999999999998</v>
      </c>
      <c r="BJ362">
        <f t="shared" si="16"/>
        <v>3337</v>
      </c>
      <c r="BK362">
        <f>_xlfn.IFNA(VLOOKUP(A:A,'11月奖金'!A:Q,17,0),0)</f>
        <v>3642.44</v>
      </c>
      <c r="BL362">
        <f t="shared" si="17"/>
        <v>6979.4400000000005</v>
      </c>
    </row>
    <row r="363" spans="1:64" x14ac:dyDescent="0.2">
      <c r="A363">
        <v>9000577</v>
      </c>
      <c r="B363" t="s">
        <v>1104</v>
      </c>
      <c r="C363" t="s">
        <v>1105</v>
      </c>
      <c r="D363" t="s">
        <v>1106</v>
      </c>
      <c r="E363" t="s">
        <v>363</v>
      </c>
      <c r="F363" t="s">
        <v>125</v>
      </c>
      <c r="G363">
        <v>0</v>
      </c>
      <c r="H363">
        <v>0</v>
      </c>
      <c r="I363">
        <v>5.9</v>
      </c>
      <c r="J363">
        <v>0</v>
      </c>
      <c r="K363">
        <v>2124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800</v>
      </c>
      <c r="U363">
        <v>300</v>
      </c>
      <c r="V363">
        <v>300</v>
      </c>
      <c r="W363">
        <v>33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3557</v>
      </c>
      <c r="AG363">
        <v>811.15</v>
      </c>
      <c r="AH363">
        <v>30.42</v>
      </c>
      <c r="AI363">
        <v>202.79</v>
      </c>
      <c r="AJ363">
        <v>608</v>
      </c>
      <c r="AK363">
        <v>0</v>
      </c>
      <c r="AL363">
        <v>0</v>
      </c>
      <c r="AM363">
        <v>0</v>
      </c>
      <c r="AN363">
        <v>0</v>
      </c>
      <c r="AO363">
        <v>2</v>
      </c>
      <c r="AP363">
        <v>9</v>
      </c>
      <c r="AQ363">
        <v>0</v>
      </c>
      <c r="AR363" s="6">
        <v>1902.64</v>
      </c>
      <c r="AS363">
        <v>3345</v>
      </c>
      <c r="AT363">
        <v>0</v>
      </c>
      <c r="AU363">
        <v>96213.22</v>
      </c>
      <c r="AV363">
        <v>55000</v>
      </c>
      <c r="AW363">
        <v>5500</v>
      </c>
      <c r="AX363">
        <v>11000</v>
      </c>
      <c r="AY363" s="6">
        <v>0</v>
      </c>
      <c r="AZ363">
        <v>11000</v>
      </c>
      <c r="BA363">
        <v>0</v>
      </c>
      <c r="BB363" s="6">
        <v>14655.75</v>
      </c>
      <c r="BC363">
        <v>0</v>
      </c>
      <c r="BD363">
        <v>0</v>
      </c>
      <c r="BE363">
        <v>0</v>
      </c>
      <c r="BF363">
        <v>0</v>
      </c>
      <c r="BG363">
        <v>175.76</v>
      </c>
      <c r="BH363">
        <v>0</v>
      </c>
      <c r="BI363">
        <f t="shared" si="15"/>
        <v>175.76</v>
      </c>
      <c r="BJ363">
        <f t="shared" si="16"/>
        <v>3345</v>
      </c>
      <c r="BK363">
        <f>_xlfn.IFNA(VLOOKUP(A:A,'11月奖金'!A:Q,17,0),0)</f>
        <v>6098.98</v>
      </c>
      <c r="BL363">
        <f t="shared" si="17"/>
        <v>9443.98</v>
      </c>
    </row>
    <row r="364" spans="1:64" x14ac:dyDescent="0.2">
      <c r="A364">
        <v>9000578</v>
      </c>
      <c r="B364" t="s">
        <v>1107</v>
      </c>
      <c r="C364" t="s">
        <v>1108</v>
      </c>
      <c r="D364" t="s">
        <v>1109</v>
      </c>
      <c r="E364" t="s">
        <v>137</v>
      </c>
      <c r="F364" t="s">
        <v>125</v>
      </c>
      <c r="G364">
        <v>0</v>
      </c>
      <c r="H364">
        <v>0</v>
      </c>
      <c r="I364">
        <v>6.5</v>
      </c>
      <c r="J364">
        <v>0</v>
      </c>
      <c r="K364">
        <v>2340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800</v>
      </c>
      <c r="U364">
        <v>300</v>
      </c>
      <c r="V364">
        <v>300</v>
      </c>
      <c r="W364">
        <v>33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3773</v>
      </c>
      <c r="AG364">
        <v>952.38</v>
      </c>
      <c r="AH364">
        <v>35.71</v>
      </c>
      <c r="AI364">
        <v>238.1</v>
      </c>
      <c r="AJ364">
        <v>714</v>
      </c>
      <c r="AK364">
        <v>0</v>
      </c>
      <c r="AL364">
        <v>0</v>
      </c>
      <c r="AM364">
        <v>0</v>
      </c>
      <c r="AN364">
        <v>0</v>
      </c>
      <c r="AO364">
        <v>2</v>
      </c>
      <c r="AP364">
        <v>9</v>
      </c>
      <c r="AQ364">
        <v>0</v>
      </c>
      <c r="AR364" s="6">
        <v>1830.81</v>
      </c>
      <c r="AS364">
        <v>3561</v>
      </c>
      <c r="AT364">
        <v>0</v>
      </c>
      <c r="AU364">
        <v>113774.02</v>
      </c>
      <c r="AV364">
        <v>55000</v>
      </c>
      <c r="AW364">
        <v>11000</v>
      </c>
      <c r="AX364">
        <v>11000</v>
      </c>
      <c r="AY364" s="6">
        <v>0</v>
      </c>
      <c r="AZ364">
        <v>11000</v>
      </c>
      <c r="BA364">
        <v>0</v>
      </c>
      <c r="BB364" s="6">
        <v>15002.2</v>
      </c>
      <c r="BC364">
        <v>10771.820000000011</v>
      </c>
      <c r="BD364">
        <v>323.14999999999998</v>
      </c>
      <c r="BE364">
        <v>0</v>
      </c>
      <c r="BF364">
        <v>323.14999999999998</v>
      </c>
      <c r="BG364">
        <v>514.53</v>
      </c>
      <c r="BH364">
        <v>0</v>
      </c>
      <c r="BI364">
        <f t="shared" si="15"/>
        <v>514.53</v>
      </c>
      <c r="BJ364">
        <f t="shared" si="16"/>
        <v>3561</v>
      </c>
      <c r="BK364">
        <f>_xlfn.IFNA(VLOOKUP(A:A,'11月奖金'!A:Q,17,0),0)</f>
        <v>7638.53</v>
      </c>
      <c r="BL364">
        <f t="shared" si="17"/>
        <v>11199.529999999999</v>
      </c>
    </row>
    <row r="365" spans="1:64" x14ac:dyDescent="0.2">
      <c r="A365">
        <v>9000580</v>
      </c>
      <c r="B365" t="s">
        <v>1110</v>
      </c>
      <c r="C365" t="s">
        <v>1111</v>
      </c>
      <c r="D365" t="s">
        <v>1112</v>
      </c>
      <c r="E365" t="s">
        <v>75</v>
      </c>
      <c r="F365" t="s">
        <v>105</v>
      </c>
      <c r="G365">
        <v>0</v>
      </c>
      <c r="H365">
        <v>0</v>
      </c>
      <c r="I365">
        <v>4.0999999999999996</v>
      </c>
      <c r="J365">
        <v>0</v>
      </c>
      <c r="K365">
        <v>1476</v>
      </c>
      <c r="L365">
        <v>203.59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800</v>
      </c>
      <c r="U365">
        <v>100</v>
      </c>
      <c r="V365">
        <v>300</v>
      </c>
      <c r="W365">
        <v>33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2912.59</v>
      </c>
      <c r="AG365">
        <v>381.1</v>
      </c>
      <c r="AH365">
        <v>14.29</v>
      </c>
      <c r="AI365">
        <v>104.32</v>
      </c>
      <c r="AJ365">
        <v>286</v>
      </c>
      <c r="AK365">
        <v>0</v>
      </c>
      <c r="AL365">
        <v>0</v>
      </c>
      <c r="AM365">
        <v>0</v>
      </c>
      <c r="AN365">
        <v>0</v>
      </c>
      <c r="AO365">
        <v>2</v>
      </c>
      <c r="AP365">
        <v>9</v>
      </c>
      <c r="AQ365">
        <v>0</v>
      </c>
      <c r="AR365" s="6">
        <v>2124.88</v>
      </c>
      <c r="AS365">
        <v>2840.59</v>
      </c>
      <c r="AT365">
        <v>0</v>
      </c>
      <c r="AU365">
        <v>57903.969999999987</v>
      </c>
      <c r="AV365">
        <v>55000</v>
      </c>
      <c r="AW365">
        <v>0</v>
      </c>
      <c r="AX365">
        <v>0</v>
      </c>
      <c r="AY365" s="6">
        <v>0</v>
      </c>
      <c r="AZ365">
        <v>0</v>
      </c>
      <c r="BA365">
        <v>0</v>
      </c>
      <c r="BB365" s="6">
        <v>7754.84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f t="shared" si="15"/>
        <v>0</v>
      </c>
      <c r="BJ365">
        <f t="shared" si="16"/>
        <v>2840.59</v>
      </c>
      <c r="BK365">
        <f>_xlfn.IFNA(VLOOKUP(A:A,'11月奖金'!A:Q,17,0),0)</f>
        <v>2803.32</v>
      </c>
      <c r="BL365">
        <f t="shared" si="17"/>
        <v>5643.91</v>
      </c>
    </row>
    <row r="366" spans="1:64" x14ac:dyDescent="0.2">
      <c r="A366">
        <v>9000581</v>
      </c>
      <c r="B366" t="s">
        <v>1113</v>
      </c>
      <c r="C366" t="s">
        <v>1114</v>
      </c>
      <c r="D366" t="s">
        <v>1115</v>
      </c>
      <c r="E366" t="s">
        <v>75</v>
      </c>
      <c r="F366" t="s">
        <v>105</v>
      </c>
      <c r="G366">
        <v>0</v>
      </c>
      <c r="H366">
        <v>0</v>
      </c>
      <c r="I366">
        <v>4.0999999999999996</v>
      </c>
      <c r="J366">
        <v>0</v>
      </c>
      <c r="K366">
        <v>1476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7</v>
      </c>
      <c r="S366">
        <v>0</v>
      </c>
      <c r="T366">
        <v>800</v>
      </c>
      <c r="U366">
        <v>100</v>
      </c>
      <c r="V366">
        <v>300</v>
      </c>
      <c r="W366">
        <v>33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2716</v>
      </c>
      <c r="AG366">
        <v>381.66</v>
      </c>
      <c r="AH366">
        <v>14.31</v>
      </c>
      <c r="AI366">
        <v>104.32</v>
      </c>
      <c r="AJ366">
        <v>286</v>
      </c>
      <c r="AK366">
        <v>0</v>
      </c>
      <c r="AL366">
        <v>0</v>
      </c>
      <c r="AM366">
        <v>0</v>
      </c>
      <c r="AN366">
        <v>0</v>
      </c>
      <c r="AO366">
        <v>2</v>
      </c>
      <c r="AP366">
        <v>9</v>
      </c>
      <c r="AQ366">
        <v>0</v>
      </c>
      <c r="AR366" s="6">
        <v>1927.71</v>
      </c>
      <c r="AS366">
        <v>2674</v>
      </c>
      <c r="AT366">
        <v>30</v>
      </c>
      <c r="AU366">
        <v>57106.25</v>
      </c>
      <c r="AV366">
        <v>55000</v>
      </c>
      <c r="AW366">
        <v>0</v>
      </c>
      <c r="AX366">
        <v>0</v>
      </c>
      <c r="AY366" s="6">
        <v>0</v>
      </c>
      <c r="AZ366">
        <v>0</v>
      </c>
      <c r="BA366">
        <v>0</v>
      </c>
      <c r="BB366" s="6">
        <v>7757.16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f t="shared" si="15"/>
        <v>0</v>
      </c>
      <c r="BJ366">
        <f t="shared" si="16"/>
        <v>2674</v>
      </c>
      <c r="BK366">
        <f>_xlfn.IFNA(VLOOKUP(A:A,'11月奖金'!A:Q,17,0),0)</f>
        <v>2803.2000000000003</v>
      </c>
      <c r="BL366">
        <f t="shared" si="17"/>
        <v>5477.2000000000007</v>
      </c>
    </row>
    <row r="367" spans="1:64" x14ac:dyDescent="0.2">
      <c r="A367">
        <v>9000582</v>
      </c>
      <c r="B367" t="s">
        <v>1116</v>
      </c>
      <c r="C367" t="s">
        <v>1117</v>
      </c>
      <c r="D367" t="s">
        <v>1118</v>
      </c>
      <c r="E367" t="s">
        <v>75</v>
      </c>
      <c r="F367" t="s">
        <v>105</v>
      </c>
      <c r="G367">
        <v>0</v>
      </c>
      <c r="H367">
        <v>0</v>
      </c>
      <c r="I367">
        <v>4.0999999999999996</v>
      </c>
      <c r="J367">
        <v>0</v>
      </c>
      <c r="K367">
        <v>1476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800</v>
      </c>
      <c r="U367">
        <v>100</v>
      </c>
      <c r="V367">
        <v>300</v>
      </c>
      <c r="W367">
        <v>33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2709</v>
      </c>
      <c r="AG367">
        <v>381.1</v>
      </c>
      <c r="AH367">
        <v>14.29</v>
      </c>
      <c r="AI367">
        <v>104.32</v>
      </c>
      <c r="AJ367">
        <v>286</v>
      </c>
      <c r="AK367">
        <v>0</v>
      </c>
      <c r="AL367">
        <v>0</v>
      </c>
      <c r="AM367">
        <v>0</v>
      </c>
      <c r="AN367">
        <v>0</v>
      </c>
      <c r="AO367">
        <v>2</v>
      </c>
      <c r="AP367">
        <v>9</v>
      </c>
      <c r="AQ367">
        <v>0</v>
      </c>
      <c r="AR367" s="6">
        <v>1921.29</v>
      </c>
      <c r="AS367">
        <v>2637</v>
      </c>
      <c r="AT367">
        <v>0</v>
      </c>
      <c r="AU367">
        <v>56733.2</v>
      </c>
      <c r="AV367">
        <v>55000</v>
      </c>
      <c r="AW367">
        <v>0</v>
      </c>
      <c r="AX367">
        <v>0</v>
      </c>
      <c r="AY367" s="6">
        <v>0</v>
      </c>
      <c r="AZ367">
        <v>0</v>
      </c>
      <c r="BA367">
        <v>0</v>
      </c>
      <c r="BB367" s="6">
        <v>7754.84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f t="shared" si="15"/>
        <v>0</v>
      </c>
      <c r="BJ367">
        <f t="shared" si="16"/>
        <v>2637</v>
      </c>
      <c r="BK367">
        <f>_xlfn.IFNA(VLOOKUP(A:A,'11月奖金'!A:Q,17,0),0)</f>
        <v>2803.32</v>
      </c>
      <c r="BL367">
        <f t="shared" si="17"/>
        <v>5440.32</v>
      </c>
    </row>
    <row r="368" spans="1:64" x14ac:dyDescent="0.2">
      <c r="A368">
        <v>9000583</v>
      </c>
      <c r="B368" t="s">
        <v>1119</v>
      </c>
      <c r="C368" t="s">
        <v>1120</v>
      </c>
      <c r="D368" t="s">
        <v>1121</v>
      </c>
      <c r="E368" t="s">
        <v>75</v>
      </c>
      <c r="F368" t="s">
        <v>105</v>
      </c>
      <c r="G368">
        <v>0</v>
      </c>
      <c r="H368">
        <v>0</v>
      </c>
      <c r="I368">
        <v>4.0999999999999996</v>
      </c>
      <c r="J368">
        <v>0</v>
      </c>
      <c r="K368">
        <v>1476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7</v>
      </c>
      <c r="S368">
        <v>0</v>
      </c>
      <c r="T368">
        <v>800</v>
      </c>
      <c r="U368">
        <v>100</v>
      </c>
      <c r="V368">
        <v>300</v>
      </c>
      <c r="W368">
        <v>33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2716</v>
      </c>
      <c r="AG368">
        <v>381.66</v>
      </c>
      <c r="AH368">
        <v>14.31</v>
      </c>
      <c r="AI368">
        <v>104.32</v>
      </c>
      <c r="AJ368">
        <v>268</v>
      </c>
      <c r="AK368">
        <v>0</v>
      </c>
      <c r="AL368">
        <v>0</v>
      </c>
      <c r="AM368">
        <v>0</v>
      </c>
      <c r="AN368">
        <v>0</v>
      </c>
      <c r="AO368">
        <v>2</v>
      </c>
      <c r="AP368">
        <v>9</v>
      </c>
      <c r="AQ368">
        <v>0</v>
      </c>
      <c r="AR368" s="6">
        <v>1945.71</v>
      </c>
      <c r="AS368">
        <v>2674</v>
      </c>
      <c r="AT368">
        <v>30</v>
      </c>
      <c r="AU368">
        <v>57106.14</v>
      </c>
      <c r="AV368">
        <v>55000</v>
      </c>
      <c r="AW368">
        <v>0</v>
      </c>
      <c r="AX368">
        <v>0</v>
      </c>
      <c r="AY368" s="6">
        <v>0</v>
      </c>
      <c r="AZ368">
        <v>0</v>
      </c>
      <c r="BA368">
        <v>0</v>
      </c>
      <c r="BB368" s="6">
        <v>7667.16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f t="shared" si="15"/>
        <v>0</v>
      </c>
      <c r="BJ368">
        <f t="shared" si="16"/>
        <v>2674</v>
      </c>
      <c r="BK368">
        <f>_xlfn.IFNA(VLOOKUP(A:A,'11月奖金'!A:Q,17,0),0)</f>
        <v>2803.32</v>
      </c>
      <c r="BL368">
        <f t="shared" si="17"/>
        <v>5477.32</v>
      </c>
    </row>
    <row r="369" spans="1:64" x14ac:dyDescent="0.2">
      <c r="A369">
        <v>9000584</v>
      </c>
      <c r="B369" t="s">
        <v>1122</v>
      </c>
      <c r="C369" t="s">
        <v>1123</v>
      </c>
      <c r="D369" t="s">
        <v>1124</v>
      </c>
      <c r="E369" t="s">
        <v>46</v>
      </c>
      <c r="F369" t="s">
        <v>105</v>
      </c>
      <c r="G369">
        <v>0</v>
      </c>
      <c r="H369">
        <v>0</v>
      </c>
      <c r="I369">
        <v>4.0999999999999996</v>
      </c>
      <c r="J369">
        <v>0</v>
      </c>
      <c r="K369">
        <v>1476</v>
      </c>
      <c r="L369">
        <v>610.76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800</v>
      </c>
      <c r="U369">
        <v>100</v>
      </c>
      <c r="V369">
        <v>300</v>
      </c>
      <c r="W369">
        <v>33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3319.76</v>
      </c>
      <c r="AG369">
        <v>387.93</v>
      </c>
      <c r="AH369">
        <v>14.55</v>
      </c>
      <c r="AI369">
        <v>104.32</v>
      </c>
      <c r="AJ369">
        <v>291</v>
      </c>
      <c r="AK369">
        <v>0</v>
      </c>
      <c r="AL369">
        <v>0</v>
      </c>
      <c r="AM369">
        <v>0</v>
      </c>
      <c r="AN369">
        <v>0</v>
      </c>
      <c r="AO369">
        <v>2</v>
      </c>
      <c r="AP369">
        <v>9</v>
      </c>
      <c r="AQ369">
        <v>0</v>
      </c>
      <c r="AR369" s="6">
        <v>2519.96</v>
      </c>
      <c r="AS369">
        <v>3247.76</v>
      </c>
      <c r="AT369">
        <v>0</v>
      </c>
      <c r="AU369">
        <v>57984.45</v>
      </c>
      <c r="AV369">
        <v>55000</v>
      </c>
      <c r="AW369">
        <v>0</v>
      </c>
      <c r="AX369">
        <v>0</v>
      </c>
      <c r="AY369" s="6">
        <v>0</v>
      </c>
      <c r="AZ369">
        <v>0</v>
      </c>
      <c r="BA369">
        <v>0</v>
      </c>
      <c r="BB369" s="6">
        <v>7808.2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f t="shared" si="15"/>
        <v>0</v>
      </c>
      <c r="BJ369">
        <f t="shared" si="16"/>
        <v>3247.76</v>
      </c>
      <c r="BK369">
        <f>_xlfn.IFNA(VLOOKUP(A:A,'11月奖金'!A:Q,17,0),0)</f>
        <v>2803.32</v>
      </c>
      <c r="BL369">
        <f t="shared" si="17"/>
        <v>6051.08</v>
      </c>
    </row>
    <row r="370" spans="1:64" x14ac:dyDescent="0.2">
      <c r="A370">
        <v>9000585</v>
      </c>
      <c r="B370" t="s">
        <v>1125</v>
      </c>
      <c r="C370" t="s">
        <v>1126</v>
      </c>
      <c r="D370" t="s">
        <v>1127</v>
      </c>
      <c r="E370" t="s">
        <v>46</v>
      </c>
      <c r="F370" t="s">
        <v>105</v>
      </c>
      <c r="G370">
        <v>0</v>
      </c>
      <c r="H370">
        <v>0</v>
      </c>
      <c r="I370">
        <v>4.0999999999999996</v>
      </c>
      <c r="J370">
        <v>0</v>
      </c>
      <c r="K370">
        <v>1476</v>
      </c>
      <c r="L370">
        <v>610.76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800</v>
      </c>
      <c r="U370">
        <v>100</v>
      </c>
      <c r="V370">
        <v>300</v>
      </c>
      <c r="W370">
        <v>33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3319.76</v>
      </c>
      <c r="AG370">
        <v>387.93</v>
      </c>
      <c r="AH370">
        <v>14.55</v>
      </c>
      <c r="AI370">
        <v>104.32</v>
      </c>
      <c r="AJ370">
        <v>291</v>
      </c>
      <c r="AK370">
        <v>0</v>
      </c>
      <c r="AL370">
        <v>0</v>
      </c>
      <c r="AM370">
        <v>0</v>
      </c>
      <c r="AN370">
        <v>0</v>
      </c>
      <c r="AO370">
        <v>2</v>
      </c>
      <c r="AP370">
        <v>9</v>
      </c>
      <c r="AQ370">
        <v>0</v>
      </c>
      <c r="AR370" s="6">
        <v>2519.96</v>
      </c>
      <c r="AS370">
        <v>3247.76</v>
      </c>
      <c r="AT370">
        <v>0</v>
      </c>
      <c r="AU370">
        <v>57780.86</v>
      </c>
      <c r="AV370">
        <v>55000</v>
      </c>
      <c r="AW370">
        <v>0</v>
      </c>
      <c r="AX370">
        <v>0</v>
      </c>
      <c r="AY370" s="6">
        <v>0</v>
      </c>
      <c r="AZ370">
        <v>0</v>
      </c>
      <c r="BA370">
        <v>0</v>
      </c>
      <c r="BB370" s="6">
        <v>7808.2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f t="shared" si="15"/>
        <v>0</v>
      </c>
      <c r="BJ370">
        <f t="shared" si="16"/>
        <v>3247.76</v>
      </c>
      <c r="BK370">
        <f>_xlfn.IFNA(VLOOKUP(A:A,'11月奖金'!A:Q,17,0),0)</f>
        <v>2803.32</v>
      </c>
      <c r="BL370">
        <f t="shared" si="17"/>
        <v>6051.08</v>
      </c>
    </row>
    <row r="371" spans="1:64" x14ac:dyDescent="0.2">
      <c r="A371">
        <v>9000586</v>
      </c>
      <c r="B371" t="s">
        <v>1128</v>
      </c>
      <c r="C371" t="s">
        <v>1129</v>
      </c>
      <c r="D371" t="s">
        <v>1130</v>
      </c>
      <c r="E371" t="s">
        <v>46</v>
      </c>
      <c r="F371" t="s">
        <v>105</v>
      </c>
      <c r="G371">
        <v>0</v>
      </c>
      <c r="H371">
        <v>0</v>
      </c>
      <c r="I371">
        <v>4.0999999999999996</v>
      </c>
      <c r="J371">
        <v>0</v>
      </c>
      <c r="K371">
        <v>1476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7</v>
      </c>
      <c r="S371">
        <v>0</v>
      </c>
      <c r="T371">
        <v>800</v>
      </c>
      <c r="U371">
        <v>100</v>
      </c>
      <c r="V371">
        <v>300</v>
      </c>
      <c r="W371">
        <v>33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2716</v>
      </c>
      <c r="AG371">
        <v>388.49</v>
      </c>
      <c r="AH371">
        <v>14.57</v>
      </c>
      <c r="AI371">
        <v>104.32</v>
      </c>
      <c r="AJ371">
        <v>291</v>
      </c>
      <c r="AK371">
        <v>0</v>
      </c>
      <c r="AL371">
        <v>0</v>
      </c>
      <c r="AM371">
        <v>0</v>
      </c>
      <c r="AN371">
        <v>0</v>
      </c>
      <c r="AO371">
        <v>2</v>
      </c>
      <c r="AP371">
        <v>9</v>
      </c>
      <c r="AQ371">
        <v>0</v>
      </c>
      <c r="AR371" s="6">
        <v>1915.62</v>
      </c>
      <c r="AS371">
        <v>2674</v>
      </c>
      <c r="AT371">
        <v>30</v>
      </c>
      <c r="AU371">
        <v>57746.63</v>
      </c>
      <c r="AV371">
        <v>55000</v>
      </c>
      <c r="AW371">
        <v>0</v>
      </c>
      <c r="AX371">
        <v>0</v>
      </c>
      <c r="AY371" s="6">
        <v>0</v>
      </c>
      <c r="AZ371">
        <v>0</v>
      </c>
      <c r="BA371">
        <v>0</v>
      </c>
      <c r="BB371" s="6">
        <v>7810.52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f t="shared" si="15"/>
        <v>0</v>
      </c>
      <c r="BJ371">
        <f t="shared" si="16"/>
        <v>2674</v>
      </c>
      <c r="BK371">
        <f>_xlfn.IFNA(VLOOKUP(A:A,'11月奖金'!A:Q,17,0),0)</f>
        <v>2803.32</v>
      </c>
      <c r="BL371">
        <f t="shared" si="17"/>
        <v>5477.32</v>
      </c>
    </row>
    <row r="372" spans="1:64" x14ac:dyDescent="0.2">
      <c r="A372">
        <v>9000587</v>
      </c>
      <c r="B372" t="s">
        <v>1131</v>
      </c>
      <c r="C372" t="s">
        <v>1132</v>
      </c>
      <c r="D372" t="s">
        <v>1133</v>
      </c>
      <c r="E372" t="s">
        <v>426</v>
      </c>
      <c r="F372" t="s">
        <v>105</v>
      </c>
      <c r="G372">
        <v>0</v>
      </c>
      <c r="H372">
        <v>0</v>
      </c>
      <c r="I372">
        <v>5.3</v>
      </c>
      <c r="J372">
        <v>0</v>
      </c>
      <c r="K372">
        <v>1908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800</v>
      </c>
      <c r="U372">
        <v>100</v>
      </c>
      <c r="V372">
        <v>300</v>
      </c>
      <c r="W372">
        <v>33</v>
      </c>
      <c r="X372">
        <v>0</v>
      </c>
      <c r="Y372">
        <v>0</v>
      </c>
      <c r="Z372">
        <v>0</v>
      </c>
      <c r="AA372">
        <v>0</v>
      </c>
      <c r="AB372">
        <v>10</v>
      </c>
      <c r="AC372">
        <v>0</v>
      </c>
      <c r="AD372">
        <v>0</v>
      </c>
      <c r="AE372">
        <v>0</v>
      </c>
      <c r="AF372">
        <v>3151</v>
      </c>
      <c r="AG372">
        <v>388.26</v>
      </c>
      <c r="AH372">
        <v>14.56</v>
      </c>
      <c r="AI372">
        <v>104.32</v>
      </c>
      <c r="AJ372">
        <v>291</v>
      </c>
      <c r="AK372">
        <v>0</v>
      </c>
      <c r="AL372">
        <v>0</v>
      </c>
      <c r="AM372">
        <v>0</v>
      </c>
      <c r="AN372">
        <v>0</v>
      </c>
      <c r="AO372">
        <v>2</v>
      </c>
      <c r="AP372">
        <v>9</v>
      </c>
      <c r="AQ372">
        <v>0</v>
      </c>
      <c r="AR372" s="6">
        <v>2350.86</v>
      </c>
      <c r="AS372">
        <v>3079</v>
      </c>
      <c r="AT372">
        <v>0</v>
      </c>
      <c r="AU372">
        <v>62930.75</v>
      </c>
      <c r="AV372">
        <v>55000</v>
      </c>
      <c r="AW372">
        <v>0</v>
      </c>
      <c r="AX372">
        <v>0</v>
      </c>
      <c r="AY372" s="6">
        <v>0</v>
      </c>
      <c r="AZ372">
        <v>0</v>
      </c>
      <c r="BA372">
        <v>0</v>
      </c>
      <c r="BB372" s="6">
        <v>7809.56</v>
      </c>
      <c r="BC372">
        <v>121.1899999999996</v>
      </c>
      <c r="BD372">
        <v>3.64</v>
      </c>
      <c r="BE372">
        <v>0</v>
      </c>
      <c r="BF372">
        <v>3.64</v>
      </c>
      <c r="BG372">
        <v>85.210000000000008</v>
      </c>
      <c r="BH372">
        <v>0</v>
      </c>
      <c r="BI372">
        <f t="shared" si="15"/>
        <v>85.210000000000008</v>
      </c>
      <c r="BJ372">
        <f t="shared" si="16"/>
        <v>3079</v>
      </c>
      <c r="BK372">
        <f>_xlfn.IFNA(VLOOKUP(A:A,'11月奖金'!A:Q,17,0),0)</f>
        <v>2776.65</v>
      </c>
      <c r="BL372">
        <f t="shared" si="17"/>
        <v>5855.65</v>
      </c>
    </row>
    <row r="373" spans="1:64" x14ac:dyDescent="0.2">
      <c r="A373">
        <v>9000588</v>
      </c>
      <c r="B373" t="s">
        <v>1134</v>
      </c>
      <c r="C373" t="s">
        <v>1135</v>
      </c>
      <c r="D373" t="s">
        <v>1136</v>
      </c>
      <c r="E373" t="s">
        <v>426</v>
      </c>
      <c r="F373" t="s">
        <v>105</v>
      </c>
      <c r="G373">
        <v>0</v>
      </c>
      <c r="H373">
        <v>0</v>
      </c>
      <c r="I373">
        <v>6.3</v>
      </c>
      <c r="J373">
        <v>0</v>
      </c>
      <c r="K373">
        <v>2268</v>
      </c>
      <c r="L373">
        <v>625.66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7</v>
      </c>
      <c r="S373">
        <v>0</v>
      </c>
      <c r="T373">
        <v>800</v>
      </c>
      <c r="U373">
        <v>100</v>
      </c>
      <c r="V373">
        <v>300</v>
      </c>
      <c r="W373">
        <v>33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4133.66</v>
      </c>
      <c r="AG373">
        <v>384.26</v>
      </c>
      <c r="AH373">
        <v>14.41</v>
      </c>
      <c r="AI373">
        <v>104.32</v>
      </c>
      <c r="AJ373">
        <v>288</v>
      </c>
      <c r="AK373">
        <v>0</v>
      </c>
      <c r="AL373">
        <v>0</v>
      </c>
      <c r="AM373">
        <v>0</v>
      </c>
      <c r="AN373">
        <v>0</v>
      </c>
      <c r="AO373">
        <v>2</v>
      </c>
      <c r="AP373">
        <v>9</v>
      </c>
      <c r="AQ373">
        <v>0</v>
      </c>
      <c r="AR373" s="6">
        <v>3340.67</v>
      </c>
      <c r="AS373">
        <v>4091.66</v>
      </c>
      <c r="AT373">
        <v>30</v>
      </c>
      <c r="AU373">
        <v>66087.86</v>
      </c>
      <c r="AV373">
        <v>55000</v>
      </c>
      <c r="AW373">
        <v>0</v>
      </c>
      <c r="AX373">
        <v>0</v>
      </c>
      <c r="AY373" s="6">
        <v>0</v>
      </c>
      <c r="AZ373">
        <v>0</v>
      </c>
      <c r="BA373">
        <v>0</v>
      </c>
      <c r="BB373" s="6">
        <v>7777.96</v>
      </c>
      <c r="BC373">
        <v>3309.900000000001</v>
      </c>
      <c r="BD373">
        <v>99.3</v>
      </c>
      <c r="BE373">
        <v>0</v>
      </c>
      <c r="BF373">
        <v>99.3</v>
      </c>
      <c r="BG373">
        <v>150.28</v>
      </c>
      <c r="BH373">
        <v>0</v>
      </c>
      <c r="BI373">
        <f t="shared" si="15"/>
        <v>150.28</v>
      </c>
      <c r="BJ373">
        <f t="shared" si="16"/>
        <v>4091.66</v>
      </c>
      <c r="BK373">
        <f>_xlfn.IFNA(VLOOKUP(A:A,'11月奖金'!A:Q,17,0),0)</f>
        <v>2803</v>
      </c>
      <c r="BL373">
        <f t="shared" si="17"/>
        <v>6894.66</v>
      </c>
    </row>
    <row r="374" spans="1:64" x14ac:dyDescent="0.2">
      <c r="A374">
        <v>9000589</v>
      </c>
      <c r="B374" t="s">
        <v>1137</v>
      </c>
      <c r="C374" t="s">
        <v>1138</v>
      </c>
      <c r="D374" t="s">
        <v>1139</v>
      </c>
      <c r="E374" t="s">
        <v>426</v>
      </c>
      <c r="F374" t="s">
        <v>105</v>
      </c>
      <c r="G374">
        <v>0</v>
      </c>
      <c r="H374">
        <v>0</v>
      </c>
      <c r="I374">
        <v>5.3</v>
      </c>
      <c r="J374">
        <v>0</v>
      </c>
      <c r="K374">
        <v>1908</v>
      </c>
      <c r="L374">
        <v>526.34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800</v>
      </c>
      <c r="U374">
        <v>100</v>
      </c>
      <c r="V374">
        <v>300</v>
      </c>
      <c r="W374">
        <v>33</v>
      </c>
      <c r="X374">
        <v>0</v>
      </c>
      <c r="Y374">
        <v>0</v>
      </c>
      <c r="Z374">
        <v>0</v>
      </c>
      <c r="AA374">
        <v>0</v>
      </c>
      <c r="AB374">
        <v>20</v>
      </c>
      <c r="AC374">
        <v>24</v>
      </c>
      <c r="AD374">
        <v>0</v>
      </c>
      <c r="AE374">
        <v>0</v>
      </c>
      <c r="AF374">
        <v>3711.34</v>
      </c>
      <c r="AG374">
        <v>384.35</v>
      </c>
      <c r="AH374">
        <v>14.41</v>
      </c>
      <c r="AI374">
        <v>104.32</v>
      </c>
      <c r="AJ374">
        <v>288</v>
      </c>
      <c r="AK374">
        <v>0</v>
      </c>
      <c r="AL374">
        <v>0</v>
      </c>
      <c r="AM374">
        <v>0</v>
      </c>
      <c r="AN374">
        <v>0</v>
      </c>
      <c r="AO374">
        <v>2</v>
      </c>
      <c r="AP374">
        <v>9</v>
      </c>
      <c r="AQ374">
        <v>0</v>
      </c>
      <c r="AR374" s="6">
        <v>2918.26</v>
      </c>
      <c r="AS374">
        <v>3639.34</v>
      </c>
      <c r="AT374">
        <v>0</v>
      </c>
      <c r="AU374">
        <v>62736.25</v>
      </c>
      <c r="AV374">
        <v>55000</v>
      </c>
      <c r="AW374">
        <v>0</v>
      </c>
      <c r="AX374">
        <v>0</v>
      </c>
      <c r="AY374" s="6">
        <v>0</v>
      </c>
      <c r="AZ374">
        <v>0</v>
      </c>
      <c r="BA374">
        <v>0</v>
      </c>
      <c r="BB374" s="6">
        <v>7778.32</v>
      </c>
      <c r="BC374">
        <v>0</v>
      </c>
      <c r="BD374">
        <v>0</v>
      </c>
      <c r="BE374">
        <v>0</v>
      </c>
      <c r="BF374">
        <v>0</v>
      </c>
      <c r="BG374">
        <v>70.290000000000006</v>
      </c>
      <c r="BH374">
        <v>0</v>
      </c>
      <c r="BI374">
        <f t="shared" si="15"/>
        <v>70.290000000000006</v>
      </c>
      <c r="BJ374">
        <f t="shared" si="16"/>
        <v>3639.34</v>
      </c>
      <c r="BK374">
        <f>_xlfn.IFNA(VLOOKUP(A:A,'11月奖金'!A:Q,17,0),0)</f>
        <v>2820.23</v>
      </c>
      <c r="BL374">
        <f t="shared" si="17"/>
        <v>6459.57</v>
      </c>
    </row>
    <row r="375" spans="1:64" x14ac:dyDescent="0.2">
      <c r="A375">
        <v>9000590</v>
      </c>
      <c r="B375" t="s">
        <v>1140</v>
      </c>
      <c r="C375" t="s">
        <v>1141</v>
      </c>
      <c r="D375" t="s">
        <v>1142</v>
      </c>
      <c r="E375" t="s">
        <v>122</v>
      </c>
      <c r="F375" t="s">
        <v>105</v>
      </c>
      <c r="G375">
        <v>0</v>
      </c>
      <c r="H375">
        <v>0</v>
      </c>
      <c r="I375">
        <v>6.9</v>
      </c>
      <c r="J375">
        <v>0</v>
      </c>
      <c r="K375">
        <v>2484</v>
      </c>
      <c r="L375">
        <v>342.62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800</v>
      </c>
      <c r="U375">
        <v>100</v>
      </c>
      <c r="V375">
        <v>300</v>
      </c>
      <c r="W375">
        <v>33</v>
      </c>
      <c r="X375">
        <v>0</v>
      </c>
      <c r="Y375">
        <v>0</v>
      </c>
      <c r="Z375">
        <v>0</v>
      </c>
      <c r="AA375">
        <v>0</v>
      </c>
      <c r="AB375">
        <v>30</v>
      </c>
      <c r="AC375">
        <v>36</v>
      </c>
      <c r="AD375">
        <v>0</v>
      </c>
      <c r="AE375">
        <v>0</v>
      </c>
      <c r="AF375">
        <v>4125.62</v>
      </c>
      <c r="AG375">
        <v>382.65</v>
      </c>
      <c r="AH375">
        <v>14.35</v>
      </c>
      <c r="AI375">
        <v>104.32</v>
      </c>
      <c r="AJ375">
        <v>287</v>
      </c>
      <c r="AK375">
        <v>0</v>
      </c>
      <c r="AL375">
        <v>0</v>
      </c>
      <c r="AM375">
        <v>0</v>
      </c>
      <c r="AN375">
        <v>0</v>
      </c>
      <c r="AO375">
        <v>2</v>
      </c>
      <c r="AP375">
        <v>9</v>
      </c>
      <c r="AQ375">
        <v>0</v>
      </c>
      <c r="AR375" s="6">
        <v>3335.3</v>
      </c>
      <c r="AS375">
        <v>4053.62</v>
      </c>
      <c r="AT375">
        <v>0</v>
      </c>
      <c r="AU375">
        <v>66742.81</v>
      </c>
      <c r="AV375">
        <v>55000</v>
      </c>
      <c r="AW375">
        <v>0</v>
      </c>
      <c r="AX375">
        <v>0</v>
      </c>
      <c r="AY375" s="6">
        <v>0</v>
      </c>
      <c r="AZ375">
        <v>0</v>
      </c>
      <c r="BA375">
        <v>0</v>
      </c>
      <c r="BB375" s="6">
        <v>7766.28</v>
      </c>
      <c r="BC375">
        <v>3976.5299999999979</v>
      </c>
      <c r="BD375">
        <v>119.3</v>
      </c>
      <c r="BE375">
        <v>0</v>
      </c>
      <c r="BF375">
        <v>119.3</v>
      </c>
      <c r="BG375">
        <v>171.34</v>
      </c>
      <c r="BH375">
        <v>0</v>
      </c>
      <c r="BI375">
        <f t="shared" si="15"/>
        <v>171.34</v>
      </c>
      <c r="BJ375">
        <f t="shared" si="16"/>
        <v>4053.62</v>
      </c>
      <c r="BK375">
        <f>_xlfn.IFNA(VLOOKUP(A:A,'11月奖金'!A:Q,17,0),0)</f>
        <v>2475</v>
      </c>
      <c r="BL375">
        <f t="shared" si="17"/>
        <v>6528.62</v>
      </c>
    </row>
    <row r="376" spans="1:64" x14ac:dyDescent="0.2">
      <c r="A376">
        <v>9000591</v>
      </c>
      <c r="B376" t="s">
        <v>1143</v>
      </c>
      <c r="C376" t="s">
        <v>1144</v>
      </c>
      <c r="D376" t="s">
        <v>1145</v>
      </c>
      <c r="E376" t="s">
        <v>122</v>
      </c>
      <c r="F376" t="s">
        <v>105</v>
      </c>
      <c r="G376">
        <v>0</v>
      </c>
      <c r="H376">
        <v>0</v>
      </c>
      <c r="I376">
        <v>6.9</v>
      </c>
      <c r="J376">
        <v>0</v>
      </c>
      <c r="K376">
        <v>2484</v>
      </c>
      <c r="L376">
        <v>1027.8599999999999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800</v>
      </c>
      <c r="U376">
        <v>100</v>
      </c>
      <c r="V376">
        <v>300</v>
      </c>
      <c r="W376">
        <v>33</v>
      </c>
      <c r="X376">
        <v>0</v>
      </c>
      <c r="Y376">
        <v>0</v>
      </c>
      <c r="Z376">
        <v>0</v>
      </c>
      <c r="AA376">
        <v>0</v>
      </c>
      <c r="AB376">
        <v>30</v>
      </c>
      <c r="AC376">
        <v>36</v>
      </c>
      <c r="AD376">
        <v>0</v>
      </c>
      <c r="AE376">
        <v>0</v>
      </c>
      <c r="AF376">
        <v>4810.8599999999997</v>
      </c>
      <c r="AG376">
        <v>382.65</v>
      </c>
      <c r="AH376">
        <v>14.35</v>
      </c>
      <c r="AI376">
        <v>104.32</v>
      </c>
      <c r="AJ376">
        <v>287</v>
      </c>
      <c r="AK376">
        <v>0</v>
      </c>
      <c r="AL376">
        <v>0</v>
      </c>
      <c r="AM376">
        <v>0</v>
      </c>
      <c r="AN376">
        <v>0</v>
      </c>
      <c r="AO376">
        <v>2</v>
      </c>
      <c r="AP376">
        <v>9</v>
      </c>
      <c r="AQ376">
        <v>0</v>
      </c>
      <c r="AR376" s="6">
        <v>4020.54</v>
      </c>
      <c r="AS376">
        <v>4738.8599999999997</v>
      </c>
      <c r="AT376">
        <v>0</v>
      </c>
      <c r="AU376">
        <v>67580.149999999994</v>
      </c>
      <c r="AV376">
        <v>55000</v>
      </c>
      <c r="AW376">
        <v>0</v>
      </c>
      <c r="AX376">
        <v>0</v>
      </c>
      <c r="AY376" s="6">
        <v>0</v>
      </c>
      <c r="AZ376">
        <v>0</v>
      </c>
      <c r="BA376">
        <v>0</v>
      </c>
      <c r="BB376" s="6">
        <v>7766.28</v>
      </c>
      <c r="BC376">
        <v>4813.8699999999944</v>
      </c>
      <c r="BD376">
        <v>144.41999999999999</v>
      </c>
      <c r="BE376">
        <v>0</v>
      </c>
      <c r="BF376">
        <v>144.41999999999999</v>
      </c>
      <c r="BG376">
        <v>175.9</v>
      </c>
      <c r="BH376">
        <v>0</v>
      </c>
      <c r="BI376">
        <f t="shared" si="15"/>
        <v>175.9</v>
      </c>
      <c r="BJ376">
        <f t="shared" si="16"/>
        <v>4738.8599999999997</v>
      </c>
      <c r="BK376">
        <f>_xlfn.IFNA(VLOOKUP(A:A,'11月奖金'!A:Q,17,0),0)</f>
        <v>2475</v>
      </c>
      <c r="BL376">
        <f t="shared" si="17"/>
        <v>7213.86</v>
      </c>
    </row>
    <row r="377" spans="1:64" x14ac:dyDescent="0.2">
      <c r="A377">
        <v>9000592</v>
      </c>
      <c r="B377" t="s">
        <v>1146</v>
      </c>
      <c r="C377" t="s">
        <v>1147</v>
      </c>
      <c r="D377" t="s">
        <v>1148</v>
      </c>
      <c r="E377" t="s">
        <v>122</v>
      </c>
      <c r="F377" t="s">
        <v>105</v>
      </c>
      <c r="G377">
        <v>0</v>
      </c>
      <c r="H377">
        <v>0</v>
      </c>
      <c r="I377">
        <v>6.9</v>
      </c>
      <c r="J377">
        <v>0</v>
      </c>
      <c r="K377">
        <v>2484</v>
      </c>
      <c r="L377">
        <v>1027.8599999999999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800</v>
      </c>
      <c r="U377">
        <v>100</v>
      </c>
      <c r="V377">
        <v>300</v>
      </c>
      <c r="W377">
        <v>33</v>
      </c>
      <c r="X377">
        <v>0</v>
      </c>
      <c r="Y377">
        <v>0</v>
      </c>
      <c r="Z377">
        <v>0</v>
      </c>
      <c r="AA377">
        <v>0</v>
      </c>
      <c r="AB377">
        <v>30</v>
      </c>
      <c r="AC377">
        <v>24</v>
      </c>
      <c r="AD377">
        <v>0</v>
      </c>
      <c r="AE377">
        <v>0</v>
      </c>
      <c r="AF377">
        <v>4798.8599999999997</v>
      </c>
      <c r="AG377">
        <v>382.65</v>
      </c>
      <c r="AH377">
        <v>14.35</v>
      </c>
      <c r="AI377">
        <v>104.32</v>
      </c>
      <c r="AJ377">
        <v>287</v>
      </c>
      <c r="AK377">
        <v>0</v>
      </c>
      <c r="AL377">
        <v>0</v>
      </c>
      <c r="AM377">
        <v>0</v>
      </c>
      <c r="AN377">
        <v>0</v>
      </c>
      <c r="AO377">
        <v>2</v>
      </c>
      <c r="AP377">
        <v>9</v>
      </c>
      <c r="AQ377">
        <v>0</v>
      </c>
      <c r="AR377" s="6">
        <v>4008.54</v>
      </c>
      <c r="AS377">
        <v>4726.8599999999997</v>
      </c>
      <c r="AT377">
        <v>0</v>
      </c>
      <c r="AU377">
        <v>67492.05</v>
      </c>
      <c r="AV377">
        <v>55000</v>
      </c>
      <c r="AW377">
        <v>0</v>
      </c>
      <c r="AX377">
        <v>0</v>
      </c>
      <c r="AY377" s="6">
        <v>0</v>
      </c>
      <c r="AZ377">
        <v>0</v>
      </c>
      <c r="BA377">
        <v>0</v>
      </c>
      <c r="BB377" s="6">
        <v>7766.28</v>
      </c>
      <c r="BC377">
        <v>4725.7700000000032</v>
      </c>
      <c r="BD377">
        <v>141.77000000000001</v>
      </c>
      <c r="BE377">
        <v>0</v>
      </c>
      <c r="BF377">
        <v>141.77000000000001</v>
      </c>
      <c r="BG377">
        <v>173.62</v>
      </c>
      <c r="BH377">
        <v>0</v>
      </c>
      <c r="BI377">
        <f t="shared" si="15"/>
        <v>173.62</v>
      </c>
      <c r="BJ377">
        <f t="shared" si="16"/>
        <v>4726.8599999999997</v>
      </c>
      <c r="BK377">
        <f>_xlfn.IFNA(VLOOKUP(A:A,'11月奖金'!A:Q,17,0),0)</f>
        <v>2475</v>
      </c>
      <c r="BL377">
        <f t="shared" si="17"/>
        <v>7201.86</v>
      </c>
    </row>
    <row r="378" spans="1:64" x14ac:dyDescent="0.2">
      <c r="A378">
        <v>9000593</v>
      </c>
      <c r="B378" t="s">
        <v>1149</v>
      </c>
      <c r="C378" t="s">
        <v>1150</v>
      </c>
      <c r="D378" t="s">
        <v>1151</v>
      </c>
      <c r="E378" t="s">
        <v>122</v>
      </c>
      <c r="F378" t="s">
        <v>105</v>
      </c>
      <c r="G378">
        <v>0</v>
      </c>
      <c r="H378">
        <v>0</v>
      </c>
      <c r="I378">
        <v>6.9</v>
      </c>
      <c r="J378">
        <v>0</v>
      </c>
      <c r="K378">
        <v>2484</v>
      </c>
      <c r="L378">
        <v>685.24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800</v>
      </c>
      <c r="U378">
        <v>100</v>
      </c>
      <c r="V378">
        <v>300</v>
      </c>
      <c r="W378">
        <v>33</v>
      </c>
      <c r="X378">
        <v>0</v>
      </c>
      <c r="Y378">
        <v>0</v>
      </c>
      <c r="Z378">
        <v>0</v>
      </c>
      <c r="AA378">
        <v>0</v>
      </c>
      <c r="AB378">
        <v>30</v>
      </c>
      <c r="AC378">
        <v>24</v>
      </c>
      <c r="AD378">
        <v>0</v>
      </c>
      <c r="AE378">
        <v>0</v>
      </c>
      <c r="AF378">
        <v>4456.24</v>
      </c>
      <c r="AG378">
        <v>382.65</v>
      </c>
      <c r="AH378">
        <v>14.35</v>
      </c>
      <c r="AI378">
        <v>104.32</v>
      </c>
      <c r="AJ378">
        <v>287</v>
      </c>
      <c r="AK378">
        <v>0</v>
      </c>
      <c r="AL378">
        <v>0</v>
      </c>
      <c r="AM378">
        <v>0</v>
      </c>
      <c r="AN378">
        <v>0</v>
      </c>
      <c r="AO378">
        <v>2</v>
      </c>
      <c r="AP378">
        <v>9</v>
      </c>
      <c r="AQ378">
        <v>0</v>
      </c>
      <c r="AR378" s="6">
        <v>3665.92</v>
      </c>
      <c r="AS378">
        <v>4384.24</v>
      </c>
      <c r="AT378">
        <v>0</v>
      </c>
      <c r="AU378">
        <v>67379.28</v>
      </c>
      <c r="AV378">
        <v>55000</v>
      </c>
      <c r="AW378">
        <v>0</v>
      </c>
      <c r="AX378">
        <v>0</v>
      </c>
      <c r="AY378" s="6">
        <v>0</v>
      </c>
      <c r="AZ378">
        <v>11000</v>
      </c>
      <c r="BA378">
        <v>0</v>
      </c>
      <c r="BB378" s="6">
        <v>7766.28</v>
      </c>
      <c r="BC378">
        <v>0</v>
      </c>
      <c r="BD378">
        <v>0</v>
      </c>
      <c r="BE378">
        <v>0</v>
      </c>
      <c r="BF378">
        <v>0</v>
      </c>
      <c r="BG378">
        <v>24.71</v>
      </c>
      <c r="BH378">
        <v>0</v>
      </c>
      <c r="BI378">
        <f t="shared" si="15"/>
        <v>24.71</v>
      </c>
      <c r="BJ378">
        <f t="shared" si="16"/>
        <v>4384.24</v>
      </c>
      <c r="BK378">
        <f>_xlfn.IFNA(VLOOKUP(A:A,'11月奖金'!A:Q,17,0),0)</f>
        <v>2475</v>
      </c>
      <c r="BL378">
        <f t="shared" si="17"/>
        <v>6859.24</v>
      </c>
    </row>
    <row r="379" spans="1:64" x14ac:dyDescent="0.2">
      <c r="A379">
        <v>9000594</v>
      </c>
      <c r="B379" t="s">
        <v>1152</v>
      </c>
      <c r="C379" t="s">
        <v>1153</v>
      </c>
      <c r="D379" t="s">
        <v>1154</v>
      </c>
      <c r="E379" t="s">
        <v>122</v>
      </c>
      <c r="F379" t="s">
        <v>105</v>
      </c>
      <c r="G379">
        <v>0</v>
      </c>
      <c r="H379">
        <v>0</v>
      </c>
      <c r="I379">
        <v>6.1</v>
      </c>
      <c r="J379">
        <v>0</v>
      </c>
      <c r="K379">
        <v>2196</v>
      </c>
      <c r="L379">
        <v>302.89999999999998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800</v>
      </c>
      <c r="U379">
        <v>100</v>
      </c>
      <c r="V379">
        <v>300</v>
      </c>
      <c r="W379">
        <v>33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3731.9</v>
      </c>
      <c r="AG379">
        <v>378.39</v>
      </c>
      <c r="AH379">
        <v>14.19</v>
      </c>
      <c r="AI379">
        <v>104.32</v>
      </c>
      <c r="AJ379">
        <v>284</v>
      </c>
      <c r="AK379">
        <v>0</v>
      </c>
      <c r="AL379">
        <v>0</v>
      </c>
      <c r="AM379">
        <v>0</v>
      </c>
      <c r="AN379">
        <v>0</v>
      </c>
      <c r="AO379">
        <v>2</v>
      </c>
      <c r="AP379">
        <v>9</v>
      </c>
      <c r="AQ379">
        <v>0</v>
      </c>
      <c r="AR379" s="6">
        <v>2949</v>
      </c>
      <c r="AS379">
        <v>3659.9</v>
      </c>
      <c r="AT379">
        <v>0</v>
      </c>
      <c r="AU379">
        <v>63089.97</v>
      </c>
      <c r="AV379">
        <v>55000</v>
      </c>
      <c r="AW379">
        <v>0</v>
      </c>
      <c r="AX379">
        <v>0</v>
      </c>
      <c r="AY379" s="6">
        <v>0</v>
      </c>
      <c r="AZ379">
        <v>0</v>
      </c>
      <c r="BA379">
        <v>0</v>
      </c>
      <c r="BB379" s="6">
        <v>7733.5999999999995</v>
      </c>
      <c r="BC379">
        <v>356.37000000000171</v>
      </c>
      <c r="BD379">
        <v>10.69</v>
      </c>
      <c r="BE379">
        <v>0</v>
      </c>
      <c r="BF379">
        <v>10.69</v>
      </c>
      <c r="BG379">
        <v>82.44</v>
      </c>
      <c r="BH379">
        <v>0</v>
      </c>
      <c r="BI379">
        <f t="shared" si="15"/>
        <v>82.44</v>
      </c>
      <c r="BJ379">
        <f t="shared" si="16"/>
        <v>3659.9</v>
      </c>
      <c r="BK379">
        <f>_xlfn.IFNA(VLOOKUP(A:A,'11月奖金'!A:Q,17,0),0)</f>
        <v>2525</v>
      </c>
      <c r="BL379">
        <f t="shared" si="17"/>
        <v>6184.9</v>
      </c>
    </row>
    <row r="380" spans="1:64" x14ac:dyDescent="0.2">
      <c r="A380">
        <v>9000595</v>
      </c>
      <c r="B380" t="s">
        <v>1155</v>
      </c>
      <c r="C380" t="s">
        <v>1156</v>
      </c>
      <c r="D380" t="s">
        <v>1157</v>
      </c>
      <c r="E380" t="s">
        <v>122</v>
      </c>
      <c r="F380" t="s">
        <v>105</v>
      </c>
      <c r="G380">
        <v>0</v>
      </c>
      <c r="H380">
        <v>0</v>
      </c>
      <c r="I380">
        <v>6.1</v>
      </c>
      <c r="J380">
        <v>0</v>
      </c>
      <c r="K380">
        <v>2196</v>
      </c>
      <c r="L380">
        <v>302.89999999999998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800</v>
      </c>
      <c r="U380">
        <v>100</v>
      </c>
      <c r="V380">
        <v>300</v>
      </c>
      <c r="W380">
        <v>33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3731.9</v>
      </c>
      <c r="AG380">
        <v>378.39</v>
      </c>
      <c r="AH380">
        <v>14.19</v>
      </c>
      <c r="AI380">
        <v>104.32</v>
      </c>
      <c r="AJ380">
        <v>284</v>
      </c>
      <c r="AK380">
        <v>0</v>
      </c>
      <c r="AL380">
        <v>0</v>
      </c>
      <c r="AM380">
        <v>0</v>
      </c>
      <c r="AN380">
        <v>0</v>
      </c>
      <c r="AO380">
        <v>2</v>
      </c>
      <c r="AP380">
        <v>9</v>
      </c>
      <c r="AQ380">
        <v>0</v>
      </c>
      <c r="AR380" s="6">
        <v>2949</v>
      </c>
      <c r="AS380">
        <v>3659.9</v>
      </c>
      <c r="AT380">
        <v>0</v>
      </c>
      <c r="AU380">
        <v>63096.74</v>
      </c>
      <c r="AV380">
        <v>55000</v>
      </c>
      <c r="AW380">
        <v>0</v>
      </c>
      <c r="AX380">
        <v>11000</v>
      </c>
      <c r="AY380" s="6">
        <v>0</v>
      </c>
      <c r="AZ380">
        <v>0</v>
      </c>
      <c r="BA380">
        <v>0</v>
      </c>
      <c r="BB380" s="6">
        <v>7733.5999999999995</v>
      </c>
      <c r="BC380">
        <v>0</v>
      </c>
      <c r="BD380">
        <v>0</v>
      </c>
      <c r="BE380">
        <v>0</v>
      </c>
      <c r="BF380">
        <v>0</v>
      </c>
      <c r="BG380">
        <v>36.049999999999997</v>
      </c>
      <c r="BH380">
        <v>0</v>
      </c>
      <c r="BI380">
        <f t="shared" si="15"/>
        <v>36.049999999999997</v>
      </c>
      <c r="BJ380">
        <f t="shared" si="16"/>
        <v>3659.9</v>
      </c>
      <c r="BK380">
        <f>_xlfn.IFNA(VLOOKUP(A:A,'11月奖金'!A:Q,17,0),0)</f>
        <v>2675</v>
      </c>
      <c r="BL380">
        <f t="shared" si="17"/>
        <v>6334.9</v>
      </c>
    </row>
    <row r="381" spans="1:64" x14ac:dyDescent="0.2">
      <c r="A381">
        <v>9000596</v>
      </c>
      <c r="B381" t="s">
        <v>1158</v>
      </c>
      <c r="C381" t="s">
        <v>1159</v>
      </c>
      <c r="D381" t="s">
        <v>1160</v>
      </c>
      <c r="E381" t="s">
        <v>278</v>
      </c>
      <c r="F381" t="s">
        <v>105</v>
      </c>
      <c r="G381">
        <v>0</v>
      </c>
      <c r="H381">
        <v>0</v>
      </c>
      <c r="I381">
        <v>4.0999999999999996</v>
      </c>
      <c r="J381">
        <v>0</v>
      </c>
      <c r="K381">
        <v>1476</v>
      </c>
      <c r="L381">
        <v>203.59</v>
      </c>
      <c r="M381">
        <v>0</v>
      </c>
      <c r="N381">
        <v>0</v>
      </c>
      <c r="O381">
        <v>700</v>
      </c>
      <c r="P381">
        <v>0</v>
      </c>
      <c r="Q381">
        <v>0</v>
      </c>
      <c r="R381">
        <v>7</v>
      </c>
      <c r="S381">
        <v>0</v>
      </c>
      <c r="T381">
        <v>800</v>
      </c>
      <c r="U381">
        <v>100</v>
      </c>
      <c r="V381">
        <v>300</v>
      </c>
      <c r="W381">
        <v>33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3619.59</v>
      </c>
      <c r="AG381">
        <v>525.24</v>
      </c>
      <c r="AH381">
        <v>19.7</v>
      </c>
      <c r="AI381">
        <v>131.31</v>
      </c>
      <c r="AJ381">
        <v>394</v>
      </c>
      <c r="AK381">
        <v>0</v>
      </c>
      <c r="AL381">
        <v>0</v>
      </c>
      <c r="AM381">
        <v>0</v>
      </c>
      <c r="AN381">
        <v>0</v>
      </c>
      <c r="AO381">
        <v>2</v>
      </c>
      <c r="AP381">
        <v>9</v>
      </c>
      <c r="AQ381">
        <v>0</v>
      </c>
      <c r="AR381" s="6">
        <v>2547.34</v>
      </c>
      <c r="AS381">
        <v>3577.59</v>
      </c>
      <c r="AT381">
        <v>30</v>
      </c>
      <c r="AU381">
        <v>77489.899999999994</v>
      </c>
      <c r="AV381">
        <v>55000</v>
      </c>
      <c r="AW381">
        <v>0</v>
      </c>
      <c r="AX381">
        <v>11000</v>
      </c>
      <c r="AY381" s="6">
        <v>0</v>
      </c>
      <c r="AZ381">
        <v>0</v>
      </c>
      <c r="BA381">
        <v>0</v>
      </c>
      <c r="BB381" s="6">
        <v>9811.0499999999993</v>
      </c>
      <c r="BC381">
        <v>1678.8499999999949</v>
      </c>
      <c r="BD381">
        <v>50.37</v>
      </c>
      <c r="BE381">
        <v>0</v>
      </c>
      <c r="BF381">
        <v>50.37</v>
      </c>
      <c r="BG381">
        <v>155.15</v>
      </c>
      <c r="BH381">
        <v>0</v>
      </c>
      <c r="BI381">
        <f t="shared" si="15"/>
        <v>155.15</v>
      </c>
      <c r="BJ381">
        <f t="shared" si="16"/>
        <v>3577.59</v>
      </c>
      <c r="BK381">
        <f>_xlfn.IFNA(VLOOKUP(A:A,'11月奖金'!A:Q,17,0),0)</f>
        <v>3537.66</v>
      </c>
      <c r="BL381">
        <f t="shared" si="17"/>
        <v>7115.25</v>
      </c>
    </row>
    <row r="382" spans="1:64" x14ac:dyDescent="0.2">
      <c r="A382">
        <v>9000597</v>
      </c>
      <c r="B382" t="s">
        <v>1161</v>
      </c>
      <c r="C382" t="s">
        <v>1162</v>
      </c>
      <c r="D382" t="s">
        <v>1163</v>
      </c>
      <c r="E382" t="s">
        <v>278</v>
      </c>
      <c r="F382" t="s">
        <v>105</v>
      </c>
      <c r="G382">
        <v>0</v>
      </c>
      <c r="H382">
        <v>0</v>
      </c>
      <c r="I382">
        <v>6.1</v>
      </c>
      <c r="J382">
        <v>0</v>
      </c>
      <c r="K382">
        <v>2196</v>
      </c>
      <c r="L382">
        <v>302.89999999999998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800</v>
      </c>
      <c r="U382">
        <v>100</v>
      </c>
      <c r="V382">
        <v>300</v>
      </c>
      <c r="W382">
        <v>33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3731.9</v>
      </c>
      <c r="AG382">
        <v>387.61</v>
      </c>
      <c r="AH382">
        <v>14.54</v>
      </c>
      <c r="AI382">
        <v>104.32</v>
      </c>
      <c r="AJ382">
        <v>291</v>
      </c>
      <c r="AK382">
        <v>0</v>
      </c>
      <c r="AL382">
        <v>0</v>
      </c>
      <c r="AM382">
        <v>0</v>
      </c>
      <c r="AN382">
        <v>0</v>
      </c>
      <c r="AO382">
        <v>2</v>
      </c>
      <c r="AP382">
        <v>9</v>
      </c>
      <c r="AQ382">
        <v>0</v>
      </c>
      <c r="AR382" s="6">
        <v>2932.43</v>
      </c>
      <c r="AS382">
        <v>3659.9</v>
      </c>
      <c r="AT382">
        <v>0</v>
      </c>
      <c r="AU382">
        <v>66981.759999999995</v>
      </c>
      <c r="AV382">
        <v>55000</v>
      </c>
      <c r="AW382">
        <v>0</v>
      </c>
      <c r="AX382">
        <v>0</v>
      </c>
      <c r="AY382" s="6">
        <v>0</v>
      </c>
      <c r="AZ382">
        <v>0</v>
      </c>
      <c r="BA382">
        <v>0</v>
      </c>
      <c r="BB382" s="6">
        <v>7806.8799999999992</v>
      </c>
      <c r="BC382">
        <v>4174.8799999999956</v>
      </c>
      <c r="BD382">
        <v>125.25</v>
      </c>
      <c r="BE382">
        <v>0</v>
      </c>
      <c r="BF382">
        <v>125.25</v>
      </c>
      <c r="BG382">
        <v>189.37</v>
      </c>
      <c r="BH382">
        <v>0</v>
      </c>
      <c r="BI382">
        <f t="shared" si="15"/>
        <v>189.37</v>
      </c>
      <c r="BJ382">
        <f t="shared" si="16"/>
        <v>3659.9</v>
      </c>
      <c r="BK382">
        <f>_xlfn.IFNA(VLOOKUP(A:A,'11月奖金'!A:Q,17,0),0)</f>
        <v>2823.06</v>
      </c>
      <c r="BL382">
        <f t="shared" si="17"/>
        <v>6482.96</v>
      </c>
    </row>
    <row r="383" spans="1:64" x14ac:dyDescent="0.2">
      <c r="A383">
        <v>9000598</v>
      </c>
      <c r="B383" t="s">
        <v>1164</v>
      </c>
      <c r="C383" t="s">
        <v>1165</v>
      </c>
      <c r="D383" t="s">
        <v>1166</v>
      </c>
      <c r="E383" t="s">
        <v>278</v>
      </c>
      <c r="F383" t="s">
        <v>105</v>
      </c>
      <c r="G383">
        <v>0</v>
      </c>
      <c r="H383">
        <v>0</v>
      </c>
      <c r="I383">
        <v>6.5</v>
      </c>
      <c r="J383">
        <v>0</v>
      </c>
      <c r="K383">
        <v>2340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800</v>
      </c>
      <c r="U383">
        <v>100</v>
      </c>
      <c r="V383">
        <v>300</v>
      </c>
      <c r="W383">
        <v>33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3573</v>
      </c>
      <c r="AG383">
        <v>386.89</v>
      </c>
      <c r="AH383">
        <v>14.51</v>
      </c>
      <c r="AI383">
        <v>104.32</v>
      </c>
      <c r="AJ383">
        <v>290</v>
      </c>
      <c r="AK383">
        <v>0</v>
      </c>
      <c r="AL383">
        <v>0</v>
      </c>
      <c r="AM383">
        <v>0</v>
      </c>
      <c r="AN383">
        <v>0</v>
      </c>
      <c r="AO383">
        <v>2</v>
      </c>
      <c r="AP383">
        <v>9</v>
      </c>
      <c r="AQ383">
        <v>0</v>
      </c>
      <c r="AR383" s="6">
        <v>2775.28</v>
      </c>
      <c r="AS383">
        <v>3501</v>
      </c>
      <c r="AT383">
        <v>0</v>
      </c>
      <c r="AU383">
        <v>66405.03</v>
      </c>
      <c r="AV383">
        <v>55000</v>
      </c>
      <c r="AW383">
        <v>0</v>
      </c>
      <c r="AX383">
        <v>0</v>
      </c>
      <c r="AY383" s="6">
        <v>0</v>
      </c>
      <c r="AZ383">
        <v>0</v>
      </c>
      <c r="BA383">
        <v>0</v>
      </c>
      <c r="BB383" s="6">
        <v>7798.88</v>
      </c>
      <c r="BC383">
        <v>3606.1499999999992</v>
      </c>
      <c r="BD383">
        <v>108.18</v>
      </c>
      <c r="BE383">
        <v>0</v>
      </c>
      <c r="BF383">
        <v>108.18</v>
      </c>
      <c r="BG383">
        <v>177.03</v>
      </c>
      <c r="BH383">
        <v>0</v>
      </c>
      <c r="BI383">
        <f t="shared" si="15"/>
        <v>177.03</v>
      </c>
      <c r="BJ383">
        <f t="shared" si="16"/>
        <v>3501</v>
      </c>
      <c r="BK383">
        <f>_xlfn.IFNA(VLOOKUP(A:A,'11月奖金'!A:Q,17,0),0)</f>
        <v>2693.48</v>
      </c>
      <c r="BL383">
        <f t="shared" si="17"/>
        <v>6194.48</v>
      </c>
    </row>
    <row r="384" spans="1:64" x14ac:dyDescent="0.2">
      <c r="A384">
        <v>9000599</v>
      </c>
      <c r="B384" t="s">
        <v>1167</v>
      </c>
      <c r="C384" t="s">
        <v>1168</v>
      </c>
      <c r="D384" t="s">
        <v>1169</v>
      </c>
      <c r="E384" t="s">
        <v>278</v>
      </c>
      <c r="F384" t="s">
        <v>105</v>
      </c>
      <c r="G384">
        <v>0</v>
      </c>
      <c r="H384">
        <v>0</v>
      </c>
      <c r="I384">
        <v>6.5</v>
      </c>
      <c r="J384">
        <v>0</v>
      </c>
      <c r="K384">
        <v>2340</v>
      </c>
      <c r="L384">
        <v>645.52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800</v>
      </c>
      <c r="U384">
        <v>100</v>
      </c>
      <c r="V384">
        <v>300</v>
      </c>
      <c r="W384">
        <v>33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4218.5200000000004</v>
      </c>
      <c r="AG384">
        <v>386.89</v>
      </c>
      <c r="AH384">
        <v>14.51</v>
      </c>
      <c r="AI384">
        <v>104.32</v>
      </c>
      <c r="AJ384">
        <v>290</v>
      </c>
      <c r="AK384">
        <v>0</v>
      </c>
      <c r="AL384">
        <v>0</v>
      </c>
      <c r="AM384">
        <v>0</v>
      </c>
      <c r="AN384">
        <v>0</v>
      </c>
      <c r="AO384">
        <v>2</v>
      </c>
      <c r="AP384">
        <v>9</v>
      </c>
      <c r="AQ384">
        <v>0</v>
      </c>
      <c r="AR384" s="6">
        <v>3420.8</v>
      </c>
      <c r="AS384">
        <v>4146.5200000000004</v>
      </c>
      <c r="AT384">
        <v>0</v>
      </c>
      <c r="AU384">
        <v>69535.63</v>
      </c>
      <c r="AV384">
        <v>55000</v>
      </c>
      <c r="AW384">
        <v>0</v>
      </c>
      <c r="AX384">
        <v>0</v>
      </c>
      <c r="AY384" s="6">
        <v>0</v>
      </c>
      <c r="AZ384">
        <v>0</v>
      </c>
      <c r="BA384">
        <v>0</v>
      </c>
      <c r="BB384" s="6">
        <v>7798.88</v>
      </c>
      <c r="BC384">
        <v>6736.7500000000045</v>
      </c>
      <c r="BD384">
        <v>202.1</v>
      </c>
      <c r="BE384">
        <v>0</v>
      </c>
      <c r="BF384">
        <v>202.1</v>
      </c>
      <c r="BG384">
        <v>251.58</v>
      </c>
      <c r="BH384">
        <v>0</v>
      </c>
      <c r="BI384">
        <f t="shared" si="15"/>
        <v>251.58</v>
      </c>
      <c r="BJ384">
        <f t="shared" si="16"/>
        <v>4146.5200000000004</v>
      </c>
      <c r="BK384">
        <f>_xlfn.IFNA(VLOOKUP(A:A,'11月奖金'!A:Q,17,0),0)</f>
        <v>2693.48</v>
      </c>
      <c r="BL384">
        <f t="shared" si="17"/>
        <v>6840</v>
      </c>
    </row>
    <row r="385" spans="1:64" x14ac:dyDescent="0.2">
      <c r="A385">
        <v>9000600</v>
      </c>
      <c r="B385" t="s">
        <v>1170</v>
      </c>
      <c r="C385" t="s">
        <v>1171</v>
      </c>
      <c r="D385" t="s">
        <v>1172</v>
      </c>
      <c r="E385" t="s">
        <v>116</v>
      </c>
      <c r="F385" t="s">
        <v>105</v>
      </c>
      <c r="G385">
        <v>0</v>
      </c>
      <c r="H385">
        <v>0</v>
      </c>
      <c r="I385">
        <v>4.0999999999999996</v>
      </c>
      <c r="J385">
        <v>0</v>
      </c>
      <c r="K385">
        <v>1476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800</v>
      </c>
      <c r="U385">
        <v>100</v>
      </c>
      <c r="V385">
        <v>300</v>
      </c>
      <c r="W385">
        <v>33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2709</v>
      </c>
      <c r="AG385">
        <v>381.1</v>
      </c>
      <c r="AH385">
        <v>14.29</v>
      </c>
      <c r="AI385">
        <v>104.32</v>
      </c>
      <c r="AJ385">
        <v>286</v>
      </c>
      <c r="AK385">
        <v>0</v>
      </c>
      <c r="AL385">
        <v>0</v>
      </c>
      <c r="AM385">
        <v>0</v>
      </c>
      <c r="AN385">
        <v>0</v>
      </c>
      <c r="AO385">
        <v>2</v>
      </c>
      <c r="AP385">
        <v>9</v>
      </c>
      <c r="AQ385">
        <v>0</v>
      </c>
      <c r="AR385" s="6">
        <v>1921.29</v>
      </c>
      <c r="AS385">
        <v>2637</v>
      </c>
      <c r="AT385">
        <v>0</v>
      </c>
      <c r="AU385">
        <v>56620.959999999999</v>
      </c>
      <c r="AV385">
        <v>55000</v>
      </c>
      <c r="AW385">
        <v>0</v>
      </c>
      <c r="AX385">
        <v>0</v>
      </c>
      <c r="AY385" s="6">
        <v>0</v>
      </c>
      <c r="AZ385">
        <v>0</v>
      </c>
      <c r="BA385">
        <v>0</v>
      </c>
      <c r="BB385" s="6">
        <v>7754.84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f t="shared" si="15"/>
        <v>0</v>
      </c>
      <c r="BJ385">
        <f t="shared" si="16"/>
        <v>2637</v>
      </c>
      <c r="BK385">
        <f>_xlfn.IFNA(VLOOKUP(A:A,'11月奖金'!A:Q,17,0),0)</f>
        <v>6299.43</v>
      </c>
      <c r="BL385">
        <f t="shared" si="17"/>
        <v>8936.43</v>
      </c>
    </row>
    <row r="386" spans="1:64" x14ac:dyDescent="0.2">
      <c r="A386">
        <v>9000601</v>
      </c>
      <c r="B386" t="s">
        <v>1173</v>
      </c>
      <c r="C386" t="s">
        <v>1174</v>
      </c>
      <c r="D386" t="s">
        <v>1175</v>
      </c>
      <c r="E386" t="s">
        <v>116</v>
      </c>
      <c r="F386" t="s">
        <v>105</v>
      </c>
      <c r="G386">
        <v>0</v>
      </c>
      <c r="H386">
        <v>0</v>
      </c>
      <c r="I386">
        <v>4.0999999999999996</v>
      </c>
      <c r="J386">
        <v>0</v>
      </c>
      <c r="K386">
        <v>1476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800</v>
      </c>
      <c r="U386">
        <v>100</v>
      </c>
      <c r="V386">
        <v>300</v>
      </c>
      <c r="W386">
        <v>33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2709</v>
      </c>
      <c r="AG386">
        <v>381.1</v>
      </c>
      <c r="AH386">
        <v>14.29</v>
      </c>
      <c r="AI386">
        <v>104.32</v>
      </c>
      <c r="AJ386">
        <v>286</v>
      </c>
      <c r="AK386">
        <v>0</v>
      </c>
      <c r="AL386">
        <v>0</v>
      </c>
      <c r="AM386">
        <v>0</v>
      </c>
      <c r="AN386">
        <v>0</v>
      </c>
      <c r="AO386">
        <v>2</v>
      </c>
      <c r="AP386">
        <v>9</v>
      </c>
      <c r="AQ386">
        <v>0</v>
      </c>
      <c r="AR386" s="6">
        <v>1921.29</v>
      </c>
      <c r="AS386">
        <v>2637</v>
      </c>
      <c r="AT386">
        <v>0</v>
      </c>
      <c r="AU386">
        <v>57800.92</v>
      </c>
      <c r="AV386">
        <v>55000</v>
      </c>
      <c r="AW386">
        <v>0</v>
      </c>
      <c r="AX386">
        <v>0</v>
      </c>
      <c r="AY386" s="6">
        <v>0</v>
      </c>
      <c r="AZ386">
        <v>0</v>
      </c>
      <c r="BA386">
        <v>0</v>
      </c>
      <c r="BB386" s="6">
        <v>7754.84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f t="shared" si="15"/>
        <v>0</v>
      </c>
      <c r="BJ386">
        <f t="shared" si="16"/>
        <v>2637</v>
      </c>
      <c r="BK386">
        <f>_xlfn.IFNA(VLOOKUP(A:A,'11月奖金'!A:Q,17,0),0)</f>
        <v>6299.43</v>
      </c>
      <c r="BL386">
        <f t="shared" si="17"/>
        <v>8936.43</v>
      </c>
    </row>
    <row r="387" spans="1:64" x14ac:dyDescent="0.2">
      <c r="A387">
        <v>9000602</v>
      </c>
      <c r="B387" t="s">
        <v>1176</v>
      </c>
      <c r="C387" t="s">
        <v>1177</v>
      </c>
      <c r="D387" t="s">
        <v>1178</v>
      </c>
      <c r="E387" t="s">
        <v>116</v>
      </c>
      <c r="F387" t="s">
        <v>105</v>
      </c>
      <c r="G387">
        <v>0</v>
      </c>
      <c r="H387">
        <v>0</v>
      </c>
      <c r="I387">
        <v>4.0999999999999996</v>
      </c>
      <c r="J387">
        <v>0</v>
      </c>
      <c r="K387">
        <v>1476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800</v>
      </c>
      <c r="U387">
        <v>100</v>
      </c>
      <c r="V387">
        <v>300</v>
      </c>
      <c r="W387">
        <v>33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2709</v>
      </c>
      <c r="AG387">
        <v>381.1</v>
      </c>
      <c r="AH387">
        <v>14.29</v>
      </c>
      <c r="AI387">
        <v>104.32</v>
      </c>
      <c r="AJ387">
        <v>286</v>
      </c>
      <c r="AK387">
        <v>0</v>
      </c>
      <c r="AL387">
        <v>0</v>
      </c>
      <c r="AM387">
        <v>0</v>
      </c>
      <c r="AN387">
        <v>0</v>
      </c>
      <c r="AO387">
        <v>2</v>
      </c>
      <c r="AP387">
        <v>9</v>
      </c>
      <c r="AQ387">
        <v>0</v>
      </c>
      <c r="AR387" s="6">
        <v>1921.29</v>
      </c>
      <c r="AS387">
        <v>2637</v>
      </c>
      <c r="AT387">
        <v>0</v>
      </c>
      <c r="AU387">
        <v>57800.92</v>
      </c>
      <c r="AV387">
        <v>55000</v>
      </c>
      <c r="AW387">
        <v>0</v>
      </c>
      <c r="AX387">
        <v>0</v>
      </c>
      <c r="AY387" s="6">
        <v>0</v>
      </c>
      <c r="AZ387">
        <v>0</v>
      </c>
      <c r="BA387">
        <v>0</v>
      </c>
      <c r="BB387" s="6">
        <v>7754.84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f t="shared" si="15"/>
        <v>0</v>
      </c>
      <c r="BJ387">
        <f t="shared" si="16"/>
        <v>2637</v>
      </c>
      <c r="BK387">
        <f>_xlfn.IFNA(VLOOKUP(A:A,'11月奖金'!A:Q,17,0),0)</f>
        <v>2799.43</v>
      </c>
      <c r="BL387">
        <f t="shared" si="17"/>
        <v>5436.43</v>
      </c>
    </row>
    <row r="388" spans="1:64" x14ac:dyDescent="0.2">
      <c r="A388">
        <v>9000603</v>
      </c>
      <c r="B388" t="s">
        <v>1179</v>
      </c>
      <c r="C388" t="s">
        <v>1180</v>
      </c>
      <c r="D388" t="s">
        <v>1181</v>
      </c>
      <c r="E388" t="s">
        <v>363</v>
      </c>
      <c r="F388" t="s">
        <v>105</v>
      </c>
      <c r="G388">
        <v>0</v>
      </c>
      <c r="H388">
        <v>0</v>
      </c>
      <c r="I388">
        <v>4.0999999999999996</v>
      </c>
      <c r="J388">
        <v>0</v>
      </c>
      <c r="K388">
        <v>1476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800</v>
      </c>
      <c r="U388">
        <v>100</v>
      </c>
      <c r="V388">
        <v>300</v>
      </c>
      <c r="W388">
        <v>33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2709</v>
      </c>
      <c r="AG388">
        <v>381.1</v>
      </c>
      <c r="AH388">
        <v>14.29</v>
      </c>
      <c r="AI388">
        <v>104.32</v>
      </c>
      <c r="AJ388">
        <v>286</v>
      </c>
      <c r="AK388">
        <v>0</v>
      </c>
      <c r="AL388">
        <v>0</v>
      </c>
      <c r="AM388">
        <v>0</v>
      </c>
      <c r="AN388">
        <v>0</v>
      </c>
      <c r="AO388">
        <v>2</v>
      </c>
      <c r="AP388">
        <v>9</v>
      </c>
      <c r="AQ388">
        <v>0</v>
      </c>
      <c r="AR388" s="6">
        <v>1921.29</v>
      </c>
      <c r="AS388">
        <v>2637</v>
      </c>
      <c r="AT388">
        <v>0</v>
      </c>
      <c r="AU388">
        <v>65827.17</v>
      </c>
      <c r="AV388">
        <v>55000</v>
      </c>
      <c r="AW388">
        <v>0</v>
      </c>
      <c r="AX388">
        <v>0</v>
      </c>
      <c r="AY388" s="6">
        <v>0</v>
      </c>
      <c r="AZ388">
        <v>0</v>
      </c>
      <c r="BA388">
        <v>0</v>
      </c>
      <c r="BB388" s="6">
        <v>7754.84</v>
      </c>
      <c r="BC388">
        <v>3072.3299999999981</v>
      </c>
      <c r="BD388">
        <v>92.17</v>
      </c>
      <c r="BE388">
        <v>0</v>
      </c>
      <c r="BF388">
        <v>92.17</v>
      </c>
      <c r="BG388">
        <v>198.48</v>
      </c>
      <c r="BH388">
        <v>0</v>
      </c>
      <c r="BI388">
        <f t="shared" ref="BI388:BI451" si="18">BH388+BG388</f>
        <v>198.48</v>
      </c>
      <c r="BJ388">
        <f t="shared" ref="BJ388:BJ451" si="19">AF388-0.7*U388-AO388+AT388</f>
        <v>2637</v>
      </c>
      <c r="BK388">
        <f>_xlfn.IFNA(VLOOKUP(A:A,'11月奖金'!A:Q,17,0),0)</f>
        <v>3000.7199999999571</v>
      </c>
      <c r="BL388">
        <f t="shared" ref="BL388:BL451" si="20">BJ388+BK388</f>
        <v>5637.7199999999575</v>
      </c>
    </row>
    <row r="389" spans="1:64" x14ac:dyDescent="0.2">
      <c r="A389">
        <v>9000604</v>
      </c>
      <c r="B389" t="s">
        <v>1182</v>
      </c>
      <c r="C389" t="s">
        <v>1183</v>
      </c>
      <c r="D389" t="s">
        <v>1184</v>
      </c>
      <c r="E389" t="s">
        <v>363</v>
      </c>
      <c r="F389" t="s">
        <v>105</v>
      </c>
      <c r="G389">
        <v>0</v>
      </c>
      <c r="H389">
        <v>0</v>
      </c>
      <c r="I389">
        <v>4.0999999999999996</v>
      </c>
      <c r="J389">
        <v>0</v>
      </c>
      <c r="K389">
        <v>1476</v>
      </c>
      <c r="L389">
        <v>0</v>
      </c>
      <c r="M389">
        <v>0</v>
      </c>
      <c r="N389">
        <v>0</v>
      </c>
      <c r="O389">
        <v>700</v>
      </c>
      <c r="P389">
        <v>0</v>
      </c>
      <c r="Q389">
        <v>0</v>
      </c>
      <c r="R389">
        <v>0</v>
      </c>
      <c r="S389">
        <v>0</v>
      </c>
      <c r="T389">
        <v>800</v>
      </c>
      <c r="U389">
        <v>100</v>
      </c>
      <c r="V389">
        <v>300</v>
      </c>
      <c r="W389">
        <v>33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3409</v>
      </c>
      <c r="AG389">
        <v>528.49</v>
      </c>
      <c r="AH389">
        <v>19.82</v>
      </c>
      <c r="AI389">
        <v>132.12</v>
      </c>
      <c r="AJ389">
        <v>396</v>
      </c>
      <c r="AK389">
        <v>0</v>
      </c>
      <c r="AL389">
        <v>0</v>
      </c>
      <c r="AM389">
        <v>0</v>
      </c>
      <c r="AN389">
        <v>0</v>
      </c>
      <c r="AO389">
        <v>2</v>
      </c>
      <c r="AP389">
        <v>9</v>
      </c>
      <c r="AQ389">
        <v>0</v>
      </c>
      <c r="AR389" s="6">
        <v>2330.5700000000002</v>
      </c>
      <c r="AS389">
        <v>3337</v>
      </c>
      <c r="AT389">
        <v>0</v>
      </c>
      <c r="AU389">
        <v>73297.429999999993</v>
      </c>
      <c r="AV389">
        <v>55000</v>
      </c>
      <c r="AW389">
        <v>0</v>
      </c>
      <c r="AX389">
        <v>11000</v>
      </c>
      <c r="AY389" s="6">
        <v>0</v>
      </c>
      <c r="AZ389">
        <v>0</v>
      </c>
      <c r="BA389">
        <v>0</v>
      </c>
      <c r="BB389" s="6">
        <v>9837.77</v>
      </c>
      <c r="BC389">
        <v>0</v>
      </c>
      <c r="BD389">
        <v>0</v>
      </c>
      <c r="BE389">
        <v>0</v>
      </c>
      <c r="BF389">
        <v>0</v>
      </c>
      <c r="BG389">
        <v>78.17</v>
      </c>
      <c r="BH389">
        <v>0</v>
      </c>
      <c r="BI389">
        <f t="shared" si="18"/>
        <v>78.17</v>
      </c>
      <c r="BJ389">
        <f t="shared" si="19"/>
        <v>3337</v>
      </c>
      <c r="BK389">
        <f>_xlfn.IFNA(VLOOKUP(A:A,'11月奖金'!A:Q,17,0),0)</f>
        <v>3642.44</v>
      </c>
      <c r="BL389">
        <f t="shared" si="20"/>
        <v>6979.4400000000005</v>
      </c>
    </row>
    <row r="390" spans="1:64" x14ac:dyDescent="0.2">
      <c r="A390">
        <v>9000605</v>
      </c>
      <c r="B390" t="s">
        <v>1185</v>
      </c>
      <c r="C390" t="s">
        <v>1186</v>
      </c>
      <c r="D390" t="s">
        <v>1187</v>
      </c>
      <c r="E390" t="s">
        <v>75</v>
      </c>
      <c r="F390" t="s">
        <v>105</v>
      </c>
      <c r="G390">
        <v>0</v>
      </c>
      <c r="H390">
        <v>0</v>
      </c>
      <c r="I390">
        <v>4.0999999999999996</v>
      </c>
      <c r="J390">
        <v>0</v>
      </c>
      <c r="K390">
        <v>1476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800</v>
      </c>
      <c r="U390">
        <v>100</v>
      </c>
      <c r="V390">
        <v>300</v>
      </c>
      <c r="W390">
        <v>33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2709</v>
      </c>
      <c r="AG390">
        <v>386.31</v>
      </c>
      <c r="AH390">
        <v>14.49</v>
      </c>
      <c r="AI390">
        <v>104.32</v>
      </c>
      <c r="AJ390">
        <v>290</v>
      </c>
      <c r="AK390">
        <v>0</v>
      </c>
      <c r="AL390">
        <v>0</v>
      </c>
      <c r="AM390">
        <v>0</v>
      </c>
      <c r="AN390">
        <v>0</v>
      </c>
      <c r="AO390">
        <v>2</v>
      </c>
      <c r="AP390">
        <v>9</v>
      </c>
      <c r="AQ390">
        <v>0</v>
      </c>
      <c r="AR390" s="6">
        <v>1911.88</v>
      </c>
      <c r="AS390">
        <v>2637</v>
      </c>
      <c r="AT390">
        <v>0</v>
      </c>
      <c r="AU390">
        <v>56695.33</v>
      </c>
      <c r="AV390">
        <v>55000</v>
      </c>
      <c r="AW390">
        <v>0</v>
      </c>
      <c r="AX390">
        <v>0</v>
      </c>
      <c r="AY390" s="6">
        <v>0</v>
      </c>
      <c r="AZ390">
        <v>0</v>
      </c>
      <c r="BA390">
        <v>0</v>
      </c>
      <c r="BB390" s="6">
        <v>7796.48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f t="shared" si="18"/>
        <v>0</v>
      </c>
      <c r="BJ390">
        <f t="shared" si="19"/>
        <v>2637</v>
      </c>
      <c r="BK390">
        <f>_xlfn.IFNA(VLOOKUP(A:A,'11月奖金'!A:Q,17,0),0)</f>
        <v>2803.32</v>
      </c>
      <c r="BL390">
        <f t="shared" si="20"/>
        <v>5440.32</v>
      </c>
    </row>
    <row r="391" spans="1:64" x14ac:dyDescent="0.2">
      <c r="A391">
        <v>9000606</v>
      </c>
      <c r="B391" t="s">
        <v>1188</v>
      </c>
      <c r="C391" t="s">
        <v>1189</v>
      </c>
      <c r="D391" t="s">
        <v>1190</v>
      </c>
      <c r="E391" t="s">
        <v>82</v>
      </c>
      <c r="F391" t="s">
        <v>105</v>
      </c>
      <c r="G391">
        <v>0</v>
      </c>
      <c r="H391">
        <v>0</v>
      </c>
      <c r="I391">
        <v>4.0999999999999996</v>
      </c>
      <c r="J391">
        <v>0</v>
      </c>
      <c r="K391">
        <v>1476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800</v>
      </c>
      <c r="U391">
        <v>100</v>
      </c>
      <c r="V391">
        <v>300</v>
      </c>
      <c r="W391">
        <v>33</v>
      </c>
      <c r="X391">
        <v>0</v>
      </c>
      <c r="Y391">
        <v>0</v>
      </c>
      <c r="Z391">
        <v>0</v>
      </c>
      <c r="AA391">
        <v>0</v>
      </c>
      <c r="AB391">
        <v>60</v>
      </c>
      <c r="AC391">
        <v>0</v>
      </c>
      <c r="AD391">
        <v>0</v>
      </c>
      <c r="AE391">
        <v>0</v>
      </c>
      <c r="AF391">
        <v>2769</v>
      </c>
      <c r="AG391">
        <v>387.93</v>
      </c>
      <c r="AH391">
        <v>14.55</v>
      </c>
      <c r="AI391">
        <v>104.32</v>
      </c>
      <c r="AJ391">
        <v>291</v>
      </c>
      <c r="AK391">
        <v>0</v>
      </c>
      <c r="AL391">
        <v>0</v>
      </c>
      <c r="AM391">
        <v>0</v>
      </c>
      <c r="AN391">
        <v>0</v>
      </c>
      <c r="AO391">
        <v>2</v>
      </c>
      <c r="AP391">
        <v>9</v>
      </c>
      <c r="AQ391">
        <v>0</v>
      </c>
      <c r="AR391" s="6">
        <v>1969.2</v>
      </c>
      <c r="AS391">
        <v>2697</v>
      </c>
      <c r="AT391">
        <v>0</v>
      </c>
      <c r="AU391">
        <v>56872.25</v>
      </c>
      <c r="AV391">
        <v>55000</v>
      </c>
      <c r="AW391">
        <v>0</v>
      </c>
      <c r="AX391">
        <v>0</v>
      </c>
      <c r="AY391" s="6">
        <v>0</v>
      </c>
      <c r="AZ391">
        <v>0</v>
      </c>
      <c r="BA391">
        <v>0</v>
      </c>
      <c r="BB391" s="6">
        <v>7808.2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f t="shared" si="18"/>
        <v>0</v>
      </c>
      <c r="BJ391">
        <f t="shared" si="19"/>
        <v>2697</v>
      </c>
      <c r="BK391">
        <f>_xlfn.IFNA(VLOOKUP(A:A,'11月奖金'!A:Q,17,0),0)</f>
        <v>2793.45</v>
      </c>
      <c r="BL391">
        <f t="shared" si="20"/>
        <v>5490.45</v>
      </c>
    </row>
    <row r="392" spans="1:64" x14ac:dyDescent="0.2">
      <c r="A392">
        <v>9000607</v>
      </c>
      <c r="B392" t="s">
        <v>1191</v>
      </c>
      <c r="C392" t="s">
        <v>1192</v>
      </c>
      <c r="D392" t="s">
        <v>1193</v>
      </c>
      <c r="E392" t="s">
        <v>75</v>
      </c>
      <c r="F392" t="s">
        <v>125</v>
      </c>
      <c r="G392">
        <v>0</v>
      </c>
      <c r="H392">
        <v>0</v>
      </c>
      <c r="I392">
        <v>5.9</v>
      </c>
      <c r="J392">
        <v>0</v>
      </c>
      <c r="K392">
        <v>2124</v>
      </c>
      <c r="L392">
        <v>0</v>
      </c>
      <c r="M392">
        <v>36</v>
      </c>
      <c r="N392">
        <v>32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800</v>
      </c>
      <c r="U392">
        <v>300</v>
      </c>
      <c r="V392">
        <v>300</v>
      </c>
      <c r="W392">
        <v>33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3625</v>
      </c>
      <c r="AG392">
        <v>828.78</v>
      </c>
      <c r="AH392">
        <v>31.08</v>
      </c>
      <c r="AI392">
        <v>207.19</v>
      </c>
      <c r="AJ392">
        <v>622</v>
      </c>
      <c r="AK392">
        <v>0</v>
      </c>
      <c r="AL392">
        <v>0</v>
      </c>
      <c r="AM392">
        <v>0</v>
      </c>
      <c r="AN392">
        <v>0</v>
      </c>
      <c r="AO392">
        <v>2</v>
      </c>
      <c r="AP392">
        <v>9</v>
      </c>
      <c r="AQ392">
        <v>0</v>
      </c>
      <c r="AR392" s="6">
        <v>1933.95</v>
      </c>
      <c r="AS392">
        <v>3413</v>
      </c>
      <c r="AT392">
        <v>0</v>
      </c>
      <c r="AU392">
        <v>101042.98</v>
      </c>
      <c r="AV392">
        <v>55000</v>
      </c>
      <c r="AW392">
        <v>11000</v>
      </c>
      <c r="AX392">
        <v>11000</v>
      </c>
      <c r="AY392" s="6">
        <v>0</v>
      </c>
      <c r="AZ392">
        <v>11000</v>
      </c>
      <c r="BA392">
        <v>0</v>
      </c>
      <c r="BB392" s="6">
        <v>22640.55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f t="shared" si="18"/>
        <v>0</v>
      </c>
      <c r="BJ392">
        <f t="shared" si="19"/>
        <v>3413</v>
      </c>
      <c r="BK392">
        <f>_xlfn.IFNA(VLOOKUP(A:A,'11月奖金'!A:Q,17,0),0)</f>
        <v>6616.33</v>
      </c>
      <c r="BL392">
        <f t="shared" si="20"/>
        <v>10029.33</v>
      </c>
    </row>
    <row r="393" spans="1:64" x14ac:dyDescent="0.2">
      <c r="A393">
        <v>9000608</v>
      </c>
      <c r="B393" t="s">
        <v>1194</v>
      </c>
      <c r="C393" t="s">
        <v>1195</v>
      </c>
      <c r="D393" t="s">
        <v>1196</v>
      </c>
      <c r="E393" t="s">
        <v>82</v>
      </c>
      <c r="F393" t="s">
        <v>105</v>
      </c>
      <c r="G393">
        <v>0</v>
      </c>
      <c r="H393">
        <v>0</v>
      </c>
      <c r="I393">
        <v>6.7</v>
      </c>
      <c r="J393">
        <v>0</v>
      </c>
      <c r="K393">
        <v>2412</v>
      </c>
      <c r="L393">
        <v>665.38</v>
      </c>
      <c r="M393">
        <v>62</v>
      </c>
      <c r="N393">
        <v>64</v>
      </c>
      <c r="O393">
        <v>0</v>
      </c>
      <c r="P393">
        <v>0</v>
      </c>
      <c r="Q393">
        <v>0</v>
      </c>
      <c r="R393">
        <v>7</v>
      </c>
      <c r="S393">
        <v>5.43</v>
      </c>
      <c r="T393">
        <v>800</v>
      </c>
      <c r="U393">
        <v>100</v>
      </c>
      <c r="V393">
        <v>300</v>
      </c>
      <c r="W393">
        <v>33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4448.8099999999986</v>
      </c>
      <c r="AG393">
        <v>789.37</v>
      </c>
      <c r="AH393">
        <v>29.6</v>
      </c>
      <c r="AI393">
        <v>197.34</v>
      </c>
      <c r="AJ393">
        <v>592</v>
      </c>
      <c r="AK393">
        <v>0</v>
      </c>
      <c r="AL393">
        <v>0</v>
      </c>
      <c r="AM393">
        <v>0</v>
      </c>
      <c r="AN393">
        <v>0</v>
      </c>
      <c r="AO393">
        <v>2</v>
      </c>
      <c r="AP393">
        <v>9</v>
      </c>
      <c r="AQ393">
        <v>0</v>
      </c>
      <c r="AR393" s="6">
        <v>2838.5</v>
      </c>
      <c r="AS393">
        <v>4406.8099999999986</v>
      </c>
      <c r="AT393">
        <v>30</v>
      </c>
      <c r="AU393">
        <v>102859.77</v>
      </c>
      <c r="AV393">
        <v>55000</v>
      </c>
      <c r="AW393">
        <v>0</v>
      </c>
      <c r="AX393">
        <v>0</v>
      </c>
      <c r="AY393" s="6">
        <v>0</v>
      </c>
      <c r="AZ393">
        <v>0</v>
      </c>
      <c r="BA393">
        <v>0</v>
      </c>
      <c r="BB393" s="6">
        <v>15275</v>
      </c>
      <c r="BC393">
        <v>32584.77</v>
      </c>
      <c r="BD393">
        <v>977.54</v>
      </c>
      <c r="BE393">
        <v>0</v>
      </c>
      <c r="BF393">
        <v>977.54</v>
      </c>
      <c r="BG393">
        <v>1043.5899999999999</v>
      </c>
      <c r="BH393">
        <v>0</v>
      </c>
      <c r="BI393">
        <f t="shared" si="18"/>
        <v>1043.5899999999999</v>
      </c>
      <c r="BJ393">
        <f t="shared" si="19"/>
        <v>4406.8099999999986</v>
      </c>
      <c r="BK393">
        <f>_xlfn.IFNA(VLOOKUP(A:A,'11月奖金'!A:Q,17,0),0)</f>
        <v>5843.26</v>
      </c>
      <c r="BL393">
        <f t="shared" si="20"/>
        <v>10250.07</v>
      </c>
    </row>
    <row r="394" spans="1:64" x14ac:dyDescent="0.2">
      <c r="A394">
        <v>9000609</v>
      </c>
      <c r="B394" t="s">
        <v>1197</v>
      </c>
      <c r="C394" t="s">
        <v>1198</v>
      </c>
      <c r="D394" t="s">
        <v>1199</v>
      </c>
      <c r="E394" t="s">
        <v>82</v>
      </c>
      <c r="F394" t="s">
        <v>105</v>
      </c>
      <c r="G394">
        <v>0</v>
      </c>
      <c r="H394">
        <v>0</v>
      </c>
      <c r="I394">
        <v>5.9</v>
      </c>
      <c r="J394">
        <v>0</v>
      </c>
      <c r="K394">
        <v>2124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800</v>
      </c>
      <c r="U394">
        <v>100</v>
      </c>
      <c r="V394">
        <v>300</v>
      </c>
      <c r="W394">
        <v>33</v>
      </c>
      <c r="X394">
        <v>0</v>
      </c>
      <c r="Y394">
        <v>0</v>
      </c>
      <c r="Z394">
        <v>0</v>
      </c>
      <c r="AA394">
        <v>0</v>
      </c>
      <c r="AB394">
        <v>70</v>
      </c>
      <c r="AC394">
        <v>0</v>
      </c>
      <c r="AD394">
        <v>0</v>
      </c>
      <c r="AE394">
        <v>0</v>
      </c>
      <c r="AF394">
        <v>3427</v>
      </c>
      <c r="AG394">
        <v>700.01</v>
      </c>
      <c r="AH394">
        <v>26.25</v>
      </c>
      <c r="AI394">
        <v>175</v>
      </c>
      <c r="AJ394">
        <v>525</v>
      </c>
      <c r="AK394">
        <v>0</v>
      </c>
      <c r="AL394">
        <v>0</v>
      </c>
      <c r="AM394">
        <v>0</v>
      </c>
      <c r="AN394">
        <v>0</v>
      </c>
      <c r="AO394">
        <v>2</v>
      </c>
      <c r="AP394">
        <v>9</v>
      </c>
      <c r="AQ394">
        <v>0</v>
      </c>
      <c r="AR394" s="6">
        <v>1998.74</v>
      </c>
      <c r="AS394">
        <v>3355</v>
      </c>
      <c r="AT394">
        <v>0</v>
      </c>
      <c r="AU394">
        <v>88173.54</v>
      </c>
      <c r="AV394">
        <v>55000</v>
      </c>
      <c r="AW394">
        <v>2500</v>
      </c>
      <c r="AX394">
        <v>22000</v>
      </c>
      <c r="AY394" s="6">
        <v>0</v>
      </c>
      <c r="AZ394">
        <v>0</v>
      </c>
      <c r="BA394">
        <v>0</v>
      </c>
      <c r="BB394" s="6">
        <v>14175.92</v>
      </c>
      <c r="BC394">
        <v>0</v>
      </c>
      <c r="BD394">
        <v>0</v>
      </c>
      <c r="BE394">
        <v>0</v>
      </c>
      <c r="BF394">
        <v>0</v>
      </c>
      <c r="BG394">
        <v>83.3</v>
      </c>
      <c r="BH394">
        <v>0</v>
      </c>
      <c r="BI394">
        <f t="shared" si="18"/>
        <v>83.3</v>
      </c>
      <c r="BJ394">
        <f t="shared" si="19"/>
        <v>3355</v>
      </c>
      <c r="BK394">
        <f>_xlfn.IFNA(VLOOKUP(A:A,'11月奖金'!A:Q,17,0),0)</f>
        <v>5140.1099999999997</v>
      </c>
      <c r="BL394">
        <f t="shared" si="20"/>
        <v>8495.11</v>
      </c>
    </row>
    <row r="395" spans="1:64" x14ac:dyDescent="0.2">
      <c r="A395">
        <v>9000610</v>
      </c>
      <c r="B395" t="s">
        <v>1200</v>
      </c>
      <c r="C395" t="s">
        <v>1201</v>
      </c>
      <c r="D395" t="s">
        <v>1202</v>
      </c>
      <c r="E395" t="s">
        <v>426</v>
      </c>
      <c r="F395" t="s">
        <v>125</v>
      </c>
      <c r="G395">
        <v>0</v>
      </c>
      <c r="H395">
        <v>0</v>
      </c>
      <c r="I395">
        <v>6.7</v>
      </c>
      <c r="J395">
        <v>0</v>
      </c>
      <c r="K395">
        <v>2412</v>
      </c>
      <c r="L395">
        <v>0</v>
      </c>
      <c r="M395">
        <v>12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800</v>
      </c>
      <c r="U395">
        <v>300</v>
      </c>
      <c r="V395">
        <v>300</v>
      </c>
      <c r="W395">
        <v>33</v>
      </c>
      <c r="X395">
        <v>0</v>
      </c>
      <c r="Y395">
        <v>0</v>
      </c>
      <c r="Z395">
        <v>0</v>
      </c>
      <c r="AA395">
        <v>0</v>
      </c>
      <c r="AB395">
        <v>60</v>
      </c>
      <c r="AC395">
        <v>72</v>
      </c>
      <c r="AD395">
        <v>0</v>
      </c>
      <c r="AE395">
        <v>0</v>
      </c>
      <c r="AF395">
        <v>3989</v>
      </c>
      <c r="AG395">
        <v>999.8</v>
      </c>
      <c r="AH395">
        <v>37.49</v>
      </c>
      <c r="AI395">
        <v>249.95</v>
      </c>
      <c r="AJ395">
        <v>750</v>
      </c>
      <c r="AK395">
        <v>0</v>
      </c>
      <c r="AL395">
        <v>0</v>
      </c>
      <c r="AM395">
        <v>0</v>
      </c>
      <c r="AN395">
        <v>0</v>
      </c>
      <c r="AO395">
        <v>2</v>
      </c>
      <c r="AP395">
        <v>9</v>
      </c>
      <c r="AQ395">
        <v>0</v>
      </c>
      <c r="AR395" s="6">
        <v>1949.76</v>
      </c>
      <c r="AS395">
        <v>3777</v>
      </c>
      <c r="AT395">
        <v>0</v>
      </c>
      <c r="AU395">
        <v>115536.47</v>
      </c>
      <c r="AV395">
        <v>55000</v>
      </c>
      <c r="AW395">
        <v>0</v>
      </c>
      <c r="AX395">
        <v>0</v>
      </c>
      <c r="AY395" s="6">
        <v>0</v>
      </c>
      <c r="AZ395">
        <v>0</v>
      </c>
      <c r="BA395">
        <v>0</v>
      </c>
      <c r="BB395" s="6">
        <v>22411.29</v>
      </c>
      <c r="BC395">
        <v>38125.18</v>
      </c>
      <c r="BD395">
        <v>1292.52</v>
      </c>
      <c r="BE395">
        <v>0</v>
      </c>
      <c r="BF395">
        <v>1292.52</v>
      </c>
      <c r="BG395">
        <v>1618.54</v>
      </c>
      <c r="BH395">
        <v>0</v>
      </c>
      <c r="BI395">
        <f t="shared" si="18"/>
        <v>1618.54</v>
      </c>
      <c r="BJ395">
        <f t="shared" si="19"/>
        <v>3777</v>
      </c>
      <c r="BK395">
        <f>_xlfn.IFNA(VLOOKUP(A:A,'11月奖金'!A:Q,17,0),0)</f>
        <v>7505.65</v>
      </c>
      <c r="BL395">
        <f t="shared" si="20"/>
        <v>11282.65</v>
      </c>
    </row>
    <row r="396" spans="1:64" x14ac:dyDescent="0.2">
      <c r="A396">
        <v>9000611</v>
      </c>
      <c r="B396" t="s">
        <v>1203</v>
      </c>
      <c r="C396" t="s">
        <v>1204</v>
      </c>
      <c r="D396" t="s">
        <v>1205</v>
      </c>
      <c r="E396" t="s">
        <v>101</v>
      </c>
      <c r="F396" t="s">
        <v>125</v>
      </c>
      <c r="G396">
        <v>0</v>
      </c>
      <c r="H396">
        <v>0</v>
      </c>
      <c r="I396">
        <v>6.7</v>
      </c>
      <c r="J396">
        <v>0</v>
      </c>
      <c r="K396">
        <v>2412</v>
      </c>
      <c r="L396">
        <v>0</v>
      </c>
      <c r="M396">
        <v>134</v>
      </c>
      <c r="N396">
        <v>104</v>
      </c>
      <c r="O396">
        <v>0</v>
      </c>
      <c r="P396">
        <v>0</v>
      </c>
      <c r="Q396">
        <v>0</v>
      </c>
      <c r="R396">
        <v>0</v>
      </c>
      <c r="S396">
        <v>4.3600000000000003</v>
      </c>
      <c r="T396">
        <v>800</v>
      </c>
      <c r="U396">
        <v>300</v>
      </c>
      <c r="V396">
        <v>300</v>
      </c>
      <c r="W396">
        <v>33</v>
      </c>
      <c r="X396">
        <v>0</v>
      </c>
      <c r="Y396">
        <v>0</v>
      </c>
      <c r="Z396">
        <v>0</v>
      </c>
      <c r="AA396">
        <v>0</v>
      </c>
      <c r="AB396">
        <v>50</v>
      </c>
      <c r="AC396">
        <v>0</v>
      </c>
      <c r="AD396">
        <v>0</v>
      </c>
      <c r="AE396">
        <v>0</v>
      </c>
      <c r="AF396">
        <v>4137.3600000000006</v>
      </c>
      <c r="AG396">
        <v>1019.35</v>
      </c>
      <c r="AH396">
        <v>38.229999999999997</v>
      </c>
      <c r="AI396">
        <v>254.84</v>
      </c>
      <c r="AJ396">
        <v>765</v>
      </c>
      <c r="AK396">
        <v>0</v>
      </c>
      <c r="AL396">
        <v>0</v>
      </c>
      <c r="AM396">
        <v>0</v>
      </c>
      <c r="AN396">
        <v>0</v>
      </c>
      <c r="AO396">
        <v>2</v>
      </c>
      <c r="AP396">
        <v>9</v>
      </c>
      <c r="AQ396">
        <v>0</v>
      </c>
      <c r="AR396" s="6">
        <v>2057.94</v>
      </c>
      <c r="AS396">
        <v>3925.360000000001</v>
      </c>
      <c r="AT396">
        <v>0</v>
      </c>
      <c r="AU396">
        <v>120880.84</v>
      </c>
      <c r="AV396">
        <v>55000</v>
      </c>
      <c r="AW396">
        <v>0</v>
      </c>
      <c r="AX396">
        <v>0</v>
      </c>
      <c r="AY396" s="6">
        <v>0</v>
      </c>
      <c r="AZ396">
        <v>0</v>
      </c>
      <c r="BA396">
        <v>0</v>
      </c>
      <c r="BB396" s="6">
        <v>23506.560000000001</v>
      </c>
      <c r="BC396">
        <v>42374.28</v>
      </c>
      <c r="BD396">
        <v>1717.43</v>
      </c>
      <c r="BE396">
        <v>0</v>
      </c>
      <c r="BF396">
        <v>1717.43</v>
      </c>
      <c r="BG396">
        <v>2032.63</v>
      </c>
      <c r="BH396">
        <v>0</v>
      </c>
      <c r="BI396">
        <f t="shared" si="18"/>
        <v>2032.63</v>
      </c>
      <c r="BJ396">
        <f t="shared" si="19"/>
        <v>3925.3600000000006</v>
      </c>
      <c r="BK396">
        <f>_xlfn.IFNA(VLOOKUP(A:A,'11月奖金'!A:Q,17,0),0)</f>
        <v>7780.87</v>
      </c>
      <c r="BL396">
        <f t="shared" si="20"/>
        <v>11706.23</v>
      </c>
    </row>
    <row r="397" spans="1:64" x14ac:dyDescent="0.2">
      <c r="A397">
        <v>9000612</v>
      </c>
      <c r="B397" t="s">
        <v>1206</v>
      </c>
      <c r="C397" t="s">
        <v>1207</v>
      </c>
      <c r="D397" t="s">
        <v>1208</v>
      </c>
      <c r="E397" t="s">
        <v>363</v>
      </c>
      <c r="F397" t="s">
        <v>105</v>
      </c>
      <c r="G397">
        <v>0</v>
      </c>
      <c r="H397">
        <v>0</v>
      </c>
      <c r="I397">
        <v>4.3</v>
      </c>
      <c r="J397">
        <v>0</v>
      </c>
      <c r="K397">
        <v>1548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800</v>
      </c>
      <c r="U397">
        <v>100</v>
      </c>
      <c r="V397">
        <v>300</v>
      </c>
      <c r="W397">
        <v>33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2781</v>
      </c>
      <c r="AG397">
        <v>450.47</v>
      </c>
      <c r="AH397">
        <v>16.89</v>
      </c>
      <c r="AI397">
        <v>112.62</v>
      </c>
      <c r="AJ397">
        <v>338</v>
      </c>
      <c r="AK397">
        <v>0</v>
      </c>
      <c r="AL397">
        <v>0</v>
      </c>
      <c r="AM397">
        <v>0</v>
      </c>
      <c r="AN397">
        <v>0</v>
      </c>
      <c r="AO397">
        <v>2</v>
      </c>
      <c r="AP397">
        <v>9</v>
      </c>
      <c r="AQ397">
        <v>0</v>
      </c>
      <c r="AR397" s="6">
        <v>1861.02</v>
      </c>
      <c r="AS397">
        <v>2709</v>
      </c>
      <c r="AT397">
        <v>0</v>
      </c>
      <c r="AU397">
        <v>58960.34</v>
      </c>
      <c r="AV397">
        <v>55000</v>
      </c>
      <c r="AW397">
        <v>0</v>
      </c>
      <c r="AX397">
        <v>0</v>
      </c>
      <c r="AY397" s="6">
        <v>0</v>
      </c>
      <c r="AZ397">
        <v>0</v>
      </c>
      <c r="BA397">
        <v>0</v>
      </c>
      <c r="BB397" s="6">
        <v>8548.5500000000011</v>
      </c>
      <c r="BC397">
        <v>0</v>
      </c>
      <c r="BD397">
        <v>0</v>
      </c>
      <c r="BE397">
        <v>0</v>
      </c>
      <c r="BF397">
        <v>0</v>
      </c>
      <c r="BG397">
        <v>21.91</v>
      </c>
      <c r="BH397">
        <v>0</v>
      </c>
      <c r="BI397">
        <f t="shared" si="18"/>
        <v>21.91</v>
      </c>
      <c r="BJ397">
        <f t="shared" si="19"/>
        <v>2709</v>
      </c>
      <c r="BK397">
        <f>_xlfn.IFNA(VLOOKUP(A:A,'11月奖金'!A:Q,17,0),0)</f>
        <v>2795.36</v>
      </c>
      <c r="BL397">
        <f t="shared" si="20"/>
        <v>5504.3600000000006</v>
      </c>
    </row>
    <row r="398" spans="1:64" x14ac:dyDescent="0.2">
      <c r="A398">
        <v>9000613</v>
      </c>
      <c r="B398" t="s">
        <v>1209</v>
      </c>
      <c r="C398" t="s">
        <v>1210</v>
      </c>
      <c r="D398" t="s">
        <v>1211</v>
      </c>
      <c r="E398" t="s">
        <v>46</v>
      </c>
      <c r="F398" t="s">
        <v>105</v>
      </c>
      <c r="G398">
        <v>8</v>
      </c>
      <c r="H398">
        <v>1</v>
      </c>
      <c r="I398">
        <v>4.9000000000000004</v>
      </c>
      <c r="J398">
        <v>0</v>
      </c>
      <c r="K398">
        <v>1764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7</v>
      </c>
      <c r="S398">
        <v>0</v>
      </c>
      <c r="T398">
        <v>800</v>
      </c>
      <c r="U398">
        <v>100</v>
      </c>
      <c r="V398">
        <v>300</v>
      </c>
      <c r="W398">
        <v>33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3004</v>
      </c>
      <c r="AG398">
        <v>445.92</v>
      </c>
      <c r="AH398">
        <v>16.72</v>
      </c>
      <c r="AI398">
        <v>111.48</v>
      </c>
      <c r="AJ398">
        <v>334</v>
      </c>
      <c r="AK398">
        <v>0</v>
      </c>
      <c r="AL398">
        <v>0</v>
      </c>
      <c r="AM398">
        <v>0</v>
      </c>
      <c r="AN398">
        <v>0</v>
      </c>
      <c r="AO398">
        <v>2</v>
      </c>
      <c r="AP398">
        <v>9</v>
      </c>
      <c r="AQ398">
        <v>0</v>
      </c>
      <c r="AR398" s="6">
        <v>2093.88</v>
      </c>
      <c r="AS398">
        <v>2962</v>
      </c>
      <c r="AT398">
        <v>30</v>
      </c>
      <c r="AU398">
        <v>40011.42</v>
      </c>
      <c r="AV398">
        <v>55000</v>
      </c>
      <c r="AW398">
        <v>0</v>
      </c>
      <c r="AX398">
        <v>0</v>
      </c>
      <c r="AY398" s="6">
        <v>0</v>
      </c>
      <c r="AZ398">
        <v>0</v>
      </c>
      <c r="BA398">
        <v>0</v>
      </c>
      <c r="BB398" s="6">
        <v>8649.7099999999991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f t="shared" si="18"/>
        <v>0</v>
      </c>
      <c r="BJ398">
        <f t="shared" si="19"/>
        <v>2962</v>
      </c>
      <c r="BK398">
        <f>_xlfn.IFNA(VLOOKUP(A:A,'11月奖金'!A:Q,17,0),0)</f>
        <v>2803.32</v>
      </c>
      <c r="BL398">
        <f t="shared" si="20"/>
        <v>5765.32</v>
      </c>
    </row>
    <row r="399" spans="1:64" x14ac:dyDescent="0.2">
      <c r="A399">
        <v>9000614</v>
      </c>
      <c r="B399" t="s">
        <v>1212</v>
      </c>
      <c r="C399" t="s">
        <v>1213</v>
      </c>
      <c r="D399" t="s">
        <v>1214</v>
      </c>
      <c r="E399" t="s">
        <v>46</v>
      </c>
      <c r="F399" t="s">
        <v>105</v>
      </c>
      <c r="G399">
        <v>0</v>
      </c>
      <c r="H399">
        <v>0</v>
      </c>
      <c r="I399">
        <v>4.9000000000000004</v>
      </c>
      <c r="J399">
        <v>0</v>
      </c>
      <c r="K399">
        <v>1764</v>
      </c>
      <c r="L399">
        <v>0</v>
      </c>
      <c r="M399">
        <v>0</v>
      </c>
      <c r="N399">
        <v>0</v>
      </c>
      <c r="O399">
        <v>700</v>
      </c>
      <c r="P399">
        <v>0</v>
      </c>
      <c r="Q399">
        <v>0</v>
      </c>
      <c r="R399">
        <v>7</v>
      </c>
      <c r="S399">
        <v>0</v>
      </c>
      <c r="T399">
        <v>800</v>
      </c>
      <c r="U399">
        <v>100</v>
      </c>
      <c r="V399">
        <v>300</v>
      </c>
      <c r="W399">
        <v>33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3704</v>
      </c>
      <c r="AG399">
        <v>547.59</v>
      </c>
      <c r="AH399">
        <v>20.53</v>
      </c>
      <c r="AI399">
        <v>136.9</v>
      </c>
      <c r="AJ399">
        <v>411</v>
      </c>
      <c r="AK399">
        <v>0</v>
      </c>
      <c r="AL399">
        <v>0</v>
      </c>
      <c r="AM399">
        <v>0</v>
      </c>
      <c r="AN399">
        <v>0</v>
      </c>
      <c r="AO399">
        <v>2</v>
      </c>
      <c r="AP399">
        <v>9</v>
      </c>
      <c r="AQ399">
        <v>0</v>
      </c>
      <c r="AR399" s="6">
        <v>2585.98</v>
      </c>
      <c r="AS399">
        <v>3662</v>
      </c>
      <c r="AT399">
        <v>30</v>
      </c>
      <c r="AU399">
        <v>82780.149999999994</v>
      </c>
      <c r="AV399">
        <v>55000</v>
      </c>
      <c r="AW399">
        <v>0</v>
      </c>
      <c r="AX399">
        <v>0</v>
      </c>
      <c r="AY399" s="6">
        <v>0</v>
      </c>
      <c r="AZ399">
        <v>0</v>
      </c>
      <c r="BA399">
        <v>0</v>
      </c>
      <c r="BB399" s="6">
        <v>15777.7</v>
      </c>
      <c r="BC399">
        <v>12002.44999999999</v>
      </c>
      <c r="BD399">
        <v>360.07</v>
      </c>
      <c r="BE399">
        <v>0</v>
      </c>
      <c r="BF399">
        <v>360.07</v>
      </c>
      <c r="BG399">
        <v>433.69</v>
      </c>
      <c r="BH399">
        <v>0</v>
      </c>
      <c r="BI399">
        <f t="shared" si="18"/>
        <v>433.69</v>
      </c>
      <c r="BJ399">
        <f t="shared" si="19"/>
        <v>3662</v>
      </c>
      <c r="BK399">
        <f>_xlfn.IFNA(VLOOKUP(A:A,'11月奖金'!A:Q,17,0),0)</f>
        <v>3652.81</v>
      </c>
      <c r="BL399">
        <f t="shared" si="20"/>
        <v>7314.8099999999995</v>
      </c>
    </row>
    <row r="400" spans="1:64" x14ac:dyDescent="0.2">
      <c r="A400">
        <v>9000615</v>
      </c>
      <c r="B400" t="s">
        <v>1215</v>
      </c>
      <c r="C400" t="s">
        <v>1216</v>
      </c>
      <c r="D400" t="s">
        <v>1217</v>
      </c>
      <c r="E400" t="s">
        <v>363</v>
      </c>
      <c r="F400" t="s">
        <v>105</v>
      </c>
      <c r="G400">
        <v>0</v>
      </c>
      <c r="H400">
        <v>0</v>
      </c>
      <c r="I400">
        <v>4.0999999999999996</v>
      </c>
      <c r="J400">
        <v>0</v>
      </c>
      <c r="K400">
        <v>1476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800</v>
      </c>
      <c r="U400">
        <v>100</v>
      </c>
      <c r="V400">
        <v>300</v>
      </c>
      <c r="W400">
        <v>33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2709</v>
      </c>
      <c r="AG400">
        <v>444.71</v>
      </c>
      <c r="AH400">
        <v>16.68</v>
      </c>
      <c r="AI400">
        <v>111.18</v>
      </c>
      <c r="AJ400">
        <v>334</v>
      </c>
      <c r="AK400">
        <v>0</v>
      </c>
      <c r="AL400">
        <v>0</v>
      </c>
      <c r="AM400">
        <v>0</v>
      </c>
      <c r="AN400">
        <v>0</v>
      </c>
      <c r="AO400">
        <v>2</v>
      </c>
      <c r="AP400">
        <v>9</v>
      </c>
      <c r="AQ400">
        <v>0</v>
      </c>
      <c r="AR400" s="6">
        <v>1800.43</v>
      </c>
      <c r="AS400">
        <v>2637</v>
      </c>
      <c r="AT400">
        <v>0</v>
      </c>
      <c r="AU400">
        <v>58502.77</v>
      </c>
      <c r="AV400">
        <v>55000</v>
      </c>
      <c r="AW400">
        <v>0</v>
      </c>
      <c r="AX400">
        <v>0</v>
      </c>
      <c r="AY400" s="6">
        <v>0</v>
      </c>
      <c r="AZ400">
        <v>11000</v>
      </c>
      <c r="BA400">
        <v>0</v>
      </c>
      <c r="BB400" s="6">
        <v>8248.2400000000016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f t="shared" si="18"/>
        <v>0</v>
      </c>
      <c r="BJ400">
        <f t="shared" si="19"/>
        <v>2637</v>
      </c>
      <c r="BK400">
        <f>_xlfn.IFNA(VLOOKUP(A:A,'11月奖金'!A:Q,17,0),0)</f>
        <v>2795.36</v>
      </c>
      <c r="BL400">
        <f t="shared" si="20"/>
        <v>5432.3600000000006</v>
      </c>
    </row>
    <row r="401" spans="1:64" x14ac:dyDescent="0.2">
      <c r="A401">
        <v>9000616</v>
      </c>
      <c r="B401" t="s">
        <v>1218</v>
      </c>
      <c r="C401" t="s">
        <v>1219</v>
      </c>
      <c r="D401" t="s">
        <v>1220</v>
      </c>
      <c r="E401" t="s">
        <v>224</v>
      </c>
      <c r="F401" t="s">
        <v>125</v>
      </c>
      <c r="G401">
        <v>12</v>
      </c>
      <c r="H401">
        <v>0</v>
      </c>
      <c r="I401">
        <v>6.5</v>
      </c>
      <c r="J401">
        <v>0</v>
      </c>
      <c r="K401">
        <v>2340</v>
      </c>
      <c r="L401">
        <v>0</v>
      </c>
      <c r="M401">
        <v>12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800</v>
      </c>
      <c r="U401">
        <v>300</v>
      </c>
      <c r="V401">
        <v>300</v>
      </c>
      <c r="W401">
        <v>33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3785</v>
      </c>
      <c r="AG401">
        <v>811.28</v>
      </c>
      <c r="AH401">
        <v>30.42</v>
      </c>
      <c r="AI401">
        <v>202.82</v>
      </c>
      <c r="AJ401">
        <v>608</v>
      </c>
      <c r="AK401">
        <v>0</v>
      </c>
      <c r="AL401">
        <v>0</v>
      </c>
      <c r="AM401">
        <v>0</v>
      </c>
      <c r="AN401">
        <v>0</v>
      </c>
      <c r="AO401">
        <v>2</v>
      </c>
      <c r="AP401">
        <v>9</v>
      </c>
      <c r="AQ401">
        <v>0</v>
      </c>
      <c r="AR401" s="6">
        <v>2130.48</v>
      </c>
      <c r="AS401">
        <v>3573</v>
      </c>
      <c r="AT401">
        <v>0</v>
      </c>
      <c r="AU401">
        <v>100606.39999999999</v>
      </c>
      <c r="AV401">
        <v>55000</v>
      </c>
      <c r="AW401">
        <v>0</v>
      </c>
      <c r="AX401">
        <v>22000</v>
      </c>
      <c r="AY401" s="6">
        <v>0</v>
      </c>
      <c r="AZ401">
        <v>0</v>
      </c>
      <c r="BA401">
        <v>0</v>
      </c>
      <c r="BB401" s="6">
        <v>16666.32</v>
      </c>
      <c r="BC401">
        <v>6940.0799999999936</v>
      </c>
      <c r="BD401">
        <v>208.2</v>
      </c>
      <c r="BE401">
        <v>0</v>
      </c>
      <c r="BF401">
        <v>208.2</v>
      </c>
      <c r="BG401">
        <v>360.59</v>
      </c>
      <c r="BH401">
        <v>0</v>
      </c>
      <c r="BI401">
        <f t="shared" si="18"/>
        <v>360.59</v>
      </c>
      <c r="BJ401">
        <f t="shared" si="19"/>
        <v>3573</v>
      </c>
      <c r="BK401">
        <f>_xlfn.IFNA(VLOOKUP(A:A,'11月奖金'!A:Q,17,0),0)</f>
        <v>7645.41</v>
      </c>
      <c r="BL401">
        <f t="shared" si="20"/>
        <v>11218.41</v>
      </c>
    </row>
    <row r="402" spans="1:64" x14ac:dyDescent="0.2">
      <c r="A402">
        <v>9000617</v>
      </c>
      <c r="B402" t="s">
        <v>1221</v>
      </c>
      <c r="C402" t="s">
        <v>1222</v>
      </c>
      <c r="D402" t="s">
        <v>1223</v>
      </c>
      <c r="E402" t="s">
        <v>278</v>
      </c>
      <c r="F402" t="s">
        <v>105</v>
      </c>
      <c r="G402">
        <v>0</v>
      </c>
      <c r="H402">
        <v>0</v>
      </c>
      <c r="I402">
        <v>5.0999999999999996</v>
      </c>
      <c r="J402">
        <v>0</v>
      </c>
      <c r="K402">
        <v>1836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800</v>
      </c>
      <c r="U402">
        <v>100</v>
      </c>
      <c r="V402">
        <v>300</v>
      </c>
      <c r="W402">
        <v>33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3069</v>
      </c>
      <c r="AG402">
        <v>549.14</v>
      </c>
      <c r="AH402">
        <v>20.59</v>
      </c>
      <c r="AI402">
        <v>137.29</v>
      </c>
      <c r="AJ402">
        <v>412</v>
      </c>
      <c r="AK402">
        <v>0</v>
      </c>
      <c r="AL402">
        <v>0</v>
      </c>
      <c r="AM402">
        <v>0</v>
      </c>
      <c r="AN402">
        <v>0</v>
      </c>
      <c r="AO402">
        <v>2</v>
      </c>
      <c r="AP402">
        <v>9</v>
      </c>
      <c r="AQ402">
        <v>0</v>
      </c>
      <c r="AR402" s="6">
        <v>1947.98</v>
      </c>
      <c r="AS402">
        <v>2997</v>
      </c>
      <c r="AT402">
        <v>0</v>
      </c>
      <c r="AU402">
        <v>72308.92</v>
      </c>
      <c r="AV402">
        <v>55000</v>
      </c>
      <c r="AW402">
        <v>0</v>
      </c>
      <c r="AX402">
        <v>0</v>
      </c>
      <c r="AY402" s="6">
        <v>0</v>
      </c>
      <c r="AZ402">
        <v>0</v>
      </c>
      <c r="BA402">
        <v>0</v>
      </c>
      <c r="BB402" s="6">
        <v>17525.2</v>
      </c>
      <c r="BC402">
        <v>0</v>
      </c>
      <c r="BD402">
        <v>0</v>
      </c>
      <c r="BE402">
        <v>0</v>
      </c>
      <c r="BF402">
        <v>0</v>
      </c>
      <c r="BG402">
        <v>87.169999999999987</v>
      </c>
      <c r="BH402">
        <v>0</v>
      </c>
      <c r="BI402">
        <f t="shared" si="18"/>
        <v>87.169999999999987</v>
      </c>
      <c r="BJ402">
        <f t="shared" si="19"/>
        <v>2997</v>
      </c>
      <c r="BK402">
        <f>_xlfn.IFNA(VLOOKUP(A:A,'11月奖金'!A:Q,17,0),0)</f>
        <v>3537.66</v>
      </c>
      <c r="BL402">
        <f t="shared" si="20"/>
        <v>6534.66</v>
      </c>
    </row>
    <row r="403" spans="1:64" x14ac:dyDescent="0.2">
      <c r="A403">
        <v>9000618</v>
      </c>
      <c r="B403" t="s">
        <v>1224</v>
      </c>
      <c r="C403" t="s">
        <v>1225</v>
      </c>
      <c r="D403" t="s">
        <v>1226</v>
      </c>
      <c r="E403" t="s">
        <v>363</v>
      </c>
      <c r="F403" t="s">
        <v>105</v>
      </c>
      <c r="G403">
        <v>0</v>
      </c>
      <c r="H403">
        <v>0</v>
      </c>
      <c r="I403">
        <v>5.9</v>
      </c>
      <c r="J403">
        <v>0</v>
      </c>
      <c r="K403">
        <v>2124</v>
      </c>
      <c r="L403">
        <v>0</v>
      </c>
      <c r="M403">
        <v>36</v>
      </c>
      <c r="N403">
        <v>72</v>
      </c>
      <c r="O403">
        <v>0</v>
      </c>
      <c r="P403">
        <v>0</v>
      </c>
      <c r="Q403">
        <v>0</v>
      </c>
      <c r="R403">
        <v>0</v>
      </c>
      <c r="S403">
        <v>4.63</v>
      </c>
      <c r="T403">
        <v>800</v>
      </c>
      <c r="U403">
        <v>100</v>
      </c>
      <c r="V403">
        <v>300</v>
      </c>
      <c r="W403">
        <v>33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3469.63</v>
      </c>
      <c r="AG403">
        <v>737.93</v>
      </c>
      <c r="AH403">
        <v>27.67</v>
      </c>
      <c r="AI403">
        <v>184.48</v>
      </c>
      <c r="AJ403">
        <v>553</v>
      </c>
      <c r="AK403">
        <v>0</v>
      </c>
      <c r="AL403">
        <v>0</v>
      </c>
      <c r="AM403">
        <v>0</v>
      </c>
      <c r="AN403">
        <v>0</v>
      </c>
      <c r="AO403">
        <v>2</v>
      </c>
      <c r="AP403">
        <v>9</v>
      </c>
      <c r="AQ403">
        <v>0</v>
      </c>
      <c r="AR403" s="6">
        <v>1964.55</v>
      </c>
      <c r="AS403">
        <v>3397.63</v>
      </c>
      <c r="AT403">
        <v>0</v>
      </c>
      <c r="AU403">
        <v>90019.35</v>
      </c>
      <c r="AV403">
        <v>55000</v>
      </c>
      <c r="AW403">
        <v>11000</v>
      </c>
      <c r="AX403">
        <v>11000</v>
      </c>
      <c r="AY403" s="6">
        <v>0</v>
      </c>
      <c r="AZ403">
        <v>0</v>
      </c>
      <c r="BA403">
        <v>0</v>
      </c>
      <c r="BB403" s="6">
        <v>14549.17</v>
      </c>
      <c r="BC403">
        <v>0</v>
      </c>
      <c r="BD403">
        <v>0</v>
      </c>
      <c r="BE403">
        <v>0</v>
      </c>
      <c r="BF403">
        <v>0</v>
      </c>
      <c r="BG403">
        <v>133.09</v>
      </c>
      <c r="BH403">
        <v>0</v>
      </c>
      <c r="BI403">
        <f t="shared" si="18"/>
        <v>133.09</v>
      </c>
      <c r="BJ403">
        <f t="shared" si="19"/>
        <v>3397.63</v>
      </c>
      <c r="BK403">
        <f>_xlfn.IFNA(VLOOKUP(A:A,'11月奖金'!A:Q,17,0),0)</f>
        <v>5167.1899999999996</v>
      </c>
      <c r="BL403">
        <f t="shared" si="20"/>
        <v>8564.82</v>
      </c>
    </row>
    <row r="404" spans="1:64" x14ac:dyDescent="0.2">
      <c r="A404">
        <v>9000619</v>
      </c>
      <c r="B404" t="s">
        <v>1227</v>
      </c>
      <c r="C404" t="s">
        <v>1228</v>
      </c>
      <c r="D404" t="s">
        <v>1229</v>
      </c>
      <c r="E404" t="s">
        <v>363</v>
      </c>
      <c r="F404" t="s">
        <v>125</v>
      </c>
      <c r="G404">
        <v>0</v>
      </c>
      <c r="H404">
        <v>0</v>
      </c>
      <c r="I404">
        <v>0</v>
      </c>
      <c r="J404">
        <v>4534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300</v>
      </c>
      <c r="W404">
        <v>33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4867</v>
      </c>
      <c r="AG404">
        <v>1019.1</v>
      </c>
      <c r="AH404">
        <v>38.22</v>
      </c>
      <c r="AI404">
        <v>254.78</v>
      </c>
      <c r="AJ404">
        <v>764</v>
      </c>
      <c r="AK404">
        <v>0</v>
      </c>
      <c r="AL404">
        <v>0</v>
      </c>
      <c r="AM404">
        <v>0</v>
      </c>
      <c r="AN404">
        <v>0</v>
      </c>
      <c r="AO404">
        <v>2</v>
      </c>
      <c r="AP404">
        <v>9</v>
      </c>
      <c r="AQ404">
        <v>0</v>
      </c>
      <c r="AR404" s="6">
        <v>2788.9</v>
      </c>
      <c r="AS404">
        <v>4865</v>
      </c>
      <c r="AT404">
        <v>0</v>
      </c>
      <c r="AU404">
        <v>121839.99</v>
      </c>
      <c r="AV404">
        <v>55000</v>
      </c>
      <c r="AW404">
        <v>0</v>
      </c>
      <c r="AX404">
        <v>11000</v>
      </c>
      <c r="AY404" s="6">
        <v>0</v>
      </c>
      <c r="AZ404">
        <v>9000</v>
      </c>
      <c r="BA404">
        <v>0</v>
      </c>
      <c r="BB404" s="6">
        <v>24671.06</v>
      </c>
      <c r="BC404">
        <v>22168.930000000011</v>
      </c>
      <c r="BD404">
        <v>665.07</v>
      </c>
      <c r="BE404">
        <v>0</v>
      </c>
      <c r="BF404">
        <v>665.07</v>
      </c>
      <c r="BG404">
        <v>761.40000000000009</v>
      </c>
      <c r="BH404">
        <v>0</v>
      </c>
      <c r="BI404">
        <f t="shared" si="18"/>
        <v>761.40000000000009</v>
      </c>
      <c r="BJ404">
        <f t="shared" si="19"/>
        <v>4865</v>
      </c>
      <c r="BK404">
        <f>_xlfn.IFNA(VLOOKUP(A:A,'11月奖金'!A:Q,17,0),0)</f>
        <v>9060.56</v>
      </c>
      <c r="BL404">
        <f t="shared" si="20"/>
        <v>13925.56</v>
      </c>
    </row>
    <row r="405" spans="1:64" x14ac:dyDescent="0.2">
      <c r="A405">
        <v>9000620</v>
      </c>
      <c r="B405" t="s">
        <v>1230</v>
      </c>
      <c r="C405" t="s">
        <v>1231</v>
      </c>
      <c r="D405" t="s">
        <v>1232</v>
      </c>
      <c r="E405" t="s">
        <v>363</v>
      </c>
      <c r="F405" t="s">
        <v>105</v>
      </c>
      <c r="G405">
        <v>0</v>
      </c>
      <c r="H405">
        <v>0</v>
      </c>
      <c r="I405">
        <v>4.7</v>
      </c>
      <c r="J405">
        <v>0</v>
      </c>
      <c r="K405">
        <v>1692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800</v>
      </c>
      <c r="U405">
        <v>100</v>
      </c>
      <c r="V405">
        <v>300</v>
      </c>
      <c r="W405">
        <v>33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2925</v>
      </c>
      <c r="AG405">
        <v>379.58</v>
      </c>
      <c r="AH405">
        <v>14.23</v>
      </c>
      <c r="AI405">
        <v>104.32</v>
      </c>
      <c r="AJ405">
        <v>285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9</v>
      </c>
      <c r="AQ405">
        <v>0</v>
      </c>
      <c r="AR405" s="6">
        <v>2139.87</v>
      </c>
      <c r="AS405">
        <v>2853</v>
      </c>
      <c r="AT405">
        <v>0</v>
      </c>
      <c r="AU405">
        <v>64192.51</v>
      </c>
      <c r="AV405">
        <v>55000</v>
      </c>
      <c r="AW405">
        <v>0</v>
      </c>
      <c r="AX405">
        <v>22000</v>
      </c>
      <c r="AY405" s="6">
        <v>0</v>
      </c>
      <c r="AZ405">
        <v>0</v>
      </c>
      <c r="BA405">
        <v>0</v>
      </c>
      <c r="BB405" s="6">
        <v>7601.7199999999993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f t="shared" si="18"/>
        <v>0</v>
      </c>
      <c r="BJ405">
        <f t="shared" si="19"/>
        <v>2853</v>
      </c>
      <c r="BK405">
        <f>_xlfn.IFNA(VLOOKUP(A:A,'11月奖金'!A:Q,17,0),0)</f>
        <v>3642.44</v>
      </c>
      <c r="BL405">
        <f t="shared" si="20"/>
        <v>6495.4400000000005</v>
      </c>
    </row>
    <row r="406" spans="1:64" x14ac:dyDescent="0.2">
      <c r="A406">
        <v>9000621</v>
      </c>
      <c r="B406" t="s">
        <v>1233</v>
      </c>
      <c r="C406" t="s">
        <v>1234</v>
      </c>
      <c r="D406" t="s">
        <v>1235</v>
      </c>
      <c r="E406" t="s">
        <v>46</v>
      </c>
      <c r="F406" t="s">
        <v>105</v>
      </c>
      <c r="G406">
        <v>0</v>
      </c>
      <c r="H406">
        <v>0</v>
      </c>
      <c r="I406">
        <v>4.0999999999999996</v>
      </c>
      <c r="J406">
        <v>0</v>
      </c>
      <c r="K406">
        <v>1476</v>
      </c>
      <c r="L406">
        <v>203.59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800</v>
      </c>
      <c r="U406">
        <v>100</v>
      </c>
      <c r="V406">
        <v>300</v>
      </c>
      <c r="W406">
        <v>33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2912.59</v>
      </c>
      <c r="AG406">
        <v>356.05</v>
      </c>
      <c r="AH406">
        <v>13.35</v>
      </c>
      <c r="AI406">
        <v>104.32</v>
      </c>
      <c r="AJ406">
        <v>267</v>
      </c>
      <c r="AK406">
        <v>0</v>
      </c>
      <c r="AL406">
        <v>0</v>
      </c>
      <c r="AM406">
        <v>0</v>
      </c>
      <c r="AN406">
        <v>0</v>
      </c>
      <c r="AO406">
        <v>2</v>
      </c>
      <c r="AP406">
        <v>9</v>
      </c>
      <c r="AQ406">
        <v>0</v>
      </c>
      <c r="AR406" s="6">
        <v>2169.87</v>
      </c>
      <c r="AS406">
        <v>2840.59</v>
      </c>
      <c r="AT406">
        <v>0</v>
      </c>
      <c r="AU406">
        <v>57807.839999999997</v>
      </c>
      <c r="AV406">
        <v>55000</v>
      </c>
      <c r="AW406">
        <v>0</v>
      </c>
      <c r="AX406">
        <v>0</v>
      </c>
      <c r="AY406" s="6">
        <v>0</v>
      </c>
      <c r="AZ406">
        <v>0</v>
      </c>
      <c r="BA406">
        <v>0</v>
      </c>
      <c r="BB406" s="6">
        <v>7555.88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f t="shared" si="18"/>
        <v>0</v>
      </c>
      <c r="BJ406">
        <f t="shared" si="19"/>
        <v>2840.59</v>
      </c>
      <c r="BK406">
        <f>_xlfn.IFNA(VLOOKUP(A:A,'11月奖金'!A:Q,17,0),0)</f>
        <v>2803.32</v>
      </c>
      <c r="BL406">
        <f t="shared" si="20"/>
        <v>5643.91</v>
      </c>
    </row>
    <row r="407" spans="1:64" x14ac:dyDescent="0.2">
      <c r="A407">
        <v>9000622</v>
      </c>
      <c r="B407" t="s">
        <v>1236</v>
      </c>
      <c r="C407" t="s">
        <v>1237</v>
      </c>
      <c r="D407" t="s">
        <v>1238</v>
      </c>
      <c r="E407" t="s">
        <v>426</v>
      </c>
      <c r="F407" t="s">
        <v>160</v>
      </c>
      <c r="G407">
        <v>10</v>
      </c>
      <c r="H407">
        <v>0</v>
      </c>
      <c r="I407">
        <v>6.1</v>
      </c>
      <c r="J407">
        <v>0</v>
      </c>
      <c r="K407">
        <v>2196</v>
      </c>
      <c r="L407">
        <v>908.69</v>
      </c>
      <c r="M407">
        <v>181</v>
      </c>
      <c r="N407">
        <v>120</v>
      </c>
      <c r="O407">
        <v>0</v>
      </c>
      <c r="P407">
        <v>144</v>
      </c>
      <c r="Q407">
        <v>0</v>
      </c>
      <c r="R407">
        <v>0</v>
      </c>
      <c r="S407">
        <v>4.3600000000000003</v>
      </c>
      <c r="T407">
        <v>800</v>
      </c>
      <c r="U407">
        <v>100</v>
      </c>
      <c r="V407">
        <v>300</v>
      </c>
      <c r="W407">
        <v>33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4787.05</v>
      </c>
      <c r="AG407">
        <v>445.35</v>
      </c>
      <c r="AH407">
        <v>16.7</v>
      </c>
      <c r="AI407">
        <v>111.34</v>
      </c>
      <c r="AJ407">
        <v>334</v>
      </c>
      <c r="AK407">
        <v>0</v>
      </c>
      <c r="AL407">
        <v>0</v>
      </c>
      <c r="AM407">
        <v>0</v>
      </c>
      <c r="AN407">
        <v>0</v>
      </c>
      <c r="AO407">
        <v>2</v>
      </c>
      <c r="AP407">
        <v>9</v>
      </c>
      <c r="AQ407">
        <v>0</v>
      </c>
      <c r="AR407" s="6">
        <v>3877.66</v>
      </c>
      <c r="AS407">
        <v>4715.05</v>
      </c>
      <c r="AT407">
        <v>0</v>
      </c>
      <c r="AU407">
        <v>61487.8</v>
      </c>
      <c r="AV407">
        <v>55000</v>
      </c>
      <c r="AW407">
        <v>11000</v>
      </c>
      <c r="AX407">
        <v>7337</v>
      </c>
      <c r="AY407" s="6">
        <v>0</v>
      </c>
      <c r="AZ407">
        <v>0</v>
      </c>
      <c r="BA407">
        <v>0</v>
      </c>
      <c r="BB407" s="6">
        <v>12391.62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f t="shared" si="18"/>
        <v>0</v>
      </c>
      <c r="BJ407">
        <f t="shared" si="19"/>
        <v>4715.05</v>
      </c>
      <c r="BK407">
        <f>_xlfn.IFNA(VLOOKUP(A:A,'11月奖金'!A:Q,17,0),0)</f>
        <v>2067.17</v>
      </c>
      <c r="BL407">
        <f t="shared" si="20"/>
        <v>6782.22</v>
      </c>
    </row>
    <row r="408" spans="1:64" x14ac:dyDescent="0.2">
      <c r="A408">
        <v>9000623</v>
      </c>
      <c r="B408" t="s">
        <v>1239</v>
      </c>
      <c r="C408" t="s">
        <v>1240</v>
      </c>
      <c r="D408" t="s">
        <v>1241</v>
      </c>
      <c r="E408" t="s">
        <v>426</v>
      </c>
      <c r="F408" t="s">
        <v>160</v>
      </c>
      <c r="G408">
        <v>0</v>
      </c>
      <c r="H408">
        <v>0</v>
      </c>
      <c r="I408">
        <v>6.9</v>
      </c>
      <c r="J408">
        <v>0</v>
      </c>
      <c r="K408">
        <v>2484</v>
      </c>
      <c r="L408">
        <v>685.24</v>
      </c>
      <c r="M408">
        <v>36</v>
      </c>
      <c r="N408">
        <v>72</v>
      </c>
      <c r="O408">
        <v>0</v>
      </c>
      <c r="P408">
        <v>216</v>
      </c>
      <c r="Q408">
        <v>0</v>
      </c>
      <c r="R408">
        <v>0</v>
      </c>
      <c r="S408">
        <v>0</v>
      </c>
      <c r="T408">
        <v>800</v>
      </c>
      <c r="U408">
        <v>100</v>
      </c>
      <c r="V408">
        <v>300</v>
      </c>
      <c r="W408">
        <v>33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4726.24</v>
      </c>
      <c r="AG408">
        <v>493.29</v>
      </c>
      <c r="AH408">
        <v>18.5</v>
      </c>
      <c r="AI408">
        <v>123.32</v>
      </c>
      <c r="AJ408">
        <v>370</v>
      </c>
      <c r="AK408">
        <v>0</v>
      </c>
      <c r="AL408">
        <v>0</v>
      </c>
      <c r="AM408">
        <v>0</v>
      </c>
      <c r="AN408">
        <v>0</v>
      </c>
      <c r="AO408">
        <v>2</v>
      </c>
      <c r="AP408">
        <v>9</v>
      </c>
      <c r="AQ408">
        <v>0</v>
      </c>
      <c r="AR408" s="6">
        <v>3719.13</v>
      </c>
      <c r="AS408">
        <v>4654.24</v>
      </c>
      <c r="AT408">
        <v>0</v>
      </c>
      <c r="AU408">
        <v>65138.11</v>
      </c>
      <c r="AV408">
        <v>55000</v>
      </c>
      <c r="AW408">
        <v>11000</v>
      </c>
      <c r="AX408">
        <v>11000</v>
      </c>
      <c r="AY408" s="6">
        <v>0</v>
      </c>
      <c r="AZ408">
        <v>0</v>
      </c>
      <c r="BA408">
        <v>0</v>
      </c>
      <c r="BB408" s="6">
        <v>11439.99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f t="shared" si="18"/>
        <v>0</v>
      </c>
      <c r="BJ408">
        <f t="shared" si="19"/>
        <v>4654.24</v>
      </c>
      <c r="BK408">
        <f>_xlfn.IFNA(VLOOKUP(A:A,'11月奖金'!A:Q,17,0),0)</f>
        <v>2022</v>
      </c>
      <c r="BL408">
        <f t="shared" si="20"/>
        <v>6676.24</v>
      </c>
    </row>
    <row r="409" spans="1:64" x14ac:dyDescent="0.2">
      <c r="A409">
        <v>9000624</v>
      </c>
      <c r="B409" t="s">
        <v>1242</v>
      </c>
      <c r="C409" t="s">
        <v>1243</v>
      </c>
      <c r="D409" t="s">
        <v>1244</v>
      </c>
      <c r="E409" t="s">
        <v>426</v>
      </c>
      <c r="F409" t="s">
        <v>125</v>
      </c>
      <c r="G409">
        <v>0</v>
      </c>
      <c r="H409">
        <v>0</v>
      </c>
      <c r="I409">
        <v>6.9</v>
      </c>
      <c r="J409">
        <v>0</v>
      </c>
      <c r="K409">
        <v>2484</v>
      </c>
      <c r="L409">
        <v>0</v>
      </c>
      <c r="M409">
        <v>49</v>
      </c>
      <c r="N409">
        <v>72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800</v>
      </c>
      <c r="U409">
        <v>300</v>
      </c>
      <c r="V409">
        <v>300</v>
      </c>
      <c r="W409">
        <v>33</v>
      </c>
      <c r="X409">
        <v>0</v>
      </c>
      <c r="Y409">
        <v>0</v>
      </c>
      <c r="Z409">
        <v>0</v>
      </c>
      <c r="AA409">
        <v>0</v>
      </c>
      <c r="AB409">
        <v>20</v>
      </c>
      <c r="AC409">
        <v>24</v>
      </c>
      <c r="AD409">
        <v>0</v>
      </c>
      <c r="AE409">
        <v>0</v>
      </c>
      <c r="AF409">
        <v>4082</v>
      </c>
      <c r="AG409">
        <v>1031.56</v>
      </c>
      <c r="AH409">
        <v>38.68</v>
      </c>
      <c r="AI409">
        <v>257.89</v>
      </c>
      <c r="AJ409">
        <v>774</v>
      </c>
      <c r="AK409">
        <v>0</v>
      </c>
      <c r="AL409">
        <v>0</v>
      </c>
      <c r="AM409">
        <v>0</v>
      </c>
      <c r="AN409">
        <v>0</v>
      </c>
      <c r="AO409">
        <v>2</v>
      </c>
      <c r="AP409">
        <v>9</v>
      </c>
      <c r="AQ409">
        <v>0</v>
      </c>
      <c r="AR409" s="6">
        <v>1977.87</v>
      </c>
      <c r="AS409">
        <v>3870</v>
      </c>
      <c r="AT409">
        <v>0</v>
      </c>
      <c r="AU409">
        <v>118910.86</v>
      </c>
      <c r="AV409">
        <v>55000</v>
      </c>
      <c r="AW409">
        <v>11000</v>
      </c>
      <c r="AX409">
        <v>11000</v>
      </c>
      <c r="AY409" s="6">
        <v>0</v>
      </c>
      <c r="AZ409">
        <v>11000</v>
      </c>
      <c r="BA409">
        <v>0</v>
      </c>
      <c r="BB409" s="6">
        <v>23314.09</v>
      </c>
      <c r="BC409">
        <v>7596.7700000000041</v>
      </c>
      <c r="BD409">
        <v>227.9</v>
      </c>
      <c r="BE409">
        <v>0</v>
      </c>
      <c r="BF409">
        <v>227.9</v>
      </c>
      <c r="BG409">
        <v>414.87</v>
      </c>
      <c r="BH409">
        <v>0</v>
      </c>
      <c r="BI409">
        <f t="shared" si="18"/>
        <v>414.87</v>
      </c>
      <c r="BJ409">
        <f t="shared" si="19"/>
        <v>3870</v>
      </c>
      <c r="BK409">
        <f>_xlfn.IFNA(VLOOKUP(A:A,'11月奖金'!A:Q,17,0),0)</f>
        <v>7724.52</v>
      </c>
      <c r="BL409">
        <f t="shared" si="20"/>
        <v>11594.52</v>
      </c>
    </row>
    <row r="410" spans="1:64" x14ac:dyDescent="0.2">
      <c r="A410">
        <v>9000625</v>
      </c>
      <c r="B410" t="s">
        <v>1245</v>
      </c>
      <c r="C410" t="s">
        <v>1246</v>
      </c>
      <c r="D410" t="s">
        <v>1247</v>
      </c>
      <c r="E410" t="s">
        <v>426</v>
      </c>
      <c r="F410" t="s">
        <v>160</v>
      </c>
      <c r="G410">
        <v>10</v>
      </c>
      <c r="H410">
        <v>0</v>
      </c>
      <c r="I410">
        <v>6.1</v>
      </c>
      <c r="J410">
        <v>0</v>
      </c>
      <c r="K410">
        <v>2196</v>
      </c>
      <c r="L410">
        <v>605.79</v>
      </c>
      <c r="M410">
        <v>0</v>
      </c>
      <c r="N410">
        <v>0</v>
      </c>
      <c r="O410">
        <v>0</v>
      </c>
      <c r="P410">
        <v>504</v>
      </c>
      <c r="Q410">
        <v>0</v>
      </c>
      <c r="R410">
        <v>0</v>
      </c>
      <c r="S410">
        <v>0</v>
      </c>
      <c r="T410">
        <v>800</v>
      </c>
      <c r="U410">
        <v>100</v>
      </c>
      <c r="V410">
        <v>300</v>
      </c>
      <c r="W410">
        <v>33</v>
      </c>
      <c r="X410">
        <v>0</v>
      </c>
      <c r="Y410">
        <v>0</v>
      </c>
      <c r="Z410">
        <v>0</v>
      </c>
      <c r="AA410">
        <v>0</v>
      </c>
      <c r="AB410">
        <v>40</v>
      </c>
      <c r="AC410">
        <v>48</v>
      </c>
      <c r="AD410">
        <v>0</v>
      </c>
      <c r="AE410">
        <v>0</v>
      </c>
      <c r="AF410">
        <v>4626.79</v>
      </c>
      <c r="AG410">
        <v>479.11</v>
      </c>
      <c r="AH410">
        <v>17.97</v>
      </c>
      <c r="AI410">
        <v>119.78</v>
      </c>
      <c r="AJ410">
        <v>359</v>
      </c>
      <c r="AK410">
        <v>0</v>
      </c>
      <c r="AL410">
        <v>0</v>
      </c>
      <c r="AM410">
        <v>0</v>
      </c>
      <c r="AN410">
        <v>0</v>
      </c>
      <c r="AO410">
        <v>2</v>
      </c>
      <c r="AP410">
        <v>9</v>
      </c>
      <c r="AQ410">
        <v>0</v>
      </c>
      <c r="AR410" s="6">
        <v>3648.93</v>
      </c>
      <c r="AS410">
        <v>4554.79</v>
      </c>
      <c r="AT410">
        <v>0</v>
      </c>
      <c r="AU410">
        <v>63642.1</v>
      </c>
      <c r="AV410">
        <v>55000</v>
      </c>
      <c r="AW410">
        <v>11000</v>
      </c>
      <c r="AX410">
        <v>22000</v>
      </c>
      <c r="AY410" s="6">
        <v>0</v>
      </c>
      <c r="AZ410">
        <v>11000</v>
      </c>
      <c r="BA410">
        <v>0</v>
      </c>
      <c r="BB410" s="6">
        <v>10836.72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f t="shared" si="18"/>
        <v>0</v>
      </c>
      <c r="BJ410">
        <f t="shared" si="19"/>
        <v>4554.79</v>
      </c>
      <c r="BK410">
        <f>_xlfn.IFNA(VLOOKUP(A:A,'11月奖金'!A:Q,17,0),0)</f>
        <v>2051.08</v>
      </c>
      <c r="BL410">
        <f t="shared" si="20"/>
        <v>6605.87</v>
      </c>
    </row>
    <row r="411" spans="1:64" x14ac:dyDescent="0.2">
      <c r="A411">
        <v>9000626</v>
      </c>
      <c r="B411" t="s">
        <v>1248</v>
      </c>
      <c r="C411" t="s">
        <v>1249</v>
      </c>
      <c r="D411" t="s">
        <v>1250</v>
      </c>
      <c r="E411" t="s">
        <v>426</v>
      </c>
      <c r="F411" t="s">
        <v>160</v>
      </c>
      <c r="G411">
        <v>0</v>
      </c>
      <c r="H411">
        <v>0</v>
      </c>
      <c r="I411">
        <v>6.1</v>
      </c>
      <c r="J411">
        <v>0</v>
      </c>
      <c r="K411">
        <v>2196</v>
      </c>
      <c r="L411">
        <v>605.79</v>
      </c>
      <c r="M411">
        <v>134</v>
      </c>
      <c r="N411">
        <v>104</v>
      </c>
      <c r="O411">
        <v>0</v>
      </c>
      <c r="P411">
        <v>504</v>
      </c>
      <c r="Q411">
        <v>0</v>
      </c>
      <c r="R411">
        <v>0</v>
      </c>
      <c r="S411">
        <v>4.3600000000000003</v>
      </c>
      <c r="T411">
        <v>800</v>
      </c>
      <c r="U411">
        <v>100</v>
      </c>
      <c r="V411">
        <v>300</v>
      </c>
      <c r="W411">
        <v>33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4781.1499999999996</v>
      </c>
      <c r="AG411">
        <v>458.99</v>
      </c>
      <c r="AH411">
        <v>17.21</v>
      </c>
      <c r="AI411">
        <v>114.75</v>
      </c>
      <c r="AJ411">
        <v>344</v>
      </c>
      <c r="AK411">
        <v>0</v>
      </c>
      <c r="AL411">
        <v>0</v>
      </c>
      <c r="AM411">
        <v>0</v>
      </c>
      <c r="AN411">
        <v>0</v>
      </c>
      <c r="AO411">
        <v>2</v>
      </c>
      <c r="AP411">
        <v>9</v>
      </c>
      <c r="AQ411">
        <v>0</v>
      </c>
      <c r="AR411" s="6">
        <v>3844.2</v>
      </c>
      <c r="AS411">
        <v>4709.1499999999996</v>
      </c>
      <c r="AT411">
        <v>0</v>
      </c>
      <c r="AU411">
        <v>68042.7</v>
      </c>
      <c r="AV411">
        <v>55000</v>
      </c>
      <c r="AW411">
        <v>11000</v>
      </c>
      <c r="AX411">
        <v>5500</v>
      </c>
      <c r="AY411" s="6">
        <v>0</v>
      </c>
      <c r="AZ411">
        <v>0</v>
      </c>
      <c r="BA411">
        <v>0</v>
      </c>
      <c r="BB411" s="6">
        <v>11072.23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f t="shared" si="18"/>
        <v>0</v>
      </c>
      <c r="BJ411">
        <f t="shared" si="19"/>
        <v>4709.1499999999996</v>
      </c>
      <c r="BK411">
        <f>_xlfn.IFNA(VLOOKUP(A:A,'11月奖金'!A:Q,17,0),0)</f>
        <v>2138</v>
      </c>
      <c r="BL411">
        <f t="shared" si="20"/>
        <v>6847.15</v>
      </c>
    </row>
    <row r="412" spans="1:64" x14ac:dyDescent="0.2">
      <c r="A412">
        <v>9000627</v>
      </c>
      <c r="B412" t="s">
        <v>1251</v>
      </c>
      <c r="C412" t="s">
        <v>1252</v>
      </c>
      <c r="D412" t="s">
        <v>1253</v>
      </c>
      <c r="E412" t="s">
        <v>426</v>
      </c>
      <c r="F412" t="s">
        <v>160</v>
      </c>
      <c r="G412">
        <v>0</v>
      </c>
      <c r="H412">
        <v>0</v>
      </c>
      <c r="I412">
        <v>6.1</v>
      </c>
      <c r="J412">
        <v>0</v>
      </c>
      <c r="K412">
        <v>2196</v>
      </c>
      <c r="L412">
        <v>605.79</v>
      </c>
      <c r="M412">
        <v>134</v>
      </c>
      <c r="N412">
        <v>104</v>
      </c>
      <c r="O412">
        <v>0</v>
      </c>
      <c r="P412">
        <v>216</v>
      </c>
      <c r="Q412">
        <v>0</v>
      </c>
      <c r="R412">
        <v>0</v>
      </c>
      <c r="S412">
        <v>4.3600000000000003</v>
      </c>
      <c r="T412">
        <v>800</v>
      </c>
      <c r="U412">
        <v>100</v>
      </c>
      <c r="V412">
        <v>300</v>
      </c>
      <c r="W412">
        <v>33</v>
      </c>
      <c r="X412">
        <v>0</v>
      </c>
      <c r="Y412">
        <v>0</v>
      </c>
      <c r="Z412">
        <v>0</v>
      </c>
      <c r="AA412">
        <v>0</v>
      </c>
      <c r="AB412">
        <v>30</v>
      </c>
      <c r="AC412">
        <v>36</v>
      </c>
      <c r="AD412">
        <v>0</v>
      </c>
      <c r="AE412">
        <v>0</v>
      </c>
      <c r="AF412">
        <v>4559.1499999999996</v>
      </c>
      <c r="AG412">
        <v>452.9</v>
      </c>
      <c r="AH412">
        <v>16.98</v>
      </c>
      <c r="AI412">
        <v>113.22</v>
      </c>
      <c r="AJ412">
        <v>340</v>
      </c>
      <c r="AK412">
        <v>0</v>
      </c>
      <c r="AL412">
        <v>0</v>
      </c>
      <c r="AM412">
        <v>0</v>
      </c>
      <c r="AN412">
        <v>0</v>
      </c>
      <c r="AO412">
        <v>2</v>
      </c>
      <c r="AP412">
        <v>9</v>
      </c>
      <c r="AQ412">
        <v>0</v>
      </c>
      <c r="AR412" s="6">
        <v>3634.05</v>
      </c>
      <c r="AS412">
        <v>4487.1499999999996</v>
      </c>
      <c r="AT412">
        <v>0</v>
      </c>
      <c r="AU412">
        <v>60558.37</v>
      </c>
      <c r="AV412">
        <v>55000</v>
      </c>
      <c r="AW412">
        <v>0</v>
      </c>
      <c r="AX412">
        <v>0</v>
      </c>
      <c r="AY412" s="6">
        <v>0</v>
      </c>
      <c r="AZ412">
        <v>0</v>
      </c>
      <c r="BA412">
        <v>0</v>
      </c>
      <c r="BB412" s="6">
        <v>9621.2699999999986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f t="shared" si="18"/>
        <v>0</v>
      </c>
      <c r="BJ412">
        <f t="shared" si="19"/>
        <v>4487.1499999999996</v>
      </c>
      <c r="BK412">
        <f>_xlfn.IFNA(VLOOKUP(A:A,'11月奖金'!A:Q,17,0),0)</f>
        <v>1723.04</v>
      </c>
      <c r="BL412">
        <f t="shared" si="20"/>
        <v>6210.19</v>
      </c>
    </row>
    <row r="413" spans="1:64" x14ac:dyDescent="0.2">
      <c r="A413">
        <v>9000628</v>
      </c>
      <c r="B413" t="s">
        <v>1254</v>
      </c>
      <c r="C413" t="s">
        <v>1255</v>
      </c>
      <c r="D413" t="s">
        <v>1256</v>
      </c>
      <c r="E413" t="s">
        <v>426</v>
      </c>
      <c r="F413" t="s">
        <v>105</v>
      </c>
      <c r="G413">
        <v>0</v>
      </c>
      <c r="H413">
        <v>0</v>
      </c>
      <c r="I413">
        <v>5.0999999999999996</v>
      </c>
      <c r="J413">
        <v>0</v>
      </c>
      <c r="K413">
        <v>1836</v>
      </c>
      <c r="L413">
        <v>253.24</v>
      </c>
      <c r="M413">
        <v>12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800</v>
      </c>
      <c r="U413">
        <v>100</v>
      </c>
      <c r="V413">
        <v>300</v>
      </c>
      <c r="W413">
        <v>33</v>
      </c>
      <c r="X413">
        <v>0</v>
      </c>
      <c r="Y413">
        <v>0</v>
      </c>
      <c r="Z413">
        <v>0</v>
      </c>
      <c r="AA413">
        <v>0</v>
      </c>
      <c r="AB413">
        <v>10</v>
      </c>
      <c r="AC413">
        <v>12</v>
      </c>
      <c r="AD413">
        <v>0</v>
      </c>
      <c r="AE413">
        <v>0</v>
      </c>
      <c r="AF413">
        <v>3356.24</v>
      </c>
      <c r="AG413">
        <v>588</v>
      </c>
      <c r="AH413">
        <v>22.05</v>
      </c>
      <c r="AI413">
        <v>147</v>
      </c>
      <c r="AJ413">
        <v>441</v>
      </c>
      <c r="AK413">
        <v>0</v>
      </c>
      <c r="AL413">
        <v>0</v>
      </c>
      <c r="AM413">
        <v>0</v>
      </c>
      <c r="AN413">
        <v>0</v>
      </c>
      <c r="AO413">
        <v>2</v>
      </c>
      <c r="AP413">
        <v>9</v>
      </c>
      <c r="AQ413">
        <v>0</v>
      </c>
      <c r="AR413" s="6">
        <v>2156.19</v>
      </c>
      <c r="AS413">
        <v>3284.24</v>
      </c>
      <c r="AT413">
        <v>0</v>
      </c>
      <c r="AU413">
        <v>72799.86</v>
      </c>
      <c r="AV413">
        <v>55000</v>
      </c>
      <c r="AW413">
        <v>11000</v>
      </c>
      <c r="AX413">
        <v>22000</v>
      </c>
      <c r="AY413" s="6">
        <v>0</v>
      </c>
      <c r="AZ413">
        <v>0</v>
      </c>
      <c r="BA413">
        <v>0</v>
      </c>
      <c r="BB413" s="6">
        <v>13036.72</v>
      </c>
      <c r="BC413">
        <v>0</v>
      </c>
      <c r="BD413">
        <v>0</v>
      </c>
      <c r="BE413">
        <v>0</v>
      </c>
      <c r="BF413">
        <v>0</v>
      </c>
      <c r="BG413">
        <v>60.33</v>
      </c>
      <c r="BH413">
        <v>0</v>
      </c>
      <c r="BI413">
        <f t="shared" si="18"/>
        <v>60.33</v>
      </c>
      <c r="BJ413">
        <f t="shared" si="19"/>
        <v>3284.24</v>
      </c>
      <c r="BK413">
        <f>_xlfn.IFNA(VLOOKUP(A:A,'11月奖金'!A:Q,17,0),0)</f>
        <v>3665.27</v>
      </c>
      <c r="BL413">
        <f t="shared" si="20"/>
        <v>6949.51</v>
      </c>
    </row>
    <row r="414" spans="1:64" x14ac:dyDescent="0.2">
      <c r="A414">
        <v>9000629</v>
      </c>
      <c r="B414" t="s">
        <v>1257</v>
      </c>
      <c r="C414" t="s">
        <v>1258</v>
      </c>
      <c r="D414" t="s">
        <v>1259</v>
      </c>
      <c r="E414" t="s">
        <v>426</v>
      </c>
      <c r="F414" t="s">
        <v>160</v>
      </c>
      <c r="G414">
        <v>0</v>
      </c>
      <c r="H414">
        <v>0</v>
      </c>
      <c r="I414">
        <v>6.1</v>
      </c>
      <c r="J414">
        <v>0</v>
      </c>
      <c r="K414">
        <v>2196</v>
      </c>
      <c r="L414">
        <v>605.79</v>
      </c>
      <c r="M414">
        <v>24</v>
      </c>
      <c r="N414">
        <v>48</v>
      </c>
      <c r="O414">
        <v>0</v>
      </c>
      <c r="P414">
        <v>504</v>
      </c>
      <c r="Q414">
        <v>0</v>
      </c>
      <c r="R414">
        <v>0</v>
      </c>
      <c r="S414">
        <v>0</v>
      </c>
      <c r="T414">
        <v>800</v>
      </c>
      <c r="U414">
        <v>100</v>
      </c>
      <c r="V414">
        <v>300</v>
      </c>
      <c r="W414">
        <v>33</v>
      </c>
      <c r="X414">
        <v>0</v>
      </c>
      <c r="Y414">
        <v>0</v>
      </c>
      <c r="Z414">
        <v>0</v>
      </c>
      <c r="AA414">
        <v>0</v>
      </c>
      <c r="AB414">
        <v>50</v>
      </c>
      <c r="AC414">
        <v>60</v>
      </c>
      <c r="AD414">
        <v>0</v>
      </c>
      <c r="AE414">
        <v>0</v>
      </c>
      <c r="AF414">
        <v>4720.79</v>
      </c>
      <c r="AG414">
        <v>467.08</v>
      </c>
      <c r="AH414">
        <v>17.52</v>
      </c>
      <c r="AI414">
        <v>116.77</v>
      </c>
      <c r="AJ414">
        <v>350</v>
      </c>
      <c r="AK414">
        <v>0</v>
      </c>
      <c r="AL414">
        <v>0</v>
      </c>
      <c r="AM414">
        <v>0</v>
      </c>
      <c r="AN414">
        <v>0</v>
      </c>
      <c r="AO414">
        <v>2</v>
      </c>
      <c r="AP414">
        <v>9</v>
      </c>
      <c r="AQ414">
        <v>0</v>
      </c>
      <c r="AR414" s="6">
        <v>3767.42</v>
      </c>
      <c r="AS414">
        <v>4648.79</v>
      </c>
      <c r="AT414">
        <v>0</v>
      </c>
      <c r="AU414">
        <v>68420.23</v>
      </c>
      <c r="AV414">
        <v>55000</v>
      </c>
      <c r="AW414">
        <v>0</v>
      </c>
      <c r="AX414">
        <v>0</v>
      </c>
      <c r="AY414" s="6">
        <v>0</v>
      </c>
      <c r="AZ414">
        <v>0</v>
      </c>
      <c r="BA414">
        <v>0</v>
      </c>
      <c r="BB414" s="6">
        <v>11270.96</v>
      </c>
      <c r="BC414">
        <v>2149.269999999995</v>
      </c>
      <c r="BD414">
        <v>64.48</v>
      </c>
      <c r="BE414">
        <v>0</v>
      </c>
      <c r="BF414">
        <v>64.48</v>
      </c>
      <c r="BG414">
        <v>103.56</v>
      </c>
      <c r="BH414">
        <v>0</v>
      </c>
      <c r="BI414">
        <f t="shared" si="18"/>
        <v>103.56</v>
      </c>
      <c r="BJ414">
        <f t="shared" si="19"/>
        <v>4648.79</v>
      </c>
      <c r="BK414">
        <f>_xlfn.IFNA(VLOOKUP(A:A,'11月奖金'!A:Q,17,0),0)</f>
        <v>2047.24</v>
      </c>
      <c r="BL414">
        <f t="shared" si="20"/>
        <v>6696.03</v>
      </c>
    </row>
    <row r="415" spans="1:64" x14ac:dyDescent="0.2">
      <c r="A415">
        <v>9000630</v>
      </c>
      <c r="B415" t="s">
        <v>1260</v>
      </c>
      <c r="C415" t="s">
        <v>1261</v>
      </c>
      <c r="D415" t="s">
        <v>1262</v>
      </c>
      <c r="E415" t="s">
        <v>426</v>
      </c>
      <c r="F415" t="s">
        <v>160</v>
      </c>
      <c r="G415">
        <v>0</v>
      </c>
      <c r="H415">
        <v>0</v>
      </c>
      <c r="I415">
        <v>6.1</v>
      </c>
      <c r="J415">
        <v>0</v>
      </c>
      <c r="K415">
        <v>2196</v>
      </c>
      <c r="L415">
        <v>605.79</v>
      </c>
      <c r="M415">
        <v>181</v>
      </c>
      <c r="N415">
        <v>120</v>
      </c>
      <c r="O415">
        <v>0</v>
      </c>
      <c r="P415">
        <v>144</v>
      </c>
      <c r="Q415">
        <v>0</v>
      </c>
      <c r="R415">
        <v>0</v>
      </c>
      <c r="S415">
        <v>0</v>
      </c>
      <c r="T415">
        <v>800</v>
      </c>
      <c r="U415">
        <v>100</v>
      </c>
      <c r="V415">
        <v>300</v>
      </c>
      <c r="W415">
        <v>33</v>
      </c>
      <c r="X415">
        <v>0</v>
      </c>
      <c r="Y415">
        <v>0</v>
      </c>
      <c r="Z415">
        <v>0</v>
      </c>
      <c r="AA415">
        <v>0</v>
      </c>
      <c r="AB415">
        <v>10</v>
      </c>
      <c r="AC415">
        <v>12</v>
      </c>
      <c r="AD415">
        <v>0</v>
      </c>
      <c r="AE415">
        <v>0</v>
      </c>
      <c r="AF415">
        <v>4501.79</v>
      </c>
      <c r="AG415">
        <v>446.28</v>
      </c>
      <c r="AH415">
        <v>16.739999999999998</v>
      </c>
      <c r="AI415">
        <v>111.57</v>
      </c>
      <c r="AJ415">
        <v>335</v>
      </c>
      <c r="AK415">
        <v>0</v>
      </c>
      <c r="AL415">
        <v>0</v>
      </c>
      <c r="AM415">
        <v>0</v>
      </c>
      <c r="AN415">
        <v>0</v>
      </c>
      <c r="AO415">
        <v>2</v>
      </c>
      <c r="AP415">
        <v>9</v>
      </c>
      <c r="AQ415">
        <v>0</v>
      </c>
      <c r="AR415" s="6">
        <v>3590.2</v>
      </c>
      <c r="AS415">
        <v>4429.79</v>
      </c>
      <c r="AT415">
        <v>0</v>
      </c>
      <c r="AU415">
        <v>64102.87</v>
      </c>
      <c r="AV415">
        <v>55000</v>
      </c>
      <c r="AW415">
        <v>0</v>
      </c>
      <c r="AX415">
        <v>11000</v>
      </c>
      <c r="AY415" s="6">
        <v>0</v>
      </c>
      <c r="AZ415">
        <v>0</v>
      </c>
      <c r="BA415">
        <v>0</v>
      </c>
      <c r="BB415" s="6">
        <v>9761.65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f t="shared" si="18"/>
        <v>0</v>
      </c>
      <c r="BJ415">
        <f t="shared" si="19"/>
        <v>4429.79</v>
      </c>
      <c r="BK415">
        <f>_xlfn.IFNA(VLOOKUP(A:A,'11月奖金'!A:Q,17,0),0)</f>
        <v>1980.78</v>
      </c>
      <c r="BL415">
        <f t="shared" si="20"/>
        <v>6410.57</v>
      </c>
    </row>
    <row r="416" spans="1:64" x14ac:dyDescent="0.2">
      <c r="A416">
        <v>9000631</v>
      </c>
      <c r="B416" t="s">
        <v>1263</v>
      </c>
      <c r="C416" t="s">
        <v>1264</v>
      </c>
      <c r="D416" t="s">
        <v>1265</v>
      </c>
      <c r="E416" t="s">
        <v>426</v>
      </c>
      <c r="F416" t="s">
        <v>160</v>
      </c>
      <c r="G416">
        <v>0</v>
      </c>
      <c r="H416">
        <v>0</v>
      </c>
      <c r="I416">
        <v>6.1</v>
      </c>
      <c r="J416">
        <v>0</v>
      </c>
      <c r="K416">
        <v>2196</v>
      </c>
      <c r="L416">
        <v>605.79</v>
      </c>
      <c r="M416">
        <v>24</v>
      </c>
      <c r="N416">
        <v>40</v>
      </c>
      <c r="O416">
        <v>0</v>
      </c>
      <c r="P416">
        <v>216</v>
      </c>
      <c r="Q416">
        <v>0</v>
      </c>
      <c r="R416">
        <v>0</v>
      </c>
      <c r="S416">
        <v>0</v>
      </c>
      <c r="T416">
        <v>800</v>
      </c>
      <c r="U416">
        <v>100</v>
      </c>
      <c r="V416">
        <v>300</v>
      </c>
      <c r="W416">
        <v>33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4314.79</v>
      </c>
      <c r="AG416">
        <v>431.64</v>
      </c>
      <c r="AH416">
        <v>16.190000000000001</v>
      </c>
      <c r="AI416">
        <v>107.91</v>
      </c>
      <c r="AJ416">
        <v>324</v>
      </c>
      <c r="AK416">
        <v>0</v>
      </c>
      <c r="AL416">
        <v>0</v>
      </c>
      <c r="AM416">
        <v>0</v>
      </c>
      <c r="AN416">
        <v>0</v>
      </c>
      <c r="AO416">
        <v>2</v>
      </c>
      <c r="AP416">
        <v>9</v>
      </c>
      <c r="AQ416">
        <v>0</v>
      </c>
      <c r="AR416" s="6">
        <v>3433.05</v>
      </c>
      <c r="AS416">
        <v>4242.79</v>
      </c>
      <c r="AT416">
        <v>0</v>
      </c>
      <c r="AU416">
        <v>61431.77</v>
      </c>
      <c r="AV416">
        <v>55000</v>
      </c>
      <c r="AW416">
        <v>11000</v>
      </c>
      <c r="AX416">
        <v>11000</v>
      </c>
      <c r="AY416" s="6">
        <v>0</v>
      </c>
      <c r="AZ416">
        <v>11000</v>
      </c>
      <c r="BA416">
        <v>0</v>
      </c>
      <c r="BB416" s="6">
        <v>11642.07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f t="shared" si="18"/>
        <v>0</v>
      </c>
      <c r="BJ416">
        <f t="shared" si="19"/>
        <v>4242.79</v>
      </c>
      <c r="BK416">
        <f>_xlfn.IFNA(VLOOKUP(A:A,'11月奖金'!A:Q,17,0),0)</f>
        <v>1991.3</v>
      </c>
      <c r="BL416">
        <f t="shared" si="20"/>
        <v>6234.09</v>
      </c>
    </row>
    <row r="417" spans="1:64" x14ac:dyDescent="0.2">
      <c r="A417">
        <v>9000632</v>
      </c>
      <c r="B417" t="s">
        <v>1266</v>
      </c>
      <c r="C417" t="s">
        <v>2384</v>
      </c>
      <c r="D417" t="s">
        <v>1267</v>
      </c>
      <c r="E417" t="s">
        <v>426</v>
      </c>
      <c r="F417" t="s">
        <v>160</v>
      </c>
      <c r="G417">
        <v>12</v>
      </c>
      <c r="H417">
        <v>3</v>
      </c>
      <c r="I417">
        <v>6.9</v>
      </c>
      <c r="J417">
        <v>0</v>
      </c>
      <c r="K417">
        <v>2484</v>
      </c>
      <c r="L417">
        <v>0</v>
      </c>
      <c r="M417">
        <v>266</v>
      </c>
      <c r="N417">
        <v>168</v>
      </c>
      <c r="O417">
        <v>0</v>
      </c>
      <c r="P417">
        <v>72</v>
      </c>
      <c r="Q417">
        <v>0</v>
      </c>
      <c r="R417">
        <v>0</v>
      </c>
      <c r="S417">
        <v>4.63</v>
      </c>
      <c r="T417">
        <v>800</v>
      </c>
      <c r="U417">
        <v>100</v>
      </c>
      <c r="V417">
        <v>300</v>
      </c>
      <c r="W417">
        <v>33</v>
      </c>
      <c r="X417">
        <v>0</v>
      </c>
      <c r="Y417">
        <v>0</v>
      </c>
      <c r="Z417">
        <v>0</v>
      </c>
      <c r="AA417">
        <v>0</v>
      </c>
      <c r="AB417">
        <v>20</v>
      </c>
      <c r="AC417">
        <v>24</v>
      </c>
      <c r="AD417">
        <v>0</v>
      </c>
      <c r="AE417">
        <v>0</v>
      </c>
      <c r="AF417">
        <v>4271.63</v>
      </c>
      <c r="AG417">
        <v>435.38</v>
      </c>
      <c r="AH417">
        <v>16.329999999999998</v>
      </c>
      <c r="AI417">
        <v>108.85</v>
      </c>
      <c r="AJ417">
        <v>327</v>
      </c>
      <c r="AK417">
        <v>0</v>
      </c>
      <c r="AL417">
        <v>0</v>
      </c>
      <c r="AM417">
        <v>0</v>
      </c>
      <c r="AN417">
        <v>0</v>
      </c>
      <c r="AO417">
        <v>2</v>
      </c>
      <c r="AP417">
        <v>9</v>
      </c>
      <c r="AQ417">
        <v>0</v>
      </c>
      <c r="AR417" s="6">
        <v>3382.07</v>
      </c>
      <c r="AS417">
        <v>4199.63</v>
      </c>
      <c r="AT417">
        <v>0</v>
      </c>
      <c r="AU417">
        <v>62387.5</v>
      </c>
      <c r="AV417">
        <v>55000</v>
      </c>
      <c r="AW417">
        <v>0</v>
      </c>
      <c r="AX417">
        <v>0</v>
      </c>
      <c r="AY417" s="6">
        <v>0</v>
      </c>
      <c r="AZ417">
        <v>0</v>
      </c>
      <c r="BA417">
        <v>0</v>
      </c>
      <c r="BB417" s="6">
        <v>11062.78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f t="shared" si="18"/>
        <v>0</v>
      </c>
      <c r="BJ417">
        <f t="shared" si="19"/>
        <v>4199.63</v>
      </c>
      <c r="BK417">
        <f>_xlfn.IFNA(VLOOKUP(A:A,'11月奖金'!A:Q,17,0),0)</f>
        <v>2034.51</v>
      </c>
      <c r="BL417">
        <f t="shared" si="20"/>
        <v>6234.14</v>
      </c>
    </row>
    <row r="418" spans="1:64" x14ac:dyDescent="0.2">
      <c r="A418">
        <v>9000633</v>
      </c>
      <c r="B418" t="s">
        <v>1268</v>
      </c>
      <c r="C418" t="s">
        <v>1269</v>
      </c>
      <c r="D418" t="s">
        <v>1270</v>
      </c>
      <c r="E418" t="s">
        <v>426</v>
      </c>
      <c r="F418" t="s">
        <v>160</v>
      </c>
      <c r="G418">
        <v>0</v>
      </c>
      <c r="H418">
        <v>0</v>
      </c>
      <c r="I418">
        <v>5.7</v>
      </c>
      <c r="J418">
        <v>0</v>
      </c>
      <c r="K418">
        <v>2052</v>
      </c>
      <c r="L418">
        <v>849.1</v>
      </c>
      <c r="M418">
        <v>24</v>
      </c>
      <c r="N418">
        <v>40</v>
      </c>
      <c r="O418">
        <v>0</v>
      </c>
      <c r="P418">
        <v>504</v>
      </c>
      <c r="Q418">
        <v>0</v>
      </c>
      <c r="R418">
        <v>0</v>
      </c>
      <c r="S418">
        <v>0</v>
      </c>
      <c r="T418">
        <v>800</v>
      </c>
      <c r="U418">
        <v>100</v>
      </c>
      <c r="V418">
        <v>300</v>
      </c>
      <c r="W418">
        <v>33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4702.1000000000004</v>
      </c>
      <c r="AG418">
        <v>468.54</v>
      </c>
      <c r="AH418">
        <v>17.57</v>
      </c>
      <c r="AI418">
        <v>117.13</v>
      </c>
      <c r="AJ418">
        <v>351</v>
      </c>
      <c r="AK418">
        <v>0</v>
      </c>
      <c r="AL418">
        <v>0</v>
      </c>
      <c r="AM418">
        <v>0</v>
      </c>
      <c r="AN418">
        <v>0</v>
      </c>
      <c r="AO418">
        <v>2</v>
      </c>
      <c r="AP418">
        <v>9</v>
      </c>
      <c r="AQ418">
        <v>0</v>
      </c>
      <c r="AR418" s="6">
        <v>3745.86</v>
      </c>
      <c r="AS418">
        <v>4630.1000000000004</v>
      </c>
      <c r="AT418">
        <v>0</v>
      </c>
      <c r="AU418">
        <v>61220.03</v>
      </c>
      <c r="AV418">
        <v>55000</v>
      </c>
      <c r="AW418">
        <v>11000</v>
      </c>
      <c r="AX418">
        <v>22000</v>
      </c>
      <c r="AY418" s="6">
        <v>0</v>
      </c>
      <c r="AZ418">
        <v>0</v>
      </c>
      <c r="BA418">
        <v>0</v>
      </c>
      <c r="BB418" s="6">
        <v>9975.83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f t="shared" si="18"/>
        <v>0</v>
      </c>
      <c r="BJ418">
        <f t="shared" si="19"/>
        <v>4630.1000000000004</v>
      </c>
      <c r="BK418">
        <f>_xlfn.IFNA(VLOOKUP(A:A,'11月奖金'!A:Q,17,0),0)</f>
        <v>1722.64</v>
      </c>
      <c r="BL418">
        <f t="shared" si="20"/>
        <v>6352.7400000000007</v>
      </c>
    </row>
    <row r="419" spans="1:64" x14ac:dyDescent="0.2">
      <c r="A419">
        <v>9000634</v>
      </c>
      <c r="B419" t="s">
        <v>1271</v>
      </c>
      <c r="C419" t="s">
        <v>1272</v>
      </c>
      <c r="D419" t="s">
        <v>1273</v>
      </c>
      <c r="E419" t="s">
        <v>426</v>
      </c>
      <c r="F419" t="s">
        <v>160</v>
      </c>
      <c r="G419">
        <v>8</v>
      </c>
      <c r="H419">
        <v>0</v>
      </c>
      <c r="I419">
        <v>5.0999999999999996</v>
      </c>
      <c r="J419">
        <v>0</v>
      </c>
      <c r="K419">
        <v>1836</v>
      </c>
      <c r="L419">
        <v>759.72</v>
      </c>
      <c r="M419">
        <v>284</v>
      </c>
      <c r="N419">
        <v>128</v>
      </c>
      <c r="O419">
        <v>0</v>
      </c>
      <c r="P419">
        <v>216</v>
      </c>
      <c r="Q419">
        <v>0</v>
      </c>
      <c r="R419">
        <v>0</v>
      </c>
      <c r="S419">
        <v>0</v>
      </c>
      <c r="T419">
        <v>800</v>
      </c>
      <c r="U419">
        <v>100</v>
      </c>
      <c r="V419">
        <v>300</v>
      </c>
      <c r="W419">
        <v>33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4456.7199999999993</v>
      </c>
      <c r="AG419">
        <v>453.29</v>
      </c>
      <c r="AH419">
        <v>17</v>
      </c>
      <c r="AI419">
        <v>113.32</v>
      </c>
      <c r="AJ419">
        <v>340</v>
      </c>
      <c r="AK419">
        <v>0</v>
      </c>
      <c r="AL419">
        <v>0</v>
      </c>
      <c r="AM419">
        <v>0</v>
      </c>
      <c r="AN419">
        <v>0</v>
      </c>
      <c r="AO419">
        <v>2</v>
      </c>
      <c r="AP419">
        <v>9</v>
      </c>
      <c r="AQ419">
        <v>0</v>
      </c>
      <c r="AR419" s="6">
        <v>3531.11</v>
      </c>
      <c r="AS419">
        <v>4384.7199999999993</v>
      </c>
      <c r="AT419">
        <v>0</v>
      </c>
      <c r="AU419">
        <v>60764.71</v>
      </c>
      <c r="AV419">
        <v>55000</v>
      </c>
      <c r="AW419">
        <v>11000</v>
      </c>
      <c r="AX419">
        <v>0</v>
      </c>
      <c r="AY419" s="6">
        <v>0</v>
      </c>
      <c r="AZ419">
        <v>0</v>
      </c>
      <c r="BA419">
        <v>0</v>
      </c>
      <c r="BB419" s="6">
        <v>11598.4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f t="shared" si="18"/>
        <v>0</v>
      </c>
      <c r="BJ419">
        <f t="shared" si="19"/>
        <v>4384.7199999999993</v>
      </c>
      <c r="BK419">
        <f>_xlfn.IFNA(VLOOKUP(A:A,'11月奖金'!A:Q,17,0),0)</f>
        <v>2067.17</v>
      </c>
      <c r="BL419">
        <f t="shared" si="20"/>
        <v>6451.8899999999994</v>
      </c>
    </row>
    <row r="420" spans="1:64" x14ac:dyDescent="0.2">
      <c r="A420">
        <v>9000635</v>
      </c>
      <c r="B420" t="s">
        <v>1274</v>
      </c>
      <c r="C420" t="s">
        <v>1275</v>
      </c>
      <c r="D420" t="s">
        <v>1276</v>
      </c>
      <c r="E420" t="s">
        <v>426</v>
      </c>
      <c r="F420" t="s">
        <v>160</v>
      </c>
      <c r="G420">
        <v>8</v>
      </c>
      <c r="H420">
        <v>0</v>
      </c>
      <c r="I420">
        <v>5.0999999999999996</v>
      </c>
      <c r="J420">
        <v>0</v>
      </c>
      <c r="K420">
        <v>1836</v>
      </c>
      <c r="L420">
        <v>759.72</v>
      </c>
      <c r="M420">
        <v>119</v>
      </c>
      <c r="N420">
        <v>120</v>
      </c>
      <c r="O420">
        <v>0</v>
      </c>
      <c r="P420">
        <v>72</v>
      </c>
      <c r="Q420">
        <v>0</v>
      </c>
      <c r="R420">
        <v>0</v>
      </c>
      <c r="S420">
        <v>4.63</v>
      </c>
      <c r="T420">
        <v>800</v>
      </c>
      <c r="U420">
        <v>100</v>
      </c>
      <c r="V420">
        <v>300</v>
      </c>
      <c r="W420">
        <v>33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4144.3500000000004</v>
      </c>
      <c r="AG420">
        <v>430.18</v>
      </c>
      <c r="AH420">
        <v>16.13</v>
      </c>
      <c r="AI420">
        <v>107.54</v>
      </c>
      <c r="AJ420">
        <v>323</v>
      </c>
      <c r="AK420">
        <v>0</v>
      </c>
      <c r="AL420">
        <v>0</v>
      </c>
      <c r="AM420">
        <v>0</v>
      </c>
      <c r="AN420">
        <v>0</v>
      </c>
      <c r="AO420">
        <v>2</v>
      </c>
      <c r="AP420">
        <v>9</v>
      </c>
      <c r="AQ420">
        <v>0</v>
      </c>
      <c r="AR420" s="6">
        <v>3265.5</v>
      </c>
      <c r="AS420">
        <v>4072.35</v>
      </c>
      <c r="AT420">
        <v>0</v>
      </c>
      <c r="AU420">
        <v>60357.77</v>
      </c>
      <c r="AV420">
        <v>55000</v>
      </c>
      <c r="AW420">
        <v>0</v>
      </c>
      <c r="AX420">
        <v>0</v>
      </c>
      <c r="AY420" s="6">
        <v>0</v>
      </c>
      <c r="AZ420">
        <v>0</v>
      </c>
      <c r="BA420">
        <v>0</v>
      </c>
      <c r="BB420" s="6">
        <v>11350.32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f t="shared" si="18"/>
        <v>0</v>
      </c>
      <c r="BJ420">
        <f t="shared" si="19"/>
        <v>4072.3500000000004</v>
      </c>
      <c r="BK420">
        <f>_xlfn.IFNA(VLOOKUP(A:A,'11月奖金'!A:Q,17,0),0)</f>
        <v>2027.17</v>
      </c>
      <c r="BL420">
        <f t="shared" si="20"/>
        <v>6099.52</v>
      </c>
    </row>
    <row r="421" spans="1:64" x14ac:dyDescent="0.2">
      <c r="A421">
        <v>9000636</v>
      </c>
      <c r="B421" t="s">
        <v>1277</v>
      </c>
      <c r="C421" t="s">
        <v>1278</v>
      </c>
      <c r="D421" t="s">
        <v>1279</v>
      </c>
      <c r="E421" t="s">
        <v>122</v>
      </c>
      <c r="F421" t="s">
        <v>125</v>
      </c>
      <c r="G421">
        <v>0</v>
      </c>
      <c r="H421">
        <v>0</v>
      </c>
      <c r="I421">
        <v>6.1</v>
      </c>
      <c r="J421">
        <v>0</v>
      </c>
      <c r="K421">
        <v>2196</v>
      </c>
      <c r="L421">
        <v>0</v>
      </c>
      <c r="M421">
        <v>12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800</v>
      </c>
      <c r="U421">
        <v>300</v>
      </c>
      <c r="V421">
        <v>300</v>
      </c>
      <c r="W421">
        <v>33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160</v>
      </c>
      <c r="AE421">
        <v>0</v>
      </c>
      <c r="AF421">
        <v>3801</v>
      </c>
      <c r="AG421">
        <v>750.42</v>
      </c>
      <c r="AH421">
        <v>28.14</v>
      </c>
      <c r="AI421">
        <v>187.61</v>
      </c>
      <c r="AJ421">
        <v>563</v>
      </c>
      <c r="AK421">
        <v>0</v>
      </c>
      <c r="AL421">
        <v>0</v>
      </c>
      <c r="AM421">
        <v>0</v>
      </c>
      <c r="AN421">
        <v>0</v>
      </c>
      <c r="AO421">
        <v>2</v>
      </c>
      <c r="AP421">
        <v>9</v>
      </c>
      <c r="AQ421">
        <v>0</v>
      </c>
      <c r="AR421" s="6">
        <v>2269.83</v>
      </c>
      <c r="AS421">
        <v>3589</v>
      </c>
      <c r="AT421">
        <v>0</v>
      </c>
      <c r="AU421">
        <v>99889.86</v>
      </c>
      <c r="AV421">
        <v>55000</v>
      </c>
      <c r="AW421">
        <v>11000</v>
      </c>
      <c r="AX421">
        <v>11000</v>
      </c>
      <c r="AY421" s="6">
        <v>0</v>
      </c>
      <c r="AZ421">
        <v>0</v>
      </c>
      <c r="BA421">
        <v>0</v>
      </c>
      <c r="BB421" s="6">
        <v>18412.63</v>
      </c>
      <c r="BC421">
        <v>4477.2300000000032</v>
      </c>
      <c r="BD421">
        <v>134.32</v>
      </c>
      <c r="BE421">
        <v>0</v>
      </c>
      <c r="BF421">
        <v>134.32</v>
      </c>
      <c r="BG421">
        <v>282.52</v>
      </c>
      <c r="BH421">
        <v>0</v>
      </c>
      <c r="BI421">
        <f t="shared" si="18"/>
        <v>282.52</v>
      </c>
      <c r="BJ421">
        <f t="shared" si="19"/>
        <v>3589</v>
      </c>
      <c r="BK421">
        <f>_xlfn.IFNA(VLOOKUP(A:A,'11月奖金'!A:Q,17,0),0)</f>
        <v>5940</v>
      </c>
      <c r="BL421">
        <f t="shared" si="20"/>
        <v>9529</v>
      </c>
    </row>
    <row r="422" spans="1:64" x14ac:dyDescent="0.2">
      <c r="A422">
        <v>9000637</v>
      </c>
      <c r="B422" t="s">
        <v>1280</v>
      </c>
      <c r="C422" t="s">
        <v>1281</v>
      </c>
      <c r="D422" t="s">
        <v>1282</v>
      </c>
      <c r="E422" t="s">
        <v>122</v>
      </c>
      <c r="F422" t="s">
        <v>125</v>
      </c>
      <c r="G422">
        <v>0</v>
      </c>
      <c r="H422">
        <v>0</v>
      </c>
      <c r="I422">
        <v>5.9</v>
      </c>
      <c r="J422">
        <v>0</v>
      </c>
      <c r="K422">
        <v>2124</v>
      </c>
      <c r="L422">
        <v>0</v>
      </c>
      <c r="M422">
        <v>49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800</v>
      </c>
      <c r="U422">
        <v>300</v>
      </c>
      <c r="V422">
        <v>300</v>
      </c>
      <c r="W422">
        <v>33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160</v>
      </c>
      <c r="AE422">
        <v>0</v>
      </c>
      <c r="AF422">
        <v>3766</v>
      </c>
      <c r="AG422">
        <v>745.26</v>
      </c>
      <c r="AH422">
        <v>27.95</v>
      </c>
      <c r="AI422">
        <v>186.32</v>
      </c>
      <c r="AJ422">
        <v>559</v>
      </c>
      <c r="AK422">
        <v>0</v>
      </c>
      <c r="AL422">
        <v>0</v>
      </c>
      <c r="AM422">
        <v>0</v>
      </c>
      <c r="AN422">
        <v>0</v>
      </c>
      <c r="AO422">
        <v>2</v>
      </c>
      <c r="AP422">
        <v>9</v>
      </c>
      <c r="AQ422">
        <v>0</v>
      </c>
      <c r="AR422" s="6">
        <v>2245.4699999999998</v>
      </c>
      <c r="AS422">
        <v>3554</v>
      </c>
      <c r="AT422">
        <v>0</v>
      </c>
      <c r="AU422">
        <v>98751.16</v>
      </c>
      <c r="AV422">
        <v>55000</v>
      </c>
      <c r="AW422">
        <v>22000</v>
      </c>
      <c r="AX422">
        <v>11000</v>
      </c>
      <c r="AY422" s="6">
        <v>0</v>
      </c>
      <c r="AZ422">
        <v>0</v>
      </c>
      <c r="BA422">
        <v>0</v>
      </c>
      <c r="BB422" s="6">
        <v>17826.34</v>
      </c>
      <c r="BC422">
        <v>0</v>
      </c>
      <c r="BD422">
        <v>0</v>
      </c>
      <c r="BE422">
        <v>0</v>
      </c>
      <c r="BF422">
        <v>0</v>
      </c>
      <c r="BG422">
        <v>125.12</v>
      </c>
      <c r="BH422">
        <v>0</v>
      </c>
      <c r="BI422">
        <f t="shared" si="18"/>
        <v>125.12</v>
      </c>
      <c r="BJ422">
        <f t="shared" si="19"/>
        <v>3554</v>
      </c>
      <c r="BK422">
        <f>_xlfn.IFNA(VLOOKUP(A:A,'11月奖金'!A:Q,17,0),0)</f>
        <v>5940</v>
      </c>
      <c r="BL422">
        <f t="shared" si="20"/>
        <v>9494</v>
      </c>
    </row>
    <row r="423" spans="1:64" x14ac:dyDescent="0.2">
      <c r="A423">
        <v>9000638</v>
      </c>
      <c r="B423" t="s">
        <v>1283</v>
      </c>
      <c r="C423" t="s">
        <v>1284</v>
      </c>
      <c r="D423" t="s">
        <v>1285</v>
      </c>
      <c r="E423" t="s">
        <v>122</v>
      </c>
      <c r="F423" t="s">
        <v>105</v>
      </c>
      <c r="G423">
        <v>0</v>
      </c>
      <c r="H423">
        <v>0</v>
      </c>
      <c r="I423">
        <v>5.9</v>
      </c>
      <c r="J423">
        <v>0</v>
      </c>
      <c r="K423">
        <v>2124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800</v>
      </c>
      <c r="U423">
        <v>300</v>
      </c>
      <c r="V423">
        <v>300</v>
      </c>
      <c r="W423">
        <v>33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3557</v>
      </c>
      <c r="AG423">
        <v>729.18</v>
      </c>
      <c r="AH423">
        <v>27.34</v>
      </c>
      <c r="AI423">
        <v>182.3</v>
      </c>
      <c r="AJ423">
        <v>547</v>
      </c>
      <c r="AK423">
        <v>0</v>
      </c>
      <c r="AL423">
        <v>0</v>
      </c>
      <c r="AM423">
        <v>0</v>
      </c>
      <c r="AN423">
        <v>0</v>
      </c>
      <c r="AO423">
        <v>2</v>
      </c>
      <c r="AP423">
        <v>9</v>
      </c>
      <c r="AQ423">
        <v>0</v>
      </c>
      <c r="AR423" s="6">
        <v>2069.1799999999998</v>
      </c>
      <c r="AS423">
        <v>3345</v>
      </c>
      <c r="AT423">
        <v>0</v>
      </c>
      <c r="AU423">
        <v>94066.07</v>
      </c>
      <c r="AV423">
        <v>55000</v>
      </c>
      <c r="AW423">
        <v>0</v>
      </c>
      <c r="AX423">
        <v>0</v>
      </c>
      <c r="AY423" s="6">
        <v>0</v>
      </c>
      <c r="AZ423">
        <v>11000</v>
      </c>
      <c r="BA423">
        <v>0</v>
      </c>
      <c r="BB423" s="6">
        <v>17011.68</v>
      </c>
      <c r="BC423">
        <v>11054.39000000001</v>
      </c>
      <c r="BD423">
        <v>331.63</v>
      </c>
      <c r="BE423">
        <v>0</v>
      </c>
      <c r="BF423">
        <v>331.63</v>
      </c>
      <c r="BG423">
        <v>455.86</v>
      </c>
      <c r="BH423">
        <v>0</v>
      </c>
      <c r="BI423">
        <f t="shared" si="18"/>
        <v>455.86</v>
      </c>
      <c r="BJ423">
        <f t="shared" si="19"/>
        <v>3345</v>
      </c>
      <c r="BK423">
        <f>_xlfn.IFNA(VLOOKUP(A:A,'11月奖金'!A:Q,17,0),0)</f>
        <v>5940</v>
      </c>
      <c r="BL423">
        <f t="shared" si="20"/>
        <v>9285</v>
      </c>
    </row>
    <row r="424" spans="1:64" x14ac:dyDescent="0.2">
      <c r="A424">
        <v>9000639</v>
      </c>
      <c r="B424" t="s">
        <v>1286</v>
      </c>
      <c r="C424" t="s">
        <v>1287</v>
      </c>
      <c r="D424" t="s">
        <v>1288</v>
      </c>
      <c r="E424" t="s">
        <v>122</v>
      </c>
      <c r="F424" t="s">
        <v>105</v>
      </c>
      <c r="G424">
        <v>0</v>
      </c>
      <c r="H424">
        <v>0</v>
      </c>
      <c r="I424">
        <v>5.9</v>
      </c>
      <c r="J424">
        <v>0</v>
      </c>
      <c r="K424">
        <v>2124</v>
      </c>
      <c r="L424">
        <v>0</v>
      </c>
      <c r="M424">
        <v>12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800</v>
      </c>
      <c r="U424">
        <v>300</v>
      </c>
      <c r="V424">
        <v>300</v>
      </c>
      <c r="W424">
        <v>33</v>
      </c>
      <c r="X424">
        <v>0</v>
      </c>
      <c r="Y424">
        <v>0</v>
      </c>
      <c r="Z424">
        <v>0</v>
      </c>
      <c r="AA424">
        <v>0</v>
      </c>
      <c r="AB424">
        <v>30</v>
      </c>
      <c r="AC424">
        <v>24</v>
      </c>
      <c r="AD424">
        <v>0</v>
      </c>
      <c r="AE424">
        <v>0</v>
      </c>
      <c r="AF424">
        <v>3623</v>
      </c>
      <c r="AG424">
        <v>737.2</v>
      </c>
      <c r="AH424">
        <v>27.64</v>
      </c>
      <c r="AI424">
        <v>184.3</v>
      </c>
      <c r="AJ424">
        <v>553</v>
      </c>
      <c r="AK424">
        <v>0</v>
      </c>
      <c r="AL424">
        <v>0</v>
      </c>
      <c r="AM424">
        <v>0</v>
      </c>
      <c r="AN424">
        <v>0</v>
      </c>
      <c r="AO424">
        <v>2</v>
      </c>
      <c r="AP424">
        <v>9</v>
      </c>
      <c r="AQ424">
        <v>0</v>
      </c>
      <c r="AR424" s="6">
        <v>2118.86</v>
      </c>
      <c r="AS424">
        <v>3411</v>
      </c>
      <c r="AT424">
        <v>0</v>
      </c>
      <c r="AU424">
        <v>94485.81</v>
      </c>
      <c r="AV424">
        <v>55000</v>
      </c>
      <c r="AW424">
        <v>0</v>
      </c>
      <c r="AX424">
        <v>0</v>
      </c>
      <c r="AY424" s="6">
        <v>2400</v>
      </c>
      <c r="AZ424">
        <v>0</v>
      </c>
      <c r="BA424">
        <v>0</v>
      </c>
      <c r="BB424" s="6">
        <v>17719.82</v>
      </c>
      <c r="BC424">
        <v>19365.990000000002</v>
      </c>
      <c r="BD424">
        <v>580.98</v>
      </c>
      <c r="BE424">
        <v>0</v>
      </c>
      <c r="BF424">
        <v>580.98</v>
      </c>
      <c r="BG424">
        <v>673.71</v>
      </c>
      <c r="BH424">
        <v>0</v>
      </c>
      <c r="BI424">
        <f t="shared" si="18"/>
        <v>673.71</v>
      </c>
      <c r="BJ424">
        <f t="shared" si="19"/>
        <v>3411</v>
      </c>
      <c r="BK424">
        <f>_xlfn.IFNA(VLOOKUP(A:A,'11月奖金'!A:Q,17,0),0)</f>
        <v>5940</v>
      </c>
      <c r="BL424">
        <f t="shared" si="20"/>
        <v>9351</v>
      </c>
    </row>
    <row r="425" spans="1:64" x14ac:dyDescent="0.2">
      <c r="A425">
        <v>9000640</v>
      </c>
      <c r="B425" t="s">
        <v>1289</v>
      </c>
      <c r="C425" t="s">
        <v>1290</v>
      </c>
      <c r="D425" t="s">
        <v>1291</v>
      </c>
      <c r="E425" t="s">
        <v>122</v>
      </c>
      <c r="F425" t="s">
        <v>125</v>
      </c>
      <c r="G425">
        <v>0</v>
      </c>
      <c r="H425">
        <v>0</v>
      </c>
      <c r="I425">
        <v>5.9</v>
      </c>
      <c r="J425">
        <v>0</v>
      </c>
      <c r="K425">
        <v>2124</v>
      </c>
      <c r="L425">
        <v>0</v>
      </c>
      <c r="M425">
        <v>12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800</v>
      </c>
      <c r="U425">
        <v>300</v>
      </c>
      <c r="V425">
        <v>300</v>
      </c>
      <c r="W425">
        <v>33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160</v>
      </c>
      <c r="AE425">
        <v>0</v>
      </c>
      <c r="AF425">
        <v>3729</v>
      </c>
      <c r="AG425">
        <v>742.7</v>
      </c>
      <c r="AH425">
        <v>27.85</v>
      </c>
      <c r="AI425">
        <v>185.68</v>
      </c>
      <c r="AJ425">
        <v>557</v>
      </c>
      <c r="AK425">
        <v>0</v>
      </c>
      <c r="AL425">
        <v>0</v>
      </c>
      <c r="AM425">
        <v>0</v>
      </c>
      <c r="AN425">
        <v>0</v>
      </c>
      <c r="AO425">
        <v>2</v>
      </c>
      <c r="AP425">
        <v>9</v>
      </c>
      <c r="AQ425">
        <v>0</v>
      </c>
      <c r="AR425" s="6">
        <v>2213.77</v>
      </c>
      <c r="AS425">
        <v>3517</v>
      </c>
      <c r="AT425">
        <v>0</v>
      </c>
      <c r="AU425">
        <v>98142.5</v>
      </c>
      <c r="AV425">
        <v>55000</v>
      </c>
      <c r="AW425">
        <v>11000</v>
      </c>
      <c r="AX425">
        <v>11000</v>
      </c>
      <c r="AY425" s="6">
        <v>0</v>
      </c>
      <c r="AZ425">
        <v>5500</v>
      </c>
      <c r="BA425">
        <v>0</v>
      </c>
      <c r="BB425" s="6">
        <v>17225.37</v>
      </c>
      <c r="BC425">
        <v>0</v>
      </c>
      <c r="BD425">
        <v>0</v>
      </c>
      <c r="BE425">
        <v>0</v>
      </c>
      <c r="BF425">
        <v>0</v>
      </c>
      <c r="BG425">
        <v>117.4</v>
      </c>
      <c r="BH425">
        <v>0</v>
      </c>
      <c r="BI425">
        <f t="shared" si="18"/>
        <v>117.4</v>
      </c>
      <c r="BJ425">
        <f t="shared" si="19"/>
        <v>3517</v>
      </c>
      <c r="BK425">
        <f>_xlfn.IFNA(VLOOKUP(A:A,'11月奖金'!A:Q,17,0),0)</f>
        <v>5940</v>
      </c>
      <c r="BL425">
        <f t="shared" si="20"/>
        <v>9457</v>
      </c>
    </row>
    <row r="426" spans="1:64" x14ac:dyDescent="0.2">
      <c r="A426">
        <v>9000641</v>
      </c>
      <c r="B426" t="s">
        <v>1292</v>
      </c>
      <c r="C426" t="s">
        <v>1293</v>
      </c>
      <c r="D426" t="s">
        <v>1294</v>
      </c>
      <c r="E426" t="s">
        <v>122</v>
      </c>
      <c r="F426" t="s">
        <v>160</v>
      </c>
      <c r="G426">
        <v>0</v>
      </c>
      <c r="H426">
        <v>0</v>
      </c>
      <c r="I426">
        <v>7.1</v>
      </c>
      <c r="J426">
        <v>0</v>
      </c>
      <c r="K426">
        <v>2556</v>
      </c>
      <c r="L426">
        <v>705.1</v>
      </c>
      <c r="M426">
        <v>12</v>
      </c>
      <c r="N426">
        <v>0</v>
      </c>
      <c r="O426">
        <v>0</v>
      </c>
      <c r="P426">
        <v>216</v>
      </c>
      <c r="Q426">
        <v>0</v>
      </c>
      <c r="R426">
        <v>0</v>
      </c>
      <c r="S426">
        <v>0</v>
      </c>
      <c r="T426">
        <v>800</v>
      </c>
      <c r="U426">
        <v>100</v>
      </c>
      <c r="V426">
        <v>300</v>
      </c>
      <c r="W426">
        <v>33</v>
      </c>
      <c r="X426">
        <v>0</v>
      </c>
      <c r="Y426">
        <v>0</v>
      </c>
      <c r="Z426">
        <v>0</v>
      </c>
      <c r="AA426">
        <v>0</v>
      </c>
      <c r="AB426">
        <v>80</v>
      </c>
      <c r="AC426">
        <v>84</v>
      </c>
      <c r="AD426">
        <v>220</v>
      </c>
      <c r="AE426">
        <v>0</v>
      </c>
      <c r="AF426">
        <v>5106.1000000000004</v>
      </c>
      <c r="AG426">
        <v>661.16</v>
      </c>
      <c r="AH426">
        <v>24.79</v>
      </c>
      <c r="AI426">
        <v>165.29</v>
      </c>
      <c r="AJ426">
        <v>496</v>
      </c>
      <c r="AK426">
        <v>0</v>
      </c>
      <c r="AL426">
        <v>0</v>
      </c>
      <c r="AM426">
        <v>0</v>
      </c>
      <c r="AN426">
        <v>0</v>
      </c>
      <c r="AO426">
        <v>2</v>
      </c>
      <c r="AP426">
        <v>9</v>
      </c>
      <c r="AQ426">
        <v>0</v>
      </c>
      <c r="AR426" s="6">
        <v>3756.86</v>
      </c>
      <c r="AS426">
        <v>5034.1000000000004</v>
      </c>
      <c r="AT426">
        <v>0</v>
      </c>
      <c r="AU426">
        <v>84553.83</v>
      </c>
      <c r="AV426">
        <v>55000</v>
      </c>
      <c r="AW426">
        <v>22000</v>
      </c>
      <c r="AX426">
        <v>11000</v>
      </c>
      <c r="AY426" s="6">
        <v>0</v>
      </c>
      <c r="AZ426">
        <v>0</v>
      </c>
      <c r="BA426">
        <v>0</v>
      </c>
      <c r="BB426" s="6">
        <v>15328.23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f t="shared" si="18"/>
        <v>0</v>
      </c>
      <c r="BJ426">
        <f t="shared" si="19"/>
        <v>5034.1000000000004</v>
      </c>
      <c r="BK426">
        <f>_xlfn.IFNA(VLOOKUP(A:A,'11月奖金'!A:Q,17,0),0)</f>
        <v>3300</v>
      </c>
      <c r="BL426">
        <f t="shared" si="20"/>
        <v>8334.1</v>
      </c>
    </row>
    <row r="427" spans="1:64" x14ac:dyDescent="0.2">
      <c r="A427">
        <v>9000642</v>
      </c>
      <c r="B427" t="s">
        <v>1295</v>
      </c>
      <c r="C427" t="s">
        <v>1296</v>
      </c>
      <c r="D427" t="s">
        <v>1297</v>
      </c>
      <c r="E427" t="s">
        <v>122</v>
      </c>
      <c r="F427" t="s">
        <v>105</v>
      </c>
      <c r="G427">
        <v>0</v>
      </c>
      <c r="H427">
        <v>0</v>
      </c>
      <c r="I427">
        <v>5.7</v>
      </c>
      <c r="J427">
        <v>0</v>
      </c>
      <c r="K427">
        <v>2052</v>
      </c>
      <c r="L427">
        <v>849.1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800</v>
      </c>
      <c r="U427">
        <v>100</v>
      </c>
      <c r="V427">
        <v>300</v>
      </c>
      <c r="W427">
        <v>33</v>
      </c>
      <c r="X427">
        <v>0</v>
      </c>
      <c r="Y427">
        <v>0</v>
      </c>
      <c r="Z427">
        <v>0</v>
      </c>
      <c r="AA427">
        <v>0</v>
      </c>
      <c r="AB427">
        <v>80</v>
      </c>
      <c r="AC427">
        <v>96</v>
      </c>
      <c r="AD427">
        <v>220</v>
      </c>
      <c r="AE427">
        <v>0</v>
      </c>
      <c r="AF427">
        <v>4530.1000000000004</v>
      </c>
      <c r="AG427">
        <v>684.17</v>
      </c>
      <c r="AH427">
        <v>25.66</v>
      </c>
      <c r="AI427">
        <v>171.04</v>
      </c>
      <c r="AJ427">
        <v>513</v>
      </c>
      <c r="AK427">
        <v>0</v>
      </c>
      <c r="AL427">
        <v>0</v>
      </c>
      <c r="AM427">
        <v>0</v>
      </c>
      <c r="AN427">
        <v>0</v>
      </c>
      <c r="AO427">
        <v>2</v>
      </c>
      <c r="AP427">
        <v>9</v>
      </c>
      <c r="AQ427">
        <v>0</v>
      </c>
      <c r="AR427" s="6">
        <v>3134.23</v>
      </c>
      <c r="AS427">
        <v>4458.1000000000004</v>
      </c>
      <c r="AT427">
        <v>0</v>
      </c>
      <c r="AU427">
        <v>79302.350000000006</v>
      </c>
      <c r="AV427">
        <v>55000</v>
      </c>
      <c r="AW427">
        <v>11000</v>
      </c>
      <c r="AX427">
        <v>11000</v>
      </c>
      <c r="AY427" s="6">
        <v>0</v>
      </c>
      <c r="AZ427">
        <v>11000</v>
      </c>
      <c r="BA427">
        <v>0</v>
      </c>
      <c r="BB427" s="6">
        <v>15354.08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f t="shared" si="18"/>
        <v>0</v>
      </c>
      <c r="BJ427">
        <f t="shared" si="19"/>
        <v>4458.1000000000004</v>
      </c>
      <c r="BK427">
        <f>_xlfn.IFNA(VLOOKUP(A:A,'11月奖金'!A:Q,17,0),0)</f>
        <v>3300</v>
      </c>
      <c r="BL427">
        <f t="shared" si="20"/>
        <v>7758.1</v>
      </c>
    </row>
    <row r="428" spans="1:64" x14ac:dyDescent="0.2">
      <c r="A428">
        <v>9000643</v>
      </c>
      <c r="B428" t="s">
        <v>1298</v>
      </c>
      <c r="C428" t="s">
        <v>1299</v>
      </c>
      <c r="D428" t="s">
        <v>1300</v>
      </c>
      <c r="E428" t="s">
        <v>122</v>
      </c>
      <c r="F428" t="s">
        <v>160</v>
      </c>
      <c r="G428">
        <v>0</v>
      </c>
      <c r="H428">
        <v>0</v>
      </c>
      <c r="I428">
        <v>6.9</v>
      </c>
      <c r="J428">
        <v>0</v>
      </c>
      <c r="K428">
        <v>2484</v>
      </c>
      <c r="L428">
        <v>685.24</v>
      </c>
      <c r="M428">
        <v>0</v>
      </c>
      <c r="N428">
        <v>0</v>
      </c>
      <c r="O428">
        <v>700</v>
      </c>
      <c r="P428">
        <v>216</v>
      </c>
      <c r="Q428">
        <v>0</v>
      </c>
      <c r="R428">
        <v>0</v>
      </c>
      <c r="S428">
        <v>0</v>
      </c>
      <c r="T428">
        <v>800</v>
      </c>
      <c r="U428">
        <v>100</v>
      </c>
      <c r="V428">
        <v>300</v>
      </c>
      <c r="W428">
        <v>33</v>
      </c>
      <c r="X428">
        <v>0</v>
      </c>
      <c r="Y428">
        <v>0</v>
      </c>
      <c r="Z428">
        <v>0</v>
      </c>
      <c r="AA428">
        <v>0</v>
      </c>
      <c r="AB428">
        <v>70</v>
      </c>
      <c r="AC428">
        <v>96</v>
      </c>
      <c r="AD428">
        <v>220</v>
      </c>
      <c r="AE428">
        <v>0</v>
      </c>
      <c r="AF428">
        <v>5704.24</v>
      </c>
      <c r="AG428">
        <v>661.29</v>
      </c>
      <c r="AH428">
        <v>24.8</v>
      </c>
      <c r="AI428">
        <v>165.32</v>
      </c>
      <c r="AJ428">
        <v>496</v>
      </c>
      <c r="AK428">
        <v>0</v>
      </c>
      <c r="AL428">
        <v>0</v>
      </c>
      <c r="AM428">
        <v>0</v>
      </c>
      <c r="AN428">
        <v>0</v>
      </c>
      <c r="AO428">
        <v>2</v>
      </c>
      <c r="AP428">
        <v>9</v>
      </c>
      <c r="AQ428">
        <v>0</v>
      </c>
      <c r="AR428" s="6">
        <v>4354.83</v>
      </c>
      <c r="AS428">
        <v>5632.24</v>
      </c>
      <c r="AT428">
        <v>0</v>
      </c>
      <c r="AU428">
        <v>94047.03</v>
      </c>
      <c r="AV428">
        <v>55000</v>
      </c>
      <c r="AW428">
        <v>0</v>
      </c>
      <c r="AX428">
        <v>11000</v>
      </c>
      <c r="AY428" s="6">
        <v>0</v>
      </c>
      <c r="AZ428">
        <v>11000</v>
      </c>
      <c r="BA428">
        <v>0</v>
      </c>
      <c r="BB428" s="6">
        <v>15344.22</v>
      </c>
      <c r="BC428">
        <v>1702.8100000000011</v>
      </c>
      <c r="BD428">
        <v>51.08</v>
      </c>
      <c r="BE428">
        <v>0</v>
      </c>
      <c r="BF428">
        <v>51.08</v>
      </c>
      <c r="BG428">
        <v>135.58000000000001</v>
      </c>
      <c r="BH428">
        <v>0</v>
      </c>
      <c r="BI428">
        <f t="shared" si="18"/>
        <v>135.58000000000001</v>
      </c>
      <c r="BJ428">
        <f t="shared" si="19"/>
        <v>5632.24</v>
      </c>
      <c r="BK428">
        <f>_xlfn.IFNA(VLOOKUP(A:A,'11月奖金'!A:Q,17,0),0)</f>
        <v>3300</v>
      </c>
      <c r="BL428">
        <f t="shared" si="20"/>
        <v>8932.24</v>
      </c>
    </row>
    <row r="429" spans="1:64" x14ac:dyDescent="0.2">
      <c r="A429">
        <v>9000644</v>
      </c>
      <c r="B429" t="s">
        <v>1301</v>
      </c>
      <c r="C429" t="s">
        <v>1302</v>
      </c>
      <c r="D429" t="s">
        <v>1303</v>
      </c>
      <c r="E429" t="s">
        <v>122</v>
      </c>
      <c r="F429" t="s">
        <v>160</v>
      </c>
      <c r="G429">
        <v>0</v>
      </c>
      <c r="H429">
        <v>0</v>
      </c>
      <c r="I429">
        <v>6.5</v>
      </c>
      <c r="J429">
        <v>0</v>
      </c>
      <c r="K429">
        <v>2340</v>
      </c>
      <c r="L429">
        <v>968.28</v>
      </c>
      <c r="M429">
        <v>197</v>
      </c>
      <c r="N429">
        <v>120</v>
      </c>
      <c r="O429">
        <v>0</v>
      </c>
      <c r="P429">
        <v>72</v>
      </c>
      <c r="Q429">
        <v>0</v>
      </c>
      <c r="R429">
        <v>0</v>
      </c>
      <c r="S429">
        <v>0</v>
      </c>
      <c r="T429">
        <v>800</v>
      </c>
      <c r="U429">
        <v>100</v>
      </c>
      <c r="V429">
        <v>300</v>
      </c>
      <c r="W429">
        <v>33</v>
      </c>
      <c r="X429">
        <v>0</v>
      </c>
      <c r="Y429">
        <v>0</v>
      </c>
      <c r="Z429">
        <v>0</v>
      </c>
      <c r="AA429">
        <v>0</v>
      </c>
      <c r="AB429">
        <v>80</v>
      </c>
      <c r="AC429">
        <v>96</v>
      </c>
      <c r="AD429">
        <v>220</v>
      </c>
      <c r="AE429">
        <v>0</v>
      </c>
      <c r="AF429">
        <v>5326.28</v>
      </c>
      <c r="AG429">
        <v>548.35</v>
      </c>
      <c r="AH429">
        <v>20.56</v>
      </c>
      <c r="AI429">
        <v>137.09</v>
      </c>
      <c r="AJ429">
        <v>411</v>
      </c>
      <c r="AK429">
        <v>0</v>
      </c>
      <c r="AL429">
        <v>0</v>
      </c>
      <c r="AM429">
        <v>0</v>
      </c>
      <c r="AN429">
        <v>0</v>
      </c>
      <c r="AO429">
        <v>2</v>
      </c>
      <c r="AP429">
        <v>9</v>
      </c>
      <c r="AQ429">
        <v>0</v>
      </c>
      <c r="AR429" s="6">
        <v>4207.28</v>
      </c>
      <c r="AS429">
        <v>5254.28</v>
      </c>
      <c r="AT429">
        <v>0</v>
      </c>
      <c r="AU429">
        <v>79385.77</v>
      </c>
      <c r="AV429">
        <v>55000</v>
      </c>
      <c r="AW429">
        <v>11000</v>
      </c>
      <c r="AX429">
        <v>22000</v>
      </c>
      <c r="AY429" s="6">
        <v>0</v>
      </c>
      <c r="AZ429">
        <v>0</v>
      </c>
      <c r="BA429">
        <v>0</v>
      </c>
      <c r="BB429" s="6">
        <v>15148.33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f t="shared" si="18"/>
        <v>0</v>
      </c>
      <c r="BJ429">
        <f t="shared" si="19"/>
        <v>5254.28</v>
      </c>
      <c r="BK429">
        <f>_xlfn.IFNA(VLOOKUP(A:A,'11月奖金'!A:Q,17,0),0)</f>
        <v>2700</v>
      </c>
      <c r="BL429">
        <f t="shared" si="20"/>
        <v>7954.28</v>
      </c>
    </row>
    <row r="430" spans="1:64" x14ac:dyDescent="0.2">
      <c r="A430">
        <v>9000645</v>
      </c>
      <c r="B430" t="s">
        <v>1304</v>
      </c>
      <c r="C430" t="s">
        <v>1305</v>
      </c>
      <c r="D430" t="s">
        <v>1306</v>
      </c>
      <c r="E430" t="s">
        <v>122</v>
      </c>
      <c r="F430" t="s">
        <v>160</v>
      </c>
      <c r="G430">
        <v>0</v>
      </c>
      <c r="H430">
        <v>0</v>
      </c>
      <c r="I430">
        <v>6.9</v>
      </c>
      <c r="J430">
        <v>0</v>
      </c>
      <c r="K430">
        <v>2484</v>
      </c>
      <c r="L430">
        <v>1027.8599999999999</v>
      </c>
      <c r="M430">
        <v>49</v>
      </c>
      <c r="N430">
        <v>40</v>
      </c>
      <c r="O430">
        <v>0</v>
      </c>
      <c r="P430">
        <v>216</v>
      </c>
      <c r="Q430">
        <v>0</v>
      </c>
      <c r="R430">
        <v>0</v>
      </c>
      <c r="S430">
        <v>0</v>
      </c>
      <c r="T430">
        <v>800</v>
      </c>
      <c r="U430">
        <v>100</v>
      </c>
      <c r="V430">
        <v>300</v>
      </c>
      <c r="W430">
        <v>33</v>
      </c>
      <c r="X430">
        <v>0</v>
      </c>
      <c r="Y430">
        <v>0</v>
      </c>
      <c r="Z430">
        <v>0</v>
      </c>
      <c r="AA430">
        <v>0</v>
      </c>
      <c r="AB430">
        <v>90</v>
      </c>
      <c r="AC430">
        <v>84</v>
      </c>
      <c r="AD430">
        <v>575</v>
      </c>
      <c r="AE430">
        <v>0</v>
      </c>
      <c r="AF430">
        <v>5798.86</v>
      </c>
      <c r="AG430">
        <v>665.6</v>
      </c>
      <c r="AH430">
        <v>24.96</v>
      </c>
      <c r="AI430">
        <v>166.4</v>
      </c>
      <c r="AJ430">
        <v>499</v>
      </c>
      <c r="AK430">
        <v>0</v>
      </c>
      <c r="AL430">
        <v>0</v>
      </c>
      <c r="AM430">
        <v>0</v>
      </c>
      <c r="AN430">
        <v>0</v>
      </c>
      <c r="AO430">
        <v>2</v>
      </c>
      <c r="AP430">
        <v>9</v>
      </c>
      <c r="AQ430">
        <v>0</v>
      </c>
      <c r="AR430" s="6">
        <v>4440.8999999999996</v>
      </c>
      <c r="AS430">
        <v>5726.86</v>
      </c>
      <c r="AT430">
        <v>0</v>
      </c>
      <c r="AU430">
        <v>81407.399999999994</v>
      </c>
      <c r="AV430">
        <v>55000</v>
      </c>
      <c r="AW430">
        <v>11000</v>
      </c>
      <c r="AX430">
        <v>11000</v>
      </c>
      <c r="AY430" s="6">
        <v>0</v>
      </c>
      <c r="AZ430">
        <v>0</v>
      </c>
      <c r="BA430">
        <v>0</v>
      </c>
      <c r="BB430" s="6">
        <v>14498.44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f t="shared" si="18"/>
        <v>0</v>
      </c>
      <c r="BJ430">
        <f t="shared" si="19"/>
        <v>5726.86</v>
      </c>
      <c r="BK430">
        <f>_xlfn.IFNA(VLOOKUP(A:A,'11月奖金'!A:Q,17,0),0)</f>
        <v>2700</v>
      </c>
      <c r="BL430">
        <f t="shared" si="20"/>
        <v>8426.86</v>
      </c>
    </row>
    <row r="431" spans="1:64" x14ac:dyDescent="0.2">
      <c r="A431">
        <v>9000646</v>
      </c>
      <c r="B431" t="s">
        <v>1307</v>
      </c>
      <c r="C431" t="s">
        <v>1308</v>
      </c>
      <c r="D431" t="s">
        <v>1309</v>
      </c>
      <c r="E431" t="s">
        <v>122</v>
      </c>
      <c r="F431" t="s">
        <v>160</v>
      </c>
      <c r="G431">
        <v>0</v>
      </c>
      <c r="H431">
        <v>0</v>
      </c>
      <c r="I431">
        <v>6.9</v>
      </c>
      <c r="J431">
        <v>0</v>
      </c>
      <c r="K431">
        <v>2484</v>
      </c>
      <c r="L431">
        <v>1027.8599999999999</v>
      </c>
      <c r="M431">
        <v>49</v>
      </c>
      <c r="N431">
        <v>40</v>
      </c>
      <c r="O431">
        <v>0</v>
      </c>
      <c r="P431">
        <v>216</v>
      </c>
      <c r="Q431">
        <v>0</v>
      </c>
      <c r="R431">
        <v>0</v>
      </c>
      <c r="S431">
        <v>0</v>
      </c>
      <c r="T431">
        <v>800</v>
      </c>
      <c r="U431">
        <v>100</v>
      </c>
      <c r="V431">
        <v>300</v>
      </c>
      <c r="W431">
        <v>33</v>
      </c>
      <c r="X431">
        <v>0</v>
      </c>
      <c r="Y431">
        <v>0</v>
      </c>
      <c r="Z431">
        <v>0</v>
      </c>
      <c r="AA431">
        <v>0</v>
      </c>
      <c r="AB431">
        <v>100</v>
      </c>
      <c r="AC431">
        <v>120</v>
      </c>
      <c r="AD431">
        <v>575</v>
      </c>
      <c r="AE431">
        <v>0</v>
      </c>
      <c r="AF431">
        <v>5844.86</v>
      </c>
      <c r="AG431">
        <v>680.2</v>
      </c>
      <c r="AH431">
        <v>25.51</v>
      </c>
      <c r="AI431">
        <v>170.05</v>
      </c>
      <c r="AJ431">
        <v>510</v>
      </c>
      <c r="AK431">
        <v>0</v>
      </c>
      <c r="AL431">
        <v>0</v>
      </c>
      <c r="AM431">
        <v>0</v>
      </c>
      <c r="AN431">
        <v>0</v>
      </c>
      <c r="AO431">
        <v>2</v>
      </c>
      <c r="AP431">
        <v>9</v>
      </c>
      <c r="AQ431">
        <v>0</v>
      </c>
      <c r="AR431" s="6">
        <v>4457.1000000000004</v>
      </c>
      <c r="AS431">
        <v>5772.86</v>
      </c>
      <c r="AT431">
        <v>0</v>
      </c>
      <c r="AU431">
        <v>80115.259999999995</v>
      </c>
      <c r="AV431">
        <v>55000</v>
      </c>
      <c r="AW431">
        <v>11000</v>
      </c>
      <c r="AX431">
        <v>22000</v>
      </c>
      <c r="AY431" s="6">
        <v>0</v>
      </c>
      <c r="AZ431">
        <v>0</v>
      </c>
      <c r="BA431">
        <v>0</v>
      </c>
      <c r="BB431" s="6">
        <v>14538.65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f t="shared" si="18"/>
        <v>0</v>
      </c>
      <c r="BJ431">
        <f t="shared" si="19"/>
        <v>5772.86</v>
      </c>
      <c r="BK431">
        <f>_xlfn.IFNA(VLOOKUP(A:A,'11月奖金'!A:Q,17,0),0)</f>
        <v>2700</v>
      </c>
      <c r="BL431">
        <f t="shared" si="20"/>
        <v>8472.86</v>
      </c>
    </row>
    <row r="432" spans="1:64" x14ac:dyDescent="0.2">
      <c r="A432">
        <v>9000647</v>
      </c>
      <c r="B432" t="s">
        <v>1310</v>
      </c>
      <c r="C432" t="s">
        <v>1311</v>
      </c>
      <c r="D432" t="s">
        <v>1312</v>
      </c>
      <c r="E432" t="s">
        <v>122</v>
      </c>
      <c r="F432" t="s">
        <v>160</v>
      </c>
      <c r="G432">
        <v>0</v>
      </c>
      <c r="H432">
        <v>0</v>
      </c>
      <c r="I432">
        <v>6.9</v>
      </c>
      <c r="J432">
        <v>0</v>
      </c>
      <c r="K432">
        <v>2484</v>
      </c>
      <c r="L432">
        <v>1027.8599999999999</v>
      </c>
      <c r="M432">
        <v>49</v>
      </c>
      <c r="N432">
        <v>40</v>
      </c>
      <c r="O432">
        <v>0</v>
      </c>
      <c r="P432">
        <v>216</v>
      </c>
      <c r="Q432">
        <v>0</v>
      </c>
      <c r="R432">
        <v>0</v>
      </c>
      <c r="S432">
        <v>0</v>
      </c>
      <c r="T432">
        <v>800</v>
      </c>
      <c r="U432">
        <v>100</v>
      </c>
      <c r="V432">
        <v>300</v>
      </c>
      <c r="W432">
        <v>33</v>
      </c>
      <c r="X432">
        <v>0</v>
      </c>
      <c r="Y432">
        <v>0</v>
      </c>
      <c r="Z432">
        <v>0</v>
      </c>
      <c r="AA432">
        <v>0</v>
      </c>
      <c r="AB432">
        <v>80</v>
      </c>
      <c r="AC432">
        <v>96</v>
      </c>
      <c r="AD432">
        <v>575</v>
      </c>
      <c r="AE432">
        <v>0</v>
      </c>
      <c r="AF432">
        <v>5800.86</v>
      </c>
      <c r="AG432">
        <v>673.93</v>
      </c>
      <c r="AH432">
        <v>25.27</v>
      </c>
      <c r="AI432">
        <v>168.48</v>
      </c>
      <c r="AJ432">
        <v>505</v>
      </c>
      <c r="AK432">
        <v>0</v>
      </c>
      <c r="AL432">
        <v>0</v>
      </c>
      <c r="AM432">
        <v>0</v>
      </c>
      <c r="AN432">
        <v>0</v>
      </c>
      <c r="AO432">
        <v>2</v>
      </c>
      <c r="AP432">
        <v>9</v>
      </c>
      <c r="AQ432">
        <v>0</v>
      </c>
      <c r="AR432" s="6">
        <v>4426.18</v>
      </c>
      <c r="AS432">
        <v>5728.86</v>
      </c>
      <c r="AT432">
        <v>0</v>
      </c>
      <c r="AU432">
        <v>81614.8</v>
      </c>
      <c r="AV432">
        <v>55000</v>
      </c>
      <c r="AW432">
        <v>11000</v>
      </c>
      <c r="AX432">
        <v>22000</v>
      </c>
      <c r="AY432" s="6">
        <v>0</v>
      </c>
      <c r="AZ432">
        <v>0</v>
      </c>
      <c r="BA432">
        <v>0</v>
      </c>
      <c r="BB432" s="6">
        <v>14859.05</v>
      </c>
      <c r="BC432">
        <v>0</v>
      </c>
      <c r="BD432">
        <v>0</v>
      </c>
      <c r="BE432">
        <v>0</v>
      </c>
      <c r="BF432">
        <v>0</v>
      </c>
      <c r="BG432">
        <v>9.68</v>
      </c>
      <c r="BH432">
        <v>0</v>
      </c>
      <c r="BI432">
        <f t="shared" si="18"/>
        <v>9.68</v>
      </c>
      <c r="BJ432">
        <f t="shared" si="19"/>
        <v>5728.86</v>
      </c>
      <c r="BK432">
        <f>_xlfn.IFNA(VLOOKUP(A:A,'11月奖金'!A:Q,17,0),0)</f>
        <v>2700</v>
      </c>
      <c r="BL432">
        <f t="shared" si="20"/>
        <v>8428.86</v>
      </c>
    </row>
    <row r="433" spans="1:64" x14ac:dyDescent="0.2">
      <c r="A433">
        <v>9000648</v>
      </c>
      <c r="B433" t="s">
        <v>1313</v>
      </c>
      <c r="C433" t="s">
        <v>1314</v>
      </c>
      <c r="D433" t="s">
        <v>1315</v>
      </c>
      <c r="E433" t="s">
        <v>122</v>
      </c>
      <c r="F433" t="s">
        <v>160</v>
      </c>
      <c r="G433">
        <v>0</v>
      </c>
      <c r="H433">
        <v>0</v>
      </c>
      <c r="I433">
        <v>6.5</v>
      </c>
      <c r="J433">
        <v>0</v>
      </c>
      <c r="K433">
        <v>2340</v>
      </c>
      <c r="L433">
        <v>645.52</v>
      </c>
      <c r="M433">
        <v>49</v>
      </c>
      <c r="N433">
        <v>40</v>
      </c>
      <c r="O433">
        <v>0</v>
      </c>
      <c r="P433">
        <v>144</v>
      </c>
      <c r="Q433">
        <v>0</v>
      </c>
      <c r="R433">
        <v>0</v>
      </c>
      <c r="S433">
        <v>0</v>
      </c>
      <c r="T433">
        <v>800</v>
      </c>
      <c r="U433">
        <v>100</v>
      </c>
      <c r="V433">
        <v>300</v>
      </c>
      <c r="W433">
        <v>33</v>
      </c>
      <c r="X433">
        <v>0</v>
      </c>
      <c r="Y433">
        <v>0</v>
      </c>
      <c r="Z433">
        <v>0</v>
      </c>
      <c r="AA433">
        <v>0</v>
      </c>
      <c r="AB433">
        <v>20</v>
      </c>
      <c r="AC433">
        <v>24</v>
      </c>
      <c r="AD433">
        <v>0</v>
      </c>
      <c r="AE433">
        <v>0</v>
      </c>
      <c r="AF433">
        <v>4495.5200000000004</v>
      </c>
      <c r="AG433">
        <v>592.83000000000004</v>
      </c>
      <c r="AH433">
        <v>22.23</v>
      </c>
      <c r="AI433">
        <v>148.21</v>
      </c>
      <c r="AJ433">
        <v>445</v>
      </c>
      <c r="AK433">
        <v>0</v>
      </c>
      <c r="AL433">
        <v>0</v>
      </c>
      <c r="AM433">
        <v>0</v>
      </c>
      <c r="AN433">
        <v>0</v>
      </c>
      <c r="AO433">
        <v>2</v>
      </c>
      <c r="AP433">
        <v>9</v>
      </c>
      <c r="AQ433">
        <v>0</v>
      </c>
      <c r="AR433" s="6">
        <v>3285.25</v>
      </c>
      <c r="AS433">
        <v>4423.5200000000004</v>
      </c>
      <c r="AT433">
        <v>0</v>
      </c>
      <c r="AU433">
        <v>70335.820000000007</v>
      </c>
      <c r="AV433">
        <v>55000</v>
      </c>
      <c r="AW433">
        <v>0</v>
      </c>
      <c r="AX433">
        <v>0</v>
      </c>
      <c r="AY433" s="6">
        <v>0</v>
      </c>
      <c r="AZ433">
        <v>0</v>
      </c>
      <c r="BA433">
        <v>0</v>
      </c>
      <c r="BB433" s="6">
        <v>11788.67</v>
      </c>
      <c r="BC433">
        <v>3547.1500000000092</v>
      </c>
      <c r="BD433">
        <v>106.41</v>
      </c>
      <c r="BE433">
        <v>0</v>
      </c>
      <c r="BF433">
        <v>106.41</v>
      </c>
      <c r="BG433">
        <v>162.11000000000001</v>
      </c>
      <c r="BH433">
        <v>0</v>
      </c>
      <c r="BI433">
        <f t="shared" si="18"/>
        <v>162.11000000000001</v>
      </c>
      <c r="BJ433">
        <f t="shared" si="19"/>
        <v>4423.5200000000004</v>
      </c>
      <c r="BK433">
        <f>_xlfn.IFNA(VLOOKUP(A:A,'11月奖金'!A:Q,17,0),0)</f>
        <v>2700</v>
      </c>
      <c r="BL433">
        <f t="shared" si="20"/>
        <v>7123.52</v>
      </c>
    </row>
    <row r="434" spans="1:64" x14ac:dyDescent="0.2">
      <c r="A434">
        <v>9000649</v>
      </c>
      <c r="B434" t="s">
        <v>1316</v>
      </c>
      <c r="C434" t="s">
        <v>1317</v>
      </c>
      <c r="D434" t="s">
        <v>1318</v>
      </c>
      <c r="E434" t="s">
        <v>122</v>
      </c>
      <c r="F434" t="s">
        <v>160</v>
      </c>
      <c r="G434">
        <v>0</v>
      </c>
      <c r="H434">
        <v>0</v>
      </c>
      <c r="I434">
        <v>6.5</v>
      </c>
      <c r="J434">
        <v>0</v>
      </c>
      <c r="K434">
        <v>2340</v>
      </c>
      <c r="L434">
        <v>968.28</v>
      </c>
      <c r="M434">
        <v>36</v>
      </c>
      <c r="N434">
        <v>80</v>
      </c>
      <c r="O434">
        <v>0</v>
      </c>
      <c r="P434">
        <v>72</v>
      </c>
      <c r="Q434">
        <v>0</v>
      </c>
      <c r="R434">
        <v>0</v>
      </c>
      <c r="S434">
        <v>4.3600000000000003</v>
      </c>
      <c r="T434">
        <v>800</v>
      </c>
      <c r="U434">
        <v>100</v>
      </c>
      <c r="V434">
        <v>300</v>
      </c>
      <c r="W434">
        <v>33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4733.6399999999994</v>
      </c>
      <c r="AG434">
        <v>574.09</v>
      </c>
      <c r="AH434">
        <v>21.53</v>
      </c>
      <c r="AI434">
        <v>143.52000000000001</v>
      </c>
      <c r="AJ434">
        <v>431</v>
      </c>
      <c r="AK434">
        <v>0</v>
      </c>
      <c r="AL434">
        <v>0</v>
      </c>
      <c r="AM434">
        <v>0</v>
      </c>
      <c r="AN434">
        <v>0</v>
      </c>
      <c r="AO434">
        <v>2</v>
      </c>
      <c r="AP434">
        <v>9</v>
      </c>
      <c r="AQ434">
        <v>0</v>
      </c>
      <c r="AR434" s="6">
        <v>3561.5</v>
      </c>
      <c r="AS434">
        <v>4661.6399999999994</v>
      </c>
      <c r="AT434">
        <v>0</v>
      </c>
      <c r="AU434">
        <v>71034.02</v>
      </c>
      <c r="AV434">
        <v>55000</v>
      </c>
      <c r="AW434">
        <v>11000</v>
      </c>
      <c r="AX434">
        <v>11000</v>
      </c>
      <c r="AY434" s="6">
        <v>0</v>
      </c>
      <c r="AZ434">
        <v>0</v>
      </c>
      <c r="BA434">
        <v>0</v>
      </c>
      <c r="BB434" s="6">
        <v>11524.32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f t="shared" si="18"/>
        <v>0</v>
      </c>
      <c r="BJ434">
        <f t="shared" si="19"/>
        <v>4661.6399999999994</v>
      </c>
      <c r="BK434">
        <f>_xlfn.IFNA(VLOOKUP(A:A,'11月奖金'!A:Q,17,0),0)</f>
        <v>2700</v>
      </c>
      <c r="BL434">
        <f t="shared" si="20"/>
        <v>7361.6399999999994</v>
      </c>
    </row>
    <row r="435" spans="1:64" x14ac:dyDescent="0.2">
      <c r="A435">
        <v>9000650</v>
      </c>
      <c r="B435" t="s">
        <v>1319</v>
      </c>
      <c r="C435" t="s">
        <v>1320</v>
      </c>
      <c r="D435" t="s">
        <v>1321</v>
      </c>
      <c r="E435" t="s">
        <v>122</v>
      </c>
      <c r="F435" t="s">
        <v>160</v>
      </c>
      <c r="G435">
        <v>0</v>
      </c>
      <c r="H435">
        <v>0</v>
      </c>
      <c r="I435">
        <v>6.5</v>
      </c>
      <c r="J435">
        <v>0</v>
      </c>
      <c r="K435">
        <v>2340</v>
      </c>
      <c r="L435">
        <v>968.28</v>
      </c>
      <c r="M435">
        <v>49</v>
      </c>
      <c r="N435">
        <v>40</v>
      </c>
      <c r="O435">
        <v>0</v>
      </c>
      <c r="P435">
        <v>144</v>
      </c>
      <c r="Q435">
        <v>0</v>
      </c>
      <c r="R435">
        <v>0</v>
      </c>
      <c r="S435">
        <v>0</v>
      </c>
      <c r="T435">
        <v>800</v>
      </c>
      <c r="U435">
        <v>100</v>
      </c>
      <c r="V435">
        <v>300</v>
      </c>
      <c r="W435">
        <v>33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4774.28</v>
      </c>
      <c r="AG435">
        <v>586.54</v>
      </c>
      <c r="AH435">
        <v>22</v>
      </c>
      <c r="AI435">
        <v>146.63</v>
      </c>
      <c r="AJ435">
        <v>440</v>
      </c>
      <c r="AK435">
        <v>0</v>
      </c>
      <c r="AL435">
        <v>0</v>
      </c>
      <c r="AM435">
        <v>0</v>
      </c>
      <c r="AN435">
        <v>0</v>
      </c>
      <c r="AO435">
        <v>2</v>
      </c>
      <c r="AP435">
        <v>9</v>
      </c>
      <c r="AQ435">
        <v>0</v>
      </c>
      <c r="AR435" s="6">
        <v>3577.11</v>
      </c>
      <c r="AS435">
        <v>4702.28</v>
      </c>
      <c r="AT435">
        <v>0</v>
      </c>
      <c r="AU435">
        <v>70088.52</v>
      </c>
      <c r="AV435">
        <v>55000</v>
      </c>
      <c r="AW435">
        <v>11000</v>
      </c>
      <c r="AX435">
        <v>11000</v>
      </c>
      <c r="AY435" s="6">
        <v>0</v>
      </c>
      <c r="AZ435">
        <v>0</v>
      </c>
      <c r="BA435">
        <v>0</v>
      </c>
      <c r="BB435" s="6">
        <v>12029.41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f t="shared" si="18"/>
        <v>0</v>
      </c>
      <c r="BJ435">
        <f t="shared" si="19"/>
        <v>4702.28</v>
      </c>
      <c r="BK435">
        <f>_xlfn.IFNA(VLOOKUP(A:A,'11月奖金'!A:Q,17,0),0)</f>
        <v>2700</v>
      </c>
      <c r="BL435">
        <f t="shared" si="20"/>
        <v>7402.28</v>
      </c>
    </row>
    <row r="436" spans="1:64" x14ac:dyDescent="0.2">
      <c r="A436">
        <v>9000651</v>
      </c>
      <c r="B436" t="s">
        <v>1322</v>
      </c>
      <c r="C436" t="s">
        <v>1323</v>
      </c>
      <c r="D436" t="s">
        <v>1324</v>
      </c>
      <c r="E436" t="s">
        <v>122</v>
      </c>
      <c r="F436" t="s">
        <v>160</v>
      </c>
      <c r="G436">
        <v>0</v>
      </c>
      <c r="H436">
        <v>0</v>
      </c>
      <c r="I436">
        <v>6.5</v>
      </c>
      <c r="J436">
        <v>0</v>
      </c>
      <c r="K436">
        <v>2340</v>
      </c>
      <c r="L436">
        <v>645.52</v>
      </c>
      <c r="M436">
        <v>24</v>
      </c>
      <c r="N436">
        <v>40</v>
      </c>
      <c r="O436">
        <v>0</v>
      </c>
      <c r="P436">
        <v>144</v>
      </c>
      <c r="Q436">
        <v>0</v>
      </c>
      <c r="R436">
        <v>0</v>
      </c>
      <c r="S436">
        <v>0</v>
      </c>
      <c r="T436">
        <v>800</v>
      </c>
      <c r="U436">
        <v>100</v>
      </c>
      <c r="V436">
        <v>300</v>
      </c>
      <c r="W436">
        <v>33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4426.5200000000004</v>
      </c>
      <c r="AG436">
        <v>540.54</v>
      </c>
      <c r="AH436">
        <v>20.27</v>
      </c>
      <c r="AI436">
        <v>135.13</v>
      </c>
      <c r="AJ436">
        <v>405</v>
      </c>
      <c r="AK436">
        <v>0</v>
      </c>
      <c r="AL436">
        <v>0</v>
      </c>
      <c r="AM436">
        <v>0</v>
      </c>
      <c r="AN436">
        <v>0</v>
      </c>
      <c r="AO436">
        <v>2</v>
      </c>
      <c r="AP436">
        <v>9</v>
      </c>
      <c r="AQ436">
        <v>0</v>
      </c>
      <c r="AR436" s="6">
        <v>3323.58</v>
      </c>
      <c r="AS436">
        <v>4354.5200000000004</v>
      </c>
      <c r="AT436">
        <v>0</v>
      </c>
      <c r="AU436">
        <v>73887.320000000007</v>
      </c>
      <c r="AV436">
        <v>55000</v>
      </c>
      <c r="AW436">
        <v>0</v>
      </c>
      <c r="AX436">
        <v>22000</v>
      </c>
      <c r="AY436" s="6">
        <v>0</v>
      </c>
      <c r="AZ436">
        <v>11000</v>
      </c>
      <c r="BA436">
        <v>0</v>
      </c>
      <c r="BB436" s="6">
        <v>11327.45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f t="shared" si="18"/>
        <v>0</v>
      </c>
      <c r="BJ436">
        <f t="shared" si="19"/>
        <v>4354.5200000000004</v>
      </c>
      <c r="BK436">
        <f>_xlfn.IFNA(VLOOKUP(A:A,'11月奖金'!A:Q,17,0),0)</f>
        <v>2700</v>
      </c>
      <c r="BL436">
        <f t="shared" si="20"/>
        <v>7054.52</v>
      </c>
    </row>
    <row r="437" spans="1:64" x14ac:dyDescent="0.2">
      <c r="A437">
        <v>9000652</v>
      </c>
      <c r="B437" t="s">
        <v>1325</v>
      </c>
      <c r="C437" t="s">
        <v>1326</v>
      </c>
      <c r="D437" t="s">
        <v>1327</v>
      </c>
      <c r="E437" t="s">
        <v>122</v>
      </c>
      <c r="F437" t="s">
        <v>160</v>
      </c>
      <c r="G437">
        <v>0</v>
      </c>
      <c r="H437">
        <v>0</v>
      </c>
      <c r="I437">
        <v>6.5</v>
      </c>
      <c r="J437">
        <v>0</v>
      </c>
      <c r="K437">
        <v>2340</v>
      </c>
      <c r="L437">
        <v>645.52</v>
      </c>
      <c r="M437">
        <v>24</v>
      </c>
      <c r="N437">
        <v>40</v>
      </c>
      <c r="O437">
        <v>0</v>
      </c>
      <c r="P437">
        <v>144</v>
      </c>
      <c r="Q437">
        <v>0</v>
      </c>
      <c r="R437">
        <v>0</v>
      </c>
      <c r="S437">
        <v>0</v>
      </c>
      <c r="T437">
        <v>800</v>
      </c>
      <c r="U437">
        <v>100</v>
      </c>
      <c r="V437">
        <v>300</v>
      </c>
      <c r="W437">
        <v>33</v>
      </c>
      <c r="X437">
        <v>0</v>
      </c>
      <c r="Y437">
        <v>0</v>
      </c>
      <c r="Z437">
        <v>0</v>
      </c>
      <c r="AA437">
        <v>0</v>
      </c>
      <c r="AB437">
        <v>100</v>
      </c>
      <c r="AC437">
        <v>120</v>
      </c>
      <c r="AD437">
        <v>0</v>
      </c>
      <c r="AE437">
        <v>0</v>
      </c>
      <c r="AF437">
        <v>4646.5200000000004</v>
      </c>
      <c r="AG437">
        <v>540.5</v>
      </c>
      <c r="AH437">
        <v>20.27</v>
      </c>
      <c r="AI437">
        <v>135.12</v>
      </c>
      <c r="AJ437">
        <v>405</v>
      </c>
      <c r="AK437">
        <v>0</v>
      </c>
      <c r="AL437">
        <v>0</v>
      </c>
      <c r="AM437">
        <v>0</v>
      </c>
      <c r="AN437">
        <v>0</v>
      </c>
      <c r="AO437">
        <v>2</v>
      </c>
      <c r="AP437">
        <v>9</v>
      </c>
      <c r="AQ437">
        <v>0</v>
      </c>
      <c r="AR437" s="6">
        <v>3543.63</v>
      </c>
      <c r="AS437">
        <v>4574.5200000000004</v>
      </c>
      <c r="AT437">
        <v>0</v>
      </c>
      <c r="AU437">
        <v>74651.63</v>
      </c>
      <c r="AV437">
        <v>55000</v>
      </c>
      <c r="AW437">
        <v>5000</v>
      </c>
      <c r="AX437">
        <v>11000</v>
      </c>
      <c r="AY437" s="6">
        <v>0</v>
      </c>
      <c r="AZ437">
        <v>11000</v>
      </c>
      <c r="BA437">
        <v>0</v>
      </c>
      <c r="BB437" s="6">
        <v>11426.48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f t="shared" si="18"/>
        <v>0</v>
      </c>
      <c r="BJ437">
        <f t="shared" si="19"/>
        <v>4574.5200000000004</v>
      </c>
      <c r="BK437">
        <f>_xlfn.IFNA(VLOOKUP(A:A,'11月奖金'!A:Q,17,0),0)</f>
        <v>2700</v>
      </c>
      <c r="BL437">
        <f t="shared" si="20"/>
        <v>7274.52</v>
      </c>
    </row>
    <row r="438" spans="1:64" x14ac:dyDescent="0.2">
      <c r="A438">
        <v>9000653</v>
      </c>
      <c r="B438" t="s">
        <v>1328</v>
      </c>
      <c r="C438" t="s">
        <v>1329</v>
      </c>
      <c r="D438" t="s">
        <v>1330</v>
      </c>
      <c r="E438" t="s">
        <v>122</v>
      </c>
      <c r="F438" t="s">
        <v>160</v>
      </c>
      <c r="G438">
        <v>0</v>
      </c>
      <c r="H438">
        <v>0</v>
      </c>
      <c r="I438">
        <v>6.5</v>
      </c>
      <c r="J438">
        <v>0</v>
      </c>
      <c r="K438">
        <v>2340</v>
      </c>
      <c r="L438">
        <v>645.52</v>
      </c>
      <c r="M438">
        <v>90</v>
      </c>
      <c r="N438">
        <v>80</v>
      </c>
      <c r="O438">
        <v>0</v>
      </c>
      <c r="P438">
        <v>72</v>
      </c>
      <c r="Q438">
        <v>0</v>
      </c>
      <c r="R438">
        <v>0</v>
      </c>
      <c r="S438">
        <v>3.76</v>
      </c>
      <c r="T438">
        <v>800</v>
      </c>
      <c r="U438">
        <v>100</v>
      </c>
      <c r="V438">
        <v>300</v>
      </c>
      <c r="W438">
        <v>33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4464.2800000000007</v>
      </c>
      <c r="AG438">
        <v>543.76</v>
      </c>
      <c r="AH438">
        <v>20.39</v>
      </c>
      <c r="AI438">
        <v>135.94</v>
      </c>
      <c r="AJ438">
        <v>408</v>
      </c>
      <c r="AK438">
        <v>0</v>
      </c>
      <c r="AL438">
        <v>0</v>
      </c>
      <c r="AM438">
        <v>0</v>
      </c>
      <c r="AN438">
        <v>0</v>
      </c>
      <c r="AO438">
        <v>2</v>
      </c>
      <c r="AP438">
        <v>9</v>
      </c>
      <c r="AQ438">
        <v>0</v>
      </c>
      <c r="AR438" s="6">
        <v>3354.19</v>
      </c>
      <c r="AS438">
        <v>4392.2800000000007</v>
      </c>
      <c r="AT438">
        <v>0</v>
      </c>
      <c r="AU438">
        <v>76525.61</v>
      </c>
      <c r="AV438">
        <v>55000</v>
      </c>
      <c r="AW438">
        <v>7000</v>
      </c>
      <c r="AX438">
        <v>11000</v>
      </c>
      <c r="AY438" s="6">
        <v>0</v>
      </c>
      <c r="AZ438">
        <v>0</v>
      </c>
      <c r="BA438">
        <v>0</v>
      </c>
      <c r="BB438" s="6">
        <v>11386.82</v>
      </c>
      <c r="BC438">
        <v>0</v>
      </c>
      <c r="BD438">
        <v>0</v>
      </c>
      <c r="BE438">
        <v>0</v>
      </c>
      <c r="BF438">
        <v>0</v>
      </c>
      <c r="BG438">
        <v>46.4</v>
      </c>
      <c r="BH438">
        <v>0</v>
      </c>
      <c r="BI438">
        <f t="shared" si="18"/>
        <v>46.4</v>
      </c>
      <c r="BJ438">
        <f t="shared" si="19"/>
        <v>4392.2800000000007</v>
      </c>
      <c r="BK438">
        <f>_xlfn.IFNA(VLOOKUP(A:A,'11月奖金'!A:Q,17,0),0)</f>
        <v>2967.62</v>
      </c>
      <c r="BL438">
        <f t="shared" si="20"/>
        <v>7359.9000000000005</v>
      </c>
    </row>
    <row r="439" spans="1:64" x14ac:dyDescent="0.2">
      <c r="A439">
        <v>9000654</v>
      </c>
      <c r="B439" t="s">
        <v>1331</v>
      </c>
      <c r="C439" t="s">
        <v>1332</v>
      </c>
      <c r="D439" t="s">
        <v>1333</v>
      </c>
      <c r="E439" t="s">
        <v>122</v>
      </c>
      <c r="F439" t="s">
        <v>160</v>
      </c>
      <c r="G439">
        <v>0</v>
      </c>
      <c r="H439">
        <v>0</v>
      </c>
      <c r="I439">
        <v>6.5</v>
      </c>
      <c r="J439">
        <v>0</v>
      </c>
      <c r="K439">
        <v>2340</v>
      </c>
      <c r="L439">
        <v>968.28</v>
      </c>
      <c r="M439">
        <v>24</v>
      </c>
      <c r="N439">
        <v>40</v>
      </c>
      <c r="O439">
        <v>0</v>
      </c>
      <c r="P439">
        <v>144</v>
      </c>
      <c r="Q439">
        <v>0</v>
      </c>
      <c r="R439">
        <v>0</v>
      </c>
      <c r="S439">
        <v>0</v>
      </c>
      <c r="T439">
        <v>800</v>
      </c>
      <c r="U439">
        <v>100</v>
      </c>
      <c r="V439">
        <v>300</v>
      </c>
      <c r="W439">
        <v>33</v>
      </c>
      <c r="X439">
        <v>0</v>
      </c>
      <c r="Y439">
        <v>0</v>
      </c>
      <c r="Z439">
        <v>0</v>
      </c>
      <c r="AA439">
        <v>0</v>
      </c>
      <c r="AB439">
        <v>80</v>
      </c>
      <c r="AC439">
        <v>96</v>
      </c>
      <c r="AD439">
        <v>220</v>
      </c>
      <c r="AE439">
        <v>0</v>
      </c>
      <c r="AF439">
        <v>5145.28</v>
      </c>
      <c r="AG439">
        <v>524.78</v>
      </c>
      <c r="AH439">
        <v>19.68</v>
      </c>
      <c r="AI439">
        <v>131.19</v>
      </c>
      <c r="AJ439">
        <v>394</v>
      </c>
      <c r="AK439">
        <v>0</v>
      </c>
      <c r="AL439">
        <v>0</v>
      </c>
      <c r="AM439">
        <v>0</v>
      </c>
      <c r="AN439">
        <v>0</v>
      </c>
      <c r="AO439">
        <v>2</v>
      </c>
      <c r="AP439">
        <v>9</v>
      </c>
      <c r="AQ439">
        <v>0</v>
      </c>
      <c r="AR439" s="6">
        <v>4073.63</v>
      </c>
      <c r="AS439">
        <v>5073.28</v>
      </c>
      <c r="AT439">
        <v>0</v>
      </c>
      <c r="AU439">
        <v>75386.789999999994</v>
      </c>
      <c r="AV439">
        <v>55000</v>
      </c>
      <c r="AW439">
        <v>11000</v>
      </c>
      <c r="AX439">
        <v>22000</v>
      </c>
      <c r="AY439" s="6">
        <v>0</v>
      </c>
      <c r="AZ439">
        <v>0</v>
      </c>
      <c r="BA439">
        <v>0</v>
      </c>
      <c r="BB439" s="6">
        <v>11195.7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f t="shared" si="18"/>
        <v>0</v>
      </c>
      <c r="BJ439">
        <f t="shared" si="19"/>
        <v>5073.28</v>
      </c>
      <c r="BK439">
        <f>_xlfn.IFNA(VLOOKUP(A:A,'11月奖金'!A:Q,17,0),0)</f>
        <v>2700</v>
      </c>
      <c r="BL439">
        <f t="shared" si="20"/>
        <v>7773.28</v>
      </c>
    </row>
    <row r="440" spans="1:64" x14ac:dyDescent="0.2">
      <c r="A440">
        <v>9000655</v>
      </c>
      <c r="B440" t="s">
        <v>1334</v>
      </c>
      <c r="C440" t="s">
        <v>1335</v>
      </c>
      <c r="D440" t="s">
        <v>1336</v>
      </c>
      <c r="E440" t="s">
        <v>122</v>
      </c>
      <c r="F440" t="s">
        <v>160</v>
      </c>
      <c r="G440">
        <v>0</v>
      </c>
      <c r="H440">
        <v>0</v>
      </c>
      <c r="I440">
        <v>6.5</v>
      </c>
      <c r="J440">
        <v>0</v>
      </c>
      <c r="K440">
        <v>2340</v>
      </c>
      <c r="L440">
        <v>645.52</v>
      </c>
      <c r="M440">
        <v>24</v>
      </c>
      <c r="N440">
        <v>40</v>
      </c>
      <c r="O440">
        <v>0</v>
      </c>
      <c r="P440">
        <v>72</v>
      </c>
      <c r="Q440">
        <v>0</v>
      </c>
      <c r="R440">
        <v>0</v>
      </c>
      <c r="S440">
        <v>0</v>
      </c>
      <c r="T440">
        <v>800</v>
      </c>
      <c r="U440">
        <v>100</v>
      </c>
      <c r="V440">
        <v>300</v>
      </c>
      <c r="W440">
        <v>33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4354.5200000000004</v>
      </c>
      <c r="AG440">
        <v>515</v>
      </c>
      <c r="AH440">
        <v>19.309999999999999</v>
      </c>
      <c r="AI440">
        <v>128.75</v>
      </c>
      <c r="AJ440">
        <v>386</v>
      </c>
      <c r="AK440">
        <v>0</v>
      </c>
      <c r="AL440">
        <v>0</v>
      </c>
      <c r="AM440">
        <v>0</v>
      </c>
      <c r="AN440">
        <v>0</v>
      </c>
      <c r="AO440">
        <v>2</v>
      </c>
      <c r="AP440">
        <v>9</v>
      </c>
      <c r="AQ440">
        <v>0</v>
      </c>
      <c r="AR440" s="6">
        <v>3303.46</v>
      </c>
      <c r="AS440">
        <v>4282.5200000000004</v>
      </c>
      <c r="AT440">
        <v>0</v>
      </c>
      <c r="AU440">
        <v>74981.64</v>
      </c>
      <c r="AV440">
        <v>55000</v>
      </c>
      <c r="AW440">
        <v>11000</v>
      </c>
      <c r="AX440">
        <v>11000</v>
      </c>
      <c r="AY440" s="6">
        <v>0</v>
      </c>
      <c r="AZ440">
        <v>0</v>
      </c>
      <c r="BA440">
        <v>0</v>
      </c>
      <c r="BB440" s="6">
        <v>12201.72</v>
      </c>
      <c r="BC440">
        <v>0</v>
      </c>
      <c r="BD440">
        <v>0</v>
      </c>
      <c r="BE440">
        <v>0</v>
      </c>
      <c r="BF440">
        <v>0</v>
      </c>
      <c r="BG440">
        <v>34.39</v>
      </c>
      <c r="BH440">
        <v>0</v>
      </c>
      <c r="BI440">
        <f t="shared" si="18"/>
        <v>34.39</v>
      </c>
      <c r="BJ440">
        <f t="shared" si="19"/>
        <v>4282.5200000000004</v>
      </c>
      <c r="BK440">
        <f>_xlfn.IFNA(VLOOKUP(A:A,'11月奖金'!A:Q,17,0),0)</f>
        <v>2700</v>
      </c>
      <c r="BL440">
        <f t="shared" si="20"/>
        <v>6982.52</v>
      </c>
    </row>
    <row r="441" spans="1:64" x14ac:dyDescent="0.2">
      <c r="A441">
        <v>9000656</v>
      </c>
      <c r="B441" t="s">
        <v>1337</v>
      </c>
      <c r="C441" t="s">
        <v>1338</v>
      </c>
      <c r="D441" t="s">
        <v>1339</v>
      </c>
      <c r="E441" t="s">
        <v>122</v>
      </c>
      <c r="F441" t="s">
        <v>160</v>
      </c>
      <c r="G441">
        <v>0</v>
      </c>
      <c r="H441">
        <v>0</v>
      </c>
      <c r="I441">
        <v>5.9</v>
      </c>
      <c r="J441">
        <v>0</v>
      </c>
      <c r="K441">
        <v>2124</v>
      </c>
      <c r="L441">
        <v>585.92999999999995</v>
      </c>
      <c r="M441">
        <v>0</v>
      </c>
      <c r="N441">
        <v>0</v>
      </c>
      <c r="O441">
        <v>0</v>
      </c>
      <c r="P441">
        <v>216</v>
      </c>
      <c r="Q441">
        <v>0</v>
      </c>
      <c r="R441">
        <v>0</v>
      </c>
      <c r="S441">
        <v>0</v>
      </c>
      <c r="T441">
        <v>800</v>
      </c>
      <c r="U441">
        <v>100</v>
      </c>
      <c r="V441">
        <v>300</v>
      </c>
      <c r="W441">
        <v>33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4158.93</v>
      </c>
      <c r="AG441">
        <v>462.48</v>
      </c>
      <c r="AH441">
        <v>17.34</v>
      </c>
      <c r="AI441">
        <v>115.62</v>
      </c>
      <c r="AJ441">
        <v>347</v>
      </c>
      <c r="AK441">
        <v>0</v>
      </c>
      <c r="AL441">
        <v>0</v>
      </c>
      <c r="AM441">
        <v>0</v>
      </c>
      <c r="AN441">
        <v>0</v>
      </c>
      <c r="AO441">
        <v>2</v>
      </c>
      <c r="AP441">
        <v>9</v>
      </c>
      <c r="AQ441">
        <v>0</v>
      </c>
      <c r="AR441" s="6">
        <v>3214.49</v>
      </c>
      <c r="AS441">
        <v>4086.93</v>
      </c>
      <c r="AT441">
        <v>0</v>
      </c>
      <c r="AU441">
        <v>62336.22</v>
      </c>
      <c r="AV441">
        <v>55000</v>
      </c>
      <c r="AW441">
        <v>11000</v>
      </c>
      <c r="AX441">
        <v>0</v>
      </c>
      <c r="AY441" s="6">
        <v>0</v>
      </c>
      <c r="AZ441">
        <v>0</v>
      </c>
      <c r="BA441">
        <v>0</v>
      </c>
      <c r="BB441" s="6">
        <v>8387.9399999999987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f t="shared" si="18"/>
        <v>0</v>
      </c>
      <c r="BJ441">
        <f t="shared" si="19"/>
        <v>4086.9300000000003</v>
      </c>
      <c r="BK441">
        <f>_xlfn.IFNA(VLOOKUP(A:A,'11月奖金'!A:Q,17,0),0)</f>
        <v>2249.5500000000002</v>
      </c>
      <c r="BL441">
        <f t="shared" si="20"/>
        <v>6336.4800000000005</v>
      </c>
    </row>
    <row r="442" spans="1:64" x14ac:dyDescent="0.2">
      <c r="A442">
        <v>9000657</v>
      </c>
      <c r="B442" t="s">
        <v>1340</v>
      </c>
      <c r="C442" t="s">
        <v>1341</v>
      </c>
      <c r="D442" t="s">
        <v>1342</v>
      </c>
      <c r="E442" t="s">
        <v>122</v>
      </c>
      <c r="F442" t="s">
        <v>160</v>
      </c>
      <c r="G442">
        <v>0</v>
      </c>
      <c r="H442">
        <v>0</v>
      </c>
      <c r="I442">
        <v>5.9</v>
      </c>
      <c r="J442">
        <v>0</v>
      </c>
      <c r="K442">
        <v>2124</v>
      </c>
      <c r="L442">
        <v>878.9</v>
      </c>
      <c r="M442">
        <v>0</v>
      </c>
      <c r="N442">
        <v>0</v>
      </c>
      <c r="O442">
        <v>0</v>
      </c>
      <c r="P442">
        <v>144</v>
      </c>
      <c r="Q442">
        <v>0</v>
      </c>
      <c r="R442">
        <v>0</v>
      </c>
      <c r="S442">
        <v>0</v>
      </c>
      <c r="T442">
        <v>800</v>
      </c>
      <c r="U442">
        <v>100</v>
      </c>
      <c r="V442">
        <v>300</v>
      </c>
      <c r="W442">
        <v>33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4379.8999999999996</v>
      </c>
      <c r="AG442">
        <v>461.99</v>
      </c>
      <c r="AH442">
        <v>17.32</v>
      </c>
      <c r="AI442">
        <v>115.5</v>
      </c>
      <c r="AJ442">
        <v>346</v>
      </c>
      <c r="AK442">
        <v>0</v>
      </c>
      <c r="AL442">
        <v>0</v>
      </c>
      <c r="AM442">
        <v>0</v>
      </c>
      <c r="AN442">
        <v>0</v>
      </c>
      <c r="AO442">
        <v>2</v>
      </c>
      <c r="AP442">
        <v>9</v>
      </c>
      <c r="AQ442">
        <v>0</v>
      </c>
      <c r="AR442" s="6">
        <v>3437.09</v>
      </c>
      <c r="AS442">
        <v>4307.8999999999996</v>
      </c>
      <c r="AT442">
        <v>0</v>
      </c>
      <c r="AU442">
        <v>62199.519999999997</v>
      </c>
      <c r="AV442">
        <v>55000</v>
      </c>
      <c r="AW442">
        <v>5500</v>
      </c>
      <c r="AX442">
        <v>0</v>
      </c>
      <c r="AY442" s="6">
        <v>0</v>
      </c>
      <c r="AZ442">
        <v>0</v>
      </c>
      <c r="BA442">
        <v>0</v>
      </c>
      <c r="BB442" s="6">
        <v>8348.2599999999984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f t="shared" si="18"/>
        <v>0</v>
      </c>
      <c r="BJ442">
        <f t="shared" si="19"/>
        <v>4307.8999999999996</v>
      </c>
      <c r="BK442">
        <f>_xlfn.IFNA(VLOOKUP(A:A,'11月奖金'!A:Q,17,0),0)</f>
        <v>2249.5500000000002</v>
      </c>
      <c r="BL442">
        <f t="shared" si="20"/>
        <v>6557.45</v>
      </c>
    </row>
    <row r="443" spans="1:64" x14ac:dyDescent="0.2">
      <c r="A443">
        <v>9000658</v>
      </c>
      <c r="B443" t="s">
        <v>1343</v>
      </c>
      <c r="C443" t="s">
        <v>1344</v>
      </c>
      <c r="D443" t="s">
        <v>1345</v>
      </c>
      <c r="E443" t="s">
        <v>122</v>
      </c>
      <c r="F443" t="s">
        <v>160</v>
      </c>
      <c r="G443">
        <v>0</v>
      </c>
      <c r="H443">
        <v>0</v>
      </c>
      <c r="I443">
        <v>5.9</v>
      </c>
      <c r="J443">
        <v>0</v>
      </c>
      <c r="K443">
        <v>2124</v>
      </c>
      <c r="L443">
        <v>585.92999999999995</v>
      </c>
      <c r="M443">
        <v>0</v>
      </c>
      <c r="N443">
        <v>0</v>
      </c>
      <c r="O443">
        <v>0</v>
      </c>
      <c r="P443">
        <v>144</v>
      </c>
      <c r="Q443">
        <v>0</v>
      </c>
      <c r="R443">
        <v>0</v>
      </c>
      <c r="S443">
        <v>0</v>
      </c>
      <c r="T443">
        <v>800</v>
      </c>
      <c r="U443">
        <v>100</v>
      </c>
      <c r="V443">
        <v>300</v>
      </c>
      <c r="W443">
        <v>33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4086.93</v>
      </c>
      <c r="AG443">
        <v>456.52</v>
      </c>
      <c r="AH443">
        <v>17.12</v>
      </c>
      <c r="AI443">
        <v>114.13</v>
      </c>
      <c r="AJ443">
        <v>342</v>
      </c>
      <c r="AK443">
        <v>0</v>
      </c>
      <c r="AL443">
        <v>0</v>
      </c>
      <c r="AM443">
        <v>0</v>
      </c>
      <c r="AN443">
        <v>0</v>
      </c>
      <c r="AO443">
        <v>2</v>
      </c>
      <c r="AP443">
        <v>9</v>
      </c>
      <c r="AQ443">
        <v>0</v>
      </c>
      <c r="AR443" s="6">
        <v>3155.16</v>
      </c>
      <c r="AS443">
        <v>4014.93</v>
      </c>
      <c r="AT443">
        <v>0</v>
      </c>
      <c r="AU443">
        <v>61306.15</v>
      </c>
      <c r="AV443">
        <v>55000</v>
      </c>
      <c r="AW443">
        <v>0</v>
      </c>
      <c r="AX443">
        <v>0</v>
      </c>
      <c r="AY443" s="6">
        <v>4400</v>
      </c>
      <c r="AZ443">
        <v>11000</v>
      </c>
      <c r="BA443">
        <v>0</v>
      </c>
      <c r="BB443" s="6">
        <v>8298.7000000000007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f t="shared" si="18"/>
        <v>0</v>
      </c>
      <c r="BJ443">
        <f t="shared" si="19"/>
        <v>4014.93</v>
      </c>
      <c r="BK443">
        <f>_xlfn.IFNA(VLOOKUP(A:A,'11月奖金'!A:Q,17,0),0)</f>
        <v>2249.5500000000002</v>
      </c>
      <c r="BL443">
        <f t="shared" si="20"/>
        <v>6264.48</v>
      </c>
    </row>
    <row r="444" spans="1:64" x14ac:dyDescent="0.2">
      <c r="A444">
        <v>9000660</v>
      </c>
      <c r="B444" t="s">
        <v>1346</v>
      </c>
      <c r="C444" t="s">
        <v>1347</v>
      </c>
      <c r="D444" t="s">
        <v>1348</v>
      </c>
      <c r="E444" t="s">
        <v>122</v>
      </c>
      <c r="F444" t="s">
        <v>105</v>
      </c>
      <c r="G444">
        <v>0</v>
      </c>
      <c r="H444">
        <v>0</v>
      </c>
      <c r="I444">
        <v>5.0999999999999996</v>
      </c>
      <c r="J444">
        <v>0</v>
      </c>
      <c r="K444">
        <v>1836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800</v>
      </c>
      <c r="U444">
        <v>100</v>
      </c>
      <c r="V444">
        <v>300</v>
      </c>
      <c r="W444">
        <v>33</v>
      </c>
      <c r="X444">
        <v>0</v>
      </c>
      <c r="Y444">
        <v>0</v>
      </c>
      <c r="Z444">
        <v>0</v>
      </c>
      <c r="AA444">
        <v>0</v>
      </c>
      <c r="AB444">
        <v>30</v>
      </c>
      <c r="AC444">
        <v>0</v>
      </c>
      <c r="AD444">
        <v>0</v>
      </c>
      <c r="AE444">
        <v>0</v>
      </c>
      <c r="AF444">
        <v>3099</v>
      </c>
      <c r="AG444">
        <v>575.21</v>
      </c>
      <c r="AH444">
        <v>21.57</v>
      </c>
      <c r="AI444">
        <v>143.80000000000001</v>
      </c>
      <c r="AJ444">
        <v>431</v>
      </c>
      <c r="AK444">
        <v>0</v>
      </c>
      <c r="AL444">
        <v>0</v>
      </c>
      <c r="AM444">
        <v>0</v>
      </c>
      <c r="AN444">
        <v>0</v>
      </c>
      <c r="AO444">
        <v>2</v>
      </c>
      <c r="AP444">
        <v>9</v>
      </c>
      <c r="AQ444">
        <v>0</v>
      </c>
      <c r="AR444" s="6">
        <v>1925.42</v>
      </c>
      <c r="AS444">
        <v>3027</v>
      </c>
      <c r="AT444">
        <v>0</v>
      </c>
      <c r="AU444">
        <v>65121.09</v>
      </c>
      <c r="AV444">
        <v>55000</v>
      </c>
      <c r="AW444">
        <v>0</v>
      </c>
      <c r="AX444">
        <v>0</v>
      </c>
      <c r="AY444" s="6">
        <v>0</v>
      </c>
      <c r="AZ444">
        <v>11000</v>
      </c>
      <c r="BA444">
        <v>0</v>
      </c>
      <c r="BB444" s="6">
        <v>10223.379999999999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f t="shared" si="18"/>
        <v>0</v>
      </c>
      <c r="BJ444">
        <f t="shared" si="19"/>
        <v>3027</v>
      </c>
      <c r="BK444">
        <f>_xlfn.IFNA(VLOOKUP(A:A,'11月奖金'!A:Q,17,0),0)</f>
        <v>3224.36</v>
      </c>
      <c r="BL444">
        <f t="shared" si="20"/>
        <v>6251.3600000000006</v>
      </c>
    </row>
    <row r="445" spans="1:64" x14ac:dyDescent="0.2">
      <c r="A445">
        <v>9000661</v>
      </c>
      <c r="B445" t="s">
        <v>1349</v>
      </c>
      <c r="C445" t="s">
        <v>1350</v>
      </c>
      <c r="D445" t="s">
        <v>1351</v>
      </c>
      <c r="E445" t="s">
        <v>122</v>
      </c>
      <c r="F445" t="s">
        <v>160</v>
      </c>
      <c r="G445">
        <v>0</v>
      </c>
      <c r="H445">
        <v>0</v>
      </c>
      <c r="I445">
        <v>6.1</v>
      </c>
      <c r="J445">
        <v>0</v>
      </c>
      <c r="K445">
        <v>2196</v>
      </c>
      <c r="L445">
        <v>605.79</v>
      </c>
      <c r="M445">
        <v>0</v>
      </c>
      <c r="N445">
        <v>0</v>
      </c>
      <c r="O445">
        <v>0</v>
      </c>
      <c r="P445">
        <v>216</v>
      </c>
      <c r="Q445">
        <v>0</v>
      </c>
      <c r="R445">
        <v>0</v>
      </c>
      <c r="S445">
        <v>0</v>
      </c>
      <c r="T445">
        <v>800</v>
      </c>
      <c r="U445">
        <v>100</v>
      </c>
      <c r="V445">
        <v>300</v>
      </c>
      <c r="W445">
        <v>33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4250.79</v>
      </c>
      <c r="AG445">
        <v>536.63</v>
      </c>
      <c r="AH445">
        <v>20.12</v>
      </c>
      <c r="AI445">
        <v>134.16</v>
      </c>
      <c r="AJ445">
        <v>402</v>
      </c>
      <c r="AK445">
        <v>0</v>
      </c>
      <c r="AL445">
        <v>0</v>
      </c>
      <c r="AM445">
        <v>0</v>
      </c>
      <c r="AN445">
        <v>0</v>
      </c>
      <c r="AO445">
        <v>2</v>
      </c>
      <c r="AP445">
        <v>9</v>
      </c>
      <c r="AQ445">
        <v>0</v>
      </c>
      <c r="AR445" s="6">
        <v>3155.88</v>
      </c>
      <c r="AS445">
        <v>4178.79</v>
      </c>
      <c r="AT445">
        <v>0</v>
      </c>
      <c r="AU445">
        <v>69066.47</v>
      </c>
      <c r="AV445">
        <v>55000</v>
      </c>
      <c r="AW445">
        <v>11000</v>
      </c>
      <c r="AX445">
        <v>0</v>
      </c>
      <c r="AY445" s="6">
        <v>0</v>
      </c>
      <c r="AZ445">
        <v>0</v>
      </c>
      <c r="BA445">
        <v>0</v>
      </c>
      <c r="BB445" s="6">
        <v>13171.22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f t="shared" si="18"/>
        <v>0</v>
      </c>
      <c r="BJ445">
        <f t="shared" si="19"/>
        <v>4178.79</v>
      </c>
      <c r="BK445">
        <f>_xlfn.IFNA(VLOOKUP(A:A,'11月奖金'!A:Q,17,0),0)</f>
        <v>2849.46</v>
      </c>
      <c r="BL445">
        <f t="shared" si="20"/>
        <v>7028.25</v>
      </c>
    </row>
    <row r="446" spans="1:64" x14ac:dyDescent="0.2">
      <c r="A446">
        <v>9000662</v>
      </c>
      <c r="B446" t="s">
        <v>1352</v>
      </c>
      <c r="C446" t="s">
        <v>1353</v>
      </c>
      <c r="D446" t="s">
        <v>1354</v>
      </c>
      <c r="E446" t="s">
        <v>122</v>
      </c>
      <c r="F446" t="s">
        <v>160</v>
      </c>
      <c r="G446">
        <v>0</v>
      </c>
      <c r="H446">
        <v>0</v>
      </c>
      <c r="I446">
        <v>5.9</v>
      </c>
      <c r="J446">
        <v>0</v>
      </c>
      <c r="K446">
        <v>2124</v>
      </c>
      <c r="L446">
        <v>585.92999999999995</v>
      </c>
      <c r="M446">
        <v>0</v>
      </c>
      <c r="N446">
        <v>0</v>
      </c>
      <c r="O446">
        <v>0</v>
      </c>
      <c r="P446">
        <v>144</v>
      </c>
      <c r="Q446">
        <v>0</v>
      </c>
      <c r="R446">
        <v>0</v>
      </c>
      <c r="S446">
        <v>0</v>
      </c>
      <c r="T446">
        <v>800</v>
      </c>
      <c r="U446">
        <v>100</v>
      </c>
      <c r="V446">
        <v>300</v>
      </c>
      <c r="W446">
        <v>33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4086.93</v>
      </c>
      <c r="AG446">
        <v>442.4</v>
      </c>
      <c r="AH446">
        <v>16.59</v>
      </c>
      <c r="AI446">
        <v>110.6</v>
      </c>
      <c r="AJ446">
        <v>332</v>
      </c>
      <c r="AK446">
        <v>0</v>
      </c>
      <c r="AL446">
        <v>0</v>
      </c>
      <c r="AM446">
        <v>0</v>
      </c>
      <c r="AN446">
        <v>0</v>
      </c>
      <c r="AO446">
        <v>2</v>
      </c>
      <c r="AP446">
        <v>9</v>
      </c>
      <c r="AQ446">
        <v>0</v>
      </c>
      <c r="AR446" s="6">
        <v>3183.34</v>
      </c>
      <c r="AS446">
        <v>4014.93</v>
      </c>
      <c r="AT446">
        <v>0</v>
      </c>
      <c r="AU446">
        <v>62327.67</v>
      </c>
      <c r="AV446">
        <v>55000</v>
      </c>
      <c r="AW446">
        <v>0</v>
      </c>
      <c r="AX446">
        <v>0</v>
      </c>
      <c r="AY446" s="6">
        <v>0</v>
      </c>
      <c r="AZ446">
        <v>0</v>
      </c>
      <c r="BA446">
        <v>0</v>
      </c>
      <c r="BB446" s="6">
        <v>9125.59</v>
      </c>
      <c r="BC446">
        <v>0</v>
      </c>
      <c r="BD446">
        <v>0</v>
      </c>
      <c r="BE446">
        <v>0</v>
      </c>
      <c r="BF446">
        <v>0</v>
      </c>
      <c r="BG446">
        <v>23.98</v>
      </c>
      <c r="BH446">
        <v>0</v>
      </c>
      <c r="BI446">
        <f t="shared" si="18"/>
        <v>23.98</v>
      </c>
      <c r="BJ446">
        <f t="shared" si="19"/>
        <v>4014.93</v>
      </c>
      <c r="BK446">
        <f>_xlfn.IFNA(VLOOKUP(A:A,'11月奖金'!A:Q,17,0),0)</f>
        <v>2249.5500000000002</v>
      </c>
      <c r="BL446">
        <f t="shared" si="20"/>
        <v>6264.48</v>
      </c>
    </row>
    <row r="447" spans="1:64" x14ac:dyDescent="0.2">
      <c r="A447">
        <v>9000663</v>
      </c>
      <c r="B447" t="s">
        <v>1355</v>
      </c>
      <c r="C447" t="s">
        <v>1356</v>
      </c>
      <c r="D447" t="s">
        <v>1357</v>
      </c>
      <c r="E447" t="s">
        <v>122</v>
      </c>
      <c r="F447" t="s">
        <v>160</v>
      </c>
      <c r="G447">
        <v>0</v>
      </c>
      <c r="H447">
        <v>0</v>
      </c>
      <c r="I447">
        <v>5.7</v>
      </c>
      <c r="J447">
        <v>0</v>
      </c>
      <c r="K447">
        <v>2052</v>
      </c>
      <c r="L447">
        <v>849.1</v>
      </c>
      <c r="M447">
        <v>0</v>
      </c>
      <c r="N447">
        <v>0</v>
      </c>
      <c r="O447">
        <v>0</v>
      </c>
      <c r="P447">
        <v>72</v>
      </c>
      <c r="Q447">
        <v>0</v>
      </c>
      <c r="R447">
        <v>0</v>
      </c>
      <c r="S447">
        <v>0</v>
      </c>
      <c r="T447">
        <v>800</v>
      </c>
      <c r="U447">
        <v>100</v>
      </c>
      <c r="V447">
        <v>300</v>
      </c>
      <c r="W447">
        <v>33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4206.1000000000004</v>
      </c>
      <c r="AG447">
        <v>439.34</v>
      </c>
      <c r="AH447">
        <v>16.48</v>
      </c>
      <c r="AI447">
        <v>109.84</v>
      </c>
      <c r="AJ447">
        <v>330</v>
      </c>
      <c r="AK447">
        <v>0</v>
      </c>
      <c r="AL447">
        <v>0</v>
      </c>
      <c r="AM447">
        <v>0</v>
      </c>
      <c r="AN447">
        <v>0</v>
      </c>
      <c r="AO447">
        <v>2</v>
      </c>
      <c r="AP447">
        <v>9</v>
      </c>
      <c r="AQ447">
        <v>0</v>
      </c>
      <c r="AR447" s="6">
        <v>3308.44</v>
      </c>
      <c r="AS447">
        <v>4134.1000000000004</v>
      </c>
      <c r="AT447">
        <v>0</v>
      </c>
      <c r="AU447">
        <v>59512.99</v>
      </c>
      <c r="AV447">
        <v>55000</v>
      </c>
      <c r="AW447">
        <v>0</v>
      </c>
      <c r="AX447">
        <v>0</v>
      </c>
      <c r="AY447" s="6">
        <v>0</v>
      </c>
      <c r="AZ447">
        <v>0</v>
      </c>
      <c r="BA447">
        <v>0</v>
      </c>
      <c r="BB447" s="6">
        <v>8430.92</v>
      </c>
      <c r="BC447">
        <v>0</v>
      </c>
      <c r="BD447">
        <v>0</v>
      </c>
      <c r="BE447">
        <v>0</v>
      </c>
      <c r="BF447">
        <v>0</v>
      </c>
      <c r="BG447">
        <v>14.43</v>
      </c>
      <c r="BH447">
        <v>0</v>
      </c>
      <c r="BI447">
        <f t="shared" si="18"/>
        <v>14.43</v>
      </c>
      <c r="BJ447">
        <f t="shared" si="19"/>
        <v>4134.1000000000004</v>
      </c>
      <c r="BK447">
        <f>_xlfn.IFNA(VLOOKUP(A:A,'11月奖金'!A:Q,17,0),0)</f>
        <v>2249.5500000000002</v>
      </c>
      <c r="BL447">
        <f t="shared" si="20"/>
        <v>6383.6500000000005</v>
      </c>
    </row>
    <row r="448" spans="1:64" x14ac:dyDescent="0.2">
      <c r="A448">
        <v>9000664</v>
      </c>
      <c r="B448" t="s">
        <v>1358</v>
      </c>
      <c r="C448" t="s">
        <v>1359</v>
      </c>
      <c r="D448" t="s">
        <v>1360</v>
      </c>
      <c r="E448" t="s">
        <v>116</v>
      </c>
      <c r="F448" t="s">
        <v>105</v>
      </c>
      <c r="G448">
        <v>0</v>
      </c>
      <c r="H448">
        <v>0</v>
      </c>
      <c r="I448">
        <v>5.0999999999999996</v>
      </c>
      <c r="J448">
        <v>0</v>
      </c>
      <c r="K448">
        <v>1836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626.09</v>
      </c>
      <c r="U448">
        <v>78.260000000000005</v>
      </c>
      <c r="V448">
        <v>234.78</v>
      </c>
      <c r="W448">
        <v>25.83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2800.96</v>
      </c>
      <c r="AG448">
        <v>555.25</v>
      </c>
      <c r="AH448">
        <v>20.82</v>
      </c>
      <c r="AI448">
        <v>138.81</v>
      </c>
      <c r="AJ448">
        <v>416</v>
      </c>
      <c r="AK448">
        <v>0</v>
      </c>
      <c r="AL448">
        <v>0</v>
      </c>
      <c r="AM448">
        <v>0</v>
      </c>
      <c r="AN448">
        <v>0</v>
      </c>
      <c r="AO448">
        <v>2</v>
      </c>
      <c r="AP448">
        <v>9</v>
      </c>
      <c r="AQ448">
        <v>0</v>
      </c>
      <c r="AR448" s="6">
        <v>1668.08</v>
      </c>
      <c r="AS448">
        <v>2744.1779999999999</v>
      </c>
      <c r="AT448">
        <v>0</v>
      </c>
      <c r="AU448">
        <v>67882.138000000006</v>
      </c>
      <c r="AV448">
        <v>55000</v>
      </c>
      <c r="AW448">
        <v>0</v>
      </c>
      <c r="AX448">
        <v>0</v>
      </c>
      <c r="AY448" s="6">
        <v>0</v>
      </c>
      <c r="AZ448">
        <v>0</v>
      </c>
      <c r="BA448">
        <v>0</v>
      </c>
      <c r="BB448" s="6">
        <v>12147.02</v>
      </c>
      <c r="BC448">
        <v>735.11800000000767</v>
      </c>
      <c r="BD448">
        <v>22.05</v>
      </c>
      <c r="BE448">
        <v>0</v>
      </c>
      <c r="BF448">
        <v>22.05</v>
      </c>
      <c r="BG448">
        <v>190.55</v>
      </c>
      <c r="BH448">
        <v>0</v>
      </c>
      <c r="BI448">
        <f t="shared" si="18"/>
        <v>190.55</v>
      </c>
      <c r="BJ448">
        <f t="shared" si="19"/>
        <v>2744.1779999999999</v>
      </c>
      <c r="BK448">
        <f>_xlfn.IFNA(VLOOKUP(A:A,'11月奖金'!A:Q,17,0),0)</f>
        <v>3647.74</v>
      </c>
      <c r="BL448">
        <f t="shared" si="20"/>
        <v>6391.9179999999997</v>
      </c>
    </row>
    <row r="449" spans="1:64" x14ac:dyDescent="0.2">
      <c r="A449">
        <v>9000665</v>
      </c>
      <c r="B449" t="s">
        <v>1361</v>
      </c>
      <c r="C449" t="s">
        <v>1362</v>
      </c>
      <c r="D449" t="s">
        <v>1363</v>
      </c>
      <c r="E449" t="s">
        <v>116</v>
      </c>
      <c r="F449" t="s">
        <v>105</v>
      </c>
      <c r="G449">
        <v>0</v>
      </c>
      <c r="H449">
        <v>0</v>
      </c>
      <c r="I449">
        <v>4.3</v>
      </c>
      <c r="J449">
        <v>0</v>
      </c>
      <c r="K449">
        <v>1548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800</v>
      </c>
      <c r="U449">
        <v>100</v>
      </c>
      <c r="V449">
        <v>300</v>
      </c>
      <c r="W449">
        <v>33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2781</v>
      </c>
      <c r="AG449">
        <v>493.56</v>
      </c>
      <c r="AH449">
        <v>18.510000000000002</v>
      </c>
      <c r="AI449">
        <v>123.39</v>
      </c>
      <c r="AJ449">
        <v>370</v>
      </c>
      <c r="AK449">
        <v>0</v>
      </c>
      <c r="AL449">
        <v>0</v>
      </c>
      <c r="AM449">
        <v>0</v>
      </c>
      <c r="AN449">
        <v>0</v>
      </c>
      <c r="AO449">
        <v>2</v>
      </c>
      <c r="AP449">
        <v>9</v>
      </c>
      <c r="AQ449">
        <v>0</v>
      </c>
      <c r="AR449" s="6">
        <v>1773.54</v>
      </c>
      <c r="AS449">
        <v>2709</v>
      </c>
      <c r="AT449">
        <v>0</v>
      </c>
      <c r="AU449">
        <v>57343.38</v>
      </c>
      <c r="AV449">
        <v>55000</v>
      </c>
      <c r="AW449">
        <v>0</v>
      </c>
      <c r="AX449">
        <v>0</v>
      </c>
      <c r="AY449" s="6">
        <v>0</v>
      </c>
      <c r="AZ449">
        <v>0</v>
      </c>
      <c r="BA449">
        <v>0</v>
      </c>
      <c r="BB449" s="6">
        <v>10106.99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f t="shared" si="18"/>
        <v>0</v>
      </c>
      <c r="BJ449">
        <f t="shared" si="19"/>
        <v>2709</v>
      </c>
      <c r="BK449">
        <f>_xlfn.IFNA(VLOOKUP(A:A,'11月奖金'!A:Q,17,0),0)</f>
        <v>2799.43</v>
      </c>
      <c r="BL449">
        <f t="shared" si="20"/>
        <v>5508.43</v>
      </c>
    </row>
    <row r="450" spans="1:64" x14ac:dyDescent="0.2">
      <c r="A450">
        <v>9000666</v>
      </c>
      <c r="B450" t="s">
        <v>1364</v>
      </c>
      <c r="C450" t="s">
        <v>1365</v>
      </c>
      <c r="D450" t="s">
        <v>1366</v>
      </c>
      <c r="E450" t="s">
        <v>116</v>
      </c>
      <c r="F450" t="s">
        <v>105</v>
      </c>
      <c r="G450">
        <v>0</v>
      </c>
      <c r="H450">
        <v>0</v>
      </c>
      <c r="I450">
        <v>4.3</v>
      </c>
      <c r="J450">
        <v>0</v>
      </c>
      <c r="K450">
        <v>1548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800</v>
      </c>
      <c r="U450">
        <v>100</v>
      </c>
      <c r="V450">
        <v>300</v>
      </c>
      <c r="W450">
        <v>33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2781</v>
      </c>
      <c r="AG450">
        <v>488.98</v>
      </c>
      <c r="AH450">
        <v>18.34</v>
      </c>
      <c r="AI450">
        <v>122.25</v>
      </c>
      <c r="AJ450">
        <v>367</v>
      </c>
      <c r="AK450">
        <v>0</v>
      </c>
      <c r="AL450">
        <v>0</v>
      </c>
      <c r="AM450">
        <v>0</v>
      </c>
      <c r="AN450">
        <v>0</v>
      </c>
      <c r="AO450">
        <v>2</v>
      </c>
      <c r="AP450">
        <v>9</v>
      </c>
      <c r="AQ450">
        <v>0</v>
      </c>
      <c r="AR450" s="6">
        <v>1782.43</v>
      </c>
      <c r="AS450">
        <v>2709</v>
      </c>
      <c r="AT450">
        <v>0</v>
      </c>
      <c r="AU450">
        <v>58254.69</v>
      </c>
      <c r="AV450">
        <v>55000</v>
      </c>
      <c r="AW450">
        <v>0</v>
      </c>
      <c r="AX450">
        <v>0</v>
      </c>
      <c r="AY450" s="6">
        <v>0</v>
      </c>
      <c r="AZ450">
        <v>0</v>
      </c>
      <c r="BA450">
        <v>0</v>
      </c>
      <c r="BB450" s="6">
        <v>11145.93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f t="shared" si="18"/>
        <v>0</v>
      </c>
      <c r="BJ450">
        <f t="shared" si="19"/>
        <v>2709</v>
      </c>
      <c r="BK450">
        <f>_xlfn.IFNA(VLOOKUP(A:A,'11月奖金'!A:Q,17,0),0)</f>
        <v>2799.43</v>
      </c>
      <c r="BL450">
        <f t="shared" si="20"/>
        <v>5508.43</v>
      </c>
    </row>
    <row r="451" spans="1:64" x14ac:dyDescent="0.2">
      <c r="A451">
        <v>9000668</v>
      </c>
      <c r="B451" t="s">
        <v>1370</v>
      </c>
      <c r="C451" t="s">
        <v>2385</v>
      </c>
      <c r="D451" t="s">
        <v>1371</v>
      </c>
      <c r="E451" t="s">
        <v>927</v>
      </c>
      <c r="F451" t="s">
        <v>105</v>
      </c>
      <c r="G451">
        <v>0</v>
      </c>
      <c r="H451">
        <v>0</v>
      </c>
      <c r="I451">
        <v>6.1</v>
      </c>
      <c r="J451">
        <v>0</v>
      </c>
      <c r="K451">
        <v>2196</v>
      </c>
      <c r="L451">
        <v>605.79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800</v>
      </c>
      <c r="U451">
        <v>100</v>
      </c>
      <c r="V451">
        <v>300</v>
      </c>
      <c r="W451">
        <v>33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4034.79</v>
      </c>
      <c r="AG451">
        <v>745.57</v>
      </c>
      <c r="AH451">
        <v>27.96</v>
      </c>
      <c r="AI451">
        <v>186.39</v>
      </c>
      <c r="AJ451">
        <v>559</v>
      </c>
      <c r="AK451">
        <v>0</v>
      </c>
      <c r="AL451">
        <v>0</v>
      </c>
      <c r="AM451">
        <v>0</v>
      </c>
      <c r="AN451">
        <v>0</v>
      </c>
      <c r="AO451">
        <v>2</v>
      </c>
      <c r="AP451">
        <v>9</v>
      </c>
      <c r="AQ451">
        <v>0</v>
      </c>
      <c r="AR451" s="6">
        <v>2513.87</v>
      </c>
      <c r="AS451">
        <v>3962.79</v>
      </c>
      <c r="AT451">
        <v>0</v>
      </c>
      <c r="AU451">
        <v>88035.65</v>
      </c>
      <c r="AV451">
        <v>55000</v>
      </c>
      <c r="AW451">
        <v>11000</v>
      </c>
      <c r="AX451">
        <v>0</v>
      </c>
      <c r="AY451" s="6">
        <v>0</v>
      </c>
      <c r="AZ451">
        <v>11000</v>
      </c>
      <c r="BA451">
        <v>0</v>
      </c>
      <c r="BB451" s="6">
        <v>15893.98</v>
      </c>
      <c r="BC451">
        <v>0</v>
      </c>
      <c r="BD451">
        <v>0</v>
      </c>
      <c r="BE451">
        <v>0</v>
      </c>
      <c r="BF451">
        <v>0</v>
      </c>
      <c r="BG451">
        <v>31.36</v>
      </c>
      <c r="BH451">
        <v>0</v>
      </c>
      <c r="BI451">
        <f t="shared" si="18"/>
        <v>31.36</v>
      </c>
      <c r="BJ451">
        <f t="shared" si="19"/>
        <v>3962.79</v>
      </c>
      <c r="BK451">
        <f>_xlfn.IFNA(VLOOKUP(A:A,'11月奖金'!A:Q,17,0),0)</f>
        <v>5020.2999999999993</v>
      </c>
      <c r="BL451">
        <f t="shared" si="20"/>
        <v>8983.09</v>
      </c>
    </row>
    <row r="452" spans="1:64" x14ac:dyDescent="0.2">
      <c r="A452">
        <v>9000669</v>
      </c>
      <c r="B452" t="s">
        <v>1372</v>
      </c>
      <c r="C452" t="s">
        <v>1373</v>
      </c>
      <c r="D452" t="s">
        <v>1374</v>
      </c>
      <c r="E452" t="s">
        <v>927</v>
      </c>
      <c r="F452" t="s">
        <v>105</v>
      </c>
      <c r="G452">
        <v>0</v>
      </c>
      <c r="H452">
        <v>0</v>
      </c>
      <c r="I452">
        <v>6.1</v>
      </c>
      <c r="J452">
        <v>0</v>
      </c>
      <c r="K452">
        <v>2196</v>
      </c>
      <c r="L452">
        <v>302.89999999999998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800</v>
      </c>
      <c r="U452">
        <v>100</v>
      </c>
      <c r="V452">
        <v>300</v>
      </c>
      <c r="W452">
        <v>33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3731.9</v>
      </c>
      <c r="AG452">
        <v>764.57</v>
      </c>
      <c r="AH452">
        <v>28.67</v>
      </c>
      <c r="AI452">
        <v>191.14</v>
      </c>
      <c r="AJ452">
        <v>573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 s="6">
        <v>2174.52</v>
      </c>
      <c r="AS452">
        <v>3661.9</v>
      </c>
      <c r="AT452">
        <v>0</v>
      </c>
      <c r="AU452">
        <v>91099.31</v>
      </c>
      <c r="AV452">
        <v>55000</v>
      </c>
      <c r="AW452">
        <v>11000</v>
      </c>
      <c r="AX452">
        <v>11000</v>
      </c>
      <c r="AY452" s="6">
        <v>0</v>
      </c>
      <c r="AZ452">
        <v>11000</v>
      </c>
      <c r="BA452">
        <v>0</v>
      </c>
      <c r="BB452" s="6">
        <v>20117.07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f t="shared" ref="BI452:BI515" si="21">BH452+BG452</f>
        <v>0</v>
      </c>
      <c r="BJ452">
        <f t="shared" ref="BJ452:BJ515" si="22">AF452-0.7*U452-AO452+AT452</f>
        <v>3661.9</v>
      </c>
      <c r="BK452">
        <f>_xlfn.IFNA(VLOOKUP(A:A,'11月奖金'!A:Q,17,0),0)</f>
        <v>5020.2999999999993</v>
      </c>
      <c r="BL452">
        <f t="shared" ref="BL452:BL515" si="23">BJ452+BK452</f>
        <v>8682.1999999999989</v>
      </c>
    </row>
    <row r="453" spans="1:64" x14ac:dyDescent="0.2">
      <c r="A453">
        <v>9000670</v>
      </c>
      <c r="B453" t="s">
        <v>1375</v>
      </c>
      <c r="C453" t="s">
        <v>1376</v>
      </c>
      <c r="D453" t="s">
        <v>1377</v>
      </c>
      <c r="E453" t="s">
        <v>927</v>
      </c>
      <c r="F453" t="s">
        <v>125</v>
      </c>
      <c r="G453">
        <v>0</v>
      </c>
      <c r="H453">
        <v>0</v>
      </c>
      <c r="I453">
        <v>7.1</v>
      </c>
      <c r="J453">
        <v>0</v>
      </c>
      <c r="K453">
        <v>2556</v>
      </c>
      <c r="L453">
        <v>0</v>
      </c>
      <c r="M453">
        <v>12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800</v>
      </c>
      <c r="U453">
        <v>300</v>
      </c>
      <c r="V453">
        <v>300</v>
      </c>
      <c r="W453">
        <v>33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4001</v>
      </c>
      <c r="AG453">
        <v>1020.28</v>
      </c>
      <c r="AH453">
        <v>38.26</v>
      </c>
      <c r="AI453">
        <v>255.07</v>
      </c>
      <c r="AJ453">
        <v>765</v>
      </c>
      <c r="AK453">
        <v>0</v>
      </c>
      <c r="AL453">
        <v>0</v>
      </c>
      <c r="AM453">
        <v>0</v>
      </c>
      <c r="AN453">
        <v>0</v>
      </c>
      <c r="AO453">
        <v>2</v>
      </c>
      <c r="AP453">
        <v>9</v>
      </c>
      <c r="AQ453">
        <v>0</v>
      </c>
      <c r="AR453" s="6">
        <v>1920.39</v>
      </c>
      <c r="AS453">
        <v>3789</v>
      </c>
      <c r="AT453">
        <v>0</v>
      </c>
      <c r="AU453">
        <v>118791.55</v>
      </c>
      <c r="AV453">
        <v>55000</v>
      </c>
      <c r="AW453">
        <v>0</v>
      </c>
      <c r="AX453">
        <v>11000</v>
      </c>
      <c r="AY453" s="6">
        <v>0</v>
      </c>
      <c r="AZ453">
        <v>11000</v>
      </c>
      <c r="BA453">
        <v>0</v>
      </c>
      <c r="BB453" s="6">
        <v>24629.59</v>
      </c>
      <c r="BC453">
        <v>17161.96000000001</v>
      </c>
      <c r="BD453">
        <v>514.86</v>
      </c>
      <c r="BE453">
        <v>0</v>
      </c>
      <c r="BF453">
        <v>514.86</v>
      </c>
      <c r="BG453">
        <v>673.55</v>
      </c>
      <c r="BH453">
        <v>0</v>
      </c>
      <c r="BI453">
        <f t="shared" si="21"/>
        <v>673.55</v>
      </c>
      <c r="BJ453">
        <f t="shared" si="22"/>
        <v>3789</v>
      </c>
      <c r="BK453">
        <f>_xlfn.IFNA(VLOOKUP(A:A,'11月奖金'!A:Q,17,0),0)</f>
        <v>7407</v>
      </c>
      <c r="BL453">
        <f t="shared" si="23"/>
        <v>11196</v>
      </c>
    </row>
    <row r="454" spans="1:64" x14ac:dyDescent="0.2">
      <c r="A454">
        <v>9000671</v>
      </c>
      <c r="B454" t="s">
        <v>1378</v>
      </c>
      <c r="C454" t="s">
        <v>1379</v>
      </c>
      <c r="D454" t="s">
        <v>1380</v>
      </c>
      <c r="E454" t="s">
        <v>927</v>
      </c>
      <c r="F454" t="s">
        <v>105</v>
      </c>
      <c r="G454">
        <v>0</v>
      </c>
      <c r="H454">
        <v>0</v>
      </c>
      <c r="I454">
        <v>4.9000000000000004</v>
      </c>
      <c r="J454">
        <v>0</v>
      </c>
      <c r="K454">
        <v>1764</v>
      </c>
      <c r="L454">
        <v>0</v>
      </c>
      <c r="M454">
        <v>0</v>
      </c>
      <c r="N454">
        <v>0</v>
      </c>
      <c r="O454">
        <v>700</v>
      </c>
      <c r="P454">
        <v>0</v>
      </c>
      <c r="Q454">
        <v>0</v>
      </c>
      <c r="R454">
        <v>0</v>
      </c>
      <c r="S454">
        <v>0</v>
      </c>
      <c r="T454">
        <v>800</v>
      </c>
      <c r="U454">
        <v>100</v>
      </c>
      <c r="V454">
        <v>300</v>
      </c>
      <c r="W454">
        <v>33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3697</v>
      </c>
      <c r="AG454">
        <v>623.21</v>
      </c>
      <c r="AH454">
        <v>23.37</v>
      </c>
      <c r="AI454">
        <v>155.80000000000001</v>
      </c>
      <c r="AJ454">
        <v>467</v>
      </c>
      <c r="AK454">
        <v>0</v>
      </c>
      <c r="AL454">
        <v>0</v>
      </c>
      <c r="AM454">
        <v>0</v>
      </c>
      <c r="AN454">
        <v>0</v>
      </c>
      <c r="AO454">
        <v>2</v>
      </c>
      <c r="AP454">
        <v>9</v>
      </c>
      <c r="AQ454">
        <v>0</v>
      </c>
      <c r="AR454" s="6">
        <v>2425.62</v>
      </c>
      <c r="AS454">
        <v>3625</v>
      </c>
      <c r="AT454">
        <v>0</v>
      </c>
      <c r="AU454">
        <v>76001.91</v>
      </c>
      <c r="AV454">
        <v>55000</v>
      </c>
      <c r="AW454">
        <v>0</v>
      </c>
      <c r="AX454">
        <v>0</v>
      </c>
      <c r="AY454" s="6">
        <v>0</v>
      </c>
      <c r="AZ454">
        <v>0</v>
      </c>
      <c r="BA454">
        <v>12100</v>
      </c>
      <c r="BB454" s="6">
        <v>13803.73</v>
      </c>
      <c r="BC454">
        <v>0</v>
      </c>
      <c r="BD454">
        <v>0</v>
      </c>
      <c r="BE454">
        <v>0</v>
      </c>
      <c r="BF454">
        <v>0</v>
      </c>
      <c r="BG454">
        <v>9.4</v>
      </c>
      <c r="BH454">
        <v>0</v>
      </c>
      <c r="BI454">
        <f t="shared" si="21"/>
        <v>9.4</v>
      </c>
      <c r="BJ454">
        <f t="shared" si="22"/>
        <v>3625</v>
      </c>
      <c r="BK454">
        <f>_xlfn.IFNA(VLOOKUP(A:A,'11月奖金'!A:Q,17,0),0)</f>
        <v>3538.8999999999996</v>
      </c>
      <c r="BL454">
        <f t="shared" si="23"/>
        <v>7163.9</v>
      </c>
    </row>
    <row r="455" spans="1:64" x14ac:dyDescent="0.2">
      <c r="A455">
        <v>9000672</v>
      </c>
      <c r="B455" t="s">
        <v>1381</v>
      </c>
      <c r="C455" t="s">
        <v>2386</v>
      </c>
      <c r="D455" t="s">
        <v>1382</v>
      </c>
      <c r="E455" t="s">
        <v>927</v>
      </c>
      <c r="F455" t="s">
        <v>105</v>
      </c>
      <c r="G455">
        <v>0</v>
      </c>
      <c r="H455">
        <v>0</v>
      </c>
      <c r="I455">
        <v>5.9</v>
      </c>
      <c r="J455">
        <v>0</v>
      </c>
      <c r="K455">
        <v>2124</v>
      </c>
      <c r="L455">
        <v>292.97000000000003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800</v>
      </c>
      <c r="U455">
        <v>100</v>
      </c>
      <c r="V455">
        <v>300</v>
      </c>
      <c r="W455">
        <v>33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3649.97</v>
      </c>
      <c r="AG455">
        <v>745.27</v>
      </c>
      <c r="AH455">
        <v>27.95</v>
      </c>
      <c r="AI455">
        <v>186.32</v>
      </c>
      <c r="AJ455">
        <v>559</v>
      </c>
      <c r="AK455">
        <v>0</v>
      </c>
      <c r="AL455">
        <v>0</v>
      </c>
      <c r="AM455">
        <v>0</v>
      </c>
      <c r="AN455">
        <v>0</v>
      </c>
      <c r="AO455">
        <v>2</v>
      </c>
      <c r="AP455">
        <v>9</v>
      </c>
      <c r="AQ455">
        <v>0</v>
      </c>
      <c r="AR455" s="6">
        <v>2129.4299999999998</v>
      </c>
      <c r="AS455">
        <v>3577.97</v>
      </c>
      <c r="AT455">
        <v>0</v>
      </c>
      <c r="AU455">
        <v>86225.3</v>
      </c>
      <c r="AV455">
        <v>55000</v>
      </c>
      <c r="AW455">
        <v>11000</v>
      </c>
      <c r="AX455">
        <v>0</v>
      </c>
      <c r="AY455" s="6">
        <v>0</v>
      </c>
      <c r="AZ455">
        <v>0</v>
      </c>
      <c r="BA455">
        <v>0</v>
      </c>
      <c r="BB455" s="6">
        <v>14576.1</v>
      </c>
      <c r="BC455">
        <v>5649.2000000000044</v>
      </c>
      <c r="BD455">
        <v>169.48</v>
      </c>
      <c r="BE455">
        <v>0</v>
      </c>
      <c r="BF455">
        <v>169.48</v>
      </c>
      <c r="BG455">
        <v>287.69</v>
      </c>
      <c r="BH455">
        <v>0</v>
      </c>
      <c r="BI455">
        <f t="shared" si="21"/>
        <v>287.69</v>
      </c>
      <c r="BJ455">
        <f t="shared" si="22"/>
        <v>3577.97</v>
      </c>
      <c r="BK455">
        <f>_xlfn.IFNA(VLOOKUP(A:A,'11月奖金'!A:Q,17,0),0)</f>
        <v>5020.2999999999993</v>
      </c>
      <c r="BL455">
        <f t="shared" si="23"/>
        <v>8598.2699999999986</v>
      </c>
    </row>
    <row r="456" spans="1:64" x14ac:dyDescent="0.2">
      <c r="A456">
        <v>9000673</v>
      </c>
      <c r="B456" t="s">
        <v>1383</v>
      </c>
      <c r="C456" t="s">
        <v>1384</v>
      </c>
      <c r="D456" t="s">
        <v>1385</v>
      </c>
      <c r="E456" t="s">
        <v>927</v>
      </c>
      <c r="F456" t="s">
        <v>125</v>
      </c>
      <c r="G456">
        <v>0</v>
      </c>
      <c r="H456">
        <v>0</v>
      </c>
      <c r="I456">
        <v>6.7</v>
      </c>
      <c r="J456">
        <v>0</v>
      </c>
      <c r="K456">
        <v>2412</v>
      </c>
      <c r="L456">
        <v>0</v>
      </c>
      <c r="M456">
        <v>12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800</v>
      </c>
      <c r="U456">
        <v>300</v>
      </c>
      <c r="V456">
        <v>300</v>
      </c>
      <c r="W456">
        <v>33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3857</v>
      </c>
      <c r="AG456">
        <v>864.56</v>
      </c>
      <c r="AH456">
        <v>32.42</v>
      </c>
      <c r="AI456">
        <v>216.14</v>
      </c>
      <c r="AJ456">
        <v>648</v>
      </c>
      <c r="AK456">
        <v>0</v>
      </c>
      <c r="AL456">
        <v>0</v>
      </c>
      <c r="AM456">
        <v>0</v>
      </c>
      <c r="AN456">
        <v>0</v>
      </c>
      <c r="AO456">
        <v>2</v>
      </c>
      <c r="AP456">
        <v>9</v>
      </c>
      <c r="AQ456">
        <v>0</v>
      </c>
      <c r="AR456" s="6">
        <v>2093.88</v>
      </c>
      <c r="AS456">
        <v>3645</v>
      </c>
      <c r="AT456">
        <v>0</v>
      </c>
      <c r="AU456">
        <v>100596.12</v>
      </c>
      <c r="AV456">
        <v>55000</v>
      </c>
      <c r="AW456">
        <v>11000</v>
      </c>
      <c r="AX456">
        <v>11000</v>
      </c>
      <c r="AY456" s="6">
        <v>0</v>
      </c>
      <c r="AZ456">
        <v>11000</v>
      </c>
      <c r="BA456">
        <v>0</v>
      </c>
      <c r="BB456" s="6">
        <v>19580.509999999998</v>
      </c>
      <c r="BC456">
        <v>0</v>
      </c>
      <c r="BD456">
        <v>0</v>
      </c>
      <c r="BE456">
        <v>0</v>
      </c>
      <c r="BF456">
        <v>0</v>
      </c>
      <c r="BG456">
        <v>16.100000000000001</v>
      </c>
      <c r="BH456">
        <v>0</v>
      </c>
      <c r="BI456">
        <f t="shared" si="21"/>
        <v>16.100000000000001</v>
      </c>
      <c r="BJ456">
        <f t="shared" si="22"/>
        <v>3645</v>
      </c>
      <c r="BK456">
        <f>_xlfn.IFNA(VLOOKUP(A:A,'11月奖金'!A:Q,17,0),0)</f>
        <v>5925.6</v>
      </c>
      <c r="BL456">
        <f t="shared" si="23"/>
        <v>9570.6</v>
      </c>
    </row>
    <row r="457" spans="1:64" x14ac:dyDescent="0.2">
      <c r="A457">
        <v>9000674</v>
      </c>
      <c r="B457" t="s">
        <v>1386</v>
      </c>
      <c r="C457" t="s">
        <v>1387</v>
      </c>
      <c r="D457" t="s">
        <v>1388</v>
      </c>
      <c r="E457" t="s">
        <v>927</v>
      </c>
      <c r="F457" t="s">
        <v>105</v>
      </c>
      <c r="G457">
        <v>0</v>
      </c>
      <c r="H457">
        <v>0</v>
      </c>
      <c r="I457">
        <v>0</v>
      </c>
      <c r="J457">
        <v>3627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500</v>
      </c>
      <c r="V457">
        <v>300</v>
      </c>
      <c r="W457">
        <v>33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4460</v>
      </c>
      <c r="AG457">
        <v>1134.48</v>
      </c>
      <c r="AH457">
        <v>42.54</v>
      </c>
      <c r="AI457">
        <v>374.19</v>
      </c>
      <c r="AJ457">
        <v>1078</v>
      </c>
      <c r="AK457">
        <v>0</v>
      </c>
      <c r="AL457">
        <v>0</v>
      </c>
      <c r="AM457">
        <v>0</v>
      </c>
      <c r="AN457">
        <v>0</v>
      </c>
      <c r="AO457">
        <v>2</v>
      </c>
      <c r="AP457">
        <v>9</v>
      </c>
      <c r="AQ457">
        <v>0</v>
      </c>
      <c r="AR457" s="6">
        <v>1828.79</v>
      </c>
      <c r="AS457">
        <v>4108</v>
      </c>
      <c r="AT457">
        <v>0</v>
      </c>
      <c r="AU457">
        <v>115113.8</v>
      </c>
      <c r="AV457">
        <v>55000</v>
      </c>
      <c r="AW457">
        <v>11000</v>
      </c>
      <c r="AX457">
        <v>11000</v>
      </c>
      <c r="AY457" s="6">
        <v>0</v>
      </c>
      <c r="AZ457">
        <v>0</v>
      </c>
      <c r="BA457">
        <v>0</v>
      </c>
      <c r="BB457" s="6">
        <v>26079.439999999999</v>
      </c>
      <c r="BC457">
        <v>12034.36</v>
      </c>
      <c r="BD457">
        <v>361.03</v>
      </c>
      <c r="BE457">
        <v>0</v>
      </c>
      <c r="BF457">
        <v>361.03</v>
      </c>
      <c r="BG457">
        <v>526.66999999999996</v>
      </c>
      <c r="BH457">
        <v>0</v>
      </c>
      <c r="BI457">
        <f t="shared" si="21"/>
        <v>526.66999999999996</v>
      </c>
      <c r="BJ457">
        <f t="shared" si="22"/>
        <v>4108</v>
      </c>
      <c r="BK457">
        <f>_xlfn.IFNA(VLOOKUP(A:A,'11月奖金'!A:Q,17,0),0)</f>
        <v>7150.15</v>
      </c>
      <c r="BL457">
        <f t="shared" si="23"/>
        <v>11258.15</v>
      </c>
    </row>
    <row r="458" spans="1:64" x14ac:dyDescent="0.2">
      <c r="A458">
        <v>9000675</v>
      </c>
      <c r="B458" t="s">
        <v>1389</v>
      </c>
      <c r="C458" t="s">
        <v>1390</v>
      </c>
      <c r="D458" t="s">
        <v>1391</v>
      </c>
      <c r="E458" t="s">
        <v>927</v>
      </c>
      <c r="F458" t="s">
        <v>105</v>
      </c>
      <c r="G458">
        <v>8</v>
      </c>
      <c r="H458">
        <v>0</v>
      </c>
      <c r="I458">
        <v>4.9000000000000004</v>
      </c>
      <c r="J458">
        <v>0</v>
      </c>
      <c r="K458">
        <v>1764</v>
      </c>
      <c r="L458">
        <v>486.62</v>
      </c>
      <c r="M458">
        <v>0</v>
      </c>
      <c r="N458">
        <v>0</v>
      </c>
      <c r="O458">
        <v>700</v>
      </c>
      <c r="P458">
        <v>0</v>
      </c>
      <c r="Q458">
        <v>0</v>
      </c>
      <c r="R458">
        <v>0</v>
      </c>
      <c r="S458">
        <v>0</v>
      </c>
      <c r="T458">
        <v>800</v>
      </c>
      <c r="U458">
        <v>100</v>
      </c>
      <c r="V458">
        <v>300</v>
      </c>
      <c r="W458">
        <v>33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4183.6200000000008</v>
      </c>
      <c r="AG458">
        <v>606.33000000000004</v>
      </c>
      <c r="AH458">
        <v>22.74</v>
      </c>
      <c r="AI458">
        <v>151.58000000000001</v>
      </c>
      <c r="AJ458">
        <v>455</v>
      </c>
      <c r="AK458">
        <v>0</v>
      </c>
      <c r="AL458">
        <v>0</v>
      </c>
      <c r="AM458">
        <v>0</v>
      </c>
      <c r="AN458">
        <v>0</v>
      </c>
      <c r="AO458">
        <v>2</v>
      </c>
      <c r="AP458">
        <v>9</v>
      </c>
      <c r="AQ458">
        <v>0</v>
      </c>
      <c r="AR458" s="6">
        <v>2945.97</v>
      </c>
      <c r="AS458">
        <v>4111.6200000000008</v>
      </c>
      <c r="AT458">
        <v>0</v>
      </c>
      <c r="AU458">
        <v>82711.62</v>
      </c>
      <c r="AV458">
        <v>55000</v>
      </c>
      <c r="AW458">
        <v>0</v>
      </c>
      <c r="AX458">
        <v>0</v>
      </c>
      <c r="AY458" s="6">
        <v>0</v>
      </c>
      <c r="AZ458">
        <v>0</v>
      </c>
      <c r="BA458">
        <v>0</v>
      </c>
      <c r="BB458" s="6">
        <v>11702.96</v>
      </c>
      <c r="BC458">
        <v>16008.66</v>
      </c>
      <c r="BD458">
        <v>480.26</v>
      </c>
      <c r="BE458">
        <v>0</v>
      </c>
      <c r="BF458">
        <v>480.26</v>
      </c>
      <c r="BG458">
        <v>543.98</v>
      </c>
      <c r="BH458">
        <v>0</v>
      </c>
      <c r="BI458">
        <f t="shared" si="21"/>
        <v>543.98</v>
      </c>
      <c r="BJ458">
        <f t="shared" si="22"/>
        <v>4111.6200000000008</v>
      </c>
      <c r="BK458">
        <f>_xlfn.IFNA(VLOOKUP(A:A,'11月奖金'!A:Q,17,0),0)</f>
        <v>5738.9</v>
      </c>
      <c r="BL458">
        <f t="shared" si="23"/>
        <v>9850.52</v>
      </c>
    </row>
    <row r="459" spans="1:64" x14ac:dyDescent="0.2">
      <c r="A459">
        <v>9000676</v>
      </c>
      <c r="B459" t="s">
        <v>1392</v>
      </c>
      <c r="C459" t="s">
        <v>1393</v>
      </c>
      <c r="D459" t="s">
        <v>1394</v>
      </c>
      <c r="E459" t="s">
        <v>927</v>
      </c>
      <c r="F459" t="s">
        <v>105</v>
      </c>
      <c r="G459">
        <v>0</v>
      </c>
      <c r="H459">
        <v>5.9</v>
      </c>
      <c r="I459">
        <v>5.9</v>
      </c>
      <c r="J459">
        <v>0</v>
      </c>
      <c r="K459">
        <v>2124</v>
      </c>
      <c r="L459">
        <v>292.97000000000003</v>
      </c>
      <c r="M459">
        <v>0</v>
      </c>
      <c r="N459">
        <v>0</v>
      </c>
      <c r="O459">
        <v>700</v>
      </c>
      <c r="P459">
        <v>0</v>
      </c>
      <c r="Q459">
        <v>0</v>
      </c>
      <c r="R459">
        <v>0</v>
      </c>
      <c r="S459">
        <v>0</v>
      </c>
      <c r="T459">
        <v>800</v>
      </c>
      <c r="U459">
        <v>100</v>
      </c>
      <c r="V459">
        <v>300</v>
      </c>
      <c r="W459">
        <v>33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4349.97</v>
      </c>
      <c r="AG459">
        <v>650.59</v>
      </c>
      <c r="AH459">
        <v>24.4</v>
      </c>
      <c r="AI459">
        <v>162.65</v>
      </c>
      <c r="AJ459">
        <v>488</v>
      </c>
      <c r="AK459">
        <v>0</v>
      </c>
      <c r="AL459">
        <v>0</v>
      </c>
      <c r="AM459">
        <v>0</v>
      </c>
      <c r="AN459">
        <v>0</v>
      </c>
      <c r="AO459">
        <v>2</v>
      </c>
      <c r="AP459">
        <v>9</v>
      </c>
      <c r="AQ459">
        <v>0</v>
      </c>
      <c r="AR459" s="6">
        <v>3022.33</v>
      </c>
      <c r="AS459">
        <v>4277.97</v>
      </c>
      <c r="AT459">
        <v>0</v>
      </c>
      <c r="AU459">
        <v>77164.259999999995</v>
      </c>
      <c r="AV459">
        <v>55000</v>
      </c>
      <c r="AW459">
        <v>11000</v>
      </c>
      <c r="AX459">
        <v>0</v>
      </c>
      <c r="AY459" s="6">
        <v>0</v>
      </c>
      <c r="AZ459">
        <v>11000</v>
      </c>
      <c r="BA459">
        <v>0</v>
      </c>
      <c r="BB459" s="6">
        <v>13473.4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f t="shared" si="21"/>
        <v>0</v>
      </c>
      <c r="BJ459">
        <f t="shared" si="22"/>
        <v>4277.97</v>
      </c>
      <c r="BK459">
        <f>_xlfn.IFNA(VLOOKUP(A:A,'11月奖金'!A:Q,17,0),0)</f>
        <v>5020.2999999999993</v>
      </c>
      <c r="BL459">
        <f t="shared" si="23"/>
        <v>9298.27</v>
      </c>
    </row>
    <row r="460" spans="1:64" x14ac:dyDescent="0.2">
      <c r="A460">
        <v>9000677</v>
      </c>
      <c r="B460" t="s">
        <v>1395</v>
      </c>
      <c r="C460" t="s">
        <v>1396</v>
      </c>
      <c r="D460" t="s">
        <v>1397</v>
      </c>
      <c r="E460" t="s">
        <v>927</v>
      </c>
      <c r="F460" t="s">
        <v>125</v>
      </c>
      <c r="G460">
        <v>0</v>
      </c>
      <c r="H460">
        <v>0</v>
      </c>
      <c r="I460">
        <v>6.3</v>
      </c>
      <c r="J460">
        <v>0</v>
      </c>
      <c r="K460">
        <v>2268</v>
      </c>
      <c r="L460">
        <v>0</v>
      </c>
      <c r="M460">
        <v>12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800</v>
      </c>
      <c r="U460">
        <v>300</v>
      </c>
      <c r="V460">
        <v>300</v>
      </c>
      <c r="W460">
        <v>33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3713</v>
      </c>
      <c r="AG460">
        <v>855.88</v>
      </c>
      <c r="AH460">
        <v>32.1</v>
      </c>
      <c r="AI460">
        <v>213.97</v>
      </c>
      <c r="AJ460">
        <v>642</v>
      </c>
      <c r="AK460">
        <v>0</v>
      </c>
      <c r="AL460">
        <v>0</v>
      </c>
      <c r="AM460">
        <v>0</v>
      </c>
      <c r="AN460">
        <v>0</v>
      </c>
      <c r="AO460">
        <v>2</v>
      </c>
      <c r="AP460">
        <v>9</v>
      </c>
      <c r="AQ460">
        <v>0</v>
      </c>
      <c r="AR460" s="6">
        <v>1967.05</v>
      </c>
      <c r="AS460">
        <v>3501</v>
      </c>
      <c r="AT460">
        <v>0</v>
      </c>
      <c r="AU460">
        <v>99361.41</v>
      </c>
      <c r="AV460">
        <v>55000</v>
      </c>
      <c r="AW460">
        <v>11000</v>
      </c>
      <c r="AX460">
        <v>22000</v>
      </c>
      <c r="AY460" s="6">
        <v>0</v>
      </c>
      <c r="AZ460">
        <v>0</v>
      </c>
      <c r="BA460">
        <v>0</v>
      </c>
      <c r="BB460" s="6">
        <v>20409.16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f t="shared" si="21"/>
        <v>0</v>
      </c>
      <c r="BJ460">
        <f t="shared" si="22"/>
        <v>3501</v>
      </c>
      <c r="BK460">
        <f>_xlfn.IFNA(VLOOKUP(A:A,'11月奖金'!A:Q,17,0),0)</f>
        <v>5925.6</v>
      </c>
      <c r="BL460">
        <f t="shared" si="23"/>
        <v>9426.6</v>
      </c>
    </row>
    <row r="461" spans="1:64" x14ac:dyDescent="0.2">
      <c r="A461">
        <v>9000678</v>
      </c>
      <c r="B461" t="s">
        <v>1398</v>
      </c>
      <c r="C461" t="s">
        <v>1399</v>
      </c>
      <c r="D461" t="s">
        <v>1400</v>
      </c>
      <c r="E461" t="s">
        <v>927</v>
      </c>
      <c r="F461" t="s">
        <v>105</v>
      </c>
      <c r="G461">
        <v>0</v>
      </c>
      <c r="H461">
        <v>0</v>
      </c>
      <c r="I461">
        <v>6.1</v>
      </c>
      <c r="J461">
        <v>0</v>
      </c>
      <c r="K461">
        <v>2196</v>
      </c>
      <c r="L461">
        <v>908.69</v>
      </c>
      <c r="M461">
        <v>197</v>
      </c>
      <c r="N461">
        <v>120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800</v>
      </c>
      <c r="U461">
        <v>300</v>
      </c>
      <c r="V461">
        <v>300</v>
      </c>
      <c r="W461">
        <v>33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4854.6900000000014</v>
      </c>
      <c r="AG461">
        <v>1017.32</v>
      </c>
      <c r="AH461">
        <v>38.15</v>
      </c>
      <c r="AI461">
        <v>254.33</v>
      </c>
      <c r="AJ461">
        <v>763</v>
      </c>
      <c r="AK461">
        <v>0</v>
      </c>
      <c r="AL461">
        <v>0</v>
      </c>
      <c r="AM461">
        <v>0</v>
      </c>
      <c r="AN461">
        <v>0</v>
      </c>
      <c r="AO461">
        <v>2</v>
      </c>
      <c r="AP461">
        <v>9</v>
      </c>
      <c r="AQ461">
        <v>0</v>
      </c>
      <c r="AR461" s="6">
        <v>2779.89</v>
      </c>
      <c r="AS461">
        <v>4642.6900000000014</v>
      </c>
      <c r="AT461">
        <v>0</v>
      </c>
      <c r="AU461">
        <v>114787.33</v>
      </c>
      <c r="AV461">
        <v>55000</v>
      </c>
      <c r="AW461">
        <v>0</v>
      </c>
      <c r="AX461">
        <v>11000</v>
      </c>
      <c r="AY461" s="6">
        <v>0</v>
      </c>
      <c r="AZ461">
        <v>11000</v>
      </c>
      <c r="BA461">
        <v>0</v>
      </c>
      <c r="BB461" s="6">
        <v>16347.14</v>
      </c>
      <c r="BC461">
        <v>21440.19</v>
      </c>
      <c r="BD461">
        <v>643.21</v>
      </c>
      <c r="BE461">
        <v>0</v>
      </c>
      <c r="BF461">
        <v>643.21</v>
      </c>
      <c r="BG461">
        <v>776.11</v>
      </c>
      <c r="BH461">
        <v>0</v>
      </c>
      <c r="BI461">
        <f t="shared" si="21"/>
        <v>776.11</v>
      </c>
      <c r="BJ461">
        <f t="shared" si="22"/>
        <v>4642.6900000000014</v>
      </c>
      <c r="BK461">
        <f>_xlfn.IFNA(VLOOKUP(A:A,'11月奖金'!A:Q,17,0),0)</f>
        <v>7407</v>
      </c>
      <c r="BL461">
        <f t="shared" si="23"/>
        <v>12049.690000000002</v>
      </c>
    </row>
    <row r="462" spans="1:64" x14ac:dyDescent="0.2">
      <c r="A462">
        <v>9000679</v>
      </c>
      <c r="B462" t="s">
        <v>1401</v>
      </c>
      <c r="C462" t="s">
        <v>1402</v>
      </c>
      <c r="D462" t="s">
        <v>1403</v>
      </c>
      <c r="E462" t="s">
        <v>927</v>
      </c>
      <c r="F462" t="s">
        <v>105</v>
      </c>
      <c r="G462">
        <v>0</v>
      </c>
      <c r="H462">
        <v>5.9</v>
      </c>
      <c r="I462">
        <v>5.9</v>
      </c>
      <c r="J462">
        <v>0</v>
      </c>
      <c r="K462">
        <v>2124</v>
      </c>
      <c r="L462">
        <v>585.92999999999995</v>
      </c>
      <c r="M462">
        <v>0</v>
      </c>
      <c r="N462">
        <v>0</v>
      </c>
      <c r="O462">
        <v>700</v>
      </c>
      <c r="P462">
        <v>0</v>
      </c>
      <c r="Q462">
        <v>0</v>
      </c>
      <c r="R462">
        <v>0</v>
      </c>
      <c r="S462">
        <v>0</v>
      </c>
      <c r="T462">
        <v>800</v>
      </c>
      <c r="U462">
        <v>100</v>
      </c>
      <c r="V462">
        <v>300</v>
      </c>
      <c r="W462">
        <v>33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4642.93</v>
      </c>
      <c r="AG462">
        <v>644.01</v>
      </c>
      <c r="AH462">
        <v>24.15</v>
      </c>
      <c r="AI462">
        <v>161</v>
      </c>
      <c r="AJ462">
        <v>483</v>
      </c>
      <c r="AK462">
        <v>0</v>
      </c>
      <c r="AL462">
        <v>0</v>
      </c>
      <c r="AM462">
        <v>0</v>
      </c>
      <c r="AN462">
        <v>0</v>
      </c>
      <c r="AO462">
        <v>2</v>
      </c>
      <c r="AP462">
        <v>9</v>
      </c>
      <c r="AQ462">
        <v>0</v>
      </c>
      <c r="AR462" s="6">
        <v>3328.77</v>
      </c>
      <c r="AS462">
        <v>4570.93</v>
      </c>
      <c r="AT462">
        <v>0</v>
      </c>
      <c r="AU462">
        <v>77715.94</v>
      </c>
      <c r="AV462">
        <v>55000</v>
      </c>
      <c r="AW462">
        <v>0</v>
      </c>
      <c r="AX462">
        <v>11000</v>
      </c>
      <c r="AY462" s="6">
        <v>0</v>
      </c>
      <c r="AZ462">
        <v>11000</v>
      </c>
      <c r="BA462">
        <v>0</v>
      </c>
      <c r="BB462" s="6">
        <v>13808.21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f t="shared" si="21"/>
        <v>0</v>
      </c>
      <c r="BJ462">
        <f t="shared" si="22"/>
        <v>4570.93</v>
      </c>
      <c r="BK462">
        <f>_xlfn.IFNA(VLOOKUP(A:A,'11月奖金'!A:Q,17,0),0)</f>
        <v>5020.2999999999993</v>
      </c>
      <c r="BL462">
        <f t="shared" si="23"/>
        <v>9591.23</v>
      </c>
    </row>
    <row r="463" spans="1:64" x14ac:dyDescent="0.2">
      <c r="A463">
        <v>9000680</v>
      </c>
      <c r="B463" t="s">
        <v>1404</v>
      </c>
      <c r="C463" t="s">
        <v>1405</v>
      </c>
      <c r="D463" t="s">
        <v>1406</v>
      </c>
      <c r="E463" t="s">
        <v>927</v>
      </c>
      <c r="F463" t="s">
        <v>105</v>
      </c>
      <c r="G463">
        <v>0</v>
      </c>
      <c r="H463">
        <v>0</v>
      </c>
      <c r="I463">
        <v>5.9</v>
      </c>
      <c r="J463">
        <v>0</v>
      </c>
      <c r="K463">
        <v>2124</v>
      </c>
      <c r="L463">
        <v>585.92999999999995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800</v>
      </c>
      <c r="U463">
        <v>100</v>
      </c>
      <c r="V463">
        <v>300</v>
      </c>
      <c r="W463">
        <v>33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3942.93</v>
      </c>
      <c r="AG463">
        <v>717.76</v>
      </c>
      <c r="AH463">
        <v>26.92</v>
      </c>
      <c r="AI463">
        <v>179.44</v>
      </c>
      <c r="AJ463">
        <v>538</v>
      </c>
      <c r="AK463">
        <v>0</v>
      </c>
      <c r="AL463">
        <v>0</v>
      </c>
      <c r="AM463">
        <v>0</v>
      </c>
      <c r="AN463">
        <v>0</v>
      </c>
      <c r="AO463">
        <v>2</v>
      </c>
      <c r="AP463">
        <v>9</v>
      </c>
      <c r="AQ463">
        <v>0</v>
      </c>
      <c r="AR463" s="6">
        <v>2478.81</v>
      </c>
      <c r="AS463">
        <v>3870.93</v>
      </c>
      <c r="AT463">
        <v>0</v>
      </c>
      <c r="AU463">
        <v>86792.45</v>
      </c>
      <c r="AV463">
        <v>55000</v>
      </c>
      <c r="AW463">
        <v>11000</v>
      </c>
      <c r="AX463">
        <v>22000</v>
      </c>
      <c r="AY463" s="6">
        <v>0</v>
      </c>
      <c r="AZ463">
        <v>0</v>
      </c>
      <c r="BA463">
        <v>0</v>
      </c>
      <c r="BB463" s="6">
        <v>14463.82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f t="shared" si="21"/>
        <v>0</v>
      </c>
      <c r="BJ463">
        <f t="shared" si="22"/>
        <v>3870.93</v>
      </c>
      <c r="BK463">
        <f>_xlfn.IFNA(VLOOKUP(A:A,'11月奖金'!A:Q,17,0),0)</f>
        <v>5020.2999999999993</v>
      </c>
      <c r="BL463">
        <f t="shared" si="23"/>
        <v>8891.23</v>
      </c>
    </row>
    <row r="464" spans="1:64" x14ac:dyDescent="0.2">
      <c r="A464">
        <v>9000681</v>
      </c>
      <c r="B464" t="s">
        <v>1407</v>
      </c>
      <c r="C464" t="s">
        <v>2387</v>
      </c>
      <c r="D464" t="s">
        <v>1408</v>
      </c>
      <c r="E464" t="s">
        <v>927</v>
      </c>
      <c r="F464" t="s">
        <v>105</v>
      </c>
      <c r="G464">
        <v>0</v>
      </c>
      <c r="H464">
        <v>0</v>
      </c>
      <c r="I464">
        <v>5.9</v>
      </c>
      <c r="J464">
        <v>0</v>
      </c>
      <c r="K464">
        <v>2124</v>
      </c>
      <c r="L464">
        <v>878.9</v>
      </c>
      <c r="M464">
        <v>12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800</v>
      </c>
      <c r="U464">
        <v>100</v>
      </c>
      <c r="V464">
        <v>300</v>
      </c>
      <c r="W464">
        <v>33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4247.8999999999996</v>
      </c>
      <c r="AG464">
        <v>740.81</v>
      </c>
      <c r="AH464">
        <v>27.78</v>
      </c>
      <c r="AI464">
        <v>185.2</v>
      </c>
      <c r="AJ464">
        <v>556</v>
      </c>
      <c r="AK464">
        <v>0</v>
      </c>
      <c r="AL464">
        <v>0</v>
      </c>
      <c r="AM464">
        <v>0</v>
      </c>
      <c r="AN464">
        <v>0</v>
      </c>
      <c r="AO464">
        <v>2</v>
      </c>
      <c r="AP464">
        <v>9</v>
      </c>
      <c r="AQ464">
        <v>0</v>
      </c>
      <c r="AR464" s="6">
        <v>2736.11</v>
      </c>
      <c r="AS464">
        <v>4175.8999999999996</v>
      </c>
      <c r="AT464">
        <v>0</v>
      </c>
      <c r="AU464">
        <v>86888.28</v>
      </c>
      <c r="AV464">
        <v>55000</v>
      </c>
      <c r="AW464">
        <v>0</v>
      </c>
      <c r="AX464">
        <v>0</v>
      </c>
      <c r="AY464" s="6">
        <v>0</v>
      </c>
      <c r="AZ464">
        <v>0</v>
      </c>
      <c r="BA464">
        <v>0</v>
      </c>
      <c r="BB464" s="6">
        <v>14506.71</v>
      </c>
      <c r="BC464">
        <v>17381.57</v>
      </c>
      <c r="BD464">
        <v>521.45000000000005</v>
      </c>
      <c r="BE464">
        <v>0</v>
      </c>
      <c r="BF464">
        <v>521.45000000000005</v>
      </c>
      <c r="BG464">
        <v>591.46</v>
      </c>
      <c r="BH464">
        <v>0</v>
      </c>
      <c r="BI464">
        <f t="shared" si="21"/>
        <v>591.46</v>
      </c>
      <c r="BJ464">
        <f t="shared" si="22"/>
        <v>4175.8999999999996</v>
      </c>
      <c r="BK464">
        <f>_xlfn.IFNA(VLOOKUP(A:A,'11月奖金'!A:Q,17,0),0)</f>
        <v>5020.2999999999993</v>
      </c>
      <c r="BL464">
        <f t="shared" si="23"/>
        <v>9196.1999999999989</v>
      </c>
    </row>
    <row r="465" spans="1:64" x14ac:dyDescent="0.2">
      <c r="A465">
        <v>9000682</v>
      </c>
      <c r="B465" t="s">
        <v>1409</v>
      </c>
      <c r="C465" t="s">
        <v>1410</v>
      </c>
      <c r="D465" t="s">
        <v>1411</v>
      </c>
      <c r="E465" t="s">
        <v>927</v>
      </c>
      <c r="F465" t="s">
        <v>105</v>
      </c>
      <c r="G465">
        <v>0</v>
      </c>
      <c r="H465">
        <v>0</v>
      </c>
      <c r="I465">
        <v>5.0999999999999996</v>
      </c>
      <c r="J465">
        <v>0</v>
      </c>
      <c r="K465">
        <v>1836</v>
      </c>
      <c r="L465">
        <v>506.48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800</v>
      </c>
      <c r="U465">
        <v>100</v>
      </c>
      <c r="V465">
        <v>300</v>
      </c>
      <c r="W465">
        <v>33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3575.48</v>
      </c>
      <c r="AG465">
        <v>548.15</v>
      </c>
      <c r="AH465">
        <v>20.56</v>
      </c>
      <c r="AI465">
        <v>137.04</v>
      </c>
      <c r="AJ465">
        <v>411</v>
      </c>
      <c r="AK465">
        <v>0</v>
      </c>
      <c r="AL465">
        <v>0</v>
      </c>
      <c r="AM465">
        <v>0</v>
      </c>
      <c r="AN465">
        <v>0</v>
      </c>
      <c r="AO465">
        <v>2</v>
      </c>
      <c r="AP465">
        <v>9</v>
      </c>
      <c r="AQ465">
        <v>0</v>
      </c>
      <c r="AR465" s="6">
        <v>2456.73</v>
      </c>
      <c r="AS465">
        <v>3503.48</v>
      </c>
      <c r="AT465">
        <v>0</v>
      </c>
      <c r="AU465">
        <v>79995.989999999991</v>
      </c>
      <c r="AV465">
        <v>55000</v>
      </c>
      <c r="AW465">
        <v>0</v>
      </c>
      <c r="AX465">
        <v>0</v>
      </c>
      <c r="AY465" s="6">
        <v>0</v>
      </c>
      <c r="AZ465">
        <v>11000</v>
      </c>
      <c r="BA465">
        <v>0</v>
      </c>
      <c r="BB465" s="6">
        <v>12266.67</v>
      </c>
      <c r="BC465">
        <v>1729.3199999999911</v>
      </c>
      <c r="BD465">
        <v>51.88</v>
      </c>
      <c r="BE465">
        <v>0</v>
      </c>
      <c r="BF465">
        <v>51.88</v>
      </c>
      <c r="BG465">
        <v>160.28</v>
      </c>
      <c r="BH465">
        <v>0</v>
      </c>
      <c r="BI465">
        <f t="shared" si="21"/>
        <v>160.28</v>
      </c>
      <c r="BJ465">
        <f t="shared" si="22"/>
        <v>3503.48</v>
      </c>
      <c r="BK465">
        <f>_xlfn.IFNA(VLOOKUP(A:A,'11月奖金'!A:Q,17,0),0)</f>
        <v>5739.6</v>
      </c>
      <c r="BL465">
        <f t="shared" si="23"/>
        <v>9243.08</v>
      </c>
    </row>
    <row r="466" spans="1:64" x14ac:dyDescent="0.2">
      <c r="A466">
        <v>9000683</v>
      </c>
      <c r="B466" t="s">
        <v>1412</v>
      </c>
      <c r="C466" t="s">
        <v>1413</v>
      </c>
      <c r="D466" t="s">
        <v>1414</v>
      </c>
      <c r="E466" t="s">
        <v>927</v>
      </c>
      <c r="F466" t="s">
        <v>105</v>
      </c>
      <c r="G466">
        <v>0</v>
      </c>
      <c r="H466">
        <v>0</v>
      </c>
      <c r="I466">
        <v>5.9</v>
      </c>
      <c r="J466">
        <v>0</v>
      </c>
      <c r="K466">
        <v>2124</v>
      </c>
      <c r="L466">
        <v>585.92999999999995</v>
      </c>
      <c r="M466">
        <v>12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800</v>
      </c>
      <c r="U466">
        <v>300</v>
      </c>
      <c r="V466">
        <v>300</v>
      </c>
      <c r="W466">
        <v>33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4154.93</v>
      </c>
      <c r="AG466">
        <v>697.81</v>
      </c>
      <c r="AH466">
        <v>26.17</v>
      </c>
      <c r="AI466">
        <v>174.45</v>
      </c>
      <c r="AJ466">
        <v>523</v>
      </c>
      <c r="AK466">
        <v>0</v>
      </c>
      <c r="AL466">
        <v>0</v>
      </c>
      <c r="AM466">
        <v>0</v>
      </c>
      <c r="AN466">
        <v>0</v>
      </c>
      <c r="AO466">
        <v>2</v>
      </c>
      <c r="AP466">
        <v>9</v>
      </c>
      <c r="AQ466">
        <v>0</v>
      </c>
      <c r="AR466" s="6">
        <v>2731.5</v>
      </c>
      <c r="AS466">
        <v>3942.93</v>
      </c>
      <c r="AT466">
        <v>0</v>
      </c>
      <c r="AU466">
        <v>81495.98000000001</v>
      </c>
      <c r="AV466">
        <v>55000</v>
      </c>
      <c r="AW466">
        <v>11000</v>
      </c>
      <c r="AX466">
        <v>22000</v>
      </c>
      <c r="AY466" s="6">
        <v>0</v>
      </c>
      <c r="AZ466">
        <v>11000</v>
      </c>
      <c r="BA466">
        <v>0</v>
      </c>
      <c r="BB466" s="6">
        <v>15072.68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f t="shared" si="21"/>
        <v>0</v>
      </c>
      <c r="BJ466">
        <f t="shared" si="22"/>
        <v>3942.9300000000003</v>
      </c>
      <c r="BK466">
        <f>_xlfn.IFNA(VLOOKUP(A:A,'11月奖金'!A:Q,17,0),0)</f>
        <v>4361.8999999999996</v>
      </c>
      <c r="BL466">
        <f t="shared" si="23"/>
        <v>8304.83</v>
      </c>
    </row>
    <row r="467" spans="1:64" x14ac:dyDescent="0.2">
      <c r="A467">
        <v>9000684</v>
      </c>
      <c r="B467" t="s">
        <v>1415</v>
      </c>
      <c r="C467" t="s">
        <v>1416</v>
      </c>
      <c r="D467" t="s">
        <v>1417</v>
      </c>
      <c r="E467" t="s">
        <v>927</v>
      </c>
      <c r="F467" t="s">
        <v>105</v>
      </c>
      <c r="G467">
        <v>0</v>
      </c>
      <c r="H467">
        <v>0</v>
      </c>
      <c r="I467">
        <v>6.7</v>
      </c>
      <c r="J467">
        <v>0</v>
      </c>
      <c r="K467">
        <v>2412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7</v>
      </c>
      <c r="S467">
        <v>0</v>
      </c>
      <c r="T467">
        <v>2.8421709430404007E-14</v>
      </c>
      <c r="U467">
        <v>7.1054273576010019E-15</v>
      </c>
      <c r="V467">
        <v>1.4210854715202001E-14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500</v>
      </c>
      <c r="AF467">
        <v>1772.18</v>
      </c>
      <c r="AG467">
        <v>859.29</v>
      </c>
      <c r="AH467">
        <v>32.22</v>
      </c>
      <c r="AI467">
        <v>214.82</v>
      </c>
      <c r="AJ467">
        <v>644</v>
      </c>
      <c r="AK467">
        <v>0</v>
      </c>
      <c r="AL467">
        <v>0</v>
      </c>
      <c r="AM467">
        <v>0</v>
      </c>
      <c r="AN467">
        <v>0</v>
      </c>
      <c r="AO467">
        <v>2</v>
      </c>
      <c r="AP467">
        <v>9</v>
      </c>
      <c r="AQ467">
        <v>0</v>
      </c>
      <c r="AR467" s="6">
        <v>19.850000000000001</v>
      </c>
      <c r="AS467">
        <v>1800.18</v>
      </c>
      <c r="AT467">
        <v>30</v>
      </c>
      <c r="AU467">
        <v>92092.56</v>
      </c>
      <c r="AV467">
        <v>55000</v>
      </c>
      <c r="AW467">
        <v>0</v>
      </c>
      <c r="AX467">
        <v>7326</v>
      </c>
      <c r="AY467" s="6">
        <v>0</v>
      </c>
      <c r="AZ467">
        <v>0</v>
      </c>
      <c r="BA467">
        <v>0</v>
      </c>
      <c r="BB467" s="6">
        <v>19089.14</v>
      </c>
      <c r="BC467">
        <v>10677.419999999989</v>
      </c>
      <c r="BD467">
        <v>320.32</v>
      </c>
      <c r="BE467">
        <v>0</v>
      </c>
      <c r="BF467">
        <v>320.32</v>
      </c>
      <c r="BG467">
        <v>603.9</v>
      </c>
      <c r="BH467">
        <v>0</v>
      </c>
      <c r="BI467">
        <f t="shared" si="21"/>
        <v>603.9</v>
      </c>
      <c r="BJ467">
        <f t="shared" si="22"/>
        <v>1800.18</v>
      </c>
      <c r="BK467">
        <f>_xlfn.IFNA(VLOOKUP(A:A,'11月奖金'!A:Q,17,0),0)</f>
        <v>0</v>
      </c>
      <c r="BL467">
        <f t="shared" si="23"/>
        <v>1800.18</v>
      </c>
    </row>
    <row r="468" spans="1:64" x14ac:dyDescent="0.2">
      <c r="A468">
        <v>9000685</v>
      </c>
      <c r="B468" t="s">
        <v>1418</v>
      </c>
      <c r="C468" t="s">
        <v>1419</v>
      </c>
      <c r="D468" t="s">
        <v>1420</v>
      </c>
      <c r="E468" t="s">
        <v>927</v>
      </c>
      <c r="F468" t="s">
        <v>105</v>
      </c>
      <c r="G468">
        <v>0</v>
      </c>
      <c r="H468">
        <v>0</v>
      </c>
      <c r="I468">
        <v>5.0999999999999996</v>
      </c>
      <c r="J468">
        <v>0</v>
      </c>
      <c r="K468">
        <v>1836</v>
      </c>
      <c r="L468">
        <v>506.48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800</v>
      </c>
      <c r="U468">
        <v>100</v>
      </c>
      <c r="V468">
        <v>300</v>
      </c>
      <c r="W468">
        <v>33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3575.48</v>
      </c>
      <c r="AG468">
        <v>585.66999999999996</v>
      </c>
      <c r="AH468">
        <v>21.96</v>
      </c>
      <c r="AI468">
        <v>146.41999999999999</v>
      </c>
      <c r="AJ468">
        <v>439</v>
      </c>
      <c r="AK468">
        <v>0</v>
      </c>
      <c r="AL468">
        <v>0</v>
      </c>
      <c r="AM468">
        <v>0</v>
      </c>
      <c r="AN468">
        <v>0</v>
      </c>
      <c r="AO468">
        <v>2</v>
      </c>
      <c r="AP468">
        <v>9</v>
      </c>
      <c r="AQ468">
        <v>0</v>
      </c>
      <c r="AR468" s="6">
        <v>2380.4299999999998</v>
      </c>
      <c r="AS468">
        <v>3503.48</v>
      </c>
      <c r="AT468">
        <v>0</v>
      </c>
      <c r="AU468">
        <v>77294.61</v>
      </c>
      <c r="AV468">
        <v>55000</v>
      </c>
      <c r="AW468">
        <v>0</v>
      </c>
      <c r="AX468">
        <v>0</v>
      </c>
      <c r="AY468" s="6">
        <v>0</v>
      </c>
      <c r="AZ468">
        <v>11000</v>
      </c>
      <c r="BA468">
        <v>0</v>
      </c>
      <c r="BB468" s="6">
        <v>12836.35</v>
      </c>
      <c r="BC468">
        <v>0</v>
      </c>
      <c r="BD468">
        <v>0</v>
      </c>
      <c r="BE468">
        <v>0</v>
      </c>
      <c r="BF468">
        <v>0</v>
      </c>
      <c r="BG468">
        <v>64.430000000000007</v>
      </c>
      <c r="BH468">
        <v>0</v>
      </c>
      <c r="BI468">
        <f t="shared" si="21"/>
        <v>64.430000000000007</v>
      </c>
      <c r="BJ468">
        <f t="shared" si="22"/>
        <v>3503.48</v>
      </c>
      <c r="BK468">
        <f>_xlfn.IFNA(VLOOKUP(A:A,'11月奖金'!A:Q,17,0),0)</f>
        <v>5738.9</v>
      </c>
      <c r="BL468">
        <f t="shared" si="23"/>
        <v>9242.3799999999992</v>
      </c>
    </row>
    <row r="469" spans="1:64" x14ac:dyDescent="0.2">
      <c r="A469">
        <v>9000686</v>
      </c>
      <c r="B469" t="s">
        <v>1421</v>
      </c>
      <c r="C469" t="s">
        <v>1422</v>
      </c>
      <c r="D469" t="s">
        <v>1423</v>
      </c>
      <c r="E469" t="s">
        <v>927</v>
      </c>
      <c r="F469" t="s">
        <v>105</v>
      </c>
      <c r="G469">
        <v>0</v>
      </c>
      <c r="H469">
        <v>0</v>
      </c>
      <c r="I469">
        <v>6.1</v>
      </c>
      <c r="J469">
        <v>0</v>
      </c>
      <c r="K469">
        <v>2196</v>
      </c>
      <c r="L469">
        <v>302.89999999999998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800</v>
      </c>
      <c r="U469">
        <v>100</v>
      </c>
      <c r="V469">
        <v>300</v>
      </c>
      <c r="W469">
        <v>33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3731.9</v>
      </c>
      <c r="AG469">
        <v>749.17</v>
      </c>
      <c r="AH469">
        <v>28.09</v>
      </c>
      <c r="AI469">
        <v>187.29</v>
      </c>
      <c r="AJ469">
        <v>562</v>
      </c>
      <c r="AK469">
        <v>0</v>
      </c>
      <c r="AL469">
        <v>0</v>
      </c>
      <c r="AM469">
        <v>0</v>
      </c>
      <c r="AN469">
        <v>0</v>
      </c>
      <c r="AO469">
        <v>2</v>
      </c>
      <c r="AP469">
        <v>9</v>
      </c>
      <c r="AQ469">
        <v>0</v>
      </c>
      <c r="AR469" s="6">
        <v>2203.35</v>
      </c>
      <c r="AS469">
        <v>3659.9</v>
      </c>
      <c r="AT469">
        <v>0</v>
      </c>
      <c r="AU469">
        <v>87264.459999999992</v>
      </c>
      <c r="AV469">
        <v>55000</v>
      </c>
      <c r="AW469">
        <v>5500</v>
      </c>
      <c r="AX469">
        <v>0</v>
      </c>
      <c r="AY469" s="6">
        <v>0</v>
      </c>
      <c r="AZ469">
        <v>5500</v>
      </c>
      <c r="BA469">
        <v>0</v>
      </c>
      <c r="BB469" s="6">
        <v>15102.7</v>
      </c>
      <c r="BC469">
        <v>6161.7599999999911</v>
      </c>
      <c r="BD469">
        <v>184.85</v>
      </c>
      <c r="BE469">
        <v>0</v>
      </c>
      <c r="BF469">
        <v>184.85</v>
      </c>
      <c r="BG469">
        <v>300.85000000000002</v>
      </c>
      <c r="BH469">
        <v>0</v>
      </c>
      <c r="BI469">
        <f t="shared" si="21"/>
        <v>300.85000000000002</v>
      </c>
      <c r="BJ469">
        <f t="shared" si="22"/>
        <v>3659.9</v>
      </c>
      <c r="BK469">
        <f>_xlfn.IFNA(VLOOKUP(A:A,'11月奖金'!A:Q,17,0),0)</f>
        <v>5020.2999999999993</v>
      </c>
      <c r="BL469">
        <f t="shared" si="23"/>
        <v>8680.1999999999989</v>
      </c>
    </row>
    <row r="470" spans="1:64" x14ac:dyDescent="0.2">
      <c r="A470">
        <v>9000687</v>
      </c>
      <c r="B470" t="s">
        <v>1424</v>
      </c>
      <c r="C470" t="s">
        <v>2388</v>
      </c>
      <c r="D470" t="s">
        <v>1425</v>
      </c>
      <c r="E470" t="s">
        <v>927</v>
      </c>
      <c r="F470" t="s">
        <v>105</v>
      </c>
      <c r="G470">
        <v>8</v>
      </c>
      <c r="H470">
        <v>0</v>
      </c>
      <c r="I470">
        <v>5.0999999999999996</v>
      </c>
      <c r="J470">
        <v>0</v>
      </c>
      <c r="K470">
        <v>1836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800</v>
      </c>
      <c r="U470">
        <v>100</v>
      </c>
      <c r="V470">
        <v>300</v>
      </c>
      <c r="W470">
        <v>33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3069</v>
      </c>
      <c r="AG470">
        <v>494.65</v>
      </c>
      <c r="AH470">
        <v>18.55</v>
      </c>
      <c r="AI470">
        <v>123.66</v>
      </c>
      <c r="AJ470">
        <v>371</v>
      </c>
      <c r="AK470">
        <v>0</v>
      </c>
      <c r="AL470">
        <v>0</v>
      </c>
      <c r="AM470">
        <v>0</v>
      </c>
      <c r="AN470">
        <v>0</v>
      </c>
      <c r="AO470">
        <v>2</v>
      </c>
      <c r="AP470">
        <v>9</v>
      </c>
      <c r="AQ470">
        <v>0</v>
      </c>
      <c r="AR470" s="6">
        <v>2059.14</v>
      </c>
      <c r="AS470">
        <v>2997</v>
      </c>
      <c r="AT470">
        <v>0</v>
      </c>
      <c r="AU470">
        <v>57564.1</v>
      </c>
      <c r="AV470">
        <v>55000</v>
      </c>
      <c r="AW470">
        <v>0</v>
      </c>
      <c r="AX470">
        <v>0</v>
      </c>
      <c r="AY470" s="6">
        <v>0</v>
      </c>
      <c r="AZ470">
        <v>0</v>
      </c>
      <c r="BA470">
        <v>0</v>
      </c>
      <c r="BB470" s="6">
        <v>9796.2999999999993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f t="shared" si="21"/>
        <v>0</v>
      </c>
      <c r="BJ470">
        <f t="shared" si="22"/>
        <v>2997</v>
      </c>
      <c r="BK470">
        <f>_xlfn.IFNA(VLOOKUP(A:A,'11月奖金'!A:Q,17,0),0)</f>
        <v>3538.8999999999996</v>
      </c>
      <c r="BL470">
        <f t="shared" si="23"/>
        <v>6535.9</v>
      </c>
    </row>
    <row r="471" spans="1:64" x14ac:dyDescent="0.2">
      <c r="A471">
        <v>9000688</v>
      </c>
      <c r="B471" t="s">
        <v>1426</v>
      </c>
      <c r="C471" t="s">
        <v>1427</v>
      </c>
      <c r="D471" t="s">
        <v>1428</v>
      </c>
      <c r="E471" t="s">
        <v>927</v>
      </c>
      <c r="F471" t="s">
        <v>105</v>
      </c>
      <c r="G471">
        <v>0</v>
      </c>
      <c r="H471">
        <v>0</v>
      </c>
      <c r="I471">
        <v>5.0999999999999996</v>
      </c>
      <c r="J471">
        <v>0</v>
      </c>
      <c r="K471">
        <v>1836</v>
      </c>
      <c r="L471">
        <v>506.48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800</v>
      </c>
      <c r="U471">
        <v>100</v>
      </c>
      <c r="V471">
        <v>300</v>
      </c>
      <c r="W471">
        <v>33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3575.48</v>
      </c>
      <c r="AG471">
        <v>570.66</v>
      </c>
      <c r="AH471">
        <v>21.4</v>
      </c>
      <c r="AI471">
        <v>142.66</v>
      </c>
      <c r="AJ471">
        <v>428</v>
      </c>
      <c r="AK471">
        <v>0</v>
      </c>
      <c r="AL471">
        <v>0</v>
      </c>
      <c r="AM471">
        <v>0</v>
      </c>
      <c r="AN471">
        <v>0</v>
      </c>
      <c r="AO471">
        <v>2</v>
      </c>
      <c r="AP471">
        <v>9</v>
      </c>
      <c r="AQ471">
        <v>0</v>
      </c>
      <c r="AR471" s="6">
        <v>2410.7600000000002</v>
      </c>
      <c r="AS471">
        <v>3503.48</v>
      </c>
      <c r="AT471">
        <v>0</v>
      </c>
      <c r="AU471">
        <v>77906.11</v>
      </c>
      <c r="AV471">
        <v>55000</v>
      </c>
      <c r="AW471">
        <v>0</v>
      </c>
      <c r="AX471">
        <v>11000</v>
      </c>
      <c r="AY471" s="6">
        <v>0</v>
      </c>
      <c r="AZ471">
        <v>0</v>
      </c>
      <c r="BA471">
        <v>0</v>
      </c>
      <c r="BB471" s="6">
        <v>11734.77</v>
      </c>
      <c r="BC471">
        <v>171.34000000000199</v>
      </c>
      <c r="BD471">
        <v>5.14</v>
      </c>
      <c r="BE471">
        <v>0</v>
      </c>
      <c r="BF471">
        <v>5.14</v>
      </c>
      <c r="BG471">
        <v>114.92</v>
      </c>
      <c r="BH471">
        <v>0</v>
      </c>
      <c r="BI471">
        <f t="shared" si="21"/>
        <v>114.92</v>
      </c>
      <c r="BJ471">
        <f t="shared" si="22"/>
        <v>3503.48</v>
      </c>
      <c r="BK471">
        <f>_xlfn.IFNA(VLOOKUP(A:A,'11月奖金'!A:Q,17,0),0)</f>
        <v>5738.9</v>
      </c>
      <c r="BL471">
        <f t="shared" si="23"/>
        <v>9242.3799999999992</v>
      </c>
    </row>
    <row r="472" spans="1:64" x14ac:dyDescent="0.2">
      <c r="A472">
        <v>9000689</v>
      </c>
      <c r="B472" t="s">
        <v>1429</v>
      </c>
      <c r="C472" t="s">
        <v>1430</v>
      </c>
      <c r="D472" t="s">
        <v>1431</v>
      </c>
      <c r="E472" t="s">
        <v>82</v>
      </c>
      <c r="F472" t="s">
        <v>105</v>
      </c>
      <c r="G472">
        <v>0</v>
      </c>
      <c r="H472">
        <v>0</v>
      </c>
      <c r="I472">
        <v>4.3</v>
      </c>
      <c r="J472">
        <v>0</v>
      </c>
      <c r="K472">
        <v>1548</v>
      </c>
      <c r="L472">
        <v>213.52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800</v>
      </c>
      <c r="U472">
        <v>100</v>
      </c>
      <c r="V472">
        <v>300</v>
      </c>
      <c r="W472">
        <v>33</v>
      </c>
      <c r="X472">
        <v>0</v>
      </c>
      <c r="Y472">
        <v>0</v>
      </c>
      <c r="Z472">
        <v>0</v>
      </c>
      <c r="AA472">
        <v>0</v>
      </c>
      <c r="AB472">
        <v>70</v>
      </c>
      <c r="AC472">
        <v>0</v>
      </c>
      <c r="AD472">
        <v>0</v>
      </c>
      <c r="AE472">
        <v>0</v>
      </c>
      <c r="AF472">
        <v>3064.52</v>
      </c>
      <c r="AG472">
        <v>438.84</v>
      </c>
      <c r="AH472">
        <v>16.46</v>
      </c>
      <c r="AI472">
        <v>109.71</v>
      </c>
      <c r="AJ472">
        <v>329</v>
      </c>
      <c r="AK472">
        <v>0</v>
      </c>
      <c r="AL472">
        <v>0</v>
      </c>
      <c r="AM472">
        <v>0</v>
      </c>
      <c r="AN472">
        <v>0</v>
      </c>
      <c r="AO472">
        <v>2</v>
      </c>
      <c r="AP472">
        <v>9</v>
      </c>
      <c r="AQ472">
        <v>0</v>
      </c>
      <c r="AR472" s="6">
        <v>2168.5100000000002</v>
      </c>
      <c r="AS472">
        <v>2992.52</v>
      </c>
      <c r="AT472">
        <v>0</v>
      </c>
      <c r="AU472">
        <v>57638.509999999987</v>
      </c>
      <c r="AV472">
        <v>55000</v>
      </c>
      <c r="AW472">
        <v>0</v>
      </c>
      <c r="AX472">
        <v>22000</v>
      </c>
      <c r="AY472" s="6">
        <v>0</v>
      </c>
      <c r="AZ472">
        <v>0</v>
      </c>
      <c r="BA472">
        <v>0</v>
      </c>
      <c r="BB472" s="6">
        <v>8377.11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f t="shared" si="21"/>
        <v>0</v>
      </c>
      <c r="BJ472">
        <f t="shared" si="22"/>
        <v>2992.52</v>
      </c>
      <c r="BK472">
        <f>_xlfn.IFNA(VLOOKUP(A:A,'11月奖金'!A:Q,17,0),0)</f>
        <v>2811.76</v>
      </c>
      <c r="BL472">
        <f t="shared" si="23"/>
        <v>5804.2800000000007</v>
      </c>
    </row>
    <row r="473" spans="1:64" x14ac:dyDescent="0.2">
      <c r="A473">
        <v>9000690</v>
      </c>
      <c r="B473" t="s">
        <v>1432</v>
      </c>
      <c r="C473" t="s">
        <v>1433</v>
      </c>
      <c r="D473" t="s">
        <v>1434</v>
      </c>
      <c r="E473" t="s">
        <v>4942</v>
      </c>
      <c r="F473" t="s">
        <v>125</v>
      </c>
      <c r="G473">
        <v>0</v>
      </c>
      <c r="H473">
        <v>0</v>
      </c>
      <c r="I473">
        <v>5.9</v>
      </c>
      <c r="J473">
        <v>0</v>
      </c>
      <c r="K473">
        <v>2124</v>
      </c>
      <c r="L473">
        <v>0</v>
      </c>
      <c r="M473">
        <v>24</v>
      </c>
      <c r="N473">
        <v>96</v>
      </c>
      <c r="O473">
        <v>0</v>
      </c>
      <c r="P473">
        <v>0</v>
      </c>
      <c r="Q473">
        <v>0</v>
      </c>
      <c r="R473">
        <v>0</v>
      </c>
      <c r="S473">
        <v>4.63</v>
      </c>
      <c r="T473">
        <v>800</v>
      </c>
      <c r="U473">
        <v>300</v>
      </c>
      <c r="V473">
        <v>300</v>
      </c>
      <c r="W473">
        <v>33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3681.63</v>
      </c>
      <c r="AG473">
        <v>836.93</v>
      </c>
      <c r="AH473">
        <v>31.38</v>
      </c>
      <c r="AI473">
        <v>209.23</v>
      </c>
      <c r="AJ473">
        <v>628</v>
      </c>
      <c r="AK473">
        <v>0</v>
      </c>
      <c r="AL473">
        <v>0</v>
      </c>
      <c r="AM473">
        <v>0</v>
      </c>
      <c r="AN473">
        <v>0</v>
      </c>
      <c r="AO473">
        <v>2</v>
      </c>
      <c r="AP473">
        <v>9</v>
      </c>
      <c r="AQ473">
        <v>0</v>
      </c>
      <c r="AR473" s="6">
        <v>1974.09</v>
      </c>
      <c r="AS473">
        <v>3469.63</v>
      </c>
      <c r="AT473">
        <v>0</v>
      </c>
      <c r="AU473">
        <v>98999.75</v>
      </c>
      <c r="AV473">
        <v>55000</v>
      </c>
      <c r="AW473">
        <v>0</v>
      </c>
      <c r="AX473">
        <v>0</v>
      </c>
      <c r="AY473" s="6">
        <v>0</v>
      </c>
      <c r="AZ473">
        <v>0</v>
      </c>
      <c r="BA473">
        <v>0</v>
      </c>
      <c r="BB473" s="6">
        <v>17807.169999999998</v>
      </c>
      <c r="BC473">
        <v>26192.58</v>
      </c>
      <c r="BD473">
        <v>785.78</v>
      </c>
      <c r="BE473">
        <v>0</v>
      </c>
      <c r="BF473">
        <v>785.78</v>
      </c>
      <c r="BG473">
        <v>882.85</v>
      </c>
      <c r="BH473">
        <v>0</v>
      </c>
      <c r="BI473">
        <f t="shared" si="21"/>
        <v>882.85</v>
      </c>
      <c r="BJ473">
        <f t="shared" si="22"/>
        <v>3469.63</v>
      </c>
      <c r="BK473">
        <f>_xlfn.IFNA(VLOOKUP(A:A,'11月奖金'!A:Q,17,0),0)</f>
        <v>6114.49</v>
      </c>
      <c r="BL473">
        <f t="shared" si="23"/>
        <v>9584.119999999999</v>
      </c>
    </row>
    <row r="474" spans="1:64" x14ac:dyDescent="0.2">
      <c r="A474">
        <v>9000691</v>
      </c>
      <c r="B474" t="s">
        <v>1435</v>
      </c>
      <c r="C474" t="s">
        <v>1436</v>
      </c>
      <c r="D474" t="s">
        <v>1437</v>
      </c>
      <c r="E474" t="s">
        <v>39</v>
      </c>
      <c r="F474" t="s">
        <v>105</v>
      </c>
      <c r="G474">
        <v>0</v>
      </c>
      <c r="H474">
        <v>0</v>
      </c>
      <c r="I474">
        <v>4.9000000000000004</v>
      </c>
      <c r="J474">
        <v>0</v>
      </c>
      <c r="K474">
        <v>1764</v>
      </c>
      <c r="L474">
        <v>729.93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800</v>
      </c>
      <c r="U474">
        <v>100</v>
      </c>
      <c r="V474">
        <v>300</v>
      </c>
      <c r="W474">
        <v>33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243.31</v>
      </c>
      <c r="AE474">
        <v>0</v>
      </c>
      <c r="AF474">
        <v>3970.24</v>
      </c>
      <c r="AG474">
        <v>578.79999999999995</v>
      </c>
      <c r="AH474">
        <v>21.71</v>
      </c>
      <c r="AI474">
        <v>144.69999999999999</v>
      </c>
      <c r="AJ474">
        <v>434</v>
      </c>
      <c r="AK474">
        <v>0</v>
      </c>
      <c r="AL474">
        <v>0</v>
      </c>
      <c r="AM474">
        <v>0</v>
      </c>
      <c r="AN474">
        <v>0</v>
      </c>
      <c r="AO474">
        <v>2</v>
      </c>
      <c r="AP474">
        <v>9</v>
      </c>
      <c r="AQ474">
        <v>0</v>
      </c>
      <c r="AR474" s="6">
        <v>2789.03</v>
      </c>
      <c r="AS474">
        <v>3898.24</v>
      </c>
      <c r="AT474">
        <v>0</v>
      </c>
      <c r="AU474">
        <v>72670.38</v>
      </c>
      <c r="AV474">
        <v>55000</v>
      </c>
      <c r="AW474">
        <v>0</v>
      </c>
      <c r="AX474">
        <v>0</v>
      </c>
      <c r="AY474" s="6">
        <v>0</v>
      </c>
      <c r="AZ474">
        <v>11000</v>
      </c>
      <c r="BA474">
        <v>0</v>
      </c>
      <c r="BB474" s="6">
        <v>15135.31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f t="shared" si="21"/>
        <v>0</v>
      </c>
      <c r="BJ474">
        <f t="shared" si="22"/>
        <v>3898.24</v>
      </c>
      <c r="BK474">
        <f>_xlfn.IFNA(VLOOKUP(A:A,'11月奖金'!A:Q,17,0),0)</f>
        <v>3652.81</v>
      </c>
      <c r="BL474">
        <f t="shared" si="23"/>
        <v>7551.0499999999993</v>
      </c>
    </row>
    <row r="475" spans="1:64" x14ac:dyDescent="0.2">
      <c r="A475">
        <v>9000692</v>
      </c>
      <c r="B475" t="s">
        <v>1438</v>
      </c>
      <c r="C475" t="s">
        <v>1439</v>
      </c>
      <c r="D475" t="s">
        <v>1440</v>
      </c>
      <c r="E475" t="s">
        <v>82</v>
      </c>
      <c r="F475" t="s">
        <v>105</v>
      </c>
      <c r="G475">
        <v>0</v>
      </c>
      <c r="H475">
        <v>0</v>
      </c>
      <c r="I475">
        <v>5.0999999999999996</v>
      </c>
      <c r="J475">
        <v>0</v>
      </c>
      <c r="K475">
        <v>1836</v>
      </c>
      <c r="L475">
        <v>506.48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800</v>
      </c>
      <c r="U475">
        <v>100</v>
      </c>
      <c r="V475">
        <v>300</v>
      </c>
      <c r="W475">
        <v>33</v>
      </c>
      <c r="X475">
        <v>0</v>
      </c>
      <c r="Y475">
        <v>0</v>
      </c>
      <c r="Z475">
        <v>0</v>
      </c>
      <c r="AA475">
        <v>0</v>
      </c>
      <c r="AB475">
        <v>70</v>
      </c>
      <c r="AC475">
        <v>0</v>
      </c>
      <c r="AD475">
        <v>0</v>
      </c>
      <c r="AE475">
        <v>0</v>
      </c>
      <c r="AF475">
        <v>3645.48</v>
      </c>
      <c r="AG475">
        <v>539.14</v>
      </c>
      <c r="AH475">
        <v>20.22</v>
      </c>
      <c r="AI475">
        <v>134.78</v>
      </c>
      <c r="AJ475">
        <v>404</v>
      </c>
      <c r="AK475">
        <v>0</v>
      </c>
      <c r="AL475">
        <v>0</v>
      </c>
      <c r="AM475">
        <v>0</v>
      </c>
      <c r="AN475">
        <v>0</v>
      </c>
      <c r="AO475">
        <v>2</v>
      </c>
      <c r="AP475">
        <v>9</v>
      </c>
      <c r="AQ475">
        <v>0</v>
      </c>
      <c r="AR475" s="6">
        <v>2545.34</v>
      </c>
      <c r="AS475">
        <v>3573.48</v>
      </c>
      <c r="AT475">
        <v>0</v>
      </c>
      <c r="AU475">
        <v>69471.349999999991</v>
      </c>
      <c r="AV475">
        <v>55000</v>
      </c>
      <c r="AW475">
        <v>0</v>
      </c>
      <c r="AX475">
        <v>22000</v>
      </c>
      <c r="AY475" s="6">
        <v>0</v>
      </c>
      <c r="AZ475">
        <v>0</v>
      </c>
      <c r="BA475">
        <v>0</v>
      </c>
      <c r="BB475" s="6">
        <v>10561.49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f t="shared" si="21"/>
        <v>0</v>
      </c>
      <c r="BJ475">
        <f t="shared" si="22"/>
        <v>3573.48</v>
      </c>
      <c r="BK475">
        <f>_xlfn.IFNA(VLOOKUP(A:A,'11月奖金'!A:Q,17,0),0)</f>
        <v>3634.42</v>
      </c>
      <c r="BL475">
        <f t="shared" si="23"/>
        <v>7207.9</v>
      </c>
    </row>
    <row r="476" spans="1:64" x14ac:dyDescent="0.2">
      <c r="A476">
        <v>9000693</v>
      </c>
      <c r="B476" t="s">
        <v>1441</v>
      </c>
      <c r="C476" t="s">
        <v>1442</v>
      </c>
      <c r="D476" t="s">
        <v>1443</v>
      </c>
      <c r="E476" t="s">
        <v>71</v>
      </c>
      <c r="F476" t="s">
        <v>105</v>
      </c>
      <c r="G476">
        <v>0</v>
      </c>
      <c r="H476">
        <v>0</v>
      </c>
      <c r="I476">
        <v>0</v>
      </c>
      <c r="J476">
        <v>3627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500</v>
      </c>
      <c r="V476">
        <v>300</v>
      </c>
      <c r="W476">
        <v>33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4460</v>
      </c>
      <c r="AG476">
        <v>1134.48</v>
      </c>
      <c r="AH476">
        <v>42.54</v>
      </c>
      <c r="AI476">
        <v>374.19</v>
      </c>
      <c r="AJ476">
        <v>1078</v>
      </c>
      <c r="AK476">
        <v>0</v>
      </c>
      <c r="AL476">
        <v>0</v>
      </c>
      <c r="AM476">
        <v>0</v>
      </c>
      <c r="AN476">
        <v>0</v>
      </c>
      <c r="AO476">
        <v>2</v>
      </c>
      <c r="AP476">
        <v>9</v>
      </c>
      <c r="AQ476">
        <v>0</v>
      </c>
      <c r="AR476" s="6">
        <v>1828.79</v>
      </c>
      <c r="AS476">
        <v>4108</v>
      </c>
      <c r="AT476">
        <v>0</v>
      </c>
      <c r="AU476">
        <v>114700.4</v>
      </c>
      <c r="AV476">
        <v>55000</v>
      </c>
      <c r="AW476">
        <v>11000</v>
      </c>
      <c r="AX476">
        <v>5500</v>
      </c>
      <c r="AY476" s="6">
        <v>0</v>
      </c>
      <c r="AZ476">
        <v>11000</v>
      </c>
      <c r="BA476">
        <v>0</v>
      </c>
      <c r="BB476" s="6">
        <v>23487.84</v>
      </c>
      <c r="BC476">
        <v>8712.5599999999977</v>
      </c>
      <c r="BD476">
        <v>261.38</v>
      </c>
      <c r="BE476">
        <v>0</v>
      </c>
      <c r="BF476">
        <v>261.38</v>
      </c>
      <c r="BG476">
        <v>442.01</v>
      </c>
      <c r="BH476">
        <v>0</v>
      </c>
      <c r="BI476">
        <f t="shared" si="21"/>
        <v>442.01</v>
      </c>
      <c r="BJ476">
        <f t="shared" si="22"/>
        <v>4108</v>
      </c>
      <c r="BK476">
        <f>_xlfn.IFNA(VLOOKUP(A:A,'11月奖金'!A:Q,17,0),0)</f>
        <v>7253</v>
      </c>
      <c r="BL476">
        <f t="shared" si="23"/>
        <v>11361</v>
      </c>
    </row>
    <row r="477" spans="1:64" x14ac:dyDescent="0.2">
      <c r="A477">
        <v>9000694</v>
      </c>
      <c r="B477" t="s">
        <v>1444</v>
      </c>
      <c r="C477" t="s">
        <v>1445</v>
      </c>
      <c r="D477" t="s">
        <v>1446</v>
      </c>
      <c r="E477" t="s">
        <v>109</v>
      </c>
      <c r="F477" t="s">
        <v>125</v>
      </c>
      <c r="G477">
        <v>0</v>
      </c>
      <c r="H477">
        <v>0</v>
      </c>
      <c r="I477">
        <v>7.3</v>
      </c>
      <c r="J477">
        <v>0</v>
      </c>
      <c r="K477">
        <v>2628</v>
      </c>
      <c r="L477">
        <v>0</v>
      </c>
      <c r="M477">
        <v>24</v>
      </c>
      <c r="N477">
        <v>56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800</v>
      </c>
      <c r="U477">
        <v>300</v>
      </c>
      <c r="V477">
        <v>300</v>
      </c>
      <c r="W477">
        <v>33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4141</v>
      </c>
      <c r="AG477">
        <v>1030.47</v>
      </c>
      <c r="AH477">
        <v>38.64</v>
      </c>
      <c r="AI477">
        <v>257.62</v>
      </c>
      <c r="AJ477">
        <v>773</v>
      </c>
      <c r="AK477">
        <v>0</v>
      </c>
      <c r="AL477">
        <v>0</v>
      </c>
      <c r="AM477">
        <v>0</v>
      </c>
      <c r="AN477">
        <v>0</v>
      </c>
      <c r="AO477">
        <v>2</v>
      </c>
      <c r="AP477">
        <v>9</v>
      </c>
      <c r="AQ477">
        <v>0</v>
      </c>
      <c r="AR477" s="6">
        <v>2039.27</v>
      </c>
      <c r="AS477">
        <v>3929</v>
      </c>
      <c r="AT477">
        <v>0</v>
      </c>
      <c r="AU477">
        <v>119374.6</v>
      </c>
      <c r="AV477">
        <v>55000</v>
      </c>
      <c r="AW477">
        <v>11000</v>
      </c>
      <c r="AX477">
        <v>11000</v>
      </c>
      <c r="AY477" s="6">
        <v>0</v>
      </c>
      <c r="AZ477">
        <v>11000</v>
      </c>
      <c r="BA477">
        <v>0</v>
      </c>
      <c r="BB477" s="6">
        <v>20580.64</v>
      </c>
      <c r="BC477">
        <v>10793.96000000001</v>
      </c>
      <c r="BD477">
        <v>323.82</v>
      </c>
      <c r="BE477">
        <v>0</v>
      </c>
      <c r="BF477">
        <v>323.82</v>
      </c>
      <c r="BG477">
        <v>508.94</v>
      </c>
      <c r="BH477">
        <v>0</v>
      </c>
      <c r="BI477">
        <f t="shared" si="21"/>
        <v>508.94</v>
      </c>
      <c r="BJ477">
        <f t="shared" si="22"/>
        <v>3929</v>
      </c>
      <c r="BK477">
        <f>_xlfn.IFNA(VLOOKUP(A:A,'11月奖金'!A:Q,17,0),0)</f>
        <v>7640.82</v>
      </c>
      <c r="BL477">
        <f t="shared" si="23"/>
        <v>11569.82</v>
      </c>
    </row>
    <row r="478" spans="1:64" x14ac:dyDescent="0.2">
      <c r="A478">
        <v>9000695</v>
      </c>
      <c r="B478" t="s">
        <v>1447</v>
      </c>
      <c r="C478" t="s">
        <v>1448</v>
      </c>
      <c r="D478" t="s">
        <v>1449</v>
      </c>
      <c r="E478" t="s">
        <v>109</v>
      </c>
      <c r="F478" t="s">
        <v>105</v>
      </c>
      <c r="G478">
        <v>0</v>
      </c>
      <c r="H478">
        <v>0</v>
      </c>
      <c r="I478">
        <v>4.3</v>
      </c>
      <c r="J478">
        <v>0</v>
      </c>
      <c r="K478">
        <v>1548</v>
      </c>
      <c r="L478">
        <v>640.54999999999995</v>
      </c>
      <c r="M478">
        <v>119</v>
      </c>
      <c r="N478">
        <v>96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800</v>
      </c>
      <c r="U478">
        <v>100</v>
      </c>
      <c r="V478">
        <v>300</v>
      </c>
      <c r="W478">
        <v>33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3636.55</v>
      </c>
      <c r="AG478">
        <v>435.94</v>
      </c>
      <c r="AH478">
        <v>16.350000000000001</v>
      </c>
      <c r="AI478">
        <v>108.98</v>
      </c>
      <c r="AJ478">
        <v>327</v>
      </c>
      <c r="AK478">
        <v>0</v>
      </c>
      <c r="AL478">
        <v>0</v>
      </c>
      <c r="AM478">
        <v>0</v>
      </c>
      <c r="AN478">
        <v>0</v>
      </c>
      <c r="AO478">
        <v>2</v>
      </c>
      <c r="AP478">
        <v>9</v>
      </c>
      <c r="AQ478">
        <v>0</v>
      </c>
      <c r="AR478" s="6">
        <v>2746.28</v>
      </c>
      <c r="AS478">
        <v>3564.55</v>
      </c>
      <c r="AT478">
        <v>0</v>
      </c>
      <c r="AU478">
        <v>56590.9</v>
      </c>
      <c r="AV478">
        <v>55000</v>
      </c>
      <c r="AW478">
        <v>11000</v>
      </c>
      <c r="AX478">
        <v>11000</v>
      </c>
      <c r="AY478" s="6">
        <v>0</v>
      </c>
      <c r="AZ478">
        <v>0</v>
      </c>
      <c r="BA478">
        <v>0</v>
      </c>
      <c r="BB478" s="6">
        <v>8493.25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f t="shared" si="21"/>
        <v>0</v>
      </c>
      <c r="BJ478">
        <f t="shared" si="22"/>
        <v>3564.55</v>
      </c>
      <c r="BK478">
        <f>_xlfn.IFNA(VLOOKUP(A:A,'11月奖金'!A:Q,17,0),0)</f>
        <v>2207.35</v>
      </c>
      <c r="BL478">
        <f t="shared" si="23"/>
        <v>5771.9</v>
      </c>
    </row>
    <row r="479" spans="1:64" x14ac:dyDescent="0.2">
      <c r="A479">
        <v>9000696</v>
      </c>
      <c r="B479" t="s">
        <v>1450</v>
      </c>
      <c r="C479" t="s">
        <v>1451</v>
      </c>
      <c r="D479" t="s">
        <v>1452</v>
      </c>
      <c r="E479" t="s">
        <v>109</v>
      </c>
      <c r="F479" t="s">
        <v>160</v>
      </c>
      <c r="G479">
        <v>0</v>
      </c>
      <c r="H479">
        <v>0</v>
      </c>
      <c r="I479">
        <v>6.5</v>
      </c>
      <c r="J479">
        <v>0</v>
      </c>
      <c r="K479">
        <v>2340</v>
      </c>
      <c r="L479">
        <v>968.28</v>
      </c>
      <c r="M479">
        <v>24</v>
      </c>
      <c r="N479">
        <v>40</v>
      </c>
      <c r="O479">
        <v>0</v>
      </c>
      <c r="P479">
        <v>504</v>
      </c>
      <c r="Q479">
        <v>0</v>
      </c>
      <c r="R479">
        <v>0</v>
      </c>
      <c r="S479">
        <v>0</v>
      </c>
      <c r="T479">
        <v>800</v>
      </c>
      <c r="U479">
        <v>100</v>
      </c>
      <c r="V479">
        <v>300</v>
      </c>
      <c r="W479">
        <v>33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5109.28</v>
      </c>
      <c r="AG479">
        <v>481.5</v>
      </c>
      <c r="AH479">
        <v>18.059999999999999</v>
      </c>
      <c r="AI479">
        <v>120.37</v>
      </c>
      <c r="AJ479">
        <v>361</v>
      </c>
      <c r="AK479">
        <v>0</v>
      </c>
      <c r="AL479">
        <v>0</v>
      </c>
      <c r="AM479">
        <v>0</v>
      </c>
      <c r="AN479">
        <v>0</v>
      </c>
      <c r="AO479">
        <v>2</v>
      </c>
      <c r="AP479">
        <v>9</v>
      </c>
      <c r="AQ479">
        <v>0</v>
      </c>
      <c r="AR479" s="6">
        <v>4126.3500000000004</v>
      </c>
      <c r="AS479">
        <v>5037.28</v>
      </c>
      <c r="AT479">
        <v>0</v>
      </c>
      <c r="AU479">
        <v>64984.2</v>
      </c>
      <c r="AV479">
        <v>55000</v>
      </c>
      <c r="AW479">
        <v>5500</v>
      </c>
      <c r="AX479">
        <v>11000</v>
      </c>
      <c r="AY479" s="6">
        <v>0</v>
      </c>
      <c r="AZ479">
        <v>0</v>
      </c>
      <c r="BA479">
        <v>0</v>
      </c>
      <c r="BB479" s="6">
        <v>10303.120000000001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f t="shared" si="21"/>
        <v>0</v>
      </c>
      <c r="BJ479">
        <f t="shared" si="22"/>
        <v>5037.28</v>
      </c>
      <c r="BK479">
        <f>_xlfn.IFNA(VLOOKUP(A:A,'11月奖金'!A:Q,17,0),0)</f>
        <v>1697.96</v>
      </c>
      <c r="BL479">
        <f t="shared" si="23"/>
        <v>6735.24</v>
      </c>
    </row>
    <row r="480" spans="1:64" x14ac:dyDescent="0.2">
      <c r="A480">
        <v>9000697</v>
      </c>
      <c r="B480" t="s">
        <v>1453</v>
      </c>
      <c r="C480" t="s">
        <v>1454</v>
      </c>
      <c r="D480" t="s">
        <v>1455</v>
      </c>
      <c r="E480" t="s">
        <v>109</v>
      </c>
      <c r="F480" t="s">
        <v>160</v>
      </c>
      <c r="G480">
        <v>0</v>
      </c>
      <c r="H480">
        <v>0</v>
      </c>
      <c r="I480">
        <v>5.3</v>
      </c>
      <c r="J480">
        <v>0</v>
      </c>
      <c r="K480">
        <v>1908</v>
      </c>
      <c r="L480">
        <v>789.52</v>
      </c>
      <c r="M480">
        <v>0</v>
      </c>
      <c r="N480">
        <v>0</v>
      </c>
      <c r="O480">
        <v>0</v>
      </c>
      <c r="P480">
        <v>72</v>
      </c>
      <c r="Q480">
        <v>0</v>
      </c>
      <c r="R480">
        <v>0</v>
      </c>
      <c r="S480">
        <v>0</v>
      </c>
      <c r="T480">
        <v>800</v>
      </c>
      <c r="U480">
        <v>100</v>
      </c>
      <c r="V480">
        <v>300</v>
      </c>
      <c r="W480">
        <v>33</v>
      </c>
      <c r="X480">
        <v>0</v>
      </c>
      <c r="Y480">
        <v>0</v>
      </c>
      <c r="Z480">
        <v>0</v>
      </c>
      <c r="AA480">
        <v>0</v>
      </c>
      <c r="AB480">
        <v>30</v>
      </c>
      <c r="AC480">
        <v>36</v>
      </c>
      <c r="AD480">
        <v>0</v>
      </c>
      <c r="AE480">
        <v>0</v>
      </c>
      <c r="AF480">
        <v>4068.52</v>
      </c>
      <c r="AG480">
        <v>407.5</v>
      </c>
      <c r="AH480">
        <v>15.28</v>
      </c>
      <c r="AI480">
        <v>104.32</v>
      </c>
      <c r="AJ480">
        <v>306</v>
      </c>
      <c r="AK480">
        <v>0</v>
      </c>
      <c r="AL480">
        <v>0</v>
      </c>
      <c r="AM480">
        <v>0</v>
      </c>
      <c r="AN480">
        <v>0</v>
      </c>
      <c r="AO480">
        <v>2</v>
      </c>
      <c r="AP480">
        <v>9</v>
      </c>
      <c r="AQ480">
        <v>0</v>
      </c>
      <c r="AR480" s="6">
        <v>3233.42</v>
      </c>
      <c r="AS480">
        <v>3996.52</v>
      </c>
      <c r="AT480">
        <v>0</v>
      </c>
      <c r="AU480">
        <v>54778.62</v>
      </c>
      <c r="AV480">
        <v>55000</v>
      </c>
      <c r="AW480">
        <v>5500</v>
      </c>
      <c r="AX480">
        <v>10000</v>
      </c>
      <c r="AY480" s="6">
        <v>0</v>
      </c>
      <c r="AZ480">
        <v>0</v>
      </c>
      <c r="BA480">
        <v>0</v>
      </c>
      <c r="BB480" s="6">
        <v>8580.14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f t="shared" si="21"/>
        <v>0</v>
      </c>
      <c r="BJ480">
        <f t="shared" si="22"/>
        <v>3996.52</v>
      </c>
      <c r="BK480">
        <f>_xlfn.IFNA(VLOOKUP(A:A,'11月奖金'!A:Q,17,0),0)</f>
        <v>1697.96</v>
      </c>
      <c r="BL480">
        <f t="shared" si="23"/>
        <v>5694.48</v>
      </c>
    </row>
    <row r="481" spans="1:64" x14ac:dyDescent="0.2">
      <c r="A481">
        <v>9000698</v>
      </c>
      <c r="B481" t="s">
        <v>1456</v>
      </c>
      <c r="C481" t="s">
        <v>2389</v>
      </c>
      <c r="D481" t="s">
        <v>1457</v>
      </c>
      <c r="E481" t="s">
        <v>109</v>
      </c>
      <c r="F481" t="s">
        <v>125</v>
      </c>
      <c r="G481">
        <v>0</v>
      </c>
      <c r="H481">
        <v>0</v>
      </c>
      <c r="I481">
        <v>6.3</v>
      </c>
      <c r="J481">
        <v>0</v>
      </c>
      <c r="K481">
        <v>2268</v>
      </c>
      <c r="L481">
        <v>0</v>
      </c>
      <c r="M481">
        <v>24</v>
      </c>
      <c r="N481">
        <v>64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800</v>
      </c>
      <c r="U481">
        <v>300</v>
      </c>
      <c r="V481">
        <v>300</v>
      </c>
      <c r="W481">
        <v>33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3789</v>
      </c>
      <c r="AG481">
        <v>870.54</v>
      </c>
      <c r="AH481">
        <v>32.65</v>
      </c>
      <c r="AI481">
        <v>217.63</v>
      </c>
      <c r="AJ481">
        <v>653</v>
      </c>
      <c r="AK481">
        <v>0</v>
      </c>
      <c r="AL481">
        <v>0</v>
      </c>
      <c r="AM481">
        <v>0</v>
      </c>
      <c r="AN481">
        <v>0</v>
      </c>
      <c r="AO481">
        <v>2</v>
      </c>
      <c r="AP481">
        <v>9</v>
      </c>
      <c r="AQ481">
        <v>0</v>
      </c>
      <c r="AR481" s="6">
        <v>2013.18</v>
      </c>
      <c r="AS481">
        <v>3577</v>
      </c>
      <c r="AT481">
        <v>0</v>
      </c>
      <c r="AU481">
        <v>100817.82</v>
      </c>
      <c r="AV481">
        <v>55000</v>
      </c>
      <c r="AW481">
        <v>11000</v>
      </c>
      <c r="AX481">
        <v>11000</v>
      </c>
      <c r="AY481" s="6">
        <v>0</v>
      </c>
      <c r="AZ481">
        <v>0</v>
      </c>
      <c r="BA481">
        <v>0</v>
      </c>
      <c r="BB481" s="6">
        <v>20014.66</v>
      </c>
      <c r="BC481">
        <v>3803.160000000003</v>
      </c>
      <c r="BD481">
        <v>114.09</v>
      </c>
      <c r="BE481">
        <v>0</v>
      </c>
      <c r="BF481">
        <v>114.09</v>
      </c>
      <c r="BG481">
        <v>270</v>
      </c>
      <c r="BH481">
        <v>0</v>
      </c>
      <c r="BI481">
        <f t="shared" si="21"/>
        <v>270</v>
      </c>
      <c r="BJ481">
        <f t="shared" si="22"/>
        <v>3577</v>
      </c>
      <c r="BK481">
        <f>_xlfn.IFNA(VLOOKUP(A:A,'11月奖金'!A:Q,17,0),0)</f>
        <v>6112.66</v>
      </c>
      <c r="BL481">
        <f t="shared" si="23"/>
        <v>9689.66</v>
      </c>
    </row>
    <row r="482" spans="1:64" x14ac:dyDescent="0.2">
      <c r="A482">
        <v>9000699</v>
      </c>
      <c r="B482" t="s">
        <v>1458</v>
      </c>
      <c r="C482" t="s">
        <v>1459</v>
      </c>
      <c r="D482" t="s">
        <v>1460</v>
      </c>
      <c r="E482" t="s">
        <v>109</v>
      </c>
      <c r="F482" t="s">
        <v>105</v>
      </c>
      <c r="G482">
        <v>0</v>
      </c>
      <c r="H482">
        <v>0</v>
      </c>
      <c r="I482">
        <v>5.0999999999999996</v>
      </c>
      <c r="J482">
        <v>0</v>
      </c>
      <c r="K482">
        <v>1836</v>
      </c>
      <c r="L482">
        <v>759.72</v>
      </c>
      <c r="M482">
        <v>62</v>
      </c>
      <c r="N482">
        <v>64</v>
      </c>
      <c r="O482">
        <v>0</v>
      </c>
      <c r="P482">
        <v>0</v>
      </c>
      <c r="Q482">
        <v>0</v>
      </c>
      <c r="R482">
        <v>7</v>
      </c>
      <c r="S482">
        <v>5.43</v>
      </c>
      <c r="T482">
        <v>800</v>
      </c>
      <c r="U482">
        <v>100</v>
      </c>
      <c r="V482">
        <v>300</v>
      </c>
      <c r="W482">
        <v>33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3967.15</v>
      </c>
      <c r="AG482">
        <v>589.82000000000005</v>
      </c>
      <c r="AH482">
        <v>22.12</v>
      </c>
      <c r="AI482">
        <v>147.44999999999999</v>
      </c>
      <c r="AJ482">
        <v>442</v>
      </c>
      <c r="AK482">
        <v>0</v>
      </c>
      <c r="AL482">
        <v>0</v>
      </c>
      <c r="AM482">
        <v>0</v>
      </c>
      <c r="AN482">
        <v>0</v>
      </c>
      <c r="AO482">
        <v>2</v>
      </c>
      <c r="AP482">
        <v>9</v>
      </c>
      <c r="AQ482">
        <v>0</v>
      </c>
      <c r="AR482" s="6">
        <v>2763.76</v>
      </c>
      <c r="AS482">
        <v>3925.15</v>
      </c>
      <c r="AT482">
        <v>30</v>
      </c>
      <c r="AU482">
        <v>73116.17</v>
      </c>
      <c r="AV482">
        <v>55000</v>
      </c>
      <c r="AW482">
        <v>0</v>
      </c>
      <c r="AX482">
        <v>11000</v>
      </c>
      <c r="AY482" s="6">
        <v>0</v>
      </c>
      <c r="AZ482">
        <v>0</v>
      </c>
      <c r="BA482">
        <v>0</v>
      </c>
      <c r="BB482" s="6">
        <v>11120.52</v>
      </c>
      <c r="BC482">
        <v>0</v>
      </c>
      <c r="BD482">
        <v>0</v>
      </c>
      <c r="BE482">
        <v>0</v>
      </c>
      <c r="BF482">
        <v>0</v>
      </c>
      <c r="BG482">
        <v>39.5</v>
      </c>
      <c r="BH482">
        <v>0</v>
      </c>
      <c r="BI482">
        <f t="shared" si="21"/>
        <v>39.5</v>
      </c>
      <c r="BJ482">
        <f t="shared" si="22"/>
        <v>3925.15</v>
      </c>
      <c r="BK482">
        <f>_xlfn.IFNA(VLOOKUP(A:A,'11月奖金'!A:Q,17,0),0)</f>
        <v>3650.61</v>
      </c>
      <c r="BL482">
        <f t="shared" si="23"/>
        <v>7575.76</v>
      </c>
    </row>
    <row r="483" spans="1:64" x14ac:dyDescent="0.2">
      <c r="A483">
        <v>9000700</v>
      </c>
      <c r="B483" t="s">
        <v>1461</v>
      </c>
      <c r="C483" t="s">
        <v>1462</v>
      </c>
      <c r="D483" t="s">
        <v>1463</v>
      </c>
      <c r="E483" t="s">
        <v>109</v>
      </c>
      <c r="F483" t="s">
        <v>160</v>
      </c>
      <c r="G483">
        <v>0</v>
      </c>
      <c r="H483">
        <v>0</v>
      </c>
      <c r="I483">
        <v>6.1</v>
      </c>
      <c r="J483">
        <v>0</v>
      </c>
      <c r="K483">
        <v>2196</v>
      </c>
      <c r="L483">
        <v>908.69</v>
      </c>
      <c r="M483">
        <v>24</v>
      </c>
      <c r="N483">
        <v>64</v>
      </c>
      <c r="O483">
        <v>0</v>
      </c>
      <c r="P483">
        <v>72</v>
      </c>
      <c r="Q483">
        <v>7</v>
      </c>
      <c r="R483">
        <v>0</v>
      </c>
      <c r="S483">
        <v>0</v>
      </c>
      <c r="T483">
        <v>800</v>
      </c>
      <c r="U483">
        <v>100</v>
      </c>
      <c r="V483">
        <v>300</v>
      </c>
      <c r="W483">
        <v>56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4527.6900000000014</v>
      </c>
      <c r="AG483">
        <v>442.4</v>
      </c>
      <c r="AH483">
        <v>16.59</v>
      </c>
      <c r="AI483">
        <v>110.6</v>
      </c>
      <c r="AJ483">
        <v>332</v>
      </c>
      <c r="AK483">
        <v>0</v>
      </c>
      <c r="AL483">
        <v>0</v>
      </c>
      <c r="AM483">
        <v>0</v>
      </c>
      <c r="AN483">
        <v>0</v>
      </c>
      <c r="AO483">
        <v>2</v>
      </c>
      <c r="AP483">
        <v>9</v>
      </c>
      <c r="AQ483">
        <v>0</v>
      </c>
      <c r="AR483" s="6">
        <v>3624.1</v>
      </c>
      <c r="AS483">
        <v>4455.6900000000014</v>
      </c>
      <c r="AT483">
        <v>0</v>
      </c>
      <c r="AU483">
        <v>60978.44</v>
      </c>
      <c r="AV483">
        <v>55000</v>
      </c>
      <c r="AW483">
        <v>22000</v>
      </c>
      <c r="AX483">
        <v>11000</v>
      </c>
      <c r="AY483" s="6">
        <v>0</v>
      </c>
      <c r="AZ483">
        <v>0</v>
      </c>
      <c r="BA483">
        <v>0</v>
      </c>
      <c r="BB483" s="6">
        <v>11431.42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f t="shared" si="21"/>
        <v>0</v>
      </c>
      <c r="BJ483">
        <f t="shared" si="22"/>
        <v>4455.6900000000014</v>
      </c>
      <c r="BK483">
        <f>_xlfn.IFNA(VLOOKUP(A:A,'11月奖金'!A:Q,17,0),0)</f>
        <v>1697.96</v>
      </c>
      <c r="BL483">
        <f t="shared" si="23"/>
        <v>6153.6500000000015</v>
      </c>
    </row>
    <row r="484" spans="1:64" x14ac:dyDescent="0.2">
      <c r="A484">
        <v>9000701</v>
      </c>
      <c r="B484" t="s">
        <v>1464</v>
      </c>
      <c r="C484" t="s">
        <v>1465</v>
      </c>
      <c r="D484" t="s">
        <v>1466</v>
      </c>
      <c r="E484" t="s">
        <v>109</v>
      </c>
      <c r="F484" t="s">
        <v>125</v>
      </c>
      <c r="G484">
        <v>0</v>
      </c>
      <c r="H484">
        <v>0</v>
      </c>
      <c r="I484">
        <v>5.0999999999999996</v>
      </c>
      <c r="J484">
        <v>0</v>
      </c>
      <c r="K484">
        <v>1836</v>
      </c>
      <c r="L484">
        <v>0</v>
      </c>
      <c r="M484">
        <v>76</v>
      </c>
      <c r="N484">
        <v>40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800</v>
      </c>
      <c r="U484">
        <v>100</v>
      </c>
      <c r="V484">
        <v>300</v>
      </c>
      <c r="W484">
        <v>33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3185</v>
      </c>
      <c r="AG484">
        <v>808.9</v>
      </c>
      <c r="AH484">
        <v>30.33</v>
      </c>
      <c r="AI484">
        <v>202.22</v>
      </c>
      <c r="AJ484">
        <v>607</v>
      </c>
      <c r="AK484">
        <v>0</v>
      </c>
      <c r="AL484">
        <v>0</v>
      </c>
      <c r="AM484">
        <v>0</v>
      </c>
      <c r="AN484">
        <v>0</v>
      </c>
      <c r="AO484">
        <v>2</v>
      </c>
      <c r="AP484">
        <v>9</v>
      </c>
      <c r="AQ484">
        <v>0</v>
      </c>
      <c r="AR484" s="6">
        <v>1534.55</v>
      </c>
      <c r="AS484">
        <v>3113</v>
      </c>
      <c r="AT484">
        <v>0</v>
      </c>
      <c r="AU484">
        <v>96926.67</v>
      </c>
      <c r="AV484">
        <v>55000</v>
      </c>
      <c r="AW484">
        <v>0</v>
      </c>
      <c r="AX484">
        <v>11000</v>
      </c>
      <c r="AY484" s="6">
        <v>0</v>
      </c>
      <c r="AZ484">
        <v>0</v>
      </c>
      <c r="BA484">
        <v>0</v>
      </c>
      <c r="BB484" s="6">
        <v>17530.689999999999</v>
      </c>
      <c r="BC484">
        <v>13395.98</v>
      </c>
      <c r="BD484">
        <v>401.88</v>
      </c>
      <c r="BE484">
        <v>0</v>
      </c>
      <c r="BF484">
        <v>401.88</v>
      </c>
      <c r="BG484">
        <v>537.94000000000005</v>
      </c>
      <c r="BH484">
        <v>0</v>
      </c>
      <c r="BI484">
        <f t="shared" si="21"/>
        <v>537.94000000000005</v>
      </c>
      <c r="BJ484">
        <f t="shared" si="22"/>
        <v>3113</v>
      </c>
      <c r="BK484">
        <f>_xlfn.IFNA(VLOOKUP(A:A,'11月奖金'!A:Q,17,0),0)</f>
        <v>6112.66</v>
      </c>
      <c r="BL484">
        <f t="shared" si="23"/>
        <v>9225.66</v>
      </c>
    </row>
    <row r="485" spans="1:64" x14ac:dyDescent="0.2">
      <c r="A485">
        <v>9000702</v>
      </c>
      <c r="B485" t="s">
        <v>1467</v>
      </c>
      <c r="C485" t="s">
        <v>1468</v>
      </c>
      <c r="D485" t="s">
        <v>1469</v>
      </c>
      <c r="E485" t="s">
        <v>109</v>
      </c>
      <c r="F485" t="s">
        <v>160</v>
      </c>
      <c r="G485">
        <v>0</v>
      </c>
      <c r="H485">
        <v>0</v>
      </c>
      <c r="I485">
        <v>6.5</v>
      </c>
      <c r="J485">
        <v>0</v>
      </c>
      <c r="K485">
        <v>2340</v>
      </c>
      <c r="L485">
        <v>968.28</v>
      </c>
      <c r="M485">
        <v>0</v>
      </c>
      <c r="N485">
        <v>24</v>
      </c>
      <c r="O485">
        <v>0</v>
      </c>
      <c r="P485">
        <v>72</v>
      </c>
      <c r="Q485">
        <v>0</v>
      </c>
      <c r="R485">
        <v>0</v>
      </c>
      <c r="S485">
        <v>0</v>
      </c>
      <c r="T485">
        <v>800</v>
      </c>
      <c r="U485">
        <v>100</v>
      </c>
      <c r="V485">
        <v>300</v>
      </c>
      <c r="W485">
        <v>33</v>
      </c>
      <c r="X485">
        <v>0</v>
      </c>
      <c r="Y485">
        <v>0</v>
      </c>
      <c r="Z485">
        <v>0</v>
      </c>
      <c r="AA485">
        <v>0</v>
      </c>
      <c r="AB485">
        <v>30</v>
      </c>
      <c r="AC485">
        <v>36</v>
      </c>
      <c r="AD485">
        <v>0</v>
      </c>
      <c r="AE485">
        <v>0</v>
      </c>
      <c r="AF485">
        <v>4703.28</v>
      </c>
      <c r="AG485">
        <v>448.24</v>
      </c>
      <c r="AH485">
        <v>16.809999999999999</v>
      </c>
      <c r="AI485">
        <v>112.06</v>
      </c>
      <c r="AJ485">
        <v>336</v>
      </c>
      <c r="AK485">
        <v>0</v>
      </c>
      <c r="AL485">
        <v>0</v>
      </c>
      <c r="AM485">
        <v>0</v>
      </c>
      <c r="AN485">
        <v>0</v>
      </c>
      <c r="AO485">
        <v>2</v>
      </c>
      <c r="AP485">
        <v>9</v>
      </c>
      <c r="AQ485">
        <v>0</v>
      </c>
      <c r="AR485" s="6">
        <v>3788.17</v>
      </c>
      <c r="AS485">
        <v>4631.28</v>
      </c>
      <c r="AT485">
        <v>0</v>
      </c>
      <c r="AU485">
        <v>60977.47</v>
      </c>
      <c r="AV485">
        <v>55000</v>
      </c>
      <c r="AW485">
        <v>0</v>
      </c>
      <c r="AX485">
        <v>22000</v>
      </c>
      <c r="AY485" s="6">
        <v>0</v>
      </c>
      <c r="AZ485">
        <v>0</v>
      </c>
      <c r="BA485">
        <v>0</v>
      </c>
      <c r="BB485" s="6">
        <v>10461.76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f t="shared" si="21"/>
        <v>0</v>
      </c>
      <c r="BJ485">
        <f t="shared" si="22"/>
        <v>4631.28</v>
      </c>
      <c r="BK485">
        <f>_xlfn.IFNA(VLOOKUP(A:A,'11月奖金'!A:Q,17,0),0)</f>
        <v>1697.96</v>
      </c>
      <c r="BL485">
        <f t="shared" si="23"/>
        <v>6329.24</v>
      </c>
    </row>
    <row r="486" spans="1:64" x14ac:dyDescent="0.2">
      <c r="A486">
        <v>9000703</v>
      </c>
      <c r="B486" t="s">
        <v>1470</v>
      </c>
      <c r="C486" t="s">
        <v>1471</v>
      </c>
      <c r="D486" t="s">
        <v>1472</v>
      </c>
      <c r="E486" t="s">
        <v>109</v>
      </c>
      <c r="F486" t="s">
        <v>160</v>
      </c>
      <c r="G486">
        <v>0</v>
      </c>
      <c r="H486">
        <v>0</v>
      </c>
      <c r="I486">
        <v>5.0999999999999996</v>
      </c>
      <c r="J486">
        <v>0</v>
      </c>
      <c r="K486">
        <v>1836</v>
      </c>
      <c r="L486">
        <v>759.72</v>
      </c>
      <c r="M486">
        <v>24</v>
      </c>
      <c r="N486">
        <v>64</v>
      </c>
      <c r="O486">
        <v>0</v>
      </c>
      <c r="P486">
        <v>72</v>
      </c>
      <c r="Q486">
        <v>0</v>
      </c>
      <c r="R486">
        <v>0</v>
      </c>
      <c r="S486">
        <v>0</v>
      </c>
      <c r="T486">
        <v>800</v>
      </c>
      <c r="U486">
        <v>100</v>
      </c>
      <c r="V486">
        <v>300</v>
      </c>
      <c r="W486">
        <v>33</v>
      </c>
      <c r="X486">
        <v>0</v>
      </c>
      <c r="Y486">
        <v>0</v>
      </c>
      <c r="Z486">
        <v>0</v>
      </c>
      <c r="AA486">
        <v>0</v>
      </c>
      <c r="AB486">
        <v>40</v>
      </c>
      <c r="AC486">
        <v>48</v>
      </c>
      <c r="AD486">
        <v>0</v>
      </c>
      <c r="AE486">
        <v>0</v>
      </c>
      <c r="AF486">
        <v>4076.72</v>
      </c>
      <c r="AG486">
        <v>413.04</v>
      </c>
      <c r="AH486">
        <v>15.49</v>
      </c>
      <c r="AI486">
        <v>104.32</v>
      </c>
      <c r="AJ486">
        <v>310</v>
      </c>
      <c r="AK486">
        <v>0</v>
      </c>
      <c r="AL486">
        <v>0</v>
      </c>
      <c r="AM486">
        <v>0</v>
      </c>
      <c r="AN486">
        <v>0</v>
      </c>
      <c r="AO486">
        <v>2</v>
      </c>
      <c r="AP486">
        <v>9</v>
      </c>
      <c r="AQ486">
        <v>0</v>
      </c>
      <c r="AR486" s="6">
        <v>3231.87</v>
      </c>
      <c r="AS486">
        <v>4004.72</v>
      </c>
      <c r="AT486">
        <v>0</v>
      </c>
      <c r="AU486">
        <v>54458.32</v>
      </c>
      <c r="AV486">
        <v>55000</v>
      </c>
      <c r="AW486">
        <v>11000</v>
      </c>
      <c r="AX486">
        <v>22000</v>
      </c>
      <c r="AY486" s="6">
        <v>0</v>
      </c>
      <c r="AZ486">
        <v>0</v>
      </c>
      <c r="BA486">
        <v>0</v>
      </c>
      <c r="BB486" s="6">
        <v>8596.2099999999991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f t="shared" si="21"/>
        <v>0</v>
      </c>
      <c r="BJ486">
        <f t="shared" si="22"/>
        <v>4004.72</v>
      </c>
      <c r="BK486">
        <f>_xlfn.IFNA(VLOOKUP(A:A,'11月奖金'!A:Q,17,0),0)</f>
        <v>1697.96</v>
      </c>
      <c r="BL486">
        <f t="shared" si="23"/>
        <v>5702.68</v>
      </c>
    </row>
    <row r="487" spans="1:64" x14ac:dyDescent="0.2">
      <c r="A487">
        <v>9000704</v>
      </c>
      <c r="B487" t="s">
        <v>1473</v>
      </c>
      <c r="C487" t="s">
        <v>1474</v>
      </c>
      <c r="D487" t="s">
        <v>1475</v>
      </c>
      <c r="E487" t="s">
        <v>109</v>
      </c>
      <c r="F487" t="s">
        <v>160</v>
      </c>
      <c r="G487">
        <v>0</v>
      </c>
      <c r="H487">
        <v>0</v>
      </c>
      <c r="I487">
        <v>4.9000000000000004</v>
      </c>
      <c r="J487">
        <v>0</v>
      </c>
      <c r="K487">
        <v>1764</v>
      </c>
      <c r="L487">
        <v>729.93</v>
      </c>
      <c r="M487">
        <v>90</v>
      </c>
      <c r="N487">
        <v>80</v>
      </c>
      <c r="O487">
        <v>0</v>
      </c>
      <c r="P487">
        <v>72</v>
      </c>
      <c r="Q487">
        <v>0</v>
      </c>
      <c r="R487">
        <v>0</v>
      </c>
      <c r="S487">
        <v>0</v>
      </c>
      <c r="T487">
        <v>800</v>
      </c>
      <c r="U487">
        <v>100</v>
      </c>
      <c r="V487">
        <v>300</v>
      </c>
      <c r="W487">
        <v>33</v>
      </c>
      <c r="X487">
        <v>0</v>
      </c>
      <c r="Y487">
        <v>0</v>
      </c>
      <c r="Z487">
        <v>0</v>
      </c>
      <c r="AA487">
        <v>0</v>
      </c>
      <c r="AB487">
        <v>100</v>
      </c>
      <c r="AC487">
        <v>120</v>
      </c>
      <c r="AD487">
        <v>0</v>
      </c>
      <c r="AE487">
        <v>0</v>
      </c>
      <c r="AF487">
        <v>4188.93</v>
      </c>
      <c r="AG487">
        <v>408.62</v>
      </c>
      <c r="AH487">
        <v>15.32</v>
      </c>
      <c r="AI487">
        <v>104.32</v>
      </c>
      <c r="AJ487">
        <v>306</v>
      </c>
      <c r="AK487">
        <v>0</v>
      </c>
      <c r="AL487">
        <v>0</v>
      </c>
      <c r="AM487">
        <v>0</v>
      </c>
      <c r="AN487">
        <v>0</v>
      </c>
      <c r="AO487">
        <v>2</v>
      </c>
      <c r="AP487">
        <v>9</v>
      </c>
      <c r="AQ487">
        <v>0</v>
      </c>
      <c r="AR487" s="6">
        <v>3352.67</v>
      </c>
      <c r="AS487">
        <v>4116.93</v>
      </c>
      <c r="AT487">
        <v>0</v>
      </c>
      <c r="AU487">
        <v>56452.57</v>
      </c>
      <c r="AV487">
        <v>55000</v>
      </c>
      <c r="AW487">
        <v>11000</v>
      </c>
      <c r="AX487">
        <v>11000</v>
      </c>
      <c r="AY487" s="6">
        <v>0</v>
      </c>
      <c r="AZ487">
        <v>0</v>
      </c>
      <c r="BA487">
        <v>0</v>
      </c>
      <c r="BB487" s="6">
        <v>8906.91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f t="shared" si="21"/>
        <v>0</v>
      </c>
      <c r="BJ487">
        <f t="shared" si="22"/>
        <v>4116.93</v>
      </c>
      <c r="BK487">
        <f>_xlfn.IFNA(VLOOKUP(A:A,'11月奖金'!A:Q,17,0),0)</f>
        <v>1697.96</v>
      </c>
      <c r="BL487">
        <f t="shared" si="23"/>
        <v>5814.89</v>
      </c>
    </row>
    <row r="488" spans="1:64" x14ac:dyDescent="0.2">
      <c r="A488">
        <v>9000705</v>
      </c>
      <c r="B488" t="s">
        <v>1476</v>
      </c>
      <c r="C488" t="s">
        <v>1477</v>
      </c>
      <c r="D488" t="s">
        <v>1478</v>
      </c>
      <c r="E488" t="s">
        <v>109</v>
      </c>
      <c r="F488" t="s">
        <v>125</v>
      </c>
      <c r="G488">
        <v>0</v>
      </c>
      <c r="H488">
        <v>0</v>
      </c>
      <c r="I488">
        <v>6.1</v>
      </c>
      <c r="J488">
        <v>0</v>
      </c>
      <c r="K488">
        <v>2196</v>
      </c>
      <c r="L488">
        <v>0</v>
      </c>
      <c r="M488">
        <v>49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800</v>
      </c>
      <c r="U488">
        <v>100</v>
      </c>
      <c r="V488">
        <v>300</v>
      </c>
      <c r="W488">
        <v>33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3478</v>
      </c>
      <c r="AG488">
        <v>835.9</v>
      </c>
      <c r="AH488">
        <v>31.35</v>
      </c>
      <c r="AI488">
        <v>208.97</v>
      </c>
      <c r="AJ488">
        <v>627</v>
      </c>
      <c r="AK488">
        <v>0</v>
      </c>
      <c r="AL488">
        <v>0</v>
      </c>
      <c r="AM488">
        <v>0</v>
      </c>
      <c r="AN488">
        <v>0</v>
      </c>
      <c r="AO488">
        <v>2</v>
      </c>
      <c r="AP488">
        <v>9</v>
      </c>
      <c r="AQ488">
        <v>0</v>
      </c>
      <c r="AR488" s="6">
        <v>1772.78</v>
      </c>
      <c r="AS488">
        <v>3406</v>
      </c>
      <c r="AT488">
        <v>0</v>
      </c>
      <c r="AU488">
        <v>100068.97</v>
      </c>
      <c r="AV488">
        <v>55000</v>
      </c>
      <c r="AW488">
        <v>11000</v>
      </c>
      <c r="AX488">
        <v>22000</v>
      </c>
      <c r="AY488" s="6">
        <v>0</v>
      </c>
      <c r="AZ488">
        <v>0</v>
      </c>
      <c r="BA488">
        <v>0</v>
      </c>
      <c r="BB488" s="6">
        <v>18717.14</v>
      </c>
      <c r="BC488">
        <v>0</v>
      </c>
      <c r="BD488">
        <v>0</v>
      </c>
      <c r="BE488">
        <v>0</v>
      </c>
      <c r="BF488">
        <v>0</v>
      </c>
      <c r="BG488">
        <v>29.67</v>
      </c>
      <c r="BH488">
        <v>0</v>
      </c>
      <c r="BI488">
        <f t="shared" si="21"/>
        <v>29.67</v>
      </c>
      <c r="BJ488">
        <f t="shared" si="22"/>
        <v>3406</v>
      </c>
      <c r="BK488">
        <f>_xlfn.IFNA(VLOOKUP(A:A,'11月奖金'!A:Q,17,0),0)</f>
        <v>6112.66</v>
      </c>
      <c r="BL488">
        <f t="shared" si="23"/>
        <v>9518.66</v>
      </c>
    </row>
    <row r="489" spans="1:64" x14ac:dyDescent="0.2">
      <c r="A489">
        <v>9000706</v>
      </c>
      <c r="B489" t="s">
        <v>1479</v>
      </c>
      <c r="C489" t="s">
        <v>1480</v>
      </c>
      <c r="D489" t="s">
        <v>1481</v>
      </c>
      <c r="E489" t="s">
        <v>109</v>
      </c>
      <c r="F489" t="s">
        <v>160</v>
      </c>
      <c r="G489">
        <v>0</v>
      </c>
      <c r="H489">
        <v>0</v>
      </c>
      <c r="I489">
        <v>5.3</v>
      </c>
      <c r="J489">
        <v>0</v>
      </c>
      <c r="K489">
        <v>1908</v>
      </c>
      <c r="L489">
        <v>789.52</v>
      </c>
      <c r="M489">
        <v>214</v>
      </c>
      <c r="N489">
        <v>120</v>
      </c>
      <c r="O489">
        <v>0</v>
      </c>
      <c r="P489">
        <v>216</v>
      </c>
      <c r="Q489">
        <v>0</v>
      </c>
      <c r="R489">
        <v>0</v>
      </c>
      <c r="S489">
        <v>0</v>
      </c>
      <c r="T489">
        <v>800</v>
      </c>
      <c r="U489">
        <v>100</v>
      </c>
      <c r="V489">
        <v>300</v>
      </c>
      <c r="W489">
        <v>33</v>
      </c>
      <c r="X489">
        <v>0</v>
      </c>
      <c r="Y489">
        <v>0</v>
      </c>
      <c r="Z489">
        <v>0</v>
      </c>
      <c r="AA489">
        <v>0</v>
      </c>
      <c r="AB489">
        <v>40</v>
      </c>
      <c r="AC489">
        <v>48</v>
      </c>
      <c r="AD489">
        <v>0</v>
      </c>
      <c r="AE489">
        <v>0</v>
      </c>
      <c r="AF489">
        <v>4568.5200000000004</v>
      </c>
      <c r="AG489">
        <v>451.82</v>
      </c>
      <c r="AH489">
        <v>16.940000000000001</v>
      </c>
      <c r="AI489">
        <v>112.95</v>
      </c>
      <c r="AJ489">
        <v>339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9</v>
      </c>
      <c r="AQ489">
        <v>0</v>
      </c>
      <c r="AR489" s="6">
        <v>3645.81</v>
      </c>
      <c r="AS489">
        <v>4496.5200000000004</v>
      </c>
      <c r="AT489">
        <v>0</v>
      </c>
      <c r="AU489">
        <v>59907.509999999987</v>
      </c>
      <c r="AV489">
        <v>55000</v>
      </c>
      <c r="AW489">
        <v>11000</v>
      </c>
      <c r="AX489">
        <v>0</v>
      </c>
      <c r="AY489" s="6">
        <v>0</v>
      </c>
      <c r="AZ489">
        <v>0</v>
      </c>
      <c r="BA489">
        <v>0</v>
      </c>
      <c r="BB489" s="6">
        <v>9788.94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f t="shared" si="21"/>
        <v>0</v>
      </c>
      <c r="BJ489">
        <f t="shared" si="22"/>
        <v>4496.5200000000004</v>
      </c>
      <c r="BK489">
        <f>_xlfn.IFNA(VLOOKUP(A:A,'11月奖金'!A:Q,17,0),0)</f>
        <v>1697.96</v>
      </c>
      <c r="BL489">
        <f t="shared" si="23"/>
        <v>6194.4800000000005</v>
      </c>
    </row>
    <row r="490" spans="1:64" x14ac:dyDescent="0.2">
      <c r="A490">
        <v>9000707</v>
      </c>
      <c r="B490" t="s">
        <v>1482</v>
      </c>
      <c r="C490" t="s">
        <v>1483</v>
      </c>
      <c r="D490" t="s">
        <v>1484</v>
      </c>
      <c r="E490" t="s">
        <v>109</v>
      </c>
      <c r="F490" t="s">
        <v>160</v>
      </c>
      <c r="G490">
        <v>0</v>
      </c>
      <c r="H490">
        <v>0</v>
      </c>
      <c r="I490">
        <v>4.9000000000000004</v>
      </c>
      <c r="J490">
        <v>0</v>
      </c>
      <c r="K490">
        <v>1764</v>
      </c>
      <c r="L490">
        <v>729.93</v>
      </c>
      <c r="M490">
        <v>214</v>
      </c>
      <c r="N490">
        <v>120</v>
      </c>
      <c r="O490">
        <v>0</v>
      </c>
      <c r="P490">
        <v>72</v>
      </c>
      <c r="Q490">
        <v>0</v>
      </c>
      <c r="R490">
        <v>0</v>
      </c>
      <c r="S490">
        <v>4.1399999999999997</v>
      </c>
      <c r="T490">
        <v>800</v>
      </c>
      <c r="U490">
        <v>100</v>
      </c>
      <c r="V490">
        <v>300</v>
      </c>
      <c r="W490">
        <v>33</v>
      </c>
      <c r="X490">
        <v>0</v>
      </c>
      <c r="Y490">
        <v>0</v>
      </c>
      <c r="Z490">
        <v>0</v>
      </c>
      <c r="AA490">
        <v>0</v>
      </c>
      <c r="AB490">
        <v>30</v>
      </c>
      <c r="AC490">
        <v>36</v>
      </c>
      <c r="AD490">
        <v>0</v>
      </c>
      <c r="AE490">
        <v>0</v>
      </c>
      <c r="AF490">
        <v>4203.07</v>
      </c>
      <c r="AG490">
        <v>421.43</v>
      </c>
      <c r="AH490">
        <v>15.8</v>
      </c>
      <c r="AI490">
        <v>105.36</v>
      </c>
      <c r="AJ490">
        <v>316</v>
      </c>
      <c r="AK490">
        <v>0</v>
      </c>
      <c r="AL490">
        <v>0</v>
      </c>
      <c r="AM490">
        <v>0</v>
      </c>
      <c r="AN490">
        <v>0</v>
      </c>
      <c r="AO490">
        <v>2</v>
      </c>
      <c r="AP490">
        <v>9</v>
      </c>
      <c r="AQ490">
        <v>0</v>
      </c>
      <c r="AR490" s="6">
        <v>3342.48</v>
      </c>
      <c r="AS490">
        <v>4131.07</v>
      </c>
      <c r="AT490">
        <v>0</v>
      </c>
      <c r="AU490">
        <v>57410.7</v>
      </c>
      <c r="AV490">
        <v>55000</v>
      </c>
      <c r="AW490">
        <v>0</v>
      </c>
      <c r="AX490">
        <v>0</v>
      </c>
      <c r="AY490" s="6">
        <v>0</v>
      </c>
      <c r="AZ490">
        <v>0</v>
      </c>
      <c r="BA490">
        <v>0</v>
      </c>
      <c r="BB490" s="6">
        <v>10130.26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f t="shared" si="21"/>
        <v>0</v>
      </c>
      <c r="BJ490">
        <f t="shared" si="22"/>
        <v>4131.07</v>
      </c>
      <c r="BK490">
        <f>_xlfn.IFNA(VLOOKUP(A:A,'11月奖金'!A:Q,17,0),0)</f>
        <v>1697.96</v>
      </c>
      <c r="BL490">
        <f t="shared" si="23"/>
        <v>5829.03</v>
      </c>
    </row>
    <row r="491" spans="1:64" x14ac:dyDescent="0.2">
      <c r="A491">
        <v>9000708</v>
      </c>
      <c r="B491" t="s">
        <v>1485</v>
      </c>
      <c r="C491" t="s">
        <v>1486</v>
      </c>
      <c r="D491" t="s">
        <v>1487</v>
      </c>
      <c r="E491" t="s">
        <v>109</v>
      </c>
      <c r="F491" t="s">
        <v>160</v>
      </c>
      <c r="G491">
        <v>0</v>
      </c>
      <c r="H491">
        <v>0</v>
      </c>
      <c r="I491">
        <v>6.5</v>
      </c>
      <c r="J491">
        <v>0</v>
      </c>
      <c r="K491">
        <v>2340</v>
      </c>
      <c r="L491">
        <v>968.28</v>
      </c>
      <c r="M491">
        <v>24</v>
      </c>
      <c r="N491">
        <v>64</v>
      </c>
      <c r="O491">
        <v>0</v>
      </c>
      <c r="P491">
        <v>504</v>
      </c>
      <c r="Q491">
        <v>0</v>
      </c>
      <c r="R491">
        <v>0</v>
      </c>
      <c r="S491">
        <v>0</v>
      </c>
      <c r="T491">
        <v>800</v>
      </c>
      <c r="U491">
        <v>100</v>
      </c>
      <c r="V491">
        <v>300</v>
      </c>
      <c r="W491">
        <v>33</v>
      </c>
      <c r="X491">
        <v>0</v>
      </c>
      <c r="Y491">
        <v>0</v>
      </c>
      <c r="Z491">
        <v>0</v>
      </c>
      <c r="AA491">
        <v>0</v>
      </c>
      <c r="AB491">
        <v>30</v>
      </c>
      <c r="AC491">
        <v>36</v>
      </c>
      <c r="AD491">
        <v>0</v>
      </c>
      <c r="AE491">
        <v>0</v>
      </c>
      <c r="AF491">
        <v>5199.28</v>
      </c>
      <c r="AG491">
        <v>487.84</v>
      </c>
      <c r="AH491">
        <v>18.29</v>
      </c>
      <c r="AI491">
        <v>121.96</v>
      </c>
      <c r="AJ491">
        <v>366</v>
      </c>
      <c r="AK491">
        <v>0</v>
      </c>
      <c r="AL491">
        <v>0</v>
      </c>
      <c r="AM491">
        <v>0</v>
      </c>
      <c r="AN491">
        <v>0</v>
      </c>
      <c r="AO491">
        <v>2</v>
      </c>
      <c r="AP491">
        <v>9</v>
      </c>
      <c r="AQ491">
        <v>0</v>
      </c>
      <c r="AR491" s="6">
        <v>4203.1899999999996</v>
      </c>
      <c r="AS491">
        <v>5127.28</v>
      </c>
      <c r="AT491">
        <v>0</v>
      </c>
      <c r="AU491">
        <v>66273.36</v>
      </c>
      <c r="AV491">
        <v>55000</v>
      </c>
      <c r="AW491">
        <v>11000</v>
      </c>
      <c r="AX491">
        <v>11000</v>
      </c>
      <c r="AY491" s="6">
        <v>0</v>
      </c>
      <c r="AZ491">
        <v>0</v>
      </c>
      <c r="BA491">
        <v>0</v>
      </c>
      <c r="BB491" s="6">
        <v>10235.879999999999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f t="shared" si="21"/>
        <v>0</v>
      </c>
      <c r="BJ491">
        <f t="shared" si="22"/>
        <v>5127.28</v>
      </c>
      <c r="BK491">
        <f>_xlfn.IFNA(VLOOKUP(A:A,'11月奖金'!A:Q,17,0),0)</f>
        <v>1697.96</v>
      </c>
      <c r="BL491">
        <f t="shared" si="23"/>
        <v>6825.24</v>
      </c>
    </row>
    <row r="492" spans="1:64" x14ac:dyDescent="0.2">
      <c r="A492">
        <v>9000709</v>
      </c>
      <c r="B492" t="s">
        <v>1488</v>
      </c>
      <c r="C492" t="s">
        <v>1489</v>
      </c>
      <c r="D492" t="s">
        <v>4950</v>
      </c>
      <c r="E492" t="s">
        <v>109</v>
      </c>
      <c r="F492" t="s">
        <v>160</v>
      </c>
      <c r="G492">
        <v>0</v>
      </c>
      <c r="H492">
        <v>0</v>
      </c>
      <c r="I492">
        <v>6.1</v>
      </c>
      <c r="J492">
        <v>0</v>
      </c>
      <c r="K492">
        <v>2196</v>
      </c>
      <c r="L492">
        <v>908.69</v>
      </c>
      <c r="M492">
        <v>24</v>
      </c>
      <c r="N492">
        <v>40</v>
      </c>
      <c r="O492">
        <v>0</v>
      </c>
      <c r="P492">
        <v>144</v>
      </c>
      <c r="Q492">
        <v>0</v>
      </c>
      <c r="R492">
        <v>0</v>
      </c>
      <c r="S492">
        <v>0</v>
      </c>
      <c r="T492">
        <v>800</v>
      </c>
      <c r="U492">
        <v>100</v>
      </c>
      <c r="V492">
        <v>300</v>
      </c>
      <c r="W492">
        <v>33</v>
      </c>
      <c r="X492">
        <v>0</v>
      </c>
      <c r="Y492">
        <v>0</v>
      </c>
      <c r="Z492">
        <v>0</v>
      </c>
      <c r="AA492">
        <v>0</v>
      </c>
      <c r="AB492">
        <v>40</v>
      </c>
      <c r="AC492">
        <v>48</v>
      </c>
      <c r="AD492">
        <v>0</v>
      </c>
      <c r="AE492">
        <v>0</v>
      </c>
      <c r="AF492">
        <v>4633.6900000000014</v>
      </c>
      <c r="AG492">
        <v>445.68</v>
      </c>
      <c r="AH492">
        <v>16.71</v>
      </c>
      <c r="AI492">
        <v>111.42</v>
      </c>
      <c r="AJ492">
        <v>334</v>
      </c>
      <c r="AK492">
        <v>0</v>
      </c>
      <c r="AL492">
        <v>0</v>
      </c>
      <c r="AM492">
        <v>0</v>
      </c>
      <c r="AN492">
        <v>0</v>
      </c>
      <c r="AO492">
        <v>2</v>
      </c>
      <c r="AP492">
        <v>9</v>
      </c>
      <c r="AQ492">
        <v>0</v>
      </c>
      <c r="AR492" s="6">
        <v>3723.88</v>
      </c>
      <c r="AS492">
        <v>4561.6900000000014</v>
      </c>
      <c r="AT492">
        <v>0</v>
      </c>
      <c r="AU492">
        <v>60033.47</v>
      </c>
      <c r="AV492">
        <v>55000</v>
      </c>
      <c r="AW492">
        <v>11000</v>
      </c>
      <c r="AX492">
        <v>11000</v>
      </c>
      <c r="AY492" s="6">
        <v>0</v>
      </c>
      <c r="AZ492">
        <v>11000</v>
      </c>
      <c r="BA492">
        <v>0</v>
      </c>
      <c r="BB492" s="6">
        <v>10256.76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f t="shared" si="21"/>
        <v>0</v>
      </c>
      <c r="BJ492">
        <f t="shared" si="22"/>
        <v>4561.6900000000014</v>
      </c>
      <c r="BK492">
        <f>_xlfn.IFNA(VLOOKUP(A:A,'11月奖金'!A:Q,17,0),0)</f>
        <v>1697.96</v>
      </c>
      <c r="BL492">
        <f t="shared" si="23"/>
        <v>6259.6500000000015</v>
      </c>
    </row>
    <row r="493" spans="1:64" x14ac:dyDescent="0.2">
      <c r="A493">
        <v>9000710</v>
      </c>
      <c r="B493" t="s">
        <v>1490</v>
      </c>
      <c r="C493" t="s">
        <v>1491</v>
      </c>
      <c r="D493" t="s">
        <v>1492</v>
      </c>
      <c r="E493" t="s">
        <v>109</v>
      </c>
      <c r="F493" t="s">
        <v>160</v>
      </c>
      <c r="G493">
        <v>0</v>
      </c>
      <c r="H493">
        <v>0</v>
      </c>
      <c r="I493">
        <v>5.9</v>
      </c>
      <c r="J493">
        <v>0</v>
      </c>
      <c r="K493">
        <v>2124</v>
      </c>
      <c r="L493">
        <v>878.9</v>
      </c>
      <c r="M493">
        <v>134</v>
      </c>
      <c r="N493">
        <v>96</v>
      </c>
      <c r="O493">
        <v>0</v>
      </c>
      <c r="P493">
        <v>72</v>
      </c>
      <c r="Q493">
        <v>0</v>
      </c>
      <c r="R493">
        <v>0</v>
      </c>
      <c r="S493">
        <v>0</v>
      </c>
      <c r="T493">
        <v>800</v>
      </c>
      <c r="U493">
        <v>100</v>
      </c>
      <c r="V493">
        <v>300</v>
      </c>
      <c r="W493">
        <v>33</v>
      </c>
      <c r="X493">
        <v>0</v>
      </c>
      <c r="Y493">
        <v>0</v>
      </c>
      <c r="Z493">
        <v>0</v>
      </c>
      <c r="AA493">
        <v>0</v>
      </c>
      <c r="AB493">
        <v>60</v>
      </c>
      <c r="AC493">
        <v>72</v>
      </c>
      <c r="AD493">
        <v>0</v>
      </c>
      <c r="AE493">
        <v>0</v>
      </c>
      <c r="AF493">
        <v>4669.8999999999996</v>
      </c>
      <c r="AG493">
        <v>447.02</v>
      </c>
      <c r="AH493">
        <v>16.760000000000002</v>
      </c>
      <c r="AI493">
        <v>111.75</v>
      </c>
      <c r="AJ493">
        <v>335</v>
      </c>
      <c r="AK493">
        <v>0</v>
      </c>
      <c r="AL493">
        <v>0</v>
      </c>
      <c r="AM493">
        <v>0</v>
      </c>
      <c r="AN493">
        <v>0</v>
      </c>
      <c r="AO493">
        <v>2</v>
      </c>
      <c r="AP493">
        <v>9</v>
      </c>
      <c r="AQ493">
        <v>0</v>
      </c>
      <c r="AR493" s="6">
        <v>3757.37</v>
      </c>
      <c r="AS493">
        <v>4597.8999999999996</v>
      </c>
      <c r="AT493">
        <v>0</v>
      </c>
      <c r="AU493">
        <v>61892.19</v>
      </c>
      <c r="AV493">
        <v>55000</v>
      </c>
      <c r="AW493">
        <v>0</v>
      </c>
      <c r="AX493">
        <v>0</v>
      </c>
      <c r="AY493" s="6">
        <v>0</v>
      </c>
      <c r="AZ493">
        <v>0</v>
      </c>
      <c r="BA493">
        <v>0</v>
      </c>
      <c r="BB493" s="6">
        <v>10557.84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f t="shared" si="21"/>
        <v>0</v>
      </c>
      <c r="BJ493">
        <f t="shared" si="22"/>
        <v>4597.8999999999996</v>
      </c>
      <c r="BK493">
        <f>_xlfn.IFNA(VLOOKUP(A:A,'11月奖金'!A:Q,17,0),0)</f>
        <v>1697.96</v>
      </c>
      <c r="BL493">
        <f t="shared" si="23"/>
        <v>6295.86</v>
      </c>
    </row>
    <row r="494" spans="1:64" x14ac:dyDescent="0.2">
      <c r="A494">
        <v>9000711</v>
      </c>
      <c r="B494" t="s">
        <v>1493</v>
      </c>
      <c r="C494" t="s">
        <v>1494</v>
      </c>
      <c r="D494" t="s">
        <v>1495</v>
      </c>
      <c r="E494" t="s">
        <v>109</v>
      </c>
      <c r="F494" t="s">
        <v>160</v>
      </c>
      <c r="G494">
        <v>0</v>
      </c>
      <c r="H494">
        <v>0</v>
      </c>
      <c r="I494">
        <v>5.9</v>
      </c>
      <c r="J494">
        <v>0</v>
      </c>
      <c r="K494">
        <v>2124</v>
      </c>
      <c r="L494">
        <v>878.9</v>
      </c>
      <c r="M494">
        <v>49</v>
      </c>
      <c r="N494">
        <v>48</v>
      </c>
      <c r="O494">
        <v>0</v>
      </c>
      <c r="P494">
        <v>144</v>
      </c>
      <c r="Q494">
        <v>0</v>
      </c>
      <c r="R494">
        <v>0</v>
      </c>
      <c r="S494">
        <v>0</v>
      </c>
      <c r="T494">
        <v>800</v>
      </c>
      <c r="U494">
        <v>100</v>
      </c>
      <c r="V494">
        <v>300</v>
      </c>
      <c r="W494">
        <v>33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4476.8999999999996</v>
      </c>
      <c r="AG494">
        <v>458.3</v>
      </c>
      <c r="AH494">
        <v>17.190000000000001</v>
      </c>
      <c r="AI494">
        <v>114.57</v>
      </c>
      <c r="AJ494">
        <v>344</v>
      </c>
      <c r="AK494">
        <v>0</v>
      </c>
      <c r="AL494">
        <v>0</v>
      </c>
      <c r="AM494">
        <v>0</v>
      </c>
      <c r="AN494">
        <v>0</v>
      </c>
      <c r="AO494">
        <v>2</v>
      </c>
      <c r="AP494">
        <v>9</v>
      </c>
      <c r="AQ494">
        <v>0</v>
      </c>
      <c r="AR494" s="6">
        <v>3540.84</v>
      </c>
      <c r="AS494">
        <v>4404.8999999999996</v>
      </c>
      <c r="AT494">
        <v>0</v>
      </c>
      <c r="AU494">
        <v>59624.18</v>
      </c>
      <c r="AV494">
        <v>55000</v>
      </c>
      <c r="AW494">
        <v>11000</v>
      </c>
      <c r="AX494">
        <v>22000</v>
      </c>
      <c r="AY494" s="6">
        <v>0</v>
      </c>
      <c r="AZ494">
        <v>0</v>
      </c>
      <c r="BA494">
        <v>12100</v>
      </c>
      <c r="BB494" s="6">
        <v>11094.13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f t="shared" si="21"/>
        <v>0</v>
      </c>
      <c r="BJ494">
        <f t="shared" si="22"/>
        <v>4404.8999999999996</v>
      </c>
      <c r="BK494">
        <f>_xlfn.IFNA(VLOOKUP(A:A,'11月奖金'!A:Q,17,0),0)</f>
        <v>1697.96</v>
      </c>
      <c r="BL494">
        <f t="shared" si="23"/>
        <v>6102.86</v>
      </c>
    </row>
    <row r="495" spans="1:64" x14ac:dyDescent="0.2">
      <c r="A495">
        <v>9000712</v>
      </c>
      <c r="B495" t="s">
        <v>1496</v>
      </c>
      <c r="C495" t="s">
        <v>1497</v>
      </c>
      <c r="D495" t="s">
        <v>1498</v>
      </c>
      <c r="E495" t="s">
        <v>109</v>
      </c>
      <c r="F495" t="s">
        <v>160</v>
      </c>
      <c r="G495">
        <v>0</v>
      </c>
      <c r="H495">
        <v>0</v>
      </c>
      <c r="I495">
        <v>6.9</v>
      </c>
      <c r="J495">
        <v>0</v>
      </c>
      <c r="K495">
        <v>2484</v>
      </c>
      <c r="L495">
        <v>1027.8599999999999</v>
      </c>
      <c r="M495">
        <v>0</v>
      </c>
      <c r="N495">
        <v>0</v>
      </c>
      <c r="O495">
        <v>0</v>
      </c>
      <c r="P495">
        <v>504</v>
      </c>
      <c r="Q495">
        <v>0</v>
      </c>
      <c r="R495">
        <v>0</v>
      </c>
      <c r="S495">
        <v>0</v>
      </c>
      <c r="T495">
        <v>800</v>
      </c>
      <c r="U495">
        <v>100</v>
      </c>
      <c r="V495">
        <v>300</v>
      </c>
      <c r="W495">
        <v>33</v>
      </c>
      <c r="X495">
        <v>0</v>
      </c>
      <c r="Y495">
        <v>0</v>
      </c>
      <c r="Z495">
        <v>0</v>
      </c>
      <c r="AA495">
        <v>0</v>
      </c>
      <c r="AB495">
        <v>60</v>
      </c>
      <c r="AC495">
        <v>72</v>
      </c>
      <c r="AD495">
        <v>0</v>
      </c>
      <c r="AE495">
        <v>0</v>
      </c>
      <c r="AF495">
        <v>5380.86</v>
      </c>
      <c r="AG495">
        <v>520.48</v>
      </c>
      <c r="AH495">
        <v>19.52</v>
      </c>
      <c r="AI495">
        <v>130.12</v>
      </c>
      <c r="AJ495">
        <v>390</v>
      </c>
      <c r="AK495">
        <v>0</v>
      </c>
      <c r="AL495">
        <v>0</v>
      </c>
      <c r="AM495">
        <v>0</v>
      </c>
      <c r="AN495">
        <v>0</v>
      </c>
      <c r="AO495">
        <v>2</v>
      </c>
      <c r="AP495">
        <v>9</v>
      </c>
      <c r="AQ495">
        <v>0</v>
      </c>
      <c r="AR495" s="6">
        <v>4318.74</v>
      </c>
      <c r="AS495">
        <v>5308.86</v>
      </c>
      <c r="AT495">
        <v>0</v>
      </c>
      <c r="AU495">
        <v>68447.33</v>
      </c>
      <c r="AV495">
        <v>55000</v>
      </c>
      <c r="AW495">
        <v>11000</v>
      </c>
      <c r="AX495">
        <v>0</v>
      </c>
      <c r="AY495" s="6">
        <v>0</v>
      </c>
      <c r="AZ495">
        <v>5500</v>
      </c>
      <c r="BA495">
        <v>0</v>
      </c>
      <c r="BB495" s="6">
        <v>13621.56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f t="shared" si="21"/>
        <v>0</v>
      </c>
      <c r="BJ495">
        <f t="shared" si="22"/>
        <v>5308.86</v>
      </c>
      <c r="BK495">
        <f>_xlfn.IFNA(VLOOKUP(A:A,'11月奖金'!A:Q,17,0),0)</f>
        <v>1697.96</v>
      </c>
      <c r="BL495">
        <f t="shared" si="23"/>
        <v>7006.82</v>
      </c>
    </row>
    <row r="496" spans="1:64" x14ac:dyDescent="0.2">
      <c r="A496">
        <v>9000713</v>
      </c>
      <c r="B496" t="s">
        <v>1499</v>
      </c>
      <c r="C496" t="s">
        <v>2390</v>
      </c>
      <c r="D496" t="s">
        <v>1500</v>
      </c>
      <c r="E496" t="s">
        <v>109</v>
      </c>
      <c r="F496" t="s">
        <v>160</v>
      </c>
      <c r="G496">
        <v>0</v>
      </c>
      <c r="H496">
        <v>0</v>
      </c>
      <c r="I496">
        <v>5.3</v>
      </c>
      <c r="J496">
        <v>0</v>
      </c>
      <c r="K496">
        <v>1908</v>
      </c>
      <c r="L496">
        <v>789.52</v>
      </c>
      <c r="M496">
        <v>197</v>
      </c>
      <c r="N496">
        <v>112</v>
      </c>
      <c r="O496">
        <v>0</v>
      </c>
      <c r="P496">
        <v>72</v>
      </c>
      <c r="Q496">
        <v>0</v>
      </c>
      <c r="R496">
        <v>0</v>
      </c>
      <c r="S496">
        <v>0</v>
      </c>
      <c r="T496">
        <v>800</v>
      </c>
      <c r="U496">
        <v>100</v>
      </c>
      <c r="V496">
        <v>300</v>
      </c>
      <c r="W496">
        <v>33</v>
      </c>
      <c r="X496">
        <v>0</v>
      </c>
      <c r="Y496">
        <v>0</v>
      </c>
      <c r="Z496">
        <v>0</v>
      </c>
      <c r="AA496">
        <v>0</v>
      </c>
      <c r="AB496">
        <v>40</v>
      </c>
      <c r="AC496">
        <v>48</v>
      </c>
      <c r="AD496">
        <v>0</v>
      </c>
      <c r="AE496">
        <v>0</v>
      </c>
      <c r="AF496">
        <v>4399.5200000000004</v>
      </c>
      <c r="AG496">
        <v>455.87</v>
      </c>
      <c r="AH496">
        <v>17.09</v>
      </c>
      <c r="AI496">
        <v>113.97</v>
      </c>
      <c r="AJ496">
        <v>342</v>
      </c>
      <c r="AK496">
        <v>0</v>
      </c>
      <c r="AL496">
        <v>0</v>
      </c>
      <c r="AM496">
        <v>0</v>
      </c>
      <c r="AN496">
        <v>0</v>
      </c>
      <c r="AO496">
        <v>2</v>
      </c>
      <c r="AP496">
        <v>9</v>
      </c>
      <c r="AQ496">
        <v>0</v>
      </c>
      <c r="AR496" s="6">
        <v>3468.59</v>
      </c>
      <c r="AS496">
        <v>4327.5200000000004</v>
      </c>
      <c r="AT496">
        <v>0</v>
      </c>
      <c r="AU496">
        <v>57914.680000000008</v>
      </c>
      <c r="AV496">
        <v>55000</v>
      </c>
      <c r="AW496">
        <v>0</v>
      </c>
      <c r="AX496">
        <v>11000</v>
      </c>
      <c r="AY496" s="6">
        <v>0</v>
      </c>
      <c r="AZ496">
        <v>0</v>
      </c>
      <c r="BA496">
        <v>0</v>
      </c>
      <c r="BB496" s="6">
        <v>9776.58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f t="shared" si="21"/>
        <v>0</v>
      </c>
      <c r="BJ496">
        <f t="shared" si="22"/>
        <v>4327.5200000000004</v>
      </c>
      <c r="BK496">
        <f>_xlfn.IFNA(VLOOKUP(A:A,'11月奖金'!A:Q,17,0),0)</f>
        <v>1697.96</v>
      </c>
      <c r="BL496">
        <f t="shared" si="23"/>
        <v>6025.4800000000005</v>
      </c>
    </row>
    <row r="497" spans="1:64" x14ac:dyDescent="0.2">
      <c r="A497">
        <v>9000714</v>
      </c>
      <c r="B497" t="s">
        <v>1501</v>
      </c>
      <c r="C497" t="s">
        <v>1502</v>
      </c>
      <c r="D497" t="s">
        <v>1503</v>
      </c>
      <c r="E497" t="s">
        <v>109</v>
      </c>
      <c r="F497" t="s">
        <v>160</v>
      </c>
      <c r="G497">
        <v>0</v>
      </c>
      <c r="H497">
        <v>0</v>
      </c>
      <c r="I497">
        <v>4.7</v>
      </c>
      <c r="J497">
        <v>0</v>
      </c>
      <c r="K497">
        <v>1692</v>
      </c>
      <c r="L497">
        <v>700.14</v>
      </c>
      <c r="M497">
        <v>0</v>
      </c>
      <c r="N497">
        <v>24</v>
      </c>
      <c r="O497">
        <v>0</v>
      </c>
      <c r="P497">
        <v>144</v>
      </c>
      <c r="Q497">
        <v>0</v>
      </c>
      <c r="R497">
        <v>0</v>
      </c>
      <c r="S497">
        <v>0</v>
      </c>
      <c r="T497">
        <v>800</v>
      </c>
      <c r="U497">
        <v>100</v>
      </c>
      <c r="V497">
        <v>300</v>
      </c>
      <c r="W497">
        <v>33</v>
      </c>
      <c r="X497">
        <v>0</v>
      </c>
      <c r="Y497">
        <v>0</v>
      </c>
      <c r="Z497">
        <v>0</v>
      </c>
      <c r="AA497">
        <v>0</v>
      </c>
      <c r="AB497">
        <v>30</v>
      </c>
      <c r="AC497">
        <v>36</v>
      </c>
      <c r="AD497">
        <v>0</v>
      </c>
      <c r="AE497">
        <v>0</v>
      </c>
      <c r="AF497">
        <v>3859.14</v>
      </c>
      <c r="AG497">
        <v>420.11</v>
      </c>
      <c r="AH497">
        <v>15.75</v>
      </c>
      <c r="AI497">
        <v>105.03</v>
      </c>
      <c r="AJ497">
        <v>315</v>
      </c>
      <c r="AK497">
        <v>0</v>
      </c>
      <c r="AL497">
        <v>0</v>
      </c>
      <c r="AM497">
        <v>0</v>
      </c>
      <c r="AN497">
        <v>0</v>
      </c>
      <c r="AO497">
        <v>2</v>
      </c>
      <c r="AP497">
        <v>9</v>
      </c>
      <c r="AQ497">
        <v>0</v>
      </c>
      <c r="AR497" s="6">
        <v>3001.25</v>
      </c>
      <c r="AS497">
        <v>3787.14</v>
      </c>
      <c r="AT497">
        <v>0</v>
      </c>
      <c r="AU497">
        <v>54332.5</v>
      </c>
      <c r="AV497">
        <v>55000</v>
      </c>
      <c r="AW497">
        <v>11000</v>
      </c>
      <c r="AX497">
        <v>22000</v>
      </c>
      <c r="AY497" s="6">
        <v>0</v>
      </c>
      <c r="AZ497">
        <v>11000</v>
      </c>
      <c r="BA497">
        <v>0</v>
      </c>
      <c r="BB497" s="6">
        <v>11004.45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f t="shared" si="21"/>
        <v>0</v>
      </c>
      <c r="BJ497">
        <f t="shared" si="22"/>
        <v>3787.14</v>
      </c>
      <c r="BK497">
        <f>_xlfn.IFNA(VLOOKUP(A:A,'11月奖金'!A:Q,17,0),0)</f>
        <v>1697.96</v>
      </c>
      <c r="BL497">
        <f t="shared" si="23"/>
        <v>5485.1</v>
      </c>
    </row>
    <row r="498" spans="1:64" x14ac:dyDescent="0.2">
      <c r="A498">
        <v>9000715</v>
      </c>
      <c r="B498" t="s">
        <v>1504</v>
      </c>
      <c r="C498" t="s">
        <v>1505</v>
      </c>
      <c r="D498" t="s">
        <v>1506</v>
      </c>
      <c r="E498" t="s">
        <v>109</v>
      </c>
      <c r="F498" t="s">
        <v>160</v>
      </c>
      <c r="G498">
        <v>0</v>
      </c>
      <c r="H498">
        <v>0</v>
      </c>
      <c r="I498">
        <v>5.5</v>
      </c>
      <c r="J498">
        <v>0</v>
      </c>
      <c r="K498">
        <v>1980</v>
      </c>
      <c r="L498">
        <v>819.31</v>
      </c>
      <c r="M498">
        <v>266</v>
      </c>
      <c r="N498">
        <v>128</v>
      </c>
      <c r="O498">
        <v>0</v>
      </c>
      <c r="P498">
        <v>72</v>
      </c>
      <c r="Q498">
        <v>0</v>
      </c>
      <c r="R498">
        <v>0</v>
      </c>
      <c r="S498">
        <v>4.1399999999999997</v>
      </c>
      <c r="T498">
        <v>800</v>
      </c>
      <c r="U498">
        <v>100</v>
      </c>
      <c r="V498">
        <v>300</v>
      </c>
      <c r="W498">
        <v>33</v>
      </c>
      <c r="X498">
        <v>0</v>
      </c>
      <c r="Y498">
        <v>0</v>
      </c>
      <c r="Z498">
        <v>0</v>
      </c>
      <c r="AA498">
        <v>0</v>
      </c>
      <c r="AB498">
        <v>100</v>
      </c>
      <c r="AC498">
        <v>120</v>
      </c>
      <c r="AD498">
        <v>0</v>
      </c>
      <c r="AE498">
        <v>0</v>
      </c>
      <c r="AF498">
        <v>4722.45</v>
      </c>
      <c r="AG498">
        <v>476.6</v>
      </c>
      <c r="AH498">
        <v>17.87</v>
      </c>
      <c r="AI498">
        <v>119.15</v>
      </c>
      <c r="AJ498">
        <v>357</v>
      </c>
      <c r="AK498">
        <v>0</v>
      </c>
      <c r="AL498">
        <v>0</v>
      </c>
      <c r="AM498">
        <v>0</v>
      </c>
      <c r="AN498">
        <v>0</v>
      </c>
      <c r="AO498">
        <v>2</v>
      </c>
      <c r="AP498">
        <v>9</v>
      </c>
      <c r="AQ498">
        <v>0</v>
      </c>
      <c r="AR498" s="6">
        <v>3749.83</v>
      </c>
      <c r="AS498">
        <v>4650.45</v>
      </c>
      <c r="AT498">
        <v>0</v>
      </c>
      <c r="AU498">
        <v>61694.45</v>
      </c>
      <c r="AV498">
        <v>55000</v>
      </c>
      <c r="AW498">
        <v>0</v>
      </c>
      <c r="AX498">
        <v>0</v>
      </c>
      <c r="AY498" s="6">
        <v>0</v>
      </c>
      <c r="AZ498">
        <v>0</v>
      </c>
      <c r="BA498">
        <v>0</v>
      </c>
      <c r="BB498" s="6">
        <v>10475.48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f t="shared" si="21"/>
        <v>0</v>
      </c>
      <c r="BJ498">
        <f t="shared" si="22"/>
        <v>4650.45</v>
      </c>
      <c r="BK498">
        <f>_xlfn.IFNA(VLOOKUP(A:A,'11月奖金'!A:Q,17,0),0)</f>
        <v>1697.96</v>
      </c>
      <c r="BL498">
        <f t="shared" si="23"/>
        <v>6348.41</v>
      </c>
    </row>
    <row r="499" spans="1:64" x14ac:dyDescent="0.2">
      <c r="A499">
        <v>9000716</v>
      </c>
      <c r="B499" t="s">
        <v>1507</v>
      </c>
      <c r="C499" t="s">
        <v>1508</v>
      </c>
      <c r="D499" t="s">
        <v>1509</v>
      </c>
      <c r="E499" t="s">
        <v>109</v>
      </c>
      <c r="F499" t="s">
        <v>160</v>
      </c>
      <c r="G499">
        <v>0</v>
      </c>
      <c r="H499">
        <v>0</v>
      </c>
      <c r="I499">
        <v>4.5</v>
      </c>
      <c r="J499">
        <v>0</v>
      </c>
      <c r="K499">
        <v>1620</v>
      </c>
      <c r="L499">
        <v>670.34</v>
      </c>
      <c r="M499">
        <v>165</v>
      </c>
      <c r="N499">
        <v>176</v>
      </c>
      <c r="O499">
        <v>0</v>
      </c>
      <c r="P499">
        <v>72</v>
      </c>
      <c r="Q499">
        <v>0</v>
      </c>
      <c r="R499">
        <v>0</v>
      </c>
      <c r="S499">
        <v>0</v>
      </c>
      <c r="T499">
        <v>800</v>
      </c>
      <c r="U499">
        <v>100</v>
      </c>
      <c r="V499">
        <v>300</v>
      </c>
      <c r="W499">
        <v>33</v>
      </c>
      <c r="X499">
        <v>0</v>
      </c>
      <c r="Y499">
        <v>0</v>
      </c>
      <c r="Z499">
        <v>0</v>
      </c>
      <c r="AA499">
        <v>0</v>
      </c>
      <c r="AB499">
        <v>30</v>
      </c>
      <c r="AC499">
        <v>36</v>
      </c>
      <c r="AD499">
        <v>0</v>
      </c>
      <c r="AE499">
        <v>0</v>
      </c>
      <c r="AF499">
        <v>4002.34</v>
      </c>
      <c r="AG499">
        <v>433.95</v>
      </c>
      <c r="AH499">
        <v>16.27</v>
      </c>
      <c r="AI499">
        <v>108.49</v>
      </c>
      <c r="AJ499">
        <v>325</v>
      </c>
      <c r="AK499">
        <v>0</v>
      </c>
      <c r="AL499">
        <v>0</v>
      </c>
      <c r="AM499">
        <v>0</v>
      </c>
      <c r="AN499">
        <v>0</v>
      </c>
      <c r="AO499">
        <v>2</v>
      </c>
      <c r="AP499">
        <v>9</v>
      </c>
      <c r="AQ499">
        <v>0</v>
      </c>
      <c r="AR499" s="6">
        <v>3116.63</v>
      </c>
      <c r="AS499">
        <v>3930.34</v>
      </c>
      <c r="AT499">
        <v>0</v>
      </c>
      <c r="AU499">
        <v>56162.3</v>
      </c>
      <c r="AV499">
        <v>55000</v>
      </c>
      <c r="AW499">
        <v>11000</v>
      </c>
      <c r="AX499">
        <v>22000</v>
      </c>
      <c r="AY499" s="6">
        <v>0</v>
      </c>
      <c r="AZ499">
        <v>0</v>
      </c>
      <c r="BA499">
        <v>0</v>
      </c>
      <c r="BB499" s="6">
        <v>11379.06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f t="shared" si="21"/>
        <v>0</v>
      </c>
      <c r="BJ499">
        <f t="shared" si="22"/>
        <v>3930.34</v>
      </c>
      <c r="BK499">
        <f>_xlfn.IFNA(VLOOKUP(A:A,'11月奖金'!A:Q,17,0),0)</f>
        <v>1697.96</v>
      </c>
      <c r="BL499">
        <f t="shared" si="23"/>
        <v>5628.3</v>
      </c>
    </row>
    <row r="500" spans="1:64" x14ac:dyDescent="0.2">
      <c r="A500">
        <v>9000717</v>
      </c>
      <c r="B500" t="s">
        <v>1510</v>
      </c>
      <c r="C500" t="s">
        <v>1511</v>
      </c>
      <c r="D500" t="s">
        <v>1512</v>
      </c>
      <c r="E500" t="s">
        <v>109</v>
      </c>
      <c r="F500" t="s">
        <v>105</v>
      </c>
      <c r="G500">
        <v>0</v>
      </c>
      <c r="H500">
        <v>0</v>
      </c>
      <c r="I500">
        <v>6.3</v>
      </c>
      <c r="J500">
        <v>0</v>
      </c>
      <c r="K500">
        <v>2268</v>
      </c>
      <c r="L500">
        <v>938.48</v>
      </c>
      <c r="M500">
        <v>134</v>
      </c>
      <c r="N500">
        <v>96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800</v>
      </c>
      <c r="U500">
        <v>100</v>
      </c>
      <c r="V500">
        <v>300</v>
      </c>
      <c r="W500">
        <v>33</v>
      </c>
      <c r="X500">
        <v>0</v>
      </c>
      <c r="Y500">
        <v>0</v>
      </c>
      <c r="Z500">
        <v>0</v>
      </c>
      <c r="AA500">
        <v>0</v>
      </c>
      <c r="AB500">
        <v>60</v>
      </c>
      <c r="AC500">
        <v>72</v>
      </c>
      <c r="AD500">
        <v>0</v>
      </c>
      <c r="AE500">
        <v>0</v>
      </c>
      <c r="AF500">
        <v>4801.4799999999996</v>
      </c>
      <c r="AG500">
        <v>773.32</v>
      </c>
      <c r="AH500">
        <v>29</v>
      </c>
      <c r="AI500">
        <v>193.33</v>
      </c>
      <c r="AJ500">
        <v>580</v>
      </c>
      <c r="AK500">
        <v>0</v>
      </c>
      <c r="AL500">
        <v>0</v>
      </c>
      <c r="AM500">
        <v>0</v>
      </c>
      <c r="AN500">
        <v>0</v>
      </c>
      <c r="AO500">
        <v>2</v>
      </c>
      <c r="AP500">
        <v>9</v>
      </c>
      <c r="AQ500">
        <v>0</v>
      </c>
      <c r="AR500" s="6">
        <v>3223.83</v>
      </c>
      <c r="AS500">
        <v>4729.4799999999996</v>
      </c>
      <c r="AT500">
        <v>0</v>
      </c>
      <c r="AU500">
        <v>95097.45</v>
      </c>
      <c r="AV500">
        <v>55000</v>
      </c>
      <c r="AW500">
        <v>11000</v>
      </c>
      <c r="AX500">
        <v>22000</v>
      </c>
      <c r="AY500" s="6">
        <v>0</v>
      </c>
      <c r="AZ500">
        <v>0</v>
      </c>
      <c r="BA500">
        <v>0</v>
      </c>
      <c r="BB500" s="6">
        <v>15095.79</v>
      </c>
      <c r="BC500">
        <v>0</v>
      </c>
      <c r="BD500">
        <v>0</v>
      </c>
      <c r="BE500">
        <v>0</v>
      </c>
      <c r="BF500">
        <v>0</v>
      </c>
      <c r="BG500">
        <v>146.58000000000001</v>
      </c>
      <c r="BH500">
        <v>0</v>
      </c>
      <c r="BI500">
        <f t="shared" si="21"/>
        <v>146.58000000000001</v>
      </c>
      <c r="BJ500">
        <f t="shared" si="22"/>
        <v>4729.4799999999996</v>
      </c>
      <c r="BK500">
        <f>_xlfn.IFNA(VLOOKUP(A:A,'11月奖金'!A:Q,17,0),0)</f>
        <v>5178.78</v>
      </c>
      <c r="BL500">
        <f t="shared" si="23"/>
        <v>9908.2599999999984</v>
      </c>
    </row>
    <row r="501" spans="1:64" x14ac:dyDescent="0.2">
      <c r="A501">
        <v>9000718</v>
      </c>
      <c r="B501" t="s">
        <v>1513</v>
      </c>
      <c r="C501" t="s">
        <v>1514</v>
      </c>
      <c r="D501" t="s">
        <v>1515</v>
      </c>
      <c r="E501" t="s">
        <v>109</v>
      </c>
      <c r="F501" t="s">
        <v>160</v>
      </c>
      <c r="G501">
        <v>0</v>
      </c>
      <c r="H501">
        <v>0</v>
      </c>
      <c r="I501">
        <v>6.9</v>
      </c>
      <c r="J501">
        <v>0</v>
      </c>
      <c r="K501">
        <v>2484</v>
      </c>
      <c r="L501">
        <v>1027.8599999999999</v>
      </c>
      <c r="M501">
        <v>181</v>
      </c>
      <c r="N501">
        <v>136</v>
      </c>
      <c r="O501">
        <v>0</v>
      </c>
      <c r="P501">
        <v>72</v>
      </c>
      <c r="Q501">
        <v>0</v>
      </c>
      <c r="R501">
        <v>0</v>
      </c>
      <c r="S501">
        <v>4.63</v>
      </c>
      <c r="T501">
        <v>800</v>
      </c>
      <c r="U501">
        <v>100</v>
      </c>
      <c r="V501">
        <v>300</v>
      </c>
      <c r="W501">
        <v>33</v>
      </c>
      <c r="X501">
        <v>0</v>
      </c>
      <c r="Y501">
        <v>0</v>
      </c>
      <c r="Z501">
        <v>0</v>
      </c>
      <c r="AA501">
        <v>0</v>
      </c>
      <c r="AB501">
        <v>100</v>
      </c>
      <c r="AC501">
        <v>120</v>
      </c>
      <c r="AD501">
        <v>0</v>
      </c>
      <c r="AE501">
        <v>0</v>
      </c>
      <c r="AF501">
        <v>5358.49</v>
      </c>
      <c r="AG501">
        <v>482.77</v>
      </c>
      <c r="AH501">
        <v>18.100000000000001</v>
      </c>
      <c r="AI501">
        <v>120.69</v>
      </c>
      <c r="AJ501">
        <v>362</v>
      </c>
      <c r="AK501">
        <v>0</v>
      </c>
      <c r="AL501">
        <v>0</v>
      </c>
      <c r="AM501">
        <v>0</v>
      </c>
      <c r="AN501">
        <v>0</v>
      </c>
      <c r="AO501">
        <v>2</v>
      </c>
      <c r="AP501">
        <v>9</v>
      </c>
      <c r="AQ501">
        <v>0</v>
      </c>
      <c r="AR501" s="6">
        <v>4372.93</v>
      </c>
      <c r="AS501">
        <v>5286.49</v>
      </c>
      <c r="AT501">
        <v>0</v>
      </c>
      <c r="AU501">
        <v>66938.94</v>
      </c>
      <c r="AV501">
        <v>55000</v>
      </c>
      <c r="AW501">
        <v>0</v>
      </c>
      <c r="AX501">
        <v>0</v>
      </c>
      <c r="AY501" s="6">
        <v>0</v>
      </c>
      <c r="AZ501">
        <v>0</v>
      </c>
      <c r="BA501">
        <v>0</v>
      </c>
      <c r="BB501" s="6">
        <v>10203.67</v>
      </c>
      <c r="BC501">
        <v>1735.27</v>
      </c>
      <c r="BD501">
        <v>52.06</v>
      </c>
      <c r="BE501">
        <v>0</v>
      </c>
      <c r="BF501">
        <v>52.06</v>
      </c>
      <c r="BG501">
        <v>75.3</v>
      </c>
      <c r="BH501">
        <v>0</v>
      </c>
      <c r="BI501">
        <f t="shared" si="21"/>
        <v>75.3</v>
      </c>
      <c r="BJ501">
        <f t="shared" si="22"/>
        <v>5286.49</v>
      </c>
      <c r="BK501">
        <f>_xlfn.IFNA(VLOOKUP(A:A,'11月奖金'!A:Q,17,0),0)</f>
        <v>1697.96</v>
      </c>
      <c r="BL501">
        <f t="shared" si="23"/>
        <v>6984.45</v>
      </c>
    </row>
    <row r="502" spans="1:64" x14ac:dyDescent="0.2">
      <c r="A502">
        <v>9000719</v>
      </c>
      <c r="B502" t="s">
        <v>1516</v>
      </c>
      <c r="C502" t="s">
        <v>1517</v>
      </c>
      <c r="D502" t="s">
        <v>1518</v>
      </c>
      <c r="E502" t="s">
        <v>426</v>
      </c>
      <c r="F502" t="s">
        <v>125</v>
      </c>
      <c r="G502">
        <v>0</v>
      </c>
      <c r="H502">
        <v>0</v>
      </c>
      <c r="I502">
        <v>5.9</v>
      </c>
      <c r="J502">
        <v>0</v>
      </c>
      <c r="K502">
        <v>2124</v>
      </c>
      <c r="L502">
        <v>0</v>
      </c>
      <c r="M502">
        <v>36</v>
      </c>
      <c r="N502">
        <v>72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800</v>
      </c>
      <c r="U502">
        <v>300</v>
      </c>
      <c r="V502">
        <v>300</v>
      </c>
      <c r="W502">
        <v>33</v>
      </c>
      <c r="X502">
        <v>0</v>
      </c>
      <c r="Y502">
        <v>0</v>
      </c>
      <c r="Z502">
        <v>0</v>
      </c>
      <c r="AA502">
        <v>0</v>
      </c>
      <c r="AB502">
        <v>30</v>
      </c>
      <c r="AC502">
        <v>36</v>
      </c>
      <c r="AD502">
        <v>0</v>
      </c>
      <c r="AE502">
        <v>0</v>
      </c>
      <c r="AF502">
        <v>3731</v>
      </c>
      <c r="AG502">
        <v>897.84</v>
      </c>
      <c r="AH502">
        <v>33.67</v>
      </c>
      <c r="AI502">
        <v>224.46</v>
      </c>
      <c r="AJ502">
        <v>673</v>
      </c>
      <c r="AK502">
        <v>0</v>
      </c>
      <c r="AL502">
        <v>0</v>
      </c>
      <c r="AM502">
        <v>0</v>
      </c>
      <c r="AN502">
        <v>0</v>
      </c>
      <c r="AO502">
        <v>2</v>
      </c>
      <c r="AP502">
        <v>9</v>
      </c>
      <c r="AQ502">
        <v>0</v>
      </c>
      <c r="AR502" s="6">
        <v>1900.03</v>
      </c>
      <c r="AS502">
        <v>3519</v>
      </c>
      <c r="AT502">
        <v>0</v>
      </c>
      <c r="AU502">
        <v>98982.67</v>
      </c>
      <c r="AV502">
        <v>55000</v>
      </c>
      <c r="AW502">
        <v>11000</v>
      </c>
      <c r="AX502">
        <v>11000</v>
      </c>
      <c r="AY502" s="6">
        <v>0</v>
      </c>
      <c r="AZ502">
        <v>0</v>
      </c>
      <c r="BA502">
        <v>0</v>
      </c>
      <c r="BB502" s="6">
        <v>18584.61</v>
      </c>
      <c r="BC502">
        <v>3398.0600000000009</v>
      </c>
      <c r="BD502">
        <v>101.94</v>
      </c>
      <c r="BE502">
        <v>0</v>
      </c>
      <c r="BF502">
        <v>101.94</v>
      </c>
      <c r="BG502">
        <v>261.24</v>
      </c>
      <c r="BH502">
        <v>0</v>
      </c>
      <c r="BI502">
        <f t="shared" si="21"/>
        <v>261.24</v>
      </c>
      <c r="BJ502">
        <f t="shared" si="22"/>
        <v>3519</v>
      </c>
      <c r="BK502">
        <f>_xlfn.IFNA(VLOOKUP(A:A,'11月奖金'!A:Q,17,0),0)</f>
        <v>6176.48</v>
      </c>
      <c r="BL502">
        <f t="shared" si="23"/>
        <v>9695.48</v>
      </c>
    </row>
    <row r="503" spans="1:64" x14ac:dyDescent="0.2">
      <c r="A503">
        <v>9000720</v>
      </c>
      <c r="B503" t="s">
        <v>1519</v>
      </c>
      <c r="C503" t="s">
        <v>1520</v>
      </c>
      <c r="D503" t="s">
        <v>1521</v>
      </c>
      <c r="E503" t="s">
        <v>4942</v>
      </c>
      <c r="F503" t="s">
        <v>105</v>
      </c>
      <c r="G503">
        <v>0</v>
      </c>
      <c r="H503">
        <v>0</v>
      </c>
      <c r="I503">
        <v>4.3</v>
      </c>
      <c r="J503">
        <v>0</v>
      </c>
      <c r="K503">
        <v>1548</v>
      </c>
      <c r="L503">
        <v>640.54999999999995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800</v>
      </c>
      <c r="U503">
        <v>100</v>
      </c>
      <c r="V503">
        <v>300</v>
      </c>
      <c r="W503">
        <v>33</v>
      </c>
      <c r="X503">
        <v>0</v>
      </c>
      <c r="Y503">
        <v>0</v>
      </c>
      <c r="Z503">
        <v>0</v>
      </c>
      <c r="AA503">
        <v>0</v>
      </c>
      <c r="AB503">
        <v>80</v>
      </c>
      <c r="AC503">
        <v>0</v>
      </c>
      <c r="AD503">
        <v>0</v>
      </c>
      <c r="AE503">
        <v>0</v>
      </c>
      <c r="AF503">
        <v>3501.55</v>
      </c>
      <c r="AG503">
        <v>483.12</v>
      </c>
      <c r="AH503">
        <v>18.12</v>
      </c>
      <c r="AI503">
        <v>120.78</v>
      </c>
      <c r="AJ503">
        <v>362</v>
      </c>
      <c r="AK503">
        <v>0</v>
      </c>
      <c r="AL503">
        <v>0</v>
      </c>
      <c r="AM503">
        <v>0</v>
      </c>
      <c r="AN503">
        <v>0</v>
      </c>
      <c r="AO503">
        <v>2</v>
      </c>
      <c r="AP503">
        <v>9</v>
      </c>
      <c r="AQ503">
        <v>0</v>
      </c>
      <c r="AR503" s="6">
        <v>2515.5300000000002</v>
      </c>
      <c r="AS503">
        <v>3429.55</v>
      </c>
      <c r="AT503">
        <v>0</v>
      </c>
      <c r="AU503">
        <v>60007.75</v>
      </c>
      <c r="AV503">
        <v>55000</v>
      </c>
      <c r="AW503">
        <v>5500</v>
      </c>
      <c r="AX503">
        <v>0</v>
      </c>
      <c r="AY503" s="6">
        <v>0</v>
      </c>
      <c r="AZ503">
        <v>0</v>
      </c>
      <c r="BA503">
        <v>0</v>
      </c>
      <c r="BB503" s="6">
        <v>9034.590000000002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f t="shared" si="21"/>
        <v>0</v>
      </c>
      <c r="BJ503">
        <f t="shared" si="22"/>
        <v>3429.55</v>
      </c>
      <c r="BK503">
        <f>_xlfn.IFNA(VLOOKUP(A:A,'11月奖金'!A:Q,17,0),0)</f>
        <v>2802.48</v>
      </c>
      <c r="BL503">
        <f t="shared" si="23"/>
        <v>6232.0300000000007</v>
      </c>
    </row>
    <row r="504" spans="1:64" x14ac:dyDescent="0.2">
      <c r="A504">
        <v>9000721</v>
      </c>
      <c r="B504" t="s">
        <v>1522</v>
      </c>
      <c r="C504" t="s">
        <v>1523</v>
      </c>
      <c r="D504" t="s">
        <v>1524</v>
      </c>
      <c r="E504" t="s">
        <v>927</v>
      </c>
      <c r="F504" t="s">
        <v>29</v>
      </c>
      <c r="G504">
        <v>0</v>
      </c>
      <c r="H504">
        <v>0</v>
      </c>
      <c r="I504">
        <v>0</v>
      </c>
      <c r="J504">
        <v>5667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300</v>
      </c>
      <c r="W504">
        <v>33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6000</v>
      </c>
      <c r="AG504">
        <v>1134.48</v>
      </c>
      <c r="AH504">
        <v>42.54</v>
      </c>
      <c r="AI504">
        <v>706.77</v>
      </c>
      <c r="AJ504">
        <v>1078</v>
      </c>
      <c r="AK504">
        <v>0</v>
      </c>
      <c r="AL504">
        <v>0</v>
      </c>
      <c r="AM504">
        <v>0</v>
      </c>
      <c r="AN504">
        <v>0</v>
      </c>
      <c r="AO504">
        <v>2</v>
      </c>
      <c r="AP504">
        <v>9</v>
      </c>
      <c r="AQ504">
        <v>353.61999999999989</v>
      </c>
      <c r="AR504" s="6">
        <v>2682.59</v>
      </c>
      <c r="AS504">
        <v>13498</v>
      </c>
      <c r="AT504">
        <v>7500</v>
      </c>
      <c r="AU504">
        <v>207703.43</v>
      </c>
      <c r="AV504">
        <v>55000</v>
      </c>
      <c r="AW504">
        <v>11000</v>
      </c>
      <c r="AX504">
        <v>11000</v>
      </c>
      <c r="AY504" s="6">
        <v>0</v>
      </c>
      <c r="AZ504">
        <v>0</v>
      </c>
      <c r="BA504">
        <v>0</v>
      </c>
      <c r="BB504" s="6">
        <v>30764.45</v>
      </c>
      <c r="BC504">
        <v>99938.98</v>
      </c>
      <c r="BD504">
        <v>7473.9</v>
      </c>
      <c r="BE504">
        <v>0</v>
      </c>
      <c r="BF504">
        <v>7473.9</v>
      </c>
      <c r="BG504">
        <v>7120.28</v>
      </c>
      <c r="BH504">
        <v>353.61999999999989</v>
      </c>
      <c r="BI504">
        <f t="shared" si="21"/>
        <v>7473.9</v>
      </c>
      <c r="BJ504">
        <f t="shared" si="22"/>
        <v>13498</v>
      </c>
      <c r="BK504">
        <f>_xlfn.IFNA(VLOOKUP(A:A,'11月奖金'!A:Q,17,0),0)</f>
        <v>11157.57</v>
      </c>
      <c r="BL504">
        <f t="shared" si="23"/>
        <v>24655.57</v>
      </c>
    </row>
    <row r="505" spans="1:64" x14ac:dyDescent="0.2">
      <c r="A505">
        <v>9000722</v>
      </c>
      <c r="B505" t="s">
        <v>1525</v>
      </c>
      <c r="C505" t="s">
        <v>1526</v>
      </c>
      <c r="D505" t="s">
        <v>1527</v>
      </c>
      <c r="E505" t="s">
        <v>927</v>
      </c>
      <c r="F505" t="s">
        <v>29</v>
      </c>
      <c r="G505">
        <v>0</v>
      </c>
      <c r="H505">
        <v>0</v>
      </c>
      <c r="I505">
        <v>0</v>
      </c>
      <c r="J505">
        <v>4534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800</v>
      </c>
      <c r="V505">
        <v>300</v>
      </c>
      <c r="W505">
        <v>33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5667</v>
      </c>
      <c r="AG505">
        <v>1134.48</v>
      </c>
      <c r="AH505">
        <v>42.54</v>
      </c>
      <c r="AI505">
        <v>557.54999999999995</v>
      </c>
      <c r="AJ505">
        <v>1078</v>
      </c>
      <c r="AK505">
        <v>0</v>
      </c>
      <c r="AL505">
        <v>0</v>
      </c>
      <c r="AM505">
        <v>0</v>
      </c>
      <c r="AN505">
        <v>0</v>
      </c>
      <c r="AO505">
        <v>2</v>
      </c>
      <c r="AP505">
        <v>9</v>
      </c>
      <c r="AQ505">
        <v>374.23999999999978</v>
      </c>
      <c r="AR505" s="6">
        <v>2478.19</v>
      </c>
      <c r="AS505">
        <v>11555</v>
      </c>
      <c r="AT505">
        <v>6450</v>
      </c>
      <c r="AU505">
        <v>170617.01</v>
      </c>
      <c r="AV505">
        <v>55000</v>
      </c>
      <c r="AW505">
        <v>0</v>
      </c>
      <c r="AX505">
        <v>0</v>
      </c>
      <c r="AY505" s="6">
        <v>0</v>
      </c>
      <c r="AZ505">
        <v>0</v>
      </c>
      <c r="BA505">
        <v>0</v>
      </c>
      <c r="BB505" s="6">
        <v>30167.57</v>
      </c>
      <c r="BC505">
        <v>85449.44</v>
      </c>
      <c r="BD505">
        <v>6024.94</v>
      </c>
      <c r="BE505">
        <v>0</v>
      </c>
      <c r="BF505">
        <v>6024.94</v>
      </c>
      <c r="BG505">
        <v>5650.7</v>
      </c>
      <c r="BH505">
        <v>374.23999999999978</v>
      </c>
      <c r="BI505">
        <f t="shared" si="21"/>
        <v>6024.94</v>
      </c>
      <c r="BJ505">
        <f t="shared" si="22"/>
        <v>11555</v>
      </c>
      <c r="BK505">
        <f>_xlfn.IFNA(VLOOKUP(A:A,'11月奖金'!A:Q,17,0),0)</f>
        <v>9066</v>
      </c>
      <c r="BL505">
        <f t="shared" si="23"/>
        <v>20621</v>
      </c>
    </row>
    <row r="506" spans="1:64" x14ac:dyDescent="0.2">
      <c r="A506">
        <v>9000723</v>
      </c>
      <c r="B506" t="s">
        <v>1528</v>
      </c>
      <c r="C506" t="s">
        <v>1529</v>
      </c>
      <c r="D506" t="s">
        <v>1530</v>
      </c>
      <c r="E506" t="s">
        <v>927</v>
      </c>
      <c r="F506" t="s">
        <v>125</v>
      </c>
      <c r="G506">
        <v>0</v>
      </c>
      <c r="H506">
        <v>0</v>
      </c>
      <c r="I506">
        <v>7.3</v>
      </c>
      <c r="J506">
        <v>0</v>
      </c>
      <c r="K506">
        <v>2628</v>
      </c>
      <c r="L506">
        <v>0</v>
      </c>
      <c r="M506">
        <v>49</v>
      </c>
      <c r="N506">
        <v>48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800</v>
      </c>
      <c r="U506">
        <v>300</v>
      </c>
      <c r="V506">
        <v>300</v>
      </c>
      <c r="W506">
        <v>33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4158</v>
      </c>
      <c r="AG506">
        <v>1031.83</v>
      </c>
      <c r="AH506">
        <v>38.69</v>
      </c>
      <c r="AI506">
        <v>257.95999999999998</v>
      </c>
      <c r="AJ506">
        <v>774</v>
      </c>
      <c r="AK506">
        <v>0</v>
      </c>
      <c r="AL506">
        <v>0</v>
      </c>
      <c r="AM506">
        <v>0</v>
      </c>
      <c r="AN506">
        <v>0</v>
      </c>
      <c r="AO506">
        <v>2</v>
      </c>
      <c r="AP506">
        <v>9</v>
      </c>
      <c r="AQ506">
        <v>0</v>
      </c>
      <c r="AR506" s="6">
        <v>2053.52</v>
      </c>
      <c r="AS506">
        <v>3946</v>
      </c>
      <c r="AT506">
        <v>0</v>
      </c>
      <c r="AU506">
        <v>120358.05</v>
      </c>
      <c r="AV506">
        <v>55000</v>
      </c>
      <c r="AW506">
        <v>11000</v>
      </c>
      <c r="AX506">
        <v>11000</v>
      </c>
      <c r="AY506" s="6">
        <v>0</v>
      </c>
      <c r="AZ506">
        <v>0</v>
      </c>
      <c r="BA506">
        <v>0</v>
      </c>
      <c r="BB506" s="6">
        <v>27023.21</v>
      </c>
      <c r="BC506">
        <v>16334.840000000009</v>
      </c>
      <c r="BD506">
        <v>490.05</v>
      </c>
      <c r="BE506">
        <v>0</v>
      </c>
      <c r="BF506">
        <v>490.05</v>
      </c>
      <c r="BG506">
        <v>644.74</v>
      </c>
      <c r="BH506">
        <v>0</v>
      </c>
      <c r="BI506">
        <f t="shared" si="21"/>
        <v>644.74</v>
      </c>
      <c r="BJ506">
        <f t="shared" si="22"/>
        <v>3946</v>
      </c>
      <c r="BK506">
        <f>_xlfn.IFNA(VLOOKUP(A:A,'11月奖金'!A:Q,17,0),0)</f>
        <v>7335</v>
      </c>
      <c r="BL506">
        <f t="shared" si="23"/>
        <v>11281</v>
      </c>
    </row>
    <row r="507" spans="1:64" x14ac:dyDescent="0.2">
      <c r="A507">
        <v>9000724</v>
      </c>
      <c r="B507" t="s">
        <v>1531</v>
      </c>
      <c r="C507" t="s">
        <v>1532</v>
      </c>
      <c r="D507" t="s">
        <v>1533</v>
      </c>
      <c r="E507" t="s">
        <v>116</v>
      </c>
      <c r="F507" t="s">
        <v>105</v>
      </c>
      <c r="G507">
        <v>0</v>
      </c>
      <c r="H507">
        <v>0</v>
      </c>
      <c r="I507">
        <v>6.9</v>
      </c>
      <c r="J507">
        <v>0</v>
      </c>
      <c r="K507">
        <v>2484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800</v>
      </c>
      <c r="U507">
        <v>100</v>
      </c>
      <c r="V507">
        <v>300</v>
      </c>
      <c r="W507">
        <v>33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3717</v>
      </c>
      <c r="AG507">
        <v>416.51</v>
      </c>
      <c r="AH507">
        <v>15.62</v>
      </c>
      <c r="AI507">
        <v>104.32</v>
      </c>
      <c r="AJ507">
        <v>312</v>
      </c>
      <c r="AK507">
        <v>0</v>
      </c>
      <c r="AL507">
        <v>0</v>
      </c>
      <c r="AM507">
        <v>0</v>
      </c>
      <c r="AN507">
        <v>0</v>
      </c>
      <c r="AO507">
        <v>2</v>
      </c>
      <c r="AP507">
        <v>9</v>
      </c>
      <c r="AQ507">
        <v>0</v>
      </c>
      <c r="AR507" s="6">
        <v>2866.55</v>
      </c>
      <c r="AS507">
        <v>3645</v>
      </c>
      <c r="AT507">
        <v>0</v>
      </c>
      <c r="AU507">
        <v>67300.95</v>
      </c>
      <c r="AV507">
        <v>55000</v>
      </c>
      <c r="AW507">
        <v>0</v>
      </c>
      <c r="AX507">
        <v>0</v>
      </c>
      <c r="AY507" s="6">
        <v>0</v>
      </c>
      <c r="AZ507">
        <v>11000</v>
      </c>
      <c r="BA507">
        <v>0</v>
      </c>
      <c r="BB507" s="6">
        <v>8031.8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f t="shared" si="21"/>
        <v>0</v>
      </c>
      <c r="BJ507">
        <f t="shared" si="22"/>
        <v>3645</v>
      </c>
      <c r="BK507">
        <f>_xlfn.IFNA(VLOOKUP(A:A,'11月奖金'!A:Q,17,0),0)</f>
        <v>2799.43</v>
      </c>
      <c r="BL507">
        <f t="shared" si="23"/>
        <v>6444.43</v>
      </c>
    </row>
    <row r="508" spans="1:64" x14ac:dyDescent="0.2">
      <c r="A508">
        <v>9000725</v>
      </c>
      <c r="B508" t="s">
        <v>1534</v>
      </c>
      <c r="C508" t="s">
        <v>1535</v>
      </c>
      <c r="D508" t="s">
        <v>1536</v>
      </c>
      <c r="E508" t="s">
        <v>75</v>
      </c>
      <c r="F508" t="s">
        <v>105</v>
      </c>
      <c r="G508">
        <v>0</v>
      </c>
      <c r="H508">
        <v>0</v>
      </c>
      <c r="I508">
        <v>4.0999999999999996</v>
      </c>
      <c r="J508">
        <v>0</v>
      </c>
      <c r="K508">
        <v>1476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800</v>
      </c>
      <c r="U508">
        <v>100</v>
      </c>
      <c r="V508">
        <v>300</v>
      </c>
      <c r="W508">
        <v>33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2709</v>
      </c>
      <c r="AG508">
        <v>353.39</v>
      </c>
      <c r="AH508">
        <v>13.25</v>
      </c>
      <c r="AI508">
        <v>104.32</v>
      </c>
      <c r="AJ508">
        <v>265</v>
      </c>
      <c r="AK508">
        <v>0</v>
      </c>
      <c r="AL508">
        <v>0</v>
      </c>
      <c r="AM508">
        <v>0</v>
      </c>
      <c r="AN508">
        <v>0</v>
      </c>
      <c r="AO508">
        <v>2</v>
      </c>
      <c r="AP508">
        <v>9</v>
      </c>
      <c r="AQ508">
        <v>0</v>
      </c>
      <c r="AR508" s="6">
        <v>1971.04</v>
      </c>
      <c r="AS508">
        <v>2637</v>
      </c>
      <c r="AT508">
        <v>0</v>
      </c>
      <c r="AU508">
        <v>55829.45</v>
      </c>
      <c r="AV508">
        <v>55000</v>
      </c>
      <c r="AW508">
        <v>0</v>
      </c>
      <c r="AX508">
        <v>0</v>
      </c>
      <c r="AY508" s="6">
        <v>0</v>
      </c>
      <c r="AZ508">
        <v>0</v>
      </c>
      <c r="BA508">
        <v>0</v>
      </c>
      <c r="BB508" s="6">
        <v>7534.84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f t="shared" si="21"/>
        <v>0</v>
      </c>
      <c r="BJ508">
        <f t="shared" si="22"/>
        <v>2637</v>
      </c>
      <c r="BK508">
        <f>_xlfn.IFNA(VLOOKUP(A:A,'11月奖金'!A:Q,17,0),0)</f>
        <v>2803.32</v>
      </c>
      <c r="BL508">
        <f t="shared" si="23"/>
        <v>5440.32</v>
      </c>
    </row>
    <row r="509" spans="1:64" x14ac:dyDescent="0.2">
      <c r="A509">
        <v>9000726</v>
      </c>
      <c r="B509" t="s">
        <v>1537</v>
      </c>
      <c r="C509" t="s">
        <v>1538</v>
      </c>
      <c r="D509" t="s">
        <v>1539</v>
      </c>
      <c r="E509" t="s">
        <v>54</v>
      </c>
      <c r="F509" t="s">
        <v>105</v>
      </c>
      <c r="G509">
        <v>0</v>
      </c>
      <c r="H509">
        <v>0</v>
      </c>
      <c r="I509">
        <v>4.0999999999999996</v>
      </c>
      <c r="J509">
        <v>0</v>
      </c>
      <c r="K509">
        <v>1476</v>
      </c>
      <c r="L509">
        <v>203.59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7</v>
      </c>
      <c r="S509">
        <v>0</v>
      </c>
      <c r="T509">
        <v>800</v>
      </c>
      <c r="U509">
        <v>100</v>
      </c>
      <c r="V509">
        <v>300</v>
      </c>
      <c r="W509">
        <v>33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2919.59</v>
      </c>
      <c r="AG509">
        <v>353.95</v>
      </c>
      <c r="AH509">
        <v>13.27</v>
      </c>
      <c r="AI509">
        <v>104.32</v>
      </c>
      <c r="AJ509">
        <v>265</v>
      </c>
      <c r="AK509">
        <v>0</v>
      </c>
      <c r="AL509">
        <v>0</v>
      </c>
      <c r="AM509">
        <v>0</v>
      </c>
      <c r="AN509">
        <v>0</v>
      </c>
      <c r="AO509">
        <v>2</v>
      </c>
      <c r="AP509">
        <v>9</v>
      </c>
      <c r="AQ509">
        <v>0</v>
      </c>
      <c r="AR509" s="6">
        <v>2181.0500000000002</v>
      </c>
      <c r="AS509">
        <v>2877.59</v>
      </c>
      <c r="AT509">
        <v>30</v>
      </c>
      <c r="AU509">
        <v>57502.789999999994</v>
      </c>
      <c r="AV509">
        <v>55000</v>
      </c>
      <c r="AW509">
        <v>0</v>
      </c>
      <c r="AX509">
        <v>0</v>
      </c>
      <c r="AY509" s="6">
        <v>0</v>
      </c>
      <c r="AZ509">
        <v>0</v>
      </c>
      <c r="BA509">
        <v>0</v>
      </c>
      <c r="BB509" s="6">
        <v>7537.16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f t="shared" si="21"/>
        <v>0</v>
      </c>
      <c r="BJ509">
        <f t="shared" si="22"/>
        <v>2877.59</v>
      </c>
      <c r="BK509">
        <f>_xlfn.IFNA(VLOOKUP(A:A,'11月奖金'!A:Q,17,0),0)</f>
        <v>2803.32</v>
      </c>
      <c r="BL509">
        <f t="shared" si="23"/>
        <v>5680.91</v>
      </c>
    </row>
    <row r="510" spans="1:64" x14ac:dyDescent="0.2">
      <c r="A510">
        <v>9000727</v>
      </c>
      <c r="B510" t="s">
        <v>1540</v>
      </c>
      <c r="C510" t="s">
        <v>1541</v>
      </c>
      <c r="D510" t="s">
        <v>1542</v>
      </c>
      <c r="E510" t="s">
        <v>426</v>
      </c>
      <c r="F510" t="s">
        <v>105</v>
      </c>
      <c r="G510">
        <v>0</v>
      </c>
      <c r="H510">
        <v>0</v>
      </c>
      <c r="I510">
        <v>5.3</v>
      </c>
      <c r="J510">
        <v>0</v>
      </c>
      <c r="K510">
        <v>1908</v>
      </c>
      <c r="L510">
        <v>526.34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800</v>
      </c>
      <c r="U510">
        <v>100</v>
      </c>
      <c r="V510">
        <v>300</v>
      </c>
      <c r="W510">
        <v>33</v>
      </c>
      <c r="X510">
        <v>0</v>
      </c>
      <c r="Y510">
        <v>0</v>
      </c>
      <c r="Z510">
        <v>0</v>
      </c>
      <c r="AA510">
        <v>0</v>
      </c>
      <c r="AB510">
        <v>20</v>
      </c>
      <c r="AC510">
        <v>24</v>
      </c>
      <c r="AD510">
        <v>0</v>
      </c>
      <c r="AE510">
        <v>0</v>
      </c>
      <c r="AF510">
        <v>3711.34</v>
      </c>
      <c r="AG510">
        <v>353.39</v>
      </c>
      <c r="AH510">
        <v>13.25</v>
      </c>
      <c r="AI510">
        <v>104.32</v>
      </c>
      <c r="AJ510">
        <v>265</v>
      </c>
      <c r="AK510">
        <v>0</v>
      </c>
      <c r="AL510">
        <v>0</v>
      </c>
      <c r="AM510">
        <v>0</v>
      </c>
      <c r="AN510">
        <v>0</v>
      </c>
      <c r="AO510">
        <v>2</v>
      </c>
      <c r="AP510">
        <v>9</v>
      </c>
      <c r="AQ510">
        <v>0</v>
      </c>
      <c r="AR510" s="6">
        <v>2973.38</v>
      </c>
      <c r="AS510">
        <v>3639.34</v>
      </c>
      <c r="AT510">
        <v>0</v>
      </c>
      <c r="AU510">
        <v>60784.759999999987</v>
      </c>
      <c r="AV510">
        <v>55000</v>
      </c>
      <c r="AW510">
        <v>0</v>
      </c>
      <c r="AX510">
        <v>0</v>
      </c>
      <c r="AY510" s="6">
        <v>0</v>
      </c>
      <c r="AZ510">
        <v>0</v>
      </c>
      <c r="BA510">
        <v>0</v>
      </c>
      <c r="BB510" s="6">
        <v>7534.84</v>
      </c>
      <c r="BC510">
        <v>0</v>
      </c>
      <c r="BD510">
        <v>0</v>
      </c>
      <c r="BE510">
        <v>0</v>
      </c>
      <c r="BF510">
        <v>0</v>
      </c>
      <c r="BG510">
        <v>10.4</v>
      </c>
      <c r="BH510">
        <v>0</v>
      </c>
      <c r="BI510">
        <f t="shared" si="21"/>
        <v>10.4</v>
      </c>
      <c r="BJ510">
        <f t="shared" si="22"/>
        <v>3639.34</v>
      </c>
      <c r="BK510">
        <f>_xlfn.IFNA(VLOOKUP(A:A,'11月奖金'!A:Q,17,0),0)</f>
        <v>2820.23</v>
      </c>
      <c r="BL510">
        <f t="shared" si="23"/>
        <v>6459.57</v>
      </c>
    </row>
    <row r="511" spans="1:64" x14ac:dyDescent="0.2">
      <c r="A511">
        <v>9000728</v>
      </c>
      <c r="B511" t="s">
        <v>1543</v>
      </c>
      <c r="C511" t="s">
        <v>1544</v>
      </c>
      <c r="D511" t="s">
        <v>1545</v>
      </c>
      <c r="E511" t="s">
        <v>278</v>
      </c>
      <c r="F511" t="s">
        <v>105</v>
      </c>
      <c r="G511">
        <v>0</v>
      </c>
      <c r="H511">
        <v>0</v>
      </c>
      <c r="I511">
        <v>5.7</v>
      </c>
      <c r="J511">
        <v>0</v>
      </c>
      <c r="K511">
        <v>2052</v>
      </c>
      <c r="L511">
        <v>566.07000000000005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800</v>
      </c>
      <c r="U511">
        <v>100</v>
      </c>
      <c r="V511">
        <v>300</v>
      </c>
      <c r="W511">
        <v>33</v>
      </c>
      <c r="X511">
        <v>0</v>
      </c>
      <c r="Y511">
        <v>0</v>
      </c>
      <c r="Z511">
        <v>0</v>
      </c>
      <c r="AA511">
        <v>0</v>
      </c>
      <c r="AB511">
        <v>10</v>
      </c>
      <c r="AC511">
        <v>0</v>
      </c>
      <c r="AD511">
        <v>0</v>
      </c>
      <c r="AE511">
        <v>0</v>
      </c>
      <c r="AF511">
        <v>3861.07</v>
      </c>
      <c r="AG511">
        <v>510.2</v>
      </c>
      <c r="AH511">
        <v>19.13</v>
      </c>
      <c r="AI511">
        <v>127.55</v>
      </c>
      <c r="AJ511">
        <v>383</v>
      </c>
      <c r="AK511">
        <v>0</v>
      </c>
      <c r="AL511">
        <v>0</v>
      </c>
      <c r="AM511">
        <v>0</v>
      </c>
      <c r="AN511">
        <v>0</v>
      </c>
      <c r="AO511">
        <v>2</v>
      </c>
      <c r="AP511">
        <v>9</v>
      </c>
      <c r="AQ511">
        <v>0</v>
      </c>
      <c r="AR511" s="6">
        <v>2819.19</v>
      </c>
      <c r="AS511">
        <v>3789.07</v>
      </c>
      <c r="AT511">
        <v>0</v>
      </c>
      <c r="AU511">
        <v>89459.66</v>
      </c>
      <c r="AV511">
        <v>55000</v>
      </c>
      <c r="AW511">
        <v>0</v>
      </c>
      <c r="AX511">
        <v>0</v>
      </c>
      <c r="AY511" s="6">
        <v>0</v>
      </c>
      <c r="AZ511">
        <v>0</v>
      </c>
      <c r="BA511">
        <v>0</v>
      </c>
      <c r="BB511" s="6">
        <v>12197.03</v>
      </c>
      <c r="BC511">
        <v>22262.63</v>
      </c>
      <c r="BD511">
        <v>667.88</v>
      </c>
      <c r="BE511">
        <v>0</v>
      </c>
      <c r="BF511">
        <v>667.88</v>
      </c>
      <c r="BG511">
        <v>735.4</v>
      </c>
      <c r="BH511">
        <v>0</v>
      </c>
      <c r="BI511">
        <f t="shared" si="21"/>
        <v>735.4</v>
      </c>
      <c r="BJ511">
        <f t="shared" si="22"/>
        <v>3789.07</v>
      </c>
      <c r="BK511">
        <f>_xlfn.IFNA(VLOOKUP(A:A,'11月奖金'!A:Q,17,0),0)</f>
        <v>5026.8100000000004</v>
      </c>
      <c r="BL511">
        <f t="shared" si="23"/>
        <v>8815.880000000001</v>
      </c>
    </row>
    <row r="512" spans="1:64" x14ac:dyDescent="0.2">
      <c r="A512">
        <v>9000729</v>
      </c>
      <c r="B512" t="s">
        <v>1546</v>
      </c>
      <c r="C512" t="s">
        <v>1547</v>
      </c>
      <c r="D512" t="s">
        <v>1548</v>
      </c>
      <c r="E512" t="s">
        <v>278</v>
      </c>
      <c r="F512" t="s">
        <v>105</v>
      </c>
      <c r="G512">
        <v>0</v>
      </c>
      <c r="H512">
        <v>0</v>
      </c>
      <c r="I512">
        <v>5.3</v>
      </c>
      <c r="J512">
        <v>0</v>
      </c>
      <c r="K512">
        <v>1908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7</v>
      </c>
      <c r="S512">
        <v>0</v>
      </c>
      <c r="T512">
        <v>800</v>
      </c>
      <c r="U512">
        <v>100</v>
      </c>
      <c r="V512">
        <v>300</v>
      </c>
      <c r="W512">
        <v>33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3148</v>
      </c>
      <c r="AG512">
        <v>662.56</v>
      </c>
      <c r="AH512">
        <v>24.85</v>
      </c>
      <c r="AI512">
        <v>165.64</v>
      </c>
      <c r="AJ512">
        <v>497</v>
      </c>
      <c r="AK512">
        <v>0</v>
      </c>
      <c r="AL512">
        <v>0</v>
      </c>
      <c r="AM512">
        <v>0</v>
      </c>
      <c r="AN512">
        <v>0</v>
      </c>
      <c r="AO512">
        <v>2</v>
      </c>
      <c r="AP512">
        <v>9</v>
      </c>
      <c r="AQ512">
        <v>0</v>
      </c>
      <c r="AR512" s="6">
        <v>1795.95</v>
      </c>
      <c r="AS512">
        <v>3106</v>
      </c>
      <c r="AT512">
        <v>30</v>
      </c>
      <c r="AU512">
        <v>76998.66</v>
      </c>
      <c r="AV512">
        <v>55000</v>
      </c>
      <c r="AW512">
        <v>0</v>
      </c>
      <c r="AX512">
        <v>0</v>
      </c>
      <c r="AY512" s="6">
        <v>0</v>
      </c>
      <c r="AZ512">
        <v>0</v>
      </c>
      <c r="BA512">
        <v>0</v>
      </c>
      <c r="BB512" s="6">
        <v>15877.33</v>
      </c>
      <c r="BC512">
        <v>6121.3300000000036</v>
      </c>
      <c r="BD512">
        <v>183.64</v>
      </c>
      <c r="BE512">
        <v>0</v>
      </c>
      <c r="BF512">
        <v>183.64</v>
      </c>
      <c r="BG512">
        <v>280.95999999999998</v>
      </c>
      <c r="BH512">
        <v>0</v>
      </c>
      <c r="BI512">
        <f t="shared" si="21"/>
        <v>280.95999999999998</v>
      </c>
      <c r="BJ512">
        <f t="shared" si="22"/>
        <v>3106</v>
      </c>
      <c r="BK512">
        <f>_xlfn.IFNA(VLOOKUP(A:A,'11月奖金'!A:Q,17,0),0)</f>
        <v>3489.36</v>
      </c>
      <c r="BL512">
        <f t="shared" si="23"/>
        <v>6595.3600000000006</v>
      </c>
    </row>
    <row r="513" spans="1:64" x14ac:dyDescent="0.2">
      <c r="A513">
        <v>9000730</v>
      </c>
      <c r="B513" t="s">
        <v>1549</v>
      </c>
      <c r="C513" t="s">
        <v>1550</v>
      </c>
      <c r="D513" t="s">
        <v>1551</v>
      </c>
      <c r="E513" t="s">
        <v>278</v>
      </c>
      <c r="F513" t="s">
        <v>160</v>
      </c>
      <c r="G513">
        <v>0</v>
      </c>
      <c r="H513">
        <v>0</v>
      </c>
      <c r="I513">
        <v>6.1</v>
      </c>
      <c r="J513">
        <v>0</v>
      </c>
      <c r="K513">
        <v>2196</v>
      </c>
      <c r="L513">
        <v>0</v>
      </c>
      <c r="M513">
        <v>0</v>
      </c>
      <c r="N513">
        <v>0</v>
      </c>
      <c r="O513">
        <v>0</v>
      </c>
      <c r="P513">
        <v>504</v>
      </c>
      <c r="Q513">
        <v>0</v>
      </c>
      <c r="R513">
        <v>0</v>
      </c>
      <c r="S513">
        <v>0</v>
      </c>
      <c r="T513">
        <v>800</v>
      </c>
      <c r="U513">
        <v>100</v>
      </c>
      <c r="V513">
        <v>300</v>
      </c>
      <c r="W513">
        <v>33</v>
      </c>
      <c r="X513">
        <v>0</v>
      </c>
      <c r="Y513">
        <v>0</v>
      </c>
      <c r="Z513">
        <v>0</v>
      </c>
      <c r="AA513">
        <v>0</v>
      </c>
      <c r="AB513">
        <v>40</v>
      </c>
      <c r="AC513">
        <v>0</v>
      </c>
      <c r="AD513">
        <v>0</v>
      </c>
      <c r="AE513">
        <v>0</v>
      </c>
      <c r="AF513">
        <v>3973</v>
      </c>
      <c r="AG513">
        <v>570.55999999999995</v>
      </c>
      <c r="AH513">
        <v>21.4</v>
      </c>
      <c r="AI513">
        <v>142.63999999999999</v>
      </c>
      <c r="AJ513">
        <v>428</v>
      </c>
      <c r="AK513">
        <v>0</v>
      </c>
      <c r="AL513">
        <v>0</v>
      </c>
      <c r="AM513">
        <v>0</v>
      </c>
      <c r="AN513">
        <v>0</v>
      </c>
      <c r="AO513">
        <v>2</v>
      </c>
      <c r="AP513">
        <v>9</v>
      </c>
      <c r="AQ513">
        <v>0</v>
      </c>
      <c r="AR513" s="6">
        <v>2808.4</v>
      </c>
      <c r="AS513">
        <v>3901</v>
      </c>
      <c r="AT513">
        <v>0</v>
      </c>
      <c r="AU513">
        <v>71032.78</v>
      </c>
      <c r="AV513">
        <v>55000</v>
      </c>
      <c r="AW513">
        <v>11000</v>
      </c>
      <c r="AX513">
        <v>11000</v>
      </c>
      <c r="AY513" s="6">
        <v>0</v>
      </c>
      <c r="AZ513">
        <v>0</v>
      </c>
      <c r="BA513">
        <v>0</v>
      </c>
      <c r="BB513" s="6">
        <v>11241.4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f t="shared" si="21"/>
        <v>0</v>
      </c>
      <c r="BJ513">
        <f t="shared" si="22"/>
        <v>3901</v>
      </c>
      <c r="BK513">
        <f>_xlfn.IFNA(VLOOKUP(A:A,'11月奖金'!A:Q,17,0),0)</f>
        <v>2848.38</v>
      </c>
      <c r="BL513">
        <f t="shared" si="23"/>
        <v>6749.38</v>
      </c>
    </row>
    <row r="514" spans="1:64" x14ac:dyDescent="0.2">
      <c r="A514">
        <v>9000731</v>
      </c>
      <c r="B514" t="s">
        <v>1552</v>
      </c>
      <c r="C514" t="s">
        <v>1553</v>
      </c>
      <c r="D514" t="s">
        <v>1554</v>
      </c>
      <c r="E514" t="s">
        <v>278</v>
      </c>
      <c r="F514" t="s">
        <v>160</v>
      </c>
      <c r="G514">
        <v>0</v>
      </c>
      <c r="H514">
        <v>0</v>
      </c>
      <c r="I514">
        <v>7.1</v>
      </c>
      <c r="J514">
        <v>0</v>
      </c>
      <c r="K514">
        <v>2556</v>
      </c>
      <c r="L514">
        <v>1057.6600000000001</v>
      </c>
      <c r="M514">
        <v>0</v>
      </c>
      <c r="N514">
        <v>0</v>
      </c>
      <c r="O514">
        <v>0</v>
      </c>
      <c r="P514">
        <v>216</v>
      </c>
      <c r="Q514">
        <v>0</v>
      </c>
      <c r="R514">
        <v>0</v>
      </c>
      <c r="S514">
        <v>0</v>
      </c>
      <c r="T514">
        <v>800</v>
      </c>
      <c r="U514">
        <v>100</v>
      </c>
      <c r="V514">
        <v>300</v>
      </c>
      <c r="W514">
        <v>33</v>
      </c>
      <c r="X514">
        <v>0</v>
      </c>
      <c r="Y514">
        <v>0</v>
      </c>
      <c r="Z514">
        <v>0</v>
      </c>
      <c r="AA514">
        <v>0</v>
      </c>
      <c r="AB514">
        <v>70</v>
      </c>
      <c r="AC514">
        <v>168</v>
      </c>
      <c r="AD514">
        <v>0</v>
      </c>
      <c r="AE514">
        <v>0</v>
      </c>
      <c r="AF514">
        <v>5300.66</v>
      </c>
      <c r="AG514">
        <v>625.41</v>
      </c>
      <c r="AH514">
        <v>23.45</v>
      </c>
      <c r="AI514">
        <v>156.35</v>
      </c>
      <c r="AJ514">
        <v>469</v>
      </c>
      <c r="AK514">
        <v>0</v>
      </c>
      <c r="AL514">
        <v>0</v>
      </c>
      <c r="AM514">
        <v>0</v>
      </c>
      <c r="AN514">
        <v>0</v>
      </c>
      <c r="AO514">
        <v>2</v>
      </c>
      <c r="AP514">
        <v>9</v>
      </c>
      <c r="AQ514">
        <v>0</v>
      </c>
      <c r="AR514" s="6">
        <v>4024.45</v>
      </c>
      <c r="AS514">
        <v>5228.66</v>
      </c>
      <c r="AT514">
        <v>0</v>
      </c>
      <c r="AU514">
        <v>73763.540000000008</v>
      </c>
      <c r="AV514">
        <v>55000</v>
      </c>
      <c r="AW514">
        <v>0</v>
      </c>
      <c r="AX514">
        <v>11000</v>
      </c>
      <c r="AY514" s="6">
        <v>0</v>
      </c>
      <c r="AZ514">
        <v>0</v>
      </c>
      <c r="BA514">
        <v>0</v>
      </c>
      <c r="BB514" s="6">
        <v>14578.11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f t="shared" si="21"/>
        <v>0</v>
      </c>
      <c r="BJ514">
        <f t="shared" si="22"/>
        <v>5228.66</v>
      </c>
      <c r="BK514">
        <f>_xlfn.IFNA(VLOOKUP(A:A,'11月奖金'!A:Q,17,0),0)</f>
        <v>3015.92</v>
      </c>
      <c r="BL514">
        <f t="shared" si="23"/>
        <v>8244.58</v>
      </c>
    </row>
    <row r="515" spans="1:64" x14ac:dyDescent="0.2">
      <c r="A515">
        <v>9000732</v>
      </c>
      <c r="B515" t="s">
        <v>1555</v>
      </c>
      <c r="C515" t="s">
        <v>1556</v>
      </c>
      <c r="D515" t="s">
        <v>1557</v>
      </c>
      <c r="E515" t="s">
        <v>278</v>
      </c>
      <c r="F515" t="s">
        <v>160</v>
      </c>
      <c r="G515">
        <v>0</v>
      </c>
      <c r="H515">
        <v>0</v>
      </c>
      <c r="I515">
        <v>7.3</v>
      </c>
      <c r="J515">
        <v>0</v>
      </c>
      <c r="K515">
        <v>2628</v>
      </c>
      <c r="L515">
        <v>0</v>
      </c>
      <c r="M515">
        <v>0</v>
      </c>
      <c r="N515">
        <v>0</v>
      </c>
      <c r="O515">
        <v>0</v>
      </c>
      <c r="P515">
        <v>216</v>
      </c>
      <c r="Q515">
        <v>0</v>
      </c>
      <c r="R515">
        <v>0</v>
      </c>
      <c r="S515">
        <v>0</v>
      </c>
      <c r="T515">
        <v>800</v>
      </c>
      <c r="U515">
        <v>100</v>
      </c>
      <c r="V515">
        <v>300</v>
      </c>
      <c r="W515">
        <v>33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4077</v>
      </c>
      <c r="AG515">
        <v>643.52</v>
      </c>
      <c r="AH515">
        <v>24.13</v>
      </c>
      <c r="AI515">
        <v>160.88</v>
      </c>
      <c r="AJ515">
        <v>483</v>
      </c>
      <c r="AK515">
        <v>0</v>
      </c>
      <c r="AL515">
        <v>0</v>
      </c>
      <c r="AM515">
        <v>0</v>
      </c>
      <c r="AN515">
        <v>0</v>
      </c>
      <c r="AO515">
        <v>2</v>
      </c>
      <c r="AP515">
        <v>9</v>
      </c>
      <c r="AQ515">
        <v>0</v>
      </c>
      <c r="AR515" s="6">
        <v>2763.47</v>
      </c>
      <c r="AS515">
        <v>4005</v>
      </c>
      <c r="AT515">
        <v>0</v>
      </c>
      <c r="AU515">
        <v>80194.03</v>
      </c>
      <c r="AV515">
        <v>55000</v>
      </c>
      <c r="AW515">
        <v>0</v>
      </c>
      <c r="AX515">
        <v>22000</v>
      </c>
      <c r="AY515" s="6">
        <v>0</v>
      </c>
      <c r="AZ515">
        <v>0</v>
      </c>
      <c r="BA515">
        <v>0</v>
      </c>
      <c r="BB515" s="6">
        <v>15157.71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f t="shared" si="21"/>
        <v>0</v>
      </c>
      <c r="BJ515">
        <f t="shared" si="22"/>
        <v>4005</v>
      </c>
      <c r="BK515">
        <f>_xlfn.IFNA(VLOOKUP(A:A,'11月奖金'!A:Q,17,0),0)</f>
        <v>2880.39</v>
      </c>
      <c r="BL515">
        <f t="shared" si="23"/>
        <v>6885.3899999999994</v>
      </c>
    </row>
    <row r="516" spans="1:64" x14ac:dyDescent="0.2">
      <c r="A516">
        <v>9000733</v>
      </c>
      <c r="B516" t="s">
        <v>1558</v>
      </c>
      <c r="C516" t="s">
        <v>1559</v>
      </c>
      <c r="D516" t="s">
        <v>1560</v>
      </c>
      <c r="E516" t="s">
        <v>278</v>
      </c>
      <c r="F516" t="s">
        <v>160</v>
      </c>
      <c r="G516">
        <v>0</v>
      </c>
      <c r="H516">
        <v>0</v>
      </c>
      <c r="I516">
        <v>6.9</v>
      </c>
      <c r="J516">
        <v>0</v>
      </c>
      <c r="K516">
        <v>2484</v>
      </c>
      <c r="L516">
        <v>0</v>
      </c>
      <c r="M516">
        <v>0</v>
      </c>
      <c r="N516">
        <v>0</v>
      </c>
      <c r="O516">
        <v>0</v>
      </c>
      <c r="P516">
        <v>216</v>
      </c>
      <c r="Q516">
        <v>0</v>
      </c>
      <c r="R516">
        <v>0</v>
      </c>
      <c r="S516">
        <v>0</v>
      </c>
      <c r="T516">
        <v>800</v>
      </c>
      <c r="U516">
        <v>100</v>
      </c>
      <c r="V516">
        <v>300</v>
      </c>
      <c r="W516">
        <v>33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3933</v>
      </c>
      <c r="AG516">
        <v>633.35</v>
      </c>
      <c r="AH516">
        <v>23.75</v>
      </c>
      <c r="AI516">
        <v>158.34</v>
      </c>
      <c r="AJ516">
        <v>475</v>
      </c>
      <c r="AK516">
        <v>0</v>
      </c>
      <c r="AL516">
        <v>0</v>
      </c>
      <c r="AM516">
        <v>0</v>
      </c>
      <c r="AN516">
        <v>0</v>
      </c>
      <c r="AO516">
        <v>2</v>
      </c>
      <c r="AP516">
        <v>9</v>
      </c>
      <c r="AQ516">
        <v>0</v>
      </c>
      <c r="AR516" s="6">
        <v>2640.56</v>
      </c>
      <c r="AS516">
        <v>3861</v>
      </c>
      <c r="AT516">
        <v>0</v>
      </c>
      <c r="AU516">
        <v>75775.77</v>
      </c>
      <c r="AV516">
        <v>55000</v>
      </c>
      <c r="AW516">
        <v>11000</v>
      </c>
      <c r="AX516">
        <v>22000</v>
      </c>
      <c r="AY516" s="6">
        <v>0</v>
      </c>
      <c r="AZ516">
        <v>0</v>
      </c>
      <c r="BA516">
        <v>0</v>
      </c>
      <c r="BB516" s="6">
        <v>15182.32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f t="shared" ref="BI516:BI579" si="24">BH516+BG516</f>
        <v>0</v>
      </c>
      <c r="BJ516">
        <f t="shared" ref="BJ516:BJ579" si="25">AF516-0.7*U516-AO516+AT516</f>
        <v>3861</v>
      </c>
      <c r="BK516">
        <f>_xlfn.IFNA(VLOOKUP(A:A,'11月奖金'!A:Q,17,0),0)</f>
        <v>2985.32</v>
      </c>
      <c r="BL516">
        <f t="shared" ref="BL516:BL579" si="26">BJ516+BK516</f>
        <v>6846.32</v>
      </c>
    </row>
    <row r="517" spans="1:64" x14ac:dyDescent="0.2">
      <c r="A517">
        <v>9000734</v>
      </c>
      <c r="B517" t="s">
        <v>1561</v>
      </c>
      <c r="C517" t="s">
        <v>1562</v>
      </c>
      <c r="D517" t="s">
        <v>1563</v>
      </c>
      <c r="E517" t="s">
        <v>278</v>
      </c>
      <c r="F517" t="s">
        <v>105</v>
      </c>
      <c r="G517">
        <v>0</v>
      </c>
      <c r="H517">
        <v>0</v>
      </c>
      <c r="I517">
        <v>5.9</v>
      </c>
      <c r="J517">
        <v>0</v>
      </c>
      <c r="K517">
        <v>2124</v>
      </c>
      <c r="L517">
        <v>292.97000000000003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7</v>
      </c>
      <c r="S517">
        <v>0</v>
      </c>
      <c r="T517">
        <v>800</v>
      </c>
      <c r="U517">
        <v>100</v>
      </c>
      <c r="V517">
        <v>300</v>
      </c>
      <c r="W517">
        <v>33</v>
      </c>
      <c r="X517">
        <v>0</v>
      </c>
      <c r="Y517">
        <v>0</v>
      </c>
      <c r="Z517">
        <v>0</v>
      </c>
      <c r="AA517">
        <v>0</v>
      </c>
      <c r="AB517">
        <v>10</v>
      </c>
      <c r="AC517">
        <v>0</v>
      </c>
      <c r="AD517">
        <v>0</v>
      </c>
      <c r="AE517">
        <v>0</v>
      </c>
      <c r="AF517">
        <v>3666.97</v>
      </c>
      <c r="AG517">
        <v>728.87</v>
      </c>
      <c r="AH517">
        <v>27.33</v>
      </c>
      <c r="AI517">
        <v>182.22</v>
      </c>
      <c r="AJ517">
        <v>547</v>
      </c>
      <c r="AK517">
        <v>0</v>
      </c>
      <c r="AL517">
        <v>0</v>
      </c>
      <c r="AM517">
        <v>0</v>
      </c>
      <c r="AN517">
        <v>0</v>
      </c>
      <c r="AO517">
        <v>2</v>
      </c>
      <c r="AP517">
        <v>9</v>
      </c>
      <c r="AQ517">
        <v>0</v>
      </c>
      <c r="AR517" s="6">
        <v>2179.5500000000002</v>
      </c>
      <c r="AS517">
        <v>3624.97</v>
      </c>
      <c r="AT517">
        <v>30</v>
      </c>
      <c r="AU517">
        <v>92109.790000000008</v>
      </c>
      <c r="AV517">
        <v>55000</v>
      </c>
      <c r="AW517">
        <v>5500</v>
      </c>
      <c r="AX517">
        <v>0</v>
      </c>
      <c r="AY517" s="6">
        <v>0</v>
      </c>
      <c r="AZ517">
        <v>0</v>
      </c>
      <c r="BA517">
        <v>0</v>
      </c>
      <c r="BB517" s="6">
        <v>16921.63</v>
      </c>
      <c r="BC517">
        <v>14688.160000000011</v>
      </c>
      <c r="BD517">
        <v>440.64</v>
      </c>
      <c r="BE517">
        <v>0</v>
      </c>
      <c r="BF517">
        <v>440.64</v>
      </c>
      <c r="BG517">
        <v>541.46</v>
      </c>
      <c r="BH517">
        <v>0</v>
      </c>
      <c r="BI517">
        <f t="shared" si="24"/>
        <v>541.46</v>
      </c>
      <c r="BJ517">
        <f t="shared" si="25"/>
        <v>3624.97</v>
      </c>
      <c r="BK517">
        <f>_xlfn.IFNA(VLOOKUP(A:A,'11月奖金'!A:Q,17,0),0)</f>
        <v>4957.1499999999996</v>
      </c>
      <c r="BL517">
        <f t="shared" si="26"/>
        <v>8582.119999999999</v>
      </c>
    </row>
    <row r="518" spans="1:64" x14ac:dyDescent="0.2">
      <c r="A518">
        <v>9000735</v>
      </c>
      <c r="B518" t="s">
        <v>1564</v>
      </c>
      <c r="C518" t="s">
        <v>1565</v>
      </c>
      <c r="D518" t="s">
        <v>1566</v>
      </c>
      <c r="E518" t="s">
        <v>278</v>
      </c>
      <c r="F518" t="s">
        <v>160</v>
      </c>
      <c r="G518">
        <v>0</v>
      </c>
      <c r="H518">
        <v>0</v>
      </c>
      <c r="I518">
        <v>7.1</v>
      </c>
      <c r="J518">
        <v>0</v>
      </c>
      <c r="K518">
        <v>2556</v>
      </c>
      <c r="L518">
        <v>1057.6600000000001</v>
      </c>
      <c r="M518">
        <v>0</v>
      </c>
      <c r="N518">
        <v>0</v>
      </c>
      <c r="O518">
        <v>0</v>
      </c>
      <c r="P518">
        <v>216</v>
      </c>
      <c r="Q518">
        <v>0</v>
      </c>
      <c r="R518">
        <v>0</v>
      </c>
      <c r="S518">
        <v>0</v>
      </c>
      <c r="T518">
        <v>800</v>
      </c>
      <c r="U518">
        <v>100</v>
      </c>
      <c r="V518">
        <v>300</v>
      </c>
      <c r="W518">
        <v>33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5062.66</v>
      </c>
      <c r="AG518">
        <v>586.9</v>
      </c>
      <c r="AH518">
        <v>22.01</v>
      </c>
      <c r="AI518">
        <v>146.72999999999999</v>
      </c>
      <c r="AJ518">
        <v>440</v>
      </c>
      <c r="AK518">
        <v>0</v>
      </c>
      <c r="AL518">
        <v>0</v>
      </c>
      <c r="AM518">
        <v>0</v>
      </c>
      <c r="AN518">
        <v>0</v>
      </c>
      <c r="AO518">
        <v>2</v>
      </c>
      <c r="AP518">
        <v>9</v>
      </c>
      <c r="AQ518">
        <v>0</v>
      </c>
      <c r="AR518" s="6">
        <v>3865.02</v>
      </c>
      <c r="AS518">
        <v>4990.66</v>
      </c>
      <c r="AT518">
        <v>0</v>
      </c>
      <c r="AU518">
        <v>74773.64</v>
      </c>
      <c r="AV518">
        <v>55000</v>
      </c>
      <c r="AW518">
        <v>11000</v>
      </c>
      <c r="AX518">
        <v>0</v>
      </c>
      <c r="AY518" s="6">
        <v>0</v>
      </c>
      <c r="AZ518">
        <v>11000</v>
      </c>
      <c r="BA518">
        <v>0</v>
      </c>
      <c r="BB518" s="6">
        <v>13980.66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f t="shared" si="24"/>
        <v>0</v>
      </c>
      <c r="BJ518">
        <f t="shared" si="25"/>
        <v>4990.66</v>
      </c>
      <c r="BK518">
        <f>_xlfn.IFNA(VLOOKUP(A:A,'11月奖金'!A:Q,17,0),0)</f>
        <v>2930.39</v>
      </c>
      <c r="BL518">
        <f t="shared" si="26"/>
        <v>7921.0499999999993</v>
      </c>
    </row>
    <row r="519" spans="1:64" x14ac:dyDescent="0.2">
      <c r="A519">
        <v>9000736</v>
      </c>
      <c r="B519" t="s">
        <v>1567</v>
      </c>
      <c r="C519" t="s">
        <v>1568</v>
      </c>
      <c r="D519" t="s">
        <v>1569</v>
      </c>
      <c r="E519" t="s">
        <v>278</v>
      </c>
      <c r="F519" t="s">
        <v>160</v>
      </c>
      <c r="G519">
        <v>0</v>
      </c>
      <c r="H519">
        <v>0</v>
      </c>
      <c r="I519">
        <v>7.1</v>
      </c>
      <c r="J519">
        <v>0</v>
      </c>
      <c r="K519">
        <v>2556</v>
      </c>
      <c r="L519">
        <v>352.55</v>
      </c>
      <c r="M519">
        <v>0</v>
      </c>
      <c r="N519">
        <v>0</v>
      </c>
      <c r="O519">
        <v>0</v>
      </c>
      <c r="P519">
        <v>216</v>
      </c>
      <c r="Q519">
        <v>0</v>
      </c>
      <c r="R519">
        <v>0</v>
      </c>
      <c r="S519">
        <v>0</v>
      </c>
      <c r="T519">
        <v>800</v>
      </c>
      <c r="U519">
        <v>100</v>
      </c>
      <c r="V519">
        <v>300</v>
      </c>
      <c r="W519">
        <v>33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4357.55</v>
      </c>
      <c r="AG519">
        <v>653.41</v>
      </c>
      <c r="AH519">
        <v>24.5</v>
      </c>
      <c r="AI519">
        <v>163.35</v>
      </c>
      <c r="AJ519">
        <v>490</v>
      </c>
      <c r="AK519">
        <v>0</v>
      </c>
      <c r="AL519">
        <v>0</v>
      </c>
      <c r="AM519">
        <v>0</v>
      </c>
      <c r="AN519">
        <v>0</v>
      </c>
      <c r="AO519">
        <v>2</v>
      </c>
      <c r="AP519">
        <v>9</v>
      </c>
      <c r="AQ519">
        <v>0</v>
      </c>
      <c r="AR519" s="6">
        <v>3024.29</v>
      </c>
      <c r="AS519">
        <v>4285.55</v>
      </c>
      <c r="AT519">
        <v>0</v>
      </c>
      <c r="AU519">
        <v>74956.06</v>
      </c>
      <c r="AV519">
        <v>55000</v>
      </c>
      <c r="AW519">
        <v>11000</v>
      </c>
      <c r="AX519">
        <v>0</v>
      </c>
      <c r="AY519" s="6">
        <v>0</v>
      </c>
      <c r="AZ519">
        <v>11000</v>
      </c>
      <c r="BA519">
        <v>0</v>
      </c>
      <c r="BB519" s="6">
        <v>13875.53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f t="shared" si="24"/>
        <v>0</v>
      </c>
      <c r="BJ519">
        <f t="shared" si="25"/>
        <v>4285.55</v>
      </c>
      <c r="BK519">
        <f>_xlfn.IFNA(VLOOKUP(A:A,'11月奖金'!A:Q,17,0),0)</f>
        <v>2810.06</v>
      </c>
      <c r="BL519">
        <f t="shared" si="26"/>
        <v>7095.6100000000006</v>
      </c>
    </row>
    <row r="520" spans="1:64" x14ac:dyDescent="0.2">
      <c r="A520">
        <v>9000737</v>
      </c>
      <c r="B520" t="s">
        <v>1570</v>
      </c>
      <c r="C520" t="s">
        <v>1571</v>
      </c>
      <c r="D520" t="s">
        <v>1572</v>
      </c>
      <c r="E520" t="s">
        <v>278</v>
      </c>
      <c r="F520" t="s">
        <v>160</v>
      </c>
      <c r="G520">
        <v>0</v>
      </c>
      <c r="H520">
        <v>0</v>
      </c>
      <c r="I520">
        <v>7.3</v>
      </c>
      <c r="J520">
        <v>0</v>
      </c>
      <c r="K520">
        <v>2628</v>
      </c>
      <c r="L520">
        <v>0</v>
      </c>
      <c r="M520">
        <v>0</v>
      </c>
      <c r="N520">
        <v>0</v>
      </c>
      <c r="O520">
        <v>0</v>
      </c>
      <c r="P520">
        <v>216</v>
      </c>
      <c r="Q520">
        <v>0</v>
      </c>
      <c r="R520">
        <v>0</v>
      </c>
      <c r="S520">
        <v>0</v>
      </c>
      <c r="T520">
        <v>660.87</v>
      </c>
      <c r="U520">
        <v>82.61</v>
      </c>
      <c r="V520">
        <v>247.83</v>
      </c>
      <c r="W520">
        <v>27.26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3862.57</v>
      </c>
      <c r="AG520">
        <v>631.96</v>
      </c>
      <c r="AH520">
        <v>23.7</v>
      </c>
      <c r="AI520">
        <v>157.99</v>
      </c>
      <c r="AJ520">
        <v>474</v>
      </c>
      <c r="AK520">
        <v>0</v>
      </c>
      <c r="AL520">
        <v>0</v>
      </c>
      <c r="AM520">
        <v>0</v>
      </c>
      <c r="AN520">
        <v>0</v>
      </c>
      <c r="AO520">
        <v>2</v>
      </c>
      <c r="AP520">
        <v>9</v>
      </c>
      <c r="AQ520">
        <v>0</v>
      </c>
      <c r="AR520" s="6">
        <v>2572.92</v>
      </c>
      <c r="AS520">
        <v>3802.7429999999999</v>
      </c>
      <c r="AT520">
        <v>0</v>
      </c>
      <c r="AU520">
        <v>71795.703000000009</v>
      </c>
      <c r="AV520">
        <v>55000</v>
      </c>
      <c r="AW520">
        <v>11000</v>
      </c>
      <c r="AX520">
        <v>22000</v>
      </c>
      <c r="AY520" s="6">
        <v>0</v>
      </c>
      <c r="AZ520">
        <v>11000</v>
      </c>
      <c r="BA520">
        <v>0</v>
      </c>
      <c r="BB520" s="6">
        <v>13680.05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f t="shared" si="24"/>
        <v>0</v>
      </c>
      <c r="BJ520">
        <f t="shared" si="25"/>
        <v>3802.7430000000004</v>
      </c>
      <c r="BK520">
        <f>_xlfn.IFNA(VLOOKUP(A:A,'11月奖金'!A:Q,17,0),0)</f>
        <v>2569.7800000000002</v>
      </c>
      <c r="BL520">
        <f t="shared" si="26"/>
        <v>6372.523000000001</v>
      </c>
    </row>
    <row r="521" spans="1:64" x14ac:dyDescent="0.2">
      <c r="A521">
        <v>9000738</v>
      </c>
      <c r="B521" t="s">
        <v>1573</v>
      </c>
      <c r="C521" t="s">
        <v>1574</v>
      </c>
      <c r="D521" t="s">
        <v>1575</v>
      </c>
      <c r="E521" t="s">
        <v>278</v>
      </c>
      <c r="F521" t="s">
        <v>105</v>
      </c>
      <c r="G521">
        <v>0</v>
      </c>
      <c r="H521">
        <v>0</v>
      </c>
      <c r="I521">
        <v>6.7</v>
      </c>
      <c r="J521">
        <v>0</v>
      </c>
      <c r="K521">
        <v>2412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800</v>
      </c>
      <c r="U521">
        <v>100</v>
      </c>
      <c r="V521">
        <v>300</v>
      </c>
      <c r="W521">
        <v>33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3645</v>
      </c>
      <c r="AG521">
        <v>574.16999999999996</v>
      </c>
      <c r="AH521">
        <v>21.53</v>
      </c>
      <c r="AI521">
        <v>143.54</v>
      </c>
      <c r="AJ521">
        <v>431</v>
      </c>
      <c r="AK521">
        <v>0</v>
      </c>
      <c r="AL521">
        <v>0</v>
      </c>
      <c r="AM521">
        <v>0</v>
      </c>
      <c r="AN521">
        <v>0</v>
      </c>
      <c r="AO521">
        <v>2</v>
      </c>
      <c r="AP521">
        <v>9</v>
      </c>
      <c r="AQ521">
        <v>0</v>
      </c>
      <c r="AR521" s="6">
        <v>2472.7600000000002</v>
      </c>
      <c r="AS521">
        <v>3573</v>
      </c>
      <c r="AT521">
        <v>0</v>
      </c>
      <c r="AU521">
        <v>69220.62</v>
      </c>
      <c r="AV521">
        <v>55000</v>
      </c>
      <c r="AW521">
        <v>11000</v>
      </c>
      <c r="AX521">
        <v>11000</v>
      </c>
      <c r="AY521" s="6">
        <v>0</v>
      </c>
      <c r="AZ521">
        <v>0</v>
      </c>
      <c r="BA521">
        <v>0</v>
      </c>
      <c r="BB521" s="6">
        <v>13710.08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f t="shared" si="24"/>
        <v>0</v>
      </c>
      <c r="BJ521">
        <f t="shared" si="25"/>
        <v>3573</v>
      </c>
      <c r="BK521">
        <f>_xlfn.IFNA(VLOOKUP(A:A,'11月奖金'!A:Q,17,0),0)</f>
        <v>3025.5</v>
      </c>
      <c r="BL521">
        <f t="shared" si="26"/>
        <v>6598.5</v>
      </c>
    </row>
    <row r="522" spans="1:64" x14ac:dyDescent="0.2">
      <c r="A522">
        <v>9000739</v>
      </c>
      <c r="B522" t="s">
        <v>1576</v>
      </c>
      <c r="C522" t="s">
        <v>1577</v>
      </c>
      <c r="D522" t="s">
        <v>1578</v>
      </c>
      <c r="E522" t="s">
        <v>278</v>
      </c>
      <c r="F522" t="s">
        <v>160</v>
      </c>
      <c r="G522">
        <v>0</v>
      </c>
      <c r="H522">
        <v>0</v>
      </c>
      <c r="I522">
        <v>7.3</v>
      </c>
      <c r="J522">
        <v>0</v>
      </c>
      <c r="K522">
        <v>2628</v>
      </c>
      <c r="L522">
        <v>362.48</v>
      </c>
      <c r="M522">
        <v>0</v>
      </c>
      <c r="N522">
        <v>0</v>
      </c>
      <c r="O522">
        <v>0</v>
      </c>
      <c r="P522">
        <v>216</v>
      </c>
      <c r="Q522">
        <v>0</v>
      </c>
      <c r="R522">
        <v>0</v>
      </c>
      <c r="S522">
        <v>0</v>
      </c>
      <c r="T522">
        <v>800</v>
      </c>
      <c r="U522">
        <v>100</v>
      </c>
      <c r="V522">
        <v>300</v>
      </c>
      <c r="W522">
        <v>33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4439.4799999999996</v>
      </c>
      <c r="AG522">
        <v>633.32000000000005</v>
      </c>
      <c r="AH522">
        <v>23.75</v>
      </c>
      <c r="AI522">
        <v>158.33000000000001</v>
      </c>
      <c r="AJ522">
        <v>475</v>
      </c>
      <c r="AK522">
        <v>0</v>
      </c>
      <c r="AL522">
        <v>0</v>
      </c>
      <c r="AM522">
        <v>0</v>
      </c>
      <c r="AN522">
        <v>0</v>
      </c>
      <c r="AO522">
        <v>2</v>
      </c>
      <c r="AP522">
        <v>9</v>
      </c>
      <c r="AQ522">
        <v>0</v>
      </c>
      <c r="AR522" s="6">
        <v>3147.08</v>
      </c>
      <c r="AS522">
        <v>4367.4799999999996</v>
      </c>
      <c r="AT522">
        <v>0</v>
      </c>
      <c r="AU522">
        <v>73979.31</v>
      </c>
      <c r="AV522">
        <v>55000</v>
      </c>
      <c r="AW522">
        <v>11000</v>
      </c>
      <c r="AX522">
        <v>0</v>
      </c>
      <c r="AY522" s="6">
        <v>0</v>
      </c>
      <c r="AZ522">
        <v>11000</v>
      </c>
      <c r="BA522">
        <v>0</v>
      </c>
      <c r="BB522" s="6">
        <v>15243.42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f t="shared" si="24"/>
        <v>0</v>
      </c>
      <c r="BJ522">
        <f t="shared" si="25"/>
        <v>4367.4799999999996</v>
      </c>
      <c r="BK522">
        <f>_xlfn.IFNA(VLOOKUP(A:A,'11月奖金'!A:Q,17,0),0)</f>
        <v>2675.92</v>
      </c>
      <c r="BL522">
        <f t="shared" si="26"/>
        <v>7043.4</v>
      </c>
    </row>
    <row r="523" spans="1:64" x14ac:dyDescent="0.2">
      <c r="A523">
        <v>9000740</v>
      </c>
      <c r="B523" t="s">
        <v>1579</v>
      </c>
      <c r="C523" t="s">
        <v>1580</v>
      </c>
      <c r="D523" t="s">
        <v>1581</v>
      </c>
      <c r="E523" t="s">
        <v>4942</v>
      </c>
      <c r="F523" t="s">
        <v>105</v>
      </c>
      <c r="G523">
        <v>0</v>
      </c>
      <c r="H523">
        <v>0</v>
      </c>
      <c r="I523">
        <v>5.3</v>
      </c>
      <c r="J523">
        <v>0</v>
      </c>
      <c r="K523">
        <v>1908</v>
      </c>
      <c r="L523">
        <v>789.52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800</v>
      </c>
      <c r="U523">
        <v>100</v>
      </c>
      <c r="V523">
        <v>300</v>
      </c>
      <c r="W523">
        <v>33</v>
      </c>
      <c r="X523">
        <v>0</v>
      </c>
      <c r="Y523">
        <v>0</v>
      </c>
      <c r="Z523">
        <v>0</v>
      </c>
      <c r="AA523">
        <v>0</v>
      </c>
      <c r="AB523">
        <v>80</v>
      </c>
      <c r="AC523">
        <v>0</v>
      </c>
      <c r="AD523">
        <v>0</v>
      </c>
      <c r="AE523">
        <v>0</v>
      </c>
      <c r="AF523">
        <v>4010.52</v>
      </c>
      <c r="AG523">
        <v>551.88</v>
      </c>
      <c r="AH523">
        <v>20.7</v>
      </c>
      <c r="AI523">
        <v>137.97</v>
      </c>
      <c r="AJ523">
        <v>414</v>
      </c>
      <c r="AK523">
        <v>0</v>
      </c>
      <c r="AL523">
        <v>0</v>
      </c>
      <c r="AM523">
        <v>0</v>
      </c>
      <c r="AN523">
        <v>0</v>
      </c>
      <c r="AO523">
        <v>2</v>
      </c>
      <c r="AP523">
        <v>9</v>
      </c>
      <c r="AQ523">
        <v>0</v>
      </c>
      <c r="AR523" s="6">
        <v>2883.97</v>
      </c>
      <c r="AS523">
        <v>3938.52</v>
      </c>
      <c r="AT523">
        <v>0</v>
      </c>
      <c r="AU523">
        <v>70805.67</v>
      </c>
      <c r="AV523">
        <v>55000</v>
      </c>
      <c r="AW523">
        <v>11000</v>
      </c>
      <c r="AX523">
        <v>22000</v>
      </c>
      <c r="AY523" s="6">
        <v>0</v>
      </c>
      <c r="AZ523">
        <v>0</v>
      </c>
      <c r="BA523">
        <v>0</v>
      </c>
      <c r="BB523" s="6">
        <v>11075.9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f t="shared" si="24"/>
        <v>0</v>
      </c>
      <c r="BJ523">
        <f t="shared" si="25"/>
        <v>3938.52</v>
      </c>
      <c r="BK523">
        <f>_xlfn.IFNA(VLOOKUP(A:A,'11月奖金'!A:Q,17,0),0)</f>
        <v>3651.71</v>
      </c>
      <c r="BL523">
        <f t="shared" si="26"/>
        <v>7590.23</v>
      </c>
    </row>
    <row r="524" spans="1:64" x14ac:dyDescent="0.2">
      <c r="A524">
        <v>9000741</v>
      </c>
      <c r="B524" t="s">
        <v>1582</v>
      </c>
      <c r="C524" t="s">
        <v>1583</v>
      </c>
      <c r="D524" t="s">
        <v>1584</v>
      </c>
      <c r="E524" t="s">
        <v>278</v>
      </c>
      <c r="F524" t="s">
        <v>160</v>
      </c>
      <c r="G524">
        <v>0</v>
      </c>
      <c r="H524">
        <v>5.0999999999999996</v>
      </c>
      <c r="I524">
        <v>5.0999999999999996</v>
      </c>
      <c r="J524">
        <v>0</v>
      </c>
      <c r="K524">
        <v>1836</v>
      </c>
      <c r="L524">
        <v>0</v>
      </c>
      <c r="M524">
        <v>0</v>
      </c>
      <c r="N524">
        <v>0</v>
      </c>
      <c r="O524">
        <v>0</v>
      </c>
      <c r="P524">
        <v>216</v>
      </c>
      <c r="Q524">
        <v>0</v>
      </c>
      <c r="R524">
        <v>0</v>
      </c>
      <c r="S524">
        <v>0</v>
      </c>
      <c r="T524">
        <v>800</v>
      </c>
      <c r="U524">
        <v>100</v>
      </c>
      <c r="V524">
        <v>300</v>
      </c>
      <c r="W524">
        <v>33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3285</v>
      </c>
      <c r="AG524">
        <v>534</v>
      </c>
      <c r="AH524">
        <v>20.02</v>
      </c>
      <c r="AI524">
        <v>133.5</v>
      </c>
      <c r="AJ524">
        <v>400</v>
      </c>
      <c r="AK524">
        <v>0</v>
      </c>
      <c r="AL524">
        <v>0</v>
      </c>
      <c r="AM524">
        <v>0</v>
      </c>
      <c r="AN524">
        <v>0</v>
      </c>
      <c r="AO524">
        <v>2</v>
      </c>
      <c r="AP524">
        <v>9</v>
      </c>
      <c r="AQ524">
        <v>0</v>
      </c>
      <c r="AR524" s="6">
        <v>2195.48</v>
      </c>
      <c r="AS524">
        <v>3213</v>
      </c>
      <c r="AT524">
        <v>0</v>
      </c>
      <c r="AU524">
        <v>60418.6</v>
      </c>
      <c r="AV524">
        <v>55000</v>
      </c>
      <c r="AW524">
        <v>11000</v>
      </c>
      <c r="AX524">
        <v>0</v>
      </c>
      <c r="AY524" s="6">
        <v>0</v>
      </c>
      <c r="AZ524">
        <v>11000</v>
      </c>
      <c r="BA524">
        <v>0</v>
      </c>
      <c r="BB524" s="6">
        <v>15111.43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f t="shared" si="24"/>
        <v>0</v>
      </c>
      <c r="BJ524">
        <f t="shared" si="25"/>
        <v>3213</v>
      </c>
      <c r="BK524">
        <f>_xlfn.IFNA(VLOOKUP(A:A,'11月奖金'!A:Q,17,0),0)</f>
        <v>2088.9899999999998</v>
      </c>
      <c r="BL524">
        <f t="shared" si="26"/>
        <v>5301.99</v>
      </c>
    </row>
    <row r="525" spans="1:64" x14ac:dyDescent="0.2">
      <c r="A525">
        <v>9000742</v>
      </c>
      <c r="B525" t="s">
        <v>1585</v>
      </c>
      <c r="C525" t="s">
        <v>1586</v>
      </c>
      <c r="D525" t="s">
        <v>1587</v>
      </c>
      <c r="E525" t="s">
        <v>278</v>
      </c>
      <c r="F525" t="s">
        <v>105</v>
      </c>
      <c r="G525">
        <v>0</v>
      </c>
      <c r="H525">
        <v>0</v>
      </c>
      <c r="I525">
        <v>5.3</v>
      </c>
      <c r="J525">
        <v>0</v>
      </c>
      <c r="K525">
        <v>1908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7</v>
      </c>
      <c r="S525">
        <v>0</v>
      </c>
      <c r="T525">
        <v>800</v>
      </c>
      <c r="U525">
        <v>100</v>
      </c>
      <c r="V525">
        <v>300</v>
      </c>
      <c r="W525">
        <v>33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3148</v>
      </c>
      <c r="AG525">
        <v>619.63</v>
      </c>
      <c r="AH525">
        <v>23.24</v>
      </c>
      <c r="AI525">
        <v>154.91</v>
      </c>
      <c r="AJ525">
        <v>465</v>
      </c>
      <c r="AK525">
        <v>0</v>
      </c>
      <c r="AL525">
        <v>0</v>
      </c>
      <c r="AM525">
        <v>0</v>
      </c>
      <c r="AN525">
        <v>0</v>
      </c>
      <c r="AO525">
        <v>2</v>
      </c>
      <c r="AP525">
        <v>9</v>
      </c>
      <c r="AQ525">
        <v>0</v>
      </c>
      <c r="AR525" s="6">
        <v>1883.22</v>
      </c>
      <c r="AS525">
        <v>3106</v>
      </c>
      <c r="AT525">
        <v>30</v>
      </c>
      <c r="AU525">
        <v>79155.100000000006</v>
      </c>
      <c r="AV525">
        <v>55000</v>
      </c>
      <c r="AW525">
        <v>5500</v>
      </c>
      <c r="AX525">
        <v>2001</v>
      </c>
      <c r="AY525" s="6">
        <v>0</v>
      </c>
      <c r="AZ525">
        <v>11000</v>
      </c>
      <c r="BA525">
        <v>0</v>
      </c>
      <c r="BB525" s="6">
        <v>13520.39</v>
      </c>
      <c r="BC525">
        <v>0</v>
      </c>
      <c r="BD525">
        <v>0</v>
      </c>
      <c r="BE525">
        <v>0</v>
      </c>
      <c r="BF525">
        <v>0</v>
      </c>
      <c r="BG525">
        <v>24.87</v>
      </c>
      <c r="BH525">
        <v>0</v>
      </c>
      <c r="BI525">
        <f t="shared" si="24"/>
        <v>24.87</v>
      </c>
      <c r="BJ525">
        <f t="shared" si="25"/>
        <v>3106</v>
      </c>
      <c r="BK525">
        <f>_xlfn.IFNA(VLOOKUP(A:A,'11月奖金'!A:Q,17,0),0)</f>
        <v>3513.14</v>
      </c>
      <c r="BL525">
        <f t="shared" si="26"/>
        <v>6619.1399999999994</v>
      </c>
    </row>
    <row r="526" spans="1:64" x14ac:dyDescent="0.2">
      <c r="A526">
        <v>9000743</v>
      </c>
      <c r="B526" t="s">
        <v>1588</v>
      </c>
      <c r="C526" t="s">
        <v>1589</v>
      </c>
      <c r="D526" t="s">
        <v>1590</v>
      </c>
      <c r="E526" t="s">
        <v>278</v>
      </c>
      <c r="F526" t="s">
        <v>160</v>
      </c>
      <c r="G526">
        <v>0</v>
      </c>
      <c r="H526">
        <v>0</v>
      </c>
      <c r="I526">
        <v>5.9</v>
      </c>
      <c r="J526">
        <v>0</v>
      </c>
      <c r="K526">
        <v>2124</v>
      </c>
      <c r="L526">
        <v>585.92999999999995</v>
      </c>
      <c r="M526">
        <v>0</v>
      </c>
      <c r="N526">
        <v>0</v>
      </c>
      <c r="O526">
        <v>0</v>
      </c>
      <c r="P526">
        <v>216</v>
      </c>
      <c r="Q526">
        <v>0</v>
      </c>
      <c r="R526">
        <v>0</v>
      </c>
      <c r="S526">
        <v>0</v>
      </c>
      <c r="T526">
        <v>800</v>
      </c>
      <c r="U526">
        <v>100</v>
      </c>
      <c r="V526">
        <v>300</v>
      </c>
      <c r="W526">
        <v>33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4158.93</v>
      </c>
      <c r="AG526">
        <v>592.62</v>
      </c>
      <c r="AH526">
        <v>22.22</v>
      </c>
      <c r="AI526">
        <v>148.16</v>
      </c>
      <c r="AJ526">
        <v>444</v>
      </c>
      <c r="AK526">
        <v>0</v>
      </c>
      <c r="AL526">
        <v>0</v>
      </c>
      <c r="AM526">
        <v>0</v>
      </c>
      <c r="AN526">
        <v>0</v>
      </c>
      <c r="AO526">
        <v>2</v>
      </c>
      <c r="AP526">
        <v>9</v>
      </c>
      <c r="AQ526">
        <v>0</v>
      </c>
      <c r="AR526" s="6">
        <v>2949.93</v>
      </c>
      <c r="AS526">
        <v>4086.93</v>
      </c>
      <c r="AT526">
        <v>0</v>
      </c>
      <c r="AU526">
        <v>62066.89</v>
      </c>
      <c r="AV526">
        <v>55000</v>
      </c>
      <c r="AW526">
        <v>0</v>
      </c>
      <c r="AX526">
        <v>11000</v>
      </c>
      <c r="AY526" s="6">
        <v>0</v>
      </c>
      <c r="AZ526">
        <v>0</v>
      </c>
      <c r="BA526">
        <v>0</v>
      </c>
      <c r="BB526" s="6">
        <v>11700.21</v>
      </c>
      <c r="BC526">
        <v>0</v>
      </c>
      <c r="BD526">
        <v>0</v>
      </c>
      <c r="BE526">
        <v>0</v>
      </c>
      <c r="BF526">
        <v>0</v>
      </c>
      <c r="BG526">
        <v>55.61</v>
      </c>
      <c r="BH526">
        <v>0</v>
      </c>
      <c r="BI526">
        <f t="shared" si="24"/>
        <v>55.61</v>
      </c>
      <c r="BJ526">
        <f t="shared" si="25"/>
        <v>4086.9300000000003</v>
      </c>
      <c r="BK526">
        <f>_xlfn.IFNA(VLOOKUP(A:A,'11月奖金'!A:Q,17,0),0)</f>
        <v>2900.69</v>
      </c>
      <c r="BL526">
        <f t="shared" si="26"/>
        <v>6987.6200000000008</v>
      </c>
    </row>
    <row r="527" spans="1:64" x14ac:dyDescent="0.2">
      <c r="A527">
        <v>9000744</v>
      </c>
      <c r="B527" t="s">
        <v>1591</v>
      </c>
      <c r="C527" t="s">
        <v>1592</v>
      </c>
      <c r="D527" t="s">
        <v>1593</v>
      </c>
      <c r="E527" t="s">
        <v>278</v>
      </c>
      <c r="F527" t="s">
        <v>160</v>
      </c>
      <c r="G527">
        <v>0</v>
      </c>
      <c r="H527">
        <v>0</v>
      </c>
      <c r="I527">
        <v>6.9</v>
      </c>
      <c r="J527">
        <v>0</v>
      </c>
      <c r="K527">
        <v>2484</v>
      </c>
      <c r="L527">
        <v>0</v>
      </c>
      <c r="M527">
        <v>0</v>
      </c>
      <c r="N527">
        <v>0</v>
      </c>
      <c r="O527">
        <v>0</v>
      </c>
      <c r="P527">
        <v>216</v>
      </c>
      <c r="Q527">
        <v>0</v>
      </c>
      <c r="R527">
        <v>0</v>
      </c>
      <c r="S527">
        <v>0</v>
      </c>
      <c r="T527">
        <v>800</v>
      </c>
      <c r="U527">
        <v>100</v>
      </c>
      <c r="V527">
        <v>300</v>
      </c>
      <c r="W527">
        <v>33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48</v>
      </c>
      <c r="AD527">
        <v>0</v>
      </c>
      <c r="AE527">
        <v>0</v>
      </c>
      <c r="AF527">
        <v>3981</v>
      </c>
      <c r="AG527">
        <v>628.88</v>
      </c>
      <c r="AH527">
        <v>23.58</v>
      </c>
      <c r="AI527">
        <v>157.22</v>
      </c>
      <c r="AJ527">
        <v>472</v>
      </c>
      <c r="AK527">
        <v>0</v>
      </c>
      <c r="AL527">
        <v>0</v>
      </c>
      <c r="AM527">
        <v>0</v>
      </c>
      <c r="AN527">
        <v>0</v>
      </c>
      <c r="AO527">
        <v>2</v>
      </c>
      <c r="AP527">
        <v>9</v>
      </c>
      <c r="AQ527">
        <v>0</v>
      </c>
      <c r="AR527" s="6">
        <v>2697.32</v>
      </c>
      <c r="AS527">
        <v>3909</v>
      </c>
      <c r="AT527">
        <v>0</v>
      </c>
      <c r="AU527">
        <v>68864.070000000007</v>
      </c>
      <c r="AV527">
        <v>55000</v>
      </c>
      <c r="AW527">
        <v>0</v>
      </c>
      <c r="AX527">
        <v>0</v>
      </c>
      <c r="AY527" s="6">
        <v>0</v>
      </c>
      <c r="AZ527">
        <v>11000</v>
      </c>
      <c r="BA527">
        <v>0</v>
      </c>
      <c r="BB527" s="6">
        <v>10734.77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f t="shared" si="24"/>
        <v>0</v>
      </c>
      <c r="BJ527">
        <f t="shared" si="25"/>
        <v>3909</v>
      </c>
      <c r="BK527">
        <f>_xlfn.IFNA(VLOOKUP(A:A,'11月奖金'!A:Q,17,0),0)</f>
        <v>2775.92</v>
      </c>
      <c r="BL527">
        <f t="shared" si="26"/>
        <v>6684.92</v>
      </c>
    </row>
    <row r="528" spans="1:64" x14ac:dyDescent="0.2">
      <c r="A528">
        <v>9000745</v>
      </c>
      <c r="B528" t="s">
        <v>1594</v>
      </c>
      <c r="C528" t="s">
        <v>2391</v>
      </c>
      <c r="D528" t="s">
        <v>1595</v>
      </c>
      <c r="E528" t="s">
        <v>278</v>
      </c>
      <c r="F528" t="s">
        <v>160</v>
      </c>
      <c r="G528">
        <v>0</v>
      </c>
      <c r="H528">
        <v>0</v>
      </c>
      <c r="I528">
        <v>5.7</v>
      </c>
      <c r="J528">
        <v>0</v>
      </c>
      <c r="K528">
        <v>2052</v>
      </c>
      <c r="L528">
        <v>283.02999999999997</v>
      </c>
      <c r="M528">
        <v>0</v>
      </c>
      <c r="N528">
        <v>0</v>
      </c>
      <c r="O528">
        <v>0</v>
      </c>
      <c r="P528">
        <v>216</v>
      </c>
      <c r="Q528">
        <v>0</v>
      </c>
      <c r="R528">
        <v>0</v>
      </c>
      <c r="S528">
        <v>0</v>
      </c>
      <c r="T528">
        <v>800</v>
      </c>
      <c r="U528">
        <v>100</v>
      </c>
      <c r="V528">
        <v>300</v>
      </c>
      <c r="W528">
        <v>33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3784.03</v>
      </c>
      <c r="AG528">
        <v>544.66999999999996</v>
      </c>
      <c r="AH528">
        <v>20.43</v>
      </c>
      <c r="AI528">
        <v>136.16999999999999</v>
      </c>
      <c r="AJ528">
        <v>409</v>
      </c>
      <c r="AK528">
        <v>0</v>
      </c>
      <c r="AL528">
        <v>0</v>
      </c>
      <c r="AM528">
        <v>0</v>
      </c>
      <c r="AN528">
        <v>0</v>
      </c>
      <c r="AO528">
        <v>2</v>
      </c>
      <c r="AP528">
        <v>9</v>
      </c>
      <c r="AQ528">
        <v>0</v>
      </c>
      <c r="AR528" s="6">
        <v>2671.76</v>
      </c>
      <c r="AS528">
        <v>3712.03</v>
      </c>
      <c r="AT528">
        <v>0</v>
      </c>
      <c r="AU528">
        <v>67209.180000000008</v>
      </c>
      <c r="AV528">
        <v>55000</v>
      </c>
      <c r="AW528">
        <v>0</v>
      </c>
      <c r="AX528">
        <v>0</v>
      </c>
      <c r="AY528" s="6">
        <v>0</v>
      </c>
      <c r="AZ528">
        <v>0</v>
      </c>
      <c r="BA528">
        <v>0</v>
      </c>
      <c r="BB528" s="6">
        <v>9986.130000000001</v>
      </c>
      <c r="BC528">
        <v>2223.050000000007</v>
      </c>
      <c r="BD528">
        <v>66.69</v>
      </c>
      <c r="BE528">
        <v>0</v>
      </c>
      <c r="BF528">
        <v>66.69</v>
      </c>
      <c r="BG528">
        <v>154.59</v>
      </c>
      <c r="BH528">
        <v>0</v>
      </c>
      <c r="BI528">
        <f t="shared" si="24"/>
        <v>154.59</v>
      </c>
      <c r="BJ528">
        <f t="shared" si="25"/>
        <v>3712.03</v>
      </c>
      <c r="BK528">
        <f>_xlfn.IFNA(VLOOKUP(A:A,'11月奖金'!A:Q,17,0),0)</f>
        <v>3029.16</v>
      </c>
      <c r="BL528">
        <f t="shared" si="26"/>
        <v>6741.1900000000005</v>
      </c>
    </row>
    <row r="529" spans="1:64" x14ac:dyDescent="0.2">
      <c r="A529">
        <v>9000746</v>
      </c>
      <c r="B529" t="s">
        <v>1596</v>
      </c>
      <c r="C529" t="s">
        <v>1597</v>
      </c>
      <c r="D529" t="s">
        <v>1598</v>
      </c>
      <c r="E529" t="s">
        <v>278</v>
      </c>
      <c r="F529" t="s">
        <v>160</v>
      </c>
      <c r="G529">
        <v>0</v>
      </c>
      <c r="H529">
        <v>0</v>
      </c>
      <c r="I529">
        <v>7.3</v>
      </c>
      <c r="J529">
        <v>0</v>
      </c>
      <c r="K529">
        <v>2628</v>
      </c>
      <c r="L529">
        <v>0</v>
      </c>
      <c r="M529">
        <v>181</v>
      </c>
      <c r="N529">
        <v>112</v>
      </c>
      <c r="O529">
        <v>0</v>
      </c>
      <c r="P529">
        <v>216</v>
      </c>
      <c r="Q529">
        <v>0</v>
      </c>
      <c r="R529">
        <v>0</v>
      </c>
      <c r="S529">
        <v>4.1399999999999997</v>
      </c>
      <c r="T529">
        <v>800</v>
      </c>
      <c r="U529">
        <v>100</v>
      </c>
      <c r="V529">
        <v>300</v>
      </c>
      <c r="W529">
        <v>33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4374.1399999999994</v>
      </c>
      <c r="AG529">
        <v>633.1</v>
      </c>
      <c r="AH529">
        <v>23.74</v>
      </c>
      <c r="AI529">
        <v>158.27000000000001</v>
      </c>
      <c r="AJ529">
        <v>475</v>
      </c>
      <c r="AK529">
        <v>0</v>
      </c>
      <c r="AL529">
        <v>0</v>
      </c>
      <c r="AM529">
        <v>0</v>
      </c>
      <c r="AN529">
        <v>0</v>
      </c>
      <c r="AO529">
        <v>2</v>
      </c>
      <c r="AP529">
        <v>9</v>
      </c>
      <c r="AQ529">
        <v>0</v>
      </c>
      <c r="AR529" s="6">
        <v>3082.03</v>
      </c>
      <c r="AS529">
        <v>4302.1399999999994</v>
      </c>
      <c r="AT529">
        <v>0</v>
      </c>
      <c r="AU529">
        <v>74136.28</v>
      </c>
      <c r="AV529">
        <v>55000</v>
      </c>
      <c r="AW529">
        <v>5500</v>
      </c>
      <c r="AX529">
        <v>11000</v>
      </c>
      <c r="AY529" s="6">
        <v>0</v>
      </c>
      <c r="AZ529">
        <v>11000</v>
      </c>
      <c r="BA529">
        <v>0</v>
      </c>
      <c r="BB529" s="6">
        <v>13462.25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f t="shared" si="24"/>
        <v>0</v>
      </c>
      <c r="BJ529">
        <f t="shared" si="25"/>
        <v>4302.1399999999994</v>
      </c>
      <c r="BK529">
        <f>_xlfn.IFNA(VLOOKUP(A:A,'11月奖金'!A:Q,17,0),0)</f>
        <v>2581.92</v>
      </c>
      <c r="BL529">
        <f t="shared" si="26"/>
        <v>6884.0599999999995</v>
      </c>
    </row>
    <row r="530" spans="1:64" x14ac:dyDescent="0.2">
      <c r="A530">
        <v>9000747</v>
      </c>
      <c r="B530" t="s">
        <v>1599</v>
      </c>
      <c r="C530" t="s">
        <v>1600</v>
      </c>
      <c r="D530" t="s">
        <v>1601</v>
      </c>
      <c r="E530" t="s">
        <v>278</v>
      </c>
      <c r="F530" t="s">
        <v>160</v>
      </c>
      <c r="G530">
        <v>0</v>
      </c>
      <c r="H530">
        <v>0</v>
      </c>
      <c r="I530">
        <v>7.1</v>
      </c>
      <c r="J530">
        <v>0</v>
      </c>
      <c r="K530">
        <v>2556</v>
      </c>
      <c r="L530">
        <v>0</v>
      </c>
      <c r="M530">
        <v>181</v>
      </c>
      <c r="N530">
        <v>112</v>
      </c>
      <c r="O530">
        <v>0</v>
      </c>
      <c r="P530">
        <v>216</v>
      </c>
      <c r="Q530">
        <v>0</v>
      </c>
      <c r="R530">
        <v>0</v>
      </c>
      <c r="S530">
        <v>4.1399999999999997</v>
      </c>
      <c r="T530">
        <v>800</v>
      </c>
      <c r="U530">
        <v>100</v>
      </c>
      <c r="V530">
        <v>300</v>
      </c>
      <c r="W530">
        <v>33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4302.1399999999994</v>
      </c>
      <c r="AG530">
        <v>626.14</v>
      </c>
      <c r="AH530">
        <v>23.48</v>
      </c>
      <c r="AI530">
        <v>156.54</v>
      </c>
      <c r="AJ530">
        <v>470</v>
      </c>
      <c r="AK530">
        <v>0</v>
      </c>
      <c r="AL530">
        <v>0</v>
      </c>
      <c r="AM530">
        <v>0</v>
      </c>
      <c r="AN530">
        <v>0</v>
      </c>
      <c r="AO530">
        <v>2</v>
      </c>
      <c r="AP530">
        <v>9</v>
      </c>
      <c r="AQ530">
        <v>0</v>
      </c>
      <c r="AR530" s="6">
        <v>3023.98</v>
      </c>
      <c r="AS530">
        <v>4230.1399999999994</v>
      </c>
      <c r="AT530">
        <v>0</v>
      </c>
      <c r="AU530">
        <v>72165.009999999995</v>
      </c>
      <c r="AV530">
        <v>55000</v>
      </c>
      <c r="AW530">
        <v>11000</v>
      </c>
      <c r="AX530">
        <v>11000</v>
      </c>
      <c r="AY530" s="6">
        <v>0</v>
      </c>
      <c r="AZ530">
        <v>0</v>
      </c>
      <c r="BA530">
        <v>0</v>
      </c>
      <c r="BB530" s="6">
        <v>12907.79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f t="shared" si="24"/>
        <v>0</v>
      </c>
      <c r="BJ530">
        <f t="shared" si="25"/>
        <v>4230.1399999999994</v>
      </c>
      <c r="BK530">
        <f>_xlfn.IFNA(VLOOKUP(A:A,'11月奖金'!A:Q,17,0),0)</f>
        <v>2581.92</v>
      </c>
      <c r="BL530">
        <f t="shared" si="26"/>
        <v>6812.0599999999995</v>
      </c>
    </row>
    <row r="531" spans="1:64" x14ac:dyDescent="0.2">
      <c r="A531">
        <v>9000748</v>
      </c>
      <c r="B531" t="s">
        <v>1602</v>
      </c>
      <c r="C531" t="s">
        <v>1603</v>
      </c>
      <c r="D531" t="s">
        <v>1604</v>
      </c>
      <c r="E531" t="s">
        <v>278</v>
      </c>
      <c r="F531" t="s">
        <v>160</v>
      </c>
      <c r="G531">
        <v>0</v>
      </c>
      <c r="H531">
        <v>6.7</v>
      </c>
      <c r="I531">
        <v>6.7</v>
      </c>
      <c r="J531">
        <v>0</v>
      </c>
      <c r="K531">
        <v>2412</v>
      </c>
      <c r="L531">
        <v>665.38</v>
      </c>
      <c r="M531">
        <v>0</v>
      </c>
      <c r="N531">
        <v>0</v>
      </c>
      <c r="O531">
        <v>0</v>
      </c>
      <c r="P531">
        <v>216</v>
      </c>
      <c r="Q531">
        <v>0</v>
      </c>
      <c r="R531">
        <v>0</v>
      </c>
      <c r="S531">
        <v>0</v>
      </c>
      <c r="T531">
        <v>800</v>
      </c>
      <c r="U531">
        <v>100</v>
      </c>
      <c r="V531">
        <v>300</v>
      </c>
      <c r="W531">
        <v>33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4526.38</v>
      </c>
      <c r="AG531">
        <v>553.78</v>
      </c>
      <c r="AH531">
        <v>20.77</v>
      </c>
      <c r="AI531">
        <v>138.44999999999999</v>
      </c>
      <c r="AJ531">
        <v>415</v>
      </c>
      <c r="AK531">
        <v>0</v>
      </c>
      <c r="AL531">
        <v>0</v>
      </c>
      <c r="AM531">
        <v>0</v>
      </c>
      <c r="AN531">
        <v>0</v>
      </c>
      <c r="AO531">
        <v>2</v>
      </c>
      <c r="AP531">
        <v>9</v>
      </c>
      <c r="AQ531">
        <v>0</v>
      </c>
      <c r="AR531" s="6">
        <v>3396.38</v>
      </c>
      <c r="AS531">
        <v>4454.38</v>
      </c>
      <c r="AT531">
        <v>0</v>
      </c>
      <c r="AU531">
        <v>63827.71</v>
      </c>
      <c r="AV531">
        <v>55000</v>
      </c>
      <c r="AW531">
        <v>22000</v>
      </c>
      <c r="AX531">
        <v>22000</v>
      </c>
      <c r="AY531" s="6">
        <v>0</v>
      </c>
      <c r="AZ531">
        <v>11000</v>
      </c>
      <c r="BA531">
        <v>0</v>
      </c>
      <c r="BB531" s="6">
        <v>12591.66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f t="shared" si="24"/>
        <v>0</v>
      </c>
      <c r="BJ531">
        <f t="shared" si="25"/>
        <v>4454.38</v>
      </c>
      <c r="BK531">
        <f>_xlfn.IFNA(VLOOKUP(A:A,'11月奖金'!A:Q,17,0),0)</f>
        <v>1924.55</v>
      </c>
      <c r="BL531">
        <f t="shared" si="26"/>
        <v>6378.93</v>
      </c>
    </row>
    <row r="532" spans="1:64" x14ac:dyDescent="0.2">
      <c r="A532">
        <v>9000749</v>
      </c>
      <c r="B532" t="s">
        <v>1605</v>
      </c>
      <c r="C532" t="s">
        <v>1606</v>
      </c>
      <c r="D532" t="s">
        <v>1607</v>
      </c>
      <c r="E532" t="s">
        <v>278</v>
      </c>
      <c r="F532" t="s">
        <v>160</v>
      </c>
      <c r="G532">
        <v>0</v>
      </c>
      <c r="H532">
        <v>0</v>
      </c>
      <c r="I532">
        <v>7.5</v>
      </c>
      <c r="J532">
        <v>0</v>
      </c>
      <c r="K532">
        <v>2700</v>
      </c>
      <c r="L532">
        <v>0</v>
      </c>
      <c r="M532">
        <v>49</v>
      </c>
      <c r="N532">
        <v>48</v>
      </c>
      <c r="O532">
        <v>0</v>
      </c>
      <c r="P532">
        <v>216</v>
      </c>
      <c r="Q532">
        <v>0</v>
      </c>
      <c r="R532">
        <v>0</v>
      </c>
      <c r="S532">
        <v>0</v>
      </c>
      <c r="T532">
        <v>800</v>
      </c>
      <c r="U532">
        <v>100</v>
      </c>
      <c r="V532">
        <v>300</v>
      </c>
      <c r="W532">
        <v>33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4246</v>
      </c>
      <c r="AG532">
        <v>685.74</v>
      </c>
      <c r="AH532">
        <v>25.72</v>
      </c>
      <c r="AI532">
        <v>171.43</v>
      </c>
      <c r="AJ532">
        <v>514</v>
      </c>
      <c r="AK532">
        <v>0</v>
      </c>
      <c r="AL532">
        <v>0</v>
      </c>
      <c r="AM532">
        <v>0</v>
      </c>
      <c r="AN532">
        <v>0</v>
      </c>
      <c r="AO532">
        <v>2</v>
      </c>
      <c r="AP532">
        <v>9</v>
      </c>
      <c r="AQ532">
        <v>0</v>
      </c>
      <c r="AR532" s="6">
        <v>2847.11</v>
      </c>
      <c r="AS532">
        <v>4174</v>
      </c>
      <c r="AT532">
        <v>0</v>
      </c>
      <c r="AU532">
        <v>79116.62</v>
      </c>
      <c r="AV532">
        <v>55000</v>
      </c>
      <c r="AW532">
        <v>11000</v>
      </c>
      <c r="AX532">
        <v>11000</v>
      </c>
      <c r="AY532" s="6">
        <v>0</v>
      </c>
      <c r="AZ532">
        <v>0</v>
      </c>
      <c r="BA532">
        <v>0</v>
      </c>
      <c r="BB532" s="6">
        <v>18594.919999999998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f t="shared" si="24"/>
        <v>0</v>
      </c>
      <c r="BJ532">
        <f t="shared" si="25"/>
        <v>4174</v>
      </c>
      <c r="BK532">
        <f>_xlfn.IFNA(VLOOKUP(A:A,'11月奖金'!A:Q,17,0),0)</f>
        <v>3173.19</v>
      </c>
      <c r="BL532">
        <f t="shared" si="26"/>
        <v>7347.1900000000005</v>
      </c>
    </row>
    <row r="533" spans="1:64" x14ac:dyDescent="0.2">
      <c r="A533">
        <v>9000750</v>
      </c>
      <c r="B533" t="s">
        <v>1608</v>
      </c>
      <c r="C533" t="s">
        <v>1609</v>
      </c>
      <c r="D533" t="s">
        <v>1610</v>
      </c>
      <c r="E533" t="s">
        <v>278</v>
      </c>
      <c r="F533" t="s">
        <v>160</v>
      </c>
      <c r="G533">
        <v>0</v>
      </c>
      <c r="H533">
        <v>6.7</v>
      </c>
      <c r="I533">
        <v>6.7</v>
      </c>
      <c r="J533">
        <v>0</v>
      </c>
      <c r="K533">
        <v>2412</v>
      </c>
      <c r="L533">
        <v>0</v>
      </c>
      <c r="M533">
        <v>0</v>
      </c>
      <c r="N533">
        <v>56</v>
      </c>
      <c r="O533">
        <v>0</v>
      </c>
      <c r="P533">
        <v>216</v>
      </c>
      <c r="Q533">
        <v>0</v>
      </c>
      <c r="R533">
        <v>0</v>
      </c>
      <c r="S533">
        <v>0</v>
      </c>
      <c r="T533">
        <v>800</v>
      </c>
      <c r="U533">
        <v>100</v>
      </c>
      <c r="V533">
        <v>300</v>
      </c>
      <c r="W533">
        <v>33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3917</v>
      </c>
      <c r="AG533">
        <v>556.34</v>
      </c>
      <c r="AH533">
        <v>20.86</v>
      </c>
      <c r="AI533">
        <v>139.09</v>
      </c>
      <c r="AJ533">
        <v>417</v>
      </c>
      <c r="AK533">
        <v>0</v>
      </c>
      <c r="AL533">
        <v>0</v>
      </c>
      <c r="AM533">
        <v>0</v>
      </c>
      <c r="AN533">
        <v>0</v>
      </c>
      <c r="AO533">
        <v>2</v>
      </c>
      <c r="AP533">
        <v>9</v>
      </c>
      <c r="AQ533">
        <v>0</v>
      </c>
      <c r="AR533" s="6">
        <v>2781.71</v>
      </c>
      <c r="AS533">
        <v>3845</v>
      </c>
      <c r="AT533">
        <v>0</v>
      </c>
      <c r="AU533">
        <v>64412.26</v>
      </c>
      <c r="AV533">
        <v>55000</v>
      </c>
      <c r="AW533">
        <v>11000</v>
      </c>
      <c r="AX533">
        <v>22000</v>
      </c>
      <c r="AY533" s="6">
        <v>0</v>
      </c>
      <c r="AZ533">
        <v>0</v>
      </c>
      <c r="BA533">
        <v>0</v>
      </c>
      <c r="BB533" s="6">
        <v>13172.8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f t="shared" si="24"/>
        <v>0</v>
      </c>
      <c r="BJ533">
        <f t="shared" si="25"/>
        <v>3845</v>
      </c>
      <c r="BK533">
        <f>_xlfn.IFNA(VLOOKUP(A:A,'11月奖金'!A:Q,17,0),0)</f>
        <v>1958.9</v>
      </c>
      <c r="BL533">
        <f t="shared" si="26"/>
        <v>5803.9</v>
      </c>
    </row>
    <row r="534" spans="1:64" x14ac:dyDescent="0.2">
      <c r="A534">
        <v>9000751</v>
      </c>
      <c r="B534" t="s">
        <v>1611</v>
      </c>
      <c r="C534" t="s">
        <v>1612</v>
      </c>
      <c r="D534" t="s">
        <v>1613</v>
      </c>
      <c r="E534" t="s">
        <v>278</v>
      </c>
      <c r="F534" t="s">
        <v>160</v>
      </c>
      <c r="G534">
        <v>0</v>
      </c>
      <c r="H534">
        <v>6.7</v>
      </c>
      <c r="I534">
        <v>6.7</v>
      </c>
      <c r="J534">
        <v>0</v>
      </c>
      <c r="K534">
        <v>2412</v>
      </c>
      <c r="L534">
        <v>332.69</v>
      </c>
      <c r="M534">
        <v>0</v>
      </c>
      <c r="N534">
        <v>0</v>
      </c>
      <c r="O534">
        <v>0</v>
      </c>
      <c r="P534">
        <v>216</v>
      </c>
      <c r="Q534">
        <v>0</v>
      </c>
      <c r="R534">
        <v>0</v>
      </c>
      <c r="S534">
        <v>0</v>
      </c>
      <c r="T534">
        <v>800</v>
      </c>
      <c r="U534">
        <v>100</v>
      </c>
      <c r="V534">
        <v>300</v>
      </c>
      <c r="W534">
        <v>33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4193.6900000000014</v>
      </c>
      <c r="AG534">
        <v>553.78</v>
      </c>
      <c r="AH534">
        <v>20.77</v>
      </c>
      <c r="AI534">
        <v>138.44999999999999</v>
      </c>
      <c r="AJ534">
        <v>415</v>
      </c>
      <c r="AK534">
        <v>0</v>
      </c>
      <c r="AL534">
        <v>0</v>
      </c>
      <c r="AM534">
        <v>0</v>
      </c>
      <c r="AN534">
        <v>0</v>
      </c>
      <c r="AO534">
        <v>2</v>
      </c>
      <c r="AP534">
        <v>9</v>
      </c>
      <c r="AQ534">
        <v>0</v>
      </c>
      <c r="AR534" s="6">
        <v>3063.69</v>
      </c>
      <c r="AS534">
        <v>4121.6900000000014</v>
      </c>
      <c r="AT534">
        <v>0</v>
      </c>
      <c r="AU534">
        <v>65844.039999999994</v>
      </c>
      <c r="AV534">
        <v>55000</v>
      </c>
      <c r="AW534">
        <v>11000</v>
      </c>
      <c r="AX534">
        <v>11000</v>
      </c>
      <c r="AY534" s="6">
        <v>0</v>
      </c>
      <c r="AZ534">
        <v>0</v>
      </c>
      <c r="BA534">
        <v>0</v>
      </c>
      <c r="BB534" s="6">
        <v>15359.88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f t="shared" si="24"/>
        <v>0</v>
      </c>
      <c r="BJ534">
        <f t="shared" si="25"/>
        <v>4121.6900000000014</v>
      </c>
      <c r="BK534">
        <f>_xlfn.IFNA(VLOOKUP(A:A,'11月奖金'!A:Q,17,0),0)</f>
        <v>1846.27</v>
      </c>
      <c r="BL534">
        <f t="shared" si="26"/>
        <v>5967.9600000000009</v>
      </c>
    </row>
    <row r="535" spans="1:64" x14ac:dyDescent="0.2">
      <c r="A535">
        <v>9000752</v>
      </c>
      <c r="B535" t="s">
        <v>1614</v>
      </c>
      <c r="C535" t="s">
        <v>1615</v>
      </c>
      <c r="D535" t="s">
        <v>1616</v>
      </c>
      <c r="E535" t="s">
        <v>278</v>
      </c>
      <c r="F535" t="s">
        <v>160</v>
      </c>
      <c r="G535">
        <v>0</v>
      </c>
      <c r="H535">
        <v>0</v>
      </c>
      <c r="I535">
        <v>7.1</v>
      </c>
      <c r="J535">
        <v>0</v>
      </c>
      <c r="K535">
        <v>2556</v>
      </c>
      <c r="L535">
        <v>352.55</v>
      </c>
      <c r="M535">
        <v>24</v>
      </c>
      <c r="N535">
        <v>72</v>
      </c>
      <c r="O535">
        <v>0</v>
      </c>
      <c r="P535">
        <v>216</v>
      </c>
      <c r="Q535">
        <v>0</v>
      </c>
      <c r="R535">
        <v>0</v>
      </c>
      <c r="S535">
        <v>4.3600000000000003</v>
      </c>
      <c r="T535">
        <v>800</v>
      </c>
      <c r="U535">
        <v>100</v>
      </c>
      <c r="V535">
        <v>300</v>
      </c>
      <c r="W535">
        <v>33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4457.91</v>
      </c>
      <c r="AG535">
        <v>598.96</v>
      </c>
      <c r="AH535">
        <v>22.46</v>
      </c>
      <c r="AI535">
        <v>149.74</v>
      </c>
      <c r="AJ535">
        <v>449</v>
      </c>
      <c r="AK535">
        <v>0</v>
      </c>
      <c r="AL535">
        <v>0</v>
      </c>
      <c r="AM535">
        <v>0</v>
      </c>
      <c r="AN535">
        <v>0</v>
      </c>
      <c r="AO535">
        <v>2</v>
      </c>
      <c r="AP535">
        <v>9</v>
      </c>
      <c r="AQ535">
        <v>0</v>
      </c>
      <c r="AR535" s="6">
        <v>3235.75</v>
      </c>
      <c r="AS535">
        <v>4385.91</v>
      </c>
      <c r="AT535">
        <v>0</v>
      </c>
      <c r="AU535">
        <v>70816.86</v>
      </c>
      <c r="AV535">
        <v>55000</v>
      </c>
      <c r="AW535">
        <v>11000</v>
      </c>
      <c r="AX535">
        <v>11000</v>
      </c>
      <c r="AY535" s="6">
        <v>0</v>
      </c>
      <c r="AZ535">
        <v>0</v>
      </c>
      <c r="BA535">
        <v>0</v>
      </c>
      <c r="BB535" s="6">
        <v>12593.29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f t="shared" si="24"/>
        <v>0</v>
      </c>
      <c r="BJ535">
        <f t="shared" si="25"/>
        <v>4385.91</v>
      </c>
      <c r="BK535">
        <f>_xlfn.IFNA(VLOOKUP(A:A,'11月奖金'!A:Q,17,0),0)</f>
        <v>2485.9499999999998</v>
      </c>
      <c r="BL535">
        <f t="shared" si="26"/>
        <v>6871.86</v>
      </c>
    </row>
    <row r="536" spans="1:64" x14ac:dyDescent="0.2">
      <c r="A536">
        <v>9000753</v>
      </c>
      <c r="B536" t="s">
        <v>1617</v>
      </c>
      <c r="C536" t="s">
        <v>1618</v>
      </c>
      <c r="D536" t="s">
        <v>1619</v>
      </c>
      <c r="E536" t="s">
        <v>278</v>
      </c>
      <c r="F536" t="s">
        <v>160</v>
      </c>
      <c r="G536">
        <v>0</v>
      </c>
      <c r="H536">
        <v>0</v>
      </c>
      <c r="I536">
        <v>6.9</v>
      </c>
      <c r="J536">
        <v>0</v>
      </c>
      <c r="K536">
        <v>2484</v>
      </c>
      <c r="L536">
        <v>1027.8599999999999</v>
      </c>
      <c r="M536">
        <v>49</v>
      </c>
      <c r="N536">
        <v>72</v>
      </c>
      <c r="O536">
        <v>0</v>
      </c>
      <c r="P536">
        <v>216</v>
      </c>
      <c r="Q536">
        <v>0</v>
      </c>
      <c r="R536">
        <v>0</v>
      </c>
      <c r="S536">
        <v>0</v>
      </c>
      <c r="T536">
        <v>800</v>
      </c>
      <c r="U536">
        <v>100</v>
      </c>
      <c r="V536">
        <v>300</v>
      </c>
      <c r="W536">
        <v>33</v>
      </c>
      <c r="X536">
        <v>0</v>
      </c>
      <c r="Y536">
        <v>0</v>
      </c>
      <c r="Z536">
        <v>0</v>
      </c>
      <c r="AA536">
        <v>0</v>
      </c>
      <c r="AB536">
        <v>80</v>
      </c>
      <c r="AC536">
        <v>168</v>
      </c>
      <c r="AD536">
        <v>0</v>
      </c>
      <c r="AE536">
        <v>0</v>
      </c>
      <c r="AF536">
        <v>5329.86</v>
      </c>
      <c r="AG536">
        <v>577.74</v>
      </c>
      <c r="AH536">
        <v>21.67</v>
      </c>
      <c r="AI536">
        <v>144.43</v>
      </c>
      <c r="AJ536">
        <v>433</v>
      </c>
      <c r="AK536">
        <v>0</v>
      </c>
      <c r="AL536">
        <v>0</v>
      </c>
      <c r="AM536">
        <v>0</v>
      </c>
      <c r="AN536">
        <v>0</v>
      </c>
      <c r="AO536">
        <v>2</v>
      </c>
      <c r="AP536">
        <v>9</v>
      </c>
      <c r="AQ536">
        <v>0</v>
      </c>
      <c r="AR536" s="6">
        <v>4151.0200000000004</v>
      </c>
      <c r="AS536">
        <v>5257.86</v>
      </c>
      <c r="AT536">
        <v>0</v>
      </c>
      <c r="AU536">
        <v>67255.42</v>
      </c>
      <c r="AV536">
        <v>55000</v>
      </c>
      <c r="AW536">
        <v>11000</v>
      </c>
      <c r="AX536">
        <v>11000</v>
      </c>
      <c r="AY536" s="6">
        <v>0</v>
      </c>
      <c r="AZ536">
        <v>11000</v>
      </c>
      <c r="BA536">
        <v>0</v>
      </c>
      <c r="BB536" s="6">
        <v>11667.8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f t="shared" si="24"/>
        <v>0</v>
      </c>
      <c r="BJ536">
        <f t="shared" si="25"/>
        <v>5257.86</v>
      </c>
      <c r="BK536">
        <f>_xlfn.IFNA(VLOOKUP(A:A,'11月奖金'!A:Q,17,0),0)</f>
        <v>2539.1999999999998</v>
      </c>
      <c r="BL536">
        <f t="shared" si="26"/>
        <v>7797.0599999999995</v>
      </c>
    </row>
    <row r="537" spans="1:64" x14ac:dyDescent="0.2">
      <c r="A537">
        <v>9000754</v>
      </c>
      <c r="B537" t="s">
        <v>1620</v>
      </c>
      <c r="C537" t="s">
        <v>1621</v>
      </c>
      <c r="D537" t="s">
        <v>1622</v>
      </c>
      <c r="E537" t="s">
        <v>278</v>
      </c>
      <c r="F537" t="s">
        <v>160</v>
      </c>
      <c r="G537">
        <v>0</v>
      </c>
      <c r="H537">
        <v>0</v>
      </c>
      <c r="I537">
        <v>6.7</v>
      </c>
      <c r="J537">
        <v>0</v>
      </c>
      <c r="K537">
        <v>2412</v>
      </c>
      <c r="L537">
        <v>0</v>
      </c>
      <c r="M537">
        <v>0</v>
      </c>
      <c r="N537">
        <v>24</v>
      </c>
      <c r="O537">
        <v>0</v>
      </c>
      <c r="P537">
        <v>216</v>
      </c>
      <c r="Q537">
        <v>0</v>
      </c>
      <c r="R537">
        <v>0</v>
      </c>
      <c r="S537">
        <v>0</v>
      </c>
      <c r="T537">
        <v>800</v>
      </c>
      <c r="U537">
        <v>100</v>
      </c>
      <c r="V537">
        <v>300</v>
      </c>
      <c r="W537">
        <v>33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3885</v>
      </c>
      <c r="AG537">
        <v>579.34</v>
      </c>
      <c r="AH537">
        <v>21.73</v>
      </c>
      <c r="AI537">
        <v>144.84</v>
      </c>
      <c r="AJ537">
        <v>435</v>
      </c>
      <c r="AK537">
        <v>0</v>
      </c>
      <c r="AL537">
        <v>0</v>
      </c>
      <c r="AM537">
        <v>0</v>
      </c>
      <c r="AN537">
        <v>0</v>
      </c>
      <c r="AO537">
        <v>2</v>
      </c>
      <c r="AP537">
        <v>9</v>
      </c>
      <c r="AQ537">
        <v>0</v>
      </c>
      <c r="AR537" s="6">
        <v>2702.09</v>
      </c>
      <c r="AS537">
        <v>3813</v>
      </c>
      <c r="AT537">
        <v>0</v>
      </c>
      <c r="AU537">
        <v>65681.760000000009</v>
      </c>
      <c r="AV537">
        <v>55000</v>
      </c>
      <c r="AW537">
        <v>11000</v>
      </c>
      <c r="AX537">
        <v>22000</v>
      </c>
      <c r="AY537" s="6">
        <v>0</v>
      </c>
      <c r="AZ537">
        <v>0</v>
      </c>
      <c r="BA537">
        <v>0</v>
      </c>
      <c r="BB537" s="6">
        <v>10800.16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f t="shared" si="24"/>
        <v>0</v>
      </c>
      <c r="BJ537">
        <f t="shared" si="25"/>
        <v>3813</v>
      </c>
      <c r="BK537">
        <f>_xlfn.IFNA(VLOOKUP(A:A,'11月奖金'!A:Q,17,0),0)</f>
        <v>2534.14</v>
      </c>
      <c r="BL537">
        <f t="shared" si="26"/>
        <v>6347.1399999999994</v>
      </c>
    </row>
    <row r="538" spans="1:64" x14ac:dyDescent="0.2">
      <c r="A538">
        <v>9000755</v>
      </c>
      <c r="B538" t="s">
        <v>1623</v>
      </c>
      <c r="C538" t="s">
        <v>1624</v>
      </c>
      <c r="D538" t="s">
        <v>1625</v>
      </c>
      <c r="E538" t="s">
        <v>278</v>
      </c>
      <c r="F538" t="s">
        <v>160</v>
      </c>
      <c r="G538">
        <v>0</v>
      </c>
      <c r="H538">
        <v>0</v>
      </c>
      <c r="I538">
        <v>6.9</v>
      </c>
      <c r="J538">
        <v>0</v>
      </c>
      <c r="K538">
        <v>2484</v>
      </c>
      <c r="L538">
        <v>342.62</v>
      </c>
      <c r="M538">
        <v>0</v>
      </c>
      <c r="N538">
        <v>40</v>
      </c>
      <c r="O538">
        <v>0</v>
      </c>
      <c r="P538">
        <v>72</v>
      </c>
      <c r="Q538">
        <v>0</v>
      </c>
      <c r="R538">
        <v>0</v>
      </c>
      <c r="S538">
        <v>0</v>
      </c>
      <c r="T538">
        <v>800</v>
      </c>
      <c r="U538">
        <v>100</v>
      </c>
      <c r="V538">
        <v>300</v>
      </c>
      <c r="W538">
        <v>33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4171.62</v>
      </c>
      <c r="AG538">
        <v>579.05999999999995</v>
      </c>
      <c r="AH538">
        <v>21.71</v>
      </c>
      <c r="AI538">
        <v>144.76</v>
      </c>
      <c r="AJ538">
        <v>434</v>
      </c>
      <c r="AK538">
        <v>0</v>
      </c>
      <c r="AL538">
        <v>0</v>
      </c>
      <c r="AM538">
        <v>0</v>
      </c>
      <c r="AN538">
        <v>0</v>
      </c>
      <c r="AO538">
        <v>2</v>
      </c>
      <c r="AP538">
        <v>9</v>
      </c>
      <c r="AQ538">
        <v>0</v>
      </c>
      <c r="AR538" s="6">
        <v>2990.09</v>
      </c>
      <c r="AS538">
        <v>4099.62</v>
      </c>
      <c r="AT538">
        <v>0</v>
      </c>
      <c r="AU538">
        <v>66797.98</v>
      </c>
      <c r="AV538">
        <v>55000</v>
      </c>
      <c r="AW538">
        <v>11000</v>
      </c>
      <c r="AX538">
        <v>11000</v>
      </c>
      <c r="AY538" s="6">
        <v>0</v>
      </c>
      <c r="AZ538">
        <v>11000</v>
      </c>
      <c r="BA538">
        <v>0</v>
      </c>
      <c r="BB538" s="6">
        <v>11689.83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f t="shared" si="24"/>
        <v>0</v>
      </c>
      <c r="BJ538">
        <f t="shared" si="25"/>
        <v>4099.62</v>
      </c>
      <c r="BK538">
        <f>_xlfn.IFNA(VLOOKUP(A:A,'11月奖金'!A:Q,17,0),0)</f>
        <v>2377.04</v>
      </c>
      <c r="BL538">
        <f t="shared" si="26"/>
        <v>6476.66</v>
      </c>
    </row>
    <row r="539" spans="1:64" x14ac:dyDescent="0.2">
      <c r="A539">
        <v>9000756</v>
      </c>
      <c r="B539" t="s">
        <v>1626</v>
      </c>
      <c r="C539" t="s">
        <v>1627</v>
      </c>
      <c r="D539" t="s">
        <v>1628</v>
      </c>
      <c r="E539" t="s">
        <v>278</v>
      </c>
      <c r="F539" t="s">
        <v>160</v>
      </c>
      <c r="G539">
        <v>0</v>
      </c>
      <c r="H539">
        <v>0</v>
      </c>
      <c r="I539">
        <v>6.5</v>
      </c>
      <c r="J539">
        <v>0</v>
      </c>
      <c r="K539">
        <v>2340</v>
      </c>
      <c r="L539">
        <v>0</v>
      </c>
      <c r="M539">
        <v>24</v>
      </c>
      <c r="N539">
        <v>56</v>
      </c>
      <c r="O539">
        <v>0</v>
      </c>
      <c r="P539">
        <v>216</v>
      </c>
      <c r="Q539">
        <v>0</v>
      </c>
      <c r="R539">
        <v>7</v>
      </c>
      <c r="S539">
        <v>0</v>
      </c>
      <c r="T539">
        <v>800</v>
      </c>
      <c r="U539">
        <v>100</v>
      </c>
      <c r="V539">
        <v>300</v>
      </c>
      <c r="W539">
        <v>33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3876</v>
      </c>
      <c r="AG539">
        <v>493.13</v>
      </c>
      <c r="AH539">
        <v>18.489999999999998</v>
      </c>
      <c r="AI539">
        <v>123.28</v>
      </c>
      <c r="AJ539">
        <v>370</v>
      </c>
      <c r="AK539">
        <v>0</v>
      </c>
      <c r="AL539">
        <v>0</v>
      </c>
      <c r="AM539">
        <v>0</v>
      </c>
      <c r="AN539">
        <v>0</v>
      </c>
      <c r="AO539">
        <v>2</v>
      </c>
      <c r="AP539">
        <v>9</v>
      </c>
      <c r="AQ539">
        <v>0</v>
      </c>
      <c r="AR539" s="6">
        <v>2869.1</v>
      </c>
      <c r="AS539">
        <v>3834</v>
      </c>
      <c r="AT539">
        <v>30</v>
      </c>
      <c r="AU539">
        <v>59321.98</v>
      </c>
      <c r="AV539">
        <v>55000</v>
      </c>
      <c r="AW539">
        <v>5500</v>
      </c>
      <c r="AX539">
        <v>7337</v>
      </c>
      <c r="AY539" s="6">
        <v>0</v>
      </c>
      <c r="AZ539">
        <v>0</v>
      </c>
      <c r="BA539">
        <v>0</v>
      </c>
      <c r="BB539" s="6">
        <v>9520.68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f t="shared" si="24"/>
        <v>0</v>
      </c>
      <c r="BJ539">
        <f t="shared" si="25"/>
        <v>3834</v>
      </c>
      <c r="BK539">
        <f>_xlfn.IFNA(VLOOKUP(A:A,'11月奖金'!A:Q,17,0),0)</f>
        <v>1714.03</v>
      </c>
      <c r="BL539">
        <f t="shared" si="26"/>
        <v>5548.03</v>
      </c>
    </row>
    <row r="540" spans="1:64" x14ac:dyDescent="0.2">
      <c r="A540">
        <v>9000757</v>
      </c>
      <c r="B540" t="s">
        <v>1629</v>
      </c>
      <c r="C540" t="s">
        <v>1630</v>
      </c>
      <c r="D540" t="s">
        <v>1631</v>
      </c>
      <c r="E540" t="s">
        <v>278</v>
      </c>
      <c r="F540" t="s">
        <v>160</v>
      </c>
      <c r="G540">
        <v>0</v>
      </c>
      <c r="H540">
        <v>0</v>
      </c>
      <c r="I540">
        <v>6.9</v>
      </c>
      <c r="J540">
        <v>0</v>
      </c>
      <c r="K540">
        <v>2484</v>
      </c>
      <c r="L540">
        <v>342.62</v>
      </c>
      <c r="M540">
        <v>49</v>
      </c>
      <c r="N540">
        <v>72</v>
      </c>
      <c r="O540">
        <v>0</v>
      </c>
      <c r="P540">
        <v>216</v>
      </c>
      <c r="Q540">
        <v>0</v>
      </c>
      <c r="R540">
        <v>0</v>
      </c>
      <c r="S540">
        <v>4.3600000000000003</v>
      </c>
      <c r="T540">
        <v>800</v>
      </c>
      <c r="U540">
        <v>100</v>
      </c>
      <c r="V540">
        <v>300</v>
      </c>
      <c r="W540">
        <v>33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4400.9799999999996</v>
      </c>
      <c r="AG540">
        <v>609.11</v>
      </c>
      <c r="AH540">
        <v>22.84</v>
      </c>
      <c r="AI540">
        <v>152.28</v>
      </c>
      <c r="AJ540">
        <v>457</v>
      </c>
      <c r="AK540">
        <v>0</v>
      </c>
      <c r="AL540">
        <v>0</v>
      </c>
      <c r="AM540">
        <v>0</v>
      </c>
      <c r="AN540">
        <v>0</v>
      </c>
      <c r="AO540">
        <v>2</v>
      </c>
      <c r="AP540">
        <v>9</v>
      </c>
      <c r="AQ540">
        <v>0</v>
      </c>
      <c r="AR540" s="6">
        <v>3157.75</v>
      </c>
      <c r="AS540">
        <v>4328.9799999999996</v>
      </c>
      <c r="AT540">
        <v>0</v>
      </c>
      <c r="AU540">
        <v>69596.509999999995</v>
      </c>
      <c r="AV540">
        <v>55000</v>
      </c>
      <c r="AW540">
        <v>11000</v>
      </c>
      <c r="AX540">
        <v>11000</v>
      </c>
      <c r="AY540" s="6">
        <v>0</v>
      </c>
      <c r="AZ540">
        <v>0</v>
      </c>
      <c r="BA540">
        <v>0</v>
      </c>
      <c r="BB540" s="6">
        <v>12023.69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f t="shared" si="24"/>
        <v>0</v>
      </c>
      <c r="BJ540">
        <f t="shared" si="25"/>
        <v>4328.9799999999996</v>
      </c>
      <c r="BK540">
        <f>_xlfn.IFNA(VLOOKUP(A:A,'11月奖金'!A:Q,17,0),0)</f>
        <v>2575.23</v>
      </c>
      <c r="BL540">
        <f t="shared" si="26"/>
        <v>6904.2099999999991</v>
      </c>
    </row>
    <row r="541" spans="1:64" x14ac:dyDescent="0.2">
      <c r="A541">
        <v>9000758</v>
      </c>
      <c r="B541" t="s">
        <v>1632</v>
      </c>
      <c r="C541" t="s">
        <v>1633</v>
      </c>
      <c r="D541" t="s">
        <v>1634</v>
      </c>
      <c r="E541" t="s">
        <v>278</v>
      </c>
      <c r="F541" t="s">
        <v>160</v>
      </c>
      <c r="G541">
        <v>0</v>
      </c>
      <c r="H541">
        <v>6.3</v>
      </c>
      <c r="I541">
        <v>6.3</v>
      </c>
      <c r="J541">
        <v>0</v>
      </c>
      <c r="K541">
        <v>2268</v>
      </c>
      <c r="L541">
        <v>938.48</v>
      </c>
      <c r="M541">
        <v>49</v>
      </c>
      <c r="N541">
        <v>56</v>
      </c>
      <c r="O541">
        <v>0</v>
      </c>
      <c r="P541">
        <v>216</v>
      </c>
      <c r="Q541">
        <v>0</v>
      </c>
      <c r="R541">
        <v>0</v>
      </c>
      <c r="S541">
        <v>0</v>
      </c>
      <c r="T541">
        <v>800</v>
      </c>
      <c r="U541">
        <v>100</v>
      </c>
      <c r="V541">
        <v>300</v>
      </c>
      <c r="W541">
        <v>33</v>
      </c>
      <c r="X541">
        <v>0</v>
      </c>
      <c r="Y541">
        <v>0</v>
      </c>
      <c r="Z541">
        <v>0</v>
      </c>
      <c r="AA541">
        <v>0</v>
      </c>
      <c r="AB541">
        <v>50</v>
      </c>
      <c r="AC541">
        <v>180</v>
      </c>
      <c r="AD541">
        <v>0</v>
      </c>
      <c r="AE541">
        <v>0</v>
      </c>
      <c r="AF541">
        <v>4990.4799999999996</v>
      </c>
      <c r="AG541">
        <v>491.14</v>
      </c>
      <c r="AH541">
        <v>18.420000000000002</v>
      </c>
      <c r="AI541">
        <v>122.78</v>
      </c>
      <c r="AJ541">
        <v>368</v>
      </c>
      <c r="AK541">
        <v>0</v>
      </c>
      <c r="AL541">
        <v>0</v>
      </c>
      <c r="AM541">
        <v>0</v>
      </c>
      <c r="AN541">
        <v>0</v>
      </c>
      <c r="AO541">
        <v>2</v>
      </c>
      <c r="AP541">
        <v>9</v>
      </c>
      <c r="AQ541">
        <v>0</v>
      </c>
      <c r="AR541" s="6">
        <v>3988.14</v>
      </c>
      <c r="AS541">
        <v>4918.4799999999996</v>
      </c>
      <c r="AT541">
        <v>0</v>
      </c>
      <c r="AU541">
        <v>62005.83</v>
      </c>
      <c r="AV541">
        <v>55000</v>
      </c>
      <c r="AW541">
        <v>0</v>
      </c>
      <c r="AX541">
        <v>0</v>
      </c>
      <c r="AY541" s="6">
        <v>0</v>
      </c>
      <c r="AZ541">
        <v>0</v>
      </c>
      <c r="BA541">
        <v>0</v>
      </c>
      <c r="BB541" s="6">
        <v>9757.41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f t="shared" si="24"/>
        <v>0</v>
      </c>
      <c r="BJ541">
        <f t="shared" si="25"/>
        <v>4918.4799999999996</v>
      </c>
      <c r="BK541">
        <f>_xlfn.IFNA(VLOOKUP(A:A,'11月奖金'!A:Q,17,0),0)</f>
        <v>2286.5</v>
      </c>
      <c r="BL541">
        <f t="shared" si="26"/>
        <v>7204.98</v>
      </c>
    </row>
    <row r="542" spans="1:64" x14ac:dyDescent="0.2">
      <c r="A542">
        <v>9000759</v>
      </c>
      <c r="B542" t="s">
        <v>1635</v>
      </c>
      <c r="C542" t="s">
        <v>1636</v>
      </c>
      <c r="D542" t="s">
        <v>1637</v>
      </c>
      <c r="E542" t="s">
        <v>927</v>
      </c>
      <c r="F542" t="s">
        <v>160</v>
      </c>
      <c r="G542">
        <v>0</v>
      </c>
      <c r="H542">
        <v>0</v>
      </c>
      <c r="I542">
        <v>7.3</v>
      </c>
      <c r="J542">
        <v>0</v>
      </c>
      <c r="K542">
        <v>2628</v>
      </c>
      <c r="L542">
        <v>0</v>
      </c>
      <c r="M542">
        <v>0</v>
      </c>
      <c r="N542">
        <v>8</v>
      </c>
      <c r="O542">
        <v>0</v>
      </c>
      <c r="P542">
        <v>72</v>
      </c>
      <c r="Q542">
        <v>0</v>
      </c>
      <c r="R542">
        <v>0</v>
      </c>
      <c r="S542">
        <v>0</v>
      </c>
      <c r="T542">
        <v>800</v>
      </c>
      <c r="U542">
        <v>100</v>
      </c>
      <c r="V542">
        <v>300</v>
      </c>
      <c r="W542">
        <v>33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3941</v>
      </c>
      <c r="AG542">
        <v>586.61</v>
      </c>
      <c r="AH542">
        <v>22</v>
      </c>
      <c r="AI542">
        <v>146.65</v>
      </c>
      <c r="AJ542">
        <v>440</v>
      </c>
      <c r="AK542">
        <v>0</v>
      </c>
      <c r="AL542">
        <v>0</v>
      </c>
      <c r="AM542">
        <v>0</v>
      </c>
      <c r="AN542">
        <v>0</v>
      </c>
      <c r="AO542">
        <v>2</v>
      </c>
      <c r="AP542">
        <v>9</v>
      </c>
      <c r="AQ542">
        <v>0</v>
      </c>
      <c r="AR542" s="6">
        <v>2743.74</v>
      </c>
      <c r="AS542">
        <v>3869</v>
      </c>
      <c r="AT542">
        <v>0</v>
      </c>
      <c r="AU542">
        <v>67488.59</v>
      </c>
      <c r="AV542">
        <v>55000</v>
      </c>
      <c r="AW542">
        <v>11000</v>
      </c>
      <c r="AX542">
        <v>22000</v>
      </c>
      <c r="AY542" s="6">
        <v>0</v>
      </c>
      <c r="AZ542">
        <v>0</v>
      </c>
      <c r="BA542">
        <v>0</v>
      </c>
      <c r="BB542" s="6">
        <v>12218.78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f t="shared" si="24"/>
        <v>0</v>
      </c>
      <c r="BJ542">
        <f t="shared" si="25"/>
        <v>3869</v>
      </c>
      <c r="BK542">
        <f>_xlfn.IFNA(VLOOKUP(A:A,'11月奖金'!A:Q,17,0),0)</f>
        <v>2469</v>
      </c>
      <c r="BL542">
        <f t="shared" si="26"/>
        <v>6338</v>
      </c>
    </row>
    <row r="543" spans="1:64" x14ac:dyDescent="0.2">
      <c r="A543">
        <v>9000760</v>
      </c>
      <c r="B543" t="s">
        <v>1638</v>
      </c>
      <c r="C543" t="s">
        <v>1639</v>
      </c>
      <c r="D543" t="s">
        <v>1640</v>
      </c>
      <c r="E543" t="s">
        <v>278</v>
      </c>
      <c r="F543" t="s">
        <v>160</v>
      </c>
      <c r="G543">
        <v>0</v>
      </c>
      <c r="H543">
        <v>0</v>
      </c>
      <c r="I543">
        <v>6.9</v>
      </c>
      <c r="J543">
        <v>0</v>
      </c>
      <c r="K543">
        <v>2484</v>
      </c>
      <c r="L543">
        <v>685.24</v>
      </c>
      <c r="M543">
        <v>197</v>
      </c>
      <c r="N543">
        <v>120</v>
      </c>
      <c r="O543">
        <v>0</v>
      </c>
      <c r="P543">
        <v>216</v>
      </c>
      <c r="Q543">
        <v>0</v>
      </c>
      <c r="R543">
        <v>0</v>
      </c>
      <c r="S543">
        <v>0</v>
      </c>
      <c r="T543">
        <v>800</v>
      </c>
      <c r="U543">
        <v>100</v>
      </c>
      <c r="V543">
        <v>300</v>
      </c>
      <c r="W543">
        <v>33</v>
      </c>
      <c r="X543">
        <v>0</v>
      </c>
      <c r="Y543">
        <v>0</v>
      </c>
      <c r="Z543">
        <v>0</v>
      </c>
      <c r="AA543">
        <v>0</v>
      </c>
      <c r="AB543">
        <v>60</v>
      </c>
      <c r="AC543">
        <v>156</v>
      </c>
      <c r="AD543">
        <v>0</v>
      </c>
      <c r="AE543">
        <v>0</v>
      </c>
      <c r="AF543">
        <v>5151.24</v>
      </c>
      <c r="AG543">
        <v>462.69</v>
      </c>
      <c r="AH543">
        <v>17.350000000000001</v>
      </c>
      <c r="AI543">
        <v>115.67</v>
      </c>
      <c r="AJ543">
        <v>347</v>
      </c>
      <c r="AK543">
        <v>0</v>
      </c>
      <c r="AL543">
        <v>0</v>
      </c>
      <c r="AM543">
        <v>0</v>
      </c>
      <c r="AN543">
        <v>0</v>
      </c>
      <c r="AO543">
        <v>2</v>
      </c>
      <c r="AP543">
        <v>9</v>
      </c>
      <c r="AQ543">
        <v>0</v>
      </c>
      <c r="AR543" s="6">
        <v>4206.53</v>
      </c>
      <c r="AS543">
        <v>5079.24</v>
      </c>
      <c r="AT543">
        <v>0</v>
      </c>
      <c r="AU543">
        <v>72478.05</v>
      </c>
      <c r="AV543">
        <v>55000</v>
      </c>
      <c r="AW543">
        <v>11000</v>
      </c>
      <c r="AX543">
        <v>11000</v>
      </c>
      <c r="AY543" s="6">
        <v>0</v>
      </c>
      <c r="AZ543">
        <v>0</v>
      </c>
      <c r="BA543">
        <v>0</v>
      </c>
      <c r="BB543" s="6">
        <v>11128.79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f t="shared" si="24"/>
        <v>0</v>
      </c>
      <c r="BJ543">
        <f t="shared" si="25"/>
        <v>5079.24</v>
      </c>
      <c r="BK543">
        <f>_xlfn.IFNA(VLOOKUP(A:A,'11月奖金'!A:Q,17,0),0)</f>
        <v>2695.23</v>
      </c>
      <c r="BL543">
        <f t="shared" si="26"/>
        <v>7774.4699999999993</v>
      </c>
    </row>
    <row r="544" spans="1:64" x14ac:dyDescent="0.2">
      <c r="A544">
        <v>9000761</v>
      </c>
      <c r="B544" t="s">
        <v>1641</v>
      </c>
      <c r="C544" t="s">
        <v>1642</v>
      </c>
      <c r="D544" t="s">
        <v>1643</v>
      </c>
      <c r="E544" t="s">
        <v>278</v>
      </c>
      <c r="F544" t="s">
        <v>160</v>
      </c>
      <c r="G544">
        <v>0</v>
      </c>
      <c r="H544">
        <v>0</v>
      </c>
      <c r="I544">
        <v>6.9</v>
      </c>
      <c r="J544">
        <v>0</v>
      </c>
      <c r="K544">
        <v>2484</v>
      </c>
      <c r="L544">
        <v>342.62</v>
      </c>
      <c r="M544">
        <v>62</v>
      </c>
      <c r="N544">
        <v>72</v>
      </c>
      <c r="O544">
        <v>0</v>
      </c>
      <c r="P544">
        <v>216</v>
      </c>
      <c r="Q544">
        <v>0</v>
      </c>
      <c r="R544">
        <v>0</v>
      </c>
      <c r="S544">
        <v>4.3600000000000003</v>
      </c>
      <c r="T544">
        <v>800</v>
      </c>
      <c r="U544">
        <v>100</v>
      </c>
      <c r="V544">
        <v>300</v>
      </c>
      <c r="W544">
        <v>33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4413.9799999999996</v>
      </c>
      <c r="AG544">
        <v>577.69000000000005</v>
      </c>
      <c r="AH544">
        <v>21.66</v>
      </c>
      <c r="AI544">
        <v>144.41999999999999</v>
      </c>
      <c r="AJ544">
        <v>433</v>
      </c>
      <c r="AK544">
        <v>0</v>
      </c>
      <c r="AL544">
        <v>0</v>
      </c>
      <c r="AM544">
        <v>0</v>
      </c>
      <c r="AN544">
        <v>0</v>
      </c>
      <c r="AO544">
        <v>2</v>
      </c>
      <c r="AP544">
        <v>9</v>
      </c>
      <c r="AQ544">
        <v>0</v>
      </c>
      <c r="AR544" s="6">
        <v>3235.21</v>
      </c>
      <c r="AS544">
        <v>4341.9799999999996</v>
      </c>
      <c r="AT544">
        <v>0</v>
      </c>
      <c r="AU544">
        <v>70631.819999999992</v>
      </c>
      <c r="AV544">
        <v>55000</v>
      </c>
      <c r="AW544">
        <v>11000</v>
      </c>
      <c r="AX544">
        <v>11000</v>
      </c>
      <c r="AY544" s="6">
        <v>0</v>
      </c>
      <c r="AZ544">
        <v>0</v>
      </c>
      <c r="BA544">
        <v>0</v>
      </c>
      <c r="BB544" s="6">
        <v>12154.67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f t="shared" si="24"/>
        <v>0</v>
      </c>
      <c r="BJ544">
        <f t="shared" si="25"/>
        <v>4341.9799999999996</v>
      </c>
      <c r="BK544">
        <f>_xlfn.IFNA(VLOOKUP(A:A,'11月奖金'!A:Q,17,0),0)</f>
        <v>2499.15</v>
      </c>
      <c r="BL544">
        <f t="shared" si="26"/>
        <v>6841.1299999999992</v>
      </c>
    </row>
    <row r="545" spans="1:64" x14ac:dyDescent="0.2">
      <c r="A545">
        <v>9000762</v>
      </c>
      <c r="B545" t="s">
        <v>1644</v>
      </c>
      <c r="C545" t="s">
        <v>1645</v>
      </c>
      <c r="D545" t="s">
        <v>1646</v>
      </c>
      <c r="E545" t="s">
        <v>278</v>
      </c>
      <c r="F545" t="s">
        <v>160</v>
      </c>
      <c r="G545">
        <v>0</v>
      </c>
      <c r="H545">
        <v>0</v>
      </c>
      <c r="I545">
        <v>7.3</v>
      </c>
      <c r="J545">
        <v>0</v>
      </c>
      <c r="K545">
        <v>2628</v>
      </c>
      <c r="L545">
        <v>0</v>
      </c>
      <c r="M545">
        <v>165</v>
      </c>
      <c r="N545">
        <v>96</v>
      </c>
      <c r="O545">
        <v>0</v>
      </c>
      <c r="P545">
        <v>216</v>
      </c>
      <c r="Q545">
        <v>0</v>
      </c>
      <c r="R545">
        <v>0</v>
      </c>
      <c r="S545">
        <v>0</v>
      </c>
      <c r="T545">
        <v>800</v>
      </c>
      <c r="U545">
        <v>100</v>
      </c>
      <c r="V545">
        <v>300</v>
      </c>
      <c r="W545">
        <v>33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4338</v>
      </c>
      <c r="AG545">
        <v>501.31</v>
      </c>
      <c r="AH545">
        <v>18.8</v>
      </c>
      <c r="AI545">
        <v>125.33</v>
      </c>
      <c r="AJ545">
        <v>376</v>
      </c>
      <c r="AK545">
        <v>0</v>
      </c>
      <c r="AL545">
        <v>0</v>
      </c>
      <c r="AM545">
        <v>0</v>
      </c>
      <c r="AN545">
        <v>0</v>
      </c>
      <c r="AO545">
        <v>2</v>
      </c>
      <c r="AP545">
        <v>9</v>
      </c>
      <c r="AQ545">
        <v>0</v>
      </c>
      <c r="AR545" s="6">
        <v>3314.56</v>
      </c>
      <c r="AS545">
        <v>4266</v>
      </c>
      <c r="AT545">
        <v>0</v>
      </c>
      <c r="AU545">
        <v>69981.509999999995</v>
      </c>
      <c r="AV545">
        <v>55000</v>
      </c>
      <c r="AW545">
        <v>11000</v>
      </c>
      <c r="AX545">
        <v>4400</v>
      </c>
      <c r="AY545" s="6">
        <v>0</v>
      </c>
      <c r="AZ545">
        <v>0</v>
      </c>
      <c r="BA545">
        <v>0</v>
      </c>
      <c r="BB545" s="6">
        <v>12159.21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f t="shared" si="24"/>
        <v>0</v>
      </c>
      <c r="BJ545">
        <f t="shared" si="25"/>
        <v>4266</v>
      </c>
      <c r="BK545">
        <f>_xlfn.IFNA(VLOOKUP(A:A,'11月奖金'!A:Q,17,0),0)</f>
        <v>2484.14</v>
      </c>
      <c r="BL545">
        <f t="shared" si="26"/>
        <v>6750.1399999999994</v>
      </c>
    </row>
    <row r="546" spans="1:64" x14ac:dyDescent="0.2">
      <c r="A546">
        <v>9000763</v>
      </c>
      <c r="B546" t="s">
        <v>1647</v>
      </c>
      <c r="C546" t="s">
        <v>1648</v>
      </c>
      <c r="D546" t="s">
        <v>1649</v>
      </c>
      <c r="E546" t="s">
        <v>278</v>
      </c>
      <c r="F546" t="s">
        <v>160</v>
      </c>
      <c r="G546">
        <v>0</v>
      </c>
      <c r="H546">
        <v>0</v>
      </c>
      <c r="I546">
        <v>7.1</v>
      </c>
      <c r="J546">
        <v>0</v>
      </c>
      <c r="K546">
        <v>2556</v>
      </c>
      <c r="L546">
        <v>352.55</v>
      </c>
      <c r="M546">
        <v>0</v>
      </c>
      <c r="N546">
        <v>0</v>
      </c>
      <c r="O546">
        <v>0</v>
      </c>
      <c r="P546">
        <v>216</v>
      </c>
      <c r="Q546">
        <v>0</v>
      </c>
      <c r="R546">
        <v>0</v>
      </c>
      <c r="S546">
        <v>0</v>
      </c>
      <c r="T546">
        <v>800</v>
      </c>
      <c r="U546">
        <v>100</v>
      </c>
      <c r="V546">
        <v>300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4357.55</v>
      </c>
      <c r="AG546">
        <v>609.44000000000005</v>
      </c>
      <c r="AH546">
        <v>22.85</v>
      </c>
      <c r="AI546">
        <v>152.36000000000001</v>
      </c>
      <c r="AJ546">
        <v>457</v>
      </c>
      <c r="AK546">
        <v>0</v>
      </c>
      <c r="AL546">
        <v>0</v>
      </c>
      <c r="AM546">
        <v>0</v>
      </c>
      <c r="AN546">
        <v>0</v>
      </c>
      <c r="AO546">
        <v>2</v>
      </c>
      <c r="AP546">
        <v>9</v>
      </c>
      <c r="AQ546">
        <v>0</v>
      </c>
      <c r="AR546" s="6">
        <v>3113.9</v>
      </c>
      <c r="AS546">
        <v>4285.55</v>
      </c>
      <c r="AT546">
        <v>0</v>
      </c>
      <c r="AU546">
        <v>68232.759999999995</v>
      </c>
      <c r="AV546">
        <v>55000</v>
      </c>
      <c r="AW546">
        <v>11000</v>
      </c>
      <c r="AX546">
        <v>22000</v>
      </c>
      <c r="AY546" s="6">
        <v>0</v>
      </c>
      <c r="AZ546">
        <v>11000</v>
      </c>
      <c r="BA546">
        <v>0</v>
      </c>
      <c r="BB546" s="6">
        <v>12906.46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f t="shared" si="24"/>
        <v>0</v>
      </c>
      <c r="BJ546">
        <f t="shared" si="25"/>
        <v>4285.55</v>
      </c>
      <c r="BK546">
        <f>_xlfn.IFNA(VLOOKUP(A:A,'11月奖金'!A:Q,17,0),0)</f>
        <v>2377.04</v>
      </c>
      <c r="BL546">
        <f t="shared" si="26"/>
        <v>6662.59</v>
      </c>
    </row>
    <row r="547" spans="1:64" x14ac:dyDescent="0.2">
      <c r="A547">
        <v>9000764</v>
      </c>
      <c r="B547" t="s">
        <v>1650</v>
      </c>
      <c r="C547" t="s">
        <v>1651</v>
      </c>
      <c r="D547" t="s">
        <v>1652</v>
      </c>
      <c r="E547" t="s">
        <v>278</v>
      </c>
      <c r="F547" t="s">
        <v>160</v>
      </c>
      <c r="G547">
        <v>0</v>
      </c>
      <c r="H547">
        <v>6.3</v>
      </c>
      <c r="I547">
        <v>6.3</v>
      </c>
      <c r="J547">
        <v>0</v>
      </c>
      <c r="K547">
        <v>2268</v>
      </c>
      <c r="L547">
        <v>0</v>
      </c>
      <c r="M547">
        <v>0</v>
      </c>
      <c r="N547">
        <v>0</v>
      </c>
      <c r="O547">
        <v>0</v>
      </c>
      <c r="P547">
        <v>216</v>
      </c>
      <c r="Q547">
        <v>0</v>
      </c>
      <c r="R547">
        <v>0</v>
      </c>
      <c r="S547">
        <v>0</v>
      </c>
      <c r="T547">
        <v>800</v>
      </c>
      <c r="U547">
        <v>100</v>
      </c>
      <c r="V547">
        <v>300</v>
      </c>
      <c r="W547">
        <v>33</v>
      </c>
      <c r="X547">
        <v>0</v>
      </c>
      <c r="Y547">
        <v>0</v>
      </c>
      <c r="Z547">
        <v>0</v>
      </c>
      <c r="AA547">
        <v>0</v>
      </c>
      <c r="AB547">
        <v>50</v>
      </c>
      <c r="AC547">
        <v>168</v>
      </c>
      <c r="AD547">
        <v>0</v>
      </c>
      <c r="AE547">
        <v>0</v>
      </c>
      <c r="AF547">
        <v>3935</v>
      </c>
      <c r="AG547">
        <v>482.34</v>
      </c>
      <c r="AH547">
        <v>18.09</v>
      </c>
      <c r="AI547">
        <v>120.58</v>
      </c>
      <c r="AJ547">
        <v>362</v>
      </c>
      <c r="AK547">
        <v>0</v>
      </c>
      <c r="AL547">
        <v>0</v>
      </c>
      <c r="AM547">
        <v>0</v>
      </c>
      <c r="AN547">
        <v>0</v>
      </c>
      <c r="AO547">
        <v>2</v>
      </c>
      <c r="AP547">
        <v>9</v>
      </c>
      <c r="AQ547">
        <v>0</v>
      </c>
      <c r="AR547" s="6">
        <v>2949.99</v>
      </c>
      <c r="AS547">
        <v>3863</v>
      </c>
      <c r="AT547">
        <v>0</v>
      </c>
      <c r="AU547">
        <v>60083.28</v>
      </c>
      <c r="AV547">
        <v>55000</v>
      </c>
      <c r="AW547">
        <v>11000</v>
      </c>
      <c r="AX547">
        <v>22000</v>
      </c>
      <c r="AY547" s="6">
        <v>0</v>
      </c>
      <c r="AZ547">
        <v>0</v>
      </c>
      <c r="BA547">
        <v>0</v>
      </c>
      <c r="BB547" s="6">
        <v>9534.6200000000008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f t="shared" si="24"/>
        <v>0</v>
      </c>
      <c r="BJ547">
        <f t="shared" si="25"/>
        <v>3863</v>
      </c>
      <c r="BK547">
        <f>_xlfn.IFNA(VLOOKUP(A:A,'11月奖金'!A:Q,17,0),0)</f>
        <v>2316.5</v>
      </c>
      <c r="BL547">
        <f t="shared" si="26"/>
        <v>6179.5</v>
      </c>
    </row>
    <row r="548" spans="1:64" x14ac:dyDescent="0.2">
      <c r="A548">
        <v>9000765</v>
      </c>
      <c r="B548" t="s">
        <v>1653</v>
      </c>
      <c r="C548" t="s">
        <v>1654</v>
      </c>
      <c r="D548" t="s">
        <v>1655</v>
      </c>
      <c r="E548" t="s">
        <v>278</v>
      </c>
      <c r="F548" t="s">
        <v>160</v>
      </c>
      <c r="G548">
        <v>0</v>
      </c>
      <c r="H548">
        <v>0</v>
      </c>
      <c r="I548">
        <v>7.3</v>
      </c>
      <c r="J548">
        <v>0</v>
      </c>
      <c r="K548">
        <v>2628</v>
      </c>
      <c r="L548">
        <v>362.48</v>
      </c>
      <c r="M548">
        <v>0</v>
      </c>
      <c r="N548">
        <v>0</v>
      </c>
      <c r="O548">
        <v>0</v>
      </c>
      <c r="P548">
        <v>216</v>
      </c>
      <c r="Q548">
        <v>0</v>
      </c>
      <c r="R548">
        <v>0</v>
      </c>
      <c r="S548">
        <v>0</v>
      </c>
      <c r="T548">
        <v>800</v>
      </c>
      <c r="U548">
        <v>100</v>
      </c>
      <c r="V548">
        <v>300</v>
      </c>
      <c r="W548">
        <v>33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4439.4799999999996</v>
      </c>
      <c r="AG548">
        <v>619.79</v>
      </c>
      <c r="AH548">
        <v>23.24</v>
      </c>
      <c r="AI548">
        <v>154.94999999999999</v>
      </c>
      <c r="AJ548">
        <v>465</v>
      </c>
      <c r="AK548">
        <v>0</v>
      </c>
      <c r="AL548">
        <v>0</v>
      </c>
      <c r="AM548">
        <v>0</v>
      </c>
      <c r="AN548">
        <v>0</v>
      </c>
      <c r="AO548">
        <v>2</v>
      </c>
      <c r="AP548">
        <v>9</v>
      </c>
      <c r="AQ548">
        <v>0</v>
      </c>
      <c r="AR548" s="6">
        <v>3174.5</v>
      </c>
      <c r="AS548">
        <v>4367.4799999999996</v>
      </c>
      <c r="AT548">
        <v>0</v>
      </c>
      <c r="AU548">
        <v>71167.849999999991</v>
      </c>
      <c r="AV548">
        <v>55000</v>
      </c>
      <c r="AW548">
        <v>11000</v>
      </c>
      <c r="AX548">
        <v>22000</v>
      </c>
      <c r="AY548" s="6">
        <v>0</v>
      </c>
      <c r="AZ548">
        <v>0</v>
      </c>
      <c r="BA548">
        <v>0</v>
      </c>
      <c r="BB548" s="6">
        <v>12028.21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f t="shared" si="24"/>
        <v>0</v>
      </c>
      <c r="BJ548">
        <f t="shared" si="25"/>
        <v>4367.4799999999996</v>
      </c>
      <c r="BK548">
        <f>_xlfn.IFNA(VLOOKUP(A:A,'11月奖金'!A:Q,17,0),0)</f>
        <v>2617</v>
      </c>
      <c r="BL548">
        <f t="shared" si="26"/>
        <v>6984.48</v>
      </c>
    </row>
    <row r="549" spans="1:64" x14ac:dyDescent="0.2">
      <c r="A549">
        <v>9000766</v>
      </c>
      <c r="B549" t="s">
        <v>1656</v>
      </c>
      <c r="C549" t="s">
        <v>1657</v>
      </c>
      <c r="D549" t="s">
        <v>1658</v>
      </c>
      <c r="E549" t="s">
        <v>278</v>
      </c>
      <c r="F549" t="s">
        <v>160</v>
      </c>
      <c r="G549">
        <v>0</v>
      </c>
      <c r="H549">
        <v>0</v>
      </c>
      <c r="I549">
        <v>7.3</v>
      </c>
      <c r="J549">
        <v>0</v>
      </c>
      <c r="K549">
        <v>2628</v>
      </c>
      <c r="L549">
        <v>362.48</v>
      </c>
      <c r="M549">
        <v>0</v>
      </c>
      <c r="N549">
        <v>0</v>
      </c>
      <c r="O549">
        <v>0</v>
      </c>
      <c r="P549">
        <v>216</v>
      </c>
      <c r="Q549">
        <v>0</v>
      </c>
      <c r="R549">
        <v>0</v>
      </c>
      <c r="S549">
        <v>0</v>
      </c>
      <c r="T549">
        <v>800</v>
      </c>
      <c r="U549">
        <v>100</v>
      </c>
      <c r="V549">
        <v>300</v>
      </c>
      <c r="W549">
        <v>33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4439.4799999999996</v>
      </c>
      <c r="AG549">
        <v>612.99</v>
      </c>
      <c r="AH549">
        <v>22.99</v>
      </c>
      <c r="AI549">
        <v>153.25</v>
      </c>
      <c r="AJ549">
        <v>460</v>
      </c>
      <c r="AK549">
        <v>0</v>
      </c>
      <c r="AL549">
        <v>0</v>
      </c>
      <c r="AM549">
        <v>0</v>
      </c>
      <c r="AN549">
        <v>0</v>
      </c>
      <c r="AO549">
        <v>2</v>
      </c>
      <c r="AP549">
        <v>9</v>
      </c>
      <c r="AQ549">
        <v>0</v>
      </c>
      <c r="AR549" s="6">
        <v>3188.25</v>
      </c>
      <c r="AS549">
        <v>4367.4799999999996</v>
      </c>
      <c r="AT549">
        <v>0</v>
      </c>
      <c r="AU549">
        <v>68721.91</v>
      </c>
      <c r="AV549">
        <v>55000</v>
      </c>
      <c r="AW549">
        <v>11000</v>
      </c>
      <c r="AX549">
        <v>22000</v>
      </c>
      <c r="AY549" s="6">
        <v>0</v>
      </c>
      <c r="AZ549">
        <v>11000</v>
      </c>
      <c r="BA549">
        <v>0</v>
      </c>
      <c r="BB549" s="6">
        <v>11831.78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f t="shared" si="24"/>
        <v>0</v>
      </c>
      <c r="BJ549">
        <f t="shared" si="25"/>
        <v>4367.4799999999996</v>
      </c>
      <c r="BK549">
        <f>_xlfn.IFNA(VLOOKUP(A:A,'11月奖金'!A:Q,17,0),0)</f>
        <v>2475.23</v>
      </c>
      <c r="BL549">
        <f t="shared" si="26"/>
        <v>6842.7099999999991</v>
      </c>
    </row>
    <row r="550" spans="1:64" x14ac:dyDescent="0.2">
      <c r="A550">
        <v>9000767</v>
      </c>
      <c r="B550" t="s">
        <v>1659</v>
      </c>
      <c r="C550" t="s">
        <v>1660</v>
      </c>
      <c r="D550" t="s">
        <v>1661</v>
      </c>
      <c r="E550" t="s">
        <v>278</v>
      </c>
      <c r="F550" t="s">
        <v>105</v>
      </c>
      <c r="G550">
        <v>0</v>
      </c>
      <c r="H550">
        <v>0</v>
      </c>
      <c r="I550">
        <v>5.0999999999999996</v>
      </c>
      <c r="J550">
        <v>0</v>
      </c>
      <c r="K550">
        <v>1836</v>
      </c>
      <c r="L550">
        <v>253.24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800</v>
      </c>
      <c r="U550">
        <v>100</v>
      </c>
      <c r="V550">
        <v>300</v>
      </c>
      <c r="W550">
        <v>33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3322.24</v>
      </c>
      <c r="AG550">
        <v>472.54</v>
      </c>
      <c r="AH550">
        <v>17.72</v>
      </c>
      <c r="AI550">
        <v>118.13</v>
      </c>
      <c r="AJ550">
        <v>354</v>
      </c>
      <c r="AK550">
        <v>0</v>
      </c>
      <c r="AL550">
        <v>0</v>
      </c>
      <c r="AM550">
        <v>0</v>
      </c>
      <c r="AN550">
        <v>0</v>
      </c>
      <c r="AO550">
        <v>2</v>
      </c>
      <c r="AP550">
        <v>9</v>
      </c>
      <c r="AQ550">
        <v>0</v>
      </c>
      <c r="AR550" s="6">
        <v>2357.85</v>
      </c>
      <c r="AS550">
        <v>3250.24</v>
      </c>
      <c r="AT550">
        <v>0</v>
      </c>
      <c r="AU550">
        <v>71552.55</v>
      </c>
      <c r="AV550">
        <v>55000</v>
      </c>
      <c r="AW550">
        <v>11000</v>
      </c>
      <c r="AX550">
        <v>11000</v>
      </c>
      <c r="AY550" s="6">
        <v>3600</v>
      </c>
      <c r="AZ550">
        <v>0</v>
      </c>
      <c r="BA550">
        <v>0</v>
      </c>
      <c r="BB550" s="6">
        <v>7883.13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f t="shared" si="24"/>
        <v>0</v>
      </c>
      <c r="BJ550">
        <f t="shared" si="25"/>
        <v>3250.24</v>
      </c>
      <c r="BK550">
        <f>_xlfn.IFNA(VLOOKUP(A:A,'11月奖金'!A:Q,17,0),0)</f>
        <v>3689.38</v>
      </c>
      <c r="BL550">
        <f t="shared" si="26"/>
        <v>6939.62</v>
      </c>
    </row>
    <row r="551" spans="1:64" x14ac:dyDescent="0.2">
      <c r="A551">
        <v>9000768</v>
      </c>
      <c r="B551" t="s">
        <v>1662</v>
      </c>
      <c r="C551" t="s">
        <v>1663</v>
      </c>
      <c r="D551" t="s">
        <v>1664</v>
      </c>
      <c r="E551" t="s">
        <v>278</v>
      </c>
      <c r="F551" t="s">
        <v>160</v>
      </c>
      <c r="G551">
        <v>0</v>
      </c>
      <c r="H551">
        <v>0</v>
      </c>
      <c r="I551">
        <v>5.9</v>
      </c>
      <c r="J551">
        <v>0</v>
      </c>
      <c r="K551">
        <v>2124</v>
      </c>
      <c r="L551">
        <v>585.92999999999995</v>
      </c>
      <c r="M551">
        <v>0</v>
      </c>
      <c r="N551">
        <v>0</v>
      </c>
      <c r="O551">
        <v>0</v>
      </c>
      <c r="P551">
        <v>216</v>
      </c>
      <c r="Q551">
        <v>0</v>
      </c>
      <c r="R551">
        <v>0</v>
      </c>
      <c r="S551">
        <v>0</v>
      </c>
      <c r="T551">
        <v>800</v>
      </c>
      <c r="U551">
        <v>100</v>
      </c>
      <c r="V551">
        <v>300</v>
      </c>
      <c r="W551">
        <v>33</v>
      </c>
      <c r="X551">
        <v>0</v>
      </c>
      <c r="Y551">
        <v>0</v>
      </c>
      <c r="Z551">
        <v>0</v>
      </c>
      <c r="AA551">
        <v>0</v>
      </c>
      <c r="AB551">
        <v>20</v>
      </c>
      <c r="AC551">
        <v>0</v>
      </c>
      <c r="AD551">
        <v>0</v>
      </c>
      <c r="AE551">
        <v>0</v>
      </c>
      <c r="AF551">
        <v>4178.93</v>
      </c>
      <c r="AG551">
        <v>545.62</v>
      </c>
      <c r="AH551">
        <v>20.46</v>
      </c>
      <c r="AI551">
        <v>136.4</v>
      </c>
      <c r="AJ551">
        <v>409</v>
      </c>
      <c r="AK551">
        <v>0</v>
      </c>
      <c r="AL551">
        <v>0</v>
      </c>
      <c r="AM551">
        <v>0</v>
      </c>
      <c r="AN551">
        <v>0</v>
      </c>
      <c r="AO551">
        <v>2</v>
      </c>
      <c r="AP551">
        <v>9</v>
      </c>
      <c r="AQ551">
        <v>0</v>
      </c>
      <c r="AR551" s="6">
        <v>3065.45</v>
      </c>
      <c r="AS551">
        <v>4106.93</v>
      </c>
      <c r="AT551">
        <v>0</v>
      </c>
      <c r="AU551">
        <v>67213.850000000006</v>
      </c>
      <c r="AV551">
        <v>55000</v>
      </c>
      <c r="AW551">
        <v>22000</v>
      </c>
      <c r="AX551">
        <v>11000</v>
      </c>
      <c r="AY551" s="6">
        <v>0</v>
      </c>
      <c r="AZ551">
        <v>11000</v>
      </c>
      <c r="BA551">
        <v>0</v>
      </c>
      <c r="BB551" s="6">
        <v>11294.61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f t="shared" si="24"/>
        <v>0</v>
      </c>
      <c r="BJ551">
        <f t="shared" si="25"/>
        <v>4106.93</v>
      </c>
      <c r="BK551">
        <f>_xlfn.IFNA(VLOOKUP(A:A,'11月奖金'!A:Q,17,0),0)</f>
        <v>2799.16</v>
      </c>
      <c r="BL551">
        <f t="shared" si="26"/>
        <v>6906.09</v>
      </c>
    </row>
    <row r="552" spans="1:64" x14ac:dyDescent="0.2">
      <c r="A552">
        <v>9000769</v>
      </c>
      <c r="B552" t="s">
        <v>1665</v>
      </c>
      <c r="C552" t="s">
        <v>1666</v>
      </c>
      <c r="D552" t="s">
        <v>1667</v>
      </c>
      <c r="E552" t="s">
        <v>278</v>
      </c>
      <c r="F552" t="s">
        <v>160</v>
      </c>
      <c r="G552">
        <v>0</v>
      </c>
      <c r="H552">
        <v>0</v>
      </c>
      <c r="I552">
        <v>7.1</v>
      </c>
      <c r="J552">
        <v>0</v>
      </c>
      <c r="K552">
        <v>2556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800</v>
      </c>
      <c r="U552">
        <v>100</v>
      </c>
      <c r="V552">
        <v>300</v>
      </c>
      <c r="W552">
        <v>33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3789</v>
      </c>
      <c r="AG552">
        <v>487.62</v>
      </c>
      <c r="AH552">
        <v>18.29</v>
      </c>
      <c r="AI552">
        <v>121.9</v>
      </c>
      <c r="AJ552">
        <v>366</v>
      </c>
      <c r="AK552">
        <v>0</v>
      </c>
      <c r="AL552">
        <v>0</v>
      </c>
      <c r="AM552">
        <v>0</v>
      </c>
      <c r="AN552">
        <v>0</v>
      </c>
      <c r="AO552">
        <v>2</v>
      </c>
      <c r="AP552">
        <v>9</v>
      </c>
      <c r="AQ552">
        <v>0</v>
      </c>
      <c r="AR552" s="6">
        <v>2793.19</v>
      </c>
      <c r="AS552">
        <v>3717</v>
      </c>
      <c r="AT552">
        <v>0</v>
      </c>
      <c r="AU552">
        <v>62914.879999999997</v>
      </c>
      <c r="AV552">
        <v>55000</v>
      </c>
      <c r="AW552">
        <v>0</v>
      </c>
      <c r="AX552">
        <v>11000</v>
      </c>
      <c r="AY552" s="6">
        <v>0</v>
      </c>
      <c r="AZ552">
        <v>0</v>
      </c>
      <c r="BA552">
        <v>0</v>
      </c>
      <c r="BB552" s="6">
        <v>11616.7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f t="shared" si="24"/>
        <v>0</v>
      </c>
      <c r="BJ552">
        <f t="shared" si="25"/>
        <v>3717</v>
      </c>
      <c r="BK552">
        <f>_xlfn.IFNA(VLOOKUP(A:A,'11月奖金'!A:Q,17,0),0)</f>
        <v>2681.8</v>
      </c>
      <c r="BL552">
        <f t="shared" si="26"/>
        <v>6398.8</v>
      </c>
    </row>
    <row r="553" spans="1:64" x14ac:dyDescent="0.2">
      <c r="A553">
        <v>9000770</v>
      </c>
      <c r="B553" t="s">
        <v>1668</v>
      </c>
      <c r="C553" t="s">
        <v>1669</v>
      </c>
      <c r="D553" t="s">
        <v>1670</v>
      </c>
      <c r="E553" t="s">
        <v>278</v>
      </c>
      <c r="F553" t="s">
        <v>160</v>
      </c>
      <c r="G553">
        <v>0</v>
      </c>
      <c r="H553">
        <v>0</v>
      </c>
      <c r="I553">
        <v>5.9</v>
      </c>
      <c r="J553">
        <v>0</v>
      </c>
      <c r="K553">
        <v>2124</v>
      </c>
      <c r="L553">
        <v>585.92999999999995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800</v>
      </c>
      <c r="U553">
        <v>100</v>
      </c>
      <c r="V553">
        <v>300</v>
      </c>
      <c r="W553">
        <v>33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3942.93</v>
      </c>
      <c r="AG553">
        <v>517.9</v>
      </c>
      <c r="AH553">
        <v>19.420000000000002</v>
      </c>
      <c r="AI553">
        <v>129.47</v>
      </c>
      <c r="AJ553">
        <v>388</v>
      </c>
      <c r="AK553">
        <v>0</v>
      </c>
      <c r="AL553">
        <v>0</v>
      </c>
      <c r="AM553">
        <v>0</v>
      </c>
      <c r="AN553">
        <v>0</v>
      </c>
      <c r="AO553">
        <v>2</v>
      </c>
      <c r="AP553">
        <v>9</v>
      </c>
      <c r="AQ553">
        <v>0</v>
      </c>
      <c r="AR553" s="6">
        <v>2886.14</v>
      </c>
      <c r="AS553">
        <v>3870.93</v>
      </c>
      <c r="AT553">
        <v>0</v>
      </c>
      <c r="AU553">
        <v>64334.97</v>
      </c>
      <c r="AV553">
        <v>55000</v>
      </c>
      <c r="AW553">
        <v>11000</v>
      </c>
      <c r="AX553">
        <v>22000</v>
      </c>
      <c r="AY553" s="6">
        <v>0</v>
      </c>
      <c r="AZ553">
        <v>11000</v>
      </c>
      <c r="BA553">
        <v>0</v>
      </c>
      <c r="BB553" s="6">
        <v>11027.32</v>
      </c>
      <c r="BC553">
        <v>0</v>
      </c>
      <c r="BD553">
        <v>0</v>
      </c>
      <c r="BE553">
        <v>0</v>
      </c>
      <c r="BF553">
        <v>0</v>
      </c>
      <c r="BG553">
        <v>8.94</v>
      </c>
      <c r="BH553">
        <v>0</v>
      </c>
      <c r="BI553">
        <f t="shared" si="24"/>
        <v>8.94</v>
      </c>
      <c r="BJ553">
        <f t="shared" si="25"/>
        <v>3870.93</v>
      </c>
      <c r="BK553">
        <f>_xlfn.IFNA(VLOOKUP(A:A,'11月奖金'!A:Q,17,0),0)</f>
        <v>2594.7800000000002</v>
      </c>
      <c r="BL553">
        <f t="shared" si="26"/>
        <v>6465.71</v>
      </c>
    </row>
    <row r="554" spans="1:64" x14ac:dyDescent="0.2">
      <c r="A554">
        <v>9000771</v>
      </c>
      <c r="B554" t="s">
        <v>1671</v>
      </c>
      <c r="C554" t="s">
        <v>1672</v>
      </c>
      <c r="D554" t="s">
        <v>1673</v>
      </c>
      <c r="E554" t="s">
        <v>278</v>
      </c>
      <c r="F554" t="s">
        <v>160</v>
      </c>
      <c r="G554">
        <v>0</v>
      </c>
      <c r="H554">
        <v>0</v>
      </c>
      <c r="I554">
        <v>5.9</v>
      </c>
      <c r="J554">
        <v>0</v>
      </c>
      <c r="K554">
        <v>2124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800</v>
      </c>
      <c r="U554">
        <v>100</v>
      </c>
      <c r="V554">
        <v>300</v>
      </c>
      <c r="W554">
        <v>33</v>
      </c>
      <c r="X554">
        <v>0</v>
      </c>
      <c r="Y554">
        <v>0</v>
      </c>
      <c r="Z554">
        <v>0</v>
      </c>
      <c r="AA554">
        <v>0</v>
      </c>
      <c r="AB554">
        <v>40</v>
      </c>
      <c r="AC554">
        <v>0</v>
      </c>
      <c r="AD554">
        <v>0</v>
      </c>
      <c r="AE554">
        <v>0</v>
      </c>
      <c r="AF554">
        <v>3397</v>
      </c>
      <c r="AG554">
        <v>495.26</v>
      </c>
      <c r="AH554">
        <v>18.57</v>
      </c>
      <c r="AI554">
        <v>123.82</v>
      </c>
      <c r="AJ554">
        <v>371</v>
      </c>
      <c r="AK554">
        <v>0</v>
      </c>
      <c r="AL554">
        <v>0</v>
      </c>
      <c r="AM554">
        <v>0</v>
      </c>
      <c r="AN554">
        <v>0</v>
      </c>
      <c r="AO554">
        <v>2</v>
      </c>
      <c r="AP554">
        <v>9</v>
      </c>
      <c r="AQ554">
        <v>0</v>
      </c>
      <c r="AR554" s="6">
        <v>2386.35</v>
      </c>
      <c r="AS554">
        <v>3325</v>
      </c>
      <c r="AT554">
        <v>0</v>
      </c>
      <c r="AU554">
        <v>62597.46</v>
      </c>
      <c r="AV554">
        <v>55000</v>
      </c>
      <c r="AW554">
        <v>22000</v>
      </c>
      <c r="AX554">
        <v>11000</v>
      </c>
      <c r="AY554" s="6">
        <v>0</v>
      </c>
      <c r="AZ554">
        <v>0</v>
      </c>
      <c r="BA554">
        <v>0</v>
      </c>
      <c r="BB554" s="6">
        <v>11239.02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f t="shared" si="24"/>
        <v>0</v>
      </c>
      <c r="BJ554">
        <f t="shared" si="25"/>
        <v>3325</v>
      </c>
      <c r="BK554">
        <f>_xlfn.IFNA(VLOOKUP(A:A,'11月奖金'!A:Q,17,0),0)</f>
        <v>2998.21</v>
      </c>
      <c r="BL554">
        <f t="shared" si="26"/>
        <v>6323.21</v>
      </c>
    </row>
    <row r="555" spans="1:64" x14ac:dyDescent="0.2">
      <c r="A555">
        <v>9000772</v>
      </c>
      <c r="B555" t="s">
        <v>1674</v>
      </c>
      <c r="C555" t="s">
        <v>1675</v>
      </c>
      <c r="D555" t="s">
        <v>1676</v>
      </c>
      <c r="E555" t="s">
        <v>278</v>
      </c>
      <c r="F555" t="s">
        <v>160</v>
      </c>
      <c r="G555">
        <v>0</v>
      </c>
      <c r="H555">
        <v>0</v>
      </c>
      <c r="I555">
        <v>6.7</v>
      </c>
      <c r="J555">
        <v>0</v>
      </c>
      <c r="K555">
        <v>2412</v>
      </c>
      <c r="L555">
        <v>0</v>
      </c>
      <c r="M555">
        <v>46</v>
      </c>
      <c r="N555">
        <v>40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800</v>
      </c>
      <c r="U555">
        <v>100</v>
      </c>
      <c r="V555">
        <v>300</v>
      </c>
      <c r="W555">
        <v>33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3731</v>
      </c>
      <c r="AG555">
        <v>542.44000000000005</v>
      </c>
      <c r="AH555">
        <v>20.34</v>
      </c>
      <c r="AI555">
        <v>135.61000000000001</v>
      </c>
      <c r="AJ555">
        <v>407</v>
      </c>
      <c r="AK555">
        <v>0</v>
      </c>
      <c r="AL555">
        <v>0</v>
      </c>
      <c r="AM555">
        <v>0</v>
      </c>
      <c r="AN555">
        <v>0</v>
      </c>
      <c r="AO555">
        <v>2</v>
      </c>
      <c r="AP555">
        <v>9</v>
      </c>
      <c r="AQ555">
        <v>0</v>
      </c>
      <c r="AR555" s="6">
        <v>2623.61</v>
      </c>
      <c r="AS555">
        <v>3659</v>
      </c>
      <c r="AT555">
        <v>0</v>
      </c>
      <c r="AU555">
        <v>64528.92</v>
      </c>
      <c r="AV555">
        <v>55000</v>
      </c>
      <c r="AW555">
        <v>5500</v>
      </c>
      <c r="AX555">
        <v>22000</v>
      </c>
      <c r="AY555" s="6">
        <v>0</v>
      </c>
      <c r="AZ555">
        <v>0</v>
      </c>
      <c r="BA555">
        <v>0</v>
      </c>
      <c r="BB555" s="6">
        <v>12431.19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f t="shared" si="24"/>
        <v>0</v>
      </c>
      <c r="BJ555">
        <f t="shared" si="25"/>
        <v>3659</v>
      </c>
      <c r="BK555">
        <f>_xlfn.IFNA(VLOOKUP(A:A,'11月奖金'!A:Q,17,0),0)</f>
        <v>2649.15</v>
      </c>
      <c r="BL555">
        <f t="shared" si="26"/>
        <v>6308.15</v>
      </c>
    </row>
    <row r="556" spans="1:64" x14ac:dyDescent="0.2">
      <c r="A556">
        <v>9000773</v>
      </c>
      <c r="B556" t="s">
        <v>1677</v>
      </c>
      <c r="C556" t="s">
        <v>1678</v>
      </c>
      <c r="D556" t="s">
        <v>1679</v>
      </c>
      <c r="E556" t="s">
        <v>278</v>
      </c>
      <c r="F556" t="s">
        <v>160</v>
      </c>
      <c r="G556">
        <v>0</v>
      </c>
      <c r="H556">
        <v>0</v>
      </c>
      <c r="I556">
        <v>7.3</v>
      </c>
      <c r="J556">
        <v>0</v>
      </c>
      <c r="K556">
        <v>2628</v>
      </c>
      <c r="L556">
        <v>362.48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800</v>
      </c>
      <c r="U556">
        <v>100</v>
      </c>
      <c r="V556">
        <v>300</v>
      </c>
      <c r="W556">
        <v>33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4223.4799999999996</v>
      </c>
      <c r="AG556">
        <v>645</v>
      </c>
      <c r="AH556">
        <v>24.19</v>
      </c>
      <c r="AI556">
        <v>161.25</v>
      </c>
      <c r="AJ556">
        <v>484</v>
      </c>
      <c r="AK556">
        <v>0</v>
      </c>
      <c r="AL556">
        <v>0</v>
      </c>
      <c r="AM556">
        <v>0</v>
      </c>
      <c r="AN556">
        <v>0</v>
      </c>
      <c r="AO556">
        <v>2</v>
      </c>
      <c r="AP556">
        <v>9</v>
      </c>
      <c r="AQ556">
        <v>0</v>
      </c>
      <c r="AR556" s="6">
        <v>2907.04</v>
      </c>
      <c r="AS556">
        <v>4151.4799999999996</v>
      </c>
      <c r="AT556">
        <v>0</v>
      </c>
      <c r="AU556">
        <v>73393.78</v>
      </c>
      <c r="AV556">
        <v>55000</v>
      </c>
      <c r="AW556">
        <v>11000</v>
      </c>
      <c r="AX556">
        <v>11000</v>
      </c>
      <c r="AY556" s="6">
        <v>0</v>
      </c>
      <c r="AZ556">
        <v>0</v>
      </c>
      <c r="BA556">
        <v>0</v>
      </c>
      <c r="BB556" s="6">
        <v>14892.12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f t="shared" si="24"/>
        <v>0</v>
      </c>
      <c r="BJ556">
        <f t="shared" si="25"/>
        <v>4151.4799999999996</v>
      </c>
      <c r="BK556">
        <f>_xlfn.IFNA(VLOOKUP(A:A,'11月奖金'!A:Q,17,0),0)</f>
        <v>3657.08</v>
      </c>
      <c r="BL556">
        <f t="shared" si="26"/>
        <v>7808.5599999999995</v>
      </c>
    </row>
    <row r="557" spans="1:64" x14ac:dyDescent="0.2">
      <c r="A557">
        <v>9000774</v>
      </c>
      <c r="B557" t="s">
        <v>1680</v>
      </c>
      <c r="C557" t="s">
        <v>1681</v>
      </c>
      <c r="D557" t="s">
        <v>1682</v>
      </c>
      <c r="E557" t="s">
        <v>278</v>
      </c>
      <c r="F557" t="s">
        <v>160</v>
      </c>
      <c r="G557">
        <v>0</v>
      </c>
      <c r="H557">
        <v>0</v>
      </c>
      <c r="I557">
        <v>5.9</v>
      </c>
      <c r="J557">
        <v>0</v>
      </c>
      <c r="K557">
        <v>2124</v>
      </c>
      <c r="L557">
        <v>0</v>
      </c>
      <c r="M557">
        <v>0</v>
      </c>
      <c r="N557">
        <v>48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800</v>
      </c>
      <c r="U557">
        <v>100</v>
      </c>
      <c r="V557">
        <v>300</v>
      </c>
      <c r="W557">
        <v>33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3405</v>
      </c>
      <c r="AG557">
        <v>413.48</v>
      </c>
      <c r="AH557">
        <v>15.51</v>
      </c>
      <c r="AI557">
        <v>104.32</v>
      </c>
      <c r="AJ557">
        <v>310</v>
      </c>
      <c r="AK557">
        <v>0</v>
      </c>
      <c r="AL557">
        <v>0</v>
      </c>
      <c r="AM557">
        <v>0</v>
      </c>
      <c r="AN557">
        <v>0</v>
      </c>
      <c r="AO557">
        <v>2</v>
      </c>
      <c r="AP557">
        <v>9</v>
      </c>
      <c r="AQ557">
        <v>0</v>
      </c>
      <c r="AR557" s="6">
        <v>2559.69</v>
      </c>
      <c r="AS557">
        <v>3333</v>
      </c>
      <c r="AT557">
        <v>0</v>
      </c>
      <c r="AU557">
        <v>60269.9</v>
      </c>
      <c r="AV557">
        <v>55000</v>
      </c>
      <c r="AW557">
        <v>11000</v>
      </c>
      <c r="AX557">
        <v>22000</v>
      </c>
      <c r="AY557" s="6">
        <v>0</v>
      </c>
      <c r="AZ557">
        <v>11000</v>
      </c>
      <c r="BA557">
        <v>0</v>
      </c>
      <c r="BB557" s="6">
        <v>7557.1900000000014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f t="shared" si="24"/>
        <v>0</v>
      </c>
      <c r="BJ557">
        <f t="shared" si="25"/>
        <v>3333</v>
      </c>
      <c r="BK557">
        <f>_xlfn.IFNA(VLOOKUP(A:A,'11月奖金'!A:Q,17,0),0)</f>
        <v>2513.39</v>
      </c>
      <c r="BL557">
        <f t="shared" si="26"/>
        <v>5846.3899999999994</v>
      </c>
    </row>
    <row r="558" spans="1:64" x14ac:dyDescent="0.2">
      <c r="A558">
        <v>9000775</v>
      </c>
      <c r="B558" t="s">
        <v>1683</v>
      </c>
      <c r="C558" t="s">
        <v>1684</v>
      </c>
      <c r="D558" t="s">
        <v>1685</v>
      </c>
      <c r="E558" t="s">
        <v>278</v>
      </c>
      <c r="F558" t="s">
        <v>160</v>
      </c>
      <c r="G558">
        <v>0</v>
      </c>
      <c r="H558">
        <v>0</v>
      </c>
      <c r="I558">
        <v>5.9</v>
      </c>
      <c r="J558">
        <v>0</v>
      </c>
      <c r="K558">
        <v>2124</v>
      </c>
      <c r="L558">
        <v>585.92999999999995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800</v>
      </c>
      <c r="U558">
        <v>100</v>
      </c>
      <c r="V558">
        <v>300</v>
      </c>
      <c r="W558">
        <v>33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3942.93</v>
      </c>
      <c r="AG558">
        <v>455.95</v>
      </c>
      <c r="AH558">
        <v>17.100000000000001</v>
      </c>
      <c r="AI558">
        <v>113.99</v>
      </c>
      <c r="AJ558">
        <v>342</v>
      </c>
      <c r="AK558">
        <v>0</v>
      </c>
      <c r="AL558">
        <v>0</v>
      </c>
      <c r="AM558">
        <v>0</v>
      </c>
      <c r="AN558">
        <v>0</v>
      </c>
      <c r="AO558">
        <v>2</v>
      </c>
      <c r="AP558">
        <v>9</v>
      </c>
      <c r="AQ558">
        <v>0</v>
      </c>
      <c r="AR558" s="6">
        <v>3011.89</v>
      </c>
      <c r="AS558">
        <v>3870.93</v>
      </c>
      <c r="AT558">
        <v>0</v>
      </c>
      <c r="AU558">
        <v>55169.91</v>
      </c>
      <c r="AV558">
        <v>55000</v>
      </c>
      <c r="AW558">
        <v>11000</v>
      </c>
      <c r="AX558">
        <v>22000</v>
      </c>
      <c r="AY558" s="6">
        <v>0</v>
      </c>
      <c r="AZ558">
        <v>0</v>
      </c>
      <c r="BA558">
        <v>0</v>
      </c>
      <c r="BB558" s="6">
        <v>9918.68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f t="shared" si="24"/>
        <v>0</v>
      </c>
      <c r="BJ558">
        <f t="shared" si="25"/>
        <v>3870.93</v>
      </c>
      <c r="BK558">
        <f>_xlfn.IFNA(VLOOKUP(A:A,'11月奖金'!A:Q,17,0),0)</f>
        <v>1625.05</v>
      </c>
      <c r="BL558">
        <f t="shared" si="26"/>
        <v>5495.98</v>
      </c>
    </row>
    <row r="559" spans="1:64" x14ac:dyDescent="0.2">
      <c r="A559">
        <v>9000776</v>
      </c>
      <c r="B559" t="s">
        <v>1686</v>
      </c>
      <c r="C559" t="s">
        <v>1687</v>
      </c>
      <c r="D559" t="s">
        <v>1688</v>
      </c>
      <c r="E559" t="s">
        <v>278</v>
      </c>
      <c r="F559" t="s">
        <v>160</v>
      </c>
      <c r="G559">
        <v>0</v>
      </c>
      <c r="H559">
        <v>0</v>
      </c>
      <c r="I559">
        <v>6.7</v>
      </c>
      <c r="J559">
        <v>0</v>
      </c>
      <c r="K559">
        <v>2412</v>
      </c>
      <c r="L559">
        <v>998.07</v>
      </c>
      <c r="M559">
        <v>0</v>
      </c>
      <c r="N559">
        <v>0</v>
      </c>
      <c r="O559">
        <v>0</v>
      </c>
      <c r="P559">
        <v>216</v>
      </c>
      <c r="Q559">
        <v>0</v>
      </c>
      <c r="R559">
        <v>0</v>
      </c>
      <c r="S559">
        <v>0</v>
      </c>
      <c r="T559">
        <v>800</v>
      </c>
      <c r="U559">
        <v>100</v>
      </c>
      <c r="V559">
        <v>300</v>
      </c>
      <c r="W559">
        <v>33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4859.07</v>
      </c>
      <c r="AG559">
        <v>544.55999999999995</v>
      </c>
      <c r="AH559">
        <v>20.420000000000002</v>
      </c>
      <c r="AI559">
        <v>136.13999999999999</v>
      </c>
      <c r="AJ559">
        <v>408</v>
      </c>
      <c r="AK559">
        <v>0</v>
      </c>
      <c r="AL559">
        <v>0</v>
      </c>
      <c r="AM559">
        <v>0</v>
      </c>
      <c r="AN559">
        <v>0</v>
      </c>
      <c r="AO559">
        <v>2</v>
      </c>
      <c r="AP559">
        <v>9</v>
      </c>
      <c r="AQ559">
        <v>0</v>
      </c>
      <c r="AR559" s="6">
        <v>3747.95</v>
      </c>
      <c r="AS559">
        <v>4787.07</v>
      </c>
      <c r="AT559">
        <v>0</v>
      </c>
      <c r="AU559">
        <v>61528.04</v>
      </c>
      <c r="AV559">
        <v>55000</v>
      </c>
      <c r="AW559">
        <v>11000</v>
      </c>
      <c r="AX559">
        <v>22000</v>
      </c>
      <c r="AY559" s="6">
        <v>0</v>
      </c>
      <c r="AZ559">
        <v>0</v>
      </c>
      <c r="BA559">
        <v>0</v>
      </c>
      <c r="BB559" s="6">
        <v>11098.73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f t="shared" si="24"/>
        <v>0</v>
      </c>
      <c r="BJ559">
        <f t="shared" si="25"/>
        <v>4787.07</v>
      </c>
      <c r="BK559">
        <f>_xlfn.IFNA(VLOOKUP(A:A,'11月奖金'!A:Q,17,0),0)</f>
        <v>2419.11</v>
      </c>
      <c r="BL559">
        <f t="shared" si="26"/>
        <v>7206.18</v>
      </c>
    </row>
    <row r="560" spans="1:64" x14ac:dyDescent="0.2">
      <c r="A560">
        <v>9000777</v>
      </c>
      <c r="B560" t="s">
        <v>1689</v>
      </c>
      <c r="C560" t="s">
        <v>1690</v>
      </c>
      <c r="D560" t="s">
        <v>1691</v>
      </c>
      <c r="E560" t="s">
        <v>278</v>
      </c>
      <c r="F560" t="s">
        <v>160</v>
      </c>
      <c r="G560">
        <v>0</v>
      </c>
      <c r="H560">
        <v>0</v>
      </c>
      <c r="I560">
        <v>7.1</v>
      </c>
      <c r="J560">
        <v>0</v>
      </c>
      <c r="K560">
        <v>2556</v>
      </c>
      <c r="L560">
        <v>352.55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800</v>
      </c>
      <c r="U560">
        <v>100</v>
      </c>
      <c r="V560">
        <v>300</v>
      </c>
      <c r="W560">
        <v>33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4141.55</v>
      </c>
      <c r="AG560">
        <v>622.54999999999995</v>
      </c>
      <c r="AH560">
        <v>23.35</v>
      </c>
      <c r="AI560">
        <v>155.63999999999999</v>
      </c>
      <c r="AJ560">
        <v>467</v>
      </c>
      <c r="AK560">
        <v>0</v>
      </c>
      <c r="AL560">
        <v>0</v>
      </c>
      <c r="AM560">
        <v>0</v>
      </c>
      <c r="AN560">
        <v>0</v>
      </c>
      <c r="AO560">
        <v>2</v>
      </c>
      <c r="AP560">
        <v>9</v>
      </c>
      <c r="AQ560">
        <v>0</v>
      </c>
      <c r="AR560" s="6">
        <v>2871.01</v>
      </c>
      <c r="AS560">
        <v>4069.55</v>
      </c>
      <c r="AT560">
        <v>0</v>
      </c>
      <c r="AU560">
        <v>73906.7</v>
      </c>
      <c r="AV560">
        <v>55000</v>
      </c>
      <c r="AW560">
        <v>11000</v>
      </c>
      <c r="AX560">
        <v>22000</v>
      </c>
      <c r="AY560" s="6">
        <v>0</v>
      </c>
      <c r="AZ560">
        <v>0</v>
      </c>
      <c r="BA560">
        <v>0</v>
      </c>
      <c r="BB560" s="6">
        <v>14798.22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f t="shared" si="24"/>
        <v>0</v>
      </c>
      <c r="BJ560">
        <f t="shared" si="25"/>
        <v>4069.55</v>
      </c>
      <c r="BK560">
        <f>_xlfn.IFNA(VLOOKUP(A:A,'11月奖金'!A:Q,17,0),0)</f>
        <v>3707.08</v>
      </c>
      <c r="BL560">
        <f t="shared" si="26"/>
        <v>7776.63</v>
      </c>
    </row>
    <row r="561" spans="1:64" x14ac:dyDescent="0.2">
      <c r="A561">
        <v>9000778</v>
      </c>
      <c r="B561" t="s">
        <v>1692</v>
      </c>
      <c r="C561" t="s">
        <v>1693</v>
      </c>
      <c r="D561" t="s">
        <v>1694</v>
      </c>
      <c r="E561" t="s">
        <v>278</v>
      </c>
      <c r="F561" t="s">
        <v>160</v>
      </c>
      <c r="G561">
        <v>0</v>
      </c>
      <c r="H561">
        <v>0</v>
      </c>
      <c r="I561">
        <v>7.3</v>
      </c>
      <c r="J561">
        <v>0</v>
      </c>
      <c r="K561">
        <v>2628</v>
      </c>
      <c r="L561">
        <v>362.48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800</v>
      </c>
      <c r="U561">
        <v>100</v>
      </c>
      <c r="V561">
        <v>300</v>
      </c>
      <c r="W561">
        <v>33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4223.4799999999996</v>
      </c>
      <c r="AG561">
        <v>548.99</v>
      </c>
      <c r="AH561">
        <v>20.59</v>
      </c>
      <c r="AI561">
        <v>137.25</v>
      </c>
      <c r="AJ561">
        <v>412</v>
      </c>
      <c r="AK561">
        <v>0</v>
      </c>
      <c r="AL561">
        <v>0</v>
      </c>
      <c r="AM561">
        <v>0</v>
      </c>
      <c r="AN561">
        <v>0</v>
      </c>
      <c r="AO561">
        <v>2</v>
      </c>
      <c r="AP561">
        <v>9</v>
      </c>
      <c r="AQ561">
        <v>0</v>
      </c>
      <c r="AR561" s="6">
        <v>3102.65</v>
      </c>
      <c r="AS561">
        <v>4151.4799999999996</v>
      </c>
      <c r="AT561">
        <v>0</v>
      </c>
      <c r="AU561">
        <v>66756.7</v>
      </c>
      <c r="AV561">
        <v>55000</v>
      </c>
      <c r="AW561">
        <v>11000</v>
      </c>
      <c r="AX561">
        <v>11000</v>
      </c>
      <c r="AY561" s="6">
        <v>0</v>
      </c>
      <c r="AZ561">
        <v>5500</v>
      </c>
      <c r="BA561">
        <v>0</v>
      </c>
      <c r="BB561" s="6">
        <v>14624.06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f t="shared" si="24"/>
        <v>0</v>
      </c>
      <c r="BJ561">
        <f t="shared" si="25"/>
        <v>4151.4799999999996</v>
      </c>
      <c r="BK561">
        <f>_xlfn.IFNA(VLOOKUP(A:A,'11月奖金'!A:Q,17,0),0)</f>
        <v>2038.99</v>
      </c>
      <c r="BL561">
        <f t="shared" si="26"/>
        <v>6190.4699999999993</v>
      </c>
    </row>
    <row r="562" spans="1:64" x14ac:dyDescent="0.2">
      <c r="A562">
        <v>9000779</v>
      </c>
      <c r="B562" t="s">
        <v>1695</v>
      </c>
      <c r="C562" t="s">
        <v>1696</v>
      </c>
      <c r="D562" t="s">
        <v>1697</v>
      </c>
      <c r="E562" t="s">
        <v>278</v>
      </c>
      <c r="F562" t="s">
        <v>160</v>
      </c>
      <c r="G562">
        <v>0</v>
      </c>
      <c r="H562">
        <v>5.9</v>
      </c>
      <c r="I562">
        <v>5.9</v>
      </c>
      <c r="J562">
        <v>0</v>
      </c>
      <c r="K562">
        <v>2124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800</v>
      </c>
      <c r="U562">
        <v>100</v>
      </c>
      <c r="V562">
        <v>300</v>
      </c>
      <c r="W562">
        <v>33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3357</v>
      </c>
      <c r="AG562">
        <v>527.84</v>
      </c>
      <c r="AH562">
        <v>19.79</v>
      </c>
      <c r="AI562">
        <v>131.96</v>
      </c>
      <c r="AJ562">
        <v>396</v>
      </c>
      <c r="AK562">
        <v>0</v>
      </c>
      <c r="AL562">
        <v>0</v>
      </c>
      <c r="AM562">
        <v>0</v>
      </c>
      <c r="AN562">
        <v>0</v>
      </c>
      <c r="AO562">
        <v>2</v>
      </c>
      <c r="AP562">
        <v>9</v>
      </c>
      <c r="AQ562">
        <v>0</v>
      </c>
      <c r="AR562" s="6">
        <v>2279.41</v>
      </c>
      <c r="AS562">
        <v>3285</v>
      </c>
      <c r="AT562">
        <v>0</v>
      </c>
      <c r="AU562">
        <v>60743.18</v>
      </c>
      <c r="AV562">
        <v>55000</v>
      </c>
      <c r="AW562">
        <v>0</v>
      </c>
      <c r="AX562">
        <v>22000</v>
      </c>
      <c r="AY562" s="6">
        <v>0</v>
      </c>
      <c r="AZ562">
        <v>11000</v>
      </c>
      <c r="BA562">
        <v>0</v>
      </c>
      <c r="BB562" s="6">
        <v>9836.58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f t="shared" si="24"/>
        <v>0</v>
      </c>
      <c r="BJ562">
        <f t="shared" si="25"/>
        <v>3285</v>
      </c>
      <c r="BK562">
        <f>_xlfn.IFNA(VLOOKUP(A:A,'11月奖金'!A:Q,17,0),0)</f>
        <v>1958.9</v>
      </c>
      <c r="BL562">
        <f t="shared" si="26"/>
        <v>5243.9</v>
      </c>
    </row>
    <row r="563" spans="1:64" x14ac:dyDescent="0.2">
      <c r="A563">
        <v>9000780</v>
      </c>
      <c r="B563" t="s">
        <v>1698</v>
      </c>
      <c r="C563" t="s">
        <v>1699</v>
      </c>
      <c r="D563" t="s">
        <v>1700</v>
      </c>
      <c r="E563" t="s">
        <v>278</v>
      </c>
      <c r="F563" t="s">
        <v>160</v>
      </c>
      <c r="G563">
        <v>0</v>
      </c>
      <c r="H563">
        <v>0</v>
      </c>
      <c r="I563">
        <v>7.1</v>
      </c>
      <c r="J563">
        <v>0</v>
      </c>
      <c r="K563">
        <v>2556</v>
      </c>
      <c r="L563">
        <v>0</v>
      </c>
      <c r="M563">
        <v>0</v>
      </c>
      <c r="N563">
        <v>8</v>
      </c>
      <c r="O563">
        <v>0</v>
      </c>
      <c r="P563">
        <v>216</v>
      </c>
      <c r="Q563">
        <v>0</v>
      </c>
      <c r="R563">
        <v>0</v>
      </c>
      <c r="S563">
        <v>0</v>
      </c>
      <c r="T563">
        <v>800</v>
      </c>
      <c r="U563">
        <v>100</v>
      </c>
      <c r="V563">
        <v>300</v>
      </c>
      <c r="W563">
        <v>33</v>
      </c>
      <c r="X563">
        <v>0</v>
      </c>
      <c r="Y563">
        <v>0</v>
      </c>
      <c r="Z563">
        <v>0</v>
      </c>
      <c r="AA563">
        <v>0</v>
      </c>
      <c r="AB563">
        <v>30</v>
      </c>
      <c r="AC563">
        <v>96</v>
      </c>
      <c r="AD563">
        <v>0</v>
      </c>
      <c r="AE563">
        <v>0</v>
      </c>
      <c r="AF563">
        <v>4139</v>
      </c>
      <c r="AG563">
        <v>650.01</v>
      </c>
      <c r="AH563">
        <v>24.38</v>
      </c>
      <c r="AI563">
        <v>162.5</v>
      </c>
      <c r="AJ563">
        <v>488</v>
      </c>
      <c r="AK563">
        <v>0</v>
      </c>
      <c r="AL563">
        <v>0</v>
      </c>
      <c r="AM563">
        <v>0</v>
      </c>
      <c r="AN563">
        <v>0</v>
      </c>
      <c r="AO563">
        <v>2</v>
      </c>
      <c r="AP563">
        <v>9</v>
      </c>
      <c r="AQ563">
        <v>0</v>
      </c>
      <c r="AR563" s="6">
        <v>2812.11</v>
      </c>
      <c r="AS563">
        <v>4067</v>
      </c>
      <c r="AT563">
        <v>0</v>
      </c>
      <c r="AU563">
        <v>77638.320000000007</v>
      </c>
      <c r="AV563">
        <v>55000</v>
      </c>
      <c r="AW563">
        <v>11000</v>
      </c>
      <c r="AX563">
        <v>22000</v>
      </c>
      <c r="AY563" s="6">
        <v>0</v>
      </c>
      <c r="AZ563">
        <v>11000</v>
      </c>
      <c r="BA563">
        <v>0</v>
      </c>
      <c r="BB563" s="6">
        <v>17286.759999999998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f t="shared" si="24"/>
        <v>0</v>
      </c>
      <c r="BJ563">
        <f t="shared" si="25"/>
        <v>4067</v>
      </c>
      <c r="BK563">
        <f>_xlfn.IFNA(VLOOKUP(A:A,'11月奖金'!A:Q,17,0),0)</f>
        <v>3111.83</v>
      </c>
      <c r="BL563">
        <f t="shared" si="26"/>
        <v>7178.83</v>
      </c>
    </row>
    <row r="564" spans="1:64" x14ac:dyDescent="0.2">
      <c r="A564">
        <v>9000781</v>
      </c>
      <c r="B564" t="s">
        <v>1701</v>
      </c>
      <c r="C564" t="s">
        <v>1702</v>
      </c>
      <c r="D564" t="s">
        <v>1703</v>
      </c>
      <c r="E564" t="s">
        <v>278</v>
      </c>
      <c r="F564" t="s">
        <v>160</v>
      </c>
      <c r="G564">
        <v>0</v>
      </c>
      <c r="H564">
        <v>0</v>
      </c>
      <c r="I564">
        <v>6.7</v>
      </c>
      <c r="J564">
        <v>0</v>
      </c>
      <c r="K564">
        <v>2412</v>
      </c>
      <c r="L564">
        <v>332.69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626.09</v>
      </c>
      <c r="U564">
        <v>78.260000000000005</v>
      </c>
      <c r="V564">
        <v>234.78</v>
      </c>
      <c r="W564">
        <v>25.83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3709.650000000001</v>
      </c>
      <c r="AG564">
        <v>582.16</v>
      </c>
      <c r="AH564">
        <v>21.83</v>
      </c>
      <c r="AI564">
        <v>145.54</v>
      </c>
      <c r="AJ564">
        <v>437</v>
      </c>
      <c r="AK564">
        <v>0</v>
      </c>
      <c r="AL564">
        <v>0</v>
      </c>
      <c r="AM564">
        <v>0</v>
      </c>
      <c r="AN564">
        <v>0</v>
      </c>
      <c r="AO564">
        <v>2</v>
      </c>
      <c r="AP564">
        <v>9</v>
      </c>
      <c r="AQ564">
        <v>0</v>
      </c>
      <c r="AR564" s="6">
        <v>2521.12</v>
      </c>
      <c r="AS564">
        <v>3652.8679999999999</v>
      </c>
      <c r="AT564">
        <v>0</v>
      </c>
      <c r="AU564">
        <v>68657.017999999996</v>
      </c>
      <c r="AV564">
        <v>55000</v>
      </c>
      <c r="AW564">
        <v>0</v>
      </c>
      <c r="AX564">
        <v>22000</v>
      </c>
      <c r="AY564" s="6">
        <v>0</v>
      </c>
      <c r="AZ564">
        <v>0</v>
      </c>
      <c r="BA564">
        <v>0</v>
      </c>
      <c r="BB564" s="6">
        <v>13326.25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f t="shared" si="24"/>
        <v>0</v>
      </c>
      <c r="BJ564">
        <f t="shared" si="25"/>
        <v>3652.8680000000008</v>
      </c>
      <c r="BK564">
        <f>_xlfn.IFNA(VLOOKUP(A:A,'11月奖金'!A:Q,17,0),0)</f>
        <v>2624.49</v>
      </c>
      <c r="BL564">
        <f t="shared" si="26"/>
        <v>6277.3580000000002</v>
      </c>
    </row>
    <row r="565" spans="1:64" x14ac:dyDescent="0.2">
      <c r="A565">
        <v>9000782</v>
      </c>
      <c r="B565" t="s">
        <v>1704</v>
      </c>
      <c r="C565" t="s">
        <v>1705</v>
      </c>
      <c r="D565" t="s">
        <v>1706</v>
      </c>
      <c r="E565" t="s">
        <v>278</v>
      </c>
      <c r="F565" t="s">
        <v>160</v>
      </c>
      <c r="G565">
        <v>0</v>
      </c>
      <c r="H565">
        <v>0</v>
      </c>
      <c r="I565">
        <v>6.1</v>
      </c>
      <c r="J565">
        <v>0</v>
      </c>
      <c r="K565">
        <v>2196</v>
      </c>
      <c r="L565">
        <v>605.79</v>
      </c>
      <c r="M565">
        <v>0</v>
      </c>
      <c r="N565">
        <v>24</v>
      </c>
      <c r="O565">
        <v>0</v>
      </c>
      <c r="P565">
        <v>216</v>
      </c>
      <c r="Q565">
        <v>0</v>
      </c>
      <c r="R565">
        <v>0</v>
      </c>
      <c r="S565">
        <v>0</v>
      </c>
      <c r="T565">
        <v>800</v>
      </c>
      <c r="U565">
        <v>100</v>
      </c>
      <c r="V565">
        <v>300</v>
      </c>
      <c r="W565">
        <v>33</v>
      </c>
      <c r="X565">
        <v>0</v>
      </c>
      <c r="Y565">
        <v>0</v>
      </c>
      <c r="Z565">
        <v>0</v>
      </c>
      <c r="AA565">
        <v>0</v>
      </c>
      <c r="AB565">
        <v>140</v>
      </c>
      <c r="AC565">
        <v>0</v>
      </c>
      <c r="AD565">
        <v>0</v>
      </c>
      <c r="AE565">
        <v>0</v>
      </c>
      <c r="AF565">
        <v>4414.79</v>
      </c>
      <c r="AG565">
        <v>483.61</v>
      </c>
      <c r="AH565">
        <v>18.14</v>
      </c>
      <c r="AI565">
        <v>120.9</v>
      </c>
      <c r="AJ565">
        <v>363</v>
      </c>
      <c r="AK565">
        <v>0</v>
      </c>
      <c r="AL565">
        <v>0</v>
      </c>
      <c r="AM565">
        <v>0</v>
      </c>
      <c r="AN565">
        <v>0</v>
      </c>
      <c r="AO565">
        <v>2</v>
      </c>
      <c r="AP565">
        <v>9</v>
      </c>
      <c r="AQ565">
        <v>0</v>
      </c>
      <c r="AR565" s="6">
        <v>3427.14</v>
      </c>
      <c r="AS565">
        <v>4342.79</v>
      </c>
      <c r="AT565">
        <v>0</v>
      </c>
      <c r="AU565">
        <v>70451.39</v>
      </c>
      <c r="AV565">
        <v>55000</v>
      </c>
      <c r="AW565">
        <v>5500</v>
      </c>
      <c r="AX565">
        <v>11000</v>
      </c>
      <c r="AY565" s="6">
        <v>0</v>
      </c>
      <c r="AZ565">
        <v>0</v>
      </c>
      <c r="BA565">
        <v>0</v>
      </c>
      <c r="BB565" s="6">
        <v>10611.8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f t="shared" si="24"/>
        <v>0</v>
      </c>
      <c r="BJ565">
        <f t="shared" si="25"/>
        <v>4342.79</v>
      </c>
      <c r="BK565">
        <f>_xlfn.IFNA(VLOOKUP(A:A,'11月奖金'!A:Q,17,0),0)</f>
        <v>1981.96</v>
      </c>
      <c r="BL565">
        <f t="shared" si="26"/>
        <v>6324.75</v>
      </c>
    </row>
    <row r="566" spans="1:64" x14ac:dyDescent="0.2">
      <c r="A566">
        <v>9000783</v>
      </c>
      <c r="B566" t="s">
        <v>1707</v>
      </c>
      <c r="C566" t="s">
        <v>1708</v>
      </c>
      <c r="D566" t="s">
        <v>1709</v>
      </c>
      <c r="E566" t="s">
        <v>278</v>
      </c>
      <c r="F566" t="s">
        <v>160</v>
      </c>
      <c r="G566">
        <v>0</v>
      </c>
      <c r="H566">
        <v>0</v>
      </c>
      <c r="I566">
        <v>5.7</v>
      </c>
      <c r="J566">
        <v>0</v>
      </c>
      <c r="K566">
        <v>2052</v>
      </c>
      <c r="L566">
        <v>283.02999999999997</v>
      </c>
      <c r="M566">
        <v>0</v>
      </c>
      <c r="N566">
        <v>24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800</v>
      </c>
      <c r="U566">
        <v>100</v>
      </c>
      <c r="V566">
        <v>300</v>
      </c>
      <c r="W566">
        <v>33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3592.03</v>
      </c>
      <c r="AG566">
        <v>514.1</v>
      </c>
      <c r="AH566">
        <v>19.28</v>
      </c>
      <c r="AI566">
        <v>128.52000000000001</v>
      </c>
      <c r="AJ566">
        <v>386</v>
      </c>
      <c r="AK566">
        <v>0</v>
      </c>
      <c r="AL566">
        <v>0</v>
      </c>
      <c r="AM566">
        <v>0</v>
      </c>
      <c r="AN566">
        <v>0</v>
      </c>
      <c r="AO566">
        <v>2</v>
      </c>
      <c r="AP566">
        <v>9</v>
      </c>
      <c r="AQ566">
        <v>0</v>
      </c>
      <c r="AR566" s="6">
        <v>2542.13</v>
      </c>
      <c r="AS566">
        <v>3520.03</v>
      </c>
      <c r="AT566">
        <v>0</v>
      </c>
      <c r="AU566">
        <v>62606.53</v>
      </c>
      <c r="AV566">
        <v>55000</v>
      </c>
      <c r="AW566">
        <v>0</v>
      </c>
      <c r="AX566">
        <v>0</v>
      </c>
      <c r="AY566" s="6">
        <v>0</v>
      </c>
      <c r="AZ566">
        <v>0</v>
      </c>
      <c r="BA566">
        <v>0</v>
      </c>
      <c r="BB566" s="6">
        <v>11133.56</v>
      </c>
      <c r="BC566">
        <v>0</v>
      </c>
      <c r="BD566">
        <v>0</v>
      </c>
      <c r="BE566">
        <v>0</v>
      </c>
      <c r="BF566">
        <v>0</v>
      </c>
      <c r="BG566">
        <v>2.41</v>
      </c>
      <c r="BH566">
        <v>0</v>
      </c>
      <c r="BI566">
        <f t="shared" si="24"/>
        <v>2.41</v>
      </c>
      <c r="BJ566">
        <f t="shared" si="25"/>
        <v>3520.03</v>
      </c>
      <c r="BK566">
        <f>_xlfn.IFNA(VLOOKUP(A:A,'11月奖金'!A:Q,17,0),0)</f>
        <v>2762.93</v>
      </c>
      <c r="BL566">
        <f t="shared" si="26"/>
        <v>6282.96</v>
      </c>
    </row>
    <row r="567" spans="1:64" x14ac:dyDescent="0.2">
      <c r="A567">
        <v>9000784</v>
      </c>
      <c r="B567" t="s">
        <v>1710</v>
      </c>
      <c r="C567" t="s">
        <v>1711</v>
      </c>
      <c r="D567" t="s">
        <v>1712</v>
      </c>
      <c r="E567" t="s">
        <v>278</v>
      </c>
      <c r="F567" t="s">
        <v>160</v>
      </c>
      <c r="G567">
        <v>0</v>
      </c>
      <c r="H567">
        <v>0</v>
      </c>
      <c r="I567">
        <v>7.1</v>
      </c>
      <c r="J567">
        <v>0</v>
      </c>
      <c r="K567">
        <v>2556</v>
      </c>
      <c r="L567">
        <v>352.55</v>
      </c>
      <c r="M567">
        <v>24</v>
      </c>
      <c r="N567">
        <v>32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800</v>
      </c>
      <c r="U567">
        <v>100</v>
      </c>
      <c r="V567">
        <v>300</v>
      </c>
      <c r="W567">
        <v>33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4197.55</v>
      </c>
      <c r="AG567">
        <v>617.97</v>
      </c>
      <c r="AH567">
        <v>23.17</v>
      </c>
      <c r="AI567">
        <v>154.49</v>
      </c>
      <c r="AJ567">
        <v>463</v>
      </c>
      <c r="AK567">
        <v>0</v>
      </c>
      <c r="AL567">
        <v>0</v>
      </c>
      <c r="AM567">
        <v>0</v>
      </c>
      <c r="AN567">
        <v>0</v>
      </c>
      <c r="AO567">
        <v>2</v>
      </c>
      <c r="AP567">
        <v>9</v>
      </c>
      <c r="AQ567">
        <v>0</v>
      </c>
      <c r="AR567" s="6">
        <v>2936.92</v>
      </c>
      <c r="AS567">
        <v>4125.55</v>
      </c>
      <c r="AT567">
        <v>0</v>
      </c>
      <c r="AU567">
        <v>78257.84</v>
      </c>
      <c r="AV567">
        <v>55000</v>
      </c>
      <c r="AW567">
        <v>11000</v>
      </c>
      <c r="AX567">
        <v>22000</v>
      </c>
      <c r="AY567" s="6">
        <v>0</v>
      </c>
      <c r="AZ567">
        <v>11000</v>
      </c>
      <c r="BA567">
        <v>0</v>
      </c>
      <c r="BB567" s="6">
        <v>17259.13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f t="shared" si="24"/>
        <v>0</v>
      </c>
      <c r="BJ567">
        <f t="shared" si="25"/>
        <v>4125.55</v>
      </c>
      <c r="BK567">
        <f>_xlfn.IFNA(VLOOKUP(A:A,'11月奖金'!A:Q,17,0),0)</f>
        <v>2649.15</v>
      </c>
      <c r="BL567">
        <f t="shared" si="26"/>
        <v>6774.7000000000007</v>
      </c>
    </row>
    <row r="568" spans="1:64" x14ac:dyDescent="0.2">
      <c r="A568">
        <v>9000785</v>
      </c>
      <c r="B568" t="s">
        <v>1713</v>
      </c>
      <c r="C568" t="s">
        <v>1714</v>
      </c>
      <c r="D568" t="s">
        <v>1715</v>
      </c>
      <c r="E568" t="s">
        <v>278</v>
      </c>
      <c r="F568" t="s">
        <v>160</v>
      </c>
      <c r="G568">
        <v>0</v>
      </c>
      <c r="H568">
        <v>7.3</v>
      </c>
      <c r="I568">
        <v>7.3</v>
      </c>
      <c r="J568">
        <v>0</v>
      </c>
      <c r="K568">
        <v>2628</v>
      </c>
      <c r="L568">
        <v>362.48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765.22</v>
      </c>
      <c r="U568">
        <v>95.65</v>
      </c>
      <c r="V568">
        <v>286.95999999999998</v>
      </c>
      <c r="W568">
        <v>31.57</v>
      </c>
      <c r="X568">
        <v>0</v>
      </c>
      <c r="Y568">
        <v>0</v>
      </c>
      <c r="Z568">
        <v>0</v>
      </c>
      <c r="AA568">
        <v>0</v>
      </c>
      <c r="AB568">
        <v>30</v>
      </c>
      <c r="AC568">
        <v>84</v>
      </c>
      <c r="AD568">
        <v>0</v>
      </c>
      <c r="AE568">
        <v>0</v>
      </c>
      <c r="AF568">
        <v>4283.8799999999992</v>
      </c>
      <c r="AG568">
        <v>529.07000000000005</v>
      </c>
      <c r="AH568">
        <v>19.84</v>
      </c>
      <c r="AI568">
        <v>132.27000000000001</v>
      </c>
      <c r="AJ568">
        <v>397</v>
      </c>
      <c r="AK568">
        <v>0</v>
      </c>
      <c r="AL568">
        <v>0</v>
      </c>
      <c r="AM568">
        <v>0</v>
      </c>
      <c r="AN568">
        <v>0</v>
      </c>
      <c r="AO568">
        <v>2</v>
      </c>
      <c r="AP568">
        <v>9</v>
      </c>
      <c r="AQ568">
        <v>0</v>
      </c>
      <c r="AR568" s="6">
        <v>3203.7</v>
      </c>
      <c r="AS568">
        <v>4214.9249999999993</v>
      </c>
      <c r="AT568">
        <v>0</v>
      </c>
      <c r="AU568">
        <v>62816.184999999998</v>
      </c>
      <c r="AV568">
        <v>55000</v>
      </c>
      <c r="AW568">
        <v>0</v>
      </c>
      <c r="AX568">
        <v>0</v>
      </c>
      <c r="AY568" s="6">
        <v>0</v>
      </c>
      <c r="AZ568">
        <v>11000</v>
      </c>
      <c r="BA568">
        <v>0</v>
      </c>
      <c r="BB568" s="6">
        <v>12332.77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f t="shared" si="24"/>
        <v>0</v>
      </c>
      <c r="BJ568">
        <f t="shared" si="25"/>
        <v>4214.9249999999993</v>
      </c>
      <c r="BK568">
        <f>_xlfn.IFNA(VLOOKUP(A:A,'11月奖金'!A:Q,17,0),0)</f>
        <v>2481.04</v>
      </c>
      <c r="BL568">
        <f t="shared" si="26"/>
        <v>6695.9649999999992</v>
      </c>
    </row>
    <row r="569" spans="1:64" x14ac:dyDescent="0.2">
      <c r="A569">
        <v>9000786</v>
      </c>
      <c r="B569" t="s">
        <v>1716</v>
      </c>
      <c r="C569" t="s">
        <v>1717</v>
      </c>
      <c r="D569" t="s">
        <v>1718</v>
      </c>
      <c r="E569" t="s">
        <v>278</v>
      </c>
      <c r="F569" t="s">
        <v>160</v>
      </c>
      <c r="G569">
        <v>0</v>
      </c>
      <c r="H569">
        <v>0</v>
      </c>
      <c r="I569">
        <v>6.1</v>
      </c>
      <c r="J569">
        <v>0</v>
      </c>
      <c r="K569">
        <v>2196</v>
      </c>
      <c r="L569">
        <v>302.89999999999998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800</v>
      </c>
      <c r="U569">
        <v>100</v>
      </c>
      <c r="V569">
        <v>300</v>
      </c>
      <c r="W569">
        <v>33</v>
      </c>
      <c r="X569">
        <v>0</v>
      </c>
      <c r="Y569">
        <v>0</v>
      </c>
      <c r="Z569">
        <v>0</v>
      </c>
      <c r="AA569">
        <v>0</v>
      </c>
      <c r="AB569">
        <v>30</v>
      </c>
      <c r="AC569">
        <v>84</v>
      </c>
      <c r="AD569">
        <v>0</v>
      </c>
      <c r="AE569">
        <v>0</v>
      </c>
      <c r="AF569">
        <v>3845.9</v>
      </c>
      <c r="AG569">
        <v>522.79</v>
      </c>
      <c r="AH569">
        <v>19.600000000000001</v>
      </c>
      <c r="AI569">
        <v>130.69999999999999</v>
      </c>
      <c r="AJ569">
        <v>392</v>
      </c>
      <c r="AK569">
        <v>0</v>
      </c>
      <c r="AL569">
        <v>0</v>
      </c>
      <c r="AM569">
        <v>0</v>
      </c>
      <c r="AN569">
        <v>0</v>
      </c>
      <c r="AO569">
        <v>2</v>
      </c>
      <c r="AP569">
        <v>9</v>
      </c>
      <c r="AQ569">
        <v>0</v>
      </c>
      <c r="AR569" s="6">
        <v>2778.81</v>
      </c>
      <c r="AS569">
        <v>3773.9</v>
      </c>
      <c r="AT569">
        <v>0</v>
      </c>
      <c r="AU569">
        <v>60415.95</v>
      </c>
      <c r="AV569">
        <v>55000</v>
      </c>
      <c r="AW569">
        <v>11000</v>
      </c>
      <c r="AX569">
        <v>0</v>
      </c>
      <c r="AY569" s="6">
        <v>0</v>
      </c>
      <c r="AZ569">
        <v>11000</v>
      </c>
      <c r="BA569">
        <v>0</v>
      </c>
      <c r="BB569" s="6">
        <v>13230.76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f t="shared" si="24"/>
        <v>0</v>
      </c>
      <c r="BJ569">
        <f t="shared" si="25"/>
        <v>3773.9</v>
      </c>
      <c r="BK569">
        <f>_xlfn.IFNA(VLOOKUP(A:A,'11月奖金'!A:Q,17,0),0)</f>
        <v>2024.55</v>
      </c>
      <c r="BL569">
        <f t="shared" si="26"/>
        <v>5798.45</v>
      </c>
    </row>
    <row r="570" spans="1:64" x14ac:dyDescent="0.2">
      <c r="A570">
        <v>9000787</v>
      </c>
      <c r="B570" t="s">
        <v>1719</v>
      </c>
      <c r="C570" t="s">
        <v>1720</v>
      </c>
      <c r="D570" t="s">
        <v>1721</v>
      </c>
      <c r="E570" t="s">
        <v>278</v>
      </c>
      <c r="F570" t="s">
        <v>160</v>
      </c>
      <c r="G570">
        <v>0</v>
      </c>
      <c r="H570">
        <v>6.7</v>
      </c>
      <c r="I570">
        <v>6.7</v>
      </c>
      <c r="J570">
        <v>0</v>
      </c>
      <c r="K570">
        <v>2412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800</v>
      </c>
      <c r="U570">
        <v>100</v>
      </c>
      <c r="V570">
        <v>300</v>
      </c>
      <c r="W570">
        <v>33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3645</v>
      </c>
      <c r="AG570">
        <v>468.54</v>
      </c>
      <c r="AH570">
        <v>17.57</v>
      </c>
      <c r="AI570">
        <v>117.13</v>
      </c>
      <c r="AJ570">
        <v>351</v>
      </c>
      <c r="AK570">
        <v>0</v>
      </c>
      <c r="AL570">
        <v>0</v>
      </c>
      <c r="AM570">
        <v>0</v>
      </c>
      <c r="AN570">
        <v>0</v>
      </c>
      <c r="AO570">
        <v>2</v>
      </c>
      <c r="AP570">
        <v>9</v>
      </c>
      <c r="AQ570">
        <v>0</v>
      </c>
      <c r="AR570" s="6">
        <v>2688.76</v>
      </c>
      <c r="AS570">
        <v>3573</v>
      </c>
      <c r="AT570">
        <v>0</v>
      </c>
      <c r="AU570">
        <v>62795.5</v>
      </c>
      <c r="AV570">
        <v>55000</v>
      </c>
      <c r="AW570">
        <v>11000</v>
      </c>
      <c r="AX570">
        <v>22000</v>
      </c>
      <c r="AY570" s="6">
        <v>0</v>
      </c>
      <c r="AZ570">
        <v>0</v>
      </c>
      <c r="BA570">
        <v>0</v>
      </c>
      <c r="BB570" s="6">
        <v>9900.73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f t="shared" si="24"/>
        <v>0</v>
      </c>
      <c r="BJ570">
        <f t="shared" si="25"/>
        <v>3573</v>
      </c>
      <c r="BK570">
        <f>_xlfn.IFNA(VLOOKUP(A:A,'11月奖金'!A:Q,17,0),0)</f>
        <v>2497</v>
      </c>
      <c r="BL570">
        <f t="shared" si="26"/>
        <v>6070</v>
      </c>
    </row>
    <row r="571" spans="1:64" x14ac:dyDescent="0.2">
      <c r="A571">
        <v>9000788</v>
      </c>
      <c r="B571" t="s">
        <v>1722</v>
      </c>
      <c r="C571" t="s">
        <v>1723</v>
      </c>
      <c r="D571" t="s">
        <v>1724</v>
      </c>
      <c r="E571" t="s">
        <v>278</v>
      </c>
      <c r="F571" t="s">
        <v>160</v>
      </c>
      <c r="G571">
        <v>0</v>
      </c>
      <c r="H571">
        <v>0</v>
      </c>
      <c r="I571">
        <v>6.9</v>
      </c>
      <c r="J571">
        <v>0</v>
      </c>
      <c r="K571">
        <v>2484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800</v>
      </c>
      <c r="U571">
        <v>100</v>
      </c>
      <c r="V571">
        <v>300</v>
      </c>
      <c r="W571">
        <v>33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3717</v>
      </c>
      <c r="AG571">
        <v>534.79</v>
      </c>
      <c r="AH571">
        <v>20.05</v>
      </c>
      <c r="AI571">
        <v>133.69999999999999</v>
      </c>
      <c r="AJ571">
        <v>401</v>
      </c>
      <c r="AK571">
        <v>0</v>
      </c>
      <c r="AL571">
        <v>0</v>
      </c>
      <c r="AM571">
        <v>0</v>
      </c>
      <c r="AN571">
        <v>0</v>
      </c>
      <c r="AO571">
        <v>2</v>
      </c>
      <c r="AP571">
        <v>9</v>
      </c>
      <c r="AQ571">
        <v>0</v>
      </c>
      <c r="AR571" s="6">
        <v>2625.46</v>
      </c>
      <c r="AS571">
        <v>3645</v>
      </c>
      <c r="AT571">
        <v>0</v>
      </c>
      <c r="AU571">
        <v>61948.55</v>
      </c>
      <c r="AV571">
        <v>55000</v>
      </c>
      <c r="AW571">
        <v>0</v>
      </c>
      <c r="AX571">
        <v>0</v>
      </c>
      <c r="AY571" s="6">
        <v>0</v>
      </c>
      <c r="AZ571">
        <v>0</v>
      </c>
      <c r="BA571">
        <v>0</v>
      </c>
      <c r="BB571" s="6">
        <v>11856.39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f t="shared" si="24"/>
        <v>0</v>
      </c>
      <c r="BJ571">
        <f t="shared" si="25"/>
        <v>3645</v>
      </c>
      <c r="BK571">
        <f>_xlfn.IFNA(VLOOKUP(A:A,'11月奖金'!A:Q,17,0),0)</f>
        <v>2388.58</v>
      </c>
      <c r="BL571">
        <f t="shared" si="26"/>
        <v>6033.58</v>
      </c>
    </row>
    <row r="572" spans="1:64" x14ac:dyDescent="0.2">
      <c r="A572">
        <v>9000789</v>
      </c>
      <c r="B572" t="s">
        <v>1725</v>
      </c>
      <c r="C572" t="s">
        <v>1726</v>
      </c>
      <c r="D572" t="s">
        <v>1727</v>
      </c>
      <c r="E572" t="s">
        <v>278</v>
      </c>
      <c r="F572" t="s">
        <v>160</v>
      </c>
      <c r="G572">
        <v>0</v>
      </c>
      <c r="H572">
        <v>0</v>
      </c>
      <c r="I572">
        <v>6.9</v>
      </c>
      <c r="J572">
        <v>0</v>
      </c>
      <c r="K572">
        <v>2484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800</v>
      </c>
      <c r="U572">
        <v>100</v>
      </c>
      <c r="V572">
        <v>300</v>
      </c>
      <c r="W572">
        <v>33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3717</v>
      </c>
      <c r="AG572">
        <v>534.79</v>
      </c>
      <c r="AH572">
        <v>20.05</v>
      </c>
      <c r="AI572">
        <v>133.69999999999999</v>
      </c>
      <c r="AJ572">
        <v>401</v>
      </c>
      <c r="AK572">
        <v>0</v>
      </c>
      <c r="AL572">
        <v>0</v>
      </c>
      <c r="AM572">
        <v>0</v>
      </c>
      <c r="AN572">
        <v>0</v>
      </c>
      <c r="AO572">
        <v>2</v>
      </c>
      <c r="AP572">
        <v>9</v>
      </c>
      <c r="AQ572">
        <v>0</v>
      </c>
      <c r="AR572" s="6">
        <v>2625.46</v>
      </c>
      <c r="AS572">
        <v>3645</v>
      </c>
      <c r="AT572">
        <v>0</v>
      </c>
      <c r="AU572">
        <v>67915.010000000009</v>
      </c>
      <c r="AV572">
        <v>55000</v>
      </c>
      <c r="AW572">
        <v>11000</v>
      </c>
      <c r="AX572">
        <v>0</v>
      </c>
      <c r="AY572" s="6">
        <v>0</v>
      </c>
      <c r="AZ572">
        <v>11000</v>
      </c>
      <c r="BA572">
        <v>0</v>
      </c>
      <c r="BB572" s="6">
        <v>11824.16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f t="shared" si="24"/>
        <v>0</v>
      </c>
      <c r="BJ572">
        <f t="shared" si="25"/>
        <v>3645</v>
      </c>
      <c r="BK572">
        <f>_xlfn.IFNA(VLOOKUP(A:A,'11月奖金'!A:Q,17,0),0)</f>
        <v>2497</v>
      </c>
      <c r="BL572">
        <f t="shared" si="26"/>
        <v>6142</v>
      </c>
    </row>
    <row r="573" spans="1:64" x14ac:dyDescent="0.2">
      <c r="A573">
        <v>9000790</v>
      </c>
      <c r="B573" t="s">
        <v>1728</v>
      </c>
      <c r="C573" t="s">
        <v>1729</v>
      </c>
      <c r="D573" t="s">
        <v>1730</v>
      </c>
      <c r="E573" t="s">
        <v>278</v>
      </c>
      <c r="F573" t="s">
        <v>160</v>
      </c>
      <c r="G573">
        <v>0</v>
      </c>
      <c r="H573">
        <v>7.1</v>
      </c>
      <c r="I573">
        <v>7.1</v>
      </c>
      <c r="J573">
        <v>0</v>
      </c>
      <c r="K573">
        <v>2556</v>
      </c>
      <c r="L573">
        <v>705.1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800</v>
      </c>
      <c r="U573">
        <v>100</v>
      </c>
      <c r="V573">
        <v>300</v>
      </c>
      <c r="W573">
        <v>33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4494.1000000000004</v>
      </c>
      <c r="AG573">
        <v>478.69</v>
      </c>
      <c r="AH573">
        <v>17.95</v>
      </c>
      <c r="AI573">
        <v>119.67</v>
      </c>
      <c r="AJ573">
        <v>359</v>
      </c>
      <c r="AK573">
        <v>0</v>
      </c>
      <c r="AL573">
        <v>0</v>
      </c>
      <c r="AM573">
        <v>0</v>
      </c>
      <c r="AN573">
        <v>0</v>
      </c>
      <c r="AO573">
        <v>2</v>
      </c>
      <c r="AP573">
        <v>9</v>
      </c>
      <c r="AQ573">
        <v>0</v>
      </c>
      <c r="AR573" s="6">
        <v>3516.79</v>
      </c>
      <c r="AS573">
        <v>4422.1000000000004</v>
      </c>
      <c r="AT573">
        <v>0</v>
      </c>
      <c r="AU573">
        <v>62686.89</v>
      </c>
      <c r="AV573">
        <v>55000</v>
      </c>
      <c r="AW573">
        <v>11000</v>
      </c>
      <c r="AX573">
        <v>22000</v>
      </c>
      <c r="AY573" s="6">
        <v>0</v>
      </c>
      <c r="AZ573">
        <v>0</v>
      </c>
      <c r="BA573">
        <v>0</v>
      </c>
      <c r="BB573" s="6">
        <v>10155.86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f t="shared" si="24"/>
        <v>0</v>
      </c>
      <c r="BJ573">
        <f t="shared" si="25"/>
        <v>4422.1000000000004</v>
      </c>
      <c r="BK573">
        <f>_xlfn.IFNA(VLOOKUP(A:A,'11月奖金'!A:Q,17,0),0)</f>
        <v>2519.11</v>
      </c>
      <c r="BL573">
        <f t="shared" si="26"/>
        <v>6941.2100000000009</v>
      </c>
    </row>
    <row r="574" spans="1:64" x14ac:dyDescent="0.2">
      <c r="A574">
        <v>9000791</v>
      </c>
      <c r="B574" t="s">
        <v>1731</v>
      </c>
      <c r="C574" t="s">
        <v>1732</v>
      </c>
      <c r="D574" t="s">
        <v>1733</v>
      </c>
      <c r="E574" t="s">
        <v>278</v>
      </c>
      <c r="F574" t="s">
        <v>160</v>
      </c>
      <c r="G574">
        <v>0</v>
      </c>
      <c r="H574">
        <v>0</v>
      </c>
      <c r="I574">
        <v>6.7</v>
      </c>
      <c r="J574">
        <v>0</v>
      </c>
      <c r="K574">
        <v>2412</v>
      </c>
      <c r="L574">
        <v>665.38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800</v>
      </c>
      <c r="U574">
        <v>100</v>
      </c>
      <c r="V574">
        <v>300</v>
      </c>
      <c r="W574">
        <v>33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4310.38</v>
      </c>
      <c r="AG574">
        <v>527.28</v>
      </c>
      <c r="AH574">
        <v>19.77</v>
      </c>
      <c r="AI574">
        <v>131.82</v>
      </c>
      <c r="AJ574">
        <v>395</v>
      </c>
      <c r="AK574">
        <v>0</v>
      </c>
      <c r="AL574">
        <v>0</v>
      </c>
      <c r="AM574">
        <v>0</v>
      </c>
      <c r="AN574">
        <v>0</v>
      </c>
      <c r="AO574">
        <v>2</v>
      </c>
      <c r="AP574">
        <v>9</v>
      </c>
      <c r="AQ574">
        <v>0</v>
      </c>
      <c r="AR574" s="6">
        <v>3234.51</v>
      </c>
      <c r="AS574">
        <v>4238.38</v>
      </c>
      <c r="AT574">
        <v>0</v>
      </c>
      <c r="AU574">
        <v>64256.73</v>
      </c>
      <c r="AV574">
        <v>55000</v>
      </c>
      <c r="AW574">
        <v>0</v>
      </c>
      <c r="AX574">
        <v>0</v>
      </c>
      <c r="AY574" s="6">
        <v>0</v>
      </c>
      <c r="AZ574">
        <v>0</v>
      </c>
      <c r="BA574">
        <v>0</v>
      </c>
      <c r="BB574" s="6">
        <v>11757.65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f t="shared" si="24"/>
        <v>0</v>
      </c>
      <c r="BJ574">
        <f t="shared" si="25"/>
        <v>4238.38</v>
      </c>
      <c r="BK574">
        <f>_xlfn.IFNA(VLOOKUP(A:A,'11月奖金'!A:Q,17,0),0)</f>
        <v>2477.5300000000002</v>
      </c>
      <c r="BL574">
        <f t="shared" si="26"/>
        <v>6715.91</v>
      </c>
    </row>
    <row r="575" spans="1:64" x14ac:dyDescent="0.2">
      <c r="A575">
        <v>9000792</v>
      </c>
      <c r="B575" t="s">
        <v>1734</v>
      </c>
      <c r="C575" t="s">
        <v>1735</v>
      </c>
      <c r="D575" t="s">
        <v>1736</v>
      </c>
      <c r="E575" t="s">
        <v>278</v>
      </c>
      <c r="F575" t="s">
        <v>160</v>
      </c>
      <c r="G575">
        <v>0</v>
      </c>
      <c r="H575">
        <v>0</v>
      </c>
      <c r="I575">
        <v>7.1</v>
      </c>
      <c r="J575">
        <v>0</v>
      </c>
      <c r="K575">
        <v>2556</v>
      </c>
      <c r="L575">
        <v>352.55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800</v>
      </c>
      <c r="U575">
        <v>100</v>
      </c>
      <c r="V575">
        <v>300</v>
      </c>
      <c r="W575">
        <v>33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4141.55</v>
      </c>
      <c r="AG575">
        <v>519.11</v>
      </c>
      <c r="AH575">
        <v>19.47</v>
      </c>
      <c r="AI575">
        <v>129.78</v>
      </c>
      <c r="AJ575">
        <v>389</v>
      </c>
      <c r="AK575">
        <v>0</v>
      </c>
      <c r="AL575">
        <v>0</v>
      </c>
      <c r="AM575">
        <v>0</v>
      </c>
      <c r="AN575">
        <v>0</v>
      </c>
      <c r="AO575">
        <v>2</v>
      </c>
      <c r="AP575">
        <v>9</v>
      </c>
      <c r="AQ575">
        <v>0</v>
      </c>
      <c r="AR575" s="6">
        <v>3082.19</v>
      </c>
      <c r="AS575">
        <v>4069.55</v>
      </c>
      <c r="AT575">
        <v>0</v>
      </c>
      <c r="AU575">
        <v>66552.94</v>
      </c>
      <c r="AV575">
        <v>55000</v>
      </c>
      <c r="AW575">
        <v>11000</v>
      </c>
      <c r="AX575">
        <v>22000</v>
      </c>
      <c r="AY575" s="6">
        <v>0</v>
      </c>
      <c r="AZ575">
        <v>0</v>
      </c>
      <c r="BA575">
        <v>0</v>
      </c>
      <c r="BB575" s="6">
        <v>10868.35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f t="shared" si="24"/>
        <v>0</v>
      </c>
      <c r="BJ575">
        <f t="shared" si="25"/>
        <v>4069.55</v>
      </c>
      <c r="BK575">
        <f>_xlfn.IFNA(VLOOKUP(A:A,'11月奖金'!A:Q,17,0),0)</f>
        <v>2735.8</v>
      </c>
      <c r="BL575">
        <f t="shared" si="26"/>
        <v>6805.35</v>
      </c>
    </row>
    <row r="576" spans="1:64" x14ac:dyDescent="0.2">
      <c r="A576">
        <v>9000793</v>
      </c>
      <c r="B576" t="s">
        <v>706</v>
      </c>
      <c r="C576" t="s">
        <v>1737</v>
      </c>
      <c r="D576" t="s">
        <v>1738</v>
      </c>
      <c r="E576" t="s">
        <v>278</v>
      </c>
      <c r="F576" t="s">
        <v>160</v>
      </c>
      <c r="G576">
        <v>0</v>
      </c>
      <c r="H576">
        <v>0</v>
      </c>
      <c r="I576">
        <v>7.1</v>
      </c>
      <c r="J576">
        <v>0</v>
      </c>
      <c r="K576">
        <v>2556</v>
      </c>
      <c r="L576">
        <v>352.55</v>
      </c>
      <c r="M576">
        <v>0</v>
      </c>
      <c r="N576">
        <v>0</v>
      </c>
      <c r="O576">
        <v>0</v>
      </c>
      <c r="P576">
        <v>216</v>
      </c>
      <c r="Q576">
        <v>0</v>
      </c>
      <c r="R576">
        <v>0</v>
      </c>
      <c r="S576">
        <v>0</v>
      </c>
      <c r="T576">
        <v>800</v>
      </c>
      <c r="U576">
        <v>100</v>
      </c>
      <c r="V576">
        <v>300</v>
      </c>
      <c r="W576">
        <v>33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4357.55</v>
      </c>
      <c r="AG576">
        <v>609.21</v>
      </c>
      <c r="AH576">
        <v>22.85</v>
      </c>
      <c r="AI576">
        <v>152.30000000000001</v>
      </c>
      <c r="AJ576">
        <v>457</v>
      </c>
      <c r="AK576">
        <v>0</v>
      </c>
      <c r="AL576">
        <v>0</v>
      </c>
      <c r="AM576">
        <v>0</v>
      </c>
      <c r="AN576">
        <v>0</v>
      </c>
      <c r="AO576">
        <v>2</v>
      </c>
      <c r="AP576">
        <v>9</v>
      </c>
      <c r="AQ576">
        <v>0</v>
      </c>
      <c r="AR576" s="6">
        <v>3114.19</v>
      </c>
      <c r="AS576">
        <v>4285.55</v>
      </c>
      <c r="AT576">
        <v>0</v>
      </c>
      <c r="AU576">
        <v>68726.77</v>
      </c>
      <c r="AV576">
        <v>55000</v>
      </c>
      <c r="AW576">
        <v>11000</v>
      </c>
      <c r="AX576">
        <v>11000</v>
      </c>
      <c r="AY576" s="6">
        <v>0</v>
      </c>
      <c r="AZ576">
        <v>11000</v>
      </c>
      <c r="BA576">
        <v>0</v>
      </c>
      <c r="BB576" s="6">
        <v>13587.46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f t="shared" si="24"/>
        <v>0</v>
      </c>
      <c r="BJ576">
        <f t="shared" si="25"/>
        <v>4285.55</v>
      </c>
      <c r="BK576">
        <f>_xlfn.IFNA(VLOOKUP(A:A,'11月奖金'!A:Q,17,0),0)</f>
        <v>2661.82</v>
      </c>
      <c r="BL576">
        <f t="shared" si="26"/>
        <v>6947.3700000000008</v>
      </c>
    </row>
    <row r="577" spans="1:64" x14ac:dyDescent="0.2">
      <c r="A577">
        <v>9000794</v>
      </c>
      <c r="B577" t="s">
        <v>1739</v>
      </c>
      <c r="C577" t="s">
        <v>1740</v>
      </c>
      <c r="D577" t="s">
        <v>1741</v>
      </c>
      <c r="E577" t="s">
        <v>278</v>
      </c>
      <c r="F577" t="s">
        <v>160</v>
      </c>
      <c r="G577">
        <v>0</v>
      </c>
      <c r="H577">
        <v>7.3</v>
      </c>
      <c r="I577">
        <v>7.3</v>
      </c>
      <c r="J577">
        <v>0</v>
      </c>
      <c r="K577">
        <v>2628</v>
      </c>
      <c r="L577">
        <v>362.48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800</v>
      </c>
      <c r="U577">
        <v>100</v>
      </c>
      <c r="V577">
        <v>300</v>
      </c>
      <c r="W577">
        <v>33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4223.4799999999996</v>
      </c>
      <c r="AG577">
        <v>412.89</v>
      </c>
      <c r="AH577">
        <v>15.48</v>
      </c>
      <c r="AI577">
        <v>104.32</v>
      </c>
      <c r="AJ577">
        <v>310</v>
      </c>
      <c r="AK577">
        <v>0</v>
      </c>
      <c r="AL577">
        <v>0</v>
      </c>
      <c r="AM577">
        <v>0</v>
      </c>
      <c r="AN577">
        <v>0</v>
      </c>
      <c r="AO577">
        <v>2</v>
      </c>
      <c r="AP577">
        <v>9</v>
      </c>
      <c r="AQ577">
        <v>0</v>
      </c>
      <c r="AR577" s="6">
        <v>3378.79</v>
      </c>
      <c r="AS577">
        <v>4151.4799999999996</v>
      </c>
      <c r="AT577">
        <v>0</v>
      </c>
      <c r="AU577">
        <v>59936.600000000013</v>
      </c>
      <c r="AV577">
        <v>55000</v>
      </c>
      <c r="AW577">
        <v>11000</v>
      </c>
      <c r="AX577">
        <v>22000</v>
      </c>
      <c r="AY577" s="6">
        <v>0</v>
      </c>
      <c r="AZ577">
        <v>11000</v>
      </c>
      <c r="BA577">
        <v>0</v>
      </c>
      <c r="BB577" s="6">
        <v>9987.659999999998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f t="shared" si="24"/>
        <v>0</v>
      </c>
      <c r="BJ577">
        <f t="shared" si="25"/>
        <v>4151.4799999999996</v>
      </c>
      <c r="BK577">
        <f>_xlfn.IFNA(VLOOKUP(A:A,'11月奖金'!A:Q,17,0),0)</f>
        <v>2481.04</v>
      </c>
      <c r="BL577">
        <f t="shared" si="26"/>
        <v>6632.5199999999995</v>
      </c>
    </row>
    <row r="578" spans="1:64" x14ac:dyDescent="0.2">
      <c r="A578">
        <v>9000795</v>
      </c>
      <c r="B578" t="s">
        <v>1742</v>
      </c>
      <c r="C578" t="s">
        <v>1743</v>
      </c>
      <c r="D578" t="s">
        <v>1744</v>
      </c>
      <c r="E578" t="s">
        <v>278</v>
      </c>
      <c r="F578" t="s">
        <v>160</v>
      </c>
      <c r="G578">
        <v>0</v>
      </c>
      <c r="H578">
        <v>0</v>
      </c>
      <c r="I578">
        <v>5.7</v>
      </c>
      <c r="J578">
        <v>0</v>
      </c>
      <c r="K578">
        <v>2052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800</v>
      </c>
      <c r="U578">
        <v>100</v>
      </c>
      <c r="V578">
        <v>300</v>
      </c>
      <c r="W578">
        <v>33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3285</v>
      </c>
      <c r="AG578">
        <v>449.68</v>
      </c>
      <c r="AH578">
        <v>16.86</v>
      </c>
      <c r="AI578">
        <v>112.42</v>
      </c>
      <c r="AJ578">
        <v>337</v>
      </c>
      <c r="AK578">
        <v>0</v>
      </c>
      <c r="AL578">
        <v>0</v>
      </c>
      <c r="AM578">
        <v>0</v>
      </c>
      <c r="AN578">
        <v>0</v>
      </c>
      <c r="AO578">
        <v>2</v>
      </c>
      <c r="AP578">
        <v>9</v>
      </c>
      <c r="AQ578">
        <v>0</v>
      </c>
      <c r="AR578" s="6">
        <v>2367.04</v>
      </c>
      <c r="AS578">
        <v>3213</v>
      </c>
      <c r="AT578">
        <v>0</v>
      </c>
      <c r="AU578">
        <v>54818.01</v>
      </c>
      <c r="AV578">
        <v>55000</v>
      </c>
      <c r="AW578">
        <v>11000</v>
      </c>
      <c r="AX578">
        <v>22000</v>
      </c>
      <c r="AY578" s="6">
        <v>0</v>
      </c>
      <c r="AZ578">
        <v>0</v>
      </c>
      <c r="BA578">
        <v>0</v>
      </c>
      <c r="BB578" s="6">
        <v>12203.76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f t="shared" si="24"/>
        <v>0</v>
      </c>
      <c r="BJ578">
        <f t="shared" si="25"/>
        <v>3213</v>
      </c>
      <c r="BK578">
        <f>_xlfn.IFNA(VLOOKUP(A:A,'11月奖金'!A:Q,17,0),0)</f>
        <v>1883.78</v>
      </c>
      <c r="BL578">
        <f t="shared" si="26"/>
        <v>5096.78</v>
      </c>
    </row>
    <row r="579" spans="1:64" x14ac:dyDescent="0.2">
      <c r="A579">
        <v>9000796</v>
      </c>
      <c r="B579" t="s">
        <v>1745</v>
      </c>
      <c r="C579" t="s">
        <v>1746</v>
      </c>
      <c r="D579" t="s">
        <v>1747</v>
      </c>
      <c r="E579" t="s">
        <v>278</v>
      </c>
      <c r="F579" t="s">
        <v>160</v>
      </c>
      <c r="G579">
        <v>0</v>
      </c>
      <c r="H579">
        <v>0</v>
      </c>
      <c r="I579">
        <v>6.1</v>
      </c>
      <c r="J579">
        <v>0</v>
      </c>
      <c r="K579">
        <v>2196</v>
      </c>
      <c r="L579">
        <v>605.79</v>
      </c>
      <c r="M579">
        <v>0</v>
      </c>
      <c r="N579">
        <v>8</v>
      </c>
      <c r="O579">
        <v>0</v>
      </c>
      <c r="P579">
        <v>0</v>
      </c>
      <c r="Q579">
        <v>0</v>
      </c>
      <c r="R579">
        <v>7</v>
      </c>
      <c r="S579">
        <v>0</v>
      </c>
      <c r="T579">
        <v>800</v>
      </c>
      <c r="U579">
        <v>100</v>
      </c>
      <c r="V579">
        <v>300</v>
      </c>
      <c r="W579">
        <v>33</v>
      </c>
      <c r="X579">
        <v>0</v>
      </c>
      <c r="Y579">
        <v>0</v>
      </c>
      <c r="Z579">
        <v>0</v>
      </c>
      <c r="AA579">
        <v>0</v>
      </c>
      <c r="AB579">
        <v>140</v>
      </c>
      <c r="AC579">
        <v>0</v>
      </c>
      <c r="AD579">
        <v>0</v>
      </c>
      <c r="AE579">
        <v>0</v>
      </c>
      <c r="AF579">
        <v>4189.79</v>
      </c>
      <c r="AG579">
        <v>490.17</v>
      </c>
      <c r="AH579">
        <v>18.38</v>
      </c>
      <c r="AI579">
        <v>122.54</v>
      </c>
      <c r="AJ579">
        <v>368</v>
      </c>
      <c r="AK579">
        <v>0</v>
      </c>
      <c r="AL579">
        <v>0</v>
      </c>
      <c r="AM579">
        <v>0</v>
      </c>
      <c r="AN579">
        <v>0</v>
      </c>
      <c r="AO579">
        <v>2</v>
      </c>
      <c r="AP579">
        <v>9</v>
      </c>
      <c r="AQ579">
        <v>0</v>
      </c>
      <c r="AR579" s="6">
        <v>3188.7</v>
      </c>
      <c r="AS579">
        <v>4147.79</v>
      </c>
      <c r="AT579">
        <v>30</v>
      </c>
      <c r="AU579">
        <v>66136.06</v>
      </c>
      <c r="AV579">
        <v>55000</v>
      </c>
      <c r="AW579">
        <v>5500</v>
      </c>
      <c r="AX579">
        <v>11000</v>
      </c>
      <c r="AY579" s="6">
        <v>0</v>
      </c>
      <c r="AZ579">
        <v>0</v>
      </c>
      <c r="BA579">
        <v>0</v>
      </c>
      <c r="BB579" s="6">
        <v>12407.23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f t="shared" si="24"/>
        <v>0</v>
      </c>
      <c r="BJ579">
        <f t="shared" si="25"/>
        <v>4147.79</v>
      </c>
      <c r="BK579">
        <f>_xlfn.IFNA(VLOOKUP(A:A,'11月奖金'!A:Q,17,0),0)</f>
        <v>1651.64</v>
      </c>
      <c r="BL579">
        <f t="shared" si="26"/>
        <v>5799.43</v>
      </c>
    </row>
    <row r="580" spans="1:64" x14ac:dyDescent="0.2">
      <c r="A580">
        <v>9000797</v>
      </c>
      <c r="B580" t="s">
        <v>1748</v>
      </c>
      <c r="C580" t="s">
        <v>1749</v>
      </c>
      <c r="D580" t="s">
        <v>1750</v>
      </c>
      <c r="E580" t="s">
        <v>278</v>
      </c>
      <c r="F580" t="s">
        <v>160</v>
      </c>
      <c r="G580">
        <v>0</v>
      </c>
      <c r="H580">
        <v>0</v>
      </c>
      <c r="I580">
        <v>7.3</v>
      </c>
      <c r="J580">
        <v>0</v>
      </c>
      <c r="K580">
        <v>2628</v>
      </c>
      <c r="L580">
        <v>362.48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730.43</v>
      </c>
      <c r="U580">
        <v>91.3</v>
      </c>
      <c r="V580">
        <v>273.91000000000003</v>
      </c>
      <c r="W580">
        <v>30.13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4116.25</v>
      </c>
      <c r="AG580">
        <v>590.29999999999995</v>
      </c>
      <c r="AH580">
        <v>22.14</v>
      </c>
      <c r="AI580">
        <v>147.57</v>
      </c>
      <c r="AJ580">
        <v>443</v>
      </c>
      <c r="AK580">
        <v>0</v>
      </c>
      <c r="AL580">
        <v>0</v>
      </c>
      <c r="AM580">
        <v>0</v>
      </c>
      <c r="AN580">
        <v>0</v>
      </c>
      <c r="AO580">
        <v>2</v>
      </c>
      <c r="AP580">
        <v>9</v>
      </c>
      <c r="AQ580">
        <v>0</v>
      </c>
      <c r="AR580" s="6">
        <v>2911.24</v>
      </c>
      <c r="AS580">
        <v>4050.34</v>
      </c>
      <c r="AT580">
        <v>0</v>
      </c>
      <c r="AU580">
        <v>70800.36</v>
      </c>
      <c r="AV580">
        <v>55000</v>
      </c>
      <c r="AW580">
        <v>11000</v>
      </c>
      <c r="AX580">
        <v>0</v>
      </c>
      <c r="AY580" s="6">
        <v>0</v>
      </c>
      <c r="AZ580">
        <v>11000</v>
      </c>
      <c r="BA580">
        <v>0</v>
      </c>
      <c r="BB580" s="6">
        <v>16442.52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f t="shared" ref="BI580:BI643" si="27">BH580+BG580</f>
        <v>0</v>
      </c>
      <c r="BJ580">
        <f t="shared" ref="BJ580:BJ643" si="28">AF580-0.7*U580-AO580+AT580</f>
        <v>4050.34</v>
      </c>
      <c r="BK580">
        <f>_xlfn.IFNA(VLOOKUP(A:A,'11月奖金'!A:Q,17,0),0)</f>
        <v>2570.39</v>
      </c>
      <c r="BL580">
        <f t="shared" ref="BL580:BL643" si="29">BJ580+BK580</f>
        <v>6620.73</v>
      </c>
    </row>
    <row r="581" spans="1:64" x14ac:dyDescent="0.2">
      <c r="A581">
        <v>9000798</v>
      </c>
      <c r="B581" t="s">
        <v>1751</v>
      </c>
      <c r="C581" t="s">
        <v>1752</v>
      </c>
      <c r="D581" t="s">
        <v>1753</v>
      </c>
      <c r="E581" t="s">
        <v>278</v>
      </c>
      <c r="F581" t="s">
        <v>160</v>
      </c>
      <c r="G581">
        <v>0</v>
      </c>
      <c r="H581">
        <v>0</v>
      </c>
      <c r="I581">
        <v>7.1</v>
      </c>
      <c r="J581">
        <v>0</v>
      </c>
      <c r="K581">
        <v>2556</v>
      </c>
      <c r="L581">
        <v>352.55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800</v>
      </c>
      <c r="U581">
        <v>100</v>
      </c>
      <c r="V581">
        <v>300</v>
      </c>
      <c r="W581">
        <v>33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4141.55</v>
      </c>
      <c r="AG581">
        <v>564.76</v>
      </c>
      <c r="AH581">
        <v>21.18</v>
      </c>
      <c r="AI581">
        <v>141.19</v>
      </c>
      <c r="AJ581">
        <v>424</v>
      </c>
      <c r="AK581">
        <v>0</v>
      </c>
      <c r="AL581">
        <v>0</v>
      </c>
      <c r="AM581">
        <v>0</v>
      </c>
      <c r="AN581">
        <v>0</v>
      </c>
      <c r="AO581">
        <v>2</v>
      </c>
      <c r="AP581">
        <v>9</v>
      </c>
      <c r="AQ581">
        <v>0</v>
      </c>
      <c r="AR581" s="6">
        <v>2988.42</v>
      </c>
      <c r="AS581">
        <v>4069.55</v>
      </c>
      <c r="AT581">
        <v>0</v>
      </c>
      <c r="AU581">
        <v>69452.3</v>
      </c>
      <c r="AV581">
        <v>55000</v>
      </c>
      <c r="AW581">
        <v>5500</v>
      </c>
      <c r="AX581">
        <v>0</v>
      </c>
      <c r="AY581" s="6">
        <v>0</v>
      </c>
      <c r="AZ581">
        <v>11000</v>
      </c>
      <c r="BA581">
        <v>0</v>
      </c>
      <c r="BB581" s="6">
        <v>12036.6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f t="shared" si="27"/>
        <v>0</v>
      </c>
      <c r="BJ581">
        <f t="shared" si="28"/>
        <v>4069.55</v>
      </c>
      <c r="BK581">
        <f>_xlfn.IFNA(VLOOKUP(A:A,'11月奖金'!A:Q,17,0),0)</f>
        <v>2422.0300000000002</v>
      </c>
      <c r="BL581">
        <f t="shared" si="29"/>
        <v>6491.58</v>
      </c>
    </row>
    <row r="582" spans="1:64" x14ac:dyDescent="0.2">
      <c r="A582">
        <v>9000799</v>
      </c>
      <c r="B582" t="s">
        <v>1754</v>
      </c>
      <c r="C582" t="s">
        <v>1755</v>
      </c>
      <c r="D582" t="s">
        <v>1756</v>
      </c>
      <c r="E582" t="s">
        <v>278</v>
      </c>
      <c r="F582" t="s">
        <v>160</v>
      </c>
      <c r="G582">
        <v>0</v>
      </c>
      <c r="H582">
        <v>6.9</v>
      </c>
      <c r="I582">
        <v>6.9</v>
      </c>
      <c r="J582">
        <v>0</v>
      </c>
      <c r="K582">
        <v>2484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800</v>
      </c>
      <c r="U582">
        <v>100</v>
      </c>
      <c r="V582">
        <v>300</v>
      </c>
      <c r="W582">
        <v>33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3717</v>
      </c>
      <c r="AG582">
        <v>474.77</v>
      </c>
      <c r="AH582">
        <v>17.8</v>
      </c>
      <c r="AI582">
        <v>118.69</v>
      </c>
      <c r="AJ582">
        <v>356</v>
      </c>
      <c r="AK582">
        <v>0</v>
      </c>
      <c r="AL582">
        <v>0</v>
      </c>
      <c r="AM582">
        <v>0</v>
      </c>
      <c r="AN582">
        <v>0</v>
      </c>
      <c r="AO582">
        <v>2</v>
      </c>
      <c r="AP582">
        <v>9</v>
      </c>
      <c r="AQ582">
        <v>0</v>
      </c>
      <c r="AR582" s="6">
        <v>2747.74</v>
      </c>
      <c r="AS582">
        <v>3645</v>
      </c>
      <c r="AT582">
        <v>0</v>
      </c>
      <c r="AU582">
        <v>60695.25</v>
      </c>
      <c r="AV582">
        <v>55000</v>
      </c>
      <c r="AW582">
        <v>0</v>
      </c>
      <c r="AX582">
        <v>0</v>
      </c>
      <c r="AY582" s="6">
        <v>0</v>
      </c>
      <c r="AZ582">
        <v>0</v>
      </c>
      <c r="BA582">
        <v>0</v>
      </c>
      <c r="BB582" s="6">
        <v>10102.41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f t="shared" si="27"/>
        <v>0</v>
      </c>
      <c r="BJ582">
        <f t="shared" si="28"/>
        <v>3645</v>
      </c>
      <c r="BK582">
        <f>_xlfn.IFNA(VLOOKUP(A:A,'11月奖金'!A:Q,17,0),0)</f>
        <v>2488.58</v>
      </c>
      <c r="BL582">
        <f t="shared" si="29"/>
        <v>6133.58</v>
      </c>
    </row>
    <row r="583" spans="1:64" x14ac:dyDescent="0.2">
      <c r="A583">
        <v>9000800</v>
      </c>
      <c r="B583" t="s">
        <v>1757</v>
      </c>
      <c r="C583" t="s">
        <v>1758</v>
      </c>
      <c r="D583" t="s">
        <v>1759</v>
      </c>
      <c r="E583" t="s">
        <v>278</v>
      </c>
      <c r="F583" t="s">
        <v>160</v>
      </c>
      <c r="G583">
        <v>0</v>
      </c>
      <c r="H583">
        <v>6.7</v>
      </c>
      <c r="I583">
        <v>6.7</v>
      </c>
      <c r="J583">
        <v>0</v>
      </c>
      <c r="K583">
        <v>2412</v>
      </c>
      <c r="L583">
        <v>665.38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800</v>
      </c>
      <c r="U583">
        <v>100</v>
      </c>
      <c r="V583">
        <v>300</v>
      </c>
      <c r="W583">
        <v>33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4310.38</v>
      </c>
      <c r="AG583">
        <v>455.42</v>
      </c>
      <c r="AH583">
        <v>17.079999999999998</v>
      </c>
      <c r="AI583">
        <v>113.85</v>
      </c>
      <c r="AJ583">
        <v>342</v>
      </c>
      <c r="AK583">
        <v>0</v>
      </c>
      <c r="AL583">
        <v>0</v>
      </c>
      <c r="AM583">
        <v>0</v>
      </c>
      <c r="AN583">
        <v>0</v>
      </c>
      <c r="AO583">
        <v>2</v>
      </c>
      <c r="AP583">
        <v>9</v>
      </c>
      <c r="AQ583">
        <v>0</v>
      </c>
      <c r="AR583" s="6">
        <v>3380.03</v>
      </c>
      <c r="AS583">
        <v>4238.38</v>
      </c>
      <c r="AT583">
        <v>0</v>
      </c>
      <c r="AU583">
        <v>55705.04</v>
      </c>
      <c r="AV583">
        <v>55000</v>
      </c>
      <c r="AW583">
        <v>0</v>
      </c>
      <c r="AX583">
        <v>0</v>
      </c>
      <c r="AY583" s="6">
        <v>0</v>
      </c>
      <c r="AZ583">
        <v>0</v>
      </c>
      <c r="BA583">
        <v>0</v>
      </c>
      <c r="BB583" s="6">
        <v>9768.4500000000007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f t="shared" si="27"/>
        <v>0</v>
      </c>
      <c r="BJ583">
        <f t="shared" si="28"/>
        <v>4238.38</v>
      </c>
      <c r="BK583">
        <f>_xlfn.IFNA(VLOOKUP(A:A,'11月奖金'!A:Q,17,0),0)</f>
        <v>2419.11</v>
      </c>
      <c r="BL583">
        <f t="shared" si="29"/>
        <v>6657.49</v>
      </c>
    </row>
    <row r="584" spans="1:64" x14ac:dyDescent="0.2">
      <c r="A584">
        <v>9000801</v>
      </c>
      <c r="B584" t="s">
        <v>1760</v>
      </c>
      <c r="C584" t="s">
        <v>1761</v>
      </c>
      <c r="D584" t="s">
        <v>1762</v>
      </c>
      <c r="E584" t="s">
        <v>278</v>
      </c>
      <c r="F584" t="s">
        <v>160</v>
      </c>
      <c r="G584">
        <v>0</v>
      </c>
      <c r="H584">
        <v>6.5</v>
      </c>
      <c r="I584">
        <v>6.5</v>
      </c>
      <c r="J584">
        <v>0</v>
      </c>
      <c r="K584">
        <v>2340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800</v>
      </c>
      <c r="U584">
        <v>100</v>
      </c>
      <c r="V584">
        <v>300</v>
      </c>
      <c r="W584">
        <v>33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3573</v>
      </c>
      <c r="AG584">
        <v>459.5</v>
      </c>
      <c r="AH584">
        <v>17.23</v>
      </c>
      <c r="AI584">
        <v>114.88</v>
      </c>
      <c r="AJ584">
        <v>345</v>
      </c>
      <c r="AK584">
        <v>0</v>
      </c>
      <c r="AL584">
        <v>0</v>
      </c>
      <c r="AM584">
        <v>0</v>
      </c>
      <c r="AN584">
        <v>0</v>
      </c>
      <c r="AO584">
        <v>2</v>
      </c>
      <c r="AP584">
        <v>9</v>
      </c>
      <c r="AQ584">
        <v>0</v>
      </c>
      <c r="AR584" s="6">
        <v>2634.39</v>
      </c>
      <c r="AS584">
        <v>3501</v>
      </c>
      <c r="AT584">
        <v>0</v>
      </c>
      <c r="AU584">
        <v>57322.62</v>
      </c>
      <c r="AV584">
        <v>55000</v>
      </c>
      <c r="AW584">
        <v>22000</v>
      </c>
      <c r="AX584">
        <v>0</v>
      </c>
      <c r="AY584" s="6">
        <v>0</v>
      </c>
      <c r="AZ584">
        <v>0</v>
      </c>
      <c r="BA584">
        <v>0</v>
      </c>
      <c r="BB584" s="6">
        <v>9733.5899999999983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f t="shared" si="27"/>
        <v>0</v>
      </c>
      <c r="BJ584">
        <f t="shared" si="28"/>
        <v>3501</v>
      </c>
      <c r="BK584">
        <f>_xlfn.IFNA(VLOOKUP(A:A,'11月奖金'!A:Q,17,0),0)</f>
        <v>2380.16</v>
      </c>
      <c r="BL584">
        <f t="shared" si="29"/>
        <v>5881.16</v>
      </c>
    </row>
    <row r="585" spans="1:64" x14ac:dyDescent="0.2">
      <c r="A585">
        <v>9000802</v>
      </c>
      <c r="B585" t="s">
        <v>1763</v>
      </c>
      <c r="C585" t="s">
        <v>1764</v>
      </c>
      <c r="D585" t="s">
        <v>1765</v>
      </c>
      <c r="E585" t="s">
        <v>109</v>
      </c>
      <c r="F585" t="s">
        <v>160</v>
      </c>
      <c r="G585">
        <v>0</v>
      </c>
      <c r="H585">
        <v>0</v>
      </c>
      <c r="I585">
        <v>5.0999999999999996</v>
      </c>
      <c r="J585">
        <v>0</v>
      </c>
      <c r="K585">
        <v>1836</v>
      </c>
      <c r="L585">
        <v>759.72</v>
      </c>
      <c r="M585">
        <v>76</v>
      </c>
      <c r="N585">
        <v>80</v>
      </c>
      <c r="O585">
        <v>0</v>
      </c>
      <c r="P585">
        <v>0</v>
      </c>
      <c r="Q585">
        <v>0</v>
      </c>
      <c r="R585">
        <v>0</v>
      </c>
      <c r="S585">
        <v>4.1399999999999997</v>
      </c>
      <c r="T585">
        <v>800</v>
      </c>
      <c r="U585">
        <v>100</v>
      </c>
      <c r="V585">
        <v>300</v>
      </c>
      <c r="W585">
        <v>33</v>
      </c>
      <c r="X585">
        <v>0</v>
      </c>
      <c r="Y585">
        <v>0</v>
      </c>
      <c r="Z585">
        <v>0</v>
      </c>
      <c r="AA585">
        <v>0</v>
      </c>
      <c r="AB585">
        <v>60</v>
      </c>
      <c r="AC585">
        <v>72</v>
      </c>
      <c r="AD585">
        <v>0</v>
      </c>
      <c r="AE585">
        <v>0</v>
      </c>
      <c r="AF585">
        <v>4120.8599999999997</v>
      </c>
      <c r="AG585">
        <v>466.44</v>
      </c>
      <c r="AH585">
        <v>17.489999999999998</v>
      </c>
      <c r="AI585">
        <v>116.61</v>
      </c>
      <c r="AJ585">
        <v>350</v>
      </c>
      <c r="AK585">
        <v>0</v>
      </c>
      <c r="AL585">
        <v>0</v>
      </c>
      <c r="AM585">
        <v>0</v>
      </c>
      <c r="AN585">
        <v>0</v>
      </c>
      <c r="AO585">
        <v>2</v>
      </c>
      <c r="AP585">
        <v>9</v>
      </c>
      <c r="AQ585">
        <v>0</v>
      </c>
      <c r="AR585" s="6">
        <v>3168.32</v>
      </c>
      <c r="AS585">
        <v>4048.86</v>
      </c>
      <c r="AT585">
        <v>0</v>
      </c>
      <c r="AU585">
        <v>55153.08</v>
      </c>
      <c r="AV585">
        <v>55000</v>
      </c>
      <c r="AW585">
        <v>11000</v>
      </c>
      <c r="AX585">
        <v>11000</v>
      </c>
      <c r="AY585" s="6">
        <v>0</v>
      </c>
      <c r="AZ585">
        <v>0</v>
      </c>
      <c r="BA585">
        <v>0</v>
      </c>
      <c r="BB585" s="6">
        <v>10049.879999999999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f t="shared" si="27"/>
        <v>0</v>
      </c>
      <c r="BJ585">
        <f t="shared" si="28"/>
        <v>4048.8599999999997</v>
      </c>
      <c r="BK585">
        <f>_xlfn.IFNA(VLOOKUP(A:A,'11月奖金'!A:Q,17,0),0)</f>
        <v>1697.96</v>
      </c>
      <c r="BL585">
        <f t="shared" si="29"/>
        <v>5746.82</v>
      </c>
    </row>
    <row r="586" spans="1:64" x14ac:dyDescent="0.2">
      <c r="A586">
        <v>9000803</v>
      </c>
      <c r="B586" t="s">
        <v>1340</v>
      </c>
      <c r="C586" t="s">
        <v>1766</v>
      </c>
      <c r="D586" t="s">
        <v>1767</v>
      </c>
      <c r="E586" t="s">
        <v>278</v>
      </c>
      <c r="F586" t="s">
        <v>160</v>
      </c>
      <c r="G586">
        <v>0</v>
      </c>
      <c r="H586">
        <v>0</v>
      </c>
      <c r="I586">
        <v>6.7</v>
      </c>
      <c r="J586">
        <v>0</v>
      </c>
      <c r="K586">
        <v>2412</v>
      </c>
      <c r="L586">
        <v>332.69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800</v>
      </c>
      <c r="U586">
        <v>100</v>
      </c>
      <c r="V586">
        <v>300</v>
      </c>
      <c r="W586">
        <v>33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3977.69</v>
      </c>
      <c r="AG586">
        <v>550.41999999999996</v>
      </c>
      <c r="AH586">
        <v>20.64</v>
      </c>
      <c r="AI586">
        <v>137.61000000000001</v>
      </c>
      <c r="AJ586">
        <v>413</v>
      </c>
      <c r="AK586">
        <v>0</v>
      </c>
      <c r="AL586">
        <v>0</v>
      </c>
      <c r="AM586">
        <v>0</v>
      </c>
      <c r="AN586">
        <v>0</v>
      </c>
      <c r="AO586">
        <v>2</v>
      </c>
      <c r="AP586">
        <v>9</v>
      </c>
      <c r="AQ586">
        <v>0</v>
      </c>
      <c r="AR586" s="6">
        <v>2854.02</v>
      </c>
      <c r="AS586">
        <v>3905.69</v>
      </c>
      <c r="AT586">
        <v>0</v>
      </c>
      <c r="AU586">
        <v>64660.07</v>
      </c>
      <c r="AV586">
        <v>55000</v>
      </c>
      <c r="AW586">
        <v>11000</v>
      </c>
      <c r="AX586">
        <v>22000</v>
      </c>
      <c r="AY586" s="6">
        <v>0</v>
      </c>
      <c r="AZ586">
        <v>0</v>
      </c>
      <c r="BA586">
        <v>0</v>
      </c>
      <c r="BB586" s="6">
        <v>12217.38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f t="shared" si="27"/>
        <v>0</v>
      </c>
      <c r="BJ586">
        <f t="shared" si="28"/>
        <v>3905.69</v>
      </c>
      <c r="BK586">
        <f>_xlfn.IFNA(VLOOKUP(A:A,'11月奖金'!A:Q,17,0),0)</f>
        <v>2639.16</v>
      </c>
      <c r="BL586">
        <f t="shared" si="29"/>
        <v>6544.85</v>
      </c>
    </row>
    <row r="587" spans="1:64" x14ac:dyDescent="0.2">
      <c r="A587">
        <v>9000804</v>
      </c>
      <c r="B587" t="s">
        <v>1768</v>
      </c>
      <c r="C587" t="s">
        <v>1769</v>
      </c>
      <c r="D587" t="s">
        <v>1770</v>
      </c>
      <c r="E587" t="s">
        <v>278</v>
      </c>
      <c r="F587" t="s">
        <v>160</v>
      </c>
      <c r="G587">
        <v>0</v>
      </c>
      <c r="H587">
        <v>0</v>
      </c>
      <c r="I587">
        <v>6.7</v>
      </c>
      <c r="J587">
        <v>0</v>
      </c>
      <c r="K587">
        <v>2412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800</v>
      </c>
      <c r="U587">
        <v>100</v>
      </c>
      <c r="V587">
        <v>300</v>
      </c>
      <c r="W587">
        <v>33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3645</v>
      </c>
      <c r="AG587">
        <v>558.67999999999995</v>
      </c>
      <c r="AH587">
        <v>20.95</v>
      </c>
      <c r="AI587">
        <v>139.66999999999999</v>
      </c>
      <c r="AJ587">
        <v>419</v>
      </c>
      <c r="AK587">
        <v>0</v>
      </c>
      <c r="AL587">
        <v>0</v>
      </c>
      <c r="AM587">
        <v>0</v>
      </c>
      <c r="AN587">
        <v>0</v>
      </c>
      <c r="AO587">
        <v>2</v>
      </c>
      <c r="AP587">
        <v>9</v>
      </c>
      <c r="AQ587">
        <v>0</v>
      </c>
      <c r="AR587" s="6">
        <v>2504.6999999999998</v>
      </c>
      <c r="AS587">
        <v>3573</v>
      </c>
      <c r="AT587">
        <v>0</v>
      </c>
      <c r="AU587">
        <v>66390.38</v>
      </c>
      <c r="AV587">
        <v>55000</v>
      </c>
      <c r="AW587">
        <v>11000</v>
      </c>
      <c r="AX587">
        <v>22000</v>
      </c>
      <c r="AY587" s="6">
        <v>0</v>
      </c>
      <c r="AZ587">
        <v>0</v>
      </c>
      <c r="BA587">
        <v>0</v>
      </c>
      <c r="BB587" s="6">
        <v>12880.88</v>
      </c>
      <c r="BC587">
        <v>0</v>
      </c>
      <c r="BD587">
        <v>0</v>
      </c>
      <c r="BE587">
        <v>0</v>
      </c>
      <c r="BF587">
        <v>0</v>
      </c>
      <c r="BG587">
        <v>1.82</v>
      </c>
      <c r="BH587">
        <v>0</v>
      </c>
      <c r="BI587">
        <f t="shared" si="27"/>
        <v>1.82</v>
      </c>
      <c r="BJ587">
        <f t="shared" si="28"/>
        <v>3573</v>
      </c>
      <c r="BK587">
        <f>_xlfn.IFNA(VLOOKUP(A:A,'11月奖金'!A:Q,17,0),0)</f>
        <v>2475.23</v>
      </c>
      <c r="BL587">
        <f t="shared" si="29"/>
        <v>6048.23</v>
      </c>
    </row>
    <row r="588" spans="1:64" x14ac:dyDescent="0.2">
      <c r="A588">
        <v>9000805</v>
      </c>
      <c r="B588" t="s">
        <v>1771</v>
      </c>
      <c r="C588" t="s">
        <v>1772</v>
      </c>
      <c r="D588" t="s">
        <v>1773</v>
      </c>
      <c r="E588" t="s">
        <v>278</v>
      </c>
      <c r="F588" t="s">
        <v>160</v>
      </c>
      <c r="G588">
        <v>0</v>
      </c>
      <c r="H588">
        <v>0</v>
      </c>
      <c r="I588">
        <v>6.5</v>
      </c>
      <c r="J588">
        <v>0</v>
      </c>
      <c r="K588">
        <v>2340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800</v>
      </c>
      <c r="U588">
        <v>100</v>
      </c>
      <c r="V588">
        <v>300</v>
      </c>
      <c r="W588">
        <v>33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3573</v>
      </c>
      <c r="AG588">
        <v>541.6</v>
      </c>
      <c r="AH588">
        <v>20.309999999999999</v>
      </c>
      <c r="AI588">
        <v>135.4</v>
      </c>
      <c r="AJ588">
        <v>406</v>
      </c>
      <c r="AK588">
        <v>0</v>
      </c>
      <c r="AL588">
        <v>0</v>
      </c>
      <c r="AM588">
        <v>0</v>
      </c>
      <c r="AN588">
        <v>0</v>
      </c>
      <c r="AO588">
        <v>2</v>
      </c>
      <c r="AP588">
        <v>9</v>
      </c>
      <c r="AQ588">
        <v>0</v>
      </c>
      <c r="AR588" s="6">
        <v>2467.69</v>
      </c>
      <c r="AS588">
        <v>3501</v>
      </c>
      <c r="AT588">
        <v>0</v>
      </c>
      <c r="AU588">
        <v>63116.22</v>
      </c>
      <c r="AV588">
        <v>55000</v>
      </c>
      <c r="AW588">
        <v>0</v>
      </c>
      <c r="AX588">
        <v>0</v>
      </c>
      <c r="AY588" s="6">
        <v>0</v>
      </c>
      <c r="AZ588">
        <v>0</v>
      </c>
      <c r="BA588">
        <v>0</v>
      </c>
      <c r="BB588" s="6">
        <v>12386.07</v>
      </c>
      <c r="BC588">
        <v>0</v>
      </c>
      <c r="BD588">
        <v>0</v>
      </c>
      <c r="BE588">
        <v>0</v>
      </c>
      <c r="BF588">
        <v>0</v>
      </c>
      <c r="BG588">
        <v>0.61</v>
      </c>
      <c r="BH588">
        <v>0</v>
      </c>
      <c r="BI588">
        <f t="shared" si="27"/>
        <v>0.61</v>
      </c>
      <c r="BJ588">
        <f t="shared" si="28"/>
        <v>3501</v>
      </c>
      <c r="BK588">
        <f>_xlfn.IFNA(VLOOKUP(A:A,'11月奖金'!A:Q,17,0),0)</f>
        <v>2385.9499999999998</v>
      </c>
      <c r="BL588">
        <f t="shared" si="29"/>
        <v>5886.95</v>
      </c>
    </row>
    <row r="589" spans="1:64" x14ac:dyDescent="0.2">
      <c r="A589">
        <v>9000806</v>
      </c>
      <c r="B589" t="s">
        <v>1774</v>
      </c>
      <c r="C589" t="s">
        <v>1775</v>
      </c>
      <c r="D589" t="s">
        <v>1776</v>
      </c>
      <c r="E589" t="s">
        <v>278</v>
      </c>
      <c r="F589" t="s">
        <v>160</v>
      </c>
      <c r="G589">
        <v>0</v>
      </c>
      <c r="H589">
        <v>0</v>
      </c>
      <c r="I589">
        <v>7.1</v>
      </c>
      <c r="J589">
        <v>0</v>
      </c>
      <c r="K589">
        <v>2556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800</v>
      </c>
      <c r="U589">
        <v>100</v>
      </c>
      <c r="V589">
        <v>300</v>
      </c>
      <c r="W589">
        <v>33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3789</v>
      </c>
      <c r="AG589">
        <v>542.52</v>
      </c>
      <c r="AH589">
        <v>20.34</v>
      </c>
      <c r="AI589">
        <v>135.63</v>
      </c>
      <c r="AJ589">
        <v>407</v>
      </c>
      <c r="AK589">
        <v>0</v>
      </c>
      <c r="AL589">
        <v>0</v>
      </c>
      <c r="AM589">
        <v>0</v>
      </c>
      <c r="AN589">
        <v>0</v>
      </c>
      <c r="AO589">
        <v>2</v>
      </c>
      <c r="AP589">
        <v>9</v>
      </c>
      <c r="AQ589">
        <v>0</v>
      </c>
      <c r="AR589" s="6">
        <v>2681.51</v>
      </c>
      <c r="AS589">
        <v>3717</v>
      </c>
      <c r="AT589">
        <v>0</v>
      </c>
      <c r="AU589">
        <v>60241.17</v>
      </c>
      <c r="AV589">
        <v>55000</v>
      </c>
      <c r="AW589">
        <v>11000</v>
      </c>
      <c r="AX589">
        <v>0</v>
      </c>
      <c r="AY589" s="6">
        <v>0</v>
      </c>
      <c r="AZ589">
        <v>0</v>
      </c>
      <c r="BA589">
        <v>0</v>
      </c>
      <c r="BB589" s="6">
        <v>12760.93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f t="shared" si="27"/>
        <v>0</v>
      </c>
      <c r="BJ589">
        <f t="shared" si="28"/>
        <v>3717</v>
      </c>
      <c r="BK589">
        <f>_xlfn.IFNA(VLOOKUP(A:A,'11月奖金'!A:Q,17,0),0)</f>
        <v>1988.99</v>
      </c>
      <c r="BL589">
        <f t="shared" si="29"/>
        <v>5705.99</v>
      </c>
    </row>
    <row r="590" spans="1:64" x14ac:dyDescent="0.2">
      <c r="A590">
        <v>9000808</v>
      </c>
      <c r="B590" t="s">
        <v>1780</v>
      </c>
      <c r="C590" t="s">
        <v>1781</v>
      </c>
      <c r="D590" t="s">
        <v>1782</v>
      </c>
      <c r="E590" t="s">
        <v>278</v>
      </c>
      <c r="F590" t="s">
        <v>160</v>
      </c>
      <c r="G590">
        <v>0</v>
      </c>
      <c r="H590">
        <v>6.9</v>
      </c>
      <c r="I590">
        <v>6.9</v>
      </c>
      <c r="J590">
        <v>0</v>
      </c>
      <c r="K590">
        <v>2484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800</v>
      </c>
      <c r="U590">
        <v>100</v>
      </c>
      <c r="V590">
        <v>300</v>
      </c>
      <c r="W590">
        <v>33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3717</v>
      </c>
      <c r="AG590">
        <v>487.88</v>
      </c>
      <c r="AH590">
        <v>18.3</v>
      </c>
      <c r="AI590">
        <v>121.97</v>
      </c>
      <c r="AJ590">
        <v>366</v>
      </c>
      <c r="AK590">
        <v>0</v>
      </c>
      <c r="AL590">
        <v>0</v>
      </c>
      <c r="AM590">
        <v>0</v>
      </c>
      <c r="AN590">
        <v>0</v>
      </c>
      <c r="AO590">
        <v>2</v>
      </c>
      <c r="AP590">
        <v>9</v>
      </c>
      <c r="AQ590">
        <v>0</v>
      </c>
      <c r="AR590" s="6">
        <v>2720.85</v>
      </c>
      <c r="AS590">
        <v>3645</v>
      </c>
      <c r="AT590">
        <v>0</v>
      </c>
      <c r="AU590">
        <v>61346.75</v>
      </c>
      <c r="AV590">
        <v>55000</v>
      </c>
      <c r="AW590">
        <v>11000</v>
      </c>
      <c r="AX590">
        <v>11000</v>
      </c>
      <c r="AY590" s="6">
        <v>0</v>
      </c>
      <c r="AZ590">
        <v>0</v>
      </c>
      <c r="BA590">
        <v>0</v>
      </c>
      <c r="BB590" s="6">
        <v>10703.55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f t="shared" si="27"/>
        <v>0</v>
      </c>
      <c r="BJ590">
        <f t="shared" si="28"/>
        <v>3645</v>
      </c>
      <c r="BK590">
        <f>_xlfn.IFNA(VLOOKUP(A:A,'11月奖金'!A:Q,17,0),0)</f>
        <v>2380.16</v>
      </c>
      <c r="BL590">
        <f t="shared" si="29"/>
        <v>6025.16</v>
      </c>
    </row>
    <row r="591" spans="1:64" x14ac:dyDescent="0.2">
      <c r="A591">
        <v>9000809</v>
      </c>
      <c r="B591" t="s">
        <v>1783</v>
      </c>
      <c r="C591" t="s">
        <v>1784</v>
      </c>
      <c r="D591" t="s">
        <v>1785</v>
      </c>
      <c r="E591" t="s">
        <v>278</v>
      </c>
      <c r="F591" t="s">
        <v>160</v>
      </c>
      <c r="G591">
        <v>0</v>
      </c>
      <c r="H591">
        <v>0</v>
      </c>
      <c r="I591">
        <v>5.7</v>
      </c>
      <c r="J591">
        <v>0</v>
      </c>
      <c r="K591">
        <v>2052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800</v>
      </c>
      <c r="U591">
        <v>100</v>
      </c>
      <c r="V591">
        <v>300</v>
      </c>
      <c r="W591">
        <v>33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3285</v>
      </c>
      <c r="AG591">
        <v>462.84</v>
      </c>
      <c r="AH591">
        <v>17.36</v>
      </c>
      <c r="AI591">
        <v>115.71</v>
      </c>
      <c r="AJ591">
        <v>347</v>
      </c>
      <c r="AK591">
        <v>0</v>
      </c>
      <c r="AL591">
        <v>0</v>
      </c>
      <c r="AM591">
        <v>0</v>
      </c>
      <c r="AN591">
        <v>0</v>
      </c>
      <c r="AO591">
        <v>2</v>
      </c>
      <c r="AP591">
        <v>9</v>
      </c>
      <c r="AQ591">
        <v>0</v>
      </c>
      <c r="AR591" s="6">
        <v>2340.09</v>
      </c>
      <c r="AS591">
        <v>3213</v>
      </c>
      <c r="AT591">
        <v>0</v>
      </c>
      <c r="AU591">
        <v>54351.07</v>
      </c>
      <c r="AV591">
        <v>55000</v>
      </c>
      <c r="AW591">
        <v>11000</v>
      </c>
      <c r="AX591">
        <v>0</v>
      </c>
      <c r="AY591" s="6">
        <v>0</v>
      </c>
      <c r="AZ591">
        <v>0</v>
      </c>
      <c r="BA591">
        <v>0</v>
      </c>
      <c r="BB591" s="6">
        <v>12482.31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f t="shared" si="27"/>
        <v>0</v>
      </c>
      <c r="BJ591">
        <f t="shared" si="28"/>
        <v>3213</v>
      </c>
      <c r="BK591">
        <f>_xlfn.IFNA(VLOOKUP(A:A,'11月奖金'!A:Q,17,0),0)</f>
        <v>1657.49</v>
      </c>
      <c r="BL591">
        <f t="shared" si="29"/>
        <v>4870.49</v>
      </c>
    </row>
    <row r="592" spans="1:64" x14ac:dyDescent="0.2">
      <c r="A592">
        <v>9000810</v>
      </c>
      <c r="B592" t="s">
        <v>1786</v>
      </c>
      <c r="C592" t="s">
        <v>1787</v>
      </c>
      <c r="D592" t="s">
        <v>1788</v>
      </c>
      <c r="E592" t="s">
        <v>278</v>
      </c>
      <c r="F592" t="s">
        <v>160</v>
      </c>
      <c r="G592">
        <v>0</v>
      </c>
      <c r="H592">
        <v>0</v>
      </c>
      <c r="I592">
        <v>5.7</v>
      </c>
      <c r="J592">
        <v>0</v>
      </c>
      <c r="K592">
        <v>2052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800</v>
      </c>
      <c r="U592">
        <v>100</v>
      </c>
      <c r="V592">
        <v>300</v>
      </c>
      <c r="W592">
        <v>33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3285</v>
      </c>
      <c r="AG592">
        <v>496.49</v>
      </c>
      <c r="AH592">
        <v>18.62</v>
      </c>
      <c r="AI592">
        <v>124.12</v>
      </c>
      <c r="AJ592">
        <v>372</v>
      </c>
      <c r="AK592">
        <v>0</v>
      </c>
      <c r="AL592">
        <v>0</v>
      </c>
      <c r="AM592">
        <v>0</v>
      </c>
      <c r="AN592">
        <v>0</v>
      </c>
      <c r="AO592">
        <v>2</v>
      </c>
      <c r="AP592">
        <v>9</v>
      </c>
      <c r="AQ592">
        <v>0</v>
      </c>
      <c r="AR592" s="6">
        <v>2271.77</v>
      </c>
      <c r="AS592">
        <v>3213</v>
      </c>
      <c r="AT592">
        <v>0</v>
      </c>
      <c r="AU592">
        <v>53710.65</v>
      </c>
      <c r="AV592">
        <v>55000</v>
      </c>
      <c r="AW592">
        <v>0</v>
      </c>
      <c r="AX592">
        <v>11000</v>
      </c>
      <c r="AY592" s="6">
        <v>0</v>
      </c>
      <c r="AZ592">
        <v>0</v>
      </c>
      <c r="BA592">
        <v>0</v>
      </c>
      <c r="BB592" s="6">
        <v>10639.08</v>
      </c>
      <c r="BC592">
        <v>0</v>
      </c>
      <c r="BD592">
        <v>0</v>
      </c>
      <c r="BE592">
        <v>0</v>
      </c>
      <c r="BF592">
        <v>0</v>
      </c>
      <c r="BG592">
        <v>4</v>
      </c>
      <c r="BH592">
        <v>0</v>
      </c>
      <c r="BI592">
        <f t="shared" si="27"/>
        <v>4</v>
      </c>
      <c r="BJ592">
        <f t="shared" si="28"/>
        <v>3213</v>
      </c>
      <c r="BK592">
        <f>_xlfn.IFNA(VLOOKUP(A:A,'11月奖金'!A:Q,17,0),0)</f>
        <v>2862.87</v>
      </c>
      <c r="BL592">
        <f t="shared" si="29"/>
        <v>6075.87</v>
      </c>
    </row>
    <row r="593" spans="1:64" x14ac:dyDescent="0.2">
      <c r="A593">
        <v>9000811</v>
      </c>
      <c r="B593" t="s">
        <v>1789</v>
      </c>
      <c r="C593" t="s">
        <v>1790</v>
      </c>
      <c r="D593" t="s">
        <v>1791</v>
      </c>
      <c r="E593" t="s">
        <v>278</v>
      </c>
      <c r="F593" t="s">
        <v>160</v>
      </c>
      <c r="G593">
        <v>0</v>
      </c>
      <c r="H593">
        <v>0</v>
      </c>
      <c r="I593">
        <v>5.7</v>
      </c>
      <c r="J593">
        <v>0</v>
      </c>
      <c r="K593">
        <v>2052</v>
      </c>
      <c r="L593">
        <v>283.02999999999997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800</v>
      </c>
      <c r="U593">
        <v>100</v>
      </c>
      <c r="V593">
        <v>300</v>
      </c>
      <c r="W593">
        <v>33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3568.03</v>
      </c>
      <c r="AG593">
        <v>496.89</v>
      </c>
      <c r="AH593">
        <v>18.63</v>
      </c>
      <c r="AI593">
        <v>124.22</v>
      </c>
      <c r="AJ593">
        <v>373</v>
      </c>
      <c r="AK593">
        <v>0</v>
      </c>
      <c r="AL593">
        <v>0</v>
      </c>
      <c r="AM593">
        <v>0</v>
      </c>
      <c r="AN593">
        <v>0</v>
      </c>
      <c r="AO593">
        <v>2</v>
      </c>
      <c r="AP593">
        <v>9</v>
      </c>
      <c r="AQ593">
        <v>0</v>
      </c>
      <c r="AR593" s="6">
        <v>2553.29</v>
      </c>
      <c r="AS593">
        <v>3496.03</v>
      </c>
      <c r="AT593">
        <v>0</v>
      </c>
      <c r="AU593">
        <v>61536.36</v>
      </c>
      <c r="AV593">
        <v>55000</v>
      </c>
      <c r="AW593">
        <v>0</v>
      </c>
      <c r="AX593">
        <v>0</v>
      </c>
      <c r="AY593" s="6">
        <v>2400</v>
      </c>
      <c r="AZ593">
        <v>0</v>
      </c>
      <c r="BA593">
        <v>0</v>
      </c>
      <c r="BB593" s="6">
        <v>8499.7900000000009</v>
      </c>
      <c r="BC593">
        <v>0</v>
      </c>
      <c r="BD593">
        <v>0</v>
      </c>
      <c r="BE593">
        <v>0</v>
      </c>
      <c r="BF593">
        <v>0</v>
      </c>
      <c r="BG593">
        <v>11.58</v>
      </c>
      <c r="BH593">
        <v>0</v>
      </c>
      <c r="BI593">
        <f t="shared" si="27"/>
        <v>11.58</v>
      </c>
      <c r="BJ593">
        <f t="shared" si="28"/>
        <v>3496.03</v>
      </c>
      <c r="BK593">
        <f>_xlfn.IFNA(VLOOKUP(A:A,'11月奖金'!A:Q,17,0),0)</f>
        <v>3053.68</v>
      </c>
      <c r="BL593">
        <f t="shared" si="29"/>
        <v>6549.71</v>
      </c>
    </row>
    <row r="594" spans="1:64" x14ac:dyDescent="0.2">
      <c r="A594">
        <v>9000812</v>
      </c>
      <c r="B594" t="s">
        <v>1792</v>
      </c>
      <c r="C594" t="s">
        <v>1793</v>
      </c>
      <c r="D594" t="s">
        <v>1794</v>
      </c>
      <c r="E594" t="s">
        <v>278</v>
      </c>
      <c r="F594" t="s">
        <v>160</v>
      </c>
      <c r="G594">
        <v>0</v>
      </c>
      <c r="H594">
        <v>0</v>
      </c>
      <c r="I594">
        <v>5.7</v>
      </c>
      <c r="J594">
        <v>0</v>
      </c>
      <c r="K594">
        <v>2052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139.13</v>
      </c>
      <c r="U594">
        <v>17.39</v>
      </c>
      <c r="V594">
        <v>52.179999999999978</v>
      </c>
      <c r="W594">
        <v>5.7399999999999984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2266.44</v>
      </c>
      <c r="AG594">
        <v>496.49</v>
      </c>
      <c r="AH594">
        <v>18.62</v>
      </c>
      <c r="AI594">
        <v>124.12</v>
      </c>
      <c r="AJ594">
        <v>372</v>
      </c>
      <c r="AK594">
        <v>0</v>
      </c>
      <c r="AL594">
        <v>0</v>
      </c>
      <c r="AM594">
        <v>0</v>
      </c>
      <c r="AN594">
        <v>0</v>
      </c>
      <c r="AO594">
        <v>2</v>
      </c>
      <c r="AP594">
        <v>9</v>
      </c>
      <c r="AQ594">
        <v>0</v>
      </c>
      <c r="AR594" s="6">
        <v>1253.21</v>
      </c>
      <c r="AS594">
        <v>2252.2669999999998</v>
      </c>
      <c r="AT594">
        <v>0</v>
      </c>
      <c r="AU594">
        <v>49206.046999999999</v>
      </c>
      <c r="AV594">
        <v>55000</v>
      </c>
      <c r="AW594">
        <v>0</v>
      </c>
      <c r="AX594">
        <v>0</v>
      </c>
      <c r="AY594" s="6">
        <v>0</v>
      </c>
      <c r="AZ594">
        <v>11000</v>
      </c>
      <c r="BA594">
        <v>0</v>
      </c>
      <c r="BB594" s="6">
        <v>9552.9700000000012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f t="shared" si="27"/>
        <v>0</v>
      </c>
      <c r="BJ594">
        <f t="shared" si="28"/>
        <v>2252.2670000000003</v>
      </c>
      <c r="BK594">
        <f>_xlfn.IFNA(VLOOKUP(A:A,'11月奖金'!A:Q,17,0),0)</f>
        <v>884.94</v>
      </c>
      <c r="BL594">
        <f t="shared" si="29"/>
        <v>3137.2070000000003</v>
      </c>
    </row>
    <row r="595" spans="1:64" x14ac:dyDescent="0.2">
      <c r="A595">
        <v>9000813</v>
      </c>
      <c r="B595" t="s">
        <v>1795</v>
      </c>
      <c r="C595" t="s">
        <v>1796</v>
      </c>
      <c r="D595" t="s">
        <v>1797</v>
      </c>
      <c r="E595" t="s">
        <v>278</v>
      </c>
      <c r="F595" t="s">
        <v>160</v>
      </c>
      <c r="G595">
        <v>0</v>
      </c>
      <c r="H595">
        <v>0</v>
      </c>
      <c r="I595">
        <v>5.7</v>
      </c>
      <c r="J595">
        <v>0</v>
      </c>
      <c r="K595">
        <v>2052</v>
      </c>
      <c r="L595">
        <v>283.02999999999997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800</v>
      </c>
      <c r="U595">
        <v>100</v>
      </c>
      <c r="V595">
        <v>300</v>
      </c>
      <c r="W595">
        <v>33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3568.03</v>
      </c>
      <c r="AG595">
        <v>496.09</v>
      </c>
      <c r="AH595">
        <v>18.600000000000001</v>
      </c>
      <c r="AI595">
        <v>124.02</v>
      </c>
      <c r="AJ595">
        <v>372</v>
      </c>
      <c r="AK595">
        <v>0</v>
      </c>
      <c r="AL595">
        <v>0</v>
      </c>
      <c r="AM595">
        <v>0</v>
      </c>
      <c r="AN595">
        <v>0</v>
      </c>
      <c r="AO595">
        <v>2</v>
      </c>
      <c r="AP595">
        <v>9</v>
      </c>
      <c r="AQ595">
        <v>0</v>
      </c>
      <c r="AR595" s="6">
        <v>2555.3200000000002</v>
      </c>
      <c r="AS595">
        <v>3496.03</v>
      </c>
      <c r="AT595">
        <v>0</v>
      </c>
      <c r="AU595">
        <v>61474.03</v>
      </c>
      <c r="AV595">
        <v>55000</v>
      </c>
      <c r="AW595">
        <v>0</v>
      </c>
      <c r="AX595">
        <v>0</v>
      </c>
      <c r="AY595" s="6">
        <v>0</v>
      </c>
      <c r="AZ595">
        <v>0</v>
      </c>
      <c r="BA595">
        <v>0</v>
      </c>
      <c r="BB595" s="6">
        <v>9550.8900000000012</v>
      </c>
      <c r="BC595">
        <v>0</v>
      </c>
      <c r="BD595">
        <v>0</v>
      </c>
      <c r="BE595">
        <v>0</v>
      </c>
      <c r="BF595">
        <v>0</v>
      </c>
      <c r="BG595">
        <v>31.44</v>
      </c>
      <c r="BH595">
        <v>0</v>
      </c>
      <c r="BI595">
        <f t="shared" si="27"/>
        <v>31.44</v>
      </c>
      <c r="BJ595">
        <f t="shared" si="28"/>
        <v>3496.03</v>
      </c>
      <c r="BK595">
        <f>_xlfn.IFNA(VLOOKUP(A:A,'11月奖金'!A:Q,17,0),0)</f>
        <v>2592.94</v>
      </c>
      <c r="BL595">
        <f t="shared" si="29"/>
        <v>6088.97</v>
      </c>
    </row>
    <row r="596" spans="1:64" x14ac:dyDescent="0.2">
      <c r="A596">
        <v>9000814</v>
      </c>
      <c r="B596" t="s">
        <v>1798</v>
      </c>
      <c r="C596" t="s">
        <v>1799</v>
      </c>
      <c r="D596" t="s">
        <v>1800</v>
      </c>
      <c r="E596" t="s">
        <v>278</v>
      </c>
      <c r="F596" t="s">
        <v>160</v>
      </c>
      <c r="G596">
        <v>0</v>
      </c>
      <c r="H596">
        <v>0</v>
      </c>
      <c r="I596">
        <v>5.7</v>
      </c>
      <c r="J596">
        <v>0</v>
      </c>
      <c r="K596">
        <v>2052</v>
      </c>
      <c r="L596">
        <v>566.07000000000005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800</v>
      </c>
      <c r="U596">
        <v>100</v>
      </c>
      <c r="V596">
        <v>300</v>
      </c>
      <c r="W596">
        <v>33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3851.07</v>
      </c>
      <c r="AG596">
        <v>496.09</v>
      </c>
      <c r="AH596">
        <v>18.600000000000001</v>
      </c>
      <c r="AI596">
        <v>124.02</v>
      </c>
      <c r="AJ596">
        <v>372</v>
      </c>
      <c r="AK596">
        <v>0</v>
      </c>
      <c r="AL596">
        <v>0</v>
      </c>
      <c r="AM596">
        <v>0</v>
      </c>
      <c r="AN596">
        <v>0</v>
      </c>
      <c r="AO596">
        <v>2</v>
      </c>
      <c r="AP596">
        <v>9</v>
      </c>
      <c r="AQ596">
        <v>0</v>
      </c>
      <c r="AR596" s="6">
        <v>2838.36</v>
      </c>
      <c r="AS596">
        <v>3779.07</v>
      </c>
      <c r="AT596">
        <v>0</v>
      </c>
      <c r="AU596">
        <v>60539.14</v>
      </c>
      <c r="AV596">
        <v>55000</v>
      </c>
      <c r="AW596">
        <v>0</v>
      </c>
      <c r="AX596">
        <v>0</v>
      </c>
      <c r="AY596" s="6">
        <v>0</v>
      </c>
      <c r="AZ596">
        <v>0</v>
      </c>
      <c r="BA596">
        <v>0</v>
      </c>
      <c r="BB596" s="6">
        <v>8490.6700000000019</v>
      </c>
      <c r="BC596">
        <v>0</v>
      </c>
      <c r="BD596">
        <v>0</v>
      </c>
      <c r="BE596">
        <v>0</v>
      </c>
      <c r="BF596">
        <v>0</v>
      </c>
      <c r="BG596">
        <v>63.4</v>
      </c>
      <c r="BH596">
        <v>0</v>
      </c>
      <c r="BI596">
        <f t="shared" si="27"/>
        <v>63.4</v>
      </c>
      <c r="BJ596">
        <f t="shared" si="28"/>
        <v>3779.07</v>
      </c>
      <c r="BK596">
        <f>_xlfn.IFNA(VLOOKUP(A:A,'11月奖金'!A:Q,17,0),0)</f>
        <v>2561.4899999999998</v>
      </c>
      <c r="BL596">
        <f t="shared" si="29"/>
        <v>6340.5599999999995</v>
      </c>
    </row>
    <row r="597" spans="1:64" x14ac:dyDescent="0.2">
      <c r="A597">
        <v>9000815</v>
      </c>
      <c r="B597" t="s">
        <v>1801</v>
      </c>
      <c r="C597" t="s">
        <v>1802</v>
      </c>
      <c r="D597" t="s">
        <v>1803</v>
      </c>
      <c r="E597" t="s">
        <v>278</v>
      </c>
      <c r="F597" t="s">
        <v>160</v>
      </c>
      <c r="G597">
        <v>0</v>
      </c>
      <c r="H597">
        <v>0</v>
      </c>
      <c r="I597">
        <v>5.7</v>
      </c>
      <c r="J597">
        <v>0</v>
      </c>
      <c r="K597">
        <v>2052</v>
      </c>
      <c r="L597">
        <v>566.07000000000005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800</v>
      </c>
      <c r="U597">
        <v>100</v>
      </c>
      <c r="V597">
        <v>300</v>
      </c>
      <c r="W597">
        <v>33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3851.07</v>
      </c>
      <c r="AG597">
        <v>509.57</v>
      </c>
      <c r="AH597">
        <v>19.11</v>
      </c>
      <c r="AI597">
        <v>127.39</v>
      </c>
      <c r="AJ597">
        <v>382</v>
      </c>
      <c r="AK597">
        <v>0</v>
      </c>
      <c r="AL597">
        <v>0</v>
      </c>
      <c r="AM597">
        <v>0</v>
      </c>
      <c r="AN597">
        <v>0</v>
      </c>
      <c r="AO597">
        <v>2</v>
      </c>
      <c r="AP597">
        <v>9</v>
      </c>
      <c r="AQ597">
        <v>0</v>
      </c>
      <c r="AR597" s="6">
        <v>2811</v>
      </c>
      <c r="AS597">
        <v>3779.07</v>
      </c>
      <c r="AT597">
        <v>0</v>
      </c>
      <c r="AU597">
        <v>48223.15</v>
      </c>
      <c r="AV597">
        <v>55000</v>
      </c>
      <c r="AW597">
        <v>0</v>
      </c>
      <c r="AX597">
        <v>0</v>
      </c>
      <c r="AY597" s="6">
        <v>0</v>
      </c>
      <c r="AZ597">
        <v>0</v>
      </c>
      <c r="BA597">
        <v>0</v>
      </c>
      <c r="BB597" s="6">
        <v>9670.33</v>
      </c>
      <c r="BC597">
        <v>0</v>
      </c>
      <c r="BD597">
        <v>0</v>
      </c>
      <c r="BE597">
        <v>0</v>
      </c>
      <c r="BF597">
        <v>0</v>
      </c>
      <c r="BG597">
        <v>11.11</v>
      </c>
      <c r="BH597">
        <v>0</v>
      </c>
      <c r="BI597">
        <f t="shared" si="27"/>
        <v>11.11</v>
      </c>
      <c r="BJ597">
        <f t="shared" si="28"/>
        <v>3779.07</v>
      </c>
      <c r="BK597">
        <f>_xlfn.IFNA(VLOOKUP(A:A,'11月奖金'!A:Q,17,0),0)</f>
        <v>2594.7800000000002</v>
      </c>
      <c r="BL597">
        <f t="shared" si="29"/>
        <v>6373.85</v>
      </c>
    </row>
    <row r="598" spans="1:64" x14ac:dyDescent="0.2">
      <c r="A598">
        <v>9000816</v>
      </c>
      <c r="B598" t="s">
        <v>1804</v>
      </c>
      <c r="C598" t="s">
        <v>1805</v>
      </c>
      <c r="D598" t="s">
        <v>1806</v>
      </c>
      <c r="E598" t="s">
        <v>278</v>
      </c>
      <c r="F598" t="s">
        <v>160</v>
      </c>
      <c r="G598">
        <v>0</v>
      </c>
      <c r="H598">
        <v>0</v>
      </c>
      <c r="I598">
        <v>5.7</v>
      </c>
      <c r="J598">
        <v>0</v>
      </c>
      <c r="K598">
        <v>2052</v>
      </c>
      <c r="L598">
        <v>566.07000000000005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800</v>
      </c>
      <c r="U598">
        <v>100</v>
      </c>
      <c r="V598">
        <v>300</v>
      </c>
      <c r="W598">
        <v>33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3851.07</v>
      </c>
      <c r="AG598">
        <v>509.09</v>
      </c>
      <c r="AH598">
        <v>19.09</v>
      </c>
      <c r="AI598">
        <v>127.27</v>
      </c>
      <c r="AJ598">
        <v>382</v>
      </c>
      <c r="AK598">
        <v>0</v>
      </c>
      <c r="AL598">
        <v>0</v>
      </c>
      <c r="AM598">
        <v>0</v>
      </c>
      <c r="AN598">
        <v>0</v>
      </c>
      <c r="AO598">
        <v>2</v>
      </c>
      <c r="AP598">
        <v>9</v>
      </c>
      <c r="AQ598">
        <v>0</v>
      </c>
      <c r="AR598" s="6">
        <v>2811.62</v>
      </c>
      <c r="AS598">
        <v>3779.07</v>
      </c>
      <c r="AT598">
        <v>0</v>
      </c>
      <c r="AU598">
        <v>61479.93</v>
      </c>
      <c r="AV598">
        <v>55000</v>
      </c>
      <c r="AW598">
        <v>4000</v>
      </c>
      <c r="AX598">
        <v>0</v>
      </c>
      <c r="AY598" s="6">
        <v>0</v>
      </c>
      <c r="AZ598">
        <v>0</v>
      </c>
      <c r="BA598">
        <v>0</v>
      </c>
      <c r="BB598" s="6">
        <v>9667.85</v>
      </c>
      <c r="BC598">
        <v>0</v>
      </c>
      <c r="BD598">
        <v>0</v>
      </c>
      <c r="BE598">
        <v>0</v>
      </c>
      <c r="BF598">
        <v>0</v>
      </c>
      <c r="BG598">
        <v>16.37</v>
      </c>
      <c r="BH598">
        <v>0</v>
      </c>
      <c r="BI598">
        <f t="shared" si="27"/>
        <v>16.37</v>
      </c>
      <c r="BJ598">
        <f t="shared" si="28"/>
        <v>3779.07</v>
      </c>
      <c r="BK598">
        <f>_xlfn.IFNA(VLOOKUP(A:A,'11月奖金'!A:Q,17,0),0)</f>
        <v>2468.15</v>
      </c>
      <c r="BL598">
        <f t="shared" si="29"/>
        <v>6247.22</v>
      </c>
    </row>
    <row r="599" spans="1:64" x14ac:dyDescent="0.2">
      <c r="A599">
        <v>9000817</v>
      </c>
      <c r="B599" t="s">
        <v>1807</v>
      </c>
      <c r="C599" t="s">
        <v>1808</v>
      </c>
      <c r="D599" t="s">
        <v>1809</v>
      </c>
      <c r="E599" t="s">
        <v>278</v>
      </c>
      <c r="F599" t="s">
        <v>160</v>
      </c>
      <c r="G599">
        <v>0</v>
      </c>
      <c r="H599">
        <v>6.9</v>
      </c>
      <c r="I599">
        <v>6.9</v>
      </c>
      <c r="J599">
        <v>0</v>
      </c>
      <c r="K599">
        <v>2484</v>
      </c>
      <c r="L599">
        <v>1027.8599999999999</v>
      </c>
      <c r="M599">
        <v>90</v>
      </c>
      <c r="N599">
        <v>80</v>
      </c>
      <c r="O599">
        <v>0</v>
      </c>
      <c r="P599">
        <v>216</v>
      </c>
      <c r="Q599">
        <v>0</v>
      </c>
      <c r="R599">
        <v>0</v>
      </c>
      <c r="S599">
        <v>0</v>
      </c>
      <c r="T599">
        <v>800</v>
      </c>
      <c r="U599">
        <v>100</v>
      </c>
      <c r="V599">
        <v>300</v>
      </c>
      <c r="W599">
        <v>33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5130.8599999999997</v>
      </c>
      <c r="AG599">
        <v>499.37</v>
      </c>
      <c r="AH599">
        <v>18.73</v>
      </c>
      <c r="AI599">
        <v>124.84</v>
      </c>
      <c r="AJ599">
        <v>375</v>
      </c>
      <c r="AK599">
        <v>0</v>
      </c>
      <c r="AL599">
        <v>0</v>
      </c>
      <c r="AM599">
        <v>0</v>
      </c>
      <c r="AN599">
        <v>0</v>
      </c>
      <c r="AO599">
        <v>2</v>
      </c>
      <c r="AP599">
        <v>9</v>
      </c>
      <c r="AQ599">
        <v>0</v>
      </c>
      <c r="AR599" s="6">
        <v>4110.92</v>
      </c>
      <c r="AS599">
        <v>5058.8599999999997</v>
      </c>
      <c r="AT599">
        <v>0</v>
      </c>
      <c r="AU599">
        <v>66855.59</v>
      </c>
      <c r="AV599">
        <v>55000</v>
      </c>
      <c r="AW599">
        <v>11000</v>
      </c>
      <c r="AX599">
        <v>0</v>
      </c>
      <c r="AY599" s="6">
        <v>0</v>
      </c>
      <c r="AZ599">
        <v>0</v>
      </c>
      <c r="BA599">
        <v>0</v>
      </c>
      <c r="BB599" s="6">
        <v>10428.66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f t="shared" si="27"/>
        <v>0</v>
      </c>
      <c r="BJ599">
        <f t="shared" si="28"/>
        <v>5058.8599999999997</v>
      </c>
      <c r="BK599">
        <f>_xlfn.IFNA(VLOOKUP(A:A,'11月奖金'!A:Q,17,0),0)</f>
        <v>2477.5300000000002</v>
      </c>
      <c r="BL599">
        <f t="shared" si="29"/>
        <v>7536.3899999999994</v>
      </c>
    </row>
    <row r="600" spans="1:64" x14ac:dyDescent="0.2">
      <c r="A600">
        <v>9000818</v>
      </c>
      <c r="B600" t="s">
        <v>1810</v>
      </c>
      <c r="C600" t="s">
        <v>1811</v>
      </c>
      <c r="D600" t="s">
        <v>1812</v>
      </c>
      <c r="E600" t="s">
        <v>278</v>
      </c>
      <c r="F600" t="s">
        <v>160</v>
      </c>
      <c r="G600">
        <v>0</v>
      </c>
      <c r="H600">
        <v>0</v>
      </c>
      <c r="I600">
        <v>7.1</v>
      </c>
      <c r="J600">
        <v>0</v>
      </c>
      <c r="K600">
        <v>2556</v>
      </c>
      <c r="L600">
        <v>0</v>
      </c>
      <c r="M600">
        <v>0</v>
      </c>
      <c r="N600">
        <v>0</v>
      </c>
      <c r="O600">
        <v>0</v>
      </c>
      <c r="P600">
        <v>216</v>
      </c>
      <c r="Q600">
        <v>0</v>
      </c>
      <c r="R600">
        <v>0</v>
      </c>
      <c r="S600">
        <v>0</v>
      </c>
      <c r="T600">
        <v>800</v>
      </c>
      <c r="U600">
        <v>100</v>
      </c>
      <c r="V600">
        <v>300</v>
      </c>
      <c r="W600">
        <v>33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4005</v>
      </c>
      <c r="AG600">
        <v>557.91</v>
      </c>
      <c r="AH600">
        <v>20.92</v>
      </c>
      <c r="AI600">
        <v>139.47999999999999</v>
      </c>
      <c r="AJ600">
        <v>418</v>
      </c>
      <c r="AK600">
        <v>0</v>
      </c>
      <c r="AL600">
        <v>0</v>
      </c>
      <c r="AM600">
        <v>0</v>
      </c>
      <c r="AN600">
        <v>0</v>
      </c>
      <c r="AO600">
        <v>2</v>
      </c>
      <c r="AP600">
        <v>9</v>
      </c>
      <c r="AQ600">
        <v>0</v>
      </c>
      <c r="AR600" s="6">
        <v>2866.69</v>
      </c>
      <c r="AS600">
        <v>3933</v>
      </c>
      <c r="AT600">
        <v>0</v>
      </c>
      <c r="AU600">
        <v>57909.26</v>
      </c>
      <c r="AV600">
        <v>55000</v>
      </c>
      <c r="AW600">
        <v>11000</v>
      </c>
      <c r="AX600">
        <v>22000</v>
      </c>
      <c r="AY600" s="6">
        <v>0</v>
      </c>
      <c r="AZ600">
        <v>0</v>
      </c>
      <c r="BA600">
        <v>0</v>
      </c>
      <c r="BB600" s="6">
        <v>12367.92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f t="shared" si="27"/>
        <v>0</v>
      </c>
      <c r="BJ600">
        <f t="shared" si="28"/>
        <v>3933</v>
      </c>
      <c r="BK600">
        <f>_xlfn.IFNA(VLOOKUP(A:A,'11月奖金'!A:Q,17,0),0)</f>
        <v>2419.11</v>
      </c>
      <c r="BL600">
        <f t="shared" si="29"/>
        <v>6352.1100000000006</v>
      </c>
    </row>
    <row r="601" spans="1:64" x14ac:dyDescent="0.2">
      <c r="A601">
        <v>9000819</v>
      </c>
      <c r="B601" t="s">
        <v>1813</v>
      </c>
      <c r="C601" t="s">
        <v>1814</v>
      </c>
      <c r="D601" t="s">
        <v>1815</v>
      </c>
      <c r="E601" t="s">
        <v>278</v>
      </c>
      <c r="F601" t="s">
        <v>160</v>
      </c>
      <c r="G601">
        <v>0</v>
      </c>
      <c r="H601">
        <v>0</v>
      </c>
      <c r="I601">
        <v>6.1</v>
      </c>
      <c r="J601">
        <v>0</v>
      </c>
      <c r="K601">
        <v>2196</v>
      </c>
      <c r="L601">
        <v>605.79</v>
      </c>
      <c r="M601">
        <v>0</v>
      </c>
      <c r="N601">
        <v>0</v>
      </c>
      <c r="O601">
        <v>0</v>
      </c>
      <c r="P601">
        <v>0</v>
      </c>
      <c r="Q601">
        <v>7</v>
      </c>
      <c r="R601">
        <v>0</v>
      </c>
      <c r="S601">
        <v>0</v>
      </c>
      <c r="T601">
        <v>800</v>
      </c>
      <c r="U601">
        <v>100</v>
      </c>
      <c r="V601">
        <v>300</v>
      </c>
      <c r="W601">
        <v>56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4064.79</v>
      </c>
      <c r="AG601">
        <v>460.42</v>
      </c>
      <c r="AH601">
        <v>17.27</v>
      </c>
      <c r="AI601">
        <v>115.11</v>
      </c>
      <c r="AJ601">
        <v>345</v>
      </c>
      <c r="AK601">
        <v>0</v>
      </c>
      <c r="AL601">
        <v>0</v>
      </c>
      <c r="AM601">
        <v>0</v>
      </c>
      <c r="AN601">
        <v>0</v>
      </c>
      <c r="AO601">
        <v>2</v>
      </c>
      <c r="AP601">
        <v>9</v>
      </c>
      <c r="AQ601">
        <v>0</v>
      </c>
      <c r="AR601" s="6">
        <v>3124.99</v>
      </c>
      <c r="AS601">
        <v>3992.79</v>
      </c>
      <c r="AT601">
        <v>0</v>
      </c>
      <c r="AU601">
        <v>56543.97</v>
      </c>
      <c r="AV601">
        <v>55000</v>
      </c>
      <c r="AW601">
        <v>11000</v>
      </c>
      <c r="AX601">
        <v>11000</v>
      </c>
      <c r="AY601" s="6">
        <v>0</v>
      </c>
      <c r="AZ601">
        <v>0</v>
      </c>
      <c r="BA601">
        <v>0</v>
      </c>
      <c r="BB601" s="6">
        <v>9318.4600000000009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f t="shared" si="27"/>
        <v>0</v>
      </c>
      <c r="BJ601">
        <f t="shared" si="28"/>
        <v>3992.79</v>
      </c>
      <c r="BK601">
        <f>_xlfn.IFNA(VLOOKUP(A:A,'11月奖金'!A:Q,17,0),0)</f>
        <v>1714.03</v>
      </c>
      <c r="BL601">
        <f t="shared" si="29"/>
        <v>5706.82</v>
      </c>
    </row>
    <row r="602" spans="1:64" x14ac:dyDescent="0.2">
      <c r="A602">
        <v>9000820</v>
      </c>
      <c r="B602" t="s">
        <v>1816</v>
      </c>
      <c r="C602" t="s">
        <v>1817</v>
      </c>
      <c r="D602" t="s">
        <v>1818</v>
      </c>
      <c r="E602" t="s">
        <v>278</v>
      </c>
      <c r="F602" t="s">
        <v>160</v>
      </c>
      <c r="G602">
        <v>0</v>
      </c>
      <c r="H602">
        <v>0</v>
      </c>
      <c r="I602">
        <v>6.7</v>
      </c>
      <c r="J602">
        <v>0</v>
      </c>
      <c r="K602">
        <v>2412</v>
      </c>
      <c r="L602">
        <v>665.38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800</v>
      </c>
      <c r="U602">
        <v>100</v>
      </c>
      <c r="V602">
        <v>300</v>
      </c>
      <c r="W602">
        <v>33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4310.38</v>
      </c>
      <c r="AG602">
        <v>529.12</v>
      </c>
      <c r="AH602">
        <v>19.84</v>
      </c>
      <c r="AI602">
        <v>132.28</v>
      </c>
      <c r="AJ602">
        <v>397</v>
      </c>
      <c r="AK602">
        <v>0</v>
      </c>
      <c r="AL602">
        <v>0</v>
      </c>
      <c r="AM602">
        <v>0</v>
      </c>
      <c r="AN602">
        <v>0</v>
      </c>
      <c r="AO602">
        <v>2</v>
      </c>
      <c r="AP602">
        <v>9</v>
      </c>
      <c r="AQ602">
        <v>0</v>
      </c>
      <c r="AR602" s="6">
        <v>3230.14</v>
      </c>
      <c r="AS602">
        <v>4238.38</v>
      </c>
      <c r="AT602">
        <v>0</v>
      </c>
      <c r="AU602">
        <v>63428.3</v>
      </c>
      <c r="AV602">
        <v>55000</v>
      </c>
      <c r="AW602">
        <v>0</v>
      </c>
      <c r="AX602">
        <v>11000</v>
      </c>
      <c r="AY602" s="6">
        <v>0</v>
      </c>
      <c r="AZ602">
        <v>0</v>
      </c>
      <c r="BA602">
        <v>0</v>
      </c>
      <c r="BB602" s="6">
        <v>11850.2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f t="shared" si="27"/>
        <v>0</v>
      </c>
      <c r="BJ602">
        <f t="shared" si="28"/>
        <v>4238.38</v>
      </c>
      <c r="BK602">
        <f>_xlfn.IFNA(VLOOKUP(A:A,'11月奖金'!A:Q,17,0),0)</f>
        <v>2449.64</v>
      </c>
      <c r="BL602">
        <f t="shared" si="29"/>
        <v>6688.02</v>
      </c>
    </row>
    <row r="603" spans="1:64" x14ac:dyDescent="0.2">
      <c r="A603">
        <v>9000822</v>
      </c>
      <c r="B603" t="s">
        <v>1819</v>
      </c>
      <c r="C603" t="s">
        <v>1820</v>
      </c>
      <c r="D603" t="s">
        <v>1821</v>
      </c>
      <c r="E603" t="s">
        <v>278</v>
      </c>
      <c r="F603" t="s">
        <v>160</v>
      </c>
      <c r="G603">
        <v>0</v>
      </c>
      <c r="H603">
        <v>6.7</v>
      </c>
      <c r="I603">
        <v>6.7</v>
      </c>
      <c r="J603">
        <v>0</v>
      </c>
      <c r="K603">
        <v>2412</v>
      </c>
      <c r="L603">
        <v>665.38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800</v>
      </c>
      <c r="U603">
        <v>100</v>
      </c>
      <c r="V603">
        <v>300</v>
      </c>
      <c r="W603">
        <v>33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84</v>
      </c>
      <c r="AD603">
        <v>0</v>
      </c>
      <c r="AE603">
        <v>0</v>
      </c>
      <c r="AF603">
        <v>4394.38</v>
      </c>
      <c r="AG603">
        <v>472.9</v>
      </c>
      <c r="AH603">
        <v>17.73</v>
      </c>
      <c r="AI603">
        <v>118.23</v>
      </c>
      <c r="AJ603">
        <v>355</v>
      </c>
      <c r="AK603">
        <v>0</v>
      </c>
      <c r="AL603">
        <v>0</v>
      </c>
      <c r="AM603">
        <v>0</v>
      </c>
      <c r="AN603">
        <v>0</v>
      </c>
      <c r="AO603">
        <v>2</v>
      </c>
      <c r="AP603">
        <v>9</v>
      </c>
      <c r="AQ603">
        <v>0</v>
      </c>
      <c r="AR603" s="6">
        <v>3428.52</v>
      </c>
      <c r="AS603">
        <v>4322.38</v>
      </c>
      <c r="AT603">
        <v>0</v>
      </c>
      <c r="AU603">
        <v>60990.35</v>
      </c>
      <c r="AV603">
        <v>55000</v>
      </c>
      <c r="AW603">
        <v>0</v>
      </c>
      <c r="AX603">
        <v>8000</v>
      </c>
      <c r="AY603" s="6">
        <v>0</v>
      </c>
      <c r="AZ603">
        <v>0</v>
      </c>
      <c r="BA603">
        <v>0</v>
      </c>
      <c r="BB603" s="6">
        <v>10207.65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f t="shared" si="27"/>
        <v>0</v>
      </c>
      <c r="BJ603">
        <f t="shared" si="28"/>
        <v>4322.38</v>
      </c>
      <c r="BK603">
        <f>_xlfn.IFNA(VLOOKUP(A:A,'11月奖金'!A:Q,17,0),0)</f>
        <v>2399.64</v>
      </c>
      <c r="BL603">
        <f t="shared" si="29"/>
        <v>6722.02</v>
      </c>
    </row>
    <row r="604" spans="1:64" x14ac:dyDescent="0.2">
      <c r="A604">
        <v>9000825</v>
      </c>
      <c r="B604" t="s">
        <v>1822</v>
      </c>
      <c r="C604" t="s">
        <v>1823</v>
      </c>
      <c r="D604" t="s">
        <v>1824</v>
      </c>
      <c r="E604" t="s">
        <v>426</v>
      </c>
      <c r="F604" t="s">
        <v>125</v>
      </c>
      <c r="G604">
        <v>0</v>
      </c>
      <c r="H604">
        <v>0</v>
      </c>
      <c r="I604">
        <v>6.1</v>
      </c>
      <c r="J604">
        <v>0</v>
      </c>
      <c r="K604">
        <v>2196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800</v>
      </c>
      <c r="U604">
        <v>300</v>
      </c>
      <c r="V604">
        <v>300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20</v>
      </c>
      <c r="AC604">
        <v>24</v>
      </c>
      <c r="AD604">
        <v>0</v>
      </c>
      <c r="AE604">
        <v>0</v>
      </c>
      <c r="AF604">
        <v>3673</v>
      </c>
      <c r="AG604">
        <v>687.18</v>
      </c>
      <c r="AH604">
        <v>25.77</v>
      </c>
      <c r="AI604">
        <v>171.79</v>
      </c>
      <c r="AJ604">
        <v>515</v>
      </c>
      <c r="AK604">
        <v>0</v>
      </c>
      <c r="AL604">
        <v>0</v>
      </c>
      <c r="AM604">
        <v>0</v>
      </c>
      <c r="AN604">
        <v>0</v>
      </c>
      <c r="AO604">
        <v>2</v>
      </c>
      <c r="AP604">
        <v>9</v>
      </c>
      <c r="AQ604">
        <v>0</v>
      </c>
      <c r="AR604" s="6">
        <v>2271.2600000000002</v>
      </c>
      <c r="AS604">
        <v>3461</v>
      </c>
      <c r="AT604">
        <v>0</v>
      </c>
      <c r="AU604">
        <v>96914.77</v>
      </c>
      <c r="AV604">
        <v>55000</v>
      </c>
      <c r="AW604">
        <v>0</v>
      </c>
      <c r="AX604">
        <v>7337</v>
      </c>
      <c r="AY604" s="6">
        <v>0</v>
      </c>
      <c r="AZ604">
        <v>0</v>
      </c>
      <c r="BA604">
        <v>0</v>
      </c>
      <c r="BB604" s="6">
        <v>17338.64</v>
      </c>
      <c r="BC604">
        <v>17239.13</v>
      </c>
      <c r="BD604">
        <v>517.16999999999996</v>
      </c>
      <c r="BE604">
        <v>0</v>
      </c>
      <c r="BF604">
        <v>517.16999999999996</v>
      </c>
      <c r="BG604">
        <v>625.35</v>
      </c>
      <c r="BH604">
        <v>0</v>
      </c>
      <c r="BI604">
        <f t="shared" si="27"/>
        <v>625.35</v>
      </c>
      <c r="BJ604">
        <f t="shared" si="28"/>
        <v>3461</v>
      </c>
      <c r="BK604">
        <f>_xlfn.IFNA(VLOOKUP(A:A,'11月奖金'!A:Q,17,0),0)</f>
        <v>6126.52</v>
      </c>
      <c r="BL604">
        <f t="shared" si="29"/>
        <v>9587.52</v>
      </c>
    </row>
    <row r="605" spans="1:64" x14ac:dyDescent="0.2">
      <c r="A605">
        <v>9000826</v>
      </c>
      <c r="B605" t="s">
        <v>1825</v>
      </c>
      <c r="C605" t="s">
        <v>1826</v>
      </c>
      <c r="D605" t="s">
        <v>2392</v>
      </c>
      <c r="E605" t="s">
        <v>278</v>
      </c>
      <c r="F605" t="s">
        <v>125</v>
      </c>
      <c r="G605">
        <v>0</v>
      </c>
      <c r="H605">
        <v>0</v>
      </c>
      <c r="I605">
        <v>0</v>
      </c>
      <c r="J605">
        <v>4534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300</v>
      </c>
      <c r="W605">
        <v>33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4867</v>
      </c>
      <c r="AG605">
        <v>1010.86</v>
      </c>
      <c r="AH605">
        <v>37.909999999999997</v>
      </c>
      <c r="AI605">
        <v>252.72</v>
      </c>
      <c r="AJ605">
        <v>758</v>
      </c>
      <c r="AK605">
        <v>0</v>
      </c>
      <c r="AL605">
        <v>0</v>
      </c>
      <c r="AM605">
        <v>0</v>
      </c>
      <c r="AN605">
        <v>0</v>
      </c>
      <c r="AO605">
        <v>2</v>
      </c>
      <c r="AP605">
        <v>9</v>
      </c>
      <c r="AQ605">
        <v>0</v>
      </c>
      <c r="AR605" s="6">
        <v>2805.51</v>
      </c>
      <c r="AS605">
        <v>4865</v>
      </c>
      <c r="AT605">
        <v>0</v>
      </c>
      <c r="AU605">
        <v>123059.37</v>
      </c>
      <c r="AV605">
        <v>55000</v>
      </c>
      <c r="AW605">
        <v>11000</v>
      </c>
      <c r="AX605">
        <v>11000</v>
      </c>
      <c r="AY605" s="6">
        <v>0</v>
      </c>
      <c r="AZ605">
        <v>8000</v>
      </c>
      <c r="BA605">
        <v>0</v>
      </c>
      <c r="BB605" s="6">
        <v>26818.35</v>
      </c>
      <c r="BC605">
        <v>11241.01999999999</v>
      </c>
      <c r="BD605">
        <v>337.23</v>
      </c>
      <c r="BE605">
        <v>0</v>
      </c>
      <c r="BF605">
        <v>337.23</v>
      </c>
      <c r="BG605">
        <v>493.07</v>
      </c>
      <c r="BH605">
        <v>0</v>
      </c>
      <c r="BI605">
        <f t="shared" si="27"/>
        <v>493.07</v>
      </c>
      <c r="BJ605">
        <f t="shared" si="28"/>
        <v>4865</v>
      </c>
      <c r="BK605">
        <f>_xlfn.IFNA(VLOOKUP(A:A,'11月奖金'!A:Q,17,0),0)</f>
        <v>8923.2099999999991</v>
      </c>
      <c r="BL605">
        <f t="shared" si="29"/>
        <v>13788.21</v>
      </c>
    </row>
    <row r="606" spans="1:64" x14ac:dyDescent="0.2">
      <c r="A606">
        <v>9000827</v>
      </c>
      <c r="B606" t="s">
        <v>1827</v>
      </c>
      <c r="C606" t="s">
        <v>1828</v>
      </c>
      <c r="D606" t="s">
        <v>1829</v>
      </c>
      <c r="E606" t="s">
        <v>278</v>
      </c>
      <c r="F606" t="s">
        <v>125</v>
      </c>
      <c r="G606">
        <v>0</v>
      </c>
      <c r="H606">
        <v>0</v>
      </c>
      <c r="I606">
        <v>6.1</v>
      </c>
      <c r="J606">
        <v>0</v>
      </c>
      <c r="K606">
        <v>2196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800</v>
      </c>
      <c r="U606">
        <v>300</v>
      </c>
      <c r="V606">
        <v>300</v>
      </c>
      <c r="W606">
        <v>33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3629</v>
      </c>
      <c r="AG606">
        <v>901.56</v>
      </c>
      <c r="AH606">
        <v>33.81</v>
      </c>
      <c r="AI606">
        <v>225.39</v>
      </c>
      <c r="AJ606">
        <v>676</v>
      </c>
      <c r="AK606">
        <v>0</v>
      </c>
      <c r="AL606">
        <v>0</v>
      </c>
      <c r="AM606">
        <v>0</v>
      </c>
      <c r="AN606">
        <v>0</v>
      </c>
      <c r="AO606">
        <v>2</v>
      </c>
      <c r="AP606">
        <v>9</v>
      </c>
      <c r="AQ606">
        <v>0</v>
      </c>
      <c r="AR606" s="6">
        <v>1790.24</v>
      </c>
      <c r="AS606">
        <v>3417</v>
      </c>
      <c r="AT606">
        <v>0</v>
      </c>
      <c r="AU606">
        <v>119895.25</v>
      </c>
      <c r="AV606">
        <v>55000</v>
      </c>
      <c r="AW606">
        <v>11000</v>
      </c>
      <c r="AX606">
        <v>0</v>
      </c>
      <c r="AY606" s="6">
        <v>0</v>
      </c>
      <c r="AZ606">
        <v>11000</v>
      </c>
      <c r="BA606">
        <v>0</v>
      </c>
      <c r="BB606" s="6">
        <v>22876.28</v>
      </c>
      <c r="BC606">
        <v>20018.97</v>
      </c>
      <c r="BD606">
        <v>600.57000000000005</v>
      </c>
      <c r="BE606">
        <v>0</v>
      </c>
      <c r="BF606">
        <v>600.57000000000005</v>
      </c>
      <c r="BG606">
        <v>763.16000000000008</v>
      </c>
      <c r="BH606">
        <v>0</v>
      </c>
      <c r="BI606">
        <f t="shared" si="27"/>
        <v>763.16000000000008</v>
      </c>
      <c r="BJ606">
        <f t="shared" si="28"/>
        <v>3417</v>
      </c>
      <c r="BK606">
        <f>_xlfn.IFNA(VLOOKUP(A:A,'11月奖金'!A:Q,17,0),0)</f>
        <v>7448.25</v>
      </c>
      <c r="BL606">
        <f t="shared" si="29"/>
        <v>10865.25</v>
      </c>
    </row>
    <row r="607" spans="1:64" x14ac:dyDescent="0.2">
      <c r="A607">
        <v>9000828</v>
      </c>
      <c r="B607" t="s">
        <v>1830</v>
      </c>
      <c r="C607" t="s">
        <v>1831</v>
      </c>
      <c r="D607" t="s">
        <v>1832</v>
      </c>
      <c r="E607" t="s">
        <v>61</v>
      </c>
      <c r="F607" t="s">
        <v>105</v>
      </c>
      <c r="G607">
        <v>0</v>
      </c>
      <c r="H607">
        <v>0</v>
      </c>
      <c r="I607">
        <v>4.0999999999999996</v>
      </c>
      <c r="J607">
        <v>0</v>
      </c>
      <c r="K607">
        <v>1476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800</v>
      </c>
      <c r="U607">
        <v>100</v>
      </c>
      <c r="V607">
        <v>300</v>
      </c>
      <c r="W607">
        <v>33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2709</v>
      </c>
      <c r="AG607">
        <v>322.73</v>
      </c>
      <c r="AH607">
        <v>12.1</v>
      </c>
      <c r="AI607">
        <v>104.32</v>
      </c>
      <c r="AJ607">
        <v>242</v>
      </c>
      <c r="AK607">
        <v>0</v>
      </c>
      <c r="AL607">
        <v>0</v>
      </c>
      <c r="AM607">
        <v>0</v>
      </c>
      <c r="AN607">
        <v>0</v>
      </c>
      <c r="AO607">
        <v>2</v>
      </c>
      <c r="AP607">
        <v>9</v>
      </c>
      <c r="AQ607">
        <v>0</v>
      </c>
      <c r="AR607" s="6">
        <v>2025.85</v>
      </c>
      <c r="AS607">
        <v>2637</v>
      </c>
      <c r="AT607">
        <v>0</v>
      </c>
      <c r="AU607">
        <v>55059.91</v>
      </c>
      <c r="AV607">
        <v>55000</v>
      </c>
      <c r="AW607">
        <v>0</v>
      </c>
      <c r="AX607">
        <v>0</v>
      </c>
      <c r="AY607" s="6">
        <v>0</v>
      </c>
      <c r="AZ607">
        <v>0</v>
      </c>
      <c r="BA607">
        <v>0</v>
      </c>
      <c r="BB607" s="6">
        <v>7292.6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f t="shared" si="27"/>
        <v>0</v>
      </c>
      <c r="BJ607">
        <f t="shared" si="28"/>
        <v>2637</v>
      </c>
      <c r="BK607">
        <f>_xlfn.IFNA(VLOOKUP(A:A,'11月奖金'!A:Q,17,0),0)</f>
        <v>2790.55</v>
      </c>
      <c r="BL607">
        <f t="shared" si="29"/>
        <v>5427.55</v>
      </c>
    </row>
    <row r="608" spans="1:64" x14ac:dyDescent="0.2">
      <c r="A608">
        <v>9000829</v>
      </c>
      <c r="B608" t="s">
        <v>1833</v>
      </c>
      <c r="C608" t="s">
        <v>1834</v>
      </c>
      <c r="D608" t="s">
        <v>1835</v>
      </c>
      <c r="E608" t="s">
        <v>363</v>
      </c>
      <c r="F608" t="s">
        <v>105</v>
      </c>
      <c r="G608">
        <v>0</v>
      </c>
      <c r="H608">
        <v>0</v>
      </c>
      <c r="I608">
        <v>4.0999999999999996</v>
      </c>
      <c r="J608">
        <v>0</v>
      </c>
      <c r="K608">
        <v>1476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7</v>
      </c>
      <c r="S608">
        <v>0</v>
      </c>
      <c r="T608">
        <v>800</v>
      </c>
      <c r="U608">
        <v>100</v>
      </c>
      <c r="V608">
        <v>300</v>
      </c>
      <c r="W608">
        <v>33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2716</v>
      </c>
      <c r="AG608">
        <v>323.29000000000002</v>
      </c>
      <c r="AH608">
        <v>12.12</v>
      </c>
      <c r="AI608">
        <v>104.32</v>
      </c>
      <c r="AJ608">
        <v>242</v>
      </c>
      <c r="AK608">
        <v>0</v>
      </c>
      <c r="AL608">
        <v>0</v>
      </c>
      <c r="AM608">
        <v>0</v>
      </c>
      <c r="AN608">
        <v>0</v>
      </c>
      <c r="AO608">
        <v>2</v>
      </c>
      <c r="AP608">
        <v>9</v>
      </c>
      <c r="AQ608">
        <v>0</v>
      </c>
      <c r="AR608" s="6">
        <v>2032.27</v>
      </c>
      <c r="AS608">
        <v>2674</v>
      </c>
      <c r="AT608">
        <v>30</v>
      </c>
      <c r="AU608">
        <v>55623.03</v>
      </c>
      <c r="AV608">
        <v>55000</v>
      </c>
      <c r="AW608">
        <v>0</v>
      </c>
      <c r="AX608">
        <v>0</v>
      </c>
      <c r="AY608" s="6">
        <v>0</v>
      </c>
      <c r="AZ608">
        <v>0</v>
      </c>
      <c r="BA608">
        <v>0</v>
      </c>
      <c r="BB608" s="6">
        <v>7294.9199999999992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f t="shared" si="27"/>
        <v>0</v>
      </c>
      <c r="BJ608">
        <f t="shared" si="28"/>
        <v>2674</v>
      </c>
      <c r="BK608">
        <f>_xlfn.IFNA(VLOOKUP(A:A,'11月奖金'!A:Q,17,0),0)</f>
        <v>2845.36</v>
      </c>
      <c r="BL608">
        <f t="shared" si="29"/>
        <v>5519.3600000000006</v>
      </c>
    </row>
    <row r="609" spans="1:64" x14ac:dyDescent="0.2">
      <c r="A609">
        <v>9000830</v>
      </c>
      <c r="B609" t="s">
        <v>1836</v>
      </c>
      <c r="C609" t="s">
        <v>1837</v>
      </c>
      <c r="D609" t="s">
        <v>1838</v>
      </c>
      <c r="E609" t="s">
        <v>39</v>
      </c>
      <c r="F609" t="s">
        <v>105</v>
      </c>
      <c r="G609">
        <v>0</v>
      </c>
      <c r="H609">
        <v>0</v>
      </c>
      <c r="I609">
        <v>4.0999999999999996</v>
      </c>
      <c r="J609">
        <v>0</v>
      </c>
      <c r="K609">
        <v>1476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7</v>
      </c>
      <c r="S609">
        <v>0</v>
      </c>
      <c r="T609">
        <v>800</v>
      </c>
      <c r="U609">
        <v>100</v>
      </c>
      <c r="V609">
        <v>300</v>
      </c>
      <c r="W609">
        <v>33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2716</v>
      </c>
      <c r="AG609">
        <v>323.29000000000002</v>
      </c>
      <c r="AH609">
        <v>12.12</v>
      </c>
      <c r="AI609">
        <v>104.32</v>
      </c>
      <c r="AJ609">
        <v>242</v>
      </c>
      <c r="AK609">
        <v>0</v>
      </c>
      <c r="AL609">
        <v>0</v>
      </c>
      <c r="AM609">
        <v>0</v>
      </c>
      <c r="AN609">
        <v>0</v>
      </c>
      <c r="AO609">
        <v>2</v>
      </c>
      <c r="AP609">
        <v>9</v>
      </c>
      <c r="AQ609">
        <v>0</v>
      </c>
      <c r="AR609" s="6">
        <v>2032.27</v>
      </c>
      <c r="AS609">
        <v>2674</v>
      </c>
      <c r="AT609">
        <v>30</v>
      </c>
      <c r="AU609">
        <v>55532.800000000003</v>
      </c>
      <c r="AV609">
        <v>55000</v>
      </c>
      <c r="AW609">
        <v>0</v>
      </c>
      <c r="AX609">
        <v>0</v>
      </c>
      <c r="AY609" s="6">
        <v>0</v>
      </c>
      <c r="AZ609">
        <v>0</v>
      </c>
      <c r="BA609">
        <v>0</v>
      </c>
      <c r="BB609" s="6">
        <v>7294.9199999999992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f t="shared" si="27"/>
        <v>0</v>
      </c>
      <c r="BJ609">
        <f t="shared" si="28"/>
        <v>2674</v>
      </c>
      <c r="BK609">
        <f>_xlfn.IFNA(VLOOKUP(A:A,'11月奖金'!A:Q,17,0),0)</f>
        <v>2803.32</v>
      </c>
      <c r="BL609">
        <f t="shared" si="29"/>
        <v>5477.32</v>
      </c>
    </row>
    <row r="610" spans="1:64" x14ac:dyDescent="0.2">
      <c r="A610">
        <v>9000831</v>
      </c>
      <c r="B610" t="s">
        <v>1839</v>
      </c>
      <c r="C610" t="s">
        <v>1840</v>
      </c>
      <c r="D610" t="s">
        <v>1841</v>
      </c>
      <c r="E610" t="s">
        <v>71</v>
      </c>
      <c r="F610" t="s">
        <v>105</v>
      </c>
      <c r="G610">
        <v>0</v>
      </c>
      <c r="H610">
        <v>0</v>
      </c>
      <c r="I610">
        <v>0</v>
      </c>
      <c r="J610">
        <v>3627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500</v>
      </c>
      <c r="V610">
        <v>300</v>
      </c>
      <c r="W610">
        <v>33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4460</v>
      </c>
      <c r="AG610">
        <v>1134.48</v>
      </c>
      <c r="AH610">
        <v>42.54</v>
      </c>
      <c r="AI610">
        <v>359.74</v>
      </c>
      <c r="AJ610">
        <v>1078</v>
      </c>
      <c r="AK610">
        <v>0</v>
      </c>
      <c r="AL610">
        <v>0</v>
      </c>
      <c r="AM610">
        <v>0</v>
      </c>
      <c r="AN610">
        <v>0</v>
      </c>
      <c r="AO610">
        <v>2</v>
      </c>
      <c r="AP610">
        <v>9</v>
      </c>
      <c r="AQ610">
        <v>0</v>
      </c>
      <c r="AR610" s="6">
        <v>1843.24</v>
      </c>
      <c r="AS610">
        <v>4108</v>
      </c>
      <c r="AT610">
        <v>0</v>
      </c>
      <c r="AU610">
        <v>114200.4</v>
      </c>
      <c r="AV610">
        <v>55000</v>
      </c>
      <c r="AW610">
        <v>0</v>
      </c>
      <c r="AX610">
        <v>11000</v>
      </c>
      <c r="AY610" s="6">
        <v>0</v>
      </c>
      <c r="AZ610">
        <v>0</v>
      </c>
      <c r="BA610">
        <v>12100</v>
      </c>
      <c r="BB610" s="6">
        <v>23430.04</v>
      </c>
      <c r="BC610">
        <v>12670.35999999999</v>
      </c>
      <c r="BD610">
        <v>380.11</v>
      </c>
      <c r="BE610">
        <v>0</v>
      </c>
      <c r="BF610">
        <v>380.11</v>
      </c>
      <c r="BG610">
        <v>548.30999999999995</v>
      </c>
      <c r="BH610">
        <v>0</v>
      </c>
      <c r="BI610">
        <f t="shared" si="27"/>
        <v>548.30999999999995</v>
      </c>
      <c r="BJ610">
        <f t="shared" si="28"/>
        <v>4108</v>
      </c>
      <c r="BK610">
        <f>_xlfn.IFNA(VLOOKUP(A:A,'11月奖金'!A:Q,17,0),0)</f>
        <v>7253</v>
      </c>
      <c r="BL610">
        <f t="shared" si="29"/>
        <v>11361</v>
      </c>
    </row>
    <row r="611" spans="1:64" x14ac:dyDescent="0.2">
      <c r="A611">
        <v>9000832</v>
      </c>
      <c r="B611" t="s">
        <v>1842</v>
      </c>
      <c r="C611" t="s">
        <v>1843</v>
      </c>
      <c r="D611" t="s">
        <v>1844</v>
      </c>
      <c r="E611" t="s">
        <v>101</v>
      </c>
      <c r="F611" t="s">
        <v>160</v>
      </c>
      <c r="G611">
        <v>0</v>
      </c>
      <c r="H611">
        <v>0</v>
      </c>
      <c r="I611">
        <v>3.9</v>
      </c>
      <c r="J611">
        <v>0</v>
      </c>
      <c r="K611">
        <v>1404</v>
      </c>
      <c r="L611">
        <v>387.31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800</v>
      </c>
      <c r="U611">
        <v>100</v>
      </c>
      <c r="V611">
        <v>300</v>
      </c>
      <c r="W611">
        <v>33</v>
      </c>
      <c r="X611">
        <v>0</v>
      </c>
      <c r="Y611">
        <v>0</v>
      </c>
      <c r="Z611">
        <v>0</v>
      </c>
      <c r="AA611">
        <v>0</v>
      </c>
      <c r="AB611">
        <v>80</v>
      </c>
      <c r="AC611">
        <v>96</v>
      </c>
      <c r="AD611">
        <v>0</v>
      </c>
      <c r="AE611">
        <v>0</v>
      </c>
      <c r="AF611">
        <v>3200.31</v>
      </c>
      <c r="AG611">
        <v>406.5</v>
      </c>
      <c r="AH611">
        <v>15.24</v>
      </c>
      <c r="AI611">
        <v>104.32</v>
      </c>
      <c r="AJ611">
        <v>305</v>
      </c>
      <c r="AK611">
        <v>0</v>
      </c>
      <c r="AL611">
        <v>0</v>
      </c>
      <c r="AM611">
        <v>0</v>
      </c>
      <c r="AN611">
        <v>0</v>
      </c>
      <c r="AO611">
        <v>2</v>
      </c>
      <c r="AP611">
        <v>9</v>
      </c>
      <c r="AQ611">
        <v>0</v>
      </c>
      <c r="AR611" s="6">
        <v>2367.25</v>
      </c>
      <c r="AS611">
        <v>3128.31</v>
      </c>
      <c r="AT611">
        <v>0</v>
      </c>
      <c r="AU611">
        <v>51618.32</v>
      </c>
      <c r="AV611">
        <v>55000</v>
      </c>
      <c r="AW611">
        <v>0</v>
      </c>
      <c r="AX611">
        <v>0</v>
      </c>
      <c r="AY611" s="6">
        <v>0</v>
      </c>
      <c r="AZ611">
        <v>0</v>
      </c>
      <c r="BA611">
        <v>0</v>
      </c>
      <c r="BB611" s="6">
        <v>8058.9299999999994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f t="shared" si="27"/>
        <v>0</v>
      </c>
      <c r="BJ611">
        <f t="shared" si="28"/>
        <v>3128.31</v>
      </c>
      <c r="BK611">
        <f>_xlfn.IFNA(VLOOKUP(A:A,'11月奖金'!A:Q,17,0),0)</f>
        <v>2064.94</v>
      </c>
      <c r="BL611">
        <f t="shared" si="29"/>
        <v>5193.25</v>
      </c>
    </row>
    <row r="612" spans="1:64" x14ac:dyDescent="0.2">
      <c r="A612">
        <v>9000833</v>
      </c>
      <c r="B612" t="s">
        <v>1845</v>
      </c>
      <c r="C612" t="s">
        <v>1846</v>
      </c>
      <c r="D612" t="s">
        <v>1847</v>
      </c>
      <c r="E612" t="s">
        <v>101</v>
      </c>
      <c r="F612" t="s">
        <v>160</v>
      </c>
      <c r="G612">
        <v>0</v>
      </c>
      <c r="H612">
        <v>0</v>
      </c>
      <c r="I612">
        <v>3.9</v>
      </c>
      <c r="J612">
        <v>0</v>
      </c>
      <c r="K612">
        <v>1404</v>
      </c>
      <c r="L612">
        <v>387.31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800</v>
      </c>
      <c r="U612">
        <v>100</v>
      </c>
      <c r="V612">
        <v>300</v>
      </c>
      <c r="W612">
        <v>33</v>
      </c>
      <c r="X612">
        <v>0</v>
      </c>
      <c r="Y612">
        <v>0</v>
      </c>
      <c r="Z612">
        <v>0</v>
      </c>
      <c r="AA612">
        <v>0</v>
      </c>
      <c r="AB612">
        <v>80</v>
      </c>
      <c r="AC612">
        <v>84</v>
      </c>
      <c r="AD612">
        <v>0</v>
      </c>
      <c r="AE612">
        <v>0</v>
      </c>
      <c r="AF612">
        <v>3188.31</v>
      </c>
      <c r="AG612">
        <v>394.85</v>
      </c>
      <c r="AH612">
        <v>14.81</v>
      </c>
      <c r="AI612">
        <v>104.32</v>
      </c>
      <c r="AJ612">
        <v>296</v>
      </c>
      <c r="AK612">
        <v>0</v>
      </c>
      <c r="AL612">
        <v>0</v>
      </c>
      <c r="AM612">
        <v>0</v>
      </c>
      <c r="AN612">
        <v>0</v>
      </c>
      <c r="AO612">
        <v>2</v>
      </c>
      <c r="AP612">
        <v>9</v>
      </c>
      <c r="AQ612">
        <v>0</v>
      </c>
      <c r="AR612" s="6">
        <v>2376.33</v>
      </c>
      <c r="AS612">
        <v>3116.31</v>
      </c>
      <c r="AT612">
        <v>0</v>
      </c>
      <c r="AU612">
        <v>51716.32</v>
      </c>
      <c r="AV612">
        <v>55000</v>
      </c>
      <c r="AW612">
        <v>0</v>
      </c>
      <c r="AX612">
        <v>11000</v>
      </c>
      <c r="AY612" s="6">
        <v>0</v>
      </c>
      <c r="AZ612">
        <v>0</v>
      </c>
      <c r="BA612">
        <v>0</v>
      </c>
      <c r="BB612" s="6">
        <v>7734.1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f t="shared" si="27"/>
        <v>0</v>
      </c>
      <c r="BJ612">
        <f t="shared" si="28"/>
        <v>3116.31</v>
      </c>
      <c r="BK612">
        <f>_xlfn.IFNA(VLOOKUP(A:A,'11月奖金'!A:Q,17,0),0)</f>
        <v>2064.94</v>
      </c>
      <c r="BL612">
        <f t="shared" si="29"/>
        <v>5181.25</v>
      </c>
    </row>
    <row r="613" spans="1:64" x14ac:dyDescent="0.2">
      <c r="A613">
        <v>9000834</v>
      </c>
      <c r="B613" t="s">
        <v>1848</v>
      </c>
      <c r="C613" t="s">
        <v>1849</v>
      </c>
      <c r="D613" t="s">
        <v>1850</v>
      </c>
      <c r="E613" t="s">
        <v>101</v>
      </c>
      <c r="F613" t="s">
        <v>160</v>
      </c>
      <c r="G613">
        <v>0</v>
      </c>
      <c r="H613">
        <v>0</v>
      </c>
      <c r="I613">
        <v>4.0999999999999996</v>
      </c>
      <c r="J613">
        <v>0</v>
      </c>
      <c r="K613">
        <v>1476</v>
      </c>
      <c r="L613">
        <v>407.17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800</v>
      </c>
      <c r="U613">
        <v>100</v>
      </c>
      <c r="V613">
        <v>300</v>
      </c>
      <c r="W613">
        <v>33</v>
      </c>
      <c r="X613">
        <v>0</v>
      </c>
      <c r="Y613">
        <v>0</v>
      </c>
      <c r="Z613">
        <v>0</v>
      </c>
      <c r="AA613">
        <v>0</v>
      </c>
      <c r="AB613">
        <v>80</v>
      </c>
      <c r="AC613">
        <v>96</v>
      </c>
      <c r="AD613">
        <v>0</v>
      </c>
      <c r="AE613">
        <v>0</v>
      </c>
      <c r="AF613">
        <v>3292.17</v>
      </c>
      <c r="AG613">
        <v>401.41</v>
      </c>
      <c r="AH613">
        <v>15.05</v>
      </c>
      <c r="AI613">
        <v>104.32</v>
      </c>
      <c r="AJ613">
        <v>301</v>
      </c>
      <c r="AK613">
        <v>0</v>
      </c>
      <c r="AL613">
        <v>0</v>
      </c>
      <c r="AM613">
        <v>0</v>
      </c>
      <c r="AN613">
        <v>0</v>
      </c>
      <c r="AO613">
        <v>2</v>
      </c>
      <c r="AP613">
        <v>9</v>
      </c>
      <c r="AQ613">
        <v>0</v>
      </c>
      <c r="AR613" s="6">
        <v>2468.39</v>
      </c>
      <c r="AS613">
        <v>3220.17</v>
      </c>
      <c r="AT613">
        <v>0</v>
      </c>
      <c r="AU613">
        <v>52425.54</v>
      </c>
      <c r="AV613">
        <v>55000</v>
      </c>
      <c r="AW613">
        <v>5500</v>
      </c>
      <c r="AX613">
        <v>10000</v>
      </c>
      <c r="AY613" s="6">
        <v>0</v>
      </c>
      <c r="AZ613">
        <v>0</v>
      </c>
      <c r="BA613">
        <v>0</v>
      </c>
      <c r="BB613" s="6">
        <v>7606.5999999999995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f t="shared" si="27"/>
        <v>0</v>
      </c>
      <c r="BJ613">
        <f t="shared" si="28"/>
        <v>3220.17</v>
      </c>
      <c r="BK613">
        <f>_xlfn.IFNA(VLOOKUP(A:A,'11月奖金'!A:Q,17,0),0)</f>
        <v>2064.94</v>
      </c>
      <c r="BL613">
        <f t="shared" si="29"/>
        <v>5285.1100000000006</v>
      </c>
    </row>
    <row r="614" spans="1:64" x14ac:dyDescent="0.2">
      <c r="A614">
        <v>9000835</v>
      </c>
      <c r="B614" t="s">
        <v>1851</v>
      </c>
      <c r="C614" t="s">
        <v>1852</v>
      </c>
      <c r="D614" t="s">
        <v>1853</v>
      </c>
      <c r="E614" t="s">
        <v>101</v>
      </c>
      <c r="F614" t="s">
        <v>160</v>
      </c>
      <c r="G614">
        <v>0</v>
      </c>
      <c r="H614">
        <v>0</v>
      </c>
      <c r="I614">
        <v>3.7</v>
      </c>
      <c r="J614">
        <v>0</v>
      </c>
      <c r="K614">
        <v>1332</v>
      </c>
      <c r="L614">
        <v>551.16999999999996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800</v>
      </c>
      <c r="U614">
        <v>100</v>
      </c>
      <c r="V614">
        <v>300</v>
      </c>
      <c r="W614">
        <v>33</v>
      </c>
      <c r="X614">
        <v>0</v>
      </c>
      <c r="Y614">
        <v>0</v>
      </c>
      <c r="Z614">
        <v>0</v>
      </c>
      <c r="AA614">
        <v>0</v>
      </c>
      <c r="AB614">
        <v>80</v>
      </c>
      <c r="AC614">
        <v>96</v>
      </c>
      <c r="AD614">
        <v>0</v>
      </c>
      <c r="AE614">
        <v>0</v>
      </c>
      <c r="AF614">
        <v>3292.17</v>
      </c>
      <c r="AG614">
        <v>372.48</v>
      </c>
      <c r="AH614">
        <v>13.97</v>
      </c>
      <c r="AI614">
        <v>104.32</v>
      </c>
      <c r="AJ614">
        <v>279</v>
      </c>
      <c r="AK614">
        <v>0</v>
      </c>
      <c r="AL614">
        <v>0</v>
      </c>
      <c r="AM614">
        <v>0</v>
      </c>
      <c r="AN614">
        <v>0</v>
      </c>
      <c r="AO614">
        <v>2</v>
      </c>
      <c r="AP614">
        <v>9</v>
      </c>
      <c r="AQ614">
        <v>0</v>
      </c>
      <c r="AR614" s="6">
        <v>2520.4</v>
      </c>
      <c r="AS614">
        <v>3220.17</v>
      </c>
      <c r="AT614">
        <v>0</v>
      </c>
      <c r="AU614">
        <v>47805.33</v>
      </c>
      <c r="AV614">
        <v>55000</v>
      </c>
      <c r="AW614">
        <v>0</v>
      </c>
      <c r="AX614">
        <v>0</v>
      </c>
      <c r="AY614" s="6">
        <v>0</v>
      </c>
      <c r="AZ614">
        <v>0</v>
      </c>
      <c r="BA614">
        <v>0</v>
      </c>
      <c r="BB614" s="6">
        <v>7953.63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f t="shared" si="27"/>
        <v>0</v>
      </c>
      <c r="BJ614">
        <f t="shared" si="28"/>
        <v>3220.17</v>
      </c>
      <c r="BK614">
        <f>_xlfn.IFNA(VLOOKUP(A:A,'11月奖金'!A:Q,17,0),0)</f>
        <v>1713.87</v>
      </c>
      <c r="BL614">
        <f t="shared" si="29"/>
        <v>4934.04</v>
      </c>
    </row>
    <row r="615" spans="1:64" x14ac:dyDescent="0.2">
      <c r="A615">
        <v>9000836</v>
      </c>
      <c r="B615" t="s">
        <v>993</v>
      </c>
      <c r="C615" t="s">
        <v>1854</v>
      </c>
      <c r="D615" t="s">
        <v>1855</v>
      </c>
      <c r="E615" t="s">
        <v>97</v>
      </c>
      <c r="F615" t="s">
        <v>160</v>
      </c>
      <c r="G615">
        <v>0</v>
      </c>
      <c r="H615">
        <v>0</v>
      </c>
      <c r="I615">
        <v>4.3</v>
      </c>
      <c r="J615">
        <v>0</v>
      </c>
      <c r="K615">
        <v>1548</v>
      </c>
      <c r="L615">
        <v>640.54999999999995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800</v>
      </c>
      <c r="U615">
        <v>100</v>
      </c>
      <c r="V615">
        <v>300</v>
      </c>
      <c r="W615">
        <v>33</v>
      </c>
      <c r="X615">
        <v>0</v>
      </c>
      <c r="Y615">
        <v>0</v>
      </c>
      <c r="Z615">
        <v>0</v>
      </c>
      <c r="AA615">
        <v>0</v>
      </c>
      <c r="AB615">
        <v>80</v>
      </c>
      <c r="AC615">
        <v>96</v>
      </c>
      <c r="AD615">
        <v>0</v>
      </c>
      <c r="AE615">
        <v>0</v>
      </c>
      <c r="AF615">
        <v>3597.55</v>
      </c>
      <c r="AG615">
        <v>445.03</v>
      </c>
      <c r="AH615">
        <v>16.690000000000001</v>
      </c>
      <c r="AI615">
        <v>111.26</v>
      </c>
      <c r="AJ615">
        <v>334</v>
      </c>
      <c r="AK615">
        <v>0</v>
      </c>
      <c r="AL615">
        <v>0</v>
      </c>
      <c r="AM615">
        <v>0</v>
      </c>
      <c r="AN615">
        <v>0</v>
      </c>
      <c r="AO615">
        <v>2</v>
      </c>
      <c r="AP615">
        <v>9</v>
      </c>
      <c r="AQ615">
        <v>0</v>
      </c>
      <c r="AR615" s="6">
        <v>2688.57</v>
      </c>
      <c r="AS615">
        <v>3525.55</v>
      </c>
      <c r="AT615">
        <v>0</v>
      </c>
      <c r="AU615">
        <v>51792.170000000013</v>
      </c>
      <c r="AV615">
        <v>55000</v>
      </c>
      <c r="AW615">
        <v>0</v>
      </c>
      <c r="AX615">
        <v>0</v>
      </c>
      <c r="AY615" s="6">
        <v>0</v>
      </c>
      <c r="AZ615">
        <v>0</v>
      </c>
      <c r="BA615">
        <v>0</v>
      </c>
      <c r="BB615" s="6">
        <v>8146.19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f t="shared" si="27"/>
        <v>0</v>
      </c>
      <c r="BJ615">
        <f t="shared" si="28"/>
        <v>3525.55</v>
      </c>
      <c r="BK615">
        <f>_xlfn.IFNA(VLOOKUP(A:A,'11月奖金'!A:Q,17,0),0)</f>
        <v>2053.46</v>
      </c>
      <c r="BL615">
        <f t="shared" si="29"/>
        <v>5579.01</v>
      </c>
    </row>
    <row r="616" spans="1:64" x14ac:dyDescent="0.2">
      <c r="A616">
        <v>9000837</v>
      </c>
      <c r="B616" t="s">
        <v>1856</v>
      </c>
      <c r="C616" t="s">
        <v>1857</v>
      </c>
      <c r="D616" t="s">
        <v>1858</v>
      </c>
      <c r="E616" t="s">
        <v>97</v>
      </c>
      <c r="F616" t="s">
        <v>160</v>
      </c>
      <c r="G616">
        <v>0</v>
      </c>
      <c r="H616">
        <v>0</v>
      </c>
      <c r="I616">
        <v>4.3</v>
      </c>
      <c r="J616">
        <v>0</v>
      </c>
      <c r="K616">
        <v>1548</v>
      </c>
      <c r="L616">
        <v>640.54999999999995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800</v>
      </c>
      <c r="U616">
        <v>100</v>
      </c>
      <c r="V616">
        <v>300</v>
      </c>
      <c r="W616">
        <v>33</v>
      </c>
      <c r="X616">
        <v>0</v>
      </c>
      <c r="Y616">
        <v>0</v>
      </c>
      <c r="Z616">
        <v>0</v>
      </c>
      <c r="AA616">
        <v>0</v>
      </c>
      <c r="AB616">
        <v>80</v>
      </c>
      <c r="AC616">
        <v>96</v>
      </c>
      <c r="AD616">
        <v>0</v>
      </c>
      <c r="AE616">
        <v>0</v>
      </c>
      <c r="AF616">
        <v>3597.55</v>
      </c>
      <c r="AG616">
        <v>429.12</v>
      </c>
      <c r="AH616">
        <v>16.09</v>
      </c>
      <c r="AI616">
        <v>107.28</v>
      </c>
      <c r="AJ616">
        <v>322</v>
      </c>
      <c r="AK616">
        <v>0</v>
      </c>
      <c r="AL616">
        <v>0</v>
      </c>
      <c r="AM616">
        <v>0</v>
      </c>
      <c r="AN616">
        <v>0</v>
      </c>
      <c r="AO616">
        <v>2</v>
      </c>
      <c r="AP616">
        <v>9</v>
      </c>
      <c r="AQ616">
        <v>0</v>
      </c>
      <c r="AR616" s="6">
        <v>2721.06</v>
      </c>
      <c r="AS616">
        <v>3525.55</v>
      </c>
      <c r="AT616">
        <v>0</v>
      </c>
      <c r="AU616">
        <v>52640.54</v>
      </c>
      <c r="AV616">
        <v>55000</v>
      </c>
      <c r="AW616">
        <v>0</v>
      </c>
      <c r="AX616">
        <v>0</v>
      </c>
      <c r="AY616" s="6">
        <v>0</v>
      </c>
      <c r="AZ616">
        <v>0</v>
      </c>
      <c r="BA616">
        <v>0</v>
      </c>
      <c r="BB616" s="6">
        <v>8054.71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f t="shared" si="27"/>
        <v>0</v>
      </c>
      <c r="BJ616">
        <f t="shared" si="28"/>
        <v>3525.55</v>
      </c>
      <c r="BK616">
        <f>_xlfn.IFNA(VLOOKUP(A:A,'11月奖金'!A:Q,17,0),0)</f>
        <v>1890.3</v>
      </c>
      <c r="BL616">
        <f t="shared" si="29"/>
        <v>5415.85</v>
      </c>
    </row>
    <row r="617" spans="1:64" x14ac:dyDescent="0.2">
      <c r="A617">
        <v>9000838</v>
      </c>
      <c r="B617" t="s">
        <v>1859</v>
      </c>
      <c r="C617" t="s">
        <v>1860</v>
      </c>
      <c r="D617" t="s">
        <v>1861</v>
      </c>
      <c r="E617" t="s">
        <v>363</v>
      </c>
      <c r="F617" t="s">
        <v>160</v>
      </c>
      <c r="G617">
        <v>6</v>
      </c>
      <c r="H617">
        <v>0</v>
      </c>
      <c r="I617">
        <v>4.3</v>
      </c>
      <c r="J617">
        <v>0</v>
      </c>
      <c r="K617">
        <v>1548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800</v>
      </c>
      <c r="U617">
        <v>100</v>
      </c>
      <c r="V617">
        <v>300</v>
      </c>
      <c r="W617">
        <v>33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2781</v>
      </c>
      <c r="AG617">
        <v>369.77</v>
      </c>
      <c r="AH617">
        <v>13.87</v>
      </c>
      <c r="AI617">
        <v>104.32</v>
      </c>
      <c r="AJ617">
        <v>277</v>
      </c>
      <c r="AK617">
        <v>0</v>
      </c>
      <c r="AL617">
        <v>0</v>
      </c>
      <c r="AM617">
        <v>0</v>
      </c>
      <c r="AN617">
        <v>0</v>
      </c>
      <c r="AO617">
        <v>2</v>
      </c>
      <c r="AP617">
        <v>9</v>
      </c>
      <c r="AQ617">
        <v>0</v>
      </c>
      <c r="AR617" s="6">
        <v>2014.04</v>
      </c>
      <c r="AS617">
        <v>2709</v>
      </c>
      <c r="AT617">
        <v>0</v>
      </c>
      <c r="AU617">
        <v>50463.8</v>
      </c>
      <c r="AV617">
        <v>55000</v>
      </c>
      <c r="AW617">
        <v>0</v>
      </c>
      <c r="AX617">
        <v>0</v>
      </c>
      <c r="AY617" s="6">
        <v>0</v>
      </c>
      <c r="AZ617">
        <v>0</v>
      </c>
      <c r="BA617">
        <v>0</v>
      </c>
      <c r="BB617" s="6">
        <v>7560.55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f t="shared" si="27"/>
        <v>0</v>
      </c>
      <c r="BJ617">
        <f t="shared" si="28"/>
        <v>2709</v>
      </c>
      <c r="BK617">
        <f>_xlfn.IFNA(VLOOKUP(A:A,'11月奖金'!A:Q,17,0),0)</f>
        <v>2795.36</v>
      </c>
      <c r="BL617">
        <f t="shared" si="29"/>
        <v>5504.3600000000006</v>
      </c>
    </row>
    <row r="618" spans="1:64" x14ac:dyDescent="0.2">
      <c r="A618">
        <v>9000839</v>
      </c>
      <c r="B618" t="s">
        <v>1862</v>
      </c>
      <c r="C618" t="s">
        <v>1863</v>
      </c>
      <c r="D618" t="s">
        <v>1864</v>
      </c>
      <c r="E618" t="s">
        <v>122</v>
      </c>
      <c r="F618" t="s">
        <v>160</v>
      </c>
      <c r="G618">
        <v>0</v>
      </c>
      <c r="H618">
        <v>0</v>
      </c>
      <c r="I618">
        <v>5.7</v>
      </c>
      <c r="J618">
        <v>0</v>
      </c>
      <c r="K618">
        <v>2052</v>
      </c>
      <c r="L618">
        <v>566.07000000000005</v>
      </c>
      <c r="M618">
        <v>0</v>
      </c>
      <c r="N618">
        <v>0</v>
      </c>
      <c r="O618">
        <v>0</v>
      </c>
      <c r="P618">
        <v>0</v>
      </c>
      <c r="Q618">
        <v>7</v>
      </c>
      <c r="R618">
        <v>0</v>
      </c>
      <c r="S618">
        <v>0</v>
      </c>
      <c r="T618">
        <v>800</v>
      </c>
      <c r="U618">
        <v>100</v>
      </c>
      <c r="V618">
        <v>300</v>
      </c>
      <c r="W618">
        <v>56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3881.07</v>
      </c>
      <c r="AG618">
        <v>399.68</v>
      </c>
      <c r="AH618">
        <v>14.99</v>
      </c>
      <c r="AI618">
        <v>104.32</v>
      </c>
      <c r="AJ618">
        <v>300</v>
      </c>
      <c r="AK618">
        <v>0</v>
      </c>
      <c r="AL618">
        <v>0</v>
      </c>
      <c r="AM618">
        <v>0</v>
      </c>
      <c r="AN618">
        <v>0</v>
      </c>
      <c r="AO618">
        <v>2</v>
      </c>
      <c r="AP618">
        <v>9</v>
      </c>
      <c r="AQ618">
        <v>0</v>
      </c>
      <c r="AR618" s="6">
        <v>3060.08</v>
      </c>
      <c r="AS618">
        <v>3809.07</v>
      </c>
      <c r="AT618">
        <v>0</v>
      </c>
      <c r="AU618">
        <v>54666.61</v>
      </c>
      <c r="AV618">
        <v>55000</v>
      </c>
      <c r="AW618">
        <v>0</v>
      </c>
      <c r="AX618">
        <v>0</v>
      </c>
      <c r="AY618" s="6">
        <v>0</v>
      </c>
      <c r="AZ618">
        <v>5500</v>
      </c>
      <c r="BA618">
        <v>0</v>
      </c>
      <c r="BB618" s="6">
        <v>7632.34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f t="shared" si="27"/>
        <v>0</v>
      </c>
      <c r="BJ618">
        <f t="shared" si="28"/>
        <v>3809.07</v>
      </c>
      <c r="BK618">
        <f>_xlfn.IFNA(VLOOKUP(A:A,'11月奖金'!A:Q,17,0),0)</f>
        <v>2250</v>
      </c>
      <c r="BL618">
        <f t="shared" si="29"/>
        <v>6059.07</v>
      </c>
    </row>
    <row r="619" spans="1:64" x14ac:dyDescent="0.2">
      <c r="A619">
        <v>9000840</v>
      </c>
      <c r="B619" t="s">
        <v>1865</v>
      </c>
      <c r="C619" t="s">
        <v>1866</v>
      </c>
      <c r="D619" t="s">
        <v>1867</v>
      </c>
      <c r="E619" t="s">
        <v>101</v>
      </c>
      <c r="F619" t="s">
        <v>105</v>
      </c>
      <c r="G619">
        <v>0</v>
      </c>
      <c r="H619">
        <v>0</v>
      </c>
      <c r="I619">
        <v>4.5</v>
      </c>
      <c r="J619">
        <v>0</v>
      </c>
      <c r="K619">
        <v>1620</v>
      </c>
      <c r="L619">
        <v>446.9</v>
      </c>
      <c r="M619">
        <v>0</v>
      </c>
      <c r="N619">
        <v>0</v>
      </c>
      <c r="O619">
        <v>0</v>
      </c>
      <c r="P619">
        <v>0</v>
      </c>
      <c r="Q619">
        <v>7</v>
      </c>
      <c r="R619">
        <v>0</v>
      </c>
      <c r="S619">
        <v>0</v>
      </c>
      <c r="T619">
        <v>800</v>
      </c>
      <c r="U619">
        <v>100</v>
      </c>
      <c r="V619">
        <v>300</v>
      </c>
      <c r="W619">
        <v>56</v>
      </c>
      <c r="X619">
        <v>0</v>
      </c>
      <c r="Y619">
        <v>0</v>
      </c>
      <c r="Z619">
        <v>0</v>
      </c>
      <c r="AA619">
        <v>0</v>
      </c>
      <c r="AB619">
        <v>70</v>
      </c>
      <c r="AC619">
        <v>96</v>
      </c>
      <c r="AD619">
        <v>0</v>
      </c>
      <c r="AE619">
        <v>0</v>
      </c>
      <c r="AF619">
        <v>3495.9</v>
      </c>
      <c r="AG619">
        <v>384.84</v>
      </c>
      <c r="AH619">
        <v>14.43</v>
      </c>
      <c r="AI619">
        <v>104.32</v>
      </c>
      <c r="AJ619">
        <v>289</v>
      </c>
      <c r="AK619">
        <v>0</v>
      </c>
      <c r="AL619">
        <v>0</v>
      </c>
      <c r="AM619">
        <v>0</v>
      </c>
      <c r="AN619">
        <v>0</v>
      </c>
      <c r="AO619">
        <v>2</v>
      </c>
      <c r="AP619">
        <v>9</v>
      </c>
      <c r="AQ619">
        <v>0</v>
      </c>
      <c r="AR619" s="6">
        <v>2701.31</v>
      </c>
      <c r="AS619">
        <v>3423.9</v>
      </c>
      <c r="AT619">
        <v>0</v>
      </c>
      <c r="AU619">
        <v>62116.69</v>
      </c>
      <c r="AV619">
        <v>55000</v>
      </c>
      <c r="AW619">
        <v>11000</v>
      </c>
      <c r="AX619">
        <v>0</v>
      </c>
      <c r="AY619" s="6">
        <v>0</v>
      </c>
      <c r="AZ619">
        <v>0</v>
      </c>
      <c r="BA619">
        <v>0</v>
      </c>
      <c r="BB619" s="6">
        <v>7895.56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f t="shared" si="27"/>
        <v>0</v>
      </c>
      <c r="BJ619">
        <f t="shared" si="28"/>
        <v>3423.9</v>
      </c>
      <c r="BK619">
        <f>_xlfn.IFNA(VLOOKUP(A:A,'11月奖金'!A:Q,17,0),0)</f>
        <v>2851.27</v>
      </c>
      <c r="BL619">
        <f t="shared" si="29"/>
        <v>6275.17</v>
      </c>
    </row>
    <row r="620" spans="1:64" x14ac:dyDescent="0.2">
      <c r="A620">
        <v>9000841</v>
      </c>
      <c r="B620" t="s">
        <v>1868</v>
      </c>
      <c r="C620" t="s">
        <v>1869</v>
      </c>
      <c r="D620" t="s">
        <v>1870</v>
      </c>
      <c r="E620" t="s">
        <v>101</v>
      </c>
      <c r="F620" t="s">
        <v>105</v>
      </c>
      <c r="G620">
        <v>0</v>
      </c>
      <c r="H620">
        <v>0</v>
      </c>
      <c r="I620">
        <v>4.5</v>
      </c>
      <c r="J620">
        <v>0</v>
      </c>
      <c r="K620">
        <v>1620</v>
      </c>
      <c r="L620">
        <v>670.34</v>
      </c>
      <c r="M620">
        <v>24</v>
      </c>
      <c r="N620">
        <v>32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800</v>
      </c>
      <c r="U620">
        <v>100</v>
      </c>
      <c r="V620">
        <v>300</v>
      </c>
      <c r="W620">
        <v>33</v>
      </c>
      <c r="X620">
        <v>0</v>
      </c>
      <c r="Y620">
        <v>0</v>
      </c>
      <c r="Z620">
        <v>0</v>
      </c>
      <c r="AA620">
        <v>0</v>
      </c>
      <c r="AB620">
        <v>80</v>
      </c>
      <c r="AC620">
        <v>96</v>
      </c>
      <c r="AD620">
        <v>0</v>
      </c>
      <c r="AE620">
        <v>0</v>
      </c>
      <c r="AF620">
        <v>3755.34</v>
      </c>
      <c r="AG620">
        <v>404.13</v>
      </c>
      <c r="AH620">
        <v>15.15</v>
      </c>
      <c r="AI620">
        <v>104.32</v>
      </c>
      <c r="AJ620">
        <v>303</v>
      </c>
      <c r="AK620">
        <v>0</v>
      </c>
      <c r="AL620">
        <v>0</v>
      </c>
      <c r="AM620">
        <v>0</v>
      </c>
      <c r="AN620">
        <v>0</v>
      </c>
      <c r="AO620">
        <v>2</v>
      </c>
      <c r="AP620">
        <v>9</v>
      </c>
      <c r="AQ620">
        <v>0</v>
      </c>
      <c r="AR620" s="6">
        <v>2926.74</v>
      </c>
      <c r="AS620">
        <v>3683.34</v>
      </c>
      <c r="AT620">
        <v>0</v>
      </c>
      <c r="AU620">
        <v>62915.55</v>
      </c>
      <c r="AV620">
        <v>55000</v>
      </c>
      <c r="AW620">
        <v>5500</v>
      </c>
      <c r="AX620">
        <v>11000</v>
      </c>
      <c r="AY620" s="6">
        <v>0</v>
      </c>
      <c r="AZ620">
        <v>11000</v>
      </c>
      <c r="BA620">
        <v>0</v>
      </c>
      <c r="BB620" s="6">
        <v>8905.4299999999985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f t="shared" si="27"/>
        <v>0</v>
      </c>
      <c r="BJ620">
        <f t="shared" si="28"/>
        <v>3683.34</v>
      </c>
      <c r="BK620">
        <f>_xlfn.IFNA(VLOOKUP(A:A,'11月奖金'!A:Q,17,0),0)</f>
        <v>2851.27</v>
      </c>
      <c r="BL620">
        <f t="shared" si="29"/>
        <v>6534.6100000000006</v>
      </c>
    </row>
    <row r="621" spans="1:64" x14ac:dyDescent="0.2">
      <c r="A621">
        <v>9000842</v>
      </c>
      <c r="B621" t="s">
        <v>1871</v>
      </c>
      <c r="C621" t="s">
        <v>1872</v>
      </c>
      <c r="D621" t="s">
        <v>1873</v>
      </c>
      <c r="E621" t="s">
        <v>97</v>
      </c>
      <c r="F621" t="s">
        <v>160</v>
      </c>
      <c r="G621">
        <v>0</v>
      </c>
      <c r="H621">
        <v>0</v>
      </c>
      <c r="I621">
        <v>4.0999999999999996</v>
      </c>
      <c r="J621">
        <v>0</v>
      </c>
      <c r="K621">
        <v>1476</v>
      </c>
      <c r="L621">
        <v>551.16999999999996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800</v>
      </c>
      <c r="U621">
        <v>100</v>
      </c>
      <c r="V621">
        <v>300</v>
      </c>
      <c r="W621">
        <v>33</v>
      </c>
      <c r="X621">
        <v>0</v>
      </c>
      <c r="Y621">
        <v>0</v>
      </c>
      <c r="Z621">
        <v>0</v>
      </c>
      <c r="AA621">
        <v>0</v>
      </c>
      <c r="AB621">
        <v>80</v>
      </c>
      <c r="AC621">
        <v>84</v>
      </c>
      <c r="AD621">
        <v>288</v>
      </c>
      <c r="AE621">
        <v>0</v>
      </c>
      <c r="AF621">
        <v>3712.17</v>
      </c>
      <c r="AG621">
        <v>390.45</v>
      </c>
      <c r="AH621">
        <v>14.64</v>
      </c>
      <c r="AI621">
        <v>104.32</v>
      </c>
      <c r="AJ621">
        <v>293</v>
      </c>
      <c r="AK621">
        <v>0</v>
      </c>
      <c r="AL621">
        <v>0</v>
      </c>
      <c r="AM621">
        <v>0</v>
      </c>
      <c r="AN621">
        <v>0</v>
      </c>
      <c r="AO621">
        <v>2</v>
      </c>
      <c r="AP621">
        <v>9</v>
      </c>
      <c r="AQ621">
        <v>0</v>
      </c>
      <c r="AR621" s="6">
        <v>2907.76</v>
      </c>
      <c r="AS621">
        <v>3640.17</v>
      </c>
      <c r="AT621">
        <v>0</v>
      </c>
      <c r="AU621">
        <v>52337.08</v>
      </c>
      <c r="AV621">
        <v>55000</v>
      </c>
      <c r="AW621">
        <v>0</v>
      </c>
      <c r="AX621">
        <v>0</v>
      </c>
      <c r="AY621" s="6">
        <v>0</v>
      </c>
      <c r="AZ621">
        <v>0</v>
      </c>
      <c r="BA621">
        <v>0</v>
      </c>
      <c r="BB621" s="6">
        <v>7324.57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f t="shared" si="27"/>
        <v>0</v>
      </c>
      <c r="BJ621">
        <f t="shared" si="28"/>
        <v>3640.17</v>
      </c>
      <c r="BK621">
        <f>_xlfn.IFNA(VLOOKUP(A:A,'11月奖金'!A:Q,17,0),0)</f>
        <v>2053.46</v>
      </c>
      <c r="BL621">
        <f t="shared" si="29"/>
        <v>5693.63</v>
      </c>
    </row>
    <row r="622" spans="1:64" x14ac:dyDescent="0.2">
      <c r="A622">
        <v>9000843</v>
      </c>
      <c r="B622" t="s">
        <v>1874</v>
      </c>
      <c r="C622" t="s">
        <v>1875</v>
      </c>
      <c r="D622" t="s">
        <v>1876</v>
      </c>
      <c r="E622" t="s">
        <v>101</v>
      </c>
      <c r="F622" t="s">
        <v>160</v>
      </c>
      <c r="G622">
        <v>0</v>
      </c>
      <c r="H622">
        <v>0</v>
      </c>
      <c r="I622">
        <v>3.9</v>
      </c>
      <c r="J622">
        <v>0</v>
      </c>
      <c r="K622">
        <v>1404</v>
      </c>
      <c r="L622">
        <v>387.31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800</v>
      </c>
      <c r="U622">
        <v>100</v>
      </c>
      <c r="V622">
        <v>300</v>
      </c>
      <c r="W622">
        <v>33</v>
      </c>
      <c r="X622">
        <v>0</v>
      </c>
      <c r="Y622">
        <v>0</v>
      </c>
      <c r="Z622">
        <v>0</v>
      </c>
      <c r="AA622">
        <v>0</v>
      </c>
      <c r="AB622">
        <v>80</v>
      </c>
      <c r="AC622">
        <v>84</v>
      </c>
      <c r="AD622">
        <v>0</v>
      </c>
      <c r="AE622">
        <v>0</v>
      </c>
      <c r="AF622">
        <v>3188.31</v>
      </c>
      <c r="AG622">
        <v>371.13</v>
      </c>
      <c r="AH622">
        <v>13.92</v>
      </c>
      <c r="AI622">
        <v>104.32</v>
      </c>
      <c r="AJ622">
        <v>278</v>
      </c>
      <c r="AK622">
        <v>0</v>
      </c>
      <c r="AL622">
        <v>0</v>
      </c>
      <c r="AM622">
        <v>0</v>
      </c>
      <c r="AN622">
        <v>0</v>
      </c>
      <c r="AO622">
        <v>2</v>
      </c>
      <c r="AP622">
        <v>9</v>
      </c>
      <c r="AQ622">
        <v>0</v>
      </c>
      <c r="AR622" s="6">
        <v>2418.94</v>
      </c>
      <c r="AS622">
        <v>3116.31</v>
      </c>
      <c r="AT622">
        <v>0</v>
      </c>
      <c r="AU622">
        <v>49864.63</v>
      </c>
      <c r="AV622">
        <v>55000</v>
      </c>
      <c r="AW622">
        <v>0</v>
      </c>
      <c r="AX622">
        <v>0</v>
      </c>
      <c r="AY622" s="6">
        <v>0</v>
      </c>
      <c r="AZ622">
        <v>0</v>
      </c>
      <c r="BA622">
        <v>0</v>
      </c>
      <c r="BB622" s="6">
        <v>6967.96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f t="shared" si="27"/>
        <v>0</v>
      </c>
      <c r="BJ622">
        <f t="shared" si="28"/>
        <v>3116.31</v>
      </c>
      <c r="BK622">
        <f>_xlfn.IFNA(VLOOKUP(A:A,'11月奖金'!A:Q,17,0),0)</f>
        <v>2057.4699999999998</v>
      </c>
      <c r="BL622">
        <f t="shared" si="29"/>
        <v>5173.78</v>
      </c>
    </row>
    <row r="623" spans="1:64" x14ac:dyDescent="0.2">
      <c r="A623">
        <v>9000844</v>
      </c>
      <c r="B623" t="s">
        <v>1877</v>
      </c>
      <c r="C623" t="s">
        <v>1878</v>
      </c>
      <c r="D623" t="s">
        <v>1879</v>
      </c>
      <c r="E623" t="s">
        <v>101</v>
      </c>
      <c r="F623" t="s">
        <v>160</v>
      </c>
      <c r="G623">
        <v>0</v>
      </c>
      <c r="H623">
        <v>0</v>
      </c>
      <c r="I623">
        <v>3.9</v>
      </c>
      <c r="J623">
        <v>0</v>
      </c>
      <c r="K623">
        <v>1404</v>
      </c>
      <c r="L623">
        <v>580.97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800</v>
      </c>
      <c r="U623">
        <v>100</v>
      </c>
      <c r="V623">
        <v>300</v>
      </c>
      <c r="W623">
        <v>33</v>
      </c>
      <c r="X623">
        <v>0</v>
      </c>
      <c r="Y623">
        <v>0</v>
      </c>
      <c r="Z623">
        <v>0</v>
      </c>
      <c r="AA623">
        <v>0</v>
      </c>
      <c r="AB623">
        <v>80</v>
      </c>
      <c r="AC623">
        <v>96</v>
      </c>
      <c r="AD623">
        <v>0</v>
      </c>
      <c r="AE623">
        <v>0</v>
      </c>
      <c r="AF623">
        <v>3393.97</v>
      </c>
      <c r="AG623">
        <v>425.61</v>
      </c>
      <c r="AH623">
        <v>15.96</v>
      </c>
      <c r="AI623">
        <v>106.4</v>
      </c>
      <c r="AJ623">
        <v>319</v>
      </c>
      <c r="AK623">
        <v>0</v>
      </c>
      <c r="AL623">
        <v>0</v>
      </c>
      <c r="AM623">
        <v>0</v>
      </c>
      <c r="AN623">
        <v>0</v>
      </c>
      <c r="AO623">
        <v>2</v>
      </c>
      <c r="AP623">
        <v>9</v>
      </c>
      <c r="AQ623">
        <v>0</v>
      </c>
      <c r="AR623" s="6">
        <v>2525</v>
      </c>
      <c r="AS623">
        <v>3321.97</v>
      </c>
      <c r="AT623">
        <v>0</v>
      </c>
      <c r="AU623">
        <v>51902.26</v>
      </c>
      <c r="AV623">
        <v>55000</v>
      </c>
      <c r="AW623">
        <v>5500</v>
      </c>
      <c r="AX623">
        <v>11000</v>
      </c>
      <c r="AY623" s="6">
        <v>0</v>
      </c>
      <c r="AZ623">
        <v>0</v>
      </c>
      <c r="BA623">
        <v>0</v>
      </c>
      <c r="BB623" s="6">
        <v>8323.34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f t="shared" si="27"/>
        <v>0</v>
      </c>
      <c r="BJ623">
        <f t="shared" si="28"/>
        <v>3321.97</v>
      </c>
      <c r="BK623">
        <f>_xlfn.IFNA(VLOOKUP(A:A,'11月奖金'!A:Q,17,0),0)</f>
        <v>2049.17</v>
      </c>
      <c r="BL623">
        <f t="shared" si="29"/>
        <v>5371.1399999999994</v>
      </c>
    </row>
    <row r="624" spans="1:64" x14ac:dyDescent="0.2">
      <c r="A624">
        <v>9000845</v>
      </c>
      <c r="B624" t="s">
        <v>1880</v>
      </c>
      <c r="C624" t="s">
        <v>1881</v>
      </c>
      <c r="D624" t="s">
        <v>1882</v>
      </c>
      <c r="E624" t="s">
        <v>101</v>
      </c>
      <c r="F624" t="s">
        <v>160</v>
      </c>
      <c r="G624">
        <v>0</v>
      </c>
      <c r="H624">
        <v>0</v>
      </c>
      <c r="I624">
        <v>3.9</v>
      </c>
      <c r="J624">
        <v>0</v>
      </c>
      <c r="K624">
        <v>1404</v>
      </c>
      <c r="L624">
        <v>387.31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800</v>
      </c>
      <c r="U624">
        <v>100</v>
      </c>
      <c r="V624">
        <v>300</v>
      </c>
      <c r="W624">
        <v>33</v>
      </c>
      <c r="X624">
        <v>0</v>
      </c>
      <c r="Y624">
        <v>0</v>
      </c>
      <c r="Z624">
        <v>0</v>
      </c>
      <c r="AA624">
        <v>0</v>
      </c>
      <c r="AB624">
        <v>80</v>
      </c>
      <c r="AC624">
        <v>84</v>
      </c>
      <c r="AD624">
        <v>0</v>
      </c>
      <c r="AE624">
        <v>0</v>
      </c>
      <c r="AF624">
        <v>3188.31</v>
      </c>
      <c r="AG624">
        <v>433.36</v>
      </c>
      <c r="AH624">
        <v>16.25</v>
      </c>
      <c r="AI624">
        <v>108.34</v>
      </c>
      <c r="AJ624">
        <v>325</v>
      </c>
      <c r="AK624">
        <v>0</v>
      </c>
      <c r="AL624">
        <v>0</v>
      </c>
      <c r="AM624">
        <v>0</v>
      </c>
      <c r="AN624">
        <v>0</v>
      </c>
      <c r="AO624">
        <v>2</v>
      </c>
      <c r="AP624">
        <v>9</v>
      </c>
      <c r="AQ624">
        <v>0</v>
      </c>
      <c r="AR624" s="6">
        <v>2303.36</v>
      </c>
      <c r="AS624">
        <v>3116.31</v>
      </c>
      <c r="AT624">
        <v>0</v>
      </c>
      <c r="AU624">
        <v>50215.72</v>
      </c>
      <c r="AV624">
        <v>55000</v>
      </c>
      <c r="AW624">
        <v>0</v>
      </c>
      <c r="AX624">
        <v>10000</v>
      </c>
      <c r="AY624" s="6">
        <v>0</v>
      </c>
      <c r="AZ624">
        <v>0</v>
      </c>
      <c r="BA624">
        <v>0</v>
      </c>
      <c r="BB624" s="6">
        <v>8360.4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f t="shared" si="27"/>
        <v>0</v>
      </c>
      <c r="BJ624">
        <f t="shared" si="28"/>
        <v>3116.31</v>
      </c>
      <c r="BK624">
        <f>_xlfn.IFNA(VLOOKUP(A:A,'11月奖金'!A:Q,17,0),0)</f>
        <v>2064.94</v>
      </c>
      <c r="BL624">
        <f t="shared" si="29"/>
        <v>5181.25</v>
      </c>
    </row>
    <row r="625" spans="1:64" x14ac:dyDescent="0.2">
      <c r="A625">
        <v>9000846</v>
      </c>
      <c r="B625" t="s">
        <v>1883</v>
      </c>
      <c r="C625" t="s">
        <v>1884</v>
      </c>
      <c r="D625" t="s">
        <v>1885</v>
      </c>
      <c r="E625" t="s">
        <v>101</v>
      </c>
      <c r="F625" t="s">
        <v>160</v>
      </c>
      <c r="G625">
        <v>0</v>
      </c>
      <c r="H625">
        <v>0</v>
      </c>
      <c r="I625">
        <v>4.0999999999999996</v>
      </c>
      <c r="J625">
        <v>0</v>
      </c>
      <c r="K625">
        <v>1476</v>
      </c>
      <c r="L625">
        <v>610.76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800</v>
      </c>
      <c r="U625">
        <v>100</v>
      </c>
      <c r="V625">
        <v>300</v>
      </c>
      <c r="W625">
        <v>33</v>
      </c>
      <c r="X625">
        <v>0</v>
      </c>
      <c r="Y625">
        <v>0</v>
      </c>
      <c r="Z625">
        <v>0</v>
      </c>
      <c r="AA625">
        <v>0</v>
      </c>
      <c r="AB625">
        <v>80</v>
      </c>
      <c r="AC625">
        <v>96</v>
      </c>
      <c r="AD625">
        <v>0</v>
      </c>
      <c r="AE625">
        <v>0</v>
      </c>
      <c r="AF625">
        <v>3495.76</v>
      </c>
      <c r="AG625">
        <v>440.31</v>
      </c>
      <c r="AH625">
        <v>16.510000000000002</v>
      </c>
      <c r="AI625">
        <v>110.08</v>
      </c>
      <c r="AJ625">
        <v>330</v>
      </c>
      <c r="AK625">
        <v>0</v>
      </c>
      <c r="AL625">
        <v>0</v>
      </c>
      <c r="AM625">
        <v>0</v>
      </c>
      <c r="AN625">
        <v>0</v>
      </c>
      <c r="AO625">
        <v>2</v>
      </c>
      <c r="AP625">
        <v>9</v>
      </c>
      <c r="AQ625">
        <v>0</v>
      </c>
      <c r="AR625" s="6">
        <v>2596.86</v>
      </c>
      <c r="AS625">
        <v>3423.76</v>
      </c>
      <c r="AT625">
        <v>0</v>
      </c>
      <c r="AU625">
        <v>52574.63</v>
      </c>
      <c r="AV625">
        <v>55000</v>
      </c>
      <c r="AW625">
        <v>0</v>
      </c>
      <c r="AX625">
        <v>0</v>
      </c>
      <c r="AY625" s="6">
        <v>0</v>
      </c>
      <c r="AZ625">
        <v>0</v>
      </c>
      <c r="BA625">
        <v>0</v>
      </c>
      <c r="BB625" s="6">
        <v>8388.9700000000012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f t="shared" si="27"/>
        <v>0</v>
      </c>
      <c r="BJ625">
        <f t="shared" si="28"/>
        <v>3423.76</v>
      </c>
      <c r="BK625">
        <f>_xlfn.IFNA(VLOOKUP(A:A,'11月奖金'!A:Q,17,0),0)</f>
        <v>2056.64</v>
      </c>
      <c r="BL625">
        <f t="shared" si="29"/>
        <v>5480.4</v>
      </c>
    </row>
    <row r="626" spans="1:64" x14ac:dyDescent="0.2">
      <c r="A626">
        <v>9000847</v>
      </c>
      <c r="B626" t="s">
        <v>1886</v>
      </c>
      <c r="C626" t="s">
        <v>1887</v>
      </c>
      <c r="D626" t="s">
        <v>1888</v>
      </c>
      <c r="E626" t="s">
        <v>101</v>
      </c>
      <c r="F626" t="s">
        <v>160</v>
      </c>
      <c r="G626">
        <v>0</v>
      </c>
      <c r="H626">
        <v>0</v>
      </c>
      <c r="I626">
        <v>3.9</v>
      </c>
      <c r="J626">
        <v>0</v>
      </c>
      <c r="K626">
        <v>1404</v>
      </c>
      <c r="L626">
        <v>387.31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800</v>
      </c>
      <c r="U626">
        <v>100</v>
      </c>
      <c r="V626">
        <v>300</v>
      </c>
      <c r="W626">
        <v>33</v>
      </c>
      <c r="X626">
        <v>0</v>
      </c>
      <c r="Y626">
        <v>0</v>
      </c>
      <c r="Z626">
        <v>0</v>
      </c>
      <c r="AA626">
        <v>0</v>
      </c>
      <c r="AB626">
        <v>80</v>
      </c>
      <c r="AC626">
        <v>84</v>
      </c>
      <c r="AD626">
        <v>0</v>
      </c>
      <c r="AE626">
        <v>0</v>
      </c>
      <c r="AF626">
        <v>3188.31</v>
      </c>
      <c r="AG626">
        <v>418.75</v>
      </c>
      <c r="AH626">
        <v>15.7</v>
      </c>
      <c r="AI626">
        <v>104.69</v>
      </c>
      <c r="AJ626">
        <v>314</v>
      </c>
      <c r="AK626">
        <v>0</v>
      </c>
      <c r="AL626">
        <v>0</v>
      </c>
      <c r="AM626">
        <v>0</v>
      </c>
      <c r="AN626">
        <v>0</v>
      </c>
      <c r="AO626">
        <v>2</v>
      </c>
      <c r="AP626">
        <v>9</v>
      </c>
      <c r="AQ626">
        <v>0</v>
      </c>
      <c r="AR626" s="6">
        <v>2333.17</v>
      </c>
      <c r="AS626">
        <v>3116.31</v>
      </c>
      <c r="AT626">
        <v>0</v>
      </c>
      <c r="AU626">
        <v>51681.93</v>
      </c>
      <c r="AV626">
        <v>55000</v>
      </c>
      <c r="AW626">
        <v>0</v>
      </c>
      <c r="AX626">
        <v>0</v>
      </c>
      <c r="AY626" s="6">
        <v>0</v>
      </c>
      <c r="AZ626">
        <v>0</v>
      </c>
      <c r="BA626">
        <v>0</v>
      </c>
      <c r="BB626" s="6">
        <v>8156.2499999999991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f t="shared" si="27"/>
        <v>0</v>
      </c>
      <c r="BJ626">
        <f t="shared" si="28"/>
        <v>3116.31</v>
      </c>
      <c r="BK626">
        <f>_xlfn.IFNA(VLOOKUP(A:A,'11月奖金'!A:Q,17,0),0)</f>
        <v>2057.4699999999998</v>
      </c>
      <c r="BL626">
        <f t="shared" si="29"/>
        <v>5173.78</v>
      </c>
    </row>
    <row r="627" spans="1:64" x14ac:dyDescent="0.2">
      <c r="A627">
        <v>9000848</v>
      </c>
      <c r="B627" t="s">
        <v>1889</v>
      </c>
      <c r="C627" t="s">
        <v>1890</v>
      </c>
      <c r="D627" t="s">
        <v>1891</v>
      </c>
      <c r="E627" t="s">
        <v>101</v>
      </c>
      <c r="F627" t="s">
        <v>160</v>
      </c>
      <c r="G627">
        <v>0</v>
      </c>
      <c r="H627">
        <v>0</v>
      </c>
      <c r="I627">
        <v>3.9</v>
      </c>
      <c r="J627">
        <v>0</v>
      </c>
      <c r="K627">
        <v>1404</v>
      </c>
      <c r="L627">
        <v>387.31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800</v>
      </c>
      <c r="U627">
        <v>100</v>
      </c>
      <c r="V627">
        <v>300</v>
      </c>
      <c r="W627">
        <v>33</v>
      </c>
      <c r="X627">
        <v>0</v>
      </c>
      <c r="Y627">
        <v>0</v>
      </c>
      <c r="Z627">
        <v>0</v>
      </c>
      <c r="AA627">
        <v>0</v>
      </c>
      <c r="AB627">
        <v>80</v>
      </c>
      <c r="AC627">
        <v>96</v>
      </c>
      <c r="AD627">
        <v>0</v>
      </c>
      <c r="AE627">
        <v>0</v>
      </c>
      <c r="AF627">
        <v>3200.31</v>
      </c>
      <c r="AG627">
        <v>344.39</v>
      </c>
      <c r="AH627">
        <v>12.91</v>
      </c>
      <c r="AI627">
        <v>104.32</v>
      </c>
      <c r="AJ627">
        <v>258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9</v>
      </c>
      <c r="AQ627">
        <v>0</v>
      </c>
      <c r="AR627" s="6">
        <v>2478.69</v>
      </c>
      <c r="AS627">
        <v>3128.31</v>
      </c>
      <c r="AT627">
        <v>0</v>
      </c>
      <c r="AU627">
        <v>48815.579999999987</v>
      </c>
      <c r="AV627">
        <v>55000</v>
      </c>
      <c r="AW627">
        <v>0</v>
      </c>
      <c r="AX627">
        <v>0</v>
      </c>
      <c r="AY627" s="6">
        <v>0</v>
      </c>
      <c r="AZ627">
        <v>0</v>
      </c>
      <c r="BA627">
        <v>0</v>
      </c>
      <c r="BB627" s="6">
        <v>7593.17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f t="shared" si="27"/>
        <v>0</v>
      </c>
      <c r="BJ627">
        <f t="shared" si="28"/>
        <v>3128.31</v>
      </c>
      <c r="BK627">
        <f>_xlfn.IFNA(VLOOKUP(A:A,'11月奖金'!A:Q,17,0),0)</f>
        <v>1720.78</v>
      </c>
      <c r="BL627">
        <f t="shared" si="29"/>
        <v>4849.09</v>
      </c>
    </row>
    <row r="628" spans="1:64" x14ac:dyDescent="0.2">
      <c r="A628">
        <v>9000849</v>
      </c>
      <c r="B628" t="s">
        <v>1892</v>
      </c>
      <c r="C628" t="s">
        <v>1893</v>
      </c>
      <c r="D628" t="s">
        <v>1894</v>
      </c>
      <c r="E628" t="s">
        <v>101</v>
      </c>
      <c r="F628" t="s">
        <v>160</v>
      </c>
      <c r="G628">
        <v>0</v>
      </c>
      <c r="H628">
        <v>0</v>
      </c>
      <c r="I628">
        <v>3.7</v>
      </c>
      <c r="J628">
        <v>0</v>
      </c>
      <c r="K628">
        <v>1332</v>
      </c>
      <c r="L628">
        <v>551.16999999999996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800</v>
      </c>
      <c r="U628">
        <v>100</v>
      </c>
      <c r="V628">
        <v>300</v>
      </c>
      <c r="W628">
        <v>33</v>
      </c>
      <c r="X628">
        <v>0</v>
      </c>
      <c r="Y628">
        <v>0</v>
      </c>
      <c r="Z628">
        <v>0</v>
      </c>
      <c r="AA628">
        <v>0</v>
      </c>
      <c r="AB628">
        <v>80</v>
      </c>
      <c r="AC628">
        <v>96</v>
      </c>
      <c r="AD628">
        <v>0</v>
      </c>
      <c r="AE628">
        <v>0</v>
      </c>
      <c r="AF628">
        <v>3292.17</v>
      </c>
      <c r="AG628">
        <v>381.52</v>
      </c>
      <c r="AH628">
        <v>14.31</v>
      </c>
      <c r="AI628">
        <v>104.32</v>
      </c>
      <c r="AJ628">
        <v>286</v>
      </c>
      <c r="AK628">
        <v>0</v>
      </c>
      <c r="AL628">
        <v>0</v>
      </c>
      <c r="AM628">
        <v>0</v>
      </c>
      <c r="AN628">
        <v>0</v>
      </c>
      <c r="AO628">
        <v>2</v>
      </c>
      <c r="AP628">
        <v>9</v>
      </c>
      <c r="AQ628">
        <v>0</v>
      </c>
      <c r="AR628" s="6">
        <v>2504.02</v>
      </c>
      <c r="AS628">
        <v>3220.17</v>
      </c>
      <c r="AT628">
        <v>0</v>
      </c>
      <c r="AU628">
        <v>47763.25</v>
      </c>
      <c r="AV628">
        <v>55000</v>
      </c>
      <c r="AW628">
        <v>0</v>
      </c>
      <c r="AX628">
        <v>0</v>
      </c>
      <c r="AY628" s="6">
        <v>0</v>
      </c>
      <c r="AZ628">
        <v>0</v>
      </c>
      <c r="BA628">
        <v>0</v>
      </c>
      <c r="BB628" s="6">
        <v>7754.5000000000009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f t="shared" si="27"/>
        <v>0</v>
      </c>
      <c r="BJ628">
        <f t="shared" si="28"/>
        <v>3220.17</v>
      </c>
      <c r="BK628">
        <f>_xlfn.IFNA(VLOOKUP(A:A,'11月奖金'!A:Q,17,0),0)</f>
        <v>1720.78</v>
      </c>
      <c r="BL628">
        <f t="shared" si="29"/>
        <v>4940.95</v>
      </c>
    </row>
    <row r="629" spans="1:64" x14ac:dyDescent="0.2">
      <c r="A629">
        <v>9000850</v>
      </c>
      <c r="B629" t="s">
        <v>1895</v>
      </c>
      <c r="C629" t="s">
        <v>1896</v>
      </c>
      <c r="D629" t="s">
        <v>1897</v>
      </c>
      <c r="E629" t="s">
        <v>101</v>
      </c>
      <c r="F629" t="s">
        <v>160</v>
      </c>
      <c r="G629">
        <v>0</v>
      </c>
      <c r="H629">
        <v>0</v>
      </c>
      <c r="I629">
        <v>4.0999999999999996</v>
      </c>
      <c r="J629">
        <v>0</v>
      </c>
      <c r="K629">
        <v>1476</v>
      </c>
      <c r="L629">
        <v>407.17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800</v>
      </c>
      <c r="U629">
        <v>100</v>
      </c>
      <c r="V629">
        <v>300</v>
      </c>
      <c r="W629">
        <v>33</v>
      </c>
      <c r="X629">
        <v>0</v>
      </c>
      <c r="Y629">
        <v>0</v>
      </c>
      <c r="Z629">
        <v>0</v>
      </c>
      <c r="AA629">
        <v>0</v>
      </c>
      <c r="AB629">
        <v>70</v>
      </c>
      <c r="AC629">
        <v>96</v>
      </c>
      <c r="AD629">
        <v>0</v>
      </c>
      <c r="AE629">
        <v>0</v>
      </c>
      <c r="AF629">
        <v>3282.17</v>
      </c>
      <c r="AG629">
        <v>369.86</v>
      </c>
      <c r="AH629">
        <v>13.87</v>
      </c>
      <c r="AI629">
        <v>104.32</v>
      </c>
      <c r="AJ629">
        <v>277</v>
      </c>
      <c r="AK629">
        <v>0</v>
      </c>
      <c r="AL629">
        <v>0</v>
      </c>
      <c r="AM629">
        <v>0</v>
      </c>
      <c r="AN629">
        <v>0</v>
      </c>
      <c r="AO629">
        <v>2</v>
      </c>
      <c r="AP629">
        <v>9</v>
      </c>
      <c r="AQ629">
        <v>0</v>
      </c>
      <c r="AR629" s="6">
        <v>2515.12</v>
      </c>
      <c r="AS629">
        <v>3210.17</v>
      </c>
      <c r="AT629">
        <v>0</v>
      </c>
      <c r="AU629">
        <v>53002.3</v>
      </c>
      <c r="AV629">
        <v>55000</v>
      </c>
      <c r="AW629">
        <v>0</v>
      </c>
      <c r="AX629">
        <v>0</v>
      </c>
      <c r="AY629" s="6">
        <v>0</v>
      </c>
      <c r="AZ629">
        <v>0</v>
      </c>
      <c r="BA629">
        <v>0</v>
      </c>
      <c r="BB629" s="6">
        <v>7704.0399999999991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f t="shared" si="27"/>
        <v>0</v>
      </c>
      <c r="BJ629">
        <f t="shared" si="28"/>
        <v>3210.17</v>
      </c>
      <c r="BK629">
        <f>_xlfn.IFNA(VLOOKUP(A:A,'11月奖金'!A:Q,17,0),0)</f>
        <v>2056.64</v>
      </c>
      <c r="BL629">
        <f t="shared" si="29"/>
        <v>5266.8099999999995</v>
      </c>
    </row>
    <row r="630" spans="1:64" x14ac:dyDescent="0.2">
      <c r="A630">
        <v>9000851</v>
      </c>
      <c r="B630" t="s">
        <v>1898</v>
      </c>
      <c r="C630" t="s">
        <v>1899</v>
      </c>
      <c r="D630" t="s">
        <v>1900</v>
      </c>
      <c r="E630" t="s">
        <v>101</v>
      </c>
      <c r="F630" t="s">
        <v>160</v>
      </c>
      <c r="G630">
        <v>0</v>
      </c>
      <c r="H630">
        <v>0</v>
      </c>
      <c r="I630">
        <v>3.9</v>
      </c>
      <c r="J630">
        <v>0</v>
      </c>
      <c r="K630">
        <v>1404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337.2</v>
      </c>
      <c r="AE630">
        <v>0</v>
      </c>
      <c r="AF630">
        <v>1857.2</v>
      </c>
      <c r="AG630">
        <v>398.91</v>
      </c>
      <c r="AH630">
        <v>14.96</v>
      </c>
      <c r="AI630">
        <v>104.32</v>
      </c>
      <c r="AJ630">
        <v>299</v>
      </c>
      <c r="AK630">
        <v>0</v>
      </c>
      <c r="AL630">
        <v>0</v>
      </c>
      <c r="AM630">
        <v>0</v>
      </c>
      <c r="AN630">
        <v>0</v>
      </c>
      <c r="AO630">
        <v>2</v>
      </c>
      <c r="AP630">
        <v>9</v>
      </c>
      <c r="AQ630">
        <v>0</v>
      </c>
      <c r="AR630" s="6">
        <v>1038.01</v>
      </c>
      <c r="AS630">
        <v>1855.2</v>
      </c>
      <c r="AT630">
        <v>0</v>
      </c>
      <c r="AU630">
        <v>36750.959999999999</v>
      </c>
      <c r="AV630">
        <v>55000</v>
      </c>
      <c r="AW630">
        <v>0</v>
      </c>
      <c r="AX630">
        <v>0</v>
      </c>
      <c r="AY630" s="6">
        <v>0</v>
      </c>
      <c r="AZ630">
        <v>0</v>
      </c>
      <c r="BA630">
        <v>0</v>
      </c>
      <c r="BB630" s="6">
        <v>9241.5099999999984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f t="shared" si="27"/>
        <v>0</v>
      </c>
      <c r="BJ630">
        <f t="shared" si="28"/>
        <v>1855.2</v>
      </c>
      <c r="BK630">
        <f>_xlfn.IFNA(VLOOKUP(A:A,'11月奖金'!A:Q,17,0),0)</f>
        <v>0</v>
      </c>
      <c r="BL630">
        <f t="shared" si="29"/>
        <v>1855.2</v>
      </c>
    </row>
    <row r="631" spans="1:64" x14ac:dyDescent="0.2">
      <c r="A631">
        <v>9000852</v>
      </c>
      <c r="B631" t="s">
        <v>1901</v>
      </c>
      <c r="C631" t="s">
        <v>1902</v>
      </c>
      <c r="D631" t="s">
        <v>1903</v>
      </c>
      <c r="E631" t="s">
        <v>101</v>
      </c>
      <c r="F631" t="s">
        <v>160</v>
      </c>
      <c r="G631">
        <v>0</v>
      </c>
      <c r="H631">
        <v>0</v>
      </c>
      <c r="I631">
        <v>3.9</v>
      </c>
      <c r="J631">
        <v>0</v>
      </c>
      <c r="K631">
        <v>1404</v>
      </c>
      <c r="L631">
        <v>387.31</v>
      </c>
      <c r="M631">
        <v>0</v>
      </c>
      <c r="N631">
        <v>56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800</v>
      </c>
      <c r="U631">
        <v>100</v>
      </c>
      <c r="V631">
        <v>300</v>
      </c>
      <c r="W631">
        <v>33</v>
      </c>
      <c r="X631">
        <v>0</v>
      </c>
      <c r="Y631">
        <v>0</v>
      </c>
      <c r="Z631">
        <v>0</v>
      </c>
      <c r="AA631">
        <v>0</v>
      </c>
      <c r="AB631">
        <v>70</v>
      </c>
      <c r="AC631">
        <v>96</v>
      </c>
      <c r="AD631">
        <v>0</v>
      </c>
      <c r="AE631">
        <v>0</v>
      </c>
      <c r="AF631">
        <v>3246.31</v>
      </c>
      <c r="AG631">
        <v>476.44</v>
      </c>
      <c r="AH631">
        <v>17.87</v>
      </c>
      <c r="AI631">
        <v>119.11</v>
      </c>
      <c r="AJ631">
        <v>357</v>
      </c>
      <c r="AK631">
        <v>0</v>
      </c>
      <c r="AL631">
        <v>0</v>
      </c>
      <c r="AM631">
        <v>0</v>
      </c>
      <c r="AN631">
        <v>0</v>
      </c>
      <c r="AO631">
        <v>2</v>
      </c>
      <c r="AP631">
        <v>9</v>
      </c>
      <c r="AQ631">
        <v>0</v>
      </c>
      <c r="AR631" s="6">
        <v>2273.89</v>
      </c>
      <c r="AS631">
        <v>3174.31</v>
      </c>
      <c r="AT631">
        <v>0</v>
      </c>
      <c r="AU631">
        <v>53018.73</v>
      </c>
      <c r="AV631">
        <v>55000</v>
      </c>
      <c r="AW631">
        <v>0</v>
      </c>
      <c r="AX631">
        <v>0</v>
      </c>
      <c r="AY631" s="6">
        <v>0</v>
      </c>
      <c r="AZ631">
        <v>0</v>
      </c>
      <c r="BA631">
        <v>0</v>
      </c>
      <c r="BB631" s="6">
        <v>10401.61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f t="shared" si="27"/>
        <v>0</v>
      </c>
      <c r="BJ631">
        <f t="shared" si="28"/>
        <v>3174.31</v>
      </c>
      <c r="BK631">
        <f>_xlfn.IFNA(VLOOKUP(A:A,'11月奖金'!A:Q,17,0),0)</f>
        <v>2064.94</v>
      </c>
      <c r="BL631">
        <f t="shared" si="29"/>
        <v>5239.25</v>
      </c>
    </row>
    <row r="632" spans="1:64" x14ac:dyDescent="0.2">
      <c r="A632">
        <v>9000853</v>
      </c>
      <c r="B632" t="s">
        <v>1904</v>
      </c>
      <c r="C632" t="s">
        <v>1905</v>
      </c>
      <c r="D632" t="s">
        <v>1906</v>
      </c>
      <c r="E632" t="s">
        <v>101</v>
      </c>
      <c r="F632" t="s">
        <v>160</v>
      </c>
      <c r="G632">
        <v>0</v>
      </c>
      <c r="H632">
        <v>0</v>
      </c>
      <c r="I632">
        <v>4.0999999999999996</v>
      </c>
      <c r="J632">
        <v>0</v>
      </c>
      <c r="K632">
        <v>1476</v>
      </c>
      <c r="L632">
        <v>407.17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800</v>
      </c>
      <c r="U632">
        <v>100</v>
      </c>
      <c r="V632">
        <v>300</v>
      </c>
      <c r="W632">
        <v>33</v>
      </c>
      <c r="X632">
        <v>0</v>
      </c>
      <c r="Y632">
        <v>0</v>
      </c>
      <c r="Z632">
        <v>0</v>
      </c>
      <c r="AA632">
        <v>0</v>
      </c>
      <c r="AB632">
        <v>80</v>
      </c>
      <c r="AC632">
        <v>96</v>
      </c>
      <c r="AD632">
        <v>0</v>
      </c>
      <c r="AE632">
        <v>0</v>
      </c>
      <c r="AF632">
        <v>3292.17</v>
      </c>
      <c r="AG632">
        <v>409.55</v>
      </c>
      <c r="AH632">
        <v>15.36</v>
      </c>
      <c r="AI632">
        <v>104.32</v>
      </c>
      <c r="AJ632">
        <v>307</v>
      </c>
      <c r="AK632">
        <v>0</v>
      </c>
      <c r="AL632">
        <v>0</v>
      </c>
      <c r="AM632">
        <v>0</v>
      </c>
      <c r="AN632">
        <v>0</v>
      </c>
      <c r="AO632">
        <v>2</v>
      </c>
      <c r="AP632">
        <v>9</v>
      </c>
      <c r="AQ632">
        <v>0</v>
      </c>
      <c r="AR632" s="6">
        <v>2453.94</v>
      </c>
      <c r="AS632">
        <v>3220.17</v>
      </c>
      <c r="AT632">
        <v>0</v>
      </c>
      <c r="AU632">
        <v>52621.78</v>
      </c>
      <c r="AV632">
        <v>55000</v>
      </c>
      <c r="AW632">
        <v>9000</v>
      </c>
      <c r="AX632">
        <v>0</v>
      </c>
      <c r="AY632" s="6">
        <v>0</v>
      </c>
      <c r="AZ632">
        <v>0</v>
      </c>
      <c r="BA632">
        <v>0</v>
      </c>
      <c r="BB632" s="6">
        <v>7810.73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f t="shared" si="27"/>
        <v>0</v>
      </c>
      <c r="BJ632">
        <f t="shared" si="28"/>
        <v>3220.17</v>
      </c>
      <c r="BK632">
        <f>_xlfn.IFNA(VLOOKUP(A:A,'11月奖金'!A:Q,17,0),0)</f>
        <v>2064.94</v>
      </c>
      <c r="BL632">
        <f t="shared" si="29"/>
        <v>5285.1100000000006</v>
      </c>
    </row>
    <row r="633" spans="1:64" x14ac:dyDescent="0.2">
      <c r="A633">
        <v>9000854</v>
      </c>
      <c r="B633" t="s">
        <v>1907</v>
      </c>
      <c r="C633" t="s">
        <v>1908</v>
      </c>
      <c r="D633" t="s">
        <v>1909</v>
      </c>
      <c r="E633" t="s">
        <v>101</v>
      </c>
      <c r="F633" t="s">
        <v>160</v>
      </c>
      <c r="G633">
        <v>0</v>
      </c>
      <c r="H633">
        <v>0</v>
      </c>
      <c r="I633">
        <v>3.7</v>
      </c>
      <c r="J633">
        <v>0</v>
      </c>
      <c r="K633">
        <v>1332</v>
      </c>
      <c r="L633">
        <v>551.16999999999996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800</v>
      </c>
      <c r="U633">
        <v>100</v>
      </c>
      <c r="V633">
        <v>300</v>
      </c>
      <c r="W633">
        <v>33</v>
      </c>
      <c r="X633">
        <v>0</v>
      </c>
      <c r="Y633">
        <v>0</v>
      </c>
      <c r="Z633">
        <v>0</v>
      </c>
      <c r="AA633">
        <v>0</v>
      </c>
      <c r="AB633">
        <v>80</v>
      </c>
      <c r="AC633">
        <v>96</v>
      </c>
      <c r="AD633">
        <v>0</v>
      </c>
      <c r="AE633">
        <v>0</v>
      </c>
      <c r="AF633">
        <v>3292.17</v>
      </c>
      <c r="AG633">
        <v>356.83</v>
      </c>
      <c r="AH633">
        <v>13.38</v>
      </c>
      <c r="AI633">
        <v>104.32</v>
      </c>
      <c r="AJ633">
        <v>268</v>
      </c>
      <c r="AK633">
        <v>0</v>
      </c>
      <c r="AL633">
        <v>0</v>
      </c>
      <c r="AM633">
        <v>0</v>
      </c>
      <c r="AN633">
        <v>0</v>
      </c>
      <c r="AO633">
        <v>2</v>
      </c>
      <c r="AP633">
        <v>9</v>
      </c>
      <c r="AQ633">
        <v>0</v>
      </c>
      <c r="AR633" s="6">
        <v>2547.64</v>
      </c>
      <c r="AS633">
        <v>3220.17</v>
      </c>
      <c r="AT633">
        <v>0</v>
      </c>
      <c r="AU633">
        <v>47576.88</v>
      </c>
      <c r="AV633">
        <v>55000</v>
      </c>
      <c r="AW633">
        <v>0</v>
      </c>
      <c r="AX633">
        <v>0</v>
      </c>
      <c r="AY633" s="6">
        <v>0</v>
      </c>
      <c r="AZ633">
        <v>11000</v>
      </c>
      <c r="BA633">
        <v>0</v>
      </c>
      <c r="BB633" s="6">
        <v>6986.42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f t="shared" si="27"/>
        <v>0</v>
      </c>
      <c r="BJ633">
        <f t="shared" si="28"/>
        <v>3220.17</v>
      </c>
      <c r="BK633">
        <f>_xlfn.IFNA(VLOOKUP(A:A,'11月奖金'!A:Q,17,0),0)</f>
        <v>2064.94</v>
      </c>
      <c r="BL633">
        <f t="shared" si="29"/>
        <v>5285.1100000000006</v>
      </c>
    </row>
    <row r="634" spans="1:64" x14ac:dyDescent="0.2">
      <c r="A634">
        <v>9000855</v>
      </c>
      <c r="B634" t="s">
        <v>1910</v>
      </c>
      <c r="C634" t="s">
        <v>1911</v>
      </c>
      <c r="D634" t="s">
        <v>1912</v>
      </c>
      <c r="E634" t="s">
        <v>101</v>
      </c>
      <c r="F634" t="s">
        <v>160</v>
      </c>
      <c r="G634">
        <v>0</v>
      </c>
      <c r="H634">
        <v>0</v>
      </c>
      <c r="I634">
        <v>3.9</v>
      </c>
      <c r="J634">
        <v>0</v>
      </c>
      <c r="K634">
        <v>1404</v>
      </c>
      <c r="L634">
        <v>580.97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800</v>
      </c>
      <c r="U634">
        <v>100</v>
      </c>
      <c r="V634">
        <v>300</v>
      </c>
      <c r="W634">
        <v>33</v>
      </c>
      <c r="X634">
        <v>0</v>
      </c>
      <c r="Y634">
        <v>0</v>
      </c>
      <c r="Z634">
        <v>0</v>
      </c>
      <c r="AA634">
        <v>0</v>
      </c>
      <c r="AB634">
        <v>80</v>
      </c>
      <c r="AC634">
        <v>96</v>
      </c>
      <c r="AD634">
        <v>0</v>
      </c>
      <c r="AE634">
        <v>0</v>
      </c>
      <c r="AF634">
        <v>3393.97</v>
      </c>
      <c r="AG634">
        <v>403.88</v>
      </c>
      <c r="AH634">
        <v>15.15</v>
      </c>
      <c r="AI634">
        <v>104.32</v>
      </c>
      <c r="AJ634">
        <v>303</v>
      </c>
      <c r="AK634">
        <v>0</v>
      </c>
      <c r="AL634">
        <v>0</v>
      </c>
      <c r="AM634">
        <v>0</v>
      </c>
      <c r="AN634">
        <v>0</v>
      </c>
      <c r="AO634">
        <v>2</v>
      </c>
      <c r="AP634">
        <v>9</v>
      </c>
      <c r="AQ634">
        <v>0</v>
      </c>
      <c r="AR634" s="6">
        <v>2565.62</v>
      </c>
      <c r="AS634">
        <v>3321.97</v>
      </c>
      <c r="AT634">
        <v>0</v>
      </c>
      <c r="AU634">
        <v>52035.94</v>
      </c>
      <c r="AV634">
        <v>55000</v>
      </c>
      <c r="AW634">
        <v>0</v>
      </c>
      <c r="AX634">
        <v>11000</v>
      </c>
      <c r="AY634" s="6">
        <v>0</v>
      </c>
      <c r="AZ634">
        <v>11000</v>
      </c>
      <c r="BA634">
        <v>0</v>
      </c>
      <c r="BB634" s="6">
        <v>8128.7099999999991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f t="shared" si="27"/>
        <v>0</v>
      </c>
      <c r="BJ634">
        <f t="shared" si="28"/>
        <v>3321.97</v>
      </c>
      <c r="BK634">
        <f>_xlfn.IFNA(VLOOKUP(A:A,'11月奖金'!A:Q,17,0),0)</f>
        <v>2064.94</v>
      </c>
      <c r="BL634">
        <f t="shared" si="29"/>
        <v>5386.91</v>
      </c>
    </row>
    <row r="635" spans="1:64" x14ac:dyDescent="0.2">
      <c r="A635">
        <v>9000856</v>
      </c>
      <c r="B635" t="s">
        <v>1913</v>
      </c>
      <c r="C635" t="s">
        <v>1914</v>
      </c>
      <c r="D635" t="s">
        <v>1915</v>
      </c>
      <c r="E635" t="s">
        <v>101</v>
      </c>
      <c r="F635" t="s">
        <v>160</v>
      </c>
      <c r="G635">
        <v>0</v>
      </c>
      <c r="H635">
        <v>0</v>
      </c>
      <c r="I635">
        <v>3.9</v>
      </c>
      <c r="J635">
        <v>0</v>
      </c>
      <c r="K635">
        <v>1404</v>
      </c>
      <c r="L635">
        <v>387.31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800</v>
      </c>
      <c r="U635">
        <v>100</v>
      </c>
      <c r="V635">
        <v>300</v>
      </c>
      <c r="W635">
        <v>33</v>
      </c>
      <c r="X635">
        <v>0</v>
      </c>
      <c r="Y635">
        <v>0</v>
      </c>
      <c r="Z635">
        <v>0</v>
      </c>
      <c r="AA635">
        <v>0</v>
      </c>
      <c r="AB635">
        <v>70</v>
      </c>
      <c r="AC635">
        <v>96</v>
      </c>
      <c r="AD635">
        <v>0</v>
      </c>
      <c r="AE635">
        <v>0</v>
      </c>
      <c r="AF635">
        <v>3190.31</v>
      </c>
      <c r="AG635">
        <v>403.48</v>
      </c>
      <c r="AH635">
        <v>15.13</v>
      </c>
      <c r="AI635">
        <v>104.32</v>
      </c>
      <c r="AJ635">
        <v>303</v>
      </c>
      <c r="AK635">
        <v>0</v>
      </c>
      <c r="AL635">
        <v>0</v>
      </c>
      <c r="AM635">
        <v>0</v>
      </c>
      <c r="AN635">
        <v>0</v>
      </c>
      <c r="AO635">
        <v>2</v>
      </c>
      <c r="AP635">
        <v>9</v>
      </c>
      <c r="AQ635">
        <v>0</v>
      </c>
      <c r="AR635" s="6">
        <v>2362.38</v>
      </c>
      <c r="AS635">
        <v>3118.31</v>
      </c>
      <c r="AT635">
        <v>0</v>
      </c>
      <c r="AU635">
        <v>52070.55</v>
      </c>
      <c r="AV635">
        <v>55000</v>
      </c>
      <c r="AW635">
        <v>11000</v>
      </c>
      <c r="AX635">
        <v>11000</v>
      </c>
      <c r="AY635" s="6">
        <v>0</v>
      </c>
      <c r="AZ635">
        <v>0</v>
      </c>
      <c r="BA635">
        <v>0</v>
      </c>
      <c r="BB635" s="6">
        <v>8153.2599999999993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f t="shared" si="27"/>
        <v>0</v>
      </c>
      <c r="BJ635">
        <f t="shared" si="28"/>
        <v>3118.31</v>
      </c>
      <c r="BK635">
        <f>_xlfn.IFNA(VLOOKUP(A:A,'11月奖金'!A:Q,17,0),0)</f>
        <v>2064.94</v>
      </c>
      <c r="BL635">
        <f t="shared" si="29"/>
        <v>5183.25</v>
      </c>
    </row>
    <row r="636" spans="1:64" x14ac:dyDescent="0.2">
      <c r="A636">
        <v>9000857</v>
      </c>
      <c r="B636" t="s">
        <v>1916</v>
      </c>
      <c r="C636" t="s">
        <v>1917</v>
      </c>
      <c r="D636" t="s">
        <v>1918</v>
      </c>
      <c r="E636" t="s">
        <v>101</v>
      </c>
      <c r="F636" t="s">
        <v>160</v>
      </c>
      <c r="G636">
        <v>0</v>
      </c>
      <c r="H636">
        <v>0</v>
      </c>
      <c r="I636">
        <v>3.7</v>
      </c>
      <c r="J636">
        <v>0</v>
      </c>
      <c r="K636">
        <v>1332</v>
      </c>
      <c r="L636">
        <v>551.16999999999996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800</v>
      </c>
      <c r="U636">
        <v>100</v>
      </c>
      <c r="V636">
        <v>300</v>
      </c>
      <c r="W636">
        <v>33</v>
      </c>
      <c r="X636">
        <v>0</v>
      </c>
      <c r="Y636">
        <v>0</v>
      </c>
      <c r="Z636">
        <v>0</v>
      </c>
      <c r="AA636">
        <v>0</v>
      </c>
      <c r="AB636">
        <v>40</v>
      </c>
      <c r="AC636">
        <v>12</v>
      </c>
      <c r="AD636">
        <v>0</v>
      </c>
      <c r="AE636">
        <v>0</v>
      </c>
      <c r="AF636">
        <v>3168.17</v>
      </c>
      <c r="AG636">
        <v>360.63</v>
      </c>
      <c r="AH636">
        <v>13.52</v>
      </c>
      <c r="AI636">
        <v>104.32</v>
      </c>
      <c r="AJ636">
        <v>270</v>
      </c>
      <c r="AK636">
        <v>0</v>
      </c>
      <c r="AL636">
        <v>0</v>
      </c>
      <c r="AM636">
        <v>0</v>
      </c>
      <c r="AN636">
        <v>0</v>
      </c>
      <c r="AO636">
        <v>2</v>
      </c>
      <c r="AP636">
        <v>9</v>
      </c>
      <c r="AQ636">
        <v>0</v>
      </c>
      <c r="AR636" s="6">
        <v>2417.6999999999998</v>
      </c>
      <c r="AS636">
        <v>3096.17</v>
      </c>
      <c r="AT636">
        <v>0</v>
      </c>
      <c r="AU636">
        <v>48871.15</v>
      </c>
      <c r="AV636">
        <v>55000</v>
      </c>
      <c r="AW636">
        <v>0</v>
      </c>
      <c r="AX636">
        <v>0</v>
      </c>
      <c r="AY636" s="6">
        <v>0</v>
      </c>
      <c r="AZ636">
        <v>0</v>
      </c>
      <c r="BA636">
        <v>0</v>
      </c>
      <c r="BB636" s="6">
        <v>7553.38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f t="shared" si="27"/>
        <v>0</v>
      </c>
      <c r="BJ636">
        <f t="shared" si="28"/>
        <v>3096.17</v>
      </c>
      <c r="BK636">
        <f>_xlfn.IFNA(VLOOKUP(A:A,'11月奖金'!A:Q,17,0),0)</f>
        <v>2074.0700000000002</v>
      </c>
      <c r="BL636">
        <f t="shared" si="29"/>
        <v>5170.24</v>
      </c>
    </row>
    <row r="637" spans="1:64" x14ac:dyDescent="0.2">
      <c r="A637">
        <v>9000858</v>
      </c>
      <c r="B637" t="s">
        <v>1919</v>
      </c>
      <c r="C637" t="s">
        <v>1920</v>
      </c>
      <c r="D637" t="s">
        <v>1921</v>
      </c>
      <c r="E637" t="s">
        <v>101</v>
      </c>
      <c r="F637" t="s">
        <v>160</v>
      </c>
      <c r="G637">
        <v>0</v>
      </c>
      <c r="H637">
        <v>0</v>
      </c>
      <c r="I637">
        <v>3.7</v>
      </c>
      <c r="J637">
        <v>0</v>
      </c>
      <c r="K637">
        <v>1332</v>
      </c>
      <c r="L637">
        <v>367.45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800</v>
      </c>
      <c r="U637">
        <v>100</v>
      </c>
      <c r="V637">
        <v>300</v>
      </c>
      <c r="W637">
        <v>33</v>
      </c>
      <c r="X637">
        <v>0</v>
      </c>
      <c r="Y637">
        <v>0</v>
      </c>
      <c r="Z637">
        <v>0</v>
      </c>
      <c r="AA637">
        <v>0</v>
      </c>
      <c r="AB637">
        <v>70</v>
      </c>
      <c r="AC637">
        <v>96</v>
      </c>
      <c r="AD637">
        <v>0</v>
      </c>
      <c r="AE637">
        <v>0</v>
      </c>
      <c r="AF637">
        <v>3098.45</v>
      </c>
      <c r="AG637">
        <v>357.23</v>
      </c>
      <c r="AH637">
        <v>13.4</v>
      </c>
      <c r="AI637">
        <v>104.32</v>
      </c>
      <c r="AJ637">
        <v>268</v>
      </c>
      <c r="AK637">
        <v>0</v>
      </c>
      <c r="AL637">
        <v>0</v>
      </c>
      <c r="AM637">
        <v>0</v>
      </c>
      <c r="AN637">
        <v>0</v>
      </c>
      <c r="AO637">
        <v>2</v>
      </c>
      <c r="AP637">
        <v>9</v>
      </c>
      <c r="AQ637">
        <v>0</v>
      </c>
      <c r="AR637" s="6">
        <v>2353.5</v>
      </c>
      <c r="AS637">
        <v>3026.45</v>
      </c>
      <c r="AT637">
        <v>0</v>
      </c>
      <c r="AU637">
        <v>49770.14</v>
      </c>
      <c r="AV637">
        <v>55000</v>
      </c>
      <c r="AW637">
        <v>0</v>
      </c>
      <c r="AX637">
        <v>0</v>
      </c>
      <c r="AY637" s="6">
        <v>0</v>
      </c>
      <c r="AZ637">
        <v>0</v>
      </c>
      <c r="BA637">
        <v>0</v>
      </c>
      <c r="BB637" s="6">
        <v>7241.57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f t="shared" si="27"/>
        <v>0</v>
      </c>
      <c r="BJ637">
        <f t="shared" si="28"/>
        <v>3026.45</v>
      </c>
      <c r="BK637">
        <f>_xlfn.IFNA(VLOOKUP(A:A,'11月奖金'!A:Q,17,0),0)</f>
        <v>2040.87</v>
      </c>
      <c r="BL637">
        <f t="shared" si="29"/>
        <v>5067.32</v>
      </c>
    </row>
    <row r="638" spans="1:64" x14ac:dyDescent="0.2">
      <c r="A638">
        <v>9000859</v>
      </c>
      <c r="B638" t="s">
        <v>1922</v>
      </c>
      <c r="C638" t="s">
        <v>1923</v>
      </c>
      <c r="D638" t="s">
        <v>1924</v>
      </c>
      <c r="E638" t="s">
        <v>101</v>
      </c>
      <c r="F638" t="s">
        <v>160</v>
      </c>
      <c r="G638">
        <v>0</v>
      </c>
      <c r="H638">
        <v>0</v>
      </c>
      <c r="I638">
        <v>3.9</v>
      </c>
      <c r="J638">
        <v>0</v>
      </c>
      <c r="K638">
        <v>1404</v>
      </c>
      <c r="L638">
        <v>387.31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800</v>
      </c>
      <c r="U638">
        <v>100</v>
      </c>
      <c r="V638">
        <v>300</v>
      </c>
      <c r="W638">
        <v>33</v>
      </c>
      <c r="X638">
        <v>0</v>
      </c>
      <c r="Y638">
        <v>0</v>
      </c>
      <c r="Z638">
        <v>0</v>
      </c>
      <c r="AA638">
        <v>0</v>
      </c>
      <c r="AB638">
        <v>80</v>
      </c>
      <c r="AC638">
        <v>96</v>
      </c>
      <c r="AD638">
        <v>0</v>
      </c>
      <c r="AE638">
        <v>0</v>
      </c>
      <c r="AF638">
        <v>3200.31</v>
      </c>
      <c r="AG638">
        <v>363.31</v>
      </c>
      <c r="AH638">
        <v>13.62</v>
      </c>
      <c r="AI638">
        <v>104.32</v>
      </c>
      <c r="AJ638">
        <v>272</v>
      </c>
      <c r="AK638">
        <v>0</v>
      </c>
      <c r="AL638">
        <v>0</v>
      </c>
      <c r="AM638">
        <v>0</v>
      </c>
      <c r="AN638">
        <v>0</v>
      </c>
      <c r="AO638">
        <v>2</v>
      </c>
      <c r="AP638">
        <v>9</v>
      </c>
      <c r="AQ638">
        <v>0</v>
      </c>
      <c r="AR638" s="6">
        <v>2445.06</v>
      </c>
      <c r="AS638">
        <v>3128.31</v>
      </c>
      <c r="AT638">
        <v>0</v>
      </c>
      <c r="AU638">
        <v>52211.360000000001</v>
      </c>
      <c r="AV638">
        <v>55000</v>
      </c>
      <c r="AW638">
        <v>0</v>
      </c>
      <c r="AX638">
        <v>0</v>
      </c>
      <c r="AY638" s="6">
        <v>0</v>
      </c>
      <c r="AZ638">
        <v>0</v>
      </c>
      <c r="BA638">
        <v>0</v>
      </c>
      <c r="BB638" s="6">
        <v>7643.86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f t="shared" si="27"/>
        <v>0</v>
      </c>
      <c r="BJ638">
        <f t="shared" si="28"/>
        <v>3128.31</v>
      </c>
      <c r="BK638">
        <f>_xlfn.IFNA(VLOOKUP(A:A,'11月奖金'!A:Q,17,0),0)</f>
        <v>2057.4699999999998</v>
      </c>
      <c r="BL638">
        <f t="shared" si="29"/>
        <v>5185.78</v>
      </c>
    </row>
    <row r="639" spans="1:64" x14ac:dyDescent="0.2">
      <c r="A639">
        <v>9000860</v>
      </c>
      <c r="B639" t="s">
        <v>1925</v>
      </c>
      <c r="C639" t="s">
        <v>1926</v>
      </c>
      <c r="D639" t="s">
        <v>1927</v>
      </c>
      <c r="E639" t="s">
        <v>101</v>
      </c>
      <c r="F639" t="s">
        <v>160</v>
      </c>
      <c r="G639">
        <v>0</v>
      </c>
      <c r="H639">
        <v>0</v>
      </c>
      <c r="I639">
        <v>3.9</v>
      </c>
      <c r="J639">
        <v>0</v>
      </c>
      <c r="K639">
        <v>1404</v>
      </c>
      <c r="L639">
        <v>387.31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800</v>
      </c>
      <c r="U639">
        <v>100</v>
      </c>
      <c r="V639">
        <v>300</v>
      </c>
      <c r="W639">
        <v>33</v>
      </c>
      <c r="X639">
        <v>0</v>
      </c>
      <c r="Y639">
        <v>0</v>
      </c>
      <c r="Z639">
        <v>0</v>
      </c>
      <c r="AA639">
        <v>0</v>
      </c>
      <c r="AB639">
        <v>80</v>
      </c>
      <c r="AC639">
        <v>96</v>
      </c>
      <c r="AD639">
        <v>0</v>
      </c>
      <c r="AE639">
        <v>0</v>
      </c>
      <c r="AF639">
        <v>3200.31</v>
      </c>
      <c r="AG639">
        <v>400.21</v>
      </c>
      <c r="AH639">
        <v>15.01</v>
      </c>
      <c r="AI639">
        <v>104.32</v>
      </c>
      <c r="AJ639">
        <v>300</v>
      </c>
      <c r="AK639">
        <v>0</v>
      </c>
      <c r="AL639">
        <v>0</v>
      </c>
      <c r="AM639">
        <v>0</v>
      </c>
      <c r="AN639">
        <v>0</v>
      </c>
      <c r="AO639">
        <v>2</v>
      </c>
      <c r="AP639">
        <v>9</v>
      </c>
      <c r="AQ639">
        <v>0</v>
      </c>
      <c r="AR639" s="6">
        <v>2378.77</v>
      </c>
      <c r="AS639">
        <v>3128.31</v>
      </c>
      <c r="AT639">
        <v>0</v>
      </c>
      <c r="AU639">
        <v>46588.149999999987</v>
      </c>
      <c r="AV639">
        <v>55000</v>
      </c>
      <c r="AW639">
        <v>0</v>
      </c>
      <c r="AX639">
        <v>0</v>
      </c>
      <c r="AY639" s="6">
        <v>0</v>
      </c>
      <c r="AZ639">
        <v>0</v>
      </c>
      <c r="BA639">
        <v>0</v>
      </c>
      <c r="BB639" s="6">
        <v>7848.78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f t="shared" si="27"/>
        <v>0</v>
      </c>
      <c r="BJ639">
        <f t="shared" si="28"/>
        <v>3128.31</v>
      </c>
      <c r="BK639">
        <f>_xlfn.IFNA(VLOOKUP(A:A,'11月奖金'!A:Q,17,0),0)</f>
        <v>1714.56</v>
      </c>
      <c r="BL639">
        <f t="shared" si="29"/>
        <v>4842.87</v>
      </c>
    </row>
    <row r="640" spans="1:64" x14ac:dyDescent="0.2">
      <c r="A640">
        <v>9000861</v>
      </c>
      <c r="B640" t="s">
        <v>1928</v>
      </c>
      <c r="C640" t="s">
        <v>1929</v>
      </c>
      <c r="D640" t="s">
        <v>1930</v>
      </c>
      <c r="E640" t="s">
        <v>101</v>
      </c>
      <c r="F640" t="s">
        <v>160</v>
      </c>
      <c r="G640">
        <v>0</v>
      </c>
      <c r="H640">
        <v>0</v>
      </c>
      <c r="I640">
        <v>3.9</v>
      </c>
      <c r="J640">
        <v>0</v>
      </c>
      <c r="K640">
        <v>1404</v>
      </c>
      <c r="L640">
        <v>387.31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800</v>
      </c>
      <c r="U640">
        <v>100</v>
      </c>
      <c r="V640">
        <v>300</v>
      </c>
      <c r="W640">
        <v>33</v>
      </c>
      <c r="X640">
        <v>0</v>
      </c>
      <c r="Y640">
        <v>0</v>
      </c>
      <c r="Z640">
        <v>0</v>
      </c>
      <c r="AA640">
        <v>0</v>
      </c>
      <c r="AB640">
        <v>70</v>
      </c>
      <c r="AC640">
        <v>96</v>
      </c>
      <c r="AD640">
        <v>0</v>
      </c>
      <c r="AE640">
        <v>0</v>
      </c>
      <c r="AF640">
        <v>3190.31</v>
      </c>
      <c r="AG640">
        <v>387.41</v>
      </c>
      <c r="AH640">
        <v>14.53</v>
      </c>
      <c r="AI640">
        <v>104.32</v>
      </c>
      <c r="AJ640">
        <v>291</v>
      </c>
      <c r="AK640">
        <v>0</v>
      </c>
      <c r="AL640">
        <v>0</v>
      </c>
      <c r="AM640">
        <v>0</v>
      </c>
      <c r="AN640">
        <v>0</v>
      </c>
      <c r="AO640">
        <v>2</v>
      </c>
      <c r="AP640">
        <v>9</v>
      </c>
      <c r="AQ640">
        <v>0</v>
      </c>
      <c r="AR640" s="6">
        <v>2391.0500000000002</v>
      </c>
      <c r="AS640">
        <v>3118.31</v>
      </c>
      <c r="AT640">
        <v>0</v>
      </c>
      <c r="AU640">
        <v>48043.49</v>
      </c>
      <c r="AV640">
        <v>55000</v>
      </c>
      <c r="AW640">
        <v>0</v>
      </c>
      <c r="AX640">
        <v>0</v>
      </c>
      <c r="AY640" s="6">
        <v>0</v>
      </c>
      <c r="AZ640">
        <v>0</v>
      </c>
      <c r="BA640">
        <v>0</v>
      </c>
      <c r="BB640" s="6">
        <v>7097.65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f t="shared" si="27"/>
        <v>0</v>
      </c>
      <c r="BJ640">
        <f t="shared" si="28"/>
        <v>3118.31</v>
      </c>
      <c r="BK640">
        <f>_xlfn.IFNA(VLOOKUP(A:A,'11月奖金'!A:Q,17,0),0)</f>
        <v>1720.78</v>
      </c>
      <c r="BL640">
        <f t="shared" si="29"/>
        <v>4839.09</v>
      </c>
    </row>
    <row r="641" spans="1:64" x14ac:dyDescent="0.2">
      <c r="A641">
        <v>9000895</v>
      </c>
      <c r="B641" t="s">
        <v>1931</v>
      </c>
      <c r="C641" t="s">
        <v>1932</v>
      </c>
      <c r="D641" t="s">
        <v>1933</v>
      </c>
      <c r="E641" t="s">
        <v>137</v>
      </c>
      <c r="F641" t="s">
        <v>29</v>
      </c>
      <c r="G641">
        <v>0</v>
      </c>
      <c r="H641">
        <v>0</v>
      </c>
      <c r="I641">
        <v>0</v>
      </c>
      <c r="J641">
        <v>4534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300</v>
      </c>
      <c r="W641">
        <v>33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4867</v>
      </c>
      <c r="AG641">
        <v>1134.48</v>
      </c>
      <c r="AH641">
        <v>42.54</v>
      </c>
      <c r="AI641">
        <v>566.27</v>
      </c>
      <c r="AJ641">
        <v>1078</v>
      </c>
      <c r="AK641">
        <v>0</v>
      </c>
      <c r="AL641">
        <v>0</v>
      </c>
      <c r="AM641">
        <v>0</v>
      </c>
      <c r="AN641">
        <v>0</v>
      </c>
      <c r="AO641">
        <v>2</v>
      </c>
      <c r="AP641">
        <v>9</v>
      </c>
      <c r="AQ641">
        <v>9.3699999999998909</v>
      </c>
      <c r="AR641" s="6">
        <v>2034.34</v>
      </c>
      <c r="AS641">
        <v>11315</v>
      </c>
      <c r="AT641">
        <v>6450</v>
      </c>
      <c r="AU641">
        <v>169464.25</v>
      </c>
      <c r="AV641">
        <v>55000</v>
      </c>
      <c r="AW641">
        <v>11000</v>
      </c>
      <c r="AX641">
        <v>11000</v>
      </c>
      <c r="AY641" s="6">
        <v>4400</v>
      </c>
      <c r="AZ641">
        <v>11000</v>
      </c>
      <c r="BA641">
        <v>0</v>
      </c>
      <c r="BB641" s="6">
        <v>30202.45</v>
      </c>
      <c r="BC641">
        <v>46861.8</v>
      </c>
      <c r="BD641">
        <v>2166.1799999999998</v>
      </c>
      <c r="BE641">
        <v>0</v>
      </c>
      <c r="BF641">
        <v>2166.1799999999998</v>
      </c>
      <c r="BG641">
        <v>2156.81</v>
      </c>
      <c r="BH641">
        <v>9.3699999999998909</v>
      </c>
      <c r="BI641">
        <f t="shared" si="27"/>
        <v>2166.1799999999998</v>
      </c>
      <c r="BJ641">
        <f t="shared" si="28"/>
        <v>11315</v>
      </c>
      <c r="BK641">
        <f>_xlfn.IFNA(VLOOKUP(A:A,'11月奖金'!A:Q,17,0),0)</f>
        <v>9063.82</v>
      </c>
      <c r="BL641">
        <f t="shared" si="29"/>
        <v>20378.82</v>
      </c>
    </row>
    <row r="642" spans="1:64" x14ac:dyDescent="0.2">
      <c r="A642">
        <v>9000823</v>
      </c>
      <c r="B642" t="s">
        <v>1934</v>
      </c>
      <c r="C642" t="s">
        <v>1935</v>
      </c>
      <c r="D642" t="s">
        <v>1936</v>
      </c>
      <c r="E642" t="s">
        <v>61</v>
      </c>
      <c r="F642" t="s">
        <v>105</v>
      </c>
      <c r="G642">
        <v>0</v>
      </c>
      <c r="H642">
        <v>0</v>
      </c>
      <c r="I642">
        <v>4.0999999999999996</v>
      </c>
      <c r="J642">
        <v>0</v>
      </c>
      <c r="K642">
        <v>1476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800</v>
      </c>
      <c r="U642">
        <v>100</v>
      </c>
      <c r="V642">
        <v>300</v>
      </c>
      <c r="W642">
        <v>33</v>
      </c>
      <c r="X642">
        <v>0</v>
      </c>
      <c r="Y642">
        <v>0</v>
      </c>
      <c r="Z642">
        <v>0</v>
      </c>
      <c r="AA642">
        <v>0</v>
      </c>
      <c r="AB642">
        <v>100</v>
      </c>
      <c r="AC642">
        <v>0</v>
      </c>
      <c r="AD642">
        <v>0</v>
      </c>
      <c r="AE642">
        <v>0</v>
      </c>
      <c r="AF642">
        <v>2809</v>
      </c>
      <c r="AG642">
        <v>593.76</v>
      </c>
      <c r="AH642">
        <v>22.27</v>
      </c>
      <c r="AI642">
        <v>148.44</v>
      </c>
      <c r="AJ642">
        <v>445</v>
      </c>
      <c r="AK642">
        <v>0</v>
      </c>
      <c r="AL642">
        <v>0</v>
      </c>
      <c r="AM642">
        <v>0</v>
      </c>
      <c r="AN642">
        <v>0</v>
      </c>
      <c r="AO642">
        <v>2</v>
      </c>
      <c r="AP642">
        <v>9</v>
      </c>
      <c r="AQ642">
        <v>0</v>
      </c>
      <c r="AR642" s="6">
        <v>1597.53</v>
      </c>
      <c r="AS642">
        <v>2737</v>
      </c>
      <c r="AT642">
        <v>0</v>
      </c>
      <c r="AU642">
        <v>59334.879999999997</v>
      </c>
      <c r="AV642">
        <v>55000</v>
      </c>
      <c r="AW642">
        <v>0</v>
      </c>
      <c r="AX642">
        <v>0</v>
      </c>
      <c r="AY642" s="6">
        <v>0</v>
      </c>
      <c r="AZ642">
        <v>0</v>
      </c>
      <c r="BA642">
        <v>0</v>
      </c>
      <c r="BB642" s="6">
        <v>10418.93</v>
      </c>
      <c r="BC642">
        <v>0</v>
      </c>
      <c r="BD642">
        <v>0</v>
      </c>
      <c r="BE642">
        <v>0</v>
      </c>
      <c r="BF642">
        <v>0</v>
      </c>
      <c r="BG642">
        <v>35.07</v>
      </c>
      <c r="BH642">
        <v>0</v>
      </c>
      <c r="BI642">
        <f t="shared" si="27"/>
        <v>35.07</v>
      </c>
      <c r="BJ642">
        <f t="shared" si="28"/>
        <v>2737</v>
      </c>
      <c r="BK642">
        <f>_xlfn.IFNA(VLOOKUP(A:A,'11月奖金'!A:Q,17,0),0)</f>
        <v>2790.55</v>
      </c>
      <c r="BL642">
        <f t="shared" si="29"/>
        <v>5527.55</v>
      </c>
    </row>
    <row r="643" spans="1:64" x14ac:dyDescent="0.2">
      <c r="A643">
        <v>9000117</v>
      </c>
      <c r="B643" t="s">
        <v>1937</v>
      </c>
      <c r="C643" t="s">
        <v>1938</v>
      </c>
      <c r="D643" t="s">
        <v>1939</v>
      </c>
      <c r="E643" t="s">
        <v>278</v>
      </c>
      <c r="F643" t="s">
        <v>29</v>
      </c>
      <c r="G643">
        <v>0</v>
      </c>
      <c r="H643">
        <v>0</v>
      </c>
      <c r="I643">
        <v>0</v>
      </c>
      <c r="J643">
        <v>4534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300</v>
      </c>
      <c r="W643">
        <v>33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4867</v>
      </c>
      <c r="AG643">
        <v>1134.48</v>
      </c>
      <c r="AH643">
        <v>42.54</v>
      </c>
      <c r="AI643">
        <v>555.16</v>
      </c>
      <c r="AJ643">
        <v>1078</v>
      </c>
      <c r="AK643">
        <v>0</v>
      </c>
      <c r="AL643">
        <v>0</v>
      </c>
      <c r="AM643">
        <v>0</v>
      </c>
      <c r="AN643">
        <v>0</v>
      </c>
      <c r="AO643">
        <v>2</v>
      </c>
      <c r="AP643">
        <v>9</v>
      </c>
      <c r="AQ643">
        <v>150.49000000000021</v>
      </c>
      <c r="AR643" s="6">
        <v>1904.33</v>
      </c>
      <c r="AS643">
        <v>11315</v>
      </c>
      <c r="AT643">
        <v>6450</v>
      </c>
      <c r="AU643">
        <v>168381.57</v>
      </c>
      <c r="AV643">
        <v>55000</v>
      </c>
      <c r="AW643">
        <v>11000</v>
      </c>
      <c r="AX643">
        <v>11000</v>
      </c>
      <c r="AY643" s="6">
        <v>0</v>
      </c>
      <c r="AZ643">
        <v>0</v>
      </c>
      <c r="BA643">
        <v>0</v>
      </c>
      <c r="BB643" s="6">
        <v>30158.01</v>
      </c>
      <c r="BC643">
        <v>61223.56</v>
      </c>
      <c r="BD643">
        <v>3602.36</v>
      </c>
      <c r="BE643">
        <v>0</v>
      </c>
      <c r="BF643">
        <v>3602.36</v>
      </c>
      <c r="BG643">
        <v>3451.87</v>
      </c>
      <c r="BH643">
        <v>150.49000000000021</v>
      </c>
      <c r="BI643">
        <f t="shared" si="27"/>
        <v>3602.36</v>
      </c>
      <c r="BJ643">
        <f t="shared" si="28"/>
        <v>11315</v>
      </c>
      <c r="BK643">
        <f>_xlfn.IFNA(VLOOKUP(A:A,'11月奖金'!A:Q,17,0),0)</f>
        <v>8856.48</v>
      </c>
      <c r="BL643">
        <f t="shared" si="29"/>
        <v>20171.48</v>
      </c>
    </row>
    <row r="644" spans="1:64" x14ac:dyDescent="0.2">
      <c r="A644">
        <v>9000122</v>
      </c>
      <c r="B644" t="s">
        <v>102</v>
      </c>
      <c r="C644" t="s">
        <v>1940</v>
      </c>
      <c r="D644" t="s">
        <v>1941</v>
      </c>
      <c r="E644" t="s">
        <v>97</v>
      </c>
      <c r="F644" t="s">
        <v>29</v>
      </c>
      <c r="G644">
        <v>0</v>
      </c>
      <c r="H644">
        <v>0</v>
      </c>
      <c r="I644">
        <v>0</v>
      </c>
      <c r="J644">
        <v>4534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300</v>
      </c>
      <c r="W644">
        <v>33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4867</v>
      </c>
      <c r="AG644">
        <v>1134.48</v>
      </c>
      <c r="AH644">
        <v>42.54</v>
      </c>
      <c r="AI644">
        <v>561.17999999999995</v>
      </c>
      <c r="AJ644">
        <v>1078</v>
      </c>
      <c r="AK644">
        <v>0</v>
      </c>
      <c r="AL644">
        <v>0</v>
      </c>
      <c r="AM644">
        <v>0</v>
      </c>
      <c r="AN644">
        <v>0</v>
      </c>
      <c r="AO644">
        <v>2</v>
      </c>
      <c r="AP644">
        <v>9</v>
      </c>
      <c r="AQ644">
        <v>149.87999999999971</v>
      </c>
      <c r="AR644" s="6">
        <v>1898.92</v>
      </c>
      <c r="AS644">
        <v>11315</v>
      </c>
      <c r="AT644">
        <v>6450</v>
      </c>
      <c r="AU644">
        <v>167267.19</v>
      </c>
      <c r="AV644">
        <v>55000</v>
      </c>
      <c r="AW644">
        <v>11000</v>
      </c>
      <c r="AX644">
        <v>11000</v>
      </c>
      <c r="AY644" s="6">
        <v>0</v>
      </c>
      <c r="AZ644">
        <v>0</v>
      </c>
      <c r="BA644">
        <v>0</v>
      </c>
      <c r="BB644" s="6">
        <v>26374.65</v>
      </c>
      <c r="BC644">
        <v>63892.540000000008</v>
      </c>
      <c r="BD644">
        <v>3869.25</v>
      </c>
      <c r="BE644">
        <v>0</v>
      </c>
      <c r="BF644">
        <v>3869.25</v>
      </c>
      <c r="BG644">
        <v>3719.37</v>
      </c>
      <c r="BH644">
        <v>149.87999999999971</v>
      </c>
      <c r="BI644">
        <f t="shared" ref="BI644:BI707" si="30">BH644+BG644</f>
        <v>3869.2499999999995</v>
      </c>
      <c r="BJ644">
        <f t="shared" ref="BJ644:BJ707" si="31">AF644-0.7*U644-AO644+AT644</f>
        <v>11315</v>
      </c>
      <c r="BK644">
        <f>_xlfn.IFNA(VLOOKUP(A:A,'11月奖金'!A:Q,17,0),0)</f>
        <v>9016.59</v>
      </c>
      <c r="BL644">
        <f t="shared" ref="BL644:BL707" si="32">BJ644+BK644</f>
        <v>20331.59</v>
      </c>
    </row>
    <row r="645" spans="1:64" x14ac:dyDescent="0.2">
      <c r="A645">
        <v>9000382</v>
      </c>
      <c r="B645" t="s">
        <v>1942</v>
      </c>
      <c r="C645" t="s">
        <v>1943</v>
      </c>
      <c r="D645" t="s">
        <v>1944</v>
      </c>
      <c r="E645" t="s">
        <v>122</v>
      </c>
      <c r="F645" t="s">
        <v>125</v>
      </c>
      <c r="G645">
        <v>0</v>
      </c>
      <c r="H645">
        <v>0</v>
      </c>
      <c r="I645">
        <v>6.7</v>
      </c>
      <c r="J645">
        <v>0</v>
      </c>
      <c r="K645">
        <v>2412</v>
      </c>
      <c r="L645">
        <v>0</v>
      </c>
      <c r="M645">
        <v>181</v>
      </c>
      <c r="N645">
        <v>104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800</v>
      </c>
      <c r="U645">
        <v>300</v>
      </c>
      <c r="V645">
        <v>300</v>
      </c>
      <c r="W645">
        <v>33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4130</v>
      </c>
      <c r="AG645">
        <v>827.96</v>
      </c>
      <c r="AH645">
        <v>31.05</v>
      </c>
      <c r="AI645">
        <v>206.99</v>
      </c>
      <c r="AJ645">
        <v>621</v>
      </c>
      <c r="AK645">
        <v>0</v>
      </c>
      <c r="AL645">
        <v>0</v>
      </c>
      <c r="AM645">
        <v>0</v>
      </c>
      <c r="AN645">
        <v>0</v>
      </c>
      <c r="AO645">
        <v>2</v>
      </c>
      <c r="AP645">
        <v>9</v>
      </c>
      <c r="AQ645">
        <v>0</v>
      </c>
      <c r="AR645" s="6">
        <v>2441</v>
      </c>
      <c r="AS645">
        <v>3918</v>
      </c>
      <c r="AT645">
        <v>0</v>
      </c>
      <c r="AU645">
        <v>116704.69</v>
      </c>
      <c r="AV645">
        <v>55000</v>
      </c>
      <c r="AW645">
        <v>5500</v>
      </c>
      <c r="AX645">
        <v>11000</v>
      </c>
      <c r="AY645" s="6">
        <v>0</v>
      </c>
      <c r="AZ645">
        <v>0</v>
      </c>
      <c r="BA645">
        <v>0</v>
      </c>
      <c r="BB645" s="6">
        <v>19247.669999999998</v>
      </c>
      <c r="BC645">
        <v>25957.02</v>
      </c>
      <c r="BD645">
        <v>778.71</v>
      </c>
      <c r="BE645">
        <v>0</v>
      </c>
      <c r="BF645">
        <v>778.71</v>
      </c>
      <c r="BG645">
        <v>906.78000000000009</v>
      </c>
      <c r="BH645">
        <v>0</v>
      </c>
      <c r="BI645">
        <f t="shared" si="30"/>
        <v>906.78000000000009</v>
      </c>
      <c r="BJ645">
        <f t="shared" si="31"/>
        <v>3918</v>
      </c>
      <c r="BK645">
        <f>_xlfn.IFNA(VLOOKUP(A:A,'11月奖金'!A:Q,17,0),0)</f>
        <v>6772.54</v>
      </c>
      <c r="BL645">
        <f t="shared" si="32"/>
        <v>10690.54</v>
      </c>
    </row>
    <row r="646" spans="1:64" x14ac:dyDescent="0.2">
      <c r="A646">
        <v>9000436</v>
      </c>
      <c r="B646" t="s">
        <v>1945</v>
      </c>
      <c r="C646" t="s">
        <v>1946</v>
      </c>
      <c r="D646" t="s">
        <v>1947</v>
      </c>
      <c r="E646" t="s">
        <v>109</v>
      </c>
      <c r="F646" t="s">
        <v>125</v>
      </c>
      <c r="G646">
        <v>0</v>
      </c>
      <c r="H646">
        <v>0</v>
      </c>
      <c r="I646">
        <v>6.9</v>
      </c>
      <c r="J646">
        <v>0</v>
      </c>
      <c r="K646">
        <v>2484</v>
      </c>
      <c r="L646">
        <v>0</v>
      </c>
      <c r="M646">
        <v>214</v>
      </c>
      <c r="N646">
        <v>144</v>
      </c>
      <c r="O646">
        <v>0</v>
      </c>
      <c r="P646">
        <v>0</v>
      </c>
      <c r="Q646">
        <v>0</v>
      </c>
      <c r="R646">
        <v>0</v>
      </c>
      <c r="S646">
        <v>5.27</v>
      </c>
      <c r="T646">
        <v>800</v>
      </c>
      <c r="U646">
        <v>300</v>
      </c>
      <c r="V646">
        <v>300</v>
      </c>
      <c r="W646">
        <v>33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4280.2700000000004</v>
      </c>
      <c r="AG646">
        <v>957.74</v>
      </c>
      <c r="AH646">
        <v>35.92</v>
      </c>
      <c r="AI646">
        <v>239.43</v>
      </c>
      <c r="AJ646">
        <v>718</v>
      </c>
      <c r="AK646">
        <v>0</v>
      </c>
      <c r="AL646">
        <v>0</v>
      </c>
      <c r="AM646">
        <v>0</v>
      </c>
      <c r="AN646">
        <v>0</v>
      </c>
      <c r="AO646">
        <v>2</v>
      </c>
      <c r="AP646">
        <v>9</v>
      </c>
      <c r="AQ646">
        <v>0</v>
      </c>
      <c r="AR646" s="6">
        <v>2327.1799999999998</v>
      </c>
      <c r="AS646">
        <v>4068.27</v>
      </c>
      <c r="AT646">
        <v>0</v>
      </c>
      <c r="AU646">
        <v>121850.61</v>
      </c>
      <c r="AV646">
        <v>55000</v>
      </c>
      <c r="AW646">
        <v>0</v>
      </c>
      <c r="AX646">
        <v>0</v>
      </c>
      <c r="AY646" s="6">
        <v>0</v>
      </c>
      <c r="AZ646">
        <v>0</v>
      </c>
      <c r="BA646">
        <v>0</v>
      </c>
      <c r="BB646" s="6">
        <v>22306.41</v>
      </c>
      <c r="BC646">
        <v>44544.2</v>
      </c>
      <c r="BD646">
        <v>1934.42</v>
      </c>
      <c r="BE646">
        <v>0</v>
      </c>
      <c r="BF646">
        <v>1934.42</v>
      </c>
      <c r="BG646">
        <v>2222.6999999999998</v>
      </c>
      <c r="BH646">
        <v>0</v>
      </c>
      <c r="BI646">
        <f t="shared" si="30"/>
        <v>2222.6999999999998</v>
      </c>
      <c r="BJ646">
        <f t="shared" si="31"/>
        <v>4068.2700000000004</v>
      </c>
      <c r="BK646">
        <f>_xlfn.IFNA(VLOOKUP(A:A,'11月奖金'!A:Q,17,0),0)</f>
        <v>7640.82</v>
      </c>
      <c r="BL646">
        <f t="shared" si="32"/>
        <v>11709.09</v>
      </c>
    </row>
    <row r="647" spans="1:64" x14ac:dyDescent="0.2">
      <c r="A647">
        <v>9000394</v>
      </c>
      <c r="B647" t="s">
        <v>1948</v>
      </c>
      <c r="C647" t="s">
        <v>1949</v>
      </c>
      <c r="D647" t="s">
        <v>1950</v>
      </c>
      <c r="E647" t="s">
        <v>122</v>
      </c>
      <c r="F647" t="s">
        <v>125</v>
      </c>
      <c r="G647">
        <v>0</v>
      </c>
      <c r="H647">
        <v>0</v>
      </c>
      <c r="I647">
        <v>5.9</v>
      </c>
      <c r="J647">
        <v>0</v>
      </c>
      <c r="K647">
        <v>2124</v>
      </c>
      <c r="L647">
        <v>0</v>
      </c>
      <c r="M647">
        <v>134</v>
      </c>
      <c r="N647">
        <v>88</v>
      </c>
      <c r="O647">
        <v>0</v>
      </c>
      <c r="P647">
        <v>0</v>
      </c>
      <c r="Q647">
        <v>0</v>
      </c>
      <c r="R647">
        <v>0</v>
      </c>
      <c r="S647">
        <v>5.44</v>
      </c>
      <c r="T647">
        <v>800</v>
      </c>
      <c r="U647">
        <v>300</v>
      </c>
      <c r="V647">
        <v>300</v>
      </c>
      <c r="W647">
        <v>33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3784.44</v>
      </c>
      <c r="AG647">
        <v>788.37</v>
      </c>
      <c r="AH647">
        <v>29.56</v>
      </c>
      <c r="AI647">
        <v>197.09</v>
      </c>
      <c r="AJ647">
        <v>591</v>
      </c>
      <c r="AK647">
        <v>0</v>
      </c>
      <c r="AL647">
        <v>0</v>
      </c>
      <c r="AM647">
        <v>0</v>
      </c>
      <c r="AN647">
        <v>0</v>
      </c>
      <c r="AO647">
        <v>2</v>
      </c>
      <c r="AP647">
        <v>9</v>
      </c>
      <c r="AQ647">
        <v>0</v>
      </c>
      <c r="AR647" s="6">
        <v>2176.42</v>
      </c>
      <c r="AS647">
        <v>3572.44</v>
      </c>
      <c r="AT647">
        <v>0</v>
      </c>
      <c r="AU647">
        <v>98536.72</v>
      </c>
      <c r="AV647">
        <v>55000</v>
      </c>
      <c r="AW647">
        <v>0</v>
      </c>
      <c r="AX647">
        <v>11000</v>
      </c>
      <c r="AY647" s="6">
        <v>0</v>
      </c>
      <c r="AZ647">
        <v>11000</v>
      </c>
      <c r="BA647">
        <v>0</v>
      </c>
      <c r="BB647" s="6">
        <v>19480.810000000001</v>
      </c>
      <c r="BC647">
        <v>2055.91</v>
      </c>
      <c r="BD647">
        <v>61.68</v>
      </c>
      <c r="BE647">
        <v>0</v>
      </c>
      <c r="BF647">
        <v>61.68</v>
      </c>
      <c r="BG647">
        <v>212.68</v>
      </c>
      <c r="BH647">
        <v>0</v>
      </c>
      <c r="BI647">
        <f t="shared" si="30"/>
        <v>212.68</v>
      </c>
      <c r="BJ647">
        <f t="shared" si="31"/>
        <v>3572.44</v>
      </c>
      <c r="BK647">
        <f>_xlfn.IFNA(VLOOKUP(A:A,'11月奖金'!A:Q,17,0),0)</f>
        <v>5840</v>
      </c>
      <c r="BL647">
        <f t="shared" si="32"/>
        <v>9412.44</v>
      </c>
    </row>
    <row r="648" spans="1:64" x14ac:dyDescent="0.2">
      <c r="A648">
        <v>9000890</v>
      </c>
      <c r="B648" t="s">
        <v>1951</v>
      </c>
      <c r="C648" t="s">
        <v>1952</v>
      </c>
      <c r="D648" t="s">
        <v>1953</v>
      </c>
      <c r="E648" t="s">
        <v>82</v>
      </c>
      <c r="F648" t="s">
        <v>29</v>
      </c>
      <c r="G648">
        <v>0</v>
      </c>
      <c r="H648">
        <v>0</v>
      </c>
      <c r="I648">
        <v>0</v>
      </c>
      <c r="J648">
        <v>4534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300</v>
      </c>
      <c r="W648">
        <v>33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4867</v>
      </c>
      <c r="AG648">
        <v>938.89</v>
      </c>
      <c r="AH648">
        <v>35.21</v>
      </c>
      <c r="AI648">
        <v>234.72</v>
      </c>
      <c r="AJ648">
        <v>704</v>
      </c>
      <c r="AK648">
        <v>0</v>
      </c>
      <c r="AL648">
        <v>0</v>
      </c>
      <c r="AM648">
        <v>0</v>
      </c>
      <c r="AN648">
        <v>0</v>
      </c>
      <c r="AO648">
        <v>2</v>
      </c>
      <c r="AP648">
        <v>9</v>
      </c>
      <c r="AQ648">
        <v>440.20999999999913</v>
      </c>
      <c r="AR648" s="6">
        <v>2511.9699999999998</v>
      </c>
      <c r="AS648">
        <v>11315</v>
      </c>
      <c r="AT648">
        <v>6450</v>
      </c>
      <c r="AU648">
        <v>165671.74</v>
      </c>
      <c r="AV648">
        <v>55000</v>
      </c>
      <c r="AW648">
        <v>0</v>
      </c>
      <c r="AX648">
        <v>0</v>
      </c>
      <c r="AY648" s="6">
        <v>0</v>
      </c>
      <c r="AZ648">
        <v>0</v>
      </c>
      <c r="BA648">
        <v>0</v>
      </c>
      <c r="BB648" s="6">
        <v>22047.31</v>
      </c>
      <c r="BC648">
        <v>88624.43</v>
      </c>
      <c r="BD648">
        <v>6342.44</v>
      </c>
      <c r="BE648">
        <v>0</v>
      </c>
      <c r="BF648">
        <v>6342.44</v>
      </c>
      <c r="BG648">
        <v>5902.23</v>
      </c>
      <c r="BH648">
        <v>440.20999999999913</v>
      </c>
      <c r="BI648">
        <f t="shared" si="30"/>
        <v>6342.4399999999987</v>
      </c>
      <c r="BJ648">
        <f t="shared" si="31"/>
        <v>11315</v>
      </c>
      <c r="BK648">
        <f>_xlfn.IFNA(VLOOKUP(A:A,'11月奖金'!A:Q,17,0),0)</f>
        <v>9043.7900000000009</v>
      </c>
      <c r="BL648">
        <f t="shared" si="32"/>
        <v>20358.79</v>
      </c>
    </row>
    <row r="649" spans="1:64" x14ac:dyDescent="0.2">
      <c r="A649">
        <v>9000889</v>
      </c>
      <c r="B649" t="s">
        <v>1954</v>
      </c>
      <c r="C649" t="s">
        <v>1955</v>
      </c>
      <c r="D649" t="s">
        <v>1956</v>
      </c>
      <c r="E649" t="s">
        <v>39</v>
      </c>
      <c r="F649" t="s">
        <v>160</v>
      </c>
      <c r="G649">
        <v>0</v>
      </c>
      <c r="H649">
        <v>0</v>
      </c>
      <c r="I649">
        <v>4.0999999999999996</v>
      </c>
      <c r="J649">
        <v>0</v>
      </c>
      <c r="K649">
        <v>1476</v>
      </c>
      <c r="L649">
        <v>610.76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800</v>
      </c>
      <c r="U649">
        <v>100</v>
      </c>
      <c r="V649">
        <v>300</v>
      </c>
      <c r="W649">
        <v>33</v>
      </c>
      <c r="X649">
        <v>0</v>
      </c>
      <c r="Y649">
        <v>0</v>
      </c>
      <c r="Z649">
        <v>0</v>
      </c>
      <c r="AA649">
        <v>0</v>
      </c>
      <c r="AB649">
        <v>100</v>
      </c>
      <c r="AC649">
        <v>60</v>
      </c>
      <c r="AD649">
        <v>0</v>
      </c>
      <c r="AE649">
        <v>0</v>
      </c>
      <c r="AF649">
        <v>3479.76</v>
      </c>
      <c r="AG649">
        <v>328.85</v>
      </c>
      <c r="AH649">
        <v>12.33</v>
      </c>
      <c r="AI649">
        <v>104.32</v>
      </c>
      <c r="AJ649">
        <v>247</v>
      </c>
      <c r="AK649">
        <v>0</v>
      </c>
      <c r="AL649">
        <v>0</v>
      </c>
      <c r="AM649">
        <v>0</v>
      </c>
      <c r="AN649">
        <v>0</v>
      </c>
      <c r="AO649">
        <v>2</v>
      </c>
      <c r="AP649">
        <v>9</v>
      </c>
      <c r="AQ649">
        <v>0</v>
      </c>
      <c r="AR649" s="6">
        <v>2785.26</v>
      </c>
      <c r="AS649">
        <v>3697.76</v>
      </c>
      <c r="AT649">
        <v>290</v>
      </c>
      <c r="AU649">
        <v>52859.64</v>
      </c>
      <c r="AV649">
        <v>55000</v>
      </c>
      <c r="AW649">
        <v>0</v>
      </c>
      <c r="AX649">
        <v>0</v>
      </c>
      <c r="AY649" s="6">
        <v>0</v>
      </c>
      <c r="AZ649">
        <v>0</v>
      </c>
      <c r="BA649">
        <v>0</v>
      </c>
      <c r="BB649" s="6">
        <v>7687.65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f t="shared" si="30"/>
        <v>0</v>
      </c>
      <c r="BJ649">
        <f t="shared" si="31"/>
        <v>3697.76</v>
      </c>
      <c r="BK649">
        <f>_xlfn.IFNA(VLOOKUP(A:A,'11月奖金'!A:Q,17,0),0)</f>
        <v>1698.98</v>
      </c>
      <c r="BL649">
        <f t="shared" si="32"/>
        <v>5396.74</v>
      </c>
    </row>
    <row r="650" spans="1:64" x14ac:dyDescent="0.2">
      <c r="A650">
        <v>9000892</v>
      </c>
      <c r="B650" t="s">
        <v>1957</v>
      </c>
      <c r="C650" t="s">
        <v>1958</v>
      </c>
      <c r="D650" t="s">
        <v>1959</v>
      </c>
      <c r="E650" t="s">
        <v>426</v>
      </c>
      <c r="F650" t="s">
        <v>105</v>
      </c>
      <c r="G650">
        <v>0</v>
      </c>
      <c r="H650">
        <v>0</v>
      </c>
      <c r="I650">
        <v>5.7</v>
      </c>
      <c r="J650">
        <v>0</v>
      </c>
      <c r="K650">
        <v>2052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800</v>
      </c>
      <c r="U650">
        <v>100</v>
      </c>
      <c r="V650">
        <v>300</v>
      </c>
      <c r="W650">
        <v>33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3285</v>
      </c>
      <c r="AG650">
        <v>369.81</v>
      </c>
      <c r="AH650">
        <v>13.87</v>
      </c>
      <c r="AI650">
        <v>104.32</v>
      </c>
      <c r="AJ650">
        <v>277</v>
      </c>
      <c r="AK650">
        <v>0</v>
      </c>
      <c r="AL650">
        <v>0</v>
      </c>
      <c r="AM650">
        <v>0</v>
      </c>
      <c r="AN650">
        <v>0</v>
      </c>
      <c r="AO650">
        <v>2</v>
      </c>
      <c r="AP650">
        <v>9</v>
      </c>
      <c r="AQ650">
        <v>0</v>
      </c>
      <c r="AR650" s="6">
        <v>2518</v>
      </c>
      <c r="AS650">
        <v>3213</v>
      </c>
      <c r="AT650">
        <v>0</v>
      </c>
      <c r="AU650">
        <v>62562.83</v>
      </c>
      <c r="AV650">
        <v>55000</v>
      </c>
      <c r="AW650">
        <v>0</v>
      </c>
      <c r="AX650">
        <v>0</v>
      </c>
      <c r="AY650" s="6">
        <v>0</v>
      </c>
      <c r="AZ650">
        <v>0</v>
      </c>
      <c r="BA650">
        <v>0</v>
      </c>
      <c r="BB650" s="6">
        <v>7663</v>
      </c>
      <c r="BC650">
        <v>0</v>
      </c>
      <c r="BD650">
        <v>0</v>
      </c>
      <c r="BE650">
        <v>0</v>
      </c>
      <c r="BF650">
        <v>0</v>
      </c>
      <c r="BG650">
        <v>73.55</v>
      </c>
      <c r="BH650">
        <v>0</v>
      </c>
      <c r="BI650">
        <f t="shared" si="30"/>
        <v>73.55</v>
      </c>
      <c r="BJ650">
        <f t="shared" si="31"/>
        <v>3213</v>
      </c>
      <c r="BK650">
        <f>_xlfn.IFNA(VLOOKUP(A:A,'11月奖金'!A:Q,17,0),0)</f>
        <v>2810.44</v>
      </c>
      <c r="BL650">
        <f t="shared" si="32"/>
        <v>6023.4400000000005</v>
      </c>
    </row>
    <row r="651" spans="1:64" x14ac:dyDescent="0.2">
      <c r="A651">
        <v>9000893</v>
      </c>
      <c r="B651" t="s">
        <v>1960</v>
      </c>
      <c r="C651" t="s">
        <v>1961</v>
      </c>
      <c r="D651" t="s">
        <v>1962</v>
      </c>
      <c r="E651" t="s">
        <v>278</v>
      </c>
      <c r="F651" t="s">
        <v>105</v>
      </c>
      <c r="G651">
        <v>0</v>
      </c>
      <c r="H651">
        <v>0</v>
      </c>
      <c r="I651">
        <v>5.3</v>
      </c>
      <c r="J651">
        <v>0</v>
      </c>
      <c r="K651">
        <v>1908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800</v>
      </c>
      <c r="U651">
        <v>100</v>
      </c>
      <c r="V651">
        <v>300</v>
      </c>
      <c r="W651">
        <v>33</v>
      </c>
      <c r="X651">
        <v>0</v>
      </c>
      <c r="Y651">
        <v>0</v>
      </c>
      <c r="Z651">
        <v>0</v>
      </c>
      <c r="AA651">
        <v>0</v>
      </c>
      <c r="AB651">
        <v>50</v>
      </c>
      <c r="AC651">
        <v>108</v>
      </c>
      <c r="AD651">
        <v>0</v>
      </c>
      <c r="AE651">
        <v>0</v>
      </c>
      <c r="AF651">
        <v>3299</v>
      </c>
      <c r="AG651">
        <v>369.81</v>
      </c>
      <c r="AH651">
        <v>13.87</v>
      </c>
      <c r="AI651">
        <v>104.32</v>
      </c>
      <c r="AJ651">
        <v>277</v>
      </c>
      <c r="AK651">
        <v>0</v>
      </c>
      <c r="AL651">
        <v>0</v>
      </c>
      <c r="AM651">
        <v>0</v>
      </c>
      <c r="AN651">
        <v>0</v>
      </c>
      <c r="AO651">
        <v>2</v>
      </c>
      <c r="AP651">
        <v>9</v>
      </c>
      <c r="AQ651">
        <v>0</v>
      </c>
      <c r="AR651" s="6">
        <v>2532</v>
      </c>
      <c r="AS651">
        <v>3227</v>
      </c>
      <c r="AT651">
        <v>0</v>
      </c>
      <c r="AU651">
        <v>63639.39</v>
      </c>
      <c r="AV651">
        <v>55000</v>
      </c>
      <c r="AW651">
        <v>0</v>
      </c>
      <c r="AX651">
        <v>0</v>
      </c>
      <c r="AY651" s="6">
        <v>0</v>
      </c>
      <c r="AZ651">
        <v>0</v>
      </c>
      <c r="BA651">
        <v>0</v>
      </c>
      <c r="BB651" s="6">
        <v>7663</v>
      </c>
      <c r="BC651">
        <v>976.38999999999942</v>
      </c>
      <c r="BD651">
        <v>29.29</v>
      </c>
      <c r="BE651">
        <v>0</v>
      </c>
      <c r="BF651">
        <v>29.29</v>
      </c>
      <c r="BG651">
        <v>105.43</v>
      </c>
      <c r="BH651">
        <v>0</v>
      </c>
      <c r="BI651">
        <f t="shared" si="30"/>
        <v>105.43</v>
      </c>
      <c r="BJ651">
        <f t="shared" si="31"/>
        <v>3227</v>
      </c>
      <c r="BK651">
        <f>_xlfn.IFNA(VLOOKUP(A:A,'11月奖金'!A:Q,17,0),0)</f>
        <v>2930.51</v>
      </c>
      <c r="BL651">
        <f t="shared" si="32"/>
        <v>6157.51</v>
      </c>
    </row>
    <row r="652" spans="1:64" x14ac:dyDescent="0.2">
      <c r="A652">
        <v>9000891</v>
      </c>
      <c r="B652" t="s">
        <v>1963</v>
      </c>
      <c r="C652" t="s">
        <v>1964</v>
      </c>
      <c r="D652" t="s">
        <v>1965</v>
      </c>
      <c r="E652" t="s">
        <v>363</v>
      </c>
      <c r="F652" t="s">
        <v>105</v>
      </c>
      <c r="G652">
        <v>0</v>
      </c>
      <c r="H652">
        <v>0</v>
      </c>
      <c r="I652">
        <v>4.0999999999999996</v>
      </c>
      <c r="J652">
        <v>0</v>
      </c>
      <c r="K652">
        <v>1476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7</v>
      </c>
      <c r="S652">
        <v>0</v>
      </c>
      <c r="T652">
        <v>800</v>
      </c>
      <c r="U652">
        <v>100</v>
      </c>
      <c r="V652">
        <v>300</v>
      </c>
      <c r="W652">
        <v>33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2716</v>
      </c>
      <c r="AG652">
        <v>369.81</v>
      </c>
      <c r="AH652">
        <v>13.87</v>
      </c>
      <c r="AI652">
        <v>104.32</v>
      </c>
      <c r="AJ652">
        <v>277</v>
      </c>
      <c r="AK652">
        <v>0</v>
      </c>
      <c r="AL652">
        <v>0</v>
      </c>
      <c r="AM652">
        <v>0</v>
      </c>
      <c r="AN652">
        <v>0</v>
      </c>
      <c r="AO652">
        <v>2</v>
      </c>
      <c r="AP652">
        <v>9</v>
      </c>
      <c r="AQ652">
        <v>0</v>
      </c>
      <c r="AR652" s="6">
        <v>1949</v>
      </c>
      <c r="AS652">
        <v>2674</v>
      </c>
      <c r="AT652">
        <v>30</v>
      </c>
      <c r="AU652">
        <v>64053.14</v>
      </c>
      <c r="AV652">
        <v>55000</v>
      </c>
      <c r="AW652">
        <v>0</v>
      </c>
      <c r="AX652">
        <v>0</v>
      </c>
      <c r="AY652" s="6">
        <v>0</v>
      </c>
      <c r="AZ652">
        <v>0</v>
      </c>
      <c r="BA652">
        <v>0</v>
      </c>
      <c r="BB652" s="6">
        <v>7663</v>
      </c>
      <c r="BC652">
        <v>1390.139999999999</v>
      </c>
      <c r="BD652">
        <v>41.7</v>
      </c>
      <c r="BE652">
        <v>0</v>
      </c>
      <c r="BF652">
        <v>41.7</v>
      </c>
      <c r="BG652">
        <v>146.72999999999999</v>
      </c>
      <c r="BH652">
        <v>0</v>
      </c>
      <c r="BI652">
        <f t="shared" si="30"/>
        <v>146.72999999999999</v>
      </c>
      <c r="BJ652">
        <f t="shared" si="31"/>
        <v>2674</v>
      </c>
      <c r="BK652">
        <f>_xlfn.IFNA(VLOOKUP(A:A,'11月奖金'!A:Q,17,0),0)</f>
        <v>2893.69</v>
      </c>
      <c r="BL652">
        <f t="shared" si="32"/>
        <v>5567.6900000000005</v>
      </c>
    </row>
    <row r="653" spans="1:64" x14ac:dyDescent="0.2">
      <c r="A653">
        <v>9000898</v>
      </c>
      <c r="B653" t="s">
        <v>1966</v>
      </c>
      <c r="C653" t="s">
        <v>1967</v>
      </c>
      <c r="D653" t="s">
        <v>1968</v>
      </c>
      <c r="E653" t="s">
        <v>426</v>
      </c>
      <c r="F653" t="s">
        <v>160</v>
      </c>
      <c r="G653">
        <v>10</v>
      </c>
      <c r="H653">
        <v>0</v>
      </c>
      <c r="I653">
        <v>6.1</v>
      </c>
      <c r="J653">
        <v>0</v>
      </c>
      <c r="K653">
        <v>2196</v>
      </c>
      <c r="L653">
        <v>605.79</v>
      </c>
      <c r="M653">
        <v>104</v>
      </c>
      <c r="N653">
        <v>88</v>
      </c>
      <c r="O653">
        <v>0</v>
      </c>
      <c r="P653">
        <v>144</v>
      </c>
      <c r="Q653">
        <v>0</v>
      </c>
      <c r="R653">
        <v>0</v>
      </c>
      <c r="S653">
        <v>4.1399999999999997</v>
      </c>
      <c r="T653">
        <v>800</v>
      </c>
      <c r="U653">
        <v>100</v>
      </c>
      <c r="V653">
        <v>300</v>
      </c>
      <c r="W653">
        <v>33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4374.93</v>
      </c>
      <c r="AG653">
        <v>373.36</v>
      </c>
      <c r="AH653">
        <v>14</v>
      </c>
      <c r="AI653">
        <v>104.32</v>
      </c>
      <c r="AJ653">
        <v>280</v>
      </c>
      <c r="AK653">
        <v>0</v>
      </c>
      <c r="AL653">
        <v>0</v>
      </c>
      <c r="AM653">
        <v>0</v>
      </c>
      <c r="AN653">
        <v>0</v>
      </c>
      <c r="AO653">
        <v>2</v>
      </c>
      <c r="AP653">
        <v>9</v>
      </c>
      <c r="AQ653">
        <v>0</v>
      </c>
      <c r="AR653" s="6">
        <v>3601.25</v>
      </c>
      <c r="AS653">
        <v>4302.93</v>
      </c>
      <c r="AT653">
        <v>0</v>
      </c>
      <c r="AU653">
        <v>57824.55</v>
      </c>
      <c r="AV653">
        <v>55000</v>
      </c>
      <c r="AW653">
        <v>11000</v>
      </c>
      <c r="AX653">
        <v>0</v>
      </c>
      <c r="AY653" s="6">
        <v>0</v>
      </c>
      <c r="AZ653">
        <v>0</v>
      </c>
      <c r="BA653">
        <v>0</v>
      </c>
      <c r="BB653" s="6">
        <v>8413.619999999999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f t="shared" si="30"/>
        <v>0</v>
      </c>
      <c r="BJ653">
        <f t="shared" si="31"/>
        <v>4302.93</v>
      </c>
      <c r="BK653">
        <f>_xlfn.IFNA(VLOOKUP(A:A,'11月奖金'!A:Q,17,0),0)</f>
        <v>2053.8000000000002</v>
      </c>
      <c r="BL653">
        <f t="shared" si="32"/>
        <v>6356.7300000000005</v>
      </c>
    </row>
    <row r="654" spans="1:64" x14ac:dyDescent="0.2">
      <c r="A654">
        <v>9000899</v>
      </c>
      <c r="B654" t="s">
        <v>1969</v>
      </c>
      <c r="C654" t="s">
        <v>1970</v>
      </c>
      <c r="D654" t="s">
        <v>1971</v>
      </c>
      <c r="E654" t="s">
        <v>426</v>
      </c>
      <c r="F654" t="s">
        <v>105</v>
      </c>
      <c r="G654">
        <v>10</v>
      </c>
      <c r="H654">
        <v>2</v>
      </c>
      <c r="I654">
        <v>5.9</v>
      </c>
      <c r="J654">
        <v>0</v>
      </c>
      <c r="K654">
        <v>2124</v>
      </c>
      <c r="L654">
        <v>506.48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800</v>
      </c>
      <c r="U654">
        <v>300</v>
      </c>
      <c r="V654">
        <v>300</v>
      </c>
      <c r="W654">
        <v>33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4063.48</v>
      </c>
      <c r="AG654">
        <v>288.32</v>
      </c>
      <c r="AH654">
        <v>10.81</v>
      </c>
      <c r="AI654">
        <v>111.02</v>
      </c>
      <c r="AJ654">
        <v>216</v>
      </c>
      <c r="AK654">
        <v>0</v>
      </c>
      <c r="AL654">
        <v>0</v>
      </c>
      <c r="AM654">
        <v>0</v>
      </c>
      <c r="AN654">
        <v>0</v>
      </c>
      <c r="AO654">
        <v>2</v>
      </c>
      <c r="AP654">
        <v>9</v>
      </c>
      <c r="AQ654">
        <v>0</v>
      </c>
      <c r="AR654" s="6">
        <v>3435.33</v>
      </c>
      <c r="AS654">
        <v>3851.48</v>
      </c>
      <c r="AT654">
        <v>0</v>
      </c>
      <c r="AU654">
        <v>66905.5</v>
      </c>
      <c r="AV654">
        <v>55000</v>
      </c>
      <c r="AW654">
        <v>0</v>
      </c>
      <c r="AX654">
        <v>11000</v>
      </c>
      <c r="AY654" s="6">
        <v>0</v>
      </c>
      <c r="AZ654">
        <v>11000</v>
      </c>
      <c r="BA654">
        <v>0</v>
      </c>
      <c r="BB654" s="6">
        <v>6889.6500000000005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f t="shared" si="30"/>
        <v>0</v>
      </c>
      <c r="BJ654">
        <f t="shared" si="31"/>
        <v>3851.48</v>
      </c>
      <c r="BK654">
        <f>_xlfn.IFNA(VLOOKUP(A:A,'11月奖金'!A:Q,17,0),0)</f>
        <v>3646</v>
      </c>
      <c r="BL654">
        <f t="shared" si="32"/>
        <v>7497.48</v>
      </c>
    </row>
    <row r="655" spans="1:64" x14ac:dyDescent="0.2">
      <c r="A655">
        <v>9000900</v>
      </c>
      <c r="B655" t="s">
        <v>306</v>
      </c>
      <c r="C655" t="s">
        <v>1972</v>
      </c>
      <c r="D655" t="s">
        <v>1973</v>
      </c>
      <c r="E655" t="s">
        <v>426</v>
      </c>
      <c r="F655" t="s">
        <v>160</v>
      </c>
      <c r="G655">
        <v>10</v>
      </c>
      <c r="H655">
        <v>0</v>
      </c>
      <c r="I655">
        <v>5.9</v>
      </c>
      <c r="J655">
        <v>0</v>
      </c>
      <c r="K655">
        <v>2124</v>
      </c>
      <c r="L655">
        <v>585.92999999999995</v>
      </c>
      <c r="M655">
        <v>0</v>
      </c>
      <c r="N655">
        <v>24</v>
      </c>
      <c r="O655">
        <v>0</v>
      </c>
      <c r="P655">
        <v>72</v>
      </c>
      <c r="Q655">
        <v>0</v>
      </c>
      <c r="R655">
        <v>0</v>
      </c>
      <c r="S655">
        <v>0</v>
      </c>
      <c r="T655">
        <v>800</v>
      </c>
      <c r="U655">
        <v>100</v>
      </c>
      <c r="V655">
        <v>300</v>
      </c>
      <c r="W655">
        <v>33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4038.93</v>
      </c>
      <c r="AG655">
        <v>338.24</v>
      </c>
      <c r="AH655">
        <v>12.68</v>
      </c>
      <c r="AI655">
        <v>104.32</v>
      </c>
      <c r="AJ655">
        <v>254</v>
      </c>
      <c r="AK655">
        <v>0</v>
      </c>
      <c r="AL655">
        <v>0</v>
      </c>
      <c r="AM655">
        <v>0</v>
      </c>
      <c r="AN655">
        <v>0</v>
      </c>
      <c r="AO655">
        <v>2</v>
      </c>
      <c r="AP655">
        <v>9</v>
      </c>
      <c r="AQ655">
        <v>0</v>
      </c>
      <c r="AR655" s="6">
        <v>3327.69</v>
      </c>
      <c r="AS655">
        <v>3966.93</v>
      </c>
      <c r="AT655">
        <v>0</v>
      </c>
      <c r="AU655">
        <v>54586.83</v>
      </c>
      <c r="AV655">
        <v>55000</v>
      </c>
      <c r="AW655">
        <v>11000</v>
      </c>
      <c r="AX655">
        <v>22000</v>
      </c>
      <c r="AY655" s="6">
        <v>0</v>
      </c>
      <c r="AZ655">
        <v>5500</v>
      </c>
      <c r="BA655">
        <v>0</v>
      </c>
      <c r="BB655" s="6">
        <v>7665.3899999999994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f t="shared" si="30"/>
        <v>0</v>
      </c>
      <c r="BJ655">
        <f t="shared" si="31"/>
        <v>3966.93</v>
      </c>
      <c r="BK655">
        <f>_xlfn.IFNA(VLOOKUP(A:A,'11月奖金'!A:Q,17,0),0)</f>
        <v>2053.8000000000002</v>
      </c>
      <c r="BL655">
        <f t="shared" si="32"/>
        <v>6020.73</v>
      </c>
    </row>
    <row r="656" spans="1:64" x14ac:dyDescent="0.2">
      <c r="A656">
        <v>9000901</v>
      </c>
      <c r="B656" t="s">
        <v>1974</v>
      </c>
      <c r="C656" t="s">
        <v>1975</v>
      </c>
      <c r="D656" t="s">
        <v>1976</v>
      </c>
      <c r="E656" t="s">
        <v>426</v>
      </c>
      <c r="F656" t="s">
        <v>160</v>
      </c>
      <c r="G656">
        <v>10</v>
      </c>
      <c r="H656">
        <v>0</v>
      </c>
      <c r="I656">
        <v>6.1</v>
      </c>
      <c r="J656">
        <v>0</v>
      </c>
      <c r="K656">
        <v>2196</v>
      </c>
      <c r="L656">
        <v>605.79</v>
      </c>
      <c r="M656">
        <v>36</v>
      </c>
      <c r="N656">
        <v>72</v>
      </c>
      <c r="O656">
        <v>0</v>
      </c>
      <c r="P656">
        <v>72</v>
      </c>
      <c r="Q656">
        <v>0</v>
      </c>
      <c r="R656">
        <v>0</v>
      </c>
      <c r="S656">
        <v>0</v>
      </c>
      <c r="T656">
        <v>800</v>
      </c>
      <c r="U656">
        <v>100</v>
      </c>
      <c r="V656">
        <v>300</v>
      </c>
      <c r="W656">
        <v>33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4214.79</v>
      </c>
      <c r="AG656">
        <v>474.56</v>
      </c>
      <c r="AH656">
        <v>17.8</v>
      </c>
      <c r="AI656">
        <v>118.63</v>
      </c>
      <c r="AJ656">
        <v>356</v>
      </c>
      <c r="AK656">
        <v>0</v>
      </c>
      <c r="AL656">
        <v>0</v>
      </c>
      <c r="AM656">
        <v>0</v>
      </c>
      <c r="AN656">
        <v>0</v>
      </c>
      <c r="AO656">
        <v>2</v>
      </c>
      <c r="AP656">
        <v>9</v>
      </c>
      <c r="AQ656">
        <v>0</v>
      </c>
      <c r="AR656" s="6">
        <v>3245.8</v>
      </c>
      <c r="AS656">
        <v>4142.79</v>
      </c>
      <c r="AT656">
        <v>0</v>
      </c>
      <c r="AU656">
        <v>56830.87</v>
      </c>
      <c r="AV656">
        <v>55000</v>
      </c>
      <c r="AW656">
        <v>0</v>
      </c>
      <c r="AX656">
        <v>11000</v>
      </c>
      <c r="AY656" s="6">
        <v>0</v>
      </c>
      <c r="AZ656">
        <v>0</v>
      </c>
      <c r="BA656">
        <v>0</v>
      </c>
      <c r="BB656" s="6">
        <v>10638.89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f t="shared" si="30"/>
        <v>0</v>
      </c>
      <c r="BJ656">
        <f t="shared" si="31"/>
        <v>4142.79</v>
      </c>
      <c r="BK656">
        <f>_xlfn.IFNA(VLOOKUP(A:A,'11月奖金'!A:Q,17,0),0)</f>
        <v>2070.38</v>
      </c>
      <c r="BL656">
        <f t="shared" si="32"/>
        <v>6213.17</v>
      </c>
    </row>
    <row r="657" spans="1:64" x14ac:dyDescent="0.2">
      <c r="A657">
        <v>9000902</v>
      </c>
      <c r="B657" t="s">
        <v>1977</v>
      </c>
      <c r="C657" t="s">
        <v>1978</v>
      </c>
      <c r="D657" t="s">
        <v>1979</v>
      </c>
      <c r="E657" t="s">
        <v>426</v>
      </c>
      <c r="F657" t="s">
        <v>160</v>
      </c>
      <c r="G657">
        <v>0</v>
      </c>
      <c r="H657">
        <v>0</v>
      </c>
      <c r="I657">
        <v>6.9</v>
      </c>
      <c r="J657">
        <v>0</v>
      </c>
      <c r="K657">
        <v>2484</v>
      </c>
      <c r="L657">
        <v>685.24</v>
      </c>
      <c r="M657">
        <v>36</v>
      </c>
      <c r="N657">
        <v>72</v>
      </c>
      <c r="O657">
        <v>0</v>
      </c>
      <c r="P657">
        <v>216</v>
      </c>
      <c r="Q657">
        <v>0</v>
      </c>
      <c r="R657">
        <v>0</v>
      </c>
      <c r="S657">
        <v>0</v>
      </c>
      <c r="T657">
        <v>800</v>
      </c>
      <c r="U657">
        <v>100</v>
      </c>
      <c r="V657">
        <v>300</v>
      </c>
      <c r="W657">
        <v>33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4726.24</v>
      </c>
      <c r="AG657">
        <v>665.28</v>
      </c>
      <c r="AH657">
        <v>24.95</v>
      </c>
      <c r="AI657">
        <v>166.32</v>
      </c>
      <c r="AJ657">
        <v>499</v>
      </c>
      <c r="AK657">
        <v>0</v>
      </c>
      <c r="AL657">
        <v>0</v>
      </c>
      <c r="AM657">
        <v>0</v>
      </c>
      <c r="AN657">
        <v>0</v>
      </c>
      <c r="AO657">
        <v>2</v>
      </c>
      <c r="AP657">
        <v>9</v>
      </c>
      <c r="AQ657">
        <v>0</v>
      </c>
      <c r="AR657" s="6">
        <v>3368.69</v>
      </c>
      <c r="AS657">
        <v>4654.24</v>
      </c>
      <c r="AT657">
        <v>0</v>
      </c>
      <c r="AU657">
        <v>63063.44</v>
      </c>
      <c r="AV657">
        <v>55000</v>
      </c>
      <c r="AW657">
        <v>11000</v>
      </c>
      <c r="AX657">
        <v>11000</v>
      </c>
      <c r="AY657" s="6">
        <v>0</v>
      </c>
      <c r="AZ657">
        <v>0</v>
      </c>
      <c r="BA657">
        <v>0</v>
      </c>
      <c r="BB657" s="6">
        <v>14913.05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f t="shared" si="30"/>
        <v>0</v>
      </c>
      <c r="BJ657">
        <f t="shared" si="31"/>
        <v>4654.24</v>
      </c>
      <c r="BK657">
        <f>_xlfn.IFNA(VLOOKUP(A:A,'11月奖金'!A:Q,17,0),0)</f>
        <v>2053.8000000000002</v>
      </c>
      <c r="BL657">
        <f t="shared" si="32"/>
        <v>6708.04</v>
      </c>
    </row>
    <row r="658" spans="1:64" x14ac:dyDescent="0.2">
      <c r="A658">
        <v>9000903</v>
      </c>
      <c r="B658" t="s">
        <v>1980</v>
      </c>
      <c r="C658" t="s">
        <v>1981</v>
      </c>
      <c r="D658" t="s">
        <v>1982</v>
      </c>
      <c r="E658" t="s">
        <v>426</v>
      </c>
      <c r="F658" t="s">
        <v>160</v>
      </c>
      <c r="G658">
        <v>0</v>
      </c>
      <c r="H658">
        <v>0</v>
      </c>
      <c r="I658">
        <v>6.3</v>
      </c>
      <c r="J658">
        <v>0</v>
      </c>
      <c r="K658">
        <v>2268</v>
      </c>
      <c r="L658">
        <v>625.66</v>
      </c>
      <c r="M658">
        <v>24</v>
      </c>
      <c r="N658">
        <v>32</v>
      </c>
      <c r="O658">
        <v>0</v>
      </c>
      <c r="P658">
        <v>216</v>
      </c>
      <c r="Q658">
        <v>0</v>
      </c>
      <c r="R658">
        <v>0</v>
      </c>
      <c r="S658">
        <v>4.3600000000000003</v>
      </c>
      <c r="T658">
        <v>800</v>
      </c>
      <c r="U658">
        <v>100</v>
      </c>
      <c r="V658">
        <v>300</v>
      </c>
      <c r="W658">
        <v>33</v>
      </c>
      <c r="X658">
        <v>0</v>
      </c>
      <c r="Y658">
        <v>0</v>
      </c>
      <c r="Z658">
        <v>0</v>
      </c>
      <c r="AA658">
        <v>0</v>
      </c>
      <c r="AB658">
        <v>20</v>
      </c>
      <c r="AC658">
        <v>24</v>
      </c>
      <c r="AD658">
        <v>0</v>
      </c>
      <c r="AE658">
        <v>0</v>
      </c>
      <c r="AF658">
        <v>4447.0200000000004</v>
      </c>
      <c r="AG658">
        <v>432.88</v>
      </c>
      <c r="AH658">
        <v>16.23</v>
      </c>
      <c r="AI658">
        <v>108.22</v>
      </c>
      <c r="AJ658">
        <v>325</v>
      </c>
      <c r="AK658">
        <v>0</v>
      </c>
      <c r="AL658">
        <v>0</v>
      </c>
      <c r="AM658">
        <v>0</v>
      </c>
      <c r="AN658">
        <v>0</v>
      </c>
      <c r="AO658">
        <v>2</v>
      </c>
      <c r="AP658">
        <v>9</v>
      </c>
      <c r="AQ658">
        <v>0</v>
      </c>
      <c r="AR658" s="6">
        <v>3562.69</v>
      </c>
      <c r="AS658">
        <v>4375.0200000000004</v>
      </c>
      <c r="AT658">
        <v>0</v>
      </c>
      <c r="AU658">
        <v>56436.28</v>
      </c>
      <c r="AV658">
        <v>55000</v>
      </c>
      <c r="AW658">
        <v>0</v>
      </c>
      <c r="AX658">
        <v>11000</v>
      </c>
      <c r="AY658" s="6">
        <v>0</v>
      </c>
      <c r="AZ658">
        <v>0</v>
      </c>
      <c r="BA658">
        <v>0</v>
      </c>
      <c r="BB658" s="6">
        <v>9707.6299999999974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f t="shared" si="30"/>
        <v>0</v>
      </c>
      <c r="BJ658">
        <f t="shared" si="31"/>
        <v>4375.0200000000004</v>
      </c>
      <c r="BK658">
        <f>_xlfn.IFNA(VLOOKUP(A:A,'11月奖金'!A:Q,17,0),0)</f>
        <v>1725.32</v>
      </c>
      <c r="BL658">
        <f t="shared" si="32"/>
        <v>6100.34</v>
      </c>
    </row>
    <row r="659" spans="1:64" x14ac:dyDescent="0.2">
      <c r="A659">
        <v>9000904</v>
      </c>
      <c r="B659" t="s">
        <v>1983</v>
      </c>
      <c r="C659" t="s">
        <v>1984</v>
      </c>
      <c r="D659" t="s">
        <v>1985</v>
      </c>
      <c r="E659" t="s">
        <v>426</v>
      </c>
      <c r="F659" t="s">
        <v>160</v>
      </c>
      <c r="G659">
        <v>0</v>
      </c>
      <c r="H659">
        <v>0</v>
      </c>
      <c r="I659">
        <v>6.9</v>
      </c>
      <c r="J659">
        <v>0</v>
      </c>
      <c r="K659">
        <v>2484</v>
      </c>
      <c r="L659">
        <v>685.24</v>
      </c>
      <c r="M659">
        <v>24</v>
      </c>
      <c r="N659">
        <v>32</v>
      </c>
      <c r="O659">
        <v>0</v>
      </c>
      <c r="P659">
        <v>216</v>
      </c>
      <c r="Q659">
        <v>0</v>
      </c>
      <c r="R659">
        <v>0</v>
      </c>
      <c r="S659">
        <v>0</v>
      </c>
      <c r="T659">
        <v>556.52</v>
      </c>
      <c r="U659">
        <v>69.569999999999993</v>
      </c>
      <c r="V659">
        <v>208.7</v>
      </c>
      <c r="W659">
        <v>22.96</v>
      </c>
      <c r="X659">
        <v>0</v>
      </c>
      <c r="Y659">
        <v>0</v>
      </c>
      <c r="Z659">
        <v>0</v>
      </c>
      <c r="AA659">
        <v>0</v>
      </c>
      <c r="AB659">
        <v>10</v>
      </c>
      <c r="AC659">
        <v>0</v>
      </c>
      <c r="AD659">
        <v>0</v>
      </c>
      <c r="AE659">
        <v>0</v>
      </c>
      <c r="AF659">
        <v>4308.99</v>
      </c>
      <c r="AG659">
        <v>498.48</v>
      </c>
      <c r="AH659">
        <v>18.690000000000001</v>
      </c>
      <c r="AI659">
        <v>124.62</v>
      </c>
      <c r="AJ659">
        <v>374</v>
      </c>
      <c r="AK659">
        <v>0</v>
      </c>
      <c r="AL659">
        <v>0</v>
      </c>
      <c r="AM659">
        <v>0</v>
      </c>
      <c r="AN659">
        <v>0</v>
      </c>
      <c r="AO659">
        <v>2</v>
      </c>
      <c r="AP659">
        <v>9</v>
      </c>
      <c r="AQ659">
        <v>0</v>
      </c>
      <c r="AR659" s="6">
        <v>3291.2</v>
      </c>
      <c r="AS659">
        <v>4258.2910000000002</v>
      </c>
      <c r="AT659">
        <v>0</v>
      </c>
      <c r="AU659">
        <v>62390.531000000003</v>
      </c>
      <c r="AV659">
        <v>55000</v>
      </c>
      <c r="AW659">
        <v>5500</v>
      </c>
      <c r="AX659">
        <v>22000</v>
      </c>
      <c r="AY659" s="6">
        <v>0</v>
      </c>
      <c r="AZ659">
        <v>11000</v>
      </c>
      <c r="BA659">
        <v>0</v>
      </c>
      <c r="BB659" s="6">
        <v>11175.69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f t="shared" si="30"/>
        <v>0</v>
      </c>
      <c r="BJ659">
        <f t="shared" si="31"/>
        <v>4258.2910000000002</v>
      </c>
      <c r="BK659">
        <f>_xlfn.IFNA(VLOOKUP(A:A,'11月奖金'!A:Q,17,0),0)</f>
        <v>2070.35</v>
      </c>
      <c r="BL659">
        <f t="shared" si="32"/>
        <v>6328.6409999999996</v>
      </c>
    </row>
    <row r="660" spans="1:64" x14ac:dyDescent="0.2">
      <c r="A660">
        <v>9000905</v>
      </c>
      <c r="B660" t="s">
        <v>1986</v>
      </c>
      <c r="C660" t="s">
        <v>1987</v>
      </c>
      <c r="D660" t="s">
        <v>1988</v>
      </c>
      <c r="E660" t="s">
        <v>426</v>
      </c>
      <c r="F660" t="s">
        <v>160</v>
      </c>
      <c r="G660">
        <v>0</v>
      </c>
      <c r="H660">
        <v>0</v>
      </c>
      <c r="I660">
        <v>6.5</v>
      </c>
      <c r="J660">
        <v>0</v>
      </c>
      <c r="K660">
        <v>2340</v>
      </c>
      <c r="L660">
        <v>645.52</v>
      </c>
      <c r="M660">
        <v>24</v>
      </c>
      <c r="N660">
        <v>40</v>
      </c>
      <c r="O660">
        <v>0</v>
      </c>
      <c r="P660">
        <v>216</v>
      </c>
      <c r="Q660">
        <v>0</v>
      </c>
      <c r="R660">
        <v>0</v>
      </c>
      <c r="S660">
        <v>4.3600000000000003</v>
      </c>
      <c r="T660">
        <v>800</v>
      </c>
      <c r="U660">
        <v>100</v>
      </c>
      <c r="V660">
        <v>300</v>
      </c>
      <c r="W660">
        <v>33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4502.88</v>
      </c>
      <c r="AG660">
        <v>451.84</v>
      </c>
      <c r="AH660">
        <v>16.940000000000001</v>
      </c>
      <c r="AI660">
        <v>112.96</v>
      </c>
      <c r="AJ660">
        <v>339</v>
      </c>
      <c r="AK660">
        <v>0</v>
      </c>
      <c r="AL660">
        <v>0</v>
      </c>
      <c r="AM660">
        <v>0</v>
      </c>
      <c r="AN660">
        <v>0</v>
      </c>
      <c r="AO660">
        <v>2</v>
      </c>
      <c r="AP660">
        <v>9</v>
      </c>
      <c r="AQ660">
        <v>0</v>
      </c>
      <c r="AR660" s="6">
        <v>3580.14</v>
      </c>
      <c r="AS660">
        <v>4430.88</v>
      </c>
      <c r="AT660">
        <v>0</v>
      </c>
      <c r="AU660">
        <v>57240.54</v>
      </c>
      <c r="AV660">
        <v>55000</v>
      </c>
      <c r="AW660">
        <v>11000</v>
      </c>
      <c r="AX660">
        <v>22000</v>
      </c>
      <c r="AY660" s="6">
        <v>0</v>
      </c>
      <c r="AZ660">
        <v>0</v>
      </c>
      <c r="BA660">
        <v>0</v>
      </c>
      <c r="BB660" s="6">
        <v>10130.14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f t="shared" si="30"/>
        <v>0</v>
      </c>
      <c r="BJ660">
        <f t="shared" si="31"/>
        <v>4430.88</v>
      </c>
      <c r="BK660">
        <f>_xlfn.IFNA(VLOOKUP(A:A,'11月奖金'!A:Q,17,0),0)</f>
        <v>1711.5</v>
      </c>
      <c r="BL660">
        <f t="shared" si="32"/>
        <v>6142.38</v>
      </c>
    </row>
    <row r="661" spans="1:64" x14ac:dyDescent="0.2">
      <c r="A661">
        <v>9000906</v>
      </c>
      <c r="B661" t="s">
        <v>1989</v>
      </c>
      <c r="C661" t="s">
        <v>1990</v>
      </c>
      <c r="D661" t="s">
        <v>1991</v>
      </c>
      <c r="E661" t="s">
        <v>426</v>
      </c>
      <c r="F661" t="s">
        <v>160</v>
      </c>
      <c r="G661">
        <v>0</v>
      </c>
      <c r="H661">
        <v>0</v>
      </c>
      <c r="I661">
        <v>6.7</v>
      </c>
      <c r="J661">
        <v>0</v>
      </c>
      <c r="K661">
        <v>2412</v>
      </c>
      <c r="L661">
        <v>665.38</v>
      </c>
      <c r="M661">
        <v>24</v>
      </c>
      <c r="N661">
        <v>32</v>
      </c>
      <c r="O661">
        <v>0</v>
      </c>
      <c r="P661">
        <v>216</v>
      </c>
      <c r="Q661">
        <v>0</v>
      </c>
      <c r="R661">
        <v>0</v>
      </c>
      <c r="S661">
        <v>0</v>
      </c>
      <c r="T661">
        <v>800</v>
      </c>
      <c r="U661">
        <v>100</v>
      </c>
      <c r="V661">
        <v>300</v>
      </c>
      <c r="W661">
        <v>33</v>
      </c>
      <c r="X661">
        <v>0</v>
      </c>
      <c r="Y661">
        <v>0</v>
      </c>
      <c r="Z661">
        <v>0</v>
      </c>
      <c r="AA661">
        <v>0</v>
      </c>
      <c r="AB661">
        <v>10</v>
      </c>
      <c r="AC661">
        <v>12</v>
      </c>
      <c r="AD661">
        <v>0</v>
      </c>
      <c r="AE661">
        <v>0</v>
      </c>
      <c r="AF661">
        <v>4604.38</v>
      </c>
      <c r="AG661">
        <v>431.6</v>
      </c>
      <c r="AH661">
        <v>16.190000000000001</v>
      </c>
      <c r="AI661">
        <v>107.91</v>
      </c>
      <c r="AJ661">
        <v>324</v>
      </c>
      <c r="AK661">
        <v>0</v>
      </c>
      <c r="AL661">
        <v>0</v>
      </c>
      <c r="AM661">
        <v>0</v>
      </c>
      <c r="AN661">
        <v>0</v>
      </c>
      <c r="AO661">
        <v>2</v>
      </c>
      <c r="AP661">
        <v>9</v>
      </c>
      <c r="AQ661">
        <v>0</v>
      </c>
      <c r="AR661" s="6">
        <v>3722.68</v>
      </c>
      <c r="AS661">
        <v>4532.38</v>
      </c>
      <c r="AT661">
        <v>0</v>
      </c>
      <c r="AU661">
        <v>60570.32</v>
      </c>
      <c r="AV661">
        <v>55000</v>
      </c>
      <c r="AW661">
        <v>11000</v>
      </c>
      <c r="AX661">
        <v>11000</v>
      </c>
      <c r="AY661" s="6">
        <v>0</v>
      </c>
      <c r="AZ661">
        <v>0</v>
      </c>
      <c r="BA661">
        <v>0</v>
      </c>
      <c r="BB661" s="6">
        <v>9678.7000000000007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f t="shared" si="30"/>
        <v>0</v>
      </c>
      <c r="BJ661">
        <f t="shared" si="31"/>
        <v>4532.38</v>
      </c>
      <c r="BK661">
        <f>_xlfn.IFNA(VLOOKUP(A:A,'11月奖金'!A:Q,17,0),0)</f>
        <v>2053.8000000000002</v>
      </c>
      <c r="BL661">
        <f t="shared" si="32"/>
        <v>6586.18</v>
      </c>
    </row>
    <row r="662" spans="1:64" x14ac:dyDescent="0.2">
      <c r="A662">
        <v>9000907</v>
      </c>
      <c r="B662" t="s">
        <v>1992</v>
      </c>
      <c r="C662" t="s">
        <v>1993</v>
      </c>
      <c r="D662" t="s">
        <v>1994</v>
      </c>
      <c r="E662" t="s">
        <v>426</v>
      </c>
      <c r="F662" t="s">
        <v>160</v>
      </c>
      <c r="G662">
        <v>0</v>
      </c>
      <c r="H662">
        <v>0</v>
      </c>
      <c r="I662">
        <v>6.9</v>
      </c>
      <c r="J662">
        <v>0</v>
      </c>
      <c r="K662">
        <v>2484</v>
      </c>
      <c r="L662">
        <v>685.24</v>
      </c>
      <c r="M662">
        <v>24</v>
      </c>
      <c r="N662">
        <v>40</v>
      </c>
      <c r="O662">
        <v>0</v>
      </c>
      <c r="P662">
        <v>216</v>
      </c>
      <c r="Q662">
        <v>0</v>
      </c>
      <c r="R662">
        <v>0</v>
      </c>
      <c r="S662">
        <v>4.3600000000000003</v>
      </c>
      <c r="T662">
        <v>800</v>
      </c>
      <c r="U662">
        <v>100</v>
      </c>
      <c r="V662">
        <v>300</v>
      </c>
      <c r="W662">
        <v>33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12</v>
      </c>
      <c r="AD662">
        <v>0</v>
      </c>
      <c r="AE662">
        <v>0</v>
      </c>
      <c r="AF662">
        <v>4698.6000000000004</v>
      </c>
      <c r="AG662">
        <v>553.67999999999995</v>
      </c>
      <c r="AH662">
        <v>20.76</v>
      </c>
      <c r="AI662">
        <v>138.43</v>
      </c>
      <c r="AJ662">
        <v>415</v>
      </c>
      <c r="AK662">
        <v>0</v>
      </c>
      <c r="AL662">
        <v>0</v>
      </c>
      <c r="AM662">
        <v>0</v>
      </c>
      <c r="AN662">
        <v>0</v>
      </c>
      <c r="AO662">
        <v>2</v>
      </c>
      <c r="AP662">
        <v>9</v>
      </c>
      <c r="AQ662">
        <v>0</v>
      </c>
      <c r="AR662" s="6">
        <v>3568.73</v>
      </c>
      <c r="AS662">
        <v>4626.6000000000004</v>
      </c>
      <c r="AT662">
        <v>0</v>
      </c>
      <c r="AU662">
        <v>62455.91</v>
      </c>
      <c r="AV662">
        <v>55000</v>
      </c>
      <c r="AW662">
        <v>5500</v>
      </c>
      <c r="AX662">
        <v>11000</v>
      </c>
      <c r="AY662" s="6">
        <v>0</v>
      </c>
      <c r="AZ662">
        <v>0</v>
      </c>
      <c r="BA662">
        <v>0</v>
      </c>
      <c r="BB662" s="6">
        <v>12408.57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f t="shared" si="30"/>
        <v>0</v>
      </c>
      <c r="BJ662">
        <f t="shared" si="31"/>
        <v>4626.6000000000004</v>
      </c>
      <c r="BK662">
        <f>_xlfn.IFNA(VLOOKUP(A:A,'11月奖金'!A:Q,17,0),0)</f>
        <v>2020.38</v>
      </c>
      <c r="BL662">
        <f t="shared" si="32"/>
        <v>6646.9800000000005</v>
      </c>
    </row>
    <row r="663" spans="1:64" x14ac:dyDescent="0.2">
      <c r="A663">
        <v>9000908</v>
      </c>
      <c r="B663" t="s">
        <v>1995</v>
      </c>
      <c r="C663" t="s">
        <v>1996</v>
      </c>
      <c r="D663" t="s">
        <v>1997</v>
      </c>
      <c r="E663" t="s">
        <v>426</v>
      </c>
      <c r="F663" t="s">
        <v>160</v>
      </c>
      <c r="G663">
        <v>0</v>
      </c>
      <c r="H663">
        <v>0</v>
      </c>
      <c r="I663">
        <v>6.3</v>
      </c>
      <c r="J663">
        <v>0</v>
      </c>
      <c r="K663">
        <v>2268</v>
      </c>
      <c r="L663">
        <v>625.66</v>
      </c>
      <c r="M663">
        <v>104</v>
      </c>
      <c r="N663">
        <v>104</v>
      </c>
      <c r="O663">
        <v>0</v>
      </c>
      <c r="P663">
        <v>216</v>
      </c>
      <c r="Q663">
        <v>0</v>
      </c>
      <c r="R663">
        <v>0</v>
      </c>
      <c r="S663">
        <v>0</v>
      </c>
      <c r="T663">
        <v>800</v>
      </c>
      <c r="U663">
        <v>100</v>
      </c>
      <c r="V663">
        <v>300</v>
      </c>
      <c r="W663">
        <v>33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4550.66</v>
      </c>
      <c r="AG663">
        <v>454.88</v>
      </c>
      <c r="AH663">
        <v>17.059999999999999</v>
      </c>
      <c r="AI663">
        <v>113.72</v>
      </c>
      <c r="AJ663">
        <v>341</v>
      </c>
      <c r="AK663">
        <v>0</v>
      </c>
      <c r="AL663">
        <v>0</v>
      </c>
      <c r="AM663">
        <v>0</v>
      </c>
      <c r="AN663">
        <v>0</v>
      </c>
      <c r="AO663">
        <v>2</v>
      </c>
      <c r="AP663">
        <v>9</v>
      </c>
      <c r="AQ663">
        <v>0</v>
      </c>
      <c r="AR663" s="6">
        <v>3622</v>
      </c>
      <c r="AS663">
        <v>4478.66</v>
      </c>
      <c r="AT663">
        <v>0</v>
      </c>
      <c r="AU663">
        <v>58055.86</v>
      </c>
      <c r="AV663">
        <v>55000</v>
      </c>
      <c r="AW663">
        <v>0</v>
      </c>
      <c r="AX663">
        <v>0</v>
      </c>
      <c r="AY663" s="6">
        <v>0</v>
      </c>
      <c r="AZ663">
        <v>0</v>
      </c>
      <c r="BA663">
        <v>0</v>
      </c>
      <c r="BB663" s="6">
        <v>10195.26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f t="shared" si="30"/>
        <v>0</v>
      </c>
      <c r="BJ663">
        <f t="shared" si="31"/>
        <v>4478.66</v>
      </c>
      <c r="BK663">
        <f>_xlfn.IFNA(VLOOKUP(A:A,'11月奖金'!A:Q,17,0),0)</f>
        <v>1725.32</v>
      </c>
      <c r="BL663">
        <f t="shared" si="32"/>
        <v>6203.98</v>
      </c>
    </row>
    <row r="664" spans="1:64" x14ac:dyDescent="0.2">
      <c r="A664">
        <v>9000909</v>
      </c>
      <c r="B664" t="s">
        <v>1998</v>
      </c>
      <c r="C664" t="s">
        <v>1999</v>
      </c>
      <c r="D664" t="s">
        <v>2000</v>
      </c>
      <c r="E664" t="s">
        <v>426</v>
      </c>
      <c r="F664" t="s">
        <v>160</v>
      </c>
      <c r="G664">
        <v>10</v>
      </c>
      <c r="H664">
        <v>0</v>
      </c>
      <c r="I664">
        <v>5.9</v>
      </c>
      <c r="J664">
        <v>0</v>
      </c>
      <c r="K664">
        <v>2124</v>
      </c>
      <c r="L664">
        <v>585.92999999999995</v>
      </c>
      <c r="M664">
        <v>0</v>
      </c>
      <c r="N664">
        <v>0</v>
      </c>
      <c r="O664">
        <v>0</v>
      </c>
      <c r="P664">
        <v>72</v>
      </c>
      <c r="Q664">
        <v>0</v>
      </c>
      <c r="R664">
        <v>0</v>
      </c>
      <c r="S664">
        <v>0</v>
      </c>
      <c r="T664">
        <v>800</v>
      </c>
      <c r="U664">
        <v>100</v>
      </c>
      <c r="V664">
        <v>300</v>
      </c>
      <c r="W664">
        <v>33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4014.93</v>
      </c>
      <c r="AG664">
        <v>326</v>
      </c>
      <c r="AH664">
        <v>12.23</v>
      </c>
      <c r="AI664">
        <v>104.32</v>
      </c>
      <c r="AJ664">
        <v>245</v>
      </c>
      <c r="AK664">
        <v>0</v>
      </c>
      <c r="AL664">
        <v>0</v>
      </c>
      <c r="AM664">
        <v>0</v>
      </c>
      <c r="AN664">
        <v>0</v>
      </c>
      <c r="AO664">
        <v>2</v>
      </c>
      <c r="AP664">
        <v>9</v>
      </c>
      <c r="AQ664">
        <v>0</v>
      </c>
      <c r="AR664" s="6">
        <v>3325.38</v>
      </c>
      <c r="AS664">
        <v>3942.93</v>
      </c>
      <c r="AT664">
        <v>0</v>
      </c>
      <c r="AU664">
        <v>51096.23</v>
      </c>
      <c r="AV664">
        <v>55000</v>
      </c>
      <c r="AW664">
        <v>11000</v>
      </c>
      <c r="AX664">
        <v>22000</v>
      </c>
      <c r="AY664" s="6">
        <v>0</v>
      </c>
      <c r="AZ664">
        <v>5500</v>
      </c>
      <c r="BA664">
        <v>0</v>
      </c>
      <c r="BB664" s="6">
        <v>7405.3099999999986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f t="shared" si="30"/>
        <v>0</v>
      </c>
      <c r="BJ664">
        <f t="shared" si="31"/>
        <v>3942.93</v>
      </c>
      <c r="BK664">
        <f>_xlfn.IFNA(VLOOKUP(A:A,'11月奖金'!A:Q,17,0),0)</f>
        <v>855.75</v>
      </c>
      <c r="BL664">
        <f t="shared" si="32"/>
        <v>4798.68</v>
      </c>
    </row>
    <row r="665" spans="1:64" x14ac:dyDescent="0.2">
      <c r="A665">
        <v>9000910</v>
      </c>
      <c r="B665" t="s">
        <v>2001</v>
      </c>
      <c r="C665" t="s">
        <v>2002</v>
      </c>
      <c r="D665" t="s">
        <v>2003</v>
      </c>
      <c r="E665" t="s">
        <v>426</v>
      </c>
      <c r="F665" t="s">
        <v>160</v>
      </c>
      <c r="G665">
        <v>0</v>
      </c>
      <c r="H665">
        <v>0</v>
      </c>
      <c r="I665">
        <v>6.3</v>
      </c>
      <c r="J665">
        <v>0</v>
      </c>
      <c r="K665">
        <v>2268</v>
      </c>
      <c r="L665">
        <v>0</v>
      </c>
      <c r="M665">
        <v>0</v>
      </c>
      <c r="N665">
        <v>0</v>
      </c>
      <c r="O665">
        <v>0</v>
      </c>
      <c r="P665">
        <v>144</v>
      </c>
      <c r="Q665">
        <v>0</v>
      </c>
      <c r="R665">
        <v>0</v>
      </c>
      <c r="S665">
        <v>0</v>
      </c>
      <c r="T665">
        <v>800</v>
      </c>
      <c r="U665">
        <v>100</v>
      </c>
      <c r="V665">
        <v>300</v>
      </c>
      <c r="W665">
        <v>33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3645</v>
      </c>
      <c r="AG665">
        <v>373.44</v>
      </c>
      <c r="AH665">
        <v>14</v>
      </c>
      <c r="AI665">
        <v>104.32</v>
      </c>
      <c r="AJ665">
        <v>280</v>
      </c>
      <c r="AK665">
        <v>0</v>
      </c>
      <c r="AL665">
        <v>0</v>
      </c>
      <c r="AM665">
        <v>0</v>
      </c>
      <c r="AN665">
        <v>0</v>
      </c>
      <c r="AO665">
        <v>2</v>
      </c>
      <c r="AP665">
        <v>9</v>
      </c>
      <c r="AQ665">
        <v>0</v>
      </c>
      <c r="AR665" s="6">
        <v>2871.24</v>
      </c>
      <c r="AS665">
        <v>3573</v>
      </c>
      <c r="AT665">
        <v>0</v>
      </c>
      <c r="AU665">
        <v>54137.8</v>
      </c>
      <c r="AV665">
        <v>55000</v>
      </c>
      <c r="AW665">
        <v>0</v>
      </c>
      <c r="AX665">
        <v>0</v>
      </c>
      <c r="AY665" s="6">
        <v>0</v>
      </c>
      <c r="AZ665">
        <v>0</v>
      </c>
      <c r="BA665">
        <v>0</v>
      </c>
      <c r="BB665" s="6">
        <v>8414.64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f t="shared" si="30"/>
        <v>0</v>
      </c>
      <c r="BJ665">
        <f t="shared" si="31"/>
        <v>3573</v>
      </c>
      <c r="BK665">
        <f>_xlfn.IFNA(VLOOKUP(A:A,'11月奖金'!A:Q,17,0),0)</f>
        <v>1725.32</v>
      </c>
      <c r="BL665">
        <f t="shared" si="32"/>
        <v>5298.32</v>
      </c>
    </row>
    <row r="666" spans="1:64" x14ac:dyDescent="0.2">
      <c r="A666">
        <v>9000911</v>
      </c>
      <c r="B666" t="s">
        <v>2004</v>
      </c>
      <c r="C666" t="s">
        <v>2005</v>
      </c>
      <c r="D666" t="s">
        <v>2006</v>
      </c>
      <c r="E666" t="s">
        <v>426</v>
      </c>
      <c r="F666" t="s">
        <v>160</v>
      </c>
      <c r="G666">
        <v>0</v>
      </c>
      <c r="H666">
        <v>0</v>
      </c>
      <c r="I666">
        <v>6.5</v>
      </c>
      <c r="J666">
        <v>0</v>
      </c>
      <c r="K666">
        <v>2340</v>
      </c>
      <c r="L666">
        <v>645.52</v>
      </c>
      <c r="M666">
        <v>0</v>
      </c>
      <c r="N666">
        <v>0</v>
      </c>
      <c r="O666">
        <v>0</v>
      </c>
      <c r="P666">
        <v>216</v>
      </c>
      <c r="Q666">
        <v>0</v>
      </c>
      <c r="R666">
        <v>0</v>
      </c>
      <c r="S666">
        <v>0</v>
      </c>
      <c r="T666">
        <v>800</v>
      </c>
      <c r="U666">
        <v>100</v>
      </c>
      <c r="V666">
        <v>300</v>
      </c>
      <c r="W666">
        <v>33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4434.5200000000004</v>
      </c>
      <c r="AG666">
        <v>424.56</v>
      </c>
      <c r="AH666">
        <v>15.92</v>
      </c>
      <c r="AI666">
        <v>106.14</v>
      </c>
      <c r="AJ666">
        <v>318</v>
      </c>
      <c r="AK666">
        <v>0</v>
      </c>
      <c r="AL666">
        <v>0</v>
      </c>
      <c r="AM666">
        <v>0</v>
      </c>
      <c r="AN666">
        <v>0</v>
      </c>
      <c r="AO666">
        <v>2</v>
      </c>
      <c r="AP666">
        <v>9</v>
      </c>
      <c r="AQ666">
        <v>0</v>
      </c>
      <c r="AR666" s="6">
        <v>3567.9</v>
      </c>
      <c r="AS666">
        <v>4362.5200000000004</v>
      </c>
      <c r="AT666">
        <v>0</v>
      </c>
      <c r="AU666">
        <v>56367.519999999997</v>
      </c>
      <c r="AV666">
        <v>55000</v>
      </c>
      <c r="AW666">
        <v>0</v>
      </c>
      <c r="AX666">
        <v>22000</v>
      </c>
      <c r="AY666" s="6">
        <v>0</v>
      </c>
      <c r="AZ666">
        <v>0</v>
      </c>
      <c r="BA666">
        <v>0</v>
      </c>
      <c r="BB666" s="6">
        <v>9512.82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f t="shared" si="30"/>
        <v>0</v>
      </c>
      <c r="BJ666">
        <f t="shared" si="31"/>
        <v>4362.5200000000004</v>
      </c>
      <c r="BK666">
        <f>_xlfn.IFNA(VLOOKUP(A:A,'11月奖金'!A:Q,17,0),0)</f>
        <v>1711.5</v>
      </c>
      <c r="BL666">
        <f t="shared" si="32"/>
        <v>6074.02</v>
      </c>
    </row>
    <row r="667" spans="1:64" x14ac:dyDescent="0.2">
      <c r="A667">
        <v>9000912</v>
      </c>
      <c r="B667" t="s">
        <v>2007</v>
      </c>
      <c r="C667" t="s">
        <v>2008</v>
      </c>
      <c r="D667" t="s">
        <v>2009</v>
      </c>
      <c r="E667" t="s">
        <v>426</v>
      </c>
      <c r="F667" t="s">
        <v>160</v>
      </c>
      <c r="G667">
        <v>0</v>
      </c>
      <c r="H667">
        <v>0</v>
      </c>
      <c r="I667">
        <v>6.5</v>
      </c>
      <c r="J667">
        <v>0</v>
      </c>
      <c r="K667">
        <v>2340</v>
      </c>
      <c r="L667">
        <v>645.52</v>
      </c>
      <c r="M667">
        <v>0</v>
      </c>
      <c r="N667">
        <v>0</v>
      </c>
      <c r="O667">
        <v>0</v>
      </c>
      <c r="P667">
        <v>216</v>
      </c>
      <c r="Q667">
        <v>0</v>
      </c>
      <c r="R667">
        <v>0</v>
      </c>
      <c r="S667">
        <v>0</v>
      </c>
      <c r="T667">
        <v>800</v>
      </c>
      <c r="U667">
        <v>100</v>
      </c>
      <c r="V667">
        <v>300</v>
      </c>
      <c r="W667">
        <v>33</v>
      </c>
      <c r="X667">
        <v>0</v>
      </c>
      <c r="Y667">
        <v>0</v>
      </c>
      <c r="Z667">
        <v>0</v>
      </c>
      <c r="AA667">
        <v>0</v>
      </c>
      <c r="AB667">
        <v>20</v>
      </c>
      <c r="AC667">
        <v>24</v>
      </c>
      <c r="AD667">
        <v>0</v>
      </c>
      <c r="AE667">
        <v>0</v>
      </c>
      <c r="AF667">
        <v>4478.5200000000004</v>
      </c>
      <c r="AG667">
        <v>412.88</v>
      </c>
      <c r="AH667">
        <v>15.48</v>
      </c>
      <c r="AI667">
        <v>104.32</v>
      </c>
      <c r="AJ667">
        <v>310</v>
      </c>
      <c r="AK667">
        <v>0</v>
      </c>
      <c r="AL667">
        <v>0</v>
      </c>
      <c r="AM667">
        <v>0</v>
      </c>
      <c r="AN667">
        <v>0</v>
      </c>
      <c r="AO667">
        <v>2</v>
      </c>
      <c r="AP667">
        <v>9</v>
      </c>
      <c r="AQ667">
        <v>0</v>
      </c>
      <c r="AR667" s="6">
        <v>3633.84</v>
      </c>
      <c r="AS667">
        <v>4406.5200000000004</v>
      </c>
      <c r="AT667">
        <v>0</v>
      </c>
      <c r="AU667">
        <v>56112.23</v>
      </c>
      <c r="AV667">
        <v>55000</v>
      </c>
      <c r="AW667">
        <v>5500</v>
      </c>
      <c r="AX667">
        <v>22000</v>
      </c>
      <c r="AY667" s="6">
        <v>0</v>
      </c>
      <c r="AZ667">
        <v>0</v>
      </c>
      <c r="BA667">
        <v>0</v>
      </c>
      <c r="BB667" s="6">
        <v>9263.7799999999988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f t="shared" si="30"/>
        <v>0</v>
      </c>
      <c r="BJ667">
        <f t="shared" si="31"/>
        <v>4406.5200000000004</v>
      </c>
      <c r="BK667">
        <f>_xlfn.IFNA(VLOOKUP(A:A,'11月奖金'!A:Q,17,0),0)</f>
        <v>1725.32</v>
      </c>
      <c r="BL667">
        <f t="shared" si="32"/>
        <v>6131.84</v>
      </c>
    </row>
    <row r="668" spans="1:64" x14ac:dyDescent="0.2">
      <c r="A668">
        <v>9000913</v>
      </c>
      <c r="B668" t="s">
        <v>2010</v>
      </c>
      <c r="C668" t="s">
        <v>2011</v>
      </c>
      <c r="D668" t="s">
        <v>2012</v>
      </c>
      <c r="E668" t="s">
        <v>426</v>
      </c>
      <c r="F668" t="s">
        <v>160</v>
      </c>
      <c r="G668">
        <v>10</v>
      </c>
      <c r="H668">
        <v>0</v>
      </c>
      <c r="I668">
        <v>5.9</v>
      </c>
      <c r="J668">
        <v>0</v>
      </c>
      <c r="K668">
        <v>2124</v>
      </c>
      <c r="L668">
        <v>585.92999999999995</v>
      </c>
      <c r="M668">
        <v>0</v>
      </c>
      <c r="N668">
        <v>0</v>
      </c>
      <c r="O668">
        <v>0</v>
      </c>
      <c r="P668">
        <v>144</v>
      </c>
      <c r="Q668">
        <v>0</v>
      </c>
      <c r="R668">
        <v>0</v>
      </c>
      <c r="S668">
        <v>0</v>
      </c>
      <c r="T668">
        <v>800</v>
      </c>
      <c r="U668">
        <v>100</v>
      </c>
      <c r="V668">
        <v>300</v>
      </c>
      <c r="W668">
        <v>33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4086.93</v>
      </c>
      <c r="AG668">
        <v>342.48</v>
      </c>
      <c r="AH668">
        <v>12.84</v>
      </c>
      <c r="AI668">
        <v>104.32</v>
      </c>
      <c r="AJ668">
        <v>257</v>
      </c>
      <c r="AK668">
        <v>0</v>
      </c>
      <c r="AL668">
        <v>0</v>
      </c>
      <c r="AM668">
        <v>0</v>
      </c>
      <c r="AN668">
        <v>0</v>
      </c>
      <c r="AO668">
        <v>2</v>
      </c>
      <c r="AP668">
        <v>9</v>
      </c>
      <c r="AQ668">
        <v>0</v>
      </c>
      <c r="AR668" s="6">
        <v>3368.29</v>
      </c>
      <c r="AS668">
        <v>4014.93</v>
      </c>
      <c r="AT668">
        <v>0</v>
      </c>
      <c r="AU668">
        <v>55268.34</v>
      </c>
      <c r="AV668">
        <v>55000</v>
      </c>
      <c r="AW668">
        <v>5500</v>
      </c>
      <c r="AX668">
        <v>0</v>
      </c>
      <c r="AY668" s="6">
        <v>0</v>
      </c>
      <c r="AZ668">
        <v>0</v>
      </c>
      <c r="BA668">
        <v>0</v>
      </c>
      <c r="BB668" s="6">
        <v>7754.1399999999994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f t="shared" si="30"/>
        <v>0</v>
      </c>
      <c r="BJ668">
        <f t="shared" si="31"/>
        <v>4014.93</v>
      </c>
      <c r="BK668">
        <f>_xlfn.IFNA(VLOOKUP(A:A,'11月奖金'!A:Q,17,0),0)</f>
        <v>2070.38</v>
      </c>
      <c r="BL668">
        <f t="shared" si="32"/>
        <v>6085.3099999999995</v>
      </c>
    </row>
    <row r="669" spans="1:64" x14ac:dyDescent="0.2">
      <c r="A669">
        <v>9000914</v>
      </c>
      <c r="B669" t="s">
        <v>2013</v>
      </c>
      <c r="C669" t="s">
        <v>2014</v>
      </c>
      <c r="D669" t="s">
        <v>2015</v>
      </c>
      <c r="E669" t="s">
        <v>426</v>
      </c>
      <c r="F669" t="s">
        <v>105</v>
      </c>
      <c r="G669">
        <v>0</v>
      </c>
      <c r="H669">
        <v>0</v>
      </c>
      <c r="I669">
        <v>5.0999999999999996</v>
      </c>
      <c r="J669">
        <v>0</v>
      </c>
      <c r="K669">
        <v>1836</v>
      </c>
      <c r="L669">
        <v>506.48</v>
      </c>
      <c r="M669">
        <v>12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800</v>
      </c>
      <c r="U669">
        <v>100</v>
      </c>
      <c r="V669">
        <v>300</v>
      </c>
      <c r="W669">
        <v>33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3587.48</v>
      </c>
      <c r="AG669">
        <v>550.32000000000005</v>
      </c>
      <c r="AH669">
        <v>20.64</v>
      </c>
      <c r="AI669">
        <v>137.59</v>
      </c>
      <c r="AJ669">
        <v>413</v>
      </c>
      <c r="AK669">
        <v>0</v>
      </c>
      <c r="AL669">
        <v>0</v>
      </c>
      <c r="AM669">
        <v>0</v>
      </c>
      <c r="AN669">
        <v>0</v>
      </c>
      <c r="AO669">
        <v>2</v>
      </c>
      <c r="AP669">
        <v>9</v>
      </c>
      <c r="AQ669">
        <v>0</v>
      </c>
      <c r="AR669" s="6">
        <v>2463.9299999999998</v>
      </c>
      <c r="AS669">
        <v>3515.48</v>
      </c>
      <c r="AT669">
        <v>0</v>
      </c>
      <c r="AU669">
        <v>66782.990000000005</v>
      </c>
      <c r="AV669">
        <v>55000</v>
      </c>
      <c r="AW669">
        <v>11000</v>
      </c>
      <c r="AX669">
        <v>5500</v>
      </c>
      <c r="AY669" s="6">
        <v>0</v>
      </c>
      <c r="AZ669">
        <v>11000</v>
      </c>
      <c r="BA669">
        <v>0</v>
      </c>
      <c r="BB669" s="6">
        <v>12339.05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f t="shared" si="30"/>
        <v>0</v>
      </c>
      <c r="BJ669">
        <f t="shared" si="31"/>
        <v>3515.48</v>
      </c>
      <c r="BK669">
        <f>_xlfn.IFNA(VLOOKUP(A:A,'11月奖金'!A:Q,17,0),0)</f>
        <v>3687.98</v>
      </c>
      <c r="BL669">
        <f t="shared" si="32"/>
        <v>7203.46</v>
      </c>
    </row>
    <row r="670" spans="1:64" x14ac:dyDescent="0.2">
      <c r="A670">
        <v>9000915</v>
      </c>
      <c r="B670" t="s">
        <v>2016</v>
      </c>
      <c r="C670" t="s">
        <v>2017</v>
      </c>
      <c r="D670" t="s">
        <v>2018</v>
      </c>
      <c r="E670" t="s">
        <v>54</v>
      </c>
      <c r="F670" t="s">
        <v>105</v>
      </c>
      <c r="G670">
        <v>0</v>
      </c>
      <c r="H670">
        <v>0</v>
      </c>
      <c r="I670">
        <v>5.3</v>
      </c>
      <c r="J670">
        <v>0</v>
      </c>
      <c r="K670">
        <v>1908</v>
      </c>
      <c r="L670">
        <v>263.17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800</v>
      </c>
      <c r="U670">
        <v>100</v>
      </c>
      <c r="V670">
        <v>300</v>
      </c>
      <c r="W670">
        <v>33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3404.17</v>
      </c>
      <c r="AG670">
        <v>396.08</v>
      </c>
      <c r="AH670">
        <v>14.85</v>
      </c>
      <c r="AI670">
        <v>104.32</v>
      </c>
      <c r="AJ670">
        <v>297</v>
      </c>
      <c r="AK670">
        <v>0</v>
      </c>
      <c r="AL670">
        <v>0</v>
      </c>
      <c r="AM670">
        <v>0</v>
      </c>
      <c r="AN670">
        <v>0</v>
      </c>
      <c r="AO670">
        <v>2</v>
      </c>
      <c r="AP670">
        <v>9</v>
      </c>
      <c r="AQ670">
        <v>0</v>
      </c>
      <c r="AR670" s="6">
        <v>2589.92</v>
      </c>
      <c r="AS670">
        <v>3332.17</v>
      </c>
      <c r="AT670">
        <v>0</v>
      </c>
      <c r="AU670">
        <v>67002.25</v>
      </c>
      <c r="AV670">
        <v>55000</v>
      </c>
      <c r="AW670">
        <v>0</v>
      </c>
      <c r="AX670">
        <v>0</v>
      </c>
      <c r="AY670" s="6">
        <v>0</v>
      </c>
      <c r="AZ670">
        <v>5500</v>
      </c>
      <c r="BA670">
        <v>0</v>
      </c>
      <c r="BB670" s="6">
        <v>8899.65</v>
      </c>
      <c r="BC670">
        <v>0</v>
      </c>
      <c r="BD670">
        <v>0</v>
      </c>
      <c r="BE670">
        <v>0</v>
      </c>
      <c r="BF670">
        <v>0</v>
      </c>
      <c r="BG670">
        <v>17.48</v>
      </c>
      <c r="BH670">
        <v>0</v>
      </c>
      <c r="BI670">
        <f t="shared" si="30"/>
        <v>17.48</v>
      </c>
      <c r="BJ670">
        <f t="shared" si="31"/>
        <v>3332.17</v>
      </c>
      <c r="BK670">
        <f>_xlfn.IFNA(VLOOKUP(A:A,'11月奖金'!A:Q,17,0),0)</f>
        <v>3652.81</v>
      </c>
      <c r="BL670">
        <f t="shared" si="32"/>
        <v>6984.98</v>
      </c>
    </row>
    <row r="671" spans="1:64" x14ac:dyDescent="0.2">
      <c r="A671">
        <v>9000916</v>
      </c>
      <c r="B671" t="s">
        <v>2019</v>
      </c>
      <c r="C671" t="s">
        <v>2020</v>
      </c>
      <c r="D671" t="s">
        <v>2021</v>
      </c>
      <c r="E671" t="s">
        <v>426</v>
      </c>
      <c r="F671" t="s">
        <v>105</v>
      </c>
      <c r="G671">
        <v>0</v>
      </c>
      <c r="H671">
        <v>0</v>
      </c>
      <c r="I671">
        <v>5.0999999999999996</v>
      </c>
      <c r="J671">
        <v>0</v>
      </c>
      <c r="K671">
        <v>1836</v>
      </c>
      <c r="L671">
        <v>506.48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800</v>
      </c>
      <c r="U671">
        <v>100</v>
      </c>
      <c r="V671">
        <v>300</v>
      </c>
      <c r="W671">
        <v>33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3575.48</v>
      </c>
      <c r="AG671">
        <v>433.36</v>
      </c>
      <c r="AH671">
        <v>16.25</v>
      </c>
      <c r="AI671">
        <v>108.35</v>
      </c>
      <c r="AJ671">
        <v>325</v>
      </c>
      <c r="AK671">
        <v>0</v>
      </c>
      <c r="AL671">
        <v>0</v>
      </c>
      <c r="AM671">
        <v>0</v>
      </c>
      <c r="AN671">
        <v>0</v>
      </c>
      <c r="AO671">
        <v>2</v>
      </c>
      <c r="AP671">
        <v>9</v>
      </c>
      <c r="AQ671">
        <v>0</v>
      </c>
      <c r="AR671" s="6">
        <v>2690.52</v>
      </c>
      <c r="AS671">
        <v>3503.48</v>
      </c>
      <c r="AT671">
        <v>0</v>
      </c>
      <c r="AU671">
        <v>65552.259999999995</v>
      </c>
      <c r="AV671">
        <v>55000</v>
      </c>
      <c r="AW671">
        <v>0</v>
      </c>
      <c r="AX671">
        <v>0</v>
      </c>
      <c r="AY671" s="6">
        <v>0</v>
      </c>
      <c r="AZ671">
        <v>0</v>
      </c>
      <c r="BA671">
        <v>0</v>
      </c>
      <c r="BB671" s="6">
        <v>9714.5600000000013</v>
      </c>
      <c r="BC671">
        <v>837.69999999999345</v>
      </c>
      <c r="BD671">
        <v>25.13</v>
      </c>
      <c r="BE671">
        <v>0</v>
      </c>
      <c r="BF671">
        <v>25.13</v>
      </c>
      <c r="BG671">
        <v>96.52</v>
      </c>
      <c r="BH671">
        <v>0</v>
      </c>
      <c r="BI671">
        <f t="shared" si="30"/>
        <v>96.52</v>
      </c>
      <c r="BJ671">
        <f t="shared" si="31"/>
        <v>3503.48</v>
      </c>
      <c r="BK671">
        <f>_xlfn.IFNA(VLOOKUP(A:A,'11月奖金'!A:Q,17,0),0)</f>
        <v>3646</v>
      </c>
      <c r="BL671">
        <f t="shared" si="32"/>
        <v>7149.48</v>
      </c>
    </row>
    <row r="672" spans="1:64" x14ac:dyDescent="0.2">
      <c r="A672">
        <v>9000917</v>
      </c>
      <c r="B672" t="s">
        <v>2022</v>
      </c>
      <c r="C672" t="s">
        <v>2023</v>
      </c>
      <c r="D672" t="s">
        <v>2024</v>
      </c>
      <c r="E672" t="s">
        <v>4942</v>
      </c>
      <c r="F672" t="s">
        <v>105</v>
      </c>
      <c r="G672">
        <v>0</v>
      </c>
      <c r="H672">
        <v>0</v>
      </c>
      <c r="I672">
        <v>5.3</v>
      </c>
      <c r="J672">
        <v>0</v>
      </c>
      <c r="K672">
        <v>1908</v>
      </c>
      <c r="L672">
        <v>789.52</v>
      </c>
      <c r="M672">
        <v>214</v>
      </c>
      <c r="N672">
        <v>120</v>
      </c>
      <c r="O672">
        <v>0</v>
      </c>
      <c r="P672">
        <v>0</v>
      </c>
      <c r="Q672">
        <v>0</v>
      </c>
      <c r="R672">
        <v>0</v>
      </c>
      <c r="S672">
        <v>4.63</v>
      </c>
      <c r="T672">
        <v>800</v>
      </c>
      <c r="U672">
        <v>100</v>
      </c>
      <c r="V672">
        <v>300</v>
      </c>
      <c r="W672">
        <v>33</v>
      </c>
      <c r="X672">
        <v>0</v>
      </c>
      <c r="Y672">
        <v>0</v>
      </c>
      <c r="Z672">
        <v>0</v>
      </c>
      <c r="AA672">
        <v>0</v>
      </c>
      <c r="AB672">
        <v>80</v>
      </c>
      <c r="AC672">
        <v>0</v>
      </c>
      <c r="AD672">
        <v>0</v>
      </c>
      <c r="AE672">
        <v>0</v>
      </c>
      <c r="AF672">
        <v>4349.1499999999996</v>
      </c>
      <c r="AG672">
        <v>314.56</v>
      </c>
      <c r="AH672">
        <v>11.8</v>
      </c>
      <c r="AI672">
        <v>104.32</v>
      </c>
      <c r="AJ672">
        <v>236</v>
      </c>
      <c r="AK672">
        <v>0</v>
      </c>
      <c r="AL672">
        <v>0</v>
      </c>
      <c r="AM672">
        <v>0</v>
      </c>
      <c r="AN672">
        <v>0</v>
      </c>
      <c r="AO672">
        <v>2</v>
      </c>
      <c r="AP672">
        <v>9</v>
      </c>
      <c r="AQ672">
        <v>0</v>
      </c>
      <c r="AR672" s="6">
        <v>3680.47</v>
      </c>
      <c r="AS672">
        <v>4277.1499999999996</v>
      </c>
      <c r="AT672">
        <v>0</v>
      </c>
      <c r="AU672">
        <v>72282.62999999999</v>
      </c>
      <c r="AV672">
        <v>55000</v>
      </c>
      <c r="AW672">
        <v>0</v>
      </c>
      <c r="AX672">
        <v>11000</v>
      </c>
      <c r="AY672" s="6">
        <v>0</v>
      </c>
      <c r="AZ672">
        <v>0</v>
      </c>
      <c r="BA672">
        <v>0</v>
      </c>
      <c r="BB672" s="6">
        <v>7155.79</v>
      </c>
      <c r="BC672">
        <v>0</v>
      </c>
      <c r="BD672">
        <v>0</v>
      </c>
      <c r="BE672">
        <v>0</v>
      </c>
      <c r="BF672">
        <v>0</v>
      </c>
      <c r="BG672">
        <v>45.49</v>
      </c>
      <c r="BH672">
        <v>0</v>
      </c>
      <c r="BI672">
        <f t="shared" si="30"/>
        <v>45.49</v>
      </c>
      <c r="BJ672">
        <f t="shared" si="31"/>
        <v>4277.1499999999996</v>
      </c>
      <c r="BK672">
        <f>_xlfn.IFNA(VLOOKUP(A:A,'11月奖金'!A:Q,17,0),0)</f>
        <v>3651.71</v>
      </c>
      <c r="BL672">
        <f t="shared" si="32"/>
        <v>7928.86</v>
      </c>
    </row>
    <row r="673" spans="1:64" x14ac:dyDescent="0.2">
      <c r="A673">
        <v>9000918</v>
      </c>
      <c r="B673" t="s">
        <v>2025</v>
      </c>
      <c r="C673" t="s">
        <v>2026</v>
      </c>
      <c r="D673" t="s">
        <v>2027</v>
      </c>
      <c r="E673" t="s">
        <v>71</v>
      </c>
      <c r="F673" t="s">
        <v>105</v>
      </c>
      <c r="G673">
        <v>0</v>
      </c>
      <c r="H673">
        <v>0</v>
      </c>
      <c r="I673">
        <v>6.1</v>
      </c>
      <c r="J673">
        <v>0</v>
      </c>
      <c r="K673">
        <v>2196</v>
      </c>
      <c r="L673">
        <v>0</v>
      </c>
      <c r="M673">
        <v>0</v>
      </c>
      <c r="N673">
        <v>0</v>
      </c>
      <c r="O673">
        <v>700</v>
      </c>
      <c r="P673">
        <v>0</v>
      </c>
      <c r="Q673">
        <v>0</v>
      </c>
      <c r="R673">
        <v>0</v>
      </c>
      <c r="S673">
        <v>0</v>
      </c>
      <c r="T673">
        <v>800</v>
      </c>
      <c r="U673">
        <v>100</v>
      </c>
      <c r="V673">
        <v>300</v>
      </c>
      <c r="W673">
        <v>33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4129</v>
      </c>
      <c r="AG673">
        <v>609.28</v>
      </c>
      <c r="AH673">
        <v>22.85</v>
      </c>
      <c r="AI673">
        <v>152.32</v>
      </c>
      <c r="AJ673">
        <v>457</v>
      </c>
      <c r="AK673">
        <v>0</v>
      </c>
      <c r="AL673">
        <v>0</v>
      </c>
      <c r="AM673">
        <v>0</v>
      </c>
      <c r="AN673">
        <v>0</v>
      </c>
      <c r="AO673">
        <v>2</v>
      </c>
      <c r="AP673">
        <v>9</v>
      </c>
      <c r="AQ673">
        <v>0</v>
      </c>
      <c r="AR673" s="6">
        <v>2885.55</v>
      </c>
      <c r="AS673">
        <v>4057</v>
      </c>
      <c r="AT673">
        <v>0</v>
      </c>
      <c r="AU673">
        <v>88629.26</v>
      </c>
      <c r="AV673">
        <v>55000</v>
      </c>
      <c r="AW673">
        <v>0</v>
      </c>
      <c r="AX673">
        <v>0</v>
      </c>
      <c r="AY673" s="6">
        <v>0</v>
      </c>
      <c r="AZ673">
        <v>0</v>
      </c>
      <c r="BA673">
        <v>0</v>
      </c>
      <c r="BB673" s="6">
        <v>13657.95</v>
      </c>
      <c r="BC673">
        <v>19971.30999999999</v>
      </c>
      <c r="BD673">
        <v>599.14</v>
      </c>
      <c r="BE673">
        <v>0</v>
      </c>
      <c r="BF673">
        <v>599.14</v>
      </c>
      <c r="BG673">
        <v>664.67000000000007</v>
      </c>
      <c r="BH673">
        <v>0</v>
      </c>
      <c r="BI673">
        <f t="shared" si="30"/>
        <v>664.67000000000007</v>
      </c>
      <c r="BJ673">
        <f t="shared" si="31"/>
        <v>4057</v>
      </c>
      <c r="BK673">
        <f>_xlfn.IFNA(VLOOKUP(A:A,'11月奖金'!A:Q,17,0),0)</f>
        <v>5182.41</v>
      </c>
      <c r="BL673">
        <f t="shared" si="32"/>
        <v>9239.41</v>
      </c>
    </row>
    <row r="674" spans="1:64" x14ac:dyDescent="0.2">
      <c r="A674">
        <v>9000919</v>
      </c>
      <c r="B674" t="s">
        <v>1859</v>
      </c>
      <c r="C674" t="s">
        <v>2028</v>
      </c>
      <c r="D674" t="s">
        <v>2029</v>
      </c>
      <c r="E674" t="s">
        <v>122</v>
      </c>
      <c r="F674" t="s">
        <v>105</v>
      </c>
      <c r="G674">
        <v>0</v>
      </c>
      <c r="H674">
        <v>0</v>
      </c>
      <c r="I674">
        <v>7.1</v>
      </c>
      <c r="J674">
        <v>0</v>
      </c>
      <c r="K674">
        <v>2556</v>
      </c>
      <c r="L674">
        <v>0</v>
      </c>
      <c r="M674">
        <v>0</v>
      </c>
      <c r="N674">
        <v>0</v>
      </c>
      <c r="O674">
        <v>0</v>
      </c>
      <c r="P674">
        <v>216</v>
      </c>
      <c r="Q674">
        <v>0</v>
      </c>
      <c r="R674">
        <v>0</v>
      </c>
      <c r="S674">
        <v>0</v>
      </c>
      <c r="T674">
        <v>800</v>
      </c>
      <c r="U674">
        <v>100</v>
      </c>
      <c r="V674">
        <v>300</v>
      </c>
      <c r="W674">
        <v>33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4005</v>
      </c>
      <c r="AG674">
        <v>655.68</v>
      </c>
      <c r="AH674">
        <v>24.59</v>
      </c>
      <c r="AI674">
        <v>163.91</v>
      </c>
      <c r="AJ674">
        <v>492</v>
      </c>
      <c r="AK674">
        <v>0</v>
      </c>
      <c r="AL674">
        <v>0</v>
      </c>
      <c r="AM674">
        <v>0</v>
      </c>
      <c r="AN674">
        <v>0</v>
      </c>
      <c r="AO674">
        <v>2</v>
      </c>
      <c r="AP674">
        <v>9</v>
      </c>
      <c r="AQ674">
        <v>0</v>
      </c>
      <c r="AR674" s="6">
        <v>2666.82</v>
      </c>
      <c r="AS674">
        <v>3933</v>
      </c>
      <c r="AT674">
        <v>0</v>
      </c>
      <c r="AU674">
        <v>74286.080000000002</v>
      </c>
      <c r="AV674">
        <v>55000</v>
      </c>
      <c r="AW674">
        <v>0</v>
      </c>
      <c r="AX674">
        <v>0</v>
      </c>
      <c r="AY674" s="6">
        <v>0</v>
      </c>
      <c r="AZ674">
        <v>0</v>
      </c>
      <c r="BA674">
        <v>0</v>
      </c>
      <c r="BB674" s="6">
        <v>14699.98</v>
      </c>
      <c r="BC674">
        <v>4586.1000000000022</v>
      </c>
      <c r="BD674">
        <v>137.58000000000001</v>
      </c>
      <c r="BE674">
        <v>0</v>
      </c>
      <c r="BF674">
        <v>137.58000000000001</v>
      </c>
      <c r="BG674">
        <v>209.68</v>
      </c>
      <c r="BH674">
        <v>0</v>
      </c>
      <c r="BI674">
        <f t="shared" si="30"/>
        <v>209.68</v>
      </c>
      <c r="BJ674">
        <f t="shared" si="31"/>
        <v>3933</v>
      </c>
      <c r="BK674">
        <f>_xlfn.IFNA(VLOOKUP(A:A,'11月奖金'!A:Q,17,0),0)</f>
        <v>3300</v>
      </c>
      <c r="BL674">
        <f t="shared" si="32"/>
        <v>7233</v>
      </c>
    </row>
    <row r="675" spans="1:64" x14ac:dyDescent="0.2">
      <c r="A675">
        <v>9000920</v>
      </c>
      <c r="B675" t="s">
        <v>2030</v>
      </c>
      <c r="C675" t="s">
        <v>2031</v>
      </c>
      <c r="D675" t="s">
        <v>2032</v>
      </c>
      <c r="E675" t="s">
        <v>122</v>
      </c>
      <c r="F675" t="s">
        <v>105</v>
      </c>
      <c r="G675">
        <v>0</v>
      </c>
      <c r="H675">
        <v>0</v>
      </c>
      <c r="I675">
        <v>5.3</v>
      </c>
      <c r="J675">
        <v>0</v>
      </c>
      <c r="K675">
        <v>1908</v>
      </c>
      <c r="L675">
        <v>789.52</v>
      </c>
      <c r="M675">
        <v>12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800</v>
      </c>
      <c r="U675">
        <v>100</v>
      </c>
      <c r="V675">
        <v>300</v>
      </c>
      <c r="W675">
        <v>33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3942.52</v>
      </c>
      <c r="AG675">
        <v>474</v>
      </c>
      <c r="AH675">
        <v>17.78</v>
      </c>
      <c r="AI675">
        <v>118.51</v>
      </c>
      <c r="AJ675">
        <v>356</v>
      </c>
      <c r="AK675">
        <v>0</v>
      </c>
      <c r="AL675">
        <v>0</v>
      </c>
      <c r="AM675">
        <v>0</v>
      </c>
      <c r="AN675">
        <v>0</v>
      </c>
      <c r="AO675">
        <v>2</v>
      </c>
      <c r="AP675">
        <v>9</v>
      </c>
      <c r="AQ675">
        <v>0</v>
      </c>
      <c r="AR675" s="6">
        <v>2974.23</v>
      </c>
      <c r="AS675">
        <v>3870.52</v>
      </c>
      <c r="AT675">
        <v>0</v>
      </c>
      <c r="AU675">
        <v>61905.829999999987</v>
      </c>
      <c r="AV675">
        <v>55000</v>
      </c>
      <c r="AW675">
        <v>11000</v>
      </c>
      <c r="AX675">
        <v>0</v>
      </c>
      <c r="AY675" s="6">
        <v>0</v>
      </c>
      <c r="AZ675">
        <v>11000</v>
      </c>
      <c r="BA675">
        <v>0</v>
      </c>
      <c r="BB675" s="6">
        <v>10631.19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f t="shared" si="30"/>
        <v>0</v>
      </c>
      <c r="BJ675">
        <f t="shared" si="31"/>
        <v>3870.52</v>
      </c>
      <c r="BK675">
        <f>_xlfn.IFNA(VLOOKUP(A:A,'11月奖金'!A:Q,17,0),0)</f>
        <v>3324.36</v>
      </c>
      <c r="BL675">
        <f t="shared" si="32"/>
        <v>7194.88</v>
      </c>
    </row>
    <row r="676" spans="1:64" x14ac:dyDescent="0.2">
      <c r="A676">
        <v>9000921</v>
      </c>
      <c r="B676" t="s">
        <v>2033</v>
      </c>
      <c r="C676" t="s">
        <v>2034</v>
      </c>
      <c r="D676" t="s">
        <v>2035</v>
      </c>
      <c r="E676" t="s">
        <v>75</v>
      </c>
      <c r="F676" t="s">
        <v>105</v>
      </c>
      <c r="G676">
        <v>0</v>
      </c>
      <c r="H676">
        <v>0</v>
      </c>
      <c r="I676">
        <v>5.3</v>
      </c>
      <c r="J676">
        <v>0</v>
      </c>
      <c r="K676">
        <v>1908</v>
      </c>
      <c r="L676">
        <v>0</v>
      </c>
      <c r="M676">
        <v>0</v>
      </c>
      <c r="N676">
        <v>0</v>
      </c>
      <c r="O676">
        <v>700</v>
      </c>
      <c r="P676">
        <v>0</v>
      </c>
      <c r="Q676">
        <v>0</v>
      </c>
      <c r="R676">
        <v>0</v>
      </c>
      <c r="S676">
        <v>0</v>
      </c>
      <c r="T676">
        <v>800</v>
      </c>
      <c r="U676">
        <v>100</v>
      </c>
      <c r="V676">
        <v>300</v>
      </c>
      <c r="W676">
        <v>33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3841</v>
      </c>
      <c r="AG676">
        <v>566.08000000000004</v>
      </c>
      <c r="AH676">
        <v>21.23</v>
      </c>
      <c r="AI676">
        <v>141.52000000000001</v>
      </c>
      <c r="AJ676">
        <v>425</v>
      </c>
      <c r="AK676">
        <v>0</v>
      </c>
      <c r="AL676">
        <v>0</v>
      </c>
      <c r="AM676">
        <v>0</v>
      </c>
      <c r="AN676">
        <v>0</v>
      </c>
      <c r="AO676">
        <v>2</v>
      </c>
      <c r="AP676">
        <v>9</v>
      </c>
      <c r="AQ676">
        <v>0</v>
      </c>
      <c r="AR676" s="6">
        <v>2685.17</v>
      </c>
      <c r="AS676">
        <v>3769</v>
      </c>
      <c r="AT676">
        <v>0</v>
      </c>
      <c r="AU676">
        <v>73347.55</v>
      </c>
      <c r="AV676">
        <v>55000</v>
      </c>
      <c r="AW676">
        <v>0</v>
      </c>
      <c r="AX676">
        <v>0</v>
      </c>
      <c r="AY676" s="6">
        <v>0</v>
      </c>
      <c r="AZ676">
        <v>0</v>
      </c>
      <c r="BA676">
        <v>0</v>
      </c>
      <c r="BB676" s="6">
        <v>12694.13</v>
      </c>
      <c r="BC676">
        <v>5653.4200000000037</v>
      </c>
      <c r="BD676">
        <v>169.6</v>
      </c>
      <c r="BE676">
        <v>0</v>
      </c>
      <c r="BF676">
        <v>169.6</v>
      </c>
      <c r="BG676">
        <v>241.15</v>
      </c>
      <c r="BH676">
        <v>0</v>
      </c>
      <c r="BI676">
        <f t="shared" si="30"/>
        <v>241.15</v>
      </c>
      <c r="BJ676">
        <f t="shared" si="31"/>
        <v>3769</v>
      </c>
      <c r="BK676">
        <f>_xlfn.IFNA(VLOOKUP(A:A,'11月奖金'!A:Q,17,0),0)</f>
        <v>3652.81</v>
      </c>
      <c r="BL676">
        <f t="shared" si="32"/>
        <v>7421.8099999999995</v>
      </c>
    </row>
    <row r="677" spans="1:64" x14ac:dyDescent="0.2">
      <c r="A677">
        <v>9000922</v>
      </c>
      <c r="B677" t="s">
        <v>2036</v>
      </c>
      <c r="C677" t="s">
        <v>2037</v>
      </c>
      <c r="D677" t="s">
        <v>2038</v>
      </c>
      <c r="E677" t="s">
        <v>75</v>
      </c>
      <c r="F677" t="s">
        <v>105</v>
      </c>
      <c r="G677">
        <v>0</v>
      </c>
      <c r="H677">
        <v>0</v>
      </c>
      <c r="I677">
        <v>6.1</v>
      </c>
      <c r="J677">
        <v>0</v>
      </c>
      <c r="K677">
        <v>2196</v>
      </c>
      <c r="L677">
        <v>605.79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800</v>
      </c>
      <c r="U677">
        <v>100</v>
      </c>
      <c r="V677">
        <v>300</v>
      </c>
      <c r="W677">
        <v>33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4034.79</v>
      </c>
      <c r="AG677">
        <v>512.32000000000005</v>
      </c>
      <c r="AH677">
        <v>19.21</v>
      </c>
      <c r="AI677">
        <v>128.08000000000001</v>
      </c>
      <c r="AJ677">
        <v>384</v>
      </c>
      <c r="AK677">
        <v>0</v>
      </c>
      <c r="AL677">
        <v>0</v>
      </c>
      <c r="AM677">
        <v>0</v>
      </c>
      <c r="AN677">
        <v>0</v>
      </c>
      <c r="AO677">
        <v>2</v>
      </c>
      <c r="AP677">
        <v>9</v>
      </c>
      <c r="AQ677">
        <v>0</v>
      </c>
      <c r="AR677" s="6">
        <v>2989.18</v>
      </c>
      <c r="AS677">
        <v>3962.79</v>
      </c>
      <c r="AT677">
        <v>0</v>
      </c>
      <c r="AU677">
        <v>85219.56</v>
      </c>
      <c r="AV677">
        <v>55000</v>
      </c>
      <c r="AW677">
        <v>0</v>
      </c>
      <c r="AX677">
        <v>0</v>
      </c>
      <c r="AY677" s="6">
        <v>0</v>
      </c>
      <c r="AZ677">
        <v>0</v>
      </c>
      <c r="BA677">
        <v>0</v>
      </c>
      <c r="BB677" s="6">
        <v>11481.71</v>
      </c>
      <c r="BC677">
        <v>18737.849999999999</v>
      </c>
      <c r="BD677">
        <v>562.14</v>
      </c>
      <c r="BE677">
        <v>0</v>
      </c>
      <c r="BF677">
        <v>562.14</v>
      </c>
      <c r="BG677">
        <v>624.55999999999995</v>
      </c>
      <c r="BH677">
        <v>0</v>
      </c>
      <c r="BI677">
        <f t="shared" si="30"/>
        <v>624.55999999999995</v>
      </c>
      <c r="BJ677">
        <f t="shared" si="31"/>
        <v>3962.79</v>
      </c>
      <c r="BK677">
        <f>_xlfn.IFNA(VLOOKUP(A:A,'11月奖金'!A:Q,17,0),0)</f>
        <v>5181.8900000000003</v>
      </c>
      <c r="BL677">
        <f t="shared" si="32"/>
        <v>9144.68</v>
      </c>
    </row>
    <row r="678" spans="1:64" x14ac:dyDescent="0.2">
      <c r="A678">
        <v>9000923</v>
      </c>
      <c r="B678" t="s">
        <v>2039</v>
      </c>
      <c r="C678" t="s">
        <v>2040</v>
      </c>
      <c r="D678" t="s">
        <v>2041</v>
      </c>
      <c r="E678" t="s">
        <v>75</v>
      </c>
      <c r="F678" t="s">
        <v>105</v>
      </c>
      <c r="G678">
        <v>0</v>
      </c>
      <c r="H678">
        <v>0</v>
      </c>
      <c r="I678">
        <v>5.3</v>
      </c>
      <c r="J678">
        <v>0</v>
      </c>
      <c r="K678">
        <v>1908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800</v>
      </c>
      <c r="U678">
        <v>100</v>
      </c>
      <c r="V678">
        <v>300</v>
      </c>
      <c r="W678">
        <v>33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3141</v>
      </c>
      <c r="AG678">
        <v>499.36</v>
      </c>
      <c r="AH678">
        <v>18.73</v>
      </c>
      <c r="AI678">
        <v>124.85</v>
      </c>
      <c r="AJ678">
        <v>375</v>
      </c>
      <c r="AK678">
        <v>0</v>
      </c>
      <c r="AL678">
        <v>0</v>
      </c>
      <c r="AM678">
        <v>0</v>
      </c>
      <c r="AN678">
        <v>0</v>
      </c>
      <c r="AO678">
        <v>2</v>
      </c>
      <c r="AP678">
        <v>9</v>
      </c>
      <c r="AQ678">
        <v>0</v>
      </c>
      <c r="AR678" s="6">
        <v>2121.06</v>
      </c>
      <c r="AS678">
        <v>3069</v>
      </c>
      <c r="AT678">
        <v>0</v>
      </c>
      <c r="AU678">
        <v>68172.69</v>
      </c>
      <c r="AV678">
        <v>55000</v>
      </c>
      <c r="AW678">
        <v>0</v>
      </c>
      <c r="AX678">
        <v>0</v>
      </c>
      <c r="AY678" s="6">
        <v>0</v>
      </c>
      <c r="AZ678">
        <v>11000</v>
      </c>
      <c r="BA678">
        <v>0</v>
      </c>
      <c r="BB678" s="6">
        <v>11199.34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f t="shared" si="30"/>
        <v>0</v>
      </c>
      <c r="BJ678">
        <f t="shared" si="31"/>
        <v>3069</v>
      </c>
      <c r="BK678">
        <f>_xlfn.IFNA(VLOOKUP(A:A,'11月奖金'!A:Q,17,0),0)</f>
        <v>3652.81</v>
      </c>
      <c r="BL678">
        <f t="shared" si="32"/>
        <v>6721.8099999999995</v>
      </c>
    </row>
    <row r="679" spans="1:64" x14ac:dyDescent="0.2">
      <c r="A679">
        <v>9000924</v>
      </c>
      <c r="B679" t="s">
        <v>2042</v>
      </c>
      <c r="C679" t="s">
        <v>2043</v>
      </c>
      <c r="D679" t="s">
        <v>2044</v>
      </c>
      <c r="E679" t="s">
        <v>137</v>
      </c>
      <c r="F679" t="s">
        <v>125</v>
      </c>
      <c r="G679">
        <v>0</v>
      </c>
      <c r="H679">
        <v>0</v>
      </c>
      <c r="I679">
        <v>5.9</v>
      </c>
      <c r="J679">
        <v>0</v>
      </c>
      <c r="K679">
        <v>2124</v>
      </c>
      <c r="L679">
        <v>0</v>
      </c>
      <c r="M679">
        <v>12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800</v>
      </c>
      <c r="U679">
        <v>300</v>
      </c>
      <c r="V679">
        <v>300</v>
      </c>
      <c r="W679">
        <v>33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3569</v>
      </c>
      <c r="AG679">
        <v>492.88</v>
      </c>
      <c r="AH679">
        <v>18.48</v>
      </c>
      <c r="AI679">
        <v>123.21</v>
      </c>
      <c r="AJ679">
        <v>370</v>
      </c>
      <c r="AK679">
        <v>0</v>
      </c>
      <c r="AL679">
        <v>0</v>
      </c>
      <c r="AM679">
        <v>0</v>
      </c>
      <c r="AN679">
        <v>0</v>
      </c>
      <c r="AO679">
        <v>2</v>
      </c>
      <c r="AP679">
        <v>9</v>
      </c>
      <c r="AQ679">
        <v>0</v>
      </c>
      <c r="AR679" s="6">
        <v>2562.4299999999998</v>
      </c>
      <c r="AS679">
        <v>3357</v>
      </c>
      <c r="AT679">
        <v>0</v>
      </c>
      <c r="AU679">
        <v>90369.64</v>
      </c>
      <c r="AV679">
        <v>55000</v>
      </c>
      <c r="AW679">
        <v>11000</v>
      </c>
      <c r="AX679">
        <v>11000</v>
      </c>
      <c r="AY679" s="6">
        <v>0</v>
      </c>
      <c r="AZ679">
        <v>0</v>
      </c>
      <c r="BA679">
        <v>0</v>
      </c>
      <c r="BB679" s="6">
        <v>11052.27</v>
      </c>
      <c r="BC679">
        <v>2317.3700000000031</v>
      </c>
      <c r="BD679">
        <v>69.52</v>
      </c>
      <c r="BE679">
        <v>0</v>
      </c>
      <c r="BF679">
        <v>69.52</v>
      </c>
      <c r="BG679">
        <v>208.95</v>
      </c>
      <c r="BH679">
        <v>0</v>
      </c>
      <c r="BI679">
        <f t="shared" si="30"/>
        <v>208.95</v>
      </c>
      <c r="BJ679">
        <f t="shared" si="31"/>
        <v>3357</v>
      </c>
      <c r="BK679">
        <f>_xlfn.IFNA(VLOOKUP(A:A,'11月奖金'!A:Q,17,0),0)</f>
        <v>6103.48</v>
      </c>
      <c r="BL679">
        <f t="shared" si="32"/>
        <v>9460.48</v>
      </c>
    </row>
    <row r="680" spans="1:64" x14ac:dyDescent="0.2">
      <c r="A680">
        <v>9000925</v>
      </c>
      <c r="B680" t="s">
        <v>2045</v>
      </c>
      <c r="C680" t="s">
        <v>2046</v>
      </c>
      <c r="D680" t="s">
        <v>2047</v>
      </c>
      <c r="E680" t="s">
        <v>137</v>
      </c>
      <c r="F680" t="s">
        <v>125</v>
      </c>
      <c r="G680">
        <v>0</v>
      </c>
      <c r="H680">
        <v>0</v>
      </c>
      <c r="I680">
        <v>6.9</v>
      </c>
      <c r="J680">
        <v>0</v>
      </c>
      <c r="K680">
        <v>2484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800</v>
      </c>
      <c r="U680">
        <v>300</v>
      </c>
      <c r="V680">
        <v>300</v>
      </c>
      <c r="W680">
        <v>33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3917</v>
      </c>
      <c r="AG680">
        <v>914.72</v>
      </c>
      <c r="AH680">
        <v>34.299999999999997</v>
      </c>
      <c r="AI680">
        <v>228.68</v>
      </c>
      <c r="AJ680">
        <v>686</v>
      </c>
      <c r="AK680">
        <v>0</v>
      </c>
      <c r="AL680">
        <v>0</v>
      </c>
      <c r="AM680">
        <v>0</v>
      </c>
      <c r="AN680">
        <v>0</v>
      </c>
      <c r="AO680">
        <v>2</v>
      </c>
      <c r="AP680">
        <v>9</v>
      </c>
      <c r="AQ680">
        <v>0</v>
      </c>
      <c r="AR680" s="6">
        <v>2051.3000000000002</v>
      </c>
      <c r="AS680">
        <v>3705</v>
      </c>
      <c r="AT680">
        <v>0</v>
      </c>
      <c r="AU680">
        <v>107169.7</v>
      </c>
      <c r="AV680">
        <v>55000</v>
      </c>
      <c r="AW680">
        <v>5000</v>
      </c>
      <c r="AX680">
        <v>0</v>
      </c>
      <c r="AY680" s="6">
        <v>0</v>
      </c>
      <c r="AZ680">
        <v>3000</v>
      </c>
      <c r="BA680">
        <v>0</v>
      </c>
      <c r="BB680" s="6">
        <v>20502.7</v>
      </c>
      <c r="BC680">
        <v>23667</v>
      </c>
      <c r="BD680">
        <v>710.01</v>
      </c>
      <c r="BE680">
        <v>0</v>
      </c>
      <c r="BF680">
        <v>710.01</v>
      </c>
      <c r="BG680">
        <v>911.18</v>
      </c>
      <c r="BH680">
        <v>0</v>
      </c>
      <c r="BI680">
        <f t="shared" si="30"/>
        <v>911.18</v>
      </c>
      <c r="BJ680">
        <f t="shared" si="31"/>
        <v>3705</v>
      </c>
      <c r="BK680">
        <f>_xlfn.IFNA(VLOOKUP(A:A,'11月奖金'!A:Q,17,0),0)</f>
        <v>8629.35</v>
      </c>
      <c r="BL680">
        <f t="shared" si="32"/>
        <v>12334.35</v>
      </c>
    </row>
    <row r="681" spans="1:64" x14ac:dyDescent="0.2">
      <c r="A681">
        <v>9000926</v>
      </c>
      <c r="B681" t="s">
        <v>2048</v>
      </c>
      <c r="C681" t="s">
        <v>2049</v>
      </c>
      <c r="D681" t="s">
        <v>2050</v>
      </c>
      <c r="E681" t="s">
        <v>363</v>
      </c>
      <c r="F681" t="s">
        <v>105</v>
      </c>
      <c r="G681">
        <v>0</v>
      </c>
      <c r="H681">
        <v>0</v>
      </c>
      <c r="I681">
        <v>5.9</v>
      </c>
      <c r="J681">
        <v>0</v>
      </c>
      <c r="K681">
        <v>2124</v>
      </c>
      <c r="L681">
        <v>0</v>
      </c>
      <c r="M681">
        <v>12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800</v>
      </c>
      <c r="U681">
        <v>100</v>
      </c>
      <c r="V681">
        <v>300</v>
      </c>
      <c r="W681">
        <v>33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3369</v>
      </c>
      <c r="AG681">
        <v>609.76</v>
      </c>
      <c r="AH681">
        <v>22.87</v>
      </c>
      <c r="AI681">
        <v>152.43</v>
      </c>
      <c r="AJ681">
        <v>457</v>
      </c>
      <c r="AK681">
        <v>0</v>
      </c>
      <c r="AL681">
        <v>0</v>
      </c>
      <c r="AM681">
        <v>0</v>
      </c>
      <c r="AN681">
        <v>0</v>
      </c>
      <c r="AO681">
        <v>2</v>
      </c>
      <c r="AP681">
        <v>9</v>
      </c>
      <c r="AQ681">
        <v>0</v>
      </c>
      <c r="AR681" s="6">
        <v>2124.94</v>
      </c>
      <c r="AS681">
        <v>3297</v>
      </c>
      <c r="AT681">
        <v>0</v>
      </c>
      <c r="AU681">
        <v>82524.66</v>
      </c>
      <c r="AV681">
        <v>55000</v>
      </c>
      <c r="AW681">
        <v>5500</v>
      </c>
      <c r="AX681">
        <v>22000</v>
      </c>
      <c r="AY681" s="6">
        <v>0</v>
      </c>
      <c r="AZ681">
        <v>0</v>
      </c>
      <c r="BA681">
        <v>0</v>
      </c>
      <c r="BB681" s="6">
        <v>13664.66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f t="shared" si="30"/>
        <v>0</v>
      </c>
      <c r="BJ681">
        <f t="shared" si="31"/>
        <v>3297</v>
      </c>
      <c r="BK681">
        <f>_xlfn.IFNA(VLOOKUP(A:A,'11月奖金'!A:Q,17,0),0)</f>
        <v>5167.1899999999996</v>
      </c>
      <c r="BL681">
        <f t="shared" si="32"/>
        <v>8464.1899999999987</v>
      </c>
    </row>
    <row r="682" spans="1:64" x14ac:dyDescent="0.2">
      <c r="A682">
        <v>9000927</v>
      </c>
      <c r="B682" t="s">
        <v>2051</v>
      </c>
      <c r="C682" t="s">
        <v>2052</v>
      </c>
      <c r="D682" t="s">
        <v>2053</v>
      </c>
      <c r="E682" t="s">
        <v>363</v>
      </c>
      <c r="F682" t="s">
        <v>125</v>
      </c>
      <c r="G682">
        <v>0</v>
      </c>
      <c r="H682">
        <v>0</v>
      </c>
      <c r="I682">
        <v>6.7</v>
      </c>
      <c r="J682">
        <v>0</v>
      </c>
      <c r="K682">
        <v>2412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800</v>
      </c>
      <c r="U682">
        <v>300</v>
      </c>
      <c r="V682">
        <v>300</v>
      </c>
      <c r="W682">
        <v>33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3845</v>
      </c>
      <c r="AG682">
        <v>854.48</v>
      </c>
      <c r="AH682">
        <v>32.04</v>
      </c>
      <c r="AI682">
        <v>213.62</v>
      </c>
      <c r="AJ682">
        <v>641</v>
      </c>
      <c r="AK682">
        <v>0</v>
      </c>
      <c r="AL682">
        <v>0</v>
      </c>
      <c r="AM682">
        <v>0</v>
      </c>
      <c r="AN682">
        <v>0</v>
      </c>
      <c r="AO682">
        <v>2</v>
      </c>
      <c r="AP682">
        <v>9</v>
      </c>
      <c r="AQ682">
        <v>0</v>
      </c>
      <c r="AR682" s="6">
        <v>2101.86</v>
      </c>
      <c r="AS682">
        <v>3633</v>
      </c>
      <c r="AT682">
        <v>0</v>
      </c>
      <c r="AU682">
        <v>106070.35</v>
      </c>
      <c r="AV682">
        <v>55000</v>
      </c>
      <c r="AW682">
        <v>0</v>
      </c>
      <c r="AX682">
        <v>0</v>
      </c>
      <c r="AY682" s="6">
        <v>0</v>
      </c>
      <c r="AZ682">
        <v>11000</v>
      </c>
      <c r="BA682">
        <v>0</v>
      </c>
      <c r="BB682" s="6">
        <v>19154.54</v>
      </c>
      <c r="BC682">
        <v>20915.810000000001</v>
      </c>
      <c r="BD682">
        <v>627.47</v>
      </c>
      <c r="BE682">
        <v>0</v>
      </c>
      <c r="BF682">
        <v>627.47</v>
      </c>
      <c r="BG682">
        <v>750.72</v>
      </c>
      <c r="BH682">
        <v>0</v>
      </c>
      <c r="BI682">
        <f t="shared" si="30"/>
        <v>750.72</v>
      </c>
      <c r="BJ682">
        <f t="shared" si="31"/>
        <v>3633</v>
      </c>
      <c r="BK682">
        <f>_xlfn.IFNA(VLOOKUP(A:A,'11月奖金'!A:Q,17,0),0)</f>
        <v>7532.24</v>
      </c>
      <c r="BL682">
        <f t="shared" si="32"/>
        <v>11165.24</v>
      </c>
    </row>
    <row r="683" spans="1:64" x14ac:dyDescent="0.2">
      <c r="A683">
        <v>9000928</v>
      </c>
      <c r="B683" t="s">
        <v>2054</v>
      </c>
      <c r="C683" t="s">
        <v>2055</v>
      </c>
      <c r="D683" t="s">
        <v>2056</v>
      </c>
      <c r="E683" t="s">
        <v>363</v>
      </c>
      <c r="F683" t="s">
        <v>105</v>
      </c>
      <c r="G683">
        <v>0</v>
      </c>
      <c r="H683">
        <v>0</v>
      </c>
      <c r="I683">
        <v>5.9</v>
      </c>
      <c r="J683">
        <v>0</v>
      </c>
      <c r="K683">
        <v>2124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800</v>
      </c>
      <c r="U683">
        <v>100</v>
      </c>
      <c r="V683">
        <v>300</v>
      </c>
      <c r="W683">
        <v>33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3357</v>
      </c>
      <c r="AG683">
        <v>719.44</v>
      </c>
      <c r="AH683">
        <v>26.98</v>
      </c>
      <c r="AI683">
        <v>179.87</v>
      </c>
      <c r="AJ683">
        <v>540</v>
      </c>
      <c r="AK683">
        <v>0</v>
      </c>
      <c r="AL683">
        <v>0</v>
      </c>
      <c r="AM683">
        <v>0</v>
      </c>
      <c r="AN683">
        <v>0</v>
      </c>
      <c r="AO683">
        <v>2</v>
      </c>
      <c r="AP683">
        <v>9</v>
      </c>
      <c r="AQ683">
        <v>0</v>
      </c>
      <c r="AR683" s="6">
        <v>1888.71</v>
      </c>
      <c r="AS683">
        <v>3285</v>
      </c>
      <c r="AT683">
        <v>0</v>
      </c>
      <c r="AU683">
        <v>82585.66</v>
      </c>
      <c r="AV683">
        <v>55000</v>
      </c>
      <c r="AW683">
        <v>11000</v>
      </c>
      <c r="AX683">
        <v>11000</v>
      </c>
      <c r="AY683" s="6">
        <v>0</v>
      </c>
      <c r="AZ683">
        <v>11000</v>
      </c>
      <c r="BA683">
        <v>0</v>
      </c>
      <c r="BB683" s="6">
        <v>16131.19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f t="shared" si="30"/>
        <v>0</v>
      </c>
      <c r="BJ683">
        <f t="shared" si="31"/>
        <v>3285</v>
      </c>
      <c r="BK683">
        <f>_xlfn.IFNA(VLOOKUP(A:A,'11月奖金'!A:Q,17,0),0)</f>
        <v>5217.1899999999996</v>
      </c>
      <c r="BL683">
        <f t="shared" si="32"/>
        <v>8502.1899999999987</v>
      </c>
    </row>
    <row r="684" spans="1:64" x14ac:dyDescent="0.2">
      <c r="A684">
        <v>9000929</v>
      </c>
      <c r="B684" t="s">
        <v>2057</v>
      </c>
      <c r="C684" t="s">
        <v>2058</v>
      </c>
      <c r="D684" t="s">
        <v>2059</v>
      </c>
      <c r="E684" t="s">
        <v>363</v>
      </c>
      <c r="F684" t="s">
        <v>105</v>
      </c>
      <c r="G684">
        <v>0</v>
      </c>
      <c r="H684">
        <v>0</v>
      </c>
      <c r="I684">
        <v>6.9</v>
      </c>
      <c r="J684">
        <v>0</v>
      </c>
      <c r="K684">
        <v>2484</v>
      </c>
      <c r="L684">
        <v>0</v>
      </c>
      <c r="M684">
        <v>62</v>
      </c>
      <c r="N684">
        <v>64</v>
      </c>
      <c r="O684">
        <v>0</v>
      </c>
      <c r="P684">
        <v>0</v>
      </c>
      <c r="Q684">
        <v>0</v>
      </c>
      <c r="R684">
        <v>7</v>
      </c>
      <c r="S684">
        <v>5.44</v>
      </c>
      <c r="T684">
        <v>800</v>
      </c>
      <c r="U684">
        <v>100</v>
      </c>
      <c r="V684">
        <v>300</v>
      </c>
      <c r="W684">
        <v>33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3855.44</v>
      </c>
      <c r="AG684">
        <v>660.88</v>
      </c>
      <c r="AH684">
        <v>24.78</v>
      </c>
      <c r="AI684">
        <v>165.22</v>
      </c>
      <c r="AJ684">
        <v>496</v>
      </c>
      <c r="AK684">
        <v>0</v>
      </c>
      <c r="AL684">
        <v>0</v>
      </c>
      <c r="AM684">
        <v>0</v>
      </c>
      <c r="AN684">
        <v>0</v>
      </c>
      <c r="AO684">
        <v>2</v>
      </c>
      <c r="AP684">
        <v>9</v>
      </c>
      <c r="AQ684">
        <v>0</v>
      </c>
      <c r="AR684" s="6">
        <v>2506.56</v>
      </c>
      <c r="AS684">
        <v>3813.44</v>
      </c>
      <c r="AT684">
        <v>30</v>
      </c>
      <c r="AU684">
        <v>96279</v>
      </c>
      <c r="AV684">
        <v>55000</v>
      </c>
      <c r="AW684">
        <v>0</v>
      </c>
      <c r="AX684">
        <v>11000</v>
      </c>
      <c r="AY684" s="6">
        <v>0</v>
      </c>
      <c r="AZ684">
        <v>0</v>
      </c>
      <c r="BA684">
        <v>0</v>
      </c>
      <c r="BB684" s="6">
        <v>14817.68</v>
      </c>
      <c r="BC684">
        <v>15461.32</v>
      </c>
      <c r="BD684">
        <v>463.84</v>
      </c>
      <c r="BE684">
        <v>0</v>
      </c>
      <c r="BF684">
        <v>463.84</v>
      </c>
      <c r="BG684">
        <v>569.83999999999992</v>
      </c>
      <c r="BH684">
        <v>0</v>
      </c>
      <c r="BI684">
        <f t="shared" si="30"/>
        <v>569.83999999999992</v>
      </c>
      <c r="BJ684">
        <f t="shared" si="31"/>
        <v>3813.44</v>
      </c>
      <c r="BK684">
        <f>_xlfn.IFNA(VLOOKUP(A:A,'11月奖金'!A:Q,17,0),0)</f>
        <v>6098.98</v>
      </c>
      <c r="BL684">
        <f t="shared" si="32"/>
        <v>9912.42</v>
      </c>
    </row>
    <row r="685" spans="1:64" x14ac:dyDescent="0.2">
      <c r="A685">
        <v>9000930</v>
      </c>
      <c r="B685" t="s">
        <v>2060</v>
      </c>
      <c r="C685" t="s">
        <v>2061</v>
      </c>
      <c r="D685" t="s">
        <v>2062</v>
      </c>
      <c r="E685" t="s">
        <v>363</v>
      </c>
      <c r="F685" t="s">
        <v>125</v>
      </c>
      <c r="G685">
        <v>0</v>
      </c>
      <c r="H685">
        <v>0</v>
      </c>
      <c r="I685">
        <v>6.1</v>
      </c>
      <c r="J685">
        <v>0</v>
      </c>
      <c r="K685">
        <v>2196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7</v>
      </c>
      <c r="S685">
        <v>0</v>
      </c>
      <c r="T685">
        <v>800</v>
      </c>
      <c r="U685">
        <v>300</v>
      </c>
      <c r="V685">
        <v>300</v>
      </c>
      <c r="W685">
        <v>33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3636</v>
      </c>
      <c r="AG685">
        <v>578.64</v>
      </c>
      <c r="AH685">
        <v>21.7</v>
      </c>
      <c r="AI685">
        <v>144.66</v>
      </c>
      <c r="AJ685">
        <v>434</v>
      </c>
      <c r="AK685">
        <v>0</v>
      </c>
      <c r="AL685">
        <v>0</v>
      </c>
      <c r="AM685">
        <v>0</v>
      </c>
      <c r="AN685">
        <v>0</v>
      </c>
      <c r="AO685">
        <v>2</v>
      </c>
      <c r="AP685">
        <v>9</v>
      </c>
      <c r="AQ685">
        <v>0</v>
      </c>
      <c r="AR685" s="6">
        <v>2455</v>
      </c>
      <c r="AS685">
        <v>3454</v>
      </c>
      <c r="AT685">
        <v>30</v>
      </c>
      <c r="AU685">
        <v>90558.68</v>
      </c>
      <c r="AV685">
        <v>55000</v>
      </c>
      <c r="AW685">
        <v>0</v>
      </c>
      <c r="AX685">
        <v>0</v>
      </c>
      <c r="AY685" s="6">
        <v>0</v>
      </c>
      <c r="AZ685">
        <v>0</v>
      </c>
      <c r="BA685">
        <v>0</v>
      </c>
      <c r="BB685" s="6">
        <v>12971</v>
      </c>
      <c r="BC685">
        <v>22587.679999999989</v>
      </c>
      <c r="BD685">
        <v>677.63</v>
      </c>
      <c r="BE685">
        <v>0</v>
      </c>
      <c r="BF685">
        <v>677.63</v>
      </c>
      <c r="BG685">
        <v>759.38</v>
      </c>
      <c r="BH685">
        <v>0</v>
      </c>
      <c r="BI685">
        <f t="shared" si="30"/>
        <v>759.38</v>
      </c>
      <c r="BJ685">
        <f t="shared" si="31"/>
        <v>3454</v>
      </c>
      <c r="BK685">
        <f>_xlfn.IFNA(VLOOKUP(A:A,'11月奖金'!A:Q,17,0),0)</f>
        <v>6148.98</v>
      </c>
      <c r="BL685">
        <f t="shared" si="32"/>
        <v>9602.98</v>
      </c>
    </row>
    <row r="686" spans="1:64" x14ac:dyDescent="0.2">
      <c r="A686">
        <v>9000931</v>
      </c>
      <c r="B686" t="s">
        <v>2063</v>
      </c>
      <c r="C686" t="s">
        <v>2064</v>
      </c>
      <c r="D686" t="s">
        <v>2065</v>
      </c>
      <c r="E686" t="s">
        <v>363</v>
      </c>
      <c r="F686" t="s">
        <v>105</v>
      </c>
      <c r="G686">
        <v>0</v>
      </c>
      <c r="H686">
        <v>0</v>
      </c>
      <c r="I686">
        <v>0</v>
      </c>
      <c r="J686">
        <v>3627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500</v>
      </c>
      <c r="V686">
        <v>300</v>
      </c>
      <c r="W686">
        <v>33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4460</v>
      </c>
      <c r="AG686">
        <v>977.52</v>
      </c>
      <c r="AH686">
        <v>36.659999999999997</v>
      </c>
      <c r="AI686">
        <v>244.38</v>
      </c>
      <c r="AJ686">
        <v>733</v>
      </c>
      <c r="AK686">
        <v>0</v>
      </c>
      <c r="AL686">
        <v>0</v>
      </c>
      <c r="AM686">
        <v>0</v>
      </c>
      <c r="AN686">
        <v>0</v>
      </c>
      <c r="AO686">
        <v>2</v>
      </c>
      <c r="AP686">
        <v>9</v>
      </c>
      <c r="AQ686">
        <v>0</v>
      </c>
      <c r="AR686" s="6">
        <v>2466.44</v>
      </c>
      <c r="AS686">
        <v>4108</v>
      </c>
      <c r="AT686">
        <v>0</v>
      </c>
      <c r="AU686">
        <v>110857.03</v>
      </c>
      <c r="AV686">
        <v>55000</v>
      </c>
      <c r="AW686">
        <v>11000</v>
      </c>
      <c r="AX686">
        <v>7326</v>
      </c>
      <c r="AY686" s="6">
        <v>0</v>
      </c>
      <c r="AZ686">
        <v>11000</v>
      </c>
      <c r="BA686">
        <v>0</v>
      </c>
      <c r="BB686" s="6">
        <v>21909.16</v>
      </c>
      <c r="BC686">
        <v>4621.8699999999953</v>
      </c>
      <c r="BD686">
        <v>138.66</v>
      </c>
      <c r="BE686">
        <v>0</v>
      </c>
      <c r="BF686">
        <v>138.66</v>
      </c>
      <c r="BG686">
        <v>465.34</v>
      </c>
      <c r="BH686">
        <v>0</v>
      </c>
      <c r="BI686">
        <f t="shared" si="30"/>
        <v>465.34</v>
      </c>
      <c r="BJ686">
        <f t="shared" si="31"/>
        <v>4108</v>
      </c>
      <c r="BK686">
        <f>_xlfn.IFNA(VLOOKUP(A:A,'11月奖金'!A:Q,17,0),0)</f>
        <v>7202.23</v>
      </c>
      <c r="BL686">
        <f t="shared" si="32"/>
        <v>11310.23</v>
      </c>
    </row>
    <row r="687" spans="1:64" x14ac:dyDescent="0.2">
      <c r="A687">
        <v>9000932</v>
      </c>
      <c r="B687" t="s">
        <v>2066</v>
      </c>
      <c r="C687" t="s">
        <v>2067</v>
      </c>
      <c r="D687" t="s">
        <v>2068</v>
      </c>
      <c r="E687" t="s">
        <v>363</v>
      </c>
      <c r="F687" t="s">
        <v>105</v>
      </c>
      <c r="G687">
        <v>0</v>
      </c>
      <c r="H687">
        <v>0</v>
      </c>
      <c r="I687">
        <v>0</v>
      </c>
      <c r="J687">
        <v>3627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500</v>
      </c>
      <c r="V687">
        <v>300</v>
      </c>
      <c r="W687">
        <v>33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4460</v>
      </c>
      <c r="AG687">
        <v>1134.48</v>
      </c>
      <c r="AH687">
        <v>42.54</v>
      </c>
      <c r="AI687">
        <v>334.2</v>
      </c>
      <c r="AJ687">
        <v>1003</v>
      </c>
      <c r="AK687">
        <v>0</v>
      </c>
      <c r="AL687">
        <v>0</v>
      </c>
      <c r="AM687">
        <v>0</v>
      </c>
      <c r="AN687">
        <v>0</v>
      </c>
      <c r="AO687">
        <v>2</v>
      </c>
      <c r="AP687">
        <v>9</v>
      </c>
      <c r="AQ687">
        <v>0</v>
      </c>
      <c r="AR687" s="6">
        <v>1943.78</v>
      </c>
      <c r="AS687">
        <v>4108</v>
      </c>
      <c r="AT687">
        <v>0</v>
      </c>
      <c r="AU687">
        <v>110788.78</v>
      </c>
      <c r="AV687">
        <v>55000</v>
      </c>
      <c r="AW687">
        <v>5500</v>
      </c>
      <c r="AX687">
        <v>11000</v>
      </c>
      <c r="AY687" s="6">
        <v>0</v>
      </c>
      <c r="AZ687">
        <v>11000</v>
      </c>
      <c r="BA687">
        <v>0</v>
      </c>
      <c r="BB687" s="6">
        <v>28899.17</v>
      </c>
      <c r="BC687">
        <v>0</v>
      </c>
      <c r="BD687">
        <v>0</v>
      </c>
      <c r="BE687">
        <v>0</v>
      </c>
      <c r="BF687">
        <v>0</v>
      </c>
      <c r="BG687">
        <v>158.87</v>
      </c>
      <c r="BH687">
        <v>0</v>
      </c>
      <c r="BI687">
        <f t="shared" si="30"/>
        <v>158.87</v>
      </c>
      <c r="BJ687">
        <f t="shared" si="31"/>
        <v>4108</v>
      </c>
      <c r="BK687">
        <f>_xlfn.IFNA(VLOOKUP(A:A,'11月奖金'!A:Q,17,0),0)</f>
        <v>7202.23</v>
      </c>
      <c r="BL687">
        <f t="shared" si="32"/>
        <v>11310.23</v>
      </c>
    </row>
    <row r="688" spans="1:64" x14ac:dyDescent="0.2">
      <c r="A688">
        <v>9000933</v>
      </c>
      <c r="B688" t="s">
        <v>2069</v>
      </c>
      <c r="C688" t="s">
        <v>2070</v>
      </c>
      <c r="D688" t="s">
        <v>2071</v>
      </c>
      <c r="E688" t="s">
        <v>363</v>
      </c>
      <c r="F688" t="s">
        <v>105</v>
      </c>
      <c r="G688">
        <v>0</v>
      </c>
      <c r="H688">
        <v>0</v>
      </c>
      <c r="I688">
        <v>5.0999999999999996</v>
      </c>
      <c r="J688">
        <v>0</v>
      </c>
      <c r="K688">
        <v>1836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7</v>
      </c>
      <c r="S688">
        <v>0</v>
      </c>
      <c r="T688">
        <v>800</v>
      </c>
      <c r="U688">
        <v>100</v>
      </c>
      <c r="V688">
        <v>300</v>
      </c>
      <c r="W688">
        <v>33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3076</v>
      </c>
      <c r="AG688">
        <v>632</v>
      </c>
      <c r="AH688">
        <v>23.7</v>
      </c>
      <c r="AI688">
        <v>158</v>
      </c>
      <c r="AJ688">
        <v>474</v>
      </c>
      <c r="AK688">
        <v>0</v>
      </c>
      <c r="AL688">
        <v>0</v>
      </c>
      <c r="AM688">
        <v>0</v>
      </c>
      <c r="AN688">
        <v>0</v>
      </c>
      <c r="AO688">
        <v>2</v>
      </c>
      <c r="AP688">
        <v>9</v>
      </c>
      <c r="AQ688">
        <v>0</v>
      </c>
      <c r="AR688" s="6">
        <v>1786.3</v>
      </c>
      <c r="AS688">
        <v>3034</v>
      </c>
      <c r="AT688">
        <v>30</v>
      </c>
      <c r="AU688">
        <v>66900.489999999991</v>
      </c>
      <c r="AV688">
        <v>55000</v>
      </c>
      <c r="AW688">
        <v>11000</v>
      </c>
      <c r="AX688">
        <v>0</v>
      </c>
      <c r="AY688" s="6">
        <v>0</v>
      </c>
      <c r="AZ688">
        <v>0</v>
      </c>
      <c r="BA688">
        <v>0</v>
      </c>
      <c r="BB688" s="6">
        <v>14166.7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f t="shared" si="30"/>
        <v>0</v>
      </c>
      <c r="BJ688">
        <f t="shared" si="31"/>
        <v>3034</v>
      </c>
      <c r="BK688">
        <f>_xlfn.IFNA(VLOOKUP(A:A,'11月奖金'!A:Q,17,0),0)</f>
        <v>3640.26</v>
      </c>
      <c r="BL688">
        <f t="shared" si="32"/>
        <v>6674.26</v>
      </c>
    </row>
    <row r="689" spans="1:64" x14ac:dyDescent="0.2">
      <c r="A689">
        <v>9000934</v>
      </c>
      <c r="B689" t="s">
        <v>2072</v>
      </c>
      <c r="C689" t="s">
        <v>2073</v>
      </c>
      <c r="D689" t="s">
        <v>2074</v>
      </c>
      <c r="E689" t="s">
        <v>363</v>
      </c>
      <c r="F689" t="s">
        <v>105</v>
      </c>
      <c r="G689">
        <v>0</v>
      </c>
      <c r="H689">
        <v>0</v>
      </c>
      <c r="I689">
        <v>4.9000000000000004</v>
      </c>
      <c r="J689">
        <v>0</v>
      </c>
      <c r="K689">
        <v>1764</v>
      </c>
      <c r="L689">
        <v>0</v>
      </c>
      <c r="M689">
        <v>0</v>
      </c>
      <c r="N689">
        <v>0</v>
      </c>
      <c r="O689">
        <v>700</v>
      </c>
      <c r="P689">
        <v>0</v>
      </c>
      <c r="Q689">
        <v>0</v>
      </c>
      <c r="R689">
        <v>0</v>
      </c>
      <c r="S689">
        <v>0</v>
      </c>
      <c r="T689">
        <v>800</v>
      </c>
      <c r="U689">
        <v>100</v>
      </c>
      <c r="V689">
        <v>300</v>
      </c>
      <c r="W689">
        <v>33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3697</v>
      </c>
      <c r="AG689">
        <v>536.24</v>
      </c>
      <c r="AH689">
        <v>20.11</v>
      </c>
      <c r="AI689">
        <v>134.05000000000001</v>
      </c>
      <c r="AJ689">
        <v>402</v>
      </c>
      <c r="AK689">
        <v>0</v>
      </c>
      <c r="AL689">
        <v>0</v>
      </c>
      <c r="AM689">
        <v>0</v>
      </c>
      <c r="AN689">
        <v>0</v>
      </c>
      <c r="AO689">
        <v>2</v>
      </c>
      <c r="AP689">
        <v>9</v>
      </c>
      <c r="AQ689">
        <v>0</v>
      </c>
      <c r="AR689" s="6">
        <v>2602.6</v>
      </c>
      <c r="AS689">
        <v>3625</v>
      </c>
      <c r="AT689">
        <v>0</v>
      </c>
      <c r="AU689">
        <v>72678.98</v>
      </c>
      <c r="AV689">
        <v>55000</v>
      </c>
      <c r="AW689">
        <v>0</v>
      </c>
      <c r="AX689">
        <v>9000</v>
      </c>
      <c r="AY689" s="6">
        <v>0</v>
      </c>
      <c r="AZ689">
        <v>11000</v>
      </c>
      <c r="BA689">
        <v>0</v>
      </c>
      <c r="BB689" s="6">
        <v>12018.4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f t="shared" si="30"/>
        <v>0</v>
      </c>
      <c r="BJ689">
        <f t="shared" si="31"/>
        <v>3625</v>
      </c>
      <c r="BK689">
        <f>_xlfn.IFNA(VLOOKUP(A:A,'11月奖金'!A:Q,17,0),0)</f>
        <v>3642.44</v>
      </c>
      <c r="BL689">
        <f t="shared" si="32"/>
        <v>7267.4400000000005</v>
      </c>
    </row>
    <row r="690" spans="1:64" x14ac:dyDescent="0.2">
      <c r="A690">
        <v>9000935</v>
      </c>
      <c r="B690" t="s">
        <v>2075</v>
      </c>
      <c r="C690" t="s">
        <v>2076</v>
      </c>
      <c r="D690" t="s">
        <v>2077</v>
      </c>
      <c r="E690" t="s">
        <v>363</v>
      </c>
      <c r="F690" t="s">
        <v>105</v>
      </c>
      <c r="G690">
        <v>0</v>
      </c>
      <c r="H690">
        <v>0</v>
      </c>
      <c r="I690">
        <v>4.9000000000000004</v>
      </c>
      <c r="J690">
        <v>0</v>
      </c>
      <c r="K690">
        <v>1764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800</v>
      </c>
      <c r="U690">
        <v>100</v>
      </c>
      <c r="V690">
        <v>300</v>
      </c>
      <c r="W690">
        <v>33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2997</v>
      </c>
      <c r="AG690">
        <v>408.96</v>
      </c>
      <c r="AH690">
        <v>15.34</v>
      </c>
      <c r="AI690">
        <v>104.32</v>
      </c>
      <c r="AJ690">
        <v>307</v>
      </c>
      <c r="AK690">
        <v>0</v>
      </c>
      <c r="AL690">
        <v>0</v>
      </c>
      <c r="AM690">
        <v>0</v>
      </c>
      <c r="AN690">
        <v>0</v>
      </c>
      <c r="AO690">
        <v>2</v>
      </c>
      <c r="AP690">
        <v>9</v>
      </c>
      <c r="AQ690">
        <v>0</v>
      </c>
      <c r="AR690" s="6">
        <v>2159.38</v>
      </c>
      <c r="AS690">
        <v>2925</v>
      </c>
      <c r="AT690">
        <v>0</v>
      </c>
      <c r="AU690">
        <v>65465.599999999999</v>
      </c>
      <c r="AV690">
        <v>55000</v>
      </c>
      <c r="AW690">
        <v>0</v>
      </c>
      <c r="AX690">
        <v>0</v>
      </c>
      <c r="AY690" s="6">
        <v>0</v>
      </c>
      <c r="AZ690">
        <v>0</v>
      </c>
      <c r="BA690">
        <v>0</v>
      </c>
      <c r="BB690" s="6">
        <v>9179.3299999999981</v>
      </c>
      <c r="BC690">
        <v>1286.27</v>
      </c>
      <c r="BD690">
        <v>38.590000000000003</v>
      </c>
      <c r="BE690">
        <v>0</v>
      </c>
      <c r="BF690">
        <v>38.590000000000003</v>
      </c>
      <c r="BG690">
        <v>125.91</v>
      </c>
      <c r="BH690">
        <v>0</v>
      </c>
      <c r="BI690">
        <f t="shared" si="30"/>
        <v>125.91</v>
      </c>
      <c r="BJ690">
        <f t="shared" si="31"/>
        <v>2925</v>
      </c>
      <c r="BK690">
        <f>_xlfn.IFNA(VLOOKUP(A:A,'11月奖金'!A:Q,17,0),0)</f>
        <v>3642.44</v>
      </c>
      <c r="BL690">
        <f t="shared" si="32"/>
        <v>6567.4400000000005</v>
      </c>
    </row>
    <row r="691" spans="1:64" x14ac:dyDescent="0.2">
      <c r="A691">
        <v>9000936</v>
      </c>
      <c r="B691" t="s">
        <v>2078</v>
      </c>
      <c r="C691" t="s">
        <v>2079</v>
      </c>
      <c r="D691" t="s">
        <v>2080</v>
      </c>
      <c r="E691" t="s">
        <v>46</v>
      </c>
      <c r="F691" t="s">
        <v>105</v>
      </c>
      <c r="G691">
        <v>0</v>
      </c>
      <c r="H691">
        <v>0</v>
      </c>
      <c r="I691">
        <v>4.0999999999999996</v>
      </c>
      <c r="J691">
        <v>0</v>
      </c>
      <c r="K691">
        <v>1476</v>
      </c>
      <c r="L691">
        <v>203.59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7</v>
      </c>
      <c r="S691">
        <v>0</v>
      </c>
      <c r="T691">
        <v>800</v>
      </c>
      <c r="U691">
        <v>100</v>
      </c>
      <c r="V691">
        <v>300</v>
      </c>
      <c r="W691">
        <v>33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2919.59</v>
      </c>
      <c r="AG691">
        <v>379.92</v>
      </c>
      <c r="AH691">
        <v>14.25</v>
      </c>
      <c r="AI691">
        <v>104.32</v>
      </c>
      <c r="AJ691">
        <v>285</v>
      </c>
      <c r="AK691">
        <v>0</v>
      </c>
      <c r="AL691">
        <v>0</v>
      </c>
      <c r="AM691">
        <v>0</v>
      </c>
      <c r="AN691">
        <v>0</v>
      </c>
      <c r="AO691">
        <v>2</v>
      </c>
      <c r="AP691">
        <v>9</v>
      </c>
      <c r="AQ691">
        <v>0</v>
      </c>
      <c r="AR691" s="6">
        <v>2134.1</v>
      </c>
      <c r="AS691">
        <v>2877.59</v>
      </c>
      <c r="AT691">
        <v>30</v>
      </c>
      <c r="AU691">
        <v>58791.64</v>
      </c>
      <c r="AV691">
        <v>55000</v>
      </c>
      <c r="AW691">
        <v>0</v>
      </c>
      <c r="AX691">
        <v>0</v>
      </c>
      <c r="AY691" s="6">
        <v>0</v>
      </c>
      <c r="AZ691">
        <v>0</v>
      </c>
      <c r="BA691">
        <v>0</v>
      </c>
      <c r="BB691" s="6">
        <v>8555.01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f t="shared" si="30"/>
        <v>0</v>
      </c>
      <c r="BJ691">
        <f t="shared" si="31"/>
        <v>2877.59</v>
      </c>
      <c r="BK691">
        <f>_xlfn.IFNA(VLOOKUP(A:A,'11月奖金'!A:Q,17,0),0)</f>
        <v>2803.32</v>
      </c>
      <c r="BL691">
        <f t="shared" si="32"/>
        <v>5680.91</v>
      </c>
    </row>
    <row r="692" spans="1:64" x14ac:dyDescent="0.2">
      <c r="A692">
        <v>9000940</v>
      </c>
      <c r="B692" t="s">
        <v>2081</v>
      </c>
      <c r="C692" t="s">
        <v>2082</v>
      </c>
      <c r="D692" t="s">
        <v>2083</v>
      </c>
      <c r="E692" t="s">
        <v>122</v>
      </c>
      <c r="F692" t="s">
        <v>160</v>
      </c>
      <c r="G692">
        <v>0</v>
      </c>
      <c r="H692">
        <v>0</v>
      </c>
      <c r="I692">
        <v>6.3</v>
      </c>
      <c r="J692">
        <v>0</v>
      </c>
      <c r="K692">
        <v>2268</v>
      </c>
      <c r="L692">
        <v>625.66</v>
      </c>
      <c r="M692">
        <v>36</v>
      </c>
      <c r="N692">
        <v>72</v>
      </c>
      <c r="O692">
        <v>0</v>
      </c>
      <c r="P692">
        <v>504</v>
      </c>
      <c r="Q692">
        <v>0</v>
      </c>
      <c r="R692">
        <v>0</v>
      </c>
      <c r="S692">
        <v>4.3600000000000003</v>
      </c>
      <c r="T692">
        <v>800</v>
      </c>
      <c r="U692">
        <v>100</v>
      </c>
      <c r="V692">
        <v>300</v>
      </c>
      <c r="W692">
        <v>33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4743.0200000000004</v>
      </c>
      <c r="AG692">
        <v>459.44</v>
      </c>
      <c r="AH692">
        <v>17.23</v>
      </c>
      <c r="AI692">
        <v>114.86</v>
      </c>
      <c r="AJ692">
        <v>345</v>
      </c>
      <c r="AK692">
        <v>0</v>
      </c>
      <c r="AL692">
        <v>0</v>
      </c>
      <c r="AM692">
        <v>0</v>
      </c>
      <c r="AN692">
        <v>0</v>
      </c>
      <c r="AO692">
        <v>2</v>
      </c>
      <c r="AP692">
        <v>9</v>
      </c>
      <c r="AQ692">
        <v>0</v>
      </c>
      <c r="AR692" s="6">
        <v>3804.49</v>
      </c>
      <c r="AS692">
        <v>4671.0200000000004</v>
      </c>
      <c r="AT692">
        <v>0</v>
      </c>
      <c r="AU692">
        <v>66329.11</v>
      </c>
      <c r="AV692">
        <v>55000</v>
      </c>
      <c r="AW692">
        <v>11000</v>
      </c>
      <c r="AX692">
        <v>11000</v>
      </c>
      <c r="AY692" s="6">
        <v>0</v>
      </c>
      <c r="AZ692">
        <v>11000</v>
      </c>
      <c r="BA692">
        <v>0</v>
      </c>
      <c r="BB692" s="6">
        <v>10303.83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f t="shared" si="30"/>
        <v>0</v>
      </c>
      <c r="BJ692">
        <f t="shared" si="31"/>
        <v>4671.0200000000004</v>
      </c>
      <c r="BK692">
        <f>_xlfn.IFNA(VLOOKUP(A:A,'11月奖金'!A:Q,17,0),0)</f>
        <v>2249.5500000000002</v>
      </c>
      <c r="BL692">
        <f t="shared" si="32"/>
        <v>6920.5700000000006</v>
      </c>
    </row>
    <row r="693" spans="1:64" x14ac:dyDescent="0.2">
      <c r="A693">
        <v>9000977</v>
      </c>
      <c r="B693" t="s">
        <v>2084</v>
      </c>
      <c r="C693" t="s">
        <v>2085</v>
      </c>
      <c r="D693" t="s">
        <v>2086</v>
      </c>
      <c r="E693" t="s">
        <v>278</v>
      </c>
      <c r="F693" t="s">
        <v>160</v>
      </c>
      <c r="G693">
        <v>0</v>
      </c>
      <c r="H693">
        <v>0</v>
      </c>
      <c r="I693">
        <v>5.9</v>
      </c>
      <c r="J693">
        <v>0</v>
      </c>
      <c r="K693">
        <v>2124</v>
      </c>
      <c r="L693">
        <v>292.97000000000003</v>
      </c>
      <c r="M693">
        <v>24</v>
      </c>
      <c r="N693">
        <v>48</v>
      </c>
      <c r="O693">
        <v>0</v>
      </c>
      <c r="P693">
        <v>216</v>
      </c>
      <c r="Q693">
        <v>0</v>
      </c>
      <c r="R693">
        <v>0</v>
      </c>
      <c r="S693">
        <v>4.3600000000000003</v>
      </c>
      <c r="T693">
        <v>800</v>
      </c>
      <c r="U693">
        <v>100</v>
      </c>
      <c r="V693">
        <v>300</v>
      </c>
      <c r="W693">
        <v>33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3942.33</v>
      </c>
      <c r="AG693">
        <v>474.56</v>
      </c>
      <c r="AH693">
        <v>17.8</v>
      </c>
      <c r="AI693">
        <v>118.64</v>
      </c>
      <c r="AJ693">
        <v>356</v>
      </c>
      <c r="AK693">
        <v>0</v>
      </c>
      <c r="AL693">
        <v>0</v>
      </c>
      <c r="AM693">
        <v>0</v>
      </c>
      <c r="AN693">
        <v>0</v>
      </c>
      <c r="AO693">
        <v>2</v>
      </c>
      <c r="AP693">
        <v>9</v>
      </c>
      <c r="AQ693">
        <v>0</v>
      </c>
      <c r="AR693" s="6">
        <v>2973.33</v>
      </c>
      <c r="AS693">
        <v>3870.33</v>
      </c>
      <c r="AT693">
        <v>0</v>
      </c>
      <c r="AU693">
        <v>64147.42</v>
      </c>
      <c r="AV693">
        <v>55000</v>
      </c>
      <c r="AW693">
        <v>0</v>
      </c>
      <c r="AX693">
        <v>0</v>
      </c>
      <c r="AY693" s="6">
        <v>0</v>
      </c>
      <c r="AZ693">
        <v>0</v>
      </c>
      <c r="BA693">
        <v>0</v>
      </c>
      <c r="BB693" s="6">
        <v>10639</v>
      </c>
      <c r="BC693">
        <v>0</v>
      </c>
      <c r="BD693">
        <v>0</v>
      </c>
      <c r="BE693">
        <v>0</v>
      </c>
      <c r="BF693">
        <v>0</v>
      </c>
      <c r="BG693">
        <v>18.149999999999999</v>
      </c>
      <c r="BH693">
        <v>0</v>
      </c>
      <c r="BI693">
        <f t="shared" si="30"/>
        <v>18.149999999999999</v>
      </c>
      <c r="BJ693">
        <f t="shared" si="31"/>
        <v>3870.33</v>
      </c>
      <c r="BK693">
        <f>_xlfn.IFNA(VLOOKUP(A:A,'11月奖金'!A:Q,17,0),0)</f>
        <v>2762.75</v>
      </c>
      <c r="BL693">
        <f t="shared" si="32"/>
        <v>6633.08</v>
      </c>
    </row>
    <row r="694" spans="1:64" x14ac:dyDescent="0.2">
      <c r="A694">
        <v>9000953</v>
      </c>
      <c r="B694" t="s">
        <v>2087</v>
      </c>
      <c r="C694" t="s">
        <v>2088</v>
      </c>
      <c r="D694" t="s">
        <v>2089</v>
      </c>
      <c r="E694" t="s">
        <v>278</v>
      </c>
      <c r="F694" t="s">
        <v>160</v>
      </c>
      <c r="G694">
        <v>0</v>
      </c>
      <c r="H694">
        <v>0</v>
      </c>
      <c r="I694">
        <v>5.9</v>
      </c>
      <c r="J694">
        <v>0</v>
      </c>
      <c r="K694">
        <v>2124</v>
      </c>
      <c r="L694">
        <v>292.97000000000003</v>
      </c>
      <c r="M694">
        <v>24</v>
      </c>
      <c r="N694">
        <v>48</v>
      </c>
      <c r="O694">
        <v>0</v>
      </c>
      <c r="P694">
        <v>504</v>
      </c>
      <c r="Q694">
        <v>0</v>
      </c>
      <c r="R694">
        <v>7</v>
      </c>
      <c r="S694">
        <v>0</v>
      </c>
      <c r="T694">
        <v>800</v>
      </c>
      <c r="U694">
        <v>100</v>
      </c>
      <c r="V694">
        <v>300</v>
      </c>
      <c r="W694">
        <v>33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4232.97</v>
      </c>
      <c r="AG694">
        <v>410.4</v>
      </c>
      <c r="AH694">
        <v>15.39</v>
      </c>
      <c r="AI694">
        <v>104.32</v>
      </c>
      <c r="AJ694">
        <v>308</v>
      </c>
      <c r="AK694">
        <v>0</v>
      </c>
      <c r="AL694">
        <v>0</v>
      </c>
      <c r="AM694">
        <v>0</v>
      </c>
      <c r="AN694">
        <v>0</v>
      </c>
      <c r="AO694">
        <v>2</v>
      </c>
      <c r="AP694">
        <v>9</v>
      </c>
      <c r="AQ694">
        <v>0</v>
      </c>
      <c r="AR694" s="6">
        <v>3392.86</v>
      </c>
      <c r="AS694">
        <v>4190.97</v>
      </c>
      <c r="AT694">
        <v>30</v>
      </c>
      <c r="AU694">
        <v>66238.429999999993</v>
      </c>
      <c r="AV694">
        <v>55000</v>
      </c>
      <c r="AW694">
        <v>0</v>
      </c>
      <c r="AX694">
        <v>11000</v>
      </c>
      <c r="AY694" s="6">
        <v>0</v>
      </c>
      <c r="AZ694">
        <v>11000</v>
      </c>
      <c r="BA694">
        <v>0</v>
      </c>
      <c r="BB694" s="6">
        <v>9209.0999999999985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f t="shared" si="30"/>
        <v>0</v>
      </c>
      <c r="BJ694">
        <f t="shared" si="31"/>
        <v>4190.97</v>
      </c>
      <c r="BK694">
        <f>_xlfn.IFNA(VLOOKUP(A:A,'11月奖金'!A:Q,17,0),0)</f>
        <v>2656.51</v>
      </c>
      <c r="BL694">
        <f t="shared" si="32"/>
        <v>6847.4800000000005</v>
      </c>
    </row>
    <row r="695" spans="1:64" x14ac:dyDescent="0.2">
      <c r="A695">
        <v>9000939</v>
      </c>
      <c r="B695" t="s">
        <v>2090</v>
      </c>
      <c r="C695" t="s">
        <v>2091</v>
      </c>
      <c r="D695" t="s">
        <v>2092</v>
      </c>
      <c r="E695" t="s">
        <v>71</v>
      </c>
      <c r="F695" t="s">
        <v>105</v>
      </c>
      <c r="G695">
        <v>0</v>
      </c>
      <c r="H695">
        <v>0</v>
      </c>
      <c r="I695">
        <v>6.7</v>
      </c>
      <c r="J695">
        <v>0</v>
      </c>
      <c r="K695">
        <v>2412</v>
      </c>
      <c r="L695">
        <v>0</v>
      </c>
      <c r="M695">
        <v>62</v>
      </c>
      <c r="N695">
        <v>64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800</v>
      </c>
      <c r="U695">
        <v>300</v>
      </c>
      <c r="V695">
        <v>300</v>
      </c>
      <c r="W695">
        <v>33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3971</v>
      </c>
      <c r="AG695">
        <v>854.08</v>
      </c>
      <c r="AH695">
        <v>32.03</v>
      </c>
      <c r="AI695">
        <v>213.51</v>
      </c>
      <c r="AJ695">
        <v>641</v>
      </c>
      <c r="AK695">
        <v>0</v>
      </c>
      <c r="AL695">
        <v>0</v>
      </c>
      <c r="AM695">
        <v>0</v>
      </c>
      <c r="AN695">
        <v>0</v>
      </c>
      <c r="AO695">
        <v>2</v>
      </c>
      <c r="AP695">
        <v>9</v>
      </c>
      <c r="AQ695">
        <v>0</v>
      </c>
      <c r="AR695" s="6">
        <v>2228.38</v>
      </c>
      <c r="AS695">
        <v>3759</v>
      </c>
      <c r="AT695">
        <v>0</v>
      </c>
      <c r="AU695">
        <v>95491.9</v>
      </c>
      <c r="AV695">
        <v>55000</v>
      </c>
      <c r="AW695">
        <v>0</v>
      </c>
      <c r="AX695">
        <v>0</v>
      </c>
      <c r="AY695" s="6">
        <v>0</v>
      </c>
      <c r="AZ695">
        <v>0</v>
      </c>
      <c r="BA695">
        <v>0</v>
      </c>
      <c r="BB695" s="6">
        <v>19148.82</v>
      </c>
      <c r="BC695">
        <v>21343.079999999991</v>
      </c>
      <c r="BD695">
        <v>640.29</v>
      </c>
      <c r="BE695">
        <v>0</v>
      </c>
      <c r="BF695">
        <v>640.29</v>
      </c>
      <c r="BG695">
        <v>729.74</v>
      </c>
      <c r="BH695">
        <v>0</v>
      </c>
      <c r="BI695">
        <f t="shared" si="30"/>
        <v>729.74</v>
      </c>
      <c r="BJ695">
        <f t="shared" si="31"/>
        <v>3759</v>
      </c>
      <c r="BK695">
        <f>_xlfn.IFNA(VLOOKUP(A:A,'11月奖金'!A:Q,17,0),0)</f>
        <v>6116.94</v>
      </c>
      <c r="BL695">
        <f t="shared" si="32"/>
        <v>9875.9399999999987</v>
      </c>
    </row>
    <row r="696" spans="1:64" x14ac:dyDescent="0.2">
      <c r="A696">
        <v>9000967</v>
      </c>
      <c r="B696" t="s">
        <v>2093</v>
      </c>
      <c r="C696" t="s">
        <v>2094</v>
      </c>
      <c r="D696" t="s">
        <v>2095</v>
      </c>
      <c r="E696" t="s">
        <v>278</v>
      </c>
      <c r="F696" t="s">
        <v>160</v>
      </c>
      <c r="G696">
        <v>0</v>
      </c>
      <c r="H696">
        <v>0</v>
      </c>
      <c r="I696">
        <v>5.9</v>
      </c>
      <c r="J696">
        <v>0</v>
      </c>
      <c r="K696">
        <v>2124</v>
      </c>
      <c r="L696">
        <v>0</v>
      </c>
      <c r="M696">
        <v>36</v>
      </c>
      <c r="N696">
        <v>72</v>
      </c>
      <c r="O696">
        <v>0</v>
      </c>
      <c r="P696">
        <v>216</v>
      </c>
      <c r="Q696">
        <v>0</v>
      </c>
      <c r="R696">
        <v>0</v>
      </c>
      <c r="S696">
        <v>0</v>
      </c>
      <c r="T696">
        <v>800</v>
      </c>
      <c r="U696">
        <v>100</v>
      </c>
      <c r="V696">
        <v>300</v>
      </c>
      <c r="W696">
        <v>33</v>
      </c>
      <c r="X696">
        <v>0</v>
      </c>
      <c r="Y696">
        <v>0</v>
      </c>
      <c r="Z696">
        <v>0</v>
      </c>
      <c r="AA696">
        <v>0</v>
      </c>
      <c r="AB696">
        <v>20</v>
      </c>
      <c r="AC696">
        <v>0</v>
      </c>
      <c r="AD696">
        <v>0</v>
      </c>
      <c r="AE696">
        <v>0</v>
      </c>
      <c r="AF696">
        <v>3701</v>
      </c>
      <c r="AG696">
        <v>403.2</v>
      </c>
      <c r="AH696">
        <v>15.12</v>
      </c>
      <c r="AI696">
        <v>104.32</v>
      </c>
      <c r="AJ696">
        <v>302</v>
      </c>
      <c r="AK696">
        <v>0</v>
      </c>
      <c r="AL696">
        <v>0</v>
      </c>
      <c r="AM696">
        <v>0</v>
      </c>
      <c r="AN696">
        <v>0</v>
      </c>
      <c r="AO696">
        <v>2</v>
      </c>
      <c r="AP696">
        <v>9</v>
      </c>
      <c r="AQ696">
        <v>0</v>
      </c>
      <c r="AR696" s="6">
        <v>2874.36</v>
      </c>
      <c r="AS696">
        <v>3629</v>
      </c>
      <c r="AT696">
        <v>0</v>
      </c>
      <c r="AU696">
        <v>62497.7</v>
      </c>
      <c r="AV696">
        <v>55000</v>
      </c>
      <c r="AW696">
        <v>0</v>
      </c>
      <c r="AX696">
        <v>0</v>
      </c>
      <c r="AY696" s="6">
        <v>0</v>
      </c>
      <c r="AZ696">
        <v>0</v>
      </c>
      <c r="BA696">
        <v>0</v>
      </c>
      <c r="BB696" s="6">
        <v>9048.4000000000015</v>
      </c>
      <c r="BC696">
        <v>0</v>
      </c>
      <c r="BD696">
        <v>0</v>
      </c>
      <c r="BE696">
        <v>0</v>
      </c>
      <c r="BF696">
        <v>0</v>
      </c>
      <c r="BG696">
        <v>19.350000000000001</v>
      </c>
      <c r="BH696">
        <v>0</v>
      </c>
      <c r="BI696">
        <f t="shared" si="30"/>
        <v>19.350000000000001</v>
      </c>
      <c r="BJ696">
        <f t="shared" si="31"/>
        <v>3629</v>
      </c>
      <c r="BK696">
        <f>_xlfn.IFNA(VLOOKUP(A:A,'11月奖金'!A:Q,17,0),0)</f>
        <v>2529.7199999999998</v>
      </c>
      <c r="BL696">
        <f t="shared" si="32"/>
        <v>6158.7199999999993</v>
      </c>
    </row>
    <row r="697" spans="1:64" x14ac:dyDescent="0.2">
      <c r="A697">
        <v>9000980</v>
      </c>
      <c r="B697" t="s">
        <v>2096</v>
      </c>
      <c r="C697" t="s">
        <v>2097</v>
      </c>
      <c r="D697" t="s">
        <v>2098</v>
      </c>
      <c r="E697" t="s">
        <v>278</v>
      </c>
      <c r="F697" t="s">
        <v>160</v>
      </c>
      <c r="G697">
        <v>0</v>
      </c>
      <c r="H697">
        <v>0</v>
      </c>
      <c r="I697">
        <v>5.9</v>
      </c>
      <c r="J697">
        <v>0</v>
      </c>
      <c r="K697">
        <v>2124</v>
      </c>
      <c r="L697">
        <v>585.92999999999995</v>
      </c>
      <c r="M697">
        <v>0</v>
      </c>
      <c r="N697">
        <v>16</v>
      </c>
      <c r="O697">
        <v>0</v>
      </c>
      <c r="P697">
        <v>144</v>
      </c>
      <c r="Q697">
        <v>0</v>
      </c>
      <c r="R697">
        <v>0</v>
      </c>
      <c r="S697">
        <v>0</v>
      </c>
      <c r="T697">
        <v>800</v>
      </c>
      <c r="U697">
        <v>100</v>
      </c>
      <c r="V697">
        <v>300</v>
      </c>
      <c r="W697">
        <v>33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4102.93</v>
      </c>
      <c r="AG697">
        <v>408.64</v>
      </c>
      <c r="AH697">
        <v>15.32</v>
      </c>
      <c r="AI697">
        <v>104.32</v>
      </c>
      <c r="AJ697">
        <v>306</v>
      </c>
      <c r="AK697">
        <v>0</v>
      </c>
      <c r="AL697">
        <v>0</v>
      </c>
      <c r="AM697">
        <v>0</v>
      </c>
      <c r="AN697">
        <v>0</v>
      </c>
      <c r="AO697">
        <v>2</v>
      </c>
      <c r="AP697">
        <v>9</v>
      </c>
      <c r="AQ697">
        <v>0</v>
      </c>
      <c r="AR697" s="6">
        <v>3266.65</v>
      </c>
      <c r="AS697">
        <v>4030.93</v>
      </c>
      <c r="AT697">
        <v>0</v>
      </c>
      <c r="AU697">
        <v>61769.39</v>
      </c>
      <c r="AV697">
        <v>55000</v>
      </c>
      <c r="AW697">
        <v>5500</v>
      </c>
      <c r="AX697">
        <v>22000</v>
      </c>
      <c r="AY697" s="6">
        <v>0</v>
      </c>
      <c r="AZ697">
        <v>0</v>
      </c>
      <c r="BA697">
        <v>0</v>
      </c>
      <c r="BB697" s="6">
        <v>9164.0299999999988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f t="shared" si="30"/>
        <v>0</v>
      </c>
      <c r="BJ697">
        <f t="shared" si="31"/>
        <v>4030.9300000000003</v>
      </c>
      <c r="BK697">
        <f>_xlfn.IFNA(VLOOKUP(A:A,'11月奖金'!A:Q,17,0),0)</f>
        <v>2570.36</v>
      </c>
      <c r="BL697">
        <f t="shared" si="32"/>
        <v>6601.2900000000009</v>
      </c>
    </row>
    <row r="698" spans="1:64" x14ac:dyDescent="0.2">
      <c r="A698">
        <v>9000941</v>
      </c>
      <c r="B698" t="s">
        <v>2099</v>
      </c>
      <c r="C698" t="s">
        <v>2100</v>
      </c>
      <c r="D698" t="s">
        <v>2101</v>
      </c>
      <c r="E698" t="s">
        <v>122</v>
      </c>
      <c r="F698" t="s">
        <v>160</v>
      </c>
      <c r="G698">
        <v>0</v>
      </c>
      <c r="H698">
        <v>0</v>
      </c>
      <c r="I698">
        <v>6.1</v>
      </c>
      <c r="J698">
        <v>0</v>
      </c>
      <c r="K698">
        <v>2196</v>
      </c>
      <c r="L698">
        <v>908.69</v>
      </c>
      <c r="M698">
        <v>181</v>
      </c>
      <c r="N698">
        <v>128</v>
      </c>
      <c r="O698">
        <v>0</v>
      </c>
      <c r="P698">
        <v>216</v>
      </c>
      <c r="Q698">
        <v>0</v>
      </c>
      <c r="R698">
        <v>0</v>
      </c>
      <c r="S698">
        <v>0</v>
      </c>
      <c r="T698">
        <v>800</v>
      </c>
      <c r="U698">
        <v>100</v>
      </c>
      <c r="V698">
        <v>300</v>
      </c>
      <c r="W698">
        <v>33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4862.6900000000014</v>
      </c>
      <c r="AG698">
        <v>359.44</v>
      </c>
      <c r="AH698">
        <v>13.48</v>
      </c>
      <c r="AI698">
        <v>104.32</v>
      </c>
      <c r="AJ698">
        <v>270</v>
      </c>
      <c r="AK698">
        <v>0</v>
      </c>
      <c r="AL698">
        <v>0</v>
      </c>
      <c r="AM698">
        <v>0</v>
      </c>
      <c r="AN698">
        <v>0</v>
      </c>
      <c r="AO698">
        <v>2</v>
      </c>
      <c r="AP698">
        <v>9</v>
      </c>
      <c r="AQ698">
        <v>0</v>
      </c>
      <c r="AR698" s="6">
        <v>4113.45</v>
      </c>
      <c r="AS698">
        <v>4790.6900000000014</v>
      </c>
      <c r="AT698">
        <v>0</v>
      </c>
      <c r="AU698">
        <v>64115.96</v>
      </c>
      <c r="AV698">
        <v>55000</v>
      </c>
      <c r="AW698">
        <v>11000</v>
      </c>
      <c r="AX698">
        <v>0</v>
      </c>
      <c r="AY698" s="6">
        <v>0</v>
      </c>
      <c r="AZ698">
        <v>0</v>
      </c>
      <c r="BA698">
        <v>0</v>
      </c>
      <c r="BB698" s="6">
        <v>8120.4199999999992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f t="shared" si="30"/>
        <v>0</v>
      </c>
      <c r="BJ698">
        <f t="shared" si="31"/>
        <v>4790.6900000000014</v>
      </c>
      <c r="BK698">
        <f>_xlfn.IFNA(VLOOKUP(A:A,'11月奖金'!A:Q,17,0),0)</f>
        <v>2249.5500000000002</v>
      </c>
      <c r="BL698">
        <f t="shared" si="32"/>
        <v>7040.2400000000016</v>
      </c>
    </row>
    <row r="699" spans="1:64" x14ac:dyDescent="0.2">
      <c r="A699">
        <v>9000944</v>
      </c>
      <c r="B699" t="s">
        <v>2102</v>
      </c>
      <c r="C699" t="s">
        <v>2103</v>
      </c>
      <c r="D699" t="s">
        <v>2104</v>
      </c>
      <c r="E699" t="s">
        <v>122</v>
      </c>
      <c r="F699" t="s">
        <v>160</v>
      </c>
      <c r="G699">
        <v>0</v>
      </c>
      <c r="H699">
        <v>0</v>
      </c>
      <c r="I699">
        <v>6.1</v>
      </c>
      <c r="J699">
        <v>0</v>
      </c>
      <c r="K699">
        <v>2196</v>
      </c>
      <c r="L699">
        <v>908.69</v>
      </c>
      <c r="M699">
        <v>181</v>
      </c>
      <c r="N699">
        <v>120</v>
      </c>
      <c r="O699">
        <v>0</v>
      </c>
      <c r="P699">
        <v>216</v>
      </c>
      <c r="Q699">
        <v>0</v>
      </c>
      <c r="R699">
        <v>0</v>
      </c>
      <c r="S699">
        <v>0</v>
      </c>
      <c r="T699">
        <v>800</v>
      </c>
      <c r="U699">
        <v>100</v>
      </c>
      <c r="V699">
        <v>300</v>
      </c>
      <c r="W699">
        <v>33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4854.6900000000014</v>
      </c>
      <c r="AG699">
        <v>564.64</v>
      </c>
      <c r="AH699">
        <v>21.17</v>
      </c>
      <c r="AI699">
        <v>141.16999999999999</v>
      </c>
      <c r="AJ699">
        <v>423</v>
      </c>
      <c r="AK699">
        <v>0</v>
      </c>
      <c r="AL699">
        <v>0</v>
      </c>
      <c r="AM699">
        <v>0</v>
      </c>
      <c r="AN699">
        <v>0</v>
      </c>
      <c r="AO699">
        <v>2</v>
      </c>
      <c r="AP699">
        <v>9</v>
      </c>
      <c r="AQ699">
        <v>0</v>
      </c>
      <c r="AR699" s="6">
        <v>3702.71</v>
      </c>
      <c r="AS699">
        <v>4782.6900000000014</v>
      </c>
      <c r="AT699">
        <v>0</v>
      </c>
      <c r="AU699">
        <v>64127.83</v>
      </c>
      <c r="AV699">
        <v>55000</v>
      </c>
      <c r="AW699">
        <v>0</v>
      </c>
      <c r="AX699">
        <v>11000</v>
      </c>
      <c r="AY699" s="6">
        <v>0</v>
      </c>
      <c r="AZ699">
        <v>0</v>
      </c>
      <c r="BA699">
        <v>0</v>
      </c>
      <c r="BB699" s="6">
        <v>12651.78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f t="shared" si="30"/>
        <v>0</v>
      </c>
      <c r="BJ699">
        <f t="shared" si="31"/>
        <v>4782.6900000000014</v>
      </c>
      <c r="BK699">
        <f>_xlfn.IFNA(VLOOKUP(A:A,'11月奖金'!A:Q,17,0),0)</f>
        <v>2213.56</v>
      </c>
      <c r="BL699">
        <f t="shared" si="32"/>
        <v>6996.2500000000018</v>
      </c>
    </row>
    <row r="700" spans="1:64" x14ac:dyDescent="0.2">
      <c r="A700">
        <v>9000948</v>
      </c>
      <c r="B700" t="s">
        <v>2105</v>
      </c>
      <c r="C700" t="s">
        <v>2106</v>
      </c>
      <c r="D700" t="s">
        <v>2107</v>
      </c>
      <c r="E700" t="s">
        <v>122</v>
      </c>
      <c r="F700" t="s">
        <v>160</v>
      </c>
      <c r="G700">
        <v>0</v>
      </c>
      <c r="H700">
        <v>0</v>
      </c>
      <c r="I700">
        <v>6.1</v>
      </c>
      <c r="J700">
        <v>0</v>
      </c>
      <c r="K700">
        <v>2196</v>
      </c>
      <c r="L700">
        <v>605.79</v>
      </c>
      <c r="M700">
        <v>24</v>
      </c>
      <c r="N700">
        <v>48</v>
      </c>
      <c r="O700">
        <v>0</v>
      </c>
      <c r="P700">
        <v>504</v>
      </c>
      <c r="Q700">
        <v>0</v>
      </c>
      <c r="R700">
        <v>0</v>
      </c>
      <c r="S700">
        <v>0</v>
      </c>
      <c r="T700">
        <v>800</v>
      </c>
      <c r="U700">
        <v>100</v>
      </c>
      <c r="V700">
        <v>300</v>
      </c>
      <c r="W700">
        <v>33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4610.79</v>
      </c>
      <c r="AG700">
        <v>413.28</v>
      </c>
      <c r="AH700">
        <v>15.5</v>
      </c>
      <c r="AI700">
        <v>104.32</v>
      </c>
      <c r="AJ700">
        <v>310</v>
      </c>
      <c r="AK700">
        <v>0</v>
      </c>
      <c r="AL700">
        <v>0</v>
      </c>
      <c r="AM700">
        <v>0</v>
      </c>
      <c r="AN700">
        <v>0</v>
      </c>
      <c r="AO700">
        <v>2</v>
      </c>
      <c r="AP700">
        <v>9</v>
      </c>
      <c r="AQ700">
        <v>0</v>
      </c>
      <c r="AR700" s="6">
        <v>3765.69</v>
      </c>
      <c r="AS700">
        <v>4538.79</v>
      </c>
      <c r="AT700">
        <v>0</v>
      </c>
      <c r="AU700">
        <v>64293.37</v>
      </c>
      <c r="AV700">
        <v>55000</v>
      </c>
      <c r="AW700">
        <v>11000</v>
      </c>
      <c r="AX700">
        <v>11000</v>
      </c>
      <c r="AY700" s="6">
        <v>0</v>
      </c>
      <c r="AZ700">
        <v>0</v>
      </c>
      <c r="BA700">
        <v>0</v>
      </c>
      <c r="BB700" s="6">
        <v>9269.0300000000007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f t="shared" si="30"/>
        <v>0</v>
      </c>
      <c r="BJ700">
        <f t="shared" si="31"/>
        <v>4538.79</v>
      </c>
      <c r="BK700">
        <f>_xlfn.IFNA(VLOOKUP(A:A,'11月奖金'!A:Q,17,0),0)</f>
        <v>2249.5500000000002</v>
      </c>
      <c r="BL700">
        <f t="shared" si="32"/>
        <v>6788.34</v>
      </c>
    </row>
    <row r="701" spans="1:64" x14ac:dyDescent="0.2">
      <c r="A701">
        <v>9000947</v>
      </c>
      <c r="B701" t="s">
        <v>2108</v>
      </c>
      <c r="C701" t="s">
        <v>2109</v>
      </c>
      <c r="D701" t="s">
        <v>2110</v>
      </c>
      <c r="E701" t="s">
        <v>122</v>
      </c>
      <c r="F701" t="s">
        <v>160</v>
      </c>
      <c r="G701">
        <v>0</v>
      </c>
      <c r="H701">
        <v>0</v>
      </c>
      <c r="I701">
        <v>6.1</v>
      </c>
      <c r="J701">
        <v>0</v>
      </c>
      <c r="K701">
        <v>2196</v>
      </c>
      <c r="L701">
        <v>908.69</v>
      </c>
      <c r="M701">
        <v>134</v>
      </c>
      <c r="N701">
        <v>104</v>
      </c>
      <c r="O701">
        <v>0</v>
      </c>
      <c r="P701">
        <v>144</v>
      </c>
      <c r="Q701">
        <v>0</v>
      </c>
      <c r="R701">
        <v>0</v>
      </c>
      <c r="S701">
        <v>4.3600000000000003</v>
      </c>
      <c r="T701">
        <v>800</v>
      </c>
      <c r="U701">
        <v>100</v>
      </c>
      <c r="V701">
        <v>300</v>
      </c>
      <c r="W701">
        <v>33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4724.05</v>
      </c>
      <c r="AG701">
        <v>368.56</v>
      </c>
      <c r="AH701">
        <v>13.82</v>
      </c>
      <c r="AI701">
        <v>104.32</v>
      </c>
      <c r="AJ701">
        <v>276</v>
      </c>
      <c r="AK701">
        <v>0</v>
      </c>
      <c r="AL701">
        <v>0</v>
      </c>
      <c r="AM701">
        <v>0</v>
      </c>
      <c r="AN701">
        <v>0</v>
      </c>
      <c r="AO701">
        <v>2</v>
      </c>
      <c r="AP701">
        <v>9</v>
      </c>
      <c r="AQ701">
        <v>0</v>
      </c>
      <c r="AR701" s="6">
        <v>3959.35</v>
      </c>
      <c r="AS701">
        <v>4652.05</v>
      </c>
      <c r="AT701">
        <v>0</v>
      </c>
      <c r="AU701">
        <v>62131.83</v>
      </c>
      <c r="AV701">
        <v>55000</v>
      </c>
      <c r="AW701">
        <v>11000</v>
      </c>
      <c r="AX701">
        <v>11000</v>
      </c>
      <c r="AY701" s="6">
        <v>0</v>
      </c>
      <c r="AZ701">
        <v>11000</v>
      </c>
      <c r="BA701">
        <v>0</v>
      </c>
      <c r="BB701" s="6">
        <v>8306.51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f t="shared" si="30"/>
        <v>0</v>
      </c>
      <c r="BJ701">
        <f t="shared" si="31"/>
        <v>4652.05</v>
      </c>
      <c r="BK701">
        <f>_xlfn.IFNA(VLOOKUP(A:A,'11月奖金'!A:Q,17,0),0)</f>
        <v>2249.5500000000002</v>
      </c>
      <c r="BL701">
        <f t="shared" si="32"/>
        <v>6901.6</v>
      </c>
    </row>
    <row r="702" spans="1:64" x14ac:dyDescent="0.2">
      <c r="A702">
        <v>9000943</v>
      </c>
      <c r="B702" t="s">
        <v>2111</v>
      </c>
      <c r="C702" t="s">
        <v>2112</v>
      </c>
      <c r="D702" t="s">
        <v>2113</v>
      </c>
      <c r="E702" t="s">
        <v>122</v>
      </c>
      <c r="F702" t="s">
        <v>160</v>
      </c>
      <c r="G702">
        <v>0</v>
      </c>
      <c r="H702">
        <v>0</v>
      </c>
      <c r="I702">
        <v>5.9</v>
      </c>
      <c r="J702">
        <v>0</v>
      </c>
      <c r="K702">
        <v>2124</v>
      </c>
      <c r="L702">
        <v>0</v>
      </c>
      <c r="M702">
        <v>36</v>
      </c>
      <c r="N702">
        <v>72</v>
      </c>
      <c r="O702">
        <v>0</v>
      </c>
      <c r="P702">
        <v>504</v>
      </c>
      <c r="Q702">
        <v>0</v>
      </c>
      <c r="R702">
        <v>0</v>
      </c>
      <c r="S702">
        <v>3.76</v>
      </c>
      <c r="T702">
        <v>800</v>
      </c>
      <c r="U702">
        <v>100</v>
      </c>
      <c r="V702">
        <v>300</v>
      </c>
      <c r="W702">
        <v>33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3972.76</v>
      </c>
      <c r="AG702">
        <v>358.32</v>
      </c>
      <c r="AH702">
        <v>13.44</v>
      </c>
      <c r="AI702">
        <v>104.32</v>
      </c>
      <c r="AJ702">
        <v>269</v>
      </c>
      <c r="AK702">
        <v>0</v>
      </c>
      <c r="AL702">
        <v>0</v>
      </c>
      <c r="AM702">
        <v>0</v>
      </c>
      <c r="AN702">
        <v>0</v>
      </c>
      <c r="AO702">
        <v>2</v>
      </c>
      <c r="AP702">
        <v>9</v>
      </c>
      <c r="AQ702">
        <v>0</v>
      </c>
      <c r="AR702" s="6">
        <v>3225.68</v>
      </c>
      <c r="AS702">
        <v>3900.76</v>
      </c>
      <c r="AT702">
        <v>0</v>
      </c>
      <c r="AU702">
        <v>62424.93</v>
      </c>
      <c r="AV702">
        <v>55000</v>
      </c>
      <c r="AW702">
        <v>0</v>
      </c>
      <c r="AX702">
        <v>11000</v>
      </c>
      <c r="AY702" s="6">
        <v>0</v>
      </c>
      <c r="AZ702">
        <v>0</v>
      </c>
      <c r="BA702">
        <v>0</v>
      </c>
      <c r="BB702" s="6">
        <v>8094.6299999999992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f t="shared" si="30"/>
        <v>0</v>
      </c>
      <c r="BJ702">
        <f t="shared" si="31"/>
        <v>3900.76</v>
      </c>
      <c r="BK702">
        <f>_xlfn.IFNA(VLOOKUP(A:A,'11月奖金'!A:Q,17,0),0)</f>
        <v>2249.5500000000002</v>
      </c>
      <c r="BL702">
        <f t="shared" si="32"/>
        <v>6150.31</v>
      </c>
    </row>
    <row r="703" spans="1:64" x14ac:dyDescent="0.2">
      <c r="A703">
        <v>9000946</v>
      </c>
      <c r="B703" t="s">
        <v>2114</v>
      </c>
      <c r="C703" t="s">
        <v>2115</v>
      </c>
      <c r="D703" t="s">
        <v>2116</v>
      </c>
      <c r="E703" t="s">
        <v>122</v>
      </c>
      <c r="F703" t="s">
        <v>160</v>
      </c>
      <c r="G703">
        <v>0</v>
      </c>
      <c r="H703">
        <v>0</v>
      </c>
      <c r="I703">
        <v>6.1</v>
      </c>
      <c r="J703">
        <v>0</v>
      </c>
      <c r="K703">
        <v>2196</v>
      </c>
      <c r="L703">
        <v>908.69</v>
      </c>
      <c r="M703">
        <v>24</v>
      </c>
      <c r="N703">
        <v>48</v>
      </c>
      <c r="O703">
        <v>0</v>
      </c>
      <c r="P703">
        <v>216</v>
      </c>
      <c r="Q703">
        <v>0</v>
      </c>
      <c r="R703">
        <v>0</v>
      </c>
      <c r="S703">
        <v>0</v>
      </c>
      <c r="T703">
        <v>800</v>
      </c>
      <c r="U703">
        <v>100</v>
      </c>
      <c r="V703">
        <v>300</v>
      </c>
      <c r="W703">
        <v>33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4625.6900000000014</v>
      </c>
      <c r="AG703">
        <v>434.32</v>
      </c>
      <c r="AH703">
        <v>16.29</v>
      </c>
      <c r="AI703">
        <v>108.58</v>
      </c>
      <c r="AJ703">
        <v>326</v>
      </c>
      <c r="AK703">
        <v>0</v>
      </c>
      <c r="AL703">
        <v>0</v>
      </c>
      <c r="AM703">
        <v>0</v>
      </c>
      <c r="AN703">
        <v>0</v>
      </c>
      <c r="AO703">
        <v>2</v>
      </c>
      <c r="AP703">
        <v>9</v>
      </c>
      <c r="AQ703">
        <v>0</v>
      </c>
      <c r="AR703" s="6">
        <v>3738.5</v>
      </c>
      <c r="AS703">
        <v>4553.6900000000014</v>
      </c>
      <c r="AT703">
        <v>0</v>
      </c>
      <c r="AU703">
        <v>61003.03</v>
      </c>
      <c r="AV703">
        <v>55000</v>
      </c>
      <c r="AW703">
        <v>0</v>
      </c>
      <c r="AX703">
        <v>11000</v>
      </c>
      <c r="AY703" s="6">
        <v>0</v>
      </c>
      <c r="AZ703">
        <v>0</v>
      </c>
      <c r="BA703">
        <v>0</v>
      </c>
      <c r="BB703" s="6">
        <v>9739.09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f t="shared" si="30"/>
        <v>0</v>
      </c>
      <c r="BJ703">
        <f t="shared" si="31"/>
        <v>4553.6900000000014</v>
      </c>
      <c r="BK703">
        <f>_xlfn.IFNA(VLOOKUP(A:A,'11月奖金'!A:Q,17,0),0)</f>
        <v>2249.5500000000002</v>
      </c>
      <c r="BL703">
        <f t="shared" si="32"/>
        <v>6803.2400000000016</v>
      </c>
    </row>
    <row r="704" spans="1:64" x14ac:dyDescent="0.2">
      <c r="A704">
        <v>9000945</v>
      </c>
      <c r="B704" t="s">
        <v>2117</v>
      </c>
      <c r="C704" t="s">
        <v>2118</v>
      </c>
      <c r="D704" t="s">
        <v>2119</v>
      </c>
      <c r="E704" t="s">
        <v>122</v>
      </c>
      <c r="F704" t="s">
        <v>160</v>
      </c>
      <c r="G704">
        <v>0</v>
      </c>
      <c r="H704">
        <v>0</v>
      </c>
      <c r="I704">
        <v>5.9</v>
      </c>
      <c r="J704">
        <v>0</v>
      </c>
      <c r="K704">
        <v>2124</v>
      </c>
      <c r="L704">
        <v>878.9</v>
      </c>
      <c r="M704">
        <v>76</v>
      </c>
      <c r="N704">
        <v>80</v>
      </c>
      <c r="O704">
        <v>0</v>
      </c>
      <c r="P704">
        <v>216</v>
      </c>
      <c r="Q704">
        <v>0</v>
      </c>
      <c r="R704">
        <v>0</v>
      </c>
      <c r="S704">
        <v>4.3600000000000003</v>
      </c>
      <c r="T704">
        <v>800</v>
      </c>
      <c r="U704">
        <v>100</v>
      </c>
      <c r="V704">
        <v>300</v>
      </c>
      <c r="W704">
        <v>33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4612.26</v>
      </c>
      <c r="AG704">
        <v>350.56</v>
      </c>
      <c r="AH704">
        <v>13.15</v>
      </c>
      <c r="AI704">
        <v>104.32</v>
      </c>
      <c r="AJ704">
        <v>263</v>
      </c>
      <c r="AK704">
        <v>0</v>
      </c>
      <c r="AL704">
        <v>0</v>
      </c>
      <c r="AM704">
        <v>0</v>
      </c>
      <c r="AN704">
        <v>0</v>
      </c>
      <c r="AO704">
        <v>2</v>
      </c>
      <c r="AP704">
        <v>9</v>
      </c>
      <c r="AQ704">
        <v>0</v>
      </c>
      <c r="AR704" s="6">
        <v>3879.23</v>
      </c>
      <c r="AS704">
        <v>4540.26</v>
      </c>
      <c r="AT704">
        <v>0</v>
      </c>
      <c r="AU704">
        <v>60985.740000000013</v>
      </c>
      <c r="AV704">
        <v>55000</v>
      </c>
      <c r="AW704">
        <v>5500</v>
      </c>
      <c r="AX704">
        <v>11000</v>
      </c>
      <c r="AY704" s="6">
        <v>0</v>
      </c>
      <c r="AZ704">
        <v>11000</v>
      </c>
      <c r="BA704">
        <v>0</v>
      </c>
      <c r="BB704" s="6">
        <v>7926.57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f t="shared" si="30"/>
        <v>0</v>
      </c>
      <c r="BJ704">
        <f t="shared" si="31"/>
        <v>4540.26</v>
      </c>
      <c r="BK704">
        <f>_xlfn.IFNA(VLOOKUP(A:A,'11月奖金'!A:Q,17,0),0)</f>
        <v>2249.5500000000002</v>
      </c>
      <c r="BL704">
        <f t="shared" si="32"/>
        <v>6789.81</v>
      </c>
    </row>
    <row r="705" spans="1:64" x14ac:dyDescent="0.2">
      <c r="A705">
        <v>9000964</v>
      </c>
      <c r="B705" t="s">
        <v>2120</v>
      </c>
      <c r="C705" t="s">
        <v>2121</v>
      </c>
      <c r="D705" t="s">
        <v>2122</v>
      </c>
      <c r="E705" t="s">
        <v>278</v>
      </c>
      <c r="F705" t="s">
        <v>160</v>
      </c>
      <c r="G705">
        <v>0</v>
      </c>
      <c r="H705">
        <v>0</v>
      </c>
      <c r="I705">
        <v>6.1</v>
      </c>
      <c r="J705">
        <v>0</v>
      </c>
      <c r="K705">
        <v>2196</v>
      </c>
      <c r="L705">
        <v>605.79</v>
      </c>
      <c r="M705">
        <v>62</v>
      </c>
      <c r="N705">
        <v>96</v>
      </c>
      <c r="O705">
        <v>0</v>
      </c>
      <c r="P705">
        <v>144</v>
      </c>
      <c r="Q705">
        <v>0</v>
      </c>
      <c r="R705">
        <v>0</v>
      </c>
      <c r="S705">
        <v>4.09</v>
      </c>
      <c r="T705">
        <v>800</v>
      </c>
      <c r="U705">
        <v>100</v>
      </c>
      <c r="V705">
        <v>300</v>
      </c>
      <c r="W705">
        <v>33</v>
      </c>
      <c r="X705">
        <v>0</v>
      </c>
      <c r="Y705">
        <v>0</v>
      </c>
      <c r="Z705">
        <v>0</v>
      </c>
      <c r="AA705">
        <v>0</v>
      </c>
      <c r="AB705">
        <v>20</v>
      </c>
      <c r="AC705">
        <v>0</v>
      </c>
      <c r="AD705">
        <v>0</v>
      </c>
      <c r="AE705">
        <v>0</v>
      </c>
      <c r="AF705">
        <v>4360.88</v>
      </c>
      <c r="AG705">
        <v>418.4</v>
      </c>
      <c r="AH705">
        <v>15.69</v>
      </c>
      <c r="AI705">
        <v>104.61</v>
      </c>
      <c r="AJ705">
        <v>314</v>
      </c>
      <c r="AK705">
        <v>0</v>
      </c>
      <c r="AL705">
        <v>0</v>
      </c>
      <c r="AM705">
        <v>0</v>
      </c>
      <c r="AN705">
        <v>0</v>
      </c>
      <c r="AO705">
        <v>2</v>
      </c>
      <c r="AP705">
        <v>9</v>
      </c>
      <c r="AQ705">
        <v>0</v>
      </c>
      <c r="AR705" s="6">
        <v>3506.18</v>
      </c>
      <c r="AS705">
        <v>4288.88</v>
      </c>
      <c r="AT705">
        <v>0</v>
      </c>
      <c r="AU705">
        <v>63692.41</v>
      </c>
      <c r="AV705">
        <v>55000</v>
      </c>
      <c r="AW705">
        <v>11000</v>
      </c>
      <c r="AX705">
        <v>11000</v>
      </c>
      <c r="AY705" s="6">
        <v>0</v>
      </c>
      <c r="AZ705">
        <v>0</v>
      </c>
      <c r="BA705">
        <v>0</v>
      </c>
      <c r="BB705" s="6">
        <v>9381.7000000000007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f t="shared" si="30"/>
        <v>0</v>
      </c>
      <c r="BJ705">
        <f t="shared" si="31"/>
        <v>4288.88</v>
      </c>
      <c r="BK705">
        <f>_xlfn.IFNA(VLOOKUP(A:A,'11月奖金'!A:Q,17,0),0)</f>
        <v>2529.7199999999998</v>
      </c>
      <c r="BL705">
        <f t="shared" si="32"/>
        <v>6818.6</v>
      </c>
    </row>
    <row r="706" spans="1:64" x14ac:dyDescent="0.2">
      <c r="A706">
        <v>9000975</v>
      </c>
      <c r="B706" t="s">
        <v>2123</v>
      </c>
      <c r="C706" t="s">
        <v>2124</v>
      </c>
      <c r="D706" t="s">
        <v>2125</v>
      </c>
      <c r="E706" t="s">
        <v>278</v>
      </c>
      <c r="F706" t="s">
        <v>160</v>
      </c>
      <c r="G706">
        <v>0</v>
      </c>
      <c r="H706">
        <v>0</v>
      </c>
      <c r="I706">
        <v>6.1</v>
      </c>
      <c r="J706">
        <v>0</v>
      </c>
      <c r="K706">
        <v>2196</v>
      </c>
      <c r="L706">
        <v>605.79</v>
      </c>
      <c r="M706">
        <v>24</v>
      </c>
      <c r="N706">
        <v>48</v>
      </c>
      <c r="O706">
        <v>0</v>
      </c>
      <c r="P706">
        <v>504</v>
      </c>
      <c r="Q706">
        <v>0</v>
      </c>
      <c r="R706">
        <v>0</v>
      </c>
      <c r="S706">
        <v>0</v>
      </c>
      <c r="T706">
        <v>800</v>
      </c>
      <c r="U706">
        <v>100</v>
      </c>
      <c r="V706">
        <v>300</v>
      </c>
      <c r="W706">
        <v>33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4610.79</v>
      </c>
      <c r="AG706">
        <v>519.04</v>
      </c>
      <c r="AH706">
        <v>19.46</v>
      </c>
      <c r="AI706">
        <v>129.76</v>
      </c>
      <c r="AJ706">
        <v>389</v>
      </c>
      <c r="AK706">
        <v>0</v>
      </c>
      <c r="AL706">
        <v>0</v>
      </c>
      <c r="AM706">
        <v>0</v>
      </c>
      <c r="AN706">
        <v>0</v>
      </c>
      <c r="AO706">
        <v>2</v>
      </c>
      <c r="AP706">
        <v>9</v>
      </c>
      <c r="AQ706">
        <v>0</v>
      </c>
      <c r="AR706" s="6">
        <v>3551.53</v>
      </c>
      <c r="AS706">
        <v>4538.79</v>
      </c>
      <c r="AT706">
        <v>0</v>
      </c>
      <c r="AU706">
        <v>69334.849999999991</v>
      </c>
      <c r="AV706">
        <v>55000</v>
      </c>
      <c r="AW706">
        <v>0</v>
      </c>
      <c r="AX706">
        <v>0</v>
      </c>
      <c r="AY706" s="6">
        <v>0</v>
      </c>
      <c r="AZ706">
        <v>0</v>
      </c>
      <c r="BA706">
        <v>0</v>
      </c>
      <c r="BB706" s="6">
        <v>11631.86</v>
      </c>
      <c r="BC706">
        <v>2702.989999999993</v>
      </c>
      <c r="BD706">
        <v>81.09</v>
      </c>
      <c r="BE706">
        <v>0</v>
      </c>
      <c r="BF706">
        <v>81.09</v>
      </c>
      <c r="BG706">
        <v>126.64</v>
      </c>
      <c r="BH706">
        <v>0</v>
      </c>
      <c r="BI706">
        <f t="shared" si="30"/>
        <v>126.64</v>
      </c>
      <c r="BJ706">
        <f t="shared" si="31"/>
        <v>4538.79</v>
      </c>
      <c r="BK706">
        <f>_xlfn.IFNA(VLOOKUP(A:A,'11月奖金'!A:Q,17,0),0)</f>
        <v>2597.19</v>
      </c>
      <c r="BL706">
        <f t="shared" si="32"/>
        <v>7135.98</v>
      </c>
    </row>
    <row r="707" spans="1:64" x14ac:dyDescent="0.2">
      <c r="A707">
        <v>9000959</v>
      </c>
      <c r="B707" t="s">
        <v>2126</v>
      </c>
      <c r="C707" t="s">
        <v>2127</v>
      </c>
      <c r="D707" t="s">
        <v>2128</v>
      </c>
      <c r="E707" t="s">
        <v>278</v>
      </c>
      <c r="F707" t="s">
        <v>160</v>
      </c>
      <c r="G707">
        <v>0</v>
      </c>
      <c r="H707">
        <v>0</v>
      </c>
      <c r="I707">
        <v>6.1</v>
      </c>
      <c r="J707">
        <v>0</v>
      </c>
      <c r="K707">
        <v>2196</v>
      </c>
      <c r="L707">
        <v>605.79</v>
      </c>
      <c r="M707">
        <v>49</v>
      </c>
      <c r="N707">
        <v>40</v>
      </c>
      <c r="O707">
        <v>0</v>
      </c>
      <c r="P707">
        <v>504</v>
      </c>
      <c r="Q707">
        <v>0</v>
      </c>
      <c r="R707">
        <v>0</v>
      </c>
      <c r="S707">
        <v>0</v>
      </c>
      <c r="T707">
        <v>800</v>
      </c>
      <c r="U707">
        <v>100</v>
      </c>
      <c r="V707">
        <v>300</v>
      </c>
      <c r="W707">
        <v>33</v>
      </c>
      <c r="X707">
        <v>0</v>
      </c>
      <c r="Y707">
        <v>0</v>
      </c>
      <c r="Z707">
        <v>0</v>
      </c>
      <c r="AA707">
        <v>0</v>
      </c>
      <c r="AB707">
        <v>20</v>
      </c>
      <c r="AC707">
        <v>0</v>
      </c>
      <c r="AD707">
        <v>0</v>
      </c>
      <c r="AE707">
        <v>0</v>
      </c>
      <c r="AF707">
        <v>4647.79</v>
      </c>
      <c r="AG707">
        <v>489.44</v>
      </c>
      <c r="AH707">
        <v>18.350000000000001</v>
      </c>
      <c r="AI707">
        <v>122.37</v>
      </c>
      <c r="AJ707">
        <v>367</v>
      </c>
      <c r="AK707">
        <v>0</v>
      </c>
      <c r="AL707">
        <v>0</v>
      </c>
      <c r="AM707">
        <v>0</v>
      </c>
      <c r="AN707">
        <v>0</v>
      </c>
      <c r="AO707">
        <v>2</v>
      </c>
      <c r="AP707">
        <v>9</v>
      </c>
      <c r="AQ707">
        <v>0</v>
      </c>
      <c r="AR707" s="6">
        <v>3648.63</v>
      </c>
      <c r="AS707">
        <v>4575.79</v>
      </c>
      <c r="AT707">
        <v>0</v>
      </c>
      <c r="AU707">
        <v>69722.34</v>
      </c>
      <c r="AV707">
        <v>55000</v>
      </c>
      <c r="AW707">
        <v>11000</v>
      </c>
      <c r="AX707">
        <v>0</v>
      </c>
      <c r="AY707" s="6">
        <v>0</v>
      </c>
      <c r="AZ707">
        <v>0</v>
      </c>
      <c r="BA707">
        <v>0</v>
      </c>
      <c r="BB707" s="6">
        <v>10970.76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f t="shared" si="30"/>
        <v>0</v>
      </c>
      <c r="BJ707">
        <f t="shared" si="31"/>
        <v>4575.79</v>
      </c>
      <c r="BK707">
        <f>_xlfn.IFNA(VLOOKUP(A:A,'11月奖金'!A:Q,17,0),0)</f>
        <v>2688.97</v>
      </c>
      <c r="BL707">
        <f t="shared" si="32"/>
        <v>7264.76</v>
      </c>
    </row>
    <row r="708" spans="1:64" x14ac:dyDescent="0.2">
      <c r="A708">
        <v>9000955</v>
      </c>
      <c r="B708" t="s">
        <v>2129</v>
      </c>
      <c r="C708" t="s">
        <v>2130</v>
      </c>
      <c r="D708" t="s">
        <v>2131</v>
      </c>
      <c r="E708" t="s">
        <v>278</v>
      </c>
      <c r="F708" t="s">
        <v>160</v>
      </c>
      <c r="G708">
        <v>0</v>
      </c>
      <c r="H708">
        <v>0</v>
      </c>
      <c r="I708">
        <v>5.9</v>
      </c>
      <c r="J708">
        <v>0</v>
      </c>
      <c r="K708">
        <v>2124</v>
      </c>
      <c r="L708">
        <v>0</v>
      </c>
      <c r="M708">
        <v>0</v>
      </c>
      <c r="N708">
        <v>0</v>
      </c>
      <c r="O708">
        <v>0</v>
      </c>
      <c r="P708">
        <v>144</v>
      </c>
      <c r="Q708">
        <v>0</v>
      </c>
      <c r="R708">
        <v>0</v>
      </c>
      <c r="S708">
        <v>0</v>
      </c>
      <c r="T708">
        <v>800</v>
      </c>
      <c r="U708">
        <v>100</v>
      </c>
      <c r="V708">
        <v>300</v>
      </c>
      <c r="W708">
        <v>33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3501</v>
      </c>
      <c r="AG708">
        <v>309.68</v>
      </c>
      <c r="AH708">
        <v>11.61</v>
      </c>
      <c r="AI708">
        <v>104.32</v>
      </c>
      <c r="AJ708">
        <v>232</v>
      </c>
      <c r="AK708">
        <v>0</v>
      </c>
      <c r="AL708">
        <v>0</v>
      </c>
      <c r="AM708">
        <v>0</v>
      </c>
      <c r="AN708">
        <v>0</v>
      </c>
      <c r="AO708">
        <v>2</v>
      </c>
      <c r="AP708">
        <v>9</v>
      </c>
      <c r="AQ708">
        <v>0</v>
      </c>
      <c r="AR708" s="6">
        <v>2841.39</v>
      </c>
      <c r="AS708">
        <v>3429</v>
      </c>
      <c r="AT708">
        <v>0</v>
      </c>
      <c r="AU708">
        <v>60067.07</v>
      </c>
      <c r="AV708">
        <v>55000</v>
      </c>
      <c r="AW708">
        <v>0</v>
      </c>
      <c r="AX708">
        <v>0</v>
      </c>
      <c r="AY708" s="6">
        <v>0</v>
      </c>
      <c r="AZ708">
        <v>0</v>
      </c>
      <c r="BA708">
        <v>0</v>
      </c>
      <c r="BB708" s="6">
        <v>7047.41</v>
      </c>
      <c r="BC708">
        <v>0</v>
      </c>
      <c r="BD708">
        <v>0</v>
      </c>
      <c r="BE708">
        <v>0</v>
      </c>
      <c r="BF708">
        <v>0</v>
      </c>
      <c r="BG708">
        <v>7.45</v>
      </c>
      <c r="BH708">
        <v>0</v>
      </c>
      <c r="BI708">
        <f t="shared" ref="BI708:BI771" si="33">BH708+BG708</f>
        <v>7.45</v>
      </c>
      <c r="BJ708">
        <f t="shared" ref="BJ708:BJ771" si="34">AF708-0.7*U708-AO708+AT708</f>
        <v>3429</v>
      </c>
      <c r="BK708">
        <f>_xlfn.IFNA(VLOOKUP(A:A,'11月奖金'!A:Q,17,0),0)</f>
        <v>2490.0700000000002</v>
      </c>
      <c r="BL708">
        <f t="shared" ref="BL708:BL771" si="35">BJ708+BK708</f>
        <v>5919.07</v>
      </c>
    </row>
    <row r="709" spans="1:64" x14ac:dyDescent="0.2">
      <c r="A709">
        <v>9000978</v>
      </c>
      <c r="B709" t="s">
        <v>819</v>
      </c>
      <c r="C709" t="s">
        <v>2132</v>
      </c>
      <c r="D709" t="s">
        <v>2133</v>
      </c>
      <c r="E709" t="s">
        <v>278</v>
      </c>
      <c r="F709" t="s">
        <v>160</v>
      </c>
      <c r="G709">
        <v>0</v>
      </c>
      <c r="H709">
        <v>0</v>
      </c>
      <c r="I709">
        <v>5.9</v>
      </c>
      <c r="J709">
        <v>0</v>
      </c>
      <c r="K709">
        <v>2124</v>
      </c>
      <c r="L709">
        <v>0</v>
      </c>
      <c r="M709">
        <v>0</v>
      </c>
      <c r="N709">
        <v>0</v>
      </c>
      <c r="O709">
        <v>0</v>
      </c>
      <c r="P709">
        <v>144</v>
      </c>
      <c r="Q709">
        <v>7</v>
      </c>
      <c r="R709">
        <v>0</v>
      </c>
      <c r="S709">
        <v>0</v>
      </c>
      <c r="T709">
        <v>800</v>
      </c>
      <c r="U709">
        <v>100</v>
      </c>
      <c r="V709">
        <v>300</v>
      </c>
      <c r="W709">
        <v>56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3531</v>
      </c>
      <c r="AG709">
        <v>360.8</v>
      </c>
      <c r="AH709">
        <v>13.53</v>
      </c>
      <c r="AI709">
        <v>104.32</v>
      </c>
      <c r="AJ709">
        <v>271</v>
      </c>
      <c r="AK709">
        <v>0</v>
      </c>
      <c r="AL709">
        <v>0</v>
      </c>
      <c r="AM709">
        <v>0</v>
      </c>
      <c r="AN709">
        <v>0</v>
      </c>
      <c r="AO709">
        <v>2</v>
      </c>
      <c r="AP709">
        <v>9</v>
      </c>
      <c r="AQ709">
        <v>0</v>
      </c>
      <c r="AR709" s="6">
        <v>2779.35</v>
      </c>
      <c r="AS709">
        <v>3459</v>
      </c>
      <c r="AT709">
        <v>0</v>
      </c>
      <c r="AU709">
        <v>61022.14</v>
      </c>
      <c r="AV709">
        <v>55000</v>
      </c>
      <c r="AW709">
        <v>0</v>
      </c>
      <c r="AX709">
        <v>22000</v>
      </c>
      <c r="AY709" s="6">
        <v>0</v>
      </c>
      <c r="AZ709">
        <v>0</v>
      </c>
      <c r="BA709">
        <v>0</v>
      </c>
      <c r="BB709" s="6">
        <v>8149.24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f t="shared" si="33"/>
        <v>0</v>
      </c>
      <c r="BJ709">
        <f t="shared" si="34"/>
        <v>3459</v>
      </c>
      <c r="BK709">
        <f>_xlfn.IFNA(VLOOKUP(A:A,'11月奖金'!A:Q,17,0),0)</f>
        <v>2430.2600000000002</v>
      </c>
      <c r="BL709">
        <f t="shared" si="35"/>
        <v>5889.26</v>
      </c>
    </row>
    <row r="710" spans="1:64" x14ac:dyDescent="0.2">
      <c r="A710">
        <v>9000956</v>
      </c>
      <c r="B710" t="s">
        <v>2134</v>
      </c>
      <c r="C710" t="s">
        <v>2135</v>
      </c>
      <c r="D710" t="s">
        <v>2136</v>
      </c>
      <c r="E710" t="s">
        <v>278</v>
      </c>
      <c r="F710" t="s">
        <v>160</v>
      </c>
      <c r="G710">
        <v>0</v>
      </c>
      <c r="H710">
        <v>0</v>
      </c>
      <c r="I710">
        <v>5.9</v>
      </c>
      <c r="J710">
        <v>0</v>
      </c>
      <c r="K710">
        <v>2124</v>
      </c>
      <c r="L710">
        <v>0</v>
      </c>
      <c r="M710">
        <v>24</v>
      </c>
      <c r="N710">
        <v>48</v>
      </c>
      <c r="O710">
        <v>0</v>
      </c>
      <c r="P710">
        <v>144</v>
      </c>
      <c r="Q710">
        <v>0</v>
      </c>
      <c r="R710">
        <v>0</v>
      </c>
      <c r="S710">
        <v>3.76</v>
      </c>
      <c r="T710">
        <v>800</v>
      </c>
      <c r="U710">
        <v>100</v>
      </c>
      <c r="V710">
        <v>300</v>
      </c>
      <c r="W710">
        <v>33</v>
      </c>
      <c r="X710">
        <v>0</v>
      </c>
      <c r="Y710">
        <v>0</v>
      </c>
      <c r="Z710">
        <v>0</v>
      </c>
      <c r="AA710">
        <v>0</v>
      </c>
      <c r="AB710">
        <v>20</v>
      </c>
      <c r="AC710">
        <v>0</v>
      </c>
      <c r="AD710">
        <v>0</v>
      </c>
      <c r="AE710">
        <v>0</v>
      </c>
      <c r="AF710">
        <v>3596.76</v>
      </c>
      <c r="AG710">
        <v>395.6</v>
      </c>
      <c r="AH710">
        <v>14.84</v>
      </c>
      <c r="AI710">
        <v>104.32</v>
      </c>
      <c r="AJ710">
        <v>297</v>
      </c>
      <c r="AK710">
        <v>0</v>
      </c>
      <c r="AL710">
        <v>0</v>
      </c>
      <c r="AM710">
        <v>0</v>
      </c>
      <c r="AN710">
        <v>0</v>
      </c>
      <c r="AO710">
        <v>2</v>
      </c>
      <c r="AP710">
        <v>9</v>
      </c>
      <c r="AQ710">
        <v>0</v>
      </c>
      <c r="AR710" s="6">
        <v>2783</v>
      </c>
      <c r="AS710">
        <v>3524.76</v>
      </c>
      <c r="AT710">
        <v>0</v>
      </c>
      <c r="AU710">
        <v>61845.53</v>
      </c>
      <c r="AV710">
        <v>55000</v>
      </c>
      <c r="AW710">
        <v>0</v>
      </c>
      <c r="AX710">
        <v>0</v>
      </c>
      <c r="AY710" s="6">
        <v>0</v>
      </c>
      <c r="AZ710">
        <v>0</v>
      </c>
      <c r="BA710">
        <v>0</v>
      </c>
      <c r="BB710" s="6">
        <v>8893.49</v>
      </c>
      <c r="BC710">
        <v>0</v>
      </c>
      <c r="BD710">
        <v>0</v>
      </c>
      <c r="BE710">
        <v>0</v>
      </c>
      <c r="BF710">
        <v>0</v>
      </c>
      <c r="BG710">
        <v>7.17</v>
      </c>
      <c r="BH710">
        <v>0</v>
      </c>
      <c r="BI710">
        <f t="shared" si="33"/>
        <v>7.17</v>
      </c>
      <c r="BJ710">
        <f t="shared" si="34"/>
        <v>3524.76</v>
      </c>
      <c r="BK710">
        <f>_xlfn.IFNA(VLOOKUP(A:A,'11月奖金'!A:Q,17,0),0)</f>
        <v>2714.44</v>
      </c>
      <c r="BL710">
        <f t="shared" si="35"/>
        <v>6239.2000000000007</v>
      </c>
    </row>
    <row r="711" spans="1:64" x14ac:dyDescent="0.2">
      <c r="A711">
        <v>9000981</v>
      </c>
      <c r="B711" t="s">
        <v>2137</v>
      </c>
      <c r="C711" t="s">
        <v>2138</v>
      </c>
      <c r="D711" t="s">
        <v>2139</v>
      </c>
      <c r="E711" t="s">
        <v>278</v>
      </c>
      <c r="F711" t="s">
        <v>160</v>
      </c>
      <c r="G711">
        <v>0</v>
      </c>
      <c r="H711">
        <v>0</v>
      </c>
      <c r="I711">
        <v>6.1</v>
      </c>
      <c r="J711">
        <v>0</v>
      </c>
      <c r="K711">
        <v>2196</v>
      </c>
      <c r="L711">
        <v>0</v>
      </c>
      <c r="M711">
        <v>24</v>
      </c>
      <c r="N711">
        <v>40</v>
      </c>
      <c r="O711">
        <v>0</v>
      </c>
      <c r="P711">
        <v>216</v>
      </c>
      <c r="Q711">
        <v>0</v>
      </c>
      <c r="R711">
        <v>0</v>
      </c>
      <c r="S711">
        <v>0</v>
      </c>
      <c r="T711">
        <v>800</v>
      </c>
      <c r="U711">
        <v>100</v>
      </c>
      <c r="V711">
        <v>300</v>
      </c>
      <c r="W711">
        <v>33</v>
      </c>
      <c r="X711">
        <v>0</v>
      </c>
      <c r="Y711">
        <v>0</v>
      </c>
      <c r="Z711">
        <v>0</v>
      </c>
      <c r="AA711">
        <v>0</v>
      </c>
      <c r="AB711">
        <v>20</v>
      </c>
      <c r="AC711">
        <v>0</v>
      </c>
      <c r="AD711">
        <v>0</v>
      </c>
      <c r="AE711">
        <v>0</v>
      </c>
      <c r="AF711">
        <v>3729</v>
      </c>
      <c r="AG711">
        <v>406.64</v>
      </c>
      <c r="AH711">
        <v>15.25</v>
      </c>
      <c r="AI711">
        <v>104.32</v>
      </c>
      <c r="AJ711">
        <v>305</v>
      </c>
      <c r="AK711">
        <v>0</v>
      </c>
      <c r="AL711">
        <v>0</v>
      </c>
      <c r="AM711">
        <v>0</v>
      </c>
      <c r="AN711">
        <v>0</v>
      </c>
      <c r="AO711">
        <v>2</v>
      </c>
      <c r="AP711">
        <v>9</v>
      </c>
      <c r="AQ711">
        <v>0</v>
      </c>
      <c r="AR711" s="6">
        <v>2895.79</v>
      </c>
      <c r="AS711">
        <v>3657</v>
      </c>
      <c r="AT711">
        <v>0</v>
      </c>
      <c r="AU711">
        <v>63813.13</v>
      </c>
      <c r="AV711">
        <v>55000</v>
      </c>
      <c r="AW711">
        <v>11000</v>
      </c>
      <c r="AX711">
        <v>11000</v>
      </c>
      <c r="AY711" s="6">
        <v>0</v>
      </c>
      <c r="AZ711">
        <v>0</v>
      </c>
      <c r="BA711">
        <v>0</v>
      </c>
      <c r="BB711" s="6">
        <v>9126.7599999999984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f t="shared" si="33"/>
        <v>0</v>
      </c>
      <c r="BJ711">
        <f t="shared" si="34"/>
        <v>3657</v>
      </c>
      <c r="BK711">
        <f>_xlfn.IFNA(VLOOKUP(A:A,'11月奖金'!A:Q,17,0),0)</f>
        <v>2709.34</v>
      </c>
      <c r="BL711">
        <f t="shared" si="35"/>
        <v>6366.34</v>
      </c>
    </row>
    <row r="712" spans="1:64" x14ac:dyDescent="0.2">
      <c r="A712">
        <v>9000971</v>
      </c>
      <c r="B712" t="s">
        <v>2140</v>
      </c>
      <c r="C712" t="s">
        <v>2141</v>
      </c>
      <c r="D712" t="s">
        <v>2142</v>
      </c>
      <c r="E712" t="s">
        <v>278</v>
      </c>
      <c r="F712" t="s">
        <v>160</v>
      </c>
      <c r="G712">
        <v>0</v>
      </c>
      <c r="H712">
        <v>0</v>
      </c>
      <c r="I712">
        <v>6.1</v>
      </c>
      <c r="J712">
        <v>0</v>
      </c>
      <c r="K712">
        <v>2196</v>
      </c>
      <c r="L712">
        <v>605.79</v>
      </c>
      <c r="M712">
        <v>165</v>
      </c>
      <c r="N712">
        <v>112</v>
      </c>
      <c r="O712">
        <v>0</v>
      </c>
      <c r="P712">
        <v>216</v>
      </c>
      <c r="Q712">
        <v>0</v>
      </c>
      <c r="R712">
        <v>0</v>
      </c>
      <c r="S712">
        <v>4.1399999999999997</v>
      </c>
      <c r="T712">
        <v>800</v>
      </c>
      <c r="U712">
        <v>100</v>
      </c>
      <c r="V712">
        <v>300</v>
      </c>
      <c r="W712">
        <v>33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0</v>
      </c>
      <c r="AD712">
        <v>0</v>
      </c>
      <c r="AE712">
        <v>0</v>
      </c>
      <c r="AF712">
        <v>4551.93</v>
      </c>
      <c r="AG712">
        <v>443.76</v>
      </c>
      <c r="AH712">
        <v>16.64</v>
      </c>
      <c r="AI712">
        <v>110.95</v>
      </c>
      <c r="AJ712">
        <v>333</v>
      </c>
      <c r="AK712">
        <v>0</v>
      </c>
      <c r="AL712">
        <v>0</v>
      </c>
      <c r="AM712">
        <v>0</v>
      </c>
      <c r="AN712">
        <v>0</v>
      </c>
      <c r="AO712">
        <v>2</v>
      </c>
      <c r="AP712">
        <v>9</v>
      </c>
      <c r="AQ712">
        <v>0</v>
      </c>
      <c r="AR712" s="6">
        <v>3645.58</v>
      </c>
      <c r="AS712">
        <v>4479.93</v>
      </c>
      <c r="AT712">
        <v>0</v>
      </c>
      <c r="AU712">
        <v>66958.81</v>
      </c>
      <c r="AV712">
        <v>55000</v>
      </c>
      <c r="AW712">
        <v>0</v>
      </c>
      <c r="AX712">
        <v>0</v>
      </c>
      <c r="AY712" s="6">
        <v>0</v>
      </c>
      <c r="AZ712">
        <v>0</v>
      </c>
      <c r="BA712">
        <v>0</v>
      </c>
      <c r="BB712" s="6">
        <v>9949.85</v>
      </c>
      <c r="BC712">
        <v>2008.9599999999971</v>
      </c>
      <c r="BD712">
        <v>60.27</v>
      </c>
      <c r="BE712">
        <v>0</v>
      </c>
      <c r="BF712">
        <v>60.27</v>
      </c>
      <c r="BG712">
        <v>103</v>
      </c>
      <c r="BH712">
        <v>0</v>
      </c>
      <c r="BI712">
        <f t="shared" si="33"/>
        <v>103</v>
      </c>
      <c r="BJ712">
        <f t="shared" si="34"/>
        <v>4479.93</v>
      </c>
      <c r="BK712">
        <f>_xlfn.IFNA(VLOOKUP(A:A,'11月奖金'!A:Q,17,0),0)</f>
        <v>2589.44</v>
      </c>
      <c r="BL712">
        <f t="shared" si="35"/>
        <v>7069.3700000000008</v>
      </c>
    </row>
    <row r="713" spans="1:64" x14ac:dyDescent="0.2">
      <c r="A713">
        <v>9000973</v>
      </c>
      <c r="B713" t="s">
        <v>2143</v>
      </c>
      <c r="C713" t="s">
        <v>2144</v>
      </c>
      <c r="D713" t="s">
        <v>2145</v>
      </c>
      <c r="E713" t="s">
        <v>278</v>
      </c>
      <c r="F713" t="s">
        <v>160</v>
      </c>
      <c r="G713">
        <v>0</v>
      </c>
      <c r="H713">
        <v>0</v>
      </c>
      <c r="I713">
        <v>5.9</v>
      </c>
      <c r="J713">
        <v>0</v>
      </c>
      <c r="K713">
        <v>2124</v>
      </c>
      <c r="L713">
        <v>585.92999999999995</v>
      </c>
      <c r="M713">
        <v>0</v>
      </c>
      <c r="N713">
        <v>0</v>
      </c>
      <c r="O713">
        <v>0</v>
      </c>
      <c r="P713">
        <v>72</v>
      </c>
      <c r="Q713">
        <v>0</v>
      </c>
      <c r="R713">
        <v>0</v>
      </c>
      <c r="S713">
        <v>0</v>
      </c>
      <c r="T713">
        <v>800</v>
      </c>
      <c r="U713">
        <v>100</v>
      </c>
      <c r="V713">
        <v>300</v>
      </c>
      <c r="W713">
        <v>33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4014.93</v>
      </c>
      <c r="AG713">
        <v>391.84</v>
      </c>
      <c r="AH713">
        <v>14.69</v>
      </c>
      <c r="AI713">
        <v>104.32</v>
      </c>
      <c r="AJ713">
        <v>294</v>
      </c>
      <c r="AK713">
        <v>0</v>
      </c>
      <c r="AL713">
        <v>0</v>
      </c>
      <c r="AM713">
        <v>0</v>
      </c>
      <c r="AN713">
        <v>0</v>
      </c>
      <c r="AO713">
        <v>2</v>
      </c>
      <c r="AP713">
        <v>9</v>
      </c>
      <c r="AQ713">
        <v>0</v>
      </c>
      <c r="AR713" s="6">
        <v>3208.08</v>
      </c>
      <c r="AS713">
        <v>3942.93</v>
      </c>
      <c r="AT713">
        <v>0</v>
      </c>
      <c r="AU713">
        <v>59781.22</v>
      </c>
      <c r="AV713">
        <v>55000</v>
      </c>
      <c r="AW713">
        <v>0</v>
      </c>
      <c r="AX713">
        <v>0</v>
      </c>
      <c r="AY713" s="6">
        <v>0</v>
      </c>
      <c r="AZ713">
        <v>0</v>
      </c>
      <c r="BA713">
        <v>0</v>
      </c>
      <c r="BB713" s="6">
        <v>8810.9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f t="shared" si="33"/>
        <v>0</v>
      </c>
      <c r="BJ713">
        <f t="shared" si="34"/>
        <v>3942.93</v>
      </c>
      <c r="BK713">
        <f>_xlfn.IFNA(VLOOKUP(A:A,'11月奖金'!A:Q,17,0),0)</f>
        <v>2380.1999999999998</v>
      </c>
      <c r="BL713">
        <f t="shared" si="35"/>
        <v>6323.1299999999992</v>
      </c>
    </row>
    <row r="714" spans="1:64" x14ac:dyDescent="0.2">
      <c r="A714">
        <v>9000974</v>
      </c>
      <c r="B714" t="s">
        <v>2146</v>
      </c>
      <c r="C714" t="s">
        <v>2147</v>
      </c>
      <c r="D714" t="s">
        <v>2148</v>
      </c>
      <c r="E714" t="s">
        <v>278</v>
      </c>
      <c r="F714" t="s">
        <v>160</v>
      </c>
      <c r="G714">
        <v>0</v>
      </c>
      <c r="H714">
        <v>0</v>
      </c>
      <c r="I714">
        <v>5.9</v>
      </c>
      <c r="J714">
        <v>0</v>
      </c>
      <c r="K714">
        <v>2124</v>
      </c>
      <c r="L714">
        <v>585.92999999999995</v>
      </c>
      <c r="M714">
        <v>24</v>
      </c>
      <c r="N714">
        <v>40</v>
      </c>
      <c r="O714">
        <v>0</v>
      </c>
      <c r="P714">
        <v>144</v>
      </c>
      <c r="Q714">
        <v>0</v>
      </c>
      <c r="R714">
        <v>0</v>
      </c>
      <c r="S714">
        <v>0</v>
      </c>
      <c r="T714">
        <v>800</v>
      </c>
      <c r="U714">
        <v>100</v>
      </c>
      <c r="V714">
        <v>300</v>
      </c>
      <c r="W714">
        <v>33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4150.93</v>
      </c>
      <c r="AG714">
        <v>394.08</v>
      </c>
      <c r="AH714">
        <v>14.78</v>
      </c>
      <c r="AI714">
        <v>104.32</v>
      </c>
      <c r="AJ714">
        <v>296</v>
      </c>
      <c r="AK714">
        <v>0</v>
      </c>
      <c r="AL714">
        <v>0</v>
      </c>
      <c r="AM714">
        <v>0</v>
      </c>
      <c r="AN714">
        <v>0</v>
      </c>
      <c r="AO714">
        <v>2</v>
      </c>
      <c r="AP714">
        <v>9</v>
      </c>
      <c r="AQ714">
        <v>0</v>
      </c>
      <c r="AR714" s="6">
        <v>3339.75</v>
      </c>
      <c r="AS714">
        <v>4078.93</v>
      </c>
      <c r="AT714">
        <v>0</v>
      </c>
      <c r="AU714">
        <v>61838.62</v>
      </c>
      <c r="AV714">
        <v>55000</v>
      </c>
      <c r="AW714">
        <v>0</v>
      </c>
      <c r="AX714">
        <v>0</v>
      </c>
      <c r="AY714" s="6">
        <v>0</v>
      </c>
      <c r="AZ714">
        <v>0</v>
      </c>
      <c r="BA714">
        <v>0</v>
      </c>
      <c r="BB714" s="6">
        <v>8862.4500000000007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f t="shared" si="33"/>
        <v>0</v>
      </c>
      <c r="BJ714">
        <f t="shared" si="34"/>
        <v>4078.9300000000003</v>
      </c>
      <c r="BK714">
        <f>_xlfn.IFNA(VLOOKUP(A:A,'11月奖金'!A:Q,17,0),0)</f>
        <v>2380.1999999999998</v>
      </c>
      <c r="BL714">
        <f t="shared" si="35"/>
        <v>6459.13</v>
      </c>
    </row>
    <row r="715" spans="1:64" x14ac:dyDescent="0.2">
      <c r="A715">
        <v>9000984</v>
      </c>
      <c r="B715" t="s">
        <v>2149</v>
      </c>
      <c r="C715" t="s">
        <v>2150</v>
      </c>
      <c r="D715" t="s">
        <v>2151</v>
      </c>
      <c r="E715" t="s">
        <v>278</v>
      </c>
      <c r="F715" t="s">
        <v>160</v>
      </c>
      <c r="G715">
        <v>0</v>
      </c>
      <c r="H715">
        <v>0</v>
      </c>
      <c r="I715">
        <v>5.9</v>
      </c>
      <c r="J715">
        <v>0</v>
      </c>
      <c r="K715">
        <v>2124</v>
      </c>
      <c r="L715">
        <v>292.97000000000003</v>
      </c>
      <c r="M715">
        <v>24</v>
      </c>
      <c r="N715">
        <v>72</v>
      </c>
      <c r="O715">
        <v>0</v>
      </c>
      <c r="P715">
        <v>216</v>
      </c>
      <c r="Q715">
        <v>0</v>
      </c>
      <c r="R715">
        <v>0</v>
      </c>
      <c r="S715">
        <v>0</v>
      </c>
      <c r="T715">
        <v>800</v>
      </c>
      <c r="U715">
        <v>100</v>
      </c>
      <c r="V715">
        <v>300</v>
      </c>
      <c r="W715">
        <v>33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3961.97</v>
      </c>
      <c r="AG715">
        <v>403.12</v>
      </c>
      <c r="AH715">
        <v>15.12</v>
      </c>
      <c r="AI715">
        <v>104.32</v>
      </c>
      <c r="AJ715">
        <v>302</v>
      </c>
      <c r="AK715">
        <v>0</v>
      </c>
      <c r="AL715">
        <v>0</v>
      </c>
      <c r="AM715">
        <v>0</v>
      </c>
      <c r="AN715">
        <v>0</v>
      </c>
      <c r="AO715">
        <v>2</v>
      </c>
      <c r="AP715">
        <v>9</v>
      </c>
      <c r="AQ715">
        <v>0</v>
      </c>
      <c r="AR715" s="6">
        <v>3135.41</v>
      </c>
      <c r="AS715">
        <v>3889.97</v>
      </c>
      <c r="AT715">
        <v>0</v>
      </c>
      <c r="AU715">
        <v>62852.32</v>
      </c>
      <c r="AV715">
        <v>55000</v>
      </c>
      <c r="AW715">
        <v>0</v>
      </c>
      <c r="AX715">
        <v>0</v>
      </c>
      <c r="AY715" s="6">
        <v>0</v>
      </c>
      <c r="AZ715">
        <v>0</v>
      </c>
      <c r="BA715">
        <v>0</v>
      </c>
      <c r="BB715" s="6">
        <v>9047.380000000001</v>
      </c>
      <c r="BC715">
        <v>0</v>
      </c>
      <c r="BD715">
        <v>0</v>
      </c>
      <c r="BE715">
        <v>0</v>
      </c>
      <c r="BF715">
        <v>0</v>
      </c>
      <c r="BG715">
        <v>22.19</v>
      </c>
      <c r="BH715">
        <v>0</v>
      </c>
      <c r="BI715">
        <f t="shared" si="33"/>
        <v>22.19</v>
      </c>
      <c r="BJ715">
        <f t="shared" si="34"/>
        <v>3889.97</v>
      </c>
      <c r="BK715">
        <f>_xlfn.IFNA(VLOOKUP(A:A,'11月奖金'!A:Q,17,0),0)</f>
        <v>2513.39</v>
      </c>
      <c r="BL715">
        <f t="shared" si="35"/>
        <v>6403.36</v>
      </c>
    </row>
    <row r="716" spans="1:64" x14ac:dyDescent="0.2">
      <c r="A716">
        <v>9000966</v>
      </c>
      <c r="B716" t="s">
        <v>2152</v>
      </c>
      <c r="C716" t="s">
        <v>2153</v>
      </c>
      <c r="D716" t="s">
        <v>2154</v>
      </c>
      <c r="E716" t="s">
        <v>278</v>
      </c>
      <c r="F716" t="s">
        <v>160</v>
      </c>
      <c r="G716">
        <v>0</v>
      </c>
      <c r="H716">
        <v>0</v>
      </c>
      <c r="I716">
        <v>6.1</v>
      </c>
      <c r="J716">
        <v>0</v>
      </c>
      <c r="K716">
        <v>2196</v>
      </c>
      <c r="L716">
        <v>0</v>
      </c>
      <c r="M716">
        <v>24</v>
      </c>
      <c r="N716">
        <v>48</v>
      </c>
      <c r="O716">
        <v>0</v>
      </c>
      <c r="P716">
        <v>216</v>
      </c>
      <c r="Q716">
        <v>0</v>
      </c>
      <c r="R716">
        <v>0</v>
      </c>
      <c r="S716">
        <v>4.3600000000000003</v>
      </c>
      <c r="T716">
        <v>800</v>
      </c>
      <c r="U716">
        <v>100</v>
      </c>
      <c r="V716">
        <v>300</v>
      </c>
      <c r="W716">
        <v>33</v>
      </c>
      <c r="X716">
        <v>0</v>
      </c>
      <c r="Y716">
        <v>0</v>
      </c>
      <c r="Z716">
        <v>0</v>
      </c>
      <c r="AA716">
        <v>0</v>
      </c>
      <c r="AB716">
        <v>30</v>
      </c>
      <c r="AC716">
        <v>0</v>
      </c>
      <c r="AD716">
        <v>0</v>
      </c>
      <c r="AE716">
        <v>0</v>
      </c>
      <c r="AF716">
        <v>3751.36</v>
      </c>
      <c r="AG716">
        <v>473.68</v>
      </c>
      <c r="AH716">
        <v>17.760000000000002</v>
      </c>
      <c r="AI716">
        <v>118.41</v>
      </c>
      <c r="AJ716">
        <v>355</v>
      </c>
      <c r="AK716">
        <v>0</v>
      </c>
      <c r="AL716">
        <v>0</v>
      </c>
      <c r="AM716">
        <v>0</v>
      </c>
      <c r="AN716">
        <v>0</v>
      </c>
      <c r="AO716">
        <v>2</v>
      </c>
      <c r="AP716">
        <v>9</v>
      </c>
      <c r="AQ716">
        <v>0</v>
      </c>
      <c r="AR716" s="6">
        <v>2784.51</v>
      </c>
      <c r="AS716">
        <v>3679.36</v>
      </c>
      <c r="AT716">
        <v>0</v>
      </c>
      <c r="AU716">
        <v>67877.03</v>
      </c>
      <c r="AV716">
        <v>55000</v>
      </c>
      <c r="AW716">
        <v>11000</v>
      </c>
      <c r="AX716">
        <v>22000</v>
      </c>
      <c r="AY716" s="6">
        <v>4400</v>
      </c>
      <c r="AZ716">
        <v>11000</v>
      </c>
      <c r="BA716">
        <v>0</v>
      </c>
      <c r="BB716" s="6">
        <v>10615.35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f t="shared" si="33"/>
        <v>0</v>
      </c>
      <c r="BJ716">
        <f t="shared" si="34"/>
        <v>3679.36</v>
      </c>
      <c r="BK716">
        <f>_xlfn.IFNA(VLOOKUP(A:A,'11月奖金'!A:Q,17,0),0)</f>
        <v>3053.3</v>
      </c>
      <c r="BL716">
        <f t="shared" si="35"/>
        <v>6732.66</v>
      </c>
    </row>
    <row r="717" spans="1:64" x14ac:dyDescent="0.2">
      <c r="A717">
        <v>9000970</v>
      </c>
      <c r="B717" t="s">
        <v>2155</v>
      </c>
      <c r="C717" t="s">
        <v>2156</v>
      </c>
      <c r="D717" t="s">
        <v>2157</v>
      </c>
      <c r="E717" t="s">
        <v>278</v>
      </c>
      <c r="F717" t="s">
        <v>160</v>
      </c>
      <c r="G717">
        <v>0</v>
      </c>
      <c r="H717">
        <v>0</v>
      </c>
      <c r="I717">
        <v>6.1</v>
      </c>
      <c r="J717">
        <v>0</v>
      </c>
      <c r="K717">
        <v>2196</v>
      </c>
      <c r="L717">
        <v>302.89999999999998</v>
      </c>
      <c r="M717">
        <v>24</v>
      </c>
      <c r="N717">
        <v>48</v>
      </c>
      <c r="O717">
        <v>0</v>
      </c>
      <c r="P717">
        <v>216</v>
      </c>
      <c r="Q717">
        <v>0</v>
      </c>
      <c r="R717">
        <v>0</v>
      </c>
      <c r="S717">
        <v>4.3600000000000003</v>
      </c>
      <c r="T717">
        <v>800</v>
      </c>
      <c r="U717">
        <v>100</v>
      </c>
      <c r="V717">
        <v>300</v>
      </c>
      <c r="W717">
        <v>33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4024.26</v>
      </c>
      <c r="AG717">
        <v>456.96</v>
      </c>
      <c r="AH717">
        <v>17.14</v>
      </c>
      <c r="AI717">
        <v>114.23</v>
      </c>
      <c r="AJ717">
        <v>343</v>
      </c>
      <c r="AK717">
        <v>0</v>
      </c>
      <c r="AL717">
        <v>0</v>
      </c>
      <c r="AM717">
        <v>0</v>
      </c>
      <c r="AN717">
        <v>0</v>
      </c>
      <c r="AO717">
        <v>2</v>
      </c>
      <c r="AP717">
        <v>9</v>
      </c>
      <c r="AQ717">
        <v>0</v>
      </c>
      <c r="AR717" s="6">
        <v>3090.93</v>
      </c>
      <c r="AS717">
        <v>3952.26</v>
      </c>
      <c r="AT717">
        <v>0</v>
      </c>
      <c r="AU717">
        <v>64033.02</v>
      </c>
      <c r="AV717">
        <v>55000</v>
      </c>
      <c r="AW717">
        <v>0</v>
      </c>
      <c r="AX717">
        <v>0</v>
      </c>
      <c r="AY717" s="6">
        <v>0</v>
      </c>
      <c r="AZ717">
        <v>0</v>
      </c>
      <c r="BA717">
        <v>0</v>
      </c>
      <c r="BB717" s="6">
        <v>10246.629999999999</v>
      </c>
      <c r="BC717">
        <v>0</v>
      </c>
      <c r="BD717">
        <v>0</v>
      </c>
      <c r="BE717">
        <v>0</v>
      </c>
      <c r="BF717">
        <v>0</v>
      </c>
      <c r="BG717">
        <v>22.96</v>
      </c>
      <c r="BH717">
        <v>0</v>
      </c>
      <c r="BI717">
        <f t="shared" si="33"/>
        <v>22.96</v>
      </c>
      <c r="BJ717">
        <f t="shared" si="34"/>
        <v>3952.26</v>
      </c>
      <c r="BK717">
        <f>_xlfn.IFNA(VLOOKUP(A:A,'11月奖金'!A:Q,17,0),0)</f>
        <v>2782.92</v>
      </c>
      <c r="BL717">
        <f t="shared" si="35"/>
        <v>6735.18</v>
      </c>
    </row>
    <row r="718" spans="1:64" x14ac:dyDescent="0.2">
      <c r="A718">
        <v>9000976</v>
      </c>
      <c r="B718" t="s">
        <v>2158</v>
      </c>
      <c r="C718" t="s">
        <v>2159</v>
      </c>
      <c r="D718" t="s">
        <v>2160</v>
      </c>
      <c r="E718" t="s">
        <v>278</v>
      </c>
      <c r="F718" t="s">
        <v>160</v>
      </c>
      <c r="G718">
        <v>0</v>
      </c>
      <c r="H718">
        <v>0</v>
      </c>
      <c r="I718">
        <v>5.9</v>
      </c>
      <c r="J718">
        <v>0</v>
      </c>
      <c r="K718">
        <v>2124</v>
      </c>
      <c r="L718">
        <v>585.92999999999995</v>
      </c>
      <c r="M718">
        <v>24</v>
      </c>
      <c r="N718">
        <v>56</v>
      </c>
      <c r="O718">
        <v>0</v>
      </c>
      <c r="P718">
        <v>216</v>
      </c>
      <c r="Q718">
        <v>0</v>
      </c>
      <c r="R718">
        <v>0</v>
      </c>
      <c r="S718">
        <v>4.3600000000000003</v>
      </c>
      <c r="T718">
        <v>800</v>
      </c>
      <c r="U718">
        <v>100</v>
      </c>
      <c r="V718">
        <v>300</v>
      </c>
      <c r="W718">
        <v>33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4243.29</v>
      </c>
      <c r="AG718">
        <v>389.36</v>
      </c>
      <c r="AH718">
        <v>14.6</v>
      </c>
      <c r="AI718">
        <v>104.32</v>
      </c>
      <c r="AJ718">
        <v>292</v>
      </c>
      <c r="AK718">
        <v>0</v>
      </c>
      <c r="AL718">
        <v>0</v>
      </c>
      <c r="AM718">
        <v>0</v>
      </c>
      <c r="AN718">
        <v>0</v>
      </c>
      <c r="AO718">
        <v>2</v>
      </c>
      <c r="AP718">
        <v>9</v>
      </c>
      <c r="AQ718">
        <v>0</v>
      </c>
      <c r="AR718" s="6">
        <v>3441.01</v>
      </c>
      <c r="AS718">
        <v>4171.29</v>
      </c>
      <c r="AT718">
        <v>0</v>
      </c>
      <c r="AU718">
        <v>63651.41</v>
      </c>
      <c r="AV718">
        <v>55000</v>
      </c>
      <c r="AW718">
        <v>11000</v>
      </c>
      <c r="AX718">
        <v>0</v>
      </c>
      <c r="AY718" s="6">
        <v>0</v>
      </c>
      <c r="AZ718">
        <v>0</v>
      </c>
      <c r="BA718">
        <v>0</v>
      </c>
      <c r="BB718" s="6">
        <v>8756.15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f t="shared" si="33"/>
        <v>0</v>
      </c>
      <c r="BJ718">
        <f t="shared" si="34"/>
        <v>4171.29</v>
      </c>
      <c r="BK718">
        <f>_xlfn.IFNA(VLOOKUP(A:A,'11月奖金'!A:Q,17,0),0)</f>
        <v>2612.9299999999998</v>
      </c>
      <c r="BL718">
        <f t="shared" si="35"/>
        <v>6784.2199999999993</v>
      </c>
    </row>
    <row r="719" spans="1:64" x14ac:dyDescent="0.2">
      <c r="A719">
        <v>9000961</v>
      </c>
      <c r="B719" t="s">
        <v>2161</v>
      </c>
      <c r="C719" t="s">
        <v>2162</v>
      </c>
      <c r="D719" t="s">
        <v>2163</v>
      </c>
      <c r="E719" t="s">
        <v>278</v>
      </c>
      <c r="F719" t="s">
        <v>160</v>
      </c>
      <c r="G719">
        <v>0</v>
      </c>
      <c r="H719">
        <v>0</v>
      </c>
      <c r="I719">
        <v>5.9</v>
      </c>
      <c r="J719">
        <v>0</v>
      </c>
      <c r="K719">
        <v>2124</v>
      </c>
      <c r="L719">
        <v>585.92999999999995</v>
      </c>
      <c r="M719">
        <v>24</v>
      </c>
      <c r="N719">
        <v>56</v>
      </c>
      <c r="O719">
        <v>0</v>
      </c>
      <c r="P719">
        <v>216</v>
      </c>
      <c r="Q719">
        <v>0</v>
      </c>
      <c r="R719">
        <v>0</v>
      </c>
      <c r="S719">
        <v>0</v>
      </c>
      <c r="T719">
        <v>800</v>
      </c>
      <c r="U719">
        <v>100</v>
      </c>
      <c r="V719">
        <v>300</v>
      </c>
      <c r="W719">
        <v>33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4238.93</v>
      </c>
      <c r="AG719">
        <v>371.04</v>
      </c>
      <c r="AH719">
        <v>13.91</v>
      </c>
      <c r="AI719">
        <v>104.32</v>
      </c>
      <c r="AJ719">
        <v>278</v>
      </c>
      <c r="AK719">
        <v>0</v>
      </c>
      <c r="AL719">
        <v>0</v>
      </c>
      <c r="AM719">
        <v>0</v>
      </c>
      <c r="AN719">
        <v>0</v>
      </c>
      <c r="AO719">
        <v>2</v>
      </c>
      <c r="AP719">
        <v>9</v>
      </c>
      <c r="AQ719">
        <v>0</v>
      </c>
      <c r="AR719" s="6">
        <v>3469.66</v>
      </c>
      <c r="AS719">
        <v>4166.93</v>
      </c>
      <c r="AT719">
        <v>0</v>
      </c>
      <c r="AU719">
        <v>62446.31</v>
      </c>
      <c r="AV719">
        <v>55000</v>
      </c>
      <c r="AW719">
        <v>11000</v>
      </c>
      <c r="AX719">
        <v>22000</v>
      </c>
      <c r="AY719" s="6">
        <v>0</v>
      </c>
      <c r="AZ719">
        <v>0</v>
      </c>
      <c r="BA719">
        <v>0</v>
      </c>
      <c r="BB719" s="6">
        <v>8361.0499999999993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f t="shared" si="33"/>
        <v>0</v>
      </c>
      <c r="BJ719">
        <f t="shared" si="34"/>
        <v>4166.93</v>
      </c>
      <c r="BK719">
        <f>_xlfn.IFNA(VLOOKUP(A:A,'11月奖金'!A:Q,17,0),0)</f>
        <v>2552.5700000000002</v>
      </c>
      <c r="BL719">
        <f t="shared" si="35"/>
        <v>6719.5</v>
      </c>
    </row>
    <row r="720" spans="1:64" x14ac:dyDescent="0.2">
      <c r="A720">
        <v>9000986</v>
      </c>
      <c r="B720" t="s">
        <v>2164</v>
      </c>
      <c r="C720" t="s">
        <v>2165</v>
      </c>
      <c r="D720" t="s">
        <v>2166</v>
      </c>
      <c r="E720" t="s">
        <v>278</v>
      </c>
      <c r="F720" t="s">
        <v>160</v>
      </c>
      <c r="G720">
        <v>0</v>
      </c>
      <c r="H720">
        <v>0</v>
      </c>
      <c r="I720">
        <v>6.1</v>
      </c>
      <c r="J720">
        <v>0</v>
      </c>
      <c r="K720">
        <v>2196</v>
      </c>
      <c r="L720">
        <v>605.79</v>
      </c>
      <c r="M720">
        <v>0</v>
      </c>
      <c r="N720">
        <v>16</v>
      </c>
      <c r="O720">
        <v>0</v>
      </c>
      <c r="P720">
        <v>216</v>
      </c>
      <c r="Q720">
        <v>0</v>
      </c>
      <c r="R720">
        <v>0</v>
      </c>
      <c r="S720">
        <v>0</v>
      </c>
      <c r="T720">
        <v>800</v>
      </c>
      <c r="U720">
        <v>100</v>
      </c>
      <c r="V720">
        <v>300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4266.79</v>
      </c>
      <c r="AG720">
        <v>363.2</v>
      </c>
      <c r="AH720">
        <v>13.62</v>
      </c>
      <c r="AI720">
        <v>104.32</v>
      </c>
      <c r="AJ720">
        <v>272</v>
      </c>
      <c r="AK720">
        <v>0</v>
      </c>
      <c r="AL720">
        <v>0</v>
      </c>
      <c r="AM720">
        <v>0</v>
      </c>
      <c r="AN720">
        <v>0</v>
      </c>
      <c r="AO720">
        <v>2</v>
      </c>
      <c r="AP720">
        <v>9</v>
      </c>
      <c r="AQ720">
        <v>0</v>
      </c>
      <c r="AR720" s="6">
        <v>3511.65</v>
      </c>
      <c r="AS720">
        <v>4194.79</v>
      </c>
      <c r="AT720">
        <v>0</v>
      </c>
      <c r="AU720">
        <v>62956.39</v>
      </c>
      <c r="AV720">
        <v>55000</v>
      </c>
      <c r="AW720">
        <v>0</v>
      </c>
      <c r="AX720">
        <v>0</v>
      </c>
      <c r="AY720" s="6">
        <v>0</v>
      </c>
      <c r="AZ720">
        <v>0</v>
      </c>
      <c r="BA720">
        <v>0</v>
      </c>
      <c r="BB720" s="6">
        <v>8191.9</v>
      </c>
      <c r="BC720">
        <v>0</v>
      </c>
      <c r="BD720">
        <v>0</v>
      </c>
      <c r="BE720">
        <v>0</v>
      </c>
      <c r="BF720">
        <v>0</v>
      </c>
      <c r="BG720">
        <v>39.69</v>
      </c>
      <c r="BH720">
        <v>0</v>
      </c>
      <c r="BI720">
        <f t="shared" si="33"/>
        <v>39.69</v>
      </c>
      <c r="BJ720">
        <f t="shared" si="34"/>
        <v>4194.79</v>
      </c>
      <c r="BK720">
        <f>_xlfn.IFNA(VLOOKUP(A:A,'11月奖金'!A:Q,17,0),0)</f>
        <v>2654.78</v>
      </c>
      <c r="BL720">
        <f t="shared" si="35"/>
        <v>6849.57</v>
      </c>
    </row>
    <row r="721" spans="1:64" x14ac:dyDescent="0.2">
      <c r="A721">
        <v>9000952</v>
      </c>
      <c r="B721" t="s">
        <v>2167</v>
      </c>
      <c r="C721" t="s">
        <v>2168</v>
      </c>
      <c r="D721" t="s">
        <v>2169</v>
      </c>
      <c r="E721" t="s">
        <v>278</v>
      </c>
      <c r="F721" t="s">
        <v>160</v>
      </c>
      <c r="G721">
        <v>0</v>
      </c>
      <c r="H721">
        <v>0</v>
      </c>
      <c r="I721">
        <v>5.9</v>
      </c>
      <c r="J721">
        <v>0</v>
      </c>
      <c r="K721">
        <v>2124</v>
      </c>
      <c r="L721">
        <v>0</v>
      </c>
      <c r="M721">
        <v>0</v>
      </c>
      <c r="N721">
        <v>0</v>
      </c>
      <c r="O721">
        <v>0</v>
      </c>
      <c r="P721">
        <v>72</v>
      </c>
      <c r="Q721">
        <v>0</v>
      </c>
      <c r="R721">
        <v>0</v>
      </c>
      <c r="S721">
        <v>0</v>
      </c>
      <c r="T721">
        <v>800</v>
      </c>
      <c r="U721">
        <v>100</v>
      </c>
      <c r="V721">
        <v>300</v>
      </c>
      <c r="W721">
        <v>33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3429</v>
      </c>
      <c r="AG721">
        <v>318.8</v>
      </c>
      <c r="AH721">
        <v>11.96</v>
      </c>
      <c r="AI721">
        <v>104.32</v>
      </c>
      <c r="AJ721">
        <v>239</v>
      </c>
      <c r="AK721">
        <v>0</v>
      </c>
      <c r="AL721">
        <v>0</v>
      </c>
      <c r="AM721">
        <v>0</v>
      </c>
      <c r="AN721">
        <v>0</v>
      </c>
      <c r="AO721">
        <v>2</v>
      </c>
      <c r="AP721">
        <v>9</v>
      </c>
      <c r="AQ721">
        <v>0</v>
      </c>
      <c r="AR721" s="6">
        <v>2752.92</v>
      </c>
      <c r="AS721">
        <v>3357</v>
      </c>
      <c r="AT721">
        <v>0</v>
      </c>
      <c r="AU721">
        <v>60309.13</v>
      </c>
      <c r="AV721">
        <v>55000</v>
      </c>
      <c r="AW721">
        <v>0</v>
      </c>
      <c r="AX721">
        <v>0</v>
      </c>
      <c r="AY721" s="6">
        <v>0</v>
      </c>
      <c r="AZ721">
        <v>0</v>
      </c>
      <c r="BA721">
        <v>0</v>
      </c>
      <c r="BB721" s="6">
        <v>7244.54</v>
      </c>
      <c r="BC721">
        <v>0</v>
      </c>
      <c r="BD721">
        <v>0</v>
      </c>
      <c r="BE721">
        <v>0</v>
      </c>
      <c r="BF721">
        <v>0</v>
      </c>
      <c r="BG721">
        <v>11.45</v>
      </c>
      <c r="BH721">
        <v>0</v>
      </c>
      <c r="BI721">
        <f t="shared" si="33"/>
        <v>11.45</v>
      </c>
      <c r="BJ721">
        <f t="shared" si="34"/>
        <v>3357</v>
      </c>
      <c r="BK721">
        <f>_xlfn.IFNA(VLOOKUP(A:A,'11月奖金'!A:Q,17,0),0)</f>
        <v>2492.61</v>
      </c>
      <c r="BL721">
        <f t="shared" si="35"/>
        <v>5849.6100000000006</v>
      </c>
    </row>
    <row r="722" spans="1:64" x14ac:dyDescent="0.2">
      <c r="A722">
        <v>9000960</v>
      </c>
      <c r="B722" t="s">
        <v>2170</v>
      </c>
      <c r="C722" t="s">
        <v>2171</v>
      </c>
      <c r="D722" t="s">
        <v>2172</v>
      </c>
      <c r="E722" t="s">
        <v>278</v>
      </c>
      <c r="F722" t="s">
        <v>160</v>
      </c>
      <c r="G722">
        <v>0</v>
      </c>
      <c r="H722">
        <v>0</v>
      </c>
      <c r="I722">
        <v>6.1</v>
      </c>
      <c r="J722">
        <v>0</v>
      </c>
      <c r="K722">
        <v>2196</v>
      </c>
      <c r="L722">
        <v>605.79</v>
      </c>
      <c r="M722">
        <v>76</v>
      </c>
      <c r="N722">
        <v>80</v>
      </c>
      <c r="O722">
        <v>0</v>
      </c>
      <c r="P722">
        <v>216</v>
      </c>
      <c r="Q722">
        <v>0</v>
      </c>
      <c r="R722">
        <v>0</v>
      </c>
      <c r="S722">
        <v>4.3600000000000003</v>
      </c>
      <c r="T722">
        <v>800</v>
      </c>
      <c r="U722">
        <v>100</v>
      </c>
      <c r="V722">
        <v>300</v>
      </c>
      <c r="W722">
        <v>33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4411.1499999999996</v>
      </c>
      <c r="AG722">
        <v>331.68</v>
      </c>
      <c r="AH722">
        <v>12.44</v>
      </c>
      <c r="AI722">
        <v>104.32</v>
      </c>
      <c r="AJ722">
        <v>249</v>
      </c>
      <c r="AK722">
        <v>0</v>
      </c>
      <c r="AL722">
        <v>0</v>
      </c>
      <c r="AM722">
        <v>0</v>
      </c>
      <c r="AN722">
        <v>0</v>
      </c>
      <c r="AO722">
        <v>2</v>
      </c>
      <c r="AP722">
        <v>9</v>
      </c>
      <c r="AQ722">
        <v>0</v>
      </c>
      <c r="AR722" s="6">
        <v>3711.71</v>
      </c>
      <c r="AS722">
        <v>4339.1499999999996</v>
      </c>
      <c r="AT722">
        <v>0</v>
      </c>
      <c r="AU722">
        <v>64337.91</v>
      </c>
      <c r="AV722">
        <v>55000</v>
      </c>
      <c r="AW722">
        <v>11000</v>
      </c>
      <c r="AX722">
        <v>11000</v>
      </c>
      <c r="AY722" s="6">
        <v>0</v>
      </c>
      <c r="AZ722">
        <v>0</v>
      </c>
      <c r="BA722">
        <v>0</v>
      </c>
      <c r="BB722" s="6">
        <v>7524.04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f t="shared" si="33"/>
        <v>0</v>
      </c>
      <c r="BJ722">
        <f t="shared" si="34"/>
        <v>4339.1499999999996</v>
      </c>
      <c r="BK722">
        <f>_xlfn.IFNA(VLOOKUP(A:A,'11月奖金'!A:Q,17,0),0)</f>
        <v>2636.99</v>
      </c>
      <c r="BL722">
        <f t="shared" si="35"/>
        <v>6976.1399999999994</v>
      </c>
    </row>
    <row r="723" spans="1:64" x14ac:dyDescent="0.2">
      <c r="A723">
        <v>9000972</v>
      </c>
      <c r="B723" t="s">
        <v>2173</v>
      </c>
      <c r="C723" t="s">
        <v>2174</v>
      </c>
      <c r="D723" t="s">
        <v>2175</v>
      </c>
      <c r="E723" t="s">
        <v>278</v>
      </c>
      <c r="F723" t="s">
        <v>160</v>
      </c>
      <c r="G723">
        <v>0</v>
      </c>
      <c r="H723">
        <v>0</v>
      </c>
      <c r="I723">
        <v>6.1</v>
      </c>
      <c r="J723">
        <v>0</v>
      </c>
      <c r="K723">
        <v>2196</v>
      </c>
      <c r="L723">
        <v>302.89999999999998</v>
      </c>
      <c r="M723">
        <v>36</v>
      </c>
      <c r="N723">
        <v>72</v>
      </c>
      <c r="O723">
        <v>0</v>
      </c>
      <c r="P723">
        <v>216</v>
      </c>
      <c r="Q723">
        <v>0</v>
      </c>
      <c r="R723">
        <v>0</v>
      </c>
      <c r="S723">
        <v>4.3600000000000003</v>
      </c>
      <c r="T723">
        <v>800</v>
      </c>
      <c r="U723">
        <v>100</v>
      </c>
      <c r="V723">
        <v>300</v>
      </c>
      <c r="W723">
        <v>33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4060.26</v>
      </c>
      <c r="AG723">
        <v>422.72</v>
      </c>
      <c r="AH723">
        <v>15.85</v>
      </c>
      <c r="AI723">
        <v>105.69</v>
      </c>
      <c r="AJ723">
        <v>317</v>
      </c>
      <c r="AK723">
        <v>0</v>
      </c>
      <c r="AL723">
        <v>0</v>
      </c>
      <c r="AM723">
        <v>0</v>
      </c>
      <c r="AN723">
        <v>0</v>
      </c>
      <c r="AO723">
        <v>2</v>
      </c>
      <c r="AP723">
        <v>9</v>
      </c>
      <c r="AQ723">
        <v>0</v>
      </c>
      <c r="AR723" s="6">
        <v>3197</v>
      </c>
      <c r="AS723">
        <v>3988.26</v>
      </c>
      <c r="AT723">
        <v>0</v>
      </c>
      <c r="AU723">
        <v>64137.89</v>
      </c>
      <c r="AV723">
        <v>55000</v>
      </c>
      <c r="AW723">
        <v>0</v>
      </c>
      <c r="AX723">
        <v>0</v>
      </c>
      <c r="AY723" s="6">
        <v>0</v>
      </c>
      <c r="AZ723">
        <v>11000</v>
      </c>
      <c r="BA723">
        <v>0</v>
      </c>
      <c r="BB723" s="6">
        <v>9475.86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f t="shared" si="33"/>
        <v>0</v>
      </c>
      <c r="BJ723">
        <f t="shared" si="34"/>
        <v>3988.26</v>
      </c>
      <c r="BK723">
        <f>_xlfn.IFNA(VLOOKUP(A:A,'11月奖金'!A:Q,17,0),0)</f>
        <v>2513.39</v>
      </c>
      <c r="BL723">
        <f t="shared" si="35"/>
        <v>6501.65</v>
      </c>
    </row>
    <row r="724" spans="1:64" x14ac:dyDescent="0.2">
      <c r="A724">
        <v>9000969</v>
      </c>
      <c r="B724" t="s">
        <v>2176</v>
      </c>
      <c r="C724" t="s">
        <v>2177</v>
      </c>
      <c r="D724" t="s">
        <v>2178</v>
      </c>
      <c r="E724" t="s">
        <v>278</v>
      </c>
      <c r="F724" t="s">
        <v>160</v>
      </c>
      <c r="G724">
        <v>0</v>
      </c>
      <c r="H724">
        <v>0</v>
      </c>
      <c r="I724">
        <v>5.9</v>
      </c>
      <c r="J724">
        <v>0</v>
      </c>
      <c r="K724">
        <v>2124</v>
      </c>
      <c r="L724">
        <v>0</v>
      </c>
      <c r="M724">
        <v>165</v>
      </c>
      <c r="N724">
        <v>112</v>
      </c>
      <c r="O724">
        <v>0</v>
      </c>
      <c r="P724">
        <v>504</v>
      </c>
      <c r="Q724">
        <v>0</v>
      </c>
      <c r="R724">
        <v>0</v>
      </c>
      <c r="S724">
        <v>0</v>
      </c>
      <c r="T724">
        <v>800</v>
      </c>
      <c r="U724">
        <v>100</v>
      </c>
      <c r="V724">
        <v>300</v>
      </c>
      <c r="W724">
        <v>33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4138</v>
      </c>
      <c r="AG724">
        <v>441.68</v>
      </c>
      <c r="AH724">
        <v>16.559999999999999</v>
      </c>
      <c r="AI724">
        <v>110.42</v>
      </c>
      <c r="AJ724">
        <v>331</v>
      </c>
      <c r="AK724">
        <v>0</v>
      </c>
      <c r="AL724">
        <v>0</v>
      </c>
      <c r="AM724">
        <v>0</v>
      </c>
      <c r="AN724">
        <v>0</v>
      </c>
      <c r="AO724">
        <v>2</v>
      </c>
      <c r="AP724">
        <v>9</v>
      </c>
      <c r="AQ724">
        <v>0</v>
      </c>
      <c r="AR724" s="6">
        <v>3236.34</v>
      </c>
      <c r="AS724">
        <v>4066</v>
      </c>
      <c r="AT724">
        <v>0</v>
      </c>
      <c r="AU724">
        <v>67938.31</v>
      </c>
      <c r="AV724">
        <v>55000</v>
      </c>
      <c r="AW724">
        <v>0</v>
      </c>
      <c r="AX724">
        <v>0</v>
      </c>
      <c r="AY724" s="6">
        <v>0</v>
      </c>
      <c r="AZ724">
        <v>0</v>
      </c>
      <c r="BA724">
        <v>0</v>
      </c>
      <c r="BB724" s="6">
        <v>9898.26</v>
      </c>
      <c r="BC724">
        <v>3040.049999999997</v>
      </c>
      <c r="BD724">
        <v>91.2</v>
      </c>
      <c r="BE724">
        <v>0</v>
      </c>
      <c r="BF724">
        <v>91.2</v>
      </c>
      <c r="BG724">
        <v>146.21</v>
      </c>
      <c r="BH724">
        <v>0</v>
      </c>
      <c r="BI724">
        <f t="shared" si="33"/>
        <v>146.21</v>
      </c>
      <c r="BJ724">
        <f t="shared" si="34"/>
        <v>4066</v>
      </c>
      <c r="BK724">
        <f>_xlfn.IFNA(VLOOKUP(A:A,'11月奖金'!A:Q,17,0),0)</f>
        <v>2504.9499999999998</v>
      </c>
      <c r="BL724">
        <f t="shared" si="35"/>
        <v>6570.95</v>
      </c>
    </row>
    <row r="725" spans="1:64" x14ac:dyDescent="0.2">
      <c r="A725">
        <v>9000962</v>
      </c>
      <c r="B725" t="s">
        <v>2179</v>
      </c>
      <c r="C725" t="s">
        <v>2180</v>
      </c>
      <c r="D725" t="s">
        <v>2181</v>
      </c>
      <c r="E725" t="s">
        <v>278</v>
      </c>
      <c r="F725" t="s">
        <v>160</v>
      </c>
      <c r="G725">
        <v>0</v>
      </c>
      <c r="H725">
        <v>0</v>
      </c>
      <c r="I725">
        <v>6.1</v>
      </c>
      <c r="J725">
        <v>0</v>
      </c>
      <c r="K725">
        <v>2196</v>
      </c>
      <c r="L725">
        <v>0</v>
      </c>
      <c r="M725">
        <v>0</v>
      </c>
      <c r="N725">
        <v>40</v>
      </c>
      <c r="O725">
        <v>0</v>
      </c>
      <c r="P725">
        <v>72</v>
      </c>
      <c r="Q725">
        <v>0</v>
      </c>
      <c r="R725">
        <v>0</v>
      </c>
      <c r="S725">
        <v>0</v>
      </c>
      <c r="T725">
        <v>800</v>
      </c>
      <c r="U725">
        <v>100</v>
      </c>
      <c r="V725">
        <v>300</v>
      </c>
      <c r="W725">
        <v>33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3541</v>
      </c>
      <c r="AG725">
        <v>405.12</v>
      </c>
      <c r="AH725">
        <v>15.19</v>
      </c>
      <c r="AI725">
        <v>104.32</v>
      </c>
      <c r="AJ725">
        <v>304</v>
      </c>
      <c r="AK725">
        <v>0</v>
      </c>
      <c r="AL725">
        <v>0</v>
      </c>
      <c r="AM725">
        <v>0</v>
      </c>
      <c r="AN725">
        <v>0</v>
      </c>
      <c r="AO725">
        <v>2</v>
      </c>
      <c r="AP725">
        <v>9</v>
      </c>
      <c r="AQ725">
        <v>0</v>
      </c>
      <c r="AR725" s="6">
        <v>2710.37</v>
      </c>
      <c r="AS725">
        <v>3469</v>
      </c>
      <c r="AT725">
        <v>0</v>
      </c>
      <c r="AU725">
        <v>60973.13</v>
      </c>
      <c r="AV725">
        <v>55000</v>
      </c>
      <c r="AW725">
        <v>11000</v>
      </c>
      <c r="AX725">
        <v>11000</v>
      </c>
      <c r="AY725" s="6">
        <v>0</v>
      </c>
      <c r="AZ725">
        <v>0</v>
      </c>
      <c r="BA725">
        <v>0</v>
      </c>
      <c r="BB725" s="6">
        <v>9095.7200000000012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f t="shared" si="33"/>
        <v>0</v>
      </c>
      <c r="BJ725">
        <f t="shared" si="34"/>
        <v>3469</v>
      </c>
      <c r="BK725">
        <f>_xlfn.IFNA(VLOOKUP(A:A,'11月奖金'!A:Q,17,0),0)</f>
        <v>2513.39</v>
      </c>
      <c r="BL725">
        <f t="shared" si="35"/>
        <v>5982.3899999999994</v>
      </c>
    </row>
    <row r="726" spans="1:64" x14ac:dyDescent="0.2">
      <c r="A726">
        <v>9000951</v>
      </c>
      <c r="B726" t="s">
        <v>2182</v>
      </c>
      <c r="C726" t="s">
        <v>2183</v>
      </c>
      <c r="D726" t="s">
        <v>2184</v>
      </c>
      <c r="E726" t="s">
        <v>278</v>
      </c>
      <c r="F726" t="s">
        <v>160</v>
      </c>
      <c r="G726">
        <v>0</v>
      </c>
      <c r="H726">
        <v>0</v>
      </c>
      <c r="I726">
        <v>6.1</v>
      </c>
      <c r="J726">
        <v>0</v>
      </c>
      <c r="K726">
        <v>2196</v>
      </c>
      <c r="L726">
        <v>0</v>
      </c>
      <c r="M726">
        <v>149</v>
      </c>
      <c r="N726">
        <v>96</v>
      </c>
      <c r="O726">
        <v>0</v>
      </c>
      <c r="P726">
        <v>72</v>
      </c>
      <c r="Q726">
        <v>0</v>
      </c>
      <c r="R726">
        <v>0</v>
      </c>
      <c r="S726">
        <v>5.17</v>
      </c>
      <c r="T726">
        <v>800</v>
      </c>
      <c r="U726">
        <v>100</v>
      </c>
      <c r="V726">
        <v>300</v>
      </c>
      <c r="W726">
        <v>33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3751.17</v>
      </c>
      <c r="AG726">
        <v>571.6</v>
      </c>
      <c r="AH726">
        <v>21.44</v>
      </c>
      <c r="AI726">
        <v>142.9</v>
      </c>
      <c r="AJ726">
        <v>429</v>
      </c>
      <c r="AK726">
        <v>0</v>
      </c>
      <c r="AL726">
        <v>0</v>
      </c>
      <c r="AM726">
        <v>0</v>
      </c>
      <c r="AN726">
        <v>0</v>
      </c>
      <c r="AO726">
        <v>2</v>
      </c>
      <c r="AP726">
        <v>9</v>
      </c>
      <c r="AQ726">
        <v>0</v>
      </c>
      <c r="AR726" s="6">
        <v>2584.23</v>
      </c>
      <c r="AS726">
        <v>3679.17</v>
      </c>
      <c r="AT726">
        <v>0</v>
      </c>
      <c r="AU726">
        <v>61455.78</v>
      </c>
      <c r="AV726">
        <v>55000</v>
      </c>
      <c r="AW726">
        <v>0</v>
      </c>
      <c r="AX726">
        <v>11000</v>
      </c>
      <c r="AY726" s="6">
        <v>0</v>
      </c>
      <c r="AZ726">
        <v>0</v>
      </c>
      <c r="BA726">
        <v>0</v>
      </c>
      <c r="BB726" s="6">
        <v>12816.34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f t="shared" si="33"/>
        <v>0</v>
      </c>
      <c r="BJ726">
        <f t="shared" si="34"/>
        <v>3679.17</v>
      </c>
      <c r="BK726">
        <f>_xlfn.IFNA(VLOOKUP(A:A,'11月奖金'!A:Q,17,0),0)</f>
        <v>2468.15</v>
      </c>
      <c r="BL726">
        <f t="shared" si="35"/>
        <v>6147.32</v>
      </c>
    </row>
    <row r="727" spans="1:64" x14ac:dyDescent="0.2">
      <c r="A727">
        <v>9000968</v>
      </c>
      <c r="B727" t="s">
        <v>2185</v>
      </c>
      <c r="C727" t="s">
        <v>2186</v>
      </c>
      <c r="D727" t="s">
        <v>2187</v>
      </c>
      <c r="E727" t="s">
        <v>278</v>
      </c>
      <c r="F727" t="s">
        <v>160</v>
      </c>
      <c r="G727">
        <v>0</v>
      </c>
      <c r="H727">
        <v>0</v>
      </c>
      <c r="I727">
        <v>6.1</v>
      </c>
      <c r="J727">
        <v>0</v>
      </c>
      <c r="K727">
        <v>2196</v>
      </c>
      <c r="L727">
        <v>302.89999999999998</v>
      </c>
      <c r="M727">
        <v>165</v>
      </c>
      <c r="N727">
        <v>112</v>
      </c>
      <c r="O727">
        <v>0</v>
      </c>
      <c r="P727">
        <v>216</v>
      </c>
      <c r="Q727">
        <v>0</v>
      </c>
      <c r="R727">
        <v>0</v>
      </c>
      <c r="S727">
        <v>4.63</v>
      </c>
      <c r="T727">
        <v>800</v>
      </c>
      <c r="U727">
        <v>100</v>
      </c>
      <c r="V727">
        <v>300</v>
      </c>
      <c r="W727">
        <v>33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4229.5300000000007</v>
      </c>
      <c r="AG727">
        <v>474.24</v>
      </c>
      <c r="AH727">
        <v>17.78</v>
      </c>
      <c r="AI727">
        <v>118.57</v>
      </c>
      <c r="AJ727">
        <v>356</v>
      </c>
      <c r="AK727">
        <v>0</v>
      </c>
      <c r="AL727">
        <v>0</v>
      </c>
      <c r="AM727">
        <v>0</v>
      </c>
      <c r="AN727">
        <v>0</v>
      </c>
      <c r="AO727">
        <v>2</v>
      </c>
      <c r="AP727">
        <v>9</v>
      </c>
      <c r="AQ727">
        <v>0</v>
      </c>
      <c r="AR727" s="6">
        <v>3260.94</v>
      </c>
      <c r="AS727">
        <v>4157.5300000000007</v>
      </c>
      <c r="AT727">
        <v>0</v>
      </c>
      <c r="AU727">
        <v>65863.66</v>
      </c>
      <c r="AV727">
        <v>55000</v>
      </c>
      <c r="AW727">
        <v>11000</v>
      </c>
      <c r="AX727">
        <v>11000</v>
      </c>
      <c r="AY727" s="6">
        <v>0</v>
      </c>
      <c r="AZ727">
        <v>0</v>
      </c>
      <c r="BA727">
        <v>0</v>
      </c>
      <c r="BB727" s="6">
        <v>10634.49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f t="shared" si="33"/>
        <v>0</v>
      </c>
      <c r="BJ727">
        <f t="shared" si="34"/>
        <v>4157.5300000000007</v>
      </c>
      <c r="BK727">
        <f>_xlfn.IFNA(VLOOKUP(A:A,'11月奖金'!A:Q,17,0),0)</f>
        <v>2612.9299999999998</v>
      </c>
      <c r="BL727">
        <f t="shared" si="35"/>
        <v>6770.4600000000009</v>
      </c>
    </row>
    <row r="728" spans="1:64" x14ac:dyDescent="0.2">
      <c r="A728">
        <v>9000982</v>
      </c>
      <c r="B728" t="s">
        <v>2188</v>
      </c>
      <c r="C728" t="s">
        <v>2189</v>
      </c>
      <c r="D728" t="s">
        <v>2190</v>
      </c>
      <c r="E728" t="s">
        <v>278</v>
      </c>
      <c r="F728" t="s">
        <v>160</v>
      </c>
      <c r="G728">
        <v>0</v>
      </c>
      <c r="H728">
        <v>0</v>
      </c>
      <c r="I728">
        <v>6.1</v>
      </c>
      <c r="J728">
        <v>0</v>
      </c>
      <c r="K728">
        <v>2196</v>
      </c>
      <c r="L728">
        <v>302.89999999999998</v>
      </c>
      <c r="M728">
        <v>134</v>
      </c>
      <c r="N728">
        <v>128</v>
      </c>
      <c r="O728">
        <v>0</v>
      </c>
      <c r="P728">
        <v>216</v>
      </c>
      <c r="Q728">
        <v>0</v>
      </c>
      <c r="R728">
        <v>0</v>
      </c>
      <c r="S728">
        <v>4.08</v>
      </c>
      <c r="T728">
        <v>800</v>
      </c>
      <c r="U728">
        <v>100</v>
      </c>
      <c r="V728">
        <v>300</v>
      </c>
      <c r="W728">
        <v>33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4213.9799999999996</v>
      </c>
      <c r="AG728">
        <v>435.2</v>
      </c>
      <c r="AH728">
        <v>16.32</v>
      </c>
      <c r="AI728">
        <v>108.8</v>
      </c>
      <c r="AJ728">
        <v>326</v>
      </c>
      <c r="AK728">
        <v>0</v>
      </c>
      <c r="AL728">
        <v>0</v>
      </c>
      <c r="AM728">
        <v>0</v>
      </c>
      <c r="AN728">
        <v>0</v>
      </c>
      <c r="AO728">
        <v>2</v>
      </c>
      <c r="AP728">
        <v>9</v>
      </c>
      <c r="AQ728">
        <v>0</v>
      </c>
      <c r="AR728" s="6">
        <v>3325.66</v>
      </c>
      <c r="AS728">
        <v>4141.9799999999996</v>
      </c>
      <c r="AT728">
        <v>0</v>
      </c>
      <c r="AU728">
        <v>65390.28</v>
      </c>
      <c r="AV728">
        <v>55000</v>
      </c>
      <c r="AW728">
        <v>0</v>
      </c>
      <c r="AX728">
        <v>11000</v>
      </c>
      <c r="AY728" s="6">
        <v>0</v>
      </c>
      <c r="AZ728">
        <v>6000</v>
      </c>
      <c r="BA728">
        <v>0</v>
      </c>
      <c r="BB728" s="6">
        <v>9751.52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f t="shared" si="33"/>
        <v>0</v>
      </c>
      <c r="BJ728">
        <f t="shared" si="34"/>
        <v>4141.9799999999996</v>
      </c>
      <c r="BK728">
        <f>_xlfn.IFNA(VLOOKUP(A:A,'11月奖金'!A:Q,17,0),0)</f>
        <v>2592.94</v>
      </c>
      <c r="BL728">
        <f t="shared" si="35"/>
        <v>6734.92</v>
      </c>
    </row>
    <row r="729" spans="1:64" x14ac:dyDescent="0.2">
      <c r="A729">
        <v>9000985</v>
      </c>
      <c r="B729" t="s">
        <v>2191</v>
      </c>
      <c r="C729" t="s">
        <v>2192</v>
      </c>
      <c r="D729" t="s">
        <v>2193</v>
      </c>
      <c r="E729" t="s">
        <v>278</v>
      </c>
      <c r="F729" t="s">
        <v>160</v>
      </c>
      <c r="G729">
        <v>0</v>
      </c>
      <c r="H729">
        <v>0</v>
      </c>
      <c r="I729">
        <v>6.1</v>
      </c>
      <c r="J729">
        <v>0</v>
      </c>
      <c r="K729">
        <v>2196</v>
      </c>
      <c r="L729">
        <v>302.89999999999998</v>
      </c>
      <c r="M729">
        <v>104</v>
      </c>
      <c r="N729">
        <v>104</v>
      </c>
      <c r="O729">
        <v>0</v>
      </c>
      <c r="P729">
        <v>216</v>
      </c>
      <c r="Q729">
        <v>0</v>
      </c>
      <c r="R729">
        <v>0</v>
      </c>
      <c r="S729">
        <v>4.63</v>
      </c>
      <c r="T729">
        <v>800</v>
      </c>
      <c r="U729">
        <v>100</v>
      </c>
      <c r="V729">
        <v>300</v>
      </c>
      <c r="W729">
        <v>33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4160.5300000000007</v>
      </c>
      <c r="AG729">
        <v>545.6</v>
      </c>
      <c r="AH729">
        <v>20.46</v>
      </c>
      <c r="AI729">
        <v>136.38999999999999</v>
      </c>
      <c r="AJ729">
        <v>409</v>
      </c>
      <c r="AK729">
        <v>0</v>
      </c>
      <c r="AL729">
        <v>0</v>
      </c>
      <c r="AM729">
        <v>0</v>
      </c>
      <c r="AN729">
        <v>0</v>
      </c>
      <c r="AO729">
        <v>2</v>
      </c>
      <c r="AP729">
        <v>9</v>
      </c>
      <c r="AQ729">
        <v>0</v>
      </c>
      <c r="AR729" s="6">
        <v>3047.08</v>
      </c>
      <c r="AS729">
        <v>4088.5300000000011</v>
      </c>
      <c r="AT729">
        <v>0</v>
      </c>
      <c r="AU729">
        <v>66177.930000000008</v>
      </c>
      <c r="AV729">
        <v>55000</v>
      </c>
      <c r="AW729">
        <v>0</v>
      </c>
      <c r="AX729">
        <v>0</v>
      </c>
      <c r="AY729" s="6">
        <v>0</v>
      </c>
      <c r="AZ729">
        <v>0</v>
      </c>
      <c r="BA729">
        <v>0</v>
      </c>
      <c r="BB729" s="6">
        <v>12227.95</v>
      </c>
      <c r="BC729">
        <v>0</v>
      </c>
      <c r="BD729">
        <v>0</v>
      </c>
      <c r="BE729">
        <v>0</v>
      </c>
      <c r="BF729">
        <v>0</v>
      </c>
      <c r="BG729">
        <v>29.19</v>
      </c>
      <c r="BH729">
        <v>0</v>
      </c>
      <c r="BI729">
        <f t="shared" si="33"/>
        <v>29.19</v>
      </c>
      <c r="BJ729">
        <f t="shared" si="34"/>
        <v>4088.5300000000007</v>
      </c>
      <c r="BK729">
        <f>_xlfn.IFNA(VLOOKUP(A:A,'11月奖金'!A:Q,17,0),0)</f>
        <v>2902.85</v>
      </c>
      <c r="BL729">
        <f t="shared" si="35"/>
        <v>6991.380000000001</v>
      </c>
    </row>
    <row r="730" spans="1:64" x14ac:dyDescent="0.2">
      <c r="A730">
        <v>9000957</v>
      </c>
      <c r="B730" t="s">
        <v>2194</v>
      </c>
      <c r="C730" t="s">
        <v>2195</v>
      </c>
      <c r="D730" t="s">
        <v>2196</v>
      </c>
      <c r="E730" t="s">
        <v>278</v>
      </c>
      <c r="F730" t="s">
        <v>160</v>
      </c>
      <c r="G730">
        <v>0</v>
      </c>
      <c r="H730">
        <v>0</v>
      </c>
      <c r="I730">
        <v>6.1</v>
      </c>
      <c r="J730">
        <v>0</v>
      </c>
      <c r="K730">
        <v>2196</v>
      </c>
      <c r="L730">
        <v>0</v>
      </c>
      <c r="M730">
        <v>0</v>
      </c>
      <c r="N730">
        <v>0</v>
      </c>
      <c r="O730">
        <v>0</v>
      </c>
      <c r="P730">
        <v>72</v>
      </c>
      <c r="Q730">
        <v>0</v>
      </c>
      <c r="R730">
        <v>0</v>
      </c>
      <c r="S730">
        <v>0</v>
      </c>
      <c r="T730">
        <v>800</v>
      </c>
      <c r="U730">
        <v>100</v>
      </c>
      <c r="V730">
        <v>300</v>
      </c>
      <c r="W730">
        <v>33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3501</v>
      </c>
      <c r="AG730">
        <v>455.6</v>
      </c>
      <c r="AH730">
        <v>17.09</v>
      </c>
      <c r="AI730">
        <v>113.89</v>
      </c>
      <c r="AJ730">
        <v>342</v>
      </c>
      <c r="AK730">
        <v>0</v>
      </c>
      <c r="AL730">
        <v>0</v>
      </c>
      <c r="AM730">
        <v>0</v>
      </c>
      <c r="AN730">
        <v>0</v>
      </c>
      <c r="AO730">
        <v>2</v>
      </c>
      <c r="AP730">
        <v>9</v>
      </c>
      <c r="AQ730">
        <v>0</v>
      </c>
      <c r="AR730" s="6">
        <v>2570.42</v>
      </c>
      <c r="AS730">
        <v>3429</v>
      </c>
      <c r="AT730">
        <v>0</v>
      </c>
      <c r="AU730">
        <v>60402.06</v>
      </c>
      <c r="AV730">
        <v>55000</v>
      </c>
      <c r="AW730">
        <v>0</v>
      </c>
      <c r="AX730">
        <v>22000</v>
      </c>
      <c r="AY730" s="6">
        <v>0</v>
      </c>
      <c r="AZ730">
        <v>0</v>
      </c>
      <c r="BA730">
        <v>0</v>
      </c>
      <c r="BB730" s="6">
        <v>10216.379999999999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f t="shared" si="33"/>
        <v>0</v>
      </c>
      <c r="BJ730">
        <f t="shared" si="34"/>
        <v>3429</v>
      </c>
      <c r="BK730">
        <f>_xlfn.IFNA(VLOOKUP(A:A,'11月奖金'!A:Q,17,0),0)</f>
        <v>2552.5700000000002</v>
      </c>
      <c r="BL730">
        <f t="shared" si="35"/>
        <v>5981.57</v>
      </c>
    </row>
    <row r="731" spans="1:64" x14ac:dyDescent="0.2">
      <c r="A731">
        <v>9000950</v>
      </c>
      <c r="B731" t="s">
        <v>2197</v>
      </c>
      <c r="C731" t="s">
        <v>2198</v>
      </c>
      <c r="D731" t="s">
        <v>2199</v>
      </c>
      <c r="E731" t="s">
        <v>278</v>
      </c>
      <c r="F731" t="s">
        <v>160</v>
      </c>
      <c r="G731">
        <v>0</v>
      </c>
      <c r="H731">
        <v>0</v>
      </c>
      <c r="I731">
        <v>6.3</v>
      </c>
      <c r="J731">
        <v>0</v>
      </c>
      <c r="K731">
        <v>2268</v>
      </c>
      <c r="L731">
        <v>625.66</v>
      </c>
      <c r="M731">
        <v>24</v>
      </c>
      <c r="N731">
        <v>40</v>
      </c>
      <c r="O731">
        <v>0</v>
      </c>
      <c r="P731">
        <v>216</v>
      </c>
      <c r="Q731">
        <v>0</v>
      </c>
      <c r="R731">
        <v>0</v>
      </c>
      <c r="S731">
        <v>0</v>
      </c>
      <c r="T731">
        <v>800</v>
      </c>
      <c r="U731">
        <v>100</v>
      </c>
      <c r="V731">
        <v>300</v>
      </c>
      <c r="W731">
        <v>33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4406.66</v>
      </c>
      <c r="AG731">
        <v>483.76</v>
      </c>
      <c r="AH731">
        <v>18.14</v>
      </c>
      <c r="AI731">
        <v>120.95</v>
      </c>
      <c r="AJ731">
        <v>363</v>
      </c>
      <c r="AK731">
        <v>0</v>
      </c>
      <c r="AL731">
        <v>0</v>
      </c>
      <c r="AM731">
        <v>0</v>
      </c>
      <c r="AN731">
        <v>0</v>
      </c>
      <c r="AO731">
        <v>2</v>
      </c>
      <c r="AP731">
        <v>9</v>
      </c>
      <c r="AQ731">
        <v>0</v>
      </c>
      <c r="AR731" s="6">
        <v>3418.81</v>
      </c>
      <c r="AS731">
        <v>4334.66</v>
      </c>
      <c r="AT731">
        <v>0</v>
      </c>
      <c r="AU731">
        <v>64855.899999999987</v>
      </c>
      <c r="AV731">
        <v>55000</v>
      </c>
      <c r="AW731">
        <v>11000</v>
      </c>
      <c r="AX731">
        <v>22000</v>
      </c>
      <c r="AY731" s="6">
        <v>0</v>
      </c>
      <c r="AZ731">
        <v>0</v>
      </c>
      <c r="BA731">
        <v>0</v>
      </c>
      <c r="BB731" s="6">
        <v>10846.35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f t="shared" si="33"/>
        <v>0</v>
      </c>
      <c r="BJ731">
        <f t="shared" si="34"/>
        <v>4334.66</v>
      </c>
      <c r="BK731">
        <f>_xlfn.IFNA(VLOOKUP(A:A,'11月奖金'!A:Q,17,0),0)</f>
        <v>2842.88</v>
      </c>
      <c r="BL731">
        <f t="shared" si="35"/>
        <v>7177.54</v>
      </c>
    </row>
    <row r="732" spans="1:64" x14ac:dyDescent="0.2">
      <c r="A732">
        <v>9000954</v>
      </c>
      <c r="B732" t="s">
        <v>2200</v>
      </c>
      <c r="C732" t="s">
        <v>2201</v>
      </c>
      <c r="D732" t="s">
        <v>2202</v>
      </c>
      <c r="E732" t="s">
        <v>278</v>
      </c>
      <c r="F732" t="s">
        <v>160</v>
      </c>
      <c r="G732">
        <v>0</v>
      </c>
      <c r="H732">
        <v>0</v>
      </c>
      <c r="I732">
        <v>5.9</v>
      </c>
      <c r="J732">
        <v>0</v>
      </c>
      <c r="K732">
        <v>2124</v>
      </c>
      <c r="L732">
        <v>585.92999999999995</v>
      </c>
      <c r="M732">
        <v>134</v>
      </c>
      <c r="N732">
        <v>104</v>
      </c>
      <c r="O732">
        <v>0</v>
      </c>
      <c r="P732">
        <v>504</v>
      </c>
      <c r="Q732">
        <v>0</v>
      </c>
      <c r="R732">
        <v>0</v>
      </c>
      <c r="S732">
        <v>4.63</v>
      </c>
      <c r="T732">
        <v>800</v>
      </c>
      <c r="U732">
        <v>100</v>
      </c>
      <c r="V732">
        <v>300</v>
      </c>
      <c r="W732">
        <v>33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4689.5599999999986</v>
      </c>
      <c r="AG732">
        <v>363.04</v>
      </c>
      <c r="AH732">
        <v>13.61</v>
      </c>
      <c r="AI732">
        <v>104.32</v>
      </c>
      <c r="AJ732">
        <v>272</v>
      </c>
      <c r="AK732">
        <v>0</v>
      </c>
      <c r="AL732">
        <v>0</v>
      </c>
      <c r="AM732">
        <v>0</v>
      </c>
      <c r="AN732">
        <v>0</v>
      </c>
      <c r="AO732">
        <v>2</v>
      </c>
      <c r="AP732">
        <v>9</v>
      </c>
      <c r="AQ732">
        <v>0</v>
      </c>
      <c r="AR732" s="6">
        <v>3934.59</v>
      </c>
      <c r="AS732">
        <v>4617.5599999999986</v>
      </c>
      <c r="AT732">
        <v>0</v>
      </c>
      <c r="AU732">
        <v>67238.03</v>
      </c>
      <c r="AV732">
        <v>55000</v>
      </c>
      <c r="AW732">
        <v>0</v>
      </c>
      <c r="AX732">
        <v>11000</v>
      </c>
      <c r="AY732" s="6">
        <v>0</v>
      </c>
      <c r="AZ732">
        <v>0</v>
      </c>
      <c r="BA732">
        <v>0</v>
      </c>
      <c r="BB732" s="6">
        <v>8189.82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f t="shared" si="33"/>
        <v>0</v>
      </c>
      <c r="BJ732">
        <f t="shared" si="34"/>
        <v>4617.5599999999986</v>
      </c>
      <c r="BK732">
        <f>_xlfn.IFNA(VLOOKUP(A:A,'11月奖金'!A:Q,17,0),0)</f>
        <v>2468.15</v>
      </c>
      <c r="BL732">
        <f t="shared" si="35"/>
        <v>7085.7099999999991</v>
      </c>
    </row>
    <row r="733" spans="1:64" x14ac:dyDescent="0.2">
      <c r="A733">
        <v>9000958</v>
      </c>
      <c r="B733" t="s">
        <v>2203</v>
      </c>
      <c r="C733" t="s">
        <v>2204</v>
      </c>
      <c r="D733" t="s">
        <v>2205</v>
      </c>
      <c r="E733" t="s">
        <v>278</v>
      </c>
      <c r="F733" t="s">
        <v>160</v>
      </c>
      <c r="G733">
        <v>0</v>
      </c>
      <c r="H733">
        <v>0</v>
      </c>
      <c r="I733">
        <v>5.9</v>
      </c>
      <c r="J733">
        <v>0</v>
      </c>
      <c r="K733">
        <v>2124</v>
      </c>
      <c r="L733">
        <v>292.97000000000003</v>
      </c>
      <c r="M733">
        <v>119</v>
      </c>
      <c r="N733">
        <v>96</v>
      </c>
      <c r="O733">
        <v>0</v>
      </c>
      <c r="P733">
        <v>504</v>
      </c>
      <c r="Q733">
        <v>0</v>
      </c>
      <c r="R733">
        <v>0</v>
      </c>
      <c r="S733">
        <v>5.16</v>
      </c>
      <c r="T733">
        <v>800</v>
      </c>
      <c r="U733">
        <v>100</v>
      </c>
      <c r="V733">
        <v>300</v>
      </c>
      <c r="W733">
        <v>33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4374.13</v>
      </c>
      <c r="AG733">
        <v>435.68</v>
      </c>
      <c r="AH733">
        <v>16.34</v>
      </c>
      <c r="AI733">
        <v>108.91</v>
      </c>
      <c r="AJ733">
        <v>327</v>
      </c>
      <c r="AK733">
        <v>0</v>
      </c>
      <c r="AL733">
        <v>0</v>
      </c>
      <c r="AM733">
        <v>0</v>
      </c>
      <c r="AN733">
        <v>0</v>
      </c>
      <c r="AO733">
        <v>2</v>
      </c>
      <c r="AP733">
        <v>9</v>
      </c>
      <c r="AQ733">
        <v>0</v>
      </c>
      <c r="AR733" s="6">
        <v>3484.2</v>
      </c>
      <c r="AS733">
        <v>4302.13</v>
      </c>
      <c r="AT733">
        <v>0</v>
      </c>
      <c r="AU733">
        <v>67636.2</v>
      </c>
      <c r="AV733">
        <v>55000</v>
      </c>
      <c r="AW733">
        <v>11000</v>
      </c>
      <c r="AX733">
        <v>11000</v>
      </c>
      <c r="AY733" s="6">
        <v>0</v>
      </c>
      <c r="AZ733">
        <v>0</v>
      </c>
      <c r="BA733">
        <v>0</v>
      </c>
      <c r="BB733" s="6">
        <v>9769.23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f t="shared" si="33"/>
        <v>0</v>
      </c>
      <c r="BJ733">
        <f t="shared" si="34"/>
        <v>4302.13</v>
      </c>
      <c r="BK733">
        <f>_xlfn.IFNA(VLOOKUP(A:A,'11月奖金'!A:Q,17,0),0)</f>
        <v>2492.61</v>
      </c>
      <c r="BL733">
        <f t="shared" si="35"/>
        <v>6794.74</v>
      </c>
    </row>
    <row r="734" spans="1:64" x14ac:dyDescent="0.2">
      <c r="A734">
        <v>9000942</v>
      </c>
      <c r="B734" t="s">
        <v>2206</v>
      </c>
      <c r="C734" t="s">
        <v>2207</v>
      </c>
      <c r="D734" t="s">
        <v>2208</v>
      </c>
      <c r="E734" t="s">
        <v>122</v>
      </c>
      <c r="F734" t="s">
        <v>160</v>
      </c>
      <c r="G734">
        <v>0</v>
      </c>
      <c r="H734">
        <v>0</v>
      </c>
      <c r="I734">
        <v>5.9</v>
      </c>
      <c r="J734">
        <v>0</v>
      </c>
      <c r="K734">
        <v>2124</v>
      </c>
      <c r="L734">
        <v>292.97000000000003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800</v>
      </c>
      <c r="U734">
        <v>100</v>
      </c>
      <c r="V734">
        <v>300</v>
      </c>
      <c r="W734">
        <v>33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3649.97</v>
      </c>
      <c r="AG734">
        <v>409.2</v>
      </c>
      <c r="AH734">
        <v>15.35</v>
      </c>
      <c r="AI734">
        <v>104.32</v>
      </c>
      <c r="AJ734">
        <v>307</v>
      </c>
      <c r="AK734">
        <v>0</v>
      </c>
      <c r="AL734">
        <v>0</v>
      </c>
      <c r="AM734">
        <v>0</v>
      </c>
      <c r="AN734">
        <v>0</v>
      </c>
      <c r="AO734">
        <v>2</v>
      </c>
      <c r="AP734">
        <v>9</v>
      </c>
      <c r="AQ734">
        <v>0</v>
      </c>
      <c r="AR734" s="6">
        <v>2812.1</v>
      </c>
      <c r="AS734">
        <v>3577.97</v>
      </c>
      <c r="AT734">
        <v>0</v>
      </c>
      <c r="AU734">
        <v>56868.480000000003</v>
      </c>
      <c r="AV734">
        <v>55000</v>
      </c>
      <c r="AW734">
        <v>0</v>
      </c>
      <c r="AX734">
        <v>11000</v>
      </c>
      <c r="AY734" s="6">
        <v>0</v>
      </c>
      <c r="AZ734">
        <v>11000</v>
      </c>
      <c r="BA734">
        <v>0</v>
      </c>
      <c r="BB734" s="6">
        <v>9182.43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f t="shared" si="33"/>
        <v>0</v>
      </c>
      <c r="BJ734">
        <f t="shared" si="34"/>
        <v>3577.97</v>
      </c>
      <c r="BK734">
        <f>_xlfn.IFNA(VLOOKUP(A:A,'11月奖金'!A:Q,17,0),0)</f>
        <v>2249.5500000000002</v>
      </c>
      <c r="BL734">
        <f t="shared" si="35"/>
        <v>5827.52</v>
      </c>
    </row>
    <row r="735" spans="1:64" x14ac:dyDescent="0.2">
      <c r="A735">
        <v>9000963</v>
      </c>
      <c r="B735" t="s">
        <v>993</v>
      </c>
      <c r="C735" t="s">
        <v>2209</v>
      </c>
      <c r="D735" t="s">
        <v>2210</v>
      </c>
      <c r="E735" t="s">
        <v>278</v>
      </c>
      <c r="F735" t="s">
        <v>160</v>
      </c>
      <c r="G735">
        <v>0</v>
      </c>
      <c r="H735">
        <v>0</v>
      </c>
      <c r="I735">
        <v>5.9</v>
      </c>
      <c r="J735">
        <v>0</v>
      </c>
      <c r="K735">
        <v>2124</v>
      </c>
      <c r="L735">
        <v>585.92999999999995</v>
      </c>
      <c r="M735">
        <v>0</v>
      </c>
      <c r="N735">
        <v>0</v>
      </c>
      <c r="O735">
        <v>0</v>
      </c>
      <c r="P735">
        <v>72</v>
      </c>
      <c r="Q735">
        <v>0</v>
      </c>
      <c r="R735">
        <v>0</v>
      </c>
      <c r="S735">
        <v>0</v>
      </c>
      <c r="T735">
        <v>800</v>
      </c>
      <c r="U735">
        <v>100</v>
      </c>
      <c r="V735">
        <v>300</v>
      </c>
      <c r="W735">
        <v>33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4014.93</v>
      </c>
      <c r="AG735">
        <v>416.24</v>
      </c>
      <c r="AH735">
        <v>15.61</v>
      </c>
      <c r="AI735">
        <v>104.32</v>
      </c>
      <c r="AJ735">
        <v>312</v>
      </c>
      <c r="AK735">
        <v>0</v>
      </c>
      <c r="AL735">
        <v>0</v>
      </c>
      <c r="AM735">
        <v>0</v>
      </c>
      <c r="AN735">
        <v>0</v>
      </c>
      <c r="AO735">
        <v>2</v>
      </c>
      <c r="AP735">
        <v>9</v>
      </c>
      <c r="AQ735">
        <v>0</v>
      </c>
      <c r="AR735" s="6">
        <v>3164.76</v>
      </c>
      <c r="AS735">
        <v>3942.93</v>
      </c>
      <c r="AT735">
        <v>0</v>
      </c>
      <c r="AU735">
        <v>59905.7</v>
      </c>
      <c r="AV735">
        <v>55000</v>
      </c>
      <c r="AW735">
        <v>0</v>
      </c>
      <c r="AX735">
        <v>0</v>
      </c>
      <c r="AY735" s="6">
        <v>0</v>
      </c>
      <c r="AZ735">
        <v>0</v>
      </c>
      <c r="BA735">
        <v>0</v>
      </c>
      <c r="BB735" s="6">
        <v>9330.1200000000008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f t="shared" si="33"/>
        <v>0</v>
      </c>
      <c r="BJ735">
        <f t="shared" si="34"/>
        <v>3942.93</v>
      </c>
      <c r="BK735">
        <f>_xlfn.IFNA(VLOOKUP(A:A,'11月奖金'!A:Q,17,0),0)</f>
        <v>2510.36</v>
      </c>
      <c r="BL735">
        <f t="shared" si="35"/>
        <v>6453.29</v>
      </c>
    </row>
    <row r="736" spans="1:64" x14ac:dyDescent="0.2">
      <c r="A736">
        <v>9000983</v>
      </c>
      <c r="B736" t="s">
        <v>2211</v>
      </c>
      <c r="C736" t="s">
        <v>2212</v>
      </c>
      <c r="D736" t="s">
        <v>2213</v>
      </c>
      <c r="E736" t="s">
        <v>278</v>
      </c>
      <c r="F736" t="s">
        <v>160</v>
      </c>
      <c r="G736">
        <v>0</v>
      </c>
      <c r="H736">
        <v>0</v>
      </c>
      <c r="I736">
        <v>5.7</v>
      </c>
      <c r="J736">
        <v>0</v>
      </c>
      <c r="K736">
        <v>2052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800</v>
      </c>
      <c r="U736">
        <v>100</v>
      </c>
      <c r="V736">
        <v>300</v>
      </c>
      <c r="W736">
        <v>33</v>
      </c>
      <c r="X736">
        <v>0</v>
      </c>
      <c r="Y736">
        <v>0</v>
      </c>
      <c r="Z736">
        <v>0</v>
      </c>
      <c r="AA736">
        <v>0</v>
      </c>
      <c r="AB736">
        <v>20</v>
      </c>
      <c r="AC736">
        <v>0</v>
      </c>
      <c r="AD736">
        <v>0</v>
      </c>
      <c r="AE736">
        <v>0</v>
      </c>
      <c r="AF736">
        <v>3305</v>
      </c>
      <c r="AG736">
        <v>395.76</v>
      </c>
      <c r="AH736">
        <v>14.84</v>
      </c>
      <c r="AI736">
        <v>104.32</v>
      </c>
      <c r="AJ736">
        <v>297</v>
      </c>
      <c r="AK736">
        <v>0</v>
      </c>
      <c r="AL736">
        <v>0</v>
      </c>
      <c r="AM736">
        <v>0</v>
      </c>
      <c r="AN736">
        <v>0</v>
      </c>
      <c r="AO736">
        <v>2</v>
      </c>
      <c r="AP736">
        <v>9</v>
      </c>
      <c r="AQ736">
        <v>0</v>
      </c>
      <c r="AR736" s="6">
        <v>2491.08</v>
      </c>
      <c r="AS736">
        <v>3233</v>
      </c>
      <c r="AT736">
        <v>0</v>
      </c>
      <c r="AU736">
        <v>58907.68</v>
      </c>
      <c r="AV736">
        <v>55000</v>
      </c>
      <c r="AW736">
        <v>0</v>
      </c>
      <c r="AX736">
        <v>0</v>
      </c>
      <c r="AY736" s="6">
        <v>0</v>
      </c>
      <c r="AZ736">
        <v>0</v>
      </c>
      <c r="BA736">
        <v>0</v>
      </c>
      <c r="BB736" s="6">
        <v>8895.39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f t="shared" si="33"/>
        <v>0</v>
      </c>
      <c r="BJ736">
        <f t="shared" si="34"/>
        <v>3233</v>
      </c>
      <c r="BK736">
        <f>_xlfn.IFNA(VLOOKUP(A:A,'11月奖金'!A:Q,17,0),0)</f>
        <v>2489.91</v>
      </c>
      <c r="BL736">
        <f t="shared" si="35"/>
        <v>5722.91</v>
      </c>
    </row>
    <row r="737" spans="1:64" x14ac:dyDescent="0.2">
      <c r="A737">
        <v>9000965</v>
      </c>
      <c r="B737" t="s">
        <v>2214</v>
      </c>
      <c r="C737" t="s">
        <v>2215</v>
      </c>
      <c r="D737" t="s">
        <v>2216</v>
      </c>
      <c r="E737" t="s">
        <v>278</v>
      </c>
      <c r="F737" t="s">
        <v>160</v>
      </c>
      <c r="G737">
        <v>0</v>
      </c>
      <c r="H737">
        <v>0</v>
      </c>
      <c r="I737">
        <v>5.9</v>
      </c>
      <c r="J737">
        <v>0</v>
      </c>
      <c r="K737">
        <v>2124</v>
      </c>
      <c r="L737">
        <v>292.97000000000003</v>
      </c>
      <c r="M737">
        <v>36</v>
      </c>
      <c r="N737">
        <v>72</v>
      </c>
      <c r="O737">
        <v>0</v>
      </c>
      <c r="P737">
        <v>144</v>
      </c>
      <c r="Q737">
        <v>0</v>
      </c>
      <c r="R737">
        <v>0</v>
      </c>
      <c r="S737">
        <v>4.3600000000000003</v>
      </c>
      <c r="T737">
        <v>800</v>
      </c>
      <c r="U737">
        <v>100</v>
      </c>
      <c r="V737">
        <v>300</v>
      </c>
      <c r="W737">
        <v>33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3906.33</v>
      </c>
      <c r="AG737">
        <v>503.92</v>
      </c>
      <c r="AH737">
        <v>18.899999999999999</v>
      </c>
      <c r="AI737">
        <v>125.98</v>
      </c>
      <c r="AJ737">
        <v>378</v>
      </c>
      <c r="AK737">
        <v>0</v>
      </c>
      <c r="AL737">
        <v>0</v>
      </c>
      <c r="AM737">
        <v>0</v>
      </c>
      <c r="AN737">
        <v>0</v>
      </c>
      <c r="AO737">
        <v>2</v>
      </c>
      <c r="AP737">
        <v>9</v>
      </c>
      <c r="AQ737">
        <v>0</v>
      </c>
      <c r="AR737" s="6">
        <v>2877.53</v>
      </c>
      <c r="AS737">
        <v>3834.33</v>
      </c>
      <c r="AT737">
        <v>0</v>
      </c>
      <c r="AU737">
        <v>63608</v>
      </c>
      <c r="AV737">
        <v>55000</v>
      </c>
      <c r="AW737">
        <v>0</v>
      </c>
      <c r="AX737">
        <v>0</v>
      </c>
      <c r="AY737" s="6">
        <v>0</v>
      </c>
      <c r="AZ737">
        <v>0</v>
      </c>
      <c r="BA737">
        <v>0</v>
      </c>
      <c r="BB737" s="6">
        <v>11296.8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f t="shared" si="33"/>
        <v>0</v>
      </c>
      <c r="BJ737">
        <f t="shared" si="34"/>
        <v>3834.33</v>
      </c>
      <c r="BK737">
        <f>_xlfn.IFNA(VLOOKUP(A:A,'11月奖金'!A:Q,17,0),0)</f>
        <v>2672.9</v>
      </c>
      <c r="BL737">
        <f t="shared" si="35"/>
        <v>6507.23</v>
      </c>
    </row>
    <row r="738" spans="1:64" x14ac:dyDescent="0.2">
      <c r="A738">
        <v>9000894</v>
      </c>
      <c r="B738" t="s">
        <v>2217</v>
      </c>
      <c r="C738" t="s">
        <v>2218</v>
      </c>
      <c r="D738" t="s">
        <v>7799</v>
      </c>
      <c r="E738" t="s">
        <v>278</v>
      </c>
      <c r="F738" t="s">
        <v>105</v>
      </c>
      <c r="G738">
        <v>0</v>
      </c>
      <c r="H738">
        <v>5.7</v>
      </c>
      <c r="I738">
        <v>5.7</v>
      </c>
      <c r="J738">
        <v>0</v>
      </c>
      <c r="K738">
        <v>2052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800</v>
      </c>
      <c r="U738">
        <v>100</v>
      </c>
      <c r="V738">
        <v>300</v>
      </c>
      <c r="W738">
        <v>33</v>
      </c>
      <c r="X738">
        <v>0</v>
      </c>
      <c r="Y738">
        <v>0</v>
      </c>
      <c r="Z738">
        <v>0</v>
      </c>
      <c r="AA738">
        <v>0</v>
      </c>
      <c r="AB738">
        <v>20</v>
      </c>
      <c r="AC738">
        <v>0</v>
      </c>
      <c r="AD738">
        <v>0</v>
      </c>
      <c r="AE738">
        <v>0</v>
      </c>
      <c r="AF738">
        <v>3305</v>
      </c>
      <c r="AG738">
        <v>320</v>
      </c>
      <c r="AH738">
        <v>12</v>
      </c>
      <c r="AI738">
        <v>104.32</v>
      </c>
      <c r="AJ738">
        <v>240</v>
      </c>
      <c r="AK738">
        <v>0</v>
      </c>
      <c r="AL738">
        <v>0</v>
      </c>
      <c r="AM738">
        <v>0</v>
      </c>
      <c r="AN738">
        <v>0</v>
      </c>
      <c r="AO738">
        <v>2</v>
      </c>
      <c r="AP738">
        <v>9</v>
      </c>
      <c r="AQ738">
        <v>0</v>
      </c>
      <c r="AR738" s="6">
        <v>2626.68</v>
      </c>
      <c r="AS738">
        <v>3233</v>
      </c>
      <c r="AT738">
        <v>0</v>
      </c>
      <c r="AU738">
        <v>53638.37</v>
      </c>
      <c r="AV738">
        <v>55000</v>
      </c>
      <c r="AW738">
        <v>0</v>
      </c>
      <c r="AX738">
        <v>0</v>
      </c>
      <c r="AY738" s="6">
        <v>0</v>
      </c>
      <c r="AZ738">
        <v>0</v>
      </c>
      <c r="BA738">
        <v>0</v>
      </c>
      <c r="BB738" s="6">
        <v>7271.28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f t="shared" si="33"/>
        <v>0</v>
      </c>
      <c r="BJ738">
        <f t="shared" si="34"/>
        <v>3233</v>
      </c>
      <c r="BK738">
        <f>_xlfn.IFNA(VLOOKUP(A:A,'11月奖金'!A:Q,17,0),0)</f>
        <v>2804.59</v>
      </c>
      <c r="BL738">
        <f t="shared" si="35"/>
        <v>6037.59</v>
      </c>
    </row>
    <row r="739" spans="1:64" x14ac:dyDescent="0.2">
      <c r="A739">
        <v>9000987</v>
      </c>
      <c r="B739" t="s">
        <v>2219</v>
      </c>
      <c r="C739" t="s">
        <v>2220</v>
      </c>
      <c r="D739" t="s">
        <v>2221</v>
      </c>
      <c r="E739" t="s">
        <v>9428</v>
      </c>
      <c r="F739" t="s">
        <v>105</v>
      </c>
      <c r="G739">
        <v>0</v>
      </c>
      <c r="H739">
        <v>0</v>
      </c>
      <c r="I739">
        <v>5.9</v>
      </c>
      <c r="J739">
        <v>0</v>
      </c>
      <c r="K739">
        <v>2124</v>
      </c>
      <c r="L739">
        <v>878.9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800</v>
      </c>
      <c r="U739">
        <v>100</v>
      </c>
      <c r="V739">
        <v>300</v>
      </c>
      <c r="W739">
        <v>33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4235.8999999999996</v>
      </c>
      <c r="AG739">
        <v>647.6</v>
      </c>
      <c r="AH739">
        <v>24.29</v>
      </c>
      <c r="AI739">
        <v>161.91</v>
      </c>
      <c r="AJ739">
        <v>486</v>
      </c>
      <c r="AK739">
        <v>0</v>
      </c>
      <c r="AL739">
        <v>0</v>
      </c>
      <c r="AM739">
        <v>0</v>
      </c>
      <c r="AN739">
        <v>0</v>
      </c>
      <c r="AO739">
        <v>2</v>
      </c>
      <c r="AP739">
        <v>9</v>
      </c>
      <c r="AQ739">
        <v>0</v>
      </c>
      <c r="AR739" s="6">
        <v>2914.1</v>
      </c>
      <c r="AS739">
        <v>4163.8999999999996</v>
      </c>
      <c r="AT739">
        <v>0</v>
      </c>
      <c r="AU739">
        <v>76309.22</v>
      </c>
      <c r="AV739">
        <v>50000</v>
      </c>
      <c r="AW739">
        <v>0</v>
      </c>
      <c r="AX739">
        <v>20000</v>
      </c>
      <c r="AY739" s="6">
        <v>3600</v>
      </c>
      <c r="AZ739">
        <v>0</v>
      </c>
      <c r="BA739">
        <v>0</v>
      </c>
      <c r="BB739" s="6">
        <v>13198</v>
      </c>
      <c r="BC739">
        <v>0</v>
      </c>
      <c r="BD739">
        <v>0</v>
      </c>
      <c r="BE739">
        <v>0</v>
      </c>
      <c r="BF739">
        <v>0</v>
      </c>
      <c r="BG739">
        <v>99.33</v>
      </c>
      <c r="BH739">
        <v>0</v>
      </c>
      <c r="BI739">
        <f t="shared" si="33"/>
        <v>99.33</v>
      </c>
      <c r="BJ739">
        <f t="shared" si="34"/>
        <v>4163.8999999999996</v>
      </c>
      <c r="BK739">
        <f>_xlfn.IFNA(VLOOKUP(A:A,'11月奖金'!A:Q,17,0),0)</f>
        <v>5182.3999999999996</v>
      </c>
      <c r="BL739">
        <f t="shared" si="35"/>
        <v>9346.2999999999993</v>
      </c>
    </row>
    <row r="740" spans="1:64" x14ac:dyDescent="0.2">
      <c r="A740">
        <v>9000988</v>
      </c>
      <c r="B740" t="s">
        <v>2222</v>
      </c>
      <c r="C740" t="s">
        <v>2223</v>
      </c>
      <c r="D740" t="s">
        <v>2224</v>
      </c>
      <c r="E740" t="s">
        <v>426</v>
      </c>
      <c r="F740" t="s">
        <v>125</v>
      </c>
      <c r="G740">
        <v>0</v>
      </c>
      <c r="H740">
        <v>0</v>
      </c>
      <c r="I740">
        <v>5.9</v>
      </c>
      <c r="J740">
        <v>0</v>
      </c>
      <c r="K740">
        <v>2124</v>
      </c>
      <c r="L740">
        <v>0</v>
      </c>
      <c r="M740">
        <v>197</v>
      </c>
      <c r="N740">
        <v>112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800</v>
      </c>
      <c r="U740">
        <v>100</v>
      </c>
      <c r="V740">
        <v>300</v>
      </c>
      <c r="W740">
        <v>33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3666</v>
      </c>
      <c r="AG740">
        <v>619.91999999999996</v>
      </c>
      <c r="AH740">
        <v>23.25</v>
      </c>
      <c r="AI740">
        <v>154.99</v>
      </c>
      <c r="AJ740">
        <v>465</v>
      </c>
      <c r="AK740">
        <v>0</v>
      </c>
      <c r="AL740">
        <v>0</v>
      </c>
      <c r="AM740">
        <v>0</v>
      </c>
      <c r="AN740">
        <v>0</v>
      </c>
      <c r="AO740">
        <v>2</v>
      </c>
      <c r="AP740">
        <v>9</v>
      </c>
      <c r="AQ740">
        <v>0</v>
      </c>
      <c r="AR740" s="6">
        <v>2400.84</v>
      </c>
      <c r="AS740">
        <v>3594</v>
      </c>
      <c r="AT740">
        <v>0</v>
      </c>
      <c r="AU740">
        <v>82090.48</v>
      </c>
      <c r="AV740">
        <v>50000</v>
      </c>
      <c r="AW740">
        <v>0</v>
      </c>
      <c r="AX740">
        <v>0</v>
      </c>
      <c r="AY740" s="6">
        <v>0</v>
      </c>
      <c r="AZ740">
        <v>0</v>
      </c>
      <c r="BA740">
        <v>0</v>
      </c>
      <c r="BB740" s="6">
        <v>12631.6</v>
      </c>
      <c r="BC740">
        <v>19458.88</v>
      </c>
      <c r="BD740">
        <v>583.77</v>
      </c>
      <c r="BE740">
        <v>0</v>
      </c>
      <c r="BF740">
        <v>583.77</v>
      </c>
      <c r="BG740">
        <v>663.84</v>
      </c>
      <c r="BH740">
        <v>0</v>
      </c>
      <c r="BI740">
        <f t="shared" si="33"/>
        <v>663.84</v>
      </c>
      <c r="BJ740">
        <f t="shared" si="34"/>
        <v>3594</v>
      </c>
      <c r="BK740">
        <f>_xlfn.IFNA(VLOOKUP(A:A,'11月奖金'!A:Q,17,0),0)</f>
        <v>6026.48</v>
      </c>
      <c r="BL740">
        <f t="shared" si="35"/>
        <v>9620.48</v>
      </c>
    </row>
    <row r="741" spans="1:64" x14ac:dyDescent="0.2">
      <c r="A741">
        <v>9000989</v>
      </c>
      <c r="B741" t="s">
        <v>2225</v>
      </c>
      <c r="C741" t="s">
        <v>2226</v>
      </c>
      <c r="D741" t="s">
        <v>2227</v>
      </c>
      <c r="E741" t="s">
        <v>122</v>
      </c>
      <c r="F741" t="s">
        <v>160</v>
      </c>
      <c r="G741">
        <v>0</v>
      </c>
      <c r="H741">
        <v>0</v>
      </c>
      <c r="I741">
        <v>6.1</v>
      </c>
      <c r="J741">
        <v>0</v>
      </c>
      <c r="K741">
        <v>2196</v>
      </c>
      <c r="L741">
        <v>605.79</v>
      </c>
      <c r="M741">
        <v>0</v>
      </c>
      <c r="N741">
        <v>0</v>
      </c>
      <c r="O741">
        <v>0</v>
      </c>
      <c r="P741">
        <v>144</v>
      </c>
      <c r="Q741">
        <v>0</v>
      </c>
      <c r="R741">
        <v>0</v>
      </c>
      <c r="S741">
        <v>0</v>
      </c>
      <c r="T741">
        <v>800</v>
      </c>
      <c r="U741">
        <v>100</v>
      </c>
      <c r="V741">
        <v>300</v>
      </c>
      <c r="W741">
        <v>33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4178.79</v>
      </c>
      <c r="AG741">
        <v>409.02</v>
      </c>
      <c r="AH741">
        <v>15.34</v>
      </c>
      <c r="AI741">
        <v>104.32</v>
      </c>
      <c r="AJ741">
        <v>307</v>
      </c>
      <c r="AK741">
        <v>0</v>
      </c>
      <c r="AL741">
        <v>0</v>
      </c>
      <c r="AM741">
        <v>0</v>
      </c>
      <c r="AN741">
        <v>0</v>
      </c>
      <c r="AO741">
        <v>2</v>
      </c>
      <c r="AP741">
        <v>9</v>
      </c>
      <c r="AQ741">
        <v>0</v>
      </c>
      <c r="AR741" s="6">
        <v>3341.11</v>
      </c>
      <c r="AS741">
        <v>4106.79</v>
      </c>
      <c r="AT741">
        <v>0</v>
      </c>
      <c r="AU741">
        <v>54676.18</v>
      </c>
      <c r="AV741">
        <v>50000</v>
      </c>
      <c r="AW741">
        <v>3000</v>
      </c>
      <c r="AX741">
        <v>10000</v>
      </c>
      <c r="AY741" s="6">
        <v>0</v>
      </c>
      <c r="AZ741">
        <v>0</v>
      </c>
      <c r="BA741">
        <v>0</v>
      </c>
      <c r="BB741" s="6">
        <v>8344.44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f t="shared" si="33"/>
        <v>0</v>
      </c>
      <c r="BJ741">
        <f t="shared" si="34"/>
        <v>4106.79</v>
      </c>
      <c r="BK741">
        <f>_xlfn.IFNA(VLOOKUP(A:A,'11月奖金'!A:Q,17,0),0)</f>
        <v>2349.5500000000002</v>
      </c>
      <c r="BL741">
        <f t="shared" si="35"/>
        <v>6456.34</v>
      </c>
    </row>
    <row r="742" spans="1:64" x14ac:dyDescent="0.2">
      <c r="A742">
        <v>9000990</v>
      </c>
      <c r="B742" t="s">
        <v>2228</v>
      </c>
      <c r="C742" t="s">
        <v>2229</v>
      </c>
      <c r="D742" t="s">
        <v>2230</v>
      </c>
      <c r="E742" t="s">
        <v>122</v>
      </c>
      <c r="F742" t="s">
        <v>160</v>
      </c>
      <c r="G742">
        <v>0</v>
      </c>
      <c r="H742">
        <v>0</v>
      </c>
      <c r="I742">
        <v>5.9</v>
      </c>
      <c r="J742">
        <v>0</v>
      </c>
      <c r="K742">
        <v>2124</v>
      </c>
      <c r="L742">
        <v>0</v>
      </c>
      <c r="M742">
        <v>0</v>
      </c>
      <c r="N742">
        <v>0</v>
      </c>
      <c r="O742">
        <v>0</v>
      </c>
      <c r="P742">
        <v>144</v>
      </c>
      <c r="Q742">
        <v>0</v>
      </c>
      <c r="R742">
        <v>0</v>
      </c>
      <c r="S742">
        <v>0</v>
      </c>
      <c r="T742">
        <v>800</v>
      </c>
      <c r="U742">
        <v>100</v>
      </c>
      <c r="V742">
        <v>300</v>
      </c>
      <c r="W742">
        <v>33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3501</v>
      </c>
      <c r="AG742">
        <v>331.66</v>
      </c>
      <c r="AH742">
        <v>12.44</v>
      </c>
      <c r="AI742">
        <v>104.32</v>
      </c>
      <c r="AJ742">
        <v>249</v>
      </c>
      <c r="AK742">
        <v>0</v>
      </c>
      <c r="AL742">
        <v>0</v>
      </c>
      <c r="AM742">
        <v>0</v>
      </c>
      <c r="AN742">
        <v>0</v>
      </c>
      <c r="AO742">
        <v>2</v>
      </c>
      <c r="AP742">
        <v>9</v>
      </c>
      <c r="AQ742">
        <v>0</v>
      </c>
      <c r="AR742" s="6">
        <v>2801.58</v>
      </c>
      <c r="AS742">
        <v>3429</v>
      </c>
      <c r="AT742">
        <v>0</v>
      </c>
      <c r="AU742">
        <v>52935.06</v>
      </c>
      <c r="AV742">
        <v>50000</v>
      </c>
      <c r="AW742">
        <v>0</v>
      </c>
      <c r="AX742">
        <v>0</v>
      </c>
      <c r="AY742" s="6">
        <v>0</v>
      </c>
      <c r="AZ742">
        <v>0</v>
      </c>
      <c r="BA742">
        <v>0</v>
      </c>
      <c r="BB742" s="6">
        <v>6845.7999999999993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f t="shared" si="33"/>
        <v>0</v>
      </c>
      <c r="BJ742">
        <f t="shared" si="34"/>
        <v>3429</v>
      </c>
      <c r="BK742">
        <f>_xlfn.IFNA(VLOOKUP(A:A,'11月奖金'!A:Q,17,0),0)</f>
        <v>2299.5500000000002</v>
      </c>
      <c r="BL742">
        <f t="shared" si="35"/>
        <v>5728.55</v>
      </c>
    </row>
    <row r="743" spans="1:64" x14ac:dyDescent="0.2">
      <c r="A743">
        <v>9000991</v>
      </c>
      <c r="B743" t="s">
        <v>2231</v>
      </c>
      <c r="C743" t="s">
        <v>2232</v>
      </c>
      <c r="D743" t="s">
        <v>2233</v>
      </c>
      <c r="E743" t="s">
        <v>122</v>
      </c>
      <c r="F743" t="s">
        <v>160</v>
      </c>
      <c r="G743">
        <v>0</v>
      </c>
      <c r="H743">
        <v>0</v>
      </c>
      <c r="I743">
        <v>6.1</v>
      </c>
      <c r="J743">
        <v>0</v>
      </c>
      <c r="K743">
        <v>2196</v>
      </c>
      <c r="L743">
        <v>302.89999999999998</v>
      </c>
      <c r="M743">
        <v>0</v>
      </c>
      <c r="N743">
        <v>0</v>
      </c>
      <c r="O743">
        <v>0</v>
      </c>
      <c r="P743">
        <v>216</v>
      </c>
      <c r="Q743">
        <v>0</v>
      </c>
      <c r="R743">
        <v>0</v>
      </c>
      <c r="S743">
        <v>0</v>
      </c>
      <c r="T743">
        <v>800</v>
      </c>
      <c r="U743">
        <v>100</v>
      </c>
      <c r="V743">
        <v>300</v>
      </c>
      <c r="W743">
        <v>33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3947.9</v>
      </c>
      <c r="AG743">
        <v>383.97</v>
      </c>
      <c r="AH743">
        <v>14.4</v>
      </c>
      <c r="AI743">
        <v>104.32</v>
      </c>
      <c r="AJ743">
        <v>288</v>
      </c>
      <c r="AK743">
        <v>0</v>
      </c>
      <c r="AL743">
        <v>0</v>
      </c>
      <c r="AM743">
        <v>0</v>
      </c>
      <c r="AN743">
        <v>0</v>
      </c>
      <c r="AO743">
        <v>2</v>
      </c>
      <c r="AP743">
        <v>9</v>
      </c>
      <c r="AQ743">
        <v>0</v>
      </c>
      <c r="AR743" s="6">
        <v>3155.21</v>
      </c>
      <c r="AS743">
        <v>3875.9</v>
      </c>
      <c r="AT743">
        <v>0</v>
      </c>
      <c r="AU743">
        <v>55797.5</v>
      </c>
      <c r="AV743">
        <v>50000</v>
      </c>
      <c r="AW743">
        <v>0</v>
      </c>
      <c r="AX743">
        <v>0</v>
      </c>
      <c r="AY743" s="6">
        <v>0</v>
      </c>
      <c r="AZ743">
        <v>10000</v>
      </c>
      <c r="BA743">
        <v>0</v>
      </c>
      <c r="BB743" s="6">
        <v>7856.98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f t="shared" si="33"/>
        <v>0</v>
      </c>
      <c r="BJ743">
        <f t="shared" si="34"/>
        <v>3875.9</v>
      </c>
      <c r="BK743">
        <f>_xlfn.IFNA(VLOOKUP(A:A,'11月奖金'!A:Q,17,0),0)</f>
        <v>2474.5100000000002</v>
      </c>
      <c r="BL743">
        <f t="shared" si="35"/>
        <v>6350.41</v>
      </c>
    </row>
    <row r="744" spans="1:64" x14ac:dyDescent="0.2">
      <c r="A744">
        <v>9000992</v>
      </c>
      <c r="B744" t="s">
        <v>2234</v>
      </c>
      <c r="C744" t="s">
        <v>2235</v>
      </c>
      <c r="D744" t="s">
        <v>2236</v>
      </c>
      <c r="E744" t="s">
        <v>122</v>
      </c>
      <c r="F744" t="s">
        <v>160</v>
      </c>
      <c r="G744">
        <v>0</v>
      </c>
      <c r="H744">
        <v>0</v>
      </c>
      <c r="I744">
        <v>5.9</v>
      </c>
      <c r="J744">
        <v>0</v>
      </c>
      <c r="K744">
        <v>2124</v>
      </c>
      <c r="L744">
        <v>292.97000000000003</v>
      </c>
      <c r="M744">
        <v>0</v>
      </c>
      <c r="N744">
        <v>0</v>
      </c>
      <c r="O744">
        <v>0</v>
      </c>
      <c r="P744">
        <v>144</v>
      </c>
      <c r="Q744">
        <v>0</v>
      </c>
      <c r="R744">
        <v>0</v>
      </c>
      <c r="S744">
        <v>0</v>
      </c>
      <c r="T744">
        <v>800</v>
      </c>
      <c r="U744">
        <v>100</v>
      </c>
      <c r="V744">
        <v>300</v>
      </c>
      <c r="W744">
        <v>33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3793.97</v>
      </c>
      <c r="AG744">
        <v>369.91</v>
      </c>
      <c r="AH744">
        <v>13.87</v>
      </c>
      <c r="AI744">
        <v>104.32</v>
      </c>
      <c r="AJ744">
        <v>277</v>
      </c>
      <c r="AK744">
        <v>0</v>
      </c>
      <c r="AL744">
        <v>0</v>
      </c>
      <c r="AM744">
        <v>0</v>
      </c>
      <c r="AN744">
        <v>0</v>
      </c>
      <c r="AO744">
        <v>2</v>
      </c>
      <c r="AP744">
        <v>9</v>
      </c>
      <c r="AQ744">
        <v>0</v>
      </c>
      <c r="AR744" s="6">
        <v>3026.87</v>
      </c>
      <c r="AS744">
        <v>3721.97</v>
      </c>
      <c r="AT744">
        <v>0</v>
      </c>
      <c r="AU744">
        <v>52809.87</v>
      </c>
      <c r="AV744">
        <v>50000</v>
      </c>
      <c r="AW744">
        <v>10000</v>
      </c>
      <c r="AX744">
        <v>10000</v>
      </c>
      <c r="AY744" s="6">
        <v>0</v>
      </c>
      <c r="AZ744">
        <v>0</v>
      </c>
      <c r="BA744">
        <v>0</v>
      </c>
      <c r="BB744" s="6">
        <v>7579.9599999999991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f t="shared" si="33"/>
        <v>0</v>
      </c>
      <c r="BJ744">
        <f t="shared" si="34"/>
        <v>3721.97</v>
      </c>
      <c r="BK744">
        <f>_xlfn.IFNA(VLOOKUP(A:A,'11月奖金'!A:Q,17,0),0)</f>
        <v>2249.5500000000002</v>
      </c>
      <c r="BL744">
        <f t="shared" si="35"/>
        <v>5971.52</v>
      </c>
    </row>
    <row r="745" spans="1:64" x14ac:dyDescent="0.2">
      <c r="A745">
        <v>9000993</v>
      </c>
      <c r="B745" t="s">
        <v>2237</v>
      </c>
      <c r="C745" t="s">
        <v>2238</v>
      </c>
      <c r="D745" t="s">
        <v>2239</v>
      </c>
      <c r="E745" t="s">
        <v>122</v>
      </c>
      <c r="F745" t="s">
        <v>160</v>
      </c>
      <c r="G745">
        <v>0</v>
      </c>
      <c r="H745">
        <v>0</v>
      </c>
      <c r="I745">
        <v>5.9</v>
      </c>
      <c r="J745">
        <v>0</v>
      </c>
      <c r="K745">
        <v>2124</v>
      </c>
      <c r="L745">
        <v>878.9</v>
      </c>
      <c r="M745">
        <v>0</v>
      </c>
      <c r="N745">
        <v>0</v>
      </c>
      <c r="O745">
        <v>0</v>
      </c>
      <c r="P745">
        <v>216</v>
      </c>
      <c r="Q745">
        <v>0</v>
      </c>
      <c r="R745">
        <v>0</v>
      </c>
      <c r="S745">
        <v>0</v>
      </c>
      <c r="T745">
        <v>800</v>
      </c>
      <c r="U745">
        <v>100</v>
      </c>
      <c r="V745">
        <v>300</v>
      </c>
      <c r="W745">
        <v>33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4451.8999999999996</v>
      </c>
      <c r="AG745">
        <v>326.7</v>
      </c>
      <c r="AH745">
        <v>12.25</v>
      </c>
      <c r="AI745">
        <v>104.32</v>
      </c>
      <c r="AJ745">
        <v>245</v>
      </c>
      <c r="AK745">
        <v>0</v>
      </c>
      <c r="AL745">
        <v>0</v>
      </c>
      <c r="AM745">
        <v>0</v>
      </c>
      <c r="AN745">
        <v>0</v>
      </c>
      <c r="AO745">
        <v>2</v>
      </c>
      <c r="AP745">
        <v>9</v>
      </c>
      <c r="AQ745">
        <v>0</v>
      </c>
      <c r="AR745" s="6">
        <v>3761.63</v>
      </c>
      <c r="AS745">
        <v>4379.8999999999996</v>
      </c>
      <c r="AT745">
        <v>0</v>
      </c>
      <c r="AU745">
        <v>54490.9</v>
      </c>
      <c r="AV745">
        <v>50000</v>
      </c>
      <c r="AW745">
        <v>0</v>
      </c>
      <c r="AX745">
        <v>20000</v>
      </c>
      <c r="AY745" s="6">
        <v>0</v>
      </c>
      <c r="AZ745">
        <v>0</v>
      </c>
      <c r="BA745">
        <v>0</v>
      </c>
      <c r="BB745" s="6">
        <v>6746.86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f t="shared" si="33"/>
        <v>0</v>
      </c>
      <c r="BJ745">
        <f t="shared" si="34"/>
        <v>4379.8999999999996</v>
      </c>
      <c r="BK745">
        <f>_xlfn.IFNA(VLOOKUP(A:A,'11月奖金'!A:Q,17,0),0)</f>
        <v>2249.5500000000002</v>
      </c>
      <c r="BL745">
        <f t="shared" si="35"/>
        <v>6629.45</v>
      </c>
    </row>
    <row r="746" spans="1:64" x14ac:dyDescent="0.2">
      <c r="A746">
        <v>9000994</v>
      </c>
      <c r="B746" t="s">
        <v>2240</v>
      </c>
      <c r="C746" t="s">
        <v>2241</v>
      </c>
      <c r="D746" t="s">
        <v>2242</v>
      </c>
      <c r="E746" t="s">
        <v>122</v>
      </c>
      <c r="F746" t="s">
        <v>160</v>
      </c>
      <c r="G746">
        <v>0</v>
      </c>
      <c r="H746">
        <v>0</v>
      </c>
      <c r="I746">
        <v>5.9</v>
      </c>
      <c r="J746">
        <v>0</v>
      </c>
      <c r="K746">
        <v>2124</v>
      </c>
      <c r="L746">
        <v>292.97000000000003</v>
      </c>
      <c r="M746">
        <v>0</v>
      </c>
      <c r="N746">
        <v>0</v>
      </c>
      <c r="O746">
        <v>0</v>
      </c>
      <c r="P746">
        <v>216</v>
      </c>
      <c r="Q746">
        <v>0</v>
      </c>
      <c r="R746">
        <v>0</v>
      </c>
      <c r="S746">
        <v>0</v>
      </c>
      <c r="T746">
        <v>800</v>
      </c>
      <c r="U746">
        <v>100</v>
      </c>
      <c r="V746">
        <v>300</v>
      </c>
      <c r="W746">
        <v>33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3865.97</v>
      </c>
      <c r="AG746">
        <v>383.99</v>
      </c>
      <c r="AH746">
        <v>14.4</v>
      </c>
      <c r="AI746">
        <v>104.32</v>
      </c>
      <c r="AJ746">
        <v>288</v>
      </c>
      <c r="AK746">
        <v>0</v>
      </c>
      <c r="AL746">
        <v>0</v>
      </c>
      <c r="AM746">
        <v>0</v>
      </c>
      <c r="AN746">
        <v>0</v>
      </c>
      <c r="AO746">
        <v>2</v>
      </c>
      <c r="AP746">
        <v>9</v>
      </c>
      <c r="AQ746">
        <v>0</v>
      </c>
      <c r="AR746" s="6">
        <v>3073.26</v>
      </c>
      <c r="AS746">
        <v>3793.97</v>
      </c>
      <c r="AT746">
        <v>0</v>
      </c>
      <c r="AU746">
        <v>53950.1</v>
      </c>
      <c r="AV746">
        <v>50000</v>
      </c>
      <c r="AW746">
        <v>10000</v>
      </c>
      <c r="AX746">
        <v>20000</v>
      </c>
      <c r="AY746" s="6">
        <v>0</v>
      </c>
      <c r="AZ746">
        <v>0</v>
      </c>
      <c r="BA746">
        <v>0</v>
      </c>
      <c r="BB746" s="6">
        <v>7857.1799999999994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f t="shared" si="33"/>
        <v>0</v>
      </c>
      <c r="BJ746">
        <f t="shared" si="34"/>
        <v>3793.97</v>
      </c>
      <c r="BK746">
        <f>_xlfn.IFNA(VLOOKUP(A:A,'11月奖金'!A:Q,17,0),0)</f>
        <v>2249.5500000000002</v>
      </c>
      <c r="BL746">
        <f t="shared" si="35"/>
        <v>6043.52</v>
      </c>
    </row>
    <row r="747" spans="1:64" x14ac:dyDescent="0.2">
      <c r="A747">
        <v>9000995</v>
      </c>
      <c r="B747" t="s">
        <v>2243</v>
      </c>
      <c r="C747" t="s">
        <v>2244</v>
      </c>
      <c r="D747" t="s">
        <v>2245</v>
      </c>
      <c r="E747" t="s">
        <v>122</v>
      </c>
      <c r="F747" t="s">
        <v>160</v>
      </c>
      <c r="G747">
        <v>10</v>
      </c>
      <c r="H747">
        <v>0</v>
      </c>
      <c r="I747">
        <v>6.1</v>
      </c>
      <c r="J747">
        <v>0</v>
      </c>
      <c r="K747">
        <v>2196</v>
      </c>
      <c r="L747">
        <v>908.69</v>
      </c>
      <c r="M747">
        <v>0</v>
      </c>
      <c r="N747">
        <v>0</v>
      </c>
      <c r="O747">
        <v>0</v>
      </c>
      <c r="P747">
        <v>216</v>
      </c>
      <c r="Q747">
        <v>0</v>
      </c>
      <c r="R747">
        <v>0</v>
      </c>
      <c r="S747">
        <v>0</v>
      </c>
      <c r="T747">
        <v>800</v>
      </c>
      <c r="U747">
        <v>100</v>
      </c>
      <c r="V747">
        <v>300</v>
      </c>
      <c r="W747">
        <v>33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4553.6900000000014</v>
      </c>
      <c r="AG747">
        <v>399.76</v>
      </c>
      <c r="AH747">
        <v>14.99</v>
      </c>
      <c r="AI747">
        <v>104.32</v>
      </c>
      <c r="AJ747">
        <v>300</v>
      </c>
      <c r="AK747">
        <v>0</v>
      </c>
      <c r="AL747">
        <v>0</v>
      </c>
      <c r="AM747">
        <v>0</v>
      </c>
      <c r="AN747">
        <v>0</v>
      </c>
      <c r="AO747">
        <v>2</v>
      </c>
      <c r="AP747">
        <v>9</v>
      </c>
      <c r="AQ747">
        <v>0</v>
      </c>
      <c r="AR747" s="6">
        <v>3732.62</v>
      </c>
      <c r="AS747">
        <v>4481.6900000000014</v>
      </c>
      <c r="AT747">
        <v>0</v>
      </c>
      <c r="AU747">
        <v>54489.8</v>
      </c>
      <c r="AV747">
        <v>50000</v>
      </c>
      <c r="AW747">
        <v>10000</v>
      </c>
      <c r="AX747">
        <v>0</v>
      </c>
      <c r="AY747" s="6">
        <v>0</v>
      </c>
      <c r="AZ747">
        <v>0</v>
      </c>
      <c r="BA747">
        <v>0</v>
      </c>
      <c r="BB747" s="6">
        <v>8164.42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f t="shared" si="33"/>
        <v>0</v>
      </c>
      <c r="BJ747">
        <f t="shared" si="34"/>
        <v>4481.6900000000014</v>
      </c>
      <c r="BK747">
        <f>_xlfn.IFNA(VLOOKUP(A:A,'11月奖金'!A:Q,17,0),0)</f>
        <v>2232</v>
      </c>
      <c r="BL747">
        <f t="shared" si="35"/>
        <v>6713.6900000000014</v>
      </c>
    </row>
    <row r="748" spans="1:64" x14ac:dyDescent="0.2">
      <c r="A748">
        <v>9000996</v>
      </c>
      <c r="B748" t="s">
        <v>2246</v>
      </c>
      <c r="C748" t="s">
        <v>2247</v>
      </c>
      <c r="D748" t="s">
        <v>2248</v>
      </c>
      <c r="E748" t="s">
        <v>122</v>
      </c>
      <c r="F748" t="s">
        <v>160</v>
      </c>
      <c r="G748">
        <v>0</v>
      </c>
      <c r="H748">
        <v>0</v>
      </c>
      <c r="I748">
        <v>5.9</v>
      </c>
      <c r="J748">
        <v>0</v>
      </c>
      <c r="K748">
        <v>2124</v>
      </c>
      <c r="L748">
        <v>878.9</v>
      </c>
      <c r="M748">
        <v>0</v>
      </c>
      <c r="N748">
        <v>0</v>
      </c>
      <c r="O748">
        <v>0</v>
      </c>
      <c r="P748">
        <v>216</v>
      </c>
      <c r="Q748">
        <v>0</v>
      </c>
      <c r="R748">
        <v>0</v>
      </c>
      <c r="S748">
        <v>0</v>
      </c>
      <c r="T748">
        <v>626.09</v>
      </c>
      <c r="U748">
        <v>78.260000000000005</v>
      </c>
      <c r="V748">
        <v>234.78</v>
      </c>
      <c r="W748">
        <v>25.83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4183.8600000000006</v>
      </c>
      <c r="AG748">
        <v>347.37</v>
      </c>
      <c r="AH748">
        <v>13.03</v>
      </c>
      <c r="AI748">
        <v>104.32</v>
      </c>
      <c r="AJ748">
        <v>261</v>
      </c>
      <c r="AK748">
        <v>0</v>
      </c>
      <c r="AL748">
        <v>0</v>
      </c>
      <c r="AM748">
        <v>0</v>
      </c>
      <c r="AN748">
        <v>0</v>
      </c>
      <c r="AO748">
        <v>2</v>
      </c>
      <c r="AP748">
        <v>9</v>
      </c>
      <c r="AQ748">
        <v>0</v>
      </c>
      <c r="AR748" s="6">
        <v>3456.14</v>
      </c>
      <c r="AS748">
        <v>4127.0780000000004</v>
      </c>
      <c r="AT748">
        <v>0</v>
      </c>
      <c r="AU748">
        <v>54101.137999999999</v>
      </c>
      <c r="AV748">
        <v>50000</v>
      </c>
      <c r="AW748">
        <v>1500</v>
      </c>
      <c r="AX748">
        <v>10000</v>
      </c>
      <c r="AY748" s="6">
        <v>0</v>
      </c>
      <c r="AZ748">
        <v>0</v>
      </c>
      <c r="BA748">
        <v>0</v>
      </c>
      <c r="BB748" s="6">
        <v>7152.32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f t="shared" si="33"/>
        <v>0</v>
      </c>
      <c r="BJ748">
        <f t="shared" si="34"/>
        <v>4127.0780000000004</v>
      </c>
      <c r="BK748">
        <f>_xlfn.IFNA(VLOOKUP(A:A,'11月奖金'!A:Q,17,0),0)</f>
        <v>2249.5500000000002</v>
      </c>
      <c r="BL748">
        <f t="shared" si="35"/>
        <v>6376.6280000000006</v>
      </c>
    </row>
    <row r="749" spans="1:64" x14ac:dyDescent="0.2">
      <c r="A749">
        <v>9000997</v>
      </c>
      <c r="B749" t="s">
        <v>2249</v>
      </c>
      <c r="C749" t="s">
        <v>2250</v>
      </c>
      <c r="D749" t="s">
        <v>2251</v>
      </c>
      <c r="E749" t="s">
        <v>122</v>
      </c>
      <c r="F749" t="s">
        <v>160</v>
      </c>
      <c r="G749">
        <v>0</v>
      </c>
      <c r="H749">
        <v>0</v>
      </c>
      <c r="I749">
        <v>5.9</v>
      </c>
      <c r="J749">
        <v>0</v>
      </c>
      <c r="K749">
        <v>2124</v>
      </c>
      <c r="L749">
        <v>292.97000000000003</v>
      </c>
      <c r="M749">
        <v>0</v>
      </c>
      <c r="N749">
        <v>0</v>
      </c>
      <c r="O749">
        <v>0</v>
      </c>
      <c r="P749">
        <v>216</v>
      </c>
      <c r="Q749">
        <v>0</v>
      </c>
      <c r="R749">
        <v>0</v>
      </c>
      <c r="S749">
        <v>0</v>
      </c>
      <c r="T749">
        <v>800</v>
      </c>
      <c r="U749">
        <v>100</v>
      </c>
      <c r="V749">
        <v>300</v>
      </c>
      <c r="W749">
        <v>33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3865.97</v>
      </c>
      <c r="AG749">
        <v>351.99</v>
      </c>
      <c r="AH749">
        <v>13.2</v>
      </c>
      <c r="AI749">
        <v>104.32</v>
      </c>
      <c r="AJ749">
        <v>264</v>
      </c>
      <c r="AK749">
        <v>0</v>
      </c>
      <c r="AL749">
        <v>0</v>
      </c>
      <c r="AM749">
        <v>0</v>
      </c>
      <c r="AN749">
        <v>0</v>
      </c>
      <c r="AO749">
        <v>2</v>
      </c>
      <c r="AP749">
        <v>9</v>
      </c>
      <c r="AQ749">
        <v>0</v>
      </c>
      <c r="AR749" s="6">
        <v>3130.46</v>
      </c>
      <c r="AS749">
        <v>3793.97</v>
      </c>
      <c r="AT749">
        <v>0</v>
      </c>
      <c r="AU749">
        <v>52439.08</v>
      </c>
      <c r="AV749">
        <v>50000</v>
      </c>
      <c r="AW749">
        <v>10000</v>
      </c>
      <c r="AX749">
        <v>0</v>
      </c>
      <c r="AY749" s="6">
        <v>0</v>
      </c>
      <c r="AZ749">
        <v>0</v>
      </c>
      <c r="BA749">
        <v>0</v>
      </c>
      <c r="BB749" s="6">
        <v>7237.1799999999994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f t="shared" si="33"/>
        <v>0</v>
      </c>
      <c r="BJ749">
        <f t="shared" si="34"/>
        <v>3793.97</v>
      </c>
      <c r="BK749">
        <f>_xlfn.IFNA(VLOOKUP(A:A,'11月奖金'!A:Q,17,0),0)</f>
        <v>2249.5500000000002</v>
      </c>
      <c r="BL749">
        <f t="shared" si="35"/>
        <v>6043.52</v>
      </c>
    </row>
    <row r="750" spans="1:64" x14ac:dyDescent="0.2">
      <c r="A750">
        <v>9000998</v>
      </c>
      <c r="B750" t="s">
        <v>2252</v>
      </c>
      <c r="C750" t="s">
        <v>2253</v>
      </c>
      <c r="D750" t="s">
        <v>2254</v>
      </c>
      <c r="E750" t="s">
        <v>122</v>
      </c>
      <c r="F750" t="s">
        <v>160</v>
      </c>
      <c r="G750">
        <v>0</v>
      </c>
      <c r="H750">
        <v>0</v>
      </c>
      <c r="I750">
        <v>5.9</v>
      </c>
      <c r="J750">
        <v>0</v>
      </c>
      <c r="K750">
        <v>2124</v>
      </c>
      <c r="L750">
        <v>585.92999999999995</v>
      </c>
      <c r="M750">
        <v>0</v>
      </c>
      <c r="N750">
        <v>0</v>
      </c>
      <c r="O750">
        <v>0</v>
      </c>
      <c r="P750">
        <v>144</v>
      </c>
      <c r="Q750">
        <v>0</v>
      </c>
      <c r="R750">
        <v>0</v>
      </c>
      <c r="S750">
        <v>0</v>
      </c>
      <c r="T750">
        <v>800</v>
      </c>
      <c r="U750">
        <v>100</v>
      </c>
      <c r="V750">
        <v>300</v>
      </c>
      <c r="W750">
        <v>33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4086.93</v>
      </c>
      <c r="AG750">
        <v>349.84</v>
      </c>
      <c r="AH750">
        <v>13.12</v>
      </c>
      <c r="AI750">
        <v>104.32</v>
      </c>
      <c r="AJ750">
        <v>262</v>
      </c>
      <c r="AK750">
        <v>0</v>
      </c>
      <c r="AL750">
        <v>0</v>
      </c>
      <c r="AM750">
        <v>0</v>
      </c>
      <c r="AN750">
        <v>0</v>
      </c>
      <c r="AO750">
        <v>2</v>
      </c>
      <c r="AP750">
        <v>9</v>
      </c>
      <c r="AQ750">
        <v>0</v>
      </c>
      <c r="AR750" s="6">
        <v>3355.65</v>
      </c>
      <c r="AS750">
        <v>4014.93</v>
      </c>
      <c r="AT750">
        <v>0</v>
      </c>
      <c r="AU750">
        <v>53983.06</v>
      </c>
      <c r="AV750">
        <v>50000</v>
      </c>
      <c r="AW750">
        <v>0</v>
      </c>
      <c r="AX750">
        <v>0</v>
      </c>
      <c r="AY750" s="6">
        <v>0</v>
      </c>
      <c r="AZ750">
        <v>0</v>
      </c>
      <c r="BA750">
        <v>0</v>
      </c>
      <c r="BB750" s="6">
        <v>7191.6399999999994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f t="shared" si="33"/>
        <v>0</v>
      </c>
      <c r="BJ750">
        <f t="shared" si="34"/>
        <v>4014.93</v>
      </c>
      <c r="BK750">
        <f>_xlfn.IFNA(VLOOKUP(A:A,'11月奖金'!A:Q,17,0),0)</f>
        <v>2249.5500000000002</v>
      </c>
      <c r="BL750">
        <f t="shared" si="35"/>
        <v>6264.48</v>
      </c>
    </row>
    <row r="751" spans="1:64" x14ac:dyDescent="0.2">
      <c r="A751">
        <v>9000999</v>
      </c>
      <c r="B751" t="s">
        <v>2255</v>
      </c>
      <c r="C751" t="s">
        <v>2256</v>
      </c>
      <c r="D751" t="s">
        <v>2257</v>
      </c>
      <c r="E751" t="s">
        <v>122</v>
      </c>
      <c r="F751" t="s">
        <v>160</v>
      </c>
      <c r="G751">
        <v>0</v>
      </c>
      <c r="H751">
        <v>0</v>
      </c>
      <c r="I751">
        <v>5.9</v>
      </c>
      <c r="J751">
        <v>0</v>
      </c>
      <c r="K751">
        <v>2124</v>
      </c>
      <c r="L751">
        <v>878.9</v>
      </c>
      <c r="M751">
        <v>0</v>
      </c>
      <c r="N751">
        <v>0</v>
      </c>
      <c r="O751">
        <v>0</v>
      </c>
      <c r="P751">
        <v>144</v>
      </c>
      <c r="Q751">
        <v>0</v>
      </c>
      <c r="R751">
        <v>0</v>
      </c>
      <c r="S751">
        <v>0</v>
      </c>
      <c r="T751">
        <v>800</v>
      </c>
      <c r="U751">
        <v>100</v>
      </c>
      <c r="V751">
        <v>300</v>
      </c>
      <c r="W751">
        <v>33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4379.8999999999996</v>
      </c>
      <c r="AG751">
        <v>362.49</v>
      </c>
      <c r="AH751">
        <v>13.59</v>
      </c>
      <c r="AI751">
        <v>104.32</v>
      </c>
      <c r="AJ751">
        <v>272</v>
      </c>
      <c r="AK751">
        <v>0</v>
      </c>
      <c r="AL751">
        <v>0</v>
      </c>
      <c r="AM751">
        <v>0</v>
      </c>
      <c r="AN751">
        <v>0</v>
      </c>
      <c r="AO751">
        <v>2</v>
      </c>
      <c r="AP751">
        <v>9</v>
      </c>
      <c r="AQ751">
        <v>0</v>
      </c>
      <c r="AR751" s="6">
        <v>3625.5</v>
      </c>
      <c r="AS751">
        <v>4307.8999999999996</v>
      </c>
      <c r="AT751">
        <v>0</v>
      </c>
      <c r="AU751">
        <v>53643.69</v>
      </c>
      <c r="AV751">
        <v>50000</v>
      </c>
      <c r="AW751">
        <v>5000</v>
      </c>
      <c r="AX751">
        <v>0</v>
      </c>
      <c r="AY751" s="6">
        <v>0</v>
      </c>
      <c r="AZ751">
        <v>10000</v>
      </c>
      <c r="BA751">
        <v>0</v>
      </c>
      <c r="BB751" s="6">
        <v>7441.7999999999993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f t="shared" si="33"/>
        <v>0</v>
      </c>
      <c r="BJ751">
        <f t="shared" si="34"/>
        <v>4307.8999999999996</v>
      </c>
      <c r="BK751">
        <f>_xlfn.IFNA(VLOOKUP(A:A,'11月奖金'!A:Q,17,0),0)</f>
        <v>2249.5500000000002</v>
      </c>
      <c r="BL751">
        <f t="shared" si="35"/>
        <v>6557.45</v>
      </c>
    </row>
    <row r="752" spans="1:64" x14ac:dyDescent="0.2">
      <c r="A752">
        <v>9001000</v>
      </c>
      <c r="B752" t="s">
        <v>2258</v>
      </c>
      <c r="C752" t="s">
        <v>2259</v>
      </c>
      <c r="D752" t="s">
        <v>2260</v>
      </c>
      <c r="E752" t="s">
        <v>122</v>
      </c>
      <c r="F752" t="s">
        <v>160</v>
      </c>
      <c r="G752">
        <v>0</v>
      </c>
      <c r="H752">
        <v>0</v>
      </c>
      <c r="I752">
        <v>6.1</v>
      </c>
      <c r="J752">
        <v>0</v>
      </c>
      <c r="K752">
        <v>2196</v>
      </c>
      <c r="L752">
        <v>605.79</v>
      </c>
      <c r="M752">
        <v>0</v>
      </c>
      <c r="N752">
        <v>0</v>
      </c>
      <c r="O752">
        <v>0</v>
      </c>
      <c r="P752">
        <v>144</v>
      </c>
      <c r="Q752">
        <v>0</v>
      </c>
      <c r="R752">
        <v>0</v>
      </c>
      <c r="S752">
        <v>0</v>
      </c>
      <c r="T752">
        <v>800</v>
      </c>
      <c r="U752">
        <v>100</v>
      </c>
      <c r="V752">
        <v>300</v>
      </c>
      <c r="W752">
        <v>33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4178.79</v>
      </c>
      <c r="AG752">
        <v>350.07</v>
      </c>
      <c r="AH752">
        <v>13.13</v>
      </c>
      <c r="AI752">
        <v>104.32</v>
      </c>
      <c r="AJ752">
        <v>263</v>
      </c>
      <c r="AK752">
        <v>0</v>
      </c>
      <c r="AL752">
        <v>0</v>
      </c>
      <c r="AM752">
        <v>0</v>
      </c>
      <c r="AN752">
        <v>0</v>
      </c>
      <c r="AO752">
        <v>2</v>
      </c>
      <c r="AP752">
        <v>9</v>
      </c>
      <c r="AQ752">
        <v>0</v>
      </c>
      <c r="AR752" s="6">
        <v>3446.27</v>
      </c>
      <c r="AS752">
        <v>4106.79</v>
      </c>
      <c r="AT752">
        <v>0</v>
      </c>
      <c r="AU752">
        <v>54584.1</v>
      </c>
      <c r="AV752">
        <v>50000</v>
      </c>
      <c r="AW752">
        <v>0</v>
      </c>
      <c r="AX752">
        <v>0</v>
      </c>
      <c r="AY752" s="6">
        <v>0</v>
      </c>
      <c r="AZ752">
        <v>0</v>
      </c>
      <c r="BA752">
        <v>0</v>
      </c>
      <c r="BB752" s="6">
        <v>7204.4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f t="shared" si="33"/>
        <v>0</v>
      </c>
      <c r="BJ752">
        <f t="shared" si="34"/>
        <v>4106.79</v>
      </c>
      <c r="BK752">
        <f>_xlfn.IFNA(VLOOKUP(A:A,'11月奖金'!A:Q,17,0),0)</f>
        <v>2329.5500000000002</v>
      </c>
      <c r="BL752">
        <f t="shared" si="35"/>
        <v>6436.34</v>
      </c>
    </row>
    <row r="753" spans="1:64" x14ac:dyDescent="0.2">
      <c r="A753">
        <v>9001001</v>
      </c>
      <c r="B753" t="s">
        <v>2261</v>
      </c>
      <c r="C753" t="s">
        <v>2262</v>
      </c>
      <c r="D753" t="s">
        <v>2263</v>
      </c>
      <c r="E753" t="s">
        <v>122</v>
      </c>
      <c r="F753" t="s">
        <v>160</v>
      </c>
      <c r="G753">
        <v>0</v>
      </c>
      <c r="H753">
        <v>0</v>
      </c>
      <c r="I753">
        <v>5.9</v>
      </c>
      <c r="J753">
        <v>0</v>
      </c>
      <c r="K753">
        <v>2124</v>
      </c>
      <c r="L753">
        <v>878.9</v>
      </c>
      <c r="M753">
        <v>0</v>
      </c>
      <c r="N753">
        <v>0</v>
      </c>
      <c r="O753">
        <v>0</v>
      </c>
      <c r="P753">
        <v>216</v>
      </c>
      <c r="Q753">
        <v>0</v>
      </c>
      <c r="R753">
        <v>0</v>
      </c>
      <c r="S753">
        <v>0</v>
      </c>
      <c r="T753">
        <v>800</v>
      </c>
      <c r="U753">
        <v>100</v>
      </c>
      <c r="V753">
        <v>300</v>
      </c>
      <c r="W753">
        <v>33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4451.8999999999996</v>
      </c>
      <c r="AG753">
        <v>348.47</v>
      </c>
      <c r="AH753">
        <v>13.07</v>
      </c>
      <c r="AI753">
        <v>104.32</v>
      </c>
      <c r="AJ753">
        <v>261</v>
      </c>
      <c r="AK753">
        <v>0</v>
      </c>
      <c r="AL753">
        <v>0</v>
      </c>
      <c r="AM753">
        <v>0</v>
      </c>
      <c r="AN753">
        <v>0</v>
      </c>
      <c r="AO753">
        <v>2</v>
      </c>
      <c r="AP753">
        <v>9</v>
      </c>
      <c r="AQ753">
        <v>0</v>
      </c>
      <c r="AR753" s="6">
        <v>3723.04</v>
      </c>
      <c r="AS753">
        <v>4379.8999999999996</v>
      </c>
      <c r="AT753">
        <v>0</v>
      </c>
      <c r="AU753">
        <v>56987</v>
      </c>
      <c r="AV753">
        <v>50000</v>
      </c>
      <c r="AW753">
        <v>20000</v>
      </c>
      <c r="AX753">
        <v>0</v>
      </c>
      <c r="AY753" s="6">
        <v>0</v>
      </c>
      <c r="AZ753">
        <v>0</v>
      </c>
      <c r="BA753">
        <v>0</v>
      </c>
      <c r="BB753" s="6">
        <v>7165.4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f t="shared" si="33"/>
        <v>0</v>
      </c>
      <c r="BJ753">
        <f t="shared" si="34"/>
        <v>4379.8999999999996</v>
      </c>
      <c r="BK753">
        <f>_xlfn.IFNA(VLOOKUP(A:A,'11月奖金'!A:Q,17,0),0)</f>
        <v>2434.91</v>
      </c>
      <c r="BL753">
        <f t="shared" si="35"/>
        <v>6814.8099999999995</v>
      </c>
    </row>
    <row r="754" spans="1:64" x14ac:dyDescent="0.2">
      <c r="A754">
        <v>9001002</v>
      </c>
      <c r="B754" t="s">
        <v>2264</v>
      </c>
      <c r="C754" t="s">
        <v>2265</v>
      </c>
      <c r="D754" t="s">
        <v>2266</v>
      </c>
      <c r="E754" t="s">
        <v>122</v>
      </c>
      <c r="F754" t="s">
        <v>160</v>
      </c>
      <c r="G754">
        <v>0</v>
      </c>
      <c r="H754">
        <v>0</v>
      </c>
      <c r="I754">
        <v>5.9</v>
      </c>
      <c r="J754">
        <v>0</v>
      </c>
      <c r="K754">
        <v>2124</v>
      </c>
      <c r="L754">
        <v>585.92999999999995</v>
      </c>
      <c r="M754">
        <v>0</v>
      </c>
      <c r="N754">
        <v>0</v>
      </c>
      <c r="O754">
        <v>0</v>
      </c>
      <c r="P754">
        <v>144</v>
      </c>
      <c r="Q754">
        <v>0</v>
      </c>
      <c r="R754">
        <v>0</v>
      </c>
      <c r="S754">
        <v>0</v>
      </c>
      <c r="T754">
        <v>800</v>
      </c>
      <c r="U754">
        <v>100</v>
      </c>
      <c r="V754">
        <v>300</v>
      </c>
      <c r="W754">
        <v>33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4086.93</v>
      </c>
      <c r="AG754">
        <v>330.71</v>
      </c>
      <c r="AH754">
        <v>12.4</v>
      </c>
      <c r="AI754">
        <v>104.32</v>
      </c>
      <c r="AJ754">
        <v>248</v>
      </c>
      <c r="AK754">
        <v>0</v>
      </c>
      <c r="AL754">
        <v>0</v>
      </c>
      <c r="AM754">
        <v>0</v>
      </c>
      <c r="AN754">
        <v>0</v>
      </c>
      <c r="AO754">
        <v>2</v>
      </c>
      <c r="AP754">
        <v>9</v>
      </c>
      <c r="AQ754">
        <v>0</v>
      </c>
      <c r="AR754" s="6">
        <v>3389.5</v>
      </c>
      <c r="AS754">
        <v>4014.93</v>
      </c>
      <c r="AT754">
        <v>0</v>
      </c>
      <c r="AU754">
        <v>53440.31</v>
      </c>
      <c r="AV754">
        <v>50000</v>
      </c>
      <c r="AW754">
        <v>5000</v>
      </c>
      <c r="AX754">
        <v>0</v>
      </c>
      <c r="AY754" s="6">
        <v>0</v>
      </c>
      <c r="AZ754">
        <v>0</v>
      </c>
      <c r="BA754">
        <v>0</v>
      </c>
      <c r="BB754" s="6">
        <v>6824.4599999999991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f t="shared" si="33"/>
        <v>0</v>
      </c>
      <c r="BJ754">
        <f t="shared" si="34"/>
        <v>4014.93</v>
      </c>
      <c r="BK754">
        <f>_xlfn.IFNA(VLOOKUP(A:A,'11月奖金'!A:Q,17,0),0)</f>
        <v>2249.5500000000002</v>
      </c>
      <c r="BL754">
        <f t="shared" si="35"/>
        <v>6264.48</v>
      </c>
    </row>
    <row r="755" spans="1:64" x14ac:dyDescent="0.2">
      <c r="A755">
        <v>9001003</v>
      </c>
      <c r="B755" t="s">
        <v>2267</v>
      </c>
      <c r="C755" t="s">
        <v>2268</v>
      </c>
      <c r="D755" t="s">
        <v>2269</v>
      </c>
      <c r="E755" t="s">
        <v>122</v>
      </c>
      <c r="F755" t="s">
        <v>160</v>
      </c>
      <c r="G755">
        <v>0</v>
      </c>
      <c r="H755">
        <v>0</v>
      </c>
      <c r="I755">
        <v>5.9</v>
      </c>
      <c r="J755">
        <v>0</v>
      </c>
      <c r="K755">
        <v>2124</v>
      </c>
      <c r="L755">
        <v>878.9</v>
      </c>
      <c r="M755">
        <v>0</v>
      </c>
      <c r="N755">
        <v>0</v>
      </c>
      <c r="O755">
        <v>0</v>
      </c>
      <c r="P755">
        <v>216</v>
      </c>
      <c r="Q755">
        <v>0</v>
      </c>
      <c r="R755">
        <v>0</v>
      </c>
      <c r="S755">
        <v>0</v>
      </c>
      <c r="T755">
        <v>800</v>
      </c>
      <c r="U755">
        <v>100</v>
      </c>
      <c r="V755">
        <v>300</v>
      </c>
      <c r="W755">
        <v>33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4451.8999999999996</v>
      </c>
      <c r="AG755">
        <v>332.83</v>
      </c>
      <c r="AH755">
        <v>12.48</v>
      </c>
      <c r="AI755">
        <v>104.32</v>
      </c>
      <c r="AJ755">
        <v>250</v>
      </c>
      <c r="AK755">
        <v>0</v>
      </c>
      <c r="AL755">
        <v>0</v>
      </c>
      <c r="AM755">
        <v>0</v>
      </c>
      <c r="AN755">
        <v>0</v>
      </c>
      <c r="AO755">
        <v>2</v>
      </c>
      <c r="AP755">
        <v>9</v>
      </c>
      <c r="AQ755">
        <v>0</v>
      </c>
      <c r="AR755" s="6">
        <v>3750.27</v>
      </c>
      <c r="AS755">
        <v>4379.8999999999996</v>
      </c>
      <c r="AT755">
        <v>0</v>
      </c>
      <c r="AU755">
        <v>54494.400000000001</v>
      </c>
      <c r="AV755">
        <v>50000</v>
      </c>
      <c r="AW755">
        <v>0</v>
      </c>
      <c r="AX755">
        <v>10000</v>
      </c>
      <c r="AY755" s="6">
        <v>0</v>
      </c>
      <c r="AZ755">
        <v>0</v>
      </c>
      <c r="BA755">
        <v>0</v>
      </c>
      <c r="BB755" s="6">
        <v>6869.579999999999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f t="shared" si="33"/>
        <v>0</v>
      </c>
      <c r="BJ755">
        <f t="shared" si="34"/>
        <v>4379.8999999999996</v>
      </c>
      <c r="BK755">
        <f>_xlfn.IFNA(VLOOKUP(A:A,'11月奖金'!A:Q,17,0),0)</f>
        <v>2249.5500000000002</v>
      </c>
      <c r="BL755">
        <f t="shared" si="35"/>
        <v>6629.45</v>
      </c>
    </row>
    <row r="756" spans="1:64" x14ac:dyDescent="0.2">
      <c r="A756">
        <v>9001004</v>
      </c>
      <c r="B756" t="s">
        <v>2270</v>
      </c>
      <c r="C756" t="s">
        <v>2271</v>
      </c>
      <c r="D756" t="s">
        <v>2272</v>
      </c>
      <c r="E756" t="s">
        <v>122</v>
      </c>
      <c r="F756" t="s">
        <v>160</v>
      </c>
      <c r="G756">
        <v>0</v>
      </c>
      <c r="H756">
        <v>0</v>
      </c>
      <c r="I756">
        <v>6.1</v>
      </c>
      <c r="J756">
        <v>0</v>
      </c>
      <c r="K756">
        <v>2196</v>
      </c>
      <c r="L756">
        <v>605.79</v>
      </c>
      <c r="M756">
        <v>0</v>
      </c>
      <c r="N756">
        <v>0</v>
      </c>
      <c r="O756">
        <v>0</v>
      </c>
      <c r="P756">
        <v>216</v>
      </c>
      <c r="Q756">
        <v>0</v>
      </c>
      <c r="R756">
        <v>0</v>
      </c>
      <c r="S756">
        <v>0</v>
      </c>
      <c r="T756">
        <v>800</v>
      </c>
      <c r="U756">
        <v>100</v>
      </c>
      <c r="V756">
        <v>300</v>
      </c>
      <c r="W756">
        <v>33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4250.79</v>
      </c>
      <c r="AG756">
        <v>362.26</v>
      </c>
      <c r="AH756">
        <v>13.58</v>
      </c>
      <c r="AI756">
        <v>104.32</v>
      </c>
      <c r="AJ756">
        <v>272</v>
      </c>
      <c r="AK756">
        <v>0</v>
      </c>
      <c r="AL756">
        <v>0</v>
      </c>
      <c r="AM756">
        <v>0</v>
      </c>
      <c r="AN756">
        <v>0</v>
      </c>
      <c r="AO756">
        <v>2</v>
      </c>
      <c r="AP756">
        <v>9</v>
      </c>
      <c r="AQ756">
        <v>0</v>
      </c>
      <c r="AR756" s="6">
        <v>3496.63</v>
      </c>
      <c r="AS756">
        <v>4178.79</v>
      </c>
      <c r="AT756">
        <v>0</v>
      </c>
      <c r="AU756">
        <v>55462.71</v>
      </c>
      <c r="AV756">
        <v>50000</v>
      </c>
      <c r="AW756">
        <v>5000</v>
      </c>
      <c r="AX756">
        <v>10000</v>
      </c>
      <c r="AY756" s="6">
        <v>0</v>
      </c>
      <c r="AZ756">
        <v>0</v>
      </c>
      <c r="BA756">
        <v>0</v>
      </c>
      <c r="BB756" s="6">
        <v>7439.04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f t="shared" si="33"/>
        <v>0</v>
      </c>
      <c r="BJ756">
        <f t="shared" si="34"/>
        <v>4178.79</v>
      </c>
      <c r="BK756">
        <f>_xlfn.IFNA(VLOOKUP(A:A,'11月奖金'!A:Q,17,0),0)</f>
        <v>2249.5500000000002</v>
      </c>
      <c r="BL756">
        <f t="shared" si="35"/>
        <v>6428.34</v>
      </c>
    </row>
    <row r="757" spans="1:64" x14ac:dyDescent="0.2">
      <c r="A757">
        <v>9001005</v>
      </c>
      <c r="B757" t="s">
        <v>2273</v>
      </c>
      <c r="C757" t="s">
        <v>2274</v>
      </c>
      <c r="D757" t="s">
        <v>2275</v>
      </c>
      <c r="E757" t="s">
        <v>122</v>
      </c>
      <c r="F757" t="s">
        <v>160</v>
      </c>
      <c r="G757">
        <v>0</v>
      </c>
      <c r="H757">
        <v>0</v>
      </c>
      <c r="I757">
        <v>6.1</v>
      </c>
      <c r="J757">
        <v>0</v>
      </c>
      <c r="K757">
        <v>2196</v>
      </c>
      <c r="L757">
        <v>908.69</v>
      </c>
      <c r="M757">
        <v>0</v>
      </c>
      <c r="N757">
        <v>0</v>
      </c>
      <c r="O757">
        <v>0</v>
      </c>
      <c r="P757">
        <v>144</v>
      </c>
      <c r="Q757">
        <v>0</v>
      </c>
      <c r="R757">
        <v>0</v>
      </c>
      <c r="S757">
        <v>0</v>
      </c>
      <c r="T757">
        <v>800</v>
      </c>
      <c r="U757">
        <v>100</v>
      </c>
      <c r="V757">
        <v>300</v>
      </c>
      <c r="W757">
        <v>33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4481.6900000000014</v>
      </c>
      <c r="AG757">
        <v>344.83</v>
      </c>
      <c r="AH757">
        <v>12.93</v>
      </c>
      <c r="AI757">
        <v>104.32</v>
      </c>
      <c r="AJ757">
        <v>259</v>
      </c>
      <c r="AK757">
        <v>0</v>
      </c>
      <c r="AL757">
        <v>0</v>
      </c>
      <c r="AM757">
        <v>0</v>
      </c>
      <c r="AN757">
        <v>0</v>
      </c>
      <c r="AO757">
        <v>2</v>
      </c>
      <c r="AP757">
        <v>9</v>
      </c>
      <c r="AQ757">
        <v>0</v>
      </c>
      <c r="AR757" s="6">
        <v>3758.61</v>
      </c>
      <c r="AS757">
        <v>4409.6900000000014</v>
      </c>
      <c r="AT757">
        <v>0</v>
      </c>
      <c r="AU757">
        <v>53694.38</v>
      </c>
      <c r="AV757">
        <v>50000</v>
      </c>
      <c r="AW757">
        <v>10000</v>
      </c>
      <c r="AX757">
        <v>10000</v>
      </c>
      <c r="AY757" s="6">
        <v>3600</v>
      </c>
      <c r="AZ757">
        <v>0</v>
      </c>
      <c r="BA757">
        <v>0</v>
      </c>
      <c r="BB757" s="6">
        <v>7102.08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f t="shared" si="33"/>
        <v>0</v>
      </c>
      <c r="BJ757">
        <f t="shared" si="34"/>
        <v>4409.6900000000014</v>
      </c>
      <c r="BK757">
        <f>_xlfn.IFNA(VLOOKUP(A:A,'11月奖金'!A:Q,17,0),0)</f>
        <v>2249.5500000000002</v>
      </c>
      <c r="BL757">
        <f t="shared" si="35"/>
        <v>6659.2400000000016</v>
      </c>
    </row>
    <row r="758" spans="1:64" x14ac:dyDescent="0.2">
      <c r="A758">
        <v>9001006</v>
      </c>
      <c r="B758" t="s">
        <v>2276</v>
      </c>
      <c r="C758" t="s">
        <v>2277</v>
      </c>
      <c r="D758" t="s">
        <v>2278</v>
      </c>
      <c r="E758" t="s">
        <v>122</v>
      </c>
      <c r="F758" t="s">
        <v>160</v>
      </c>
      <c r="G758">
        <v>0</v>
      </c>
      <c r="H758">
        <v>0</v>
      </c>
      <c r="I758">
        <v>6.1</v>
      </c>
      <c r="J758">
        <v>0</v>
      </c>
      <c r="K758">
        <v>2196</v>
      </c>
      <c r="L758">
        <v>908.69</v>
      </c>
      <c r="M758">
        <v>0</v>
      </c>
      <c r="N758">
        <v>0</v>
      </c>
      <c r="O758">
        <v>0</v>
      </c>
      <c r="P758">
        <v>144</v>
      </c>
      <c r="Q758">
        <v>0</v>
      </c>
      <c r="R758">
        <v>0</v>
      </c>
      <c r="S758">
        <v>0</v>
      </c>
      <c r="T758">
        <v>800</v>
      </c>
      <c r="U758">
        <v>100</v>
      </c>
      <c r="V758">
        <v>300</v>
      </c>
      <c r="W758">
        <v>33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4481.6900000000014</v>
      </c>
      <c r="AG758">
        <v>414.55</v>
      </c>
      <c r="AH758">
        <v>15.55</v>
      </c>
      <c r="AI758">
        <v>104.32</v>
      </c>
      <c r="AJ758">
        <v>311</v>
      </c>
      <c r="AK758">
        <v>0</v>
      </c>
      <c r="AL758">
        <v>0</v>
      </c>
      <c r="AM758">
        <v>0</v>
      </c>
      <c r="AN758">
        <v>0</v>
      </c>
      <c r="AO758">
        <v>2</v>
      </c>
      <c r="AP758">
        <v>9</v>
      </c>
      <c r="AQ758">
        <v>0</v>
      </c>
      <c r="AR758" s="6">
        <v>3634.27</v>
      </c>
      <c r="AS758">
        <v>4409.6900000000014</v>
      </c>
      <c r="AT758">
        <v>0</v>
      </c>
      <c r="AU758">
        <v>56231.48</v>
      </c>
      <c r="AV758">
        <v>50000</v>
      </c>
      <c r="AW758">
        <v>10000</v>
      </c>
      <c r="AX758">
        <v>20000</v>
      </c>
      <c r="AY758" s="6">
        <v>0</v>
      </c>
      <c r="AZ758">
        <v>0</v>
      </c>
      <c r="BA758">
        <v>0</v>
      </c>
      <c r="BB758" s="6">
        <v>8450.119999999999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f t="shared" si="33"/>
        <v>0</v>
      </c>
      <c r="BJ758">
        <f t="shared" si="34"/>
        <v>4409.6900000000014</v>
      </c>
      <c r="BK758">
        <f>_xlfn.IFNA(VLOOKUP(A:A,'11月奖金'!A:Q,17,0),0)</f>
        <v>2714.51</v>
      </c>
      <c r="BL758">
        <f t="shared" si="35"/>
        <v>7124.2000000000016</v>
      </c>
    </row>
    <row r="759" spans="1:64" x14ac:dyDescent="0.2">
      <c r="A759">
        <v>9001007</v>
      </c>
      <c r="B759" t="s">
        <v>2279</v>
      </c>
      <c r="C759" t="s">
        <v>2280</v>
      </c>
      <c r="D759" t="s">
        <v>2281</v>
      </c>
      <c r="E759" t="s">
        <v>122</v>
      </c>
      <c r="F759" t="s">
        <v>160</v>
      </c>
      <c r="G759">
        <v>0</v>
      </c>
      <c r="H759">
        <v>0</v>
      </c>
      <c r="I759">
        <v>5.7</v>
      </c>
      <c r="J759">
        <v>0</v>
      </c>
      <c r="K759">
        <v>2052</v>
      </c>
      <c r="L759">
        <v>849.1</v>
      </c>
      <c r="M759">
        <v>0</v>
      </c>
      <c r="N759">
        <v>0</v>
      </c>
      <c r="O759">
        <v>0</v>
      </c>
      <c r="P759">
        <v>72</v>
      </c>
      <c r="Q759">
        <v>0</v>
      </c>
      <c r="R759">
        <v>0</v>
      </c>
      <c r="S759">
        <v>0</v>
      </c>
      <c r="T759">
        <v>800</v>
      </c>
      <c r="U759">
        <v>100</v>
      </c>
      <c r="V759">
        <v>300</v>
      </c>
      <c r="W759">
        <v>33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4206.1000000000004</v>
      </c>
      <c r="AG759">
        <v>297.62</v>
      </c>
      <c r="AH759">
        <v>11.16</v>
      </c>
      <c r="AI759">
        <v>104.32</v>
      </c>
      <c r="AJ759">
        <v>223</v>
      </c>
      <c r="AK759">
        <v>0</v>
      </c>
      <c r="AL759">
        <v>0</v>
      </c>
      <c r="AM759">
        <v>0</v>
      </c>
      <c r="AN759">
        <v>0</v>
      </c>
      <c r="AO759">
        <v>2</v>
      </c>
      <c r="AP759">
        <v>9</v>
      </c>
      <c r="AQ759">
        <v>0</v>
      </c>
      <c r="AR759" s="6">
        <v>3568</v>
      </c>
      <c r="AS759">
        <v>4134.1000000000004</v>
      </c>
      <c r="AT759">
        <v>0</v>
      </c>
      <c r="AU759">
        <v>51864.72</v>
      </c>
      <c r="AV759">
        <v>50000</v>
      </c>
      <c r="AW759">
        <v>0</v>
      </c>
      <c r="AX759">
        <v>0</v>
      </c>
      <c r="AY759" s="6">
        <v>0</v>
      </c>
      <c r="AZ759">
        <v>0</v>
      </c>
      <c r="BA759">
        <v>0</v>
      </c>
      <c r="BB759" s="6">
        <v>6181.48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f t="shared" si="33"/>
        <v>0</v>
      </c>
      <c r="BJ759">
        <f t="shared" si="34"/>
        <v>4134.1000000000004</v>
      </c>
      <c r="BK759">
        <f>_xlfn.IFNA(VLOOKUP(A:A,'11月奖金'!A:Q,17,0),0)</f>
        <v>2249.5500000000002</v>
      </c>
      <c r="BL759">
        <f t="shared" si="35"/>
        <v>6383.6500000000005</v>
      </c>
    </row>
    <row r="760" spans="1:64" x14ac:dyDescent="0.2">
      <c r="A760">
        <v>9001008</v>
      </c>
      <c r="B760" t="s">
        <v>2282</v>
      </c>
      <c r="C760" t="s">
        <v>2283</v>
      </c>
      <c r="D760" t="s">
        <v>2284</v>
      </c>
      <c r="E760" t="s">
        <v>122</v>
      </c>
      <c r="F760" t="s">
        <v>125</v>
      </c>
      <c r="G760">
        <v>0</v>
      </c>
      <c r="H760">
        <v>0</v>
      </c>
      <c r="I760">
        <v>5.9</v>
      </c>
      <c r="J760">
        <v>0</v>
      </c>
      <c r="K760">
        <v>2124</v>
      </c>
      <c r="L760">
        <v>0</v>
      </c>
      <c r="M760">
        <v>36</v>
      </c>
      <c r="N760">
        <v>72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800</v>
      </c>
      <c r="U760">
        <v>300</v>
      </c>
      <c r="V760">
        <v>300</v>
      </c>
      <c r="W760">
        <v>33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3665</v>
      </c>
      <c r="AG760">
        <v>817.92</v>
      </c>
      <c r="AH760">
        <v>30.67</v>
      </c>
      <c r="AI760">
        <v>204.47</v>
      </c>
      <c r="AJ760">
        <v>613</v>
      </c>
      <c r="AK760">
        <v>0</v>
      </c>
      <c r="AL760">
        <v>0</v>
      </c>
      <c r="AM760">
        <v>0</v>
      </c>
      <c r="AN760">
        <v>0</v>
      </c>
      <c r="AO760">
        <v>2</v>
      </c>
      <c r="AP760">
        <v>9</v>
      </c>
      <c r="AQ760">
        <v>0</v>
      </c>
      <c r="AR760" s="6">
        <v>1996.94</v>
      </c>
      <c r="AS760">
        <v>3453</v>
      </c>
      <c r="AT760">
        <v>0</v>
      </c>
      <c r="AU760">
        <v>79857.81</v>
      </c>
      <c r="AV760">
        <v>50000</v>
      </c>
      <c r="AW760">
        <v>0</v>
      </c>
      <c r="AX760">
        <v>0</v>
      </c>
      <c r="AY760" s="6">
        <v>0</v>
      </c>
      <c r="AZ760">
        <v>0</v>
      </c>
      <c r="BA760">
        <v>0</v>
      </c>
      <c r="BB760" s="6">
        <v>16210.37</v>
      </c>
      <c r="BC760">
        <v>13647.44</v>
      </c>
      <c r="BD760">
        <v>409.42</v>
      </c>
      <c r="BE760">
        <v>0</v>
      </c>
      <c r="BF760">
        <v>409.42</v>
      </c>
      <c r="BG760">
        <v>505.82</v>
      </c>
      <c r="BH760">
        <v>0</v>
      </c>
      <c r="BI760">
        <f t="shared" si="33"/>
        <v>505.82</v>
      </c>
      <c r="BJ760">
        <f t="shared" si="34"/>
        <v>3453</v>
      </c>
      <c r="BK760">
        <f>_xlfn.IFNA(VLOOKUP(A:A,'11月奖金'!A:Q,17,0),0)</f>
        <v>5940</v>
      </c>
      <c r="BL760">
        <f t="shared" si="35"/>
        <v>9393</v>
      </c>
    </row>
    <row r="761" spans="1:64" x14ac:dyDescent="0.2">
      <c r="A761">
        <v>9001009</v>
      </c>
      <c r="B761" t="s">
        <v>2285</v>
      </c>
      <c r="C761" t="s">
        <v>2286</v>
      </c>
      <c r="D761" t="s">
        <v>2287</v>
      </c>
      <c r="E761" t="s">
        <v>122</v>
      </c>
      <c r="F761" t="s">
        <v>160</v>
      </c>
      <c r="G761">
        <v>0</v>
      </c>
      <c r="H761">
        <v>0</v>
      </c>
      <c r="I761">
        <v>6.1</v>
      </c>
      <c r="J761">
        <v>0</v>
      </c>
      <c r="K761">
        <v>2196</v>
      </c>
      <c r="L761">
        <v>908.69</v>
      </c>
      <c r="M761">
        <v>24</v>
      </c>
      <c r="N761">
        <v>64</v>
      </c>
      <c r="O761">
        <v>0</v>
      </c>
      <c r="P761">
        <v>504</v>
      </c>
      <c r="Q761">
        <v>0</v>
      </c>
      <c r="R761">
        <v>0</v>
      </c>
      <c r="S761">
        <v>0</v>
      </c>
      <c r="T761">
        <v>278.26</v>
      </c>
      <c r="U761">
        <v>34.78</v>
      </c>
      <c r="V761">
        <v>104.35</v>
      </c>
      <c r="W761">
        <v>11.48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4125.5599999999986</v>
      </c>
      <c r="AG761">
        <v>433.12</v>
      </c>
      <c r="AH761">
        <v>16.239999999999998</v>
      </c>
      <c r="AI761">
        <v>108.27</v>
      </c>
      <c r="AJ761">
        <v>325</v>
      </c>
      <c r="AK761">
        <v>0</v>
      </c>
      <c r="AL761">
        <v>0</v>
      </c>
      <c r="AM761">
        <v>0</v>
      </c>
      <c r="AN761">
        <v>0</v>
      </c>
      <c r="AO761">
        <v>2</v>
      </c>
      <c r="AP761">
        <v>9</v>
      </c>
      <c r="AQ761">
        <v>0</v>
      </c>
      <c r="AR761" s="6">
        <v>3240.93</v>
      </c>
      <c r="AS761">
        <v>4099.2139999999999</v>
      </c>
      <c r="AT761">
        <v>0</v>
      </c>
      <c r="AU761">
        <v>58291.093999999997</v>
      </c>
      <c r="AV761">
        <v>50000</v>
      </c>
      <c r="AW761">
        <v>10000</v>
      </c>
      <c r="AX761">
        <v>0</v>
      </c>
      <c r="AY761" s="6">
        <v>0</v>
      </c>
      <c r="AZ761">
        <v>0</v>
      </c>
      <c r="BA761">
        <v>0</v>
      </c>
      <c r="BB761" s="6">
        <v>8826.3000000000011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f t="shared" si="33"/>
        <v>0</v>
      </c>
      <c r="BJ761">
        <f t="shared" si="34"/>
        <v>4099.213999999999</v>
      </c>
      <c r="BK761">
        <f>_xlfn.IFNA(VLOOKUP(A:A,'11月奖金'!A:Q,17,0),0)</f>
        <v>2249.5500000000002</v>
      </c>
      <c r="BL761">
        <f t="shared" si="35"/>
        <v>6348.7639999999992</v>
      </c>
    </row>
    <row r="762" spans="1:64" x14ac:dyDescent="0.2">
      <c r="A762">
        <v>9001010</v>
      </c>
      <c r="B762" t="s">
        <v>2288</v>
      </c>
      <c r="C762" t="s">
        <v>2289</v>
      </c>
      <c r="D762" t="s">
        <v>2290</v>
      </c>
      <c r="E762" t="s">
        <v>122</v>
      </c>
      <c r="F762" t="s">
        <v>160</v>
      </c>
      <c r="G762">
        <v>0</v>
      </c>
      <c r="H762">
        <v>0</v>
      </c>
      <c r="I762">
        <v>6.1</v>
      </c>
      <c r="J762">
        <v>0</v>
      </c>
      <c r="K762">
        <v>2196</v>
      </c>
      <c r="L762">
        <v>908.69</v>
      </c>
      <c r="M762">
        <v>0</v>
      </c>
      <c r="N762">
        <v>0</v>
      </c>
      <c r="O762">
        <v>0</v>
      </c>
      <c r="P762">
        <v>144</v>
      </c>
      <c r="Q762">
        <v>0</v>
      </c>
      <c r="R762">
        <v>0</v>
      </c>
      <c r="S762">
        <v>0</v>
      </c>
      <c r="T762">
        <v>800</v>
      </c>
      <c r="U762">
        <v>100</v>
      </c>
      <c r="V762">
        <v>300</v>
      </c>
      <c r="W762">
        <v>33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4481.6900000000014</v>
      </c>
      <c r="AG762">
        <v>368.96</v>
      </c>
      <c r="AH762">
        <v>13.84</v>
      </c>
      <c r="AI762">
        <v>104.32</v>
      </c>
      <c r="AJ762">
        <v>277</v>
      </c>
      <c r="AK762">
        <v>0</v>
      </c>
      <c r="AL762">
        <v>0</v>
      </c>
      <c r="AM762">
        <v>0</v>
      </c>
      <c r="AN762">
        <v>0</v>
      </c>
      <c r="AO762">
        <v>2</v>
      </c>
      <c r="AP762">
        <v>9</v>
      </c>
      <c r="AQ762">
        <v>0</v>
      </c>
      <c r="AR762" s="6">
        <v>3715.57</v>
      </c>
      <c r="AS762">
        <v>4409.6900000000014</v>
      </c>
      <c r="AT762">
        <v>0</v>
      </c>
      <c r="AU762">
        <v>54517.58</v>
      </c>
      <c r="AV762">
        <v>50000</v>
      </c>
      <c r="AW762">
        <v>0</v>
      </c>
      <c r="AX762">
        <v>20000</v>
      </c>
      <c r="AY762" s="6">
        <v>0</v>
      </c>
      <c r="AZ762">
        <v>0</v>
      </c>
      <c r="BA762">
        <v>0</v>
      </c>
      <c r="BB762" s="6">
        <v>7568.78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f t="shared" si="33"/>
        <v>0</v>
      </c>
      <c r="BJ762">
        <f t="shared" si="34"/>
        <v>4409.6900000000014</v>
      </c>
      <c r="BK762">
        <f>_xlfn.IFNA(VLOOKUP(A:A,'11月奖金'!A:Q,17,0),0)</f>
        <v>2249.5500000000002</v>
      </c>
      <c r="BL762">
        <f t="shared" si="35"/>
        <v>6659.2400000000016</v>
      </c>
    </row>
    <row r="763" spans="1:64" x14ac:dyDescent="0.2">
      <c r="A763">
        <v>9001011</v>
      </c>
      <c r="B763" t="s">
        <v>2291</v>
      </c>
      <c r="C763" t="s">
        <v>2292</v>
      </c>
      <c r="D763" t="s">
        <v>2293</v>
      </c>
      <c r="E763" t="s">
        <v>122</v>
      </c>
      <c r="F763" t="s">
        <v>160</v>
      </c>
      <c r="G763">
        <v>0</v>
      </c>
      <c r="H763">
        <v>0</v>
      </c>
      <c r="I763">
        <v>6.1</v>
      </c>
      <c r="J763">
        <v>0</v>
      </c>
      <c r="K763">
        <v>2196</v>
      </c>
      <c r="L763">
        <v>908.69</v>
      </c>
      <c r="M763">
        <v>36</v>
      </c>
      <c r="N763">
        <v>72</v>
      </c>
      <c r="O763">
        <v>0</v>
      </c>
      <c r="P763">
        <v>504</v>
      </c>
      <c r="Q763">
        <v>0</v>
      </c>
      <c r="R763">
        <v>0</v>
      </c>
      <c r="S763">
        <v>0</v>
      </c>
      <c r="T763">
        <v>800</v>
      </c>
      <c r="U763">
        <v>100</v>
      </c>
      <c r="V763">
        <v>300</v>
      </c>
      <c r="W763">
        <v>33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4949.6900000000014</v>
      </c>
      <c r="AG763">
        <v>500.64</v>
      </c>
      <c r="AH763">
        <v>18.77</v>
      </c>
      <c r="AI763">
        <v>125.16</v>
      </c>
      <c r="AJ763">
        <v>375</v>
      </c>
      <c r="AK763">
        <v>0</v>
      </c>
      <c r="AL763">
        <v>0</v>
      </c>
      <c r="AM763">
        <v>0</v>
      </c>
      <c r="AN763">
        <v>0</v>
      </c>
      <c r="AO763">
        <v>2</v>
      </c>
      <c r="AP763">
        <v>9</v>
      </c>
      <c r="AQ763">
        <v>0</v>
      </c>
      <c r="AR763" s="6">
        <v>3928.12</v>
      </c>
      <c r="AS763">
        <v>4877.6900000000014</v>
      </c>
      <c r="AT763">
        <v>0</v>
      </c>
      <c r="AU763">
        <v>58932.58</v>
      </c>
      <c r="AV763">
        <v>50000</v>
      </c>
      <c r="AW763">
        <v>0</v>
      </c>
      <c r="AX763">
        <v>10000</v>
      </c>
      <c r="AY763" s="6">
        <v>0</v>
      </c>
      <c r="AZ763">
        <v>0</v>
      </c>
      <c r="BA763">
        <v>0</v>
      </c>
      <c r="BB763" s="6">
        <v>10195.700000000001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f t="shared" si="33"/>
        <v>0</v>
      </c>
      <c r="BJ763">
        <f t="shared" si="34"/>
        <v>4877.6900000000014</v>
      </c>
      <c r="BK763">
        <f>_xlfn.IFNA(VLOOKUP(A:A,'11月奖金'!A:Q,17,0),0)</f>
        <v>2339.5500000000002</v>
      </c>
      <c r="BL763">
        <f t="shared" si="35"/>
        <v>7217.2400000000016</v>
      </c>
    </row>
    <row r="764" spans="1:64" x14ac:dyDescent="0.2">
      <c r="A764">
        <v>9001012</v>
      </c>
      <c r="B764" t="s">
        <v>2294</v>
      </c>
      <c r="C764" t="s">
        <v>2295</v>
      </c>
      <c r="D764" t="s">
        <v>2296</v>
      </c>
      <c r="E764" t="s">
        <v>122</v>
      </c>
      <c r="F764" t="s">
        <v>160</v>
      </c>
      <c r="G764">
        <v>0</v>
      </c>
      <c r="H764">
        <v>0</v>
      </c>
      <c r="I764">
        <v>5.9</v>
      </c>
      <c r="J764">
        <v>0</v>
      </c>
      <c r="K764">
        <v>2124</v>
      </c>
      <c r="L764">
        <v>878.9</v>
      </c>
      <c r="M764">
        <v>0</v>
      </c>
      <c r="N764">
        <v>0</v>
      </c>
      <c r="O764">
        <v>0</v>
      </c>
      <c r="P764">
        <v>72</v>
      </c>
      <c r="Q764">
        <v>0</v>
      </c>
      <c r="R764">
        <v>0</v>
      </c>
      <c r="S764">
        <v>0</v>
      </c>
      <c r="T764">
        <v>800</v>
      </c>
      <c r="U764">
        <v>100</v>
      </c>
      <c r="V764">
        <v>300</v>
      </c>
      <c r="W764">
        <v>33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4307.8999999999996</v>
      </c>
      <c r="AG764">
        <v>330.8</v>
      </c>
      <c r="AH764">
        <v>12.41</v>
      </c>
      <c r="AI764">
        <v>104.32</v>
      </c>
      <c r="AJ764">
        <v>248</v>
      </c>
      <c r="AK764">
        <v>0</v>
      </c>
      <c r="AL764">
        <v>0</v>
      </c>
      <c r="AM764">
        <v>0</v>
      </c>
      <c r="AN764">
        <v>0</v>
      </c>
      <c r="AO764">
        <v>2</v>
      </c>
      <c r="AP764">
        <v>9</v>
      </c>
      <c r="AQ764">
        <v>0</v>
      </c>
      <c r="AR764" s="6">
        <v>3610.37</v>
      </c>
      <c r="AS764">
        <v>4235.8999999999996</v>
      </c>
      <c r="AT764">
        <v>0</v>
      </c>
      <c r="AU764">
        <v>53609</v>
      </c>
      <c r="AV764">
        <v>50000</v>
      </c>
      <c r="AW764">
        <v>10000</v>
      </c>
      <c r="AX764">
        <v>0</v>
      </c>
      <c r="AY764" s="6">
        <v>0</v>
      </c>
      <c r="AZ764">
        <v>0</v>
      </c>
      <c r="BA764">
        <v>0</v>
      </c>
      <c r="BB764" s="6">
        <v>6825.6399999999994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f t="shared" si="33"/>
        <v>0</v>
      </c>
      <c r="BJ764">
        <f t="shared" si="34"/>
        <v>4235.8999999999996</v>
      </c>
      <c r="BK764">
        <f>_xlfn.IFNA(VLOOKUP(A:A,'11月奖金'!A:Q,17,0),0)</f>
        <v>2449.5500000000002</v>
      </c>
      <c r="BL764">
        <f t="shared" si="35"/>
        <v>6685.45</v>
      </c>
    </row>
    <row r="765" spans="1:64" x14ac:dyDescent="0.2">
      <c r="A765">
        <v>9001013</v>
      </c>
      <c r="B765" t="s">
        <v>2297</v>
      </c>
      <c r="C765" t="s">
        <v>2298</v>
      </c>
      <c r="D765" t="s">
        <v>2299</v>
      </c>
      <c r="E765" t="s">
        <v>122</v>
      </c>
      <c r="F765" t="s">
        <v>160</v>
      </c>
      <c r="G765">
        <v>0</v>
      </c>
      <c r="H765">
        <v>0</v>
      </c>
      <c r="I765">
        <v>6.1</v>
      </c>
      <c r="J765">
        <v>0</v>
      </c>
      <c r="K765">
        <v>2196</v>
      </c>
      <c r="L765">
        <v>0</v>
      </c>
      <c r="M765">
        <v>36</v>
      </c>
      <c r="N765">
        <v>88</v>
      </c>
      <c r="O765">
        <v>0</v>
      </c>
      <c r="P765">
        <v>504</v>
      </c>
      <c r="Q765">
        <v>0</v>
      </c>
      <c r="R765">
        <v>0</v>
      </c>
      <c r="S765">
        <v>3.76</v>
      </c>
      <c r="T765">
        <v>800</v>
      </c>
      <c r="U765">
        <v>100</v>
      </c>
      <c r="V765">
        <v>300</v>
      </c>
      <c r="W765">
        <v>33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4060.76</v>
      </c>
      <c r="AG765">
        <v>396.8</v>
      </c>
      <c r="AH765">
        <v>14.88</v>
      </c>
      <c r="AI765">
        <v>104.32</v>
      </c>
      <c r="AJ765">
        <v>298</v>
      </c>
      <c r="AK765">
        <v>0</v>
      </c>
      <c r="AL765">
        <v>0</v>
      </c>
      <c r="AM765">
        <v>0</v>
      </c>
      <c r="AN765">
        <v>0</v>
      </c>
      <c r="AO765">
        <v>2</v>
      </c>
      <c r="AP765">
        <v>9</v>
      </c>
      <c r="AQ765">
        <v>0</v>
      </c>
      <c r="AR765" s="6">
        <v>3244.76</v>
      </c>
      <c r="AS765">
        <v>3988.76</v>
      </c>
      <c r="AT765">
        <v>0</v>
      </c>
      <c r="AU765">
        <v>58112.7</v>
      </c>
      <c r="AV765">
        <v>50000</v>
      </c>
      <c r="AW765">
        <v>5000</v>
      </c>
      <c r="AX765">
        <v>10000</v>
      </c>
      <c r="AY765" s="6">
        <v>0</v>
      </c>
      <c r="AZ765">
        <v>0</v>
      </c>
      <c r="BA765">
        <v>0</v>
      </c>
      <c r="BB765" s="6">
        <v>8109.28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f t="shared" si="33"/>
        <v>0</v>
      </c>
      <c r="BJ765">
        <f t="shared" si="34"/>
        <v>3988.76</v>
      </c>
      <c r="BK765">
        <f>_xlfn.IFNA(VLOOKUP(A:A,'11月奖金'!A:Q,17,0),0)</f>
        <v>2249.5500000000002</v>
      </c>
      <c r="BL765">
        <f t="shared" si="35"/>
        <v>6238.31</v>
      </c>
    </row>
    <row r="766" spans="1:64" x14ac:dyDescent="0.2">
      <c r="A766">
        <v>9001014</v>
      </c>
      <c r="B766" t="s">
        <v>2300</v>
      </c>
      <c r="C766" t="s">
        <v>2301</v>
      </c>
      <c r="D766" t="s">
        <v>2302</v>
      </c>
      <c r="E766" t="s">
        <v>122</v>
      </c>
      <c r="F766" t="s">
        <v>160</v>
      </c>
      <c r="G766">
        <v>0</v>
      </c>
      <c r="H766">
        <v>0</v>
      </c>
      <c r="I766">
        <v>5.9</v>
      </c>
      <c r="J766">
        <v>0</v>
      </c>
      <c r="K766">
        <v>2124</v>
      </c>
      <c r="L766">
        <v>0</v>
      </c>
      <c r="M766">
        <v>0</v>
      </c>
      <c r="N766">
        <v>0</v>
      </c>
      <c r="O766">
        <v>0</v>
      </c>
      <c r="P766">
        <v>216</v>
      </c>
      <c r="Q766">
        <v>0</v>
      </c>
      <c r="R766">
        <v>0</v>
      </c>
      <c r="S766">
        <v>0</v>
      </c>
      <c r="T766">
        <v>800</v>
      </c>
      <c r="U766">
        <v>100</v>
      </c>
      <c r="V766">
        <v>300</v>
      </c>
      <c r="W766">
        <v>33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3573</v>
      </c>
      <c r="AG766">
        <v>373.6</v>
      </c>
      <c r="AH766">
        <v>14.01</v>
      </c>
      <c r="AI766">
        <v>104.32</v>
      </c>
      <c r="AJ766">
        <v>280</v>
      </c>
      <c r="AK766">
        <v>0</v>
      </c>
      <c r="AL766">
        <v>0</v>
      </c>
      <c r="AM766">
        <v>0</v>
      </c>
      <c r="AN766">
        <v>0</v>
      </c>
      <c r="AO766">
        <v>2</v>
      </c>
      <c r="AP766">
        <v>9</v>
      </c>
      <c r="AQ766">
        <v>0</v>
      </c>
      <c r="AR766" s="6">
        <v>2799.07</v>
      </c>
      <c r="AS766">
        <v>3501</v>
      </c>
      <c r="AT766">
        <v>0</v>
      </c>
      <c r="AU766">
        <v>54237.1</v>
      </c>
      <c r="AV766">
        <v>50000</v>
      </c>
      <c r="AW766">
        <v>10000</v>
      </c>
      <c r="AX766">
        <v>20000</v>
      </c>
      <c r="AY766" s="6">
        <v>0</v>
      </c>
      <c r="AZ766">
        <v>0</v>
      </c>
      <c r="BA766">
        <v>0</v>
      </c>
      <c r="BB766" s="6">
        <v>7653.7800000000007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f t="shared" si="33"/>
        <v>0</v>
      </c>
      <c r="BJ766">
        <f t="shared" si="34"/>
        <v>3501</v>
      </c>
      <c r="BK766">
        <f>_xlfn.IFNA(VLOOKUP(A:A,'11月奖金'!A:Q,17,0),0)</f>
        <v>2339.5500000000002</v>
      </c>
      <c r="BL766">
        <f t="shared" si="35"/>
        <v>5840.55</v>
      </c>
    </row>
    <row r="767" spans="1:64" x14ac:dyDescent="0.2">
      <c r="A767">
        <v>9001015</v>
      </c>
      <c r="B767" t="s">
        <v>2303</v>
      </c>
      <c r="C767" t="s">
        <v>2304</v>
      </c>
      <c r="D767" t="s">
        <v>2305</v>
      </c>
      <c r="E767" t="s">
        <v>122</v>
      </c>
      <c r="F767" t="s">
        <v>160</v>
      </c>
      <c r="G767">
        <v>0</v>
      </c>
      <c r="H767">
        <v>0</v>
      </c>
      <c r="I767">
        <v>5.9</v>
      </c>
      <c r="J767">
        <v>0</v>
      </c>
      <c r="K767">
        <v>2124</v>
      </c>
      <c r="L767">
        <v>878.9</v>
      </c>
      <c r="M767">
        <v>24</v>
      </c>
      <c r="N767">
        <v>56</v>
      </c>
      <c r="O767">
        <v>0</v>
      </c>
      <c r="P767">
        <v>216</v>
      </c>
      <c r="Q767">
        <v>0</v>
      </c>
      <c r="R767">
        <v>0</v>
      </c>
      <c r="S767">
        <v>4.3600000000000003</v>
      </c>
      <c r="T767">
        <v>800</v>
      </c>
      <c r="U767">
        <v>100</v>
      </c>
      <c r="V767">
        <v>300</v>
      </c>
      <c r="W767">
        <v>33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4536.26</v>
      </c>
      <c r="AG767">
        <v>555.67999999999995</v>
      </c>
      <c r="AH767">
        <v>20.84</v>
      </c>
      <c r="AI767">
        <v>138.91999999999999</v>
      </c>
      <c r="AJ767">
        <v>417</v>
      </c>
      <c r="AK767">
        <v>0</v>
      </c>
      <c r="AL767">
        <v>0</v>
      </c>
      <c r="AM767">
        <v>0</v>
      </c>
      <c r="AN767">
        <v>0</v>
      </c>
      <c r="AO767">
        <v>2</v>
      </c>
      <c r="AP767">
        <v>9</v>
      </c>
      <c r="AQ767">
        <v>0</v>
      </c>
      <c r="AR767" s="6">
        <v>3401.82</v>
      </c>
      <c r="AS767">
        <v>4464.26</v>
      </c>
      <c r="AT767">
        <v>0</v>
      </c>
      <c r="AU767">
        <v>55901.240000000013</v>
      </c>
      <c r="AV767">
        <v>50000</v>
      </c>
      <c r="AW767">
        <v>0</v>
      </c>
      <c r="AX767">
        <v>10000</v>
      </c>
      <c r="AY767" s="6">
        <v>0</v>
      </c>
      <c r="AZ767">
        <v>0</v>
      </c>
      <c r="BA767">
        <v>0</v>
      </c>
      <c r="BB767" s="6">
        <v>11324.4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f t="shared" si="33"/>
        <v>0</v>
      </c>
      <c r="BJ767">
        <f t="shared" si="34"/>
        <v>4464.26</v>
      </c>
      <c r="BK767">
        <f>_xlfn.IFNA(VLOOKUP(A:A,'11月奖金'!A:Q,17,0),0)</f>
        <v>2249.5500000000002</v>
      </c>
      <c r="BL767">
        <f t="shared" si="35"/>
        <v>6713.81</v>
      </c>
    </row>
    <row r="768" spans="1:64" x14ac:dyDescent="0.2">
      <c r="A768">
        <v>9001016</v>
      </c>
      <c r="B768" t="s">
        <v>2306</v>
      </c>
      <c r="C768" t="s">
        <v>2307</v>
      </c>
      <c r="D768" t="s">
        <v>2308</v>
      </c>
      <c r="E768" t="s">
        <v>122</v>
      </c>
      <c r="F768" t="s">
        <v>105</v>
      </c>
      <c r="G768">
        <v>0</v>
      </c>
      <c r="H768">
        <v>0</v>
      </c>
      <c r="I768">
        <v>7.1</v>
      </c>
      <c r="J768">
        <v>0</v>
      </c>
      <c r="K768">
        <v>2556</v>
      </c>
      <c r="L768">
        <v>0</v>
      </c>
      <c r="M768">
        <v>24</v>
      </c>
      <c r="N768">
        <v>64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800</v>
      </c>
      <c r="U768">
        <v>100</v>
      </c>
      <c r="V768">
        <v>300</v>
      </c>
      <c r="W768">
        <v>33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3877</v>
      </c>
      <c r="AG768">
        <v>656.72</v>
      </c>
      <c r="AH768">
        <v>24.63</v>
      </c>
      <c r="AI768">
        <v>164.18</v>
      </c>
      <c r="AJ768">
        <v>493</v>
      </c>
      <c r="AK768">
        <v>0</v>
      </c>
      <c r="AL768">
        <v>0</v>
      </c>
      <c r="AM768">
        <v>0</v>
      </c>
      <c r="AN768">
        <v>0</v>
      </c>
      <c r="AO768">
        <v>2</v>
      </c>
      <c r="AP768">
        <v>9</v>
      </c>
      <c r="AQ768">
        <v>0</v>
      </c>
      <c r="AR768" s="6">
        <v>2536.4699999999998</v>
      </c>
      <c r="AS768">
        <v>3805</v>
      </c>
      <c r="AT768">
        <v>0</v>
      </c>
      <c r="AU768">
        <v>82540.84</v>
      </c>
      <c r="AV768">
        <v>50000</v>
      </c>
      <c r="AW768">
        <v>10000</v>
      </c>
      <c r="AX768">
        <v>10000</v>
      </c>
      <c r="AY768" s="6">
        <v>0</v>
      </c>
      <c r="AZ768">
        <v>0</v>
      </c>
      <c r="BA768">
        <v>0</v>
      </c>
      <c r="BB768" s="6">
        <v>13385.3</v>
      </c>
      <c r="BC768">
        <v>0</v>
      </c>
      <c r="BD768">
        <v>0</v>
      </c>
      <c r="BE768">
        <v>0</v>
      </c>
      <c r="BF768">
        <v>0</v>
      </c>
      <c r="BG768">
        <v>110.67</v>
      </c>
      <c r="BH768">
        <v>0</v>
      </c>
      <c r="BI768">
        <f t="shared" si="33"/>
        <v>110.67</v>
      </c>
      <c r="BJ768">
        <f t="shared" si="34"/>
        <v>3805</v>
      </c>
      <c r="BK768">
        <f>_xlfn.IFNA(VLOOKUP(A:A,'11月奖金'!A:Q,17,0),0)</f>
        <v>5938.81</v>
      </c>
      <c r="BL768">
        <f t="shared" si="35"/>
        <v>9743.8100000000013</v>
      </c>
    </row>
    <row r="769" spans="1:64" x14ac:dyDescent="0.2">
      <c r="A769">
        <v>9001017</v>
      </c>
      <c r="B769" t="s">
        <v>2309</v>
      </c>
      <c r="C769" t="s">
        <v>2310</v>
      </c>
      <c r="D769" t="s">
        <v>2311</v>
      </c>
      <c r="E769" t="s">
        <v>278</v>
      </c>
      <c r="F769" t="s">
        <v>160</v>
      </c>
      <c r="G769">
        <v>0</v>
      </c>
      <c r="H769">
        <v>0</v>
      </c>
      <c r="I769">
        <v>6.1</v>
      </c>
      <c r="J769">
        <v>0</v>
      </c>
      <c r="K769">
        <v>2196</v>
      </c>
      <c r="L769">
        <v>605.79</v>
      </c>
      <c r="M769">
        <v>0</v>
      </c>
      <c r="N769">
        <v>0</v>
      </c>
      <c r="O769">
        <v>0</v>
      </c>
      <c r="P769">
        <v>216</v>
      </c>
      <c r="Q769">
        <v>0</v>
      </c>
      <c r="R769">
        <v>0</v>
      </c>
      <c r="S769">
        <v>0</v>
      </c>
      <c r="T769">
        <v>800</v>
      </c>
      <c r="U769">
        <v>100</v>
      </c>
      <c r="V769">
        <v>300</v>
      </c>
      <c r="W769">
        <v>33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4250.79</v>
      </c>
      <c r="AG769">
        <v>444.2</v>
      </c>
      <c r="AH769">
        <v>16.66</v>
      </c>
      <c r="AI769">
        <v>111.04</v>
      </c>
      <c r="AJ769">
        <v>333</v>
      </c>
      <c r="AK769">
        <v>0</v>
      </c>
      <c r="AL769">
        <v>0</v>
      </c>
      <c r="AM769">
        <v>0</v>
      </c>
      <c r="AN769">
        <v>0</v>
      </c>
      <c r="AO769">
        <v>2</v>
      </c>
      <c r="AP769">
        <v>9</v>
      </c>
      <c r="AQ769">
        <v>0</v>
      </c>
      <c r="AR769" s="6">
        <v>3343.89</v>
      </c>
      <c r="AS769">
        <v>4178.79</v>
      </c>
      <c r="AT769">
        <v>0</v>
      </c>
      <c r="AU769">
        <v>57194.43</v>
      </c>
      <c r="AV769">
        <v>50000</v>
      </c>
      <c r="AW769">
        <v>10000</v>
      </c>
      <c r="AX769">
        <v>0</v>
      </c>
      <c r="AY769" s="6">
        <v>0</v>
      </c>
      <c r="AZ769">
        <v>0</v>
      </c>
      <c r="BA769">
        <v>0</v>
      </c>
      <c r="BB769" s="6">
        <v>9049.0000000000018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f t="shared" si="33"/>
        <v>0</v>
      </c>
      <c r="BJ769">
        <f t="shared" si="34"/>
        <v>4178.79</v>
      </c>
      <c r="BK769">
        <f>_xlfn.IFNA(VLOOKUP(A:A,'11月奖金'!A:Q,17,0),0)</f>
        <v>2573.6799999999998</v>
      </c>
      <c r="BL769">
        <f t="shared" si="35"/>
        <v>6752.4699999999993</v>
      </c>
    </row>
    <row r="770" spans="1:64" x14ac:dyDescent="0.2">
      <c r="A770">
        <v>9001018</v>
      </c>
      <c r="B770" t="s">
        <v>2312</v>
      </c>
      <c r="C770" t="s">
        <v>2313</v>
      </c>
      <c r="D770" t="s">
        <v>2314</v>
      </c>
      <c r="E770" t="s">
        <v>278</v>
      </c>
      <c r="F770" t="s">
        <v>160</v>
      </c>
      <c r="G770">
        <v>0</v>
      </c>
      <c r="H770">
        <v>0</v>
      </c>
      <c r="I770">
        <v>5.9</v>
      </c>
      <c r="J770">
        <v>0</v>
      </c>
      <c r="K770">
        <v>2124</v>
      </c>
      <c r="L770">
        <v>0</v>
      </c>
      <c r="M770">
        <v>0</v>
      </c>
      <c r="N770">
        <v>0</v>
      </c>
      <c r="O770">
        <v>0</v>
      </c>
      <c r="P770">
        <v>216</v>
      </c>
      <c r="Q770">
        <v>0</v>
      </c>
      <c r="R770">
        <v>0</v>
      </c>
      <c r="S770">
        <v>0</v>
      </c>
      <c r="T770">
        <v>800</v>
      </c>
      <c r="U770">
        <v>100</v>
      </c>
      <c r="V770">
        <v>300</v>
      </c>
      <c r="W770">
        <v>33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3573</v>
      </c>
      <c r="AG770">
        <v>351.9</v>
      </c>
      <c r="AH770">
        <v>13.2</v>
      </c>
      <c r="AI770">
        <v>104.32</v>
      </c>
      <c r="AJ770">
        <v>264</v>
      </c>
      <c r="AK770">
        <v>0</v>
      </c>
      <c r="AL770">
        <v>0</v>
      </c>
      <c r="AM770">
        <v>0</v>
      </c>
      <c r="AN770">
        <v>0</v>
      </c>
      <c r="AO770">
        <v>2</v>
      </c>
      <c r="AP770">
        <v>9</v>
      </c>
      <c r="AQ770">
        <v>0</v>
      </c>
      <c r="AR770" s="6">
        <v>2837.58</v>
      </c>
      <c r="AS770">
        <v>3501</v>
      </c>
      <c r="AT770">
        <v>0</v>
      </c>
      <c r="AU770">
        <v>56875</v>
      </c>
      <c r="AV770">
        <v>50000</v>
      </c>
      <c r="AW770">
        <v>10000</v>
      </c>
      <c r="AX770">
        <v>0</v>
      </c>
      <c r="AY770" s="6">
        <v>0</v>
      </c>
      <c r="AZ770">
        <v>10000</v>
      </c>
      <c r="BA770">
        <v>0</v>
      </c>
      <c r="BB770" s="6">
        <v>7236.1599999999989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f t="shared" si="33"/>
        <v>0</v>
      </c>
      <c r="BJ770">
        <f t="shared" si="34"/>
        <v>3501</v>
      </c>
      <c r="BK770">
        <f>_xlfn.IFNA(VLOOKUP(A:A,'11月奖金'!A:Q,17,0),0)</f>
        <v>2692.88</v>
      </c>
      <c r="BL770">
        <f t="shared" si="35"/>
        <v>6193.88</v>
      </c>
    </row>
    <row r="771" spans="1:64" x14ac:dyDescent="0.2">
      <c r="A771">
        <v>9001019</v>
      </c>
      <c r="B771" t="s">
        <v>2315</v>
      </c>
      <c r="C771" t="s">
        <v>2316</v>
      </c>
      <c r="D771" t="s">
        <v>2317</v>
      </c>
      <c r="E771" t="s">
        <v>278</v>
      </c>
      <c r="F771" t="s">
        <v>160</v>
      </c>
      <c r="G771">
        <v>0</v>
      </c>
      <c r="H771">
        <v>0</v>
      </c>
      <c r="I771">
        <v>5.9</v>
      </c>
      <c r="J771">
        <v>0</v>
      </c>
      <c r="K771">
        <v>2124</v>
      </c>
      <c r="L771">
        <v>292.97000000000003</v>
      </c>
      <c r="M771">
        <v>0</v>
      </c>
      <c r="N771">
        <v>16</v>
      </c>
      <c r="O771">
        <v>0</v>
      </c>
      <c r="P771">
        <v>216</v>
      </c>
      <c r="Q771">
        <v>0</v>
      </c>
      <c r="R771">
        <v>0</v>
      </c>
      <c r="S771">
        <v>0</v>
      </c>
      <c r="T771">
        <v>800</v>
      </c>
      <c r="U771">
        <v>100</v>
      </c>
      <c r="V771">
        <v>300</v>
      </c>
      <c r="W771">
        <v>33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3881.97</v>
      </c>
      <c r="AG771">
        <v>361.44</v>
      </c>
      <c r="AH771">
        <v>13.55</v>
      </c>
      <c r="AI771">
        <v>104.32</v>
      </c>
      <c r="AJ771">
        <v>271</v>
      </c>
      <c r="AK771">
        <v>0</v>
      </c>
      <c r="AL771">
        <v>0</v>
      </c>
      <c r="AM771">
        <v>0</v>
      </c>
      <c r="AN771">
        <v>0</v>
      </c>
      <c r="AO771">
        <v>2</v>
      </c>
      <c r="AP771">
        <v>9</v>
      </c>
      <c r="AQ771">
        <v>0</v>
      </c>
      <c r="AR771" s="6">
        <v>3129.66</v>
      </c>
      <c r="AS771">
        <v>3809.97</v>
      </c>
      <c r="AT771">
        <v>0</v>
      </c>
      <c r="AU771">
        <v>55533.3</v>
      </c>
      <c r="AV771">
        <v>50000</v>
      </c>
      <c r="AW771">
        <v>5000</v>
      </c>
      <c r="AX771">
        <v>20000</v>
      </c>
      <c r="AY771" s="6">
        <v>0</v>
      </c>
      <c r="AZ771">
        <v>0</v>
      </c>
      <c r="BA771">
        <v>0</v>
      </c>
      <c r="BB771" s="6">
        <v>7419.28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f t="shared" si="33"/>
        <v>0</v>
      </c>
      <c r="BJ771">
        <f t="shared" si="34"/>
        <v>3809.97</v>
      </c>
      <c r="BK771">
        <f>_xlfn.IFNA(VLOOKUP(A:A,'11月奖金'!A:Q,17,0),0)</f>
        <v>2552.5700000000002</v>
      </c>
      <c r="BL771">
        <f t="shared" si="35"/>
        <v>6362.54</v>
      </c>
    </row>
    <row r="772" spans="1:64" x14ac:dyDescent="0.2">
      <c r="A772">
        <v>9001020</v>
      </c>
      <c r="B772" t="s">
        <v>2318</v>
      </c>
      <c r="C772" t="s">
        <v>2319</v>
      </c>
      <c r="D772" t="s">
        <v>2320</v>
      </c>
      <c r="E772" t="s">
        <v>278</v>
      </c>
      <c r="F772" t="s">
        <v>160</v>
      </c>
      <c r="G772">
        <v>0</v>
      </c>
      <c r="H772">
        <v>0</v>
      </c>
      <c r="I772">
        <v>6.1</v>
      </c>
      <c r="J772">
        <v>0</v>
      </c>
      <c r="K772">
        <v>2196</v>
      </c>
      <c r="L772">
        <v>0</v>
      </c>
      <c r="M772">
        <v>24</v>
      </c>
      <c r="N772">
        <v>64</v>
      </c>
      <c r="O772">
        <v>0</v>
      </c>
      <c r="P772">
        <v>504</v>
      </c>
      <c r="Q772">
        <v>0</v>
      </c>
      <c r="R772">
        <v>0</v>
      </c>
      <c r="S772">
        <v>3.76</v>
      </c>
      <c r="T772">
        <v>800</v>
      </c>
      <c r="U772">
        <v>100</v>
      </c>
      <c r="V772">
        <v>300</v>
      </c>
      <c r="W772">
        <v>33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4024.76</v>
      </c>
      <c r="AG772">
        <v>399.92</v>
      </c>
      <c r="AH772">
        <v>15</v>
      </c>
      <c r="AI772">
        <v>104.32</v>
      </c>
      <c r="AJ772">
        <v>300</v>
      </c>
      <c r="AK772">
        <v>0</v>
      </c>
      <c r="AL772">
        <v>0</v>
      </c>
      <c r="AM772">
        <v>0</v>
      </c>
      <c r="AN772">
        <v>0</v>
      </c>
      <c r="AO772">
        <v>2</v>
      </c>
      <c r="AP772">
        <v>9</v>
      </c>
      <c r="AQ772">
        <v>0</v>
      </c>
      <c r="AR772" s="6">
        <v>3203.52</v>
      </c>
      <c r="AS772">
        <v>3952.76</v>
      </c>
      <c r="AT772">
        <v>0</v>
      </c>
      <c r="AU772">
        <v>60411.28</v>
      </c>
      <c r="AV772">
        <v>50000</v>
      </c>
      <c r="AW772">
        <v>10000</v>
      </c>
      <c r="AX772">
        <v>10000</v>
      </c>
      <c r="AY772" s="6">
        <v>0</v>
      </c>
      <c r="AZ772">
        <v>0</v>
      </c>
      <c r="BA772">
        <v>0</v>
      </c>
      <c r="BB772" s="6">
        <v>8166.36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f t="shared" ref="BI772:BI835" si="36">BH772+BG772</f>
        <v>0</v>
      </c>
      <c r="BJ772">
        <f t="shared" ref="BJ772:BJ835" si="37">AF772-0.7*U772-AO772+AT772</f>
        <v>3952.76</v>
      </c>
      <c r="BK772">
        <f>_xlfn.IFNA(VLOOKUP(A:A,'11月奖金'!A:Q,17,0),0)</f>
        <v>2636.99</v>
      </c>
      <c r="BL772">
        <f t="shared" ref="BL772:BL835" si="38">BJ772+BK772</f>
        <v>6589.75</v>
      </c>
    </row>
    <row r="773" spans="1:64" x14ac:dyDescent="0.2">
      <c r="A773">
        <v>9001021</v>
      </c>
      <c r="B773" t="s">
        <v>2321</v>
      </c>
      <c r="C773" t="s">
        <v>2322</v>
      </c>
      <c r="D773" t="s">
        <v>2323</v>
      </c>
      <c r="E773" t="s">
        <v>278</v>
      </c>
      <c r="F773" t="s">
        <v>160</v>
      </c>
      <c r="G773">
        <v>0</v>
      </c>
      <c r="H773">
        <v>0</v>
      </c>
      <c r="I773">
        <v>6.1</v>
      </c>
      <c r="J773">
        <v>0</v>
      </c>
      <c r="K773">
        <v>2196</v>
      </c>
      <c r="L773">
        <v>605.79</v>
      </c>
      <c r="M773">
        <v>24</v>
      </c>
      <c r="N773">
        <v>40</v>
      </c>
      <c r="O773">
        <v>0</v>
      </c>
      <c r="P773">
        <v>504</v>
      </c>
      <c r="Q773">
        <v>0</v>
      </c>
      <c r="R773">
        <v>0</v>
      </c>
      <c r="S773">
        <v>0</v>
      </c>
      <c r="T773">
        <v>800</v>
      </c>
      <c r="U773">
        <v>100</v>
      </c>
      <c r="V773">
        <v>300</v>
      </c>
      <c r="W773">
        <v>33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4602.79</v>
      </c>
      <c r="AG773">
        <v>575.6</v>
      </c>
      <c r="AH773">
        <v>21.59</v>
      </c>
      <c r="AI773">
        <v>143.9</v>
      </c>
      <c r="AJ773">
        <v>432</v>
      </c>
      <c r="AK773">
        <v>0</v>
      </c>
      <c r="AL773">
        <v>0</v>
      </c>
      <c r="AM773">
        <v>0</v>
      </c>
      <c r="AN773">
        <v>0</v>
      </c>
      <c r="AO773">
        <v>2</v>
      </c>
      <c r="AP773">
        <v>9</v>
      </c>
      <c r="AQ773">
        <v>0</v>
      </c>
      <c r="AR773" s="6">
        <v>3427.7</v>
      </c>
      <c r="AS773">
        <v>4530.79</v>
      </c>
      <c r="AT773">
        <v>0</v>
      </c>
      <c r="AU773">
        <v>60436.57</v>
      </c>
      <c r="AV773">
        <v>50000</v>
      </c>
      <c r="AW773">
        <v>5000</v>
      </c>
      <c r="AX773">
        <v>4000</v>
      </c>
      <c r="AY773" s="6">
        <v>0</v>
      </c>
      <c r="AZ773">
        <v>0</v>
      </c>
      <c r="BA773">
        <v>11000</v>
      </c>
      <c r="BB773" s="6">
        <v>11730.9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f t="shared" si="36"/>
        <v>0</v>
      </c>
      <c r="BJ773">
        <f t="shared" si="37"/>
        <v>4530.79</v>
      </c>
      <c r="BK773">
        <f>_xlfn.IFNA(VLOOKUP(A:A,'11月奖金'!A:Q,17,0),0)</f>
        <v>2636.99</v>
      </c>
      <c r="BL773">
        <f t="shared" si="38"/>
        <v>7167.78</v>
      </c>
    </row>
    <row r="774" spans="1:64" x14ac:dyDescent="0.2">
      <c r="A774">
        <v>9001022</v>
      </c>
      <c r="B774" t="s">
        <v>2324</v>
      </c>
      <c r="C774" t="s">
        <v>2325</v>
      </c>
      <c r="D774" t="s">
        <v>2326</v>
      </c>
      <c r="E774" t="s">
        <v>278</v>
      </c>
      <c r="F774" t="s">
        <v>160</v>
      </c>
      <c r="G774">
        <v>0</v>
      </c>
      <c r="H774">
        <v>0</v>
      </c>
      <c r="I774">
        <v>6.1</v>
      </c>
      <c r="J774">
        <v>0</v>
      </c>
      <c r="K774">
        <v>2196</v>
      </c>
      <c r="L774">
        <v>0</v>
      </c>
      <c r="M774">
        <v>0</v>
      </c>
      <c r="N774">
        <v>0</v>
      </c>
      <c r="O774">
        <v>0</v>
      </c>
      <c r="P774">
        <v>216</v>
      </c>
      <c r="Q774">
        <v>0</v>
      </c>
      <c r="R774">
        <v>0</v>
      </c>
      <c r="S774">
        <v>0</v>
      </c>
      <c r="T774">
        <v>800</v>
      </c>
      <c r="U774">
        <v>100</v>
      </c>
      <c r="V774">
        <v>300</v>
      </c>
      <c r="W774">
        <v>33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3645</v>
      </c>
      <c r="AG774">
        <v>406.5</v>
      </c>
      <c r="AH774">
        <v>15.24</v>
      </c>
      <c r="AI774">
        <v>104.32</v>
      </c>
      <c r="AJ774">
        <v>305</v>
      </c>
      <c r="AK774">
        <v>0</v>
      </c>
      <c r="AL774">
        <v>0</v>
      </c>
      <c r="AM774">
        <v>0</v>
      </c>
      <c r="AN774">
        <v>0</v>
      </c>
      <c r="AO774">
        <v>2</v>
      </c>
      <c r="AP774">
        <v>9</v>
      </c>
      <c r="AQ774">
        <v>0</v>
      </c>
      <c r="AR774" s="6">
        <v>2811.94</v>
      </c>
      <c r="AS774">
        <v>3573</v>
      </c>
      <c r="AT774">
        <v>0</v>
      </c>
      <c r="AU774">
        <v>55933.05</v>
      </c>
      <c r="AV774">
        <v>50000</v>
      </c>
      <c r="AW774">
        <v>0</v>
      </c>
      <c r="AX774">
        <v>0</v>
      </c>
      <c r="AY774" s="6">
        <v>3600</v>
      </c>
      <c r="AZ774">
        <v>0</v>
      </c>
      <c r="BA774">
        <v>0</v>
      </c>
      <c r="BB774" s="6">
        <v>8294.4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f t="shared" si="36"/>
        <v>0</v>
      </c>
      <c r="BJ774">
        <f t="shared" si="37"/>
        <v>3573</v>
      </c>
      <c r="BK774">
        <f>_xlfn.IFNA(VLOOKUP(A:A,'11月奖金'!A:Q,17,0),0)</f>
        <v>2447.2199999999998</v>
      </c>
      <c r="BL774">
        <f t="shared" si="38"/>
        <v>6020.2199999999993</v>
      </c>
    </row>
    <row r="775" spans="1:64" x14ac:dyDescent="0.2">
      <c r="A775">
        <v>9001023</v>
      </c>
      <c r="B775" t="s">
        <v>2327</v>
      </c>
      <c r="C775" t="s">
        <v>2328</v>
      </c>
      <c r="D775" t="s">
        <v>2329</v>
      </c>
      <c r="E775" t="s">
        <v>278</v>
      </c>
      <c r="F775" t="s">
        <v>160</v>
      </c>
      <c r="G775">
        <v>0</v>
      </c>
      <c r="H775">
        <v>0</v>
      </c>
      <c r="I775">
        <v>5.9</v>
      </c>
      <c r="J775">
        <v>0</v>
      </c>
      <c r="K775">
        <v>2124</v>
      </c>
      <c r="L775">
        <v>0</v>
      </c>
      <c r="M775">
        <v>0</v>
      </c>
      <c r="N775">
        <v>0</v>
      </c>
      <c r="O775">
        <v>0</v>
      </c>
      <c r="P775">
        <v>216</v>
      </c>
      <c r="Q775">
        <v>0</v>
      </c>
      <c r="R775">
        <v>0</v>
      </c>
      <c r="S775">
        <v>0</v>
      </c>
      <c r="T775">
        <v>800</v>
      </c>
      <c r="U775">
        <v>100</v>
      </c>
      <c r="V775">
        <v>300</v>
      </c>
      <c r="W775">
        <v>33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3573</v>
      </c>
      <c r="AG775">
        <v>352.99</v>
      </c>
      <c r="AH775">
        <v>13.24</v>
      </c>
      <c r="AI775">
        <v>104.32</v>
      </c>
      <c r="AJ775">
        <v>265</v>
      </c>
      <c r="AK775">
        <v>0</v>
      </c>
      <c r="AL775">
        <v>0</v>
      </c>
      <c r="AM775">
        <v>0</v>
      </c>
      <c r="AN775">
        <v>0</v>
      </c>
      <c r="AO775">
        <v>2</v>
      </c>
      <c r="AP775">
        <v>9</v>
      </c>
      <c r="AQ775">
        <v>0</v>
      </c>
      <c r="AR775" s="6">
        <v>2835.45</v>
      </c>
      <c r="AS775">
        <v>3501</v>
      </c>
      <c r="AT775">
        <v>0</v>
      </c>
      <c r="AU775">
        <v>54759.19</v>
      </c>
      <c r="AV775">
        <v>50000</v>
      </c>
      <c r="AW775">
        <v>10000</v>
      </c>
      <c r="AX775">
        <v>10000</v>
      </c>
      <c r="AY775" s="6">
        <v>0</v>
      </c>
      <c r="AZ775">
        <v>0</v>
      </c>
      <c r="BA775">
        <v>0</v>
      </c>
      <c r="BB775" s="6">
        <v>7259.02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f t="shared" si="36"/>
        <v>0</v>
      </c>
      <c r="BJ775">
        <f t="shared" si="37"/>
        <v>3501</v>
      </c>
      <c r="BK775">
        <f>_xlfn.IFNA(VLOOKUP(A:A,'11月奖金'!A:Q,17,0),0)</f>
        <v>2468.64</v>
      </c>
      <c r="BL775">
        <f t="shared" si="38"/>
        <v>5969.6399999999994</v>
      </c>
    </row>
    <row r="776" spans="1:64" x14ac:dyDescent="0.2">
      <c r="A776">
        <v>9001024</v>
      </c>
      <c r="B776" t="s">
        <v>2330</v>
      </c>
      <c r="C776" t="s">
        <v>2331</v>
      </c>
      <c r="D776" t="s">
        <v>2332</v>
      </c>
      <c r="E776" t="s">
        <v>278</v>
      </c>
      <c r="F776" t="s">
        <v>160</v>
      </c>
      <c r="G776">
        <v>0</v>
      </c>
      <c r="H776">
        <v>0</v>
      </c>
      <c r="I776">
        <v>5.9</v>
      </c>
      <c r="J776">
        <v>0</v>
      </c>
      <c r="K776">
        <v>2124</v>
      </c>
      <c r="L776">
        <v>585.92999999999995</v>
      </c>
      <c r="M776">
        <v>0</v>
      </c>
      <c r="N776">
        <v>0</v>
      </c>
      <c r="O776">
        <v>0</v>
      </c>
      <c r="P776">
        <v>72</v>
      </c>
      <c r="Q776">
        <v>0</v>
      </c>
      <c r="R776">
        <v>0</v>
      </c>
      <c r="S776">
        <v>0</v>
      </c>
      <c r="T776">
        <v>660.87</v>
      </c>
      <c r="U776">
        <v>82.61</v>
      </c>
      <c r="V776">
        <v>247.83</v>
      </c>
      <c r="W776">
        <v>27.26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3800.5</v>
      </c>
      <c r="AG776">
        <v>341.47</v>
      </c>
      <c r="AH776">
        <v>12.81</v>
      </c>
      <c r="AI776">
        <v>104.32</v>
      </c>
      <c r="AJ776">
        <v>256</v>
      </c>
      <c r="AK776">
        <v>0</v>
      </c>
      <c r="AL776">
        <v>0</v>
      </c>
      <c r="AM776">
        <v>0</v>
      </c>
      <c r="AN776">
        <v>0</v>
      </c>
      <c r="AO776">
        <v>2</v>
      </c>
      <c r="AP776">
        <v>9</v>
      </c>
      <c r="AQ776">
        <v>0</v>
      </c>
      <c r="AR776" s="6">
        <v>3083.9</v>
      </c>
      <c r="AS776">
        <v>3740.6729999999998</v>
      </c>
      <c r="AT776">
        <v>0</v>
      </c>
      <c r="AU776">
        <v>56265.063000000002</v>
      </c>
      <c r="AV776">
        <v>50000</v>
      </c>
      <c r="AW776">
        <v>15000</v>
      </c>
      <c r="AX776">
        <v>0</v>
      </c>
      <c r="AY776" s="6">
        <v>0</v>
      </c>
      <c r="AZ776">
        <v>10000</v>
      </c>
      <c r="BA776">
        <v>0</v>
      </c>
      <c r="BB776" s="6">
        <v>7032.2400000000007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f t="shared" si="36"/>
        <v>0</v>
      </c>
      <c r="BJ776">
        <f t="shared" si="37"/>
        <v>3740.6729999999998</v>
      </c>
      <c r="BK776">
        <f>_xlfn.IFNA(VLOOKUP(A:A,'11月奖金'!A:Q,17,0),0)</f>
        <v>2575.77</v>
      </c>
      <c r="BL776">
        <f t="shared" si="38"/>
        <v>6316.4429999999993</v>
      </c>
    </row>
    <row r="777" spans="1:64" x14ac:dyDescent="0.2">
      <c r="A777">
        <v>9001025</v>
      </c>
      <c r="B777" t="s">
        <v>2333</v>
      </c>
      <c r="C777" t="s">
        <v>2334</v>
      </c>
      <c r="D777" t="s">
        <v>2335</v>
      </c>
      <c r="E777" t="s">
        <v>278</v>
      </c>
      <c r="F777" t="s">
        <v>160</v>
      </c>
      <c r="G777">
        <v>0</v>
      </c>
      <c r="H777">
        <v>0</v>
      </c>
      <c r="I777">
        <v>6.1</v>
      </c>
      <c r="J777">
        <v>0</v>
      </c>
      <c r="K777">
        <v>2196</v>
      </c>
      <c r="L777">
        <v>0</v>
      </c>
      <c r="M777">
        <v>0</v>
      </c>
      <c r="N777">
        <v>0</v>
      </c>
      <c r="O777">
        <v>0</v>
      </c>
      <c r="P777">
        <v>216</v>
      </c>
      <c r="Q777">
        <v>0</v>
      </c>
      <c r="R777">
        <v>0</v>
      </c>
      <c r="S777">
        <v>0</v>
      </c>
      <c r="T777">
        <v>800</v>
      </c>
      <c r="U777">
        <v>100</v>
      </c>
      <c r="V777">
        <v>300</v>
      </c>
      <c r="W777">
        <v>33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3645</v>
      </c>
      <c r="AG777">
        <v>340.51</v>
      </c>
      <c r="AH777">
        <v>12.77</v>
      </c>
      <c r="AI777">
        <v>104.32</v>
      </c>
      <c r="AJ777">
        <v>255</v>
      </c>
      <c r="AK777">
        <v>0</v>
      </c>
      <c r="AL777">
        <v>0</v>
      </c>
      <c r="AM777">
        <v>0</v>
      </c>
      <c r="AN777">
        <v>0</v>
      </c>
      <c r="AO777">
        <v>2</v>
      </c>
      <c r="AP777">
        <v>9</v>
      </c>
      <c r="AQ777">
        <v>0</v>
      </c>
      <c r="AR777" s="6">
        <v>2930.4</v>
      </c>
      <c r="AS777">
        <v>3573</v>
      </c>
      <c r="AT777">
        <v>0</v>
      </c>
      <c r="AU777">
        <v>56023.43</v>
      </c>
      <c r="AV777">
        <v>50000</v>
      </c>
      <c r="AW777">
        <v>0</v>
      </c>
      <c r="AX777">
        <v>10000</v>
      </c>
      <c r="AY777" s="6">
        <v>0</v>
      </c>
      <c r="AZ777">
        <v>10000</v>
      </c>
      <c r="BA777">
        <v>0</v>
      </c>
      <c r="BB777" s="6">
        <v>7010.8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f t="shared" si="36"/>
        <v>0</v>
      </c>
      <c r="BJ777">
        <f t="shared" si="37"/>
        <v>3573</v>
      </c>
      <c r="BK777">
        <f>_xlfn.IFNA(VLOOKUP(A:A,'11月奖金'!A:Q,17,0),0)</f>
        <v>2592.61</v>
      </c>
      <c r="BL777">
        <f t="shared" si="38"/>
        <v>6165.6100000000006</v>
      </c>
    </row>
    <row r="778" spans="1:64" x14ac:dyDescent="0.2">
      <c r="A778">
        <v>9001026</v>
      </c>
      <c r="B778" t="s">
        <v>2336</v>
      </c>
      <c r="C778" t="s">
        <v>2337</v>
      </c>
      <c r="D778" t="s">
        <v>2338</v>
      </c>
      <c r="E778" t="s">
        <v>278</v>
      </c>
      <c r="F778" t="s">
        <v>160</v>
      </c>
      <c r="G778">
        <v>0</v>
      </c>
      <c r="H778">
        <v>0</v>
      </c>
      <c r="I778">
        <v>6.1</v>
      </c>
      <c r="J778">
        <v>0</v>
      </c>
      <c r="K778">
        <v>2196</v>
      </c>
      <c r="L778">
        <v>302.89999999999998</v>
      </c>
      <c r="M778">
        <v>0</v>
      </c>
      <c r="N778">
        <v>0</v>
      </c>
      <c r="O778">
        <v>0</v>
      </c>
      <c r="P778">
        <v>216</v>
      </c>
      <c r="Q778">
        <v>7</v>
      </c>
      <c r="R778">
        <v>0</v>
      </c>
      <c r="S778">
        <v>0</v>
      </c>
      <c r="T778">
        <v>800</v>
      </c>
      <c r="U778">
        <v>100</v>
      </c>
      <c r="V778">
        <v>300</v>
      </c>
      <c r="W778">
        <v>56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3977.9</v>
      </c>
      <c r="AG778">
        <v>398.98</v>
      </c>
      <c r="AH778">
        <v>14.96</v>
      </c>
      <c r="AI778">
        <v>104.32</v>
      </c>
      <c r="AJ778">
        <v>299</v>
      </c>
      <c r="AK778">
        <v>0</v>
      </c>
      <c r="AL778">
        <v>0</v>
      </c>
      <c r="AM778">
        <v>0</v>
      </c>
      <c r="AN778">
        <v>0</v>
      </c>
      <c r="AO778">
        <v>2</v>
      </c>
      <c r="AP778">
        <v>9</v>
      </c>
      <c r="AQ778">
        <v>0</v>
      </c>
      <c r="AR778" s="6">
        <v>3158.64</v>
      </c>
      <c r="AS778">
        <v>3905.9</v>
      </c>
      <c r="AT778">
        <v>0</v>
      </c>
      <c r="AU778">
        <v>58546.13</v>
      </c>
      <c r="AV778">
        <v>50000</v>
      </c>
      <c r="AW778">
        <v>5000</v>
      </c>
      <c r="AX778">
        <v>20000</v>
      </c>
      <c r="AY778" s="6">
        <v>0</v>
      </c>
      <c r="AZ778">
        <v>0</v>
      </c>
      <c r="BA778">
        <v>0</v>
      </c>
      <c r="BB778" s="6">
        <v>8145.12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f t="shared" si="36"/>
        <v>0</v>
      </c>
      <c r="BJ778">
        <f t="shared" si="37"/>
        <v>3905.9</v>
      </c>
      <c r="BK778">
        <f>_xlfn.IFNA(VLOOKUP(A:A,'11月奖金'!A:Q,17,0),0)</f>
        <v>2642.61</v>
      </c>
      <c r="BL778">
        <f t="shared" si="38"/>
        <v>6548.51</v>
      </c>
    </row>
    <row r="779" spans="1:64" x14ac:dyDescent="0.2">
      <c r="A779">
        <v>9001027</v>
      </c>
      <c r="B779" t="s">
        <v>969</v>
      </c>
      <c r="C779" t="s">
        <v>2339</v>
      </c>
      <c r="D779" t="s">
        <v>2340</v>
      </c>
      <c r="E779" t="s">
        <v>278</v>
      </c>
      <c r="F779" t="s">
        <v>160</v>
      </c>
      <c r="G779">
        <v>0</v>
      </c>
      <c r="H779">
        <v>0</v>
      </c>
      <c r="I779">
        <v>5.7</v>
      </c>
      <c r="J779">
        <v>0</v>
      </c>
      <c r="K779">
        <v>2052</v>
      </c>
      <c r="L779">
        <v>566.07000000000005</v>
      </c>
      <c r="M779">
        <v>0</v>
      </c>
      <c r="N779">
        <v>0</v>
      </c>
      <c r="O779">
        <v>0</v>
      </c>
      <c r="P779">
        <v>144</v>
      </c>
      <c r="Q779">
        <v>0</v>
      </c>
      <c r="R779">
        <v>0</v>
      </c>
      <c r="S779">
        <v>0</v>
      </c>
      <c r="T779">
        <v>800</v>
      </c>
      <c r="U779">
        <v>100</v>
      </c>
      <c r="V779">
        <v>300</v>
      </c>
      <c r="W779">
        <v>33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3995.07</v>
      </c>
      <c r="AG779">
        <v>337.72</v>
      </c>
      <c r="AH779">
        <v>12.66</v>
      </c>
      <c r="AI779">
        <v>104.32</v>
      </c>
      <c r="AJ779">
        <v>253</v>
      </c>
      <c r="AK779">
        <v>0</v>
      </c>
      <c r="AL779">
        <v>0</v>
      </c>
      <c r="AM779">
        <v>0</v>
      </c>
      <c r="AN779">
        <v>0</v>
      </c>
      <c r="AO779">
        <v>2</v>
      </c>
      <c r="AP779">
        <v>9</v>
      </c>
      <c r="AQ779">
        <v>0</v>
      </c>
      <c r="AR779" s="6">
        <v>3285.37</v>
      </c>
      <c r="AS779">
        <v>3923.07</v>
      </c>
      <c r="AT779">
        <v>0</v>
      </c>
      <c r="AU779">
        <v>55386.45</v>
      </c>
      <c r="AV779">
        <v>50000</v>
      </c>
      <c r="AW779">
        <v>0</v>
      </c>
      <c r="AX779">
        <v>0</v>
      </c>
      <c r="AY779" s="6">
        <v>0</v>
      </c>
      <c r="AZ779">
        <v>0</v>
      </c>
      <c r="BA779">
        <v>0</v>
      </c>
      <c r="BB779" s="6">
        <v>6957.72</v>
      </c>
      <c r="BC779">
        <v>0</v>
      </c>
      <c r="BD779">
        <v>0</v>
      </c>
      <c r="BE779">
        <v>0</v>
      </c>
      <c r="BF779">
        <v>0</v>
      </c>
      <c r="BG779">
        <v>6.4</v>
      </c>
      <c r="BH779">
        <v>0</v>
      </c>
      <c r="BI779">
        <f t="shared" si="36"/>
        <v>6.4</v>
      </c>
      <c r="BJ779">
        <f t="shared" si="37"/>
        <v>3923.07</v>
      </c>
      <c r="BK779">
        <f>_xlfn.IFNA(VLOOKUP(A:A,'11月奖金'!A:Q,17,0),0)</f>
        <v>2532.92</v>
      </c>
      <c r="BL779">
        <f t="shared" si="38"/>
        <v>6455.99</v>
      </c>
    </row>
    <row r="780" spans="1:64" x14ac:dyDescent="0.2">
      <c r="A780">
        <v>9001028</v>
      </c>
      <c r="B780" t="s">
        <v>2341</v>
      </c>
      <c r="C780" t="s">
        <v>2342</v>
      </c>
      <c r="D780" t="s">
        <v>2343</v>
      </c>
      <c r="E780" t="s">
        <v>278</v>
      </c>
      <c r="F780" t="s">
        <v>160</v>
      </c>
      <c r="G780">
        <v>0</v>
      </c>
      <c r="H780">
        <v>0</v>
      </c>
      <c r="I780">
        <v>6.1</v>
      </c>
      <c r="J780">
        <v>0</v>
      </c>
      <c r="K780">
        <v>2196</v>
      </c>
      <c r="L780">
        <v>302.89999999999998</v>
      </c>
      <c r="M780">
        <v>24</v>
      </c>
      <c r="N780">
        <v>32</v>
      </c>
      <c r="O780">
        <v>0</v>
      </c>
      <c r="P780">
        <v>144</v>
      </c>
      <c r="Q780">
        <v>0</v>
      </c>
      <c r="R780">
        <v>0</v>
      </c>
      <c r="S780">
        <v>0</v>
      </c>
      <c r="T780">
        <v>800</v>
      </c>
      <c r="U780">
        <v>100</v>
      </c>
      <c r="V780">
        <v>300</v>
      </c>
      <c r="W780">
        <v>33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3931.9</v>
      </c>
      <c r="AG780">
        <v>439.12</v>
      </c>
      <c r="AH780">
        <v>16.47</v>
      </c>
      <c r="AI780">
        <v>109.78</v>
      </c>
      <c r="AJ780">
        <v>329</v>
      </c>
      <c r="AK780">
        <v>0</v>
      </c>
      <c r="AL780">
        <v>0</v>
      </c>
      <c r="AM780">
        <v>0</v>
      </c>
      <c r="AN780">
        <v>0</v>
      </c>
      <c r="AO780">
        <v>2</v>
      </c>
      <c r="AP780">
        <v>9</v>
      </c>
      <c r="AQ780">
        <v>0</v>
      </c>
      <c r="AR780" s="6">
        <v>3035.53</v>
      </c>
      <c r="AS780">
        <v>3859.9</v>
      </c>
      <c r="AT780">
        <v>0</v>
      </c>
      <c r="AU780">
        <v>57162.57</v>
      </c>
      <c r="AV780">
        <v>50000</v>
      </c>
      <c r="AW780">
        <v>5000</v>
      </c>
      <c r="AX780">
        <v>20000</v>
      </c>
      <c r="AY780" s="6">
        <v>4000</v>
      </c>
      <c r="AZ780">
        <v>0</v>
      </c>
      <c r="BA780">
        <v>0</v>
      </c>
      <c r="BB780" s="6">
        <v>8943.7000000000007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f t="shared" si="36"/>
        <v>0</v>
      </c>
      <c r="BJ780">
        <f t="shared" si="37"/>
        <v>3859.9</v>
      </c>
      <c r="BK780">
        <f>_xlfn.IFNA(VLOOKUP(A:A,'11月奖金'!A:Q,17,0),0)</f>
        <v>2492.61</v>
      </c>
      <c r="BL780">
        <f t="shared" si="38"/>
        <v>6352.51</v>
      </c>
    </row>
    <row r="781" spans="1:64" x14ac:dyDescent="0.2">
      <c r="A781">
        <v>9001029</v>
      </c>
      <c r="B781" t="s">
        <v>2344</v>
      </c>
      <c r="C781" t="s">
        <v>2345</v>
      </c>
      <c r="D781" t="s">
        <v>7851</v>
      </c>
      <c r="E781" t="s">
        <v>278</v>
      </c>
      <c r="F781" t="s">
        <v>160</v>
      </c>
      <c r="G781">
        <v>0</v>
      </c>
      <c r="H781">
        <v>0</v>
      </c>
      <c r="I781">
        <v>6.1</v>
      </c>
      <c r="J781">
        <v>0</v>
      </c>
      <c r="K781">
        <v>2196</v>
      </c>
      <c r="L781">
        <v>605.79</v>
      </c>
      <c r="M781">
        <v>36</v>
      </c>
      <c r="N781">
        <v>72</v>
      </c>
      <c r="O781">
        <v>0</v>
      </c>
      <c r="P781">
        <v>216</v>
      </c>
      <c r="Q781">
        <v>0</v>
      </c>
      <c r="R781">
        <v>0</v>
      </c>
      <c r="S781">
        <v>4.3600000000000003</v>
      </c>
      <c r="T781">
        <v>800</v>
      </c>
      <c r="U781">
        <v>100</v>
      </c>
      <c r="V781">
        <v>300</v>
      </c>
      <c r="W781">
        <v>33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4363.1499999999996</v>
      </c>
      <c r="AG781">
        <v>468.96</v>
      </c>
      <c r="AH781">
        <v>17.59</v>
      </c>
      <c r="AI781">
        <v>117.24</v>
      </c>
      <c r="AJ781">
        <v>352</v>
      </c>
      <c r="AK781">
        <v>0</v>
      </c>
      <c r="AL781">
        <v>0</v>
      </c>
      <c r="AM781">
        <v>0</v>
      </c>
      <c r="AN781">
        <v>0</v>
      </c>
      <c r="AO781">
        <v>2</v>
      </c>
      <c r="AP781">
        <v>9</v>
      </c>
      <c r="AQ781">
        <v>0</v>
      </c>
      <c r="AR781" s="6">
        <v>3405.36</v>
      </c>
      <c r="AS781">
        <v>4291.1499999999996</v>
      </c>
      <c r="AT781">
        <v>0</v>
      </c>
      <c r="AU781">
        <v>59331.07</v>
      </c>
      <c r="AV781">
        <v>50000</v>
      </c>
      <c r="AW781">
        <v>5000</v>
      </c>
      <c r="AX781">
        <v>0</v>
      </c>
      <c r="AY781" s="6">
        <v>0</v>
      </c>
      <c r="AZ781">
        <v>0</v>
      </c>
      <c r="BA781">
        <v>0</v>
      </c>
      <c r="BB781" s="6">
        <v>9557.9</v>
      </c>
      <c r="BC781">
        <v>0</v>
      </c>
      <c r="BD781">
        <v>0</v>
      </c>
      <c r="BE781">
        <v>0</v>
      </c>
      <c r="BF781">
        <v>0</v>
      </c>
      <c r="BG781">
        <v>10.58</v>
      </c>
      <c r="BH781">
        <v>0</v>
      </c>
      <c r="BI781">
        <f t="shared" si="36"/>
        <v>10.58</v>
      </c>
      <c r="BJ781">
        <f t="shared" si="37"/>
        <v>4291.1499999999996</v>
      </c>
      <c r="BK781">
        <f>_xlfn.IFNA(VLOOKUP(A:A,'11月奖金'!A:Q,17,0),0)</f>
        <v>2554.34</v>
      </c>
      <c r="BL781">
        <f t="shared" si="38"/>
        <v>6845.49</v>
      </c>
    </row>
    <row r="782" spans="1:64" x14ac:dyDescent="0.2">
      <c r="A782">
        <v>9001030</v>
      </c>
      <c r="B782" t="s">
        <v>2346</v>
      </c>
      <c r="C782" t="s">
        <v>2347</v>
      </c>
      <c r="D782" t="s">
        <v>2348</v>
      </c>
      <c r="E782" t="s">
        <v>278</v>
      </c>
      <c r="F782" t="s">
        <v>160</v>
      </c>
      <c r="G782">
        <v>0</v>
      </c>
      <c r="H782">
        <v>0</v>
      </c>
      <c r="I782">
        <v>5.9</v>
      </c>
      <c r="J782">
        <v>0</v>
      </c>
      <c r="K782">
        <v>2124</v>
      </c>
      <c r="L782">
        <v>292.97000000000003</v>
      </c>
      <c r="M782">
        <v>0</v>
      </c>
      <c r="N782">
        <v>0</v>
      </c>
      <c r="O782">
        <v>0</v>
      </c>
      <c r="P782">
        <v>216</v>
      </c>
      <c r="Q782">
        <v>0</v>
      </c>
      <c r="R782">
        <v>0</v>
      </c>
      <c r="S782">
        <v>0</v>
      </c>
      <c r="T782">
        <v>800</v>
      </c>
      <c r="U782">
        <v>100</v>
      </c>
      <c r="V782">
        <v>300</v>
      </c>
      <c r="W782">
        <v>33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24</v>
      </c>
      <c r="AD782">
        <v>0</v>
      </c>
      <c r="AE782">
        <v>0</v>
      </c>
      <c r="AF782">
        <v>3889.97</v>
      </c>
      <c r="AG782">
        <v>403.92</v>
      </c>
      <c r="AH782">
        <v>15.15</v>
      </c>
      <c r="AI782">
        <v>104.32</v>
      </c>
      <c r="AJ782">
        <v>303</v>
      </c>
      <c r="AK782">
        <v>0</v>
      </c>
      <c r="AL782">
        <v>0</v>
      </c>
      <c r="AM782">
        <v>0</v>
      </c>
      <c r="AN782">
        <v>0</v>
      </c>
      <c r="AO782">
        <v>2</v>
      </c>
      <c r="AP782">
        <v>9</v>
      </c>
      <c r="AQ782">
        <v>0</v>
      </c>
      <c r="AR782" s="6">
        <v>3061.58</v>
      </c>
      <c r="AS782">
        <v>3817.97</v>
      </c>
      <c r="AT782">
        <v>0</v>
      </c>
      <c r="AU782">
        <v>56131.28</v>
      </c>
      <c r="AV782">
        <v>50000</v>
      </c>
      <c r="AW782">
        <v>0</v>
      </c>
      <c r="AX782">
        <v>0</v>
      </c>
      <c r="AY782" s="6">
        <v>0</v>
      </c>
      <c r="AZ782">
        <v>0</v>
      </c>
      <c r="BA782">
        <v>0</v>
      </c>
      <c r="BB782" s="6">
        <v>8243.86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f t="shared" si="36"/>
        <v>0</v>
      </c>
      <c r="BJ782">
        <f t="shared" si="37"/>
        <v>3817.97</v>
      </c>
      <c r="BK782">
        <f>_xlfn.IFNA(VLOOKUP(A:A,'11月奖金'!A:Q,17,0),0)</f>
        <v>2492.61</v>
      </c>
      <c r="BL782">
        <f t="shared" si="38"/>
        <v>6310.58</v>
      </c>
    </row>
    <row r="783" spans="1:64" x14ac:dyDescent="0.2">
      <c r="A783">
        <v>9001031</v>
      </c>
      <c r="B783" t="s">
        <v>2033</v>
      </c>
      <c r="C783" t="s">
        <v>2349</v>
      </c>
      <c r="D783" t="s">
        <v>2350</v>
      </c>
      <c r="E783" t="s">
        <v>426</v>
      </c>
      <c r="F783" t="s">
        <v>160</v>
      </c>
      <c r="G783">
        <v>0</v>
      </c>
      <c r="H783">
        <v>0</v>
      </c>
      <c r="I783">
        <v>5.0999999999999996</v>
      </c>
      <c r="J783">
        <v>0</v>
      </c>
      <c r="K783">
        <v>1836</v>
      </c>
      <c r="L783">
        <v>253.24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800</v>
      </c>
      <c r="U783">
        <v>100</v>
      </c>
      <c r="V783">
        <v>300</v>
      </c>
      <c r="W783">
        <v>33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3322.24</v>
      </c>
      <c r="AG783">
        <v>470.4</v>
      </c>
      <c r="AH783">
        <v>17.64</v>
      </c>
      <c r="AI783">
        <v>117.6</v>
      </c>
      <c r="AJ783">
        <v>353</v>
      </c>
      <c r="AK783">
        <v>0</v>
      </c>
      <c r="AL783">
        <v>0</v>
      </c>
      <c r="AM783">
        <v>0</v>
      </c>
      <c r="AN783">
        <v>0</v>
      </c>
      <c r="AO783">
        <v>2</v>
      </c>
      <c r="AP783">
        <v>9</v>
      </c>
      <c r="AQ783">
        <v>0</v>
      </c>
      <c r="AR783" s="6">
        <v>2361.6</v>
      </c>
      <c r="AS783">
        <v>3250.24</v>
      </c>
      <c r="AT783">
        <v>0</v>
      </c>
      <c r="AU783">
        <v>45477.19</v>
      </c>
      <c r="AV783">
        <v>50000</v>
      </c>
      <c r="AW783">
        <v>0</v>
      </c>
      <c r="AX783">
        <v>0</v>
      </c>
      <c r="AY783" s="6">
        <v>0</v>
      </c>
      <c r="AZ783">
        <v>0</v>
      </c>
      <c r="BA783">
        <v>0</v>
      </c>
      <c r="BB783" s="6">
        <v>9586.4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f t="shared" si="36"/>
        <v>0</v>
      </c>
      <c r="BJ783">
        <f t="shared" si="37"/>
        <v>3250.24</v>
      </c>
      <c r="BK783">
        <f>_xlfn.IFNA(VLOOKUP(A:A,'11月奖金'!A:Q,17,0),0)</f>
        <v>1720.01</v>
      </c>
      <c r="BL783">
        <f t="shared" si="38"/>
        <v>4970.25</v>
      </c>
    </row>
    <row r="784" spans="1:64" x14ac:dyDescent="0.2">
      <c r="A784">
        <v>9001032</v>
      </c>
      <c r="B784" t="s">
        <v>2351</v>
      </c>
      <c r="C784" t="s">
        <v>2352</v>
      </c>
      <c r="D784" t="s">
        <v>2353</v>
      </c>
      <c r="E784" t="s">
        <v>278</v>
      </c>
      <c r="F784" t="s">
        <v>160</v>
      </c>
      <c r="G784">
        <v>0</v>
      </c>
      <c r="H784">
        <v>0</v>
      </c>
      <c r="I784">
        <v>6.1</v>
      </c>
      <c r="J784">
        <v>0</v>
      </c>
      <c r="K784">
        <v>2196</v>
      </c>
      <c r="L784">
        <v>302.89999999999998</v>
      </c>
      <c r="M784">
        <v>197</v>
      </c>
      <c r="N784">
        <v>120</v>
      </c>
      <c r="O784">
        <v>0</v>
      </c>
      <c r="P784">
        <v>504</v>
      </c>
      <c r="Q784">
        <v>0</v>
      </c>
      <c r="R784">
        <v>0</v>
      </c>
      <c r="S784">
        <v>4.63</v>
      </c>
      <c r="T784">
        <v>800</v>
      </c>
      <c r="U784">
        <v>100</v>
      </c>
      <c r="V784">
        <v>300</v>
      </c>
      <c r="W784">
        <v>33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4557.5300000000007</v>
      </c>
      <c r="AG784">
        <v>644.79999999999995</v>
      </c>
      <c r="AH784">
        <v>24.18</v>
      </c>
      <c r="AI784">
        <v>161.19999999999999</v>
      </c>
      <c r="AJ784">
        <v>484</v>
      </c>
      <c r="AK784">
        <v>0</v>
      </c>
      <c r="AL784">
        <v>0</v>
      </c>
      <c r="AM784">
        <v>0</v>
      </c>
      <c r="AN784">
        <v>0</v>
      </c>
      <c r="AO784">
        <v>2</v>
      </c>
      <c r="AP784">
        <v>9</v>
      </c>
      <c r="AQ784">
        <v>0</v>
      </c>
      <c r="AR784" s="6">
        <v>3241.35</v>
      </c>
      <c r="AS784">
        <v>4485.5300000000007</v>
      </c>
      <c r="AT784">
        <v>0</v>
      </c>
      <c r="AU784">
        <v>62513.83</v>
      </c>
      <c r="AV784">
        <v>50000</v>
      </c>
      <c r="AW784">
        <v>0</v>
      </c>
      <c r="AX784">
        <v>10000</v>
      </c>
      <c r="AY784" s="6">
        <v>0</v>
      </c>
      <c r="AZ784">
        <v>10000</v>
      </c>
      <c r="BA784">
        <v>0</v>
      </c>
      <c r="BB784" s="6">
        <v>13141.8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f t="shared" si="36"/>
        <v>0</v>
      </c>
      <c r="BJ784">
        <f t="shared" si="37"/>
        <v>4485.5300000000007</v>
      </c>
      <c r="BK784">
        <f>_xlfn.IFNA(VLOOKUP(A:A,'11月奖金'!A:Q,17,0),0)</f>
        <v>2842.88</v>
      </c>
      <c r="BL784">
        <f t="shared" si="38"/>
        <v>7328.4100000000008</v>
      </c>
    </row>
    <row r="785" spans="1:64" x14ac:dyDescent="0.2">
      <c r="A785">
        <v>9001033</v>
      </c>
      <c r="B785" t="s">
        <v>2354</v>
      </c>
      <c r="C785" t="s">
        <v>2355</v>
      </c>
      <c r="D785" t="s">
        <v>2356</v>
      </c>
      <c r="E785" t="s">
        <v>82</v>
      </c>
      <c r="F785" t="s">
        <v>105</v>
      </c>
      <c r="G785">
        <v>0</v>
      </c>
      <c r="H785">
        <v>0</v>
      </c>
      <c r="I785">
        <v>5.9</v>
      </c>
      <c r="J785">
        <v>0</v>
      </c>
      <c r="K785">
        <v>2124</v>
      </c>
      <c r="L785">
        <v>585.92999999999995</v>
      </c>
      <c r="M785">
        <v>49</v>
      </c>
      <c r="N785">
        <v>72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800</v>
      </c>
      <c r="U785">
        <v>100</v>
      </c>
      <c r="V785">
        <v>300</v>
      </c>
      <c r="W785">
        <v>33</v>
      </c>
      <c r="X785">
        <v>0</v>
      </c>
      <c r="Y785">
        <v>0</v>
      </c>
      <c r="Z785">
        <v>0</v>
      </c>
      <c r="AA785">
        <v>0</v>
      </c>
      <c r="AB785">
        <v>50</v>
      </c>
      <c r="AC785">
        <v>0</v>
      </c>
      <c r="AD785">
        <v>0</v>
      </c>
      <c r="AE785">
        <v>0</v>
      </c>
      <c r="AF785">
        <v>4113.93</v>
      </c>
      <c r="AG785">
        <v>668.08</v>
      </c>
      <c r="AH785">
        <v>25.05</v>
      </c>
      <c r="AI785">
        <v>167.02</v>
      </c>
      <c r="AJ785">
        <v>501</v>
      </c>
      <c r="AK785">
        <v>0</v>
      </c>
      <c r="AL785">
        <v>0</v>
      </c>
      <c r="AM785">
        <v>0</v>
      </c>
      <c r="AN785">
        <v>0</v>
      </c>
      <c r="AO785">
        <v>2</v>
      </c>
      <c r="AP785">
        <v>9</v>
      </c>
      <c r="AQ785">
        <v>0</v>
      </c>
      <c r="AR785" s="6">
        <v>2750.78</v>
      </c>
      <c r="AS785">
        <v>4041.93</v>
      </c>
      <c r="AT785">
        <v>0</v>
      </c>
      <c r="AU785">
        <v>74242.200000000012</v>
      </c>
      <c r="AV785">
        <v>50000</v>
      </c>
      <c r="AW785">
        <v>0</v>
      </c>
      <c r="AX785">
        <v>0</v>
      </c>
      <c r="AY785" s="6">
        <v>0</v>
      </c>
      <c r="AZ785">
        <v>0</v>
      </c>
      <c r="BA785">
        <v>0</v>
      </c>
      <c r="BB785" s="6">
        <v>13611.5</v>
      </c>
      <c r="BC785">
        <v>10630.70000000001</v>
      </c>
      <c r="BD785">
        <v>318.92</v>
      </c>
      <c r="BE785">
        <v>0</v>
      </c>
      <c r="BF785">
        <v>318.92</v>
      </c>
      <c r="BG785">
        <v>388.5</v>
      </c>
      <c r="BH785">
        <v>0</v>
      </c>
      <c r="BI785">
        <f t="shared" si="36"/>
        <v>388.5</v>
      </c>
      <c r="BJ785">
        <f t="shared" si="37"/>
        <v>4041.9300000000003</v>
      </c>
      <c r="BK785">
        <f>_xlfn.IFNA(VLOOKUP(A:A,'11月奖金'!A:Q,17,0),0)</f>
        <v>5103.47</v>
      </c>
      <c r="BL785">
        <f t="shared" si="38"/>
        <v>9145.4000000000015</v>
      </c>
    </row>
    <row r="786" spans="1:64" x14ac:dyDescent="0.2">
      <c r="A786">
        <v>9001034</v>
      </c>
      <c r="B786" t="s">
        <v>2357</v>
      </c>
      <c r="C786" t="s">
        <v>2358</v>
      </c>
      <c r="D786" t="s">
        <v>2359</v>
      </c>
      <c r="E786" t="s">
        <v>278</v>
      </c>
      <c r="F786" t="s">
        <v>160</v>
      </c>
      <c r="G786">
        <v>0</v>
      </c>
      <c r="H786">
        <v>0</v>
      </c>
      <c r="I786">
        <v>6.1</v>
      </c>
      <c r="J786">
        <v>0</v>
      </c>
      <c r="K786">
        <v>2196</v>
      </c>
      <c r="L786">
        <v>302.89999999999998</v>
      </c>
      <c r="M786">
        <v>119</v>
      </c>
      <c r="N786">
        <v>96</v>
      </c>
      <c r="O786">
        <v>0</v>
      </c>
      <c r="P786">
        <v>504</v>
      </c>
      <c r="Q786">
        <v>0</v>
      </c>
      <c r="R786">
        <v>0</v>
      </c>
      <c r="S786">
        <v>4.3600000000000003</v>
      </c>
      <c r="T786">
        <v>800</v>
      </c>
      <c r="U786">
        <v>100</v>
      </c>
      <c r="V786">
        <v>300</v>
      </c>
      <c r="W786">
        <v>33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4455.26</v>
      </c>
      <c r="AG786">
        <v>497.52</v>
      </c>
      <c r="AH786">
        <v>18.66</v>
      </c>
      <c r="AI786">
        <v>124.39</v>
      </c>
      <c r="AJ786">
        <v>373</v>
      </c>
      <c r="AK786">
        <v>0</v>
      </c>
      <c r="AL786">
        <v>0</v>
      </c>
      <c r="AM786">
        <v>0</v>
      </c>
      <c r="AN786">
        <v>0</v>
      </c>
      <c r="AO786">
        <v>2</v>
      </c>
      <c r="AP786">
        <v>9</v>
      </c>
      <c r="AQ786">
        <v>0</v>
      </c>
      <c r="AR786" s="6">
        <v>3439.69</v>
      </c>
      <c r="AS786">
        <v>4383.26</v>
      </c>
      <c r="AT786">
        <v>0</v>
      </c>
      <c r="AU786">
        <v>62881.51</v>
      </c>
      <c r="AV786">
        <v>50000</v>
      </c>
      <c r="AW786">
        <v>0</v>
      </c>
      <c r="AX786">
        <v>10000</v>
      </c>
      <c r="AY786" s="6">
        <v>0</v>
      </c>
      <c r="AZ786">
        <v>0</v>
      </c>
      <c r="BA786">
        <v>0</v>
      </c>
      <c r="BB786" s="6">
        <v>10135.700000000001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f t="shared" si="36"/>
        <v>0</v>
      </c>
      <c r="BJ786">
        <f t="shared" si="37"/>
        <v>4383.26</v>
      </c>
      <c r="BK786">
        <f>_xlfn.IFNA(VLOOKUP(A:A,'11月奖金'!A:Q,17,0),0)</f>
        <v>2592.61</v>
      </c>
      <c r="BL786">
        <f t="shared" si="38"/>
        <v>6975.8700000000008</v>
      </c>
    </row>
    <row r="787" spans="1:64" x14ac:dyDescent="0.2">
      <c r="A787">
        <v>9001035</v>
      </c>
      <c r="B787" t="s">
        <v>2360</v>
      </c>
      <c r="C787" t="s">
        <v>2361</v>
      </c>
      <c r="D787" t="s">
        <v>8443</v>
      </c>
      <c r="E787" t="s">
        <v>363</v>
      </c>
      <c r="F787" t="s">
        <v>105</v>
      </c>
      <c r="G787">
        <v>0</v>
      </c>
      <c r="H787">
        <v>0</v>
      </c>
      <c r="I787">
        <v>4.0999999999999996</v>
      </c>
      <c r="J787">
        <v>0</v>
      </c>
      <c r="K787">
        <v>1476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800</v>
      </c>
      <c r="U787">
        <v>100</v>
      </c>
      <c r="V787">
        <v>300</v>
      </c>
      <c r="W787">
        <v>33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2709</v>
      </c>
      <c r="AG787">
        <v>607.01</v>
      </c>
      <c r="AH787">
        <v>22.76</v>
      </c>
      <c r="AI787">
        <v>151.75</v>
      </c>
      <c r="AJ787">
        <v>455</v>
      </c>
      <c r="AK787">
        <v>0</v>
      </c>
      <c r="AL787">
        <v>0</v>
      </c>
      <c r="AM787">
        <v>0</v>
      </c>
      <c r="AN787">
        <v>0</v>
      </c>
      <c r="AO787">
        <v>2</v>
      </c>
      <c r="AP787">
        <v>9</v>
      </c>
      <c r="AQ787">
        <v>0</v>
      </c>
      <c r="AR787" s="6">
        <v>1470.48</v>
      </c>
      <c r="AS787">
        <v>2637</v>
      </c>
      <c r="AT787">
        <v>0</v>
      </c>
      <c r="AU787">
        <v>49539.67</v>
      </c>
      <c r="AV787">
        <v>50000</v>
      </c>
      <c r="AW787">
        <v>0</v>
      </c>
      <c r="AX787">
        <v>0</v>
      </c>
      <c r="AY787" s="6">
        <v>0</v>
      </c>
      <c r="AZ787">
        <v>0</v>
      </c>
      <c r="BA787">
        <v>0</v>
      </c>
      <c r="BB787" s="6">
        <v>12365.2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f t="shared" si="36"/>
        <v>0</v>
      </c>
      <c r="BJ787">
        <f t="shared" si="37"/>
        <v>2637</v>
      </c>
      <c r="BK787">
        <f>_xlfn.IFNA(VLOOKUP(A:A,'11月奖金'!A:Q,17,0),0)</f>
        <v>2795.36</v>
      </c>
      <c r="BL787">
        <f t="shared" si="38"/>
        <v>5432.3600000000006</v>
      </c>
    </row>
    <row r="788" spans="1:64" x14ac:dyDescent="0.2">
      <c r="A788">
        <v>9000862</v>
      </c>
      <c r="B788" t="s">
        <v>2393</v>
      </c>
      <c r="C788" t="s">
        <v>2394</v>
      </c>
      <c r="D788" t="s">
        <v>3177</v>
      </c>
      <c r="E788" t="s">
        <v>54</v>
      </c>
      <c r="F788" t="s">
        <v>105</v>
      </c>
      <c r="G788">
        <v>10</v>
      </c>
      <c r="H788">
        <v>0</v>
      </c>
      <c r="I788">
        <v>5.9</v>
      </c>
      <c r="J788">
        <v>0</v>
      </c>
      <c r="K788">
        <v>2124</v>
      </c>
      <c r="L788">
        <v>585.92999999999995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7</v>
      </c>
      <c r="S788">
        <v>0</v>
      </c>
      <c r="T788">
        <v>0</v>
      </c>
      <c r="U788">
        <v>0</v>
      </c>
      <c r="V788">
        <v>300</v>
      </c>
      <c r="W788">
        <v>33</v>
      </c>
      <c r="X788">
        <v>0</v>
      </c>
      <c r="Y788">
        <v>500</v>
      </c>
      <c r="Z788">
        <v>370</v>
      </c>
      <c r="AA788">
        <v>1000</v>
      </c>
      <c r="AB788">
        <v>0</v>
      </c>
      <c r="AC788">
        <v>0</v>
      </c>
      <c r="AD788">
        <v>0</v>
      </c>
      <c r="AE788">
        <v>0</v>
      </c>
      <c r="AF788">
        <v>4919.93</v>
      </c>
      <c r="AG788">
        <v>715.28</v>
      </c>
      <c r="AH788">
        <v>26.82</v>
      </c>
      <c r="AI788">
        <v>178.82</v>
      </c>
      <c r="AJ788">
        <v>536</v>
      </c>
      <c r="AK788">
        <v>0</v>
      </c>
      <c r="AL788">
        <v>0</v>
      </c>
      <c r="AM788">
        <v>0</v>
      </c>
      <c r="AN788">
        <v>0</v>
      </c>
      <c r="AO788">
        <v>2</v>
      </c>
      <c r="AP788">
        <v>9</v>
      </c>
      <c r="AQ788">
        <v>0</v>
      </c>
      <c r="AR788" s="6">
        <v>3461.01</v>
      </c>
      <c r="AS788">
        <v>4947.93</v>
      </c>
      <c r="AT788">
        <v>30</v>
      </c>
      <c r="AU788">
        <v>65861</v>
      </c>
      <c r="AV788">
        <v>45000</v>
      </c>
      <c r="AW788">
        <v>0</v>
      </c>
      <c r="AX788">
        <v>0</v>
      </c>
      <c r="AY788" s="6">
        <v>0</v>
      </c>
      <c r="AZ788">
        <v>0</v>
      </c>
      <c r="BA788">
        <v>0</v>
      </c>
      <c r="BB788" s="6">
        <v>13112.28</v>
      </c>
      <c r="BC788">
        <v>7748.7199999999993</v>
      </c>
      <c r="BD788">
        <v>232.46</v>
      </c>
      <c r="BE788">
        <v>0</v>
      </c>
      <c r="BF788">
        <v>232.46</v>
      </c>
      <c r="BG788">
        <v>277.73</v>
      </c>
      <c r="BH788">
        <v>0</v>
      </c>
      <c r="BI788">
        <f t="shared" si="36"/>
        <v>277.73</v>
      </c>
      <c r="BJ788">
        <f t="shared" si="37"/>
        <v>4947.93</v>
      </c>
      <c r="BK788">
        <f>_xlfn.IFNA(VLOOKUP(A:A,'11月奖金'!A:Q,17,0),0)</f>
        <v>5181.87</v>
      </c>
      <c r="BL788">
        <f t="shared" si="38"/>
        <v>10129.799999999999</v>
      </c>
    </row>
    <row r="789" spans="1:64" x14ac:dyDescent="0.2">
      <c r="A789">
        <v>9000273</v>
      </c>
      <c r="B789" t="s">
        <v>2395</v>
      </c>
      <c r="C789" t="s">
        <v>2396</v>
      </c>
      <c r="D789" t="s">
        <v>3178</v>
      </c>
      <c r="E789" t="s">
        <v>176</v>
      </c>
      <c r="F789" t="s">
        <v>125</v>
      </c>
      <c r="G789">
        <v>0</v>
      </c>
      <c r="H789">
        <v>0</v>
      </c>
      <c r="I789">
        <v>5.9</v>
      </c>
      <c r="J789">
        <v>0</v>
      </c>
      <c r="K789">
        <v>2124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300</v>
      </c>
      <c r="W789">
        <v>33</v>
      </c>
      <c r="X789">
        <v>0</v>
      </c>
      <c r="Y789">
        <v>1000</v>
      </c>
      <c r="Z789">
        <v>370</v>
      </c>
      <c r="AA789">
        <v>1000</v>
      </c>
      <c r="AB789">
        <v>0</v>
      </c>
      <c r="AC789">
        <v>0</v>
      </c>
      <c r="AD789">
        <v>0</v>
      </c>
      <c r="AE789">
        <v>0</v>
      </c>
      <c r="AF789">
        <v>4827</v>
      </c>
      <c r="AG789">
        <v>934.96</v>
      </c>
      <c r="AH789">
        <v>35.06</v>
      </c>
      <c r="AI789">
        <v>233.74</v>
      </c>
      <c r="AJ789">
        <v>701</v>
      </c>
      <c r="AK789">
        <v>0</v>
      </c>
      <c r="AL789">
        <v>0</v>
      </c>
      <c r="AM789">
        <v>0</v>
      </c>
      <c r="AN789">
        <v>0</v>
      </c>
      <c r="AO789">
        <v>2</v>
      </c>
      <c r="AP789">
        <v>9</v>
      </c>
      <c r="AQ789">
        <v>0</v>
      </c>
      <c r="AR789" s="6">
        <v>2920.24</v>
      </c>
      <c r="AS789">
        <v>4825</v>
      </c>
      <c r="AT789">
        <v>0</v>
      </c>
      <c r="AU789">
        <v>87179.32</v>
      </c>
      <c r="AV789">
        <v>45000</v>
      </c>
      <c r="AW789">
        <v>0</v>
      </c>
      <c r="AX789">
        <v>0</v>
      </c>
      <c r="AY789" s="6">
        <v>0</v>
      </c>
      <c r="AZ789">
        <v>0</v>
      </c>
      <c r="BA789">
        <v>0</v>
      </c>
      <c r="BB789" s="6">
        <v>17142.84</v>
      </c>
      <c r="BC789">
        <v>25036.48000000001</v>
      </c>
      <c r="BD789">
        <v>751.09</v>
      </c>
      <c r="BE789">
        <v>0</v>
      </c>
      <c r="BF789">
        <v>751.09</v>
      </c>
      <c r="BG789">
        <v>813.49</v>
      </c>
      <c r="BH789">
        <v>0</v>
      </c>
      <c r="BI789">
        <f t="shared" si="36"/>
        <v>813.49</v>
      </c>
      <c r="BJ789">
        <f t="shared" si="37"/>
        <v>4825</v>
      </c>
      <c r="BK789">
        <f>_xlfn.IFNA(VLOOKUP(A:A,'11月奖金'!A:Q,17,0),0)</f>
        <v>6116.33</v>
      </c>
      <c r="BL789">
        <f t="shared" si="38"/>
        <v>10941.33</v>
      </c>
    </row>
    <row r="790" spans="1:64" x14ac:dyDescent="0.2">
      <c r="A790">
        <v>9000264</v>
      </c>
      <c r="B790" t="s">
        <v>2397</v>
      </c>
      <c r="C790" t="s">
        <v>2398</v>
      </c>
      <c r="D790" t="s">
        <v>7800</v>
      </c>
      <c r="E790" t="s">
        <v>137</v>
      </c>
      <c r="F790" t="s">
        <v>105</v>
      </c>
      <c r="G790">
        <v>0</v>
      </c>
      <c r="H790">
        <v>0</v>
      </c>
      <c r="I790">
        <v>5.9</v>
      </c>
      <c r="J790">
        <v>0</v>
      </c>
      <c r="K790">
        <v>2124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7</v>
      </c>
      <c r="S790">
        <v>0</v>
      </c>
      <c r="T790">
        <v>0</v>
      </c>
      <c r="U790">
        <v>0</v>
      </c>
      <c r="V790">
        <v>300</v>
      </c>
      <c r="W790">
        <v>33</v>
      </c>
      <c r="X790">
        <v>0</v>
      </c>
      <c r="Y790">
        <v>500</v>
      </c>
      <c r="Z790">
        <v>370</v>
      </c>
      <c r="AA790">
        <v>1000</v>
      </c>
      <c r="AB790">
        <v>0</v>
      </c>
      <c r="AC790">
        <v>0</v>
      </c>
      <c r="AD790">
        <v>0</v>
      </c>
      <c r="AE790">
        <v>0</v>
      </c>
      <c r="AF790">
        <v>4334</v>
      </c>
      <c r="AG790">
        <v>860.72</v>
      </c>
      <c r="AH790">
        <v>32.28</v>
      </c>
      <c r="AI790">
        <v>215.18</v>
      </c>
      <c r="AJ790">
        <v>646</v>
      </c>
      <c r="AK790">
        <v>0</v>
      </c>
      <c r="AL790">
        <v>0</v>
      </c>
      <c r="AM790">
        <v>0</v>
      </c>
      <c r="AN790">
        <v>0</v>
      </c>
      <c r="AO790">
        <v>2</v>
      </c>
      <c r="AP790">
        <v>9</v>
      </c>
      <c r="AQ790">
        <v>0</v>
      </c>
      <c r="AR790" s="6">
        <v>2577.8200000000002</v>
      </c>
      <c r="AS790">
        <v>4362</v>
      </c>
      <c r="AT790">
        <v>30</v>
      </c>
      <c r="AU790">
        <v>76104.100000000006</v>
      </c>
      <c r="AV790">
        <v>45000</v>
      </c>
      <c r="AW790">
        <v>0</v>
      </c>
      <c r="AX790">
        <v>0</v>
      </c>
      <c r="AY790" s="6">
        <v>0</v>
      </c>
      <c r="AZ790">
        <v>0</v>
      </c>
      <c r="BA790">
        <v>0</v>
      </c>
      <c r="BB790" s="6">
        <v>15787.62</v>
      </c>
      <c r="BC790">
        <v>15316.48000000001</v>
      </c>
      <c r="BD790">
        <v>459.49</v>
      </c>
      <c r="BE790">
        <v>0</v>
      </c>
      <c r="BF790">
        <v>459.49</v>
      </c>
      <c r="BG790">
        <v>531.26</v>
      </c>
      <c r="BH790">
        <v>0</v>
      </c>
      <c r="BI790">
        <f t="shared" si="36"/>
        <v>531.26</v>
      </c>
      <c r="BJ790">
        <f t="shared" si="37"/>
        <v>4362</v>
      </c>
      <c r="BK790">
        <f>_xlfn.IFNA(VLOOKUP(A:A,'11月奖金'!A:Q,17,0),0)</f>
        <v>5183.4399999999996</v>
      </c>
      <c r="BL790">
        <f t="shared" si="38"/>
        <v>9545.4399999999987</v>
      </c>
    </row>
    <row r="791" spans="1:64" x14ac:dyDescent="0.2">
      <c r="A791">
        <v>9000863</v>
      </c>
      <c r="B791" t="s">
        <v>2399</v>
      </c>
      <c r="C791" t="s">
        <v>2400</v>
      </c>
      <c r="D791" t="s">
        <v>3179</v>
      </c>
      <c r="E791" t="s">
        <v>137</v>
      </c>
      <c r="F791" t="s">
        <v>125</v>
      </c>
      <c r="G791">
        <v>0</v>
      </c>
      <c r="H791">
        <v>0</v>
      </c>
      <c r="I791">
        <v>7.1</v>
      </c>
      <c r="J791">
        <v>0</v>
      </c>
      <c r="K791">
        <v>2556</v>
      </c>
      <c r="L791">
        <v>0</v>
      </c>
      <c r="M791">
        <v>278</v>
      </c>
      <c r="N791">
        <v>88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300</v>
      </c>
      <c r="W791">
        <v>33</v>
      </c>
      <c r="X791">
        <v>0</v>
      </c>
      <c r="Y791">
        <v>1000</v>
      </c>
      <c r="Z791">
        <v>1110</v>
      </c>
      <c r="AA791">
        <v>1200</v>
      </c>
      <c r="AB791">
        <v>0</v>
      </c>
      <c r="AC791">
        <v>0</v>
      </c>
      <c r="AD791">
        <v>0</v>
      </c>
      <c r="AE791">
        <v>0</v>
      </c>
      <c r="AF791">
        <v>6565</v>
      </c>
      <c r="AG791">
        <v>1134.48</v>
      </c>
      <c r="AH791">
        <v>42.54</v>
      </c>
      <c r="AI791">
        <v>284.3</v>
      </c>
      <c r="AJ791">
        <v>853</v>
      </c>
      <c r="AK791">
        <v>0</v>
      </c>
      <c r="AL791">
        <v>0</v>
      </c>
      <c r="AM791">
        <v>0</v>
      </c>
      <c r="AN791">
        <v>0</v>
      </c>
      <c r="AO791">
        <v>2</v>
      </c>
      <c r="AP791">
        <v>9</v>
      </c>
      <c r="AQ791">
        <v>0</v>
      </c>
      <c r="AR791" s="6">
        <v>4248.68</v>
      </c>
      <c r="AS791">
        <v>6563</v>
      </c>
      <c r="AT791">
        <v>0</v>
      </c>
      <c r="AU791">
        <v>112358.88</v>
      </c>
      <c r="AV791">
        <v>45000</v>
      </c>
      <c r="AW791">
        <v>0</v>
      </c>
      <c r="AX791">
        <v>0</v>
      </c>
      <c r="AY791" s="6">
        <v>0</v>
      </c>
      <c r="AZ791">
        <v>0</v>
      </c>
      <c r="BA791">
        <v>0</v>
      </c>
      <c r="BB791" s="6">
        <v>20843.03</v>
      </c>
      <c r="BC791">
        <v>46515.850000000013</v>
      </c>
      <c r="BD791">
        <v>2131.59</v>
      </c>
      <c r="BE791">
        <v>0</v>
      </c>
      <c r="BF791">
        <v>2131.59</v>
      </c>
      <c r="BG791">
        <v>2206.7199999999998</v>
      </c>
      <c r="BH791">
        <v>0</v>
      </c>
      <c r="BI791">
        <f t="shared" si="36"/>
        <v>2206.7199999999998</v>
      </c>
      <c r="BJ791">
        <f t="shared" si="37"/>
        <v>6563</v>
      </c>
      <c r="BK791">
        <f>_xlfn.IFNA(VLOOKUP(A:A,'11月奖金'!A:Q,17,0),0)</f>
        <v>7638.53</v>
      </c>
      <c r="BL791">
        <f t="shared" si="38"/>
        <v>14201.529999999999</v>
      </c>
    </row>
    <row r="792" spans="1:64" x14ac:dyDescent="0.2">
      <c r="A792">
        <v>9000864</v>
      </c>
      <c r="B792" t="s">
        <v>2401</v>
      </c>
      <c r="C792" t="s">
        <v>2402</v>
      </c>
      <c r="D792" t="s">
        <v>3180</v>
      </c>
      <c r="E792" t="s">
        <v>137</v>
      </c>
      <c r="F792" t="s">
        <v>105</v>
      </c>
      <c r="G792">
        <v>0</v>
      </c>
      <c r="H792">
        <v>0</v>
      </c>
      <c r="I792">
        <v>5.0999999999999996</v>
      </c>
      <c r="J792">
        <v>0</v>
      </c>
      <c r="K792">
        <v>1836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7</v>
      </c>
      <c r="S792">
        <v>0</v>
      </c>
      <c r="T792">
        <v>0</v>
      </c>
      <c r="U792">
        <v>0</v>
      </c>
      <c r="V792">
        <v>300</v>
      </c>
      <c r="W792">
        <v>33</v>
      </c>
      <c r="X792">
        <v>0</v>
      </c>
      <c r="Y792">
        <v>500</v>
      </c>
      <c r="Z792">
        <v>370</v>
      </c>
      <c r="AA792">
        <v>1000</v>
      </c>
      <c r="AB792">
        <v>0</v>
      </c>
      <c r="AC792">
        <v>0</v>
      </c>
      <c r="AD792">
        <v>0</v>
      </c>
      <c r="AE792">
        <v>0</v>
      </c>
      <c r="AF792">
        <v>4046</v>
      </c>
      <c r="AG792">
        <v>715.28</v>
      </c>
      <c r="AH792">
        <v>26.82</v>
      </c>
      <c r="AI792">
        <v>178.82</v>
      </c>
      <c r="AJ792">
        <v>536</v>
      </c>
      <c r="AK792">
        <v>0</v>
      </c>
      <c r="AL792">
        <v>0</v>
      </c>
      <c r="AM792">
        <v>0</v>
      </c>
      <c r="AN792">
        <v>0</v>
      </c>
      <c r="AO792">
        <v>2</v>
      </c>
      <c r="AP792">
        <v>9</v>
      </c>
      <c r="AQ792">
        <v>0</v>
      </c>
      <c r="AR792" s="6">
        <v>2587.08</v>
      </c>
      <c r="AS792">
        <v>4074</v>
      </c>
      <c r="AT792">
        <v>30</v>
      </c>
      <c r="AU792">
        <v>62789.21</v>
      </c>
      <c r="AV792">
        <v>45000</v>
      </c>
      <c r="AW792">
        <v>0</v>
      </c>
      <c r="AX792">
        <v>0</v>
      </c>
      <c r="AY792" s="6">
        <v>0</v>
      </c>
      <c r="AZ792">
        <v>0</v>
      </c>
      <c r="BA792">
        <v>0</v>
      </c>
      <c r="BB792" s="6">
        <v>13112.28</v>
      </c>
      <c r="BC792">
        <v>4676.9299999999976</v>
      </c>
      <c r="BD792">
        <v>140.31</v>
      </c>
      <c r="BE792">
        <v>0</v>
      </c>
      <c r="BF792">
        <v>140.31</v>
      </c>
      <c r="BG792">
        <v>211.8</v>
      </c>
      <c r="BH792">
        <v>0</v>
      </c>
      <c r="BI792">
        <f t="shared" si="36"/>
        <v>211.8</v>
      </c>
      <c r="BJ792">
        <f t="shared" si="37"/>
        <v>4074</v>
      </c>
      <c r="BK792">
        <f>_xlfn.IFNA(VLOOKUP(A:A,'11月奖金'!A:Q,17,0),0)</f>
        <v>3712.65</v>
      </c>
      <c r="BL792">
        <f t="shared" si="38"/>
        <v>7786.65</v>
      </c>
    </row>
    <row r="793" spans="1:64" x14ac:dyDescent="0.2">
      <c r="A793">
        <v>9000338</v>
      </c>
      <c r="B793" t="s">
        <v>2403</v>
      </c>
      <c r="C793" t="s">
        <v>2404</v>
      </c>
      <c r="D793" t="s">
        <v>3181</v>
      </c>
      <c r="E793" t="s">
        <v>46</v>
      </c>
      <c r="F793" t="s">
        <v>105</v>
      </c>
      <c r="G793">
        <v>10</v>
      </c>
      <c r="H793">
        <v>2</v>
      </c>
      <c r="I793">
        <v>5.9</v>
      </c>
      <c r="J793">
        <v>0</v>
      </c>
      <c r="K793">
        <v>2124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7</v>
      </c>
      <c r="S793">
        <v>0</v>
      </c>
      <c r="T793">
        <v>0</v>
      </c>
      <c r="U793">
        <v>0</v>
      </c>
      <c r="V793">
        <v>300</v>
      </c>
      <c r="W793">
        <v>33</v>
      </c>
      <c r="X793">
        <v>0</v>
      </c>
      <c r="Y793">
        <v>1000</v>
      </c>
      <c r="Z793">
        <v>1110</v>
      </c>
      <c r="AA793">
        <v>1000</v>
      </c>
      <c r="AB793">
        <v>0</v>
      </c>
      <c r="AC793">
        <v>0</v>
      </c>
      <c r="AD793">
        <v>0</v>
      </c>
      <c r="AE793">
        <v>3306.66</v>
      </c>
      <c r="AF793">
        <v>2267.34</v>
      </c>
      <c r="AG793">
        <v>715.28</v>
      </c>
      <c r="AH793">
        <v>26.82</v>
      </c>
      <c r="AI793">
        <v>178.82</v>
      </c>
      <c r="AJ793">
        <v>536</v>
      </c>
      <c r="AK793">
        <v>0</v>
      </c>
      <c r="AL793">
        <v>0</v>
      </c>
      <c r="AM793">
        <v>0</v>
      </c>
      <c r="AN793">
        <v>0</v>
      </c>
      <c r="AO793">
        <v>2</v>
      </c>
      <c r="AP793">
        <v>9</v>
      </c>
      <c r="AQ793">
        <v>0</v>
      </c>
      <c r="AR793" s="6">
        <v>808.42</v>
      </c>
      <c r="AS793">
        <v>2295.34</v>
      </c>
      <c r="AT793">
        <v>30</v>
      </c>
      <c r="AU793">
        <v>71087.539999999994</v>
      </c>
      <c r="AV793">
        <v>45000</v>
      </c>
      <c r="AW793">
        <v>0</v>
      </c>
      <c r="AX793">
        <v>18000</v>
      </c>
      <c r="AY793" s="6">
        <v>0</v>
      </c>
      <c r="AZ793">
        <v>0</v>
      </c>
      <c r="BA793">
        <v>0</v>
      </c>
      <c r="BB793" s="6">
        <v>13112.28</v>
      </c>
      <c r="BC793">
        <v>0</v>
      </c>
      <c r="BD793">
        <v>0</v>
      </c>
      <c r="BE793">
        <v>0</v>
      </c>
      <c r="BF793">
        <v>0</v>
      </c>
      <c r="BG793">
        <v>134.25</v>
      </c>
      <c r="BH793">
        <v>0</v>
      </c>
      <c r="BI793">
        <f t="shared" si="36"/>
        <v>134.25</v>
      </c>
      <c r="BJ793">
        <f t="shared" si="37"/>
        <v>2295.34</v>
      </c>
      <c r="BK793">
        <f>_xlfn.IFNA(VLOOKUP(A:A,'11月奖金'!A:Q,17,0),0)</f>
        <v>3652.81</v>
      </c>
      <c r="BL793">
        <f t="shared" si="38"/>
        <v>5948.15</v>
      </c>
    </row>
    <row r="794" spans="1:64" x14ac:dyDescent="0.2">
      <c r="A794">
        <v>9000331</v>
      </c>
      <c r="B794" t="s">
        <v>2405</v>
      </c>
      <c r="C794" t="s">
        <v>2406</v>
      </c>
      <c r="D794" t="s">
        <v>3182</v>
      </c>
      <c r="E794" t="s">
        <v>46</v>
      </c>
      <c r="F794" t="s">
        <v>105</v>
      </c>
      <c r="G794">
        <v>0</v>
      </c>
      <c r="H794">
        <v>0</v>
      </c>
      <c r="I794">
        <v>4.0999999999999996</v>
      </c>
      <c r="J794">
        <v>0</v>
      </c>
      <c r="K794">
        <v>1476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7</v>
      </c>
      <c r="S794">
        <v>0</v>
      </c>
      <c r="T794">
        <v>800</v>
      </c>
      <c r="U794">
        <v>0</v>
      </c>
      <c r="V794">
        <v>300</v>
      </c>
      <c r="W794">
        <v>33</v>
      </c>
      <c r="X794">
        <v>0</v>
      </c>
      <c r="Y794">
        <v>0</v>
      </c>
      <c r="Z794">
        <v>1110</v>
      </c>
      <c r="AA794">
        <v>1000</v>
      </c>
      <c r="AB794">
        <v>0</v>
      </c>
      <c r="AC794">
        <v>0</v>
      </c>
      <c r="AD794">
        <v>0</v>
      </c>
      <c r="AE794">
        <v>1973.33</v>
      </c>
      <c r="AF794">
        <v>2752.67</v>
      </c>
      <c r="AG794">
        <v>538.48</v>
      </c>
      <c r="AH794">
        <v>20.190000000000001</v>
      </c>
      <c r="AI794">
        <v>134.62</v>
      </c>
      <c r="AJ794">
        <v>404</v>
      </c>
      <c r="AK794">
        <v>0</v>
      </c>
      <c r="AL794">
        <v>0</v>
      </c>
      <c r="AM794">
        <v>0</v>
      </c>
      <c r="AN794">
        <v>0</v>
      </c>
      <c r="AO794">
        <v>2</v>
      </c>
      <c r="AP794">
        <v>9</v>
      </c>
      <c r="AQ794">
        <v>0</v>
      </c>
      <c r="AR794" s="6">
        <v>1653.38</v>
      </c>
      <c r="AS794">
        <v>2780.67</v>
      </c>
      <c r="AT794">
        <v>30</v>
      </c>
      <c r="AU794">
        <v>61055.73</v>
      </c>
      <c r="AV794">
        <v>45000</v>
      </c>
      <c r="AW794">
        <v>0</v>
      </c>
      <c r="AX794">
        <v>0</v>
      </c>
      <c r="AY794" s="6">
        <v>0</v>
      </c>
      <c r="AZ794">
        <v>0</v>
      </c>
      <c r="BA794">
        <v>0</v>
      </c>
      <c r="BB794" s="6">
        <v>9875.61</v>
      </c>
      <c r="BC794">
        <v>6180.1199999999953</v>
      </c>
      <c r="BD794">
        <v>185.4</v>
      </c>
      <c r="BE794">
        <v>0</v>
      </c>
      <c r="BF794">
        <v>185.4</v>
      </c>
      <c r="BG794">
        <v>284.89999999999998</v>
      </c>
      <c r="BH794">
        <v>0</v>
      </c>
      <c r="BI794">
        <f t="shared" si="36"/>
        <v>284.89999999999998</v>
      </c>
      <c r="BJ794">
        <f t="shared" si="37"/>
        <v>2780.67</v>
      </c>
      <c r="BK794">
        <f>_xlfn.IFNA(VLOOKUP(A:A,'11月奖金'!A:Q,17,0),0)</f>
        <v>2803.31</v>
      </c>
      <c r="BL794">
        <f t="shared" si="38"/>
        <v>5583.98</v>
      </c>
    </row>
    <row r="795" spans="1:64" x14ac:dyDescent="0.2">
      <c r="A795">
        <v>9000244</v>
      </c>
      <c r="B795" t="s">
        <v>2407</v>
      </c>
      <c r="C795" t="s">
        <v>2408</v>
      </c>
      <c r="D795" t="s">
        <v>2409</v>
      </c>
      <c r="E795" t="s">
        <v>71</v>
      </c>
      <c r="F795" t="s">
        <v>105</v>
      </c>
      <c r="G795">
        <v>0</v>
      </c>
      <c r="H795">
        <v>0</v>
      </c>
      <c r="I795">
        <v>6.3</v>
      </c>
      <c r="J795">
        <v>0</v>
      </c>
      <c r="K795">
        <v>2268</v>
      </c>
      <c r="L795">
        <v>0</v>
      </c>
      <c r="M795">
        <v>159</v>
      </c>
      <c r="N795">
        <v>72</v>
      </c>
      <c r="O795">
        <v>0</v>
      </c>
      <c r="P795">
        <v>0</v>
      </c>
      <c r="Q795">
        <v>0</v>
      </c>
      <c r="R795">
        <v>7</v>
      </c>
      <c r="S795">
        <v>0</v>
      </c>
      <c r="T795">
        <v>0</v>
      </c>
      <c r="U795">
        <v>0</v>
      </c>
      <c r="V795">
        <v>300</v>
      </c>
      <c r="W795">
        <v>33</v>
      </c>
      <c r="X795">
        <v>0</v>
      </c>
      <c r="Y795">
        <v>500</v>
      </c>
      <c r="Z795">
        <v>370</v>
      </c>
      <c r="AA795">
        <v>1000</v>
      </c>
      <c r="AB795">
        <v>0</v>
      </c>
      <c r="AC795">
        <v>0</v>
      </c>
      <c r="AD795">
        <v>0</v>
      </c>
      <c r="AE795">
        <v>0</v>
      </c>
      <c r="AF795">
        <v>4709</v>
      </c>
      <c r="AG795">
        <v>890.72</v>
      </c>
      <c r="AH795">
        <v>33.4</v>
      </c>
      <c r="AI795">
        <v>222.68</v>
      </c>
      <c r="AJ795">
        <v>668</v>
      </c>
      <c r="AK795">
        <v>0</v>
      </c>
      <c r="AL795">
        <v>0</v>
      </c>
      <c r="AM795">
        <v>0</v>
      </c>
      <c r="AN795">
        <v>0</v>
      </c>
      <c r="AO795">
        <v>2</v>
      </c>
      <c r="AP795">
        <v>9</v>
      </c>
      <c r="AQ795">
        <v>0</v>
      </c>
      <c r="AR795" s="6">
        <v>2892.2</v>
      </c>
      <c r="AS795">
        <v>4737</v>
      </c>
      <c r="AT795">
        <v>30</v>
      </c>
      <c r="AU795">
        <v>78826.89</v>
      </c>
      <c r="AV795">
        <v>45000</v>
      </c>
      <c r="AW795">
        <v>0</v>
      </c>
      <c r="AX795">
        <v>9000</v>
      </c>
      <c r="AY795" s="6">
        <v>0</v>
      </c>
      <c r="AZ795">
        <v>0</v>
      </c>
      <c r="BA795">
        <v>0</v>
      </c>
      <c r="BB795" s="6">
        <v>16333.2</v>
      </c>
      <c r="BC795">
        <v>8493.6900000000023</v>
      </c>
      <c r="BD795">
        <v>254.81</v>
      </c>
      <c r="BE795">
        <v>0</v>
      </c>
      <c r="BF795">
        <v>254.81</v>
      </c>
      <c r="BG795">
        <v>347.14</v>
      </c>
      <c r="BH795">
        <v>0</v>
      </c>
      <c r="BI795">
        <f t="shared" si="36"/>
        <v>347.14</v>
      </c>
      <c r="BJ795">
        <f t="shared" si="37"/>
        <v>4737</v>
      </c>
      <c r="BK795">
        <f>_xlfn.IFNA(VLOOKUP(A:A,'11月奖金'!A:Q,17,0),0)</f>
        <v>5182.41</v>
      </c>
      <c r="BL795">
        <f t="shared" si="38"/>
        <v>9919.41</v>
      </c>
    </row>
    <row r="796" spans="1:64" x14ac:dyDescent="0.2">
      <c r="A796">
        <v>9000216</v>
      </c>
      <c r="B796" t="s">
        <v>2410</v>
      </c>
      <c r="C796" t="s">
        <v>2411</v>
      </c>
      <c r="D796" t="s">
        <v>2412</v>
      </c>
      <c r="E796" t="s">
        <v>71</v>
      </c>
      <c r="F796" t="s">
        <v>105</v>
      </c>
      <c r="G796">
        <v>0</v>
      </c>
      <c r="H796">
        <v>0</v>
      </c>
      <c r="I796">
        <v>5.9</v>
      </c>
      <c r="J796">
        <v>0</v>
      </c>
      <c r="K796">
        <v>2124</v>
      </c>
      <c r="L796">
        <v>292.97000000000003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300</v>
      </c>
      <c r="W796">
        <v>33</v>
      </c>
      <c r="X796">
        <v>0</v>
      </c>
      <c r="Y796">
        <v>500</v>
      </c>
      <c r="Z796">
        <v>370</v>
      </c>
      <c r="AA796">
        <v>1000</v>
      </c>
      <c r="AB796">
        <v>0</v>
      </c>
      <c r="AC796">
        <v>0</v>
      </c>
      <c r="AD796">
        <v>0</v>
      </c>
      <c r="AE796">
        <v>0</v>
      </c>
      <c r="AF796">
        <v>4619.97</v>
      </c>
      <c r="AG796">
        <v>860.16</v>
      </c>
      <c r="AH796">
        <v>32.26</v>
      </c>
      <c r="AI796">
        <v>215.04</v>
      </c>
      <c r="AJ796">
        <v>645</v>
      </c>
      <c r="AK796">
        <v>0</v>
      </c>
      <c r="AL796">
        <v>0</v>
      </c>
      <c r="AM796">
        <v>0</v>
      </c>
      <c r="AN796">
        <v>0</v>
      </c>
      <c r="AO796">
        <v>2</v>
      </c>
      <c r="AP796">
        <v>9</v>
      </c>
      <c r="AQ796">
        <v>0</v>
      </c>
      <c r="AR796" s="6">
        <v>2865.51</v>
      </c>
      <c r="AS796">
        <v>4617.97</v>
      </c>
      <c r="AT796">
        <v>0</v>
      </c>
      <c r="AU796">
        <v>75411.86</v>
      </c>
      <c r="AV796">
        <v>45000</v>
      </c>
      <c r="AW796">
        <v>4500</v>
      </c>
      <c r="AX796">
        <v>9000</v>
      </c>
      <c r="AY796" s="6">
        <v>0</v>
      </c>
      <c r="AZ796">
        <v>0</v>
      </c>
      <c r="BA796">
        <v>0</v>
      </c>
      <c r="BB796" s="6">
        <v>15772.14</v>
      </c>
      <c r="BC796">
        <v>1139.7199999999989</v>
      </c>
      <c r="BD796">
        <v>34.19</v>
      </c>
      <c r="BE796">
        <v>0</v>
      </c>
      <c r="BF796">
        <v>34.19</v>
      </c>
      <c r="BG796">
        <v>143.22999999999999</v>
      </c>
      <c r="BH796">
        <v>0</v>
      </c>
      <c r="BI796">
        <f t="shared" si="36"/>
        <v>143.22999999999999</v>
      </c>
      <c r="BJ796">
        <f t="shared" si="37"/>
        <v>4617.97</v>
      </c>
      <c r="BK796">
        <f>_xlfn.IFNA(VLOOKUP(A:A,'11月奖金'!A:Q,17,0),0)</f>
        <v>5182.41</v>
      </c>
      <c r="BL796">
        <f t="shared" si="38"/>
        <v>9800.380000000001</v>
      </c>
    </row>
    <row r="797" spans="1:64" x14ac:dyDescent="0.2">
      <c r="A797">
        <v>9000218</v>
      </c>
      <c r="B797" t="s">
        <v>2413</v>
      </c>
      <c r="C797" t="s">
        <v>2414</v>
      </c>
      <c r="D797" t="s">
        <v>2415</v>
      </c>
      <c r="E797" t="s">
        <v>71</v>
      </c>
      <c r="F797" t="s">
        <v>105</v>
      </c>
      <c r="G797">
        <v>0</v>
      </c>
      <c r="H797">
        <v>0</v>
      </c>
      <c r="I797">
        <v>5.9</v>
      </c>
      <c r="J797">
        <v>0</v>
      </c>
      <c r="K797">
        <v>2124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7</v>
      </c>
      <c r="S797">
        <v>0</v>
      </c>
      <c r="T797">
        <v>0</v>
      </c>
      <c r="U797">
        <v>0</v>
      </c>
      <c r="V797">
        <v>300</v>
      </c>
      <c r="W797">
        <v>33</v>
      </c>
      <c r="X797">
        <v>0</v>
      </c>
      <c r="Y797">
        <v>500</v>
      </c>
      <c r="Z797">
        <v>370</v>
      </c>
      <c r="AA797">
        <v>1000</v>
      </c>
      <c r="AB797">
        <v>0</v>
      </c>
      <c r="AC797">
        <v>0</v>
      </c>
      <c r="AD797">
        <v>0</v>
      </c>
      <c r="AE797">
        <v>0</v>
      </c>
      <c r="AF797">
        <v>4334</v>
      </c>
      <c r="AG797">
        <v>860.72</v>
      </c>
      <c r="AH797">
        <v>32.28</v>
      </c>
      <c r="AI797">
        <v>215.18</v>
      </c>
      <c r="AJ797">
        <v>646</v>
      </c>
      <c r="AK797">
        <v>0</v>
      </c>
      <c r="AL797">
        <v>0</v>
      </c>
      <c r="AM797">
        <v>0</v>
      </c>
      <c r="AN797">
        <v>0</v>
      </c>
      <c r="AO797">
        <v>2</v>
      </c>
      <c r="AP797">
        <v>9</v>
      </c>
      <c r="AQ797">
        <v>0</v>
      </c>
      <c r="AR797" s="6">
        <v>2577.8200000000002</v>
      </c>
      <c r="AS797">
        <v>4362</v>
      </c>
      <c r="AT797">
        <v>30</v>
      </c>
      <c r="AU797">
        <v>75451.89</v>
      </c>
      <c r="AV797">
        <v>45000</v>
      </c>
      <c r="AW797">
        <v>4500</v>
      </c>
      <c r="AX797">
        <v>9000</v>
      </c>
      <c r="AY797" s="6">
        <v>0</v>
      </c>
      <c r="AZ797">
        <v>0</v>
      </c>
      <c r="BA797">
        <v>0</v>
      </c>
      <c r="BB797" s="6">
        <v>15787.62</v>
      </c>
      <c r="BC797">
        <v>1164.2699999999991</v>
      </c>
      <c r="BD797">
        <v>34.93</v>
      </c>
      <c r="BE797">
        <v>0</v>
      </c>
      <c r="BF797">
        <v>34.93</v>
      </c>
      <c r="BG797">
        <v>151.69</v>
      </c>
      <c r="BH797">
        <v>0</v>
      </c>
      <c r="BI797">
        <f t="shared" si="36"/>
        <v>151.69</v>
      </c>
      <c r="BJ797">
        <f t="shared" si="37"/>
        <v>4362</v>
      </c>
      <c r="BK797">
        <f>_xlfn.IFNA(VLOOKUP(A:A,'11月奖金'!A:Q,17,0),0)</f>
        <v>5182.41</v>
      </c>
      <c r="BL797">
        <f t="shared" si="38"/>
        <v>9544.41</v>
      </c>
    </row>
    <row r="798" spans="1:64" x14ac:dyDescent="0.2">
      <c r="A798">
        <v>9000246</v>
      </c>
      <c r="B798" t="s">
        <v>2416</v>
      </c>
      <c r="C798" t="s">
        <v>2417</v>
      </c>
      <c r="D798" t="s">
        <v>2418</v>
      </c>
      <c r="E798" t="s">
        <v>71</v>
      </c>
      <c r="F798" t="s">
        <v>125</v>
      </c>
      <c r="G798">
        <v>0</v>
      </c>
      <c r="H798">
        <v>0</v>
      </c>
      <c r="I798">
        <v>6.3</v>
      </c>
      <c r="J798">
        <v>0</v>
      </c>
      <c r="K798">
        <v>2268</v>
      </c>
      <c r="L798">
        <v>0</v>
      </c>
      <c r="M798">
        <v>138</v>
      </c>
      <c r="N798">
        <v>64</v>
      </c>
      <c r="O798">
        <v>0</v>
      </c>
      <c r="P798">
        <v>0</v>
      </c>
      <c r="Q798">
        <v>0</v>
      </c>
      <c r="R798">
        <v>7</v>
      </c>
      <c r="S798">
        <v>0</v>
      </c>
      <c r="T798">
        <v>0</v>
      </c>
      <c r="U798">
        <v>0</v>
      </c>
      <c r="V798">
        <v>300</v>
      </c>
      <c r="W798">
        <v>33</v>
      </c>
      <c r="X798">
        <v>0</v>
      </c>
      <c r="Y798">
        <v>500</v>
      </c>
      <c r="Z798">
        <v>370</v>
      </c>
      <c r="AA798">
        <v>1000</v>
      </c>
      <c r="AB798">
        <v>0</v>
      </c>
      <c r="AC798">
        <v>0</v>
      </c>
      <c r="AD798">
        <v>0</v>
      </c>
      <c r="AE798">
        <v>0</v>
      </c>
      <c r="AF798">
        <v>4680</v>
      </c>
      <c r="AG798">
        <v>963.2</v>
      </c>
      <c r="AH798">
        <v>36.119999999999997</v>
      </c>
      <c r="AI798">
        <v>240.8</v>
      </c>
      <c r="AJ798">
        <v>722</v>
      </c>
      <c r="AK798">
        <v>0</v>
      </c>
      <c r="AL798">
        <v>0</v>
      </c>
      <c r="AM798">
        <v>0</v>
      </c>
      <c r="AN798">
        <v>0</v>
      </c>
      <c r="AO798">
        <v>2</v>
      </c>
      <c r="AP798">
        <v>9</v>
      </c>
      <c r="AQ798">
        <v>0</v>
      </c>
      <c r="AR798" s="6">
        <v>2715.88</v>
      </c>
      <c r="AS798">
        <v>4708</v>
      </c>
      <c r="AT798">
        <v>30</v>
      </c>
      <c r="AU798">
        <v>95092.66</v>
      </c>
      <c r="AV798">
        <v>45000</v>
      </c>
      <c r="AW798">
        <v>4500</v>
      </c>
      <c r="AX798">
        <v>9000</v>
      </c>
      <c r="AY798" s="6">
        <v>0</v>
      </c>
      <c r="AZ798">
        <v>0</v>
      </c>
      <c r="BA798">
        <v>0</v>
      </c>
      <c r="BB798" s="6">
        <v>17659.080000000002</v>
      </c>
      <c r="BC798">
        <v>18933.580000000009</v>
      </c>
      <c r="BD798">
        <v>568.01</v>
      </c>
      <c r="BE798">
        <v>0</v>
      </c>
      <c r="BF798">
        <v>568.01</v>
      </c>
      <c r="BG798">
        <v>680.63</v>
      </c>
      <c r="BH798">
        <v>0</v>
      </c>
      <c r="BI798">
        <f t="shared" si="36"/>
        <v>680.63</v>
      </c>
      <c r="BJ798">
        <f t="shared" si="37"/>
        <v>4708</v>
      </c>
      <c r="BK798">
        <f>_xlfn.IFNA(VLOOKUP(A:A,'11月奖金'!A:Q,17,0),0)</f>
        <v>6116.94</v>
      </c>
      <c r="BL798">
        <f t="shared" si="38"/>
        <v>10824.939999999999</v>
      </c>
    </row>
    <row r="799" spans="1:64" x14ac:dyDescent="0.2">
      <c r="A799">
        <v>9000266</v>
      </c>
      <c r="B799" t="s">
        <v>2419</v>
      </c>
      <c r="C799" t="s">
        <v>2420</v>
      </c>
      <c r="D799" t="s">
        <v>2421</v>
      </c>
      <c r="E799" t="s">
        <v>71</v>
      </c>
      <c r="F799" t="s">
        <v>105</v>
      </c>
      <c r="G799">
        <v>0</v>
      </c>
      <c r="H799">
        <v>0</v>
      </c>
      <c r="I799">
        <v>5.0999999999999996</v>
      </c>
      <c r="J799">
        <v>0</v>
      </c>
      <c r="K799">
        <v>1836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7</v>
      </c>
      <c r="S799">
        <v>0</v>
      </c>
      <c r="T799">
        <v>0</v>
      </c>
      <c r="U799">
        <v>0</v>
      </c>
      <c r="V799">
        <v>300</v>
      </c>
      <c r="W799">
        <v>33</v>
      </c>
      <c r="X799">
        <v>0</v>
      </c>
      <c r="Y799">
        <v>500</v>
      </c>
      <c r="Z799">
        <v>370</v>
      </c>
      <c r="AA799">
        <v>1000</v>
      </c>
      <c r="AB799">
        <v>0</v>
      </c>
      <c r="AC799">
        <v>0</v>
      </c>
      <c r="AD799">
        <v>0</v>
      </c>
      <c r="AE799">
        <v>0</v>
      </c>
      <c r="AF799">
        <v>4046</v>
      </c>
      <c r="AG799">
        <v>715.28</v>
      </c>
      <c r="AH799">
        <v>26.82</v>
      </c>
      <c r="AI799">
        <v>178.82</v>
      </c>
      <c r="AJ799">
        <v>536</v>
      </c>
      <c r="AK799">
        <v>0</v>
      </c>
      <c r="AL799">
        <v>0</v>
      </c>
      <c r="AM799">
        <v>0</v>
      </c>
      <c r="AN799">
        <v>0</v>
      </c>
      <c r="AO799">
        <v>2</v>
      </c>
      <c r="AP799">
        <v>9</v>
      </c>
      <c r="AQ799">
        <v>0</v>
      </c>
      <c r="AR799" s="6">
        <v>2587.08</v>
      </c>
      <c r="AS799">
        <v>4074</v>
      </c>
      <c r="AT799">
        <v>30</v>
      </c>
      <c r="AU799">
        <v>62179.73</v>
      </c>
      <c r="AV799">
        <v>45000</v>
      </c>
      <c r="AW799">
        <v>0</v>
      </c>
      <c r="AX799">
        <v>0</v>
      </c>
      <c r="AY799" s="6">
        <v>0</v>
      </c>
      <c r="AZ799">
        <v>0</v>
      </c>
      <c r="BA799">
        <v>0</v>
      </c>
      <c r="BB799" s="6">
        <v>13112.28</v>
      </c>
      <c r="BC799">
        <v>4067.450000000003</v>
      </c>
      <c r="BD799">
        <v>122.02</v>
      </c>
      <c r="BE799">
        <v>0</v>
      </c>
      <c r="BF799">
        <v>122.02</v>
      </c>
      <c r="BG799">
        <v>193.51</v>
      </c>
      <c r="BH799">
        <v>0</v>
      </c>
      <c r="BI799">
        <f t="shared" si="36"/>
        <v>193.51</v>
      </c>
      <c r="BJ799">
        <f t="shared" si="37"/>
        <v>4074</v>
      </c>
      <c r="BK799">
        <f>_xlfn.IFNA(VLOOKUP(A:A,'11月奖金'!A:Q,17,0),0)</f>
        <v>3653.17</v>
      </c>
      <c r="BL799">
        <f t="shared" si="38"/>
        <v>7727.17</v>
      </c>
    </row>
    <row r="800" spans="1:64" x14ac:dyDescent="0.2">
      <c r="A800">
        <v>9000896</v>
      </c>
      <c r="B800" t="s">
        <v>2422</v>
      </c>
      <c r="C800" t="s">
        <v>2423</v>
      </c>
      <c r="D800" t="s">
        <v>2424</v>
      </c>
      <c r="E800" t="s">
        <v>71</v>
      </c>
      <c r="F800" t="s">
        <v>105</v>
      </c>
      <c r="G800">
        <v>0</v>
      </c>
      <c r="H800">
        <v>0</v>
      </c>
      <c r="I800">
        <v>5.0999999999999996</v>
      </c>
      <c r="J800">
        <v>0</v>
      </c>
      <c r="K800">
        <v>1836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7</v>
      </c>
      <c r="S800">
        <v>0</v>
      </c>
      <c r="T800">
        <v>0</v>
      </c>
      <c r="U800">
        <v>0</v>
      </c>
      <c r="V800">
        <v>300</v>
      </c>
      <c r="W800">
        <v>33</v>
      </c>
      <c r="X800">
        <v>0</v>
      </c>
      <c r="Y800">
        <v>500</v>
      </c>
      <c r="Z800">
        <v>370</v>
      </c>
      <c r="AA800">
        <v>1000</v>
      </c>
      <c r="AB800">
        <v>0</v>
      </c>
      <c r="AC800">
        <v>0</v>
      </c>
      <c r="AD800">
        <v>0</v>
      </c>
      <c r="AE800">
        <v>0</v>
      </c>
      <c r="AF800">
        <v>4046</v>
      </c>
      <c r="AG800">
        <v>715.28</v>
      </c>
      <c r="AH800">
        <v>26.82</v>
      </c>
      <c r="AI800">
        <v>178.82</v>
      </c>
      <c r="AJ800">
        <v>536</v>
      </c>
      <c r="AK800">
        <v>0</v>
      </c>
      <c r="AL800">
        <v>0</v>
      </c>
      <c r="AM800">
        <v>0</v>
      </c>
      <c r="AN800">
        <v>0</v>
      </c>
      <c r="AO800">
        <v>2</v>
      </c>
      <c r="AP800">
        <v>9</v>
      </c>
      <c r="AQ800">
        <v>0</v>
      </c>
      <c r="AR800" s="6">
        <v>2587.08</v>
      </c>
      <c r="AS800">
        <v>4074</v>
      </c>
      <c r="AT800">
        <v>30</v>
      </c>
      <c r="AU800">
        <v>62179.73</v>
      </c>
      <c r="AV800">
        <v>45000</v>
      </c>
      <c r="AW800">
        <v>0</v>
      </c>
      <c r="AX800">
        <v>0</v>
      </c>
      <c r="AY800" s="6">
        <v>0</v>
      </c>
      <c r="AZ800">
        <v>0</v>
      </c>
      <c r="BA800">
        <v>0</v>
      </c>
      <c r="BB800" s="6">
        <v>13112.28</v>
      </c>
      <c r="BC800">
        <v>4067.450000000003</v>
      </c>
      <c r="BD800">
        <v>122.02</v>
      </c>
      <c r="BE800">
        <v>0</v>
      </c>
      <c r="BF800">
        <v>122.02</v>
      </c>
      <c r="BG800">
        <v>193.51</v>
      </c>
      <c r="BH800">
        <v>0</v>
      </c>
      <c r="BI800">
        <f t="shared" si="36"/>
        <v>193.51</v>
      </c>
      <c r="BJ800">
        <f t="shared" si="37"/>
        <v>4074</v>
      </c>
      <c r="BK800">
        <f>_xlfn.IFNA(VLOOKUP(A:A,'11月奖金'!A:Q,17,0),0)</f>
        <v>4153.17</v>
      </c>
      <c r="BL800">
        <f t="shared" si="38"/>
        <v>8227.17</v>
      </c>
    </row>
    <row r="801" spans="1:64" x14ac:dyDescent="0.2">
      <c r="A801">
        <v>9000191</v>
      </c>
      <c r="B801" t="s">
        <v>2425</v>
      </c>
      <c r="C801" t="s">
        <v>2426</v>
      </c>
      <c r="D801" t="s">
        <v>2427</v>
      </c>
      <c r="E801" t="s">
        <v>97</v>
      </c>
      <c r="F801" t="s">
        <v>105</v>
      </c>
      <c r="G801">
        <v>0</v>
      </c>
      <c r="H801">
        <v>0</v>
      </c>
      <c r="I801">
        <v>5.9</v>
      </c>
      <c r="J801">
        <v>0</v>
      </c>
      <c r="K801">
        <v>2124</v>
      </c>
      <c r="L801">
        <v>585.92999999999995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300</v>
      </c>
      <c r="W801">
        <v>33</v>
      </c>
      <c r="X801">
        <v>0</v>
      </c>
      <c r="Y801">
        <v>1000</v>
      </c>
      <c r="Z801">
        <v>1110</v>
      </c>
      <c r="AA801">
        <v>1000</v>
      </c>
      <c r="AB801">
        <v>0</v>
      </c>
      <c r="AC801">
        <v>0</v>
      </c>
      <c r="AD801">
        <v>0</v>
      </c>
      <c r="AE801">
        <v>0</v>
      </c>
      <c r="AF801">
        <v>6152.93</v>
      </c>
      <c r="AG801">
        <v>860.16</v>
      </c>
      <c r="AH801">
        <v>32.26</v>
      </c>
      <c r="AI801">
        <v>215.04</v>
      </c>
      <c r="AJ801">
        <v>645</v>
      </c>
      <c r="AK801">
        <v>0</v>
      </c>
      <c r="AL801">
        <v>0</v>
      </c>
      <c r="AM801">
        <v>0</v>
      </c>
      <c r="AN801">
        <v>0</v>
      </c>
      <c r="AO801">
        <v>2</v>
      </c>
      <c r="AP801">
        <v>9</v>
      </c>
      <c r="AQ801">
        <v>0</v>
      </c>
      <c r="AR801" s="6">
        <v>4398.47</v>
      </c>
      <c r="AS801">
        <v>6150.93</v>
      </c>
      <c r="AT801">
        <v>0</v>
      </c>
      <c r="AU801">
        <v>90050.59</v>
      </c>
      <c r="AV801">
        <v>45000</v>
      </c>
      <c r="AW801">
        <v>0</v>
      </c>
      <c r="AX801">
        <v>0</v>
      </c>
      <c r="AY801" s="6">
        <v>0</v>
      </c>
      <c r="AZ801">
        <v>0</v>
      </c>
      <c r="BA801">
        <v>0</v>
      </c>
      <c r="BB801" s="6">
        <v>15772.14</v>
      </c>
      <c r="BC801">
        <v>29278.45</v>
      </c>
      <c r="BD801">
        <v>878.35</v>
      </c>
      <c r="BE801">
        <v>0</v>
      </c>
      <c r="BF801">
        <v>878.35</v>
      </c>
      <c r="BG801">
        <v>896.40000000000009</v>
      </c>
      <c r="BH801">
        <v>0</v>
      </c>
      <c r="BI801">
        <f t="shared" si="36"/>
        <v>896.40000000000009</v>
      </c>
      <c r="BJ801">
        <f t="shared" si="37"/>
        <v>6150.93</v>
      </c>
      <c r="BK801">
        <f>_xlfn.IFNA(VLOOKUP(A:A,'11月奖金'!A:Q,17,0),0)</f>
        <v>5201.09</v>
      </c>
      <c r="BL801">
        <f t="shared" si="38"/>
        <v>11352.02</v>
      </c>
    </row>
    <row r="802" spans="1:64" x14ac:dyDescent="0.2">
      <c r="A802">
        <v>9000197</v>
      </c>
      <c r="B802" t="s">
        <v>2428</v>
      </c>
      <c r="C802" t="s">
        <v>2429</v>
      </c>
      <c r="D802" t="s">
        <v>2430</v>
      </c>
      <c r="E802" t="s">
        <v>97</v>
      </c>
      <c r="F802" t="s">
        <v>105</v>
      </c>
      <c r="G802">
        <v>0</v>
      </c>
      <c r="H802">
        <v>0</v>
      </c>
      <c r="I802">
        <v>4.9000000000000004</v>
      </c>
      <c r="J802">
        <v>0</v>
      </c>
      <c r="K802">
        <v>1764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300</v>
      </c>
      <c r="W802">
        <v>33</v>
      </c>
      <c r="X802">
        <v>0</v>
      </c>
      <c r="Y802">
        <v>1000</v>
      </c>
      <c r="Z802">
        <v>1110</v>
      </c>
      <c r="AA802">
        <v>1000</v>
      </c>
      <c r="AB802">
        <v>0</v>
      </c>
      <c r="AC802">
        <v>0</v>
      </c>
      <c r="AD802">
        <v>0</v>
      </c>
      <c r="AE802">
        <v>0</v>
      </c>
      <c r="AF802">
        <v>5207</v>
      </c>
      <c r="AG802">
        <v>708.96</v>
      </c>
      <c r="AH802">
        <v>26.59</v>
      </c>
      <c r="AI802">
        <v>177.24</v>
      </c>
      <c r="AJ802">
        <v>532</v>
      </c>
      <c r="AK802">
        <v>0</v>
      </c>
      <c r="AL802">
        <v>0</v>
      </c>
      <c r="AM802">
        <v>0</v>
      </c>
      <c r="AN802">
        <v>0</v>
      </c>
      <c r="AO802">
        <v>2</v>
      </c>
      <c r="AP802">
        <v>9</v>
      </c>
      <c r="AQ802">
        <v>0</v>
      </c>
      <c r="AR802" s="6">
        <v>3760.21</v>
      </c>
      <c r="AS802">
        <v>5205</v>
      </c>
      <c r="AT802">
        <v>0</v>
      </c>
      <c r="AU802">
        <v>67930.209999999992</v>
      </c>
      <c r="AV802">
        <v>45000</v>
      </c>
      <c r="AW802">
        <v>0</v>
      </c>
      <c r="AX802">
        <v>0</v>
      </c>
      <c r="AY802" s="6">
        <v>0</v>
      </c>
      <c r="AZ802">
        <v>0</v>
      </c>
      <c r="BA802">
        <v>0</v>
      </c>
      <c r="BB802" s="6">
        <v>13003.11</v>
      </c>
      <c r="BC802">
        <v>9927.0999999999931</v>
      </c>
      <c r="BD802">
        <v>297.81</v>
      </c>
      <c r="BE802">
        <v>0</v>
      </c>
      <c r="BF802">
        <v>297.81</v>
      </c>
      <c r="BG802">
        <v>335.01</v>
      </c>
      <c r="BH802">
        <v>0</v>
      </c>
      <c r="BI802">
        <f t="shared" si="36"/>
        <v>335.01</v>
      </c>
      <c r="BJ802">
        <f t="shared" si="37"/>
        <v>5205</v>
      </c>
      <c r="BK802">
        <f>_xlfn.IFNA(VLOOKUP(A:A,'11月奖金'!A:Q,17,0),0)</f>
        <v>3617.04</v>
      </c>
      <c r="BL802">
        <f t="shared" si="38"/>
        <v>8822.0400000000009</v>
      </c>
    </row>
    <row r="803" spans="1:64" x14ac:dyDescent="0.2">
      <c r="A803">
        <v>9000219</v>
      </c>
      <c r="B803" t="s">
        <v>2431</v>
      </c>
      <c r="C803" t="s">
        <v>2432</v>
      </c>
      <c r="D803" t="s">
        <v>2433</v>
      </c>
      <c r="E803" t="s">
        <v>363</v>
      </c>
      <c r="F803" t="s">
        <v>125</v>
      </c>
      <c r="G803">
        <v>0</v>
      </c>
      <c r="H803">
        <v>0</v>
      </c>
      <c r="I803">
        <v>6.9</v>
      </c>
      <c r="J803">
        <v>0</v>
      </c>
      <c r="K803">
        <v>2484</v>
      </c>
      <c r="L803">
        <v>0</v>
      </c>
      <c r="M803">
        <v>204</v>
      </c>
      <c r="N803">
        <v>40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300</v>
      </c>
      <c r="W803">
        <v>33</v>
      </c>
      <c r="X803">
        <v>0</v>
      </c>
      <c r="Y803">
        <v>1000</v>
      </c>
      <c r="Z803">
        <v>1110</v>
      </c>
      <c r="AA803">
        <v>1200</v>
      </c>
      <c r="AB803">
        <v>0</v>
      </c>
      <c r="AC803">
        <v>0</v>
      </c>
      <c r="AD803">
        <v>0</v>
      </c>
      <c r="AE803">
        <v>0</v>
      </c>
      <c r="AF803">
        <v>6371</v>
      </c>
      <c r="AG803">
        <v>1121.68</v>
      </c>
      <c r="AH803">
        <v>42.06</v>
      </c>
      <c r="AI803">
        <v>280.42</v>
      </c>
      <c r="AJ803">
        <v>841</v>
      </c>
      <c r="AK803">
        <v>0</v>
      </c>
      <c r="AL803">
        <v>0</v>
      </c>
      <c r="AM803">
        <v>0</v>
      </c>
      <c r="AN803">
        <v>0</v>
      </c>
      <c r="AO803">
        <v>2</v>
      </c>
      <c r="AP803">
        <v>9</v>
      </c>
      <c r="AQ803">
        <v>0</v>
      </c>
      <c r="AR803" s="6">
        <v>4083.84</v>
      </c>
      <c r="AS803">
        <v>6369</v>
      </c>
      <c r="AT803">
        <v>0</v>
      </c>
      <c r="AU803">
        <v>111730.35</v>
      </c>
      <c r="AV803">
        <v>45000</v>
      </c>
      <c r="AW803">
        <v>9000</v>
      </c>
      <c r="AX803">
        <v>0</v>
      </c>
      <c r="AY803" s="6">
        <v>0</v>
      </c>
      <c r="AZ803">
        <v>0</v>
      </c>
      <c r="BA803">
        <v>0</v>
      </c>
      <c r="BB803" s="6">
        <v>20566.439999999999</v>
      </c>
      <c r="BC803">
        <v>37163.910000000003</v>
      </c>
      <c r="BD803">
        <v>1196.3900000000001</v>
      </c>
      <c r="BE803">
        <v>0</v>
      </c>
      <c r="BF803">
        <v>1196.3900000000001</v>
      </c>
      <c r="BG803">
        <v>1388.01</v>
      </c>
      <c r="BH803">
        <v>0</v>
      </c>
      <c r="BI803">
        <f t="shared" si="36"/>
        <v>1388.01</v>
      </c>
      <c r="BJ803">
        <f t="shared" si="37"/>
        <v>6369</v>
      </c>
      <c r="BK803">
        <f>_xlfn.IFNA(VLOOKUP(A:A,'11月奖金'!A:Q,17,0),0)</f>
        <v>7623.72</v>
      </c>
      <c r="BL803">
        <f t="shared" si="38"/>
        <v>13992.720000000001</v>
      </c>
    </row>
    <row r="804" spans="1:64" x14ac:dyDescent="0.2">
      <c r="A804">
        <v>9000245</v>
      </c>
      <c r="B804" t="s">
        <v>2434</v>
      </c>
      <c r="C804" t="s">
        <v>2435</v>
      </c>
      <c r="D804" t="s">
        <v>2436</v>
      </c>
      <c r="E804" t="s">
        <v>363</v>
      </c>
      <c r="F804" t="s">
        <v>125</v>
      </c>
      <c r="G804">
        <v>0</v>
      </c>
      <c r="H804">
        <v>0</v>
      </c>
      <c r="I804">
        <v>6.7</v>
      </c>
      <c r="J804">
        <v>0</v>
      </c>
      <c r="K804">
        <v>2412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300</v>
      </c>
      <c r="W804">
        <v>33</v>
      </c>
      <c r="X804">
        <v>0</v>
      </c>
      <c r="Y804">
        <v>500</v>
      </c>
      <c r="Z804">
        <v>370</v>
      </c>
      <c r="AA804">
        <v>1200</v>
      </c>
      <c r="AB804">
        <v>0</v>
      </c>
      <c r="AC804">
        <v>0</v>
      </c>
      <c r="AD804">
        <v>0</v>
      </c>
      <c r="AE804">
        <v>0</v>
      </c>
      <c r="AF804">
        <v>4815</v>
      </c>
      <c r="AG804">
        <v>934.96</v>
      </c>
      <c r="AH804">
        <v>35.06</v>
      </c>
      <c r="AI804">
        <v>233.74</v>
      </c>
      <c r="AJ804">
        <v>701</v>
      </c>
      <c r="AK804">
        <v>0</v>
      </c>
      <c r="AL804">
        <v>0</v>
      </c>
      <c r="AM804">
        <v>0</v>
      </c>
      <c r="AN804">
        <v>0</v>
      </c>
      <c r="AO804">
        <v>2</v>
      </c>
      <c r="AP804">
        <v>9</v>
      </c>
      <c r="AQ804">
        <v>0</v>
      </c>
      <c r="AR804" s="6">
        <v>2908.24</v>
      </c>
      <c r="AS804">
        <v>4813</v>
      </c>
      <c r="AT804">
        <v>0</v>
      </c>
      <c r="AU804">
        <v>96726.35</v>
      </c>
      <c r="AV804">
        <v>45000</v>
      </c>
      <c r="AW804">
        <v>0</v>
      </c>
      <c r="AX804">
        <v>0</v>
      </c>
      <c r="AY804" s="6">
        <v>0</v>
      </c>
      <c r="AZ804">
        <v>0</v>
      </c>
      <c r="BA804">
        <v>0</v>
      </c>
      <c r="BB804" s="6">
        <v>17142.84</v>
      </c>
      <c r="BC804">
        <v>34583.510000000009</v>
      </c>
      <c r="BD804">
        <v>1037.51</v>
      </c>
      <c r="BE804">
        <v>0</v>
      </c>
      <c r="BF804">
        <v>1037.51</v>
      </c>
      <c r="BG804">
        <v>1147.53</v>
      </c>
      <c r="BH804">
        <v>0</v>
      </c>
      <c r="BI804">
        <f t="shared" si="36"/>
        <v>1147.53</v>
      </c>
      <c r="BJ804">
        <f t="shared" si="37"/>
        <v>4813</v>
      </c>
      <c r="BK804">
        <f>_xlfn.IFNA(VLOOKUP(A:A,'11月奖金'!A:Q,17,0),0)</f>
        <v>7623.72</v>
      </c>
      <c r="BL804">
        <f t="shared" si="38"/>
        <v>12436.720000000001</v>
      </c>
    </row>
    <row r="805" spans="1:64" x14ac:dyDescent="0.2">
      <c r="A805">
        <v>9000223</v>
      </c>
      <c r="B805" t="s">
        <v>2437</v>
      </c>
      <c r="C805" t="s">
        <v>2438</v>
      </c>
      <c r="D805" t="s">
        <v>2439</v>
      </c>
      <c r="E805" t="s">
        <v>363</v>
      </c>
      <c r="F805" t="s">
        <v>105</v>
      </c>
      <c r="G805">
        <v>0</v>
      </c>
      <c r="H805">
        <v>0</v>
      </c>
      <c r="I805">
        <v>4.9000000000000004</v>
      </c>
      <c r="J805">
        <v>0</v>
      </c>
      <c r="K805">
        <v>1764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300</v>
      </c>
      <c r="W805">
        <v>33</v>
      </c>
      <c r="X805">
        <v>0</v>
      </c>
      <c r="Y805">
        <v>1000</v>
      </c>
      <c r="Z805">
        <v>1110</v>
      </c>
      <c r="AA805">
        <v>1000</v>
      </c>
      <c r="AB805">
        <v>0</v>
      </c>
      <c r="AC805">
        <v>0</v>
      </c>
      <c r="AD805">
        <v>0</v>
      </c>
      <c r="AE805">
        <v>0</v>
      </c>
      <c r="AF805">
        <v>5207</v>
      </c>
      <c r="AG805">
        <v>708.96</v>
      </c>
      <c r="AH805">
        <v>26.59</v>
      </c>
      <c r="AI805">
        <v>177.24</v>
      </c>
      <c r="AJ805">
        <v>532</v>
      </c>
      <c r="AK805">
        <v>0</v>
      </c>
      <c r="AL805">
        <v>0</v>
      </c>
      <c r="AM805">
        <v>0</v>
      </c>
      <c r="AN805">
        <v>0</v>
      </c>
      <c r="AO805">
        <v>2</v>
      </c>
      <c r="AP805">
        <v>9</v>
      </c>
      <c r="AQ805">
        <v>0</v>
      </c>
      <c r="AR805" s="6">
        <v>3760.21</v>
      </c>
      <c r="AS805">
        <v>5205</v>
      </c>
      <c r="AT805">
        <v>0</v>
      </c>
      <c r="AU805">
        <v>74056.36</v>
      </c>
      <c r="AV805">
        <v>45000</v>
      </c>
      <c r="AW805">
        <v>0</v>
      </c>
      <c r="AX805">
        <v>18000</v>
      </c>
      <c r="AY805" s="6">
        <v>0</v>
      </c>
      <c r="AZ805">
        <v>9000</v>
      </c>
      <c r="BA805">
        <v>0</v>
      </c>
      <c r="BB805" s="6">
        <v>13003.11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f t="shared" si="36"/>
        <v>0</v>
      </c>
      <c r="BJ805">
        <f t="shared" si="37"/>
        <v>5205</v>
      </c>
      <c r="BK805">
        <f>_xlfn.IFNA(VLOOKUP(A:A,'11月奖金'!A:Q,17,0),0)</f>
        <v>3642.44</v>
      </c>
      <c r="BL805">
        <f t="shared" si="38"/>
        <v>8847.44</v>
      </c>
    </row>
    <row r="806" spans="1:64" x14ac:dyDescent="0.2">
      <c r="A806">
        <v>9000263</v>
      </c>
      <c r="B806" t="s">
        <v>2440</v>
      </c>
      <c r="C806" t="s">
        <v>2441</v>
      </c>
      <c r="D806" t="s">
        <v>2442</v>
      </c>
      <c r="E806" t="s">
        <v>363</v>
      </c>
      <c r="F806" t="s">
        <v>105</v>
      </c>
      <c r="G806">
        <v>0</v>
      </c>
      <c r="H806">
        <v>0</v>
      </c>
      <c r="I806">
        <v>5.6</v>
      </c>
      <c r="J806">
        <v>0</v>
      </c>
      <c r="K806">
        <v>2016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7</v>
      </c>
      <c r="S806">
        <v>0</v>
      </c>
      <c r="T806">
        <v>0</v>
      </c>
      <c r="U806">
        <v>0</v>
      </c>
      <c r="V806">
        <v>300</v>
      </c>
      <c r="W806">
        <v>33</v>
      </c>
      <c r="X806">
        <v>0</v>
      </c>
      <c r="Y806">
        <v>1000</v>
      </c>
      <c r="Z806">
        <v>1110</v>
      </c>
      <c r="AA806">
        <v>1000</v>
      </c>
      <c r="AB806">
        <v>0</v>
      </c>
      <c r="AC806">
        <v>0</v>
      </c>
      <c r="AD806">
        <v>0</v>
      </c>
      <c r="AE806">
        <v>0</v>
      </c>
      <c r="AF806">
        <v>5466</v>
      </c>
      <c r="AG806">
        <v>715.28</v>
      </c>
      <c r="AH806">
        <v>26.82</v>
      </c>
      <c r="AI806">
        <v>178.82</v>
      </c>
      <c r="AJ806">
        <v>536</v>
      </c>
      <c r="AK806">
        <v>0</v>
      </c>
      <c r="AL806">
        <v>0</v>
      </c>
      <c r="AM806">
        <v>0</v>
      </c>
      <c r="AN806">
        <v>0</v>
      </c>
      <c r="AO806">
        <v>2</v>
      </c>
      <c r="AP806">
        <v>9</v>
      </c>
      <c r="AQ806">
        <v>0</v>
      </c>
      <c r="AR806" s="6">
        <v>4007.08</v>
      </c>
      <c r="AS806">
        <v>5494</v>
      </c>
      <c r="AT806">
        <v>30</v>
      </c>
      <c r="AU806">
        <v>42271.09</v>
      </c>
      <c r="AV806">
        <v>45000</v>
      </c>
      <c r="AW806">
        <v>0</v>
      </c>
      <c r="AX806">
        <v>0</v>
      </c>
      <c r="AY806" s="6">
        <v>0</v>
      </c>
      <c r="AZ806">
        <v>0</v>
      </c>
      <c r="BA806">
        <v>0</v>
      </c>
      <c r="BB806" s="6">
        <v>13112.28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f t="shared" si="36"/>
        <v>0</v>
      </c>
      <c r="BJ806">
        <f t="shared" si="37"/>
        <v>5494</v>
      </c>
      <c r="BK806">
        <f>_xlfn.IFNA(VLOOKUP(A:A,'11月奖金'!A:Q,17,0),0)</f>
        <v>5167.1899999999996</v>
      </c>
      <c r="BL806">
        <f t="shared" si="38"/>
        <v>10661.189999999999</v>
      </c>
    </row>
    <row r="807" spans="1:64" x14ac:dyDescent="0.2">
      <c r="A807">
        <v>9000265</v>
      </c>
      <c r="B807" t="s">
        <v>2443</v>
      </c>
      <c r="C807" t="s">
        <v>2444</v>
      </c>
      <c r="D807" t="s">
        <v>2445</v>
      </c>
      <c r="E807" t="s">
        <v>363</v>
      </c>
      <c r="F807" t="s">
        <v>125</v>
      </c>
      <c r="G807">
        <v>0</v>
      </c>
      <c r="H807">
        <v>0</v>
      </c>
      <c r="I807">
        <v>6.1</v>
      </c>
      <c r="J807">
        <v>0</v>
      </c>
      <c r="K807">
        <v>2196</v>
      </c>
      <c r="L807">
        <v>0</v>
      </c>
      <c r="M807">
        <v>138</v>
      </c>
      <c r="N807">
        <v>56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300</v>
      </c>
      <c r="W807">
        <v>33</v>
      </c>
      <c r="X807">
        <v>0</v>
      </c>
      <c r="Y807">
        <v>1000</v>
      </c>
      <c r="Z807">
        <v>1110</v>
      </c>
      <c r="AA807">
        <v>1000</v>
      </c>
      <c r="AB807">
        <v>0</v>
      </c>
      <c r="AC807">
        <v>0</v>
      </c>
      <c r="AD807">
        <v>0</v>
      </c>
      <c r="AE807">
        <v>0</v>
      </c>
      <c r="AF807">
        <v>5833</v>
      </c>
      <c r="AG807">
        <v>956.24</v>
      </c>
      <c r="AH807">
        <v>35.86</v>
      </c>
      <c r="AI807">
        <v>239.06</v>
      </c>
      <c r="AJ807">
        <v>717</v>
      </c>
      <c r="AK807">
        <v>0</v>
      </c>
      <c r="AL807">
        <v>0</v>
      </c>
      <c r="AM807">
        <v>0</v>
      </c>
      <c r="AN807">
        <v>0</v>
      </c>
      <c r="AO807">
        <v>2</v>
      </c>
      <c r="AP807">
        <v>9</v>
      </c>
      <c r="AQ807">
        <v>0</v>
      </c>
      <c r="AR807" s="6">
        <v>3882.84</v>
      </c>
      <c r="AS807">
        <v>5831</v>
      </c>
      <c r="AT807">
        <v>0</v>
      </c>
      <c r="AU807">
        <v>95206.68</v>
      </c>
      <c r="AV807">
        <v>45000</v>
      </c>
      <c r="AW807">
        <v>9000</v>
      </c>
      <c r="AX807">
        <v>9000</v>
      </c>
      <c r="AY807" s="6">
        <v>0</v>
      </c>
      <c r="AZ807">
        <v>9000</v>
      </c>
      <c r="BA807">
        <v>0</v>
      </c>
      <c r="BB807" s="6">
        <v>17533.439999999999</v>
      </c>
      <c r="BC807">
        <v>5673.2399999999907</v>
      </c>
      <c r="BD807">
        <v>170.2</v>
      </c>
      <c r="BE807">
        <v>0</v>
      </c>
      <c r="BF807">
        <v>170.2</v>
      </c>
      <c r="BG807">
        <v>293.70999999999998</v>
      </c>
      <c r="BH807">
        <v>0</v>
      </c>
      <c r="BI807">
        <f t="shared" si="36"/>
        <v>293.70999999999998</v>
      </c>
      <c r="BJ807">
        <f t="shared" si="37"/>
        <v>5831</v>
      </c>
      <c r="BK807">
        <f>_xlfn.IFNA(VLOOKUP(A:A,'11月奖金'!A:Q,17,0),0)</f>
        <v>6098.98</v>
      </c>
      <c r="BL807">
        <f t="shared" si="38"/>
        <v>11929.98</v>
      </c>
    </row>
    <row r="808" spans="1:64" x14ac:dyDescent="0.2">
      <c r="A808">
        <v>9000884</v>
      </c>
      <c r="B808" t="s">
        <v>2446</v>
      </c>
      <c r="C808" t="s">
        <v>2447</v>
      </c>
      <c r="D808" t="s">
        <v>8444</v>
      </c>
      <c r="E808" t="s">
        <v>363</v>
      </c>
      <c r="F808" t="s">
        <v>105</v>
      </c>
      <c r="G808">
        <v>0</v>
      </c>
      <c r="H808">
        <v>0</v>
      </c>
      <c r="I808">
        <v>5.3</v>
      </c>
      <c r="J808">
        <v>0</v>
      </c>
      <c r="K808">
        <v>1908</v>
      </c>
      <c r="L808">
        <v>0</v>
      </c>
      <c r="M808">
        <v>204</v>
      </c>
      <c r="N808">
        <v>40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300</v>
      </c>
      <c r="W808">
        <v>33</v>
      </c>
      <c r="X808">
        <v>0</v>
      </c>
      <c r="Y808">
        <v>1000</v>
      </c>
      <c r="Z808">
        <v>1110</v>
      </c>
      <c r="AA808">
        <v>1000</v>
      </c>
      <c r="AB808">
        <v>0</v>
      </c>
      <c r="AC808">
        <v>0</v>
      </c>
      <c r="AD808">
        <v>0</v>
      </c>
      <c r="AE808">
        <v>0</v>
      </c>
      <c r="AF808">
        <v>5595</v>
      </c>
      <c r="AG808">
        <v>740</v>
      </c>
      <c r="AH808">
        <v>27.75</v>
      </c>
      <c r="AI808">
        <v>185</v>
      </c>
      <c r="AJ808">
        <v>555</v>
      </c>
      <c r="AK808">
        <v>0</v>
      </c>
      <c r="AL808">
        <v>0</v>
      </c>
      <c r="AM808">
        <v>0</v>
      </c>
      <c r="AN808">
        <v>0</v>
      </c>
      <c r="AO808">
        <v>2</v>
      </c>
      <c r="AP808">
        <v>9</v>
      </c>
      <c r="AQ808">
        <v>0</v>
      </c>
      <c r="AR808" s="6">
        <v>4085.25</v>
      </c>
      <c r="AS808">
        <v>5593</v>
      </c>
      <c r="AT808">
        <v>0</v>
      </c>
      <c r="AU808">
        <v>75855.05</v>
      </c>
      <c r="AV808">
        <v>45000</v>
      </c>
      <c r="AW808">
        <v>0</v>
      </c>
      <c r="AX808">
        <v>0</v>
      </c>
      <c r="AY808" s="6">
        <v>0</v>
      </c>
      <c r="AZ808">
        <v>0</v>
      </c>
      <c r="BA808">
        <v>0</v>
      </c>
      <c r="BB808" s="6">
        <v>13569.75</v>
      </c>
      <c r="BC808">
        <v>17285.3</v>
      </c>
      <c r="BD808">
        <v>518.55999999999995</v>
      </c>
      <c r="BE808">
        <v>0</v>
      </c>
      <c r="BF808">
        <v>518.55999999999995</v>
      </c>
      <c r="BG808">
        <v>546</v>
      </c>
      <c r="BH808">
        <v>0</v>
      </c>
      <c r="BI808">
        <f t="shared" si="36"/>
        <v>546</v>
      </c>
      <c r="BJ808">
        <f t="shared" si="37"/>
        <v>5593</v>
      </c>
      <c r="BK808">
        <f>_xlfn.IFNA(VLOOKUP(A:A,'11月奖金'!A:Q,17,0),0)</f>
        <v>3642.44</v>
      </c>
      <c r="BL808">
        <f t="shared" si="38"/>
        <v>9235.44</v>
      </c>
    </row>
    <row r="809" spans="1:64" x14ac:dyDescent="0.2">
      <c r="A809">
        <v>9000885</v>
      </c>
      <c r="B809" t="s">
        <v>2448</v>
      </c>
      <c r="C809" t="s">
        <v>2449</v>
      </c>
      <c r="D809" t="s">
        <v>2450</v>
      </c>
      <c r="E809" t="s">
        <v>363</v>
      </c>
      <c r="F809" t="s">
        <v>105</v>
      </c>
      <c r="G809">
        <v>0</v>
      </c>
      <c r="H809">
        <v>0</v>
      </c>
      <c r="I809">
        <v>5.3</v>
      </c>
      <c r="J809">
        <v>0</v>
      </c>
      <c r="K809">
        <v>1908</v>
      </c>
      <c r="L809">
        <v>0</v>
      </c>
      <c r="M809">
        <v>138</v>
      </c>
      <c r="N809">
        <v>48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300</v>
      </c>
      <c r="W809">
        <v>33</v>
      </c>
      <c r="X809">
        <v>0</v>
      </c>
      <c r="Y809">
        <v>1000</v>
      </c>
      <c r="Z809">
        <v>1110</v>
      </c>
      <c r="AA809">
        <v>1000</v>
      </c>
      <c r="AB809">
        <v>0</v>
      </c>
      <c r="AC809">
        <v>0</v>
      </c>
      <c r="AD809">
        <v>0</v>
      </c>
      <c r="AE809">
        <v>0</v>
      </c>
      <c r="AF809">
        <v>5537</v>
      </c>
      <c r="AG809">
        <v>735.36</v>
      </c>
      <c r="AH809">
        <v>27.58</v>
      </c>
      <c r="AI809">
        <v>183.84</v>
      </c>
      <c r="AJ809">
        <v>552</v>
      </c>
      <c r="AK809">
        <v>0</v>
      </c>
      <c r="AL809">
        <v>0</v>
      </c>
      <c r="AM809">
        <v>0</v>
      </c>
      <c r="AN809">
        <v>0</v>
      </c>
      <c r="AO809">
        <v>2</v>
      </c>
      <c r="AP809">
        <v>9</v>
      </c>
      <c r="AQ809">
        <v>0</v>
      </c>
      <c r="AR809" s="6">
        <v>4036.22</v>
      </c>
      <c r="AS809">
        <v>5535</v>
      </c>
      <c r="AT809">
        <v>0</v>
      </c>
      <c r="AU809">
        <v>75696.22</v>
      </c>
      <c r="AV809">
        <v>45000</v>
      </c>
      <c r="AW809">
        <v>9000</v>
      </c>
      <c r="AX809">
        <v>0</v>
      </c>
      <c r="AY809" s="6">
        <v>0</v>
      </c>
      <c r="AZ809">
        <v>0</v>
      </c>
      <c r="BA809">
        <v>0</v>
      </c>
      <c r="BB809" s="6">
        <v>13489.02</v>
      </c>
      <c r="BC809">
        <v>8207.2000000000007</v>
      </c>
      <c r="BD809">
        <v>246.22</v>
      </c>
      <c r="BE809">
        <v>0</v>
      </c>
      <c r="BF809">
        <v>246.22</v>
      </c>
      <c r="BG809">
        <v>305.13</v>
      </c>
      <c r="BH809">
        <v>0</v>
      </c>
      <c r="BI809">
        <f t="shared" si="36"/>
        <v>305.13</v>
      </c>
      <c r="BJ809">
        <f t="shared" si="37"/>
        <v>5535</v>
      </c>
      <c r="BK809">
        <f>_xlfn.IFNA(VLOOKUP(A:A,'11月奖金'!A:Q,17,0),0)</f>
        <v>3642.44</v>
      </c>
      <c r="BL809">
        <f t="shared" si="38"/>
        <v>9177.44</v>
      </c>
    </row>
    <row r="810" spans="1:64" x14ac:dyDescent="0.2">
      <c r="A810">
        <v>9000886</v>
      </c>
      <c r="B810" t="s">
        <v>2451</v>
      </c>
      <c r="C810" t="s">
        <v>2452</v>
      </c>
      <c r="D810" t="s">
        <v>2453</v>
      </c>
      <c r="E810" t="s">
        <v>363</v>
      </c>
      <c r="F810" t="s">
        <v>105</v>
      </c>
      <c r="G810">
        <v>0</v>
      </c>
      <c r="H810">
        <v>0</v>
      </c>
      <c r="I810">
        <v>5.0999999999999996</v>
      </c>
      <c r="J810">
        <v>0</v>
      </c>
      <c r="K810">
        <v>1836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300</v>
      </c>
      <c r="W810">
        <v>33</v>
      </c>
      <c r="X810">
        <v>0</v>
      </c>
      <c r="Y810">
        <v>1000</v>
      </c>
      <c r="Z810">
        <v>1110</v>
      </c>
      <c r="AA810">
        <v>1000</v>
      </c>
      <c r="AB810">
        <v>0</v>
      </c>
      <c r="AC810">
        <v>0</v>
      </c>
      <c r="AD810">
        <v>0</v>
      </c>
      <c r="AE810">
        <v>0</v>
      </c>
      <c r="AF810">
        <v>5279</v>
      </c>
      <c r="AG810">
        <v>714.72</v>
      </c>
      <c r="AH810">
        <v>26.8</v>
      </c>
      <c r="AI810">
        <v>178.68</v>
      </c>
      <c r="AJ810">
        <v>536</v>
      </c>
      <c r="AK810">
        <v>0</v>
      </c>
      <c r="AL810">
        <v>0</v>
      </c>
      <c r="AM810">
        <v>0</v>
      </c>
      <c r="AN810">
        <v>0</v>
      </c>
      <c r="AO810">
        <v>2</v>
      </c>
      <c r="AP810">
        <v>9</v>
      </c>
      <c r="AQ810">
        <v>0</v>
      </c>
      <c r="AR810" s="6">
        <v>3820.8</v>
      </c>
      <c r="AS810">
        <v>5277</v>
      </c>
      <c r="AT810">
        <v>0</v>
      </c>
      <c r="AU810">
        <v>73314.289999999994</v>
      </c>
      <c r="AV810">
        <v>45000</v>
      </c>
      <c r="AW810">
        <v>9000</v>
      </c>
      <c r="AX810">
        <v>0</v>
      </c>
      <c r="AY810" s="6">
        <v>0</v>
      </c>
      <c r="AZ810">
        <v>9000</v>
      </c>
      <c r="BA810">
        <v>0</v>
      </c>
      <c r="BB810" s="6">
        <v>13105.8</v>
      </c>
      <c r="BC810">
        <v>0</v>
      </c>
      <c r="BD810">
        <v>0</v>
      </c>
      <c r="BE810">
        <v>0</v>
      </c>
      <c r="BF810">
        <v>0</v>
      </c>
      <c r="BG810">
        <v>111.83</v>
      </c>
      <c r="BH810">
        <v>0</v>
      </c>
      <c r="BI810">
        <f t="shared" si="36"/>
        <v>111.83</v>
      </c>
      <c r="BJ810">
        <f t="shared" si="37"/>
        <v>5277</v>
      </c>
      <c r="BK810">
        <f>_xlfn.IFNA(VLOOKUP(A:A,'11月奖金'!A:Q,17,0),0)</f>
        <v>3642.44</v>
      </c>
      <c r="BL810">
        <f t="shared" si="38"/>
        <v>8919.44</v>
      </c>
    </row>
    <row r="811" spans="1:64" x14ac:dyDescent="0.2">
      <c r="A811">
        <v>9000887</v>
      </c>
      <c r="B811" t="s">
        <v>2454</v>
      </c>
      <c r="C811" t="s">
        <v>2455</v>
      </c>
      <c r="D811" t="s">
        <v>2456</v>
      </c>
      <c r="E811" t="s">
        <v>363</v>
      </c>
      <c r="F811" t="s">
        <v>105</v>
      </c>
      <c r="G811">
        <v>0</v>
      </c>
      <c r="H811">
        <v>0</v>
      </c>
      <c r="I811">
        <v>5.3</v>
      </c>
      <c r="J811">
        <v>0</v>
      </c>
      <c r="K811">
        <v>1908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7</v>
      </c>
      <c r="S811">
        <v>0</v>
      </c>
      <c r="T811">
        <v>0</v>
      </c>
      <c r="U811">
        <v>0</v>
      </c>
      <c r="V811">
        <v>300</v>
      </c>
      <c r="W811">
        <v>33</v>
      </c>
      <c r="X811">
        <v>0</v>
      </c>
      <c r="Y811">
        <v>1000</v>
      </c>
      <c r="Z811">
        <v>1110</v>
      </c>
      <c r="AA811">
        <v>1000</v>
      </c>
      <c r="AB811">
        <v>0</v>
      </c>
      <c r="AC811">
        <v>0</v>
      </c>
      <c r="AD811">
        <v>0</v>
      </c>
      <c r="AE811">
        <v>0</v>
      </c>
      <c r="AF811">
        <v>5358</v>
      </c>
      <c r="AG811">
        <v>721.04</v>
      </c>
      <c r="AH811">
        <v>27.04</v>
      </c>
      <c r="AI811">
        <v>180.26</v>
      </c>
      <c r="AJ811">
        <v>541</v>
      </c>
      <c r="AK811">
        <v>0</v>
      </c>
      <c r="AL811">
        <v>0</v>
      </c>
      <c r="AM811">
        <v>0</v>
      </c>
      <c r="AN811">
        <v>0</v>
      </c>
      <c r="AO811">
        <v>2</v>
      </c>
      <c r="AP811">
        <v>9</v>
      </c>
      <c r="AQ811">
        <v>0</v>
      </c>
      <c r="AR811" s="6">
        <v>3886.66</v>
      </c>
      <c r="AS811">
        <v>5386</v>
      </c>
      <c r="AT811">
        <v>30</v>
      </c>
      <c r="AU811">
        <v>74255.05</v>
      </c>
      <c r="AV811">
        <v>45000</v>
      </c>
      <c r="AW811">
        <v>4500</v>
      </c>
      <c r="AX811">
        <v>3600</v>
      </c>
      <c r="AY811" s="6">
        <v>0</v>
      </c>
      <c r="AZ811">
        <v>0</v>
      </c>
      <c r="BA811">
        <v>0</v>
      </c>
      <c r="BB811" s="6">
        <v>13224.06</v>
      </c>
      <c r="BC811">
        <v>7930.9900000000034</v>
      </c>
      <c r="BD811">
        <v>237.93</v>
      </c>
      <c r="BE811">
        <v>0</v>
      </c>
      <c r="BF811">
        <v>237.93</v>
      </c>
      <c r="BG811">
        <v>297.43</v>
      </c>
      <c r="BH811">
        <v>0</v>
      </c>
      <c r="BI811">
        <f t="shared" si="36"/>
        <v>297.43</v>
      </c>
      <c r="BJ811">
        <f t="shared" si="37"/>
        <v>5386</v>
      </c>
      <c r="BK811">
        <f>_xlfn.IFNA(VLOOKUP(A:A,'11月奖金'!A:Q,17,0),0)</f>
        <v>3692.44</v>
      </c>
      <c r="BL811">
        <f t="shared" si="38"/>
        <v>9078.44</v>
      </c>
    </row>
    <row r="812" spans="1:64" x14ac:dyDescent="0.2">
      <c r="A812">
        <v>9000888</v>
      </c>
      <c r="B812" t="s">
        <v>2457</v>
      </c>
      <c r="C812" t="s">
        <v>2458</v>
      </c>
      <c r="D812" t="s">
        <v>2459</v>
      </c>
      <c r="E812" t="s">
        <v>363</v>
      </c>
      <c r="F812" t="s">
        <v>105</v>
      </c>
      <c r="G812">
        <v>0</v>
      </c>
      <c r="H812">
        <v>0</v>
      </c>
      <c r="I812">
        <v>5.0999999999999996</v>
      </c>
      <c r="J812">
        <v>0</v>
      </c>
      <c r="K812">
        <v>1836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7</v>
      </c>
      <c r="S812">
        <v>0</v>
      </c>
      <c r="T812">
        <v>0</v>
      </c>
      <c r="U812">
        <v>0</v>
      </c>
      <c r="V812">
        <v>300</v>
      </c>
      <c r="W812">
        <v>33</v>
      </c>
      <c r="X812">
        <v>0</v>
      </c>
      <c r="Y812">
        <v>1000</v>
      </c>
      <c r="Z812">
        <v>1110</v>
      </c>
      <c r="AA812">
        <v>1000</v>
      </c>
      <c r="AB812">
        <v>0</v>
      </c>
      <c r="AC812">
        <v>0</v>
      </c>
      <c r="AD812">
        <v>0</v>
      </c>
      <c r="AE812">
        <v>0</v>
      </c>
      <c r="AF812">
        <v>5286</v>
      </c>
      <c r="AG812">
        <v>715.28</v>
      </c>
      <c r="AH812">
        <v>26.82</v>
      </c>
      <c r="AI812">
        <v>178.82</v>
      </c>
      <c r="AJ812">
        <v>536</v>
      </c>
      <c r="AK812">
        <v>0</v>
      </c>
      <c r="AL812">
        <v>0</v>
      </c>
      <c r="AM812">
        <v>0</v>
      </c>
      <c r="AN812">
        <v>0</v>
      </c>
      <c r="AO812">
        <v>2</v>
      </c>
      <c r="AP812">
        <v>9</v>
      </c>
      <c r="AQ812">
        <v>0</v>
      </c>
      <c r="AR812" s="6">
        <v>3827.08</v>
      </c>
      <c r="AS812">
        <v>5314</v>
      </c>
      <c r="AT812">
        <v>30</v>
      </c>
      <c r="AU812">
        <v>73307.05</v>
      </c>
      <c r="AV812">
        <v>45000</v>
      </c>
      <c r="AW812">
        <v>9000</v>
      </c>
      <c r="AX812">
        <v>9000</v>
      </c>
      <c r="AY812" s="6">
        <v>0</v>
      </c>
      <c r="AZ812">
        <v>0</v>
      </c>
      <c r="BA812">
        <v>0</v>
      </c>
      <c r="BB812" s="6">
        <v>13112.28</v>
      </c>
      <c r="BC812">
        <v>0</v>
      </c>
      <c r="BD812">
        <v>0</v>
      </c>
      <c r="BE812">
        <v>0</v>
      </c>
      <c r="BF812">
        <v>0</v>
      </c>
      <c r="BG812">
        <v>10.130000000000001</v>
      </c>
      <c r="BH812">
        <v>0</v>
      </c>
      <c r="BI812">
        <f t="shared" si="36"/>
        <v>10.130000000000001</v>
      </c>
      <c r="BJ812">
        <f t="shared" si="37"/>
        <v>5314</v>
      </c>
      <c r="BK812">
        <f>_xlfn.IFNA(VLOOKUP(A:A,'11月奖金'!A:Q,17,0),0)</f>
        <v>3640.26</v>
      </c>
      <c r="BL812">
        <f t="shared" si="38"/>
        <v>8954.26</v>
      </c>
    </row>
    <row r="813" spans="1:64" x14ac:dyDescent="0.2">
      <c r="A813">
        <v>9000276</v>
      </c>
      <c r="B813" t="s">
        <v>2460</v>
      </c>
      <c r="C813" t="s">
        <v>2461</v>
      </c>
      <c r="D813" t="s">
        <v>2462</v>
      </c>
      <c r="E813" t="s">
        <v>82</v>
      </c>
      <c r="F813" t="s">
        <v>105</v>
      </c>
      <c r="G813">
        <v>0</v>
      </c>
      <c r="H813">
        <v>0</v>
      </c>
      <c r="I813">
        <v>5.7</v>
      </c>
      <c r="J813">
        <v>0</v>
      </c>
      <c r="K813">
        <v>2052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300</v>
      </c>
      <c r="W813">
        <v>33</v>
      </c>
      <c r="X813">
        <v>0</v>
      </c>
      <c r="Y813">
        <v>1000</v>
      </c>
      <c r="Z813">
        <v>1110</v>
      </c>
      <c r="AA813">
        <v>1000</v>
      </c>
      <c r="AB813">
        <v>80</v>
      </c>
      <c r="AC813">
        <v>0</v>
      </c>
      <c r="AD813">
        <v>0</v>
      </c>
      <c r="AE813">
        <v>0</v>
      </c>
      <c r="AF813">
        <v>5575</v>
      </c>
      <c r="AG813">
        <v>854.4</v>
      </c>
      <c r="AH813">
        <v>32.04</v>
      </c>
      <c r="AI813">
        <v>213.6</v>
      </c>
      <c r="AJ813">
        <v>641</v>
      </c>
      <c r="AK813">
        <v>0</v>
      </c>
      <c r="AL813">
        <v>0</v>
      </c>
      <c r="AM813">
        <v>0</v>
      </c>
      <c r="AN813">
        <v>0</v>
      </c>
      <c r="AO813">
        <v>2</v>
      </c>
      <c r="AP813">
        <v>9</v>
      </c>
      <c r="AQ813">
        <v>0</v>
      </c>
      <c r="AR813" s="6">
        <v>3831.96</v>
      </c>
      <c r="AS813">
        <v>5573</v>
      </c>
      <c r="AT813">
        <v>0</v>
      </c>
      <c r="AU813">
        <v>86468.14</v>
      </c>
      <c r="AV813">
        <v>45000</v>
      </c>
      <c r="AW813">
        <v>0</v>
      </c>
      <c r="AX813">
        <v>0</v>
      </c>
      <c r="AY813" s="6">
        <v>0</v>
      </c>
      <c r="AZ813">
        <v>9000</v>
      </c>
      <c r="BA813">
        <v>0</v>
      </c>
      <c r="BB813" s="6">
        <v>15669.36</v>
      </c>
      <c r="BC813">
        <v>16798.78</v>
      </c>
      <c r="BD813">
        <v>503.96</v>
      </c>
      <c r="BE813">
        <v>0</v>
      </c>
      <c r="BF813">
        <v>503.96</v>
      </c>
      <c r="BG813">
        <v>569</v>
      </c>
      <c r="BH813">
        <v>0</v>
      </c>
      <c r="BI813">
        <f t="shared" si="36"/>
        <v>569</v>
      </c>
      <c r="BJ813">
        <f t="shared" si="37"/>
        <v>5573</v>
      </c>
      <c r="BK813">
        <f>_xlfn.IFNA(VLOOKUP(A:A,'11月奖金'!A:Q,17,0),0)</f>
        <v>5213.3900000000003</v>
      </c>
      <c r="BL813">
        <f t="shared" si="38"/>
        <v>10786.39</v>
      </c>
    </row>
    <row r="814" spans="1:64" x14ac:dyDescent="0.2">
      <c r="A814">
        <v>9000275</v>
      </c>
      <c r="B814" t="s">
        <v>2463</v>
      </c>
      <c r="C814" t="s">
        <v>2464</v>
      </c>
      <c r="D814" t="s">
        <v>2465</v>
      </c>
      <c r="E814" t="s">
        <v>82</v>
      </c>
      <c r="F814" t="s">
        <v>105</v>
      </c>
      <c r="G814">
        <v>0</v>
      </c>
      <c r="H814">
        <v>0</v>
      </c>
      <c r="I814">
        <v>7.1</v>
      </c>
      <c r="J814">
        <v>0</v>
      </c>
      <c r="K814">
        <v>2556</v>
      </c>
      <c r="L814">
        <v>0</v>
      </c>
      <c r="M814">
        <v>384</v>
      </c>
      <c r="N814">
        <v>64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300</v>
      </c>
      <c r="W814">
        <v>33</v>
      </c>
      <c r="X814">
        <v>0</v>
      </c>
      <c r="Y814">
        <v>1000</v>
      </c>
      <c r="Z814">
        <v>1110</v>
      </c>
      <c r="AA814">
        <v>1000</v>
      </c>
      <c r="AB814">
        <v>80</v>
      </c>
      <c r="AC814">
        <v>0</v>
      </c>
      <c r="AD814">
        <v>0</v>
      </c>
      <c r="AE814">
        <v>0</v>
      </c>
      <c r="AF814">
        <v>6527</v>
      </c>
      <c r="AG814">
        <v>1005.36</v>
      </c>
      <c r="AH814">
        <v>37.700000000000003</v>
      </c>
      <c r="AI814">
        <v>251.34</v>
      </c>
      <c r="AJ814">
        <v>754</v>
      </c>
      <c r="AK814">
        <v>0</v>
      </c>
      <c r="AL814">
        <v>0</v>
      </c>
      <c r="AM814">
        <v>0</v>
      </c>
      <c r="AN814">
        <v>0</v>
      </c>
      <c r="AO814">
        <v>2</v>
      </c>
      <c r="AP814">
        <v>9</v>
      </c>
      <c r="AQ814">
        <v>0</v>
      </c>
      <c r="AR814" s="6">
        <v>4476.6000000000004</v>
      </c>
      <c r="AS814">
        <v>6525</v>
      </c>
      <c r="AT814">
        <v>0</v>
      </c>
      <c r="AU814">
        <v>100864.51</v>
      </c>
      <c r="AV814">
        <v>45000</v>
      </c>
      <c r="AW814">
        <v>0</v>
      </c>
      <c r="AX814">
        <v>0</v>
      </c>
      <c r="AY814" s="6">
        <v>0</v>
      </c>
      <c r="AZ814">
        <v>0</v>
      </c>
      <c r="BA814">
        <v>0</v>
      </c>
      <c r="BB814" s="6">
        <v>18435.599999999999</v>
      </c>
      <c r="BC814">
        <v>37428.909999999989</v>
      </c>
      <c r="BD814">
        <v>1222.8900000000001</v>
      </c>
      <c r="BE814">
        <v>0</v>
      </c>
      <c r="BF814">
        <v>1222.8900000000001</v>
      </c>
      <c r="BG814">
        <v>1275.23</v>
      </c>
      <c r="BH814">
        <v>0</v>
      </c>
      <c r="BI814">
        <f t="shared" si="36"/>
        <v>1275.23</v>
      </c>
      <c r="BJ814">
        <f t="shared" si="37"/>
        <v>6525</v>
      </c>
      <c r="BK814">
        <f>_xlfn.IFNA(VLOOKUP(A:A,'11月奖金'!A:Q,17,0),0)</f>
        <v>6052.89</v>
      </c>
      <c r="BL814">
        <f t="shared" si="38"/>
        <v>12577.89</v>
      </c>
    </row>
    <row r="815" spans="1:64" x14ac:dyDescent="0.2">
      <c r="A815">
        <v>9000277</v>
      </c>
      <c r="B815" t="s">
        <v>2466</v>
      </c>
      <c r="C815" t="s">
        <v>2467</v>
      </c>
      <c r="D815" t="s">
        <v>2468</v>
      </c>
      <c r="E815" t="s">
        <v>82</v>
      </c>
      <c r="F815" t="s">
        <v>105</v>
      </c>
      <c r="G815">
        <v>0</v>
      </c>
      <c r="H815">
        <v>0</v>
      </c>
      <c r="I815">
        <v>6.7</v>
      </c>
      <c r="J815">
        <v>0</v>
      </c>
      <c r="K815">
        <v>2412</v>
      </c>
      <c r="L815">
        <v>332.69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300</v>
      </c>
      <c r="W815">
        <v>33</v>
      </c>
      <c r="X815">
        <v>0</v>
      </c>
      <c r="Y815">
        <v>1000</v>
      </c>
      <c r="Z815">
        <v>1110</v>
      </c>
      <c r="AA815">
        <v>1000</v>
      </c>
      <c r="AB815">
        <v>80</v>
      </c>
      <c r="AC815">
        <v>0</v>
      </c>
      <c r="AD815">
        <v>0</v>
      </c>
      <c r="AE815">
        <v>0</v>
      </c>
      <c r="AF815">
        <v>6267.6900000000014</v>
      </c>
      <c r="AG815">
        <v>958</v>
      </c>
      <c r="AH815">
        <v>35.93</v>
      </c>
      <c r="AI815">
        <v>239.5</v>
      </c>
      <c r="AJ815">
        <v>719</v>
      </c>
      <c r="AK815">
        <v>0</v>
      </c>
      <c r="AL815">
        <v>0</v>
      </c>
      <c r="AM815">
        <v>0</v>
      </c>
      <c r="AN815">
        <v>0</v>
      </c>
      <c r="AO815">
        <v>2</v>
      </c>
      <c r="AP815">
        <v>9</v>
      </c>
      <c r="AQ815">
        <v>0</v>
      </c>
      <c r="AR815" s="6">
        <v>4313.26</v>
      </c>
      <c r="AS815">
        <v>6265.6900000000014</v>
      </c>
      <c r="AT815">
        <v>0</v>
      </c>
      <c r="AU815">
        <v>96219.07</v>
      </c>
      <c r="AV815">
        <v>45000</v>
      </c>
      <c r="AW815">
        <v>0</v>
      </c>
      <c r="AX815">
        <v>0</v>
      </c>
      <c r="AY815" s="6">
        <v>0</v>
      </c>
      <c r="AZ815">
        <v>0</v>
      </c>
      <c r="BA815">
        <v>0</v>
      </c>
      <c r="BB815" s="6">
        <v>17571.87</v>
      </c>
      <c r="BC815">
        <v>33647.199999999997</v>
      </c>
      <c r="BD815">
        <v>1009.42</v>
      </c>
      <c r="BE815">
        <v>0</v>
      </c>
      <c r="BF815">
        <v>1009.42</v>
      </c>
      <c r="BG815">
        <v>1030.02</v>
      </c>
      <c r="BH815">
        <v>0</v>
      </c>
      <c r="BI815">
        <f t="shared" si="36"/>
        <v>1030.02</v>
      </c>
      <c r="BJ815">
        <f t="shared" si="37"/>
        <v>6265.6900000000014</v>
      </c>
      <c r="BK815">
        <f>_xlfn.IFNA(VLOOKUP(A:A,'11月奖金'!A:Q,17,0),0)</f>
        <v>6052.89</v>
      </c>
      <c r="BL815">
        <f t="shared" si="38"/>
        <v>12318.580000000002</v>
      </c>
    </row>
    <row r="816" spans="1:64" x14ac:dyDescent="0.2">
      <c r="A816">
        <v>9000278</v>
      </c>
      <c r="B816" t="s">
        <v>2469</v>
      </c>
      <c r="C816" t="s">
        <v>2470</v>
      </c>
      <c r="D816" t="s">
        <v>2471</v>
      </c>
      <c r="E816" t="s">
        <v>82</v>
      </c>
      <c r="F816" t="s">
        <v>105</v>
      </c>
      <c r="G816">
        <v>0</v>
      </c>
      <c r="H816">
        <v>0</v>
      </c>
      <c r="I816">
        <v>6.7</v>
      </c>
      <c r="J816">
        <v>0</v>
      </c>
      <c r="K816">
        <v>2412</v>
      </c>
      <c r="L816">
        <v>332.69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300</v>
      </c>
      <c r="W816">
        <v>33</v>
      </c>
      <c r="X816">
        <v>0</v>
      </c>
      <c r="Y816">
        <v>500</v>
      </c>
      <c r="Z816">
        <v>370</v>
      </c>
      <c r="AA816">
        <v>1000</v>
      </c>
      <c r="AB816">
        <v>80</v>
      </c>
      <c r="AC816">
        <v>0</v>
      </c>
      <c r="AD816">
        <v>0</v>
      </c>
      <c r="AE816">
        <v>0</v>
      </c>
      <c r="AF816">
        <v>5027.6900000000014</v>
      </c>
      <c r="AG816">
        <v>958</v>
      </c>
      <c r="AH816">
        <v>35.93</v>
      </c>
      <c r="AI816">
        <v>239.5</v>
      </c>
      <c r="AJ816">
        <v>719</v>
      </c>
      <c r="AK816">
        <v>0</v>
      </c>
      <c r="AL816">
        <v>0</v>
      </c>
      <c r="AM816">
        <v>0</v>
      </c>
      <c r="AN816">
        <v>0</v>
      </c>
      <c r="AO816">
        <v>2</v>
      </c>
      <c r="AP816">
        <v>9</v>
      </c>
      <c r="AQ816">
        <v>0</v>
      </c>
      <c r="AR816" s="6">
        <v>3073.26</v>
      </c>
      <c r="AS816">
        <v>5025.6900000000014</v>
      </c>
      <c r="AT816">
        <v>0</v>
      </c>
      <c r="AU816">
        <v>85186.07</v>
      </c>
      <c r="AV816">
        <v>45000</v>
      </c>
      <c r="AW816">
        <v>9000</v>
      </c>
      <c r="AX816">
        <v>0</v>
      </c>
      <c r="AY816" s="6">
        <v>0</v>
      </c>
      <c r="AZ816">
        <v>9000</v>
      </c>
      <c r="BA816">
        <v>0</v>
      </c>
      <c r="BB816" s="6">
        <v>17571.87</v>
      </c>
      <c r="BC816">
        <v>4614.2000000000044</v>
      </c>
      <c r="BD816">
        <v>138.43</v>
      </c>
      <c r="BE816">
        <v>0</v>
      </c>
      <c r="BF816">
        <v>138.43</v>
      </c>
      <c r="BG816">
        <v>256.23</v>
      </c>
      <c r="BH816">
        <v>0</v>
      </c>
      <c r="BI816">
        <f t="shared" si="36"/>
        <v>256.23</v>
      </c>
      <c r="BJ816">
        <f t="shared" si="37"/>
        <v>5025.6900000000014</v>
      </c>
      <c r="BK816">
        <f>_xlfn.IFNA(VLOOKUP(A:A,'11月奖金'!A:Q,17,0),0)</f>
        <v>6127.48</v>
      </c>
      <c r="BL816">
        <f t="shared" si="38"/>
        <v>11153.170000000002</v>
      </c>
    </row>
    <row r="817" spans="1:64" x14ac:dyDescent="0.2">
      <c r="A817">
        <v>9000279</v>
      </c>
      <c r="B817" t="s">
        <v>2472</v>
      </c>
      <c r="C817" t="s">
        <v>2473</v>
      </c>
      <c r="D817" t="s">
        <v>2474</v>
      </c>
      <c r="E817" t="s">
        <v>82</v>
      </c>
      <c r="F817" t="s">
        <v>105</v>
      </c>
      <c r="G817">
        <v>0</v>
      </c>
      <c r="H817">
        <v>0</v>
      </c>
      <c r="I817">
        <v>5.9</v>
      </c>
      <c r="J817">
        <v>0</v>
      </c>
      <c r="K817">
        <v>2124</v>
      </c>
      <c r="L817">
        <v>292.97000000000003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300</v>
      </c>
      <c r="W817">
        <v>33</v>
      </c>
      <c r="X817">
        <v>0</v>
      </c>
      <c r="Y817">
        <v>500</v>
      </c>
      <c r="Z817">
        <v>370</v>
      </c>
      <c r="AA817">
        <v>1000</v>
      </c>
      <c r="AB817">
        <v>40</v>
      </c>
      <c r="AC817">
        <v>0</v>
      </c>
      <c r="AD817">
        <v>0</v>
      </c>
      <c r="AE817">
        <v>0</v>
      </c>
      <c r="AF817">
        <v>4659.97</v>
      </c>
      <c r="AG817">
        <v>860.16</v>
      </c>
      <c r="AH817">
        <v>32.26</v>
      </c>
      <c r="AI817">
        <v>215.04</v>
      </c>
      <c r="AJ817">
        <v>645</v>
      </c>
      <c r="AK817">
        <v>0</v>
      </c>
      <c r="AL817">
        <v>0</v>
      </c>
      <c r="AM817">
        <v>0</v>
      </c>
      <c r="AN817">
        <v>0</v>
      </c>
      <c r="AO817">
        <v>2</v>
      </c>
      <c r="AP817">
        <v>9</v>
      </c>
      <c r="AQ817">
        <v>0</v>
      </c>
      <c r="AR817" s="6">
        <v>2905.51</v>
      </c>
      <c r="AS817">
        <v>4657.97</v>
      </c>
      <c r="AT817">
        <v>0</v>
      </c>
      <c r="AU817">
        <v>76868.09</v>
      </c>
      <c r="AV817">
        <v>45000</v>
      </c>
      <c r="AW817">
        <v>4500</v>
      </c>
      <c r="AX817">
        <v>9000</v>
      </c>
      <c r="AY817" s="6">
        <v>0</v>
      </c>
      <c r="AZ817">
        <v>0</v>
      </c>
      <c r="BA817">
        <v>0</v>
      </c>
      <c r="BB817" s="6">
        <v>15772.14</v>
      </c>
      <c r="BC817">
        <v>2595.9499999999948</v>
      </c>
      <c r="BD817">
        <v>77.88</v>
      </c>
      <c r="BE817">
        <v>0</v>
      </c>
      <c r="BF817">
        <v>77.88</v>
      </c>
      <c r="BG817">
        <v>185.71</v>
      </c>
      <c r="BH817">
        <v>0</v>
      </c>
      <c r="BI817">
        <f t="shared" si="36"/>
        <v>185.71</v>
      </c>
      <c r="BJ817">
        <f t="shared" si="37"/>
        <v>4657.97</v>
      </c>
      <c r="BK817">
        <f>_xlfn.IFNA(VLOOKUP(A:A,'11月奖金'!A:Q,17,0),0)</f>
        <v>5116.8100000000004</v>
      </c>
      <c r="BL817">
        <f t="shared" si="38"/>
        <v>9774.7800000000007</v>
      </c>
    </row>
    <row r="818" spans="1:64" x14ac:dyDescent="0.2">
      <c r="A818">
        <v>9000280</v>
      </c>
      <c r="B818" t="s">
        <v>2475</v>
      </c>
      <c r="C818" t="s">
        <v>2476</v>
      </c>
      <c r="D818" t="s">
        <v>2477</v>
      </c>
      <c r="E818" t="s">
        <v>82</v>
      </c>
      <c r="F818" t="s">
        <v>105</v>
      </c>
      <c r="G818">
        <v>0</v>
      </c>
      <c r="H818">
        <v>0</v>
      </c>
      <c r="I818">
        <v>5.9</v>
      </c>
      <c r="J818">
        <v>0</v>
      </c>
      <c r="K818">
        <v>2124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300</v>
      </c>
      <c r="W818">
        <v>33</v>
      </c>
      <c r="X818">
        <v>0</v>
      </c>
      <c r="Y818">
        <v>500</v>
      </c>
      <c r="Z818">
        <v>370</v>
      </c>
      <c r="AA818">
        <v>1000</v>
      </c>
      <c r="AB818">
        <v>80</v>
      </c>
      <c r="AC818">
        <v>0</v>
      </c>
      <c r="AD818">
        <v>0</v>
      </c>
      <c r="AE818">
        <v>0</v>
      </c>
      <c r="AF818">
        <v>4407</v>
      </c>
      <c r="AG818">
        <v>860.16</v>
      </c>
      <c r="AH818">
        <v>32.26</v>
      </c>
      <c r="AI818">
        <v>215.04</v>
      </c>
      <c r="AJ818">
        <v>645</v>
      </c>
      <c r="AK818">
        <v>0</v>
      </c>
      <c r="AL818">
        <v>0</v>
      </c>
      <c r="AM818">
        <v>0</v>
      </c>
      <c r="AN818">
        <v>0</v>
      </c>
      <c r="AO818">
        <v>2</v>
      </c>
      <c r="AP818">
        <v>9</v>
      </c>
      <c r="AQ818">
        <v>0</v>
      </c>
      <c r="AR818" s="6">
        <v>2652.54</v>
      </c>
      <c r="AS818">
        <v>4405</v>
      </c>
      <c r="AT818">
        <v>0</v>
      </c>
      <c r="AU818">
        <v>75679.55</v>
      </c>
      <c r="AV818">
        <v>45000</v>
      </c>
      <c r="AW818">
        <v>9000</v>
      </c>
      <c r="AX818">
        <v>0</v>
      </c>
      <c r="AY818" s="6">
        <v>0</v>
      </c>
      <c r="AZ818">
        <v>0</v>
      </c>
      <c r="BA818">
        <v>0</v>
      </c>
      <c r="BB818" s="6">
        <v>15772.14</v>
      </c>
      <c r="BC818">
        <v>5907.4100000000017</v>
      </c>
      <c r="BD818">
        <v>177.22</v>
      </c>
      <c r="BE818">
        <v>0</v>
      </c>
      <c r="BF818">
        <v>177.22</v>
      </c>
      <c r="BG818">
        <v>277.64999999999998</v>
      </c>
      <c r="BH818">
        <v>0</v>
      </c>
      <c r="BI818">
        <f t="shared" si="36"/>
        <v>277.64999999999998</v>
      </c>
      <c r="BJ818">
        <f t="shared" si="37"/>
        <v>4405</v>
      </c>
      <c r="BK818">
        <f>_xlfn.IFNA(VLOOKUP(A:A,'11月奖金'!A:Q,17,0),0)</f>
        <v>5163.66</v>
      </c>
      <c r="BL818">
        <f t="shared" si="38"/>
        <v>9568.66</v>
      </c>
    </row>
    <row r="819" spans="1:64" x14ac:dyDescent="0.2">
      <c r="A819">
        <v>9000283</v>
      </c>
      <c r="B819" t="s">
        <v>2478</v>
      </c>
      <c r="C819" t="s">
        <v>2479</v>
      </c>
      <c r="D819" t="s">
        <v>2480</v>
      </c>
      <c r="E819" t="s">
        <v>82</v>
      </c>
      <c r="F819" t="s">
        <v>105</v>
      </c>
      <c r="G819">
        <v>0</v>
      </c>
      <c r="H819">
        <v>0</v>
      </c>
      <c r="I819">
        <v>6.9</v>
      </c>
      <c r="J819">
        <v>0</v>
      </c>
      <c r="K819">
        <v>2484</v>
      </c>
      <c r="L819">
        <v>0</v>
      </c>
      <c r="M819">
        <v>179</v>
      </c>
      <c r="N819">
        <v>56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300</v>
      </c>
      <c r="W819">
        <v>33</v>
      </c>
      <c r="X819">
        <v>0</v>
      </c>
      <c r="Y819">
        <v>1000</v>
      </c>
      <c r="Z819">
        <v>1110</v>
      </c>
      <c r="AA819">
        <v>1000</v>
      </c>
      <c r="AB819">
        <v>60</v>
      </c>
      <c r="AC819">
        <v>0</v>
      </c>
      <c r="AD819">
        <v>0</v>
      </c>
      <c r="AE819">
        <v>0</v>
      </c>
      <c r="AF819">
        <v>6222</v>
      </c>
      <c r="AG819">
        <v>982.56</v>
      </c>
      <c r="AH819">
        <v>36.85</v>
      </c>
      <c r="AI819">
        <v>245.64</v>
      </c>
      <c r="AJ819">
        <v>737</v>
      </c>
      <c r="AK819">
        <v>0</v>
      </c>
      <c r="AL819">
        <v>0</v>
      </c>
      <c r="AM819">
        <v>0</v>
      </c>
      <c r="AN819">
        <v>0</v>
      </c>
      <c r="AO819">
        <v>2</v>
      </c>
      <c r="AP819">
        <v>9</v>
      </c>
      <c r="AQ819">
        <v>0</v>
      </c>
      <c r="AR819" s="6">
        <v>4217.95</v>
      </c>
      <c r="AS819">
        <v>6220</v>
      </c>
      <c r="AT819">
        <v>0</v>
      </c>
      <c r="AU819">
        <v>98458.48</v>
      </c>
      <c r="AV819">
        <v>45000</v>
      </c>
      <c r="AW819">
        <v>9000</v>
      </c>
      <c r="AX819">
        <v>0</v>
      </c>
      <c r="AY819" s="6">
        <v>0</v>
      </c>
      <c r="AZ819">
        <v>0</v>
      </c>
      <c r="BA819">
        <v>0</v>
      </c>
      <c r="BB819" s="6">
        <v>18018.45</v>
      </c>
      <c r="BC819">
        <v>26440.03</v>
      </c>
      <c r="BD819">
        <v>793.2</v>
      </c>
      <c r="BE819">
        <v>0</v>
      </c>
      <c r="BF819">
        <v>793.2</v>
      </c>
      <c r="BG819">
        <v>846.66000000000008</v>
      </c>
      <c r="BH819">
        <v>0</v>
      </c>
      <c r="BI819">
        <f t="shared" si="36"/>
        <v>846.66000000000008</v>
      </c>
      <c r="BJ819">
        <f t="shared" si="37"/>
        <v>6220</v>
      </c>
      <c r="BK819">
        <f>_xlfn.IFNA(VLOOKUP(A:A,'11月奖金'!A:Q,17,0),0)</f>
        <v>6023.76</v>
      </c>
      <c r="BL819">
        <f t="shared" si="38"/>
        <v>12243.76</v>
      </c>
    </row>
    <row r="820" spans="1:64" x14ac:dyDescent="0.2">
      <c r="A820">
        <v>9000272</v>
      </c>
      <c r="B820" t="s">
        <v>2481</v>
      </c>
      <c r="C820" t="s">
        <v>2482</v>
      </c>
      <c r="D820" t="s">
        <v>2483</v>
      </c>
      <c r="E820" t="s">
        <v>82</v>
      </c>
      <c r="F820" t="s">
        <v>125</v>
      </c>
      <c r="G820">
        <v>0</v>
      </c>
      <c r="H820">
        <v>0</v>
      </c>
      <c r="I820">
        <v>7.1</v>
      </c>
      <c r="J820">
        <v>0</v>
      </c>
      <c r="K820">
        <v>2556</v>
      </c>
      <c r="L820">
        <v>0</v>
      </c>
      <c r="M820">
        <v>384</v>
      </c>
      <c r="N820">
        <v>88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300</v>
      </c>
      <c r="W820">
        <v>33</v>
      </c>
      <c r="X820">
        <v>0</v>
      </c>
      <c r="Y820">
        <v>1000</v>
      </c>
      <c r="Z820">
        <v>1110</v>
      </c>
      <c r="AA820">
        <v>1200</v>
      </c>
      <c r="AB820">
        <v>0</v>
      </c>
      <c r="AC820">
        <v>0</v>
      </c>
      <c r="AD820">
        <v>0</v>
      </c>
      <c r="AE820">
        <v>0</v>
      </c>
      <c r="AF820">
        <v>6671</v>
      </c>
      <c r="AG820">
        <v>1134.48</v>
      </c>
      <c r="AH820">
        <v>42.54</v>
      </c>
      <c r="AI820">
        <v>286.42</v>
      </c>
      <c r="AJ820">
        <v>859</v>
      </c>
      <c r="AK820">
        <v>0</v>
      </c>
      <c r="AL820">
        <v>0</v>
      </c>
      <c r="AM820">
        <v>0</v>
      </c>
      <c r="AN820">
        <v>0</v>
      </c>
      <c r="AO820">
        <v>2</v>
      </c>
      <c r="AP820">
        <v>9</v>
      </c>
      <c r="AQ820">
        <v>0</v>
      </c>
      <c r="AR820" s="6">
        <v>4346.5600000000004</v>
      </c>
      <c r="AS820">
        <v>6669</v>
      </c>
      <c r="AT820">
        <v>0</v>
      </c>
      <c r="AU820">
        <v>114358.93</v>
      </c>
      <c r="AV820">
        <v>45000</v>
      </c>
      <c r="AW820">
        <v>9000</v>
      </c>
      <c r="AX820">
        <v>6003</v>
      </c>
      <c r="AY820" s="6">
        <v>0</v>
      </c>
      <c r="AZ820">
        <v>9000</v>
      </c>
      <c r="BA820">
        <v>0</v>
      </c>
      <c r="BB820" s="6">
        <v>20960.060000000001</v>
      </c>
      <c r="BC820">
        <v>24395.87</v>
      </c>
      <c r="BD820">
        <v>731.88</v>
      </c>
      <c r="BE820">
        <v>0</v>
      </c>
      <c r="BF820">
        <v>731.88</v>
      </c>
      <c r="BG820">
        <v>843.76</v>
      </c>
      <c r="BH820">
        <v>0</v>
      </c>
      <c r="BI820">
        <f t="shared" si="36"/>
        <v>843.76</v>
      </c>
      <c r="BJ820">
        <f t="shared" si="37"/>
        <v>6669</v>
      </c>
      <c r="BK820">
        <f>_xlfn.IFNA(VLOOKUP(A:A,'11月奖金'!A:Q,17,0),0)</f>
        <v>8533.9500000000007</v>
      </c>
      <c r="BL820">
        <f t="shared" si="38"/>
        <v>15202.95</v>
      </c>
    </row>
    <row r="821" spans="1:64" x14ac:dyDescent="0.2">
      <c r="A821">
        <v>9000114</v>
      </c>
      <c r="B821" t="s">
        <v>2484</v>
      </c>
      <c r="C821" t="s">
        <v>2485</v>
      </c>
      <c r="D821" t="s">
        <v>2486</v>
      </c>
      <c r="E821" t="s">
        <v>82</v>
      </c>
      <c r="F821" t="s">
        <v>29</v>
      </c>
      <c r="G821">
        <v>0</v>
      </c>
      <c r="H821">
        <v>0</v>
      </c>
      <c r="I821">
        <v>0</v>
      </c>
      <c r="J821">
        <v>4534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300</v>
      </c>
      <c r="W821">
        <v>33</v>
      </c>
      <c r="X821">
        <v>0</v>
      </c>
      <c r="Y821">
        <v>500</v>
      </c>
      <c r="Z821">
        <v>370</v>
      </c>
      <c r="AA821">
        <v>1200</v>
      </c>
      <c r="AB821">
        <v>0</v>
      </c>
      <c r="AC821">
        <v>0</v>
      </c>
      <c r="AD821">
        <v>0</v>
      </c>
      <c r="AE821">
        <v>0</v>
      </c>
      <c r="AF821">
        <v>6937</v>
      </c>
      <c r="AG821">
        <v>1134.48</v>
      </c>
      <c r="AH821">
        <v>42.54</v>
      </c>
      <c r="AI821">
        <v>334.2</v>
      </c>
      <c r="AJ821">
        <v>1003</v>
      </c>
      <c r="AK821">
        <v>0</v>
      </c>
      <c r="AL821">
        <v>0</v>
      </c>
      <c r="AM821">
        <v>0</v>
      </c>
      <c r="AN821">
        <v>0</v>
      </c>
      <c r="AO821">
        <v>2</v>
      </c>
      <c r="AP821">
        <v>9</v>
      </c>
      <c r="AQ821">
        <v>587.07999999999993</v>
      </c>
      <c r="AR821" s="6">
        <v>3833.7</v>
      </c>
      <c r="AS821">
        <v>13385</v>
      </c>
      <c r="AT821">
        <v>6450</v>
      </c>
      <c r="AU821">
        <v>153789.22</v>
      </c>
      <c r="AV821">
        <v>45000</v>
      </c>
      <c r="AW821">
        <v>0</v>
      </c>
      <c r="AX821">
        <v>0</v>
      </c>
      <c r="AY821" s="6">
        <v>0</v>
      </c>
      <c r="AZ821">
        <v>0</v>
      </c>
      <c r="BA821">
        <v>0</v>
      </c>
      <c r="BB821" s="6">
        <v>23514.23</v>
      </c>
      <c r="BC821">
        <v>85274.99</v>
      </c>
      <c r="BD821">
        <v>6007.5</v>
      </c>
      <c r="BE821">
        <v>0</v>
      </c>
      <c r="BF821">
        <v>6007.5</v>
      </c>
      <c r="BG821">
        <v>5420.42</v>
      </c>
      <c r="BH821">
        <v>587.07999999999993</v>
      </c>
      <c r="BI821">
        <f t="shared" si="36"/>
        <v>6007.5</v>
      </c>
      <c r="BJ821">
        <f t="shared" si="37"/>
        <v>13385</v>
      </c>
      <c r="BK821">
        <f>_xlfn.IFNA(VLOOKUP(A:A,'11月奖金'!A:Q,17,0),0)</f>
        <v>9043.7900000000009</v>
      </c>
      <c r="BL821">
        <f t="shared" si="38"/>
        <v>22428.79</v>
      </c>
    </row>
    <row r="822" spans="1:64" x14ac:dyDescent="0.2">
      <c r="A822">
        <v>9000875</v>
      </c>
      <c r="B822" t="s">
        <v>2487</v>
      </c>
      <c r="C822" t="s">
        <v>2488</v>
      </c>
      <c r="D822" t="s">
        <v>2489</v>
      </c>
      <c r="E822" t="s">
        <v>82</v>
      </c>
      <c r="F822" t="s">
        <v>105</v>
      </c>
      <c r="G822">
        <v>0</v>
      </c>
      <c r="H822">
        <v>0</v>
      </c>
      <c r="I822">
        <v>5.3</v>
      </c>
      <c r="J822">
        <v>0</v>
      </c>
      <c r="K822">
        <v>1908</v>
      </c>
      <c r="L822">
        <v>0</v>
      </c>
      <c r="M822">
        <v>138</v>
      </c>
      <c r="N822">
        <v>40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300</v>
      </c>
      <c r="W822">
        <v>33</v>
      </c>
      <c r="X822">
        <v>0</v>
      </c>
      <c r="Y822">
        <v>1000</v>
      </c>
      <c r="Z822">
        <v>1110</v>
      </c>
      <c r="AA822">
        <v>1000</v>
      </c>
      <c r="AB822">
        <v>70</v>
      </c>
      <c r="AC822">
        <v>0</v>
      </c>
      <c r="AD822">
        <v>0</v>
      </c>
      <c r="AE822">
        <v>0</v>
      </c>
      <c r="AF822">
        <v>5599</v>
      </c>
      <c r="AG822">
        <v>734.72</v>
      </c>
      <c r="AH822">
        <v>27.55</v>
      </c>
      <c r="AI822">
        <v>183.68</v>
      </c>
      <c r="AJ822">
        <v>551</v>
      </c>
      <c r="AK822">
        <v>0</v>
      </c>
      <c r="AL822">
        <v>0</v>
      </c>
      <c r="AM822">
        <v>0</v>
      </c>
      <c r="AN822">
        <v>0</v>
      </c>
      <c r="AO822">
        <v>2</v>
      </c>
      <c r="AP822">
        <v>9</v>
      </c>
      <c r="AQ822">
        <v>0</v>
      </c>
      <c r="AR822" s="6">
        <v>4100.05</v>
      </c>
      <c r="AS822">
        <v>5597</v>
      </c>
      <c r="AT822">
        <v>0</v>
      </c>
      <c r="AU822">
        <v>75251.97</v>
      </c>
      <c r="AV822">
        <v>45000</v>
      </c>
      <c r="AW822">
        <v>9000</v>
      </c>
      <c r="AX822">
        <v>0</v>
      </c>
      <c r="AY822" s="6">
        <v>0</v>
      </c>
      <c r="AZ822">
        <v>0</v>
      </c>
      <c r="BA822">
        <v>0</v>
      </c>
      <c r="BB822" s="6">
        <v>13472.55</v>
      </c>
      <c r="BC822">
        <v>7779.4200000000019</v>
      </c>
      <c r="BD822">
        <v>233.38</v>
      </c>
      <c r="BE822">
        <v>0</v>
      </c>
      <c r="BF822">
        <v>233.38</v>
      </c>
      <c r="BG822">
        <v>290.38</v>
      </c>
      <c r="BH822">
        <v>0</v>
      </c>
      <c r="BI822">
        <f t="shared" si="36"/>
        <v>290.38</v>
      </c>
      <c r="BJ822">
        <f t="shared" si="37"/>
        <v>5597</v>
      </c>
      <c r="BK822">
        <f>_xlfn.IFNA(VLOOKUP(A:A,'11月奖金'!A:Q,17,0),0)</f>
        <v>3617</v>
      </c>
      <c r="BL822">
        <f t="shared" si="38"/>
        <v>9214</v>
      </c>
    </row>
    <row r="823" spans="1:64" x14ac:dyDescent="0.2">
      <c r="A823">
        <v>9000876</v>
      </c>
      <c r="B823" t="s">
        <v>2490</v>
      </c>
      <c r="C823" t="s">
        <v>2491</v>
      </c>
      <c r="D823" t="s">
        <v>2492</v>
      </c>
      <c r="E823" t="s">
        <v>82</v>
      </c>
      <c r="F823" t="s">
        <v>105</v>
      </c>
      <c r="G823">
        <v>0</v>
      </c>
      <c r="H823">
        <v>0</v>
      </c>
      <c r="I823">
        <v>6.7</v>
      </c>
      <c r="J823">
        <v>0</v>
      </c>
      <c r="K823">
        <v>2412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7</v>
      </c>
      <c r="S823">
        <v>0</v>
      </c>
      <c r="T823">
        <v>0</v>
      </c>
      <c r="U823">
        <v>0</v>
      </c>
      <c r="V823">
        <v>300</v>
      </c>
      <c r="W823">
        <v>33</v>
      </c>
      <c r="X823">
        <v>0</v>
      </c>
      <c r="Y823">
        <v>500</v>
      </c>
      <c r="Z823">
        <v>370</v>
      </c>
      <c r="AA823">
        <v>1000</v>
      </c>
      <c r="AB823">
        <v>20</v>
      </c>
      <c r="AC823">
        <v>0</v>
      </c>
      <c r="AD823">
        <v>0</v>
      </c>
      <c r="AE823">
        <v>0</v>
      </c>
      <c r="AF823">
        <v>4642</v>
      </c>
      <c r="AG823">
        <v>958.56</v>
      </c>
      <c r="AH823">
        <v>35.950000000000003</v>
      </c>
      <c r="AI823">
        <v>239.64</v>
      </c>
      <c r="AJ823">
        <v>719</v>
      </c>
      <c r="AK823">
        <v>0</v>
      </c>
      <c r="AL823">
        <v>0</v>
      </c>
      <c r="AM823">
        <v>0</v>
      </c>
      <c r="AN823">
        <v>0</v>
      </c>
      <c r="AO823">
        <v>2</v>
      </c>
      <c r="AP823">
        <v>9</v>
      </c>
      <c r="AQ823">
        <v>0</v>
      </c>
      <c r="AR823" s="6">
        <v>2686.85</v>
      </c>
      <c r="AS823">
        <v>4670</v>
      </c>
      <c r="AT823">
        <v>30</v>
      </c>
      <c r="AU823">
        <v>84698.47</v>
      </c>
      <c r="AV823">
        <v>45000</v>
      </c>
      <c r="AW823">
        <v>0</v>
      </c>
      <c r="AX823">
        <v>0</v>
      </c>
      <c r="AY823" s="6">
        <v>0</v>
      </c>
      <c r="AZ823">
        <v>0</v>
      </c>
      <c r="BA823">
        <v>0</v>
      </c>
      <c r="BB823" s="6">
        <v>17578.349999999999</v>
      </c>
      <c r="BC823">
        <v>22120.12</v>
      </c>
      <c r="BD823">
        <v>663.6</v>
      </c>
      <c r="BE823">
        <v>0</v>
      </c>
      <c r="BF823">
        <v>663.6</v>
      </c>
      <c r="BG823">
        <v>732.1</v>
      </c>
      <c r="BH823">
        <v>0</v>
      </c>
      <c r="BI823">
        <f t="shared" si="36"/>
        <v>732.1</v>
      </c>
      <c r="BJ823">
        <f t="shared" si="37"/>
        <v>4670</v>
      </c>
      <c r="BK823">
        <f>_xlfn.IFNA(VLOOKUP(A:A,'11月奖金'!A:Q,17,0),0)</f>
        <v>6038.71</v>
      </c>
      <c r="BL823">
        <f t="shared" si="38"/>
        <v>10708.71</v>
      </c>
    </row>
    <row r="824" spans="1:64" x14ac:dyDescent="0.2">
      <c r="A824">
        <v>9000877</v>
      </c>
      <c r="B824" t="s">
        <v>2493</v>
      </c>
      <c r="C824" t="s">
        <v>2494</v>
      </c>
      <c r="D824" t="s">
        <v>2495</v>
      </c>
      <c r="E824" t="s">
        <v>82</v>
      </c>
      <c r="F824" t="s">
        <v>105</v>
      </c>
      <c r="G824">
        <v>0</v>
      </c>
      <c r="H824">
        <v>0</v>
      </c>
      <c r="I824">
        <v>5.5</v>
      </c>
      <c r="J824">
        <v>0</v>
      </c>
      <c r="K824">
        <v>1980</v>
      </c>
      <c r="L824">
        <v>0</v>
      </c>
      <c r="M824">
        <v>254</v>
      </c>
      <c r="N824">
        <v>104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300</v>
      </c>
      <c r="W824">
        <v>33</v>
      </c>
      <c r="X824">
        <v>0</v>
      </c>
      <c r="Y824">
        <v>1000</v>
      </c>
      <c r="Z824">
        <v>1110</v>
      </c>
      <c r="AA824">
        <v>1000</v>
      </c>
      <c r="AB824">
        <v>80</v>
      </c>
      <c r="AC824">
        <v>0</v>
      </c>
      <c r="AD824">
        <v>0</v>
      </c>
      <c r="AE824">
        <v>0</v>
      </c>
      <c r="AF824">
        <v>5861</v>
      </c>
      <c r="AG824">
        <v>754.88</v>
      </c>
      <c r="AH824">
        <v>28.31</v>
      </c>
      <c r="AI824">
        <v>188.72</v>
      </c>
      <c r="AJ824">
        <v>566</v>
      </c>
      <c r="AK824">
        <v>0</v>
      </c>
      <c r="AL824">
        <v>0</v>
      </c>
      <c r="AM824">
        <v>0</v>
      </c>
      <c r="AN824">
        <v>0</v>
      </c>
      <c r="AO824">
        <v>2</v>
      </c>
      <c r="AP824">
        <v>9</v>
      </c>
      <c r="AQ824">
        <v>0</v>
      </c>
      <c r="AR824" s="6">
        <v>4321.09</v>
      </c>
      <c r="AS824">
        <v>5859</v>
      </c>
      <c r="AT824">
        <v>0</v>
      </c>
      <c r="AU824">
        <v>77569.16</v>
      </c>
      <c r="AV824">
        <v>45000</v>
      </c>
      <c r="AW824">
        <v>0</v>
      </c>
      <c r="AX824">
        <v>0</v>
      </c>
      <c r="AY824" s="6">
        <v>0</v>
      </c>
      <c r="AZ824">
        <v>0</v>
      </c>
      <c r="BA824">
        <v>0</v>
      </c>
      <c r="BB824" s="6">
        <v>13841.19</v>
      </c>
      <c r="BC824">
        <v>18727.97</v>
      </c>
      <c r="BD824">
        <v>561.84</v>
      </c>
      <c r="BE824">
        <v>0</v>
      </c>
      <c r="BF824">
        <v>561.84</v>
      </c>
      <c r="BG824">
        <v>582.21</v>
      </c>
      <c r="BH824">
        <v>0</v>
      </c>
      <c r="BI824">
        <f t="shared" si="36"/>
        <v>582.21</v>
      </c>
      <c r="BJ824">
        <f t="shared" si="37"/>
        <v>5859</v>
      </c>
      <c r="BK824">
        <f>_xlfn.IFNA(VLOOKUP(A:A,'11月奖金'!A:Q,17,0),0)</f>
        <v>3584.48</v>
      </c>
      <c r="BL824">
        <f t="shared" si="38"/>
        <v>9443.48</v>
      </c>
    </row>
    <row r="825" spans="1:64" x14ac:dyDescent="0.2">
      <c r="A825">
        <v>9000878</v>
      </c>
      <c r="B825" t="s">
        <v>2496</v>
      </c>
      <c r="C825" t="s">
        <v>2497</v>
      </c>
      <c r="D825" t="s">
        <v>2498</v>
      </c>
      <c r="E825" t="s">
        <v>82</v>
      </c>
      <c r="F825" t="s">
        <v>105</v>
      </c>
      <c r="G825">
        <v>0</v>
      </c>
      <c r="H825">
        <v>0</v>
      </c>
      <c r="I825">
        <v>6.7</v>
      </c>
      <c r="J825">
        <v>0</v>
      </c>
      <c r="K825">
        <v>2412</v>
      </c>
      <c r="L825">
        <v>665.38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300</v>
      </c>
      <c r="W825">
        <v>33</v>
      </c>
      <c r="X825">
        <v>0</v>
      </c>
      <c r="Y825">
        <v>500</v>
      </c>
      <c r="Z825">
        <v>370</v>
      </c>
      <c r="AA825">
        <v>1000</v>
      </c>
      <c r="AB825">
        <v>80</v>
      </c>
      <c r="AC825">
        <v>0</v>
      </c>
      <c r="AD825">
        <v>0</v>
      </c>
      <c r="AE825">
        <v>0</v>
      </c>
      <c r="AF825">
        <v>5360.38</v>
      </c>
      <c r="AG825">
        <v>958</v>
      </c>
      <c r="AH825">
        <v>35.93</v>
      </c>
      <c r="AI825">
        <v>239.5</v>
      </c>
      <c r="AJ825">
        <v>719</v>
      </c>
      <c r="AK825">
        <v>0</v>
      </c>
      <c r="AL825">
        <v>0</v>
      </c>
      <c r="AM825">
        <v>0</v>
      </c>
      <c r="AN825">
        <v>0</v>
      </c>
      <c r="AO825">
        <v>2</v>
      </c>
      <c r="AP825">
        <v>9</v>
      </c>
      <c r="AQ825">
        <v>0</v>
      </c>
      <c r="AR825" s="6">
        <v>3405.95</v>
      </c>
      <c r="AS825">
        <v>5358.38</v>
      </c>
      <c r="AT825">
        <v>0</v>
      </c>
      <c r="AU825">
        <v>85371.36</v>
      </c>
      <c r="AV825">
        <v>45000</v>
      </c>
      <c r="AW825">
        <v>0</v>
      </c>
      <c r="AX825">
        <v>0</v>
      </c>
      <c r="AY825" s="6">
        <v>0</v>
      </c>
      <c r="AZ825">
        <v>0</v>
      </c>
      <c r="BA825">
        <v>0</v>
      </c>
      <c r="BB825" s="6">
        <v>17571.87</v>
      </c>
      <c r="BC825">
        <v>22799.49</v>
      </c>
      <c r="BD825">
        <v>683.98</v>
      </c>
      <c r="BE825">
        <v>0</v>
      </c>
      <c r="BF825">
        <v>683.98</v>
      </c>
      <c r="BG825">
        <v>731.81</v>
      </c>
      <c r="BH825">
        <v>0</v>
      </c>
      <c r="BI825">
        <f t="shared" si="36"/>
        <v>731.81</v>
      </c>
      <c r="BJ825">
        <f t="shared" si="37"/>
        <v>5358.38</v>
      </c>
      <c r="BK825">
        <f>_xlfn.IFNA(VLOOKUP(A:A,'11月奖金'!A:Q,17,0),0)</f>
        <v>6043.77</v>
      </c>
      <c r="BL825">
        <f t="shared" si="38"/>
        <v>11402.150000000001</v>
      </c>
    </row>
    <row r="826" spans="1:64" x14ac:dyDescent="0.2">
      <c r="A826">
        <v>9000879</v>
      </c>
      <c r="B826" t="s">
        <v>2499</v>
      </c>
      <c r="C826" t="s">
        <v>2500</v>
      </c>
      <c r="D826" t="s">
        <v>2501</v>
      </c>
      <c r="E826" t="s">
        <v>82</v>
      </c>
      <c r="F826" t="s">
        <v>105</v>
      </c>
      <c r="G826">
        <v>0</v>
      </c>
      <c r="H826">
        <v>0</v>
      </c>
      <c r="I826">
        <v>5.9</v>
      </c>
      <c r="J826">
        <v>0</v>
      </c>
      <c r="K826">
        <v>2124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7</v>
      </c>
      <c r="S826">
        <v>0</v>
      </c>
      <c r="T826">
        <v>0</v>
      </c>
      <c r="U826">
        <v>0</v>
      </c>
      <c r="V826">
        <v>300</v>
      </c>
      <c r="W826">
        <v>33</v>
      </c>
      <c r="X826">
        <v>0</v>
      </c>
      <c r="Y826">
        <v>500</v>
      </c>
      <c r="Z826">
        <v>370</v>
      </c>
      <c r="AA826">
        <v>1000</v>
      </c>
      <c r="AB826">
        <v>0</v>
      </c>
      <c r="AC826">
        <v>0</v>
      </c>
      <c r="AD826">
        <v>0</v>
      </c>
      <c r="AE826">
        <v>0</v>
      </c>
      <c r="AF826">
        <v>4334</v>
      </c>
      <c r="AG826">
        <v>860.72</v>
      </c>
      <c r="AH826">
        <v>32.28</v>
      </c>
      <c r="AI826">
        <v>215.18</v>
      </c>
      <c r="AJ826">
        <v>646</v>
      </c>
      <c r="AK826">
        <v>0</v>
      </c>
      <c r="AL826">
        <v>0</v>
      </c>
      <c r="AM826">
        <v>0</v>
      </c>
      <c r="AN826">
        <v>0</v>
      </c>
      <c r="AO826">
        <v>2</v>
      </c>
      <c r="AP826">
        <v>9</v>
      </c>
      <c r="AQ826">
        <v>0</v>
      </c>
      <c r="AR826" s="6">
        <v>2577.8200000000002</v>
      </c>
      <c r="AS826">
        <v>4362</v>
      </c>
      <c r="AT826">
        <v>30</v>
      </c>
      <c r="AU826">
        <v>80530.59</v>
      </c>
      <c r="AV826">
        <v>45000</v>
      </c>
      <c r="AW826">
        <v>0</v>
      </c>
      <c r="AX826">
        <v>0</v>
      </c>
      <c r="AY826" s="6">
        <v>0</v>
      </c>
      <c r="AZ826">
        <v>0</v>
      </c>
      <c r="BA826">
        <v>0</v>
      </c>
      <c r="BB826" s="6">
        <v>15787.62</v>
      </c>
      <c r="BC826">
        <v>19742.96999999999</v>
      </c>
      <c r="BD826">
        <v>592.29</v>
      </c>
      <c r="BE826">
        <v>0</v>
      </c>
      <c r="BF826">
        <v>592.29</v>
      </c>
      <c r="BG826">
        <v>664.05</v>
      </c>
      <c r="BH826">
        <v>0</v>
      </c>
      <c r="BI826">
        <f t="shared" si="36"/>
        <v>664.05</v>
      </c>
      <c r="BJ826">
        <f t="shared" si="37"/>
        <v>4362</v>
      </c>
      <c r="BK826">
        <f>_xlfn.IFNA(VLOOKUP(A:A,'11月奖金'!A:Q,17,0),0)</f>
        <v>5205.92</v>
      </c>
      <c r="BL826">
        <f t="shared" si="38"/>
        <v>9567.92</v>
      </c>
    </row>
    <row r="827" spans="1:64" x14ac:dyDescent="0.2">
      <c r="A827">
        <v>9000880</v>
      </c>
      <c r="B827" t="s">
        <v>2502</v>
      </c>
      <c r="C827" t="s">
        <v>2503</v>
      </c>
      <c r="D827" t="s">
        <v>2504</v>
      </c>
      <c r="E827" t="s">
        <v>82</v>
      </c>
      <c r="F827" t="s">
        <v>105</v>
      </c>
      <c r="G827">
        <v>0</v>
      </c>
      <c r="H827">
        <v>0</v>
      </c>
      <c r="I827">
        <v>6.7</v>
      </c>
      <c r="J827">
        <v>0</v>
      </c>
      <c r="K827">
        <v>2412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7</v>
      </c>
      <c r="S827">
        <v>0</v>
      </c>
      <c r="T827">
        <v>0</v>
      </c>
      <c r="U827">
        <v>0</v>
      </c>
      <c r="V827">
        <v>300</v>
      </c>
      <c r="W827">
        <v>33</v>
      </c>
      <c r="X827">
        <v>0</v>
      </c>
      <c r="Y827">
        <v>500</v>
      </c>
      <c r="Z827">
        <v>370</v>
      </c>
      <c r="AA827">
        <v>1000</v>
      </c>
      <c r="AB827">
        <v>0</v>
      </c>
      <c r="AC827">
        <v>0</v>
      </c>
      <c r="AD827">
        <v>0</v>
      </c>
      <c r="AE827">
        <v>0</v>
      </c>
      <c r="AF827">
        <v>4622</v>
      </c>
      <c r="AG827">
        <v>958.56</v>
      </c>
      <c r="AH827">
        <v>35.950000000000003</v>
      </c>
      <c r="AI827">
        <v>239.64</v>
      </c>
      <c r="AJ827">
        <v>719</v>
      </c>
      <c r="AK827">
        <v>0</v>
      </c>
      <c r="AL827">
        <v>0</v>
      </c>
      <c r="AM827">
        <v>0</v>
      </c>
      <c r="AN827">
        <v>0</v>
      </c>
      <c r="AO827">
        <v>2</v>
      </c>
      <c r="AP827">
        <v>9</v>
      </c>
      <c r="AQ827">
        <v>0</v>
      </c>
      <c r="AR827" s="6">
        <v>2666.85</v>
      </c>
      <c r="AS827">
        <v>4650</v>
      </c>
      <c r="AT827">
        <v>30</v>
      </c>
      <c r="AU827">
        <v>89897.87</v>
      </c>
      <c r="AV827">
        <v>45000</v>
      </c>
      <c r="AW827">
        <v>9000</v>
      </c>
      <c r="AX827">
        <v>0</v>
      </c>
      <c r="AY827" s="6">
        <v>0</v>
      </c>
      <c r="AZ827">
        <v>0</v>
      </c>
      <c r="BA827">
        <v>9900</v>
      </c>
      <c r="BB827" s="6">
        <v>17578.349999999999</v>
      </c>
      <c r="BC827">
        <v>8419.5199999999932</v>
      </c>
      <c r="BD827">
        <v>252.59</v>
      </c>
      <c r="BE827">
        <v>0</v>
      </c>
      <c r="BF827">
        <v>252.59</v>
      </c>
      <c r="BG827">
        <v>384.67999999999989</v>
      </c>
      <c r="BH827">
        <v>0</v>
      </c>
      <c r="BI827">
        <f t="shared" si="36"/>
        <v>384.67999999999989</v>
      </c>
      <c r="BJ827">
        <f t="shared" si="37"/>
        <v>4650</v>
      </c>
      <c r="BK827">
        <f>_xlfn.IFNA(VLOOKUP(A:A,'11月奖金'!A:Q,17,0),0)</f>
        <v>6103.05</v>
      </c>
      <c r="BL827">
        <f t="shared" si="38"/>
        <v>10753.05</v>
      </c>
    </row>
    <row r="828" spans="1:64" x14ac:dyDescent="0.2">
      <c r="A828">
        <v>9000238</v>
      </c>
      <c r="B828" t="s">
        <v>2505</v>
      </c>
      <c r="C828" t="s">
        <v>2506</v>
      </c>
      <c r="D828" t="s">
        <v>8445</v>
      </c>
      <c r="E828" t="s">
        <v>75</v>
      </c>
      <c r="F828" t="s">
        <v>125</v>
      </c>
      <c r="G828">
        <v>0</v>
      </c>
      <c r="H828">
        <v>0</v>
      </c>
      <c r="I828">
        <v>5.9</v>
      </c>
      <c r="J828">
        <v>0</v>
      </c>
      <c r="K828">
        <v>2124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300</v>
      </c>
      <c r="W828">
        <v>33</v>
      </c>
      <c r="X828">
        <v>0</v>
      </c>
      <c r="Y828">
        <v>1000</v>
      </c>
      <c r="Z828">
        <v>1110</v>
      </c>
      <c r="AA828">
        <v>1000</v>
      </c>
      <c r="AB828">
        <v>0</v>
      </c>
      <c r="AC828">
        <v>0</v>
      </c>
      <c r="AD828">
        <v>0</v>
      </c>
      <c r="AE828">
        <v>0</v>
      </c>
      <c r="AF828">
        <v>5567</v>
      </c>
      <c r="AG828">
        <v>934.96</v>
      </c>
      <c r="AH828">
        <v>35.06</v>
      </c>
      <c r="AI828">
        <v>233.74</v>
      </c>
      <c r="AJ828">
        <v>701</v>
      </c>
      <c r="AK828">
        <v>0</v>
      </c>
      <c r="AL828">
        <v>0</v>
      </c>
      <c r="AM828">
        <v>0</v>
      </c>
      <c r="AN828">
        <v>0</v>
      </c>
      <c r="AO828">
        <v>2</v>
      </c>
      <c r="AP828">
        <v>9</v>
      </c>
      <c r="AQ828">
        <v>0</v>
      </c>
      <c r="AR828" s="6">
        <v>3660.24</v>
      </c>
      <c r="AS828">
        <v>5565</v>
      </c>
      <c r="AT828">
        <v>0</v>
      </c>
      <c r="AU828">
        <v>92733.91</v>
      </c>
      <c r="AV828">
        <v>45000</v>
      </c>
      <c r="AW828">
        <v>0</v>
      </c>
      <c r="AX828">
        <v>0</v>
      </c>
      <c r="AY828" s="6">
        <v>0</v>
      </c>
      <c r="AZ828">
        <v>0</v>
      </c>
      <c r="BA828">
        <v>0</v>
      </c>
      <c r="BB828" s="6">
        <v>17142.84</v>
      </c>
      <c r="BC828">
        <v>30591.07</v>
      </c>
      <c r="BD828">
        <v>917.73</v>
      </c>
      <c r="BE828">
        <v>0</v>
      </c>
      <c r="BF828">
        <v>917.73</v>
      </c>
      <c r="BG828">
        <v>957.92000000000007</v>
      </c>
      <c r="BH828">
        <v>0</v>
      </c>
      <c r="BI828">
        <f t="shared" si="36"/>
        <v>957.92000000000007</v>
      </c>
      <c r="BJ828">
        <f t="shared" si="37"/>
        <v>5565</v>
      </c>
      <c r="BK828">
        <f>_xlfn.IFNA(VLOOKUP(A:A,'11月奖金'!A:Q,17,0),0)</f>
        <v>6616.33</v>
      </c>
      <c r="BL828">
        <f t="shared" si="38"/>
        <v>12181.33</v>
      </c>
    </row>
    <row r="829" spans="1:64" x14ac:dyDescent="0.2">
      <c r="A829">
        <v>9000237</v>
      </c>
      <c r="B829" t="s">
        <v>2507</v>
      </c>
      <c r="C829" t="s">
        <v>2508</v>
      </c>
      <c r="D829" t="s">
        <v>2509</v>
      </c>
      <c r="E829" t="s">
        <v>75</v>
      </c>
      <c r="F829" t="s">
        <v>125</v>
      </c>
      <c r="G829">
        <v>0</v>
      </c>
      <c r="H829">
        <v>0</v>
      </c>
      <c r="I829">
        <v>6.1</v>
      </c>
      <c r="J829">
        <v>0</v>
      </c>
      <c r="K829">
        <v>2196</v>
      </c>
      <c r="L829">
        <v>0</v>
      </c>
      <c r="M829">
        <v>159</v>
      </c>
      <c r="N829">
        <v>24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300</v>
      </c>
      <c r="W829">
        <v>33</v>
      </c>
      <c r="X829">
        <v>0</v>
      </c>
      <c r="Y829">
        <v>1000</v>
      </c>
      <c r="Z829">
        <v>1110</v>
      </c>
      <c r="AA829">
        <v>1000</v>
      </c>
      <c r="AB829">
        <v>0</v>
      </c>
      <c r="AC829">
        <v>0</v>
      </c>
      <c r="AD829">
        <v>0</v>
      </c>
      <c r="AE829">
        <v>0</v>
      </c>
      <c r="AF829">
        <v>5822</v>
      </c>
      <c r="AG829">
        <v>955.36</v>
      </c>
      <c r="AH829">
        <v>35.83</v>
      </c>
      <c r="AI829">
        <v>238.84</v>
      </c>
      <c r="AJ829">
        <v>717</v>
      </c>
      <c r="AK829">
        <v>0</v>
      </c>
      <c r="AL829">
        <v>0</v>
      </c>
      <c r="AM829">
        <v>0</v>
      </c>
      <c r="AN829">
        <v>0</v>
      </c>
      <c r="AO829">
        <v>2</v>
      </c>
      <c r="AP829">
        <v>9</v>
      </c>
      <c r="AQ829">
        <v>0</v>
      </c>
      <c r="AR829" s="6">
        <v>3872.97</v>
      </c>
      <c r="AS829">
        <v>5820</v>
      </c>
      <c r="AT829">
        <v>0</v>
      </c>
      <c r="AU829">
        <v>96028.91</v>
      </c>
      <c r="AV829">
        <v>45000</v>
      </c>
      <c r="AW829">
        <v>4500</v>
      </c>
      <c r="AX829">
        <v>9000</v>
      </c>
      <c r="AY829" s="6">
        <v>0</v>
      </c>
      <c r="AZ829">
        <v>0</v>
      </c>
      <c r="BA829">
        <v>0</v>
      </c>
      <c r="BB829" s="6">
        <v>17523.27</v>
      </c>
      <c r="BC829">
        <v>20005.64</v>
      </c>
      <c r="BD829">
        <v>600.16999999999996</v>
      </c>
      <c r="BE829">
        <v>0</v>
      </c>
      <c r="BF829">
        <v>600.16999999999996</v>
      </c>
      <c r="BG829">
        <v>678.98</v>
      </c>
      <c r="BH829">
        <v>0</v>
      </c>
      <c r="BI829">
        <f t="shared" si="36"/>
        <v>678.98</v>
      </c>
      <c r="BJ829">
        <f t="shared" si="37"/>
        <v>5820</v>
      </c>
      <c r="BK829">
        <f>_xlfn.IFNA(VLOOKUP(A:A,'11月奖金'!A:Q,17,0),0)</f>
        <v>6116.33</v>
      </c>
      <c r="BL829">
        <f t="shared" si="38"/>
        <v>11936.33</v>
      </c>
    </row>
    <row r="830" spans="1:64" x14ac:dyDescent="0.2">
      <c r="A830">
        <v>9000239</v>
      </c>
      <c r="B830" t="s">
        <v>2510</v>
      </c>
      <c r="C830" t="s">
        <v>2511</v>
      </c>
      <c r="D830" t="s">
        <v>2512</v>
      </c>
      <c r="E830" t="s">
        <v>75</v>
      </c>
      <c r="F830" t="s">
        <v>105</v>
      </c>
      <c r="G830">
        <v>0</v>
      </c>
      <c r="H830">
        <v>0</v>
      </c>
      <c r="I830">
        <v>6.7</v>
      </c>
      <c r="J830">
        <v>0</v>
      </c>
      <c r="K830">
        <v>2412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300</v>
      </c>
      <c r="W830">
        <v>33</v>
      </c>
      <c r="X830">
        <v>0</v>
      </c>
      <c r="Y830">
        <v>1000</v>
      </c>
      <c r="Z830">
        <v>1110</v>
      </c>
      <c r="AA830">
        <v>1000</v>
      </c>
      <c r="AB830">
        <v>0</v>
      </c>
      <c r="AC830">
        <v>0</v>
      </c>
      <c r="AD830">
        <v>0</v>
      </c>
      <c r="AE830">
        <v>0</v>
      </c>
      <c r="AF830">
        <v>5855</v>
      </c>
      <c r="AG830">
        <v>958</v>
      </c>
      <c r="AH830">
        <v>35.93</v>
      </c>
      <c r="AI830">
        <v>239.5</v>
      </c>
      <c r="AJ830">
        <v>719</v>
      </c>
      <c r="AK830">
        <v>0</v>
      </c>
      <c r="AL830">
        <v>0</v>
      </c>
      <c r="AM830">
        <v>0</v>
      </c>
      <c r="AN830">
        <v>0</v>
      </c>
      <c r="AO830">
        <v>2</v>
      </c>
      <c r="AP830">
        <v>9</v>
      </c>
      <c r="AQ830">
        <v>0</v>
      </c>
      <c r="AR830" s="6">
        <v>3900.57</v>
      </c>
      <c r="AS830">
        <v>5853</v>
      </c>
      <c r="AT830">
        <v>0</v>
      </c>
      <c r="AU830">
        <v>96027.29</v>
      </c>
      <c r="AV830">
        <v>45000</v>
      </c>
      <c r="AW830">
        <v>0</v>
      </c>
      <c r="AX830">
        <v>0</v>
      </c>
      <c r="AY830" s="6">
        <v>0</v>
      </c>
      <c r="AZ830">
        <v>0</v>
      </c>
      <c r="BA830">
        <v>0</v>
      </c>
      <c r="BB830" s="6">
        <v>17571.87</v>
      </c>
      <c r="BC830">
        <v>33455.419999999991</v>
      </c>
      <c r="BD830">
        <v>1003.66</v>
      </c>
      <c r="BE830">
        <v>0</v>
      </c>
      <c r="BF830">
        <v>1003.66</v>
      </c>
      <c r="BG830">
        <v>1036.6500000000001</v>
      </c>
      <c r="BH830">
        <v>0</v>
      </c>
      <c r="BI830">
        <f t="shared" si="36"/>
        <v>1036.6500000000001</v>
      </c>
      <c r="BJ830">
        <f t="shared" si="37"/>
        <v>5853</v>
      </c>
      <c r="BK830">
        <f>_xlfn.IFNA(VLOOKUP(A:A,'11月奖金'!A:Q,17,0),0)</f>
        <v>6116.33</v>
      </c>
      <c r="BL830">
        <f t="shared" si="38"/>
        <v>11969.33</v>
      </c>
    </row>
    <row r="831" spans="1:64" x14ac:dyDescent="0.2">
      <c r="A831">
        <v>9000240</v>
      </c>
      <c r="B831" t="s">
        <v>2513</v>
      </c>
      <c r="C831" t="s">
        <v>2514</v>
      </c>
      <c r="D831" t="s">
        <v>8446</v>
      </c>
      <c r="E831" t="s">
        <v>75</v>
      </c>
      <c r="F831" t="s">
        <v>105</v>
      </c>
      <c r="G831">
        <v>0</v>
      </c>
      <c r="H831">
        <v>0</v>
      </c>
      <c r="I831">
        <v>6.7</v>
      </c>
      <c r="J831">
        <v>0</v>
      </c>
      <c r="K831">
        <v>2412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300</v>
      </c>
      <c r="W831">
        <v>33</v>
      </c>
      <c r="X831">
        <v>0</v>
      </c>
      <c r="Y831">
        <v>500</v>
      </c>
      <c r="Z831">
        <v>370</v>
      </c>
      <c r="AA831">
        <v>1000</v>
      </c>
      <c r="AB831">
        <v>0</v>
      </c>
      <c r="AC831">
        <v>0</v>
      </c>
      <c r="AD831">
        <v>0</v>
      </c>
      <c r="AE831">
        <v>0</v>
      </c>
      <c r="AF831">
        <v>4615</v>
      </c>
      <c r="AG831">
        <v>958</v>
      </c>
      <c r="AH831">
        <v>35.93</v>
      </c>
      <c r="AI831">
        <v>239.5</v>
      </c>
      <c r="AJ831">
        <v>719</v>
      </c>
      <c r="AK831">
        <v>0</v>
      </c>
      <c r="AL831">
        <v>0</v>
      </c>
      <c r="AM831">
        <v>0</v>
      </c>
      <c r="AN831">
        <v>0</v>
      </c>
      <c r="AO831">
        <v>2</v>
      </c>
      <c r="AP831">
        <v>9</v>
      </c>
      <c r="AQ831">
        <v>0</v>
      </c>
      <c r="AR831" s="6">
        <v>2660.57</v>
      </c>
      <c r="AS831">
        <v>4613</v>
      </c>
      <c r="AT831">
        <v>0</v>
      </c>
      <c r="AU831">
        <v>84498.6</v>
      </c>
      <c r="AV831">
        <v>45000</v>
      </c>
      <c r="AW831">
        <v>9000</v>
      </c>
      <c r="AX831">
        <v>0</v>
      </c>
      <c r="AY831" s="6">
        <v>0</v>
      </c>
      <c r="AZ831">
        <v>9000</v>
      </c>
      <c r="BA831">
        <v>0</v>
      </c>
      <c r="BB831" s="6">
        <v>17571.87</v>
      </c>
      <c r="BC831">
        <v>3926.7300000000032</v>
      </c>
      <c r="BD831">
        <v>117.8</v>
      </c>
      <c r="BE831">
        <v>0</v>
      </c>
      <c r="BF831">
        <v>117.8</v>
      </c>
      <c r="BG831">
        <v>247.98</v>
      </c>
      <c r="BH831">
        <v>0</v>
      </c>
      <c r="BI831">
        <f t="shared" si="36"/>
        <v>247.98</v>
      </c>
      <c r="BJ831">
        <f t="shared" si="37"/>
        <v>4613</v>
      </c>
      <c r="BK831">
        <f>_xlfn.IFNA(VLOOKUP(A:A,'11月奖金'!A:Q,17,0),0)</f>
        <v>6116.33</v>
      </c>
      <c r="BL831">
        <f t="shared" si="38"/>
        <v>10729.33</v>
      </c>
    </row>
    <row r="832" spans="1:64" x14ac:dyDescent="0.2">
      <c r="A832">
        <v>9000242</v>
      </c>
      <c r="B832" t="s">
        <v>2515</v>
      </c>
      <c r="C832" t="s">
        <v>2516</v>
      </c>
      <c r="D832" t="s">
        <v>2517</v>
      </c>
      <c r="E832" t="s">
        <v>75</v>
      </c>
      <c r="F832" t="s">
        <v>105</v>
      </c>
      <c r="G832">
        <v>0</v>
      </c>
      <c r="H832">
        <v>0</v>
      </c>
      <c r="I832">
        <v>6.7</v>
      </c>
      <c r="J832">
        <v>0</v>
      </c>
      <c r="K832">
        <v>2412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300</v>
      </c>
      <c r="W832">
        <v>33</v>
      </c>
      <c r="X832">
        <v>0</v>
      </c>
      <c r="Y832">
        <v>1000</v>
      </c>
      <c r="Z832">
        <v>1110</v>
      </c>
      <c r="AA832">
        <v>1000</v>
      </c>
      <c r="AB832">
        <v>0</v>
      </c>
      <c r="AC832">
        <v>0</v>
      </c>
      <c r="AD832">
        <v>0</v>
      </c>
      <c r="AE832">
        <v>0</v>
      </c>
      <c r="AF832">
        <v>5855</v>
      </c>
      <c r="AG832">
        <v>958</v>
      </c>
      <c r="AH832">
        <v>35.93</v>
      </c>
      <c r="AI832">
        <v>239.5</v>
      </c>
      <c r="AJ832">
        <v>719</v>
      </c>
      <c r="AK832">
        <v>0</v>
      </c>
      <c r="AL832">
        <v>0</v>
      </c>
      <c r="AM832">
        <v>0</v>
      </c>
      <c r="AN832">
        <v>0</v>
      </c>
      <c r="AO832">
        <v>2</v>
      </c>
      <c r="AP832">
        <v>9</v>
      </c>
      <c r="AQ832">
        <v>0</v>
      </c>
      <c r="AR832" s="6">
        <v>3900.57</v>
      </c>
      <c r="AS832">
        <v>5853</v>
      </c>
      <c r="AT832">
        <v>0</v>
      </c>
      <c r="AU832">
        <v>96575.91</v>
      </c>
      <c r="AV832">
        <v>45000</v>
      </c>
      <c r="AW832">
        <v>0</v>
      </c>
      <c r="AX832">
        <v>0</v>
      </c>
      <c r="AY832" s="6">
        <v>0</v>
      </c>
      <c r="AZ832">
        <v>0</v>
      </c>
      <c r="BA832">
        <v>0</v>
      </c>
      <c r="BB832" s="6">
        <v>17571.87</v>
      </c>
      <c r="BC832">
        <v>34004.04</v>
      </c>
      <c r="BD832">
        <v>1020.12</v>
      </c>
      <c r="BE832">
        <v>0</v>
      </c>
      <c r="BF832">
        <v>1020.12</v>
      </c>
      <c r="BG832">
        <v>1053.0999999999999</v>
      </c>
      <c r="BH832">
        <v>0</v>
      </c>
      <c r="BI832">
        <f t="shared" si="36"/>
        <v>1053.0999999999999</v>
      </c>
      <c r="BJ832">
        <f t="shared" si="37"/>
        <v>5853</v>
      </c>
      <c r="BK832">
        <f>_xlfn.IFNA(VLOOKUP(A:A,'11月奖金'!A:Q,17,0),0)</f>
        <v>6116.33</v>
      </c>
      <c r="BL832">
        <f t="shared" si="38"/>
        <v>11969.33</v>
      </c>
    </row>
    <row r="833" spans="1:64" x14ac:dyDescent="0.2">
      <c r="A833">
        <v>9000224</v>
      </c>
      <c r="B833" t="s">
        <v>2518</v>
      </c>
      <c r="C833" t="s">
        <v>2519</v>
      </c>
      <c r="D833" t="s">
        <v>2520</v>
      </c>
      <c r="E833" t="s">
        <v>75</v>
      </c>
      <c r="F833" t="s">
        <v>125</v>
      </c>
      <c r="G833">
        <v>0</v>
      </c>
      <c r="H833">
        <v>0</v>
      </c>
      <c r="I833">
        <v>5.7</v>
      </c>
      <c r="J833">
        <v>0</v>
      </c>
      <c r="K833">
        <v>2052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300</v>
      </c>
      <c r="W833">
        <v>33</v>
      </c>
      <c r="X833">
        <v>0</v>
      </c>
      <c r="Y833">
        <v>1000</v>
      </c>
      <c r="Z833">
        <v>1110</v>
      </c>
      <c r="AA833">
        <v>1000</v>
      </c>
      <c r="AB833">
        <v>0</v>
      </c>
      <c r="AC833">
        <v>0</v>
      </c>
      <c r="AD833">
        <v>0</v>
      </c>
      <c r="AE833">
        <v>0</v>
      </c>
      <c r="AF833">
        <v>5495</v>
      </c>
      <c r="AG833">
        <v>929.2</v>
      </c>
      <c r="AH833">
        <v>34.85</v>
      </c>
      <c r="AI833">
        <v>232.3</v>
      </c>
      <c r="AJ833">
        <v>697</v>
      </c>
      <c r="AK833">
        <v>0</v>
      </c>
      <c r="AL833">
        <v>0</v>
      </c>
      <c r="AM833">
        <v>0</v>
      </c>
      <c r="AN833">
        <v>0</v>
      </c>
      <c r="AO833">
        <v>2</v>
      </c>
      <c r="AP833">
        <v>9</v>
      </c>
      <c r="AQ833">
        <v>0</v>
      </c>
      <c r="AR833" s="6">
        <v>3599.65</v>
      </c>
      <c r="AS833">
        <v>5493</v>
      </c>
      <c r="AT833">
        <v>0</v>
      </c>
      <c r="AU833">
        <v>92085.91</v>
      </c>
      <c r="AV833">
        <v>45000</v>
      </c>
      <c r="AW833">
        <v>0</v>
      </c>
      <c r="AX833">
        <v>9000</v>
      </c>
      <c r="AY833" s="6">
        <v>0</v>
      </c>
      <c r="AZ833">
        <v>0</v>
      </c>
      <c r="BA833">
        <v>0</v>
      </c>
      <c r="BB833" s="6">
        <v>17040.150000000001</v>
      </c>
      <c r="BC833">
        <v>21045.759999999998</v>
      </c>
      <c r="BD833">
        <v>631.37</v>
      </c>
      <c r="BE833">
        <v>0</v>
      </c>
      <c r="BF833">
        <v>631.37</v>
      </c>
      <c r="BG833">
        <v>703.38</v>
      </c>
      <c r="BH833">
        <v>0</v>
      </c>
      <c r="BI833">
        <f t="shared" si="36"/>
        <v>703.38</v>
      </c>
      <c r="BJ833">
        <f t="shared" si="37"/>
        <v>5493</v>
      </c>
      <c r="BK833">
        <f>_xlfn.IFNA(VLOOKUP(A:A,'11月奖金'!A:Q,17,0),0)</f>
        <v>6116.33</v>
      </c>
      <c r="BL833">
        <f t="shared" si="38"/>
        <v>11609.33</v>
      </c>
    </row>
    <row r="834" spans="1:64" x14ac:dyDescent="0.2">
      <c r="A834">
        <v>9000881</v>
      </c>
      <c r="B834" t="s">
        <v>2523</v>
      </c>
      <c r="C834" t="s">
        <v>2524</v>
      </c>
      <c r="D834" t="s">
        <v>2525</v>
      </c>
      <c r="E834" t="s">
        <v>75</v>
      </c>
      <c r="F834" t="s">
        <v>105</v>
      </c>
      <c r="G834">
        <v>0</v>
      </c>
      <c r="H834">
        <v>0</v>
      </c>
      <c r="I834">
        <v>5.9</v>
      </c>
      <c r="J834">
        <v>0</v>
      </c>
      <c r="K834">
        <v>2124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7</v>
      </c>
      <c r="S834">
        <v>0</v>
      </c>
      <c r="T834">
        <v>0</v>
      </c>
      <c r="U834">
        <v>0</v>
      </c>
      <c r="V834">
        <v>300</v>
      </c>
      <c r="W834">
        <v>33</v>
      </c>
      <c r="X834">
        <v>0</v>
      </c>
      <c r="Y834">
        <v>500</v>
      </c>
      <c r="Z834">
        <v>370</v>
      </c>
      <c r="AA834">
        <v>1000</v>
      </c>
      <c r="AB834">
        <v>0</v>
      </c>
      <c r="AC834">
        <v>0</v>
      </c>
      <c r="AD834">
        <v>0</v>
      </c>
      <c r="AE834">
        <v>0</v>
      </c>
      <c r="AF834">
        <v>4334</v>
      </c>
      <c r="AG834">
        <v>860.72</v>
      </c>
      <c r="AH834">
        <v>32.28</v>
      </c>
      <c r="AI834">
        <v>215.18</v>
      </c>
      <c r="AJ834">
        <v>646</v>
      </c>
      <c r="AK834">
        <v>0</v>
      </c>
      <c r="AL834">
        <v>0</v>
      </c>
      <c r="AM834">
        <v>0</v>
      </c>
      <c r="AN834">
        <v>0</v>
      </c>
      <c r="AO834">
        <v>2</v>
      </c>
      <c r="AP834">
        <v>9</v>
      </c>
      <c r="AQ834">
        <v>0</v>
      </c>
      <c r="AR834" s="6">
        <v>2577.8200000000002</v>
      </c>
      <c r="AS834">
        <v>4362</v>
      </c>
      <c r="AT834">
        <v>30</v>
      </c>
      <c r="AU834">
        <v>75391.87</v>
      </c>
      <c r="AV834">
        <v>45000</v>
      </c>
      <c r="AW834">
        <v>0</v>
      </c>
      <c r="AX834">
        <v>0</v>
      </c>
      <c r="AY834" s="6">
        <v>0</v>
      </c>
      <c r="AZ834">
        <v>0</v>
      </c>
      <c r="BA834">
        <v>0</v>
      </c>
      <c r="BB834" s="6">
        <v>15787.62</v>
      </c>
      <c r="BC834">
        <v>14604.249999999991</v>
      </c>
      <c r="BD834">
        <v>438.13</v>
      </c>
      <c r="BE834">
        <v>0</v>
      </c>
      <c r="BF834">
        <v>438.13</v>
      </c>
      <c r="BG834">
        <v>509.89</v>
      </c>
      <c r="BH834">
        <v>0</v>
      </c>
      <c r="BI834">
        <f t="shared" si="36"/>
        <v>509.89</v>
      </c>
      <c r="BJ834">
        <f t="shared" si="37"/>
        <v>4362</v>
      </c>
      <c r="BK834">
        <f>_xlfn.IFNA(VLOOKUP(A:A,'11月奖金'!A:Q,17,0),0)</f>
        <v>5181.8900000000003</v>
      </c>
      <c r="BL834">
        <f t="shared" si="38"/>
        <v>9543.89</v>
      </c>
    </row>
    <row r="835" spans="1:64" x14ac:dyDescent="0.2">
      <c r="A835">
        <v>9000882</v>
      </c>
      <c r="B835" t="s">
        <v>2526</v>
      </c>
      <c r="C835" t="s">
        <v>2527</v>
      </c>
      <c r="D835" t="s">
        <v>2528</v>
      </c>
      <c r="E835" t="s">
        <v>75</v>
      </c>
      <c r="F835" t="s">
        <v>105</v>
      </c>
      <c r="G835">
        <v>0</v>
      </c>
      <c r="H835">
        <v>0</v>
      </c>
      <c r="I835">
        <v>5.5</v>
      </c>
      <c r="J835">
        <v>0</v>
      </c>
      <c r="K835">
        <v>1980</v>
      </c>
      <c r="L835">
        <v>0</v>
      </c>
      <c r="M835">
        <v>229</v>
      </c>
      <c r="N835">
        <v>96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300</v>
      </c>
      <c r="W835">
        <v>33</v>
      </c>
      <c r="X835">
        <v>0</v>
      </c>
      <c r="Y835">
        <v>1000</v>
      </c>
      <c r="Z835">
        <v>1110</v>
      </c>
      <c r="AA835">
        <v>1000</v>
      </c>
      <c r="AB835">
        <v>0</v>
      </c>
      <c r="AC835">
        <v>0</v>
      </c>
      <c r="AD835">
        <v>0</v>
      </c>
      <c r="AE835">
        <v>0</v>
      </c>
      <c r="AF835">
        <v>5748</v>
      </c>
      <c r="AG835">
        <v>752.24</v>
      </c>
      <c r="AH835">
        <v>28.21</v>
      </c>
      <c r="AI835">
        <v>188.06</v>
      </c>
      <c r="AJ835">
        <v>564</v>
      </c>
      <c r="AK835">
        <v>0</v>
      </c>
      <c r="AL835">
        <v>0</v>
      </c>
      <c r="AM835">
        <v>0</v>
      </c>
      <c r="AN835">
        <v>0</v>
      </c>
      <c r="AO835">
        <v>2</v>
      </c>
      <c r="AP835">
        <v>9</v>
      </c>
      <c r="AQ835">
        <v>0</v>
      </c>
      <c r="AR835" s="6">
        <v>4213.49</v>
      </c>
      <c r="AS835">
        <v>5746</v>
      </c>
      <c r="AT835">
        <v>0</v>
      </c>
      <c r="AU835">
        <v>77459.990000000005</v>
      </c>
      <c r="AV835">
        <v>45000</v>
      </c>
      <c r="AW835">
        <v>0</v>
      </c>
      <c r="AX835">
        <v>0</v>
      </c>
      <c r="AY835" s="6">
        <v>0</v>
      </c>
      <c r="AZ835">
        <v>0</v>
      </c>
      <c r="BA835">
        <v>0</v>
      </c>
      <c r="BB835" s="6">
        <v>13792.59</v>
      </c>
      <c r="BC835">
        <v>18667.400000000009</v>
      </c>
      <c r="BD835">
        <v>560.02</v>
      </c>
      <c r="BE835">
        <v>0</v>
      </c>
      <c r="BF835">
        <v>560.02</v>
      </c>
      <c r="BG835">
        <v>583.62</v>
      </c>
      <c r="BH835">
        <v>0</v>
      </c>
      <c r="BI835">
        <f t="shared" si="36"/>
        <v>583.62</v>
      </c>
      <c r="BJ835">
        <f t="shared" si="37"/>
        <v>5746</v>
      </c>
      <c r="BK835">
        <f>_xlfn.IFNA(VLOOKUP(A:A,'11月奖金'!A:Q,17,0),0)</f>
        <v>3652.81</v>
      </c>
      <c r="BL835">
        <f t="shared" si="38"/>
        <v>9398.81</v>
      </c>
    </row>
    <row r="836" spans="1:64" x14ac:dyDescent="0.2">
      <c r="A836">
        <v>9000883</v>
      </c>
      <c r="B836" t="s">
        <v>2529</v>
      </c>
      <c r="C836" t="s">
        <v>2530</v>
      </c>
      <c r="D836" t="s">
        <v>2531</v>
      </c>
      <c r="E836" t="s">
        <v>75</v>
      </c>
      <c r="F836" t="s">
        <v>105</v>
      </c>
      <c r="G836">
        <v>0</v>
      </c>
      <c r="H836">
        <v>0</v>
      </c>
      <c r="I836">
        <v>5.5</v>
      </c>
      <c r="J836">
        <v>0</v>
      </c>
      <c r="K836">
        <v>1980</v>
      </c>
      <c r="L836">
        <v>0</v>
      </c>
      <c r="M836">
        <v>138</v>
      </c>
      <c r="N836">
        <v>64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300</v>
      </c>
      <c r="W836">
        <v>33</v>
      </c>
      <c r="X836">
        <v>0</v>
      </c>
      <c r="Y836">
        <v>1000</v>
      </c>
      <c r="Z836">
        <v>1110</v>
      </c>
      <c r="AA836">
        <v>1000</v>
      </c>
      <c r="AB836">
        <v>0</v>
      </c>
      <c r="AC836">
        <v>0</v>
      </c>
      <c r="AD836">
        <v>0</v>
      </c>
      <c r="AE836">
        <v>0</v>
      </c>
      <c r="AF836">
        <v>5625</v>
      </c>
      <c r="AG836">
        <v>742.4</v>
      </c>
      <c r="AH836">
        <v>27.84</v>
      </c>
      <c r="AI836">
        <v>185.6</v>
      </c>
      <c r="AJ836">
        <v>557</v>
      </c>
      <c r="AK836">
        <v>0</v>
      </c>
      <c r="AL836">
        <v>0</v>
      </c>
      <c r="AM836">
        <v>0</v>
      </c>
      <c r="AN836">
        <v>0</v>
      </c>
      <c r="AO836">
        <v>2</v>
      </c>
      <c r="AP836">
        <v>9</v>
      </c>
      <c r="AQ836">
        <v>0</v>
      </c>
      <c r="AR836" s="6">
        <v>4110.16</v>
      </c>
      <c r="AS836">
        <v>5623</v>
      </c>
      <c r="AT836">
        <v>0</v>
      </c>
      <c r="AU836">
        <v>76079.89</v>
      </c>
      <c r="AV836">
        <v>45000</v>
      </c>
      <c r="AW836">
        <v>0</v>
      </c>
      <c r="AX836">
        <v>0</v>
      </c>
      <c r="AY836" s="6">
        <v>0</v>
      </c>
      <c r="AZ836">
        <v>0</v>
      </c>
      <c r="BA836">
        <v>0</v>
      </c>
      <c r="BB836" s="6">
        <v>13615.56</v>
      </c>
      <c r="BC836">
        <v>17464.330000000002</v>
      </c>
      <c r="BD836">
        <v>523.92999999999995</v>
      </c>
      <c r="BE836">
        <v>0</v>
      </c>
      <c r="BF836">
        <v>523.92999999999995</v>
      </c>
      <c r="BG836">
        <v>550.63</v>
      </c>
      <c r="BH836">
        <v>0</v>
      </c>
      <c r="BI836">
        <f t="shared" ref="BI836:BI899" si="39">BH836+BG836</f>
        <v>550.63</v>
      </c>
      <c r="BJ836">
        <f t="shared" ref="BJ836:BJ899" si="40">AF836-0.7*U836-AO836+AT836</f>
        <v>5623</v>
      </c>
      <c r="BK836">
        <f>_xlfn.IFNA(VLOOKUP(A:A,'11月奖金'!A:Q,17,0),0)</f>
        <v>3652.81</v>
      </c>
      <c r="BL836">
        <f t="shared" ref="BL836:BL899" si="41">BJ836+BK836</f>
        <v>9275.81</v>
      </c>
    </row>
    <row r="837" spans="1:64" x14ac:dyDescent="0.2">
      <c r="A837">
        <v>9000360</v>
      </c>
      <c r="B837" t="s">
        <v>2532</v>
      </c>
      <c r="C837" t="s">
        <v>2533</v>
      </c>
      <c r="D837" t="s">
        <v>2534</v>
      </c>
      <c r="E837" t="s">
        <v>61</v>
      </c>
      <c r="F837" t="s">
        <v>105</v>
      </c>
      <c r="G837">
        <v>0</v>
      </c>
      <c r="H837">
        <v>0</v>
      </c>
      <c r="I837">
        <v>5.9</v>
      </c>
      <c r="J837">
        <v>0</v>
      </c>
      <c r="K837">
        <v>2124</v>
      </c>
      <c r="L837">
        <v>292.97000000000003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300</v>
      </c>
      <c r="W837">
        <v>33</v>
      </c>
      <c r="X837">
        <v>0</v>
      </c>
      <c r="Y837">
        <v>1000</v>
      </c>
      <c r="Z837">
        <v>1110</v>
      </c>
      <c r="AA837">
        <v>1000</v>
      </c>
      <c r="AB837">
        <v>90</v>
      </c>
      <c r="AC837">
        <v>0</v>
      </c>
      <c r="AD837">
        <v>0</v>
      </c>
      <c r="AE837">
        <v>0</v>
      </c>
      <c r="AF837">
        <v>5949.97</v>
      </c>
      <c r="AG837">
        <v>860.16</v>
      </c>
      <c r="AH837">
        <v>32.26</v>
      </c>
      <c r="AI837">
        <v>215.04</v>
      </c>
      <c r="AJ837">
        <v>645</v>
      </c>
      <c r="AK837">
        <v>0</v>
      </c>
      <c r="AL837">
        <v>0</v>
      </c>
      <c r="AM837">
        <v>0</v>
      </c>
      <c r="AN837">
        <v>0</v>
      </c>
      <c r="AO837">
        <v>2</v>
      </c>
      <c r="AP837">
        <v>9</v>
      </c>
      <c r="AQ837">
        <v>0</v>
      </c>
      <c r="AR837" s="6">
        <v>4195.51</v>
      </c>
      <c r="AS837">
        <v>5947.97</v>
      </c>
      <c r="AT837">
        <v>0</v>
      </c>
      <c r="AU837">
        <v>88506.87</v>
      </c>
      <c r="AV837">
        <v>45000</v>
      </c>
      <c r="AW837">
        <v>9000</v>
      </c>
      <c r="AX837">
        <v>9000</v>
      </c>
      <c r="AY837" s="6">
        <v>0</v>
      </c>
      <c r="AZ837">
        <v>0</v>
      </c>
      <c r="BA837">
        <v>9900</v>
      </c>
      <c r="BB837" s="6">
        <v>15772.14</v>
      </c>
      <c r="BC837">
        <v>0</v>
      </c>
      <c r="BD837">
        <v>0</v>
      </c>
      <c r="BE837">
        <v>0</v>
      </c>
      <c r="BF837">
        <v>0</v>
      </c>
      <c r="BG837">
        <v>112.18</v>
      </c>
      <c r="BH837">
        <v>0</v>
      </c>
      <c r="BI837">
        <f t="shared" si="39"/>
        <v>112.18</v>
      </c>
      <c r="BJ837">
        <f t="shared" si="40"/>
        <v>5947.97</v>
      </c>
      <c r="BK837">
        <f>_xlfn.IFNA(VLOOKUP(A:A,'11月奖金'!A:Q,17,0),0)</f>
        <v>5158.3</v>
      </c>
      <c r="BL837">
        <f t="shared" si="41"/>
        <v>11106.27</v>
      </c>
    </row>
    <row r="838" spans="1:64" x14ac:dyDescent="0.2">
      <c r="A838">
        <v>9000184</v>
      </c>
      <c r="B838" t="s">
        <v>2535</v>
      </c>
      <c r="C838" t="s">
        <v>2536</v>
      </c>
      <c r="D838" t="s">
        <v>3183</v>
      </c>
      <c r="E838" t="s">
        <v>61</v>
      </c>
      <c r="F838" t="s">
        <v>125</v>
      </c>
      <c r="G838">
        <v>0</v>
      </c>
      <c r="H838">
        <v>0</v>
      </c>
      <c r="I838">
        <v>6.9</v>
      </c>
      <c r="J838">
        <v>0</v>
      </c>
      <c r="K838">
        <v>2484</v>
      </c>
      <c r="L838">
        <v>0</v>
      </c>
      <c r="M838">
        <v>159</v>
      </c>
      <c r="N838">
        <v>24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300</v>
      </c>
      <c r="W838">
        <v>33</v>
      </c>
      <c r="X838">
        <v>0</v>
      </c>
      <c r="Y838">
        <v>1000</v>
      </c>
      <c r="Z838">
        <v>1110</v>
      </c>
      <c r="AA838">
        <v>1200</v>
      </c>
      <c r="AB838">
        <v>100</v>
      </c>
      <c r="AC838">
        <v>0</v>
      </c>
      <c r="AD838">
        <v>0</v>
      </c>
      <c r="AE838">
        <v>0</v>
      </c>
      <c r="AF838">
        <v>6410</v>
      </c>
      <c r="AG838">
        <v>1116.8</v>
      </c>
      <c r="AH838">
        <v>41.88</v>
      </c>
      <c r="AI838">
        <v>279.2</v>
      </c>
      <c r="AJ838">
        <v>838</v>
      </c>
      <c r="AK838">
        <v>0</v>
      </c>
      <c r="AL838">
        <v>0</v>
      </c>
      <c r="AM838">
        <v>0</v>
      </c>
      <c r="AN838">
        <v>0</v>
      </c>
      <c r="AO838">
        <v>2</v>
      </c>
      <c r="AP838">
        <v>9</v>
      </c>
      <c r="AQ838">
        <v>0</v>
      </c>
      <c r="AR838" s="6">
        <v>4132.12</v>
      </c>
      <c r="AS838">
        <v>6408</v>
      </c>
      <c r="AT838">
        <v>0</v>
      </c>
      <c r="AU838">
        <v>111098.69</v>
      </c>
      <c r="AV838">
        <v>45000</v>
      </c>
      <c r="AW838">
        <v>9000</v>
      </c>
      <c r="AX838">
        <v>18000</v>
      </c>
      <c r="AY838" s="6">
        <v>0</v>
      </c>
      <c r="AZ838">
        <v>9000</v>
      </c>
      <c r="BA838">
        <v>0</v>
      </c>
      <c r="BB838" s="6">
        <v>20482.919999999998</v>
      </c>
      <c r="BC838">
        <v>9615.7700000000041</v>
      </c>
      <c r="BD838">
        <v>288.47000000000003</v>
      </c>
      <c r="BE838">
        <v>0</v>
      </c>
      <c r="BF838">
        <v>288.47000000000003</v>
      </c>
      <c r="BG838">
        <v>434.51</v>
      </c>
      <c r="BH838">
        <v>0</v>
      </c>
      <c r="BI838">
        <f t="shared" si="39"/>
        <v>434.51</v>
      </c>
      <c r="BJ838">
        <f t="shared" si="40"/>
        <v>6408</v>
      </c>
      <c r="BK838">
        <f>_xlfn.IFNA(VLOOKUP(A:A,'11月奖金'!A:Q,17,0),0)</f>
        <v>7610.6</v>
      </c>
      <c r="BL838">
        <f t="shared" si="41"/>
        <v>14018.6</v>
      </c>
    </row>
    <row r="839" spans="1:64" x14ac:dyDescent="0.2">
      <c r="A839">
        <v>9000310</v>
      </c>
      <c r="B839" t="s">
        <v>2537</v>
      </c>
      <c r="C839" t="s">
        <v>2538</v>
      </c>
      <c r="D839" t="s">
        <v>2539</v>
      </c>
      <c r="E839" t="s">
        <v>82</v>
      </c>
      <c r="F839" t="s">
        <v>125</v>
      </c>
      <c r="G839">
        <v>0</v>
      </c>
      <c r="H839">
        <v>0</v>
      </c>
      <c r="I839">
        <v>6.3</v>
      </c>
      <c r="J839">
        <v>0</v>
      </c>
      <c r="K839">
        <v>2268</v>
      </c>
      <c r="L839">
        <v>0</v>
      </c>
      <c r="M839">
        <v>384</v>
      </c>
      <c r="N839">
        <v>72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300</v>
      </c>
      <c r="W839">
        <v>33</v>
      </c>
      <c r="X839">
        <v>0</v>
      </c>
      <c r="Y839">
        <v>1000</v>
      </c>
      <c r="Z839">
        <v>1110</v>
      </c>
      <c r="AA839">
        <v>1000</v>
      </c>
      <c r="AB839">
        <v>0</v>
      </c>
      <c r="AC839">
        <v>0</v>
      </c>
      <c r="AD839">
        <v>0</v>
      </c>
      <c r="AE839">
        <v>0</v>
      </c>
      <c r="AF839">
        <v>6167</v>
      </c>
      <c r="AG839">
        <v>1048.4000000000001</v>
      </c>
      <c r="AH839">
        <v>39.32</v>
      </c>
      <c r="AI839">
        <v>262.10000000000002</v>
      </c>
      <c r="AJ839">
        <v>786</v>
      </c>
      <c r="AK839">
        <v>0</v>
      </c>
      <c r="AL839">
        <v>0</v>
      </c>
      <c r="AM839">
        <v>0</v>
      </c>
      <c r="AN839">
        <v>0</v>
      </c>
      <c r="AO839">
        <v>2</v>
      </c>
      <c r="AP839">
        <v>9</v>
      </c>
      <c r="AQ839">
        <v>0</v>
      </c>
      <c r="AR839" s="6">
        <v>4029.18</v>
      </c>
      <c r="AS839">
        <v>6165</v>
      </c>
      <c r="AT839">
        <v>0</v>
      </c>
      <c r="AU839">
        <v>93373.87</v>
      </c>
      <c r="AV839">
        <v>45000</v>
      </c>
      <c r="AW839">
        <v>0</v>
      </c>
      <c r="AX839">
        <v>0</v>
      </c>
      <c r="AY839" s="6">
        <v>0</v>
      </c>
      <c r="AZ839">
        <v>0</v>
      </c>
      <c r="BA839">
        <v>0</v>
      </c>
      <c r="BB839" s="6">
        <v>19222.38</v>
      </c>
      <c r="BC839">
        <v>29151.489999999991</v>
      </c>
      <c r="BD839">
        <v>874.54</v>
      </c>
      <c r="BE839">
        <v>0</v>
      </c>
      <c r="BF839">
        <v>874.54</v>
      </c>
      <c r="BG839">
        <v>903.67</v>
      </c>
      <c r="BH839">
        <v>0</v>
      </c>
      <c r="BI839">
        <f t="shared" si="39"/>
        <v>903.67</v>
      </c>
      <c r="BJ839">
        <f t="shared" si="40"/>
        <v>6165</v>
      </c>
      <c r="BK839">
        <f>_xlfn.IFNA(VLOOKUP(A:A,'11月奖金'!A:Q,17,0),0)</f>
        <v>6517.99</v>
      </c>
      <c r="BL839">
        <f t="shared" si="41"/>
        <v>12682.99</v>
      </c>
    </row>
    <row r="840" spans="1:64" x14ac:dyDescent="0.2">
      <c r="A840">
        <v>9000298</v>
      </c>
      <c r="B840" t="s">
        <v>2540</v>
      </c>
      <c r="C840" t="s">
        <v>2541</v>
      </c>
      <c r="D840" t="s">
        <v>2542</v>
      </c>
      <c r="E840" t="s">
        <v>82</v>
      </c>
      <c r="F840" t="s">
        <v>105</v>
      </c>
      <c r="G840">
        <v>0</v>
      </c>
      <c r="H840">
        <v>0</v>
      </c>
      <c r="I840">
        <v>5.9</v>
      </c>
      <c r="J840">
        <v>0</v>
      </c>
      <c r="K840">
        <v>2124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7</v>
      </c>
      <c r="S840">
        <v>0</v>
      </c>
      <c r="T840">
        <v>0</v>
      </c>
      <c r="U840">
        <v>0</v>
      </c>
      <c r="V840">
        <v>300</v>
      </c>
      <c r="W840">
        <v>33</v>
      </c>
      <c r="X840">
        <v>0</v>
      </c>
      <c r="Y840">
        <v>500</v>
      </c>
      <c r="Z840">
        <v>370</v>
      </c>
      <c r="AA840">
        <v>1000</v>
      </c>
      <c r="AB840">
        <v>0</v>
      </c>
      <c r="AC840">
        <v>0</v>
      </c>
      <c r="AD840">
        <v>0</v>
      </c>
      <c r="AE840">
        <v>0</v>
      </c>
      <c r="AF840">
        <v>4334</v>
      </c>
      <c r="AG840">
        <v>860.72</v>
      </c>
      <c r="AH840">
        <v>32.28</v>
      </c>
      <c r="AI840">
        <v>215.18</v>
      </c>
      <c r="AJ840">
        <v>646</v>
      </c>
      <c r="AK840">
        <v>0</v>
      </c>
      <c r="AL840">
        <v>0</v>
      </c>
      <c r="AM840">
        <v>0</v>
      </c>
      <c r="AN840">
        <v>0</v>
      </c>
      <c r="AO840">
        <v>2</v>
      </c>
      <c r="AP840">
        <v>9</v>
      </c>
      <c r="AQ840">
        <v>0</v>
      </c>
      <c r="AR840" s="6">
        <v>2577.8200000000002</v>
      </c>
      <c r="AS840">
        <v>4362</v>
      </c>
      <c r="AT840">
        <v>30</v>
      </c>
      <c r="AU840">
        <v>79450.740000000005</v>
      </c>
      <c r="AV840">
        <v>45000</v>
      </c>
      <c r="AW840">
        <v>0</v>
      </c>
      <c r="AX840">
        <v>0</v>
      </c>
      <c r="AY840" s="6">
        <v>0</v>
      </c>
      <c r="AZ840">
        <v>0</v>
      </c>
      <c r="BA840">
        <v>0</v>
      </c>
      <c r="BB840" s="6">
        <v>15787.62</v>
      </c>
      <c r="BC840">
        <v>18663.12</v>
      </c>
      <c r="BD840">
        <v>559.89</v>
      </c>
      <c r="BE840">
        <v>0</v>
      </c>
      <c r="BF840">
        <v>559.89</v>
      </c>
      <c r="BG840">
        <v>631.66000000000008</v>
      </c>
      <c r="BH840">
        <v>0</v>
      </c>
      <c r="BI840">
        <f t="shared" si="39"/>
        <v>631.66000000000008</v>
      </c>
      <c r="BJ840">
        <f t="shared" si="40"/>
        <v>4362</v>
      </c>
      <c r="BK840">
        <f>_xlfn.IFNA(VLOOKUP(A:A,'11月奖金'!A:Q,17,0),0)</f>
        <v>5242.82</v>
      </c>
      <c r="BL840">
        <f t="shared" si="41"/>
        <v>9604.82</v>
      </c>
    </row>
    <row r="841" spans="1:64" x14ac:dyDescent="0.2">
      <c r="A841">
        <v>9000300</v>
      </c>
      <c r="B841" t="s">
        <v>2543</v>
      </c>
      <c r="C841" t="s">
        <v>2544</v>
      </c>
      <c r="D841" t="s">
        <v>2545</v>
      </c>
      <c r="E841" t="s">
        <v>82</v>
      </c>
      <c r="F841" t="s">
        <v>105</v>
      </c>
      <c r="G841">
        <v>0</v>
      </c>
      <c r="H841">
        <v>0</v>
      </c>
      <c r="I841">
        <v>4.9000000000000004</v>
      </c>
      <c r="J841">
        <v>0</v>
      </c>
      <c r="K841">
        <v>1764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300</v>
      </c>
      <c r="W841">
        <v>33</v>
      </c>
      <c r="X841">
        <v>0</v>
      </c>
      <c r="Y841">
        <v>1000</v>
      </c>
      <c r="Z841">
        <v>370</v>
      </c>
      <c r="AA841">
        <v>1000</v>
      </c>
      <c r="AB841">
        <v>0</v>
      </c>
      <c r="AC841">
        <v>0</v>
      </c>
      <c r="AD841">
        <v>0</v>
      </c>
      <c r="AE841">
        <v>0</v>
      </c>
      <c r="AF841">
        <v>4467</v>
      </c>
      <c r="AG841">
        <v>708.96</v>
      </c>
      <c r="AH841">
        <v>26.59</v>
      </c>
      <c r="AI841">
        <v>177.24</v>
      </c>
      <c r="AJ841">
        <v>532</v>
      </c>
      <c r="AK841">
        <v>0</v>
      </c>
      <c r="AL841">
        <v>0</v>
      </c>
      <c r="AM841">
        <v>0</v>
      </c>
      <c r="AN841">
        <v>0</v>
      </c>
      <c r="AO841">
        <v>2</v>
      </c>
      <c r="AP841">
        <v>9</v>
      </c>
      <c r="AQ841">
        <v>0</v>
      </c>
      <c r="AR841" s="6">
        <v>3020.21</v>
      </c>
      <c r="AS841">
        <v>4465</v>
      </c>
      <c r="AT841">
        <v>0</v>
      </c>
      <c r="AU841">
        <v>66775.66</v>
      </c>
      <c r="AV841">
        <v>45000</v>
      </c>
      <c r="AW841">
        <v>0</v>
      </c>
      <c r="AX841">
        <v>0</v>
      </c>
      <c r="AY841" s="6">
        <v>0</v>
      </c>
      <c r="AZ841">
        <v>0</v>
      </c>
      <c r="BA841">
        <v>0</v>
      </c>
      <c r="BB841" s="6">
        <v>13003.11</v>
      </c>
      <c r="BC841">
        <v>8772.5500000000047</v>
      </c>
      <c r="BD841">
        <v>263.18</v>
      </c>
      <c r="BE841">
        <v>0</v>
      </c>
      <c r="BF841">
        <v>263.18</v>
      </c>
      <c r="BG841">
        <v>322.57000000000011</v>
      </c>
      <c r="BH841">
        <v>0</v>
      </c>
      <c r="BI841">
        <f t="shared" si="39"/>
        <v>322.57000000000011</v>
      </c>
      <c r="BJ841">
        <f t="shared" si="40"/>
        <v>4465</v>
      </c>
      <c r="BK841">
        <f>_xlfn.IFNA(VLOOKUP(A:A,'11月奖金'!A:Q,17,0),0)</f>
        <v>3607.24</v>
      </c>
      <c r="BL841">
        <f t="shared" si="41"/>
        <v>8072.24</v>
      </c>
    </row>
    <row r="842" spans="1:64" x14ac:dyDescent="0.2">
      <c r="A842">
        <v>9000303</v>
      </c>
      <c r="B842" t="s">
        <v>2546</v>
      </c>
      <c r="C842" t="s">
        <v>2547</v>
      </c>
      <c r="D842" t="s">
        <v>2548</v>
      </c>
      <c r="E842" t="s">
        <v>82</v>
      </c>
      <c r="F842" t="s">
        <v>105</v>
      </c>
      <c r="G842">
        <v>0</v>
      </c>
      <c r="H842">
        <v>0</v>
      </c>
      <c r="I842">
        <v>5.9</v>
      </c>
      <c r="J842">
        <v>0</v>
      </c>
      <c r="K842">
        <v>2124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300</v>
      </c>
      <c r="W842">
        <v>33</v>
      </c>
      <c r="X842">
        <v>0</v>
      </c>
      <c r="Y842">
        <v>1000</v>
      </c>
      <c r="Z842">
        <v>1110</v>
      </c>
      <c r="AA842">
        <v>1000</v>
      </c>
      <c r="AB842">
        <v>0</v>
      </c>
      <c r="AC842">
        <v>0</v>
      </c>
      <c r="AD842">
        <v>0</v>
      </c>
      <c r="AE842">
        <v>0</v>
      </c>
      <c r="AF842">
        <v>5567</v>
      </c>
      <c r="AG842">
        <v>860.16</v>
      </c>
      <c r="AH842">
        <v>32.26</v>
      </c>
      <c r="AI842">
        <v>215.04</v>
      </c>
      <c r="AJ842">
        <v>645</v>
      </c>
      <c r="AK842">
        <v>0</v>
      </c>
      <c r="AL842">
        <v>0</v>
      </c>
      <c r="AM842">
        <v>0</v>
      </c>
      <c r="AN842">
        <v>0</v>
      </c>
      <c r="AO842">
        <v>2</v>
      </c>
      <c r="AP842">
        <v>9</v>
      </c>
      <c r="AQ842">
        <v>0</v>
      </c>
      <c r="AR842" s="6">
        <v>3812.54</v>
      </c>
      <c r="AS842">
        <v>5565</v>
      </c>
      <c r="AT842">
        <v>0</v>
      </c>
      <c r="AU842">
        <v>86309.36</v>
      </c>
      <c r="AV842">
        <v>45000</v>
      </c>
      <c r="AW842">
        <v>0</v>
      </c>
      <c r="AX842">
        <v>0</v>
      </c>
      <c r="AY842" s="6">
        <v>0</v>
      </c>
      <c r="AZ842">
        <v>0</v>
      </c>
      <c r="BA842">
        <v>0</v>
      </c>
      <c r="BB842" s="6">
        <v>15772.14</v>
      </c>
      <c r="BC842">
        <v>25537.22</v>
      </c>
      <c r="BD842">
        <v>766.12</v>
      </c>
      <c r="BE842">
        <v>0</v>
      </c>
      <c r="BF842">
        <v>766.12</v>
      </c>
      <c r="BG842">
        <v>801.74</v>
      </c>
      <c r="BH842">
        <v>0</v>
      </c>
      <c r="BI842">
        <f t="shared" si="39"/>
        <v>801.74</v>
      </c>
      <c r="BJ842">
        <f t="shared" si="40"/>
        <v>5565</v>
      </c>
      <c r="BK842">
        <f>_xlfn.IFNA(VLOOKUP(A:A,'11月奖金'!A:Q,17,0),0)</f>
        <v>5123.38</v>
      </c>
      <c r="BL842">
        <f t="shared" si="41"/>
        <v>10688.380000000001</v>
      </c>
    </row>
    <row r="843" spans="1:64" x14ac:dyDescent="0.2">
      <c r="A843">
        <v>9000309</v>
      </c>
      <c r="B843" t="s">
        <v>2549</v>
      </c>
      <c r="C843" t="s">
        <v>2550</v>
      </c>
      <c r="D843" t="s">
        <v>2551</v>
      </c>
      <c r="E843" t="s">
        <v>82</v>
      </c>
      <c r="F843" t="s">
        <v>105</v>
      </c>
      <c r="G843">
        <v>0</v>
      </c>
      <c r="H843">
        <v>0</v>
      </c>
      <c r="I843">
        <v>5.9</v>
      </c>
      <c r="J843">
        <v>0</v>
      </c>
      <c r="K843">
        <v>2124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300</v>
      </c>
      <c r="W843">
        <v>33</v>
      </c>
      <c r="X843">
        <v>0</v>
      </c>
      <c r="Y843">
        <v>500</v>
      </c>
      <c r="Z843">
        <v>370</v>
      </c>
      <c r="AA843">
        <v>1000</v>
      </c>
      <c r="AB843">
        <v>0</v>
      </c>
      <c r="AC843">
        <v>0</v>
      </c>
      <c r="AD843">
        <v>0</v>
      </c>
      <c r="AE843">
        <v>0</v>
      </c>
      <c r="AF843">
        <v>4327</v>
      </c>
      <c r="AG843">
        <v>860.16</v>
      </c>
      <c r="AH843">
        <v>32.26</v>
      </c>
      <c r="AI843">
        <v>215.04</v>
      </c>
      <c r="AJ843">
        <v>645</v>
      </c>
      <c r="AK843">
        <v>0</v>
      </c>
      <c r="AL843">
        <v>0</v>
      </c>
      <c r="AM843">
        <v>0</v>
      </c>
      <c r="AN843">
        <v>0</v>
      </c>
      <c r="AO843">
        <v>2</v>
      </c>
      <c r="AP843">
        <v>9</v>
      </c>
      <c r="AQ843">
        <v>0</v>
      </c>
      <c r="AR843" s="6">
        <v>2572.54</v>
      </c>
      <c r="AS843">
        <v>4325</v>
      </c>
      <c r="AT843">
        <v>0</v>
      </c>
      <c r="AU843">
        <v>75457.350000000006</v>
      </c>
      <c r="AV843">
        <v>45000</v>
      </c>
      <c r="AW843">
        <v>0</v>
      </c>
      <c r="AX843">
        <v>0</v>
      </c>
      <c r="AY843" s="6">
        <v>0</v>
      </c>
      <c r="AZ843">
        <v>0</v>
      </c>
      <c r="BA843">
        <v>0</v>
      </c>
      <c r="BB843" s="6">
        <v>15772.14</v>
      </c>
      <c r="BC843">
        <v>14685.21</v>
      </c>
      <c r="BD843">
        <v>440.56</v>
      </c>
      <c r="BE843">
        <v>0</v>
      </c>
      <c r="BF843">
        <v>440.56</v>
      </c>
      <c r="BG843">
        <v>513.38</v>
      </c>
      <c r="BH843">
        <v>0</v>
      </c>
      <c r="BI843">
        <f t="shared" si="39"/>
        <v>513.38</v>
      </c>
      <c r="BJ843">
        <f t="shared" si="40"/>
        <v>4325</v>
      </c>
      <c r="BK843">
        <f>_xlfn.IFNA(VLOOKUP(A:A,'11月奖金'!A:Q,17,0),0)</f>
        <v>5117.25</v>
      </c>
      <c r="BL843">
        <f t="shared" si="41"/>
        <v>9442.25</v>
      </c>
    </row>
    <row r="844" spans="1:64" x14ac:dyDescent="0.2">
      <c r="A844">
        <v>9000438</v>
      </c>
      <c r="B844" t="s">
        <v>2552</v>
      </c>
      <c r="C844" t="s">
        <v>2553</v>
      </c>
      <c r="D844" t="s">
        <v>2554</v>
      </c>
      <c r="E844" t="s">
        <v>109</v>
      </c>
      <c r="F844" t="s">
        <v>125</v>
      </c>
      <c r="G844">
        <v>0</v>
      </c>
      <c r="H844">
        <v>0</v>
      </c>
      <c r="I844">
        <v>6.7</v>
      </c>
      <c r="J844">
        <v>0</v>
      </c>
      <c r="K844">
        <v>2412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300</v>
      </c>
      <c r="W844">
        <v>33</v>
      </c>
      <c r="X844">
        <v>0</v>
      </c>
      <c r="Y844">
        <v>1000</v>
      </c>
      <c r="Z844">
        <v>1110</v>
      </c>
      <c r="AA844">
        <v>1000</v>
      </c>
      <c r="AB844">
        <v>0</v>
      </c>
      <c r="AC844">
        <v>0</v>
      </c>
      <c r="AD844">
        <v>0</v>
      </c>
      <c r="AE844">
        <v>0</v>
      </c>
      <c r="AF844">
        <v>5855</v>
      </c>
      <c r="AG844">
        <v>1057.3599999999999</v>
      </c>
      <c r="AH844">
        <v>39.65</v>
      </c>
      <c r="AI844">
        <v>264.33999999999997</v>
      </c>
      <c r="AJ844">
        <v>793</v>
      </c>
      <c r="AK844">
        <v>0</v>
      </c>
      <c r="AL844">
        <v>0</v>
      </c>
      <c r="AM844">
        <v>0</v>
      </c>
      <c r="AN844">
        <v>0</v>
      </c>
      <c r="AO844">
        <v>2</v>
      </c>
      <c r="AP844">
        <v>9</v>
      </c>
      <c r="AQ844">
        <v>0</v>
      </c>
      <c r="AR844" s="6">
        <v>3698.65</v>
      </c>
      <c r="AS844">
        <v>5853</v>
      </c>
      <c r="AT844">
        <v>0</v>
      </c>
      <c r="AU844">
        <v>104663.07</v>
      </c>
      <c r="AV844">
        <v>45000</v>
      </c>
      <c r="AW844">
        <v>0</v>
      </c>
      <c r="AX844">
        <v>0</v>
      </c>
      <c r="AY844" s="6">
        <v>0</v>
      </c>
      <c r="AZ844">
        <v>7000</v>
      </c>
      <c r="BA844">
        <v>0</v>
      </c>
      <c r="BB844" s="6">
        <v>19389.150000000001</v>
      </c>
      <c r="BC844">
        <v>33273.920000000013</v>
      </c>
      <c r="BD844">
        <v>998.22</v>
      </c>
      <c r="BE844">
        <v>0</v>
      </c>
      <c r="BF844">
        <v>998.22</v>
      </c>
      <c r="BG844">
        <v>1067.26</v>
      </c>
      <c r="BH844">
        <v>0</v>
      </c>
      <c r="BI844">
        <f t="shared" si="39"/>
        <v>1067.26</v>
      </c>
      <c r="BJ844">
        <f t="shared" si="40"/>
        <v>5853</v>
      </c>
      <c r="BK844">
        <f>_xlfn.IFNA(VLOOKUP(A:A,'11月奖金'!A:Q,17,0),0)</f>
        <v>7640.82</v>
      </c>
      <c r="BL844">
        <f t="shared" si="41"/>
        <v>13493.82</v>
      </c>
    </row>
    <row r="845" spans="1:64" x14ac:dyDescent="0.2">
      <c r="A845">
        <v>9000444</v>
      </c>
      <c r="B845" t="s">
        <v>2555</v>
      </c>
      <c r="C845" t="s">
        <v>2556</v>
      </c>
      <c r="D845" t="s">
        <v>2557</v>
      </c>
      <c r="E845" t="s">
        <v>109</v>
      </c>
      <c r="F845" t="s">
        <v>105</v>
      </c>
      <c r="G845">
        <v>0</v>
      </c>
      <c r="H845">
        <v>0</v>
      </c>
      <c r="I845">
        <v>5.0999999999999996</v>
      </c>
      <c r="J845">
        <v>0</v>
      </c>
      <c r="K845">
        <v>1836</v>
      </c>
      <c r="L845">
        <v>759.72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300</v>
      </c>
      <c r="W845">
        <v>33</v>
      </c>
      <c r="X845">
        <v>0</v>
      </c>
      <c r="Y845">
        <v>1000</v>
      </c>
      <c r="Z845">
        <v>1110</v>
      </c>
      <c r="AA845">
        <v>1000</v>
      </c>
      <c r="AB845">
        <v>0</v>
      </c>
      <c r="AC845">
        <v>0</v>
      </c>
      <c r="AD845">
        <v>0</v>
      </c>
      <c r="AE845">
        <v>0</v>
      </c>
      <c r="AF845">
        <v>6038.7199999999993</v>
      </c>
      <c r="AG845">
        <v>714.72</v>
      </c>
      <c r="AH845">
        <v>26.8</v>
      </c>
      <c r="AI845">
        <v>178.68</v>
      </c>
      <c r="AJ845">
        <v>536</v>
      </c>
      <c r="AK845">
        <v>0</v>
      </c>
      <c r="AL845">
        <v>0</v>
      </c>
      <c r="AM845">
        <v>0</v>
      </c>
      <c r="AN845">
        <v>0</v>
      </c>
      <c r="AO845">
        <v>2</v>
      </c>
      <c r="AP845">
        <v>9</v>
      </c>
      <c r="AQ845">
        <v>0</v>
      </c>
      <c r="AR845" s="6">
        <v>4580.5200000000004</v>
      </c>
      <c r="AS845">
        <v>6036.7199999999993</v>
      </c>
      <c r="AT845">
        <v>0</v>
      </c>
      <c r="AU845">
        <v>75102.210000000006</v>
      </c>
      <c r="AV845">
        <v>45000</v>
      </c>
      <c r="AW845">
        <v>9000</v>
      </c>
      <c r="AX845">
        <v>9000</v>
      </c>
      <c r="AY845" s="6">
        <v>0</v>
      </c>
      <c r="AZ845">
        <v>9000</v>
      </c>
      <c r="BA845">
        <v>0</v>
      </c>
      <c r="BB845" s="6">
        <v>13105.8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f t="shared" si="39"/>
        <v>0</v>
      </c>
      <c r="BJ845">
        <f t="shared" si="40"/>
        <v>6036.7199999999993</v>
      </c>
      <c r="BK845">
        <f>_xlfn.IFNA(VLOOKUP(A:A,'11月奖金'!A:Q,17,0),0)</f>
        <v>3650.61</v>
      </c>
      <c r="BL845">
        <f t="shared" si="41"/>
        <v>9687.33</v>
      </c>
    </row>
    <row r="846" spans="1:64" x14ac:dyDescent="0.2">
      <c r="A846">
        <v>9000447</v>
      </c>
      <c r="B846" t="s">
        <v>2558</v>
      </c>
      <c r="C846" t="s">
        <v>2559</v>
      </c>
      <c r="D846" t="s">
        <v>2560</v>
      </c>
      <c r="E846" t="s">
        <v>109</v>
      </c>
      <c r="F846" t="s">
        <v>125</v>
      </c>
      <c r="G846">
        <v>0</v>
      </c>
      <c r="H846">
        <v>0</v>
      </c>
      <c r="I846">
        <v>6.7</v>
      </c>
      <c r="J846">
        <v>0</v>
      </c>
      <c r="K846">
        <v>2412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300</v>
      </c>
      <c r="W846">
        <v>33</v>
      </c>
      <c r="X846">
        <v>0</v>
      </c>
      <c r="Y846">
        <v>1000</v>
      </c>
      <c r="Z846">
        <v>1110</v>
      </c>
      <c r="AA846">
        <v>1200</v>
      </c>
      <c r="AB846">
        <v>0</v>
      </c>
      <c r="AC846">
        <v>0</v>
      </c>
      <c r="AD846">
        <v>0</v>
      </c>
      <c r="AE846">
        <v>0</v>
      </c>
      <c r="AF846">
        <v>6055</v>
      </c>
      <c r="AG846">
        <v>1096.4000000000001</v>
      </c>
      <c r="AH846">
        <v>41.12</v>
      </c>
      <c r="AI846">
        <v>274.10000000000002</v>
      </c>
      <c r="AJ846">
        <v>822</v>
      </c>
      <c r="AK846">
        <v>0</v>
      </c>
      <c r="AL846">
        <v>0</v>
      </c>
      <c r="AM846">
        <v>0</v>
      </c>
      <c r="AN846">
        <v>0</v>
      </c>
      <c r="AO846">
        <v>2</v>
      </c>
      <c r="AP846">
        <v>9</v>
      </c>
      <c r="AQ846">
        <v>0</v>
      </c>
      <c r="AR846" s="6">
        <v>3819.38</v>
      </c>
      <c r="AS846">
        <v>6053</v>
      </c>
      <c r="AT846">
        <v>0</v>
      </c>
      <c r="AU846">
        <v>108203.07</v>
      </c>
      <c r="AV846">
        <v>45000</v>
      </c>
      <c r="AW846">
        <v>4500</v>
      </c>
      <c r="AX846">
        <v>9000</v>
      </c>
      <c r="AY846" s="6">
        <v>0</v>
      </c>
      <c r="AZ846">
        <v>0</v>
      </c>
      <c r="BA846">
        <v>0</v>
      </c>
      <c r="BB846" s="6">
        <v>20102.580000000002</v>
      </c>
      <c r="BC846">
        <v>29600.490000000009</v>
      </c>
      <c r="BD846">
        <v>888.01</v>
      </c>
      <c r="BE846">
        <v>0</v>
      </c>
      <c r="BF846">
        <v>888.01</v>
      </c>
      <c r="BG846">
        <v>968.43000000000006</v>
      </c>
      <c r="BH846">
        <v>0</v>
      </c>
      <c r="BI846">
        <f t="shared" si="39"/>
        <v>968.43000000000006</v>
      </c>
      <c r="BJ846">
        <f t="shared" si="40"/>
        <v>6053</v>
      </c>
      <c r="BK846">
        <f>_xlfn.IFNA(VLOOKUP(A:A,'11月奖金'!A:Q,17,0),0)</f>
        <v>7640.82</v>
      </c>
      <c r="BL846">
        <f t="shared" si="41"/>
        <v>13693.82</v>
      </c>
    </row>
    <row r="847" spans="1:64" x14ac:dyDescent="0.2">
      <c r="A847">
        <v>9000449</v>
      </c>
      <c r="B847" t="s">
        <v>2561</v>
      </c>
      <c r="C847" t="s">
        <v>2562</v>
      </c>
      <c r="D847" t="s">
        <v>2563</v>
      </c>
      <c r="E847" t="s">
        <v>109</v>
      </c>
      <c r="F847" t="s">
        <v>105</v>
      </c>
      <c r="G847">
        <v>0</v>
      </c>
      <c r="H847">
        <v>0</v>
      </c>
      <c r="I847">
        <v>5.0999999999999996</v>
      </c>
      <c r="J847">
        <v>0</v>
      </c>
      <c r="K847">
        <v>1836</v>
      </c>
      <c r="L847">
        <v>759.72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300</v>
      </c>
      <c r="W847">
        <v>33</v>
      </c>
      <c r="X847">
        <v>0</v>
      </c>
      <c r="Y847">
        <v>1000</v>
      </c>
      <c r="Z847">
        <v>1110</v>
      </c>
      <c r="AA847">
        <v>1000</v>
      </c>
      <c r="AB847">
        <v>0</v>
      </c>
      <c r="AC847">
        <v>0</v>
      </c>
      <c r="AD847">
        <v>0</v>
      </c>
      <c r="AE847">
        <v>0</v>
      </c>
      <c r="AF847">
        <v>6038.7199999999993</v>
      </c>
      <c r="AG847">
        <v>714.72</v>
      </c>
      <c r="AH847">
        <v>26.8</v>
      </c>
      <c r="AI847">
        <v>178.68</v>
      </c>
      <c r="AJ847">
        <v>536</v>
      </c>
      <c r="AK847">
        <v>0</v>
      </c>
      <c r="AL847">
        <v>0</v>
      </c>
      <c r="AM847">
        <v>0</v>
      </c>
      <c r="AN847">
        <v>0</v>
      </c>
      <c r="AO847">
        <v>2</v>
      </c>
      <c r="AP847">
        <v>9</v>
      </c>
      <c r="AQ847">
        <v>0</v>
      </c>
      <c r="AR847" s="6">
        <v>4580.5200000000004</v>
      </c>
      <c r="AS847">
        <v>6036.7199999999993</v>
      </c>
      <c r="AT847">
        <v>0</v>
      </c>
      <c r="AU847">
        <v>75091.490000000005</v>
      </c>
      <c r="AV847">
        <v>45000</v>
      </c>
      <c r="AW847">
        <v>0</v>
      </c>
      <c r="AX847">
        <v>9000</v>
      </c>
      <c r="AY847" s="6">
        <v>0</v>
      </c>
      <c r="AZ847">
        <v>9000</v>
      </c>
      <c r="BA847">
        <v>0</v>
      </c>
      <c r="BB847" s="6">
        <v>13105.8</v>
      </c>
      <c r="BC847">
        <v>0</v>
      </c>
      <c r="BD847">
        <v>0</v>
      </c>
      <c r="BE847">
        <v>0</v>
      </c>
      <c r="BF847">
        <v>0</v>
      </c>
      <c r="BG847">
        <v>42.16</v>
      </c>
      <c r="BH847">
        <v>0</v>
      </c>
      <c r="BI847">
        <f t="shared" si="39"/>
        <v>42.16</v>
      </c>
      <c r="BJ847">
        <f t="shared" si="40"/>
        <v>6036.7199999999993</v>
      </c>
      <c r="BK847">
        <f>_xlfn.IFNA(VLOOKUP(A:A,'11月奖金'!A:Q,17,0),0)</f>
        <v>3650.61</v>
      </c>
      <c r="BL847">
        <f t="shared" si="41"/>
        <v>9687.33</v>
      </c>
    </row>
    <row r="848" spans="1:64" x14ac:dyDescent="0.2">
      <c r="A848">
        <v>9000364</v>
      </c>
      <c r="B848" t="s">
        <v>2564</v>
      </c>
      <c r="C848" t="s">
        <v>2565</v>
      </c>
      <c r="D848" t="s">
        <v>2566</v>
      </c>
      <c r="E848" t="s">
        <v>122</v>
      </c>
      <c r="F848" t="s">
        <v>125</v>
      </c>
      <c r="G848">
        <v>0</v>
      </c>
      <c r="H848">
        <v>0</v>
      </c>
      <c r="I848">
        <v>6.1</v>
      </c>
      <c r="J848">
        <v>0</v>
      </c>
      <c r="K848">
        <v>2196</v>
      </c>
      <c r="L848">
        <v>0</v>
      </c>
      <c r="M848">
        <v>159</v>
      </c>
      <c r="N848">
        <v>40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300</v>
      </c>
      <c r="W848">
        <v>33</v>
      </c>
      <c r="X848">
        <v>0</v>
      </c>
      <c r="Y848">
        <v>1000</v>
      </c>
      <c r="Z848">
        <v>1110</v>
      </c>
      <c r="AA848">
        <v>1000</v>
      </c>
      <c r="AB848">
        <v>0</v>
      </c>
      <c r="AC848">
        <v>0</v>
      </c>
      <c r="AD848">
        <v>0</v>
      </c>
      <c r="AE848">
        <v>0</v>
      </c>
      <c r="AF848">
        <v>5838</v>
      </c>
      <c r="AG848">
        <v>956.64</v>
      </c>
      <c r="AH848">
        <v>35.869999999999997</v>
      </c>
      <c r="AI848">
        <v>239.16</v>
      </c>
      <c r="AJ848">
        <v>717</v>
      </c>
      <c r="AK848">
        <v>0</v>
      </c>
      <c r="AL848">
        <v>0</v>
      </c>
      <c r="AM848">
        <v>0</v>
      </c>
      <c r="AN848">
        <v>0</v>
      </c>
      <c r="AO848">
        <v>2</v>
      </c>
      <c r="AP848">
        <v>9</v>
      </c>
      <c r="AQ848">
        <v>0</v>
      </c>
      <c r="AR848" s="6">
        <v>3887.33</v>
      </c>
      <c r="AS848">
        <v>5836</v>
      </c>
      <c r="AT848">
        <v>0</v>
      </c>
      <c r="AU848">
        <v>111220</v>
      </c>
      <c r="AV848">
        <v>45000</v>
      </c>
      <c r="AW848">
        <v>9000</v>
      </c>
      <c r="AX848">
        <v>9000</v>
      </c>
      <c r="AY848" s="6">
        <v>0</v>
      </c>
      <c r="AZ848">
        <v>9000</v>
      </c>
      <c r="BA848">
        <v>0</v>
      </c>
      <c r="BB848" s="6">
        <v>17538.03</v>
      </c>
      <c r="BC848">
        <v>21681.97</v>
      </c>
      <c r="BD848">
        <v>650.46</v>
      </c>
      <c r="BE848">
        <v>0</v>
      </c>
      <c r="BF848">
        <v>650.46</v>
      </c>
      <c r="BG848">
        <v>773.84</v>
      </c>
      <c r="BH848">
        <v>0</v>
      </c>
      <c r="BI848">
        <f t="shared" si="39"/>
        <v>773.84</v>
      </c>
      <c r="BJ848">
        <f t="shared" si="40"/>
        <v>5836</v>
      </c>
      <c r="BK848">
        <f>_xlfn.IFNA(VLOOKUP(A:A,'11月奖金'!A:Q,17,0),0)</f>
        <v>7225</v>
      </c>
      <c r="BL848">
        <f t="shared" si="41"/>
        <v>13061</v>
      </c>
    </row>
    <row r="849" spans="1:64" x14ac:dyDescent="0.2">
      <c r="A849">
        <v>9000420</v>
      </c>
      <c r="B849" t="s">
        <v>2567</v>
      </c>
      <c r="C849" t="s">
        <v>2568</v>
      </c>
      <c r="D849" t="s">
        <v>2569</v>
      </c>
      <c r="E849" t="s">
        <v>122</v>
      </c>
      <c r="F849" t="s">
        <v>105</v>
      </c>
      <c r="G849">
        <v>0</v>
      </c>
      <c r="H849">
        <v>0</v>
      </c>
      <c r="I849">
        <v>6.9</v>
      </c>
      <c r="J849">
        <v>0</v>
      </c>
      <c r="K849">
        <v>2484</v>
      </c>
      <c r="L849">
        <v>0</v>
      </c>
      <c r="M849">
        <v>159</v>
      </c>
      <c r="N849">
        <v>16</v>
      </c>
      <c r="O849">
        <v>0</v>
      </c>
      <c r="P849">
        <v>0</v>
      </c>
      <c r="Q849">
        <v>0</v>
      </c>
      <c r="R849">
        <v>7</v>
      </c>
      <c r="S849">
        <v>0</v>
      </c>
      <c r="T849">
        <v>0</v>
      </c>
      <c r="U849">
        <v>0</v>
      </c>
      <c r="V849">
        <v>300</v>
      </c>
      <c r="W849">
        <v>33</v>
      </c>
      <c r="X849">
        <v>0</v>
      </c>
      <c r="Y849">
        <v>500</v>
      </c>
      <c r="Z849">
        <v>370</v>
      </c>
      <c r="AA849">
        <v>1000</v>
      </c>
      <c r="AB849">
        <v>0</v>
      </c>
      <c r="AC849">
        <v>0</v>
      </c>
      <c r="AD849">
        <v>0</v>
      </c>
      <c r="AE849">
        <v>0</v>
      </c>
      <c r="AF849">
        <v>4869</v>
      </c>
      <c r="AG849">
        <v>880.48</v>
      </c>
      <c r="AH849">
        <v>33.020000000000003</v>
      </c>
      <c r="AI849">
        <v>220.12</v>
      </c>
      <c r="AJ849">
        <v>660</v>
      </c>
      <c r="AK849">
        <v>0</v>
      </c>
      <c r="AL849">
        <v>0</v>
      </c>
      <c r="AM849">
        <v>0</v>
      </c>
      <c r="AN849">
        <v>0</v>
      </c>
      <c r="AO849">
        <v>2</v>
      </c>
      <c r="AP849">
        <v>9</v>
      </c>
      <c r="AQ849">
        <v>0</v>
      </c>
      <c r="AR849" s="6">
        <v>3073.38</v>
      </c>
      <c r="AS849">
        <v>4897</v>
      </c>
      <c r="AT849">
        <v>30</v>
      </c>
      <c r="AU849">
        <v>85573.5</v>
      </c>
      <c r="AV849">
        <v>45000</v>
      </c>
      <c r="AW849">
        <v>0</v>
      </c>
      <c r="AX849">
        <v>0</v>
      </c>
      <c r="AY849" s="6">
        <v>0</v>
      </c>
      <c r="AZ849">
        <v>0</v>
      </c>
      <c r="BA849">
        <v>0</v>
      </c>
      <c r="BB849" s="6">
        <v>16142.58</v>
      </c>
      <c r="BC849">
        <v>24430.92</v>
      </c>
      <c r="BD849">
        <v>732.93</v>
      </c>
      <c r="BE849">
        <v>0</v>
      </c>
      <c r="BF849">
        <v>732.93</v>
      </c>
      <c r="BG849">
        <v>789.83</v>
      </c>
      <c r="BH849">
        <v>0</v>
      </c>
      <c r="BI849">
        <f t="shared" si="39"/>
        <v>789.83</v>
      </c>
      <c r="BJ849">
        <f t="shared" si="40"/>
        <v>4897</v>
      </c>
      <c r="BK849">
        <f>_xlfn.IFNA(VLOOKUP(A:A,'11月奖金'!A:Q,17,0),0)</f>
        <v>5939.94</v>
      </c>
      <c r="BL849">
        <f t="shared" si="41"/>
        <v>10836.939999999999</v>
      </c>
    </row>
    <row r="850" spans="1:64" x14ac:dyDescent="0.2">
      <c r="A850">
        <v>9000384</v>
      </c>
      <c r="B850" t="s">
        <v>339</v>
      </c>
      <c r="C850" t="s">
        <v>2570</v>
      </c>
      <c r="D850" t="s">
        <v>2571</v>
      </c>
      <c r="E850" t="s">
        <v>122</v>
      </c>
      <c r="F850" t="s">
        <v>125</v>
      </c>
      <c r="G850">
        <v>0</v>
      </c>
      <c r="H850">
        <v>0</v>
      </c>
      <c r="I850">
        <v>5.9</v>
      </c>
      <c r="J850">
        <v>0</v>
      </c>
      <c r="K850">
        <v>2124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300</v>
      </c>
      <c r="W850">
        <v>33</v>
      </c>
      <c r="X850">
        <v>0</v>
      </c>
      <c r="Y850">
        <v>1000</v>
      </c>
      <c r="Z850">
        <v>1110</v>
      </c>
      <c r="AA850">
        <v>1000</v>
      </c>
      <c r="AB850">
        <v>0</v>
      </c>
      <c r="AC850">
        <v>0</v>
      </c>
      <c r="AD850">
        <v>0</v>
      </c>
      <c r="AE850">
        <v>0</v>
      </c>
      <c r="AF850">
        <v>5567</v>
      </c>
      <c r="AG850">
        <v>1057.3599999999999</v>
      </c>
      <c r="AH850">
        <v>39.65</v>
      </c>
      <c r="AI850">
        <v>264.33999999999997</v>
      </c>
      <c r="AJ850">
        <v>793</v>
      </c>
      <c r="AK850">
        <v>0</v>
      </c>
      <c r="AL850">
        <v>0</v>
      </c>
      <c r="AM850">
        <v>0</v>
      </c>
      <c r="AN850">
        <v>0</v>
      </c>
      <c r="AO850">
        <v>2</v>
      </c>
      <c r="AP850">
        <v>9</v>
      </c>
      <c r="AQ850">
        <v>0</v>
      </c>
      <c r="AR850" s="6">
        <v>3410.65</v>
      </c>
      <c r="AS850">
        <v>5565</v>
      </c>
      <c r="AT850">
        <v>0</v>
      </c>
      <c r="AU850">
        <v>102025</v>
      </c>
      <c r="AV850">
        <v>45000</v>
      </c>
      <c r="AW850">
        <v>0</v>
      </c>
      <c r="AX850">
        <v>0</v>
      </c>
      <c r="AY850" s="6">
        <v>0</v>
      </c>
      <c r="AZ850">
        <v>0</v>
      </c>
      <c r="BA850">
        <v>0</v>
      </c>
      <c r="BB850" s="6">
        <v>19389.150000000001</v>
      </c>
      <c r="BC850">
        <v>37635.85</v>
      </c>
      <c r="BD850">
        <v>1243.58</v>
      </c>
      <c r="BE850">
        <v>0</v>
      </c>
      <c r="BF850">
        <v>1243.58</v>
      </c>
      <c r="BG850">
        <v>1402.52</v>
      </c>
      <c r="BH850">
        <v>0</v>
      </c>
      <c r="BI850">
        <f t="shared" si="39"/>
        <v>1402.52</v>
      </c>
      <c r="BJ850">
        <f t="shared" si="40"/>
        <v>5565</v>
      </c>
      <c r="BK850">
        <f>_xlfn.IFNA(VLOOKUP(A:A,'11月奖金'!A:Q,17,0),0)</f>
        <v>7425</v>
      </c>
      <c r="BL850">
        <f t="shared" si="41"/>
        <v>12990</v>
      </c>
    </row>
    <row r="851" spans="1:64" x14ac:dyDescent="0.2">
      <c r="A851">
        <v>9000385</v>
      </c>
      <c r="B851" t="s">
        <v>2572</v>
      </c>
      <c r="C851" t="s">
        <v>2573</v>
      </c>
      <c r="D851" t="s">
        <v>2574</v>
      </c>
      <c r="E851" t="s">
        <v>122</v>
      </c>
      <c r="F851" t="s">
        <v>125</v>
      </c>
      <c r="G851">
        <v>0</v>
      </c>
      <c r="H851">
        <v>0</v>
      </c>
      <c r="I851">
        <v>5.9</v>
      </c>
      <c r="J851">
        <v>0</v>
      </c>
      <c r="K851">
        <v>2124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300</v>
      </c>
      <c r="W851">
        <v>33</v>
      </c>
      <c r="X851">
        <v>0</v>
      </c>
      <c r="Y851">
        <v>1000</v>
      </c>
      <c r="Z851">
        <v>1110</v>
      </c>
      <c r="AA851">
        <v>1000</v>
      </c>
      <c r="AB851">
        <v>0</v>
      </c>
      <c r="AC851">
        <v>0</v>
      </c>
      <c r="AD851">
        <v>0</v>
      </c>
      <c r="AE851">
        <v>0</v>
      </c>
      <c r="AF851">
        <v>5567</v>
      </c>
      <c r="AG851">
        <v>934.96</v>
      </c>
      <c r="AH851">
        <v>35.06</v>
      </c>
      <c r="AI851">
        <v>233.74</v>
      </c>
      <c r="AJ851">
        <v>701</v>
      </c>
      <c r="AK851">
        <v>0</v>
      </c>
      <c r="AL851">
        <v>0</v>
      </c>
      <c r="AM851">
        <v>0</v>
      </c>
      <c r="AN851">
        <v>0</v>
      </c>
      <c r="AO851">
        <v>2</v>
      </c>
      <c r="AP851">
        <v>9</v>
      </c>
      <c r="AQ851">
        <v>0</v>
      </c>
      <c r="AR851" s="6">
        <v>3660.24</v>
      </c>
      <c r="AS851">
        <v>5565</v>
      </c>
      <c r="AT851">
        <v>0</v>
      </c>
      <c r="AU851">
        <v>90772</v>
      </c>
      <c r="AV851">
        <v>45000</v>
      </c>
      <c r="AW851">
        <v>0</v>
      </c>
      <c r="AX851">
        <v>0</v>
      </c>
      <c r="AY851" s="6">
        <v>0</v>
      </c>
      <c r="AZ851">
        <v>0</v>
      </c>
      <c r="BA851">
        <v>0</v>
      </c>
      <c r="BB851" s="6">
        <v>17142.84</v>
      </c>
      <c r="BC851">
        <v>28629.16</v>
      </c>
      <c r="BD851">
        <v>858.87</v>
      </c>
      <c r="BE851">
        <v>0</v>
      </c>
      <c r="BF851">
        <v>858.87</v>
      </c>
      <c r="BG851">
        <v>899.06999999999994</v>
      </c>
      <c r="BH851">
        <v>0</v>
      </c>
      <c r="BI851">
        <f t="shared" si="39"/>
        <v>899.06999999999994</v>
      </c>
      <c r="BJ851">
        <f t="shared" si="40"/>
        <v>5565</v>
      </c>
      <c r="BK851">
        <f>_xlfn.IFNA(VLOOKUP(A:A,'11月奖金'!A:Q,17,0),0)</f>
        <v>5940</v>
      </c>
      <c r="BL851">
        <f t="shared" si="41"/>
        <v>11505</v>
      </c>
    </row>
    <row r="852" spans="1:64" x14ac:dyDescent="0.2">
      <c r="A852">
        <v>9000405</v>
      </c>
      <c r="B852" t="s">
        <v>2575</v>
      </c>
      <c r="C852" t="s">
        <v>2576</v>
      </c>
      <c r="D852" t="s">
        <v>2577</v>
      </c>
      <c r="E852" t="s">
        <v>122</v>
      </c>
      <c r="F852" t="s">
        <v>105</v>
      </c>
      <c r="G852">
        <v>0</v>
      </c>
      <c r="H852">
        <v>0</v>
      </c>
      <c r="I852">
        <v>5.3</v>
      </c>
      <c r="J852">
        <v>0</v>
      </c>
      <c r="K852">
        <v>1908</v>
      </c>
      <c r="L852">
        <v>789.52</v>
      </c>
      <c r="M852">
        <v>138</v>
      </c>
      <c r="N852">
        <v>56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300</v>
      </c>
      <c r="W852">
        <v>33</v>
      </c>
      <c r="X852">
        <v>0</v>
      </c>
      <c r="Y852">
        <v>1000</v>
      </c>
      <c r="Z852">
        <v>1110</v>
      </c>
      <c r="AA852">
        <v>1000</v>
      </c>
      <c r="AB852">
        <v>0</v>
      </c>
      <c r="AC852">
        <v>0</v>
      </c>
      <c r="AD852">
        <v>0</v>
      </c>
      <c r="AE852">
        <v>0</v>
      </c>
      <c r="AF852">
        <v>6334.52</v>
      </c>
      <c r="AG852">
        <v>736</v>
      </c>
      <c r="AH852">
        <v>27.6</v>
      </c>
      <c r="AI852">
        <v>184</v>
      </c>
      <c r="AJ852">
        <v>552</v>
      </c>
      <c r="AK852">
        <v>0</v>
      </c>
      <c r="AL852">
        <v>0</v>
      </c>
      <c r="AM852">
        <v>0</v>
      </c>
      <c r="AN852">
        <v>0</v>
      </c>
      <c r="AO852">
        <v>2</v>
      </c>
      <c r="AP852">
        <v>9</v>
      </c>
      <c r="AQ852">
        <v>0</v>
      </c>
      <c r="AR852" s="6">
        <v>4832.92</v>
      </c>
      <c r="AS852">
        <v>6332.52</v>
      </c>
      <c r="AT852">
        <v>0</v>
      </c>
      <c r="AU852">
        <v>78245.52</v>
      </c>
      <c r="AV852">
        <v>45000</v>
      </c>
      <c r="AW852">
        <v>0</v>
      </c>
      <c r="AX852">
        <v>0</v>
      </c>
      <c r="AY852" s="6">
        <v>0</v>
      </c>
      <c r="AZ852">
        <v>0</v>
      </c>
      <c r="BA852">
        <v>0</v>
      </c>
      <c r="BB852" s="6">
        <v>13496.4</v>
      </c>
      <c r="BC852">
        <v>19749.12</v>
      </c>
      <c r="BD852">
        <v>592.47</v>
      </c>
      <c r="BE852">
        <v>0</v>
      </c>
      <c r="BF852">
        <v>592.47</v>
      </c>
      <c r="BG852">
        <v>597.49</v>
      </c>
      <c r="BH852">
        <v>0</v>
      </c>
      <c r="BI852">
        <f t="shared" si="39"/>
        <v>597.49</v>
      </c>
      <c r="BJ852">
        <f t="shared" si="40"/>
        <v>6332.52</v>
      </c>
      <c r="BK852">
        <f>_xlfn.IFNA(VLOOKUP(A:A,'11月奖金'!A:Q,17,0),0)</f>
        <v>3697.5</v>
      </c>
      <c r="BL852">
        <f t="shared" si="41"/>
        <v>10030.02</v>
      </c>
    </row>
    <row r="853" spans="1:64" x14ac:dyDescent="0.2">
      <c r="A853">
        <v>9000421</v>
      </c>
      <c r="B853" t="s">
        <v>2578</v>
      </c>
      <c r="C853" t="s">
        <v>2579</v>
      </c>
      <c r="D853" t="s">
        <v>2580</v>
      </c>
      <c r="E853" t="s">
        <v>122</v>
      </c>
      <c r="F853" t="s">
        <v>105</v>
      </c>
      <c r="G853">
        <v>0</v>
      </c>
      <c r="H853">
        <v>0</v>
      </c>
      <c r="I853">
        <v>5.3</v>
      </c>
      <c r="J853">
        <v>0</v>
      </c>
      <c r="K853">
        <v>1908</v>
      </c>
      <c r="L853">
        <v>0</v>
      </c>
      <c r="M853">
        <v>138</v>
      </c>
      <c r="N853">
        <v>48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300</v>
      </c>
      <c r="W853">
        <v>33</v>
      </c>
      <c r="X853">
        <v>0</v>
      </c>
      <c r="Y853">
        <v>1000</v>
      </c>
      <c r="Z853">
        <v>1110</v>
      </c>
      <c r="AA853">
        <v>1000</v>
      </c>
      <c r="AB853">
        <v>0</v>
      </c>
      <c r="AC853">
        <v>0</v>
      </c>
      <c r="AD853">
        <v>0</v>
      </c>
      <c r="AE853">
        <v>0</v>
      </c>
      <c r="AF853">
        <v>5537</v>
      </c>
      <c r="AG853">
        <v>735.36</v>
      </c>
      <c r="AH853">
        <v>27.58</v>
      </c>
      <c r="AI853">
        <v>183.84</v>
      </c>
      <c r="AJ853">
        <v>552</v>
      </c>
      <c r="AK853">
        <v>0</v>
      </c>
      <c r="AL853">
        <v>0</v>
      </c>
      <c r="AM853">
        <v>0</v>
      </c>
      <c r="AN853">
        <v>0</v>
      </c>
      <c r="AO853">
        <v>2</v>
      </c>
      <c r="AP853">
        <v>9</v>
      </c>
      <c r="AQ853">
        <v>0</v>
      </c>
      <c r="AR853" s="6">
        <v>4036.22</v>
      </c>
      <c r="AS853">
        <v>5535</v>
      </c>
      <c r="AT853">
        <v>0</v>
      </c>
      <c r="AU853">
        <v>76657.17</v>
      </c>
      <c r="AV853">
        <v>45000</v>
      </c>
      <c r="AW853">
        <v>9000</v>
      </c>
      <c r="AX853">
        <v>9000</v>
      </c>
      <c r="AY853" s="6">
        <v>0</v>
      </c>
      <c r="AZ853">
        <v>9000</v>
      </c>
      <c r="BA853">
        <v>0</v>
      </c>
      <c r="BB853" s="6">
        <v>13489.02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f t="shared" si="39"/>
        <v>0</v>
      </c>
      <c r="BJ853">
        <f t="shared" si="40"/>
        <v>5535</v>
      </c>
      <c r="BK853">
        <f>_xlfn.IFNA(VLOOKUP(A:A,'11月奖金'!A:Q,17,0),0)</f>
        <v>3545.02</v>
      </c>
      <c r="BL853">
        <f t="shared" si="41"/>
        <v>9080.02</v>
      </c>
    </row>
    <row r="854" spans="1:64" x14ac:dyDescent="0.2">
      <c r="A854">
        <v>9000897</v>
      </c>
      <c r="B854" t="s">
        <v>2581</v>
      </c>
      <c r="C854" t="s">
        <v>2582</v>
      </c>
      <c r="D854" t="s">
        <v>2583</v>
      </c>
      <c r="E854" t="s">
        <v>122</v>
      </c>
      <c r="F854" t="s">
        <v>105</v>
      </c>
      <c r="G854">
        <v>0</v>
      </c>
      <c r="H854">
        <v>0</v>
      </c>
      <c r="I854">
        <v>6.1</v>
      </c>
      <c r="J854">
        <v>0</v>
      </c>
      <c r="K854">
        <v>2196</v>
      </c>
      <c r="L854">
        <v>0</v>
      </c>
      <c r="M854">
        <v>179</v>
      </c>
      <c r="N854">
        <v>48</v>
      </c>
      <c r="O854">
        <v>0</v>
      </c>
      <c r="P854">
        <v>0</v>
      </c>
      <c r="Q854">
        <v>0</v>
      </c>
      <c r="R854">
        <v>7</v>
      </c>
      <c r="S854">
        <v>0</v>
      </c>
      <c r="T854">
        <v>0</v>
      </c>
      <c r="U854">
        <v>0</v>
      </c>
      <c r="V854">
        <v>300</v>
      </c>
      <c r="W854">
        <v>33</v>
      </c>
      <c r="X854">
        <v>0</v>
      </c>
      <c r="Y854">
        <v>500</v>
      </c>
      <c r="Z854">
        <v>370</v>
      </c>
      <c r="AA854">
        <v>1000</v>
      </c>
      <c r="AB854">
        <v>0</v>
      </c>
      <c r="AC854">
        <v>0</v>
      </c>
      <c r="AD854">
        <v>0</v>
      </c>
      <c r="AE854">
        <v>0</v>
      </c>
      <c r="AF854">
        <v>4633</v>
      </c>
      <c r="AG854">
        <v>884.64</v>
      </c>
      <c r="AH854">
        <v>33.17</v>
      </c>
      <c r="AI854">
        <v>221.16</v>
      </c>
      <c r="AJ854">
        <v>663</v>
      </c>
      <c r="AK854">
        <v>0</v>
      </c>
      <c r="AL854">
        <v>0</v>
      </c>
      <c r="AM854">
        <v>0</v>
      </c>
      <c r="AN854">
        <v>0</v>
      </c>
      <c r="AO854">
        <v>2</v>
      </c>
      <c r="AP854">
        <v>9</v>
      </c>
      <c r="AQ854">
        <v>0</v>
      </c>
      <c r="AR854" s="6">
        <v>2829.03</v>
      </c>
      <c r="AS854">
        <v>4661</v>
      </c>
      <c r="AT854">
        <v>30</v>
      </c>
      <c r="AU854">
        <v>74354</v>
      </c>
      <c r="AV854">
        <v>45000</v>
      </c>
      <c r="AW854">
        <v>9000</v>
      </c>
      <c r="AX854">
        <v>9000</v>
      </c>
      <c r="AY854" s="6">
        <v>0</v>
      </c>
      <c r="AZ854">
        <v>0</v>
      </c>
      <c r="BA854">
        <v>0</v>
      </c>
      <c r="BB854" s="6">
        <v>16217.73</v>
      </c>
      <c r="BC854">
        <v>0</v>
      </c>
      <c r="BD854">
        <v>0</v>
      </c>
      <c r="BE854">
        <v>0</v>
      </c>
      <c r="BF854">
        <v>0</v>
      </c>
      <c r="BG854">
        <v>230.85</v>
      </c>
      <c r="BH854">
        <v>0</v>
      </c>
      <c r="BI854">
        <f t="shared" si="39"/>
        <v>230.85</v>
      </c>
      <c r="BJ854">
        <f t="shared" si="40"/>
        <v>4661</v>
      </c>
      <c r="BK854">
        <f>_xlfn.IFNA(VLOOKUP(A:A,'11月奖金'!A:Q,17,0),0)</f>
        <v>4675</v>
      </c>
      <c r="BL854">
        <f t="shared" si="41"/>
        <v>9336</v>
      </c>
    </row>
    <row r="855" spans="1:64" x14ac:dyDescent="0.2">
      <c r="A855">
        <v>9000368</v>
      </c>
      <c r="B855" t="s">
        <v>2584</v>
      </c>
      <c r="C855" t="s">
        <v>2585</v>
      </c>
      <c r="D855" t="s">
        <v>2586</v>
      </c>
      <c r="E855" t="s">
        <v>122</v>
      </c>
      <c r="F855" t="s">
        <v>105</v>
      </c>
      <c r="G855">
        <v>0</v>
      </c>
      <c r="H855">
        <v>0</v>
      </c>
      <c r="I855">
        <v>6.9</v>
      </c>
      <c r="J855">
        <v>0</v>
      </c>
      <c r="K855">
        <v>2484</v>
      </c>
      <c r="L855">
        <v>0</v>
      </c>
      <c r="M855">
        <v>179</v>
      </c>
      <c r="N855">
        <v>56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300</v>
      </c>
      <c r="W855">
        <v>33</v>
      </c>
      <c r="X855">
        <v>0</v>
      </c>
      <c r="Y855">
        <v>1000</v>
      </c>
      <c r="Z855">
        <v>1110</v>
      </c>
      <c r="AA855">
        <v>1000</v>
      </c>
      <c r="AB855">
        <v>0</v>
      </c>
      <c r="AC855">
        <v>0</v>
      </c>
      <c r="AD855">
        <v>0</v>
      </c>
      <c r="AE855">
        <v>0</v>
      </c>
      <c r="AF855">
        <v>6162</v>
      </c>
      <c r="AG855">
        <v>982.56</v>
      </c>
      <c r="AH855">
        <v>36.85</v>
      </c>
      <c r="AI855">
        <v>245.64</v>
      </c>
      <c r="AJ855">
        <v>737</v>
      </c>
      <c r="AK855">
        <v>0</v>
      </c>
      <c r="AL855">
        <v>0</v>
      </c>
      <c r="AM855">
        <v>0</v>
      </c>
      <c r="AN855">
        <v>0</v>
      </c>
      <c r="AO855">
        <v>2</v>
      </c>
      <c r="AP855">
        <v>9</v>
      </c>
      <c r="AQ855">
        <v>0</v>
      </c>
      <c r="AR855" s="6">
        <v>4157.95</v>
      </c>
      <c r="AS855">
        <v>6160</v>
      </c>
      <c r="AT855">
        <v>0</v>
      </c>
      <c r="AU855">
        <v>93340</v>
      </c>
      <c r="AV855">
        <v>45000</v>
      </c>
      <c r="AW855">
        <v>0</v>
      </c>
      <c r="AX855">
        <v>0</v>
      </c>
      <c r="AY855" s="6">
        <v>0</v>
      </c>
      <c r="AZ855">
        <v>0</v>
      </c>
      <c r="BA855">
        <v>0</v>
      </c>
      <c r="BB855" s="6">
        <v>18018.45</v>
      </c>
      <c r="BC855">
        <v>30321.55</v>
      </c>
      <c r="BD855">
        <v>909.65</v>
      </c>
      <c r="BE855">
        <v>0</v>
      </c>
      <c r="BF855">
        <v>909.65</v>
      </c>
      <c r="BG855">
        <v>934.91</v>
      </c>
      <c r="BH855">
        <v>0</v>
      </c>
      <c r="BI855">
        <f t="shared" si="39"/>
        <v>934.91</v>
      </c>
      <c r="BJ855">
        <f t="shared" si="40"/>
        <v>6160</v>
      </c>
      <c r="BK855">
        <f>_xlfn.IFNA(VLOOKUP(A:A,'11月奖金'!A:Q,17,0),0)</f>
        <v>5398.92</v>
      </c>
      <c r="BL855">
        <f t="shared" si="41"/>
        <v>11558.92</v>
      </c>
    </row>
    <row r="856" spans="1:64" x14ac:dyDescent="0.2">
      <c r="A856">
        <v>9000872</v>
      </c>
      <c r="B856" t="s">
        <v>2587</v>
      </c>
      <c r="C856" t="s">
        <v>2588</v>
      </c>
      <c r="D856" t="s">
        <v>2589</v>
      </c>
      <c r="E856" t="s">
        <v>122</v>
      </c>
      <c r="F856" t="s">
        <v>105</v>
      </c>
      <c r="G856">
        <v>0</v>
      </c>
      <c r="H856">
        <v>0</v>
      </c>
      <c r="I856">
        <v>5.3</v>
      </c>
      <c r="J856">
        <v>0</v>
      </c>
      <c r="K856">
        <v>1908</v>
      </c>
      <c r="L856">
        <v>0</v>
      </c>
      <c r="M856">
        <v>179</v>
      </c>
      <c r="N856">
        <v>48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300</v>
      </c>
      <c r="W856">
        <v>33</v>
      </c>
      <c r="X856">
        <v>0</v>
      </c>
      <c r="Y856">
        <v>1000</v>
      </c>
      <c r="Z856">
        <v>1110</v>
      </c>
      <c r="AA856">
        <v>1000</v>
      </c>
      <c r="AB856">
        <v>0</v>
      </c>
      <c r="AC856">
        <v>0</v>
      </c>
      <c r="AD856">
        <v>0</v>
      </c>
      <c r="AE856">
        <v>0</v>
      </c>
      <c r="AF856">
        <v>5578</v>
      </c>
      <c r="AG856">
        <v>738.64</v>
      </c>
      <c r="AH856">
        <v>27.7</v>
      </c>
      <c r="AI856">
        <v>184.66</v>
      </c>
      <c r="AJ856">
        <v>554</v>
      </c>
      <c r="AK856">
        <v>0</v>
      </c>
      <c r="AL856">
        <v>0</v>
      </c>
      <c r="AM856">
        <v>0</v>
      </c>
      <c r="AN856">
        <v>0</v>
      </c>
      <c r="AO856">
        <v>2</v>
      </c>
      <c r="AP856">
        <v>9</v>
      </c>
      <c r="AQ856">
        <v>0</v>
      </c>
      <c r="AR856" s="6">
        <v>4071</v>
      </c>
      <c r="AS856">
        <v>5576</v>
      </c>
      <c r="AT856">
        <v>0</v>
      </c>
      <c r="AU856">
        <v>72759</v>
      </c>
      <c r="AV856">
        <v>45000</v>
      </c>
      <c r="AW856">
        <v>4500</v>
      </c>
      <c r="AX856">
        <v>0</v>
      </c>
      <c r="AY856" s="6">
        <v>0</v>
      </c>
      <c r="AZ856">
        <v>0</v>
      </c>
      <c r="BA856">
        <v>0</v>
      </c>
      <c r="BB856" s="6">
        <v>13545</v>
      </c>
      <c r="BC856">
        <v>9714</v>
      </c>
      <c r="BD856">
        <v>291.42</v>
      </c>
      <c r="BE856">
        <v>0</v>
      </c>
      <c r="BF856">
        <v>291.42</v>
      </c>
      <c r="BG856">
        <v>334.29</v>
      </c>
      <c r="BH856">
        <v>0</v>
      </c>
      <c r="BI856">
        <f t="shared" si="39"/>
        <v>334.29</v>
      </c>
      <c r="BJ856">
        <f t="shared" si="40"/>
        <v>5576</v>
      </c>
      <c r="BK856">
        <f>_xlfn.IFNA(VLOOKUP(A:A,'11月奖金'!A:Q,17,0),0)</f>
        <v>3225</v>
      </c>
      <c r="BL856">
        <f t="shared" si="41"/>
        <v>8801</v>
      </c>
    </row>
    <row r="857" spans="1:64" x14ac:dyDescent="0.2">
      <c r="A857">
        <v>9000380</v>
      </c>
      <c r="B857" t="s">
        <v>2590</v>
      </c>
      <c r="C857" t="s">
        <v>2591</v>
      </c>
      <c r="D857" t="s">
        <v>2592</v>
      </c>
      <c r="E857" t="s">
        <v>122</v>
      </c>
      <c r="F857" t="s">
        <v>125</v>
      </c>
      <c r="G857">
        <v>0</v>
      </c>
      <c r="H857">
        <v>0</v>
      </c>
      <c r="I857">
        <v>6.9</v>
      </c>
      <c r="J857">
        <v>0</v>
      </c>
      <c r="K857">
        <v>2484</v>
      </c>
      <c r="L857">
        <v>0</v>
      </c>
      <c r="M857">
        <v>204</v>
      </c>
      <c r="N857">
        <v>48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300</v>
      </c>
      <c r="W857">
        <v>33</v>
      </c>
      <c r="X857">
        <v>0</v>
      </c>
      <c r="Y857">
        <v>1000</v>
      </c>
      <c r="Z857">
        <v>1110</v>
      </c>
      <c r="AA857">
        <v>1200</v>
      </c>
      <c r="AB857">
        <v>0</v>
      </c>
      <c r="AC857">
        <v>0</v>
      </c>
      <c r="AD857">
        <v>0</v>
      </c>
      <c r="AE857">
        <v>0</v>
      </c>
      <c r="AF857">
        <v>6379</v>
      </c>
      <c r="AG857">
        <v>1122.32</v>
      </c>
      <c r="AH857">
        <v>42.09</v>
      </c>
      <c r="AI857">
        <v>280.58</v>
      </c>
      <c r="AJ857">
        <v>842</v>
      </c>
      <c r="AK857">
        <v>0</v>
      </c>
      <c r="AL857">
        <v>0</v>
      </c>
      <c r="AM857">
        <v>0</v>
      </c>
      <c r="AN857">
        <v>0</v>
      </c>
      <c r="AO857">
        <v>2</v>
      </c>
      <c r="AP857">
        <v>9</v>
      </c>
      <c r="AQ857">
        <v>0</v>
      </c>
      <c r="AR857" s="6">
        <v>4090.01</v>
      </c>
      <c r="AS857">
        <v>6377</v>
      </c>
      <c r="AT857">
        <v>0</v>
      </c>
      <c r="AU857">
        <v>109070</v>
      </c>
      <c r="AV857">
        <v>45000</v>
      </c>
      <c r="AW857">
        <v>0</v>
      </c>
      <c r="AX857">
        <v>0</v>
      </c>
      <c r="AY857" s="6">
        <v>0</v>
      </c>
      <c r="AZ857">
        <v>0</v>
      </c>
      <c r="BA857">
        <v>0</v>
      </c>
      <c r="BB857" s="6">
        <v>20582.91</v>
      </c>
      <c r="BC857">
        <v>43487.09</v>
      </c>
      <c r="BD857">
        <v>1828.71</v>
      </c>
      <c r="BE857">
        <v>0</v>
      </c>
      <c r="BF857">
        <v>1828.71</v>
      </c>
      <c r="BG857">
        <v>1919.71</v>
      </c>
      <c r="BH857">
        <v>0</v>
      </c>
      <c r="BI857">
        <f t="shared" si="39"/>
        <v>1919.71</v>
      </c>
      <c r="BJ857">
        <f t="shared" si="40"/>
        <v>6377</v>
      </c>
      <c r="BK857">
        <f>_xlfn.IFNA(VLOOKUP(A:A,'11月奖金'!A:Q,17,0),0)</f>
        <v>7284.91</v>
      </c>
      <c r="BL857">
        <f t="shared" si="41"/>
        <v>13661.91</v>
      </c>
    </row>
    <row r="858" spans="1:64" x14ac:dyDescent="0.2">
      <c r="A858">
        <v>9000381</v>
      </c>
      <c r="B858" t="s">
        <v>2593</v>
      </c>
      <c r="C858" t="s">
        <v>2594</v>
      </c>
      <c r="D858" t="s">
        <v>2595</v>
      </c>
      <c r="E858" t="s">
        <v>122</v>
      </c>
      <c r="F858" t="s">
        <v>125</v>
      </c>
      <c r="G858">
        <v>0</v>
      </c>
      <c r="H858">
        <v>0</v>
      </c>
      <c r="I858">
        <v>5.9</v>
      </c>
      <c r="J858">
        <v>0</v>
      </c>
      <c r="K858">
        <v>2124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300</v>
      </c>
      <c r="W858">
        <v>33</v>
      </c>
      <c r="X858">
        <v>0</v>
      </c>
      <c r="Y858">
        <v>1000</v>
      </c>
      <c r="Z858">
        <v>1110</v>
      </c>
      <c r="AA858">
        <v>1000</v>
      </c>
      <c r="AB858">
        <v>0</v>
      </c>
      <c r="AC858">
        <v>0</v>
      </c>
      <c r="AD858">
        <v>0</v>
      </c>
      <c r="AE858">
        <v>0</v>
      </c>
      <c r="AF858">
        <v>5567</v>
      </c>
      <c r="AG858">
        <v>934.96</v>
      </c>
      <c r="AH858">
        <v>35.06</v>
      </c>
      <c r="AI858">
        <v>233.74</v>
      </c>
      <c r="AJ858">
        <v>701</v>
      </c>
      <c r="AK858">
        <v>0</v>
      </c>
      <c r="AL858">
        <v>0</v>
      </c>
      <c r="AM858">
        <v>0</v>
      </c>
      <c r="AN858">
        <v>0</v>
      </c>
      <c r="AO858">
        <v>2</v>
      </c>
      <c r="AP858">
        <v>9</v>
      </c>
      <c r="AQ858">
        <v>0</v>
      </c>
      <c r="AR858" s="6">
        <v>3660.24</v>
      </c>
      <c r="AS858">
        <v>5565</v>
      </c>
      <c r="AT858">
        <v>0</v>
      </c>
      <c r="AU858">
        <v>90607</v>
      </c>
      <c r="AV858">
        <v>45000</v>
      </c>
      <c r="AW858">
        <v>0</v>
      </c>
      <c r="AX858">
        <v>0</v>
      </c>
      <c r="AY858" s="6">
        <v>0</v>
      </c>
      <c r="AZ858">
        <v>0</v>
      </c>
      <c r="BA858">
        <v>0</v>
      </c>
      <c r="BB858" s="6">
        <v>17142.84</v>
      </c>
      <c r="BC858">
        <v>28464.16</v>
      </c>
      <c r="BD858">
        <v>853.92</v>
      </c>
      <c r="BE858">
        <v>0</v>
      </c>
      <c r="BF858">
        <v>853.92</v>
      </c>
      <c r="BG858">
        <v>894.12</v>
      </c>
      <c r="BH858">
        <v>0</v>
      </c>
      <c r="BI858">
        <f t="shared" si="39"/>
        <v>894.12</v>
      </c>
      <c r="BJ858">
        <f t="shared" si="40"/>
        <v>5565</v>
      </c>
      <c r="BK858">
        <f>_xlfn.IFNA(VLOOKUP(A:A,'11月奖金'!A:Q,17,0),0)</f>
        <v>5940</v>
      </c>
      <c r="BL858">
        <f t="shared" si="41"/>
        <v>11505</v>
      </c>
    </row>
    <row r="859" spans="1:64" x14ac:dyDescent="0.2">
      <c r="A859">
        <v>9000375</v>
      </c>
      <c r="B859" t="s">
        <v>2596</v>
      </c>
      <c r="C859" t="s">
        <v>2597</v>
      </c>
      <c r="D859" t="s">
        <v>2598</v>
      </c>
      <c r="E859" t="s">
        <v>122</v>
      </c>
      <c r="F859" t="s">
        <v>105</v>
      </c>
      <c r="G859">
        <v>0</v>
      </c>
      <c r="H859">
        <v>0</v>
      </c>
      <c r="I859">
        <v>7.1</v>
      </c>
      <c r="J859">
        <v>0</v>
      </c>
      <c r="K859">
        <v>2556</v>
      </c>
      <c r="L859">
        <v>0</v>
      </c>
      <c r="M859">
        <v>138</v>
      </c>
      <c r="N859">
        <v>64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300</v>
      </c>
      <c r="W859">
        <v>33</v>
      </c>
      <c r="X859">
        <v>0</v>
      </c>
      <c r="Y859">
        <v>1000</v>
      </c>
      <c r="Z859">
        <v>1110</v>
      </c>
      <c r="AA859">
        <v>1000</v>
      </c>
      <c r="AB859">
        <v>0</v>
      </c>
      <c r="AC859">
        <v>0</v>
      </c>
      <c r="AD859">
        <v>0</v>
      </c>
      <c r="AE859">
        <v>0</v>
      </c>
      <c r="AF859">
        <v>6201</v>
      </c>
      <c r="AG859">
        <v>962.64</v>
      </c>
      <c r="AH859">
        <v>36.1</v>
      </c>
      <c r="AI859">
        <v>240.66</v>
      </c>
      <c r="AJ859">
        <v>722</v>
      </c>
      <c r="AK859">
        <v>0</v>
      </c>
      <c r="AL859">
        <v>0</v>
      </c>
      <c r="AM859">
        <v>0</v>
      </c>
      <c r="AN859">
        <v>0</v>
      </c>
      <c r="AO859">
        <v>2</v>
      </c>
      <c r="AP859">
        <v>9</v>
      </c>
      <c r="AQ859">
        <v>0</v>
      </c>
      <c r="AR859" s="6">
        <v>4237.6000000000004</v>
      </c>
      <c r="AS859">
        <v>6199</v>
      </c>
      <c r="AT859">
        <v>0</v>
      </c>
      <c r="AU859">
        <v>94105.55</v>
      </c>
      <c r="AV859">
        <v>45000</v>
      </c>
      <c r="AW859">
        <v>0</v>
      </c>
      <c r="AX859">
        <v>0</v>
      </c>
      <c r="AY859" s="6">
        <v>0</v>
      </c>
      <c r="AZ859">
        <v>0</v>
      </c>
      <c r="BA859">
        <v>0</v>
      </c>
      <c r="BB859" s="6">
        <v>17652.599999999999</v>
      </c>
      <c r="BC859">
        <v>31452.95</v>
      </c>
      <c r="BD859">
        <v>943.59</v>
      </c>
      <c r="BE859">
        <v>0</v>
      </c>
      <c r="BF859">
        <v>943.59</v>
      </c>
      <c r="BG859">
        <v>966.46</v>
      </c>
      <c r="BH859">
        <v>0</v>
      </c>
      <c r="BI859">
        <f t="shared" si="39"/>
        <v>966.46</v>
      </c>
      <c r="BJ859">
        <f t="shared" si="40"/>
        <v>6199</v>
      </c>
      <c r="BK859">
        <f>_xlfn.IFNA(VLOOKUP(A:A,'11月奖金'!A:Q,17,0),0)</f>
        <v>5498.92</v>
      </c>
      <c r="BL859">
        <f t="shared" si="41"/>
        <v>11697.92</v>
      </c>
    </row>
    <row r="860" spans="1:64" x14ac:dyDescent="0.2">
      <c r="A860">
        <v>9000378</v>
      </c>
      <c r="B860" t="s">
        <v>2599</v>
      </c>
      <c r="C860" t="s">
        <v>2600</v>
      </c>
      <c r="D860" t="s">
        <v>2601</v>
      </c>
      <c r="E860" t="s">
        <v>122</v>
      </c>
      <c r="F860" t="s">
        <v>125</v>
      </c>
      <c r="G860">
        <v>0</v>
      </c>
      <c r="H860">
        <v>0</v>
      </c>
      <c r="I860">
        <v>5.9</v>
      </c>
      <c r="J860">
        <v>0</v>
      </c>
      <c r="K860">
        <v>2124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300</v>
      </c>
      <c r="W860">
        <v>33</v>
      </c>
      <c r="X860">
        <v>0</v>
      </c>
      <c r="Y860">
        <v>1000</v>
      </c>
      <c r="Z860">
        <v>1110</v>
      </c>
      <c r="AA860">
        <v>1000</v>
      </c>
      <c r="AB860">
        <v>0</v>
      </c>
      <c r="AC860">
        <v>0</v>
      </c>
      <c r="AD860">
        <v>0</v>
      </c>
      <c r="AE860">
        <v>0</v>
      </c>
      <c r="AF860">
        <v>5567</v>
      </c>
      <c r="AG860">
        <v>1057.3599999999999</v>
      </c>
      <c r="AH860">
        <v>39.65</v>
      </c>
      <c r="AI860">
        <v>264.33999999999997</v>
      </c>
      <c r="AJ860">
        <v>793</v>
      </c>
      <c r="AK860">
        <v>0</v>
      </c>
      <c r="AL860">
        <v>0</v>
      </c>
      <c r="AM860">
        <v>0</v>
      </c>
      <c r="AN860">
        <v>0</v>
      </c>
      <c r="AO860">
        <v>2</v>
      </c>
      <c r="AP860">
        <v>9</v>
      </c>
      <c r="AQ860">
        <v>0</v>
      </c>
      <c r="AR860" s="6">
        <v>3410.65</v>
      </c>
      <c r="AS860">
        <v>5565</v>
      </c>
      <c r="AT860">
        <v>0</v>
      </c>
      <c r="AU860">
        <v>101211</v>
      </c>
      <c r="AV860">
        <v>45000</v>
      </c>
      <c r="AW860">
        <v>0</v>
      </c>
      <c r="AX860">
        <v>9000</v>
      </c>
      <c r="AY860" s="6">
        <v>0</v>
      </c>
      <c r="AZ860">
        <v>4500</v>
      </c>
      <c r="BA860">
        <v>0</v>
      </c>
      <c r="BB860" s="6">
        <v>19389.150000000001</v>
      </c>
      <c r="BC860">
        <v>23321.85</v>
      </c>
      <c r="BD860">
        <v>699.66</v>
      </c>
      <c r="BE860">
        <v>0</v>
      </c>
      <c r="BF860">
        <v>699.66</v>
      </c>
      <c r="BG860">
        <v>792.33999999999992</v>
      </c>
      <c r="BH860">
        <v>0</v>
      </c>
      <c r="BI860">
        <f t="shared" si="39"/>
        <v>792.33999999999992</v>
      </c>
      <c r="BJ860">
        <f t="shared" si="40"/>
        <v>5565</v>
      </c>
      <c r="BK860">
        <f>_xlfn.IFNA(VLOOKUP(A:A,'11月奖金'!A:Q,17,0),0)</f>
        <v>7124.53</v>
      </c>
      <c r="BL860">
        <f t="shared" si="41"/>
        <v>12689.529999999999</v>
      </c>
    </row>
    <row r="861" spans="1:64" x14ac:dyDescent="0.2">
      <c r="A861">
        <v>9000396</v>
      </c>
      <c r="B861" t="s">
        <v>2602</v>
      </c>
      <c r="C861" t="s">
        <v>2603</v>
      </c>
      <c r="D861" t="s">
        <v>2604</v>
      </c>
      <c r="E861" t="s">
        <v>122</v>
      </c>
      <c r="F861" t="s">
        <v>125</v>
      </c>
      <c r="G861">
        <v>0</v>
      </c>
      <c r="H861">
        <v>0</v>
      </c>
      <c r="I861">
        <v>5.9</v>
      </c>
      <c r="J861">
        <v>0</v>
      </c>
      <c r="K861">
        <v>2124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300</v>
      </c>
      <c r="W861">
        <v>33</v>
      </c>
      <c r="X861">
        <v>0</v>
      </c>
      <c r="Y861">
        <v>1000</v>
      </c>
      <c r="Z861">
        <v>1110</v>
      </c>
      <c r="AA861">
        <v>1000</v>
      </c>
      <c r="AB861">
        <v>0</v>
      </c>
      <c r="AC861">
        <v>0</v>
      </c>
      <c r="AD861">
        <v>0</v>
      </c>
      <c r="AE861">
        <v>0</v>
      </c>
      <c r="AF861">
        <v>5567</v>
      </c>
      <c r="AG861">
        <v>934.96</v>
      </c>
      <c r="AH861">
        <v>35.06</v>
      </c>
      <c r="AI861">
        <v>233.74</v>
      </c>
      <c r="AJ861">
        <v>701</v>
      </c>
      <c r="AK861">
        <v>0</v>
      </c>
      <c r="AL861">
        <v>0</v>
      </c>
      <c r="AM861">
        <v>0</v>
      </c>
      <c r="AN861">
        <v>0</v>
      </c>
      <c r="AO861">
        <v>2</v>
      </c>
      <c r="AP861">
        <v>9</v>
      </c>
      <c r="AQ861">
        <v>0</v>
      </c>
      <c r="AR861" s="6">
        <v>3660.24</v>
      </c>
      <c r="AS861">
        <v>5565</v>
      </c>
      <c r="AT861">
        <v>0</v>
      </c>
      <c r="AU861">
        <v>90187</v>
      </c>
      <c r="AV861">
        <v>45000</v>
      </c>
      <c r="AW861">
        <v>9000</v>
      </c>
      <c r="AX861">
        <v>18000</v>
      </c>
      <c r="AY861" s="6">
        <v>0</v>
      </c>
      <c r="AZ861">
        <v>9000</v>
      </c>
      <c r="BA861">
        <v>0</v>
      </c>
      <c r="BB861" s="6">
        <v>17142.84</v>
      </c>
      <c r="BC861">
        <v>0</v>
      </c>
      <c r="BD861">
        <v>0</v>
      </c>
      <c r="BE861">
        <v>0</v>
      </c>
      <c r="BF861">
        <v>0</v>
      </c>
      <c r="BG861">
        <v>881.52</v>
      </c>
      <c r="BH861">
        <v>0</v>
      </c>
      <c r="BI861">
        <f t="shared" si="39"/>
        <v>881.52</v>
      </c>
      <c r="BJ861">
        <f t="shared" si="40"/>
        <v>5565</v>
      </c>
      <c r="BK861">
        <f>_xlfn.IFNA(VLOOKUP(A:A,'11月奖金'!A:Q,17,0),0)</f>
        <v>5797.44</v>
      </c>
      <c r="BL861">
        <f t="shared" si="41"/>
        <v>11362.439999999999</v>
      </c>
    </row>
    <row r="862" spans="1:64" x14ac:dyDescent="0.2">
      <c r="A862">
        <v>9000373</v>
      </c>
      <c r="B862" t="s">
        <v>1028</v>
      </c>
      <c r="C862" t="s">
        <v>2605</v>
      </c>
      <c r="D862" t="s">
        <v>2606</v>
      </c>
      <c r="E862" t="s">
        <v>122</v>
      </c>
      <c r="F862" t="s">
        <v>125</v>
      </c>
      <c r="G862">
        <v>0</v>
      </c>
      <c r="H862">
        <v>0</v>
      </c>
      <c r="I862">
        <v>7.1</v>
      </c>
      <c r="J862">
        <v>0</v>
      </c>
      <c r="K862">
        <v>2556</v>
      </c>
      <c r="L862">
        <v>0</v>
      </c>
      <c r="M862">
        <v>204</v>
      </c>
      <c r="N862">
        <v>80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300</v>
      </c>
      <c r="W862">
        <v>33</v>
      </c>
      <c r="X862">
        <v>0</v>
      </c>
      <c r="Y862">
        <v>1000</v>
      </c>
      <c r="Z862">
        <v>1110</v>
      </c>
      <c r="AA862">
        <v>1200</v>
      </c>
      <c r="AB862">
        <v>0</v>
      </c>
      <c r="AC862">
        <v>0</v>
      </c>
      <c r="AD862">
        <v>0</v>
      </c>
      <c r="AE862">
        <v>0</v>
      </c>
      <c r="AF862">
        <v>6483</v>
      </c>
      <c r="AG862">
        <v>1130.6400000000001</v>
      </c>
      <c r="AH862">
        <v>42.4</v>
      </c>
      <c r="AI862">
        <v>282.66000000000003</v>
      </c>
      <c r="AJ862">
        <v>848</v>
      </c>
      <c r="AK862">
        <v>0</v>
      </c>
      <c r="AL862">
        <v>0</v>
      </c>
      <c r="AM862">
        <v>0</v>
      </c>
      <c r="AN862">
        <v>0</v>
      </c>
      <c r="AO862">
        <v>2</v>
      </c>
      <c r="AP862">
        <v>9</v>
      </c>
      <c r="AQ862">
        <v>0</v>
      </c>
      <c r="AR862" s="6">
        <v>4177.3</v>
      </c>
      <c r="AS862">
        <v>6481</v>
      </c>
      <c r="AT862">
        <v>0</v>
      </c>
      <c r="AU862">
        <v>110862</v>
      </c>
      <c r="AV862">
        <v>45000</v>
      </c>
      <c r="AW862">
        <v>9000</v>
      </c>
      <c r="AX862">
        <v>0</v>
      </c>
      <c r="AY862" s="6">
        <v>0</v>
      </c>
      <c r="AZ862">
        <v>0</v>
      </c>
      <c r="BA862">
        <v>0</v>
      </c>
      <c r="BB862" s="6">
        <v>20733.3</v>
      </c>
      <c r="BC862">
        <v>36128.699999999997</v>
      </c>
      <c r="BD862">
        <v>1092.8699999999999</v>
      </c>
      <c r="BE862">
        <v>0</v>
      </c>
      <c r="BF862">
        <v>1092.8699999999999</v>
      </c>
      <c r="BG862">
        <v>2075.14</v>
      </c>
      <c r="BH862">
        <v>0</v>
      </c>
      <c r="BI862">
        <f t="shared" si="39"/>
        <v>2075.14</v>
      </c>
      <c r="BJ862">
        <f t="shared" si="40"/>
        <v>6481</v>
      </c>
      <c r="BK862">
        <f>_xlfn.IFNA(VLOOKUP(A:A,'11月奖金'!A:Q,17,0),0)</f>
        <v>7425</v>
      </c>
      <c r="BL862">
        <f t="shared" si="41"/>
        <v>13906</v>
      </c>
    </row>
    <row r="863" spans="1:64" x14ac:dyDescent="0.2">
      <c r="A863">
        <v>9000425</v>
      </c>
      <c r="B863" t="s">
        <v>2607</v>
      </c>
      <c r="C863" t="s">
        <v>2608</v>
      </c>
      <c r="D863" t="s">
        <v>2609</v>
      </c>
      <c r="E863" t="s">
        <v>122</v>
      </c>
      <c r="F863" t="s">
        <v>105</v>
      </c>
      <c r="G863">
        <v>0</v>
      </c>
      <c r="H863">
        <v>0</v>
      </c>
      <c r="I863">
        <v>5.0999999999999996</v>
      </c>
      <c r="J863">
        <v>0</v>
      </c>
      <c r="K863">
        <v>1836</v>
      </c>
      <c r="L863">
        <v>506.48</v>
      </c>
      <c r="M863">
        <v>0</v>
      </c>
      <c r="N863">
        <v>0</v>
      </c>
      <c r="O863">
        <v>0</v>
      </c>
      <c r="P863">
        <v>504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300</v>
      </c>
      <c r="W863">
        <v>33</v>
      </c>
      <c r="X863">
        <v>0</v>
      </c>
      <c r="Y863">
        <v>500</v>
      </c>
      <c r="Z863">
        <v>370</v>
      </c>
      <c r="AA863">
        <v>1000</v>
      </c>
      <c r="AB863">
        <v>0</v>
      </c>
      <c r="AC863">
        <v>0</v>
      </c>
      <c r="AD863">
        <v>0</v>
      </c>
      <c r="AE863">
        <v>0</v>
      </c>
      <c r="AF863">
        <v>5049.4799999999996</v>
      </c>
      <c r="AG863">
        <v>730.48</v>
      </c>
      <c r="AH863">
        <v>27.39</v>
      </c>
      <c r="AI863">
        <v>182.62</v>
      </c>
      <c r="AJ863">
        <v>548</v>
      </c>
      <c r="AK863">
        <v>0</v>
      </c>
      <c r="AL863">
        <v>0</v>
      </c>
      <c r="AM863">
        <v>0</v>
      </c>
      <c r="AN863">
        <v>0</v>
      </c>
      <c r="AO863">
        <v>2</v>
      </c>
      <c r="AP863">
        <v>9</v>
      </c>
      <c r="AQ863">
        <v>0</v>
      </c>
      <c r="AR863" s="6">
        <v>3558.99</v>
      </c>
      <c r="AS863">
        <v>5047.4799999999996</v>
      </c>
      <c r="AT863">
        <v>0</v>
      </c>
      <c r="AU863">
        <v>63145.53</v>
      </c>
      <c r="AV863">
        <v>45000</v>
      </c>
      <c r="AW863">
        <v>0</v>
      </c>
      <c r="AX863">
        <v>0</v>
      </c>
      <c r="AY863" s="6">
        <v>0</v>
      </c>
      <c r="AZ863">
        <v>0</v>
      </c>
      <c r="BA863">
        <v>0</v>
      </c>
      <c r="BB863" s="6">
        <v>13396.41</v>
      </c>
      <c r="BC863">
        <v>4749.119999999999</v>
      </c>
      <c r="BD863">
        <v>142.47</v>
      </c>
      <c r="BE863">
        <v>0</v>
      </c>
      <c r="BF863">
        <v>142.47</v>
      </c>
      <c r="BG863">
        <v>185.7</v>
      </c>
      <c r="BH863">
        <v>0</v>
      </c>
      <c r="BI863">
        <f t="shared" si="39"/>
        <v>185.7</v>
      </c>
      <c r="BJ863">
        <f t="shared" si="40"/>
        <v>5047.4799999999996</v>
      </c>
      <c r="BK863">
        <f>_xlfn.IFNA(VLOOKUP(A:A,'11月奖金'!A:Q,17,0),0)</f>
        <v>3224.36</v>
      </c>
      <c r="BL863">
        <f t="shared" si="41"/>
        <v>8271.84</v>
      </c>
    </row>
    <row r="864" spans="1:64" x14ac:dyDescent="0.2">
      <c r="A864">
        <v>9000426</v>
      </c>
      <c r="B864" t="s">
        <v>2610</v>
      </c>
      <c r="C864" t="s">
        <v>2611</v>
      </c>
      <c r="D864" t="s">
        <v>8447</v>
      </c>
      <c r="E864" t="s">
        <v>122</v>
      </c>
      <c r="F864" t="s">
        <v>105</v>
      </c>
      <c r="G864">
        <v>0</v>
      </c>
      <c r="H864">
        <v>0</v>
      </c>
      <c r="I864">
        <v>5.0999999999999996</v>
      </c>
      <c r="J864">
        <v>0</v>
      </c>
      <c r="K864">
        <v>1836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7</v>
      </c>
      <c r="S864">
        <v>0</v>
      </c>
      <c r="T864">
        <v>0</v>
      </c>
      <c r="U864">
        <v>0</v>
      </c>
      <c r="V864">
        <v>300</v>
      </c>
      <c r="W864">
        <v>33</v>
      </c>
      <c r="X864">
        <v>0</v>
      </c>
      <c r="Y864">
        <v>500</v>
      </c>
      <c r="Z864">
        <v>370</v>
      </c>
      <c r="AA864">
        <v>1000</v>
      </c>
      <c r="AB864">
        <v>0</v>
      </c>
      <c r="AC864">
        <v>0</v>
      </c>
      <c r="AD864">
        <v>0</v>
      </c>
      <c r="AE864">
        <v>0</v>
      </c>
      <c r="AF864">
        <v>4046</v>
      </c>
      <c r="AG864">
        <v>715.28</v>
      </c>
      <c r="AH864">
        <v>26.82</v>
      </c>
      <c r="AI864">
        <v>178.82</v>
      </c>
      <c r="AJ864">
        <v>536</v>
      </c>
      <c r="AK864">
        <v>0</v>
      </c>
      <c r="AL864">
        <v>0</v>
      </c>
      <c r="AM864">
        <v>0</v>
      </c>
      <c r="AN864">
        <v>0</v>
      </c>
      <c r="AO864">
        <v>2</v>
      </c>
      <c r="AP864">
        <v>9</v>
      </c>
      <c r="AQ864">
        <v>0</v>
      </c>
      <c r="AR864" s="6">
        <v>2587.08</v>
      </c>
      <c r="AS864">
        <v>4074</v>
      </c>
      <c r="AT864">
        <v>30</v>
      </c>
      <c r="AU864">
        <v>32334.28</v>
      </c>
      <c r="AV864">
        <v>45000</v>
      </c>
      <c r="AW864">
        <v>0</v>
      </c>
      <c r="AX864">
        <v>0</v>
      </c>
      <c r="AY864" s="6">
        <v>0</v>
      </c>
      <c r="AZ864">
        <v>0</v>
      </c>
      <c r="BA864">
        <v>0</v>
      </c>
      <c r="BB864" s="6">
        <v>13112.28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f t="shared" si="39"/>
        <v>0</v>
      </c>
      <c r="BJ864">
        <f t="shared" si="40"/>
        <v>4074</v>
      </c>
      <c r="BK864">
        <f>_xlfn.IFNA(VLOOKUP(A:A,'11月奖金'!A:Q,17,0),0)</f>
        <v>3224.36</v>
      </c>
      <c r="BL864">
        <f t="shared" si="41"/>
        <v>7298.3600000000006</v>
      </c>
    </row>
    <row r="865" spans="1:64" x14ac:dyDescent="0.2">
      <c r="A865">
        <v>9000427</v>
      </c>
      <c r="B865" t="s">
        <v>2612</v>
      </c>
      <c r="C865" t="s">
        <v>2613</v>
      </c>
      <c r="D865" t="s">
        <v>2614</v>
      </c>
      <c r="E865" t="s">
        <v>122</v>
      </c>
      <c r="F865" t="s">
        <v>105</v>
      </c>
      <c r="G865">
        <v>0</v>
      </c>
      <c r="H865">
        <v>0</v>
      </c>
      <c r="I865">
        <v>5.9</v>
      </c>
      <c r="J865">
        <v>0</v>
      </c>
      <c r="K865">
        <v>2124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300</v>
      </c>
      <c r="W865">
        <v>33</v>
      </c>
      <c r="X865">
        <v>0</v>
      </c>
      <c r="Y865">
        <v>500</v>
      </c>
      <c r="Z865">
        <v>370</v>
      </c>
      <c r="AA865">
        <v>1000</v>
      </c>
      <c r="AB865">
        <v>0</v>
      </c>
      <c r="AC865">
        <v>0</v>
      </c>
      <c r="AD865">
        <v>0</v>
      </c>
      <c r="AE865">
        <v>0</v>
      </c>
      <c r="AF865">
        <v>4327</v>
      </c>
      <c r="AG865">
        <v>730.48</v>
      </c>
      <c r="AH865">
        <v>27.39</v>
      </c>
      <c r="AI865">
        <v>182.62</v>
      </c>
      <c r="AJ865">
        <v>548</v>
      </c>
      <c r="AK865">
        <v>0</v>
      </c>
      <c r="AL865">
        <v>0</v>
      </c>
      <c r="AM865">
        <v>0</v>
      </c>
      <c r="AN865">
        <v>0</v>
      </c>
      <c r="AO865">
        <v>2</v>
      </c>
      <c r="AP865">
        <v>9</v>
      </c>
      <c r="AQ865">
        <v>0</v>
      </c>
      <c r="AR865" s="6">
        <v>2836.51</v>
      </c>
      <c r="AS865">
        <v>4325</v>
      </c>
      <c r="AT865">
        <v>0</v>
      </c>
      <c r="AU865">
        <v>67166.94</v>
      </c>
      <c r="AV865">
        <v>45000</v>
      </c>
      <c r="AW865">
        <v>0</v>
      </c>
      <c r="AX865">
        <v>0</v>
      </c>
      <c r="AY865" s="6">
        <v>0</v>
      </c>
      <c r="AZ865">
        <v>0</v>
      </c>
      <c r="BA865">
        <v>0</v>
      </c>
      <c r="BB865" s="6">
        <v>13396.41</v>
      </c>
      <c r="BC865">
        <v>8770.5300000000025</v>
      </c>
      <c r="BD865">
        <v>263.12</v>
      </c>
      <c r="BE865">
        <v>0</v>
      </c>
      <c r="BF865">
        <v>263.12</v>
      </c>
      <c r="BG865">
        <v>328.02</v>
      </c>
      <c r="BH865">
        <v>0</v>
      </c>
      <c r="BI865">
        <f t="shared" si="39"/>
        <v>328.02</v>
      </c>
      <c r="BJ865">
        <f t="shared" si="40"/>
        <v>4325</v>
      </c>
      <c r="BK865">
        <f>_xlfn.IFNA(VLOOKUP(A:A,'11月奖金'!A:Q,17,0),0)</f>
        <v>5032.5</v>
      </c>
      <c r="BL865">
        <f t="shared" si="41"/>
        <v>9357.5</v>
      </c>
    </row>
    <row r="866" spans="1:64" x14ac:dyDescent="0.2">
      <c r="A866">
        <v>9000372</v>
      </c>
      <c r="B866" t="s">
        <v>2615</v>
      </c>
      <c r="C866" t="s">
        <v>2616</v>
      </c>
      <c r="D866" t="s">
        <v>2617</v>
      </c>
      <c r="E866" t="s">
        <v>122</v>
      </c>
      <c r="F866" t="s">
        <v>125</v>
      </c>
      <c r="G866">
        <v>0</v>
      </c>
      <c r="H866">
        <v>0</v>
      </c>
      <c r="I866">
        <v>6.3</v>
      </c>
      <c r="J866">
        <v>0</v>
      </c>
      <c r="K866">
        <v>2268</v>
      </c>
      <c r="L866">
        <v>0</v>
      </c>
      <c r="M866">
        <v>303</v>
      </c>
      <c r="N866">
        <v>64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300</v>
      </c>
      <c r="W866">
        <v>33</v>
      </c>
      <c r="X866">
        <v>0</v>
      </c>
      <c r="Y866">
        <v>1000</v>
      </c>
      <c r="Z866">
        <v>1110</v>
      </c>
      <c r="AA866">
        <v>1000</v>
      </c>
      <c r="AB866">
        <v>0</v>
      </c>
      <c r="AC866">
        <v>0</v>
      </c>
      <c r="AD866">
        <v>0</v>
      </c>
      <c r="AE866">
        <v>0</v>
      </c>
      <c r="AF866">
        <v>6078</v>
      </c>
      <c r="AG866">
        <v>975.84</v>
      </c>
      <c r="AH866">
        <v>36.590000000000003</v>
      </c>
      <c r="AI866">
        <v>243.96</v>
      </c>
      <c r="AJ866">
        <v>732</v>
      </c>
      <c r="AK866">
        <v>0</v>
      </c>
      <c r="AL866">
        <v>0</v>
      </c>
      <c r="AM866">
        <v>0</v>
      </c>
      <c r="AN866">
        <v>0</v>
      </c>
      <c r="AO866">
        <v>2</v>
      </c>
      <c r="AP866">
        <v>9</v>
      </c>
      <c r="AQ866">
        <v>0</v>
      </c>
      <c r="AR866" s="6">
        <v>4087.61</v>
      </c>
      <c r="AS866">
        <v>6076</v>
      </c>
      <c r="AT866">
        <v>0</v>
      </c>
      <c r="AU866">
        <v>95436</v>
      </c>
      <c r="AV866">
        <v>45000</v>
      </c>
      <c r="AW866">
        <v>0</v>
      </c>
      <c r="AX866">
        <v>0</v>
      </c>
      <c r="AY866" s="6">
        <v>0</v>
      </c>
      <c r="AZ866">
        <v>0</v>
      </c>
      <c r="BA866">
        <v>0</v>
      </c>
      <c r="BB866" s="6">
        <v>17895.509999999998</v>
      </c>
      <c r="BC866">
        <v>32540.49</v>
      </c>
      <c r="BD866">
        <v>976.21</v>
      </c>
      <c r="BE866">
        <v>0</v>
      </c>
      <c r="BF866">
        <v>976.21</v>
      </c>
      <c r="BG866">
        <v>1003.59</v>
      </c>
      <c r="BH866">
        <v>0</v>
      </c>
      <c r="BI866">
        <f t="shared" si="39"/>
        <v>1003.59</v>
      </c>
      <c r="BJ866">
        <f t="shared" si="40"/>
        <v>6076</v>
      </c>
      <c r="BK866">
        <f>_xlfn.IFNA(VLOOKUP(A:A,'11月奖金'!A:Q,17,0),0)</f>
        <v>5940</v>
      </c>
      <c r="BL866">
        <f t="shared" si="41"/>
        <v>12016</v>
      </c>
    </row>
    <row r="867" spans="1:64" x14ac:dyDescent="0.2">
      <c r="A867">
        <v>9000383</v>
      </c>
      <c r="B867" t="s">
        <v>2618</v>
      </c>
      <c r="C867" t="s">
        <v>2619</v>
      </c>
      <c r="D867" t="s">
        <v>2620</v>
      </c>
      <c r="E867" t="s">
        <v>122</v>
      </c>
      <c r="F867" t="s">
        <v>125</v>
      </c>
      <c r="G867">
        <v>0</v>
      </c>
      <c r="H867">
        <v>0</v>
      </c>
      <c r="I867">
        <v>5.9</v>
      </c>
      <c r="J867">
        <v>0</v>
      </c>
      <c r="K867">
        <v>2124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300</v>
      </c>
      <c r="W867">
        <v>33</v>
      </c>
      <c r="X867">
        <v>0</v>
      </c>
      <c r="Y867">
        <v>1000</v>
      </c>
      <c r="Z867">
        <v>1110</v>
      </c>
      <c r="AA867">
        <v>1000</v>
      </c>
      <c r="AB867">
        <v>0</v>
      </c>
      <c r="AC867">
        <v>0</v>
      </c>
      <c r="AD867">
        <v>0</v>
      </c>
      <c r="AE867">
        <v>0</v>
      </c>
      <c r="AF867">
        <v>5567</v>
      </c>
      <c r="AG867">
        <v>934.96</v>
      </c>
      <c r="AH867">
        <v>35.06</v>
      </c>
      <c r="AI867">
        <v>233.74</v>
      </c>
      <c r="AJ867">
        <v>701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 s="6">
        <v>3662.24</v>
      </c>
      <c r="AS867">
        <v>5567</v>
      </c>
      <c r="AT867">
        <v>0</v>
      </c>
      <c r="AU867">
        <v>92253</v>
      </c>
      <c r="AV867">
        <v>45000</v>
      </c>
      <c r="AW867">
        <v>0</v>
      </c>
      <c r="AX867">
        <v>0</v>
      </c>
      <c r="AY867" s="6">
        <v>0</v>
      </c>
      <c r="AZ867">
        <v>0</v>
      </c>
      <c r="BA867">
        <v>0</v>
      </c>
      <c r="BB867" s="6">
        <v>17142.84</v>
      </c>
      <c r="BC867">
        <v>30110.16</v>
      </c>
      <c r="BD867">
        <v>903.3</v>
      </c>
      <c r="BE867">
        <v>0</v>
      </c>
      <c r="BF867">
        <v>903.3</v>
      </c>
      <c r="BG867">
        <v>943.44</v>
      </c>
      <c r="BH867">
        <v>0</v>
      </c>
      <c r="BI867">
        <f t="shared" si="39"/>
        <v>943.44</v>
      </c>
      <c r="BJ867">
        <f t="shared" si="40"/>
        <v>5567</v>
      </c>
      <c r="BK867">
        <f>_xlfn.IFNA(VLOOKUP(A:A,'11月奖金'!A:Q,17,0),0)</f>
        <v>5940</v>
      </c>
      <c r="BL867">
        <f t="shared" si="41"/>
        <v>11507</v>
      </c>
    </row>
    <row r="868" spans="1:64" x14ac:dyDescent="0.2">
      <c r="A868">
        <v>9000410</v>
      </c>
      <c r="B868" t="s">
        <v>2621</v>
      </c>
      <c r="C868" t="s">
        <v>2622</v>
      </c>
      <c r="D868" t="s">
        <v>2623</v>
      </c>
      <c r="E868" t="s">
        <v>122</v>
      </c>
      <c r="F868" t="s">
        <v>105</v>
      </c>
      <c r="G868">
        <v>0</v>
      </c>
      <c r="H868">
        <v>0</v>
      </c>
      <c r="I868">
        <v>6.5</v>
      </c>
      <c r="J868">
        <v>0</v>
      </c>
      <c r="K868">
        <v>2340</v>
      </c>
      <c r="L868">
        <v>968.28</v>
      </c>
      <c r="M868">
        <v>159</v>
      </c>
      <c r="N868">
        <v>40</v>
      </c>
      <c r="O868">
        <v>0</v>
      </c>
      <c r="P868">
        <v>504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234.78</v>
      </c>
      <c r="W868">
        <v>25.83</v>
      </c>
      <c r="X868">
        <v>0</v>
      </c>
      <c r="Y868">
        <v>500</v>
      </c>
      <c r="Z868">
        <v>370</v>
      </c>
      <c r="AA868">
        <v>1000</v>
      </c>
      <c r="AB868">
        <v>0</v>
      </c>
      <c r="AC868">
        <v>0</v>
      </c>
      <c r="AD868">
        <v>0</v>
      </c>
      <c r="AE868">
        <v>0</v>
      </c>
      <c r="AF868">
        <v>6141.8899999999994</v>
      </c>
      <c r="AG868">
        <v>722.88</v>
      </c>
      <c r="AH868">
        <v>27.11</v>
      </c>
      <c r="AI868">
        <v>180.72</v>
      </c>
      <c r="AJ868">
        <v>542</v>
      </c>
      <c r="AK868">
        <v>0</v>
      </c>
      <c r="AL868">
        <v>0</v>
      </c>
      <c r="AM868">
        <v>0</v>
      </c>
      <c r="AN868">
        <v>0</v>
      </c>
      <c r="AO868">
        <v>2</v>
      </c>
      <c r="AP868">
        <v>9</v>
      </c>
      <c r="AQ868">
        <v>0</v>
      </c>
      <c r="AR868" s="6">
        <v>4667.18</v>
      </c>
      <c r="AS868">
        <v>6139.8899999999994</v>
      </c>
      <c r="AT868">
        <v>0</v>
      </c>
      <c r="AU868">
        <v>67295.209999999992</v>
      </c>
      <c r="AV868">
        <v>45000</v>
      </c>
      <c r="AW868">
        <v>0</v>
      </c>
      <c r="AX868">
        <v>0</v>
      </c>
      <c r="AY868" s="6">
        <v>0</v>
      </c>
      <c r="AZ868">
        <v>0</v>
      </c>
      <c r="BA868">
        <v>0</v>
      </c>
      <c r="BB868" s="6">
        <v>13254.39</v>
      </c>
      <c r="BC868">
        <v>9040.8199999999924</v>
      </c>
      <c r="BD868">
        <v>271.22000000000003</v>
      </c>
      <c r="BE868">
        <v>0</v>
      </c>
      <c r="BF868">
        <v>271.22000000000003</v>
      </c>
      <c r="BG868">
        <v>281.20999999999998</v>
      </c>
      <c r="BH868">
        <v>0</v>
      </c>
      <c r="BI868">
        <f t="shared" si="39"/>
        <v>281.20999999999998</v>
      </c>
      <c r="BJ868">
        <f t="shared" si="40"/>
        <v>6139.8899999999994</v>
      </c>
      <c r="BK868">
        <f>_xlfn.IFNA(VLOOKUP(A:A,'11月奖金'!A:Q,17,0),0)</f>
        <v>2475</v>
      </c>
      <c r="BL868">
        <f t="shared" si="41"/>
        <v>8614.89</v>
      </c>
    </row>
    <row r="869" spans="1:64" x14ac:dyDescent="0.2">
      <c r="A869">
        <v>9000413</v>
      </c>
      <c r="B869" t="s">
        <v>2624</v>
      </c>
      <c r="C869" t="s">
        <v>2625</v>
      </c>
      <c r="D869" t="s">
        <v>2626</v>
      </c>
      <c r="E869" t="s">
        <v>122</v>
      </c>
      <c r="F869" t="s">
        <v>105</v>
      </c>
      <c r="G869">
        <v>0</v>
      </c>
      <c r="H869">
        <v>0</v>
      </c>
      <c r="I869">
        <v>6.3</v>
      </c>
      <c r="J869">
        <v>0</v>
      </c>
      <c r="K869">
        <v>2268</v>
      </c>
      <c r="L869">
        <v>0</v>
      </c>
      <c r="M869">
        <v>0</v>
      </c>
      <c r="N869">
        <v>0</v>
      </c>
      <c r="O869">
        <v>0</v>
      </c>
      <c r="P869">
        <v>216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260.87</v>
      </c>
      <c r="W869">
        <v>28.7</v>
      </c>
      <c r="X869">
        <v>0</v>
      </c>
      <c r="Y869">
        <v>1000</v>
      </c>
      <c r="Z869">
        <v>1110</v>
      </c>
      <c r="AA869">
        <v>1000</v>
      </c>
      <c r="AB869">
        <v>0</v>
      </c>
      <c r="AC869">
        <v>0</v>
      </c>
      <c r="AD869">
        <v>0</v>
      </c>
      <c r="AE869">
        <v>0</v>
      </c>
      <c r="AF869">
        <v>5883.57</v>
      </c>
      <c r="AG869">
        <v>678.16</v>
      </c>
      <c r="AH869">
        <v>25.43</v>
      </c>
      <c r="AI869">
        <v>169.54</v>
      </c>
      <c r="AJ869">
        <v>509</v>
      </c>
      <c r="AK869">
        <v>0</v>
      </c>
      <c r="AL869">
        <v>0</v>
      </c>
      <c r="AM869">
        <v>0</v>
      </c>
      <c r="AN869">
        <v>0</v>
      </c>
      <c r="AO869">
        <v>2</v>
      </c>
      <c r="AP869">
        <v>9</v>
      </c>
      <c r="AQ869">
        <v>0</v>
      </c>
      <c r="AR869" s="6">
        <v>4499.4399999999996</v>
      </c>
      <c r="AS869">
        <v>5881.57</v>
      </c>
      <c r="AT869">
        <v>0</v>
      </c>
      <c r="AU869">
        <v>70207.75</v>
      </c>
      <c r="AV869">
        <v>45000</v>
      </c>
      <c r="AW869">
        <v>9000</v>
      </c>
      <c r="AX869">
        <v>9000</v>
      </c>
      <c r="AY869" s="6">
        <v>0</v>
      </c>
      <c r="AZ869">
        <v>0</v>
      </c>
      <c r="BA869">
        <v>0</v>
      </c>
      <c r="BB869" s="6">
        <v>12439.17</v>
      </c>
      <c r="BC869">
        <v>0</v>
      </c>
      <c r="BD869">
        <v>0</v>
      </c>
      <c r="BE869">
        <v>0</v>
      </c>
      <c r="BF869">
        <v>0</v>
      </c>
      <c r="BG869">
        <v>229.59</v>
      </c>
      <c r="BH869">
        <v>0</v>
      </c>
      <c r="BI869">
        <f t="shared" si="39"/>
        <v>229.59</v>
      </c>
      <c r="BJ869">
        <f t="shared" si="40"/>
        <v>5881.57</v>
      </c>
      <c r="BK869">
        <f>_xlfn.IFNA(VLOOKUP(A:A,'11月奖金'!A:Q,17,0),0)</f>
        <v>2246.4</v>
      </c>
      <c r="BL869">
        <f t="shared" si="41"/>
        <v>8127.9699999999993</v>
      </c>
    </row>
    <row r="870" spans="1:64" x14ac:dyDescent="0.2">
      <c r="A870">
        <v>9000414</v>
      </c>
      <c r="B870" t="s">
        <v>2627</v>
      </c>
      <c r="C870" t="s">
        <v>2628</v>
      </c>
      <c r="D870" t="s">
        <v>2629</v>
      </c>
      <c r="E870" t="s">
        <v>122</v>
      </c>
      <c r="F870" t="s">
        <v>105</v>
      </c>
      <c r="G870">
        <v>0</v>
      </c>
      <c r="H870">
        <v>0</v>
      </c>
      <c r="I870">
        <v>6.3</v>
      </c>
      <c r="J870">
        <v>0</v>
      </c>
      <c r="K870">
        <v>2268</v>
      </c>
      <c r="L870">
        <v>938.48</v>
      </c>
      <c r="M870">
        <v>0</v>
      </c>
      <c r="N870">
        <v>0</v>
      </c>
      <c r="O870">
        <v>0</v>
      </c>
      <c r="P870">
        <v>504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300</v>
      </c>
      <c r="W870">
        <v>33</v>
      </c>
      <c r="X870">
        <v>0</v>
      </c>
      <c r="Y870">
        <v>1000</v>
      </c>
      <c r="Z870">
        <v>1110</v>
      </c>
      <c r="AA870">
        <v>1000</v>
      </c>
      <c r="AB870">
        <v>0</v>
      </c>
      <c r="AC870">
        <v>0</v>
      </c>
      <c r="AD870">
        <v>0</v>
      </c>
      <c r="AE870">
        <v>0</v>
      </c>
      <c r="AF870">
        <v>7153.48</v>
      </c>
      <c r="AG870">
        <v>701.2</v>
      </c>
      <c r="AH870">
        <v>26.3</v>
      </c>
      <c r="AI870">
        <v>175.3</v>
      </c>
      <c r="AJ870">
        <v>526</v>
      </c>
      <c r="AK870">
        <v>0</v>
      </c>
      <c r="AL870">
        <v>0</v>
      </c>
      <c r="AM870">
        <v>0</v>
      </c>
      <c r="AN870">
        <v>0</v>
      </c>
      <c r="AO870">
        <v>2</v>
      </c>
      <c r="AP870">
        <v>9</v>
      </c>
      <c r="AQ870">
        <v>6.6800000000000068</v>
      </c>
      <c r="AR870" s="6">
        <v>5716</v>
      </c>
      <c r="AS870">
        <v>7151.48</v>
      </c>
      <c r="AT870">
        <v>0</v>
      </c>
      <c r="AU870">
        <v>75053.069999999992</v>
      </c>
      <c r="AV870">
        <v>45000</v>
      </c>
      <c r="AW870">
        <v>0</v>
      </c>
      <c r="AX870">
        <v>0</v>
      </c>
      <c r="AY870" s="6">
        <v>0</v>
      </c>
      <c r="AZ870">
        <v>4500</v>
      </c>
      <c r="BA870">
        <v>0</v>
      </c>
      <c r="BB870" s="6">
        <v>12859.2</v>
      </c>
      <c r="BC870">
        <v>12693.87</v>
      </c>
      <c r="BD870">
        <v>380.82</v>
      </c>
      <c r="BE870">
        <v>0</v>
      </c>
      <c r="BF870">
        <v>380.82</v>
      </c>
      <c r="BG870">
        <v>374.14</v>
      </c>
      <c r="BH870">
        <v>6.6800000000000068</v>
      </c>
      <c r="BI870">
        <f t="shared" si="39"/>
        <v>380.82</v>
      </c>
      <c r="BJ870">
        <f t="shared" si="40"/>
        <v>7151.48</v>
      </c>
      <c r="BK870">
        <f>_xlfn.IFNA(VLOOKUP(A:A,'11月奖金'!A:Q,17,0),0)</f>
        <v>2250</v>
      </c>
      <c r="BL870">
        <f t="shared" si="41"/>
        <v>9401.48</v>
      </c>
    </row>
    <row r="871" spans="1:64" x14ac:dyDescent="0.2">
      <c r="A871">
        <v>9000376</v>
      </c>
      <c r="B871" t="s">
        <v>2630</v>
      </c>
      <c r="C871" t="s">
        <v>2631</v>
      </c>
      <c r="D871" t="s">
        <v>2632</v>
      </c>
      <c r="E871" t="s">
        <v>122</v>
      </c>
      <c r="F871" t="s">
        <v>125</v>
      </c>
      <c r="G871">
        <v>0</v>
      </c>
      <c r="H871">
        <v>0</v>
      </c>
      <c r="I871">
        <v>5.9</v>
      </c>
      <c r="J871">
        <v>0</v>
      </c>
      <c r="K871">
        <v>2124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300</v>
      </c>
      <c r="W871">
        <v>33</v>
      </c>
      <c r="X871">
        <v>0</v>
      </c>
      <c r="Y871">
        <v>1000</v>
      </c>
      <c r="Z871">
        <v>1110</v>
      </c>
      <c r="AA871">
        <v>1000</v>
      </c>
      <c r="AB871">
        <v>0</v>
      </c>
      <c r="AC871">
        <v>0</v>
      </c>
      <c r="AD871">
        <v>0</v>
      </c>
      <c r="AE871">
        <v>0</v>
      </c>
      <c r="AF871">
        <v>5567</v>
      </c>
      <c r="AG871">
        <v>934.96</v>
      </c>
      <c r="AH871">
        <v>35.06</v>
      </c>
      <c r="AI871">
        <v>233.74</v>
      </c>
      <c r="AJ871">
        <v>701</v>
      </c>
      <c r="AK871">
        <v>0</v>
      </c>
      <c r="AL871">
        <v>0</v>
      </c>
      <c r="AM871">
        <v>0</v>
      </c>
      <c r="AN871">
        <v>0</v>
      </c>
      <c r="AO871">
        <v>2</v>
      </c>
      <c r="AP871">
        <v>9</v>
      </c>
      <c r="AQ871">
        <v>0</v>
      </c>
      <c r="AR871" s="6">
        <v>3660.24</v>
      </c>
      <c r="AS871">
        <v>5565</v>
      </c>
      <c r="AT871">
        <v>0</v>
      </c>
      <c r="AU871">
        <v>90837</v>
      </c>
      <c r="AV871">
        <v>45000</v>
      </c>
      <c r="AW871">
        <v>0</v>
      </c>
      <c r="AX871">
        <v>9000</v>
      </c>
      <c r="AY871" s="6">
        <v>0</v>
      </c>
      <c r="AZ871">
        <v>9000</v>
      </c>
      <c r="BA871">
        <v>0</v>
      </c>
      <c r="BB871" s="6">
        <v>17142.84</v>
      </c>
      <c r="BC871">
        <v>10694.16</v>
      </c>
      <c r="BD871">
        <v>320.82</v>
      </c>
      <c r="BE871">
        <v>0</v>
      </c>
      <c r="BF871">
        <v>320.82</v>
      </c>
      <c r="BG871">
        <v>487</v>
      </c>
      <c r="BH871">
        <v>0</v>
      </c>
      <c r="BI871">
        <f t="shared" si="39"/>
        <v>487</v>
      </c>
      <c r="BJ871">
        <f t="shared" si="40"/>
        <v>5565</v>
      </c>
      <c r="BK871">
        <f>_xlfn.IFNA(VLOOKUP(A:A,'11月奖金'!A:Q,17,0),0)</f>
        <v>5640</v>
      </c>
      <c r="BL871">
        <f t="shared" si="41"/>
        <v>11205</v>
      </c>
    </row>
    <row r="872" spans="1:64" x14ac:dyDescent="0.2">
      <c r="A872">
        <v>9000386</v>
      </c>
      <c r="B872" t="s">
        <v>2633</v>
      </c>
      <c r="C872" t="s">
        <v>2634</v>
      </c>
      <c r="D872" t="s">
        <v>2635</v>
      </c>
      <c r="E872" t="s">
        <v>122</v>
      </c>
      <c r="F872" t="s">
        <v>125</v>
      </c>
      <c r="G872">
        <v>0</v>
      </c>
      <c r="H872">
        <v>0</v>
      </c>
      <c r="I872">
        <v>5.9</v>
      </c>
      <c r="J872">
        <v>0</v>
      </c>
      <c r="K872">
        <v>2124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300</v>
      </c>
      <c r="W872">
        <v>33</v>
      </c>
      <c r="X872">
        <v>0</v>
      </c>
      <c r="Y872">
        <v>1000</v>
      </c>
      <c r="Z872">
        <v>1110</v>
      </c>
      <c r="AA872">
        <v>1000</v>
      </c>
      <c r="AB872">
        <v>0</v>
      </c>
      <c r="AC872">
        <v>0</v>
      </c>
      <c r="AD872">
        <v>0</v>
      </c>
      <c r="AE872">
        <v>0</v>
      </c>
      <c r="AF872">
        <v>5567</v>
      </c>
      <c r="AG872">
        <v>934.96</v>
      </c>
      <c r="AH872">
        <v>35.06</v>
      </c>
      <c r="AI872">
        <v>233.74</v>
      </c>
      <c r="AJ872">
        <v>701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9</v>
      </c>
      <c r="AQ872">
        <v>0</v>
      </c>
      <c r="AR872" s="6">
        <v>3660.24</v>
      </c>
      <c r="AS872">
        <v>5565</v>
      </c>
      <c r="AT872">
        <v>0</v>
      </c>
      <c r="AU872">
        <v>92177</v>
      </c>
      <c r="AV872">
        <v>45000</v>
      </c>
      <c r="AW872">
        <v>9000</v>
      </c>
      <c r="AX872">
        <v>0</v>
      </c>
      <c r="AY872" s="6">
        <v>0</v>
      </c>
      <c r="AZ872">
        <v>9000</v>
      </c>
      <c r="BA872">
        <v>0</v>
      </c>
      <c r="BB872" s="6">
        <v>17142.84</v>
      </c>
      <c r="BC872">
        <v>12034.16</v>
      </c>
      <c r="BD872">
        <v>361.02</v>
      </c>
      <c r="BE872">
        <v>0</v>
      </c>
      <c r="BF872">
        <v>361.02</v>
      </c>
      <c r="BG872">
        <v>461.22</v>
      </c>
      <c r="BH872">
        <v>0</v>
      </c>
      <c r="BI872">
        <f t="shared" si="39"/>
        <v>461.22</v>
      </c>
      <c r="BJ872">
        <f t="shared" si="40"/>
        <v>5565</v>
      </c>
      <c r="BK872">
        <f>_xlfn.IFNA(VLOOKUP(A:A,'11月奖金'!A:Q,17,0),0)</f>
        <v>6270</v>
      </c>
      <c r="BL872">
        <f t="shared" si="41"/>
        <v>11835</v>
      </c>
    </row>
    <row r="873" spans="1:64" x14ac:dyDescent="0.2">
      <c r="A873">
        <v>9000422</v>
      </c>
      <c r="B873" t="s">
        <v>2636</v>
      </c>
      <c r="C873" t="s">
        <v>2637</v>
      </c>
      <c r="D873" t="s">
        <v>2638</v>
      </c>
      <c r="E873" t="s">
        <v>122</v>
      </c>
      <c r="F873" t="s">
        <v>125</v>
      </c>
      <c r="G873">
        <v>0</v>
      </c>
      <c r="H873">
        <v>0</v>
      </c>
      <c r="I873">
        <v>5.9</v>
      </c>
      <c r="J873">
        <v>0</v>
      </c>
      <c r="K873">
        <v>2124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300</v>
      </c>
      <c r="W873">
        <v>33</v>
      </c>
      <c r="X873">
        <v>0</v>
      </c>
      <c r="Y873">
        <v>500</v>
      </c>
      <c r="Z873">
        <v>370</v>
      </c>
      <c r="AA873">
        <v>1000</v>
      </c>
      <c r="AB873">
        <v>0</v>
      </c>
      <c r="AC873">
        <v>0</v>
      </c>
      <c r="AD873">
        <v>0</v>
      </c>
      <c r="AE873">
        <v>0</v>
      </c>
      <c r="AF873">
        <v>4327</v>
      </c>
      <c r="AG873">
        <v>934.96</v>
      </c>
      <c r="AH873">
        <v>35.06</v>
      </c>
      <c r="AI873">
        <v>233.74</v>
      </c>
      <c r="AJ873">
        <v>701</v>
      </c>
      <c r="AK873">
        <v>0</v>
      </c>
      <c r="AL873">
        <v>0</v>
      </c>
      <c r="AM873">
        <v>0</v>
      </c>
      <c r="AN873">
        <v>0</v>
      </c>
      <c r="AO873">
        <v>2</v>
      </c>
      <c r="AP873">
        <v>9</v>
      </c>
      <c r="AQ873">
        <v>0</v>
      </c>
      <c r="AR873" s="6">
        <v>2420.2399999999998</v>
      </c>
      <c r="AS873">
        <v>4325</v>
      </c>
      <c r="AT873">
        <v>0</v>
      </c>
      <c r="AU873">
        <v>84787</v>
      </c>
      <c r="AV873">
        <v>45000</v>
      </c>
      <c r="AW873">
        <v>0</v>
      </c>
      <c r="AX873">
        <v>0</v>
      </c>
      <c r="AY873" s="6">
        <v>0</v>
      </c>
      <c r="AZ873">
        <v>0</v>
      </c>
      <c r="BA873">
        <v>0</v>
      </c>
      <c r="BB873" s="6">
        <v>17142.84</v>
      </c>
      <c r="BC873">
        <v>22644.16</v>
      </c>
      <c r="BD873">
        <v>679.32</v>
      </c>
      <c r="BE873">
        <v>0</v>
      </c>
      <c r="BF873">
        <v>679.32</v>
      </c>
      <c r="BG873">
        <v>756.72</v>
      </c>
      <c r="BH873">
        <v>0</v>
      </c>
      <c r="BI873">
        <f t="shared" si="39"/>
        <v>756.72</v>
      </c>
      <c r="BJ873">
        <f t="shared" si="40"/>
        <v>4325</v>
      </c>
      <c r="BK873">
        <f>_xlfn.IFNA(VLOOKUP(A:A,'11月奖金'!A:Q,17,0),0)</f>
        <v>5481</v>
      </c>
      <c r="BL873">
        <f t="shared" si="41"/>
        <v>9806</v>
      </c>
    </row>
    <row r="874" spans="1:64" x14ac:dyDescent="0.2">
      <c r="A874">
        <v>9000129</v>
      </c>
      <c r="B874" t="s">
        <v>2639</v>
      </c>
      <c r="C874" t="s">
        <v>2640</v>
      </c>
      <c r="D874" t="s">
        <v>2641</v>
      </c>
      <c r="E874" t="s">
        <v>122</v>
      </c>
      <c r="F874" t="s">
        <v>29</v>
      </c>
      <c r="G874">
        <v>0</v>
      </c>
      <c r="H874">
        <v>0</v>
      </c>
      <c r="I874">
        <v>0</v>
      </c>
      <c r="J874">
        <v>4534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300</v>
      </c>
      <c r="W874">
        <v>33</v>
      </c>
      <c r="X874">
        <v>0</v>
      </c>
      <c r="Y874">
        <v>1000</v>
      </c>
      <c r="Z874">
        <v>1110</v>
      </c>
      <c r="AA874">
        <v>1200</v>
      </c>
      <c r="AB874">
        <v>0</v>
      </c>
      <c r="AC874">
        <v>0</v>
      </c>
      <c r="AD874">
        <v>0</v>
      </c>
      <c r="AE874">
        <v>0</v>
      </c>
      <c r="AF874">
        <v>8177</v>
      </c>
      <c r="AG874">
        <v>1134.48</v>
      </c>
      <c r="AH874">
        <v>42.54</v>
      </c>
      <c r="AI874">
        <v>334.2</v>
      </c>
      <c r="AJ874">
        <v>1003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511.27999999999969</v>
      </c>
      <c r="AR874" s="6">
        <v>5151.5</v>
      </c>
      <c r="AS874">
        <v>14627</v>
      </c>
      <c r="AT874">
        <v>6450</v>
      </c>
      <c r="AU874">
        <v>164352.63</v>
      </c>
      <c r="AV874">
        <v>45000</v>
      </c>
      <c r="AW874">
        <v>0</v>
      </c>
      <c r="AX874">
        <v>9000</v>
      </c>
      <c r="AY874" s="6">
        <v>0</v>
      </c>
      <c r="AZ874">
        <v>4000</v>
      </c>
      <c r="BA874">
        <v>0</v>
      </c>
      <c r="BB874" s="6">
        <v>23514.23</v>
      </c>
      <c r="BC874">
        <v>82838.400000000009</v>
      </c>
      <c r="BD874">
        <v>5763.84</v>
      </c>
      <c r="BE874">
        <v>0</v>
      </c>
      <c r="BF874">
        <v>5763.84</v>
      </c>
      <c r="BG874">
        <v>5252.56</v>
      </c>
      <c r="BH874">
        <v>511.27999999999969</v>
      </c>
      <c r="BI874">
        <f t="shared" si="39"/>
        <v>5763.84</v>
      </c>
      <c r="BJ874">
        <f t="shared" si="40"/>
        <v>14627</v>
      </c>
      <c r="BK874">
        <f>_xlfn.IFNA(VLOOKUP(A:A,'11月奖金'!A:Q,17,0),0)</f>
        <v>8905.7099999999991</v>
      </c>
      <c r="BL874">
        <f t="shared" si="41"/>
        <v>23532.71</v>
      </c>
    </row>
    <row r="875" spans="1:64" x14ac:dyDescent="0.2">
      <c r="A875">
        <v>9000130</v>
      </c>
      <c r="B875" t="s">
        <v>2642</v>
      </c>
      <c r="C875" t="s">
        <v>2643</v>
      </c>
      <c r="D875" t="s">
        <v>2644</v>
      </c>
      <c r="E875" t="s">
        <v>122</v>
      </c>
      <c r="F875" t="s">
        <v>29</v>
      </c>
      <c r="G875">
        <v>0</v>
      </c>
      <c r="H875">
        <v>0</v>
      </c>
      <c r="I875">
        <v>0</v>
      </c>
      <c r="J875">
        <v>4534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300</v>
      </c>
      <c r="W875">
        <v>33</v>
      </c>
      <c r="X875">
        <v>0</v>
      </c>
      <c r="Y875">
        <v>1000</v>
      </c>
      <c r="Z875">
        <v>1110</v>
      </c>
      <c r="AA875">
        <v>1200</v>
      </c>
      <c r="AB875">
        <v>0</v>
      </c>
      <c r="AC875">
        <v>0</v>
      </c>
      <c r="AD875">
        <v>0</v>
      </c>
      <c r="AE875">
        <v>0</v>
      </c>
      <c r="AF875">
        <v>8177</v>
      </c>
      <c r="AG875">
        <v>1134.48</v>
      </c>
      <c r="AH875">
        <v>42.54</v>
      </c>
      <c r="AI875">
        <v>334.2</v>
      </c>
      <c r="AJ875">
        <v>1003</v>
      </c>
      <c r="AK875">
        <v>0</v>
      </c>
      <c r="AL875">
        <v>0</v>
      </c>
      <c r="AM875">
        <v>0</v>
      </c>
      <c r="AN875">
        <v>0</v>
      </c>
      <c r="AO875">
        <v>2</v>
      </c>
      <c r="AP875">
        <v>9</v>
      </c>
      <c r="AQ875">
        <v>711.08000000000084</v>
      </c>
      <c r="AR875" s="6">
        <v>4949.7</v>
      </c>
      <c r="AS875">
        <v>14625</v>
      </c>
      <c r="AT875">
        <v>6450</v>
      </c>
      <c r="AU875">
        <v>164419.41</v>
      </c>
      <c r="AV875">
        <v>45000</v>
      </c>
      <c r="AW875">
        <v>0</v>
      </c>
      <c r="AX875">
        <v>0</v>
      </c>
      <c r="AY875" s="6">
        <v>0</v>
      </c>
      <c r="AZ875">
        <v>0</v>
      </c>
      <c r="BA875">
        <v>0</v>
      </c>
      <c r="BB875" s="6">
        <v>23514.23</v>
      </c>
      <c r="BC875">
        <v>95905.180000000008</v>
      </c>
      <c r="BD875">
        <v>7070.52</v>
      </c>
      <c r="BE875">
        <v>0</v>
      </c>
      <c r="BF875">
        <v>7070.52</v>
      </c>
      <c r="BG875">
        <v>6359.44</v>
      </c>
      <c r="BH875">
        <v>711.08000000000084</v>
      </c>
      <c r="BI875">
        <f t="shared" si="39"/>
        <v>7070.52</v>
      </c>
      <c r="BJ875">
        <f t="shared" si="40"/>
        <v>14625</v>
      </c>
      <c r="BK875">
        <f>_xlfn.IFNA(VLOOKUP(A:A,'11月奖金'!A:Q,17,0),0)</f>
        <v>8931.82</v>
      </c>
      <c r="BL875">
        <f t="shared" si="41"/>
        <v>23556.82</v>
      </c>
    </row>
    <row r="876" spans="1:64" x14ac:dyDescent="0.2">
      <c r="A876">
        <v>9000131</v>
      </c>
      <c r="B876" t="s">
        <v>2645</v>
      </c>
      <c r="C876" t="s">
        <v>2646</v>
      </c>
      <c r="D876" t="s">
        <v>2647</v>
      </c>
      <c r="E876" t="s">
        <v>122</v>
      </c>
      <c r="F876" t="s">
        <v>29</v>
      </c>
      <c r="G876">
        <v>0</v>
      </c>
      <c r="H876">
        <v>0</v>
      </c>
      <c r="I876">
        <v>0</v>
      </c>
      <c r="J876">
        <v>4534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300</v>
      </c>
      <c r="W876">
        <v>33</v>
      </c>
      <c r="X876">
        <v>0</v>
      </c>
      <c r="Y876">
        <v>500</v>
      </c>
      <c r="Z876">
        <v>370</v>
      </c>
      <c r="AA876">
        <v>1200</v>
      </c>
      <c r="AB876">
        <v>0</v>
      </c>
      <c r="AC876">
        <v>0</v>
      </c>
      <c r="AD876">
        <v>0</v>
      </c>
      <c r="AE876">
        <v>0</v>
      </c>
      <c r="AF876">
        <v>6937</v>
      </c>
      <c r="AG876">
        <v>1134.48</v>
      </c>
      <c r="AH876">
        <v>42.54</v>
      </c>
      <c r="AI876">
        <v>334.2</v>
      </c>
      <c r="AJ876">
        <v>1003</v>
      </c>
      <c r="AK876">
        <v>0</v>
      </c>
      <c r="AL876">
        <v>0</v>
      </c>
      <c r="AM876">
        <v>0</v>
      </c>
      <c r="AN876">
        <v>0</v>
      </c>
      <c r="AO876">
        <v>2</v>
      </c>
      <c r="AP876">
        <v>9</v>
      </c>
      <c r="AQ876">
        <v>437.07999999999902</v>
      </c>
      <c r="AR876" s="6">
        <v>3983.7</v>
      </c>
      <c r="AS876">
        <v>13385</v>
      </c>
      <c r="AT876">
        <v>6450</v>
      </c>
      <c r="AU876">
        <v>153202.01</v>
      </c>
      <c r="AV876">
        <v>45000</v>
      </c>
      <c r="AW876">
        <v>4500</v>
      </c>
      <c r="AX876">
        <v>9000</v>
      </c>
      <c r="AY876" s="6">
        <v>0</v>
      </c>
      <c r="AZ876">
        <v>0</v>
      </c>
      <c r="BA876">
        <v>0</v>
      </c>
      <c r="BB876" s="6">
        <v>23514.23</v>
      </c>
      <c r="BC876">
        <v>71187.780000000013</v>
      </c>
      <c r="BD876">
        <v>4598.78</v>
      </c>
      <c r="BE876">
        <v>0</v>
      </c>
      <c r="BF876">
        <v>4598.78</v>
      </c>
      <c r="BG876">
        <v>4161.7000000000007</v>
      </c>
      <c r="BH876">
        <v>437.07999999999902</v>
      </c>
      <c r="BI876">
        <f t="shared" si="39"/>
        <v>4598.78</v>
      </c>
      <c r="BJ876">
        <f t="shared" si="40"/>
        <v>13385</v>
      </c>
      <c r="BK876">
        <f>_xlfn.IFNA(VLOOKUP(A:A,'11月奖金'!A:Q,17,0),0)</f>
        <v>8920.1299999999992</v>
      </c>
      <c r="BL876">
        <f t="shared" si="41"/>
        <v>22305.129999999997</v>
      </c>
    </row>
    <row r="877" spans="1:64" x14ac:dyDescent="0.2">
      <c r="A877">
        <v>9000365</v>
      </c>
      <c r="B877" t="s">
        <v>2648</v>
      </c>
      <c r="C877" t="s">
        <v>2649</v>
      </c>
      <c r="D877" t="s">
        <v>2650</v>
      </c>
      <c r="E877" t="s">
        <v>122</v>
      </c>
      <c r="F877" t="s">
        <v>125</v>
      </c>
      <c r="G877">
        <v>0</v>
      </c>
      <c r="H877">
        <v>0</v>
      </c>
      <c r="I877">
        <v>6.9</v>
      </c>
      <c r="J877">
        <v>0</v>
      </c>
      <c r="K877">
        <v>2484</v>
      </c>
      <c r="L877">
        <v>0</v>
      </c>
      <c r="M877">
        <v>117</v>
      </c>
      <c r="N877">
        <v>48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300</v>
      </c>
      <c r="W877">
        <v>33</v>
      </c>
      <c r="X877">
        <v>0</v>
      </c>
      <c r="Y877">
        <v>1000</v>
      </c>
      <c r="Z877">
        <v>1110</v>
      </c>
      <c r="AA877">
        <v>1200</v>
      </c>
      <c r="AB877">
        <v>0</v>
      </c>
      <c r="AC877">
        <v>0</v>
      </c>
      <c r="AD877">
        <v>0</v>
      </c>
      <c r="AE877">
        <v>0</v>
      </c>
      <c r="AF877">
        <v>6292</v>
      </c>
      <c r="AG877">
        <v>1115.3599999999999</v>
      </c>
      <c r="AH877">
        <v>41.83</v>
      </c>
      <c r="AI877">
        <v>278.83999999999997</v>
      </c>
      <c r="AJ877">
        <v>837</v>
      </c>
      <c r="AK877">
        <v>0</v>
      </c>
      <c r="AL877">
        <v>0</v>
      </c>
      <c r="AM877">
        <v>0</v>
      </c>
      <c r="AN877">
        <v>0</v>
      </c>
      <c r="AO877">
        <v>2</v>
      </c>
      <c r="AP877">
        <v>9</v>
      </c>
      <c r="AQ877">
        <v>0</v>
      </c>
      <c r="AR877" s="6">
        <v>4016.97</v>
      </c>
      <c r="AS877">
        <v>6290</v>
      </c>
      <c r="AT877">
        <v>0</v>
      </c>
      <c r="AU877">
        <v>119112</v>
      </c>
      <c r="AV877">
        <v>45000</v>
      </c>
      <c r="AW877">
        <v>9000</v>
      </c>
      <c r="AX877">
        <v>5994</v>
      </c>
      <c r="AY877" s="6">
        <v>0</v>
      </c>
      <c r="AZ877">
        <v>9000</v>
      </c>
      <c r="BA877">
        <v>0</v>
      </c>
      <c r="BB877" s="6">
        <v>20457.27</v>
      </c>
      <c r="BC877">
        <v>29660.73</v>
      </c>
      <c r="BD877">
        <v>889.82</v>
      </c>
      <c r="BE877">
        <v>0</v>
      </c>
      <c r="BF877">
        <v>889.82</v>
      </c>
      <c r="BG877">
        <v>999.29</v>
      </c>
      <c r="BH877">
        <v>0</v>
      </c>
      <c r="BI877">
        <f t="shared" si="39"/>
        <v>999.29</v>
      </c>
      <c r="BJ877">
        <f t="shared" si="40"/>
        <v>6290</v>
      </c>
      <c r="BK877">
        <f>_xlfn.IFNA(VLOOKUP(A:A,'11月奖金'!A:Q,17,0),0)</f>
        <v>6907.18</v>
      </c>
      <c r="BL877">
        <f t="shared" si="41"/>
        <v>13197.18</v>
      </c>
    </row>
    <row r="878" spans="1:64" x14ac:dyDescent="0.2">
      <c r="A878">
        <v>9000366</v>
      </c>
      <c r="B878" t="s">
        <v>2651</v>
      </c>
      <c r="C878" t="s">
        <v>2652</v>
      </c>
      <c r="D878" t="s">
        <v>2653</v>
      </c>
      <c r="E878" t="s">
        <v>122</v>
      </c>
      <c r="F878" t="s">
        <v>125</v>
      </c>
      <c r="G878">
        <v>12</v>
      </c>
      <c r="H878">
        <v>0</v>
      </c>
      <c r="I878">
        <v>6.9</v>
      </c>
      <c r="J878">
        <v>0</v>
      </c>
      <c r="K878">
        <v>2484</v>
      </c>
      <c r="L878">
        <v>0</v>
      </c>
      <c r="M878">
        <v>159</v>
      </c>
      <c r="N878">
        <v>40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300</v>
      </c>
      <c r="W878">
        <v>33</v>
      </c>
      <c r="X878">
        <v>0</v>
      </c>
      <c r="Y878">
        <v>1000</v>
      </c>
      <c r="Z878">
        <v>1110</v>
      </c>
      <c r="AA878">
        <v>1200</v>
      </c>
      <c r="AB878">
        <v>0</v>
      </c>
      <c r="AC878">
        <v>0</v>
      </c>
      <c r="AD878">
        <v>0</v>
      </c>
      <c r="AE878">
        <v>0</v>
      </c>
      <c r="AF878">
        <v>6326</v>
      </c>
      <c r="AG878">
        <v>1118.08</v>
      </c>
      <c r="AH878">
        <v>41.93</v>
      </c>
      <c r="AI878">
        <v>279.52</v>
      </c>
      <c r="AJ878">
        <v>839</v>
      </c>
      <c r="AK878">
        <v>0</v>
      </c>
      <c r="AL878">
        <v>0</v>
      </c>
      <c r="AM878">
        <v>0</v>
      </c>
      <c r="AN878">
        <v>0</v>
      </c>
      <c r="AO878">
        <v>2</v>
      </c>
      <c r="AP878">
        <v>9</v>
      </c>
      <c r="AQ878">
        <v>0</v>
      </c>
      <c r="AR878" s="6">
        <v>4045.47</v>
      </c>
      <c r="AS878">
        <v>6324</v>
      </c>
      <c r="AT878">
        <v>0</v>
      </c>
      <c r="AU878">
        <v>109806</v>
      </c>
      <c r="AV878">
        <v>45000</v>
      </c>
      <c r="AW878">
        <v>9000</v>
      </c>
      <c r="AX878">
        <v>9000</v>
      </c>
      <c r="AY878" s="6">
        <v>0</v>
      </c>
      <c r="AZ878">
        <v>0</v>
      </c>
      <c r="BA878">
        <v>0</v>
      </c>
      <c r="BB878" s="6">
        <v>20506.77</v>
      </c>
      <c r="BC878">
        <v>26299.23</v>
      </c>
      <c r="BD878">
        <v>788.98</v>
      </c>
      <c r="BE878">
        <v>0</v>
      </c>
      <c r="BF878">
        <v>788.98</v>
      </c>
      <c r="BG878">
        <v>877.61</v>
      </c>
      <c r="BH878">
        <v>0</v>
      </c>
      <c r="BI878">
        <f t="shared" si="39"/>
        <v>877.61</v>
      </c>
      <c r="BJ878">
        <f t="shared" si="40"/>
        <v>6324</v>
      </c>
      <c r="BK878">
        <f>_xlfn.IFNA(VLOOKUP(A:A,'11月奖金'!A:Q,17,0),0)</f>
        <v>7306.45</v>
      </c>
      <c r="BL878">
        <f t="shared" si="41"/>
        <v>13630.45</v>
      </c>
    </row>
    <row r="879" spans="1:64" x14ac:dyDescent="0.2">
      <c r="A879">
        <v>9000370</v>
      </c>
      <c r="B879" t="s">
        <v>2654</v>
      </c>
      <c r="C879" t="s">
        <v>2655</v>
      </c>
      <c r="D879" t="s">
        <v>2656</v>
      </c>
      <c r="E879" t="s">
        <v>122</v>
      </c>
      <c r="F879" t="s">
        <v>160</v>
      </c>
      <c r="G879">
        <v>0</v>
      </c>
      <c r="H879">
        <v>0</v>
      </c>
      <c r="I879">
        <v>6.7</v>
      </c>
      <c r="J879">
        <v>0</v>
      </c>
      <c r="K879">
        <v>2412</v>
      </c>
      <c r="L879">
        <v>332.69</v>
      </c>
      <c r="M879">
        <v>159</v>
      </c>
      <c r="N879">
        <v>80</v>
      </c>
      <c r="O879">
        <v>0</v>
      </c>
      <c r="P879">
        <v>216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300</v>
      </c>
      <c r="W879">
        <v>33</v>
      </c>
      <c r="X879">
        <v>0</v>
      </c>
      <c r="Y879">
        <v>1000</v>
      </c>
      <c r="Z879">
        <v>1110</v>
      </c>
      <c r="AA879">
        <v>1000</v>
      </c>
      <c r="AB879">
        <v>0</v>
      </c>
      <c r="AC879">
        <v>0</v>
      </c>
      <c r="AD879">
        <v>0</v>
      </c>
      <c r="AE879">
        <v>0</v>
      </c>
      <c r="AF879">
        <v>6642.6900000000014</v>
      </c>
      <c r="AG879">
        <v>749.6</v>
      </c>
      <c r="AH879">
        <v>28.11</v>
      </c>
      <c r="AI879">
        <v>187.4</v>
      </c>
      <c r="AJ879">
        <v>562</v>
      </c>
      <c r="AK879">
        <v>0</v>
      </c>
      <c r="AL879">
        <v>0</v>
      </c>
      <c r="AM879">
        <v>0</v>
      </c>
      <c r="AN879">
        <v>0</v>
      </c>
      <c r="AO879">
        <v>2</v>
      </c>
      <c r="AP879">
        <v>9</v>
      </c>
      <c r="AQ879">
        <v>0</v>
      </c>
      <c r="AR879" s="6">
        <v>5113.58</v>
      </c>
      <c r="AS879">
        <v>6640.6900000000014</v>
      </c>
      <c r="AT879">
        <v>0</v>
      </c>
      <c r="AU879">
        <v>89561.38</v>
      </c>
      <c r="AV879">
        <v>45000</v>
      </c>
      <c r="AW879">
        <v>9000</v>
      </c>
      <c r="AX879">
        <v>9000</v>
      </c>
      <c r="AY879" s="6">
        <v>2000</v>
      </c>
      <c r="AZ879">
        <v>0</v>
      </c>
      <c r="BA879">
        <v>0</v>
      </c>
      <c r="BB879" s="6">
        <v>13743.99</v>
      </c>
      <c r="BC879">
        <v>10817.39000000001</v>
      </c>
      <c r="BD879">
        <v>324.52</v>
      </c>
      <c r="BE879">
        <v>0</v>
      </c>
      <c r="BF879">
        <v>324.52</v>
      </c>
      <c r="BG879">
        <v>589.78</v>
      </c>
      <c r="BH879">
        <v>0</v>
      </c>
      <c r="BI879">
        <f t="shared" si="39"/>
        <v>589.78</v>
      </c>
      <c r="BJ879">
        <f t="shared" si="40"/>
        <v>6640.6900000000014</v>
      </c>
      <c r="BK879">
        <f>_xlfn.IFNA(VLOOKUP(A:A,'11月奖金'!A:Q,17,0),0)</f>
        <v>4575</v>
      </c>
      <c r="BL879">
        <f t="shared" si="41"/>
        <v>11215.690000000002</v>
      </c>
    </row>
    <row r="880" spans="1:64" x14ac:dyDescent="0.2">
      <c r="A880">
        <v>9000371</v>
      </c>
      <c r="B880" t="s">
        <v>2657</v>
      </c>
      <c r="C880" t="s">
        <v>2658</v>
      </c>
      <c r="D880" t="s">
        <v>2659</v>
      </c>
      <c r="E880" t="s">
        <v>122</v>
      </c>
      <c r="F880" t="s">
        <v>160</v>
      </c>
      <c r="G880">
        <v>0</v>
      </c>
      <c r="H880">
        <v>0</v>
      </c>
      <c r="I880">
        <v>6.9</v>
      </c>
      <c r="J880">
        <v>0</v>
      </c>
      <c r="K880">
        <v>2484</v>
      </c>
      <c r="L880">
        <v>342.62</v>
      </c>
      <c r="M880">
        <v>138</v>
      </c>
      <c r="N880">
        <v>48</v>
      </c>
      <c r="O880">
        <v>0</v>
      </c>
      <c r="P880">
        <v>864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300</v>
      </c>
      <c r="W880">
        <v>33</v>
      </c>
      <c r="X880">
        <v>0</v>
      </c>
      <c r="Y880">
        <v>1000</v>
      </c>
      <c r="Z880">
        <v>1110</v>
      </c>
      <c r="AA880">
        <v>1000</v>
      </c>
      <c r="AB880">
        <v>0</v>
      </c>
      <c r="AC880">
        <v>0</v>
      </c>
      <c r="AD880">
        <v>0</v>
      </c>
      <c r="AE880">
        <v>0</v>
      </c>
      <c r="AF880">
        <v>7319.62</v>
      </c>
      <c r="AG880">
        <v>851.92</v>
      </c>
      <c r="AH880">
        <v>31.95</v>
      </c>
      <c r="AI880">
        <v>212.98</v>
      </c>
      <c r="AJ880">
        <v>639</v>
      </c>
      <c r="AK880">
        <v>0</v>
      </c>
      <c r="AL880">
        <v>0</v>
      </c>
      <c r="AM880">
        <v>0</v>
      </c>
      <c r="AN880">
        <v>0</v>
      </c>
      <c r="AO880">
        <v>2</v>
      </c>
      <c r="AP880">
        <v>9</v>
      </c>
      <c r="AQ880">
        <v>0</v>
      </c>
      <c r="AR880" s="6">
        <v>5581.77</v>
      </c>
      <c r="AS880">
        <v>7317.62</v>
      </c>
      <c r="AT880">
        <v>0</v>
      </c>
      <c r="AU880">
        <v>95805.239999999991</v>
      </c>
      <c r="AV880">
        <v>45000</v>
      </c>
      <c r="AW880">
        <v>9000</v>
      </c>
      <c r="AX880">
        <v>9000</v>
      </c>
      <c r="AY880" s="6">
        <v>0</v>
      </c>
      <c r="AZ880">
        <v>9000</v>
      </c>
      <c r="BA880">
        <v>0</v>
      </c>
      <c r="BB880" s="6">
        <v>15622.65</v>
      </c>
      <c r="BC880">
        <v>8182.5899999999892</v>
      </c>
      <c r="BD880">
        <v>245.48</v>
      </c>
      <c r="BE880">
        <v>0</v>
      </c>
      <c r="BF880">
        <v>245.48</v>
      </c>
      <c r="BG880">
        <v>588.47</v>
      </c>
      <c r="BH880">
        <v>0</v>
      </c>
      <c r="BI880">
        <f t="shared" si="39"/>
        <v>588.47</v>
      </c>
      <c r="BJ880">
        <f t="shared" si="40"/>
        <v>7317.62</v>
      </c>
      <c r="BK880">
        <f>_xlfn.IFNA(VLOOKUP(A:A,'11月奖金'!A:Q,17,0),0)</f>
        <v>4575</v>
      </c>
      <c r="BL880">
        <f t="shared" si="41"/>
        <v>11892.619999999999</v>
      </c>
    </row>
    <row r="881" spans="1:64" x14ac:dyDescent="0.2">
      <c r="A881">
        <v>9000374</v>
      </c>
      <c r="B881" t="s">
        <v>2179</v>
      </c>
      <c r="C881" t="s">
        <v>2660</v>
      </c>
      <c r="D881" t="s">
        <v>2661</v>
      </c>
      <c r="E881" t="s">
        <v>122</v>
      </c>
      <c r="F881" t="s">
        <v>125</v>
      </c>
      <c r="G881">
        <v>0</v>
      </c>
      <c r="H881">
        <v>0</v>
      </c>
      <c r="I881">
        <v>6.9</v>
      </c>
      <c r="J881">
        <v>0</v>
      </c>
      <c r="K881">
        <v>2484</v>
      </c>
      <c r="L881">
        <v>0</v>
      </c>
      <c r="M881">
        <v>159</v>
      </c>
      <c r="N881">
        <v>48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300</v>
      </c>
      <c r="W881">
        <v>33</v>
      </c>
      <c r="X881">
        <v>0</v>
      </c>
      <c r="Y881">
        <v>1000</v>
      </c>
      <c r="Z881">
        <v>1110</v>
      </c>
      <c r="AA881">
        <v>1200</v>
      </c>
      <c r="AB881">
        <v>0</v>
      </c>
      <c r="AC881">
        <v>0</v>
      </c>
      <c r="AD881">
        <v>0</v>
      </c>
      <c r="AE881">
        <v>0</v>
      </c>
      <c r="AF881">
        <v>6334</v>
      </c>
      <c r="AG881">
        <v>1118.72</v>
      </c>
      <c r="AH881">
        <v>41.95</v>
      </c>
      <c r="AI881">
        <v>279.68</v>
      </c>
      <c r="AJ881">
        <v>839</v>
      </c>
      <c r="AK881">
        <v>0</v>
      </c>
      <c r="AL881">
        <v>0</v>
      </c>
      <c r="AM881">
        <v>0</v>
      </c>
      <c r="AN881">
        <v>0</v>
      </c>
      <c r="AO881">
        <v>2</v>
      </c>
      <c r="AP881">
        <v>9</v>
      </c>
      <c r="AQ881">
        <v>0</v>
      </c>
      <c r="AR881" s="6">
        <v>4052.65</v>
      </c>
      <c r="AS881">
        <v>6332</v>
      </c>
      <c r="AT881">
        <v>0</v>
      </c>
      <c r="AU881">
        <v>109728</v>
      </c>
      <c r="AV881">
        <v>45000</v>
      </c>
      <c r="AW881">
        <v>9000</v>
      </c>
      <c r="AX881">
        <v>9000</v>
      </c>
      <c r="AY881" s="6">
        <v>0</v>
      </c>
      <c r="AZ881">
        <v>0</v>
      </c>
      <c r="BA881">
        <v>0</v>
      </c>
      <c r="BB881" s="6">
        <v>20514.150000000001</v>
      </c>
      <c r="BC881">
        <v>26213.85</v>
      </c>
      <c r="BD881">
        <v>786.42</v>
      </c>
      <c r="BE881">
        <v>0</v>
      </c>
      <c r="BF881">
        <v>786.42</v>
      </c>
      <c r="BG881">
        <v>874.84</v>
      </c>
      <c r="BH881">
        <v>0</v>
      </c>
      <c r="BI881">
        <f t="shared" si="39"/>
        <v>874.84</v>
      </c>
      <c r="BJ881">
        <f t="shared" si="40"/>
        <v>6332</v>
      </c>
      <c r="BK881">
        <f>_xlfn.IFNA(VLOOKUP(A:A,'11月奖金'!A:Q,17,0),0)</f>
        <v>7425</v>
      </c>
      <c r="BL881">
        <f t="shared" si="41"/>
        <v>13757</v>
      </c>
    </row>
    <row r="882" spans="1:64" x14ac:dyDescent="0.2">
      <c r="A882">
        <v>9000379</v>
      </c>
      <c r="B882" t="s">
        <v>2662</v>
      </c>
      <c r="C882" t="s">
        <v>2663</v>
      </c>
      <c r="D882" t="s">
        <v>2664</v>
      </c>
      <c r="E882" t="s">
        <v>122</v>
      </c>
      <c r="F882" t="s">
        <v>160</v>
      </c>
      <c r="G882">
        <v>10</v>
      </c>
      <c r="H882">
        <v>0</v>
      </c>
      <c r="I882">
        <v>6.1</v>
      </c>
      <c r="J882">
        <v>0</v>
      </c>
      <c r="K882">
        <v>2196</v>
      </c>
      <c r="L882">
        <v>0</v>
      </c>
      <c r="M882">
        <v>0</v>
      </c>
      <c r="N882">
        <v>0</v>
      </c>
      <c r="O882">
        <v>0</v>
      </c>
      <c r="P882">
        <v>216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300</v>
      </c>
      <c r="W882">
        <v>33</v>
      </c>
      <c r="X882">
        <v>0</v>
      </c>
      <c r="Y882">
        <v>1000</v>
      </c>
      <c r="Z882">
        <v>1110</v>
      </c>
      <c r="AA882">
        <v>1000</v>
      </c>
      <c r="AB882">
        <v>0</v>
      </c>
      <c r="AC882">
        <v>0</v>
      </c>
      <c r="AD882">
        <v>0</v>
      </c>
      <c r="AE882">
        <v>0</v>
      </c>
      <c r="AF882">
        <v>5855</v>
      </c>
      <c r="AG882">
        <v>713.2</v>
      </c>
      <c r="AH882">
        <v>26.75</v>
      </c>
      <c r="AI882">
        <v>178.3</v>
      </c>
      <c r="AJ882">
        <v>535</v>
      </c>
      <c r="AK882">
        <v>0</v>
      </c>
      <c r="AL882">
        <v>0</v>
      </c>
      <c r="AM882">
        <v>0</v>
      </c>
      <c r="AN882">
        <v>0</v>
      </c>
      <c r="AO882">
        <v>2</v>
      </c>
      <c r="AP882">
        <v>9</v>
      </c>
      <c r="AQ882">
        <v>0</v>
      </c>
      <c r="AR882" s="6">
        <v>4399.75</v>
      </c>
      <c r="AS882">
        <v>5853</v>
      </c>
      <c r="AT882">
        <v>0</v>
      </c>
      <c r="AU882">
        <v>88179.9</v>
      </c>
      <c r="AV882">
        <v>45000</v>
      </c>
      <c r="AW882">
        <v>9000</v>
      </c>
      <c r="AX882">
        <v>18000</v>
      </c>
      <c r="AY882" s="6">
        <v>0</v>
      </c>
      <c r="AZ882">
        <v>0</v>
      </c>
      <c r="BA882">
        <v>0</v>
      </c>
      <c r="BB882" s="6">
        <v>13079.25</v>
      </c>
      <c r="BC882">
        <v>3100.6499999999942</v>
      </c>
      <c r="BD882">
        <v>93.02</v>
      </c>
      <c r="BE882">
        <v>0</v>
      </c>
      <c r="BF882">
        <v>93.02</v>
      </c>
      <c r="BG882">
        <v>252.28</v>
      </c>
      <c r="BH882">
        <v>0</v>
      </c>
      <c r="BI882">
        <f t="shared" si="39"/>
        <v>252.28</v>
      </c>
      <c r="BJ882">
        <f t="shared" si="40"/>
        <v>5853</v>
      </c>
      <c r="BK882">
        <f>_xlfn.IFNA(VLOOKUP(A:A,'11月奖金'!A:Q,17,0),0)</f>
        <v>5904.36</v>
      </c>
      <c r="BL882">
        <f t="shared" si="41"/>
        <v>11757.36</v>
      </c>
    </row>
    <row r="883" spans="1:64" x14ac:dyDescent="0.2">
      <c r="A883">
        <v>9000395</v>
      </c>
      <c r="B883" t="s">
        <v>2665</v>
      </c>
      <c r="C883" t="s">
        <v>2666</v>
      </c>
      <c r="D883" t="s">
        <v>2667</v>
      </c>
      <c r="E883" t="s">
        <v>122</v>
      </c>
      <c r="F883" t="s">
        <v>160</v>
      </c>
      <c r="G883">
        <v>0</v>
      </c>
      <c r="H883">
        <v>0</v>
      </c>
      <c r="I883">
        <v>6.5</v>
      </c>
      <c r="J883">
        <v>0</v>
      </c>
      <c r="K883">
        <v>2340</v>
      </c>
      <c r="L883">
        <v>322.76</v>
      </c>
      <c r="M883">
        <v>138</v>
      </c>
      <c r="N883">
        <v>48</v>
      </c>
      <c r="O883">
        <v>0</v>
      </c>
      <c r="P883">
        <v>504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300</v>
      </c>
      <c r="W883">
        <v>33</v>
      </c>
      <c r="X883">
        <v>0</v>
      </c>
      <c r="Y883">
        <v>1000</v>
      </c>
      <c r="Z883">
        <v>1110</v>
      </c>
      <c r="AA883">
        <v>1000</v>
      </c>
      <c r="AB883">
        <v>0</v>
      </c>
      <c r="AC883">
        <v>0</v>
      </c>
      <c r="AD883">
        <v>0</v>
      </c>
      <c r="AE883">
        <v>0</v>
      </c>
      <c r="AF883">
        <v>6795.76</v>
      </c>
      <c r="AG883">
        <v>762.64</v>
      </c>
      <c r="AH883">
        <v>28.6</v>
      </c>
      <c r="AI883">
        <v>190.66</v>
      </c>
      <c r="AJ883">
        <v>572</v>
      </c>
      <c r="AK883">
        <v>0</v>
      </c>
      <c r="AL883">
        <v>0</v>
      </c>
      <c r="AM883">
        <v>0</v>
      </c>
      <c r="AN883">
        <v>0</v>
      </c>
      <c r="AO883">
        <v>2</v>
      </c>
      <c r="AP883">
        <v>9</v>
      </c>
      <c r="AQ883">
        <v>0</v>
      </c>
      <c r="AR883" s="6">
        <v>5239.8599999999997</v>
      </c>
      <c r="AS883">
        <v>6793.76</v>
      </c>
      <c r="AT883">
        <v>0</v>
      </c>
      <c r="AU883">
        <v>91939.51999999999</v>
      </c>
      <c r="AV883">
        <v>45000</v>
      </c>
      <c r="AW883">
        <v>9000</v>
      </c>
      <c r="AX883">
        <v>9000</v>
      </c>
      <c r="AY883" s="6">
        <v>0</v>
      </c>
      <c r="AZ883">
        <v>9000</v>
      </c>
      <c r="BA883">
        <v>0</v>
      </c>
      <c r="BB883" s="6">
        <v>13985.1</v>
      </c>
      <c r="BC883">
        <v>5954.419999999991</v>
      </c>
      <c r="BD883">
        <v>178.63</v>
      </c>
      <c r="BE883">
        <v>0</v>
      </c>
      <c r="BF883">
        <v>178.63</v>
      </c>
      <c r="BG883">
        <v>261.44</v>
      </c>
      <c r="BH883">
        <v>0</v>
      </c>
      <c r="BI883">
        <f t="shared" si="39"/>
        <v>261.44</v>
      </c>
      <c r="BJ883">
        <f t="shared" si="40"/>
        <v>6793.76</v>
      </c>
      <c r="BK883">
        <f>_xlfn.IFNA(VLOOKUP(A:A,'11月奖金'!A:Q,17,0),0)</f>
        <v>4575</v>
      </c>
      <c r="BL883">
        <f t="shared" si="41"/>
        <v>11368.76</v>
      </c>
    </row>
    <row r="884" spans="1:64" x14ac:dyDescent="0.2">
      <c r="A884">
        <v>9000400</v>
      </c>
      <c r="B884" t="s">
        <v>2668</v>
      </c>
      <c r="C884" t="s">
        <v>2669</v>
      </c>
      <c r="D884" t="s">
        <v>2670</v>
      </c>
      <c r="E884" t="s">
        <v>122</v>
      </c>
      <c r="F884" t="s">
        <v>160</v>
      </c>
      <c r="G884">
        <v>0</v>
      </c>
      <c r="H884">
        <v>0</v>
      </c>
      <c r="I884">
        <v>6.5</v>
      </c>
      <c r="J884">
        <v>0</v>
      </c>
      <c r="K884">
        <v>2340</v>
      </c>
      <c r="L884">
        <v>645.52</v>
      </c>
      <c r="M884">
        <v>138</v>
      </c>
      <c r="N884">
        <v>40</v>
      </c>
      <c r="O884">
        <v>0</v>
      </c>
      <c r="P884">
        <v>504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300</v>
      </c>
      <c r="W884">
        <v>33</v>
      </c>
      <c r="X884">
        <v>0</v>
      </c>
      <c r="Y884">
        <v>1000</v>
      </c>
      <c r="Z884">
        <v>1110</v>
      </c>
      <c r="AA884">
        <v>1000</v>
      </c>
      <c r="AB884">
        <v>0</v>
      </c>
      <c r="AC884">
        <v>0</v>
      </c>
      <c r="AD884">
        <v>0</v>
      </c>
      <c r="AE884">
        <v>0</v>
      </c>
      <c r="AF884">
        <v>7110.52</v>
      </c>
      <c r="AG884">
        <v>762</v>
      </c>
      <c r="AH884">
        <v>28.58</v>
      </c>
      <c r="AI884">
        <v>190.5</v>
      </c>
      <c r="AJ884">
        <v>572</v>
      </c>
      <c r="AK884">
        <v>0</v>
      </c>
      <c r="AL884">
        <v>0</v>
      </c>
      <c r="AM884">
        <v>0</v>
      </c>
      <c r="AN884">
        <v>0</v>
      </c>
      <c r="AO884">
        <v>2</v>
      </c>
      <c r="AP884">
        <v>9</v>
      </c>
      <c r="AQ884">
        <v>0</v>
      </c>
      <c r="AR884" s="6">
        <v>5555.44</v>
      </c>
      <c r="AS884">
        <v>7108.52</v>
      </c>
      <c r="AT884">
        <v>0</v>
      </c>
      <c r="AU884">
        <v>78870.8</v>
      </c>
      <c r="AV884">
        <v>45000</v>
      </c>
      <c r="AW884">
        <v>9000</v>
      </c>
      <c r="AX884">
        <v>9000</v>
      </c>
      <c r="AY884" s="6">
        <v>0</v>
      </c>
      <c r="AZ884">
        <v>9000</v>
      </c>
      <c r="BA884">
        <v>0</v>
      </c>
      <c r="BB884" s="6">
        <v>13977.72</v>
      </c>
      <c r="BC884">
        <v>0</v>
      </c>
      <c r="BD884">
        <v>0</v>
      </c>
      <c r="BE884">
        <v>0</v>
      </c>
      <c r="BF884">
        <v>0</v>
      </c>
      <c r="BG884">
        <v>333.09</v>
      </c>
      <c r="BH884">
        <v>0</v>
      </c>
      <c r="BI884">
        <f t="shared" si="39"/>
        <v>333.09</v>
      </c>
      <c r="BJ884">
        <f t="shared" si="40"/>
        <v>7108.52</v>
      </c>
      <c r="BK884">
        <f>_xlfn.IFNA(VLOOKUP(A:A,'11月奖金'!A:Q,17,0),0)</f>
        <v>2700</v>
      </c>
      <c r="BL884">
        <f t="shared" si="41"/>
        <v>9808.52</v>
      </c>
    </row>
    <row r="885" spans="1:64" x14ac:dyDescent="0.2">
      <c r="A885">
        <v>9000401</v>
      </c>
      <c r="B885" t="s">
        <v>2671</v>
      </c>
      <c r="C885" t="s">
        <v>2672</v>
      </c>
      <c r="D885" t="s">
        <v>2673</v>
      </c>
      <c r="E885" t="s">
        <v>122</v>
      </c>
      <c r="F885" t="s">
        <v>160</v>
      </c>
      <c r="G885">
        <v>0</v>
      </c>
      <c r="H885">
        <v>0</v>
      </c>
      <c r="I885">
        <v>6.5</v>
      </c>
      <c r="J885">
        <v>0</v>
      </c>
      <c r="K885">
        <v>2340</v>
      </c>
      <c r="L885">
        <v>0</v>
      </c>
      <c r="M885">
        <v>159</v>
      </c>
      <c r="N885">
        <v>48</v>
      </c>
      <c r="O885">
        <v>0</v>
      </c>
      <c r="P885">
        <v>504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300</v>
      </c>
      <c r="W885">
        <v>33</v>
      </c>
      <c r="X885">
        <v>0</v>
      </c>
      <c r="Y885">
        <v>1000</v>
      </c>
      <c r="Z885">
        <v>1110</v>
      </c>
      <c r="AA885">
        <v>1000</v>
      </c>
      <c r="AB885">
        <v>0</v>
      </c>
      <c r="AC885">
        <v>0</v>
      </c>
      <c r="AD885">
        <v>0</v>
      </c>
      <c r="AE885">
        <v>0</v>
      </c>
      <c r="AF885">
        <v>6494</v>
      </c>
      <c r="AG885">
        <v>764.32</v>
      </c>
      <c r="AH885">
        <v>28.66</v>
      </c>
      <c r="AI885">
        <v>191.08</v>
      </c>
      <c r="AJ885">
        <v>573</v>
      </c>
      <c r="AK885">
        <v>0</v>
      </c>
      <c r="AL885">
        <v>0</v>
      </c>
      <c r="AM885">
        <v>0</v>
      </c>
      <c r="AN885">
        <v>0</v>
      </c>
      <c r="AO885">
        <v>2</v>
      </c>
      <c r="AP885">
        <v>9</v>
      </c>
      <c r="AQ885">
        <v>0</v>
      </c>
      <c r="AR885" s="6">
        <v>4934.9399999999996</v>
      </c>
      <c r="AS885">
        <v>6492</v>
      </c>
      <c r="AT885">
        <v>0</v>
      </c>
      <c r="AU885">
        <v>78165.52</v>
      </c>
      <c r="AV885">
        <v>45000</v>
      </c>
      <c r="AW885">
        <v>9000</v>
      </c>
      <c r="AX885">
        <v>9000</v>
      </c>
      <c r="AY885" s="6">
        <v>0</v>
      </c>
      <c r="AZ885">
        <v>0</v>
      </c>
      <c r="BA885">
        <v>0</v>
      </c>
      <c r="BB885" s="6">
        <v>14013.54</v>
      </c>
      <c r="BC885">
        <v>1151.980000000003</v>
      </c>
      <c r="BD885">
        <v>34.56</v>
      </c>
      <c r="BE885">
        <v>0</v>
      </c>
      <c r="BF885">
        <v>34.56</v>
      </c>
      <c r="BG885">
        <v>96.51</v>
      </c>
      <c r="BH885">
        <v>0</v>
      </c>
      <c r="BI885">
        <f t="shared" si="39"/>
        <v>96.51</v>
      </c>
      <c r="BJ885">
        <f t="shared" si="40"/>
        <v>6492</v>
      </c>
      <c r="BK885">
        <f>_xlfn.IFNA(VLOOKUP(A:A,'11月奖金'!A:Q,17,0),0)</f>
        <v>2700</v>
      </c>
      <c r="BL885">
        <f t="shared" si="41"/>
        <v>9192</v>
      </c>
    </row>
    <row r="886" spans="1:64" x14ac:dyDescent="0.2">
      <c r="A886">
        <v>9000403</v>
      </c>
      <c r="B886" t="s">
        <v>2674</v>
      </c>
      <c r="C886" t="s">
        <v>2675</v>
      </c>
      <c r="D886" t="s">
        <v>2676</v>
      </c>
      <c r="E886" t="s">
        <v>122</v>
      </c>
      <c r="F886" t="s">
        <v>160</v>
      </c>
      <c r="G886">
        <v>0</v>
      </c>
      <c r="H886">
        <v>0</v>
      </c>
      <c r="I886">
        <v>6.5</v>
      </c>
      <c r="J886">
        <v>0</v>
      </c>
      <c r="K886">
        <v>2340</v>
      </c>
      <c r="L886">
        <v>645.52</v>
      </c>
      <c r="M886">
        <v>138</v>
      </c>
      <c r="N886">
        <v>48</v>
      </c>
      <c r="O886">
        <v>0</v>
      </c>
      <c r="P886">
        <v>504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300</v>
      </c>
      <c r="W886">
        <v>33</v>
      </c>
      <c r="X886">
        <v>0</v>
      </c>
      <c r="Y886">
        <v>1000</v>
      </c>
      <c r="Z886">
        <v>1110</v>
      </c>
      <c r="AA886">
        <v>1000</v>
      </c>
      <c r="AB886">
        <v>0</v>
      </c>
      <c r="AC886">
        <v>0</v>
      </c>
      <c r="AD886">
        <v>0</v>
      </c>
      <c r="AE886">
        <v>0</v>
      </c>
      <c r="AF886">
        <v>7118.52</v>
      </c>
      <c r="AG886">
        <v>681.04</v>
      </c>
      <c r="AH886">
        <v>25.54</v>
      </c>
      <c r="AI886">
        <v>170.26</v>
      </c>
      <c r="AJ886">
        <v>511</v>
      </c>
      <c r="AK886">
        <v>0</v>
      </c>
      <c r="AL886">
        <v>0</v>
      </c>
      <c r="AM886">
        <v>0</v>
      </c>
      <c r="AN886">
        <v>0</v>
      </c>
      <c r="AO886">
        <v>2</v>
      </c>
      <c r="AP886">
        <v>9</v>
      </c>
      <c r="AQ886">
        <v>0</v>
      </c>
      <c r="AR886" s="6">
        <v>5728.68</v>
      </c>
      <c r="AS886">
        <v>7116.52</v>
      </c>
      <c r="AT886">
        <v>0</v>
      </c>
      <c r="AU886">
        <v>78530.040000000008</v>
      </c>
      <c r="AV886">
        <v>45000</v>
      </c>
      <c r="AW886">
        <v>9000</v>
      </c>
      <c r="AX886">
        <v>0</v>
      </c>
      <c r="AY886" s="6">
        <v>0</v>
      </c>
      <c r="AZ886">
        <v>0</v>
      </c>
      <c r="BA886">
        <v>0</v>
      </c>
      <c r="BB886" s="6">
        <v>12490.56</v>
      </c>
      <c r="BC886">
        <v>12039.48000000001</v>
      </c>
      <c r="BD886">
        <v>361.18</v>
      </c>
      <c r="BE886">
        <v>0</v>
      </c>
      <c r="BF886">
        <v>361.18</v>
      </c>
      <c r="BG886">
        <v>369.32</v>
      </c>
      <c r="BH886">
        <v>0</v>
      </c>
      <c r="BI886">
        <f t="shared" si="39"/>
        <v>369.32</v>
      </c>
      <c r="BJ886">
        <f t="shared" si="40"/>
        <v>7116.52</v>
      </c>
      <c r="BK886">
        <f>_xlfn.IFNA(VLOOKUP(A:A,'11月奖金'!A:Q,17,0),0)</f>
        <v>2700</v>
      </c>
      <c r="BL886">
        <f t="shared" si="41"/>
        <v>9816.52</v>
      </c>
    </row>
    <row r="887" spans="1:64" x14ac:dyDescent="0.2">
      <c r="A887">
        <v>9000404</v>
      </c>
      <c r="B887" t="s">
        <v>2677</v>
      </c>
      <c r="C887" t="s">
        <v>2678</v>
      </c>
      <c r="D887" t="s">
        <v>8448</v>
      </c>
      <c r="E887" t="s">
        <v>122</v>
      </c>
      <c r="F887" t="s">
        <v>160</v>
      </c>
      <c r="G887">
        <v>0</v>
      </c>
      <c r="H887">
        <v>0</v>
      </c>
      <c r="I887">
        <v>6.5</v>
      </c>
      <c r="J887">
        <v>0</v>
      </c>
      <c r="K887">
        <v>2340</v>
      </c>
      <c r="L887">
        <v>645.52</v>
      </c>
      <c r="M887">
        <v>138</v>
      </c>
      <c r="N887">
        <v>40</v>
      </c>
      <c r="O887">
        <v>0</v>
      </c>
      <c r="P887">
        <v>216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300</v>
      </c>
      <c r="W887">
        <v>33</v>
      </c>
      <c r="X887">
        <v>0</v>
      </c>
      <c r="Y887">
        <v>1000</v>
      </c>
      <c r="Z887">
        <v>1110</v>
      </c>
      <c r="AA887">
        <v>1000</v>
      </c>
      <c r="AB887">
        <v>90</v>
      </c>
      <c r="AC887">
        <v>120</v>
      </c>
      <c r="AD887">
        <v>0</v>
      </c>
      <c r="AE887">
        <v>0</v>
      </c>
      <c r="AF887">
        <v>7032.52</v>
      </c>
      <c r="AG887">
        <v>630.16</v>
      </c>
      <c r="AH887">
        <v>23.63</v>
      </c>
      <c r="AI887">
        <v>157.54</v>
      </c>
      <c r="AJ887">
        <v>473</v>
      </c>
      <c r="AK887">
        <v>0</v>
      </c>
      <c r="AL887">
        <v>0</v>
      </c>
      <c r="AM887">
        <v>0</v>
      </c>
      <c r="AN887">
        <v>0</v>
      </c>
      <c r="AO887">
        <v>2</v>
      </c>
      <c r="AP887">
        <v>9</v>
      </c>
      <c r="AQ887">
        <v>0</v>
      </c>
      <c r="AR887" s="6">
        <v>5746.19</v>
      </c>
      <c r="AS887">
        <v>7030.52</v>
      </c>
      <c r="AT887">
        <v>0</v>
      </c>
      <c r="AU887">
        <v>74317.56</v>
      </c>
      <c r="AV887">
        <v>45000</v>
      </c>
      <c r="AW887">
        <v>9000</v>
      </c>
      <c r="AX887">
        <v>0</v>
      </c>
      <c r="AY887" s="6">
        <v>0</v>
      </c>
      <c r="AZ887">
        <v>9000</v>
      </c>
      <c r="BA887">
        <v>0</v>
      </c>
      <c r="BB887" s="6">
        <v>11558.97</v>
      </c>
      <c r="BC887">
        <v>0</v>
      </c>
      <c r="BD887">
        <v>0</v>
      </c>
      <c r="BE887">
        <v>0</v>
      </c>
      <c r="BF887">
        <v>0</v>
      </c>
      <c r="BG887">
        <v>77.92</v>
      </c>
      <c r="BH887">
        <v>0</v>
      </c>
      <c r="BI887">
        <f t="shared" si="39"/>
        <v>77.92</v>
      </c>
      <c r="BJ887">
        <f t="shared" si="40"/>
        <v>7030.52</v>
      </c>
      <c r="BK887">
        <f>_xlfn.IFNA(VLOOKUP(A:A,'11月奖金'!A:Q,17,0),0)</f>
        <v>2250</v>
      </c>
      <c r="BL887">
        <f t="shared" si="41"/>
        <v>9280.52</v>
      </c>
    </row>
    <row r="888" spans="1:64" x14ac:dyDescent="0.2">
      <c r="A888">
        <v>9000406</v>
      </c>
      <c r="B888" t="s">
        <v>2679</v>
      </c>
      <c r="C888" t="s">
        <v>2680</v>
      </c>
      <c r="D888" t="s">
        <v>2681</v>
      </c>
      <c r="E888" t="s">
        <v>122</v>
      </c>
      <c r="F888" t="s">
        <v>160</v>
      </c>
      <c r="G888">
        <v>0</v>
      </c>
      <c r="H888">
        <v>0</v>
      </c>
      <c r="I888">
        <v>6.9</v>
      </c>
      <c r="J888">
        <v>0</v>
      </c>
      <c r="K888">
        <v>2484</v>
      </c>
      <c r="L888">
        <v>342.62</v>
      </c>
      <c r="M888">
        <v>138</v>
      </c>
      <c r="N888">
        <v>40</v>
      </c>
      <c r="O888">
        <v>0</v>
      </c>
      <c r="P888">
        <v>504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300</v>
      </c>
      <c r="W888">
        <v>33</v>
      </c>
      <c r="X888">
        <v>0</v>
      </c>
      <c r="Y888">
        <v>1000</v>
      </c>
      <c r="Z888">
        <v>1110</v>
      </c>
      <c r="AA888">
        <v>1000</v>
      </c>
      <c r="AB888">
        <v>0</v>
      </c>
      <c r="AC888">
        <v>0</v>
      </c>
      <c r="AD888">
        <v>0</v>
      </c>
      <c r="AE888">
        <v>0</v>
      </c>
      <c r="AF888">
        <v>6951.62</v>
      </c>
      <c r="AG888">
        <v>822.48</v>
      </c>
      <c r="AH888">
        <v>30.84</v>
      </c>
      <c r="AI888">
        <v>205.62</v>
      </c>
      <c r="AJ888">
        <v>617</v>
      </c>
      <c r="AK888">
        <v>0</v>
      </c>
      <c r="AL888">
        <v>0</v>
      </c>
      <c r="AM888">
        <v>0</v>
      </c>
      <c r="AN888">
        <v>0</v>
      </c>
      <c r="AO888">
        <v>2</v>
      </c>
      <c r="AP888">
        <v>9</v>
      </c>
      <c r="AQ888">
        <v>0</v>
      </c>
      <c r="AR888" s="6">
        <v>5273.68</v>
      </c>
      <c r="AS888">
        <v>6949.62</v>
      </c>
      <c r="AT888">
        <v>0</v>
      </c>
      <c r="AU888">
        <v>80262.099999999991</v>
      </c>
      <c r="AV888">
        <v>45000</v>
      </c>
      <c r="AW888">
        <v>9000</v>
      </c>
      <c r="AX888">
        <v>9000</v>
      </c>
      <c r="AY888" s="6">
        <v>0</v>
      </c>
      <c r="AZ888">
        <v>9000</v>
      </c>
      <c r="BA888">
        <v>0</v>
      </c>
      <c r="BB888" s="6">
        <v>15083.46</v>
      </c>
      <c r="BC888">
        <v>0</v>
      </c>
      <c r="BD888">
        <v>0</v>
      </c>
      <c r="BE888">
        <v>0</v>
      </c>
      <c r="BF888">
        <v>0</v>
      </c>
      <c r="BG888">
        <v>137.26</v>
      </c>
      <c r="BH888">
        <v>0</v>
      </c>
      <c r="BI888">
        <f t="shared" si="39"/>
        <v>137.26</v>
      </c>
      <c r="BJ888">
        <f t="shared" si="40"/>
        <v>6949.62</v>
      </c>
      <c r="BK888">
        <f>_xlfn.IFNA(VLOOKUP(A:A,'11月奖金'!A:Q,17,0),0)</f>
        <v>2700</v>
      </c>
      <c r="BL888">
        <f t="shared" si="41"/>
        <v>9649.619999999999</v>
      </c>
    </row>
    <row r="889" spans="1:64" x14ac:dyDescent="0.2">
      <c r="A889">
        <v>9000407</v>
      </c>
      <c r="B889" t="s">
        <v>2682</v>
      </c>
      <c r="C889" t="s">
        <v>2683</v>
      </c>
      <c r="D889" t="s">
        <v>2684</v>
      </c>
      <c r="E889" t="s">
        <v>122</v>
      </c>
      <c r="F889" t="s">
        <v>160</v>
      </c>
      <c r="G889">
        <v>0</v>
      </c>
      <c r="H889">
        <v>0</v>
      </c>
      <c r="I889">
        <v>7.1</v>
      </c>
      <c r="J889">
        <v>0</v>
      </c>
      <c r="K889">
        <v>2556</v>
      </c>
      <c r="L889">
        <v>0</v>
      </c>
      <c r="M889">
        <v>0</v>
      </c>
      <c r="N889">
        <v>104</v>
      </c>
      <c r="O889">
        <v>0</v>
      </c>
      <c r="P889">
        <v>216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300</v>
      </c>
      <c r="W889">
        <v>33</v>
      </c>
      <c r="X889">
        <v>0</v>
      </c>
      <c r="Y889">
        <v>1000</v>
      </c>
      <c r="Z889">
        <v>1110</v>
      </c>
      <c r="AA889">
        <v>1000</v>
      </c>
      <c r="AB889">
        <v>0</v>
      </c>
      <c r="AC889">
        <v>0</v>
      </c>
      <c r="AD889">
        <v>0</v>
      </c>
      <c r="AE889">
        <v>0</v>
      </c>
      <c r="AF889">
        <v>6319</v>
      </c>
      <c r="AG889">
        <v>750.32</v>
      </c>
      <c r="AH889">
        <v>28.14</v>
      </c>
      <c r="AI889">
        <v>187.58</v>
      </c>
      <c r="AJ889">
        <v>563</v>
      </c>
      <c r="AK889">
        <v>0</v>
      </c>
      <c r="AL889">
        <v>0</v>
      </c>
      <c r="AM889">
        <v>0</v>
      </c>
      <c r="AN889">
        <v>0</v>
      </c>
      <c r="AO889">
        <v>2</v>
      </c>
      <c r="AP889">
        <v>9</v>
      </c>
      <c r="AQ889">
        <v>0</v>
      </c>
      <c r="AR889" s="6">
        <v>4787.96</v>
      </c>
      <c r="AS889">
        <v>6317</v>
      </c>
      <c r="AT889">
        <v>0</v>
      </c>
      <c r="AU889">
        <v>76603</v>
      </c>
      <c r="AV889">
        <v>45000</v>
      </c>
      <c r="AW889">
        <v>0</v>
      </c>
      <c r="AX889">
        <v>0</v>
      </c>
      <c r="AY889" s="6">
        <v>0</v>
      </c>
      <c r="AZ889">
        <v>0</v>
      </c>
      <c r="BA889">
        <v>0</v>
      </c>
      <c r="BB889" s="6">
        <v>13761.36</v>
      </c>
      <c r="BC889">
        <v>17841.64</v>
      </c>
      <c r="BD889">
        <v>535.25</v>
      </c>
      <c r="BE889">
        <v>0</v>
      </c>
      <c r="BF889">
        <v>535.25</v>
      </c>
      <c r="BG889">
        <v>541.61</v>
      </c>
      <c r="BH889">
        <v>0</v>
      </c>
      <c r="BI889">
        <f t="shared" si="39"/>
        <v>541.61</v>
      </c>
      <c r="BJ889">
        <f t="shared" si="40"/>
        <v>6317</v>
      </c>
      <c r="BK889">
        <f>_xlfn.IFNA(VLOOKUP(A:A,'11月奖金'!A:Q,17,0),0)</f>
        <v>3825</v>
      </c>
      <c r="BL889">
        <f t="shared" si="41"/>
        <v>10142</v>
      </c>
    </row>
    <row r="890" spans="1:64" x14ac:dyDescent="0.2">
      <c r="A890">
        <v>9000408</v>
      </c>
      <c r="B890" t="s">
        <v>2685</v>
      </c>
      <c r="C890" t="s">
        <v>2686</v>
      </c>
      <c r="D890" t="s">
        <v>2687</v>
      </c>
      <c r="E890" t="s">
        <v>122</v>
      </c>
      <c r="F890" t="s">
        <v>160</v>
      </c>
      <c r="G890">
        <v>0</v>
      </c>
      <c r="H890">
        <v>0</v>
      </c>
      <c r="I890">
        <v>6.5</v>
      </c>
      <c r="J890">
        <v>0</v>
      </c>
      <c r="K890">
        <v>2340</v>
      </c>
      <c r="L890">
        <v>322.76</v>
      </c>
      <c r="M890">
        <v>138</v>
      </c>
      <c r="N890">
        <v>40</v>
      </c>
      <c r="O890">
        <v>0</v>
      </c>
      <c r="P890">
        <v>216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300</v>
      </c>
      <c r="W890">
        <v>33</v>
      </c>
      <c r="X890">
        <v>0</v>
      </c>
      <c r="Y890">
        <v>1000</v>
      </c>
      <c r="Z890">
        <v>1110</v>
      </c>
      <c r="AA890">
        <v>1000</v>
      </c>
      <c r="AB890">
        <v>0</v>
      </c>
      <c r="AC890">
        <v>0</v>
      </c>
      <c r="AD890">
        <v>0</v>
      </c>
      <c r="AE890">
        <v>0</v>
      </c>
      <c r="AF890">
        <v>6499.76</v>
      </c>
      <c r="AG890">
        <v>738.96</v>
      </c>
      <c r="AH890">
        <v>27.71</v>
      </c>
      <c r="AI890">
        <v>184.74</v>
      </c>
      <c r="AJ890">
        <v>554</v>
      </c>
      <c r="AK890">
        <v>0</v>
      </c>
      <c r="AL890">
        <v>0</v>
      </c>
      <c r="AM890">
        <v>0</v>
      </c>
      <c r="AN890">
        <v>0</v>
      </c>
      <c r="AO890">
        <v>2</v>
      </c>
      <c r="AP890">
        <v>9</v>
      </c>
      <c r="AQ890">
        <v>0</v>
      </c>
      <c r="AR890" s="6">
        <v>4992.3500000000004</v>
      </c>
      <c r="AS890">
        <v>6497.76</v>
      </c>
      <c r="AT890">
        <v>0</v>
      </c>
      <c r="AU890">
        <v>75663.039999999994</v>
      </c>
      <c r="AV890">
        <v>45000</v>
      </c>
      <c r="AW890">
        <v>9000</v>
      </c>
      <c r="AX890">
        <v>9000</v>
      </c>
      <c r="AY890" s="6">
        <v>0</v>
      </c>
      <c r="AZ890">
        <v>0</v>
      </c>
      <c r="BA890">
        <v>0</v>
      </c>
      <c r="BB890" s="6">
        <v>13548.69</v>
      </c>
      <c r="BC890">
        <v>0</v>
      </c>
      <c r="BD890">
        <v>0</v>
      </c>
      <c r="BE890">
        <v>0</v>
      </c>
      <c r="BF890">
        <v>0</v>
      </c>
      <c r="BG890">
        <v>33.659999999999997</v>
      </c>
      <c r="BH890">
        <v>0</v>
      </c>
      <c r="BI890">
        <f t="shared" si="39"/>
        <v>33.659999999999997</v>
      </c>
      <c r="BJ890">
        <f t="shared" si="40"/>
        <v>6497.76</v>
      </c>
      <c r="BK890">
        <f>_xlfn.IFNA(VLOOKUP(A:A,'11月奖金'!A:Q,17,0),0)</f>
        <v>2700</v>
      </c>
      <c r="BL890">
        <f t="shared" si="41"/>
        <v>9197.76</v>
      </c>
    </row>
    <row r="891" spans="1:64" x14ac:dyDescent="0.2">
      <c r="A891">
        <v>9000409</v>
      </c>
      <c r="B891" t="s">
        <v>2688</v>
      </c>
      <c r="C891" t="s">
        <v>2689</v>
      </c>
      <c r="D891" t="s">
        <v>2690</v>
      </c>
      <c r="E891" t="s">
        <v>122</v>
      </c>
      <c r="F891" t="s">
        <v>105</v>
      </c>
      <c r="G891">
        <v>0</v>
      </c>
      <c r="H891">
        <v>0</v>
      </c>
      <c r="I891">
        <v>5.3</v>
      </c>
      <c r="J891">
        <v>0</v>
      </c>
      <c r="K891">
        <v>1908</v>
      </c>
      <c r="L891">
        <v>0</v>
      </c>
      <c r="M891">
        <v>117</v>
      </c>
      <c r="N891">
        <v>24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300</v>
      </c>
      <c r="W891">
        <v>33</v>
      </c>
      <c r="X891">
        <v>0</v>
      </c>
      <c r="Y891">
        <v>1000</v>
      </c>
      <c r="Z891">
        <v>1110</v>
      </c>
      <c r="AA891">
        <v>1000</v>
      </c>
      <c r="AB891">
        <v>0</v>
      </c>
      <c r="AC891">
        <v>0</v>
      </c>
      <c r="AD891">
        <v>0</v>
      </c>
      <c r="AE891">
        <v>0</v>
      </c>
      <c r="AF891">
        <v>5492</v>
      </c>
      <c r="AG891">
        <v>731.76</v>
      </c>
      <c r="AH891">
        <v>27.44</v>
      </c>
      <c r="AI891">
        <v>182.94</v>
      </c>
      <c r="AJ891">
        <v>549</v>
      </c>
      <c r="AK891">
        <v>0</v>
      </c>
      <c r="AL891">
        <v>0</v>
      </c>
      <c r="AM891">
        <v>0</v>
      </c>
      <c r="AN891">
        <v>0</v>
      </c>
      <c r="AO891">
        <v>2</v>
      </c>
      <c r="AP891">
        <v>9</v>
      </c>
      <c r="AQ891">
        <v>0</v>
      </c>
      <c r="AR891" s="6">
        <v>3998.86</v>
      </c>
      <c r="AS891">
        <v>5490</v>
      </c>
      <c r="AT891">
        <v>0</v>
      </c>
      <c r="AU891">
        <v>76336.05</v>
      </c>
      <c r="AV891">
        <v>45000</v>
      </c>
      <c r="AW891">
        <v>9000</v>
      </c>
      <c r="AX891">
        <v>9000</v>
      </c>
      <c r="AY891" s="6">
        <v>0</v>
      </c>
      <c r="AZ891">
        <v>9000</v>
      </c>
      <c r="BA891">
        <v>0</v>
      </c>
      <c r="BB891" s="6">
        <v>13420.26</v>
      </c>
      <c r="BC891">
        <v>0</v>
      </c>
      <c r="BD891">
        <v>0</v>
      </c>
      <c r="BE891">
        <v>0</v>
      </c>
      <c r="BF891">
        <v>0</v>
      </c>
      <c r="BG891">
        <v>76.34</v>
      </c>
      <c r="BH891">
        <v>0</v>
      </c>
      <c r="BI891">
        <f t="shared" si="39"/>
        <v>76.34</v>
      </c>
      <c r="BJ891">
        <f t="shared" si="40"/>
        <v>5490</v>
      </c>
      <c r="BK891">
        <f>_xlfn.IFNA(VLOOKUP(A:A,'11月奖金'!A:Q,17,0),0)</f>
        <v>3547.5</v>
      </c>
      <c r="BL891">
        <f t="shared" si="41"/>
        <v>9037.5</v>
      </c>
    </row>
    <row r="892" spans="1:64" x14ac:dyDescent="0.2">
      <c r="A892">
        <v>9000411</v>
      </c>
      <c r="B892" t="s">
        <v>2691</v>
      </c>
      <c r="C892" t="s">
        <v>2692</v>
      </c>
      <c r="D892" t="s">
        <v>2693</v>
      </c>
      <c r="E892" t="s">
        <v>122</v>
      </c>
      <c r="F892" t="s">
        <v>160</v>
      </c>
      <c r="G892">
        <v>0</v>
      </c>
      <c r="H892">
        <v>0</v>
      </c>
      <c r="I892">
        <v>6.5</v>
      </c>
      <c r="J892">
        <v>0</v>
      </c>
      <c r="K892">
        <v>2340</v>
      </c>
      <c r="L892">
        <v>322.76</v>
      </c>
      <c r="M892">
        <v>117</v>
      </c>
      <c r="N892">
        <v>16</v>
      </c>
      <c r="O892">
        <v>0</v>
      </c>
      <c r="P892">
        <v>216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300</v>
      </c>
      <c r="W892">
        <v>33</v>
      </c>
      <c r="X892">
        <v>0</v>
      </c>
      <c r="Y892">
        <v>1000</v>
      </c>
      <c r="Z892">
        <v>1110</v>
      </c>
      <c r="AA892">
        <v>1000</v>
      </c>
      <c r="AB892">
        <v>0</v>
      </c>
      <c r="AC892">
        <v>0</v>
      </c>
      <c r="AD892">
        <v>0</v>
      </c>
      <c r="AE892">
        <v>0</v>
      </c>
      <c r="AF892">
        <v>6454.76</v>
      </c>
      <c r="AG892">
        <v>694.56</v>
      </c>
      <c r="AH892">
        <v>26.05</v>
      </c>
      <c r="AI892">
        <v>173.64</v>
      </c>
      <c r="AJ892">
        <v>521</v>
      </c>
      <c r="AK892">
        <v>0</v>
      </c>
      <c r="AL892">
        <v>0</v>
      </c>
      <c r="AM892">
        <v>0</v>
      </c>
      <c r="AN892">
        <v>0</v>
      </c>
      <c r="AO892">
        <v>2</v>
      </c>
      <c r="AP892">
        <v>9</v>
      </c>
      <c r="AQ892">
        <v>0</v>
      </c>
      <c r="AR892" s="6">
        <v>5037.51</v>
      </c>
      <c r="AS892">
        <v>6452.76</v>
      </c>
      <c r="AT892">
        <v>0</v>
      </c>
      <c r="AU892">
        <v>73246.069999999992</v>
      </c>
      <c r="AV892">
        <v>45000</v>
      </c>
      <c r="AW892">
        <v>9000</v>
      </c>
      <c r="AX892">
        <v>9000</v>
      </c>
      <c r="AY892" s="6">
        <v>0</v>
      </c>
      <c r="AZ892">
        <v>0</v>
      </c>
      <c r="BA892">
        <v>0</v>
      </c>
      <c r="BB892" s="6">
        <v>12737.25</v>
      </c>
      <c r="BC892">
        <v>0</v>
      </c>
      <c r="BD892">
        <v>0</v>
      </c>
      <c r="BE892">
        <v>0</v>
      </c>
      <c r="BF892">
        <v>0</v>
      </c>
      <c r="BG892">
        <v>464.14</v>
      </c>
      <c r="BH892">
        <v>0</v>
      </c>
      <c r="BI892">
        <f t="shared" si="39"/>
        <v>464.14</v>
      </c>
      <c r="BJ892">
        <f t="shared" si="40"/>
        <v>6452.76</v>
      </c>
      <c r="BK892">
        <f>_xlfn.IFNA(VLOOKUP(A:A,'11月奖金'!A:Q,17,0),0)</f>
        <v>2250</v>
      </c>
      <c r="BL892">
        <f t="shared" si="41"/>
        <v>8702.76</v>
      </c>
    </row>
    <row r="893" spans="1:64" x14ac:dyDescent="0.2">
      <c r="A893">
        <v>9000412</v>
      </c>
      <c r="B893" t="s">
        <v>2694</v>
      </c>
      <c r="C893" t="s">
        <v>2695</v>
      </c>
      <c r="D893" t="s">
        <v>2696</v>
      </c>
      <c r="E893" t="s">
        <v>122</v>
      </c>
      <c r="F893" t="s">
        <v>160</v>
      </c>
      <c r="G893">
        <v>0</v>
      </c>
      <c r="H893">
        <v>0</v>
      </c>
      <c r="I893">
        <v>6.7</v>
      </c>
      <c r="J893">
        <v>0</v>
      </c>
      <c r="K893">
        <v>2412</v>
      </c>
      <c r="L893">
        <v>998.07</v>
      </c>
      <c r="M893">
        <v>138</v>
      </c>
      <c r="N893">
        <v>64</v>
      </c>
      <c r="O893">
        <v>0</v>
      </c>
      <c r="P893">
        <v>216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300</v>
      </c>
      <c r="W893">
        <v>33</v>
      </c>
      <c r="X893">
        <v>0</v>
      </c>
      <c r="Y893">
        <v>1000</v>
      </c>
      <c r="Z893">
        <v>1110</v>
      </c>
      <c r="AA893">
        <v>1000</v>
      </c>
      <c r="AB893">
        <v>0</v>
      </c>
      <c r="AC893">
        <v>0</v>
      </c>
      <c r="AD893">
        <v>0</v>
      </c>
      <c r="AE893">
        <v>0</v>
      </c>
      <c r="AF893">
        <v>7271.07</v>
      </c>
      <c r="AG893">
        <v>705.84</v>
      </c>
      <c r="AH893">
        <v>26.47</v>
      </c>
      <c r="AI893">
        <v>176.46</v>
      </c>
      <c r="AJ893">
        <v>529</v>
      </c>
      <c r="AK893">
        <v>0</v>
      </c>
      <c r="AL893">
        <v>0</v>
      </c>
      <c r="AM893">
        <v>0</v>
      </c>
      <c r="AN893">
        <v>0</v>
      </c>
      <c r="AO893">
        <v>2</v>
      </c>
      <c r="AP893">
        <v>9</v>
      </c>
      <c r="AQ893">
        <v>0</v>
      </c>
      <c r="AR893" s="6">
        <v>5831.3</v>
      </c>
      <c r="AS893">
        <v>7269.07</v>
      </c>
      <c r="AT893">
        <v>0</v>
      </c>
      <c r="AU893">
        <v>78214.510000000009</v>
      </c>
      <c r="AV893">
        <v>45000</v>
      </c>
      <c r="AW893">
        <v>9000</v>
      </c>
      <c r="AX893">
        <v>9000</v>
      </c>
      <c r="AY893" s="6">
        <v>0</v>
      </c>
      <c r="AZ893">
        <v>0</v>
      </c>
      <c r="BA893">
        <v>0</v>
      </c>
      <c r="BB893" s="6">
        <v>12939.93</v>
      </c>
      <c r="BC893">
        <v>2274.580000000009</v>
      </c>
      <c r="BD893">
        <v>68.239999999999995</v>
      </c>
      <c r="BE893">
        <v>0</v>
      </c>
      <c r="BF893">
        <v>68.239999999999995</v>
      </c>
      <c r="BG893">
        <v>367.87</v>
      </c>
      <c r="BH893">
        <v>0</v>
      </c>
      <c r="BI893">
        <f t="shared" si="39"/>
        <v>367.87</v>
      </c>
      <c r="BJ893">
        <f t="shared" si="40"/>
        <v>7269.07</v>
      </c>
      <c r="BK893">
        <f>_xlfn.IFNA(VLOOKUP(A:A,'11月奖金'!A:Q,17,0),0)</f>
        <v>2475</v>
      </c>
      <c r="BL893">
        <f t="shared" si="41"/>
        <v>9744.07</v>
      </c>
    </row>
    <row r="894" spans="1:64" x14ac:dyDescent="0.2">
      <c r="A894">
        <v>9000415</v>
      </c>
      <c r="B894" t="s">
        <v>2697</v>
      </c>
      <c r="C894" t="s">
        <v>2698</v>
      </c>
      <c r="D894" t="s">
        <v>2699</v>
      </c>
      <c r="E894" t="s">
        <v>122</v>
      </c>
      <c r="F894" t="s">
        <v>160</v>
      </c>
      <c r="G894">
        <v>0</v>
      </c>
      <c r="H894">
        <v>0</v>
      </c>
      <c r="I894">
        <v>6.5</v>
      </c>
      <c r="J894">
        <v>0</v>
      </c>
      <c r="K894">
        <v>2340</v>
      </c>
      <c r="L894">
        <v>0</v>
      </c>
      <c r="M894">
        <v>159</v>
      </c>
      <c r="N894">
        <v>40</v>
      </c>
      <c r="O894">
        <v>0</v>
      </c>
      <c r="P894">
        <v>216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300</v>
      </c>
      <c r="W894">
        <v>33</v>
      </c>
      <c r="X894">
        <v>0</v>
      </c>
      <c r="Y894">
        <v>1000</v>
      </c>
      <c r="Z894">
        <v>1110</v>
      </c>
      <c r="AA894">
        <v>1000</v>
      </c>
      <c r="AB894">
        <v>0</v>
      </c>
      <c r="AC894">
        <v>0</v>
      </c>
      <c r="AD894">
        <v>0</v>
      </c>
      <c r="AE894">
        <v>0</v>
      </c>
      <c r="AF894">
        <v>6198</v>
      </c>
      <c r="AG894">
        <v>699.84</v>
      </c>
      <c r="AH894">
        <v>26.24</v>
      </c>
      <c r="AI894">
        <v>174.96</v>
      </c>
      <c r="AJ894">
        <v>525</v>
      </c>
      <c r="AK894">
        <v>0</v>
      </c>
      <c r="AL894">
        <v>0</v>
      </c>
      <c r="AM894">
        <v>0</v>
      </c>
      <c r="AN894">
        <v>0</v>
      </c>
      <c r="AO894">
        <v>2</v>
      </c>
      <c r="AP894">
        <v>9</v>
      </c>
      <c r="AQ894">
        <v>0</v>
      </c>
      <c r="AR894" s="6">
        <v>4769.96</v>
      </c>
      <c r="AS894">
        <v>6196</v>
      </c>
      <c r="AT894">
        <v>0</v>
      </c>
      <c r="AU894">
        <v>73359.899999999994</v>
      </c>
      <c r="AV894">
        <v>45000</v>
      </c>
      <c r="AW894">
        <v>9000</v>
      </c>
      <c r="AX894">
        <v>9000</v>
      </c>
      <c r="AY894" s="6">
        <v>0</v>
      </c>
      <c r="AZ894">
        <v>0</v>
      </c>
      <c r="BA894">
        <v>0</v>
      </c>
      <c r="BB894" s="6">
        <v>12834.36</v>
      </c>
      <c r="BC894">
        <v>0</v>
      </c>
      <c r="BD894">
        <v>0</v>
      </c>
      <c r="BE894">
        <v>0</v>
      </c>
      <c r="BF894">
        <v>0</v>
      </c>
      <c r="BG894">
        <v>269.86</v>
      </c>
      <c r="BH894">
        <v>0</v>
      </c>
      <c r="BI894">
        <f t="shared" si="39"/>
        <v>269.86</v>
      </c>
      <c r="BJ894">
        <f t="shared" si="40"/>
        <v>6196</v>
      </c>
      <c r="BK894">
        <f>_xlfn.IFNA(VLOOKUP(A:A,'11月奖金'!A:Q,17,0),0)</f>
        <v>2350</v>
      </c>
      <c r="BL894">
        <f t="shared" si="41"/>
        <v>8546</v>
      </c>
    </row>
    <row r="895" spans="1:64" x14ac:dyDescent="0.2">
      <c r="A895">
        <v>9000416</v>
      </c>
      <c r="B895" t="s">
        <v>2700</v>
      </c>
      <c r="C895" t="s">
        <v>2701</v>
      </c>
      <c r="D895" t="s">
        <v>2702</v>
      </c>
      <c r="E895" t="s">
        <v>122</v>
      </c>
      <c r="F895" t="s">
        <v>160</v>
      </c>
      <c r="G895">
        <v>0</v>
      </c>
      <c r="H895">
        <v>0</v>
      </c>
      <c r="I895">
        <v>6.3</v>
      </c>
      <c r="J895">
        <v>0</v>
      </c>
      <c r="K895">
        <v>2268</v>
      </c>
      <c r="L895">
        <v>938.48</v>
      </c>
      <c r="M895">
        <v>0</v>
      </c>
      <c r="N895">
        <v>0</v>
      </c>
      <c r="O895">
        <v>0</v>
      </c>
      <c r="P895">
        <v>72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300</v>
      </c>
      <c r="W895">
        <v>33</v>
      </c>
      <c r="X895">
        <v>0</v>
      </c>
      <c r="Y895">
        <v>1000</v>
      </c>
      <c r="Z895">
        <v>1110</v>
      </c>
      <c r="AA895">
        <v>1000</v>
      </c>
      <c r="AB895">
        <v>0</v>
      </c>
      <c r="AC895">
        <v>0</v>
      </c>
      <c r="AD895">
        <v>0</v>
      </c>
      <c r="AE895">
        <v>0</v>
      </c>
      <c r="AF895">
        <v>6721.48</v>
      </c>
      <c r="AG895">
        <v>695.92</v>
      </c>
      <c r="AH895">
        <v>26.1</v>
      </c>
      <c r="AI895">
        <v>173.98</v>
      </c>
      <c r="AJ895">
        <v>522</v>
      </c>
      <c r="AK895">
        <v>0</v>
      </c>
      <c r="AL895">
        <v>0</v>
      </c>
      <c r="AM895">
        <v>0</v>
      </c>
      <c r="AN895">
        <v>0</v>
      </c>
      <c r="AO895">
        <v>2</v>
      </c>
      <c r="AP895">
        <v>9</v>
      </c>
      <c r="AQ895">
        <v>0</v>
      </c>
      <c r="AR895" s="6">
        <v>5301.48</v>
      </c>
      <c r="AS895">
        <v>6719.48</v>
      </c>
      <c r="AT895">
        <v>0</v>
      </c>
      <c r="AU895">
        <v>74255.28</v>
      </c>
      <c r="AV895">
        <v>45000</v>
      </c>
      <c r="AW895">
        <v>9000</v>
      </c>
      <c r="AX895">
        <v>0</v>
      </c>
      <c r="AY895" s="6">
        <v>0</v>
      </c>
      <c r="AZ895">
        <v>0</v>
      </c>
      <c r="BA895">
        <v>0</v>
      </c>
      <c r="BB895" s="6">
        <v>12762</v>
      </c>
      <c r="BC895">
        <v>7493.2799999999988</v>
      </c>
      <c r="BD895">
        <v>224.8</v>
      </c>
      <c r="BE895">
        <v>0</v>
      </c>
      <c r="BF895">
        <v>224.8</v>
      </c>
      <c r="BG895">
        <v>245.75</v>
      </c>
      <c r="BH895">
        <v>0</v>
      </c>
      <c r="BI895">
        <f t="shared" si="39"/>
        <v>245.75</v>
      </c>
      <c r="BJ895">
        <f t="shared" si="40"/>
        <v>6719.48</v>
      </c>
      <c r="BK895">
        <f>_xlfn.IFNA(VLOOKUP(A:A,'11月奖金'!A:Q,17,0),0)</f>
        <v>2970</v>
      </c>
      <c r="BL895">
        <f t="shared" si="41"/>
        <v>9689.48</v>
      </c>
    </row>
    <row r="896" spans="1:64" x14ac:dyDescent="0.2">
      <c r="A896">
        <v>9000417</v>
      </c>
      <c r="B896" t="s">
        <v>2703</v>
      </c>
      <c r="C896" t="s">
        <v>2704</v>
      </c>
      <c r="D896" t="s">
        <v>2705</v>
      </c>
      <c r="E896" t="s">
        <v>122</v>
      </c>
      <c r="F896" t="s">
        <v>160</v>
      </c>
      <c r="G896">
        <v>0</v>
      </c>
      <c r="H896">
        <v>0</v>
      </c>
      <c r="I896">
        <v>6.5</v>
      </c>
      <c r="J896">
        <v>0</v>
      </c>
      <c r="K896">
        <v>2340</v>
      </c>
      <c r="L896">
        <v>322.76</v>
      </c>
      <c r="M896">
        <v>117</v>
      </c>
      <c r="N896">
        <v>32</v>
      </c>
      <c r="O896">
        <v>0</v>
      </c>
      <c r="P896">
        <v>216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300</v>
      </c>
      <c r="W896">
        <v>33</v>
      </c>
      <c r="X896">
        <v>0</v>
      </c>
      <c r="Y896">
        <v>1000</v>
      </c>
      <c r="Z896">
        <v>1110</v>
      </c>
      <c r="AA896">
        <v>1000</v>
      </c>
      <c r="AB896">
        <v>0</v>
      </c>
      <c r="AC896">
        <v>0</v>
      </c>
      <c r="AD896">
        <v>0</v>
      </c>
      <c r="AE896">
        <v>0</v>
      </c>
      <c r="AF896">
        <v>6470.76</v>
      </c>
      <c r="AG896">
        <v>725.12</v>
      </c>
      <c r="AH896">
        <v>27.19</v>
      </c>
      <c r="AI896">
        <v>181.28</v>
      </c>
      <c r="AJ896">
        <v>544</v>
      </c>
      <c r="AK896">
        <v>0</v>
      </c>
      <c r="AL896">
        <v>0</v>
      </c>
      <c r="AM896">
        <v>0</v>
      </c>
      <c r="AN896">
        <v>0</v>
      </c>
      <c r="AO896">
        <v>2</v>
      </c>
      <c r="AP896">
        <v>9</v>
      </c>
      <c r="AQ896">
        <v>0</v>
      </c>
      <c r="AR896" s="6">
        <v>4991.17</v>
      </c>
      <c r="AS896">
        <v>6468.76</v>
      </c>
      <c r="AT896">
        <v>0</v>
      </c>
      <c r="AU896">
        <v>75563.87999999999</v>
      </c>
      <c r="AV896">
        <v>45000</v>
      </c>
      <c r="AW896">
        <v>0</v>
      </c>
      <c r="AX896">
        <v>0</v>
      </c>
      <c r="AY896" s="6">
        <v>0</v>
      </c>
      <c r="AZ896">
        <v>0</v>
      </c>
      <c r="BA896">
        <v>0</v>
      </c>
      <c r="BB896" s="6">
        <v>13298.31</v>
      </c>
      <c r="BC896">
        <v>17265.569999999989</v>
      </c>
      <c r="BD896">
        <v>517.97</v>
      </c>
      <c r="BE896">
        <v>0</v>
      </c>
      <c r="BF896">
        <v>517.97</v>
      </c>
      <c r="BG896">
        <v>518.23</v>
      </c>
      <c r="BH896">
        <v>0</v>
      </c>
      <c r="BI896">
        <f t="shared" si="39"/>
        <v>518.23</v>
      </c>
      <c r="BJ896">
        <f t="shared" si="40"/>
        <v>6468.76</v>
      </c>
      <c r="BK896">
        <f>_xlfn.IFNA(VLOOKUP(A:A,'11月奖金'!A:Q,17,0),0)</f>
        <v>2700</v>
      </c>
      <c r="BL896">
        <f t="shared" si="41"/>
        <v>9168.76</v>
      </c>
    </row>
    <row r="897" spans="1:64" x14ac:dyDescent="0.2">
      <c r="A897">
        <v>9000418</v>
      </c>
      <c r="B897" t="s">
        <v>2706</v>
      </c>
      <c r="C897" t="s">
        <v>2707</v>
      </c>
      <c r="D897" t="s">
        <v>3184</v>
      </c>
      <c r="E897" t="s">
        <v>122</v>
      </c>
      <c r="F897" t="s">
        <v>105</v>
      </c>
      <c r="G897">
        <v>0</v>
      </c>
      <c r="H897">
        <v>0</v>
      </c>
      <c r="I897">
        <v>7.1</v>
      </c>
      <c r="J897">
        <v>0</v>
      </c>
      <c r="K897">
        <v>2556</v>
      </c>
      <c r="L897">
        <v>0</v>
      </c>
      <c r="M897">
        <v>159</v>
      </c>
      <c r="N897">
        <v>64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300</v>
      </c>
      <c r="W897">
        <v>33</v>
      </c>
      <c r="X897">
        <v>0</v>
      </c>
      <c r="Y897">
        <v>500</v>
      </c>
      <c r="Z897">
        <v>370</v>
      </c>
      <c r="AA897">
        <v>1000</v>
      </c>
      <c r="AB897">
        <v>0</v>
      </c>
      <c r="AC897">
        <v>0</v>
      </c>
      <c r="AD897">
        <v>0</v>
      </c>
      <c r="AE897">
        <v>0</v>
      </c>
      <c r="AF897">
        <v>4982</v>
      </c>
      <c r="AG897">
        <v>987.36</v>
      </c>
      <c r="AH897">
        <v>37.03</v>
      </c>
      <c r="AI897">
        <v>246.84</v>
      </c>
      <c r="AJ897">
        <v>741</v>
      </c>
      <c r="AK897">
        <v>0</v>
      </c>
      <c r="AL897">
        <v>0</v>
      </c>
      <c r="AM897">
        <v>0</v>
      </c>
      <c r="AN897">
        <v>0</v>
      </c>
      <c r="AO897">
        <v>2</v>
      </c>
      <c r="AP897">
        <v>9</v>
      </c>
      <c r="AQ897">
        <v>0</v>
      </c>
      <c r="AR897" s="6">
        <v>2967.77</v>
      </c>
      <c r="AS897">
        <v>4980</v>
      </c>
      <c r="AT897">
        <v>0</v>
      </c>
      <c r="AU897">
        <v>88837.66</v>
      </c>
      <c r="AV897">
        <v>45000</v>
      </c>
      <c r="AW897">
        <v>4500</v>
      </c>
      <c r="AX897">
        <v>9000</v>
      </c>
      <c r="AY897" s="6">
        <v>0</v>
      </c>
      <c r="AZ897">
        <v>9000</v>
      </c>
      <c r="BA897">
        <v>0</v>
      </c>
      <c r="BB897" s="6">
        <v>18110.07</v>
      </c>
      <c r="BC897">
        <v>3227.5900000000038</v>
      </c>
      <c r="BD897">
        <v>96.83</v>
      </c>
      <c r="BE897">
        <v>0</v>
      </c>
      <c r="BF897">
        <v>96.83</v>
      </c>
      <c r="BG897">
        <v>232.79</v>
      </c>
      <c r="BH897">
        <v>0</v>
      </c>
      <c r="BI897">
        <f t="shared" si="39"/>
        <v>232.79</v>
      </c>
      <c r="BJ897">
        <f t="shared" si="40"/>
        <v>4980</v>
      </c>
      <c r="BK897">
        <f>_xlfn.IFNA(VLOOKUP(A:A,'11月奖金'!A:Q,17,0),0)</f>
        <v>5400</v>
      </c>
      <c r="BL897">
        <f t="shared" si="41"/>
        <v>10380</v>
      </c>
    </row>
    <row r="898" spans="1:64" x14ac:dyDescent="0.2">
      <c r="A898">
        <v>9000419</v>
      </c>
      <c r="B898" t="s">
        <v>2708</v>
      </c>
      <c r="C898" t="s">
        <v>2709</v>
      </c>
      <c r="D898" t="s">
        <v>2710</v>
      </c>
      <c r="E898" t="s">
        <v>122</v>
      </c>
      <c r="F898" t="s">
        <v>160</v>
      </c>
      <c r="G898">
        <v>0</v>
      </c>
      <c r="H898">
        <v>0</v>
      </c>
      <c r="I898">
        <v>6.5</v>
      </c>
      <c r="J898">
        <v>0</v>
      </c>
      <c r="K898">
        <v>2340</v>
      </c>
      <c r="L898">
        <v>968.28</v>
      </c>
      <c r="M898">
        <v>0</v>
      </c>
      <c r="N898">
        <v>8</v>
      </c>
      <c r="O898">
        <v>0</v>
      </c>
      <c r="P898">
        <v>216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300</v>
      </c>
      <c r="W898">
        <v>33</v>
      </c>
      <c r="X898">
        <v>0</v>
      </c>
      <c r="Y898">
        <v>1000</v>
      </c>
      <c r="Z898">
        <v>1110</v>
      </c>
      <c r="AA898">
        <v>1000</v>
      </c>
      <c r="AB898">
        <v>0</v>
      </c>
      <c r="AC898">
        <v>0</v>
      </c>
      <c r="AD898">
        <v>0</v>
      </c>
      <c r="AE898">
        <v>0</v>
      </c>
      <c r="AF898">
        <v>6975.28</v>
      </c>
      <c r="AG898">
        <v>632.24</v>
      </c>
      <c r="AH898">
        <v>23.71</v>
      </c>
      <c r="AI898">
        <v>158.06</v>
      </c>
      <c r="AJ898">
        <v>474</v>
      </c>
      <c r="AK898">
        <v>0</v>
      </c>
      <c r="AL898">
        <v>0</v>
      </c>
      <c r="AM898">
        <v>0</v>
      </c>
      <c r="AN898">
        <v>0</v>
      </c>
      <c r="AO898">
        <v>2</v>
      </c>
      <c r="AP898">
        <v>9</v>
      </c>
      <c r="AQ898">
        <v>0</v>
      </c>
      <c r="AR898" s="6">
        <v>5685.27</v>
      </c>
      <c r="AS898">
        <v>6973.28</v>
      </c>
      <c r="AT898">
        <v>0</v>
      </c>
      <c r="AU898">
        <v>75642.34</v>
      </c>
      <c r="AV898">
        <v>45000</v>
      </c>
      <c r="AW898">
        <v>4500</v>
      </c>
      <c r="AX898">
        <v>18000</v>
      </c>
      <c r="AY898" s="6">
        <v>0</v>
      </c>
      <c r="AZ898">
        <v>0</v>
      </c>
      <c r="BA898">
        <v>0</v>
      </c>
      <c r="BB898" s="6">
        <v>11592.09</v>
      </c>
      <c r="BC898">
        <v>0</v>
      </c>
      <c r="BD898">
        <v>0</v>
      </c>
      <c r="BE898">
        <v>0</v>
      </c>
      <c r="BF898">
        <v>0</v>
      </c>
      <c r="BG898">
        <v>178.55</v>
      </c>
      <c r="BH898">
        <v>0</v>
      </c>
      <c r="BI898">
        <f t="shared" si="39"/>
        <v>178.55</v>
      </c>
      <c r="BJ898">
        <f t="shared" si="40"/>
        <v>6973.28</v>
      </c>
      <c r="BK898">
        <f>_xlfn.IFNA(VLOOKUP(A:A,'11月奖金'!A:Q,17,0),0)</f>
        <v>2800</v>
      </c>
      <c r="BL898">
        <f t="shared" si="41"/>
        <v>9773.2799999999988</v>
      </c>
    </row>
    <row r="899" spans="1:64" x14ac:dyDescent="0.2">
      <c r="A899">
        <v>9000423</v>
      </c>
      <c r="B899" t="s">
        <v>2711</v>
      </c>
      <c r="C899" t="s">
        <v>2712</v>
      </c>
      <c r="D899" t="s">
        <v>2713</v>
      </c>
      <c r="E899" t="s">
        <v>122</v>
      </c>
      <c r="F899" t="s">
        <v>160</v>
      </c>
      <c r="G899">
        <v>0</v>
      </c>
      <c r="H899">
        <v>0</v>
      </c>
      <c r="I899">
        <v>6.1</v>
      </c>
      <c r="J899">
        <v>0</v>
      </c>
      <c r="K899">
        <v>2196</v>
      </c>
      <c r="L899">
        <v>302.89999999999998</v>
      </c>
      <c r="M899">
        <v>0</v>
      </c>
      <c r="N899">
        <v>8</v>
      </c>
      <c r="O899">
        <v>0</v>
      </c>
      <c r="P899">
        <v>504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300</v>
      </c>
      <c r="W899">
        <v>33</v>
      </c>
      <c r="X899">
        <v>0</v>
      </c>
      <c r="Y899">
        <v>1000</v>
      </c>
      <c r="Z899">
        <v>1110</v>
      </c>
      <c r="AA899">
        <v>1000</v>
      </c>
      <c r="AB899">
        <v>0</v>
      </c>
      <c r="AC899">
        <v>0</v>
      </c>
      <c r="AD899">
        <v>0</v>
      </c>
      <c r="AE899">
        <v>0</v>
      </c>
      <c r="AF899">
        <v>6453.9</v>
      </c>
      <c r="AG899">
        <v>736.88</v>
      </c>
      <c r="AH899">
        <v>27.63</v>
      </c>
      <c r="AI899">
        <v>184.22</v>
      </c>
      <c r="AJ899">
        <v>553</v>
      </c>
      <c r="AK899">
        <v>0</v>
      </c>
      <c r="AL899">
        <v>0</v>
      </c>
      <c r="AM899">
        <v>0</v>
      </c>
      <c r="AN899">
        <v>0</v>
      </c>
      <c r="AO899">
        <v>2</v>
      </c>
      <c r="AP899">
        <v>9</v>
      </c>
      <c r="AQ899">
        <v>0</v>
      </c>
      <c r="AR899" s="6">
        <v>4950.17</v>
      </c>
      <c r="AS899">
        <v>6451.9</v>
      </c>
      <c r="AT899">
        <v>0</v>
      </c>
      <c r="AU899">
        <v>75033.899999999994</v>
      </c>
      <c r="AV899">
        <v>45000</v>
      </c>
      <c r="AW899">
        <v>9000</v>
      </c>
      <c r="AX899">
        <v>0</v>
      </c>
      <c r="AY899" s="6">
        <v>0</v>
      </c>
      <c r="AZ899">
        <v>9000</v>
      </c>
      <c r="BA899">
        <v>0</v>
      </c>
      <c r="BB899" s="6">
        <v>13515.57</v>
      </c>
      <c r="BC899">
        <v>0</v>
      </c>
      <c r="BD899">
        <v>0</v>
      </c>
      <c r="BE899">
        <v>0</v>
      </c>
      <c r="BF899">
        <v>0</v>
      </c>
      <c r="BG899">
        <v>17.04</v>
      </c>
      <c r="BH899">
        <v>0</v>
      </c>
      <c r="BI899">
        <f t="shared" si="39"/>
        <v>17.04</v>
      </c>
      <c r="BJ899">
        <f t="shared" si="40"/>
        <v>6451.9</v>
      </c>
      <c r="BK899">
        <f>_xlfn.IFNA(VLOOKUP(A:A,'11月奖金'!A:Q,17,0),0)</f>
        <v>2749.46</v>
      </c>
      <c r="BL899">
        <f t="shared" si="41"/>
        <v>9201.36</v>
      </c>
    </row>
    <row r="900" spans="1:64" x14ac:dyDescent="0.2">
      <c r="A900">
        <v>9000424</v>
      </c>
      <c r="B900" t="s">
        <v>2714</v>
      </c>
      <c r="C900" t="s">
        <v>2715</v>
      </c>
      <c r="D900" t="s">
        <v>2716</v>
      </c>
      <c r="E900" t="s">
        <v>122</v>
      </c>
      <c r="F900" t="s">
        <v>105</v>
      </c>
      <c r="G900">
        <v>0</v>
      </c>
      <c r="H900">
        <v>0</v>
      </c>
      <c r="I900">
        <v>5.0999999999999996</v>
      </c>
      <c r="J900">
        <v>0</v>
      </c>
      <c r="K900">
        <v>1836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300</v>
      </c>
      <c r="W900">
        <v>33</v>
      </c>
      <c r="X900">
        <v>0</v>
      </c>
      <c r="Y900">
        <v>1000</v>
      </c>
      <c r="Z900">
        <v>1110</v>
      </c>
      <c r="AA900">
        <v>1000</v>
      </c>
      <c r="AB900">
        <v>0</v>
      </c>
      <c r="AC900">
        <v>0</v>
      </c>
      <c r="AD900">
        <v>0</v>
      </c>
      <c r="AE900">
        <v>0</v>
      </c>
      <c r="AF900">
        <v>5279</v>
      </c>
      <c r="AG900">
        <v>714.72</v>
      </c>
      <c r="AH900">
        <v>26.8</v>
      </c>
      <c r="AI900">
        <v>178.68</v>
      </c>
      <c r="AJ900">
        <v>536</v>
      </c>
      <c r="AK900">
        <v>0</v>
      </c>
      <c r="AL900">
        <v>0</v>
      </c>
      <c r="AM900">
        <v>0</v>
      </c>
      <c r="AN900">
        <v>0</v>
      </c>
      <c r="AO900">
        <v>2</v>
      </c>
      <c r="AP900">
        <v>9</v>
      </c>
      <c r="AQ900">
        <v>0</v>
      </c>
      <c r="AR900" s="6">
        <v>3820.8</v>
      </c>
      <c r="AS900">
        <v>5277</v>
      </c>
      <c r="AT900">
        <v>0</v>
      </c>
      <c r="AU900">
        <v>71318</v>
      </c>
      <c r="AV900">
        <v>45000</v>
      </c>
      <c r="AW900">
        <v>0</v>
      </c>
      <c r="AX900">
        <v>0</v>
      </c>
      <c r="AY900" s="6">
        <v>0</v>
      </c>
      <c r="AZ900">
        <v>9000</v>
      </c>
      <c r="BA900">
        <v>0</v>
      </c>
      <c r="BB900" s="6">
        <v>13105.8</v>
      </c>
      <c r="BC900">
        <v>4212.2000000000007</v>
      </c>
      <c r="BD900">
        <v>126.37</v>
      </c>
      <c r="BE900">
        <v>0</v>
      </c>
      <c r="BF900">
        <v>126.37</v>
      </c>
      <c r="BG900">
        <v>191.74</v>
      </c>
      <c r="BH900">
        <v>0</v>
      </c>
      <c r="BI900">
        <f t="shared" ref="BI900:BI963" si="42">BH900+BG900</f>
        <v>191.74</v>
      </c>
      <c r="BJ900">
        <f t="shared" ref="BJ900:BJ963" si="43">AF900-0.7*U900-AO900+AT900</f>
        <v>5277</v>
      </c>
      <c r="BK900">
        <f>_xlfn.IFNA(VLOOKUP(A:A,'11月奖金'!A:Q,17,0),0)</f>
        <v>3524.36</v>
      </c>
      <c r="BL900">
        <f t="shared" ref="BL900:BL963" si="44">BJ900+BK900</f>
        <v>8801.36</v>
      </c>
    </row>
    <row r="901" spans="1:64" x14ac:dyDescent="0.2">
      <c r="A901">
        <v>9000869</v>
      </c>
      <c r="B901" t="s">
        <v>643</v>
      </c>
      <c r="C901" t="s">
        <v>2717</v>
      </c>
      <c r="D901" t="s">
        <v>2718</v>
      </c>
      <c r="E901" t="s">
        <v>122</v>
      </c>
      <c r="F901" t="s">
        <v>160</v>
      </c>
      <c r="G901">
        <v>0</v>
      </c>
      <c r="H901">
        <v>0</v>
      </c>
      <c r="I901">
        <v>6.9</v>
      </c>
      <c r="J901">
        <v>0</v>
      </c>
      <c r="K901">
        <v>2484</v>
      </c>
      <c r="L901">
        <v>1027.8599999999999</v>
      </c>
      <c r="M901">
        <v>138</v>
      </c>
      <c r="N901">
        <v>40</v>
      </c>
      <c r="O901">
        <v>0</v>
      </c>
      <c r="P901">
        <v>216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300</v>
      </c>
      <c r="W901">
        <v>33</v>
      </c>
      <c r="X901">
        <v>0</v>
      </c>
      <c r="Y901">
        <v>1000</v>
      </c>
      <c r="Z901">
        <v>1110</v>
      </c>
      <c r="AA901">
        <v>1000</v>
      </c>
      <c r="AB901">
        <v>0</v>
      </c>
      <c r="AC901">
        <v>0</v>
      </c>
      <c r="AD901">
        <v>0</v>
      </c>
      <c r="AE901">
        <v>0</v>
      </c>
      <c r="AF901">
        <v>7348.86</v>
      </c>
      <c r="AG901">
        <v>750.48</v>
      </c>
      <c r="AH901">
        <v>28.14</v>
      </c>
      <c r="AI901">
        <v>187.62</v>
      </c>
      <c r="AJ901">
        <v>563</v>
      </c>
      <c r="AK901">
        <v>0</v>
      </c>
      <c r="AL901">
        <v>0</v>
      </c>
      <c r="AM901">
        <v>0</v>
      </c>
      <c r="AN901">
        <v>0</v>
      </c>
      <c r="AO901">
        <v>2</v>
      </c>
      <c r="AP901">
        <v>9</v>
      </c>
      <c r="AQ901">
        <v>0</v>
      </c>
      <c r="AR901" s="6">
        <v>5817.62</v>
      </c>
      <c r="AS901">
        <v>7346.86</v>
      </c>
      <c r="AT901">
        <v>0</v>
      </c>
      <c r="AU901">
        <v>75639.72</v>
      </c>
      <c r="AV901">
        <v>45000</v>
      </c>
      <c r="AW901">
        <v>9000</v>
      </c>
      <c r="AX901">
        <v>0</v>
      </c>
      <c r="AY901" s="6">
        <v>400</v>
      </c>
      <c r="AZ901">
        <v>0</v>
      </c>
      <c r="BA901">
        <v>0</v>
      </c>
      <c r="BB901" s="6">
        <v>13763.16</v>
      </c>
      <c r="BC901">
        <v>7476.5600000000013</v>
      </c>
      <c r="BD901">
        <v>224.3</v>
      </c>
      <c r="BE901">
        <v>0</v>
      </c>
      <c r="BF901">
        <v>224.3</v>
      </c>
      <c r="BG901">
        <v>229.77</v>
      </c>
      <c r="BH901">
        <v>0</v>
      </c>
      <c r="BI901">
        <f t="shared" si="42"/>
        <v>229.77</v>
      </c>
      <c r="BJ901">
        <f t="shared" si="43"/>
        <v>7346.86</v>
      </c>
      <c r="BK901">
        <f>_xlfn.IFNA(VLOOKUP(A:A,'11月奖金'!A:Q,17,0),0)</f>
        <v>2475</v>
      </c>
      <c r="BL901">
        <f t="shared" si="44"/>
        <v>9821.86</v>
      </c>
    </row>
    <row r="902" spans="1:64" x14ac:dyDescent="0.2">
      <c r="A902">
        <v>9000870</v>
      </c>
      <c r="B902" t="s">
        <v>872</v>
      </c>
      <c r="C902" t="s">
        <v>2719</v>
      </c>
      <c r="D902" t="s">
        <v>2720</v>
      </c>
      <c r="E902" t="s">
        <v>122</v>
      </c>
      <c r="F902" t="s">
        <v>160</v>
      </c>
      <c r="G902">
        <v>0</v>
      </c>
      <c r="H902">
        <v>0</v>
      </c>
      <c r="I902">
        <v>6.3</v>
      </c>
      <c r="J902">
        <v>0</v>
      </c>
      <c r="K902">
        <v>2268</v>
      </c>
      <c r="L902">
        <v>625.66</v>
      </c>
      <c r="M902">
        <v>0</v>
      </c>
      <c r="N902">
        <v>0</v>
      </c>
      <c r="O902">
        <v>0</v>
      </c>
      <c r="P902">
        <v>216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300</v>
      </c>
      <c r="W902">
        <v>33</v>
      </c>
      <c r="X902">
        <v>0</v>
      </c>
      <c r="Y902">
        <v>1000</v>
      </c>
      <c r="Z902">
        <v>1110</v>
      </c>
      <c r="AA902">
        <v>1000</v>
      </c>
      <c r="AB902">
        <v>0</v>
      </c>
      <c r="AC902">
        <v>0</v>
      </c>
      <c r="AD902">
        <v>0</v>
      </c>
      <c r="AE902">
        <v>0</v>
      </c>
      <c r="AF902">
        <v>6552.66</v>
      </c>
      <c r="AG902">
        <v>625.84</v>
      </c>
      <c r="AH902">
        <v>23.47</v>
      </c>
      <c r="AI902">
        <v>156.46</v>
      </c>
      <c r="AJ902">
        <v>469</v>
      </c>
      <c r="AK902">
        <v>0</v>
      </c>
      <c r="AL902">
        <v>0</v>
      </c>
      <c r="AM902">
        <v>0</v>
      </c>
      <c r="AN902">
        <v>0</v>
      </c>
      <c r="AO902">
        <v>2</v>
      </c>
      <c r="AP902">
        <v>9</v>
      </c>
      <c r="AQ902">
        <v>0</v>
      </c>
      <c r="AR902" s="6">
        <v>5275.89</v>
      </c>
      <c r="AS902">
        <v>6550.66</v>
      </c>
      <c r="AT902">
        <v>0</v>
      </c>
      <c r="AU902">
        <v>72732.81</v>
      </c>
      <c r="AV902">
        <v>45000</v>
      </c>
      <c r="AW902">
        <v>0</v>
      </c>
      <c r="AX902">
        <v>0</v>
      </c>
      <c r="AY902" s="6">
        <v>0</v>
      </c>
      <c r="AZ902">
        <v>9000</v>
      </c>
      <c r="BA902">
        <v>0</v>
      </c>
      <c r="BB902" s="6">
        <v>11472.93</v>
      </c>
      <c r="BC902">
        <v>7259.8799999999992</v>
      </c>
      <c r="BD902">
        <v>217.8</v>
      </c>
      <c r="BE902">
        <v>0</v>
      </c>
      <c r="BF902">
        <v>217.8</v>
      </c>
      <c r="BG902">
        <v>239.52</v>
      </c>
      <c r="BH902">
        <v>0</v>
      </c>
      <c r="BI902">
        <f t="shared" si="42"/>
        <v>239.52</v>
      </c>
      <c r="BJ902">
        <f t="shared" si="43"/>
        <v>6550.66</v>
      </c>
      <c r="BK902">
        <f>_xlfn.IFNA(VLOOKUP(A:A,'11月奖金'!A:Q,17,0),0)</f>
        <v>2700</v>
      </c>
      <c r="BL902">
        <f t="shared" si="44"/>
        <v>9250.66</v>
      </c>
    </row>
    <row r="903" spans="1:64" x14ac:dyDescent="0.2">
      <c r="A903">
        <v>9000871</v>
      </c>
      <c r="B903" t="s">
        <v>2721</v>
      </c>
      <c r="C903" t="s">
        <v>2722</v>
      </c>
      <c r="D903" t="s">
        <v>2723</v>
      </c>
      <c r="E903" t="s">
        <v>122</v>
      </c>
      <c r="F903" t="s">
        <v>160</v>
      </c>
      <c r="G903">
        <v>0</v>
      </c>
      <c r="H903">
        <v>0</v>
      </c>
      <c r="I903">
        <v>6.1</v>
      </c>
      <c r="J903">
        <v>0</v>
      </c>
      <c r="K903">
        <v>2196</v>
      </c>
      <c r="L903">
        <v>0</v>
      </c>
      <c r="M903">
        <v>159</v>
      </c>
      <c r="N903">
        <v>40</v>
      </c>
      <c r="O903">
        <v>0</v>
      </c>
      <c r="P903">
        <v>216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300</v>
      </c>
      <c r="W903">
        <v>33</v>
      </c>
      <c r="X903">
        <v>0</v>
      </c>
      <c r="Y903">
        <v>1000</v>
      </c>
      <c r="Z903">
        <v>1110</v>
      </c>
      <c r="AA903">
        <v>1000</v>
      </c>
      <c r="AB903">
        <v>10</v>
      </c>
      <c r="AC903">
        <v>12</v>
      </c>
      <c r="AD903">
        <v>0</v>
      </c>
      <c r="AE903">
        <v>0</v>
      </c>
      <c r="AF903">
        <v>6076</v>
      </c>
      <c r="AG903">
        <v>620.32000000000005</v>
      </c>
      <c r="AH903">
        <v>23.26</v>
      </c>
      <c r="AI903">
        <v>155.08000000000001</v>
      </c>
      <c r="AJ903">
        <v>465</v>
      </c>
      <c r="AK903">
        <v>0</v>
      </c>
      <c r="AL903">
        <v>0</v>
      </c>
      <c r="AM903">
        <v>0</v>
      </c>
      <c r="AN903">
        <v>0</v>
      </c>
      <c r="AO903">
        <v>2</v>
      </c>
      <c r="AP903">
        <v>9</v>
      </c>
      <c r="AQ903">
        <v>0</v>
      </c>
      <c r="AR903" s="6">
        <v>4810.34</v>
      </c>
      <c r="AS903">
        <v>6074</v>
      </c>
      <c r="AT903">
        <v>0</v>
      </c>
      <c r="AU903">
        <v>71782.7</v>
      </c>
      <c r="AV903">
        <v>45000</v>
      </c>
      <c r="AW903">
        <v>9000</v>
      </c>
      <c r="AX903">
        <v>0</v>
      </c>
      <c r="AY903" s="6">
        <v>0</v>
      </c>
      <c r="AZ903">
        <v>0</v>
      </c>
      <c r="BA903">
        <v>0</v>
      </c>
      <c r="BB903" s="6">
        <v>11372.94</v>
      </c>
      <c r="BC903">
        <v>6409.7599999999966</v>
      </c>
      <c r="BD903">
        <v>192.29</v>
      </c>
      <c r="BE903">
        <v>0</v>
      </c>
      <c r="BF903">
        <v>192.29</v>
      </c>
      <c r="BG903">
        <v>227.98</v>
      </c>
      <c r="BH903">
        <v>0</v>
      </c>
      <c r="BI903">
        <f t="shared" si="42"/>
        <v>227.98</v>
      </c>
      <c r="BJ903">
        <f t="shared" si="43"/>
        <v>6074</v>
      </c>
      <c r="BK903">
        <f>_xlfn.IFNA(VLOOKUP(A:A,'11月奖金'!A:Q,17,0),0)</f>
        <v>2248.1999999999998</v>
      </c>
      <c r="BL903">
        <f t="shared" si="44"/>
        <v>8322.2000000000007</v>
      </c>
    </row>
    <row r="904" spans="1:64" x14ac:dyDescent="0.2">
      <c r="A904">
        <v>9000474</v>
      </c>
      <c r="B904" t="s">
        <v>2724</v>
      </c>
      <c r="C904" t="s">
        <v>2725</v>
      </c>
      <c r="D904" t="s">
        <v>2726</v>
      </c>
      <c r="E904" t="s">
        <v>278</v>
      </c>
      <c r="F904" t="s">
        <v>105</v>
      </c>
      <c r="G904">
        <v>0</v>
      </c>
      <c r="H904">
        <v>0</v>
      </c>
      <c r="I904">
        <v>5.0999999999999996</v>
      </c>
      <c r="J904">
        <v>0</v>
      </c>
      <c r="K904">
        <v>1836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300</v>
      </c>
      <c r="W904">
        <v>33</v>
      </c>
      <c r="X904">
        <v>0</v>
      </c>
      <c r="Y904">
        <v>1000</v>
      </c>
      <c r="Z904">
        <v>370</v>
      </c>
      <c r="AA904">
        <v>1000</v>
      </c>
      <c r="AB904">
        <v>0</v>
      </c>
      <c r="AC904">
        <v>0</v>
      </c>
      <c r="AD904">
        <v>0</v>
      </c>
      <c r="AE904">
        <v>0</v>
      </c>
      <c r="AF904">
        <v>4539</v>
      </c>
      <c r="AG904">
        <v>714.72</v>
      </c>
      <c r="AH904">
        <v>26.8</v>
      </c>
      <c r="AI904">
        <v>178.68</v>
      </c>
      <c r="AJ904">
        <v>536</v>
      </c>
      <c r="AK904">
        <v>0</v>
      </c>
      <c r="AL904">
        <v>0</v>
      </c>
      <c r="AM904">
        <v>0</v>
      </c>
      <c r="AN904">
        <v>0</v>
      </c>
      <c r="AO904">
        <v>2</v>
      </c>
      <c r="AP904">
        <v>9</v>
      </c>
      <c r="AQ904">
        <v>0</v>
      </c>
      <c r="AR904" s="6">
        <v>3080.8</v>
      </c>
      <c r="AS904">
        <v>4537</v>
      </c>
      <c r="AT904">
        <v>0</v>
      </c>
      <c r="AU904">
        <v>67781.739999999991</v>
      </c>
      <c r="AV904">
        <v>45000</v>
      </c>
      <c r="AW904">
        <v>0</v>
      </c>
      <c r="AX904">
        <v>0</v>
      </c>
      <c r="AY904" s="6">
        <v>0</v>
      </c>
      <c r="AZ904">
        <v>0</v>
      </c>
      <c r="BA904">
        <v>0</v>
      </c>
      <c r="BB904" s="6">
        <v>13105.8</v>
      </c>
      <c r="BC904">
        <v>9675.9399999999914</v>
      </c>
      <c r="BD904">
        <v>290.27999999999997</v>
      </c>
      <c r="BE904">
        <v>0</v>
      </c>
      <c r="BF904">
        <v>290.27999999999997</v>
      </c>
      <c r="BG904">
        <v>347.85</v>
      </c>
      <c r="BH904">
        <v>0</v>
      </c>
      <c r="BI904">
        <f t="shared" si="42"/>
        <v>347.85</v>
      </c>
      <c r="BJ904">
        <f t="shared" si="43"/>
        <v>4537</v>
      </c>
      <c r="BK904">
        <f>_xlfn.IFNA(VLOOKUP(A:A,'11月奖金'!A:Q,17,0),0)</f>
        <v>3299.74</v>
      </c>
      <c r="BL904">
        <f t="shared" si="44"/>
        <v>7836.74</v>
      </c>
    </row>
    <row r="905" spans="1:64" x14ac:dyDescent="0.2">
      <c r="A905">
        <v>9000491</v>
      </c>
      <c r="B905" t="s">
        <v>2727</v>
      </c>
      <c r="C905" t="s">
        <v>2728</v>
      </c>
      <c r="D905" t="s">
        <v>2729</v>
      </c>
      <c r="E905" t="s">
        <v>61</v>
      </c>
      <c r="F905" t="s">
        <v>105</v>
      </c>
      <c r="G905">
        <v>0</v>
      </c>
      <c r="H905">
        <v>0</v>
      </c>
      <c r="I905">
        <v>5.0999999999999996</v>
      </c>
      <c r="J905">
        <v>0</v>
      </c>
      <c r="K905">
        <v>1836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7</v>
      </c>
      <c r="S905">
        <v>0</v>
      </c>
      <c r="T905">
        <v>0</v>
      </c>
      <c r="U905">
        <v>0</v>
      </c>
      <c r="V905">
        <v>300</v>
      </c>
      <c r="W905">
        <v>33</v>
      </c>
      <c r="X905">
        <v>0</v>
      </c>
      <c r="Y905">
        <v>500</v>
      </c>
      <c r="Z905">
        <v>370</v>
      </c>
      <c r="AA905">
        <v>1000</v>
      </c>
      <c r="AB905">
        <v>0</v>
      </c>
      <c r="AC905">
        <v>0</v>
      </c>
      <c r="AD905">
        <v>0</v>
      </c>
      <c r="AE905">
        <v>0</v>
      </c>
      <c r="AF905">
        <v>4046</v>
      </c>
      <c r="AG905">
        <v>715.28</v>
      </c>
      <c r="AH905">
        <v>26.82</v>
      </c>
      <c r="AI905">
        <v>178.82</v>
      </c>
      <c r="AJ905">
        <v>536</v>
      </c>
      <c r="AK905">
        <v>0</v>
      </c>
      <c r="AL905">
        <v>0</v>
      </c>
      <c r="AM905">
        <v>0</v>
      </c>
      <c r="AN905">
        <v>0</v>
      </c>
      <c r="AO905">
        <v>2</v>
      </c>
      <c r="AP905">
        <v>9</v>
      </c>
      <c r="AQ905">
        <v>0</v>
      </c>
      <c r="AR905" s="6">
        <v>2587.08</v>
      </c>
      <c r="AS905">
        <v>4074</v>
      </c>
      <c r="AT905">
        <v>30</v>
      </c>
      <c r="AU905">
        <v>62172.65</v>
      </c>
      <c r="AV905">
        <v>45000</v>
      </c>
      <c r="AW905">
        <v>0</v>
      </c>
      <c r="AX905">
        <v>0</v>
      </c>
      <c r="AY905" s="6">
        <v>0</v>
      </c>
      <c r="AZ905">
        <v>0</v>
      </c>
      <c r="BA905">
        <v>0</v>
      </c>
      <c r="BB905" s="6">
        <v>13112.28</v>
      </c>
      <c r="BC905">
        <v>4060.3700000000008</v>
      </c>
      <c r="BD905">
        <v>121.81</v>
      </c>
      <c r="BE905">
        <v>0</v>
      </c>
      <c r="BF905">
        <v>121.81</v>
      </c>
      <c r="BG905">
        <v>193.3</v>
      </c>
      <c r="BH905">
        <v>0</v>
      </c>
      <c r="BI905">
        <f t="shared" si="42"/>
        <v>193.3</v>
      </c>
      <c r="BJ905">
        <f t="shared" si="43"/>
        <v>4074</v>
      </c>
      <c r="BK905">
        <f>_xlfn.IFNA(VLOOKUP(A:A,'11月奖金'!A:Q,17,0),0)</f>
        <v>3636.3</v>
      </c>
      <c r="BL905">
        <f t="shared" si="44"/>
        <v>7710.3</v>
      </c>
    </row>
    <row r="906" spans="1:64" x14ac:dyDescent="0.2">
      <c r="A906">
        <v>9000473</v>
      </c>
      <c r="B906" t="s">
        <v>2730</v>
      </c>
      <c r="C906" t="s">
        <v>2731</v>
      </c>
      <c r="D906" t="s">
        <v>2732</v>
      </c>
      <c r="E906" t="s">
        <v>278</v>
      </c>
      <c r="F906" t="s">
        <v>125</v>
      </c>
      <c r="G906">
        <v>0</v>
      </c>
      <c r="H906">
        <v>0</v>
      </c>
      <c r="I906">
        <v>5.9</v>
      </c>
      <c r="J906">
        <v>0</v>
      </c>
      <c r="K906">
        <v>2124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300</v>
      </c>
      <c r="W906">
        <v>33</v>
      </c>
      <c r="X906">
        <v>0</v>
      </c>
      <c r="Y906">
        <v>1000</v>
      </c>
      <c r="Z906">
        <v>1110</v>
      </c>
      <c r="AA906">
        <v>1000</v>
      </c>
      <c r="AB906">
        <v>0</v>
      </c>
      <c r="AC906">
        <v>0</v>
      </c>
      <c r="AD906">
        <v>0</v>
      </c>
      <c r="AE906">
        <v>0</v>
      </c>
      <c r="AF906">
        <v>5567</v>
      </c>
      <c r="AG906">
        <v>934.96</v>
      </c>
      <c r="AH906">
        <v>35.06</v>
      </c>
      <c r="AI906">
        <v>233.74</v>
      </c>
      <c r="AJ906">
        <v>701</v>
      </c>
      <c r="AK906">
        <v>0</v>
      </c>
      <c r="AL906">
        <v>0</v>
      </c>
      <c r="AM906">
        <v>0</v>
      </c>
      <c r="AN906">
        <v>0</v>
      </c>
      <c r="AO906">
        <v>2</v>
      </c>
      <c r="AP906">
        <v>9</v>
      </c>
      <c r="AQ906">
        <v>0</v>
      </c>
      <c r="AR906" s="6">
        <v>3660.24</v>
      </c>
      <c r="AS906">
        <v>5565</v>
      </c>
      <c r="AT906">
        <v>0</v>
      </c>
      <c r="AU906">
        <v>92726.03</v>
      </c>
      <c r="AV906">
        <v>45000</v>
      </c>
      <c r="AW906">
        <v>0</v>
      </c>
      <c r="AX906">
        <v>0</v>
      </c>
      <c r="AY906" s="6">
        <v>0</v>
      </c>
      <c r="AZ906">
        <v>0</v>
      </c>
      <c r="BA906">
        <v>0</v>
      </c>
      <c r="BB906" s="6">
        <v>17142.84</v>
      </c>
      <c r="BC906">
        <v>30583.19</v>
      </c>
      <c r="BD906">
        <v>917.5</v>
      </c>
      <c r="BE906">
        <v>0</v>
      </c>
      <c r="BF906">
        <v>917.5</v>
      </c>
      <c r="BG906">
        <v>957.68999999999994</v>
      </c>
      <c r="BH906">
        <v>0</v>
      </c>
      <c r="BI906">
        <f t="shared" si="42"/>
        <v>957.68999999999994</v>
      </c>
      <c r="BJ906">
        <f t="shared" si="43"/>
        <v>5565</v>
      </c>
      <c r="BK906">
        <f>_xlfn.IFNA(VLOOKUP(A:A,'11月奖金'!A:Q,17,0),0)</f>
        <v>5947.33</v>
      </c>
      <c r="BL906">
        <f t="shared" si="44"/>
        <v>11512.33</v>
      </c>
    </row>
    <row r="907" spans="1:64" x14ac:dyDescent="0.2">
      <c r="A907">
        <v>9000488</v>
      </c>
      <c r="B907" t="s">
        <v>2733</v>
      </c>
      <c r="C907" t="s">
        <v>2734</v>
      </c>
      <c r="D907" t="s">
        <v>2735</v>
      </c>
      <c r="E907" t="s">
        <v>278</v>
      </c>
      <c r="F907" t="s">
        <v>105</v>
      </c>
      <c r="G907">
        <v>0</v>
      </c>
      <c r="H907">
        <v>0</v>
      </c>
      <c r="I907">
        <v>5.9</v>
      </c>
      <c r="J907">
        <v>0</v>
      </c>
      <c r="K907">
        <v>2124</v>
      </c>
      <c r="L907">
        <v>878.9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300</v>
      </c>
      <c r="W907">
        <v>33</v>
      </c>
      <c r="X907">
        <v>0</v>
      </c>
      <c r="Y907">
        <v>1000</v>
      </c>
      <c r="Z907">
        <v>1110</v>
      </c>
      <c r="AA907">
        <v>1000</v>
      </c>
      <c r="AB907">
        <v>0</v>
      </c>
      <c r="AC907">
        <v>0</v>
      </c>
      <c r="AD907">
        <v>0</v>
      </c>
      <c r="AE907">
        <v>0</v>
      </c>
      <c r="AF907">
        <v>6445.9</v>
      </c>
      <c r="AG907">
        <v>860.16</v>
      </c>
      <c r="AH907">
        <v>32.26</v>
      </c>
      <c r="AI907">
        <v>215.04</v>
      </c>
      <c r="AJ907">
        <v>645</v>
      </c>
      <c r="AK907">
        <v>0</v>
      </c>
      <c r="AL907">
        <v>0</v>
      </c>
      <c r="AM907">
        <v>0</v>
      </c>
      <c r="AN907">
        <v>0</v>
      </c>
      <c r="AO907">
        <v>2</v>
      </c>
      <c r="AP907">
        <v>9</v>
      </c>
      <c r="AQ907">
        <v>0</v>
      </c>
      <c r="AR907" s="6">
        <v>4691.4399999999996</v>
      </c>
      <c r="AS907">
        <v>6443.9</v>
      </c>
      <c r="AT907">
        <v>0</v>
      </c>
      <c r="AU907">
        <v>78573.329999999987</v>
      </c>
      <c r="AV907">
        <v>45000</v>
      </c>
      <c r="AW907">
        <v>0</v>
      </c>
      <c r="AX907">
        <v>0</v>
      </c>
      <c r="AY907" s="6">
        <v>0</v>
      </c>
      <c r="AZ907">
        <v>0</v>
      </c>
      <c r="BA907">
        <v>0</v>
      </c>
      <c r="BB907" s="6">
        <v>15772.14</v>
      </c>
      <c r="BC907">
        <v>17801.189999999991</v>
      </c>
      <c r="BD907">
        <v>534.04</v>
      </c>
      <c r="BE907">
        <v>0</v>
      </c>
      <c r="BF907">
        <v>534.04</v>
      </c>
      <c r="BG907">
        <v>543.29</v>
      </c>
      <c r="BH907">
        <v>0</v>
      </c>
      <c r="BI907">
        <f t="shared" si="42"/>
        <v>543.29</v>
      </c>
      <c r="BJ907">
        <f t="shared" si="43"/>
        <v>6443.9</v>
      </c>
      <c r="BK907">
        <f>_xlfn.IFNA(VLOOKUP(A:A,'11月奖金'!A:Q,17,0),0)</f>
        <v>5057.1499999999996</v>
      </c>
      <c r="BL907">
        <f t="shared" si="44"/>
        <v>11501.05</v>
      </c>
    </row>
    <row r="908" spans="1:64" x14ac:dyDescent="0.2">
      <c r="A908">
        <v>9000489</v>
      </c>
      <c r="B908" t="s">
        <v>2736</v>
      </c>
      <c r="C908" t="s">
        <v>2737</v>
      </c>
      <c r="D908" t="s">
        <v>2738</v>
      </c>
      <c r="E908" t="s">
        <v>278</v>
      </c>
      <c r="F908" t="s">
        <v>105</v>
      </c>
      <c r="G908">
        <v>0</v>
      </c>
      <c r="H908">
        <v>0</v>
      </c>
      <c r="I908">
        <v>5.0999999999999996</v>
      </c>
      <c r="J908">
        <v>0</v>
      </c>
      <c r="K908">
        <v>1836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300</v>
      </c>
      <c r="W908">
        <v>33</v>
      </c>
      <c r="X908">
        <v>0</v>
      </c>
      <c r="Y908">
        <v>500</v>
      </c>
      <c r="Z908">
        <v>370</v>
      </c>
      <c r="AA908">
        <v>1000</v>
      </c>
      <c r="AB908">
        <v>0</v>
      </c>
      <c r="AC908">
        <v>0</v>
      </c>
      <c r="AD908">
        <v>0</v>
      </c>
      <c r="AE908">
        <v>0</v>
      </c>
      <c r="AF908">
        <v>4039</v>
      </c>
      <c r="AG908">
        <v>714.72</v>
      </c>
      <c r="AH908">
        <v>26.8</v>
      </c>
      <c r="AI908">
        <v>178.68</v>
      </c>
      <c r="AJ908">
        <v>536</v>
      </c>
      <c r="AK908">
        <v>0</v>
      </c>
      <c r="AL908">
        <v>0</v>
      </c>
      <c r="AM908">
        <v>0</v>
      </c>
      <c r="AN908">
        <v>0</v>
      </c>
      <c r="AO908">
        <v>2</v>
      </c>
      <c r="AP908">
        <v>9</v>
      </c>
      <c r="AQ908">
        <v>0</v>
      </c>
      <c r="AR908" s="6">
        <v>2580.8000000000002</v>
      </c>
      <c r="AS908">
        <v>4037</v>
      </c>
      <c r="AT908">
        <v>0</v>
      </c>
      <c r="AU908">
        <v>55975.81</v>
      </c>
      <c r="AV908">
        <v>45000</v>
      </c>
      <c r="AW908">
        <v>0</v>
      </c>
      <c r="AX908">
        <v>0</v>
      </c>
      <c r="AY908" s="6">
        <v>0</v>
      </c>
      <c r="AZ908">
        <v>0</v>
      </c>
      <c r="BA908">
        <v>0</v>
      </c>
      <c r="BB908" s="6">
        <v>13105.8</v>
      </c>
      <c r="BC908">
        <v>0</v>
      </c>
      <c r="BD908">
        <v>0</v>
      </c>
      <c r="BE908">
        <v>0</v>
      </c>
      <c r="BF908">
        <v>0</v>
      </c>
      <c r="BG908">
        <v>8.68</v>
      </c>
      <c r="BH908">
        <v>0</v>
      </c>
      <c r="BI908">
        <f t="shared" si="42"/>
        <v>8.68</v>
      </c>
      <c r="BJ908">
        <f t="shared" si="43"/>
        <v>4037</v>
      </c>
      <c r="BK908">
        <f>_xlfn.IFNA(VLOOKUP(A:A,'11月奖金'!A:Q,17,0),0)</f>
        <v>3594.39</v>
      </c>
      <c r="BL908">
        <f t="shared" si="44"/>
        <v>7631.3899999999994</v>
      </c>
    </row>
    <row r="909" spans="1:64" x14ac:dyDescent="0.2">
      <c r="A909">
        <v>9000133</v>
      </c>
      <c r="B909" t="s">
        <v>2739</v>
      </c>
      <c r="C909" t="s">
        <v>2740</v>
      </c>
      <c r="D909" t="s">
        <v>2741</v>
      </c>
      <c r="E909" t="s">
        <v>278</v>
      </c>
      <c r="F909" t="s">
        <v>29</v>
      </c>
      <c r="G909">
        <v>0</v>
      </c>
      <c r="H909">
        <v>0</v>
      </c>
      <c r="I909">
        <v>0</v>
      </c>
      <c r="J909">
        <v>4534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300</v>
      </c>
      <c r="W909">
        <v>33</v>
      </c>
      <c r="X909">
        <v>0</v>
      </c>
      <c r="Y909">
        <v>1000</v>
      </c>
      <c r="Z909">
        <v>1110</v>
      </c>
      <c r="AA909">
        <v>1200</v>
      </c>
      <c r="AB909">
        <v>0</v>
      </c>
      <c r="AC909">
        <v>0</v>
      </c>
      <c r="AD909">
        <v>0</v>
      </c>
      <c r="AE909">
        <v>0</v>
      </c>
      <c r="AF909">
        <v>8177</v>
      </c>
      <c r="AG909">
        <v>1134.48</v>
      </c>
      <c r="AH909">
        <v>42.54</v>
      </c>
      <c r="AI909">
        <v>334.2</v>
      </c>
      <c r="AJ909">
        <v>1003</v>
      </c>
      <c r="AK909">
        <v>0</v>
      </c>
      <c r="AL909">
        <v>0</v>
      </c>
      <c r="AM909">
        <v>0</v>
      </c>
      <c r="AN909">
        <v>0</v>
      </c>
      <c r="AO909">
        <v>2</v>
      </c>
      <c r="AP909">
        <v>9</v>
      </c>
      <c r="AQ909">
        <v>711.08000000000084</v>
      </c>
      <c r="AR909" s="6">
        <v>4949.7</v>
      </c>
      <c r="AS909">
        <v>14625</v>
      </c>
      <c r="AT909">
        <v>6450</v>
      </c>
      <c r="AU909">
        <v>164008.01</v>
      </c>
      <c r="AV909">
        <v>45000</v>
      </c>
      <c r="AW909">
        <v>0</v>
      </c>
      <c r="AX909">
        <v>0</v>
      </c>
      <c r="AY909" s="6">
        <v>0</v>
      </c>
      <c r="AZ909">
        <v>0</v>
      </c>
      <c r="BA909">
        <v>0</v>
      </c>
      <c r="BB909" s="6">
        <v>23514.23</v>
      </c>
      <c r="BC909">
        <v>95493.780000000013</v>
      </c>
      <c r="BD909">
        <v>7029.38</v>
      </c>
      <c r="BE909">
        <v>0</v>
      </c>
      <c r="BF909">
        <v>7029.38</v>
      </c>
      <c r="BG909">
        <v>6318.2999999999993</v>
      </c>
      <c r="BH909">
        <v>711.08000000000084</v>
      </c>
      <c r="BI909">
        <f t="shared" si="42"/>
        <v>7029.38</v>
      </c>
      <c r="BJ909">
        <f t="shared" si="43"/>
        <v>14625</v>
      </c>
      <c r="BK909">
        <f>_xlfn.IFNA(VLOOKUP(A:A,'11月奖金'!A:Q,17,0),0)</f>
        <v>8892.48</v>
      </c>
      <c r="BL909">
        <f t="shared" si="44"/>
        <v>23517.48</v>
      </c>
    </row>
    <row r="910" spans="1:64" x14ac:dyDescent="0.2">
      <c r="A910">
        <v>9000490</v>
      </c>
      <c r="B910" t="s">
        <v>2742</v>
      </c>
      <c r="C910" t="s">
        <v>2743</v>
      </c>
      <c r="D910" t="s">
        <v>2744</v>
      </c>
      <c r="E910" t="s">
        <v>278</v>
      </c>
      <c r="F910" t="s">
        <v>105</v>
      </c>
      <c r="G910">
        <v>0</v>
      </c>
      <c r="H910">
        <v>0</v>
      </c>
      <c r="I910">
        <v>5.9</v>
      </c>
      <c r="J910">
        <v>0</v>
      </c>
      <c r="K910">
        <v>2124</v>
      </c>
      <c r="L910">
        <v>878.9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300</v>
      </c>
      <c r="W910">
        <v>33</v>
      </c>
      <c r="X910">
        <v>0</v>
      </c>
      <c r="Y910">
        <v>500</v>
      </c>
      <c r="Z910">
        <v>370</v>
      </c>
      <c r="AA910">
        <v>1000</v>
      </c>
      <c r="AB910">
        <v>0</v>
      </c>
      <c r="AC910">
        <v>0</v>
      </c>
      <c r="AD910">
        <v>0</v>
      </c>
      <c r="AE910">
        <v>0</v>
      </c>
      <c r="AF910">
        <v>5205.8999999999996</v>
      </c>
      <c r="AG910">
        <v>860.16</v>
      </c>
      <c r="AH910">
        <v>32.26</v>
      </c>
      <c r="AI910">
        <v>215.04</v>
      </c>
      <c r="AJ910">
        <v>645</v>
      </c>
      <c r="AK910">
        <v>0</v>
      </c>
      <c r="AL910">
        <v>0</v>
      </c>
      <c r="AM910">
        <v>0</v>
      </c>
      <c r="AN910">
        <v>0</v>
      </c>
      <c r="AO910">
        <v>2</v>
      </c>
      <c r="AP910">
        <v>9</v>
      </c>
      <c r="AQ910">
        <v>0</v>
      </c>
      <c r="AR910" s="6">
        <v>3451.44</v>
      </c>
      <c r="AS910">
        <v>5203.8999999999996</v>
      </c>
      <c r="AT910">
        <v>0</v>
      </c>
      <c r="AU910">
        <v>66498.28</v>
      </c>
      <c r="AV910">
        <v>45000</v>
      </c>
      <c r="AW910">
        <v>9000</v>
      </c>
      <c r="AX910">
        <v>0</v>
      </c>
      <c r="AY910" s="6">
        <v>0</v>
      </c>
      <c r="AZ910">
        <v>0</v>
      </c>
      <c r="BA910">
        <v>0</v>
      </c>
      <c r="BB910" s="6">
        <v>15772.14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f t="shared" si="42"/>
        <v>0</v>
      </c>
      <c r="BJ910">
        <f t="shared" si="43"/>
        <v>5203.8999999999996</v>
      </c>
      <c r="BK910">
        <f>_xlfn.IFNA(VLOOKUP(A:A,'11月奖金'!A:Q,17,0),0)</f>
        <v>4991.9799999999996</v>
      </c>
      <c r="BL910">
        <f t="shared" si="44"/>
        <v>10195.879999999999</v>
      </c>
    </row>
    <row r="911" spans="1:64" x14ac:dyDescent="0.2">
      <c r="A911">
        <v>9000873</v>
      </c>
      <c r="B911" t="s">
        <v>2745</v>
      </c>
      <c r="C911" t="s">
        <v>2746</v>
      </c>
      <c r="D911" t="s">
        <v>3185</v>
      </c>
      <c r="E911" t="s">
        <v>278</v>
      </c>
      <c r="F911" t="s">
        <v>105</v>
      </c>
      <c r="G911">
        <v>0</v>
      </c>
      <c r="H911">
        <v>0</v>
      </c>
      <c r="I911">
        <v>6.9</v>
      </c>
      <c r="J911">
        <v>0</v>
      </c>
      <c r="K911">
        <v>2484</v>
      </c>
      <c r="L911">
        <v>0</v>
      </c>
      <c r="M911">
        <v>0</v>
      </c>
      <c r="N911">
        <v>0</v>
      </c>
      <c r="O911">
        <v>0</v>
      </c>
      <c r="P911">
        <v>216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300</v>
      </c>
      <c r="W911">
        <v>33</v>
      </c>
      <c r="X911">
        <v>0</v>
      </c>
      <c r="Y911">
        <v>1000</v>
      </c>
      <c r="Z911">
        <v>1110</v>
      </c>
      <c r="AA911">
        <v>1000</v>
      </c>
      <c r="AB911">
        <v>0</v>
      </c>
      <c r="AC911">
        <v>0</v>
      </c>
      <c r="AD911">
        <v>0</v>
      </c>
      <c r="AE911">
        <v>0</v>
      </c>
      <c r="AF911">
        <v>6143</v>
      </c>
      <c r="AG911">
        <v>790.64</v>
      </c>
      <c r="AH911">
        <v>29.65</v>
      </c>
      <c r="AI911">
        <v>197.66</v>
      </c>
      <c r="AJ911">
        <v>593</v>
      </c>
      <c r="AK911">
        <v>0</v>
      </c>
      <c r="AL911">
        <v>0</v>
      </c>
      <c r="AM911">
        <v>0</v>
      </c>
      <c r="AN911">
        <v>0</v>
      </c>
      <c r="AO911">
        <v>2</v>
      </c>
      <c r="AP911">
        <v>9</v>
      </c>
      <c r="AQ911">
        <v>0</v>
      </c>
      <c r="AR911" s="6">
        <v>4530.05</v>
      </c>
      <c r="AS911">
        <v>6141</v>
      </c>
      <c r="AT911">
        <v>0</v>
      </c>
      <c r="AU911">
        <v>84354.69</v>
      </c>
      <c r="AV911">
        <v>45000</v>
      </c>
      <c r="AW911">
        <v>0</v>
      </c>
      <c r="AX911">
        <v>0</v>
      </c>
      <c r="AY911" s="6">
        <v>0</v>
      </c>
      <c r="AZ911">
        <v>0</v>
      </c>
      <c r="BA911">
        <v>0</v>
      </c>
      <c r="BB911" s="6">
        <v>14498.55</v>
      </c>
      <c r="BC911">
        <v>24856.14</v>
      </c>
      <c r="BD911">
        <v>745.68</v>
      </c>
      <c r="BE911">
        <v>0</v>
      </c>
      <c r="BF911">
        <v>745.68</v>
      </c>
      <c r="BG911">
        <v>759.78</v>
      </c>
      <c r="BH911">
        <v>0</v>
      </c>
      <c r="BI911">
        <f t="shared" si="42"/>
        <v>759.78</v>
      </c>
      <c r="BJ911">
        <f t="shared" si="43"/>
        <v>6141</v>
      </c>
      <c r="BK911">
        <f>_xlfn.IFNA(VLOOKUP(A:A,'11月奖金'!A:Q,17,0),0)</f>
        <v>3791.31</v>
      </c>
      <c r="BL911">
        <f t="shared" si="44"/>
        <v>9932.31</v>
      </c>
    </row>
    <row r="912" spans="1:64" x14ac:dyDescent="0.2">
      <c r="A912">
        <v>9000874</v>
      </c>
      <c r="B912" t="s">
        <v>2747</v>
      </c>
      <c r="C912" t="s">
        <v>2748</v>
      </c>
      <c r="D912" t="s">
        <v>2749</v>
      </c>
      <c r="E912" t="s">
        <v>278</v>
      </c>
      <c r="F912" t="s">
        <v>105</v>
      </c>
      <c r="G912">
        <v>0</v>
      </c>
      <c r="H912">
        <v>0</v>
      </c>
      <c r="I912">
        <v>5.9</v>
      </c>
      <c r="J912">
        <v>0</v>
      </c>
      <c r="K912">
        <v>2124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300</v>
      </c>
      <c r="W912">
        <v>33</v>
      </c>
      <c r="X912">
        <v>0</v>
      </c>
      <c r="Y912">
        <v>1000</v>
      </c>
      <c r="Z912">
        <v>1110</v>
      </c>
      <c r="AA912">
        <v>1000</v>
      </c>
      <c r="AB912">
        <v>0</v>
      </c>
      <c r="AC912">
        <v>0</v>
      </c>
      <c r="AD912">
        <v>0</v>
      </c>
      <c r="AE912">
        <v>0</v>
      </c>
      <c r="AF912">
        <v>5567</v>
      </c>
      <c r="AG912">
        <v>860.16</v>
      </c>
      <c r="AH912">
        <v>32.26</v>
      </c>
      <c r="AI912">
        <v>215.04</v>
      </c>
      <c r="AJ912">
        <v>645</v>
      </c>
      <c r="AK912">
        <v>0</v>
      </c>
      <c r="AL912">
        <v>0</v>
      </c>
      <c r="AM912">
        <v>0</v>
      </c>
      <c r="AN912">
        <v>0</v>
      </c>
      <c r="AO912">
        <v>2</v>
      </c>
      <c r="AP912">
        <v>9</v>
      </c>
      <c r="AQ912">
        <v>0</v>
      </c>
      <c r="AR912" s="6">
        <v>3812.54</v>
      </c>
      <c r="AS912">
        <v>5565</v>
      </c>
      <c r="AT912">
        <v>0</v>
      </c>
      <c r="AU912">
        <v>87119.5</v>
      </c>
      <c r="AV912">
        <v>45000</v>
      </c>
      <c r="AW912">
        <v>0</v>
      </c>
      <c r="AX912">
        <v>0</v>
      </c>
      <c r="AY912" s="6">
        <v>0</v>
      </c>
      <c r="AZ912">
        <v>0</v>
      </c>
      <c r="BA912">
        <v>9900</v>
      </c>
      <c r="BB912" s="6">
        <v>15772.14</v>
      </c>
      <c r="BC912">
        <v>16447.36</v>
      </c>
      <c r="BD912">
        <v>493.42</v>
      </c>
      <c r="BE912">
        <v>0</v>
      </c>
      <c r="BF912">
        <v>493.42</v>
      </c>
      <c r="BG912">
        <v>562.04</v>
      </c>
      <c r="BH912">
        <v>0</v>
      </c>
      <c r="BI912">
        <f t="shared" si="42"/>
        <v>562.04</v>
      </c>
      <c r="BJ912">
        <f t="shared" si="43"/>
        <v>5565</v>
      </c>
      <c r="BK912">
        <f>_xlfn.IFNA(VLOOKUP(A:A,'11月奖金'!A:Q,17,0),0)</f>
        <v>5396.61</v>
      </c>
      <c r="BL912">
        <f t="shared" si="44"/>
        <v>10961.61</v>
      </c>
    </row>
    <row r="913" spans="1:64" x14ac:dyDescent="0.2">
      <c r="A913">
        <v>9000116</v>
      </c>
      <c r="B913" t="s">
        <v>2750</v>
      </c>
      <c r="C913" t="s">
        <v>2751</v>
      </c>
      <c r="D913" t="s">
        <v>7802</v>
      </c>
      <c r="E913" t="s">
        <v>426</v>
      </c>
      <c r="F913" t="s">
        <v>29</v>
      </c>
      <c r="G913">
        <v>0</v>
      </c>
      <c r="H913">
        <v>0</v>
      </c>
      <c r="I913">
        <v>0</v>
      </c>
      <c r="J913">
        <v>4534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300</v>
      </c>
      <c r="W913">
        <v>33</v>
      </c>
      <c r="X913">
        <v>0</v>
      </c>
      <c r="Y913">
        <v>1000</v>
      </c>
      <c r="Z913">
        <v>1110</v>
      </c>
      <c r="AA913">
        <v>1200</v>
      </c>
      <c r="AB913">
        <v>0</v>
      </c>
      <c r="AC913">
        <v>0</v>
      </c>
      <c r="AD913">
        <v>0</v>
      </c>
      <c r="AE913">
        <v>0</v>
      </c>
      <c r="AF913">
        <v>8177</v>
      </c>
      <c r="AG913">
        <v>1134.48</v>
      </c>
      <c r="AH913">
        <v>42.54</v>
      </c>
      <c r="AI913">
        <v>334.2</v>
      </c>
      <c r="AJ913">
        <v>1003</v>
      </c>
      <c r="AK913">
        <v>0</v>
      </c>
      <c r="AL913">
        <v>0</v>
      </c>
      <c r="AM913">
        <v>0</v>
      </c>
      <c r="AN913">
        <v>0</v>
      </c>
      <c r="AO913">
        <v>2</v>
      </c>
      <c r="AP913">
        <v>9</v>
      </c>
      <c r="AQ913">
        <v>711.07999999999993</v>
      </c>
      <c r="AR913" s="6">
        <v>4949.7</v>
      </c>
      <c r="AS913">
        <v>14625</v>
      </c>
      <c r="AT913">
        <v>6450</v>
      </c>
      <c r="AU913">
        <v>164012.91</v>
      </c>
      <c r="AV913">
        <v>45000</v>
      </c>
      <c r="AW913">
        <v>0</v>
      </c>
      <c r="AX913">
        <v>0</v>
      </c>
      <c r="AY913" s="6">
        <v>0</v>
      </c>
      <c r="AZ913">
        <v>0</v>
      </c>
      <c r="BA913">
        <v>0</v>
      </c>
      <c r="BB913" s="6">
        <v>23514.23</v>
      </c>
      <c r="BC913">
        <v>95498.680000000008</v>
      </c>
      <c r="BD913">
        <v>7029.87</v>
      </c>
      <c r="BE913">
        <v>0</v>
      </c>
      <c r="BF913">
        <v>7029.87</v>
      </c>
      <c r="BG913">
        <v>6318.79</v>
      </c>
      <c r="BH913">
        <v>711.07999999999993</v>
      </c>
      <c r="BI913">
        <f t="shared" si="42"/>
        <v>7029.87</v>
      </c>
      <c r="BJ913">
        <f t="shared" si="43"/>
        <v>14625</v>
      </c>
      <c r="BK913">
        <f>_xlfn.IFNA(VLOOKUP(A:A,'11月奖金'!A:Q,17,0),0)</f>
        <v>8935.9</v>
      </c>
      <c r="BL913">
        <f t="shared" si="44"/>
        <v>23560.9</v>
      </c>
    </row>
    <row r="914" spans="1:64" x14ac:dyDescent="0.2">
      <c r="A914">
        <v>9000342</v>
      </c>
      <c r="B914" t="s">
        <v>2752</v>
      </c>
      <c r="C914" t="s">
        <v>2753</v>
      </c>
      <c r="D914" t="s">
        <v>2754</v>
      </c>
      <c r="E914" t="s">
        <v>426</v>
      </c>
      <c r="F914" t="s">
        <v>125</v>
      </c>
      <c r="G914">
        <v>0</v>
      </c>
      <c r="H914">
        <v>0</v>
      </c>
      <c r="I914">
        <v>0</v>
      </c>
      <c r="J914">
        <v>3627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300</v>
      </c>
      <c r="W914">
        <v>33</v>
      </c>
      <c r="X914">
        <v>0</v>
      </c>
      <c r="Y914">
        <v>1000</v>
      </c>
      <c r="Z914">
        <v>1110</v>
      </c>
      <c r="AA914">
        <v>1200</v>
      </c>
      <c r="AB914">
        <v>0</v>
      </c>
      <c r="AC914">
        <v>0</v>
      </c>
      <c r="AD914">
        <v>0</v>
      </c>
      <c r="AE914">
        <v>0</v>
      </c>
      <c r="AF914">
        <v>7270</v>
      </c>
      <c r="AG914">
        <v>1120.96</v>
      </c>
      <c r="AH914">
        <v>42.04</v>
      </c>
      <c r="AI914">
        <v>280.24</v>
      </c>
      <c r="AJ914">
        <v>841</v>
      </c>
      <c r="AK914">
        <v>0</v>
      </c>
      <c r="AL914">
        <v>0</v>
      </c>
      <c r="AM914">
        <v>0</v>
      </c>
      <c r="AN914">
        <v>0</v>
      </c>
      <c r="AO914">
        <v>2</v>
      </c>
      <c r="AP914">
        <v>9</v>
      </c>
      <c r="AQ914">
        <v>0</v>
      </c>
      <c r="AR914" s="6">
        <v>4983.76</v>
      </c>
      <c r="AS914">
        <v>7268</v>
      </c>
      <c r="AT914">
        <v>0</v>
      </c>
      <c r="AU914">
        <v>113621.74</v>
      </c>
      <c r="AV914">
        <v>45000</v>
      </c>
      <c r="AW914">
        <v>0</v>
      </c>
      <c r="AX914">
        <v>0</v>
      </c>
      <c r="AY914" s="6">
        <v>0</v>
      </c>
      <c r="AZ914">
        <v>0</v>
      </c>
      <c r="BA914">
        <v>0</v>
      </c>
      <c r="BB914" s="6">
        <v>20558.16</v>
      </c>
      <c r="BC914">
        <v>48063.58</v>
      </c>
      <c r="BD914">
        <v>2286.36</v>
      </c>
      <c r="BE914">
        <v>0</v>
      </c>
      <c r="BF914">
        <v>2286.36</v>
      </c>
      <c r="BG914">
        <v>2287.98</v>
      </c>
      <c r="BH914">
        <v>0</v>
      </c>
      <c r="BI914">
        <f t="shared" si="42"/>
        <v>2287.98</v>
      </c>
      <c r="BJ914">
        <f t="shared" si="43"/>
        <v>7268</v>
      </c>
      <c r="BK914">
        <f>_xlfn.IFNA(VLOOKUP(A:A,'11月奖金'!A:Q,17,0),0)</f>
        <v>7131.29</v>
      </c>
      <c r="BL914">
        <f t="shared" si="44"/>
        <v>14399.29</v>
      </c>
    </row>
    <row r="915" spans="1:64" x14ac:dyDescent="0.2">
      <c r="A915">
        <v>9000346</v>
      </c>
      <c r="B915" t="s">
        <v>2755</v>
      </c>
      <c r="C915" t="s">
        <v>2756</v>
      </c>
      <c r="D915" t="s">
        <v>2757</v>
      </c>
      <c r="E915" t="s">
        <v>426</v>
      </c>
      <c r="F915" t="s">
        <v>125</v>
      </c>
      <c r="G915">
        <v>0</v>
      </c>
      <c r="H915">
        <v>0</v>
      </c>
      <c r="I915">
        <v>5.9</v>
      </c>
      <c r="J915">
        <v>0</v>
      </c>
      <c r="K915">
        <v>2124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300</v>
      </c>
      <c r="W915">
        <v>33</v>
      </c>
      <c r="X915">
        <v>0</v>
      </c>
      <c r="Y915">
        <v>500</v>
      </c>
      <c r="Z915">
        <v>370</v>
      </c>
      <c r="AA915">
        <v>1000</v>
      </c>
      <c r="AB915">
        <v>20</v>
      </c>
      <c r="AC915">
        <v>24</v>
      </c>
      <c r="AD915">
        <v>0</v>
      </c>
      <c r="AE915">
        <v>0</v>
      </c>
      <c r="AF915">
        <v>4371</v>
      </c>
      <c r="AG915">
        <v>934.96</v>
      </c>
      <c r="AH915">
        <v>35.06</v>
      </c>
      <c r="AI915">
        <v>233.74</v>
      </c>
      <c r="AJ915">
        <v>701</v>
      </c>
      <c r="AK915">
        <v>0</v>
      </c>
      <c r="AL915">
        <v>0</v>
      </c>
      <c r="AM915">
        <v>0</v>
      </c>
      <c r="AN915">
        <v>0</v>
      </c>
      <c r="AO915">
        <v>2</v>
      </c>
      <c r="AP915">
        <v>9</v>
      </c>
      <c r="AQ915">
        <v>0</v>
      </c>
      <c r="AR915" s="6">
        <v>2464.2399999999998</v>
      </c>
      <c r="AS915">
        <v>4369</v>
      </c>
      <c r="AT915">
        <v>0</v>
      </c>
      <c r="AU915">
        <v>81465.25</v>
      </c>
      <c r="AV915">
        <v>45000</v>
      </c>
      <c r="AW915">
        <v>0</v>
      </c>
      <c r="AX915">
        <v>0</v>
      </c>
      <c r="AY915" s="6">
        <v>0</v>
      </c>
      <c r="AZ915">
        <v>0</v>
      </c>
      <c r="BA915">
        <v>0</v>
      </c>
      <c r="BB915" s="6">
        <v>17142.84</v>
      </c>
      <c r="BC915">
        <v>19322.41</v>
      </c>
      <c r="BD915">
        <v>579.66999999999996</v>
      </c>
      <c r="BE915">
        <v>0</v>
      </c>
      <c r="BF915">
        <v>579.66999999999996</v>
      </c>
      <c r="BG915">
        <v>655.75</v>
      </c>
      <c r="BH915">
        <v>0</v>
      </c>
      <c r="BI915">
        <f t="shared" si="42"/>
        <v>655.75</v>
      </c>
      <c r="BJ915">
        <f t="shared" si="43"/>
        <v>4369</v>
      </c>
      <c r="BK915">
        <f>_xlfn.IFNA(VLOOKUP(A:A,'11月奖金'!A:Q,17,0),0)</f>
        <v>6161.1</v>
      </c>
      <c r="BL915">
        <f t="shared" si="44"/>
        <v>10530.1</v>
      </c>
    </row>
    <row r="916" spans="1:64" x14ac:dyDescent="0.2">
      <c r="A916">
        <v>9000350</v>
      </c>
      <c r="B916" t="s">
        <v>2758</v>
      </c>
      <c r="C916" t="s">
        <v>2759</v>
      </c>
      <c r="D916" t="s">
        <v>2760</v>
      </c>
      <c r="E916" t="s">
        <v>426</v>
      </c>
      <c r="F916" t="s">
        <v>125</v>
      </c>
      <c r="G916">
        <v>0</v>
      </c>
      <c r="H916">
        <v>0</v>
      </c>
      <c r="I916">
        <v>6.1</v>
      </c>
      <c r="J916">
        <v>0</v>
      </c>
      <c r="K916">
        <v>2196</v>
      </c>
      <c r="L916">
        <v>0</v>
      </c>
      <c r="M916">
        <v>159</v>
      </c>
      <c r="N916">
        <v>24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300</v>
      </c>
      <c r="W916">
        <v>33</v>
      </c>
      <c r="X916">
        <v>0</v>
      </c>
      <c r="Y916">
        <v>1000</v>
      </c>
      <c r="Z916">
        <v>1110</v>
      </c>
      <c r="AA916">
        <v>1000</v>
      </c>
      <c r="AB916">
        <v>0</v>
      </c>
      <c r="AC916">
        <v>0</v>
      </c>
      <c r="AD916">
        <v>0</v>
      </c>
      <c r="AE916">
        <v>0</v>
      </c>
      <c r="AF916">
        <v>5822</v>
      </c>
      <c r="AG916">
        <v>955.36</v>
      </c>
      <c r="AH916">
        <v>35.83</v>
      </c>
      <c r="AI916">
        <v>238.84</v>
      </c>
      <c r="AJ916">
        <v>717</v>
      </c>
      <c r="AK916">
        <v>0</v>
      </c>
      <c r="AL916">
        <v>0</v>
      </c>
      <c r="AM916">
        <v>0</v>
      </c>
      <c r="AN916">
        <v>0</v>
      </c>
      <c r="AO916">
        <v>2</v>
      </c>
      <c r="AP916">
        <v>9</v>
      </c>
      <c r="AQ916">
        <v>0</v>
      </c>
      <c r="AR916" s="6">
        <v>3872.97</v>
      </c>
      <c r="AS916">
        <v>5820</v>
      </c>
      <c r="AT916">
        <v>0</v>
      </c>
      <c r="AU916">
        <v>97148.57</v>
      </c>
      <c r="AV916">
        <v>45000</v>
      </c>
      <c r="AW916">
        <v>0</v>
      </c>
      <c r="AX916">
        <v>0</v>
      </c>
      <c r="AY916" s="6">
        <v>0</v>
      </c>
      <c r="AZ916">
        <v>0</v>
      </c>
      <c r="BA916">
        <v>0</v>
      </c>
      <c r="BB916" s="6">
        <v>17523.27</v>
      </c>
      <c r="BC916">
        <v>34625.300000000003</v>
      </c>
      <c r="BD916">
        <v>1038.76</v>
      </c>
      <c r="BE916">
        <v>0</v>
      </c>
      <c r="BF916">
        <v>1038.76</v>
      </c>
      <c r="BG916">
        <v>1072.57</v>
      </c>
      <c r="BH916">
        <v>0</v>
      </c>
      <c r="BI916">
        <f t="shared" si="42"/>
        <v>1072.57</v>
      </c>
      <c r="BJ916">
        <f t="shared" si="43"/>
        <v>5820</v>
      </c>
      <c r="BK916">
        <f>_xlfn.IFNA(VLOOKUP(A:A,'11月奖金'!A:Q,17,0),0)</f>
        <v>6154.81</v>
      </c>
      <c r="BL916">
        <f t="shared" si="44"/>
        <v>11974.810000000001</v>
      </c>
    </row>
    <row r="917" spans="1:64" x14ac:dyDescent="0.2">
      <c r="A917">
        <v>9000359</v>
      </c>
      <c r="B917" t="s">
        <v>2761</v>
      </c>
      <c r="C917" t="s">
        <v>2762</v>
      </c>
      <c r="D917" t="s">
        <v>2763</v>
      </c>
      <c r="E917" t="s">
        <v>426</v>
      </c>
      <c r="F917" t="s">
        <v>105</v>
      </c>
      <c r="G917">
        <v>0</v>
      </c>
      <c r="H917">
        <v>0</v>
      </c>
      <c r="I917">
        <v>6.1</v>
      </c>
      <c r="J917">
        <v>0</v>
      </c>
      <c r="K917">
        <v>2196</v>
      </c>
      <c r="L917">
        <v>605.79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300</v>
      </c>
      <c r="W917">
        <v>33</v>
      </c>
      <c r="X917">
        <v>0</v>
      </c>
      <c r="Y917">
        <v>1000</v>
      </c>
      <c r="Z917">
        <v>1110</v>
      </c>
      <c r="AA917">
        <v>1000</v>
      </c>
      <c r="AB917">
        <v>20</v>
      </c>
      <c r="AC917">
        <v>24</v>
      </c>
      <c r="AD917">
        <v>0</v>
      </c>
      <c r="AE917">
        <v>0</v>
      </c>
      <c r="AF917">
        <v>6288.79</v>
      </c>
      <c r="AG917">
        <v>865.92</v>
      </c>
      <c r="AH917">
        <v>32.47</v>
      </c>
      <c r="AI917">
        <v>216.48</v>
      </c>
      <c r="AJ917">
        <v>649</v>
      </c>
      <c r="AK917">
        <v>0</v>
      </c>
      <c r="AL917">
        <v>0</v>
      </c>
      <c r="AM917">
        <v>0</v>
      </c>
      <c r="AN917">
        <v>0</v>
      </c>
      <c r="AO917">
        <v>2</v>
      </c>
      <c r="AP917">
        <v>9</v>
      </c>
      <c r="AQ917">
        <v>0</v>
      </c>
      <c r="AR917" s="6">
        <v>4522.92</v>
      </c>
      <c r="AS917">
        <v>6286.79</v>
      </c>
      <c r="AT917">
        <v>0</v>
      </c>
      <c r="AU917">
        <v>89800.659999999989</v>
      </c>
      <c r="AV917">
        <v>45000</v>
      </c>
      <c r="AW917">
        <v>0</v>
      </c>
      <c r="AX917">
        <v>0</v>
      </c>
      <c r="AY917" s="6">
        <v>0</v>
      </c>
      <c r="AZ917">
        <v>0</v>
      </c>
      <c r="BA917">
        <v>0</v>
      </c>
      <c r="BB917" s="6">
        <v>15874.83</v>
      </c>
      <c r="BC917">
        <v>28925.829999999991</v>
      </c>
      <c r="BD917">
        <v>867.77</v>
      </c>
      <c r="BE917">
        <v>0</v>
      </c>
      <c r="BF917">
        <v>867.77</v>
      </c>
      <c r="BG917">
        <v>882.08999999999992</v>
      </c>
      <c r="BH917">
        <v>0</v>
      </c>
      <c r="BI917">
        <f t="shared" si="42"/>
        <v>882.08999999999992</v>
      </c>
      <c r="BJ917">
        <f t="shared" si="43"/>
        <v>6286.79</v>
      </c>
      <c r="BK917">
        <f>_xlfn.IFNA(VLOOKUP(A:A,'11月奖金'!A:Q,17,0),0)</f>
        <v>5254.05</v>
      </c>
      <c r="BL917">
        <f t="shared" si="44"/>
        <v>11540.84</v>
      </c>
    </row>
    <row r="918" spans="1:64" x14ac:dyDescent="0.2">
      <c r="A918">
        <v>9000361</v>
      </c>
      <c r="B918" t="s">
        <v>2764</v>
      </c>
      <c r="C918" t="s">
        <v>2765</v>
      </c>
      <c r="D918" t="s">
        <v>2766</v>
      </c>
      <c r="E918" t="s">
        <v>426</v>
      </c>
      <c r="F918" t="s">
        <v>105</v>
      </c>
      <c r="G918">
        <v>0</v>
      </c>
      <c r="H918">
        <v>0</v>
      </c>
      <c r="I918">
        <v>5.0999999999999996</v>
      </c>
      <c r="J918">
        <v>0</v>
      </c>
      <c r="K918">
        <v>1836</v>
      </c>
      <c r="L918">
        <v>506.48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300</v>
      </c>
      <c r="W918">
        <v>33</v>
      </c>
      <c r="X918">
        <v>0</v>
      </c>
      <c r="Y918">
        <v>1000</v>
      </c>
      <c r="Z918">
        <v>1110</v>
      </c>
      <c r="AA918">
        <v>1000</v>
      </c>
      <c r="AB918">
        <v>0</v>
      </c>
      <c r="AC918">
        <v>12</v>
      </c>
      <c r="AD918">
        <v>0</v>
      </c>
      <c r="AE918">
        <v>0</v>
      </c>
      <c r="AF918">
        <v>5797.48</v>
      </c>
      <c r="AG918">
        <v>714.72</v>
      </c>
      <c r="AH918">
        <v>26.8</v>
      </c>
      <c r="AI918">
        <v>178.68</v>
      </c>
      <c r="AJ918">
        <v>536</v>
      </c>
      <c r="AK918">
        <v>0</v>
      </c>
      <c r="AL918">
        <v>0</v>
      </c>
      <c r="AM918">
        <v>0</v>
      </c>
      <c r="AN918">
        <v>0</v>
      </c>
      <c r="AO918">
        <v>2</v>
      </c>
      <c r="AP918">
        <v>9</v>
      </c>
      <c r="AQ918">
        <v>0</v>
      </c>
      <c r="AR918" s="6">
        <v>4339.28</v>
      </c>
      <c r="AS918">
        <v>5795.48</v>
      </c>
      <c r="AT918">
        <v>0</v>
      </c>
      <c r="AU918">
        <v>75715.239999999991</v>
      </c>
      <c r="AV918">
        <v>45000</v>
      </c>
      <c r="AW918">
        <v>0</v>
      </c>
      <c r="AX918">
        <v>0</v>
      </c>
      <c r="AY918" s="6">
        <v>0</v>
      </c>
      <c r="AZ918">
        <v>0</v>
      </c>
      <c r="BA918">
        <v>0</v>
      </c>
      <c r="BB918" s="6">
        <v>13105.8</v>
      </c>
      <c r="BC918">
        <v>17609.439999999991</v>
      </c>
      <c r="BD918">
        <v>528.28</v>
      </c>
      <c r="BE918">
        <v>0</v>
      </c>
      <c r="BF918">
        <v>528.28</v>
      </c>
      <c r="BG918">
        <v>548.1</v>
      </c>
      <c r="BH918">
        <v>0</v>
      </c>
      <c r="BI918">
        <f t="shared" si="42"/>
        <v>548.1</v>
      </c>
      <c r="BJ918">
        <f t="shared" si="43"/>
        <v>5795.48</v>
      </c>
      <c r="BK918">
        <f>_xlfn.IFNA(VLOOKUP(A:A,'11月奖金'!A:Q,17,0),0)</f>
        <v>3707.57</v>
      </c>
      <c r="BL918">
        <f t="shared" si="44"/>
        <v>9503.0499999999993</v>
      </c>
    </row>
    <row r="919" spans="1:64" x14ac:dyDescent="0.2">
      <c r="A919">
        <v>9000362</v>
      </c>
      <c r="B919" t="s">
        <v>2767</v>
      </c>
      <c r="C919" t="s">
        <v>2768</v>
      </c>
      <c r="D919" t="s">
        <v>2769</v>
      </c>
      <c r="E919" t="s">
        <v>426</v>
      </c>
      <c r="F919" t="s">
        <v>105</v>
      </c>
      <c r="G919">
        <v>0</v>
      </c>
      <c r="H919">
        <v>0</v>
      </c>
      <c r="I919">
        <v>5.0999999999999996</v>
      </c>
      <c r="J919">
        <v>0</v>
      </c>
      <c r="K919">
        <v>1836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7</v>
      </c>
      <c r="S919">
        <v>0</v>
      </c>
      <c r="T919">
        <v>0</v>
      </c>
      <c r="U919">
        <v>0</v>
      </c>
      <c r="V919">
        <v>300</v>
      </c>
      <c r="W919">
        <v>33</v>
      </c>
      <c r="X919">
        <v>0</v>
      </c>
      <c r="Y919">
        <v>500</v>
      </c>
      <c r="Z919">
        <v>370</v>
      </c>
      <c r="AA919">
        <v>1000</v>
      </c>
      <c r="AB919">
        <v>0</v>
      </c>
      <c r="AC919">
        <v>0</v>
      </c>
      <c r="AD919">
        <v>0</v>
      </c>
      <c r="AE919">
        <v>0</v>
      </c>
      <c r="AF919">
        <v>4046</v>
      </c>
      <c r="AG919">
        <v>715.28</v>
      </c>
      <c r="AH919">
        <v>26.82</v>
      </c>
      <c r="AI919">
        <v>178.82</v>
      </c>
      <c r="AJ919">
        <v>536</v>
      </c>
      <c r="AK919">
        <v>0</v>
      </c>
      <c r="AL919">
        <v>0</v>
      </c>
      <c r="AM919">
        <v>0</v>
      </c>
      <c r="AN919">
        <v>0</v>
      </c>
      <c r="AO919">
        <v>2</v>
      </c>
      <c r="AP919">
        <v>9</v>
      </c>
      <c r="AQ919">
        <v>0</v>
      </c>
      <c r="AR919" s="6">
        <v>2587.08</v>
      </c>
      <c r="AS919">
        <v>4074</v>
      </c>
      <c r="AT919">
        <v>30</v>
      </c>
      <c r="AU919">
        <v>63178.04</v>
      </c>
      <c r="AV919">
        <v>45000</v>
      </c>
      <c r="AW919">
        <v>0</v>
      </c>
      <c r="AX919">
        <v>0</v>
      </c>
      <c r="AY919" s="6">
        <v>0</v>
      </c>
      <c r="AZ919">
        <v>0</v>
      </c>
      <c r="BA919">
        <v>0</v>
      </c>
      <c r="BB919" s="6">
        <v>13112.28</v>
      </c>
      <c r="BC919">
        <v>5065.76</v>
      </c>
      <c r="BD919">
        <v>151.97</v>
      </c>
      <c r="BE919">
        <v>0</v>
      </c>
      <c r="BF919">
        <v>151.97</v>
      </c>
      <c r="BG919">
        <v>223.46</v>
      </c>
      <c r="BH919">
        <v>0</v>
      </c>
      <c r="BI919">
        <f t="shared" si="42"/>
        <v>223.46</v>
      </c>
      <c r="BJ919">
        <f t="shared" si="43"/>
        <v>4074</v>
      </c>
      <c r="BK919">
        <f>_xlfn.IFNA(VLOOKUP(A:A,'11月奖金'!A:Q,17,0),0)</f>
        <v>3686.53</v>
      </c>
      <c r="BL919">
        <f t="shared" si="44"/>
        <v>7760.5300000000007</v>
      </c>
    </row>
    <row r="920" spans="1:64" x14ac:dyDescent="0.2">
      <c r="A920">
        <v>9000865</v>
      </c>
      <c r="B920" t="s">
        <v>2770</v>
      </c>
      <c r="C920" t="s">
        <v>2771</v>
      </c>
      <c r="D920" t="s">
        <v>2772</v>
      </c>
      <c r="E920" t="s">
        <v>71</v>
      </c>
      <c r="F920" t="s">
        <v>105</v>
      </c>
      <c r="G920">
        <v>0</v>
      </c>
      <c r="H920">
        <v>0</v>
      </c>
      <c r="I920">
        <v>4.9000000000000004</v>
      </c>
      <c r="J920">
        <v>0</v>
      </c>
      <c r="K920">
        <v>1764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7</v>
      </c>
      <c r="S920">
        <v>0</v>
      </c>
      <c r="T920">
        <v>0</v>
      </c>
      <c r="U920">
        <v>0</v>
      </c>
      <c r="V920">
        <v>300</v>
      </c>
      <c r="W920">
        <v>33</v>
      </c>
      <c r="X920">
        <v>0</v>
      </c>
      <c r="Y920">
        <v>500</v>
      </c>
      <c r="Z920">
        <v>370</v>
      </c>
      <c r="AA920">
        <v>1000</v>
      </c>
      <c r="AB920">
        <v>0</v>
      </c>
      <c r="AC920">
        <v>0</v>
      </c>
      <c r="AD920">
        <v>0</v>
      </c>
      <c r="AE920">
        <v>0</v>
      </c>
      <c r="AF920">
        <v>3974</v>
      </c>
      <c r="AG920">
        <v>709.52</v>
      </c>
      <c r="AH920">
        <v>26.61</v>
      </c>
      <c r="AI920">
        <v>177.38</v>
      </c>
      <c r="AJ920">
        <v>532</v>
      </c>
      <c r="AK920">
        <v>0</v>
      </c>
      <c r="AL920">
        <v>0</v>
      </c>
      <c r="AM920">
        <v>0</v>
      </c>
      <c r="AN920">
        <v>0</v>
      </c>
      <c r="AO920">
        <v>2</v>
      </c>
      <c r="AP920">
        <v>9</v>
      </c>
      <c r="AQ920">
        <v>0</v>
      </c>
      <c r="AR920" s="6">
        <v>2526.4899999999998</v>
      </c>
      <c r="AS920">
        <v>4002</v>
      </c>
      <c r="AT920">
        <v>30</v>
      </c>
      <c r="AU920">
        <v>61531.73</v>
      </c>
      <c r="AV920">
        <v>45000</v>
      </c>
      <c r="AW920">
        <v>0</v>
      </c>
      <c r="AX920">
        <v>0</v>
      </c>
      <c r="AY920" s="6">
        <v>0</v>
      </c>
      <c r="AZ920">
        <v>0</v>
      </c>
      <c r="BA920">
        <v>0</v>
      </c>
      <c r="BB920" s="6">
        <v>13009.59</v>
      </c>
      <c r="BC920">
        <v>3522.1400000000031</v>
      </c>
      <c r="BD920">
        <v>105.66</v>
      </c>
      <c r="BE920">
        <v>0</v>
      </c>
      <c r="BF920">
        <v>105.66</v>
      </c>
      <c r="BG920">
        <v>178.97</v>
      </c>
      <c r="BH920">
        <v>0</v>
      </c>
      <c r="BI920">
        <f t="shared" si="42"/>
        <v>178.97</v>
      </c>
      <c r="BJ920">
        <f t="shared" si="43"/>
        <v>4002</v>
      </c>
      <c r="BK920">
        <f>_xlfn.IFNA(VLOOKUP(A:A,'11月奖金'!A:Q,17,0),0)</f>
        <v>3653.17</v>
      </c>
      <c r="BL920">
        <f t="shared" si="44"/>
        <v>7655.17</v>
      </c>
    </row>
    <row r="921" spans="1:64" x14ac:dyDescent="0.2">
      <c r="A921">
        <v>9000866</v>
      </c>
      <c r="B921" t="s">
        <v>2773</v>
      </c>
      <c r="C921" t="s">
        <v>2774</v>
      </c>
      <c r="D921" t="s">
        <v>2775</v>
      </c>
      <c r="E921" t="s">
        <v>426</v>
      </c>
      <c r="F921" t="s">
        <v>160</v>
      </c>
      <c r="G921">
        <v>0</v>
      </c>
      <c r="H921">
        <v>0</v>
      </c>
      <c r="I921">
        <v>6.1</v>
      </c>
      <c r="J921">
        <v>0</v>
      </c>
      <c r="K921">
        <v>2196</v>
      </c>
      <c r="L921">
        <v>605.79</v>
      </c>
      <c r="M921">
        <v>138</v>
      </c>
      <c r="N921">
        <v>48</v>
      </c>
      <c r="O921">
        <v>0</v>
      </c>
      <c r="P921">
        <v>864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300</v>
      </c>
      <c r="W921">
        <v>33</v>
      </c>
      <c r="X921">
        <v>0</v>
      </c>
      <c r="Y921">
        <v>1000</v>
      </c>
      <c r="Z921">
        <v>1110</v>
      </c>
      <c r="AA921">
        <v>1000</v>
      </c>
      <c r="AB921">
        <v>20</v>
      </c>
      <c r="AC921">
        <v>24</v>
      </c>
      <c r="AD921">
        <v>0</v>
      </c>
      <c r="AE921">
        <v>0</v>
      </c>
      <c r="AF921">
        <v>7338.79</v>
      </c>
      <c r="AG921">
        <v>648.08000000000004</v>
      </c>
      <c r="AH921">
        <v>24.3</v>
      </c>
      <c r="AI921">
        <v>162.02000000000001</v>
      </c>
      <c r="AJ921">
        <v>486</v>
      </c>
      <c r="AK921">
        <v>0</v>
      </c>
      <c r="AL921">
        <v>0</v>
      </c>
      <c r="AM921">
        <v>0</v>
      </c>
      <c r="AN921">
        <v>0</v>
      </c>
      <c r="AO921">
        <v>2</v>
      </c>
      <c r="AP921">
        <v>9</v>
      </c>
      <c r="AQ921">
        <v>30.489999999999949</v>
      </c>
      <c r="AR921" s="6">
        <v>5985.9</v>
      </c>
      <c r="AS921">
        <v>7336.79</v>
      </c>
      <c r="AT921">
        <v>0</v>
      </c>
      <c r="AU921">
        <v>74067.37</v>
      </c>
      <c r="AV921">
        <v>45000</v>
      </c>
      <c r="AW921">
        <v>0</v>
      </c>
      <c r="AX921">
        <v>0</v>
      </c>
      <c r="AY921" s="6">
        <v>0</v>
      </c>
      <c r="AZ921">
        <v>0</v>
      </c>
      <c r="BA921">
        <v>0</v>
      </c>
      <c r="BB921" s="6">
        <v>11883.6</v>
      </c>
      <c r="BC921">
        <v>17183.77</v>
      </c>
      <c r="BD921">
        <v>515.51</v>
      </c>
      <c r="BE921">
        <v>0</v>
      </c>
      <c r="BF921">
        <v>515.51</v>
      </c>
      <c r="BG921">
        <v>485.02</v>
      </c>
      <c r="BH921">
        <v>30.489999999999949</v>
      </c>
      <c r="BI921">
        <f t="shared" si="42"/>
        <v>515.50999999999988</v>
      </c>
      <c r="BJ921">
        <f t="shared" si="43"/>
        <v>7336.79</v>
      </c>
      <c r="BK921">
        <f>_xlfn.IFNA(VLOOKUP(A:A,'11月奖金'!A:Q,17,0),0)</f>
        <v>2030.78</v>
      </c>
      <c r="BL921">
        <f t="shared" si="44"/>
        <v>9367.57</v>
      </c>
    </row>
    <row r="922" spans="1:64" x14ac:dyDescent="0.2">
      <c r="A922">
        <v>9000867</v>
      </c>
      <c r="B922" t="s">
        <v>2776</v>
      </c>
      <c r="C922" t="s">
        <v>2777</v>
      </c>
      <c r="D922" t="s">
        <v>2778</v>
      </c>
      <c r="E922" t="s">
        <v>426</v>
      </c>
      <c r="F922" t="s">
        <v>105</v>
      </c>
      <c r="G922">
        <v>0</v>
      </c>
      <c r="H922">
        <v>0</v>
      </c>
      <c r="I922">
        <v>6.1</v>
      </c>
      <c r="J922">
        <v>0</v>
      </c>
      <c r="K922">
        <v>2196</v>
      </c>
      <c r="L922">
        <v>0</v>
      </c>
      <c r="M922">
        <v>138</v>
      </c>
      <c r="N922">
        <v>40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300</v>
      </c>
      <c r="W922">
        <v>33</v>
      </c>
      <c r="X922">
        <v>0</v>
      </c>
      <c r="Y922">
        <v>1000</v>
      </c>
      <c r="Z922">
        <v>1110</v>
      </c>
      <c r="AA922">
        <v>1000</v>
      </c>
      <c r="AB922">
        <v>10</v>
      </c>
      <c r="AC922">
        <v>12</v>
      </c>
      <c r="AD922">
        <v>0</v>
      </c>
      <c r="AE922">
        <v>0</v>
      </c>
      <c r="AF922">
        <v>5839</v>
      </c>
      <c r="AG922">
        <v>880.16</v>
      </c>
      <c r="AH922">
        <v>33.01</v>
      </c>
      <c r="AI922">
        <v>220.04</v>
      </c>
      <c r="AJ922">
        <v>660</v>
      </c>
      <c r="AK922">
        <v>0</v>
      </c>
      <c r="AL922">
        <v>0</v>
      </c>
      <c r="AM922">
        <v>0</v>
      </c>
      <c r="AN922">
        <v>0</v>
      </c>
      <c r="AO922">
        <v>2</v>
      </c>
      <c r="AP922">
        <v>9</v>
      </c>
      <c r="AQ922">
        <v>0</v>
      </c>
      <c r="AR922" s="6">
        <v>4043.79</v>
      </c>
      <c r="AS922">
        <v>5837</v>
      </c>
      <c r="AT922">
        <v>0</v>
      </c>
      <c r="AU922">
        <v>88087.96</v>
      </c>
      <c r="AV922">
        <v>45000</v>
      </c>
      <c r="AW922">
        <v>0</v>
      </c>
      <c r="AX922">
        <v>0</v>
      </c>
      <c r="AY922" s="6">
        <v>0</v>
      </c>
      <c r="AZ922">
        <v>0</v>
      </c>
      <c r="BA922">
        <v>0</v>
      </c>
      <c r="BB922" s="6">
        <v>16138.89</v>
      </c>
      <c r="BC922">
        <v>26949.070000000011</v>
      </c>
      <c r="BD922">
        <v>808.47</v>
      </c>
      <c r="BE922">
        <v>0</v>
      </c>
      <c r="BF922">
        <v>808.47</v>
      </c>
      <c r="BG922">
        <v>837.16</v>
      </c>
      <c r="BH922">
        <v>0</v>
      </c>
      <c r="BI922">
        <f t="shared" si="42"/>
        <v>837.16</v>
      </c>
      <c r="BJ922">
        <f t="shared" si="43"/>
        <v>5837</v>
      </c>
      <c r="BK922">
        <f>_xlfn.IFNA(VLOOKUP(A:A,'11月奖金'!A:Q,17,0),0)</f>
        <v>5164.46</v>
      </c>
      <c r="BL922">
        <f t="shared" si="44"/>
        <v>11001.46</v>
      </c>
    </row>
    <row r="923" spans="1:64" x14ac:dyDescent="0.2">
      <c r="A923">
        <v>9000868</v>
      </c>
      <c r="B923" t="s">
        <v>2779</v>
      </c>
      <c r="C923" t="s">
        <v>2780</v>
      </c>
      <c r="D923" t="s">
        <v>2781</v>
      </c>
      <c r="E923" t="s">
        <v>426</v>
      </c>
      <c r="F923" t="s">
        <v>105</v>
      </c>
      <c r="G923">
        <v>10</v>
      </c>
      <c r="H923">
        <v>2</v>
      </c>
      <c r="I923">
        <v>5.9</v>
      </c>
      <c r="J923">
        <v>0</v>
      </c>
      <c r="K923">
        <v>2124</v>
      </c>
      <c r="L923">
        <v>506.48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300</v>
      </c>
      <c r="W923">
        <v>33</v>
      </c>
      <c r="X923">
        <v>0</v>
      </c>
      <c r="Y923">
        <v>1000</v>
      </c>
      <c r="Z923">
        <v>1110</v>
      </c>
      <c r="AA923">
        <v>1000</v>
      </c>
      <c r="AB923">
        <v>0</v>
      </c>
      <c r="AC923">
        <v>0</v>
      </c>
      <c r="AD923">
        <v>0</v>
      </c>
      <c r="AE923">
        <v>0</v>
      </c>
      <c r="AF923">
        <v>6073.48</v>
      </c>
      <c r="AG923">
        <v>714.72</v>
      </c>
      <c r="AH923">
        <v>26.8</v>
      </c>
      <c r="AI923">
        <v>178.68</v>
      </c>
      <c r="AJ923">
        <v>536</v>
      </c>
      <c r="AK923">
        <v>0</v>
      </c>
      <c r="AL923">
        <v>0</v>
      </c>
      <c r="AM923">
        <v>0</v>
      </c>
      <c r="AN923">
        <v>0</v>
      </c>
      <c r="AO923">
        <v>2</v>
      </c>
      <c r="AP923">
        <v>9</v>
      </c>
      <c r="AQ923">
        <v>0</v>
      </c>
      <c r="AR923" s="6">
        <v>4615.28</v>
      </c>
      <c r="AS923">
        <v>6071.48</v>
      </c>
      <c r="AT923">
        <v>0</v>
      </c>
      <c r="AU923">
        <v>74223.489999999991</v>
      </c>
      <c r="AV923">
        <v>45000</v>
      </c>
      <c r="AW923">
        <v>0</v>
      </c>
      <c r="AX923">
        <v>0</v>
      </c>
      <c r="AY923" s="6">
        <v>0</v>
      </c>
      <c r="AZ923">
        <v>0</v>
      </c>
      <c r="BA923">
        <v>0</v>
      </c>
      <c r="BB923" s="6">
        <v>13105.8</v>
      </c>
      <c r="BC923">
        <v>16117.68999999999</v>
      </c>
      <c r="BD923">
        <v>483.53</v>
      </c>
      <c r="BE923">
        <v>0</v>
      </c>
      <c r="BF923">
        <v>483.53</v>
      </c>
      <c r="BG923">
        <v>495.07</v>
      </c>
      <c r="BH923">
        <v>0</v>
      </c>
      <c r="BI923">
        <f t="shared" si="42"/>
        <v>495.07</v>
      </c>
      <c r="BJ923">
        <f t="shared" si="43"/>
        <v>6071.48</v>
      </c>
      <c r="BK923">
        <f>_xlfn.IFNA(VLOOKUP(A:A,'11月奖金'!A:Q,17,0),0)</f>
        <v>3703.06</v>
      </c>
      <c r="BL923">
        <f t="shared" si="44"/>
        <v>9774.5399999999991</v>
      </c>
    </row>
    <row r="924" spans="1:64" x14ac:dyDescent="0.2">
      <c r="A924">
        <v>9000515</v>
      </c>
      <c r="B924" t="s">
        <v>2782</v>
      </c>
      <c r="C924" t="s">
        <v>2783</v>
      </c>
      <c r="D924" t="s">
        <v>2784</v>
      </c>
      <c r="E924" t="s">
        <v>927</v>
      </c>
      <c r="F924" t="s">
        <v>125</v>
      </c>
      <c r="G924">
        <v>0</v>
      </c>
      <c r="H924">
        <v>0</v>
      </c>
      <c r="I924">
        <v>7.1</v>
      </c>
      <c r="J924">
        <v>0</v>
      </c>
      <c r="K924">
        <v>2556</v>
      </c>
      <c r="L924">
        <v>0</v>
      </c>
      <c r="M924">
        <v>384</v>
      </c>
      <c r="N924">
        <v>80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300</v>
      </c>
      <c r="W924">
        <v>33</v>
      </c>
      <c r="X924">
        <v>0</v>
      </c>
      <c r="Y924">
        <v>1000</v>
      </c>
      <c r="Z924">
        <v>1110</v>
      </c>
      <c r="AA924">
        <v>1200</v>
      </c>
      <c r="AB924">
        <v>0</v>
      </c>
      <c r="AC924">
        <v>0</v>
      </c>
      <c r="AD924">
        <v>0</v>
      </c>
      <c r="AE924">
        <v>0</v>
      </c>
      <c r="AF924">
        <v>6663</v>
      </c>
      <c r="AG924">
        <v>1134.48</v>
      </c>
      <c r="AH924">
        <v>42.54</v>
      </c>
      <c r="AI924">
        <v>286.26</v>
      </c>
      <c r="AJ924">
        <v>859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9</v>
      </c>
      <c r="AQ924">
        <v>0</v>
      </c>
      <c r="AR924" s="6">
        <v>4338.72</v>
      </c>
      <c r="AS924">
        <v>6661</v>
      </c>
      <c r="AT924">
        <v>0</v>
      </c>
      <c r="AU924">
        <v>111903.33</v>
      </c>
      <c r="AV924">
        <v>45000</v>
      </c>
      <c r="AW924">
        <v>0</v>
      </c>
      <c r="AX924">
        <v>0</v>
      </c>
      <c r="AY924" s="6">
        <v>0</v>
      </c>
      <c r="AZ924">
        <v>0</v>
      </c>
      <c r="BA924">
        <v>0</v>
      </c>
      <c r="BB924" s="6">
        <v>20955.32</v>
      </c>
      <c r="BC924">
        <v>45948.01</v>
      </c>
      <c r="BD924">
        <v>2074.8000000000002</v>
      </c>
      <c r="BE924">
        <v>0</v>
      </c>
      <c r="BF924">
        <v>2074.8000000000002</v>
      </c>
      <c r="BG924">
        <v>2140.9299999999998</v>
      </c>
      <c r="BH924">
        <v>0</v>
      </c>
      <c r="BI924">
        <f t="shared" si="42"/>
        <v>2140.9299999999998</v>
      </c>
      <c r="BJ924">
        <f t="shared" si="43"/>
        <v>6661</v>
      </c>
      <c r="BK924">
        <f>_xlfn.IFNA(VLOOKUP(A:A,'11月奖金'!A:Q,17,0),0)</f>
        <v>7407</v>
      </c>
      <c r="BL924">
        <f t="shared" si="44"/>
        <v>14068</v>
      </c>
    </row>
    <row r="925" spans="1:64" x14ac:dyDescent="0.2">
      <c r="A925">
        <v>9001143</v>
      </c>
      <c r="B925" t="s">
        <v>2785</v>
      </c>
      <c r="C925" t="s">
        <v>2786</v>
      </c>
      <c r="D925" t="s">
        <v>2787</v>
      </c>
      <c r="E925" t="s">
        <v>122</v>
      </c>
      <c r="F925" t="s">
        <v>105</v>
      </c>
      <c r="G925">
        <v>0</v>
      </c>
      <c r="H925">
        <v>0</v>
      </c>
      <c r="I925">
        <v>4.0999999999999996</v>
      </c>
      <c r="J925">
        <v>0</v>
      </c>
      <c r="K925">
        <v>1476</v>
      </c>
      <c r="L925">
        <v>0</v>
      </c>
      <c r="M925">
        <v>0</v>
      </c>
      <c r="N925">
        <v>0</v>
      </c>
      <c r="O925">
        <v>700</v>
      </c>
      <c r="P925">
        <v>0</v>
      </c>
      <c r="Q925">
        <v>0</v>
      </c>
      <c r="R925">
        <v>0</v>
      </c>
      <c r="S925">
        <v>0</v>
      </c>
      <c r="T925">
        <v>800</v>
      </c>
      <c r="U925">
        <v>100</v>
      </c>
      <c r="V925">
        <v>300</v>
      </c>
      <c r="W925">
        <v>33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3409</v>
      </c>
      <c r="AG925">
        <v>379.92</v>
      </c>
      <c r="AH925">
        <v>14.25</v>
      </c>
      <c r="AI925">
        <v>104.32</v>
      </c>
      <c r="AJ925">
        <v>285</v>
      </c>
      <c r="AK925">
        <v>0</v>
      </c>
      <c r="AL925">
        <v>0</v>
      </c>
      <c r="AM925">
        <v>0</v>
      </c>
      <c r="AN925">
        <v>0</v>
      </c>
      <c r="AO925">
        <v>2</v>
      </c>
      <c r="AP925">
        <v>9</v>
      </c>
      <c r="AQ925">
        <v>0</v>
      </c>
      <c r="AR925" s="6">
        <v>2623.51</v>
      </c>
      <c r="AS925">
        <v>3337</v>
      </c>
      <c r="AT925">
        <v>0</v>
      </c>
      <c r="AU925">
        <v>50708</v>
      </c>
      <c r="AV925">
        <v>45000</v>
      </c>
      <c r="AW925">
        <v>0</v>
      </c>
      <c r="AX925">
        <v>0</v>
      </c>
      <c r="AY925" s="6">
        <v>0</v>
      </c>
      <c r="AZ925">
        <v>0</v>
      </c>
      <c r="BA925">
        <v>0</v>
      </c>
      <c r="BB925" s="6">
        <v>7004.71</v>
      </c>
      <c r="BC925">
        <v>0</v>
      </c>
      <c r="BD925">
        <v>0</v>
      </c>
      <c r="BE925">
        <v>0</v>
      </c>
      <c r="BF925">
        <v>0</v>
      </c>
      <c r="BG925">
        <v>34.49</v>
      </c>
      <c r="BH925">
        <v>0</v>
      </c>
      <c r="BI925">
        <f t="shared" si="42"/>
        <v>34.49</v>
      </c>
      <c r="BJ925">
        <f t="shared" si="43"/>
        <v>3337</v>
      </c>
      <c r="BK925">
        <f>_xlfn.IFNA(VLOOKUP(A:A,'11月奖金'!A:Q,17,0),0)</f>
        <v>3275</v>
      </c>
      <c r="BL925">
        <f t="shared" si="44"/>
        <v>6612</v>
      </c>
    </row>
    <row r="926" spans="1:64" x14ac:dyDescent="0.2">
      <c r="A926">
        <v>9001036</v>
      </c>
      <c r="B926" t="s">
        <v>2788</v>
      </c>
      <c r="C926" t="s">
        <v>2789</v>
      </c>
      <c r="D926" t="s">
        <v>2790</v>
      </c>
      <c r="E926" t="s">
        <v>278</v>
      </c>
      <c r="F926" t="s">
        <v>105</v>
      </c>
      <c r="G926">
        <v>0</v>
      </c>
      <c r="H926">
        <v>0</v>
      </c>
      <c r="I926">
        <v>4.0999999999999996</v>
      </c>
      <c r="J926">
        <v>0</v>
      </c>
      <c r="K926">
        <v>1476</v>
      </c>
      <c r="L926">
        <v>203.59</v>
      </c>
      <c r="M926">
        <v>0</v>
      </c>
      <c r="N926">
        <v>0</v>
      </c>
      <c r="O926">
        <v>700</v>
      </c>
      <c r="P926">
        <v>0</v>
      </c>
      <c r="Q926">
        <v>0</v>
      </c>
      <c r="R926">
        <v>0</v>
      </c>
      <c r="S926">
        <v>0</v>
      </c>
      <c r="T926">
        <v>800</v>
      </c>
      <c r="U926">
        <v>100</v>
      </c>
      <c r="V926">
        <v>300</v>
      </c>
      <c r="W926">
        <v>33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3612.59</v>
      </c>
      <c r="AG926">
        <v>379.92</v>
      </c>
      <c r="AH926">
        <v>14.25</v>
      </c>
      <c r="AI926">
        <v>104.32</v>
      </c>
      <c r="AJ926">
        <v>285</v>
      </c>
      <c r="AK926">
        <v>0</v>
      </c>
      <c r="AL926">
        <v>0</v>
      </c>
      <c r="AM926">
        <v>0</v>
      </c>
      <c r="AN926">
        <v>0</v>
      </c>
      <c r="AO926">
        <v>2</v>
      </c>
      <c r="AP926">
        <v>9</v>
      </c>
      <c r="AQ926">
        <v>0</v>
      </c>
      <c r="AR926" s="6">
        <v>2827.1</v>
      </c>
      <c r="AS926">
        <v>3540.59</v>
      </c>
      <c r="AT926">
        <v>0</v>
      </c>
      <c r="AU926">
        <v>53684.959999999999</v>
      </c>
      <c r="AV926">
        <v>45000</v>
      </c>
      <c r="AW926">
        <v>0</v>
      </c>
      <c r="AX926">
        <v>0</v>
      </c>
      <c r="AY926" s="6">
        <v>0</v>
      </c>
      <c r="AZ926">
        <v>0</v>
      </c>
      <c r="BA926">
        <v>0</v>
      </c>
      <c r="BB926" s="6">
        <v>7004.71</v>
      </c>
      <c r="BC926">
        <v>1680.2499999999991</v>
      </c>
      <c r="BD926">
        <v>50.41</v>
      </c>
      <c r="BE926">
        <v>0</v>
      </c>
      <c r="BF926">
        <v>50.41</v>
      </c>
      <c r="BG926">
        <v>117.69</v>
      </c>
      <c r="BH926">
        <v>0</v>
      </c>
      <c r="BI926">
        <f t="shared" si="42"/>
        <v>117.69</v>
      </c>
      <c r="BJ926">
        <f t="shared" si="43"/>
        <v>3540.59</v>
      </c>
      <c r="BK926">
        <f>_xlfn.IFNA(VLOOKUP(A:A,'11月奖金'!A:Q,17,0),0)</f>
        <v>3637.66</v>
      </c>
      <c r="BL926">
        <f t="shared" si="44"/>
        <v>7178.25</v>
      </c>
    </row>
    <row r="927" spans="1:64" x14ac:dyDescent="0.2">
      <c r="A927">
        <v>9001037</v>
      </c>
      <c r="B927" t="s">
        <v>2791</v>
      </c>
      <c r="C927" t="s">
        <v>2792</v>
      </c>
      <c r="D927" t="s">
        <v>2793</v>
      </c>
      <c r="E927" t="s">
        <v>122</v>
      </c>
      <c r="F927" t="s">
        <v>105</v>
      </c>
      <c r="G927">
        <v>0</v>
      </c>
      <c r="H927">
        <v>0</v>
      </c>
      <c r="I927">
        <v>6.9</v>
      </c>
      <c r="J927">
        <v>0</v>
      </c>
      <c r="K927">
        <v>2484</v>
      </c>
      <c r="L927">
        <v>1027.8599999999999</v>
      </c>
      <c r="M927">
        <v>0</v>
      </c>
      <c r="N927">
        <v>0</v>
      </c>
      <c r="O927">
        <v>700</v>
      </c>
      <c r="P927">
        <v>0</v>
      </c>
      <c r="Q927">
        <v>0</v>
      </c>
      <c r="R927">
        <v>0</v>
      </c>
      <c r="S927">
        <v>0</v>
      </c>
      <c r="T927">
        <v>800</v>
      </c>
      <c r="U927">
        <v>100</v>
      </c>
      <c r="V927">
        <v>300</v>
      </c>
      <c r="W927">
        <v>33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5444.86</v>
      </c>
      <c r="AG927">
        <v>379.92</v>
      </c>
      <c r="AH927">
        <v>14.25</v>
      </c>
      <c r="AI927">
        <v>104.32</v>
      </c>
      <c r="AJ927">
        <v>285</v>
      </c>
      <c r="AK927">
        <v>0</v>
      </c>
      <c r="AL927">
        <v>0</v>
      </c>
      <c r="AM927">
        <v>0</v>
      </c>
      <c r="AN927">
        <v>0</v>
      </c>
      <c r="AO927">
        <v>2</v>
      </c>
      <c r="AP927">
        <v>9</v>
      </c>
      <c r="AQ927">
        <v>0</v>
      </c>
      <c r="AR927" s="6">
        <v>4659.37</v>
      </c>
      <c r="AS927">
        <v>5372.86</v>
      </c>
      <c r="AT927">
        <v>0</v>
      </c>
      <c r="AU927">
        <v>58576.480000000003</v>
      </c>
      <c r="AV927">
        <v>45000</v>
      </c>
      <c r="AW927">
        <v>0</v>
      </c>
      <c r="AX927">
        <v>0</v>
      </c>
      <c r="AY927" s="6">
        <v>0</v>
      </c>
      <c r="AZ927">
        <v>0</v>
      </c>
      <c r="BA927">
        <v>0</v>
      </c>
      <c r="BB927" s="6">
        <v>7004.71</v>
      </c>
      <c r="BC927">
        <v>6571.7700000000032</v>
      </c>
      <c r="BD927">
        <v>197.15</v>
      </c>
      <c r="BE927">
        <v>0</v>
      </c>
      <c r="BF927">
        <v>197.15</v>
      </c>
      <c r="BG927">
        <v>209.47</v>
      </c>
      <c r="BH927">
        <v>0</v>
      </c>
      <c r="BI927">
        <f t="shared" si="42"/>
        <v>209.47</v>
      </c>
      <c r="BJ927">
        <f t="shared" si="43"/>
        <v>5372.86</v>
      </c>
      <c r="BK927">
        <f>_xlfn.IFNA(VLOOKUP(A:A,'11月奖金'!A:Q,17,0),0)</f>
        <v>3225</v>
      </c>
      <c r="BL927">
        <f t="shared" si="44"/>
        <v>8597.86</v>
      </c>
    </row>
    <row r="928" spans="1:64" x14ac:dyDescent="0.2">
      <c r="A928">
        <v>9001038</v>
      </c>
      <c r="B928" t="s">
        <v>2794</v>
      </c>
      <c r="C928" t="s">
        <v>2795</v>
      </c>
      <c r="D928" t="s">
        <v>2796</v>
      </c>
      <c r="E928" t="s">
        <v>278</v>
      </c>
      <c r="F928" t="s">
        <v>105</v>
      </c>
      <c r="G928">
        <v>0</v>
      </c>
      <c r="H928">
        <v>0</v>
      </c>
      <c r="I928">
        <v>4.0999999999999996</v>
      </c>
      <c r="J928">
        <v>0</v>
      </c>
      <c r="K928">
        <v>1476</v>
      </c>
      <c r="L928">
        <v>203.59</v>
      </c>
      <c r="M928">
        <v>0</v>
      </c>
      <c r="N928">
        <v>0</v>
      </c>
      <c r="O928">
        <v>700</v>
      </c>
      <c r="P928">
        <v>0</v>
      </c>
      <c r="Q928">
        <v>0</v>
      </c>
      <c r="R928">
        <v>7</v>
      </c>
      <c r="S928">
        <v>0</v>
      </c>
      <c r="T928">
        <v>800</v>
      </c>
      <c r="U928">
        <v>100</v>
      </c>
      <c r="V928">
        <v>300</v>
      </c>
      <c r="W928">
        <v>33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3619.59</v>
      </c>
      <c r="AG928">
        <v>379.92</v>
      </c>
      <c r="AH928">
        <v>14.25</v>
      </c>
      <c r="AI928">
        <v>104.32</v>
      </c>
      <c r="AJ928">
        <v>285</v>
      </c>
      <c r="AK928">
        <v>0</v>
      </c>
      <c r="AL928">
        <v>0</v>
      </c>
      <c r="AM928">
        <v>0</v>
      </c>
      <c r="AN928">
        <v>0</v>
      </c>
      <c r="AO928">
        <v>2</v>
      </c>
      <c r="AP928">
        <v>9</v>
      </c>
      <c r="AQ928">
        <v>0</v>
      </c>
      <c r="AR928" s="6">
        <v>2834.1</v>
      </c>
      <c r="AS928">
        <v>3577.59</v>
      </c>
      <c r="AT928">
        <v>30</v>
      </c>
      <c r="AU928">
        <v>53458.75</v>
      </c>
      <c r="AV928">
        <v>45000</v>
      </c>
      <c r="AW928">
        <v>0</v>
      </c>
      <c r="AX928">
        <v>0</v>
      </c>
      <c r="AY928" s="6">
        <v>0</v>
      </c>
      <c r="AZ928">
        <v>0</v>
      </c>
      <c r="BA928">
        <v>0</v>
      </c>
      <c r="BB928" s="6">
        <v>7004.71</v>
      </c>
      <c r="BC928">
        <v>1454.04</v>
      </c>
      <c r="BD928">
        <v>43.62</v>
      </c>
      <c r="BE928">
        <v>0</v>
      </c>
      <c r="BF928">
        <v>43.62</v>
      </c>
      <c r="BG928">
        <v>109.8</v>
      </c>
      <c r="BH928">
        <v>0</v>
      </c>
      <c r="BI928">
        <f t="shared" si="42"/>
        <v>109.8</v>
      </c>
      <c r="BJ928">
        <f t="shared" si="43"/>
        <v>3577.59</v>
      </c>
      <c r="BK928">
        <f>_xlfn.IFNA(VLOOKUP(A:A,'11月奖金'!A:Q,17,0),0)</f>
        <v>3687.66</v>
      </c>
      <c r="BL928">
        <f t="shared" si="44"/>
        <v>7265.25</v>
      </c>
    </row>
    <row r="929" spans="1:64" x14ac:dyDescent="0.2">
      <c r="A929">
        <v>9001039</v>
      </c>
      <c r="B929" t="s">
        <v>2797</v>
      </c>
      <c r="C929" t="s">
        <v>2798</v>
      </c>
      <c r="D929" t="s">
        <v>2799</v>
      </c>
      <c r="E929" t="s">
        <v>61</v>
      </c>
      <c r="F929" t="s">
        <v>105</v>
      </c>
      <c r="G929">
        <v>0</v>
      </c>
      <c r="H929">
        <v>0</v>
      </c>
      <c r="I929">
        <v>4.0999999999999996</v>
      </c>
      <c r="J929">
        <v>0</v>
      </c>
      <c r="K929">
        <v>1476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800</v>
      </c>
      <c r="U929">
        <v>100</v>
      </c>
      <c r="V929">
        <v>300</v>
      </c>
      <c r="W929">
        <v>33</v>
      </c>
      <c r="X929">
        <v>0</v>
      </c>
      <c r="Y929">
        <v>0</v>
      </c>
      <c r="Z929">
        <v>0</v>
      </c>
      <c r="AA929">
        <v>0</v>
      </c>
      <c r="AB929">
        <v>100</v>
      </c>
      <c r="AC929">
        <v>0</v>
      </c>
      <c r="AD929">
        <v>0</v>
      </c>
      <c r="AE929">
        <v>0</v>
      </c>
      <c r="AF929">
        <v>2809</v>
      </c>
      <c r="AG929">
        <v>320</v>
      </c>
      <c r="AH929">
        <v>12</v>
      </c>
      <c r="AI929">
        <v>104.32</v>
      </c>
      <c r="AJ929">
        <v>240</v>
      </c>
      <c r="AK929">
        <v>0</v>
      </c>
      <c r="AL929">
        <v>0</v>
      </c>
      <c r="AM929">
        <v>0</v>
      </c>
      <c r="AN929">
        <v>0</v>
      </c>
      <c r="AO929">
        <v>2</v>
      </c>
      <c r="AP929">
        <v>9</v>
      </c>
      <c r="AQ929">
        <v>0</v>
      </c>
      <c r="AR929" s="6">
        <v>2130.6799999999998</v>
      </c>
      <c r="AS929">
        <v>2737</v>
      </c>
      <c r="AT929">
        <v>0</v>
      </c>
      <c r="AU929">
        <v>40256.82</v>
      </c>
      <c r="AV929">
        <v>45000</v>
      </c>
      <c r="AW929">
        <v>0</v>
      </c>
      <c r="AX929">
        <v>0</v>
      </c>
      <c r="AY929" s="6">
        <v>0</v>
      </c>
      <c r="AZ929">
        <v>0</v>
      </c>
      <c r="BA929">
        <v>0</v>
      </c>
      <c r="BB929" s="6">
        <v>5965.28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f t="shared" si="42"/>
        <v>0</v>
      </c>
      <c r="BJ929">
        <f t="shared" si="43"/>
        <v>2737</v>
      </c>
      <c r="BK929">
        <f>_xlfn.IFNA(VLOOKUP(A:A,'11月奖金'!A:Q,17,0),0)</f>
        <v>2790.55</v>
      </c>
      <c r="BL929">
        <f t="shared" si="44"/>
        <v>5527.55</v>
      </c>
    </row>
    <row r="930" spans="1:64" x14ac:dyDescent="0.2">
      <c r="A930">
        <v>9001041</v>
      </c>
      <c r="B930" t="s">
        <v>2800</v>
      </c>
      <c r="C930" t="s">
        <v>2801</v>
      </c>
      <c r="D930" t="s">
        <v>8449</v>
      </c>
      <c r="E930" t="s">
        <v>61</v>
      </c>
      <c r="F930" t="s">
        <v>105</v>
      </c>
      <c r="G930">
        <v>0</v>
      </c>
      <c r="H930">
        <v>0</v>
      </c>
      <c r="I930">
        <v>4.0999999999999996</v>
      </c>
      <c r="J930">
        <v>0</v>
      </c>
      <c r="K930">
        <v>1476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800</v>
      </c>
      <c r="U930">
        <v>100</v>
      </c>
      <c r="V930">
        <v>300</v>
      </c>
      <c r="W930">
        <v>33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2709</v>
      </c>
      <c r="AG930">
        <v>320</v>
      </c>
      <c r="AH930">
        <v>12</v>
      </c>
      <c r="AI930">
        <v>104.32</v>
      </c>
      <c r="AJ930">
        <v>240</v>
      </c>
      <c r="AK930">
        <v>0</v>
      </c>
      <c r="AL930">
        <v>0</v>
      </c>
      <c r="AM930">
        <v>0</v>
      </c>
      <c r="AN930">
        <v>0</v>
      </c>
      <c r="AO930">
        <v>2</v>
      </c>
      <c r="AP930">
        <v>9</v>
      </c>
      <c r="AQ930">
        <v>0</v>
      </c>
      <c r="AR930" s="6">
        <v>2030.68</v>
      </c>
      <c r="AS930">
        <v>2637</v>
      </c>
      <c r="AT930">
        <v>0</v>
      </c>
      <c r="AU930">
        <v>40256.82</v>
      </c>
      <c r="AV930">
        <v>45000</v>
      </c>
      <c r="AW930">
        <v>0</v>
      </c>
      <c r="AX930">
        <v>0</v>
      </c>
      <c r="AY930" s="6">
        <v>0</v>
      </c>
      <c r="AZ930">
        <v>0</v>
      </c>
      <c r="BA930">
        <v>0</v>
      </c>
      <c r="BB930" s="6">
        <v>5965.28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f t="shared" si="42"/>
        <v>0</v>
      </c>
      <c r="BJ930">
        <f t="shared" si="43"/>
        <v>2637</v>
      </c>
      <c r="BK930">
        <f>_xlfn.IFNA(VLOOKUP(A:A,'11月奖金'!A:Q,17,0),0)</f>
        <v>2790.55</v>
      </c>
      <c r="BL930">
        <f t="shared" si="44"/>
        <v>5427.55</v>
      </c>
    </row>
    <row r="931" spans="1:64" x14ac:dyDescent="0.2">
      <c r="A931">
        <v>9001042</v>
      </c>
      <c r="B931" t="s">
        <v>2802</v>
      </c>
      <c r="C931" t="s">
        <v>2803</v>
      </c>
      <c r="D931" t="s">
        <v>3173</v>
      </c>
      <c r="E931" t="s">
        <v>426</v>
      </c>
      <c r="F931" t="s">
        <v>105</v>
      </c>
      <c r="G931">
        <v>0</v>
      </c>
      <c r="H931">
        <v>0</v>
      </c>
      <c r="I931">
        <v>4.9000000000000004</v>
      </c>
      <c r="J931">
        <v>0</v>
      </c>
      <c r="K931">
        <v>1764</v>
      </c>
      <c r="L931">
        <v>486.62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800</v>
      </c>
      <c r="U931">
        <v>100</v>
      </c>
      <c r="V931">
        <v>300</v>
      </c>
      <c r="W931">
        <v>33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3483.62</v>
      </c>
      <c r="AG931">
        <v>320</v>
      </c>
      <c r="AH931">
        <v>12</v>
      </c>
      <c r="AI931">
        <v>104.32</v>
      </c>
      <c r="AJ931">
        <v>240</v>
      </c>
      <c r="AK931">
        <v>0</v>
      </c>
      <c r="AL931">
        <v>0</v>
      </c>
      <c r="AM931">
        <v>0</v>
      </c>
      <c r="AN931">
        <v>0</v>
      </c>
      <c r="AO931">
        <v>2</v>
      </c>
      <c r="AP931">
        <v>9</v>
      </c>
      <c r="AQ931">
        <v>0</v>
      </c>
      <c r="AR931" s="6">
        <v>2805.3</v>
      </c>
      <c r="AS931">
        <v>3411.62</v>
      </c>
      <c r="AT931">
        <v>0</v>
      </c>
      <c r="AU931">
        <v>42404.77</v>
      </c>
      <c r="AV931">
        <v>45000</v>
      </c>
      <c r="AW931">
        <v>0</v>
      </c>
      <c r="AX931">
        <v>0</v>
      </c>
      <c r="AY931" s="6">
        <v>0</v>
      </c>
      <c r="AZ931">
        <v>0</v>
      </c>
      <c r="BA931">
        <v>0</v>
      </c>
      <c r="BB931" s="6">
        <v>5965.28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f t="shared" si="42"/>
        <v>0</v>
      </c>
      <c r="BJ931">
        <f t="shared" si="43"/>
        <v>3411.62</v>
      </c>
      <c r="BK931">
        <f>_xlfn.IFNA(VLOOKUP(A:A,'11月奖金'!A:Q,17,0),0)</f>
        <v>2833.46</v>
      </c>
      <c r="BL931">
        <f t="shared" si="44"/>
        <v>6245.08</v>
      </c>
    </row>
    <row r="932" spans="1:64" x14ac:dyDescent="0.2">
      <c r="A932">
        <v>9000807</v>
      </c>
      <c r="B932" t="s">
        <v>1777</v>
      </c>
      <c r="C932" t="s">
        <v>1778</v>
      </c>
      <c r="D932" t="s">
        <v>1779</v>
      </c>
      <c r="E932" t="s">
        <v>278</v>
      </c>
      <c r="F932" t="s">
        <v>160</v>
      </c>
      <c r="G932">
        <v>0</v>
      </c>
      <c r="H932">
        <v>0</v>
      </c>
      <c r="I932">
        <v>6.7</v>
      </c>
      <c r="J932">
        <v>0</v>
      </c>
      <c r="K932">
        <v>2412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7</v>
      </c>
      <c r="S932">
        <v>0</v>
      </c>
      <c r="T932">
        <v>800</v>
      </c>
      <c r="U932">
        <v>100</v>
      </c>
      <c r="V932">
        <v>300</v>
      </c>
      <c r="W932">
        <v>33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3652</v>
      </c>
      <c r="AG932">
        <v>809.55</v>
      </c>
      <c r="AH932">
        <v>30.36</v>
      </c>
      <c r="AI932">
        <v>202.39</v>
      </c>
      <c r="AJ932">
        <v>607</v>
      </c>
      <c r="AK932">
        <v>0</v>
      </c>
      <c r="AL932">
        <v>0</v>
      </c>
      <c r="AM932">
        <v>0</v>
      </c>
      <c r="AN932">
        <v>0</v>
      </c>
      <c r="AO932">
        <v>2</v>
      </c>
      <c r="AP932">
        <v>9</v>
      </c>
      <c r="AQ932">
        <v>0</v>
      </c>
      <c r="AR932" s="6">
        <v>2000.7</v>
      </c>
      <c r="AS932">
        <v>3610</v>
      </c>
      <c r="AT932">
        <v>30</v>
      </c>
      <c r="AU932">
        <v>45971.02</v>
      </c>
      <c r="AV932">
        <v>55000</v>
      </c>
      <c r="AW932">
        <v>11000</v>
      </c>
      <c r="AX932">
        <v>11000</v>
      </c>
      <c r="AY932" s="6">
        <v>0</v>
      </c>
      <c r="AZ932">
        <v>0</v>
      </c>
      <c r="BA932">
        <v>0</v>
      </c>
      <c r="BB932" s="6">
        <v>10827.55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f t="shared" si="42"/>
        <v>0</v>
      </c>
      <c r="BJ932">
        <f t="shared" si="43"/>
        <v>3610</v>
      </c>
      <c r="BK932">
        <f>_xlfn.IFNA(VLOOKUP(A:A,'11月奖金'!A:Q,17,0),0)</f>
        <v>1704.03</v>
      </c>
      <c r="BL932">
        <f t="shared" si="44"/>
        <v>5314.03</v>
      </c>
    </row>
    <row r="933" spans="1:64" x14ac:dyDescent="0.2">
      <c r="A933">
        <v>9001040</v>
      </c>
      <c r="B933" t="s">
        <v>2806</v>
      </c>
      <c r="C933" t="s">
        <v>2807</v>
      </c>
      <c r="D933" t="s">
        <v>2808</v>
      </c>
      <c r="E933" t="s">
        <v>46</v>
      </c>
      <c r="F933" t="s">
        <v>105</v>
      </c>
      <c r="G933">
        <v>0</v>
      </c>
      <c r="H933">
        <v>0</v>
      </c>
      <c r="I933">
        <v>4.0999999999999996</v>
      </c>
      <c r="J933">
        <v>0</v>
      </c>
      <c r="K933">
        <v>1476</v>
      </c>
      <c r="L933">
        <v>203.59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7</v>
      </c>
      <c r="S933">
        <v>0</v>
      </c>
      <c r="T933">
        <v>800</v>
      </c>
      <c r="U933">
        <v>100</v>
      </c>
      <c r="V933">
        <v>300</v>
      </c>
      <c r="W933">
        <v>33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2919.59</v>
      </c>
      <c r="AG933">
        <v>320</v>
      </c>
      <c r="AH933">
        <v>12</v>
      </c>
      <c r="AI933">
        <v>104.32</v>
      </c>
      <c r="AJ933">
        <v>240</v>
      </c>
      <c r="AK933">
        <v>0</v>
      </c>
      <c r="AL933">
        <v>0</v>
      </c>
      <c r="AM933">
        <v>0</v>
      </c>
      <c r="AN933">
        <v>0</v>
      </c>
      <c r="AO933">
        <v>2</v>
      </c>
      <c r="AP933">
        <v>9</v>
      </c>
      <c r="AQ933">
        <v>0</v>
      </c>
      <c r="AR933" s="6">
        <v>2241.27</v>
      </c>
      <c r="AS933">
        <v>2877.59</v>
      </c>
      <c r="AT933">
        <v>30</v>
      </c>
      <c r="AU933">
        <v>44258.14</v>
      </c>
      <c r="AV933">
        <v>45000</v>
      </c>
      <c r="AW933">
        <v>0</v>
      </c>
      <c r="AX933">
        <v>0</v>
      </c>
      <c r="AY933" s="6">
        <v>0</v>
      </c>
      <c r="AZ933">
        <v>0</v>
      </c>
      <c r="BA933">
        <v>0</v>
      </c>
      <c r="BB933" s="6">
        <v>5965.28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f t="shared" si="42"/>
        <v>0</v>
      </c>
      <c r="BJ933">
        <f t="shared" si="43"/>
        <v>2877.59</v>
      </c>
      <c r="BK933">
        <f>_xlfn.IFNA(VLOOKUP(A:A,'11月奖金'!A:Q,17,0),0)</f>
        <v>2803.32</v>
      </c>
      <c r="BL933">
        <f t="shared" si="44"/>
        <v>5680.91</v>
      </c>
    </row>
    <row r="934" spans="1:64" x14ac:dyDescent="0.2">
      <c r="A934">
        <v>9001044</v>
      </c>
      <c r="B934" t="s">
        <v>2809</v>
      </c>
      <c r="C934" t="s">
        <v>2810</v>
      </c>
      <c r="D934" t="s">
        <v>3174</v>
      </c>
      <c r="E934" t="s">
        <v>71</v>
      </c>
      <c r="F934" t="s">
        <v>105</v>
      </c>
      <c r="G934">
        <v>0</v>
      </c>
      <c r="H934">
        <v>0</v>
      </c>
      <c r="I934">
        <v>0</v>
      </c>
      <c r="J934">
        <v>3627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500</v>
      </c>
      <c r="V934">
        <v>300</v>
      </c>
      <c r="W934">
        <v>33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4460</v>
      </c>
      <c r="AG934">
        <v>880</v>
      </c>
      <c r="AH934">
        <v>33</v>
      </c>
      <c r="AI934">
        <v>220</v>
      </c>
      <c r="AJ934">
        <v>660</v>
      </c>
      <c r="AK934">
        <v>0</v>
      </c>
      <c r="AL934">
        <v>0</v>
      </c>
      <c r="AM934">
        <v>0</v>
      </c>
      <c r="AN934">
        <v>0</v>
      </c>
      <c r="AO934">
        <v>2</v>
      </c>
      <c r="AP934">
        <v>9</v>
      </c>
      <c r="AQ934">
        <v>0</v>
      </c>
      <c r="AR934" s="6">
        <v>2665</v>
      </c>
      <c r="AS934">
        <v>4108</v>
      </c>
      <c r="AT934">
        <v>0</v>
      </c>
      <c r="AU934">
        <v>87834.47</v>
      </c>
      <c r="AV934">
        <v>45000</v>
      </c>
      <c r="AW934">
        <v>0</v>
      </c>
      <c r="AX934">
        <v>9000</v>
      </c>
      <c r="AY934" s="6">
        <v>0</v>
      </c>
      <c r="AZ934">
        <v>4500</v>
      </c>
      <c r="BA934">
        <v>0</v>
      </c>
      <c r="BB934" s="6">
        <v>16137</v>
      </c>
      <c r="BC934">
        <v>13197.47</v>
      </c>
      <c r="BD934">
        <v>395.92</v>
      </c>
      <c r="BE934">
        <v>0</v>
      </c>
      <c r="BF934">
        <v>395.92</v>
      </c>
      <c r="BG934">
        <v>521.47</v>
      </c>
      <c r="BH934">
        <v>0</v>
      </c>
      <c r="BI934">
        <f t="shared" si="42"/>
        <v>521.47</v>
      </c>
      <c r="BJ934">
        <f t="shared" si="43"/>
        <v>4108</v>
      </c>
      <c r="BK934">
        <f>_xlfn.IFNA(VLOOKUP(A:A,'11月奖金'!A:Q,17,0),0)</f>
        <v>7253</v>
      </c>
      <c r="BL934">
        <f t="shared" si="44"/>
        <v>11361</v>
      </c>
    </row>
    <row r="935" spans="1:64" x14ac:dyDescent="0.2">
      <c r="A935">
        <v>9001045</v>
      </c>
      <c r="B935" t="s">
        <v>2811</v>
      </c>
      <c r="C935" t="s">
        <v>2812</v>
      </c>
      <c r="D935" t="s">
        <v>2813</v>
      </c>
      <c r="E935" t="s">
        <v>122</v>
      </c>
      <c r="F935" t="s">
        <v>125</v>
      </c>
      <c r="G935">
        <v>0</v>
      </c>
      <c r="H935">
        <v>0</v>
      </c>
      <c r="I935">
        <v>5.9</v>
      </c>
      <c r="J935">
        <v>0</v>
      </c>
      <c r="K935">
        <v>2124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800</v>
      </c>
      <c r="U935">
        <v>300</v>
      </c>
      <c r="V935">
        <v>300</v>
      </c>
      <c r="W935">
        <v>33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3557</v>
      </c>
      <c r="AG935">
        <v>837.6</v>
      </c>
      <c r="AH935">
        <v>31.41</v>
      </c>
      <c r="AI935">
        <v>209.39</v>
      </c>
      <c r="AJ935">
        <v>628</v>
      </c>
      <c r="AK935">
        <v>0</v>
      </c>
      <c r="AL935">
        <v>0</v>
      </c>
      <c r="AM935">
        <v>0</v>
      </c>
      <c r="AN935">
        <v>0</v>
      </c>
      <c r="AO935">
        <v>2</v>
      </c>
      <c r="AP935">
        <v>9</v>
      </c>
      <c r="AQ935">
        <v>0</v>
      </c>
      <c r="AR935" s="6">
        <v>1848.6</v>
      </c>
      <c r="AS935">
        <v>3345</v>
      </c>
      <c r="AT935">
        <v>0</v>
      </c>
      <c r="AU935">
        <v>70993.63</v>
      </c>
      <c r="AV935">
        <v>45000</v>
      </c>
      <c r="AW935">
        <v>0</v>
      </c>
      <c r="AX935">
        <v>0</v>
      </c>
      <c r="AY935" s="6">
        <v>0</v>
      </c>
      <c r="AZ935">
        <v>0</v>
      </c>
      <c r="BA935">
        <v>0</v>
      </c>
      <c r="BB935" s="6">
        <v>14488.59</v>
      </c>
      <c r="BC935">
        <v>11505.04</v>
      </c>
      <c r="BD935">
        <v>345.15</v>
      </c>
      <c r="BE935">
        <v>0</v>
      </c>
      <c r="BF935">
        <v>345.15</v>
      </c>
      <c r="BG935">
        <v>445.99</v>
      </c>
      <c r="BH935">
        <v>0</v>
      </c>
      <c r="BI935">
        <f t="shared" si="42"/>
        <v>445.99</v>
      </c>
      <c r="BJ935">
        <f t="shared" si="43"/>
        <v>3345</v>
      </c>
      <c r="BK935">
        <f>_xlfn.IFNA(VLOOKUP(A:A,'11月奖金'!A:Q,17,0),0)</f>
        <v>5797.44</v>
      </c>
      <c r="BL935">
        <f t="shared" si="44"/>
        <v>9142.4399999999987</v>
      </c>
    </row>
    <row r="936" spans="1:64" x14ac:dyDescent="0.2">
      <c r="A936">
        <v>9001046</v>
      </c>
      <c r="B936" t="s">
        <v>2814</v>
      </c>
      <c r="C936" t="s">
        <v>2815</v>
      </c>
      <c r="D936" t="s">
        <v>2816</v>
      </c>
      <c r="E936" t="s">
        <v>122</v>
      </c>
      <c r="F936" t="s">
        <v>160</v>
      </c>
      <c r="G936">
        <v>0</v>
      </c>
      <c r="H936">
        <v>0</v>
      </c>
      <c r="I936">
        <v>7.1</v>
      </c>
      <c r="J936">
        <v>0</v>
      </c>
      <c r="K936">
        <v>2556</v>
      </c>
      <c r="L936">
        <v>352.55</v>
      </c>
      <c r="M936">
        <v>0</v>
      </c>
      <c r="N936">
        <v>0</v>
      </c>
      <c r="O936">
        <v>0</v>
      </c>
      <c r="P936">
        <v>216</v>
      </c>
      <c r="Q936">
        <v>0</v>
      </c>
      <c r="R936">
        <v>0</v>
      </c>
      <c r="S936">
        <v>0</v>
      </c>
      <c r="T936">
        <v>800</v>
      </c>
      <c r="U936">
        <v>100</v>
      </c>
      <c r="V936">
        <v>300</v>
      </c>
      <c r="W936">
        <v>33</v>
      </c>
      <c r="X936">
        <v>0</v>
      </c>
      <c r="Y936">
        <v>0</v>
      </c>
      <c r="Z936">
        <v>0</v>
      </c>
      <c r="AA936">
        <v>0</v>
      </c>
      <c r="AB936">
        <v>20</v>
      </c>
      <c r="AC936">
        <v>24</v>
      </c>
      <c r="AD936">
        <v>0</v>
      </c>
      <c r="AE936">
        <v>0</v>
      </c>
      <c r="AF936">
        <v>4401.55</v>
      </c>
      <c r="AG936">
        <v>658.48</v>
      </c>
      <c r="AH936">
        <v>24.69</v>
      </c>
      <c r="AI936">
        <v>164.63</v>
      </c>
      <c r="AJ936">
        <v>494</v>
      </c>
      <c r="AK936">
        <v>0</v>
      </c>
      <c r="AL936">
        <v>0</v>
      </c>
      <c r="AM936">
        <v>0</v>
      </c>
      <c r="AN936">
        <v>0</v>
      </c>
      <c r="AO936">
        <v>2</v>
      </c>
      <c r="AP936">
        <v>9</v>
      </c>
      <c r="AQ936">
        <v>0</v>
      </c>
      <c r="AR936" s="6">
        <v>3057.75</v>
      </c>
      <c r="AS936">
        <v>4329.55</v>
      </c>
      <c r="AT936">
        <v>0</v>
      </c>
      <c r="AU936">
        <v>61731.34</v>
      </c>
      <c r="AV936">
        <v>45000</v>
      </c>
      <c r="AW936">
        <v>0</v>
      </c>
      <c r="AX936">
        <v>0</v>
      </c>
      <c r="AY936" s="6">
        <v>0</v>
      </c>
      <c r="AZ936">
        <v>0</v>
      </c>
      <c r="BA936">
        <v>0</v>
      </c>
      <c r="BB936" s="6">
        <v>12076.2</v>
      </c>
      <c r="BC936">
        <v>4655.1400000000049</v>
      </c>
      <c r="BD936">
        <v>139.65</v>
      </c>
      <c r="BE936">
        <v>0</v>
      </c>
      <c r="BF936">
        <v>139.65</v>
      </c>
      <c r="BG936">
        <v>200.02</v>
      </c>
      <c r="BH936">
        <v>0</v>
      </c>
      <c r="BI936">
        <f t="shared" si="42"/>
        <v>200.02</v>
      </c>
      <c r="BJ936">
        <f t="shared" si="43"/>
        <v>4329.55</v>
      </c>
      <c r="BK936">
        <f>_xlfn.IFNA(VLOOKUP(A:A,'11月奖金'!A:Q,17,0),0)</f>
        <v>3300</v>
      </c>
      <c r="BL936">
        <f t="shared" si="44"/>
        <v>7629.55</v>
      </c>
    </row>
    <row r="937" spans="1:64" x14ac:dyDescent="0.2">
      <c r="A937">
        <v>9001047</v>
      </c>
      <c r="B937" t="s">
        <v>2817</v>
      </c>
      <c r="C937" t="s">
        <v>2818</v>
      </c>
      <c r="D937" t="s">
        <v>2819</v>
      </c>
      <c r="E937" t="s">
        <v>122</v>
      </c>
      <c r="F937" t="s">
        <v>105</v>
      </c>
      <c r="G937">
        <v>0</v>
      </c>
      <c r="H937">
        <v>0</v>
      </c>
      <c r="I937">
        <v>5.9</v>
      </c>
      <c r="J937">
        <v>0</v>
      </c>
      <c r="K937">
        <v>2124</v>
      </c>
      <c r="L937">
        <v>0</v>
      </c>
      <c r="M937">
        <v>12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800</v>
      </c>
      <c r="U937">
        <v>300</v>
      </c>
      <c r="V937">
        <v>300</v>
      </c>
      <c r="W937">
        <v>33</v>
      </c>
      <c r="X937">
        <v>0</v>
      </c>
      <c r="Y937">
        <v>0</v>
      </c>
      <c r="Z937">
        <v>0</v>
      </c>
      <c r="AA937">
        <v>0</v>
      </c>
      <c r="AB937">
        <v>30</v>
      </c>
      <c r="AC937">
        <v>36</v>
      </c>
      <c r="AD937">
        <v>0</v>
      </c>
      <c r="AE937">
        <v>0</v>
      </c>
      <c r="AF937">
        <v>3635</v>
      </c>
      <c r="AG937">
        <v>793.2</v>
      </c>
      <c r="AH937">
        <v>29.75</v>
      </c>
      <c r="AI937">
        <v>198.29</v>
      </c>
      <c r="AJ937">
        <v>595</v>
      </c>
      <c r="AK937">
        <v>0</v>
      </c>
      <c r="AL937">
        <v>0</v>
      </c>
      <c r="AM937">
        <v>0</v>
      </c>
      <c r="AN937">
        <v>0</v>
      </c>
      <c r="AO937">
        <v>2</v>
      </c>
      <c r="AP937">
        <v>9</v>
      </c>
      <c r="AQ937">
        <v>0</v>
      </c>
      <c r="AR937" s="6">
        <v>2016.76</v>
      </c>
      <c r="AS937">
        <v>3423</v>
      </c>
      <c r="AT937">
        <v>0</v>
      </c>
      <c r="AU937">
        <v>70719.100000000006</v>
      </c>
      <c r="AV937">
        <v>45000</v>
      </c>
      <c r="AW937">
        <v>0</v>
      </c>
      <c r="AX937">
        <v>0</v>
      </c>
      <c r="AY937" s="6">
        <v>0</v>
      </c>
      <c r="AZ937">
        <v>0</v>
      </c>
      <c r="BA937">
        <v>0</v>
      </c>
      <c r="BB937" s="6">
        <v>14546.16</v>
      </c>
      <c r="BC937">
        <v>11172.94</v>
      </c>
      <c r="BD937">
        <v>335.19</v>
      </c>
      <c r="BE937">
        <v>0</v>
      </c>
      <c r="BF937">
        <v>335.19</v>
      </c>
      <c r="BG937">
        <v>430.99</v>
      </c>
      <c r="BH937">
        <v>0</v>
      </c>
      <c r="BI937">
        <f t="shared" si="42"/>
        <v>430.99</v>
      </c>
      <c r="BJ937">
        <f t="shared" si="43"/>
        <v>3423</v>
      </c>
      <c r="BK937">
        <f>_xlfn.IFNA(VLOOKUP(A:A,'11月奖金'!A:Q,17,0),0)</f>
        <v>5940</v>
      </c>
      <c r="BL937">
        <f t="shared" si="44"/>
        <v>9363</v>
      </c>
    </row>
    <row r="938" spans="1:64" x14ac:dyDescent="0.2">
      <c r="A938">
        <v>9001048</v>
      </c>
      <c r="B938" t="s">
        <v>2820</v>
      </c>
      <c r="C938" t="s">
        <v>2821</v>
      </c>
      <c r="D938" t="s">
        <v>2822</v>
      </c>
      <c r="E938" t="s">
        <v>97</v>
      </c>
      <c r="F938" t="s">
        <v>105</v>
      </c>
      <c r="G938">
        <v>0</v>
      </c>
      <c r="H938">
        <v>0</v>
      </c>
      <c r="I938">
        <v>5.3</v>
      </c>
      <c r="J938">
        <v>0</v>
      </c>
      <c r="K938">
        <v>1908</v>
      </c>
      <c r="L938">
        <v>789.52</v>
      </c>
      <c r="M938">
        <v>49</v>
      </c>
      <c r="N938">
        <v>72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800</v>
      </c>
      <c r="U938">
        <v>100</v>
      </c>
      <c r="V938">
        <v>300</v>
      </c>
      <c r="W938">
        <v>33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4051.52</v>
      </c>
      <c r="AG938">
        <v>430.08</v>
      </c>
      <c r="AH938">
        <v>16.13</v>
      </c>
      <c r="AI938">
        <v>107.52</v>
      </c>
      <c r="AJ938">
        <v>323</v>
      </c>
      <c r="AK938">
        <v>0</v>
      </c>
      <c r="AL938">
        <v>0</v>
      </c>
      <c r="AM938">
        <v>0</v>
      </c>
      <c r="AN938">
        <v>0</v>
      </c>
      <c r="AO938">
        <v>2</v>
      </c>
      <c r="AP938">
        <v>9</v>
      </c>
      <c r="AQ938">
        <v>0</v>
      </c>
      <c r="AR938" s="6">
        <v>3172.79</v>
      </c>
      <c r="AS938">
        <v>3979.52</v>
      </c>
      <c r="AT938">
        <v>0</v>
      </c>
      <c r="AU938">
        <v>56903.68</v>
      </c>
      <c r="AV938">
        <v>45000</v>
      </c>
      <c r="AW938">
        <v>0</v>
      </c>
      <c r="AX938">
        <v>0</v>
      </c>
      <c r="AY938" s="6">
        <v>0</v>
      </c>
      <c r="AZ938">
        <v>0</v>
      </c>
      <c r="BA938">
        <v>0</v>
      </c>
      <c r="BB938" s="6">
        <v>7890.5700000000006</v>
      </c>
      <c r="BC938">
        <v>4013.11</v>
      </c>
      <c r="BD938">
        <v>120.39</v>
      </c>
      <c r="BE938">
        <v>0</v>
      </c>
      <c r="BF938">
        <v>120.39</v>
      </c>
      <c r="BG938">
        <v>177.31</v>
      </c>
      <c r="BH938">
        <v>0</v>
      </c>
      <c r="BI938">
        <f t="shared" si="42"/>
        <v>177.31</v>
      </c>
      <c r="BJ938">
        <f t="shared" si="43"/>
        <v>3979.52</v>
      </c>
      <c r="BK938">
        <f>_xlfn.IFNA(VLOOKUP(A:A,'11月奖金'!A:Q,17,0),0)</f>
        <v>3591.48</v>
      </c>
      <c r="BL938">
        <f t="shared" si="44"/>
        <v>7571</v>
      </c>
    </row>
    <row r="939" spans="1:64" x14ac:dyDescent="0.2">
      <c r="A939">
        <v>9001049</v>
      </c>
      <c r="B939" t="s">
        <v>2823</v>
      </c>
      <c r="C939" t="s">
        <v>2824</v>
      </c>
      <c r="D939" t="s">
        <v>3175</v>
      </c>
      <c r="E939" t="s">
        <v>224</v>
      </c>
      <c r="F939" t="s">
        <v>29</v>
      </c>
      <c r="G939">
        <v>0</v>
      </c>
      <c r="H939">
        <v>0</v>
      </c>
      <c r="I939">
        <v>0</v>
      </c>
      <c r="J939">
        <v>4534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300</v>
      </c>
      <c r="W939">
        <v>33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4867</v>
      </c>
      <c r="AG939">
        <v>1134.48</v>
      </c>
      <c r="AH939">
        <v>42.54</v>
      </c>
      <c r="AI939">
        <v>334.2</v>
      </c>
      <c r="AJ939">
        <v>1003</v>
      </c>
      <c r="AK939">
        <v>0</v>
      </c>
      <c r="AL939">
        <v>0</v>
      </c>
      <c r="AM939">
        <v>0</v>
      </c>
      <c r="AN939">
        <v>0</v>
      </c>
      <c r="AO939">
        <v>2</v>
      </c>
      <c r="AP939">
        <v>9</v>
      </c>
      <c r="AQ939">
        <v>180.0799999999999</v>
      </c>
      <c r="AR939" s="6">
        <v>2170.6999999999998</v>
      </c>
      <c r="AS939">
        <v>11315</v>
      </c>
      <c r="AT939">
        <v>6450</v>
      </c>
      <c r="AU939">
        <v>134980.41</v>
      </c>
      <c r="AV939">
        <v>45000</v>
      </c>
      <c r="AW939">
        <v>9000</v>
      </c>
      <c r="AX939">
        <v>9000</v>
      </c>
      <c r="AY939" s="6">
        <v>0</v>
      </c>
      <c r="AZ939">
        <v>0</v>
      </c>
      <c r="BA939">
        <v>0</v>
      </c>
      <c r="BB939" s="6">
        <v>23514.23</v>
      </c>
      <c r="BC939">
        <v>48466.180000000008</v>
      </c>
      <c r="BD939">
        <v>2326.62</v>
      </c>
      <c r="BE939">
        <v>0</v>
      </c>
      <c r="BF939">
        <v>2326.62</v>
      </c>
      <c r="BG939">
        <v>2146.54</v>
      </c>
      <c r="BH939">
        <v>180.0799999999999</v>
      </c>
      <c r="BI939">
        <f t="shared" si="42"/>
        <v>2326.62</v>
      </c>
      <c r="BJ939">
        <f t="shared" si="43"/>
        <v>11315</v>
      </c>
      <c r="BK939">
        <f>_xlfn.IFNA(VLOOKUP(A:A,'11月奖金'!A:Q,17,0),0)</f>
        <v>9016.86</v>
      </c>
      <c r="BL939">
        <f t="shared" si="44"/>
        <v>20331.86</v>
      </c>
    </row>
    <row r="940" spans="1:64" x14ac:dyDescent="0.2">
      <c r="A940">
        <v>9001050</v>
      </c>
      <c r="B940" t="s">
        <v>2825</v>
      </c>
      <c r="C940" t="s">
        <v>2826</v>
      </c>
      <c r="D940" t="s">
        <v>2827</v>
      </c>
      <c r="E940" t="s">
        <v>116</v>
      </c>
      <c r="F940" t="s">
        <v>29</v>
      </c>
      <c r="G940">
        <v>0</v>
      </c>
      <c r="H940">
        <v>0</v>
      </c>
      <c r="I940">
        <v>0</v>
      </c>
      <c r="J940">
        <v>4534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300</v>
      </c>
      <c r="W940">
        <v>33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4867</v>
      </c>
      <c r="AG940">
        <v>735.07</v>
      </c>
      <c r="AH940">
        <v>27.56</v>
      </c>
      <c r="AI940">
        <v>183.77</v>
      </c>
      <c r="AJ940">
        <v>551</v>
      </c>
      <c r="AK940">
        <v>0</v>
      </c>
      <c r="AL940">
        <v>0</v>
      </c>
      <c r="AM940">
        <v>0</v>
      </c>
      <c r="AN940">
        <v>0</v>
      </c>
      <c r="AO940">
        <v>2</v>
      </c>
      <c r="AP940">
        <v>9</v>
      </c>
      <c r="AQ940">
        <v>481.76000000000022</v>
      </c>
      <c r="AR940" s="6">
        <v>2885.84</v>
      </c>
      <c r="AS940">
        <v>11315</v>
      </c>
      <c r="AT940">
        <v>6450</v>
      </c>
      <c r="AU940">
        <v>134525.21</v>
      </c>
      <c r="AV940">
        <v>45000</v>
      </c>
      <c r="AW940">
        <v>0</v>
      </c>
      <c r="AX940">
        <v>0</v>
      </c>
      <c r="AY940" s="6">
        <v>0</v>
      </c>
      <c r="AZ940">
        <v>0</v>
      </c>
      <c r="BA940">
        <v>0</v>
      </c>
      <c r="BB940" s="6">
        <v>13444.57</v>
      </c>
      <c r="BC940">
        <v>76080.640000000014</v>
      </c>
      <c r="BD940">
        <v>5088.0600000000004</v>
      </c>
      <c r="BE940">
        <v>0</v>
      </c>
      <c r="BF940">
        <v>5088.0600000000004</v>
      </c>
      <c r="BG940">
        <v>4606.3</v>
      </c>
      <c r="BH940">
        <v>481.76000000000022</v>
      </c>
      <c r="BI940">
        <f t="shared" si="42"/>
        <v>5088.0600000000004</v>
      </c>
      <c r="BJ940">
        <f t="shared" si="43"/>
        <v>11315</v>
      </c>
      <c r="BK940">
        <f>_xlfn.IFNA(VLOOKUP(A:A,'11月奖金'!A:Q,17,0),0)</f>
        <v>8971.7099999999991</v>
      </c>
      <c r="BL940">
        <f t="shared" si="44"/>
        <v>20286.71</v>
      </c>
    </row>
    <row r="941" spans="1:64" x14ac:dyDescent="0.2">
      <c r="A941">
        <v>9001051</v>
      </c>
      <c r="B941" t="s">
        <v>2828</v>
      </c>
      <c r="C941" t="s">
        <v>2829</v>
      </c>
      <c r="D941" t="s">
        <v>2830</v>
      </c>
      <c r="E941" t="s">
        <v>122</v>
      </c>
      <c r="F941" t="s">
        <v>160</v>
      </c>
      <c r="G941">
        <v>0</v>
      </c>
      <c r="H941">
        <v>0</v>
      </c>
      <c r="I941">
        <v>6.5</v>
      </c>
      <c r="J941">
        <v>0</v>
      </c>
      <c r="K941">
        <v>2340</v>
      </c>
      <c r="L941">
        <v>322.76</v>
      </c>
      <c r="M941">
        <v>24</v>
      </c>
      <c r="N941">
        <v>80</v>
      </c>
      <c r="O941">
        <v>0</v>
      </c>
      <c r="P941">
        <v>72</v>
      </c>
      <c r="Q941">
        <v>0</v>
      </c>
      <c r="R941">
        <v>0</v>
      </c>
      <c r="S941">
        <v>0</v>
      </c>
      <c r="T941">
        <v>800</v>
      </c>
      <c r="U941">
        <v>100</v>
      </c>
      <c r="V941">
        <v>300</v>
      </c>
      <c r="W941">
        <v>33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4071.76</v>
      </c>
      <c r="AG941">
        <v>420.8</v>
      </c>
      <c r="AH941">
        <v>15.78</v>
      </c>
      <c r="AI941">
        <v>105.21</v>
      </c>
      <c r="AJ941">
        <v>316</v>
      </c>
      <c r="AK941">
        <v>0</v>
      </c>
      <c r="AL941">
        <v>0</v>
      </c>
      <c r="AM941">
        <v>0</v>
      </c>
      <c r="AN941">
        <v>0</v>
      </c>
      <c r="AO941">
        <v>2</v>
      </c>
      <c r="AP941">
        <v>9</v>
      </c>
      <c r="AQ941">
        <v>0</v>
      </c>
      <c r="AR941" s="6">
        <v>3211.97</v>
      </c>
      <c r="AS941">
        <v>3999.76</v>
      </c>
      <c r="AT941">
        <v>0</v>
      </c>
      <c r="AU941">
        <v>53702.57</v>
      </c>
      <c r="AV941">
        <v>45000</v>
      </c>
      <c r="AW941">
        <v>0</v>
      </c>
      <c r="AX941">
        <v>0</v>
      </c>
      <c r="AY941" s="6">
        <v>0</v>
      </c>
      <c r="AZ941">
        <v>0</v>
      </c>
      <c r="BA941">
        <v>0</v>
      </c>
      <c r="BB941" s="6">
        <v>7720.11</v>
      </c>
      <c r="BC941">
        <v>982.46</v>
      </c>
      <c r="BD941">
        <v>29.47</v>
      </c>
      <c r="BE941">
        <v>0</v>
      </c>
      <c r="BF941">
        <v>29.47</v>
      </c>
      <c r="BG941">
        <v>85.210000000000008</v>
      </c>
      <c r="BH941">
        <v>0</v>
      </c>
      <c r="BI941">
        <f t="shared" si="42"/>
        <v>85.210000000000008</v>
      </c>
      <c r="BJ941">
        <f t="shared" si="43"/>
        <v>3999.76</v>
      </c>
      <c r="BK941">
        <f>_xlfn.IFNA(VLOOKUP(A:A,'11月奖金'!A:Q,17,0),0)</f>
        <v>2700</v>
      </c>
      <c r="BL941">
        <f t="shared" si="44"/>
        <v>6699.76</v>
      </c>
    </row>
    <row r="942" spans="1:64" x14ac:dyDescent="0.2">
      <c r="A942">
        <v>9001052</v>
      </c>
      <c r="B942" t="s">
        <v>2831</v>
      </c>
      <c r="C942" t="s">
        <v>2832</v>
      </c>
      <c r="D942" t="s">
        <v>2833</v>
      </c>
      <c r="E942" t="s">
        <v>122</v>
      </c>
      <c r="F942" t="s">
        <v>160</v>
      </c>
      <c r="G942">
        <v>0</v>
      </c>
      <c r="H942">
        <v>0</v>
      </c>
      <c r="I942">
        <v>6.1</v>
      </c>
      <c r="J942">
        <v>0</v>
      </c>
      <c r="K942">
        <v>2196</v>
      </c>
      <c r="L942">
        <v>908.69</v>
      </c>
      <c r="M942">
        <v>62</v>
      </c>
      <c r="N942">
        <v>80</v>
      </c>
      <c r="O942">
        <v>0</v>
      </c>
      <c r="P942">
        <v>72</v>
      </c>
      <c r="Q942">
        <v>0</v>
      </c>
      <c r="R942">
        <v>0</v>
      </c>
      <c r="S942">
        <v>0</v>
      </c>
      <c r="T942">
        <v>626.09</v>
      </c>
      <c r="U942">
        <v>78.260000000000005</v>
      </c>
      <c r="V942">
        <v>234.78</v>
      </c>
      <c r="W942">
        <v>25.83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4283.6500000000005</v>
      </c>
      <c r="AG942">
        <v>468.88</v>
      </c>
      <c r="AH942">
        <v>17.579999999999998</v>
      </c>
      <c r="AI942">
        <v>117.21</v>
      </c>
      <c r="AJ942">
        <v>352</v>
      </c>
      <c r="AK942">
        <v>0</v>
      </c>
      <c r="AL942">
        <v>0</v>
      </c>
      <c r="AM942">
        <v>0</v>
      </c>
      <c r="AN942">
        <v>0</v>
      </c>
      <c r="AO942">
        <v>2</v>
      </c>
      <c r="AP942">
        <v>9</v>
      </c>
      <c r="AQ942">
        <v>0</v>
      </c>
      <c r="AR942" s="6">
        <v>3325.98</v>
      </c>
      <c r="AS942">
        <v>4226.8680000000004</v>
      </c>
      <c r="AT942">
        <v>0</v>
      </c>
      <c r="AU942">
        <v>49466.737999999998</v>
      </c>
      <c r="AV942">
        <v>45000</v>
      </c>
      <c r="AW942">
        <v>16000</v>
      </c>
      <c r="AX942">
        <v>18000</v>
      </c>
      <c r="AY942" s="6">
        <v>0</v>
      </c>
      <c r="AZ942">
        <v>0</v>
      </c>
      <c r="BA942">
        <v>0</v>
      </c>
      <c r="BB942" s="6">
        <v>8601.0299999999988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f t="shared" si="42"/>
        <v>0</v>
      </c>
      <c r="BJ942">
        <f t="shared" si="43"/>
        <v>4226.8680000000004</v>
      </c>
      <c r="BK942">
        <f>_xlfn.IFNA(VLOOKUP(A:A,'11月奖金'!A:Q,17,0),0)</f>
        <v>2250</v>
      </c>
      <c r="BL942">
        <f t="shared" si="44"/>
        <v>6476.8680000000004</v>
      </c>
    </row>
    <row r="943" spans="1:64" x14ac:dyDescent="0.2">
      <c r="A943">
        <v>9001053</v>
      </c>
      <c r="B943" t="s">
        <v>2834</v>
      </c>
      <c r="C943" t="s">
        <v>2835</v>
      </c>
      <c r="D943" t="s">
        <v>2836</v>
      </c>
      <c r="E943" t="s">
        <v>122</v>
      </c>
      <c r="F943" t="s">
        <v>160</v>
      </c>
      <c r="G943">
        <v>0</v>
      </c>
      <c r="H943">
        <v>0</v>
      </c>
      <c r="I943">
        <v>5.7</v>
      </c>
      <c r="J943">
        <v>0</v>
      </c>
      <c r="K943">
        <v>2052</v>
      </c>
      <c r="L943">
        <v>566.07000000000005</v>
      </c>
      <c r="M943">
        <v>62</v>
      </c>
      <c r="N943">
        <v>80</v>
      </c>
      <c r="O943">
        <v>0</v>
      </c>
      <c r="P943">
        <v>72</v>
      </c>
      <c r="Q943">
        <v>0</v>
      </c>
      <c r="R943">
        <v>0</v>
      </c>
      <c r="S943">
        <v>0</v>
      </c>
      <c r="T943">
        <v>800</v>
      </c>
      <c r="U943">
        <v>100</v>
      </c>
      <c r="V943">
        <v>300</v>
      </c>
      <c r="W943">
        <v>33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4065.07</v>
      </c>
      <c r="AG943">
        <v>401.2</v>
      </c>
      <c r="AH943">
        <v>15.05</v>
      </c>
      <c r="AI943">
        <v>104.32</v>
      </c>
      <c r="AJ943">
        <v>301</v>
      </c>
      <c r="AK943">
        <v>0</v>
      </c>
      <c r="AL943">
        <v>0</v>
      </c>
      <c r="AM943">
        <v>0</v>
      </c>
      <c r="AN943">
        <v>0</v>
      </c>
      <c r="AO943">
        <v>2</v>
      </c>
      <c r="AP943">
        <v>9</v>
      </c>
      <c r="AQ943">
        <v>0</v>
      </c>
      <c r="AR943" s="6">
        <v>3241.5</v>
      </c>
      <c r="AS943">
        <v>3993.07</v>
      </c>
      <c r="AT943">
        <v>0</v>
      </c>
      <c r="AU943">
        <v>47999.69</v>
      </c>
      <c r="AV943">
        <v>45000</v>
      </c>
      <c r="AW943">
        <v>0</v>
      </c>
      <c r="AX943">
        <v>0</v>
      </c>
      <c r="AY943" s="6">
        <v>0</v>
      </c>
      <c r="AZ943">
        <v>0</v>
      </c>
      <c r="BA943">
        <v>0</v>
      </c>
      <c r="BB943" s="6">
        <v>7373.98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f t="shared" si="42"/>
        <v>0</v>
      </c>
      <c r="BJ943">
        <f t="shared" si="43"/>
        <v>3993.07</v>
      </c>
      <c r="BK943">
        <f>_xlfn.IFNA(VLOOKUP(A:A,'11月奖金'!A:Q,17,0),0)</f>
        <v>2250</v>
      </c>
      <c r="BL943">
        <f t="shared" si="44"/>
        <v>6243.07</v>
      </c>
    </row>
    <row r="944" spans="1:64" x14ac:dyDescent="0.2">
      <c r="A944">
        <v>9001054</v>
      </c>
      <c r="B944" t="s">
        <v>2837</v>
      </c>
      <c r="C944" t="s">
        <v>2838</v>
      </c>
      <c r="D944" t="s">
        <v>2839</v>
      </c>
      <c r="E944" t="s">
        <v>122</v>
      </c>
      <c r="F944" t="s">
        <v>160</v>
      </c>
      <c r="G944">
        <v>0</v>
      </c>
      <c r="H944">
        <v>0</v>
      </c>
      <c r="I944">
        <v>6.1</v>
      </c>
      <c r="J944">
        <v>0</v>
      </c>
      <c r="K944">
        <v>2196</v>
      </c>
      <c r="L944">
        <v>302.89999999999998</v>
      </c>
      <c r="M944">
        <v>24</v>
      </c>
      <c r="N944">
        <v>64</v>
      </c>
      <c r="O944">
        <v>0</v>
      </c>
      <c r="P944">
        <v>72</v>
      </c>
      <c r="Q944">
        <v>0</v>
      </c>
      <c r="R944">
        <v>0</v>
      </c>
      <c r="S944">
        <v>0</v>
      </c>
      <c r="T944">
        <v>800</v>
      </c>
      <c r="U944">
        <v>100</v>
      </c>
      <c r="V944">
        <v>300</v>
      </c>
      <c r="W944">
        <v>33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3891.9</v>
      </c>
      <c r="AG944">
        <v>360.88</v>
      </c>
      <c r="AH944">
        <v>13.53</v>
      </c>
      <c r="AI944">
        <v>104.32</v>
      </c>
      <c r="AJ944">
        <v>271</v>
      </c>
      <c r="AK944">
        <v>0</v>
      </c>
      <c r="AL944">
        <v>0</v>
      </c>
      <c r="AM944">
        <v>0</v>
      </c>
      <c r="AN944">
        <v>0</v>
      </c>
      <c r="AO944">
        <v>2</v>
      </c>
      <c r="AP944">
        <v>9</v>
      </c>
      <c r="AQ944">
        <v>0</v>
      </c>
      <c r="AR944" s="6">
        <v>3140.17</v>
      </c>
      <c r="AS944">
        <v>3819.9</v>
      </c>
      <c r="AT944">
        <v>0</v>
      </c>
      <c r="AU944">
        <v>49387.29</v>
      </c>
      <c r="AV944">
        <v>45000</v>
      </c>
      <c r="AW944">
        <v>0</v>
      </c>
      <c r="AX944">
        <v>0</v>
      </c>
      <c r="AY944" s="6">
        <v>0</v>
      </c>
      <c r="AZ944">
        <v>0</v>
      </c>
      <c r="BA944">
        <v>0</v>
      </c>
      <c r="BB944" s="6">
        <v>6677.07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f t="shared" si="42"/>
        <v>0</v>
      </c>
      <c r="BJ944">
        <f t="shared" si="43"/>
        <v>3819.9</v>
      </c>
      <c r="BK944">
        <f>_xlfn.IFNA(VLOOKUP(A:A,'11月奖金'!A:Q,17,0),0)</f>
        <v>2250</v>
      </c>
      <c r="BL944">
        <f t="shared" si="44"/>
        <v>6069.9</v>
      </c>
    </row>
    <row r="945" spans="1:64" x14ac:dyDescent="0.2">
      <c r="A945">
        <v>9001055</v>
      </c>
      <c r="B945" t="s">
        <v>2840</v>
      </c>
      <c r="C945" t="s">
        <v>2841</v>
      </c>
      <c r="D945" t="s">
        <v>2842</v>
      </c>
      <c r="E945" t="s">
        <v>122</v>
      </c>
      <c r="F945" t="s">
        <v>160</v>
      </c>
      <c r="G945">
        <v>0</v>
      </c>
      <c r="H945">
        <v>0</v>
      </c>
      <c r="I945">
        <v>6.1</v>
      </c>
      <c r="J945">
        <v>0</v>
      </c>
      <c r="K945">
        <v>2196</v>
      </c>
      <c r="L945">
        <v>605.79</v>
      </c>
      <c r="M945">
        <v>49</v>
      </c>
      <c r="N945">
        <v>40</v>
      </c>
      <c r="O945">
        <v>0</v>
      </c>
      <c r="P945">
        <v>144</v>
      </c>
      <c r="Q945">
        <v>0</v>
      </c>
      <c r="R945">
        <v>0</v>
      </c>
      <c r="S945">
        <v>0</v>
      </c>
      <c r="T945">
        <v>800</v>
      </c>
      <c r="U945">
        <v>100</v>
      </c>
      <c r="V945">
        <v>300</v>
      </c>
      <c r="W945">
        <v>33</v>
      </c>
      <c r="X945">
        <v>0</v>
      </c>
      <c r="Y945">
        <v>0</v>
      </c>
      <c r="Z945">
        <v>0</v>
      </c>
      <c r="AA945">
        <v>0</v>
      </c>
      <c r="AB945">
        <v>80</v>
      </c>
      <c r="AC945">
        <v>96</v>
      </c>
      <c r="AD945">
        <v>0</v>
      </c>
      <c r="AE945">
        <v>0</v>
      </c>
      <c r="AF945">
        <v>4443.79</v>
      </c>
      <c r="AG945">
        <v>384.88</v>
      </c>
      <c r="AH945">
        <v>14.43</v>
      </c>
      <c r="AI945">
        <v>104.32</v>
      </c>
      <c r="AJ945">
        <v>289</v>
      </c>
      <c r="AK945">
        <v>0</v>
      </c>
      <c r="AL945">
        <v>0</v>
      </c>
      <c r="AM945">
        <v>0</v>
      </c>
      <c r="AN945">
        <v>0</v>
      </c>
      <c r="AO945">
        <v>2</v>
      </c>
      <c r="AP945">
        <v>9</v>
      </c>
      <c r="AQ945">
        <v>0</v>
      </c>
      <c r="AR945" s="6">
        <v>3649.16</v>
      </c>
      <c r="AS945">
        <v>4371.79</v>
      </c>
      <c r="AT945">
        <v>0</v>
      </c>
      <c r="AU945">
        <v>50341.38</v>
      </c>
      <c r="AV945">
        <v>45000</v>
      </c>
      <c r="AW945">
        <v>0</v>
      </c>
      <c r="AX945">
        <v>0</v>
      </c>
      <c r="AY945" s="6">
        <v>0</v>
      </c>
      <c r="AZ945">
        <v>0</v>
      </c>
      <c r="BA945">
        <v>0</v>
      </c>
      <c r="BB945" s="6">
        <v>7093.17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f t="shared" si="42"/>
        <v>0</v>
      </c>
      <c r="BJ945">
        <f t="shared" si="43"/>
        <v>4371.79</v>
      </c>
      <c r="BK945">
        <f>_xlfn.IFNA(VLOOKUP(A:A,'11月奖金'!A:Q,17,0),0)</f>
        <v>2232</v>
      </c>
      <c r="BL945">
        <f t="shared" si="44"/>
        <v>6603.79</v>
      </c>
    </row>
    <row r="946" spans="1:64" x14ac:dyDescent="0.2">
      <c r="A946">
        <v>9001056</v>
      </c>
      <c r="B946" t="s">
        <v>2843</v>
      </c>
      <c r="C946" t="s">
        <v>2844</v>
      </c>
      <c r="D946" t="s">
        <v>2845</v>
      </c>
      <c r="E946" t="s">
        <v>122</v>
      </c>
      <c r="F946" t="s">
        <v>160</v>
      </c>
      <c r="G946">
        <v>10</v>
      </c>
      <c r="H946">
        <v>0</v>
      </c>
      <c r="I946">
        <v>5.9</v>
      </c>
      <c r="J946">
        <v>0</v>
      </c>
      <c r="K946">
        <v>2124</v>
      </c>
      <c r="L946">
        <v>878.9</v>
      </c>
      <c r="M946">
        <v>0</v>
      </c>
      <c r="N946">
        <v>8</v>
      </c>
      <c r="O946">
        <v>0</v>
      </c>
      <c r="P946">
        <v>72</v>
      </c>
      <c r="Q946">
        <v>0</v>
      </c>
      <c r="R946">
        <v>0</v>
      </c>
      <c r="S946">
        <v>0</v>
      </c>
      <c r="T946">
        <v>800</v>
      </c>
      <c r="U946">
        <v>100</v>
      </c>
      <c r="V946">
        <v>300</v>
      </c>
      <c r="W946">
        <v>33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4315.8999999999996</v>
      </c>
      <c r="AG946">
        <v>344.72</v>
      </c>
      <c r="AH946">
        <v>12.93</v>
      </c>
      <c r="AI946">
        <v>104.32</v>
      </c>
      <c r="AJ946">
        <v>259</v>
      </c>
      <c r="AK946">
        <v>0</v>
      </c>
      <c r="AL946">
        <v>0</v>
      </c>
      <c r="AM946">
        <v>0</v>
      </c>
      <c r="AN946">
        <v>0</v>
      </c>
      <c r="AO946">
        <v>2</v>
      </c>
      <c r="AP946">
        <v>9</v>
      </c>
      <c r="AQ946">
        <v>0</v>
      </c>
      <c r="AR946" s="6">
        <v>3592.93</v>
      </c>
      <c r="AS946">
        <v>4243.8999999999996</v>
      </c>
      <c r="AT946">
        <v>0</v>
      </c>
      <c r="AU946">
        <v>49533.98</v>
      </c>
      <c r="AV946">
        <v>45000</v>
      </c>
      <c r="AW946">
        <v>0</v>
      </c>
      <c r="AX946">
        <v>0</v>
      </c>
      <c r="AY946" s="6">
        <v>0</v>
      </c>
      <c r="AZ946">
        <v>0</v>
      </c>
      <c r="BA946">
        <v>0</v>
      </c>
      <c r="BB946" s="6">
        <v>6398.0300000000007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f t="shared" si="42"/>
        <v>0</v>
      </c>
      <c r="BJ946">
        <f t="shared" si="43"/>
        <v>4243.8999999999996</v>
      </c>
      <c r="BK946">
        <f>_xlfn.IFNA(VLOOKUP(A:A,'11月奖金'!A:Q,17,0),0)</f>
        <v>2455.1999999999998</v>
      </c>
      <c r="BL946">
        <f t="shared" si="44"/>
        <v>6699.0999999999995</v>
      </c>
    </row>
    <row r="947" spans="1:64" x14ac:dyDescent="0.2">
      <c r="A947">
        <v>9001057</v>
      </c>
      <c r="B947" t="s">
        <v>2846</v>
      </c>
      <c r="C947" t="s">
        <v>2847</v>
      </c>
      <c r="D947" t="s">
        <v>2848</v>
      </c>
      <c r="E947" t="s">
        <v>122</v>
      </c>
      <c r="F947" t="s">
        <v>160</v>
      </c>
      <c r="G947">
        <v>0</v>
      </c>
      <c r="H947">
        <v>0</v>
      </c>
      <c r="I947">
        <v>6.1</v>
      </c>
      <c r="J947">
        <v>0</v>
      </c>
      <c r="K947">
        <v>2196</v>
      </c>
      <c r="L947">
        <v>605.79</v>
      </c>
      <c r="M947">
        <v>36</v>
      </c>
      <c r="N947">
        <v>72</v>
      </c>
      <c r="O947">
        <v>0</v>
      </c>
      <c r="P947">
        <v>72</v>
      </c>
      <c r="Q947">
        <v>0</v>
      </c>
      <c r="R947">
        <v>0</v>
      </c>
      <c r="S947">
        <v>0</v>
      </c>
      <c r="T947">
        <v>800</v>
      </c>
      <c r="U947">
        <v>100</v>
      </c>
      <c r="V947">
        <v>300</v>
      </c>
      <c r="W947">
        <v>33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4214.79</v>
      </c>
      <c r="AG947">
        <v>561.12</v>
      </c>
      <c r="AH947">
        <v>21.04</v>
      </c>
      <c r="AI947">
        <v>140.28</v>
      </c>
      <c r="AJ947">
        <v>421</v>
      </c>
      <c r="AK947">
        <v>0</v>
      </c>
      <c r="AL947">
        <v>0</v>
      </c>
      <c r="AM947">
        <v>0</v>
      </c>
      <c r="AN947">
        <v>0</v>
      </c>
      <c r="AO947">
        <v>2</v>
      </c>
      <c r="AP947">
        <v>9</v>
      </c>
      <c r="AQ947">
        <v>0</v>
      </c>
      <c r="AR947" s="6">
        <v>3069.35</v>
      </c>
      <c r="AS947">
        <v>4142.79</v>
      </c>
      <c r="AT947">
        <v>0</v>
      </c>
      <c r="AU947">
        <v>53053.760000000002</v>
      </c>
      <c r="AV947">
        <v>45000</v>
      </c>
      <c r="AW947">
        <v>9000</v>
      </c>
      <c r="AX947">
        <v>9000</v>
      </c>
      <c r="AY947" s="6">
        <v>0</v>
      </c>
      <c r="AZ947">
        <v>9000</v>
      </c>
      <c r="BA947">
        <v>0</v>
      </c>
      <c r="BB947" s="6">
        <v>10290.959999999999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f t="shared" si="42"/>
        <v>0</v>
      </c>
      <c r="BJ947">
        <f t="shared" si="43"/>
        <v>4142.79</v>
      </c>
      <c r="BK947">
        <f>_xlfn.IFNA(VLOOKUP(A:A,'11月奖金'!A:Q,17,0),0)</f>
        <v>2656.8</v>
      </c>
      <c r="BL947">
        <f t="shared" si="44"/>
        <v>6799.59</v>
      </c>
    </row>
    <row r="948" spans="1:64" x14ac:dyDescent="0.2">
      <c r="A948">
        <v>9001058</v>
      </c>
      <c r="B948" t="s">
        <v>2849</v>
      </c>
      <c r="C948" t="s">
        <v>2850</v>
      </c>
      <c r="D948" t="s">
        <v>2851</v>
      </c>
      <c r="E948" t="s">
        <v>122</v>
      </c>
      <c r="F948" t="s">
        <v>160</v>
      </c>
      <c r="G948">
        <v>10</v>
      </c>
      <c r="H948">
        <v>0</v>
      </c>
      <c r="I948">
        <v>6.1</v>
      </c>
      <c r="J948">
        <v>0</v>
      </c>
      <c r="K948">
        <v>2196</v>
      </c>
      <c r="L948">
        <v>908.69</v>
      </c>
      <c r="M948">
        <v>49</v>
      </c>
      <c r="N948">
        <v>80</v>
      </c>
      <c r="O948">
        <v>0</v>
      </c>
      <c r="P948">
        <v>72</v>
      </c>
      <c r="Q948">
        <v>0</v>
      </c>
      <c r="R948">
        <v>0</v>
      </c>
      <c r="S948">
        <v>0</v>
      </c>
      <c r="T948">
        <v>800</v>
      </c>
      <c r="U948">
        <v>100</v>
      </c>
      <c r="V948">
        <v>300</v>
      </c>
      <c r="W948">
        <v>33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4538.6900000000014</v>
      </c>
      <c r="AG948">
        <v>432.56</v>
      </c>
      <c r="AH948">
        <v>16.22</v>
      </c>
      <c r="AI948">
        <v>108.14</v>
      </c>
      <c r="AJ948">
        <v>324</v>
      </c>
      <c r="AK948">
        <v>0</v>
      </c>
      <c r="AL948">
        <v>0</v>
      </c>
      <c r="AM948">
        <v>0</v>
      </c>
      <c r="AN948">
        <v>0</v>
      </c>
      <c r="AO948">
        <v>2</v>
      </c>
      <c r="AP948">
        <v>9</v>
      </c>
      <c r="AQ948">
        <v>0</v>
      </c>
      <c r="AR948" s="6">
        <v>3655.77</v>
      </c>
      <c r="AS948">
        <v>4466.6900000000014</v>
      </c>
      <c r="AT948">
        <v>0</v>
      </c>
      <c r="AU948">
        <v>52336.55</v>
      </c>
      <c r="AV948">
        <v>45000</v>
      </c>
      <c r="AW948">
        <v>0</v>
      </c>
      <c r="AX948">
        <v>0</v>
      </c>
      <c r="AY948" s="6">
        <v>0</v>
      </c>
      <c r="AZ948">
        <v>0</v>
      </c>
      <c r="BA948">
        <v>0</v>
      </c>
      <c r="BB948" s="6">
        <v>7928.2800000000007</v>
      </c>
      <c r="BC948">
        <v>0</v>
      </c>
      <c r="BD948">
        <v>0</v>
      </c>
      <c r="BE948">
        <v>0</v>
      </c>
      <c r="BF948">
        <v>0</v>
      </c>
      <c r="BG948">
        <v>24.68</v>
      </c>
      <c r="BH948">
        <v>0</v>
      </c>
      <c r="BI948">
        <f t="shared" si="42"/>
        <v>24.68</v>
      </c>
      <c r="BJ948">
        <f t="shared" si="43"/>
        <v>4466.6900000000014</v>
      </c>
      <c r="BK948">
        <f>_xlfn.IFNA(VLOOKUP(A:A,'11月奖金'!A:Q,17,0),0)</f>
        <v>2678.4</v>
      </c>
      <c r="BL948">
        <f t="shared" si="44"/>
        <v>7145.090000000002</v>
      </c>
    </row>
    <row r="949" spans="1:64" x14ac:dyDescent="0.2">
      <c r="A949">
        <v>9001059</v>
      </c>
      <c r="B949" t="s">
        <v>2852</v>
      </c>
      <c r="C949" t="s">
        <v>2853</v>
      </c>
      <c r="D949" t="s">
        <v>2854</v>
      </c>
      <c r="E949" t="s">
        <v>122</v>
      </c>
      <c r="F949" t="s">
        <v>160</v>
      </c>
      <c r="G949">
        <v>0</v>
      </c>
      <c r="H949">
        <v>0</v>
      </c>
      <c r="I949">
        <v>5.5</v>
      </c>
      <c r="J949">
        <v>0</v>
      </c>
      <c r="K949">
        <v>1980</v>
      </c>
      <c r="L949">
        <v>819.31</v>
      </c>
      <c r="M949">
        <v>62</v>
      </c>
      <c r="N949">
        <v>80</v>
      </c>
      <c r="O949">
        <v>0</v>
      </c>
      <c r="P949">
        <v>72</v>
      </c>
      <c r="Q949">
        <v>0</v>
      </c>
      <c r="R949">
        <v>0</v>
      </c>
      <c r="S949">
        <v>0</v>
      </c>
      <c r="T949">
        <v>626.09</v>
      </c>
      <c r="U949">
        <v>78.260000000000005</v>
      </c>
      <c r="V949">
        <v>234.78</v>
      </c>
      <c r="W949">
        <v>25.83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3978.27</v>
      </c>
      <c r="AG949">
        <v>391.84</v>
      </c>
      <c r="AH949">
        <v>14.69</v>
      </c>
      <c r="AI949">
        <v>104.32</v>
      </c>
      <c r="AJ949">
        <v>294</v>
      </c>
      <c r="AK949">
        <v>0</v>
      </c>
      <c r="AL949">
        <v>0</v>
      </c>
      <c r="AM949">
        <v>0</v>
      </c>
      <c r="AN949">
        <v>0</v>
      </c>
      <c r="AO949">
        <v>2</v>
      </c>
      <c r="AP949">
        <v>9</v>
      </c>
      <c r="AQ949">
        <v>0</v>
      </c>
      <c r="AR949" s="6">
        <v>3171.42</v>
      </c>
      <c r="AS949">
        <v>3921.4879999999998</v>
      </c>
      <c r="AT949">
        <v>0</v>
      </c>
      <c r="AU949">
        <v>47985.197999999997</v>
      </c>
      <c r="AV949">
        <v>45000</v>
      </c>
      <c r="AW949">
        <v>0</v>
      </c>
      <c r="AX949">
        <v>0</v>
      </c>
      <c r="AY949" s="6">
        <v>0</v>
      </c>
      <c r="AZ949">
        <v>0</v>
      </c>
      <c r="BA949">
        <v>0</v>
      </c>
      <c r="BB949" s="6">
        <v>7211.9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f t="shared" si="42"/>
        <v>0</v>
      </c>
      <c r="BJ949">
        <f t="shared" si="43"/>
        <v>3921.4879999999998</v>
      </c>
      <c r="BK949">
        <f>_xlfn.IFNA(VLOOKUP(A:A,'11月奖金'!A:Q,17,0),0)</f>
        <v>2250</v>
      </c>
      <c r="BL949">
        <f t="shared" si="44"/>
        <v>6171.4879999999994</v>
      </c>
    </row>
    <row r="950" spans="1:64" x14ac:dyDescent="0.2">
      <c r="A950">
        <v>9001060</v>
      </c>
      <c r="B950" t="s">
        <v>2855</v>
      </c>
      <c r="C950" t="s">
        <v>2856</v>
      </c>
      <c r="D950" t="s">
        <v>2857</v>
      </c>
      <c r="E950" t="s">
        <v>122</v>
      </c>
      <c r="F950" t="s">
        <v>160</v>
      </c>
      <c r="G950">
        <v>0</v>
      </c>
      <c r="H950">
        <v>0</v>
      </c>
      <c r="I950">
        <v>6.5</v>
      </c>
      <c r="J950">
        <v>0</v>
      </c>
      <c r="K950">
        <v>2340</v>
      </c>
      <c r="L950">
        <v>322.76</v>
      </c>
      <c r="M950">
        <v>24</v>
      </c>
      <c r="N950">
        <v>32</v>
      </c>
      <c r="O950">
        <v>0</v>
      </c>
      <c r="P950">
        <v>144</v>
      </c>
      <c r="Q950">
        <v>0</v>
      </c>
      <c r="R950">
        <v>0</v>
      </c>
      <c r="S950">
        <v>0</v>
      </c>
      <c r="T950">
        <v>800</v>
      </c>
      <c r="U950">
        <v>100</v>
      </c>
      <c r="V950">
        <v>300</v>
      </c>
      <c r="W950">
        <v>33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4095.76</v>
      </c>
      <c r="AG950">
        <v>404.64</v>
      </c>
      <c r="AH950">
        <v>15.17</v>
      </c>
      <c r="AI950">
        <v>104.32</v>
      </c>
      <c r="AJ950">
        <v>303</v>
      </c>
      <c r="AK950">
        <v>0</v>
      </c>
      <c r="AL950">
        <v>0</v>
      </c>
      <c r="AM950">
        <v>0</v>
      </c>
      <c r="AN950">
        <v>0</v>
      </c>
      <c r="AO950">
        <v>2</v>
      </c>
      <c r="AP950">
        <v>9</v>
      </c>
      <c r="AQ950">
        <v>0</v>
      </c>
      <c r="AR950" s="6">
        <v>3266.63</v>
      </c>
      <c r="AS950">
        <v>4023.76</v>
      </c>
      <c r="AT950">
        <v>0</v>
      </c>
      <c r="AU950">
        <v>50920.170000000013</v>
      </c>
      <c r="AV950">
        <v>45000</v>
      </c>
      <c r="AW950">
        <v>9000</v>
      </c>
      <c r="AX950">
        <v>9000</v>
      </c>
      <c r="AY950" s="6">
        <v>0</v>
      </c>
      <c r="AZ950">
        <v>0</v>
      </c>
      <c r="BA950">
        <v>0</v>
      </c>
      <c r="BB950" s="6">
        <v>7428.37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f t="shared" si="42"/>
        <v>0</v>
      </c>
      <c r="BJ950">
        <f t="shared" si="43"/>
        <v>4023.76</v>
      </c>
      <c r="BK950">
        <f>_xlfn.IFNA(VLOOKUP(A:A,'11月奖金'!A:Q,17,0),0)</f>
        <v>2250</v>
      </c>
      <c r="BL950">
        <f t="shared" si="44"/>
        <v>6273.76</v>
      </c>
    </row>
    <row r="951" spans="1:64" x14ac:dyDescent="0.2">
      <c r="A951">
        <v>9001061</v>
      </c>
      <c r="B951" t="s">
        <v>2858</v>
      </c>
      <c r="C951" t="s">
        <v>2859</v>
      </c>
      <c r="D951" t="s">
        <v>2860</v>
      </c>
      <c r="E951" t="s">
        <v>122</v>
      </c>
      <c r="F951" t="s">
        <v>160</v>
      </c>
      <c r="G951">
        <v>0</v>
      </c>
      <c r="H951">
        <v>0</v>
      </c>
      <c r="I951">
        <v>6.1</v>
      </c>
      <c r="J951">
        <v>0</v>
      </c>
      <c r="K951">
        <v>2196</v>
      </c>
      <c r="L951">
        <v>292.97000000000003</v>
      </c>
      <c r="M951">
        <v>24</v>
      </c>
      <c r="N951">
        <v>72</v>
      </c>
      <c r="O951">
        <v>0</v>
      </c>
      <c r="P951">
        <v>72</v>
      </c>
      <c r="Q951">
        <v>0</v>
      </c>
      <c r="R951">
        <v>0</v>
      </c>
      <c r="S951">
        <v>4.1399999999999997</v>
      </c>
      <c r="T951">
        <v>800</v>
      </c>
      <c r="U951">
        <v>100</v>
      </c>
      <c r="V951">
        <v>300</v>
      </c>
      <c r="W951">
        <v>33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72</v>
      </c>
      <c r="AE951">
        <v>0</v>
      </c>
      <c r="AF951">
        <v>3966.11</v>
      </c>
      <c r="AG951">
        <v>430.72</v>
      </c>
      <c r="AH951">
        <v>16.149999999999999</v>
      </c>
      <c r="AI951">
        <v>107.69</v>
      </c>
      <c r="AJ951">
        <v>323</v>
      </c>
      <c r="AK951">
        <v>0</v>
      </c>
      <c r="AL951">
        <v>0</v>
      </c>
      <c r="AM951">
        <v>0</v>
      </c>
      <c r="AN951">
        <v>0</v>
      </c>
      <c r="AO951">
        <v>2</v>
      </c>
      <c r="AP951">
        <v>9</v>
      </c>
      <c r="AQ951">
        <v>0</v>
      </c>
      <c r="AR951" s="6">
        <v>3086.55</v>
      </c>
      <c r="AS951">
        <v>3894.11</v>
      </c>
      <c r="AT951">
        <v>0</v>
      </c>
      <c r="AU951">
        <v>48766.12</v>
      </c>
      <c r="AV951">
        <v>45000</v>
      </c>
      <c r="AW951">
        <v>9000</v>
      </c>
      <c r="AX951">
        <v>0</v>
      </c>
      <c r="AY951" s="6">
        <v>0</v>
      </c>
      <c r="AZ951">
        <v>0</v>
      </c>
      <c r="BA951">
        <v>0</v>
      </c>
      <c r="BB951" s="6">
        <v>7898.0399999999991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f t="shared" si="42"/>
        <v>0</v>
      </c>
      <c r="BJ951">
        <f t="shared" si="43"/>
        <v>3894.11</v>
      </c>
      <c r="BK951">
        <f>_xlfn.IFNA(VLOOKUP(A:A,'11月奖金'!A:Q,17,0),0)</f>
        <v>2250</v>
      </c>
      <c r="BL951">
        <f t="shared" si="44"/>
        <v>6144.1100000000006</v>
      </c>
    </row>
    <row r="952" spans="1:64" x14ac:dyDescent="0.2">
      <c r="A952">
        <v>9001062</v>
      </c>
      <c r="B952" t="s">
        <v>2861</v>
      </c>
      <c r="C952" t="s">
        <v>2862</v>
      </c>
      <c r="D952" t="s">
        <v>2863</v>
      </c>
      <c r="E952" t="s">
        <v>122</v>
      </c>
      <c r="F952" t="s">
        <v>160</v>
      </c>
      <c r="G952">
        <v>0</v>
      </c>
      <c r="H952">
        <v>0</v>
      </c>
      <c r="I952">
        <v>6.1</v>
      </c>
      <c r="J952">
        <v>0</v>
      </c>
      <c r="K952">
        <v>2196</v>
      </c>
      <c r="L952">
        <v>605.79</v>
      </c>
      <c r="M952">
        <v>90</v>
      </c>
      <c r="N952">
        <v>96</v>
      </c>
      <c r="O952">
        <v>0</v>
      </c>
      <c r="P952">
        <v>72</v>
      </c>
      <c r="Q952">
        <v>0</v>
      </c>
      <c r="R952">
        <v>0</v>
      </c>
      <c r="S952">
        <v>4.3600000000000003</v>
      </c>
      <c r="T952">
        <v>800</v>
      </c>
      <c r="U952">
        <v>100</v>
      </c>
      <c r="V952">
        <v>300</v>
      </c>
      <c r="W952">
        <v>33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4297.1499999999996</v>
      </c>
      <c r="AG952">
        <v>394.08</v>
      </c>
      <c r="AH952">
        <v>14.78</v>
      </c>
      <c r="AI952">
        <v>104.32</v>
      </c>
      <c r="AJ952">
        <v>296</v>
      </c>
      <c r="AK952">
        <v>0</v>
      </c>
      <c r="AL952">
        <v>0</v>
      </c>
      <c r="AM952">
        <v>0</v>
      </c>
      <c r="AN952">
        <v>0</v>
      </c>
      <c r="AO952">
        <v>2</v>
      </c>
      <c r="AP952">
        <v>9</v>
      </c>
      <c r="AQ952">
        <v>0</v>
      </c>
      <c r="AR952" s="6">
        <v>3485.97</v>
      </c>
      <c r="AS952">
        <v>4225.1499999999996</v>
      </c>
      <c r="AT952">
        <v>0</v>
      </c>
      <c r="AU952">
        <v>50067.87</v>
      </c>
      <c r="AV952">
        <v>45000</v>
      </c>
      <c r="AW952">
        <v>0</v>
      </c>
      <c r="AX952">
        <v>0</v>
      </c>
      <c r="AY952" s="6">
        <v>0</v>
      </c>
      <c r="AZ952">
        <v>0</v>
      </c>
      <c r="BA952">
        <v>0</v>
      </c>
      <c r="BB952" s="6">
        <v>7253.619999999999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f t="shared" si="42"/>
        <v>0</v>
      </c>
      <c r="BJ952">
        <f t="shared" si="43"/>
        <v>4225.1499999999996</v>
      </c>
      <c r="BK952">
        <f>_xlfn.IFNA(VLOOKUP(A:A,'11月奖金'!A:Q,17,0),0)</f>
        <v>2250</v>
      </c>
      <c r="BL952">
        <f t="shared" si="44"/>
        <v>6475.15</v>
      </c>
    </row>
    <row r="953" spans="1:64" x14ac:dyDescent="0.2">
      <c r="A953">
        <v>9001063</v>
      </c>
      <c r="B953" t="s">
        <v>2864</v>
      </c>
      <c r="C953" t="s">
        <v>2865</v>
      </c>
      <c r="D953" t="s">
        <v>2866</v>
      </c>
      <c r="E953" t="s">
        <v>122</v>
      </c>
      <c r="F953" t="s">
        <v>160</v>
      </c>
      <c r="G953">
        <v>0</v>
      </c>
      <c r="H953">
        <v>0</v>
      </c>
      <c r="I953">
        <v>6.5</v>
      </c>
      <c r="J953">
        <v>0</v>
      </c>
      <c r="K953">
        <v>2340</v>
      </c>
      <c r="L953">
        <v>968.28</v>
      </c>
      <c r="M953">
        <v>24</v>
      </c>
      <c r="N953">
        <v>64</v>
      </c>
      <c r="O953">
        <v>0</v>
      </c>
      <c r="P953">
        <v>72</v>
      </c>
      <c r="Q953">
        <v>0</v>
      </c>
      <c r="R953">
        <v>0</v>
      </c>
      <c r="S953">
        <v>0</v>
      </c>
      <c r="T953">
        <v>800</v>
      </c>
      <c r="U953">
        <v>100</v>
      </c>
      <c r="V953">
        <v>300</v>
      </c>
      <c r="W953">
        <v>33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4701.28</v>
      </c>
      <c r="AG953">
        <v>654.16</v>
      </c>
      <c r="AH953">
        <v>24.53</v>
      </c>
      <c r="AI953">
        <v>163.55000000000001</v>
      </c>
      <c r="AJ953">
        <v>491</v>
      </c>
      <c r="AK953">
        <v>0</v>
      </c>
      <c r="AL953">
        <v>0</v>
      </c>
      <c r="AM953">
        <v>0</v>
      </c>
      <c r="AN953">
        <v>0</v>
      </c>
      <c r="AO953">
        <v>2</v>
      </c>
      <c r="AP953">
        <v>9</v>
      </c>
      <c r="AQ953">
        <v>0</v>
      </c>
      <c r="AR953" s="6">
        <v>3366.04</v>
      </c>
      <c r="AS953">
        <v>4629.28</v>
      </c>
      <c r="AT953">
        <v>0</v>
      </c>
      <c r="AU953">
        <v>54982.87</v>
      </c>
      <c r="AV953">
        <v>45000</v>
      </c>
      <c r="AW953">
        <v>0</v>
      </c>
      <c r="AX953">
        <v>0</v>
      </c>
      <c r="AY953" s="6">
        <v>0</v>
      </c>
      <c r="AZ953">
        <v>0</v>
      </c>
      <c r="BA953">
        <v>0</v>
      </c>
      <c r="BB953" s="6">
        <v>11999.16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f t="shared" si="42"/>
        <v>0</v>
      </c>
      <c r="BJ953">
        <f t="shared" si="43"/>
        <v>4629.28</v>
      </c>
      <c r="BK953">
        <f>_xlfn.IFNA(VLOOKUP(A:A,'11月奖金'!A:Q,17,0),0)</f>
        <v>2700</v>
      </c>
      <c r="BL953">
        <f t="shared" si="44"/>
        <v>7329.28</v>
      </c>
    </row>
    <row r="954" spans="1:64" x14ac:dyDescent="0.2">
      <c r="A954">
        <v>9001064</v>
      </c>
      <c r="B954" t="s">
        <v>2867</v>
      </c>
      <c r="C954" t="s">
        <v>2868</v>
      </c>
      <c r="D954" t="s">
        <v>2869</v>
      </c>
      <c r="E954" t="s">
        <v>122</v>
      </c>
      <c r="F954" t="s">
        <v>160</v>
      </c>
      <c r="G954">
        <v>0</v>
      </c>
      <c r="H954">
        <v>0</v>
      </c>
      <c r="I954">
        <v>6.3</v>
      </c>
      <c r="J954">
        <v>0</v>
      </c>
      <c r="K954">
        <v>2268</v>
      </c>
      <c r="L954">
        <v>625.66</v>
      </c>
      <c r="M954">
        <v>90</v>
      </c>
      <c r="N954">
        <v>104</v>
      </c>
      <c r="O954">
        <v>0</v>
      </c>
      <c r="P954">
        <v>144</v>
      </c>
      <c r="Q954">
        <v>0</v>
      </c>
      <c r="R954">
        <v>0</v>
      </c>
      <c r="S954">
        <v>4.62</v>
      </c>
      <c r="T954">
        <v>800</v>
      </c>
      <c r="U954">
        <v>100</v>
      </c>
      <c r="V954">
        <v>300</v>
      </c>
      <c r="W954">
        <v>33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4469.28</v>
      </c>
      <c r="AG954">
        <v>514.79999999999995</v>
      </c>
      <c r="AH954">
        <v>19.309999999999999</v>
      </c>
      <c r="AI954">
        <v>128.69999999999999</v>
      </c>
      <c r="AJ954">
        <v>386</v>
      </c>
      <c r="AK954">
        <v>0</v>
      </c>
      <c r="AL954">
        <v>0</v>
      </c>
      <c r="AM954">
        <v>0</v>
      </c>
      <c r="AN954">
        <v>0</v>
      </c>
      <c r="AO954">
        <v>2</v>
      </c>
      <c r="AP954">
        <v>9</v>
      </c>
      <c r="AQ954">
        <v>0</v>
      </c>
      <c r="AR954" s="6">
        <v>3418.47</v>
      </c>
      <c r="AS954">
        <v>4397.28</v>
      </c>
      <c r="AT954">
        <v>0</v>
      </c>
      <c r="AU954">
        <v>53963.97</v>
      </c>
      <c r="AV954">
        <v>45000</v>
      </c>
      <c r="AW954">
        <v>0</v>
      </c>
      <c r="AX954">
        <v>0</v>
      </c>
      <c r="AY954" s="6">
        <v>0</v>
      </c>
      <c r="AZ954">
        <v>0</v>
      </c>
      <c r="BA954">
        <v>0</v>
      </c>
      <c r="BB954" s="6">
        <v>9053.2899999999991</v>
      </c>
      <c r="BC954">
        <v>0</v>
      </c>
      <c r="BD954">
        <v>0</v>
      </c>
      <c r="BE954">
        <v>0</v>
      </c>
      <c r="BF954">
        <v>0</v>
      </c>
      <c r="BG954">
        <v>46.87</v>
      </c>
      <c r="BH954">
        <v>0</v>
      </c>
      <c r="BI954">
        <f t="shared" si="42"/>
        <v>46.87</v>
      </c>
      <c r="BJ954">
        <f t="shared" si="43"/>
        <v>4397.28</v>
      </c>
      <c r="BK954">
        <f>_xlfn.IFNA(VLOOKUP(A:A,'11月奖金'!A:Q,17,0),0)</f>
        <v>2700</v>
      </c>
      <c r="BL954">
        <f t="shared" si="44"/>
        <v>7097.28</v>
      </c>
    </row>
    <row r="955" spans="1:64" x14ac:dyDescent="0.2">
      <c r="A955">
        <v>9001065</v>
      </c>
      <c r="B955" t="s">
        <v>2870</v>
      </c>
      <c r="C955" t="s">
        <v>2871</v>
      </c>
      <c r="D955" t="s">
        <v>2872</v>
      </c>
      <c r="E955" t="s">
        <v>122</v>
      </c>
      <c r="F955" t="s">
        <v>160</v>
      </c>
      <c r="G955">
        <v>0</v>
      </c>
      <c r="H955">
        <v>0</v>
      </c>
      <c r="I955">
        <v>5.7</v>
      </c>
      <c r="J955">
        <v>0</v>
      </c>
      <c r="K955">
        <v>2052</v>
      </c>
      <c r="L955">
        <v>566.07000000000005</v>
      </c>
      <c r="M955">
        <v>0</v>
      </c>
      <c r="N955">
        <v>8</v>
      </c>
      <c r="O955">
        <v>0</v>
      </c>
      <c r="P955">
        <v>72</v>
      </c>
      <c r="Q955">
        <v>0</v>
      </c>
      <c r="R955">
        <v>0</v>
      </c>
      <c r="S955">
        <v>0</v>
      </c>
      <c r="T955">
        <v>800</v>
      </c>
      <c r="U955">
        <v>100</v>
      </c>
      <c r="V955">
        <v>300</v>
      </c>
      <c r="W955">
        <v>33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3931.07</v>
      </c>
      <c r="AG955">
        <v>451.04</v>
      </c>
      <c r="AH955">
        <v>16.91</v>
      </c>
      <c r="AI955">
        <v>112.76</v>
      </c>
      <c r="AJ955">
        <v>338</v>
      </c>
      <c r="AK955">
        <v>0</v>
      </c>
      <c r="AL955">
        <v>0</v>
      </c>
      <c r="AM955">
        <v>0</v>
      </c>
      <c r="AN955">
        <v>0</v>
      </c>
      <c r="AO955">
        <v>2</v>
      </c>
      <c r="AP955">
        <v>9</v>
      </c>
      <c r="AQ955">
        <v>0</v>
      </c>
      <c r="AR955" s="6">
        <v>3010.36</v>
      </c>
      <c r="AS955">
        <v>3859.07</v>
      </c>
      <c r="AT955">
        <v>0</v>
      </c>
      <c r="AU955">
        <v>50455.32</v>
      </c>
      <c r="AV955">
        <v>45000</v>
      </c>
      <c r="AW955">
        <v>9000</v>
      </c>
      <c r="AX955">
        <v>18000</v>
      </c>
      <c r="AY955" s="6">
        <v>0</v>
      </c>
      <c r="AZ955">
        <v>0</v>
      </c>
      <c r="BA955">
        <v>0</v>
      </c>
      <c r="BB955" s="6">
        <v>8268.39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f t="shared" si="42"/>
        <v>0</v>
      </c>
      <c r="BJ955">
        <f t="shared" si="43"/>
        <v>3859.07</v>
      </c>
      <c r="BK955">
        <f>_xlfn.IFNA(VLOOKUP(A:A,'11月奖金'!A:Q,17,0),0)</f>
        <v>2678.4</v>
      </c>
      <c r="BL955">
        <f t="shared" si="44"/>
        <v>6537.47</v>
      </c>
    </row>
    <row r="956" spans="1:64" x14ac:dyDescent="0.2">
      <c r="A956">
        <v>9001066</v>
      </c>
      <c r="B956" t="s">
        <v>2873</v>
      </c>
      <c r="C956" t="s">
        <v>2874</v>
      </c>
      <c r="D956" t="s">
        <v>2875</v>
      </c>
      <c r="E956" t="s">
        <v>122</v>
      </c>
      <c r="F956" t="s">
        <v>160</v>
      </c>
      <c r="G956">
        <v>0</v>
      </c>
      <c r="H956">
        <v>0</v>
      </c>
      <c r="I956">
        <v>6.1</v>
      </c>
      <c r="J956">
        <v>0</v>
      </c>
      <c r="K956">
        <v>2196</v>
      </c>
      <c r="L956">
        <v>605.79</v>
      </c>
      <c r="M956">
        <v>24</v>
      </c>
      <c r="N956">
        <v>40</v>
      </c>
      <c r="O956">
        <v>0</v>
      </c>
      <c r="P956">
        <v>144</v>
      </c>
      <c r="Q956">
        <v>0</v>
      </c>
      <c r="R956">
        <v>0</v>
      </c>
      <c r="S956">
        <v>0</v>
      </c>
      <c r="T956">
        <v>800</v>
      </c>
      <c r="U956">
        <v>100</v>
      </c>
      <c r="V956">
        <v>300</v>
      </c>
      <c r="W956">
        <v>33</v>
      </c>
      <c r="X956">
        <v>0</v>
      </c>
      <c r="Y956">
        <v>0</v>
      </c>
      <c r="Z956">
        <v>0</v>
      </c>
      <c r="AA956">
        <v>0</v>
      </c>
      <c r="AB956">
        <v>70</v>
      </c>
      <c r="AC956">
        <v>96</v>
      </c>
      <c r="AD956">
        <v>0</v>
      </c>
      <c r="AE956">
        <v>0</v>
      </c>
      <c r="AF956">
        <v>4408.79</v>
      </c>
      <c r="AG956">
        <v>481.6</v>
      </c>
      <c r="AH956">
        <v>18.059999999999999</v>
      </c>
      <c r="AI956">
        <v>120.41</v>
      </c>
      <c r="AJ956">
        <v>361</v>
      </c>
      <c r="AK956">
        <v>0</v>
      </c>
      <c r="AL956">
        <v>0</v>
      </c>
      <c r="AM956">
        <v>0</v>
      </c>
      <c r="AN956">
        <v>0</v>
      </c>
      <c r="AO956">
        <v>2</v>
      </c>
      <c r="AP956">
        <v>9</v>
      </c>
      <c r="AQ956">
        <v>0</v>
      </c>
      <c r="AR956" s="6">
        <v>3425.72</v>
      </c>
      <c r="AS956">
        <v>4336.79</v>
      </c>
      <c r="AT956">
        <v>0</v>
      </c>
      <c r="AU956">
        <v>50594.11</v>
      </c>
      <c r="AV956">
        <v>45000</v>
      </c>
      <c r="AW956">
        <v>0</v>
      </c>
      <c r="AX956">
        <v>0</v>
      </c>
      <c r="AY956" s="6">
        <v>0</v>
      </c>
      <c r="AZ956">
        <v>0</v>
      </c>
      <c r="BA956">
        <v>0</v>
      </c>
      <c r="BB956" s="6">
        <v>8829.6299999999992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f t="shared" si="42"/>
        <v>0</v>
      </c>
      <c r="BJ956">
        <f t="shared" si="43"/>
        <v>4336.79</v>
      </c>
      <c r="BK956">
        <f>_xlfn.IFNA(VLOOKUP(A:A,'11月奖金'!A:Q,17,0),0)</f>
        <v>2250</v>
      </c>
      <c r="BL956">
        <f t="shared" si="44"/>
        <v>6586.79</v>
      </c>
    </row>
    <row r="957" spans="1:64" x14ac:dyDescent="0.2">
      <c r="A957">
        <v>9001067</v>
      </c>
      <c r="B957" t="s">
        <v>526</v>
      </c>
      <c r="C957" t="s">
        <v>2876</v>
      </c>
      <c r="D957" t="s">
        <v>2877</v>
      </c>
      <c r="E957" t="s">
        <v>122</v>
      </c>
      <c r="F957" t="s">
        <v>160</v>
      </c>
      <c r="G957">
        <v>0</v>
      </c>
      <c r="H957">
        <v>0</v>
      </c>
      <c r="I957">
        <v>6.7</v>
      </c>
      <c r="J957">
        <v>0</v>
      </c>
      <c r="K957">
        <v>2412</v>
      </c>
      <c r="L957">
        <v>665.38</v>
      </c>
      <c r="M957">
        <v>49</v>
      </c>
      <c r="N957">
        <v>40</v>
      </c>
      <c r="O957">
        <v>0</v>
      </c>
      <c r="P957">
        <v>216</v>
      </c>
      <c r="Q957">
        <v>0</v>
      </c>
      <c r="R957">
        <v>0</v>
      </c>
      <c r="S957">
        <v>0</v>
      </c>
      <c r="T957">
        <v>800</v>
      </c>
      <c r="U957">
        <v>100</v>
      </c>
      <c r="V957">
        <v>300</v>
      </c>
      <c r="W957">
        <v>33</v>
      </c>
      <c r="X957">
        <v>0</v>
      </c>
      <c r="Y957">
        <v>0</v>
      </c>
      <c r="Z957">
        <v>0</v>
      </c>
      <c r="AA957">
        <v>0</v>
      </c>
      <c r="AB957">
        <v>100</v>
      </c>
      <c r="AC957">
        <v>108</v>
      </c>
      <c r="AD957">
        <v>0</v>
      </c>
      <c r="AE957">
        <v>0</v>
      </c>
      <c r="AF957">
        <v>4823.38</v>
      </c>
      <c r="AG957">
        <v>649.20000000000005</v>
      </c>
      <c r="AH957">
        <v>24.35</v>
      </c>
      <c r="AI957">
        <v>162.30000000000001</v>
      </c>
      <c r="AJ957">
        <v>487</v>
      </c>
      <c r="AK957">
        <v>0</v>
      </c>
      <c r="AL957">
        <v>0</v>
      </c>
      <c r="AM957">
        <v>0</v>
      </c>
      <c r="AN957">
        <v>0</v>
      </c>
      <c r="AO957">
        <v>2</v>
      </c>
      <c r="AP957">
        <v>9</v>
      </c>
      <c r="AQ957">
        <v>0</v>
      </c>
      <c r="AR957" s="6">
        <v>3498.53</v>
      </c>
      <c r="AS957">
        <v>4751.38</v>
      </c>
      <c r="AT957">
        <v>0</v>
      </c>
      <c r="AU957">
        <v>58013.24</v>
      </c>
      <c r="AV957">
        <v>45000</v>
      </c>
      <c r="AW957">
        <v>0</v>
      </c>
      <c r="AX957">
        <v>0</v>
      </c>
      <c r="AY957" s="6">
        <v>0</v>
      </c>
      <c r="AZ957">
        <v>0</v>
      </c>
      <c r="BA957">
        <v>0</v>
      </c>
      <c r="BB957" s="6">
        <v>11905.65</v>
      </c>
      <c r="BC957">
        <v>1107.5899999999981</v>
      </c>
      <c r="BD957">
        <v>33.229999999999997</v>
      </c>
      <c r="BE957">
        <v>0</v>
      </c>
      <c r="BF957">
        <v>33.229999999999997</v>
      </c>
      <c r="BG957">
        <v>80.37</v>
      </c>
      <c r="BH957">
        <v>0</v>
      </c>
      <c r="BI957">
        <f t="shared" si="42"/>
        <v>80.37</v>
      </c>
      <c r="BJ957">
        <f t="shared" si="43"/>
        <v>4751.38</v>
      </c>
      <c r="BK957">
        <f>_xlfn.IFNA(VLOOKUP(A:A,'11月奖金'!A:Q,17,0),0)</f>
        <v>2700</v>
      </c>
      <c r="BL957">
        <f t="shared" si="44"/>
        <v>7451.38</v>
      </c>
    </row>
    <row r="958" spans="1:64" x14ac:dyDescent="0.2">
      <c r="A958">
        <v>9001068</v>
      </c>
      <c r="B958" t="s">
        <v>2878</v>
      </c>
      <c r="C958" t="s">
        <v>2879</v>
      </c>
      <c r="D958" t="s">
        <v>2880</v>
      </c>
      <c r="E958" t="s">
        <v>122</v>
      </c>
      <c r="F958" t="s">
        <v>160</v>
      </c>
      <c r="G958">
        <v>0</v>
      </c>
      <c r="H958">
        <v>0</v>
      </c>
      <c r="I958">
        <v>6.5</v>
      </c>
      <c r="J958">
        <v>0</v>
      </c>
      <c r="K958">
        <v>2340</v>
      </c>
      <c r="L958">
        <v>645.52</v>
      </c>
      <c r="M958">
        <v>24</v>
      </c>
      <c r="N958">
        <v>48</v>
      </c>
      <c r="O958">
        <v>0</v>
      </c>
      <c r="P958">
        <v>216</v>
      </c>
      <c r="Q958">
        <v>0</v>
      </c>
      <c r="R958">
        <v>0</v>
      </c>
      <c r="S958">
        <v>4.1399999999999997</v>
      </c>
      <c r="T958">
        <v>800</v>
      </c>
      <c r="U958">
        <v>100</v>
      </c>
      <c r="V958">
        <v>300</v>
      </c>
      <c r="W958">
        <v>33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4510.66</v>
      </c>
      <c r="AG958">
        <v>609.28</v>
      </c>
      <c r="AH958">
        <v>22.85</v>
      </c>
      <c r="AI958">
        <v>152.31</v>
      </c>
      <c r="AJ958">
        <v>457</v>
      </c>
      <c r="AK958">
        <v>0</v>
      </c>
      <c r="AL958">
        <v>0</v>
      </c>
      <c r="AM958">
        <v>0</v>
      </c>
      <c r="AN958">
        <v>0</v>
      </c>
      <c r="AO958">
        <v>2</v>
      </c>
      <c r="AP958">
        <v>9</v>
      </c>
      <c r="AQ958">
        <v>0</v>
      </c>
      <c r="AR958" s="6">
        <v>3267.22</v>
      </c>
      <c r="AS958">
        <v>4438.66</v>
      </c>
      <c r="AT958">
        <v>0</v>
      </c>
      <c r="AU958">
        <v>54424</v>
      </c>
      <c r="AV958">
        <v>45000</v>
      </c>
      <c r="AW958">
        <v>0</v>
      </c>
      <c r="AX958">
        <v>0</v>
      </c>
      <c r="AY958" s="6">
        <v>0</v>
      </c>
      <c r="AZ958">
        <v>0</v>
      </c>
      <c r="BA958">
        <v>0</v>
      </c>
      <c r="BB958" s="6">
        <v>11172.96</v>
      </c>
      <c r="BC958">
        <v>0</v>
      </c>
      <c r="BD958">
        <v>0</v>
      </c>
      <c r="BE958">
        <v>0</v>
      </c>
      <c r="BF958">
        <v>0</v>
      </c>
      <c r="BG958">
        <v>1.61</v>
      </c>
      <c r="BH958">
        <v>0</v>
      </c>
      <c r="BI958">
        <f t="shared" si="42"/>
        <v>1.61</v>
      </c>
      <c r="BJ958">
        <f t="shared" si="43"/>
        <v>4438.66</v>
      </c>
      <c r="BK958">
        <f>_xlfn.IFNA(VLOOKUP(A:A,'11月奖金'!A:Q,17,0),0)</f>
        <v>2700</v>
      </c>
      <c r="BL958">
        <f t="shared" si="44"/>
        <v>7138.66</v>
      </c>
    </row>
    <row r="959" spans="1:64" x14ac:dyDescent="0.2">
      <c r="A959">
        <v>9001069</v>
      </c>
      <c r="B959" t="s">
        <v>2881</v>
      </c>
      <c r="C959" t="s">
        <v>2882</v>
      </c>
      <c r="D959" t="s">
        <v>2883</v>
      </c>
      <c r="E959" t="s">
        <v>122</v>
      </c>
      <c r="F959" t="s">
        <v>160</v>
      </c>
      <c r="G959">
        <v>0</v>
      </c>
      <c r="H959">
        <v>6.1</v>
      </c>
      <c r="I959">
        <v>6.1</v>
      </c>
      <c r="J959">
        <v>0</v>
      </c>
      <c r="K959">
        <v>2196</v>
      </c>
      <c r="L959">
        <v>908.69</v>
      </c>
      <c r="M959">
        <v>181</v>
      </c>
      <c r="N959">
        <v>120</v>
      </c>
      <c r="O959">
        <v>0</v>
      </c>
      <c r="P959">
        <v>72</v>
      </c>
      <c r="Q959">
        <v>0</v>
      </c>
      <c r="R959">
        <v>0</v>
      </c>
      <c r="S959">
        <v>4.1399999999999997</v>
      </c>
      <c r="T959">
        <v>800</v>
      </c>
      <c r="U959">
        <v>100</v>
      </c>
      <c r="V959">
        <v>300</v>
      </c>
      <c r="W959">
        <v>33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4714.83</v>
      </c>
      <c r="AG959">
        <v>447.6</v>
      </c>
      <c r="AH959">
        <v>16.79</v>
      </c>
      <c r="AI959">
        <v>111.9</v>
      </c>
      <c r="AJ959">
        <v>336</v>
      </c>
      <c r="AK959">
        <v>0</v>
      </c>
      <c r="AL959">
        <v>0</v>
      </c>
      <c r="AM959">
        <v>0</v>
      </c>
      <c r="AN959">
        <v>0</v>
      </c>
      <c r="AO959">
        <v>2</v>
      </c>
      <c r="AP959">
        <v>9</v>
      </c>
      <c r="AQ959">
        <v>0</v>
      </c>
      <c r="AR959" s="6">
        <v>3800.54</v>
      </c>
      <c r="AS959">
        <v>4642.83</v>
      </c>
      <c r="AT959">
        <v>0</v>
      </c>
      <c r="AU959">
        <v>51110.559999999998</v>
      </c>
      <c r="AV959">
        <v>45000</v>
      </c>
      <c r="AW959">
        <v>0</v>
      </c>
      <c r="AX959">
        <v>0</v>
      </c>
      <c r="AY959" s="6">
        <v>0</v>
      </c>
      <c r="AZ959">
        <v>0</v>
      </c>
      <c r="BA959">
        <v>0</v>
      </c>
      <c r="BB959" s="6">
        <v>8210.61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f t="shared" si="42"/>
        <v>0</v>
      </c>
      <c r="BJ959">
        <f t="shared" si="43"/>
        <v>4642.83</v>
      </c>
      <c r="BK959">
        <f>_xlfn.IFNA(VLOOKUP(A:A,'11月奖金'!A:Q,17,0),0)</f>
        <v>2250</v>
      </c>
      <c r="BL959">
        <f t="shared" si="44"/>
        <v>6892.83</v>
      </c>
    </row>
    <row r="960" spans="1:64" x14ac:dyDescent="0.2">
      <c r="A960">
        <v>9001070</v>
      </c>
      <c r="B960" t="s">
        <v>2884</v>
      </c>
      <c r="C960" t="s">
        <v>2885</v>
      </c>
      <c r="D960" t="s">
        <v>2886</v>
      </c>
      <c r="E960" t="s">
        <v>122</v>
      </c>
      <c r="F960" t="s">
        <v>160</v>
      </c>
      <c r="G960">
        <v>0</v>
      </c>
      <c r="H960">
        <v>5.9</v>
      </c>
      <c r="I960">
        <v>5.9</v>
      </c>
      <c r="J960">
        <v>0</v>
      </c>
      <c r="K960">
        <v>2124</v>
      </c>
      <c r="L960">
        <v>878.9</v>
      </c>
      <c r="M960">
        <v>24</v>
      </c>
      <c r="N960">
        <v>32</v>
      </c>
      <c r="O960">
        <v>0</v>
      </c>
      <c r="P960">
        <v>72</v>
      </c>
      <c r="Q960">
        <v>0</v>
      </c>
      <c r="R960">
        <v>0</v>
      </c>
      <c r="S960">
        <v>0</v>
      </c>
      <c r="T960">
        <v>800</v>
      </c>
      <c r="U960">
        <v>100</v>
      </c>
      <c r="V960">
        <v>300</v>
      </c>
      <c r="W960">
        <v>33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4363.8999999999996</v>
      </c>
      <c r="AG960">
        <v>315.2</v>
      </c>
      <c r="AH960">
        <v>11.82</v>
      </c>
      <c r="AI960">
        <v>104.32</v>
      </c>
      <c r="AJ960">
        <v>236</v>
      </c>
      <c r="AK960">
        <v>0</v>
      </c>
      <c r="AL960">
        <v>0</v>
      </c>
      <c r="AM960">
        <v>0</v>
      </c>
      <c r="AN960">
        <v>0</v>
      </c>
      <c r="AO960">
        <v>2</v>
      </c>
      <c r="AP960">
        <v>9</v>
      </c>
      <c r="AQ960">
        <v>0</v>
      </c>
      <c r="AR960" s="6">
        <v>3694.56</v>
      </c>
      <c r="AS960">
        <v>4291.8999999999996</v>
      </c>
      <c r="AT960">
        <v>0</v>
      </c>
      <c r="AU960">
        <v>47108.53</v>
      </c>
      <c r="AV960">
        <v>45000</v>
      </c>
      <c r="AW960">
        <v>0</v>
      </c>
      <c r="AX960">
        <v>0</v>
      </c>
      <c r="AY960" s="6">
        <v>0</v>
      </c>
      <c r="AZ960">
        <v>0</v>
      </c>
      <c r="BA960">
        <v>0</v>
      </c>
      <c r="BB960" s="6">
        <v>5878.4599999999991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f t="shared" si="42"/>
        <v>0</v>
      </c>
      <c r="BJ960">
        <f t="shared" si="43"/>
        <v>4291.8999999999996</v>
      </c>
      <c r="BK960">
        <f>_xlfn.IFNA(VLOOKUP(A:A,'11月奖金'!A:Q,17,0),0)</f>
        <v>2250</v>
      </c>
      <c r="BL960">
        <f t="shared" si="44"/>
        <v>6541.9</v>
      </c>
    </row>
    <row r="961" spans="1:64" x14ac:dyDescent="0.2">
      <c r="A961">
        <v>9001071</v>
      </c>
      <c r="B961" t="s">
        <v>2887</v>
      </c>
      <c r="C961" t="s">
        <v>2888</v>
      </c>
      <c r="D961" t="s">
        <v>2889</v>
      </c>
      <c r="E961" t="s">
        <v>122</v>
      </c>
      <c r="F961" t="s">
        <v>160</v>
      </c>
      <c r="G961">
        <v>0</v>
      </c>
      <c r="H961">
        <v>0</v>
      </c>
      <c r="I961">
        <v>6.5</v>
      </c>
      <c r="J961">
        <v>0</v>
      </c>
      <c r="K961">
        <v>2340</v>
      </c>
      <c r="L961">
        <v>0</v>
      </c>
      <c r="M961">
        <v>24</v>
      </c>
      <c r="N961">
        <v>72</v>
      </c>
      <c r="O961">
        <v>0</v>
      </c>
      <c r="P961">
        <v>46.96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2482.96</v>
      </c>
      <c r="AG961">
        <v>507.76</v>
      </c>
      <c r="AH961">
        <v>19.04</v>
      </c>
      <c r="AI961">
        <v>126.94</v>
      </c>
      <c r="AJ961">
        <v>381</v>
      </c>
      <c r="AK961">
        <v>0</v>
      </c>
      <c r="AL961">
        <v>0</v>
      </c>
      <c r="AM961">
        <v>0</v>
      </c>
      <c r="AN961">
        <v>0</v>
      </c>
      <c r="AO961">
        <v>2</v>
      </c>
      <c r="AP961">
        <v>9</v>
      </c>
      <c r="AQ961">
        <v>0</v>
      </c>
      <c r="AR961" s="6">
        <v>1446.22</v>
      </c>
      <c r="AS961">
        <v>2480.96</v>
      </c>
      <c r="AT961">
        <v>0</v>
      </c>
      <c r="AU961">
        <v>50062.28</v>
      </c>
      <c r="AV961">
        <v>45000</v>
      </c>
      <c r="AW961">
        <v>0</v>
      </c>
      <c r="AX961">
        <v>0</v>
      </c>
      <c r="AY961" s="6">
        <v>0</v>
      </c>
      <c r="AZ961">
        <v>0</v>
      </c>
      <c r="BA961">
        <v>0</v>
      </c>
      <c r="BB961" s="6">
        <v>9312.6600000000017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f t="shared" si="42"/>
        <v>0</v>
      </c>
      <c r="BJ961">
        <f t="shared" si="43"/>
        <v>2480.96</v>
      </c>
      <c r="BK961">
        <f>_xlfn.IFNA(VLOOKUP(A:A,'11月奖金'!A:Q,17,0),0)</f>
        <v>1859</v>
      </c>
      <c r="BL961">
        <f t="shared" si="44"/>
        <v>4339.96</v>
      </c>
    </row>
    <row r="962" spans="1:64" x14ac:dyDescent="0.2">
      <c r="A962">
        <v>9001072</v>
      </c>
      <c r="B962" t="s">
        <v>2890</v>
      </c>
      <c r="C962" t="s">
        <v>2891</v>
      </c>
      <c r="D962" t="s">
        <v>2892</v>
      </c>
      <c r="E962" t="s">
        <v>122</v>
      </c>
      <c r="F962" t="s">
        <v>160</v>
      </c>
      <c r="G962">
        <v>0</v>
      </c>
      <c r="H962">
        <v>0</v>
      </c>
      <c r="I962">
        <v>6.5</v>
      </c>
      <c r="J962">
        <v>0</v>
      </c>
      <c r="K962">
        <v>2340</v>
      </c>
      <c r="L962">
        <v>968.28</v>
      </c>
      <c r="M962">
        <v>24</v>
      </c>
      <c r="N962">
        <v>40</v>
      </c>
      <c r="O962">
        <v>0</v>
      </c>
      <c r="P962">
        <v>144</v>
      </c>
      <c r="Q962">
        <v>0</v>
      </c>
      <c r="R962">
        <v>0</v>
      </c>
      <c r="S962">
        <v>0</v>
      </c>
      <c r="T962">
        <v>800</v>
      </c>
      <c r="U962">
        <v>100</v>
      </c>
      <c r="V962">
        <v>300</v>
      </c>
      <c r="W962">
        <v>33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4749.28</v>
      </c>
      <c r="AG962">
        <v>442.8</v>
      </c>
      <c r="AH962">
        <v>16.61</v>
      </c>
      <c r="AI962">
        <v>110.7</v>
      </c>
      <c r="AJ962">
        <v>332</v>
      </c>
      <c r="AK962">
        <v>0</v>
      </c>
      <c r="AL962">
        <v>0</v>
      </c>
      <c r="AM962">
        <v>0</v>
      </c>
      <c r="AN962">
        <v>0</v>
      </c>
      <c r="AO962">
        <v>2</v>
      </c>
      <c r="AP962">
        <v>9</v>
      </c>
      <c r="AQ962">
        <v>0</v>
      </c>
      <c r="AR962" s="6">
        <v>3845.17</v>
      </c>
      <c r="AS962">
        <v>4677.28</v>
      </c>
      <c r="AT962">
        <v>0</v>
      </c>
      <c r="AU962">
        <v>50949.03</v>
      </c>
      <c r="AV962">
        <v>45000</v>
      </c>
      <c r="AW962">
        <v>0</v>
      </c>
      <c r="AX962">
        <v>0</v>
      </c>
      <c r="AY962" s="6">
        <v>0</v>
      </c>
      <c r="AZ962">
        <v>0</v>
      </c>
      <c r="BA962">
        <v>0</v>
      </c>
      <c r="BB962" s="6">
        <v>8118.99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f t="shared" si="42"/>
        <v>0</v>
      </c>
      <c r="BJ962">
        <f t="shared" si="43"/>
        <v>4677.28</v>
      </c>
      <c r="BK962">
        <f>_xlfn.IFNA(VLOOKUP(A:A,'11月奖金'!A:Q,17,0),0)</f>
        <v>2250</v>
      </c>
      <c r="BL962">
        <f t="shared" si="44"/>
        <v>6927.28</v>
      </c>
    </row>
    <row r="963" spans="1:64" x14ac:dyDescent="0.2">
      <c r="A963">
        <v>9001073</v>
      </c>
      <c r="B963" t="s">
        <v>2893</v>
      </c>
      <c r="C963" t="s">
        <v>2894</v>
      </c>
      <c r="D963" t="s">
        <v>2895</v>
      </c>
      <c r="E963" t="s">
        <v>122</v>
      </c>
      <c r="F963" t="s">
        <v>160</v>
      </c>
      <c r="G963">
        <v>0</v>
      </c>
      <c r="H963">
        <v>0</v>
      </c>
      <c r="I963">
        <v>6.5</v>
      </c>
      <c r="J963">
        <v>0</v>
      </c>
      <c r="K963">
        <v>2340</v>
      </c>
      <c r="L963">
        <v>968.28</v>
      </c>
      <c r="M963">
        <v>24</v>
      </c>
      <c r="N963">
        <v>80</v>
      </c>
      <c r="O963">
        <v>0</v>
      </c>
      <c r="P963">
        <v>72</v>
      </c>
      <c r="Q963">
        <v>0</v>
      </c>
      <c r="R963">
        <v>0</v>
      </c>
      <c r="S963">
        <v>0</v>
      </c>
      <c r="T963">
        <v>800</v>
      </c>
      <c r="U963">
        <v>100</v>
      </c>
      <c r="V963">
        <v>300</v>
      </c>
      <c r="W963">
        <v>33</v>
      </c>
      <c r="X963">
        <v>0</v>
      </c>
      <c r="Y963">
        <v>0</v>
      </c>
      <c r="Z963">
        <v>0</v>
      </c>
      <c r="AA963">
        <v>0</v>
      </c>
      <c r="AB963">
        <v>20</v>
      </c>
      <c r="AC963">
        <v>24</v>
      </c>
      <c r="AD963">
        <v>0</v>
      </c>
      <c r="AE963">
        <v>0</v>
      </c>
      <c r="AF963">
        <v>4761.28</v>
      </c>
      <c r="AG963">
        <v>455.6</v>
      </c>
      <c r="AH963">
        <v>17.09</v>
      </c>
      <c r="AI963">
        <v>113.91</v>
      </c>
      <c r="AJ963">
        <v>342</v>
      </c>
      <c r="AK963">
        <v>0</v>
      </c>
      <c r="AL963">
        <v>0</v>
      </c>
      <c r="AM963">
        <v>0</v>
      </c>
      <c r="AN963">
        <v>0</v>
      </c>
      <c r="AO963">
        <v>2</v>
      </c>
      <c r="AP963">
        <v>9</v>
      </c>
      <c r="AQ963">
        <v>0</v>
      </c>
      <c r="AR963" s="6">
        <v>3830.68</v>
      </c>
      <c r="AS963">
        <v>4689.28</v>
      </c>
      <c r="AT963">
        <v>0</v>
      </c>
      <c r="AU963">
        <v>51282.53</v>
      </c>
      <c r="AV963">
        <v>45000</v>
      </c>
      <c r="AW963">
        <v>0</v>
      </c>
      <c r="AX963">
        <v>0</v>
      </c>
      <c r="AY963" s="6">
        <v>0</v>
      </c>
      <c r="AZ963">
        <v>0</v>
      </c>
      <c r="BA963">
        <v>0</v>
      </c>
      <c r="BB963" s="6">
        <v>8357.4000000000015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f t="shared" si="42"/>
        <v>0</v>
      </c>
      <c r="BJ963">
        <f t="shared" si="43"/>
        <v>4689.28</v>
      </c>
      <c r="BK963">
        <f>_xlfn.IFNA(VLOOKUP(A:A,'11月奖金'!A:Q,17,0),0)</f>
        <v>2250</v>
      </c>
      <c r="BL963">
        <f t="shared" si="44"/>
        <v>6939.28</v>
      </c>
    </row>
    <row r="964" spans="1:64" x14ac:dyDescent="0.2">
      <c r="A964">
        <v>9001074</v>
      </c>
      <c r="B964" t="s">
        <v>2896</v>
      </c>
      <c r="C964" t="s">
        <v>2897</v>
      </c>
      <c r="D964" t="s">
        <v>2898</v>
      </c>
      <c r="E964" t="s">
        <v>122</v>
      </c>
      <c r="F964" t="s">
        <v>160</v>
      </c>
      <c r="G964">
        <v>0</v>
      </c>
      <c r="H964">
        <v>0</v>
      </c>
      <c r="I964">
        <v>5.9</v>
      </c>
      <c r="J964">
        <v>0</v>
      </c>
      <c r="K964">
        <v>2124</v>
      </c>
      <c r="L964">
        <v>585.92999999999995</v>
      </c>
      <c r="M964">
        <v>0</v>
      </c>
      <c r="N964">
        <v>8</v>
      </c>
      <c r="O964">
        <v>0</v>
      </c>
      <c r="P964">
        <v>72</v>
      </c>
      <c r="Q964">
        <v>0</v>
      </c>
      <c r="R964">
        <v>0</v>
      </c>
      <c r="S964">
        <v>0</v>
      </c>
      <c r="T964">
        <v>800</v>
      </c>
      <c r="U964">
        <v>100</v>
      </c>
      <c r="V964">
        <v>300</v>
      </c>
      <c r="W964">
        <v>33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4022.93</v>
      </c>
      <c r="AG964">
        <v>376.88</v>
      </c>
      <c r="AH964">
        <v>14.13</v>
      </c>
      <c r="AI964">
        <v>104.32</v>
      </c>
      <c r="AJ964">
        <v>283</v>
      </c>
      <c r="AK964">
        <v>0</v>
      </c>
      <c r="AL964">
        <v>0</v>
      </c>
      <c r="AM964">
        <v>0</v>
      </c>
      <c r="AN964">
        <v>0</v>
      </c>
      <c r="AO964">
        <v>2</v>
      </c>
      <c r="AP964">
        <v>9</v>
      </c>
      <c r="AQ964">
        <v>0</v>
      </c>
      <c r="AR964" s="6">
        <v>3242.6</v>
      </c>
      <c r="AS964">
        <v>3950.93</v>
      </c>
      <c r="AT964">
        <v>0</v>
      </c>
      <c r="AU964">
        <v>46589.99</v>
      </c>
      <c r="AV964">
        <v>45000</v>
      </c>
      <c r="AW964">
        <v>0</v>
      </c>
      <c r="AX964">
        <v>0</v>
      </c>
      <c r="AY964" s="6">
        <v>0</v>
      </c>
      <c r="AZ964">
        <v>0</v>
      </c>
      <c r="BA964">
        <v>0</v>
      </c>
      <c r="BB964" s="6">
        <v>6954.47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f t="shared" ref="BI964:BI1027" si="45">BH964+BG964</f>
        <v>0</v>
      </c>
      <c r="BJ964">
        <f t="shared" ref="BJ964:BJ1027" si="46">AF964-0.7*U964-AO964+AT964</f>
        <v>3950.93</v>
      </c>
      <c r="BK964">
        <f>_xlfn.IFNA(VLOOKUP(A:A,'11月奖金'!A:Q,17,0),0)</f>
        <v>2250</v>
      </c>
      <c r="BL964">
        <f t="shared" ref="BL964:BL1027" si="47">BJ964+BK964</f>
        <v>6200.93</v>
      </c>
    </row>
    <row r="965" spans="1:64" x14ac:dyDescent="0.2">
      <c r="A965">
        <v>9001075</v>
      </c>
      <c r="B965" t="s">
        <v>2899</v>
      </c>
      <c r="C965" t="s">
        <v>2900</v>
      </c>
      <c r="D965" t="s">
        <v>2901</v>
      </c>
      <c r="E965" t="s">
        <v>122</v>
      </c>
      <c r="F965" t="s">
        <v>160</v>
      </c>
      <c r="G965">
        <v>0</v>
      </c>
      <c r="H965">
        <v>0</v>
      </c>
      <c r="I965">
        <v>6.9</v>
      </c>
      <c r="J965">
        <v>0</v>
      </c>
      <c r="K965">
        <v>2484</v>
      </c>
      <c r="L965">
        <v>1027.8599999999999</v>
      </c>
      <c r="M965">
        <v>24</v>
      </c>
      <c r="N965">
        <v>40</v>
      </c>
      <c r="O965">
        <v>0</v>
      </c>
      <c r="P965">
        <v>144</v>
      </c>
      <c r="Q965">
        <v>0</v>
      </c>
      <c r="R965">
        <v>0</v>
      </c>
      <c r="S965">
        <v>0</v>
      </c>
      <c r="T965">
        <v>800</v>
      </c>
      <c r="U965">
        <v>100</v>
      </c>
      <c r="V965">
        <v>300</v>
      </c>
      <c r="W965">
        <v>33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4952.8599999999997</v>
      </c>
      <c r="AG965">
        <v>422.88</v>
      </c>
      <c r="AH965">
        <v>15.86</v>
      </c>
      <c r="AI965">
        <v>105.72</v>
      </c>
      <c r="AJ965">
        <v>317</v>
      </c>
      <c r="AK965">
        <v>0</v>
      </c>
      <c r="AL965">
        <v>0</v>
      </c>
      <c r="AM965">
        <v>0</v>
      </c>
      <c r="AN965">
        <v>0</v>
      </c>
      <c r="AO965">
        <v>2</v>
      </c>
      <c r="AP965">
        <v>9</v>
      </c>
      <c r="AQ965">
        <v>0</v>
      </c>
      <c r="AR965" s="6">
        <v>4089.4</v>
      </c>
      <c r="AS965">
        <v>4880.8599999999997</v>
      </c>
      <c r="AT965">
        <v>0</v>
      </c>
      <c r="AU965">
        <v>53769.68</v>
      </c>
      <c r="AV965">
        <v>45000</v>
      </c>
      <c r="AW965">
        <v>0</v>
      </c>
      <c r="AX965">
        <v>0</v>
      </c>
      <c r="AY965" s="6">
        <v>0</v>
      </c>
      <c r="AZ965">
        <v>0</v>
      </c>
      <c r="BA965">
        <v>0</v>
      </c>
      <c r="BB965" s="6">
        <v>7753.14</v>
      </c>
      <c r="BC965">
        <v>1016.54</v>
      </c>
      <c r="BD965">
        <v>30.5</v>
      </c>
      <c r="BE965">
        <v>0</v>
      </c>
      <c r="BF965">
        <v>30.5</v>
      </c>
      <c r="BG965">
        <v>59.91</v>
      </c>
      <c r="BH965">
        <v>0</v>
      </c>
      <c r="BI965">
        <f t="shared" si="45"/>
        <v>59.91</v>
      </c>
      <c r="BJ965">
        <f t="shared" si="46"/>
        <v>4880.8599999999997</v>
      </c>
      <c r="BK965">
        <f>_xlfn.IFNA(VLOOKUP(A:A,'11月奖金'!A:Q,17,0),0)</f>
        <v>2475</v>
      </c>
      <c r="BL965">
        <f t="shared" si="47"/>
        <v>7355.86</v>
      </c>
    </row>
    <row r="966" spans="1:64" x14ac:dyDescent="0.2">
      <c r="A966">
        <v>9001076</v>
      </c>
      <c r="B966" t="s">
        <v>2902</v>
      </c>
      <c r="C966" t="s">
        <v>2903</v>
      </c>
      <c r="D966" t="s">
        <v>2904</v>
      </c>
      <c r="E966" t="s">
        <v>122</v>
      </c>
      <c r="F966" t="s">
        <v>160</v>
      </c>
      <c r="G966">
        <v>0</v>
      </c>
      <c r="H966">
        <v>0</v>
      </c>
      <c r="I966">
        <v>6.3</v>
      </c>
      <c r="J966">
        <v>0</v>
      </c>
      <c r="K966">
        <v>2268</v>
      </c>
      <c r="L966">
        <v>938.48</v>
      </c>
      <c r="M966">
        <v>62</v>
      </c>
      <c r="N966">
        <v>80</v>
      </c>
      <c r="O966">
        <v>0</v>
      </c>
      <c r="P966">
        <v>72</v>
      </c>
      <c r="Q966">
        <v>0</v>
      </c>
      <c r="R966">
        <v>0</v>
      </c>
      <c r="S966">
        <v>0</v>
      </c>
      <c r="T966">
        <v>800</v>
      </c>
      <c r="U966">
        <v>100</v>
      </c>
      <c r="V966">
        <v>300</v>
      </c>
      <c r="W966">
        <v>33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4653.4799999999996</v>
      </c>
      <c r="AG966">
        <v>407.28</v>
      </c>
      <c r="AH966">
        <v>15.27</v>
      </c>
      <c r="AI966">
        <v>104.32</v>
      </c>
      <c r="AJ966">
        <v>305</v>
      </c>
      <c r="AK966">
        <v>0</v>
      </c>
      <c r="AL966">
        <v>0</v>
      </c>
      <c r="AM966">
        <v>0</v>
      </c>
      <c r="AN966">
        <v>0</v>
      </c>
      <c r="AO966">
        <v>2</v>
      </c>
      <c r="AP966">
        <v>9</v>
      </c>
      <c r="AQ966">
        <v>0</v>
      </c>
      <c r="AR966" s="6">
        <v>3819.61</v>
      </c>
      <c r="AS966">
        <v>4581.4799999999996</v>
      </c>
      <c r="AT966">
        <v>0</v>
      </c>
      <c r="AU966">
        <v>53753.72</v>
      </c>
      <c r="AV966">
        <v>45000</v>
      </c>
      <c r="AW966">
        <v>0</v>
      </c>
      <c r="AX966">
        <v>0</v>
      </c>
      <c r="AY966" s="6">
        <v>0</v>
      </c>
      <c r="AZ966">
        <v>0</v>
      </c>
      <c r="BA966">
        <v>0</v>
      </c>
      <c r="BB966" s="6">
        <v>7474.38</v>
      </c>
      <c r="BC966">
        <v>1279.3400000000011</v>
      </c>
      <c r="BD966">
        <v>38.380000000000003</v>
      </c>
      <c r="BE966">
        <v>0</v>
      </c>
      <c r="BF966">
        <v>38.380000000000003</v>
      </c>
      <c r="BG966">
        <v>75.89</v>
      </c>
      <c r="BH966">
        <v>0</v>
      </c>
      <c r="BI966">
        <f t="shared" si="45"/>
        <v>75.89</v>
      </c>
      <c r="BJ966">
        <f t="shared" si="46"/>
        <v>4581.4799999999996</v>
      </c>
      <c r="BK966">
        <f>_xlfn.IFNA(VLOOKUP(A:A,'11月奖金'!A:Q,17,0),0)</f>
        <v>2700</v>
      </c>
      <c r="BL966">
        <f t="shared" si="47"/>
        <v>7281.48</v>
      </c>
    </row>
    <row r="967" spans="1:64" x14ac:dyDescent="0.2">
      <c r="A967">
        <v>9001077</v>
      </c>
      <c r="B967" t="s">
        <v>2905</v>
      </c>
      <c r="C967" t="s">
        <v>2906</v>
      </c>
      <c r="D967" t="s">
        <v>2907</v>
      </c>
      <c r="E967" t="s">
        <v>122</v>
      </c>
      <c r="F967" t="s">
        <v>160</v>
      </c>
      <c r="G967">
        <v>0</v>
      </c>
      <c r="H967">
        <v>0</v>
      </c>
      <c r="I967">
        <v>5.9</v>
      </c>
      <c r="J967">
        <v>0</v>
      </c>
      <c r="K967">
        <v>2124</v>
      </c>
      <c r="L967">
        <v>585.92999999999995</v>
      </c>
      <c r="M967">
        <v>24</v>
      </c>
      <c r="N967">
        <v>96</v>
      </c>
      <c r="O967">
        <v>0</v>
      </c>
      <c r="P967">
        <v>72</v>
      </c>
      <c r="Q967">
        <v>0</v>
      </c>
      <c r="R967">
        <v>0</v>
      </c>
      <c r="S967">
        <v>0</v>
      </c>
      <c r="T967">
        <v>800</v>
      </c>
      <c r="U967">
        <v>100</v>
      </c>
      <c r="V967">
        <v>300</v>
      </c>
      <c r="W967">
        <v>33</v>
      </c>
      <c r="X967">
        <v>0</v>
      </c>
      <c r="Y967">
        <v>0</v>
      </c>
      <c r="Z967">
        <v>0</v>
      </c>
      <c r="AA967">
        <v>0</v>
      </c>
      <c r="AB967">
        <v>110</v>
      </c>
      <c r="AC967">
        <v>120</v>
      </c>
      <c r="AD967">
        <v>0</v>
      </c>
      <c r="AE967">
        <v>0</v>
      </c>
      <c r="AF967">
        <v>4364.93</v>
      </c>
      <c r="AG967">
        <v>409.68</v>
      </c>
      <c r="AH967">
        <v>15.36</v>
      </c>
      <c r="AI967">
        <v>104.32</v>
      </c>
      <c r="AJ967">
        <v>307</v>
      </c>
      <c r="AK967">
        <v>0</v>
      </c>
      <c r="AL967">
        <v>0</v>
      </c>
      <c r="AM967">
        <v>0</v>
      </c>
      <c r="AN967">
        <v>0</v>
      </c>
      <c r="AO967">
        <v>2</v>
      </c>
      <c r="AP967">
        <v>9</v>
      </c>
      <c r="AQ967">
        <v>0</v>
      </c>
      <c r="AR967" s="6">
        <v>3526.57</v>
      </c>
      <c r="AS967">
        <v>4292.93</v>
      </c>
      <c r="AT967">
        <v>0</v>
      </c>
      <c r="AU967">
        <v>50880.47</v>
      </c>
      <c r="AV967">
        <v>45000</v>
      </c>
      <c r="AW967">
        <v>9000</v>
      </c>
      <c r="AX967">
        <v>9000</v>
      </c>
      <c r="AY967" s="6">
        <v>0</v>
      </c>
      <c r="AZ967">
        <v>0</v>
      </c>
      <c r="BA967">
        <v>0</v>
      </c>
      <c r="BB967" s="6">
        <v>7517.74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f t="shared" si="45"/>
        <v>0</v>
      </c>
      <c r="BJ967">
        <f t="shared" si="46"/>
        <v>4292.93</v>
      </c>
      <c r="BK967">
        <f>_xlfn.IFNA(VLOOKUP(A:A,'11月奖金'!A:Q,17,0),0)</f>
        <v>2250</v>
      </c>
      <c r="BL967">
        <f t="shared" si="47"/>
        <v>6542.93</v>
      </c>
    </row>
    <row r="968" spans="1:64" x14ac:dyDescent="0.2">
      <c r="A968">
        <v>9001078</v>
      </c>
      <c r="B968" t="s">
        <v>2908</v>
      </c>
      <c r="C968" t="s">
        <v>2909</v>
      </c>
      <c r="D968" t="s">
        <v>2910</v>
      </c>
      <c r="E968" t="s">
        <v>122</v>
      </c>
      <c r="F968" t="s">
        <v>160</v>
      </c>
      <c r="G968">
        <v>10</v>
      </c>
      <c r="H968">
        <v>0</v>
      </c>
      <c r="I968">
        <v>5.9</v>
      </c>
      <c r="J968">
        <v>0</v>
      </c>
      <c r="K968">
        <v>2124</v>
      </c>
      <c r="L968">
        <v>0</v>
      </c>
      <c r="M968">
        <v>0</v>
      </c>
      <c r="N968">
        <v>0</v>
      </c>
      <c r="O968">
        <v>0</v>
      </c>
      <c r="P968">
        <v>53.22</v>
      </c>
      <c r="Q968">
        <v>0</v>
      </c>
      <c r="R968">
        <v>0</v>
      </c>
      <c r="S968">
        <v>0</v>
      </c>
      <c r="T968">
        <v>313.04000000000002</v>
      </c>
      <c r="U968">
        <v>39.130000000000003</v>
      </c>
      <c r="V968">
        <v>117.39</v>
      </c>
      <c r="W968">
        <v>12.91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17.14</v>
      </c>
      <c r="AF968">
        <v>2642.55</v>
      </c>
      <c r="AG968">
        <v>345.6</v>
      </c>
      <c r="AH968">
        <v>12.96</v>
      </c>
      <c r="AI968">
        <v>104.32</v>
      </c>
      <c r="AJ968">
        <v>259</v>
      </c>
      <c r="AK968">
        <v>0</v>
      </c>
      <c r="AL968">
        <v>0</v>
      </c>
      <c r="AM968">
        <v>0</v>
      </c>
      <c r="AN968">
        <v>0</v>
      </c>
      <c r="AO968">
        <v>2</v>
      </c>
      <c r="AP968">
        <v>9</v>
      </c>
      <c r="AQ968">
        <v>0</v>
      </c>
      <c r="AR968" s="6">
        <v>1918.67</v>
      </c>
      <c r="AS968">
        <v>2613.1590000000001</v>
      </c>
      <c r="AT968">
        <v>0</v>
      </c>
      <c r="AU968">
        <v>45364.048999999999</v>
      </c>
      <c r="AV968">
        <v>45000</v>
      </c>
      <c r="AW968">
        <v>0</v>
      </c>
      <c r="AX968">
        <v>0</v>
      </c>
      <c r="AY968" s="6">
        <v>0</v>
      </c>
      <c r="AZ968">
        <v>0</v>
      </c>
      <c r="BA968">
        <v>0</v>
      </c>
      <c r="BB968" s="6">
        <v>6407.32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f t="shared" si="45"/>
        <v>0</v>
      </c>
      <c r="BJ968">
        <f t="shared" si="46"/>
        <v>2613.1590000000001</v>
      </c>
      <c r="BK968">
        <f>_xlfn.IFNA(VLOOKUP(A:A,'11月奖金'!A:Q,17,0),0)</f>
        <v>1646</v>
      </c>
      <c r="BL968">
        <f t="shared" si="47"/>
        <v>4259.1589999999997</v>
      </c>
    </row>
    <row r="969" spans="1:64" x14ac:dyDescent="0.2">
      <c r="A969">
        <v>9001079</v>
      </c>
      <c r="B969" t="s">
        <v>2911</v>
      </c>
      <c r="C969" t="s">
        <v>2912</v>
      </c>
      <c r="D969" t="s">
        <v>2913</v>
      </c>
      <c r="E969" t="s">
        <v>122</v>
      </c>
      <c r="F969" t="s">
        <v>160</v>
      </c>
      <c r="G969">
        <v>0</v>
      </c>
      <c r="H969">
        <v>5.7</v>
      </c>
      <c r="I969">
        <v>5.7</v>
      </c>
      <c r="J969">
        <v>0</v>
      </c>
      <c r="K969">
        <v>2052</v>
      </c>
      <c r="L969">
        <v>566.07000000000005</v>
      </c>
      <c r="M969">
        <v>104</v>
      </c>
      <c r="N969">
        <v>96</v>
      </c>
      <c r="O969">
        <v>0</v>
      </c>
      <c r="P969">
        <v>144</v>
      </c>
      <c r="Q969">
        <v>0</v>
      </c>
      <c r="R969">
        <v>0</v>
      </c>
      <c r="S969">
        <v>0</v>
      </c>
      <c r="T969">
        <v>800</v>
      </c>
      <c r="U969">
        <v>100</v>
      </c>
      <c r="V969">
        <v>300</v>
      </c>
      <c r="W969">
        <v>33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4195.07</v>
      </c>
      <c r="AG969">
        <v>355.12</v>
      </c>
      <c r="AH969">
        <v>13.32</v>
      </c>
      <c r="AI969">
        <v>104.32</v>
      </c>
      <c r="AJ969">
        <v>266</v>
      </c>
      <c r="AK969">
        <v>0</v>
      </c>
      <c r="AL969">
        <v>0</v>
      </c>
      <c r="AM969">
        <v>0</v>
      </c>
      <c r="AN969">
        <v>0</v>
      </c>
      <c r="AO969">
        <v>2</v>
      </c>
      <c r="AP969">
        <v>9</v>
      </c>
      <c r="AQ969">
        <v>0</v>
      </c>
      <c r="AR969" s="6">
        <v>3454.31</v>
      </c>
      <c r="AS969">
        <v>4123.07</v>
      </c>
      <c r="AT969">
        <v>0</v>
      </c>
      <c r="AU969">
        <v>50260.38</v>
      </c>
      <c r="AV969">
        <v>45000</v>
      </c>
      <c r="AW969">
        <v>0</v>
      </c>
      <c r="AX969">
        <v>0</v>
      </c>
      <c r="AY969" s="6">
        <v>0</v>
      </c>
      <c r="AZ969">
        <v>0</v>
      </c>
      <c r="BA969">
        <v>0</v>
      </c>
      <c r="BB969" s="6">
        <v>6571.0899999999992</v>
      </c>
      <c r="BC969">
        <v>0</v>
      </c>
      <c r="BD969">
        <v>0</v>
      </c>
      <c r="BE969">
        <v>0</v>
      </c>
      <c r="BF969">
        <v>0</v>
      </c>
      <c r="BG969">
        <v>9.15</v>
      </c>
      <c r="BH969">
        <v>0</v>
      </c>
      <c r="BI969">
        <f t="shared" si="45"/>
        <v>9.15</v>
      </c>
      <c r="BJ969">
        <f t="shared" si="46"/>
        <v>4123.07</v>
      </c>
      <c r="BK969">
        <f>_xlfn.IFNA(VLOOKUP(A:A,'11月奖金'!A:Q,17,0),0)</f>
        <v>2250</v>
      </c>
      <c r="BL969">
        <f t="shared" si="47"/>
        <v>6373.07</v>
      </c>
    </row>
    <row r="970" spans="1:64" x14ac:dyDescent="0.2">
      <c r="A970">
        <v>9001080</v>
      </c>
      <c r="B970" t="s">
        <v>2914</v>
      </c>
      <c r="C970" t="s">
        <v>2915</v>
      </c>
      <c r="D970" t="s">
        <v>2916</v>
      </c>
      <c r="E970" t="s">
        <v>122</v>
      </c>
      <c r="F970" t="s">
        <v>160</v>
      </c>
      <c r="G970">
        <v>0</v>
      </c>
      <c r="H970">
        <v>0</v>
      </c>
      <c r="I970">
        <v>6.5</v>
      </c>
      <c r="J970">
        <v>0</v>
      </c>
      <c r="K970">
        <v>2340</v>
      </c>
      <c r="L970">
        <v>645.52</v>
      </c>
      <c r="M970">
        <v>24</v>
      </c>
      <c r="N970">
        <v>40</v>
      </c>
      <c r="O970">
        <v>0</v>
      </c>
      <c r="P970">
        <v>216</v>
      </c>
      <c r="Q970">
        <v>0</v>
      </c>
      <c r="R970">
        <v>0</v>
      </c>
      <c r="S970">
        <v>0</v>
      </c>
      <c r="T970">
        <v>800</v>
      </c>
      <c r="U970">
        <v>100</v>
      </c>
      <c r="V970">
        <v>300</v>
      </c>
      <c r="W970">
        <v>33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4498.5200000000004</v>
      </c>
      <c r="AG970">
        <v>477.36</v>
      </c>
      <c r="AH970">
        <v>17.899999999999999</v>
      </c>
      <c r="AI970">
        <v>119.35</v>
      </c>
      <c r="AJ970">
        <v>358</v>
      </c>
      <c r="AK970">
        <v>0</v>
      </c>
      <c r="AL970">
        <v>0</v>
      </c>
      <c r="AM970">
        <v>0</v>
      </c>
      <c r="AN970">
        <v>0</v>
      </c>
      <c r="AO970">
        <v>2</v>
      </c>
      <c r="AP970">
        <v>9</v>
      </c>
      <c r="AQ970">
        <v>0</v>
      </c>
      <c r="AR970" s="6">
        <v>3523.91</v>
      </c>
      <c r="AS970">
        <v>4426.5200000000004</v>
      </c>
      <c r="AT970">
        <v>0</v>
      </c>
      <c r="AU970">
        <v>51986.7</v>
      </c>
      <c r="AV970">
        <v>45000</v>
      </c>
      <c r="AW970">
        <v>0</v>
      </c>
      <c r="AX970">
        <v>0</v>
      </c>
      <c r="AY970" s="6">
        <v>0</v>
      </c>
      <c r="AZ970">
        <v>0</v>
      </c>
      <c r="BA970">
        <v>0</v>
      </c>
      <c r="BB970" s="6">
        <v>8753.49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f t="shared" si="45"/>
        <v>0</v>
      </c>
      <c r="BJ970">
        <f t="shared" si="46"/>
        <v>4426.5200000000004</v>
      </c>
      <c r="BK970">
        <f>_xlfn.IFNA(VLOOKUP(A:A,'11月奖金'!A:Q,17,0),0)</f>
        <v>2550</v>
      </c>
      <c r="BL970">
        <f t="shared" si="47"/>
        <v>6976.52</v>
      </c>
    </row>
    <row r="971" spans="1:64" x14ac:dyDescent="0.2">
      <c r="A971">
        <v>9001081</v>
      </c>
      <c r="B971" t="s">
        <v>2917</v>
      </c>
      <c r="C971" t="s">
        <v>2918</v>
      </c>
      <c r="D971" t="s">
        <v>2919</v>
      </c>
      <c r="E971" t="s">
        <v>122</v>
      </c>
      <c r="F971" t="s">
        <v>160</v>
      </c>
      <c r="G971">
        <v>0</v>
      </c>
      <c r="H971">
        <v>6.1</v>
      </c>
      <c r="I971">
        <v>6.1</v>
      </c>
      <c r="J971">
        <v>0</v>
      </c>
      <c r="K971">
        <v>2196</v>
      </c>
      <c r="L971">
        <v>605.79</v>
      </c>
      <c r="M971">
        <v>24</v>
      </c>
      <c r="N971">
        <v>64</v>
      </c>
      <c r="O971">
        <v>0</v>
      </c>
      <c r="P971">
        <v>72</v>
      </c>
      <c r="Q971">
        <v>0</v>
      </c>
      <c r="R971">
        <v>0</v>
      </c>
      <c r="S971">
        <v>0</v>
      </c>
      <c r="T971">
        <v>800</v>
      </c>
      <c r="U971">
        <v>100</v>
      </c>
      <c r="V971">
        <v>300</v>
      </c>
      <c r="W971">
        <v>33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4194.79</v>
      </c>
      <c r="AG971">
        <v>404.32</v>
      </c>
      <c r="AH971">
        <v>15.16</v>
      </c>
      <c r="AI971">
        <v>104.32</v>
      </c>
      <c r="AJ971">
        <v>303</v>
      </c>
      <c r="AK971">
        <v>0</v>
      </c>
      <c r="AL971">
        <v>0</v>
      </c>
      <c r="AM971">
        <v>0</v>
      </c>
      <c r="AN971">
        <v>0</v>
      </c>
      <c r="AO971">
        <v>2</v>
      </c>
      <c r="AP971">
        <v>9</v>
      </c>
      <c r="AQ971">
        <v>0</v>
      </c>
      <c r="AR971" s="6">
        <v>3365.99</v>
      </c>
      <c r="AS971">
        <v>4122.79</v>
      </c>
      <c r="AT971">
        <v>0</v>
      </c>
      <c r="AU971">
        <v>49401.34</v>
      </c>
      <c r="AV971">
        <v>45000</v>
      </c>
      <c r="AW971">
        <v>0</v>
      </c>
      <c r="AX971">
        <v>0</v>
      </c>
      <c r="AY971" s="6">
        <v>0</v>
      </c>
      <c r="AZ971">
        <v>0</v>
      </c>
      <c r="BA971">
        <v>0</v>
      </c>
      <c r="BB971" s="6">
        <v>7424.9499999999989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f t="shared" si="45"/>
        <v>0</v>
      </c>
      <c r="BJ971">
        <f t="shared" si="46"/>
        <v>4122.79</v>
      </c>
      <c r="BK971">
        <f>_xlfn.IFNA(VLOOKUP(A:A,'11月奖金'!A:Q,17,0),0)</f>
        <v>2250</v>
      </c>
      <c r="BL971">
        <f t="shared" si="47"/>
        <v>6372.79</v>
      </c>
    </row>
    <row r="972" spans="1:64" x14ac:dyDescent="0.2">
      <c r="A972">
        <v>9001082</v>
      </c>
      <c r="B972" t="s">
        <v>2920</v>
      </c>
      <c r="C972" t="s">
        <v>2921</v>
      </c>
      <c r="D972" t="s">
        <v>2922</v>
      </c>
      <c r="E972" t="s">
        <v>122</v>
      </c>
      <c r="F972" t="s">
        <v>160</v>
      </c>
      <c r="G972">
        <v>0</v>
      </c>
      <c r="H972">
        <v>0</v>
      </c>
      <c r="I972">
        <v>6.7</v>
      </c>
      <c r="J972">
        <v>0</v>
      </c>
      <c r="K972">
        <v>2412</v>
      </c>
      <c r="L972">
        <v>998.07</v>
      </c>
      <c r="M972">
        <v>24</v>
      </c>
      <c r="N972">
        <v>32</v>
      </c>
      <c r="O972">
        <v>0</v>
      </c>
      <c r="P972">
        <v>216</v>
      </c>
      <c r="Q972">
        <v>0</v>
      </c>
      <c r="R972">
        <v>0</v>
      </c>
      <c r="S972">
        <v>0</v>
      </c>
      <c r="T972">
        <v>800</v>
      </c>
      <c r="U972">
        <v>100</v>
      </c>
      <c r="V972">
        <v>300</v>
      </c>
      <c r="W972">
        <v>33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4915.07</v>
      </c>
      <c r="AG972">
        <v>468</v>
      </c>
      <c r="AH972">
        <v>17.55</v>
      </c>
      <c r="AI972">
        <v>117.01</v>
      </c>
      <c r="AJ972">
        <v>351</v>
      </c>
      <c r="AK972">
        <v>0</v>
      </c>
      <c r="AL972">
        <v>0</v>
      </c>
      <c r="AM972">
        <v>0</v>
      </c>
      <c r="AN972">
        <v>0</v>
      </c>
      <c r="AO972">
        <v>2</v>
      </c>
      <c r="AP972">
        <v>9</v>
      </c>
      <c r="AQ972">
        <v>0</v>
      </c>
      <c r="AR972" s="6">
        <v>3959.51</v>
      </c>
      <c r="AS972">
        <v>4843.07</v>
      </c>
      <c r="AT972">
        <v>0</v>
      </c>
      <c r="AU972">
        <v>52896.32</v>
      </c>
      <c r="AV972">
        <v>45000</v>
      </c>
      <c r="AW972">
        <v>0</v>
      </c>
      <c r="AX972">
        <v>0</v>
      </c>
      <c r="AY972" s="6">
        <v>0</v>
      </c>
      <c r="AZ972">
        <v>0</v>
      </c>
      <c r="BA972">
        <v>0</v>
      </c>
      <c r="BB972" s="6">
        <v>8582.0399999999991</v>
      </c>
      <c r="BC972">
        <v>0</v>
      </c>
      <c r="BD972">
        <v>0</v>
      </c>
      <c r="BE972">
        <v>0</v>
      </c>
      <c r="BF972">
        <v>0</v>
      </c>
      <c r="BG972">
        <v>12.74</v>
      </c>
      <c r="BH972">
        <v>0</v>
      </c>
      <c r="BI972">
        <f t="shared" si="45"/>
        <v>12.74</v>
      </c>
      <c r="BJ972">
        <f t="shared" si="46"/>
        <v>4843.07</v>
      </c>
      <c r="BK972">
        <f>_xlfn.IFNA(VLOOKUP(A:A,'11月奖金'!A:Q,17,0),0)</f>
        <v>2250</v>
      </c>
      <c r="BL972">
        <f t="shared" si="47"/>
        <v>7093.07</v>
      </c>
    </row>
    <row r="973" spans="1:64" x14ac:dyDescent="0.2">
      <c r="A973">
        <v>9001083</v>
      </c>
      <c r="B973" t="s">
        <v>2923</v>
      </c>
      <c r="C973" t="s">
        <v>2924</v>
      </c>
      <c r="D973" t="s">
        <v>2925</v>
      </c>
      <c r="E973" t="s">
        <v>122</v>
      </c>
      <c r="F973" t="s">
        <v>160</v>
      </c>
      <c r="G973">
        <v>0</v>
      </c>
      <c r="H973">
        <v>0</v>
      </c>
      <c r="I973">
        <v>6.5</v>
      </c>
      <c r="J973">
        <v>0</v>
      </c>
      <c r="K973">
        <v>2340</v>
      </c>
      <c r="L973">
        <v>968.28</v>
      </c>
      <c r="M973">
        <v>24</v>
      </c>
      <c r="N973">
        <v>32</v>
      </c>
      <c r="O973">
        <v>0</v>
      </c>
      <c r="P973">
        <v>216</v>
      </c>
      <c r="Q973">
        <v>0</v>
      </c>
      <c r="R973">
        <v>0</v>
      </c>
      <c r="S973">
        <v>0</v>
      </c>
      <c r="T973">
        <v>800</v>
      </c>
      <c r="U973">
        <v>100</v>
      </c>
      <c r="V973">
        <v>300</v>
      </c>
      <c r="W973">
        <v>33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4813.28</v>
      </c>
      <c r="AG973">
        <v>559.36</v>
      </c>
      <c r="AH973">
        <v>20.98</v>
      </c>
      <c r="AI973">
        <v>139.85</v>
      </c>
      <c r="AJ973">
        <v>420</v>
      </c>
      <c r="AK973">
        <v>0</v>
      </c>
      <c r="AL973">
        <v>0</v>
      </c>
      <c r="AM973">
        <v>0</v>
      </c>
      <c r="AN973">
        <v>0</v>
      </c>
      <c r="AO973">
        <v>2</v>
      </c>
      <c r="AP973">
        <v>9</v>
      </c>
      <c r="AQ973">
        <v>0</v>
      </c>
      <c r="AR973" s="6">
        <v>3671.09</v>
      </c>
      <c r="AS973">
        <v>4741.28</v>
      </c>
      <c r="AT973">
        <v>0</v>
      </c>
      <c r="AU973">
        <v>52009.1</v>
      </c>
      <c r="AV973">
        <v>45000</v>
      </c>
      <c r="AW973">
        <v>9000</v>
      </c>
      <c r="AX973">
        <v>9000</v>
      </c>
      <c r="AY973" s="6">
        <v>0</v>
      </c>
      <c r="AZ973">
        <v>0</v>
      </c>
      <c r="BA973">
        <v>0</v>
      </c>
      <c r="BB973" s="6">
        <v>10261.709999999999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f t="shared" si="45"/>
        <v>0</v>
      </c>
      <c r="BJ973">
        <f t="shared" si="46"/>
        <v>4741.28</v>
      </c>
      <c r="BK973">
        <f>_xlfn.IFNA(VLOOKUP(A:A,'11月奖金'!A:Q,17,0),0)</f>
        <v>2250</v>
      </c>
      <c r="BL973">
        <f t="shared" si="47"/>
        <v>6991.28</v>
      </c>
    </row>
    <row r="974" spans="1:64" x14ac:dyDescent="0.2">
      <c r="A974">
        <v>9001084</v>
      </c>
      <c r="B974" t="s">
        <v>2926</v>
      </c>
      <c r="C974" t="s">
        <v>2927</v>
      </c>
      <c r="D974" t="s">
        <v>2928</v>
      </c>
      <c r="E974" t="s">
        <v>122</v>
      </c>
      <c r="F974" t="s">
        <v>160</v>
      </c>
      <c r="G974">
        <v>0</v>
      </c>
      <c r="H974">
        <v>0</v>
      </c>
      <c r="I974">
        <v>6.5</v>
      </c>
      <c r="J974">
        <v>0</v>
      </c>
      <c r="K974">
        <v>2340</v>
      </c>
      <c r="L974">
        <v>645.52</v>
      </c>
      <c r="M974">
        <v>0</v>
      </c>
      <c r="N974">
        <v>0</v>
      </c>
      <c r="O974">
        <v>0</v>
      </c>
      <c r="P974">
        <v>216</v>
      </c>
      <c r="Q974">
        <v>0</v>
      </c>
      <c r="R974">
        <v>0</v>
      </c>
      <c r="S974">
        <v>0</v>
      </c>
      <c r="T974">
        <v>800</v>
      </c>
      <c r="U974">
        <v>100</v>
      </c>
      <c r="V974">
        <v>300</v>
      </c>
      <c r="W974">
        <v>33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4434.5200000000004</v>
      </c>
      <c r="AG974">
        <v>405.37</v>
      </c>
      <c r="AH974">
        <v>15.2</v>
      </c>
      <c r="AI974">
        <v>104.32</v>
      </c>
      <c r="AJ974">
        <v>304</v>
      </c>
      <c r="AK974">
        <v>0</v>
      </c>
      <c r="AL974">
        <v>0</v>
      </c>
      <c r="AM974">
        <v>0</v>
      </c>
      <c r="AN974">
        <v>0</v>
      </c>
      <c r="AO974">
        <v>2</v>
      </c>
      <c r="AP974">
        <v>9</v>
      </c>
      <c r="AQ974">
        <v>0</v>
      </c>
      <c r="AR974" s="6">
        <v>3603.63</v>
      </c>
      <c r="AS974">
        <v>4362.5200000000004</v>
      </c>
      <c r="AT974">
        <v>0</v>
      </c>
      <c r="AU974">
        <v>44808.7</v>
      </c>
      <c r="AV974">
        <v>45000</v>
      </c>
      <c r="AW974">
        <v>0</v>
      </c>
      <c r="AX974">
        <v>0</v>
      </c>
      <c r="AY974" s="6">
        <v>0</v>
      </c>
      <c r="AZ974">
        <v>0</v>
      </c>
      <c r="BA974">
        <v>0</v>
      </c>
      <c r="BB974" s="6">
        <v>6619.2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f t="shared" si="45"/>
        <v>0</v>
      </c>
      <c r="BJ974">
        <f t="shared" si="46"/>
        <v>4362.5200000000004</v>
      </c>
      <c r="BK974">
        <f>_xlfn.IFNA(VLOOKUP(A:A,'11月奖金'!A:Q,17,0),0)</f>
        <v>2250</v>
      </c>
      <c r="BL974">
        <f t="shared" si="47"/>
        <v>6612.52</v>
      </c>
    </row>
    <row r="975" spans="1:64" x14ac:dyDescent="0.2">
      <c r="A975">
        <v>9001085</v>
      </c>
      <c r="B975" t="s">
        <v>2929</v>
      </c>
      <c r="C975" t="s">
        <v>2930</v>
      </c>
      <c r="D975" t="s">
        <v>2931</v>
      </c>
      <c r="E975" t="s">
        <v>122</v>
      </c>
      <c r="F975" t="s">
        <v>160</v>
      </c>
      <c r="G975">
        <v>0</v>
      </c>
      <c r="H975">
        <v>0</v>
      </c>
      <c r="I975">
        <v>5.7</v>
      </c>
      <c r="J975">
        <v>0</v>
      </c>
      <c r="K975">
        <v>2052</v>
      </c>
      <c r="L975">
        <v>283.02999999999997</v>
      </c>
      <c r="M975">
        <v>0</v>
      </c>
      <c r="N975">
        <v>0</v>
      </c>
      <c r="O975">
        <v>0</v>
      </c>
      <c r="P975">
        <v>169.04</v>
      </c>
      <c r="Q975">
        <v>0</v>
      </c>
      <c r="R975">
        <v>0</v>
      </c>
      <c r="S975">
        <v>0</v>
      </c>
      <c r="T975">
        <v>452.17</v>
      </c>
      <c r="U975">
        <v>56.52000000000001</v>
      </c>
      <c r="V975">
        <v>169.56</v>
      </c>
      <c r="W975">
        <v>18.66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3200.98</v>
      </c>
      <c r="AG975">
        <v>380.47</v>
      </c>
      <c r="AH975">
        <v>14.27</v>
      </c>
      <c r="AI975">
        <v>104.32</v>
      </c>
      <c r="AJ975">
        <v>285</v>
      </c>
      <c r="AK975">
        <v>0</v>
      </c>
      <c r="AL975">
        <v>0</v>
      </c>
      <c r="AM975">
        <v>0</v>
      </c>
      <c r="AN975">
        <v>0</v>
      </c>
      <c r="AO975">
        <v>2</v>
      </c>
      <c r="AP975">
        <v>9</v>
      </c>
      <c r="AQ975">
        <v>0</v>
      </c>
      <c r="AR975" s="6">
        <v>2414.92</v>
      </c>
      <c r="AS975">
        <v>3159.4160000000002</v>
      </c>
      <c r="AT975">
        <v>0</v>
      </c>
      <c r="AU975">
        <v>41106.735999999997</v>
      </c>
      <c r="AV975">
        <v>45000</v>
      </c>
      <c r="AW975">
        <v>0</v>
      </c>
      <c r="AX975">
        <v>0</v>
      </c>
      <c r="AY975" s="6">
        <v>0</v>
      </c>
      <c r="AZ975">
        <v>0</v>
      </c>
      <c r="BA975">
        <v>0</v>
      </c>
      <c r="BB975" s="6">
        <v>6235.68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f t="shared" si="45"/>
        <v>0</v>
      </c>
      <c r="BJ975">
        <f t="shared" si="46"/>
        <v>3159.4160000000002</v>
      </c>
      <c r="BK975">
        <f>_xlfn.IFNA(VLOOKUP(A:A,'11月奖金'!A:Q,17,0),0)</f>
        <v>1761</v>
      </c>
      <c r="BL975">
        <f t="shared" si="47"/>
        <v>4920.4160000000002</v>
      </c>
    </row>
    <row r="976" spans="1:64" x14ac:dyDescent="0.2">
      <c r="A976">
        <v>9001086</v>
      </c>
      <c r="B976" t="s">
        <v>2932</v>
      </c>
      <c r="C976" t="s">
        <v>2933</v>
      </c>
      <c r="D976" t="s">
        <v>2934</v>
      </c>
      <c r="E976" t="s">
        <v>122</v>
      </c>
      <c r="F976" t="s">
        <v>160</v>
      </c>
      <c r="G976">
        <v>0</v>
      </c>
      <c r="H976">
        <v>0</v>
      </c>
      <c r="I976">
        <v>6.9</v>
      </c>
      <c r="J976">
        <v>0</v>
      </c>
      <c r="K976">
        <v>2484</v>
      </c>
      <c r="L976">
        <v>685.24</v>
      </c>
      <c r="M976">
        <v>0</v>
      </c>
      <c r="N976">
        <v>0</v>
      </c>
      <c r="O976">
        <v>0</v>
      </c>
      <c r="P976">
        <v>216</v>
      </c>
      <c r="Q976">
        <v>0</v>
      </c>
      <c r="R976">
        <v>0</v>
      </c>
      <c r="S976">
        <v>0</v>
      </c>
      <c r="T976">
        <v>800</v>
      </c>
      <c r="U976">
        <v>100</v>
      </c>
      <c r="V976">
        <v>300</v>
      </c>
      <c r="W976">
        <v>33</v>
      </c>
      <c r="X976">
        <v>0</v>
      </c>
      <c r="Y976">
        <v>0</v>
      </c>
      <c r="Z976">
        <v>0</v>
      </c>
      <c r="AA976">
        <v>0</v>
      </c>
      <c r="AB976">
        <v>70</v>
      </c>
      <c r="AC976">
        <v>84</v>
      </c>
      <c r="AD976">
        <v>0</v>
      </c>
      <c r="AE976">
        <v>0</v>
      </c>
      <c r="AF976">
        <v>4772.24</v>
      </c>
      <c r="AG976">
        <v>571.17999999999995</v>
      </c>
      <c r="AH976">
        <v>21.42</v>
      </c>
      <c r="AI976">
        <v>142.80000000000001</v>
      </c>
      <c r="AJ976">
        <v>428</v>
      </c>
      <c r="AK976">
        <v>0</v>
      </c>
      <c r="AL976">
        <v>0</v>
      </c>
      <c r="AM976">
        <v>0</v>
      </c>
      <c r="AN976">
        <v>0</v>
      </c>
      <c r="AO976">
        <v>2</v>
      </c>
      <c r="AP976">
        <v>9</v>
      </c>
      <c r="AQ976">
        <v>0</v>
      </c>
      <c r="AR976" s="6">
        <v>3606.84</v>
      </c>
      <c r="AS976">
        <v>4700.24</v>
      </c>
      <c r="AT976">
        <v>0</v>
      </c>
      <c r="AU976">
        <v>46476.5</v>
      </c>
      <c r="AV976">
        <v>45000</v>
      </c>
      <c r="AW976">
        <v>0</v>
      </c>
      <c r="AX976">
        <v>0</v>
      </c>
      <c r="AY976" s="6">
        <v>0</v>
      </c>
      <c r="AZ976">
        <v>0</v>
      </c>
      <c r="BA976">
        <v>0</v>
      </c>
      <c r="BB976" s="6">
        <v>8714.6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f t="shared" si="45"/>
        <v>0</v>
      </c>
      <c r="BJ976">
        <f t="shared" si="46"/>
        <v>4700.24</v>
      </c>
      <c r="BK976">
        <f>_xlfn.IFNA(VLOOKUP(A:A,'11月奖金'!A:Q,17,0),0)</f>
        <v>2250</v>
      </c>
      <c r="BL976">
        <f t="shared" si="47"/>
        <v>6950.24</v>
      </c>
    </row>
    <row r="977" spans="1:64" x14ac:dyDescent="0.2">
      <c r="A977">
        <v>9001087</v>
      </c>
      <c r="B977" t="s">
        <v>2935</v>
      </c>
      <c r="C977" t="s">
        <v>2936</v>
      </c>
      <c r="D977" t="s">
        <v>2937</v>
      </c>
      <c r="E977" t="s">
        <v>122</v>
      </c>
      <c r="F977" t="s">
        <v>160</v>
      </c>
      <c r="G977">
        <v>0</v>
      </c>
      <c r="H977">
        <v>0</v>
      </c>
      <c r="I977">
        <v>6.5</v>
      </c>
      <c r="J977">
        <v>0</v>
      </c>
      <c r="K977">
        <v>2340</v>
      </c>
      <c r="L977">
        <v>968.28</v>
      </c>
      <c r="M977">
        <v>0</v>
      </c>
      <c r="N977">
        <v>0</v>
      </c>
      <c r="O977">
        <v>0</v>
      </c>
      <c r="P977">
        <v>144</v>
      </c>
      <c r="Q977">
        <v>0</v>
      </c>
      <c r="R977">
        <v>0</v>
      </c>
      <c r="S977">
        <v>0</v>
      </c>
      <c r="T977">
        <v>800</v>
      </c>
      <c r="U977">
        <v>100</v>
      </c>
      <c r="V977">
        <v>300</v>
      </c>
      <c r="W977">
        <v>33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4685.28</v>
      </c>
      <c r="AG977">
        <v>336.4</v>
      </c>
      <c r="AH977">
        <v>12.62</v>
      </c>
      <c r="AI977">
        <v>104.32</v>
      </c>
      <c r="AJ977">
        <v>252</v>
      </c>
      <c r="AK977">
        <v>0</v>
      </c>
      <c r="AL977">
        <v>0</v>
      </c>
      <c r="AM977">
        <v>0</v>
      </c>
      <c r="AN977">
        <v>0</v>
      </c>
      <c r="AO977">
        <v>2</v>
      </c>
      <c r="AP977">
        <v>9</v>
      </c>
      <c r="AQ977">
        <v>0</v>
      </c>
      <c r="AR977" s="6">
        <v>3977.94</v>
      </c>
      <c r="AS977">
        <v>4613.28</v>
      </c>
      <c r="AT977">
        <v>0</v>
      </c>
      <c r="AU977">
        <v>44172.6</v>
      </c>
      <c r="AV977">
        <v>45000</v>
      </c>
      <c r="AW977">
        <v>0</v>
      </c>
      <c r="AX977">
        <v>0</v>
      </c>
      <c r="AY977" s="6">
        <v>0</v>
      </c>
      <c r="AZ977">
        <v>0</v>
      </c>
      <c r="BA977">
        <v>0</v>
      </c>
      <c r="BB977" s="6">
        <v>5477.7399999999989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f t="shared" si="45"/>
        <v>0</v>
      </c>
      <c r="BJ977">
        <f t="shared" si="46"/>
        <v>4613.28</v>
      </c>
      <c r="BK977">
        <f>_xlfn.IFNA(VLOOKUP(A:A,'11月奖金'!A:Q,17,0),0)</f>
        <v>2250</v>
      </c>
      <c r="BL977">
        <f t="shared" si="47"/>
        <v>6863.28</v>
      </c>
    </row>
    <row r="978" spans="1:64" x14ac:dyDescent="0.2">
      <c r="A978">
        <v>9001088</v>
      </c>
      <c r="B978" t="s">
        <v>2938</v>
      </c>
      <c r="C978" t="s">
        <v>2939</v>
      </c>
      <c r="D978" t="s">
        <v>2940</v>
      </c>
      <c r="E978" t="s">
        <v>122</v>
      </c>
      <c r="F978" t="s">
        <v>160</v>
      </c>
      <c r="G978">
        <v>10</v>
      </c>
      <c r="H978">
        <v>0</v>
      </c>
      <c r="I978">
        <v>5.9</v>
      </c>
      <c r="J978">
        <v>0</v>
      </c>
      <c r="K978">
        <v>2124</v>
      </c>
      <c r="L978">
        <v>585.92999999999995</v>
      </c>
      <c r="M978">
        <v>0</v>
      </c>
      <c r="N978">
        <v>0</v>
      </c>
      <c r="O978">
        <v>0</v>
      </c>
      <c r="P978">
        <v>56.349999999999987</v>
      </c>
      <c r="Q978">
        <v>0</v>
      </c>
      <c r="R978">
        <v>0</v>
      </c>
      <c r="S978">
        <v>0</v>
      </c>
      <c r="T978">
        <v>313.04000000000002</v>
      </c>
      <c r="U978">
        <v>39.130000000000003</v>
      </c>
      <c r="V978">
        <v>117.39</v>
      </c>
      <c r="W978">
        <v>12.91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3248.75</v>
      </c>
      <c r="AG978">
        <v>336.47</v>
      </c>
      <c r="AH978">
        <v>12.62</v>
      </c>
      <c r="AI978">
        <v>104.32</v>
      </c>
      <c r="AJ978">
        <v>252</v>
      </c>
      <c r="AK978">
        <v>0</v>
      </c>
      <c r="AL978">
        <v>0</v>
      </c>
      <c r="AM978">
        <v>0</v>
      </c>
      <c r="AN978">
        <v>0</v>
      </c>
      <c r="AO978">
        <v>2</v>
      </c>
      <c r="AP978">
        <v>9</v>
      </c>
      <c r="AQ978">
        <v>0</v>
      </c>
      <c r="AR978" s="6">
        <v>2541.34</v>
      </c>
      <c r="AS978">
        <v>3219.358999999999</v>
      </c>
      <c r="AT978">
        <v>0</v>
      </c>
      <c r="AU978">
        <v>40462.608999999997</v>
      </c>
      <c r="AV978">
        <v>45000</v>
      </c>
      <c r="AW978">
        <v>0</v>
      </c>
      <c r="AX978">
        <v>0</v>
      </c>
      <c r="AY978" s="6">
        <v>0</v>
      </c>
      <c r="AZ978">
        <v>0</v>
      </c>
      <c r="BA978">
        <v>0</v>
      </c>
      <c r="BB978" s="6">
        <v>5562.48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f t="shared" si="45"/>
        <v>0</v>
      </c>
      <c r="BJ978">
        <f t="shared" si="46"/>
        <v>3219.3589999999999</v>
      </c>
      <c r="BK978">
        <f>_xlfn.IFNA(VLOOKUP(A:A,'11月奖金'!A:Q,17,0),0)</f>
        <v>863</v>
      </c>
      <c r="BL978">
        <f t="shared" si="47"/>
        <v>4082.3589999999999</v>
      </c>
    </row>
    <row r="979" spans="1:64" x14ac:dyDescent="0.2">
      <c r="A979">
        <v>9001089</v>
      </c>
      <c r="B979" t="s">
        <v>2941</v>
      </c>
      <c r="C979" t="s">
        <v>2942</v>
      </c>
      <c r="D979" t="s">
        <v>2943</v>
      </c>
      <c r="E979" t="s">
        <v>122</v>
      </c>
      <c r="F979" t="s">
        <v>160</v>
      </c>
      <c r="G979">
        <v>0</v>
      </c>
      <c r="H979">
        <v>0</v>
      </c>
      <c r="I979">
        <v>6.3</v>
      </c>
      <c r="J979">
        <v>0</v>
      </c>
      <c r="K979">
        <v>2268</v>
      </c>
      <c r="L979">
        <v>625.66</v>
      </c>
      <c r="M979">
        <v>0</v>
      </c>
      <c r="N979">
        <v>0</v>
      </c>
      <c r="O979">
        <v>0</v>
      </c>
      <c r="P979">
        <v>72</v>
      </c>
      <c r="Q979">
        <v>0</v>
      </c>
      <c r="R979">
        <v>0</v>
      </c>
      <c r="S979">
        <v>0</v>
      </c>
      <c r="T979">
        <v>800</v>
      </c>
      <c r="U979">
        <v>100</v>
      </c>
      <c r="V979">
        <v>300</v>
      </c>
      <c r="W979">
        <v>33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4198.66</v>
      </c>
      <c r="AG979">
        <v>371.32</v>
      </c>
      <c r="AH979">
        <v>13.92</v>
      </c>
      <c r="AI979">
        <v>104.32</v>
      </c>
      <c r="AJ979">
        <v>279</v>
      </c>
      <c r="AK979">
        <v>0</v>
      </c>
      <c r="AL979">
        <v>0</v>
      </c>
      <c r="AM979">
        <v>0</v>
      </c>
      <c r="AN979">
        <v>0</v>
      </c>
      <c r="AO979">
        <v>2</v>
      </c>
      <c r="AP979">
        <v>9</v>
      </c>
      <c r="AQ979">
        <v>0</v>
      </c>
      <c r="AR979" s="6">
        <v>3428.1</v>
      </c>
      <c r="AS979">
        <v>4126.66</v>
      </c>
      <c r="AT979">
        <v>0</v>
      </c>
      <c r="AU979">
        <v>43184.98</v>
      </c>
      <c r="AV979">
        <v>45000</v>
      </c>
      <c r="AW979">
        <v>0</v>
      </c>
      <c r="AX979">
        <v>0</v>
      </c>
      <c r="AY979" s="6">
        <v>0</v>
      </c>
      <c r="AZ979">
        <v>0</v>
      </c>
      <c r="BA979">
        <v>0</v>
      </c>
      <c r="BB979" s="6">
        <v>6102.5599999999986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f t="shared" si="45"/>
        <v>0</v>
      </c>
      <c r="BJ979">
        <f t="shared" si="46"/>
        <v>4126.66</v>
      </c>
      <c r="BK979">
        <f>_xlfn.IFNA(VLOOKUP(A:A,'11月奖金'!A:Q,17,0),0)</f>
        <v>2250</v>
      </c>
      <c r="BL979">
        <f t="shared" si="47"/>
        <v>6376.66</v>
      </c>
    </row>
    <row r="980" spans="1:64" x14ac:dyDescent="0.2">
      <c r="A980">
        <v>9001090</v>
      </c>
      <c r="B980" t="s">
        <v>2944</v>
      </c>
      <c r="C980" t="s">
        <v>2945</v>
      </c>
      <c r="D980" t="s">
        <v>2946</v>
      </c>
      <c r="E980" t="s">
        <v>122</v>
      </c>
      <c r="F980" t="s">
        <v>160</v>
      </c>
      <c r="G980">
        <v>0</v>
      </c>
      <c r="H980">
        <v>0</v>
      </c>
      <c r="I980">
        <v>6.3</v>
      </c>
      <c r="J980">
        <v>0</v>
      </c>
      <c r="K980">
        <v>2268</v>
      </c>
      <c r="L980">
        <v>625.66</v>
      </c>
      <c r="M980">
        <v>0</v>
      </c>
      <c r="N980">
        <v>0</v>
      </c>
      <c r="O980">
        <v>0</v>
      </c>
      <c r="P980">
        <v>144</v>
      </c>
      <c r="Q980">
        <v>0</v>
      </c>
      <c r="R980">
        <v>0</v>
      </c>
      <c r="S980">
        <v>0</v>
      </c>
      <c r="T980">
        <v>800</v>
      </c>
      <c r="U980">
        <v>100</v>
      </c>
      <c r="V980">
        <v>300</v>
      </c>
      <c r="W980">
        <v>33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4270.66</v>
      </c>
      <c r="AG980">
        <v>337.22</v>
      </c>
      <c r="AH980">
        <v>12.65</v>
      </c>
      <c r="AI980">
        <v>104.32</v>
      </c>
      <c r="AJ980">
        <v>253</v>
      </c>
      <c r="AK980">
        <v>0</v>
      </c>
      <c r="AL980">
        <v>0</v>
      </c>
      <c r="AM980">
        <v>0</v>
      </c>
      <c r="AN980">
        <v>0</v>
      </c>
      <c r="AO980">
        <v>2</v>
      </c>
      <c r="AP980">
        <v>9</v>
      </c>
      <c r="AQ980">
        <v>0</v>
      </c>
      <c r="AR980" s="6">
        <v>3561.47</v>
      </c>
      <c r="AS980">
        <v>4198.66</v>
      </c>
      <c r="AT980">
        <v>0</v>
      </c>
      <c r="AU980">
        <v>43390.490000000013</v>
      </c>
      <c r="AV980">
        <v>45000</v>
      </c>
      <c r="AW980">
        <v>0</v>
      </c>
      <c r="AX980">
        <v>0</v>
      </c>
      <c r="AY980" s="6">
        <v>0</v>
      </c>
      <c r="AZ980">
        <v>0</v>
      </c>
      <c r="BA980">
        <v>0</v>
      </c>
      <c r="BB980" s="6">
        <v>5577.44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f t="shared" si="45"/>
        <v>0</v>
      </c>
      <c r="BJ980">
        <f t="shared" si="46"/>
        <v>4198.66</v>
      </c>
      <c r="BK980">
        <f>_xlfn.IFNA(VLOOKUP(A:A,'11月奖金'!A:Q,17,0),0)</f>
        <v>2250</v>
      </c>
      <c r="BL980">
        <f t="shared" si="47"/>
        <v>6448.66</v>
      </c>
    </row>
    <row r="981" spans="1:64" x14ac:dyDescent="0.2">
      <c r="A981">
        <v>9001091</v>
      </c>
      <c r="B981" t="s">
        <v>2947</v>
      </c>
      <c r="C981" t="s">
        <v>2948</v>
      </c>
      <c r="D981" t="s">
        <v>2949</v>
      </c>
      <c r="E981" t="s">
        <v>122</v>
      </c>
      <c r="F981" t="s">
        <v>160</v>
      </c>
      <c r="G981">
        <v>0</v>
      </c>
      <c r="H981">
        <v>0</v>
      </c>
      <c r="I981">
        <v>6.1</v>
      </c>
      <c r="J981">
        <v>0</v>
      </c>
      <c r="K981">
        <v>2196</v>
      </c>
      <c r="L981">
        <v>908.69</v>
      </c>
      <c r="M981">
        <v>0</v>
      </c>
      <c r="N981">
        <v>0</v>
      </c>
      <c r="O981">
        <v>0</v>
      </c>
      <c r="P981">
        <v>144</v>
      </c>
      <c r="Q981">
        <v>0</v>
      </c>
      <c r="R981">
        <v>0</v>
      </c>
      <c r="S981">
        <v>0</v>
      </c>
      <c r="T981">
        <v>800</v>
      </c>
      <c r="U981">
        <v>100</v>
      </c>
      <c r="V981">
        <v>300</v>
      </c>
      <c r="W981">
        <v>33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4481.6900000000014</v>
      </c>
      <c r="AG981">
        <v>336.33</v>
      </c>
      <c r="AH981">
        <v>12.61</v>
      </c>
      <c r="AI981">
        <v>104.32</v>
      </c>
      <c r="AJ981">
        <v>252</v>
      </c>
      <c r="AK981">
        <v>0</v>
      </c>
      <c r="AL981">
        <v>0</v>
      </c>
      <c r="AM981">
        <v>0</v>
      </c>
      <c r="AN981">
        <v>0</v>
      </c>
      <c r="AO981">
        <v>2</v>
      </c>
      <c r="AP981">
        <v>9</v>
      </c>
      <c r="AQ981">
        <v>0</v>
      </c>
      <c r="AR981" s="6">
        <v>3774.43</v>
      </c>
      <c r="AS981">
        <v>4409.6900000000014</v>
      </c>
      <c r="AT981">
        <v>0</v>
      </c>
      <c r="AU981">
        <v>43426.420000000013</v>
      </c>
      <c r="AV981">
        <v>45000</v>
      </c>
      <c r="AW981">
        <v>0</v>
      </c>
      <c r="AX981">
        <v>0</v>
      </c>
      <c r="AY981" s="6">
        <v>0</v>
      </c>
      <c r="AZ981">
        <v>0</v>
      </c>
      <c r="BA981">
        <v>0</v>
      </c>
      <c r="BB981" s="6">
        <v>5561.119999999999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f t="shared" si="45"/>
        <v>0</v>
      </c>
      <c r="BJ981">
        <f t="shared" si="46"/>
        <v>4409.6900000000014</v>
      </c>
      <c r="BK981">
        <f>_xlfn.IFNA(VLOOKUP(A:A,'11月奖金'!A:Q,17,0),0)</f>
        <v>2250</v>
      </c>
      <c r="BL981">
        <f t="shared" si="47"/>
        <v>6659.6900000000014</v>
      </c>
    </row>
    <row r="982" spans="1:64" x14ac:dyDescent="0.2">
      <c r="A982">
        <v>9001092</v>
      </c>
      <c r="B982" t="s">
        <v>1695</v>
      </c>
      <c r="C982" t="s">
        <v>2950</v>
      </c>
      <c r="D982" t="s">
        <v>2951</v>
      </c>
      <c r="E982" t="s">
        <v>122</v>
      </c>
      <c r="F982" t="s">
        <v>160</v>
      </c>
      <c r="G982">
        <v>0</v>
      </c>
      <c r="H982">
        <v>0</v>
      </c>
      <c r="I982">
        <v>6.5</v>
      </c>
      <c r="J982">
        <v>0</v>
      </c>
      <c r="K982">
        <v>2340</v>
      </c>
      <c r="L982">
        <v>645.52</v>
      </c>
      <c r="M982">
        <v>0</v>
      </c>
      <c r="N982">
        <v>0</v>
      </c>
      <c r="O982">
        <v>0</v>
      </c>
      <c r="P982">
        <v>72</v>
      </c>
      <c r="Q982">
        <v>0</v>
      </c>
      <c r="R982">
        <v>0</v>
      </c>
      <c r="S982">
        <v>0</v>
      </c>
      <c r="T982">
        <v>800</v>
      </c>
      <c r="U982">
        <v>100</v>
      </c>
      <c r="V982">
        <v>300</v>
      </c>
      <c r="W982">
        <v>33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4290.5200000000004</v>
      </c>
      <c r="AG982">
        <v>389.2</v>
      </c>
      <c r="AH982">
        <v>14.59</v>
      </c>
      <c r="AI982">
        <v>104.32</v>
      </c>
      <c r="AJ982">
        <v>292</v>
      </c>
      <c r="AK982">
        <v>0</v>
      </c>
      <c r="AL982">
        <v>0</v>
      </c>
      <c r="AM982">
        <v>0</v>
      </c>
      <c r="AN982">
        <v>0</v>
      </c>
      <c r="AO982">
        <v>2</v>
      </c>
      <c r="AP982">
        <v>9</v>
      </c>
      <c r="AQ982">
        <v>0</v>
      </c>
      <c r="AR982" s="6">
        <v>3488.41</v>
      </c>
      <c r="AS982">
        <v>4218.5200000000004</v>
      </c>
      <c r="AT982">
        <v>0</v>
      </c>
      <c r="AU982">
        <v>43202.28</v>
      </c>
      <c r="AV982">
        <v>45000</v>
      </c>
      <c r="AW982">
        <v>9000</v>
      </c>
      <c r="AX982">
        <v>18000</v>
      </c>
      <c r="AY982" s="6">
        <v>0</v>
      </c>
      <c r="AZ982">
        <v>9000</v>
      </c>
      <c r="BA982">
        <v>0</v>
      </c>
      <c r="BB982" s="6">
        <v>6372.7999999999993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f t="shared" si="45"/>
        <v>0</v>
      </c>
      <c r="BJ982">
        <f t="shared" si="46"/>
        <v>4218.5200000000004</v>
      </c>
      <c r="BK982">
        <f>_xlfn.IFNA(VLOOKUP(A:A,'11月奖金'!A:Q,17,0),0)</f>
        <v>2232</v>
      </c>
      <c r="BL982">
        <f t="shared" si="47"/>
        <v>6450.52</v>
      </c>
    </row>
    <row r="983" spans="1:64" x14ac:dyDescent="0.2">
      <c r="A983">
        <v>9001093</v>
      </c>
      <c r="B983" t="s">
        <v>2952</v>
      </c>
      <c r="C983" t="s">
        <v>2953</v>
      </c>
      <c r="D983" t="s">
        <v>2954</v>
      </c>
      <c r="E983" t="s">
        <v>122</v>
      </c>
      <c r="F983" t="s">
        <v>160</v>
      </c>
      <c r="G983">
        <v>0</v>
      </c>
      <c r="H983">
        <v>0</v>
      </c>
      <c r="I983">
        <v>5.9</v>
      </c>
      <c r="J983">
        <v>0</v>
      </c>
      <c r="K983">
        <v>2124</v>
      </c>
      <c r="L983">
        <v>585.92999999999995</v>
      </c>
      <c r="M983">
        <v>0</v>
      </c>
      <c r="N983">
        <v>0</v>
      </c>
      <c r="O983">
        <v>0</v>
      </c>
      <c r="P983">
        <v>72</v>
      </c>
      <c r="Q983">
        <v>0</v>
      </c>
      <c r="R983">
        <v>0</v>
      </c>
      <c r="S983">
        <v>0</v>
      </c>
      <c r="T983">
        <v>800</v>
      </c>
      <c r="U983">
        <v>100</v>
      </c>
      <c r="V983">
        <v>300</v>
      </c>
      <c r="W983">
        <v>33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4014.93</v>
      </c>
      <c r="AG983">
        <v>356.66</v>
      </c>
      <c r="AH983">
        <v>13.37</v>
      </c>
      <c r="AI983">
        <v>104.32</v>
      </c>
      <c r="AJ983">
        <v>267</v>
      </c>
      <c r="AK983">
        <v>0</v>
      </c>
      <c r="AL983">
        <v>0</v>
      </c>
      <c r="AM983">
        <v>0</v>
      </c>
      <c r="AN983">
        <v>0</v>
      </c>
      <c r="AO983">
        <v>2</v>
      </c>
      <c r="AP983">
        <v>9</v>
      </c>
      <c r="AQ983">
        <v>0</v>
      </c>
      <c r="AR983" s="6">
        <v>3271.58</v>
      </c>
      <c r="AS983">
        <v>3942.93</v>
      </c>
      <c r="AT983">
        <v>0</v>
      </c>
      <c r="AU983">
        <v>42200.84</v>
      </c>
      <c r="AV983">
        <v>45000</v>
      </c>
      <c r="AW983">
        <v>0</v>
      </c>
      <c r="AX983">
        <v>0</v>
      </c>
      <c r="AY983" s="6">
        <v>0</v>
      </c>
      <c r="AZ983">
        <v>0</v>
      </c>
      <c r="BA983">
        <v>0</v>
      </c>
      <c r="BB983" s="6">
        <v>5870.16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f t="shared" si="45"/>
        <v>0</v>
      </c>
      <c r="BJ983">
        <f t="shared" si="46"/>
        <v>3942.93</v>
      </c>
      <c r="BK983">
        <f>_xlfn.IFNA(VLOOKUP(A:A,'11月奖金'!A:Q,17,0),0)</f>
        <v>2250</v>
      </c>
      <c r="BL983">
        <f t="shared" si="47"/>
        <v>6192.93</v>
      </c>
    </row>
    <row r="984" spans="1:64" x14ac:dyDescent="0.2">
      <c r="A984">
        <v>9001094</v>
      </c>
      <c r="B984" t="s">
        <v>2955</v>
      </c>
      <c r="C984" t="s">
        <v>2956</v>
      </c>
      <c r="D984" t="s">
        <v>2957</v>
      </c>
      <c r="E984" t="s">
        <v>122</v>
      </c>
      <c r="F984" t="s">
        <v>160</v>
      </c>
      <c r="G984">
        <v>10</v>
      </c>
      <c r="H984">
        <v>0</v>
      </c>
      <c r="I984">
        <v>5.9</v>
      </c>
      <c r="J984">
        <v>0</v>
      </c>
      <c r="K984">
        <v>2124</v>
      </c>
      <c r="L984">
        <v>585.92999999999995</v>
      </c>
      <c r="M984">
        <v>0</v>
      </c>
      <c r="N984">
        <v>0</v>
      </c>
      <c r="O984">
        <v>0</v>
      </c>
      <c r="P984">
        <v>72</v>
      </c>
      <c r="Q984">
        <v>0</v>
      </c>
      <c r="R984">
        <v>0</v>
      </c>
      <c r="S984">
        <v>0</v>
      </c>
      <c r="T984">
        <v>800</v>
      </c>
      <c r="U984">
        <v>100</v>
      </c>
      <c r="V984">
        <v>300</v>
      </c>
      <c r="W984">
        <v>33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4014.93</v>
      </c>
      <c r="AG984">
        <v>331.54</v>
      </c>
      <c r="AH984">
        <v>12.43</v>
      </c>
      <c r="AI984">
        <v>104.32</v>
      </c>
      <c r="AJ984">
        <v>249</v>
      </c>
      <c r="AK984">
        <v>0</v>
      </c>
      <c r="AL984">
        <v>0</v>
      </c>
      <c r="AM984">
        <v>0</v>
      </c>
      <c r="AN984">
        <v>0</v>
      </c>
      <c r="AO984">
        <v>2</v>
      </c>
      <c r="AP984">
        <v>9</v>
      </c>
      <c r="AQ984">
        <v>0</v>
      </c>
      <c r="AR984" s="6">
        <v>3315.64</v>
      </c>
      <c r="AS984">
        <v>3942.93</v>
      </c>
      <c r="AT984">
        <v>0</v>
      </c>
      <c r="AU984">
        <v>40767.42</v>
      </c>
      <c r="AV984">
        <v>45000</v>
      </c>
      <c r="AW984">
        <v>0</v>
      </c>
      <c r="AX984">
        <v>0</v>
      </c>
      <c r="AY984" s="6">
        <v>0</v>
      </c>
      <c r="AZ984">
        <v>0</v>
      </c>
      <c r="BA984">
        <v>0</v>
      </c>
      <c r="BB984" s="6">
        <v>5492.56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f t="shared" si="45"/>
        <v>0</v>
      </c>
      <c r="BJ984">
        <f t="shared" si="46"/>
        <v>3942.93</v>
      </c>
      <c r="BK984">
        <f>_xlfn.IFNA(VLOOKUP(A:A,'11月奖金'!A:Q,17,0),0)</f>
        <v>2232</v>
      </c>
      <c r="BL984">
        <f t="shared" si="47"/>
        <v>6174.93</v>
      </c>
    </row>
    <row r="985" spans="1:64" x14ac:dyDescent="0.2">
      <c r="A985">
        <v>9001095</v>
      </c>
      <c r="B985" t="s">
        <v>2958</v>
      </c>
      <c r="C985" t="s">
        <v>2959</v>
      </c>
      <c r="D985" t="s">
        <v>2960</v>
      </c>
      <c r="E985" t="s">
        <v>122</v>
      </c>
      <c r="F985" t="s">
        <v>160</v>
      </c>
      <c r="G985">
        <v>0</v>
      </c>
      <c r="H985">
        <v>0</v>
      </c>
      <c r="I985">
        <v>6.5</v>
      </c>
      <c r="J985">
        <v>0</v>
      </c>
      <c r="K985">
        <v>2340</v>
      </c>
      <c r="L985">
        <v>322.76</v>
      </c>
      <c r="M985">
        <v>0</v>
      </c>
      <c r="N985">
        <v>0</v>
      </c>
      <c r="O985">
        <v>0</v>
      </c>
      <c r="P985">
        <v>72</v>
      </c>
      <c r="Q985">
        <v>0</v>
      </c>
      <c r="R985">
        <v>0</v>
      </c>
      <c r="S985">
        <v>0</v>
      </c>
      <c r="T985">
        <v>800</v>
      </c>
      <c r="U985">
        <v>100</v>
      </c>
      <c r="V985">
        <v>300</v>
      </c>
      <c r="W985">
        <v>33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3967.76</v>
      </c>
      <c r="AG985">
        <v>356.89</v>
      </c>
      <c r="AH985">
        <v>13.38</v>
      </c>
      <c r="AI985">
        <v>104.32</v>
      </c>
      <c r="AJ985">
        <v>268</v>
      </c>
      <c r="AK985">
        <v>0</v>
      </c>
      <c r="AL985">
        <v>0</v>
      </c>
      <c r="AM985">
        <v>0</v>
      </c>
      <c r="AN985">
        <v>0</v>
      </c>
      <c r="AO985">
        <v>2</v>
      </c>
      <c r="AP985">
        <v>9</v>
      </c>
      <c r="AQ985">
        <v>0</v>
      </c>
      <c r="AR985" s="6">
        <v>3223.17</v>
      </c>
      <c r="AS985">
        <v>3895.76</v>
      </c>
      <c r="AT985">
        <v>0</v>
      </c>
      <c r="AU985">
        <v>42537.09</v>
      </c>
      <c r="AV985">
        <v>45000</v>
      </c>
      <c r="AW985">
        <v>0</v>
      </c>
      <c r="AX985">
        <v>0</v>
      </c>
      <c r="AY985" s="6">
        <v>0</v>
      </c>
      <c r="AZ985">
        <v>0</v>
      </c>
      <c r="BA985">
        <v>0</v>
      </c>
      <c r="BB985" s="6">
        <v>5880.32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f t="shared" si="45"/>
        <v>0</v>
      </c>
      <c r="BJ985">
        <f t="shared" si="46"/>
        <v>3895.76</v>
      </c>
      <c r="BK985">
        <f>_xlfn.IFNA(VLOOKUP(A:A,'11月奖金'!A:Q,17,0),0)</f>
        <v>2250</v>
      </c>
      <c r="BL985">
        <f t="shared" si="47"/>
        <v>6145.76</v>
      </c>
    </row>
    <row r="986" spans="1:64" x14ac:dyDescent="0.2">
      <c r="A986">
        <v>9001096</v>
      </c>
      <c r="B986" t="s">
        <v>2961</v>
      </c>
      <c r="C986" t="s">
        <v>2962</v>
      </c>
      <c r="D986" t="s">
        <v>2963</v>
      </c>
      <c r="E986" t="s">
        <v>122</v>
      </c>
      <c r="F986" t="s">
        <v>160</v>
      </c>
      <c r="G986">
        <v>10</v>
      </c>
      <c r="H986">
        <v>0</v>
      </c>
      <c r="I986">
        <v>5.7</v>
      </c>
      <c r="J986">
        <v>0</v>
      </c>
      <c r="K986">
        <v>2052</v>
      </c>
      <c r="L986">
        <v>849.1</v>
      </c>
      <c r="M986">
        <v>0</v>
      </c>
      <c r="N986">
        <v>0</v>
      </c>
      <c r="O986">
        <v>0</v>
      </c>
      <c r="P986">
        <v>144</v>
      </c>
      <c r="Q986">
        <v>0</v>
      </c>
      <c r="R986">
        <v>0</v>
      </c>
      <c r="S986">
        <v>0</v>
      </c>
      <c r="T986">
        <v>452.17</v>
      </c>
      <c r="U986">
        <v>56.52</v>
      </c>
      <c r="V986">
        <v>169.57</v>
      </c>
      <c r="W986">
        <v>18.649999999999999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3742.01</v>
      </c>
      <c r="AG986">
        <v>330.4</v>
      </c>
      <c r="AH986">
        <v>12.39</v>
      </c>
      <c r="AI986">
        <v>104.32</v>
      </c>
      <c r="AJ986">
        <v>248</v>
      </c>
      <c r="AK986">
        <v>0</v>
      </c>
      <c r="AL986">
        <v>0</v>
      </c>
      <c r="AM986">
        <v>0</v>
      </c>
      <c r="AN986">
        <v>0</v>
      </c>
      <c r="AO986">
        <v>2</v>
      </c>
      <c r="AP986">
        <v>9</v>
      </c>
      <c r="AQ986">
        <v>0</v>
      </c>
      <c r="AR986" s="6">
        <v>3044.9</v>
      </c>
      <c r="AS986">
        <v>3700.4459999999999</v>
      </c>
      <c r="AT986">
        <v>0</v>
      </c>
      <c r="AU986">
        <v>41265.936000000002</v>
      </c>
      <c r="AV986">
        <v>45000</v>
      </c>
      <c r="AW986">
        <v>0</v>
      </c>
      <c r="AX986">
        <v>0</v>
      </c>
      <c r="AY986" s="6">
        <v>0</v>
      </c>
      <c r="AZ986">
        <v>0</v>
      </c>
      <c r="BA986">
        <v>0</v>
      </c>
      <c r="BB986" s="6">
        <v>5391.4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f t="shared" si="45"/>
        <v>0</v>
      </c>
      <c r="BJ986">
        <f t="shared" si="46"/>
        <v>3700.4460000000004</v>
      </c>
      <c r="BK986">
        <f>_xlfn.IFNA(VLOOKUP(A:A,'11月奖金'!A:Q,17,0),0)</f>
        <v>2232</v>
      </c>
      <c r="BL986">
        <f t="shared" si="47"/>
        <v>5932.4459999999999</v>
      </c>
    </row>
    <row r="987" spans="1:64" x14ac:dyDescent="0.2">
      <c r="A987">
        <v>9001097</v>
      </c>
      <c r="B987" t="s">
        <v>2964</v>
      </c>
      <c r="C987" t="s">
        <v>2965</v>
      </c>
      <c r="D987" t="s">
        <v>2966</v>
      </c>
      <c r="E987" t="s">
        <v>122</v>
      </c>
      <c r="F987" t="s">
        <v>160</v>
      </c>
      <c r="G987">
        <v>0</v>
      </c>
      <c r="H987">
        <v>0</v>
      </c>
      <c r="I987">
        <v>6.1</v>
      </c>
      <c r="J987">
        <v>0</v>
      </c>
      <c r="K987">
        <v>2196</v>
      </c>
      <c r="L987">
        <v>605.79</v>
      </c>
      <c r="M987">
        <v>0</v>
      </c>
      <c r="N987">
        <v>0</v>
      </c>
      <c r="O987">
        <v>0</v>
      </c>
      <c r="P987">
        <v>72</v>
      </c>
      <c r="Q987">
        <v>0</v>
      </c>
      <c r="R987">
        <v>0</v>
      </c>
      <c r="S987">
        <v>0</v>
      </c>
      <c r="T987">
        <v>800</v>
      </c>
      <c r="U987">
        <v>100</v>
      </c>
      <c r="V987">
        <v>300</v>
      </c>
      <c r="W987">
        <v>33</v>
      </c>
      <c r="X987">
        <v>0</v>
      </c>
      <c r="Y987">
        <v>0</v>
      </c>
      <c r="Z987">
        <v>0</v>
      </c>
      <c r="AA987">
        <v>0</v>
      </c>
      <c r="AB987">
        <v>70</v>
      </c>
      <c r="AC987">
        <v>96</v>
      </c>
      <c r="AD987">
        <v>0</v>
      </c>
      <c r="AE987">
        <v>0</v>
      </c>
      <c r="AF987">
        <v>4272.79</v>
      </c>
      <c r="AG987">
        <v>336.25</v>
      </c>
      <c r="AH987">
        <v>12.61</v>
      </c>
      <c r="AI987">
        <v>104.32</v>
      </c>
      <c r="AJ987">
        <v>252</v>
      </c>
      <c r="AK987">
        <v>0</v>
      </c>
      <c r="AL987">
        <v>0</v>
      </c>
      <c r="AM987">
        <v>0</v>
      </c>
      <c r="AN987">
        <v>0</v>
      </c>
      <c r="AO987">
        <v>2</v>
      </c>
      <c r="AP987">
        <v>9</v>
      </c>
      <c r="AQ987">
        <v>0</v>
      </c>
      <c r="AR987" s="6">
        <v>3565.61</v>
      </c>
      <c r="AS987">
        <v>4200.79</v>
      </c>
      <c r="AT987">
        <v>0</v>
      </c>
      <c r="AU987">
        <v>43280.49</v>
      </c>
      <c r="AV987">
        <v>45000</v>
      </c>
      <c r="AW987">
        <v>0</v>
      </c>
      <c r="AX987">
        <v>0</v>
      </c>
      <c r="AY987" s="6">
        <v>0</v>
      </c>
      <c r="AZ987">
        <v>0</v>
      </c>
      <c r="BA987">
        <v>0</v>
      </c>
      <c r="BB987" s="6">
        <v>5560.4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f t="shared" si="45"/>
        <v>0</v>
      </c>
      <c r="BJ987">
        <f t="shared" si="46"/>
        <v>4200.79</v>
      </c>
      <c r="BK987">
        <f>_xlfn.IFNA(VLOOKUP(A:A,'11月奖金'!A:Q,17,0),0)</f>
        <v>2250</v>
      </c>
      <c r="BL987">
        <f t="shared" si="47"/>
        <v>6450.79</v>
      </c>
    </row>
    <row r="988" spans="1:64" x14ac:dyDescent="0.2">
      <c r="A988">
        <v>9001098</v>
      </c>
      <c r="B988" t="s">
        <v>2967</v>
      </c>
      <c r="C988" t="s">
        <v>2968</v>
      </c>
      <c r="D988" t="s">
        <v>2969</v>
      </c>
      <c r="E988" t="s">
        <v>122</v>
      </c>
      <c r="F988" t="s">
        <v>160</v>
      </c>
      <c r="G988">
        <v>0</v>
      </c>
      <c r="H988">
        <v>0</v>
      </c>
      <c r="I988">
        <v>6.1</v>
      </c>
      <c r="J988">
        <v>0</v>
      </c>
      <c r="K988">
        <v>2196</v>
      </c>
      <c r="L988">
        <v>605.79</v>
      </c>
      <c r="M988">
        <v>0</v>
      </c>
      <c r="N988">
        <v>0</v>
      </c>
      <c r="O988">
        <v>0</v>
      </c>
      <c r="P988">
        <v>72</v>
      </c>
      <c r="Q988">
        <v>0</v>
      </c>
      <c r="R988">
        <v>0</v>
      </c>
      <c r="S988">
        <v>0</v>
      </c>
      <c r="T988">
        <v>800</v>
      </c>
      <c r="U988">
        <v>100</v>
      </c>
      <c r="V988">
        <v>300</v>
      </c>
      <c r="W988">
        <v>33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4106.79</v>
      </c>
      <c r="AG988">
        <v>355.36</v>
      </c>
      <c r="AH988">
        <v>13.33</v>
      </c>
      <c r="AI988">
        <v>104.32</v>
      </c>
      <c r="AJ988">
        <v>267</v>
      </c>
      <c r="AK988">
        <v>0</v>
      </c>
      <c r="AL988">
        <v>0</v>
      </c>
      <c r="AM988">
        <v>0</v>
      </c>
      <c r="AN988">
        <v>0</v>
      </c>
      <c r="AO988">
        <v>2</v>
      </c>
      <c r="AP988">
        <v>9</v>
      </c>
      <c r="AQ988">
        <v>0</v>
      </c>
      <c r="AR988" s="6">
        <v>3364.78</v>
      </c>
      <c r="AS988">
        <v>4034.79</v>
      </c>
      <c r="AT988">
        <v>0</v>
      </c>
      <c r="AU988">
        <v>41375.78</v>
      </c>
      <c r="AV988">
        <v>45000</v>
      </c>
      <c r="AW988">
        <v>0</v>
      </c>
      <c r="AX988">
        <v>0</v>
      </c>
      <c r="AY988" s="6">
        <v>0</v>
      </c>
      <c r="AZ988">
        <v>0</v>
      </c>
      <c r="BA988">
        <v>0</v>
      </c>
      <c r="BB988" s="6">
        <v>5858.1599999999989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f t="shared" si="45"/>
        <v>0</v>
      </c>
      <c r="BJ988">
        <f t="shared" si="46"/>
        <v>4034.79</v>
      </c>
      <c r="BK988">
        <f>_xlfn.IFNA(VLOOKUP(A:A,'11月奖金'!A:Q,17,0),0)</f>
        <v>2250</v>
      </c>
      <c r="BL988">
        <f t="shared" si="47"/>
        <v>6284.79</v>
      </c>
    </row>
    <row r="989" spans="1:64" x14ac:dyDescent="0.2">
      <c r="A989">
        <v>9001099</v>
      </c>
      <c r="B989" t="s">
        <v>1886</v>
      </c>
      <c r="C989" t="s">
        <v>2970</v>
      </c>
      <c r="D989" t="s">
        <v>2971</v>
      </c>
      <c r="E989" t="s">
        <v>122</v>
      </c>
      <c r="F989" t="s">
        <v>160</v>
      </c>
      <c r="G989">
        <v>0</v>
      </c>
      <c r="H989">
        <v>0</v>
      </c>
      <c r="I989">
        <v>6.3</v>
      </c>
      <c r="J989">
        <v>0</v>
      </c>
      <c r="K989">
        <v>2268</v>
      </c>
      <c r="L989">
        <v>938.48</v>
      </c>
      <c r="M989">
        <v>0</v>
      </c>
      <c r="N989">
        <v>0</v>
      </c>
      <c r="O989">
        <v>0</v>
      </c>
      <c r="P989">
        <v>144</v>
      </c>
      <c r="Q989">
        <v>0</v>
      </c>
      <c r="R989">
        <v>0</v>
      </c>
      <c r="S989">
        <v>0</v>
      </c>
      <c r="T989">
        <v>800</v>
      </c>
      <c r="U989">
        <v>100</v>
      </c>
      <c r="V989">
        <v>300</v>
      </c>
      <c r="W989">
        <v>33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4583.4799999999996</v>
      </c>
      <c r="AG989">
        <v>361.92</v>
      </c>
      <c r="AH989">
        <v>13.57</v>
      </c>
      <c r="AI989">
        <v>104.32</v>
      </c>
      <c r="AJ989">
        <v>271</v>
      </c>
      <c r="AK989">
        <v>0</v>
      </c>
      <c r="AL989">
        <v>0</v>
      </c>
      <c r="AM989">
        <v>0</v>
      </c>
      <c r="AN989">
        <v>0</v>
      </c>
      <c r="AO989">
        <v>2</v>
      </c>
      <c r="AP989">
        <v>9</v>
      </c>
      <c r="AQ989">
        <v>0</v>
      </c>
      <c r="AR989" s="6">
        <v>3830.67</v>
      </c>
      <c r="AS989">
        <v>4511.4799999999996</v>
      </c>
      <c r="AT989">
        <v>0</v>
      </c>
      <c r="AU989">
        <v>43865.509999999987</v>
      </c>
      <c r="AV989">
        <v>45000</v>
      </c>
      <c r="AW989">
        <v>0</v>
      </c>
      <c r="AX989">
        <v>0</v>
      </c>
      <c r="AY989" s="6">
        <v>0</v>
      </c>
      <c r="AZ989">
        <v>0</v>
      </c>
      <c r="BA989">
        <v>0</v>
      </c>
      <c r="BB989" s="6">
        <v>5860.6399999999994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f t="shared" si="45"/>
        <v>0</v>
      </c>
      <c r="BJ989">
        <f t="shared" si="46"/>
        <v>4511.4799999999996</v>
      </c>
      <c r="BK989">
        <f>_xlfn.IFNA(VLOOKUP(A:A,'11月奖金'!A:Q,17,0),0)</f>
        <v>2250</v>
      </c>
      <c r="BL989">
        <f t="shared" si="47"/>
        <v>6761.48</v>
      </c>
    </row>
    <row r="990" spans="1:64" x14ac:dyDescent="0.2">
      <c r="A990">
        <v>9001100</v>
      </c>
      <c r="B990" t="s">
        <v>2972</v>
      </c>
      <c r="C990" t="s">
        <v>2973</v>
      </c>
      <c r="D990" t="s">
        <v>2974</v>
      </c>
      <c r="E990" t="s">
        <v>122</v>
      </c>
      <c r="F990" t="s">
        <v>160</v>
      </c>
      <c r="G990">
        <v>0</v>
      </c>
      <c r="H990">
        <v>0</v>
      </c>
      <c r="I990">
        <v>6.5</v>
      </c>
      <c r="J990">
        <v>0</v>
      </c>
      <c r="K990">
        <v>2340</v>
      </c>
      <c r="L990">
        <v>968.28</v>
      </c>
      <c r="M990">
        <v>0</v>
      </c>
      <c r="N990">
        <v>0</v>
      </c>
      <c r="O990">
        <v>0</v>
      </c>
      <c r="P990">
        <v>72</v>
      </c>
      <c r="Q990">
        <v>0</v>
      </c>
      <c r="R990">
        <v>0</v>
      </c>
      <c r="S990">
        <v>0</v>
      </c>
      <c r="T990">
        <v>800</v>
      </c>
      <c r="U990">
        <v>100</v>
      </c>
      <c r="V990">
        <v>300</v>
      </c>
      <c r="W990">
        <v>33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4613.28</v>
      </c>
      <c r="AG990">
        <v>369.45</v>
      </c>
      <c r="AH990">
        <v>13.85</v>
      </c>
      <c r="AI990">
        <v>104.32</v>
      </c>
      <c r="AJ990">
        <v>277</v>
      </c>
      <c r="AK990">
        <v>0</v>
      </c>
      <c r="AL990">
        <v>0</v>
      </c>
      <c r="AM990">
        <v>0</v>
      </c>
      <c r="AN990">
        <v>0</v>
      </c>
      <c r="AO990">
        <v>2</v>
      </c>
      <c r="AP990">
        <v>9</v>
      </c>
      <c r="AQ990">
        <v>0</v>
      </c>
      <c r="AR990" s="6">
        <v>3846.66</v>
      </c>
      <c r="AS990">
        <v>4541.28</v>
      </c>
      <c r="AT990">
        <v>0</v>
      </c>
      <c r="AU990">
        <v>44205.32</v>
      </c>
      <c r="AV990">
        <v>45000</v>
      </c>
      <c r="AW990">
        <v>0</v>
      </c>
      <c r="AX990">
        <v>0</v>
      </c>
      <c r="AY990" s="6">
        <v>0</v>
      </c>
      <c r="AZ990">
        <v>0</v>
      </c>
      <c r="BA990">
        <v>0</v>
      </c>
      <c r="BB990" s="6">
        <v>6069.12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f t="shared" si="45"/>
        <v>0</v>
      </c>
      <c r="BJ990">
        <f t="shared" si="46"/>
        <v>4541.28</v>
      </c>
      <c r="BK990">
        <f>_xlfn.IFNA(VLOOKUP(A:A,'11月奖金'!A:Q,17,0),0)</f>
        <v>2250</v>
      </c>
      <c r="BL990">
        <f t="shared" si="47"/>
        <v>6791.28</v>
      </c>
    </row>
    <row r="991" spans="1:64" x14ac:dyDescent="0.2">
      <c r="A991">
        <v>9001101</v>
      </c>
      <c r="B991" t="s">
        <v>2975</v>
      </c>
      <c r="C991" t="s">
        <v>2976</v>
      </c>
      <c r="D991" t="s">
        <v>2977</v>
      </c>
      <c r="E991" t="s">
        <v>122</v>
      </c>
      <c r="F991" t="s">
        <v>160</v>
      </c>
      <c r="G991">
        <v>0</v>
      </c>
      <c r="H991">
        <v>0</v>
      </c>
      <c r="I991">
        <v>6.3</v>
      </c>
      <c r="J991">
        <v>0</v>
      </c>
      <c r="K991">
        <v>2268</v>
      </c>
      <c r="L991">
        <v>625.66</v>
      </c>
      <c r="M991">
        <v>0</v>
      </c>
      <c r="N991">
        <v>0</v>
      </c>
      <c r="O991">
        <v>0</v>
      </c>
      <c r="P991">
        <v>144</v>
      </c>
      <c r="Q991">
        <v>0</v>
      </c>
      <c r="R991">
        <v>0</v>
      </c>
      <c r="S991">
        <v>0</v>
      </c>
      <c r="T991">
        <v>800</v>
      </c>
      <c r="U991">
        <v>100</v>
      </c>
      <c r="V991">
        <v>300</v>
      </c>
      <c r="W991">
        <v>33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4270.66</v>
      </c>
      <c r="AG991">
        <v>353.84</v>
      </c>
      <c r="AH991">
        <v>13.27</v>
      </c>
      <c r="AI991">
        <v>104.32</v>
      </c>
      <c r="AJ991">
        <v>265</v>
      </c>
      <c r="AK991">
        <v>0</v>
      </c>
      <c r="AL991">
        <v>0</v>
      </c>
      <c r="AM991">
        <v>0</v>
      </c>
      <c r="AN991">
        <v>0</v>
      </c>
      <c r="AO991">
        <v>2</v>
      </c>
      <c r="AP991">
        <v>9</v>
      </c>
      <c r="AQ991">
        <v>0</v>
      </c>
      <c r="AR991" s="6">
        <v>3532.23</v>
      </c>
      <c r="AS991">
        <v>4198.66</v>
      </c>
      <c r="AT991">
        <v>0</v>
      </c>
      <c r="AU991">
        <v>42940.03</v>
      </c>
      <c r="AV991">
        <v>45000</v>
      </c>
      <c r="AW991">
        <v>0</v>
      </c>
      <c r="AX991">
        <v>0</v>
      </c>
      <c r="AY991" s="6">
        <v>0</v>
      </c>
      <c r="AZ991">
        <v>0</v>
      </c>
      <c r="BA991">
        <v>0</v>
      </c>
      <c r="BB991" s="6">
        <v>5739.54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f t="shared" si="45"/>
        <v>0</v>
      </c>
      <c r="BJ991">
        <f t="shared" si="46"/>
        <v>4198.66</v>
      </c>
      <c r="BK991">
        <f>_xlfn.IFNA(VLOOKUP(A:A,'11月奖金'!A:Q,17,0),0)</f>
        <v>2250</v>
      </c>
      <c r="BL991">
        <f t="shared" si="47"/>
        <v>6448.66</v>
      </c>
    </row>
    <row r="992" spans="1:64" x14ac:dyDescent="0.2">
      <c r="A992">
        <v>9001102</v>
      </c>
      <c r="B992" t="s">
        <v>2978</v>
      </c>
      <c r="C992" t="s">
        <v>2979</v>
      </c>
      <c r="D992" t="s">
        <v>2980</v>
      </c>
      <c r="E992" t="s">
        <v>122</v>
      </c>
      <c r="F992" t="s">
        <v>160</v>
      </c>
      <c r="G992">
        <v>0</v>
      </c>
      <c r="H992">
        <v>0</v>
      </c>
      <c r="I992">
        <v>6.7</v>
      </c>
      <c r="J992">
        <v>0</v>
      </c>
      <c r="K992">
        <v>2412</v>
      </c>
      <c r="L992">
        <v>998.07</v>
      </c>
      <c r="M992">
        <v>0</v>
      </c>
      <c r="N992">
        <v>0</v>
      </c>
      <c r="O992">
        <v>0</v>
      </c>
      <c r="P992">
        <v>144</v>
      </c>
      <c r="Q992">
        <v>0</v>
      </c>
      <c r="R992">
        <v>0</v>
      </c>
      <c r="S992">
        <v>0</v>
      </c>
      <c r="T992">
        <v>800</v>
      </c>
      <c r="U992">
        <v>100</v>
      </c>
      <c r="V992">
        <v>300</v>
      </c>
      <c r="W992">
        <v>33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4787.07</v>
      </c>
      <c r="AG992">
        <v>525.73</v>
      </c>
      <c r="AH992">
        <v>19.71</v>
      </c>
      <c r="AI992">
        <v>131.44</v>
      </c>
      <c r="AJ992">
        <v>394</v>
      </c>
      <c r="AK992">
        <v>0</v>
      </c>
      <c r="AL992">
        <v>0</v>
      </c>
      <c r="AM992">
        <v>0</v>
      </c>
      <c r="AN992">
        <v>0</v>
      </c>
      <c r="AO992">
        <v>2</v>
      </c>
      <c r="AP992">
        <v>9</v>
      </c>
      <c r="AQ992">
        <v>0</v>
      </c>
      <c r="AR992" s="6">
        <v>3714.19</v>
      </c>
      <c r="AS992">
        <v>4715.07</v>
      </c>
      <c r="AT992">
        <v>0</v>
      </c>
      <c r="AU992">
        <v>45386.83</v>
      </c>
      <c r="AV992">
        <v>45000</v>
      </c>
      <c r="AW992">
        <v>0</v>
      </c>
      <c r="AX992">
        <v>0</v>
      </c>
      <c r="AY992" s="6">
        <v>0</v>
      </c>
      <c r="AZ992">
        <v>0</v>
      </c>
      <c r="BA992">
        <v>0</v>
      </c>
      <c r="BB992" s="6">
        <v>8567.0399999999991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f t="shared" si="45"/>
        <v>0</v>
      </c>
      <c r="BJ992">
        <f t="shared" si="46"/>
        <v>4715.07</v>
      </c>
      <c r="BK992">
        <f>_xlfn.IFNA(VLOOKUP(A:A,'11月奖金'!A:Q,17,0),0)</f>
        <v>2248.1999999999998</v>
      </c>
      <c r="BL992">
        <f t="shared" si="47"/>
        <v>6963.2699999999995</v>
      </c>
    </row>
    <row r="993" spans="1:64" x14ac:dyDescent="0.2">
      <c r="A993">
        <v>9001103</v>
      </c>
      <c r="B993" t="s">
        <v>2981</v>
      </c>
      <c r="C993" t="s">
        <v>2982</v>
      </c>
      <c r="D993" t="s">
        <v>2983</v>
      </c>
      <c r="E993" t="s">
        <v>122</v>
      </c>
      <c r="F993" t="s">
        <v>160</v>
      </c>
      <c r="G993">
        <v>0</v>
      </c>
      <c r="H993">
        <v>0</v>
      </c>
      <c r="I993">
        <v>6.5</v>
      </c>
      <c r="J993">
        <v>0</v>
      </c>
      <c r="K993">
        <v>2340</v>
      </c>
      <c r="L993">
        <v>322.76</v>
      </c>
      <c r="M993">
        <v>0</v>
      </c>
      <c r="N993">
        <v>0</v>
      </c>
      <c r="O993">
        <v>0</v>
      </c>
      <c r="P993">
        <v>144</v>
      </c>
      <c r="Q993">
        <v>0</v>
      </c>
      <c r="R993">
        <v>0</v>
      </c>
      <c r="S993">
        <v>0</v>
      </c>
      <c r="T993">
        <v>800</v>
      </c>
      <c r="U993">
        <v>100</v>
      </c>
      <c r="V993">
        <v>300</v>
      </c>
      <c r="W993">
        <v>33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4039.76</v>
      </c>
      <c r="AG993">
        <v>387.22</v>
      </c>
      <c r="AH993">
        <v>14.52</v>
      </c>
      <c r="AI993">
        <v>104.32</v>
      </c>
      <c r="AJ993">
        <v>290</v>
      </c>
      <c r="AK993">
        <v>0</v>
      </c>
      <c r="AL993">
        <v>0</v>
      </c>
      <c r="AM993">
        <v>0</v>
      </c>
      <c r="AN993">
        <v>0</v>
      </c>
      <c r="AO993">
        <v>2</v>
      </c>
      <c r="AP993">
        <v>9</v>
      </c>
      <c r="AQ993">
        <v>0</v>
      </c>
      <c r="AR993" s="6">
        <v>3241.7</v>
      </c>
      <c r="AS993">
        <v>3967.76</v>
      </c>
      <c r="AT993">
        <v>0</v>
      </c>
      <c r="AU993">
        <v>43751.040000000001</v>
      </c>
      <c r="AV993">
        <v>45000</v>
      </c>
      <c r="AW993">
        <v>0</v>
      </c>
      <c r="AX993">
        <v>0</v>
      </c>
      <c r="AY993" s="6">
        <v>0</v>
      </c>
      <c r="AZ993">
        <v>0</v>
      </c>
      <c r="BA993">
        <v>0</v>
      </c>
      <c r="BB993" s="6">
        <v>6338.4000000000005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f t="shared" si="45"/>
        <v>0</v>
      </c>
      <c r="BJ993">
        <f t="shared" si="46"/>
        <v>3967.76</v>
      </c>
      <c r="BK993">
        <f>_xlfn.IFNA(VLOOKUP(A:A,'11月奖金'!A:Q,17,0),0)</f>
        <v>2250</v>
      </c>
      <c r="BL993">
        <f t="shared" si="47"/>
        <v>6217.76</v>
      </c>
    </row>
    <row r="994" spans="1:64" x14ac:dyDescent="0.2">
      <c r="A994">
        <v>9001104</v>
      </c>
      <c r="B994" t="s">
        <v>2984</v>
      </c>
      <c r="C994" t="s">
        <v>2985</v>
      </c>
      <c r="D994" t="s">
        <v>2986</v>
      </c>
      <c r="E994" t="s">
        <v>122</v>
      </c>
      <c r="F994" t="s">
        <v>160</v>
      </c>
      <c r="G994">
        <v>0</v>
      </c>
      <c r="H994">
        <v>0</v>
      </c>
      <c r="I994">
        <v>6.1</v>
      </c>
      <c r="J994">
        <v>0</v>
      </c>
      <c r="K994">
        <v>2196</v>
      </c>
      <c r="L994">
        <v>908.69</v>
      </c>
      <c r="M994">
        <v>0</v>
      </c>
      <c r="N994">
        <v>0</v>
      </c>
      <c r="O994">
        <v>0</v>
      </c>
      <c r="P994">
        <v>144</v>
      </c>
      <c r="Q994">
        <v>0</v>
      </c>
      <c r="R994">
        <v>0</v>
      </c>
      <c r="S994">
        <v>0</v>
      </c>
      <c r="T994">
        <v>800</v>
      </c>
      <c r="U994">
        <v>100</v>
      </c>
      <c r="V994">
        <v>300</v>
      </c>
      <c r="W994">
        <v>33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4481.6900000000014</v>
      </c>
      <c r="AG994">
        <v>320.39999999999998</v>
      </c>
      <c r="AH994">
        <v>12.02</v>
      </c>
      <c r="AI994">
        <v>104.32</v>
      </c>
      <c r="AJ994">
        <v>240</v>
      </c>
      <c r="AK994">
        <v>0</v>
      </c>
      <c r="AL994">
        <v>0</v>
      </c>
      <c r="AM994">
        <v>0</v>
      </c>
      <c r="AN994">
        <v>0</v>
      </c>
      <c r="AO994">
        <v>2</v>
      </c>
      <c r="AP994">
        <v>9</v>
      </c>
      <c r="AQ994">
        <v>0</v>
      </c>
      <c r="AR994" s="6">
        <v>3802.95</v>
      </c>
      <c r="AS994">
        <v>4409.6900000000014</v>
      </c>
      <c r="AT994">
        <v>0</v>
      </c>
      <c r="AU994">
        <v>42931.41</v>
      </c>
      <c r="AV994">
        <v>45000</v>
      </c>
      <c r="AW994">
        <v>0</v>
      </c>
      <c r="AX994">
        <v>0</v>
      </c>
      <c r="AY994" s="6">
        <v>0</v>
      </c>
      <c r="AZ994">
        <v>0</v>
      </c>
      <c r="BA994">
        <v>0</v>
      </c>
      <c r="BB994" s="6">
        <v>5236.9399999999996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f t="shared" si="45"/>
        <v>0</v>
      </c>
      <c r="BJ994">
        <f t="shared" si="46"/>
        <v>4409.6900000000014</v>
      </c>
      <c r="BK994">
        <f>_xlfn.IFNA(VLOOKUP(A:A,'11月奖金'!A:Q,17,0),0)</f>
        <v>2250</v>
      </c>
      <c r="BL994">
        <f t="shared" si="47"/>
        <v>6659.6900000000014</v>
      </c>
    </row>
    <row r="995" spans="1:64" x14ac:dyDescent="0.2">
      <c r="A995">
        <v>9001105</v>
      </c>
      <c r="B995" t="s">
        <v>2987</v>
      </c>
      <c r="C995" t="s">
        <v>2988</v>
      </c>
      <c r="D995" t="s">
        <v>2989</v>
      </c>
      <c r="E995" t="s">
        <v>122</v>
      </c>
      <c r="F995" t="s">
        <v>160</v>
      </c>
      <c r="G995">
        <v>0</v>
      </c>
      <c r="H995">
        <v>0</v>
      </c>
      <c r="I995">
        <v>6.9</v>
      </c>
      <c r="J995">
        <v>0</v>
      </c>
      <c r="K995">
        <v>2484</v>
      </c>
      <c r="L995">
        <v>1027.8599999999999</v>
      </c>
      <c r="M995">
        <v>0</v>
      </c>
      <c r="N995">
        <v>0</v>
      </c>
      <c r="O995">
        <v>0</v>
      </c>
      <c r="P995">
        <v>144</v>
      </c>
      <c r="Q995">
        <v>0</v>
      </c>
      <c r="R995">
        <v>0</v>
      </c>
      <c r="S995">
        <v>0</v>
      </c>
      <c r="T995">
        <v>800</v>
      </c>
      <c r="U995">
        <v>100</v>
      </c>
      <c r="V995">
        <v>300</v>
      </c>
      <c r="W995">
        <v>33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4888.8599999999997</v>
      </c>
      <c r="AG995">
        <v>546.85</v>
      </c>
      <c r="AH995">
        <v>20.51</v>
      </c>
      <c r="AI995">
        <v>136.72</v>
      </c>
      <c r="AJ995">
        <v>410</v>
      </c>
      <c r="AK995">
        <v>0</v>
      </c>
      <c r="AL995">
        <v>0</v>
      </c>
      <c r="AM995">
        <v>0</v>
      </c>
      <c r="AN995">
        <v>0</v>
      </c>
      <c r="AO995">
        <v>2</v>
      </c>
      <c r="AP995">
        <v>9</v>
      </c>
      <c r="AQ995">
        <v>0</v>
      </c>
      <c r="AR995" s="6">
        <v>3772.78</v>
      </c>
      <c r="AS995">
        <v>4816.8599999999997</v>
      </c>
      <c r="AT995">
        <v>0</v>
      </c>
      <c r="AU995">
        <v>45887.72</v>
      </c>
      <c r="AV995">
        <v>45000</v>
      </c>
      <c r="AW995">
        <v>0</v>
      </c>
      <c r="AX995">
        <v>0</v>
      </c>
      <c r="AY995" s="6">
        <v>0</v>
      </c>
      <c r="AZ995">
        <v>0</v>
      </c>
      <c r="BA995">
        <v>0</v>
      </c>
      <c r="BB995" s="6">
        <v>8912.64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f t="shared" si="45"/>
        <v>0</v>
      </c>
      <c r="BJ995">
        <f t="shared" si="46"/>
        <v>4816.8599999999997</v>
      </c>
      <c r="BK995">
        <f>_xlfn.IFNA(VLOOKUP(A:A,'11月奖金'!A:Q,17,0),0)</f>
        <v>2250</v>
      </c>
      <c r="BL995">
        <f t="shared" si="47"/>
        <v>7066.86</v>
      </c>
    </row>
    <row r="996" spans="1:64" x14ac:dyDescent="0.2">
      <c r="A996">
        <v>9001106</v>
      </c>
      <c r="B996" t="s">
        <v>2990</v>
      </c>
      <c r="C996" t="s">
        <v>2991</v>
      </c>
      <c r="D996" t="s">
        <v>2992</v>
      </c>
      <c r="E996" t="s">
        <v>122</v>
      </c>
      <c r="F996" t="s">
        <v>160</v>
      </c>
      <c r="G996">
        <v>0</v>
      </c>
      <c r="H996">
        <v>0</v>
      </c>
      <c r="I996">
        <v>6.3</v>
      </c>
      <c r="J996">
        <v>0</v>
      </c>
      <c r="K996">
        <v>2268</v>
      </c>
      <c r="L996">
        <v>625.66</v>
      </c>
      <c r="M996">
        <v>0</v>
      </c>
      <c r="N996">
        <v>0</v>
      </c>
      <c r="O996">
        <v>0</v>
      </c>
      <c r="P996">
        <v>144</v>
      </c>
      <c r="Q996">
        <v>0</v>
      </c>
      <c r="R996">
        <v>0</v>
      </c>
      <c r="S996">
        <v>0</v>
      </c>
      <c r="T996">
        <v>800</v>
      </c>
      <c r="U996">
        <v>100</v>
      </c>
      <c r="V996">
        <v>300</v>
      </c>
      <c r="W996">
        <v>33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4270.66</v>
      </c>
      <c r="AG996">
        <v>373.13</v>
      </c>
      <c r="AH996">
        <v>13.99</v>
      </c>
      <c r="AI996">
        <v>104.32</v>
      </c>
      <c r="AJ996">
        <v>280</v>
      </c>
      <c r="AK996">
        <v>0</v>
      </c>
      <c r="AL996">
        <v>0</v>
      </c>
      <c r="AM996">
        <v>0</v>
      </c>
      <c r="AN996">
        <v>0</v>
      </c>
      <c r="AO996">
        <v>2</v>
      </c>
      <c r="AP996">
        <v>9</v>
      </c>
      <c r="AQ996">
        <v>0</v>
      </c>
      <c r="AR996" s="6">
        <v>3497.22</v>
      </c>
      <c r="AS996">
        <v>4198.66</v>
      </c>
      <c r="AT996">
        <v>0</v>
      </c>
      <c r="AU996">
        <v>43448.149999999987</v>
      </c>
      <c r="AV996">
        <v>45000</v>
      </c>
      <c r="AW996">
        <v>0</v>
      </c>
      <c r="AX996">
        <v>0</v>
      </c>
      <c r="AY996" s="6">
        <v>0</v>
      </c>
      <c r="AZ996">
        <v>0</v>
      </c>
      <c r="BA996">
        <v>0</v>
      </c>
      <c r="BB996" s="6">
        <v>6127.36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f t="shared" si="45"/>
        <v>0</v>
      </c>
      <c r="BJ996">
        <f t="shared" si="46"/>
        <v>4198.66</v>
      </c>
      <c r="BK996">
        <f>_xlfn.IFNA(VLOOKUP(A:A,'11月奖金'!A:Q,17,0),0)</f>
        <v>2250</v>
      </c>
      <c r="BL996">
        <f t="shared" si="47"/>
        <v>6448.66</v>
      </c>
    </row>
    <row r="997" spans="1:64" x14ac:dyDescent="0.2">
      <c r="A997">
        <v>9001107</v>
      </c>
      <c r="B997" t="s">
        <v>2993</v>
      </c>
      <c r="C997" t="s">
        <v>2994</v>
      </c>
      <c r="D997" t="s">
        <v>2995</v>
      </c>
      <c r="E997" t="s">
        <v>122</v>
      </c>
      <c r="F997" t="s">
        <v>160</v>
      </c>
      <c r="G997">
        <v>0</v>
      </c>
      <c r="H997">
        <v>5.9</v>
      </c>
      <c r="I997">
        <v>5.9</v>
      </c>
      <c r="J997">
        <v>0</v>
      </c>
      <c r="K997">
        <v>2124</v>
      </c>
      <c r="L997">
        <v>585.92999999999995</v>
      </c>
      <c r="M997">
        <v>0</v>
      </c>
      <c r="N997">
        <v>0</v>
      </c>
      <c r="O997">
        <v>0</v>
      </c>
      <c r="P997">
        <v>72</v>
      </c>
      <c r="Q997">
        <v>0</v>
      </c>
      <c r="R997">
        <v>0</v>
      </c>
      <c r="S997">
        <v>0</v>
      </c>
      <c r="T997">
        <v>800</v>
      </c>
      <c r="U997">
        <v>100</v>
      </c>
      <c r="V997">
        <v>300</v>
      </c>
      <c r="W997">
        <v>33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4014.93</v>
      </c>
      <c r="AG997">
        <v>369.69</v>
      </c>
      <c r="AH997">
        <v>13.86</v>
      </c>
      <c r="AI997">
        <v>104.32</v>
      </c>
      <c r="AJ997">
        <v>277</v>
      </c>
      <c r="AK997">
        <v>0</v>
      </c>
      <c r="AL997">
        <v>0</v>
      </c>
      <c r="AM997">
        <v>0</v>
      </c>
      <c r="AN997">
        <v>0</v>
      </c>
      <c r="AO997">
        <v>2</v>
      </c>
      <c r="AP997">
        <v>9</v>
      </c>
      <c r="AQ997">
        <v>0</v>
      </c>
      <c r="AR997" s="6">
        <v>3248.06</v>
      </c>
      <c r="AS997">
        <v>3942.93</v>
      </c>
      <c r="AT997">
        <v>0</v>
      </c>
      <c r="AU997">
        <v>41274.959999999999</v>
      </c>
      <c r="AV997">
        <v>45000</v>
      </c>
      <c r="AW997">
        <v>0</v>
      </c>
      <c r="AX997">
        <v>0</v>
      </c>
      <c r="AY997" s="6">
        <v>0</v>
      </c>
      <c r="AZ997">
        <v>0</v>
      </c>
      <c r="BA997">
        <v>0</v>
      </c>
      <c r="BB997" s="6">
        <v>6071.3599999999988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f t="shared" si="45"/>
        <v>0</v>
      </c>
      <c r="BJ997">
        <f t="shared" si="46"/>
        <v>3942.93</v>
      </c>
      <c r="BK997">
        <f>_xlfn.IFNA(VLOOKUP(A:A,'11月奖金'!A:Q,17,0),0)</f>
        <v>2250</v>
      </c>
      <c r="BL997">
        <f t="shared" si="47"/>
        <v>6192.93</v>
      </c>
    </row>
    <row r="998" spans="1:64" x14ac:dyDescent="0.2">
      <c r="A998">
        <v>9001108</v>
      </c>
      <c r="B998" t="s">
        <v>2996</v>
      </c>
      <c r="C998" t="s">
        <v>2997</v>
      </c>
      <c r="D998" t="s">
        <v>2998</v>
      </c>
      <c r="E998" t="s">
        <v>122</v>
      </c>
      <c r="F998" t="s">
        <v>160</v>
      </c>
      <c r="G998">
        <v>0</v>
      </c>
      <c r="H998">
        <v>0</v>
      </c>
      <c r="I998">
        <v>6.3</v>
      </c>
      <c r="J998">
        <v>0</v>
      </c>
      <c r="K998">
        <v>2268</v>
      </c>
      <c r="L998">
        <v>938.48</v>
      </c>
      <c r="M998">
        <v>0</v>
      </c>
      <c r="N998">
        <v>0</v>
      </c>
      <c r="O998">
        <v>0</v>
      </c>
      <c r="P998">
        <v>72</v>
      </c>
      <c r="Q998">
        <v>7</v>
      </c>
      <c r="R998">
        <v>0</v>
      </c>
      <c r="S998">
        <v>0</v>
      </c>
      <c r="T998">
        <v>800</v>
      </c>
      <c r="U998">
        <v>100</v>
      </c>
      <c r="V998">
        <v>300</v>
      </c>
      <c r="W998">
        <v>56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4541.4799999999996</v>
      </c>
      <c r="AG998">
        <v>383.96</v>
      </c>
      <c r="AH998">
        <v>14.4</v>
      </c>
      <c r="AI998">
        <v>104.32</v>
      </c>
      <c r="AJ998">
        <v>288</v>
      </c>
      <c r="AK998">
        <v>0</v>
      </c>
      <c r="AL998">
        <v>0</v>
      </c>
      <c r="AM998">
        <v>0</v>
      </c>
      <c r="AN998">
        <v>0</v>
      </c>
      <c r="AO998">
        <v>2</v>
      </c>
      <c r="AP998">
        <v>9</v>
      </c>
      <c r="AQ998">
        <v>0</v>
      </c>
      <c r="AR998" s="6">
        <v>3748.8</v>
      </c>
      <c r="AS998">
        <v>4469.4799999999996</v>
      </c>
      <c r="AT998">
        <v>0</v>
      </c>
      <c r="AU998">
        <v>44068.25</v>
      </c>
      <c r="AV998">
        <v>45000</v>
      </c>
      <c r="AW998">
        <v>4500</v>
      </c>
      <c r="AX998">
        <v>9000</v>
      </c>
      <c r="AY998" s="6">
        <v>0</v>
      </c>
      <c r="AZ998">
        <v>4500</v>
      </c>
      <c r="BA998">
        <v>0</v>
      </c>
      <c r="BB998" s="6">
        <v>6292.1599999999989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f t="shared" si="45"/>
        <v>0</v>
      </c>
      <c r="BJ998">
        <f t="shared" si="46"/>
        <v>4469.4799999999996</v>
      </c>
      <c r="BK998">
        <f>_xlfn.IFNA(VLOOKUP(A:A,'11月奖金'!A:Q,17,0),0)</f>
        <v>2250</v>
      </c>
      <c r="BL998">
        <f t="shared" si="47"/>
        <v>6719.48</v>
      </c>
    </row>
    <row r="999" spans="1:64" x14ac:dyDescent="0.2">
      <c r="A999">
        <v>9001109</v>
      </c>
      <c r="B999" t="s">
        <v>2999</v>
      </c>
      <c r="C999" t="s">
        <v>3000</v>
      </c>
      <c r="D999" t="s">
        <v>3001</v>
      </c>
      <c r="E999" t="s">
        <v>122</v>
      </c>
      <c r="F999" t="s">
        <v>160</v>
      </c>
      <c r="G999">
        <v>0</v>
      </c>
      <c r="H999">
        <v>0</v>
      </c>
      <c r="I999">
        <v>6.1</v>
      </c>
      <c r="J999">
        <v>0</v>
      </c>
      <c r="K999">
        <v>2196</v>
      </c>
      <c r="L999">
        <v>605.79</v>
      </c>
      <c r="M999">
        <v>0</v>
      </c>
      <c r="N999">
        <v>0</v>
      </c>
      <c r="O999">
        <v>0</v>
      </c>
      <c r="P999">
        <v>144</v>
      </c>
      <c r="Q999">
        <v>0</v>
      </c>
      <c r="R999">
        <v>0</v>
      </c>
      <c r="S999">
        <v>0</v>
      </c>
      <c r="T999">
        <v>800</v>
      </c>
      <c r="U999">
        <v>100</v>
      </c>
      <c r="V999">
        <v>300</v>
      </c>
      <c r="W999">
        <v>33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4178.79</v>
      </c>
      <c r="AG999">
        <v>343.73</v>
      </c>
      <c r="AH999">
        <v>12.89</v>
      </c>
      <c r="AI999">
        <v>104.32</v>
      </c>
      <c r="AJ999">
        <v>258</v>
      </c>
      <c r="AK999">
        <v>0</v>
      </c>
      <c r="AL999">
        <v>0</v>
      </c>
      <c r="AM999">
        <v>0</v>
      </c>
      <c r="AN999">
        <v>0</v>
      </c>
      <c r="AO999">
        <v>2</v>
      </c>
      <c r="AP999">
        <v>9</v>
      </c>
      <c r="AQ999">
        <v>0</v>
      </c>
      <c r="AR999" s="6">
        <v>3457.85</v>
      </c>
      <c r="AS999">
        <v>4106.79</v>
      </c>
      <c r="AT999">
        <v>0</v>
      </c>
      <c r="AU999">
        <v>42681.59</v>
      </c>
      <c r="AV999">
        <v>45000</v>
      </c>
      <c r="AW999">
        <v>0</v>
      </c>
      <c r="AX999">
        <v>0</v>
      </c>
      <c r="AY999" s="6">
        <v>0</v>
      </c>
      <c r="AZ999">
        <v>0</v>
      </c>
      <c r="BA999">
        <v>0</v>
      </c>
      <c r="BB999" s="6">
        <v>5678.0000000000009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f t="shared" si="45"/>
        <v>0</v>
      </c>
      <c r="BJ999">
        <f t="shared" si="46"/>
        <v>4106.79</v>
      </c>
      <c r="BK999">
        <f>_xlfn.IFNA(VLOOKUP(A:A,'11月奖金'!A:Q,17,0),0)</f>
        <v>2250</v>
      </c>
      <c r="BL999">
        <f t="shared" si="47"/>
        <v>6356.79</v>
      </c>
    </row>
    <row r="1000" spans="1:64" x14ac:dyDescent="0.2">
      <c r="A1000">
        <v>9001110</v>
      </c>
      <c r="B1000" t="s">
        <v>3002</v>
      </c>
      <c r="C1000" t="s">
        <v>3003</v>
      </c>
      <c r="D1000" t="s">
        <v>3004</v>
      </c>
      <c r="E1000" t="s">
        <v>122</v>
      </c>
      <c r="F1000" t="s">
        <v>160</v>
      </c>
      <c r="G1000">
        <v>0</v>
      </c>
      <c r="H1000">
        <v>5.9</v>
      </c>
      <c r="I1000">
        <v>5.9</v>
      </c>
      <c r="J1000">
        <v>0</v>
      </c>
      <c r="K1000">
        <v>2124</v>
      </c>
      <c r="L1000">
        <v>292.97000000000003</v>
      </c>
      <c r="M1000">
        <v>0</v>
      </c>
      <c r="N1000">
        <v>0</v>
      </c>
      <c r="O1000">
        <v>0</v>
      </c>
      <c r="P1000">
        <v>72</v>
      </c>
      <c r="Q1000">
        <v>0</v>
      </c>
      <c r="R1000">
        <v>0</v>
      </c>
      <c r="S1000">
        <v>0</v>
      </c>
      <c r="T1000">
        <v>800</v>
      </c>
      <c r="U1000">
        <v>100</v>
      </c>
      <c r="V1000">
        <v>300</v>
      </c>
      <c r="W1000">
        <v>33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3721.97</v>
      </c>
      <c r="AG1000">
        <v>328.42</v>
      </c>
      <c r="AH1000">
        <v>12.32</v>
      </c>
      <c r="AI1000">
        <v>104.32</v>
      </c>
      <c r="AJ1000">
        <v>246</v>
      </c>
      <c r="AK1000">
        <v>0</v>
      </c>
      <c r="AL1000">
        <v>0</v>
      </c>
      <c r="AM1000">
        <v>0</v>
      </c>
      <c r="AN1000">
        <v>0</v>
      </c>
      <c r="AO1000">
        <v>2</v>
      </c>
      <c r="AP1000">
        <v>9</v>
      </c>
      <c r="AQ1000">
        <v>0</v>
      </c>
      <c r="AR1000" s="6">
        <v>3028.91</v>
      </c>
      <c r="AS1000">
        <v>3649.97</v>
      </c>
      <c r="AT1000">
        <v>0</v>
      </c>
      <c r="AU1000">
        <v>41262.97</v>
      </c>
      <c r="AV1000">
        <v>45000</v>
      </c>
      <c r="AW1000">
        <v>0</v>
      </c>
      <c r="AX1000">
        <v>0</v>
      </c>
      <c r="AY1000" s="6">
        <v>0</v>
      </c>
      <c r="AZ1000">
        <v>0</v>
      </c>
      <c r="BA1000">
        <v>0</v>
      </c>
      <c r="BB1000" s="6">
        <v>5439.5999999999995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f t="shared" si="45"/>
        <v>0</v>
      </c>
      <c r="BJ1000">
        <f t="shared" si="46"/>
        <v>3649.97</v>
      </c>
      <c r="BK1000">
        <f>_xlfn.IFNA(VLOOKUP(A:A,'11月奖金'!A:Q,17,0),0)</f>
        <v>2450</v>
      </c>
      <c r="BL1000">
        <f t="shared" si="47"/>
        <v>6099.9699999999993</v>
      </c>
    </row>
    <row r="1001" spans="1:64" x14ac:dyDescent="0.2">
      <c r="A1001">
        <v>9001111</v>
      </c>
      <c r="B1001" t="s">
        <v>3005</v>
      </c>
      <c r="C1001" t="s">
        <v>3006</v>
      </c>
      <c r="D1001" t="s">
        <v>3007</v>
      </c>
      <c r="E1001" t="s">
        <v>122</v>
      </c>
      <c r="F1001" t="s">
        <v>160</v>
      </c>
      <c r="G1001">
        <v>0</v>
      </c>
      <c r="H1001">
        <v>0</v>
      </c>
      <c r="I1001">
        <v>6.5</v>
      </c>
      <c r="J1001">
        <v>0</v>
      </c>
      <c r="K1001">
        <v>2340</v>
      </c>
      <c r="L1001">
        <v>645.52</v>
      </c>
      <c r="M1001">
        <v>0</v>
      </c>
      <c r="N1001">
        <v>0</v>
      </c>
      <c r="O1001">
        <v>0</v>
      </c>
      <c r="P1001">
        <v>144</v>
      </c>
      <c r="Q1001">
        <v>0</v>
      </c>
      <c r="R1001">
        <v>0</v>
      </c>
      <c r="S1001">
        <v>0</v>
      </c>
      <c r="T1001">
        <v>800</v>
      </c>
      <c r="U1001">
        <v>100</v>
      </c>
      <c r="V1001">
        <v>300</v>
      </c>
      <c r="W1001">
        <v>33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4362.5200000000004</v>
      </c>
      <c r="AG1001">
        <v>360.48</v>
      </c>
      <c r="AH1001">
        <v>13.52</v>
      </c>
      <c r="AI1001">
        <v>104.32</v>
      </c>
      <c r="AJ1001">
        <v>270</v>
      </c>
      <c r="AK1001">
        <v>0</v>
      </c>
      <c r="AL1001">
        <v>0</v>
      </c>
      <c r="AM1001">
        <v>0</v>
      </c>
      <c r="AN1001">
        <v>0</v>
      </c>
      <c r="AO1001">
        <v>2</v>
      </c>
      <c r="AP1001">
        <v>9</v>
      </c>
      <c r="AQ1001">
        <v>0</v>
      </c>
      <c r="AR1001" s="6">
        <v>3612.2</v>
      </c>
      <c r="AS1001">
        <v>4290.5200000000004</v>
      </c>
      <c r="AT1001">
        <v>0</v>
      </c>
      <c r="AU1001">
        <v>43228.83</v>
      </c>
      <c r="AV1001">
        <v>45000</v>
      </c>
      <c r="AW1001">
        <v>4500</v>
      </c>
      <c r="AX1001">
        <v>0</v>
      </c>
      <c r="AY1001" s="6">
        <v>0</v>
      </c>
      <c r="AZ1001">
        <v>0</v>
      </c>
      <c r="BA1001">
        <v>0</v>
      </c>
      <c r="BB1001" s="6">
        <v>5839.6399999999994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f t="shared" si="45"/>
        <v>0</v>
      </c>
      <c r="BJ1001">
        <f t="shared" si="46"/>
        <v>4290.5200000000004</v>
      </c>
      <c r="BK1001">
        <f>_xlfn.IFNA(VLOOKUP(A:A,'11月奖金'!A:Q,17,0),0)</f>
        <v>2250</v>
      </c>
      <c r="BL1001">
        <f t="shared" si="47"/>
        <v>6540.52</v>
      </c>
    </row>
    <row r="1002" spans="1:64" x14ac:dyDescent="0.2">
      <c r="A1002">
        <v>9001112</v>
      </c>
      <c r="B1002" t="s">
        <v>3008</v>
      </c>
      <c r="C1002" t="s">
        <v>3009</v>
      </c>
      <c r="D1002" t="s">
        <v>3010</v>
      </c>
      <c r="E1002" t="s">
        <v>122</v>
      </c>
      <c r="F1002" t="s">
        <v>160</v>
      </c>
      <c r="G1002">
        <v>0</v>
      </c>
      <c r="H1002">
        <v>0</v>
      </c>
      <c r="I1002">
        <v>6.3</v>
      </c>
      <c r="J1002">
        <v>0</v>
      </c>
      <c r="K1002">
        <v>2268</v>
      </c>
      <c r="L1002">
        <v>938.48</v>
      </c>
      <c r="M1002">
        <v>0</v>
      </c>
      <c r="N1002">
        <v>0</v>
      </c>
      <c r="O1002">
        <v>0</v>
      </c>
      <c r="P1002">
        <v>144</v>
      </c>
      <c r="Q1002">
        <v>0</v>
      </c>
      <c r="R1002">
        <v>0</v>
      </c>
      <c r="S1002">
        <v>0</v>
      </c>
      <c r="T1002">
        <v>800</v>
      </c>
      <c r="U1002">
        <v>100</v>
      </c>
      <c r="V1002">
        <v>300</v>
      </c>
      <c r="W1002">
        <v>33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4583.4799999999996</v>
      </c>
      <c r="AG1002">
        <v>430.25</v>
      </c>
      <c r="AH1002">
        <v>16.13</v>
      </c>
      <c r="AI1002">
        <v>107.56</v>
      </c>
      <c r="AJ1002">
        <v>323</v>
      </c>
      <c r="AK1002">
        <v>0</v>
      </c>
      <c r="AL1002">
        <v>0</v>
      </c>
      <c r="AM1002">
        <v>0</v>
      </c>
      <c r="AN1002">
        <v>0</v>
      </c>
      <c r="AO1002">
        <v>2</v>
      </c>
      <c r="AP1002">
        <v>9</v>
      </c>
      <c r="AQ1002">
        <v>0</v>
      </c>
      <c r="AR1002" s="6">
        <v>3704.54</v>
      </c>
      <c r="AS1002">
        <v>4511.4799999999996</v>
      </c>
      <c r="AT1002">
        <v>0</v>
      </c>
      <c r="AU1002">
        <v>43323.240000000013</v>
      </c>
      <c r="AV1002">
        <v>45000</v>
      </c>
      <c r="AW1002">
        <v>0</v>
      </c>
      <c r="AX1002">
        <v>0</v>
      </c>
      <c r="AY1002" s="6">
        <v>0</v>
      </c>
      <c r="AZ1002">
        <v>0</v>
      </c>
      <c r="BA1002">
        <v>0</v>
      </c>
      <c r="BB1002" s="6">
        <v>7015.52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f t="shared" si="45"/>
        <v>0</v>
      </c>
      <c r="BJ1002">
        <f t="shared" si="46"/>
        <v>4511.4799999999996</v>
      </c>
      <c r="BK1002">
        <f>_xlfn.IFNA(VLOOKUP(A:A,'11月奖金'!A:Q,17,0),0)</f>
        <v>2250</v>
      </c>
      <c r="BL1002">
        <f t="shared" si="47"/>
        <v>6761.48</v>
      </c>
    </row>
    <row r="1003" spans="1:64" x14ac:dyDescent="0.2">
      <c r="A1003">
        <v>9001113</v>
      </c>
      <c r="B1003" t="s">
        <v>3011</v>
      </c>
      <c r="C1003" t="s">
        <v>3012</v>
      </c>
      <c r="D1003" t="s">
        <v>3013</v>
      </c>
      <c r="E1003" t="s">
        <v>122</v>
      </c>
      <c r="F1003" t="s">
        <v>160</v>
      </c>
      <c r="G1003">
        <v>0</v>
      </c>
      <c r="H1003">
        <v>0</v>
      </c>
      <c r="I1003">
        <v>6.1</v>
      </c>
      <c r="J1003">
        <v>0</v>
      </c>
      <c r="K1003">
        <v>2196</v>
      </c>
      <c r="L1003">
        <v>908.69</v>
      </c>
      <c r="M1003">
        <v>0</v>
      </c>
      <c r="N1003">
        <v>0</v>
      </c>
      <c r="O1003">
        <v>0</v>
      </c>
      <c r="P1003">
        <v>144</v>
      </c>
      <c r="Q1003">
        <v>0</v>
      </c>
      <c r="R1003">
        <v>0</v>
      </c>
      <c r="S1003">
        <v>0</v>
      </c>
      <c r="T1003">
        <v>800</v>
      </c>
      <c r="U1003">
        <v>100</v>
      </c>
      <c r="V1003">
        <v>300</v>
      </c>
      <c r="W1003">
        <v>33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4481.6900000000014</v>
      </c>
      <c r="AG1003">
        <v>332.16</v>
      </c>
      <c r="AH1003">
        <v>12.46</v>
      </c>
      <c r="AI1003">
        <v>104.32</v>
      </c>
      <c r="AJ1003">
        <v>249</v>
      </c>
      <c r="AK1003">
        <v>0</v>
      </c>
      <c r="AL1003">
        <v>0</v>
      </c>
      <c r="AM1003">
        <v>0</v>
      </c>
      <c r="AN1003">
        <v>0</v>
      </c>
      <c r="AO1003">
        <v>2</v>
      </c>
      <c r="AP1003">
        <v>9</v>
      </c>
      <c r="AQ1003">
        <v>0</v>
      </c>
      <c r="AR1003" s="6">
        <v>3781.75</v>
      </c>
      <c r="AS1003">
        <v>4409.6900000000014</v>
      </c>
      <c r="AT1003">
        <v>0</v>
      </c>
      <c r="AU1003">
        <v>43088.47</v>
      </c>
      <c r="AV1003">
        <v>45000</v>
      </c>
      <c r="AW1003">
        <v>0</v>
      </c>
      <c r="AX1003">
        <v>0</v>
      </c>
      <c r="AY1003" s="6">
        <v>0</v>
      </c>
      <c r="AZ1003">
        <v>0</v>
      </c>
      <c r="BA1003">
        <v>0</v>
      </c>
      <c r="BB1003" s="6">
        <v>5415.36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f t="shared" si="45"/>
        <v>0</v>
      </c>
      <c r="BJ1003">
        <f t="shared" si="46"/>
        <v>4409.6900000000014</v>
      </c>
      <c r="BK1003">
        <f>_xlfn.IFNA(VLOOKUP(A:A,'11月奖金'!A:Q,17,0),0)</f>
        <v>2250</v>
      </c>
      <c r="BL1003">
        <f t="shared" si="47"/>
        <v>6659.6900000000014</v>
      </c>
    </row>
    <row r="1004" spans="1:64" x14ac:dyDescent="0.2">
      <c r="A1004">
        <v>9001114</v>
      </c>
      <c r="B1004" t="s">
        <v>3014</v>
      </c>
      <c r="C1004" t="s">
        <v>3015</v>
      </c>
      <c r="D1004" t="s">
        <v>3016</v>
      </c>
      <c r="E1004" t="s">
        <v>122</v>
      </c>
      <c r="F1004" t="s">
        <v>160</v>
      </c>
      <c r="G1004">
        <v>0</v>
      </c>
      <c r="H1004">
        <v>0</v>
      </c>
      <c r="I1004">
        <v>6.3</v>
      </c>
      <c r="J1004">
        <v>0</v>
      </c>
      <c r="K1004">
        <v>2268</v>
      </c>
      <c r="L1004">
        <v>312.83</v>
      </c>
      <c r="M1004">
        <v>0</v>
      </c>
      <c r="N1004">
        <v>0</v>
      </c>
      <c r="O1004">
        <v>0</v>
      </c>
      <c r="P1004">
        <v>72</v>
      </c>
      <c r="Q1004">
        <v>0</v>
      </c>
      <c r="R1004">
        <v>0</v>
      </c>
      <c r="S1004">
        <v>0</v>
      </c>
      <c r="T1004">
        <v>800</v>
      </c>
      <c r="U1004">
        <v>100</v>
      </c>
      <c r="V1004">
        <v>300</v>
      </c>
      <c r="W1004">
        <v>33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3885.83</v>
      </c>
      <c r="AG1004">
        <v>347.22</v>
      </c>
      <c r="AH1004">
        <v>13.02</v>
      </c>
      <c r="AI1004">
        <v>104.32</v>
      </c>
      <c r="AJ1004">
        <v>260</v>
      </c>
      <c r="AK1004">
        <v>0</v>
      </c>
      <c r="AL1004">
        <v>0</v>
      </c>
      <c r="AM1004">
        <v>0</v>
      </c>
      <c r="AN1004">
        <v>0</v>
      </c>
      <c r="AO1004">
        <v>2</v>
      </c>
      <c r="AP1004">
        <v>9</v>
      </c>
      <c r="AQ1004">
        <v>0</v>
      </c>
      <c r="AR1004" s="6">
        <v>3159.27</v>
      </c>
      <c r="AS1004">
        <v>3813.83</v>
      </c>
      <c r="AT1004">
        <v>0</v>
      </c>
      <c r="AU1004">
        <v>42557.46</v>
      </c>
      <c r="AV1004">
        <v>45000</v>
      </c>
      <c r="AW1004">
        <v>0</v>
      </c>
      <c r="AX1004">
        <v>0</v>
      </c>
      <c r="AY1004" s="6">
        <v>0</v>
      </c>
      <c r="AZ1004">
        <v>0</v>
      </c>
      <c r="BA1004">
        <v>0</v>
      </c>
      <c r="BB1004" s="6">
        <v>5726.4000000000005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f t="shared" si="45"/>
        <v>0</v>
      </c>
      <c r="BJ1004">
        <f t="shared" si="46"/>
        <v>3813.83</v>
      </c>
      <c r="BK1004">
        <f>_xlfn.IFNA(VLOOKUP(A:A,'11月奖金'!A:Q,17,0),0)</f>
        <v>2250</v>
      </c>
      <c r="BL1004">
        <f t="shared" si="47"/>
        <v>6063.83</v>
      </c>
    </row>
    <row r="1005" spans="1:64" x14ac:dyDescent="0.2">
      <c r="A1005">
        <v>9001115</v>
      </c>
      <c r="B1005" t="s">
        <v>3017</v>
      </c>
      <c r="C1005" t="s">
        <v>3018</v>
      </c>
      <c r="D1005" t="s">
        <v>3019</v>
      </c>
      <c r="E1005" t="s">
        <v>122</v>
      </c>
      <c r="F1005" t="s">
        <v>160</v>
      </c>
      <c r="G1005">
        <v>0</v>
      </c>
      <c r="H1005">
        <v>0</v>
      </c>
      <c r="I1005">
        <v>6.5</v>
      </c>
      <c r="J1005">
        <v>0</v>
      </c>
      <c r="K1005">
        <v>2340</v>
      </c>
      <c r="L1005">
        <v>645.52</v>
      </c>
      <c r="M1005">
        <v>0</v>
      </c>
      <c r="N1005">
        <v>0</v>
      </c>
      <c r="O1005">
        <v>0</v>
      </c>
      <c r="P1005">
        <v>72</v>
      </c>
      <c r="Q1005">
        <v>0</v>
      </c>
      <c r="R1005">
        <v>0</v>
      </c>
      <c r="S1005">
        <v>0</v>
      </c>
      <c r="T1005">
        <v>800</v>
      </c>
      <c r="U1005">
        <v>100</v>
      </c>
      <c r="V1005">
        <v>300</v>
      </c>
      <c r="W1005">
        <v>33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4290.5200000000004</v>
      </c>
      <c r="AG1005">
        <v>358.68</v>
      </c>
      <c r="AH1005">
        <v>13.45</v>
      </c>
      <c r="AI1005">
        <v>104.32</v>
      </c>
      <c r="AJ1005">
        <v>269</v>
      </c>
      <c r="AK1005">
        <v>0</v>
      </c>
      <c r="AL1005">
        <v>0</v>
      </c>
      <c r="AM1005">
        <v>0</v>
      </c>
      <c r="AN1005">
        <v>0</v>
      </c>
      <c r="AO1005">
        <v>2</v>
      </c>
      <c r="AP1005">
        <v>9</v>
      </c>
      <c r="AQ1005">
        <v>0</v>
      </c>
      <c r="AR1005" s="6">
        <v>3543.07</v>
      </c>
      <c r="AS1005">
        <v>4218.5200000000004</v>
      </c>
      <c r="AT1005">
        <v>0</v>
      </c>
      <c r="AU1005">
        <v>43497.8</v>
      </c>
      <c r="AV1005">
        <v>45000</v>
      </c>
      <c r="AW1005">
        <v>0</v>
      </c>
      <c r="AX1005">
        <v>0</v>
      </c>
      <c r="AY1005" s="6">
        <v>0</v>
      </c>
      <c r="AZ1005">
        <v>0</v>
      </c>
      <c r="BA1005">
        <v>0</v>
      </c>
      <c r="BB1005" s="6">
        <v>5904.96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f t="shared" si="45"/>
        <v>0</v>
      </c>
      <c r="BJ1005">
        <f t="shared" si="46"/>
        <v>4218.5200000000004</v>
      </c>
      <c r="BK1005">
        <f>_xlfn.IFNA(VLOOKUP(A:A,'11月奖金'!A:Q,17,0),0)</f>
        <v>2250</v>
      </c>
      <c r="BL1005">
        <f t="shared" si="47"/>
        <v>6468.52</v>
      </c>
    </row>
    <row r="1006" spans="1:64" x14ac:dyDescent="0.2">
      <c r="A1006">
        <v>9001116</v>
      </c>
      <c r="B1006" t="s">
        <v>3020</v>
      </c>
      <c r="C1006" t="s">
        <v>3021</v>
      </c>
      <c r="D1006" t="s">
        <v>3022</v>
      </c>
      <c r="E1006" t="s">
        <v>122</v>
      </c>
      <c r="F1006" t="s">
        <v>160</v>
      </c>
      <c r="G1006">
        <v>10</v>
      </c>
      <c r="H1006">
        <v>3</v>
      </c>
      <c r="I1006">
        <v>6.1</v>
      </c>
      <c r="J1006">
        <v>0</v>
      </c>
      <c r="K1006">
        <v>2196</v>
      </c>
      <c r="L1006">
        <v>585.92999999999995</v>
      </c>
      <c r="M1006">
        <v>0</v>
      </c>
      <c r="N1006">
        <v>0</v>
      </c>
      <c r="O1006">
        <v>0</v>
      </c>
      <c r="P1006">
        <v>144</v>
      </c>
      <c r="Q1006">
        <v>0</v>
      </c>
      <c r="R1006">
        <v>0</v>
      </c>
      <c r="S1006">
        <v>0</v>
      </c>
      <c r="T1006">
        <v>800</v>
      </c>
      <c r="U1006">
        <v>100</v>
      </c>
      <c r="V1006">
        <v>300</v>
      </c>
      <c r="W1006">
        <v>33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72</v>
      </c>
      <c r="AE1006">
        <v>0</v>
      </c>
      <c r="AF1006">
        <v>4230.93</v>
      </c>
      <c r="AG1006">
        <v>360.66</v>
      </c>
      <c r="AH1006">
        <v>13.52</v>
      </c>
      <c r="AI1006">
        <v>104.32</v>
      </c>
      <c r="AJ1006">
        <v>270</v>
      </c>
      <c r="AK1006">
        <v>0</v>
      </c>
      <c r="AL1006">
        <v>0</v>
      </c>
      <c r="AM1006">
        <v>0</v>
      </c>
      <c r="AN1006">
        <v>0</v>
      </c>
      <c r="AO1006">
        <v>2</v>
      </c>
      <c r="AP1006">
        <v>9</v>
      </c>
      <c r="AQ1006">
        <v>0</v>
      </c>
      <c r="AR1006" s="6">
        <v>3480.43</v>
      </c>
      <c r="AS1006">
        <v>4158.93</v>
      </c>
      <c r="AT1006">
        <v>0</v>
      </c>
      <c r="AU1006">
        <v>41906.67</v>
      </c>
      <c r="AV1006">
        <v>45000</v>
      </c>
      <c r="AW1006">
        <v>0</v>
      </c>
      <c r="AX1006">
        <v>0</v>
      </c>
      <c r="AY1006" s="6">
        <v>0</v>
      </c>
      <c r="AZ1006">
        <v>0</v>
      </c>
      <c r="BA1006">
        <v>0</v>
      </c>
      <c r="BB1006" s="6">
        <v>5931.36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f t="shared" si="45"/>
        <v>0</v>
      </c>
      <c r="BJ1006">
        <f t="shared" si="46"/>
        <v>4158.93</v>
      </c>
      <c r="BK1006">
        <f>_xlfn.IFNA(VLOOKUP(A:A,'11月奖金'!A:Q,17,0),0)</f>
        <v>2250</v>
      </c>
      <c r="BL1006">
        <f t="shared" si="47"/>
        <v>6408.93</v>
      </c>
    </row>
    <row r="1007" spans="1:64" x14ac:dyDescent="0.2">
      <c r="A1007">
        <v>9001117</v>
      </c>
      <c r="B1007" t="s">
        <v>3023</v>
      </c>
      <c r="C1007" t="s">
        <v>3024</v>
      </c>
      <c r="D1007" t="s">
        <v>3025</v>
      </c>
      <c r="E1007" t="s">
        <v>122</v>
      </c>
      <c r="F1007" t="s">
        <v>160</v>
      </c>
      <c r="G1007">
        <v>0</v>
      </c>
      <c r="H1007">
        <v>0</v>
      </c>
      <c r="I1007">
        <v>6.7</v>
      </c>
      <c r="J1007">
        <v>0</v>
      </c>
      <c r="K1007">
        <v>2412</v>
      </c>
      <c r="L1007">
        <v>665.38</v>
      </c>
      <c r="M1007">
        <v>0</v>
      </c>
      <c r="N1007">
        <v>0</v>
      </c>
      <c r="O1007">
        <v>0</v>
      </c>
      <c r="P1007">
        <v>216</v>
      </c>
      <c r="Q1007">
        <v>0</v>
      </c>
      <c r="R1007">
        <v>0</v>
      </c>
      <c r="S1007">
        <v>0</v>
      </c>
      <c r="T1007">
        <v>800</v>
      </c>
      <c r="U1007">
        <v>100</v>
      </c>
      <c r="V1007">
        <v>300</v>
      </c>
      <c r="W1007">
        <v>33</v>
      </c>
      <c r="X1007">
        <v>0</v>
      </c>
      <c r="Y1007">
        <v>0</v>
      </c>
      <c r="Z1007">
        <v>0</v>
      </c>
      <c r="AA1007">
        <v>0</v>
      </c>
      <c r="AB1007">
        <v>70</v>
      </c>
      <c r="AC1007">
        <v>84</v>
      </c>
      <c r="AD1007">
        <v>0</v>
      </c>
      <c r="AE1007">
        <v>0</v>
      </c>
      <c r="AF1007">
        <v>4680.38</v>
      </c>
      <c r="AG1007">
        <v>456.54</v>
      </c>
      <c r="AH1007">
        <v>17.12</v>
      </c>
      <c r="AI1007">
        <v>114.14</v>
      </c>
      <c r="AJ1007">
        <v>342</v>
      </c>
      <c r="AK1007">
        <v>0</v>
      </c>
      <c r="AL1007">
        <v>0</v>
      </c>
      <c r="AM1007">
        <v>0</v>
      </c>
      <c r="AN1007">
        <v>0</v>
      </c>
      <c r="AO1007">
        <v>2</v>
      </c>
      <c r="AP1007">
        <v>9</v>
      </c>
      <c r="AQ1007">
        <v>0</v>
      </c>
      <c r="AR1007" s="6">
        <v>3748.58</v>
      </c>
      <c r="AS1007">
        <v>4608.38</v>
      </c>
      <c r="AT1007">
        <v>0</v>
      </c>
      <c r="AU1007">
        <v>46600.759999999987</v>
      </c>
      <c r="AV1007">
        <v>45000</v>
      </c>
      <c r="AW1007">
        <v>0</v>
      </c>
      <c r="AX1007">
        <v>0</v>
      </c>
      <c r="AY1007" s="6">
        <v>0</v>
      </c>
      <c r="AZ1007">
        <v>0</v>
      </c>
      <c r="BA1007">
        <v>0</v>
      </c>
      <c r="BB1007" s="6">
        <v>7438.4000000000005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f t="shared" si="45"/>
        <v>0</v>
      </c>
      <c r="BJ1007">
        <f t="shared" si="46"/>
        <v>4608.38</v>
      </c>
      <c r="BK1007">
        <f>_xlfn.IFNA(VLOOKUP(A:A,'11月奖金'!A:Q,17,0),0)</f>
        <v>2250</v>
      </c>
      <c r="BL1007">
        <f t="shared" si="47"/>
        <v>6858.38</v>
      </c>
    </row>
    <row r="1008" spans="1:64" x14ac:dyDescent="0.2">
      <c r="A1008">
        <v>9001118</v>
      </c>
      <c r="B1008" t="s">
        <v>3026</v>
      </c>
      <c r="C1008" t="s">
        <v>3027</v>
      </c>
      <c r="D1008" t="s">
        <v>3028</v>
      </c>
      <c r="E1008" t="s">
        <v>122</v>
      </c>
      <c r="F1008" t="s">
        <v>160</v>
      </c>
      <c r="G1008">
        <v>0</v>
      </c>
      <c r="H1008">
        <v>0</v>
      </c>
      <c r="I1008">
        <v>6.3</v>
      </c>
      <c r="J1008">
        <v>0</v>
      </c>
      <c r="K1008">
        <v>2268</v>
      </c>
      <c r="L1008">
        <v>312.83</v>
      </c>
      <c r="M1008">
        <v>0</v>
      </c>
      <c r="N1008">
        <v>0</v>
      </c>
      <c r="O1008">
        <v>0</v>
      </c>
      <c r="P1008">
        <v>144</v>
      </c>
      <c r="Q1008">
        <v>0</v>
      </c>
      <c r="R1008">
        <v>0</v>
      </c>
      <c r="S1008">
        <v>0</v>
      </c>
      <c r="T1008">
        <v>800</v>
      </c>
      <c r="U1008">
        <v>100</v>
      </c>
      <c r="V1008">
        <v>300</v>
      </c>
      <c r="W1008">
        <v>33</v>
      </c>
      <c r="X1008">
        <v>0</v>
      </c>
      <c r="Y1008">
        <v>0</v>
      </c>
      <c r="Z1008">
        <v>0</v>
      </c>
      <c r="AA1008">
        <v>0</v>
      </c>
      <c r="AB1008">
        <v>20</v>
      </c>
      <c r="AC1008">
        <v>12</v>
      </c>
      <c r="AD1008">
        <v>0</v>
      </c>
      <c r="AE1008">
        <v>0</v>
      </c>
      <c r="AF1008">
        <v>3989.83</v>
      </c>
      <c r="AG1008">
        <v>440.5</v>
      </c>
      <c r="AH1008">
        <v>16.52</v>
      </c>
      <c r="AI1008">
        <v>110.12</v>
      </c>
      <c r="AJ1008">
        <v>330</v>
      </c>
      <c r="AK1008">
        <v>0</v>
      </c>
      <c r="AL1008">
        <v>0</v>
      </c>
      <c r="AM1008">
        <v>0</v>
      </c>
      <c r="AN1008">
        <v>0</v>
      </c>
      <c r="AO1008">
        <v>2</v>
      </c>
      <c r="AP1008">
        <v>9</v>
      </c>
      <c r="AQ1008">
        <v>0</v>
      </c>
      <c r="AR1008" s="6">
        <v>3090.69</v>
      </c>
      <c r="AS1008">
        <v>3917.83</v>
      </c>
      <c r="AT1008">
        <v>0</v>
      </c>
      <c r="AU1008">
        <v>43340.490000000013</v>
      </c>
      <c r="AV1008">
        <v>45000</v>
      </c>
      <c r="AW1008">
        <v>0</v>
      </c>
      <c r="AX1008">
        <v>0</v>
      </c>
      <c r="AY1008" s="6">
        <v>0</v>
      </c>
      <c r="AZ1008">
        <v>0</v>
      </c>
      <c r="BA1008">
        <v>0</v>
      </c>
      <c r="BB1008" s="6">
        <v>7177.12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f t="shared" si="45"/>
        <v>0</v>
      </c>
      <c r="BJ1008">
        <f t="shared" si="46"/>
        <v>3917.83</v>
      </c>
      <c r="BK1008">
        <f>_xlfn.IFNA(VLOOKUP(A:A,'11月奖金'!A:Q,17,0),0)</f>
        <v>2250</v>
      </c>
      <c r="BL1008">
        <f t="shared" si="47"/>
        <v>6167.83</v>
      </c>
    </row>
    <row r="1009" spans="1:64" x14ac:dyDescent="0.2">
      <c r="A1009">
        <v>9001119</v>
      </c>
      <c r="B1009" t="s">
        <v>3029</v>
      </c>
      <c r="C1009" t="s">
        <v>3030</v>
      </c>
      <c r="D1009" t="s">
        <v>3031</v>
      </c>
      <c r="E1009" t="s">
        <v>122</v>
      </c>
      <c r="F1009" t="s">
        <v>160</v>
      </c>
      <c r="G1009">
        <v>0</v>
      </c>
      <c r="H1009">
        <v>0</v>
      </c>
      <c r="I1009">
        <v>6.5</v>
      </c>
      <c r="J1009">
        <v>0</v>
      </c>
      <c r="K1009">
        <v>2340</v>
      </c>
      <c r="L1009">
        <v>645.52</v>
      </c>
      <c r="M1009">
        <v>0</v>
      </c>
      <c r="N1009">
        <v>0</v>
      </c>
      <c r="O1009">
        <v>0</v>
      </c>
      <c r="P1009">
        <v>72</v>
      </c>
      <c r="Q1009">
        <v>0</v>
      </c>
      <c r="R1009">
        <v>0</v>
      </c>
      <c r="S1009">
        <v>0</v>
      </c>
      <c r="T1009">
        <v>800</v>
      </c>
      <c r="U1009">
        <v>100</v>
      </c>
      <c r="V1009">
        <v>300</v>
      </c>
      <c r="W1009">
        <v>33</v>
      </c>
      <c r="X1009">
        <v>0</v>
      </c>
      <c r="Y1009">
        <v>0</v>
      </c>
      <c r="Z1009">
        <v>0</v>
      </c>
      <c r="AA1009">
        <v>0</v>
      </c>
      <c r="AB1009">
        <v>60</v>
      </c>
      <c r="AC1009">
        <v>72</v>
      </c>
      <c r="AD1009">
        <v>0</v>
      </c>
      <c r="AE1009">
        <v>0</v>
      </c>
      <c r="AF1009">
        <v>4422.5200000000004</v>
      </c>
      <c r="AG1009">
        <v>499.54</v>
      </c>
      <c r="AH1009">
        <v>18.73</v>
      </c>
      <c r="AI1009">
        <v>124.88</v>
      </c>
      <c r="AJ1009">
        <v>375</v>
      </c>
      <c r="AK1009">
        <v>0</v>
      </c>
      <c r="AL1009">
        <v>0</v>
      </c>
      <c r="AM1009">
        <v>0</v>
      </c>
      <c r="AN1009">
        <v>0</v>
      </c>
      <c r="AO1009">
        <v>2</v>
      </c>
      <c r="AP1009">
        <v>9</v>
      </c>
      <c r="AQ1009">
        <v>0</v>
      </c>
      <c r="AR1009" s="6">
        <v>3402.37</v>
      </c>
      <c r="AS1009">
        <v>4350.5200000000004</v>
      </c>
      <c r="AT1009">
        <v>0</v>
      </c>
      <c r="AU1009">
        <v>45422.559999999998</v>
      </c>
      <c r="AV1009">
        <v>45000</v>
      </c>
      <c r="AW1009">
        <v>0</v>
      </c>
      <c r="AX1009">
        <v>0</v>
      </c>
      <c r="AY1009" s="6">
        <v>0</v>
      </c>
      <c r="AZ1009">
        <v>0</v>
      </c>
      <c r="BA1009">
        <v>0</v>
      </c>
      <c r="BB1009" s="6">
        <v>8145.2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f t="shared" si="45"/>
        <v>0</v>
      </c>
      <c r="BJ1009">
        <f t="shared" si="46"/>
        <v>4350.5200000000004</v>
      </c>
      <c r="BK1009">
        <f>_xlfn.IFNA(VLOOKUP(A:A,'11月奖金'!A:Q,17,0),0)</f>
        <v>2250</v>
      </c>
      <c r="BL1009">
        <f t="shared" si="47"/>
        <v>6600.52</v>
      </c>
    </row>
    <row r="1010" spans="1:64" x14ac:dyDescent="0.2">
      <c r="A1010">
        <v>9001120</v>
      </c>
      <c r="B1010" t="s">
        <v>3032</v>
      </c>
      <c r="C1010" t="s">
        <v>3033</v>
      </c>
      <c r="D1010" t="s">
        <v>3034</v>
      </c>
      <c r="E1010" t="s">
        <v>122</v>
      </c>
      <c r="F1010" t="s">
        <v>160</v>
      </c>
      <c r="G1010">
        <v>0</v>
      </c>
      <c r="H1010">
        <v>0</v>
      </c>
      <c r="I1010">
        <v>6.7</v>
      </c>
      <c r="J1010">
        <v>0</v>
      </c>
      <c r="K1010">
        <v>2412</v>
      </c>
      <c r="L1010">
        <v>665.38</v>
      </c>
      <c r="M1010">
        <v>0</v>
      </c>
      <c r="N1010">
        <v>0</v>
      </c>
      <c r="O1010">
        <v>0</v>
      </c>
      <c r="P1010">
        <v>144</v>
      </c>
      <c r="Q1010">
        <v>0</v>
      </c>
      <c r="R1010">
        <v>0</v>
      </c>
      <c r="S1010">
        <v>0</v>
      </c>
      <c r="T1010">
        <v>800</v>
      </c>
      <c r="U1010">
        <v>100</v>
      </c>
      <c r="V1010">
        <v>300</v>
      </c>
      <c r="W1010">
        <v>33</v>
      </c>
      <c r="X1010">
        <v>0</v>
      </c>
      <c r="Y1010">
        <v>0</v>
      </c>
      <c r="Z1010">
        <v>0</v>
      </c>
      <c r="AA1010">
        <v>0</v>
      </c>
      <c r="AB1010">
        <v>110</v>
      </c>
      <c r="AC1010">
        <v>120</v>
      </c>
      <c r="AD1010">
        <v>0</v>
      </c>
      <c r="AE1010">
        <v>0</v>
      </c>
      <c r="AF1010">
        <v>4684.38</v>
      </c>
      <c r="AG1010">
        <v>486.99</v>
      </c>
      <c r="AH1010">
        <v>18.260000000000002</v>
      </c>
      <c r="AI1010">
        <v>121.74</v>
      </c>
      <c r="AJ1010">
        <v>365</v>
      </c>
      <c r="AK1010">
        <v>0</v>
      </c>
      <c r="AL1010">
        <v>0</v>
      </c>
      <c r="AM1010">
        <v>0</v>
      </c>
      <c r="AN1010">
        <v>0</v>
      </c>
      <c r="AO1010">
        <v>2</v>
      </c>
      <c r="AP1010">
        <v>9</v>
      </c>
      <c r="AQ1010">
        <v>0</v>
      </c>
      <c r="AR1010" s="6">
        <v>3690.39</v>
      </c>
      <c r="AS1010">
        <v>4612.38</v>
      </c>
      <c r="AT1010">
        <v>0</v>
      </c>
      <c r="AU1010">
        <v>46120.14</v>
      </c>
      <c r="AV1010">
        <v>45000</v>
      </c>
      <c r="AW1010">
        <v>0</v>
      </c>
      <c r="AX1010">
        <v>0</v>
      </c>
      <c r="AY1010" s="6">
        <v>0</v>
      </c>
      <c r="AZ1010">
        <v>0</v>
      </c>
      <c r="BA1010">
        <v>0</v>
      </c>
      <c r="BB1010" s="6">
        <v>7935.92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f t="shared" si="45"/>
        <v>0</v>
      </c>
      <c r="BJ1010">
        <f t="shared" si="46"/>
        <v>4612.38</v>
      </c>
      <c r="BK1010">
        <f>_xlfn.IFNA(VLOOKUP(A:A,'11月奖金'!A:Q,17,0),0)</f>
        <v>2250</v>
      </c>
      <c r="BL1010">
        <f t="shared" si="47"/>
        <v>6862.38</v>
      </c>
    </row>
    <row r="1011" spans="1:64" x14ac:dyDescent="0.2">
      <c r="A1011">
        <v>9001121</v>
      </c>
      <c r="B1011" t="s">
        <v>3035</v>
      </c>
      <c r="C1011" t="s">
        <v>3036</v>
      </c>
      <c r="D1011" t="s">
        <v>3037</v>
      </c>
      <c r="E1011" t="s">
        <v>122</v>
      </c>
      <c r="F1011" t="s">
        <v>160</v>
      </c>
      <c r="G1011">
        <v>0</v>
      </c>
      <c r="H1011">
        <v>0</v>
      </c>
      <c r="I1011">
        <v>6.1</v>
      </c>
      <c r="J1011">
        <v>0</v>
      </c>
      <c r="K1011">
        <v>2196</v>
      </c>
      <c r="L1011">
        <v>908.69</v>
      </c>
      <c r="M1011">
        <v>0</v>
      </c>
      <c r="N1011">
        <v>0</v>
      </c>
      <c r="O1011">
        <v>0</v>
      </c>
      <c r="P1011">
        <v>72</v>
      </c>
      <c r="Q1011">
        <v>0</v>
      </c>
      <c r="R1011">
        <v>0</v>
      </c>
      <c r="S1011">
        <v>0</v>
      </c>
      <c r="T1011">
        <v>800</v>
      </c>
      <c r="U1011">
        <v>100</v>
      </c>
      <c r="V1011">
        <v>300</v>
      </c>
      <c r="W1011">
        <v>33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4409.6900000000014</v>
      </c>
      <c r="AG1011">
        <v>337.12</v>
      </c>
      <c r="AH1011">
        <v>12.64</v>
      </c>
      <c r="AI1011">
        <v>104.32</v>
      </c>
      <c r="AJ1011">
        <v>253</v>
      </c>
      <c r="AK1011">
        <v>0</v>
      </c>
      <c r="AL1011">
        <v>0</v>
      </c>
      <c r="AM1011">
        <v>0</v>
      </c>
      <c r="AN1011">
        <v>0</v>
      </c>
      <c r="AO1011">
        <v>2</v>
      </c>
      <c r="AP1011">
        <v>9</v>
      </c>
      <c r="AQ1011">
        <v>0</v>
      </c>
      <c r="AR1011" s="6">
        <v>3700.61</v>
      </c>
      <c r="AS1011">
        <v>4337.6900000000014</v>
      </c>
      <c r="AT1011">
        <v>0</v>
      </c>
      <c r="AU1011">
        <v>42217.63</v>
      </c>
      <c r="AV1011">
        <v>45000</v>
      </c>
      <c r="AW1011">
        <v>0</v>
      </c>
      <c r="AX1011">
        <v>0</v>
      </c>
      <c r="AY1011" s="6">
        <v>0</v>
      </c>
      <c r="AZ1011">
        <v>0</v>
      </c>
      <c r="BA1011">
        <v>0</v>
      </c>
      <c r="BB1011" s="6">
        <v>5226.72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f t="shared" si="45"/>
        <v>0</v>
      </c>
      <c r="BJ1011">
        <f t="shared" si="46"/>
        <v>4337.6900000000014</v>
      </c>
      <c r="BK1011">
        <f>_xlfn.IFNA(VLOOKUP(A:A,'11月奖金'!A:Q,17,0),0)</f>
        <v>2250</v>
      </c>
      <c r="BL1011">
        <f t="shared" si="47"/>
        <v>6587.6900000000014</v>
      </c>
    </row>
    <row r="1012" spans="1:64" x14ac:dyDescent="0.2">
      <c r="A1012">
        <v>9001122</v>
      </c>
      <c r="B1012" t="s">
        <v>3038</v>
      </c>
      <c r="C1012" t="s">
        <v>3039</v>
      </c>
      <c r="D1012" t="s">
        <v>3040</v>
      </c>
      <c r="E1012" t="s">
        <v>122</v>
      </c>
      <c r="F1012" t="s">
        <v>160</v>
      </c>
      <c r="G1012">
        <v>0</v>
      </c>
      <c r="H1012">
        <v>0</v>
      </c>
      <c r="I1012">
        <v>6.5</v>
      </c>
      <c r="J1012">
        <v>0</v>
      </c>
      <c r="K1012">
        <v>2340</v>
      </c>
      <c r="L1012">
        <v>322.76</v>
      </c>
      <c r="M1012">
        <v>0</v>
      </c>
      <c r="N1012">
        <v>0</v>
      </c>
      <c r="O1012">
        <v>0</v>
      </c>
      <c r="P1012">
        <v>72</v>
      </c>
      <c r="Q1012">
        <v>0</v>
      </c>
      <c r="R1012">
        <v>0</v>
      </c>
      <c r="S1012">
        <v>0</v>
      </c>
      <c r="T1012">
        <v>800</v>
      </c>
      <c r="U1012">
        <v>100</v>
      </c>
      <c r="V1012">
        <v>300</v>
      </c>
      <c r="W1012">
        <v>33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3967.76</v>
      </c>
      <c r="AG1012">
        <v>374.33</v>
      </c>
      <c r="AH1012">
        <v>14.04</v>
      </c>
      <c r="AI1012">
        <v>104.32</v>
      </c>
      <c r="AJ1012">
        <v>281</v>
      </c>
      <c r="AK1012">
        <v>0</v>
      </c>
      <c r="AL1012">
        <v>0</v>
      </c>
      <c r="AM1012">
        <v>0</v>
      </c>
      <c r="AN1012">
        <v>0</v>
      </c>
      <c r="AO1012">
        <v>2</v>
      </c>
      <c r="AP1012">
        <v>9</v>
      </c>
      <c r="AQ1012">
        <v>0</v>
      </c>
      <c r="AR1012" s="6">
        <v>3192.07</v>
      </c>
      <c r="AS1012">
        <v>3895.76</v>
      </c>
      <c r="AT1012">
        <v>0</v>
      </c>
      <c r="AU1012">
        <v>42572.23</v>
      </c>
      <c r="AV1012">
        <v>45000</v>
      </c>
      <c r="AW1012">
        <v>0</v>
      </c>
      <c r="AX1012">
        <v>0</v>
      </c>
      <c r="AY1012" s="6">
        <v>0</v>
      </c>
      <c r="AZ1012">
        <v>0</v>
      </c>
      <c r="BA1012">
        <v>0</v>
      </c>
      <c r="BB1012" s="6">
        <v>6146.5599999999986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f t="shared" si="45"/>
        <v>0</v>
      </c>
      <c r="BJ1012">
        <f t="shared" si="46"/>
        <v>3895.76</v>
      </c>
      <c r="BK1012">
        <f>_xlfn.IFNA(VLOOKUP(A:A,'11月奖金'!A:Q,17,0),0)</f>
        <v>2250</v>
      </c>
      <c r="BL1012">
        <f t="shared" si="47"/>
        <v>6145.76</v>
      </c>
    </row>
    <row r="1013" spans="1:64" x14ac:dyDescent="0.2">
      <c r="A1013">
        <v>9001123</v>
      </c>
      <c r="B1013" t="s">
        <v>3041</v>
      </c>
      <c r="C1013" t="s">
        <v>3042</v>
      </c>
      <c r="D1013" t="s">
        <v>3043</v>
      </c>
      <c r="E1013" t="s">
        <v>122</v>
      </c>
      <c r="F1013" t="s">
        <v>160</v>
      </c>
      <c r="G1013">
        <v>0</v>
      </c>
      <c r="H1013">
        <v>0</v>
      </c>
      <c r="I1013">
        <v>6.5</v>
      </c>
      <c r="J1013">
        <v>0</v>
      </c>
      <c r="K1013">
        <v>2340</v>
      </c>
      <c r="L1013">
        <v>645.52</v>
      </c>
      <c r="M1013">
        <v>0</v>
      </c>
      <c r="N1013">
        <v>0</v>
      </c>
      <c r="O1013">
        <v>0</v>
      </c>
      <c r="P1013">
        <v>144</v>
      </c>
      <c r="Q1013">
        <v>0</v>
      </c>
      <c r="R1013">
        <v>0</v>
      </c>
      <c r="S1013">
        <v>0</v>
      </c>
      <c r="T1013">
        <v>800</v>
      </c>
      <c r="U1013">
        <v>100</v>
      </c>
      <c r="V1013">
        <v>300</v>
      </c>
      <c r="W1013">
        <v>33</v>
      </c>
      <c r="X1013">
        <v>0</v>
      </c>
      <c r="Y1013">
        <v>0</v>
      </c>
      <c r="Z1013">
        <v>0</v>
      </c>
      <c r="AA1013">
        <v>0</v>
      </c>
      <c r="AB1013">
        <v>90</v>
      </c>
      <c r="AC1013">
        <v>108</v>
      </c>
      <c r="AD1013">
        <v>0</v>
      </c>
      <c r="AE1013">
        <v>0</v>
      </c>
      <c r="AF1013">
        <v>4560.5200000000004</v>
      </c>
      <c r="AG1013">
        <v>314.64</v>
      </c>
      <c r="AH1013">
        <v>11.8</v>
      </c>
      <c r="AI1013">
        <v>104.32</v>
      </c>
      <c r="AJ1013">
        <v>236</v>
      </c>
      <c r="AK1013">
        <v>0</v>
      </c>
      <c r="AL1013">
        <v>0</v>
      </c>
      <c r="AM1013">
        <v>0</v>
      </c>
      <c r="AN1013">
        <v>0</v>
      </c>
      <c r="AO1013">
        <v>2</v>
      </c>
      <c r="AP1013">
        <v>9</v>
      </c>
      <c r="AQ1013">
        <v>0</v>
      </c>
      <c r="AR1013" s="6">
        <v>3891.76</v>
      </c>
      <c r="AS1013">
        <v>4488.5200000000004</v>
      </c>
      <c r="AT1013">
        <v>0</v>
      </c>
      <c r="AU1013">
        <v>44687.31</v>
      </c>
      <c r="AV1013">
        <v>45000</v>
      </c>
      <c r="AW1013">
        <v>0</v>
      </c>
      <c r="AX1013">
        <v>0</v>
      </c>
      <c r="AY1013" s="6">
        <v>0</v>
      </c>
      <c r="AZ1013">
        <v>0</v>
      </c>
      <c r="BA1013">
        <v>0</v>
      </c>
      <c r="BB1013" s="6">
        <v>5231.4400000000014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f t="shared" si="45"/>
        <v>0</v>
      </c>
      <c r="BJ1013">
        <f t="shared" si="46"/>
        <v>4488.5200000000004</v>
      </c>
      <c r="BK1013">
        <f>_xlfn.IFNA(VLOOKUP(A:A,'11月奖金'!A:Q,17,0),0)</f>
        <v>2248.1999999999998</v>
      </c>
      <c r="BL1013">
        <f t="shared" si="47"/>
        <v>6736.72</v>
      </c>
    </row>
    <row r="1014" spans="1:64" x14ac:dyDescent="0.2">
      <c r="A1014">
        <v>9001124</v>
      </c>
      <c r="B1014" t="s">
        <v>3044</v>
      </c>
      <c r="C1014" t="s">
        <v>3045</v>
      </c>
      <c r="D1014" t="s">
        <v>3046</v>
      </c>
      <c r="E1014" t="s">
        <v>122</v>
      </c>
      <c r="F1014" t="s">
        <v>160</v>
      </c>
      <c r="G1014">
        <v>0</v>
      </c>
      <c r="H1014">
        <v>0</v>
      </c>
      <c r="I1014">
        <v>6.9</v>
      </c>
      <c r="J1014">
        <v>0</v>
      </c>
      <c r="K1014">
        <v>2484</v>
      </c>
      <c r="L1014">
        <v>685.24</v>
      </c>
      <c r="M1014">
        <v>0</v>
      </c>
      <c r="N1014">
        <v>0</v>
      </c>
      <c r="O1014">
        <v>0</v>
      </c>
      <c r="P1014">
        <v>144</v>
      </c>
      <c r="Q1014">
        <v>0</v>
      </c>
      <c r="R1014">
        <v>0</v>
      </c>
      <c r="S1014">
        <v>0</v>
      </c>
      <c r="T1014">
        <v>800</v>
      </c>
      <c r="U1014">
        <v>100</v>
      </c>
      <c r="V1014">
        <v>300</v>
      </c>
      <c r="W1014">
        <v>33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4546.24</v>
      </c>
      <c r="AG1014">
        <v>365.36</v>
      </c>
      <c r="AH1014">
        <v>13.7</v>
      </c>
      <c r="AI1014">
        <v>104.32</v>
      </c>
      <c r="AJ1014">
        <v>274</v>
      </c>
      <c r="AK1014">
        <v>0</v>
      </c>
      <c r="AL1014">
        <v>0</v>
      </c>
      <c r="AM1014">
        <v>0</v>
      </c>
      <c r="AN1014">
        <v>0</v>
      </c>
      <c r="AO1014">
        <v>2</v>
      </c>
      <c r="AP1014">
        <v>9</v>
      </c>
      <c r="AQ1014">
        <v>0</v>
      </c>
      <c r="AR1014" s="6">
        <v>3786.86</v>
      </c>
      <c r="AS1014">
        <v>4474.24</v>
      </c>
      <c r="AT1014">
        <v>0</v>
      </c>
      <c r="AU1014">
        <v>44601.14</v>
      </c>
      <c r="AV1014">
        <v>45000</v>
      </c>
      <c r="AW1014">
        <v>0</v>
      </c>
      <c r="AX1014">
        <v>18000</v>
      </c>
      <c r="AY1014" s="6">
        <v>0</v>
      </c>
      <c r="AZ1014">
        <v>0</v>
      </c>
      <c r="BA1014">
        <v>0</v>
      </c>
      <c r="BB1014" s="6">
        <v>5915.7799999999988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f t="shared" si="45"/>
        <v>0</v>
      </c>
      <c r="BJ1014">
        <f t="shared" si="46"/>
        <v>4474.24</v>
      </c>
      <c r="BK1014">
        <f>_xlfn.IFNA(VLOOKUP(A:A,'11月奖金'!A:Q,17,0),0)</f>
        <v>2250</v>
      </c>
      <c r="BL1014">
        <f t="shared" si="47"/>
        <v>6724.24</v>
      </c>
    </row>
    <row r="1015" spans="1:64" x14ac:dyDescent="0.2">
      <c r="A1015">
        <v>9001126</v>
      </c>
      <c r="B1015" t="s">
        <v>3049</v>
      </c>
      <c r="C1015" t="s">
        <v>3050</v>
      </c>
      <c r="D1015" t="s">
        <v>3051</v>
      </c>
      <c r="E1015" t="s">
        <v>122</v>
      </c>
      <c r="F1015" t="s">
        <v>160</v>
      </c>
      <c r="G1015">
        <v>0</v>
      </c>
      <c r="H1015">
        <v>5.9</v>
      </c>
      <c r="I1015">
        <v>5.9</v>
      </c>
      <c r="J1015">
        <v>0</v>
      </c>
      <c r="K1015">
        <v>2124</v>
      </c>
      <c r="L1015">
        <v>878.9</v>
      </c>
      <c r="M1015">
        <v>0</v>
      </c>
      <c r="N1015">
        <v>0</v>
      </c>
      <c r="O1015">
        <v>0</v>
      </c>
      <c r="P1015">
        <v>144</v>
      </c>
      <c r="Q1015">
        <v>0</v>
      </c>
      <c r="R1015">
        <v>0</v>
      </c>
      <c r="S1015">
        <v>0</v>
      </c>
      <c r="T1015">
        <v>800</v>
      </c>
      <c r="U1015">
        <v>100</v>
      </c>
      <c r="V1015">
        <v>300</v>
      </c>
      <c r="W1015">
        <v>33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4379.8999999999996</v>
      </c>
      <c r="AG1015">
        <v>365.95</v>
      </c>
      <c r="AH1015">
        <v>13.72</v>
      </c>
      <c r="AI1015">
        <v>104.32</v>
      </c>
      <c r="AJ1015">
        <v>274</v>
      </c>
      <c r="AK1015">
        <v>0</v>
      </c>
      <c r="AL1015">
        <v>0</v>
      </c>
      <c r="AM1015">
        <v>0</v>
      </c>
      <c r="AN1015">
        <v>0</v>
      </c>
      <c r="AO1015">
        <v>2</v>
      </c>
      <c r="AP1015">
        <v>9</v>
      </c>
      <c r="AQ1015">
        <v>0</v>
      </c>
      <c r="AR1015" s="6">
        <v>3619.91</v>
      </c>
      <c r="AS1015">
        <v>4307.8999999999996</v>
      </c>
      <c r="AT1015">
        <v>0</v>
      </c>
      <c r="AU1015">
        <v>42196.84</v>
      </c>
      <c r="AV1015">
        <v>45000</v>
      </c>
      <c r="AW1015">
        <v>0</v>
      </c>
      <c r="AX1015">
        <v>0</v>
      </c>
      <c r="AY1015" s="6">
        <v>0</v>
      </c>
      <c r="AZ1015">
        <v>0</v>
      </c>
      <c r="BA1015">
        <v>0</v>
      </c>
      <c r="BB1015" s="6">
        <v>6012.5599999999986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f t="shared" si="45"/>
        <v>0</v>
      </c>
      <c r="BJ1015">
        <f t="shared" si="46"/>
        <v>4307.8999999999996</v>
      </c>
      <c r="BK1015">
        <f>_xlfn.IFNA(VLOOKUP(A:A,'11月奖金'!A:Q,17,0),0)</f>
        <v>2732</v>
      </c>
      <c r="BL1015">
        <f t="shared" si="47"/>
        <v>7039.9</v>
      </c>
    </row>
    <row r="1016" spans="1:64" x14ac:dyDescent="0.2">
      <c r="A1016">
        <v>9001127</v>
      </c>
      <c r="B1016" t="s">
        <v>3052</v>
      </c>
      <c r="C1016" t="s">
        <v>3053</v>
      </c>
      <c r="D1016" t="s">
        <v>3054</v>
      </c>
      <c r="E1016" t="s">
        <v>122</v>
      </c>
      <c r="F1016" t="s">
        <v>160</v>
      </c>
      <c r="G1016">
        <v>10</v>
      </c>
      <c r="H1016">
        <v>0</v>
      </c>
      <c r="I1016">
        <v>6.1</v>
      </c>
      <c r="J1016">
        <v>0</v>
      </c>
      <c r="K1016">
        <v>2196</v>
      </c>
      <c r="L1016">
        <v>908.69</v>
      </c>
      <c r="M1016">
        <v>0</v>
      </c>
      <c r="N1016">
        <v>0</v>
      </c>
      <c r="O1016">
        <v>0</v>
      </c>
      <c r="P1016">
        <v>216</v>
      </c>
      <c r="Q1016">
        <v>0</v>
      </c>
      <c r="R1016">
        <v>0</v>
      </c>
      <c r="S1016">
        <v>0</v>
      </c>
      <c r="T1016">
        <v>800</v>
      </c>
      <c r="U1016">
        <v>100</v>
      </c>
      <c r="V1016">
        <v>300</v>
      </c>
      <c r="W1016">
        <v>33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4553.6900000000014</v>
      </c>
      <c r="AG1016">
        <v>404.22</v>
      </c>
      <c r="AH1016">
        <v>15.16</v>
      </c>
      <c r="AI1016">
        <v>104.32</v>
      </c>
      <c r="AJ1016">
        <v>303</v>
      </c>
      <c r="AK1016">
        <v>0</v>
      </c>
      <c r="AL1016">
        <v>0</v>
      </c>
      <c r="AM1016">
        <v>0</v>
      </c>
      <c r="AN1016">
        <v>0</v>
      </c>
      <c r="AO1016">
        <v>2</v>
      </c>
      <c r="AP1016">
        <v>9</v>
      </c>
      <c r="AQ1016">
        <v>0</v>
      </c>
      <c r="AR1016" s="6">
        <v>3724.99</v>
      </c>
      <c r="AS1016">
        <v>4481.6900000000014</v>
      </c>
      <c r="AT1016">
        <v>0</v>
      </c>
      <c r="AU1016">
        <v>43594.31</v>
      </c>
      <c r="AV1016">
        <v>45000</v>
      </c>
      <c r="AW1016">
        <v>0</v>
      </c>
      <c r="AX1016">
        <v>0</v>
      </c>
      <c r="AY1016" s="6">
        <v>0</v>
      </c>
      <c r="AZ1016">
        <v>0</v>
      </c>
      <c r="BA1016">
        <v>0</v>
      </c>
      <c r="BB1016" s="6">
        <v>6600.5599999999986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f t="shared" si="45"/>
        <v>0</v>
      </c>
      <c r="BJ1016">
        <f t="shared" si="46"/>
        <v>4481.6900000000014</v>
      </c>
      <c r="BK1016">
        <f>_xlfn.IFNA(VLOOKUP(A:A,'11月奖金'!A:Q,17,0),0)</f>
        <v>2232</v>
      </c>
      <c r="BL1016">
        <f t="shared" si="47"/>
        <v>6713.6900000000014</v>
      </c>
    </row>
    <row r="1017" spans="1:64" x14ac:dyDescent="0.2">
      <c r="A1017">
        <v>9001128</v>
      </c>
      <c r="B1017" t="s">
        <v>2300</v>
      </c>
      <c r="C1017" t="s">
        <v>3055</v>
      </c>
      <c r="D1017" t="s">
        <v>3056</v>
      </c>
      <c r="E1017" t="s">
        <v>122</v>
      </c>
      <c r="F1017" t="s">
        <v>160</v>
      </c>
      <c r="G1017">
        <v>0</v>
      </c>
      <c r="H1017">
        <v>5.9</v>
      </c>
      <c r="I1017">
        <v>5.9</v>
      </c>
      <c r="J1017">
        <v>0</v>
      </c>
      <c r="K1017">
        <v>2124</v>
      </c>
      <c r="L1017">
        <v>585.92999999999995</v>
      </c>
      <c r="M1017">
        <v>0</v>
      </c>
      <c r="N1017">
        <v>0</v>
      </c>
      <c r="O1017">
        <v>0</v>
      </c>
      <c r="P1017">
        <v>216</v>
      </c>
      <c r="Q1017">
        <v>0</v>
      </c>
      <c r="R1017">
        <v>0</v>
      </c>
      <c r="S1017">
        <v>0</v>
      </c>
      <c r="T1017">
        <v>800</v>
      </c>
      <c r="U1017">
        <v>100</v>
      </c>
      <c r="V1017">
        <v>300</v>
      </c>
      <c r="W1017">
        <v>33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4158.93</v>
      </c>
      <c r="AG1017">
        <v>366.35</v>
      </c>
      <c r="AH1017">
        <v>13.74</v>
      </c>
      <c r="AI1017">
        <v>104.32</v>
      </c>
      <c r="AJ1017">
        <v>275</v>
      </c>
      <c r="AK1017">
        <v>0</v>
      </c>
      <c r="AL1017">
        <v>0</v>
      </c>
      <c r="AM1017">
        <v>0</v>
      </c>
      <c r="AN1017">
        <v>0</v>
      </c>
      <c r="AO1017">
        <v>2</v>
      </c>
      <c r="AP1017">
        <v>9</v>
      </c>
      <c r="AQ1017">
        <v>0</v>
      </c>
      <c r="AR1017" s="6">
        <v>3397.52</v>
      </c>
      <c r="AS1017">
        <v>4086.93</v>
      </c>
      <c r="AT1017">
        <v>0</v>
      </c>
      <c r="AU1017">
        <v>42257.05</v>
      </c>
      <c r="AV1017">
        <v>45000</v>
      </c>
      <c r="AW1017">
        <v>9000</v>
      </c>
      <c r="AX1017">
        <v>0</v>
      </c>
      <c r="AY1017" s="6">
        <v>0</v>
      </c>
      <c r="AZ1017">
        <v>0</v>
      </c>
      <c r="BA1017">
        <v>0</v>
      </c>
      <c r="BB1017" s="6">
        <v>6024.32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f t="shared" si="45"/>
        <v>0</v>
      </c>
      <c r="BJ1017">
        <f t="shared" si="46"/>
        <v>4086.9300000000003</v>
      </c>
      <c r="BK1017">
        <f>_xlfn.IFNA(VLOOKUP(A:A,'11月奖金'!A:Q,17,0),0)</f>
        <v>2550</v>
      </c>
      <c r="BL1017">
        <f t="shared" si="47"/>
        <v>6636.93</v>
      </c>
    </row>
    <row r="1018" spans="1:64" x14ac:dyDescent="0.2">
      <c r="A1018">
        <v>9001130</v>
      </c>
      <c r="B1018" t="s">
        <v>1859</v>
      </c>
      <c r="C1018" t="s">
        <v>3057</v>
      </c>
      <c r="D1018" t="s">
        <v>3058</v>
      </c>
      <c r="E1018" t="s">
        <v>122</v>
      </c>
      <c r="F1018" t="s">
        <v>160</v>
      </c>
      <c r="G1018">
        <v>0</v>
      </c>
      <c r="H1018">
        <v>0</v>
      </c>
      <c r="I1018">
        <v>6.3</v>
      </c>
      <c r="J1018">
        <v>0</v>
      </c>
      <c r="K1018">
        <v>2268</v>
      </c>
      <c r="L1018">
        <v>938.48</v>
      </c>
      <c r="M1018">
        <v>0</v>
      </c>
      <c r="N1018">
        <v>0</v>
      </c>
      <c r="O1018">
        <v>0</v>
      </c>
      <c r="P1018">
        <v>144</v>
      </c>
      <c r="Q1018">
        <v>0</v>
      </c>
      <c r="R1018">
        <v>0</v>
      </c>
      <c r="S1018">
        <v>0</v>
      </c>
      <c r="T1018">
        <v>800</v>
      </c>
      <c r="U1018">
        <v>100</v>
      </c>
      <c r="V1018">
        <v>300</v>
      </c>
      <c r="W1018">
        <v>33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4583.4799999999996</v>
      </c>
      <c r="AG1018">
        <v>325.04000000000002</v>
      </c>
      <c r="AH1018">
        <v>12.19</v>
      </c>
      <c r="AI1018">
        <v>104.32</v>
      </c>
      <c r="AJ1018">
        <v>244</v>
      </c>
      <c r="AK1018">
        <v>0</v>
      </c>
      <c r="AL1018">
        <v>0</v>
      </c>
      <c r="AM1018">
        <v>0</v>
      </c>
      <c r="AN1018">
        <v>0</v>
      </c>
      <c r="AO1018">
        <v>2</v>
      </c>
      <c r="AP1018">
        <v>9</v>
      </c>
      <c r="AQ1018">
        <v>0</v>
      </c>
      <c r="AR1018" s="6">
        <v>3895.93</v>
      </c>
      <c r="AS1018">
        <v>4511.4799999999996</v>
      </c>
      <c r="AT1018">
        <v>0</v>
      </c>
      <c r="AU1018">
        <v>43840.679999999993</v>
      </c>
      <c r="AV1018">
        <v>45000</v>
      </c>
      <c r="AW1018">
        <v>0</v>
      </c>
      <c r="AX1018">
        <v>0</v>
      </c>
      <c r="AY1018" s="6">
        <v>0</v>
      </c>
      <c r="AZ1018">
        <v>0</v>
      </c>
      <c r="BA1018">
        <v>0</v>
      </c>
      <c r="BB1018" s="6">
        <v>5310.9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f t="shared" si="45"/>
        <v>0</v>
      </c>
      <c r="BJ1018">
        <f t="shared" si="46"/>
        <v>4511.4799999999996</v>
      </c>
      <c r="BK1018">
        <f>_xlfn.IFNA(VLOOKUP(A:A,'11月奖金'!A:Q,17,0),0)</f>
        <v>2250</v>
      </c>
      <c r="BL1018">
        <f t="shared" si="47"/>
        <v>6761.48</v>
      </c>
    </row>
    <row r="1019" spans="1:64" x14ac:dyDescent="0.2">
      <c r="A1019">
        <v>9001131</v>
      </c>
      <c r="B1019" t="s">
        <v>3059</v>
      </c>
      <c r="C1019" t="s">
        <v>3060</v>
      </c>
      <c r="D1019" t="s">
        <v>3061</v>
      </c>
      <c r="E1019" t="s">
        <v>122</v>
      </c>
      <c r="F1019" t="s">
        <v>160</v>
      </c>
      <c r="G1019">
        <v>0</v>
      </c>
      <c r="H1019">
        <v>0</v>
      </c>
      <c r="I1019">
        <v>6.7</v>
      </c>
      <c r="J1019">
        <v>0</v>
      </c>
      <c r="K1019">
        <v>2412</v>
      </c>
      <c r="L1019">
        <v>665.38</v>
      </c>
      <c r="M1019">
        <v>0</v>
      </c>
      <c r="N1019">
        <v>0</v>
      </c>
      <c r="O1019">
        <v>0</v>
      </c>
      <c r="P1019">
        <v>216</v>
      </c>
      <c r="Q1019">
        <v>0</v>
      </c>
      <c r="R1019">
        <v>0</v>
      </c>
      <c r="S1019">
        <v>0</v>
      </c>
      <c r="T1019">
        <v>800</v>
      </c>
      <c r="U1019">
        <v>100</v>
      </c>
      <c r="V1019">
        <v>300</v>
      </c>
      <c r="W1019">
        <v>33</v>
      </c>
      <c r="X1019">
        <v>0</v>
      </c>
      <c r="Y1019">
        <v>0</v>
      </c>
      <c r="Z1019">
        <v>0</v>
      </c>
      <c r="AA1019">
        <v>0</v>
      </c>
      <c r="AB1019">
        <v>110</v>
      </c>
      <c r="AC1019">
        <v>120</v>
      </c>
      <c r="AD1019">
        <v>0</v>
      </c>
      <c r="AE1019">
        <v>0</v>
      </c>
      <c r="AF1019">
        <v>4756.38</v>
      </c>
      <c r="AG1019">
        <v>439.68</v>
      </c>
      <c r="AH1019">
        <v>16.489999999999998</v>
      </c>
      <c r="AI1019">
        <v>109.92</v>
      </c>
      <c r="AJ1019">
        <v>330</v>
      </c>
      <c r="AK1019">
        <v>0</v>
      </c>
      <c r="AL1019">
        <v>0</v>
      </c>
      <c r="AM1019">
        <v>0</v>
      </c>
      <c r="AN1019">
        <v>0</v>
      </c>
      <c r="AO1019">
        <v>2</v>
      </c>
      <c r="AP1019">
        <v>9</v>
      </c>
      <c r="AQ1019">
        <v>0</v>
      </c>
      <c r="AR1019" s="6">
        <v>3858.29</v>
      </c>
      <c r="AS1019">
        <v>4684.38</v>
      </c>
      <c r="AT1019">
        <v>0</v>
      </c>
      <c r="AU1019">
        <v>46694.14</v>
      </c>
      <c r="AV1019">
        <v>45000</v>
      </c>
      <c r="AW1019">
        <v>0</v>
      </c>
      <c r="AX1019">
        <v>0</v>
      </c>
      <c r="AY1019" s="6">
        <v>0</v>
      </c>
      <c r="AZ1019">
        <v>0</v>
      </c>
      <c r="BA1019">
        <v>0</v>
      </c>
      <c r="BB1019" s="6">
        <v>7168.72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f t="shared" si="45"/>
        <v>0</v>
      </c>
      <c r="BJ1019">
        <f t="shared" si="46"/>
        <v>4684.38</v>
      </c>
      <c r="BK1019">
        <f>_xlfn.IFNA(VLOOKUP(A:A,'11月奖金'!A:Q,17,0),0)</f>
        <v>2250</v>
      </c>
      <c r="BL1019">
        <f t="shared" si="47"/>
        <v>6934.38</v>
      </c>
    </row>
    <row r="1020" spans="1:64" x14ac:dyDescent="0.2">
      <c r="A1020">
        <v>9001132</v>
      </c>
      <c r="B1020" t="s">
        <v>3062</v>
      </c>
      <c r="C1020" t="s">
        <v>3063</v>
      </c>
      <c r="D1020" t="s">
        <v>3064</v>
      </c>
      <c r="E1020" t="s">
        <v>122</v>
      </c>
      <c r="F1020" t="s">
        <v>160</v>
      </c>
      <c r="G1020">
        <v>0</v>
      </c>
      <c r="H1020">
        <v>0</v>
      </c>
      <c r="I1020">
        <v>6.3</v>
      </c>
      <c r="J1020">
        <v>0</v>
      </c>
      <c r="K1020">
        <v>2268</v>
      </c>
      <c r="L1020">
        <v>625.66</v>
      </c>
      <c r="M1020">
        <v>0</v>
      </c>
      <c r="N1020">
        <v>0</v>
      </c>
      <c r="O1020">
        <v>0</v>
      </c>
      <c r="P1020">
        <v>144</v>
      </c>
      <c r="Q1020">
        <v>0</v>
      </c>
      <c r="R1020">
        <v>0</v>
      </c>
      <c r="S1020">
        <v>0</v>
      </c>
      <c r="T1020">
        <v>800</v>
      </c>
      <c r="U1020">
        <v>100</v>
      </c>
      <c r="V1020">
        <v>300</v>
      </c>
      <c r="W1020">
        <v>33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4270.66</v>
      </c>
      <c r="AG1020">
        <v>304</v>
      </c>
      <c r="AH1020">
        <v>11.4</v>
      </c>
      <c r="AI1020">
        <v>104.32</v>
      </c>
      <c r="AJ1020">
        <v>228</v>
      </c>
      <c r="AK1020">
        <v>0</v>
      </c>
      <c r="AL1020">
        <v>0</v>
      </c>
      <c r="AM1020">
        <v>0</v>
      </c>
      <c r="AN1020">
        <v>0</v>
      </c>
      <c r="AO1020">
        <v>2</v>
      </c>
      <c r="AP1020">
        <v>9</v>
      </c>
      <c r="AQ1020">
        <v>0</v>
      </c>
      <c r="AR1020" s="6">
        <v>3620.94</v>
      </c>
      <c r="AS1020">
        <v>4198.66</v>
      </c>
      <c r="AT1020">
        <v>0</v>
      </c>
      <c r="AU1020">
        <v>42437.58</v>
      </c>
      <c r="AV1020">
        <v>45000</v>
      </c>
      <c r="AW1020">
        <v>0</v>
      </c>
      <c r="AX1020">
        <v>0</v>
      </c>
      <c r="AY1020" s="6">
        <v>0</v>
      </c>
      <c r="AZ1020">
        <v>0</v>
      </c>
      <c r="BA1020">
        <v>0</v>
      </c>
      <c r="BB1020" s="6">
        <v>5068.4799999999996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f t="shared" si="45"/>
        <v>0</v>
      </c>
      <c r="BJ1020">
        <f t="shared" si="46"/>
        <v>4198.66</v>
      </c>
      <c r="BK1020">
        <f>_xlfn.IFNA(VLOOKUP(A:A,'11月奖金'!A:Q,17,0),0)</f>
        <v>2250</v>
      </c>
      <c r="BL1020">
        <f t="shared" si="47"/>
        <v>6448.66</v>
      </c>
    </row>
    <row r="1021" spans="1:64" x14ac:dyDescent="0.2">
      <c r="A1021">
        <v>9001133</v>
      </c>
      <c r="B1021" t="s">
        <v>3065</v>
      </c>
      <c r="C1021" t="s">
        <v>3066</v>
      </c>
      <c r="D1021" t="s">
        <v>3067</v>
      </c>
      <c r="E1021" t="s">
        <v>122</v>
      </c>
      <c r="F1021" t="s">
        <v>160</v>
      </c>
      <c r="G1021">
        <v>10</v>
      </c>
      <c r="H1021">
        <v>0</v>
      </c>
      <c r="I1021">
        <v>5.9</v>
      </c>
      <c r="J1021">
        <v>0</v>
      </c>
      <c r="K1021">
        <v>2124</v>
      </c>
      <c r="L1021">
        <v>292.97000000000003</v>
      </c>
      <c r="M1021">
        <v>0</v>
      </c>
      <c r="N1021">
        <v>0</v>
      </c>
      <c r="O1021">
        <v>0</v>
      </c>
      <c r="P1021">
        <v>144</v>
      </c>
      <c r="Q1021">
        <v>0</v>
      </c>
      <c r="R1021">
        <v>0</v>
      </c>
      <c r="S1021">
        <v>0</v>
      </c>
      <c r="T1021">
        <v>800</v>
      </c>
      <c r="U1021">
        <v>100</v>
      </c>
      <c r="V1021">
        <v>300</v>
      </c>
      <c r="W1021">
        <v>33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3793.97</v>
      </c>
      <c r="AG1021">
        <v>344.06</v>
      </c>
      <c r="AH1021">
        <v>12.9</v>
      </c>
      <c r="AI1021">
        <v>104.32</v>
      </c>
      <c r="AJ1021">
        <v>258</v>
      </c>
      <c r="AK1021">
        <v>0</v>
      </c>
      <c r="AL1021">
        <v>0</v>
      </c>
      <c r="AM1021">
        <v>0</v>
      </c>
      <c r="AN1021">
        <v>0</v>
      </c>
      <c r="AO1021">
        <v>2</v>
      </c>
      <c r="AP1021">
        <v>9</v>
      </c>
      <c r="AQ1021">
        <v>0</v>
      </c>
      <c r="AR1021" s="6">
        <v>3072.69</v>
      </c>
      <c r="AS1021">
        <v>3721.97</v>
      </c>
      <c r="AT1021">
        <v>0</v>
      </c>
      <c r="AU1021">
        <v>39776.74</v>
      </c>
      <c r="AV1021">
        <v>45000</v>
      </c>
      <c r="AW1021">
        <v>0</v>
      </c>
      <c r="AX1021">
        <v>0</v>
      </c>
      <c r="AY1021" s="6">
        <v>0</v>
      </c>
      <c r="AZ1021">
        <v>0</v>
      </c>
      <c r="BA1021">
        <v>0</v>
      </c>
      <c r="BB1021" s="6">
        <v>5681.04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f t="shared" si="45"/>
        <v>0</v>
      </c>
      <c r="BJ1021">
        <f t="shared" si="46"/>
        <v>3721.97</v>
      </c>
      <c r="BK1021">
        <f>_xlfn.IFNA(VLOOKUP(A:A,'11月奖金'!A:Q,17,0),0)</f>
        <v>2232</v>
      </c>
      <c r="BL1021">
        <f t="shared" si="47"/>
        <v>5953.9699999999993</v>
      </c>
    </row>
    <row r="1022" spans="1:64" x14ac:dyDescent="0.2">
      <c r="A1022">
        <v>9001134</v>
      </c>
      <c r="B1022" t="s">
        <v>3068</v>
      </c>
      <c r="C1022" t="s">
        <v>3069</v>
      </c>
      <c r="D1022" t="s">
        <v>3070</v>
      </c>
      <c r="E1022" t="s">
        <v>122</v>
      </c>
      <c r="F1022" t="s">
        <v>160</v>
      </c>
      <c r="G1022">
        <v>0</v>
      </c>
      <c r="H1022">
        <v>0</v>
      </c>
      <c r="I1022">
        <v>6.7</v>
      </c>
      <c r="J1022">
        <v>0</v>
      </c>
      <c r="K1022">
        <v>2412</v>
      </c>
      <c r="L1022">
        <v>665.38</v>
      </c>
      <c r="M1022">
        <v>0</v>
      </c>
      <c r="N1022">
        <v>0</v>
      </c>
      <c r="O1022">
        <v>0</v>
      </c>
      <c r="P1022">
        <v>144</v>
      </c>
      <c r="Q1022">
        <v>0</v>
      </c>
      <c r="R1022">
        <v>0</v>
      </c>
      <c r="S1022">
        <v>0</v>
      </c>
      <c r="T1022">
        <v>800</v>
      </c>
      <c r="U1022">
        <v>100</v>
      </c>
      <c r="V1022">
        <v>300</v>
      </c>
      <c r="W1022">
        <v>33</v>
      </c>
      <c r="X1022">
        <v>0</v>
      </c>
      <c r="Y1022">
        <v>0</v>
      </c>
      <c r="Z1022">
        <v>0</v>
      </c>
      <c r="AA1022">
        <v>0</v>
      </c>
      <c r="AB1022">
        <v>100</v>
      </c>
      <c r="AC1022">
        <v>132</v>
      </c>
      <c r="AD1022">
        <v>0</v>
      </c>
      <c r="AE1022">
        <v>0</v>
      </c>
      <c r="AF1022">
        <v>4686.38</v>
      </c>
      <c r="AG1022">
        <v>474.17</v>
      </c>
      <c r="AH1022">
        <v>17.78</v>
      </c>
      <c r="AI1022">
        <v>118.54</v>
      </c>
      <c r="AJ1022">
        <v>356</v>
      </c>
      <c r="AK1022">
        <v>0</v>
      </c>
      <c r="AL1022">
        <v>0</v>
      </c>
      <c r="AM1022">
        <v>0</v>
      </c>
      <c r="AN1022">
        <v>0</v>
      </c>
      <c r="AO1022">
        <v>2</v>
      </c>
      <c r="AP1022">
        <v>9</v>
      </c>
      <c r="AQ1022">
        <v>0</v>
      </c>
      <c r="AR1022" s="6">
        <v>3717.89</v>
      </c>
      <c r="AS1022">
        <v>4614.38</v>
      </c>
      <c r="AT1022">
        <v>0</v>
      </c>
      <c r="AU1022">
        <v>46046.759999999987</v>
      </c>
      <c r="AV1022">
        <v>45000</v>
      </c>
      <c r="AW1022">
        <v>0</v>
      </c>
      <c r="AX1022">
        <v>0</v>
      </c>
      <c r="AY1022" s="6">
        <v>0</v>
      </c>
      <c r="AZ1022">
        <v>0</v>
      </c>
      <c r="BA1022">
        <v>0</v>
      </c>
      <c r="BB1022" s="6">
        <v>7731.92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f t="shared" si="45"/>
        <v>0</v>
      </c>
      <c r="BJ1022">
        <f t="shared" si="46"/>
        <v>4614.38</v>
      </c>
      <c r="BK1022">
        <f>_xlfn.IFNA(VLOOKUP(A:A,'11月奖金'!A:Q,17,0),0)</f>
        <v>2250</v>
      </c>
      <c r="BL1022">
        <f t="shared" si="47"/>
        <v>6864.38</v>
      </c>
    </row>
    <row r="1023" spans="1:64" x14ac:dyDescent="0.2">
      <c r="A1023">
        <v>9001135</v>
      </c>
      <c r="B1023" t="s">
        <v>3071</v>
      </c>
      <c r="C1023" t="s">
        <v>3072</v>
      </c>
      <c r="D1023" t="s">
        <v>3073</v>
      </c>
      <c r="E1023" t="s">
        <v>122</v>
      </c>
      <c r="F1023" t="s">
        <v>160</v>
      </c>
      <c r="G1023">
        <v>0</v>
      </c>
      <c r="H1023">
        <v>0</v>
      </c>
      <c r="I1023">
        <v>6.3</v>
      </c>
      <c r="J1023">
        <v>0</v>
      </c>
      <c r="K1023">
        <v>2268</v>
      </c>
      <c r="L1023">
        <v>625.66</v>
      </c>
      <c r="M1023">
        <v>0</v>
      </c>
      <c r="N1023">
        <v>0</v>
      </c>
      <c r="O1023">
        <v>0</v>
      </c>
      <c r="P1023">
        <v>216</v>
      </c>
      <c r="Q1023">
        <v>0</v>
      </c>
      <c r="R1023">
        <v>0</v>
      </c>
      <c r="S1023">
        <v>0</v>
      </c>
      <c r="T1023">
        <v>800</v>
      </c>
      <c r="U1023">
        <v>100</v>
      </c>
      <c r="V1023">
        <v>300</v>
      </c>
      <c r="W1023">
        <v>33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4342.66</v>
      </c>
      <c r="AG1023">
        <v>387.35</v>
      </c>
      <c r="AH1023">
        <v>14.53</v>
      </c>
      <c r="AI1023">
        <v>104.32</v>
      </c>
      <c r="AJ1023">
        <v>291</v>
      </c>
      <c r="AK1023">
        <v>0</v>
      </c>
      <c r="AL1023">
        <v>0</v>
      </c>
      <c r="AM1023">
        <v>0</v>
      </c>
      <c r="AN1023">
        <v>0</v>
      </c>
      <c r="AO1023">
        <v>2</v>
      </c>
      <c r="AP1023">
        <v>9</v>
      </c>
      <c r="AQ1023">
        <v>0</v>
      </c>
      <c r="AR1023" s="6">
        <v>3543.46</v>
      </c>
      <c r="AS1023">
        <v>4270.66</v>
      </c>
      <c r="AT1023">
        <v>0</v>
      </c>
      <c r="AU1023">
        <v>43673.58</v>
      </c>
      <c r="AV1023">
        <v>45000</v>
      </c>
      <c r="AW1023">
        <v>9000</v>
      </c>
      <c r="AX1023">
        <v>18000</v>
      </c>
      <c r="AY1023" s="6">
        <v>0</v>
      </c>
      <c r="AZ1023">
        <v>9000</v>
      </c>
      <c r="BA1023">
        <v>0</v>
      </c>
      <c r="BB1023" s="6">
        <v>6347.6799999999994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f t="shared" si="45"/>
        <v>0</v>
      </c>
      <c r="BJ1023">
        <f t="shared" si="46"/>
        <v>4270.66</v>
      </c>
      <c r="BK1023">
        <f>_xlfn.IFNA(VLOOKUP(A:A,'11月奖金'!A:Q,17,0),0)</f>
        <v>2250</v>
      </c>
      <c r="BL1023">
        <f t="shared" si="47"/>
        <v>6520.66</v>
      </c>
    </row>
    <row r="1024" spans="1:64" x14ac:dyDescent="0.2">
      <c r="A1024">
        <v>9001136</v>
      </c>
      <c r="B1024" t="s">
        <v>3074</v>
      </c>
      <c r="C1024" t="s">
        <v>3075</v>
      </c>
      <c r="D1024" t="s">
        <v>3076</v>
      </c>
      <c r="E1024" t="s">
        <v>122</v>
      </c>
      <c r="F1024" t="s">
        <v>160</v>
      </c>
      <c r="G1024">
        <v>0</v>
      </c>
      <c r="H1024">
        <v>0</v>
      </c>
      <c r="I1024">
        <v>6.3</v>
      </c>
      <c r="J1024">
        <v>0</v>
      </c>
      <c r="K1024">
        <v>2268</v>
      </c>
      <c r="L1024">
        <v>625.66</v>
      </c>
      <c r="M1024">
        <v>0</v>
      </c>
      <c r="N1024">
        <v>0</v>
      </c>
      <c r="O1024">
        <v>0</v>
      </c>
      <c r="P1024">
        <v>144</v>
      </c>
      <c r="Q1024">
        <v>0</v>
      </c>
      <c r="R1024">
        <v>0</v>
      </c>
      <c r="S1024">
        <v>0</v>
      </c>
      <c r="T1024">
        <v>800</v>
      </c>
      <c r="U1024">
        <v>100</v>
      </c>
      <c r="V1024">
        <v>300</v>
      </c>
      <c r="W1024">
        <v>33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4270.66</v>
      </c>
      <c r="AG1024">
        <v>363.9</v>
      </c>
      <c r="AH1024">
        <v>13.65</v>
      </c>
      <c r="AI1024">
        <v>104.32</v>
      </c>
      <c r="AJ1024">
        <v>273</v>
      </c>
      <c r="AK1024">
        <v>0</v>
      </c>
      <c r="AL1024">
        <v>0</v>
      </c>
      <c r="AM1024">
        <v>0</v>
      </c>
      <c r="AN1024">
        <v>0</v>
      </c>
      <c r="AO1024">
        <v>2</v>
      </c>
      <c r="AP1024">
        <v>9</v>
      </c>
      <c r="AQ1024">
        <v>0</v>
      </c>
      <c r="AR1024" s="6">
        <v>3513.79</v>
      </c>
      <c r="AS1024">
        <v>4198.66</v>
      </c>
      <c r="AT1024">
        <v>0</v>
      </c>
      <c r="AU1024">
        <v>42834.490000000013</v>
      </c>
      <c r="AV1024">
        <v>45000</v>
      </c>
      <c r="AW1024">
        <v>0</v>
      </c>
      <c r="AX1024">
        <v>0</v>
      </c>
      <c r="AY1024" s="6">
        <v>0</v>
      </c>
      <c r="AZ1024">
        <v>0</v>
      </c>
      <c r="BA1024">
        <v>0</v>
      </c>
      <c r="BB1024" s="6">
        <v>5985.5999999999995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f t="shared" si="45"/>
        <v>0</v>
      </c>
      <c r="BJ1024">
        <f t="shared" si="46"/>
        <v>4198.66</v>
      </c>
      <c r="BK1024">
        <f>_xlfn.IFNA(VLOOKUP(A:A,'11月奖金'!A:Q,17,0),0)</f>
        <v>2250</v>
      </c>
      <c r="BL1024">
        <f t="shared" si="47"/>
        <v>6448.66</v>
      </c>
    </row>
    <row r="1025" spans="1:64" x14ac:dyDescent="0.2">
      <c r="A1025">
        <v>9001137</v>
      </c>
      <c r="B1025" t="s">
        <v>3077</v>
      </c>
      <c r="C1025" t="s">
        <v>3078</v>
      </c>
      <c r="D1025" t="s">
        <v>3079</v>
      </c>
      <c r="E1025" t="s">
        <v>122</v>
      </c>
      <c r="F1025" t="s">
        <v>160</v>
      </c>
      <c r="G1025">
        <v>10</v>
      </c>
      <c r="H1025">
        <v>0</v>
      </c>
      <c r="I1025">
        <v>5.7</v>
      </c>
      <c r="J1025">
        <v>0</v>
      </c>
      <c r="K1025">
        <v>2052</v>
      </c>
      <c r="L1025">
        <v>849.1</v>
      </c>
      <c r="M1025">
        <v>0</v>
      </c>
      <c r="N1025">
        <v>0</v>
      </c>
      <c r="O1025">
        <v>0</v>
      </c>
      <c r="P1025">
        <v>144</v>
      </c>
      <c r="Q1025">
        <v>0</v>
      </c>
      <c r="R1025">
        <v>0</v>
      </c>
      <c r="S1025">
        <v>0</v>
      </c>
      <c r="T1025">
        <v>800</v>
      </c>
      <c r="U1025">
        <v>100</v>
      </c>
      <c r="V1025">
        <v>300</v>
      </c>
      <c r="W1025">
        <v>33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4278.1000000000004</v>
      </c>
      <c r="AG1025">
        <v>334.48</v>
      </c>
      <c r="AH1025">
        <v>12.54</v>
      </c>
      <c r="AI1025">
        <v>104.32</v>
      </c>
      <c r="AJ1025">
        <v>251</v>
      </c>
      <c r="AK1025">
        <v>0</v>
      </c>
      <c r="AL1025">
        <v>0</v>
      </c>
      <c r="AM1025">
        <v>0</v>
      </c>
      <c r="AN1025">
        <v>0</v>
      </c>
      <c r="AO1025">
        <v>2</v>
      </c>
      <c r="AP1025">
        <v>9</v>
      </c>
      <c r="AQ1025">
        <v>0</v>
      </c>
      <c r="AR1025" s="6">
        <v>3573.76</v>
      </c>
      <c r="AS1025">
        <v>4206.1000000000004</v>
      </c>
      <c r="AT1025">
        <v>0</v>
      </c>
      <c r="AU1025">
        <v>41770.57</v>
      </c>
      <c r="AV1025">
        <v>45000</v>
      </c>
      <c r="AW1025">
        <v>0</v>
      </c>
      <c r="AX1025">
        <v>0</v>
      </c>
      <c r="AY1025" s="6">
        <v>0</v>
      </c>
      <c r="AZ1025">
        <v>0</v>
      </c>
      <c r="BA1025">
        <v>0</v>
      </c>
      <c r="BB1025" s="6">
        <v>5452.3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f t="shared" si="45"/>
        <v>0</v>
      </c>
      <c r="BJ1025">
        <f t="shared" si="46"/>
        <v>4206.1000000000004</v>
      </c>
      <c r="BK1025">
        <f>_xlfn.IFNA(VLOOKUP(A:A,'11月奖金'!A:Q,17,0),0)</f>
        <v>2232</v>
      </c>
      <c r="BL1025">
        <f t="shared" si="47"/>
        <v>6438.1</v>
      </c>
    </row>
    <row r="1026" spans="1:64" x14ac:dyDescent="0.2">
      <c r="A1026">
        <v>9001138</v>
      </c>
      <c r="B1026" t="s">
        <v>3080</v>
      </c>
      <c r="C1026" t="s">
        <v>3081</v>
      </c>
      <c r="D1026" t="s">
        <v>3082</v>
      </c>
      <c r="E1026" t="s">
        <v>122</v>
      </c>
      <c r="F1026" t="s">
        <v>160</v>
      </c>
      <c r="G1026">
        <v>0</v>
      </c>
      <c r="H1026">
        <v>0</v>
      </c>
      <c r="I1026">
        <v>6.3</v>
      </c>
      <c r="J1026">
        <v>0</v>
      </c>
      <c r="K1026">
        <v>2268</v>
      </c>
      <c r="L1026">
        <v>625.66</v>
      </c>
      <c r="M1026">
        <v>0</v>
      </c>
      <c r="N1026">
        <v>0</v>
      </c>
      <c r="O1026">
        <v>0</v>
      </c>
      <c r="P1026">
        <v>144</v>
      </c>
      <c r="Q1026">
        <v>0</v>
      </c>
      <c r="R1026">
        <v>0</v>
      </c>
      <c r="S1026">
        <v>0</v>
      </c>
      <c r="T1026">
        <v>800</v>
      </c>
      <c r="U1026">
        <v>100</v>
      </c>
      <c r="V1026">
        <v>300</v>
      </c>
      <c r="W1026">
        <v>33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4270.66</v>
      </c>
      <c r="AG1026">
        <v>366.33</v>
      </c>
      <c r="AH1026">
        <v>13.74</v>
      </c>
      <c r="AI1026">
        <v>104.32</v>
      </c>
      <c r="AJ1026">
        <v>275</v>
      </c>
      <c r="AK1026">
        <v>0</v>
      </c>
      <c r="AL1026">
        <v>0</v>
      </c>
      <c r="AM1026">
        <v>0</v>
      </c>
      <c r="AN1026">
        <v>0</v>
      </c>
      <c r="AO1026">
        <v>2</v>
      </c>
      <c r="AP1026">
        <v>9</v>
      </c>
      <c r="AQ1026">
        <v>0</v>
      </c>
      <c r="AR1026" s="6">
        <v>3509.27</v>
      </c>
      <c r="AS1026">
        <v>4198.66</v>
      </c>
      <c r="AT1026">
        <v>0</v>
      </c>
      <c r="AU1026">
        <v>42834.490000000013</v>
      </c>
      <c r="AV1026">
        <v>45000</v>
      </c>
      <c r="AW1026">
        <v>0</v>
      </c>
      <c r="AX1026">
        <v>0</v>
      </c>
      <c r="AY1026" s="6">
        <v>0</v>
      </c>
      <c r="AZ1026">
        <v>0</v>
      </c>
      <c r="BA1026">
        <v>0</v>
      </c>
      <c r="BB1026" s="6">
        <v>6024.16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f t="shared" si="45"/>
        <v>0</v>
      </c>
      <c r="BJ1026">
        <f t="shared" si="46"/>
        <v>4198.66</v>
      </c>
      <c r="BK1026">
        <f>_xlfn.IFNA(VLOOKUP(A:A,'11月奖金'!A:Q,17,0),0)</f>
        <v>2232</v>
      </c>
      <c r="BL1026">
        <f t="shared" si="47"/>
        <v>6430.66</v>
      </c>
    </row>
    <row r="1027" spans="1:64" x14ac:dyDescent="0.2">
      <c r="A1027">
        <v>9001139</v>
      </c>
      <c r="B1027" t="s">
        <v>3083</v>
      </c>
      <c r="C1027" t="s">
        <v>3084</v>
      </c>
      <c r="D1027" t="s">
        <v>3085</v>
      </c>
      <c r="E1027" t="s">
        <v>122</v>
      </c>
      <c r="F1027" t="s">
        <v>160</v>
      </c>
      <c r="G1027">
        <v>0</v>
      </c>
      <c r="H1027">
        <v>0</v>
      </c>
      <c r="I1027">
        <v>5.5</v>
      </c>
      <c r="J1027">
        <v>0</v>
      </c>
      <c r="K1027">
        <v>1980</v>
      </c>
      <c r="L1027">
        <v>546.21</v>
      </c>
      <c r="M1027">
        <v>0</v>
      </c>
      <c r="N1027">
        <v>0</v>
      </c>
      <c r="O1027">
        <v>0</v>
      </c>
      <c r="P1027">
        <v>216</v>
      </c>
      <c r="Q1027">
        <v>0</v>
      </c>
      <c r="R1027">
        <v>0</v>
      </c>
      <c r="S1027">
        <v>0</v>
      </c>
      <c r="T1027">
        <v>800</v>
      </c>
      <c r="U1027">
        <v>100</v>
      </c>
      <c r="V1027">
        <v>300</v>
      </c>
      <c r="W1027">
        <v>33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3975.21</v>
      </c>
      <c r="AG1027">
        <v>378.76</v>
      </c>
      <c r="AH1027">
        <v>14.2</v>
      </c>
      <c r="AI1027">
        <v>104.32</v>
      </c>
      <c r="AJ1027">
        <v>284</v>
      </c>
      <c r="AK1027">
        <v>0</v>
      </c>
      <c r="AL1027">
        <v>0</v>
      </c>
      <c r="AM1027">
        <v>0</v>
      </c>
      <c r="AN1027">
        <v>0</v>
      </c>
      <c r="AO1027">
        <v>2</v>
      </c>
      <c r="AP1027">
        <v>9</v>
      </c>
      <c r="AQ1027">
        <v>0</v>
      </c>
      <c r="AR1027" s="6">
        <v>3191.93</v>
      </c>
      <c r="AS1027">
        <v>3903.21</v>
      </c>
      <c r="AT1027">
        <v>0</v>
      </c>
      <c r="AU1027">
        <v>40722.49</v>
      </c>
      <c r="AV1027">
        <v>45000</v>
      </c>
      <c r="AW1027">
        <v>0</v>
      </c>
      <c r="AX1027">
        <v>0</v>
      </c>
      <c r="AY1027" s="6">
        <v>0</v>
      </c>
      <c r="AZ1027">
        <v>0</v>
      </c>
      <c r="BA1027">
        <v>0</v>
      </c>
      <c r="BB1027" s="6">
        <v>6211.6799999999994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f t="shared" si="45"/>
        <v>0</v>
      </c>
      <c r="BJ1027">
        <f t="shared" si="46"/>
        <v>3903.21</v>
      </c>
      <c r="BK1027">
        <f>_xlfn.IFNA(VLOOKUP(A:A,'11月奖金'!A:Q,17,0),0)</f>
        <v>2750</v>
      </c>
      <c r="BL1027">
        <f t="shared" si="47"/>
        <v>6653.21</v>
      </c>
    </row>
    <row r="1028" spans="1:64" x14ac:dyDescent="0.2">
      <c r="A1028">
        <v>9001140</v>
      </c>
      <c r="B1028" t="s">
        <v>3086</v>
      </c>
      <c r="C1028" t="s">
        <v>3087</v>
      </c>
      <c r="D1028" t="s">
        <v>3088</v>
      </c>
      <c r="E1028" t="s">
        <v>122</v>
      </c>
      <c r="F1028" t="s">
        <v>160</v>
      </c>
      <c r="G1028">
        <v>0</v>
      </c>
      <c r="H1028">
        <v>0</v>
      </c>
      <c r="I1028">
        <v>6.9</v>
      </c>
      <c r="J1028">
        <v>0</v>
      </c>
      <c r="K1028">
        <v>2484</v>
      </c>
      <c r="L1028">
        <v>685.24</v>
      </c>
      <c r="M1028">
        <v>0</v>
      </c>
      <c r="N1028">
        <v>0</v>
      </c>
      <c r="O1028">
        <v>0</v>
      </c>
      <c r="P1028">
        <v>144</v>
      </c>
      <c r="Q1028">
        <v>0</v>
      </c>
      <c r="R1028">
        <v>0</v>
      </c>
      <c r="S1028">
        <v>0</v>
      </c>
      <c r="T1028">
        <v>800</v>
      </c>
      <c r="U1028">
        <v>100</v>
      </c>
      <c r="V1028">
        <v>300</v>
      </c>
      <c r="W1028">
        <v>33</v>
      </c>
      <c r="X1028">
        <v>0</v>
      </c>
      <c r="Y1028">
        <v>0</v>
      </c>
      <c r="Z1028">
        <v>0</v>
      </c>
      <c r="AA1028">
        <v>0</v>
      </c>
      <c r="AB1028">
        <v>90</v>
      </c>
      <c r="AC1028">
        <v>120</v>
      </c>
      <c r="AD1028">
        <v>0</v>
      </c>
      <c r="AE1028">
        <v>0</v>
      </c>
      <c r="AF1028">
        <v>4756.24</v>
      </c>
      <c r="AG1028">
        <v>492.65</v>
      </c>
      <c r="AH1028">
        <v>18.47</v>
      </c>
      <c r="AI1028">
        <v>123.16</v>
      </c>
      <c r="AJ1028">
        <v>369</v>
      </c>
      <c r="AK1028">
        <v>0</v>
      </c>
      <c r="AL1028">
        <v>0</v>
      </c>
      <c r="AM1028">
        <v>0</v>
      </c>
      <c r="AN1028">
        <v>0</v>
      </c>
      <c r="AO1028">
        <v>2</v>
      </c>
      <c r="AP1028">
        <v>9</v>
      </c>
      <c r="AQ1028">
        <v>0</v>
      </c>
      <c r="AR1028" s="6">
        <v>3750.96</v>
      </c>
      <c r="AS1028">
        <v>4684.24</v>
      </c>
      <c r="AT1028">
        <v>0</v>
      </c>
      <c r="AU1028">
        <v>46640.480000000003</v>
      </c>
      <c r="AV1028">
        <v>45000</v>
      </c>
      <c r="AW1028">
        <v>0</v>
      </c>
      <c r="AX1028">
        <v>0</v>
      </c>
      <c r="AY1028" s="6">
        <v>0</v>
      </c>
      <c r="AZ1028">
        <v>0</v>
      </c>
      <c r="BA1028">
        <v>0</v>
      </c>
      <c r="BB1028" s="6">
        <v>8026.24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f t="shared" ref="BI1028:BI1091" si="48">BH1028+BG1028</f>
        <v>0</v>
      </c>
      <c r="BJ1028">
        <f t="shared" ref="BJ1028:BJ1091" si="49">AF1028-0.7*U1028-AO1028+AT1028</f>
        <v>4684.24</v>
      </c>
      <c r="BK1028">
        <f>_xlfn.IFNA(VLOOKUP(A:A,'11月奖金'!A:Q,17,0),0)</f>
        <v>2250</v>
      </c>
      <c r="BL1028">
        <f t="shared" ref="BL1028:BL1091" si="50">BJ1028+BK1028</f>
        <v>6934.24</v>
      </c>
    </row>
    <row r="1029" spans="1:64" x14ac:dyDescent="0.2">
      <c r="A1029">
        <v>9001141</v>
      </c>
      <c r="B1029" t="s">
        <v>3089</v>
      </c>
      <c r="C1029" t="s">
        <v>3090</v>
      </c>
      <c r="D1029" t="s">
        <v>3091</v>
      </c>
      <c r="E1029" t="s">
        <v>122</v>
      </c>
      <c r="F1029" t="s">
        <v>160</v>
      </c>
      <c r="G1029">
        <v>0</v>
      </c>
      <c r="H1029">
        <v>0</v>
      </c>
      <c r="I1029">
        <v>6.3</v>
      </c>
      <c r="J1029">
        <v>0</v>
      </c>
      <c r="K1029">
        <v>2268</v>
      </c>
      <c r="L1029">
        <v>312.83</v>
      </c>
      <c r="M1029">
        <v>0</v>
      </c>
      <c r="N1029">
        <v>0</v>
      </c>
      <c r="O1029">
        <v>0</v>
      </c>
      <c r="P1029">
        <v>216</v>
      </c>
      <c r="Q1029">
        <v>0</v>
      </c>
      <c r="R1029">
        <v>0</v>
      </c>
      <c r="S1029">
        <v>0</v>
      </c>
      <c r="T1029">
        <v>800</v>
      </c>
      <c r="U1029">
        <v>100</v>
      </c>
      <c r="V1029">
        <v>300</v>
      </c>
      <c r="W1029">
        <v>33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4029.83</v>
      </c>
      <c r="AG1029">
        <v>385.03</v>
      </c>
      <c r="AH1029">
        <v>14.44</v>
      </c>
      <c r="AI1029">
        <v>104.32</v>
      </c>
      <c r="AJ1029">
        <v>289</v>
      </c>
      <c r="AK1029">
        <v>0</v>
      </c>
      <c r="AL1029">
        <v>0</v>
      </c>
      <c r="AM1029">
        <v>0</v>
      </c>
      <c r="AN1029">
        <v>0</v>
      </c>
      <c r="AO1029">
        <v>2</v>
      </c>
      <c r="AP1029">
        <v>9</v>
      </c>
      <c r="AQ1029">
        <v>0</v>
      </c>
      <c r="AR1029" s="6">
        <v>3235.04</v>
      </c>
      <c r="AS1029">
        <v>3957.83</v>
      </c>
      <c r="AT1029">
        <v>0</v>
      </c>
      <c r="AU1029">
        <v>45517.62</v>
      </c>
      <c r="AV1029">
        <v>45000</v>
      </c>
      <c r="AW1029">
        <v>0</v>
      </c>
      <c r="AX1029">
        <v>0</v>
      </c>
      <c r="AY1029" s="6">
        <v>0</v>
      </c>
      <c r="AZ1029">
        <v>0</v>
      </c>
      <c r="BA1029">
        <v>0</v>
      </c>
      <c r="BB1029" s="6">
        <v>6310.079999999999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f t="shared" si="48"/>
        <v>0</v>
      </c>
      <c r="BJ1029">
        <f t="shared" si="49"/>
        <v>3957.83</v>
      </c>
      <c r="BK1029">
        <f>_xlfn.IFNA(VLOOKUP(A:A,'11月奖金'!A:Q,17,0),0)</f>
        <v>2678.4</v>
      </c>
      <c r="BL1029">
        <f t="shared" si="50"/>
        <v>6636.23</v>
      </c>
    </row>
    <row r="1030" spans="1:64" x14ac:dyDescent="0.2">
      <c r="A1030">
        <v>9001142</v>
      </c>
      <c r="B1030" t="s">
        <v>3092</v>
      </c>
      <c r="C1030" t="s">
        <v>3093</v>
      </c>
      <c r="D1030" t="s">
        <v>3094</v>
      </c>
      <c r="E1030" t="s">
        <v>122</v>
      </c>
      <c r="F1030" t="s">
        <v>160</v>
      </c>
      <c r="G1030">
        <v>0</v>
      </c>
      <c r="H1030">
        <v>0</v>
      </c>
      <c r="I1030">
        <v>6.3</v>
      </c>
      <c r="J1030">
        <v>0</v>
      </c>
      <c r="K1030">
        <v>2268</v>
      </c>
      <c r="L1030">
        <v>938.48</v>
      </c>
      <c r="M1030">
        <v>0</v>
      </c>
      <c r="N1030">
        <v>0</v>
      </c>
      <c r="O1030">
        <v>0</v>
      </c>
      <c r="P1030">
        <v>144</v>
      </c>
      <c r="Q1030">
        <v>0</v>
      </c>
      <c r="R1030">
        <v>0</v>
      </c>
      <c r="S1030">
        <v>0</v>
      </c>
      <c r="T1030">
        <v>800</v>
      </c>
      <c r="U1030">
        <v>100</v>
      </c>
      <c r="V1030">
        <v>300</v>
      </c>
      <c r="W1030">
        <v>33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4583.4799999999996</v>
      </c>
      <c r="AG1030">
        <v>301.10000000000002</v>
      </c>
      <c r="AH1030">
        <v>11.29</v>
      </c>
      <c r="AI1030">
        <v>104.32</v>
      </c>
      <c r="AJ1030">
        <v>226</v>
      </c>
      <c r="AK1030">
        <v>0</v>
      </c>
      <c r="AL1030">
        <v>0</v>
      </c>
      <c r="AM1030">
        <v>0</v>
      </c>
      <c r="AN1030">
        <v>0</v>
      </c>
      <c r="AO1030">
        <v>2</v>
      </c>
      <c r="AP1030">
        <v>9</v>
      </c>
      <c r="AQ1030">
        <v>0</v>
      </c>
      <c r="AR1030" s="6">
        <v>3938.77</v>
      </c>
      <c r="AS1030">
        <v>4511.4799999999996</v>
      </c>
      <c r="AT1030">
        <v>0</v>
      </c>
      <c r="AU1030">
        <v>43816.289999999994</v>
      </c>
      <c r="AV1030">
        <v>45000</v>
      </c>
      <c r="AW1030">
        <v>0</v>
      </c>
      <c r="AX1030">
        <v>0</v>
      </c>
      <c r="AY1030" s="6">
        <v>0</v>
      </c>
      <c r="AZ1030">
        <v>0</v>
      </c>
      <c r="BA1030">
        <v>0</v>
      </c>
      <c r="BB1030" s="6">
        <v>5025.5200000000004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f t="shared" si="48"/>
        <v>0</v>
      </c>
      <c r="BJ1030">
        <f t="shared" si="49"/>
        <v>4511.4799999999996</v>
      </c>
      <c r="BK1030">
        <f>_xlfn.IFNA(VLOOKUP(A:A,'11月奖金'!A:Q,17,0),0)</f>
        <v>2232</v>
      </c>
      <c r="BL1030">
        <f t="shared" si="50"/>
        <v>6743.48</v>
      </c>
    </row>
    <row r="1031" spans="1:64" x14ac:dyDescent="0.2">
      <c r="A1031">
        <v>9001163</v>
      </c>
      <c r="B1031" t="s">
        <v>3095</v>
      </c>
      <c r="C1031" t="s">
        <v>3096</v>
      </c>
      <c r="D1031" t="s">
        <v>7613</v>
      </c>
      <c r="E1031" t="s">
        <v>71</v>
      </c>
      <c r="F1031" t="s">
        <v>105</v>
      </c>
      <c r="G1031">
        <v>0</v>
      </c>
      <c r="H1031">
        <v>0</v>
      </c>
      <c r="I1031">
        <v>5.7</v>
      </c>
      <c r="J1031">
        <v>0</v>
      </c>
      <c r="K1031">
        <v>2052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800</v>
      </c>
      <c r="U1031">
        <v>100</v>
      </c>
      <c r="V1031">
        <v>300</v>
      </c>
      <c r="W1031">
        <v>33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3285</v>
      </c>
      <c r="AG1031">
        <v>664</v>
      </c>
      <c r="AH1031">
        <v>24.9</v>
      </c>
      <c r="AI1031">
        <v>166</v>
      </c>
      <c r="AJ1031">
        <v>498</v>
      </c>
      <c r="AK1031">
        <v>0</v>
      </c>
      <c r="AL1031">
        <v>0</v>
      </c>
      <c r="AM1031">
        <v>0</v>
      </c>
      <c r="AN1031">
        <v>0</v>
      </c>
      <c r="AO1031">
        <v>2</v>
      </c>
      <c r="AP1031">
        <v>9</v>
      </c>
      <c r="AQ1031">
        <v>0</v>
      </c>
      <c r="AR1031" s="6">
        <v>1930.1</v>
      </c>
      <c r="AS1031">
        <v>3213</v>
      </c>
      <c r="AT1031">
        <v>0</v>
      </c>
      <c r="AU1031">
        <v>56718.07</v>
      </c>
      <c r="AV1031">
        <v>40000</v>
      </c>
      <c r="AW1031">
        <v>3000</v>
      </c>
      <c r="AX1031">
        <v>16000</v>
      </c>
      <c r="AY1031" s="6">
        <v>0</v>
      </c>
      <c r="AZ1031">
        <v>8000</v>
      </c>
      <c r="BA1031">
        <v>0</v>
      </c>
      <c r="BB1031" s="6">
        <v>10823.2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f t="shared" si="48"/>
        <v>0</v>
      </c>
      <c r="BJ1031">
        <f t="shared" si="49"/>
        <v>3213</v>
      </c>
      <c r="BK1031">
        <f>_xlfn.IFNA(VLOOKUP(A:A,'11月奖金'!A:Q,17,0),0)</f>
        <v>5182.41</v>
      </c>
      <c r="BL1031">
        <f t="shared" si="50"/>
        <v>8395.41</v>
      </c>
    </row>
    <row r="1032" spans="1:64" x14ac:dyDescent="0.2">
      <c r="A1032">
        <v>9001164</v>
      </c>
      <c r="B1032" t="s">
        <v>3097</v>
      </c>
      <c r="C1032" t="s">
        <v>3098</v>
      </c>
      <c r="D1032" t="s">
        <v>3205</v>
      </c>
      <c r="E1032" t="s">
        <v>75</v>
      </c>
      <c r="F1032" t="s">
        <v>105</v>
      </c>
      <c r="G1032">
        <v>0</v>
      </c>
      <c r="H1032">
        <v>0</v>
      </c>
      <c r="I1032">
        <v>4.0999999999999996</v>
      </c>
      <c r="J1032">
        <v>0</v>
      </c>
      <c r="K1032">
        <v>1476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800</v>
      </c>
      <c r="U1032">
        <v>100</v>
      </c>
      <c r="V1032">
        <v>300</v>
      </c>
      <c r="W1032">
        <v>33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2709</v>
      </c>
      <c r="AG1032">
        <v>320</v>
      </c>
      <c r="AH1032">
        <v>12</v>
      </c>
      <c r="AI1032">
        <v>104.32</v>
      </c>
      <c r="AJ1032">
        <v>240</v>
      </c>
      <c r="AK1032">
        <v>0</v>
      </c>
      <c r="AL1032">
        <v>0</v>
      </c>
      <c r="AM1032">
        <v>0</v>
      </c>
      <c r="AN1032">
        <v>0</v>
      </c>
      <c r="AO1032">
        <v>2</v>
      </c>
      <c r="AP1032">
        <v>9</v>
      </c>
      <c r="AQ1032">
        <v>0</v>
      </c>
      <c r="AR1032" s="6">
        <v>2030.68</v>
      </c>
      <c r="AS1032">
        <v>2637</v>
      </c>
      <c r="AT1032">
        <v>0</v>
      </c>
      <c r="AU1032">
        <v>34518.79</v>
      </c>
      <c r="AV1032">
        <v>40000</v>
      </c>
      <c r="AW1032">
        <v>0</v>
      </c>
      <c r="AX1032">
        <v>0</v>
      </c>
      <c r="AY1032" s="6">
        <v>0</v>
      </c>
      <c r="AZ1032">
        <v>0</v>
      </c>
      <c r="BA1032">
        <v>0</v>
      </c>
      <c r="BB1032" s="6">
        <v>5313.28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f t="shared" si="48"/>
        <v>0</v>
      </c>
      <c r="BJ1032">
        <f t="shared" si="49"/>
        <v>2637</v>
      </c>
      <c r="BK1032">
        <f>_xlfn.IFNA(VLOOKUP(A:A,'11月奖金'!A:Q,17,0),0)</f>
        <v>2803.32</v>
      </c>
      <c r="BL1032">
        <f t="shared" si="50"/>
        <v>5440.32</v>
      </c>
    </row>
    <row r="1033" spans="1:64" x14ac:dyDescent="0.2">
      <c r="A1033">
        <v>9001165</v>
      </c>
      <c r="B1033" t="s">
        <v>3099</v>
      </c>
      <c r="C1033" t="s">
        <v>3100</v>
      </c>
      <c r="D1033" t="s">
        <v>3206</v>
      </c>
      <c r="E1033" t="s">
        <v>75</v>
      </c>
      <c r="F1033" t="s">
        <v>105</v>
      </c>
      <c r="G1033">
        <v>0</v>
      </c>
      <c r="H1033">
        <v>0</v>
      </c>
      <c r="I1033">
        <v>4.0999999999999996</v>
      </c>
      <c r="J1033">
        <v>0</v>
      </c>
      <c r="K1033">
        <v>1476</v>
      </c>
      <c r="L1033">
        <v>203.59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800</v>
      </c>
      <c r="U1033">
        <v>100</v>
      </c>
      <c r="V1033">
        <v>300</v>
      </c>
      <c r="W1033">
        <v>33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2912.59</v>
      </c>
      <c r="AG1033">
        <v>320</v>
      </c>
      <c r="AH1033">
        <v>12</v>
      </c>
      <c r="AI1033">
        <v>104.32</v>
      </c>
      <c r="AJ1033">
        <v>240</v>
      </c>
      <c r="AK1033">
        <v>0</v>
      </c>
      <c r="AL1033">
        <v>0</v>
      </c>
      <c r="AM1033">
        <v>0</v>
      </c>
      <c r="AN1033">
        <v>0</v>
      </c>
      <c r="AO1033">
        <v>2</v>
      </c>
      <c r="AP1033">
        <v>9</v>
      </c>
      <c r="AQ1033">
        <v>0</v>
      </c>
      <c r="AR1033" s="6">
        <v>2234.27</v>
      </c>
      <c r="AS1033">
        <v>2840.59</v>
      </c>
      <c r="AT1033">
        <v>0</v>
      </c>
      <c r="AU1033">
        <v>34925.97</v>
      </c>
      <c r="AV1033">
        <v>40000</v>
      </c>
      <c r="AW1033">
        <v>0</v>
      </c>
      <c r="AX1033">
        <v>0</v>
      </c>
      <c r="AY1033" s="6">
        <v>0</v>
      </c>
      <c r="AZ1033">
        <v>0</v>
      </c>
      <c r="BA1033">
        <v>0</v>
      </c>
      <c r="BB1033" s="6">
        <v>5313.28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f t="shared" si="48"/>
        <v>0</v>
      </c>
      <c r="BJ1033">
        <f t="shared" si="49"/>
        <v>2840.59</v>
      </c>
      <c r="BK1033">
        <f>_xlfn.IFNA(VLOOKUP(A:A,'11月奖金'!A:Q,17,0),0)</f>
        <v>2803.32</v>
      </c>
      <c r="BL1033">
        <f t="shared" si="50"/>
        <v>5643.91</v>
      </c>
    </row>
    <row r="1034" spans="1:64" x14ac:dyDescent="0.2">
      <c r="A1034">
        <v>9001167</v>
      </c>
      <c r="B1034" t="s">
        <v>3101</v>
      </c>
      <c r="C1034" t="s">
        <v>3102</v>
      </c>
      <c r="D1034" t="s">
        <v>3103</v>
      </c>
      <c r="E1034" t="s">
        <v>101</v>
      </c>
      <c r="F1034" t="s">
        <v>160</v>
      </c>
      <c r="G1034">
        <v>0</v>
      </c>
      <c r="H1034">
        <v>0</v>
      </c>
      <c r="I1034">
        <v>3.7</v>
      </c>
      <c r="J1034">
        <v>0</v>
      </c>
      <c r="K1034">
        <v>1332</v>
      </c>
      <c r="L1034">
        <v>367.45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800</v>
      </c>
      <c r="U1034">
        <v>100</v>
      </c>
      <c r="V1034">
        <v>300</v>
      </c>
      <c r="W1034">
        <v>33</v>
      </c>
      <c r="X1034">
        <v>0</v>
      </c>
      <c r="Y1034">
        <v>0</v>
      </c>
      <c r="Z1034">
        <v>0</v>
      </c>
      <c r="AA1034">
        <v>0</v>
      </c>
      <c r="AB1034">
        <v>70</v>
      </c>
      <c r="AC1034">
        <v>96</v>
      </c>
      <c r="AD1034">
        <v>0</v>
      </c>
      <c r="AE1034">
        <v>0</v>
      </c>
      <c r="AF1034">
        <v>3098.45</v>
      </c>
      <c r="AG1034">
        <v>320</v>
      </c>
      <c r="AH1034">
        <v>12</v>
      </c>
      <c r="AI1034">
        <v>104.32</v>
      </c>
      <c r="AJ1034">
        <v>240</v>
      </c>
      <c r="AK1034">
        <v>0</v>
      </c>
      <c r="AL1034">
        <v>0</v>
      </c>
      <c r="AM1034">
        <v>0</v>
      </c>
      <c r="AN1034">
        <v>0</v>
      </c>
      <c r="AO1034">
        <v>2</v>
      </c>
      <c r="AP1034">
        <v>9</v>
      </c>
      <c r="AQ1034">
        <v>0</v>
      </c>
      <c r="AR1034" s="6">
        <v>2420.13</v>
      </c>
      <c r="AS1034">
        <v>3026.45</v>
      </c>
      <c r="AT1034">
        <v>0</v>
      </c>
      <c r="AU1034">
        <v>32009.77</v>
      </c>
      <c r="AV1034">
        <v>40000</v>
      </c>
      <c r="AW1034">
        <v>0</v>
      </c>
      <c r="AX1034">
        <v>0</v>
      </c>
      <c r="AY1034" s="6">
        <v>0</v>
      </c>
      <c r="AZ1034">
        <v>0</v>
      </c>
      <c r="BA1034">
        <v>0</v>
      </c>
      <c r="BB1034" s="6">
        <v>5313.28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f t="shared" si="48"/>
        <v>0</v>
      </c>
      <c r="BJ1034">
        <f t="shared" si="49"/>
        <v>3026.45</v>
      </c>
      <c r="BK1034">
        <f>_xlfn.IFNA(VLOOKUP(A:A,'11月奖金'!A:Q,17,0),0)</f>
        <v>1714.6</v>
      </c>
      <c r="BL1034">
        <f t="shared" si="50"/>
        <v>4741.0499999999993</v>
      </c>
    </row>
    <row r="1035" spans="1:64" x14ac:dyDescent="0.2">
      <c r="A1035">
        <v>9001144</v>
      </c>
      <c r="B1035" t="s">
        <v>364</v>
      </c>
      <c r="C1035" t="s">
        <v>3104</v>
      </c>
      <c r="D1035" t="s">
        <v>8450</v>
      </c>
      <c r="E1035" t="s">
        <v>101</v>
      </c>
      <c r="F1035" t="s">
        <v>160</v>
      </c>
      <c r="G1035">
        <v>0</v>
      </c>
      <c r="H1035">
        <v>0</v>
      </c>
      <c r="I1035">
        <v>3.7</v>
      </c>
      <c r="J1035">
        <v>0</v>
      </c>
      <c r="K1035">
        <v>1332</v>
      </c>
      <c r="L1035">
        <v>367.45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800</v>
      </c>
      <c r="U1035">
        <v>100</v>
      </c>
      <c r="V1035">
        <v>300</v>
      </c>
      <c r="W1035">
        <v>33</v>
      </c>
      <c r="X1035">
        <v>0</v>
      </c>
      <c r="Y1035">
        <v>0</v>
      </c>
      <c r="Z1035">
        <v>0</v>
      </c>
      <c r="AA1035">
        <v>0</v>
      </c>
      <c r="AB1035">
        <v>80</v>
      </c>
      <c r="AC1035">
        <v>84</v>
      </c>
      <c r="AD1035">
        <v>0</v>
      </c>
      <c r="AE1035">
        <v>0</v>
      </c>
      <c r="AF1035">
        <v>3096.45</v>
      </c>
      <c r="AG1035">
        <v>320</v>
      </c>
      <c r="AH1035">
        <v>12</v>
      </c>
      <c r="AI1035">
        <v>104.32</v>
      </c>
      <c r="AJ1035">
        <v>240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9</v>
      </c>
      <c r="AQ1035">
        <v>0</v>
      </c>
      <c r="AR1035" s="6">
        <v>2418.13</v>
      </c>
      <c r="AS1035">
        <v>3024.45</v>
      </c>
      <c r="AT1035">
        <v>0</v>
      </c>
      <c r="AU1035">
        <v>31969.4</v>
      </c>
      <c r="AV1035">
        <v>40000</v>
      </c>
      <c r="AW1035">
        <v>0</v>
      </c>
      <c r="AX1035">
        <v>0</v>
      </c>
      <c r="AY1035" s="6">
        <v>0</v>
      </c>
      <c r="AZ1035">
        <v>0</v>
      </c>
      <c r="BA1035">
        <v>0</v>
      </c>
      <c r="BB1035" s="6">
        <v>5313.28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f t="shared" si="48"/>
        <v>0</v>
      </c>
      <c r="BJ1035">
        <f t="shared" si="49"/>
        <v>3024.45</v>
      </c>
      <c r="BK1035">
        <f>_xlfn.IFNA(VLOOKUP(A:A,'11月奖金'!A:Q,17,0),0)</f>
        <v>1720.78</v>
      </c>
      <c r="BL1035">
        <f t="shared" si="50"/>
        <v>4745.2299999999996</v>
      </c>
    </row>
    <row r="1036" spans="1:64" x14ac:dyDescent="0.2">
      <c r="A1036">
        <v>9001145</v>
      </c>
      <c r="B1036" t="s">
        <v>3105</v>
      </c>
      <c r="C1036" t="s">
        <v>3106</v>
      </c>
      <c r="D1036" t="s">
        <v>8451</v>
      </c>
      <c r="E1036" t="s">
        <v>101</v>
      </c>
      <c r="F1036" t="s">
        <v>160</v>
      </c>
      <c r="G1036">
        <v>0</v>
      </c>
      <c r="H1036">
        <v>0</v>
      </c>
      <c r="I1036">
        <v>3.7</v>
      </c>
      <c r="J1036">
        <v>0</v>
      </c>
      <c r="K1036">
        <v>1332</v>
      </c>
      <c r="L1036">
        <v>367.45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800</v>
      </c>
      <c r="U1036">
        <v>100</v>
      </c>
      <c r="V1036">
        <v>300</v>
      </c>
      <c r="W1036">
        <v>33</v>
      </c>
      <c r="X1036">
        <v>0</v>
      </c>
      <c r="Y1036">
        <v>0</v>
      </c>
      <c r="Z1036">
        <v>0</v>
      </c>
      <c r="AA1036">
        <v>0</v>
      </c>
      <c r="AB1036">
        <v>70</v>
      </c>
      <c r="AC1036">
        <v>96</v>
      </c>
      <c r="AD1036">
        <v>0</v>
      </c>
      <c r="AE1036">
        <v>0</v>
      </c>
      <c r="AF1036">
        <v>3098.45</v>
      </c>
      <c r="AG1036">
        <v>320</v>
      </c>
      <c r="AH1036">
        <v>12</v>
      </c>
      <c r="AI1036">
        <v>104.32</v>
      </c>
      <c r="AJ1036">
        <v>240</v>
      </c>
      <c r="AK1036">
        <v>0</v>
      </c>
      <c r="AL1036">
        <v>0</v>
      </c>
      <c r="AM1036">
        <v>0</v>
      </c>
      <c r="AN1036">
        <v>0</v>
      </c>
      <c r="AO1036">
        <v>2</v>
      </c>
      <c r="AP1036">
        <v>9</v>
      </c>
      <c r="AQ1036">
        <v>0</v>
      </c>
      <c r="AR1036" s="6">
        <v>2420.13</v>
      </c>
      <c r="AS1036">
        <v>3026.45</v>
      </c>
      <c r="AT1036">
        <v>0</v>
      </c>
      <c r="AU1036">
        <v>31972.52</v>
      </c>
      <c r="AV1036">
        <v>40000</v>
      </c>
      <c r="AW1036">
        <v>0</v>
      </c>
      <c r="AX1036">
        <v>0</v>
      </c>
      <c r="AY1036" s="6">
        <v>0</v>
      </c>
      <c r="AZ1036">
        <v>0</v>
      </c>
      <c r="BA1036">
        <v>0</v>
      </c>
      <c r="BB1036" s="6">
        <v>5313.28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f t="shared" si="48"/>
        <v>0</v>
      </c>
      <c r="BJ1036">
        <f t="shared" si="49"/>
        <v>3026.45</v>
      </c>
      <c r="BK1036">
        <f>_xlfn.IFNA(VLOOKUP(A:A,'11月奖金'!A:Q,17,0),0)</f>
        <v>1713.87</v>
      </c>
      <c r="BL1036">
        <f t="shared" si="50"/>
        <v>4740.32</v>
      </c>
    </row>
    <row r="1037" spans="1:64" x14ac:dyDescent="0.2">
      <c r="A1037">
        <v>9001146</v>
      </c>
      <c r="B1037" t="s">
        <v>1283</v>
      </c>
      <c r="C1037" t="s">
        <v>3107</v>
      </c>
      <c r="D1037" t="s">
        <v>3108</v>
      </c>
      <c r="E1037" t="s">
        <v>101</v>
      </c>
      <c r="F1037" t="s">
        <v>160</v>
      </c>
      <c r="G1037">
        <v>0</v>
      </c>
      <c r="H1037">
        <v>0</v>
      </c>
      <c r="I1037">
        <v>3.7</v>
      </c>
      <c r="J1037">
        <v>0</v>
      </c>
      <c r="K1037">
        <v>1332</v>
      </c>
      <c r="L1037">
        <v>367.45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800</v>
      </c>
      <c r="U1037">
        <v>100</v>
      </c>
      <c r="V1037">
        <v>300</v>
      </c>
      <c r="W1037">
        <v>33</v>
      </c>
      <c r="X1037">
        <v>0</v>
      </c>
      <c r="Y1037">
        <v>0</v>
      </c>
      <c r="Z1037">
        <v>0</v>
      </c>
      <c r="AA1037">
        <v>0</v>
      </c>
      <c r="AB1037">
        <v>80</v>
      </c>
      <c r="AC1037">
        <v>96</v>
      </c>
      <c r="AD1037">
        <v>0</v>
      </c>
      <c r="AE1037">
        <v>0</v>
      </c>
      <c r="AF1037">
        <v>3108.45</v>
      </c>
      <c r="AG1037">
        <v>320</v>
      </c>
      <c r="AH1037">
        <v>12</v>
      </c>
      <c r="AI1037">
        <v>104.32</v>
      </c>
      <c r="AJ1037">
        <v>240</v>
      </c>
      <c r="AK1037">
        <v>0</v>
      </c>
      <c r="AL1037">
        <v>0</v>
      </c>
      <c r="AM1037">
        <v>0</v>
      </c>
      <c r="AN1037">
        <v>0</v>
      </c>
      <c r="AO1037">
        <v>2</v>
      </c>
      <c r="AP1037">
        <v>9</v>
      </c>
      <c r="AQ1037">
        <v>0</v>
      </c>
      <c r="AR1037" s="6">
        <v>2430.13</v>
      </c>
      <c r="AS1037">
        <v>3036.45</v>
      </c>
      <c r="AT1037">
        <v>0</v>
      </c>
      <c r="AU1037">
        <v>31754.86</v>
      </c>
      <c r="AV1037">
        <v>40000</v>
      </c>
      <c r="AW1037">
        <v>0</v>
      </c>
      <c r="AX1037">
        <v>0</v>
      </c>
      <c r="AY1037" s="6">
        <v>0</v>
      </c>
      <c r="AZ1037">
        <v>0</v>
      </c>
      <c r="BA1037">
        <v>0</v>
      </c>
      <c r="BB1037" s="6">
        <v>5313.28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f t="shared" si="48"/>
        <v>0</v>
      </c>
      <c r="BJ1037">
        <f t="shared" si="49"/>
        <v>3036.45</v>
      </c>
      <c r="BK1037">
        <f>_xlfn.IFNA(VLOOKUP(A:A,'11月奖金'!A:Q,17,0),0)</f>
        <v>1720.78</v>
      </c>
      <c r="BL1037">
        <f t="shared" si="50"/>
        <v>4757.2299999999996</v>
      </c>
    </row>
    <row r="1038" spans="1:64" x14ac:dyDescent="0.2">
      <c r="A1038">
        <v>9001147</v>
      </c>
      <c r="B1038" t="s">
        <v>3109</v>
      </c>
      <c r="C1038" t="s">
        <v>3207</v>
      </c>
      <c r="D1038" t="s">
        <v>3208</v>
      </c>
      <c r="E1038" t="s">
        <v>97</v>
      </c>
      <c r="F1038" t="s">
        <v>160</v>
      </c>
      <c r="G1038">
        <v>0</v>
      </c>
      <c r="H1038">
        <v>0</v>
      </c>
      <c r="I1038">
        <v>4.0999999999999996</v>
      </c>
      <c r="J1038">
        <v>0</v>
      </c>
      <c r="K1038">
        <v>1476</v>
      </c>
      <c r="L1038">
        <v>610.76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800</v>
      </c>
      <c r="U1038">
        <v>100</v>
      </c>
      <c r="V1038">
        <v>300</v>
      </c>
      <c r="W1038">
        <v>33</v>
      </c>
      <c r="X1038">
        <v>0</v>
      </c>
      <c r="Y1038">
        <v>0</v>
      </c>
      <c r="Z1038">
        <v>0</v>
      </c>
      <c r="AA1038">
        <v>0</v>
      </c>
      <c r="AB1038">
        <v>80</v>
      </c>
      <c r="AC1038">
        <v>96</v>
      </c>
      <c r="AD1038">
        <v>0</v>
      </c>
      <c r="AE1038">
        <v>0</v>
      </c>
      <c r="AF1038">
        <v>3495.76</v>
      </c>
      <c r="AG1038">
        <v>320</v>
      </c>
      <c r="AH1038">
        <v>12</v>
      </c>
      <c r="AI1038">
        <v>104.32</v>
      </c>
      <c r="AJ1038">
        <v>240</v>
      </c>
      <c r="AK1038">
        <v>0</v>
      </c>
      <c r="AL1038">
        <v>0</v>
      </c>
      <c r="AM1038">
        <v>0</v>
      </c>
      <c r="AN1038">
        <v>0</v>
      </c>
      <c r="AO1038">
        <v>2</v>
      </c>
      <c r="AP1038">
        <v>9</v>
      </c>
      <c r="AQ1038">
        <v>0</v>
      </c>
      <c r="AR1038" s="6">
        <v>2817.44</v>
      </c>
      <c r="AS1038">
        <v>3423.76</v>
      </c>
      <c r="AT1038">
        <v>0</v>
      </c>
      <c r="AU1038">
        <v>33811.03</v>
      </c>
      <c r="AV1038">
        <v>40000</v>
      </c>
      <c r="AW1038">
        <v>0</v>
      </c>
      <c r="AX1038">
        <v>0</v>
      </c>
      <c r="AY1038" s="6">
        <v>0</v>
      </c>
      <c r="AZ1038">
        <v>0</v>
      </c>
      <c r="BA1038">
        <v>0</v>
      </c>
      <c r="BB1038" s="6">
        <v>5313.28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f t="shared" si="48"/>
        <v>0</v>
      </c>
      <c r="BJ1038">
        <f t="shared" si="49"/>
        <v>3423.76</v>
      </c>
      <c r="BK1038">
        <f>_xlfn.IFNA(VLOOKUP(A:A,'11月奖金'!A:Q,17,0),0)</f>
        <v>1711.22</v>
      </c>
      <c r="BL1038">
        <f t="shared" si="50"/>
        <v>5134.9800000000005</v>
      </c>
    </row>
    <row r="1039" spans="1:64" x14ac:dyDescent="0.2">
      <c r="A1039">
        <v>9001148</v>
      </c>
      <c r="B1039" t="s">
        <v>3110</v>
      </c>
      <c r="C1039" t="s">
        <v>3111</v>
      </c>
      <c r="D1039" t="s">
        <v>3112</v>
      </c>
      <c r="E1039" t="s">
        <v>101</v>
      </c>
      <c r="F1039" t="s">
        <v>160</v>
      </c>
      <c r="G1039">
        <v>0</v>
      </c>
      <c r="H1039">
        <v>0</v>
      </c>
      <c r="I1039">
        <v>3.7</v>
      </c>
      <c r="J1039">
        <v>0</v>
      </c>
      <c r="K1039">
        <v>1332</v>
      </c>
      <c r="L1039">
        <v>367.45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800</v>
      </c>
      <c r="U1039">
        <v>100</v>
      </c>
      <c r="V1039">
        <v>300</v>
      </c>
      <c r="W1039">
        <v>33</v>
      </c>
      <c r="X1039">
        <v>0</v>
      </c>
      <c r="Y1039">
        <v>0</v>
      </c>
      <c r="Z1039">
        <v>0</v>
      </c>
      <c r="AA1039">
        <v>0</v>
      </c>
      <c r="AB1039">
        <v>80</v>
      </c>
      <c r="AC1039">
        <v>84</v>
      </c>
      <c r="AD1039">
        <v>0</v>
      </c>
      <c r="AE1039">
        <v>0</v>
      </c>
      <c r="AF1039">
        <v>3096.45</v>
      </c>
      <c r="AG1039">
        <v>320</v>
      </c>
      <c r="AH1039">
        <v>12</v>
      </c>
      <c r="AI1039">
        <v>104.32</v>
      </c>
      <c r="AJ1039">
        <v>240</v>
      </c>
      <c r="AK1039">
        <v>0</v>
      </c>
      <c r="AL1039">
        <v>0</v>
      </c>
      <c r="AM1039">
        <v>0</v>
      </c>
      <c r="AN1039">
        <v>0</v>
      </c>
      <c r="AO1039">
        <v>2</v>
      </c>
      <c r="AP1039">
        <v>9</v>
      </c>
      <c r="AQ1039">
        <v>0</v>
      </c>
      <c r="AR1039" s="6">
        <v>2418.13</v>
      </c>
      <c r="AS1039">
        <v>3024.45</v>
      </c>
      <c r="AT1039">
        <v>0</v>
      </c>
      <c r="AU1039">
        <v>31747.15</v>
      </c>
      <c r="AV1039">
        <v>40000</v>
      </c>
      <c r="AW1039">
        <v>0</v>
      </c>
      <c r="AX1039">
        <v>0</v>
      </c>
      <c r="AY1039" s="6">
        <v>0</v>
      </c>
      <c r="AZ1039">
        <v>0</v>
      </c>
      <c r="BA1039">
        <v>0</v>
      </c>
      <c r="BB1039" s="6">
        <v>5313.28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f t="shared" si="48"/>
        <v>0</v>
      </c>
      <c r="BJ1039">
        <f t="shared" si="49"/>
        <v>3024.45</v>
      </c>
      <c r="BK1039">
        <f>_xlfn.IFNA(VLOOKUP(A:A,'11月奖金'!A:Q,17,0),0)</f>
        <v>1714.56</v>
      </c>
      <c r="BL1039">
        <f t="shared" si="50"/>
        <v>4739.01</v>
      </c>
    </row>
    <row r="1040" spans="1:64" x14ac:dyDescent="0.2">
      <c r="A1040">
        <v>9001149</v>
      </c>
      <c r="B1040" t="s">
        <v>3113</v>
      </c>
      <c r="C1040" t="s">
        <v>3114</v>
      </c>
      <c r="D1040" t="s">
        <v>3115</v>
      </c>
      <c r="E1040" t="s">
        <v>101</v>
      </c>
      <c r="F1040" t="s">
        <v>160</v>
      </c>
      <c r="G1040">
        <v>0</v>
      </c>
      <c r="H1040">
        <v>0</v>
      </c>
      <c r="I1040">
        <v>3.7</v>
      </c>
      <c r="J1040">
        <v>0</v>
      </c>
      <c r="K1040">
        <v>1332</v>
      </c>
      <c r="L1040">
        <v>551.16999999999996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800</v>
      </c>
      <c r="U1040">
        <v>100</v>
      </c>
      <c r="V1040">
        <v>300</v>
      </c>
      <c r="W1040">
        <v>33</v>
      </c>
      <c r="X1040">
        <v>0</v>
      </c>
      <c r="Y1040">
        <v>0</v>
      </c>
      <c r="Z1040">
        <v>0</v>
      </c>
      <c r="AA1040">
        <v>0</v>
      </c>
      <c r="AB1040">
        <v>80</v>
      </c>
      <c r="AC1040">
        <v>96</v>
      </c>
      <c r="AD1040">
        <v>0</v>
      </c>
      <c r="AE1040">
        <v>0</v>
      </c>
      <c r="AF1040">
        <v>3292.17</v>
      </c>
      <c r="AG1040">
        <v>320</v>
      </c>
      <c r="AH1040">
        <v>12</v>
      </c>
      <c r="AI1040">
        <v>104.32</v>
      </c>
      <c r="AJ1040">
        <v>240</v>
      </c>
      <c r="AK1040">
        <v>0</v>
      </c>
      <c r="AL1040">
        <v>0</v>
      </c>
      <c r="AM1040">
        <v>0</v>
      </c>
      <c r="AN1040">
        <v>0</v>
      </c>
      <c r="AO1040">
        <v>2</v>
      </c>
      <c r="AP1040">
        <v>9</v>
      </c>
      <c r="AQ1040">
        <v>0</v>
      </c>
      <c r="AR1040" s="6">
        <v>2613.85</v>
      </c>
      <c r="AS1040">
        <v>3220.17</v>
      </c>
      <c r="AT1040">
        <v>0</v>
      </c>
      <c r="AU1040">
        <v>32172.99</v>
      </c>
      <c r="AV1040">
        <v>40000</v>
      </c>
      <c r="AW1040">
        <v>0</v>
      </c>
      <c r="AX1040">
        <v>0</v>
      </c>
      <c r="AY1040" s="6">
        <v>0</v>
      </c>
      <c r="AZ1040">
        <v>0</v>
      </c>
      <c r="BA1040">
        <v>0</v>
      </c>
      <c r="BB1040" s="6">
        <v>5313.28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f t="shared" si="48"/>
        <v>0</v>
      </c>
      <c r="BJ1040">
        <f t="shared" si="49"/>
        <v>3220.17</v>
      </c>
      <c r="BK1040">
        <f>_xlfn.IFNA(VLOOKUP(A:A,'11月奖金'!A:Q,17,0),0)</f>
        <v>1700.73</v>
      </c>
      <c r="BL1040">
        <f t="shared" si="50"/>
        <v>4920.8999999999996</v>
      </c>
    </row>
    <row r="1041" spans="1:64" x14ac:dyDescent="0.2">
      <c r="A1041">
        <v>9001150</v>
      </c>
      <c r="B1041" t="s">
        <v>3116</v>
      </c>
      <c r="C1041" t="s">
        <v>3117</v>
      </c>
      <c r="D1041" t="s">
        <v>3118</v>
      </c>
      <c r="E1041" t="s">
        <v>101</v>
      </c>
      <c r="F1041" t="s">
        <v>160</v>
      </c>
      <c r="G1041">
        <v>0</v>
      </c>
      <c r="H1041">
        <v>0</v>
      </c>
      <c r="I1041">
        <v>3.7</v>
      </c>
      <c r="J1041">
        <v>0</v>
      </c>
      <c r="K1041">
        <v>1332</v>
      </c>
      <c r="L1041">
        <v>367.45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800</v>
      </c>
      <c r="U1041">
        <v>100</v>
      </c>
      <c r="V1041">
        <v>300</v>
      </c>
      <c r="W1041">
        <v>33</v>
      </c>
      <c r="X1041">
        <v>0</v>
      </c>
      <c r="Y1041">
        <v>0</v>
      </c>
      <c r="Z1041">
        <v>0</v>
      </c>
      <c r="AA1041">
        <v>0</v>
      </c>
      <c r="AB1041">
        <v>80</v>
      </c>
      <c r="AC1041">
        <v>96</v>
      </c>
      <c r="AD1041">
        <v>0</v>
      </c>
      <c r="AE1041">
        <v>0</v>
      </c>
      <c r="AF1041">
        <v>3108.45</v>
      </c>
      <c r="AG1041">
        <v>320</v>
      </c>
      <c r="AH1041">
        <v>12</v>
      </c>
      <c r="AI1041">
        <v>104.32</v>
      </c>
      <c r="AJ1041">
        <v>240</v>
      </c>
      <c r="AK1041">
        <v>0</v>
      </c>
      <c r="AL1041">
        <v>0</v>
      </c>
      <c r="AM1041">
        <v>0</v>
      </c>
      <c r="AN1041">
        <v>0</v>
      </c>
      <c r="AO1041">
        <v>2</v>
      </c>
      <c r="AP1041">
        <v>9</v>
      </c>
      <c r="AQ1041">
        <v>0</v>
      </c>
      <c r="AR1041" s="6">
        <v>2430.13</v>
      </c>
      <c r="AS1041">
        <v>3036.45</v>
      </c>
      <c r="AT1041">
        <v>0</v>
      </c>
      <c r="AU1041">
        <v>31573.43</v>
      </c>
      <c r="AV1041">
        <v>40000</v>
      </c>
      <c r="AW1041">
        <v>0</v>
      </c>
      <c r="AX1041">
        <v>0</v>
      </c>
      <c r="AY1041" s="6">
        <v>0</v>
      </c>
      <c r="AZ1041">
        <v>0</v>
      </c>
      <c r="BA1041">
        <v>0</v>
      </c>
      <c r="BB1041" s="6">
        <v>5313.28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f t="shared" si="48"/>
        <v>0</v>
      </c>
      <c r="BJ1041">
        <f t="shared" si="49"/>
        <v>3036.45</v>
      </c>
      <c r="BK1041">
        <f>_xlfn.IFNA(VLOOKUP(A:A,'11月奖金'!A:Q,17,0),0)</f>
        <v>1706.95</v>
      </c>
      <c r="BL1041">
        <f t="shared" si="50"/>
        <v>4743.3999999999996</v>
      </c>
    </row>
    <row r="1042" spans="1:64" x14ac:dyDescent="0.2">
      <c r="A1042">
        <v>9001151</v>
      </c>
      <c r="B1042" t="s">
        <v>3119</v>
      </c>
      <c r="C1042" t="s">
        <v>3209</v>
      </c>
      <c r="D1042" t="s">
        <v>3120</v>
      </c>
      <c r="E1042" t="s">
        <v>101</v>
      </c>
      <c r="F1042" t="s">
        <v>160</v>
      </c>
      <c r="G1042">
        <v>0</v>
      </c>
      <c r="H1042">
        <v>0</v>
      </c>
      <c r="I1042">
        <v>3.7</v>
      </c>
      <c r="J1042">
        <v>0</v>
      </c>
      <c r="K1042">
        <v>1332</v>
      </c>
      <c r="L1042">
        <v>367.45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800</v>
      </c>
      <c r="U1042">
        <v>100</v>
      </c>
      <c r="V1042">
        <v>300</v>
      </c>
      <c r="W1042">
        <v>33</v>
      </c>
      <c r="X1042">
        <v>0</v>
      </c>
      <c r="Y1042">
        <v>0</v>
      </c>
      <c r="Z1042">
        <v>0</v>
      </c>
      <c r="AA1042">
        <v>0</v>
      </c>
      <c r="AB1042">
        <v>70</v>
      </c>
      <c r="AC1042">
        <v>96</v>
      </c>
      <c r="AD1042">
        <v>0</v>
      </c>
      <c r="AE1042">
        <v>0</v>
      </c>
      <c r="AF1042">
        <v>3098.45</v>
      </c>
      <c r="AG1042">
        <v>320</v>
      </c>
      <c r="AH1042">
        <v>12</v>
      </c>
      <c r="AI1042">
        <v>104.32</v>
      </c>
      <c r="AJ1042">
        <v>240</v>
      </c>
      <c r="AK1042">
        <v>0</v>
      </c>
      <c r="AL1042">
        <v>0</v>
      </c>
      <c r="AM1042">
        <v>0</v>
      </c>
      <c r="AN1042">
        <v>0</v>
      </c>
      <c r="AO1042">
        <v>2</v>
      </c>
      <c r="AP1042">
        <v>9</v>
      </c>
      <c r="AQ1042">
        <v>0</v>
      </c>
      <c r="AR1042" s="6">
        <v>2420.13</v>
      </c>
      <c r="AS1042">
        <v>3026.45</v>
      </c>
      <c r="AT1042">
        <v>0</v>
      </c>
      <c r="AU1042">
        <v>32157.58</v>
      </c>
      <c r="AV1042">
        <v>40000</v>
      </c>
      <c r="AW1042">
        <v>0</v>
      </c>
      <c r="AX1042">
        <v>0</v>
      </c>
      <c r="AY1042" s="6">
        <v>0</v>
      </c>
      <c r="AZ1042">
        <v>0</v>
      </c>
      <c r="BA1042">
        <v>0</v>
      </c>
      <c r="BB1042" s="6">
        <v>5313.28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f t="shared" si="48"/>
        <v>0</v>
      </c>
      <c r="BJ1042">
        <f t="shared" si="49"/>
        <v>3026.45</v>
      </c>
      <c r="BK1042">
        <f>_xlfn.IFNA(VLOOKUP(A:A,'11月奖金'!A:Q,17,0),0)</f>
        <v>1720.78</v>
      </c>
      <c r="BL1042">
        <f t="shared" si="50"/>
        <v>4747.2299999999996</v>
      </c>
    </row>
    <row r="1043" spans="1:64" x14ac:dyDescent="0.2">
      <c r="A1043">
        <v>9001152</v>
      </c>
      <c r="B1043" t="s">
        <v>3121</v>
      </c>
      <c r="C1043" t="s">
        <v>3122</v>
      </c>
      <c r="D1043" t="s">
        <v>3123</v>
      </c>
      <c r="E1043" t="s">
        <v>101</v>
      </c>
      <c r="F1043" t="s">
        <v>160</v>
      </c>
      <c r="G1043">
        <v>0</v>
      </c>
      <c r="H1043">
        <v>0</v>
      </c>
      <c r="I1043">
        <v>3.7</v>
      </c>
      <c r="J1043">
        <v>0</v>
      </c>
      <c r="K1043">
        <v>1332</v>
      </c>
      <c r="L1043">
        <v>367.45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800</v>
      </c>
      <c r="U1043">
        <v>100</v>
      </c>
      <c r="V1043">
        <v>300</v>
      </c>
      <c r="W1043">
        <v>33</v>
      </c>
      <c r="X1043">
        <v>0</v>
      </c>
      <c r="Y1043">
        <v>0</v>
      </c>
      <c r="Z1043">
        <v>0</v>
      </c>
      <c r="AA1043">
        <v>0</v>
      </c>
      <c r="AB1043">
        <v>70</v>
      </c>
      <c r="AC1043">
        <v>96</v>
      </c>
      <c r="AD1043">
        <v>0</v>
      </c>
      <c r="AE1043">
        <v>0</v>
      </c>
      <c r="AF1043">
        <v>3098.45</v>
      </c>
      <c r="AG1043">
        <v>320</v>
      </c>
      <c r="AH1043">
        <v>12</v>
      </c>
      <c r="AI1043">
        <v>104.32</v>
      </c>
      <c r="AJ1043">
        <v>240</v>
      </c>
      <c r="AK1043">
        <v>0</v>
      </c>
      <c r="AL1043">
        <v>0</v>
      </c>
      <c r="AM1043">
        <v>0</v>
      </c>
      <c r="AN1043">
        <v>0</v>
      </c>
      <c r="AO1043">
        <v>2</v>
      </c>
      <c r="AP1043">
        <v>9</v>
      </c>
      <c r="AQ1043">
        <v>0</v>
      </c>
      <c r="AR1043" s="6">
        <v>2420.13</v>
      </c>
      <c r="AS1043">
        <v>3026.45</v>
      </c>
      <c r="AT1043">
        <v>0</v>
      </c>
      <c r="AU1043">
        <v>32198.76</v>
      </c>
      <c r="AV1043">
        <v>40000</v>
      </c>
      <c r="AW1043">
        <v>0</v>
      </c>
      <c r="AX1043">
        <v>0</v>
      </c>
      <c r="AY1043" s="6">
        <v>0</v>
      </c>
      <c r="AZ1043">
        <v>0</v>
      </c>
      <c r="BA1043">
        <v>0</v>
      </c>
      <c r="BB1043" s="6">
        <v>5313.28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f t="shared" si="48"/>
        <v>0</v>
      </c>
      <c r="BJ1043">
        <f t="shared" si="49"/>
        <v>3026.45</v>
      </c>
      <c r="BK1043">
        <f>_xlfn.IFNA(VLOOKUP(A:A,'11月奖金'!A:Q,17,0),0)</f>
        <v>1720.78</v>
      </c>
      <c r="BL1043">
        <f t="shared" si="50"/>
        <v>4747.2299999999996</v>
      </c>
    </row>
    <row r="1044" spans="1:64" x14ac:dyDescent="0.2">
      <c r="A1044">
        <v>9001153</v>
      </c>
      <c r="B1044" t="s">
        <v>3124</v>
      </c>
      <c r="C1044" t="s">
        <v>3125</v>
      </c>
      <c r="D1044" t="s">
        <v>3126</v>
      </c>
      <c r="E1044" t="s">
        <v>101</v>
      </c>
      <c r="F1044" t="s">
        <v>160</v>
      </c>
      <c r="G1044">
        <v>0</v>
      </c>
      <c r="H1044">
        <v>0</v>
      </c>
      <c r="I1044">
        <v>3.7</v>
      </c>
      <c r="J1044">
        <v>0</v>
      </c>
      <c r="K1044">
        <v>1332</v>
      </c>
      <c r="L1044">
        <v>551.16999999999996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800</v>
      </c>
      <c r="U1044">
        <v>100</v>
      </c>
      <c r="V1044">
        <v>300</v>
      </c>
      <c r="W1044">
        <v>33</v>
      </c>
      <c r="X1044">
        <v>0</v>
      </c>
      <c r="Y1044">
        <v>0</v>
      </c>
      <c r="Z1044">
        <v>0</v>
      </c>
      <c r="AA1044">
        <v>0</v>
      </c>
      <c r="AB1044">
        <v>80</v>
      </c>
      <c r="AC1044">
        <v>96</v>
      </c>
      <c r="AD1044">
        <v>0</v>
      </c>
      <c r="AE1044">
        <v>0</v>
      </c>
      <c r="AF1044">
        <v>3292.17</v>
      </c>
      <c r="AG1044">
        <v>320</v>
      </c>
      <c r="AH1044">
        <v>12</v>
      </c>
      <c r="AI1044">
        <v>104.32</v>
      </c>
      <c r="AJ1044">
        <v>240</v>
      </c>
      <c r="AK1044">
        <v>0</v>
      </c>
      <c r="AL1044">
        <v>0</v>
      </c>
      <c r="AM1044">
        <v>0</v>
      </c>
      <c r="AN1044">
        <v>0</v>
      </c>
      <c r="AO1044">
        <v>2</v>
      </c>
      <c r="AP1044">
        <v>9</v>
      </c>
      <c r="AQ1044">
        <v>0</v>
      </c>
      <c r="AR1044" s="6">
        <v>2613.85</v>
      </c>
      <c r="AS1044">
        <v>3220.17</v>
      </c>
      <c r="AT1044">
        <v>0</v>
      </c>
      <c r="AU1044">
        <v>32003.17</v>
      </c>
      <c r="AV1044">
        <v>40000</v>
      </c>
      <c r="AW1044">
        <v>0</v>
      </c>
      <c r="AX1044">
        <v>0</v>
      </c>
      <c r="AY1044" s="6">
        <v>0</v>
      </c>
      <c r="AZ1044">
        <v>0</v>
      </c>
      <c r="BA1044">
        <v>0</v>
      </c>
      <c r="BB1044" s="6">
        <v>5313.28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f t="shared" si="48"/>
        <v>0</v>
      </c>
      <c r="BJ1044">
        <f t="shared" si="49"/>
        <v>3220.17</v>
      </c>
      <c r="BK1044">
        <f>_xlfn.IFNA(VLOOKUP(A:A,'11月奖金'!A:Q,17,0),0)</f>
        <v>1714.56</v>
      </c>
      <c r="BL1044">
        <f t="shared" si="50"/>
        <v>4934.7299999999996</v>
      </c>
    </row>
    <row r="1045" spans="1:64" x14ac:dyDescent="0.2">
      <c r="A1045">
        <v>9001154</v>
      </c>
      <c r="B1045" t="s">
        <v>3127</v>
      </c>
      <c r="C1045" t="s">
        <v>3128</v>
      </c>
      <c r="D1045" t="s">
        <v>3129</v>
      </c>
      <c r="E1045" t="s">
        <v>101</v>
      </c>
      <c r="F1045" t="s">
        <v>160</v>
      </c>
      <c r="G1045">
        <v>0</v>
      </c>
      <c r="H1045">
        <v>0</v>
      </c>
      <c r="I1045">
        <v>3.7</v>
      </c>
      <c r="J1045">
        <v>0</v>
      </c>
      <c r="K1045">
        <v>1332</v>
      </c>
      <c r="L1045">
        <v>367.45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800</v>
      </c>
      <c r="U1045">
        <v>100</v>
      </c>
      <c r="V1045">
        <v>300</v>
      </c>
      <c r="W1045">
        <v>33</v>
      </c>
      <c r="X1045">
        <v>0</v>
      </c>
      <c r="Y1045">
        <v>0</v>
      </c>
      <c r="Z1045">
        <v>0</v>
      </c>
      <c r="AA1045">
        <v>0</v>
      </c>
      <c r="AB1045">
        <v>80</v>
      </c>
      <c r="AC1045">
        <v>84</v>
      </c>
      <c r="AD1045">
        <v>0</v>
      </c>
      <c r="AE1045">
        <v>0</v>
      </c>
      <c r="AF1045">
        <v>3096.45</v>
      </c>
      <c r="AG1045">
        <v>320</v>
      </c>
      <c r="AH1045">
        <v>12</v>
      </c>
      <c r="AI1045">
        <v>104.32</v>
      </c>
      <c r="AJ1045">
        <v>240</v>
      </c>
      <c r="AK1045">
        <v>0</v>
      </c>
      <c r="AL1045">
        <v>0</v>
      </c>
      <c r="AM1045">
        <v>0</v>
      </c>
      <c r="AN1045">
        <v>0</v>
      </c>
      <c r="AO1045">
        <v>2</v>
      </c>
      <c r="AP1045">
        <v>9</v>
      </c>
      <c r="AQ1045">
        <v>0</v>
      </c>
      <c r="AR1045" s="6">
        <v>2418.13</v>
      </c>
      <c r="AS1045">
        <v>3024.45</v>
      </c>
      <c r="AT1045">
        <v>0</v>
      </c>
      <c r="AU1045">
        <v>31980.39</v>
      </c>
      <c r="AV1045">
        <v>40000</v>
      </c>
      <c r="AW1045">
        <v>0</v>
      </c>
      <c r="AX1045">
        <v>0</v>
      </c>
      <c r="AY1045" s="6">
        <v>0</v>
      </c>
      <c r="AZ1045">
        <v>0</v>
      </c>
      <c r="BA1045">
        <v>0</v>
      </c>
      <c r="BB1045" s="6">
        <v>5313.28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f t="shared" si="48"/>
        <v>0</v>
      </c>
      <c r="BJ1045">
        <f t="shared" si="49"/>
        <v>3024.45</v>
      </c>
      <c r="BK1045">
        <f>_xlfn.IFNA(VLOOKUP(A:A,'11月奖金'!A:Q,17,0),0)</f>
        <v>1720.78</v>
      </c>
      <c r="BL1045">
        <f t="shared" si="50"/>
        <v>4745.2299999999996</v>
      </c>
    </row>
    <row r="1046" spans="1:64" x14ac:dyDescent="0.2">
      <c r="A1046">
        <v>9001155</v>
      </c>
      <c r="B1046" t="s">
        <v>3130</v>
      </c>
      <c r="C1046" t="s">
        <v>3131</v>
      </c>
      <c r="D1046" t="s">
        <v>3132</v>
      </c>
      <c r="E1046" t="s">
        <v>101</v>
      </c>
      <c r="F1046" t="s">
        <v>160</v>
      </c>
      <c r="G1046">
        <v>0</v>
      </c>
      <c r="H1046">
        <v>0</v>
      </c>
      <c r="I1046">
        <v>3.7</v>
      </c>
      <c r="J1046">
        <v>0</v>
      </c>
      <c r="K1046">
        <v>1332</v>
      </c>
      <c r="L1046">
        <v>551.16999999999996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800</v>
      </c>
      <c r="U1046">
        <v>100</v>
      </c>
      <c r="V1046">
        <v>300</v>
      </c>
      <c r="W1046">
        <v>33</v>
      </c>
      <c r="X1046">
        <v>0</v>
      </c>
      <c r="Y1046">
        <v>0</v>
      </c>
      <c r="Z1046">
        <v>0</v>
      </c>
      <c r="AA1046">
        <v>0</v>
      </c>
      <c r="AB1046">
        <v>80</v>
      </c>
      <c r="AC1046">
        <v>96</v>
      </c>
      <c r="AD1046">
        <v>0</v>
      </c>
      <c r="AE1046">
        <v>0</v>
      </c>
      <c r="AF1046">
        <v>3292.17</v>
      </c>
      <c r="AG1046">
        <v>320</v>
      </c>
      <c r="AH1046">
        <v>12</v>
      </c>
      <c r="AI1046">
        <v>104.32</v>
      </c>
      <c r="AJ1046">
        <v>240</v>
      </c>
      <c r="AK1046">
        <v>0</v>
      </c>
      <c r="AL1046">
        <v>0</v>
      </c>
      <c r="AM1046">
        <v>0</v>
      </c>
      <c r="AN1046">
        <v>0</v>
      </c>
      <c r="AO1046">
        <v>2</v>
      </c>
      <c r="AP1046">
        <v>9</v>
      </c>
      <c r="AQ1046">
        <v>0</v>
      </c>
      <c r="AR1046" s="6">
        <v>2613.85</v>
      </c>
      <c r="AS1046">
        <v>3220.17</v>
      </c>
      <c r="AT1046">
        <v>0</v>
      </c>
      <c r="AU1046">
        <v>31866.76</v>
      </c>
      <c r="AV1046">
        <v>40000</v>
      </c>
      <c r="AW1046">
        <v>0</v>
      </c>
      <c r="AX1046">
        <v>0</v>
      </c>
      <c r="AY1046" s="6">
        <v>0</v>
      </c>
      <c r="AZ1046">
        <v>0</v>
      </c>
      <c r="BA1046">
        <v>0</v>
      </c>
      <c r="BB1046" s="6">
        <v>4981.28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f t="shared" si="48"/>
        <v>0</v>
      </c>
      <c r="BJ1046">
        <f t="shared" si="49"/>
        <v>3220.17</v>
      </c>
      <c r="BK1046">
        <f>_xlfn.IFNA(VLOOKUP(A:A,'11月奖金'!A:Q,17,0),0)</f>
        <v>1720.78</v>
      </c>
      <c r="BL1046">
        <f t="shared" si="50"/>
        <v>4940.95</v>
      </c>
    </row>
    <row r="1047" spans="1:64" x14ac:dyDescent="0.2">
      <c r="A1047">
        <v>9001156</v>
      </c>
      <c r="B1047" t="s">
        <v>3133</v>
      </c>
      <c r="C1047" t="s">
        <v>3134</v>
      </c>
      <c r="D1047" t="s">
        <v>3135</v>
      </c>
      <c r="E1047" t="s">
        <v>101</v>
      </c>
      <c r="F1047" t="s">
        <v>160</v>
      </c>
      <c r="G1047">
        <v>0</v>
      </c>
      <c r="H1047">
        <v>0</v>
      </c>
      <c r="I1047">
        <v>3.7</v>
      </c>
      <c r="J1047">
        <v>0</v>
      </c>
      <c r="K1047">
        <v>1332</v>
      </c>
      <c r="L1047">
        <v>367.45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800</v>
      </c>
      <c r="U1047">
        <v>100</v>
      </c>
      <c r="V1047">
        <v>300</v>
      </c>
      <c r="W1047">
        <v>33</v>
      </c>
      <c r="X1047">
        <v>0</v>
      </c>
      <c r="Y1047">
        <v>0</v>
      </c>
      <c r="Z1047">
        <v>0</v>
      </c>
      <c r="AA1047">
        <v>0</v>
      </c>
      <c r="AB1047">
        <v>70</v>
      </c>
      <c r="AC1047">
        <v>96</v>
      </c>
      <c r="AD1047">
        <v>0</v>
      </c>
      <c r="AE1047">
        <v>0</v>
      </c>
      <c r="AF1047">
        <v>3098.45</v>
      </c>
      <c r="AG1047">
        <v>320</v>
      </c>
      <c r="AH1047">
        <v>12</v>
      </c>
      <c r="AI1047">
        <v>104.32</v>
      </c>
      <c r="AJ1047">
        <v>240</v>
      </c>
      <c r="AK1047">
        <v>0</v>
      </c>
      <c r="AL1047">
        <v>0</v>
      </c>
      <c r="AM1047">
        <v>0</v>
      </c>
      <c r="AN1047">
        <v>0</v>
      </c>
      <c r="AO1047">
        <v>2</v>
      </c>
      <c r="AP1047">
        <v>9</v>
      </c>
      <c r="AQ1047">
        <v>0</v>
      </c>
      <c r="AR1047" s="6">
        <v>2420.13</v>
      </c>
      <c r="AS1047">
        <v>3026.45</v>
      </c>
      <c r="AT1047">
        <v>0</v>
      </c>
      <c r="AU1047">
        <v>31759.86</v>
      </c>
      <c r="AV1047">
        <v>40000</v>
      </c>
      <c r="AW1047">
        <v>0</v>
      </c>
      <c r="AX1047">
        <v>0</v>
      </c>
      <c r="AY1047" s="6">
        <v>0</v>
      </c>
      <c r="AZ1047">
        <v>0</v>
      </c>
      <c r="BA1047">
        <v>0</v>
      </c>
      <c r="BB1047" s="6">
        <v>5313.28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f t="shared" si="48"/>
        <v>0</v>
      </c>
      <c r="BJ1047">
        <f t="shared" si="49"/>
        <v>3026.45</v>
      </c>
      <c r="BK1047">
        <f>_xlfn.IFNA(VLOOKUP(A:A,'11月奖金'!A:Q,17,0),0)</f>
        <v>1714.56</v>
      </c>
      <c r="BL1047">
        <f t="shared" si="50"/>
        <v>4741.01</v>
      </c>
    </row>
    <row r="1048" spans="1:64" x14ac:dyDescent="0.2">
      <c r="A1048">
        <v>9001157</v>
      </c>
      <c r="B1048" t="s">
        <v>3136</v>
      </c>
      <c r="C1048" t="s">
        <v>3137</v>
      </c>
      <c r="D1048" t="s">
        <v>3138</v>
      </c>
      <c r="E1048" t="s">
        <v>101</v>
      </c>
      <c r="F1048" t="s">
        <v>160</v>
      </c>
      <c r="G1048">
        <v>0</v>
      </c>
      <c r="H1048">
        <v>0</v>
      </c>
      <c r="I1048">
        <v>3.7</v>
      </c>
      <c r="J1048">
        <v>0</v>
      </c>
      <c r="K1048">
        <v>1332</v>
      </c>
      <c r="L1048">
        <v>367.45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800</v>
      </c>
      <c r="U1048">
        <v>100</v>
      </c>
      <c r="V1048">
        <v>300</v>
      </c>
      <c r="W1048">
        <v>33</v>
      </c>
      <c r="X1048">
        <v>0</v>
      </c>
      <c r="Y1048">
        <v>0</v>
      </c>
      <c r="Z1048">
        <v>0</v>
      </c>
      <c r="AA1048">
        <v>0</v>
      </c>
      <c r="AB1048">
        <v>80</v>
      </c>
      <c r="AC1048">
        <v>84</v>
      </c>
      <c r="AD1048">
        <v>0</v>
      </c>
      <c r="AE1048">
        <v>0</v>
      </c>
      <c r="AF1048">
        <v>3096.45</v>
      </c>
      <c r="AG1048">
        <v>320</v>
      </c>
      <c r="AH1048">
        <v>12</v>
      </c>
      <c r="AI1048">
        <v>104.32</v>
      </c>
      <c r="AJ1048">
        <v>240</v>
      </c>
      <c r="AK1048">
        <v>0</v>
      </c>
      <c r="AL1048">
        <v>0</v>
      </c>
      <c r="AM1048">
        <v>0</v>
      </c>
      <c r="AN1048">
        <v>0</v>
      </c>
      <c r="AO1048">
        <v>2</v>
      </c>
      <c r="AP1048">
        <v>9</v>
      </c>
      <c r="AQ1048">
        <v>0</v>
      </c>
      <c r="AR1048" s="6">
        <v>2418.13</v>
      </c>
      <c r="AS1048">
        <v>3024.45</v>
      </c>
      <c r="AT1048">
        <v>0</v>
      </c>
      <c r="AU1048">
        <v>31754.03</v>
      </c>
      <c r="AV1048">
        <v>40000</v>
      </c>
      <c r="AW1048">
        <v>0</v>
      </c>
      <c r="AX1048">
        <v>0</v>
      </c>
      <c r="AY1048" s="6">
        <v>0</v>
      </c>
      <c r="AZ1048">
        <v>0</v>
      </c>
      <c r="BA1048">
        <v>0</v>
      </c>
      <c r="BB1048" s="6">
        <v>5313.28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f t="shared" si="48"/>
        <v>0</v>
      </c>
      <c r="BJ1048">
        <f t="shared" si="49"/>
        <v>3024.45</v>
      </c>
      <c r="BK1048">
        <f>_xlfn.IFNA(VLOOKUP(A:A,'11月奖金'!A:Q,17,0),0)</f>
        <v>1707.64</v>
      </c>
      <c r="BL1048">
        <f t="shared" si="50"/>
        <v>4732.09</v>
      </c>
    </row>
    <row r="1049" spans="1:64" x14ac:dyDescent="0.2">
      <c r="A1049">
        <v>9001158</v>
      </c>
      <c r="B1049" t="s">
        <v>3139</v>
      </c>
      <c r="C1049" t="s">
        <v>3140</v>
      </c>
      <c r="D1049" t="s">
        <v>8452</v>
      </c>
      <c r="E1049" t="s">
        <v>101</v>
      </c>
      <c r="F1049" t="s">
        <v>160</v>
      </c>
      <c r="G1049">
        <v>0</v>
      </c>
      <c r="H1049">
        <v>0</v>
      </c>
      <c r="I1049">
        <v>3.7</v>
      </c>
      <c r="J1049">
        <v>0</v>
      </c>
      <c r="K1049">
        <v>1332</v>
      </c>
      <c r="L1049">
        <v>551.16999999999996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800</v>
      </c>
      <c r="U1049">
        <v>100</v>
      </c>
      <c r="V1049">
        <v>300</v>
      </c>
      <c r="W1049">
        <v>33</v>
      </c>
      <c r="X1049">
        <v>0</v>
      </c>
      <c r="Y1049">
        <v>0</v>
      </c>
      <c r="Z1049">
        <v>0</v>
      </c>
      <c r="AA1049">
        <v>0</v>
      </c>
      <c r="AB1049">
        <v>80</v>
      </c>
      <c r="AC1049">
        <v>96</v>
      </c>
      <c r="AD1049">
        <v>0</v>
      </c>
      <c r="AE1049">
        <v>0</v>
      </c>
      <c r="AF1049">
        <v>3292.17</v>
      </c>
      <c r="AG1049">
        <v>320</v>
      </c>
      <c r="AH1049">
        <v>12</v>
      </c>
      <c r="AI1049">
        <v>104.32</v>
      </c>
      <c r="AJ1049">
        <v>240</v>
      </c>
      <c r="AK1049">
        <v>0</v>
      </c>
      <c r="AL1049">
        <v>0</v>
      </c>
      <c r="AM1049">
        <v>0</v>
      </c>
      <c r="AN1049">
        <v>0</v>
      </c>
      <c r="AO1049">
        <v>2</v>
      </c>
      <c r="AP1049">
        <v>9</v>
      </c>
      <c r="AQ1049">
        <v>0</v>
      </c>
      <c r="AR1049" s="6">
        <v>2613.85</v>
      </c>
      <c r="AS1049">
        <v>3220.17</v>
      </c>
      <c r="AT1049">
        <v>0</v>
      </c>
      <c r="AU1049">
        <v>32354.1</v>
      </c>
      <c r="AV1049">
        <v>40000</v>
      </c>
      <c r="AW1049">
        <v>0</v>
      </c>
      <c r="AX1049">
        <v>0</v>
      </c>
      <c r="AY1049" s="6">
        <v>0</v>
      </c>
      <c r="AZ1049">
        <v>0</v>
      </c>
      <c r="BA1049">
        <v>0</v>
      </c>
      <c r="BB1049" s="6">
        <v>5313.28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f t="shared" si="48"/>
        <v>0</v>
      </c>
      <c r="BJ1049">
        <f t="shared" si="49"/>
        <v>3220.17</v>
      </c>
      <c r="BK1049">
        <f>_xlfn.IFNA(VLOOKUP(A:A,'11月奖金'!A:Q,17,0),0)</f>
        <v>1713.87</v>
      </c>
      <c r="BL1049">
        <f t="shared" si="50"/>
        <v>4934.04</v>
      </c>
    </row>
    <row r="1050" spans="1:64" x14ac:dyDescent="0.2">
      <c r="A1050">
        <v>9001159</v>
      </c>
      <c r="B1050" t="s">
        <v>3141</v>
      </c>
      <c r="C1050" t="s">
        <v>3142</v>
      </c>
      <c r="D1050" t="s">
        <v>3143</v>
      </c>
      <c r="E1050" t="s">
        <v>101</v>
      </c>
      <c r="F1050" t="s">
        <v>160</v>
      </c>
      <c r="G1050">
        <v>0</v>
      </c>
      <c r="H1050">
        <v>0</v>
      </c>
      <c r="I1050">
        <v>3.7</v>
      </c>
      <c r="J1050">
        <v>0</v>
      </c>
      <c r="K1050">
        <v>1332</v>
      </c>
      <c r="L1050">
        <v>367.45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800</v>
      </c>
      <c r="U1050">
        <v>100</v>
      </c>
      <c r="V1050">
        <v>300</v>
      </c>
      <c r="W1050">
        <v>33</v>
      </c>
      <c r="X1050">
        <v>0</v>
      </c>
      <c r="Y1050">
        <v>0</v>
      </c>
      <c r="Z1050">
        <v>0</v>
      </c>
      <c r="AA1050">
        <v>0</v>
      </c>
      <c r="AB1050">
        <v>80</v>
      </c>
      <c r="AC1050">
        <v>96</v>
      </c>
      <c r="AD1050">
        <v>0</v>
      </c>
      <c r="AE1050">
        <v>0</v>
      </c>
      <c r="AF1050">
        <v>3108.45</v>
      </c>
      <c r="AG1050">
        <v>320</v>
      </c>
      <c r="AH1050">
        <v>12</v>
      </c>
      <c r="AI1050">
        <v>104.32</v>
      </c>
      <c r="AJ1050">
        <v>240</v>
      </c>
      <c r="AK1050">
        <v>0</v>
      </c>
      <c r="AL1050">
        <v>0</v>
      </c>
      <c r="AM1050">
        <v>0</v>
      </c>
      <c r="AN1050">
        <v>0</v>
      </c>
      <c r="AO1050">
        <v>2</v>
      </c>
      <c r="AP1050">
        <v>9</v>
      </c>
      <c r="AQ1050">
        <v>0</v>
      </c>
      <c r="AR1050" s="6">
        <v>2430.13</v>
      </c>
      <c r="AS1050">
        <v>3036.45</v>
      </c>
      <c r="AT1050">
        <v>0</v>
      </c>
      <c r="AU1050">
        <v>31775.99</v>
      </c>
      <c r="AV1050">
        <v>40000</v>
      </c>
      <c r="AW1050">
        <v>0</v>
      </c>
      <c r="AX1050">
        <v>0</v>
      </c>
      <c r="AY1050" s="6">
        <v>0</v>
      </c>
      <c r="AZ1050">
        <v>0</v>
      </c>
      <c r="BA1050">
        <v>0</v>
      </c>
      <c r="BB1050" s="6">
        <v>5313.28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f t="shared" si="48"/>
        <v>0</v>
      </c>
      <c r="BJ1050">
        <f t="shared" si="49"/>
        <v>3036.45</v>
      </c>
      <c r="BK1050">
        <f>_xlfn.IFNA(VLOOKUP(A:A,'11月奖金'!A:Q,17,0),0)</f>
        <v>1707.64</v>
      </c>
      <c r="BL1050">
        <f t="shared" si="50"/>
        <v>4744.09</v>
      </c>
    </row>
    <row r="1051" spans="1:64" x14ac:dyDescent="0.2">
      <c r="A1051">
        <v>9001160</v>
      </c>
      <c r="B1051" t="s">
        <v>3144</v>
      </c>
      <c r="C1051" t="s">
        <v>3145</v>
      </c>
      <c r="D1051" t="s">
        <v>3210</v>
      </c>
      <c r="E1051" t="s">
        <v>97</v>
      </c>
      <c r="F1051" t="s">
        <v>160</v>
      </c>
      <c r="G1051">
        <v>0</v>
      </c>
      <c r="H1051">
        <v>0</v>
      </c>
      <c r="I1051">
        <v>4.0999999999999996</v>
      </c>
      <c r="J1051">
        <v>0</v>
      </c>
      <c r="K1051">
        <v>1476</v>
      </c>
      <c r="L1051">
        <v>610.76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800</v>
      </c>
      <c r="U1051">
        <v>100</v>
      </c>
      <c r="V1051">
        <v>300</v>
      </c>
      <c r="W1051">
        <v>33</v>
      </c>
      <c r="X1051">
        <v>0</v>
      </c>
      <c r="Y1051">
        <v>0</v>
      </c>
      <c r="Z1051">
        <v>0</v>
      </c>
      <c r="AA1051">
        <v>0</v>
      </c>
      <c r="AB1051">
        <v>80</v>
      </c>
      <c r="AC1051">
        <v>84</v>
      </c>
      <c r="AD1051">
        <v>0</v>
      </c>
      <c r="AE1051">
        <v>0</v>
      </c>
      <c r="AF1051">
        <v>3483.76</v>
      </c>
      <c r="AG1051">
        <v>320</v>
      </c>
      <c r="AH1051">
        <v>12</v>
      </c>
      <c r="AI1051">
        <v>104.32</v>
      </c>
      <c r="AJ1051">
        <v>240</v>
      </c>
      <c r="AK1051">
        <v>0</v>
      </c>
      <c r="AL1051">
        <v>0</v>
      </c>
      <c r="AM1051">
        <v>0</v>
      </c>
      <c r="AN1051">
        <v>0</v>
      </c>
      <c r="AO1051">
        <v>2</v>
      </c>
      <c r="AP1051">
        <v>9</v>
      </c>
      <c r="AQ1051">
        <v>0</v>
      </c>
      <c r="AR1051" s="6">
        <v>2805.44</v>
      </c>
      <c r="AS1051">
        <v>3411.76</v>
      </c>
      <c r="AT1051">
        <v>0</v>
      </c>
      <c r="AU1051">
        <v>33394.120000000003</v>
      </c>
      <c r="AV1051">
        <v>40000</v>
      </c>
      <c r="AW1051">
        <v>0</v>
      </c>
      <c r="AX1051">
        <v>0</v>
      </c>
      <c r="AY1051" s="6">
        <v>0</v>
      </c>
      <c r="AZ1051">
        <v>0</v>
      </c>
      <c r="BA1051">
        <v>0</v>
      </c>
      <c r="BB1051" s="6">
        <v>5313.28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f t="shared" si="48"/>
        <v>0</v>
      </c>
      <c r="BJ1051">
        <f t="shared" si="49"/>
        <v>3411.76</v>
      </c>
      <c r="BK1051">
        <f>_xlfn.IFNA(VLOOKUP(A:A,'11月奖金'!A:Q,17,0),0)</f>
        <v>1684.04</v>
      </c>
      <c r="BL1051">
        <f t="shared" si="50"/>
        <v>5095.8</v>
      </c>
    </row>
    <row r="1052" spans="1:64" x14ac:dyDescent="0.2">
      <c r="A1052">
        <v>9001161</v>
      </c>
      <c r="B1052" t="s">
        <v>3146</v>
      </c>
      <c r="C1052" t="s">
        <v>3147</v>
      </c>
      <c r="D1052" t="s">
        <v>3211</v>
      </c>
      <c r="E1052" t="s">
        <v>97</v>
      </c>
      <c r="F1052" t="s">
        <v>160</v>
      </c>
      <c r="G1052">
        <v>0</v>
      </c>
      <c r="H1052">
        <v>0</v>
      </c>
      <c r="I1052">
        <v>4.0999999999999996</v>
      </c>
      <c r="J1052">
        <v>0</v>
      </c>
      <c r="K1052">
        <v>1476</v>
      </c>
      <c r="L1052">
        <v>610.76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800</v>
      </c>
      <c r="U1052">
        <v>100</v>
      </c>
      <c r="V1052">
        <v>300</v>
      </c>
      <c r="W1052">
        <v>33</v>
      </c>
      <c r="X1052">
        <v>0</v>
      </c>
      <c r="Y1052">
        <v>0</v>
      </c>
      <c r="Z1052">
        <v>0</v>
      </c>
      <c r="AA1052">
        <v>0</v>
      </c>
      <c r="AB1052">
        <v>80</v>
      </c>
      <c r="AC1052">
        <v>96</v>
      </c>
      <c r="AD1052">
        <v>0</v>
      </c>
      <c r="AE1052">
        <v>0</v>
      </c>
      <c r="AF1052">
        <v>3495.76</v>
      </c>
      <c r="AG1052">
        <v>320</v>
      </c>
      <c r="AH1052">
        <v>12</v>
      </c>
      <c r="AI1052">
        <v>104.32</v>
      </c>
      <c r="AJ1052">
        <v>240</v>
      </c>
      <c r="AK1052">
        <v>0</v>
      </c>
      <c r="AL1052">
        <v>0</v>
      </c>
      <c r="AM1052">
        <v>0</v>
      </c>
      <c r="AN1052">
        <v>0</v>
      </c>
      <c r="AO1052">
        <v>2</v>
      </c>
      <c r="AP1052">
        <v>9</v>
      </c>
      <c r="AQ1052">
        <v>0</v>
      </c>
      <c r="AR1052" s="6">
        <v>2817.44</v>
      </c>
      <c r="AS1052">
        <v>3423.76</v>
      </c>
      <c r="AT1052">
        <v>0</v>
      </c>
      <c r="AU1052">
        <v>33459.480000000003</v>
      </c>
      <c r="AV1052">
        <v>40000</v>
      </c>
      <c r="AW1052">
        <v>0</v>
      </c>
      <c r="AX1052">
        <v>0</v>
      </c>
      <c r="AY1052" s="6">
        <v>0</v>
      </c>
      <c r="AZ1052">
        <v>0</v>
      </c>
      <c r="BA1052">
        <v>0</v>
      </c>
      <c r="BB1052" s="6">
        <v>5313.28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f t="shared" si="48"/>
        <v>0</v>
      </c>
      <c r="BJ1052">
        <f t="shared" si="49"/>
        <v>3423.76</v>
      </c>
      <c r="BK1052">
        <f>_xlfn.IFNA(VLOOKUP(A:A,'11月奖金'!A:Q,17,0),0)</f>
        <v>1711.22</v>
      </c>
      <c r="BL1052">
        <f t="shared" si="50"/>
        <v>5134.9800000000005</v>
      </c>
    </row>
    <row r="1053" spans="1:64" x14ac:dyDescent="0.2">
      <c r="A1053">
        <v>9001162</v>
      </c>
      <c r="B1053" t="s">
        <v>1795</v>
      </c>
      <c r="C1053" t="s">
        <v>3148</v>
      </c>
      <c r="D1053" t="s">
        <v>3149</v>
      </c>
      <c r="E1053" t="s">
        <v>101</v>
      </c>
      <c r="F1053" t="s">
        <v>160</v>
      </c>
      <c r="G1053">
        <v>0</v>
      </c>
      <c r="H1053">
        <v>0</v>
      </c>
      <c r="I1053">
        <v>3.7</v>
      </c>
      <c r="J1053">
        <v>0</v>
      </c>
      <c r="K1053">
        <v>1332</v>
      </c>
      <c r="L1053">
        <v>367.45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800</v>
      </c>
      <c r="U1053">
        <v>100</v>
      </c>
      <c r="V1053">
        <v>300</v>
      </c>
      <c r="W1053">
        <v>33</v>
      </c>
      <c r="X1053">
        <v>0</v>
      </c>
      <c r="Y1053">
        <v>0</v>
      </c>
      <c r="Z1053">
        <v>0</v>
      </c>
      <c r="AA1053">
        <v>0</v>
      </c>
      <c r="AB1053">
        <v>80</v>
      </c>
      <c r="AC1053">
        <v>96</v>
      </c>
      <c r="AD1053">
        <v>0</v>
      </c>
      <c r="AE1053">
        <v>0</v>
      </c>
      <c r="AF1053">
        <v>3108.45</v>
      </c>
      <c r="AG1053">
        <v>320</v>
      </c>
      <c r="AH1053">
        <v>12</v>
      </c>
      <c r="AI1053">
        <v>104.32</v>
      </c>
      <c r="AJ1053">
        <v>240</v>
      </c>
      <c r="AK1053">
        <v>0</v>
      </c>
      <c r="AL1053">
        <v>0</v>
      </c>
      <c r="AM1053">
        <v>0</v>
      </c>
      <c r="AN1053">
        <v>0</v>
      </c>
      <c r="AO1053">
        <v>2</v>
      </c>
      <c r="AP1053">
        <v>9</v>
      </c>
      <c r="AQ1053">
        <v>0</v>
      </c>
      <c r="AR1053" s="6">
        <v>2430.13</v>
      </c>
      <c r="AS1053">
        <v>3036.45</v>
      </c>
      <c r="AT1053">
        <v>0</v>
      </c>
      <c r="AU1053">
        <v>31987.27</v>
      </c>
      <c r="AV1053">
        <v>40000</v>
      </c>
      <c r="AW1053">
        <v>0</v>
      </c>
      <c r="AX1053">
        <v>0</v>
      </c>
      <c r="AY1053" s="6">
        <v>0</v>
      </c>
      <c r="AZ1053">
        <v>0</v>
      </c>
      <c r="BA1053">
        <v>0</v>
      </c>
      <c r="BB1053" s="6">
        <v>5313.28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f t="shared" si="48"/>
        <v>0</v>
      </c>
      <c r="BJ1053">
        <f t="shared" si="49"/>
        <v>3036.45</v>
      </c>
      <c r="BK1053">
        <f>_xlfn.IFNA(VLOOKUP(A:A,'11月奖金'!A:Q,17,0),0)</f>
        <v>1700.73</v>
      </c>
      <c r="BL1053">
        <f t="shared" si="50"/>
        <v>4737.18</v>
      </c>
    </row>
    <row r="1054" spans="1:64" x14ac:dyDescent="0.2">
      <c r="A1054">
        <v>9001166</v>
      </c>
      <c r="B1054" t="s">
        <v>3150</v>
      </c>
      <c r="C1054" t="s">
        <v>3151</v>
      </c>
      <c r="D1054" t="s">
        <v>3212</v>
      </c>
      <c r="E1054" t="s">
        <v>426</v>
      </c>
      <c r="F1054" t="s">
        <v>29</v>
      </c>
      <c r="G1054">
        <v>0</v>
      </c>
      <c r="H1054">
        <v>0</v>
      </c>
      <c r="I1054">
        <v>0</v>
      </c>
      <c r="J1054">
        <v>4534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300</v>
      </c>
      <c r="W1054">
        <v>33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4867</v>
      </c>
      <c r="AG1054">
        <v>1134.48</v>
      </c>
      <c r="AH1054">
        <v>42.54</v>
      </c>
      <c r="AI1054">
        <v>334.2</v>
      </c>
      <c r="AJ1054">
        <v>1003</v>
      </c>
      <c r="AK1054">
        <v>0</v>
      </c>
      <c r="AL1054">
        <v>0</v>
      </c>
      <c r="AM1054">
        <v>0</v>
      </c>
      <c r="AN1054">
        <v>0</v>
      </c>
      <c r="AO1054">
        <v>2</v>
      </c>
      <c r="AP1054">
        <v>9</v>
      </c>
      <c r="AQ1054">
        <v>0</v>
      </c>
      <c r="AR1054" s="6">
        <v>2350.7800000000002</v>
      </c>
      <c r="AS1054">
        <v>4865</v>
      </c>
      <c r="AT1054">
        <v>0</v>
      </c>
      <c r="AU1054">
        <v>92491.19</v>
      </c>
      <c r="AV1054">
        <v>40000</v>
      </c>
      <c r="AW1054">
        <v>0</v>
      </c>
      <c r="AX1054">
        <v>0</v>
      </c>
      <c r="AY1054" s="6">
        <v>0</v>
      </c>
      <c r="AZ1054">
        <v>0</v>
      </c>
      <c r="BA1054">
        <v>0</v>
      </c>
      <c r="BB1054" s="6">
        <v>20822.759999999998</v>
      </c>
      <c r="BC1054">
        <v>31668.43</v>
      </c>
      <c r="BD1054">
        <v>950.05</v>
      </c>
      <c r="BE1054">
        <v>0</v>
      </c>
      <c r="BF1054">
        <v>950.05</v>
      </c>
      <c r="BG1054">
        <v>1029.53</v>
      </c>
      <c r="BH1054">
        <v>0</v>
      </c>
      <c r="BI1054">
        <f t="shared" si="48"/>
        <v>1029.53</v>
      </c>
      <c r="BJ1054">
        <f t="shared" si="49"/>
        <v>4865</v>
      </c>
      <c r="BK1054">
        <f>_xlfn.IFNA(VLOOKUP(A:A,'11月奖金'!A:Q,17,0),0)</f>
        <v>8935.9</v>
      </c>
      <c r="BL1054">
        <f t="shared" si="50"/>
        <v>13800.9</v>
      </c>
    </row>
    <row r="1055" spans="1:64" x14ac:dyDescent="0.2">
      <c r="A1055">
        <v>9001221</v>
      </c>
      <c r="B1055" t="s">
        <v>5247</v>
      </c>
      <c r="C1055" t="s">
        <v>5248</v>
      </c>
      <c r="D1055" t="s">
        <v>7614</v>
      </c>
      <c r="E1055" t="s">
        <v>137</v>
      </c>
      <c r="F1055" t="s">
        <v>105</v>
      </c>
      <c r="G1055">
        <v>0</v>
      </c>
      <c r="H1055">
        <v>0</v>
      </c>
      <c r="I1055">
        <v>6.7</v>
      </c>
      <c r="J1055">
        <v>0</v>
      </c>
      <c r="K1055">
        <v>2412</v>
      </c>
      <c r="L1055">
        <v>0</v>
      </c>
      <c r="M1055">
        <v>12</v>
      </c>
      <c r="N1055">
        <v>0</v>
      </c>
      <c r="O1055">
        <v>0</v>
      </c>
      <c r="P1055">
        <v>0</v>
      </c>
      <c r="Q1055">
        <v>0</v>
      </c>
      <c r="R1055">
        <v>7</v>
      </c>
      <c r="S1055">
        <v>0</v>
      </c>
      <c r="T1055">
        <v>800</v>
      </c>
      <c r="U1055">
        <v>100</v>
      </c>
      <c r="V1055">
        <v>300</v>
      </c>
      <c r="W1055">
        <v>33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3664</v>
      </c>
      <c r="AG1055">
        <v>742.4</v>
      </c>
      <c r="AH1055">
        <v>27.84</v>
      </c>
      <c r="AI1055">
        <v>185.6</v>
      </c>
      <c r="AJ1055">
        <v>557</v>
      </c>
      <c r="AK1055">
        <v>0</v>
      </c>
      <c r="AL1055">
        <v>0</v>
      </c>
      <c r="AM1055">
        <v>0</v>
      </c>
      <c r="AN1055">
        <v>0</v>
      </c>
      <c r="AO1055">
        <v>2</v>
      </c>
      <c r="AP1055">
        <v>9</v>
      </c>
      <c r="AQ1055">
        <v>0</v>
      </c>
      <c r="AR1055" s="6">
        <v>2149.16</v>
      </c>
      <c r="AS1055">
        <v>3622</v>
      </c>
      <c r="AT1055">
        <v>30</v>
      </c>
      <c r="AU1055">
        <v>55158.22</v>
      </c>
      <c r="AV1055">
        <v>35000</v>
      </c>
      <c r="AW1055">
        <v>0</v>
      </c>
      <c r="AX1055">
        <v>0</v>
      </c>
      <c r="AY1055" s="6">
        <v>0</v>
      </c>
      <c r="AZ1055">
        <v>0</v>
      </c>
      <c r="BA1055">
        <v>0</v>
      </c>
      <c r="BB1055" s="6">
        <v>10589.88</v>
      </c>
      <c r="BC1055">
        <v>9568.34</v>
      </c>
      <c r="BD1055">
        <v>287.05</v>
      </c>
      <c r="BE1055">
        <v>0</v>
      </c>
      <c r="BF1055">
        <v>287.05</v>
      </c>
      <c r="BG1055">
        <v>373.78</v>
      </c>
      <c r="BH1055">
        <v>0</v>
      </c>
      <c r="BI1055">
        <f t="shared" si="48"/>
        <v>373.78</v>
      </c>
      <c r="BJ1055">
        <f t="shared" si="49"/>
        <v>3622</v>
      </c>
      <c r="BK1055">
        <f>_xlfn.IFNA(VLOOKUP(A:A,'11月奖金'!A:Q,17,0),0)</f>
        <v>6118.16</v>
      </c>
      <c r="BL1055">
        <f t="shared" si="50"/>
        <v>9740.16</v>
      </c>
    </row>
    <row r="1056" spans="1:64" x14ac:dyDescent="0.2">
      <c r="A1056">
        <v>9001227</v>
      </c>
      <c r="B1056" t="s">
        <v>5286</v>
      </c>
      <c r="C1056" t="s">
        <v>5287</v>
      </c>
      <c r="D1056" t="s">
        <v>7615</v>
      </c>
      <c r="E1056" t="s">
        <v>39</v>
      </c>
      <c r="F1056" t="s">
        <v>125</v>
      </c>
      <c r="G1056">
        <v>12</v>
      </c>
      <c r="H1056">
        <v>0</v>
      </c>
      <c r="I1056">
        <v>6.7</v>
      </c>
      <c r="J1056">
        <v>0</v>
      </c>
      <c r="K1056">
        <v>2412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7</v>
      </c>
      <c r="S1056">
        <v>0</v>
      </c>
      <c r="T1056">
        <v>800</v>
      </c>
      <c r="U1056">
        <v>300</v>
      </c>
      <c r="V1056">
        <v>300</v>
      </c>
      <c r="W1056">
        <v>33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3852</v>
      </c>
      <c r="AG1056">
        <v>483.36</v>
      </c>
      <c r="AH1056">
        <v>18.13</v>
      </c>
      <c r="AI1056">
        <v>120.83</v>
      </c>
      <c r="AJ1056">
        <v>363</v>
      </c>
      <c r="AK1056">
        <v>0</v>
      </c>
      <c r="AL1056">
        <v>0</v>
      </c>
      <c r="AM1056">
        <v>0</v>
      </c>
      <c r="AN1056">
        <v>0</v>
      </c>
      <c r="AO1056">
        <v>2</v>
      </c>
      <c r="AP1056">
        <v>9</v>
      </c>
      <c r="AQ1056">
        <v>0</v>
      </c>
      <c r="AR1056" s="6">
        <v>2864.68</v>
      </c>
      <c r="AS1056">
        <v>3670</v>
      </c>
      <c r="AT1056">
        <v>30</v>
      </c>
      <c r="AU1056">
        <v>55612.92</v>
      </c>
      <c r="AV1056">
        <v>35000</v>
      </c>
      <c r="AW1056">
        <v>0</v>
      </c>
      <c r="AX1056">
        <v>0</v>
      </c>
      <c r="AY1056" s="6">
        <v>0</v>
      </c>
      <c r="AZ1056">
        <v>0</v>
      </c>
      <c r="BA1056">
        <v>0</v>
      </c>
      <c r="BB1056" s="6">
        <v>6897.24</v>
      </c>
      <c r="BC1056">
        <v>13715.68</v>
      </c>
      <c r="BD1056">
        <v>411.47</v>
      </c>
      <c r="BE1056">
        <v>0</v>
      </c>
      <c r="BF1056">
        <v>411.47</v>
      </c>
      <c r="BG1056">
        <v>480.92999999999989</v>
      </c>
      <c r="BH1056">
        <v>0</v>
      </c>
      <c r="BI1056">
        <f t="shared" si="48"/>
        <v>480.92999999999989</v>
      </c>
      <c r="BJ1056">
        <f t="shared" si="49"/>
        <v>3670</v>
      </c>
      <c r="BK1056">
        <f>_xlfn.IFNA(VLOOKUP(A:A,'11月奖金'!A:Q,17,0),0)</f>
        <v>7645.41</v>
      </c>
      <c r="BL1056">
        <f t="shared" si="50"/>
        <v>11315.41</v>
      </c>
    </row>
    <row r="1057" spans="1:64" x14ac:dyDescent="0.2">
      <c r="A1057">
        <v>9001220</v>
      </c>
      <c r="B1057" t="s">
        <v>5687</v>
      </c>
      <c r="C1057" t="s">
        <v>5688</v>
      </c>
      <c r="D1057" t="s">
        <v>7616</v>
      </c>
      <c r="E1057" t="s">
        <v>363</v>
      </c>
      <c r="F1057" t="s">
        <v>105</v>
      </c>
      <c r="G1057">
        <v>0</v>
      </c>
      <c r="H1057">
        <v>0</v>
      </c>
      <c r="I1057">
        <v>5.3</v>
      </c>
      <c r="J1057">
        <v>0</v>
      </c>
      <c r="K1057">
        <v>1908</v>
      </c>
      <c r="L1057">
        <v>0</v>
      </c>
      <c r="M1057">
        <v>24</v>
      </c>
      <c r="N1057">
        <v>40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800</v>
      </c>
      <c r="U1057">
        <v>100</v>
      </c>
      <c r="V1057">
        <v>300</v>
      </c>
      <c r="W1057">
        <v>33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3205</v>
      </c>
      <c r="AG1057">
        <v>592.79999999999995</v>
      </c>
      <c r="AH1057">
        <v>22.23</v>
      </c>
      <c r="AI1057">
        <v>148.19999999999999</v>
      </c>
      <c r="AJ1057">
        <v>445</v>
      </c>
      <c r="AK1057">
        <v>0</v>
      </c>
      <c r="AL1057">
        <v>0</v>
      </c>
      <c r="AM1057">
        <v>0</v>
      </c>
      <c r="AN1057">
        <v>0</v>
      </c>
      <c r="AO1057">
        <v>2</v>
      </c>
      <c r="AP1057">
        <v>9</v>
      </c>
      <c r="AQ1057">
        <v>0</v>
      </c>
      <c r="AR1057" s="6">
        <v>1994.77</v>
      </c>
      <c r="AS1057">
        <v>3133</v>
      </c>
      <c r="AT1057">
        <v>0</v>
      </c>
      <c r="AU1057">
        <v>43488.800000000003</v>
      </c>
      <c r="AV1057">
        <v>35000</v>
      </c>
      <c r="AW1057">
        <v>0</v>
      </c>
      <c r="AX1057">
        <v>0</v>
      </c>
      <c r="AY1057" s="6">
        <v>0</v>
      </c>
      <c r="AZ1057">
        <v>0</v>
      </c>
      <c r="BA1057">
        <v>0</v>
      </c>
      <c r="BB1057" s="6">
        <v>8457.61</v>
      </c>
      <c r="BC1057">
        <v>31.190000000002328</v>
      </c>
      <c r="BD1057">
        <v>0.94</v>
      </c>
      <c r="BE1057">
        <v>0</v>
      </c>
      <c r="BF1057">
        <v>0.94</v>
      </c>
      <c r="BG1057">
        <v>93.19</v>
      </c>
      <c r="BH1057">
        <v>0</v>
      </c>
      <c r="BI1057">
        <f t="shared" si="48"/>
        <v>93.19</v>
      </c>
      <c r="BJ1057">
        <f t="shared" si="49"/>
        <v>3133</v>
      </c>
      <c r="BK1057">
        <f>_xlfn.IFNA(VLOOKUP(A:A,'11月奖金'!A:Q,17,0),0)</f>
        <v>3642.44</v>
      </c>
      <c r="BL1057">
        <f t="shared" si="50"/>
        <v>6775.4400000000005</v>
      </c>
    </row>
    <row r="1058" spans="1:64" x14ac:dyDescent="0.2">
      <c r="A1058">
        <v>9001218</v>
      </c>
      <c r="B1058" t="s">
        <v>5845</v>
      </c>
      <c r="C1058" t="s">
        <v>5846</v>
      </c>
      <c r="D1058" t="s">
        <v>7617</v>
      </c>
      <c r="E1058" t="s">
        <v>82</v>
      </c>
      <c r="F1058" t="s">
        <v>105</v>
      </c>
      <c r="G1058">
        <v>0</v>
      </c>
      <c r="H1058">
        <v>0</v>
      </c>
      <c r="I1058">
        <v>6.7</v>
      </c>
      <c r="J1058">
        <v>0</v>
      </c>
      <c r="K1058">
        <v>2412</v>
      </c>
      <c r="L1058">
        <v>0</v>
      </c>
      <c r="M1058">
        <v>134</v>
      </c>
      <c r="N1058">
        <v>88</v>
      </c>
      <c r="O1058">
        <v>0</v>
      </c>
      <c r="P1058">
        <v>0</v>
      </c>
      <c r="Q1058">
        <v>0</v>
      </c>
      <c r="R1058">
        <v>0</v>
      </c>
      <c r="S1058">
        <v>5.44</v>
      </c>
      <c r="T1058">
        <v>800</v>
      </c>
      <c r="U1058">
        <v>300</v>
      </c>
      <c r="V1058">
        <v>300</v>
      </c>
      <c r="W1058">
        <v>33</v>
      </c>
      <c r="X1058">
        <v>0</v>
      </c>
      <c r="Y1058">
        <v>0</v>
      </c>
      <c r="Z1058">
        <v>0</v>
      </c>
      <c r="AA1058">
        <v>0</v>
      </c>
      <c r="AB1058">
        <v>40</v>
      </c>
      <c r="AC1058">
        <v>0</v>
      </c>
      <c r="AD1058">
        <v>0</v>
      </c>
      <c r="AE1058">
        <v>0</v>
      </c>
      <c r="AF1058">
        <v>4112.4400000000014</v>
      </c>
      <c r="AG1058">
        <v>844</v>
      </c>
      <c r="AH1058">
        <v>31.65</v>
      </c>
      <c r="AI1058">
        <v>210.99</v>
      </c>
      <c r="AJ1058">
        <v>633</v>
      </c>
      <c r="AK1058">
        <v>0</v>
      </c>
      <c r="AL1058">
        <v>0</v>
      </c>
      <c r="AM1058">
        <v>0</v>
      </c>
      <c r="AN1058">
        <v>0</v>
      </c>
      <c r="AO1058">
        <v>2</v>
      </c>
      <c r="AP1058">
        <v>9</v>
      </c>
      <c r="AQ1058">
        <v>0</v>
      </c>
      <c r="AR1058" s="6">
        <v>2390.8000000000002</v>
      </c>
      <c r="AS1058">
        <v>3900.440000000001</v>
      </c>
      <c r="AT1058">
        <v>0</v>
      </c>
      <c r="AU1058">
        <v>56176.28</v>
      </c>
      <c r="AV1058">
        <v>35000</v>
      </c>
      <c r="AW1058">
        <v>0</v>
      </c>
      <c r="AX1058">
        <v>0</v>
      </c>
      <c r="AY1058" s="6">
        <v>0</v>
      </c>
      <c r="AZ1058">
        <v>0</v>
      </c>
      <c r="BA1058">
        <v>0</v>
      </c>
      <c r="BB1058" s="6">
        <v>12037.48</v>
      </c>
      <c r="BC1058">
        <v>9138.7999999999993</v>
      </c>
      <c r="BD1058">
        <v>274.16000000000003</v>
      </c>
      <c r="BE1058">
        <v>0</v>
      </c>
      <c r="BF1058">
        <v>274.16000000000003</v>
      </c>
      <c r="BG1058">
        <v>358.74</v>
      </c>
      <c r="BH1058">
        <v>0</v>
      </c>
      <c r="BI1058">
        <f t="shared" si="48"/>
        <v>358.74</v>
      </c>
      <c r="BJ1058">
        <f t="shared" si="49"/>
        <v>3900.4400000000014</v>
      </c>
      <c r="BK1058">
        <f>_xlfn.IFNA(VLOOKUP(A:A,'11月奖金'!A:Q,17,0),0)</f>
        <v>6073.84</v>
      </c>
      <c r="BL1058">
        <f t="shared" si="50"/>
        <v>9974.2800000000025</v>
      </c>
    </row>
    <row r="1059" spans="1:64" x14ac:dyDescent="0.2">
      <c r="A1059">
        <v>9001219</v>
      </c>
      <c r="B1059" t="s">
        <v>5850</v>
      </c>
      <c r="C1059" t="s">
        <v>5851</v>
      </c>
      <c r="D1059" t="s">
        <v>7618</v>
      </c>
      <c r="E1059" t="s">
        <v>82</v>
      </c>
      <c r="F1059" t="s">
        <v>105</v>
      </c>
      <c r="G1059">
        <v>0</v>
      </c>
      <c r="H1059">
        <v>0</v>
      </c>
      <c r="I1059">
        <v>5.9</v>
      </c>
      <c r="J1059">
        <v>0</v>
      </c>
      <c r="K1059">
        <v>2124</v>
      </c>
      <c r="L1059">
        <v>585.92999999999995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7</v>
      </c>
      <c r="S1059">
        <v>0</v>
      </c>
      <c r="T1059">
        <v>800</v>
      </c>
      <c r="U1059">
        <v>100</v>
      </c>
      <c r="V1059">
        <v>300</v>
      </c>
      <c r="W1059">
        <v>33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3949.93</v>
      </c>
      <c r="AG1059">
        <v>532.24</v>
      </c>
      <c r="AH1059">
        <v>19.96</v>
      </c>
      <c r="AI1059">
        <v>133.05000000000001</v>
      </c>
      <c r="AJ1059">
        <v>399</v>
      </c>
      <c r="AK1059">
        <v>0</v>
      </c>
      <c r="AL1059">
        <v>0</v>
      </c>
      <c r="AM1059">
        <v>0</v>
      </c>
      <c r="AN1059">
        <v>0</v>
      </c>
      <c r="AO1059">
        <v>2</v>
      </c>
      <c r="AP1059">
        <v>9</v>
      </c>
      <c r="AQ1059">
        <v>0</v>
      </c>
      <c r="AR1059" s="6">
        <v>2863.68</v>
      </c>
      <c r="AS1059">
        <v>3907.93</v>
      </c>
      <c r="AT1059">
        <v>30</v>
      </c>
      <c r="AU1059">
        <v>48239.72</v>
      </c>
      <c r="AV1059">
        <v>35000</v>
      </c>
      <c r="AW1059">
        <v>0</v>
      </c>
      <c r="AX1059">
        <v>0</v>
      </c>
      <c r="AY1059" s="6">
        <v>0</v>
      </c>
      <c r="AZ1059">
        <v>0</v>
      </c>
      <c r="BA1059">
        <v>0</v>
      </c>
      <c r="BB1059" s="6">
        <v>7589.75</v>
      </c>
      <c r="BC1059">
        <v>5649.9700000000012</v>
      </c>
      <c r="BD1059">
        <v>169.5</v>
      </c>
      <c r="BE1059">
        <v>0</v>
      </c>
      <c r="BF1059">
        <v>169.5</v>
      </c>
      <c r="BG1059">
        <v>234.79</v>
      </c>
      <c r="BH1059">
        <v>0</v>
      </c>
      <c r="BI1059">
        <f t="shared" si="48"/>
        <v>234.79</v>
      </c>
      <c r="BJ1059">
        <f t="shared" si="49"/>
        <v>3907.93</v>
      </c>
      <c r="BK1059">
        <f>_xlfn.IFNA(VLOOKUP(A:A,'11月奖金'!A:Q,17,0),0)</f>
        <v>5153.46</v>
      </c>
      <c r="BL1059">
        <f t="shared" si="50"/>
        <v>9061.39</v>
      </c>
    </row>
    <row r="1060" spans="1:64" x14ac:dyDescent="0.2">
      <c r="A1060">
        <v>9001223</v>
      </c>
      <c r="B1060" t="s">
        <v>7199</v>
      </c>
      <c r="C1060" t="s">
        <v>7200</v>
      </c>
      <c r="D1060" t="s">
        <v>7619</v>
      </c>
      <c r="E1060" t="s">
        <v>75</v>
      </c>
      <c r="F1060" t="s">
        <v>105</v>
      </c>
      <c r="G1060">
        <v>0</v>
      </c>
      <c r="H1060">
        <v>0</v>
      </c>
      <c r="I1060">
        <v>4.0999999999999996</v>
      </c>
      <c r="J1060">
        <v>0</v>
      </c>
      <c r="K1060">
        <v>1476</v>
      </c>
      <c r="L1060">
        <v>0</v>
      </c>
      <c r="M1060">
        <v>0</v>
      </c>
      <c r="N1060">
        <v>0</v>
      </c>
      <c r="O1060">
        <v>0</v>
      </c>
      <c r="P1060">
        <v>216</v>
      </c>
      <c r="Q1060">
        <v>0</v>
      </c>
      <c r="R1060">
        <v>0</v>
      </c>
      <c r="S1060">
        <v>0</v>
      </c>
      <c r="T1060">
        <v>800</v>
      </c>
      <c r="U1060">
        <v>100</v>
      </c>
      <c r="V1060">
        <v>300</v>
      </c>
      <c r="W1060">
        <v>33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2925</v>
      </c>
      <c r="AG1060">
        <v>379.92</v>
      </c>
      <c r="AH1060">
        <v>14.25</v>
      </c>
      <c r="AI1060">
        <v>104.32</v>
      </c>
      <c r="AJ1060">
        <v>285</v>
      </c>
      <c r="AK1060">
        <v>0</v>
      </c>
      <c r="AL1060">
        <v>0</v>
      </c>
      <c r="AM1060">
        <v>0</v>
      </c>
      <c r="AN1060">
        <v>0</v>
      </c>
      <c r="AO1060">
        <v>2</v>
      </c>
      <c r="AP1060">
        <v>9</v>
      </c>
      <c r="AQ1060">
        <v>0</v>
      </c>
      <c r="AR1060" s="6">
        <v>2139.5100000000002</v>
      </c>
      <c r="AS1060">
        <v>2853</v>
      </c>
      <c r="AT1060">
        <v>0</v>
      </c>
      <c r="AU1060">
        <v>35303.620000000003</v>
      </c>
      <c r="AV1060">
        <v>35000</v>
      </c>
      <c r="AW1060">
        <v>0</v>
      </c>
      <c r="AX1060">
        <v>0</v>
      </c>
      <c r="AY1060" s="6">
        <v>0</v>
      </c>
      <c r="AZ1060">
        <v>0</v>
      </c>
      <c r="BA1060">
        <v>0</v>
      </c>
      <c r="BB1060" s="6">
        <v>5456.41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f t="shared" si="48"/>
        <v>0</v>
      </c>
      <c r="BJ1060">
        <f t="shared" si="49"/>
        <v>2853</v>
      </c>
      <c r="BK1060">
        <f>_xlfn.IFNA(VLOOKUP(A:A,'11月奖金'!A:Q,17,0),0)</f>
        <v>2803.32</v>
      </c>
      <c r="BL1060">
        <f t="shared" si="50"/>
        <v>5656.32</v>
      </c>
    </row>
    <row r="1061" spans="1:64" x14ac:dyDescent="0.2">
      <c r="A1061">
        <v>9001215</v>
      </c>
      <c r="B1061" t="s">
        <v>7266</v>
      </c>
      <c r="C1061" t="s">
        <v>7267</v>
      </c>
      <c r="D1061" t="s">
        <v>7620</v>
      </c>
      <c r="E1061" t="s">
        <v>116</v>
      </c>
      <c r="F1061" t="s">
        <v>125</v>
      </c>
      <c r="G1061">
        <v>0</v>
      </c>
      <c r="H1061">
        <v>0</v>
      </c>
      <c r="I1061">
        <v>7.3</v>
      </c>
      <c r="J1061">
        <v>0</v>
      </c>
      <c r="K1061">
        <v>2628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800</v>
      </c>
      <c r="U1061">
        <v>100</v>
      </c>
      <c r="V1061">
        <v>300</v>
      </c>
      <c r="W1061">
        <v>33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3861</v>
      </c>
      <c r="AG1061">
        <v>763.44</v>
      </c>
      <c r="AH1061">
        <v>28.63</v>
      </c>
      <c r="AI1061">
        <v>190.86</v>
      </c>
      <c r="AJ1061">
        <v>573</v>
      </c>
      <c r="AK1061">
        <v>0</v>
      </c>
      <c r="AL1061">
        <v>0</v>
      </c>
      <c r="AM1061">
        <v>0</v>
      </c>
      <c r="AN1061">
        <v>0</v>
      </c>
      <c r="AO1061">
        <v>2</v>
      </c>
      <c r="AP1061">
        <v>9</v>
      </c>
      <c r="AQ1061">
        <v>0</v>
      </c>
      <c r="AR1061" s="6">
        <v>2303.0700000000002</v>
      </c>
      <c r="AS1061">
        <v>3789</v>
      </c>
      <c r="AT1061">
        <v>0</v>
      </c>
      <c r="AU1061">
        <v>64219.57</v>
      </c>
      <c r="AV1061">
        <v>35000</v>
      </c>
      <c r="AW1061">
        <v>0</v>
      </c>
      <c r="AX1061">
        <v>0</v>
      </c>
      <c r="AY1061" s="6">
        <v>0</v>
      </c>
      <c r="AZ1061">
        <v>0</v>
      </c>
      <c r="BA1061">
        <v>0</v>
      </c>
      <c r="BB1061" s="6">
        <v>10891.51</v>
      </c>
      <c r="BC1061">
        <v>18328.060000000001</v>
      </c>
      <c r="BD1061">
        <v>549.84</v>
      </c>
      <c r="BE1061">
        <v>0</v>
      </c>
      <c r="BF1061">
        <v>549.84</v>
      </c>
      <c r="BG1061">
        <v>632.85</v>
      </c>
      <c r="BH1061">
        <v>0</v>
      </c>
      <c r="BI1061">
        <f t="shared" si="48"/>
        <v>632.85</v>
      </c>
      <c r="BJ1061">
        <f t="shared" si="49"/>
        <v>3789</v>
      </c>
      <c r="BK1061">
        <f>_xlfn.IFNA(VLOOKUP(A:A,'11月奖金'!A:Q,17,0),0)</f>
        <v>7634.81</v>
      </c>
      <c r="BL1061">
        <f t="shared" si="50"/>
        <v>11423.810000000001</v>
      </c>
    </row>
    <row r="1062" spans="1:64" x14ac:dyDescent="0.2">
      <c r="A1062">
        <v>9001216</v>
      </c>
      <c r="B1062" t="s">
        <v>7269</v>
      </c>
      <c r="C1062" t="s">
        <v>7270</v>
      </c>
      <c r="D1062" t="s">
        <v>7621</v>
      </c>
      <c r="E1062" t="s">
        <v>116</v>
      </c>
      <c r="F1062" t="s">
        <v>125</v>
      </c>
      <c r="G1062">
        <v>0</v>
      </c>
      <c r="H1062">
        <v>0</v>
      </c>
      <c r="I1062">
        <v>7.1</v>
      </c>
      <c r="J1062">
        <v>0</v>
      </c>
      <c r="K1062">
        <v>2556</v>
      </c>
      <c r="L1062">
        <v>0</v>
      </c>
      <c r="M1062">
        <v>49</v>
      </c>
      <c r="N1062">
        <v>64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800</v>
      </c>
      <c r="U1062">
        <v>300</v>
      </c>
      <c r="V1062">
        <v>300</v>
      </c>
      <c r="W1062">
        <v>33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4102</v>
      </c>
      <c r="AG1062">
        <v>1008.48</v>
      </c>
      <c r="AH1062">
        <v>37.82</v>
      </c>
      <c r="AI1062">
        <v>252.12</v>
      </c>
      <c r="AJ1062">
        <v>756</v>
      </c>
      <c r="AK1062">
        <v>0</v>
      </c>
      <c r="AL1062">
        <v>0</v>
      </c>
      <c r="AM1062">
        <v>0</v>
      </c>
      <c r="AN1062">
        <v>0</v>
      </c>
      <c r="AO1062">
        <v>2</v>
      </c>
      <c r="AP1062">
        <v>9</v>
      </c>
      <c r="AQ1062">
        <v>0</v>
      </c>
      <c r="AR1062" s="6">
        <v>2045.58</v>
      </c>
      <c r="AS1062">
        <v>3890</v>
      </c>
      <c r="AT1062">
        <v>0</v>
      </c>
      <c r="AU1062">
        <v>65540.25</v>
      </c>
      <c r="AV1062">
        <v>35000</v>
      </c>
      <c r="AW1062">
        <v>0</v>
      </c>
      <c r="AX1062">
        <v>7000</v>
      </c>
      <c r="AY1062" s="6">
        <v>0</v>
      </c>
      <c r="AZ1062">
        <v>7000</v>
      </c>
      <c r="BA1062">
        <v>0</v>
      </c>
      <c r="BB1062" s="6">
        <v>14380.94</v>
      </c>
      <c r="BC1062">
        <v>16159.31</v>
      </c>
      <c r="BD1062">
        <v>484.78</v>
      </c>
      <c r="BE1062">
        <v>0</v>
      </c>
      <c r="BF1062">
        <v>484.78</v>
      </c>
      <c r="BG1062">
        <v>579.71</v>
      </c>
      <c r="BH1062">
        <v>0</v>
      </c>
      <c r="BI1062">
        <f t="shared" si="48"/>
        <v>579.71</v>
      </c>
      <c r="BJ1062">
        <f t="shared" si="49"/>
        <v>3890</v>
      </c>
      <c r="BK1062">
        <f>_xlfn.IFNA(VLOOKUP(A:A,'11月奖金'!A:Q,17,0),0)</f>
        <v>7634.81</v>
      </c>
      <c r="BL1062">
        <f t="shared" si="50"/>
        <v>11524.810000000001</v>
      </c>
    </row>
    <row r="1063" spans="1:64" x14ac:dyDescent="0.2">
      <c r="A1063">
        <v>9001168</v>
      </c>
      <c r="B1063" t="s">
        <v>7432</v>
      </c>
      <c r="C1063" t="s">
        <v>7433</v>
      </c>
      <c r="D1063" t="s">
        <v>7622</v>
      </c>
      <c r="E1063" t="s">
        <v>426</v>
      </c>
      <c r="F1063" t="s">
        <v>105</v>
      </c>
      <c r="G1063">
        <v>0</v>
      </c>
      <c r="H1063">
        <v>0</v>
      </c>
      <c r="I1063">
        <v>4.9000000000000004</v>
      </c>
      <c r="J1063">
        <v>0</v>
      </c>
      <c r="K1063">
        <v>1764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7</v>
      </c>
      <c r="S1063">
        <v>0</v>
      </c>
      <c r="T1063">
        <v>800</v>
      </c>
      <c r="U1063">
        <v>100</v>
      </c>
      <c r="V1063">
        <v>300</v>
      </c>
      <c r="W1063">
        <v>33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3004</v>
      </c>
      <c r="AG1063">
        <v>360.88</v>
      </c>
      <c r="AH1063">
        <v>13.53</v>
      </c>
      <c r="AI1063">
        <v>104.32</v>
      </c>
      <c r="AJ1063">
        <v>271</v>
      </c>
      <c r="AK1063">
        <v>0</v>
      </c>
      <c r="AL1063">
        <v>0</v>
      </c>
      <c r="AM1063">
        <v>0</v>
      </c>
      <c r="AN1063">
        <v>0</v>
      </c>
      <c r="AO1063">
        <v>2</v>
      </c>
      <c r="AP1063">
        <v>9</v>
      </c>
      <c r="AQ1063">
        <v>0</v>
      </c>
      <c r="AR1063" s="6">
        <v>2252.27</v>
      </c>
      <c r="AS1063">
        <v>2962</v>
      </c>
      <c r="AT1063">
        <v>30</v>
      </c>
      <c r="AU1063">
        <v>41244.22</v>
      </c>
      <c r="AV1063">
        <v>35000</v>
      </c>
      <c r="AW1063">
        <v>0</v>
      </c>
      <c r="AX1063">
        <v>0</v>
      </c>
      <c r="AY1063" s="6">
        <v>0</v>
      </c>
      <c r="AZ1063">
        <v>0</v>
      </c>
      <c r="BA1063">
        <v>0</v>
      </c>
      <c r="BB1063" s="6">
        <v>5205.8099999999986</v>
      </c>
      <c r="BC1063">
        <v>1038.4100000000019</v>
      </c>
      <c r="BD1063">
        <v>31.15</v>
      </c>
      <c r="BE1063">
        <v>0</v>
      </c>
      <c r="BF1063">
        <v>31.15</v>
      </c>
      <c r="BG1063">
        <v>114.78</v>
      </c>
      <c r="BH1063">
        <v>0</v>
      </c>
      <c r="BI1063">
        <f t="shared" si="48"/>
        <v>114.78</v>
      </c>
      <c r="BJ1063">
        <f t="shared" si="49"/>
        <v>2962</v>
      </c>
      <c r="BK1063">
        <f>_xlfn.IFNA(VLOOKUP(A:A,'11月奖金'!A:Q,17,0),0)</f>
        <v>3697.09</v>
      </c>
      <c r="BL1063">
        <f t="shared" si="50"/>
        <v>6659.09</v>
      </c>
    </row>
    <row r="1064" spans="1:64" x14ac:dyDescent="0.2">
      <c r="A1064">
        <v>9001169</v>
      </c>
      <c r="B1064" t="s">
        <v>7434</v>
      </c>
      <c r="C1064" t="s">
        <v>7435</v>
      </c>
      <c r="D1064" t="s">
        <v>7623</v>
      </c>
      <c r="E1064" t="s">
        <v>426</v>
      </c>
      <c r="F1064" t="s">
        <v>125</v>
      </c>
      <c r="G1064">
        <v>0</v>
      </c>
      <c r="H1064">
        <v>0</v>
      </c>
      <c r="I1064">
        <v>6.1</v>
      </c>
      <c r="J1064">
        <v>0</v>
      </c>
      <c r="K1064">
        <v>2196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800</v>
      </c>
      <c r="U1064">
        <v>100</v>
      </c>
      <c r="V1064">
        <v>300</v>
      </c>
      <c r="W1064">
        <v>33</v>
      </c>
      <c r="X1064">
        <v>0</v>
      </c>
      <c r="Y1064">
        <v>0</v>
      </c>
      <c r="Z1064">
        <v>0</v>
      </c>
      <c r="AA1064">
        <v>0</v>
      </c>
      <c r="AB1064">
        <v>50</v>
      </c>
      <c r="AC1064">
        <v>60</v>
      </c>
      <c r="AD1064">
        <v>0</v>
      </c>
      <c r="AE1064">
        <v>0</v>
      </c>
      <c r="AF1064">
        <v>3539</v>
      </c>
      <c r="AG1064">
        <v>818.64</v>
      </c>
      <c r="AH1064">
        <v>30.7</v>
      </c>
      <c r="AI1064">
        <v>204.66</v>
      </c>
      <c r="AJ1064">
        <v>614</v>
      </c>
      <c r="AK1064">
        <v>0</v>
      </c>
      <c r="AL1064">
        <v>0</v>
      </c>
      <c r="AM1064">
        <v>0</v>
      </c>
      <c r="AN1064">
        <v>0</v>
      </c>
      <c r="AO1064">
        <v>2</v>
      </c>
      <c r="AP1064">
        <v>9</v>
      </c>
      <c r="AQ1064">
        <v>0</v>
      </c>
      <c r="AR1064" s="6">
        <v>1869</v>
      </c>
      <c r="AS1064">
        <v>3467</v>
      </c>
      <c r="AT1064">
        <v>0</v>
      </c>
      <c r="AU1064">
        <v>56183.19</v>
      </c>
      <c r="AV1064">
        <v>35000</v>
      </c>
      <c r="AW1064">
        <v>0</v>
      </c>
      <c r="AX1064">
        <v>0</v>
      </c>
      <c r="AY1064" s="6">
        <v>0</v>
      </c>
      <c r="AZ1064">
        <v>0</v>
      </c>
      <c r="BA1064">
        <v>0</v>
      </c>
      <c r="BB1064" s="6">
        <v>11676</v>
      </c>
      <c r="BC1064">
        <v>9507.1900000000023</v>
      </c>
      <c r="BD1064">
        <v>285.22000000000003</v>
      </c>
      <c r="BE1064">
        <v>0</v>
      </c>
      <c r="BF1064">
        <v>285.22000000000003</v>
      </c>
      <c r="BG1064">
        <v>381.25</v>
      </c>
      <c r="BH1064">
        <v>0</v>
      </c>
      <c r="BI1064">
        <f t="shared" si="48"/>
        <v>381.25</v>
      </c>
      <c r="BJ1064">
        <f t="shared" si="49"/>
        <v>3467</v>
      </c>
      <c r="BK1064">
        <f>_xlfn.IFNA(VLOOKUP(A:A,'11月奖金'!A:Q,17,0),0)</f>
        <v>6046.52</v>
      </c>
      <c r="BL1064">
        <f t="shared" si="50"/>
        <v>9513.52</v>
      </c>
    </row>
    <row r="1065" spans="1:64" x14ac:dyDescent="0.2">
      <c r="A1065">
        <v>9001170</v>
      </c>
      <c r="B1065" t="s">
        <v>7438</v>
      </c>
      <c r="C1065" t="s">
        <v>7439</v>
      </c>
      <c r="D1065" t="s">
        <v>7624</v>
      </c>
      <c r="E1065" t="s">
        <v>426</v>
      </c>
      <c r="F1065" t="s">
        <v>160</v>
      </c>
      <c r="G1065">
        <v>10</v>
      </c>
      <c r="H1065">
        <v>0</v>
      </c>
      <c r="I1065">
        <v>6.1</v>
      </c>
      <c r="J1065">
        <v>0</v>
      </c>
      <c r="K1065">
        <v>2196</v>
      </c>
      <c r="L1065">
        <v>605.79</v>
      </c>
      <c r="M1065">
        <v>0</v>
      </c>
      <c r="N1065">
        <v>0</v>
      </c>
      <c r="O1065">
        <v>0</v>
      </c>
      <c r="P1065">
        <v>144</v>
      </c>
      <c r="Q1065">
        <v>0</v>
      </c>
      <c r="R1065">
        <v>0</v>
      </c>
      <c r="S1065">
        <v>0</v>
      </c>
      <c r="T1065">
        <v>800</v>
      </c>
      <c r="U1065">
        <v>100</v>
      </c>
      <c r="V1065">
        <v>300</v>
      </c>
      <c r="W1065">
        <v>33</v>
      </c>
      <c r="X1065">
        <v>0</v>
      </c>
      <c r="Y1065">
        <v>0</v>
      </c>
      <c r="Z1065">
        <v>0</v>
      </c>
      <c r="AA1065">
        <v>0</v>
      </c>
      <c r="AB1065">
        <v>10</v>
      </c>
      <c r="AC1065">
        <v>12</v>
      </c>
      <c r="AD1065">
        <v>0</v>
      </c>
      <c r="AE1065">
        <v>0</v>
      </c>
      <c r="AF1065">
        <v>4200.79</v>
      </c>
      <c r="AG1065">
        <v>592.48</v>
      </c>
      <c r="AH1065">
        <v>22.22</v>
      </c>
      <c r="AI1065">
        <v>148.12</v>
      </c>
      <c r="AJ1065">
        <v>444</v>
      </c>
      <c r="AK1065">
        <v>0</v>
      </c>
      <c r="AL1065">
        <v>0</v>
      </c>
      <c r="AM1065">
        <v>0</v>
      </c>
      <c r="AN1065">
        <v>0</v>
      </c>
      <c r="AO1065">
        <v>2</v>
      </c>
      <c r="AP1065">
        <v>9</v>
      </c>
      <c r="AQ1065">
        <v>0</v>
      </c>
      <c r="AR1065" s="6">
        <v>2991.97</v>
      </c>
      <c r="AS1065">
        <v>4128.79</v>
      </c>
      <c r="AT1065">
        <v>0</v>
      </c>
      <c r="AU1065">
        <v>33720.199999999997</v>
      </c>
      <c r="AV1065">
        <v>35000</v>
      </c>
      <c r="AW1065">
        <v>0</v>
      </c>
      <c r="AX1065">
        <v>0</v>
      </c>
      <c r="AY1065" s="6">
        <v>0</v>
      </c>
      <c r="AZ1065">
        <v>0</v>
      </c>
      <c r="BA1065">
        <v>0</v>
      </c>
      <c r="BB1065" s="6">
        <v>8447.74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f t="shared" si="48"/>
        <v>0</v>
      </c>
      <c r="BJ1065">
        <f t="shared" si="49"/>
        <v>4128.79</v>
      </c>
      <c r="BK1065">
        <f>_xlfn.IFNA(VLOOKUP(A:A,'11月奖金'!A:Q,17,0),0)</f>
        <v>1997.24</v>
      </c>
      <c r="BL1065">
        <f t="shared" si="50"/>
        <v>6126.03</v>
      </c>
    </row>
    <row r="1066" spans="1:64" x14ac:dyDescent="0.2">
      <c r="A1066">
        <v>9001171</v>
      </c>
      <c r="B1066" t="s">
        <v>7440</v>
      </c>
      <c r="C1066" t="s">
        <v>7441</v>
      </c>
      <c r="D1066" t="s">
        <v>7625</v>
      </c>
      <c r="E1066" t="s">
        <v>426</v>
      </c>
      <c r="F1066" t="s">
        <v>160</v>
      </c>
      <c r="G1066">
        <v>0</v>
      </c>
      <c r="H1066">
        <v>0</v>
      </c>
      <c r="I1066">
        <v>5.3</v>
      </c>
      <c r="J1066">
        <v>0</v>
      </c>
      <c r="K1066">
        <v>1908</v>
      </c>
      <c r="L1066">
        <v>263.17</v>
      </c>
      <c r="M1066">
        <v>0</v>
      </c>
      <c r="N1066">
        <v>0</v>
      </c>
      <c r="O1066">
        <v>0</v>
      </c>
      <c r="P1066">
        <v>216</v>
      </c>
      <c r="Q1066">
        <v>0</v>
      </c>
      <c r="R1066">
        <v>0</v>
      </c>
      <c r="S1066">
        <v>0</v>
      </c>
      <c r="T1066">
        <v>800</v>
      </c>
      <c r="U1066">
        <v>100</v>
      </c>
      <c r="V1066">
        <v>300</v>
      </c>
      <c r="W1066">
        <v>33</v>
      </c>
      <c r="X1066">
        <v>0</v>
      </c>
      <c r="Y1066">
        <v>0</v>
      </c>
      <c r="Z1066">
        <v>0</v>
      </c>
      <c r="AA1066">
        <v>0</v>
      </c>
      <c r="AB1066">
        <v>20</v>
      </c>
      <c r="AC1066">
        <v>24</v>
      </c>
      <c r="AD1066">
        <v>0</v>
      </c>
      <c r="AE1066">
        <v>0</v>
      </c>
      <c r="AF1066">
        <v>3664.17</v>
      </c>
      <c r="AG1066">
        <v>379.92</v>
      </c>
      <c r="AH1066">
        <v>14.25</v>
      </c>
      <c r="AI1066">
        <v>104.32</v>
      </c>
      <c r="AJ1066">
        <v>285</v>
      </c>
      <c r="AK1066">
        <v>0</v>
      </c>
      <c r="AL1066">
        <v>0</v>
      </c>
      <c r="AM1066">
        <v>0</v>
      </c>
      <c r="AN1066">
        <v>0</v>
      </c>
      <c r="AO1066">
        <v>2</v>
      </c>
      <c r="AP1066">
        <v>9</v>
      </c>
      <c r="AQ1066">
        <v>0</v>
      </c>
      <c r="AR1066" s="6">
        <v>2878.68</v>
      </c>
      <c r="AS1066">
        <v>3592.17</v>
      </c>
      <c r="AT1066">
        <v>0</v>
      </c>
      <c r="AU1066">
        <v>38446.080000000002</v>
      </c>
      <c r="AV1066">
        <v>35000</v>
      </c>
      <c r="AW1066">
        <v>0</v>
      </c>
      <c r="AX1066">
        <v>0</v>
      </c>
      <c r="AY1066" s="6">
        <v>0</v>
      </c>
      <c r="AZ1066">
        <v>0</v>
      </c>
      <c r="BA1066">
        <v>0</v>
      </c>
      <c r="BB1066" s="6">
        <v>5456.41</v>
      </c>
      <c r="BC1066">
        <v>0</v>
      </c>
      <c r="BD1066">
        <v>0</v>
      </c>
      <c r="BE1066">
        <v>0</v>
      </c>
      <c r="BF1066">
        <v>0</v>
      </c>
      <c r="BG1066">
        <v>5.43</v>
      </c>
      <c r="BH1066">
        <v>0</v>
      </c>
      <c r="BI1066">
        <f t="shared" si="48"/>
        <v>5.43</v>
      </c>
      <c r="BJ1066">
        <f t="shared" si="49"/>
        <v>3592.17</v>
      </c>
      <c r="BK1066">
        <f>_xlfn.IFNA(VLOOKUP(A:A,'11月奖金'!A:Q,17,0),0)</f>
        <v>2843.01</v>
      </c>
      <c r="BL1066">
        <f t="shared" si="50"/>
        <v>6435.18</v>
      </c>
    </row>
    <row r="1067" spans="1:64" x14ac:dyDescent="0.2">
      <c r="A1067">
        <v>9001172</v>
      </c>
      <c r="B1067" t="s">
        <v>7443</v>
      </c>
      <c r="C1067" t="s">
        <v>7444</v>
      </c>
      <c r="D1067" t="s">
        <v>7626</v>
      </c>
      <c r="E1067" t="s">
        <v>426</v>
      </c>
      <c r="F1067" t="s">
        <v>125</v>
      </c>
      <c r="G1067">
        <v>0</v>
      </c>
      <c r="H1067">
        <v>0</v>
      </c>
      <c r="I1067">
        <v>6.9</v>
      </c>
      <c r="J1067">
        <v>0</v>
      </c>
      <c r="K1067">
        <v>2484</v>
      </c>
      <c r="L1067">
        <v>0</v>
      </c>
      <c r="M1067">
        <v>49</v>
      </c>
      <c r="N1067">
        <v>64</v>
      </c>
      <c r="O1067">
        <v>0</v>
      </c>
      <c r="P1067">
        <v>0</v>
      </c>
      <c r="Q1067">
        <v>0</v>
      </c>
      <c r="R1067">
        <v>0</v>
      </c>
      <c r="S1067">
        <v>5.17</v>
      </c>
      <c r="T1067">
        <v>800</v>
      </c>
      <c r="U1067">
        <v>300</v>
      </c>
      <c r="V1067">
        <v>300</v>
      </c>
      <c r="W1067">
        <v>33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4035.17</v>
      </c>
      <c r="AG1067">
        <v>1072.1600000000001</v>
      </c>
      <c r="AH1067">
        <v>40.21</v>
      </c>
      <c r="AI1067">
        <v>268.04000000000002</v>
      </c>
      <c r="AJ1067">
        <v>804</v>
      </c>
      <c r="AK1067">
        <v>0</v>
      </c>
      <c r="AL1067">
        <v>0</v>
      </c>
      <c r="AM1067">
        <v>0</v>
      </c>
      <c r="AN1067">
        <v>0</v>
      </c>
      <c r="AO1067">
        <v>2</v>
      </c>
      <c r="AP1067">
        <v>9</v>
      </c>
      <c r="AQ1067">
        <v>0</v>
      </c>
      <c r="AR1067" s="6">
        <v>1848.76</v>
      </c>
      <c r="AS1067">
        <v>3823.17</v>
      </c>
      <c r="AT1067">
        <v>0</v>
      </c>
      <c r="AU1067">
        <v>63572.08</v>
      </c>
      <c r="AV1067">
        <v>35000</v>
      </c>
      <c r="AW1067">
        <v>0</v>
      </c>
      <c r="AX1067">
        <v>0</v>
      </c>
      <c r="AY1067" s="6">
        <v>0</v>
      </c>
      <c r="AZ1067">
        <v>0</v>
      </c>
      <c r="BA1067">
        <v>0</v>
      </c>
      <c r="BB1067" s="6">
        <v>15290.87</v>
      </c>
      <c r="BC1067">
        <v>13281.21</v>
      </c>
      <c r="BD1067">
        <v>398.44</v>
      </c>
      <c r="BE1067">
        <v>0</v>
      </c>
      <c r="BF1067">
        <v>398.44</v>
      </c>
      <c r="BG1067">
        <v>499.27</v>
      </c>
      <c r="BH1067">
        <v>0</v>
      </c>
      <c r="BI1067">
        <f t="shared" si="48"/>
        <v>499.27</v>
      </c>
      <c r="BJ1067">
        <f t="shared" si="49"/>
        <v>3823.17</v>
      </c>
      <c r="BK1067">
        <f>_xlfn.IFNA(VLOOKUP(A:A,'11月奖金'!A:Q,17,0),0)</f>
        <v>7751.56</v>
      </c>
      <c r="BL1067">
        <f t="shared" si="50"/>
        <v>11574.73</v>
      </c>
    </row>
    <row r="1068" spans="1:64" x14ac:dyDescent="0.2">
      <c r="A1068">
        <v>9001173</v>
      </c>
      <c r="B1068" t="s">
        <v>7447</v>
      </c>
      <c r="C1068" t="s">
        <v>7448</v>
      </c>
      <c r="D1068" t="s">
        <v>7627</v>
      </c>
      <c r="E1068" t="s">
        <v>426</v>
      </c>
      <c r="F1068" t="s">
        <v>160</v>
      </c>
      <c r="G1068">
        <v>8</v>
      </c>
      <c r="H1068">
        <v>0</v>
      </c>
      <c r="I1068">
        <v>4.9000000000000004</v>
      </c>
      <c r="J1068">
        <v>0</v>
      </c>
      <c r="K1068">
        <v>1764</v>
      </c>
      <c r="L1068">
        <v>486.62</v>
      </c>
      <c r="M1068">
        <v>0</v>
      </c>
      <c r="N1068">
        <v>0</v>
      </c>
      <c r="O1068">
        <v>0</v>
      </c>
      <c r="P1068">
        <v>72</v>
      </c>
      <c r="Q1068">
        <v>0</v>
      </c>
      <c r="R1068">
        <v>0</v>
      </c>
      <c r="S1068">
        <v>0</v>
      </c>
      <c r="T1068">
        <v>800</v>
      </c>
      <c r="U1068">
        <v>100</v>
      </c>
      <c r="V1068">
        <v>300</v>
      </c>
      <c r="W1068">
        <v>33</v>
      </c>
      <c r="X1068">
        <v>0</v>
      </c>
      <c r="Y1068">
        <v>0</v>
      </c>
      <c r="Z1068">
        <v>0</v>
      </c>
      <c r="AA1068">
        <v>0</v>
      </c>
      <c r="AB1068">
        <v>30</v>
      </c>
      <c r="AC1068">
        <v>36</v>
      </c>
      <c r="AD1068">
        <v>0</v>
      </c>
      <c r="AE1068">
        <v>0</v>
      </c>
      <c r="AF1068">
        <v>3621.62</v>
      </c>
      <c r="AG1068">
        <v>386.04</v>
      </c>
      <c r="AH1068">
        <v>14.48</v>
      </c>
      <c r="AI1068">
        <v>104.32</v>
      </c>
      <c r="AJ1068">
        <v>290</v>
      </c>
      <c r="AK1068">
        <v>0</v>
      </c>
      <c r="AL1068">
        <v>0</v>
      </c>
      <c r="AM1068">
        <v>0</v>
      </c>
      <c r="AN1068">
        <v>0</v>
      </c>
      <c r="AO1068">
        <v>2</v>
      </c>
      <c r="AP1068">
        <v>9</v>
      </c>
      <c r="AQ1068">
        <v>0</v>
      </c>
      <c r="AR1068" s="6">
        <v>2824.78</v>
      </c>
      <c r="AS1068">
        <v>3549.62</v>
      </c>
      <c r="AT1068">
        <v>0</v>
      </c>
      <c r="AU1068">
        <v>30086.21</v>
      </c>
      <c r="AV1068">
        <v>35000</v>
      </c>
      <c r="AW1068">
        <v>0</v>
      </c>
      <c r="AX1068">
        <v>0</v>
      </c>
      <c r="AY1068" s="6">
        <v>0</v>
      </c>
      <c r="AZ1068">
        <v>0</v>
      </c>
      <c r="BA1068">
        <v>0</v>
      </c>
      <c r="BB1068" s="6">
        <v>5540.4199999999992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f t="shared" si="48"/>
        <v>0</v>
      </c>
      <c r="BJ1068">
        <f t="shared" si="49"/>
        <v>3549.62</v>
      </c>
      <c r="BK1068">
        <f>_xlfn.IFNA(VLOOKUP(A:A,'11月奖金'!A:Q,17,0),0)</f>
        <v>1723.04</v>
      </c>
      <c r="BL1068">
        <f t="shared" si="50"/>
        <v>5272.66</v>
      </c>
    </row>
    <row r="1069" spans="1:64" x14ac:dyDescent="0.2">
      <c r="A1069">
        <v>9001174</v>
      </c>
      <c r="B1069" t="s">
        <v>7450</v>
      </c>
      <c r="C1069" t="s">
        <v>7451</v>
      </c>
      <c r="D1069" t="s">
        <v>7628</v>
      </c>
      <c r="E1069" t="s">
        <v>426</v>
      </c>
      <c r="F1069" t="s">
        <v>160</v>
      </c>
      <c r="G1069">
        <v>8</v>
      </c>
      <c r="H1069">
        <v>0</v>
      </c>
      <c r="I1069">
        <v>5.3</v>
      </c>
      <c r="J1069">
        <v>0</v>
      </c>
      <c r="K1069">
        <v>1908</v>
      </c>
      <c r="L1069">
        <v>789.52</v>
      </c>
      <c r="M1069">
        <v>0</v>
      </c>
      <c r="N1069">
        <v>0</v>
      </c>
      <c r="O1069">
        <v>0</v>
      </c>
      <c r="P1069">
        <v>144</v>
      </c>
      <c r="Q1069">
        <v>0</v>
      </c>
      <c r="R1069">
        <v>0</v>
      </c>
      <c r="S1069">
        <v>0</v>
      </c>
      <c r="T1069">
        <v>800</v>
      </c>
      <c r="U1069">
        <v>100</v>
      </c>
      <c r="V1069">
        <v>300</v>
      </c>
      <c r="W1069">
        <v>33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4074.52</v>
      </c>
      <c r="AG1069">
        <v>355.06</v>
      </c>
      <c r="AH1069">
        <v>13.31</v>
      </c>
      <c r="AI1069">
        <v>104.32</v>
      </c>
      <c r="AJ1069">
        <v>266</v>
      </c>
      <c r="AK1069">
        <v>0</v>
      </c>
      <c r="AL1069">
        <v>0</v>
      </c>
      <c r="AM1069">
        <v>0</v>
      </c>
      <c r="AN1069">
        <v>0</v>
      </c>
      <c r="AO1069">
        <v>2</v>
      </c>
      <c r="AP1069">
        <v>9</v>
      </c>
      <c r="AQ1069">
        <v>0</v>
      </c>
      <c r="AR1069" s="6">
        <v>3333.83</v>
      </c>
      <c r="AS1069">
        <v>4002.52</v>
      </c>
      <c r="AT1069">
        <v>0</v>
      </c>
      <c r="AU1069">
        <v>30272.04</v>
      </c>
      <c r="AV1069">
        <v>35000</v>
      </c>
      <c r="AW1069">
        <v>0</v>
      </c>
      <c r="AX1069">
        <v>0</v>
      </c>
      <c r="AY1069" s="6">
        <v>0</v>
      </c>
      <c r="AZ1069">
        <v>0</v>
      </c>
      <c r="BA1069">
        <v>0</v>
      </c>
      <c r="BB1069" s="6">
        <v>5124.1500000000005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f t="shared" si="48"/>
        <v>0</v>
      </c>
      <c r="BJ1069">
        <f t="shared" si="49"/>
        <v>4002.52</v>
      </c>
      <c r="BK1069">
        <f>_xlfn.IFNA(VLOOKUP(A:A,'11月奖金'!A:Q,17,0),0)</f>
        <v>1722.64</v>
      </c>
      <c r="BL1069">
        <f t="shared" si="50"/>
        <v>5725.16</v>
      </c>
    </row>
    <row r="1070" spans="1:64" x14ac:dyDescent="0.2">
      <c r="A1070">
        <v>9001175</v>
      </c>
      <c r="B1070" t="s">
        <v>7453</v>
      </c>
      <c r="C1070" t="s">
        <v>7454</v>
      </c>
      <c r="D1070" t="s">
        <v>7629</v>
      </c>
      <c r="E1070" t="s">
        <v>426</v>
      </c>
      <c r="F1070" t="s">
        <v>160</v>
      </c>
      <c r="G1070">
        <v>0</v>
      </c>
      <c r="H1070">
        <v>0</v>
      </c>
      <c r="I1070">
        <v>5.7</v>
      </c>
      <c r="J1070">
        <v>0</v>
      </c>
      <c r="K1070">
        <v>2052</v>
      </c>
      <c r="L1070">
        <v>0</v>
      </c>
      <c r="M1070">
        <v>0</v>
      </c>
      <c r="N1070">
        <v>0</v>
      </c>
      <c r="O1070">
        <v>0</v>
      </c>
      <c r="P1070">
        <v>216</v>
      </c>
      <c r="Q1070">
        <v>0</v>
      </c>
      <c r="R1070">
        <v>0</v>
      </c>
      <c r="S1070">
        <v>0</v>
      </c>
      <c r="T1070">
        <v>591.29999999999995</v>
      </c>
      <c r="U1070">
        <v>73.91</v>
      </c>
      <c r="V1070">
        <v>221.74</v>
      </c>
      <c r="W1070">
        <v>24.39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3179.34</v>
      </c>
      <c r="AG1070">
        <v>389.61</v>
      </c>
      <c r="AH1070">
        <v>14.61</v>
      </c>
      <c r="AI1070">
        <v>104.32</v>
      </c>
      <c r="AJ1070">
        <v>292</v>
      </c>
      <c r="AK1070">
        <v>0</v>
      </c>
      <c r="AL1070">
        <v>0</v>
      </c>
      <c r="AM1070">
        <v>0</v>
      </c>
      <c r="AN1070">
        <v>0</v>
      </c>
      <c r="AO1070">
        <v>2</v>
      </c>
      <c r="AP1070">
        <v>9</v>
      </c>
      <c r="AQ1070">
        <v>0</v>
      </c>
      <c r="AR1070" s="6">
        <v>2376.8000000000002</v>
      </c>
      <c r="AS1070">
        <v>3125.6030000000001</v>
      </c>
      <c r="AT1070">
        <v>0</v>
      </c>
      <c r="AU1070">
        <v>30654.523000000001</v>
      </c>
      <c r="AV1070">
        <v>35000</v>
      </c>
      <c r="AW1070">
        <v>0</v>
      </c>
      <c r="AX1070">
        <v>0</v>
      </c>
      <c r="AY1070" s="6">
        <v>0</v>
      </c>
      <c r="AZ1070">
        <v>0</v>
      </c>
      <c r="BA1070">
        <v>0</v>
      </c>
      <c r="BB1070" s="6">
        <v>5583.0199999999986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f t="shared" si="48"/>
        <v>0</v>
      </c>
      <c r="BJ1070">
        <f t="shared" si="49"/>
        <v>3125.6030000000001</v>
      </c>
      <c r="BK1070">
        <f>_xlfn.IFNA(VLOOKUP(A:A,'11月奖金'!A:Q,17,0),0)</f>
        <v>1672.64</v>
      </c>
      <c r="BL1070">
        <f t="shared" si="50"/>
        <v>4798.2430000000004</v>
      </c>
    </row>
    <row r="1071" spans="1:64" x14ac:dyDescent="0.2">
      <c r="A1071">
        <v>9001176</v>
      </c>
      <c r="B1071" t="s">
        <v>7456</v>
      </c>
      <c r="C1071" t="s">
        <v>7457</v>
      </c>
      <c r="D1071" t="s">
        <v>7630</v>
      </c>
      <c r="E1071" t="s">
        <v>426</v>
      </c>
      <c r="F1071" t="s">
        <v>160</v>
      </c>
      <c r="G1071">
        <v>0</v>
      </c>
      <c r="H1071">
        <v>0</v>
      </c>
      <c r="I1071">
        <v>5.9</v>
      </c>
      <c r="J1071">
        <v>0</v>
      </c>
      <c r="K1071">
        <v>2124</v>
      </c>
      <c r="L1071">
        <v>585.92999999999995</v>
      </c>
      <c r="M1071">
        <v>0</v>
      </c>
      <c r="N1071">
        <v>0</v>
      </c>
      <c r="O1071">
        <v>0</v>
      </c>
      <c r="P1071">
        <v>216</v>
      </c>
      <c r="Q1071">
        <v>0</v>
      </c>
      <c r="R1071">
        <v>0</v>
      </c>
      <c r="S1071">
        <v>0</v>
      </c>
      <c r="T1071">
        <v>800</v>
      </c>
      <c r="U1071">
        <v>100</v>
      </c>
      <c r="V1071">
        <v>300</v>
      </c>
      <c r="W1071">
        <v>33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36</v>
      </c>
      <c r="AD1071">
        <v>0</v>
      </c>
      <c r="AE1071">
        <v>0</v>
      </c>
      <c r="AF1071">
        <v>4224.93</v>
      </c>
      <c r="AG1071">
        <v>465.22</v>
      </c>
      <c r="AH1071">
        <v>17.45</v>
      </c>
      <c r="AI1071">
        <v>116.3</v>
      </c>
      <c r="AJ1071">
        <v>349</v>
      </c>
      <c r="AK1071">
        <v>0</v>
      </c>
      <c r="AL1071">
        <v>0</v>
      </c>
      <c r="AM1071">
        <v>0</v>
      </c>
      <c r="AN1071">
        <v>0</v>
      </c>
      <c r="AO1071">
        <v>2</v>
      </c>
      <c r="AP1071">
        <v>9</v>
      </c>
      <c r="AQ1071">
        <v>0</v>
      </c>
      <c r="AR1071" s="6">
        <v>3274.96</v>
      </c>
      <c r="AS1071">
        <v>4152.93</v>
      </c>
      <c r="AT1071">
        <v>0</v>
      </c>
      <c r="AU1071">
        <v>33283.75</v>
      </c>
      <c r="AV1071">
        <v>35000</v>
      </c>
      <c r="AW1071">
        <v>0</v>
      </c>
      <c r="AX1071">
        <v>0</v>
      </c>
      <c r="AY1071" s="6">
        <v>0</v>
      </c>
      <c r="AZ1071">
        <v>0</v>
      </c>
      <c r="BA1071">
        <v>0</v>
      </c>
      <c r="BB1071" s="6">
        <v>6635.79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f t="shared" si="48"/>
        <v>0</v>
      </c>
      <c r="BJ1071">
        <f t="shared" si="49"/>
        <v>4152.93</v>
      </c>
      <c r="BK1071">
        <f>_xlfn.IFNA(VLOOKUP(A:A,'11月奖金'!A:Q,17,0),0)</f>
        <v>1709.23</v>
      </c>
      <c r="BL1071">
        <f t="shared" si="50"/>
        <v>5862.16</v>
      </c>
    </row>
    <row r="1072" spans="1:64" x14ac:dyDescent="0.2">
      <c r="A1072">
        <v>9001177</v>
      </c>
      <c r="B1072" t="s">
        <v>583</v>
      </c>
      <c r="C1072" t="s">
        <v>7458</v>
      </c>
      <c r="D1072" t="s">
        <v>7631</v>
      </c>
      <c r="E1072" t="s">
        <v>426</v>
      </c>
      <c r="F1072" t="s">
        <v>160</v>
      </c>
      <c r="G1072">
        <v>0</v>
      </c>
      <c r="H1072">
        <v>0</v>
      </c>
      <c r="I1072">
        <v>6.5</v>
      </c>
      <c r="J1072">
        <v>0</v>
      </c>
      <c r="K1072">
        <v>2340</v>
      </c>
      <c r="L1072">
        <v>645.52</v>
      </c>
      <c r="M1072">
        <v>0</v>
      </c>
      <c r="N1072">
        <v>0</v>
      </c>
      <c r="O1072">
        <v>0</v>
      </c>
      <c r="P1072">
        <v>216</v>
      </c>
      <c r="Q1072">
        <v>0</v>
      </c>
      <c r="R1072">
        <v>0</v>
      </c>
      <c r="S1072">
        <v>0</v>
      </c>
      <c r="T1072">
        <v>800</v>
      </c>
      <c r="U1072">
        <v>100</v>
      </c>
      <c r="V1072">
        <v>300</v>
      </c>
      <c r="W1072">
        <v>33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4434.5200000000004</v>
      </c>
      <c r="AG1072">
        <v>401.89</v>
      </c>
      <c r="AH1072">
        <v>15.07</v>
      </c>
      <c r="AI1072">
        <v>104.32</v>
      </c>
      <c r="AJ1072">
        <v>301</v>
      </c>
      <c r="AK1072">
        <v>0</v>
      </c>
      <c r="AL1072">
        <v>0</v>
      </c>
      <c r="AM1072">
        <v>0</v>
      </c>
      <c r="AN1072">
        <v>0</v>
      </c>
      <c r="AO1072">
        <v>2</v>
      </c>
      <c r="AP1072">
        <v>9</v>
      </c>
      <c r="AQ1072">
        <v>0</v>
      </c>
      <c r="AR1072" s="6">
        <v>3610.24</v>
      </c>
      <c r="AS1072">
        <v>4362.5200000000004</v>
      </c>
      <c r="AT1072">
        <v>0</v>
      </c>
      <c r="AU1072">
        <v>34541.980000000003</v>
      </c>
      <c r="AV1072">
        <v>35000</v>
      </c>
      <c r="AW1072">
        <v>0</v>
      </c>
      <c r="AX1072">
        <v>0</v>
      </c>
      <c r="AY1072" s="6">
        <v>0</v>
      </c>
      <c r="AZ1072">
        <v>0</v>
      </c>
      <c r="BA1072">
        <v>0</v>
      </c>
      <c r="BB1072" s="6">
        <v>5744.44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f t="shared" si="48"/>
        <v>0</v>
      </c>
      <c r="BJ1072">
        <f t="shared" si="49"/>
        <v>4362.5200000000004</v>
      </c>
      <c r="BK1072">
        <f>_xlfn.IFNA(VLOOKUP(A:A,'11月奖金'!A:Q,17,0),0)</f>
        <v>1685</v>
      </c>
      <c r="BL1072">
        <f t="shared" si="50"/>
        <v>6047.52</v>
      </c>
    </row>
    <row r="1073" spans="1:64" x14ac:dyDescent="0.2">
      <c r="A1073">
        <v>9001178</v>
      </c>
      <c r="B1073" t="s">
        <v>7460</v>
      </c>
      <c r="C1073" t="s">
        <v>7461</v>
      </c>
      <c r="D1073" t="s">
        <v>7632</v>
      </c>
      <c r="E1073" t="s">
        <v>426</v>
      </c>
      <c r="F1073" t="s">
        <v>160</v>
      </c>
      <c r="G1073">
        <v>0</v>
      </c>
      <c r="H1073">
        <v>0</v>
      </c>
      <c r="I1073">
        <v>6.1</v>
      </c>
      <c r="J1073">
        <v>0</v>
      </c>
      <c r="K1073">
        <v>2196</v>
      </c>
      <c r="L1073">
        <v>605.79</v>
      </c>
      <c r="M1073">
        <v>0</v>
      </c>
      <c r="N1073">
        <v>0</v>
      </c>
      <c r="O1073">
        <v>0</v>
      </c>
      <c r="P1073">
        <v>216</v>
      </c>
      <c r="Q1073">
        <v>0</v>
      </c>
      <c r="R1073">
        <v>0</v>
      </c>
      <c r="S1073">
        <v>0</v>
      </c>
      <c r="T1073">
        <v>800</v>
      </c>
      <c r="U1073">
        <v>100</v>
      </c>
      <c r="V1073">
        <v>300</v>
      </c>
      <c r="W1073">
        <v>33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12</v>
      </c>
      <c r="AD1073">
        <v>0</v>
      </c>
      <c r="AE1073">
        <v>0</v>
      </c>
      <c r="AF1073">
        <v>4262.79</v>
      </c>
      <c r="AG1073">
        <v>414.68</v>
      </c>
      <c r="AH1073">
        <v>15.55</v>
      </c>
      <c r="AI1073">
        <v>104.32</v>
      </c>
      <c r="AJ1073">
        <v>311</v>
      </c>
      <c r="AK1073">
        <v>0</v>
      </c>
      <c r="AL1073">
        <v>0</v>
      </c>
      <c r="AM1073">
        <v>0</v>
      </c>
      <c r="AN1073">
        <v>0</v>
      </c>
      <c r="AO1073">
        <v>2</v>
      </c>
      <c r="AP1073">
        <v>9</v>
      </c>
      <c r="AQ1073">
        <v>0</v>
      </c>
      <c r="AR1073" s="6">
        <v>3415.24</v>
      </c>
      <c r="AS1073">
        <v>4190.79</v>
      </c>
      <c r="AT1073">
        <v>0</v>
      </c>
      <c r="AU1073">
        <v>34224.81</v>
      </c>
      <c r="AV1073">
        <v>35000</v>
      </c>
      <c r="AW1073">
        <v>0</v>
      </c>
      <c r="AX1073">
        <v>0</v>
      </c>
      <c r="AY1073" s="6">
        <v>0</v>
      </c>
      <c r="AZ1073">
        <v>0</v>
      </c>
      <c r="BA1073">
        <v>0</v>
      </c>
      <c r="BB1073" s="6">
        <v>5916.93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f t="shared" si="48"/>
        <v>0</v>
      </c>
      <c r="BJ1073">
        <f t="shared" si="49"/>
        <v>4190.79</v>
      </c>
      <c r="BK1073">
        <f>_xlfn.IFNA(VLOOKUP(A:A,'11月奖金'!A:Q,17,0),0)</f>
        <v>1725.32</v>
      </c>
      <c r="BL1073">
        <f t="shared" si="50"/>
        <v>5916.11</v>
      </c>
    </row>
    <row r="1074" spans="1:64" x14ac:dyDescent="0.2">
      <c r="A1074">
        <v>9001179</v>
      </c>
      <c r="B1074" t="s">
        <v>7463</v>
      </c>
      <c r="C1074" t="s">
        <v>7464</v>
      </c>
      <c r="D1074" t="s">
        <v>7633</v>
      </c>
      <c r="E1074" t="s">
        <v>426</v>
      </c>
      <c r="F1074" t="s">
        <v>160</v>
      </c>
      <c r="G1074">
        <v>0</v>
      </c>
      <c r="H1074">
        <v>0</v>
      </c>
      <c r="I1074">
        <v>5.9</v>
      </c>
      <c r="J1074">
        <v>0</v>
      </c>
      <c r="K1074">
        <v>2124</v>
      </c>
      <c r="L1074">
        <v>585.92999999999995</v>
      </c>
      <c r="M1074">
        <v>0</v>
      </c>
      <c r="N1074">
        <v>0</v>
      </c>
      <c r="O1074">
        <v>0</v>
      </c>
      <c r="P1074">
        <v>144</v>
      </c>
      <c r="Q1074">
        <v>0</v>
      </c>
      <c r="R1074">
        <v>0</v>
      </c>
      <c r="S1074">
        <v>0</v>
      </c>
      <c r="T1074">
        <v>800</v>
      </c>
      <c r="U1074">
        <v>100</v>
      </c>
      <c r="V1074">
        <v>300</v>
      </c>
      <c r="W1074">
        <v>33</v>
      </c>
      <c r="X1074">
        <v>0</v>
      </c>
      <c r="Y1074">
        <v>0</v>
      </c>
      <c r="Z1074">
        <v>0</v>
      </c>
      <c r="AA1074">
        <v>0</v>
      </c>
      <c r="AB1074">
        <v>30</v>
      </c>
      <c r="AC1074">
        <v>0</v>
      </c>
      <c r="AD1074">
        <v>0</v>
      </c>
      <c r="AE1074">
        <v>0</v>
      </c>
      <c r="AF1074">
        <v>4116.93</v>
      </c>
      <c r="AG1074">
        <v>365.39</v>
      </c>
      <c r="AH1074">
        <v>13.7</v>
      </c>
      <c r="AI1074">
        <v>104.32</v>
      </c>
      <c r="AJ1074">
        <v>274</v>
      </c>
      <c r="AK1074">
        <v>0</v>
      </c>
      <c r="AL1074">
        <v>0</v>
      </c>
      <c r="AM1074">
        <v>0</v>
      </c>
      <c r="AN1074">
        <v>0</v>
      </c>
      <c r="AO1074">
        <v>2</v>
      </c>
      <c r="AP1074">
        <v>9</v>
      </c>
      <c r="AQ1074">
        <v>0</v>
      </c>
      <c r="AR1074" s="6">
        <v>3357.52</v>
      </c>
      <c r="AS1074">
        <v>4044.93</v>
      </c>
      <c r="AT1074">
        <v>0</v>
      </c>
      <c r="AU1074">
        <v>32748.880000000001</v>
      </c>
      <c r="AV1074">
        <v>35000</v>
      </c>
      <c r="AW1074">
        <v>0</v>
      </c>
      <c r="AX1074">
        <v>0</v>
      </c>
      <c r="AY1074" s="6">
        <v>0</v>
      </c>
      <c r="AZ1074">
        <v>0</v>
      </c>
      <c r="BA1074">
        <v>0</v>
      </c>
      <c r="BB1074" s="6">
        <v>5262.93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f t="shared" si="48"/>
        <v>0</v>
      </c>
      <c r="BJ1074">
        <f t="shared" si="49"/>
        <v>4044.9300000000003</v>
      </c>
      <c r="BK1074">
        <f>_xlfn.IFNA(VLOOKUP(A:A,'11月奖金'!A:Q,17,0),0)</f>
        <v>1715.6</v>
      </c>
      <c r="BL1074">
        <f t="shared" si="50"/>
        <v>5760.5300000000007</v>
      </c>
    </row>
    <row r="1075" spans="1:64" x14ac:dyDescent="0.2">
      <c r="A1075">
        <v>9001180</v>
      </c>
      <c r="B1075" t="s">
        <v>7466</v>
      </c>
      <c r="C1075" t="s">
        <v>7467</v>
      </c>
      <c r="D1075" t="s">
        <v>7634</v>
      </c>
      <c r="E1075" t="s">
        <v>426</v>
      </c>
      <c r="F1075" t="s">
        <v>105</v>
      </c>
      <c r="G1075">
        <v>0</v>
      </c>
      <c r="H1075">
        <v>0</v>
      </c>
      <c r="I1075">
        <v>4.5</v>
      </c>
      <c r="J1075">
        <v>0</v>
      </c>
      <c r="K1075">
        <v>1620</v>
      </c>
      <c r="L1075">
        <v>670.34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7</v>
      </c>
      <c r="S1075">
        <v>0</v>
      </c>
      <c r="T1075">
        <v>800</v>
      </c>
      <c r="U1075">
        <v>100</v>
      </c>
      <c r="V1075">
        <v>300</v>
      </c>
      <c r="W1075">
        <v>33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3530.34</v>
      </c>
      <c r="AG1075">
        <v>306.06</v>
      </c>
      <c r="AH1075">
        <v>11.48</v>
      </c>
      <c r="AI1075">
        <v>104.32</v>
      </c>
      <c r="AJ1075">
        <v>230</v>
      </c>
      <c r="AK1075">
        <v>0</v>
      </c>
      <c r="AL1075">
        <v>0</v>
      </c>
      <c r="AM1075">
        <v>0</v>
      </c>
      <c r="AN1075">
        <v>0</v>
      </c>
      <c r="AO1075">
        <v>2</v>
      </c>
      <c r="AP1075">
        <v>9</v>
      </c>
      <c r="AQ1075">
        <v>0</v>
      </c>
      <c r="AR1075" s="6">
        <v>2876.48</v>
      </c>
      <c r="AS1075">
        <v>3488.34</v>
      </c>
      <c r="AT1075">
        <v>30</v>
      </c>
      <c r="AU1075">
        <v>35296.949999999997</v>
      </c>
      <c r="AV1075">
        <v>35000</v>
      </c>
      <c r="AW1075">
        <v>3500</v>
      </c>
      <c r="AX1075">
        <v>0</v>
      </c>
      <c r="AY1075" s="6">
        <v>0</v>
      </c>
      <c r="AZ1075">
        <v>0</v>
      </c>
      <c r="BA1075">
        <v>0</v>
      </c>
      <c r="BB1075" s="6">
        <v>4479.62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f t="shared" si="48"/>
        <v>0</v>
      </c>
      <c r="BJ1075">
        <f t="shared" si="49"/>
        <v>3488.34</v>
      </c>
      <c r="BK1075">
        <f>_xlfn.IFNA(VLOOKUP(A:A,'11月奖金'!A:Q,17,0),0)</f>
        <v>2848.74</v>
      </c>
      <c r="BL1075">
        <f t="shared" si="50"/>
        <v>6337.08</v>
      </c>
    </row>
    <row r="1076" spans="1:64" x14ac:dyDescent="0.2">
      <c r="A1076">
        <v>9001181</v>
      </c>
      <c r="B1076" t="s">
        <v>7468</v>
      </c>
      <c r="C1076" t="s">
        <v>7469</v>
      </c>
      <c r="D1076" t="s">
        <v>7801</v>
      </c>
      <c r="E1076" t="s">
        <v>426</v>
      </c>
      <c r="F1076" t="s">
        <v>105</v>
      </c>
      <c r="G1076">
        <v>0</v>
      </c>
      <c r="H1076">
        <v>0</v>
      </c>
      <c r="I1076">
        <v>4.5</v>
      </c>
      <c r="J1076">
        <v>0</v>
      </c>
      <c r="K1076">
        <v>1620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7</v>
      </c>
      <c r="S1076">
        <v>0</v>
      </c>
      <c r="T1076">
        <v>800</v>
      </c>
      <c r="U1076">
        <v>100</v>
      </c>
      <c r="V1076">
        <v>300</v>
      </c>
      <c r="W1076">
        <v>33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2860</v>
      </c>
      <c r="AG1076">
        <v>261.06</v>
      </c>
      <c r="AH1076">
        <v>9.7899999999999991</v>
      </c>
      <c r="AI1076">
        <v>104.32</v>
      </c>
      <c r="AJ1076">
        <v>216</v>
      </c>
      <c r="AK1076">
        <v>0</v>
      </c>
      <c r="AL1076">
        <v>0</v>
      </c>
      <c r="AM1076">
        <v>0</v>
      </c>
      <c r="AN1076">
        <v>0</v>
      </c>
      <c r="AO1076">
        <v>2</v>
      </c>
      <c r="AP1076">
        <v>9</v>
      </c>
      <c r="AQ1076">
        <v>0</v>
      </c>
      <c r="AR1076" s="6">
        <v>2266.83</v>
      </c>
      <c r="AS1076">
        <v>2818</v>
      </c>
      <c r="AT1076">
        <v>30</v>
      </c>
      <c r="AU1076">
        <v>34814.47</v>
      </c>
      <c r="AV1076">
        <v>35000</v>
      </c>
      <c r="AW1076">
        <v>1000</v>
      </c>
      <c r="AX1076">
        <v>0</v>
      </c>
      <c r="AY1076" s="6">
        <v>0</v>
      </c>
      <c r="AZ1076">
        <v>0</v>
      </c>
      <c r="BA1076">
        <v>0</v>
      </c>
      <c r="BB1076" s="6">
        <v>3833.75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f t="shared" si="48"/>
        <v>0</v>
      </c>
      <c r="BJ1076">
        <f t="shared" si="49"/>
        <v>2818</v>
      </c>
      <c r="BK1076">
        <f>_xlfn.IFNA(VLOOKUP(A:A,'11月奖金'!A:Q,17,0),0)</f>
        <v>2729.19</v>
      </c>
      <c r="BL1076">
        <f t="shared" si="50"/>
        <v>5547.1900000000005</v>
      </c>
    </row>
    <row r="1077" spans="1:64" x14ac:dyDescent="0.2">
      <c r="A1077">
        <v>9001182</v>
      </c>
      <c r="B1077" t="s">
        <v>7470</v>
      </c>
      <c r="C1077" t="s">
        <v>7471</v>
      </c>
      <c r="D1077" t="s">
        <v>7635</v>
      </c>
      <c r="E1077" t="s">
        <v>426</v>
      </c>
      <c r="F1077" t="s">
        <v>160</v>
      </c>
      <c r="G1077">
        <v>0</v>
      </c>
      <c r="H1077">
        <v>0</v>
      </c>
      <c r="I1077">
        <v>6.1</v>
      </c>
      <c r="J1077">
        <v>0</v>
      </c>
      <c r="K1077">
        <v>2196</v>
      </c>
      <c r="L1077">
        <v>605.79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800</v>
      </c>
      <c r="U1077">
        <v>100</v>
      </c>
      <c r="V1077">
        <v>300</v>
      </c>
      <c r="W1077">
        <v>33</v>
      </c>
      <c r="X1077">
        <v>0</v>
      </c>
      <c r="Y1077">
        <v>0</v>
      </c>
      <c r="Z1077">
        <v>0</v>
      </c>
      <c r="AA1077">
        <v>0</v>
      </c>
      <c r="AB1077">
        <v>10</v>
      </c>
      <c r="AC1077">
        <v>0</v>
      </c>
      <c r="AD1077">
        <v>0</v>
      </c>
      <c r="AE1077">
        <v>0</v>
      </c>
      <c r="AF1077">
        <v>4044.79</v>
      </c>
      <c r="AG1077">
        <v>351.3</v>
      </c>
      <c r="AH1077">
        <v>13.17</v>
      </c>
      <c r="AI1077">
        <v>104.32</v>
      </c>
      <c r="AJ1077">
        <v>263</v>
      </c>
      <c r="AK1077">
        <v>0</v>
      </c>
      <c r="AL1077">
        <v>0</v>
      </c>
      <c r="AM1077">
        <v>0</v>
      </c>
      <c r="AN1077">
        <v>0</v>
      </c>
      <c r="AO1077">
        <v>2</v>
      </c>
      <c r="AP1077">
        <v>9</v>
      </c>
      <c r="AQ1077">
        <v>0</v>
      </c>
      <c r="AR1077" s="6">
        <v>3311</v>
      </c>
      <c r="AS1077">
        <v>3972.79</v>
      </c>
      <c r="AT1077">
        <v>0</v>
      </c>
      <c r="AU1077">
        <v>32358.52</v>
      </c>
      <c r="AV1077">
        <v>35000</v>
      </c>
      <c r="AW1077">
        <v>0</v>
      </c>
      <c r="AX1077">
        <v>0</v>
      </c>
      <c r="AY1077" s="6">
        <v>0</v>
      </c>
      <c r="AZ1077">
        <v>0</v>
      </c>
      <c r="BA1077">
        <v>0</v>
      </c>
      <c r="BB1077" s="6">
        <v>5073.03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f t="shared" si="48"/>
        <v>0</v>
      </c>
      <c r="BJ1077">
        <f t="shared" si="49"/>
        <v>3972.79</v>
      </c>
      <c r="BK1077">
        <f>_xlfn.IFNA(VLOOKUP(A:A,'11月奖金'!A:Q,17,0),0)</f>
        <v>1601.85</v>
      </c>
      <c r="BL1077">
        <f t="shared" si="50"/>
        <v>5574.6399999999994</v>
      </c>
    </row>
    <row r="1078" spans="1:64" x14ac:dyDescent="0.2">
      <c r="A1078">
        <v>9001183</v>
      </c>
      <c r="B1078" t="s">
        <v>7473</v>
      </c>
      <c r="C1078" t="s">
        <v>7474</v>
      </c>
      <c r="D1078" t="s">
        <v>7636</v>
      </c>
      <c r="E1078" t="s">
        <v>426</v>
      </c>
      <c r="F1078" t="s">
        <v>160</v>
      </c>
      <c r="G1078">
        <v>0</v>
      </c>
      <c r="H1078">
        <v>0</v>
      </c>
      <c r="I1078">
        <v>6.1</v>
      </c>
      <c r="J1078">
        <v>0</v>
      </c>
      <c r="K1078">
        <v>2196</v>
      </c>
      <c r="L1078">
        <v>605.79</v>
      </c>
      <c r="M1078">
        <v>0</v>
      </c>
      <c r="N1078">
        <v>0</v>
      </c>
      <c r="O1078">
        <v>0</v>
      </c>
      <c r="P1078">
        <v>504</v>
      </c>
      <c r="Q1078">
        <v>0</v>
      </c>
      <c r="R1078">
        <v>0</v>
      </c>
      <c r="S1078">
        <v>0</v>
      </c>
      <c r="T1078">
        <v>800</v>
      </c>
      <c r="U1078">
        <v>100</v>
      </c>
      <c r="V1078">
        <v>300</v>
      </c>
      <c r="W1078">
        <v>33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4538.79</v>
      </c>
      <c r="AG1078">
        <v>366.6</v>
      </c>
      <c r="AH1078">
        <v>13.75</v>
      </c>
      <c r="AI1078">
        <v>104.32</v>
      </c>
      <c r="AJ1078">
        <v>275</v>
      </c>
      <c r="AK1078">
        <v>0</v>
      </c>
      <c r="AL1078">
        <v>0</v>
      </c>
      <c r="AM1078">
        <v>0</v>
      </c>
      <c r="AN1078">
        <v>0</v>
      </c>
      <c r="AO1078">
        <v>2</v>
      </c>
      <c r="AP1078">
        <v>9</v>
      </c>
      <c r="AQ1078">
        <v>0</v>
      </c>
      <c r="AR1078" s="6">
        <v>3777.12</v>
      </c>
      <c r="AS1078">
        <v>4466.79</v>
      </c>
      <c r="AT1078">
        <v>0</v>
      </c>
      <c r="AU1078">
        <v>35454.25</v>
      </c>
      <c r="AV1078">
        <v>35000</v>
      </c>
      <c r="AW1078">
        <v>0</v>
      </c>
      <c r="AX1078">
        <v>0</v>
      </c>
      <c r="AY1078" s="6">
        <v>0</v>
      </c>
      <c r="AZ1078">
        <v>0</v>
      </c>
      <c r="BA1078">
        <v>0</v>
      </c>
      <c r="BB1078" s="6">
        <v>5279.65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f t="shared" si="48"/>
        <v>0</v>
      </c>
      <c r="BJ1078">
        <f t="shared" si="49"/>
        <v>4466.79</v>
      </c>
      <c r="BK1078">
        <f>_xlfn.IFNA(VLOOKUP(A:A,'11月奖金'!A:Q,17,0),0)</f>
        <v>815</v>
      </c>
      <c r="BL1078">
        <f t="shared" si="50"/>
        <v>5281.79</v>
      </c>
    </row>
    <row r="1079" spans="1:64" x14ac:dyDescent="0.2">
      <c r="A1079">
        <v>9001184</v>
      </c>
      <c r="B1079" t="s">
        <v>7475</v>
      </c>
      <c r="C1079" t="s">
        <v>7476</v>
      </c>
      <c r="D1079" t="s">
        <v>7637</v>
      </c>
      <c r="E1079" t="s">
        <v>426</v>
      </c>
      <c r="F1079" t="s">
        <v>160</v>
      </c>
      <c r="G1079">
        <v>0</v>
      </c>
      <c r="H1079">
        <v>0</v>
      </c>
      <c r="I1079">
        <v>6.1</v>
      </c>
      <c r="J1079">
        <v>0</v>
      </c>
      <c r="K1079">
        <v>2196</v>
      </c>
      <c r="L1079">
        <v>605.79</v>
      </c>
      <c r="M1079">
        <v>0</v>
      </c>
      <c r="N1079">
        <v>0</v>
      </c>
      <c r="O1079">
        <v>0</v>
      </c>
      <c r="P1079">
        <v>504</v>
      </c>
      <c r="Q1079">
        <v>0</v>
      </c>
      <c r="R1079">
        <v>0</v>
      </c>
      <c r="S1079">
        <v>0</v>
      </c>
      <c r="T1079">
        <v>800</v>
      </c>
      <c r="U1079">
        <v>100</v>
      </c>
      <c r="V1079">
        <v>300</v>
      </c>
      <c r="W1079">
        <v>33</v>
      </c>
      <c r="X1079">
        <v>0</v>
      </c>
      <c r="Y1079">
        <v>0</v>
      </c>
      <c r="Z1079">
        <v>0</v>
      </c>
      <c r="AA1079">
        <v>0</v>
      </c>
      <c r="AB1079">
        <v>10</v>
      </c>
      <c r="AC1079">
        <v>12</v>
      </c>
      <c r="AD1079">
        <v>0</v>
      </c>
      <c r="AE1079">
        <v>0</v>
      </c>
      <c r="AF1079">
        <v>4560.79</v>
      </c>
      <c r="AG1079">
        <v>331.02</v>
      </c>
      <c r="AH1079">
        <v>12.41</v>
      </c>
      <c r="AI1079">
        <v>104.32</v>
      </c>
      <c r="AJ1079">
        <v>248</v>
      </c>
      <c r="AK1079">
        <v>0</v>
      </c>
      <c r="AL1079">
        <v>0</v>
      </c>
      <c r="AM1079">
        <v>0</v>
      </c>
      <c r="AN1079">
        <v>0</v>
      </c>
      <c r="AO1079">
        <v>2</v>
      </c>
      <c r="AP1079">
        <v>9</v>
      </c>
      <c r="AQ1079">
        <v>0</v>
      </c>
      <c r="AR1079" s="6">
        <v>3863.04</v>
      </c>
      <c r="AS1079">
        <v>4488.79</v>
      </c>
      <c r="AT1079">
        <v>0</v>
      </c>
      <c r="AU1079">
        <v>35356.68</v>
      </c>
      <c r="AV1079">
        <v>35000</v>
      </c>
      <c r="AW1079">
        <v>0</v>
      </c>
      <c r="AX1079">
        <v>0</v>
      </c>
      <c r="AY1079" s="6">
        <v>0</v>
      </c>
      <c r="AZ1079">
        <v>0</v>
      </c>
      <c r="BA1079">
        <v>0</v>
      </c>
      <c r="BB1079" s="6">
        <v>4805.57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f t="shared" si="48"/>
        <v>0</v>
      </c>
      <c r="BJ1079">
        <f t="shared" si="49"/>
        <v>4488.79</v>
      </c>
      <c r="BK1079">
        <f>_xlfn.IFNA(VLOOKUP(A:A,'11月奖金'!A:Q,17,0),0)</f>
        <v>1691.72</v>
      </c>
      <c r="BL1079">
        <f t="shared" si="50"/>
        <v>6180.51</v>
      </c>
    </row>
    <row r="1080" spans="1:64" x14ac:dyDescent="0.2">
      <c r="A1080">
        <v>9001185</v>
      </c>
      <c r="B1080" t="s">
        <v>2873</v>
      </c>
      <c r="C1080" t="s">
        <v>7477</v>
      </c>
      <c r="D1080" t="s">
        <v>7638</v>
      </c>
      <c r="E1080" t="s">
        <v>426</v>
      </c>
      <c r="F1080" t="s">
        <v>160</v>
      </c>
      <c r="G1080">
        <v>8</v>
      </c>
      <c r="H1080">
        <v>0</v>
      </c>
      <c r="I1080">
        <v>5.3</v>
      </c>
      <c r="J1080">
        <v>0</v>
      </c>
      <c r="K1080">
        <v>1908</v>
      </c>
      <c r="L1080">
        <v>789.52</v>
      </c>
      <c r="M1080">
        <v>0</v>
      </c>
      <c r="N1080">
        <v>0</v>
      </c>
      <c r="O1080">
        <v>0</v>
      </c>
      <c r="P1080">
        <v>72</v>
      </c>
      <c r="Q1080">
        <v>0</v>
      </c>
      <c r="R1080">
        <v>0</v>
      </c>
      <c r="S1080">
        <v>0</v>
      </c>
      <c r="T1080">
        <v>800</v>
      </c>
      <c r="U1080">
        <v>100</v>
      </c>
      <c r="V1080">
        <v>300</v>
      </c>
      <c r="W1080">
        <v>33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4002.52</v>
      </c>
      <c r="AG1080">
        <v>325.12</v>
      </c>
      <c r="AH1080">
        <v>12.19</v>
      </c>
      <c r="AI1080">
        <v>104.32</v>
      </c>
      <c r="AJ1080">
        <v>244</v>
      </c>
      <c r="AK1080">
        <v>0</v>
      </c>
      <c r="AL1080">
        <v>0</v>
      </c>
      <c r="AM1080">
        <v>0</v>
      </c>
      <c r="AN1080">
        <v>0</v>
      </c>
      <c r="AO1080">
        <v>2</v>
      </c>
      <c r="AP1080">
        <v>9</v>
      </c>
      <c r="AQ1080">
        <v>0</v>
      </c>
      <c r="AR1080" s="6">
        <v>3314.89</v>
      </c>
      <c r="AS1080">
        <v>3930.52</v>
      </c>
      <c r="AT1080">
        <v>0</v>
      </c>
      <c r="AU1080">
        <v>29570.13</v>
      </c>
      <c r="AV1080">
        <v>35000</v>
      </c>
      <c r="AW1080">
        <v>0</v>
      </c>
      <c r="AX1080">
        <v>0</v>
      </c>
      <c r="AY1080" s="6">
        <v>0</v>
      </c>
      <c r="AZ1080">
        <v>0</v>
      </c>
      <c r="BA1080">
        <v>0</v>
      </c>
      <c r="BB1080" s="6">
        <v>4730.2899999999991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f t="shared" si="48"/>
        <v>0</v>
      </c>
      <c r="BJ1080">
        <f t="shared" si="49"/>
        <v>3930.52</v>
      </c>
      <c r="BK1080">
        <f>_xlfn.IFNA(VLOOKUP(A:A,'11月奖金'!A:Q,17,0),0)</f>
        <v>1682.64</v>
      </c>
      <c r="BL1080">
        <f t="shared" si="50"/>
        <v>5613.16</v>
      </c>
    </row>
    <row r="1081" spans="1:64" x14ac:dyDescent="0.2">
      <c r="A1081">
        <v>9001186</v>
      </c>
      <c r="B1081" t="s">
        <v>7479</v>
      </c>
      <c r="C1081" t="s">
        <v>7480</v>
      </c>
      <c r="D1081" t="s">
        <v>7639</v>
      </c>
      <c r="E1081" t="s">
        <v>426</v>
      </c>
      <c r="F1081" t="s">
        <v>160</v>
      </c>
      <c r="G1081">
        <v>0</v>
      </c>
      <c r="H1081">
        <v>0</v>
      </c>
      <c r="I1081">
        <v>5.9</v>
      </c>
      <c r="J1081">
        <v>0</v>
      </c>
      <c r="K1081">
        <v>2124</v>
      </c>
      <c r="L1081">
        <v>585.92999999999995</v>
      </c>
      <c r="M1081">
        <v>0</v>
      </c>
      <c r="N1081">
        <v>0</v>
      </c>
      <c r="O1081">
        <v>0</v>
      </c>
      <c r="P1081">
        <v>216</v>
      </c>
      <c r="Q1081">
        <v>0</v>
      </c>
      <c r="R1081">
        <v>0</v>
      </c>
      <c r="S1081">
        <v>0</v>
      </c>
      <c r="T1081">
        <v>800</v>
      </c>
      <c r="U1081">
        <v>100</v>
      </c>
      <c r="V1081">
        <v>300</v>
      </c>
      <c r="W1081">
        <v>33</v>
      </c>
      <c r="X1081">
        <v>0</v>
      </c>
      <c r="Y1081">
        <v>0</v>
      </c>
      <c r="Z1081">
        <v>0</v>
      </c>
      <c r="AA1081">
        <v>0</v>
      </c>
      <c r="AB1081">
        <v>50</v>
      </c>
      <c r="AC1081">
        <v>60</v>
      </c>
      <c r="AD1081">
        <v>0</v>
      </c>
      <c r="AE1081">
        <v>0</v>
      </c>
      <c r="AF1081">
        <v>4268.93</v>
      </c>
      <c r="AG1081">
        <v>332.82</v>
      </c>
      <c r="AH1081">
        <v>12.48</v>
      </c>
      <c r="AI1081">
        <v>104.32</v>
      </c>
      <c r="AJ1081">
        <v>250</v>
      </c>
      <c r="AK1081">
        <v>0</v>
      </c>
      <c r="AL1081">
        <v>0</v>
      </c>
      <c r="AM1081">
        <v>0</v>
      </c>
      <c r="AN1081">
        <v>0</v>
      </c>
      <c r="AO1081">
        <v>2</v>
      </c>
      <c r="AP1081">
        <v>9</v>
      </c>
      <c r="AQ1081">
        <v>0</v>
      </c>
      <c r="AR1081" s="6">
        <v>3567.31</v>
      </c>
      <c r="AS1081">
        <v>4196.93</v>
      </c>
      <c r="AT1081">
        <v>0</v>
      </c>
      <c r="AU1081">
        <v>33625.440000000002</v>
      </c>
      <c r="AV1081">
        <v>35000</v>
      </c>
      <c r="AW1081">
        <v>0</v>
      </c>
      <c r="AX1081">
        <v>7000</v>
      </c>
      <c r="AY1081" s="6">
        <v>0</v>
      </c>
      <c r="AZ1081">
        <v>0</v>
      </c>
      <c r="BA1081">
        <v>0</v>
      </c>
      <c r="BB1081" s="6">
        <v>4833.9799999999987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f t="shared" si="48"/>
        <v>0</v>
      </c>
      <c r="BJ1081">
        <f t="shared" si="49"/>
        <v>4196.93</v>
      </c>
      <c r="BK1081">
        <f>_xlfn.IFNA(VLOOKUP(A:A,'11月奖金'!A:Q,17,0),0)</f>
        <v>1655.44</v>
      </c>
      <c r="BL1081">
        <f t="shared" si="50"/>
        <v>5852.3700000000008</v>
      </c>
    </row>
    <row r="1082" spans="1:64" x14ac:dyDescent="0.2">
      <c r="A1082">
        <v>9001187</v>
      </c>
      <c r="B1082" t="s">
        <v>7481</v>
      </c>
      <c r="C1082" t="s">
        <v>7482</v>
      </c>
      <c r="D1082" t="s">
        <v>7640</v>
      </c>
      <c r="E1082" t="s">
        <v>426</v>
      </c>
      <c r="F1082" t="s">
        <v>160</v>
      </c>
      <c r="G1082">
        <v>0</v>
      </c>
      <c r="H1082">
        <v>0</v>
      </c>
      <c r="I1082">
        <v>5.9</v>
      </c>
      <c r="J1082">
        <v>0</v>
      </c>
      <c r="K1082">
        <v>2124</v>
      </c>
      <c r="L1082">
        <v>585.92999999999995</v>
      </c>
      <c r="M1082">
        <v>0</v>
      </c>
      <c r="N1082">
        <v>0</v>
      </c>
      <c r="O1082">
        <v>0</v>
      </c>
      <c r="P1082">
        <v>504</v>
      </c>
      <c r="Q1082">
        <v>0</v>
      </c>
      <c r="R1082">
        <v>0</v>
      </c>
      <c r="S1082">
        <v>0</v>
      </c>
      <c r="T1082">
        <v>800</v>
      </c>
      <c r="U1082">
        <v>100</v>
      </c>
      <c r="V1082">
        <v>300</v>
      </c>
      <c r="W1082">
        <v>33</v>
      </c>
      <c r="X1082">
        <v>0</v>
      </c>
      <c r="Y1082">
        <v>0</v>
      </c>
      <c r="Z1082">
        <v>0</v>
      </c>
      <c r="AA1082">
        <v>0</v>
      </c>
      <c r="AB1082">
        <v>10</v>
      </c>
      <c r="AC1082">
        <v>12</v>
      </c>
      <c r="AD1082">
        <v>0</v>
      </c>
      <c r="AE1082">
        <v>0</v>
      </c>
      <c r="AF1082">
        <v>4468.93</v>
      </c>
      <c r="AG1082">
        <v>360.28</v>
      </c>
      <c r="AH1082">
        <v>13.51</v>
      </c>
      <c r="AI1082">
        <v>104.32</v>
      </c>
      <c r="AJ1082">
        <v>270</v>
      </c>
      <c r="AK1082">
        <v>0</v>
      </c>
      <c r="AL1082">
        <v>0</v>
      </c>
      <c r="AM1082">
        <v>0</v>
      </c>
      <c r="AN1082">
        <v>0</v>
      </c>
      <c r="AO1082">
        <v>2</v>
      </c>
      <c r="AP1082">
        <v>9</v>
      </c>
      <c r="AQ1082">
        <v>0</v>
      </c>
      <c r="AR1082" s="6">
        <v>3718.82</v>
      </c>
      <c r="AS1082">
        <v>4396.93</v>
      </c>
      <c r="AT1082">
        <v>0</v>
      </c>
      <c r="AU1082">
        <v>35504.699999999997</v>
      </c>
      <c r="AV1082">
        <v>35000</v>
      </c>
      <c r="AW1082">
        <v>0</v>
      </c>
      <c r="AX1082">
        <v>0</v>
      </c>
      <c r="AY1082" s="6">
        <v>0</v>
      </c>
      <c r="AZ1082">
        <v>0</v>
      </c>
      <c r="BA1082">
        <v>0</v>
      </c>
      <c r="BB1082" s="6">
        <v>5193.99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f t="shared" si="48"/>
        <v>0</v>
      </c>
      <c r="BJ1082">
        <f t="shared" si="49"/>
        <v>4396.93</v>
      </c>
      <c r="BK1082">
        <f>_xlfn.IFNA(VLOOKUP(A:A,'11月奖金'!A:Q,17,0),0)</f>
        <v>1705.44</v>
      </c>
      <c r="BL1082">
        <f t="shared" si="50"/>
        <v>6102.3700000000008</v>
      </c>
    </row>
    <row r="1083" spans="1:64" x14ac:dyDescent="0.2">
      <c r="A1083">
        <v>9001188</v>
      </c>
      <c r="B1083" t="s">
        <v>886</v>
      </c>
      <c r="C1083" t="s">
        <v>7483</v>
      </c>
      <c r="D1083" t="s">
        <v>7641</v>
      </c>
      <c r="E1083" t="s">
        <v>426</v>
      </c>
      <c r="F1083" t="s">
        <v>160</v>
      </c>
      <c r="G1083">
        <v>10</v>
      </c>
      <c r="H1083">
        <v>0</v>
      </c>
      <c r="I1083">
        <v>5.9</v>
      </c>
      <c r="J1083">
        <v>0</v>
      </c>
      <c r="K1083">
        <v>2124</v>
      </c>
      <c r="L1083">
        <v>585.92999999999995</v>
      </c>
      <c r="M1083">
        <v>0</v>
      </c>
      <c r="N1083">
        <v>0</v>
      </c>
      <c r="O1083">
        <v>0</v>
      </c>
      <c r="P1083">
        <v>72</v>
      </c>
      <c r="Q1083">
        <v>0</v>
      </c>
      <c r="R1083">
        <v>0</v>
      </c>
      <c r="S1083">
        <v>0</v>
      </c>
      <c r="T1083">
        <v>800</v>
      </c>
      <c r="U1083">
        <v>100</v>
      </c>
      <c r="V1083">
        <v>300</v>
      </c>
      <c r="W1083">
        <v>33</v>
      </c>
      <c r="X1083">
        <v>0</v>
      </c>
      <c r="Y1083">
        <v>0</v>
      </c>
      <c r="Z1083">
        <v>0</v>
      </c>
      <c r="AA1083">
        <v>0</v>
      </c>
      <c r="AB1083">
        <v>20</v>
      </c>
      <c r="AC1083">
        <v>24</v>
      </c>
      <c r="AD1083">
        <v>0</v>
      </c>
      <c r="AE1083">
        <v>0</v>
      </c>
      <c r="AF1083">
        <v>4058.93</v>
      </c>
      <c r="AG1083">
        <v>364.91</v>
      </c>
      <c r="AH1083">
        <v>13.68</v>
      </c>
      <c r="AI1083">
        <v>104.32</v>
      </c>
      <c r="AJ1083">
        <v>274</v>
      </c>
      <c r="AK1083">
        <v>0</v>
      </c>
      <c r="AL1083">
        <v>0</v>
      </c>
      <c r="AM1083">
        <v>0</v>
      </c>
      <c r="AN1083">
        <v>0</v>
      </c>
      <c r="AO1083">
        <v>2</v>
      </c>
      <c r="AP1083">
        <v>9</v>
      </c>
      <c r="AQ1083">
        <v>0</v>
      </c>
      <c r="AR1083" s="6">
        <v>3300.02</v>
      </c>
      <c r="AS1083">
        <v>3986.93</v>
      </c>
      <c r="AT1083">
        <v>0</v>
      </c>
      <c r="AU1083">
        <v>31248.18</v>
      </c>
      <c r="AV1083">
        <v>35000</v>
      </c>
      <c r="AW1083">
        <v>0</v>
      </c>
      <c r="AX1083">
        <v>0</v>
      </c>
      <c r="AY1083" s="6">
        <v>0</v>
      </c>
      <c r="AZ1083">
        <v>0</v>
      </c>
      <c r="BA1083">
        <v>0</v>
      </c>
      <c r="BB1083" s="6">
        <v>5259.07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f t="shared" si="48"/>
        <v>0</v>
      </c>
      <c r="BJ1083">
        <f t="shared" si="49"/>
        <v>3986.93</v>
      </c>
      <c r="BK1083">
        <f>_xlfn.IFNA(VLOOKUP(A:A,'11月奖金'!A:Q,17,0),0)</f>
        <v>1723.04</v>
      </c>
      <c r="BL1083">
        <f t="shared" si="50"/>
        <v>5709.9699999999993</v>
      </c>
    </row>
    <row r="1084" spans="1:64" x14ac:dyDescent="0.2">
      <c r="A1084">
        <v>9001189</v>
      </c>
      <c r="B1084" t="s">
        <v>7484</v>
      </c>
      <c r="C1084" t="s">
        <v>7485</v>
      </c>
      <c r="D1084" t="s">
        <v>7642</v>
      </c>
      <c r="E1084" t="s">
        <v>426</v>
      </c>
      <c r="F1084" t="s">
        <v>160</v>
      </c>
      <c r="G1084">
        <v>10</v>
      </c>
      <c r="H1084">
        <v>0</v>
      </c>
      <c r="I1084">
        <v>6.1</v>
      </c>
      <c r="J1084">
        <v>0</v>
      </c>
      <c r="K1084">
        <v>2196</v>
      </c>
      <c r="L1084">
        <v>605.79</v>
      </c>
      <c r="M1084">
        <v>0</v>
      </c>
      <c r="N1084">
        <v>0</v>
      </c>
      <c r="O1084">
        <v>0</v>
      </c>
      <c r="P1084">
        <v>216</v>
      </c>
      <c r="Q1084">
        <v>0</v>
      </c>
      <c r="R1084">
        <v>0</v>
      </c>
      <c r="S1084">
        <v>0</v>
      </c>
      <c r="T1084">
        <v>800</v>
      </c>
      <c r="U1084">
        <v>100</v>
      </c>
      <c r="V1084">
        <v>300</v>
      </c>
      <c r="W1084">
        <v>33</v>
      </c>
      <c r="X1084">
        <v>0</v>
      </c>
      <c r="Y1084">
        <v>0</v>
      </c>
      <c r="Z1084">
        <v>0</v>
      </c>
      <c r="AA1084">
        <v>0</v>
      </c>
      <c r="AB1084">
        <v>40</v>
      </c>
      <c r="AC1084">
        <v>48</v>
      </c>
      <c r="AD1084">
        <v>0</v>
      </c>
      <c r="AE1084">
        <v>0</v>
      </c>
      <c r="AF1084">
        <v>4338.79</v>
      </c>
      <c r="AG1084">
        <v>310.42</v>
      </c>
      <c r="AH1084">
        <v>11.64</v>
      </c>
      <c r="AI1084">
        <v>104.32</v>
      </c>
      <c r="AJ1084">
        <v>233</v>
      </c>
      <c r="AK1084">
        <v>0</v>
      </c>
      <c r="AL1084">
        <v>0</v>
      </c>
      <c r="AM1084">
        <v>0</v>
      </c>
      <c r="AN1084">
        <v>0</v>
      </c>
      <c r="AO1084">
        <v>2</v>
      </c>
      <c r="AP1084">
        <v>9</v>
      </c>
      <c r="AQ1084">
        <v>0</v>
      </c>
      <c r="AR1084" s="6">
        <v>3677.41</v>
      </c>
      <c r="AS1084">
        <v>4266.79</v>
      </c>
      <c r="AT1084">
        <v>0</v>
      </c>
      <c r="AU1084">
        <v>32055.9</v>
      </c>
      <c r="AV1084">
        <v>35000</v>
      </c>
      <c r="AW1084">
        <v>0</v>
      </c>
      <c r="AX1084">
        <v>0</v>
      </c>
      <c r="AY1084" s="6">
        <v>0</v>
      </c>
      <c r="AZ1084">
        <v>0</v>
      </c>
      <c r="BA1084">
        <v>0</v>
      </c>
      <c r="BB1084" s="6">
        <v>4535.5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f t="shared" si="48"/>
        <v>0</v>
      </c>
      <c r="BJ1084">
        <f t="shared" si="49"/>
        <v>4266.79</v>
      </c>
      <c r="BK1084">
        <f>_xlfn.IFNA(VLOOKUP(A:A,'11月奖金'!A:Q,17,0),0)</f>
        <v>1723.04</v>
      </c>
      <c r="BL1084">
        <f t="shared" si="50"/>
        <v>5989.83</v>
      </c>
    </row>
    <row r="1085" spans="1:64" x14ac:dyDescent="0.2">
      <c r="A1085">
        <v>9001190</v>
      </c>
      <c r="B1085" t="s">
        <v>7486</v>
      </c>
      <c r="C1085" t="s">
        <v>7487</v>
      </c>
      <c r="D1085" t="s">
        <v>7643</v>
      </c>
      <c r="E1085" t="s">
        <v>426</v>
      </c>
      <c r="F1085" t="s">
        <v>160</v>
      </c>
      <c r="G1085">
        <v>0</v>
      </c>
      <c r="H1085">
        <v>0</v>
      </c>
      <c r="I1085">
        <v>6.3</v>
      </c>
      <c r="J1085">
        <v>0</v>
      </c>
      <c r="K1085">
        <v>2268</v>
      </c>
      <c r="L1085">
        <v>0</v>
      </c>
      <c r="M1085">
        <v>0</v>
      </c>
      <c r="N1085">
        <v>0</v>
      </c>
      <c r="O1085">
        <v>0</v>
      </c>
      <c r="P1085">
        <v>72</v>
      </c>
      <c r="Q1085">
        <v>0</v>
      </c>
      <c r="R1085">
        <v>0</v>
      </c>
      <c r="S1085">
        <v>0</v>
      </c>
      <c r="T1085">
        <v>800</v>
      </c>
      <c r="U1085">
        <v>100</v>
      </c>
      <c r="V1085">
        <v>300</v>
      </c>
      <c r="W1085">
        <v>33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3573</v>
      </c>
      <c r="AG1085">
        <v>289.97000000000003</v>
      </c>
      <c r="AH1085">
        <v>10.87</v>
      </c>
      <c r="AI1085">
        <v>104.32</v>
      </c>
      <c r="AJ1085">
        <v>218</v>
      </c>
      <c r="AK1085">
        <v>0</v>
      </c>
      <c r="AL1085">
        <v>0</v>
      </c>
      <c r="AM1085">
        <v>0</v>
      </c>
      <c r="AN1085">
        <v>0</v>
      </c>
      <c r="AO1085">
        <v>2</v>
      </c>
      <c r="AP1085">
        <v>9</v>
      </c>
      <c r="AQ1085">
        <v>0</v>
      </c>
      <c r="AR1085" s="6">
        <v>2947.84</v>
      </c>
      <c r="AS1085">
        <v>3501</v>
      </c>
      <c r="AT1085">
        <v>0</v>
      </c>
      <c r="AU1085">
        <v>31360.34</v>
      </c>
      <c r="AV1085">
        <v>35000</v>
      </c>
      <c r="AW1085">
        <v>0</v>
      </c>
      <c r="AX1085">
        <v>0</v>
      </c>
      <c r="AY1085" s="6">
        <v>0</v>
      </c>
      <c r="AZ1085">
        <v>0</v>
      </c>
      <c r="BA1085">
        <v>0</v>
      </c>
      <c r="BB1085" s="6">
        <v>4266.66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f t="shared" si="48"/>
        <v>0</v>
      </c>
      <c r="BJ1085">
        <f t="shared" si="49"/>
        <v>3501</v>
      </c>
      <c r="BK1085">
        <f>_xlfn.IFNA(VLOOKUP(A:A,'11月奖金'!A:Q,17,0),0)</f>
        <v>1671</v>
      </c>
      <c r="BL1085">
        <f t="shared" si="50"/>
        <v>5172</v>
      </c>
    </row>
    <row r="1086" spans="1:64" x14ac:dyDescent="0.2">
      <c r="A1086">
        <v>9001191</v>
      </c>
      <c r="B1086" t="s">
        <v>7488</v>
      </c>
      <c r="C1086" t="s">
        <v>7489</v>
      </c>
      <c r="D1086" t="s">
        <v>7644</v>
      </c>
      <c r="E1086" t="s">
        <v>426</v>
      </c>
      <c r="F1086" t="s">
        <v>160</v>
      </c>
      <c r="G1086">
        <v>0</v>
      </c>
      <c r="H1086">
        <v>0</v>
      </c>
      <c r="I1086">
        <v>6.3</v>
      </c>
      <c r="J1086">
        <v>0</v>
      </c>
      <c r="K1086">
        <v>2268</v>
      </c>
      <c r="L1086">
        <v>625.66</v>
      </c>
      <c r="M1086">
        <v>0</v>
      </c>
      <c r="N1086">
        <v>0</v>
      </c>
      <c r="O1086">
        <v>0</v>
      </c>
      <c r="P1086">
        <v>216</v>
      </c>
      <c r="Q1086">
        <v>0</v>
      </c>
      <c r="R1086">
        <v>0</v>
      </c>
      <c r="S1086">
        <v>0</v>
      </c>
      <c r="T1086">
        <v>800</v>
      </c>
      <c r="U1086">
        <v>100</v>
      </c>
      <c r="V1086">
        <v>300</v>
      </c>
      <c r="W1086">
        <v>33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4342.66</v>
      </c>
      <c r="AG1086">
        <v>384.07</v>
      </c>
      <c r="AH1086">
        <v>14.4</v>
      </c>
      <c r="AI1086">
        <v>104.32</v>
      </c>
      <c r="AJ1086">
        <v>288</v>
      </c>
      <c r="AK1086">
        <v>0</v>
      </c>
      <c r="AL1086">
        <v>0</v>
      </c>
      <c r="AM1086">
        <v>0</v>
      </c>
      <c r="AN1086">
        <v>0</v>
      </c>
      <c r="AO1086">
        <v>2</v>
      </c>
      <c r="AP1086">
        <v>9</v>
      </c>
      <c r="AQ1086">
        <v>0</v>
      </c>
      <c r="AR1086" s="6">
        <v>3549.87</v>
      </c>
      <c r="AS1086">
        <v>4270.66</v>
      </c>
      <c r="AT1086">
        <v>0</v>
      </c>
      <c r="AU1086">
        <v>33534.800000000003</v>
      </c>
      <c r="AV1086">
        <v>35000</v>
      </c>
      <c r="AW1086">
        <v>0</v>
      </c>
      <c r="AX1086">
        <v>0</v>
      </c>
      <c r="AY1086" s="6">
        <v>0</v>
      </c>
      <c r="AZ1086">
        <v>0</v>
      </c>
      <c r="BA1086">
        <v>0</v>
      </c>
      <c r="BB1086" s="6">
        <v>5510.6299999999992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f t="shared" si="48"/>
        <v>0</v>
      </c>
      <c r="BJ1086">
        <f t="shared" si="49"/>
        <v>4270.66</v>
      </c>
      <c r="BK1086">
        <f>_xlfn.IFNA(VLOOKUP(A:A,'11月奖金'!A:Q,17,0),0)</f>
        <v>1711.5</v>
      </c>
      <c r="BL1086">
        <f t="shared" si="50"/>
        <v>5982.16</v>
      </c>
    </row>
    <row r="1087" spans="1:64" x14ac:dyDescent="0.2">
      <c r="A1087">
        <v>9001192</v>
      </c>
      <c r="B1087" t="s">
        <v>7490</v>
      </c>
      <c r="C1087" t="s">
        <v>7491</v>
      </c>
      <c r="D1087" t="s">
        <v>7645</v>
      </c>
      <c r="E1087" t="s">
        <v>426</v>
      </c>
      <c r="F1087" t="s">
        <v>160</v>
      </c>
      <c r="G1087">
        <v>0</v>
      </c>
      <c r="H1087">
        <v>0</v>
      </c>
      <c r="I1087">
        <v>6.9</v>
      </c>
      <c r="J1087">
        <v>0</v>
      </c>
      <c r="K1087">
        <v>2484</v>
      </c>
      <c r="L1087">
        <v>685.24</v>
      </c>
      <c r="M1087">
        <v>104</v>
      </c>
      <c r="N1087">
        <v>96</v>
      </c>
      <c r="O1087">
        <v>0</v>
      </c>
      <c r="P1087">
        <v>504</v>
      </c>
      <c r="Q1087">
        <v>0</v>
      </c>
      <c r="R1087">
        <v>0</v>
      </c>
      <c r="S1087">
        <v>4.1399999999999997</v>
      </c>
      <c r="T1087">
        <v>800</v>
      </c>
      <c r="U1087">
        <v>100</v>
      </c>
      <c r="V1087">
        <v>300</v>
      </c>
      <c r="W1087">
        <v>33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5110.3799999999992</v>
      </c>
      <c r="AG1087">
        <v>457.44</v>
      </c>
      <c r="AH1087">
        <v>17.149999999999999</v>
      </c>
      <c r="AI1087">
        <v>114.36</v>
      </c>
      <c r="AJ1087">
        <v>343</v>
      </c>
      <c r="AK1087">
        <v>0</v>
      </c>
      <c r="AL1087">
        <v>0</v>
      </c>
      <c r="AM1087">
        <v>0</v>
      </c>
      <c r="AN1087">
        <v>0</v>
      </c>
      <c r="AO1087">
        <v>2</v>
      </c>
      <c r="AP1087">
        <v>9</v>
      </c>
      <c r="AQ1087">
        <v>0</v>
      </c>
      <c r="AR1087" s="6">
        <v>4176.43</v>
      </c>
      <c r="AS1087">
        <v>5038.3799999999992</v>
      </c>
      <c r="AT1087">
        <v>0</v>
      </c>
      <c r="AU1087">
        <v>39118.5</v>
      </c>
      <c r="AV1087">
        <v>35000</v>
      </c>
      <c r="AW1087">
        <v>0</v>
      </c>
      <c r="AX1087">
        <v>0</v>
      </c>
      <c r="AY1087" s="6">
        <v>0</v>
      </c>
      <c r="AZ1087">
        <v>0</v>
      </c>
      <c r="BA1087">
        <v>0</v>
      </c>
      <c r="BB1087" s="6">
        <v>6523.6499999999987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f t="shared" si="48"/>
        <v>0</v>
      </c>
      <c r="BJ1087">
        <f t="shared" si="49"/>
        <v>5038.3799999999992</v>
      </c>
      <c r="BK1087">
        <f>_xlfn.IFNA(VLOOKUP(A:A,'11月奖金'!A:Q,17,0),0)</f>
        <v>1699</v>
      </c>
      <c r="BL1087">
        <f t="shared" si="50"/>
        <v>6737.3799999999992</v>
      </c>
    </row>
    <row r="1088" spans="1:64" x14ac:dyDescent="0.2">
      <c r="A1088">
        <v>9001193</v>
      </c>
      <c r="B1088" t="s">
        <v>7494</v>
      </c>
      <c r="C1088" t="s">
        <v>7495</v>
      </c>
      <c r="D1088" t="s">
        <v>7646</v>
      </c>
      <c r="E1088" t="s">
        <v>426</v>
      </c>
      <c r="F1088" t="s">
        <v>160</v>
      </c>
      <c r="G1088">
        <v>0</v>
      </c>
      <c r="H1088">
        <v>0</v>
      </c>
      <c r="I1088">
        <v>6.7</v>
      </c>
      <c r="J1088">
        <v>0</v>
      </c>
      <c r="K1088">
        <v>2412</v>
      </c>
      <c r="L1088">
        <v>665.38</v>
      </c>
      <c r="M1088">
        <v>24</v>
      </c>
      <c r="N1088">
        <v>40</v>
      </c>
      <c r="O1088">
        <v>0</v>
      </c>
      <c r="P1088">
        <v>504</v>
      </c>
      <c r="Q1088">
        <v>0</v>
      </c>
      <c r="R1088">
        <v>0</v>
      </c>
      <c r="S1088">
        <v>0</v>
      </c>
      <c r="T1088">
        <v>800</v>
      </c>
      <c r="U1088">
        <v>100</v>
      </c>
      <c r="V1088">
        <v>300</v>
      </c>
      <c r="W1088">
        <v>33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4878.38</v>
      </c>
      <c r="AG1088">
        <v>419.92</v>
      </c>
      <c r="AH1088">
        <v>15.75</v>
      </c>
      <c r="AI1088">
        <v>104.98</v>
      </c>
      <c r="AJ1088">
        <v>315</v>
      </c>
      <c r="AK1088">
        <v>0</v>
      </c>
      <c r="AL1088">
        <v>0</v>
      </c>
      <c r="AM1088">
        <v>0</v>
      </c>
      <c r="AN1088">
        <v>0</v>
      </c>
      <c r="AO1088">
        <v>2</v>
      </c>
      <c r="AP1088">
        <v>9</v>
      </c>
      <c r="AQ1088">
        <v>0</v>
      </c>
      <c r="AR1088" s="6">
        <v>4020.73</v>
      </c>
      <c r="AS1088">
        <v>4806.38</v>
      </c>
      <c r="AT1088">
        <v>0</v>
      </c>
      <c r="AU1088">
        <v>37577.730000000003</v>
      </c>
      <c r="AV1088">
        <v>35000</v>
      </c>
      <c r="AW1088">
        <v>0</v>
      </c>
      <c r="AX1088">
        <v>0</v>
      </c>
      <c r="AY1088" s="6">
        <v>0</v>
      </c>
      <c r="AZ1088">
        <v>0</v>
      </c>
      <c r="BA1088">
        <v>0</v>
      </c>
      <c r="BB1088" s="6">
        <v>5989.5499999999993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f t="shared" si="48"/>
        <v>0</v>
      </c>
      <c r="BJ1088">
        <f t="shared" si="49"/>
        <v>4806.38</v>
      </c>
      <c r="BK1088">
        <f>_xlfn.IFNA(VLOOKUP(A:A,'11月奖金'!A:Q,17,0),0)</f>
        <v>1630</v>
      </c>
      <c r="BL1088">
        <f t="shared" si="50"/>
        <v>6436.38</v>
      </c>
    </row>
    <row r="1089" spans="1:64" x14ac:dyDescent="0.2">
      <c r="A1089">
        <v>9001194</v>
      </c>
      <c r="B1089" t="s">
        <v>7497</v>
      </c>
      <c r="C1089" t="s">
        <v>7498</v>
      </c>
      <c r="D1089" t="s">
        <v>7647</v>
      </c>
      <c r="E1089" t="s">
        <v>426</v>
      </c>
      <c r="F1089" t="s">
        <v>160</v>
      </c>
      <c r="G1089">
        <v>10</v>
      </c>
      <c r="H1089">
        <v>0</v>
      </c>
      <c r="I1089">
        <v>6.3</v>
      </c>
      <c r="J1089">
        <v>0</v>
      </c>
      <c r="K1089">
        <v>2268</v>
      </c>
      <c r="L1089">
        <v>625.66</v>
      </c>
      <c r="M1089">
        <v>214</v>
      </c>
      <c r="N1089">
        <v>120</v>
      </c>
      <c r="O1089">
        <v>0</v>
      </c>
      <c r="P1089">
        <v>216</v>
      </c>
      <c r="Q1089">
        <v>0</v>
      </c>
      <c r="R1089">
        <v>0</v>
      </c>
      <c r="S1089">
        <v>0</v>
      </c>
      <c r="T1089">
        <v>800</v>
      </c>
      <c r="U1089">
        <v>100</v>
      </c>
      <c r="V1089">
        <v>300</v>
      </c>
      <c r="W1089">
        <v>33</v>
      </c>
      <c r="X1089">
        <v>0</v>
      </c>
      <c r="Y1089">
        <v>0</v>
      </c>
      <c r="Z1089">
        <v>0</v>
      </c>
      <c r="AA1089">
        <v>0</v>
      </c>
      <c r="AB1089">
        <v>20</v>
      </c>
      <c r="AC1089">
        <v>24</v>
      </c>
      <c r="AD1089">
        <v>0</v>
      </c>
      <c r="AE1089">
        <v>0</v>
      </c>
      <c r="AF1089">
        <v>4720.66</v>
      </c>
      <c r="AG1089">
        <v>506</v>
      </c>
      <c r="AH1089">
        <v>18.98</v>
      </c>
      <c r="AI1089">
        <v>126.5</v>
      </c>
      <c r="AJ1089">
        <v>380</v>
      </c>
      <c r="AK1089">
        <v>0</v>
      </c>
      <c r="AL1089">
        <v>0</v>
      </c>
      <c r="AM1089">
        <v>0</v>
      </c>
      <c r="AN1089">
        <v>0</v>
      </c>
      <c r="AO1089">
        <v>2</v>
      </c>
      <c r="AP1089">
        <v>9</v>
      </c>
      <c r="AQ1089">
        <v>0</v>
      </c>
      <c r="AR1089" s="6">
        <v>3687.18</v>
      </c>
      <c r="AS1089">
        <v>4648.66</v>
      </c>
      <c r="AT1089">
        <v>0</v>
      </c>
      <c r="AU1089">
        <v>37110.870000000003</v>
      </c>
      <c r="AV1089">
        <v>35000</v>
      </c>
      <c r="AW1089">
        <v>0</v>
      </c>
      <c r="AX1089">
        <v>0</v>
      </c>
      <c r="AY1089" s="6">
        <v>0</v>
      </c>
      <c r="AZ1089">
        <v>0</v>
      </c>
      <c r="BA1089">
        <v>0</v>
      </c>
      <c r="BB1089" s="6">
        <v>7220.36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f t="shared" si="48"/>
        <v>0</v>
      </c>
      <c r="BJ1089">
        <f t="shared" si="49"/>
        <v>4648.66</v>
      </c>
      <c r="BK1089">
        <f>_xlfn.IFNA(VLOOKUP(A:A,'11月奖金'!A:Q,17,0),0)</f>
        <v>2051.08</v>
      </c>
      <c r="BL1089">
        <f t="shared" si="50"/>
        <v>6699.74</v>
      </c>
    </row>
    <row r="1090" spans="1:64" x14ac:dyDescent="0.2">
      <c r="A1090">
        <v>9001195</v>
      </c>
      <c r="B1090" t="s">
        <v>7501</v>
      </c>
      <c r="C1090" t="s">
        <v>7502</v>
      </c>
      <c r="D1090" t="s">
        <v>7648</v>
      </c>
      <c r="E1090" t="s">
        <v>426</v>
      </c>
      <c r="F1090" t="s">
        <v>160</v>
      </c>
      <c r="G1090">
        <v>0</v>
      </c>
      <c r="H1090">
        <v>0</v>
      </c>
      <c r="I1090">
        <v>6.9</v>
      </c>
      <c r="J1090">
        <v>0</v>
      </c>
      <c r="K1090">
        <v>2484</v>
      </c>
      <c r="L1090">
        <v>685.24</v>
      </c>
      <c r="M1090">
        <v>24</v>
      </c>
      <c r="N1090">
        <v>40</v>
      </c>
      <c r="O1090">
        <v>0</v>
      </c>
      <c r="P1090">
        <v>504</v>
      </c>
      <c r="Q1090">
        <v>0</v>
      </c>
      <c r="R1090">
        <v>0</v>
      </c>
      <c r="S1090">
        <v>4.3600000000000003</v>
      </c>
      <c r="T1090">
        <v>800</v>
      </c>
      <c r="U1090">
        <v>100</v>
      </c>
      <c r="V1090">
        <v>300</v>
      </c>
      <c r="W1090">
        <v>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4974.6000000000004</v>
      </c>
      <c r="AG1090">
        <v>500.96</v>
      </c>
      <c r="AH1090">
        <v>18.79</v>
      </c>
      <c r="AI1090">
        <v>125.24</v>
      </c>
      <c r="AJ1090">
        <v>376</v>
      </c>
      <c r="AK1090">
        <v>0</v>
      </c>
      <c r="AL1090">
        <v>0</v>
      </c>
      <c r="AM1090">
        <v>0</v>
      </c>
      <c r="AN1090">
        <v>0</v>
      </c>
      <c r="AO1090">
        <v>2</v>
      </c>
      <c r="AP1090">
        <v>9</v>
      </c>
      <c r="AQ1090">
        <v>0</v>
      </c>
      <c r="AR1090" s="6">
        <v>3951.61</v>
      </c>
      <c r="AS1090">
        <v>4902.6000000000004</v>
      </c>
      <c r="AT1090">
        <v>0</v>
      </c>
      <c r="AU1090">
        <v>38638.660000000003</v>
      </c>
      <c r="AV1090">
        <v>35000</v>
      </c>
      <c r="AW1090">
        <v>0</v>
      </c>
      <c r="AX1090">
        <v>0</v>
      </c>
      <c r="AY1090" s="6">
        <v>0</v>
      </c>
      <c r="AZ1090">
        <v>0</v>
      </c>
      <c r="BA1090">
        <v>0</v>
      </c>
      <c r="BB1090" s="6">
        <v>7146.9299999999994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f t="shared" si="48"/>
        <v>0</v>
      </c>
      <c r="BJ1090">
        <f t="shared" si="49"/>
        <v>4902.6000000000004</v>
      </c>
      <c r="BK1090">
        <f>_xlfn.IFNA(VLOOKUP(A:A,'11月奖金'!A:Q,17,0),0)</f>
        <v>815</v>
      </c>
      <c r="BL1090">
        <f t="shared" si="50"/>
        <v>5717.6</v>
      </c>
    </row>
    <row r="1091" spans="1:64" x14ac:dyDescent="0.2">
      <c r="A1091">
        <v>9001196</v>
      </c>
      <c r="B1091" t="s">
        <v>7505</v>
      </c>
      <c r="C1091" t="s">
        <v>7506</v>
      </c>
      <c r="D1091" t="s">
        <v>7649</v>
      </c>
      <c r="E1091" t="s">
        <v>426</v>
      </c>
      <c r="F1091" t="s">
        <v>160</v>
      </c>
      <c r="G1091">
        <v>0</v>
      </c>
      <c r="H1091">
        <v>0</v>
      </c>
      <c r="I1091">
        <v>6.9</v>
      </c>
      <c r="J1091">
        <v>0</v>
      </c>
      <c r="K1091">
        <v>2484</v>
      </c>
      <c r="L1091">
        <v>685.24</v>
      </c>
      <c r="M1091">
        <v>24</v>
      </c>
      <c r="N1091">
        <v>40</v>
      </c>
      <c r="O1091">
        <v>0</v>
      </c>
      <c r="P1091">
        <v>216</v>
      </c>
      <c r="Q1091">
        <v>0</v>
      </c>
      <c r="R1091">
        <v>0</v>
      </c>
      <c r="S1091">
        <v>4.3600000000000003</v>
      </c>
      <c r="T1091">
        <v>800</v>
      </c>
      <c r="U1091">
        <v>100</v>
      </c>
      <c r="V1091">
        <v>300</v>
      </c>
      <c r="W1091">
        <v>33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4686.6000000000004</v>
      </c>
      <c r="AG1091">
        <v>580.24</v>
      </c>
      <c r="AH1091">
        <v>21.76</v>
      </c>
      <c r="AI1091">
        <v>145.06</v>
      </c>
      <c r="AJ1091">
        <v>435</v>
      </c>
      <c r="AK1091">
        <v>0</v>
      </c>
      <c r="AL1091">
        <v>0</v>
      </c>
      <c r="AM1091">
        <v>0</v>
      </c>
      <c r="AN1091">
        <v>0</v>
      </c>
      <c r="AO1091">
        <v>2</v>
      </c>
      <c r="AP1091">
        <v>9</v>
      </c>
      <c r="AQ1091">
        <v>0</v>
      </c>
      <c r="AR1091" s="6">
        <v>3502.54</v>
      </c>
      <c r="AS1091">
        <v>4614.6000000000004</v>
      </c>
      <c r="AT1091">
        <v>0</v>
      </c>
      <c r="AU1091">
        <v>38722.410000000003</v>
      </c>
      <c r="AV1091">
        <v>35000</v>
      </c>
      <c r="AW1091">
        <v>0</v>
      </c>
      <c r="AX1091">
        <v>0</v>
      </c>
      <c r="AY1091" s="6">
        <v>0</v>
      </c>
      <c r="AZ1091">
        <v>0</v>
      </c>
      <c r="BA1091">
        <v>0</v>
      </c>
      <c r="BB1091" s="6">
        <v>8274.42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f t="shared" si="48"/>
        <v>0</v>
      </c>
      <c r="BJ1091">
        <f t="shared" si="49"/>
        <v>4614.6000000000004</v>
      </c>
      <c r="BK1091">
        <f>_xlfn.IFNA(VLOOKUP(A:A,'11月奖金'!A:Q,17,0),0)</f>
        <v>2038</v>
      </c>
      <c r="BL1091">
        <f t="shared" si="50"/>
        <v>6652.6</v>
      </c>
    </row>
    <row r="1092" spans="1:64" x14ac:dyDescent="0.2">
      <c r="A1092">
        <v>9001197</v>
      </c>
      <c r="B1092" t="s">
        <v>7508</v>
      </c>
      <c r="C1092" t="s">
        <v>7509</v>
      </c>
      <c r="D1092" t="s">
        <v>7650</v>
      </c>
      <c r="E1092" t="s">
        <v>426</v>
      </c>
      <c r="F1092" t="s">
        <v>160</v>
      </c>
      <c r="G1092">
        <v>0</v>
      </c>
      <c r="H1092">
        <v>0</v>
      </c>
      <c r="I1092">
        <v>6.9</v>
      </c>
      <c r="J1092">
        <v>0</v>
      </c>
      <c r="K1092">
        <v>2484</v>
      </c>
      <c r="L1092">
        <v>685.24</v>
      </c>
      <c r="M1092">
        <v>24</v>
      </c>
      <c r="N1092">
        <v>32</v>
      </c>
      <c r="O1092">
        <v>0</v>
      </c>
      <c r="P1092">
        <v>504</v>
      </c>
      <c r="Q1092">
        <v>0</v>
      </c>
      <c r="R1092">
        <v>0</v>
      </c>
      <c r="S1092">
        <v>0</v>
      </c>
      <c r="T1092">
        <v>800</v>
      </c>
      <c r="U1092">
        <v>100</v>
      </c>
      <c r="V1092">
        <v>300</v>
      </c>
      <c r="W1092">
        <v>33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4962.24</v>
      </c>
      <c r="AG1092">
        <v>524</v>
      </c>
      <c r="AH1092">
        <v>19.649999999999999</v>
      </c>
      <c r="AI1092">
        <v>130.99</v>
      </c>
      <c r="AJ1092">
        <v>393</v>
      </c>
      <c r="AK1092">
        <v>0</v>
      </c>
      <c r="AL1092">
        <v>0</v>
      </c>
      <c r="AM1092">
        <v>0</v>
      </c>
      <c r="AN1092">
        <v>0</v>
      </c>
      <c r="AO1092">
        <v>2</v>
      </c>
      <c r="AP1092">
        <v>9</v>
      </c>
      <c r="AQ1092">
        <v>0</v>
      </c>
      <c r="AR1092" s="6">
        <v>3892.6</v>
      </c>
      <c r="AS1092">
        <v>4890.24</v>
      </c>
      <c r="AT1092">
        <v>0</v>
      </c>
      <c r="AU1092">
        <v>38390.36</v>
      </c>
      <c r="AV1092">
        <v>35000</v>
      </c>
      <c r="AW1092">
        <v>0</v>
      </c>
      <c r="AX1092">
        <v>0</v>
      </c>
      <c r="AY1092" s="6">
        <v>0</v>
      </c>
      <c r="AZ1092">
        <v>0</v>
      </c>
      <c r="BA1092">
        <v>0</v>
      </c>
      <c r="BB1092" s="6">
        <v>7473.48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f t="shared" ref="BI1092:BI1155" si="51">BH1092+BG1092</f>
        <v>0</v>
      </c>
      <c r="BJ1092">
        <f t="shared" ref="BJ1092:BJ1155" si="52">AF1092-0.7*U1092-AO1092+AT1092</f>
        <v>4890.24</v>
      </c>
      <c r="BK1092">
        <f>_xlfn.IFNA(VLOOKUP(A:A,'11月奖金'!A:Q,17,0),0)</f>
        <v>1671</v>
      </c>
      <c r="BL1092">
        <f t="shared" ref="BL1092:BL1155" si="53">BJ1092+BK1092</f>
        <v>6561.24</v>
      </c>
    </row>
    <row r="1093" spans="1:64" x14ac:dyDescent="0.2">
      <c r="A1093">
        <v>9001198</v>
      </c>
      <c r="B1093" t="s">
        <v>7510</v>
      </c>
      <c r="C1093" t="s">
        <v>7511</v>
      </c>
      <c r="D1093" t="s">
        <v>7651</v>
      </c>
      <c r="E1093" t="s">
        <v>426</v>
      </c>
      <c r="F1093" t="s">
        <v>160</v>
      </c>
      <c r="G1093">
        <v>0</v>
      </c>
      <c r="H1093">
        <v>0</v>
      </c>
      <c r="I1093">
        <v>6.9</v>
      </c>
      <c r="J1093">
        <v>0</v>
      </c>
      <c r="K1093">
        <v>2484</v>
      </c>
      <c r="L1093">
        <v>685.24</v>
      </c>
      <c r="M1093">
        <v>24</v>
      </c>
      <c r="N1093">
        <v>40</v>
      </c>
      <c r="O1093">
        <v>0</v>
      </c>
      <c r="P1093">
        <v>504</v>
      </c>
      <c r="Q1093">
        <v>0</v>
      </c>
      <c r="R1093">
        <v>0</v>
      </c>
      <c r="S1093">
        <v>0</v>
      </c>
      <c r="T1093">
        <v>800</v>
      </c>
      <c r="U1093">
        <v>100</v>
      </c>
      <c r="V1093">
        <v>300</v>
      </c>
      <c r="W1093">
        <v>33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4970.24</v>
      </c>
      <c r="AG1093">
        <v>463.44</v>
      </c>
      <c r="AH1093">
        <v>17.38</v>
      </c>
      <c r="AI1093">
        <v>115.86</v>
      </c>
      <c r="AJ1093">
        <v>348</v>
      </c>
      <c r="AK1093">
        <v>0</v>
      </c>
      <c r="AL1093">
        <v>0</v>
      </c>
      <c r="AM1093">
        <v>0</v>
      </c>
      <c r="AN1093">
        <v>0</v>
      </c>
      <c r="AO1093">
        <v>2</v>
      </c>
      <c r="AP1093">
        <v>9</v>
      </c>
      <c r="AQ1093">
        <v>0</v>
      </c>
      <c r="AR1093" s="6">
        <v>4023.56</v>
      </c>
      <c r="AS1093">
        <v>4898.24</v>
      </c>
      <c r="AT1093">
        <v>0</v>
      </c>
      <c r="AU1093">
        <v>38821.160000000003</v>
      </c>
      <c r="AV1093">
        <v>35000</v>
      </c>
      <c r="AW1093">
        <v>0</v>
      </c>
      <c r="AX1093">
        <v>0</v>
      </c>
      <c r="AY1093" s="6">
        <v>0</v>
      </c>
      <c r="AZ1093">
        <v>0</v>
      </c>
      <c r="BA1093">
        <v>0</v>
      </c>
      <c r="BB1093" s="6">
        <v>6612.7599999999993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f t="shared" si="51"/>
        <v>0</v>
      </c>
      <c r="BJ1093">
        <f t="shared" si="52"/>
        <v>4898.24</v>
      </c>
      <c r="BK1093">
        <f>_xlfn.IFNA(VLOOKUP(A:A,'11月奖金'!A:Q,17,0),0)</f>
        <v>1685</v>
      </c>
      <c r="BL1093">
        <f t="shared" si="53"/>
        <v>6583.24</v>
      </c>
    </row>
    <row r="1094" spans="1:64" x14ac:dyDescent="0.2">
      <c r="A1094">
        <v>9001199</v>
      </c>
      <c r="B1094" t="s">
        <v>439</v>
      </c>
      <c r="C1094" t="s">
        <v>7513</v>
      </c>
      <c r="D1094" t="s">
        <v>7652</v>
      </c>
      <c r="E1094" t="s">
        <v>426</v>
      </c>
      <c r="F1094" t="s">
        <v>160</v>
      </c>
      <c r="G1094">
        <v>0</v>
      </c>
      <c r="H1094">
        <v>0</v>
      </c>
      <c r="I1094">
        <v>6.9</v>
      </c>
      <c r="J1094">
        <v>0</v>
      </c>
      <c r="K1094">
        <v>2484</v>
      </c>
      <c r="L1094">
        <v>685.24</v>
      </c>
      <c r="M1094">
        <v>24</v>
      </c>
      <c r="N1094">
        <v>32</v>
      </c>
      <c r="O1094">
        <v>0</v>
      </c>
      <c r="P1094">
        <v>504</v>
      </c>
      <c r="Q1094">
        <v>0</v>
      </c>
      <c r="R1094">
        <v>0</v>
      </c>
      <c r="S1094">
        <v>0</v>
      </c>
      <c r="T1094">
        <v>800</v>
      </c>
      <c r="U1094">
        <v>100</v>
      </c>
      <c r="V1094">
        <v>300</v>
      </c>
      <c r="W1094">
        <v>33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4962.24</v>
      </c>
      <c r="AG1094">
        <v>424</v>
      </c>
      <c r="AH1094">
        <v>15.9</v>
      </c>
      <c r="AI1094">
        <v>106</v>
      </c>
      <c r="AJ1094">
        <v>318</v>
      </c>
      <c r="AK1094">
        <v>0</v>
      </c>
      <c r="AL1094">
        <v>0</v>
      </c>
      <c r="AM1094">
        <v>0</v>
      </c>
      <c r="AN1094">
        <v>0</v>
      </c>
      <c r="AO1094">
        <v>2</v>
      </c>
      <c r="AP1094">
        <v>9</v>
      </c>
      <c r="AQ1094">
        <v>0</v>
      </c>
      <c r="AR1094" s="6">
        <v>4096.34</v>
      </c>
      <c r="AS1094">
        <v>4890.24</v>
      </c>
      <c r="AT1094">
        <v>0</v>
      </c>
      <c r="AU1094">
        <v>38390.959999999999</v>
      </c>
      <c r="AV1094">
        <v>35000</v>
      </c>
      <c r="AW1094">
        <v>0</v>
      </c>
      <c r="AX1094">
        <v>0</v>
      </c>
      <c r="AY1094" s="6">
        <v>0</v>
      </c>
      <c r="AZ1094">
        <v>0</v>
      </c>
      <c r="BA1094">
        <v>0</v>
      </c>
      <c r="BB1094" s="6">
        <v>6047.2999999999993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f t="shared" si="51"/>
        <v>0</v>
      </c>
      <c r="BJ1094">
        <f t="shared" si="52"/>
        <v>4890.24</v>
      </c>
      <c r="BK1094">
        <f>_xlfn.IFNA(VLOOKUP(A:A,'11月奖金'!A:Q,17,0),0)</f>
        <v>815</v>
      </c>
      <c r="BL1094">
        <f t="shared" si="53"/>
        <v>5705.24</v>
      </c>
    </row>
    <row r="1095" spans="1:64" x14ac:dyDescent="0.2">
      <c r="A1095">
        <v>9001200</v>
      </c>
      <c r="B1095" t="s">
        <v>7514</v>
      </c>
      <c r="C1095" t="s">
        <v>7515</v>
      </c>
      <c r="D1095" t="s">
        <v>7653</v>
      </c>
      <c r="E1095" t="s">
        <v>426</v>
      </c>
      <c r="F1095" t="s">
        <v>160</v>
      </c>
      <c r="G1095">
        <v>8</v>
      </c>
      <c r="H1095">
        <v>0</v>
      </c>
      <c r="I1095">
        <v>5.3</v>
      </c>
      <c r="J1095">
        <v>0</v>
      </c>
      <c r="K1095">
        <v>1908</v>
      </c>
      <c r="L1095">
        <v>0</v>
      </c>
      <c r="M1095">
        <v>24</v>
      </c>
      <c r="N1095">
        <v>40</v>
      </c>
      <c r="O1095">
        <v>0</v>
      </c>
      <c r="P1095">
        <v>144</v>
      </c>
      <c r="Q1095">
        <v>0</v>
      </c>
      <c r="R1095">
        <v>0</v>
      </c>
      <c r="S1095">
        <v>0</v>
      </c>
      <c r="T1095">
        <v>800</v>
      </c>
      <c r="U1095">
        <v>100</v>
      </c>
      <c r="V1095">
        <v>300</v>
      </c>
      <c r="W1095">
        <v>33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3349</v>
      </c>
      <c r="AG1095">
        <v>524.55999999999995</v>
      </c>
      <c r="AH1095">
        <v>19.670000000000002</v>
      </c>
      <c r="AI1095">
        <v>131.13999999999999</v>
      </c>
      <c r="AJ1095">
        <v>393</v>
      </c>
      <c r="AK1095">
        <v>0</v>
      </c>
      <c r="AL1095">
        <v>0</v>
      </c>
      <c r="AM1095">
        <v>0</v>
      </c>
      <c r="AN1095">
        <v>0</v>
      </c>
      <c r="AO1095">
        <v>2</v>
      </c>
      <c r="AP1095">
        <v>9</v>
      </c>
      <c r="AQ1095">
        <v>0</v>
      </c>
      <c r="AR1095" s="6">
        <v>2278.63</v>
      </c>
      <c r="AS1095">
        <v>3277</v>
      </c>
      <c r="AT1095">
        <v>0</v>
      </c>
      <c r="AU1095">
        <v>30667.83</v>
      </c>
      <c r="AV1095">
        <v>35000</v>
      </c>
      <c r="AW1095">
        <v>0</v>
      </c>
      <c r="AX1095">
        <v>0</v>
      </c>
      <c r="AY1095" s="6">
        <v>0</v>
      </c>
      <c r="AZ1095">
        <v>0</v>
      </c>
      <c r="BA1095">
        <v>0</v>
      </c>
      <c r="BB1095" s="6">
        <v>7478.5900000000011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f t="shared" si="51"/>
        <v>0</v>
      </c>
      <c r="BJ1095">
        <f t="shared" si="52"/>
        <v>3277</v>
      </c>
      <c r="BK1095">
        <f>_xlfn.IFNA(VLOOKUP(A:A,'11月奖金'!A:Q,17,0),0)</f>
        <v>2067.17</v>
      </c>
      <c r="BL1095">
        <f t="shared" si="53"/>
        <v>5344.17</v>
      </c>
    </row>
    <row r="1096" spans="1:64" x14ac:dyDescent="0.2">
      <c r="A1096">
        <v>9001201</v>
      </c>
      <c r="B1096" t="s">
        <v>7517</v>
      </c>
      <c r="C1096" t="s">
        <v>7518</v>
      </c>
      <c r="D1096" t="s">
        <v>7654</v>
      </c>
      <c r="E1096" t="s">
        <v>426</v>
      </c>
      <c r="F1096" t="s">
        <v>160</v>
      </c>
      <c r="G1096">
        <v>8</v>
      </c>
      <c r="H1096">
        <v>0</v>
      </c>
      <c r="I1096">
        <v>5.3</v>
      </c>
      <c r="J1096">
        <v>0</v>
      </c>
      <c r="K1096">
        <v>1908</v>
      </c>
      <c r="L1096">
        <v>789.52</v>
      </c>
      <c r="M1096">
        <v>49</v>
      </c>
      <c r="N1096">
        <v>40</v>
      </c>
      <c r="O1096">
        <v>0</v>
      </c>
      <c r="P1096">
        <v>144</v>
      </c>
      <c r="Q1096">
        <v>0</v>
      </c>
      <c r="R1096">
        <v>0</v>
      </c>
      <c r="S1096">
        <v>0</v>
      </c>
      <c r="T1096">
        <v>800</v>
      </c>
      <c r="U1096">
        <v>100</v>
      </c>
      <c r="V1096">
        <v>300</v>
      </c>
      <c r="W1096">
        <v>33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4163.5200000000004</v>
      </c>
      <c r="AG1096">
        <v>348.48</v>
      </c>
      <c r="AH1096">
        <v>13.07</v>
      </c>
      <c r="AI1096">
        <v>104.32</v>
      </c>
      <c r="AJ1096">
        <v>261</v>
      </c>
      <c r="AK1096">
        <v>0</v>
      </c>
      <c r="AL1096">
        <v>0</v>
      </c>
      <c r="AM1096">
        <v>0</v>
      </c>
      <c r="AN1096">
        <v>0</v>
      </c>
      <c r="AO1096">
        <v>2</v>
      </c>
      <c r="AP1096">
        <v>9</v>
      </c>
      <c r="AQ1096">
        <v>0</v>
      </c>
      <c r="AR1096" s="6">
        <v>3434.65</v>
      </c>
      <c r="AS1096">
        <v>4091.52</v>
      </c>
      <c r="AT1096">
        <v>0</v>
      </c>
      <c r="AU1096">
        <v>30910.71</v>
      </c>
      <c r="AV1096">
        <v>35000</v>
      </c>
      <c r="AW1096">
        <v>0</v>
      </c>
      <c r="AX1096">
        <v>0</v>
      </c>
      <c r="AY1096" s="6">
        <v>0</v>
      </c>
      <c r="AZ1096">
        <v>0</v>
      </c>
      <c r="BA1096">
        <v>0</v>
      </c>
      <c r="BB1096" s="6">
        <v>5036.4599999999991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f t="shared" si="51"/>
        <v>0</v>
      </c>
      <c r="BJ1096">
        <f t="shared" si="52"/>
        <v>4091.5200000000004</v>
      </c>
      <c r="BK1096">
        <f>_xlfn.IFNA(VLOOKUP(A:A,'11月奖金'!A:Q,17,0),0)</f>
        <v>1722.64</v>
      </c>
      <c r="BL1096">
        <f t="shared" si="53"/>
        <v>5814.1600000000008</v>
      </c>
    </row>
    <row r="1097" spans="1:64" x14ac:dyDescent="0.2">
      <c r="A1097">
        <v>9001202</v>
      </c>
      <c r="B1097" t="s">
        <v>7519</v>
      </c>
      <c r="C1097" t="s">
        <v>7520</v>
      </c>
      <c r="D1097" t="s">
        <v>7655</v>
      </c>
      <c r="E1097" t="s">
        <v>426</v>
      </c>
      <c r="F1097" t="s">
        <v>160</v>
      </c>
      <c r="G1097">
        <v>8</v>
      </c>
      <c r="H1097">
        <v>0</v>
      </c>
      <c r="I1097">
        <v>5.0999999999999996</v>
      </c>
      <c r="J1097">
        <v>0</v>
      </c>
      <c r="K1097">
        <v>1836</v>
      </c>
      <c r="L1097">
        <v>759.72</v>
      </c>
      <c r="M1097">
        <v>12</v>
      </c>
      <c r="N1097">
        <v>40</v>
      </c>
      <c r="O1097">
        <v>0</v>
      </c>
      <c r="P1097">
        <v>72</v>
      </c>
      <c r="Q1097">
        <v>0</v>
      </c>
      <c r="R1097">
        <v>0</v>
      </c>
      <c r="S1097">
        <v>0</v>
      </c>
      <c r="T1097">
        <v>800</v>
      </c>
      <c r="U1097">
        <v>100</v>
      </c>
      <c r="V1097">
        <v>300</v>
      </c>
      <c r="W1097">
        <v>33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3952.72</v>
      </c>
      <c r="AG1097">
        <v>334.16</v>
      </c>
      <c r="AH1097">
        <v>12.53</v>
      </c>
      <c r="AI1097">
        <v>104.32</v>
      </c>
      <c r="AJ1097">
        <v>251</v>
      </c>
      <c r="AK1097">
        <v>0</v>
      </c>
      <c r="AL1097">
        <v>0</v>
      </c>
      <c r="AM1097">
        <v>0</v>
      </c>
      <c r="AN1097">
        <v>0</v>
      </c>
      <c r="AO1097">
        <v>2</v>
      </c>
      <c r="AP1097">
        <v>9</v>
      </c>
      <c r="AQ1097">
        <v>0</v>
      </c>
      <c r="AR1097" s="6">
        <v>3248.71</v>
      </c>
      <c r="AS1097">
        <v>3880.72</v>
      </c>
      <c r="AT1097">
        <v>0</v>
      </c>
      <c r="AU1097">
        <v>30398.720000000001</v>
      </c>
      <c r="AV1097">
        <v>35000</v>
      </c>
      <c r="AW1097">
        <v>0</v>
      </c>
      <c r="AX1097">
        <v>0</v>
      </c>
      <c r="AY1097" s="6">
        <v>0</v>
      </c>
      <c r="AZ1097">
        <v>0</v>
      </c>
      <c r="BA1097">
        <v>0</v>
      </c>
      <c r="BB1097" s="6">
        <v>4851.6999999999989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f t="shared" si="51"/>
        <v>0</v>
      </c>
      <c r="BJ1097">
        <f t="shared" si="52"/>
        <v>3880.72</v>
      </c>
      <c r="BK1097">
        <f>_xlfn.IFNA(VLOOKUP(A:A,'11月奖金'!A:Q,17,0),0)</f>
        <v>1722.64</v>
      </c>
      <c r="BL1097">
        <f t="shared" si="53"/>
        <v>5603.36</v>
      </c>
    </row>
    <row r="1098" spans="1:64" x14ac:dyDescent="0.2">
      <c r="A1098">
        <v>9001203</v>
      </c>
      <c r="B1098" t="s">
        <v>7522</v>
      </c>
      <c r="C1098" t="s">
        <v>7523</v>
      </c>
      <c r="D1098" t="s">
        <v>7656</v>
      </c>
      <c r="E1098" t="s">
        <v>426</v>
      </c>
      <c r="F1098" t="s">
        <v>160</v>
      </c>
      <c r="G1098">
        <v>0</v>
      </c>
      <c r="H1098">
        <v>0</v>
      </c>
      <c r="I1098">
        <v>6.9</v>
      </c>
      <c r="J1098">
        <v>0</v>
      </c>
      <c r="K1098">
        <v>2484</v>
      </c>
      <c r="L1098">
        <v>685.24</v>
      </c>
      <c r="M1098">
        <v>24</v>
      </c>
      <c r="N1098">
        <v>40</v>
      </c>
      <c r="O1098">
        <v>0</v>
      </c>
      <c r="P1098">
        <v>216</v>
      </c>
      <c r="Q1098">
        <v>0</v>
      </c>
      <c r="R1098">
        <v>0</v>
      </c>
      <c r="S1098">
        <v>0</v>
      </c>
      <c r="T1098">
        <v>800</v>
      </c>
      <c r="U1098">
        <v>100</v>
      </c>
      <c r="V1098">
        <v>300</v>
      </c>
      <c r="W1098">
        <v>33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4682.24</v>
      </c>
      <c r="AG1098">
        <v>562.64</v>
      </c>
      <c r="AH1098">
        <v>21.1</v>
      </c>
      <c r="AI1098">
        <v>140.66999999999999</v>
      </c>
      <c r="AJ1098">
        <v>422</v>
      </c>
      <c r="AK1098">
        <v>0</v>
      </c>
      <c r="AL1098">
        <v>0</v>
      </c>
      <c r="AM1098">
        <v>0</v>
      </c>
      <c r="AN1098">
        <v>0</v>
      </c>
      <c r="AO1098">
        <v>2</v>
      </c>
      <c r="AP1098">
        <v>9</v>
      </c>
      <c r="AQ1098">
        <v>0</v>
      </c>
      <c r="AR1098" s="6">
        <v>3533.83</v>
      </c>
      <c r="AS1098">
        <v>4610.24</v>
      </c>
      <c r="AT1098">
        <v>0</v>
      </c>
      <c r="AU1098">
        <v>38323.269999999997</v>
      </c>
      <c r="AV1098">
        <v>35000</v>
      </c>
      <c r="AW1098">
        <v>0</v>
      </c>
      <c r="AX1098">
        <v>0</v>
      </c>
      <c r="AY1098" s="6">
        <v>0</v>
      </c>
      <c r="AZ1098">
        <v>0</v>
      </c>
      <c r="BA1098">
        <v>0</v>
      </c>
      <c r="BB1098" s="6">
        <v>8024.8700000000008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f t="shared" si="51"/>
        <v>0</v>
      </c>
      <c r="BJ1098">
        <f t="shared" si="52"/>
        <v>4610.24</v>
      </c>
      <c r="BK1098">
        <f>_xlfn.IFNA(VLOOKUP(A:A,'11月奖金'!A:Q,17,0),0)</f>
        <v>2022</v>
      </c>
      <c r="BL1098">
        <f t="shared" si="53"/>
        <v>6632.24</v>
      </c>
    </row>
    <row r="1099" spans="1:64" x14ac:dyDescent="0.2">
      <c r="A1099">
        <v>9001204</v>
      </c>
      <c r="B1099" t="s">
        <v>7524</v>
      </c>
      <c r="C1099" t="s">
        <v>7525</v>
      </c>
      <c r="D1099" t="s">
        <v>7657</v>
      </c>
      <c r="E1099" t="s">
        <v>426</v>
      </c>
      <c r="F1099" t="s">
        <v>160</v>
      </c>
      <c r="G1099">
        <v>12</v>
      </c>
      <c r="H1099">
        <v>0</v>
      </c>
      <c r="I1099">
        <v>6.9</v>
      </c>
      <c r="J1099">
        <v>0</v>
      </c>
      <c r="K1099">
        <v>2484</v>
      </c>
      <c r="L1099">
        <v>685.24</v>
      </c>
      <c r="M1099">
        <v>24</v>
      </c>
      <c r="N1099">
        <v>40</v>
      </c>
      <c r="O1099">
        <v>0</v>
      </c>
      <c r="P1099">
        <v>216</v>
      </c>
      <c r="Q1099">
        <v>0</v>
      </c>
      <c r="R1099">
        <v>0</v>
      </c>
      <c r="S1099">
        <v>4.3600000000000003</v>
      </c>
      <c r="T1099">
        <v>800</v>
      </c>
      <c r="U1099">
        <v>100</v>
      </c>
      <c r="V1099">
        <v>300</v>
      </c>
      <c r="W1099">
        <v>33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4686.6000000000004</v>
      </c>
      <c r="AG1099">
        <v>436.32</v>
      </c>
      <c r="AH1099">
        <v>16.36</v>
      </c>
      <c r="AI1099">
        <v>109.08</v>
      </c>
      <c r="AJ1099">
        <v>327</v>
      </c>
      <c r="AK1099">
        <v>0</v>
      </c>
      <c r="AL1099">
        <v>0</v>
      </c>
      <c r="AM1099">
        <v>0</v>
      </c>
      <c r="AN1099">
        <v>0</v>
      </c>
      <c r="AO1099">
        <v>2</v>
      </c>
      <c r="AP1099">
        <v>9</v>
      </c>
      <c r="AQ1099">
        <v>0</v>
      </c>
      <c r="AR1099" s="6">
        <v>3795.84</v>
      </c>
      <c r="AS1099">
        <v>4614.6000000000004</v>
      </c>
      <c r="AT1099">
        <v>0</v>
      </c>
      <c r="AU1099">
        <v>37325.1</v>
      </c>
      <c r="AV1099">
        <v>35000</v>
      </c>
      <c r="AW1099">
        <v>0</v>
      </c>
      <c r="AX1099">
        <v>0</v>
      </c>
      <c r="AY1099" s="6">
        <v>0</v>
      </c>
      <c r="AZ1099">
        <v>0</v>
      </c>
      <c r="BA1099">
        <v>0</v>
      </c>
      <c r="BB1099" s="6">
        <v>6221.32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f t="shared" si="51"/>
        <v>0</v>
      </c>
      <c r="BJ1099">
        <f t="shared" si="52"/>
        <v>4614.6000000000004</v>
      </c>
      <c r="BK1099">
        <f>_xlfn.IFNA(VLOOKUP(A:A,'11月奖金'!A:Q,17,0),0)</f>
        <v>2022</v>
      </c>
      <c r="BL1099">
        <f t="shared" si="53"/>
        <v>6636.6</v>
      </c>
    </row>
    <row r="1100" spans="1:64" x14ac:dyDescent="0.2">
      <c r="A1100">
        <v>9001205</v>
      </c>
      <c r="B1100" t="s">
        <v>7526</v>
      </c>
      <c r="C1100" t="s">
        <v>7527</v>
      </c>
      <c r="D1100" t="s">
        <v>7658</v>
      </c>
      <c r="E1100" t="s">
        <v>426</v>
      </c>
      <c r="F1100" t="s">
        <v>160</v>
      </c>
      <c r="G1100">
        <v>0</v>
      </c>
      <c r="H1100">
        <v>0</v>
      </c>
      <c r="I1100">
        <v>5.9</v>
      </c>
      <c r="J1100">
        <v>0</v>
      </c>
      <c r="K1100">
        <v>2124</v>
      </c>
      <c r="L1100">
        <v>585.92999999999995</v>
      </c>
      <c r="M1100">
        <v>0</v>
      </c>
      <c r="N1100">
        <v>8</v>
      </c>
      <c r="O1100">
        <v>0</v>
      </c>
      <c r="P1100">
        <v>216</v>
      </c>
      <c r="Q1100">
        <v>0</v>
      </c>
      <c r="R1100">
        <v>0</v>
      </c>
      <c r="S1100">
        <v>0</v>
      </c>
      <c r="T1100">
        <v>800</v>
      </c>
      <c r="U1100">
        <v>100</v>
      </c>
      <c r="V1100">
        <v>300</v>
      </c>
      <c r="W1100">
        <v>33</v>
      </c>
      <c r="X1100">
        <v>0</v>
      </c>
      <c r="Y1100">
        <v>0</v>
      </c>
      <c r="Z1100">
        <v>0</v>
      </c>
      <c r="AA1100">
        <v>0</v>
      </c>
      <c r="AB1100">
        <v>10</v>
      </c>
      <c r="AC1100">
        <v>12</v>
      </c>
      <c r="AD1100">
        <v>0</v>
      </c>
      <c r="AE1100">
        <v>0</v>
      </c>
      <c r="AF1100">
        <v>4188.93</v>
      </c>
      <c r="AG1100">
        <v>351.68</v>
      </c>
      <c r="AH1100">
        <v>13.19</v>
      </c>
      <c r="AI1100">
        <v>104.32</v>
      </c>
      <c r="AJ1100">
        <v>264</v>
      </c>
      <c r="AK1100">
        <v>0</v>
      </c>
      <c r="AL1100">
        <v>0</v>
      </c>
      <c r="AM1100">
        <v>0</v>
      </c>
      <c r="AN1100">
        <v>0</v>
      </c>
      <c r="AO1100">
        <v>2</v>
      </c>
      <c r="AP1100">
        <v>9</v>
      </c>
      <c r="AQ1100">
        <v>0</v>
      </c>
      <c r="AR1100" s="6">
        <v>3453.74</v>
      </c>
      <c r="AS1100">
        <v>4116.93</v>
      </c>
      <c r="AT1100">
        <v>0</v>
      </c>
      <c r="AU1100">
        <v>33108.160000000003</v>
      </c>
      <c r="AV1100">
        <v>35000</v>
      </c>
      <c r="AW1100">
        <v>0</v>
      </c>
      <c r="AX1100">
        <v>0</v>
      </c>
      <c r="AY1100" s="6">
        <v>0</v>
      </c>
      <c r="AZ1100">
        <v>0</v>
      </c>
      <c r="BA1100">
        <v>0</v>
      </c>
      <c r="BB1100" s="6">
        <v>5083.1299999999992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f t="shared" si="51"/>
        <v>0</v>
      </c>
      <c r="BJ1100">
        <f t="shared" si="52"/>
        <v>4116.93</v>
      </c>
      <c r="BK1100">
        <f>_xlfn.IFNA(VLOOKUP(A:A,'11月奖金'!A:Q,17,0),0)</f>
        <v>1641.72</v>
      </c>
      <c r="BL1100">
        <f t="shared" si="53"/>
        <v>5758.6500000000005</v>
      </c>
    </row>
    <row r="1101" spans="1:64" x14ac:dyDescent="0.2">
      <c r="A1101">
        <v>9001206</v>
      </c>
      <c r="B1101" t="s">
        <v>7530</v>
      </c>
      <c r="C1101" t="s">
        <v>7531</v>
      </c>
      <c r="D1101" t="s">
        <v>7659</v>
      </c>
      <c r="E1101" t="s">
        <v>426</v>
      </c>
      <c r="F1101" t="s">
        <v>160</v>
      </c>
      <c r="G1101">
        <v>8</v>
      </c>
      <c r="H1101">
        <v>0</v>
      </c>
      <c r="I1101">
        <v>5.3</v>
      </c>
      <c r="J1101">
        <v>0</v>
      </c>
      <c r="K1101">
        <v>1908</v>
      </c>
      <c r="L1101">
        <v>526.34</v>
      </c>
      <c r="M1101">
        <v>24</v>
      </c>
      <c r="N1101">
        <v>48</v>
      </c>
      <c r="O1101">
        <v>0</v>
      </c>
      <c r="P1101">
        <v>216</v>
      </c>
      <c r="Q1101">
        <v>0</v>
      </c>
      <c r="R1101">
        <v>7</v>
      </c>
      <c r="S1101">
        <v>0</v>
      </c>
      <c r="T1101">
        <v>800</v>
      </c>
      <c r="U1101">
        <v>100</v>
      </c>
      <c r="V1101">
        <v>300</v>
      </c>
      <c r="W1101">
        <v>33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3962.34</v>
      </c>
      <c r="AG1101">
        <v>474.72</v>
      </c>
      <c r="AH1101">
        <v>17.8</v>
      </c>
      <c r="AI1101">
        <v>118.68</v>
      </c>
      <c r="AJ1101">
        <v>356</v>
      </c>
      <c r="AK1101">
        <v>0</v>
      </c>
      <c r="AL1101">
        <v>0</v>
      </c>
      <c r="AM1101">
        <v>0</v>
      </c>
      <c r="AN1101">
        <v>0</v>
      </c>
      <c r="AO1101">
        <v>2</v>
      </c>
      <c r="AP1101">
        <v>9</v>
      </c>
      <c r="AQ1101">
        <v>0</v>
      </c>
      <c r="AR1101" s="6">
        <v>2993.14</v>
      </c>
      <c r="AS1101">
        <v>3920.34</v>
      </c>
      <c r="AT1101">
        <v>30</v>
      </c>
      <c r="AU1101">
        <v>35883.86</v>
      </c>
      <c r="AV1101">
        <v>35000</v>
      </c>
      <c r="AW1101">
        <v>0</v>
      </c>
      <c r="AX1101">
        <v>0</v>
      </c>
      <c r="AY1101" s="6">
        <v>0</v>
      </c>
      <c r="AZ1101">
        <v>0</v>
      </c>
      <c r="BA1101">
        <v>0</v>
      </c>
      <c r="BB1101" s="6">
        <v>6770.4000000000005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f t="shared" si="51"/>
        <v>0</v>
      </c>
      <c r="BJ1101">
        <f t="shared" si="52"/>
        <v>3920.34</v>
      </c>
      <c r="BK1101">
        <f>_xlfn.IFNA(VLOOKUP(A:A,'11月奖金'!A:Q,17,0),0)</f>
        <v>3691.91</v>
      </c>
      <c r="BL1101">
        <f t="shared" si="53"/>
        <v>7612.25</v>
      </c>
    </row>
    <row r="1102" spans="1:64" x14ac:dyDescent="0.2">
      <c r="A1102">
        <v>9001207</v>
      </c>
      <c r="B1102" t="s">
        <v>7534</v>
      </c>
      <c r="C1102" t="s">
        <v>7535</v>
      </c>
      <c r="D1102" t="s">
        <v>7660</v>
      </c>
      <c r="E1102" t="s">
        <v>426</v>
      </c>
      <c r="F1102" t="s">
        <v>160</v>
      </c>
      <c r="G1102">
        <v>8</v>
      </c>
      <c r="H1102">
        <v>0</v>
      </c>
      <c r="I1102">
        <v>5.3</v>
      </c>
      <c r="J1102">
        <v>0</v>
      </c>
      <c r="K1102">
        <v>1908</v>
      </c>
      <c r="L1102">
        <v>789.52</v>
      </c>
      <c r="M1102">
        <v>181</v>
      </c>
      <c r="N1102">
        <v>120</v>
      </c>
      <c r="O1102">
        <v>0</v>
      </c>
      <c r="P1102">
        <v>72</v>
      </c>
      <c r="Q1102">
        <v>0</v>
      </c>
      <c r="R1102">
        <v>0</v>
      </c>
      <c r="S1102">
        <v>4.63</v>
      </c>
      <c r="T1102">
        <v>800</v>
      </c>
      <c r="U1102">
        <v>100</v>
      </c>
      <c r="V1102">
        <v>300</v>
      </c>
      <c r="W1102">
        <v>33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4308.1499999999996</v>
      </c>
      <c r="AG1102">
        <v>521.36</v>
      </c>
      <c r="AH1102">
        <v>19.55</v>
      </c>
      <c r="AI1102">
        <v>130.34</v>
      </c>
      <c r="AJ1102">
        <v>391</v>
      </c>
      <c r="AK1102">
        <v>0</v>
      </c>
      <c r="AL1102">
        <v>0</v>
      </c>
      <c r="AM1102">
        <v>0</v>
      </c>
      <c r="AN1102">
        <v>0</v>
      </c>
      <c r="AO1102">
        <v>2</v>
      </c>
      <c r="AP1102">
        <v>9</v>
      </c>
      <c r="AQ1102">
        <v>0</v>
      </c>
      <c r="AR1102" s="6">
        <v>3243.9</v>
      </c>
      <c r="AS1102">
        <v>4236.1499999999996</v>
      </c>
      <c r="AT1102">
        <v>0</v>
      </c>
      <c r="AU1102">
        <v>35807.040000000001</v>
      </c>
      <c r="AV1102">
        <v>35000</v>
      </c>
      <c r="AW1102">
        <v>0</v>
      </c>
      <c r="AX1102">
        <v>0</v>
      </c>
      <c r="AY1102" s="6">
        <v>0</v>
      </c>
      <c r="AZ1102">
        <v>0</v>
      </c>
      <c r="BA1102">
        <v>0</v>
      </c>
      <c r="BB1102" s="6">
        <v>7435.75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f t="shared" si="51"/>
        <v>0</v>
      </c>
      <c r="BJ1102">
        <f t="shared" si="52"/>
        <v>4236.1499999999996</v>
      </c>
      <c r="BK1102">
        <f>_xlfn.IFNA(VLOOKUP(A:A,'11月奖金'!A:Q,17,0),0)</f>
        <v>2017.17</v>
      </c>
      <c r="BL1102">
        <f t="shared" si="53"/>
        <v>6253.32</v>
      </c>
    </row>
    <row r="1103" spans="1:64" x14ac:dyDescent="0.2">
      <c r="A1103">
        <v>9001208</v>
      </c>
      <c r="B1103" t="s">
        <v>7537</v>
      </c>
      <c r="C1103" t="s">
        <v>7538</v>
      </c>
      <c r="D1103" t="s">
        <v>7661</v>
      </c>
      <c r="E1103" t="s">
        <v>426</v>
      </c>
      <c r="F1103" t="s">
        <v>160</v>
      </c>
      <c r="G1103">
        <v>8</v>
      </c>
      <c r="H1103">
        <v>0</v>
      </c>
      <c r="I1103">
        <v>5.3</v>
      </c>
      <c r="J1103">
        <v>0</v>
      </c>
      <c r="K1103">
        <v>1908</v>
      </c>
      <c r="L1103">
        <v>0</v>
      </c>
      <c r="M1103">
        <v>0</v>
      </c>
      <c r="N1103">
        <v>0</v>
      </c>
      <c r="O1103">
        <v>0</v>
      </c>
      <c r="P1103">
        <v>72</v>
      </c>
      <c r="Q1103">
        <v>0</v>
      </c>
      <c r="R1103">
        <v>0</v>
      </c>
      <c r="S1103">
        <v>0</v>
      </c>
      <c r="T1103">
        <v>800</v>
      </c>
      <c r="U1103">
        <v>100</v>
      </c>
      <c r="V1103">
        <v>300</v>
      </c>
      <c r="W1103">
        <v>33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3213</v>
      </c>
      <c r="AG1103">
        <v>477.44</v>
      </c>
      <c r="AH1103">
        <v>17.899999999999999</v>
      </c>
      <c r="AI1103">
        <v>119.36</v>
      </c>
      <c r="AJ1103">
        <v>358</v>
      </c>
      <c r="AK1103">
        <v>0</v>
      </c>
      <c r="AL1103">
        <v>0</v>
      </c>
      <c r="AM1103">
        <v>0</v>
      </c>
      <c r="AN1103">
        <v>0</v>
      </c>
      <c r="AO1103">
        <v>2</v>
      </c>
      <c r="AP1103">
        <v>9</v>
      </c>
      <c r="AQ1103">
        <v>0</v>
      </c>
      <c r="AR1103" s="6">
        <v>2238.3000000000002</v>
      </c>
      <c r="AS1103">
        <v>3141</v>
      </c>
      <c r="AT1103">
        <v>0</v>
      </c>
      <c r="AU1103">
        <v>30310.62</v>
      </c>
      <c r="AV1103">
        <v>35000</v>
      </c>
      <c r="AW1103">
        <v>0</v>
      </c>
      <c r="AX1103">
        <v>0</v>
      </c>
      <c r="AY1103" s="6">
        <v>0</v>
      </c>
      <c r="AZ1103">
        <v>0</v>
      </c>
      <c r="BA1103">
        <v>0</v>
      </c>
      <c r="BB1103" s="6">
        <v>6808.8999999999987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f t="shared" si="51"/>
        <v>0</v>
      </c>
      <c r="BJ1103">
        <f t="shared" si="52"/>
        <v>3141</v>
      </c>
      <c r="BK1103">
        <f>_xlfn.IFNA(VLOOKUP(A:A,'11月奖金'!A:Q,17,0),0)</f>
        <v>1723.04</v>
      </c>
      <c r="BL1103">
        <f t="shared" si="53"/>
        <v>4864.04</v>
      </c>
    </row>
    <row r="1104" spans="1:64" x14ac:dyDescent="0.2">
      <c r="A1104">
        <v>9001209</v>
      </c>
      <c r="B1104" t="s">
        <v>7541</v>
      </c>
      <c r="C1104" t="s">
        <v>7542</v>
      </c>
      <c r="D1104" t="s">
        <v>7662</v>
      </c>
      <c r="E1104" t="s">
        <v>426</v>
      </c>
      <c r="F1104" t="s">
        <v>160</v>
      </c>
      <c r="G1104">
        <v>8</v>
      </c>
      <c r="H1104">
        <v>0</v>
      </c>
      <c r="I1104">
        <v>5.3</v>
      </c>
      <c r="J1104">
        <v>0</v>
      </c>
      <c r="K1104">
        <v>1908</v>
      </c>
      <c r="L1104">
        <v>526.34</v>
      </c>
      <c r="M1104">
        <v>12</v>
      </c>
      <c r="N1104">
        <v>40</v>
      </c>
      <c r="O1104">
        <v>0</v>
      </c>
      <c r="P1104">
        <v>72</v>
      </c>
      <c r="Q1104">
        <v>0</v>
      </c>
      <c r="R1104">
        <v>0</v>
      </c>
      <c r="S1104">
        <v>0</v>
      </c>
      <c r="T1104">
        <v>800</v>
      </c>
      <c r="U1104">
        <v>100</v>
      </c>
      <c r="V1104">
        <v>300</v>
      </c>
      <c r="W1104">
        <v>33</v>
      </c>
      <c r="X1104">
        <v>0</v>
      </c>
      <c r="Y1104">
        <v>0</v>
      </c>
      <c r="Z1104">
        <v>0</v>
      </c>
      <c r="AA1104">
        <v>0</v>
      </c>
      <c r="AB1104">
        <v>30</v>
      </c>
      <c r="AC1104">
        <v>36</v>
      </c>
      <c r="AD1104">
        <v>0</v>
      </c>
      <c r="AE1104">
        <v>0</v>
      </c>
      <c r="AF1104">
        <v>3857.34</v>
      </c>
      <c r="AG1104">
        <v>521.67999999999995</v>
      </c>
      <c r="AH1104">
        <v>19.559999999999999</v>
      </c>
      <c r="AI1104">
        <v>130.43</v>
      </c>
      <c r="AJ1104">
        <v>391</v>
      </c>
      <c r="AK1104">
        <v>0</v>
      </c>
      <c r="AL1104">
        <v>0</v>
      </c>
      <c r="AM1104">
        <v>0</v>
      </c>
      <c r="AN1104">
        <v>0</v>
      </c>
      <c r="AO1104">
        <v>2</v>
      </c>
      <c r="AP1104">
        <v>9</v>
      </c>
      <c r="AQ1104">
        <v>0</v>
      </c>
      <c r="AR1104" s="6">
        <v>2792.67</v>
      </c>
      <c r="AS1104">
        <v>3785.34</v>
      </c>
      <c r="AT1104">
        <v>0</v>
      </c>
      <c r="AU1104">
        <v>33320.83</v>
      </c>
      <c r="AV1104">
        <v>35000</v>
      </c>
      <c r="AW1104">
        <v>0</v>
      </c>
      <c r="AX1104">
        <v>0</v>
      </c>
      <c r="AY1104" s="6">
        <v>0</v>
      </c>
      <c r="AZ1104">
        <v>0</v>
      </c>
      <c r="BA1104">
        <v>0</v>
      </c>
      <c r="BB1104" s="6">
        <v>7438.6900000000014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f t="shared" si="51"/>
        <v>0</v>
      </c>
      <c r="BJ1104">
        <f t="shared" si="52"/>
        <v>3785.34</v>
      </c>
      <c r="BK1104">
        <f>_xlfn.IFNA(VLOOKUP(A:A,'11月奖金'!A:Q,17,0),0)</f>
        <v>2051.08</v>
      </c>
      <c r="BL1104">
        <f t="shared" si="53"/>
        <v>5836.42</v>
      </c>
    </row>
    <row r="1105" spans="1:64" x14ac:dyDescent="0.2">
      <c r="A1105">
        <v>9001210</v>
      </c>
      <c r="B1105" t="s">
        <v>7545</v>
      </c>
      <c r="C1105" t="s">
        <v>7546</v>
      </c>
      <c r="D1105" t="s">
        <v>7663</v>
      </c>
      <c r="E1105" t="s">
        <v>426</v>
      </c>
      <c r="F1105" t="s">
        <v>160</v>
      </c>
      <c r="G1105">
        <v>0</v>
      </c>
      <c r="H1105">
        <v>0</v>
      </c>
      <c r="I1105">
        <v>6.1</v>
      </c>
      <c r="J1105">
        <v>0</v>
      </c>
      <c r="K1105">
        <v>2196</v>
      </c>
      <c r="L1105">
        <v>605.79</v>
      </c>
      <c r="M1105">
        <v>0</v>
      </c>
      <c r="N1105">
        <v>8</v>
      </c>
      <c r="O1105">
        <v>0</v>
      </c>
      <c r="P1105">
        <v>216</v>
      </c>
      <c r="Q1105">
        <v>0</v>
      </c>
      <c r="R1105">
        <v>0</v>
      </c>
      <c r="S1105">
        <v>0</v>
      </c>
      <c r="T1105">
        <v>800</v>
      </c>
      <c r="U1105">
        <v>100</v>
      </c>
      <c r="V1105">
        <v>300</v>
      </c>
      <c r="W1105">
        <v>33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4258.79</v>
      </c>
      <c r="AG1105">
        <v>325.04000000000002</v>
      </c>
      <c r="AH1105">
        <v>12.19</v>
      </c>
      <c r="AI1105">
        <v>104.32</v>
      </c>
      <c r="AJ1105">
        <v>244</v>
      </c>
      <c r="AK1105">
        <v>0</v>
      </c>
      <c r="AL1105">
        <v>0</v>
      </c>
      <c r="AM1105">
        <v>0</v>
      </c>
      <c r="AN1105">
        <v>0</v>
      </c>
      <c r="AO1105">
        <v>2</v>
      </c>
      <c r="AP1105">
        <v>9</v>
      </c>
      <c r="AQ1105">
        <v>0</v>
      </c>
      <c r="AR1105" s="6">
        <v>3571.24</v>
      </c>
      <c r="AS1105">
        <v>4186.79</v>
      </c>
      <c r="AT1105">
        <v>0</v>
      </c>
      <c r="AU1105">
        <v>34004.42</v>
      </c>
      <c r="AV1105">
        <v>35000</v>
      </c>
      <c r="AW1105">
        <v>0</v>
      </c>
      <c r="AX1105">
        <v>0</v>
      </c>
      <c r="AY1105" s="6">
        <v>0</v>
      </c>
      <c r="AZ1105">
        <v>0</v>
      </c>
      <c r="BA1105">
        <v>0</v>
      </c>
      <c r="BB1105" s="6">
        <v>4729.6699999999992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f t="shared" si="51"/>
        <v>0</v>
      </c>
      <c r="BJ1105">
        <f t="shared" si="52"/>
        <v>4186.79</v>
      </c>
      <c r="BK1105">
        <f>_xlfn.IFNA(VLOOKUP(A:A,'11月奖金'!A:Q,17,0),0)</f>
        <v>1699</v>
      </c>
      <c r="BL1105">
        <f t="shared" si="53"/>
        <v>5885.79</v>
      </c>
    </row>
    <row r="1106" spans="1:64" x14ac:dyDescent="0.2">
      <c r="A1106">
        <v>9001211</v>
      </c>
      <c r="B1106" t="s">
        <v>7547</v>
      </c>
      <c r="C1106" t="s">
        <v>7548</v>
      </c>
      <c r="D1106" t="s">
        <v>7664</v>
      </c>
      <c r="E1106" t="s">
        <v>426</v>
      </c>
      <c r="F1106" t="s">
        <v>160</v>
      </c>
      <c r="G1106">
        <v>0</v>
      </c>
      <c r="H1106">
        <v>0</v>
      </c>
      <c r="I1106">
        <v>6.1</v>
      </c>
      <c r="J1106">
        <v>0</v>
      </c>
      <c r="K1106">
        <v>2196</v>
      </c>
      <c r="L1106">
        <v>605.79</v>
      </c>
      <c r="M1106">
        <v>0</v>
      </c>
      <c r="N1106">
        <v>16</v>
      </c>
      <c r="O1106">
        <v>0</v>
      </c>
      <c r="P1106">
        <v>216</v>
      </c>
      <c r="Q1106">
        <v>0</v>
      </c>
      <c r="R1106">
        <v>0</v>
      </c>
      <c r="S1106">
        <v>0</v>
      </c>
      <c r="T1106">
        <v>800</v>
      </c>
      <c r="U1106">
        <v>100</v>
      </c>
      <c r="V1106">
        <v>300</v>
      </c>
      <c r="W1106">
        <v>33</v>
      </c>
      <c r="X1106">
        <v>0</v>
      </c>
      <c r="Y1106">
        <v>0</v>
      </c>
      <c r="Z1106">
        <v>0</v>
      </c>
      <c r="AA1106">
        <v>0</v>
      </c>
      <c r="AB1106">
        <v>10</v>
      </c>
      <c r="AC1106">
        <v>12</v>
      </c>
      <c r="AD1106">
        <v>0</v>
      </c>
      <c r="AE1106">
        <v>0</v>
      </c>
      <c r="AF1106">
        <v>4288.79</v>
      </c>
      <c r="AG1106">
        <v>342.72</v>
      </c>
      <c r="AH1106">
        <v>12.85</v>
      </c>
      <c r="AI1106">
        <v>104.32</v>
      </c>
      <c r="AJ1106">
        <v>257</v>
      </c>
      <c r="AK1106">
        <v>0</v>
      </c>
      <c r="AL1106">
        <v>0</v>
      </c>
      <c r="AM1106">
        <v>0</v>
      </c>
      <c r="AN1106">
        <v>0</v>
      </c>
      <c r="AO1106">
        <v>2</v>
      </c>
      <c r="AP1106">
        <v>9</v>
      </c>
      <c r="AQ1106">
        <v>0</v>
      </c>
      <c r="AR1106" s="6">
        <v>3569.9</v>
      </c>
      <c r="AS1106">
        <v>4216.79</v>
      </c>
      <c r="AT1106">
        <v>0</v>
      </c>
      <c r="AU1106">
        <v>33645.69</v>
      </c>
      <c r="AV1106">
        <v>35000</v>
      </c>
      <c r="AW1106">
        <v>0</v>
      </c>
      <c r="AX1106">
        <v>0</v>
      </c>
      <c r="AY1106" s="6">
        <v>0</v>
      </c>
      <c r="AZ1106">
        <v>0</v>
      </c>
      <c r="BA1106">
        <v>0</v>
      </c>
      <c r="BB1106" s="6">
        <v>4962.2800000000007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f t="shared" si="51"/>
        <v>0</v>
      </c>
      <c r="BJ1106">
        <f t="shared" si="52"/>
        <v>4216.79</v>
      </c>
      <c r="BK1106">
        <f>_xlfn.IFNA(VLOOKUP(A:A,'11月奖金'!A:Q,17,0),0)</f>
        <v>1705.44</v>
      </c>
      <c r="BL1106">
        <f t="shared" si="53"/>
        <v>5922.23</v>
      </c>
    </row>
    <row r="1107" spans="1:64" x14ac:dyDescent="0.2">
      <c r="A1107">
        <v>9001212</v>
      </c>
      <c r="B1107" t="s">
        <v>7549</v>
      </c>
      <c r="C1107" t="s">
        <v>7550</v>
      </c>
      <c r="D1107" t="s">
        <v>7665</v>
      </c>
      <c r="E1107" t="s">
        <v>426</v>
      </c>
      <c r="F1107" t="s">
        <v>125</v>
      </c>
      <c r="G1107">
        <v>0</v>
      </c>
      <c r="H1107">
        <v>0</v>
      </c>
      <c r="I1107">
        <v>5.9</v>
      </c>
      <c r="J1107">
        <v>0</v>
      </c>
      <c r="K1107">
        <v>2124</v>
      </c>
      <c r="L1107">
        <v>0</v>
      </c>
      <c r="M1107">
        <v>149</v>
      </c>
      <c r="N1107">
        <v>96</v>
      </c>
      <c r="O1107">
        <v>0</v>
      </c>
      <c r="P1107">
        <v>0</v>
      </c>
      <c r="Q1107">
        <v>0</v>
      </c>
      <c r="R1107">
        <v>0</v>
      </c>
      <c r="S1107">
        <v>4.63</v>
      </c>
      <c r="T1107">
        <v>800</v>
      </c>
      <c r="U1107">
        <v>300</v>
      </c>
      <c r="V1107">
        <v>300</v>
      </c>
      <c r="W1107">
        <v>33</v>
      </c>
      <c r="X1107">
        <v>0</v>
      </c>
      <c r="Y1107">
        <v>0</v>
      </c>
      <c r="Z1107">
        <v>0</v>
      </c>
      <c r="AA1107">
        <v>0</v>
      </c>
      <c r="AB1107">
        <v>50</v>
      </c>
      <c r="AC1107">
        <v>60</v>
      </c>
      <c r="AD1107">
        <v>0</v>
      </c>
      <c r="AE1107">
        <v>0</v>
      </c>
      <c r="AF1107">
        <v>3916.63</v>
      </c>
      <c r="AG1107">
        <v>759.52</v>
      </c>
      <c r="AH1107">
        <v>28.48</v>
      </c>
      <c r="AI1107">
        <v>189.89</v>
      </c>
      <c r="AJ1107">
        <v>570</v>
      </c>
      <c r="AK1107">
        <v>0</v>
      </c>
      <c r="AL1107">
        <v>0</v>
      </c>
      <c r="AM1107">
        <v>0</v>
      </c>
      <c r="AN1107">
        <v>0</v>
      </c>
      <c r="AO1107">
        <v>2</v>
      </c>
      <c r="AP1107">
        <v>9</v>
      </c>
      <c r="AQ1107">
        <v>0</v>
      </c>
      <c r="AR1107" s="6">
        <v>2366.7399999999998</v>
      </c>
      <c r="AS1107">
        <v>3704.63</v>
      </c>
      <c r="AT1107">
        <v>0</v>
      </c>
      <c r="AU1107">
        <v>55090.43</v>
      </c>
      <c r="AV1107">
        <v>35000</v>
      </c>
      <c r="AW1107">
        <v>0</v>
      </c>
      <c r="AX1107">
        <v>0</v>
      </c>
      <c r="AY1107" s="6">
        <v>0</v>
      </c>
      <c r="AZ1107">
        <v>0</v>
      </c>
      <c r="BA1107">
        <v>0</v>
      </c>
      <c r="BB1107" s="6">
        <v>10835.23</v>
      </c>
      <c r="BC1107">
        <v>9255.2000000000007</v>
      </c>
      <c r="BD1107">
        <v>277.66000000000003</v>
      </c>
      <c r="BE1107">
        <v>0</v>
      </c>
      <c r="BF1107">
        <v>277.66000000000003</v>
      </c>
      <c r="BG1107">
        <v>362.95</v>
      </c>
      <c r="BH1107">
        <v>0</v>
      </c>
      <c r="BI1107">
        <f t="shared" si="51"/>
        <v>362.95</v>
      </c>
      <c r="BJ1107">
        <f t="shared" si="52"/>
        <v>3704.63</v>
      </c>
      <c r="BK1107">
        <f>_xlfn.IFNA(VLOOKUP(A:A,'11月奖金'!A:Q,17,0),0)</f>
        <v>6046.52</v>
      </c>
      <c r="BL1107">
        <f t="shared" si="53"/>
        <v>9751.1500000000015</v>
      </c>
    </row>
    <row r="1108" spans="1:64" x14ac:dyDescent="0.2">
      <c r="A1108">
        <v>9001213</v>
      </c>
      <c r="B1108" t="s">
        <v>7552</v>
      </c>
      <c r="C1108" t="s">
        <v>7553</v>
      </c>
      <c r="D1108" t="s">
        <v>7666</v>
      </c>
      <c r="E1108" t="s">
        <v>426</v>
      </c>
      <c r="F1108" t="s">
        <v>160</v>
      </c>
      <c r="G1108">
        <v>0</v>
      </c>
      <c r="H1108">
        <v>0</v>
      </c>
      <c r="I1108">
        <v>6.5</v>
      </c>
      <c r="J1108">
        <v>0</v>
      </c>
      <c r="K1108">
        <v>2340</v>
      </c>
      <c r="L1108">
        <v>645.52</v>
      </c>
      <c r="M1108">
        <v>24</v>
      </c>
      <c r="N1108">
        <v>40</v>
      </c>
      <c r="O1108">
        <v>0</v>
      </c>
      <c r="P1108">
        <v>216</v>
      </c>
      <c r="Q1108">
        <v>0</v>
      </c>
      <c r="R1108">
        <v>0</v>
      </c>
      <c r="S1108">
        <v>0</v>
      </c>
      <c r="T1108">
        <v>800</v>
      </c>
      <c r="U1108">
        <v>100</v>
      </c>
      <c r="V1108">
        <v>300</v>
      </c>
      <c r="W1108">
        <v>33</v>
      </c>
      <c r="X1108">
        <v>0</v>
      </c>
      <c r="Y1108">
        <v>0</v>
      </c>
      <c r="Z1108">
        <v>0</v>
      </c>
      <c r="AA1108">
        <v>0</v>
      </c>
      <c r="AB1108">
        <v>10</v>
      </c>
      <c r="AC1108">
        <v>12</v>
      </c>
      <c r="AD1108">
        <v>0</v>
      </c>
      <c r="AE1108">
        <v>0</v>
      </c>
      <c r="AF1108">
        <v>4520.5200000000004</v>
      </c>
      <c r="AG1108">
        <v>488.88</v>
      </c>
      <c r="AH1108">
        <v>18.329999999999998</v>
      </c>
      <c r="AI1108">
        <v>122.23</v>
      </c>
      <c r="AJ1108">
        <v>367</v>
      </c>
      <c r="AK1108">
        <v>0</v>
      </c>
      <c r="AL1108">
        <v>0</v>
      </c>
      <c r="AM1108">
        <v>0</v>
      </c>
      <c r="AN1108">
        <v>0</v>
      </c>
      <c r="AO1108">
        <v>2</v>
      </c>
      <c r="AP1108">
        <v>9</v>
      </c>
      <c r="AQ1108">
        <v>0</v>
      </c>
      <c r="AR1108" s="6">
        <v>3522.08</v>
      </c>
      <c r="AS1108">
        <v>4448.5200000000004</v>
      </c>
      <c r="AT1108">
        <v>0</v>
      </c>
      <c r="AU1108">
        <v>36572.550000000003</v>
      </c>
      <c r="AV1108">
        <v>35000</v>
      </c>
      <c r="AW1108">
        <v>0</v>
      </c>
      <c r="AX1108">
        <v>0</v>
      </c>
      <c r="AY1108" s="6">
        <v>0</v>
      </c>
      <c r="AZ1108">
        <v>0</v>
      </c>
      <c r="BA1108">
        <v>0</v>
      </c>
      <c r="BB1108" s="6">
        <v>6975.08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f t="shared" si="51"/>
        <v>0</v>
      </c>
      <c r="BJ1108">
        <f t="shared" si="52"/>
        <v>4448.5200000000004</v>
      </c>
      <c r="BK1108">
        <f>_xlfn.IFNA(VLOOKUP(A:A,'11月奖金'!A:Q,17,0),0)</f>
        <v>2047.24</v>
      </c>
      <c r="BL1108">
        <f t="shared" si="53"/>
        <v>6495.76</v>
      </c>
    </row>
    <row r="1109" spans="1:64" x14ac:dyDescent="0.2">
      <c r="A1109">
        <v>9001214</v>
      </c>
      <c r="B1109" t="s">
        <v>7555</v>
      </c>
      <c r="C1109" t="s">
        <v>7556</v>
      </c>
      <c r="D1109" t="s">
        <v>7667</v>
      </c>
      <c r="E1109" t="s">
        <v>426</v>
      </c>
      <c r="F1109" t="s">
        <v>105</v>
      </c>
      <c r="G1109">
        <v>0</v>
      </c>
      <c r="H1109">
        <v>0</v>
      </c>
      <c r="I1109">
        <v>5.3</v>
      </c>
      <c r="J1109">
        <v>0</v>
      </c>
      <c r="K1109">
        <v>1908</v>
      </c>
      <c r="L1109">
        <v>526.34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800</v>
      </c>
      <c r="U1109">
        <v>100</v>
      </c>
      <c r="V1109">
        <v>300</v>
      </c>
      <c r="W1109">
        <v>33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3667.34</v>
      </c>
      <c r="AG1109">
        <v>531.84</v>
      </c>
      <c r="AH1109">
        <v>19.940000000000001</v>
      </c>
      <c r="AI1109">
        <v>132.96</v>
      </c>
      <c r="AJ1109">
        <v>399</v>
      </c>
      <c r="AK1109">
        <v>0</v>
      </c>
      <c r="AL1109">
        <v>0</v>
      </c>
      <c r="AM1109">
        <v>0</v>
      </c>
      <c r="AN1109">
        <v>0</v>
      </c>
      <c r="AO1109">
        <v>2</v>
      </c>
      <c r="AP1109">
        <v>9</v>
      </c>
      <c r="AQ1109">
        <v>0</v>
      </c>
      <c r="AR1109" s="6">
        <v>2581.6</v>
      </c>
      <c r="AS1109">
        <v>3595.34</v>
      </c>
      <c r="AT1109">
        <v>0</v>
      </c>
      <c r="AU1109">
        <v>39789.800000000003</v>
      </c>
      <c r="AV1109">
        <v>35000</v>
      </c>
      <c r="AW1109">
        <v>7000</v>
      </c>
      <c r="AX1109">
        <v>14000</v>
      </c>
      <c r="AY1109" s="6">
        <v>0</v>
      </c>
      <c r="AZ1109">
        <v>0</v>
      </c>
      <c r="BA1109">
        <v>0</v>
      </c>
      <c r="BB1109" s="6">
        <v>7586.1799999999994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f t="shared" si="51"/>
        <v>0</v>
      </c>
      <c r="BJ1109">
        <f t="shared" si="52"/>
        <v>3595.34</v>
      </c>
      <c r="BK1109">
        <f>_xlfn.IFNA(VLOOKUP(A:A,'11月奖金'!A:Q,17,0),0)</f>
        <v>3690.98</v>
      </c>
      <c r="BL1109">
        <f t="shared" si="53"/>
        <v>7286.32</v>
      </c>
    </row>
    <row r="1110" spans="1:64" x14ac:dyDescent="0.2">
      <c r="A1110">
        <v>9001224</v>
      </c>
      <c r="B1110" t="s">
        <v>7558</v>
      </c>
      <c r="C1110" t="s">
        <v>7559</v>
      </c>
      <c r="D1110" t="s">
        <v>7668</v>
      </c>
      <c r="E1110" t="s">
        <v>426</v>
      </c>
      <c r="F1110" t="s">
        <v>160</v>
      </c>
      <c r="G1110">
        <v>0</v>
      </c>
      <c r="H1110">
        <v>0</v>
      </c>
      <c r="I1110">
        <v>6.1</v>
      </c>
      <c r="J1110">
        <v>0</v>
      </c>
      <c r="K1110">
        <v>2196</v>
      </c>
      <c r="L1110">
        <v>605.79</v>
      </c>
      <c r="M1110">
        <v>119</v>
      </c>
      <c r="N1110">
        <v>96</v>
      </c>
      <c r="O1110">
        <v>0</v>
      </c>
      <c r="P1110">
        <v>864</v>
      </c>
      <c r="Q1110">
        <v>0</v>
      </c>
      <c r="R1110">
        <v>0</v>
      </c>
      <c r="S1110">
        <v>4.63</v>
      </c>
      <c r="T1110">
        <v>800</v>
      </c>
      <c r="U1110">
        <v>100</v>
      </c>
      <c r="V1110">
        <v>300</v>
      </c>
      <c r="W1110">
        <v>33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5118.42</v>
      </c>
      <c r="AG1110">
        <v>450.96</v>
      </c>
      <c r="AH1110">
        <v>16.91</v>
      </c>
      <c r="AI1110">
        <v>112.74</v>
      </c>
      <c r="AJ1110">
        <v>338</v>
      </c>
      <c r="AK1110">
        <v>0</v>
      </c>
      <c r="AL1110">
        <v>0</v>
      </c>
      <c r="AM1110">
        <v>0</v>
      </c>
      <c r="AN1110">
        <v>0</v>
      </c>
      <c r="AO1110">
        <v>2</v>
      </c>
      <c r="AP1110">
        <v>9</v>
      </c>
      <c r="AQ1110">
        <v>0</v>
      </c>
      <c r="AR1110" s="6">
        <v>4197.8100000000004</v>
      </c>
      <c r="AS1110">
        <v>5046.42</v>
      </c>
      <c r="AT1110">
        <v>0</v>
      </c>
      <c r="AU1110">
        <v>39997.050000000003</v>
      </c>
      <c r="AV1110">
        <v>35000</v>
      </c>
      <c r="AW1110">
        <v>0</v>
      </c>
      <c r="AX1110">
        <v>0</v>
      </c>
      <c r="AY1110" s="6">
        <v>0</v>
      </c>
      <c r="AZ1110">
        <v>0</v>
      </c>
      <c r="BA1110">
        <v>0</v>
      </c>
      <c r="BB1110" s="6">
        <v>6430.27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f t="shared" si="51"/>
        <v>0</v>
      </c>
      <c r="BJ1110">
        <f t="shared" si="52"/>
        <v>5046.42</v>
      </c>
      <c r="BK1110">
        <f>_xlfn.IFNA(VLOOKUP(A:A,'11月奖金'!A:Q,17,0),0)</f>
        <v>1711.5</v>
      </c>
      <c r="BL1110">
        <f t="shared" si="53"/>
        <v>6757.92</v>
      </c>
    </row>
    <row r="1111" spans="1:64" x14ac:dyDescent="0.2">
      <c r="A1111">
        <v>9001226</v>
      </c>
      <c r="B1111" t="s">
        <v>7561</v>
      </c>
      <c r="C1111" t="s">
        <v>7562</v>
      </c>
      <c r="D1111" t="s">
        <v>7669</v>
      </c>
      <c r="E1111" t="s">
        <v>426</v>
      </c>
      <c r="F1111" t="s">
        <v>105</v>
      </c>
      <c r="G1111">
        <v>0</v>
      </c>
      <c r="H1111">
        <v>0</v>
      </c>
      <c r="I1111">
        <v>5.3</v>
      </c>
      <c r="J1111">
        <v>0</v>
      </c>
      <c r="K1111">
        <v>1908</v>
      </c>
      <c r="L1111">
        <v>263.17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800</v>
      </c>
      <c r="U1111">
        <v>100</v>
      </c>
      <c r="V1111">
        <v>300</v>
      </c>
      <c r="W1111">
        <v>33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3404.17</v>
      </c>
      <c r="AG1111">
        <v>434.4</v>
      </c>
      <c r="AH1111">
        <v>16.29</v>
      </c>
      <c r="AI1111">
        <v>108.61</v>
      </c>
      <c r="AJ1111">
        <v>326</v>
      </c>
      <c r="AK1111">
        <v>0</v>
      </c>
      <c r="AL1111">
        <v>0</v>
      </c>
      <c r="AM1111">
        <v>0</v>
      </c>
      <c r="AN1111">
        <v>0</v>
      </c>
      <c r="AO1111">
        <v>2</v>
      </c>
      <c r="AP1111">
        <v>9</v>
      </c>
      <c r="AQ1111">
        <v>0</v>
      </c>
      <c r="AR1111" s="6">
        <v>2516.87</v>
      </c>
      <c r="AS1111">
        <v>3332.17</v>
      </c>
      <c r="AT1111">
        <v>0</v>
      </c>
      <c r="AU1111">
        <v>43674.080000000002</v>
      </c>
      <c r="AV1111">
        <v>35000</v>
      </c>
      <c r="AW1111">
        <v>3500</v>
      </c>
      <c r="AX1111">
        <v>7000</v>
      </c>
      <c r="AY1111" s="6">
        <v>0</v>
      </c>
      <c r="AZ1111">
        <v>7000</v>
      </c>
      <c r="BA1111">
        <v>0</v>
      </c>
      <c r="BB1111" s="6">
        <v>6197.0999999999995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f t="shared" si="51"/>
        <v>0</v>
      </c>
      <c r="BJ1111">
        <f t="shared" si="52"/>
        <v>3332.17</v>
      </c>
      <c r="BK1111">
        <f>_xlfn.IFNA(VLOOKUP(A:A,'11月奖金'!A:Q,17,0),0)</f>
        <v>3662.08</v>
      </c>
      <c r="BL1111">
        <f t="shared" si="53"/>
        <v>6994.25</v>
      </c>
    </row>
    <row r="1112" spans="1:64" x14ac:dyDescent="0.2">
      <c r="A1112">
        <v>9001225</v>
      </c>
      <c r="B1112" t="s">
        <v>7610</v>
      </c>
      <c r="C1112" t="s">
        <v>7611</v>
      </c>
      <c r="D1112" t="s">
        <v>7670</v>
      </c>
      <c r="E1112" t="s">
        <v>927</v>
      </c>
      <c r="F1112" t="s">
        <v>160</v>
      </c>
      <c r="G1112">
        <v>0</v>
      </c>
      <c r="H1112">
        <v>0</v>
      </c>
      <c r="I1112">
        <v>5.9</v>
      </c>
      <c r="J1112">
        <v>0</v>
      </c>
      <c r="K1112">
        <v>2124</v>
      </c>
      <c r="L1112">
        <v>292.97000000000003</v>
      </c>
      <c r="M1112">
        <v>0</v>
      </c>
      <c r="N1112">
        <v>0</v>
      </c>
      <c r="O1112">
        <v>0</v>
      </c>
      <c r="P1112">
        <v>216</v>
      </c>
      <c r="Q1112">
        <v>0</v>
      </c>
      <c r="R1112">
        <v>0</v>
      </c>
      <c r="S1112">
        <v>0</v>
      </c>
      <c r="T1112">
        <v>800</v>
      </c>
      <c r="U1112">
        <v>100</v>
      </c>
      <c r="V1112">
        <v>300</v>
      </c>
      <c r="W1112">
        <v>33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3865.97</v>
      </c>
      <c r="AG1112">
        <v>388.16</v>
      </c>
      <c r="AH1112">
        <v>14.56</v>
      </c>
      <c r="AI1112">
        <v>104.32</v>
      </c>
      <c r="AJ1112">
        <v>291</v>
      </c>
      <c r="AK1112">
        <v>0</v>
      </c>
      <c r="AL1112">
        <v>0</v>
      </c>
      <c r="AM1112">
        <v>0</v>
      </c>
      <c r="AN1112">
        <v>0</v>
      </c>
      <c r="AO1112">
        <v>2</v>
      </c>
      <c r="AP1112">
        <v>9</v>
      </c>
      <c r="AQ1112">
        <v>0</v>
      </c>
      <c r="AR1112" s="6">
        <v>3065.93</v>
      </c>
      <c r="AS1112">
        <v>3793.97</v>
      </c>
      <c r="AT1112">
        <v>0</v>
      </c>
      <c r="AU1112">
        <v>41339.14</v>
      </c>
      <c r="AV1112">
        <v>35000</v>
      </c>
      <c r="AW1112">
        <v>0</v>
      </c>
      <c r="AX1112">
        <v>0</v>
      </c>
      <c r="AY1112" s="6">
        <v>0</v>
      </c>
      <c r="AZ1112">
        <v>0</v>
      </c>
      <c r="BA1112">
        <v>0</v>
      </c>
      <c r="BB1112" s="6">
        <v>5564.44</v>
      </c>
      <c r="BC1112">
        <v>774.69999999999982</v>
      </c>
      <c r="BD1112">
        <v>23.24</v>
      </c>
      <c r="BE1112">
        <v>0</v>
      </c>
      <c r="BF1112">
        <v>23.24</v>
      </c>
      <c r="BG1112">
        <v>83.36</v>
      </c>
      <c r="BH1112">
        <v>0</v>
      </c>
      <c r="BI1112">
        <f t="shared" si="51"/>
        <v>83.36</v>
      </c>
      <c r="BJ1112">
        <f t="shared" si="52"/>
        <v>3793.97</v>
      </c>
      <c r="BK1112">
        <f>_xlfn.IFNA(VLOOKUP(A:A,'11月奖金'!A:Q,17,0),0)</f>
        <v>4669</v>
      </c>
      <c r="BL1112">
        <f t="shared" si="53"/>
        <v>8462.9699999999993</v>
      </c>
    </row>
    <row r="1113" spans="1:64" x14ac:dyDescent="0.2">
      <c r="A1113">
        <v>9001241</v>
      </c>
      <c r="B1113" t="s">
        <v>7727</v>
      </c>
      <c r="C1113" t="s">
        <v>7728</v>
      </c>
      <c r="D1113" t="s">
        <v>7803</v>
      </c>
      <c r="E1113" t="s">
        <v>71</v>
      </c>
      <c r="F1113" t="s">
        <v>105</v>
      </c>
      <c r="G1113">
        <v>6</v>
      </c>
      <c r="H1113">
        <v>0</v>
      </c>
      <c r="I1113">
        <v>4.0999999999999996</v>
      </c>
      <c r="J1113">
        <v>0</v>
      </c>
      <c r="K1113">
        <v>1476</v>
      </c>
      <c r="L1113">
        <v>0</v>
      </c>
      <c r="M1113">
        <v>0</v>
      </c>
      <c r="N1113">
        <v>0</v>
      </c>
      <c r="O1113">
        <v>700</v>
      </c>
      <c r="P1113">
        <v>0</v>
      </c>
      <c r="Q1113">
        <v>0</v>
      </c>
      <c r="R1113">
        <v>0</v>
      </c>
      <c r="S1113">
        <v>0</v>
      </c>
      <c r="T1113">
        <v>800</v>
      </c>
      <c r="U1113">
        <v>100</v>
      </c>
      <c r="V1113">
        <v>300</v>
      </c>
      <c r="W1113">
        <v>33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3409</v>
      </c>
      <c r="AG1113">
        <v>379.92</v>
      </c>
      <c r="AH1113">
        <v>14.25</v>
      </c>
      <c r="AI1113">
        <v>104.32</v>
      </c>
      <c r="AJ1113">
        <v>285</v>
      </c>
      <c r="AK1113">
        <v>0</v>
      </c>
      <c r="AL1113">
        <v>0</v>
      </c>
      <c r="AM1113">
        <v>0</v>
      </c>
      <c r="AN1113">
        <v>0</v>
      </c>
      <c r="AO1113">
        <v>2</v>
      </c>
      <c r="AP1113">
        <v>9</v>
      </c>
      <c r="AQ1113">
        <v>0</v>
      </c>
      <c r="AR1113" s="6">
        <v>2623.51</v>
      </c>
      <c r="AS1113">
        <v>3337</v>
      </c>
      <c r="AT1113">
        <v>0</v>
      </c>
      <c r="AU1113">
        <v>32062.29</v>
      </c>
      <c r="AV1113">
        <v>30000</v>
      </c>
      <c r="AW1113">
        <v>0</v>
      </c>
      <c r="AX1113">
        <v>0</v>
      </c>
      <c r="AY1113" s="6">
        <v>0</v>
      </c>
      <c r="AZ1113">
        <v>0</v>
      </c>
      <c r="BA1113">
        <v>0</v>
      </c>
      <c r="BB1113" s="6">
        <v>4682.2599999999993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f t="shared" si="51"/>
        <v>0</v>
      </c>
      <c r="BJ1113">
        <f t="shared" si="52"/>
        <v>3337</v>
      </c>
      <c r="BK1113">
        <f>_xlfn.IFNA(VLOOKUP(A:A,'11月奖金'!A:Q,17,0),0)</f>
        <v>3653.17</v>
      </c>
      <c r="BL1113">
        <f t="shared" si="53"/>
        <v>6990.17</v>
      </c>
    </row>
    <row r="1114" spans="1:64" x14ac:dyDescent="0.2">
      <c r="A1114">
        <v>9001243</v>
      </c>
      <c r="B1114" t="s">
        <v>7733</v>
      </c>
      <c r="C1114" t="s">
        <v>7734</v>
      </c>
      <c r="D1114" t="s">
        <v>7804</v>
      </c>
      <c r="E1114" t="s">
        <v>71</v>
      </c>
      <c r="F1114" t="s">
        <v>105</v>
      </c>
      <c r="G1114">
        <v>0</v>
      </c>
      <c r="H1114">
        <v>0</v>
      </c>
      <c r="I1114">
        <v>5.7</v>
      </c>
      <c r="J1114">
        <v>0</v>
      </c>
      <c r="K1114">
        <v>2052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800</v>
      </c>
      <c r="U1114">
        <v>100</v>
      </c>
      <c r="V1114">
        <v>300</v>
      </c>
      <c r="W1114">
        <v>33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3285</v>
      </c>
      <c r="AG1114">
        <v>664</v>
      </c>
      <c r="AH1114">
        <v>24.9</v>
      </c>
      <c r="AI1114">
        <v>166</v>
      </c>
      <c r="AJ1114">
        <v>498</v>
      </c>
      <c r="AK1114">
        <v>0</v>
      </c>
      <c r="AL1114">
        <v>0</v>
      </c>
      <c r="AM1114">
        <v>0</v>
      </c>
      <c r="AN1114">
        <v>0</v>
      </c>
      <c r="AO1114">
        <v>2</v>
      </c>
      <c r="AP1114">
        <v>9</v>
      </c>
      <c r="AQ1114">
        <v>0</v>
      </c>
      <c r="AR1114" s="6">
        <v>1930.1</v>
      </c>
      <c r="AS1114">
        <v>3213</v>
      </c>
      <c r="AT1114">
        <v>0</v>
      </c>
      <c r="AU1114">
        <v>39963.550000000003</v>
      </c>
      <c r="AV1114">
        <v>30000</v>
      </c>
      <c r="AW1114">
        <v>0</v>
      </c>
      <c r="AX1114">
        <v>0</v>
      </c>
      <c r="AY1114" s="6">
        <v>0</v>
      </c>
      <c r="AZ1114">
        <v>0</v>
      </c>
      <c r="BA1114">
        <v>0</v>
      </c>
      <c r="BB1114" s="6">
        <v>8117.4</v>
      </c>
      <c r="BC1114">
        <v>1846.150000000003</v>
      </c>
      <c r="BD1114">
        <v>55.38</v>
      </c>
      <c r="BE1114">
        <v>0</v>
      </c>
      <c r="BF1114">
        <v>55.38</v>
      </c>
      <c r="BG1114">
        <v>149.58000000000001</v>
      </c>
      <c r="BH1114">
        <v>0</v>
      </c>
      <c r="BI1114">
        <f t="shared" si="51"/>
        <v>149.58000000000001</v>
      </c>
      <c r="BJ1114">
        <f t="shared" si="52"/>
        <v>3213</v>
      </c>
      <c r="BK1114">
        <f>_xlfn.IFNA(VLOOKUP(A:A,'11月奖金'!A:Q,17,0),0)</f>
        <v>5182.41</v>
      </c>
      <c r="BL1114">
        <f t="shared" si="53"/>
        <v>8395.41</v>
      </c>
    </row>
    <row r="1115" spans="1:64" x14ac:dyDescent="0.2">
      <c r="A1115">
        <v>9001235</v>
      </c>
      <c r="B1115" t="s">
        <v>7744</v>
      </c>
      <c r="C1115" t="s">
        <v>7745</v>
      </c>
      <c r="D1115" t="s">
        <v>7805</v>
      </c>
      <c r="E1115" t="s">
        <v>122</v>
      </c>
      <c r="F1115" t="s">
        <v>105</v>
      </c>
      <c r="G1115">
        <v>13</v>
      </c>
      <c r="H1115">
        <v>0</v>
      </c>
      <c r="I1115">
        <v>6.9</v>
      </c>
      <c r="J1115">
        <v>0</v>
      </c>
      <c r="K1115">
        <v>2484</v>
      </c>
      <c r="L1115">
        <v>685.24</v>
      </c>
      <c r="M1115">
        <v>0</v>
      </c>
      <c r="N1115">
        <v>0</v>
      </c>
      <c r="O1115">
        <v>700</v>
      </c>
      <c r="P1115">
        <v>0</v>
      </c>
      <c r="Q1115">
        <v>0</v>
      </c>
      <c r="R1115">
        <v>0</v>
      </c>
      <c r="S1115">
        <v>0</v>
      </c>
      <c r="T1115">
        <v>800</v>
      </c>
      <c r="U1115">
        <v>100</v>
      </c>
      <c r="V1115">
        <v>300</v>
      </c>
      <c r="W1115">
        <v>33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5102.24</v>
      </c>
      <c r="AG1115">
        <v>379.92</v>
      </c>
      <c r="AH1115">
        <v>14.25</v>
      </c>
      <c r="AI1115">
        <v>104.32</v>
      </c>
      <c r="AJ1115">
        <v>285</v>
      </c>
      <c r="AK1115">
        <v>0</v>
      </c>
      <c r="AL1115">
        <v>0</v>
      </c>
      <c r="AM1115">
        <v>0</v>
      </c>
      <c r="AN1115">
        <v>0</v>
      </c>
      <c r="AO1115">
        <v>2</v>
      </c>
      <c r="AP1115">
        <v>9</v>
      </c>
      <c r="AQ1115">
        <v>0</v>
      </c>
      <c r="AR1115" s="6">
        <v>4316.75</v>
      </c>
      <c r="AS1115">
        <v>5030.24</v>
      </c>
      <c r="AT1115">
        <v>0</v>
      </c>
      <c r="AU1115">
        <v>35173.86</v>
      </c>
      <c r="AV1115">
        <v>30000</v>
      </c>
      <c r="AW1115">
        <v>0</v>
      </c>
      <c r="AX1115">
        <v>0</v>
      </c>
      <c r="AY1115" s="6">
        <v>0</v>
      </c>
      <c r="AZ1115">
        <v>0</v>
      </c>
      <c r="BA1115">
        <v>0</v>
      </c>
      <c r="BB1115" s="6">
        <v>4682.2599999999993</v>
      </c>
      <c r="BC1115">
        <v>491.60000000000127</v>
      </c>
      <c r="BD1115">
        <v>14.75</v>
      </c>
      <c r="BE1115">
        <v>0</v>
      </c>
      <c r="BF1115">
        <v>14.75</v>
      </c>
      <c r="BG1115">
        <v>37.35</v>
      </c>
      <c r="BH1115">
        <v>0</v>
      </c>
      <c r="BI1115">
        <f t="shared" si="51"/>
        <v>37.35</v>
      </c>
      <c r="BJ1115">
        <f t="shared" si="52"/>
        <v>5030.24</v>
      </c>
      <c r="BK1115">
        <f>_xlfn.IFNA(VLOOKUP(A:A,'11月奖金'!A:Q,17,0),0)</f>
        <v>3605</v>
      </c>
      <c r="BL1115">
        <f t="shared" si="53"/>
        <v>8635.24</v>
      </c>
    </row>
    <row r="1116" spans="1:64" x14ac:dyDescent="0.2">
      <c r="A1116">
        <v>9001239</v>
      </c>
      <c r="B1116" t="s">
        <v>7747</v>
      </c>
      <c r="C1116" t="s">
        <v>7748</v>
      </c>
      <c r="D1116" t="s">
        <v>7806</v>
      </c>
      <c r="E1116" t="s">
        <v>122</v>
      </c>
      <c r="F1116" t="s">
        <v>105</v>
      </c>
      <c r="G1116">
        <v>13</v>
      </c>
      <c r="H1116">
        <v>0</v>
      </c>
      <c r="I1116">
        <v>6.9</v>
      </c>
      <c r="J1116">
        <v>0</v>
      </c>
      <c r="K1116">
        <v>2484</v>
      </c>
      <c r="L1116">
        <v>342.62</v>
      </c>
      <c r="M1116">
        <v>0</v>
      </c>
      <c r="N1116">
        <v>0</v>
      </c>
      <c r="O1116">
        <v>700</v>
      </c>
      <c r="P1116">
        <v>0</v>
      </c>
      <c r="Q1116">
        <v>0</v>
      </c>
      <c r="R1116">
        <v>0</v>
      </c>
      <c r="S1116">
        <v>0</v>
      </c>
      <c r="T1116">
        <v>800</v>
      </c>
      <c r="U1116">
        <v>100</v>
      </c>
      <c r="V1116">
        <v>300</v>
      </c>
      <c r="W1116">
        <v>33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4759.62</v>
      </c>
      <c r="AG1116">
        <v>379.92</v>
      </c>
      <c r="AH1116">
        <v>14.25</v>
      </c>
      <c r="AI1116">
        <v>104.32</v>
      </c>
      <c r="AJ1116">
        <v>285</v>
      </c>
      <c r="AK1116">
        <v>0</v>
      </c>
      <c r="AL1116">
        <v>0</v>
      </c>
      <c r="AM1116">
        <v>0</v>
      </c>
      <c r="AN1116">
        <v>0</v>
      </c>
      <c r="AO1116">
        <v>2</v>
      </c>
      <c r="AP1116">
        <v>9</v>
      </c>
      <c r="AQ1116">
        <v>0</v>
      </c>
      <c r="AR1116" s="6">
        <v>3974.13</v>
      </c>
      <c r="AS1116">
        <v>4687.62</v>
      </c>
      <c r="AT1116">
        <v>0</v>
      </c>
      <c r="AU1116">
        <v>35221.24</v>
      </c>
      <c r="AV1116">
        <v>30000</v>
      </c>
      <c r="AW1116">
        <v>0</v>
      </c>
      <c r="AX1116">
        <v>0</v>
      </c>
      <c r="AY1116" s="6">
        <v>0</v>
      </c>
      <c r="AZ1116">
        <v>0</v>
      </c>
      <c r="BA1116">
        <v>0</v>
      </c>
      <c r="BB1116" s="6">
        <v>4682.2599999999993</v>
      </c>
      <c r="BC1116">
        <v>538.97999999999865</v>
      </c>
      <c r="BD1116">
        <v>16.170000000000002</v>
      </c>
      <c r="BE1116">
        <v>0</v>
      </c>
      <c r="BF1116">
        <v>16.170000000000002</v>
      </c>
      <c r="BG1116">
        <v>49.05</v>
      </c>
      <c r="BH1116">
        <v>0</v>
      </c>
      <c r="BI1116">
        <f t="shared" si="51"/>
        <v>49.05</v>
      </c>
      <c r="BJ1116">
        <f t="shared" si="52"/>
        <v>4687.62</v>
      </c>
      <c r="BK1116">
        <f>_xlfn.IFNA(VLOOKUP(A:A,'11月奖金'!A:Q,17,0),0)</f>
        <v>3865</v>
      </c>
      <c r="BL1116">
        <f t="shared" si="53"/>
        <v>8552.619999999999</v>
      </c>
    </row>
    <row r="1117" spans="1:64" x14ac:dyDescent="0.2">
      <c r="A1117">
        <v>9001231</v>
      </c>
      <c r="B1117" t="s">
        <v>7753</v>
      </c>
      <c r="C1117" t="s">
        <v>7754</v>
      </c>
      <c r="D1117" t="s">
        <v>7807</v>
      </c>
      <c r="E1117" t="s">
        <v>278</v>
      </c>
      <c r="F1117" t="s">
        <v>105</v>
      </c>
      <c r="G1117">
        <v>12</v>
      </c>
      <c r="H1117">
        <v>0</v>
      </c>
      <c r="I1117">
        <v>6.5</v>
      </c>
      <c r="J1117">
        <v>0</v>
      </c>
      <c r="K1117">
        <v>2340</v>
      </c>
      <c r="L1117">
        <v>322.76</v>
      </c>
      <c r="M1117">
        <v>0</v>
      </c>
      <c r="N1117">
        <v>0</v>
      </c>
      <c r="O1117">
        <v>700</v>
      </c>
      <c r="P1117">
        <v>0</v>
      </c>
      <c r="Q1117">
        <v>0</v>
      </c>
      <c r="R1117">
        <v>0</v>
      </c>
      <c r="S1117">
        <v>0</v>
      </c>
      <c r="T1117">
        <v>800</v>
      </c>
      <c r="U1117">
        <v>100</v>
      </c>
      <c r="V1117">
        <v>300</v>
      </c>
      <c r="W1117">
        <v>33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4595.76</v>
      </c>
      <c r="AG1117">
        <v>379.92</v>
      </c>
      <c r="AH1117">
        <v>14.25</v>
      </c>
      <c r="AI1117">
        <v>104.32</v>
      </c>
      <c r="AJ1117">
        <v>285</v>
      </c>
      <c r="AK1117">
        <v>0</v>
      </c>
      <c r="AL1117">
        <v>0</v>
      </c>
      <c r="AM1117">
        <v>0</v>
      </c>
      <c r="AN1117">
        <v>0</v>
      </c>
      <c r="AO1117">
        <v>2</v>
      </c>
      <c r="AP1117">
        <v>9</v>
      </c>
      <c r="AQ1117">
        <v>0</v>
      </c>
      <c r="AR1117" s="6">
        <v>3810.27</v>
      </c>
      <c r="AS1117">
        <v>4523.76</v>
      </c>
      <c r="AT1117">
        <v>0</v>
      </c>
      <c r="AU1117">
        <v>34916.949999999997</v>
      </c>
      <c r="AV1117">
        <v>30000</v>
      </c>
      <c r="AW1117">
        <v>0</v>
      </c>
      <c r="AX1117">
        <v>0</v>
      </c>
      <c r="AY1117" s="6">
        <v>0</v>
      </c>
      <c r="AZ1117">
        <v>0</v>
      </c>
      <c r="BA1117">
        <v>0</v>
      </c>
      <c r="BB1117" s="6">
        <v>4682.2599999999993</v>
      </c>
      <c r="BC1117">
        <v>234.68999999999781</v>
      </c>
      <c r="BD1117">
        <v>7.04</v>
      </c>
      <c r="BE1117">
        <v>0</v>
      </c>
      <c r="BF1117">
        <v>7.04</v>
      </c>
      <c r="BG1117">
        <v>44.83</v>
      </c>
      <c r="BH1117">
        <v>0</v>
      </c>
      <c r="BI1117">
        <f t="shared" si="51"/>
        <v>44.83</v>
      </c>
      <c r="BJ1117">
        <f t="shared" si="52"/>
        <v>4523.76</v>
      </c>
      <c r="BK1117">
        <f>_xlfn.IFNA(VLOOKUP(A:A,'11月奖金'!A:Q,17,0),0)</f>
        <v>3565.79</v>
      </c>
      <c r="BL1117">
        <f t="shared" si="53"/>
        <v>8089.55</v>
      </c>
    </row>
    <row r="1118" spans="1:64" x14ac:dyDescent="0.2">
      <c r="A1118">
        <v>9001238</v>
      </c>
      <c r="B1118" t="s">
        <v>7756</v>
      </c>
      <c r="C1118" t="s">
        <v>7757</v>
      </c>
      <c r="D1118" t="s">
        <v>7808</v>
      </c>
      <c r="E1118" t="s">
        <v>278</v>
      </c>
      <c r="F1118" t="s">
        <v>105</v>
      </c>
      <c r="G1118">
        <v>13</v>
      </c>
      <c r="H1118">
        <v>0</v>
      </c>
      <c r="I1118">
        <v>6.9</v>
      </c>
      <c r="J1118">
        <v>0</v>
      </c>
      <c r="K1118">
        <v>2484</v>
      </c>
      <c r="L1118">
        <v>0</v>
      </c>
      <c r="M1118">
        <v>0</v>
      </c>
      <c r="N1118">
        <v>0</v>
      </c>
      <c r="O1118">
        <v>273.91000000000003</v>
      </c>
      <c r="P1118">
        <v>0</v>
      </c>
      <c r="Q1118">
        <v>0</v>
      </c>
      <c r="R1118">
        <v>0</v>
      </c>
      <c r="S1118">
        <v>0</v>
      </c>
      <c r="T1118">
        <v>313.04000000000002</v>
      </c>
      <c r="U1118">
        <v>39.130000000000003</v>
      </c>
      <c r="V1118">
        <v>117.39</v>
      </c>
      <c r="W1118">
        <v>12.91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3240.38</v>
      </c>
      <c r="AG1118">
        <v>379.92</v>
      </c>
      <c r="AH1118">
        <v>14.25</v>
      </c>
      <c r="AI1118">
        <v>104.32</v>
      </c>
      <c r="AJ1118">
        <v>285</v>
      </c>
      <c r="AK1118">
        <v>0</v>
      </c>
      <c r="AL1118">
        <v>0</v>
      </c>
      <c r="AM1118">
        <v>0</v>
      </c>
      <c r="AN1118">
        <v>0</v>
      </c>
      <c r="AO1118">
        <v>2</v>
      </c>
      <c r="AP1118">
        <v>9</v>
      </c>
      <c r="AQ1118">
        <v>0</v>
      </c>
      <c r="AR1118" s="6">
        <v>2454.89</v>
      </c>
      <c r="AS1118">
        <v>3210.989</v>
      </c>
      <c r="AT1118">
        <v>0</v>
      </c>
      <c r="AU1118">
        <v>34059.048999999999</v>
      </c>
      <c r="AV1118">
        <v>30000</v>
      </c>
      <c r="AW1118">
        <v>0</v>
      </c>
      <c r="AX1118">
        <v>0</v>
      </c>
      <c r="AY1118" s="6">
        <v>0</v>
      </c>
      <c r="AZ1118">
        <v>0</v>
      </c>
      <c r="BA1118">
        <v>0</v>
      </c>
      <c r="BB1118" s="6">
        <v>4682.2599999999993</v>
      </c>
      <c r="BC1118">
        <v>0</v>
      </c>
      <c r="BD1118">
        <v>0</v>
      </c>
      <c r="BE1118">
        <v>0</v>
      </c>
      <c r="BF1118">
        <v>0</v>
      </c>
      <c r="BG1118">
        <v>58.48</v>
      </c>
      <c r="BH1118">
        <v>0</v>
      </c>
      <c r="BI1118">
        <f t="shared" si="51"/>
        <v>58.48</v>
      </c>
      <c r="BJ1118">
        <f t="shared" si="52"/>
        <v>3210.989</v>
      </c>
      <c r="BK1118">
        <f>_xlfn.IFNA(VLOOKUP(A:A,'11月奖金'!A:Q,17,0),0)</f>
        <v>952.42000000000007</v>
      </c>
      <c r="BL1118">
        <f t="shared" si="53"/>
        <v>4163.4089999999997</v>
      </c>
    </row>
    <row r="1119" spans="1:64" x14ac:dyDescent="0.2">
      <c r="A1119">
        <v>9001242</v>
      </c>
      <c r="B1119" t="s">
        <v>7759</v>
      </c>
      <c r="C1119" t="s">
        <v>7760</v>
      </c>
      <c r="D1119" t="s">
        <v>7809</v>
      </c>
      <c r="E1119" t="s">
        <v>116</v>
      </c>
      <c r="F1119" t="s">
        <v>105</v>
      </c>
      <c r="G1119">
        <v>6</v>
      </c>
      <c r="H1119">
        <v>0</v>
      </c>
      <c r="I1119">
        <v>4.0999999999999996</v>
      </c>
      <c r="J1119">
        <v>0</v>
      </c>
      <c r="K1119">
        <v>1476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800</v>
      </c>
      <c r="U1119">
        <v>100</v>
      </c>
      <c r="V1119">
        <v>300</v>
      </c>
      <c r="W1119">
        <v>33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2709</v>
      </c>
      <c r="AG1119">
        <v>320</v>
      </c>
      <c r="AH1119">
        <v>12</v>
      </c>
      <c r="AI1119">
        <v>104.32</v>
      </c>
      <c r="AJ1119">
        <v>240</v>
      </c>
      <c r="AK1119">
        <v>0</v>
      </c>
      <c r="AL1119">
        <v>0</v>
      </c>
      <c r="AM1119">
        <v>0</v>
      </c>
      <c r="AN1119">
        <v>0</v>
      </c>
      <c r="AO1119">
        <v>2</v>
      </c>
      <c r="AP1119">
        <v>9</v>
      </c>
      <c r="AQ1119">
        <v>0</v>
      </c>
      <c r="AR1119" s="6">
        <v>2030.68</v>
      </c>
      <c r="AS1119">
        <v>2637</v>
      </c>
      <c r="AT1119">
        <v>0</v>
      </c>
      <c r="AU1119">
        <v>24309.86</v>
      </c>
      <c r="AV1119">
        <v>30000</v>
      </c>
      <c r="AW1119">
        <v>0</v>
      </c>
      <c r="AX1119">
        <v>0</v>
      </c>
      <c r="AY1119" s="6">
        <v>0</v>
      </c>
      <c r="AZ1119">
        <v>0</v>
      </c>
      <c r="BA1119">
        <v>0</v>
      </c>
      <c r="BB1119" s="6">
        <v>4009.28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f t="shared" si="51"/>
        <v>0</v>
      </c>
      <c r="BJ1119">
        <f t="shared" si="52"/>
        <v>2637</v>
      </c>
      <c r="BK1119">
        <f>_xlfn.IFNA(VLOOKUP(A:A,'11月奖金'!A:Q,17,0),0)</f>
        <v>6301.1</v>
      </c>
      <c r="BL1119">
        <f t="shared" si="53"/>
        <v>8938.1</v>
      </c>
    </row>
    <row r="1120" spans="1:64" x14ac:dyDescent="0.2">
      <c r="A1120">
        <v>9001233</v>
      </c>
      <c r="B1120" t="s">
        <v>7777</v>
      </c>
      <c r="C1120" t="s">
        <v>7778</v>
      </c>
      <c r="D1120" t="s">
        <v>7810</v>
      </c>
      <c r="E1120" t="s">
        <v>426</v>
      </c>
      <c r="F1120" t="s">
        <v>105</v>
      </c>
      <c r="G1120">
        <v>10</v>
      </c>
      <c r="H1120">
        <v>0</v>
      </c>
      <c r="I1120">
        <v>5.7</v>
      </c>
      <c r="J1120">
        <v>0</v>
      </c>
      <c r="K1120">
        <v>2052</v>
      </c>
      <c r="L1120">
        <v>0</v>
      </c>
      <c r="M1120">
        <v>0</v>
      </c>
      <c r="N1120">
        <v>0</v>
      </c>
      <c r="O1120">
        <v>365.22</v>
      </c>
      <c r="P1120">
        <v>0</v>
      </c>
      <c r="Q1120">
        <v>0</v>
      </c>
      <c r="R1120">
        <v>7</v>
      </c>
      <c r="S1120">
        <v>0</v>
      </c>
      <c r="T1120">
        <v>417.39</v>
      </c>
      <c r="U1120">
        <v>52.17</v>
      </c>
      <c r="V1120">
        <v>156.52000000000001</v>
      </c>
      <c r="W1120">
        <v>17.22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3067.52</v>
      </c>
      <c r="AG1120">
        <v>379.92</v>
      </c>
      <c r="AH1120">
        <v>14.25</v>
      </c>
      <c r="AI1120">
        <v>104.32</v>
      </c>
      <c r="AJ1120">
        <v>285</v>
      </c>
      <c r="AK1120">
        <v>0</v>
      </c>
      <c r="AL1120">
        <v>0</v>
      </c>
      <c r="AM1120">
        <v>0</v>
      </c>
      <c r="AN1120">
        <v>0</v>
      </c>
      <c r="AO1120">
        <v>2</v>
      </c>
      <c r="AP1120">
        <v>9</v>
      </c>
      <c r="AQ1120">
        <v>0</v>
      </c>
      <c r="AR1120" s="6">
        <v>2282.0300000000002</v>
      </c>
      <c r="AS1120">
        <v>3059.0010000000002</v>
      </c>
      <c r="AT1120">
        <v>30</v>
      </c>
      <c r="AU1120">
        <v>33111.981</v>
      </c>
      <c r="AV1120">
        <v>30000</v>
      </c>
      <c r="AW1120">
        <v>0</v>
      </c>
      <c r="AX1120">
        <v>0</v>
      </c>
      <c r="AY1120" s="6">
        <v>0</v>
      </c>
      <c r="AZ1120">
        <v>0</v>
      </c>
      <c r="BA1120">
        <v>0</v>
      </c>
      <c r="BB1120" s="6">
        <v>4682.2599999999993</v>
      </c>
      <c r="BC1120">
        <v>0</v>
      </c>
      <c r="BD1120">
        <v>0</v>
      </c>
      <c r="BE1120">
        <v>0</v>
      </c>
      <c r="BF1120">
        <v>0</v>
      </c>
      <c r="BG1120">
        <v>34.630000000000003</v>
      </c>
      <c r="BH1120">
        <v>0</v>
      </c>
      <c r="BI1120">
        <f t="shared" si="51"/>
        <v>34.630000000000003</v>
      </c>
      <c r="BJ1120">
        <f t="shared" si="52"/>
        <v>3059.0010000000002</v>
      </c>
      <c r="BK1120">
        <f>_xlfn.IFNA(VLOOKUP(A:A,'11月奖金'!A:Q,17,0),0)</f>
        <v>3679.72</v>
      </c>
      <c r="BL1120">
        <f t="shared" si="53"/>
        <v>6738.7209999999995</v>
      </c>
    </row>
    <row r="1121" spans="1:64" x14ac:dyDescent="0.2">
      <c r="A1121">
        <v>9001232</v>
      </c>
      <c r="B1121" t="s">
        <v>7782</v>
      </c>
      <c r="C1121" t="s">
        <v>7783</v>
      </c>
      <c r="D1121" t="s">
        <v>7811</v>
      </c>
      <c r="E1121" t="s">
        <v>927</v>
      </c>
      <c r="F1121" t="s">
        <v>105</v>
      </c>
      <c r="G1121">
        <v>6</v>
      </c>
      <c r="H1121">
        <v>0</v>
      </c>
      <c r="I1121">
        <v>4.0999999999999996</v>
      </c>
      <c r="J1121">
        <v>0</v>
      </c>
      <c r="K1121">
        <v>1476</v>
      </c>
      <c r="L1121">
        <v>407.17</v>
      </c>
      <c r="M1121">
        <v>0</v>
      </c>
      <c r="N1121">
        <v>0</v>
      </c>
      <c r="O1121">
        <v>700</v>
      </c>
      <c r="P1121">
        <v>0</v>
      </c>
      <c r="Q1121">
        <v>0</v>
      </c>
      <c r="R1121">
        <v>0</v>
      </c>
      <c r="S1121">
        <v>0</v>
      </c>
      <c r="T1121">
        <v>800</v>
      </c>
      <c r="U1121">
        <v>100</v>
      </c>
      <c r="V1121">
        <v>300</v>
      </c>
      <c r="W1121">
        <v>33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3816.17</v>
      </c>
      <c r="AG1121">
        <v>379.92</v>
      </c>
      <c r="AH1121">
        <v>14.25</v>
      </c>
      <c r="AI1121">
        <v>104.32</v>
      </c>
      <c r="AJ1121">
        <v>285</v>
      </c>
      <c r="AK1121">
        <v>0</v>
      </c>
      <c r="AL1121">
        <v>0</v>
      </c>
      <c r="AM1121">
        <v>0</v>
      </c>
      <c r="AN1121">
        <v>0</v>
      </c>
      <c r="AO1121">
        <v>2</v>
      </c>
      <c r="AP1121">
        <v>9</v>
      </c>
      <c r="AQ1121">
        <v>0</v>
      </c>
      <c r="AR1121" s="6">
        <v>3030.68</v>
      </c>
      <c r="AS1121">
        <v>3744.17</v>
      </c>
      <c r="AT1121">
        <v>0</v>
      </c>
      <c r="AU1121">
        <v>31866.06</v>
      </c>
      <c r="AV1121">
        <v>30000</v>
      </c>
      <c r="AW1121">
        <v>0</v>
      </c>
      <c r="AX1121">
        <v>0</v>
      </c>
      <c r="AY1121" s="6">
        <v>0</v>
      </c>
      <c r="AZ1121">
        <v>0</v>
      </c>
      <c r="BA1121">
        <v>0</v>
      </c>
      <c r="BB1121" s="6">
        <v>4682.2599999999993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f t="shared" si="51"/>
        <v>0</v>
      </c>
      <c r="BJ1121">
        <f t="shared" si="52"/>
        <v>3744.17</v>
      </c>
      <c r="BK1121">
        <f>_xlfn.IFNA(VLOOKUP(A:A,'11月奖金'!A:Q,17,0),0)</f>
        <v>3538.8999999999996</v>
      </c>
      <c r="BL1121">
        <f t="shared" si="53"/>
        <v>7283.07</v>
      </c>
    </row>
    <row r="1122" spans="1:64" x14ac:dyDescent="0.2">
      <c r="A1122">
        <v>9001234</v>
      </c>
      <c r="B1122" t="s">
        <v>7785</v>
      </c>
      <c r="C1122" t="s">
        <v>7786</v>
      </c>
      <c r="D1122" t="s">
        <v>7812</v>
      </c>
      <c r="E1122" t="s">
        <v>927</v>
      </c>
      <c r="F1122" t="s">
        <v>105</v>
      </c>
      <c r="G1122">
        <v>6</v>
      </c>
      <c r="H1122">
        <v>0</v>
      </c>
      <c r="I1122">
        <v>4.0999999999999996</v>
      </c>
      <c r="J1122">
        <v>0</v>
      </c>
      <c r="K1122">
        <v>1476</v>
      </c>
      <c r="L1122">
        <v>203.59</v>
      </c>
      <c r="M1122">
        <v>0</v>
      </c>
      <c r="N1122">
        <v>0</v>
      </c>
      <c r="O1122">
        <v>700</v>
      </c>
      <c r="P1122">
        <v>0</v>
      </c>
      <c r="Q1122">
        <v>0</v>
      </c>
      <c r="R1122">
        <v>0</v>
      </c>
      <c r="S1122">
        <v>0</v>
      </c>
      <c r="T1122">
        <v>800</v>
      </c>
      <c r="U1122">
        <v>100</v>
      </c>
      <c r="V1122">
        <v>300</v>
      </c>
      <c r="W1122">
        <v>33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3612.59</v>
      </c>
      <c r="AG1122">
        <v>379.92</v>
      </c>
      <c r="AH1122">
        <v>14.25</v>
      </c>
      <c r="AI1122">
        <v>104.32</v>
      </c>
      <c r="AJ1122">
        <v>285</v>
      </c>
      <c r="AK1122">
        <v>0</v>
      </c>
      <c r="AL1122">
        <v>0</v>
      </c>
      <c r="AM1122">
        <v>0</v>
      </c>
      <c r="AN1122">
        <v>0</v>
      </c>
      <c r="AO1122">
        <v>2</v>
      </c>
      <c r="AP1122">
        <v>9</v>
      </c>
      <c r="AQ1122">
        <v>0</v>
      </c>
      <c r="AR1122" s="6">
        <v>2827.1</v>
      </c>
      <c r="AS1122">
        <v>3540.59</v>
      </c>
      <c r="AT1122">
        <v>0</v>
      </c>
      <c r="AU1122">
        <v>31662.48</v>
      </c>
      <c r="AV1122">
        <v>30000</v>
      </c>
      <c r="AW1122">
        <v>0</v>
      </c>
      <c r="AX1122">
        <v>0</v>
      </c>
      <c r="AY1122" s="6">
        <v>0</v>
      </c>
      <c r="AZ1122">
        <v>0</v>
      </c>
      <c r="BA1122">
        <v>0</v>
      </c>
      <c r="BB1122" s="6">
        <v>4682.2599999999993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f t="shared" si="51"/>
        <v>0</v>
      </c>
      <c r="BJ1122">
        <f t="shared" si="52"/>
        <v>3540.59</v>
      </c>
      <c r="BK1122">
        <f>_xlfn.IFNA(VLOOKUP(A:A,'11月奖金'!A:Q,17,0),0)</f>
        <v>3538.8999999999996</v>
      </c>
      <c r="BL1122">
        <f t="shared" si="53"/>
        <v>7079.49</v>
      </c>
    </row>
    <row r="1123" spans="1:64" x14ac:dyDescent="0.2">
      <c r="A1123">
        <v>9001236</v>
      </c>
      <c r="B1123" t="s">
        <v>7788</v>
      </c>
      <c r="C1123" t="s">
        <v>7789</v>
      </c>
      <c r="D1123" t="s">
        <v>7813</v>
      </c>
      <c r="E1123" t="s">
        <v>927</v>
      </c>
      <c r="F1123" t="s">
        <v>105</v>
      </c>
      <c r="G1123">
        <v>6</v>
      </c>
      <c r="H1123">
        <v>0</v>
      </c>
      <c r="I1123">
        <v>4.0999999999999996</v>
      </c>
      <c r="J1123">
        <v>0</v>
      </c>
      <c r="K1123">
        <v>1476</v>
      </c>
      <c r="L1123">
        <v>203.59</v>
      </c>
      <c r="M1123">
        <v>0</v>
      </c>
      <c r="N1123">
        <v>0</v>
      </c>
      <c r="O1123">
        <v>700</v>
      </c>
      <c r="P1123">
        <v>0</v>
      </c>
      <c r="Q1123">
        <v>0</v>
      </c>
      <c r="R1123">
        <v>0</v>
      </c>
      <c r="S1123">
        <v>0</v>
      </c>
      <c r="T1123">
        <v>800</v>
      </c>
      <c r="U1123">
        <v>100</v>
      </c>
      <c r="V1123">
        <v>300</v>
      </c>
      <c r="W1123">
        <v>33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3612.59</v>
      </c>
      <c r="AG1123">
        <v>379.92</v>
      </c>
      <c r="AH1123">
        <v>14.25</v>
      </c>
      <c r="AI1123">
        <v>104.32</v>
      </c>
      <c r="AJ1123">
        <v>285</v>
      </c>
      <c r="AK1123">
        <v>0</v>
      </c>
      <c r="AL1123">
        <v>0</v>
      </c>
      <c r="AM1123">
        <v>0</v>
      </c>
      <c r="AN1123">
        <v>0</v>
      </c>
      <c r="AO1123">
        <v>2</v>
      </c>
      <c r="AP1123">
        <v>9</v>
      </c>
      <c r="AQ1123">
        <v>0</v>
      </c>
      <c r="AR1123" s="6">
        <v>2827.1</v>
      </c>
      <c r="AS1123">
        <v>3540.59</v>
      </c>
      <c r="AT1123">
        <v>0</v>
      </c>
      <c r="AU1123">
        <v>31662.48</v>
      </c>
      <c r="AV1123">
        <v>30000</v>
      </c>
      <c r="AW1123">
        <v>0</v>
      </c>
      <c r="AX1123">
        <v>0</v>
      </c>
      <c r="AY1123" s="6">
        <v>0</v>
      </c>
      <c r="AZ1123">
        <v>0</v>
      </c>
      <c r="BA1123">
        <v>0</v>
      </c>
      <c r="BB1123" s="6">
        <v>4682.2599999999993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f t="shared" si="51"/>
        <v>0</v>
      </c>
      <c r="BJ1123">
        <f t="shared" si="52"/>
        <v>3540.59</v>
      </c>
      <c r="BK1123">
        <f>_xlfn.IFNA(VLOOKUP(A:A,'11月奖金'!A:Q,17,0),0)</f>
        <v>3538.8999999999996</v>
      </c>
      <c r="BL1123">
        <f t="shared" si="53"/>
        <v>7079.49</v>
      </c>
    </row>
    <row r="1124" spans="1:64" x14ac:dyDescent="0.2">
      <c r="A1124">
        <v>9001237</v>
      </c>
      <c r="B1124" t="s">
        <v>7791</v>
      </c>
      <c r="C1124" t="s">
        <v>7792</v>
      </c>
      <c r="D1124" t="s">
        <v>7814</v>
      </c>
      <c r="E1124" t="s">
        <v>927</v>
      </c>
      <c r="F1124" t="s">
        <v>105</v>
      </c>
      <c r="G1124">
        <v>6</v>
      </c>
      <c r="H1124">
        <v>0</v>
      </c>
      <c r="I1124">
        <v>4.0999999999999996</v>
      </c>
      <c r="J1124">
        <v>0</v>
      </c>
      <c r="K1124">
        <v>1476</v>
      </c>
      <c r="L1124">
        <v>203.59</v>
      </c>
      <c r="M1124">
        <v>0</v>
      </c>
      <c r="N1124">
        <v>0</v>
      </c>
      <c r="O1124">
        <v>700</v>
      </c>
      <c r="P1124">
        <v>0</v>
      </c>
      <c r="Q1124">
        <v>0</v>
      </c>
      <c r="R1124">
        <v>0</v>
      </c>
      <c r="S1124">
        <v>0</v>
      </c>
      <c r="T1124">
        <v>800</v>
      </c>
      <c r="U1124">
        <v>100</v>
      </c>
      <c r="V1124">
        <v>300</v>
      </c>
      <c r="W1124">
        <v>33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3612.59</v>
      </c>
      <c r="AG1124">
        <v>379.92</v>
      </c>
      <c r="AH1124">
        <v>14.25</v>
      </c>
      <c r="AI1124">
        <v>104.32</v>
      </c>
      <c r="AJ1124">
        <v>285</v>
      </c>
      <c r="AK1124">
        <v>0</v>
      </c>
      <c r="AL1124">
        <v>0</v>
      </c>
      <c r="AM1124">
        <v>0</v>
      </c>
      <c r="AN1124">
        <v>0</v>
      </c>
      <c r="AO1124">
        <v>2</v>
      </c>
      <c r="AP1124">
        <v>9</v>
      </c>
      <c r="AQ1124">
        <v>0</v>
      </c>
      <c r="AR1124" s="6">
        <v>2827.1</v>
      </c>
      <c r="AS1124">
        <v>3540.59</v>
      </c>
      <c r="AT1124">
        <v>0</v>
      </c>
      <c r="AU1124">
        <v>31662.48</v>
      </c>
      <c r="AV1124">
        <v>30000</v>
      </c>
      <c r="AW1124">
        <v>0</v>
      </c>
      <c r="AX1124">
        <v>0</v>
      </c>
      <c r="AY1124" s="6">
        <v>0</v>
      </c>
      <c r="AZ1124">
        <v>0</v>
      </c>
      <c r="BA1124">
        <v>0</v>
      </c>
      <c r="BB1124" s="6">
        <v>4682.2599999999993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f t="shared" si="51"/>
        <v>0</v>
      </c>
      <c r="BJ1124">
        <f t="shared" si="52"/>
        <v>3540.59</v>
      </c>
      <c r="BK1124">
        <f>_xlfn.IFNA(VLOOKUP(A:A,'11月奖金'!A:Q,17,0),0)</f>
        <v>3538.8999999999996</v>
      </c>
      <c r="BL1124">
        <f t="shared" si="53"/>
        <v>7079.49</v>
      </c>
    </row>
    <row r="1125" spans="1:64" x14ac:dyDescent="0.2">
      <c r="A1125">
        <v>9001240</v>
      </c>
      <c r="B1125" t="s">
        <v>7794</v>
      </c>
      <c r="C1125" t="s">
        <v>7795</v>
      </c>
      <c r="D1125" t="s">
        <v>7815</v>
      </c>
      <c r="E1125" t="s">
        <v>927</v>
      </c>
      <c r="F1125" t="s">
        <v>105</v>
      </c>
      <c r="G1125">
        <v>6</v>
      </c>
      <c r="H1125">
        <v>0</v>
      </c>
      <c r="I1125">
        <v>4.0999999999999996</v>
      </c>
      <c r="J1125">
        <v>0</v>
      </c>
      <c r="K1125">
        <v>1476</v>
      </c>
      <c r="L1125">
        <v>203.59</v>
      </c>
      <c r="M1125">
        <v>0</v>
      </c>
      <c r="N1125">
        <v>0</v>
      </c>
      <c r="O1125">
        <v>700</v>
      </c>
      <c r="P1125">
        <v>0</v>
      </c>
      <c r="Q1125">
        <v>0</v>
      </c>
      <c r="R1125">
        <v>0</v>
      </c>
      <c r="S1125">
        <v>0</v>
      </c>
      <c r="T1125">
        <v>800</v>
      </c>
      <c r="U1125">
        <v>100</v>
      </c>
      <c r="V1125">
        <v>300</v>
      </c>
      <c r="W1125">
        <v>33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3612.59</v>
      </c>
      <c r="AG1125">
        <v>379.92</v>
      </c>
      <c r="AH1125">
        <v>14.25</v>
      </c>
      <c r="AI1125">
        <v>104.32</v>
      </c>
      <c r="AJ1125">
        <v>285</v>
      </c>
      <c r="AK1125">
        <v>0</v>
      </c>
      <c r="AL1125">
        <v>0</v>
      </c>
      <c r="AM1125">
        <v>0</v>
      </c>
      <c r="AN1125">
        <v>0</v>
      </c>
      <c r="AO1125">
        <v>2</v>
      </c>
      <c r="AP1125">
        <v>9</v>
      </c>
      <c r="AQ1125">
        <v>0</v>
      </c>
      <c r="AR1125" s="6">
        <v>2827.1</v>
      </c>
      <c r="AS1125">
        <v>3540.59</v>
      </c>
      <c r="AT1125">
        <v>0</v>
      </c>
      <c r="AU1125">
        <v>31866.07</v>
      </c>
      <c r="AV1125">
        <v>30000</v>
      </c>
      <c r="AW1125">
        <v>0</v>
      </c>
      <c r="AX1125">
        <v>0</v>
      </c>
      <c r="AY1125" s="6">
        <v>0</v>
      </c>
      <c r="AZ1125">
        <v>0</v>
      </c>
      <c r="BA1125">
        <v>0</v>
      </c>
      <c r="BB1125" s="6">
        <v>4682.2599999999993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f t="shared" si="51"/>
        <v>0</v>
      </c>
      <c r="BJ1125">
        <f t="shared" si="52"/>
        <v>3540.59</v>
      </c>
      <c r="BK1125">
        <f>_xlfn.IFNA(VLOOKUP(A:A,'11月奖金'!A:Q,17,0),0)</f>
        <v>3538.8999999999996</v>
      </c>
      <c r="BL1125">
        <f t="shared" si="53"/>
        <v>7079.49</v>
      </c>
    </row>
    <row r="1126" spans="1:64" x14ac:dyDescent="0.2">
      <c r="A1126">
        <v>9001302</v>
      </c>
      <c r="B1126" t="s">
        <v>7201</v>
      </c>
      <c r="C1126" t="s">
        <v>8377</v>
      </c>
      <c r="D1126" t="s">
        <v>8453</v>
      </c>
      <c r="E1126" t="s">
        <v>927</v>
      </c>
      <c r="F1126" t="s">
        <v>125</v>
      </c>
      <c r="G1126">
        <v>0</v>
      </c>
      <c r="H1126">
        <v>0</v>
      </c>
      <c r="I1126">
        <v>5.9</v>
      </c>
      <c r="J1126">
        <v>0</v>
      </c>
      <c r="K1126">
        <v>2124</v>
      </c>
      <c r="L1126">
        <v>0</v>
      </c>
      <c r="M1126">
        <v>12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800</v>
      </c>
      <c r="U1126">
        <v>300</v>
      </c>
      <c r="V1126">
        <v>300</v>
      </c>
      <c r="W1126">
        <v>33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3569</v>
      </c>
      <c r="AG1126">
        <v>658.52</v>
      </c>
      <c r="AH1126">
        <v>24.69</v>
      </c>
      <c r="AI1126">
        <v>164.63</v>
      </c>
      <c r="AJ1126">
        <v>494</v>
      </c>
      <c r="AK1126">
        <v>0</v>
      </c>
      <c r="AL1126">
        <v>0</v>
      </c>
      <c r="AM1126">
        <v>0</v>
      </c>
      <c r="AN1126">
        <v>0</v>
      </c>
      <c r="AO1126">
        <v>2</v>
      </c>
      <c r="AP1126">
        <v>9</v>
      </c>
      <c r="AQ1126">
        <v>0</v>
      </c>
      <c r="AR1126" s="6">
        <v>2225.16</v>
      </c>
      <c r="AS1126">
        <v>3357</v>
      </c>
      <c r="AT1126">
        <v>0</v>
      </c>
      <c r="AU1126">
        <v>33209</v>
      </c>
      <c r="AV1126">
        <v>25000</v>
      </c>
      <c r="AW1126">
        <v>0</v>
      </c>
      <c r="AX1126">
        <v>0</v>
      </c>
      <c r="AY1126" s="6">
        <v>0</v>
      </c>
      <c r="AZ1126">
        <v>0</v>
      </c>
      <c r="BA1126">
        <v>0</v>
      </c>
      <c r="BB1126" s="6">
        <v>6709.1999999999989</v>
      </c>
      <c r="BC1126">
        <v>1499.8000000000011</v>
      </c>
      <c r="BD1126">
        <v>44.99</v>
      </c>
      <c r="BE1126">
        <v>0</v>
      </c>
      <c r="BF1126">
        <v>44.99</v>
      </c>
      <c r="BG1126">
        <v>134.54</v>
      </c>
      <c r="BH1126">
        <v>0</v>
      </c>
      <c r="BI1126">
        <f t="shared" si="51"/>
        <v>134.54</v>
      </c>
      <c r="BJ1126">
        <f t="shared" si="52"/>
        <v>3357</v>
      </c>
      <c r="BK1126">
        <f>_xlfn.IFNA(VLOOKUP(A:A,'11月奖金'!A:Q,17,0),0)</f>
        <v>5925.6</v>
      </c>
      <c r="BL1126">
        <f t="shared" si="53"/>
        <v>9282.6</v>
      </c>
    </row>
    <row r="1127" spans="1:64" x14ac:dyDescent="0.2">
      <c r="A1127">
        <v>9001272</v>
      </c>
      <c r="B1127" t="s">
        <v>8296</v>
      </c>
      <c r="C1127" t="s">
        <v>8297</v>
      </c>
      <c r="D1127" t="s">
        <v>8454</v>
      </c>
      <c r="E1127" t="s">
        <v>426</v>
      </c>
      <c r="F1127" t="s">
        <v>160</v>
      </c>
      <c r="G1127">
        <v>9</v>
      </c>
      <c r="H1127">
        <v>0</v>
      </c>
      <c r="I1127">
        <v>5.7</v>
      </c>
      <c r="J1127">
        <v>0</v>
      </c>
      <c r="K1127">
        <v>2052</v>
      </c>
      <c r="L1127">
        <v>566.07000000000005</v>
      </c>
      <c r="M1127">
        <v>24</v>
      </c>
      <c r="N1127">
        <v>32</v>
      </c>
      <c r="O1127">
        <v>0</v>
      </c>
      <c r="P1127">
        <v>216</v>
      </c>
      <c r="Q1127">
        <v>0</v>
      </c>
      <c r="R1127">
        <v>0</v>
      </c>
      <c r="S1127">
        <v>0</v>
      </c>
      <c r="T1127">
        <v>800</v>
      </c>
      <c r="U1127">
        <v>100</v>
      </c>
      <c r="V1127">
        <v>300</v>
      </c>
      <c r="W1127">
        <v>33</v>
      </c>
      <c r="X1127">
        <v>0</v>
      </c>
      <c r="Y1127">
        <v>0</v>
      </c>
      <c r="Z1127">
        <v>0</v>
      </c>
      <c r="AA1127">
        <v>0</v>
      </c>
      <c r="AB1127">
        <v>30</v>
      </c>
      <c r="AC1127">
        <v>36</v>
      </c>
      <c r="AD1127">
        <v>0</v>
      </c>
      <c r="AE1127">
        <v>0</v>
      </c>
      <c r="AF1127">
        <v>4189.07</v>
      </c>
      <c r="AG1127">
        <v>369.66</v>
      </c>
      <c r="AH1127">
        <v>13.86</v>
      </c>
      <c r="AI1127">
        <v>104.32</v>
      </c>
      <c r="AJ1127">
        <v>277</v>
      </c>
      <c r="AK1127">
        <v>0</v>
      </c>
      <c r="AL1127">
        <v>0</v>
      </c>
      <c r="AM1127">
        <v>0</v>
      </c>
      <c r="AN1127">
        <v>0</v>
      </c>
      <c r="AO1127">
        <v>2</v>
      </c>
      <c r="AP1127">
        <v>9</v>
      </c>
      <c r="AQ1127">
        <v>0</v>
      </c>
      <c r="AR1127" s="6">
        <v>3422.23</v>
      </c>
      <c r="AS1127">
        <v>4117.07</v>
      </c>
      <c r="AT1127">
        <v>0</v>
      </c>
      <c r="AU1127">
        <v>23008.09</v>
      </c>
      <c r="AV1127">
        <v>25000</v>
      </c>
      <c r="AW1127">
        <v>0</v>
      </c>
      <c r="AX1127">
        <v>0</v>
      </c>
      <c r="AY1127" s="6">
        <v>0</v>
      </c>
      <c r="AZ1127">
        <v>0</v>
      </c>
      <c r="BA1127">
        <v>0</v>
      </c>
      <c r="BB1127" s="6">
        <v>3812.29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f t="shared" si="51"/>
        <v>0</v>
      </c>
      <c r="BJ1127">
        <f t="shared" si="52"/>
        <v>4117.07</v>
      </c>
      <c r="BK1127">
        <f>_xlfn.IFNA(VLOOKUP(A:A,'11月奖金'!A:Q,17,0),0)</f>
        <v>1705.44</v>
      </c>
      <c r="BL1127">
        <f t="shared" si="53"/>
        <v>5822.51</v>
      </c>
    </row>
    <row r="1128" spans="1:64" x14ac:dyDescent="0.2">
      <c r="A1128">
        <v>9001246</v>
      </c>
      <c r="B1128" t="s">
        <v>8203</v>
      </c>
      <c r="C1128" t="s">
        <v>8204</v>
      </c>
      <c r="D1128" t="s">
        <v>8455</v>
      </c>
      <c r="E1128" t="s">
        <v>426</v>
      </c>
      <c r="F1128" t="s">
        <v>160</v>
      </c>
      <c r="G1128">
        <v>0</v>
      </c>
      <c r="H1128">
        <v>0</v>
      </c>
      <c r="I1128">
        <v>7.1</v>
      </c>
      <c r="J1128">
        <v>0</v>
      </c>
      <c r="K1128">
        <v>2556</v>
      </c>
      <c r="L1128">
        <v>705.1</v>
      </c>
      <c r="M1128">
        <v>36</v>
      </c>
      <c r="N1128">
        <v>72</v>
      </c>
      <c r="O1128">
        <v>0</v>
      </c>
      <c r="P1128">
        <v>216</v>
      </c>
      <c r="Q1128">
        <v>0</v>
      </c>
      <c r="R1128">
        <v>0</v>
      </c>
      <c r="S1128">
        <v>3.76</v>
      </c>
      <c r="T1128">
        <v>800</v>
      </c>
      <c r="U1128">
        <v>100</v>
      </c>
      <c r="V1128">
        <v>300</v>
      </c>
      <c r="W1128">
        <v>33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4821.8600000000006</v>
      </c>
      <c r="AG1128">
        <v>706.41</v>
      </c>
      <c r="AH1128">
        <v>26.49</v>
      </c>
      <c r="AI1128">
        <v>176.6</v>
      </c>
      <c r="AJ1128">
        <v>530</v>
      </c>
      <c r="AK1128">
        <v>0</v>
      </c>
      <c r="AL1128">
        <v>0</v>
      </c>
      <c r="AM1128">
        <v>0</v>
      </c>
      <c r="AN1128">
        <v>0</v>
      </c>
      <c r="AO1128">
        <v>2</v>
      </c>
      <c r="AP1128">
        <v>9</v>
      </c>
      <c r="AQ1128">
        <v>0</v>
      </c>
      <c r="AR1128" s="6">
        <v>3380.36</v>
      </c>
      <c r="AS1128">
        <v>4749.8600000000006</v>
      </c>
      <c r="AT1128">
        <v>0</v>
      </c>
      <c r="AU1128">
        <v>26924</v>
      </c>
      <c r="AV1128">
        <v>25000</v>
      </c>
      <c r="AW1128">
        <v>0</v>
      </c>
      <c r="AX1128">
        <v>0</v>
      </c>
      <c r="AY1128" s="6">
        <v>0</v>
      </c>
      <c r="AZ1128">
        <v>0</v>
      </c>
      <c r="BA1128">
        <v>0</v>
      </c>
      <c r="BB1128" s="6">
        <v>7197.5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f t="shared" si="51"/>
        <v>0</v>
      </c>
      <c r="BJ1128">
        <f t="shared" si="52"/>
        <v>4749.8600000000006</v>
      </c>
      <c r="BK1128">
        <f>_xlfn.IFNA(VLOOKUP(A:A,'11月奖金'!A:Q,17,0),0)</f>
        <v>1556</v>
      </c>
      <c r="BL1128">
        <f t="shared" si="53"/>
        <v>6305.8600000000006</v>
      </c>
    </row>
    <row r="1129" spans="1:64" x14ac:dyDescent="0.2">
      <c r="A1129">
        <v>9001247</v>
      </c>
      <c r="B1129" t="s">
        <v>8206</v>
      </c>
      <c r="C1129" t="s">
        <v>8207</v>
      </c>
      <c r="D1129" t="s">
        <v>8456</v>
      </c>
      <c r="E1129" t="s">
        <v>426</v>
      </c>
      <c r="F1129" t="s">
        <v>160</v>
      </c>
      <c r="G1129">
        <v>0</v>
      </c>
      <c r="H1129">
        <v>0</v>
      </c>
      <c r="I1129">
        <v>6.7</v>
      </c>
      <c r="J1129">
        <v>0</v>
      </c>
      <c r="K1129">
        <v>2412</v>
      </c>
      <c r="L1129">
        <v>332.69</v>
      </c>
      <c r="M1129">
        <v>36</v>
      </c>
      <c r="N1129">
        <v>72</v>
      </c>
      <c r="O1129">
        <v>0</v>
      </c>
      <c r="P1129">
        <v>216</v>
      </c>
      <c r="Q1129">
        <v>0</v>
      </c>
      <c r="R1129">
        <v>0</v>
      </c>
      <c r="S1129">
        <v>0</v>
      </c>
      <c r="T1129">
        <v>800</v>
      </c>
      <c r="U1129">
        <v>100</v>
      </c>
      <c r="V1129">
        <v>300</v>
      </c>
      <c r="W1129">
        <v>33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4301.6900000000014</v>
      </c>
      <c r="AG1129">
        <v>419.26</v>
      </c>
      <c r="AH1129">
        <v>15.72</v>
      </c>
      <c r="AI1129">
        <v>104.82</v>
      </c>
      <c r="AJ1129">
        <v>314</v>
      </c>
      <c r="AK1129">
        <v>0</v>
      </c>
      <c r="AL1129">
        <v>0</v>
      </c>
      <c r="AM1129">
        <v>0</v>
      </c>
      <c r="AN1129">
        <v>0</v>
      </c>
      <c r="AO1129">
        <v>2</v>
      </c>
      <c r="AP1129">
        <v>9</v>
      </c>
      <c r="AQ1129">
        <v>0</v>
      </c>
      <c r="AR1129" s="6">
        <v>3445.89</v>
      </c>
      <c r="AS1129">
        <v>4229.6900000000014</v>
      </c>
      <c r="AT1129">
        <v>0</v>
      </c>
      <c r="AU1129">
        <v>24937.18</v>
      </c>
      <c r="AV1129">
        <v>25000</v>
      </c>
      <c r="AW1129">
        <v>0</v>
      </c>
      <c r="AX1129">
        <v>0</v>
      </c>
      <c r="AY1129" s="6">
        <v>0</v>
      </c>
      <c r="AZ1129">
        <v>0</v>
      </c>
      <c r="BA1129">
        <v>0</v>
      </c>
      <c r="BB1129" s="6">
        <v>4269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f t="shared" si="51"/>
        <v>0</v>
      </c>
      <c r="BJ1129">
        <f t="shared" si="52"/>
        <v>4229.6900000000014</v>
      </c>
      <c r="BK1129">
        <f>_xlfn.IFNA(VLOOKUP(A:A,'11月奖金'!A:Q,17,0),0)</f>
        <v>1720.01</v>
      </c>
      <c r="BL1129">
        <f t="shared" si="53"/>
        <v>5949.7000000000016</v>
      </c>
    </row>
    <row r="1130" spans="1:64" x14ac:dyDescent="0.2">
      <c r="A1130">
        <v>9001248</v>
      </c>
      <c r="B1130" t="s">
        <v>8209</v>
      </c>
      <c r="C1130" t="s">
        <v>8210</v>
      </c>
      <c r="D1130" t="s">
        <v>8457</v>
      </c>
      <c r="E1130" t="s">
        <v>426</v>
      </c>
      <c r="F1130" t="s">
        <v>160</v>
      </c>
      <c r="G1130">
        <v>0</v>
      </c>
      <c r="H1130">
        <v>0</v>
      </c>
      <c r="I1130">
        <v>5.9</v>
      </c>
      <c r="J1130">
        <v>0</v>
      </c>
      <c r="K1130">
        <v>2124</v>
      </c>
      <c r="L1130">
        <v>585.92999999999995</v>
      </c>
      <c r="M1130">
        <v>36</v>
      </c>
      <c r="N1130">
        <v>72</v>
      </c>
      <c r="O1130">
        <v>0</v>
      </c>
      <c r="P1130">
        <v>504</v>
      </c>
      <c r="Q1130">
        <v>0</v>
      </c>
      <c r="R1130">
        <v>0</v>
      </c>
      <c r="S1130">
        <v>4.63</v>
      </c>
      <c r="T1130">
        <v>800</v>
      </c>
      <c r="U1130">
        <v>100</v>
      </c>
      <c r="V1130">
        <v>300</v>
      </c>
      <c r="W1130">
        <v>33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4559.5599999999986</v>
      </c>
      <c r="AG1130">
        <v>428.91</v>
      </c>
      <c r="AH1130">
        <v>16.079999999999998</v>
      </c>
      <c r="AI1130">
        <v>107.23</v>
      </c>
      <c r="AJ1130">
        <v>322</v>
      </c>
      <c r="AK1130">
        <v>0</v>
      </c>
      <c r="AL1130">
        <v>0</v>
      </c>
      <c r="AM1130">
        <v>0</v>
      </c>
      <c r="AN1130">
        <v>0</v>
      </c>
      <c r="AO1130">
        <v>2</v>
      </c>
      <c r="AP1130">
        <v>9</v>
      </c>
      <c r="AQ1130">
        <v>0</v>
      </c>
      <c r="AR1130" s="6">
        <v>3683.34</v>
      </c>
      <c r="AS1130">
        <v>4487.5599999999986</v>
      </c>
      <c r="AT1130">
        <v>0</v>
      </c>
      <c r="AU1130">
        <v>24515.29</v>
      </c>
      <c r="AV1130">
        <v>25000</v>
      </c>
      <c r="AW1130">
        <v>0</v>
      </c>
      <c r="AX1130">
        <v>0</v>
      </c>
      <c r="AY1130" s="6">
        <v>0</v>
      </c>
      <c r="AZ1130">
        <v>0</v>
      </c>
      <c r="BA1130">
        <v>0</v>
      </c>
      <c r="BB1130" s="6">
        <v>4371.1000000000004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f t="shared" si="51"/>
        <v>0</v>
      </c>
      <c r="BJ1130">
        <f t="shared" si="52"/>
        <v>4487.5599999999986</v>
      </c>
      <c r="BK1130">
        <f>_xlfn.IFNA(VLOOKUP(A:A,'11月奖金'!A:Q,17,0),0)</f>
        <v>1630</v>
      </c>
      <c r="BL1130">
        <f t="shared" si="53"/>
        <v>6117.5599999999986</v>
      </c>
    </row>
    <row r="1131" spans="1:64" x14ac:dyDescent="0.2">
      <c r="A1131">
        <v>9001249</v>
      </c>
      <c r="B1131" t="s">
        <v>8212</v>
      </c>
      <c r="C1131" t="s">
        <v>8213</v>
      </c>
      <c r="D1131" t="s">
        <v>8458</v>
      </c>
      <c r="E1131" t="s">
        <v>426</v>
      </c>
      <c r="F1131" t="s">
        <v>160</v>
      </c>
      <c r="G1131">
        <v>0</v>
      </c>
      <c r="H1131">
        <v>0</v>
      </c>
      <c r="I1131">
        <v>5.9</v>
      </c>
      <c r="J1131">
        <v>0</v>
      </c>
      <c r="K1131">
        <v>2124</v>
      </c>
      <c r="L1131">
        <v>292.97000000000003</v>
      </c>
      <c r="M1131">
        <v>36</v>
      </c>
      <c r="N1131">
        <v>72</v>
      </c>
      <c r="O1131">
        <v>0</v>
      </c>
      <c r="P1131">
        <v>504</v>
      </c>
      <c r="Q1131">
        <v>0</v>
      </c>
      <c r="R1131">
        <v>0</v>
      </c>
      <c r="S1131">
        <v>4.3600000000000003</v>
      </c>
      <c r="T1131">
        <v>800</v>
      </c>
      <c r="U1131">
        <v>100</v>
      </c>
      <c r="V1131">
        <v>300</v>
      </c>
      <c r="W1131">
        <v>33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4266.33</v>
      </c>
      <c r="AG1131">
        <v>406.15</v>
      </c>
      <c r="AH1131">
        <v>15.23</v>
      </c>
      <c r="AI1131">
        <v>104.32</v>
      </c>
      <c r="AJ1131">
        <v>305</v>
      </c>
      <c r="AK1131">
        <v>0</v>
      </c>
      <c r="AL1131">
        <v>0</v>
      </c>
      <c r="AM1131">
        <v>0</v>
      </c>
      <c r="AN1131">
        <v>0</v>
      </c>
      <c r="AO1131">
        <v>2</v>
      </c>
      <c r="AP1131">
        <v>9</v>
      </c>
      <c r="AQ1131">
        <v>0</v>
      </c>
      <c r="AR1131" s="6">
        <v>3433.63</v>
      </c>
      <c r="AS1131">
        <v>4194.33</v>
      </c>
      <c r="AT1131">
        <v>0</v>
      </c>
      <c r="AU1131">
        <v>24133.98</v>
      </c>
      <c r="AV1131">
        <v>25000</v>
      </c>
      <c r="AW1131">
        <v>0</v>
      </c>
      <c r="AX1131">
        <v>0</v>
      </c>
      <c r="AY1131" s="6">
        <v>0</v>
      </c>
      <c r="AZ1131">
        <v>0</v>
      </c>
      <c r="BA1131">
        <v>0</v>
      </c>
      <c r="BB1131" s="6">
        <v>4150.72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f t="shared" si="51"/>
        <v>0</v>
      </c>
      <c r="BJ1131">
        <f t="shared" si="52"/>
        <v>4194.33</v>
      </c>
      <c r="BK1131">
        <f>_xlfn.IFNA(VLOOKUP(A:A,'11月奖金'!A:Q,17,0),0)</f>
        <v>1699</v>
      </c>
      <c r="BL1131">
        <f t="shared" si="53"/>
        <v>5893.33</v>
      </c>
    </row>
    <row r="1132" spans="1:64" x14ac:dyDescent="0.2">
      <c r="A1132">
        <v>9001268</v>
      </c>
      <c r="B1132" t="s">
        <v>8279</v>
      </c>
      <c r="C1132" t="s">
        <v>8280</v>
      </c>
      <c r="D1132" t="s">
        <v>8459</v>
      </c>
      <c r="E1132" t="s">
        <v>426</v>
      </c>
      <c r="F1132" t="s">
        <v>160</v>
      </c>
      <c r="G1132">
        <v>8</v>
      </c>
      <c r="H1132">
        <v>0</v>
      </c>
      <c r="I1132">
        <v>5.5</v>
      </c>
      <c r="J1132">
        <v>0</v>
      </c>
      <c r="K1132">
        <v>1980</v>
      </c>
      <c r="L1132">
        <v>0</v>
      </c>
      <c r="M1132">
        <v>134</v>
      </c>
      <c r="N1132">
        <v>104</v>
      </c>
      <c r="O1132">
        <v>0</v>
      </c>
      <c r="P1132">
        <v>72</v>
      </c>
      <c r="Q1132">
        <v>0</v>
      </c>
      <c r="R1132">
        <v>0</v>
      </c>
      <c r="S1132">
        <v>0</v>
      </c>
      <c r="T1132">
        <v>800</v>
      </c>
      <c r="U1132">
        <v>100</v>
      </c>
      <c r="V1132">
        <v>300</v>
      </c>
      <c r="W1132">
        <v>33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3523</v>
      </c>
      <c r="AG1132">
        <v>494.83</v>
      </c>
      <c r="AH1132">
        <v>18.559999999999999</v>
      </c>
      <c r="AI1132">
        <v>123.71</v>
      </c>
      <c r="AJ1132">
        <v>371</v>
      </c>
      <c r="AK1132">
        <v>0</v>
      </c>
      <c r="AL1132">
        <v>0</v>
      </c>
      <c r="AM1132">
        <v>0</v>
      </c>
      <c r="AN1132">
        <v>0</v>
      </c>
      <c r="AO1132">
        <v>2</v>
      </c>
      <c r="AP1132">
        <v>9</v>
      </c>
      <c r="AQ1132">
        <v>0</v>
      </c>
      <c r="AR1132" s="6">
        <v>2512.9</v>
      </c>
      <c r="AS1132">
        <v>3451</v>
      </c>
      <c r="AT1132">
        <v>0</v>
      </c>
      <c r="AU1132">
        <v>21122.03</v>
      </c>
      <c r="AV1132">
        <v>25000</v>
      </c>
      <c r="AW1132">
        <v>0</v>
      </c>
      <c r="AX1132">
        <v>0</v>
      </c>
      <c r="AY1132" s="6">
        <v>0</v>
      </c>
      <c r="AZ1132">
        <v>0</v>
      </c>
      <c r="BA1132">
        <v>0</v>
      </c>
      <c r="BB1132" s="6">
        <v>5040.5000000000009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f t="shared" si="51"/>
        <v>0</v>
      </c>
      <c r="BJ1132">
        <f t="shared" si="52"/>
        <v>3451</v>
      </c>
      <c r="BK1132">
        <f>_xlfn.IFNA(VLOOKUP(A:A,'11月奖金'!A:Q,17,0),0)</f>
        <v>1601.85</v>
      </c>
      <c r="BL1132">
        <f t="shared" si="53"/>
        <v>5052.8500000000004</v>
      </c>
    </row>
    <row r="1133" spans="1:64" x14ac:dyDescent="0.2">
      <c r="A1133">
        <v>9001250</v>
      </c>
      <c r="B1133" t="s">
        <v>8217</v>
      </c>
      <c r="C1133" t="s">
        <v>8218</v>
      </c>
      <c r="D1133" t="s">
        <v>8460</v>
      </c>
      <c r="E1133" t="s">
        <v>426</v>
      </c>
      <c r="F1133" t="s">
        <v>160</v>
      </c>
      <c r="G1133">
        <v>0</v>
      </c>
      <c r="H1133">
        <v>0</v>
      </c>
      <c r="I1133">
        <v>6.5</v>
      </c>
      <c r="J1133">
        <v>0</v>
      </c>
      <c r="K1133">
        <v>2340</v>
      </c>
      <c r="L1133">
        <v>645.52</v>
      </c>
      <c r="M1133">
        <v>0</v>
      </c>
      <c r="N1133">
        <v>0</v>
      </c>
      <c r="O1133">
        <v>0</v>
      </c>
      <c r="P1133">
        <v>144</v>
      </c>
      <c r="Q1133">
        <v>0</v>
      </c>
      <c r="R1133">
        <v>0</v>
      </c>
      <c r="S1133">
        <v>0</v>
      </c>
      <c r="T1133">
        <v>800</v>
      </c>
      <c r="U1133">
        <v>100</v>
      </c>
      <c r="V1133">
        <v>300</v>
      </c>
      <c r="W1133">
        <v>33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4362.5200000000004</v>
      </c>
      <c r="AG1133">
        <v>305.2</v>
      </c>
      <c r="AH1133">
        <v>11.45</v>
      </c>
      <c r="AI1133">
        <v>104.32</v>
      </c>
      <c r="AJ1133">
        <v>229</v>
      </c>
      <c r="AK1133">
        <v>0</v>
      </c>
      <c r="AL1133">
        <v>0</v>
      </c>
      <c r="AM1133">
        <v>0</v>
      </c>
      <c r="AN1133">
        <v>0</v>
      </c>
      <c r="AO1133">
        <v>2</v>
      </c>
      <c r="AP1133">
        <v>9</v>
      </c>
      <c r="AQ1133">
        <v>0</v>
      </c>
      <c r="AR1133" s="6">
        <v>3710.55</v>
      </c>
      <c r="AS1133">
        <v>4290.5200000000004</v>
      </c>
      <c r="AT1133">
        <v>0</v>
      </c>
      <c r="AU1133">
        <v>22658.73</v>
      </c>
      <c r="AV1133">
        <v>25000</v>
      </c>
      <c r="AW1133">
        <v>0</v>
      </c>
      <c r="AX1133">
        <v>0</v>
      </c>
      <c r="AY1133" s="6">
        <v>0</v>
      </c>
      <c r="AZ1133">
        <v>0</v>
      </c>
      <c r="BA1133">
        <v>0</v>
      </c>
      <c r="BB1133" s="6">
        <v>3221.83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f t="shared" si="51"/>
        <v>0</v>
      </c>
      <c r="BJ1133">
        <f t="shared" si="52"/>
        <v>4290.5200000000004</v>
      </c>
      <c r="BK1133">
        <f>_xlfn.IFNA(VLOOKUP(A:A,'11月奖金'!A:Q,17,0),0)</f>
        <v>1717.25</v>
      </c>
      <c r="BL1133">
        <f t="shared" si="53"/>
        <v>6007.77</v>
      </c>
    </row>
    <row r="1134" spans="1:64" x14ac:dyDescent="0.2">
      <c r="A1134">
        <v>9001278</v>
      </c>
      <c r="B1134" t="s">
        <v>8075</v>
      </c>
      <c r="C1134" t="s">
        <v>8076</v>
      </c>
      <c r="D1134" t="s">
        <v>8461</v>
      </c>
      <c r="E1134" t="s">
        <v>278</v>
      </c>
      <c r="F1134" t="s">
        <v>160</v>
      </c>
      <c r="G1134">
        <v>0</v>
      </c>
      <c r="H1134">
        <v>0</v>
      </c>
      <c r="I1134">
        <v>6.7</v>
      </c>
      <c r="J1134">
        <v>0</v>
      </c>
      <c r="K1134">
        <v>2412</v>
      </c>
      <c r="L1134">
        <v>332.69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800</v>
      </c>
      <c r="U1134">
        <v>100</v>
      </c>
      <c r="V1134">
        <v>300</v>
      </c>
      <c r="W1134">
        <v>33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3977.69</v>
      </c>
      <c r="AG1134">
        <v>261.06</v>
      </c>
      <c r="AH1134">
        <v>9.7899999999999991</v>
      </c>
      <c r="AI1134">
        <v>104.32</v>
      </c>
      <c r="AJ1134">
        <v>216</v>
      </c>
      <c r="AK1134">
        <v>0</v>
      </c>
      <c r="AL1134">
        <v>0</v>
      </c>
      <c r="AM1134">
        <v>0</v>
      </c>
      <c r="AN1134">
        <v>0</v>
      </c>
      <c r="AO1134">
        <v>2</v>
      </c>
      <c r="AP1134">
        <v>9</v>
      </c>
      <c r="AQ1134">
        <v>0</v>
      </c>
      <c r="AR1134" s="6">
        <v>3384.52</v>
      </c>
      <c r="AS1134">
        <v>3905.69</v>
      </c>
      <c r="AT1134">
        <v>0</v>
      </c>
      <c r="AU1134">
        <v>21077.040000000001</v>
      </c>
      <c r="AV1134">
        <v>25000</v>
      </c>
      <c r="AW1134">
        <v>0</v>
      </c>
      <c r="AX1134">
        <v>0</v>
      </c>
      <c r="AY1134" s="6">
        <v>0</v>
      </c>
      <c r="AZ1134">
        <v>0</v>
      </c>
      <c r="BA1134">
        <v>0</v>
      </c>
      <c r="BB1134" s="6">
        <v>2918.37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f t="shared" si="51"/>
        <v>0</v>
      </c>
      <c r="BJ1134">
        <f t="shared" si="52"/>
        <v>3905.69</v>
      </c>
      <c r="BK1134">
        <f>_xlfn.IFNA(VLOOKUP(A:A,'11月奖金'!A:Q,17,0),0)</f>
        <v>1614.69</v>
      </c>
      <c r="BL1134">
        <f t="shared" si="53"/>
        <v>5520.38</v>
      </c>
    </row>
    <row r="1135" spans="1:64" x14ac:dyDescent="0.2">
      <c r="A1135">
        <v>9001276</v>
      </c>
      <c r="B1135" t="s">
        <v>8036</v>
      </c>
      <c r="C1135" t="s">
        <v>8037</v>
      </c>
      <c r="D1135" t="s">
        <v>8462</v>
      </c>
      <c r="E1135" t="s">
        <v>122</v>
      </c>
      <c r="F1135" t="s">
        <v>160</v>
      </c>
      <c r="G1135">
        <v>0</v>
      </c>
      <c r="H1135">
        <v>0</v>
      </c>
      <c r="I1135">
        <v>6.5</v>
      </c>
      <c r="J1135">
        <v>0</v>
      </c>
      <c r="K1135">
        <v>2340</v>
      </c>
      <c r="L1135">
        <v>322.76</v>
      </c>
      <c r="M1135">
        <v>0</v>
      </c>
      <c r="N1135">
        <v>0</v>
      </c>
      <c r="O1135">
        <v>0</v>
      </c>
      <c r="P1135">
        <v>144</v>
      </c>
      <c r="Q1135">
        <v>0</v>
      </c>
      <c r="R1135">
        <v>0</v>
      </c>
      <c r="S1135">
        <v>0</v>
      </c>
      <c r="T1135">
        <v>800</v>
      </c>
      <c r="U1135">
        <v>100</v>
      </c>
      <c r="V1135">
        <v>300</v>
      </c>
      <c r="W1135">
        <v>33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4039.76</v>
      </c>
      <c r="AG1135">
        <v>397.12</v>
      </c>
      <c r="AH1135">
        <v>14.89</v>
      </c>
      <c r="AI1135">
        <v>104.32</v>
      </c>
      <c r="AJ1135">
        <v>298</v>
      </c>
      <c r="AK1135">
        <v>0</v>
      </c>
      <c r="AL1135">
        <v>0</v>
      </c>
      <c r="AM1135">
        <v>0</v>
      </c>
      <c r="AN1135">
        <v>0</v>
      </c>
      <c r="AO1135">
        <v>2</v>
      </c>
      <c r="AP1135">
        <v>9</v>
      </c>
      <c r="AQ1135">
        <v>0</v>
      </c>
      <c r="AR1135" s="6">
        <v>3223.43</v>
      </c>
      <c r="AS1135">
        <v>3967.76</v>
      </c>
      <c r="AT1135">
        <v>0</v>
      </c>
      <c r="AU1135">
        <v>24612.52</v>
      </c>
      <c r="AV1135">
        <v>25000</v>
      </c>
      <c r="AW1135">
        <v>0</v>
      </c>
      <c r="AX1135">
        <v>0</v>
      </c>
      <c r="AY1135" s="6">
        <v>0</v>
      </c>
      <c r="AZ1135">
        <v>0</v>
      </c>
      <c r="BA1135">
        <v>0</v>
      </c>
      <c r="BB1135" s="6">
        <v>4066.61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f t="shared" si="51"/>
        <v>0</v>
      </c>
      <c r="BJ1135">
        <f t="shared" si="52"/>
        <v>3967.76</v>
      </c>
      <c r="BK1135">
        <f>_xlfn.IFNA(VLOOKUP(A:A,'11月奖金'!A:Q,17,0),0)</f>
        <v>2250</v>
      </c>
      <c r="BL1135">
        <f t="shared" si="53"/>
        <v>6217.76</v>
      </c>
    </row>
    <row r="1136" spans="1:64" x14ac:dyDescent="0.2">
      <c r="A1136">
        <v>9001297</v>
      </c>
      <c r="B1136" t="s">
        <v>8361</v>
      </c>
      <c r="C1136" t="s">
        <v>8362</v>
      </c>
      <c r="D1136" t="s">
        <v>8463</v>
      </c>
      <c r="E1136" t="s">
        <v>927</v>
      </c>
      <c r="F1136" t="s">
        <v>160</v>
      </c>
      <c r="G1136">
        <v>0</v>
      </c>
      <c r="H1136">
        <v>0</v>
      </c>
      <c r="I1136">
        <v>7.3</v>
      </c>
      <c r="J1136">
        <v>0</v>
      </c>
      <c r="K1136">
        <v>2628</v>
      </c>
      <c r="L1136">
        <v>1087.45</v>
      </c>
      <c r="M1136">
        <v>0</v>
      </c>
      <c r="N1136">
        <v>0</v>
      </c>
      <c r="O1136">
        <v>0</v>
      </c>
      <c r="P1136">
        <v>144</v>
      </c>
      <c r="Q1136">
        <v>0</v>
      </c>
      <c r="R1136">
        <v>0</v>
      </c>
      <c r="S1136">
        <v>0</v>
      </c>
      <c r="T1136">
        <v>800</v>
      </c>
      <c r="U1136">
        <v>100</v>
      </c>
      <c r="V1136">
        <v>300</v>
      </c>
      <c r="W1136">
        <v>33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5092.45</v>
      </c>
      <c r="AG1136">
        <v>602.76</v>
      </c>
      <c r="AH1136">
        <v>22.6</v>
      </c>
      <c r="AI1136">
        <v>150.69</v>
      </c>
      <c r="AJ1136">
        <v>452</v>
      </c>
      <c r="AK1136">
        <v>0</v>
      </c>
      <c r="AL1136">
        <v>0</v>
      </c>
      <c r="AM1136">
        <v>0</v>
      </c>
      <c r="AN1136">
        <v>0</v>
      </c>
      <c r="AO1136">
        <v>2</v>
      </c>
      <c r="AP1136">
        <v>9</v>
      </c>
      <c r="AQ1136">
        <v>0</v>
      </c>
      <c r="AR1136" s="6">
        <v>3862.4</v>
      </c>
      <c r="AS1136">
        <v>5020.45</v>
      </c>
      <c r="AT1136">
        <v>0</v>
      </c>
      <c r="AU1136">
        <v>29229.93</v>
      </c>
      <c r="AV1136">
        <v>25000</v>
      </c>
      <c r="AW1136">
        <v>0</v>
      </c>
      <c r="AX1136">
        <v>0</v>
      </c>
      <c r="AY1136" s="6">
        <v>0</v>
      </c>
      <c r="AZ1136">
        <v>0</v>
      </c>
      <c r="BA1136">
        <v>0</v>
      </c>
      <c r="BB1136" s="6">
        <v>6140.25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f t="shared" si="51"/>
        <v>0</v>
      </c>
      <c r="BJ1136">
        <f t="shared" si="52"/>
        <v>5020.45</v>
      </c>
      <c r="BK1136">
        <f>_xlfn.IFNA(VLOOKUP(A:A,'11月奖金'!A:Q,17,0),0)</f>
        <v>3462.8</v>
      </c>
      <c r="BL1136">
        <f t="shared" si="53"/>
        <v>8483.25</v>
      </c>
    </row>
    <row r="1137" spans="1:64" x14ac:dyDescent="0.2">
      <c r="A1137">
        <v>9001286</v>
      </c>
      <c r="B1137" t="s">
        <v>8320</v>
      </c>
      <c r="C1137" t="s">
        <v>8321</v>
      </c>
      <c r="D1137" t="s">
        <v>8464</v>
      </c>
      <c r="E1137" t="s">
        <v>927</v>
      </c>
      <c r="F1137" t="s">
        <v>160</v>
      </c>
      <c r="G1137">
        <v>0</v>
      </c>
      <c r="H1137">
        <v>0</v>
      </c>
      <c r="I1137">
        <v>6.3</v>
      </c>
      <c r="J1137">
        <v>0</v>
      </c>
      <c r="K1137">
        <v>2268</v>
      </c>
      <c r="L1137">
        <v>0</v>
      </c>
      <c r="M1137">
        <v>24</v>
      </c>
      <c r="N1137">
        <v>32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800</v>
      </c>
      <c r="U1137">
        <v>300</v>
      </c>
      <c r="V1137">
        <v>300</v>
      </c>
      <c r="W1137">
        <v>33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3757</v>
      </c>
      <c r="AG1137">
        <v>835.74</v>
      </c>
      <c r="AH1137">
        <v>31.34</v>
      </c>
      <c r="AI1137">
        <v>208.94</v>
      </c>
      <c r="AJ1137">
        <v>627</v>
      </c>
      <c r="AK1137">
        <v>0</v>
      </c>
      <c r="AL1137">
        <v>0</v>
      </c>
      <c r="AM1137">
        <v>0</v>
      </c>
      <c r="AN1137">
        <v>0</v>
      </c>
      <c r="AO1137">
        <v>2</v>
      </c>
      <c r="AP1137">
        <v>9</v>
      </c>
      <c r="AQ1137">
        <v>0</v>
      </c>
      <c r="AR1137" s="6">
        <v>2051.98</v>
      </c>
      <c r="AS1137">
        <v>3545</v>
      </c>
      <c r="AT1137">
        <v>0</v>
      </c>
      <c r="AU1137">
        <v>35005</v>
      </c>
      <c r="AV1137">
        <v>25000</v>
      </c>
      <c r="AW1137">
        <v>0</v>
      </c>
      <c r="AX1137">
        <v>0</v>
      </c>
      <c r="AY1137" s="6">
        <v>0</v>
      </c>
      <c r="AZ1137">
        <v>0</v>
      </c>
      <c r="BA1137">
        <v>0</v>
      </c>
      <c r="BB1137" s="6">
        <v>8515.0999999999985</v>
      </c>
      <c r="BC1137">
        <v>1489.900000000001</v>
      </c>
      <c r="BD1137">
        <v>44.7</v>
      </c>
      <c r="BE1137">
        <v>0</v>
      </c>
      <c r="BF1137">
        <v>44.7</v>
      </c>
      <c r="BG1137">
        <v>139.44</v>
      </c>
      <c r="BH1137">
        <v>0</v>
      </c>
      <c r="BI1137">
        <f t="shared" si="51"/>
        <v>139.44</v>
      </c>
      <c r="BJ1137">
        <f t="shared" si="52"/>
        <v>3545</v>
      </c>
      <c r="BK1137">
        <f>_xlfn.IFNA(VLOOKUP(A:A,'11月奖金'!A:Q,17,0),0)</f>
        <v>5925.6</v>
      </c>
      <c r="BL1137">
        <f t="shared" si="53"/>
        <v>9470.6</v>
      </c>
    </row>
    <row r="1138" spans="1:64" x14ac:dyDescent="0.2">
      <c r="A1138">
        <v>9001277</v>
      </c>
      <c r="B1138" t="s">
        <v>8073</v>
      </c>
      <c r="C1138" t="s">
        <v>8074</v>
      </c>
      <c r="D1138" t="s">
        <v>8465</v>
      </c>
      <c r="E1138" t="s">
        <v>278</v>
      </c>
      <c r="F1138" t="s">
        <v>160</v>
      </c>
      <c r="G1138">
        <v>0</v>
      </c>
      <c r="H1138">
        <v>6.5</v>
      </c>
      <c r="I1138">
        <v>6.5</v>
      </c>
      <c r="J1138">
        <v>0</v>
      </c>
      <c r="K1138">
        <v>2340</v>
      </c>
      <c r="L1138">
        <v>0</v>
      </c>
      <c r="M1138">
        <v>0</v>
      </c>
      <c r="N1138">
        <v>0</v>
      </c>
      <c r="O1138">
        <v>0</v>
      </c>
      <c r="P1138">
        <v>216</v>
      </c>
      <c r="Q1138">
        <v>0</v>
      </c>
      <c r="R1138">
        <v>0</v>
      </c>
      <c r="S1138">
        <v>0</v>
      </c>
      <c r="T1138">
        <v>800</v>
      </c>
      <c r="U1138">
        <v>100</v>
      </c>
      <c r="V1138">
        <v>300</v>
      </c>
      <c r="W1138">
        <v>33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3789</v>
      </c>
      <c r="AG1138">
        <v>360.32</v>
      </c>
      <c r="AH1138">
        <v>13.51</v>
      </c>
      <c r="AI1138">
        <v>104.32</v>
      </c>
      <c r="AJ1138">
        <v>270</v>
      </c>
      <c r="AK1138">
        <v>0</v>
      </c>
      <c r="AL1138">
        <v>0</v>
      </c>
      <c r="AM1138">
        <v>0</v>
      </c>
      <c r="AN1138">
        <v>0</v>
      </c>
      <c r="AO1138">
        <v>2</v>
      </c>
      <c r="AP1138">
        <v>9</v>
      </c>
      <c r="AQ1138">
        <v>0</v>
      </c>
      <c r="AR1138" s="6">
        <v>3038.85</v>
      </c>
      <c r="AS1138">
        <v>3717</v>
      </c>
      <c r="AT1138">
        <v>0</v>
      </c>
      <c r="AU1138">
        <v>22873.119999999999</v>
      </c>
      <c r="AV1138">
        <v>25000</v>
      </c>
      <c r="AW1138">
        <v>0</v>
      </c>
      <c r="AX1138">
        <v>0</v>
      </c>
      <c r="AY1138" s="6">
        <v>0</v>
      </c>
      <c r="AZ1138">
        <v>0</v>
      </c>
      <c r="BA1138">
        <v>0</v>
      </c>
      <c r="BB1138" s="6">
        <v>3726.5100000000011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f t="shared" si="51"/>
        <v>0</v>
      </c>
      <c r="BJ1138">
        <f t="shared" si="52"/>
        <v>3717</v>
      </c>
      <c r="BK1138">
        <f>_xlfn.IFNA(VLOOKUP(A:A,'11月奖金'!A:Q,17,0),0)</f>
        <v>1626.5</v>
      </c>
      <c r="BL1138">
        <f t="shared" si="53"/>
        <v>5343.5</v>
      </c>
    </row>
    <row r="1139" spans="1:64" x14ac:dyDescent="0.2">
      <c r="A1139">
        <v>9001287</v>
      </c>
      <c r="B1139" t="s">
        <v>8323</v>
      </c>
      <c r="C1139" t="s">
        <v>8324</v>
      </c>
      <c r="D1139" t="s">
        <v>8466</v>
      </c>
      <c r="E1139" t="s">
        <v>927</v>
      </c>
      <c r="F1139" t="s">
        <v>125</v>
      </c>
      <c r="G1139">
        <v>0</v>
      </c>
      <c r="H1139">
        <v>0</v>
      </c>
      <c r="I1139">
        <v>6.1</v>
      </c>
      <c r="J1139">
        <v>0</v>
      </c>
      <c r="K1139">
        <v>2196</v>
      </c>
      <c r="L1139">
        <v>0</v>
      </c>
      <c r="M1139">
        <v>12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800</v>
      </c>
      <c r="U1139">
        <v>300</v>
      </c>
      <c r="V1139">
        <v>300</v>
      </c>
      <c r="W1139">
        <v>33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3641</v>
      </c>
      <c r="AG1139">
        <v>1011.21</v>
      </c>
      <c r="AH1139">
        <v>37.92</v>
      </c>
      <c r="AI1139">
        <v>252.8</v>
      </c>
      <c r="AJ1139">
        <v>758</v>
      </c>
      <c r="AK1139">
        <v>0</v>
      </c>
      <c r="AL1139">
        <v>0</v>
      </c>
      <c r="AM1139">
        <v>0</v>
      </c>
      <c r="AN1139">
        <v>0</v>
      </c>
      <c r="AO1139">
        <v>2</v>
      </c>
      <c r="AP1139">
        <v>9</v>
      </c>
      <c r="AQ1139">
        <v>0</v>
      </c>
      <c r="AR1139" s="6">
        <v>1579.07</v>
      </c>
      <c r="AS1139">
        <v>3429</v>
      </c>
      <c r="AT1139">
        <v>0</v>
      </c>
      <c r="AU1139">
        <v>33569</v>
      </c>
      <c r="AV1139">
        <v>25000</v>
      </c>
      <c r="AW1139">
        <v>0</v>
      </c>
      <c r="AX1139">
        <v>0</v>
      </c>
      <c r="AY1139" s="6">
        <v>0</v>
      </c>
      <c r="AZ1139">
        <v>0</v>
      </c>
      <c r="BA1139">
        <v>0</v>
      </c>
      <c r="BB1139" s="6">
        <v>10299.65</v>
      </c>
      <c r="BC1139">
        <v>0</v>
      </c>
      <c r="BD1139">
        <v>0</v>
      </c>
      <c r="BE1139">
        <v>0</v>
      </c>
      <c r="BF1139">
        <v>0</v>
      </c>
      <c r="BG1139">
        <v>57.01</v>
      </c>
      <c r="BH1139">
        <v>0</v>
      </c>
      <c r="BI1139">
        <f t="shared" si="51"/>
        <v>57.01</v>
      </c>
      <c r="BJ1139">
        <f t="shared" si="52"/>
        <v>3429</v>
      </c>
      <c r="BK1139">
        <f>_xlfn.IFNA(VLOOKUP(A:A,'11月奖金'!A:Q,17,0),0)</f>
        <v>5925.6</v>
      </c>
      <c r="BL1139">
        <f t="shared" si="53"/>
        <v>9354.6</v>
      </c>
    </row>
    <row r="1140" spans="1:64" x14ac:dyDescent="0.2">
      <c r="A1140">
        <v>9001288</v>
      </c>
      <c r="B1140" t="s">
        <v>8327</v>
      </c>
      <c r="C1140" t="s">
        <v>8328</v>
      </c>
      <c r="D1140" t="s">
        <v>8467</v>
      </c>
      <c r="E1140" t="s">
        <v>927</v>
      </c>
      <c r="F1140" t="s">
        <v>105</v>
      </c>
      <c r="G1140">
        <v>0</v>
      </c>
      <c r="H1140">
        <v>0</v>
      </c>
      <c r="I1140">
        <v>0</v>
      </c>
      <c r="J1140">
        <v>3627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500</v>
      </c>
      <c r="V1140">
        <v>300</v>
      </c>
      <c r="W1140">
        <v>33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4460</v>
      </c>
      <c r="AG1140">
        <v>1134.48</v>
      </c>
      <c r="AH1140">
        <v>42.54</v>
      </c>
      <c r="AI1140">
        <v>334.2</v>
      </c>
      <c r="AJ1140">
        <v>1003</v>
      </c>
      <c r="AK1140">
        <v>0</v>
      </c>
      <c r="AL1140">
        <v>0</v>
      </c>
      <c r="AM1140">
        <v>0</v>
      </c>
      <c r="AN1140">
        <v>0</v>
      </c>
      <c r="AO1140">
        <v>2</v>
      </c>
      <c r="AP1140">
        <v>9</v>
      </c>
      <c r="AQ1140">
        <v>0</v>
      </c>
      <c r="AR1140" s="6">
        <v>1943.78</v>
      </c>
      <c r="AS1140">
        <v>4108</v>
      </c>
      <c r="AT1140">
        <v>0</v>
      </c>
      <c r="AU1140">
        <v>42202.97</v>
      </c>
      <c r="AV1140">
        <v>25000</v>
      </c>
      <c r="AW1140">
        <v>0</v>
      </c>
      <c r="AX1140">
        <v>0</v>
      </c>
      <c r="AY1140" s="6">
        <v>0</v>
      </c>
      <c r="AZ1140">
        <v>0</v>
      </c>
      <c r="BA1140">
        <v>0</v>
      </c>
      <c r="BB1140" s="6">
        <v>12571.1</v>
      </c>
      <c r="BC1140">
        <v>4631.8700000000008</v>
      </c>
      <c r="BD1140">
        <v>138.96</v>
      </c>
      <c r="BE1140">
        <v>0</v>
      </c>
      <c r="BF1140">
        <v>138.96</v>
      </c>
      <c r="BG1140">
        <v>241.14</v>
      </c>
      <c r="BH1140">
        <v>0</v>
      </c>
      <c r="BI1140">
        <f t="shared" si="51"/>
        <v>241.14</v>
      </c>
      <c r="BJ1140">
        <f t="shared" si="52"/>
        <v>4108</v>
      </c>
      <c r="BK1140">
        <f>_xlfn.IFNA(VLOOKUP(A:A,'11月奖金'!A:Q,17,0),0)</f>
        <v>7150.15</v>
      </c>
      <c r="BL1140">
        <f t="shared" si="53"/>
        <v>11258.15</v>
      </c>
    </row>
    <row r="1141" spans="1:64" x14ac:dyDescent="0.2">
      <c r="A1141">
        <v>9001289</v>
      </c>
      <c r="B1141" t="s">
        <v>2114</v>
      </c>
      <c r="C1141" t="s">
        <v>8331</v>
      </c>
      <c r="D1141" t="s">
        <v>8468</v>
      </c>
      <c r="E1141" t="s">
        <v>927</v>
      </c>
      <c r="F1141" t="s">
        <v>125</v>
      </c>
      <c r="G1141">
        <v>0</v>
      </c>
      <c r="H1141">
        <v>0</v>
      </c>
      <c r="I1141">
        <v>6.7</v>
      </c>
      <c r="J1141">
        <v>0</v>
      </c>
      <c r="K1141">
        <v>2412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800</v>
      </c>
      <c r="U1141">
        <v>300</v>
      </c>
      <c r="V1141">
        <v>300</v>
      </c>
      <c r="W1141">
        <v>33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3845</v>
      </c>
      <c r="AG1141">
        <v>1069.1300000000001</v>
      </c>
      <c r="AH1141">
        <v>40.090000000000003</v>
      </c>
      <c r="AI1141">
        <v>267.27999999999997</v>
      </c>
      <c r="AJ1141">
        <v>802</v>
      </c>
      <c r="AK1141">
        <v>0</v>
      </c>
      <c r="AL1141">
        <v>0</v>
      </c>
      <c r="AM1141">
        <v>0</v>
      </c>
      <c r="AN1141">
        <v>0</v>
      </c>
      <c r="AO1141">
        <v>2</v>
      </c>
      <c r="AP1141">
        <v>9</v>
      </c>
      <c r="AQ1141">
        <v>0</v>
      </c>
      <c r="AR1141" s="6">
        <v>1664.5</v>
      </c>
      <c r="AS1141">
        <v>3633</v>
      </c>
      <c r="AT1141">
        <v>0</v>
      </c>
      <c r="AU1141">
        <v>39909</v>
      </c>
      <c r="AV1141">
        <v>25000</v>
      </c>
      <c r="AW1141">
        <v>0</v>
      </c>
      <c r="AX1141">
        <v>0</v>
      </c>
      <c r="AY1141" s="6">
        <v>0</v>
      </c>
      <c r="AZ1141">
        <v>0</v>
      </c>
      <c r="BA1141">
        <v>0</v>
      </c>
      <c r="BB1141" s="6">
        <v>10892.5</v>
      </c>
      <c r="BC1141">
        <v>4016.4999999999982</v>
      </c>
      <c r="BD1141">
        <v>120.49</v>
      </c>
      <c r="BE1141">
        <v>0</v>
      </c>
      <c r="BF1141">
        <v>120.49</v>
      </c>
      <c r="BG1141">
        <v>226.86</v>
      </c>
      <c r="BH1141">
        <v>0</v>
      </c>
      <c r="BI1141">
        <f t="shared" si="51"/>
        <v>226.86</v>
      </c>
      <c r="BJ1141">
        <f t="shared" si="52"/>
        <v>3633</v>
      </c>
      <c r="BK1141">
        <f>_xlfn.IFNA(VLOOKUP(A:A,'11月奖金'!A:Q,17,0),0)</f>
        <v>7407</v>
      </c>
      <c r="BL1141">
        <f t="shared" si="53"/>
        <v>11040</v>
      </c>
    </row>
    <row r="1142" spans="1:64" x14ac:dyDescent="0.2">
      <c r="A1142">
        <v>9001290</v>
      </c>
      <c r="B1142" t="s">
        <v>8333</v>
      </c>
      <c r="C1142" t="s">
        <v>8334</v>
      </c>
      <c r="D1142" t="s">
        <v>8469</v>
      </c>
      <c r="E1142" t="s">
        <v>927</v>
      </c>
      <c r="F1142" t="s">
        <v>125</v>
      </c>
      <c r="G1142">
        <v>10</v>
      </c>
      <c r="H1142">
        <v>0</v>
      </c>
      <c r="I1142">
        <v>5.9</v>
      </c>
      <c r="J1142">
        <v>0</v>
      </c>
      <c r="K1142">
        <v>2124</v>
      </c>
      <c r="L1142">
        <v>878.9</v>
      </c>
      <c r="M1142">
        <v>12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800</v>
      </c>
      <c r="U1142">
        <v>300</v>
      </c>
      <c r="V1142">
        <v>300</v>
      </c>
      <c r="W1142">
        <v>33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4447.8999999999996</v>
      </c>
      <c r="AG1142">
        <v>906.26</v>
      </c>
      <c r="AH1142">
        <v>33.979999999999997</v>
      </c>
      <c r="AI1142">
        <v>226.57</v>
      </c>
      <c r="AJ1142">
        <v>680</v>
      </c>
      <c r="AK1142">
        <v>0</v>
      </c>
      <c r="AL1142">
        <v>0</v>
      </c>
      <c r="AM1142">
        <v>0</v>
      </c>
      <c r="AN1142">
        <v>0</v>
      </c>
      <c r="AO1142">
        <v>2</v>
      </c>
      <c r="AP1142">
        <v>9</v>
      </c>
      <c r="AQ1142">
        <v>0</v>
      </c>
      <c r="AR1142" s="6">
        <v>2599.09</v>
      </c>
      <c r="AS1142">
        <v>4235.8999999999996</v>
      </c>
      <c r="AT1142">
        <v>0</v>
      </c>
      <c r="AU1142">
        <v>31303.9</v>
      </c>
      <c r="AV1142">
        <v>25000</v>
      </c>
      <c r="AW1142">
        <v>0</v>
      </c>
      <c r="AX1142">
        <v>0</v>
      </c>
      <c r="AY1142" s="6">
        <v>0</v>
      </c>
      <c r="AZ1142">
        <v>0</v>
      </c>
      <c r="BA1142">
        <v>0</v>
      </c>
      <c r="BB1142" s="6">
        <v>9234.0499999999993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f t="shared" si="51"/>
        <v>0</v>
      </c>
      <c r="BJ1142">
        <f t="shared" si="52"/>
        <v>4235.8999999999996</v>
      </c>
      <c r="BK1142">
        <f>_xlfn.IFNA(VLOOKUP(A:A,'11月奖金'!A:Q,17,0),0)</f>
        <v>5020.2999999999993</v>
      </c>
      <c r="BL1142">
        <f t="shared" si="53"/>
        <v>9256.1999999999989</v>
      </c>
    </row>
    <row r="1143" spans="1:64" x14ac:dyDescent="0.2">
      <c r="A1143">
        <v>9001291</v>
      </c>
      <c r="B1143" t="s">
        <v>8339</v>
      </c>
      <c r="C1143" t="s">
        <v>8340</v>
      </c>
      <c r="D1143" t="s">
        <v>8470</v>
      </c>
      <c r="E1143" t="s">
        <v>927</v>
      </c>
      <c r="F1143" t="s">
        <v>125</v>
      </c>
      <c r="G1143">
        <v>0</v>
      </c>
      <c r="H1143">
        <v>0</v>
      </c>
      <c r="I1143">
        <v>5.9</v>
      </c>
      <c r="J1143">
        <v>0</v>
      </c>
      <c r="K1143">
        <v>2124</v>
      </c>
      <c r="L1143">
        <v>0</v>
      </c>
      <c r="M1143">
        <v>12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800</v>
      </c>
      <c r="U1143">
        <v>300</v>
      </c>
      <c r="V1143">
        <v>300</v>
      </c>
      <c r="W1143">
        <v>33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3569</v>
      </c>
      <c r="AG1143">
        <v>934.33</v>
      </c>
      <c r="AH1143">
        <v>35.04</v>
      </c>
      <c r="AI1143">
        <v>233.58</v>
      </c>
      <c r="AJ1143">
        <v>701</v>
      </c>
      <c r="AK1143">
        <v>0</v>
      </c>
      <c r="AL1143">
        <v>0</v>
      </c>
      <c r="AM1143">
        <v>0</v>
      </c>
      <c r="AN1143">
        <v>0</v>
      </c>
      <c r="AO1143">
        <v>2</v>
      </c>
      <c r="AP1143">
        <v>9</v>
      </c>
      <c r="AQ1143">
        <v>0</v>
      </c>
      <c r="AR1143" s="6">
        <v>1663.05</v>
      </c>
      <c r="AS1143">
        <v>3357</v>
      </c>
      <c r="AT1143">
        <v>0</v>
      </c>
      <c r="AU1143">
        <v>33209</v>
      </c>
      <c r="AV1143">
        <v>25000</v>
      </c>
      <c r="AW1143">
        <v>0</v>
      </c>
      <c r="AX1143">
        <v>0</v>
      </c>
      <c r="AY1143" s="6">
        <v>0</v>
      </c>
      <c r="AZ1143">
        <v>0</v>
      </c>
      <c r="BA1143">
        <v>0</v>
      </c>
      <c r="BB1143" s="6">
        <v>9519.7500000000018</v>
      </c>
      <c r="BC1143">
        <v>0</v>
      </c>
      <c r="BD1143">
        <v>0</v>
      </c>
      <c r="BE1143">
        <v>0</v>
      </c>
      <c r="BF1143">
        <v>0</v>
      </c>
      <c r="BG1143">
        <v>67.09</v>
      </c>
      <c r="BH1143">
        <v>0</v>
      </c>
      <c r="BI1143">
        <f t="shared" si="51"/>
        <v>67.09</v>
      </c>
      <c r="BJ1143">
        <f t="shared" si="52"/>
        <v>3357</v>
      </c>
      <c r="BK1143">
        <f>_xlfn.IFNA(VLOOKUP(A:A,'11月奖金'!A:Q,17,0),0)</f>
        <v>5925.6</v>
      </c>
      <c r="BL1143">
        <f t="shared" si="53"/>
        <v>9282.6</v>
      </c>
    </row>
    <row r="1144" spans="1:64" x14ac:dyDescent="0.2">
      <c r="A1144">
        <v>9001292</v>
      </c>
      <c r="B1144" t="s">
        <v>8342</v>
      </c>
      <c r="C1144" t="s">
        <v>8343</v>
      </c>
      <c r="D1144" t="s">
        <v>8471</v>
      </c>
      <c r="E1144" t="s">
        <v>927</v>
      </c>
      <c r="F1144" t="s">
        <v>125</v>
      </c>
      <c r="G1144">
        <v>0</v>
      </c>
      <c r="H1144">
        <v>0</v>
      </c>
      <c r="I1144">
        <v>6.1</v>
      </c>
      <c r="J1144">
        <v>0</v>
      </c>
      <c r="K1144">
        <v>2196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800</v>
      </c>
      <c r="U1144">
        <v>100</v>
      </c>
      <c r="V1144">
        <v>300</v>
      </c>
      <c r="W1144">
        <v>33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3429</v>
      </c>
      <c r="AG1144">
        <v>585.97</v>
      </c>
      <c r="AH1144">
        <v>21.97</v>
      </c>
      <c r="AI1144">
        <v>146.49</v>
      </c>
      <c r="AJ1144">
        <v>440</v>
      </c>
      <c r="AK1144">
        <v>0</v>
      </c>
      <c r="AL1144">
        <v>0</v>
      </c>
      <c r="AM1144">
        <v>0</v>
      </c>
      <c r="AN1144">
        <v>0</v>
      </c>
      <c r="AO1144">
        <v>2</v>
      </c>
      <c r="AP1144">
        <v>9</v>
      </c>
      <c r="AQ1144">
        <v>0</v>
      </c>
      <c r="AR1144" s="6">
        <v>2232.5700000000002</v>
      </c>
      <c r="AS1144">
        <v>3357</v>
      </c>
      <c r="AT1144">
        <v>0</v>
      </c>
      <c r="AU1144">
        <v>31183.9</v>
      </c>
      <c r="AV1144">
        <v>25000</v>
      </c>
      <c r="AW1144">
        <v>0</v>
      </c>
      <c r="AX1144">
        <v>0</v>
      </c>
      <c r="AY1144" s="6">
        <v>0</v>
      </c>
      <c r="AZ1144">
        <v>0</v>
      </c>
      <c r="BA1144">
        <v>0</v>
      </c>
      <c r="BB1144" s="6">
        <v>5972.1500000000005</v>
      </c>
      <c r="BC1144">
        <v>211.75000000000091</v>
      </c>
      <c r="BD1144">
        <v>6.35</v>
      </c>
      <c r="BE1144">
        <v>0</v>
      </c>
      <c r="BF1144">
        <v>6.35</v>
      </c>
      <c r="BG1144">
        <v>91.48</v>
      </c>
      <c r="BH1144">
        <v>0</v>
      </c>
      <c r="BI1144">
        <f t="shared" si="51"/>
        <v>91.48</v>
      </c>
      <c r="BJ1144">
        <f t="shared" si="52"/>
        <v>3357</v>
      </c>
      <c r="BK1144">
        <f>_xlfn.IFNA(VLOOKUP(A:A,'11月奖金'!A:Q,17,0),0)</f>
        <v>5020.2999999999993</v>
      </c>
      <c r="BL1144">
        <f t="shared" si="53"/>
        <v>8377.2999999999993</v>
      </c>
    </row>
    <row r="1145" spans="1:64" x14ac:dyDescent="0.2">
      <c r="A1145">
        <v>9001293</v>
      </c>
      <c r="B1145" t="s">
        <v>8345</v>
      </c>
      <c r="C1145" t="s">
        <v>8346</v>
      </c>
      <c r="D1145" t="s">
        <v>8472</v>
      </c>
      <c r="E1145" t="s">
        <v>927</v>
      </c>
      <c r="F1145" t="s">
        <v>125</v>
      </c>
      <c r="G1145">
        <v>0</v>
      </c>
      <c r="H1145">
        <v>0</v>
      </c>
      <c r="I1145">
        <v>5.7</v>
      </c>
      <c r="J1145">
        <v>0</v>
      </c>
      <c r="K1145">
        <v>2052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800</v>
      </c>
      <c r="U1145">
        <v>300</v>
      </c>
      <c r="V1145">
        <v>300</v>
      </c>
      <c r="W1145">
        <v>33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3485</v>
      </c>
      <c r="AG1145">
        <v>1012.51</v>
      </c>
      <c r="AH1145">
        <v>37.97</v>
      </c>
      <c r="AI1145">
        <v>253.13</v>
      </c>
      <c r="AJ1145">
        <v>759</v>
      </c>
      <c r="AK1145">
        <v>0</v>
      </c>
      <c r="AL1145">
        <v>0</v>
      </c>
      <c r="AM1145">
        <v>0</v>
      </c>
      <c r="AN1145">
        <v>0</v>
      </c>
      <c r="AO1145">
        <v>2</v>
      </c>
      <c r="AP1145">
        <v>9</v>
      </c>
      <c r="AQ1145">
        <v>0</v>
      </c>
      <c r="AR1145" s="6">
        <v>1420.39</v>
      </c>
      <c r="AS1145">
        <v>3273</v>
      </c>
      <c r="AT1145">
        <v>0</v>
      </c>
      <c r="AU1145">
        <v>32789</v>
      </c>
      <c r="AV1145">
        <v>25000</v>
      </c>
      <c r="AW1145">
        <v>0</v>
      </c>
      <c r="AX1145">
        <v>0</v>
      </c>
      <c r="AY1145" s="6">
        <v>0</v>
      </c>
      <c r="AZ1145">
        <v>0</v>
      </c>
      <c r="BA1145">
        <v>0</v>
      </c>
      <c r="BB1145" s="6">
        <v>10313.049999999999</v>
      </c>
      <c r="BC1145">
        <v>0</v>
      </c>
      <c r="BD1145">
        <v>0</v>
      </c>
      <c r="BE1145">
        <v>0</v>
      </c>
      <c r="BF1145">
        <v>0</v>
      </c>
      <c r="BG1145">
        <v>37.97</v>
      </c>
      <c r="BH1145">
        <v>0</v>
      </c>
      <c r="BI1145">
        <f t="shared" si="51"/>
        <v>37.97</v>
      </c>
      <c r="BJ1145">
        <f t="shared" si="52"/>
        <v>3273</v>
      </c>
      <c r="BK1145">
        <f>_xlfn.IFNA(VLOOKUP(A:A,'11月奖金'!A:Q,17,0),0)</f>
        <v>5925.6</v>
      </c>
      <c r="BL1145">
        <f t="shared" si="53"/>
        <v>9198.6</v>
      </c>
    </row>
    <row r="1146" spans="1:64" x14ac:dyDescent="0.2">
      <c r="A1146">
        <v>9001294</v>
      </c>
      <c r="B1146" t="s">
        <v>8349</v>
      </c>
      <c r="C1146" t="s">
        <v>8350</v>
      </c>
      <c r="D1146" t="s">
        <v>8473</v>
      </c>
      <c r="E1146" t="s">
        <v>927</v>
      </c>
      <c r="F1146" t="s">
        <v>125</v>
      </c>
      <c r="G1146">
        <v>0</v>
      </c>
      <c r="H1146">
        <v>0</v>
      </c>
      <c r="I1146">
        <v>5.9</v>
      </c>
      <c r="J1146">
        <v>0</v>
      </c>
      <c r="K1146">
        <v>2124</v>
      </c>
      <c r="L1146">
        <v>292.97000000000003</v>
      </c>
      <c r="M1146">
        <v>0</v>
      </c>
      <c r="N1146">
        <v>0</v>
      </c>
      <c r="O1146">
        <v>800</v>
      </c>
      <c r="P1146">
        <v>0</v>
      </c>
      <c r="Q1146">
        <v>0</v>
      </c>
      <c r="R1146">
        <v>0</v>
      </c>
      <c r="S1146">
        <v>0</v>
      </c>
      <c r="T1146">
        <v>800</v>
      </c>
      <c r="U1146">
        <v>100</v>
      </c>
      <c r="V1146">
        <v>300</v>
      </c>
      <c r="W1146">
        <v>33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4449.97</v>
      </c>
      <c r="AG1146">
        <v>545.35</v>
      </c>
      <c r="AH1146">
        <v>20.45</v>
      </c>
      <c r="AI1146">
        <v>136.34</v>
      </c>
      <c r="AJ1146">
        <v>409</v>
      </c>
      <c r="AK1146">
        <v>0</v>
      </c>
      <c r="AL1146">
        <v>0</v>
      </c>
      <c r="AM1146">
        <v>0</v>
      </c>
      <c r="AN1146">
        <v>0</v>
      </c>
      <c r="AO1146">
        <v>2</v>
      </c>
      <c r="AP1146">
        <v>9</v>
      </c>
      <c r="AQ1146">
        <v>0</v>
      </c>
      <c r="AR1146" s="6">
        <v>3336.83</v>
      </c>
      <c r="AS1146">
        <v>4377.97</v>
      </c>
      <c r="AT1146">
        <v>0</v>
      </c>
      <c r="AU1146">
        <v>34213.97</v>
      </c>
      <c r="AV1146">
        <v>25000</v>
      </c>
      <c r="AW1146">
        <v>0</v>
      </c>
      <c r="AX1146">
        <v>0</v>
      </c>
      <c r="AY1146" s="6">
        <v>0</v>
      </c>
      <c r="AZ1146">
        <v>0</v>
      </c>
      <c r="BA1146">
        <v>0</v>
      </c>
      <c r="BB1146" s="6">
        <v>5555.7000000000007</v>
      </c>
      <c r="BC1146">
        <v>3658.27</v>
      </c>
      <c r="BD1146">
        <v>109.75</v>
      </c>
      <c r="BE1146">
        <v>0</v>
      </c>
      <c r="BF1146">
        <v>109.75</v>
      </c>
      <c r="BG1146">
        <v>161.74</v>
      </c>
      <c r="BH1146">
        <v>0</v>
      </c>
      <c r="BI1146">
        <f t="shared" si="51"/>
        <v>161.74</v>
      </c>
      <c r="BJ1146">
        <f t="shared" si="52"/>
        <v>4377.97</v>
      </c>
      <c r="BK1146">
        <f>_xlfn.IFNA(VLOOKUP(A:A,'11月奖金'!A:Q,17,0),0)</f>
        <v>5020.2999999999993</v>
      </c>
      <c r="BL1146">
        <f t="shared" si="53"/>
        <v>9398.27</v>
      </c>
    </row>
    <row r="1147" spans="1:64" x14ac:dyDescent="0.2">
      <c r="A1147">
        <v>9001284</v>
      </c>
      <c r="B1147" t="s">
        <v>8313</v>
      </c>
      <c r="C1147" t="s">
        <v>8314</v>
      </c>
      <c r="D1147" t="s">
        <v>8474</v>
      </c>
      <c r="E1147" t="s">
        <v>927</v>
      </c>
      <c r="F1147" t="s">
        <v>125</v>
      </c>
      <c r="G1147">
        <v>0</v>
      </c>
      <c r="H1147">
        <v>0</v>
      </c>
      <c r="I1147">
        <v>6.1</v>
      </c>
      <c r="J1147">
        <v>0</v>
      </c>
      <c r="K1147">
        <v>2196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800</v>
      </c>
      <c r="U1147">
        <v>300</v>
      </c>
      <c r="V1147">
        <v>300</v>
      </c>
      <c r="W1147">
        <v>33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3629</v>
      </c>
      <c r="AG1147">
        <v>712.34</v>
      </c>
      <c r="AH1147">
        <v>26.71</v>
      </c>
      <c r="AI1147">
        <v>178.08</v>
      </c>
      <c r="AJ1147">
        <v>534</v>
      </c>
      <c r="AK1147">
        <v>0</v>
      </c>
      <c r="AL1147">
        <v>0</v>
      </c>
      <c r="AM1147">
        <v>0</v>
      </c>
      <c r="AN1147">
        <v>0</v>
      </c>
      <c r="AO1147">
        <v>2</v>
      </c>
      <c r="AP1147">
        <v>9</v>
      </c>
      <c r="AQ1147">
        <v>0</v>
      </c>
      <c r="AR1147" s="6">
        <v>2175.87</v>
      </c>
      <c r="AS1147">
        <v>3417</v>
      </c>
      <c r="AT1147">
        <v>0</v>
      </c>
      <c r="AU1147">
        <v>33509</v>
      </c>
      <c r="AV1147">
        <v>25000</v>
      </c>
      <c r="AW1147">
        <v>0</v>
      </c>
      <c r="AX1147">
        <v>0</v>
      </c>
      <c r="AY1147" s="6">
        <v>0</v>
      </c>
      <c r="AZ1147">
        <v>0</v>
      </c>
      <c r="BA1147">
        <v>0</v>
      </c>
      <c r="BB1147" s="6">
        <v>7255.6500000000005</v>
      </c>
      <c r="BC1147">
        <v>1253.349999999999</v>
      </c>
      <c r="BD1147">
        <v>37.6</v>
      </c>
      <c r="BE1147">
        <v>0</v>
      </c>
      <c r="BF1147">
        <v>37.6</v>
      </c>
      <c r="BG1147">
        <v>128.62</v>
      </c>
      <c r="BH1147">
        <v>0</v>
      </c>
      <c r="BI1147">
        <f t="shared" si="51"/>
        <v>128.62</v>
      </c>
      <c r="BJ1147">
        <f t="shared" si="52"/>
        <v>3417</v>
      </c>
      <c r="BK1147">
        <f>_xlfn.IFNA(VLOOKUP(A:A,'11月奖金'!A:Q,17,0),0)</f>
        <v>5925.6</v>
      </c>
      <c r="BL1147">
        <f t="shared" si="53"/>
        <v>9342.6</v>
      </c>
    </row>
    <row r="1148" spans="1:64" x14ac:dyDescent="0.2">
      <c r="A1148">
        <v>9001251</v>
      </c>
      <c r="B1148" t="s">
        <v>7917</v>
      </c>
      <c r="C1148" t="s">
        <v>7918</v>
      </c>
      <c r="D1148" t="s">
        <v>8475</v>
      </c>
      <c r="E1148" t="s">
        <v>363</v>
      </c>
      <c r="F1148" t="s">
        <v>160</v>
      </c>
      <c r="G1148">
        <v>0</v>
      </c>
      <c r="H1148">
        <v>0</v>
      </c>
      <c r="I1148">
        <v>5.5</v>
      </c>
      <c r="J1148">
        <v>0</v>
      </c>
      <c r="K1148">
        <v>1980</v>
      </c>
      <c r="L1148">
        <v>0</v>
      </c>
      <c r="M1148">
        <v>24</v>
      </c>
      <c r="N1148">
        <v>64</v>
      </c>
      <c r="O1148">
        <v>0</v>
      </c>
      <c r="P1148">
        <v>216</v>
      </c>
      <c r="Q1148">
        <v>0</v>
      </c>
      <c r="R1148">
        <v>0</v>
      </c>
      <c r="S1148">
        <v>4.3600000000000003</v>
      </c>
      <c r="T1148">
        <v>800</v>
      </c>
      <c r="U1148">
        <v>100</v>
      </c>
      <c r="V1148">
        <v>300</v>
      </c>
      <c r="W1148">
        <v>33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3521.36</v>
      </c>
      <c r="AG1148">
        <v>500.85</v>
      </c>
      <c r="AH1148">
        <v>18.78</v>
      </c>
      <c r="AI1148">
        <v>125.21</v>
      </c>
      <c r="AJ1148">
        <v>376</v>
      </c>
      <c r="AK1148">
        <v>0</v>
      </c>
      <c r="AL1148">
        <v>0</v>
      </c>
      <c r="AM1148">
        <v>0</v>
      </c>
      <c r="AN1148">
        <v>0</v>
      </c>
      <c r="AO1148">
        <v>2</v>
      </c>
      <c r="AP1148">
        <v>9</v>
      </c>
      <c r="AQ1148">
        <v>0</v>
      </c>
      <c r="AR1148" s="6">
        <v>2498.52</v>
      </c>
      <c r="AS1148">
        <v>3449.36</v>
      </c>
      <c r="AT1148">
        <v>0</v>
      </c>
      <c r="AU1148">
        <v>21719.14</v>
      </c>
      <c r="AV1148">
        <v>25000</v>
      </c>
      <c r="AW1148">
        <v>0</v>
      </c>
      <c r="AX1148">
        <v>0</v>
      </c>
      <c r="AY1148" s="6">
        <v>0</v>
      </c>
      <c r="AZ1148">
        <v>0</v>
      </c>
      <c r="BA1148">
        <v>0</v>
      </c>
      <c r="BB1148" s="6">
        <v>5104.2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f t="shared" si="51"/>
        <v>0</v>
      </c>
      <c r="BJ1148">
        <f t="shared" si="52"/>
        <v>3449.36</v>
      </c>
      <c r="BK1148">
        <f>_xlfn.IFNA(VLOOKUP(A:A,'11月奖金'!A:Q,17,0),0)</f>
        <v>1694.16</v>
      </c>
      <c r="BL1148">
        <f t="shared" si="53"/>
        <v>5143.5200000000004</v>
      </c>
    </row>
    <row r="1149" spans="1:64" x14ac:dyDescent="0.2">
      <c r="A1149">
        <v>9001270</v>
      </c>
      <c r="B1149" t="s">
        <v>8288</v>
      </c>
      <c r="C1149" t="s">
        <v>8289</v>
      </c>
      <c r="D1149" t="s">
        <v>8476</v>
      </c>
      <c r="E1149" t="s">
        <v>426</v>
      </c>
      <c r="F1149" t="s">
        <v>125</v>
      </c>
      <c r="G1149">
        <v>0</v>
      </c>
      <c r="H1149">
        <v>0</v>
      </c>
      <c r="I1149">
        <v>5.7</v>
      </c>
      <c r="J1149">
        <v>0</v>
      </c>
      <c r="K1149">
        <v>2052</v>
      </c>
      <c r="L1149">
        <v>0</v>
      </c>
      <c r="M1149">
        <v>12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800</v>
      </c>
      <c r="U1149">
        <v>100</v>
      </c>
      <c r="V1149">
        <v>300</v>
      </c>
      <c r="W1149">
        <v>33</v>
      </c>
      <c r="X1149">
        <v>0</v>
      </c>
      <c r="Y1149">
        <v>0</v>
      </c>
      <c r="Z1149">
        <v>0</v>
      </c>
      <c r="AA1149">
        <v>0</v>
      </c>
      <c r="AB1149">
        <v>20</v>
      </c>
      <c r="AC1149">
        <v>24</v>
      </c>
      <c r="AD1149">
        <v>0</v>
      </c>
      <c r="AE1149">
        <v>0</v>
      </c>
      <c r="AF1149">
        <v>3341</v>
      </c>
      <c r="AG1149">
        <v>1091.6600000000001</v>
      </c>
      <c r="AH1149">
        <v>40.94</v>
      </c>
      <c r="AI1149">
        <v>272.92</v>
      </c>
      <c r="AJ1149">
        <v>819</v>
      </c>
      <c r="AK1149">
        <v>0</v>
      </c>
      <c r="AL1149">
        <v>0</v>
      </c>
      <c r="AM1149">
        <v>0</v>
      </c>
      <c r="AN1149">
        <v>0</v>
      </c>
      <c r="AO1149">
        <v>2</v>
      </c>
      <c r="AP1149">
        <v>9</v>
      </c>
      <c r="AQ1149">
        <v>0</v>
      </c>
      <c r="AR1149" s="6">
        <v>1114.48</v>
      </c>
      <c r="AS1149">
        <v>3269</v>
      </c>
      <c r="AT1149">
        <v>0</v>
      </c>
      <c r="AU1149">
        <v>34662.94</v>
      </c>
      <c r="AV1149">
        <v>25000</v>
      </c>
      <c r="AW1149">
        <v>0</v>
      </c>
      <c r="AX1149">
        <v>0</v>
      </c>
      <c r="AY1149" s="6">
        <v>0</v>
      </c>
      <c r="AZ1149">
        <v>0</v>
      </c>
      <c r="BA1149">
        <v>0</v>
      </c>
      <c r="BB1149" s="6">
        <v>11122.6</v>
      </c>
      <c r="BC1149">
        <v>0</v>
      </c>
      <c r="BD1149">
        <v>0</v>
      </c>
      <c r="BE1149">
        <v>0</v>
      </c>
      <c r="BF1149">
        <v>0</v>
      </c>
      <c r="BG1149">
        <v>74.88</v>
      </c>
      <c r="BH1149">
        <v>0</v>
      </c>
      <c r="BI1149">
        <f t="shared" si="51"/>
        <v>74.88</v>
      </c>
      <c r="BJ1149">
        <f t="shared" si="52"/>
        <v>3269</v>
      </c>
      <c r="BK1149">
        <f>_xlfn.IFNA(VLOOKUP(A:A,'11月奖金'!A:Q,17,0),0)</f>
        <v>6096.1</v>
      </c>
      <c r="BL1149">
        <f t="shared" si="53"/>
        <v>9365.1</v>
      </c>
    </row>
    <row r="1150" spans="1:64" x14ac:dyDescent="0.2">
      <c r="A1150">
        <v>9001267</v>
      </c>
      <c r="B1150" t="s">
        <v>8275</v>
      </c>
      <c r="C1150" t="s">
        <v>8276</v>
      </c>
      <c r="D1150" t="s">
        <v>8477</v>
      </c>
      <c r="E1150" t="s">
        <v>426</v>
      </c>
      <c r="F1150" t="s">
        <v>160</v>
      </c>
      <c r="G1150">
        <v>0</v>
      </c>
      <c r="H1150">
        <v>0</v>
      </c>
      <c r="I1150">
        <v>5.9</v>
      </c>
      <c r="J1150">
        <v>0</v>
      </c>
      <c r="K1150">
        <v>2124</v>
      </c>
      <c r="L1150">
        <v>585.92999999999995</v>
      </c>
      <c r="M1150">
        <v>0</v>
      </c>
      <c r="N1150">
        <v>16</v>
      </c>
      <c r="O1150">
        <v>0</v>
      </c>
      <c r="P1150">
        <v>144</v>
      </c>
      <c r="Q1150">
        <v>0</v>
      </c>
      <c r="R1150">
        <v>0</v>
      </c>
      <c r="S1150">
        <v>0</v>
      </c>
      <c r="T1150">
        <v>800</v>
      </c>
      <c r="U1150">
        <v>100</v>
      </c>
      <c r="V1150">
        <v>300</v>
      </c>
      <c r="W1150">
        <v>33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4102.93</v>
      </c>
      <c r="AG1150">
        <v>356.16</v>
      </c>
      <c r="AH1150">
        <v>13.36</v>
      </c>
      <c r="AI1150">
        <v>104.32</v>
      </c>
      <c r="AJ1150">
        <v>267</v>
      </c>
      <c r="AK1150">
        <v>0</v>
      </c>
      <c r="AL1150">
        <v>0</v>
      </c>
      <c r="AM1150">
        <v>0</v>
      </c>
      <c r="AN1150">
        <v>0</v>
      </c>
      <c r="AO1150">
        <v>2</v>
      </c>
      <c r="AP1150">
        <v>9</v>
      </c>
      <c r="AQ1150">
        <v>0</v>
      </c>
      <c r="AR1150" s="6">
        <v>3360.09</v>
      </c>
      <c r="AS1150">
        <v>4030.93</v>
      </c>
      <c r="AT1150">
        <v>0</v>
      </c>
      <c r="AU1150">
        <v>22328.55</v>
      </c>
      <c r="AV1150">
        <v>25000</v>
      </c>
      <c r="AW1150">
        <v>0</v>
      </c>
      <c r="AX1150">
        <v>0</v>
      </c>
      <c r="AY1150" s="6">
        <v>0</v>
      </c>
      <c r="AZ1150">
        <v>0</v>
      </c>
      <c r="BA1150">
        <v>0</v>
      </c>
      <c r="BB1150" s="6">
        <v>3688.92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f t="shared" si="51"/>
        <v>0</v>
      </c>
      <c r="BJ1150">
        <f t="shared" si="52"/>
        <v>4030.9300000000003</v>
      </c>
      <c r="BK1150">
        <f>_xlfn.IFNA(VLOOKUP(A:A,'11月奖金'!A:Q,17,0),0)</f>
        <v>1685</v>
      </c>
      <c r="BL1150">
        <f t="shared" si="53"/>
        <v>5715.93</v>
      </c>
    </row>
    <row r="1151" spans="1:64" x14ac:dyDescent="0.2">
      <c r="A1151">
        <v>9001252</v>
      </c>
      <c r="B1151" t="s">
        <v>8220</v>
      </c>
      <c r="C1151" t="s">
        <v>8221</v>
      </c>
      <c r="D1151" t="s">
        <v>8478</v>
      </c>
      <c r="E1151" t="s">
        <v>426</v>
      </c>
      <c r="F1151" t="s">
        <v>160</v>
      </c>
      <c r="G1151">
        <v>0</v>
      </c>
      <c r="H1151">
        <v>0</v>
      </c>
      <c r="I1151">
        <v>6.7</v>
      </c>
      <c r="J1151">
        <v>0</v>
      </c>
      <c r="K1151">
        <v>2412</v>
      </c>
      <c r="L1151">
        <v>665.38</v>
      </c>
      <c r="M1151">
        <v>214</v>
      </c>
      <c r="N1151">
        <v>120</v>
      </c>
      <c r="O1151">
        <v>0</v>
      </c>
      <c r="P1151">
        <v>216</v>
      </c>
      <c r="Q1151">
        <v>0</v>
      </c>
      <c r="R1151">
        <v>0</v>
      </c>
      <c r="S1151">
        <v>4.1399999999999997</v>
      </c>
      <c r="T1151">
        <v>800</v>
      </c>
      <c r="U1151">
        <v>100</v>
      </c>
      <c r="V1151">
        <v>300</v>
      </c>
      <c r="W1151">
        <v>33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4864.5200000000004</v>
      </c>
      <c r="AG1151">
        <v>422.68</v>
      </c>
      <c r="AH1151">
        <v>15.85</v>
      </c>
      <c r="AI1151">
        <v>105.67</v>
      </c>
      <c r="AJ1151">
        <v>317</v>
      </c>
      <c r="AK1151">
        <v>0</v>
      </c>
      <c r="AL1151">
        <v>0</v>
      </c>
      <c r="AM1151">
        <v>0</v>
      </c>
      <c r="AN1151">
        <v>0</v>
      </c>
      <c r="AO1151">
        <v>2</v>
      </c>
      <c r="AP1151">
        <v>9</v>
      </c>
      <c r="AQ1151">
        <v>0</v>
      </c>
      <c r="AR1151" s="6">
        <v>4001.32</v>
      </c>
      <c r="AS1151">
        <v>4792.5200000000004</v>
      </c>
      <c r="AT1151">
        <v>0</v>
      </c>
      <c r="AU1151">
        <v>26249.46</v>
      </c>
      <c r="AV1151">
        <v>25000</v>
      </c>
      <c r="AW1151">
        <v>0</v>
      </c>
      <c r="AX1151">
        <v>0</v>
      </c>
      <c r="AY1151" s="6">
        <v>0</v>
      </c>
      <c r="AZ1151">
        <v>0</v>
      </c>
      <c r="BA1151">
        <v>0</v>
      </c>
      <c r="BB1151" s="6">
        <v>4306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f t="shared" si="51"/>
        <v>0</v>
      </c>
      <c r="BJ1151">
        <f t="shared" si="52"/>
        <v>4792.5200000000004</v>
      </c>
      <c r="BK1151">
        <f>_xlfn.IFNA(VLOOKUP(A:A,'11月奖金'!A:Q,17,0),0)</f>
        <v>1671</v>
      </c>
      <c r="BL1151">
        <f t="shared" si="53"/>
        <v>6463.52</v>
      </c>
    </row>
    <row r="1152" spans="1:64" x14ac:dyDescent="0.2">
      <c r="A1152">
        <v>9001279</v>
      </c>
      <c r="B1152" t="s">
        <v>7610</v>
      </c>
      <c r="C1152" t="s">
        <v>8077</v>
      </c>
      <c r="D1152" t="s">
        <v>8479</v>
      </c>
      <c r="E1152" t="s">
        <v>278</v>
      </c>
      <c r="F1152" t="s">
        <v>160</v>
      </c>
      <c r="G1152">
        <v>0</v>
      </c>
      <c r="H1152">
        <v>0</v>
      </c>
      <c r="I1152">
        <v>6.1</v>
      </c>
      <c r="J1152">
        <v>0</v>
      </c>
      <c r="K1152">
        <v>2196</v>
      </c>
      <c r="L1152">
        <v>605.79</v>
      </c>
      <c r="M1152">
        <v>134</v>
      </c>
      <c r="N1152">
        <v>104</v>
      </c>
      <c r="O1152">
        <v>0</v>
      </c>
      <c r="P1152">
        <v>216</v>
      </c>
      <c r="Q1152">
        <v>0</v>
      </c>
      <c r="R1152">
        <v>0</v>
      </c>
      <c r="S1152">
        <v>4.3600000000000003</v>
      </c>
      <c r="T1152">
        <v>800</v>
      </c>
      <c r="U1152">
        <v>100</v>
      </c>
      <c r="V1152">
        <v>300</v>
      </c>
      <c r="W1152">
        <v>33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4493.1499999999996</v>
      </c>
      <c r="AG1152">
        <v>383.68</v>
      </c>
      <c r="AH1152">
        <v>14.39</v>
      </c>
      <c r="AI1152">
        <v>104.32</v>
      </c>
      <c r="AJ1152">
        <v>288</v>
      </c>
      <c r="AK1152">
        <v>0</v>
      </c>
      <c r="AL1152">
        <v>0</v>
      </c>
      <c r="AM1152">
        <v>0</v>
      </c>
      <c r="AN1152">
        <v>0</v>
      </c>
      <c r="AO1152">
        <v>2</v>
      </c>
      <c r="AP1152">
        <v>9</v>
      </c>
      <c r="AQ1152">
        <v>0</v>
      </c>
      <c r="AR1152" s="6">
        <v>3700.76</v>
      </c>
      <c r="AS1152">
        <v>4421.1499999999996</v>
      </c>
      <c r="AT1152">
        <v>0</v>
      </c>
      <c r="AU1152">
        <v>26560.42</v>
      </c>
      <c r="AV1152">
        <v>25000</v>
      </c>
      <c r="AW1152">
        <v>0</v>
      </c>
      <c r="AX1152">
        <v>0</v>
      </c>
      <c r="AY1152" s="6">
        <v>0</v>
      </c>
      <c r="AZ1152">
        <v>0</v>
      </c>
      <c r="BA1152">
        <v>0</v>
      </c>
      <c r="BB1152" s="6">
        <v>3943.55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f t="shared" si="51"/>
        <v>0</v>
      </c>
      <c r="BJ1152">
        <f t="shared" si="52"/>
        <v>4421.1499999999996</v>
      </c>
      <c r="BK1152">
        <f>_xlfn.IFNA(VLOOKUP(A:A,'11月奖金'!A:Q,17,0),0)</f>
        <v>2618.62</v>
      </c>
      <c r="BL1152">
        <f t="shared" si="53"/>
        <v>7039.7699999999995</v>
      </c>
    </row>
    <row r="1153" spans="1:64" x14ac:dyDescent="0.2">
      <c r="A1153">
        <v>9001298</v>
      </c>
      <c r="B1153" t="s">
        <v>8366</v>
      </c>
      <c r="C1153" t="s">
        <v>8367</v>
      </c>
      <c r="D1153" t="s">
        <v>8480</v>
      </c>
      <c r="E1153" t="s">
        <v>927</v>
      </c>
      <c r="F1153" t="s">
        <v>160</v>
      </c>
      <c r="G1153">
        <v>0</v>
      </c>
      <c r="H1153">
        <v>0</v>
      </c>
      <c r="I1153">
        <v>6.1</v>
      </c>
      <c r="J1153">
        <v>0</v>
      </c>
      <c r="K1153">
        <v>2196</v>
      </c>
      <c r="L1153">
        <v>908.69</v>
      </c>
      <c r="M1153">
        <v>0</v>
      </c>
      <c r="N1153">
        <v>0</v>
      </c>
      <c r="O1153">
        <v>0</v>
      </c>
      <c r="P1153">
        <v>144</v>
      </c>
      <c r="Q1153">
        <v>0</v>
      </c>
      <c r="R1153">
        <v>0</v>
      </c>
      <c r="S1153">
        <v>0</v>
      </c>
      <c r="T1153">
        <v>800</v>
      </c>
      <c r="U1153">
        <v>100</v>
      </c>
      <c r="V1153">
        <v>300</v>
      </c>
      <c r="W1153">
        <v>33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4481.6900000000014</v>
      </c>
      <c r="AG1153">
        <v>353.76</v>
      </c>
      <c r="AH1153">
        <v>13.27</v>
      </c>
      <c r="AI1153">
        <v>104.32</v>
      </c>
      <c r="AJ1153">
        <v>265</v>
      </c>
      <c r="AK1153">
        <v>0</v>
      </c>
      <c r="AL1153">
        <v>0</v>
      </c>
      <c r="AM1153">
        <v>0</v>
      </c>
      <c r="AN1153">
        <v>0</v>
      </c>
      <c r="AO1153">
        <v>2</v>
      </c>
      <c r="AP1153">
        <v>9</v>
      </c>
      <c r="AQ1153">
        <v>0</v>
      </c>
      <c r="AR1153" s="6">
        <v>3743.34</v>
      </c>
      <c r="AS1153">
        <v>4409.6900000000014</v>
      </c>
      <c r="AT1153">
        <v>0</v>
      </c>
      <c r="AU1153">
        <v>22883.119999999999</v>
      </c>
      <c r="AV1153">
        <v>25000</v>
      </c>
      <c r="AW1153">
        <v>0</v>
      </c>
      <c r="AX1153">
        <v>0</v>
      </c>
      <c r="AY1153" s="6">
        <v>0</v>
      </c>
      <c r="AZ1153">
        <v>0</v>
      </c>
      <c r="BA1153">
        <v>0</v>
      </c>
      <c r="BB1153" s="6">
        <v>3665.87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f t="shared" si="51"/>
        <v>0</v>
      </c>
      <c r="BJ1153">
        <f t="shared" si="52"/>
        <v>4409.6900000000014</v>
      </c>
      <c r="BK1153">
        <f>_xlfn.IFNA(VLOOKUP(A:A,'11月奖金'!A:Q,17,0),0)</f>
        <v>1646</v>
      </c>
      <c r="BL1153">
        <f t="shared" si="53"/>
        <v>6055.6900000000014</v>
      </c>
    </row>
    <row r="1154" spans="1:64" x14ac:dyDescent="0.2">
      <c r="A1154">
        <v>9001253</v>
      </c>
      <c r="B1154" t="s">
        <v>8225</v>
      </c>
      <c r="C1154" t="s">
        <v>8226</v>
      </c>
      <c r="D1154" t="s">
        <v>8481</v>
      </c>
      <c r="E1154" t="s">
        <v>426</v>
      </c>
      <c r="F1154" t="s">
        <v>160</v>
      </c>
      <c r="G1154">
        <v>0</v>
      </c>
      <c r="H1154">
        <v>0</v>
      </c>
      <c r="I1154">
        <v>6.1</v>
      </c>
      <c r="J1154">
        <v>0</v>
      </c>
      <c r="K1154">
        <v>2196</v>
      </c>
      <c r="L1154">
        <v>605.79</v>
      </c>
      <c r="M1154">
        <v>0</v>
      </c>
      <c r="N1154">
        <v>0</v>
      </c>
      <c r="O1154">
        <v>0</v>
      </c>
      <c r="P1154">
        <v>144</v>
      </c>
      <c r="Q1154">
        <v>0</v>
      </c>
      <c r="R1154">
        <v>0</v>
      </c>
      <c r="S1154">
        <v>0</v>
      </c>
      <c r="T1154">
        <v>800</v>
      </c>
      <c r="U1154">
        <v>100</v>
      </c>
      <c r="V1154">
        <v>300</v>
      </c>
      <c r="W1154">
        <v>33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4178.79</v>
      </c>
      <c r="AG1154">
        <v>349.6</v>
      </c>
      <c r="AH1154">
        <v>13.11</v>
      </c>
      <c r="AI1154">
        <v>104.32</v>
      </c>
      <c r="AJ1154">
        <v>262</v>
      </c>
      <c r="AK1154">
        <v>0</v>
      </c>
      <c r="AL1154">
        <v>0</v>
      </c>
      <c r="AM1154">
        <v>0</v>
      </c>
      <c r="AN1154">
        <v>0</v>
      </c>
      <c r="AO1154">
        <v>2</v>
      </c>
      <c r="AP1154">
        <v>9</v>
      </c>
      <c r="AQ1154">
        <v>0</v>
      </c>
      <c r="AR1154" s="6">
        <v>3447.76</v>
      </c>
      <c r="AS1154">
        <v>4106.79</v>
      </c>
      <c r="AT1154">
        <v>0</v>
      </c>
      <c r="AU1154">
        <v>22409.86</v>
      </c>
      <c r="AV1154">
        <v>25000</v>
      </c>
      <c r="AW1154">
        <v>0</v>
      </c>
      <c r="AX1154">
        <v>0</v>
      </c>
      <c r="AY1154" s="6">
        <v>0</v>
      </c>
      <c r="AZ1154">
        <v>0</v>
      </c>
      <c r="BA1154">
        <v>0</v>
      </c>
      <c r="BB1154" s="6">
        <v>3628.23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f t="shared" si="51"/>
        <v>0</v>
      </c>
      <c r="BJ1154">
        <f t="shared" si="52"/>
        <v>4106.79</v>
      </c>
      <c r="BK1154">
        <f>_xlfn.IFNA(VLOOKUP(A:A,'11月奖金'!A:Q,17,0),0)</f>
        <v>1630</v>
      </c>
      <c r="BL1154">
        <f t="shared" si="53"/>
        <v>5736.79</v>
      </c>
    </row>
    <row r="1155" spans="1:64" x14ac:dyDescent="0.2">
      <c r="A1155">
        <v>9001254</v>
      </c>
      <c r="B1155" t="s">
        <v>8228</v>
      </c>
      <c r="C1155" t="s">
        <v>8229</v>
      </c>
      <c r="D1155" t="s">
        <v>8482</v>
      </c>
      <c r="E1155" t="s">
        <v>426</v>
      </c>
      <c r="F1155" t="s">
        <v>160</v>
      </c>
      <c r="G1155">
        <v>0</v>
      </c>
      <c r="H1155">
        <v>0</v>
      </c>
      <c r="I1155">
        <v>6.1</v>
      </c>
      <c r="J1155">
        <v>0</v>
      </c>
      <c r="K1155">
        <v>2196</v>
      </c>
      <c r="L1155">
        <v>605.79</v>
      </c>
      <c r="M1155">
        <v>0</v>
      </c>
      <c r="N1155">
        <v>0</v>
      </c>
      <c r="O1155">
        <v>0</v>
      </c>
      <c r="P1155">
        <v>216</v>
      </c>
      <c r="Q1155">
        <v>0</v>
      </c>
      <c r="R1155">
        <v>0</v>
      </c>
      <c r="S1155">
        <v>0</v>
      </c>
      <c r="T1155">
        <v>800</v>
      </c>
      <c r="U1155">
        <v>100</v>
      </c>
      <c r="V1155">
        <v>300</v>
      </c>
      <c r="W1155">
        <v>33</v>
      </c>
      <c r="X1155">
        <v>0</v>
      </c>
      <c r="Y1155">
        <v>0</v>
      </c>
      <c r="Z1155">
        <v>0</v>
      </c>
      <c r="AA1155">
        <v>0</v>
      </c>
      <c r="AB1155">
        <v>10</v>
      </c>
      <c r="AC1155">
        <v>12</v>
      </c>
      <c r="AD1155">
        <v>0</v>
      </c>
      <c r="AE1155">
        <v>0</v>
      </c>
      <c r="AF1155">
        <v>4272.79</v>
      </c>
      <c r="AG1155">
        <v>347.6</v>
      </c>
      <c r="AH1155">
        <v>13.04</v>
      </c>
      <c r="AI1155">
        <v>104.32</v>
      </c>
      <c r="AJ1155">
        <v>261</v>
      </c>
      <c r="AK1155">
        <v>0</v>
      </c>
      <c r="AL1155">
        <v>0</v>
      </c>
      <c r="AM1155">
        <v>0</v>
      </c>
      <c r="AN1155">
        <v>0</v>
      </c>
      <c r="AO1155">
        <v>2</v>
      </c>
      <c r="AP1155">
        <v>9</v>
      </c>
      <c r="AQ1155">
        <v>0</v>
      </c>
      <c r="AR1155" s="6">
        <v>3544.83</v>
      </c>
      <c r="AS1155">
        <v>4200.79</v>
      </c>
      <c r="AT1155">
        <v>0</v>
      </c>
      <c r="AU1155">
        <v>22862.400000000001</v>
      </c>
      <c r="AV1155">
        <v>25000</v>
      </c>
      <c r="AW1155">
        <v>0</v>
      </c>
      <c r="AX1155">
        <v>0</v>
      </c>
      <c r="AY1155" s="6">
        <v>0</v>
      </c>
      <c r="AZ1155">
        <v>0</v>
      </c>
      <c r="BA1155">
        <v>0</v>
      </c>
      <c r="BB1155" s="6">
        <v>3612.38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f t="shared" si="51"/>
        <v>0</v>
      </c>
      <c r="BJ1155">
        <f t="shared" si="52"/>
        <v>4200.79</v>
      </c>
      <c r="BK1155">
        <f>_xlfn.IFNA(VLOOKUP(A:A,'11月奖金'!A:Q,17,0),0)</f>
        <v>1705.44</v>
      </c>
      <c r="BL1155">
        <f t="shared" si="53"/>
        <v>5906.23</v>
      </c>
    </row>
    <row r="1156" spans="1:64" x14ac:dyDescent="0.2">
      <c r="A1156">
        <v>9001269</v>
      </c>
      <c r="B1156" t="s">
        <v>8285</v>
      </c>
      <c r="C1156" t="s">
        <v>8286</v>
      </c>
      <c r="D1156" t="s">
        <v>8483</v>
      </c>
      <c r="E1156" t="s">
        <v>426</v>
      </c>
      <c r="F1156" t="s">
        <v>160</v>
      </c>
      <c r="G1156">
        <v>0</v>
      </c>
      <c r="H1156">
        <v>0</v>
      </c>
      <c r="I1156">
        <v>6.3</v>
      </c>
      <c r="J1156">
        <v>0</v>
      </c>
      <c r="K1156">
        <v>2268</v>
      </c>
      <c r="L1156">
        <v>625.66</v>
      </c>
      <c r="M1156">
        <v>0</v>
      </c>
      <c r="N1156">
        <v>0</v>
      </c>
      <c r="O1156">
        <v>0</v>
      </c>
      <c r="P1156">
        <v>144</v>
      </c>
      <c r="Q1156">
        <v>0</v>
      </c>
      <c r="R1156">
        <v>0</v>
      </c>
      <c r="S1156">
        <v>0</v>
      </c>
      <c r="T1156">
        <v>800</v>
      </c>
      <c r="U1156">
        <v>100</v>
      </c>
      <c r="V1156">
        <v>300</v>
      </c>
      <c r="W1156">
        <v>33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4270.66</v>
      </c>
      <c r="AG1156">
        <v>360.48</v>
      </c>
      <c r="AH1156">
        <v>13.52</v>
      </c>
      <c r="AI1156">
        <v>104.32</v>
      </c>
      <c r="AJ1156">
        <v>270</v>
      </c>
      <c r="AK1156">
        <v>0</v>
      </c>
      <c r="AL1156">
        <v>0</v>
      </c>
      <c r="AM1156">
        <v>0</v>
      </c>
      <c r="AN1156">
        <v>0</v>
      </c>
      <c r="AO1156">
        <v>2</v>
      </c>
      <c r="AP1156">
        <v>9</v>
      </c>
      <c r="AQ1156">
        <v>0</v>
      </c>
      <c r="AR1156" s="6">
        <v>3520.34</v>
      </c>
      <c r="AS1156">
        <v>4198.66</v>
      </c>
      <c r="AT1156">
        <v>0</v>
      </c>
      <c r="AU1156">
        <v>23447.87</v>
      </c>
      <c r="AV1156">
        <v>25000</v>
      </c>
      <c r="AW1156">
        <v>0</v>
      </c>
      <c r="AX1156">
        <v>0</v>
      </c>
      <c r="AY1156" s="6">
        <v>0</v>
      </c>
      <c r="AZ1156">
        <v>0</v>
      </c>
      <c r="BA1156">
        <v>0</v>
      </c>
      <c r="BB1156" s="6">
        <v>3727.4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f t="shared" ref="BI1156:BI1219" si="54">BH1156+BG1156</f>
        <v>0</v>
      </c>
      <c r="BJ1156">
        <f t="shared" ref="BJ1156:BJ1219" si="55">AF1156-0.7*U1156-AO1156+AT1156</f>
        <v>4198.66</v>
      </c>
      <c r="BK1156">
        <f>_xlfn.IFNA(VLOOKUP(A:A,'11月奖金'!A:Q,17,0),0)</f>
        <v>1706.26</v>
      </c>
      <c r="BL1156">
        <f t="shared" ref="BL1156:BL1219" si="56">BJ1156+BK1156</f>
        <v>5904.92</v>
      </c>
    </row>
    <row r="1157" spans="1:64" x14ac:dyDescent="0.2">
      <c r="A1157">
        <v>9001255</v>
      </c>
      <c r="B1157" t="s">
        <v>8231</v>
      </c>
      <c r="C1157" t="s">
        <v>8232</v>
      </c>
      <c r="D1157" t="s">
        <v>8484</v>
      </c>
      <c r="E1157" t="s">
        <v>426</v>
      </c>
      <c r="F1157" t="s">
        <v>160</v>
      </c>
      <c r="G1157">
        <v>0</v>
      </c>
      <c r="H1157">
        <v>0</v>
      </c>
      <c r="I1157">
        <v>6.1</v>
      </c>
      <c r="J1157">
        <v>0</v>
      </c>
      <c r="K1157">
        <v>2196</v>
      </c>
      <c r="L1157">
        <v>605.79</v>
      </c>
      <c r="M1157">
        <v>0</v>
      </c>
      <c r="N1157">
        <v>0</v>
      </c>
      <c r="O1157">
        <v>0</v>
      </c>
      <c r="P1157">
        <v>216</v>
      </c>
      <c r="Q1157">
        <v>0</v>
      </c>
      <c r="R1157">
        <v>0</v>
      </c>
      <c r="S1157">
        <v>0</v>
      </c>
      <c r="T1157">
        <v>626.09</v>
      </c>
      <c r="U1157">
        <v>78.260000000000005</v>
      </c>
      <c r="V1157">
        <v>234.78</v>
      </c>
      <c r="W1157">
        <v>25.83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48</v>
      </c>
      <c r="AD1157">
        <v>0</v>
      </c>
      <c r="AE1157">
        <v>0</v>
      </c>
      <c r="AF1157">
        <v>4030.75</v>
      </c>
      <c r="AG1157">
        <v>369.28</v>
      </c>
      <c r="AH1157">
        <v>13.85</v>
      </c>
      <c r="AI1157">
        <v>104.32</v>
      </c>
      <c r="AJ1157">
        <v>277</v>
      </c>
      <c r="AK1157">
        <v>0</v>
      </c>
      <c r="AL1157">
        <v>0</v>
      </c>
      <c r="AM1157">
        <v>0</v>
      </c>
      <c r="AN1157">
        <v>0</v>
      </c>
      <c r="AO1157">
        <v>2</v>
      </c>
      <c r="AP1157">
        <v>9</v>
      </c>
      <c r="AQ1157">
        <v>0</v>
      </c>
      <c r="AR1157" s="6">
        <v>3264.3</v>
      </c>
      <c r="AS1157">
        <v>3973.9679999999998</v>
      </c>
      <c r="AT1157">
        <v>0</v>
      </c>
      <c r="AU1157">
        <v>22137.207999999999</v>
      </c>
      <c r="AV1157">
        <v>25000</v>
      </c>
      <c r="AW1157">
        <v>0</v>
      </c>
      <c r="AX1157">
        <v>0</v>
      </c>
      <c r="AY1157" s="6">
        <v>0</v>
      </c>
      <c r="AZ1157">
        <v>0</v>
      </c>
      <c r="BA1157">
        <v>0</v>
      </c>
      <c r="BB1157" s="6">
        <v>3810.25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f t="shared" si="54"/>
        <v>0</v>
      </c>
      <c r="BJ1157">
        <f t="shared" si="55"/>
        <v>3973.9679999999998</v>
      </c>
      <c r="BK1157">
        <f>_xlfn.IFNA(VLOOKUP(A:A,'11月奖金'!A:Q,17,0),0)</f>
        <v>805.75</v>
      </c>
      <c r="BL1157">
        <f t="shared" si="56"/>
        <v>4779.7179999999998</v>
      </c>
    </row>
    <row r="1158" spans="1:64" x14ac:dyDescent="0.2">
      <c r="A1158">
        <v>9001300</v>
      </c>
      <c r="B1158" t="s">
        <v>8373</v>
      </c>
      <c r="C1158" t="s">
        <v>8374</v>
      </c>
      <c r="D1158" t="s">
        <v>8485</v>
      </c>
      <c r="E1158" t="s">
        <v>927</v>
      </c>
      <c r="F1158" t="s">
        <v>160</v>
      </c>
      <c r="G1158">
        <v>0</v>
      </c>
      <c r="H1158">
        <v>0</v>
      </c>
      <c r="I1158">
        <v>6.1</v>
      </c>
      <c r="J1158">
        <v>0</v>
      </c>
      <c r="K1158">
        <v>2196</v>
      </c>
      <c r="L1158">
        <v>908.69</v>
      </c>
      <c r="M1158">
        <v>0</v>
      </c>
      <c r="N1158">
        <v>0</v>
      </c>
      <c r="O1158">
        <v>0</v>
      </c>
      <c r="P1158">
        <v>504</v>
      </c>
      <c r="Q1158">
        <v>0</v>
      </c>
      <c r="R1158">
        <v>0</v>
      </c>
      <c r="S1158">
        <v>0</v>
      </c>
      <c r="T1158">
        <v>800</v>
      </c>
      <c r="U1158">
        <v>100</v>
      </c>
      <c r="V1158">
        <v>300</v>
      </c>
      <c r="W1158">
        <v>33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4841.6900000000014</v>
      </c>
      <c r="AG1158">
        <v>443.36</v>
      </c>
      <c r="AH1158">
        <v>16.63</v>
      </c>
      <c r="AI1158">
        <v>110.84</v>
      </c>
      <c r="AJ1158">
        <v>333</v>
      </c>
      <c r="AK1158">
        <v>0</v>
      </c>
      <c r="AL1158">
        <v>0</v>
      </c>
      <c r="AM1158">
        <v>0</v>
      </c>
      <c r="AN1158">
        <v>0</v>
      </c>
      <c r="AO1158">
        <v>2</v>
      </c>
      <c r="AP1158">
        <v>9</v>
      </c>
      <c r="AQ1158">
        <v>0</v>
      </c>
      <c r="AR1158" s="6">
        <v>3935.86</v>
      </c>
      <c r="AS1158">
        <v>4769.6900000000014</v>
      </c>
      <c r="AT1158">
        <v>0</v>
      </c>
      <c r="AU1158">
        <v>26916.47</v>
      </c>
      <c r="AV1158">
        <v>25000</v>
      </c>
      <c r="AW1158">
        <v>0</v>
      </c>
      <c r="AX1158">
        <v>0</v>
      </c>
      <c r="AY1158" s="6">
        <v>0</v>
      </c>
      <c r="AZ1158">
        <v>0</v>
      </c>
      <c r="BA1158">
        <v>0</v>
      </c>
      <c r="BB1158" s="6">
        <v>4519.1500000000005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f t="shared" si="54"/>
        <v>0</v>
      </c>
      <c r="BJ1158">
        <f t="shared" si="55"/>
        <v>4769.6900000000014</v>
      </c>
      <c r="BK1158">
        <f>_xlfn.IFNA(VLOOKUP(A:A,'11月奖金'!A:Q,17,0),0)</f>
        <v>2469</v>
      </c>
      <c r="BL1158">
        <f t="shared" si="56"/>
        <v>7238.6900000000014</v>
      </c>
    </row>
    <row r="1159" spans="1:64" x14ac:dyDescent="0.2">
      <c r="A1159">
        <v>9001299</v>
      </c>
      <c r="B1159" t="s">
        <v>8369</v>
      </c>
      <c r="C1159" t="s">
        <v>8370</v>
      </c>
      <c r="D1159" t="s">
        <v>8486</v>
      </c>
      <c r="E1159" t="s">
        <v>927</v>
      </c>
      <c r="F1159" t="s">
        <v>160</v>
      </c>
      <c r="G1159">
        <v>0</v>
      </c>
      <c r="H1159">
        <v>0</v>
      </c>
      <c r="I1159">
        <v>6.1</v>
      </c>
      <c r="J1159">
        <v>0</v>
      </c>
      <c r="K1159">
        <v>2196</v>
      </c>
      <c r="L1159">
        <v>302.89999999999998</v>
      </c>
      <c r="M1159">
        <v>0</v>
      </c>
      <c r="N1159">
        <v>0</v>
      </c>
      <c r="O1159">
        <v>0</v>
      </c>
      <c r="P1159">
        <v>144</v>
      </c>
      <c r="Q1159">
        <v>0</v>
      </c>
      <c r="R1159">
        <v>0</v>
      </c>
      <c r="S1159">
        <v>0</v>
      </c>
      <c r="T1159">
        <v>800</v>
      </c>
      <c r="U1159">
        <v>100</v>
      </c>
      <c r="V1159">
        <v>300</v>
      </c>
      <c r="W1159">
        <v>33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3875.9</v>
      </c>
      <c r="AG1159">
        <v>336.64</v>
      </c>
      <c r="AH1159">
        <v>12.62</v>
      </c>
      <c r="AI1159">
        <v>104.32</v>
      </c>
      <c r="AJ1159">
        <v>252</v>
      </c>
      <c r="AK1159">
        <v>0</v>
      </c>
      <c r="AL1159">
        <v>0</v>
      </c>
      <c r="AM1159">
        <v>0</v>
      </c>
      <c r="AN1159">
        <v>0</v>
      </c>
      <c r="AO1159">
        <v>2</v>
      </c>
      <c r="AP1159">
        <v>9</v>
      </c>
      <c r="AQ1159">
        <v>0</v>
      </c>
      <c r="AR1159" s="6">
        <v>3168.32</v>
      </c>
      <c r="AS1159">
        <v>3803.9</v>
      </c>
      <c r="AT1159">
        <v>0</v>
      </c>
      <c r="AU1159">
        <v>21493.9</v>
      </c>
      <c r="AV1159">
        <v>25000</v>
      </c>
      <c r="AW1159">
        <v>0</v>
      </c>
      <c r="AX1159">
        <v>0</v>
      </c>
      <c r="AY1159" s="6">
        <v>0</v>
      </c>
      <c r="AZ1159">
        <v>0</v>
      </c>
      <c r="BA1159">
        <v>0</v>
      </c>
      <c r="BB1159" s="6">
        <v>3507.74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f t="shared" si="54"/>
        <v>0</v>
      </c>
      <c r="BJ1159">
        <f t="shared" si="55"/>
        <v>3803.9</v>
      </c>
      <c r="BK1159">
        <f>_xlfn.IFNA(VLOOKUP(A:A,'11月奖金'!A:Q,17,0),0)</f>
        <v>1646</v>
      </c>
      <c r="BL1159">
        <f t="shared" si="56"/>
        <v>5449.9</v>
      </c>
    </row>
    <row r="1160" spans="1:64" x14ac:dyDescent="0.2">
      <c r="A1160">
        <v>9001367</v>
      </c>
      <c r="B1160" t="s">
        <v>7866</v>
      </c>
      <c r="C1160" t="s">
        <v>7867</v>
      </c>
      <c r="D1160" t="s">
        <v>8487</v>
      </c>
      <c r="E1160" t="s">
        <v>137</v>
      </c>
      <c r="F1160" t="s">
        <v>105</v>
      </c>
      <c r="G1160">
        <v>0</v>
      </c>
      <c r="H1160">
        <v>0</v>
      </c>
      <c r="I1160">
        <v>5.9</v>
      </c>
      <c r="J1160">
        <v>0</v>
      </c>
      <c r="K1160">
        <v>2124</v>
      </c>
      <c r="L1160">
        <v>0</v>
      </c>
      <c r="M1160">
        <v>12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800</v>
      </c>
      <c r="U1160">
        <v>100</v>
      </c>
      <c r="V1160">
        <v>300</v>
      </c>
      <c r="W1160">
        <v>33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3369</v>
      </c>
      <c r="AG1160">
        <v>480.4</v>
      </c>
      <c r="AH1160">
        <v>18.02</v>
      </c>
      <c r="AI1160">
        <v>120.1</v>
      </c>
      <c r="AJ1160">
        <v>360</v>
      </c>
      <c r="AK1160">
        <v>0</v>
      </c>
      <c r="AL1160">
        <v>0</v>
      </c>
      <c r="AM1160">
        <v>0</v>
      </c>
      <c r="AN1160">
        <v>0</v>
      </c>
      <c r="AO1160">
        <v>2</v>
      </c>
      <c r="AP1160">
        <v>9</v>
      </c>
      <c r="AQ1160">
        <v>0</v>
      </c>
      <c r="AR1160" s="6">
        <v>2388.48</v>
      </c>
      <c r="AS1160">
        <v>3297</v>
      </c>
      <c r="AT1160">
        <v>0</v>
      </c>
      <c r="AU1160">
        <v>31009.41</v>
      </c>
      <c r="AV1160">
        <v>25000</v>
      </c>
      <c r="AW1160">
        <v>0</v>
      </c>
      <c r="AX1160">
        <v>0</v>
      </c>
      <c r="AY1160" s="6">
        <v>0</v>
      </c>
      <c r="AZ1160">
        <v>0</v>
      </c>
      <c r="BA1160">
        <v>0</v>
      </c>
      <c r="BB1160" s="6">
        <v>4892.6000000000004</v>
      </c>
      <c r="BC1160">
        <v>1116.809999999999</v>
      </c>
      <c r="BD1160">
        <v>33.5</v>
      </c>
      <c r="BE1160">
        <v>0</v>
      </c>
      <c r="BF1160">
        <v>33.5</v>
      </c>
      <c r="BG1160">
        <v>113.95</v>
      </c>
      <c r="BH1160">
        <v>0</v>
      </c>
      <c r="BI1160">
        <f t="shared" si="54"/>
        <v>113.95</v>
      </c>
      <c r="BJ1160">
        <f t="shared" si="55"/>
        <v>3297</v>
      </c>
      <c r="BK1160">
        <f>_xlfn.IFNA(VLOOKUP(A:A,'11月奖金'!A:Q,17,0),0)</f>
        <v>5183.4399999999996</v>
      </c>
      <c r="BL1160">
        <f t="shared" si="56"/>
        <v>8480.4399999999987</v>
      </c>
    </row>
    <row r="1161" spans="1:64" x14ac:dyDescent="0.2">
      <c r="A1161">
        <v>9001296</v>
      </c>
      <c r="B1161" t="s">
        <v>8357</v>
      </c>
      <c r="C1161" t="s">
        <v>8358</v>
      </c>
      <c r="D1161" t="s">
        <v>8488</v>
      </c>
      <c r="E1161" t="s">
        <v>927</v>
      </c>
      <c r="F1161" t="s">
        <v>125</v>
      </c>
      <c r="G1161">
        <v>0</v>
      </c>
      <c r="H1161">
        <v>0</v>
      </c>
      <c r="I1161">
        <v>4.9000000000000004</v>
      </c>
      <c r="J1161">
        <v>0</v>
      </c>
      <c r="K1161">
        <v>1764</v>
      </c>
      <c r="L1161">
        <v>729.93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800</v>
      </c>
      <c r="U1161">
        <v>300</v>
      </c>
      <c r="V1161">
        <v>300</v>
      </c>
      <c r="W1161">
        <v>33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3926.93</v>
      </c>
      <c r="AG1161">
        <v>355.51</v>
      </c>
      <c r="AH1161">
        <v>13.33</v>
      </c>
      <c r="AI1161">
        <v>104.32</v>
      </c>
      <c r="AJ1161">
        <v>267</v>
      </c>
      <c r="AK1161">
        <v>0</v>
      </c>
      <c r="AL1161">
        <v>0</v>
      </c>
      <c r="AM1161">
        <v>0</v>
      </c>
      <c r="AN1161">
        <v>0</v>
      </c>
      <c r="AO1161">
        <v>2</v>
      </c>
      <c r="AP1161">
        <v>9</v>
      </c>
      <c r="AQ1161">
        <v>0</v>
      </c>
      <c r="AR1161" s="6">
        <v>3184.77</v>
      </c>
      <c r="AS1161">
        <v>3714.93</v>
      </c>
      <c r="AT1161">
        <v>0</v>
      </c>
      <c r="AU1161">
        <v>27374.93</v>
      </c>
      <c r="AV1161">
        <v>25000</v>
      </c>
      <c r="AW1161">
        <v>0</v>
      </c>
      <c r="AX1161">
        <v>0</v>
      </c>
      <c r="AY1161" s="6">
        <v>0</v>
      </c>
      <c r="AZ1161">
        <v>0</v>
      </c>
      <c r="BA1161">
        <v>0</v>
      </c>
      <c r="BB1161" s="6">
        <v>3685.36</v>
      </c>
      <c r="BC1161">
        <v>0</v>
      </c>
      <c r="BD1161">
        <v>0</v>
      </c>
      <c r="BE1161">
        <v>0</v>
      </c>
      <c r="BF1161">
        <v>0</v>
      </c>
      <c r="BG1161">
        <v>21.44</v>
      </c>
      <c r="BH1161">
        <v>0</v>
      </c>
      <c r="BI1161">
        <f t="shared" si="54"/>
        <v>21.44</v>
      </c>
      <c r="BJ1161">
        <f t="shared" si="55"/>
        <v>3714.93</v>
      </c>
      <c r="BK1161">
        <f>_xlfn.IFNA(VLOOKUP(A:A,'11月奖金'!A:Q,17,0),0)</f>
        <v>4361.8999999999996</v>
      </c>
      <c r="BL1161">
        <f t="shared" si="56"/>
        <v>8076.83</v>
      </c>
    </row>
    <row r="1162" spans="1:64" x14ac:dyDescent="0.2">
      <c r="A1162">
        <v>9001280</v>
      </c>
      <c r="B1162" t="s">
        <v>7852</v>
      </c>
      <c r="C1162" t="s">
        <v>7853</v>
      </c>
      <c r="D1162" t="s">
        <v>8489</v>
      </c>
      <c r="E1162" t="s">
        <v>54</v>
      </c>
      <c r="F1162" t="s">
        <v>105</v>
      </c>
      <c r="G1162">
        <v>0</v>
      </c>
      <c r="H1162">
        <v>0</v>
      </c>
      <c r="I1162">
        <v>5.9</v>
      </c>
      <c r="J1162">
        <v>0</v>
      </c>
      <c r="K1162">
        <v>2124</v>
      </c>
      <c r="L1162">
        <v>292.97000000000003</v>
      </c>
      <c r="M1162">
        <v>24</v>
      </c>
      <c r="N1162">
        <v>56</v>
      </c>
      <c r="O1162">
        <v>0</v>
      </c>
      <c r="P1162">
        <v>0</v>
      </c>
      <c r="Q1162">
        <v>0</v>
      </c>
      <c r="R1162">
        <v>7</v>
      </c>
      <c r="S1162">
        <v>4.1399999999999997</v>
      </c>
      <c r="T1162">
        <v>800</v>
      </c>
      <c r="U1162">
        <v>100</v>
      </c>
      <c r="V1162">
        <v>300</v>
      </c>
      <c r="W1162">
        <v>33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3741.11</v>
      </c>
      <c r="AG1162">
        <v>393.19</v>
      </c>
      <c r="AH1162">
        <v>14.74</v>
      </c>
      <c r="AI1162">
        <v>104.32</v>
      </c>
      <c r="AJ1162">
        <v>295</v>
      </c>
      <c r="AK1162">
        <v>0</v>
      </c>
      <c r="AL1162">
        <v>0</v>
      </c>
      <c r="AM1162">
        <v>0</v>
      </c>
      <c r="AN1162">
        <v>0</v>
      </c>
      <c r="AO1162">
        <v>2</v>
      </c>
      <c r="AP1162">
        <v>9</v>
      </c>
      <c r="AQ1162">
        <v>0</v>
      </c>
      <c r="AR1162" s="6">
        <v>2931.86</v>
      </c>
      <c r="AS1162">
        <v>3699.11</v>
      </c>
      <c r="AT1162">
        <v>30</v>
      </c>
      <c r="AU1162">
        <v>31491.4</v>
      </c>
      <c r="AV1162">
        <v>25000</v>
      </c>
      <c r="AW1162">
        <v>0</v>
      </c>
      <c r="AX1162">
        <v>0</v>
      </c>
      <c r="AY1162" s="6">
        <v>0</v>
      </c>
      <c r="AZ1162">
        <v>0</v>
      </c>
      <c r="BA1162">
        <v>0</v>
      </c>
      <c r="BB1162" s="6">
        <v>4030.23</v>
      </c>
      <c r="BC1162">
        <v>2461.170000000001</v>
      </c>
      <c r="BD1162">
        <v>73.84</v>
      </c>
      <c r="BE1162">
        <v>0</v>
      </c>
      <c r="BF1162">
        <v>73.84</v>
      </c>
      <c r="BG1162">
        <v>137.08000000000001</v>
      </c>
      <c r="BH1162">
        <v>0</v>
      </c>
      <c r="BI1162">
        <f t="shared" si="54"/>
        <v>137.08000000000001</v>
      </c>
      <c r="BJ1162">
        <f t="shared" si="55"/>
        <v>3699.11</v>
      </c>
      <c r="BK1162">
        <f>_xlfn.IFNA(VLOOKUP(A:A,'11月奖金'!A:Q,17,0),0)</f>
        <v>5181.8900000000003</v>
      </c>
      <c r="BL1162">
        <f t="shared" si="56"/>
        <v>8881</v>
      </c>
    </row>
    <row r="1163" spans="1:64" x14ac:dyDescent="0.2">
      <c r="A1163">
        <v>9001274</v>
      </c>
      <c r="B1163" t="s">
        <v>8154</v>
      </c>
      <c r="C1163" t="s">
        <v>8155</v>
      </c>
      <c r="D1163" t="s">
        <v>8490</v>
      </c>
      <c r="E1163" t="s">
        <v>116</v>
      </c>
      <c r="F1163" t="s">
        <v>160</v>
      </c>
      <c r="G1163">
        <v>0</v>
      </c>
      <c r="H1163">
        <v>0</v>
      </c>
      <c r="I1163">
        <v>5.5</v>
      </c>
      <c r="J1163">
        <v>0</v>
      </c>
      <c r="K1163">
        <v>1980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800</v>
      </c>
      <c r="U1163">
        <v>100</v>
      </c>
      <c r="V1163">
        <v>300</v>
      </c>
      <c r="W1163">
        <v>33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3213</v>
      </c>
      <c r="AG1163">
        <v>430.97</v>
      </c>
      <c r="AH1163">
        <v>16.16</v>
      </c>
      <c r="AI1163">
        <v>107.74</v>
      </c>
      <c r="AJ1163">
        <v>323</v>
      </c>
      <c r="AK1163">
        <v>0</v>
      </c>
      <c r="AL1163">
        <v>0</v>
      </c>
      <c r="AM1163">
        <v>0</v>
      </c>
      <c r="AN1163">
        <v>0</v>
      </c>
      <c r="AO1163">
        <v>2</v>
      </c>
      <c r="AP1163">
        <v>9</v>
      </c>
      <c r="AQ1163">
        <v>0</v>
      </c>
      <c r="AR1163" s="6">
        <v>2333.13</v>
      </c>
      <c r="AS1163">
        <v>3141</v>
      </c>
      <c r="AT1163">
        <v>0</v>
      </c>
      <c r="AU1163">
        <v>21030.39</v>
      </c>
      <c r="AV1163">
        <v>25000</v>
      </c>
      <c r="AW1163">
        <v>0</v>
      </c>
      <c r="AX1163">
        <v>0</v>
      </c>
      <c r="AY1163" s="6">
        <v>0</v>
      </c>
      <c r="AZ1163">
        <v>0</v>
      </c>
      <c r="BA1163">
        <v>0</v>
      </c>
      <c r="BB1163" s="6">
        <v>4389.3499999999995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f t="shared" si="54"/>
        <v>0</v>
      </c>
      <c r="BJ1163">
        <f t="shared" si="55"/>
        <v>3141</v>
      </c>
      <c r="BK1163">
        <f>_xlfn.IFNA(VLOOKUP(A:A,'11月奖金'!A:Q,17,0),0)</f>
        <v>1696.62</v>
      </c>
      <c r="BL1163">
        <f t="shared" si="56"/>
        <v>4837.62</v>
      </c>
    </row>
    <row r="1164" spans="1:64" x14ac:dyDescent="0.2">
      <c r="A1164">
        <v>9001282</v>
      </c>
      <c r="B1164" t="s">
        <v>8021</v>
      </c>
      <c r="C1164" t="s">
        <v>8022</v>
      </c>
      <c r="D1164" t="s">
        <v>8491</v>
      </c>
      <c r="E1164" t="s">
        <v>4942</v>
      </c>
      <c r="F1164" t="s">
        <v>160</v>
      </c>
      <c r="G1164">
        <v>0</v>
      </c>
      <c r="H1164">
        <v>0</v>
      </c>
      <c r="I1164">
        <v>5.3</v>
      </c>
      <c r="J1164">
        <v>0</v>
      </c>
      <c r="K1164">
        <v>1908</v>
      </c>
      <c r="L1164">
        <v>789.52</v>
      </c>
      <c r="M1164">
        <v>149</v>
      </c>
      <c r="N1164">
        <v>120</v>
      </c>
      <c r="O1164">
        <v>0</v>
      </c>
      <c r="P1164">
        <v>216</v>
      </c>
      <c r="Q1164">
        <v>0</v>
      </c>
      <c r="R1164">
        <v>0</v>
      </c>
      <c r="S1164">
        <v>4.63</v>
      </c>
      <c r="T1164">
        <v>800</v>
      </c>
      <c r="U1164">
        <v>100</v>
      </c>
      <c r="V1164">
        <v>300</v>
      </c>
      <c r="W1164">
        <v>33</v>
      </c>
      <c r="X1164">
        <v>0</v>
      </c>
      <c r="Y1164">
        <v>0</v>
      </c>
      <c r="Z1164">
        <v>0</v>
      </c>
      <c r="AA1164">
        <v>0</v>
      </c>
      <c r="AB1164">
        <v>80</v>
      </c>
      <c r="AC1164">
        <v>0</v>
      </c>
      <c r="AD1164">
        <v>0</v>
      </c>
      <c r="AE1164">
        <v>0</v>
      </c>
      <c r="AF1164">
        <v>4500.1499999999996</v>
      </c>
      <c r="AG1164">
        <v>569.16999999999996</v>
      </c>
      <c r="AH1164">
        <v>21.34</v>
      </c>
      <c r="AI1164">
        <v>142.29</v>
      </c>
      <c r="AJ1164">
        <v>427</v>
      </c>
      <c r="AK1164">
        <v>0</v>
      </c>
      <c r="AL1164">
        <v>0</v>
      </c>
      <c r="AM1164">
        <v>0</v>
      </c>
      <c r="AN1164">
        <v>0</v>
      </c>
      <c r="AO1164">
        <v>2</v>
      </c>
      <c r="AP1164">
        <v>9</v>
      </c>
      <c r="AQ1164">
        <v>0</v>
      </c>
      <c r="AR1164" s="6">
        <v>3338.35</v>
      </c>
      <c r="AS1164">
        <v>4428.1499999999996</v>
      </c>
      <c r="AT1164">
        <v>0</v>
      </c>
      <c r="AU1164">
        <v>30366.29</v>
      </c>
      <c r="AV1164">
        <v>25000</v>
      </c>
      <c r="AW1164">
        <v>0</v>
      </c>
      <c r="AX1164">
        <v>0</v>
      </c>
      <c r="AY1164" s="6">
        <v>0</v>
      </c>
      <c r="AZ1164">
        <v>0</v>
      </c>
      <c r="BA1164">
        <v>0</v>
      </c>
      <c r="BB1164" s="6">
        <v>5799</v>
      </c>
      <c r="BC1164">
        <v>0</v>
      </c>
      <c r="BD1164">
        <v>0</v>
      </c>
      <c r="BE1164">
        <v>0</v>
      </c>
      <c r="BF1164">
        <v>0</v>
      </c>
      <c r="BG1164">
        <v>38.97</v>
      </c>
      <c r="BH1164">
        <v>0</v>
      </c>
      <c r="BI1164">
        <f t="shared" si="54"/>
        <v>38.97</v>
      </c>
      <c r="BJ1164">
        <f t="shared" si="55"/>
        <v>4428.1499999999996</v>
      </c>
      <c r="BK1164">
        <f>_xlfn.IFNA(VLOOKUP(A:A,'11月奖金'!A:Q,17,0),0)</f>
        <v>3651.71</v>
      </c>
      <c r="BL1164">
        <f t="shared" si="56"/>
        <v>8079.86</v>
      </c>
    </row>
    <row r="1165" spans="1:64" x14ac:dyDescent="0.2">
      <c r="A1165">
        <v>9001283</v>
      </c>
      <c r="B1165" t="s">
        <v>8025</v>
      </c>
      <c r="C1165" t="s">
        <v>8026</v>
      </c>
      <c r="D1165" t="s">
        <v>8492</v>
      </c>
      <c r="E1165" t="s">
        <v>4942</v>
      </c>
      <c r="F1165" t="s">
        <v>125</v>
      </c>
      <c r="G1165">
        <v>0</v>
      </c>
      <c r="H1165">
        <v>0</v>
      </c>
      <c r="I1165">
        <v>6.9</v>
      </c>
      <c r="J1165">
        <v>0</v>
      </c>
      <c r="K1165">
        <v>2484</v>
      </c>
      <c r="L1165">
        <v>0</v>
      </c>
      <c r="M1165">
        <v>62</v>
      </c>
      <c r="N1165">
        <v>64</v>
      </c>
      <c r="O1165">
        <v>0</v>
      </c>
      <c r="P1165">
        <v>0</v>
      </c>
      <c r="Q1165">
        <v>0</v>
      </c>
      <c r="R1165">
        <v>0</v>
      </c>
      <c r="S1165">
        <v>5.44</v>
      </c>
      <c r="T1165">
        <v>800</v>
      </c>
      <c r="U1165">
        <v>100</v>
      </c>
      <c r="V1165">
        <v>300</v>
      </c>
      <c r="W1165">
        <v>33</v>
      </c>
      <c r="X1165">
        <v>0</v>
      </c>
      <c r="Y1165">
        <v>0</v>
      </c>
      <c r="Z1165">
        <v>0</v>
      </c>
      <c r="AA1165">
        <v>0</v>
      </c>
      <c r="AB1165">
        <v>80</v>
      </c>
      <c r="AC1165">
        <v>0</v>
      </c>
      <c r="AD1165">
        <v>0</v>
      </c>
      <c r="AE1165">
        <v>0</v>
      </c>
      <c r="AF1165">
        <v>3928.44</v>
      </c>
      <c r="AG1165">
        <v>846.38</v>
      </c>
      <c r="AH1165">
        <v>31.74</v>
      </c>
      <c r="AI1165">
        <v>211.59</v>
      </c>
      <c r="AJ1165">
        <v>635</v>
      </c>
      <c r="AK1165">
        <v>0</v>
      </c>
      <c r="AL1165">
        <v>0</v>
      </c>
      <c r="AM1165">
        <v>0</v>
      </c>
      <c r="AN1165">
        <v>0</v>
      </c>
      <c r="AO1165">
        <v>2</v>
      </c>
      <c r="AP1165">
        <v>9</v>
      </c>
      <c r="AQ1165">
        <v>0</v>
      </c>
      <c r="AR1165" s="6">
        <v>2201.73</v>
      </c>
      <c r="AS1165">
        <v>3856.44</v>
      </c>
      <c r="AT1165">
        <v>0</v>
      </c>
      <c r="AU1165">
        <v>37435.879999999997</v>
      </c>
      <c r="AV1165">
        <v>25000</v>
      </c>
      <c r="AW1165">
        <v>3000</v>
      </c>
      <c r="AX1165">
        <v>0</v>
      </c>
      <c r="AY1165" s="6">
        <v>0</v>
      </c>
      <c r="AZ1165">
        <v>0</v>
      </c>
      <c r="BA1165">
        <v>0</v>
      </c>
      <c r="BB1165" s="6">
        <v>8623.5499999999993</v>
      </c>
      <c r="BC1165">
        <v>812.33000000000538</v>
      </c>
      <c r="BD1165">
        <v>24.37</v>
      </c>
      <c r="BE1165">
        <v>0</v>
      </c>
      <c r="BF1165">
        <v>24.37</v>
      </c>
      <c r="BG1165">
        <v>140.41999999999999</v>
      </c>
      <c r="BH1165">
        <v>0</v>
      </c>
      <c r="BI1165">
        <f t="shared" si="54"/>
        <v>140.41999999999999</v>
      </c>
      <c r="BJ1165">
        <f t="shared" si="55"/>
        <v>3856.44</v>
      </c>
      <c r="BK1165">
        <f>_xlfn.IFNA(VLOOKUP(A:A,'11月奖金'!A:Q,17,0),0)</f>
        <v>6114.49</v>
      </c>
      <c r="BL1165">
        <f t="shared" si="56"/>
        <v>9970.93</v>
      </c>
    </row>
    <row r="1166" spans="1:64" x14ac:dyDescent="0.2">
      <c r="A1166">
        <v>9001281</v>
      </c>
      <c r="B1166" t="s">
        <v>8016</v>
      </c>
      <c r="C1166" t="s">
        <v>8017</v>
      </c>
      <c r="D1166" t="s">
        <v>8493</v>
      </c>
      <c r="E1166" t="s">
        <v>4942</v>
      </c>
      <c r="F1166" t="s">
        <v>160</v>
      </c>
      <c r="G1166">
        <v>0</v>
      </c>
      <c r="H1166">
        <v>0</v>
      </c>
      <c r="I1166">
        <v>5.3</v>
      </c>
      <c r="J1166">
        <v>0</v>
      </c>
      <c r="K1166">
        <v>1908</v>
      </c>
      <c r="L1166">
        <v>789.52</v>
      </c>
      <c r="M1166">
        <v>24</v>
      </c>
      <c r="N1166">
        <v>40</v>
      </c>
      <c r="O1166">
        <v>0</v>
      </c>
      <c r="P1166">
        <v>216</v>
      </c>
      <c r="Q1166">
        <v>0</v>
      </c>
      <c r="R1166">
        <v>0</v>
      </c>
      <c r="S1166">
        <v>0</v>
      </c>
      <c r="T1166">
        <v>800</v>
      </c>
      <c r="U1166">
        <v>100</v>
      </c>
      <c r="V1166">
        <v>300</v>
      </c>
      <c r="W1166">
        <v>33</v>
      </c>
      <c r="X1166">
        <v>0</v>
      </c>
      <c r="Y1166">
        <v>0</v>
      </c>
      <c r="Z1166">
        <v>0</v>
      </c>
      <c r="AA1166">
        <v>0</v>
      </c>
      <c r="AB1166">
        <v>80</v>
      </c>
      <c r="AC1166">
        <v>0</v>
      </c>
      <c r="AD1166">
        <v>0</v>
      </c>
      <c r="AE1166">
        <v>0</v>
      </c>
      <c r="AF1166">
        <v>4290.5200000000004</v>
      </c>
      <c r="AG1166">
        <v>653.72</v>
      </c>
      <c r="AH1166">
        <v>24.51</v>
      </c>
      <c r="AI1166">
        <v>163.43</v>
      </c>
      <c r="AJ1166">
        <v>490</v>
      </c>
      <c r="AK1166">
        <v>0</v>
      </c>
      <c r="AL1166">
        <v>0</v>
      </c>
      <c r="AM1166">
        <v>0</v>
      </c>
      <c r="AN1166">
        <v>0</v>
      </c>
      <c r="AO1166">
        <v>2</v>
      </c>
      <c r="AP1166">
        <v>9</v>
      </c>
      <c r="AQ1166">
        <v>0</v>
      </c>
      <c r="AR1166" s="6">
        <v>2956.86</v>
      </c>
      <c r="AS1166">
        <v>4218.5200000000004</v>
      </c>
      <c r="AT1166">
        <v>0</v>
      </c>
      <c r="AU1166">
        <v>29662.14</v>
      </c>
      <c r="AV1166">
        <v>25000</v>
      </c>
      <c r="AW1166">
        <v>0</v>
      </c>
      <c r="AX1166">
        <v>0</v>
      </c>
      <c r="AY1166" s="6">
        <v>0</v>
      </c>
      <c r="AZ1166">
        <v>0</v>
      </c>
      <c r="BA1166">
        <v>0</v>
      </c>
      <c r="BB1166" s="6">
        <v>6658.3000000000011</v>
      </c>
      <c r="BC1166">
        <v>0</v>
      </c>
      <c r="BD1166">
        <v>0</v>
      </c>
      <c r="BE1166">
        <v>0</v>
      </c>
      <c r="BF1166">
        <v>0</v>
      </c>
      <c r="BG1166">
        <v>3.51</v>
      </c>
      <c r="BH1166">
        <v>0</v>
      </c>
      <c r="BI1166">
        <f t="shared" si="54"/>
        <v>3.51</v>
      </c>
      <c r="BJ1166">
        <f t="shared" si="55"/>
        <v>4218.5200000000004</v>
      </c>
      <c r="BK1166">
        <f>_xlfn.IFNA(VLOOKUP(A:A,'11月奖金'!A:Q,17,0),0)</f>
        <v>3651.71</v>
      </c>
      <c r="BL1166">
        <f t="shared" si="56"/>
        <v>7870.2300000000005</v>
      </c>
    </row>
    <row r="1167" spans="1:64" x14ac:dyDescent="0.2">
      <c r="A1167">
        <v>9001263</v>
      </c>
      <c r="B1167" t="s">
        <v>8258</v>
      </c>
      <c r="C1167" t="s">
        <v>8259</v>
      </c>
      <c r="D1167" t="s">
        <v>8494</v>
      </c>
      <c r="E1167" t="s">
        <v>426</v>
      </c>
      <c r="F1167" t="s">
        <v>160</v>
      </c>
      <c r="G1167">
        <v>9</v>
      </c>
      <c r="H1167">
        <v>0</v>
      </c>
      <c r="I1167">
        <v>5.9</v>
      </c>
      <c r="J1167">
        <v>0</v>
      </c>
      <c r="K1167">
        <v>2124</v>
      </c>
      <c r="L1167">
        <v>585.92999999999995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800</v>
      </c>
      <c r="U1167">
        <v>100</v>
      </c>
      <c r="V1167">
        <v>300</v>
      </c>
      <c r="W1167">
        <v>33</v>
      </c>
      <c r="X1167">
        <v>0</v>
      </c>
      <c r="Y1167">
        <v>0</v>
      </c>
      <c r="Z1167">
        <v>0</v>
      </c>
      <c r="AA1167">
        <v>0</v>
      </c>
      <c r="AB1167">
        <v>10</v>
      </c>
      <c r="AC1167">
        <v>12</v>
      </c>
      <c r="AD1167">
        <v>0</v>
      </c>
      <c r="AE1167">
        <v>0</v>
      </c>
      <c r="AF1167">
        <v>3964.93</v>
      </c>
      <c r="AG1167">
        <v>375.6</v>
      </c>
      <c r="AH1167">
        <v>14.09</v>
      </c>
      <c r="AI1167">
        <v>104.32</v>
      </c>
      <c r="AJ1167">
        <v>282</v>
      </c>
      <c r="AK1167">
        <v>0</v>
      </c>
      <c r="AL1167">
        <v>0</v>
      </c>
      <c r="AM1167">
        <v>0</v>
      </c>
      <c r="AN1167">
        <v>0</v>
      </c>
      <c r="AO1167">
        <v>2</v>
      </c>
      <c r="AP1167">
        <v>9</v>
      </c>
      <c r="AQ1167">
        <v>0</v>
      </c>
      <c r="AR1167" s="6">
        <v>3186.92</v>
      </c>
      <c r="AS1167">
        <v>3892.93</v>
      </c>
      <c r="AT1167">
        <v>0</v>
      </c>
      <c r="AU1167">
        <v>22018.23</v>
      </c>
      <c r="AV1167">
        <v>25000</v>
      </c>
      <c r="AW1167">
        <v>0</v>
      </c>
      <c r="AX1167">
        <v>0</v>
      </c>
      <c r="AY1167" s="6">
        <v>0</v>
      </c>
      <c r="AZ1167">
        <v>0</v>
      </c>
      <c r="BA1167">
        <v>0</v>
      </c>
      <c r="BB1167" s="6">
        <v>3869.63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f t="shared" si="54"/>
        <v>0</v>
      </c>
      <c r="BJ1167">
        <f t="shared" si="55"/>
        <v>3892.93</v>
      </c>
      <c r="BK1167">
        <f>_xlfn.IFNA(VLOOKUP(A:A,'11月奖金'!A:Q,17,0),0)</f>
        <v>1691.72</v>
      </c>
      <c r="BL1167">
        <f t="shared" si="56"/>
        <v>5584.65</v>
      </c>
    </row>
    <row r="1168" spans="1:64" x14ac:dyDescent="0.2">
      <c r="A1168">
        <v>9001264</v>
      </c>
      <c r="B1168" t="s">
        <v>8263</v>
      </c>
      <c r="C1168" t="s">
        <v>8264</v>
      </c>
      <c r="D1168" t="s">
        <v>8495</v>
      </c>
      <c r="E1168" t="s">
        <v>426</v>
      </c>
      <c r="F1168" t="s">
        <v>160</v>
      </c>
      <c r="G1168">
        <v>0</v>
      </c>
      <c r="H1168">
        <v>0</v>
      </c>
      <c r="I1168">
        <v>6.1</v>
      </c>
      <c r="J1168">
        <v>0</v>
      </c>
      <c r="K1168">
        <v>2196</v>
      </c>
      <c r="L1168">
        <v>605.79</v>
      </c>
      <c r="M1168">
        <v>0</v>
      </c>
      <c r="N1168">
        <v>0</v>
      </c>
      <c r="O1168">
        <v>0</v>
      </c>
      <c r="P1168">
        <v>216</v>
      </c>
      <c r="Q1168">
        <v>0</v>
      </c>
      <c r="R1168">
        <v>0</v>
      </c>
      <c r="S1168">
        <v>0</v>
      </c>
      <c r="T1168">
        <v>800</v>
      </c>
      <c r="U1168">
        <v>100</v>
      </c>
      <c r="V1168">
        <v>300</v>
      </c>
      <c r="W1168">
        <v>33</v>
      </c>
      <c r="X1168">
        <v>0</v>
      </c>
      <c r="Y1168">
        <v>0</v>
      </c>
      <c r="Z1168">
        <v>0</v>
      </c>
      <c r="AA1168">
        <v>0</v>
      </c>
      <c r="AB1168">
        <v>10</v>
      </c>
      <c r="AC1168">
        <v>12</v>
      </c>
      <c r="AD1168">
        <v>0</v>
      </c>
      <c r="AE1168">
        <v>0</v>
      </c>
      <c r="AF1168">
        <v>4272.79</v>
      </c>
      <c r="AG1168">
        <v>564.96</v>
      </c>
      <c r="AH1168">
        <v>21.19</v>
      </c>
      <c r="AI1168">
        <v>141.24</v>
      </c>
      <c r="AJ1168">
        <v>424</v>
      </c>
      <c r="AK1168">
        <v>0</v>
      </c>
      <c r="AL1168">
        <v>0</v>
      </c>
      <c r="AM1168">
        <v>0</v>
      </c>
      <c r="AN1168">
        <v>0</v>
      </c>
      <c r="AO1168">
        <v>2</v>
      </c>
      <c r="AP1168">
        <v>9</v>
      </c>
      <c r="AQ1168">
        <v>0</v>
      </c>
      <c r="AR1168" s="6">
        <v>3119.4</v>
      </c>
      <c r="AS1168">
        <v>4200.79</v>
      </c>
      <c r="AT1168">
        <v>0</v>
      </c>
      <c r="AU1168">
        <v>23641.95</v>
      </c>
      <c r="AV1168">
        <v>25000</v>
      </c>
      <c r="AW1168">
        <v>0</v>
      </c>
      <c r="AX1168">
        <v>0</v>
      </c>
      <c r="AY1168" s="6">
        <v>0</v>
      </c>
      <c r="AZ1168">
        <v>0</v>
      </c>
      <c r="BA1168">
        <v>0</v>
      </c>
      <c r="BB1168" s="6">
        <v>5756.95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f t="shared" si="54"/>
        <v>0</v>
      </c>
      <c r="BJ1168">
        <f t="shared" si="55"/>
        <v>4200.79</v>
      </c>
      <c r="BK1168">
        <f>_xlfn.IFNA(VLOOKUP(A:A,'11月奖金'!A:Q,17,0),0)</f>
        <v>1705.44</v>
      </c>
      <c r="BL1168">
        <f t="shared" si="56"/>
        <v>5906.23</v>
      </c>
    </row>
    <row r="1169" spans="1:64" x14ac:dyDescent="0.2">
      <c r="A1169">
        <v>9001265</v>
      </c>
      <c r="B1169" t="s">
        <v>8267</v>
      </c>
      <c r="C1169" t="s">
        <v>8268</v>
      </c>
      <c r="D1169" t="s">
        <v>8496</v>
      </c>
      <c r="E1169" t="s">
        <v>426</v>
      </c>
      <c r="F1169" t="s">
        <v>160</v>
      </c>
      <c r="G1169">
        <v>9</v>
      </c>
      <c r="H1169">
        <v>0</v>
      </c>
      <c r="I1169">
        <v>5.5</v>
      </c>
      <c r="J1169">
        <v>0</v>
      </c>
      <c r="K1169">
        <v>1980</v>
      </c>
      <c r="L1169">
        <v>546.21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800</v>
      </c>
      <c r="U1169">
        <v>100</v>
      </c>
      <c r="V1169">
        <v>300</v>
      </c>
      <c r="W1169">
        <v>33</v>
      </c>
      <c r="X1169">
        <v>0</v>
      </c>
      <c r="Y1169">
        <v>0</v>
      </c>
      <c r="Z1169">
        <v>0</v>
      </c>
      <c r="AA1169">
        <v>0</v>
      </c>
      <c r="AB1169">
        <v>10</v>
      </c>
      <c r="AC1169">
        <v>12</v>
      </c>
      <c r="AD1169">
        <v>0</v>
      </c>
      <c r="AE1169">
        <v>0</v>
      </c>
      <c r="AF1169">
        <v>3781.21</v>
      </c>
      <c r="AG1169">
        <v>340.64</v>
      </c>
      <c r="AH1169">
        <v>12.77</v>
      </c>
      <c r="AI1169">
        <v>104.32</v>
      </c>
      <c r="AJ1169">
        <v>255</v>
      </c>
      <c r="AK1169">
        <v>0</v>
      </c>
      <c r="AL1169">
        <v>0</v>
      </c>
      <c r="AM1169">
        <v>0</v>
      </c>
      <c r="AN1169">
        <v>0</v>
      </c>
      <c r="AO1169">
        <v>2</v>
      </c>
      <c r="AP1169">
        <v>9</v>
      </c>
      <c r="AQ1169">
        <v>0</v>
      </c>
      <c r="AR1169" s="6">
        <v>3066.48</v>
      </c>
      <c r="AS1169">
        <v>3709.21</v>
      </c>
      <c r="AT1169">
        <v>0</v>
      </c>
      <c r="AU1169">
        <v>21042.77</v>
      </c>
      <c r="AV1169">
        <v>25000</v>
      </c>
      <c r="AW1169">
        <v>0</v>
      </c>
      <c r="AX1169">
        <v>0</v>
      </c>
      <c r="AY1169" s="6">
        <v>0</v>
      </c>
      <c r="AZ1169">
        <v>0</v>
      </c>
      <c r="BA1169">
        <v>0</v>
      </c>
      <c r="BB1169" s="6">
        <v>3544.49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f t="shared" si="54"/>
        <v>0</v>
      </c>
      <c r="BJ1169">
        <f t="shared" si="55"/>
        <v>3709.21</v>
      </c>
      <c r="BK1169">
        <f>_xlfn.IFNA(VLOOKUP(A:A,'11月奖金'!A:Q,17,0),0)</f>
        <v>1691.72</v>
      </c>
      <c r="BL1169">
        <f t="shared" si="56"/>
        <v>5400.93</v>
      </c>
    </row>
    <row r="1170" spans="1:64" x14ac:dyDescent="0.2">
      <c r="A1170">
        <v>9001271</v>
      </c>
      <c r="B1170" t="s">
        <v>8292</v>
      </c>
      <c r="C1170" t="s">
        <v>8293</v>
      </c>
      <c r="D1170" t="s">
        <v>8497</v>
      </c>
      <c r="E1170" t="s">
        <v>426</v>
      </c>
      <c r="F1170" t="s">
        <v>160</v>
      </c>
      <c r="G1170">
        <v>9</v>
      </c>
      <c r="H1170">
        <v>0</v>
      </c>
      <c r="I1170">
        <v>5.3</v>
      </c>
      <c r="J1170">
        <v>0</v>
      </c>
      <c r="K1170">
        <v>1908</v>
      </c>
      <c r="L1170">
        <v>526.34</v>
      </c>
      <c r="M1170">
        <v>0</v>
      </c>
      <c r="N1170">
        <v>0</v>
      </c>
      <c r="O1170">
        <v>0</v>
      </c>
      <c r="P1170">
        <v>144</v>
      </c>
      <c r="Q1170">
        <v>0</v>
      </c>
      <c r="R1170">
        <v>0</v>
      </c>
      <c r="S1170">
        <v>0</v>
      </c>
      <c r="T1170">
        <v>800</v>
      </c>
      <c r="U1170">
        <v>100</v>
      </c>
      <c r="V1170">
        <v>300</v>
      </c>
      <c r="W1170">
        <v>33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3811.34</v>
      </c>
      <c r="AG1170">
        <v>507.04</v>
      </c>
      <c r="AH1170">
        <v>19.010000000000002</v>
      </c>
      <c r="AI1170">
        <v>126.76</v>
      </c>
      <c r="AJ1170">
        <v>380</v>
      </c>
      <c r="AK1170">
        <v>0</v>
      </c>
      <c r="AL1170">
        <v>0</v>
      </c>
      <c r="AM1170">
        <v>0</v>
      </c>
      <c r="AN1170">
        <v>0</v>
      </c>
      <c r="AO1170">
        <v>2</v>
      </c>
      <c r="AP1170">
        <v>9</v>
      </c>
      <c r="AQ1170">
        <v>0</v>
      </c>
      <c r="AR1170" s="6">
        <v>2776.53</v>
      </c>
      <c r="AS1170">
        <v>3739.34</v>
      </c>
      <c r="AT1170">
        <v>0</v>
      </c>
      <c r="AU1170">
        <v>21355.87</v>
      </c>
      <c r="AV1170">
        <v>25000</v>
      </c>
      <c r="AW1170">
        <v>0</v>
      </c>
      <c r="AX1170">
        <v>0</v>
      </c>
      <c r="AY1170" s="6">
        <v>0</v>
      </c>
      <c r="AZ1170">
        <v>0</v>
      </c>
      <c r="BA1170">
        <v>0</v>
      </c>
      <c r="BB1170" s="6">
        <v>5164.05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f t="shared" si="54"/>
        <v>0</v>
      </c>
      <c r="BJ1170">
        <f t="shared" si="55"/>
        <v>3739.34</v>
      </c>
      <c r="BK1170">
        <f>_xlfn.IFNA(VLOOKUP(A:A,'11月奖金'!A:Q,17,0),0)</f>
        <v>1705.44</v>
      </c>
      <c r="BL1170">
        <f t="shared" si="56"/>
        <v>5444.7800000000007</v>
      </c>
    </row>
    <row r="1171" spans="1:64" x14ac:dyDescent="0.2">
      <c r="A1171">
        <v>9001266</v>
      </c>
      <c r="B1171" t="s">
        <v>8270</v>
      </c>
      <c r="C1171" t="s">
        <v>8271</v>
      </c>
      <c r="D1171" t="s">
        <v>8498</v>
      </c>
      <c r="E1171" t="s">
        <v>426</v>
      </c>
      <c r="F1171" t="s">
        <v>160</v>
      </c>
      <c r="G1171">
        <v>0</v>
      </c>
      <c r="H1171">
        <v>0</v>
      </c>
      <c r="I1171">
        <v>5.5</v>
      </c>
      <c r="J1171">
        <v>0</v>
      </c>
      <c r="K1171">
        <v>1980</v>
      </c>
      <c r="L1171">
        <v>273.10000000000002</v>
      </c>
      <c r="M1171">
        <v>76</v>
      </c>
      <c r="N1171">
        <v>56</v>
      </c>
      <c r="O1171">
        <v>0</v>
      </c>
      <c r="P1171">
        <v>216</v>
      </c>
      <c r="Q1171">
        <v>0</v>
      </c>
      <c r="R1171">
        <v>0</v>
      </c>
      <c r="S1171">
        <v>0</v>
      </c>
      <c r="T1171">
        <v>556.52</v>
      </c>
      <c r="U1171">
        <v>69.569999999999993</v>
      </c>
      <c r="V1171">
        <v>208.7</v>
      </c>
      <c r="W1171">
        <v>22.96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3458.85</v>
      </c>
      <c r="AG1171">
        <v>812.4</v>
      </c>
      <c r="AH1171">
        <v>30.47</v>
      </c>
      <c r="AI1171">
        <v>203.1</v>
      </c>
      <c r="AJ1171">
        <v>609</v>
      </c>
      <c r="AK1171">
        <v>0</v>
      </c>
      <c r="AL1171">
        <v>0</v>
      </c>
      <c r="AM1171">
        <v>0</v>
      </c>
      <c r="AN1171">
        <v>0</v>
      </c>
      <c r="AO1171">
        <v>2</v>
      </c>
      <c r="AP1171">
        <v>9</v>
      </c>
      <c r="AQ1171">
        <v>0</v>
      </c>
      <c r="AR1171" s="6">
        <v>1801.88</v>
      </c>
      <c r="AS1171">
        <v>3408.1509999999998</v>
      </c>
      <c r="AT1171">
        <v>0</v>
      </c>
      <c r="AU1171">
        <v>28588.411</v>
      </c>
      <c r="AV1171">
        <v>25000</v>
      </c>
      <c r="AW1171">
        <v>0</v>
      </c>
      <c r="AX1171">
        <v>0</v>
      </c>
      <c r="AY1171" s="6">
        <v>0</v>
      </c>
      <c r="AZ1171">
        <v>0</v>
      </c>
      <c r="BA1171">
        <v>0</v>
      </c>
      <c r="BB1171" s="6">
        <v>8274.85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f t="shared" si="54"/>
        <v>0</v>
      </c>
      <c r="BJ1171">
        <f t="shared" si="55"/>
        <v>3408.1509999999998</v>
      </c>
      <c r="BK1171">
        <f>_xlfn.IFNA(VLOOKUP(A:A,'11月奖金'!A:Q,17,0),0)</f>
        <v>3677.1</v>
      </c>
      <c r="BL1171">
        <f t="shared" si="56"/>
        <v>7085.2510000000002</v>
      </c>
    </row>
    <row r="1172" spans="1:64" x14ac:dyDescent="0.2">
      <c r="A1172">
        <v>9001303</v>
      </c>
      <c r="B1172" t="s">
        <v>7871</v>
      </c>
      <c r="C1172" t="s">
        <v>7872</v>
      </c>
      <c r="D1172" t="s">
        <v>8499</v>
      </c>
      <c r="E1172" t="s">
        <v>39</v>
      </c>
      <c r="F1172" t="s">
        <v>105</v>
      </c>
      <c r="G1172">
        <v>0</v>
      </c>
      <c r="H1172">
        <v>0</v>
      </c>
      <c r="I1172">
        <v>4.9000000000000004</v>
      </c>
      <c r="J1172">
        <v>0</v>
      </c>
      <c r="K1172">
        <v>1764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800</v>
      </c>
      <c r="U1172">
        <v>300</v>
      </c>
      <c r="V1172">
        <v>300</v>
      </c>
      <c r="W1172">
        <v>33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243.31</v>
      </c>
      <c r="AE1172">
        <v>0</v>
      </c>
      <c r="AF1172">
        <v>3440.31</v>
      </c>
      <c r="AG1172">
        <v>517.76</v>
      </c>
      <c r="AH1172">
        <v>19.420000000000002</v>
      </c>
      <c r="AI1172">
        <v>129.44</v>
      </c>
      <c r="AJ1172">
        <v>388</v>
      </c>
      <c r="AK1172">
        <v>0</v>
      </c>
      <c r="AL1172">
        <v>0</v>
      </c>
      <c r="AM1172">
        <v>0</v>
      </c>
      <c r="AN1172">
        <v>0</v>
      </c>
      <c r="AO1172">
        <v>2</v>
      </c>
      <c r="AP1172">
        <v>9</v>
      </c>
      <c r="AQ1172">
        <v>0</v>
      </c>
      <c r="AR1172" s="6">
        <v>2383.69</v>
      </c>
      <c r="AS1172">
        <v>3228.31</v>
      </c>
      <c r="AT1172">
        <v>0</v>
      </c>
      <c r="AU1172">
        <v>25915.040000000001</v>
      </c>
      <c r="AV1172">
        <v>25000</v>
      </c>
      <c r="AW1172">
        <v>0</v>
      </c>
      <c r="AX1172">
        <v>0</v>
      </c>
      <c r="AY1172" s="6">
        <v>0</v>
      </c>
      <c r="AZ1172">
        <v>0</v>
      </c>
      <c r="BA1172">
        <v>0</v>
      </c>
      <c r="BB1172" s="6">
        <v>5273.0999999999995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f t="shared" si="54"/>
        <v>0</v>
      </c>
      <c r="BJ1172">
        <f t="shared" si="55"/>
        <v>3228.31</v>
      </c>
      <c r="BK1172">
        <f>_xlfn.IFNA(VLOOKUP(A:A,'11月奖金'!A:Q,17,0),0)</f>
        <v>3652.81</v>
      </c>
      <c r="BL1172">
        <f t="shared" si="56"/>
        <v>6881.12</v>
      </c>
    </row>
    <row r="1173" spans="1:64" x14ac:dyDescent="0.2">
      <c r="A1173">
        <v>9001301</v>
      </c>
      <c r="B1173" t="s">
        <v>7971</v>
      </c>
      <c r="C1173" t="s">
        <v>7972</v>
      </c>
      <c r="D1173" t="s">
        <v>8500</v>
      </c>
      <c r="E1173" t="s">
        <v>82</v>
      </c>
      <c r="F1173" t="s">
        <v>105</v>
      </c>
      <c r="G1173">
        <v>0</v>
      </c>
      <c r="H1173">
        <v>0</v>
      </c>
      <c r="I1173">
        <v>5.3</v>
      </c>
      <c r="J1173">
        <v>0</v>
      </c>
      <c r="K1173">
        <v>1908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800</v>
      </c>
      <c r="U1173">
        <v>100</v>
      </c>
      <c r="V1173">
        <v>300</v>
      </c>
      <c r="W1173">
        <v>33</v>
      </c>
      <c r="X1173">
        <v>0</v>
      </c>
      <c r="Y1173">
        <v>0</v>
      </c>
      <c r="Z1173">
        <v>0</v>
      </c>
      <c r="AA1173">
        <v>0</v>
      </c>
      <c r="AB1173">
        <v>10</v>
      </c>
      <c r="AC1173">
        <v>0</v>
      </c>
      <c r="AD1173">
        <v>0</v>
      </c>
      <c r="AE1173">
        <v>0</v>
      </c>
      <c r="AF1173">
        <v>3151</v>
      </c>
      <c r="AG1173">
        <v>398</v>
      </c>
      <c r="AH1173">
        <v>14.93</v>
      </c>
      <c r="AI1173">
        <v>104.32</v>
      </c>
      <c r="AJ1173">
        <v>299</v>
      </c>
      <c r="AK1173">
        <v>0</v>
      </c>
      <c r="AL1173">
        <v>0</v>
      </c>
      <c r="AM1173">
        <v>0</v>
      </c>
      <c r="AN1173">
        <v>0</v>
      </c>
      <c r="AO1173">
        <v>2</v>
      </c>
      <c r="AP1173">
        <v>9</v>
      </c>
      <c r="AQ1173">
        <v>0</v>
      </c>
      <c r="AR1173" s="6">
        <v>2332.75</v>
      </c>
      <c r="AS1173">
        <v>3079</v>
      </c>
      <c r="AT1173">
        <v>0</v>
      </c>
      <c r="AU1173">
        <v>28573.91</v>
      </c>
      <c r="AV1173">
        <v>25000</v>
      </c>
      <c r="AW1173">
        <v>0</v>
      </c>
      <c r="AX1173">
        <v>0</v>
      </c>
      <c r="AY1173" s="6">
        <v>0</v>
      </c>
      <c r="AZ1173">
        <v>0</v>
      </c>
      <c r="BA1173">
        <v>0</v>
      </c>
      <c r="BB1173" s="6">
        <v>4076.43</v>
      </c>
      <c r="BC1173">
        <v>0</v>
      </c>
      <c r="BD1173">
        <v>0</v>
      </c>
      <c r="BE1173">
        <v>0</v>
      </c>
      <c r="BF1173">
        <v>0</v>
      </c>
      <c r="BG1173">
        <v>67.039999999999992</v>
      </c>
      <c r="BH1173">
        <v>0</v>
      </c>
      <c r="BI1173">
        <f t="shared" si="54"/>
        <v>67.039999999999992</v>
      </c>
      <c r="BJ1173">
        <f t="shared" si="55"/>
        <v>3079</v>
      </c>
      <c r="BK1173">
        <f>_xlfn.IFNA(VLOOKUP(A:A,'11月奖金'!A:Q,17,0),0)</f>
        <v>3596.46</v>
      </c>
      <c r="BL1173">
        <f t="shared" si="56"/>
        <v>6675.46</v>
      </c>
    </row>
    <row r="1174" spans="1:64" x14ac:dyDescent="0.2">
      <c r="A1174">
        <v>9001275</v>
      </c>
      <c r="B1174" t="s">
        <v>8033</v>
      </c>
      <c r="C1174" t="s">
        <v>8034</v>
      </c>
      <c r="D1174" t="s">
        <v>8501</v>
      </c>
      <c r="E1174" t="s">
        <v>122</v>
      </c>
      <c r="F1174" t="s">
        <v>160</v>
      </c>
      <c r="G1174">
        <v>0</v>
      </c>
      <c r="H1174">
        <v>0</v>
      </c>
      <c r="I1174">
        <v>6.1</v>
      </c>
      <c r="J1174">
        <v>0</v>
      </c>
      <c r="K1174">
        <v>2196</v>
      </c>
      <c r="L1174">
        <v>302.89999999999998</v>
      </c>
      <c r="M1174">
        <v>49</v>
      </c>
      <c r="N1174">
        <v>72</v>
      </c>
      <c r="O1174">
        <v>0</v>
      </c>
      <c r="P1174">
        <v>216</v>
      </c>
      <c r="Q1174">
        <v>0</v>
      </c>
      <c r="R1174">
        <v>0</v>
      </c>
      <c r="S1174">
        <v>0</v>
      </c>
      <c r="T1174">
        <v>800</v>
      </c>
      <c r="U1174">
        <v>100</v>
      </c>
      <c r="V1174">
        <v>300</v>
      </c>
      <c r="W1174">
        <v>33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4068.9</v>
      </c>
      <c r="AG1174">
        <v>673.71</v>
      </c>
      <c r="AH1174">
        <v>25.26</v>
      </c>
      <c r="AI1174">
        <v>168.43</v>
      </c>
      <c r="AJ1174">
        <v>505</v>
      </c>
      <c r="AK1174">
        <v>0</v>
      </c>
      <c r="AL1174">
        <v>0</v>
      </c>
      <c r="AM1174">
        <v>0</v>
      </c>
      <c r="AN1174">
        <v>0</v>
      </c>
      <c r="AO1174">
        <v>2</v>
      </c>
      <c r="AP1174">
        <v>9</v>
      </c>
      <c r="AQ1174">
        <v>0</v>
      </c>
      <c r="AR1174" s="6">
        <v>2694.5</v>
      </c>
      <c r="AS1174">
        <v>3996.9</v>
      </c>
      <c r="AT1174">
        <v>0</v>
      </c>
      <c r="AU1174">
        <v>26043.56</v>
      </c>
      <c r="AV1174">
        <v>25000</v>
      </c>
      <c r="AW1174">
        <v>0</v>
      </c>
      <c r="AX1174">
        <v>0</v>
      </c>
      <c r="AY1174" s="6">
        <v>0</v>
      </c>
      <c r="AZ1174">
        <v>0</v>
      </c>
      <c r="BA1174">
        <v>0</v>
      </c>
      <c r="BB1174" s="6">
        <v>6862.0000000000009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f t="shared" si="54"/>
        <v>0</v>
      </c>
      <c r="BJ1174">
        <f t="shared" si="55"/>
        <v>3996.9</v>
      </c>
      <c r="BK1174">
        <f>_xlfn.IFNA(VLOOKUP(A:A,'11月奖金'!A:Q,17,0),0)</f>
        <v>2249.5500000000002</v>
      </c>
      <c r="BL1174">
        <f t="shared" si="56"/>
        <v>6246.4500000000007</v>
      </c>
    </row>
    <row r="1175" spans="1:64" x14ac:dyDescent="0.2">
      <c r="A1175">
        <v>9001295</v>
      </c>
      <c r="B1175" t="s">
        <v>8353</v>
      </c>
      <c r="C1175" t="s">
        <v>8354</v>
      </c>
      <c r="D1175" t="s">
        <v>9244</v>
      </c>
      <c r="E1175" t="s">
        <v>927</v>
      </c>
      <c r="F1175" t="s">
        <v>160</v>
      </c>
      <c r="G1175">
        <v>0</v>
      </c>
      <c r="H1175">
        <v>0</v>
      </c>
      <c r="I1175">
        <v>5.3</v>
      </c>
      <c r="J1175">
        <v>0</v>
      </c>
      <c r="K1175">
        <v>1908</v>
      </c>
      <c r="L1175">
        <v>263.17</v>
      </c>
      <c r="M1175">
        <v>0</v>
      </c>
      <c r="N1175">
        <v>0</v>
      </c>
      <c r="O1175">
        <v>800</v>
      </c>
      <c r="P1175">
        <v>216</v>
      </c>
      <c r="Q1175">
        <v>0</v>
      </c>
      <c r="R1175">
        <v>0</v>
      </c>
      <c r="S1175">
        <v>0</v>
      </c>
      <c r="T1175">
        <v>800</v>
      </c>
      <c r="U1175">
        <v>100</v>
      </c>
      <c r="V1175">
        <v>300</v>
      </c>
      <c r="W1175">
        <v>33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4420.17</v>
      </c>
      <c r="AG1175">
        <v>769.08</v>
      </c>
      <c r="AH1175">
        <v>28.84</v>
      </c>
      <c r="AI1175">
        <v>192.27</v>
      </c>
      <c r="AJ1175">
        <v>577</v>
      </c>
      <c r="AK1175">
        <v>0</v>
      </c>
      <c r="AL1175">
        <v>0</v>
      </c>
      <c r="AM1175">
        <v>0</v>
      </c>
      <c r="AN1175">
        <v>0</v>
      </c>
      <c r="AO1175">
        <v>2</v>
      </c>
      <c r="AP1175">
        <v>9</v>
      </c>
      <c r="AQ1175">
        <v>0</v>
      </c>
      <c r="AR1175" s="6">
        <v>2850.98</v>
      </c>
      <c r="AS1175">
        <v>4348.17</v>
      </c>
      <c r="AT1175">
        <v>0</v>
      </c>
      <c r="AU1175">
        <v>37884.17</v>
      </c>
      <c r="AV1175">
        <v>25000</v>
      </c>
      <c r="AW1175">
        <v>0</v>
      </c>
      <c r="AX1175">
        <v>0</v>
      </c>
      <c r="AY1175" s="6">
        <v>0</v>
      </c>
      <c r="AZ1175">
        <v>0</v>
      </c>
      <c r="BA1175">
        <v>0</v>
      </c>
      <c r="BB1175" s="6">
        <v>7835.9500000000007</v>
      </c>
      <c r="BC1175">
        <v>5048.2199999999984</v>
      </c>
      <c r="BD1175">
        <v>151.44999999999999</v>
      </c>
      <c r="BE1175">
        <v>0</v>
      </c>
      <c r="BF1175">
        <v>151.44999999999999</v>
      </c>
      <c r="BG1175">
        <v>218.02</v>
      </c>
      <c r="BH1175">
        <v>0</v>
      </c>
      <c r="BI1175">
        <f t="shared" si="54"/>
        <v>218.02</v>
      </c>
      <c r="BJ1175">
        <f t="shared" si="55"/>
        <v>4348.17</v>
      </c>
      <c r="BK1175">
        <f>_xlfn.IFNA(VLOOKUP(A:A,'11月奖金'!A:Q,17,0),0)</f>
        <v>5738.9</v>
      </c>
      <c r="BL1175">
        <f t="shared" si="56"/>
        <v>10087.07</v>
      </c>
    </row>
    <row r="1176" spans="1:64" x14ac:dyDescent="0.2">
      <c r="A1176">
        <v>9001256</v>
      </c>
      <c r="B1176" t="s">
        <v>8234</v>
      </c>
      <c r="C1176" t="s">
        <v>8235</v>
      </c>
      <c r="D1176" t="s">
        <v>8502</v>
      </c>
      <c r="E1176" t="s">
        <v>426</v>
      </c>
      <c r="F1176" t="s">
        <v>160</v>
      </c>
      <c r="G1176">
        <v>8</v>
      </c>
      <c r="H1176">
        <v>0</v>
      </c>
      <c r="I1176">
        <v>5.0999999999999996</v>
      </c>
      <c r="J1176">
        <v>0</v>
      </c>
      <c r="K1176">
        <v>1836</v>
      </c>
      <c r="L1176">
        <v>0</v>
      </c>
      <c r="M1176">
        <v>0</v>
      </c>
      <c r="N1176">
        <v>0</v>
      </c>
      <c r="O1176">
        <v>0</v>
      </c>
      <c r="P1176">
        <v>144</v>
      </c>
      <c r="Q1176">
        <v>0</v>
      </c>
      <c r="R1176">
        <v>0</v>
      </c>
      <c r="S1176">
        <v>0</v>
      </c>
      <c r="T1176">
        <v>800</v>
      </c>
      <c r="U1176">
        <v>100</v>
      </c>
      <c r="V1176">
        <v>300</v>
      </c>
      <c r="W1176">
        <v>33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3213</v>
      </c>
      <c r="AG1176">
        <v>323.04000000000002</v>
      </c>
      <c r="AH1176">
        <v>12.11</v>
      </c>
      <c r="AI1176">
        <v>104.32</v>
      </c>
      <c r="AJ1176">
        <v>242</v>
      </c>
      <c r="AK1176">
        <v>0</v>
      </c>
      <c r="AL1176">
        <v>0</v>
      </c>
      <c r="AM1176">
        <v>0</v>
      </c>
      <c r="AN1176">
        <v>0</v>
      </c>
      <c r="AO1176">
        <v>2</v>
      </c>
      <c r="AP1176">
        <v>9</v>
      </c>
      <c r="AQ1176">
        <v>0</v>
      </c>
      <c r="AR1176" s="6">
        <v>2529.5300000000002</v>
      </c>
      <c r="AS1176">
        <v>3141</v>
      </c>
      <c r="AT1176">
        <v>0</v>
      </c>
      <c r="AU1176">
        <v>20050.39</v>
      </c>
      <c r="AV1176">
        <v>25000</v>
      </c>
      <c r="AW1176">
        <v>0</v>
      </c>
      <c r="AX1176">
        <v>0</v>
      </c>
      <c r="AY1176" s="6">
        <v>0</v>
      </c>
      <c r="AZ1176">
        <v>0</v>
      </c>
      <c r="BA1176">
        <v>0</v>
      </c>
      <c r="BB1176" s="6">
        <v>3383.79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f t="shared" si="54"/>
        <v>0</v>
      </c>
      <c r="BJ1176">
        <f t="shared" si="55"/>
        <v>3141</v>
      </c>
      <c r="BK1176">
        <f>_xlfn.IFNA(VLOOKUP(A:A,'11月奖金'!A:Q,17,0),0)</f>
        <v>1722.64</v>
      </c>
      <c r="BL1176">
        <f t="shared" si="56"/>
        <v>4863.6400000000003</v>
      </c>
    </row>
    <row r="1177" spans="1:64" x14ac:dyDescent="0.2">
      <c r="A1177">
        <v>9001257</v>
      </c>
      <c r="B1177" t="s">
        <v>8237</v>
      </c>
      <c r="C1177" t="s">
        <v>8238</v>
      </c>
      <c r="D1177" t="s">
        <v>8503</v>
      </c>
      <c r="E1177" t="s">
        <v>426</v>
      </c>
      <c r="F1177" t="s">
        <v>160</v>
      </c>
      <c r="G1177">
        <v>0</v>
      </c>
      <c r="H1177">
        <v>0</v>
      </c>
      <c r="I1177">
        <v>6.1</v>
      </c>
      <c r="J1177">
        <v>0</v>
      </c>
      <c r="K1177">
        <v>2196</v>
      </c>
      <c r="L1177">
        <v>605.79</v>
      </c>
      <c r="M1177">
        <v>0</v>
      </c>
      <c r="N1177">
        <v>0</v>
      </c>
      <c r="O1177">
        <v>0</v>
      </c>
      <c r="P1177">
        <v>504</v>
      </c>
      <c r="Q1177">
        <v>0</v>
      </c>
      <c r="R1177">
        <v>0</v>
      </c>
      <c r="S1177">
        <v>0</v>
      </c>
      <c r="T1177">
        <v>800</v>
      </c>
      <c r="U1177">
        <v>100</v>
      </c>
      <c r="V1177">
        <v>300</v>
      </c>
      <c r="W1177">
        <v>33</v>
      </c>
      <c r="X1177">
        <v>0</v>
      </c>
      <c r="Y1177">
        <v>0</v>
      </c>
      <c r="Z1177">
        <v>0</v>
      </c>
      <c r="AA1177">
        <v>0</v>
      </c>
      <c r="AB1177">
        <v>10</v>
      </c>
      <c r="AC1177">
        <v>12</v>
      </c>
      <c r="AD1177">
        <v>0</v>
      </c>
      <c r="AE1177">
        <v>0</v>
      </c>
      <c r="AF1177">
        <v>4560.79</v>
      </c>
      <c r="AG1177">
        <v>337.6</v>
      </c>
      <c r="AH1177">
        <v>12.66</v>
      </c>
      <c r="AI1177">
        <v>104.32</v>
      </c>
      <c r="AJ1177">
        <v>253</v>
      </c>
      <c r="AK1177">
        <v>0</v>
      </c>
      <c r="AL1177">
        <v>0</v>
      </c>
      <c r="AM1177">
        <v>0</v>
      </c>
      <c r="AN1177">
        <v>0</v>
      </c>
      <c r="AO1177">
        <v>2</v>
      </c>
      <c r="AP1177">
        <v>9</v>
      </c>
      <c r="AQ1177">
        <v>0</v>
      </c>
      <c r="AR1177" s="6">
        <v>3851.21</v>
      </c>
      <c r="AS1177">
        <v>4488.79</v>
      </c>
      <c r="AT1177">
        <v>0</v>
      </c>
      <c r="AU1177">
        <v>24061.66</v>
      </c>
      <c r="AV1177">
        <v>25000</v>
      </c>
      <c r="AW1177">
        <v>2500</v>
      </c>
      <c r="AX1177">
        <v>10000</v>
      </c>
      <c r="AY1177" s="6">
        <v>0</v>
      </c>
      <c r="AZ1177">
        <v>0</v>
      </c>
      <c r="BA1177">
        <v>0</v>
      </c>
      <c r="BB1177" s="6">
        <v>3517.98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f t="shared" si="54"/>
        <v>0</v>
      </c>
      <c r="BJ1177">
        <f t="shared" si="55"/>
        <v>4488.79</v>
      </c>
      <c r="BK1177">
        <f>_xlfn.IFNA(VLOOKUP(A:A,'11月奖金'!A:Q,17,0),0)</f>
        <v>1691.72</v>
      </c>
      <c r="BL1177">
        <f t="shared" si="56"/>
        <v>6180.51</v>
      </c>
    </row>
    <row r="1178" spans="1:64" x14ac:dyDescent="0.2">
      <c r="A1178">
        <v>9001258</v>
      </c>
      <c r="B1178" t="s">
        <v>8241</v>
      </c>
      <c r="C1178" t="s">
        <v>8242</v>
      </c>
      <c r="D1178" t="s">
        <v>8504</v>
      </c>
      <c r="E1178" t="s">
        <v>426</v>
      </c>
      <c r="F1178" t="s">
        <v>160</v>
      </c>
      <c r="G1178">
        <v>9</v>
      </c>
      <c r="H1178">
        <v>0</v>
      </c>
      <c r="I1178">
        <v>5.7</v>
      </c>
      <c r="J1178">
        <v>0</v>
      </c>
      <c r="K1178">
        <v>2052</v>
      </c>
      <c r="L1178">
        <v>566.07000000000005</v>
      </c>
      <c r="M1178">
        <v>0</v>
      </c>
      <c r="N1178">
        <v>0</v>
      </c>
      <c r="O1178">
        <v>0</v>
      </c>
      <c r="P1178">
        <v>144</v>
      </c>
      <c r="Q1178">
        <v>0</v>
      </c>
      <c r="R1178">
        <v>0</v>
      </c>
      <c r="S1178">
        <v>0</v>
      </c>
      <c r="T1178">
        <v>800</v>
      </c>
      <c r="U1178">
        <v>100</v>
      </c>
      <c r="V1178">
        <v>300</v>
      </c>
      <c r="W1178">
        <v>33</v>
      </c>
      <c r="X1178">
        <v>0</v>
      </c>
      <c r="Y1178">
        <v>0</v>
      </c>
      <c r="Z1178">
        <v>0</v>
      </c>
      <c r="AA1178">
        <v>0</v>
      </c>
      <c r="AB1178">
        <v>10</v>
      </c>
      <c r="AC1178">
        <v>12</v>
      </c>
      <c r="AD1178">
        <v>0</v>
      </c>
      <c r="AE1178">
        <v>0</v>
      </c>
      <c r="AF1178">
        <v>4017.07</v>
      </c>
      <c r="AG1178">
        <v>363.52</v>
      </c>
      <c r="AH1178">
        <v>13.63</v>
      </c>
      <c r="AI1178">
        <v>104.32</v>
      </c>
      <c r="AJ1178">
        <v>273</v>
      </c>
      <c r="AK1178">
        <v>0</v>
      </c>
      <c r="AL1178">
        <v>0</v>
      </c>
      <c r="AM1178">
        <v>0</v>
      </c>
      <c r="AN1178">
        <v>0</v>
      </c>
      <c r="AO1178">
        <v>2</v>
      </c>
      <c r="AP1178">
        <v>9</v>
      </c>
      <c r="AQ1178">
        <v>0</v>
      </c>
      <c r="AR1178" s="6">
        <v>3260.6</v>
      </c>
      <c r="AS1178">
        <v>3945.07</v>
      </c>
      <c r="AT1178">
        <v>0</v>
      </c>
      <c r="AU1178">
        <v>21993.200000000001</v>
      </c>
      <c r="AV1178">
        <v>55000</v>
      </c>
      <c r="AW1178">
        <v>0</v>
      </c>
      <c r="AX1178">
        <v>0</v>
      </c>
      <c r="AY1178" s="6">
        <v>0</v>
      </c>
      <c r="AZ1178">
        <v>0</v>
      </c>
      <c r="BA1178">
        <v>0</v>
      </c>
      <c r="BB1178" s="6">
        <v>3758.91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f t="shared" si="54"/>
        <v>0</v>
      </c>
      <c r="BJ1178">
        <f t="shared" si="55"/>
        <v>3945.07</v>
      </c>
      <c r="BK1178">
        <f>_xlfn.IFNA(VLOOKUP(A:A,'11月奖金'!A:Q,17,0),0)</f>
        <v>1691.72</v>
      </c>
      <c r="BL1178">
        <f t="shared" si="56"/>
        <v>5636.79</v>
      </c>
    </row>
    <row r="1179" spans="1:64" x14ac:dyDescent="0.2">
      <c r="A1179">
        <v>9001259</v>
      </c>
      <c r="B1179" t="s">
        <v>8243</v>
      </c>
      <c r="C1179" t="s">
        <v>8244</v>
      </c>
      <c r="D1179" t="s">
        <v>8505</v>
      </c>
      <c r="E1179" t="s">
        <v>426</v>
      </c>
      <c r="F1179" t="s">
        <v>160</v>
      </c>
      <c r="G1179">
        <v>9</v>
      </c>
      <c r="H1179">
        <v>0</v>
      </c>
      <c r="I1179">
        <v>5.5</v>
      </c>
      <c r="J1179">
        <v>0</v>
      </c>
      <c r="K1179">
        <v>1980</v>
      </c>
      <c r="L1179">
        <v>546.21</v>
      </c>
      <c r="M1179">
        <v>0</v>
      </c>
      <c r="N1179">
        <v>0</v>
      </c>
      <c r="O1179">
        <v>0</v>
      </c>
      <c r="P1179">
        <v>504</v>
      </c>
      <c r="Q1179">
        <v>0</v>
      </c>
      <c r="R1179">
        <v>0</v>
      </c>
      <c r="S1179">
        <v>0</v>
      </c>
      <c r="T1179">
        <v>800</v>
      </c>
      <c r="U1179">
        <v>100</v>
      </c>
      <c r="V1179">
        <v>300</v>
      </c>
      <c r="W1179">
        <v>33</v>
      </c>
      <c r="X1179">
        <v>0</v>
      </c>
      <c r="Y1179">
        <v>0</v>
      </c>
      <c r="Z1179">
        <v>0</v>
      </c>
      <c r="AA1179">
        <v>0</v>
      </c>
      <c r="AB1179">
        <v>10</v>
      </c>
      <c r="AC1179">
        <v>12</v>
      </c>
      <c r="AD1179">
        <v>0</v>
      </c>
      <c r="AE1179">
        <v>0</v>
      </c>
      <c r="AF1179">
        <v>4285.21</v>
      </c>
      <c r="AG1179">
        <v>359.6</v>
      </c>
      <c r="AH1179">
        <v>13.49</v>
      </c>
      <c r="AI1179">
        <v>104.32</v>
      </c>
      <c r="AJ1179">
        <v>270</v>
      </c>
      <c r="AK1179">
        <v>0</v>
      </c>
      <c r="AL1179">
        <v>0</v>
      </c>
      <c r="AM1179">
        <v>0</v>
      </c>
      <c r="AN1179">
        <v>0</v>
      </c>
      <c r="AO1179">
        <v>2</v>
      </c>
      <c r="AP1179">
        <v>9</v>
      </c>
      <c r="AQ1179">
        <v>0</v>
      </c>
      <c r="AR1179" s="6">
        <v>3535.8</v>
      </c>
      <c r="AS1179">
        <v>4213.21</v>
      </c>
      <c r="AT1179">
        <v>0</v>
      </c>
      <c r="AU1179">
        <v>23482.52</v>
      </c>
      <c r="AV1179">
        <v>55000</v>
      </c>
      <c r="AW1179">
        <v>0</v>
      </c>
      <c r="AX1179">
        <v>0</v>
      </c>
      <c r="AY1179" s="6">
        <v>0</v>
      </c>
      <c r="AZ1179">
        <v>0</v>
      </c>
      <c r="BA1179">
        <v>0</v>
      </c>
      <c r="BB1179" s="6">
        <v>3722.63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f t="shared" si="54"/>
        <v>0</v>
      </c>
      <c r="BJ1179">
        <f t="shared" si="55"/>
        <v>4213.21</v>
      </c>
      <c r="BK1179">
        <f>_xlfn.IFNA(VLOOKUP(A:A,'11月奖金'!A:Q,17,0),0)</f>
        <v>1705.44</v>
      </c>
      <c r="BL1179">
        <f t="shared" si="56"/>
        <v>5918.65</v>
      </c>
    </row>
    <row r="1180" spans="1:64" x14ac:dyDescent="0.2">
      <c r="A1180">
        <v>9001260</v>
      </c>
      <c r="B1180" t="s">
        <v>8246</v>
      </c>
      <c r="C1180" t="s">
        <v>8247</v>
      </c>
      <c r="D1180" t="s">
        <v>8506</v>
      </c>
      <c r="E1180" t="s">
        <v>426</v>
      </c>
      <c r="F1180" t="s">
        <v>160</v>
      </c>
      <c r="G1180">
        <v>9</v>
      </c>
      <c r="H1180">
        <v>0</v>
      </c>
      <c r="I1180">
        <v>5.5</v>
      </c>
      <c r="J1180">
        <v>0</v>
      </c>
      <c r="K1180">
        <v>1980</v>
      </c>
      <c r="L1180">
        <v>546.21</v>
      </c>
      <c r="M1180">
        <v>0</v>
      </c>
      <c r="N1180">
        <v>0</v>
      </c>
      <c r="O1180">
        <v>0</v>
      </c>
      <c r="P1180">
        <v>504</v>
      </c>
      <c r="Q1180">
        <v>0</v>
      </c>
      <c r="R1180">
        <v>0</v>
      </c>
      <c r="S1180">
        <v>0</v>
      </c>
      <c r="T1180">
        <v>800</v>
      </c>
      <c r="U1180">
        <v>100</v>
      </c>
      <c r="V1180">
        <v>300</v>
      </c>
      <c r="W1180">
        <v>33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4263.21</v>
      </c>
      <c r="AG1180">
        <v>316.72000000000003</v>
      </c>
      <c r="AH1180">
        <v>11.88</v>
      </c>
      <c r="AI1180">
        <v>104.32</v>
      </c>
      <c r="AJ1180">
        <v>238</v>
      </c>
      <c r="AK1180">
        <v>0</v>
      </c>
      <c r="AL1180">
        <v>0</v>
      </c>
      <c r="AM1180">
        <v>0</v>
      </c>
      <c r="AN1180">
        <v>0</v>
      </c>
      <c r="AO1180">
        <v>2</v>
      </c>
      <c r="AP1180">
        <v>9</v>
      </c>
      <c r="AQ1180">
        <v>0</v>
      </c>
      <c r="AR1180" s="6">
        <v>3590.29</v>
      </c>
      <c r="AS1180">
        <v>4191.21</v>
      </c>
      <c r="AT1180">
        <v>0</v>
      </c>
      <c r="AU1180">
        <v>22887.65</v>
      </c>
      <c r="AV1180">
        <v>55000</v>
      </c>
      <c r="AW1180">
        <v>0</v>
      </c>
      <c r="AX1180">
        <v>0</v>
      </c>
      <c r="AY1180" s="6">
        <v>0</v>
      </c>
      <c r="AZ1180">
        <v>0</v>
      </c>
      <c r="BA1180">
        <v>0</v>
      </c>
      <c r="BB1180" s="6">
        <v>3329.46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f t="shared" si="54"/>
        <v>0</v>
      </c>
      <c r="BJ1180">
        <f t="shared" si="55"/>
        <v>4191.21</v>
      </c>
      <c r="BK1180">
        <f>_xlfn.IFNA(VLOOKUP(A:A,'11月奖金'!A:Q,17,0),0)</f>
        <v>1705.44</v>
      </c>
      <c r="BL1180">
        <f t="shared" si="56"/>
        <v>5896.65</v>
      </c>
    </row>
    <row r="1181" spans="1:64" x14ac:dyDescent="0.2">
      <c r="A1181">
        <v>9001261</v>
      </c>
      <c r="B1181" t="s">
        <v>8249</v>
      </c>
      <c r="C1181" t="s">
        <v>8250</v>
      </c>
      <c r="D1181" t="s">
        <v>8507</v>
      </c>
      <c r="E1181" t="s">
        <v>426</v>
      </c>
      <c r="F1181" t="s">
        <v>160</v>
      </c>
      <c r="G1181">
        <v>9</v>
      </c>
      <c r="H1181">
        <v>0</v>
      </c>
      <c r="I1181">
        <v>5.5</v>
      </c>
      <c r="J1181">
        <v>0</v>
      </c>
      <c r="K1181">
        <v>1980</v>
      </c>
      <c r="L1181">
        <v>546.21</v>
      </c>
      <c r="M1181">
        <v>0</v>
      </c>
      <c r="N1181">
        <v>0</v>
      </c>
      <c r="O1181">
        <v>0</v>
      </c>
      <c r="P1181">
        <v>144</v>
      </c>
      <c r="Q1181">
        <v>0</v>
      </c>
      <c r="R1181">
        <v>0</v>
      </c>
      <c r="S1181">
        <v>0</v>
      </c>
      <c r="T1181">
        <v>800</v>
      </c>
      <c r="U1181">
        <v>100</v>
      </c>
      <c r="V1181">
        <v>300</v>
      </c>
      <c r="W1181">
        <v>33</v>
      </c>
      <c r="X1181">
        <v>0</v>
      </c>
      <c r="Y1181">
        <v>0</v>
      </c>
      <c r="Z1181">
        <v>0</v>
      </c>
      <c r="AA1181">
        <v>0</v>
      </c>
      <c r="AB1181">
        <v>10</v>
      </c>
      <c r="AC1181">
        <v>12</v>
      </c>
      <c r="AD1181">
        <v>0</v>
      </c>
      <c r="AE1181">
        <v>0</v>
      </c>
      <c r="AF1181">
        <v>3925.21</v>
      </c>
      <c r="AG1181">
        <v>311.52</v>
      </c>
      <c r="AH1181">
        <v>11.68</v>
      </c>
      <c r="AI1181">
        <v>104.32</v>
      </c>
      <c r="AJ1181">
        <v>234</v>
      </c>
      <c r="AK1181">
        <v>0</v>
      </c>
      <c r="AL1181">
        <v>0</v>
      </c>
      <c r="AM1181">
        <v>0</v>
      </c>
      <c r="AN1181">
        <v>0</v>
      </c>
      <c r="AO1181">
        <v>2</v>
      </c>
      <c r="AP1181">
        <v>9</v>
      </c>
      <c r="AQ1181">
        <v>0</v>
      </c>
      <c r="AR1181" s="6">
        <v>3261.69</v>
      </c>
      <c r="AS1181">
        <v>3853.21</v>
      </c>
      <c r="AT1181">
        <v>0</v>
      </c>
      <c r="AU1181">
        <v>21306.35</v>
      </c>
      <c r="AV1181">
        <v>55000</v>
      </c>
      <c r="AW1181">
        <v>0</v>
      </c>
      <c r="AX1181">
        <v>0</v>
      </c>
      <c r="AY1181" s="6">
        <v>0</v>
      </c>
      <c r="AZ1181">
        <v>0</v>
      </c>
      <c r="BA1181">
        <v>0</v>
      </c>
      <c r="BB1181" s="6">
        <v>3281.16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f t="shared" si="54"/>
        <v>0</v>
      </c>
      <c r="BJ1181">
        <f t="shared" si="55"/>
        <v>3853.21</v>
      </c>
      <c r="BK1181">
        <f>_xlfn.IFNA(VLOOKUP(A:A,'11月奖金'!A:Q,17,0),0)</f>
        <v>1691.72</v>
      </c>
      <c r="BL1181">
        <f t="shared" si="56"/>
        <v>5544.93</v>
      </c>
    </row>
    <row r="1182" spans="1:64" x14ac:dyDescent="0.2">
      <c r="A1182">
        <v>9001262</v>
      </c>
      <c r="B1182" t="s">
        <v>8253</v>
      </c>
      <c r="C1182" t="s">
        <v>8254</v>
      </c>
      <c r="D1182" t="s">
        <v>8508</v>
      </c>
      <c r="E1182" t="s">
        <v>426</v>
      </c>
      <c r="F1182" t="s">
        <v>160</v>
      </c>
      <c r="G1182">
        <v>8</v>
      </c>
      <c r="H1182">
        <v>0</v>
      </c>
      <c r="I1182">
        <v>5.0999999999999996</v>
      </c>
      <c r="J1182">
        <v>0</v>
      </c>
      <c r="K1182">
        <v>1836</v>
      </c>
      <c r="L1182">
        <v>759.72</v>
      </c>
      <c r="M1182">
        <v>0</v>
      </c>
      <c r="N1182">
        <v>0</v>
      </c>
      <c r="O1182">
        <v>0</v>
      </c>
      <c r="P1182">
        <v>72</v>
      </c>
      <c r="Q1182">
        <v>0</v>
      </c>
      <c r="R1182">
        <v>0</v>
      </c>
      <c r="S1182">
        <v>0</v>
      </c>
      <c r="T1182">
        <v>800</v>
      </c>
      <c r="U1182">
        <v>100</v>
      </c>
      <c r="V1182">
        <v>300</v>
      </c>
      <c r="W1182">
        <v>33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3900.72</v>
      </c>
      <c r="AG1182">
        <v>432</v>
      </c>
      <c r="AH1182">
        <v>16.2</v>
      </c>
      <c r="AI1182">
        <v>108</v>
      </c>
      <c r="AJ1182">
        <v>324</v>
      </c>
      <c r="AK1182">
        <v>0</v>
      </c>
      <c r="AL1182">
        <v>0</v>
      </c>
      <c r="AM1182">
        <v>0</v>
      </c>
      <c r="AN1182">
        <v>0</v>
      </c>
      <c r="AO1182">
        <v>2</v>
      </c>
      <c r="AP1182">
        <v>9</v>
      </c>
      <c r="AQ1182">
        <v>0</v>
      </c>
      <c r="AR1182" s="6">
        <v>3018.52</v>
      </c>
      <c r="AS1182">
        <v>3828.72</v>
      </c>
      <c r="AT1182">
        <v>0</v>
      </c>
      <c r="AU1182">
        <v>20761.79</v>
      </c>
      <c r="AV1182">
        <v>25000</v>
      </c>
      <c r="AW1182">
        <v>0</v>
      </c>
      <c r="AX1182">
        <v>0</v>
      </c>
      <c r="AY1182" s="6">
        <v>0</v>
      </c>
      <c r="AZ1182">
        <v>0</v>
      </c>
      <c r="BA1182">
        <v>0</v>
      </c>
      <c r="BB1182" s="6">
        <v>4401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f t="shared" si="54"/>
        <v>0</v>
      </c>
      <c r="BJ1182">
        <f t="shared" si="55"/>
        <v>3828.72</v>
      </c>
      <c r="BK1182">
        <f>_xlfn.IFNA(VLOOKUP(A:A,'11月奖金'!A:Q,17,0),0)</f>
        <v>1722.64</v>
      </c>
      <c r="BL1182">
        <f t="shared" si="56"/>
        <v>5551.36</v>
      </c>
    </row>
    <row r="1183" spans="1:64" x14ac:dyDescent="0.2">
      <c r="A1183">
        <v>9001273</v>
      </c>
      <c r="B1183" t="s">
        <v>8425</v>
      </c>
      <c r="C1183" t="s">
        <v>8426</v>
      </c>
      <c r="D1183" t="s">
        <v>8509</v>
      </c>
      <c r="E1183" t="s">
        <v>927</v>
      </c>
      <c r="F1183" t="s">
        <v>160</v>
      </c>
      <c r="G1183">
        <v>0</v>
      </c>
      <c r="H1183">
        <v>0</v>
      </c>
      <c r="I1183">
        <v>4.9000000000000004</v>
      </c>
      <c r="J1183">
        <v>0</v>
      </c>
      <c r="K1183">
        <v>1764</v>
      </c>
      <c r="L1183">
        <v>243.31</v>
      </c>
      <c r="M1183">
        <v>0</v>
      </c>
      <c r="N1183">
        <v>0</v>
      </c>
      <c r="O1183">
        <v>800</v>
      </c>
      <c r="P1183">
        <v>216</v>
      </c>
      <c r="Q1183">
        <v>0</v>
      </c>
      <c r="R1183">
        <v>0</v>
      </c>
      <c r="S1183">
        <v>0</v>
      </c>
      <c r="T1183">
        <v>800</v>
      </c>
      <c r="U1183">
        <v>100</v>
      </c>
      <c r="V1183">
        <v>300</v>
      </c>
      <c r="W1183">
        <v>33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4256.3100000000004</v>
      </c>
      <c r="AG1183">
        <v>597.13</v>
      </c>
      <c r="AH1183">
        <v>22.39</v>
      </c>
      <c r="AI1183">
        <v>149.28</v>
      </c>
      <c r="AJ1183">
        <v>448</v>
      </c>
      <c r="AK1183">
        <v>0</v>
      </c>
      <c r="AL1183">
        <v>0</v>
      </c>
      <c r="AM1183">
        <v>0</v>
      </c>
      <c r="AN1183">
        <v>0</v>
      </c>
      <c r="AO1183">
        <v>2</v>
      </c>
      <c r="AP1183">
        <v>9</v>
      </c>
      <c r="AQ1183">
        <v>0</v>
      </c>
      <c r="AR1183" s="6">
        <v>3037.51</v>
      </c>
      <c r="AS1183">
        <v>4184.3100000000004</v>
      </c>
      <c r="AT1183">
        <v>0</v>
      </c>
      <c r="AU1183">
        <v>37099.620000000003</v>
      </c>
      <c r="AV1183">
        <v>25000</v>
      </c>
      <c r="AW1183">
        <v>0</v>
      </c>
      <c r="AX1183">
        <v>0</v>
      </c>
      <c r="AY1183" s="6">
        <v>0</v>
      </c>
      <c r="AZ1183">
        <v>0</v>
      </c>
      <c r="BA1183">
        <v>0</v>
      </c>
      <c r="BB1183" s="6">
        <v>6084</v>
      </c>
      <c r="BC1183">
        <v>6015.6199999999953</v>
      </c>
      <c r="BD1183">
        <v>180.47</v>
      </c>
      <c r="BE1183">
        <v>0</v>
      </c>
      <c r="BF1183">
        <v>180.47</v>
      </c>
      <c r="BG1183">
        <v>241.44</v>
      </c>
      <c r="BH1183">
        <v>0</v>
      </c>
      <c r="BI1183">
        <f t="shared" si="54"/>
        <v>241.44</v>
      </c>
      <c r="BJ1183">
        <f t="shared" si="55"/>
        <v>4184.3100000000004</v>
      </c>
      <c r="BK1183">
        <f>_xlfn.IFNA(VLOOKUP(A:A,'11月奖金'!A:Q,17,0),0)</f>
        <v>5738.9</v>
      </c>
      <c r="BL1183">
        <f t="shared" si="56"/>
        <v>9923.2099999999991</v>
      </c>
    </row>
    <row r="1184" spans="1:64" x14ac:dyDescent="0.2">
      <c r="A1184">
        <v>9001285</v>
      </c>
      <c r="B1184" t="s">
        <v>8317</v>
      </c>
      <c r="C1184" t="s">
        <v>8318</v>
      </c>
      <c r="D1184" t="s">
        <v>8510</v>
      </c>
      <c r="E1184" t="s">
        <v>927</v>
      </c>
      <c r="F1184" t="s">
        <v>160</v>
      </c>
      <c r="G1184">
        <v>8</v>
      </c>
      <c r="H1184">
        <v>0</v>
      </c>
      <c r="I1184">
        <v>4.9000000000000004</v>
      </c>
      <c r="J1184">
        <v>0</v>
      </c>
      <c r="K1184">
        <v>1764</v>
      </c>
      <c r="L1184">
        <v>243.31</v>
      </c>
      <c r="M1184">
        <v>0</v>
      </c>
      <c r="N1184">
        <v>0</v>
      </c>
      <c r="O1184">
        <v>0</v>
      </c>
      <c r="P1184">
        <v>216</v>
      </c>
      <c r="Q1184">
        <v>0</v>
      </c>
      <c r="R1184">
        <v>0</v>
      </c>
      <c r="S1184">
        <v>0</v>
      </c>
      <c r="T1184">
        <v>800</v>
      </c>
      <c r="U1184">
        <v>100</v>
      </c>
      <c r="V1184">
        <v>300</v>
      </c>
      <c r="W1184">
        <v>33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3456.31</v>
      </c>
      <c r="AG1184">
        <v>496.42</v>
      </c>
      <c r="AH1184">
        <v>18.62</v>
      </c>
      <c r="AI1184">
        <v>124.11</v>
      </c>
      <c r="AJ1184">
        <v>372</v>
      </c>
      <c r="AK1184">
        <v>0</v>
      </c>
      <c r="AL1184">
        <v>0</v>
      </c>
      <c r="AM1184">
        <v>0</v>
      </c>
      <c r="AN1184">
        <v>0</v>
      </c>
      <c r="AO1184">
        <v>2</v>
      </c>
      <c r="AP1184">
        <v>9</v>
      </c>
      <c r="AQ1184">
        <v>0</v>
      </c>
      <c r="AR1184" s="6">
        <v>2443.16</v>
      </c>
      <c r="AS1184">
        <v>3384.31</v>
      </c>
      <c r="AT1184">
        <v>0</v>
      </c>
      <c r="AU1184">
        <v>24556.31</v>
      </c>
      <c r="AV1184">
        <v>25000</v>
      </c>
      <c r="AW1184">
        <v>0</v>
      </c>
      <c r="AX1184">
        <v>0</v>
      </c>
      <c r="AY1184" s="6">
        <v>0</v>
      </c>
      <c r="AZ1184">
        <v>0</v>
      </c>
      <c r="BA1184">
        <v>0</v>
      </c>
      <c r="BB1184" s="6">
        <v>5055.7499999999991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f t="shared" si="54"/>
        <v>0</v>
      </c>
      <c r="BJ1184">
        <f t="shared" si="55"/>
        <v>3384.31</v>
      </c>
      <c r="BK1184">
        <f>_xlfn.IFNA(VLOOKUP(A:A,'11月奖金'!A:Q,17,0),0)</f>
        <v>3538.8999999999996</v>
      </c>
      <c r="BL1184">
        <f t="shared" si="56"/>
        <v>6923.2099999999991</v>
      </c>
    </row>
    <row r="1185" spans="1:64" x14ac:dyDescent="0.2">
      <c r="A1185">
        <v>9001368</v>
      </c>
      <c r="B1185" t="s">
        <v>7438</v>
      </c>
      <c r="C1185" t="s">
        <v>7859</v>
      </c>
      <c r="D1185" t="s">
        <v>8511</v>
      </c>
      <c r="E1185" t="s">
        <v>54</v>
      </c>
      <c r="F1185" t="s">
        <v>125</v>
      </c>
      <c r="G1185">
        <v>0</v>
      </c>
      <c r="H1185">
        <v>0</v>
      </c>
      <c r="I1185">
        <v>6.7</v>
      </c>
      <c r="J1185">
        <v>0</v>
      </c>
      <c r="K1185">
        <v>2412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800</v>
      </c>
      <c r="U1185">
        <v>300</v>
      </c>
      <c r="V1185">
        <v>300</v>
      </c>
      <c r="W1185">
        <v>33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3845</v>
      </c>
      <c r="AG1185">
        <v>1134.48</v>
      </c>
      <c r="AH1185">
        <v>42.54</v>
      </c>
      <c r="AI1185">
        <v>297.20999999999998</v>
      </c>
      <c r="AJ1185">
        <v>892</v>
      </c>
      <c r="AK1185">
        <v>0</v>
      </c>
      <c r="AL1185">
        <v>0</v>
      </c>
      <c r="AM1185">
        <v>0</v>
      </c>
      <c r="AN1185">
        <v>0</v>
      </c>
      <c r="AO1185">
        <v>2</v>
      </c>
      <c r="AP1185">
        <v>9</v>
      </c>
      <c r="AQ1185">
        <v>0</v>
      </c>
      <c r="AR1185" s="6">
        <v>1476.77</v>
      </c>
      <c r="AS1185">
        <v>3633</v>
      </c>
      <c r="AT1185">
        <v>0</v>
      </c>
      <c r="AU1185">
        <v>41004.75</v>
      </c>
      <c r="AV1185">
        <v>25000</v>
      </c>
      <c r="AW1185">
        <v>0</v>
      </c>
      <c r="AX1185">
        <v>0</v>
      </c>
      <c r="AY1185" s="6">
        <v>0</v>
      </c>
      <c r="AZ1185">
        <v>0</v>
      </c>
      <c r="BA1185">
        <v>0</v>
      </c>
      <c r="BB1185" s="6">
        <v>11768.96</v>
      </c>
      <c r="BC1185">
        <v>4235.7900000000009</v>
      </c>
      <c r="BD1185">
        <v>127.07</v>
      </c>
      <c r="BE1185">
        <v>0</v>
      </c>
      <c r="BF1185">
        <v>127.07</v>
      </c>
      <c r="BG1185">
        <v>239.07</v>
      </c>
      <c r="BH1185">
        <v>0</v>
      </c>
      <c r="BI1185">
        <f t="shared" si="54"/>
        <v>239.07</v>
      </c>
      <c r="BJ1185">
        <f t="shared" si="55"/>
        <v>3633</v>
      </c>
      <c r="BK1185">
        <f>_xlfn.IFNA(VLOOKUP(A:A,'11月奖金'!A:Q,17,0),0)</f>
        <v>7645.41</v>
      </c>
      <c r="BL1185">
        <f t="shared" si="56"/>
        <v>11278.41</v>
      </c>
    </row>
    <row r="1186" spans="1:64" x14ac:dyDescent="0.2">
      <c r="A1186">
        <v>9001305</v>
      </c>
      <c r="B1186" t="s">
        <v>2297</v>
      </c>
      <c r="C1186" t="s">
        <v>8299</v>
      </c>
      <c r="D1186" t="s">
        <v>8512</v>
      </c>
      <c r="E1186" t="s">
        <v>426</v>
      </c>
      <c r="F1186" t="s">
        <v>160</v>
      </c>
      <c r="G1186">
        <v>9</v>
      </c>
      <c r="H1186">
        <v>0</v>
      </c>
      <c r="I1186">
        <v>5.9</v>
      </c>
      <c r="J1186">
        <v>0</v>
      </c>
      <c r="K1186">
        <v>2124</v>
      </c>
      <c r="L1186">
        <v>585.92999999999995</v>
      </c>
      <c r="M1186">
        <v>159</v>
      </c>
      <c r="N1186">
        <v>80</v>
      </c>
      <c r="O1186">
        <v>0</v>
      </c>
      <c r="P1186">
        <v>504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300</v>
      </c>
      <c r="W1186">
        <v>33</v>
      </c>
      <c r="X1186">
        <v>0</v>
      </c>
      <c r="Y1186">
        <v>1000</v>
      </c>
      <c r="Z1186">
        <v>1110</v>
      </c>
      <c r="AA1186">
        <v>1000</v>
      </c>
      <c r="AB1186">
        <v>20</v>
      </c>
      <c r="AC1186">
        <v>24</v>
      </c>
      <c r="AD1186">
        <v>0</v>
      </c>
      <c r="AE1186">
        <v>0</v>
      </c>
      <c r="AF1186">
        <v>6939.93</v>
      </c>
      <c r="AG1186">
        <v>629.28</v>
      </c>
      <c r="AH1186">
        <v>23.6</v>
      </c>
      <c r="AI1186">
        <v>157.32</v>
      </c>
      <c r="AJ1186">
        <v>472</v>
      </c>
      <c r="AK1186">
        <v>0</v>
      </c>
      <c r="AL1186">
        <v>0</v>
      </c>
      <c r="AM1186">
        <v>0</v>
      </c>
      <c r="AN1186">
        <v>0</v>
      </c>
      <c r="AO1186">
        <v>2</v>
      </c>
      <c r="AP1186">
        <v>9</v>
      </c>
      <c r="AQ1186">
        <v>19.669999999999991</v>
      </c>
      <c r="AR1186" s="6">
        <v>5636.06</v>
      </c>
      <c r="AS1186">
        <v>6937.93</v>
      </c>
      <c r="AT1186">
        <v>0</v>
      </c>
      <c r="AU1186">
        <v>37074.730000000003</v>
      </c>
      <c r="AV1186">
        <v>25000</v>
      </c>
      <c r="AW1186">
        <v>0</v>
      </c>
      <c r="AX1186">
        <v>0</v>
      </c>
      <c r="AY1186" s="6">
        <v>0</v>
      </c>
      <c r="AZ1186">
        <v>0</v>
      </c>
      <c r="BA1186">
        <v>0</v>
      </c>
      <c r="BB1186" s="6">
        <v>6411</v>
      </c>
      <c r="BC1186">
        <v>5663.7299999999959</v>
      </c>
      <c r="BD1186">
        <v>169.91</v>
      </c>
      <c r="BE1186">
        <v>0</v>
      </c>
      <c r="BF1186">
        <v>169.91</v>
      </c>
      <c r="BG1186">
        <v>150.24</v>
      </c>
      <c r="BH1186">
        <v>19.669999999999991</v>
      </c>
      <c r="BI1186">
        <f t="shared" si="54"/>
        <v>169.91</v>
      </c>
      <c r="BJ1186">
        <f t="shared" si="55"/>
        <v>6937.93</v>
      </c>
      <c r="BK1186">
        <f>_xlfn.IFNA(VLOOKUP(A:A,'11月奖金'!A:Q,17,0),0)</f>
        <v>1691.72</v>
      </c>
      <c r="BL1186">
        <f t="shared" si="56"/>
        <v>8629.65</v>
      </c>
    </row>
    <row r="1187" spans="1:64" x14ac:dyDescent="0.2">
      <c r="A1187">
        <v>9001346</v>
      </c>
      <c r="B1187" t="s">
        <v>8302</v>
      </c>
      <c r="C1187" t="s">
        <v>8303</v>
      </c>
      <c r="D1187" t="s">
        <v>8513</v>
      </c>
      <c r="E1187" t="s">
        <v>426</v>
      </c>
      <c r="F1187" t="s">
        <v>160</v>
      </c>
      <c r="G1187">
        <v>0</v>
      </c>
      <c r="H1187">
        <v>0</v>
      </c>
      <c r="I1187">
        <v>6.3</v>
      </c>
      <c r="J1187">
        <v>0</v>
      </c>
      <c r="K1187">
        <v>2268</v>
      </c>
      <c r="L1187">
        <v>625.66</v>
      </c>
      <c r="M1187">
        <v>179</v>
      </c>
      <c r="N1187">
        <v>104</v>
      </c>
      <c r="O1187">
        <v>0</v>
      </c>
      <c r="P1187">
        <v>504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300</v>
      </c>
      <c r="W1187">
        <v>33</v>
      </c>
      <c r="X1187">
        <v>0</v>
      </c>
      <c r="Y1187">
        <v>1000</v>
      </c>
      <c r="Z1187">
        <v>1110</v>
      </c>
      <c r="AA1187">
        <v>1000</v>
      </c>
      <c r="AB1187">
        <v>30</v>
      </c>
      <c r="AC1187">
        <v>36</v>
      </c>
      <c r="AD1187">
        <v>0</v>
      </c>
      <c r="AE1187">
        <v>0</v>
      </c>
      <c r="AF1187">
        <v>7189.66</v>
      </c>
      <c r="AG1187">
        <v>655.84</v>
      </c>
      <c r="AH1187">
        <v>24.59</v>
      </c>
      <c r="AI1187">
        <v>163.96</v>
      </c>
      <c r="AJ1187">
        <v>492</v>
      </c>
      <c r="AK1187">
        <v>0</v>
      </c>
      <c r="AL1187">
        <v>0</v>
      </c>
      <c r="AM1187">
        <v>0</v>
      </c>
      <c r="AN1187">
        <v>0</v>
      </c>
      <c r="AO1187">
        <v>2</v>
      </c>
      <c r="AP1187">
        <v>9</v>
      </c>
      <c r="AQ1187">
        <v>0</v>
      </c>
      <c r="AR1187" s="6">
        <v>5851.27</v>
      </c>
      <c r="AS1187">
        <v>7187.66</v>
      </c>
      <c r="AT1187">
        <v>0</v>
      </c>
      <c r="AU1187">
        <v>38612.730000000003</v>
      </c>
      <c r="AV1187">
        <v>25000</v>
      </c>
      <c r="AW1187">
        <v>5000</v>
      </c>
      <c r="AX1187">
        <v>0</v>
      </c>
      <c r="AY1187" s="6">
        <v>0</v>
      </c>
      <c r="AZ1187">
        <v>2000</v>
      </c>
      <c r="BA1187">
        <v>0</v>
      </c>
      <c r="BB1187" s="6">
        <v>6681.9500000000007</v>
      </c>
      <c r="BC1187">
        <v>0</v>
      </c>
      <c r="BD1187">
        <v>0</v>
      </c>
      <c r="BE1187">
        <v>0</v>
      </c>
      <c r="BF1187">
        <v>0</v>
      </c>
      <c r="BG1187">
        <v>126.14</v>
      </c>
      <c r="BH1187">
        <v>0</v>
      </c>
      <c r="BI1187">
        <f t="shared" si="54"/>
        <v>126.14</v>
      </c>
      <c r="BJ1187">
        <f t="shared" si="55"/>
        <v>7187.66</v>
      </c>
      <c r="BK1187">
        <f>_xlfn.IFNA(VLOOKUP(A:A,'11月奖金'!A:Q,17,0),0)</f>
        <v>1691.72</v>
      </c>
      <c r="BL1187">
        <f t="shared" si="56"/>
        <v>8879.3799999999992</v>
      </c>
    </row>
    <row r="1188" spans="1:64" x14ac:dyDescent="0.2">
      <c r="A1188">
        <v>9001244</v>
      </c>
      <c r="B1188" t="s">
        <v>7877</v>
      </c>
      <c r="C1188" t="s">
        <v>7879</v>
      </c>
      <c r="D1188" t="s">
        <v>8514</v>
      </c>
      <c r="E1188" t="s">
        <v>71</v>
      </c>
      <c r="F1188" t="s">
        <v>105</v>
      </c>
      <c r="G1188">
        <v>0</v>
      </c>
      <c r="H1188">
        <v>0</v>
      </c>
      <c r="I1188">
        <v>0</v>
      </c>
      <c r="J1188">
        <v>4534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800</v>
      </c>
      <c r="V1188">
        <v>300</v>
      </c>
      <c r="W1188">
        <v>33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5667</v>
      </c>
      <c r="AG1188">
        <v>1134.48</v>
      </c>
      <c r="AH1188">
        <v>42.54</v>
      </c>
      <c r="AI1188">
        <v>334.2</v>
      </c>
      <c r="AJ1188">
        <v>1003</v>
      </c>
      <c r="AK1188">
        <v>0</v>
      </c>
      <c r="AL1188">
        <v>0</v>
      </c>
      <c r="AM1188">
        <v>0</v>
      </c>
      <c r="AN1188">
        <v>0</v>
      </c>
      <c r="AO1188">
        <v>2</v>
      </c>
      <c r="AP1188">
        <v>9</v>
      </c>
      <c r="AQ1188">
        <v>0</v>
      </c>
      <c r="AR1188" s="6">
        <v>3150.78</v>
      </c>
      <c r="AS1188">
        <v>5105</v>
      </c>
      <c r="AT1188">
        <v>0</v>
      </c>
      <c r="AU1188">
        <v>52723</v>
      </c>
      <c r="AV1188">
        <v>25000</v>
      </c>
      <c r="AW1188">
        <v>0</v>
      </c>
      <c r="AX1188">
        <v>0</v>
      </c>
      <c r="AY1188" s="6">
        <v>0</v>
      </c>
      <c r="AZ1188">
        <v>0</v>
      </c>
      <c r="BA1188">
        <v>0</v>
      </c>
      <c r="BB1188" s="6">
        <v>12571.1</v>
      </c>
      <c r="BC1188">
        <v>15151.9</v>
      </c>
      <c r="BD1188">
        <v>454.56</v>
      </c>
      <c r="BE1188">
        <v>0</v>
      </c>
      <c r="BF1188">
        <v>454.56</v>
      </c>
      <c r="BG1188">
        <v>526.82999999999993</v>
      </c>
      <c r="BH1188">
        <v>0</v>
      </c>
      <c r="BI1188">
        <f t="shared" si="54"/>
        <v>526.82999999999993</v>
      </c>
      <c r="BJ1188">
        <f t="shared" si="55"/>
        <v>5105</v>
      </c>
      <c r="BK1188">
        <f>_xlfn.IFNA(VLOOKUP(A:A,'11月奖金'!A:Q,17,0),0)</f>
        <v>9066</v>
      </c>
      <c r="BL1188">
        <f t="shared" si="56"/>
        <v>14171</v>
      </c>
    </row>
    <row r="1189" spans="1:64" x14ac:dyDescent="0.2">
      <c r="A1189">
        <v>9001245</v>
      </c>
      <c r="B1189" t="s">
        <v>7883</v>
      </c>
      <c r="C1189" t="s">
        <v>7884</v>
      </c>
      <c r="D1189" t="s">
        <v>8515</v>
      </c>
      <c r="E1189" t="s">
        <v>71</v>
      </c>
      <c r="F1189" t="s">
        <v>105</v>
      </c>
      <c r="G1189">
        <v>0</v>
      </c>
      <c r="H1189">
        <v>0</v>
      </c>
      <c r="I1189">
        <v>0</v>
      </c>
      <c r="J1189">
        <v>3627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500</v>
      </c>
      <c r="V1189">
        <v>300</v>
      </c>
      <c r="W1189">
        <v>33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4460</v>
      </c>
      <c r="AG1189">
        <v>880</v>
      </c>
      <c r="AH1189">
        <v>33</v>
      </c>
      <c r="AI1189">
        <v>220</v>
      </c>
      <c r="AJ1189">
        <v>660</v>
      </c>
      <c r="AK1189">
        <v>0</v>
      </c>
      <c r="AL1189">
        <v>0</v>
      </c>
      <c r="AM1189">
        <v>0</v>
      </c>
      <c r="AN1189">
        <v>0</v>
      </c>
      <c r="AO1189">
        <v>2</v>
      </c>
      <c r="AP1189">
        <v>9</v>
      </c>
      <c r="AQ1189">
        <v>0</v>
      </c>
      <c r="AR1189" s="6">
        <v>2665</v>
      </c>
      <c r="AS1189">
        <v>4108</v>
      </c>
      <c r="AT1189">
        <v>0</v>
      </c>
      <c r="AU1189">
        <v>41939</v>
      </c>
      <c r="AV1189">
        <v>25000</v>
      </c>
      <c r="AW1189">
        <v>0</v>
      </c>
      <c r="AX1189">
        <v>0</v>
      </c>
      <c r="AY1189" s="6">
        <v>0</v>
      </c>
      <c r="AZ1189">
        <v>0</v>
      </c>
      <c r="BA1189">
        <v>0</v>
      </c>
      <c r="BB1189" s="6">
        <v>8965</v>
      </c>
      <c r="BC1189">
        <v>7974</v>
      </c>
      <c r="BD1189">
        <v>239.22</v>
      </c>
      <c r="BE1189">
        <v>0</v>
      </c>
      <c r="BF1189">
        <v>239.22</v>
      </c>
      <c r="BG1189">
        <v>319.77</v>
      </c>
      <c r="BH1189">
        <v>0</v>
      </c>
      <c r="BI1189">
        <f t="shared" si="54"/>
        <v>319.77</v>
      </c>
      <c r="BJ1189">
        <f t="shared" si="55"/>
        <v>4108</v>
      </c>
      <c r="BK1189">
        <f>_xlfn.IFNA(VLOOKUP(A:A,'11月奖金'!A:Q,17,0),0)</f>
        <v>7253</v>
      </c>
      <c r="BL1189">
        <f t="shared" si="56"/>
        <v>11361</v>
      </c>
    </row>
    <row r="1190" spans="1:64" x14ac:dyDescent="0.2">
      <c r="A1190">
        <v>9001309</v>
      </c>
      <c r="B1190" t="s">
        <v>7887</v>
      </c>
      <c r="C1190" t="s">
        <v>7889</v>
      </c>
      <c r="D1190" t="s">
        <v>8516</v>
      </c>
      <c r="E1190" t="s">
        <v>71</v>
      </c>
      <c r="F1190" t="s">
        <v>105</v>
      </c>
      <c r="G1190">
        <v>0</v>
      </c>
      <c r="H1190">
        <v>0</v>
      </c>
      <c r="I1190">
        <v>5.9</v>
      </c>
      <c r="J1190">
        <v>0</v>
      </c>
      <c r="K1190">
        <v>2124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7</v>
      </c>
      <c r="S1190">
        <v>0</v>
      </c>
      <c r="T1190">
        <v>0</v>
      </c>
      <c r="U1190">
        <v>0</v>
      </c>
      <c r="V1190">
        <v>300</v>
      </c>
      <c r="W1190">
        <v>33</v>
      </c>
      <c r="X1190">
        <v>0</v>
      </c>
      <c r="Y1190">
        <v>1000</v>
      </c>
      <c r="Z1190">
        <v>1110</v>
      </c>
      <c r="AA1190">
        <v>1000</v>
      </c>
      <c r="AB1190">
        <v>0</v>
      </c>
      <c r="AC1190">
        <v>0</v>
      </c>
      <c r="AD1190">
        <v>0</v>
      </c>
      <c r="AE1190">
        <v>0</v>
      </c>
      <c r="AF1190">
        <v>5574</v>
      </c>
      <c r="AG1190">
        <v>860.72</v>
      </c>
      <c r="AH1190">
        <v>32.28</v>
      </c>
      <c r="AI1190">
        <v>215.18</v>
      </c>
      <c r="AJ1190">
        <v>646</v>
      </c>
      <c r="AK1190">
        <v>0</v>
      </c>
      <c r="AL1190">
        <v>0</v>
      </c>
      <c r="AM1190">
        <v>0</v>
      </c>
      <c r="AN1190">
        <v>0</v>
      </c>
      <c r="AO1190">
        <v>2</v>
      </c>
      <c r="AP1190">
        <v>9</v>
      </c>
      <c r="AQ1190">
        <v>0</v>
      </c>
      <c r="AR1190" s="6">
        <v>3817.82</v>
      </c>
      <c r="AS1190">
        <v>5602</v>
      </c>
      <c r="AT1190">
        <v>30</v>
      </c>
      <c r="AU1190">
        <v>43421.919999999998</v>
      </c>
      <c r="AV1190">
        <v>25000</v>
      </c>
      <c r="AW1190">
        <v>0</v>
      </c>
      <c r="AX1190">
        <v>0</v>
      </c>
      <c r="AY1190" s="6">
        <v>0</v>
      </c>
      <c r="AZ1190">
        <v>0</v>
      </c>
      <c r="BA1190">
        <v>0</v>
      </c>
      <c r="BB1190" s="6">
        <v>8770.9000000000015</v>
      </c>
      <c r="BC1190">
        <v>9651.0199999999968</v>
      </c>
      <c r="BD1190">
        <v>289.52999999999997</v>
      </c>
      <c r="BE1190">
        <v>0</v>
      </c>
      <c r="BF1190">
        <v>289.52999999999997</v>
      </c>
      <c r="BG1190">
        <v>324.10000000000002</v>
      </c>
      <c r="BH1190">
        <v>0</v>
      </c>
      <c r="BI1190">
        <f t="shared" si="54"/>
        <v>324.10000000000002</v>
      </c>
      <c r="BJ1190">
        <f t="shared" si="55"/>
        <v>5602</v>
      </c>
      <c r="BK1190">
        <f>_xlfn.IFNA(VLOOKUP(A:A,'11月奖金'!A:Q,17,0),0)</f>
        <v>5182.41</v>
      </c>
      <c r="BL1190">
        <f t="shared" si="56"/>
        <v>10784.41</v>
      </c>
    </row>
    <row r="1191" spans="1:64" x14ac:dyDescent="0.2">
      <c r="A1191">
        <v>9001314</v>
      </c>
      <c r="B1191" t="s">
        <v>7894</v>
      </c>
      <c r="C1191" t="s">
        <v>7896</v>
      </c>
      <c r="D1191" t="s">
        <v>8517</v>
      </c>
      <c r="E1191" t="s">
        <v>71</v>
      </c>
      <c r="F1191" t="s">
        <v>105</v>
      </c>
      <c r="G1191">
        <v>0</v>
      </c>
      <c r="H1191">
        <v>0</v>
      </c>
      <c r="I1191">
        <v>5.0999999999999996</v>
      </c>
      <c r="J1191">
        <v>0</v>
      </c>
      <c r="K1191">
        <v>1836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300</v>
      </c>
      <c r="W1191">
        <v>33</v>
      </c>
      <c r="X1191">
        <v>0</v>
      </c>
      <c r="Y1191">
        <v>1000</v>
      </c>
      <c r="Z1191">
        <v>1110</v>
      </c>
      <c r="AA1191">
        <v>1000</v>
      </c>
      <c r="AB1191">
        <v>0</v>
      </c>
      <c r="AC1191">
        <v>0</v>
      </c>
      <c r="AD1191">
        <v>0</v>
      </c>
      <c r="AE1191">
        <v>0</v>
      </c>
      <c r="AF1191">
        <v>5279</v>
      </c>
      <c r="AG1191">
        <v>714.72</v>
      </c>
      <c r="AH1191">
        <v>26.8</v>
      </c>
      <c r="AI1191">
        <v>178.68</v>
      </c>
      <c r="AJ1191">
        <v>536</v>
      </c>
      <c r="AK1191">
        <v>0</v>
      </c>
      <c r="AL1191">
        <v>0</v>
      </c>
      <c r="AM1191">
        <v>0</v>
      </c>
      <c r="AN1191">
        <v>0</v>
      </c>
      <c r="AO1191">
        <v>2</v>
      </c>
      <c r="AP1191">
        <v>9</v>
      </c>
      <c r="AQ1191">
        <v>0</v>
      </c>
      <c r="AR1191" s="6">
        <v>3820.8</v>
      </c>
      <c r="AS1191">
        <v>5277</v>
      </c>
      <c r="AT1191">
        <v>0</v>
      </c>
      <c r="AU1191">
        <v>37219.93</v>
      </c>
      <c r="AV1191">
        <v>25000</v>
      </c>
      <c r="AW1191">
        <v>0</v>
      </c>
      <c r="AX1191">
        <v>0</v>
      </c>
      <c r="AY1191" s="6">
        <v>0</v>
      </c>
      <c r="AZ1191">
        <v>0</v>
      </c>
      <c r="BA1191">
        <v>0</v>
      </c>
      <c r="BB1191" s="6">
        <v>7281.0000000000009</v>
      </c>
      <c r="BC1191">
        <v>4938.9299999999994</v>
      </c>
      <c r="BD1191">
        <v>148.16999999999999</v>
      </c>
      <c r="BE1191">
        <v>0</v>
      </c>
      <c r="BF1191">
        <v>148.16999999999999</v>
      </c>
      <c r="BG1191">
        <v>183.54</v>
      </c>
      <c r="BH1191">
        <v>0</v>
      </c>
      <c r="BI1191">
        <f t="shared" si="54"/>
        <v>183.54</v>
      </c>
      <c r="BJ1191">
        <f t="shared" si="55"/>
        <v>5277</v>
      </c>
      <c r="BK1191">
        <f>_xlfn.IFNA(VLOOKUP(A:A,'11月奖金'!A:Q,17,0),0)</f>
        <v>3653.17</v>
      </c>
      <c r="BL1191">
        <f t="shared" si="56"/>
        <v>8930.17</v>
      </c>
    </row>
    <row r="1192" spans="1:64" x14ac:dyDescent="0.2">
      <c r="A1192">
        <v>9001315</v>
      </c>
      <c r="B1192" t="s">
        <v>7900</v>
      </c>
      <c r="C1192" t="s">
        <v>7901</v>
      </c>
      <c r="D1192" t="s">
        <v>8518</v>
      </c>
      <c r="E1192" t="s">
        <v>71</v>
      </c>
      <c r="F1192" t="s">
        <v>105</v>
      </c>
      <c r="G1192">
        <v>0</v>
      </c>
      <c r="H1192">
        <v>0</v>
      </c>
      <c r="I1192">
        <v>5.0999999999999996</v>
      </c>
      <c r="J1192">
        <v>0</v>
      </c>
      <c r="K1192">
        <v>1836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300</v>
      </c>
      <c r="W1192">
        <v>33</v>
      </c>
      <c r="X1192">
        <v>0</v>
      </c>
      <c r="Y1192">
        <v>1000</v>
      </c>
      <c r="Z1192">
        <v>1110</v>
      </c>
      <c r="AA1192">
        <v>1000</v>
      </c>
      <c r="AB1192">
        <v>0</v>
      </c>
      <c r="AC1192">
        <v>0</v>
      </c>
      <c r="AD1192">
        <v>0</v>
      </c>
      <c r="AE1192">
        <v>0</v>
      </c>
      <c r="AF1192">
        <v>5279</v>
      </c>
      <c r="AG1192">
        <v>714.72</v>
      </c>
      <c r="AH1192">
        <v>26.8</v>
      </c>
      <c r="AI1192">
        <v>178.68</v>
      </c>
      <c r="AJ1192">
        <v>536</v>
      </c>
      <c r="AK1192">
        <v>0</v>
      </c>
      <c r="AL1192">
        <v>0</v>
      </c>
      <c r="AM1192">
        <v>0</v>
      </c>
      <c r="AN1192">
        <v>0</v>
      </c>
      <c r="AO1192">
        <v>2</v>
      </c>
      <c r="AP1192">
        <v>9</v>
      </c>
      <c r="AQ1192">
        <v>0</v>
      </c>
      <c r="AR1192" s="6">
        <v>3820.8</v>
      </c>
      <c r="AS1192">
        <v>5277</v>
      </c>
      <c r="AT1192">
        <v>0</v>
      </c>
      <c r="AU1192">
        <v>37318.93</v>
      </c>
      <c r="AV1192">
        <v>25000</v>
      </c>
      <c r="AW1192">
        <v>0</v>
      </c>
      <c r="AX1192">
        <v>0</v>
      </c>
      <c r="AY1192" s="6">
        <v>0</v>
      </c>
      <c r="AZ1192">
        <v>0</v>
      </c>
      <c r="BA1192">
        <v>0</v>
      </c>
      <c r="BB1192" s="6">
        <v>7281.0000000000009</v>
      </c>
      <c r="BC1192">
        <v>5037.9299999999994</v>
      </c>
      <c r="BD1192">
        <v>151.13999999999999</v>
      </c>
      <c r="BE1192">
        <v>0</v>
      </c>
      <c r="BF1192">
        <v>151.13999999999999</v>
      </c>
      <c r="BG1192">
        <v>186.51</v>
      </c>
      <c r="BH1192">
        <v>0</v>
      </c>
      <c r="BI1192">
        <f t="shared" si="54"/>
        <v>186.51</v>
      </c>
      <c r="BJ1192">
        <f t="shared" si="55"/>
        <v>5277</v>
      </c>
      <c r="BK1192">
        <f>_xlfn.IFNA(VLOOKUP(A:A,'11月奖金'!A:Q,17,0),0)</f>
        <v>3653.17</v>
      </c>
      <c r="BL1192">
        <f t="shared" si="56"/>
        <v>8930.17</v>
      </c>
    </row>
    <row r="1193" spans="1:64" x14ac:dyDescent="0.2">
      <c r="A1193">
        <v>9001320</v>
      </c>
      <c r="B1193" t="s">
        <v>7903</v>
      </c>
      <c r="C1193" t="s">
        <v>7904</v>
      </c>
      <c r="D1193" t="s">
        <v>8519</v>
      </c>
      <c r="E1193" t="s">
        <v>71</v>
      </c>
      <c r="F1193" t="s">
        <v>105</v>
      </c>
      <c r="G1193">
        <v>0</v>
      </c>
      <c r="H1193">
        <v>0</v>
      </c>
      <c r="I1193">
        <v>6.7</v>
      </c>
      <c r="J1193">
        <v>0</v>
      </c>
      <c r="K1193">
        <v>2412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7</v>
      </c>
      <c r="S1193">
        <v>0</v>
      </c>
      <c r="T1193">
        <v>0</v>
      </c>
      <c r="U1193">
        <v>0</v>
      </c>
      <c r="V1193">
        <v>300</v>
      </c>
      <c r="W1193">
        <v>33</v>
      </c>
      <c r="X1193">
        <v>0</v>
      </c>
      <c r="Y1193">
        <v>500</v>
      </c>
      <c r="Z1193">
        <v>370</v>
      </c>
      <c r="AA1193">
        <v>1000</v>
      </c>
      <c r="AB1193">
        <v>0</v>
      </c>
      <c r="AC1193">
        <v>0</v>
      </c>
      <c r="AD1193">
        <v>0</v>
      </c>
      <c r="AE1193">
        <v>0</v>
      </c>
      <c r="AF1193">
        <v>4622</v>
      </c>
      <c r="AG1193">
        <v>859.36</v>
      </c>
      <c r="AH1193">
        <v>32.229999999999997</v>
      </c>
      <c r="AI1193">
        <v>214.84</v>
      </c>
      <c r="AJ1193">
        <v>645</v>
      </c>
      <c r="AK1193">
        <v>0</v>
      </c>
      <c r="AL1193">
        <v>0</v>
      </c>
      <c r="AM1193">
        <v>0</v>
      </c>
      <c r="AN1193">
        <v>0</v>
      </c>
      <c r="AO1193">
        <v>2</v>
      </c>
      <c r="AP1193">
        <v>9</v>
      </c>
      <c r="AQ1193">
        <v>0</v>
      </c>
      <c r="AR1193" s="6">
        <v>2868.57</v>
      </c>
      <c r="AS1193">
        <v>4650</v>
      </c>
      <c r="AT1193">
        <v>30</v>
      </c>
      <c r="AU1193">
        <v>41557.980000000003</v>
      </c>
      <c r="AV1193">
        <v>25000</v>
      </c>
      <c r="AW1193">
        <v>0</v>
      </c>
      <c r="AX1193">
        <v>0</v>
      </c>
      <c r="AY1193" s="6">
        <v>0</v>
      </c>
      <c r="AZ1193">
        <v>0</v>
      </c>
      <c r="BA1193">
        <v>0</v>
      </c>
      <c r="BB1193" s="6">
        <v>8757.15</v>
      </c>
      <c r="BC1193">
        <v>7800.8300000000036</v>
      </c>
      <c r="BD1193">
        <v>234.02</v>
      </c>
      <c r="BE1193">
        <v>0</v>
      </c>
      <c r="BF1193">
        <v>234.02</v>
      </c>
      <c r="BG1193">
        <v>297.07</v>
      </c>
      <c r="BH1193">
        <v>0</v>
      </c>
      <c r="BI1193">
        <f t="shared" si="54"/>
        <v>297.07</v>
      </c>
      <c r="BJ1193">
        <f t="shared" si="55"/>
        <v>4650</v>
      </c>
      <c r="BK1193">
        <f>_xlfn.IFNA(VLOOKUP(A:A,'11月奖金'!A:Q,17,0),0)</f>
        <v>6116.94</v>
      </c>
      <c r="BL1193">
        <f t="shared" si="56"/>
        <v>10766.939999999999</v>
      </c>
    </row>
    <row r="1194" spans="1:64" x14ac:dyDescent="0.2">
      <c r="A1194">
        <v>9001316</v>
      </c>
      <c r="B1194" t="s">
        <v>8038</v>
      </c>
      <c r="C1194" t="s">
        <v>8040</v>
      </c>
      <c r="D1194" t="s">
        <v>8520</v>
      </c>
      <c r="E1194" t="s">
        <v>122</v>
      </c>
      <c r="F1194" t="s">
        <v>160</v>
      </c>
      <c r="G1194">
        <v>0</v>
      </c>
      <c r="H1194">
        <v>0</v>
      </c>
      <c r="I1194">
        <v>5.9</v>
      </c>
      <c r="J1194">
        <v>0</v>
      </c>
      <c r="K1194">
        <v>2124</v>
      </c>
      <c r="L1194">
        <v>0</v>
      </c>
      <c r="M1194">
        <v>0</v>
      </c>
      <c r="N1194">
        <v>0</v>
      </c>
      <c r="O1194">
        <v>0</v>
      </c>
      <c r="P1194">
        <v>864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300</v>
      </c>
      <c r="W1194">
        <v>33</v>
      </c>
      <c r="X1194">
        <v>0</v>
      </c>
      <c r="Y1194">
        <v>500</v>
      </c>
      <c r="Z1194">
        <v>370</v>
      </c>
      <c r="AA1194">
        <v>1000</v>
      </c>
      <c r="AB1194">
        <v>60</v>
      </c>
      <c r="AC1194">
        <v>0</v>
      </c>
      <c r="AD1194">
        <v>0</v>
      </c>
      <c r="AE1194">
        <v>0</v>
      </c>
      <c r="AF1194">
        <v>5251</v>
      </c>
      <c r="AG1194">
        <v>619.28</v>
      </c>
      <c r="AH1194">
        <v>23.22</v>
      </c>
      <c r="AI1194">
        <v>154.82</v>
      </c>
      <c r="AJ1194">
        <v>464</v>
      </c>
      <c r="AK1194">
        <v>0</v>
      </c>
      <c r="AL1194">
        <v>0</v>
      </c>
      <c r="AM1194">
        <v>0</v>
      </c>
      <c r="AN1194">
        <v>0</v>
      </c>
      <c r="AO1194">
        <v>2</v>
      </c>
      <c r="AP1194">
        <v>9</v>
      </c>
      <c r="AQ1194">
        <v>0</v>
      </c>
      <c r="AR1194" s="6">
        <v>3987.68</v>
      </c>
      <c r="AS1194">
        <v>5249</v>
      </c>
      <c r="AT1194">
        <v>0</v>
      </c>
      <c r="AU1194">
        <v>33911.97</v>
      </c>
      <c r="AV1194">
        <v>25000</v>
      </c>
      <c r="AW1194">
        <v>0</v>
      </c>
      <c r="AX1194">
        <v>0</v>
      </c>
      <c r="AY1194" s="6">
        <v>0</v>
      </c>
      <c r="AZ1194">
        <v>0</v>
      </c>
      <c r="BA1194">
        <v>0</v>
      </c>
      <c r="BB1194" s="6">
        <v>6306.5999999999995</v>
      </c>
      <c r="BC1194">
        <v>2605.3700000000022</v>
      </c>
      <c r="BD1194">
        <v>78.16</v>
      </c>
      <c r="BE1194">
        <v>0</v>
      </c>
      <c r="BF1194">
        <v>78.16</v>
      </c>
      <c r="BG1194">
        <v>108.53</v>
      </c>
      <c r="BH1194">
        <v>0</v>
      </c>
      <c r="BI1194">
        <f t="shared" si="54"/>
        <v>108.53</v>
      </c>
      <c r="BJ1194">
        <f t="shared" si="55"/>
        <v>5249</v>
      </c>
      <c r="BK1194">
        <f>_xlfn.IFNA(VLOOKUP(A:A,'11月奖金'!A:Q,17,0),0)</f>
        <v>2474.5100000000002</v>
      </c>
      <c r="BL1194">
        <f t="shared" si="56"/>
        <v>7723.51</v>
      </c>
    </row>
    <row r="1195" spans="1:64" x14ac:dyDescent="0.2">
      <c r="A1195">
        <v>9001345</v>
      </c>
      <c r="B1195" t="s">
        <v>8044</v>
      </c>
      <c r="C1195" t="s">
        <v>8045</v>
      </c>
      <c r="D1195" t="s">
        <v>8521</v>
      </c>
      <c r="E1195" t="s">
        <v>122</v>
      </c>
      <c r="F1195" t="s">
        <v>160</v>
      </c>
      <c r="G1195">
        <v>10</v>
      </c>
      <c r="H1195">
        <v>0</v>
      </c>
      <c r="I1195">
        <v>6.3</v>
      </c>
      <c r="J1195">
        <v>0</v>
      </c>
      <c r="K1195">
        <v>2268</v>
      </c>
      <c r="L1195">
        <v>312.83</v>
      </c>
      <c r="M1195">
        <v>179</v>
      </c>
      <c r="N1195">
        <v>88</v>
      </c>
      <c r="O1195">
        <v>0</v>
      </c>
      <c r="P1195">
        <v>504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300</v>
      </c>
      <c r="W1195">
        <v>33</v>
      </c>
      <c r="X1195">
        <v>0</v>
      </c>
      <c r="Y1195">
        <v>1000</v>
      </c>
      <c r="Z1195">
        <v>1110</v>
      </c>
      <c r="AA1195">
        <v>1000</v>
      </c>
      <c r="AB1195">
        <v>0</v>
      </c>
      <c r="AC1195">
        <v>0</v>
      </c>
      <c r="AD1195">
        <v>0</v>
      </c>
      <c r="AE1195">
        <v>0</v>
      </c>
      <c r="AF1195">
        <v>6794.83</v>
      </c>
      <c r="AG1195">
        <v>654.55999999999995</v>
      </c>
      <c r="AH1195">
        <v>24.55</v>
      </c>
      <c r="AI1195">
        <v>163.63999999999999</v>
      </c>
      <c r="AJ1195">
        <v>491</v>
      </c>
      <c r="AK1195">
        <v>0</v>
      </c>
      <c r="AL1195">
        <v>0</v>
      </c>
      <c r="AM1195">
        <v>0</v>
      </c>
      <c r="AN1195">
        <v>0</v>
      </c>
      <c r="AO1195">
        <v>2</v>
      </c>
      <c r="AP1195">
        <v>9</v>
      </c>
      <c r="AQ1195">
        <v>0</v>
      </c>
      <c r="AR1195" s="6">
        <v>5459.08</v>
      </c>
      <c r="AS1195">
        <v>6792.83</v>
      </c>
      <c r="AT1195">
        <v>0</v>
      </c>
      <c r="AU1195">
        <v>40030.199999999997</v>
      </c>
      <c r="AV1195">
        <v>25000</v>
      </c>
      <c r="AW1195">
        <v>4000</v>
      </c>
      <c r="AX1195">
        <v>5000</v>
      </c>
      <c r="AY1195" s="6">
        <v>0</v>
      </c>
      <c r="AZ1195">
        <v>0</v>
      </c>
      <c r="BA1195">
        <v>5500</v>
      </c>
      <c r="BB1195" s="6">
        <v>6668.75</v>
      </c>
      <c r="BC1195">
        <v>0</v>
      </c>
      <c r="BD1195">
        <v>0</v>
      </c>
      <c r="BE1195">
        <v>0</v>
      </c>
      <c r="BF1195">
        <v>0</v>
      </c>
      <c r="BG1195">
        <v>86.29</v>
      </c>
      <c r="BH1195">
        <v>0</v>
      </c>
      <c r="BI1195">
        <f t="shared" si="54"/>
        <v>86.29</v>
      </c>
      <c r="BJ1195">
        <f t="shared" si="55"/>
        <v>6792.83</v>
      </c>
      <c r="BK1195">
        <f>_xlfn.IFNA(VLOOKUP(A:A,'11月奖金'!A:Q,17,0),0)</f>
        <v>2232</v>
      </c>
      <c r="BL1195">
        <f t="shared" si="56"/>
        <v>9024.83</v>
      </c>
    </row>
    <row r="1196" spans="1:64" x14ac:dyDescent="0.2">
      <c r="A1196">
        <v>9001347</v>
      </c>
      <c r="B1196" t="s">
        <v>8050</v>
      </c>
      <c r="C1196" t="s">
        <v>8052</v>
      </c>
      <c r="D1196" t="s">
        <v>8522</v>
      </c>
      <c r="E1196" t="s">
        <v>122</v>
      </c>
      <c r="F1196" t="s">
        <v>160</v>
      </c>
      <c r="G1196">
        <v>0</v>
      </c>
      <c r="H1196">
        <v>0</v>
      </c>
      <c r="I1196">
        <v>6.7</v>
      </c>
      <c r="J1196">
        <v>0</v>
      </c>
      <c r="K1196">
        <v>2412</v>
      </c>
      <c r="L1196">
        <v>665.38</v>
      </c>
      <c r="M1196">
        <v>179</v>
      </c>
      <c r="N1196">
        <v>88</v>
      </c>
      <c r="O1196">
        <v>0</v>
      </c>
      <c r="P1196">
        <v>216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300</v>
      </c>
      <c r="W1196">
        <v>33</v>
      </c>
      <c r="X1196">
        <v>0</v>
      </c>
      <c r="Y1196">
        <v>1000</v>
      </c>
      <c r="Z1196">
        <v>1110</v>
      </c>
      <c r="AA1196">
        <v>1000</v>
      </c>
      <c r="AB1196">
        <v>0</v>
      </c>
      <c r="AC1196">
        <v>0</v>
      </c>
      <c r="AD1196">
        <v>0</v>
      </c>
      <c r="AE1196">
        <v>0</v>
      </c>
      <c r="AF1196">
        <v>7003.38</v>
      </c>
      <c r="AG1196">
        <v>711.04</v>
      </c>
      <c r="AH1196">
        <v>26.66</v>
      </c>
      <c r="AI1196">
        <v>177.76</v>
      </c>
      <c r="AJ1196">
        <v>533</v>
      </c>
      <c r="AK1196">
        <v>0</v>
      </c>
      <c r="AL1196">
        <v>0</v>
      </c>
      <c r="AM1196">
        <v>0</v>
      </c>
      <c r="AN1196">
        <v>0</v>
      </c>
      <c r="AO1196">
        <v>2</v>
      </c>
      <c r="AP1196">
        <v>9</v>
      </c>
      <c r="AQ1196">
        <v>0</v>
      </c>
      <c r="AR1196" s="6">
        <v>5552.92</v>
      </c>
      <c r="AS1196">
        <v>7001.38</v>
      </c>
      <c r="AT1196">
        <v>0</v>
      </c>
      <c r="AU1196">
        <v>39688.07</v>
      </c>
      <c r="AV1196">
        <v>25000</v>
      </c>
      <c r="AW1196">
        <v>2500</v>
      </c>
      <c r="AX1196">
        <v>10000</v>
      </c>
      <c r="AY1196" s="6">
        <v>0</v>
      </c>
      <c r="AZ1196">
        <v>0</v>
      </c>
      <c r="BA1196">
        <v>0</v>
      </c>
      <c r="BB1196" s="6">
        <v>7242.3</v>
      </c>
      <c r="BC1196">
        <v>0</v>
      </c>
      <c r="BD1196">
        <v>0</v>
      </c>
      <c r="BE1196">
        <v>0</v>
      </c>
      <c r="BF1196">
        <v>0</v>
      </c>
      <c r="BG1196">
        <v>78.53</v>
      </c>
      <c r="BH1196">
        <v>0</v>
      </c>
      <c r="BI1196">
        <f t="shared" si="54"/>
        <v>78.53</v>
      </c>
      <c r="BJ1196">
        <f t="shared" si="55"/>
        <v>7001.38</v>
      </c>
      <c r="BK1196">
        <f>_xlfn.IFNA(VLOOKUP(A:A,'11月奖金'!A:Q,17,0),0)</f>
        <v>2250</v>
      </c>
      <c r="BL1196">
        <f t="shared" si="56"/>
        <v>9251.380000000001</v>
      </c>
    </row>
    <row r="1197" spans="1:64" x14ac:dyDescent="0.2">
      <c r="A1197">
        <v>9001349</v>
      </c>
      <c r="B1197" t="s">
        <v>8056</v>
      </c>
      <c r="C1197" t="s">
        <v>8058</v>
      </c>
      <c r="D1197" t="s">
        <v>8523</v>
      </c>
      <c r="E1197" t="s">
        <v>122</v>
      </c>
      <c r="F1197" t="s">
        <v>160</v>
      </c>
      <c r="G1197">
        <v>0</v>
      </c>
      <c r="H1197">
        <v>0</v>
      </c>
      <c r="I1197">
        <v>6.3</v>
      </c>
      <c r="J1197">
        <v>0</v>
      </c>
      <c r="K1197">
        <v>2268</v>
      </c>
      <c r="L1197">
        <v>0</v>
      </c>
      <c r="M1197">
        <v>138</v>
      </c>
      <c r="N1197">
        <v>72</v>
      </c>
      <c r="O1197">
        <v>0</v>
      </c>
      <c r="P1197">
        <v>864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300</v>
      </c>
      <c r="W1197">
        <v>33</v>
      </c>
      <c r="X1197">
        <v>0</v>
      </c>
      <c r="Y1197">
        <v>1000</v>
      </c>
      <c r="Z1197">
        <v>1110</v>
      </c>
      <c r="AA1197">
        <v>1000</v>
      </c>
      <c r="AB1197">
        <v>0</v>
      </c>
      <c r="AC1197">
        <v>0</v>
      </c>
      <c r="AD1197">
        <v>0</v>
      </c>
      <c r="AE1197">
        <v>0</v>
      </c>
      <c r="AF1197">
        <v>6785</v>
      </c>
      <c r="AG1197">
        <v>746.8</v>
      </c>
      <c r="AH1197">
        <v>28.01</v>
      </c>
      <c r="AI1197">
        <v>186.7</v>
      </c>
      <c r="AJ1197">
        <v>560</v>
      </c>
      <c r="AK1197">
        <v>0</v>
      </c>
      <c r="AL1197">
        <v>0</v>
      </c>
      <c r="AM1197">
        <v>0</v>
      </c>
      <c r="AN1197">
        <v>0</v>
      </c>
      <c r="AO1197">
        <v>2</v>
      </c>
      <c r="AP1197">
        <v>9</v>
      </c>
      <c r="AQ1197">
        <v>0</v>
      </c>
      <c r="AR1197" s="6">
        <v>5261.49</v>
      </c>
      <c r="AS1197">
        <v>6783</v>
      </c>
      <c r="AT1197">
        <v>0</v>
      </c>
      <c r="AU1197">
        <v>41332.660000000003</v>
      </c>
      <c r="AV1197">
        <v>25000</v>
      </c>
      <c r="AW1197">
        <v>0</v>
      </c>
      <c r="AX1197">
        <v>5000</v>
      </c>
      <c r="AY1197" s="6">
        <v>0</v>
      </c>
      <c r="AZ1197">
        <v>0</v>
      </c>
      <c r="BA1197">
        <v>5500</v>
      </c>
      <c r="BB1197" s="6">
        <v>7607.55</v>
      </c>
      <c r="BC1197">
        <v>0</v>
      </c>
      <c r="BD1197">
        <v>0</v>
      </c>
      <c r="BE1197">
        <v>0</v>
      </c>
      <c r="BF1197">
        <v>0</v>
      </c>
      <c r="BG1197">
        <v>93.8</v>
      </c>
      <c r="BH1197">
        <v>0</v>
      </c>
      <c r="BI1197">
        <f t="shared" si="54"/>
        <v>93.8</v>
      </c>
      <c r="BJ1197">
        <f t="shared" si="55"/>
        <v>6783</v>
      </c>
      <c r="BK1197">
        <f>_xlfn.IFNA(VLOOKUP(A:A,'11月奖金'!A:Q,17,0),0)</f>
        <v>2249.5500000000002</v>
      </c>
      <c r="BL1197">
        <f t="shared" si="56"/>
        <v>9032.5499999999993</v>
      </c>
    </row>
    <row r="1198" spans="1:64" x14ac:dyDescent="0.2">
      <c r="A1198">
        <v>9001350</v>
      </c>
      <c r="B1198" t="s">
        <v>8061</v>
      </c>
      <c r="C1198" t="s">
        <v>8062</v>
      </c>
      <c r="D1198" t="s">
        <v>8524</v>
      </c>
      <c r="E1198" t="s">
        <v>122</v>
      </c>
      <c r="F1198" t="s">
        <v>160</v>
      </c>
      <c r="G1198">
        <v>0</v>
      </c>
      <c r="H1198">
        <v>0</v>
      </c>
      <c r="I1198">
        <v>6.5</v>
      </c>
      <c r="J1198">
        <v>0</v>
      </c>
      <c r="K1198">
        <v>2340</v>
      </c>
      <c r="L1198">
        <v>645.52</v>
      </c>
      <c r="M1198">
        <v>138</v>
      </c>
      <c r="N1198">
        <v>40</v>
      </c>
      <c r="O1198">
        <v>0</v>
      </c>
      <c r="P1198">
        <v>216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300</v>
      </c>
      <c r="W1198">
        <v>33</v>
      </c>
      <c r="X1198">
        <v>0</v>
      </c>
      <c r="Y1198">
        <v>1000</v>
      </c>
      <c r="Z1198">
        <v>1110</v>
      </c>
      <c r="AA1198">
        <v>1000</v>
      </c>
      <c r="AB1198">
        <v>0</v>
      </c>
      <c r="AC1198">
        <v>0</v>
      </c>
      <c r="AD1198">
        <v>0</v>
      </c>
      <c r="AE1198">
        <v>0</v>
      </c>
      <c r="AF1198">
        <v>6822.52</v>
      </c>
      <c r="AG1198">
        <v>698.16</v>
      </c>
      <c r="AH1198">
        <v>26.18</v>
      </c>
      <c r="AI1198">
        <v>174.54</v>
      </c>
      <c r="AJ1198">
        <v>524</v>
      </c>
      <c r="AK1198">
        <v>0</v>
      </c>
      <c r="AL1198">
        <v>0</v>
      </c>
      <c r="AM1198">
        <v>0</v>
      </c>
      <c r="AN1198">
        <v>0</v>
      </c>
      <c r="AO1198">
        <v>2</v>
      </c>
      <c r="AP1198">
        <v>9</v>
      </c>
      <c r="AQ1198">
        <v>0</v>
      </c>
      <c r="AR1198" s="6">
        <v>5397.64</v>
      </c>
      <c r="AS1198">
        <v>6820.52</v>
      </c>
      <c r="AT1198">
        <v>0</v>
      </c>
      <c r="AU1198">
        <v>38887.089999999997</v>
      </c>
      <c r="AV1198">
        <v>25000</v>
      </c>
      <c r="AW1198">
        <v>3000</v>
      </c>
      <c r="AX1198">
        <v>5000</v>
      </c>
      <c r="AY1198" s="6">
        <v>0</v>
      </c>
      <c r="AZ1198">
        <v>0</v>
      </c>
      <c r="BA1198">
        <v>0</v>
      </c>
      <c r="BB1198" s="6">
        <v>7114.4000000000005</v>
      </c>
      <c r="BC1198">
        <v>0</v>
      </c>
      <c r="BD1198">
        <v>0</v>
      </c>
      <c r="BE1198">
        <v>0</v>
      </c>
      <c r="BF1198">
        <v>0</v>
      </c>
      <c r="BG1198">
        <v>61.44</v>
      </c>
      <c r="BH1198">
        <v>0</v>
      </c>
      <c r="BI1198">
        <f t="shared" si="54"/>
        <v>61.44</v>
      </c>
      <c r="BJ1198">
        <f t="shared" si="55"/>
        <v>6820.52</v>
      </c>
      <c r="BK1198">
        <f>_xlfn.IFNA(VLOOKUP(A:A,'11月奖金'!A:Q,17,0),0)</f>
        <v>2250</v>
      </c>
      <c r="BL1198">
        <f t="shared" si="56"/>
        <v>9070.52</v>
      </c>
    </row>
    <row r="1199" spans="1:64" x14ac:dyDescent="0.2">
      <c r="A1199">
        <v>9001317</v>
      </c>
      <c r="B1199" t="s">
        <v>8081</v>
      </c>
      <c r="C1199" t="s">
        <v>8082</v>
      </c>
      <c r="D1199" t="s">
        <v>8525</v>
      </c>
      <c r="E1199" t="s">
        <v>278</v>
      </c>
      <c r="F1199" t="s">
        <v>160</v>
      </c>
      <c r="G1199">
        <v>0</v>
      </c>
      <c r="H1199">
        <v>0</v>
      </c>
      <c r="I1199">
        <v>5.9</v>
      </c>
      <c r="J1199">
        <v>0</v>
      </c>
      <c r="K1199">
        <v>2124</v>
      </c>
      <c r="L1199">
        <v>585.92999999999995</v>
      </c>
      <c r="M1199">
        <v>0</v>
      </c>
      <c r="N1199">
        <v>0</v>
      </c>
      <c r="O1199">
        <v>0</v>
      </c>
      <c r="P1199">
        <v>504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300</v>
      </c>
      <c r="W1199">
        <v>33</v>
      </c>
      <c r="X1199">
        <v>0</v>
      </c>
      <c r="Y1199">
        <v>1000</v>
      </c>
      <c r="Z1199">
        <v>1110</v>
      </c>
      <c r="AA1199">
        <v>1000</v>
      </c>
      <c r="AB1199">
        <v>20</v>
      </c>
      <c r="AC1199">
        <v>0</v>
      </c>
      <c r="AD1199">
        <v>0</v>
      </c>
      <c r="AE1199">
        <v>0</v>
      </c>
      <c r="AF1199">
        <v>6676.93</v>
      </c>
      <c r="AG1199">
        <v>689.68</v>
      </c>
      <c r="AH1199">
        <v>25.86</v>
      </c>
      <c r="AI1199">
        <v>172.42</v>
      </c>
      <c r="AJ1199">
        <v>517</v>
      </c>
      <c r="AK1199">
        <v>0</v>
      </c>
      <c r="AL1199">
        <v>0</v>
      </c>
      <c r="AM1199">
        <v>0</v>
      </c>
      <c r="AN1199">
        <v>0</v>
      </c>
      <c r="AO1199">
        <v>2</v>
      </c>
      <c r="AP1199">
        <v>9</v>
      </c>
      <c r="AQ1199">
        <v>8.0999999999999943</v>
      </c>
      <c r="AR1199" s="6">
        <v>5261.87</v>
      </c>
      <c r="AS1199">
        <v>6674.93</v>
      </c>
      <c r="AT1199">
        <v>0</v>
      </c>
      <c r="AU1199">
        <v>40025.53</v>
      </c>
      <c r="AV1199">
        <v>25000</v>
      </c>
      <c r="AW1199">
        <v>0</v>
      </c>
      <c r="AX1199">
        <v>0</v>
      </c>
      <c r="AY1199" s="6">
        <v>0</v>
      </c>
      <c r="AZ1199">
        <v>0</v>
      </c>
      <c r="BA1199">
        <v>0</v>
      </c>
      <c r="BB1199" s="6">
        <v>7024.8</v>
      </c>
      <c r="BC1199">
        <v>8000.7299999999987</v>
      </c>
      <c r="BD1199">
        <v>240.02</v>
      </c>
      <c r="BE1199">
        <v>0</v>
      </c>
      <c r="BF1199">
        <v>240.02</v>
      </c>
      <c r="BG1199">
        <v>231.92</v>
      </c>
      <c r="BH1199">
        <v>8.0999999999999943</v>
      </c>
      <c r="BI1199">
        <f t="shared" si="54"/>
        <v>240.01999999999998</v>
      </c>
      <c r="BJ1199">
        <f t="shared" si="55"/>
        <v>6674.93</v>
      </c>
      <c r="BK1199">
        <f>_xlfn.IFNA(VLOOKUP(A:A,'11月奖金'!A:Q,17,0),0)</f>
        <v>3048.38</v>
      </c>
      <c r="BL1199">
        <f t="shared" si="56"/>
        <v>9723.3100000000013</v>
      </c>
    </row>
    <row r="1200" spans="1:64" x14ac:dyDescent="0.2">
      <c r="A1200">
        <v>9001319</v>
      </c>
      <c r="B1200" t="s">
        <v>8085</v>
      </c>
      <c r="C1200" t="s">
        <v>8086</v>
      </c>
      <c r="D1200" t="s">
        <v>8526</v>
      </c>
      <c r="E1200" t="s">
        <v>278</v>
      </c>
      <c r="F1200" t="s">
        <v>160</v>
      </c>
      <c r="G1200">
        <v>0</v>
      </c>
      <c r="H1200">
        <v>0</v>
      </c>
      <c r="I1200">
        <v>5.9</v>
      </c>
      <c r="J1200">
        <v>0</v>
      </c>
      <c r="K1200">
        <v>2124</v>
      </c>
      <c r="L1200">
        <v>292.97000000000003</v>
      </c>
      <c r="M1200">
        <v>0</v>
      </c>
      <c r="N1200">
        <v>0</v>
      </c>
      <c r="O1200">
        <v>0</v>
      </c>
      <c r="P1200">
        <v>504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300</v>
      </c>
      <c r="W1200">
        <v>33</v>
      </c>
      <c r="X1200">
        <v>0</v>
      </c>
      <c r="Y1200">
        <v>1000</v>
      </c>
      <c r="Z1200">
        <v>1110</v>
      </c>
      <c r="AA1200">
        <v>1000</v>
      </c>
      <c r="AB1200">
        <v>0</v>
      </c>
      <c r="AC1200">
        <v>0</v>
      </c>
      <c r="AD1200">
        <v>0</v>
      </c>
      <c r="AE1200">
        <v>0</v>
      </c>
      <c r="AF1200">
        <v>6363.97</v>
      </c>
      <c r="AG1200">
        <v>689.68</v>
      </c>
      <c r="AH1200">
        <v>25.86</v>
      </c>
      <c r="AI1200">
        <v>172.42</v>
      </c>
      <c r="AJ1200">
        <v>517</v>
      </c>
      <c r="AK1200">
        <v>0</v>
      </c>
      <c r="AL1200">
        <v>0</v>
      </c>
      <c r="AM1200">
        <v>0</v>
      </c>
      <c r="AN1200">
        <v>0</v>
      </c>
      <c r="AO1200">
        <v>2</v>
      </c>
      <c r="AP1200">
        <v>9</v>
      </c>
      <c r="AQ1200">
        <v>0</v>
      </c>
      <c r="AR1200" s="6">
        <v>4957.01</v>
      </c>
      <c r="AS1200">
        <v>6361.97</v>
      </c>
      <c r="AT1200">
        <v>0</v>
      </c>
      <c r="AU1200">
        <v>39479.97</v>
      </c>
      <c r="AV1200">
        <v>25000</v>
      </c>
      <c r="AW1200">
        <v>0</v>
      </c>
      <c r="AX1200">
        <v>0</v>
      </c>
      <c r="AY1200" s="6">
        <v>0</v>
      </c>
      <c r="AZ1200">
        <v>0</v>
      </c>
      <c r="BA1200">
        <v>0</v>
      </c>
      <c r="BB1200" s="6">
        <v>7024.8</v>
      </c>
      <c r="BC1200">
        <v>7455.170000000001</v>
      </c>
      <c r="BD1200">
        <v>223.66</v>
      </c>
      <c r="BE1200">
        <v>0</v>
      </c>
      <c r="BF1200">
        <v>223.66</v>
      </c>
      <c r="BG1200">
        <v>224.94</v>
      </c>
      <c r="BH1200">
        <v>0</v>
      </c>
      <c r="BI1200">
        <f t="shared" si="54"/>
        <v>224.94</v>
      </c>
      <c r="BJ1200">
        <f t="shared" si="55"/>
        <v>6361.97</v>
      </c>
      <c r="BK1200">
        <f>_xlfn.IFNA(VLOOKUP(A:A,'11月奖金'!A:Q,17,0),0)</f>
        <v>2987.16</v>
      </c>
      <c r="BL1200">
        <f t="shared" si="56"/>
        <v>9349.130000000001</v>
      </c>
    </row>
    <row r="1201" spans="1:64" x14ac:dyDescent="0.2">
      <c r="A1201">
        <v>9001331</v>
      </c>
      <c r="B1201" t="s">
        <v>8089</v>
      </c>
      <c r="C1201" t="s">
        <v>8090</v>
      </c>
      <c r="D1201" t="s">
        <v>8527</v>
      </c>
      <c r="E1201" t="s">
        <v>278</v>
      </c>
      <c r="F1201" t="s">
        <v>105</v>
      </c>
      <c r="G1201">
        <v>0</v>
      </c>
      <c r="H1201">
        <v>0</v>
      </c>
      <c r="I1201">
        <v>5.9</v>
      </c>
      <c r="J1201">
        <v>0</v>
      </c>
      <c r="K1201">
        <v>2124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300</v>
      </c>
      <c r="W1201">
        <v>33</v>
      </c>
      <c r="X1201">
        <v>0</v>
      </c>
      <c r="Y1201">
        <v>1000</v>
      </c>
      <c r="Z1201">
        <v>1110</v>
      </c>
      <c r="AA1201">
        <v>1000</v>
      </c>
      <c r="AB1201">
        <v>0</v>
      </c>
      <c r="AC1201">
        <v>0</v>
      </c>
      <c r="AD1201">
        <v>0</v>
      </c>
      <c r="AE1201">
        <v>0</v>
      </c>
      <c r="AF1201">
        <v>5567</v>
      </c>
      <c r="AG1201">
        <v>860.16</v>
      </c>
      <c r="AH1201">
        <v>32.26</v>
      </c>
      <c r="AI1201">
        <v>215.04</v>
      </c>
      <c r="AJ1201">
        <v>645</v>
      </c>
      <c r="AK1201">
        <v>0</v>
      </c>
      <c r="AL1201">
        <v>0</v>
      </c>
      <c r="AM1201">
        <v>0</v>
      </c>
      <c r="AN1201">
        <v>0</v>
      </c>
      <c r="AO1201">
        <v>2</v>
      </c>
      <c r="AP1201">
        <v>9</v>
      </c>
      <c r="AQ1201">
        <v>0</v>
      </c>
      <c r="AR1201" s="6">
        <v>3812.54</v>
      </c>
      <c r="AS1201">
        <v>5565</v>
      </c>
      <c r="AT1201">
        <v>0</v>
      </c>
      <c r="AU1201">
        <v>43956.77</v>
      </c>
      <c r="AV1201">
        <v>25000</v>
      </c>
      <c r="AW1201">
        <v>0</v>
      </c>
      <c r="AX1201">
        <v>0</v>
      </c>
      <c r="AY1201" s="6">
        <v>0</v>
      </c>
      <c r="AZ1201">
        <v>0</v>
      </c>
      <c r="BA1201">
        <v>0</v>
      </c>
      <c r="BB1201" s="6">
        <v>8762.2999999999993</v>
      </c>
      <c r="BC1201">
        <v>10194.469999999999</v>
      </c>
      <c r="BD1201">
        <v>305.83</v>
      </c>
      <c r="BE1201">
        <v>0</v>
      </c>
      <c r="BF1201">
        <v>305.83</v>
      </c>
      <c r="BG1201">
        <v>341.46</v>
      </c>
      <c r="BH1201">
        <v>0</v>
      </c>
      <c r="BI1201">
        <f t="shared" si="54"/>
        <v>341.46</v>
      </c>
      <c r="BJ1201">
        <f t="shared" si="55"/>
        <v>5565</v>
      </c>
      <c r="BK1201">
        <f>_xlfn.IFNA(VLOOKUP(A:A,'11月奖金'!A:Q,17,0),0)</f>
        <v>5018.53</v>
      </c>
      <c r="BL1201">
        <f t="shared" si="56"/>
        <v>10583.529999999999</v>
      </c>
    </row>
    <row r="1202" spans="1:64" x14ac:dyDescent="0.2">
      <c r="A1202">
        <v>9001332</v>
      </c>
      <c r="B1202" t="s">
        <v>8094</v>
      </c>
      <c r="C1202" t="s">
        <v>8095</v>
      </c>
      <c r="D1202" t="s">
        <v>8528</v>
      </c>
      <c r="E1202" t="s">
        <v>278</v>
      </c>
      <c r="F1202" t="s">
        <v>160</v>
      </c>
      <c r="G1202">
        <v>0</v>
      </c>
      <c r="H1202">
        <v>0</v>
      </c>
      <c r="I1202">
        <v>7.1</v>
      </c>
      <c r="J1202">
        <v>0</v>
      </c>
      <c r="K1202">
        <v>2556</v>
      </c>
      <c r="L1202">
        <v>352.55</v>
      </c>
      <c r="M1202">
        <v>0</v>
      </c>
      <c r="N1202">
        <v>0</v>
      </c>
      <c r="O1202">
        <v>0</v>
      </c>
      <c r="P1202">
        <v>504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300</v>
      </c>
      <c r="W1202">
        <v>33</v>
      </c>
      <c r="X1202">
        <v>0</v>
      </c>
      <c r="Y1202">
        <v>500</v>
      </c>
      <c r="Z1202">
        <v>370</v>
      </c>
      <c r="AA1202">
        <v>1000</v>
      </c>
      <c r="AB1202">
        <v>0</v>
      </c>
      <c r="AC1202">
        <v>0</v>
      </c>
      <c r="AD1202">
        <v>0</v>
      </c>
      <c r="AE1202">
        <v>0</v>
      </c>
      <c r="AF1202">
        <v>5615.55</v>
      </c>
      <c r="AG1202">
        <v>665.84</v>
      </c>
      <c r="AH1202">
        <v>24.97</v>
      </c>
      <c r="AI1202">
        <v>166.46</v>
      </c>
      <c r="AJ1202">
        <v>499</v>
      </c>
      <c r="AK1202">
        <v>0</v>
      </c>
      <c r="AL1202">
        <v>0</v>
      </c>
      <c r="AM1202">
        <v>0</v>
      </c>
      <c r="AN1202">
        <v>0</v>
      </c>
      <c r="AO1202">
        <v>2</v>
      </c>
      <c r="AP1202">
        <v>9</v>
      </c>
      <c r="AQ1202">
        <v>0</v>
      </c>
      <c r="AR1202" s="6">
        <v>4257.28</v>
      </c>
      <c r="AS1202">
        <v>5613.55</v>
      </c>
      <c r="AT1202">
        <v>0</v>
      </c>
      <c r="AU1202">
        <v>36353.199999999997</v>
      </c>
      <c r="AV1202">
        <v>25000</v>
      </c>
      <c r="AW1202">
        <v>0</v>
      </c>
      <c r="AX1202">
        <v>0</v>
      </c>
      <c r="AY1202" s="6">
        <v>0</v>
      </c>
      <c r="AZ1202">
        <v>0</v>
      </c>
      <c r="BA1202">
        <v>0</v>
      </c>
      <c r="BB1202" s="6">
        <v>6781.35</v>
      </c>
      <c r="BC1202">
        <v>4571.850000000004</v>
      </c>
      <c r="BD1202">
        <v>137.16</v>
      </c>
      <c r="BE1202">
        <v>0</v>
      </c>
      <c r="BF1202">
        <v>137.16</v>
      </c>
      <c r="BG1202">
        <v>159.44</v>
      </c>
      <c r="BH1202">
        <v>0</v>
      </c>
      <c r="BI1202">
        <f t="shared" si="54"/>
        <v>159.44</v>
      </c>
      <c r="BJ1202">
        <f t="shared" si="55"/>
        <v>5613.55</v>
      </c>
      <c r="BK1202">
        <f>_xlfn.IFNA(VLOOKUP(A:A,'11月奖金'!A:Q,17,0),0)</f>
        <v>2938.35</v>
      </c>
      <c r="BL1202">
        <f t="shared" si="56"/>
        <v>8551.9</v>
      </c>
    </row>
    <row r="1203" spans="1:64" x14ac:dyDescent="0.2">
      <c r="A1203">
        <v>9001333</v>
      </c>
      <c r="B1203" t="s">
        <v>8097</v>
      </c>
      <c r="C1203" t="s">
        <v>8098</v>
      </c>
      <c r="D1203" t="s">
        <v>8529</v>
      </c>
      <c r="E1203" t="s">
        <v>278</v>
      </c>
      <c r="F1203" t="s">
        <v>160</v>
      </c>
      <c r="G1203">
        <v>0</v>
      </c>
      <c r="H1203">
        <v>0</v>
      </c>
      <c r="I1203">
        <v>6.7</v>
      </c>
      <c r="J1203">
        <v>0</v>
      </c>
      <c r="K1203">
        <v>2412</v>
      </c>
      <c r="L1203">
        <v>0</v>
      </c>
      <c r="M1203">
        <v>0</v>
      </c>
      <c r="N1203">
        <v>0</v>
      </c>
      <c r="O1203">
        <v>0</v>
      </c>
      <c r="P1203">
        <v>504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300</v>
      </c>
      <c r="W1203">
        <v>33</v>
      </c>
      <c r="X1203">
        <v>0</v>
      </c>
      <c r="Y1203">
        <v>500</v>
      </c>
      <c r="Z1203">
        <v>370</v>
      </c>
      <c r="AA1203">
        <v>1000</v>
      </c>
      <c r="AB1203">
        <v>0</v>
      </c>
      <c r="AC1203">
        <v>0</v>
      </c>
      <c r="AD1203">
        <v>0</v>
      </c>
      <c r="AE1203">
        <v>0</v>
      </c>
      <c r="AF1203">
        <v>5119</v>
      </c>
      <c r="AG1203">
        <v>631.28</v>
      </c>
      <c r="AH1203">
        <v>23.67</v>
      </c>
      <c r="AI1203">
        <v>157.82</v>
      </c>
      <c r="AJ1203">
        <v>473</v>
      </c>
      <c r="AK1203">
        <v>0</v>
      </c>
      <c r="AL1203">
        <v>0</v>
      </c>
      <c r="AM1203">
        <v>0</v>
      </c>
      <c r="AN1203">
        <v>0</v>
      </c>
      <c r="AO1203">
        <v>2</v>
      </c>
      <c r="AP1203">
        <v>9</v>
      </c>
      <c r="AQ1203">
        <v>0</v>
      </c>
      <c r="AR1203" s="6">
        <v>3831.23</v>
      </c>
      <c r="AS1203">
        <v>5117</v>
      </c>
      <c r="AT1203">
        <v>0</v>
      </c>
      <c r="AU1203">
        <v>35018.46</v>
      </c>
      <c r="AV1203">
        <v>25000</v>
      </c>
      <c r="AW1203">
        <v>0</v>
      </c>
      <c r="AX1203">
        <v>0</v>
      </c>
      <c r="AY1203" s="6">
        <v>0</v>
      </c>
      <c r="AZ1203">
        <v>0</v>
      </c>
      <c r="BA1203">
        <v>0</v>
      </c>
      <c r="BB1203" s="6">
        <v>6428.8499999999995</v>
      </c>
      <c r="BC1203">
        <v>3589.61</v>
      </c>
      <c r="BD1203">
        <v>107.69</v>
      </c>
      <c r="BE1203">
        <v>0</v>
      </c>
      <c r="BF1203">
        <v>107.69</v>
      </c>
      <c r="BG1203">
        <v>142.75</v>
      </c>
      <c r="BH1203">
        <v>0</v>
      </c>
      <c r="BI1203">
        <f t="shared" si="54"/>
        <v>142.75</v>
      </c>
      <c r="BJ1203">
        <f t="shared" si="55"/>
        <v>5117</v>
      </c>
      <c r="BK1203">
        <f>_xlfn.IFNA(VLOOKUP(A:A,'11月奖金'!A:Q,17,0),0)</f>
        <v>2938.35</v>
      </c>
      <c r="BL1203">
        <f t="shared" si="56"/>
        <v>8055.35</v>
      </c>
    </row>
    <row r="1204" spans="1:64" x14ac:dyDescent="0.2">
      <c r="A1204">
        <v>9001335</v>
      </c>
      <c r="B1204" t="s">
        <v>8100</v>
      </c>
      <c r="C1204" t="s">
        <v>8101</v>
      </c>
      <c r="D1204" t="s">
        <v>8530</v>
      </c>
      <c r="E1204" t="s">
        <v>278</v>
      </c>
      <c r="F1204" t="s">
        <v>160</v>
      </c>
      <c r="G1204">
        <v>0</v>
      </c>
      <c r="H1204">
        <v>0</v>
      </c>
      <c r="I1204">
        <v>5.9</v>
      </c>
      <c r="J1204">
        <v>0</v>
      </c>
      <c r="K1204">
        <v>2124</v>
      </c>
      <c r="L1204">
        <v>0</v>
      </c>
      <c r="M1204">
        <v>0</v>
      </c>
      <c r="N1204">
        <v>0</v>
      </c>
      <c r="O1204">
        <v>0</v>
      </c>
      <c r="P1204">
        <v>504</v>
      </c>
      <c r="Q1204">
        <v>0</v>
      </c>
      <c r="R1204">
        <v>7</v>
      </c>
      <c r="S1204">
        <v>0</v>
      </c>
      <c r="T1204">
        <v>0</v>
      </c>
      <c r="U1204">
        <v>0</v>
      </c>
      <c r="V1204">
        <v>300</v>
      </c>
      <c r="W1204">
        <v>33</v>
      </c>
      <c r="X1204">
        <v>0</v>
      </c>
      <c r="Y1204">
        <v>500</v>
      </c>
      <c r="Z1204">
        <v>370</v>
      </c>
      <c r="AA1204">
        <v>1000</v>
      </c>
      <c r="AB1204">
        <v>0</v>
      </c>
      <c r="AC1204">
        <v>0</v>
      </c>
      <c r="AD1204">
        <v>0</v>
      </c>
      <c r="AE1204">
        <v>0</v>
      </c>
      <c r="AF1204">
        <v>4838</v>
      </c>
      <c r="AG1204">
        <v>591.04</v>
      </c>
      <c r="AH1204">
        <v>22.16</v>
      </c>
      <c r="AI1204">
        <v>147.76</v>
      </c>
      <c r="AJ1204">
        <v>443</v>
      </c>
      <c r="AK1204">
        <v>0</v>
      </c>
      <c r="AL1204">
        <v>0</v>
      </c>
      <c r="AM1204">
        <v>0</v>
      </c>
      <c r="AN1204">
        <v>0</v>
      </c>
      <c r="AO1204">
        <v>2</v>
      </c>
      <c r="AP1204">
        <v>9</v>
      </c>
      <c r="AQ1204">
        <v>0</v>
      </c>
      <c r="AR1204" s="6">
        <v>3632.04</v>
      </c>
      <c r="AS1204">
        <v>4866</v>
      </c>
      <c r="AT1204">
        <v>30</v>
      </c>
      <c r="AU1204">
        <v>32527.64</v>
      </c>
      <c r="AV1204">
        <v>25000</v>
      </c>
      <c r="AW1204">
        <v>0</v>
      </c>
      <c r="AX1204">
        <v>0</v>
      </c>
      <c r="AY1204" s="6">
        <v>0</v>
      </c>
      <c r="AZ1204">
        <v>0</v>
      </c>
      <c r="BA1204">
        <v>0</v>
      </c>
      <c r="BB1204" s="6">
        <v>6019.8</v>
      </c>
      <c r="BC1204">
        <v>1507.839999999999</v>
      </c>
      <c r="BD1204">
        <v>45.24</v>
      </c>
      <c r="BE1204">
        <v>0</v>
      </c>
      <c r="BF1204">
        <v>45.24</v>
      </c>
      <c r="BG1204">
        <v>85.37</v>
      </c>
      <c r="BH1204">
        <v>0</v>
      </c>
      <c r="BI1204">
        <f t="shared" si="54"/>
        <v>85.37</v>
      </c>
      <c r="BJ1204">
        <f t="shared" si="55"/>
        <v>4866</v>
      </c>
      <c r="BK1204">
        <f>_xlfn.IFNA(VLOOKUP(A:A,'11月奖金'!A:Q,17,0),0)</f>
        <v>2393.89</v>
      </c>
      <c r="BL1204">
        <f t="shared" si="56"/>
        <v>7259.8899999999994</v>
      </c>
    </row>
    <row r="1205" spans="1:64" x14ac:dyDescent="0.2">
      <c r="A1205">
        <v>9001336</v>
      </c>
      <c r="B1205" t="s">
        <v>8104</v>
      </c>
      <c r="C1205" t="s">
        <v>8105</v>
      </c>
      <c r="D1205" t="s">
        <v>8531</v>
      </c>
      <c r="E1205" t="s">
        <v>278</v>
      </c>
      <c r="F1205" t="s">
        <v>160</v>
      </c>
      <c r="G1205">
        <v>0</v>
      </c>
      <c r="H1205">
        <v>0</v>
      </c>
      <c r="I1205">
        <v>7.1</v>
      </c>
      <c r="J1205">
        <v>0</v>
      </c>
      <c r="K1205">
        <v>2556</v>
      </c>
      <c r="L1205">
        <v>0</v>
      </c>
      <c r="M1205">
        <v>0</v>
      </c>
      <c r="N1205">
        <v>0</v>
      </c>
      <c r="O1205">
        <v>0</v>
      </c>
      <c r="P1205">
        <v>504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300</v>
      </c>
      <c r="W1205">
        <v>33</v>
      </c>
      <c r="X1205">
        <v>0</v>
      </c>
      <c r="Y1205">
        <v>500</v>
      </c>
      <c r="Z1205">
        <v>370</v>
      </c>
      <c r="AA1205">
        <v>1000</v>
      </c>
      <c r="AB1205">
        <v>0</v>
      </c>
      <c r="AC1205">
        <v>0</v>
      </c>
      <c r="AD1205">
        <v>0</v>
      </c>
      <c r="AE1205">
        <v>0</v>
      </c>
      <c r="AF1205">
        <v>5263</v>
      </c>
      <c r="AG1205">
        <v>665.84</v>
      </c>
      <c r="AH1205">
        <v>24.97</v>
      </c>
      <c r="AI1205">
        <v>166.46</v>
      </c>
      <c r="AJ1205">
        <v>499</v>
      </c>
      <c r="AK1205">
        <v>0</v>
      </c>
      <c r="AL1205">
        <v>0</v>
      </c>
      <c r="AM1205">
        <v>0</v>
      </c>
      <c r="AN1205">
        <v>0</v>
      </c>
      <c r="AO1205">
        <v>2</v>
      </c>
      <c r="AP1205">
        <v>9</v>
      </c>
      <c r="AQ1205">
        <v>0</v>
      </c>
      <c r="AR1205" s="6">
        <v>3904.73</v>
      </c>
      <c r="AS1205">
        <v>5261</v>
      </c>
      <c r="AT1205">
        <v>0</v>
      </c>
      <c r="AU1205">
        <v>36045.65</v>
      </c>
      <c r="AV1205">
        <v>25000</v>
      </c>
      <c r="AW1205">
        <v>0</v>
      </c>
      <c r="AX1205">
        <v>0</v>
      </c>
      <c r="AY1205" s="6">
        <v>0</v>
      </c>
      <c r="AZ1205">
        <v>0</v>
      </c>
      <c r="BA1205">
        <v>0</v>
      </c>
      <c r="BB1205" s="6">
        <v>6781.35</v>
      </c>
      <c r="BC1205">
        <v>4264.3000000000011</v>
      </c>
      <c r="BD1205">
        <v>127.93</v>
      </c>
      <c r="BE1205">
        <v>0</v>
      </c>
      <c r="BF1205">
        <v>127.93</v>
      </c>
      <c r="BG1205">
        <v>160.79</v>
      </c>
      <c r="BH1205">
        <v>0</v>
      </c>
      <c r="BI1205">
        <f t="shared" si="54"/>
        <v>160.79</v>
      </c>
      <c r="BJ1205">
        <f t="shared" si="55"/>
        <v>5261</v>
      </c>
      <c r="BK1205">
        <f>_xlfn.IFNA(VLOOKUP(A:A,'11月奖金'!A:Q,17,0),0)</f>
        <v>3108.8</v>
      </c>
      <c r="BL1205">
        <f t="shared" si="56"/>
        <v>8369.7999999999993</v>
      </c>
    </row>
    <row r="1206" spans="1:64" x14ac:dyDescent="0.2">
      <c r="A1206">
        <v>9001342</v>
      </c>
      <c r="B1206" t="s">
        <v>8109</v>
      </c>
      <c r="C1206" t="s">
        <v>8110</v>
      </c>
      <c r="D1206" t="s">
        <v>8532</v>
      </c>
      <c r="E1206" t="s">
        <v>278</v>
      </c>
      <c r="F1206" t="s">
        <v>160</v>
      </c>
      <c r="G1206">
        <v>0</v>
      </c>
      <c r="H1206">
        <v>0</v>
      </c>
      <c r="I1206">
        <v>6.9</v>
      </c>
      <c r="J1206">
        <v>0</v>
      </c>
      <c r="K1206">
        <v>2484</v>
      </c>
      <c r="L1206">
        <v>342.62</v>
      </c>
      <c r="M1206">
        <v>0</v>
      </c>
      <c r="N1206">
        <v>0</v>
      </c>
      <c r="O1206">
        <v>0</v>
      </c>
      <c r="P1206">
        <v>216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300</v>
      </c>
      <c r="W1206">
        <v>33</v>
      </c>
      <c r="X1206">
        <v>0</v>
      </c>
      <c r="Y1206">
        <v>1000</v>
      </c>
      <c r="Z1206">
        <v>370</v>
      </c>
      <c r="AA1206">
        <v>1000</v>
      </c>
      <c r="AB1206">
        <v>0</v>
      </c>
      <c r="AC1206">
        <v>0</v>
      </c>
      <c r="AD1206">
        <v>0</v>
      </c>
      <c r="AE1206">
        <v>0</v>
      </c>
      <c r="AF1206">
        <v>5745.62</v>
      </c>
      <c r="AG1206">
        <v>636.24</v>
      </c>
      <c r="AH1206">
        <v>23.86</v>
      </c>
      <c r="AI1206">
        <v>159.06</v>
      </c>
      <c r="AJ1206">
        <v>477</v>
      </c>
      <c r="AK1206">
        <v>0</v>
      </c>
      <c r="AL1206">
        <v>0</v>
      </c>
      <c r="AM1206">
        <v>0</v>
      </c>
      <c r="AN1206">
        <v>0</v>
      </c>
      <c r="AO1206">
        <v>2</v>
      </c>
      <c r="AP1206">
        <v>9</v>
      </c>
      <c r="AQ1206">
        <v>0</v>
      </c>
      <c r="AR1206" s="6">
        <v>4447.46</v>
      </c>
      <c r="AS1206">
        <v>5743.62</v>
      </c>
      <c r="AT1206">
        <v>0</v>
      </c>
      <c r="AU1206">
        <v>36130.5</v>
      </c>
      <c r="AV1206">
        <v>25000</v>
      </c>
      <c r="AW1206">
        <v>0</v>
      </c>
      <c r="AX1206">
        <v>0</v>
      </c>
      <c r="AY1206" s="6">
        <v>0</v>
      </c>
      <c r="AZ1206">
        <v>0</v>
      </c>
      <c r="BA1206">
        <v>0</v>
      </c>
      <c r="BB1206" s="6">
        <v>6480.8</v>
      </c>
      <c r="BC1206">
        <v>4649.7</v>
      </c>
      <c r="BD1206">
        <v>139.49</v>
      </c>
      <c r="BE1206">
        <v>0</v>
      </c>
      <c r="BF1206">
        <v>139.49</v>
      </c>
      <c r="BG1206">
        <v>156.07</v>
      </c>
      <c r="BH1206">
        <v>0</v>
      </c>
      <c r="BI1206">
        <f t="shared" si="54"/>
        <v>156.07</v>
      </c>
      <c r="BJ1206">
        <f t="shared" si="55"/>
        <v>5743.62</v>
      </c>
      <c r="BK1206">
        <f>_xlfn.IFNA(VLOOKUP(A:A,'11月奖金'!A:Q,17,0),0)</f>
        <v>2775.92</v>
      </c>
      <c r="BL1206">
        <f t="shared" si="56"/>
        <v>8519.5400000000009</v>
      </c>
    </row>
    <row r="1207" spans="1:64" x14ac:dyDescent="0.2">
      <c r="A1207">
        <v>9001348</v>
      </c>
      <c r="B1207" t="s">
        <v>8113</v>
      </c>
      <c r="C1207" t="s">
        <v>8114</v>
      </c>
      <c r="D1207" t="s">
        <v>8533</v>
      </c>
      <c r="E1207" t="s">
        <v>278</v>
      </c>
      <c r="F1207" t="s">
        <v>160</v>
      </c>
      <c r="G1207">
        <v>0</v>
      </c>
      <c r="H1207">
        <v>0</v>
      </c>
      <c r="I1207">
        <v>6.1</v>
      </c>
      <c r="J1207">
        <v>0</v>
      </c>
      <c r="K1207">
        <v>2196</v>
      </c>
      <c r="L1207">
        <v>605.79</v>
      </c>
      <c r="M1207">
        <v>108</v>
      </c>
      <c r="N1207">
        <v>48</v>
      </c>
      <c r="O1207">
        <v>0</v>
      </c>
      <c r="P1207">
        <v>504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300</v>
      </c>
      <c r="W1207">
        <v>33</v>
      </c>
      <c r="X1207">
        <v>0</v>
      </c>
      <c r="Y1207">
        <v>1000</v>
      </c>
      <c r="Z1207">
        <v>1110</v>
      </c>
      <c r="AA1207">
        <v>1000</v>
      </c>
      <c r="AB1207">
        <v>0</v>
      </c>
      <c r="AC1207">
        <v>0</v>
      </c>
      <c r="AD1207">
        <v>0</v>
      </c>
      <c r="AE1207">
        <v>0</v>
      </c>
      <c r="AF1207">
        <v>6904.79</v>
      </c>
      <c r="AG1207">
        <v>707.92</v>
      </c>
      <c r="AH1207">
        <v>26.55</v>
      </c>
      <c r="AI1207">
        <v>176.98</v>
      </c>
      <c r="AJ1207">
        <v>531</v>
      </c>
      <c r="AK1207">
        <v>0</v>
      </c>
      <c r="AL1207">
        <v>0</v>
      </c>
      <c r="AM1207">
        <v>0</v>
      </c>
      <c r="AN1207">
        <v>0</v>
      </c>
      <c r="AO1207">
        <v>2</v>
      </c>
      <c r="AP1207">
        <v>9</v>
      </c>
      <c r="AQ1207">
        <v>0</v>
      </c>
      <c r="AR1207" s="6">
        <v>5460.34</v>
      </c>
      <c r="AS1207">
        <v>6902.79</v>
      </c>
      <c r="AT1207">
        <v>0</v>
      </c>
      <c r="AU1207">
        <v>40110.65</v>
      </c>
      <c r="AV1207">
        <v>25000</v>
      </c>
      <c r="AW1207">
        <v>0</v>
      </c>
      <c r="AX1207">
        <v>0</v>
      </c>
      <c r="AY1207" s="6">
        <v>0</v>
      </c>
      <c r="AZ1207">
        <v>2000</v>
      </c>
      <c r="BA1207">
        <v>0</v>
      </c>
      <c r="BB1207" s="6">
        <v>7212.25</v>
      </c>
      <c r="BC1207">
        <v>5898.4000000000005</v>
      </c>
      <c r="BD1207">
        <v>176.95</v>
      </c>
      <c r="BE1207">
        <v>0</v>
      </c>
      <c r="BF1207">
        <v>176.95</v>
      </c>
      <c r="BG1207">
        <v>193.14</v>
      </c>
      <c r="BH1207">
        <v>0</v>
      </c>
      <c r="BI1207">
        <f t="shared" si="54"/>
        <v>193.14</v>
      </c>
      <c r="BJ1207">
        <f t="shared" si="55"/>
        <v>6902.79</v>
      </c>
      <c r="BK1207">
        <f>_xlfn.IFNA(VLOOKUP(A:A,'11月奖金'!A:Q,17,0),0)</f>
        <v>2552.5700000000002</v>
      </c>
      <c r="BL1207">
        <f t="shared" si="56"/>
        <v>9455.36</v>
      </c>
    </row>
    <row r="1208" spans="1:64" x14ac:dyDescent="0.2">
      <c r="A1208">
        <v>9001352</v>
      </c>
      <c r="B1208" t="s">
        <v>8116</v>
      </c>
      <c r="C1208" t="s">
        <v>8117</v>
      </c>
      <c r="D1208" t="s">
        <v>8534</v>
      </c>
      <c r="E1208" t="s">
        <v>278</v>
      </c>
      <c r="F1208" t="s">
        <v>160</v>
      </c>
      <c r="G1208">
        <v>0</v>
      </c>
      <c r="H1208">
        <v>0</v>
      </c>
      <c r="I1208">
        <v>7.3</v>
      </c>
      <c r="J1208">
        <v>0</v>
      </c>
      <c r="K1208">
        <v>2628</v>
      </c>
      <c r="L1208">
        <v>1087.45</v>
      </c>
      <c r="M1208">
        <v>138</v>
      </c>
      <c r="N1208">
        <v>48</v>
      </c>
      <c r="O1208">
        <v>0</v>
      </c>
      <c r="P1208">
        <v>864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300</v>
      </c>
      <c r="W1208">
        <v>33</v>
      </c>
      <c r="X1208">
        <v>0</v>
      </c>
      <c r="Y1208">
        <v>1000</v>
      </c>
      <c r="Z1208">
        <v>1110</v>
      </c>
      <c r="AA1208">
        <v>1000</v>
      </c>
      <c r="AB1208">
        <v>30</v>
      </c>
      <c r="AC1208">
        <v>84</v>
      </c>
      <c r="AD1208">
        <v>0</v>
      </c>
      <c r="AE1208">
        <v>0</v>
      </c>
      <c r="AF1208">
        <v>8322.4500000000007</v>
      </c>
      <c r="AG1208">
        <v>814.48</v>
      </c>
      <c r="AH1208">
        <v>30.54</v>
      </c>
      <c r="AI1208">
        <v>203.62</v>
      </c>
      <c r="AJ1208">
        <v>611</v>
      </c>
      <c r="AK1208">
        <v>0</v>
      </c>
      <c r="AL1208">
        <v>0</v>
      </c>
      <c r="AM1208">
        <v>0</v>
      </c>
      <c r="AN1208">
        <v>0</v>
      </c>
      <c r="AO1208">
        <v>2</v>
      </c>
      <c r="AP1208">
        <v>9</v>
      </c>
      <c r="AQ1208">
        <v>49.82000000000005</v>
      </c>
      <c r="AR1208" s="6">
        <v>6610.99</v>
      </c>
      <c r="AS1208">
        <v>8320.4500000000007</v>
      </c>
      <c r="AT1208">
        <v>0</v>
      </c>
      <c r="AU1208">
        <v>46818.33</v>
      </c>
      <c r="AV1208">
        <v>25000</v>
      </c>
      <c r="AW1208">
        <v>0</v>
      </c>
      <c r="AX1208">
        <v>0</v>
      </c>
      <c r="AY1208" s="6">
        <v>0</v>
      </c>
      <c r="AZ1208">
        <v>0</v>
      </c>
      <c r="BA1208">
        <v>0</v>
      </c>
      <c r="BB1208" s="6">
        <v>8298.2000000000007</v>
      </c>
      <c r="BC1208">
        <v>13520.13</v>
      </c>
      <c r="BD1208">
        <v>405.6</v>
      </c>
      <c r="BE1208">
        <v>0</v>
      </c>
      <c r="BF1208">
        <v>405.6</v>
      </c>
      <c r="BG1208">
        <v>355.78</v>
      </c>
      <c r="BH1208">
        <v>49.82000000000005</v>
      </c>
      <c r="BI1208">
        <f t="shared" si="54"/>
        <v>405.6</v>
      </c>
      <c r="BJ1208">
        <f t="shared" si="55"/>
        <v>8320.4500000000007</v>
      </c>
      <c r="BK1208">
        <f>_xlfn.IFNA(VLOOKUP(A:A,'11月奖金'!A:Q,17,0),0)</f>
        <v>3155.77</v>
      </c>
      <c r="BL1208">
        <f t="shared" si="56"/>
        <v>11476.220000000001</v>
      </c>
    </row>
    <row r="1209" spans="1:64" x14ac:dyDescent="0.2">
      <c r="A1209">
        <v>9001354</v>
      </c>
      <c r="B1209" t="s">
        <v>8120</v>
      </c>
      <c r="C1209" t="s">
        <v>8121</v>
      </c>
      <c r="D1209" t="s">
        <v>8535</v>
      </c>
      <c r="E1209" t="s">
        <v>278</v>
      </c>
      <c r="F1209" t="s">
        <v>160</v>
      </c>
      <c r="G1209">
        <v>0</v>
      </c>
      <c r="H1209">
        <v>0</v>
      </c>
      <c r="I1209">
        <v>6.1</v>
      </c>
      <c r="J1209">
        <v>0</v>
      </c>
      <c r="K1209">
        <v>2196</v>
      </c>
      <c r="L1209">
        <v>605.79</v>
      </c>
      <c r="M1209">
        <v>71</v>
      </c>
      <c r="N1209">
        <v>24</v>
      </c>
      <c r="O1209">
        <v>0</v>
      </c>
      <c r="P1209">
        <v>504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169.57</v>
      </c>
      <c r="W1209">
        <v>18.649999999999999</v>
      </c>
      <c r="X1209">
        <v>0</v>
      </c>
      <c r="Y1209">
        <v>1000</v>
      </c>
      <c r="Z1209">
        <v>1110</v>
      </c>
      <c r="AA1209">
        <v>1000</v>
      </c>
      <c r="AB1209">
        <v>0</v>
      </c>
      <c r="AC1209">
        <v>0</v>
      </c>
      <c r="AD1209">
        <v>0</v>
      </c>
      <c r="AE1209">
        <v>0</v>
      </c>
      <c r="AF1209">
        <v>6699.01</v>
      </c>
      <c r="AG1209">
        <v>703.04</v>
      </c>
      <c r="AH1209">
        <v>26.36</v>
      </c>
      <c r="AI1209">
        <v>175.76</v>
      </c>
      <c r="AJ1209">
        <v>527</v>
      </c>
      <c r="AK1209">
        <v>0</v>
      </c>
      <c r="AL1209">
        <v>0</v>
      </c>
      <c r="AM1209">
        <v>0</v>
      </c>
      <c r="AN1209">
        <v>0</v>
      </c>
      <c r="AO1209">
        <v>2</v>
      </c>
      <c r="AP1209">
        <v>9</v>
      </c>
      <c r="AQ1209">
        <v>7.9499999999999886</v>
      </c>
      <c r="AR1209" s="6">
        <v>5256.9</v>
      </c>
      <c r="AS1209">
        <v>6697.01</v>
      </c>
      <c r="AT1209">
        <v>0</v>
      </c>
      <c r="AU1209">
        <v>39837.980000000003</v>
      </c>
      <c r="AV1209">
        <v>25000</v>
      </c>
      <c r="AW1209">
        <v>0</v>
      </c>
      <c r="AX1209">
        <v>0</v>
      </c>
      <c r="AY1209" s="6">
        <v>0</v>
      </c>
      <c r="AZ1209">
        <v>0</v>
      </c>
      <c r="BA1209">
        <v>0</v>
      </c>
      <c r="BB1209" s="6">
        <v>7160.8</v>
      </c>
      <c r="BC1209">
        <v>7677.180000000003</v>
      </c>
      <c r="BD1209">
        <v>230.32</v>
      </c>
      <c r="BE1209">
        <v>0</v>
      </c>
      <c r="BF1209">
        <v>230.32</v>
      </c>
      <c r="BG1209">
        <v>222.37</v>
      </c>
      <c r="BH1209">
        <v>7.9499999999999886</v>
      </c>
      <c r="BI1209">
        <f t="shared" si="54"/>
        <v>230.32</v>
      </c>
      <c r="BJ1209">
        <f t="shared" si="55"/>
        <v>6697.01</v>
      </c>
      <c r="BK1209">
        <f>_xlfn.IFNA(VLOOKUP(A:A,'11月奖金'!A:Q,17,0),0)</f>
        <v>2529.7199999999998</v>
      </c>
      <c r="BL1209">
        <f t="shared" si="56"/>
        <v>9226.73</v>
      </c>
    </row>
    <row r="1210" spans="1:64" x14ac:dyDescent="0.2">
      <c r="A1210">
        <v>9001358</v>
      </c>
      <c r="B1210" t="s">
        <v>8125</v>
      </c>
      <c r="C1210" t="s">
        <v>8126</v>
      </c>
      <c r="D1210" t="s">
        <v>8536</v>
      </c>
      <c r="E1210" t="s">
        <v>278</v>
      </c>
      <c r="F1210" t="s">
        <v>160</v>
      </c>
      <c r="G1210">
        <v>0</v>
      </c>
      <c r="H1210">
        <v>0</v>
      </c>
      <c r="I1210">
        <v>7.1</v>
      </c>
      <c r="J1210">
        <v>0</v>
      </c>
      <c r="K1210">
        <v>2556</v>
      </c>
      <c r="L1210">
        <v>0</v>
      </c>
      <c r="M1210">
        <v>0</v>
      </c>
      <c r="N1210">
        <v>0</v>
      </c>
      <c r="O1210">
        <v>0</v>
      </c>
      <c r="P1210">
        <v>72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300</v>
      </c>
      <c r="W1210">
        <v>33</v>
      </c>
      <c r="X1210">
        <v>0</v>
      </c>
      <c r="Y1210">
        <v>1000</v>
      </c>
      <c r="Z1210">
        <v>1110</v>
      </c>
      <c r="AA1210">
        <v>1000</v>
      </c>
      <c r="AB1210">
        <v>30</v>
      </c>
      <c r="AC1210">
        <v>84</v>
      </c>
      <c r="AD1210">
        <v>0</v>
      </c>
      <c r="AE1210">
        <v>6.86</v>
      </c>
      <c r="AF1210">
        <v>6178.14</v>
      </c>
      <c r="AG1210">
        <v>689.68</v>
      </c>
      <c r="AH1210">
        <v>25.86</v>
      </c>
      <c r="AI1210">
        <v>172.42</v>
      </c>
      <c r="AJ1210">
        <v>517</v>
      </c>
      <c r="AK1210">
        <v>0</v>
      </c>
      <c r="AL1210">
        <v>0</v>
      </c>
      <c r="AM1210">
        <v>0</v>
      </c>
      <c r="AN1210">
        <v>0</v>
      </c>
      <c r="AO1210">
        <v>2</v>
      </c>
      <c r="AP1210">
        <v>9</v>
      </c>
      <c r="AQ1210">
        <v>0</v>
      </c>
      <c r="AR1210" s="6">
        <v>4771.18</v>
      </c>
      <c r="AS1210">
        <v>6176.14</v>
      </c>
      <c r="AT1210">
        <v>0</v>
      </c>
      <c r="AU1210">
        <v>36586.83</v>
      </c>
      <c r="AV1210">
        <v>25000</v>
      </c>
      <c r="AW1210">
        <v>0</v>
      </c>
      <c r="AX1210">
        <v>0</v>
      </c>
      <c r="AY1210" s="6">
        <v>0</v>
      </c>
      <c r="AZ1210">
        <v>0</v>
      </c>
      <c r="BA1210">
        <v>0</v>
      </c>
      <c r="BB1210" s="6">
        <v>7024.8</v>
      </c>
      <c r="BC1210">
        <v>4562.0300000000016</v>
      </c>
      <c r="BD1210">
        <v>136.86000000000001</v>
      </c>
      <c r="BE1210">
        <v>0</v>
      </c>
      <c r="BF1210">
        <v>136.86000000000001</v>
      </c>
      <c r="BG1210">
        <v>143.72999999999999</v>
      </c>
      <c r="BH1210">
        <v>0</v>
      </c>
      <c r="BI1210">
        <f t="shared" si="54"/>
        <v>143.72999999999999</v>
      </c>
      <c r="BJ1210">
        <f t="shared" si="55"/>
        <v>6176.14</v>
      </c>
      <c r="BK1210">
        <f>_xlfn.IFNA(VLOOKUP(A:A,'11月奖金'!A:Q,17,0),0)</f>
        <v>2661.91</v>
      </c>
      <c r="BL1210">
        <f t="shared" si="56"/>
        <v>8838.0499999999993</v>
      </c>
    </row>
    <row r="1211" spans="1:64" x14ac:dyDescent="0.2">
      <c r="A1211">
        <v>9001359</v>
      </c>
      <c r="B1211" t="s">
        <v>1549</v>
      </c>
      <c r="C1211" t="s">
        <v>8129</v>
      </c>
      <c r="D1211" t="s">
        <v>8537</v>
      </c>
      <c r="E1211" t="s">
        <v>278</v>
      </c>
      <c r="F1211" t="s">
        <v>160</v>
      </c>
      <c r="G1211">
        <v>0</v>
      </c>
      <c r="H1211">
        <v>0</v>
      </c>
      <c r="I1211">
        <v>7.1</v>
      </c>
      <c r="J1211">
        <v>0</v>
      </c>
      <c r="K1211">
        <v>2556</v>
      </c>
      <c r="L1211">
        <v>0</v>
      </c>
      <c r="M1211">
        <v>0</v>
      </c>
      <c r="N1211">
        <v>0</v>
      </c>
      <c r="O1211">
        <v>0</v>
      </c>
      <c r="P1211">
        <v>144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300</v>
      </c>
      <c r="W1211">
        <v>33</v>
      </c>
      <c r="X1211">
        <v>0</v>
      </c>
      <c r="Y1211">
        <v>1000</v>
      </c>
      <c r="Z1211">
        <v>370</v>
      </c>
      <c r="AA1211">
        <v>1000</v>
      </c>
      <c r="AB1211">
        <v>0</v>
      </c>
      <c r="AC1211">
        <v>0</v>
      </c>
      <c r="AD1211">
        <v>0</v>
      </c>
      <c r="AE1211">
        <v>0</v>
      </c>
      <c r="AF1211">
        <v>5403</v>
      </c>
      <c r="AG1211">
        <v>636.24</v>
      </c>
      <c r="AH1211">
        <v>23.86</v>
      </c>
      <c r="AI1211">
        <v>159.06</v>
      </c>
      <c r="AJ1211">
        <v>477</v>
      </c>
      <c r="AK1211">
        <v>0</v>
      </c>
      <c r="AL1211">
        <v>0</v>
      </c>
      <c r="AM1211">
        <v>0</v>
      </c>
      <c r="AN1211">
        <v>0</v>
      </c>
      <c r="AO1211">
        <v>2</v>
      </c>
      <c r="AP1211">
        <v>9</v>
      </c>
      <c r="AQ1211">
        <v>0</v>
      </c>
      <c r="AR1211" s="6">
        <v>4104.84</v>
      </c>
      <c r="AS1211">
        <v>5401</v>
      </c>
      <c r="AT1211">
        <v>0</v>
      </c>
      <c r="AU1211">
        <v>34982.959999999999</v>
      </c>
      <c r="AV1211">
        <v>25000</v>
      </c>
      <c r="AW1211">
        <v>0</v>
      </c>
      <c r="AX1211">
        <v>0</v>
      </c>
      <c r="AY1211" s="6">
        <v>0</v>
      </c>
      <c r="AZ1211">
        <v>0</v>
      </c>
      <c r="BA1211">
        <v>0</v>
      </c>
      <c r="BB1211" s="6">
        <v>6868.04</v>
      </c>
      <c r="BC1211">
        <v>3114.9199999999992</v>
      </c>
      <c r="BD1211">
        <v>93.45</v>
      </c>
      <c r="BE1211">
        <v>0</v>
      </c>
      <c r="BF1211">
        <v>93.45</v>
      </c>
      <c r="BG1211">
        <v>120.3</v>
      </c>
      <c r="BH1211">
        <v>0</v>
      </c>
      <c r="BI1211">
        <f t="shared" si="54"/>
        <v>120.3</v>
      </c>
      <c r="BJ1211">
        <f t="shared" si="55"/>
        <v>5401</v>
      </c>
      <c r="BK1211">
        <f>_xlfn.IFNA(VLOOKUP(A:A,'11月奖金'!A:Q,17,0),0)</f>
        <v>2601.9</v>
      </c>
      <c r="BL1211">
        <f t="shared" si="56"/>
        <v>8002.9</v>
      </c>
    </row>
    <row r="1212" spans="1:64" x14ac:dyDescent="0.2">
      <c r="A1212">
        <v>9001360</v>
      </c>
      <c r="B1212" t="s">
        <v>8134</v>
      </c>
      <c r="C1212" t="s">
        <v>8135</v>
      </c>
      <c r="D1212" t="s">
        <v>8538</v>
      </c>
      <c r="E1212" t="s">
        <v>278</v>
      </c>
      <c r="F1212" t="s">
        <v>160</v>
      </c>
      <c r="G1212">
        <v>0</v>
      </c>
      <c r="H1212">
        <v>5.5</v>
      </c>
      <c r="I1212">
        <v>5.5</v>
      </c>
      <c r="J1212">
        <v>0</v>
      </c>
      <c r="K1212">
        <v>1980</v>
      </c>
      <c r="L1212">
        <v>0</v>
      </c>
      <c r="M1212">
        <v>0</v>
      </c>
      <c r="N1212">
        <v>0</v>
      </c>
      <c r="O1212">
        <v>0</v>
      </c>
      <c r="P1212">
        <v>216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300</v>
      </c>
      <c r="W1212">
        <v>33</v>
      </c>
      <c r="X1212">
        <v>0</v>
      </c>
      <c r="Y1212">
        <v>1000</v>
      </c>
      <c r="Z1212">
        <v>1110</v>
      </c>
      <c r="AA1212">
        <v>1000</v>
      </c>
      <c r="AB1212">
        <v>0</v>
      </c>
      <c r="AC1212">
        <v>0</v>
      </c>
      <c r="AD1212">
        <v>0</v>
      </c>
      <c r="AE1212">
        <v>0</v>
      </c>
      <c r="AF1212">
        <v>5639</v>
      </c>
      <c r="AG1212">
        <v>666.64</v>
      </c>
      <c r="AH1212">
        <v>25</v>
      </c>
      <c r="AI1212">
        <v>166.66</v>
      </c>
      <c r="AJ1212">
        <v>500</v>
      </c>
      <c r="AK1212">
        <v>0</v>
      </c>
      <c r="AL1212">
        <v>0</v>
      </c>
      <c r="AM1212">
        <v>0</v>
      </c>
      <c r="AN1212">
        <v>0</v>
      </c>
      <c r="AO1212">
        <v>2</v>
      </c>
      <c r="AP1212">
        <v>9</v>
      </c>
      <c r="AQ1212">
        <v>0</v>
      </c>
      <c r="AR1212" s="6">
        <v>4278.7</v>
      </c>
      <c r="AS1212">
        <v>5637</v>
      </c>
      <c r="AT1212">
        <v>0</v>
      </c>
      <c r="AU1212">
        <v>35580.050000000003</v>
      </c>
      <c r="AV1212">
        <v>25000</v>
      </c>
      <c r="AW1212">
        <v>0</v>
      </c>
      <c r="AX1212">
        <v>0</v>
      </c>
      <c r="AY1212" s="6">
        <v>0</v>
      </c>
      <c r="AZ1212">
        <v>0</v>
      </c>
      <c r="BA1212">
        <v>0</v>
      </c>
      <c r="BB1212" s="6">
        <v>6791.5</v>
      </c>
      <c r="BC1212">
        <v>3788.5500000000029</v>
      </c>
      <c r="BD1212">
        <v>113.66</v>
      </c>
      <c r="BE1212">
        <v>0</v>
      </c>
      <c r="BF1212">
        <v>113.66</v>
      </c>
      <c r="BG1212">
        <v>135.30000000000001</v>
      </c>
      <c r="BH1212">
        <v>0</v>
      </c>
      <c r="BI1212">
        <f t="shared" si="54"/>
        <v>135.30000000000001</v>
      </c>
      <c r="BJ1212">
        <f t="shared" si="55"/>
        <v>5637</v>
      </c>
      <c r="BK1212">
        <f>_xlfn.IFNA(VLOOKUP(A:A,'11月奖金'!A:Q,17,0),0)</f>
        <v>2027.59</v>
      </c>
      <c r="BL1212">
        <f t="shared" si="56"/>
        <v>7664.59</v>
      </c>
    </row>
    <row r="1213" spans="1:64" x14ac:dyDescent="0.2">
      <c r="A1213">
        <v>9001363</v>
      </c>
      <c r="B1213" t="s">
        <v>8138</v>
      </c>
      <c r="C1213" t="s">
        <v>8139</v>
      </c>
      <c r="D1213" t="s">
        <v>8539</v>
      </c>
      <c r="E1213" t="s">
        <v>278</v>
      </c>
      <c r="F1213" t="s">
        <v>160</v>
      </c>
      <c r="G1213">
        <v>0</v>
      </c>
      <c r="H1213">
        <v>0</v>
      </c>
      <c r="I1213">
        <v>7.1</v>
      </c>
      <c r="J1213">
        <v>0</v>
      </c>
      <c r="K1213">
        <v>2556</v>
      </c>
      <c r="L1213">
        <v>0</v>
      </c>
      <c r="M1213">
        <v>0</v>
      </c>
      <c r="N1213">
        <v>0</v>
      </c>
      <c r="O1213">
        <v>0</v>
      </c>
      <c r="P1213">
        <v>144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300</v>
      </c>
      <c r="W1213">
        <v>33</v>
      </c>
      <c r="X1213">
        <v>0</v>
      </c>
      <c r="Y1213">
        <v>1000</v>
      </c>
      <c r="Z1213">
        <v>370</v>
      </c>
      <c r="AA1213">
        <v>1000</v>
      </c>
      <c r="AB1213">
        <v>0</v>
      </c>
      <c r="AC1213">
        <v>0</v>
      </c>
      <c r="AD1213">
        <v>0</v>
      </c>
      <c r="AE1213">
        <v>0</v>
      </c>
      <c r="AF1213">
        <v>5403</v>
      </c>
      <c r="AG1213">
        <v>636.24</v>
      </c>
      <c r="AH1213">
        <v>23.86</v>
      </c>
      <c r="AI1213">
        <v>159.06</v>
      </c>
      <c r="AJ1213">
        <v>477</v>
      </c>
      <c r="AK1213">
        <v>0</v>
      </c>
      <c r="AL1213">
        <v>0</v>
      </c>
      <c r="AM1213">
        <v>0</v>
      </c>
      <c r="AN1213">
        <v>0</v>
      </c>
      <c r="AO1213">
        <v>2</v>
      </c>
      <c r="AP1213">
        <v>9</v>
      </c>
      <c r="AQ1213">
        <v>0</v>
      </c>
      <c r="AR1213" s="6">
        <v>4104.84</v>
      </c>
      <c r="AS1213">
        <v>5401</v>
      </c>
      <c r="AT1213">
        <v>0</v>
      </c>
      <c r="AU1213">
        <v>34977.75</v>
      </c>
      <c r="AV1213">
        <v>25000</v>
      </c>
      <c r="AW1213">
        <v>0</v>
      </c>
      <c r="AX1213">
        <v>0</v>
      </c>
      <c r="AY1213" s="6">
        <v>0</v>
      </c>
      <c r="AZ1213">
        <v>0</v>
      </c>
      <c r="BA1213">
        <v>0</v>
      </c>
      <c r="BB1213" s="6">
        <v>6480.8</v>
      </c>
      <c r="BC1213">
        <v>3496.95</v>
      </c>
      <c r="BD1213">
        <v>104.91</v>
      </c>
      <c r="BE1213">
        <v>0</v>
      </c>
      <c r="BF1213">
        <v>104.91</v>
      </c>
      <c r="BG1213">
        <v>131.76</v>
      </c>
      <c r="BH1213">
        <v>0</v>
      </c>
      <c r="BI1213">
        <f t="shared" si="54"/>
        <v>131.76</v>
      </c>
      <c r="BJ1213">
        <f t="shared" si="55"/>
        <v>5401</v>
      </c>
      <c r="BK1213">
        <f>_xlfn.IFNA(VLOOKUP(A:A,'11月奖金'!A:Q,17,0),0)</f>
        <v>2571.87</v>
      </c>
      <c r="BL1213">
        <f t="shared" si="56"/>
        <v>7972.87</v>
      </c>
    </row>
    <row r="1214" spans="1:64" x14ac:dyDescent="0.2">
      <c r="A1214">
        <v>9001364</v>
      </c>
      <c r="B1214" t="s">
        <v>8142</v>
      </c>
      <c r="C1214" t="s">
        <v>8143</v>
      </c>
      <c r="D1214" t="s">
        <v>8540</v>
      </c>
      <c r="E1214" t="s">
        <v>278</v>
      </c>
      <c r="F1214" t="s">
        <v>160</v>
      </c>
      <c r="G1214">
        <v>0</v>
      </c>
      <c r="H1214">
        <v>0</v>
      </c>
      <c r="I1214">
        <v>6.7</v>
      </c>
      <c r="J1214">
        <v>0</v>
      </c>
      <c r="K1214">
        <v>2412</v>
      </c>
      <c r="L1214">
        <v>0</v>
      </c>
      <c r="M1214">
        <v>0</v>
      </c>
      <c r="N1214">
        <v>0</v>
      </c>
      <c r="O1214">
        <v>0</v>
      </c>
      <c r="P1214">
        <v>72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234.78</v>
      </c>
      <c r="W1214">
        <v>25.83</v>
      </c>
      <c r="X1214">
        <v>0</v>
      </c>
      <c r="Y1214">
        <v>1000</v>
      </c>
      <c r="Z1214">
        <v>370</v>
      </c>
      <c r="AA1214">
        <v>1000</v>
      </c>
      <c r="AB1214">
        <v>0</v>
      </c>
      <c r="AC1214">
        <v>24</v>
      </c>
      <c r="AD1214">
        <v>0</v>
      </c>
      <c r="AE1214">
        <v>0</v>
      </c>
      <c r="AF1214">
        <v>5138.6100000000006</v>
      </c>
      <c r="AG1214">
        <v>659.76</v>
      </c>
      <c r="AH1214">
        <v>24.74</v>
      </c>
      <c r="AI1214">
        <v>164.94</v>
      </c>
      <c r="AJ1214">
        <v>495</v>
      </c>
      <c r="AK1214">
        <v>0</v>
      </c>
      <c r="AL1214">
        <v>0</v>
      </c>
      <c r="AM1214">
        <v>0</v>
      </c>
      <c r="AN1214">
        <v>0</v>
      </c>
      <c r="AO1214">
        <v>2</v>
      </c>
      <c r="AP1214">
        <v>9</v>
      </c>
      <c r="AQ1214">
        <v>0</v>
      </c>
      <c r="AR1214" s="6">
        <v>3792.17</v>
      </c>
      <c r="AS1214">
        <v>5136.6100000000006</v>
      </c>
      <c r="AT1214">
        <v>0</v>
      </c>
      <c r="AU1214">
        <v>33749.47</v>
      </c>
      <c r="AV1214">
        <v>25000</v>
      </c>
      <c r="AW1214">
        <v>0</v>
      </c>
      <c r="AX1214">
        <v>0</v>
      </c>
      <c r="AY1214" s="6">
        <v>0</v>
      </c>
      <c r="AZ1214">
        <v>0</v>
      </c>
      <c r="BA1214">
        <v>0</v>
      </c>
      <c r="BB1214" s="6">
        <v>6722.2</v>
      </c>
      <c r="BC1214">
        <v>2027.2700000000009</v>
      </c>
      <c r="BD1214">
        <v>60.82</v>
      </c>
      <c r="BE1214">
        <v>0</v>
      </c>
      <c r="BF1214">
        <v>60.82</v>
      </c>
      <c r="BG1214">
        <v>97.05</v>
      </c>
      <c r="BH1214">
        <v>0</v>
      </c>
      <c r="BI1214">
        <f t="shared" si="54"/>
        <v>97.05</v>
      </c>
      <c r="BJ1214">
        <f t="shared" si="55"/>
        <v>5136.6100000000006</v>
      </c>
      <c r="BK1214">
        <f>_xlfn.IFNA(VLOOKUP(A:A,'11月奖金'!A:Q,17,0),0)</f>
        <v>2360.69</v>
      </c>
      <c r="BL1214">
        <f t="shared" si="56"/>
        <v>7497.3000000000011</v>
      </c>
    </row>
    <row r="1215" spans="1:64" x14ac:dyDescent="0.2">
      <c r="A1215">
        <v>9001304</v>
      </c>
      <c r="B1215" t="s">
        <v>7940</v>
      </c>
      <c r="C1215" t="s">
        <v>7942</v>
      </c>
      <c r="D1215" t="s">
        <v>8541</v>
      </c>
      <c r="E1215" t="s">
        <v>82</v>
      </c>
      <c r="F1215" t="s">
        <v>105</v>
      </c>
      <c r="G1215">
        <v>0</v>
      </c>
      <c r="H1215">
        <v>0</v>
      </c>
      <c r="I1215">
        <v>6.3</v>
      </c>
      <c r="J1215">
        <v>0</v>
      </c>
      <c r="K1215">
        <v>2268</v>
      </c>
      <c r="L1215">
        <v>0</v>
      </c>
      <c r="M1215">
        <v>138</v>
      </c>
      <c r="N1215">
        <v>72</v>
      </c>
      <c r="O1215">
        <v>0</v>
      </c>
      <c r="P1215">
        <v>0</v>
      </c>
      <c r="Q1215">
        <v>0</v>
      </c>
      <c r="R1215">
        <v>7</v>
      </c>
      <c r="S1215">
        <v>0</v>
      </c>
      <c r="T1215">
        <v>0</v>
      </c>
      <c r="U1215">
        <v>0</v>
      </c>
      <c r="V1215">
        <v>300</v>
      </c>
      <c r="W1215">
        <v>33</v>
      </c>
      <c r="X1215">
        <v>0</v>
      </c>
      <c r="Y1215">
        <v>500</v>
      </c>
      <c r="Z1215">
        <v>370</v>
      </c>
      <c r="AA1215">
        <v>1000</v>
      </c>
      <c r="AB1215">
        <v>0</v>
      </c>
      <c r="AC1215">
        <v>0</v>
      </c>
      <c r="AD1215">
        <v>0</v>
      </c>
      <c r="AE1215">
        <v>0</v>
      </c>
      <c r="AF1215">
        <v>4688</v>
      </c>
      <c r="AG1215">
        <v>789.84</v>
      </c>
      <c r="AH1215">
        <v>29.62</v>
      </c>
      <c r="AI1215">
        <v>197.46</v>
      </c>
      <c r="AJ1215">
        <v>592</v>
      </c>
      <c r="AK1215">
        <v>0</v>
      </c>
      <c r="AL1215">
        <v>0</v>
      </c>
      <c r="AM1215">
        <v>0</v>
      </c>
      <c r="AN1215">
        <v>0</v>
      </c>
      <c r="AO1215">
        <v>2</v>
      </c>
      <c r="AP1215">
        <v>9</v>
      </c>
      <c r="AQ1215">
        <v>0</v>
      </c>
      <c r="AR1215" s="6">
        <v>3077.08</v>
      </c>
      <c r="AS1215">
        <v>4716</v>
      </c>
      <c r="AT1215">
        <v>30</v>
      </c>
      <c r="AU1215">
        <v>38975.68</v>
      </c>
      <c r="AV1215">
        <v>25000</v>
      </c>
      <c r="AW1215">
        <v>0</v>
      </c>
      <c r="AX1215">
        <v>0</v>
      </c>
      <c r="AY1215" s="6">
        <v>0</v>
      </c>
      <c r="AZ1215">
        <v>0</v>
      </c>
      <c r="BA1215">
        <v>0</v>
      </c>
      <c r="BB1215" s="6">
        <v>8044.6</v>
      </c>
      <c r="BC1215">
        <v>5931.08</v>
      </c>
      <c r="BD1215">
        <v>177.93</v>
      </c>
      <c r="BE1215">
        <v>0</v>
      </c>
      <c r="BF1215">
        <v>177.93</v>
      </c>
      <c r="BG1215">
        <v>234.72</v>
      </c>
      <c r="BH1215">
        <v>0</v>
      </c>
      <c r="BI1215">
        <f t="shared" si="54"/>
        <v>234.72</v>
      </c>
      <c r="BJ1215">
        <f t="shared" si="55"/>
        <v>4716</v>
      </c>
      <c r="BK1215">
        <f>_xlfn.IFNA(VLOOKUP(A:A,'11月奖金'!A:Q,17,0),0)</f>
        <v>5171.51</v>
      </c>
      <c r="BL1215">
        <f t="shared" si="56"/>
        <v>9887.51</v>
      </c>
    </row>
    <row r="1216" spans="1:64" x14ac:dyDescent="0.2">
      <c r="A1216">
        <v>9001307</v>
      </c>
      <c r="B1216" t="s">
        <v>7944</v>
      </c>
      <c r="C1216" t="s">
        <v>7945</v>
      </c>
      <c r="D1216" t="s">
        <v>8542</v>
      </c>
      <c r="E1216" t="s">
        <v>82</v>
      </c>
      <c r="F1216" t="s">
        <v>105</v>
      </c>
      <c r="G1216">
        <v>0</v>
      </c>
      <c r="H1216">
        <v>0</v>
      </c>
      <c r="I1216">
        <v>6.3</v>
      </c>
      <c r="J1216">
        <v>0</v>
      </c>
      <c r="K1216">
        <v>2268</v>
      </c>
      <c r="L1216">
        <v>0</v>
      </c>
      <c r="M1216">
        <v>179</v>
      </c>
      <c r="N1216">
        <v>64</v>
      </c>
      <c r="O1216">
        <v>0</v>
      </c>
      <c r="P1216">
        <v>0</v>
      </c>
      <c r="Q1216">
        <v>0</v>
      </c>
      <c r="R1216">
        <v>7</v>
      </c>
      <c r="S1216">
        <v>0</v>
      </c>
      <c r="T1216">
        <v>0</v>
      </c>
      <c r="U1216">
        <v>0</v>
      </c>
      <c r="V1216">
        <v>300</v>
      </c>
      <c r="W1216">
        <v>33</v>
      </c>
      <c r="X1216">
        <v>0</v>
      </c>
      <c r="Y1216">
        <v>500</v>
      </c>
      <c r="Z1216">
        <v>370</v>
      </c>
      <c r="AA1216">
        <v>1000</v>
      </c>
      <c r="AB1216">
        <v>0</v>
      </c>
      <c r="AC1216">
        <v>0</v>
      </c>
      <c r="AD1216">
        <v>0</v>
      </c>
      <c r="AE1216">
        <v>0</v>
      </c>
      <c r="AF1216">
        <v>4721</v>
      </c>
      <c r="AG1216">
        <v>792.48</v>
      </c>
      <c r="AH1216">
        <v>29.72</v>
      </c>
      <c r="AI1216">
        <v>198.12</v>
      </c>
      <c r="AJ1216">
        <v>594</v>
      </c>
      <c r="AK1216">
        <v>0</v>
      </c>
      <c r="AL1216">
        <v>0</v>
      </c>
      <c r="AM1216">
        <v>0</v>
      </c>
      <c r="AN1216">
        <v>0</v>
      </c>
      <c r="AO1216">
        <v>2</v>
      </c>
      <c r="AP1216">
        <v>9</v>
      </c>
      <c r="AQ1216">
        <v>0</v>
      </c>
      <c r="AR1216" s="6">
        <v>3104.68</v>
      </c>
      <c r="AS1216">
        <v>4749</v>
      </c>
      <c r="AT1216">
        <v>30</v>
      </c>
      <c r="AU1216">
        <v>39190.620000000003</v>
      </c>
      <c r="AV1216">
        <v>25000</v>
      </c>
      <c r="AW1216">
        <v>0</v>
      </c>
      <c r="AX1216">
        <v>0</v>
      </c>
      <c r="AY1216" s="6">
        <v>0</v>
      </c>
      <c r="AZ1216">
        <v>0</v>
      </c>
      <c r="BA1216">
        <v>0</v>
      </c>
      <c r="BB1216" s="6">
        <v>8071.6</v>
      </c>
      <c r="BC1216">
        <v>6119.0200000000023</v>
      </c>
      <c r="BD1216">
        <v>183.57</v>
      </c>
      <c r="BE1216">
        <v>0</v>
      </c>
      <c r="BF1216">
        <v>183.57</v>
      </c>
      <c r="BG1216">
        <v>239.53</v>
      </c>
      <c r="BH1216">
        <v>0</v>
      </c>
      <c r="BI1216">
        <f t="shared" si="54"/>
        <v>239.53</v>
      </c>
      <c r="BJ1216">
        <f t="shared" si="55"/>
        <v>4749</v>
      </c>
      <c r="BK1216">
        <f>_xlfn.IFNA(VLOOKUP(A:A,'11月奖金'!A:Q,17,0),0)</f>
        <v>5120.42</v>
      </c>
      <c r="BL1216">
        <f t="shared" si="56"/>
        <v>9869.42</v>
      </c>
    </row>
    <row r="1217" spans="1:64" x14ac:dyDescent="0.2">
      <c r="A1217">
        <v>9001311</v>
      </c>
      <c r="B1217" t="s">
        <v>7947</v>
      </c>
      <c r="C1217" t="s">
        <v>7948</v>
      </c>
      <c r="D1217" t="s">
        <v>8543</v>
      </c>
      <c r="E1217" t="s">
        <v>82</v>
      </c>
      <c r="F1217" t="s">
        <v>105</v>
      </c>
      <c r="G1217">
        <v>0</v>
      </c>
      <c r="H1217">
        <v>0</v>
      </c>
      <c r="I1217">
        <v>6.1</v>
      </c>
      <c r="J1217">
        <v>0</v>
      </c>
      <c r="K1217">
        <v>2196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300</v>
      </c>
      <c r="W1217">
        <v>33</v>
      </c>
      <c r="X1217">
        <v>0</v>
      </c>
      <c r="Y1217">
        <v>1000</v>
      </c>
      <c r="Z1217">
        <v>1110</v>
      </c>
      <c r="AA1217">
        <v>1000</v>
      </c>
      <c r="AB1217">
        <v>40</v>
      </c>
      <c r="AC1217">
        <v>0</v>
      </c>
      <c r="AD1217">
        <v>0</v>
      </c>
      <c r="AE1217">
        <v>0</v>
      </c>
      <c r="AF1217">
        <v>5679</v>
      </c>
      <c r="AG1217">
        <v>865.92</v>
      </c>
      <c r="AH1217">
        <v>32.47</v>
      </c>
      <c r="AI1217">
        <v>216.48</v>
      </c>
      <c r="AJ1217">
        <v>649</v>
      </c>
      <c r="AK1217">
        <v>0</v>
      </c>
      <c r="AL1217">
        <v>0</v>
      </c>
      <c r="AM1217">
        <v>0</v>
      </c>
      <c r="AN1217">
        <v>0</v>
      </c>
      <c r="AO1217">
        <v>2</v>
      </c>
      <c r="AP1217">
        <v>9</v>
      </c>
      <c r="AQ1217">
        <v>0</v>
      </c>
      <c r="AR1217" s="6">
        <v>3913.13</v>
      </c>
      <c r="AS1217">
        <v>5677</v>
      </c>
      <c r="AT1217">
        <v>0</v>
      </c>
      <c r="AU1217">
        <v>43905.52</v>
      </c>
      <c r="AV1217">
        <v>25000</v>
      </c>
      <c r="AW1217">
        <v>0</v>
      </c>
      <c r="AX1217">
        <v>0</v>
      </c>
      <c r="AY1217" s="6">
        <v>0</v>
      </c>
      <c r="AZ1217">
        <v>0</v>
      </c>
      <c r="BA1217">
        <v>0</v>
      </c>
      <c r="BB1217" s="6">
        <v>8819.3499999999985</v>
      </c>
      <c r="BC1217">
        <v>10086.17</v>
      </c>
      <c r="BD1217">
        <v>302.58999999999997</v>
      </c>
      <c r="BE1217">
        <v>0</v>
      </c>
      <c r="BF1217">
        <v>302.58999999999997</v>
      </c>
      <c r="BG1217">
        <v>335.19</v>
      </c>
      <c r="BH1217">
        <v>0</v>
      </c>
      <c r="BI1217">
        <f t="shared" si="54"/>
        <v>335.19</v>
      </c>
      <c r="BJ1217">
        <f t="shared" si="55"/>
        <v>5677</v>
      </c>
      <c r="BK1217">
        <f>_xlfn.IFNA(VLOOKUP(A:A,'11月奖金'!A:Q,17,0),0)</f>
        <v>5167.5200000000004</v>
      </c>
      <c r="BL1217">
        <f t="shared" si="56"/>
        <v>10844.52</v>
      </c>
    </row>
    <row r="1218" spans="1:64" x14ac:dyDescent="0.2">
      <c r="A1218">
        <v>9001312</v>
      </c>
      <c r="B1218" t="s">
        <v>7952</v>
      </c>
      <c r="C1218" t="s">
        <v>7953</v>
      </c>
      <c r="D1218" t="s">
        <v>8544</v>
      </c>
      <c r="E1218" t="s">
        <v>82</v>
      </c>
      <c r="F1218" t="s">
        <v>105</v>
      </c>
      <c r="G1218">
        <v>0</v>
      </c>
      <c r="H1218">
        <v>0</v>
      </c>
      <c r="I1218">
        <v>5.9</v>
      </c>
      <c r="J1218">
        <v>0</v>
      </c>
      <c r="K1218">
        <v>2124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7</v>
      </c>
      <c r="S1218">
        <v>0</v>
      </c>
      <c r="T1218">
        <v>0</v>
      </c>
      <c r="U1218">
        <v>0</v>
      </c>
      <c r="V1218">
        <v>300</v>
      </c>
      <c r="W1218">
        <v>33</v>
      </c>
      <c r="X1218">
        <v>0</v>
      </c>
      <c r="Y1218">
        <v>1000</v>
      </c>
      <c r="Z1218">
        <v>1110</v>
      </c>
      <c r="AA1218">
        <v>1000</v>
      </c>
      <c r="AB1218">
        <v>0</v>
      </c>
      <c r="AC1218">
        <v>0</v>
      </c>
      <c r="AD1218">
        <v>0</v>
      </c>
      <c r="AE1218">
        <v>0</v>
      </c>
      <c r="AF1218">
        <v>5574</v>
      </c>
      <c r="AG1218">
        <v>860.72</v>
      </c>
      <c r="AH1218">
        <v>32.28</v>
      </c>
      <c r="AI1218">
        <v>215.18</v>
      </c>
      <c r="AJ1218">
        <v>646</v>
      </c>
      <c r="AK1218">
        <v>0</v>
      </c>
      <c r="AL1218">
        <v>0</v>
      </c>
      <c r="AM1218">
        <v>0</v>
      </c>
      <c r="AN1218">
        <v>0</v>
      </c>
      <c r="AO1218">
        <v>2</v>
      </c>
      <c r="AP1218">
        <v>9</v>
      </c>
      <c r="AQ1218">
        <v>0</v>
      </c>
      <c r="AR1218" s="6">
        <v>3817.82</v>
      </c>
      <c r="AS1218">
        <v>5602</v>
      </c>
      <c r="AT1218">
        <v>30</v>
      </c>
      <c r="AU1218">
        <v>43333.75</v>
      </c>
      <c r="AV1218">
        <v>25000</v>
      </c>
      <c r="AW1218">
        <v>0</v>
      </c>
      <c r="AX1218">
        <v>0</v>
      </c>
      <c r="AY1218" s="6">
        <v>0</v>
      </c>
      <c r="AZ1218">
        <v>0</v>
      </c>
      <c r="BA1218">
        <v>0</v>
      </c>
      <c r="BB1218" s="6">
        <v>8770.9000000000015</v>
      </c>
      <c r="BC1218">
        <v>9562.8499999999985</v>
      </c>
      <c r="BD1218">
        <v>286.89</v>
      </c>
      <c r="BE1218">
        <v>0</v>
      </c>
      <c r="BF1218">
        <v>286.89</v>
      </c>
      <c r="BG1218">
        <v>321.45</v>
      </c>
      <c r="BH1218">
        <v>0</v>
      </c>
      <c r="BI1218">
        <f t="shared" si="54"/>
        <v>321.45</v>
      </c>
      <c r="BJ1218">
        <f t="shared" si="55"/>
        <v>5602</v>
      </c>
      <c r="BK1218">
        <f>_xlfn.IFNA(VLOOKUP(A:A,'11月奖金'!A:Q,17,0),0)</f>
        <v>5096.46</v>
      </c>
      <c r="BL1218">
        <f t="shared" si="56"/>
        <v>10698.46</v>
      </c>
    </row>
    <row r="1219" spans="1:64" x14ac:dyDescent="0.2">
      <c r="A1219">
        <v>9001322</v>
      </c>
      <c r="B1219" t="s">
        <v>7956</v>
      </c>
      <c r="C1219" t="s">
        <v>7957</v>
      </c>
      <c r="D1219" t="s">
        <v>8545</v>
      </c>
      <c r="E1219" t="s">
        <v>82</v>
      </c>
      <c r="F1219" t="s">
        <v>105</v>
      </c>
      <c r="G1219">
        <v>0</v>
      </c>
      <c r="H1219">
        <v>0</v>
      </c>
      <c r="I1219">
        <v>5.9</v>
      </c>
      <c r="J1219">
        <v>0</v>
      </c>
      <c r="K1219">
        <v>2124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300</v>
      </c>
      <c r="W1219">
        <v>33</v>
      </c>
      <c r="X1219">
        <v>0</v>
      </c>
      <c r="Y1219">
        <v>500</v>
      </c>
      <c r="Z1219">
        <v>370</v>
      </c>
      <c r="AA1219">
        <v>1000</v>
      </c>
      <c r="AB1219">
        <v>30</v>
      </c>
      <c r="AC1219">
        <v>0</v>
      </c>
      <c r="AD1219">
        <v>0</v>
      </c>
      <c r="AE1219">
        <v>0</v>
      </c>
      <c r="AF1219">
        <v>4357</v>
      </c>
      <c r="AG1219">
        <v>760.96</v>
      </c>
      <c r="AH1219">
        <v>28.54</v>
      </c>
      <c r="AI1219">
        <v>190.24</v>
      </c>
      <c r="AJ1219">
        <v>571</v>
      </c>
      <c r="AK1219">
        <v>0</v>
      </c>
      <c r="AL1219">
        <v>0</v>
      </c>
      <c r="AM1219">
        <v>0</v>
      </c>
      <c r="AN1219">
        <v>0</v>
      </c>
      <c r="AO1219">
        <v>2</v>
      </c>
      <c r="AP1219">
        <v>9</v>
      </c>
      <c r="AQ1219">
        <v>0</v>
      </c>
      <c r="AR1219" s="6">
        <v>2804.26</v>
      </c>
      <c r="AS1219">
        <v>4355</v>
      </c>
      <c r="AT1219">
        <v>0</v>
      </c>
      <c r="AU1219">
        <v>37072.35</v>
      </c>
      <c r="AV1219">
        <v>25000</v>
      </c>
      <c r="AW1219">
        <v>0</v>
      </c>
      <c r="AX1219">
        <v>0</v>
      </c>
      <c r="AY1219" s="6">
        <v>0</v>
      </c>
      <c r="AZ1219">
        <v>0</v>
      </c>
      <c r="BA1219">
        <v>0</v>
      </c>
      <c r="BB1219" s="6">
        <v>7753.7</v>
      </c>
      <c r="BC1219">
        <v>4318.6499999999987</v>
      </c>
      <c r="BD1219">
        <v>129.56</v>
      </c>
      <c r="BE1219">
        <v>0</v>
      </c>
      <c r="BF1219">
        <v>129.56</v>
      </c>
      <c r="BG1219">
        <v>195.43</v>
      </c>
      <c r="BH1219">
        <v>0</v>
      </c>
      <c r="BI1219">
        <f t="shared" si="54"/>
        <v>195.43</v>
      </c>
      <c r="BJ1219">
        <f t="shared" si="55"/>
        <v>4355</v>
      </c>
      <c r="BK1219">
        <f>_xlfn.IFNA(VLOOKUP(A:A,'11月奖金'!A:Q,17,0),0)</f>
        <v>5176.3999999999996</v>
      </c>
      <c r="BL1219">
        <f t="shared" si="56"/>
        <v>9531.4</v>
      </c>
    </row>
    <row r="1220" spans="1:64" x14ac:dyDescent="0.2">
      <c r="A1220">
        <v>9001323</v>
      </c>
      <c r="B1220" t="s">
        <v>7959</v>
      </c>
      <c r="C1220" t="s">
        <v>7960</v>
      </c>
      <c r="D1220" t="s">
        <v>8546</v>
      </c>
      <c r="E1220" t="s">
        <v>82</v>
      </c>
      <c r="F1220" t="s">
        <v>105</v>
      </c>
      <c r="G1220">
        <v>0</v>
      </c>
      <c r="H1220">
        <v>0</v>
      </c>
      <c r="I1220">
        <v>5.9</v>
      </c>
      <c r="J1220">
        <v>0</v>
      </c>
      <c r="K1220">
        <v>2124</v>
      </c>
      <c r="L1220">
        <v>585.92999999999995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300</v>
      </c>
      <c r="W1220">
        <v>33</v>
      </c>
      <c r="X1220">
        <v>0</v>
      </c>
      <c r="Y1220">
        <v>1000</v>
      </c>
      <c r="Z1220">
        <v>1110</v>
      </c>
      <c r="AA1220">
        <v>1000</v>
      </c>
      <c r="AB1220">
        <v>50</v>
      </c>
      <c r="AC1220">
        <v>0</v>
      </c>
      <c r="AD1220">
        <v>0</v>
      </c>
      <c r="AE1220">
        <v>0</v>
      </c>
      <c r="AF1220">
        <v>6202.93</v>
      </c>
      <c r="AG1220">
        <v>860.16</v>
      </c>
      <c r="AH1220">
        <v>32.26</v>
      </c>
      <c r="AI1220">
        <v>215.04</v>
      </c>
      <c r="AJ1220">
        <v>645</v>
      </c>
      <c r="AK1220">
        <v>0</v>
      </c>
      <c r="AL1220">
        <v>0</v>
      </c>
      <c r="AM1220">
        <v>0</v>
      </c>
      <c r="AN1220">
        <v>0</v>
      </c>
      <c r="AO1220">
        <v>2</v>
      </c>
      <c r="AP1220">
        <v>9</v>
      </c>
      <c r="AQ1220">
        <v>0</v>
      </c>
      <c r="AR1220" s="6">
        <v>4448.47</v>
      </c>
      <c r="AS1220">
        <v>6200.93</v>
      </c>
      <c r="AT1220">
        <v>0</v>
      </c>
      <c r="AU1220">
        <v>44199.87</v>
      </c>
      <c r="AV1220">
        <v>25000</v>
      </c>
      <c r="AW1220">
        <v>0</v>
      </c>
      <c r="AX1220">
        <v>0</v>
      </c>
      <c r="AY1220" s="6">
        <v>0</v>
      </c>
      <c r="AZ1220">
        <v>0</v>
      </c>
      <c r="BA1220">
        <v>0</v>
      </c>
      <c r="BB1220" s="6">
        <v>8762.2999999999993</v>
      </c>
      <c r="BC1220">
        <v>10437.57</v>
      </c>
      <c r="BD1220">
        <v>313.13</v>
      </c>
      <c r="BE1220">
        <v>0</v>
      </c>
      <c r="BF1220">
        <v>313.13</v>
      </c>
      <c r="BG1220">
        <v>329.67</v>
      </c>
      <c r="BH1220">
        <v>0</v>
      </c>
      <c r="BI1220">
        <f t="shared" ref="BI1220:BI1283" si="57">BH1220+BG1220</f>
        <v>329.67</v>
      </c>
      <c r="BJ1220">
        <f t="shared" ref="BJ1220:BJ1283" si="58">AF1220-0.7*U1220-AO1220+AT1220</f>
        <v>6200.93</v>
      </c>
      <c r="BK1220">
        <f>_xlfn.IFNA(VLOOKUP(A:A,'11月奖金'!A:Q,17,0),0)</f>
        <v>5174.6099999999997</v>
      </c>
      <c r="BL1220">
        <f t="shared" ref="BL1220:BL1283" si="59">BJ1220+BK1220</f>
        <v>11375.54</v>
      </c>
    </row>
    <row r="1221" spans="1:64" x14ac:dyDescent="0.2">
      <c r="A1221">
        <v>9001326</v>
      </c>
      <c r="B1221" t="s">
        <v>7963</v>
      </c>
      <c r="C1221" t="s">
        <v>7964</v>
      </c>
      <c r="D1221" t="s">
        <v>8547</v>
      </c>
      <c r="E1221" t="s">
        <v>82</v>
      </c>
      <c r="F1221" t="s">
        <v>105</v>
      </c>
      <c r="G1221">
        <v>0</v>
      </c>
      <c r="H1221">
        <v>0</v>
      </c>
      <c r="I1221">
        <v>5.9</v>
      </c>
      <c r="J1221">
        <v>0</v>
      </c>
      <c r="K1221">
        <v>2124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7</v>
      </c>
      <c r="S1221">
        <v>0</v>
      </c>
      <c r="T1221">
        <v>0</v>
      </c>
      <c r="U1221">
        <v>0</v>
      </c>
      <c r="V1221">
        <v>300</v>
      </c>
      <c r="W1221">
        <v>33</v>
      </c>
      <c r="X1221">
        <v>0</v>
      </c>
      <c r="Y1221">
        <v>500</v>
      </c>
      <c r="Z1221">
        <v>370</v>
      </c>
      <c r="AA1221">
        <v>1000</v>
      </c>
      <c r="AB1221">
        <v>40</v>
      </c>
      <c r="AC1221">
        <v>0</v>
      </c>
      <c r="AD1221">
        <v>0</v>
      </c>
      <c r="AE1221">
        <v>0</v>
      </c>
      <c r="AF1221">
        <v>4374</v>
      </c>
      <c r="AG1221">
        <v>761.52</v>
      </c>
      <c r="AH1221">
        <v>28.56</v>
      </c>
      <c r="AI1221">
        <v>190.38</v>
      </c>
      <c r="AJ1221">
        <v>571</v>
      </c>
      <c r="AK1221">
        <v>0</v>
      </c>
      <c r="AL1221">
        <v>0</v>
      </c>
      <c r="AM1221">
        <v>0</v>
      </c>
      <c r="AN1221">
        <v>0</v>
      </c>
      <c r="AO1221">
        <v>2</v>
      </c>
      <c r="AP1221">
        <v>9</v>
      </c>
      <c r="AQ1221">
        <v>0</v>
      </c>
      <c r="AR1221" s="6">
        <v>2820.54</v>
      </c>
      <c r="AS1221">
        <v>4402</v>
      </c>
      <c r="AT1221">
        <v>30</v>
      </c>
      <c r="AU1221">
        <v>37328.660000000003</v>
      </c>
      <c r="AV1221">
        <v>25000</v>
      </c>
      <c r="AW1221">
        <v>0</v>
      </c>
      <c r="AX1221">
        <v>0</v>
      </c>
      <c r="AY1221" s="6">
        <v>0</v>
      </c>
      <c r="AZ1221">
        <v>0</v>
      </c>
      <c r="BA1221">
        <v>0</v>
      </c>
      <c r="BB1221" s="6">
        <v>7757.3000000000011</v>
      </c>
      <c r="BC1221">
        <v>4571.3600000000024</v>
      </c>
      <c r="BD1221">
        <v>137.13999999999999</v>
      </c>
      <c r="BE1221">
        <v>0</v>
      </c>
      <c r="BF1221">
        <v>137.13999999999999</v>
      </c>
      <c r="BG1221">
        <v>201.62</v>
      </c>
      <c r="BH1221">
        <v>0</v>
      </c>
      <c r="BI1221">
        <f t="shared" si="57"/>
        <v>201.62</v>
      </c>
      <c r="BJ1221">
        <f t="shared" si="58"/>
        <v>4402</v>
      </c>
      <c r="BK1221">
        <f>_xlfn.IFNA(VLOOKUP(A:A,'11月奖金'!A:Q,17,0),0)</f>
        <v>5192.71</v>
      </c>
      <c r="BL1221">
        <f t="shared" si="59"/>
        <v>9594.7099999999991</v>
      </c>
    </row>
    <row r="1222" spans="1:64" x14ac:dyDescent="0.2">
      <c r="A1222">
        <v>9001353</v>
      </c>
      <c r="B1222" t="s">
        <v>7966</v>
      </c>
      <c r="C1222" t="s">
        <v>7967</v>
      </c>
      <c r="D1222" t="s">
        <v>8548</v>
      </c>
      <c r="E1222" t="s">
        <v>82</v>
      </c>
      <c r="F1222" t="s">
        <v>105</v>
      </c>
      <c r="G1222">
        <v>0</v>
      </c>
      <c r="H1222">
        <v>0</v>
      </c>
      <c r="I1222">
        <v>5.0999999999999996</v>
      </c>
      <c r="J1222">
        <v>0</v>
      </c>
      <c r="K1222">
        <v>1836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300</v>
      </c>
      <c r="W1222">
        <v>33</v>
      </c>
      <c r="X1222">
        <v>0</v>
      </c>
      <c r="Y1222">
        <v>1000</v>
      </c>
      <c r="Z1222">
        <v>1110</v>
      </c>
      <c r="AA1222">
        <v>1000</v>
      </c>
      <c r="AB1222">
        <v>30</v>
      </c>
      <c r="AC1222">
        <v>0</v>
      </c>
      <c r="AD1222">
        <v>0</v>
      </c>
      <c r="AE1222">
        <v>0</v>
      </c>
      <c r="AF1222">
        <v>5309</v>
      </c>
      <c r="AG1222">
        <v>714.72</v>
      </c>
      <c r="AH1222">
        <v>26.8</v>
      </c>
      <c r="AI1222">
        <v>178.68</v>
      </c>
      <c r="AJ1222">
        <v>536</v>
      </c>
      <c r="AK1222">
        <v>0</v>
      </c>
      <c r="AL1222">
        <v>0</v>
      </c>
      <c r="AM1222">
        <v>0</v>
      </c>
      <c r="AN1222">
        <v>0</v>
      </c>
      <c r="AO1222">
        <v>2</v>
      </c>
      <c r="AP1222">
        <v>9</v>
      </c>
      <c r="AQ1222">
        <v>0</v>
      </c>
      <c r="AR1222" s="6">
        <v>3850.8</v>
      </c>
      <c r="AS1222">
        <v>5307</v>
      </c>
      <c r="AT1222">
        <v>0</v>
      </c>
      <c r="AU1222">
        <v>37477.82</v>
      </c>
      <c r="AV1222">
        <v>25000</v>
      </c>
      <c r="AW1222">
        <v>5000</v>
      </c>
      <c r="AX1222">
        <v>5000</v>
      </c>
      <c r="AY1222" s="6">
        <v>0</v>
      </c>
      <c r="AZ1222">
        <v>0</v>
      </c>
      <c r="BA1222">
        <v>0</v>
      </c>
      <c r="BB1222" s="6">
        <v>7281.0000000000009</v>
      </c>
      <c r="BC1222">
        <v>0</v>
      </c>
      <c r="BD1222">
        <v>0</v>
      </c>
      <c r="BE1222">
        <v>0</v>
      </c>
      <c r="BF1222">
        <v>0</v>
      </c>
      <c r="BG1222">
        <v>42.26</v>
      </c>
      <c r="BH1222">
        <v>0</v>
      </c>
      <c r="BI1222">
        <f t="shared" si="57"/>
        <v>42.26</v>
      </c>
      <c r="BJ1222">
        <f t="shared" si="58"/>
        <v>5307</v>
      </c>
      <c r="BK1222">
        <f>_xlfn.IFNA(VLOOKUP(A:A,'11月奖金'!A:Q,17,0),0)</f>
        <v>3571.69</v>
      </c>
      <c r="BL1222">
        <f t="shared" si="59"/>
        <v>8878.69</v>
      </c>
    </row>
    <row r="1223" spans="1:64" x14ac:dyDescent="0.2">
      <c r="A1223">
        <v>9001321</v>
      </c>
      <c r="B1223" t="s">
        <v>8379</v>
      </c>
      <c r="C1223" t="s">
        <v>8380</v>
      </c>
      <c r="D1223" t="s">
        <v>8549</v>
      </c>
      <c r="E1223" t="s">
        <v>927</v>
      </c>
      <c r="F1223" t="s">
        <v>105</v>
      </c>
      <c r="G1223">
        <v>0</v>
      </c>
      <c r="H1223">
        <v>0</v>
      </c>
      <c r="I1223">
        <v>5.0999999999999996</v>
      </c>
      <c r="J1223">
        <v>0</v>
      </c>
      <c r="K1223">
        <v>1836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7</v>
      </c>
      <c r="S1223">
        <v>0</v>
      </c>
      <c r="T1223">
        <v>0</v>
      </c>
      <c r="U1223">
        <v>0</v>
      </c>
      <c r="V1223">
        <v>300</v>
      </c>
      <c r="W1223">
        <v>33</v>
      </c>
      <c r="X1223">
        <v>0</v>
      </c>
      <c r="Y1223">
        <v>500</v>
      </c>
      <c r="Z1223">
        <v>370</v>
      </c>
      <c r="AA1223">
        <v>1000</v>
      </c>
      <c r="AB1223">
        <v>0</v>
      </c>
      <c r="AC1223">
        <v>0</v>
      </c>
      <c r="AD1223">
        <v>0</v>
      </c>
      <c r="AE1223">
        <v>0</v>
      </c>
      <c r="AF1223">
        <v>4046</v>
      </c>
      <c r="AG1223">
        <v>616.08000000000004</v>
      </c>
      <c r="AH1223">
        <v>23.1</v>
      </c>
      <c r="AI1223">
        <v>154.02000000000001</v>
      </c>
      <c r="AJ1223">
        <v>462</v>
      </c>
      <c r="AK1223">
        <v>0</v>
      </c>
      <c r="AL1223">
        <v>0</v>
      </c>
      <c r="AM1223">
        <v>0</v>
      </c>
      <c r="AN1223">
        <v>0</v>
      </c>
      <c r="AO1223">
        <v>2</v>
      </c>
      <c r="AP1223">
        <v>9</v>
      </c>
      <c r="AQ1223">
        <v>0</v>
      </c>
      <c r="AR1223" s="6">
        <v>2788.8</v>
      </c>
      <c r="AS1223">
        <v>4074</v>
      </c>
      <c r="AT1223">
        <v>30</v>
      </c>
      <c r="AU1223">
        <v>39290</v>
      </c>
      <c r="AV1223">
        <v>25000</v>
      </c>
      <c r="AW1223">
        <v>0</v>
      </c>
      <c r="AX1223">
        <v>0</v>
      </c>
      <c r="AY1223" s="6">
        <v>0</v>
      </c>
      <c r="AZ1223">
        <v>0</v>
      </c>
      <c r="BA1223">
        <v>0</v>
      </c>
      <c r="BB1223" s="6">
        <v>6276.0000000000009</v>
      </c>
      <c r="BC1223">
        <v>8013.9999999999991</v>
      </c>
      <c r="BD1223">
        <v>240.42</v>
      </c>
      <c r="BE1223">
        <v>0</v>
      </c>
      <c r="BF1223">
        <v>240.42</v>
      </c>
      <c r="BG1223">
        <v>305.86</v>
      </c>
      <c r="BH1223">
        <v>0</v>
      </c>
      <c r="BI1223">
        <f t="shared" si="57"/>
        <v>305.86</v>
      </c>
      <c r="BJ1223">
        <f t="shared" si="58"/>
        <v>4074</v>
      </c>
      <c r="BK1223">
        <f>_xlfn.IFNA(VLOOKUP(A:A,'11月奖金'!A:Q,17,0),0)</f>
        <v>5738.9</v>
      </c>
      <c r="BL1223">
        <f t="shared" si="59"/>
        <v>9812.9</v>
      </c>
    </row>
    <row r="1224" spans="1:64" x14ac:dyDescent="0.2">
      <c r="A1224">
        <v>9001324</v>
      </c>
      <c r="B1224" t="s">
        <v>8384</v>
      </c>
      <c r="C1224" t="s">
        <v>8385</v>
      </c>
      <c r="D1224" t="s">
        <v>8550</v>
      </c>
      <c r="E1224" t="s">
        <v>927</v>
      </c>
      <c r="F1224" t="s">
        <v>105</v>
      </c>
      <c r="G1224">
        <v>0</v>
      </c>
      <c r="H1224">
        <v>0</v>
      </c>
      <c r="I1224">
        <v>5.9</v>
      </c>
      <c r="J1224">
        <v>0</v>
      </c>
      <c r="K1224">
        <v>2124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7</v>
      </c>
      <c r="R1224">
        <v>0</v>
      </c>
      <c r="S1224">
        <v>0</v>
      </c>
      <c r="T1224">
        <v>0</v>
      </c>
      <c r="U1224">
        <v>0</v>
      </c>
      <c r="V1224">
        <v>300</v>
      </c>
      <c r="W1224">
        <v>56</v>
      </c>
      <c r="X1224">
        <v>0</v>
      </c>
      <c r="Y1224">
        <v>500</v>
      </c>
      <c r="Z1224">
        <v>370</v>
      </c>
      <c r="AA1224">
        <v>1000</v>
      </c>
      <c r="AB1224">
        <v>0</v>
      </c>
      <c r="AC1224">
        <v>0</v>
      </c>
      <c r="AD1224">
        <v>0</v>
      </c>
      <c r="AE1224">
        <v>0</v>
      </c>
      <c r="AF1224">
        <v>4357</v>
      </c>
      <c r="AG1224">
        <v>763.36</v>
      </c>
      <c r="AH1224">
        <v>28.63</v>
      </c>
      <c r="AI1224">
        <v>190.84</v>
      </c>
      <c r="AJ1224">
        <v>573</v>
      </c>
      <c r="AK1224">
        <v>0</v>
      </c>
      <c r="AL1224">
        <v>0</v>
      </c>
      <c r="AM1224">
        <v>0</v>
      </c>
      <c r="AN1224">
        <v>0</v>
      </c>
      <c r="AO1224">
        <v>2</v>
      </c>
      <c r="AP1224">
        <v>9</v>
      </c>
      <c r="AQ1224">
        <v>0</v>
      </c>
      <c r="AR1224" s="6">
        <v>2799.17</v>
      </c>
      <c r="AS1224">
        <v>4355</v>
      </c>
      <c r="AT1224">
        <v>0</v>
      </c>
      <c r="AU1224">
        <v>36707.97</v>
      </c>
      <c r="AV1224">
        <v>25000</v>
      </c>
      <c r="AW1224">
        <v>0</v>
      </c>
      <c r="AX1224">
        <v>0</v>
      </c>
      <c r="AY1224" s="6">
        <v>0</v>
      </c>
      <c r="AZ1224">
        <v>0</v>
      </c>
      <c r="BA1224">
        <v>0</v>
      </c>
      <c r="BB1224" s="6">
        <v>7779.15</v>
      </c>
      <c r="BC1224">
        <v>3928.820000000002</v>
      </c>
      <c r="BD1224">
        <v>117.86</v>
      </c>
      <c r="BE1224">
        <v>0</v>
      </c>
      <c r="BF1224">
        <v>117.86</v>
      </c>
      <c r="BG1224">
        <v>183.89</v>
      </c>
      <c r="BH1224">
        <v>0</v>
      </c>
      <c r="BI1224">
        <f t="shared" si="57"/>
        <v>183.89</v>
      </c>
      <c r="BJ1224">
        <f t="shared" si="58"/>
        <v>4355</v>
      </c>
      <c r="BK1224">
        <f>_xlfn.IFNA(VLOOKUP(A:A,'11月奖金'!A:Q,17,0),0)</f>
        <v>5020.2999999999993</v>
      </c>
      <c r="BL1224">
        <f t="shared" si="59"/>
        <v>9375.2999999999993</v>
      </c>
    </row>
    <row r="1225" spans="1:64" x14ac:dyDescent="0.2">
      <c r="A1225">
        <v>9001334</v>
      </c>
      <c r="B1225" t="s">
        <v>8386</v>
      </c>
      <c r="C1225" t="s">
        <v>8387</v>
      </c>
      <c r="D1225" t="s">
        <v>8551</v>
      </c>
      <c r="E1225" t="s">
        <v>927</v>
      </c>
      <c r="F1225" t="s">
        <v>105</v>
      </c>
      <c r="G1225">
        <v>0</v>
      </c>
      <c r="H1225">
        <v>0</v>
      </c>
      <c r="I1225">
        <v>5.0999999999999996</v>
      </c>
      <c r="J1225">
        <v>0</v>
      </c>
      <c r="K1225">
        <v>1836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7</v>
      </c>
      <c r="S1225">
        <v>0</v>
      </c>
      <c r="T1225">
        <v>0</v>
      </c>
      <c r="U1225">
        <v>0</v>
      </c>
      <c r="V1225">
        <v>300</v>
      </c>
      <c r="W1225">
        <v>33</v>
      </c>
      <c r="X1225">
        <v>0</v>
      </c>
      <c r="Y1225">
        <v>500</v>
      </c>
      <c r="Z1225">
        <v>370</v>
      </c>
      <c r="AA1225">
        <v>1000</v>
      </c>
      <c r="AB1225">
        <v>0</v>
      </c>
      <c r="AC1225">
        <v>0</v>
      </c>
      <c r="AD1225">
        <v>0</v>
      </c>
      <c r="AE1225">
        <v>0</v>
      </c>
      <c r="AF1225">
        <v>4046</v>
      </c>
      <c r="AG1225">
        <v>613.44000000000005</v>
      </c>
      <c r="AH1225">
        <v>23</v>
      </c>
      <c r="AI1225">
        <v>153.36000000000001</v>
      </c>
      <c r="AJ1225">
        <v>460</v>
      </c>
      <c r="AK1225">
        <v>0</v>
      </c>
      <c r="AL1225">
        <v>0</v>
      </c>
      <c r="AM1225">
        <v>0</v>
      </c>
      <c r="AN1225">
        <v>0</v>
      </c>
      <c r="AO1225">
        <v>2</v>
      </c>
      <c r="AP1225">
        <v>9</v>
      </c>
      <c r="AQ1225">
        <v>0</v>
      </c>
      <c r="AR1225" s="6">
        <v>2794.2</v>
      </c>
      <c r="AS1225">
        <v>4074</v>
      </c>
      <c r="AT1225">
        <v>30</v>
      </c>
      <c r="AU1225">
        <v>30943.24</v>
      </c>
      <c r="AV1225">
        <v>25000</v>
      </c>
      <c r="AW1225">
        <v>0</v>
      </c>
      <c r="AX1225">
        <v>0</v>
      </c>
      <c r="AY1225" s="6">
        <v>0</v>
      </c>
      <c r="AZ1225">
        <v>4000</v>
      </c>
      <c r="BA1225">
        <v>0</v>
      </c>
      <c r="BB1225" s="6">
        <v>6248.9999999999991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f t="shared" si="57"/>
        <v>0</v>
      </c>
      <c r="BJ1225">
        <f t="shared" si="58"/>
        <v>4074</v>
      </c>
      <c r="BK1225">
        <f>_xlfn.IFNA(VLOOKUP(A:A,'11月奖金'!A:Q,17,0),0)</f>
        <v>3538.8999999999996</v>
      </c>
      <c r="BL1225">
        <f t="shared" si="59"/>
        <v>7612.9</v>
      </c>
    </row>
    <row r="1226" spans="1:64" x14ac:dyDescent="0.2">
      <c r="A1226">
        <v>9001339</v>
      </c>
      <c r="B1226" t="s">
        <v>8389</v>
      </c>
      <c r="C1226" t="s">
        <v>8390</v>
      </c>
      <c r="D1226" t="s">
        <v>8552</v>
      </c>
      <c r="E1226" t="s">
        <v>927</v>
      </c>
      <c r="F1226" t="s">
        <v>105</v>
      </c>
      <c r="G1226">
        <v>0</v>
      </c>
      <c r="H1226">
        <v>0</v>
      </c>
      <c r="I1226">
        <v>4.9000000000000004</v>
      </c>
      <c r="J1226">
        <v>0</v>
      </c>
      <c r="K1226">
        <v>1764</v>
      </c>
      <c r="L1226">
        <v>243.31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300</v>
      </c>
      <c r="W1226">
        <v>33</v>
      </c>
      <c r="X1226">
        <v>0</v>
      </c>
      <c r="Y1226">
        <v>1000</v>
      </c>
      <c r="Z1226">
        <v>1110</v>
      </c>
      <c r="AA1226">
        <v>1000</v>
      </c>
      <c r="AB1226">
        <v>0</v>
      </c>
      <c r="AC1226">
        <v>0</v>
      </c>
      <c r="AD1226">
        <v>0</v>
      </c>
      <c r="AE1226">
        <v>0</v>
      </c>
      <c r="AF1226">
        <v>5450.31</v>
      </c>
      <c r="AG1226">
        <v>706.32</v>
      </c>
      <c r="AH1226">
        <v>26.49</v>
      </c>
      <c r="AI1226">
        <v>176.58</v>
      </c>
      <c r="AJ1226">
        <v>530</v>
      </c>
      <c r="AK1226">
        <v>0</v>
      </c>
      <c r="AL1226">
        <v>0</v>
      </c>
      <c r="AM1226">
        <v>0</v>
      </c>
      <c r="AN1226">
        <v>0</v>
      </c>
      <c r="AO1226">
        <v>2</v>
      </c>
      <c r="AP1226">
        <v>9</v>
      </c>
      <c r="AQ1226">
        <v>0</v>
      </c>
      <c r="AR1226" s="6">
        <v>4008.92</v>
      </c>
      <c r="AS1226">
        <v>5448.31</v>
      </c>
      <c r="AT1226">
        <v>0</v>
      </c>
      <c r="AU1226">
        <v>36732.620000000003</v>
      </c>
      <c r="AV1226">
        <v>25000</v>
      </c>
      <c r="AW1226">
        <v>0</v>
      </c>
      <c r="AX1226">
        <v>0</v>
      </c>
      <c r="AY1226" s="6">
        <v>0</v>
      </c>
      <c r="AZ1226">
        <v>0</v>
      </c>
      <c r="BA1226">
        <v>0</v>
      </c>
      <c r="BB1226" s="6">
        <v>7196.95</v>
      </c>
      <c r="BC1226">
        <v>4535.6700000000028</v>
      </c>
      <c r="BD1226">
        <v>136.07</v>
      </c>
      <c r="BE1226">
        <v>0</v>
      </c>
      <c r="BF1226">
        <v>136.07</v>
      </c>
      <c r="BG1226">
        <v>165.8</v>
      </c>
      <c r="BH1226">
        <v>0</v>
      </c>
      <c r="BI1226">
        <f t="shared" si="57"/>
        <v>165.8</v>
      </c>
      <c r="BJ1226">
        <f t="shared" si="58"/>
        <v>5448.31</v>
      </c>
      <c r="BK1226">
        <f>_xlfn.IFNA(VLOOKUP(A:A,'11月奖金'!A:Q,17,0),0)</f>
        <v>3538.8999999999996</v>
      </c>
      <c r="BL1226">
        <f t="shared" si="59"/>
        <v>8987.2099999999991</v>
      </c>
    </row>
    <row r="1227" spans="1:64" x14ac:dyDescent="0.2">
      <c r="A1227">
        <v>9001340</v>
      </c>
      <c r="B1227" t="s">
        <v>8392</v>
      </c>
      <c r="C1227" t="s">
        <v>8393</v>
      </c>
      <c r="D1227" t="s">
        <v>8553</v>
      </c>
      <c r="E1227" t="s">
        <v>927</v>
      </c>
      <c r="F1227" t="s">
        <v>105</v>
      </c>
      <c r="G1227">
        <v>0</v>
      </c>
      <c r="H1227">
        <v>0</v>
      </c>
      <c r="I1227">
        <v>5.0999999999999996</v>
      </c>
      <c r="J1227">
        <v>0</v>
      </c>
      <c r="K1227">
        <v>1836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0</v>
      </c>
      <c r="V1227">
        <v>300</v>
      </c>
      <c r="W1227">
        <v>33</v>
      </c>
      <c r="X1227">
        <v>0</v>
      </c>
      <c r="Y1227">
        <v>500</v>
      </c>
      <c r="Z1227">
        <v>370</v>
      </c>
      <c r="AA1227">
        <v>1000</v>
      </c>
      <c r="AB1227">
        <v>0</v>
      </c>
      <c r="AC1227">
        <v>0</v>
      </c>
      <c r="AD1227">
        <v>0</v>
      </c>
      <c r="AE1227">
        <v>0</v>
      </c>
      <c r="AF1227">
        <v>4046</v>
      </c>
      <c r="AG1227">
        <v>613.44000000000005</v>
      </c>
      <c r="AH1227">
        <v>23</v>
      </c>
      <c r="AI1227">
        <v>153.36000000000001</v>
      </c>
      <c r="AJ1227">
        <v>460</v>
      </c>
      <c r="AK1227">
        <v>0</v>
      </c>
      <c r="AL1227">
        <v>0</v>
      </c>
      <c r="AM1227">
        <v>0</v>
      </c>
      <c r="AN1227">
        <v>0</v>
      </c>
      <c r="AO1227">
        <v>2</v>
      </c>
      <c r="AP1227">
        <v>9</v>
      </c>
      <c r="AQ1227">
        <v>0</v>
      </c>
      <c r="AR1227" s="6">
        <v>2794.2</v>
      </c>
      <c r="AS1227">
        <v>4074</v>
      </c>
      <c r="AT1227">
        <v>30</v>
      </c>
      <c r="AU1227">
        <v>30690</v>
      </c>
      <c r="AV1227">
        <v>25000</v>
      </c>
      <c r="AW1227">
        <v>0</v>
      </c>
      <c r="AX1227">
        <v>0</v>
      </c>
      <c r="AY1227" s="6">
        <v>0</v>
      </c>
      <c r="AZ1227">
        <v>0</v>
      </c>
      <c r="BA1227">
        <v>0</v>
      </c>
      <c r="BB1227" s="6">
        <v>6248.9999999999991</v>
      </c>
      <c r="BC1227">
        <v>0</v>
      </c>
      <c r="BD1227">
        <v>0</v>
      </c>
      <c r="BE1227">
        <v>0</v>
      </c>
      <c r="BF1227">
        <v>0</v>
      </c>
      <c r="BG1227">
        <v>48.5</v>
      </c>
      <c r="BH1227">
        <v>0</v>
      </c>
      <c r="BI1227">
        <f t="shared" si="57"/>
        <v>48.5</v>
      </c>
      <c r="BJ1227">
        <f t="shared" si="58"/>
        <v>4074</v>
      </c>
      <c r="BK1227">
        <f>_xlfn.IFNA(VLOOKUP(A:A,'11月奖金'!A:Q,17,0),0)</f>
        <v>3538.8999999999996</v>
      </c>
      <c r="BL1227">
        <f t="shared" si="59"/>
        <v>7612.9</v>
      </c>
    </row>
    <row r="1228" spans="1:64" x14ac:dyDescent="0.2">
      <c r="A1228">
        <v>9001341</v>
      </c>
      <c r="B1228" t="s">
        <v>8396</v>
      </c>
      <c r="C1228" t="s">
        <v>8397</v>
      </c>
      <c r="D1228" t="s">
        <v>8554</v>
      </c>
      <c r="E1228" t="s">
        <v>927</v>
      </c>
      <c r="F1228" t="s">
        <v>105</v>
      </c>
      <c r="G1228">
        <v>0</v>
      </c>
      <c r="H1228">
        <v>0</v>
      </c>
      <c r="I1228">
        <v>4.9000000000000004</v>
      </c>
      <c r="J1228">
        <v>0</v>
      </c>
      <c r="K1228">
        <v>1764</v>
      </c>
      <c r="L1228">
        <v>486.62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300</v>
      </c>
      <c r="W1228">
        <v>33</v>
      </c>
      <c r="X1228">
        <v>0</v>
      </c>
      <c r="Y1228">
        <v>1000</v>
      </c>
      <c r="Z1228">
        <v>370</v>
      </c>
      <c r="AA1228">
        <v>1000</v>
      </c>
      <c r="AB1228">
        <v>0</v>
      </c>
      <c r="AC1228">
        <v>0</v>
      </c>
      <c r="AD1228">
        <v>0</v>
      </c>
      <c r="AE1228">
        <v>0</v>
      </c>
      <c r="AF1228">
        <v>4953.6200000000008</v>
      </c>
      <c r="AG1228">
        <v>647.12</v>
      </c>
      <c r="AH1228">
        <v>24.27</v>
      </c>
      <c r="AI1228">
        <v>161.78</v>
      </c>
      <c r="AJ1228">
        <v>485</v>
      </c>
      <c r="AK1228">
        <v>0</v>
      </c>
      <c r="AL1228">
        <v>0</v>
      </c>
      <c r="AM1228">
        <v>0</v>
      </c>
      <c r="AN1228">
        <v>0</v>
      </c>
      <c r="AO1228">
        <v>2</v>
      </c>
      <c r="AP1228">
        <v>9</v>
      </c>
      <c r="AQ1228">
        <v>0</v>
      </c>
      <c r="AR1228" s="6">
        <v>3633.45</v>
      </c>
      <c r="AS1228">
        <v>4951.6200000000008</v>
      </c>
      <c r="AT1228">
        <v>0</v>
      </c>
      <c r="AU1228">
        <v>33052.620000000003</v>
      </c>
      <c r="AV1228">
        <v>25000</v>
      </c>
      <c r="AW1228">
        <v>0</v>
      </c>
      <c r="AX1228">
        <v>0</v>
      </c>
      <c r="AY1228" s="6">
        <v>0</v>
      </c>
      <c r="AZ1228">
        <v>0</v>
      </c>
      <c r="BA1228">
        <v>0</v>
      </c>
      <c r="BB1228" s="6">
        <v>6590.85</v>
      </c>
      <c r="BC1228">
        <v>1461.770000000002</v>
      </c>
      <c r="BD1228">
        <v>43.85</v>
      </c>
      <c r="BE1228">
        <v>0</v>
      </c>
      <c r="BF1228">
        <v>43.85</v>
      </c>
      <c r="BG1228">
        <v>84.85</v>
      </c>
      <c r="BH1228">
        <v>0</v>
      </c>
      <c r="BI1228">
        <f t="shared" si="57"/>
        <v>84.85</v>
      </c>
      <c r="BJ1228">
        <f t="shared" si="58"/>
        <v>4951.6200000000008</v>
      </c>
      <c r="BK1228">
        <f>_xlfn.IFNA(VLOOKUP(A:A,'11月奖金'!A:Q,17,0),0)</f>
        <v>3538.8999999999996</v>
      </c>
      <c r="BL1228">
        <f t="shared" si="59"/>
        <v>8490.52</v>
      </c>
    </row>
    <row r="1229" spans="1:64" x14ac:dyDescent="0.2">
      <c r="A1229">
        <v>9001343</v>
      </c>
      <c r="B1229" t="s">
        <v>8398</v>
      </c>
      <c r="C1229" t="s">
        <v>8399</v>
      </c>
      <c r="D1229" t="s">
        <v>8555</v>
      </c>
      <c r="E1229" t="s">
        <v>927</v>
      </c>
      <c r="F1229" t="s">
        <v>105</v>
      </c>
      <c r="G1229">
        <v>0</v>
      </c>
      <c r="H1229">
        <v>0</v>
      </c>
      <c r="I1229">
        <v>4.0999999999999996</v>
      </c>
      <c r="J1229">
        <v>0</v>
      </c>
      <c r="K1229">
        <v>1476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300</v>
      </c>
      <c r="W1229">
        <v>33</v>
      </c>
      <c r="X1229">
        <v>0</v>
      </c>
      <c r="Y1229">
        <v>1000</v>
      </c>
      <c r="Z1229">
        <v>370</v>
      </c>
      <c r="AA1229">
        <v>1000</v>
      </c>
      <c r="AB1229">
        <v>0</v>
      </c>
      <c r="AC1229">
        <v>0</v>
      </c>
      <c r="AD1229">
        <v>0</v>
      </c>
      <c r="AE1229">
        <v>0</v>
      </c>
      <c r="AF1229">
        <v>4179</v>
      </c>
      <c r="AG1229">
        <v>579.12</v>
      </c>
      <c r="AH1229">
        <v>21.72</v>
      </c>
      <c r="AI1229">
        <v>144.78</v>
      </c>
      <c r="AJ1229">
        <v>434</v>
      </c>
      <c r="AK1229">
        <v>0</v>
      </c>
      <c r="AL1229">
        <v>0</v>
      </c>
      <c r="AM1229">
        <v>0</v>
      </c>
      <c r="AN1229">
        <v>0</v>
      </c>
      <c r="AO1229">
        <v>2</v>
      </c>
      <c r="AP1229">
        <v>9</v>
      </c>
      <c r="AQ1229">
        <v>0</v>
      </c>
      <c r="AR1229" s="6">
        <v>2997.38</v>
      </c>
      <c r="AS1229">
        <v>4177</v>
      </c>
      <c r="AT1229">
        <v>0</v>
      </c>
      <c r="AU1229">
        <v>29113.18</v>
      </c>
      <c r="AV1229">
        <v>25000</v>
      </c>
      <c r="AW1229">
        <v>0</v>
      </c>
      <c r="AX1229">
        <v>0</v>
      </c>
      <c r="AY1229" s="6">
        <v>0</v>
      </c>
      <c r="AZ1229">
        <v>0</v>
      </c>
      <c r="BA1229">
        <v>0</v>
      </c>
      <c r="BB1229" s="6">
        <v>5898.0999999999995</v>
      </c>
      <c r="BC1229">
        <v>0</v>
      </c>
      <c r="BD1229">
        <v>0</v>
      </c>
      <c r="BE1229">
        <v>0</v>
      </c>
      <c r="BF1229">
        <v>0</v>
      </c>
      <c r="BG1229">
        <v>6.53</v>
      </c>
      <c r="BH1229">
        <v>0</v>
      </c>
      <c r="BI1229">
        <f t="shared" si="57"/>
        <v>6.53</v>
      </c>
      <c r="BJ1229">
        <f t="shared" si="58"/>
        <v>4177</v>
      </c>
      <c r="BK1229">
        <f>_xlfn.IFNA(VLOOKUP(A:A,'11月奖金'!A:Q,17,0),0)</f>
        <v>2715.8999999999996</v>
      </c>
      <c r="BL1229">
        <f t="shared" si="59"/>
        <v>6892.9</v>
      </c>
    </row>
    <row r="1230" spans="1:64" x14ac:dyDescent="0.2">
      <c r="A1230">
        <v>9001351</v>
      </c>
      <c r="B1230" t="s">
        <v>8403</v>
      </c>
      <c r="C1230" t="s">
        <v>8405</v>
      </c>
      <c r="D1230" t="s">
        <v>8556</v>
      </c>
      <c r="E1230" t="s">
        <v>927</v>
      </c>
      <c r="F1230" t="s">
        <v>160</v>
      </c>
      <c r="G1230">
        <v>0</v>
      </c>
      <c r="H1230">
        <v>0</v>
      </c>
      <c r="I1230">
        <v>6.1</v>
      </c>
      <c r="J1230">
        <v>0</v>
      </c>
      <c r="K1230">
        <v>2196</v>
      </c>
      <c r="L1230">
        <v>0</v>
      </c>
      <c r="M1230">
        <v>138</v>
      </c>
      <c r="N1230">
        <v>0</v>
      </c>
      <c r="O1230">
        <v>0</v>
      </c>
      <c r="P1230">
        <v>504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300</v>
      </c>
      <c r="W1230">
        <v>33</v>
      </c>
      <c r="X1230">
        <v>0</v>
      </c>
      <c r="Y1230">
        <v>1000</v>
      </c>
      <c r="Z1230">
        <v>1110</v>
      </c>
      <c r="AA1230">
        <v>1000</v>
      </c>
      <c r="AB1230">
        <v>0</v>
      </c>
      <c r="AC1230">
        <v>0</v>
      </c>
      <c r="AD1230">
        <v>0</v>
      </c>
      <c r="AE1230">
        <v>0</v>
      </c>
      <c r="AF1230">
        <v>6281</v>
      </c>
      <c r="AG1230">
        <v>635.84</v>
      </c>
      <c r="AH1230">
        <v>23.84</v>
      </c>
      <c r="AI1230">
        <v>158.96</v>
      </c>
      <c r="AJ1230">
        <v>477</v>
      </c>
      <c r="AK1230">
        <v>0</v>
      </c>
      <c r="AL1230">
        <v>0</v>
      </c>
      <c r="AM1230">
        <v>0</v>
      </c>
      <c r="AN1230">
        <v>0</v>
      </c>
      <c r="AO1230">
        <v>2</v>
      </c>
      <c r="AP1230">
        <v>9</v>
      </c>
      <c r="AQ1230">
        <v>0</v>
      </c>
      <c r="AR1230" s="6">
        <v>4983.3599999999997</v>
      </c>
      <c r="AS1230">
        <v>6279</v>
      </c>
      <c r="AT1230">
        <v>0</v>
      </c>
      <c r="AU1230">
        <v>38496</v>
      </c>
      <c r="AV1230">
        <v>25000</v>
      </c>
      <c r="AW1230">
        <v>0</v>
      </c>
      <c r="AX1230">
        <v>10000</v>
      </c>
      <c r="AY1230" s="6">
        <v>0</v>
      </c>
      <c r="AZ1230">
        <v>0</v>
      </c>
      <c r="BA1230">
        <v>0</v>
      </c>
      <c r="BB1230" s="6">
        <v>6478.2000000000007</v>
      </c>
      <c r="BC1230">
        <v>0</v>
      </c>
      <c r="BD1230">
        <v>0</v>
      </c>
      <c r="BE1230">
        <v>0</v>
      </c>
      <c r="BF1230">
        <v>0</v>
      </c>
      <c r="BG1230">
        <v>211.03</v>
      </c>
      <c r="BH1230">
        <v>0</v>
      </c>
      <c r="BI1230">
        <f t="shared" si="57"/>
        <v>211.03</v>
      </c>
      <c r="BJ1230">
        <f t="shared" si="58"/>
        <v>6279</v>
      </c>
      <c r="BK1230">
        <f>_xlfn.IFNA(VLOOKUP(A:A,'11月奖金'!A:Q,17,0),0)</f>
        <v>2469</v>
      </c>
      <c r="BL1230">
        <f t="shared" si="59"/>
        <v>8748</v>
      </c>
    </row>
    <row r="1231" spans="1:64" x14ac:dyDescent="0.2">
      <c r="A1231">
        <v>9001357</v>
      </c>
      <c r="B1231" t="s">
        <v>8409</v>
      </c>
      <c r="C1231" t="s">
        <v>8410</v>
      </c>
      <c r="D1231" t="s">
        <v>8557</v>
      </c>
      <c r="E1231" t="s">
        <v>927</v>
      </c>
      <c r="F1231" t="s">
        <v>160</v>
      </c>
      <c r="G1231">
        <v>0</v>
      </c>
      <c r="H1231">
        <v>0</v>
      </c>
      <c r="I1231">
        <v>6.9</v>
      </c>
      <c r="J1231">
        <v>0</v>
      </c>
      <c r="K1231">
        <v>2484</v>
      </c>
      <c r="L1231">
        <v>0</v>
      </c>
      <c r="M1231">
        <v>0</v>
      </c>
      <c r="N1231">
        <v>0</v>
      </c>
      <c r="O1231">
        <v>0</v>
      </c>
      <c r="P1231">
        <v>216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300</v>
      </c>
      <c r="W1231">
        <v>33</v>
      </c>
      <c r="X1231">
        <v>0</v>
      </c>
      <c r="Y1231">
        <v>500</v>
      </c>
      <c r="Z1231">
        <v>370</v>
      </c>
      <c r="AA1231">
        <v>1000</v>
      </c>
      <c r="AB1231">
        <v>0</v>
      </c>
      <c r="AC1231">
        <v>0</v>
      </c>
      <c r="AD1231">
        <v>0</v>
      </c>
      <c r="AE1231">
        <v>0</v>
      </c>
      <c r="AF1231">
        <v>4903</v>
      </c>
      <c r="AG1231">
        <v>525.6</v>
      </c>
      <c r="AH1231">
        <v>19.71</v>
      </c>
      <c r="AI1231">
        <v>131.4</v>
      </c>
      <c r="AJ1231">
        <v>394</v>
      </c>
      <c r="AK1231">
        <v>0</v>
      </c>
      <c r="AL1231">
        <v>0</v>
      </c>
      <c r="AM1231">
        <v>0</v>
      </c>
      <c r="AN1231">
        <v>0</v>
      </c>
      <c r="AO1231">
        <v>2</v>
      </c>
      <c r="AP1231">
        <v>9</v>
      </c>
      <c r="AQ1231">
        <v>0</v>
      </c>
      <c r="AR1231" s="6">
        <v>3830.29</v>
      </c>
      <c r="AS1231">
        <v>4901</v>
      </c>
      <c r="AT1231">
        <v>0</v>
      </c>
      <c r="AU1231">
        <v>32491.24</v>
      </c>
      <c r="AV1231">
        <v>25000</v>
      </c>
      <c r="AW1231">
        <v>0</v>
      </c>
      <c r="AX1231">
        <v>0</v>
      </c>
      <c r="AY1231" s="6">
        <v>0</v>
      </c>
      <c r="AZ1231">
        <v>0</v>
      </c>
      <c r="BA1231">
        <v>0</v>
      </c>
      <c r="BB1231" s="6">
        <v>5353.55</v>
      </c>
      <c r="BC1231">
        <v>2137.690000000001</v>
      </c>
      <c r="BD1231">
        <v>64.13</v>
      </c>
      <c r="BE1231">
        <v>0</v>
      </c>
      <c r="BF1231">
        <v>64.13</v>
      </c>
      <c r="BG1231">
        <v>99.22</v>
      </c>
      <c r="BH1231">
        <v>0</v>
      </c>
      <c r="BI1231">
        <f t="shared" si="57"/>
        <v>99.22</v>
      </c>
      <c r="BJ1231">
        <f t="shared" si="58"/>
        <v>4901</v>
      </c>
      <c r="BK1231">
        <f>_xlfn.IFNA(VLOOKUP(A:A,'11月奖金'!A:Q,17,0),0)</f>
        <v>2469</v>
      </c>
      <c r="BL1231">
        <f t="shared" si="59"/>
        <v>7370</v>
      </c>
    </row>
    <row r="1232" spans="1:64" x14ac:dyDescent="0.2">
      <c r="A1232">
        <v>9001361</v>
      </c>
      <c r="B1232" t="s">
        <v>8413</v>
      </c>
      <c r="C1232" t="s">
        <v>8415</v>
      </c>
      <c r="D1232" t="s">
        <v>8558</v>
      </c>
      <c r="E1232" t="s">
        <v>927</v>
      </c>
      <c r="F1232" t="s">
        <v>160</v>
      </c>
      <c r="G1232">
        <v>0</v>
      </c>
      <c r="H1232">
        <v>0</v>
      </c>
      <c r="I1232">
        <v>7.1</v>
      </c>
      <c r="J1232">
        <v>0</v>
      </c>
      <c r="K1232">
        <v>2556</v>
      </c>
      <c r="L1232">
        <v>1057.6600000000001</v>
      </c>
      <c r="M1232">
        <v>0</v>
      </c>
      <c r="N1232">
        <v>0</v>
      </c>
      <c r="O1232">
        <v>0</v>
      </c>
      <c r="P1232">
        <v>144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300</v>
      </c>
      <c r="W1232">
        <v>33</v>
      </c>
      <c r="X1232">
        <v>0</v>
      </c>
      <c r="Y1232">
        <v>1000</v>
      </c>
      <c r="Z1232">
        <v>1110</v>
      </c>
      <c r="AA1232">
        <v>1000</v>
      </c>
      <c r="AB1232">
        <v>0</v>
      </c>
      <c r="AC1232">
        <v>0</v>
      </c>
      <c r="AD1232">
        <v>0</v>
      </c>
      <c r="AE1232">
        <v>0</v>
      </c>
      <c r="AF1232">
        <v>7200.66</v>
      </c>
      <c r="AG1232">
        <v>624.79999999999995</v>
      </c>
      <c r="AH1232">
        <v>23.43</v>
      </c>
      <c r="AI1232">
        <v>156.19999999999999</v>
      </c>
      <c r="AJ1232">
        <v>469</v>
      </c>
      <c r="AK1232">
        <v>0</v>
      </c>
      <c r="AL1232">
        <v>0</v>
      </c>
      <c r="AM1232">
        <v>0</v>
      </c>
      <c r="AN1232">
        <v>0</v>
      </c>
      <c r="AO1232">
        <v>2</v>
      </c>
      <c r="AP1232">
        <v>9</v>
      </c>
      <c r="AQ1232">
        <v>27.759999999999991</v>
      </c>
      <c r="AR1232" s="6">
        <v>5897.47</v>
      </c>
      <c r="AS1232">
        <v>7198.66</v>
      </c>
      <c r="AT1232">
        <v>0</v>
      </c>
      <c r="AU1232">
        <v>39257.759999999987</v>
      </c>
      <c r="AV1232">
        <v>25000</v>
      </c>
      <c r="AW1232">
        <v>0</v>
      </c>
      <c r="AX1232">
        <v>0</v>
      </c>
      <c r="AY1232" s="6">
        <v>0</v>
      </c>
      <c r="AZ1232">
        <v>0</v>
      </c>
      <c r="BA1232">
        <v>0</v>
      </c>
      <c r="BB1232" s="6">
        <v>6367.1500000000005</v>
      </c>
      <c r="BC1232">
        <v>7890.6099999999942</v>
      </c>
      <c r="BD1232">
        <v>236.72</v>
      </c>
      <c r="BE1232">
        <v>0</v>
      </c>
      <c r="BF1232">
        <v>236.72</v>
      </c>
      <c r="BG1232">
        <v>208.96</v>
      </c>
      <c r="BH1232">
        <v>27.759999999999991</v>
      </c>
      <c r="BI1232">
        <f t="shared" si="57"/>
        <v>236.72</v>
      </c>
      <c r="BJ1232">
        <f t="shared" si="58"/>
        <v>7198.66</v>
      </c>
      <c r="BK1232">
        <f>_xlfn.IFNA(VLOOKUP(A:A,'11月奖金'!A:Q,17,0),0)</f>
        <v>2469</v>
      </c>
      <c r="BL1232">
        <f t="shared" si="59"/>
        <v>9667.66</v>
      </c>
    </row>
    <row r="1233" spans="1:64" x14ac:dyDescent="0.2">
      <c r="A1233">
        <v>9001365</v>
      </c>
      <c r="B1233" t="s">
        <v>2300</v>
      </c>
      <c r="C1233" t="s">
        <v>8420</v>
      </c>
      <c r="D1233" t="s">
        <v>8559</v>
      </c>
      <c r="E1233" t="s">
        <v>927</v>
      </c>
      <c r="F1233" t="s">
        <v>160</v>
      </c>
      <c r="G1233">
        <v>0</v>
      </c>
      <c r="H1233">
        <v>0</v>
      </c>
      <c r="I1233">
        <v>6.7</v>
      </c>
      <c r="J1233">
        <v>0</v>
      </c>
      <c r="K1233">
        <v>2412</v>
      </c>
      <c r="L1233">
        <v>332.69</v>
      </c>
      <c r="M1233">
        <v>0</v>
      </c>
      <c r="N1233">
        <v>0</v>
      </c>
      <c r="O1233">
        <v>0</v>
      </c>
      <c r="P1233">
        <v>216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300</v>
      </c>
      <c r="W1233">
        <v>33</v>
      </c>
      <c r="X1233">
        <v>0</v>
      </c>
      <c r="Y1233">
        <v>1000</v>
      </c>
      <c r="Z1233">
        <v>1110</v>
      </c>
      <c r="AA1233">
        <v>1000</v>
      </c>
      <c r="AB1233">
        <v>0</v>
      </c>
      <c r="AC1233">
        <v>0</v>
      </c>
      <c r="AD1233">
        <v>0</v>
      </c>
      <c r="AE1233">
        <v>0</v>
      </c>
      <c r="AF1233">
        <v>6403.6900000000014</v>
      </c>
      <c r="AG1233">
        <v>619.04</v>
      </c>
      <c r="AH1233">
        <v>23.21</v>
      </c>
      <c r="AI1233">
        <v>154.76</v>
      </c>
      <c r="AJ1233">
        <v>464</v>
      </c>
      <c r="AK1233">
        <v>0</v>
      </c>
      <c r="AL1233">
        <v>0</v>
      </c>
      <c r="AM1233">
        <v>0</v>
      </c>
      <c r="AN1233">
        <v>0</v>
      </c>
      <c r="AO1233">
        <v>2</v>
      </c>
      <c r="AP1233">
        <v>9</v>
      </c>
      <c r="AQ1233">
        <v>4.2200000000000273</v>
      </c>
      <c r="AR1233" s="6">
        <v>5136.46</v>
      </c>
      <c r="AS1233">
        <v>6401.6900000000014</v>
      </c>
      <c r="AT1233">
        <v>0</v>
      </c>
      <c r="AU1233">
        <v>38311.379999999997</v>
      </c>
      <c r="AV1233">
        <v>25000</v>
      </c>
      <c r="AW1233">
        <v>0</v>
      </c>
      <c r="AX1233">
        <v>0</v>
      </c>
      <c r="AY1233" s="6">
        <v>0</v>
      </c>
      <c r="AZ1233">
        <v>0</v>
      </c>
      <c r="BA1233">
        <v>0</v>
      </c>
      <c r="BB1233" s="6">
        <v>6305.05</v>
      </c>
      <c r="BC1233">
        <v>7006.3299999999972</v>
      </c>
      <c r="BD1233">
        <v>210.19</v>
      </c>
      <c r="BE1233">
        <v>0</v>
      </c>
      <c r="BF1233">
        <v>210.19</v>
      </c>
      <c r="BG1233">
        <v>205.97</v>
      </c>
      <c r="BH1233">
        <v>4.2200000000000273</v>
      </c>
      <c r="BI1233">
        <f t="shared" si="57"/>
        <v>210.19000000000003</v>
      </c>
      <c r="BJ1233">
        <f t="shared" si="58"/>
        <v>6401.6900000000014</v>
      </c>
      <c r="BK1233">
        <f>_xlfn.IFNA(VLOOKUP(A:A,'11月奖金'!A:Q,17,0),0)</f>
        <v>2469</v>
      </c>
      <c r="BL1233">
        <f t="shared" si="59"/>
        <v>8870.6900000000023</v>
      </c>
    </row>
    <row r="1234" spans="1:64" x14ac:dyDescent="0.2">
      <c r="A1234">
        <v>9001306</v>
      </c>
      <c r="B1234" t="s">
        <v>7980</v>
      </c>
      <c r="C1234" t="s">
        <v>7982</v>
      </c>
      <c r="D1234" t="s">
        <v>8560</v>
      </c>
      <c r="E1234" t="s">
        <v>75</v>
      </c>
      <c r="F1234" t="s">
        <v>105</v>
      </c>
      <c r="G1234">
        <v>0</v>
      </c>
      <c r="H1234">
        <v>0</v>
      </c>
      <c r="I1234">
        <v>5.5</v>
      </c>
      <c r="J1234">
        <v>0</v>
      </c>
      <c r="K1234">
        <v>1980</v>
      </c>
      <c r="L1234">
        <v>0</v>
      </c>
      <c r="M1234">
        <v>138</v>
      </c>
      <c r="N1234">
        <v>72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300</v>
      </c>
      <c r="W1234">
        <v>33</v>
      </c>
      <c r="X1234">
        <v>0</v>
      </c>
      <c r="Y1234">
        <v>1000</v>
      </c>
      <c r="Z1234">
        <v>1100</v>
      </c>
      <c r="AA1234">
        <v>1000</v>
      </c>
      <c r="AB1234">
        <v>0</v>
      </c>
      <c r="AC1234">
        <v>0</v>
      </c>
      <c r="AD1234">
        <v>0</v>
      </c>
      <c r="AE1234">
        <v>0</v>
      </c>
      <c r="AF1234">
        <v>5623</v>
      </c>
      <c r="AG1234">
        <v>739.6</v>
      </c>
      <c r="AH1234">
        <v>27.74</v>
      </c>
      <c r="AI1234">
        <v>184.9</v>
      </c>
      <c r="AJ1234">
        <v>555</v>
      </c>
      <c r="AK1234">
        <v>0</v>
      </c>
      <c r="AL1234">
        <v>0</v>
      </c>
      <c r="AM1234">
        <v>0</v>
      </c>
      <c r="AN1234">
        <v>0</v>
      </c>
      <c r="AO1234">
        <v>2</v>
      </c>
      <c r="AP1234">
        <v>9</v>
      </c>
      <c r="AQ1234">
        <v>0</v>
      </c>
      <c r="AR1234" s="6">
        <v>4113.76</v>
      </c>
      <c r="AS1234">
        <v>5621</v>
      </c>
      <c r="AT1234">
        <v>0</v>
      </c>
      <c r="AU1234">
        <v>39361.74</v>
      </c>
      <c r="AV1234">
        <v>25000</v>
      </c>
      <c r="AW1234">
        <v>0</v>
      </c>
      <c r="AX1234">
        <v>0</v>
      </c>
      <c r="AY1234" s="6">
        <v>0</v>
      </c>
      <c r="AZ1234">
        <v>0</v>
      </c>
      <c r="BA1234">
        <v>0</v>
      </c>
      <c r="BB1234" s="6">
        <v>7536.2</v>
      </c>
      <c r="BC1234">
        <v>6825.5399999999981</v>
      </c>
      <c r="BD1234">
        <v>204.77</v>
      </c>
      <c r="BE1234">
        <v>0</v>
      </c>
      <c r="BF1234">
        <v>204.77</v>
      </c>
      <c r="BG1234">
        <v>231.35</v>
      </c>
      <c r="BH1234">
        <v>0</v>
      </c>
      <c r="BI1234">
        <f t="shared" si="57"/>
        <v>231.35</v>
      </c>
      <c r="BJ1234">
        <f t="shared" si="58"/>
        <v>5621</v>
      </c>
      <c r="BK1234">
        <f>_xlfn.IFNA(VLOOKUP(A:A,'11月奖金'!A:Q,17,0),0)</f>
        <v>3652.81</v>
      </c>
      <c r="BL1234">
        <f t="shared" si="59"/>
        <v>9273.81</v>
      </c>
    </row>
    <row r="1235" spans="1:64" x14ac:dyDescent="0.2">
      <c r="A1235">
        <v>9001308</v>
      </c>
      <c r="B1235" t="s">
        <v>1245</v>
      </c>
      <c r="C1235" t="s">
        <v>7984</v>
      </c>
      <c r="D1235" t="s">
        <v>8561</v>
      </c>
      <c r="E1235" t="s">
        <v>75</v>
      </c>
      <c r="F1235" t="s">
        <v>105</v>
      </c>
      <c r="G1235">
        <v>0</v>
      </c>
      <c r="H1235">
        <v>0</v>
      </c>
      <c r="I1235">
        <v>5.5</v>
      </c>
      <c r="J1235">
        <v>0</v>
      </c>
      <c r="K1235">
        <v>1980</v>
      </c>
      <c r="L1235">
        <v>273.10000000000002</v>
      </c>
      <c r="M1235">
        <v>138</v>
      </c>
      <c r="N1235">
        <v>56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300</v>
      </c>
      <c r="W1235">
        <v>33</v>
      </c>
      <c r="X1235">
        <v>0</v>
      </c>
      <c r="Y1235">
        <v>1000</v>
      </c>
      <c r="Z1235">
        <v>1100</v>
      </c>
      <c r="AA1235">
        <v>1000</v>
      </c>
      <c r="AB1235">
        <v>0</v>
      </c>
      <c r="AC1235">
        <v>0</v>
      </c>
      <c r="AD1235">
        <v>0</v>
      </c>
      <c r="AE1235">
        <v>0</v>
      </c>
      <c r="AF1235">
        <v>5880.1</v>
      </c>
      <c r="AG1235">
        <v>738.32</v>
      </c>
      <c r="AH1235">
        <v>27.69</v>
      </c>
      <c r="AI1235">
        <v>184.58</v>
      </c>
      <c r="AJ1235">
        <v>554</v>
      </c>
      <c r="AK1235">
        <v>0</v>
      </c>
      <c r="AL1235">
        <v>0</v>
      </c>
      <c r="AM1235">
        <v>0</v>
      </c>
      <c r="AN1235">
        <v>0</v>
      </c>
      <c r="AO1235">
        <v>2</v>
      </c>
      <c r="AP1235">
        <v>9</v>
      </c>
      <c r="AQ1235">
        <v>0</v>
      </c>
      <c r="AR1235" s="6">
        <v>4373.51</v>
      </c>
      <c r="AS1235">
        <v>5878.1</v>
      </c>
      <c r="AT1235">
        <v>0</v>
      </c>
      <c r="AU1235">
        <v>39551.39</v>
      </c>
      <c r="AV1235">
        <v>25000</v>
      </c>
      <c r="AW1235">
        <v>0</v>
      </c>
      <c r="AX1235">
        <v>0</v>
      </c>
      <c r="AY1235" s="6">
        <v>0</v>
      </c>
      <c r="AZ1235">
        <v>0</v>
      </c>
      <c r="BA1235">
        <v>0</v>
      </c>
      <c r="BB1235" s="6">
        <v>7522.9499999999989</v>
      </c>
      <c r="BC1235">
        <v>7028.4400000000014</v>
      </c>
      <c r="BD1235">
        <v>210.85</v>
      </c>
      <c r="BE1235">
        <v>0</v>
      </c>
      <c r="BF1235">
        <v>210.85</v>
      </c>
      <c r="BG1235">
        <v>229.65</v>
      </c>
      <c r="BH1235">
        <v>0</v>
      </c>
      <c r="BI1235">
        <f t="shared" si="57"/>
        <v>229.65</v>
      </c>
      <c r="BJ1235">
        <f t="shared" si="58"/>
        <v>5878.1</v>
      </c>
      <c r="BK1235">
        <f>_xlfn.IFNA(VLOOKUP(A:A,'11月奖金'!A:Q,17,0),0)</f>
        <v>3652.81</v>
      </c>
      <c r="BL1235">
        <f t="shared" si="59"/>
        <v>9530.91</v>
      </c>
    </row>
    <row r="1236" spans="1:64" x14ac:dyDescent="0.2">
      <c r="A1236">
        <v>9001310</v>
      </c>
      <c r="B1236" t="s">
        <v>7987</v>
      </c>
      <c r="C1236" t="s">
        <v>7989</v>
      </c>
      <c r="D1236" t="s">
        <v>8562</v>
      </c>
      <c r="E1236" t="s">
        <v>75</v>
      </c>
      <c r="F1236" t="s">
        <v>105</v>
      </c>
      <c r="G1236">
        <v>0</v>
      </c>
      <c r="H1236">
        <v>0</v>
      </c>
      <c r="I1236">
        <v>5.3</v>
      </c>
      <c r="J1236">
        <v>0</v>
      </c>
      <c r="K1236">
        <v>1908</v>
      </c>
      <c r="L1236">
        <v>0</v>
      </c>
      <c r="M1236">
        <v>138</v>
      </c>
      <c r="N1236">
        <v>40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300</v>
      </c>
      <c r="W1236">
        <v>33</v>
      </c>
      <c r="X1236">
        <v>0</v>
      </c>
      <c r="Y1236">
        <v>1000</v>
      </c>
      <c r="Z1236">
        <v>1110</v>
      </c>
      <c r="AA1236">
        <v>1000</v>
      </c>
      <c r="AB1236">
        <v>0</v>
      </c>
      <c r="AC1236">
        <v>0</v>
      </c>
      <c r="AD1236">
        <v>0</v>
      </c>
      <c r="AE1236">
        <v>0</v>
      </c>
      <c r="AF1236">
        <v>5529</v>
      </c>
      <c r="AG1236">
        <v>732.08</v>
      </c>
      <c r="AH1236">
        <v>27.45</v>
      </c>
      <c r="AI1236">
        <v>183.02</v>
      </c>
      <c r="AJ1236">
        <v>549</v>
      </c>
      <c r="AK1236">
        <v>0</v>
      </c>
      <c r="AL1236">
        <v>0</v>
      </c>
      <c r="AM1236">
        <v>0</v>
      </c>
      <c r="AN1236">
        <v>0</v>
      </c>
      <c r="AO1236">
        <v>2</v>
      </c>
      <c r="AP1236">
        <v>9</v>
      </c>
      <c r="AQ1236">
        <v>0</v>
      </c>
      <c r="AR1236" s="6">
        <v>4035.45</v>
      </c>
      <c r="AS1236">
        <v>5527</v>
      </c>
      <c r="AT1236">
        <v>0</v>
      </c>
      <c r="AU1236">
        <v>39050.949999999997</v>
      </c>
      <c r="AV1236">
        <v>25000</v>
      </c>
      <c r="AW1236">
        <v>0</v>
      </c>
      <c r="AX1236">
        <v>0</v>
      </c>
      <c r="AY1236" s="6">
        <v>0</v>
      </c>
      <c r="AZ1236">
        <v>0</v>
      </c>
      <c r="BA1236">
        <v>0</v>
      </c>
      <c r="BB1236" s="6">
        <v>7457.75</v>
      </c>
      <c r="BC1236">
        <v>6593.1999999999971</v>
      </c>
      <c r="BD1236">
        <v>197.8</v>
      </c>
      <c r="BE1236">
        <v>0</v>
      </c>
      <c r="BF1236">
        <v>197.8</v>
      </c>
      <c r="BG1236">
        <v>226.73</v>
      </c>
      <c r="BH1236">
        <v>0</v>
      </c>
      <c r="BI1236">
        <f t="shared" si="57"/>
        <v>226.73</v>
      </c>
      <c r="BJ1236">
        <f t="shared" si="58"/>
        <v>5527</v>
      </c>
      <c r="BK1236">
        <f>_xlfn.IFNA(VLOOKUP(A:A,'11月奖金'!A:Q,17,0),0)</f>
        <v>3652.81</v>
      </c>
      <c r="BL1236">
        <f t="shared" si="59"/>
        <v>9179.81</v>
      </c>
    </row>
    <row r="1237" spans="1:64" x14ac:dyDescent="0.2">
      <c r="A1237">
        <v>9001318</v>
      </c>
      <c r="B1237" t="s">
        <v>7995</v>
      </c>
      <c r="C1237" t="s">
        <v>7997</v>
      </c>
      <c r="D1237" t="s">
        <v>8563</v>
      </c>
      <c r="E1237" t="s">
        <v>75</v>
      </c>
      <c r="F1237" t="s">
        <v>105</v>
      </c>
      <c r="G1237">
        <v>0</v>
      </c>
      <c r="H1237">
        <v>0</v>
      </c>
      <c r="I1237">
        <v>5.0999999999999996</v>
      </c>
      <c r="J1237">
        <v>0</v>
      </c>
      <c r="K1237">
        <v>1836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300</v>
      </c>
      <c r="W1237">
        <v>33</v>
      </c>
      <c r="X1237">
        <v>0</v>
      </c>
      <c r="Y1237">
        <v>1000</v>
      </c>
      <c r="Z1237">
        <v>1110</v>
      </c>
      <c r="AA1237">
        <v>1000</v>
      </c>
      <c r="AB1237">
        <v>0</v>
      </c>
      <c r="AC1237">
        <v>0</v>
      </c>
      <c r="AD1237">
        <v>0</v>
      </c>
      <c r="AE1237">
        <v>0</v>
      </c>
      <c r="AF1237">
        <v>5279</v>
      </c>
      <c r="AG1237">
        <v>712.08</v>
      </c>
      <c r="AH1237">
        <v>26.7</v>
      </c>
      <c r="AI1237">
        <v>178.02</v>
      </c>
      <c r="AJ1237">
        <v>534</v>
      </c>
      <c r="AK1237">
        <v>0</v>
      </c>
      <c r="AL1237">
        <v>0</v>
      </c>
      <c r="AM1237">
        <v>0</v>
      </c>
      <c r="AN1237">
        <v>0</v>
      </c>
      <c r="AO1237">
        <v>2</v>
      </c>
      <c r="AP1237">
        <v>9</v>
      </c>
      <c r="AQ1237">
        <v>0</v>
      </c>
      <c r="AR1237" s="6">
        <v>3826.2</v>
      </c>
      <c r="AS1237">
        <v>5277</v>
      </c>
      <c r="AT1237">
        <v>0</v>
      </c>
      <c r="AU1237">
        <v>37578.43</v>
      </c>
      <c r="AV1237">
        <v>25000</v>
      </c>
      <c r="AW1237">
        <v>5000</v>
      </c>
      <c r="AX1237">
        <v>10000</v>
      </c>
      <c r="AY1237" s="6">
        <v>0</v>
      </c>
      <c r="AZ1237">
        <v>0</v>
      </c>
      <c r="BA1237">
        <v>0</v>
      </c>
      <c r="BB1237" s="6">
        <v>7254</v>
      </c>
      <c r="BC1237">
        <v>0</v>
      </c>
      <c r="BD1237">
        <v>0</v>
      </c>
      <c r="BE1237">
        <v>0</v>
      </c>
      <c r="BF1237">
        <v>0</v>
      </c>
      <c r="BG1237">
        <v>46.11</v>
      </c>
      <c r="BH1237">
        <v>0</v>
      </c>
      <c r="BI1237">
        <f t="shared" si="57"/>
        <v>46.11</v>
      </c>
      <c r="BJ1237">
        <f t="shared" si="58"/>
        <v>5277</v>
      </c>
      <c r="BK1237">
        <f>_xlfn.IFNA(VLOOKUP(A:A,'11月奖金'!A:Q,17,0),0)</f>
        <v>3652.81</v>
      </c>
      <c r="BL1237">
        <f t="shared" si="59"/>
        <v>8929.81</v>
      </c>
    </row>
    <row r="1238" spans="1:64" x14ac:dyDescent="0.2">
      <c r="A1238">
        <v>9001325</v>
      </c>
      <c r="B1238" t="s">
        <v>8001</v>
      </c>
      <c r="C1238" t="s">
        <v>8002</v>
      </c>
      <c r="D1238" t="s">
        <v>8564</v>
      </c>
      <c r="E1238" t="s">
        <v>75</v>
      </c>
      <c r="F1238" t="s">
        <v>105</v>
      </c>
      <c r="G1238">
        <v>0</v>
      </c>
      <c r="H1238">
        <v>0</v>
      </c>
      <c r="I1238">
        <v>5.9</v>
      </c>
      <c r="J1238">
        <v>0</v>
      </c>
      <c r="K1238">
        <v>2124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300</v>
      </c>
      <c r="W1238">
        <v>33</v>
      </c>
      <c r="X1238">
        <v>0</v>
      </c>
      <c r="Y1238">
        <v>1000</v>
      </c>
      <c r="Z1238">
        <v>1100</v>
      </c>
      <c r="AA1238">
        <v>1000</v>
      </c>
      <c r="AB1238">
        <v>0</v>
      </c>
      <c r="AC1238">
        <v>0</v>
      </c>
      <c r="AD1238">
        <v>0</v>
      </c>
      <c r="AE1238">
        <v>0</v>
      </c>
      <c r="AF1238">
        <v>5557</v>
      </c>
      <c r="AG1238">
        <v>856.72</v>
      </c>
      <c r="AH1238">
        <v>32.130000000000003</v>
      </c>
      <c r="AI1238">
        <v>214.18</v>
      </c>
      <c r="AJ1238">
        <v>643</v>
      </c>
      <c r="AK1238">
        <v>0</v>
      </c>
      <c r="AL1238">
        <v>0</v>
      </c>
      <c r="AM1238">
        <v>0</v>
      </c>
      <c r="AN1238">
        <v>0</v>
      </c>
      <c r="AO1238">
        <v>2</v>
      </c>
      <c r="AP1238">
        <v>9</v>
      </c>
      <c r="AQ1238">
        <v>0</v>
      </c>
      <c r="AR1238" s="6">
        <v>3808.97</v>
      </c>
      <c r="AS1238">
        <v>5555</v>
      </c>
      <c r="AT1238">
        <v>0</v>
      </c>
      <c r="AU1238">
        <v>43933.47</v>
      </c>
      <c r="AV1238">
        <v>25000</v>
      </c>
      <c r="AW1238">
        <v>0</v>
      </c>
      <c r="AX1238">
        <v>0</v>
      </c>
      <c r="AY1238" s="6">
        <v>0</v>
      </c>
      <c r="AZ1238">
        <v>0</v>
      </c>
      <c r="BA1238">
        <v>0</v>
      </c>
      <c r="BB1238" s="6">
        <v>8730.1500000000015</v>
      </c>
      <c r="BC1238">
        <v>10203.32</v>
      </c>
      <c r="BD1238">
        <v>306.10000000000002</v>
      </c>
      <c r="BE1238">
        <v>0</v>
      </c>
      <c r="BF1238">
        <v>306.10000000000002</v>
      </c>
      <c r="BG1238">
        <v>341.83</v>
      </c>
      <c r="BH1238">
        <v>0</v>
      </c>
      <c r="BI1238">
        <f t="shared" si="57"/>
        <v>341.83</v>
      </c>
      <c r="BJ1238">
        <f t="shared" si="58"/>
        <v>5555</v>
      </c>
      <c r="BK1238">
        <f>_xlfn.IFNA(VLOOKUP(A:A,'11月奖金'!A:Q,17,0),0)</f>
        <v>5181.8900000000003</v>
      </c>
      <c r="BL1238">
        <f t="shared" si="59"/>
        <v>10736.89</v>
      </c>
    </row>
    <row r="1239" spans="1:64" x14ac:dyDescent="0.2">
      <c r="A1239">
        <v>9001328</v>
      </c>
      <c r="B1239" t="s">
        <v>8003</v>
      </c>
      <c r="C1239" t="s">
        <v>8004</v>
      </c>
      <c r="D1239" t="s">
        <v>8565</v>
      </c>
      <c r="E1239" t="s">
        <v>75</v>
      </c>
      <c r="F1239" t="s">
        <v>105</v>
      </c>
      <c r="G1239">
        <v>0</v>
      </c>
      <c r="H1239">
        <v>0</v>
      </c>
      <c r="I1239">
        <v>5.0999999999999996</v>
      </c>
      <c r="J1239">
        <v>0</v>
      </c>
      <c r="K1239">
        <v>1836</v>
      </c>
      <c r="L1239">
        <v>506.48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300</v>
      </c>
      <c r="W1239">
        <v>33</v>
      </c>
      <c r="X1239">
        <v>0</v>
      </c>
      <c r="Y1239">
        <v>1000</v>
      </c>
      <c r="Z1239">
        <v>1110</v>
      </c>
      <c r="AA1239">
        <v>1000</v>
      </c>
      <c r="AB1239">
        <v>0</v>
      </c>
      <c r="AC1239">
        <v>0</v>
      </c>
      <c r="AD1239">
        <v>0</v>
      </c>
      <c r="AE1239">
        <v>0</v>
      </c>
      <c r="AF1239">
        <v>5785.48</v>
      </c>
      <c r="AG1239">
        <v>712.08</v>
      </c>
      <c r="AH1239">
        <v>26.7</v>
      </c>
      <c r="AI1239">
        <v>178.02</v>
      </c>
      <c r="AJ1239">
        <v>534</v>
      </c>
      <c r="AK1239">
        <v>0</v>
      </c>
      <c r="AL1239">
        <v>0</v>
      </c>
      <c r="AM1239">
        <v>0</v>
      </c>
      <c r="AN1239">
        <v>0</v>
      </c>
      <c r="AO1239">
        <v>2</v>
      </c>
      <c r="AP1239">
        <v>9</v>
      </c>
      <c r="AQ1239">
        <v>0</v>
      </c>
      <c r="AR1239" s="6">
        <v>4332.68</v>
      </c>
      <c r="AS1239">
        <v>5783.48</v>
      </c>
      <c r="AT1239">
        <v>0</v>
      </c>
      <c r="AU1239">
        <v>38362.53</v>
      </c>
      <c r="AV1239">
        <v>25000</v>
      </c>
      <c r="AW1239">
        <v>0</v>
      </c>
      <c r="AX1239">
        <v>0</v>
      </c>
      <c r="AY1239" s="6">
        <v>0</v>
      </c>
      <c r="AZ1239">
        <v>0</v>
      </c>
      <c r="BA1239">
        <v>0</v>
      </c>
      <c r="BB1239" s="6">
        <v>7254</v>
      </c>
      <c r="BC1239">
        <v>6108.5299999999988</v>
      </c>
      <c r="BD1239">
        <v>183.26</v>
      </c>
      <c r="BE1239">
        <v>0</v>
      </c>
      <c r="BF1239">
        <v>183.26</v>
      </c>
      <c r="BG1239">
        <v>203.28</v>
      </c>
      <c r="BH1239">
        <v>0</v>
      </c>
      <c r="BI1239">
        <f t="shared" si="57"/>
        <v>203.28</v>
      </c>
      <c r="BJ1239">
        <f t="shared" si="58"/>
        <v>5783.48</v>
      </c>
      <c r="BK1239">
        <f>_xlfn.IFNA(VLOOKUP(A:A,'11月奖金'!A:Q,17,0),0)</f>
        <v>3652.81</v>
      </c>
      <c r="BL1239">
        <f t="shared" si="59"/>
        <v>9436.2899999999991</v>
      </c>
    </row>
    <row r="1240" spans="1:64" x14ac:dyDescent="0.2">
      <c r="A1240">
        <v>9001329</v>
      </c>
      <c r="B1240" t="s">
        <v>8008</v>
      </c>
      <c r="C1240" t="s">
        <v>8009</v>
      </c>
      <c r="D1240" t="s">
        <v>8566</v>
      </c>
      <c r="E1240" t="s">
        <v>75</v>
      </c>
      <c r="F1240" t="s">
        <v>105</v>
      </c>
      <c r="G1240">
        <v>0</v>
      </c>
      <c r="H1240">
        <v>0</v>
      </c>
      <c r="I1240">
        <v>5.0999999999999996</v>
      </c>
      <c r="J1240">
        <v>0</v>
      </c>
      <c r="K1240">
        <v>1836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7</v>
      </c>
      <c r="S1240">
        <v>0</v>
      </c>
      <c r="T1240">
        <v>0</v>
      </c>
      <c r="U1240">
        <v>0</v>
      </c>
      <c r="V1240">
        <v>300</v>
      </c>
      <c r="W1240">
        <v>33</v>
      </c>
      <c r="X1240">
        <v>0</v>
      </c>
      <c r="Y1240">
        <v>500</v>
      </c>
      <c r="Z1240">
        <v>370</v>
      </c>
      <c r="AA1240">
        <v>1000</v>
      </c>
      <c r="AB1240">
        <v>0</v>
      </c>
      <c r="AC1240">
        <v>0</v>
      </c>
      <c r="AD1240">
        <v>0</v>
      </c>
      <c r="AE1240">
        <v>0</v>
      </c>
      <c r="AF1240">
        <v>4046</v>
      </c>
      <c r="AG1240">
        <v>613.44000000000005</v>
      </c>
      <c r="AH1240">
        <v>23</v>
      </c>
      <c r="AI1240">
        <v>153.36000000000001</v>
      </c>
      <c r="AJ1240">
        <v>460</v>
      </c>
      <c r="AK1240">
        <v>0</v>
      </c>
      <c r="AL1240">
        <v>0</v>
      </c>
      <c r="AM1240">
        <v>0</v>
      </c>
      <c r="AN1240">
        <v>0</v>
      </c>
      <c r="AO1240">
        <v>2</v>
      </c>
      <c r="AP1240">
        <v>9</v>
      </c>
      <c r="AQ1240">
        <v>0</v>
      </c>
      <c r="AR1240" s="6">
        <v>2794.2</v>
      </c>
      <c r="AS1240">
        <v>4074</v>
      </c>
      <c r="AT1240">
        <v>30</v>
      </c>
      <c r="AU1240">
        <v>31330.19</v>
      </c>
      <c r="AV1240">
        <v>25000</v>
      </c>
      <c r="AW1240">
        <v>2500</v>
      </c>
      <c r="AX1240">
        <v>5000</v>
      </c>
      <c r="AY1240" s="6">
        <v>0</v>
      </c>
      <c r="AZ1240">
        <v>0</v>
      </c>
      <c r="BA1240">
        <v>5500</v>
      </c>
      <c r="BB1240" s="6">
        <v>6248.9999999999991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f t="shared" si="57"/>
        <v>0</v>
      </c>
      <c r="BJ1240">
        <f t="shared" si="58"/>
        <v>4074</v>
      </c>
      <c r="BK1240">
        <f>_xlfn.IFNA(VLOOKUP(A:A,'11月奖金'!A:Q,17,0),0)</f>
        <v>3652.81</v>
      </c>
      <c r="BL1240">
        <f t="shared" si="59"/>
        <v>7726.8099999999995</v>
      </c>
    </row>
    <row r="1241" spans="1:64" x14ac:dyDescent="0.2">
      <c r="A1241">
        <v>9001355</v>
      </c>
      <c r="B1241" t="s">
        <v>8011</v>
      </c>
      <c r="C1241" t="s">
        <v>8012</v>
      </c>
      <c r="D1241" t="s">
        <v>8567</v>
      </c>
      <c r="E1241" t="s">
        <v>75</v>
      </c>
      <c r="F1241" t="s">
        <v>105</v>
      </c>
      <c r="G1241">
        <v>0</v>
      </c>
      <c r="H1241">
        <v>0</v>
      </c>
      <c r="I1241">
        <v>5.3</v>
      </c>
      <c r="J1241">
        <v>0</v>
      </c>
      <c r="K1241">
        <v>1908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300</v>
      </c>
      <c r="W1241">
        <v>33</v>
      </c>
      <c r="X1241">
        <v>0</v>
      </c>
      <c r="Y1241">
        <v>1000</v>
      </c>
      <c r="Z1241">
        <v>1100</v>
      </c>
      <c r="AA1241">
        <v>1000</v>
      </c>
      <c r="AB1241">
        <v>0</v>
      </c>
      <c r="AC1241">
        <v>0</v>
      </c>
      <c r="AD1241">
        <v>0</v>
      </c>
      <c r="AE1241">
        <v>0</v>
      </c>
      <c r="AF1241">
        <v>5341</v>
      </c>
      <c r="AG1241">
        <v>717.04</v>
      </c>
      <c r="AH1241">
        <v>26.89</v>
      </c>
      <c r="AI1241">
        <v>179.26</v>
      </c>
      <c r="AJ1241">
        <v>538</v>
      </c>
      <c r="AK1241">
        <v>0</v>
      </c>
      <c r="AL1241">
        <v>0</v>
      </c>
      <c r="AM1241">
        <v>0</v>
      </c>
      <c r="AN1241">
        <v>0</v>
      </c>
      <c r="AO1241">
        <v>2</v>
      </c>
      <c r="AP1241">
        <v>9</v>
      </c>
      <c r="AQ1241">
        <v>0</v>
      </c>
      <c r="AR1241" s="6">
        <v>3877.81</v>
      </c>
      <c r="AS1241">
        <v>5339</v>
      </c>
      <c r="AT1241">
        <v>0</v>
      </c>
      <c r="AU1241">
        <v>37695.19</v>
      </c>
      <c r="AV1241">
        <v>25000</v>
      </c>
      <c r="AW1241">
        <v>0</v>
      </c>
      <c r="AX1241">
        <v>10000</v>
      </c>
      <c r="AY1241" s="6">
        <v>0</v>
      </c>
      <c r="AZ1241">
        <v>0</v>
      </c>
      <c r="BA1241">
        <v>0</v>
      </c>
      <c r="BB1241" s="6">
        <v>7305.9500000000007</v>
      </c>
      <c r="BC1241">
        <v>0</v>
      </c>
      <c r="BD1241">
        <v>0</v>
      </c>
      <c r="BE1241">
        <v>0</v>
      </c>
      <c r="BF1241">
        <v>0</v>
      </c>
      <c r="BG1241">
        <v>43.41</v>
      </c>
      <c r="BH1241">
        <v>0</v>
      </c>
      <c r="BI1241">
        <f t="shared" si="57"/>
        <v>43.41</v>
      </c>
      <c r="BJ1241">
        <f t="shared" si="58"/>
        <v>5339</v>
      </c>
      <c r="BK1241">
        <f>_xlfn.IFNA(VLOOKUP(A:A,'11月奖金'!A:Q,17,0),0)</f>
        <v>3652.81</v>
      </c>
      <c r="BL1241">
        <f t="shared" si="59"/>
        <v>8991.81</v>
      </c>
    </row>
    <row r="1242" spans="1:64" x14ac:dyDescent="0.2">
      <c r="A1242">
        <v>9001327</v>
      </c>
      <c r="B1242" t="s">
        <v>7909</v>
      </c>
      <c r="C1242" t="s">
        <v>7911</v>
      </c>
      <c r="D1242" t="s">
        <v>8568</v>
      </c>
      <c r="E1242" t="s">
        <v>363</v>
      </c>
      <c r="F1242" t="s">
        <v>105</v>
      </c>
      <c r="G1242">
        <v>0</v>
      </c>
      <c r="H1242">
        <v>0</v>
      </c>
      <c r="I1242">
        <v>5.0999999999999996</v>
      </c>
      <c r="J1242">
        <v>0</v>
      </c>
      <c r="K1242">
        <v>1836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300</v>
      </c>
      <c r="W1242">
        <v>33</v>
      </c>
      <c r="X1242">
        <v>0</v>
      </c>
      <c r="Y1242">
        <v>1000</v>
      </c>
      <c r="Z1242">
        <v>370</v>
      </c>
      <c r="AA1242">
        <v>1000</v>
      </c>
      <c r="AB1242">
        <v>0</v>
      </c>
      <c r="AC1242">
        <v>0</v>
      </c>
      <c r="AD1242">
        <v>0</v>
      </c>
      <c r="AE1242">
        <v>0</v>
      </c>
      <c r="AF1242">
        <v>4539</v>
      </c>
      <c r="AG1242">
        <v>652.88</v>
      </c>
      <c r="AH1242">
        <v>24.48</v>
      </c>
      <c r="AI1242">
        <v>163.22</v>
      </c>
      <c r="AJ1242">
        <v>490</v>
      </c>
      <c r="AK1242">
        <v>0</v>
      </c>
      <c r="AL1242">
        <v>0</v>
      </c>
      <c r="AM1242">
        <v>0</v>
      </c>
      <c r="AN1242">
        <v>0</v>
      </c>
      <c r="AO1242">
        <v>2</v>
      </c>
      <c r="AP1242">
        <v>9</v>
      </c>
      <c r="AQ1242">
        <v>0</v>
      </c>
      <c r="AR1242" s="6">
        <v>3206.42</v>
      </c>
      <c r="AS1242">
        <v>4537</v>
      </c>
      <c r="AT1242">
        <v>0</v>
      </c>
      <c r="AU1242">
        <v>33728.32</v>
      </c>
      <c r="AV1242">
        <v>25000</v>
      </c>
      <c r="AW1242">
        <v>0</v>
      </c>
      <c r="AX1242">
        <v>10000</v>
      </c>
      <c r="AY1242" s="6">
        <v>0</v>
      </c>
      <c r="AZ1242">
        <v>0</v>
      </c>
      <c r="BA1242">
        <v>5500</v>
      </c>
      <c r="BB1242" s="6">
        <v>6652.9</v>
      </c>
      <c r="BC1242">
        <v>0</v>
      </c>
      <c r="BD1242">
        <v>0</v>
      </c>
      <c r="BE1242">
        <v>0</v>
      </c>
      <c r="BF1242">
        <v>0</v>
      </c>
      <c r="BG1242">
        <v>4.51</v>
      </c>
      <c r="BH1242">
        <v>0</v>
      </c>
      <c r="BI1242">
        <f t="shared" si="57"/>
        <v>4.51</v>
      </c>
      <c r="BJ1242">
        <f t="shared" si="58"/>
        <v>4537</v>
      </c>
      <c r="BK1242">
        <f>_xlfn.IFNA(VLOOKUP(A:A,'11月奖金'!A:Q,17,0),0)</f>
        <v>3642.44</v>
      </c>
      <c r="BL1242">
        <f t="shared" si="59"/>
        <v>8179.4400000000005</v>
      </c>
    </row>
    <row r="1243" spans="1:64" x14ac:dyDescent="0.2">
      <c r="A1243">
        <v>9001330</v>
      </c>
      <c r="B1243" t="s">
        <v>7914</v>
      </c>
      <c r="C1243" t="s">
        <v>7915</v>
      </c>
      <c r="D1243" t="s">
        <v>8569</v>
      </c>
      <c r="E1243" t="s">
        <v>363</v>
      </c>
      <c r="F1243" t="s">
        <v>105</v>
      </c>
      <c r="G1243">
        <v>0</v>
      </c>
      <c r="H1243">
        <v>0</v>
      </c>
      <c r="I1243">
        <v>5.0999999999999996</v>
      </c>
      <c r="J1243">
        <v>0</v>
      </c>
      <c r="K1243">
        <v>1836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300</v>
      </c>
      <c r="W1243">
        <v>33</v>
      </c>
      <c r="X1243">
        <v>0</v>
      </c>
      <c r="Y1243">
        <v>500</v>
      </c>
      <c r="Z1243">
        <v>370</v>
      </c>
      <c r="AA1243">
        <v>1000</v>
      </c>
      <c r="AB1243">
        <v>0</v>
      </c>
      <c r="AC1243">
        <v>0</v>
      </c>
      <c r="AD1243">
        <v>0</v>
      </c>
      <c r="AE1243">
        <v>0</v>
      </c>
      <c r="AF1243">
        <v>4039</v>
      </c>
      <c r="AG1243">
        <v>612.88</v>
      </c>
      <c r="AH1243">
        <v>22.98</v>
      </c>
      <c r="AI1243">
        <v>153.22</v>
      </c>
      <c r="AJ1243">
        <v>460</v>
      </c>
      <c r="AK1243">
        <v>0</v>
      </c>
      <c r="AL1243">
        <v>0</v>
      </c>
      <c r="AM1243">
        <v>0</v>
      </c>
      <c r="AN1243">
        <v>0</v>
      </c>
      <c r="AO1243">
        <v>2</v>
      </c>
      <c r="AP1243">
        <v>9</v>
      </c>
      <c r="AQ1243">
        <v>0</v>
      </c>
      <c r="AR1243" s="6">
        <v>2787.92</v>
      </c>
      <c r="AS1243">
        <v>4037</v>
      </c>
      <c r="AT1243">
        <v>0</v>
      </c>
      <c r="AU1243">
        <v>31431.94</v>
      </c>
      <c r="AV1243">
        <v>25000</v>
      </c>
      <c r="AW1243">
        <v>2500</v>
      </c>
      <c r="AX1243">
        <v>0</v>
      </c>
      <c r="AY1243" s="6">
        <v>0</v>
      </c>
      <c r="AZ1243">
        <v>0</v>
      </c>
      <c r="BA1243">
        <v>5500</v>
      </c>
      <c r="BB1243" s="6">
        <v>6245.4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f t="shared" si="57"/>
        <v>0</v>
      </c>
      <c r="BJ1243">
        <f t="shared" si="58"/>
        <v>4037</v>
      </c>
      <c r="BK1243">
        <f>_xlfn.IFNA(VLOOKUP(A:A,'11月奖金'!A:Q,17,0),0)</f>
        <v>3642.44</v>
      </c>
      <c r="BL1243">
        <f t="shared" si="59"/>
        <v>7679.4400000000005</v>
      </c>
    </row>
    <row r="1244" spans="1:64" x14ac:dyDescent="0.2">
      <c r="A1244">
        <v>9001337</v>
      </c>
      <c r="B1244" t="s">
        <v>7920</v>
      </c>
      <c r="C1244" t="s">
        <v>7922</v>
      </c>
      <c r="D1244" t="s">
        <v>8570</v>
      </c>
      <c r="E1244" t="s">
        <v>363</v>
      </c>
      <c r="F1244" t="s">
        <v>105</v>
      </c>
      <c r="G1244">
        <v>0</v>
      </c>
      <c r="H1244">
        <v>0</v>
      </c>
      <c r="I1244">
        <v>5.0999999999999996</v>
      </c>
      <c r="J1244">
        <v>0</v>
      </c>
      <c r="K1244">
        <v>1836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300</v>
      </c>
      <c r="W1244">
        <v>33</v>
      </c>
      <c r="X1244">
        <v>0</v>
      </c>
      <c r="Y1244">
        <v>500</v>
      </c>
      <c r="Z1244">
        <v>370</v>
      </c>
      <c r="AA1244">
        <v>1000</v>
      </c>
      <c r="AB1244">
        <v>0</v>
      </c>
      <c r="AC1244">
        <v>0</v>
      </c>
      <c r="AD1244">
        <v>0</v>
      </c>
      <c r="AE1244">
        <v>0</v>
      </c>
      <c r="AF1244">
        <v>4039</v>
      </c>
      <c r="AG1244">
        <v>612.88</v>
      </c>
      <c r="AH1244">
        <v>22.98</v>
      </c>
      <c r="AI1244">
        <v>153.22</v>
      </c>
      <c r="AJ1244">
        <v>460</v>
      </c>
      <c r="AK1244">
        <v>0</v>
      </c>
      <c r="AL1244">
        <v>0</v>
      </c>
      <c r="AM1244">
        <v>0</v>
      </c>
      <c r="AN1244">
        <v>0</v>
      </c>
      <c r="AO1244">
        <v>2</v>
      </c>
      <c r="AP1244">
        <v>9</v>
      </c>
      <c r="AQ1244">
        <v>0</v>
      </c>
      <c r="AR1244" s="6">
        <v>2787.92</v>
      </c>
      <c r="AS1244">
        <v>4037</v>
      </c>
      <c r="AT1244">
        <v>0</v>
      </c>
      <c r="AU1244">
        <v>31592.560000000001</v>
      </c>
      <c r="AV1244">
        <v>25000</v>
      </c>
      <c r="AW1244">
        <v>0</v>
      </c>
      <c r="AX1244">
        <v>0</v>
      </c>
      <c r="AY1244" s="6">
        <v>0</v>
      </c>
      <c r="AZ1244">
        <v>0</v>
      </c>
      <c r="BA1244">
        <v>0</v>
      </c>
      <c r="BB1244" s="6">
        <v>6245.4</v>
      </c>
      <c r="BC1244">
        <v>347.16000000000167</v>
      </c>
      <c r="BD1244">
        <v>10.41</v>
      </c>
      <c r="BE1244">
        <v>0</v>
      </c>
      <c r="BF1244">
        <v>10.41</v>
      </c>
      <c r="BG1244">
        <v>76.78</v>
      </c>
      <c r="BH1244">
        <v>0</v>
      </c>
      <c r="BI1244">
        <f t="shared" si="57"/>
        <v>76.78</v>
      </c>
      <c r="BJ1244">
        <f t="shared" si="58"/>
        <v>4037</v>
      </c>
      <c r="BK1244">
        <f>_xlfn.IFNA(VLOOKUP(A:A,'11月奖金'!A:Q,17,0),0)</f>
        <v>3642.44</v>
      </c>
      <c r="BL1244">
        <f t="shared" si="59"/>
        <v>7679.4400000000005</v>
      </c>
    </row>
    <row r="1245" spans="1:64" x14ac:dyDescent="0.2">
      <c r="A1245">
        <v>9001338</v>
      </c>
      <c r="B1245" t="s">
        <v>7927</v>
      </c>
      <c r="C1245" t="s">
        <v>7928</v>
      </c>
      <c r="D1245" t="s">
        <v>8571</v>
      </c>
      <c r="E1245" t="s">
        <v>363</v>
      </c>
      <c r="F1245" t="s">
        <v>105</v>
      </c>
      <c r="G1245">
        <v>0</v>
      </c>
      <c r="H1245">
        <v>0</v>
      </c>
      <c r="I1245">
        <v>4.9000000000000004</v>
      </c>
      <c r="J1245">
        <v>0</v>
      </c>
      <c r="K1245">
        <v>1764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7</v>
      </c>
      <c r="S1245">
        <v>0</v>
      </c>
      <c r="T1245">
        <v>0</v>
      </c>
      <c r="U1245">
        <v>0</v>
      </c>
      <c r="V1245">
        <v>300</v>
      </c>
      <c r="W1245">
        <v>33</v>
      </c>
      <c r="X1245">
        <v>0</v>
      </c>
      <c r="Y1245">
        <v>500</v>
      </c>
      <c r="Z1245">
        <v>370</v>
      </c>
      <c r="AA1245">
        <v>1000</v>
      </c>
      <c r="AB1245">
        <v>0</v>
      </c>
      <c r="AC1245">
        <v>0</v>
      </c>
      <c r="AD1245">
        <v>0</v>
      </c>
      <c r="AE1245">
        <v>0</v>
      </c>
      <c r="AF1245">
        <v>3974</v>
      </c>
      <c r="AG1245">
        <v>607.67999999999995</v>
      </c>
      <c r="AH1245">
        <v>22.79</v>
      </c>
      <c r="AI1245">
        <v>151.91999999999999</v>
      </c>
      <c r="AJ1245">
        <v>456</v>
      </c>
      <c r="AK1245">
        <v>0</v>
      </c>
      <c r="AL1245">
        <v>0</v>
      </c>
      <c r="AM1245">
        <v>0</v>
      </c>
      <c r="AN1245">
        <v>0</v>
      </c>
      <c r="AO1245">
        <v>2</v>
      </c>
      <c r="AP1245">
        <v>9</v>
      </c>
      <c r="AQ1245">
        <v>0</v>
      </c>
      <c r="AR1245" s="6">
        <v>2733.61</v>
      </c>
      <c r="AS1245">
        <v>4002</v>
      </c>
      <c r="AT1245">
        <v>30</v>
      </c>
      <c r="AU1245">
        <v>31221.01</v>
      </c>
      <c r="AV1245">
        <v>25000</v>
      </c>
      <c r="AW1245">
        <v>0</v>
      </c>
      <c r="AX1245">
        <v>0</v>
      </c>
      <c r="AY1245" s="6">
        <v>0</v>
      </c>
      <c r="AZ1245">
        <v>0</v>
      </c>
      <c r="BA1245">
        <v>0</v>
      </c>
      <c r="BB1245" s="6">
        <v>6191.9500000000007</v>
      </c>
      <c r="BC1245">
        <v>29.059999999997672</v>
      </c>
      <c r="BD1245">
        <v>0.87</v>
      </c>
      <c r="BE1245">
        <v>0</v>
      </c>
      <c r="BF1245">
        <v>0.87</v>
      </c>
      <c r="BG1245">
        <v>67.960000000000008</v>
      </c>
      <c r="BH1245">
        <v>0</v>
      </c>
      <c r="BI1245">
        <f t="shared" si="57"/>
        <v>67.960000000000008</v>
      </c>
      <c r="BJ1245">
        <f t="shared" si="58"/>
        <v>4002</v>
      </c>
      <c r="BK1245">
        <f>_xlfn.IFNA(VLOOKUP(A:A,'11月奖金'!A:Q,17,0),0)</f>
        <v>3692.44</v>
      </c>
      <c r="BL1245">
        <f t="shared" si="59"/>
        <v>7694.4400000000005</v>
      </c>
    </row>
    <row r="1246" spans="1:64" x14ac:dyDescent="0.2">
      <c r="A1246">
        <v>9001344</v>
      </c>
      <c r="B1246" t="s">
        <v>7933</v>
      </c>
      <c r="C1246" t="s">
        <v>7934</v>
      </c>
      <c r="D1246" t="s">
        <v>8572</v>
      </c>
      <c r="E1246" t="s">
        <v>363</v>
      </c>
      <c r="F1246" t="s">
        <v>105</v>
      </c>
      <c r="G1246">
        <v>0</v>
      </c>
      <c r="H1246">
        <v>0</v>
      </c>
      <c r="I1246">
        <v>4.0999999999999996</v>
      </c>
      <c r="J1246">
        <v>0</v>
      </c>
      <c r="K1246">
        <v>1476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800</v>
      </c>
      <c r="U1246">
        <v>100</v>
      </c>
      <c r="V1246">
        <v>300</v>
      </c>
      <c r="W1246">
        <v>33</v>
      </c>
      <c r="X1246">
        <v>0</v>
      </c>
      <c r="Y1246">
        <v>0</v>
      </c>
      <c r="Z1246">
        <v>370</v>
      </c>
      <c r="AA1246">
        <v>1000</v>
      </c>
      <c r="AB1246">
        <v>0</v>
      </c>
      <c r="AC1246">
        <v>0</v>
      </c>
      <c r="AD1246">
        <v>0</v>
      </c>
      <c r="AE1246">
        <v>0</v>
      </c>
      <c r="AF1246">
        <v>4079</v>
      </c>
      <c r="AG1246">
        <v>476.08</v>
      </c>
      <c r="AH1246">
        <v>17.850000000000001</v>
      </c>
      <c r="AI1246">
        <v>119.02</v>
      </c>
      <c r="AJ1246">
        <v>357</v>
      </c>
      <c r="AK1246">
        <v>0</v>
      </c>
      <c r="AL1246">
        <v>0</v>
      </c>
      <c r="AM1246">
        <v>0</v>
      </c>
      <c r="AN1246">
        <v>0</v>
      </c>
      <c r="AO1246">
        <v>2</v>
      </c>
      <c r="AP1246">
        <v>9</v>
      </c>
      <c r="AQ1246">
        <v>0</v>
      </c>
      <c r="AR1246" s="6">
        <v>3107.05</v>
      </c>
      <c r="AS1246">
        <v>4007</v>
      </c>
      <c r="AT1246">
        <v>0</v>
      </c>
      <c r="AU1246">
        <v>28607.29</v>
      </c>
      <c r="AV1246">
        <v>25000</v>
      </c>
      <c r="AW1246">
        <v>0</v>
      </c>
      <c r="AX1246">
        <v>0</v>
      </c>
      <c r="AY1246" s="6">
        <v>0</v>
      </c>
      <c r="AZ1246">
        <v>0</v>
      </c>
      <c r="BA1246">
        <v>0</v>
      </c>
      <c r="BB1246" s="6">
        <v>4849.7500000000009</v>
      </c>
      <c r="BC1246">
        <v>0</v>
      </c>
      <c r="BD1246">
        <v>0</v>
      </c>
      <c r="BE1246">
        <v>0</v>
      </c>
      <c r="BF1246">
        <v>0</v>
      </c>
      <c r="BG1246">
        <v>21.61</v>
      </c>
      <c r="BH1246">
        <v>0</v>
      </c>
      <c r="BI1246">
        <f t="shared" si="57"/>
        <v>21.61</v>
      </c>
      <c r="BJ1246">
        <f t="shared" si="58"/>
        <v>4007</v>
      </c>
      <c r="BK1246">
        <f>_xlfn.IFNA(VLOOKUP(A:A,'11月奖金'!A:Q,17,0),0)</f>
        <v>2795.36</v>
      </c>
      <c r="BL1246">
        <f t="shared" si="59"/>
        <v>6802.3600000000006</v>
      </c>
    </row>
    <row r="1247" spans="1:64" x14ac:dyDescent="0.2">
      <c r="A1247">
        <v>9001428</v>
      </c>
      <c r="B1247" t="s">
        <v>8621</v>
      </c>
      <c r="C1247" t="s">
        <v>8622</v>
      </c>
      <c r="D1247" t="s">
        <v>9093</v>
      </c>
      <c r="E1247" t="s">
        <v>54</v>
      </c>
      <c r="F1247" t="s">
        <v>105</v>
      </c>
      <c r="G1247">
        <v>6</v>
      </c>
      <c r="H1247">
        <v>1</v>
      </c>
      <c r="I1247">
        <v>4.0999999999999996</v>
      </c>
      <c r="J1247">
        <v>0</v>
      </c>
      <c r="K1247">
        <v>1476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7</v>
      </c>
      <c r="S1247">
        <v>0</v>
      </c>
      <c r="T1247">
        <v>800</v>
      </c>
      <c r="U1247">
        <v>100</v>
      </c>
      <c r="V1247">
        <v>300</v>
      </c>
      <c r="W1247">
        <v>33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2716</v>
      </c>
      <c r="AG1247">
        <v>320</v>
      </c>
      <c r="AH1247">
        <v>12</v>
      </c>
      <c r="AI1247">
        <v>104.32</v>
      </c>
      <c r="AJ1247">
        <v>240</v>
      </c>
      <c r="AK1247">
        <v>0</v>
      </c>
      <c r="AL1247">
        <v>0</v>
      </c>
      <c r="AM1247">
        <v>0</v>
      </c>
      <c r="AN1247">
        <v>0</v>
      </c>
      <c r="AO1247">
        <v>2</v>
      </c>
      <c r="AP1247">
        <v>9</v>
      </c>
      <c r="AQ1247">
        <v>0</v>
      </c>
      <c r="AR1247" s="6">
        <v>2037.68</v>
      </c>
      <c r="AS1247">
        <v>2674</v>
      </c>
      <c r="AT1247">
        <v>30</v>
      </c>
      <c r="AU1247">
        <v>14096</v>
      </c>
      <c r="AV1247">
        <v>20000</v>
      </c>
      <c r="AW1247">
        <v>0</v>
      </c>
      <c r="AX1247">
        <v>0</v>
      </c>
      <c r="AY1247" s="6">
        <v>0</v>
      </c>
      <c r="AZ1247">
        <v>0</v>
      </c>
      <c r="BA1247">
        <v>0</v>
      </c>
      <c r="BB1247" s="6">
        <v>2705.28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f t="shared" si="57"/>
        <v>0</v>
      </c>
      <c r="BJ1247">
        <f t="shared" si="58"/>
        <v>2674</v>
      </c>
      <c r="BK1247">
        <f>_xlfn.IFNA(VLOOKUP(A:A,'11月奖金'!A:Q,17,0),0)</f>
        <v>1698.98</v>
      </c>
      <c r="BL1247">
        <f t="shared" si="59"/>
        <v>4372.9799999999996</v>
      </c>
    </row>
    <row r="1248" spans="1:64" x14ac:dyDescent="0.2">
      <c r="A1248">
        <v>9001425</v>
      </c>
      <c r="B1248" t="s">
        <v>8645</v>
      </c>
      <c r="C1248" t="s">
        <v>8646</v>
      </c>
      <c r="D1248" t="s">
        <v>9094</v>
      </c>
      <c r="E1248" t="s">
        <v>137</v>
      </c>
      <c r="F1248" t="s">
        <v>105</v>
      </c>
      <c r="G1248">
        <v>6</v>
      </c>
      <c r="H1248">
        <v>1</v>
      </c>
      <c r="I1248">
        <v>4.0999999999999996</v>
      </c>
      <c r="J1248">
        <v>0</v>
      </c>
      <c r="K1248">
        <v>1476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800</v>
      </c>
      <c r="U1248">
        <v>100</v>
      </c>
      <c r="V1248">
        <v>300</v>
      </c>
      <c r="W1248">
        <v>33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2709</v>
      </c>
      <c r="AG1248">
        <v>320</v>
      </c>
      <c r="AH1248">
        <v>12</v>
      </c>
      <c r="AI1248">
        <v>104.32</v>
      </c>
      <c r="AJ1248">
        <v>240</v>
      </c>
      <c r="AK1248">
        <v>0</v>
      </c>
      <c r="AL1248">
        <v>0</v>
      </c>
      <c r="AM1248">
        <v>0</v>
      </c>
      <c r="AN1248">
        <v>0</v>
      </c>
      <c r="AO1248">
        <v>2</v>
      </c>
      <c r="AP1248">
        <v>9</v>
      </c>
      <c r="AQ1248">
        <v>0</v>
      </c>
      <c r="AR1248" s="6">
        <v>2030.68</v>
      </c>
      <c r="AS1248">
        <v>2637</v>
      </c>
      <c r="AT1248">
        <v>0</v>
      </c>
      <c r="AU1248">
        <v>13946.47</v>
      </c>
      <c r="AV1248">
        <v>20000</v>
      </c>
      <c r="AW1248">
        <v>0</v>
      </c>
      <c r="AX1248">
        <v>0</v>
      </c>
      <c r="AY1248" s="6">
        <v>0</v>
      </c>
      <c r="AZ1248">
        <v>0</v>
      </c>
      <c r="BA1248">
        <v>0</v>
      </c>
      <c r="BB1248" s="6">
        <v>2705.28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f t="shared" si="57"/>
        <v>0</v>
      </c>
      <c r="BJ1248">
        <f t="shared" si="58"/>
        <v>2637</v>
      </c>
      <c r="BK1248">
        <f>_xlfn.IFNA(VLOOKUP(A:A,'11月奖金'!A:Q,17,0),0)</f>
        <v>1699.49</v>
      </c>
      <c r="BL1248">
        <f t="shared" si="59"/>
        <v>4336.49</v>
      </c>
    </row>
    <row r="1249" spans="1:64" x14ac:dyDescent="0.2">
      <c r="A1249">
        <v>9001426</v>
      </c>
      <c r="B1249" t="s">
        <v>8650</v>
      </c>
      <c r="C1249" t="s">
        <v>8651</v>
      </c>
      <c r="D1249" t="s">
        <v>9095</v>
      </c>
      <c r="E1249" t="s">
        <v>137</v>
      </c>
      <c r="F1249" t="s">
        <v>105</v>
      </c>
      <c r="G1249">
        <v>6</v>
      </c>
      <c r="H1249">
        <v>1</v>
      </c>
      <c r="I1249">
        <v>4.0999999999999996</v>
      </c>
      <c r="J1249">
        <v>0</v>
      </c>
      <c r="K1249">
        <v>1476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7</v>
      </c>
      <c r="S1249">
        <v>0</v>
      </c>
      <c r="T1249">
        <v>800</v>
      </c>
      <c r="U1249">
        <v>100</v>
      </c>
      <c r="V1249">
        <v>300</v>
      </c>
      <c r="W1249">
        <v>33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2716</v>
      </c>
      <c r="AG1249">
        <v>320</v>
      </c>
      <c r="AH1249">
        <v>12</v>
      </c>
      <c r="AI1249">
        <v>104.32</v>
      </c>
      <c r="AJ1249">
        <v>240</v>
      </c>
      <c r="AK1249">
        <v>0</v>
      </c>
      <c r="AL1249">
        <v>0</v>
      </c>
      <c r="AM1249">
        <v>0</v>
      </c>
      <c r="AN1249">
        <v>0</v>
      </c>
      <c r="AO1249">
        <v>2</v>
      </c>
      <c r="AP1249">
        <v>9</v>
      </c>
      <c r="AQ1249">
        <v>0</v>
      </c>
      <c r="AR1249" s="6">
        <v>2037.68</v>
      </c>
      <c r="AS1249">
        <v>2674</v>
      </c>
      <c r="AT1249">
        <v>30</v>
      </c>
      <c r="AU1249">
        <v>14094.47</v>
      </c>
      <c r="AV1249">
        <v>20000</v>
      </c>
      <c r="AW1249">
        <v>0</v>
      </c>
      <c r="AX1249">
        <v>0</v>
      </c>
      <c r="AY1249" s="6">
        <v>0</v>
      </c>
      <c r="AZ1249">
        <v>0</v>
      </c>
      <c r="BA1249">
        <v>0</v>
      </c>
      <c r="BB1249" s="6">
        <v>2705.28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f t="shared" si="57"/>
        <v>0</v>
      </c>
      <c r="BJ1249">
        <f t="shared" si="58"/>
        <v>2674</v>
      </c>
      <c r="BK1249">
        <f>_xlfn.IFNA(VLOOKUP(A:A,'11月奖金'!A:Q,17,0),0)</f>
        <v>1699.49</v>
      </c>
      <c r="BL1249">
        <f t="shared" si="59"/>
        <v>4373.49</v>
      </c>
    </row>
    <row r="1250" spans="1:64" x14ac:dyDescent="0.2">
      <c r="A1250">
        <v>9001369</v>
      </c>
      <c r="B1250" t="s">
        <v>8677</v>
      </c>
      <c r="C1250" t="s">
        <v>8678</v>
      </c>
      <c r="D1250" t="s">
        <v>9096</v>
      </c>
      <c r="E1250" t="s">
        <v>46</v>
      </c>
      <c r="F1250" t="s">
        <v>105</v>
      </c>
      <c r="G1250">
        <v>6</v>
      </c>
      <c r="H1250">
        <v>1</v>
      </c>
      <c r="I1250">
        <v>4.0999999999999996</v>
      </c>
      <c r="J1250">
        <v>0</v>
      </c>
      <c r="K1250">
        <v>1476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800</v>
      </c>
      <c r="U1250">
        <v>100</v>
      </c>
      <c r="V1250">
        <v>300</v>
      </c>
      <c r="W1250">
        <v>33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2709</v>
      </c>
      <c r="AG1250">
        <v>320</v>
      </c>
      <c r="AH1250">
        <v>12</v>
      </c>
      <c r="AI1250">
        <v>104.32</v>
      </c>
      <c r="AJ1250">
        <v>240</v>
      </c>
      <c r="AK1250">
        <v>0</v>
      </c>
      <c r="AL1250">
        <v>0</v>
      </c>
      <c r="AM1250">
        <v>0</v>
      </c>
      <c r="AN1250">
        <v>0</v>
      </c>
      <c r="AO1250">
        <v>2</v>
      </c>
      <c r="AP1250">
        <v>9</v>
      </c>
      <c r="AQ1250">
        <v>0</v>
      </c>
      <c r="AR1250" s="6">
        <v>2030.68</v>
      </c>
      <c r="AS1250">
        <v>2637</v>
      </c>
      <c r="AT1250">
        <v>0</v>
      </c>
      <c r="AU1250">
        <v>13955.14</v>
      </c>
      <c r="AV1250">
        <v>20000</v>
      </c>
      <c r="AW1250">
        <v>0</v>
      </c>
      <c r="AX1250">
        <v>0</v>
      </c>
      <c r="AY1250" s="6">
        <v>0</v>
      </c>
      <c r="AZ1250">
        <v>0</v>
      </c>
      <c r="BA1250">
        <v>0</v>
      </c>
      <c r="BB1250" s="6">
        <v>2705.28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f t="shared" si="57"/>
        <v>0</v>
      </c>
      <c r="BJ1250">
        <f t="shared" si="58"/>
        <v>2637</v>
      </c>
      <c r="BK1250">
        <f>_xlfn.IFNA(VLOOKUP(A:A,'11月奖金'!A:Q,17,0),0)</f>
        <v>1698.98</v>
      </c>
      <c r="BL1250">
        <f t="shared" si="59"/>
        <v>4335.9799999999996</v>
      </c>
    </row>
    <row r="1251" spans="1:64" x14ac:dyDescent="0.2">
      <c r="A1251">
        <v>9001370</v>
      </c>
      <c r="B1251" t="s">
        <v>8681</v>
      </c>
      <c r="C1251" t="s">
        <v>8682</v>
      </c>
      <c r="D1251" t="s">
        <v>9097</v>
      </c>
      <c r="E1251" t="s">
        <v>46</v>
      </c>
      <c r="F1251" t="s">
        <v>105</v>
      </c>
      <c r="G1251">
        <v>6</v>
      </c>
      <c r="H1251">
        <v>1</v>
      </c>
      <c r="I1251">
        <v>4.0999999999999996</v>
      </c>
      <c r="J1251">
        <v>0</v>
      </c>
      <c r="K1251">
        <v>1476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7</v>
      </c>
      <c r="S1251">
        <v>0</v>
      </c>
      <c r="T1251">
        <v>800</v>
      </c>
      <c r="U1251">
        <v>100</v>
      </c>
      <c r="V1251">
        <v>300</v>
      </c>
      <c r="W1251">
        <v>33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2716</v>
      </c>
      <c r="AG1251">
        <v>320</v>
      </c>
      <c r="AH1251">
        <v>12</v>
      </c>
      <c r="AI1251">
        <v>104.32</v>
      </c>
      <c r="AJ1251">
        <v>240</v>
      </c>
      <c r="AK1251">
        <v>0</v>
      </c>
      <c r="AL1251">
        <v>0</v>
      </c>
      <c r="AM1251">
        <v>0</v>
      </c>
      <c r="AN1251">
        <v>0</v>
      </c>
      <c r="AO1251">
        <v>2</v>
      </c>
      <c r="AP1251">
        <v>9</v>
      </c>
      <c r="AQ1251">
        <v>0</v>
      </c>
      <c r="AR1251" s="6">
        <v>2037.68</v>
      </c>
      <c r="AS1251">
        <v>2674</v>
      </c>
      <c r="AT1251">
        <v>30</v>
      </c>
      <c r="AU1251">
        <v>14103.14</v>
      </c>
      <c r="AV1251">
        <v>20000</v>
      </c>
      <c r="AW1251">
        <v>0</v>
      </c>
      <c r="AX1251">
        <v>0</v>
      </c>
      <c r="AY1251" s="6">
        <v>0</v>
      </c>
      <c r="AZ1251">
        <v>0</v>
      </c>
      <c r="BA1251">
        <v>0</v>
      </c>
      <c r="BB1251" s="6">
        <v>2705.28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f t="shared" si="57"/>
        <v>0</v>
      </c>
      <c r="BJ1251">
        <f t="shared" si="58"/>
        <v>2674</v>
      </c>
      <c r="BK1251">
        <f>_xlfn.IFNA(VLOOKUP(A:A,'11月奖金'!A:Q,17,0),0)</f>
        <v>1698.98</v>
      </c>
      <c r="BL1251">
        <f t="shared" si="59"/>
        <v>4372.9799999999996</v>
      </c>
    </row>
    <row r="1252" spans="1:64" x14ac:dyDescent="0.2">
      <c r="A1252">
        <v>9001371</v>
      </c>
      <c r="B1252" t="s">
        <v>8684</v>
      </c>
      <c r="C1252" t="s">
        <v>8685</v>
      </c>
      <c r="D1252" t="s">
        <v>9098</v>
      </c>
      <c r="E1252" t="s">
        <v>46</v>
      </c>
      <c r="F1252" t="s">
        <v>105</v>
      </c>
      <c r="G1252">
        <v>6</v>
      </c>
      <c r="H1252">
        <v>1</v>
      </c>
      <c r="I1252">
        <v>4.0999999999999996</v>
      </c>
      <c r="J1252">
        <v>0</v>
      </c>
      <c r="K1252">
        <v>1476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800</v>
      </c>
      <c r="U1252">
        <v>100</v>
      </c>
      <c r="V1252">
        <v>300</v>
      </c>
      <c r="W1252">
        <v>33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2709</v>
      </c>
      <c r="AG1252">
        <v>320</v>
      </c>
      <c r="AH1252">
        <v>12</v>
      </c>
      <c r="AI1252">
        <v>104.32</v>
      </c>
      <c r="AJ1252">
        <v>240</v>
      </c>
      <c r="AK1252">
        <v>0</v>
      </c>
      <c r="AL1252">
        <v>0</v>
      </c>
      <c r="AM1252">
        <v>0</v>
      </c>
      <c r="AN1252">
        <v>0</v>
      </c>
      <c r="AO1252">
        <v>2</v>
      </c>
      <c r="AP1252">
        <v>9</v>
      </c>
      <c r="AQ1252">
        <v>0</v>
      </c>
      <c r="AR1252" s="6">
        <v>2030.68</v>
      </c>
      <c r="AS1252">
        <v>2637</v>
      </c>
      <c r="AT1252">
        <v>0</v>
      </c>
      <c r="AU1252">
        <v>13955.14</v>
      </c>
      <c r="AV1252">
        <v>20000</v>
      </c>
      <c r="AW1252">
        <v>0</v>
      </c>
      <c r="AX1252">
        <v>0</v>
      </c>
      <c r="AY1252" s="6">
        <v>0</v>
      </c>
      <c r="AZ1252">
        <v>0</v>
      </c>
      <c r="BA1252">
        <v>0</v>
      </c>
      <c r="BB1252" s="6">
        <v>2705.28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f t="shared" si="57"/>
        <v>0</v>
      </c>
      <c r="BJ1252">
        <f t="shared" si="58"/>
        <v>2637</v>
      </c>
      <c r="BK1252">
        <f>_xlfn.IFNA(VLOOKUP(A:A,'11月奖金'!A:Q,17,0),0)</f>
        <v>1698.98</v>
      </c>
      <c r="BL1252">
        <f t="shared" si="59"/>
        <v>4335.9799999999996</v>
      </c>
    </row>
    <row r="1253" spans="1:64" x14ac:dyDescent="0.2">
      <c r="A1253">
        <v>9001372</v>
      </c>
      <c r="B1253" t="s">
        <v>8688</v>
      </c>
      <c r="C1253" t="s">
        <v>8689</v>
      </c>
      <c r="D1253" t="s">
        <v>9099</v>
      </c>
      <c r="E1253" t="s">
        <v>46</v>
      </c>
      <c r="F1253" t="s">
        <v>105</v>
      </c>
      <c r="G1253">
        <v>6</v>
      </c>
      <c r="H1253">
        <v>1</v>
      </c>
      <c r="I1253">
        <v>4.0999999999999996</v>
      </c>
      <c r="J1253">
        <v>0</v>
      </c>
      <c r="K1253">
        <v>1476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7</v>
      </c>
      <c r="S1253">
        <v>0</v>
      </c>
      <c r="T1253">
        <v>800</v>
      </c>
      <c r="U1253">
        <v>100</v>
      </c>
      <c r="V1253">
        <v>300</v>
      </c>
      <c r="W1253">
        <v>33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2716</v>
      </c>
      <c r="AG1253">
        <v>320</v>
      </c>
      <c r="AH1253">
        <v>12</v>
      </c>
      <c r="AI1253">
        <v>104.32</v>
      </c>
      <c r="AJ1253">
        <v>240</v>
      </c>
      <c r="AK1253">
        <v>0</v>
      </c>
      <c r="AL1253">
        <v>0</v>
      </c>
      <c r="AM1253">
        <v>0</v>
      </c>
      <c r="AN1253">
        <v>0</v>
      </c>
      <c r="AO1253">
        <v>2</v>
      </c>
      <c r="AP1253">
        <v>9</v>
      </c>
      <c r="AQ1253">
        <v>0</v>
      </c>
      <c r="AR1253" s="6">
        <v>2037.68</v>
      </c>
      <c r="AS1253">
        <v>2674</v>
      </c>
      <c r="AT1253">
        <v>30</v>
      </c>
      <c r="AU1253">
        <v>14103.14</v>
      </c>
      <c r="AV1253">
        <v>20000</v>
      </c>
      <c r="AW1253">
        <v>0</v>
      </c>
      <c r="AX1253">
        <v>0</v>
      </c>
      <c r="AY1253" s="6">
        <v>0</v>
      </c>
      <c r="AZ1253">
        <v>0</v>
      </c>
      <c r="BA1253">
        <v>0</v>
      </c>
      <c r="BB1253" s="6">
        <v>2705.28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f t="shared" si="57"/>
        <v>0</v>
      </c>
      <c r="BJ1253">
        <f t="shared" si="58"/>
        <v>2674</v>
      </c>
      <c r="BK1253">
        <f>_xlfn.IFNA(VLOOKUP(A:A,'11月奖金'!A:Q,17,0),0)</f>
        <v>1698.98</v>
      </c>
      <c r="BL1253">
        <f t="shared" si="59"/>
        <v>4372.9799999999996</v>
      </c>
    </row>
    <row r="1254" spans="1:64" x14ac:dyDescent="0.2">
      <c r="A1254">
        <v>9001373</v>
      </c>
      <c r="B1254" t="s">
        <v>8691</v>
      </c>
      <c r="C1254" t="s">
        <v>8692</v>
      </c>
      <c r="D1254" t="s">
        <v>9100</v>
      </c>
      <c r="E1254" t="s">
        <v>46</v>
      </c>
      <c r="F1254" t="s">
        <v>105</v>
      </c>
      <c r="G1254">
        <v>6</v>
      </c>
      <c r="H1254">
        <v>1</v>
      </c>
      <c r="I1254">
        <v>4.0999999999999996</v>
      </c>
      <c r="J1254">
        <v>0</v>
      </c>
      <c r="K1254">
        <v>1476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800</v>
      </c>
      <c r="U1254">
        <v>100</v>
      </c>
      <c r="V1254">
        <v>300</v>
      </c>
      <c r="W1254">
        <v>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2709</v>
      </c>
      <c r="AG1254">
        <v>320</v>
      </c>
      <c r="AH1254">
        <v>12</v>
      </c>
      <c r="AI1254">
        <v>104.32</v>
      </c>
      <c r="AJ1254">
        <v>240</v>
      </c>
      <c r="AK1254">
        <v>0</v>
      </c>
      <c r="AL1254">
        <v>0</v>
      </c>
      <c r="AM1254">
        <v>0</v>
      </c>
      <c r="AN1254">
        <v>0</v>
      </c>
      <c r="AO1254">
        <v>2</v>
      </c>
      <c r="AP1254">
        <v>9</v>
      </c>
      <c r="AQ1254">
        <v>0</v>
      </c>
      <c r="AR1254" s="6">
        <v>2030.68</v>
      </c>
      <c r="AS1254">
        <v>2637</v>
      </c>
      <c r="AT1254">
        <v>0</v>
      </c>
      <c r="AU1254">
        <v>13955.14</v>
      </c>
      <c r="AV1254">
        <v>20000</v>
      </c>
      <c r="AW1254">
        <v>0</v>
      </c>
      <c r="AX1254">
        <v>0</v>
      </c>
      <c r="AY1254" s="6">
        <v>0</v>
      </c>
      <c r="AZ1254">
        <v>0</v>
      </c>
      <c r="BA1254">
        <v>0</v>
      </c>
      <c r="BB1254" s="6">
        <v>2705.28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f t="shared" si="57"/>
        <v>0</v>
      </c>
      <c r="BJ1254">
        <f t="shared" si="58"/>
        <v>2637</v>
      </c>
      <c r="BK1254">
        <f>_xlfn.IFNA(VLOOKUP(A:A,'11月奖金'!A:Q,17,0),0)</f>
        <v>1698.98</v>
      </c>
      <c r="BL1254">
        <f t="shared" si="59"/>
        <v>4335.9799999999996</v>
      </c>
    </row>
    <row r="1255" spans="1:64" x14ac:dyDescent="0.2">
      <c r="A1255">
        <v>9001374</v>
      </c>
      <c r="B1255" t="s">
        <v>8695</v>
      </c>
      <c r="C1255" t="s">
        <v>8696</v>
      </c>
      <c r="D1255" t="s">
        <v>9101</v>
      </c>
      <c r="E1255" t="s">
        <v>46</v>
      </c>
      <c r="F1255" t="s">
        <v>105</v>
      </c>
      <c r="G1255">
        <v>6</v>
      </c>
      <c r="H1255">
        <v>1</v>
      </c>
      <c r="I1255">
        <v>4.0999999999999996</v>
      </c>
      <c r="J1255">
        <v>0</v>
      </c>
      <c r="K1255">
        <v>1476</v>
      </c>
      <c r="L1255">
        <v>0</v>
      </c>
      <c r="M1255">
        <v>0</v>
      </c>
      <c r="N1255">
        <v>0</v>
      </c>
      <c r="O1255">
        <v>700</v>
      </c>
      <c r="P1255">
        <v>0</v>
      </c>
      <c r="Q1255">
        <v>0</v>
      </c>
      <c r="R1255">
        <v>7</v>
      </c>
      <c r="S1255">
        <v>0</v>
      </c>
      <c r="T1255">
        <v>800</v>
      </c>
      <c r="U1255">
        <v>100</v>
      </c>
      <c r="V1255">
        <v>300</v>
      </c>
      <c r="W1255">
        <v>33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3416</v>
      </c>
      <c r="AG1255">
        <v>379.92</v>
      </c>
      <c r="AH1255">
        <v>14.25</v>
      </c>
      <c r="AI1255">
        <v>104.32</v>
      </c>
      <c r="AJ1255">
        <v>285</v>
      </c>
      <c r="AK1255">
        <v>0</v>
      </c>
      <c r="AL1255">
        <v>0</v>
      </c>
      <c r="AM1255">
        <v>0</v>
      </c>
      <c r="AN1255">
        <v>0</v>
      </c>
      <c r="AO1255">
        <v>2</v>
      </c>
      <c r="AP1255">
        <v>9</v>
      </c>
      <c r="AQ1255">
        <v>0</v>
      </c>
      <c r="AR1255" s="6">
        <v>2630.51</v>
      </c>
      <c r="AS1255">
        <v>3374</v>
      </c>
      <c r="AT1255">
        <v>30</v>
      </c>
      <c r="AU1255">
        <v>19117.8</v>
      </c>
      <c r="AV1255">
        <v>20000</v>
      </c>
      <c r="AW1255">
        <v>0</v>
      </c>
      <c r="AX1255">
        <v>0</v>
      </c>
      <c r="AY1255" s="6">
        <v>0</v>
      </c>
      <c r="AZ1255">
        <v>0</v>
      </c>
      <c r="BA1255">
        <v>0</v>
      </c>
      <c r="BB1255" s="6">
        <v>3133.96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f t="shared" si="57"/>
        <v>0</v>
      </c>
      <c r="BJ1255">
        <f t="shared" si="58"/>
        <v>3374</v>
      </c>
      <c r="BK1255">
        <f>_xlfn.IFNA(VLOOKUP(A:A,'11月奖金'!A:Q,17,0),0)</f>
        <v>2803.32</v>
      </c>
      <c r="BL1255">
        <f t="shared" si="59"/>
        <v>6177.32</v>
      </c>
    </row>
    <row r="1256" spans="1:64" x14ac:dyDescent="0.2">
      <c r="A1256">
        <v>9001427</v>
      </c>
      <c r="B1256" t="s">
        <v>8734</v>
      </c>
      <c r="C1256" t="s">
        <v>8735</v>
      </c>
      <c r="D1256" t="s">
        <v>9102</v>
      </c>
      <c r="E1256" t="s">
        <v>363</v>
      </c>
      <c r="F1256" t="s">
        <v>105</v>
      </c>
      <c r="G1256">
        <v>6</v>
      </c>
      <c r="H1256">
        <v>1</v>
      </c>
      <c r="I1256">
        <v>4.0999999999999996</v>
      </c>
      <c r="J1256">
        <v>0</v>
      </c>
      <c r="K1256">
        <v>1476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800</v>
      </c>
      <c r="U1256">
        <v>100</v>
      </c>
      <c r="V1256">
        <v>300</v>
      </c>
      <c r="W1256">
        <v>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2709</v>
      </c>
      <c r="AG1256">
        <v>320</v>
      </c>
      <c r="AH1256">
        <v>12</v>
      </c>
      <c r="AI1256">
        <v>104.32</v>
      </c>
      <c r="AJ1256">
        <v>240</v>
      </c>
      <c r="AK1256">
        <v>0</v>
      </c>
      <c r="AL1256">
        <v>0</v>
      </c>
      <c r="AM1256">
        <v>0</v>
      </c>
      <c r="AN1256">
        <v>0</v>
      </c>
      <c r="AO1256">
        <v>2</v>
      </c>
      <c r="AP1256">
        <v>9</v>
      </c>
      <c r="AQ1256">
        <v>0</v>
      </c>
      <c r="AR1256" s="6">
        <v>2030.68</v>
      </c>
      <c r="AS1256">
        <v>2637</v>
      </c>
      <c r="AT1256">
        <v>0</v>
      </c>
      <c r="AU1256">
        <v>13946</v>
      </c>
      <c r="AV1256">
        <v>20000</v>
      </c>
      <c r="AW1256">
        <v>0</v>
      </c>
      <c r="AX1256">
        <v>0</v>
      </c>
      <c r="AY1256" s="6">
        <v>0</v>
      </c>
      <c r="AZ1256">
        <v>0</v>
      </c>
      <c r="BA1256">
        <v>0</v>
      </c>
      <c r="BB1256" s="6">
        <v>2705.28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f t="shared" si="57"/>
        <v>0</v>
      </c>
      <c r="BJ1256">
        <f t="shared" si="58"/>
        <v>2637</v>
      </c>
      <c r="BK1256">
        <f>_xlfn.IFNA(VLOOKUP(A:A,'11月奖金'!A:Q,17,0),0)</f>
        <v>1694.16</v>
      </c>
      <c r="BL1256">
        <f t="shared" si="59"/>
        <v>4331.16</v>
      </c>
    </row>
    <row r="1257" spans="1:64" x14ac:dyDescent="0.2">
      <c r="A1257">
        <v>9001414</v>
      </c>
      <c r="B1257" t="s">
        <v>8777</v>
      </c>
      <c r="C1257" t="s">
        <v>8778</v>
      </c>
      <c r="D1257" t="s">
        <v>9103</v>
      </c>
      <c r="E1257" t="s">
        <v>75</v>
      </c>
      <c r="F1257" t="s">
        <v>105</v>
      </c>
      <c r="G1257">
        <v>6</v>
      </c>
      <c r="H1257">
        <v>1</v>
      </c>
      <c r="I1257">
        <v>4.0999999999999996</v>
      </c>
      <c r="J1257">
        <v>0</v>
      </c>
      <c r="K1257">
        <v>1476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800</v>
      </c>
      <c r="U1257">
        <v>100</v>
      </c>
      <c r="V1257">
        <v>300</v>
      </c>
      <c r="W1257">
        <v>33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2709</v>
      </c>
      <c r="AG1257">
        <v>320</v>
      </c>
      <c r="AH1257">
        <v>12</v>
      </c>
      <c r="AI1257">
        <v>104.32</v>
      </c>
      <c r="AJ1257">
        <v>240</v>
      </c>
      <c r="AK1257">
        <v>0</v>
      </c>
      <c r="AL1257">
        <v>0</v>
      </c>
      <c r="AM1257">
        <v>0</v>
      </c>
      <c r="AN1257">
        <v>0</v>
      </c>
      <c r="AO1257">
        <v>2</v>
      </c>
      <c r="AP1257">
        <v>9</v>
      </c>
      <c r="AQ1257">
        <v>0</v>
      </c>
      <c r="AR1257" s="6">
        <v>2030.68</v>
      </c>
      <c r="AS1257">
        <v>2637</v>
      </c>
      <c r="AT1257">
        <v>0</v>
      </c>
      <c r="AU1257">
        <v>13947.49</v>
      </c>
      <c r="AV1257">
        <v>20000</v>
      </c>
      <c r="AW1257">
        <v>0</v>
      </c>
      <c r="AX1257">
        <v>0</v>
      </c>
      <c r="AY1257" s="6">
        <v>0</v>
      </c>
      <c r="AZ1257">
        <v>0</v>
      </c>
      <c r="BA1257">
        <v>0</v>
      </c>
      <c r="BB1257" s="6">
        <v>2705.28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f t="shared" si="57"/>
        <v>0</v>
      </c>
      <c r="BJ1257">
        <f t="shared" si="58"/>
        <v>2637</v>
      </c>
      <c r="BK1257">
        <f>_xlfn.IFNA(VLOOKUP(A:A,'11月奖金'!A:Q,17,0),0)</f>
        <v>1698.98</v>
      </c>
      <c r="BL1257">
        <f t="shared" si="59"/>
        <v>4335.9799999999996</v>
      </c>
    </row>
    <row r="1258" spans="1:64" x14ac:dyDescent="0.2">
      <c r="A1258">
        <v>9001415</v>
      </c>
      <c r="B1258" t="s">
        <v>8780</v>
      </c>
      <c r="C1258" t="s">
        <v>8781</v>
      </c>
      <c r="D1258" t="s">
        <v>9104</v>
      </c>
      <c r="E1258" t="s">
        <v>75</v>
      </c>
      <c r="F1258" t="s">
        <v>105</v>
      </c>
      <c r="G1258">
        <v>6</v>
      </c>
      <c r="H1258">
        <v>1</v>
      </c>
      <c r="I1258">
        <v>4.0999999999999996</v>
      </c>
      <c r="J1258">
        <v>0</v>
      </c>
      <c r="K1258">
        <v>1476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7</v>
      </c>
      <c r="S1258">
        <v>0</v>
      </c>
      <c r="T1258">
        <v>800</v>
      </c>
      <c r="U1258">
        <v>100</v>
      </c>
      <c r="V1258">
        <v>300</v>
      </c>
      <c r="W1258">
        <v>33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2716</v>
      </c>
      <c r="AG1258">
        <v>320</v>
      </c>
      <c r="AH1258">
        <v>12</v>
      </c>
      <c r="AI1258">
        <v>104.32</v>
      </c>
      <c r="AJ1258">
        <v>240</v>
      </c>
      <c r="AK1258">
        <v>0</v>
      </c>
      <c r="AL1258">
        <v>0</v>
      </c>
      <c r="AM1258">
        <v>0</v>
      </c>
      <c r="AN1258">
        <v>0</v>
      </c>
      <c r="AO1258">
        <v>2</v>
      </c>
      <c r="AP1258">
        <v>9</v>
      </c>
      <c r="AQ1258">
        <v>0</v>
      </c>
      <c r="AR1258" s="6">
        <v>2037.68</v>
      </c>
      <c r="AS1258">
        <v>2674</v>
      </c>
      <c r="AT1258">
        <v>30</v>
      </c>
      <c r="AU1258">
        <v>14095.49</v>
      </c>
      <c r="AV1258">
        <v>20000</v>
      </c>
      <c r="AW1258">
        <v>0</v>
      </c>
      <c r="AX1258">
        <v>0</v>
      </c>
      <c r="AY1258" s="6">
        <v>0</v>
      </c>
      <c r="AZ1258">
        <v>0</v>
      </c>
      <c r="BA1258">
        <v>0</v>
      </c>
      <c r="BB1258" s="6">
        <v>2705.28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f t="shared" si="57"/>
        <v>0</v>
      </c>
      <c r="BJ1258">
        <f t="shared" si="58"/>
        <v>2674</v>
      </c>
      <c r="BK1258">
        <f>_xlfn.IFNA(VLOOKUP(A:A,'11月奖金'!A:Q,17,0),0)</f>
        <v>1698.98</v>
      </c>
      <c r="BL1258">
        <f t="shared" si="59"/>
        <v>4372.9799999999996</v>
      </c>
    </row>
    <row r="1259" spans="1:64" x14ac:dyDescent="0.2">
      <c r="A1259">
        <v>9001416</v>
      </c>
      <c r="B1259" t="s">
        <v>8783</v>
      </c>
      <c r="C1259" t="s">
        <v>8784</v>
      </c>
      <c r="D1259" t="s">
        <v>9105</v>
      </c>
      <c r="E1259" t="s">
        <v>75</v>
      </c>
      <c r="F1259" t="s">
        <v>105</v>
      </c>
      <c r="G1259">
        <v>6</v>
      </c>
      <c r="H1259">
        <v>1</v>
      </c>
      <c r="I1259">
        <v>4.0999999999999996</v>
      </c>
      <c r="J1259">
        <v>0</v>
      </c>
      <c r="K1259">
        <v>1476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7</v>
      </c>
      <c r="S1259">
        <v>0</v>
      </c>
      <c r="T1259">
        <v>800</v>
      </c>
      <c r="U1259">
        <v>100</v>
      </c>
      <c r="V1259">
        <v>300</v>
      </c>
      <c r="W1259">
        <v>33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2716</v>
      </c>
      <c r="AG1259">
        <v>320</v>
      </c>
      <c r="AH1259">
        <v>12</v>
      </c>
      <c r="AI1259">
        <v>104.32</v>
      </c>
      <c r="AJ1259">
        <v>240</v>
      </c>
      <c r="AK1259">
        <v>0</v>
      </c>
      <c r="AL1259">
        <v>0</v>
      </c>
      <c r="AM1259">
        <v>0</v>
      </c>
      <c r="AN1259">
        <v>0</v>
      </c>
      <c r="AO1259">
        <v>2</v>
      </c>
      <c r="AP1259">
        <v>9</v>
      </c>
      <c r="AQ1259">
        <v>0</v>
      </c>
      <c r="AR1259" s="6">
        <v>2037.68</v>
      </c>
      <c r="AS1259">
        <v>2674</v>
      </c>
      <c r="AT1259">
        <v>30</v>
      </c>
      <c r="AU1259">
        <v>14095.49</v>
      </c>
      <c r="AV1259">
        <v>20000</v>
      </c>
      <c r="AW1259">
        <v>0</v>
      </c>
      <c r="AX1259">
        <v>0</v>
      </c>
      <c r="AY1259" s="6">
        <v>0</v>
      </c>
      <c r="AZ1259">
        <v>0</v>
      </c>
      <c r="BA1259">
        <v>0</v>
      </c>
      <c r="BB1259" s="6">
        <v>2705.28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f t="shared" si="57"/>
        <v>0</v>
      </c>
      <c r="BJ1259">
        <f t="shared" si="58"/>
        <v>2674</v>
      </c>
      <c r="BK1259">
        <f>_xlfn.IFNA(VLOOKUP(A:A,'11月奖金'!A:Q,17,0),0)</f>
        <v>1698.98</v>
      </c>
      <c r="BL1259">
        <f t="shared" si="59"/>
        <v>4372.9799999999996</v>
      </c>
    </row>
    <row r="1260" spans="1:64" x14ac:dyDescent="0.2">
      <c r="A1260">
        <v>9001417</v>
      </c>
      <c r="B1260" t="s">
        <v>8786</v>
      </c>
      <c r="C1260" t="s">
        <v>8787</v>
      </c>
      <c r="D1260" t="s">
        <v>9106</v>
      </c>
      <c r="E1260" t="s">
        <v>75</v>
      </c>
      <c r="F1260" t="s">
        <v>105</v>
      </c>
      <c r="G1260">
        <v>6</v>
      </c>
      <c r="H1260">
        <v>1</v>
      </c>
      <c r="I1260">
        <v>4.0999999999999996</v>
      </c>
      <c r="J1260">
        <v>0</v>
      </c>
      <c r="K1260">
        <v>1476</v>
      </c>
      <c r="L1260">
        <v>0</v>
      </c>
      <c r="M1260">
        <v>0</v>
      </c>
      <c r="N1260">
        <v>0</v>
      </c>
      <c r="O1260">
        <v>700</v>
      </c>
      <c r="P1260">
        <v>0</v>
      </c>
      <c r="Q1260">
        <v>0</v>
      </c>
      <c r="R1260">
        <v>7</v>
      </c>
      <c r="S1260">
        <v>0</v>
      </c>
      <c r="T1260">
        <v>800</v>
      </c>
      <c r="U1260">
        <v>100</v>
      </c>
      <c r="V1260">
        <v>300</v>
      </c>
      <c r="W1260">
        <v>33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3416</v>
      </c>
      <c r="AG1260">
        <v>379.92</v>
      </c>
      <c r="AH1260">
        <v>14.25</v>
      </c>
      <c r="AI1260">
        <v>104.32</v>
      </c>
      <c r="AJ1260">
        <v>285</v>
      </c>
      <c r="AK1260">
        <v>0</v>
      </c>
      <c r="AL1260">
        <v>0</v>
      </c>
      <c r="AM1260">
        <v>0</v>
      </c>
      <c r="AN1260">
        <v>0</v>
      </c>
      <c r="AO1260">
        <v>2</v>
      </c>
      <c r="AP1260">
        <v>9</v>
      </c>
      <c r="AQ1260">
        <v>0</v>
      </c>
      <c r="AR1260" s="6">
        <v>2630.51</v>
      </c>
      <c r="AS1260">
        <v>3374</v>
      </c>
      <c r="AT1260">
        <v>30</v>
      </c>
      <c r="AU1260">
        <v>19105.16</v>
      </c>
      <c r="AV1260">
        <v>20000</v>
      </c>
      <c r="AW1260">
        <v>0</v>
      </c>
      <c r="AX1260">
        <v>0</v>
      </c>
      <c r="AY1260" s="6">
        <v>0</v>
      </c>
      <c r="AZ1260">
        <v>0</v>
      </c>
      <c r="BA1260">
        <v>0</v>
      </c>
      <c r="BB1260" s="6">
        <v>3133.96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f t="shared" si="57"/>
        <v>0</v>
      </c>
      <c r="BJ1260">
        <f t="shared" si="58"/>
        <v>3374</v>
      </c>
      <c r="BK1260">
        <f>_xlfn.IFNA(VLOOKUP(A:A,'11月奖金'!A:Q,17,0),0)</f>
        <v>2803.32</v>
      </c>
      <c r="BL1260">
        <f t="shared" si="59"/>
        <v>6177.32</v>
      </c>
    </row>
    <row r="1261" spans="1:64" x14ac:dyDescent="0.2">
      <c r="A1261">
        <v>9001418</v>
      </c>
      <c r="B1261" t="s">
        <v>8790</v>
      </c>
      <c r="C1261" t="s">
        <v>8791</v>
      </c>
      <c r="D1261" t="s">
        <v>9107</v>
      </c>
      <c r="E1261" t="s">
        <v>75</v>
      </c>
      <c r="F1261" t="s">
        <v>105</v>
      </c>
      <c r="G1261">
        <v>6</v>
      </c>
      <c r="H1261">
        <v>1</v>
      </c>
      <c r="I1261">
        <v>4.0999999999999996</v>
      </c>
      <c r="J1261">
        <v>0</v>
      </c>
      <c r="K1261">
        <v>1476</v>
      </c>
      <c r="L1261">
        <v>0</v>
      </c>
      <c r="M1261">
        <v>0</v>
      </c>
      <c r="N1261">
        <v>0</v>
      </c>
      <c r="O1261">
        <v>700</v>
      </c>
      <c r="P1261">
        <v>0</v>
      </c>
      <c r="Q1261">
        <v>0</v>
      </c>
      <c r="R1261">
        <v>7</v>
      </c>
      <c r="S1261">
        <v>0</v>
      </c>
      <c r="T1261">
        <v>800</v>
      </c>
      <c r="U1261">
        <v>100</v>
      </c>
      <c r="V1261">
        <v>300</v>
      </c>
      <c r="W1261">
        <v>33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3416</v>
      </c>
      <c r="AG1261">
        <v>379.92</v>
      </c>
      <c r="AH1261">
        <v>14.25</v>
      </c>
      <c r="AI1261">
        <v>104.32</v>
      </c>
      <c r="AJ1261">
        <v>285</v>
      </c>
      <c r="AK1261">
        <v>0</v>
      </c>
      <c r="AL1261">
        <v>0</v>
      </c>
      <c r="AM1261">
        <v>0</v>
      </c>
      <c r="AN1261">
        <v>0</v>
      </c>
      <c r="AO1261">
        <v>2</v>
      </c>
      <c r="AP1261">
        <v>9</v>
      </c>
      <c r="AQ1261">
        <v>0</v>
      </c>
      <c r="AR1261" s="6">
        <v>2630.51</v>
      </c>
      <c r="AS1261">
        <v>3374</v>
      </c>
      <c r="AT1261">
        <v>30</v>
      </c>
      <c r="AU1261">
        <v>19105.16</v>
      </c>
      <c r="AV1261">
        <v>20000</v>
      </c>
      <c r="AW1261">
        <v>0</v>
      </c>
      <c r="AX1261">
        <v>0</v>
      </c>
      <c r="AY1261" s="6">
        <v>0</v>
      </c>
      <c r="AZ1261">
        <v>0</v>
      </c>
      <c r="BA1261">
        <v>0</v>
      </c>
      <c r="BB1261" s="6">
        <v>3133.96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f t="shared" si="57"/>
        <v>0</v>
      </c>
      <c r="BJ1261">
        <f t="shared" si="58"/>
        <v>3374</v>
      </c>
      <c r="BK1261">
        <f>_xlfn.IFNA(VLOOKUP(A:A,'11月奖金'!A:Q,17,0),0)</f>
        <v>2803.32</v>
      </c>
      <c r="BL1261">
        <f t="shared" si="59"/>
        <v>6177.32</v>
      </c>
    </row>
    <row r="1262" spans="1:64" x14ac:dyDescent="0.2">
      <c r="A1262">
        <v>9001419</v>
      </c>
      <c r="B1262" t="s">
        <v>8793</v>
      </c>
      <c r="C1262" t="s">
        <v>8794</v>
      </c>
      <c r="D1262" t="s">
        <v>9108</v>
      </c>
      <c r="E1262" t="s">
        <v>75</v>
      </c>
      <c r="F1262" t="s">
        <v>105</v>
      </c>
      <c r="G1262">
        <v>6</v>
      </c>
      <c r="H1262">
        <v>1</v>
      </c>
      <c r="I1262">
        <v>4.0999999999999996</v>
      </c>
      <c r="J1262">
        <v>0</v>
      </c>
      <c r="K1262">
        <v>1476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800</v>
      </c>
      <c r="U1262">
        <v>100</v>
      </c>
      <c r="V1262">
        <v>300</v>
      </c>
      <c r="W1262">
        <v>33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2709</v>
      </c>
      <c r="AG1262">
        <v>320</v>
      </c>
      <c r="AH1262">
        <v>12</v>
      </c>
      <c r="AI1262">
        <v>104.32</v>
      </c>
      <c r="AJ1262">
        <v>240</v>
      </c>
      <c r="AK1262">
        <v>0</v>
      </c>
      <c r="AL1262">
        <v>0</v>
      </c>
      <c r="AM1262">
        <v>0</v>
      </c>
      <c r="AN1262">
        <v>0</v>
      </c>
      <c r="AO1262">
        <v>2</v>
      </c>
      <c r="AP1262">
        <v>9</v>
      </c>
      <c r="AQ1262">
        <v>0</v>
      </c>
      <c r="AR1262" s="6">
        <v>2030.68</v>
      </c>
      <c r="AS1262">
        <v>2637</v>
      </c>
      <c r="AT1262">
        <v>0</v>
      </c>
      <c r="AU1262">
        <v>13947.49</v>
      </c>
      <c r="AV1262">
        <v>20000</v>
      </c>
      <c r="AW1262">
        <v>0</v>
      </c>
      <c r="AX1262">
        <v>0</v>
      </c>
      <c r="AY1262" s="6">
        <v>0</v>
      </c>
      <c r="AZ1262">
        <v>0</v>
      </c>
      <c r="BA1262">
        <v>0</v>
      </c>
      <c r="BB1262" s="6">
        <v>2705.28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f t="shared" si="57"/>
        <v>0</v>
      </c>
      <c r="BJ1262">
        <f t="shared" si="58"/>
        <v>2637</v>
      </c>
      <c r="BK1262">
        <f>_xlfn.IFNA(VLOOKUP(A:A,'11月奖金'!A:Q,17,0),0)</f>
        <v>1698.98</v>
      </c>
      <c r="BL1262">
        <f t="shared" si="59"/>
        <v>4335.9799999999996</v>
      </c>
    </row>
    <row r="1263" spans="1:64" x14ac:dyDescent="0.2">
      <c r="A1263">
        <v>9001420</v>
      </c>
      <c r="B1263" t="s">
        <v>8796</v>
      </c>
      <c r="C1263" t="s">
        <v>8797</v>
      </c>
      <c r="D1263" t="s">
        <v>9109</v>
      </c>
      <c r="E1263" t="s">
        <v>75</v>
      </c>
      <c r="F1263" t="s">
        <v>105</v>
      </c>
      <c r="G1263">
        <v>6</v>
      </c>
      <c r="H1263">
        <v>1</v>
      </c>
      <c r="I1263">
        <v>4.0999999999999996</v>
      </c>
      <c r="J1263">
        <v>0</v>
      </c>
      <c r="K1263">
        <v>1476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800</v>
      </c>
      <c r="U1263">
        <v>100</v>
      </c>
      <c r="V1263">
        <v>300</v>
      </c>
      <c r="W1263">
        <v>33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2709</v>
      </c>
      <c r="AG1263">
        <v>320</v>
      </c>
      <c r="AH1263">
        <v>12</v>
      </c>
      <c r="AI1263">
        <v>104.32</v>
      </c>
      <c r="AJ1263">
        <v>240</v>
      </c>
      <c r="AK1263">
        <v>0</v>
      </c>
      <c r="AL1263">
        <v>0</v>
      </c>
      <c r="AM1263">
        <v>0</v>
      </c>
      <c r="AN1263">
        <v>0</v>
      </c>
      <c r="AO1263">
        <v>2</v>
      </c>
      <c r="AP1263">
        <v>9</v>
      </c>
      <c r="AQ1263">
        <v>0</v>
      </c>
      <c r="AR1263" s="6">
        <v>2030.68</v>
      </c>
      <c r="AS1263">
        <v>2637</v>
      </c>
      <c r="AT1263">
        <v>0</v>
      </c>
      <c r="AU1263">
        <v>13947.49</v>
      </c>
      <c r="AV1263">
        <v>20000</v>
      </c>
      <c r="AW1263">
        <v>0</v>
      </c>
      <c r="AX1263">
        <v>0</v>
      </c>
      <c r="AY1263" s="6">
        <v>0</v>
      </c>
      <c r="AZ1263">
        <v>0</v>
      </c>
      <c r="BA1263">
        <v>0</v>
      </c>
      <c r="BB1263" s="6">
        <v>2705.28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f t="shared" si="57"/>
        <v>0</v>
      </c>
      <c r="BJ1263">
        <f t="shared" si="58"/>
        <v>2637</v>
      </c>
      <c r="BK1263">
        <f>_xlfn.IFNA(VLOOKUP(A:A,'11月奖金'!A:Q,17,0),0)</f>
        <v>1698.98</v>
      </c>
      <c r="BL1263">
        <f t="shared" si="59"/>
        <v>4335.9799999999996</v>
      </c>
    </row>
    <row r="1264" spans="1:64" x14ac:dyDescent="0.2">
      <c r="A1264">
        <v>9001421</v>
      </c>
      <c r="B1264" t="s">
        <v>8800</v>
      </c>
      <c r="C1264" t="s">
        <v>8801</v>
      </c>
      <c r="D1264" t="s">
        <v>9110</v>
      </c>
      <c r="E1264" t="s">
        <v>75</v>
      </c>
      <c r="F1264" t="s">
        <v>105</v>
      </c>
      <c r="G1264">
        <v>6</v>
      </c>
      <c r="H1264">
        <v>1</v>
      </c>
      <c r="I1264">
        <v>4.0999999999999996</v>
      </c>
      <c r="J1264">
        <v>0</v>
      </c>
      <c r="K1264">
        <v>1476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800</v>
      </c>
      <c r="U1264">
        <v>100</v>
      </c>
      <c r="V1264">
        <v>300</v>
      </c>
      <c r="W1264">
        <v>33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2709</v>
      </c>
      <c r="AG1264">
        <v>320</v>
      </c>
      <c r="AH1264">
        <v>12</v>
      </c>
      <c r="AI1264">
        <v>104.32</v>
      </c>
      <c r="AJ1264">
        <v>240</v>
      </c>
      <c r="AK1264">
        <v>0</v>
      </c>
      <c r="AL1264">
        <v>0</v>
      </c>
      <c r="AM1264">
        <v>0</v>
      </c>
      <c r="AN1264">
        <v>0</v>
      </c>
      <c r="AO1264">
        <v>2</v>
      </c>
      <c r="AP1264">
        <v>9</v>
      </c>
      <c r="AQ1264">
        <v>0</v>
      </c>
      <c r="AR1264" s="6">
        <v>2030.68</v>
      </c>
      <c r="AS1264">
        <v>2637</v>
      </c>
      <c r="AT1264">
        <v>0</v>
      </c>
      <c r="AU1264">
        <v>13947.49</v>
      </c>
      <c r="AV1264">
        <v>20000</v>
      </c>
      <c r="AW1264">
        <v>0</v>
      </c>
      <c r="AX1264">
        <v>0</v>
      </c>
      <c r="AY1264" s="6">
        <v>0</v>
      </c>
      <c r="AZ1264">
        <v>0</v>
      </c>
      <c r="BA1264">
        <v>0</v>
      </c>
      <c r="BB1264" s="6">
        <v>2705.28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f t="shared" si="57"/>
        <v>0</v>
      </c>
      <c r="BJ1264">
        <f t="shared" si="58"/>
        <v>2637</v>
      </c>
      <c r="BK1264">
        <f>_xlfn.IFNA(VLOOKUP(A:A,'11月奖金'!A:Q,17,0),0)</f>
        <v>1698.98</v>
      </c>
      <c r="BL1264">
        <f t="shared" si="59"/>
        <v>4335.9799999999996</v>
      </c>
    </row>
    <row r="1265" spans="1:64" x14ac:dyDescent="0.2">
      <c r="A1265">
        <v>9001422</v>
      </c>
      <c r="B1265" t="s">
        <v>8803</v>
      </c>
      <c r="C1265" t="s">
        <v>8804</v>
      </c>
      <c r="D1265" t="s">
        <v>9111</v>
      </c>
      <c r="E1265" t="s">
        <v>75</v>
      </c>
      <c r="F1265" t="s">
        <v>105</v>
      </c>
      <c r="G1265">
        <v>6</v>
      </c>
      <c r="H1265">
        <v>1</v>
      </c>
      <c r="I1265">
        <v>4.0999999999999996</v>
      </c>
      <c r="J1265">
        <v>0</v>
      </c>
      <c r="K1265">
        <v>1476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800</v>
      </c>
      <c r="U1265">
        <v>100</v>
      </c>
      <c r="V1265">
        <v>300</v>
      </c>
      <c r="W1265">
        <v>33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2709</v>
      </c>
      <c r="AG1265">
        <v>320</v>
      </c>
      <c r="AH1265">
        <v>12</v>
      </c>
      <c r="AI1265">
        <v>104.32</v>
      </c>
      <c r="AJ1265">
        <v>240</v>
      </c>
      <c r="AK1265">
        <v>0</v>
      </c>
      <c r="AL1265">
        <v>0</v>
      </c>
      <c r="AM1265">
        <v>0</v>
      </c>
      <c r="AN1265">
        <v>0</v>
      </c>
      <c r="AO1265">
        <v>2</v>
      </c>
      <c r="AP1265">
        <v>9</v>
      </c>
      <c r="AQ1265">
        <v>0</v>
      </c>
      <c r="AR1265" s="6">
        <v>2030.68</v>
      </c>
      <c r="AS1265">
        <v>2637</v>
      </c>
      <c r="AT1265">
        <v>0</v>
      </c>
      <c r="AU1265">
        <v>13947.49</v>
      </c>
      <c r="AV1265">
        <v>20000</v>
      </c>
      <c r="AW1265">
        <v>0</v>
      </c>
      <c r="AX1265">
        <v>0</v>
      </c>
      <c r="AY1265" s="6">
        <v>0</v>
      </c>
      <c r="AZ1265">
        <v>0</v>
      </c>
      <c r="BA1265">
        <v>0</v>
      </c>
      <c r="BB1265" s="6">
        <v>2705.28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f t="shared" si="57"/>
        <v>0</v>
      </c>
      <c r="BJ1265">
        <f t="shared" si="58"/>
        <v>2637</v>
      </c>
      <c r="BK1265">
        <f>_xlfn.IFNA(VLOOKUP(A:A,'11月奖金'!A:Q,17,0),0)</f>
        <v>1698.98</v>
      </c>
      <c r="BL1265">
        <f t="shared" si="59"/>
        <v>4335.9799999999996</v>
      </c>
    </row>
    <row r="1266" spans="1:64" x14ac:dyDescent="0.2">
      <c r="A1266">
        <v>9001423</v>
      </c>
      <c r="B1266" t="s">
        <v>8807</v>
      </c>
      <c r="C1266" t="s">
        <v>8808</v>
      </c>
      <c r="D1266" t="s">
        <v>9112</v>
      </c>
      <c r="E1266" t="s">
        <v>75</v>
      </c>
      <c r="F1266" t="s">
        <v>105</v>
      </c>
      <c r="G1266">
        <v>6</v>
      </c>
      <c r="H1266">
        <v>1</v>
      </c>
      <c r="I1266">
        <v>4.0999999999999996</v>
      </c>
      <c r="J1266">
        <v>0</v>
      </c>
      <c r="K1266">
        <v>1476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800</v>
      </c>
      <c r="U1266">
        <v>100</v>
      </c>
      <c r="V1266">
        <v>300</v>
      </c>
      <c r="W1266">
        <v>33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2709</v>
      </c>
      <c r="AG1266">
        <v>320</v>
      </c>
      <c r="AH1266">
        <v>12</v>
      </c>
      <c r="AI1266">
        <v>104.32</v>
      </c>
      <c r="AJ1266">
        <v>240</v>
      </c>
      <c r="AK1266">
        <v>0</v>
      </c>
      <c r="AL1266">
        <v>0</v>
      </c>
      <c r="AM1266">
        <v>0</v>
      </c>
      <c r="AN1266">
        <v>0</v>
      </c>
      <c r="AO1266">
        <v>2</v>
      </c>
      <c r="AP1266">
        <v>9</v>
      </c>
      <c r="AQ1266">
        <v>0</v>
      </c>
      <c r="AR1266" s="6">
        <v>2030.68</v>
      </c>
      <c r="AS1266">
        <v>2637</v>
      </c>
      <c r="AT1266">
        <v>0</v>
      </c>
      <c r="AU1266">
        <v>13947.49</v>
      </c>
      <c r="AV1266">
        <v>20000</v>
      </c>
      <c r="AW1266">
        <v>0</v>
      </c>
      <c r="AX1266">
        <v>0</v>
      </c>
      <c r="AY1266" s="6">
        <v>0</v>
      </c>
      <c r="AZ1266">
        <v>0</v>
      </c>
      <c r="BA1266">
        <v>0</v>
      </c>
      <c r="BB1266" s="6">
        <v>2705.28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f t="shared" si="57"/>
        <v>0</v>
      </c>
      <c r="BJ1266">
        <f t="shared" si="58"/>
        <v>2637</v>
      </c>
      <c r="BK1266">
        <f>_xlfn.IFNA(VLOOKUP(A:A,'11月奖金'!A:Q,17,0),0)</f>
        <v>1698.98</v>
      </c>
      <c r="BL1266">
        <f t="shared" si="59"/>
        <v>4335.9799999999996</v>
      </c>
    </row>
    <row r="1267" spans="1:64" x14ac:dyDescent="0.2">
      <c r="A1267">
        <v>9001424</v>
      </c>
      <c r="B1267" t="s">
        <v>7490</v>
      </c>
      <c r="C1267" t="s">
        <v>8811</v>
      </c>
      <c r="D1267" t="s">
        <v>9113</v>
      </c>
      <c r="E1267" t="s">
        <v>75</v>
      </c>
      <c r="F1267" t="s">
        <v>105</v>
      </c>
      <c r="G1267">
        <v>6</v>
      </c>
      <c r="H1267">
        <v>1</v>
      </c>
      <c r="I1267">
        <v>4.0999999999999996</v>
      </c>
      <c r="J1267">
        <v>0</v>
      </c>
      <c r="K1267">
        <v>1476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800</v>
      </c>
      <c r="U1267">
        <v>100</v>
      </c>
      <c r="V1267">
        <v>300</v>
      </c>
      <c r="W1267">
        <v>33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2709</v>
      </c>
      <c r="AG1267">
        <v>320</v>
      </c>
      <c r="AH1267">
        <v>12</v>
      </c>
      <c r="AI1267">
        <v>104.32</v>
      </c>
      <c r="AJ1267">
        <v>240</v>
      </c>
      <c r="AK1267">
        <v>0</v>
      </c>
      <c r="AL1267">
        <v>0</v>
      </c>
      <c r="AM1267">
        <v>0</v>
      </c>
      <c r="AN1267">
        <v>0</v>
      </c>
      <c r="AO1267">
        <v>2</v>
      </c>
      <c r="AP1267">
        <v>9</v>
      </c>
      <c r="AQ1267">
        <v>0</v>
      </c>
      <c r="AR1267" s="6">
        <v>2030.68</v>
      </c>
      <c r="AS1267">
        <v>2637</v>
      </c>
      <c r="AT1267">
        <v>0</v>
      </c>
      <c r="AU1267">
        <v>13947.49</v>
      </c>
      <c r="AV1267">
        <v>20000</v>
      </c>
      <c r="AW1267">
        <v>0</v>
      </c>
      <c r="AX1267">
        <v>0</v>
      </c>
      <c r="AY1267" s="6">
        <v>0</v>
      </c>
      <c r="AZ1267">
        <v>0</v>
      </c>
      <c r="BA1267">
        <v>0</v>
      </c>
      <c r="BB1267" s="6">
        <v>2705.28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f t="shared" si="57"/>
        <v>0</v>
      </c>
      <c r="BJ1267">
        <f t="shared" si="58"/>
        <v>2637</v>
      </c>
      <c r="BK1267">
        <f>_xlfn.IFNA(VLOOKUP(A:A,'11月奖金'!A:Q,17,0),0)</f>
        <v>1698.98</v>
      </c>
      <c r="BL1267">
        <f t="shared" si="59"/>
        <v>4335.9799999999996</v>
      </c>
    </row>
    <row r="1268" spans="1:64" x14ac:dyDescent="0.2">
      <c r="A1268">
        <v>9001380</v>
      </c>
      <c r="B1268" t="s">
        <v>8832</v>
      </c>
      <c r="C1268" t="s">
        <v>8833</v>
      </c>
      <c r="D1268" t="s">
        <v>9114</v>
      </c>
      <c r="E1268" t="s">
        <v>61</v>
      </c>
      <c r="F1268" t="s">
        <v>105</v>
      </c>
      <c r="G1268">
        <v>6</v>
      </c>
      <c r="H1268">
        <v>1</v>
      </c>
      <c r="I1268">
        <v>4.0999999999999996</v>
      </c>
      <c r="J1268">
        <v>0</v>
      </c>
      <c r="K1268">
        <v>1476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800</v>
      </c>
      <c r="U1268">
        <v>100</v>
      </c>
      <c r="V1268">
        <v>300</v>
      </c>
      <c r="W1268">
        <v>33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2709</v>
      </c>
      <c r="AG1268">
        <v>320</v>
      </c>
      <c r="AH1268">
        <v>12</v>
      </c>
      <c r="AI1268">
        <v>104.32</v>
      </c>
      <c r="AJ1268">
        <v>240</v>
      </c>
      <c r="AK1268">
        <v>0</v>
      </c>
      <c r="AL1268">
        <v>0</v>
      </c>
      <c r="AM1268">
        <v>0</v>
      </c>
      <c r="AN1268">
        <v>0</v>
      </c>
      <c r="AO1268">
        <v>2</v>
      </c>
      <c r="AP1268">
        <v>9</v>
      </c>
      <c r="AQ1268">
        <v>0</v>
      </c>
      <c r="AR1268" s="6">
        <v>2030.68</v>
      </c>
      <c r="AS1268">
        <v>2637</v>
      </c>
      <c r="AT1268">
        <v>0</v>
      </c>
      <c r="AU1268">
        <v>13930.07</v>
      </c>
      <c r="AV1268">
        <v>20000</v>
      </c>
      <c r="AW1268">
        <v>0</v>
      </c>
      <c r="AX1268">
        <v>0</v>
      </c>
      <c r="AY1268" s="6">
        <v>0</v>
      </c>
      <c r="AZ1268">
        <v>0</v>
      </c>
      <c r="BA1268">
        <v>0</v>
      </c>
      <c r="BB1268" s="6">
        <v>2705.28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f t="shared" si="57"/>
        <v>0</v>
      </c>
      <c r="BJ1268">
        <f t="shared" si="58"/>
        <v>2637</v>
      </c>
      <c r="BK1268">
        <f>_xlfn.IFNA(VLOOKUP(A:A,'11月奖金'!A:Q,17,0),0)</f>
        <v>1691.3</v>
      </c>
      <c r="BL1268">
        <f t="shared" si="59"/>
        <v>4328.3</v>
      </c>
    </row>
    <row r="1269" spans="1:64" x14ac:dyDescent="0.2">
      <c r="A1269">
        <v>9001381</v>
      </c>
      <c r="B1269" t="s">
        <v>8835</v>
      </c>
      <c r="C1269" t="s">
        <v>8836</v>
      </c>
      <c r="D1269" t="s">
        <v>9115</v>
      </c>
      <c r="E1269" t="s">
        <v>61</v>
      </c>
      <c r="F1269" t="s">
        <v>105</v>
      </c>
      <c r="G1269">
        <v>6</v>
      </c>
      <c r="H1269">
        <v>1</v>
      </c>
      <c r="I1269">
        <v>4.0999999999999996</v>
      </c>
      <c r="J1269">
        <v>0</v>
      </c>
      <c r="K1269">
        <v>1476</v>
      </c>
      <c r="L1269">
        <v>0</v>
      </c>
      <c r="M1269">
        <v>0</v>
      </c>
      <c r="N1269">
        <v>0</v>
      </c>
      <c r="O1269">
        <v>700</v>
      </c>
      <c r="P1269">
        <v>0</v>
      </c>
      <c r="Q1269">
        <v>0</v>
      </c>
      <c r="R1269">
        <v>7</v>
      </c>
      <c r="S1269">
        <v>0</v>
      </c>
      <c r="T1269">
        <v>800</v>
      </c>
      <c r="U1269">
        <v>100</v>
      </c>
      <c r="V1269">
        <v>300</v>
      </c>
      <c r="W1269">
        <v>33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3416</v>
      </c>
      <c r="AG1269">
        <v>379.92</v>
      </c>
      <c r="AH1269">
        <v>14.25</v>
      </c>
      <c r="AI1269">
        <v>104.32</v>
      </c>
      <c r="AJ1269">
        <v>285</v>
      </c>
      <c r="AK1269">
        <v>0</v>
      </c>
      <c r="AL1269">
        <v>0</v>
      </c>
      <c r="AM1269">
        <v>0</v>
      </c>
      <c r="AN1269">
        <v>0</v>
      </c>
      <c r="AO1269">
        <v>2</v>
      </c>
      <c r="AP1269">
        <v>9</v>
      </c>
      <c r="AQ1269">
        <v>0</v>
      </c>
      <c r="AR1269" s="6">
        <v>2630.51</v>
      </c>
      <c r="AS1269">
        <v>3374</v>
      </c>
      <c r="AT1269">
        <v>30</v>
      </c>
      <c r="AU1269">
        <v>19076.41</v>
      </c>
      <c r="AV1269">
        <v>20000</v>
      </c>
      <c r="AW1269">
        <v>0</v>
      </c>
      <c r="AX1269">
        <v>0</v>
      </c>
      <c r="AY1269" s="6">
        <v>0</v>
      </c>
      <c r="AZ1269">
        <v>0</v>
      </c>
      <c r="BA1269">
        <v>0</v>
      </c>
      <c r="BB1269" s="6">
        <v>3133.96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f t="shared" si="57"/>
        <v>0</v>
      </c>
      <c r="BJ1269">
        <f t="shared" si="58"/>
        <v>3374</v>
      </c>
      <c r="BK1269">
        <f>_xlfn.IFNA(VLOOKUP(A:A,'11月奖金'!A:Q,17,0),0)</f>
        <v>2790.65</v>
      </c>
      <c r="BL1269">
        <f t="shared" si="59"/>
        <v>6164.65</v>
      </c>
    </row>
    <row r="1270" spans="1:64" x14ac:dyDescent="0.2">
      <c r="A1270">
        <v>9001382</v>
      </c>
      <c r="B1270" t="s">
        <v>8840</v>
      </c>
      <c r="C1270" t="s">
        <v>8841</v>
      </c>
      <c r="D1270" t="s">
        <v>9116</v>
      </c>
      <c r="E1270" t="s">
        <v>61</v>
      </c>
      <c r="F1270" t="s">
        <v>105</v>
      </c>
      <c r="G1270">
        <v>6</v>
      </c>
      <c r="H1270">
        <v>1</v>
      </c>
      <c r="I1270">
        <v>4.0999999999999996</v>
      </c>
      <c r="J1270">
        <v>0</v>
      </c>
      <c r="K1270">
        <v>1476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800</v>
      </c>
      <c r="U1270">
        <v>100</v>
      </c>
      <c r="V1270">
        <v>300</v>
      </c>
      <c r="W1270">
        <v>33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2709</v>
      </c>
      <c r="AG1270">
        <v>320</v>
      </c>
      <c r="AH1270">
        <v>12</v>
      </c>
      <c r="AI1270">
        <v>104.32</v>
      </c>
      <c r="AJ1270">
        <v>240</v>
      </c>
      <c r="AK1270">
        <v>0</v>
      </c>
      <c r="AL1270">
        <v>0</v>
      </c>
      <c r="AM1270">
        <v>0</v>
      </c>
      <c r="AN1270">
        <v>0</v>
      </c>
      <c r="AO1270">
        <v>2</v>
      </c>
      <c r="AP1270">
        <v>9</v>
      </c>
      <c r="AQ1270">
        <v>0</v>
      </c>
      <c r="AR1270" s="6">
        <v>2030.68</v>
      </c>
      <c r="AS1270">
        <v>2637</v>
      </c>
      <c r="AT1270">
        <v>0</v>
      </c>
      <c r="AU1270">
        <v>13930.07</v>
      </c>
      <c r="AV1270">
        <v>20000</v>
      </c>
      <c r="AW1270">
        <v>0</v>
      </c>
      <c r="AX1270">
        <v>0</v>
      </c>
      <c r="AY1270" s="6">
        <v>0</v>
      </c>
      <c r="AZ1270">
        <v>0</v>
      </c>
      <c r="BA1270">
        <v>0</v>
      </c>
      <c r="BB1270" s="6">
        <v>2705.28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f t="shared" si="57"/>
        <v>0</v>
      </c>
      <c r="BJ1270">
        <f t="shared" si="58"/>
        <v>2637</v>
      </c>
      <c r="BK1270">
        <f>_xlfn.IFNA(VLOOKUP(A:A,'11月奖金'!A:Q,17,0),0)</f>
        <v>1691.33</v>
      </c>
      <c r="BL1270">
        <f t="shared" si="59"/>
        <v>4328.33</v>
      </c>
    </row>
    <row r="1271" spans="1:64" x14ac:dyDescent="0.2">
      <c r="A1271">
        <v>9001383</v>
      </c>
      <c r="B1271" t="s">
        <v>8898</v>
      </c>
      <c r="C1271" t="s">
        <v>8899</v>
      </c>
      <c r="D1271" t="s">
        <v>9117</v>
      </c>
      <c r="E1271" t="s">
        <v>122</v>
      </c>
      <c r="F1271" t="s">
        <v>105</v>
      </c>
      <c r="G1271">
        <v>11</v>
      </c>
      <c r="H1271">
        <v>1</v>
      </c>
      <c r="I1271">
        <v>6.1</v>
      </c>
      <c r="J1271">
        <v>0</v>
      </c>
      <c r="K1271">
        <v>2196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800</v>
      </c>
      <c r="U1271">
        <v>100</v>
      </c>
      <c r="V1271">
        <v>300</v>
      </c>
      <c r="W1271">
        <v>33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3429</v>
      </c>
      <c r="AG1271">
        <v>320</v>
      </c>
      <c r="AH1271">
        <v>12</v>
      </c>
      <c r="AI1271">
        <v>104.32</v>
      </c>
      <c r="AJ1271">
        <v>240</v>
      </c>
      <c r="AK1271">
        <v>0</v>
      </c>
      <c r="AL1271">
        <v>0</v>
      </c>
      <c r="AM1271">
        <v>0</v>
      </c>
      <c r="AN1271">
        <v>0</v>
      </c>
      <c r="AO1271">
        <v>2</v>
      </c>
      <c r="AP1271">
        <v>9</v>
      </c>
      <c r="AQ1271">
        <v>0</v>
      </c>
      <c r="AR1271" s="6">
        <v>2750.68</v>
      </c>
      <c r="AS1271">
        <v>3357</v>
      </c>
      <c r="AT1271">
        <v>0</v>
      </c>
      <c r="AU1271">
        <v>14568</v>
      </c>
      <c r="AV1271">
        <v>20000</v>
      </c>
      <c r="AW1271">
        <v>0</v>
      </c>
      <c r="AX1271">
        <v>0</v>
      </c>
      <c r="AY1271" s="6">
        <v>0</v>
      </c>
      <c r="AZ1271">
        <v>0</v>
      </c>
      <c r="BA1271">
        <v>0</v>
      </c>
      <c r="BB1271" s="6">
        <v>2705.28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f t="shared" si="57"/>
        <v>0</v>
      </c>
      <c r="BJ1271">
        <f t="shared" si="58"/>
        <v>3357</v>
      </c>
      <c r="BK1271">
        <f>_xlfn.IFNA(VLOOKUP(A:A,'11月奖金'!A:Q,17,0),0)</f>
        <v>1850</v>
      </c>
      <c r="BL1271">
        <f t="shared" si="59"/>
        <v>5207</v>
      </c>
    </row>
    <row r="1272" spans="1:64" x14ac:dyDescent="0.2">
      <c r="A1272">
        <v>9001384</v>
      </c>
      <c r="B1272" t="s">
        <v>8900</v>
      </c>
      <c r="C1272" t="s">
        <v>8901</v>
      </c>
      <c r="D1272" t="s">
        <v>9118</v>
      </c>
      <c r="E1272" t="s">
        <v>122</v>
      </c>
      <c r="F1272" t="s">
        <v>105</v>
      </c>
      <c r="G1272">
        <v>13</v>
      </c>
      <c r="H1272">
        <v>1</v>
      </c>
      <c r="I1272">
        <v>6.9</v>
      </c>
      <c r="J1272">
        <v>0</v>
      </c>
      <c r="K1272">
        <v>2484</v>
      </c>
      <c r="L1272">
        <v>0</v>
      </c>
      <c r="M1272">
        <v>0</v>
      </c>
      <c r="N1272">
        <v>0</v>
      </c>
      <c r="O1272">
        <v>700</v>
      </c>
      <c r="P1272">
        <v>0</v>
      </c>
      <c r="Q1272">
        <v>0</v>
      </c>
      <c r="R1272">
        <v>0</v>
      </c>
      <c r="S1272">
        <v>0</v>
      </c>
      <c r="T1272">
        <v>800</v>
      </c>
      <c r="U1272">
        <v>100</v>
      </c>
      <c r="V1272">
        <v>300</v>
      </c>
      <c r="W1272">
        <v>33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4417</v>
      </c>
      <c r="AG1272">
        <v>379.92</v>
      </c>
      <c r="AH1272">
        <v>14.25</v>
      </c>
      <c r="AI1272">
        <v>104.32</v>
      </c>
      <c r="AJ1272">
        <v>285</v>
      </c>
      <c r="AK1272">
        <v>0</v>
      </c>
      <c r="AL1272">
        <v>0</v>
      </c>
      <c r="AM1272">
        <v>0</v>
      </c>
      <c r="AN1272">
        <v>0</v>
      </c>
      <c r="AO1272">
        <v>2</v>
      </c>
      <c r="AP1272">
        <v>9</v>
      </c>
      <c r="AQ1272">
        <v>0</v>
      </c>
      <c r="AR1272" s="6">
        <v>3631.51</v>
      </c>
      <c r="AS1272">
        <v>4345</v>
      </c>
      <c r="AT1272">
        <v>0</v>
      </c>
      <c r="AU1272">
        <v>19356</v>
      </c>
      <c r="AV1272">
        <v>20000</v>
      </c>
      <c r="AW1272">
        <v>0</v>
      </c>
      <c r="AX1272">
        <v>0</v>
      </c>
      <c r="AY1272" s="6">
        <v>0</v>
      </c>
      <c r="AZ1272">
        <v>0</v>
      </c>
      <c r="BA1272">
        <v>0</v>
      </c>
      <c r="BB1272" s="6">
        <v>3133.96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f t="shared" si="57"/>
        <v>0</v>
      </c>
      <c r="BJ1272">
        <f t="shared" si="58"/>
        <v>4345</v>
      </c>
      <c r="BK1272">
        <f>_xlfn.IFNA(VLOOKUP(A:A,'11月奖金'!A:Q,17,0),0)</f>
        <v>2675</v>
      </c>
      <c r="BL1272">
        <f t="shared" si="59"/>
        <v>7020</v>
      </c>
    </row>
    <row r="1273" spans="1:64" x14ac:dyDescent="0.2">
      <c r="A1273">
        <v>9001385</v>
      </c>
      <c r="B1273" t="s">
        <v>8903</v>
      </c>
      <c r="C1273" t="s">
        <v>8904</v>
      </c>
      <c r="D1273" t="s">
        <v>9119</v>
      </c>
      <c r="E1273" t="s">
        <v>122</v>
      </c>
      <c r="F1273" t="s">
        <v>105</v>
      </c>
      <c r="G1273">
        <v>13</v>
      </c>
      <c r="H1273">
        <v>1</v>
      </c>
      <c r="I1273">
        <v>6.9</v>
      </c>
      <c r="J1273">
        <v>0</v>
      </c>
      <c r="K1273">
        <v>2484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800</v>
      </c>
      <c r="U1273">
        <v>100</v>
      </c>
      <c r="V1273">
        <v>300</v>
      </c>
      <c r="W1273">
        <v>33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3717</v>
      </c>
      <c r="AG1273">
        <v>320</v>
      </c>
      <c r="AH1273">
        <v>12</v>
      </c>
      <c r="AI1273">
        <v>104.32</v>
      </c>
      <c r="AJ1273">
        <v>240</v>
      </c>
      <c r="AK1273">
        <v>0</v>
      </c>
      <c r="AL1273">
        <v>0</v>
      </c>
      <c r="AM1273">
        <v>0</v>
      </c>
      <c r="AN1273">
        <v>0</v>
      </c>
      <c r="AO1273">
        <v>2</v>
      </c>
      <c r="AP1273">
        <v>9</v>
      </c>
      <c r="AQ1273">
        <v>0</v>
      </c>
      <c r="AR1273" s="6">
        <v>3038.68</v>
      </c>
      <c r="AS1273">
        <v>3645</v>
      </c>
      <c r="AT1273">
        <v>0</v>
      </c>
      <c r="AU1273">
        <v>14906</v>
      </c>
      <c r="AV1273">
        <v>20000</v>
      </c>
      <c r="AW1273">
        <v>0</v>
      </c>
      <c r="AX1273">
        <v>0</v>
      </c>
      <c r="AY1273" s="6">
        <v>0</v>
      </c>
      <c r="AZ1273">
        <v>0</v>
      </c>
      <c r="BA1273">
        <v>0</v>
      </c>
      <c r="BB1273" s="6">
        <v>2705.28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f t="shared" si="57"/>
        <v>0</v>
      </c>
      <c r="BJ1273">
        <f t="shared" si="58"/>
        <v>3645</v>
      </c>
      <c r="BK1273">
        <f>_xlfn.IFNA(VLOOKUP(A:A,'11月奖金'!A:Q,17,0),0)</f>
        <v>1850</v>
      </c>
      <c r="BL1273">
        <f t="shared" si="59"/>
        <v>5495</v>
      </c>
    </row>
    <row r="1274" spans="1:64" x14ac:dyDescent="0.2">
      <c r="A1274">
        <v>9001386</v>
      </c>
      <c r="B1274" t="s">
        <v>8906</v>
      </c>
      <c r="C1274" t="s">
        <v>8907</v>
      </c>
      <c r="D1274" t="s">
        <v>9120</v>
      </c>
      <c r="E1274" t="s">
        <v>122</v>
      </c>
      <c r="F1274" t="s">
        <v>105</v>
      </c>
      <c r="G1274">
        <v>13</v>
      </c>
      <c r="H1274">
        <v>1</v>
      </c>
      <c r="I1274">
        <v>6.9</v>
      </c>
      <c r="J1274">
        <v>0</v>
      </c>
      <c r="K1274">
        <v>2484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800</v>
      </c>
      <c r="U1274">
        <v>100</v>
      </c>
      <c r="V1274">
        <v>300</v>
      </c>
      <c r="W1274">
        <v>33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3717</v>
      </c>
      <c r="AG1274">
        <v>320</v>
      </c>
      <c r="AH1274">
        <v>12</v>
      </c>
      <c r="AI1274">
        <v>104.32</v>
      </c>
      <c r="AJ1274">
        <v>240</v>
      </c>
      <c r="AK1274">
        <v>0</v>
      </c>
      <c r="AL1274">
        <v>0</v>
      </c>
      <c r="AM1274">
        <v>0</v>
      </c>
      <c r="AN1274">
        <v>0</v>
      </c>
      <c r="AO1274">
        <v>2</v>
      </c>
      <c r="AP1274">
        <v>9</v>
      </c>
      <c r="AQ1274">
        <v>0</v>
      </c>
      <c r="AR1274" s="6">
        <v>3038.68</v>
      </c>
      <c r="AS1274">
        <v>3645</v>
      </c>
      <c r="AT1274">
        <v>0</v>
      </c>
      <c r="AU1274">
        <v>14856</v>
      </c>
      <c r="AV1274">
        <v>20000</v>
      </c>
      <c r="AW1274">
        <v>0</v>
      </c>
      <c r="AX1274">
        <v>0</v>
      </c>
      <c r="AY1274" s="6">
        <v>0</v>
      </c>
      <c r="AZ1274">
        <v>0</v>
      </c>
      <c r="BA1274">
        <v>0</v>
      </c>
      <c r="BB1274" s="6">
        <v>2705.28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f t="shared" si="57"/>
        <v>0</v>
      </c>
      <c r="BJ1274">
        <f t="shared" si="58"/>
        <v>3645</v>
      </c>
      <c r="BK1274">
        <f>_xlfn.IFNA(VLOOKUP(A:A,'11月奖金'!A:Q,17,0),0)</f>
        <v>1650</v>
      </c>
      <c r="BL1274">
        <f t="shared" si="59"/>
        <v>5295</v>
      </c>
    </row>
    <row r="1275" spans="1:64" x14ac:dyDescent="0.2">
      <c r="A1275">
        <v>9001387</v>
      </c>
      <c r="B1275" t="s">
        <v>8909</v>
      </c>
      <c r="C1275" t="s">
        <v>8910</v>
      </c>
      <c r="D1275" t="s">
        <v>9121</v>
      </c>
      <c r="E1275" t="s">
        <v>122</v>
      </c>
      <c r="F1275" t="s">
        <v>105</v>
      </c>
      <c r="G1275">
        <v>13</v>
      </c>
      <c r="H1275">
        <v>1</v>
      </c>
      <c r="I1275">
        <v>6.9</v>
      </c>
      <c r="J1275">
        <v>0</v>
      </c>
      <c r="K1275">
        <v>2484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800</v>
      </c>
      <c r="U1275">
        <v>100</v>
      </c>
      <c r="V1275">
        <v>300</v>
      </c>
      <c r="W1275">
        <v>33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3717</v>
      </c>
      <c r="AG1275">
        <v>320</v>
      </c>
      <c r="AH1275">
        <v>12</v>
      </c>
      <c r="AI1275">
        <v>104.32</v>
      </c>
      <c r="AJ1275">
        <v>240</v>
      </c>
      <c r="AK1275">
        <v>0</v>
      </c>
      <c r="AL1275">
        <v>0</v>
      </c>
      <c r="AM1275">
        <v>0</v>
      </c>
      <c r="AN1275">
        <v>0</v>
      </c>
      <c r="AO1275">
        <v>2</v>
      </c>
      <c r="AP1275">
        <v>9</v>
      </c>
      <c r="AQ1275">
        <v>0</v>
      </c>
      <c r="AR1275" s="6">
        <v>3038.68</v>
      </c>
      <c r="AS1275">
        <v>3645</v>
      </c>
      <c r="AT1275">
        <v>0</v>
      </c>
      <c r="AU1275">
        <v>14856</v>
      </c>
      <c r="AV1275">
        <v>20000</v>
      </c>
      <c r="AW1275">
        <v>0</v>
      </c>
      <c r="AX1275">
        <v>0</v>
      </c>
      <c r="AY1275" s="6">
        <v>0</v>
      </c>
      <c r="AZ1275">
        <v>0</v>
      </c>
      <c r="BA1275">
        <v>0</v>
      </c>
      <c r="BB1275" s="6">
        <v>2705.28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f t="shared" si="57"/>
        <v>0</v>
      </c>
      <c r="BJ1275">
        <f t="shared" si="58"/>
        <v>3645</v>
      </c>
      <c r="BK1275">
        <f>_xlfn.IFNA(VLOOKUP(A:A,'11月奖金'!A:Q,17,0),0)</f>
        <v>2150</v>
      </c>
      <c r="BL1275">
        <f t="shared" si="59"/>
        <v>5795</v>
      </c>
    </row>
    <row r="1276" spans="1:64" x14ac:dyDescent="0.2">
      <c r="A1276">
        <v>9001388</v>
      </c>
      <c r="B1276" t="s">
        <v>8912</v>
      </c>
      <c r="C1276" t="s">
        <v>8913</v>
      </c>
      <c r="D1276" t="s">
        <v>9122</v>
      </c>
      <c r="E1276" t="s">
        <v>122</v>
      </c>
      <c r="F1276" t="s">
        <v>105</v>
      </c>
      <c r="G1276">
        <v>11</v>
      </c>
      <c r="H1276">
        <v>1</v>
      </c>
      <c r="I1276">
        <v>6.1</v>
      </c>
      <c r="J1276">
        <v>0</v>
      </c>
      <c r="K1276">
        <v>2196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800</v>
      </c>
      <c r="U1276">
        <v>100</v>
      </c>
      <c r="V1276">
        <v>300</v>
      </c>
      <c r="W1276">
        <v>33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3429</v>
      </c>
      <c r="AG1276">
        <v>320</v>
      </c>
      <c r="AH1276">
        <v>12</v>
      </c>
      <c r="AI1276">
        <v>104.32</v>
      </c>
      <c r="AJ1276">
        <v>240</v>
      </c>
      <c r="AK1276">
        <v>0</v>
      </c>
      <c r="AL1276">
        <v>0</v>
      </c>
      <c r="AM1276">
        <v>0</v>
      </c>
      <c r="AN1276">
        <v>0</v>
      </c>
      <c r="AO1276">
        <v>2</v>
      </c>
      <c r="AP1276">
        <v>9</v>
      </c>
      <c r="AQ1276">
        <v>0</v>
      </c>
      <c r="AR1276" s="6">
        <v>2750.68</v>
      </c>
      <c r="AS1276">
        <v>3357</v>
      </c>
      <c r="AT1276">
        <v>0</v>
      </c>
      <c r="AU1276">
        <v>14568</v>
      </c>
      <c r="AV1276">
        <v>20000</v>
      </c>
      <c r="AW1276">
        <v>0</v>
      </c>
      <c r="AX1276">
        <v>0</v>
      </c>
      <c r="AY1276" s="6">
        <v>0</v>
      </c>
      <c r="AZ1276">
        <v>0</v>
      </c>
      <c r="BA1276">
        <v>0</v>
      </c>
      <c r="BB1276" s="6">
        <v>2705.28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f t="shared" si="57"/>
        <v>0</v>
      </c>
      <c r="BJ1276">
        <f t="shared" si="58"/>
        <v>3357</v>
      </c>
      <c r="BK1276">
        <f>_xlfn.IFNA(VLOOKUP(A:A,'11月奖金'!A:Q,17,0),0)</f>
        <v>1850</v>
      </c>
      <c r="BL1276">
        <f t="shared" si="59"/>
        <v>5207</v>
      </c>
    </row>
    <row r="1277" spans="1:64" x14ac:dyDescent="0.2">
      <c r="A1277">
        <v>9001389</v>
      </c>
      <c r="B1277" t="s">
        <v>8915</v>
      </c>
      <c r="C1277" t="s">
        <v>8916</v>
      </c>
      <c r="D1277" t="s">
        <v>9123</v>
      </c>
      <c r="E1277" t="s">
        <v>122</v>
      </c>
      <c r="F1277" t="s">
        <v>105</v>
      </c>
      <c r="G1277">
        <v>11</v>
      </c>
      <c r="H1277">
        <v>1</v>
      </c>
      <c r="I1277">
        <v>6.1</v>
      </c>
      <c r="J1277">
        <v>0</v>
      </c>
      <c r="K1277">
        <v>2196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800</v>
      </c>
      <c r="U1277">
        <v>100</v>
      </c>
      <c r="V1277">
        <v>300</v>
      </c>
      <c r="W1277">
        <v>33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3429</v>
      </c>
      <c r="AG1277">
        <v>320</v>
      </c>
      <c r="AH1277">
        <v>12</v>
      </c>
      <c r="AI1277">
        <v>104.32</v>
      </c>
      <c r="AJ1277">
        <v>240</v>
      </c>
      <c r="AK1277">
        <v>0</v>
      </c>
      <c r="AL1277">
        <v>0</v>
      </c>
      <c r="AM1277">
        <v>0</v>
      </c>
      <c r="AN1277">
        <v>0</v>
      </c>
      <c r="AO1277">
        <v>2</v>
      </c>
      <c r="AP1277">
        <v>9</v>
      </c>
      <c r="AQ1277">
        <v>0</v>
      </c>
      <c r="AR1277" s="6">
        <v>2750.68</v>
      </c>
      <c r="AS1277">
        <v>3357</v>
      </c>
      <c r="AT1277">
        <v>0</v>
      </c>
      <c r="AU1277">
        <v>14568</v>
      </c>
      <c r="AV1277">
        <v>20000</v>
      </c>
      <c r="AW1277">
        <v>0</v>
      </c>
      <c r="AX1277">
        <v>0</v>
      </c>
      <c r="AY1277" s="6">
        <v>0</v>
      </c>
      <c r="AZ1277">
        <v>0</v>
      </c>
      <c r="BA1277">
        <v>0</v>
      </c>
      <c r="BB1277" s="6">
        <v>2705.28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f t="shared" si="57"/>
        <v>0</v>
      </c>
      <c r="BJ1277">
        <f t="shared" si="58"/>
        <v>3357</v>
      </c>
      <c r="BK1277">
        <f>_xlfn.IFNA(VLOOKUP(A:A,'11月奖金'!A:Q,17,0),0)</f>
        <v>1850</v>
      </c>
      <c r="BL1277">
        <f t="shared" si="59"/>
        <v>5207</v>
      </c>
    </row>
    <row r="1278" spans="1:64" x14ac:dyDescent="0.2">
      <c r="A1278">
        <v>9001390</v>
      </c>
      <c r="B1278" t="s">
        <v>8918</v>
      </c>
      <c r="C1278" t="s">
        <v>8919</v>
      </c>
      <c r="D1278" t="s">
        <v>9124</v>
      </c>
      <c r="E1278" t="s">
        <v>122</v>
      </c>
      <c r="F1278" t="s">
        <v>105</v>
      </c>
      <c r="G1278">
        <v>11</v>
      </c>
      <c r="H1278">
        <v>1</v>
      </c>
      <c r="I1278">
        <v>6.1</v>
      </c>
      <c r="J1278">
        <v>0</v>
      </c>
      <c r="K1278">
        <v>2196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800</v>
      </c>
      <c r="U1278">
        <v>100</v>
      </c>
      <c r="V1278">
        <v>300</v>
      </c>
      <c r="W1278">
        <v>33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3429</v>
      </c>
      <c r="AG1278">
        <v>320</v>
      </c>
      <c r="AH1278">
        <v>12</v>
      </c>
      <c r="AI1278">
        <v>104.32</v>
      </c>
      <c r="AJ1278">
        <v>240</v>
      </c>
      <c r="AK1278">
        <v>0</v>
      </c>
      <c r="AL1278">
        <v>0</v>
      </c>
      <c r="AM1278">
        <v>0</v>
      </c>
      <c r="AN1278">
        <v>0</v>
      </c>
      <c r="AO1278">
        <v>2</v>
      </c>
      <c r="AP1278">
        <v>9</v>
      </c>
      <c r="AQ1278">
        <v>0</v>
      </c>
      <c r="AR1278" s="6">
        <v>2750.68</v>
      </c>
      <c r="AS1278">
        <v>3357</v>
      </c>
      <c r="AT1278">
        <v>0</v>
      </c>
      <c r="AU1278">
        <v>14668</v>
      </c>
      <c r="AV1278">
        <v>20000</v>
      </c>
      <c r="AW1278">
        <v>0</v>
      </c>
      <c r="AX1278">
        <v>0</v>
      </c>
      <c r="AY1278" s="6">
        <v>0</v>
      </c>
      <c r="AZ1278">
        <v>0</v>
      </c>
      <c r="BA1278">
        <v>0</v>
      </c>
      <c r="BB1278" s="6">
        <v>2705.28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f t="shared" si="57"/>
        <v>0</v>
      </c>
      <c r="BJ1278">
        <f t="shared" si="58"/>
        <v>3357</v>
      </c>
      <c r="BK1278">
        <f>_xlfn.IFNA(VLOOKUP(A:A,'11月奖金'!A:Q,17,0),0)</f>
        <v>1850</v>
      </c>
      <c r="BL1278">
        <f t="shared" si="59"/>
        <v>5207</v>
      </c>
    </row>
    <row r="1279" spans="1:64" x14ac:dyDescent="0.2">
      <c r="A1279">
        <v>9001392</v>
      </c>
      <c r="B1279" t="s">
        <v>8924</v>
      </c>
      <c r="C1279" t="s">
        <v>8925</v>
      </c>
      <c r="D1279" t="s">
        <v>9126</v>
      </c>
      <c r="E1279" t="s">
        <v>122</v>
      </c>
      <c r="F1279" t="s">
        <v>105</v>
      </c>
      <c r="G1279">
        <v>11</v>
      </c>
      <c r="H1279">
        <v>1</v>
      </c>
      <c r="I1279">
        <v>6.1</v>
      </c>
      <c r="J1279">
        <v>0</v>
      </c>
      <c r="K1279">
        <v>2196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800</v>
      </c>
      <c r="U1279">
        <v>100</v>
      </c>
      <c r="V1279">
        <v>300</v>
      </c>
      <c r="W1279">
        <v>33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3429</v>
      </c>
      <c r="AG1279">
        <v>320</v>
      </c>
      <c r="AH1279">
        <v>12</v>
      </c>
      <c r="AI1279">
        <v>104.32</v>
      </c>
      <c r="AJ1279">
        <v>240</v>
      </c>
      <c r="AK1279">
        <v>0</v>
      </c>
      <c r="AL1279">
        <v>0</v>
      </c>
      <c r="AM1279">
        <v>0</v>
      </c>
      <c r="AN1279">
        <v>0</v>
      </c>
      <c r="AO1279">
        <v>2</v>
      </c>
      <c r="AP1279">
        <v>9</v>
      </c>
      <c r="AQ1279">
        <v>0</v>
      </c>
      <c r="AR1279" s="6">
        <v>2750.68</v>
      </c>
      <c r="AS1279">
        <v>3357</v>
      </c>
      <c r="AT1279">
        <v>0</v>
      </c>
      <c r="AU1279">
        <v>14568</v>
      </c>
      <c r="AV1279">
        <v>20000</v>
      </c>
      <c r="AW1279">
        <v>0</v>
      </c>
      <c r="AX1279">
        <v>0</v>
      </c>
      <c r="AY1279" s="6">
        <v>0</v>
      </c>
      <c r="AZ1279">
        <v>0</v>
      </c>
      <c r="BA1279">
        <v>0</v>
      </c>
      <c r="BB1279" s="6">
        <v>2705.28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f t="shared" si="57"/>
        <v>0</v>
      </c>
      <c r="BJ1279">
        <f t="shared" si="58"/>
        <v>3357</v>
      </c>
      <c r="BK1279">
        <f>_xlfn.IFNA(VLOOKUP(A:A,'11月奖金'!A:Q,17,0),0)</f>
        <v>1880</v>
      </c>
      <c r="BL1279">
        <f t="shared" si="59"/>
        <v>5237</v>
      </c>
    </row>
    <row r="1280" spans="1:64" x14ac:dyDescent="0.2">
      <c r="A1280">
        <v>9001393</v>
      </c>
      <c r="B1280" t="s">
        <v>8963</v>
      </c>
      <c r="C1280" t="s">
        <v>8964</v>
      </c>
      <c r="D1280" t="s">
        <v>9127</v>
      </c>
      <c r="E1280" t="s">
        <v>278</v>
      </c>
      <c r="F1280" t="s">
        <v>105</v>
      </c>
      <c r="G1280">
        <v>13</v>
      </c>
      <c r="H1280">
        <v>1</v>
      </c>
      <c r="I1280">
        <v>6.9</v>
      </c>
      <c r="J1280">
        <v>0</v>
      </c>
      <c r="K1280">
        <v>2484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800</v>
      </c>
      <c r="U1280">
        <v>100</v>
      </c>
      <c r="V1280">
        <v>300</v>
      </c>
      <c r="W1280">
        <v>33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60</v>
      </c>
      <c r="AD1280">
        <v>0</v>
      </c>
      <c r="AE1280">
        <v>0</v>
      </c>
      <c r="AF1280">
        <v>3777</v>
      </c>
      <c r="AG1280">
        <v>320</v>
      </c>
      <c r="AH1280">
        <v>12</v>
      </c>
      <c r="AI1280">
        <v>104.32</v>
      </c>
      <c r="AJ1280">
        <v>240</v>
      </c>
      <c r="AK1280">
        <v>0</v>
      </c>
      <c r="AL1280">
        <v>0</v>
      </c>
      <c r="AM1280">
        <v>0</v>
      </c>
      <c r="AN1280">
        <v>0</v>
      </c>
      <c r="AO1280">
        <v>2</v>
      </c>
      <c r="AP1280">
        <v>9</v>
      </c>
      <c r="AQ1280">
        <v>0</v>
      </c>
      <c r="AR1280" s="6">
        <v>3098.68</v>
      </c>
      <c r="AS1280">
        <v>3705</v>
      </c>
      <c r="AT1280">
        <v>0</v>
      </c>
      <c r="AU1280">
        <v>14462.82</v>
      </c>
      <c r="AV1280">
        <v>20000</v>
      </c>
      <c r="AW1280">
        <v>0</v>
      </c>
      <c r="AX1280">
        <v>0</v>
      </c>
      <c r="AY1280" s="6">
        <v>0</v>
      </c>
      <c r="AZ1280">
        <v>0</v>
      </c>
      <c r="BA1280">
        <v>0</v>
      </c>
      <c r="BB1280" s="6">
        <v>2705.28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f t="shared" si="57"/>
        <v>0</v>
      </c>
      <c r="BJ1280">
        <f t="shared" si="58"/>
        <v>3705</v>
      </c>
      <c r="BK1280">
        <f>_xlfn.IFNA(VLOOKUP(A:A,'11月奖金'!A:Q,17,0),0)</f>
        <v>1572.28</v>
      </c>
      <c r="BL1280">
        <f t="shared" si="59"/>
        <v>5277.28</v>
      </c>
    </row>
    <row r="1281" spans="1:64" x14ac:dyDescent="0.2">
      <c r="A1281">
        <v>9001394</v>
      </c>
      <c r="B1281" t="s">
        <v>8966</v>
      </c>
      <c r="C1281" t="s">
        <v>8967</v>
      </c>
      <c r="D1281" t="s">
        <v>9128</v>
      </c>
      <c r="E1281" t="s">
        <v>278</v>
      </c>
      <c r="F1281" t="s">
        <v>105</v>
      </c>
      <c r="G1281">
        <v>9</v>
      </c>
      <c r="H1281">
        <v>1</v>
      </c>
      <c r="I1281">
        <v>5.3</v>
      </c>
      <c r="J1281">
        <v>0</v>
      </c>
      <c r="K1281">
        <v>1908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800</v>
      </c>
      <c r="U1281">
        <v>100</v>
      </c>
      <c r="V1281">
        <v>300</v>
      </c>
      <c r="W1281">
        <v>33</v>
      </c>
      <c r="X1281">
        <v>0</v>
      </c>
      <c r="Y1281">
        <v>0</v>
      </c>
      <c r="Z1281">
        <v>0</v>
      </c>
      <c r="AA1281">
        <v>0</v>
      </c>
      <c r="AB1281">
        <v>30</v>
      </c>
      <c r="AC1281">
        <v>84</v>
      </c>
      <c r="AD1281">
        <v>0</v>
      </c>
      <c r="AE1281">
        <v>0</v>
      </c>
      <c r="AF1281">
        <v>3255</v>
      </c>
      <c r="AG1281">
        <v>320</v>
      </c>
      <c r="AH1281">
        <v>12</v>
      </c>
      <c r="AI1281">
        <v>104.32</v>
      </c>
      <c r="AJ1281">
        <v>240</v>
      </c>
      <c r="AK1281">
        <v>0</v>
      </c>
      <c r="AL1281">
        <v>0</v>
      </c>
      <c r="AM1281">
        <v>0</v>
      </c>
      <c r="AN1281">
        <v>0</v>
      </c>
      <c r="AO1281">
        <v>2</v>
      </c>
      <c r="AP1281">
        <v>9</v>
      </c>
      <c r="AQ1281">
        <v>0</v>
      </c>
      <c r="AR1281" s="6">
        <v>2576.6799999999998</v>
      </c>
      <c r="AS1281">
        <v>3183</v>
      </c>
      <c r="AT1281">
        <v>0</v>
      </c>
      <c r="AU1281">
        <v>14386.22</v>
      </c>
      <c r="AV1281">
        <v>20000</v>
      </c>
      <c r="AW1281">
        <v>0</v>
      </c>
      <c r="AX1281">
        <v>0</v>
      </c>
      <c r="AY1281" s="6">
        <v>0</v>
      </c>
      <c r="AZ1281">
        <v>0</v>
      </c>
      <c r="BA1281">
        <v>0</v>
      </c>
      <c r="BB1281" s="6">
        <v>2705.28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f t="shared" si="57"/>
        <v>0</v>
      </c>
      <c r="BJ1281">
        <f t="shared" si="58"/>
        <v>3183</v>
      </c>
      <c r="BK1281">
        <f>_xlfn.IFNA(VLOOKUP(A:A,'11月奖金'!A:Q,17,0),0)</f>
        <v>1676.13</v>
      </c>
      <c r="BL1281">
        <f t="shared" si="59"/>
        <v>4859.13</v>
      </c>
    </row>
    <row r="1282" spans="1:64" x14ac:dyDescent="0.2">
      <c r="A1282">
        <v>9001395</v>
      </c>
      <c r="B1282" t="s">
        <v>8969</v>
      </c>
      <c r="C1282" t="s">
        <v>8970</v>
      </c>
      <c r="D1282" t="s">
        <v>9129</v>
      </c>
      <c r="E1282" t="s">
        <v>278</v>
      </c>
      <c r="F1282" t="s">
        <v>105</v>
      </c>
      <c r="G1282">
        <v>13</v>
      </c>
      <c r="H1282">
        <v>1</v>
      </c>
      <c r="I1282">
        <v>6.9</v>
      </c>
      <c r="J1282">
        <v>0</v>
      </c>
      <c r="K1282">
        <v>2484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800</v>
      </c>
      <c r="U1282">
        <v>100</v>
      </c>
      <c r="V1282">
        <v>300</v>
      </c>
      <c r="W1282">
        <v>33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3717</v>
      </c>
      <c r="AG1282">
        <v>320</v>
      </c>
      <c r="AH1282">
        <v>12</v>
      </c>
      <c r="AI1282">
        <v>104.32</v>
      </c>
      <c r="AJ1282">
        <v>240</v>
      </c>
      <c r="AK1282">
        <v>0</v>
      </c>
      <c r="AL1282">
        <v>0</v>
      </c>
      <c r="AM1282">
        <v>0</v>
      </c>
      <c r="AN1282">
        <v>0</v>
      </c>
      <c r="AO1282">
        <v>2</v>
      </c>
      <c r="AP1282">
        <v>9</v>
      </c>
      <c r="AQ1282">
        <v>0</v>
      </c>
      <c r="AR1282" s="6">
        <v>3038.68</v>
      </c>
      <c r="AS1282">
        <v>3645</v>
      </c>
      <c r="AT1282">
        <v>0</v>
      </c>
      <c r="AU1282">
        <v>14598</v>
      </c>
      <c r="AV1282">
        <v>20000</v>
      </c>
      <c r="AW1282">
        <v>0</v>
      </c>
      <c r="AX1282">
        <v>0</v>
      </c>
      <c r="AY1282" s="6">
        <v>0</v>
      </c>
      <c r="AZ1282">
        <v>0</v>
      </c>
      <c r="BA1282">
        <v>0</v>
      </c>
      <c r="BB1282" s="6">
        <v>2705.28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f t="shared" si="57"/>
        <v>0</v>
      </c>
      <c r="BJ1282">
        <f t="shared" si="58"/>
        <v>3645</v>
      </c>
      <c r="BK1282">
        <f>_xlfn.IFNA(VLOOKUP(A:A,'11月奖金'!A:Q,17,0),0)</f>
        <v>1686.63</v>
      </c>
      <c r="BL1282">
        <f t="shared" si="59"/>
        <v>5331.63</v>
      </c>
    </row>
    <row r="1283" spans="1:64" x14ac:dyDescent="0.2">
      <c r="A1283">
        <v>9001396</v>
      </c>
      <c r="B1283" t="s">
        <v>8972</v>
      </c>
      <c r="C1283" t="s">
        <v>8973</v>
      </c>
      <c r="D1283" t="s">
        <v>9130</v>
      </c>
      <c r="E1283" t="s">
        <v>278</v>
      </c>
      <c r="F1283" t="s">
        <v>105</v>
      </c>
      <c r="G1283">
        <v>9</v>
      </c>
      <c r="H1283">
        <v>1</v>
      </c>
      <c r="I1283">
        <v>5.3</v>
      </c>
      <c r="J1283">
        <v>0</v>
      </c>
      <c r="K1283">
        <v>1908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800</v>
      </c>
      <c r="U1283">
        <v>100</v>
      </c>
      <c r="V1283">
        <v>300</v>
      </c>
      <c r="W1283">
        <v>33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3141</v>
      </c>
      <c r="AG1283">
        <v>320</v>
      </c>
      <c r="AH1283">
        <v>12</v>
      </c>
      <c r="AI1283">
        <v>104.32</v>
      </c>
      <c r="AJ1283">
        <v>240</v>
      </c>
      <c r="AK1283">
        <v>0</v>
      </c>
      <c r="AL1283">
        <v>0</v>
      </c>
      <c r="AM1283">
        <v>0</v>
      </c>
      <c r="AN1283">
        <v>0</v>
      </c>
      <c r="AO1283">
        <v>2</v>
      </c>
      <c r="AP1283">
        <v>9</v>
      </c>
      <c r="AQ1283">
        <v>0</v>
      </c>
      <c r="AR1283" s="6">
        <v>2462.6799999999998</v>
      </c>
      <c r="AS1283">
        <v>3069</v>
      </c>
      <c r="AT1283">
        <v>0</v>
      </c>
      <c r="AU1283">
        <v>14312.17</v>
      </c>
      <c r="AV1283">
        <v>20000</v>
      </c>
      <c r="AW1283">
        <v>0</v>
      </c>
      <c r="AX1283">
        <v>0</v>
      </c>
      <c r="AY1283" s="6">
        <v>0</v>
      </c>
      <c r="AZ1283">
        <v>0</v>
      </c>
      <c r="BA1283">
        <v>0</v>
      </c>
      <c r="BB1283" s="6">
        <v>2705.28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f t="shared" si="57"/>
        <v>0</v>
      </c>
      <c r="BJ1283">
        <f t="shared" si="58"/>
        <v>3069</v>
      </c>
      <c r="BK1283">
        <f>_xlfn.IFNA(VLOOKUP(A:A,'11月奖金'!A:Q,17,0),0)</f>
        <v>1639.45</v>
      </c>
      <c r="BL1283">
        <f t="shared" si="59"/>
        <v>4708.45</v>
      </c>
    </row>
    <row r="1284" spans="1:64" x14ac:dyDescent="0.2">
      <c r="A1284">
        <v>9001397</v>
      </c>
      <c r="B1284" t="s">
        <v>8975</v>
      </c>
      <c r="C1284" t="s">
        <v>8976</v>
      </c>
      <c r="D1284" t="s">
        <v>9131</v>
      </c>
      <c r="E1284" t="s">
        <v>278</v>
      </c>
      <c r="F1284" t="s">
        <v>105</v>
      </c>
      <c r="G1284">
        <v>12</v>
      </c>
      <c r="H1284">
        <v>1</v>
      </c>
      <c r="I1284">
        <v>6.5</v>
      </c>
      <c r="J1284">
        <v>0</v>
      </c>
      <c r="K1284">
        <v>2340</v>
      </c>
      <c r="L1284">
        <v>203.59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800</v>
      </c>
      <c r="U1284">
        <v>100</v>
      </c>
      <c r="V1284">
        <v>300</v>
      </c>
      <c r="W1284">
        <v>33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3776.59</v>
      </c>
      <c r="AG1284">
        <v>320</v>
      </c>
      <c r="AH1284">
        <v>12</v>
      </c>
      <c r="AI1284">
        <v>104.32</v>
      </c>
      <c r="AJ1284">
        <v>240</v>
      </c>
      <c r="AK1284">
        <v>0</v>
      </c>
      <c r="AL1284">
        <v>0</v>
      </c>
      <c r="AM1284">
        <v>0</v>
      </c>
      <c r="AN1284">
        <v>0</v>
      </c>
      <c r="AO1284">
        <v>2</v>
      </c>
      <c r="AP1284">
        <v>9</v>
      </c>
      <c r="AQ1284">
        <v>0</v>
      </c>
      <c r="AR1284" s="6">
        <v>3098.27</v>
      </c>
      <c r="AS1284">
        <v>3704.59</v>
      </c>
      <c r="AT1284">
        <v>0</v>
      </c>
      <c r="AU1284">
        <v>14798.54</v>
      </c>
      <c r="AV1284">
        <v>20000</v>
      </c>
      <c r="AW1284">
        <v>0</v>
      </c>
      <c r="AX1284">
        <v>0</v>
      </c>
      <c r="AY1284" s="6">
        <v>0</v>
      </c>
      <c r="AZ1284">
        <v>0</v>
      </c>
      <c r="BA1284">
        <v>0</v>
      </c>
      <c r="BB1284" s="6">
        <v>2705.28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f t="shared" ref="BI1284:BI1321" si="60">BH1284+BG1284</f>
        <v>0</v>
      </c>
      <c r="BJ1284">
        <f t="shared" ref="BJ1284:BJ1323" si="61">AF1284-0.7*U1284-AO1284+AT1284</f>
        <v>3704.59</v>
      </c>
      <c r="BK1284">
        <f>_xlfn.IFNA(VLOOKUP(A:A,'11月奖金'!A:Q,17,0),0)</f>
        <v>1622.28</v>
      </c>
      <c r="BL1284">
        <f t="shared" ref="BL1284:BL1323" si="62">BJ1284+BK1284</f>
        <v>5326.87</v>
      </c>
    </row>
    <row r="1285" spans="1:64" x14ac:dyDescent="0.2">
      <c r="A1285">
        <v>9001398</v>
      </c>
      <c r="B1285" t="s">
        <v>8977</v>
      </c>
      <c r="C1285" t="s">
        <v>8978</v>
      </c>
      <c r="D1285" t="s">
        <v>9132</v>
      </c>
      <c r="E1285" t="s">
        <v>278</v>
      </c>
      <c r="F1285" t="s">
        <v>105</v>
      </c>
      <c r="G1285">
        <v>13</v>
      </c>
      <c r="H1285">
        <v>1</v>
      </c>
      <c r="I1285">
        <v>6.9</v>
      </c>
      <c r="J1285">
        <v>0</v>
      </c>
      <c r="K1285">
        <v>2484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800</v>
      </c>
      <c r="U1285">
        <v>100</v>
      </c>
      <c r="V1285">
        <v>300</v>
      </c>
      <c r="W1285">
        <v>33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3717</v>
      </c>
      <c r="AG1285">
        <v>320</v>
      </c>
      <c r="AH1285">
        <v>12</v>
      </c>
      <c r="AI1285">
        <v>104.32</v>
      </c>
      <c r="AJ1285">
        <v>240</v>
      </c>
      <c r="AK1285">
        <v>0</v>
      </c>
      <c r="AL1285">
        <v>0</v>
      </c>
      <c r="AM1285">
        <v>0</v>
      </c>
      <c r="AN1285">
        <v>0</v>
      </c>
      <c r="AO1285">
        <v>2</v>
      </c>
      <c r="AP1285">
        <v>9</v>
      </c>
      <c r="AQ1285">
        <v>0</v>
      </c>
      <c r="AR1285" s="6">
        <v>3038.68</v>
      </c>
      <c r="AS1285">
        <v>3645</v>
      </c>
      <c r="AT1285">
        <v>0</v>
      </c>
      <c r="AU1285">
        <v>14862.23</v>
      </c>
      <c r="AV1285">
        <v>20000</v>
      </c>
      <c r="AW1285">
        <v>0</v>
      </c>
      <c r="AX1285">
        <v>0</v>
      </c>
      <c r="AY1285" s="6">
        <v>0</v>
      </c>
      <c r="AZ1285">
        <v>0</v>
      </c>
      <c r="BA1285">
        <v>0</v>
      </c>
      <c r="BB1285" s="6">
        <v>2705.28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f t="shared" si="60"/>
        <v>0</v>
      </c>
      <c r="BJ1285">
        <f t="shared" si="61"/>
        <v>3645</v>
      </c>
      <c r="BK1285">
        <f>_xlfn.IFNA(VLOOKUP(A:A,'11月奖金'!A:Q,17,0),0)</f>
        <v>1654.03</v>
      </c>
      <c r="BL1285">
        <f t="shared" si="62"/>
        <v>5299.03</v>
      </c>
    </row>
    <row r="1286" spans="1:64" x14ac:dyDescent="0.2">
      <c r="A1286">
        <v>9001399</v>
      </c>
      <c r="B1286" t="s">
        <v>8980</v>
      </c>
      <c r="C1286" t="s">
        <v>8981</v>
      </c>
      <c r="D1286" t="s">
        <v>9133</v>
      </c>
      <c r="E1286" t="s">
        <v>278</v>
      </c>
      <c r="F1286" t="s">
        <v>105</v>
      </c>
      <c r="G1286">
        <v>10</v>
      </c>
      <c r="H1286">
        <v>1</v>
      </c>
      <c r="I1286">
        <v>5.7</v>
      </c>
      <c r="J1286">
        <v>0</v>
      </c>
      <c r="K1286">
        <v>2052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800</v>
      </c>
      <c r="U1286">
        <v>100</v>
      </c>
      <c r="V1286">
        <v>300</v>
      </c>
      <c r="W1286">
        <v>33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3285</v>
      </c>
      <c r="AG1286">
        <v>320</v>
      </c>
      <c r="AH1286">
        <v>12</v>
      </c>
      <c r="AI1286">
        <v>104.32</v>
      </c>
      <c r="AJ1286">
        <v>240</v>
      </c>
      <c r="AK1286">
        <v>0</v>
      </c>
      <c r="AL1286">
        <v>0</v>
      </c>
      <c r="AM1286">
        <v>0</v>
      </c>
      <c r="AN1286">
        <v>0</v>
      </c>
      <c r="AO1286">
        <v>2</v>
      </c>
      <c r="AP1286">
        <v>9</v>
      </c>
      <c r="AQ1286">
        <v>0</v>
      </c>
      <c r="AR1286" s="6">
        <v>2606.6799999999998</v>
      </c>
      <c r="AS1286">
        <v>3213</v>
      </c>
      <c r="AT1286">
        <v>0</v>
      </c>
      <c r="AU1286">
        <v>14582.34</v>
      </c>
      <c r="AV1286">
        <v>20000</v>
      </c>
      <c r="AW1286">
        <v>0</v>
      </c>
      <c r="AX1286">
        <v>0</v>
      </c>
      <c r="AY1286" s="6">
        <v>0</v>
      </c>
      <c r="AZ1286">
        <v>0</v>
      </c>
      <c r="BA1286">
        <v>0</v>
      </c>
      <c r="BB1286" s="6">
        <v>2705.28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f t="shared" si="60"/>
        <v>0</v>
      </c>
      <c r="BJ1286">
        <f t="shared" si="61"/>
        <v>3213</v>
      </c>
      <c r="BK1286">
        <f>_xlfn.IFNA(VLOOKUP(A:A,'11月奖金'!A:Q,17,0),0)</f>
        <v>1725.59</v>
      </c>
      <c r="BL1286">
        <f t="shared" si="62"/>
        <v>4938.59</v>
      </c>
    </row>
    <row r="1287" spans="1:64" x14ac:dyDescent="0.2">
      <c r="A1287">
        <v>9001400</v>
      </c>
      <c r="B1287" t="s">
        <v>8983</v>
      </c>
      <c r="C1287" t="s">
        <v>8984</v>
      </c>
      <c r="D1287" t="s">
        <v>9134</v>
      </c>
      <c r="E1287" t="s">
        <v>278</v>
      </c>
      <c r="F1287" t="s">
        <v>105</v>
      </c>
      <c r="G1287">
        <v>10</v>
      </c>
      <c r="H1287">
        <v>1</v>
      </c>
      <c r="I1287">
        <v>5.7</v>
      </c>
      <c r="J1287">
        <v>0</v>
      </c>
      <c r="K1287">
        <v>2052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800</v>
      </c>
      <c r="U1287">
        <v>100</v>
      </c>
      <c r="V1287">
        <v>300</v>
      </c>
      <c r="W1287">
        <v>33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3285</v>
      </c>
      <c r="AG1287">
        <v>320</v>
      </c>
      <c r="AH1287">
        <v>12</v>
      </c>
      <c r="AI1287">
        <v>104.32</v>
      </c>
      <c r="AJ1287">
        <v>240</v>
      </c>
      <c r="AK1287">
        <v>0</v>
      </c>
      <c r="AL1287">
        <v>0</v>
      </c>
      <c r="AM1287">
        <v>0</v>
      </c>
      <c r="AN1287">
        <v>0</v>
      </c>
      <c r="AO1287">
        <v>2</v>
      </c>
      <c r="AP1287">
        <v>9</v>
      </c>
      <c r="AQ1287">
        <v>0</v>
      </c>
      <c r="AR1287" s="6">
        <v>2606.6799999999998</v>
      </c>
      <c r="AS1287">
        <v>3213</v>
      </c>
      <c r="AT1287">
        <v>0</v>
      </c>
      <c r="AU1287">
        <v>13898.53</v>
      </c>
      <c r="AV1287">
        <v>20000</v>
      </c>
      <c r="AW1287">
        <v>0</v>
      </c>
      <c r="AX1287">
        <v>0</v>
      </c>
      <c r="AY1287" s="6">
        <v>0</v>
      </c>
      <c r="AZ1287">
        <v>0</v>
      </c>
      <c r="BA1287">
        <v>0</v>
      </c>
      <c r="BB1287" s="6">
        <v>2705.28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f t="shared" si="60"/>
        <v>0</v>
      </c>
      <c r="BJ1287">
        <f t="shared" si="61"/>
        <v>3213</v>
      </c>
      <c r="BK1287">
        <f>_xlfn.IFNA(VLOOKUP(A:A,'11月奖金'!A:Q,17,0),0)</f>
        <v>1617.2</v>
      </c>
      <c r="BL1287">
        <f t="shared" si="62"/>
        <v>4830.2</v>
      </c>
    </row>
    <row r="1288" spans="1:64" x14ac:dyDescent="0.2">
      <c r="A1288">
        <v>9001401</v>
      </c>
      <c r="B1288" t="s">
        <v>8986</v>
      </c>
      <c r="C1288" t="s">
        <v>8987</v>
      </c>
      <c r="D1288" t="s">
        <v>9135</v>
      </c>
      <c r="E1288" t="s">
        <v>278</v>
      </c>
      <c r="F1288" t="s">
        <v>105</v>
      </c>
      <c r="G1288">
        <v>10</v>
      </c>
      <c r="H1288">
        <v>1</v>
      </c>
      <c r="I1288">
        <v>5.7</v>
      </c>
      <c r="J1288">
        <v>0</v>
      </c>
      <c r="K1288">
        <v>2052</v>
      </c>
      <c r="L1288">
        <v>0</v>
      </c>
      <c r="M1288">
        <v>0</v>
      </c>
      <c r="N1288">
        <v>0</v>
      </c>
      <c r="O1288">
        <v>700</v>
      </c>
      <c r="P1288">
        <v>0</v>
      </c>
      <c r="Q1288">
        <v>0</v>
      </c>
      <c r="R1288">
        <v>0</v>
      </c>
      <c r="S1288">
        <v>0</v>
      </c>
      <c r="T1288">
        <v>800</v>
      </c>
      <c r="U1288">
        <v>100</v>
      </c>
      <c r="V1288">
        <v>300</v>
      </c>
      <c r="W1288">
        <v>33</v>
      </c>
      <c r="X1288">
        <v>0</v>
      </c>
      <c r="Y1288">
        <v>0</v>
      </c>
      <c r="Z1288">
        <v>0</v>
      </c>
      <c r="AA1288">
        <v>0</v>
      </c>
      <c r="AB1288">
        <v>20</v>
      </c>
      <c r="AC1288">
        <v>0</v>
      </c>
      <c r="AD1288">
        <v>0</v>
      </c>
      <c r="AE1288">
        <v>0</v>
      </c>
      <c r="AF1288">
        <v>4005</v>
      </c>
      <c r="AG1288">
        <v>379.92</v>
      </c>
      <c r="AH1288">
        <v>14.25</v>
      </c>
      <c r="AI1288">
        <v>104.32</v>
      </c>
      <c r="AJ1288">
        <v>285</v>
      </c>
      <c r="AK1288">
        <v>0</v>
      </c>
      <c r="AL1288">
        <v>0</v>
      </c>
      <c r="AM1288">
        <v>0</v>
      </c>
      <c r="AN1288">
        <v>0</v>
      </c>
      <c r="AO1288">
        <v>2</v>
      </c>
      <c r="AP1288">
        <v>9</v>
      </c>
      <c r="AQ1288">
        <v>0</v>
      </c>
      <c r="AR1288" s="6">
        <v>3219.51</v>
      </c>
      <c r="AS1288">
        <v>3933</v>
      </c>
      <c r="AT1288">
        <v>0</v>
      </c>
      <c r="AU1288">
        <v>19647.12</v>
      </c>
      <c r="AV1288">
        <v>20000</v>
      </c>
      <c r="AW1288">
        <v>0</v>
      </c>
      <c r="AX1288">
        <v>0</v>
      </c>
      <c r="AY1288" s="6">
        <v>0</v>
      </c>
      <c r="AZ1288">
        <v>0</v>
      </c>
      <c r="BA1288">
        <v>0</v>
      </c>
      <c r="BB1288" s="6">
        <v>3133.96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f t="shared" si="60"/>
        <v>0</v>
      </c>
      <c r="BJ1288">
        <f t="shared" si="61"/>
        <v>3933</v>
      </c>
      <c r="BK1288">
        <f>_xlfn.IFNA(VLOOKUP(A:A,'11月奖金'!A:Q,17,0),0)</f>
        <v>2782.7</v>
      </c>
      <c r="BL1288">
        <f t="shared" si="62"/>
        <v>6715.7</v>
      </c>
    </row>
    <row r="1289" spans="1:64" x14ac:dyDescent="0.2">
      <c r="A1289">
        <v>9001402</v>
      </c>
      <c r="B1289" t="s">
        <v>8989</v>
      </c>
      <c r="C1289" t="s">
        <v>8990</v>
      </c>
      <c r="D1289" t="s">
        <v>9136</v>
      </c>
      <c r="E1289" t="s">
        <v>278</v>
      </c>
      <c r="F1289" t="s">
        <v>105</v>
      </c>
      <c r="G1289">
        <v>12</v>
      </c>
      <c r="H1289">
        <v>1</v>
      </c>
      <c r="I1289">
        <v>6.5</v>
      </c>
      <c r="J1289">
        <v>0</v>
      </c>
      <c r="K1289">
        <v>2340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800</v>
      </c>
      <c r="U1289">
        <v>100</v>
      </c>
      <c r="V1289">
        <v>300</v>
      </c>
      <c r="W1289">
        <v>33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3573</v>
      </c>
      <c r="AG1289">
        <v>320</v>
      </c>
      <c r="AH1289">
        <v>12</v>
      </c>
      <c r="AI1289">
        <v>104.32</v>
      </c>
      <c r="AJ1289">
        <v>240</v>
      </c>
      <c r="AK1289">
        <v>0</v>
      </c>
      <c r="AL1289">
        <v>0</v>
      </c>
      <c r="AM1289">
        <v>0</v>
      </c>
      <c r="AN1289">
        <v>0</v>
      </c>
      <c r="AO1289">
        <v>2</v>
      </c>
      <c r="AP1289">
        <v>9</v>
      </c>
      <c r="AQ1289">
        <v>0</v>
      </c>
      <c r="AR1289" s="6">
        <v>2894.68</v>
      </c>
      <c r="AS1289">
        <v>3501</v>
      </c>
      <c r="AT1289">
        <v>0</v>
      </c>
      <c r="AU1289">
        <v>14933.25</v>
      </c>
      <c r="AV1289">
        <v>20000</v>
      </c>
      <c r="AW1289">
        <v>0</v>
      </c>
      <c r="AX1289">
        <v>0</v>
      </c>
      <c r="AY1289" s="6">
        <v>0</v>
      </c>
      <c r="AZ1289">
        <v>0</v>
      </c>
      <c r="BA1289">
        <v>0</v>
      </c>
      <c r="BB1289" s="6">
        <v>2705.28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f t="shared" si="60"/>
        <v>0</v>
      </c>
      <c r="BJ1289">
        <f t="shared" si="61"/>
        <v>3501</v>
      </c>
      <c r="BK1289">
        <f>_xlfn.IFNA(VLOOKUP(A:A,'11月奖金'!A:Q,17,0),0)</f>
        <v>1580.23</v>
      </c>
      <c r="BL1289">
        <f t="shared" si="62"/>
        <v>5081.2299999999996</v>
      </c>
    </row>
    <row r="1290" spans="1:64" x14ac:dyDescent="0.2">
      <c r="A1290">
        <v>9001403</v>
      </c>
      <c r="B1290" t="s">
        <v>8992</v>
      </c>
      <c r="C1290" t="s">
        <v>8993</v>
      </c>
      <c r="D1290" t="s">
        <v>9137</v>
      </c>
      <c r="E1290" t="s">
        <v>278</v>
      </c>
      <c r="F1290" t="s">
        <v>105</v>
      </c>
      <c r="G1290">
        <v>12</v>
      </c>
      <c r="H1290">
        <v>1</v>
      </c>
      <c r="I1290">
        <v>6.5</v>
      </c>
      <c r="J1290">
        <v>0</v>
      </c>
      <c r="K1290">
        <v>2340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800</v>
      </c>
      <c r="U1290">
        <v>100</v>
      </c>
      <c r="V1290">
        <v>300</v>
      </c>
      <c r="W1290">
        <v>33</v>
      </c>
      <c r="X1290">
        <v>0</v>
      </c>
      <c r="Y1290">
        <v>0</v>
      </c>
      <c r="Z1290">
        <v>0</v>
      </c>
      <c r="AA1290">
        <v>0</v>
      </c>
      <c r="AB1290">
        <v>30</v>
      </c>
      <c r="AC1290">
        <v>84</v>
      </c>
      <c r="AD1290">
        <v>0</v>
      </c>
      <c r="AE1290">
        <v>0</v>
      </c>
      <c r="AF1290">
        <v>3687</v>
      </c>
      <c r="AG1290">
        <v>320</v>
      </c>
      <c r="AH1290">
        <v>12</v>
      </c>
      <c r="AI1290">
        <v>104.32</v>
      </c>
      <c r="AJ1290">
        <v>240</v>
      </c>
      <c r="AK1290">
        <v>0</v>
      </c>
      <c r="AL1290">
        <v>0</v>
      </c>
      <c r="AM1290">
        <v>0</v>
      </c>
      <c r="AN1290">
        <v>0</v>
      </c>
      <c r="AO1290">
        <v>2</v>
      </c>
      <c r="AP1290">
        <v>9</v>
      </c>
      <c r="AQ1290">
        <v>0</v>
      </c>
      <c r="AR1290" s="6">
        <v>3008.68</v>
      </c>
      <c r="AS1290">
        <v>3615</v>
      </c>
      <c r="AT1290">
        <v>0</v>
      </c>
      <c r="AU1290">
        <v>14890.25</v>
      </c>
      <c r="AV1290">
        <v>20000</v>
      </c>
      <c r="AW1290">
        <v>0</v>
      </c>
      <c r="AX1290">
        <v>0</v>
      </c>
      <c r="AY1290" s="6">
        <v>0</v>
      </c>
      <c r="AZ1290">
        <v>0</v>
      </c>
      <c r="BA1290">
        <v>0</v>
      </c>
      <c r="BB1290" s="6">
        <v>2705.28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f t="shared" si="60"/>
        <v>0</v>
      </c>
      <c r="BJ1290">
        <f t="shared" si="61"/>
        <v>3615</v>
      </c>
      <c r="BK1290">
        <f>_xlfn.IFNA(VLOOKUP(A:A,'11月奖金'!A:Q,17,0),0)</f>
        <v>1732.42</v>
      </c>
      <c r="BL1290">
        <f t="shared" si="62"/>
        <v>5347.42</v>
      </c>
    </row>
    <row r="1291" spans="1:64" x14ac:dyDescent="0.2">
      <c r="A1291">
        <v>9001404</v>
      </c>
      <c r="B1291" t="s">
        <v>8995</v>
      </c>
      <c r="C1291" t="s">
        <v>8996</v>
      </c>
      <c r="D1291" t="s">
        <v>9138</v>
      </c>
      <c r="E1291" t="s">
        <v>278</v>
      </c>
      <c r="F1291" t="s">
        <v>105</v>
      </c>
      <c r="G1291">
        <v>12</v>
      </c>
      <c r="H1291">
        <v>1</v>
      </c>
      <c r="I1291">
        <v>6.5</v>
      </c>
      <c r="J1291">
        <v>0</v>
      </c>
      <c r="K1291">
        <v>2340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800</v>
      </c>
      <c r="U1291">
        <v>100</v>
      </c>
      <c r="V1291">
        <v>300</v>
      </c>
      <c r="W1291">
        <v>33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3573</v>
      </c>
      <c r="AG1291">
        <v>320</v>
      </c>
      <c r="AH1291">
        <v>12</v>
      </c>
      <c r="AI1291">
        <v>104.32</v>
      </c>
      <c r="AJ1291">
        <v>240</v>
      </c>
      <c r="AK1291">
        <v>0</v>
      </c>
      <c r="AL1291">
        <v>0</v>
      </c>
      <c r="AM1291">
        <v>0</v>
      </c>
      <c r="AN1291">
        <v>0</v>
      </c>
      <c r="AO1291">
        <v>2</v>
      </c>
      <c r="AP1291">
        <v>9</v>
      </c>
      <c r="AQ1291">
        <v>0</v>
      </c>
      <c r="AR1291" s="6">
        <v>2894.68</v>
      </c>
      <c r="AS1291">
        <v>3501</v>
      </c>
      <c r="AT1291">
        <v>0</v>
      </c>
      <c r="AU1291">
        <v>14933.25</v>
      </c>
      <c r="AV1291">
        <v>20000</v>
      </c>
      <c r="AW1291">
        <v>0</v>
      </c>
      <c r="AX1291">
        <v>0</v>
      </c>
      <c r="AY1291" s="6">
        <v>0</v>
      </c>
      <c r="AZ1291">
        <v>0</v>
      </c>
      <c r="BA1291">
        <v>0</v>
      </c>
      <c r="BB1291" s="6">
        <v>2705.28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f t="shared" si="60"/>
        <v>0</v>
      </c>
      <c r="BJ1291">
        <f t="shared" si="61"/>
        <v>3501</v>
      </c>
      <c r="BK1291">
        <f>_xlfn.IFNA(VLOOKUP(A:A,'11月奖金'!A:Q,17,0),0)</f>
        <v>1645.46</v>
      </c>
      <c r="BL1291">
        <f t="shared" si="62"/>
        <v>5146.46</v>
      </c>
    </row>
    <row r="1292" spans="1:64" x14ac:dyDescent="0.2">
      <c r="A1292">
        <v>9001405</v>
      </c>
      <c r="B1292" t="s">
        <v>8998</v>
      </c>
      <c r="C1292" t="s">
        <v>8999</v>
      </c>
      <c r="D1292" t="s">
        <v>9139</v>
      </c>
      <c r="E1292" t="s">
        <v>278</v>
      </c>
      <c r="F1292" t="s">
        <v>105</v>
      </c>
      <c r="G1292">
        <v>13</v>
      </c>
      <c r="H1292">
        <v>1</v>
      </c>
      <c r="I1292">
        <v>6.9</v>
      </c>
      <c r="J1292">
        <v>0</v>
      </c>
      <c r="K1292">
        <v>2484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800</v>
      </c>
      <c r="U1292">
        <v>100</v>
      </c>
      <c r="V1292">
        <v>300</v>
      </c>
      <c r="W1292">
        <v>33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3717</v>
      </c>
      <c r="AG1292">
        <v>320</v>
      </c>
      <c r="AH1292">
        <v>12</v>
      </c>
      <c r="AI1292">
        <v>104.32</v>
      </c>
      <c r="AJ1292">
        <v>240</v>
      </c>
      <c r="AK1292">
        <v>0</v>
      </c>
      <c r="AL1292">
        <v>0</v>
      </c>
      <c r="AM1292">
        <v>0</v>
      </c>
      <c r="AN1292">
        <v>0</v>
      </c>
      <c r="AO1292">
        <v>2</v>
      </c>
      <c r="AP1292">
        <v>9</v>
      </c>
      <c r="AQ1292">
        <v>0</v>
      </c>
      <c r="AR1292" s="6">
        <v>3038.68</v>
      </c>
      <c r="AS1292">
        <v>3645</v>
      </c>
      <c r="AT1292">
        <v>0</v>
      </c>
      <c r="AU1292">
        <v>14862.23</v>
      </c>
      <c r="AV1292">
        <v>20000</v>
      </c>
      <c r="AW1292">
        <v>0</v>
      </c>
      <c r="AX1292">
        <v>0</v>
      </c>
      <c r="AY1292" s="6">
        <v>0</v>
      </c>
      <c r="AZ1292">
        <v>0</v>
      </c>
      <c r="BA1292">
        <v>0</v>
      </c>
      <c r="BB1292" s="6">
        <v>2705.28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f t="shared" si="60"/>
        <v>0</v>
      </c>
      <c r="BJ1292">
        <f t="shared" si="61"/>
        <v>3645</v>
      </c>
      <c r="BK1292">
        <f>_xlfn.IFNA(VLOOKUP(A:A,'11月奖金'!A:Q,17,0),0)</f>
        <v>1654.03</v>
      </c>
      <c r="BL1292">
        <f t="shared" si="62"/>
        <v>5299.03</v>
      </c>
    </row>
    <row r="1293" spans="1:64" x14ac:dyDescent="0.2">
      <c r="A1293">
        <v>9001406</v>
      </c>
      <c r="B1293" t="s">
        <v>9002</v>
      </c>
      <c r="C1293" t="s">
        <v>9004</v>
      </c>
      <c r="D1293" t="s">
        <v>9140</v>
      </c>
      <c r="E1293" t="s">
        <v>278</v>
      </c>
      <c r="F1293" t="s">
        <v>105</v>
      </c>
      <c r="G1293">
        <v>0</v>
      </c>
      <c r="H1293">
        <v>0</v>
      </c>
      <c r="I1293">
        <v>0</v>
      </c>
      <c r="J1293">
        <v>3627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500</v>
      </c>
      <c r="V1293">
        <v>300</v>
      </c>
      <c r="W1293">
        <v>33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4460</v>
      </c>
      <c r="AG1293">
        <v>880</v>
      </c>
      <c r="AH1293">
        <v>33</v>
      </c>
      <c r="AI1293">
        <v>220</v>
      </c>
      <c r="AJ1293">
        <v>660</v>
      </c>
      <c r="AK1293">
        <v>0</v>
      </c>
      <c r="AL1293">
        <v>0</v>
      </c>
      <c r="AM1293">
        <v>0</v>
      </c>
      <c r="AN1293">
        <v>0</v>
      </c>
      <c r="AO1293">
        <v>2</v>
      </c>
      <c r="AP1293">
        <v>9</v>
      </c>
      <c r="AQ1293">
        <v>0</v>
      </c>
      <c r="AR1293" s="6">
        <v>2665</v>
      </c>
      <c r="AS1293">
        <v>4108</v>
      </c>
      <c r="AT1293">
        <v>0</v>
      </c>
      <c r="AU1293">
        <v>30783.59</v>
      </c>
      <c r="AV1293">
        <v>20000</v>
      </c>
      <c r="AW1293">
        <v>0</v>
      </c>
      <c r="AX1293">
        <v>0</v>
      </c>
      <c r="AY1293" s="6">
        <v>0</v>
      </c>
      <c r="AZ1293">
        <v>0</v>
      </c>
      <c r="BA1293">
        <v>0</v>
      </c>
      <c r="BB1293" s="6">
        <v>7172</v>
      </c>
      <c r="BC1293">
        <v>3611.59</v>
      </c>
      <c r="BD1293">
        <v>108.35</v>
      </c>
      <c r="BE1293">
        <v>0</v>
      </c>
      <c r="BF1293">
        <v>108.35</v>
      </c>
      <c r="BG1293">
        <v>188.9</v>
      </c>
      <c r="BH1293">
        <v>0</v>
      </c>
      <c r="BI1293">
        <f t="shared" si="60"/>
        <v>188.9</v>
      </c>
      <c r="BJ1293">
        <f t="shared" si="61"/>
        <v>4108</v>
      </c>
      <c r="BK1293">
        <f>_xlfn.IFNA(VLOOKUP(A:A,'11月奖金'!A:Q,17,0),0)</f>
        <v>7177.21</v>
      </c>
      <c r="BL1293">
        <f t="shared" si="62"/>
        <v>11285.21</v>
      </c>
    </row>
    <row r="1294" spans="1:64" x14ac:dyDescent="0.2">
      <c r="A1294">
        <v>9001375</v>
      </c>
      <c r="B1294" t="s">
        <v>364</v>
      </c>
      <c r="C1294" t="s">
        <v>9040</v>
      </c>
      <c r="D1294" t="s">
        <v>9141</v>
      </c>
      <c r="E1294" t="s">
        <v>426</v>
      </c>
      <c r="F1294" t="s">
        <v>105</v>
      </c>
      <c r="G1294">
        <v>10</v>
      </c>
      <c r="H1294">
        <v>1</v>
      </c>
      <c r="I1294">
        <v>5.7</v>
      </c>
      <c r="J1294">
        <v>0</v>
      </c>
      <c r="K1294">
        <v>2052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800</v>
      </c>
      <c r="U1294">
        <v>100</v>
      </c>
      <c r="V1294">
        <v>300</v>
      </c>
      <c r="W1294">
        <v>33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3285</v>
      </c>
      <c r="AG1294">
        <v>320</v>
      </c>
      <c r="AH1294">
        <v>12</v>
      </c>
      <c r="AI1294">
        <v>104.32</v>
      </c>
      <c r="AJ1294">
        <v>240</v>
      </c>
      <c r="AK1294">
        <v>0</v>
      </c>
      <c r="AL1294">
        <v>0</v>
      </c>
      <c r="AM1294">
        <v>0</v>
      </c>
      <c r="AN1294">
        <v>0</v>
      </c>
      <c r="AO1294">
        <v>2</v>
      </c>
      <c r="AP1294">
        <v>9</v>
      </c>
      <c r="AQ1294">
        <v>0</v>
      </c>
      <c r="AR1294" s="6">
        <v>2606.6799999999998</v>
      </c>
      <c r="AS1294">
        <v>3213</v>
      </c>
      <c r="AT1294">
        <v>0</v>
      </c>
      <c r="AU1294">
        <v>14466.96</v>
      </c>
      <c r="AV1294">
        <v>20000</v>
      </c>
      <c r="AW1294">
        <v>0</v>
      </c>
      <c r="AX1294">
        <v>0</v>
      </c>
      <c r="AY1294" s="6">
        <v>0</v>
      </c>
      <c r="AZ1294">
        <v>0</v>
      </c>
      <c r="BA1294">
        <v>0</v>
      </c>
      <c r="BB1294" s="6">
        <v>2705.28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f t="shared" si="60"/>
        <v>0</v>
      </c>
      <c r="BJ1294">
        <f t="shared" si="61"/>
        <v>3213</v>
      </c>
      <c r="BK1294">
        <f>_xlfn.IFNA(VLOOKUP(A:A,'11月奖金'!A:Q,17,0),0)</f>
        <v>1691.72</v>
      </c>
      <c r="BL1294">
        <f t="shared" si="62"/>
        <v>4904.72</v>
      </c>
    </row>
    <row r="1295" spans="1:64" x14ac:dyDescent="0.2">
      <c r="A1295">
        <v>9001376</v>
      </c>
      <c r="B1295" t="s">
        <v>9042</v>
      </c>
      <c r="C1295" t="s">
        <v>9043</v>
      </c>
      <c r="D1295" t="s">
        <v>9142</v>
      </c>
      <c r="E1295" t="s">
        <v>426</v>
      </c>
      <c r="F1295" t="s">
        <v>105</v>
      </c>
      <c r="G1295">
        <v>10</v>
      </c>
      <c r="H1295">
        <v>1</v>
      </c>
      <c r="I1295">
        <v>5.7</v>
      </c>
      <c r="J1295">
        <v>0</v>
      </c>
      <c r="K1295">
        <v>2052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800</v>
      </c>
      <c r="U1295">
        <v>100</v>
      </c>
      <c r="V1295">
        <v>300</v>
      </c>
      <c r="W1295">
        <v>33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3285</v>
      </c>
      <c r="AG1295">
        <v>320</v>
      </c>
      <c r="AH1295">
        <v>12</v>
      </c>
      <c r="AI1295">
        <v>104.32</v>
      </c>
      <c r="AJ1295">
        <v>240</v>
      </c>
      <c r="AK1295">
        <v>0</v>
      </c>
      <c r="AL1295">
        <v>0</v>
      </c>
      <c r="AM1295">
        <v>0</v>
      </c>
      <c r="AN1295">
        <v>0</v>
      </c>
      <c r="AO1295">
        <v>2</v>
      </c>
      <c r="AP1295">
        <v>9</v>
      </c>
      <c r="AQ1295">
        <v>0</v>
      </c>
      <c r="AR1295" s="6">
        <v>2606.6799999999998</v>
      </c>
      <c r="AS1295">
        <v>3213</v>
      </c>
      <c r="AT1295">
        <v>0</v>
      </c>
      <c r="AU1295">
        <v>14466.96</v>
      </c>
      <c r="AV1295">
        <v>20000</v>
      </c>
      <c r="AW1295">
        <v>0</v>
      </c>
      <c r="AX1295">
        <v>0</v>
      </c>
      <c r="AY1295" s="6">
        <v>0</v>
      </c>
      <c r="AZ1295">
        <v>0</v>
      </c>
      <c r="BA1295">
        <v>0</v>
      </c>
      <c r="BB1295" s="6">
        <v>2705.28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f t="shared" si="60"/>
        <v>0</v>
      </c>
      <c r="BJ1295">
        <f t="shared" si="61"/>
        <v>3213</v>
      </c>
      <c r="BK1295">
        <f>_xlfn.IFNA(VLOOKUP(A:A,'11月奖金'!A:Q,17,0),0)</f>
        <v>1691.72</v>
      </c>
      <c r="BL1295">
        <f t="shared" si="62"/>
        <v>4904.72</v>
      </c>
    </row>
    <row r="1296" spans="1:64" x14ac:dyDescent="0.2">
      <c r="A1296">
        <v>9001377</v>
      </c>
      <c r="B1296" t="s">
        <v>9046</v>
      </c>
      <c r="C1296" t="s">
        <v>9047</v>
      </c>
      <c r="D1296" t="s">
        <v>9143</v>
      </c>
      <c r="E1296" t="s">
        <v>426</v>
      </c>
      <c r="F1296" t="s">
        <v>105</v>
      </c>
      <c r="G1296">
        <v>10</v>
      </c>
      <c r="H1296">
        <v>1</v>
      </c>
      <c r="I1296">
        <v>5.7</v>
      </c>
      <c r="J1296">
        <v>0</v>
      </c>
      <c r="K1296">
        <v>2052</v>
      </c>
      <c r="L1296">
        <v>0</v>
      </c>
      <c r="M1296">
        <v>0</v>
      </c>
      <c r="N1296">
        <v>0</v>
      </c>
      <c r="O1296">
        <v>700</v>
      </c>
      <c r="P1296">
        <v>0</v>
      </c>
      <c r="Q1296">
        <v>0</v>
      </c>
      <c r="R1296">
        <v>0</v>
      </c>
      <c r="S1296">
        <v>0</v>
      </c>
      <c r="T1296">
        <v>800</v>
      </c>
      <c r="U1296">
        <v>100</v>
      </c>
      <c r="V1296">
        <v>300</v>
      </c>
      <c r="W1296">
        <v>33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3985</v>
      </c>
      <c r="AG1296">
        <v>379.92</v>
      </c>
      <c r="AH1296">
        <v>14.25</v>
      </c>
      <c r="AI1296">
        <v>104.32</v>
      </c>
      <c r="AJ1296">
        <v>285</v>
      </c>
      <c r="AK1296">
        <v>0</v>
      </c>
      <c r="AL1296">
        <v>0</v>
      </c>
      <c r="AM1296">
        <v>0</v>
      </c>
      <c r="AN1296">
        <v>0</v>
      </c>
      <c r="AO1296">
        <v>2</v>
      </c>
      <c r="AP1296">
        <v>9</v>
      </c>
      <c r="AQ1296">
        <v>0</v>
      </c>
      <c r="AR1296" s="6">
        <v>3199.51</v>
      </c>
      <c r="AS1296">
        <v>3913</v>
      </c>
      <c r="AT1296">
        <v>0</v>
      </c>
      <c r="AU1296">
        <v>19521.37</v>
      </c>
      <c r="AV1296">
        <v>20000</v>
      </c>
      <c r="AW1296">
        <v>0</v>
      </c>
      <c r="AX1296">
        <v>0</v>
      </c>
      <c r="AY1296" s="6">
        <v>0</v>
      </c>
      <c r="AZ1296">
        <v>0</v>
      </c>
      <c r="BA1296">
        <v>0</v>
      </c>
      <c r="BB1296" s="6">
        <v>3133.96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f t="shared" si="60"/>
        <v>0</v>
      </c>
      <c r="BJ1296">
        <f t="shared" si="61"/>
        <v>3913</v>
      </c>
      <c r="BK1296">
        <f>_xlfn.IFNA(VLOOKUP(A:A,'11月奖金'!A:Q,17,0),0)</f>
        <v>2730.75</v>
      </c>
      <c r="BL1296">
        <f t="shared" si="62"/>
        <v>6643.75</v>
      </c>
    </row>
    <row r="1297" spans="1:64" x14ac:dyDescent="0.2">
      <c r="A1297">
        <v>9001378</v>
      </c>
      <c r="B1297" t="s">
        <v>1450</v>
      </c>
      <c r="C1297" t="s">
        <v>9049</v>
      </c>
      <c r="D1297" t="s">
        <v>9144</v>
      </c>
      <c r="E1297" t="s">
        <v>426</v>
      </c>
      <c r="F1297" t="s">
        <v>105</v>
      </c>
      <c r="G1297">
        <v>10</v>
      </c>
      <c r="H1297">
        <v>1</v>
      </c>
      <c r="I1297">
        <v>5.7</v>
      </c>
      <c r="J1297">
        <v>0</v>
      </c>
      <c r="K1297">
        <v>2052</v>
      </c>
      <c r="L1297">
        <v>0</v>
      </c>
      <c r="M1297">
        <v>0</v>
      </c>
      <c r="N1297">
        <v>0</v>
      </c>
      <c r="O1297">
        <v>700</v>
      </c>
      <c r="P1297">
        <v>0</v>
      </c>
      <c r="Q1297">
        <v>0</v>
      </c>
      <c r="R1297">
        <v>0</v>
      </c>
      <c r="S1297">
        <v>0</v>
      </c>
      <c r="T1297">
        <v>800</v>
      </c>
      <c r="U1297">
        <v>100</v>
      </c>
      <c r="V1297">
        <v>300</v>
      </c>
      <c r="W1297">
        <v>33</v>
      </c>
      <c r="X1297">
        <v>0</v>
      </c>
      <c r="Y1297">
        <v>0</v>
      </c>
      <c r="Z1297">
        <v>0</v>
      </c>
      <c r="AA1297">
        <v>0</v>
      </c>
      <c r="AB1297">
        <v>10</v>
      </c>
      <c r="AC1297">
        <v>0</v>
      </c>
      <c r="AD1297">
        <v>0</v>
      </c>
      <c r="AE1297">
        <v>0</v>
      </c>
      <c r="AF1297">
        <v>3995</v>
      </c>
      <c r="AG1297">
        <v>379.92</v>
      </c>
      <c r="AH1297">
        <v>14.25</v>
      </c>
      <c r="AI1297">
        <v>104.32</v>
      </c>
      <c r="AJ1297">
        <v>285</v>
      </c>
      <c r="AK1297">
        <v>0</v>
      </c>
      <c r="AL1297">
        <v>0</v>
      </c>
      <c r="AM1297">
        <v>0</v>
      </c>
      <c r="AN1297">
        <v>0</v>
      </c>
      <c r="AO1297">
        <v>2</v>
      </c>
      <c r="AP1297">
        <v>9</v>
      </c>
      <c r="AQ1297">
        <v>0</v>
      </c>
      <c r="AR1297" s="6">
        <v>3209.51</v>
      </c>
      <c r="AS1297">
        <v>3923</v>
      </c>
      <c r="AT1297">
        <v>0</v>
      </c>
      <c r="AU1297">
        <v>19516.740000000002</v>
      </c>
      <c r="AV1297">
        <v>20000</v>
      </c>
      <c r="AW1297">
        <v>0</v>
      </c>
      <c r="AX1297">
        <v>0</v>
      </c>
      <c r="AY1297" s="6">
        <v>0</v>
      </c>
      <c r="AZ1297">
        <v>0</v>
      </c>
      <c r="BA1297">
        <v>0</v>
      </c>
      <c r="BB1297" s="6">
        <v>3133.96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f t="shared" si="60"/>
        <v>0</v>
      </c>
      <c r="BJ1297">
        <f t="shared" si="61"/>
        <v>3923</v>
      </c>
      <c r="BK1297">
        <f>_xlfn.IFNA(VLOOKUP(A:A,'11月奖金'!A:Q,17,0),0)</f>
        <v>2815.32</v>
      </c>
      <c r="BL1297">
        <f t="shared" si="62"/>
        <v>6738.32</v>
      </c>
    </row>
    <row r="1298" spans="1:64" x14ac:dyDescent="0.2">
      <c r="A1298">
        <v>9001379</v>
      </c>
      <c r="B1298" t="s">
        <v>9053</v>
      </c>
      <c r="C1298" t="s">
        <v>9054</v>
      </c>
      <c r="D1298" t="s">
        <v>9145</v>
      </c>
      <c r="E1298" t="s">
        <v>426</v>
      </c>
      <c r="F1298" t="s">
        <v>105</v>
      </c>
      <c r="G1298">
        <v>10</v>
      </c>
      <c r="H1298">
        <v>1</v>
      </c>
      <c r="I1298">
        <v>5.7</v>
      </c>
      <c r="J1298">
        <v>0</v>
      </c>
      <c r="K1298">
        <v>2052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800</v>
      </c>
      <c r="U1298">
        <v>100</v>
      </c>
      <c r="V1298">
        <v>300</v>
      </c>
      <c r="W1298">
        <v>33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3285</v>
      </c>
      <c r="AG1298">
        <v>320</v>
      </c>
      <c r="AH1298">
        <v>12</v>
      </c>
      <c r="AI1298">
        <v>104.32</v>
      </c>
      <c r="AJ1298">
        <v>240</v>
      </c>
      <c r="AK1298">
        <v>0</v>
      </c>
      <c r="AL1298">
        <v>0</v>
      </c>
      <c r="AM1298">
        <v>0</v>
      </c>
      <c r="AN1298">
        <v>0</v>
      </c>
      <c r="AO1298">
        <v>2</v>
      </c>
      <c r="AP1298">
        <v>9</v>
      </c>
      <c r="AQ1298">
        <v>0</v>
      </c>
      <c r="AR1298" s="6">
        <v>2606.6799999999998</v>
      </c>
      <c r="AS1298">
        <v>3213</v>
      </c>
      <c r="AT1298">
        <v>0</v>
      </c>
      <c r="AU1298">
        <v>14514.25</v>
      </c>
      <c r="AV1298">
        <v>20000</v>
      </c>
      <c r="AW1298">
        <v>0</v>
      </c>
      <c r="AX1298">
        <v>0</v>
      </c>
      <c r="AY1298" s="6">
        <v>0</v>
      </c>
      <c r="AZ1298">
        <v>0</v>
      </c>
      <c r="BA1298">
        <v>0</v>
      </c>
      <c r="BB1298" s="6">
        <v>2705.28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f t="shared" si="60"/>
        <v>0</v>
      </c>
      <c r="BJ1298">
        <f t="shared" si="61"/>
        <v>3213</v>
      </c>
      <c r="BK1298">
        <f>_xlfn.IFNA(VLOOKUP(A:A,'11月奖金'!A:Q,17,0),0)</f>
        <v>1713.12</v>
      </c>
      <c r="BL1298">
        <f t="shared" si="62"/>
        <v>4926.12</v>
      </c>
    </row>
    <row r="1299" spans="1:64" x14ac:dyDescent="0.2">
      <c r="A1299">
        <v>9001407</v>
      </c>
      <c r="B1299" t="s">
        <v>9069</v>
      </c>
      <c r="C1299" t="s">
        <v>9070</v>
      </c>
      <c r="D1299" t="s">
        <v>9146</v>
      </c>
      <c r="E1299" t="s">
        <v>927</v>
      </c>
      <c r="F1299" t="s">
        <v>105</v>
      </c>
      <c r="G1299">
        <v>6</v>
      </c>
      <c r="H1299">
        <v>1</v>
      </c>
      <c r="I1299">
        <v>4.0999999999999996</v>
      </c>
      <c r="J1299">
        <v>0</v>
      </c>
      <c r="K1299">
        <v>1476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800</v>
      </c>
      <c r="U1299">
        <v>100</v>
      </c>
      <c r="V1299">
        <v>300</v>
      </c>
      <c r="W1299">
        <v>33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2709</v>
      </c>
      <c r="AG1299">
        <v>320</v>
      </c>
      <c r="AH1299">
        <v>12</v>
      </c>
      <c r="AI1299">
        <v>104.32</v>
      </c>
      <c r="AJ1299">
        <v>240</v>
      </c>
      <c r="AK1299">
        <v>0</v>
      </c>
      <c r="AL1299">
        <v>0</v>
      </c>
      <c r="AM1299">
        <v>0</v>
      </c>
      <c r="AN1299">
        <v>0</v>
      </c>
      <c r="AO1299">
        <v>2</v>
      </c>
      <c r="AP1299">
        <v>9</v>
      </c>
      <c r="AQ1299">
        <v>0</v>
      </c>
      <c r="AR1299" s="6">
        <v>2030.68</v>
      </c>
      <c r="AS1299">
        <v>2637</v>
      </c>
      <c r="AT1299">
        <v>0</v>
      </c>
      <c r="AU1299">
        <v>13748</v>
      </c>
      <c r="AV1299">
        <v>20000</v>
      </c>
      <c r="AW1299">
        <v>0</v>
      </c>
      <c r="AX1299">
        <v>0</v>
      </c>
      <c r="AY1299" s="6">
        <v>0</v>
      </c>
      <c r="AZ1299">
        <v>0</v>
      </c>
      <c r="BA1299">
        <v>0</v>
      </c>
      <c r="BB1299" s="6">
        <v>2705.28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f t="shared" si="60"/>
        <v>0</v>
      </c>
      <c r="BJ1299">
        <f t="shared" si="61"/>
        <v>2637</v>
      </c>
      <c r="BK1299">
        <f>_xlfn.IFNA(VLOOKUP(A:A,'11月奖金'!A:Q,17,0),0)</f>
        <v>1646</v>
      </c>
      <c r="BL1299">
        <f t="shared" si="62"/>
        <v>4283</v>
      </c>
    </row>
    <row r="1300" spans="1:64" x14ac:dyDescent="0.2">
      <c r="A1300">
        <v>9001408</v>
      </c>
      <c r="B1300" t="s">
        <v>9072</v>
      </c>
      <c r="C1300" t="s">
        <v>9073</v>
      </c>
      <c r="D1300" t="s">
        <v>9147</v>
      </c>
      <c r="E1300" t="s">
        <v>927</v>
      </c>
      <c r="F1300" t="s">
        <v>105</v>
      </c>
      <c r="G1300">
        <v>6</v>
      </c>
      <c r="H1300">
        <v>1</v>
      </c>
      <c r="I1300">
        <v>4.0999999999999996</v>
      </c>
      <c r="J1300">
        <v>0</v>
      </c>
      <c r="K1300">
        <v>1476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7</v>
      </c>
      <c r="S1300">
        <v>0</v>
      </c>
      <c r="T1300">
        <v>800</v>
      </c>
      <c r="U1300">
        <v>100</v>
      </c>
      <c r="V1300">
        <v>300</v>
      </c>
      <c r="W1300">
        <v>33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2716</v>
      </c>
      <c r="AG1300">
        <v>320</v>
      </c>
      <c r="AH1300">
        <v>12</v>
      </c>
      <c r="AI1300">
        <v>104.32</v>
      </c>
      <c r="AJ1300">
        <v>240</v>
      </c>
      <c r="AK1300">
        <v>0</v>
      </c>
      <c r="AL1300">
        <v>0</v>
      </c>
      <c r="AM1300">
        <v>0</v>
      </c>
      <c r="AN1300">
        <v>0</v>
      </c>
      <c r="AO1300">
        <v>2</v>
      </c>
      <c r="AP1300">
        <v>9</v>
      </c>
      <c r="AQ1300">
        <v>0</v>
      </c>
      <c r="AR1300" s="6">
        <v>2037.68</v>
      </c>
      <c r="AS1300">
        <v>2674</v>
      </c>
      <c r="AT1300">
        <v>30</v>
      </c>
      <c r="AU1300">
        <v>13896</v>
      </c>
      <c r="AV1300">
        <v>20000</v>
      </c>
      <c r="AW1300">
        <v>0</v>
      </c>
      <c r="AX1300">
        <v>0</v>
      </c>
      <c r="AY1300" s="6">
        <v>0</v>
      </c>
      <c r="AZ1300">
        <v>0</v>
      </c>
      <c r="BA1300">
        <v>0</v>
      </c>
      <c r="BB1300" s="6">
        <v>2705.28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f t="shared" si="60"/>
        <v>0</v>
      </c>
      <c r="BJ1300">
        <f t="shared" si="61"/>
        <v>2674</v>
      </c>
      <c r="BK1300">
        <f>_xlfn.IFNA(VLOOKUP(A:A,'11月奖金'!A:Q,17,0),0)</f>
        <v>1646</v>
      </c>
      <c r="BL1300">
        <f t="shared" si="62"/>
        <v>4320</v>
      </c>
    </row>
    <row r="1301" spans="1:64" x14ac:dyDescent="0.2">
      <c r="A1301">
        <v>9001409</v>
      </c>
      <c r="B1301" t="s">
        <v>9076</v>
      </c>
      <c r="C1301" t="s">
        <v>9077</v>
      </c>
      <c r="D1301" t="s">
        <v>9148</v>
      </c>
      <c r="E1301" t="s">
        <v>927</v>
      </c>
      <c r="F1301" t="s">
        <v>105</v>
      </c>
      <c r="G1301">
        <v>6</v>
      </c>
      <c r="H1301">
        <v>1</v>
      </c>
      <c r="I1301">
        <v>4.0999999999999996</v>
      </c>
      <c r="J1301">
        <v>0</v>
      </c>
      <c r="K1301">
        <v>1476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800</v>
      </c>
      <c r="U1301">
        <v>100</v>
      </c>
      <c r="V1301">
        <v>300</v>
      </c>
      <c r="W1301">
        <v>33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2709</v>
      </c>
      <c r="AG1301">
        <v>320</v>
      </c>
      <c r="AH1301">
        <v>12</v>
      </c>
      <c r="AI1301">
        <v>104.32</v>
      </c>
      <c r="AJ1301">
        <v>240</v>
      </c>
      <c r="AK1301">
        <v>0</v>
      </c>
      <c r="AL1301">
        <v>0</v>
      </c>
      <c r="AM1301">
        <v>0</v>
      </c>
      <c r="AN1301">
        <v>0</v>
      </c>
      <c r="AO1301">
        <v>2</v>
      </c>
      <c r="AP1301">
        <v>9</v>
      </c>
      <c r="AQ1301">
        <v>0</v>
      </c>
      <c r="AR1301" s="6">
        <v>2030.68</v>
      </c>
      <c r="AS1301">
        <v>2637</v>
      </c>
      <c r="AT1301">
        <v>0</v>
      </c>
      <c r="AU1301">
        <v>13748</v>
      </c>
      <c r="AV1301">
        <v>20000</v>
      </c>
      <c r="AW1301">
        <v>0</v>
      </c>
      <c r="AX1301">
        <v>0</v>
      </c>
      <c r="AY1301" s="6">
        <v>0</v>
      </c>
      <c r="AZ1301">
        <v>0</v>
      </c>
      <c r="BA1301">
        <v>0</v>
      </c>
      <c r="BB1301" s="6">
        <v>2705.28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f t="shared" si="60"/>
        <v>0</v>
      </c>
      <c r="BJ1301">
        <f t="shared" si="61"/>
        <v>2637</v>
      </c>
      <c r="BK1301">
        <f>_xlfn.IFNA(VLOOKUP(A:A,'11月奖金'!A:Q,17,0),0)</f>
        <v>1646</v>
      </c>
      <c r="BL1301">
        <f t="shared" si="62"/>
        <v>4283</v>
      </c>
    </row>
    <row r="1302" spans="1:64" x14ac:dyDescent="0.2">
      <c r="A1302">
        <v>9001410</v>
      </c>
      <c r="B1302" t="s">
        <v>9079</v>
      </c>
      <c r="C1302" t="s">
        <v>9080</v>
      </c>
      <c r="D1302" t="s">
        <v>9149</v>
      </c>
      <c r="E1302" t="s">
        <v>927</v>
      </c>
      <c r="F1302" t="s">
        <v>105</v>
      </c>
      <c r="G1302">
        <v>6</v>
      </c>
      <c r="H1302">
        <v>1</v>
      </c>
      <c r="I1302">
        <v>4.0999999999999996</v>
      </c>
      <c r="J1302">
        <v>0</v>
      </c>
      <c r="K1302">
        <v>1476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7</v>
      </c>
      <c r="S1302">
        <v>0</v>
      </c>
      <c r="T1302">
        <v>800</v>
      </c>
      <c r="U1302">
        <v>100</v>
      </c>
      <c r="V1302">
        <v>300</v>
      </c>
      <c r="W1302">
        <v>33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2716</v>
      </c>
      <c r="AG1302">
        <v>320</v>
      </c>
      <c r="AH1302">
        <v>12</v>
      </c>
      <c r="AI1302">
        <v>104.32</v>
      </c>
      <c r="AJ1302">
        <v>240</v>
      </c>
      <c r="AK1302">
        <v>0</v>
      </c>
      <c r="AL1302">
        <v>0</v>
      </c>
      <c r="AM1302">
        <v>0</v>
      </c>
      <c r="AN1302">
        <v>0</v>
      </c>
      <c r="AO1302">
        <v>2</v>
      </c>
      <c r="AP1302">
        <v>9</v>
      </c>
      <c r="AQ1302">
        <v>0</v>
      </c>
      <c r="AR1302" s="6">
        <v>2037.68</v>
      </c>
      <c r="AS1302">
        <v>2674</v>
      </c>
      <c r="AT1302">
        <v>30</v>
      </c>
      <c r="AU1302">
        <v>13896</v>
      </c>
      <c r="AV1302">
        <v>20000</v>
      </c>
      <c r="AW1302">
        <v>0</v>
      </c>
      <c r="AX1302">
        <v>0</v>
      </c>
      <c r="AY1302" s="6">
        <v>0</v>
      </c>
      <c r="AZ1302">
        <v>0</v>
      </c>
      <c r="BA1302">
        <v>0</v>
      </c>
      <c r="BB1302" s="6">
        <v>2705.28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f t="shared" si="60"/>
        <v>0</v>
      </c>
      <c r="BJ1302">
        <f t="shared" si="61"/>
        <v>2674</v>
      </c>
      <c r="BK1302">
        <f>_xlfn.IFNA(VLOOKUP(A:A,'11月奖金'!A:Q,17,0),0)</f>
        <v>1646</v>
      </c>
      <c r="BL1302">
        <f t="shared" si="62"/>
        <v>4320</v>
      </c>
    </row>
    <row r="1303" spans="1:64" x14ac:dyDescent="0.2">
      <c r="A1303">
        <v>9001411</v>
      </c>
      <c r="B1303" t="s">
        <v>9082</v>
      </c>
      <c r="C1303" t="s">
        <v>9083</v>
      </c>
      <c r="D1303" t="s">
        <v>9150</v>
      </c>
      <c r="E1303" t="s">
        <v>927</v>
      </c>
      <c r="F1303" t="s">
        <v>105</v>
      </c>
      <c r="G1303">
        <v>6</v>
      </c>
      <c r="H1303">
        <v>1</v>
      </c>
      <c r="I1303">
        <v>4.0999999999999996</v>
      </c>
      <c r="J1303">
        <v>0</v>
      </c>
      <c r="K1303">
        <v>1476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800</v>
      </c>
      <c r="U1303">
        <v>100</v>
      </c>
      <c r="V1303">
        <v>300</v>
      </c>
      <c r="W1303">
        <v>33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2709</v>
      </c>
      <c r="AG1303">
        <v>320</v>
      </c>
      <c r="AH1303">
        <v>12</v>
      </c>
      <c r="AI1303">
        <v>104.32</v>
      </c>
      <c r="AJ1303">
        <v>240</v>
      </c>
      <c r="AK1303">
        <v>0</v>
      </c>
      <c r="AL1303">
        <v>0</v>
      </c>
      <c r="AM1303">
        <v>0</v>
      </c>
      <c r="AN1303">
        <v>0</v>
      </c>
      <c r="AO1303">
        <v>2</v>
      </c>
      <c r="AP1303">
        <v>9</v>
      </c>
      <c r="AQ1303">
        <v>0</v>
      </c>
      <c r="AR1303" s="6">
        <v>2030.68</v>
      </c>
      <c r="AS1303">
        <v>2637</v>
      </c>
      <c r="AT1303">
        <v>0</v>
      </c>
      <c r="AU1303">
        <v>13748</v>
      </c>
      <c r="AV1303">
        <v>20000</v>
      </c>
      <c r="AW1303">
        <v>0</v>
      </c>
      <c r="AX1303">
        <v>0</v>
      </c>
      <c r="AY1303" s="6">
        <v>0</v>
      </c>
      <c r="AZ1303">
        <v>0</v>
      </c>
      <c r="BA1303">
        <v>0</v>
      </c>
      <c r="BB1303" s="6">
        <v>2705.28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f t="shared" si="60"/>
        <v>0</v>
      </c>
      <c r="BJ1303">
        <f t="shared" si="61"/>
        <v>2637</v>
      </c>
      <c r="BK1303">
        <f>_xlfn.IFNA(VLOOKUP(A:A,'11月奖金'!A:Q,17,0),0)</f>
        <v>1646</v>
      </c>
      <c r="BL1303">
        <f t="shared" si="62"/>
        <v>4283</v>
      </c>
    </row>
    <row r="1304" spans="1:64" x14ac:dyDescent="0.2">
      <c r="A1304">
        <v>9001412</v>
      </c>
      <c r="B1304" t="s">
        <v>1731</v>
      </c>
      <c r="C1304" t="s">
        <v>9085</v>
      </c>
      <c r="D1304" t="s">
        <v>9151</v>
      </c>
      <c r="E1304" t="s">
        <v>927</v>
      </c>
      <c r="F1304" t="s">
        <v>105</v>
      </c>
      <c r="G1304">
        <v>6</v>
      </c>
      <c r="H1304">
        <v>1</v>
      </c>
      <c r="I1304">
        <v>4.0999999999999996</v>
      </c>
      <c r="J1304">
        <v>0</v>
      </c>
      <c r="K1304">
        <v>1476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800</v>
      </c>
      <c r="U1304">
        <v>100</v>
      </c>
      <c r="V1304">
        <v>300</v>
      </c>
      <c r="W1304">
        <v>33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2709</v>
      </c>
      <c r="AG1304">
        <v>320</v>
      </c>
      <c r="AH1304">
        <v>12</v>
      </c>
      <c r="AI1304">
        <v>104.32</v>
      </c>
      <c r="AJ1304">
        <v>240</v>
      </c>
      <c r="AK1304">
        <v>0</v>
      </c>
      <c r="AL1304">
        <v>0</v>
      </c>
      <c r="AM1304">
        <v>0</v>
      </c>
      <c r="AN1304">
        <v>0</v>
      </c>
      <c r="AO1304">
        <v>2</v>
      </c>
      <c r="AP1304">
        <v>9</v>
      </c>
      <c r="AQ1304">
        <v>0</v>
      </c>
      <c r="AR1304" s="6">
        <v>2030.68</v>
      </c>
      <c r="AS1304">
        <v>2637</v>
      </c>
      <c r="AT1304">
        <v>0</v>
      </c>
      <c r="AU1304">
        <v>13748</v>
      </c>
      <c r="AV1304">
        <v>20000</v>
      </c>
      <c r="AW1304">
        <v>0</v>
      </c>
      <c r="AX1304">
        <v>0</v>
      </c>
      <c r="AY1304" s="6">
        <v>0</v>
      </c>
      <c r="AZ1304">
        <v>0</v>
      </c>
      <c r="BA1304">
        <v>0</v>
      </c>
      <c r="BB1304" s="6">
        <v>2705.28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f t="shared" si="60"/>
        <v>0</v>
      </c>
      <c r="BJ1304">
        <f t="shared" si="61"/>
        <v>2637</v>
      </c>
      <c r="BK1304">
        <f>_xlfn.IFNA(VLOOKUP(A:A,'11月奖金'!A:Q,17,0),0)</f>
        <v>1646</v>
      </c>
      <c r="BL1304">
        <f t="shared" si="62"/>
        <v>4283</v>
      </c>
    </row>
    <row r="1305" spans="1:64" x14ac:dyDescent="0.2">
      <c r="A1305">
        <v>9001413</v>
      </c>
      <c r="B1305" t="s">
        <v>9086</v>
      </c>
      <c r="C1305" t="s">
        <v>9087</v>
      </c>
      <c r="D1305" t="s">
        <v>9152</v>
      </c>
      <c r="E1305" t="s">
        <v>927</v>
      </c>
      <c r="F1305" t="s">
        <v>105</v>
      </c>
      <c r="G1305">
        <v>6</v>
      </c>
      <c r="H1305">
        <v>1</v>
      </c>
      <c r="I1305">
        <v>4.0999999999999996</v>
      </c>
      <c r="J1305">
        <v>0</v>
      </c>
      <c r="K1305">
        <v>1476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800</v>
      </c>
      <c r="U1305">
        <v>100</v>
      </c>
      <c r="V1305">
        <v>300</v>
      </c>
      <c r="W1305">
        <v>33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2709</v>
      </c>
      <c r="AG1305">
        <v>320</v>
      </c>
      <c r="AH1305">
        <v>12</v>
      </c>
      <c r="AI1305">
        <v>104.32</v>
      </c>
      <c r="AJ1305">
        <v>240</v>
      </c>
      <c r="AK1305">
        <v>0</v>
      </c>
      <c r="AL1305">
        <v>0</v>
      </c>
      <c r="AM1305">
        <v>0</v>
      </c>
      <c r="AN1305">
        <v>0</v>
      </c>
      <c r="AO1305">
        <v>2</v>
      </c>
      <c r="AP1305">
        <v>9</v>
      </c>
      <c r="AQ1305">
        <v>0</v>
      </c>
      <c r="AR1305" s="6">
        <v>2030.68</v>
      </c>
      <c r="AS1305">
        <v>2637</v>
      </c>
      <c r="AT1305">
        <v>0</v>
      </c>
      <c r="AU1305">
        <v>13748</v>
      </c>
      <c r="AV1305">
        <v>20000</v>
      </c>
      <c r="AW1305">
        <v>0</v>
      </c>
      <c r="AX1305">
        <v>0</v>
      </c>
      <c r="AY1305" s="6">
        <v>0</v>
      </c>
      <c r="AZ1305">
        <v>0</v>
      </c>
      <c r="BA1305">
        <v>0</v>
      </c>
      <c r="BB1305" s="6">
        <v>2705.28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f t="shared" si="60"/>
        <v>0</v>
      </c>
      <c r="BJ1305">
        <f t="shared" si="61"/>
        <v>2637</v>
      </c>
      <c r="BK1305">
        <f>_xlfn.IFNA(VLOOKUP(A:A,'11月奖金'!A:Q,17,0),0)</f>
        <v>1646</v>
      </c>
      <c r="BL1305">
        <f t="shared" si="62"/>
        <v>4283</v>
      </c>
    </row>
    <row r="1306" spans="1:64" x14ac:dyDescent="0.2">
      <c r="A1306">
        <v>9001431</v>
      </c>
      <c r="B1306" t="s">
        <v>9217</v>
      </c>
      <c r="C1306" t="s">
        <v>9218</v>
      </c>
      <c r="D1306" t="s">
        <v>9245</v>
      </c>
      <c r="E1306" t="s">
        <v>75</v>
      </c>
      <c r="F1306" t="s">
        <v>105</v>
      </c>
      <c r="G1306">
        <v>6</v>
      </c>
      <c r="H1306">
        <v>0</v>
      </c>
      <c r="I1306">
        <v>4.0999999999999996</v>
      </c>
      <c r="J1306">
        <v>0</v>
      </c>
      <c r="K1306">
        <v>1476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800</v>
      </c>
      <c r="U1306">
        <v>100</v>
      </c>
      <c r="V1306">
        <v>300</v>
      </c>
      <c r="W1306">
        <v>33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2709</v>
      </c>
      <c r="AG1306">
        <v>320</v>
      </c>
      <c r="AH1306">
        <v>12</v>
      </c>
      <c r="AI1306">
        <v>104.32</v>
      </c>
      <c r="AJ1306">
        <v>240</v>
      </c>
      <c r="AK1306">
        <v>0</v>
      </c>
      <c r="AL1306">
        <v>0</v>
      </c>
      <c r="AM1306">
        <v>0</v>
      </c>
      <c r="AN1306">
        <v>0</v>
      </c>
      <c r="AO1306">
        <v>2</v>
      </c>
      <c r="AP1306">
        <v>9</v>
      </c>
      <c r="AQ1306">
        <v>0</v>
      </c>
      <c r="AR1306" s="6">
        <v>2030.68</v>
      </c>
      <c r="AS1306">
        <v>2637</v>
      </c>
      <c r="AT1306">
        <v>0</v>
      </c>
      <c r="AU1306">
        <v>9610.49</v>
      </c>
      <c r="AV1306">
        <v>15000</v>
      </c>
      <c r="AW1306">
        <v>0</v>
      </c>
      <c r="AX1306">
        <v>0</v>
      </c>
      <c r="AY1306" s="6">
        <v>0</v>
      </c>
      <c r="AZ1306">
        <v>0</v>
      </c>
      <c r="BA1306">
        <v>0</v>
      </c>
      <c r="BB1306" s="6">
        <v>2028.96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f t="shared" si="60"/>
        <v>0</v>
      </c>
      <c r="BJ1306">
        <f t="shared" si="61"/>
        <v>2637</v>
      </c>
      <c r="BK1306">
        <f>_xlfn.IFNA(VLOOKUP(A:A,'11月奖金'!A:Q,17,0),0)</f>
        <v>1698.98</v>
      </c>
      <c r="BL1306">
        <f t="shared" si="62"/>
        <v>4335.9799999999996</v>
      </c>
    </row>
    <row r="1307" spans="1:64" x14ac:dyDescent="0.2">
      <c r="A1307">
        <v>9001432</v>
      </c>
      <c r="B1307" t="s">
        <v>9205</v>
      </c>
      <c r="C1307" t="s">
        <v>9206</v>
      </c>
      <c r="D1307" t="s">
        <v>9246</v>
      </c>
      <c r="E1307" t="s">
        <v>224</v>
      </c>
      <c r="F1307" t="s">
        <v>105</v>
      </c>
      <c r="G1307">
        <v>6</v>
      </c>
      <c r="H1307">
        <v>0</v>
      </c>
      <c r="I1307">
        <v>4.0999999999999996</v>
      </c>
      <c r="J1307">
        <v>0</v>
      </c>
      <c r="K1307">
        <v>1476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7</v>
      </c>
      <c r="S1307">
        <v>0</v>
      </c>
      <c r="T1307">
        <v>800</v>
      </c>
      <c r="U1307">
        <v>100</v>
      </c>
      <c r="V1307">
        <v>300</v>
      </c>
      <c r="W1307">
        <v>33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2716</v>
      </c>
      <c r="AG1307">
        <v>320</v>
      </c>
      <c r="AH1307">
        <v>12</v>
      </c>
      <c r="AI1307">
        <v>104.32</v>
      </c>
      <c r="AJ1307">
        <v>240</v>
      </c>
      <c r="AK1307">
        <v>0</v>
      </c>
      <c r="AL1307">
        <v>0</v>
      </c>
      <c r="AM1307">
        <v>0</v>
      </c>
      <c r="AN1307">
        <v>0</v>
      </c>
      <c r="AO1307">
        <v>2</v>
      </c>
      <c r="AP1307">
        <v>9</v>
      </c>
      <c r="AQ1307">
        <v>0</v>
      </c>
      <c r="AR1307" s="6">
        <v>2037.68</v>
      </c>
      <c r="AS1307">
        <v>2674</v>
      </c>
      <c r="AT1307">
        <v>30</v>
      </c>
      <c r="AU1307">
        <v>9722</v>
      </c>
      <c r="AV1307">
        <v>15000</v>
      </c>
      <c r="AW1307">
        <v>0</v>
      </c>
      <c r="AX1307">
        <v>0</v>
      </c>
      <c r="AY1307" s="6">
        <v>0</v>
      </c>
      <c r="AZ1307">
        <v>0</v>
      </c>
      <c r="BA1307">
        <v>0</v>
      </c>
      <c r="BB1307" s="6">
        <v>2028.96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f t="shared" si="60"/>
        <v>0</v>
      </c>
      <c r="BJ1307">
        <f t="shared" si="61"/>
        <v>2674</v>
      </c>
      <c r="BK1307">
        <f>_xlfn.IFNA(VLOOKUP(A:A,'11月奖金'!A:Q,17,0),0)</f>
        <v>1698.98</v>
      </c>
      <c r="BL1307">
        <f t="shared" si="62"/>
        <v>4372.9799999999996</v>
      </c>
    </row>
    <row r="1308" spans="1:64" x14ac:dyDescent="0.2">
      <c r="A1308">
        <v>9001433</v>
      </c>
      <c r="B1308" t="s">
        <v>9214</v>
      </c>
      <c r="C1308" t="s">
        <v>9215</v>
      </c>
      <c r="D1308" t="s">
        <v>9247</v>
      </c>
      <c r="E1308" t="s">
        <v>363</v>
      </c>
      <c r="F1308" t="s">
        <v>105</v>
      </c>
      <c r="G1308">
        <v>6</v>
      </c>
      <c r="H1308">
        <v>0</v>
      </c>
      <c r="I1308">
        <v>4.0999999999999996</v>
      </c>
      <c r="J1308">
        <v>0</v>
      </c>
      <c r="K1308">
        <v>1476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800</v>
      </c>
      <c r="U1308">
        <v>100</v>
      </c>
      <c r="V1308">
        <v>300</v>
      </c>
      <c r="W1308">
        <v>33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2709</v>
      </c>
      <c r="AG1308">
        <v>320</v>
      </c>
      <c r="AH1308">
        <v>12</v>
      </c>
      <c r="AI1308">
        <v>104.32</v>
      </c>
      <c r="AJ1308">
        <v>240</v>
      </c>
      <c r="AK1308">
        <v>0</v>
      </c>
      <c r="AL1308">
        <v>0</v>
      </c>
      <c r="AM1308">
        <v>0</v>
      </c>
      <c r="AN1308">
        <v>0</v>
      </c>
      <c r="AO1308">
        <v>2</v>
      </c>
      <c r="AP1308">
        <v>9</v>
      </c>
      <c r="AQ1308">
        <v>0</v>
      </c>
      <c r="AR1308" s="6">
        <v>2030.68</v>
      </c>
      <c r="AS1308">
        <v>2637</v>
      </c>
      <c r="AT1308">
        <v>0</v>
      </c>
      <c r="AU1308">
        <v>9609</v>
      </c>
      <c r="AV1308">
        <v>15000</v>
      </c>
      <c r="AW1308">
        <v>0</v>
      </c>
      <c r="AX1308">
        <v>0</v>
      </c>
      <c r="AY1308" s="6">
        <v>0</v>
      </c>
      <c r="AZ1308">
        <v>0</v>
      </c>
      <c r="BA1308">
        <v>0</v>
      </c>
      <c r="BB1308" s="6">
        <v>2028.96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f t="shared" si="60"/>
        <v>0</v>
      </c>
      <c r="BJ1308">
        <f t="shared" si="61"/>
        <v>2637</v>
      </c>
      <c r="BK1308">
        <f>_xlfn.IFNA(VLOOKUP(A:A,'11月奖金'!A:Q,17,0),0)</f>
        <v>1694.16</v>
      </c>
      <c r="BL1308">
        <f t="shared" si="62"/>
        <v>4331.16</v>
      </c>
    </row>
    <row r="1309" spans="1:64" x14ac:dyDescent="0.2">
      <c r="A1309">
        <v>9001434</v>
      </c>
      <c r="B1309" t="s">
        <v>9221</v>
      </c>
      <c r="C1309" t="s">
        <v>9222</v>
      </c>
      <c r="D1309" t="s">
        <v>9248</v>
      </c>
      <c r="E1309" t="s">
        <v>75</v>
      </c>
      <c r="F1309" t="s">
        <v>105</v>
      </c>
      <c r="G1309">
        <v>6</v>
      </c>
      <c r="H1309">
        <v>0</v>
      </c>
      <c r="I1309">
        <v>4.0999999999999996</v>
      </c>
      <c r="J1309">
        <v>0</v>
      </c>
      <c r="K1309">
        <v>1476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800</v>
      </c>
      <c r="U1309">
        <v>100</v>
      </c>
      <c r="V1309">
        <v>300</v>
      </c>
      <c r="W1309">
        <v>33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2709</v>
      </c>
      <c r="AG1309">
        <v>320</v>
      </c>
      <c r="AH1309">
        <v>12</v>
      </c>
      <c r="AI1309">
        <v>104.32</v>
      </c>
      <c r="AJ1309">
        <v>240</v>
      </c>
      <c r="AK1309">
        <v>0</v>
      </c>
      <c r="AL1309">
        <v>0</v>
      </c>
      <c r="AM1309">
        <v>0</v>
      </c>
      <c r="AN1309">
        <v>0</v>
      </c>
      <c r="AO1309">
        <v>2</v>
      </c>
      <c r="AP1309">
        <v>9</v>
      </c>
      <c r="AQ1309">
        <v>0</v>
      </c>
      <c r="AR1309" s="6">
        <v>2030.68</v>
      </c>
      <c r="AS1309">
        <v>2637</v>
      </c>
      <c r="AT1309">
        <v>0</v>
      </c>
      <c r="AU1309">
        <v>9610.49</v>
      </c>
      <c r="AV1309">
        <v>15000</v>
      </c>
      <c r="AW1309">
        <v>0</v>
      </c>
      <c r="AX1309">
        <v>0</v>
      </c>
      <c r="AY1309" s="6">
        <v>0</v>
      </c>
      <c r="AZ1309">
        <v>0</v>
      </c>
      <c r="BA1309">
        <v>0</v>
      </c>
      <c r="BB1309" s="6">
        <v>2028.96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f t="shared" si="60"/>
        <v>0</v>
      </c>
      <c r="BJ1309">
        <f t="shared" si="61"/>
        <v>2637</v>
      </c>
      <c r="BK1309">
        <f>_xlfn.IFNA(VLOOKUP(A:A,'11月奖金'!A:Q,17,0),0)</f>
        <v>1698.98</v>
      </c>
      <c r="BL1309">
        <f t="shared" si="62"/>
        <v>4335.9799999999996</v>
      </c>
    </row>
    <row r="1310" spans="1:64" x14ac:dyDescent="0.2">
      <c r="A1310">
        <v>9001435</v>
      </c>
      <c r="B1310" t="s">
        <v>9197</v>
      </c>
      <c r="C1310" t="s">
        <v>9198</v>
      </c>
      <c r="D1310" t="s">
        <v>9249</v>
      </c>
      <c r="E1310" t="s">
        <v>54</v>
      </c>
      <c r="F1310" t="s">
        <v>105</v>
      </c>
      <c r="G1310">
        <v>6</v>
      </c>
      <c r="H1310">
        <v>0</v>
      </c>
      <c r="I1310">
        <v>4.0999999999999996</v>
      </c>
      <c r="J1310">
        <v>0</v>
      </c>
      <c r="K1310">
        <v>1476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800</v>
      </c>
      <c r="U1310">
        <v>100</v>
      </c>
      <c r="V1310">
        <v>300</v>
      </c>
      <c r="W1310">
        <v>33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2709</v>
      </c>
      <c r="AG1310">
        <v>320</v>
      </c>
      <c r="AH1310">
        <v>12</v>
      </c>
      <c r="AI1310">
        <v>104.32</v>
      </c>
      <c r="AJ1310">
        <v>240</v>
      </c>
      <c r="AK1310">
        <v>0</v>
      </c>
      <c r="AL1310">
        <v>0</v>
      </c>
      <c r="AM1310">
        <v>0</v>
      </c>
      <c r="AN1310">
        <v>0</v>
      </c>
      <c r="AO1310">
        <v>2</v>
      </c>
      <c r="AP1310">
        <v>9</v>
      </c>
      <c r="AQ1310">
        <v>0</v>
      </c>
      <c r="AR1310" s="6">
        <v>2030.68</v>
      </c>
      <c r="AS1310">
        <v>2637</v>
      </c>
      <c r="AT1310">
        <v>0</v>
      </c>
      <c r="AU1310">
        <v>9611</v>
      </c>
      <c r="AV1310">
        <v>15000</v>
      </c>
      <c r="AW1310">
        <v>0</v>
      </c>
      <c r="AX1310">
        <v>0</v>
      </c>
      <c r="AY1310" s="6">
        <v>0</v>
      </c>
      <c r="AZ1310">
        <v>0</v>
      </c>
      <c r="BA1310">
        <v>0</v>
      </c>
      <c r="BB1310" s="6">
        <v>2028.96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f t="shared" si="60"/>
        <v>0</v>
      </c>
      <c r="BJ1310">
        <f t="shared" si="61"/>
        <v>2637</v>
      </c>
      <c r="BK1310">
        <f>_xlfn.IFNA(VLOOKUP(A:A,'11月奖金'!A:Q,17,0),0)</f>
        <v>1698.98</v>
      </c>
      <c r="BL1310">
        <f t="shared" si="62"/>
        <v>4335.9799999999996</v>
      </c>
    </row>
    <row r="1311" spans="1:64" x14ac:dyDescent="0.2">
      <c r="A1311">
        <v>9001436</v>
      </c>
      <c r="B1311" t="s">
        <v>9231</v>
      </c>
      <c r="C1311" t="s">
        <v>9232</v>
      </c>
      <c r="D1311" t="s">
        <v>9250</v>
      </c>
      <c r="E1311" t="s">
        <v>278</v>
      </c>
      <c r="F1311" t="s">
        <v>105</v>
      </c>
      <c r="G1311">
        <v>6</v>
      </c>
      <c r="H1311">
        <v>0</v>
      </c>
      <c r="I1311">
        <v>4.0999999999999996</v>
      </c>
      <c r="J1311">
        <v>0</v>
      </c>
      <c r="K1311">
        <v>1476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800</v>
      </c>
      <c r="U1311">
        <v>100</v>
      </c>
      <c r="V1311">
        <v>300</v>
      </c>
      <c r="W1311">
        <v>33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2709</v>
      </c>
      <c r="AG1311">
        <v>320</v>
      </c>
      <c r="AH1311">
        <v>12</v>
      </c>
      <c r="AI1311">
        <v>104.32</v>
      </c>
      <c r="AJ1311">
        <v>240</v>
      </c>
      <c r="AK1311">
        <v>0</v>
      </c>
      <c r="AL1311">
        <v>0</v>
      </c>
      <c r="AM1311">
        <v>0</v>
      </c>
      <c r="AN1311">
        <v>0</v>
      </c>
      <c r="AO1311">
        <v>2</v>
      </c>
      <c r="AP1311">
        <v>9</v>
      </c>
      <c r="AQ1311">
        <v>0</v>
      </c>
      <c r="AR1311" s="6">
        <v>2030.68</v>
      </c>
      <c r="AS1311">
        <v>2637</v>
      </c>
      <c r="AT1311">
        <v>0</v>
      </c>
      <c r="AU1311">
        <v>9565.61</v>
      </c>
      <c r="AV1311">
        <v>15000</v>
      </c>
      <c r="AW1311">
        <v>0</v>
      </c>
      <c r="AX1311">
        <v>0</v>
      </c>
      <c r="AY1311" s="6">
        <v>0</v>
      </c>
      <c r="AZ1311">
        <v>0</v>
      </c>
      <c r="BA1311">
        <v>0</v>
      </c>
      <c r="BB1311" s="6">
        <v>2028.96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f t="shared" si="60"/>
        <v>0</v>
      </c>
      <c r="BJ1311">
        <f t="shared" si="61"/>
        <v>2637</v>
      </c>
      <c r="BK1311">
        <f>_xlfn.IFNA(VLOOKUP(A:A,'11月奖金'!A:Q,17,0),0)</f>
        <v>1645.44</v>
      </c>
      <c r="BL1311">
        <f t="shared" si="62"/>
        <v>4282.4400000000005</v>
      </c>
    </row>
    <row r="1312" spans="1:64" x14ac:dyDescent="0.2">
      <c r="A1312">
        <v>9001437</v>
      </c>
      <c r="B1312" t="s">
        <v>9264</v>
      </c>
      <c r="C1312" t="s">
        <v>9265</v>
      </c>
      <c r="D1312" t="s">
        <v>9465</v>
      </c>
      <c r="E1312" t="s">
        <v>82</v>
      </c>
      <c r="F1312" t="s">
        <v>105</v>
      </c>
      <c r="G1312">
        <v>4</v>
      </c>
      <c r="H1312">
        <v>3</v>
      </c>
      <c r="I1312">
        <v>3.7</v>
      </c>
      <c r="J1312">
        <v>0</v>
      </c>
      <c r="K1312">
        <v>1332</v>
      </c>
      <c r="L1312">
        <v>0</v>
      </c>
      <c r="M1312">
        <v>24</v>
      </c>
      <c r="N1312">
        <v>64</v>
      </c>
      <c r="O1312">
        <v>0</v>
      </c>
      <c r="P1312">
        <v>144</v>
      </c>
      <c r="Q1312">
        <v>0</v>
      </c>
      <c r="R1312">
        <v>0</v>
      </c>
      <c r="S1312">
        <v>0</v>
      </c>
      <c r="T1312">
        <v>800</v>
      </c>
      <c r="U1312">
        <v>100</v>
      </c>
      <c r="V1312">
        <v>300</v>
      </c>
      <c r="W1312">
        <v>33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2797</v>
      </c>
      <c r="AG1312">
        <v>344.56</v>
      </c>
      <c r="AH1312">
        <v>12.92</v>
      </c>
      <c r="AI1312">
        <v>104.32</v>
      </c>
      <c r="AJ1312">
        <v>258</v>
      </c>
      <c r="AK1312">
        <v>0</v>
      </c>
      <c r="AL1312">
        <v>0</v>
      </c>
      <c r="AM1312">
        <v>0</v>
      </c>
      <c r="AN1312">
        <v>0</v>
      </c>
      <c r="AO1312">
        <v>2</v>
      </c>
      <c r="AP1312">
        <v>9</v>
      </c>
      <c r="AQ1312">
        <v>0</v>
      </c>
      <c r="AR1312" s="6">
        <v>2075.1999999999998</v>
      </c>
      <c r="AS1312">
        <v>2725</v>
      </c>
      <c r="AT1312">
        <v>0</v>
      </c>
      <c r="AU1312">
        <v>5525</v>
      </c>
      <c r="AV1312">
        <v>10000</v>
      </c>
      <c r="AW1312">
        <v>0</v>
      </c>
      <c r="AX1312">
        <v>0</v>
      </c>
      <c r="AY1312" s="6">
        <v>0</v>
      </c>
      <c r="AZ1312">
        <v>0</v>
      </c>
      <c r="BA1312">
        <v>0</v>
      </c>
      <c r="BB1312" s="6">
        <v>1439.6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f t="shared" si="60"/>
        <v>0</v>
      </c>
      <c r="BJ1312">
        <f t="shared" si="61"/>
        <v>2725</v>
      </c>
      <c r="BK1312">
        <f>_xlfn.IFNA(VLOOKUP(A:A,'11月奖金'!A:Q,17,0),0)</f>
        <v>1704.1</v>
      </c>
      <c r="BL1312">
        <f t="shared" si="62"/>
        <v>4429.1000000000004</v>
      </c>
    </row>
    <row r="1313" spans="1:109" x14ac:dyDescent="0.2">
      <c r="A1313">
        <v>9001438</v>
      </c>
      <c r="B1313" t="s">
        <v>9267</v>
      </c>
      <c r="C1313" t="s">
        <v>9268</v>
      </c>
      <c r="D1313" t="s">
        <v>9269</v>
      </c>
      <c r="E1313" t="s">
        <v>363</v>
      </c>
      <c r="F1313" t="s">
        <v>105</v>
      </c>
      <c r="G1313">
        <v>9</v>
      </c>
      <c r="H1313">
        <v>1</v>
      </c>
      <c r="I1313">
        <v>5.3</v>
      </c>
      <c r="J1313">
        <v>0</v>
      </c>
      <c r="K1313">
        <v>1908</v>
      </c>
      <c r="L1313">
        <v>0</v>
      </c>
      <c r="M1313">
        <v>0</v>
      </c>
      <c r="N1313">
        <v>0</v>
      </c>
      <c r="O1313">
        <v>0</v>
      </c>
      <c r="P1313">
        <v>216</v>
      </c>
      <c r="Q1313">
        <v>0</v>
      </c>
      <c r="R1313">
        <v>0</v>
      </c>
      <c r="S1313">
        <v>0</v>
      </c>
      <c r="T1313">
        <v>800</v>
      </c>
      <c r="U1313">
        <v>100</v>
      </c>
      <c r="V1313">
        <v>300</v>
      </c>
      <c r="W1313">
        <v>33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3357</v>
      </c>
      <c r="AG1313">
        <v>399.92</v>
      </c>
      <c r="AH1313">
        <v>15</v>
      </c>
      <c r="AI1313">
        <v>104.32</v>
      </c>
      <c r="AJ1313">
        <v>300</v>
      </c>
      <c r="AK1313">
        <v>0</v>
      </c>
      <c r="AL1313">
        <v>0</v>
      </c>
      <c r="AM1313">
        <v>0</v>
      </c>
      <c r="AN1313">
        <v>0</v>
      </c>
      <c r="AO1313">
        <v>2</v>
      </c>
      <c r="AP1313">
        <v>9</v>
      </c>
      <c r="AQ1313">
        <v>0</v>
      </c>
      <c r="AR1313" s="6">
        <v>2535.7600000000002</v>
      </c>
      <c r="AS1313">
        <v>3285</v>
      </c>
      <c r="AT1313">
        <v>0</v>
      </c>
      <c r="AU1313">
        <v>6692.0300000000007</v>
      </c>
      <c r="AV1313">
        <v>10000</v>
      </c>
      <c r="AW1313">
        <v>0</v>
      </c>
      <c r="AX1313">
        <v>0</v>
      </c>
      <c r="AY1313" s="6">
        <v>0</v>
      </c>
      <c r="AZ1313">
        <v>0</v>
      </c>
      <c r="BA1313">
        <v>0</v>
      </c>
      <c r="BB1313" s="6">
        <v>1638.48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f t="shared" si="60"/>
        <v>0</v>
      </c>
      <c r="BJ1313">
        <f t="shared" si="61"/>
        <v>3285</v>
      </c>
      <c r="BK1313">
        <f>_xlfn.IFNA(VLOOKUP(A:A,'11月奖金'!A:Q,17,0),0)</f>
        <v>1694.16</v>
      </c>
      <c r="BL1313">
        <f t="shared" si="62"/>
        <v>4979.16</v>
      </c>
    </row>
    <row r="1314" spans="1:109" x14ac:dyDescent="0.2">
      <c r="A1314">
        <v>9001464</v>
      </c>
      <c r="B1314" t="s">
        <v>1728</v>
      </c>
      <c r="C1314" t="s">
        <v>9270</v>
      </c>
      <c r="D1314" t="s">
        <v>9271</v>
      </c>
      <c r="E1314" t="s">
        <v>122</v>
      </c>
      <c r="F1314" t="s">
        <v>105</v>
      </c>
      <c r="G1314">
        <v>6</v>
      </c>
      <c r="H1314">
        <v>1</v>
      </c>
      <c r="I1314">
        <v>4.0999999999999996</v>
      </c>
      <c r="J1314">
        <v>0</v>
      </c>
      <c r="K1314">
        <v>1476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800</v>
      </c>
      <c r="U1314">
        <v>100</v>
      </c>
      <c r="V1314">
        <v>300</v>
      </c>
      <c r="W1314">
        <v>33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2709</v>
      </c>
      <c r="AG1314">
        <v>320</v>
      </c>
      <c r="AH1314">
        <v>12</v>
      </c>
      <c r="AI1314">
        <v>104.32</v>
      </c>
      <c r="AJ1314">
        <v>240</v>
      </c>
      <c r="AK1314">
        <v>0</v>
      </c>
      <c r="AL1314">
        <v>0</v>
      </c>
      <c r="AM1314">
        <v>0</v>
      </c>
      <c r="AN1314">
        <v>0</v>
      </c>
      <c r="AO1314">
        <v>2</v>
      </c>
      <c r="AP1314">
        <v>9</v>
      </c>
      <c r="AQ1314">
        <v>0</v>
      </c>
      <c r="AR1314" s="6">
        <v>2030.68</v>
      </c>
      <c r="AS1314">
        <v>2637</v>
      </c>
      <c r="AT1314">
        <v>0</v>
      </c>
      <c r="AU1314">
        <v>5274</v>
      </c>
      <c r="AV1314">
        <v>10000</v>
      </c>
      <c r="AW1314">
        <v>0</v>
      </c>
      <c r="AX1314">
        <v>0</v>
      </c>
      <c r="AY1314" s="6">
        <v>0</v>
      </c>
      <c r="AZ1314">
        <v>0</v>
      </c>
      <c r="BA1314">
        <v>0</v>
      </c>
      <c r="BB1314" s="6">
        <v>1352.64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f t="shared" si="60"/>
        <v>0</v>
      </c>
      <c r="BJ1314">
        <f t="shared" si="61"/>
        <v>2637</v>
      </c>
      <c r="BK1314">
        <f>_xlfn.IFNA(VLOOKUP(A:A,'11月奖金'!A:Q,17,0),0)</f>
        <v>1700</v>
      </c>
      <c r="BL1314">
        <f t="shared" si="62"/>
        <v>4337</v>
      </c>
    </row>
    <row r="1315" spans="1:109" s="6" customFormat="1" x14ac:dyDescent="0.2">
      <c r="A1315" s="6">
        <v>9001465</v>
      </c>
      <c r="B1315" s="6" t="s">
        <v>2300</v>
      </c>
      <c r="C1315" s="6" t="s">
        <v>9272</v>
      </c>
      <c r="D1315" s="6" t="s">
        <v>9273</v>
      </c>
      <c r="E1315" s="6" t="s">
        <v>122</v>
      </c>
      <c r="F1315" s="6" t="s">
        <v>105</v>
      </c>
      <c r="G1315" s="6">
        <v>6</v>
      </c>
      <c r="H1315" s="6">
        <v>1</v>
      </c>
      <c r="I1315" s="6">
        <v>4.0999999999999996</v>
      </c>
      <c r="J1315" s="6">
        <v>0</v>
      </c>
      <c r="K1315" s="6">
        <v>1476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800</v>
      </c>
      <c r="U1315" s="6">
        <v>100</v>
      </c>
      <c r="V1315" s="6">
        <v>300</v>
      </c>
      <c r="W1315" s="6">
        <v>33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2709</v>
      </c>
      <c r="AG1315" s="6">
        <v>320</v>
      </c>
      <c r="AH1315" s="6">
        <v>12</v>
      </c>
      <c r="AI1315" s="6">
        <v>104.32</v>
      </c>
      <c r="AJ1315" s="6">
        <v>240</v>
      </c>
      <c r="AK1315" s="6">
        <v>0</v>
      </c>
      <c r="AL1315" s="6">
        <v>0</v>
      </c>
      <c r="AM1315" s="6">
        <v>0</v>
      </c>
      <c r="AN1315" s="6">
        <v>0</v>
      </c>
      <c r="AO1315" s="6">
        <v>2</v>
      </c>
      <c r="AP1315" s="6">
        <v>9</v>
      </c>
      <c r="AQ1315" s="6">
        <v>0</v>
      </c>
      <c r="AR1315" s="6">
        <v>2030.68</v>
      </c>
      <c r="AS1315" s="6">
        <v>2637</v>
      </c>
      <c r="AT1315" s="6">
        <v>0</v>
      </c>
      <c r="AU1315" s="6">
        <v>5274</v>
      </c>
      <c r="AV1315" s="6">
        <v>10000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1352.64</v>
      </c>
      <c r="BC1315" s="6">
        <v>0</v>
      </c>
      <c r="BD1315" s="6">
        <v>0</v>
      </c>
      <c r="BE1315" s="6">
        <v>0</v>
      </c>
      <c r="BF1315" s="6">
        <v>0</v>
      </c>
      <c r="BG1315" s="6">
        <v>0</v>
      </c>
      <c r="BH1315" s="6">
        <v>0</v>
      </c>
      <c r="BI1315">
        <f t="shared" si="60"/>
        <v>0</v>
      </c>
      <c r="BJ1315">
        <f t="shared" si="61"/>
        <v>2637</v>
      </c>
      <c r="BK1315">
        <f>_xlfn.IFNA(VLOOKUP(A:A,'11月奖金'!A:Q,17,0),0)</f>
        <v>1650</v>
      </c>
      <c r="BL1315">
        <f t="shared" si="62"/>
        <v>4287</v>
      </c>
      <c r="BQ1315"/>
      <c r="BR1315"/>
      <c r="BS1315"/>
      <c r="BT1315"/>
      <c r="BU1315"/>
      <c r="BV1315"/>
      <c r="BW1315"/>
      <c r="BX1315"/>
      <c r="DA1315"/>
      <c r="DB1315"/>
      <c r="DC1315"/>
      <c r="DD1315"/>
      <c r="DE1315"/>
    </row>
    <row r="1316" spans="1:109" x14ac:dyDescent="0.2">
      <c r="A1316">
        <v>9001466</v>
      </c>
      <c r="B1316" t="s">
        <v>9274</v>
      </c>
      <c r="C1316" t="s">
        <v>9275</v>
      </c>
      <c r="D1316" t="s">
        <v>9276</v>
      </c>
      <c r="E1316" t="s">
        <v>71</v>
      </c>
      <c r="F1316" t="s">
        <v>105</v>
      </c>
      <c r="G1316">
        <v>6</v>
      </c>
      <c r="H1316">
        <v>1</v>
      </c>
      <c r="I1316">
        <v>4.0999999999999996</v>
      </c>
      <c r="J1316">
        <v>0</v>
      </c>
      <c r="K1316">
        <v>1476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800</v>
      </c>
      <c r="U1316">
        <v>100</v>
      </c>
      <c r="V1316">
        <v>300</v>
      </c>
      <c r="W1316">
        <v>33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2709</v>
      </c>
      <c r="AG1316">
        <v>320</v>
      </c>
      <c r="AH1316">
        <v>12</v>
      </c>
      <c r="AI1316">
        <v>104.32</v>
      </c>
      <c r="AJ1316">
        <v>240</v>
      </c>
      <c r="AK1316">
        <v>0</v>
      </c>
      <c r="AL1316">
        <v>0</v>
      </c>
      <c r="AM1316">
        <v>0</v>
      </c>
      <c r="AN1316">
        <v>0</v>
      </c>
      <c r="AO1316">
        <v>2</v>
      </c>
      <c r="AP1316">
        <v>9</v>
      </c>
      <c r="AQ1316">
        <v>0</v>
      </c>
      <c r="AR1316" s="6">
        <v>2030.68</v>
      </c>
      <c r="AS1316">
        <v>2637</v>
      </c>
      <c r="AT1316">
        <v>0</v>
      </c>
      <c r="AU1316">
        <v>5274</v>
      </c>
      <c r="AV1316">
        <v>10000</v>
      </c>
      <c r="AW1316">
        <v>0</v>
      </c>
      <c r="AX1316">
        <v>0</v>
      </c>
      <c r="AY1316" s="6">
        <v>0</v>
      </c>
      <c r="AZ1316">
        <v>0</v>
      </c>
      <c r="BA1316">
        <v>0</v>
      </c>
      <c r="BB1316" s="6">
        <v>1352.64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f t="shared" si="60"/>
        <v>0</v>
      </c>
      <c r="BJ1316">
        <f t="shared" si="61"/>
        <v>2637</v>
      </c>
      <c r="BK1316">
        <f>_xlfn.IFNA(VLOOKUP(A:A,'11月奖金'!A:Q,17,0),0)</f>
        <v>1699.15</v>
      </c>
      <c r="BL1316">
        <f t="shared" si="62"/>
        <v>4336.1499999999996</v>
      </c>
    </row>
    <row r="1317" spans="1:109" x14ac:dyDescent="0.2">
      <c r="A1317">
        <v>9001477</v>
      </c>
      <c r="B1317" t="s">
        <v>9432</v>
      </c>
      <c r="C1317" t="s">
        <v>9433</v>
      </c>
      <c r="D1317" t="s">
        <v>9434</v>
      </c>
      <c r="E1317" t="s">
        <v>46</v>
      </c>
      <c r="F1317" t="s">
        <v>105</v>
      </c>
      <c r="G1317">
        <v>6</v>
      </c>
      <c r="H1317">
        <v>1</v>
      </c>
      <c r="I1317">
        <v>4.0999999999999996</v>
      </c>
      <c r="J1317">
        <v>0</v>
      </c>
      <c r="K1317">
        <v>1476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800</v>
      </c>
      <c r="U1317">
        <v>100</v>
      </c>
      <c r="V1317">
        <v>300</v>
      </c>
      <c r="W1317">
        <v>33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2709</v>
      </c>
      <c r="AG1317">
        <v>320</v>
      </c>
      <c r="AH1317">
        <v>12</v>
      </c>
      <c r="AI1317">
        <v>104.32</v>
      </c>
      <c r="AJ1317">
        <v>240</v>
      </c>
      <c r="AK1317">
        <v>0</v>
      </c>
      <c r="AL1317">
        <v>0</v>
      </c>
      <c r="AM1317">
        <v>0</v>
      </c>
      <c r="AN1317">
        <v>0</v>
      </c>
      <c r="AO1317">
        <v>2</v>
      </c>
      <c r="AP1317">
        <v>9</v>
      </c>
      <c r="AQ1317">
        <v>0</v>
      </c>
      <c r="AR1317" s="6">
        <v>2030.68</v>
      </c>
      <c r="AS1317">
        <v>2637</v>
      </c>
      <c r="AT1317">
        <v>0</v>
      </c>
      <c r="AU1317">
        <v>2637</v>
      </c>
      <c r="AV1317">
        <v>5000</v>
      </c>
      <c r="AW1317">
        <v>0</v>
      </c>
      <c r="AX1317">
        <v>0</v>
      </c>
      <c r="AY1317" s="6">
        <v>0</v>
      </c>
      <c r="AZ1317">
        <v>0</v>
      </c>
      <c r="BA1317">
        <v>0</v>
      </c>
      <c r="BB1317" s="6">
        <v>676.31999999999994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f t="shared" si="60"/>
        <v>0</v>
      </c>
      <c r="BJ1317">
        <f t="shared" si="61"/>
        <v>2637</v>
      </c>
      <c r="BK1317">
        <f>_xlfn.IFNA(VLOOKUP(A:A,'11月奖金'!A:Q,17,0),0)</f>
        <v>0</v>
      </c>
      <c r="BL1317">
        <f t="shared" si="62"/>
        <v>2637</v>
      </c>
    </row>
    <row r="1318" spans="1:109" x14ac:dyDescent="0.2">
      <c r="A1318">
        <v>9001478</v>
      </c>
      <c r="B1318" t="s">
        <v>9435</v>
      </c>
      <c r="C1318" t="s">
        <v>9436</v>
      </c>
      <c r="D1318" t="s">
        <v>9437</v>
      </c>
      <c r="E1318" t="s">
        <v>46</v>
      </c>
      <c r="F1318" t="s">
        <v>105</v>
      </c>
      <c r="G1318">
        <v>6</v>
      </c>
      <c r="H1318">
        <v>1</v>
      </c>
      <c r="I1318">
        <v>4.0999999999999996</v>
      </c>
      <c r="J1318">
        <v>0</v>
      </c>
      <c r="K1318">
        <v>1476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800</v>
      </c>
      <c r="U1318">
        <v>100</v>
      </c>
      <c r="V1318">
        <v>300</v>
      </c>
      <c r="W1318">
        <v>33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2709</v>
      </c>
      <c r="AG1318">
        <v>320</v>
      </c>
      <c r="AH1318">
        <v>12</v>
      </c>
      <c r="AI1318">
        <v>104.32</v>
      </c>
      <c r="AJ1318">
        <v>240</v>
      </c>
      <c r="AK1318">
        <v>0</v>
      </c>
      <c r="AL1318">
        <v>0</v>
      </c>
      <c r="AM1318">
        <v>0</v>
      </c>
      <c r="AN1318">
        <v>0</v>
      </c>
      <c r="AO1318">
        <v>2</v>
      </c>
      <c r="AP1318">
        <v>9</v>
      </c>
      <c r="AQ1318">
        <v>0</v>
      </c>
      <c r="AR1318" s="6">
        <v>2030.68</v>
      </c>
      <c r="AS1318">
        <v>2637</v>
      </c>
      <c r="AT1318">
        <v>0</v>
      </c>
      <c r="AU1318">
        <v>2637</v>
      </c>
      <c r="AV1318">
        <v>5000</v>
      </c>
      <c r="AW1318">
        <v>0</v>
      </c>
      <c r="AX1318">
        <v>0</v>
      </c>
      <c r="AY1318" s="6">
        <v>0</v>
      </c>
      <c r="AZ1318">
        <v>0</v>
      </c>
      <c r="BA1318">
        <v>0</v>
      </c>
      <c r="BB1318" s="6">
        <v>676.31999999999994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f t="shared" si="60"/>
        <v>0</v>
      </c>
      <c r="BJ1318">
        <f t="shared" si="61"/>
        <v>2637</v>
      </c>
      <c r="BK1318">
        <f>_xlfn.IFNA(VLOOKUP(A:A,'11月奖金'!A:Q,17,0),0)</f>
        <v>0</v>
      </c>
      <c r="BL1318">
        <f t="shared" si="62"/>
        <v>2637</v>
      </c>
    </row>
    <row r="1319" spans="1:109" x14ac:dyDescent="0.2">
      <c r="A1319">
        <v>9001479</v>
      </c>
      <c r="B1319" t="s">
        <v>9438</v>
      </c>
      <c r="C1319" t="s">
        <v>9439</v>
      </c>
      <c r="D1319" t="s">
        <v>9440</v>
      </c>
      <c r="E1319" t="s">
        <v>61</v>
      </c>
      <c r="F1319" t="s">
        <v>105</v>
      </c>
      <c r="G1319">
        <v>6</v>
      </c>
      <c r="H1319">
        <v>1</v>
      </c>
      <c r="I1319">
        <v>4.0999999999999996</v>
      </c>
      <c r="J1319">
        <v>0</v>
      </c>
      <c r="K1319">
        <v>1476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800</v>
      </c>
      <c r="U1319">
        <v>100</v>
      </c>
      <c r="V1319">
        <v>300</v>
      </c>
      <c r="W1319">
        <v>33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2709</v>
      </c>
      <c r="AG1319">
        <v>320</v>
      </c>
      <c r="AH1319">
        <v>12</v>
      </c>
      <c r="AI1319">
        <v>104.32</v>
      </c>
      <c r="AJ1319">
        <v>240</v>
      </c>
      <c r="AK1319">
        <v>0</v>
      </c>
      <c r="AL1319">
        <v>0</v>
      </c>
      <c r="AM1319">
        <v>0</v>
      </c>
      <c r="AN1319">
        <v>0</v>
      </c>
      <c r="AO1319">
        <v>2</v>
      </c>
      <c r="AP1319">
        <v>9</v>
      </c>
      <c r="AQ1319">
        <v>0</v>
      </c>
      <c r="AR1319" s="6">
        <v>2030.68</v>
      </c>
      <c r="AS1319">
        <v>2637</v>
      </c>
      <c r="AT1319">
        <v>0</v>
      </c>
      <c r="AU1319">
        <v>2637</v>
      </c>
      <c r="AV1319">
        <v>5000</v>
      </c>
      <c r="AW1319">
        <v>0</v>
      </c>
      <c r="AX1319">
        <v>0</v>
      </c>
      <c r="AY1319" s="6">
        <v>0</v>
      </c>
      <c r="AZ1319">
        <v>0</v>
      </c>
      <c r="BA1319">
        <v>0</v>
      </c>
      <c r="BB1319" s="6">
        <v>676.31999999999994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f t="shared" si="60"/>
        <v>0</v>
      </c>
      <c r="BJ1319">
        <f t="shared" si="61"/>
        <v>2637</v>
      </c>
      <c r="BK1319">
        <f>_xlfn.IFNA(VLOOKUP(A:A,'11月奖金'!A:Q,17,0),0)</f>
        <v>0</v>
      </c>
      <c r="BL1319">
        <f t="shared" si="62"/>
        <v>2637</v>
      </c>
    </row>
    <row r="1320" spans="1:109" x14ac:dyDescent="0.2">
      <c r="A1320">
        <v>9001480</v>
      </c>
      <c r="B1320" t="s">
        <v>9441</v>
      </c>
      <c r="C1320" t="s">
        <v>9442</v>
      </c>
      <c r="D1320" t="s">
        <v>9443</v>
      </c>
      <c r="E1320" t="s">
        <v>122</v>
      </c>
      <c r="F1320" t="s">
        <v>105</v>
      </c>
      <c r="G1320">
        <v>6</v>
      </c>
      <c r="H1320">
        <v>1</v>
      </c>
      <c r="I1320">
        <v>4.0999999999999996</v>
      </c>
      <c r="J1320">
        <v>0</v>
      </c>
      <c r="K1320">
        <v>1476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800</v>
      </c>
      <c r="U1320">
        <v>100</v>
      </c>
      <c r="V1320">
        <v>300</v>
      </c>
      <c r="W1320">
        <v>33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2709</v>
      </c>
      <c r="AG1320">
        <v>320</v>
      </c>
      <c r="AH1320">
        <v>12</v>
      </c>
      <c r="AI1320">
        <v>104.32</v>
      </c>
      <c r="AJ1320">
        <v>240</v>
      </c>
      <c r="AK1320">
        <v>0</v>
      </c>
      <c r="AL1320">
        <v>0</v>
      </c>
      <c r="AM1320">
        <v>0</v>
      </c>
      <c r="AN1320">
        <v>0</v>
      </c>
      <c r="AO1320">
        <v>2</v>
      </c>
      <c r="AP1320">
        <v>9</v>
      </c>
      <c r="AQ1320">
        <v>0</v>
      </c>
      <c r="AR1320" s="6">
        <v>2030.68</v>
      </c>
      <c r="AS1320">
        <v>2637</v>
      </c>
      <c r="AT1320">
        <v>0</v>
      </c>
      <c r="AU1320">
        <v>2637</v>
      </c>
      <c r="AV1320">
        <v>5000</v>
      </c>
      <c r="AW1320">
        <v>0</v>
      </c>
      <c r="AX1320">
        <v>0</v>
      </c>
      <c r="AY1320" s="6">
        <v>0</v>
      </c>
      <c r="AZ1320">
        <v>0</v>
      </c>
      <c r="BA1320">
        <v>0</v>
      </c>
      <c r="BB1320" s="6">
        <v>676.31999999999994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f t="shared" si="60"/>
        <v>0</v>
      </c>
      <c r="BJ1320">
        <f t="shared" si="61"/>
        <v>2637</v>
      </c>
      <c r="BK1320">
        <f>_xlfn.IFNA(VLOOKUP(A:A,'11月奖金'!A:Q,17,0),0)</f>
        <v>0</v>
      </c>
      <c r="BL1320">
        <f t="shared" si="62"/>
        <v>2637</v>
      </c>
    </row>
    <row r="1321" spans="1:109" x14ac:dyDescent="0.2">
      <c r="A1321">
        <v>9001481</v>
      </c>
      <c r="B1321" t="s">
        <v>9444</v>
      </c>
      <c r="C1321" t="s">
        <v>9445</v>
      </c>
      <c r="D1321" t="s">
        <v>9446</v>
      </c>
      <c r="E1321" t="s">
        <v>927</v>
      </c>
      <c r="F1321" t="s">
        <v>105</v>
      </c>
      <c r="G1321">
        <v>6</v>
      </c>
      <c r="H1321">
        <v>1</v>
      </c>
      <c r="I1321">
        <v>4.0999999999999996</v>
      </c>
      <c r="J1321">
        <v>0</v>
      </c>
      <c r="K1321">
        <v>1476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800</v>
      </c>
      <c r="U1321">
        <v>100</v>
      </c>
      <c r="V1321">
        <v>300</v>
      </c>
      <c r="W1321">
        <v>33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2709</v>
      </c>
      <c r="AG1321">
        <v>320</v>
      </c>
      <c r="AH1321">
        <v>12</v>
      </c>
      <c r="AI1321">
        <v>104.32</v>
      </c>
      <c r="AJ1321">
        <v>240</v>
      </c>
      <c r="AK1321">
        <v>0</v>
      </c>
      <c r="AL1321">
        <v>0</v>
      </c>
      <c r="AM1321">
        <v>0</v>
      </c>
      <c r="AN1321">
        <v>0</v>
      </c>
      <c r="AO1321">
        <v>2</v>
      </c>
      <c r="AP1321">
        <v>9</v>
      </c>
      <c r="AQ1321">
        <v>0</v>
      </c>
      <c r="AR1321" s="6">
        <v>2030.68</v>
      </c>
      <c r="AS1321">
        <v>2637</v>
      </c>
      <c r="AT1321">
        <v>0</v>
      </c>
      <c r="AU1321">
        <v>2637</v>
      </c>
      <c r="AV1321">
        <v>5000</v>
      </c>
      <c r="AW1321">
        <v>0</v>
      </c>
      <c r="AX1321">
        <v>0</v>
      </c>
      <c r="AY1321" s="6">
        <v>0</v>
      </c>
      <c r="AZ1321">
        <v>0</v>
      </c>
      <c r="BA1321">
        <v>0</v>
      </c>
      <c r="BB1321" s="6">
        <v>676.31999999999994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f t="shared" si="60"/>
        <v>0</v>
      </c>
      <c r="BJ1321">
        <f t="shared" si="61"/>
        <v>2637</v>
      </c>
      <c r="BK1321">
        <f>_xlfn.IFNA(VLOOKUP(A:A,'11月奖金'!A:Q,17,0),0)</f>
        <v>0</v>
      </c>
      <c r="BL1321">
        <f t="shared" si="62"/>
        <v>2637</v>
      </c>
    </row>
    <row r="1322" spans="1:109" x14ac:dyDescent="0.2">
      <c r="A1322">
        <v>9000667</v>
      </c>
      <c r="B1322" t="s">
        <v>1367</v>
      </c>
      <c r="AU1322">
        <v>60710.19</v>
      </c>
      <c r="AV1322">
        <v>55000</v>
      </c>
      <c r="BB1322" s="6">
        <v>10220.129999999999</v>
      </c>
      <c r="BJ1322">
        <f t="shared" si="61"/>
        <v>0</v>
      </c>
      <c r="BK1322">
        <f>_xlfn.IFNA(VLOOKUP(A:A,'11月奖金'!A:Q,17,0),0)</f>
        <v>0</v>
      </c>
      <c r="BL1322">
        <f t="shared" si="62"/>
        <v>0</v>
      </c>
    </row>
    <row r="1323" spans="1:109" x14ac:dyDescent="0.2">
      <c r="A1323">
        <v>9001391</v>
      </c>
      <c r="B1323" t="s">
        <v>8921</v>
      </c>
      <c r="AU1323">
        <v>11361</v>
      </c>
      <c r="AV1323">
        <v>15000</v>
      </c>
      <c r="BB1323" s="6">
        <v>2028.96</v>
      </c>
      <c r="BJ1323">
        <f t="shared" si="61"/>
        <v>0</v>
      </c>
      <c r="BK1323">
        <f>_xlfn.IFNA(VLOOKUP(A:A,'11月奖金'!A:Q,17,0),0)</f>
        <v>0</v>
      </c>
      <c r="BL1323">
        <f t="shared" si="62"/>
        <v>0</v>
      </c>
    </row>
    <row r="1325" spans="1:109" x14ac:dyDescent="0.2">
      <c r="D1325" s="83"/>
    </row>
  </sheetData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2398-3ECE-4A81-AA75-EC856DE401AE}">
  <dimension ref="A1:AK1321"/>
  <sheetViews>
    <sheetView workbookViewId="0">
      <selection sqref="A1:XFD1"/>
    </sheetView>
  </sheetViews>
  <sheetFormatPr defaultRowHeight="14.25" x14ac:dyDescent="0.2"/>
  <sheetData>
    <row r="1" spans="1:37" x14ac:dyDescent="0.2">
      <c r="A1" t="s">
        <v>9166</v>
      </c>
      <c r="B1" t="s">
        <v>3</v>
      </c>
      <c r="C1" t="s">
        <v>9167</v>
      </c>
      <c r="D1" t="s">
        <v>9168</v>
      </c>
      <c r="E1" t="s">
        <v>9277</v>
      </c>
      <c r="F1" t="s">
        <v>9278</v>
      </c>
      <c r="G1" t="s">
        <v>9279</v>
      </c>
      <c r="H1" t="s">
        <v>9171</v>
      </c>
      <c r="I1" t="s">
        <v>9280</v>
      </c>
      <c r="J1" t="s">
        <v>9172</v>
      </c>
      <c r="K1" t="s">
        <v>9281</v>
      </c>
      <c r="L1" t="s">
        <v>9282</v>
      </c>
      <c r="M1" t="s">
        <v>9283</v>
      </c>
      <c r="N1" t="s">
        <v>9284</v>
      </c>
      <c r="O1" t="s">
        <v>9285</v>
      </c>
      <c r="P1" t="s">
        <v>9286</v>
      </c>
      <c r="Q1" t="s">
        <v>9287</v>
      </c>
      <c r="R1" t="s">
        <v>9288</v>
      </c>
      <c r="S1" t="s">
        <v>3199</v>
      </c>
      <c r="T1" t="s">
        <v>3200</v>
      </c>
      <c r="U1" t="s">
        <v>3201</v>
      </c>
      <c r="V1" t="s">
        <v>9289</v>
      </c>
      <c r="W1" t="s">
        <v>9290</v>
      </c>
      <c r="X1" t="s">
        <v>9291</v>
      </c>
      <c r="Y1" t="s">
        <v>9292</v>
      </c>
      <c r="Z1" t="s">
        <v>9293</v>
      </c>
      <c r="AA1" t="s">
        <v>9294</v>
      </c>
      <c r="AB1" t="s">
        <v>9295</v>
      </c>
      <c r="AC1" t="s">
        <v>11</v>
      </c>
      <c r="AD1" t="s">
        <v>9296</v>
      </c>
      <c r="AE1" t="s">
        <v>9297</v>
      </c>
      <c r="AF1" t="s">
        <v>3202</v>
      </c>
      <c r="AG1" t="s">
        <v>3203</v>
      </c>
      <c r="AH1" t="s">
        <v>9241</v>
      </c>
      <c r="AI1" t="s">
        <v>12</v>
      </c>
      <c r="AJ1" t="s">
        <v>3204</v>
      </c>
      <c r="AK1" t="s">
        <v>4988</v>
      </c>
    </row>
    <row r="2" spans="1:37" x14ac:dyDescent="0.2">
      <c r="A2">
        <v>9000138</v>
      </c>
      <c r="B2" t="s">
        <v>134</v>
      </c>
      <c r="C2" t="s">
        <v>9185</v>
      </c>
      <c r="D2" t="s">
        <v>135</v>
      </c>
      <c r="E2" t="s">
        <v>9298</v>
      </c>
      <c r="F2" t="s">
        <v>9299</v>
      </c>
      <c r="G2" t="s">
        <v>9300</v>
      </c>
      <c r="H2">
        <v>3094.65</v>
      </c>
      <c r="I2">
        <v>0</v>
      </c>
      <c r="J2">
        <v>0</v>
      </c>
      <c r="K2">
        <v>697.6</v>
      </c>
      <c r="L2">
        <v>174.4</v>
      </c>
      <c r="M2">
        <v>26.16</v>
      </c>
      <c r="N2">
        <v>523</v>
      </c>
      <c r="O2">
        <v>0</v>
      </c>
      <c r="P2">
        <v>0</v>
      </c>
      <c r="Q2">
        <v>0</v>
      </c>
      <c r="R2">
        <v>0</v>
      </c>
      <c r="S2">
        <v>88994.6</v>
      </c>
      <c r="T2">
        <v>50000</v>
      </c>
      <c r="U2">
        <v>12609.79</v>
      </c>
      <c r="V2">
        <v>10000</v>
      </c>
      <c r="W2">
        <v>10000</v>
      </c>
      <c r="X2">
        <v>4000</v>
      </c>
      <c r="Y2">
        <v>10000</v>
      </c>
      <c r="Z2">
        <v>0</v>
      </c>
      <c r="AA2">
        <v>0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57.91</v>
      </c>
      <c r="AJ2">
        <v>0</v>
      </c>
      <c r="AK2">
        <f>AI2+AJ2</f>
        <v>57.91</v>
      </c>
    </row>
    <row r="3" spans="1:37" x14ac:dyDescent="0.2">
      <c r="A3">
        <v>9000598</v>
      </c>
      <c r="B3" t="s">
        <v>1164</v>
      </c>
      <c r="C3" t="s">
        <v>9185</v>
      </c>
      <c r="D3" t="s">
        <v>1165</v>
      </c>
      <c r="E3" t="s">
        <v>9298</v>
      </c>
      <c r="F3" t="s">
        <v>9299</v>
      </c>
      <c r="G3" t="s">
        <v>9300</v>
      </c>
      <c r="H3">
        <v>3339.06</v>
      </c>
      <c r="I3">
        <v>0</v>
      </c>
      <c r="J3">
        <v>0</v>
      </c>
      <c r="K3">
        <v>386.89</v>
      </c>
      <c r="L3">
        <v>104.32</v>
      </c>
      <c r="M3">
        <v>14.51</v>
      </c>
      <c r="N3">
        <v>290</v>
      </c>
      <c r="O3">
        <v>0</v>
      </c>
      <c r="P3">
        <v>0</v>
      </c>
      <c r="Q3">
        <v>0</v>
      </c>
      <c r="R3">
        <v>0</v>
      </c>
      <c r="S3">
        <v>60164.85</v>
      </c>
      <c r="T3">
        <v>50000</v>
      </c>
      <c r="U3">
        <v>7003.16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3161.69</v>
      </c>
      <c r="AD3">
        <v>3</v>
      </c>
      <c r="AE3">
        <v>0</v>
      </c>
      <c r="AF3">
        <v>94.85</v>
      </c>
      <c r="AG3">
        <v>0</v>
      </c>
      <c r="AH3">
        <v>94.85</v>
      </c>
      <c r="AI3">
        <v>168.55</v>
      </c>
      <c r="AJ3">
        <v>0</v>
      </c>
      <c r="AK3">
        <f t="shared" ref="AK3:AK66" si="0">AI3+AJ3</f>
        <v>168.55</v>
      </c>
    </row>
    <row r="4" spans="1:37" x14ac:dyDescent="0.2">
      <c r="A4">
        <v>9000764</v>
      </c>
      <c r="B4" t="s">
        <v>1650</v>
      </c>
      <c r="C4" t="s">
        <v>9185</v>
      </c>
      <c r="D4" t="s">
        <v>1651</v>
      </c>
      <c r="E4" t="s">
        <v>9298</v>
      </c>
      <c r="F4" t="s">
        <v>9299</v>
      </c>
      <c r="G4" t="s">
        <v>9300</v>
      </c>
      <c r="H4">
        <v>3958.41</v>
      </c>
      <c r="I4">
        <v>0</v>
      </c>
      <c r="J4">
        <v>0</v>
      </c>
      <c r="K4">
        <v>482.34</v>
      </c>
      <c r="L4">
        <v>120.58</v>
      </c>
      <c r="M4">
        <v>18.09</v>
      </c>
      <c r="N4">
        <v>362</v>
      </c>
      <c r="O4">
        <v>0</v>
      </c>
      <c r="P4">
        <v>0</v>
      </c>
      <c r="Q4">
        <v>0</v>
      </c>
      <c r="R4">
        <v>0</v>
      </c>
      <c r="S4">
        <v>53758.92</v>
      </c>
      <c r="T4">
        <v>50000</v>
      </c>
      <c r="U4">
        <v>8551.61</v>
      </c>
      <c r="V4">
        <v>10000</v>
      </c>
      <c r="W4">
        <v>20000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f t="shared" si="0"/>
        <v>0</v>
      </c>
    </row>
    <row r="5" spans="1:37" x14ac:dyDescent="0.2">
      <c r="A5">
        <v>9000461</v>
      </c>
      <c r="B5" t="s">
        <v>786</v>
      </c>
      <c r="C5" t="s">
        <v>9185</v>
      </c>
      <c r="D5" t="s">
        <v>787</v>
      </c>
      <c r="E5" t="s">
        <v>9298</v>
      </c>
      <c r="F5" t="s">
        <v>9299</v>
      </c>
      <c r="G5" t="s">
        <v>9300</v>
      </c>
      <c r="H5">
        <v>3569.25</v>
      </c>
      <c r="I5">
        <v>0</v>
      </c>
      <c r="J5">
        <v>0</v>
      </c>
      <c r="K5">
        <v>697.95</v>
      </c>
      <c r="L5">
        <v>174.49</v>
      </c>
      <c r="M5">
        <v>26.17</v>
      </c>
      <c r="N5">
        <v>523</v>
      </c>
      <c r="O5">
        <v>0</v>
      </c>
      <c r="P5">
        <v>0</v>
      </c>
      <c r="Q5">
        <v>0</v>
      </c>
      <c r="R5">
        <v>0</v>
      </c>
      <c r="S5">
        <v>90905.95</v>
      </c>
      <c r="T5">
        <v>50000</v>
      </c>
      <c r="U5">
        <v>13495.03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27410.92</v>
      </c>
      <c r="AD5">
        <v>3</v>
      </c>
      <c r="AE5">
        <v>0</v>
      </c>
      <c r="AF5">
        <v>822.33</v>
      </c>
      <c r="AG5">
        <v>0</v>
      </c>
      <c r="AH5">
        <v>822.33</v>
      </c>
      <c r="AI5">
        <v>907.9</v>
      </c>
      <c r="AJ5">
        <v>0</v>
      </c>
      <c r="AK5">
        <f t="shared" si="0"/>
        <v>907.9</v>
      </c>
    </row>
    <row r="6" spans="1:37" x14ac:dyDescent="0.2">
      <c r="A6">
        <v>9001027</v>
      </c>
      <c r="B6" t="s">
        <v>969</v>
      </c>
      <c r="C6" t="s">
        <v>9185</v>
      </c>
      <c r="D6" t="s">
        <v>2339</v>
      </c>
      <c r="E6" t="s">
        <v>9298</v>
      </c>
      <c r="F6" t="s">
        <v>9299</v>
      </c>
      <c r="G6" t="s">
        <v>9300</v>
      </c>
      <c r="H6">
        <v>3640.03</v>
      </c>
      <c r="I6">
        <v>0</v>
      </c>
      <c r="J6">
        <v>0</v>
      </c>
      <c r="K6">
        <v>337.72</v>
      </c>
      <c r="L6">
        <v>104.32</v>
      </c>
      <c r="M6">
        <v>12.66</v>
      </c>
      <c r="N6">
        <v>253</v>
      </c>
      <c r="O6">
        <v>0</v>
      </c>
      <c r="P6">
        <v>0</v>
      </c>
      <c r="Q6">
        <v>0</v>
      </c>
      <c r="R6">
        <v>0</v>
      </c>
      <c r="S6">
        <v>48867.39</v>
      </c>
      <c r="T6">
        <v>45000</v>
      </c>
      <c r="U6">
        <v>6250.02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f t="shared" si="0"/>
        <v>0</v>
      </c>
    </row>
    <row r="7" spans="1:37" x14ac:dyDescent="0.2">
      <c r="A7">
        <v>9001374</v>
      </c>
      <c r="B7" t="s">
        <v>8695</v>
      </c>
      <c r="C7" t="s">
        <v>9185</v>
      </c>
      <c r="D7" t="s">
        <v>8696</v>
      </c>
      <c r="E7" t="s">
        <v>9298</v>
      </c>
      <c r="F7" t="s">
        <v>9299</v>
      </c>
      <c r="G7" t="s">
        <v>9300</v>
      </c>
      <c r="H7">
        <v>3374</v>
      </c>
      <c r="I7">
        <v>0</v>
      </c>
      <c r="J7">
        <v>0</v>
      </c>
      <c r="K7">
        <v>379.92</v>
      </c>
      <c r="L7">
        <v>104.32</v>
      </c>
      <c r="M7">
        <v>14.25</v>
      </c>
      <c r="N7">
        <v>285</v>
      </c>
      <c r="O7">
        <v>0</v>
      </c>
      <c r="P7">
        <v>0</v>
      </c>
      <c r="Q7">
        <v>0</v>
      </c>
      <c r="R7">
        <v>0</v>
      </c>
      <c r="S7">
        <v>12932.9</v>
      </c>
      <c r="T7">
        <v>15000</v>
      </c>
      <c r="U7">
        <v>2350.4699999999998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f t="shared" si="0"/>
        <v>0</v>
      </c>
    </row>
    <row r="8" spans="1:37" x14ac:dyDescent="0.2">
      <c r="A8">
        <v>9000737</v>
      </c>
      <c r="B8" t="s">
        <v>1570</v>
      </c>
      <c r="C8" t="s">
        <v>9185</v>
      </c>
      <c r="D8" t="s">
        <v>1571</v>
      </c>
      <c r="E8" t="s">
        <v>9298</v>
      </c>
      <c r="F8" t="s">
        <v>9299</v>
      </c>
      <c r="G8" t="s">
        <v>9300</v>
      </c>
      <c r="H8">
        <v>3917.95</v>
      </c>
      <c r="I8">
        <v>0</v>
      </c>
      <c r="J8">
        <v>0</v>
      </c>
      <c r="K8">
        <v>631.96</v>
      </c>
      <c r="L8">
        <v>157.99</v>
      </c>
      <c r="M8">
        <v>23.7</v>
      </c>
      <c r="N8">
        <v>474</v>
      </c>
      <c r="O8">
        <v>0</v>
      </c>
      <c r="P8">
        <v>0</v>
      </c>
      <c r="Q8">
        <v>0</v>
      </c>
      <c r="R8">
        <v>0</v>
      </c>
      <c r="S8">
        <v>65296.3</v>
      </c>
      <c r="T8">
        <v>50000</v>
      </c>
      <c r="U8">
        <v>12392.4</v>
      </c>
      <c r="V8">
        <v>10000</v>
      </c>
      <c r="W8">
        <v>20000</v>
      </c>
      <c r="X8">
        <v>0</v>
      </c>
      <c r="Y8">
        <v>10000</v>
      </c>
      <c r="Z8">
        <v>0</v>
      </c>
      <c r="AA8">
        <v>0</v>
      </c>
      <c r="AB8">
        <v>0</v>
      </c>
      <c r="AC8">
        <v>0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f t="shared" si="0"/>
        <v>0</v>
      </c>
    </row>
    <row r="9" spans="1:37" x14ac:dyDescent="0.2">
      <c r="A9">
        <v>9001318</v>
      </c>
      <c r="B9" t="s">
        <v>7995</v>
      </c>
      <c r="C9" t="s">
        <v>9185</v>
      </c>
      <c r="D9" t="s">
        <v>7997</v>
      </c>
      <c r="E9" t="s">
        <v>9298</v>
      </c>
      <c r="F9" t="s">
        <v>9299</v>
      </c>
      <c r="G9" t="s">
        <v>9300</v>
      </c>
      <c r="H9">
        <v>5277</v>
      </c>
      <c r="I9">
        <v>0</v>
      </c>
      <c r="J9">
        <v>0</v>
      </c>
      <c r="K9">
        <v>712.08</v>
      </c>
      <c r="L9">
        <v>178.02</v>
      </c>
      <c r="M9">
        <v>26.7</v>
      </c>
      <c r="N9">
        <v>534</v>
      </c>
      <c r="O9">
        <v>0</v>
      </c>
      <c r="P9">
        <v>0</v>
      </c>
      <c r="Q9">
        <v>0</v>
      </c>
      <c r="R9">
        <v>0</v>
      </c>
      <c r="S9">
        <v>28647.53</v>
      </c>
      <c r="T9">
        <v>20000</v>
      </c>
      <c r="U9">
        <v>5803.2</v>
      </c>
      <c r="V9">
        <v>4000</v>
      </c>
      <c r="W9">
        <v>8000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</v>
      </c>
      <c r="AE9">
        <v>0</v>
      </c>
      <c r="AF9">
        <v>0</v>
      </c>
      <c r="AG9">
        <v>0</v>
      </c>
      <c r="AH9">
        <v>0</v>
      </c>
      <c r="AI9">
        <v>46.11</v>
      </c>
      <c r="AJ9">
        <v>0</v>
      </c>
      <c r="AK9">
        <f t="shared" si="0"/>
        <v>46.11</v>
      </c>
    </row>
    <row r="10" spans="1:37" x14ac:dyDescent="0.2">
      <c r="A10">
        <v>9000915</v>
      </c>
      <c r="B10" t="s">
        <v>2016</v>
      </c>
      <c r="C10" t="s">
        <v>9185</v>
      </c>
      <c r="D10" t="s">
        <v>2017</v>
      </c>
      <c r="E10" t="s">
        <v>9298</v>
      </c>
      <c r="F10" t="s">
        <v>9299</v>
      </c>
      <c r="G10" t="s">
        <v>9300</v>
      </c>
      <c r="H10">
        <v>3332.17</v>
      </c>
      <c r="I10">
        <v>0</v>
      </c>
      <c r="J10">
        <v>0</v>
      </c>
      <c r="K10">
        <v>396.08</v>
      </c>
      <c r="L10">
        <v>104.32</v>
      </c>
      <c r="M10">
        <v>14.85</v>
      </c>
      <c r="N10">
        <v>297</v>
      </c>
      <c r="O10">
        <v>0</v>
      </c>
      <c r="P10">
        <v>0</v>
      </c>
      <c r="Q10">
        <v>0</v>
      </c>
      <c r="R10">
        <v>0</v>
      </c>
      <c r="S10">
        <v>60015.08</v>
      </c>
      <c r="T10">
        <v>50000</v>
      </c>
      <c r="U10">
        <v>8087.4</v>
      </c>
      <c r="V10">
        <v>0</v>
      </c>
      <c r="W10">
        <v>0</v>
      </c>
      <c r="X10">
        <v>0</v>
      </c>
      <c r="Y10">
        <v>5000</v>
      </c>
      <c r="Z10">
        <v>0</v>
      </c>
      <c r="AA10">
        <v>0</v>
      </c>
      <c r="AB10">
        <v>0</v>
      </c>
      <c r="AC10">
        <v>0</v>
      </c>
      <c r="AD10">
        <v>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f t="shared" si="0"/>
        <v>0</v>
      </c>
    </row>
    <row r="11" spans="1:37" x14ac:dyDescent="0.2">
      <c r="A11">
        <v>9000760</v>
      </c>
      <c r="B11" t="s">
        <v>1638</v>
      </c>
      <c r="C11" t="s">
        <v>9185</v>
      </c>
      <c r="D11" t="s">
        <v>1639</v>
      </c>
      <c r="E11" t="s">
        <v>9298</v>
      </c>
      <c r="F11" t="s">
        <v>9299</v>
      </c>
      <c r="G11" t="s">
        <v>9300</v>
      </c>
      <c r="H11">
        <v>4906.25</v>
      </c>
      <c r="I11">
        <v>0</v>
      </c>
      <c r="J11">
        <v>0</v>
      </c>
      <c r="K11">
        <v>462.69</v>
      </c>
      <c r="L11">
        <v>115.67</v>
      </c>
      <c r="M11">
        <v>17.350000000000001</v>
      </c>
      <c r="N11">
        <v>347</v>
      </c>
      <c r="O11">
        <v>0</v>
      </c>
      <c r="P11">
        <v>0</v>
      </c>
      <c r="Q11">
        <v>0</v>
      </c>
      <c r="R11">
        <v>0</v>
      </c>
      <c r="S11">
        <v>64743.38</v>
      </c>
      <c r="T11">
        <v>50000</v>
      </c>
      <c r="U11">
        <v>10186.08</v>
      </c>
      <c r="V11">
        <v>10000</v>
      </c>
      <c r="W11">
        <v>10000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f t="shared" si="0"/>
        <v>0</v>
      </c>
    </row>
    <row r="12" spans="1:37" x14ac:dyDescent="0.2">
      <c r="A12">
        <v>9000861</v>
      </c>
      <c r="B12" t="s">
        <v>1928</v>
      </c>
      <c r="C12" t="s">
        <v>9185</v>
      </c>
      <c r="D12" t="s">
        <v>1929</v>
      </c>
      <c r="E12" t="s">
        <v>9298</v>
      </c>
      <c r="F12" t="s">
        <v>9299</v>
      </c>
      <c r="G12" t="s">
        <v>9300</v>
      </c>
      <c r="H12">
        <v>2632.05</v>
      </c>
      <c r="I12">
        <v>0</v>
      </c>
      <c r="J12">
        <v>0</v>
      </c>
      <c r="K12">
        <v>387.41</v>
      </c>
      <c r="L12">
        <v>104.32</v>
      </c>
      <c r="M12">
        <v>14.53</v>
      </c>
      <c r="N12">
        <v>291</v>
      </c>
      <c r="O12">
        <v>0</v>
      </c>
      <c r="P12">
        <v>0</v>
      </c>
      <c r="Q12">
        <v>0</v>
      </c>
      <c r="R12">
        <v>0</v>
      </c>
      <c r="S12">
        <v>43214.31</v>
      </c>
      <c r="T12">
        <v>50000</v>
      </c>
      <c r="U12">
        <v>6300.39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f t="shared" si="0"/>
        <v>0</v>
      </c>
    </row>
    <row r="13" spans="1:37" x14ac:dyDescent="0.2">
      <c r="A13">
        <v>9001165</v>
      </c>
      <c r="B13" t="s">
        <v>3099</v>
      </c>
      <c r="C13" t="s">
        <v>9185</v>
      </c>
      <c r="D13" t="s">
        <v>3100</v>
      </c>
      <c r="E13" t="s">
        <v>9298</v>
      </c>
      <c r="F13" t="s">
        <v>9299</v>
      </c>
      <c r="G13" t="s">
        <v>9300</v>
      </c>
      <c r="H13">
        <v>2840.59</v>
      </c>
      <c r="I13">
        <v>0</v>
      </c>
      <c r="J13">
        <v>0</v>
      </c>
      <c r="K13">
        <v>320</v>
      </c>
      <c r="L13">
        <v>104.32</v>
      </c>
      <c r="M13">
        <v>12</v>
      </c>
      <c r="N13">
        <v>240</v>
      </c>
      <c r="O13">
        <v>0</v>
      </c>
      <c r="P13">
        <v>0</v>
      </c>
      <c r="Q13">
        <v>0</v>
      </c>
      <c r="R13">
        <v>0</v>
      </c>
      <c r="S13">
        <v>29281.22</v>
      </c>
      <c r="T13">
        <v>35000</v>
      </c>
      <c r="U13">
        <v>4636.96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f t="shared" si="0"/>
        <v>0</v>
      </c>
    </row>
    <row r="14" spans="1:37" x14ac:dyDescent="0.2">
      <c r="A14">
        <v>9000232</v>
      </c>
      <c r="B14" t="s">
        <v>390</v>
      </c>
      <c r="C14" t="s">
        <v>9185</v>
      </c>
      <c r="D14" t="s">
        <v>391</v>
      </c>
      <c r="E14" t="s">
        <v>9298</v>
      </c>
      <c r="F14" t="s">
        <v>9299</v>
      </c>
      <c r="G14" t="s">
        <v>9300</v>
      </c>
      <c r="H14">
        <v>3512.91</v>
      </c>
      <c r="I14">
        <v>0</v>
      </c>
      <c r="J14">
        <v>0</v>
      </c>
      <c r="K14">
        <v>760.9</v>
      </c>
      <c r="L14">
        <v>190.23</v>
      </c>
      <c r="M14">
        <v>28.53</v>
      </c>
      <c r="N14">
        <v>571</v>
      </c>
      <c r="O14">
        <v>0</v>
      </c>
      <c r="P14">
        <v>0</v>
      </c>
      <c r="Q14">
        <v>0</v>
      </c>
      <c r="R14">
        <v>0</v>
      </c>
      <c r="S14">
        <v>89792.6</v>
      </c>
      <c r="T14">
        <v>50000</v>
      </c>
      <c r="U14">
        <v>16329.22</v>
      </c>
      <c r="V14">
        <v>12000</v>
      </c>
      <c r="W14">
        <v>5000</v>
      </c>
      <c r="X14">
        <v>0</v>
      </c>
      <c r="Y14">
        <v>10000</v>
      </c>
      <c r="Z14">
        <v>0</v>
      </c>
      <c r="AA14">
        <v>0</v>
      </c>
      <c r="AB14">
        <v>0</v>
      </c>
      <c r="AC14">
        <v>0</v>
      </c>
      <c r="AD14">
        <v>3</v>
      </c>
      <c r="AE14">
        <v>0</v>
      </c>
      <c r="AF14">
        <v>0</v>
      </c>
      <c r="AG14">
        <v>0</v>
      </c>
      <c r="AH14">
        <v>0</v>
      </c>
      <c r="AI14">
        <v>102.57</v>
      </c>
      <c r="AJ14">
        <v>0</v>
      </c>
      <c r="AK14">
        <f t="shared" si="0"/>
        <v>102.57</v>
      </c>
    </row>
    <row r="15" spans="1:37" x14ac:dyDescent="0.2">
      <c r="A15">
        <v>9000688</v>
      </c>
      <c r="B15" t="s">
        <v>1426</v>
      </c>
      <c r="C15" t="s">
        <v>9185</v>
      </c>
      <c r="D15" t="s">
        <v>1427</v>
      </c>
      <c r="E15" t="s">
        <v>9298</v>
      </c>
      <c r="F15" t="s">
        <v>9299</v>
      </c>
      <c r="G15" t="s">
        <v>9300</v>
      </c>
      <c r="H15">
        <v>3061.35</v>
      </c>
      <c r="I15">
        <v>0</v>
      </c>
      <c r="J15">
        <v>0</v>
      </c>
      <c r="K15">
        <v>570.66</v>
      </c>
      <c r="L15">
        <v>142.66</v>
      </c>
      <c r="M15">
        <v>21.4</v>
      </c>
      <c r="N15">
        <v>428</v>
      </c>
      <c r="O15">
        <v>0</v>
      </c>
      <c r="P15">
        <v>0</v>
      </c>
      <c r="Q15">
        <v>0</v>
      </c>
      <c r="R15">
        <v>0</v>
      </c>
      <c r="S15">
        <v>68162.63</v>
      </c>
      <c r="T15">
        <v>50000</v>
      </c>
      <c r="U15">
        <v>10572.05</v>
      </c>
      <c r="V15">
        <v>0</v>
      </c>
      <c r="W15">
        <v>10000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</v>
      </c>
      <c r="AE15">
        <v>0</v>
      </c>
      <c r="AF15">
        <v>0</v>
      </c>
      <c r="AG15">
        <v>0</v>
      </c>
      <c r="AH15">
        <v>0</v>
      </c>
      <c r="AI15">
        <v>51.85</v>
      </c>
      <c r="AJ15">
        <v>0</v>
      </c>
      <c r="AK15">
        <f t="shared" si="0"/>
        <v>51.85</v>
      </c>
    </row>
    <row r="16" spans="1:37" x14ac:dyDescent="0.2">
      <c r="A16">
        <v>9000810</v>
      </c>
      <c r="B16" t="s">
        <v>1786</v>
      </c>
      <c r="C16" t="s">
        <v>9185</v>
      </c>
      <c r="D16" t="s">
        <v>1787</v>
      </c>
      <c r="E16" t="s">
        <v>9298</v>
      </c>
      <c r="F16" t="s">
        <v>9299</v>
      </c>
      <c r="G16" t="s">
        <v>9300</v>
      </c>
      <c r="H16">
        <v>3125.82</v>
      </c>
      <c r="I16">
        <v>0</v>
      </c>
      <c r="J16">
        <v>0</v>
      </c>
      <c r="K16">
        <v>496.49</v>
      </c>
      <c r="L16">
        <v>124.12</v>
      </c>
      <c r="M16">
        <v>18.62</v>
      </c>
      <c r="N16">
        <v>372</v>
      </c>
      <c r="O16">
        <v>0</v>
      </c>
      <c r="P16">
        <v>0</v>
      </c>
      <c r="Q16">
        <v>0</v>
      </c>
      <c r="R16">
        <v>0</v>
      </c>
      <c r="S16">
        <v>47859.87</v>
      </c>
      <c r="T16">
        <v>50000</v>
      </c>
      <c r="U16">
        <v>9627.85</v>
      </c>
      <c r="V16">
        <v>0</v>
      </c>
      <c r="W16">
        <v>10000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3</v>
      </c>
      <c r="AE16">
        <v>0</v>
      </c>
      <c r="AF16">
        <v>0</v>
      </c>
      <c r="AG16">
        <v>0</v>
      </c>
      <c r="AH16">
        <v>0</v>
      </c>
      <c r="AI16">
        <v>4</v>
      </c>
      <c r="AJ16">
        <v>0</v>
      </c>
      <c r="AK16">
        <f t="shared" si="0"/>
        <v>4</v>
      </c>
    </row>
    <row r="17" spans="1:37" x14ac:dyDescent="0.2">
      <c r="A17">
        <v>9000672</v>
      </c>
      <c r="B17" t="s">
        <v>1381</v>
      </c>
      <c r="C17" t="s">
        <v>9185</v>
      </c>
      <c r="D17" t="s">
        <v>2386</v>
      </c>
      <c r="E17" t="s">
        <v>9298</v>
      </c>
      <c r="F17" t="s">
        <v>9299</v>
      </c>
      <c r="G17" t="s">
        <v>9300</v>
      </c>
      <c r="H17">
        <v>2903.11</v>
      </c>
      <c r="I17">
        <v>0</v>
      </c>
      <c r="J17">
        <v>0</v>
      </c>
      <c r="K17">
        <v>745.27</v>
      </c>
      <c r="L17">
        <v>186.32</v>
      </c>
      <c r="M17">
        <v>27.95</v>
      </c>
      <c r="N17">
        <v>559</v>
      </c>
      <c r="O17">
        <v>0</v>
      </c>
      <c r="P17">
        <v>0</v>
      </c>
      <c r="Q17">
        <v>0</v>
      </c>
      <c r="R17">
        <v>0</v>
      </c>
      <c r="S17">
        <v>77767.33</v>
      </c>
      <c r="T17">
        <v>50000</v>
      </c>
      <c r="U17">
        <v>13057.56</v>
      </c>
      <c r="V17">
        <v>10000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4709.7700000000004</v>
      </c>
      <c r="AD17">
        <v>3</v>
      </c>
      <c r="AE17">
        <v>0</v>
      </c>
      <c r="AF17">
        <v>141.29</v>
      </c>
      <c r="AG17">
        <v>0</v>
      </c>
      <c r="AH17">
        <v>141.29</v>
      </c>
      <c r="AI17">
        <v>279.76</v>
      </c>
      <c r="AJ17">
        <v>0</v>
      </c>
      <c r="AK17">
        <f t="shared" si="0"/>
        <v>279.76</v>
      </c>
    </row>
    <row r="18" spans="1:37" x14ac:dyDescent="0.2">
      <c r="A18">
        <v>9000504</v>
      </c>
      <c r="B18" t="s">
        <v>895</v>
      </c>
      <c r="C18" t="s">
        <v>9185</v>
      </c>
      <c r="D18" t="s">
        <v>896</v>
      </c>
      <c r="E18" t="s">
        <v>9298</v>
      </c>
      <c r="F18" t="s">
        <v>9299</v>
      </c>
      <c r="G18" t="s">
        <v>9300</v>
      </c>
      <c r="H18">
        <v>3457.72</v>
      </c>
      <c r="I18">
        <v>0</v>
      </c>
      <c r="J18">
        <v>0</v>
      </c>
      <c r="K18">
        <v>772.42</v>
      </c>
      <c r="L18">
        <v>193.11</v>
      </c>
      <c r="M18">
        <v>28.97</v>
      </c>
      <c r="N18">
        <v>579</v>
      </c>
      <c r="O18">
        <v>0</v>
      </c>
      <c r="P18">
        <v>0</v>
      </c>
      <c r="Q18">
        <v>0</v>
      </c>
      <c r="R18">
        <v>0</v>
      </c>
      <c r="S18">
        <v>90584.28</v>
      </c>
      <c r="T18">
        <v>50000</v>
      </c>
      <c r="U18">
        <v>14831.15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25753.13</v>
      </c>
      <c r="AD18">
        <v>3</v>
      </c>
      <c r="AE18">
        <v>0</v>
      </c>
      <c r="AF18">
        <v>772.59</v>
      </c>
      <c r="AG18">
        <v>0</v>
      </c>
      <c r="AH18">
        <v>772.59</v>
      </c>
      <c r="AI18">
        <v>866.07</v>
      </c>
      <c r="AJ18">
        <v>0</v>
      </c>
      <c r="AK18">
        <f t="shared" si="0"/>
        <v>866.07</v>
      </c>
    </row>
    <row r="19" spans="1:37" x14ac:dyDescent="0.2">
      <c r="A19">
        <v>9001093</v>
      </c>
      <c r="B19" t="s">
        <v>2952</v>
      </c>
      <c r="C19" t="s">
        <v>9185</v>
      </c>
      <c r="D19" t="s">
        <v>2953</v>
      </c>
      <c r="E19" t="s">
        <v>9298</v>
      </c>
      <c r="F19" t="s">
        <v>9299</v>
      </c>
      <c r="G19" t="s">
        <v>9300</v>
      </c>
      <c r="H19">
        <v>3649.97</v>
      </c>
      <c r="I19">
        <v>0</v>
      </c>
      <c r="J19">
        <v>0</v>
      </c>
      <c r="K19">
        <v>356.66</v>
      </c>
      <c r="L19">
        <v>104.32</v>
      </c>
      <c r="M19">
        <v>13.37</v>
      </c>
      <c r="N19">
        <v>267</v>
      </c>
      <c r="O19">
        <v>0</v>
      </c>
      <c r="P19">
        <v>0</v>
      </c>
      <c r="Q19">
        <v>0</v>
      </c>
      <c r="R19">
        <v>0</v>
      </c>
      <c r="S19">
        <v>36007.910000000003</v>
      </c>
      <c r="T19">
        <v>40000</v>
      </c>
      <c r="U19">
        <v>5128.8100000000004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f t="shared" si="0"/>
        <v>0</v>
      </c>
    </row>
    <row r="20" spans="1:37" x14ac:dyDescent="0.2">
      <c r="A20">
        <v>9000883</v>
      </c>
      <c r="B20" t="s">
        <v>2529</v>
      </c>
      <c r="C20" t="s">
        <v>9185</v>
      </c>
      <c r="D20" t="s">
        <v>2530</v>
      </c>
      <c r="E20" t="s">
        <v>9298</v>
      </c>
      <c r="F20" t="s">
        <v>9299</v>
      </c>
      <c r="G20" t="s">
        <v>9300</v>
      </c>
      <c r="H20">
        <v>5623</v>
      </c>
      <c r="I20">
        <v>0</v>
      </c>
      <c r="J20">
        <v>0</v>
      </c>
      <c r="K20">
        <v>742.4</v>
      </c>
      <c r="L20">
        <v>185.6</v>
      </c>
      <c r="M20">
        <v>27.84</v>
      </c>
      <c r="N20">
        <v>557</v>
      </c>
      <c r="O20">
        <v>0</v>
      </c>
      <c r="P20">
        <v>0</v>
      </c>
      <c r="Q20">
        <v>0</v>
      </c>
      <c r="R20">
        <v>0</v>
      </c>
      <c r="S20">
        <v>66802.990000000005</v>
      </c>
      <c r="T20">
        <v>40000</v>
      </c>
      <c r="U20">
        <v>12102.72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14700.27</v>
      </c>
      <c r="AD20">
        <v>3</v>
      </c>
      <c r="AE20">
        <v>0</v>
      </c>
      <c r="AF20">
        <v>441.01</v>
      </c>
      <c r="AG20">
        <v>0</v>
      </c>
      <c r="AH20">
        <v>441.01</v>
      </c>
      <c r="AI20">
        <v>467.7</v>
      </c>
      <c r="AJ20">
        <v>0</v>
      </c>
      <c r="AK20">
        <f t="shared" si="0"/>
        <v>467.7</v>
      </c>
    </row>
    <row r="21" spans="1:37" x14ac:dyDescent="0.2">
      <c r="A21">
        <v>9000868</v>
      </c>
      <c r="B21" t="s">
        <v>2779</v>
      </c>
      <c r="C21" t="s">
        <v>9185</v>
      </c>
      <c r="D21" t="s">
        <v>2780</v>
      </c>
      <c r="E21" t="s">
        <v>9298</v>
      </c>
      <c r="F21" t="s">
        <v>9299</v>
      </c>
      <c r="G21" t="s">
        <v>9300</v>
      </c>
      <c r="H21">
        <v>5530.24</v>
      </c>
      <c r="I21">
        <v>0</v>
      </c>
      <c r="J21">
        <v>0</v>
      </c>
      <c r="K21">
        <v>714.72</v>
      </c>
      <c r="L21">
        <v>178.68</v>
      </c>
      <c r="M21">
        <v>26.8</v>
      </c>
      <c r="N21">
        <v>536</v>
      </c>
      <c r="O21">
        <v>0</v>
      </c>
      <c r="P21">
        <v>0</v>
      </c>
      <c r="Q21">
        <v>0</v>
      </c>
      <c r="R21">
        <v>0</v>
      </c>
      <c r="S21">
        <v>64475.78</v>
      </c>
      <c r="T21">
        <v>40000</v>
      </c>
      <c r="U21">
        <v>11649.6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12826.18</v>
      </c>
      <c r="AD21">
        <v>3</v>
      </c>
      <c r="AE21">
        <v>0</v>
      </c>
      <c r="AF21">
        <v>384.79</v>
      </c>
      <c r="AG21">
        <v>0</v>
      </c>
      <c r="AH21">
        <v>384.79</v>
      </c>
      <c r="AI21">
        <v>412.56</v>
      </c>
      <c r="AJ21">
        <v>0</v>
      </c>
      <c r="AK21">
        <f t="shared" si="0"/>
        <v>412.56</v>
      </c>
    </row>
    <row r="22" spans="1:37" x14ac:dyDescent="0.2">
      <c r="A22">
        <v>9000877</v>
      </c>
      <c r="B22" t="s">
        <v>2493</v>
      </c>
      <c r="C22" t="s">
        <v>9185</v>
      </c>
      <c r="D22" t="s">
        <v>2494</v>
      </c>
      <c r="E22" t="s">
        <v>9298</v>
      </c>
      <c r="F22" t="s">
        <v>9299</v>
      </c>
      <c r="G22" t="s">
        <v>9300</v>
      </c>
      <c r="H22">
        <v>5829</v>
      </c>
      <c r="I22">
        <v>0</v>
      </c>
      <c r="J22">
        <v>0</v>
      </c>
      <c r="K22">
        <v>754.88</v>
      </c>
      <c r="L22">
        <v>188.72</v>
      </c>
      <c r="M22">
        <v>28.31</v>
      </c>
      <c r="N22">
        <v>566</v>
      </c>
      <c r="O22">
        <v>0</v>
      </c>
      <c r="P22">
        <v>0</v>
      </c>
      <c r="Q22">
        <v>0</v>
      </c>
      <c r="R22">
        <v>0</v>
      </c>
      <c r="S22">
        <v>68118.39</v>
      </c>
      <c r="T22">
        <v>40000</v>
      </c>
      <c r="U22">
        <v>12303.28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15815.11</v>
      </c>
      <c r="AD22">
        <v>3</v>
      </c>
      <c r="AE22">
        <v>0</v>
      </c>
      <c r="AF22">
        <v>474.45</v>
      </c>
      <c r="AG22">
        <v>0</v>
      </c>
      <c r="AH22">
        <v>474.45</v>
      </c>
      <c r="AI22">
        <v>495.72</v>
      </c>
      <c r="AJ22">
        <v>0</v>
      </c>
      <c r="AK22">
        <f t="shared" si="0"/>
        <v>495.72</v>
      </c>
    </row>
    <row r="23" spans="1:37" x14ac:dyDescent="0.2">
      <c r="A23">
        <v>9000220</v>
      </c>
      <c r="B23" t="s">
        <v>360</v>
      </c>
      <c r="C23" t="s">
        <v>9185</v>
      </c>
      <c r="D23" t="s">
        <v>361</v>
      </c>
      <c r="E23" t="s">
        <v>9298</v>
      </c>
      <c r="F23" t="s">
        <v>9299</v>
      </c>
      <c r="G23" t="s">
        <v>9300</v>
      </c>
      <c r="H23">
        <v>3750.31</v>
      </c>
      <c r="I23">
        <v>0</v>
      </c>
      <c r="J23">
        <v>0</v>
      </c>
      <c r="K23">
        <v>795.12</v>
      </c>
      <c r="L23">
        <v>198.78</v>
      </c>
      <c r="M23">
        <v>29.82</v>
      </c>
      <c r="N23">
        <v>596</v>
      </c>
      <c r="O23">
        <v>0</v>
      </c>
      <c r="P23">
        <v>0</v>
      </c>
      <c r="Q23">
        <v>0</v>
      </c>
      <c r="R23">
        <v>0</v>
      </c>
      <c r="S23">
        <v>105233.26</v>
      </c>
      <c r="T23">
        <v>50000</v>
      </c>
      <c r="U23">
        <v>17257.96</v>
      </c>
      <c r="V23">
        <v>10000</v>
      </c>
      <c r="W23">
        <v>5000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22975.3</v>
      </c>
      <c r="AD23">
        <v>3</v>
      </c>
      <c r="AE23">
        <v>0</v>
      </c>
      <c r="AF23">
        <v>689.26</v>
      </c>
      <c r="AG23">
        <v>0</v>
      </c>
      <c r="AH23">
        <v>689.26</v>
      </c>
      <c r="AI23">
        <v>820.34</v>
      </c>
      <c r="AJ23">
        <v>0</v>
      </c>
      <c r="AK23">
        <f t="shared" si="0"/>
        <v>820.34</v>
      </c>
    </row>
    <row r="24" spans="1:37" x14ac:dyDescent="0.2">
      <c r="A24">
        <v>9000433</v>
      </c>
      <c r="B24" t="s">
        <v>721</v>
      </c>
      <c r="C24" t="s">
        <v>9185</v>
      </c>
      <c r="D24" t="s">
        <v>722</v>
      </c>
      <c r="E24" t="s">
        <v>9298</v>
      </c>
      <c r="F24" t="s">
        <v>9299</v>
      </c>
      <c r="G24" t="s">
        <v>9300</v>
      </c>
      <c r="H24">
        <v>3071.24</v>
      </c>
      <c r="I24">
        <v>0</v>
      </c>
      <c r="J24">
        <v>0</v>
      </c>
      <c r="K24">
        <v>950.22</v>
      </c>
      <c r="L24">
        <v>237.55</v>
      </c>
      <c r="M24">
        <v>35.630000000000003</v>
      </c>
      <c r="N24">
        <v>713</v>
      </c>
      <c r="O24">
        <v>0</v>
      </c>
      <c r="P24">
        <v>0</v>
      </c>
      <c r="Q24">
        <v>0</v>
      </c>
      <c r="R24">
        <v>0</v>
      </c>
      <c r="S24">
        <v>104749.05</v>
      </c>
      <c r="T24">
        <v>50000</v>
      </c>
      <c r="U24">
        <v>16161.88</v>
      </c>
      <c r="V24">
        <v>10000</v>
      </c>
      <c r="W24">
        <v>10000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18587.169999999998</v>
      </c>
      <c r="AD24">
        <v>3</v>
      </c>
      <c r="AE24">
        <v>0</v>
      </c>
      <c r="AF24">
        <v>557.62</v>
      </c>
      <c r="AG24">
        <v>0</v>
      </c>
      <c r="AH24">
        <v>557.62</v>
      </c>
      <c r="AI24">
        <v>733.57</v>
      </c>
      <c r="AJ24">
        <v>0</v>
      </c>
      <c r="AK24">
        <f t="shared" si="0"/>
        <v>733.57</v>
      </c>
    </row>
    <row r="25" spans="1:37" x14ac:dyDescent="0.2">
      <c r="A25">
        <v>9001145</v>
      </c>
      <c r="B25" t="s">
        <v>3105</v>
      </c>
      <c r="C25" t="s">
        <v>9185</v>
      </c>
      <c r="D25" t="s">
        <v>3106</v>
      </c>
      <c r="E25" t="s">
        <v>9298</v>
      </c>
      <c r="F25" t="s">
        <v>9299</v>
      </c>
      <c r="G25" t="s">
        <v>9300</v>
      </c>
      <c r="H25">
        <v>2840.72</v>
      </c>
      <c r="I25">
        <v>0</v>
      </c>
      <c r="J25">
        <v>0</v>
      </c>
      <c r="K25">
        <v>320</v>
      </c>
      <c r="L25">
        <v>104.32</v>
      </c>
      <c r="M25">
        <v>12</v>
      </c>
      <c r="N25">
        <v>240</v>
      </c>
      <c r="O25">
        <v>0</v>
      </c>
      <c r="P25">
        <v>0</v>
      </c>
      <c r="Q25">
        <v>0</v>
      </c>
      <c r="R25">
        <v>0</v>
      </c>
      <c r="S25">
        <v>27242.14</v>
      </c>
      <c r="T25">
        <v>35000</v>
      </c>
      <c r="U25">
        <v>4636.96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f t="shared" si="0"/>
        <v>0</v>
      </c>
    </row>
    <row r="26" spans="1:37" x14ac:dyDescent="0.2">
      <c r="A26">
        <v>9000972</v>
      </c>
      <c r="B26" t="s">
        <v>2173</v>
      </c>
      <c r="C26" t="s">
        <v>9185</v>
      </c>
      <c r="D26" t="s">
        <v>2174</v>
      </c>
      <c r="E26" t="s">
        <v>9298</v>
      </c>
      <c r="F26" t="s">
        <v>9299</v>
      </c>
      <c r="G26" t="s">
        <v>9300</v>
      </c>
      <c r="H26">
        <v>3685.36</v>
      </c>
      <c r="I26">
        <v>0</v>
      </c>
      <c r="J26">
        <v>0</v>
      </c>
      <c r="K26">
        <v>422.72</v>
      </c>
      <c r="L26">
        <v>105.69</v>
      </c>
      <c r="M26">
        <v>15.85</v>
      </c>
      <c r="N26">
        <v>317</v>
      </c>
      <c r="O26">
        <v>0</v>
      </c>
      <c r="P26">
        <v>0</v>
      </c>
      <c r="Q26">
        <v>0</v>
      </c>
      <c r="R26">
        <v>0</v>
      </c>
      <c r="S26">
        <v>57574.17</v>
      </c>
      <c r="T26">
        <v>50000</v>
      </c>
      <c r="U26">
        <v>8614.6</v>
      </c>
      <c r="V26">
        <v>0</v>
      </c>
      <c r="W26">
        <v>0</v>
      </c>
      <c r="X26">
        <v>0</v>
      </c>
      <c r="Y26">
        <v>10000</v>
      </c>
      <c r="Z26">
        <v>0</v>
      </c>
      <c r="AA26">
        <v>0</v>
      </c>
      <c r="AB26">
        <v>0</v>
      </c>
      <c r="AC26">
        <v>0</v>
      </c>
      <c r="AD26">
        <v>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f t="shared" si="0"/>
        <v>0</v>
      </c>
    </row>
    <row r="27" spans="1:37" x14ac:dyDescent="0.2">
      <c r="A27">
        <v>9001053</v>
      </c>
      <c r="B27" t="s">
        <v>2834</v>
      </c>
      <c r="C27" t="s">
        <v>9185</v>
      </c>
      <c r="D27" t="s">
        <v>2835</v>
      </c>
      <c r="E27" t="s">
        <v>9298</v>
      </c>
      <c r="F27" t="s">
        <v>9299</v>
      </c>
      <c r="G27" t="s">
        <v>9300</v>
      </c>
      <c r="H27">
        <v>3427</v>
      </c>
      <c r="I27">
        <v>0</v>
      </c>
      <c r="J27">
        <v>0</v>
      </c>
      <c r="K27">
        <v>401.2</v>
      </c>
      <c r="L27">
        <v>104.32</v>
      </c>
      <c r="M27">
        <v>15.05</v>
      </c>
      <c r="N27">
        <v>301</v>
      </c>
      <c r="O27">
        <v>0</v>
      </c>
      <c r="P27">
        <v>0</v>
      </c>
      <c r="Q27">
        <v>0</v>
      </c>
      <c r="R27">
        <v>0</v>
      </c>
      <c r="S27">
        <v>41756.620000000003</v>
      </c>
      <c r="T27">
        <v>40000</v>
      </c>
      <c r="U27">
        <v>6552.41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f t="shared" si="0"/>
        <v>0</v>
      </c>
    </row>
    <row r="28" spans="1:37" x14ac:dyDescent="0.2">
      <c r="A28">
        <v>9000989</v>
      </c>
      <c r="B28" t="s">
        <v>2225</v>
      </c>
      <c r="C28" t="s">
        <v>9185</v>
      </c>
      <c r="D28" t="s">
        <v>2226</v>
      </c>
      <c r="E28" t="s">
        <v>9298</v>
      </c>
      <c r="F28" t="s">
        <v>9299</v>
      </c>
      <c r="G28" t="s">
        <v>9300</v>
      </c>
      <c r="H28">
        <v>3501</v>
      </c>
      <c r="I28">
        <v>0</v>
      </c>
      <c r="J28">
        <v>0</v>
      </c>
      <c r="K28">
        <v>409.02</v>
      </c>
      <c r="L28">
        <v>104.32</v>
      </c>
      <c r="M28">
        <v>15.34</v>
      </c>
      <c r="N28">
        <v>307</v>
      </c>
      <c r="O28">
        <v>0</v>
      </c>
      <c r="P28">
        <v>0</v>
      </c>
      <c r="Q28">
        <v>0</v>
      </c>
      <c r="R28">
        <v>0</v>
      </c>
      <c r="S28">
        <v>48238.39</v>
      </c>
      <c r="T28">
        <v>45000</v>
      </c>
      <c r="U28">
        <v>7508.76</v>
      </c>
      <c r="V28">
        <v>2000</v>
      </c>
      <c r="W28">
        <v>9000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f t="shared" si="0"/>
        <v>0</v>
      </c>
    </row>
    <row r="29" spans="1:37" x14ac:dyDescent="0.2">
      <c r="A29">
        <v>9000426</v>
      </c>
      <c r="B29" t="s">
        <v>2610</v>
      </c>
      <c r="C29" t="s">
        <v>9185</v>
      </c>
      <c r="D29" t="s">
        <v>2611</v>
      </c>
      <c r="E29" t="s">
        <v>9298</v>
      </c>
      <c r="F29" t="s">
        <v>9299</v>
      </c>
      <c r="G29" t="s">
        <v>9300</v>
      </c>
      <c r="H29">
        <v>4074</v>
      </c>
      <c r="I29">
        <v>0</v>
      </c>
      <c r="J29">
        <v>0</v>
      </c>
      <c r="K29">
        <v>715.28</v>
      </c>
      <c r="L29">
        <v>178.82</v>
      </c>
      <c r="M29">
        <v>26.82</v>
      </c>
      <c r="N29">
        <v>536</v>
      </c>
      <c r="O29">
        <v>0</v>
      </c>
      <c r="P29">
        <v>0</v>
      </c>
      <c r="Q29">
        <v>0</v>
      </c>
      <c r="R29">
        <v>0</v>
      </c>
      <c r="S29">
        <v>25035.279999999999</v>
      </c>
      <c r="T29">
        <v>40000</v>
      </c>
      <c r="U29">
        <v>11655.36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f t="shared" si="0"/>
        <v>0</v>
      </c>
    </row>
    <row r="30" spans="1:37" x14ac:dyDescent="0.2">
      <c r="A30">
        <v>9000120</v>
      </c>
      <c r="B30" t="s">
        <v>91</v>
      </c>
      <c r="C30" t="s">
        <v>9185</v>
      </c>
      <c r="D30" t="s">
        <v>92</v>
      </c>
      <c r="E30" t="s">
        <v>9298</v>
      </c>
      <c r="F30" t="s">
        <v>9299</v>
      </c>
      <c r="G30" t="s">
        <v>9300</v>
      </c>
      <c r="H30">
        <v>11316.11</v>
      </c>
      <c r="I30">
        <v>0</v>
      </c>
      <c r="J30">
        <v>0</v>
      </c>
      <c r="K30">
        <v>1134.48</v>
      </c>
      <c r="L30">
        <v>552.12</v>
      </c>
      <c r="M30">
        <v>42.54</v>
      </c>
      <c r="N30">
        <v>1078</v>
      </c>
      <c r="O30">
        <v>0</v>
      </c>
      <c r="P30">
        <v>0</v>
      </c>
      <c r="Q30">
        <v>0</v>
      </c>
      <c r="R30">
        <v>0</v>
      </c>
      <c r="S30">
        <v>148509.46</v>
      </c>
      <c r="T30">
        <v>50000</v>
      </c>
      <c r="U30">
        <v>27338.71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71170.75</v>
      </c>
      <c r="AD30">
        <v>10</v>
      </c>
      <c r="AE30">
        <v>2520</v>
      </c>
      <c r="AF30">
        <v>4597.08</v>
      </c>
      <c r="AG30">
        <v>0</v>
      </c>
      <c r="AH30">
        <v>4597.08</v>
      </c>
      <c r="AI30">
        <v>4246.18</v>
      </c>
      <c r="AJ30">
        <v>350.9</v>
      </c>
      <c r="AK30">
        <f t="shared" si="0"/>
        <v>4597.08</v>
      </c>
    </row>
    <row r="31" spans="1:37" x14ac:dyDescent="0.2">
      <c r="A31">
        <v>9001403</v>
      </c>
      <c r="B31" t="s">
        <v>8992</v>
      </c>
      <c r="C31" t="s">
        <v>9185</v>
      </c>
      <c r="D31" t="s">
        <v>8993</v>
      </c>
      <c r="E31" t="s">
        <v>9298</v>
      </c>
      <c r="F31" t="s">
        <v>9299</v>
      </c>
      <c r="G31" t="s">
        <v>9300</v>
      </c>
      <c r="H31">
        <v>2687</v>
      </c>
      <c r="I31">
        <v>0</v>
      </c>
      <c r="J31">
        <v>0</v>
      </c>
      <c r="K31">
        <v>320</v>
      </c>
      <c r="L31">
        <v>104.32</v>
      </c>
      <c r="M31">
        <v>12</v>
      </c>
      <c r="N31">
        <v>240</v>
      </c>
      <c r="O31">
        <v>0</v>
      </c>
      <c r="P31">
        <v>0</v>
      </c>
      <c r="Q31">
        <v>0</v>
      </c>
      <c r="R31">
        <v>0</v>
      </c>
      <c r="S31">
        <v>9615.14</v>
      </c>
      <c r="T31">
        <v>15000</v>
      </c>
      <c r="U31">
        <v>2028.96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f t="shared" si="0"/>
        <v>0</v>
      </c>
    </row>
    <row r="32" spans="1:37" x14ac:dyDescent="0.2">
      <c r="A32">
        <v>9000680</v>
      </c>
      <c r="B32" t="s">
        <v>1404</v>
      </c>
      <c r="C32" t="s">
        <v>9185</v>
      </c>
      <c r="D32" t="s">
        <v>1405</v>
      </c>
      <c r="E32" t="s">
        <v>9298</v>
      </c>
      <c r="F32" t="s">
        <v>9299</v>
      </c>
      <c r="G32" t="s">
        <v>9300</v>
      </c>
      <c r="H32">
        <v>2994.5</v>
      </c>
      <c r="I32">
        <v>0</v>
      </c>
      <c r="J32">
        <v>0</v>
      </c>
      <c r="K32">
        <v>717.76</v>
      </c>
      <c r="L32">
        <v>179.44</v>
      </c>
      <c r="M32">
        <v>26.92</v>
      </c>
      <c r="N32">
        <v>538</v>
      </c>
      <c r="O32">
        <v>0</v>
      </c>
      <c r="P32">
        <v>0</v>
      </c>
      <c r="Q32">
        <v>0</v>
      </c>
      <c r="R32">
        <v>0</v>
      </c>
      <c r="S32">
        <v>78041.52</v>
      </c>
      <c r="T32">
        <v>50000</v>
      </c>
      <c r="U32">
        <v>13001.7</v>
      </c>
      <c r="V32">
        <v>10000</v>
      </c>
      <c r="W32">
        <v>20000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f t="shared" si="0"/>
        <v>0</v>
      </c>
    </row>
    <row r="33" spans="1:37" x14ac:dyDescent="0.2">
      <c r="A33">
        <v>9000990</v>
      </c>
      <c r="B33" t="s">
        <v>2228</v>
      </c>
      <c r="C33" t="s">
        <v>9185</v>
      </c>
      <c r="D33" t="s">
        <v>2229</v>
      </c>
      <c r="E33" t="s">
        <v>9298</v>
      </c>
      <c r="F33" t="s">
        <v>9299</v>
      </c>
      <c r="G33" t="s">
        <v>9300</v>
      </c>
      <c r="H33">
        <v>3429</v>
      </c>
      <c r="I33">
        <v>0</v>
      </c>
      <c r="J33">
        <v>0</v>
      </c>
      <c r="K33">
        <v>331.66</v>
      </c>
      <c r="L33">
        <v>104.32</v>
      </c>
      <c r="M33">
        <v>12.44</v>
      </c>
      <c r="N33">
        <v>249</v>
      </c>
      <c r="O33">
        <v>0</v>
      </c>
      <c r="P33">
        <v>0</v>
      </c>
      <c r="Q33">
        <v>0</v>
      </c>
      <c r="R33">
        <v>0</v>
      </c>
      <c r="S33">
        <v>47284.06</v>
      </c>
      <c r="T33">
        <v>45000</v>
      </c>
      <c r="U33">
        <v>6148.38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f t="shared" si="0"/>
        <v>0</v>
      </c>
    </row>
    <row r="34" spans="1:37" x14ac:dyDescent="0.2">
      <c r="A34">
        <v>9001009</v>
      </c>
      <c r="B34" t="s">
        <v>2285</v>
      </c>
      <c r="C34" t="s">
        <v>9185</v>
      </c>
      <c r="D34" t="s">
        <v>2286</v>
      </c>
      <c r="E34" t="s">
        <v>9298</v>
      </c>
      <c r="F34" t="s">
        <v>9299</v>
      </c>
      <c r="G34" t="s">
        <v>9300</v>
      </c>
      <c r="H34">
        <v>3949</v>
      </c>
      <c r="I34">
        <v>0</v>
      </c>
      <c r="J34">
        <v>0</v>
      </c>
      <c r="K34">
        <v>433.12</v>
      </c>
      <c r="L34">
        <v>108.27</v>
      </c>
      <c r="M34">
        <v>16.239999999999998</v>
      </c>
      <c r="N34">
        <v>325</v>
      </c>
      <c r="O34">
        <v>0</v>
      </c>
      <c r="P34">
        <v>0</v>
      </c>
      <c r="Q34">
        <v>0</v>
      </c>
      <c r="R34">
        <v>0</v>
      </c>
      <c r="S34">
        <v>51940.88</v>
      </c>
      <c r="T34">
        <v>45000</v>
      </c>
      <c r="U34">
        <v>7943.67</v>
      </c>
      <c r="V34">
        <v>9000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f t="shared" si="0"/>
        <v>0</v>
      </c>
    </row>
    <row r="35" spans="1:37" x14ac:dyDescent="0.2">
      <c r="A35">
        <v>9001194</v>
      </c>
      <c r="B35" t="s">
        <v>7497</v>
      </c>
      <c r="C35" t="s">
        <v>9185</v>
      </c>
      <c r="D35" t="s">
        <v>7498</v>
      </c>
      <c r="E35" t="s">
        <v>9298</v>
      </c>
      <c r="F35" t="s">
        <v>9299</v>
      </c>
      <c r="G35" t="s">
        <v>9300</v>
      </c>
      <c r="H35">
        <v>4045</v>
      </c>
      <c r="I35">
        <v>0</v>
      </c>
      <c r="J35">
        <v>0</v>
      </c>
      <c r="K35">
        <v>506</v>
      </c>
      <c r="L35">
        <v>126.5</v>
      </c>
      <c r="M35">
        <v>18.98</v>
      </c>
      <c r="N35">
        <v>380</v>
      </c>
      <c r="O35">
        <v>0</v>
      </c>
      <c r="P35">
        <v>0</v>
      </c>
      <c r="Q35">
        <v>0</v>
      </c>
      <c r="R35">
        <v>0</v>
      </c>
      <c r="S35">
        <v>30526.73</v>
      </c>
      <c r="T35">
        <v>30000</v>
      </c>
      <c r="U35">
        <v>6188.88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f t="shared" si="0"/>
        <v>0</v>
      </c>
    </row>
    <row r="36" spans="1:37" x14ac:dyDescent="0.2">
      <c r="A36">
        <v>9001341</v>
      </c>
      <c r="B36" t="s">
        <v>8396</v>
      </c>
      <c r="C36" t="s">
        <v>9185</v>
      </c>
      <c r="D36" t="s">
        <v>8397</v>
      </c>
      <c r="E36" t="s">
        <v>9298</v>
      </c>
      <c r="F36" t="s">
        <v>9299</v>
      </c>
      <c r="G36" t="s">
        <v>9300</v>
      </c>
      <c r="H36">
        <v>4465</v>
      </c>
      <c r="I36">
        <v>0</v>
      </c>
      <c r="J36">
        <v>0</v>
      </c>
      <c r="K36">
        <v>647.12</v>
      </c>
      <c r="L36">
        <v>161.78</v>
      </c>
      <c r="M36">
        <v>24.27</v>
      </c>
      <c r="N36">
        <v>485</v>
      </c>
      <c r="O36">
        <v>0</v>
      </c>
      <c r="P36">
        <v>0</v>
      </c>
      <c r="Q36">
        <v>0</v>
      </c>
      <c r="R36">
        <v>0</v>
      </c>
      <c r="S36">
        <v>24661</v>
      </c>
      <c r="T36">
        <v>20000</v>
      </c>
      <c r="U36">
        <v>5272.68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0</v>
      </c>
      <c r="AG36">
        <v>0</v>
      </c>
      <c r="AH36">
        <v>0</v>
      </c>
      <c r="AI36">
        <v>37.24</v>
      </c>
      <c r="AJ36">
        <v>0</v>
      </c>
      <c r="AK36">
        <f t="shared" si="0"/>
        <v>37.24</v>
      </c>
    </row>
    <row r="37" spans="1:37" x14ac:dyDescent="0.2">
      <c r="A37">
        <v>9000940</v>
      </c>
      <c r="B37" t="s">
        <v>2081</v>
      </c>
      <c r="C37" t="s">
        <v>9185</v>
      </c>
      <c r="D37" t="s">
        <v>2082</v>
      </c>
      <c r="E37" t="s">
        <v>9298</v>
      </c>
      <c r="F37" t="s">
        <v>9299</v>
      </c>
      <c r="G37" t="s">
        <v>9300</v>
      </c>
      <c r="H37">
        <v>4358.1899999999996</v>
      </c>
      <c r="I37">
        <v>0</v>
      </c>
      <c r="J37">
        <v>0</v>
      </c>
      <c r="K37">
        <v>459.44</v>
      </c>
      <c r="L37">
        <v>114.86</v>
      </c>
      <c r="M37">
        <v>17.23</v>
      </c>
      <c r="N37">
        <v>345</v>
      </c>
      <c r="O37">
        <v>0</v>
      </c>
      <c r="P37">
        <v>0</v>
      </c>
      <c r="Q37">
        <v>0</v>
      </c>
      <c r="R37">
        <v>0</v>
      </c>
      <c r="S37">
        <v>59436.09</v>
      </c>
      <c r="T37">
        <v>50000</v>
      </c>
      <c r="U37">
        <v>9367.2999999999993</v>
      </c>
      <c r="V37">
        <v>10000</v>
      </c>
      <c r="W37">
        <v>10000</v>
      </c>
      <c r="X37">
        <v>0</v>
      </c>
      <c r="Y37">
        <v>10000</v>
      </c>
      <c r="Z37">
        <v>0</v>
      </c>
      <c r="AA37">
        <v>0</v>
      </c>
      <c r="AB37">
        <v>0</v>
      </c>
      <c r="AC37">
        <v>0</v>
      </c>
      <c r="AD37">
        <v>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f t="shared" si="0"/>
        <v>0</v>
      </c>
    </row>
    <row r="38" spans="1:37" x14ac:dyDescent="0.2">
      <c r="A38">
        <v>9000640</v>
      </c>
      <c r="B38" t="s">
        <v>1289</v>
      </c>
      <c r="C38" t="s">
        <v>9185</v>
      </c>
      <c r="D38" t="s">
        <v>1290</v>
      </c>
      <c r="E38" t="s">
        <v>9298</v>
      </c>
      <c r="F38" t="s">
        <v>9299</v>
      </c>
      <c r="G38" t="s">
        <v>9300</v>
      </c>
      <c r="H38">
        <v>4255.6400000000003</v>
      </c>
      <c r="I38">
        <v>0</v>
      </c>
      <c r="J38">
        <v>0</v>
      </c>
      <c r="K38">
        <v>742.7</v>
      </c>
      <c r="L38">
        <v>185.68</v>
      </c>
      <c r="M38">
        <v>27.85</v>
      </c>
      <c r="N38">
        <v>557</v>
      </c>
      <c r="O38">
        <v>0</v>
      </c>
      <c r="P38">
        <v>0</v>
      </c>
      <c r="Q38">
        <v>0</v>
      </c>
      <c r="R38">
        <v>0</v>
      </c>
      <c r="S38">
        <v>88685.5</v>
      </c>
      <c r="T38">
        <v>50000</v>
      </c>
      <c r="U38">
        <v>15712.14</v>
      </c>
      <c r="V38">
        <v>10000</v>
      </c>
      <c r="W38">
        <v>10000</v>
      </c>
      <c r="X38">
        <v>0</v>
      </c>
      <c r="Y38">
        <v>5000</v>
      </c>
      <c r="Z38">
        <v>0</v>
      </c>
      <c r="AA38">
        <v>0</v>
      </c>
      <c r="AB38">
        <v>0</v>
      </c>
      <c r="AC38">
        <v>0</v>
      </c>
      <c r="AD38">
        <v>3</v>
      </c>
      <c r="AE38">
        <v>0</v>
      </c>
      <c r="AF38">
        <v>0</v>
      </c>
      <c r="AG38">
        <v>0</v>
      </c>
      <c r="AH38">
        <v>0</v>
      </c>
      <c r="AI38">
        <v>81.93</v>
      </c>
      <c r="AJ38">
        <v>0</v>
      </c>
      <c r="AK38">
        <f t="shared" si="0"/>
        <v>81.93</v>
      </c>
    </row>
    <row r="39" spans="1:37" x14ac:dyDescent="0.2">
      <c r="A39">
        <v>9000309</v>
      </c>
      <c r="B39" t="s">
        <v>2549</v>
      </c>
      <c r="C39" t="s">
        <v>9185</v>
      </c>
      <c r="D39" t="s">
        <v>2550</v>
      </c>
      <c r="E39" t="s">
        <v>9298</v>
      </c>
      <c r="F39" t="s">
        <v>9299</v>
      </c>
      <c r="G39" t="s">
        <v>9300</v>
      </c>
      <c r="H39">
        <v>4325</v>
      </c>
      <c r="I39">
        <v>0</v>
      </c>
      <c r="J39">
        <v>0</v>
      </c>
      <c r="K39">
        <v>860.16</v>
      </c>
      <c r="L39">
        <v>215.04</v>
      </c>
      <c r="M39">
        <v>32.26</v>
      </c>
      <c r="N39">
        <v>645</v>
      </c>
      <c r="O39">
        <v>0</v>
      </c>
      <c r="P39">
        <v>0</v>
      </c>
      <c r="Q39">
        <v>0</v>
      </c>
      <c r="R39">
        <v>0</v>
      </c>
      <c r="S39">
        <v>66052.75</v>
      </c>
      <c r="T39">
        <v>40000</v>
      </c>
      <c r="U39">
        <v>14019.68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12033.07</v>
      </c>
      <c r="AD39">
        <v>3</v>
      </c>
      <c r="AE39">
        <v>0</v>
      </c>
      <c r="AF39">
        <v>360.99</v>
      </c>
      <c r="AG39">
        <v>0</v>
      </c>
      <c r="AH39">
        <v>360.99</v>
      </c>
      <c r="AI39">
        <v>433.82</v>
      </c>
      <c r="AJ39">
        <v>0</v>
      </c>
      <c r="AK39">
        <f t="shared" si="0"/>
        <v>433.82</v>
      </c>
    </row>
    <row r="40" spans="1:37" x14ac:dyDescent="0.2">
      <c r="A40">
        <v>9000917</v>
      </c>
      <c r="B40" t="s">
        <v>2022</v>
      </c>
      <c r="C40" t="s">
        <v>9185</v>
      </c>
      <c r="D40" t="s">
        <v>2023</v>
      </c>
      <c r="E40" t="s">
        <v>9298</v>
      </c>
      <c r="F40" t="s">
        <v>9299</v>
      </c>
      <c r="G40" t="s">
        <v>9300</v>
      </c>
      <c r="H40">
        <v>3750.8</v>
      </c>
      <c r="I40">
        <v>0</v>
      </c>
      <c r="J40">
        <v>0</v>
      </c>
      <c r="K40">
        <v>314.56</v>
      </c>
      <c r="L40">
        <v>104.32</v>
      </c>
      <c r="M40">
        <v>11.8</v>
      </c>
      <c r="N40">
        <v>236</v>
      </c>
      <c r="O40">
        <v>0</v>
      </c>
      <c r="P40">
        <v>0</v>
      </c>
      <c r="Q40">
        <v>0</v>
      </c>
      <c r="R40">
        <v>0</v>
      </c>
      <c r="S40">
        <v>64350.48</v>
      </c>
      <c r="T40">
        <v>50000</v>
      </c>
      <c r="U40">
        <v>6489.11</v>
      </c>
      <c r="V40">
        <v>0</v>
      </c>
      <c r="W40">
        <v>10000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23.32</v>
      </c>
      <c r="AJ40">
        <v>0</v>
      </c>
      <c r="AK40">
        <f t="shared" si="0"/>
        <v>23.32</v>
      </c>
    </row>
    <row r="41" spans="1:37" x14ac:dyDescent="0.2">
      <c r="A41">
        <v>9000696</v>
      </c>
      <c r="B41" t="s">
        <v>1450</v>
      </c>
      <c r="C41" t="s">
        <v>9185</v>
      </c>
      <c r="D41" t="s">
        <v>1451</v>
      </c>
      <c r="E41" t="s">
        <v>9298</v>
      </c>
      <c r="F41" t="s">
        <v>9299</v>
      </c>
      <c r="G41" t="s">
        <v>9300</v>
      </c>
      <c r="H41">
        <v>4303.88</v>
      </c>
      <c r="I41">
        <v>0</v>
      </c>
      <c r="J41">
        <v>0</v>
      </c>
      <c r="K41">
        <v>481.5</v>
      </c>
      <c r="L41">
        <v>120.37</v>
      </c>
      <c r="M41">
        <v>18.059999999999999</v>
      </c>
      <c r="N41">
        <v>361</v>
      </c>
      <c r="O41">
        <v>0</v>
      </c>
      <c r="P41">
        <v>0</v>
      </c>
      <c r="Q41">
        <v>0</v>
      </c>
      <c r="R41">
        <v>0</v>
      </c>
      <c r="S41">
        <v>58247.94</v>
      </c>
      <c r="T41">
        <v>50000</v>
      </c>
      <c r="U41">
        <v>9322.19</v>
      </c>
      <c r="V41">
        <v>5000</v>
      </c>
      <c r="W41">
        <v>10000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f t="shared" si="0"/>
        <v>0</v>
      </c>
    </row>
    <row r="42" spans="1:37" x14ac:dyDescent="0.2">
      <c r="A42">
        <v>9000727</v>
      </c>
      <c r="B42" t="s">
        <v>1540</v>
      </c>
      <c r="C42" t="s">
        <v>9185</v>
      </c>
      <c r="D42" t="s">
        <v>1541</v>
      </c>
      <c r="E42" t="s">
        <v>9298</v>
      </c>
      <c r="F42" t="s">
        <v>9299</v>
      </c>
      <c r="G42" t="s">
        <v>9300</v>
      </c>
      <c r="H42">
        <v>3054.18</v>
      </c>
      <c r="I42">
        <v>0</v>
      </c>
      <c r="J42">
        <v>0</v>
      </c>
      <c r="K42">
        <v>353.39</v>
      </c>
      <c r="L42">
        <v>104.32</v>
      </c>
      <c r="M42">
        <v>13.25</v>
      </c>
      <c r="N42">
        <v>265</v>
      </c>
      <c r="O42">
        <v>0</v>
      </c>
      <c r="P42">
        <v>0</v>
      </c>
      <c r="Q42">
        <v>0</v>
      </c>
      <c r="R42">
        <v>0</v>
      </c>
      <c r="S42">
        <v>54444.14</v>
      </c>
      <c r="T42">
        <v>50000</v>
      </c>
      <c r="U42">
        <v>6798.88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</v>
      </c>
      <c r="AE42">
        <v>0</v>
      </c>
      <c r="AF42">
        <v>0</v>
      </c>
      <c r="AG42">
        <v>0</v>
      </c>
      <c r="AH42">
        <v>0</v>
      </c>
      <c r="AI42">
        <v>10.02</v>
      </c>
      <c r="AJ42">
        <v>0</v>
      </c>
      <c r="AK42">
        <f t="shared" si="0"/>
        <v>10.02</v>
      </c>
    </row>
    <row r="43" spans="1:37" x14ac:dyDescent="0.2">
      <c r="A43">
        <v>9000290</v>
      </c>
      <c r="B43" t="s">
        <v>499</v>
      </c>
      <c r="C43" t="s">
        <v>9185</v>
      </c>
      <c r="D43" t="s">
        <v>500</v>
      </c>
      <c r="E43" t="s">
        <v>9298</v>
      </c>
      <c r="F43" t="s">
        <v>9299</v>
      </c>
      <c r="G43" t="s">
        <v>9300</v>
      </c>
      <c r="H43">
        <v>4195.72</v>
      </c>
      <c r="I43">
        <v>0</v>
      </c>
      <c r="J43">
        <v>0</v>
      </c>
      <c r="K43">
        <v>715.33</v>
      </c>
      <c r="L43">
        <v>178.83</v>
      </c>
      <c r="M43">
        <v>26.82</v>
      </c>
      <c r="N43">
        <v>536</v>
      </c>
      <c r="O43">
        <v>0</v>
      </c>
      <c r="P43">
        <v>0</v>
      </c>
      <c r="Q43">
        <v>0</v>
      </c>
      <c r="R43">
        <v>0</v>
      </c>
      <c r="S43">
        <v>93375.52</v>
      </c>
      <c r="T43">
        <v>50000</v>
      </c>
      <c r="U43">
        <v>17282.400000000001</v>
      </c>
      <c r="V43">
        <v>5000</v>
      </c>
      <c r="W43">
        <v>10000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11093.12</v>
      </c>
      <c r="AD43">
        <v>3</v>
      </c>
      <c r="AE43">
        <v>0</v>
      </c>
      <c r="AF43">
        <v>332.79</v>
      </c>
      <c r="AG43">
        <v>0</v>
      </c>
      <c r="AH43">
        <v>332.79</v>
      </c>
      <c r="AI43">
        <v>445.63</v>
      </c>
      <c r="AJ43">
        <v>0</v>
      </c>
      <c r="AK43">
        <f t="shared" si="0"/>
        <v>445.63</v>
      </c>
    </row>
    <row r="44" spans="1:37" x14ac:dyDescent="0.2">
      <c r="A44">
        <v>9001397</v>
      </c>
      <c r="B44" t="s">
        <v>8975</v>
      </c>
      <c r="C44" t="s">
        <v>9185</v>
      </c>
      <c r="D44" t="s">
        <v>8976</v>
      </c>
      <c r="E44" t="s">
        <v>9298</v>
      </c>
      <c r="F44" t="s">
        <v>9299</v>
      </c>
      <c r="G44" t="s">
        <v>9300</v>
      </c>
      <c r="H44">
        <v>2637</v>
      </c>
      <c r="I44">
        <v>0</v>
      </c>
      <c r="J44">
        <v>0</v>
      </c>
      <c r="K44">
        <v>320</v>
      </c>
      <c r="L44">
        <v>104.32</v>
      </c>
      <c r="M44">
        <v>12</v>
      </c>
      <c r="N44">
        <v>240</v>
      </c>
      <c r="O44">
        <v>0</v>
      </c>
      <c r="P44">
        <v>0</v>
      </c>
      <c r="Q44">
        <v>0</v>
      </c>
      <c r="R44">
        <v>0</v>
      </c>
      <c r="S44">
        <v>9471.8700000000008</v>
      </c>
      <c r="T44">
        <v>15000</v>
      </c>
      <c r="U44">
        <v>2028.96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f t="shared" si="0"/>
        <v>0</v>
      </c>
    </row>
    <row r="45" spans="1:37" x14ac:dyDescent="0.2">
      <c r="A45">
        <v>9000700</v>
      </c>
      <c r="B45" t="s">
        <v>1461</v>
      </c>
      <c r="C45" t="s">
        <v>9185</v>
      </c>
      <c r="D45" t="s">
        <v>1462</v>
      </c>
      <c r="E45" t="s">
        <v>9298</v>
      </c>
      <c r="F45" t="s">
        <v>9299</v>
      </c>
      <c r="G45" t="s">
        <v>9300</v>
      </c>
      <c r="H45">
        <v>4120.63</v>
      </c>
      <c r="I45">
        <v>0</v>
      </c>
      <c r="J45">
        <v>0</v>
      </c>
      <c r="K45">
        <v>442.4</v>
      </c>
      <c r="L45">
        <v>110.6</v>
      </c>
      <c r="M45">
        <v>16.59</v>
      </c>
      <c r="N45">
        <v>332</v>
      </c>
      <c r="O45">
        <v>0</v>
      </c>
      <c r="P45">
        <v>0</v>
      </c>
      <c r="Q45">
        <v>0</v>
      </c>
      <c r="R45">
        <v>0</v>
      </c>
      <c r="S45">
        <v>54823.77</v>
      </c>
      <c r="T45">
        <v>50000</v>
      </c>
      <c r="U45">
        <v>10529.83</v>
      </c>
      <c r="V45">
        <v>20000</v>
      </c>
      <c r="W45">
        <v>10000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f t="shared" si="0"/>
        <v>0</v>
      </c>
    </row>
    <row r="46" spans="1:37" x14ac:dyDescent="0.2">
      <c r="A46">
        <v>9000296</v>
      </c>
      <c r="B46" t="s">
        <v>514</v>
      </c>
      <c r="C46" t="s">
        <v>9185</v>
      </c>
      <c r="D46" t="s">
        <v>515</v>
      </c>
      <c r="E46" t="s">
        <v>9298</v>
      </c>
      <c r="F46" t="s">
        <v>9299</v>
      </c>
      <c r="G46" t="s">
        <v>9300</v>
      </c>
      <c r="H46">
        <v>3671.63</v>
      </c>
      <c r="I46">
        <v>0</v>
      </c>
      <c r="J46">
        <v>0</v>
      </c>
      <c r="K46">
        <v>415.23</v>
      </c>
      <c r="L46">
        <v>104.32</v>
      </c>
      <c r="M46">
        <v>15.57</v>
      </c>
      <c r="N46">
        <v>311</v>
      </c>
      <c r="O46">
        <v>0</v>
      </c>
      <c r="P46">
        <v>0</v>
      </c>
      <c r="Q46">
        <v>0</v>
      </c>
      <c r="R46">
        <v>0</v>
      </c>
      <c r="S46">
        <v>56842.96</v>
      </c>
      <c r="T46">
        <v>50000</v>
      </c>
      <c r="U46">
        <v>8982.2999999999993</v>
      </c>
      <c r="V46">
        <v>10000</v>
      </c>
      <c r="W46">
        <v>20000</v>
      </c>
      <c r="X46">
        <v>4000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f t="shared" si="0"/>
        <v>0</v>
      </c>
    </row>
    <row r="47" spans="1:37" x14ac:dyDescent="0.2">
      <c r="A47">
        <v>9001162</v>
      </c>
      <c r="B47" t="s">
        <v>1795</v>
      </c>
      <c r="C47" t="s">
        <v>9185</v>
      </c>
      <c r="D47" t="s">
        <v>3148</v>
      </c>
      <c r="E47" t="s">
        <v>9298</v>
      </c>
      <c r="F47" t="s">
        <v>9299</v>
      </c>
      <c r="G47" t="s">
        <v>9300</v>
      </c>
      <c r="H47">
        <v>2842.72</v>
      </c>
      <c r="I47">
        <v>0</v>
      </c>
      <c r="J47">
        <v>0</v>
      </c>
      <c r="K47">
        <v>320</v>
      </c>
      <c r="L47">
        <v>104.32</v>
      </c>
      <c r="M47">
        <v>12</v>
      </c>
      <c r="N47">
        <v>240</v>
      </c>
      <c r="O47">
        <v>0</v>
      </c>
      <c r="P47">
        <v>0</v>
      </c>
      <c r="Q47">
        <v>0</v>
      </c>
      <c r="R47">
        <v>0</v>
      </c>
      <c r="S47">
        <v>27225.39</v>
      </c>
      <c r="T47">
        <v>35000</v>
      </c>
      <c r="U47">
        <v>4636.96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f t="shared" si="0"/>
        <v>0</v>
      </c>
    </row>
    <row r="48" spans="1:37" x14ac:dyDescent="0.2">
      <c r="A48">
        <v>9001146</v>
      </c>
      <c r="B48" t="s">
        <v>1283</v>
      </c>
      <c r="C48" t="s">
        <v>9185</v>
      </c>
      <c r="D48" t="s">
        <v>3107</v>
      </c>
      <c r="E48" t="s">
        <v>9298</v>
      </c>
      <c r="F48" t="s">
        <v>9299</v>
      </c>
      <c r="G48" t="s">
        <v>9300</v>
      </c>
      <c r="H48">
        <v>2842.72</v>
      </c>
      <c r="I48">
        <v>0</v>
      </c>
      <c r="J48">
        <v>0</v>
      </c>
      <c r="K48">
        <v>320</v>
      </c>
      <c r="L48">
        <v>104.32</v>
      </c>
      <c r="M48">
        <v>12</v>
      </c>
      <c r="N48">
        <v>240</v>
      </c>
      <c r="O48">
        <v>0</v>
      </c>
      <c r="P48">
        <v>0</v>
      </c>
      <c r="Q48">
        <v>0</v>
      </c>
      <c r="R48">
        <v>0</v>
      </c>
      <c r="S48">
        <v>27007.54</v>
      </c>
      <c r="T48">
        <v>35000</v>
      </c>
      <c r="U48">
        <v>4636.96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f t="shared" si="0"/>
        <v>0</v>
      </c>
    </row>
    <row r="49" spans="1:37" x14ac:dyDescent="0.2">
      <c r="A49">
        <v>9000281</v>
      </c>
      <c r="B49" t="s">
        <v>475</v>
      </c>
      <c r="C49" t="s">
        <v>9185</v>
      </c>
      <c r="D49" t="s">
        <v>476</v>
      </c>
      <c r="E49" t="s">
        <v>9298</v>
      </c>
      <c r="F49" t="s">
        <v>9299</v>
      </c>
      <c r="G49" t="s">
        <v>9300</v>
      </c>
      <c r="H49">
        <v>2905.51</v>
      </c>
      <c r="I49">
        <v>0</v>
      </c>
      <c r="J49">
        <v>0</v>
      </c>
      <c r="K49">
        <v>443</v>
      </c>
      <c r="L49">
        <v>110.75</v>
      </c>
      <c r="M49">
        <v>16.61</v>
      </c>
      <c r="N49">
        <v>332</v>
      </c>
      <c r="O49">
        <v>0</v>
      </c>
      <c r="P49">
        <v>0</v>
      </c>
      <c r="Q49">
        <v>0</v>
      </c>
      <c r="R49">
        <v>0</v>
      </c>
      <c r="S49">
        <v>63453.87</v>
      </c>
      <c r="T49">
        <v>50000</v>
      </c>
      <c r="U49">
        <v>8296.09</v>
      </c>
      <c r="V49">
        <v>5000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157.78</v>
      </c>
      <c r="AD49">
        <v>3</v>
      </c>
      <c r="AE49">
        <v>0</v>
      </c>
      <c r="AF49">
        <v>4.7300000000000004</v>
      </c>
      <c r="AG49">
        <v>0</v>
      </c>
      <c r="AH49">
        <v>4.7300000000000004</v>
      </c>
      <c r="AI49">
        <v>109.64</v>
      </c>
      <c r="AJ49">
        <v>0</v>
      </c>
      <c r="AK49">
        <f t="shared" si="0"/>
        <v>109.64</v>
      </c>
    </row>
    <row r="50" spans="1:37" x14ac:dyDescent="0.2">
      <c r="A50">
        <v>9000646</v>
      </c>
      <c r="B50" t="s">
        <v>1307</v>
      </c>
      <c r="C50" t="s">
        <v>9185</v>
      </c>
      <c r="D50" t="s">
        <v>1308</v>
      </c>
      <c r="E50" t="s">
        <v>9298</v>
      </c>
      <c r="F50" t="s">
        <v>9299</v>
      </c>
      <c r="G50" t="s">
        <v>9300</v>
      </c>
      <c r="H50">
        <v>4972.67</v>
      </c>
      <c r="I50">
        <v>0</v>
      </c>
      <c r="J50">
        <v>0</v>
      </c>
      <c r="K50">
        <v>680.2</v>
      </c>
      <c r="L50">
        <v>170.05</v>
      </c>
      <c r="M50">
        <v>25.51</v>
      </c>
      <c r="N50">
        <v>510</v>
      </c>
      <c r="O50">
        <v>0</v>
      </c>
      <c r="P50">
        <v>0</v>
      </c>
      <c r="Q50">
        <v>0</v>
      </c>
      <c r="R50">
        <v>0</v>
      </c>
      <c r="S50">
        <v>71642.399999999994</v>
      </c>
      <c r="T50">
        <v>50000</v>
      </c>
      <c r="U50">
        <v>13152.89</v>
      </c>
      <c r="V50">
        <v>10000</v>
      </c>
      <c r="W50">
        <v>20000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f t="shared" si="0"/>
        <v>0</v>
      </c>
    </row>
    <row r="51" spans="1:37" x14ac:dyDescent="0.2">
      <c r="A51">
        <v>9001416</v>
      </c>
      <c r="B51" t="s">
        <v>8783</v>
      </c>
      <c r="C51" t="s">
        <v>9185</v>
      </c>
      <c r="D51" t="s">
        <v>8784</v>
      </c>
      <c r="E51" t="s">
        <v>9298</v>
      </c>
      <c r="F51" t="s">
        <v>9299</v>
      </c>
      <c r="G51" t="s">
        <v>9300</v>
      </c>
      <c r="H51">
        <v>2674</v>
      </c>
      <c r="I51">
        <v>0</v>
      </c>
      <c r="J51">
        <v>0</v>
      </c>
      <c r="K51">
        <v>320</v>
      </c>
      <c r="L51">
        <v>104.32</v>
      </c>
      <c r="M51">
        <v>12</v>
      </c>
      <c r="N51">
        <v>240</v>
      </c>
      <c r="O51">
        <v>0</v>
      </c>
      <c r="P51">
        <v>0</v>
      </c>
      <c r="Q51">
        <v>0</v>
      </c>
      <c r="R51">
        <v>0</v>
      </c>
      <c r="S51">
        <v>9722</v>
      </c>
      <c r="T51">
        <v>15000</v>
      </c>
      <c r="U51">
        <v>2028.96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f t="shared" si="0"/>
        <v>0</v>
      </c>
    </row>
    <row r="52" spans="1:37" x14ac:dyDescent="0.2">
      <c r="A52">
        <v>9001427</v>
      </c>
      <c r="B52" t="s">
        <v>8734</v>
      </c>
      <c r="C52" t="s">
        <v>9185</v>
      </c>
      <c r="D52" t="s">
        <v>8735</v>
      </c>
      <c r="E52" t="s">
        <v>9298</v>
      </c>
      <c r="F52" t="s">
        <v>9299</v>
      </c>
      <c r="G52" t="s">
        <v>9300</v>
      </c>
      <c r="H52">
        <v>2637</v>
      </c>
      <c r="I52">
        <v>0</v>
      </c>
      <c r="J52">
        <v>0</v>
      </c>
      <c r="K52">
        <v>320</v>
      </c>
      <c r="L52">
        <v>104.32</v>
      </c>
      <c r="M52">
        <v>12</v>
      </c>
      <c r="N52">
        <v>240</v>
      </c>
      <c r="O52">
        <v>0</v>
      </c>
      <c r="P52">
        <v>0</v>
      </c>
      <c r="Q52">
        <v>0</v>
      </c>
      <c r="R52">
        <v>0</v>
      </c>
      <c r="S52">
        <v>9611</v>
      </c>
      <c r="T52">
        <v>15000</v>
      </c>
      <c r="U52">
        <v>2028.96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f t="shared" si="0"/>
        <v>0</v>
      </c>
    </row>
    <row r="53" spans="1:37" x14ac:dyDescent="0.2">
      <c r="A53">
        <v>9001223</v>
      </c>
      <c r="B53" t="s">
        <v>7199</v>
      </c>
      <c r="C53" t="s">
        <v>9185</v>
      </c>
      <c r="D53" t="s">
        <v>7200</v>
      </c>
      <c r="E53" t="s">
        <v>9298</v>
      </c>
      <c r="F53" t="s">
        <v>9299</v>
      </c>
      <c r="G53" t="s">
        <v>9300</v>
      </c>
      <c r="H53">
        <v>2853</v>
      </c>
      <c r="I53">
        <v>0</v>
      </c>
      <c r="J53">
        <v>0</v>
      </c>
      <c r="K53">
        <v>379.92</v>
      </c>
      <c r="L53">
        <v>104.32</v>
      </c>
      <c r="M53">
        <v>14.25</v>
      </c>
      <c r="N53">
        <v>285</v>
      </c>
      <c r="O53">
        <v>0</v>
      </c>
      <c r="P53">
        <v>0</v>
      </c>
      <c r="Q53">
        <v>0</v>
      </c>
      <c r="R53">
        <v>0</v>
      </c>
      <c r="S53">
        <v>29646.46</v>
      </c>
      <c r="T53">
        <v>30000</v>
      </c>
      <c r="U53">
        <v>4672.92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f t="shared" si="0"/>
        <v>0</v>
      </c>
    </row>
    <row r="54" spans="1:37" x14ac:dyDescent="0.2">
      <c r="A54">
        <v>9001420</v>
      </c>
      <c r="B54" t="s">
        <v>8796</v>
      </c>
      <c r="C54" t="s">
        <v>9185</v>
      </c>
      <c r="D54" t="s">
        <v>8797</v>
      </c>
      <c r="E54" t="s">
        <v>9298</v>
      </c>
      <c r="F54" t="s">
        <v>9299</v>
      </c>
      <c r="G54" t="s">
        <v>9300</v>
      </c>
      <c r="H54">
        <v>2637</v>
      </c>
      <c r="I54">
        <v>0</v>
      </c>
      <c r="J54">
        <v>0</v>
      </c>
      <c r="K54">
        <v>320</v>
      </c>
      <c r="L54">
        <v>104.32</v>
      </c>
      <c r="M54">
        <v>12</v>
      </c>
      <c r="N54">
        <v>240</v>
      </c>
      <c r="O54">
        <v>0</v>
      </c>
      <c r="P54">
        <v>0</v>
      </c>
      <c r="Q54">
        <v>0</v>
      </c>
      <c r="R54">
        <v>0</v>
      </c>
      <c r="S54">
        <v>9611</v>
      </c>
      <c r="T54">
        <v>15000</v>
      </c>
      <c r="U54">
        <v>2028.96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f t="shared" si="0"/>
        <v>0</v>
      </c>
    </row>
    <row r="55" spans="1:37" x14ac:dyDescent="0.2">
      <c r="A55">
        <v>9001465</v>
      </c>
      <c r="B55" t="s">
        <v>2300</v>
      </c>
      <c r="C55" t="s">
        <v>9185</v>
      </c>
      <c r="D55" t="s">
        <v>9272</v>
      </c>
      <c r="E55" t="s">
        <v>9298</v>
      </c>
      <c r="F55" t="s">
        <v>9299</v>
      </c>
      <c r="G55" t="s">
        <v>9300</v>
      </c>
      <c r="H55">
        <v>2637</v>
      </c>
      <c r="I55">
        <v>0</v>
      </c>
      <c r="J55">
        <v>0</v>
      </c>
      <c r="K55">
        <v>320</v>
      </c>
      <c r="L55">
        <v>104.32</v>
      </c>
      <c r="M55">
        <v>12</v>
      </c>
      <c r="N55">
        <v>240</v>
      </c>
      <c r="O55">
        <v>0</v>
      </c>
      <c r="P55">
        <v>0</v>
      </c>
      <c r="Q55">
        <v>0</v>
      </c>
      <c r="R55">
        <v>0</v>
      </c>
      <c r="S55">
        <v>2637</v>
      </c>
      <c r="T55">
        <v>5000</v>
      </c>
      <c r="U55">
        <v>676.32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f t="shared" si="0"/>
        <v>0</v>
      </c>
    </row>
    <row r="56" spans="1:37" x14ac:dyDescent="0.2">
      <c r="A56">
        <v>9000272</v>
      </c>
      <c r="B56" t="s">
        <v>2481</v>
      </c>
      <c r="C56" t="s">
        <v>9185</v>
      </c>
      <c r="D56" t="s">
        <v>2482</v>
      </c>
      <c r="E56" t="s">
        <v>9298</v>
      </c>
      <c r="F56" t="s">
        <v>9299</v>
      </c>
      <c r="G56" t="s">
        <v>9300</v>
      </c>
      <c r="H56">
        <v>6780.62</v>
      </c>
      <c r="I56">
        <v>0</v>
      </c>
      <c r="J56">
        <v>0</v>
      </c>
      <c r="K56">
        <v>1134.48</v>
      </c>
      <c r="L56">
        <v>286.42</v>
      </c>
      <c r="M56">
        <v>42.54</v>
      </c>
      <c r="N56">
        <v>859</v>
      </c>
      <c r="O56">
        <v>0</v>
      </c>
      <c r="P56">
        <v>0</v>
      </c>
      <c r="Q56">
        <v>0</v>
      </c>
      <c r="R56">
        <v>0</v>
      </c>
      <c r="S56">
        <v>100164.64</v>
      </c>
      <c r="T56">
        <v>40000</v>
      </c>
      <c r="U56">
        <v>18637.62</v>
      </c>
      <c r="V56">
        <v>8000</v>
      </c>
      <c r="W56">
        <v>5336</v>
      </c>
      <c r="X56">
        <v>0</v>
      </c>
      <c r="Y56">
        <v>8000</v>
      </c>
      <c r="Z56">
        <v>0</v>
      </c>
      <c r="AA56">
        <v>0</v>
      </c>
      <c r="AB56">
        <v>0</v>
      </c>
      <c r="AC56">
        <v>20191.02</v>
      </c>
      <c r="AD56">
        <v>3</v>
      </c>
      <c r="AE56">
        <v>0</v>
      </c>
      <c r="AF56">
        <v>605.73</v>
      </c>
      <c r="AG56">
        <v>0</v>
      </c>
      <c r="AH56">
        <v>605.73</v>
      </c>
      <c r="AI56">
        <v>843.76</v>
      </c>
      <c r="AJ56">
        <v>0</v>
      </c>
      <c r="AK56">
        <f t="shared" si="0"/>
        <v>843.76</v>
      </c>
    </row>
    <row r="57" spans="1:37" x14ac:dyDescent="0.2">
      <c r="A57">
        <v>9000149</v>
      </c>
      <c r="B57" t="s">
        <v>170</v>
      </c>
      <c r="C57" t="s">
        <v>9185</v>
      </c>
      <c r="D57" t="s">
        <v>171</v>
      </c>
      <c r="E57" t="s">
        <v>9298</v>
      </c>
      <c r="F57" t="s">
        <v>9299</v>
      </c>
      <c r="G57" t="s">
        <v>9300</v>
      </c>
      <c r="H57">
        <v>4054.56</v>
      </c>
      <c r="I57">
        <v>0</v>
      </c>
      <c r="J57">
        <v>0</v>
      </c>
      <c r="K57">
        <v>403.67</v>
      </c>
      <c r="L57">
        <v>104.32</v>
      </c>
      <c r="M57">
        <v>15.14</v>
      </c>
      <c r="N57">
        <v>303</v>
      </c>
      <c r="O57">
        <v>0</v>
      </c>
      <c r="P57">
        <v>0</v>
      </c>
      <c r="Q57">
        <v>0</v>
      </c>
      <c r="R57">
        <v>0</v>
      </c>
      <c r="S57">
        <v>54768.13</v>
      </c>
      <c r="T57">
        <v>50000</v>
      </c>
      <c r="U57">
        <v>8294.32</v>
      </c>
      <c r="V57">
        <v>0</v>
      </c>
      <c r="W57">
        <v>0</v>
      </c>
      <c r="X57">
        <v>0</v>
      </c>
      <c r="Y57">
        <v>10000</v>
      </c>
      <c r="Z57">
        <v>0</v>
      </c>
      <c r="AA57">
        <v>0</v>
      </c>
      <c r="AB57">
        <v>0</v>
      </c>
      <c r="AC57">
        <v>0</v>
      </c>
      <c r="AD57">
        <v>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f t="shared" si="0"/>
        <v>0</v>
      </c>
    </row>
    <row r="58" spans="1:37" x14ac:dyDescent="0.2">
      <c r="A58">
        <v>9001099</v>
      </c>
      <c r="B58" t="s">
        <v>1886</v>
      </c>
      <c r="C58" t="s">
        <v>9185</v>
      </c>
      <c r="D58" t="s">
        <v>2970</v>
      </c>
      <c r="E58" t="s">
        <v>9298</v>
      </c>
      <c r="F58" t="s">
        <v>9299</v>
      </c>
      <c r="G58" t="s">
        <v>9300</v>
      </c>
      <c r="H58">
        <v>3356.02</v>
      </c>
      <c r="I58">
        <v>0</v>
      </c>
      <c r="J58">
        <v>0</v>
      </c>
      <c r="K58">
        <v>361.92</v>
      </c>
      <c r="L58">
        <v>104.32</v>
      </c>
      <c r="M58">
        <v>13.57</v>
      </c>
      <c r="N58">
        <v>271</v>
      </c>
      <c r="O58">
        <v>0</v>
      </c>
      <c r="P58">
        <v>0</v>
      </c>
      <c r="Q58">
        <v>0</v>
      </c>
      <c r="R58">
        <v>0</v>
      </c>
      <c r="S58">
        <v>37104.03</v>
      </c>
      <c r="T58">
        <v>40000</v>
      </c>
      <c r="U58">
        <v>5109.83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f t="shared" si="0"/>
        <v>0</v>
      </c>
    </row>
    <row r="59" spans="1:37" x14ac:dyDescent="0.2">
      <c r="A59">
        <v>9000542</v>
      </c>
      <c r="B59" t="s">
        <v>1005</v>
      </c>
      <c r="C59" t="s">
        <v>9185</v>
      </c>
      <c r="D59" t="s">
        <v>1006</v>
      </c>
      <c r="E59" t="s">
        <v>9298</v>
      </c>
      <c r="F59" t="s">
        <v>9299</v>
      </c>
      <c r="G59" t="s">
        <v>9300</v>
      </c>
      <c r="H59">
        <v>3529.73</v>
      </c>
      <c r="I59">
        <v>0</v>
      </c>
      <c r="J59">
        <v>0</v>
      </c>
      <c r="K59">
        <v>564.72</v>
      </c>
      <c r="L59">
        <v>141.18</v>
      </c>
      <c r="M59">
        <v>21.18</v>
      </c>
      <c r="N59">
        <v>424</v>
      </c>
      <c r="O59">
        <v>0</v>
      </c>
      <c r="P59">
        <v>0</v>
      </c>
      <c r="Q59">
        <v>0</v>
      </c>
      <c r="R59">
        <v>0</v>
      </c>
      <c r="S59">
        <v>87698.09</v>
      </c>
      <c r="T59">
        <v>50000</v>
      </c>
      <c r="U59">
        <v>8792.82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28905.27</v>
      </c>
      <c r="AD59">
        <v>3</v>
      </c>
      <c r="AE59">
        <v>0</v>
      </c>
      <c r="AF59">
        <v>867.16</v>
      </c>
      <c r="AG59">
        <v>0</v>
      </c>
      <c r="AH59">
        <v>867.16</v>
      </c>
      <c r="AI59">
        <v>945.8</v>
      </c>
      <c r="AJ59">
        <v>0</v>
      </c>
      <c r="AK59">
        <f t="shared" si="0"/>
        <v>945.8</v>
      </c>
    </row>
    <row r="60" spans="1:37" x14ac:dyDescent="0.2">
      <c r="A60">
        <v>9000384</v>
      </c>
      <c r="B60" t="s">
        <v>339</v>
      </c>
      <c r="C60" t="s">
        <v>9185</v>
      </c>
      <c r="D60" t="s">
        <v>2570</v>
      </c>
      <c r="E60" t="s">
        <v>9298</v>
      </c>
      <c r="F60" t="s">
        <v>9299</v>
      </c>
      <c r="G60" t="s">
        <v>9300</v>
      </c>
      <c r="H60">
        <v>5565</v>
      </c>
      <c r="I60">
        <v>0</v>
      </c>
      <c r="J60">
        <v>0</v>
      </c>
      <c r="K60">
        <v>1057.3599999999999</v>
      </c>
      <c r="L60">
        <v>264.33999999999997</v>
      </c>
      <c r="M60">
        <v>39.65</v>
      </c>
      <c r="N60">
        <v>793</v>
      </c>
      <c r="O60">
        <v>0</v>
      </c>
      <c r="P60">
        <v>0</v>
      </c>
      <c r="Q60">
        <v>0</v>
      </c>
      <c r="R60">
        <v>0</v>
      </c>
      <c r="S60">
        <v>89035</v>
      </c>
      <c r="T60">
        <v>40000</v>
      </c>
      <c r="U60">
        <v>17234.8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31800.2</v>
      </c>
      <c r="AD60">
        <v>3</v>
      </c>
      <c r="AE60">
        <v>0</v>
      </c>
      <c r="AF60">
        <v>954.01</v>
      </c>
      <c r="AG60">
        <v>0</v>
      </c>
      <c r="AH60">
        <v>954.01</v>
      </c>
      <c r="AI60">
        <v>1001.69</v>
      </c>
      <c r="AJ60">
        <v>0</v>
      </c>
      <c r="AK60">
        <f t="shared" si="0"/>
        <v>1001.69</v>
      </c>
    </row>
    <row r="61" spans="1:37" x14ac:dyDescent="0.2">
      <c r="A61">
        <v>9000502</v>
      </c>
      <c r="B61" t="s">
        <v>889</v>
      </c>
      <c r="C61" t="s">
        <v>9185</v>
      </c>
      <c r="D61" t="s">
        <v>890</v>
      </c>
      <c r="E61" t="s">
        <v>9298</v>
      </c>
      <c r="F61" t="s">
        <v>9299</v>
      </c>
      <c r="G61" t="s">
        <v>9300</v>
      </c>
      <c r="H61">
        <v>3102.33</v>
      </c>
      <c r="I61">
        <v>0</v>
      </c>
      <c r="J61">
        <v>0</v>
      </c>
      <c r="K61">
        <v>554.65</v>
      </c>
      <c r="L61">
        <v>138.66</v>
      </c>
      <c r="M61">
        <v>20.8</v>
      </c>
      <c r="N61">
        <v>416</v>
      </c>
      <c r="O61">
        <v>0</v>
      </c>
      <c r="P61">
        <v>0</v>
      </c>
      <c r="Q61">
        <v>0</v>
      </c>
      <c r="R61">
        <v>0</v>
      </c>
      <c r="S61">
        <v>79815.360000000001</v>
      </c>
      <c r="T61">
        <v>50000</v>
      </c>
      <c r="U61">
        <v>10218.39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19596.97</v>
      </c>
      <c r="AD61">
        <v>3</v>
      </c>
      <c r="AE61">
        <v>0</v>
      </c>
      <c r="AF61">
        <v>587.91</v>
      </c>
      <c r="AG61">
        <v>0</v>
      </c>
      <c r="AH61">
        <v>587.91</v>
      </c>
      <c r="AI61">
        <v>678.74</v>
      </c>
      <c r="AJ61">
        <v>0</v>
      </c>
      <c r="AK61">
        <f t="shared" si="0"/>
        <v>678.74</v>
      </c>
    </row>
    <row r="62" spans="1:37" x14ac:dyDescent="0.2">
      <c r="A62">
        <v>9000409</v>
      </c>
      <c r="B62" t="s">
        <v>2688</v>
      </c>
      <c r="C62" t="s">
        <v>9185</v>
      </c>
      <c r="D62" t="s">
        <v>2689</v>
      </c>
      <c r="E62" t="s">
        <v>9298</v>
      </c>
      <c r="F62" t="s">
        <v>9299</v>
      </c>
      <c r="G62" t="s">
        <v>9300</v>
      </c>
      <c r="H62">
        <v>5410.71</v>
      </c>
      <c r="I62">
        <v>0</v>
      </c>
      <c r="J62">
        <v>0</v>
      </c>
      <c r="K62">
        <v>731.76</v>
      </c>
      <c r="L62">
        <v>182.94</v>
      </c>
      <c r="M62">
        <v>27.44</v>
      </c>
      <c r="N62">
        <v>549</v>
      </c>
      <c r="O62">
        <v>0</v>
      </c>
      <c r="P62">
        <v>0</v>
      </c>
      <c r="Q62">
        <v>0</v>
      </c>
      <c r="R62">
        <v>0</v>
      </c>
      <c r="S62">
        <v>67299.05</v>
      </c>
      <c r="T62">
        <v>40000</v>
      </c>
      <c r="U62">
        <v>11929.12</v>
      </c>
      <c r="V62">
        <v>8000</v>
      </c>
      <c r="W62">
        <v>8000</v>
      </c>
      <c r="X62">
        <v>0</v>
      </c>
      <c r="Y62">
        <v>8000</v>
      </c>
      <c r="Z62">
        <v>0</v>
      </c>
      <c r="AA62">
        <v>0</v>
      </c>
      <c r="AB62">
        <v>0</v>
      </c>
      <c r="AC62">
        <v>0</v>
      </c>
      <c r="AD62">
        <v>3</v>
      </c>
      <c r="AE62">
        <v>0</v>
      </c>
      <c r="AF62">
        <v>0</v>
      </c>
      <c r="AG62">
        <v>0</v>
      </c>
      <c r="AH62">
        <v>0</v>
      </c>
      <c r="AI62">
        <v>76.34</v>
      </c>
      <c r="AJ62">
        <v>0</v>
      </c>
      <c r="AK62">
        <f t="shared" si="0"/>
        <v>76.34</v>
      </c>
    </row>
    <row r="63" spans="1:37" x14ac:dyDescent="0.2">
      <c r="A63">
        <v>9001080</v>
      </c>
      <c r="B63" t="s">
        <v>2914</v>
      </c>
      <c r="C63" t="s">
        <v>9185</v>
      </c>
      <c r="D63" t="s">
        <v>2915</v>
      </c>
      <c r="E63" t="s">
        <v>9298</v>
      </c>
      <c r="F63" t="s">
        <v>9299</v>
      </c>
      <c r="G63" t="s">
        <v>9300</v>
      </c>
      <c r="H63">
        <v>4103.76</v>
      </c>
      <c r="I63">
        <v>0</v>
      </c>
      <c r="J63">
        <v>0</v>
      </c>
      <c r="K63">
        <v>477.36</v>
      </c>
      <c r="L63">
        <v>119.35</v>
      </c>
      <c r="M63">
        <v>17.899999999999999</v>
      </c>
      <c r="N63">
        <v>358</v>
      </c>
      <c r="O63">
        <v>0</v>
      </c>
      <c r="P63">
        <v>0</v>
      </c>
      <c r="Q63">
        <v>0</v>
      </c>
      <c r="R63">
        <v>0</v>
      </c>
      <c r="S63">
        <v>45150.18</v>
      </c>
      <c r="T63">
        <v>40000</v>
      </c>
      <c r="U63">
        <v>7780.88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f t="shared" si="0"/>
        <v>0</v>
      </c>
    </row>
    <row r="64" spans="1:37" x14ac:dyDescent="0.2">
      <c r="A64">
        <v>9000132</v>
      </c>
      <c r="B64" t="s">
        <v>120</v>
      </c>
      <c r="C64" t="s">
        <v>9185</v>
      </c>
      <c r="D64" t="s">
        <v>121</v>
      </c>
      <c r="E64" t="s">
        <v>9298</v>
      </c>
      <c r="F64" t="s">
        <v>9299</v>
      </c>
      <c r="G64" t="s">
        <v>9300</v>
      </c>
      <c r="H64">
        <v>11318.11</v>
      </c>
      <c r="I64">
        <v>0</v>
      </c>
      <c r="J64">
        <v>0</v>
      </c>
      <c r="K64">
        <v>1134.48</v>
      </c>
      <c r="L64">
        <v>570.25</v>
      </c>
      <c r="M64">
        <v>42.54</v>
      </c>
      <c r="N64">
        <v>1078</v>
      </c>
      <c r="O64">
        <v>0</v>
      </c>
      <c r="P64">
        <v>0</v>
      </c>
      <c r="Q64">
        <v>0</v>
      </c>
      <c r="R64">
        <v>0</v>
      </c>
      <c r="S64">
        <v>148669.64000000001</v>
      </c>
      <c r="T64">
        <v>50000</v>
      </c>
      <c r="U64">
        <v>27391.1</v>
      </c>
      <c r="V64">
        <v>10000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61278.54</v>
      </c>
      <c r="AD64">
        <v>10</v>
      </c>
      <c r="AE64">
        <v>2520</v>
      </c>
      <c r="AF64">
        <v>3607.85</v>
      </c>
      <c r="AG64">
        <v>0</v>
      </c>
      <c r="AH64">
        <v>3607.85</v>
      </c>
      <c r="AI64">
        <v>3358.57</v>
      </c>
      <c r="AJ64">
        <v>249.28</v>
      </c>
      <c r="AK64">
        <f t="shared" si="0"/>
        <v>3607.8500000000004</v>
      </c>
    </row>
    <row r="65" spans="1:37" x14ac:dyDescent="0.2">
      <c r="A65">
        <v>9000253</v>
      </c>
      <c r="B65" t="s">
        <v>427</v>
      </c>
      <c r="C65" t="s">
        <v>9185</v>
      </c>
      <c r="D65" t="s">
        <v>428</v>
      </c>
      <c r="E65" t="s">
        <v>9298</v>
      </c>
      <c r="F65" t="s">
        <v>9299</v>
      </c>
      <c r="G65" t="s">
        <v>9300</v>
      </c>
      <c r="H65">
        <v>3409.54</v>
      </c>
      <c r="I65">
        <v>0</v>
      </c>
      <c r="J65">
        <v>0</v>
      </c>
      <c r="K65">
        <v>624.88</v>
      </c>
      <c r="L65">
        <v>156.22</v>
      </c>
      <c r="M65">
        <v>23.43</v>
      </c>
      <c r="N65">
        <v>469</v>
      </c>
      <c r="O65">
        <v>0</v>
      </c>
      <c r="P65">
        <v>0</v>
      </c>
      <c r="Q65">
        <v>0</v>
      </c>
      <c r="R65">
        <v>0</v>
      </c>
      <c r="S65">
        <v>78993.48</v>
      </c>
      <c r="T65">
        <v>50000</v>
      </c>
      <c r="U65">
        <v>12781.01</v>
      </c>
      <c r="V65">
        <v>10000</v>
      </c>
      <c r="W65">
        <v>10000</v>
      </c>
      <c r="X65">
        <v>0</v>
      </c>
      <c r="Y65">
        <v>10000</v>
      </c>
      <c r="Z65">
        <v>0</v>
      </c>
      <c r="AA65">
        <v>0</v>
      </c>
      <c r="AB65">
        <v>0</v>
      </c>
      <c r="AC65">
        <v>0</v>
      </c>
      <c r="AD65">
        <v>3</v>
      </c>
      <c r="AE65">
        <v>0</v>
      </c>
      <c r="AF65">
        <v>0</v>
      </c>
      <c r="AG65">
        <v>0</v>
      </c>
      <c r="AH65">
        <v>0</v>
      </c>
      <c r="AI65">
        <v>84.98</v>
      </c>
      <c r="AJ65">
        <v>0</v>
      </c>
      <c r="AK65">
        <f t="shared" si="0"/>
        <v>84.98</v>
      </c>
    </row>
    <row r="66" spans="1:37" x14ac:dyDescent="0.2">
      <c r="A66">
        <v>9001199</v>
      </c>
      <c r="B66" t="s">
        <v>439</v>
      </c>
      <c r="C66" t="s">
        <v>9185</v>
      </c>
      <c r="D66" t="s">
        <v>7513</v>
      </c>
      <c r="E66" t="s">
        <v>9298</v>
      </c>
      <c r="F66" t="s">
        <v>9299</v>
      </c>
      <c r="G66" t="s">
        <v>9300</v>
      </c>
      <c r="H66">
        <v>4547.62</v>
      </c>
      <c r="I66">
        <v>0</v>
      </c>
      <c r="J66">
        <v>0</v>
      </c>
      <c r="K66">
        <v>424</v>
      </c>
      <c r="L66">
        <v>106</v>
      </c>
      <c r="M66">
        <v>15.9</v>
      </c>
      <c r="N66">
        <v>318</v>
      </c>
      <c r="O66">
        <v>0</v>
      </c>
      <c r="P66">
        <v>0</v>
      </c>
      <c r="Q66">
        <v>0</v>
      </c>
      <c r="R66">
        <v>0</v>
      </c>
      <c r="S66">
        <v>31869.72</v>
      </c>
      <c r="T66">
        <v>30000</v>
      </c>
      <c r="U66">
        <v>5183.3999999999996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f t="shared" si="0"/>
        <v>0</v>
      </c>
    </row>
    <row r="67" spans="1:37" x14ac:dyDescent="0.2">
      <c r="A67">
        <v>9001122</v>
      </c>
      <c r="B67" t="s">
        <v>3038</v>
      </c>
      <c r="C67" t="s">
        <v>9185</v>
      </c>
      <c r="D67" t="s">
        <v>3039</v>
      </c>
      <c r="E67" t="s">
        <v>9298</v>
      </c>
      <c r="F67" t="s">
        <v>9299</v>
      </c>
      <c r="G67" t="s">
        <v>9300</v>
      </c>
      <c r="H67">
        <v>3895.76</v>
      </c>
      <c r="I67">
        <v>0</v>
      </c>
      <c r="J67">
        <v>0</v>
      </c>
      <c r="K67">
        <v>374.33</v>
      </c>
      <c r="L67">
        <v>104.32</v>
      </c>
      <c r="M67">
        <v>14.04</v>
      </c>
      <c r="N67">
        <v>281</v>
      </c>
      <c r="O67">
        <v>0</v>
      </c>
      <c r="P67">
        <v>0</v>
      </c>
      <c r="Q67">
        <v>0</v>
      </c>
      <c r="R67">
        <v>0</v>
      </c>
      <c r="S67">
        <v>36426.47</v>
      </c>
      <c r="T67">
        <v>40000</v>
      </c>
      <c r="U67">
        <v>5372.87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f t="shared" ref="AK67:AK130" si="1">AI67+AJ67</f>
        <v>0</v>
      </c>
    </row>
    <row r="68" spans="1:37" x14ac:dyDescent="0.2">
      <c r="A68">
        <v>9000926</v>
      </c>
      <c r="B68" t="s">
        <v>2048</v>
      </c>
      <c r="C68" t="s">
        <v>9185</v>
      </c>
      <c r="D68" t="s">
        <v>2049</v>
      </c>
      <c r="E68" t="s">
        <v>9298</v>
      </c>
      <c r="F68" t="s">
        <v>9299</v>
      </c>
      <c r="G68" t="s">
        <v>9300</v>
      </c>
      <c r="H68">
        <v>3297</v>
      </c>
      <c r="I68">
        <v>0</v>
      </c>
      <c r="J68">
        <v>0</v>
      </c>
      <c r="K68">
        <v>609.76</v>
      </c>
      <c r="L68">
        <v>152.43</v>
      </c>
      <c r="M68">
        <v>22.87</v>
      </c>
      <c r="N68">
        <v>457</v>
      </c>
      <c r="O68">
        <v>0</v>
      </c>
      <c r="P68">
        <v>0</v>
      </c>
      <c r="Q68">
        <v>0</v>
      </c>
      <c r="R68">
        <v>0</v>
      </c>
      <c r="S68">
        <v>74048.759999999995</v>
      </c>
      <c r="T68">
        <v>50000</v>
      </c>
      <c r="U68">
        <v>12422.6</v>
      </c>
      <c r="V68">
        <v>5000</v>
      </c>
      <c r="W68">
        <v>20000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f t="shared" si="1"/>
        <v>0</v>
      </c>
    </row>
    <row r="69" spans="1:37" x14ac:dyDescent="0.2">
      <c r="A69">
        <v>9000600</v>
      </c>
      <c r="B69" t="s">
        <v>1170</v>
      </c>
      <c r="C69" t="s">
        <v>9185</v>
      </c>
      <c r="D69" t="s">
        <v>1171</v>
      </c>
      <c r="E69" t="s">
        <v>9298</v>
      </c>
      <c r="F69" t="s">
        <v>9299</v>
      </c>
      <c r="G69" t="s">
        <v>9300</v>
      </c>
      <c r="H69">
        <v>2489.09</v>
      </c>
      <c r="I69">
        <v>0</v>
      </c>
      <c r="J69">
        <v>0</v>
      </c>
      <c r="K69">
        <v>381.1</v>
      </c>
      <c r="L69">
        <v>104.32</v>
      </c>
      <c r="M69">
        <v>14.29</v>
      </c>
      <c r="N69">
        <v>286</v>
      </c>
      <c r="O69">
        <v>0</v>
      </c>
      <c r="P69">
        <v>0</v>
      </c>
      <c r="Q69">
        <v>0</v>
      </c>
      <c r="R69">
        <v>0</v>
      </c>
      <c r="S69">
        <v>51178.96</v>
      </c>
      <c r="T69">
        <v>50000</v>
      </c>
      <c r="U69">
        <v>6969.13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f t="shared" si="1"/>
        <v>0</v>
      </c>
    </row>
    <row r="70" spans="1:37" x14ac:dyDescent="0.2">
      <c r="A70">
        <v>9001008</v>
      </c>
      <c r="B70" t="s">
        <v>2282</v>
      </c>
      <c r="C70" t="s">
        <v>9185</v>
      </c>
      <c r="D70" t="s">
        <v>2283</v>
      </c>
      <c r="E70" t="s">
        <v>9298</v>
      </c>
      <c r="F70" t="s">
        <v>9299</v>
      </c>
      <c r="G70" t="s">
        <v>9300</v>
      </c>
      <c r="H70">
        <v>3453</v>
      </c>
      <c r="I70">
        <v>0</v>
      </c>
      <c r="J70">
        <v>0</v>
      </c>
      <c r="K70">
        <v>817.92</v>
      </c>
      <c r="L70">
        <v>204.47</v>
      </c>
      <c r="M70">
        <v>30.67</v>
      </c>
      <c r="N70">
        <v>613</v>
      </c>
      <c r="O70">
        <v>0</v>
      </c>
      <c r="P70">
        <v>0</v>
      </c>
      <c r="Q70">
        <v>0</v>
      </c>
      <c r="R70">
        <v>0</v>
      </c>
      <c r="S70">
        <v>70404.81</v>
      </c>
      <c r="T70">
        <v>45000</v>
      </c>
      <c r="U70">
        <v>14544.31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10860.5</v>
      </c>
      <c r="AD70">
        <v>3</v>
      </c>
      <c r="AE70">
        <v>0</v>
      </c>
      <c r="AF70">
        <v>325.82</v>
      </c>
      <c r="AG70">
        <v>0</v>
      </c>
      <c r="AH70">
        <v>325.82</v>
      </c>
      <c r="AI70">
        <v>422.21</v>
      </c>
      <c r="AJ70">
        <v>0</v>
      </c>
      <c r="AK70">
        <f t="shared" si="1"/>
        <v>422.21</v>
      </c>
    </row>
    <row r="71" spans="1:37" x14ac:dyDescent="0.2">
      <c r="A71">
        <v>9000584</v>
      </c>
      <c r="B71" t="s">
        <v>1122</v>
      </c>
      <c r="C71" t="s">
        <v>9185</v>
      </c>
      <c r="D71" t="s">
        <v>1123</v>
      </c>
      <c r="E71" t="s">
        <v>9298</v>
      </c>
      <c r="F71" t="s">
        <v>9299</v>
      </c>
      <c r="G71" t="s">
        <v>9300</v>
      </c>
      <c r="H71">
        <v>2676.13</v>
      </c>
      <c r="I71">
        <v>0</v>
      </c>
      <c r="J71">
        <v>0</v>
      </c>
      <c r="K71">
        <v>387.93</v>
      </c>
      <c r="L71">
        <v>104.32</v>
      </c>
      <c r="M71">
        <v>14.55</v>
      </c>
      <c r="N71">
        <v>291</v>
      </c>
      <c r="O71">
        <v>0</v>
      </c>
      <c r="P71">
        <v>0</v>
      </c>
      <c r="Q71">
        <v>0</v>
      </c>
      <c r="R71">
        <v>0</v>
      </c>
      <c r="S71">
        <v>51925.79</v>
      </c>
      <c r="T71">
        <v>50000</v>
      </c>
      <c r="U71">
        <v>7010.4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f t="shared" si="1"/>
        <v>0</v>
      </c>
    </row>
    <row r="72" spans="1:37" x14ac:dyDescent="0.2">
      <c r="A72">
        <v>9000751</v>
      </c>
      <c r="B72" t="s">
        <v>1611</v>
      </c>
      <c r="C72" t="s">
        <v>9185</v>
      </c>
      <c r="D72" t="s">
        <v>1612</v>
      </c>
      <c r="E72" t="s">
        <v>9298</v>
      </c>
      <c r="F72" t="s">
        <v>9299</v>
      </c>
      <c r="G72" t="s">
        <v>9300</v>
      </c>
      <c r="H72">
        <v>4327.08</v>
      </c>
      <c r="I72">
        <v>0</v>
      </c>
      <c r="J72">
        <v>0</v>
      </c>
      <c r="K72">
        <v>553.78</v>
      </c>
      <c r="L72">
        <v>138.44999999999999</v>
      </c>
      <c r="M72">
        <v>20.77</v>
      </c>
      <c r="N72">
        <v>415</v>
      </c>
      <c r="O72">
        <v>0</v>
      </c>
      <c r="P72">
        <v>0</v>
      </c>
      <c r="Q72">
        <v>0</v>
      </c>
      <c r="R72">
        <v>0</v>
      </c>
      <c r="S72">
        <v>59730.22</v>
      </c>
      <c r="T72">
        <v>50000</v>
      </c>
      <c r="U72">
        <v>14231.88</v>
      </c>
      <c r="V72">
        <v>10000</v>
      </c>
      <c r="W72">
        <v>10000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f t="shared" si="1"/>
        <v>0</v>
      </c>
    </row>
    <row r="73" spans="1:37" x14ac:dyDescent="0.2">
      <c r="A73">
        <v>9000526</v>
      </c>
      <c r="B73" t="s">
        <v>958</v>
      </c>
      <c r="C73" t="s">
        <v>9185</v>
      </c>
      <c r="D73" t="s">
        <v>959</v>
      </c>
      <c r="E73" t="s">
        <v>9298</v>
      </c>
      <c r="F73" t="s">
        <v>9299</v>
      </c>
      <c r="G73" t="s">
        <v>9300</v>
      </c>
      <c r="H73">
        <v>3550.53</v>
      </c>
      <c r="I73">
        <v>0</v>
      </c>
      <c r="J73">
        <v>0</v>
      </c>
      <c r="K73">
        <v>693.08</v>
      </c>
      <c r="L73">
        <v>173.27</v>
      </c>
      <c r="M73">
        <v>25.99</v>
      </c>
      <c r="N73">
        <v>520</v>
      </c>
      <c r="O73">
        <v>0</v>
      </c>
      <c r="P73">
        <v>0</v>
      </c>
      <c r="Q73">
        <v>0</v>
      </c>
      <c r="R73">
        <v>0</v>
      </c>
      <c r="S73">
        <v>85037.49</v>
      </c>
      <c r="T73">
        <v>50000</v>
      </c>
      <c r="U73">
        <v>14868.54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20168.95</v>
      </c>
      <c r="AD73">
        <v>3</v>
      </c>
      <c r="AE73">
        <v>0</v>
      </c>
      <c r="AF73">
        <v>605.07000000000005</v>
      </c>
      <c r="AG73">
        <v>0</v>
      </c>
      <c r="AH73">
        <v>605.07000000000005</v>
      </c>
      <c r="AI73">
        <v>690.92</v>
      </c>
      <c r="AJ73">
        <v>0</v>
      </c>
      <c r="AK73">
        <f t="shared" si="1"/>
        <v>690.92</v>
      </c>
    </row>
    <row r="74" spans="1:37" x14ac:dyDescent="0.2">
      <c r="A74">
        <v>9001272</v>
      </c>
      <c r="B74" t="s">
        <v>8296</v>
      </c>
      <c r="C74" t="s">
        <v>9185</v>
      </c>
      <c r="D74" t="s">
        <v>8297</v>
      </c>
      <c r="E74" t="s">
        <v>9298</v>
      </c>
      <c r="F74" t="s">
        <v>9299</v>
      </c>
      <c r="G74" t="s">
        <v>9300</v>
      </c>
      <c r="H74">
        <v>3790.03</v>
      </c>
      <c r="I74">
        <v>0</v>
      </c>
      <c r="J74">
        <v>0</v>
      </c>
      <c r="K74">
        <v>369.66</v>
      </c>
      <c r="L74">
        <v>104.32</v>
      </c>
      <c r="M74">
        <v>13.86</v>
      </c>
      <c r="N74">
        <v>277</v>
      </c>
      <c r="O74">
        <v>0</v>
      </c>
      <c r="P74">
        <v>0</v>
      </c>
      <c r="Q74">
        <v>0</v>
      </c>
      <c r="R74">
        <v>0</v>
      </c>
      <c r="S74">
        <v>17219.849999999999</v>
      </c>
      <c r="T74">
        <v>20000</v>
      </c>
      <c r="U74">
        <v>3047.45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f t="shared" si="1"/>
        <v>0</v>
      </c>
    </row>
    <row r="75" spans="1:37" x14ac:dyDescent="0.2">
      <c r="A75">
        <v>9001436</v>
      </c>
      <c r="B75" t="s">
        <v>9231</v>
      </c>
      <c r="C75" t="s">
        <v>9185</v>
      </c>
      <c r="D75" t="s">
        <v>9232</v>
      </c>
      <c r="E75" t="s">
        <v>9298</v>
      </c>
      <c r="F75" t="s">
        <v>9299</v>
      </c>
      <c r="G75" t="s">
        <v>9300</v>
      </c>
      <c r="H75">
        <v>2637</v>
      </c>
      <c r="I75">
        <v>0</v>
      </c>
      <c r="J75">
        <v>0</v>
      </c>
      <c r="K75">
        <v>320</v>
      </c>
      <c r="L75">
        <v>104.32</v>
      </c>
      <c r="M75">
        <v>12</v>
      </c>
      <c r="N75">
        <v>240</v>
      </c>
      <c r="O75">
        <v>0</v>
      </c>
      <c r="P75">
        <v>0</v>
      </c>
      <c r="Q75">
        <v>0</v>
      </c>
      <c r="R75">
        <v>0</v>
      </c>
      <c r="S75">
        <v>5274</v>
      </c>
      <c r="T75">
        <v>10000</v>
      </c>
      <c r="U75">
        <v>1352.64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f t="shared" si="1"/>
        <v>0</v>
      </c>
    </row>
    <row r="76" spans="1:37" x14ac:dyDescent="0.2">
      <c r="A76">
        <v>9001147</v>
      </c>
      <c r="B76" t="s">
        <v>3109</v>
      </c>
      <c r="C76" t="s">
        <v>9185</v>
      </c>
      <c r="D76" t="s">
        <v>3207</v>
      </c>
      <c r="E76" t="s">
        <v>9298</v>
      </c>
      <c r="F76" t="s">
        <v>9299</v>
      </c>
      <c r="G76" t="s">
        <v>9300</v>
      </c>
      <c r="H76">
        <v>3006.59</v>
      </c>
      <c r="I76">
        <v>0</v>
      </c>
      <c r="J76">
        <v>0</v>
      </c>
      <c r="K76">
        <v>320</v>
      </c>
      <c r="L76">
        <v>104.32</v>
      </c>
      <c r="M76">
        <v>12</v>
      </c>
      <c r="N76">
        <v>240</v>
      </c>
      <c r="O76">
        <v>0</v>
      </c>
      <c r="P76">
        <v>0</v>
      </c>
      <c r="Q76">
        <v>0</v>
      </c>
      <c r="R76">
        <v>0</v>
      </c>
      <c r="S76">
        <v>28639.73</v>
      </c>
      <c r="T76">
        <v>35000</v>
      </c>
      <c r="U76">
        <v>4636.96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f t="shared" si="1"/>
        <v>0</v>
      </c>
    </row>
    <row r="77" spans="1:37" x14ac:dyDescent="0.2">
      <c r="A77">
        <v>9000971</v>
      </c>
      <c r="B77" t="s">
        <v>2140</v>
      </c>
      <c r="C77" t="s">
        <v>9185</v>
      </c>
      <c r="D77" t="s">
        <v>2141</v>
      </c>
      <c r="E77" t="s">
        <v>9298</v>
      </c>
      <c r="F77" t="s">
        <v>9299</v>
      </c>
      <c r="G77" t="s">
        <v>9300</v>
      </c>
      <c r="H77">
        <v>4177.04</v>
      </c>
      <c r="I77">
        <v>0</v>
      </c>
      <c r="J77">
        <v>0</v>
      </c>
      <c r="K77">
        <v>443.76</v>
      </c>
      <c r="L77">
        <v>110.95</v>
      </c>
      <c r="M77">
        <v>16.64</v>
      </c>
      <c r="N77">
        <v>333</v>
      </c>
      <c r="O77">
        <v>0</v>
      </c>
      <c r="P77">
        <v>0</v>
      </c>
      <c r="Q77">
        <v>0</v>
      </c>
      <c r="R77">
        <v>0</v>
      </c>
      <c r="S77">
        <v>59857.29</v>
      </c>
      <c r="T77">
        <v>50000</v>
      </c>
      <c r="U77">
        <v>9045.5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811.79</v>
      </c>
      <c r="AD77">
        <v>3</v>
      </c>
      <c r="AE77">
        <v>0</v>
      </c>
      <c r="AF77">
        <v>24.35</v>
      </c>
      <c r="AG77">
        <v>0</v>
      </c>
      <c r="AH77">
        <v>24.35</v>
      </c>
      <c r="AI77">
        <v>76.17</v>
      </c>
      <c r="AJ77">
        <v>0</v>
      </c>
      <c r="AK77">
        <f t="shared" si="1"/>
        <v>76.17</v>
      </c>
    </row>
    <row r="78" spans="1:37" x14ac:dyDescent="0.2">
      <c r="A78">
        <v>9000595</v>
      </c>
      <c r="B78" t="s">
        <v>1155</v>
      </c>
      <c r="C78" t="s">
        <v>9185</v>
      </c>
      <c r="D78" t="s">
        <v>1156</v>
      </c>
      <c r="E78" t="s">
        <v>9298</v>
      </c>
      <c r="F78" t="s">
        <v>9299</v>
      </c>
      <c r="G78" t="s">
        <v>9300</v>
      </c>
      <c r="H78">
        <v>3215.64</v>
      </c>
      <c r="I78">
        <v>0</v>
      </c>
      <c r="J78">
        <v>0</v>
      </c>
      <c r="K78">
        <v>378.39</v>
      </c>
      <c r="L78">
        <v>104.32</v>
      </c>
      <c r="M78">
        <v>14.19</v>
      </c>
      <c r="N78">
        <v>284</v>
      </c>
      <c r="O78">
        <v>0</v>
      </c>
      <c r="P78">
        <v>0</v>
      </c>
      <c r="Q78">
        <v>0</v>
      </c>
      <c r="R78">
        <v>0</v>
      </c>
      <c r="S78">
        <v>56961.84</v>
      </c>
      <c r="T78">
        <v>50000</v>
      </c>
      <c r="U78">
        <v>6952.7</v>
      </c>
      <c r="V78">
        <v>0</v>
      </c>
      <c r="W78">
        <v>10000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</v>
      </c>
      <c r="AE78">
        <v>0</v>
      </c>
      <c r="AF78">
        <v>0</v>
      </c>
      <c r="AG78">
        <v>0</v>
      </c>
      <c r="AH78">
        <v>0</v>
      </c>
      <c r="AI78">
        <v>36.049999999999997</v>
      </c>
      <c r="AJ78">
        <v>0</v>
      </c>
      <c r="AK78">
        <f t="shared" si="1"/>
        <v>36.049999999999997</v>
      </c>
    </row>
    <row r="79" spans="1:37" x14ac:dyDescent="0.2">
      <c r="A79">
        <v>9000683</v>
      </c>
      <c r="B79" t="s">
        <v>1412</v>
      </c>
      <c r="C79" t="s">
        <v>9185</v>
      </c>
      <c r="D79" t="s">
        <v>1413</v>
      </c>
      <c r="E79" t="s">
        <v>9298</v>
      </c>
      <c r="F79" t="s">
        <v>9299</v>
      </c>
      <c r="G79" t="s">
        <v>9300</v>
      </c>
      <c r="H79">
        <v>3255.19</v>
      </c>
      <c r="I79">
        <v>0</v>
      </c>
      <c r="J79">
        <v>0</v>
      </c>
      <c r="K79">
        <v>697.81</v>
      </c>
      <c r="L79">
        <v>174.45</v>
      </c>
      <c r="M79">
        <v>26.17</v>
      </c>
      <c r="N79">
        <v>523</v>
      </c>
      <c r="O79">
        <v>0</v>
      </c>
      <c r="P79">
        <v>0</v>
      </c>
      <c r="Q79">
        <v>0</v>
      </c>
      <c r="R79">
        <v>0</v>
      </c>
      <c r="S79">
        <v>73313.05</v>
      </c>
      <c r="T79">
        <v>50000</v>
      </c>
      <c r="U79">
        <v>13651.25</v>
      </c>
      <c r="V79">
        <v>10000</v>
      </c>
      <c r="W79">
        <v>20000</v>
      </c>
      <c r="X79">
        <v>0</v>
      </c>
      <c r="Y79">
        <v>10000</v>
      </c>
      <c r="Z79">
        <v>0</v>
      </c>
      <c r="AA79">
        <v>0</v>
      </c>
      <c r="AB79">
        <v>0</v>
      </c>
      <c r="AC79">
        <v>0</v>
      </c>
      <c r="AD79">
        <v>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f t="shared" si="1"/>
        <v>0</v>
      </c>
    </row>
    <row r="80" spans="1:37" x14ac:dyDescent="0.2">
      <c r="A80">
        <v>9001038</v>
      </c>
      <c r="B80" t="s">
        <v>2794</v>
      </c>
      <c r="C80" t="s">
        <v>9185</v>
      </c>
      <c r="D80" t="s">
        <v>2795</v>
      </c>
      <c r="E80" t="s">
        <v>9298</v>
      </c>
      <c r="F80" t="s">
        <v>9299</v>
      </c>
      <c r="G80" t="s">
        <v>9300</v>
      </c>
      <c r="H80">
        <v>3374</v>
      </c>
      <c r="I80">
        <v>0</v>
      </c>
      <c r="J80">
        <v>0</v>
      </c>
      <c r="K80">
        <v>379.92</v>
      </c>
      <c r="L80">
        <v>104.32</v>
      </c>
      <c r="M80">
        <v>14.25</v>
      </c>
      <c r="N80">
        <v>285</v>
      </c>
      <c r="O80">
        <v>0</v>
      </c>
      <c r="P80">
        <v>0</v>
      </c>
      <c r="Q80">
        <v>0</v>
      </c>
      <c r="R80">
        <v>0</v>
      </c>
      <c r="S80">
        <v>46330.98</v>
      </c>
      <c r="T80">
        <v>40000</v>
      </c>
      <c r="U80">
        <v>6221.22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109.76</v>
      </c>
      <c r="AD80">
        <v>3</v>
      </c>
      <c r="AE80">
        <v>0</v>
      </c>
      <c r="AF80">
        <v>3.29</v>
      </c>
      <c r="AG80">
        <v>0</v>
      </c>
      <c r="AH80">
        <v>3.29</v>
      </c>
      <c r="AI80">
        <v>75.58</v>
      </c>
      <c r="AJ80">
        <v>0</v>
      </c>
      <c r="AK80">
        <f t="shared" si="1"/>
        <v>75.58</v>
      </c>
    </row>
    <row r="81" spans="1:37" x14ac:dyDescent="0.2">
      <c r="A81">
        <v>9001216</v>
      </c>
      <c r="B81" t="s">
        <v>7269</v>
      </c>
      <c r="C81" t="s">
        <v>9185</v>
      </c>
      <c r="D81" t="s">
        <v>7270</v>
      </c>
      <c r="E81" t="s">
        <v>9298</v>
      </c>
      <c r="F81" t="s">
        <v>9299</v>
      </c>
      <c r="G81" t="s">
        <v>9300</v>
      </c>
      <c r="H81">
        <v>3890</v>
      </c>
      <c r="I81">
        <v>0</v>
      </c>
      <c r="J81">
        <v>0</v>
      </c>
      <c r="K81">
        <v>1008.48</v>
      </c>
      <c r="L81">
        <v>252.12</v>
      </c>
      <c r="M81">
        <v>37.82</v>
      </c>
      <c r="N81">
        <v>756</v>
      </c>
      <c r="O81">
        <v>0</v>
      </c>
      <c r="P81">
        <v>0</v>
      </c>
      <c r="Q81">
        <v>0</v>
      </c>
      <c r="R81">
        <v>0</v>
      </c>
      <c r="S81">
        <v>54000.25</v>
      </c>
      <c r="T81">
        <v>30000</v>
      </c>
      <c r="U81">
        <v>12326.52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11673.73</v>
      </c>
      <c r="AD81">
        <v>3</v>
      </c>
      <c r="AE81">
        <v>0</v>
      </c>
      <c r="AF81">
        <v>350.21</v>
      </c>
      <c r="AG81">
        <v>0</v>
      </c>
      <c r="AH81">
        <v>350.21</v>
      </c>
      <c r="AI81">
        <v>445.14</v>
      </c>
      <c r="AJ81">
        <v>0</v>
      </c>
      <c r="AK81">
        <f t="shared" si="1"/>
        <v>445.14</v>
      </c>
    </row>
    <row r="82" spans="1:37" x14ac:dyDescent="0.2">
      <c r="A82">
        <v>9001086</v>
      </c>
      <c r="B82" t="s">
        <v>2932</v>
      </c>
      <c r="C82" t="s">
        <v>9185</v>
      </c>
      <c r="D82" t="s">
        <v>2933</v>
      </c>
      <c r="E82" t="s">
        <v>9298</v>
      </c>
      <c r="F82" t="s">
        <v>9299</v>
      </c>
      <c r="G82" t="s">
        <v>9300</v>
      </c>
      <c r="H82">
        <v>4313</v>
      </c>
      <c r="I82">
        <v>0</v>
      </c>
      <c r="J82">
        <v>0</v>
      </c>
      <c r="K82">
        <v>571.17999999999995</v>
      </c>
      <c r="L82">
        <v>142.80000000000001</v>
      </c>
      <c r="M82">
        <v>21.42</v>
      </c>
      <c r="N82">
        <v>428</v>
      </c>
      <c r="O82">
        <v>0</v>
      </c>
      <c r="P82">
        <v>0</v>
      </c>
      <c r="Q82">
        <v>0</v>
      </c>
      <c r="R82">
        <v>0</v>
      </c>
      <c r="S82">
        <v>39526.26</v>
      </c>
      <c r="T82">
        <v>40000</v>
      </c>
      <c r="U82">
        <v>7551.2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f t="shared" si="1"/>
        <v>0</v>
      </c>
    </row>
    <row r="83" spans="1:37" x14ac:dyDescent="0.2">
      <c r="A83">
        <v>9000973</v>
      </c>
      <c r="B83" t="s">
        <v>2143</v>
      </c>
      <c r="C83" t="s">
        <v>9185</v>
      </c>
      <c r="D83" t="s">
        <v>2144</v>
      </c>
      <c r="E83" t="s">
        <v>9298</v>
      </c>
      <c r="F83" t="s">
        <v>9299</v>
      </c>
      <c r="G83" t="s">
        <v>9300</v>
      </c>
      <c r="H83">
        <v>3669.97</v>
      </c>
      <c r="I83">
        <v>0</v>
      </c>
      <c r="J83">
        <v>0</v>
      </c>
      <c r="K83">
        <v>391.84</v>
      </c>
      <c r="L83">
        <v>104.32</v>
      </c>
      <c r="M83">
        <v>14.69</v>
      </c>
      <c r="N83">
        <v>294</v>
      </c>
      <c r="O83">
        <v>0</v>
      </c>
      <c r="P83">
        <v>0</v>
      </c>
      <c r="Q83">
        <v>0</v>
      </c>
      <c r="R83">
        <v>0</v>
      </c>
      <c r="S83">
        <v>53673.59</v>
      </c>
      <c r="T83">
        <v>50000</v>
      </c>
      <c r="U83">
        <v>8006.05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f t="shared" si="1"/>
        <v>0</v>
      </c>
    </row>
    <row r="84" spans="1:37" x14ac:dyDescent="0.2">
      <c r="A84">
        <v>9001307</v>
      </c>
      <c r="B84" t="s">
        <v>7944</v>
      </c>
      <c r="C84" t="s">
        <v>9185</v>
      </c>
      <c r="D84" t="s">
        <v>7945</v>
      </c>
      <c r="E84" t="s">
        <v>9298</v>
      </c>
      <c r="F84" t="s">
        <v>9299</v>
      </c>
      <c r="G84" t="s">
        <v>9300</v>
      </c>
      <c r="H84">
        <v>4749</v>
      </c>
      <c r="I84">
        <v>0</v>
      </c>
      <c r="J84">
        <v>0</v>
      </c>
      <c r="K84">
        <v>792.48</v>
      </c>
      <c r="L84">
        <v>198.12</v>
      </c>
      <c r="M84">
        <v>29.72</v>
      </c>
      <c r="N84">
        <v>594</v>
      </c>
      <c r="O84">
        <v>0</v>
      </c>
      <c r="P84">
        <v>0</v>
      </c>
      <c r="Q84">
        <v>0</v>
      </c>
      <c r="R84">
        <v>0</v>
      </c>
      <c r="S84">
        <v>29310.400000000001</v>
      </c>
      <c r="T84">
        <v>20000</v>
      </c>
      <c r="U84">
        <v>6457.28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2853.12</v>
      </c>
      <c r="AD84">
        <v>3</v>
      </c>
      <c r="AE84">
        <v>0</v>
      </c>
      <c r="AF84">
        <v>85.59</v>
      </c>
      <c r="AG84">
        <v>0</v>
      </c>
      <c r="AH84">
        <v>85.59</v>
      </c>
      <c r="AI84">
        <v>141.55000000000001</v>
      </c>
      <c r="AJ84">
        <v>0</v>
      </c>
      <c r="AK84">
        <f t="shared" si="1"/>
        <v>141.55000000000001</v>
      </c>
    </row>
    <row r="85" spans="1:37" x14ac:dyDescent="0.2">
      <c r="A85">
        <v>9000240</v>
      </c>
      <c r="B85" t="s">
        <v>2513</v>
      </c>
      <c r="C85" t="s">
        <v>9185</v>
      </c>
      <c r="D85" t="s">
        <v>2514</v>
      </c>
      <c r="E85" t="s">
        <v>9298</v>
      </c>
      <c r="F85" t="s">
        <v>9299</v>
      </c>
      <c r="G85" t="s">
        <v>9300</v>
      </c>
      <c r="H85">
        <v>4613</v>
      </c>
      <c r="I85">
        <v>0</v>
      </c>
      <c r="J85">
        <v>0</v>
      </c>
      <c r="K85">
        <v>958</v>
      </c>
      <c r="L85">
        <v>239.5</v>
      </c>
      <c r="M85">
        <v>35.93</v>
      </c>
      <c r="N85">
        <v>719</v>
      </c>
      <c r="O85">
        <v>0</v>
      </c>
      <c r="P85">
        <v>0</v>
      </c>
      <c r="Q85">
        <v>0</v>
      </c>
      <c r="R85">
        <v>0</v>
      </c>
      <c r="S85">
        <v>73767.44</v>
      </c>
      <c r="T85">
        <v>40000</v>
      </c>
      <c r="U85">
        <v>15619.44</v>
      </c>
      <c r="V85">
        <v>8000</v>
      </c>
      <c r="W85">
        <v>0</v>
      </c>
      <c r="X85">
        <v>0</v>
      </c>
      <c r="Y85">
        <v>8000</v>
      </c>
      <c r="Z85">
        <v>0</v>
      </c>
      <c r="AA85">
        <v>0</v>
      </c>
      <c r="AB85">
        <v>0</v>
      </c>
      <c r="AC85">
        <v>2148</v>
      </c>
      <c r="AD85">
        <v>3</v>
      </c>
      <c r="AE85">
        <v>0</v>
      </c>
      <c r="AF85">
        <v>64.44</v>
      </c>
      <c r="AG85">
        <v>0</v>
      </c>
      <c r="AH85">
        <v>64.44</v>
      </c>
      <c r="AI85">
        <v>194.62</v>
      </c>
      <c r="AJ85">
        <v>0</v>
      </c>
      <c r="AK85">
        <f t="shared" si="1"/>
        <v>194.62</v>
      </c>
    </row>
    <row r="86" spans="1:37" x14ac:dyDescent="0.2">
      <c r="A86">
        <v>9000627</v>
      </c>
      <c r="B86" t="s">
        <v>1251</v>
      </c>
      <c r="C86" t="s">
        <v>9185</v>
      </c>
      <c r="D86" t="s">
        <v>1252</v>
      </c>
      <c r="E86" t="s">
        <v>9298</v>
      </c>
      <c r="F86" t="s">
        <v>9299</v>
      </c>
      <c r="G86" t="s">
        <v>9300</v>
      </c>
      <c r="H86">
        <v>4110.95</v>
      </c>
      <c r="I86">
        <v>0</v>
      </c>
      <c r="J86">
        <v>0</v>
      </c>
      <c r="K86">
        <v>452.9</v>
      </c>
      <c r="L86">
        <v>113.22</v>
      </c>
      <c r="M86">
        <v>16.98</v>
      </c>
      <c r="N86">
        <v>340</v>
      </c>
      <c r="O86">
        <v>0</v>
      </c>
      <c r="P86">
        <v>0</v>
      </c>
      <c r="Q86">
        <v>0</v>
      </c>
      <c r="R86">
        <v>0</v>
      </c>
      <c r="S86">
        <v>54445.16</v>
      </c>
      <c r="T86">
        <v>50000</v>
      </c>
      <c r="U86">
        <v>8698.17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f t="shared" si="1"/>
        <v>0</v>
      </c>
    </row>
    <row r="87" spans="1:37" x14ac:dyDescent="0.2">
      <c r="A87">
        <v>9000153</v>
      </c>
      <c r="B87" t="s">
        <v>183</v>
      </c>
      <c r="C87" t="s">
        <v>9185</v>
      </c>
      <c r="D87" t="s">
        <v>184</v>
      </c>
      <c r="E87" t="s">
        <v>9298</v>
      </c>
      <c r="F87" t="s">
        <v>9299</v>
      </c>
      <c r="G87" t="s">
        <v>9300</v>
      </c>
      <c r="H87">
        <v>3452.89</v>
      </c>
      <c r="I87">
        <v>0</v>
      </c>
      <c r="J87">
        <v>0</v>
      </c>
      <c r="K87">
        <v>916.16</v>
      </c>
      <c r="L87">
        <v>229.04</v>
      </c>
      <c r="M87">
        <v>34.36</v>
      </c>
      <c r="N87">
        <v>687</v>
      </c>
      <c r="O87">
        <v>0</v>
      </c>
      <c r="P87">
        <v>0</v>
      </c>
      <c r="Q87">
        <v>0</v>
      </c>
      <c r="R87">
        <v>0</v>
      </c>
      <c r="S87">
        <v>107901.3</v>
      </c>
      <c r="T87">
        <v>50000</v>
      </c>
      <c r="U87">
        <v>16685.02</v>
      </c>
      <c r="V87">
        <v>10000</v>
      </c>
      <c r="W87">
        <v>7000</v>
      </c>
      <c r="X87">
        <v>0</v>
      </c>
      <c r="Y87">
        <v>0</v>
      </c>
      <c r="Z87">
        <v>0</v>
      </c>
      <c r="AA87">
        <v>0</v>
      </c>
      <c r="AB87">
        <v>0</v>
      </c>
      <c r="AC87">
        <v>24216.28</v>
      </c>
      <c r="AD87">
        <v>3</v>
      </c>
      <c r="AE87">
        <v>0</v>
      </c>
      <c r="AF87">
        <v>726.49</v>
      </c>
      <c r="AG87">
        <v>0</v>
      </c>
      <c r="AH87">
        <v>726.49</v>
      </c>
      <c r="AI87">
        <v>879.9</v>
      </c>
      <c r="AJ87">
        <v>0</v>
      </c>
      <c r="AK87">
        <f t="shared" si="1"/>
        <v>879.9</v>
      </c>
    </row>
    <row r="88" spans="1:37" x14ac:dyDescent="0.2">
      <c r="A88">
        <v>9000139</v>
      </c>
      <c r="B88" t="s">
        <v>138</v>
      </c>
      <c r="C88" t="s">
        <v>9185</v>
      </c>
      <c r="D88" t="s">
        <v>139</v>
      </c>
      <c r="E88" t="s">
        <v>9298</v>
      </c>
      <c r="F88" t="s">
        <v>9299</v>
      </c>
      <c r="G88" t="s">
        <v>9300</v>
      </c>
      <c r="H88">
        <v>3239.55</v>
      </c>
      <c r="I88">
        <v>0</v>
      </c>
      <c r="J88">
        <v>0</v>
      </c>
      <c r="K88">
        <v>760.27</v>
      </c>
      <c r="L88">
        <v>190.07</v>
      </c>
      <c r="M88">
        <v>28.51</v>
      </c>
      <c r="N88">
        <v>570</v>
      </c>
      <c r="O88">
        <v>0</v>
      </c>
      <c r="P88">
        <v>0</v>
      </c>
      <c r="Q88">
        <v>0</v>
      </c>
      <c r="R88">
        <v>0</v>
      </c>
      <c r="S88">
        <v>99500.95</v>
      </c>
      <c r="T88">
        <v>50000</v>
      </c>
      <c r="U88">
        <v>13631.05</v>
      </c>
      <c r="V88">
        <v>10000</v>
      </c>
      <c r="W88">
        <v>0</v>
      </c>
      <c r="X88">
        <v>0</v>
      </c>
      <c r="Y88">
        <v>10000</v>
      </c>
      <c r="Z88">
        <v>0</v>
      </c>
      <c r="AA88">
        <v>0</v>
      </c>
      <c r="AB88">
        <v>0</v>
      </c>
      <c r="AC88">
        <v>15869.9</v>
      </c>
      <c r="AD88">
        <v>3</v>
      </c>
      <c r="AE88">
        <v>0</v>
      </c>
      <c r="AF88">
        <v>476.1</v>
      </c>
      <c r="AG88">
        <v>0</v>
      </c>
      <c r="AH88">
        <v>476.1</v>
      </c>
      <c r="AI88">
        <v>635.38</v>
      </c>
      <c r="AJ88">
        <v>0</v>
      </c>
      <c r="AK88">
        <f t="shared" si="1"/>
        <v>635.38</v>
      </c>
    </row>
    <row r="89" spans="1:37" x14ac:dyDescent="0.2">
      <c r="A89">
        <v>9000520</v>
      </c>
      <c r="B89" t="s">
        <v>940</v>
      </c>
      <c r="C89" t="s">
        <v>9185</v>
      </c>
      <c r="D89" t="s">
        <v>941</v>
      </c>
      <c r="E89" t="s">
        <v>9298</v>
      </c>
      <c r="F89" t="s">
        <v>9299</v>
      </c>
      <c r="G89" t="s">
        <v>9300</v>
      </c>
      <c r="H89">
        <v>3930.38</v>
      </c>
      <c r="I89">
        <v>0</v>
      </c>
      <c r="J89">
        <v>0</v>
      </c>
      <c r="K89">
        <v>788.48</v>
      </c>
      <c r="L89">
        <v>197.12</v>
      </c>
      <c r="M89">
        <v>29.57</v>
      </c>
      <c r="N89">
        <v>591</v>
      </c>
      <c r="O89">
        <v>0</v>
      </c>
      <c r="P89">
        <v>0</v>
      </c>
      <c r="Q89">
        <v>0</v>
      </c>
      <c r="R89">
        <v>0</v>
      </c>
      <c r="S89">
        <v>91285.57</v>
      </c>
      <c r="T89">
        <v>50000</v>
      </c>
      <c r="U89">
        <v>17604.919999999998</v>
      </c>
      <c r="V89">
        <v>10000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13680.65</v>
      </c>
      <c r="AD89">
        <v>3</v>
      </c>
      <c r="AE89">
        <v>0</v>
      </c>
      <c r="AF89">
        <v>410.42</v>
      </c>
      <c r="AG89">
        <v>0</v>
      </c>
      <c r="AH89">
        <v>410.42</v>
      </c>
      <c r="AI89">
        <v>520.69000000000005</v>
      </c>
      <c r="AJ89">
        <v>0</v>
      </c>
      <c r="AK89">
        <f t="shared" si="1"/>
        <v>520.69000000000005</v>
      </c>
    </row>
    <row r="90" spans="1:37" x14ac:dyDescent="0.2">
      <c r="A90">
        <v>9000234</v>
      </c>
      <c r="B90" t="s">
        <v>393</v>
      </c>
      <c r="C90" t="s">
        <v>9185</v>
      </c>
      <c r="D90" t="s">
        <v>394</v>
      </c>
      <c r="E90" t="s">
        <v>9298</v>
      </c>
      <c r="F90" t="s">
        <v>9299</v>
      </c>
      <c r="G90" t="s">
        <v>9300</v>
      </c>
      <c r="H90">
        <v>3336.92</v>
      </c>
      <c r="I90">
        <v>0</v>
      </c>
      <c r="J90">
        <v>0</v>
      </c>
      <c r="K90">
        <v>908.39</v>
      </c>
      <c r="L90">
        <v>227.1</v>
      </c>
      <c r="M90">
        <v>34.06</v>
      </c>
      <c r="N90">
        <v>681</v>
      </c>
      <c r="O90">
        <v>0</v>
      </c>
      <c r="P90">
        <v>0</v>
      </c>
      <c r="Q90">
        <v>0</v>
      </c>
      <c r="R90">
        <v>0</v>
      </c>
      <c r="S90">
        <v>103864.69</v>
      </c>
      <c r="T90">
        <v>50000</v>
      </c>
      <c r="U90">
        <v>17190.580000000002</v>
      </c>
      <c r="V90">
        <v>10000</v>
      </c>
      <c r="W90">
        <v>10000</v>
      </c>
      <c r="X90">
        <v>0</v>
      </c>
      <c r="Y90">
        <v>10000</v>
      </c>
      <c r="Z90">
        <v>0</v>
      </c>
      <c r="AA90">
        <v>0</v>
      </c>
      <c r="AB90">
        <v>0</v>
      </c>
      <c r="AC90">
        <v>6674.11</v>
      </c>
      <c r="AD90">
        <v>3</v>
      </c>
      <c r="AE90">
        <v>0</v>
      </c>
      <c r="AF90">
        <v>200.22</v>
      </c>
      <c r="AG90">
        <v>0</v>
      </c>
      <c r="AH90">
        <v>200.22</v>
      </c>
      <c r="AI90">
        <v>395.63</v>
      </c>
      <c r="AJ90">
        <v>0</v>
      </c>
      <c r="AK90">
        <f t="shared" si="1"/>
        <v>395.63</v>
      </c>
    </row>
    <row r="91" spans="1:37" x14ac:dyDescent="0.2">
      <c r="A91">
        <v>9001097</v>
      </c>
      <c r="B91" t="s">
        <v>2964</v>
      </c>
      <c r="C91" t="s">
        <v>9185</v>
      </c>
      <c r="D91" t="s">
        <v>2965</v>
      </c>
      <c r="E91" t="s">
        <v>9298</v>
      </c>
      <c r="F91" t="s">
        <v>9299</v>
      </c>
      <c r="G91" t="s">
        <v>9300</v>
      </c>
      <c r="H91">
        <v>4181.8999999999996</v>
      </c>
      <c r="I91">
        <v>0</v>
      </c>
      <c r="J91">
        <v>0</v>
      </c>
      <c r="K91">
        <v>336.25</v>
      </c>
      <c r="L91">
        <v>104.32</v>
      </c>
      <c r="M91">
        <v>12.61</v>
      </c>
      <c r="N91">
        <v>252</v>
      </c>
      <c r="O91">
        <v>0</v>
      </c>
      <c r="P91">
        <v>0</v>
      </c>
      <c r="Q91">
        <v>0</v>
      </c>
      <c r="R91">
        <v>0</v>
      </c>
      <c r="S91">
        <v>36829.699999999997</v>
      </c>
      <c r="T91">
        <v>40000</v>
      </c>
      <c r="U91">
        <v>4855.22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f t="shared" si="1"/>
        <v>0</v>
      </c>
    </row>
    <row r="92" spans="1:37" x14ac:dyDescent="0.2">
      <c r="A92">
        <v>9000370</v>
      </c>
      <c r="B92" t="s">
        <v>2654</v>
      </c>
      <c r="C92" t="s">
        <v>9185</v>
      </c>
      <c r="D92" t="s">
        <v>2655</v>
      </c>
      <c r="E92" t="s">
        <v>9298</v>
      </c>
      <c r="F92" t="s">
        <v>9299</v>
      </c>
      <c r="G92" t="s">
        <v>9300</v>
      </c>
      <c r="H92">
        <v>6640.69</v>
      </c>
      <c r="I92">
        <v>0</v>
      </c>
      <c r="J92">
        <v>0</v>
      </c>
      <c r="K92">
        <v>749.6</v>
      </c>
      <c r="L92">
        <v>187.4</v>
      </c>
      <c r="M92">
        <v>28.11</v>
      </c>
      <c r="N92">
        <v>562</v>
      </c>
      <c r="O92">
        <v>0</v>
      </c>
      <c r="P92">
        <v>0</v>
      </c>
      <c r="Q92">
        <v>0</v>
      </c>
      <c r="R92">
        <v>0</v>
      </c>
      <c r="S92">
        <v>78345.69</v>
      </c>
      <c r="T92">
        <v>40000</v>
      </c>
      <c r="U92">
        <v>12216.88</v>
      </c>
      <c r="V92">
        <v>8000</v>
      </c>
      <c r="W92">
        <v>8000</v>
      </c>
      <c r="X92">
        <v>2000</v>
      </c>
      <c r="Y92">
        <v>0</v>
      </c>
      <c r="Z92">
        <v>0</v>
      </c>
      <c r="AA92">
        <v>0</v>
      </c>
      <c r="AB92">
        <v>0</v>
      </c>
      <c r="AC92">
        <v>8128.81</v>
      </c>
      <c r="AD92">
        <v>3</v>
      </c>
      <c r="AE92">
        <v>0</v>
      </c>
      <c r="AF92">
        <v>243.86</v>
      </c>
      <c r="AG92">
        <v>0</v>
      </c>
      <c r="AH92">
        <v>243.86</v>
      </c>
      <c r="AI92">
        <v>589.78</v>
      </c>
      <c r="AJ92">
        <v>0</v>
      </c>
      <c r="AK92">
        <f t="shared" si="1"/>
        <v>589.78</v>
      </c>
    </row>
    <row r="93" spans="1:37" x14ac:dyDescent="0.2">
      <c r="A93">
        <v>9000661</v>
      </c>
      <c r="B93" t="s">
        <v>1349</v>
      </c>
      <c r="C93" t="s">
        <v>9185</v>
      </c>
      <c r="D93" t="s">
        <v>1350</v>
      </c>
      <c r="E93" t="s">
        <v>9298</v>
      </c>
      <c r="F93" t="s">
        <v>9299</v>
      </c>
      <c r="G93" t="s">
        <v>9300</v>
      </c>
      <c r="H93">
        <v>3778.03</v>
      </c>
      <c r="I93">
        <v>0</v>
      </c>
      <c r="J93">
        <v>0</v>
      </c>
      <c r="K93">
        <v>536.63</v>
      </c>
      <c r="L93">
        <v>134.16</v>
      </c>
      <c r="M93">
        <v>20.12</v>
      </c>
      <c r="N93">
        <v>402</v>
      </c>
      <c r="O93">
        <v>0</v>
      </c>
      <c r="P93">
        <v>0</v>
      </c>
      <c r="Q93">
        <v>0</v>
      </c>
      <c r="R93">
        <v>0</v>
      </c>
      <c r="S93">
        <v>62111.68</v>
      </c>
      <c r="T93">
        <v>50000</v>
      </c>
      <c r="U93">
        <v>12078.31</v>
      </c>
      <c r="V93">
        <v>10000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f t="shared" si="1"/>
        <v>0</v>
      </c>
    </row>
    <row r="94" spans="1:37" x14ac:dyDescent="0.2">
      <c r="A94">
        <v>9000460</v>
      </c>
      <c r="B94" t="s">
        <v>783</v>
      </c>
      <c r="C94" t="s">
        <v>9185</v>
      </c>
      <c r="D94" t="s">
        <v>784</v>
      </c>
      <c r="E94" t="s">
        <v>9298</v>
      </c>
      <c r="F94" t="s">
        <v>9299</v>
      </c>
      <c r="G94" t="s">
        <v>9300</v>
      </c>
      <c r="H94">
        <v>4096.24</v>
      </c>
      <c r="I94">
        <v>0</v>
      </c>
      <c r="J94">
        <v>0</v>
      </c>
      <c r="K94">
        <v>902.1</v>
      </c>
      <c r="L94">
        <v>225.53</v>
      </c>
      <c r="M94">
        <v>33.83</v>
      </c>
      <c r="N94">
        <v>677</v>
      </c>
      <c r="O94">
        <v>0</v>
      </c>
      <c r="P94">
        <v>0</v>
      </c>
      <c r="Q94">
        <v>0</v>
      </c>
      <c r="R94">
        <v>0</v>
      </c>
      <c r="S94">
        <v>105836.79</v>
      </c>
      <c r="T94">
        <v>50000</v>
      </c>
      <c r="U94">
        <v>21143.22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34693.57</v>
      </c>
      <c r="AD94">
        <v>3</v>
      </c>
      <c r="AE94">
        <v>0</v>
      </c>
      <c r="AF94">
        <v>1040.81</v>
      </c>
      <c r="AG94">
        <v>0</v>
      </c>
      <c r="AH94">
        <v>1040.81</v>
      </c>
      <c r="AI94">
        <v>1223.58</v>
      </c>
      <c r="AJ94">
        <v>0</v>
      </c>
      <c r="AK94">
        <f t="shared" si="1"/>
        <v>1223.58</v>
      </c>
    </row>
    <row r="95" spans="1:37" x14ac:dyDescent="0.2">
      <c r="A95">
        <v>9000832</v>
      </c>
      <c r="B95" t="s">
        <v>1842</v>
      </c>
      <c r="C95" t="s">
        <v>9185</v>
      </c>
      <c r="D95" t="s">
        <v>1843</v>
      </c>
      <c r="E95" t="s">
        <v>9298</v>
      </c>
      <c r="F95" t="s">
        <v>9299</v>
      </c>
      <c r="G95" t="s">
        <v>9300</v>
      </c>
      <c r="H95">
        <v>2733.46</v>
      </c>
      <c r="I95">
        <v>0</v>
      </c>
      <c r="J95">
        <v>0</v>
      </c>
      <c r="K95">
        <v>406.5</v>
      </c>
      <c r="L95">
        <v>104.32</v>
      </c>
      <c r="M95">
        <v>15.24</v>
      </c>
      <c r="N95">
        <v>305</v>
      </c>
      <c r="O95">
        <v>0</v>
      </c>
      <c r="P95">
        <v>0</v>
      </c>
      <c r="Q95">
        <v>0</v>
      </c>
      <c r="R95">
        <v>0</v>
      </c>
      <c r="S95">
        <v>46420.33</v>
      </c>
      <c r="T95">
        <v>50000</v>
      </c>
      <c r="U95">
        <v>7227.87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f t="shared" si="1"/>
        <v>0</v>
      </c>
    </row>
    <row r="96" spans="1:37" x14ac:dyDescent="0.2">
      <c r="A96">
        <v>9001083</v>
      </c>
      <c r="B96" t="s">
        <v>2923</v>
      </c>
      <c r="C96" t="s">
        <v>9185</v>
      </c>
      <c r="D96" t="s">
        <v>2924</v>
      </c>
      <c r="E96" t="s">
        <v>9298</v>
      </c>
      <c r="F96" t="s">
        <v>9299</v>
      </c>
      <c r="G96" t="s">
        <v>9300</v>
      </c>
      <c r="H96">
        <v>3830.85</v>
      </c>
      <c r="I96">
        <v>0</v>
      </c>
      <c r="J96">
        <v>0</v>
      </c>
      <c r="K96">
        <v>559.36</v>
      </c>
      <c r="L96">
        <v>139.85</v>
      </c>
      <c r="M96">
        <v>20.98</v>
      </c>
      <c r="N96">
        <v>420</v>
      </c>
      <c r="O96">
        <v>0</v>
      </c>
      <c r="P96">
        <v>0</v>
      </c>
      <c r="Q96">
        <v>0</v>
      </c>
      <c r="R96">
        <v>0</v>
      </c>
      <c r="S96">
        <v>44917.82</v>
      </c>
      <c r="T96">
        <v>40000</v>
      </c>
      <c r="U96">
        <v>9121.52</v>
      </c>
      <c r="V96">
        <v>8000</v>
      </c>
      <c r="W96">
        <v>8000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f t="shared" si="1"/>
        <v>0</v>
      </c>
    </row>
    <row r="97" spans="1:37" x14ac:dyDescent="0.2">
      <c r="A97">
        <v>9000831</v>
      </c>
      <c r="B97" t="s">
        <v>1839</v>
      </c>
      <c r="C97" t="s">
        <v>9185</v>
      </c>
      <c r="D97" t="s">
        <v>1840</v>
      </c>
      <c r="E97" t="s">
        <v>9298</v>
      </c>
      <c r="F97" t="s">
        <v>9299</v>
      </c>
      <c r="G97" t="s">
        <v>9300</v>
      </c>
      <c r="H97">
        <v>3079.48</v>
      </c>
      <c r="I97">
        <v>0</v>
      </c>
      <c r="J97">
        <v>0</v>
      </c>
      <c r="K97">
        <v>1134.48</v>
      </c>
      <c r="L97">
        <v>359.74</v>
      </c>
      <c r="M97">
        <v>42.54</v>
      </c>
      <c r="N97">
        <v>1078</v>
      </c>
      <c r="O97">
        <v>0</v>
      </c>
      <c r="P97">
        <v>0</v>
      </c>
      <c r="Q97">
        <v>0</v>
      </c>
      <c r="R97">
        <v>0</v>
      </c>
      <c r="S97">
        <v>102839.4</v>
      </c>
      <c r="T97">
        <v>50000</v>
      </c>
      <c r="U97">
        <v>20815.28</v>
      </c>
      <c r="V97">
        <v>0</v>
      </c>
      <c r="W97">
        <v>10000</v>
      </c>
      <c r="X97">
        <v>0</v>
      </c>
      <c r="Y97">
        <v>0</v>
      </c>
      <c r="Z97">
        <v>11000</v>
      </c>
      <c r="AA97">
        <v>0</v>
      </c>
      <c r="AB97">
        <v>0</v>
      </c>
      <c r="AC97">
        <v>11024.12</v>
      </c>
      <c r="AD97">
        <v>3</v>
      </c>
      <c r="AE97">
        <v>0</v>
      </c>
      <c r="AF97">
        <v>330.72</v>
      </c>
      <c r="AG97">
        <v>0</v>
      </c>
      <c r="AH97">
        <v>330.72</v>
      </c>
      <c r="AI97">
        <v>529.78</v>
      </c>
      <c r="AJ97">
        <v>0</v>
      </c>
      <c r="AK97">
        <f t="shared" si="1"/>
        <v>529.78</v>
      </c>
    </row>
    <row r="98" spans="1:37" x14ac:dyDescent="0.2">
      <c r="A98">
        <v>9000363</v>
      </c>
      <c r="B98" t="s">
        <v>667</v>
      </c>
      <c r="C98" t="s">
        <v>9185</v>
      </c>
      <c r="D98" t="s">
        <v>668</v>
      </c>
      <c r="E98" t="s">
        <v>9298</v>
      </c>
      <c r="F98" t="s">
        <v>9299</v>
      </c>
      <c r="G98" t="s">
        <v>9300</v>
      </c>
      <c r="H98">
        <v>3876.63</v>
      </c>
      <c r="I98">
        <v>0</v>
      </c>
      <c r="J98">
        <v>0</v>
      </c>
      <c r="K98">
        <v>943.76</v>
      </c>
      <c r="L98">
        <v>235.94</v>
      </c>
      <c r="M98">
        <v>35.39</v>
      </c>
      <c r="N98">
        <v>708</v>
      </c>
      <c r="O98">
        <v>0</v>
      </c>
      <c r="P98">
        <v>0</v>
      </c>
      <c r="Q98">
        <v>0</v>
      </c>
      <c r="R98">
        <v>0</v>
      </c>
      <c r="S98">
        <v>106232.35</v>
      </c>
      <c r="T98">
        <v>50000</v>
      </c>
      <c r="U98">
        <v>18411.46</v>
      </c>
      <c r="V98">
        <v>0</v>
      </c>
      <c r="W98">
        <v>10000</v>
      </c>
      <c r="X98">
        <v>0</v>
      </c>
      <c r="Y98">
        <v>10000</v>
      </c>
      <c r="Z98">
        <v>0</v>
      </c>
      <c r="AA98">
        <v>0</v>
      </c>
      <c r="AB98">
        <v>0</v>
      </c>
      <c r="AC98">
        <v>17820.89</v>
      </c>
      <c r="AD98">
        <v>3</v>
      </c>
      <c r="AE98">
        <v>0</v>
      </c>
      <c r="AF98">
        <v>534.63</v>
      </c>
      <c r="AG98">
        <v>0</v>
      </c>
      <c r="AH98">
        <v>534.63</v>
      </c>
      <c r="AI98">
        <v>686.02</v>
      </c>
      <c r="AJ98">
        <v>0</v>
      </c>
      <c r="AK98">
        <f t="shared" si="1"/>
        <v>686.02</v>
      </c>
    </row>
    <row r="99" spans="1:37" x14ac:dyDescent="0.2">
      <c r="A99">
        <v>9000404</v>
      </c>
      <c r="B99" t="s">
        <v>2677</v>
      </c>
      <c r="C99" t="s">
        <v>9185</v>
      </c>
      <c r="D99" t="s">
        <v>2678</v>
      </c>
      <c r="E99" t="s">
        <v>9298</v>
      </c>
      <c r="F99" t="s">
        <v>9299</v>
      </c>
      <c r="G99" t="s">
        <v>9300</v>
      </c>
      <c r="H99">
        <v>6717.76</v>
      </c>
      <c r="I99">
        <v>0</v>
      </c>
      <c r="J99">
        <v>0</v>
      </c>
      <c r="K99">
        <v>630.16</v>
      </c>
      <c r="L99">
        <v>157.54</v>
      </c>
      <c r="M99">
        <v>23.63</v>
      </c>
      <c r="N99">
        <v>473</v>
      </c>
      <c r="O99">
        <v>0</v>
      </c>
      <c r="P99">
        <v>0</v>
      </c>
      <c r="Q99">
        <v>0</v>
      </c>
      <c r="R99">
        <v>0</v>
      </c>
      <c r="S99">
        <v>65037.04</v>
      </c>
      <c r="T99">
        <v>40000</v>
      </c>
      <c r="U99">
        <v>10274.64</v>
      </c>
      <c r="V99">
        <v>8000</v>
      </c>
      <c r="W99">
        <v>0</v>
      </c>
      <c r="X99">
        <v>0</v>
      </c>
      <c r="Y99">
        <v>8000</v>
      </c>
      <c r="Z99">
        <v>0</v>
      </c>
      <c r="AA99">
        <v>0</v>
      </c>
      <c r="AB99">
        <v>0</v>
      </c>
      <c r="AC99">
        <v>0</v>
      </c>
      <c r="AD99">
        <v>3</v>
      </c>
      <c r="AE99">
        <v>0</v>
      </c>
      <c r="AF99">
        <v>0</v>
      </c>
      <c r="AG99">
        <v>0</v>
      </c>
      <c r="AH99">
        <v>0</v>
      </c>
      <c r="AI99">
        <v>77.92</v>
      </c>
      <c r="AJ99">
        <v>0</v>
      </c>
      <c r="AK99">
        <f t="shared" si="1"/>
        <v>77.92</v>
      </c>
    </row>
    <row r="100" spans="1:37" x14ac:dyDescent="0.2">
      <c r="A100">
        <v>9000134</v>
      </c>
      <c r="B100" t="s">
        <v>123</v>
      </c>
      <c r="C100" t="s">
        <v>9185</v>
      </c>
      <c r="D100" t="s">
        <v>124</v>
      </c>
      <c r="E100" t="s">
        <v>9298</v>
      </c>
      <c r="F100" t="s">
        <v>9299</v>
      </c>
      <c r="G100" t="s">
        <v>9300</v>
      </c>
      <c r="H100">
        <v>2989.52</v>
      </c>
      <c r="I100">
        <v>0</v>
      </c>
      <c r="J100">
        <v>0</v>
      </c>
      <c r="K100">
        <v>795.83</v>
      </c>
      <c r="L100">
        <v>198.96</v>
      </c>
      <c r="M100">
        <v>29.84</v>
      </c>
      <c r="N100">
        <v>597</v>
      </c>
      <c r="O100">
        <v>0</v>
      </c>
      <c r="P100">
        <v>0</v>
      </c>
      <c r="Q100">
        <v>0</v>
      </c>
      <c r="R100">
        <v>0</v>
      </c>
      <c r="S100">
        <v>102848.66</v>
      </c>
      <c r="T100">
        <v>50000</v>
      </c>
      <c r="U100">
        <v>13028.72</v>
      </c>
      <c r="V100">
        <v>10000</v>
      </c>
      <c r="W100">
        <v>20000</v>
      </c>
      <c r="X100">
        <v>0</v>
      </c>
      <c r="Y100">
        <v>10000</v>
      </c>
      <c r="Z100">
        <v>0</v>
      </c>
      <c r="AA100">
        <v>0</v>
      </c>
      <c r="AB100">
        <v>0</v>
      </c>
      <c r="AC100">
        <v>0</v>
      </c>
      <c r="AD100">
        <v>3</v>
      </c>
      <c r="AE100">
        <v>0</v>
      </c>
      <c r="AF100">
        <v>0</v>
      </c>
      <c r="AG100">
        <v>0</v>
      </c>
      <c r="AH100">
        <v>0</v>
      </c>
      <c r="AI100">
        <v>223.64</v>
      </c>
      <c r="AJ100">
        <v>0</v>
      </c>
      <c r="AK100">
        <f t="shared" si="1"/>
        <v>223.64</v>
      </c>
    </row>
    <row r="101" spans="1:37" x14ac:dyDescent="0.2">
      <c r="A101">
        <v>9001247</v>
      </c>
      <c r="B101" t="s">
        <v>8206</v>
      </c>
      <c r="C101" t="s">
        <v>9185</v>
      </c>
      <c r="D101" t="s">
        <v>8207</v>
      </c>
      <c r="E101" t="s">
        <v>9298</v>
      </c>
      <c r="F101" t="s">
        <v>9299</v>
      </c>
      <c r="G101" t="s">
        <v>9300</v>
      </c>
      <c r="H101">
        <v>4229.6899999999996</v>
      </c>
      <c r="I101">
        <v>0</v>
      </c>
      <c r="J101">
        <v>0</v>
      </c>
      <c r="K101">
        <v>419.26</v>
      </c>
      <c r="L101">
        <v>104.82</v>
      </c>
      <c r="M101">
        <v>15.72</v>
      </c>
      <c r="N101">
        <v>314</v>
      </c>
      <c r="O101">
        <v>0</v>
      </c>
      <c r="P101">
        <v>0</v>
      </c>
      <c r="Q101">
        <v>0</v>
      </c>
      <c r="R101">
        <v>0</v>
      </c>
      <c r="S101">
        <v>19010.61</v>
      </c>
      <c r="T101">
        <v>20000</v>
      </c>
      <c r="U101">
        <v>3415.2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f t="shared" si="1"/>
        <v>0</v>
      </c>
    </row>
    <row r="102" spans="1:37" x14ac:dyDescent="0.2">
      <c r="A102">
        <v>9001369</v>
      </c>
      <c r="B102" t="s">
        <v>8677</v>
      </c>
      <c r="C102" t="s">
        <v>9185</v>
      </c>
      <c r="D102" t="s">
        <v>8678</v>
      </c>
      <c r="E102" t="s">
        <v>9298</v>
      </c>
      <c r="F102" t="s">
        <v>9299</v>
      </c>
      <c r="G102" t="s">
        <v>9300</v>
      </c>
      <c r="H102">
        <v>2637</v>
      </c>
      <c r="I102">
        <v>0</v>
      </c>
      <c r="J102">
        <v>0</v>
      </c>
      <c r="K102">
        <v>320</v>
      </c>
      <c r="L102">
        <v>104.32</v>
      </c>
      <c r="M102">
        <v>12</v>
      </c>
      <c r="N102">
        <v>240</v>
      </c>
      <c r="O102">
        <v>0</v>
      </c>
      <c r="P102">
        <v>0</v>
      </c>
      <c r="Q102">
        <v>0</v>
      </c>
      <c r="R102">
        <v>0</v>
      </c>
      <c r="S102">
        <v>9614.57</v>
      </c>
      <c r="T102">
        <v>15000</v>
      </c>
      <c r="U102">
        <v>2028.96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f t="shared" si="1"/>
        <v>0</v>
      </c>
    </row>
    <row r="103" spans="1:37" x14ac:dyDescent="0.2">
      <c r="A103">
        <v>9000262</v>
      </c>
      <c r="B103" t="s">
        <v>454</v>
      </c>
      <c r="C103" t="s">
        <v>9185</v>
      </c>
      <c r="D103" t="s">
        <v>455</v>
      </c>
      <c r="E103" t="s">
        <v>9298</v>
      </c>
      <c r="F103" t="s">
        <v>9299</v>
      </c>
      <c r="G103" t="s">
        <v>9300</v>
      </c>
      <c r="H103">
        <v>2509.0700000000002</v>
      </c>
      <c r="I103">
        <v>0</v>
      </c>
      <c r="J103">
        <v>0</v>
      </c>
      <c r="K103">
        <v>539.15</v>
      </c>
      <c r="L103">
        <v>134.79</v>
      </c>
      <c r="M103">
        <v>20.22</v>
      </c>
      <c r="N103">
        <v>404</v>
      </c>
      <c r="O103">
        <v>0</v>
      </c>
      <c r="P103">
        <v>0</v>
      </c>
      <c r="Q103">
        <v>0</v>
      </c>
      <c r="R103">
        <v>0</v>
      </c>
      <c r="S103">
        <v>61495.88</v>
      </c>
      <c r="T103">
        <v>50000</v>
      </c>
      <c r="U103">
        <v>8261.1</v>
      </c>
      <c r="V103">
        <v>0</v>
      </c>
      <c r="W103">
        <v>0</v>
      </c>
      <c r="X103">
        <v>0</v>
      </c>
      <c r="Y103">
        <v>10000</v>
      </c>
      <c r="Z103">
        <v>0</v>
      </c>
      <c r="AA103">
        <v>0</v>
      </c>
      <c r="AB103">
        <v>0</v>
      </c>
      <c r="AC103">
        <v>0</v>
      </c>
      <c r="AD103">
        <v>3</v>
      </c>
      <c r="AE103">
        <v>0</v>
      </c>
      <c r="AF103">
        <v>0</v>
      </c>
      <c r="AG103">
        <v>0</v>
      </c>
      <c r="AH103">
        <v>0</v>
      </c>
      <c r="AI103">
        <v>3.86</v>
      </c>
      <c r="AJ103">
        <v>0</v>
      </c>
      <c r="AK103">
        <f t="shared" si="1"/>
        <v>3.86</v>
      </c>
    </row>
    <row r="104" spans="1:37" x14ac:dyDescent="0.2">
      <c r="A104">
        <v>9001150</v>
      </c>
      <c r="B104" t="s">
        <v>3116</v>
      </c>
      <c r="C104" t="s">
        <v>9185</v>
      </c>
      <c r="D104" t="s">
        <v>3117</v>
      </c>
      <c r="E104" t="s">
        <v>9298</v>
      </c>
      <c r="F104" t="s">
        <v>9299</v>
      </c>
      <c r="G104" t="s">
        <v>9300</v>
      </c>
      <c r="H104">
        <v>2842.72</v>
      </c>
      <c r="I104">
        <v>0</v>
      </c>
      <c r="J104">
        <v>0</v>
      </c>
      <c r="K104">
        <v>320</v>
      </c>
      <c r="L104">
        <v>104.32</v>
      </c>
      <c r="M104">
        <v>12</v>
      </c>
      <c r="N104">
        <v>240</v>
      </c>
      <c r="O104">
        <v>0</v>
      </c>
      <c r="P104">
        <v>0</v>
      </c>
      <c r="Q104">
        <v>0</v>
      </c>
      <c r="R104">
        <v>0</v>
      </c>
      <c r="S104">
        <v>26833.05</v>
      </c>
      <c r="T104">
        <v>35000</v>
      </c>
      <c r="U104">
        <v>4636.96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f t="shared" si="1"/>
        <v>0</v>
      </c>
    </row>
    <row r="105" spans="1:37" x14ac:dyDescent="0.2">
      <c r="A105">
        <v>9000728</v>
      </c>
      <c r="B105" t="s">
        <v>1543</v>
      </c>
      <c r="C105" t="s">
        <v>9185</v>
      </c>
      <c r="D105" t="s">
        <v>1544</v>
      </c>
      <c r="E105" t="s">
        <v>9298</v>
      </c>
      <c r="F105" t="s">
        <v>9299</v>
      </c>
      <c r="G105" t="s">
        <v>9300</v>
      </c>
      <c r="H105">
        <v>3358.48</v>
      </c>
      <c r="I105">
        <v>0</v>
      </c>
      <c r="J105">
        <v>0</v>
      </c>
      <c r="K105">
        <v>510.2</v>
      </c>
      <c r="L105">
        <v>127.55</v>
      </c>
      <c r="M105">
        <v>19.13</v>
      </c>
      <c r="N105">
        <v>383</v>
      </c>
      <c r="O105">
        <v>0</v>
      </c>
      <c r="P105">
        <v>0</v>
      </c>
      <c r="Q105">
        <v>0</v>
      </c>
      <c r="R105">
        <v>0</v>
      </c>
      <c r="S105">
        <v>80614.710000000006</v>
      </c>
      <c r="T105">
        <v>50000</v>
      </c>
      <c r="U105">
        <v>11157.15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19457.560000000001</v>
      </c>
      <c r="AD105">
        <v>3</v>
      </c>
      <c r="AE105">
        <v>0</v>
      </c>
      <c r="AF105">
        <v>583.73</v>
      </c>
      <c r="AG105">
        <v>0</v>
      </c>
      <c r="AH105">
        <v>583.73</v>
      </c>
      <c r="AI105">
        <v>664.17</v>
      </c>
      <c r="AJ105">
        <v>0</v>
      </c>
      <c r="AK105">
        <f t="shared" si="1"/>
        <v>664.17</v>
      </c>
    </row>
    <row r="106" spans="1:37" x14ac:dyDescent="0.2">
      <c r="A106">
        <v>9000503</v>
      </c>
      <c r="B106" t="s">
        <v>892</v>
      </c>
      <c r="C106" t="s">
        <v>9185</v>
      </c>
      <c r="D106" t="s">
        <v>893</v>
      </c>
      <c r="E106" t="s">
        <v>9298</v>
      </c>
      <c r="F106" t="s">
        <v>9299</v>
      </c>
      <c r="G106" t="s">
        <v>9300</v>
      </c>
      <c r="H106">
        <v>3657.87</v>
      </c>
      <c r="I106">
        <v>0</v>
      </c>
      <c r="J106">
        <v>0</v>
      </c>
      <c r="K106">
        <v>763.17</v>
      </c>
      <c r="L106">
        <v>190.79</v>
      </c>
      <c r="M106">
        <v>28.62</v>
      </c>
      <c r="N106">
        <v>572</v>
      </c>
      <c r="O106">
        <v>0</v>
      </c>
      <c r="P106">
        <v>0</v>
      </c>
      <c r="Q106">
        <v>0</v>
      </c>
      <c r="R106">
        <v>0</v>
      </c>
      <c r="S106">
        <v>91723.67</v>
      </c>
      <c r="T106">
        <v>50000</v>
      </c>
      <c r="U106">
        <v>16425.810000000001</v>
      </c>
      <c r="V106">
        <v>5000</v>
      </c>
      <c r="W106">
        <v>10000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10297.86</v>
      </c>
      <c r="AD106">
        <v>3</v>
      </c>
      <c r="AE106">
        <v>0</v>
      </c>
      <c r="AF106">
        <v>308.94</v>
      </c>
      <c r="AG106">
        <v>0</v>
      </c>
      <c r="AH106">
        <v>308.94</v>
      </c>
      <c r="AI106">
        <v>440.84</v>
      </c>
      <c r="AJ106">
        <v>0</v>
      </c>
      <c r="AK106">
        <f t="shared" si="1"/>
        <v>440.84</v>
      </c>
    </row>
    <row r="107" spans="1:37" x14ac:dyDescent="0.2">
      <c r="A107">
        <v>9000558</v>
      </c>
      <c r="B107" t="s">
        <v>1050</v>
      </c>
      <c r="C107" t="s">
        <v>9185</v>
      </c>
      <c r="D107" t="s">
        <v>1051</v>
      </c>
      <c r="E107" t="s">
        <v>9298</v>
      </c>
      <c r="F107" t="s">
        <v>9299</v>
      </c>
      <c r="G107" t="s">
        <v>9300</v>
      </c>
      <c r="H107">
        <v>3207.43</v>
      </c>
      <c r="I107">
        <v>0</v>
      </c>
      <c r="J107">
        <v>0</v>
      </c>
      <c r="K107">
        <v>816.51</v>
      </c>
      <c r="L107">
        <v>204.13</v>
      </c>
      <c r="M107">
        <v>30.62</v>
      </c>
      <c r="N107">
        <v>612</v>
      </c>
      <c r="O107">
        <v>0</v>
      </c>
      <c r="P107">
        <v>0</v>
      </c>
      <c r="Q107">
        <v>0</v>
      </c>
      <c r="R107">
        <v>0</v>
      </c>
      <c r="S107">
        <v>90064.37</v>
      </c>
      <c r="T107">
        <v>50000</v>
      </c>
      <c r="U107">
        <v>14126.9</v>
      </c>
      <c r="V107">
        <v>6000</v>
      </c>
      <c r="W107">
        <v>10000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9937.4699999999993</v>
      </c>
      <c r="AD107">
        <v>3</v>
      </c>
      <c r="AE107">
        <v>0</v>
      </c>
      <c r="AF107">
        <v>298.12</v>
      </c>
      <c r="AG107">
        <v>0</v>
      </c>
      <c r="AH107">
        <v>298.12</v>
      </c>
      <c r="AI107">
        <v>461.8</v>
      </c>
      <c r="AJ107">
        <v>0</v>
      </c>
      <c r="AK107">
        <f t="shared" si="1"/>
        <v>461.8</v>
      </c>
    </row>
    <row r="108" spans="1:37" x14ac:dyDescent="0.2">
      <c r="A108">
        <v>9001259</v>
      </c>
      <c r="B108" t="s">
        <v>8243</v>
      </c>
      <c r="C108" t="s">
        <v>9185</v>
      </c>
      <c r="D108" t="s">
        <v>8244</v>
      </c>
      <c r="E108" t="s">
        <v>9298</v>
      </c>
      <c r="F108" t="s">
        <v>9299</v>
      </c>
      <c r="G108" t="s">
        <v>9300</v>
      </c>
      <c r="H108">
        <v>3940.1</v>
      </c>
      <c r="I108">
        <v>0</v>
      </c>
      <c r="J108">
        <v>0</v>
      </c>
      <c r="K108">
        <v>359.6</v>
      </c>
      <c r="L108">
        <v>104.32</v>
      </c>
      <c r="M108">
        <v>13.49</v>
      </c>
      <c r="N108">
        <v>270</v>
      </c>
      <c r="O108">
        <v>0</v>
      </c>
      <c r="P108">
        <v>0</v>
      </c>
      <c r="Q108">
        <v>0</v>
      </c>
      <c r="R108">
        <v>0</v>
      </c>
      <c r="S108">
        <v>17598.14</v>
      </c>
      <c r="T108">
        <v>50000</v>
      </c>
      <c r="U108">
        <v>2975.22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f t="shared" si="1"/>
        <v>0</v>
      </c>
    </row>
    <row r="109" spans="1:37" x14ac:dyDescent="0.2">
      <c r="A109">
        <v>9000348</v>
      </c>
      <c r="B109" t="s">
        <v>637</v>
      </c>
      <c r="C109" t="s">
        <v>9185</v>
      </c>
      <c r="D109" t="s">
        <v>638</v>
      </c>
      <c r="E109" t="s">
        <v>9298</v>
      </c>
      <c r="F109" t="s">
        <v>9299</v>
      </c>
      <c r="G109" t="s">
        <v>9300</v>
      </c>
      <c r="H109">
        <v>3277.95</v>
      </c>
      <c r="I109">
        <v>0</v>
      </c>
      <c r="J109">
        <v>0</v>
      </c>
      <c r="K109">
        <v>512.20000000000005</v>
      </c>
      <c r="L109">
        <v>128.05000000000001</v>
      </c>
      <c r="M109">
        <v>19.21</v>
      </c>
      <c r="N109">
        <v>384</v>
      </c>
      <c r="O109">
        <v>0</v>
      </c>
      <c r="P109">
        <v>0</v>
      </c>
      <c r="Q109">
        <v>0</v>
      </c>
      <c r="R109">
        <v>0</v>
      </c>
      <c r="S109">
        <v>82177.39</v>
      </c>
      <c r="T109">
        <v>50000</v>
      </c>
      <c r="U109">
        <v>9857.2199999999993</v>
      </c>
      <c r="V109">
        <v>10000</v>
      </c>
      <c r="W109">
        <v>20000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0</v>
      </c>
      <c r="AF109">
        <v>0</v>
      </c>
      <c r="AG109">
        <v>0</v>
      </c>
      <c r="AH109">
        <v>0</v>
      </c>
      <c r="AI109">
        <v>58.79</v>
      </c>
      <c r="AJ109">
        <v>0</v>
      </c>
      <c r="AK109">
        <f t="shared" si="1"/>
        <v>58.79</v>
      </c>
    </row>
    <row r="110" spans="1:37" x14ac:dyDescent="0.2">
      <c r="A110">
        <v>9001354</v>
      </c>
      <c r="B110" t="s">
        <v>8120</v>
      </c>
      <c r="C110" t="s">
        <v>9185</v>
      </c>
      <c r="D110" t="s">
        <v>8121</v>
      </c>
      <c r="E110" t="s">
        <v>9298</v>
      </c>
      <c r="F110" t="s">
        <v>9299</v>
      </c>
      <c r="G110" t="s">
        <v>9300</v>
      </c>
      <c r="H110">
        <v>6578.9</v>
      </c>
      <c r="I110">
        <v>0</v>
      </c>
      <c r="J110">
        <v>0</v>
      </c>
      <c r="K110">
        <v>703.04</v>
      </c>
      <c r="L110">
        <v>175.76</v>
      </c>
      <c r="M110">
        <v>26.36</v>
      </c>
      <c r="N110">
        <v>527</v>
      </c>
      <c r="O110">
        <v>0</v>
      </c>
      <c r="P110">
        <v>0</v>
      </c>
      <c r="Q110">
        <v>0</v>
      </c>
      <c r="R110">
        <v>0</v>
      </c>
      <c r="S110">
        <v>30579.69</v>
      </c>
      <c r="T110">
        <v>20000</v>
      </c>
      <c r="U110">
        <v>5728.64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4851.05</v>
      </c>
      <c r="AD110">
        <v>3</v>
      </c>
      <c r="AE110">
        <v>0</v>
      </c>
      <c r="AF110">
        <v>145.53</v>
      </c>
      <c r="AG110">
        <v>0</v>
      </c>
      <c r="AH110">
        <v>145.53</v>
      </c>
      <c r="AI110">
        <v>141.13</v>
      </c>
      <c r="AJ110">
        <v>4.4000000000000004</v>
      </c>
      <c r="AK110">
        <f t="shared" si="1"/>
        <v>145.53</v>
      </c>
    </row>
    <row r="111" spans="1:37" x14ac:dyDescent="0.2">
      <c r="A111">
        <v>9000407</v>
      </c>
      <c r="B111" t="s">
        <v>2682</v>
      </c>
      <c r="C111" t="s">
        <v>9185</v>
      </c>
      <c r="D111" t="s">
        <v>2683</v>
      </c>
      <c r="E111" t="s">
        <v>9298</v>
      </c>
      <c r="F111" t="s">
        <v>9299</v>
      </c>
      <c r="G111" t="s">
        <v>9300</v>
      </c>
      <c r="H111">
        <v>6317</v>
      </c>
      <c r="I111">
        <v>0</v>
      </c>
      <c r="J111">
        <v>0</v>
      </c>
      <c r="K111">
        <v>750.32</v>
      </c>
      <c r="L111">
        <v>187.58</v>
      </c>
      <c r="M111">
        <v>28.14</v>
      </c>
      <c r="N111">
        <v>563</v>
      </c>
      <c r="O111">
        <v>0</v>
      </c>
      <c r="P111">
        <v>0</v>
      </c>
      <c r="Q111">
        <v>0</v>
      </c>
      <c r="R111">
        <v>0</v>
      </c>
      <c r="S111">
        <v>67061</v>
      </c>
      <c r="T111">
        <v>40000</v>
      </c>
      <c r="U111">
        <v>12232.32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14828.68</v>
      </c>
      <c r="AD111">
        <v>3</v>
      </c>
      <c r="AE111">
        <v>0</v>
      </c>
      <c r="AF111">
        <v>444.86</v>
      </c>
      <c r="AG111">
        <v>0</v>
      </c>
      <c r="AH111">
        <v>444.86</v>
      </c>
      <c r="AI111">
        <v>451.22</v>
      </c>
      <c r="AJ111">
        <v>0</v>
      </c>
      <c r="AK111">
        <f t="shared" si="1"/>
        <v>451.22</v>
      </c>
    </row>
    <row r="112" spans="1:37" x14ac:dyDescent="0.2">
      <c r="A112">
        <v>9001208</v>
      </c>
      <c r="B112" t="s">
        <v>7537</v>
      </c>
      <c r="C112" t="s">
        <v>9185</v>
      </c>
      <c r="D112" t="s">
        <v>7538</v>
      </c>
      <c r="E112" t="s">
        <v>9298</v>
      </c>
      <c r="F112" t="s">
        <v>9299</v>
      </c>
      <c r="G112" t="s">
        <v>9300</v>
      </c>
      <c r="H112">
        <v>3448.17</v>
      </c>
      <c r="I112">
        <v>0</v>
      </c>
      <c r="J112">
        <v>0</v>
      </c>
      <c r="K112">
        <v>477.44</v>
      </c>
      <c r="L112">
        <v>119.36</v>
      </c>
      <c r="M112">
        <v>17.899999999999999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25543.56</v>
      </c>
      <c r="T112">
        <v>30000</v>
      </c>
      <c r="U112">
        <v>5836.2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f t="shared" si="1"/>
        <v>0</v>
      </c>
    </row>
    <row r="113" spans="1:37" x14ac:dyDescent="0.2">
      <c r="A113">
        <v>9001070</v>
      </c>
      <c r="B113" t="s">
        <v>2884</v>
      </c>
      <c r="C113" t="s">
        <v>9185</v>
      </c>
      <c r="D113" t="s">
        <v>2885</v>
      </c>
      <c r="E113" t="s">
        <v>9298</v>
      </c>
      <c r="F113" t="s">
        <v>9299</v>
      </c>
      <c r="G113" t="s">
        <v>9300</v>
      </c>
      <c r="H113">
        <v>3413</v>
      </c>
      <c r="I113">
        <v>0</v>
      </c>
      <c r="J113">
        <v>0</v>
      </c>
      <c r="K113">
        <v>315.2</v>
      </c>
      <c r="L113">
        <v>104.32</v>
      </c>
      <c r="M113">
        <v>11.82</v>
      </c>
      <c r="N113">
        <v>236</v>
      </c>
      <c r="O113">
        <v>0</v>
      </c>
      <c r="P113">
        <v>0</v>
      </c>
      <c r="Q113">
        <v>0</v>
      </c>
      <c r="R113">
        <v>0</v>
      </c>
      <c r="S113">
        <v>40566.629999999997</v>
      </c>
      <c r="T113">
        <v>40000</v>
      </c>
      <c r="U113">
        <v>5211.12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f t="shared" si="1"/>
        <v>0</v>
      </c>
    </row>
    <row r="114" spans="1:37" x14ac:dyDescent="0.2">
      <c r="A114">
        <v>9000637</v>
      </c>
      <c r="B114" t="s">
        <v>1280</v>
      </c>
      <c r="C114" t="s">
        <v>9185</v>
      </c>
      <c r="D114" t="s">
        <v>1281</v>
      </c>
      <c r="E114" t="s">
        <v>9298</v>
      </c>
      <c r="F114" t="s">
        <v>9299</v>
      </c>
      <c r="G114" t="s">
        <v>9300</v>
      </c>
      <c r="H114">
        <v>4400.04</v>
      </c>
      <c r="I114">
        <v>0</v>
      </c>
      <c r="J114">
        <v>0</v>
      </c>
      <c r="K114">
        <v>745.26</v>
      </c>
      <c r="L114">
        <v>186.32</v>
      </c>
      <c r="M114">
        <v>27.95</v>
      </c>
      <c r="N114">
        <v>559</v>
      </c>
      <c r="O114">
        <v>0</v>
      </c>
      <c r="P114">
        <v>0</v>
      </c>
      <c r="Q114">
        <v>0</v>
      </c>
      <c r="R114">
        <v>0</v>
      </c>
      <c r="S114">
        <v>89257.16</v>
      </c>
      <c r="T114">
        <v>50000</v>
      </c>
      <c r="U114">
        <v>16307.81</v>
      </c>
      <c r="V114">
        <v>20000</v>
      </c>
      <c r="W114">
        <v>10000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</v>
      </c>
      <c r="AE114">
        <v>0</v>
      </c>
      <c r="AF114">
        <v>0</v>
      </c>
      <c r="AG114">
        <v>0</v>
      </c>
      <c r="AH114">
        <v>0</v>
      </c>
      <c r="AI114">
        <v>125.12</v>
      </c>
      <c r="AJ114">
        <v>0</v>
      </c>
      <c r="AK114">
        <f t="shared" si="1"/>
        <v>125.12</v>
      </c>
    </row>
    <row r="115" spans="1:37" x14ac:dyDescent="0.2">
      <c r="A115">
        <v>9000499</v>
      </c>
      <c r="B115" t="s">
        <v>880</v>
      </c>
      <c r="C115" t="s">
        <v>9185</v>
      </c>
      <c r="D115" t="s">
        <v>881</v>
      </c>
      <c r="E115" t="s">
        <v>9298</v>
      </c>
      <c r="F115" t="s">
        <v>9299</v>
      </c>
      <c r="G115" t="s">
        <v>9300</v>
      </c>
      <c r="H115">
        <v>4615.93</v>
      </c>
      <c r="I115">
        <v>0</v>
      </c>
      <c r="J115">
        <v>0</v>
      </c>
      <c r="K115">
        <v>911.54</v>
      </c>
      <c r="L115">
        <v>227.89</v>
      </c>
      <c r="M115">
        <v>34.18</v>
      </c>
      <c r="N115">
        <v>684</v>
      </c>
      <c r="O115">
        <v>0</v>
      </c>
      <c r="P115">
        <v>0</v>
      </c>
      <c r="Q115">
        <v>0</v>
      </c>
      <c r="R115">
        <v>0</v>
      </c>
      <c r="S115">
        <v>108031.84</v>
      </c>
      <c r="T115">
        <v>50000</v>
      </c>
      <c r="U115">
        <v>22245.47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35786.370000000003</v>
      </c>
      <c r="AD115">
        <v>3</v>
      </c>
      <c r="AE115">
        <v>0</v>
      </c>
      <c r="AF115">
        <v>1073.5899999999999</v>
      </c>
      <c r="AG115">
        <v>0</v>
      </c>
      <c r="AH115">
        <v>1073.5899999999999</v>
      </c>
      <c r="AI115">
        <v>1282.81</v>
      </c>
      <c r="AJ115">
        <v>0</v>
      </c>
      <c r="AK115">
        <f t="shared" si="1"/>
        <v>1282.81</v>
      </c>
    </row>
    <row r="116" spans="1:37" x14ac:dyDescent="0.2">
      <c r="A116">
        <v>9001310</v>
      </c>
      <c r="B116" t="s">
        <v>7987</v>
      </c>
      <c r="C116" t="s">
        <v>9185</v>
      </c>
      <c r="D116" t="s">
        <v>7989</v>
      </c>
      <c r="E116" t="s">
        <v>9298</v>
      </c>
      <c r="F116" t="s">
        <v>9299</v>
      </c>
      <c r="G116" t="s">
        <v>9300</v>
      </c>
      <c r="H116">
        <v>5527</v>
      </c>
      <c r="I116">
        <v>0</v>
      </c>
      <c r="J116">
        <v>0</v>
      </c>
      <c r="K116">
        <v>732.08</v>
      </c>
      <c r="L116">
        <v>183.02</v>
      </c>
      <c r="M116">
        <v>27.45</v>
      </c>
      <c r="N116">
        <v>549</v>
      </c>
      <c r="O116">
        <v>0</v>
      </c>
      <c r="P116">
        <v>0</v>
      </c>
      <c r="Q116">
        <v>0</v>
      </c>
      <c r="R116">
        <v>0</v>
      </c>
      <c r="S116">
        <v>29870.05</v>
      </c>
      <c r="T116">
        <v>20000</v>
      </c>
      <c r="U116">
        <v>5966.2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3903.85</v>
      </c>
      <c r="AD116">
        <v>3</v>
      </c>
      <c r="AE116">
        <v>0</v>
      </c>
      <c r="AF116">
        <v>117.12</v>
      </c>
      <c r="AG116">
        <v>0</v>
      </c>
      <c r="AH116">
        <v>117.12</v>
      </c>
      <c r="AI116">
        <v>146.05000000000001</v>
      </c>
      <c r="AJ116">
        <v>0</v>
      </c>
      <c r="AK116">
        <f t="shared" si="1"/>
        <v>146.05000000000001</v>
      </c>
    </row>
    <row r="117" spans="1:37" x14ac:dyDescent="0.2">
      <c r="A117">
        <v>9000506</v>
      </c>
      <c r="B117" t="s">
        <v>901</v>
      </c>
      <c r="C117" t="s">
        <v>9185</v>
      </c>
      <c r="D117" t="s">
        <v>902</v>
      </c>
      <c r="E117" t="s">
        <v>9298</v>
      </c>
      <c r="F117" t="s">
        <v>9299</v>
      </c>
      <c r="G117" t="s">
        <v>9300</v>
      </c>
      <c r="H117">
        <v>2673.41</v>
      </c>
      <c r="I117">
        <v>0</v>
      </c>
      <c r="J117">
        <v>0</v>
      </c>
      <c r="K117">
        <v>426.67</v>
      </c>
      <c r="L117">
        <v>106.67</v>
      </c>
      <c r="M117">
        <v>16</v>
      </c>
      <c r="N117">
        <v>320</v>
      </c>
      <c r="O117">
        <v>0</v>
      </c>
      <c r="P117">
        <v>0</v>
      </c>
      <c r="Q117">
        <v>0</v>
      </c>
      <c r="R117">
        <v>0</v>
      </c>
      <c r="S117">
        <v>61772</v>
      </c>
      <c r="T117">
        <v>50000</v>
      </c>
      <c r="U117">
        <v>8529.4</v>
      </c>
      <c r="V117">
        <v>0</v>
      </c>
      <c r="W117">
        <v>0</v>
      </c>
      <c r="X117">
        <v>0</v>
      </c>
      <c r="Y117">
        <v>5000</v>
      </c>
      <c r="Z117">
        <v>0</v>
      </c>
      <c r="AA117">
        <v>0</v>
      </c>
      <c r="AB117">
        <v>0</v>
      </c>
      <c r="AC117">
        <v>0</v>
      </c>
      <c r="AD117">
        <v>3</v>
      </c>
      <c r="AE117">
        <v>0</v>
      </c>
      <c r="AF117">
        <v>0</v>
      </c>
      <c r="AG117">
        <v>0</v>
      </c>
      <c r="AH117">
        <v>0</v>
      </c>
      <c r="AI117">
        <v>58.16</v>
      </c>
      <c r="AJ117">
        <v>0</v>
      </c>
      <c r="AK117">
        <f t="shared" si="1"/>
        <v>58.16</v>
      </c>
    </row>
    <row r="118" spans="1:37" x14ac:dyDescent="0.2">
      <c r="A118">
        <v>9000865</v>
      </c>
      <c r="B118" t="s">
        <v>2770</v>
      </c>
      <c r="C118" t="s">
        <v>9185</v>
      </c>
      <c r="D118" t="s">
        <v>2771</v>
      </c>
      <c r="E118" t="s">
        <v>9298</v>
      </c>
      <c r="F118" t="s">
        <v>9299</v>
      </c>
      <c r="G118" t="s">
        <v>9300</v>
      </c>
      <c r="H118">
        <v>4002</v>
      </c>
      <c r="I118">
        <v>0</v>
      </c>
      <c r="J118">
        <v>0</v>
      </c>
      <c r="K118">
        <v>709.52</v>
      </c>
      <c r="L118">
        <v>177.38</v>
      </c>
      <c r="M118">
        <v>26.61</v>
      </c>
      <c r="N118">
        <v>532</v>
      </c>
      <c r="O118">
        <v>0</v>
      </c>
      <c r="P118">
        <v>0</v>
      </c>
      <c r="Q118">
        <v>0</v>
      </c>
      <c r="R118">
        <v>0</v>
      </c>
      <c r="S118">
        <v>53875.83</v>
      </c>
      <c r="T118">
        <v>40000</v>
      </c>
      <c r="U118">
        <v>11564.08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2311.75</v>
      </c>
      <c r="AD118">
        <v>3</v>
      </c>
      <c r="AE118">
        <v>0</v>
      </c>
      <c r="AF118">
        <v>69.349999999999994</v>
      </c>
      <c r="AG118">
        <v>0</v>
      </c>
      <c r="AH118">
        <v>69.349999999999994</v>
      </c>
      <c r="AI118">
        <v>142.66</v>
      </c>
      <c r="AJ118">
        <v>0</v>
      </c>
      <c r="AK118">
        <f t="shared" si="1"/>
        <v>142.66</v>
      </c>
    </row>
    <row r="119" spans="1:37" x14ac:dyDescent="0.2">
      <c r="A119">
        <v>9000963</v>
      </c>
      <c r="B119" t="s">
        <v>993</v>
      </c>
      <c r="C119" t="s">
        <v>9185</v>
      </c>
      <c r="D119" t="s">
        <v>2209</v>
      </c>
      <c r="E119" t="s">
        <v>9298</v>
      </c>
      <c r="F119" t="s">
        <v>9299</v>
      </c>
      <c r="G119" t="s">
        <v>9300</v>
      </c>
      <c r="H119">
        <v>3649.97</v>
      </c>
      <c r="I119">
        <v>0</v>
      </c>
      <c r="J119">
        <v>0</v>
      </c>
      <c r="K119">
        <v>416.24</v>
      </c>
      <c r="L119">
        <v>104.32</v>
      </c>
      <c r="M119">
        <v>15.61</v>
      </c>
      <c r="N119">
        <v>312</v>
      </c>
      <c r="O119">
        <v>0</v>
      </c>
      <c r="P119">
        <v>0</v>
      </c>
      <c r="Q119">
        <v>0</v>
      </c>
      <c r="R119">
        <v>0</v>
      </c>
      <c r="S119">
        <v>53438.49</v>
      </c>
      <c r="T119">
        <v>50000</v>
      </c>
      <c r="U119">
        <v>8481.9500000000007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f t="shared" si="1"/>
        <v>0</v>
      </c>
    </row>
    <row r="120" spans="1:37" x14ac:dyDescent="0.2">
      <c r="A120">
        <v>9000785</v>
      </c>
      <c r="B120" t="s">
        <v>1713</v>
      </c>
      <c r="C120" t="s">
        <v>9185</v>
      </c>
      <c r="D120" t="s">
        <v>1714</v>
      </c>
      <c r="E120" t="s">
        <v>9298</v>
      </c>
      <c r="F120" t="s">
        <v>9299</v>
      </c>
      <c r="G120" t="s">
        <v>9300</v>
      </c>
      <c r="H120">
        <v>3873.56</v>
      </c>
      <c r="I120">
        <v>0</v>
      </c>
      <c r="J120">
        <v>0</v>
      </c>
      <c r="K120">
        <v>529.07000000000005</v>
      </c>
      <c r="L120">
        <v>132.27000000000001</v>
      </c>
      <c r="M120">
        <v>19.84</v>
      </c>
      <c r="N120">
        <v>397</v>
      </c>
      <c r="O120">
        <v>0</v>
      </c>
      <c r="P120">
        <v>0</v>
      </c>
      <c r="Q120">
        <v>0</v>
      </c>
      <c r="R120">
        <v>0</v>
      </c>
      <c r="S120">
        <v>56621.97</v>
      </c>
      <c r="T120">
        <v>50000</v>
      </c>
      <c r="U120">
        <v>11254.59</v>
      </c>
      <c r="V120">
        <v>0</v>
      </c>
      <c r="W120">
        <v>0</v>
      </c>
      <c r="X120">
        <v>0</v>
      </c>
      <c r="Y120">
        <v>10000</v>
      </c>
      <c r="Z120">
        <v>0</v>
      </c>
      <c r="AA120">
        <v>0</v>
      </c>
      <c r="AB120">
        <v>0</v>
      </c>
      <c r="AC120">
        <v>0</v>
      </c>
      <c r="AD120">
        <v>3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f t="shared" si="1"/>
        <v>0</v>
      </c>
    </row>
    <row r="121" spans="1:37" x14ac:dyDescent="0.2">
      <c r="A121">
        <v>9001384</v>
      </c>
      <c r="B121" t="s">
        <v>8900</v>
      </c>
      <c r="C121" t="s">
        <v>9185</v>
      </c>
      <c r="D121" t="s">
        <v>8901</v>
      </c>
      <c r="E121" t="s">
        <v>9298</v>
      </c>
      <c r="F121" t="s">
        <v>9299</v>
      </c>
      <c r="G121" t="s">
        <v>9300</v>
      </c>
      <c r="H121">
        <v>3337</v>
      </c>
      <c r="I121">
        <v>0</v>
      </c>
      <c r="J121">
        <v>0</v>
      </c>
      <c r="K121">
        <v>379.92</v>
      </c>
      <c r="L121">
        <v>104.32</v>
      </c>
      <c r="M121">
        <v>14.25</v>
      </c>
      <c r="N121">
        <v>285</v>
      </c>
      <c r="O121">
        <v>0</v>
      </c>
      <c r="P121">
        <v>0</v>
      </c>
      <c r="Q121">
        <v>0</v>
      </c>
      <c r="R121">
        <v>0</v>
      </c>
      <c r="S121">
        <v>12486</v>
      </c>
      <c r="T121">
        <v>15000</v>
      </c>
      <c r="U121">
        <v>2350.4699999999998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f t="shared" si="1"/>
        <v>0</v>
      </c>
    </row>
    <row r="122" spans="1:37" x14ac:dyDescent="0.2">
      <c r="A122">
        <v>9001087</v>
      </c>
      <c r="B122" t="s">
        <v>2935</v>
      </c>
      <c r="C122" t="s">
        <v>9185</v>
      </c>
      <c r="D122" t="s">
        <v>2936</v>
      </c>
      <c r="E122" t="s">
        <v>9298</v>
      </c>
      <c r="F122" t="s">
        <v>9299</v>
      </c>
      <c r="G122" t="s">
        <v>9300</v>
      </c>
      <c r="H122">
        <v>3645</v>
      </c>
      <c r="I122">
        <v>0</v>
      </c>
      <c r="J122">
        <v>0</v>
      </c>
      <c r="K122">
        <v>336.4</v>
      </c>
      <c r="L122">
        <v>104.32</v>
      </c>
      <c r="M122">
        <v>12.62</v>
      </c>
      <c r="N122">
        <v>252</v>
      </c>
      <c r="O122">
        <v>0</v>
      </c>
      <c r="P122">
        <v>0</v>
      </c>
      <c r="Q122">
        <v>0</v>
      </c>
      <c r="R122">
        <v>0</v>
      </c>
      <c r="S122">
        <v>37309.32</v>
      </c>
      <c r="T122">
        <v>40000</v>
      </c>
      <c r="U122">
        <v>4772.3999999999996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f t="shared" si="1"/>
        <v>0</v>
      </c>
    </row>
    <row r="123" spans="1:37" x14ac:dyDescent="0.2">
      <c r="A123">
        <v>9000586</v>
      </c>
      <c r="B123" t="s">
        <v>1128</v>
      </c>
      <c r="C123" t="s">
        <v>9185</v>
      </c>
      <c r="D123" t="s">
        <v>1129</v>
      </c>
      <c r="E123" t="s">
        <v>9298</v>
      </c>
      <c r="F123" t="s">
        <v>9299</v>
      </c>
      <c r="G123" t="s">
        <v>9300</v>
      </c>
      <c r="H123">
        <v>2508.1999999999998</v>
      </c>
      <c r="I123">
        <v>0</v>
      </c>
      <c r="J123">
        <v>0</v>
      </c>
      <c r="K123">
        <v>388.49</v>
      </c>
      <c r="L123">
        <v>104.32</v>
      </c>
      <c r="M123">
        <v>14.57</v>
      </c>
      <c r="N123">
        <v>291</v>
      </c>
      <c r="O123">
        <v>0</v>
      </c>
      <c r="P123">
        <v>0</v>
      </c>
      <c r="Q123">
        <v>0</v>
      </c>
      <c r="R123">
        <v>0</v>
      </c>
      <c r="S123">
        <v>52261.73</v>
      </c>
      <c r="T123">
        <v>50000</v>
      </c>
      <c r="U123">
        <v>7012.14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f t="shared" si="1"/>
        <v>0</v>
      </c>
    </row>
    <row r="124" spans="1:37" x14ac:dyDescent="0.2">
      <c r="A124">
        <v>9000811</v>
      </c>
      <c r="B124" t="s">
        <v>1789</v>
      </c>
      <c r="C124" t="s">
        <v>9185</v>
      </c>
      <c r="D124" t="s">
        <v>1790</v>
      </c>
      <c r="E124" t="s">
        <v>9298</v>
      </c>
      <c r="F124" t="s">
        <v>9299</v>
      </c>
      <c r="G124" t="s">
        <v>9300</v>
      </c>
      <c r="H124">
        <v>2642.11</v>
      </c>
      <c r="I124">
        <v>0</v>
      </c>
      <c r="J124">
        <v>0</v>
      </c>
      <c r="K124">
        <v>496.89</v>
      </c>
      <c r="L124">
        <v>124.22</v>
      </c>
      <c r="M124">
        <v>18.63</v>
      </c>
      <c r="N124">
        <v>373</v>
      </c>
      <c r="O124">
        <v>0</v>
      </c>
      <c r="P124">
        <v>0</v>
      </c>
      <c r="Q124">
        <v>0</v>
      </c>
      <c r="R124">
        <v>0</v>
      </c>
      <c r="S124">
        <v>55424.39</v>
      </c>
      <c r="T124">
        <v>50000</v>
      </c>
      <c r="U124">
        <v>7487.05</v>
      </c>
      <c r="V124">
        <v>0</v>
      </c>
      <c r="W124">
        <v>0</v>
      </c>
      <c r="X124">
        <v>2400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</v>
      </c>
      <c r="AE124">
        <v>0</v>
      </c>
      <c r="AF124">
        <v>0</v>
      </c>
      <c r="AG124">
        <v>0</v>
      </c>
      <c r="AH124">
        <v>0</v>
      </c>
      <c r="AI124">
        <v>11.58</v>
      </c>
      <c r="AJ124">
        <v>0</v>
      </c>
      <c r="AK124">
        <f t="shared" si="1"/>
        <v>11.58</v>
      </c>
    </row>
    <row r="125" spans="1:37" x14ac:dyDescent="0.2">
      <c r="A125">
        <v>9000396</v>
      </c>
      <c r="B125" t="s">
        <v>2602</v>
      </c>
      <c r="C125" t="s">
        <v>9185</v>
      </c>
      <c r="D125" t="s">
        <v>2603</v>
      </c>
      <c r="E125" t="s">
        <v>9298</v>
      </c>
      <c r="F125" t="s">
        <v>9299</v>
      </c>
      <c r="G125" t="s">
        <v>9300</v>
      </c>
      <c r="H125">
        <v>5565</v>
      </c>
      <c r="I125">
        <v>0</v>
      </c>
      <c r="J125">
        <v>0</v>
      </c>
      <c r="K125">
        <v>934.96</v>
      </c>
      <c r="L125">
        <v>233.74</v>
      </c>
      <c r="M125">
        <v>35.06</v>
      </c>
      <c r="N125">
        <v>701</v>
      </c>
      <c r="O125">
        <v>0</v>
      </c>
      <c r="P125">
        <v>0</v>
      </c>
      <c r="Q125">
        <v>0</v>
      </c>
      <c r="R125">
        <v>0</v>
      </c>
      <c r="S125">
        <v>79032</v>
      </c>
      <c r="T125">
        <v>40000</v>
      </c>
      <c r="U125">
        <v>15238.08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23793.919999999998</v>
      </c>
      <c r="AD125">
        <v>3</v>
      </c>
      <c r="AE125">
        <v>0</v>
      </c>
      <c r="AF125">
        <v>713.82</v>
      </c>
      <c r="AG125">
        <v>0</v>
      </c>
      <c r="AH125">
        <v>713.82</v>
      </c>
      <c r="AI125">
        <v>754.01</v>
      </c>
      <c r="AJ125">
        <v>0</v>
      </c>
      <c r="AK125">
        <f t="shared" si="1"/>
        <v>754.01</v>
      </c>
    </row>
    <row r="126" spans="1:37" x14ac:dyDescent="0.2">
      <c r="A126">
        <v>9000213</v>
      </c>
      <c r="B126" t="s">
        <v>348</v>
      </c>
      <c r="C126" t="s">
        <v>9185</v>
      </c>
      <c r="D126" t="s">
        <v>349</v>
      </c>
      <c r="E126" t="s">
        <v>9298</v>
      </c>
      <c r="F126" t="s">
        <v>9299</v>
      </c>
      <c r="G126" t="s">
        <v>9300</v>
      </c>
      <c r="H126">
        <v>2234.85</v>
      </c>
      <c r="I126">
        <v>0</v>
      </c>
      <c r="J126">
        <v>0</v>
      </c>
      <c r="K126">
        <v>534.70000000000005</v>
      </c>
      <c r="L126">
        <v>133.68</v>
      </c>
      <c r="M126">
        <v>20.05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64330.239999999998</v>
      </c>
      <c r="T126">
        <v>50000</v>
      </c>
      <c r="U126">
        <v>9422.48</v>
      </c>
      <c r="V126">
        <v>5000</v>
      </c>
      <c r="W126">
        <v>20000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f t="shared" si="1"/>
        <v>0</v>
      </c>
    </row>
    <row r="127" spans="1:37" x14ac:dyDescent="0.2">
      <c r="A127">
        <v>9000814</v>
      </c>
      <c r="B127" t="s">
        <v>1798</v>
      </c>
      <c r="C127" t="s">
        <v>9185</v>
      </c>
      <c r="D127" t="s">
        <v>1799</v>
      </c>
      <c r="E127" t="s">
        <v>9298</v>
      </c>
      <c r="F127" t="s">
        <v>9299</v>
      </c>
      <c r="G127" t="s">
        <v>9300</v>
      </c>
      <c r="H127">
        <v>2367.13</v>
      </c>
      <c r="I127">
        <v>0</v>
      </c>
      <c r="J127">
        <v>0</v>
      </c>
      <c r="K127">
        <v>496.09</v>
      </c>
      <c r="L127">
        <v>124.02</v>
      </c>
      <c r="M127">
        <v>18.600000000000001</v>
      </c>
      <c r="N127">
        <v>372</v>
      </c>
      <c r="O127">
        <v>0</v>
      </c>
      <c r="P127">
        <v>0</v>
      </c>
      <c r="Q127">
        <v>0</v>
      </c>
      <c r="R127">
        <v>0</v>
      </c>
      <c r="S127">
        <v>54171.81</v>
      </c>
      <c r="T127">
        <v>50000</v>
      </c>
      <c r="U127">
        <v>7479.96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</v>
      </c>
      <c r="AE127">
        <v>0</v>
      </c>
      <c r="AF127">
        <v>0</v>
      </c>
      <c r="AG127">
        <v>0</v>
      </c>
      <c r="AH127">
        <v>0</v>
      </c>
      <c r="AI127">
        <v>63.4</v>
      </c>
      <c r="AJ127">
        <v>0</v>
      </c>
      <c r="AK127">
        <f t="shared" si="1"/>
        <v>63.4</v>
      </c>
    </row>
    <row r="128" spans="1:37" x14ac:dyDescent="0.2">
      <c r="A128">
        <v>9000705</v>
      </c>
      <c r="B128" t="s">
        <v>1476</v>
      </c>
      <c r="C128" t="s">
        <v>9185</v>
      </c>
      <c r="D128" t="s">
        <v>1477</v>
      </c>
      <c r="E128" t="s">
        <v>9298</v>
      </c>
      <c r="F128" t="s">
        <v>9299</v>
      </c>
      <c r="G128" t="s">
        <v>9300</v>
      </c>
      <c r="H128">
        <v>3402.18</v>
      </c>
      <c r="I128">
        <v>0</v>
      </c>
      <c r="J128">
        <v>0</v>
      </c>
      <c r="K128">
        <v>835.9</v>
      </c>
      <c r="L128">
        <v>208.97</v>
      </c>
      <c r="M128">
        <v>31.35</v>
      </c>
      <c r="N128">
        <v>627</v>
      </c>
      <c r="O128">
        <v>0</v>
      </c>
      <c r="P128">
        <v>0</v>
      </c>
      <c r="Q128">
        <v>0</v>
      </c>
      <c r="R128">
        <v>0</v>
      </c>
      <c r="S128">
        <v>90546.64</v>
      </c>
      <c r="T128">
        <v>50000</v>
      </c>
      <c r="U128">
        <v>17013.919999999998</v>
      </c>
      <c r="V128">
        <v>10000</v>
      </c>
      <c r="W128">
        <v>20000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0</v>
      </c>
      <c r="AF128">
        <v>0</v>
      </c>
      <c r="AG128">
        <v>0</v>
      </c>
      <c r="AH128">
        <v>0</v>
      </c>
      <c r="AI128">
        <v>29.67</v>
      </c>
      <c r="AJ128">
        <v>0</v>
      </c>
      <c r="AK128">
        <f t="shared" si="1"/>
        <v>29.67</v>
      </c>
    </row>
    <row r="129" spans="1:37" x14ac:dyDescent="0.2">
      <c r="A129">
        <v>9000339</v>
      </c>
      <c r="B129" t="s">
        <v>616</v>
      </c>
      <c r="C129" t="s">
        <v>9185</v>
      </c>
      <c r="D129" t="s">
        <v>617</v>
      </c>
      <c r="E129" t="s">
        <v>9298</v>
      </c>
      <c r="F129" t="s">
        <v>9299</v>
      </c>
      <c r="G129" t="s">
        <v>9300</v>
      </c>
      <c r="H129">
        <v>4073.56</v>
      </c>
      <c r="I129">
        <v>0</v>
      </c>
      <c r="J129">
        <v>0</v>
      </c>
      <c r="K129">
        <v>940.79</v>
      </c>
      <c r="L129">
        <v>235.2</v>
      </c>
      <c r="M129">
        <v>35.28</v>
      </c>
      <c r="N129">
        <v>706</v>
      </c>
      <c r="O129">
        <v>0</v>
      </c>
      <c r="P129">
        <v>0</v>
      </c>
      <c r="Q129">
        <v>0</v>
      </c>
      <c r="R129">
        <v>0</v>
      </c>
      <c r="S129">
        <v>108590.17</v>
      </c>
      <c r="T129">
        <v>50000</v>
      </c>
      <c r="U129">
        <v>19775.2</v>
      </c>
      <c r="V129">
        <v>20000</v>
      </c>
      <c r="W129">
        <v>10000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8814.9699999999993</v>
      </c>
      <c r="AD129">
        <v>3</v>
      </c>
      <c r="AE129">
        <v>0</v>
      </c>
      <c r="AF129">
        <v>264.45</v>
      </c>
      <c r="AG129">
        <v>0</v>
      </c>
      <c r="AH129">
        <v>264.45</v>
      </c>
      <c r="AI129">
        <v>439.76</v>
      </c>
      <c r="AJ129">
        <v>0</v>
      </c>
      <c r="AK129">
        <f t="shared" si="1"/>
        <v>439.76</v>
      </c>
    </row>
    <row r="130" spans="1:37" x14ac:dyDescent="0.2">
      <c r="A130">
        <v>9001301</v>
      </c>
      <c r="B130" t="s">
        <v>7971</v>
      </c>
      <c r="C130" t="s">
        <v>9185</v>
      </c>
      <c r="D130" t="s">
        <v>7972</v>
      </c>
      <c r="E130" t="s">
        <v>9298</v>
      </c>
      <c r="F130" t="s">
        <v>9299</v>
      </c>
      <c r="G130" t="s">
        <v>9300</v>
      </c>
      <c r="H130">
        <v>3573</v>
      </c>
      <c r="I130">
        <v>0</v>
      </c>
      <c r="J130">
        <v>0</v>
      </c>
      <c r="K130">
        <v>398</v>
      </c>
      <c r="L130">
        <v>104.32</v>
      </c>
      <c r="M130">
        <v>14.93</v>
      </c>
      <c r="N130">
        <v>299</v>
      </c>
      <c r="O130">
        <v>0</v>
      </c>
      <c r="P130">
        <v>0</v>
      </c>
      <c r="Q130">
        <v>0</v>
      </c>
      <c r="R130">
        <v>0</v>
      </c>
      <c r="S130">
        <v>21903.439999999999</v>
      </c>
      <c r="T130">
        <v>20000</v>
      </c>
      <c r="U130">
        <v>3260.18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</v>
      </c>
      <c r="AE130">
        <v>0</v>
      </c>
      <c r="AF130">
        <v>0</v>
      </c>
      <c r="AG130">
        <v>0</v>
      </c>
      <c r="AH130">
        <v>0</v>
      </c>
      <c r="AI130">
        <v>26.6</v>
      </c>
      <c r="AJ130">
        <v>0</v>
      </c>
      <c r="AK130">
        <f t="shared" si="1"/>
        <v>26.6</v>
      </c>
    </row>
    <row r="131" spans="1:37" x14ac:dyDescent="0.2">
      <c r="A131">
        <v>9001054</v>
      </c>
      <c r="B131" t="s">
        <v>2837</v>
      </c>
      <c r="C131" t="s">
        <v>9185</v>
      </c>
      <c r="D131" t="s">
        <v>2838</v>
      </c>
      <c r="E131" t="s">
        <v>9298</v>
      </c>
      <c r="F131" t="s">
        <v>9299</v>
      </c>
      <c r="G131" t="s">
        <v>9300</v>
      </c>
      <c r="H131">
        <v>3819.9</v>
      </c>
      <c r="I131">
        <v>0</v>
      </c>
      <c r="J131">
        <v>0</v>
      </c>
      <c r="K131">
        <v>360.88</v>
      </c>
      <c r="L131">
        <v>104.32</v>
      </c>
      <c r="M131">
        <v>13.53</v>
      </c>
      <c r="N131">
        <v>271</v>
      </c>
      <c r="O131">
        <v>0</v>
      </c>
      <c r="P131">
        <v>0</v>
      </c>
      <c r="Q131">
        <v>0</v>
      </c>
      <c r="R131">
        <v>0</v>
      </c>
      <c r="S131">
        <v>43317.39</v>
      </c>
      <c r="T131">
        <v>40000</v>
      </c>
      <c r="U131">
        <v>5927.34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f t="shared" ref="AK131:AK194" si="2">AI131+AJ131</f>
        <v>0</v>
      </c>
    </row>
    <row r="132" spans="1:37" x14ac:dyDescent="0.2">
      <c r="A132">
        <v>9000417</v>
      </c>
      <c r="B132" t="s">
        <v>2703</v>
      </c>
      <c r="C132" t="s">
        <v>9185</v>
      </c>
      <c r="D132" t="s">
        <v>2704</v>
      </c>
      <c r="E132" t="s">
        <v>9298</v>
      </c>
      <c r="F132" t="s">
        <v>9299</v>
      </c>
      <c r="G132" t="s">
        <v>9300</v>
      </c>
      <c r="H132">
        <v>6468.76</v>
      </c>
      <c r="I132">
        <v>0</v>
      </c>
      <c r="J132">
        <v>0</v>
      </c>
      <c r="K132">
        <v>725.12</v>
      </c>
      <c r="L132">
        <v>181.28</v>
      </c>
      <c r="M132">
        <v>27.19</v>
      </c>
      <c r="N132">
        <v>544</v>
      </c>
      <c r="O132">
        <v>0</v>
      </c>
      <c r="P132">
        <v>0</v>
      </c>
      <c r="Q132">
        <v>0</v>
      </c>
      <c r="R132">
        <v>0</v>
      </c>
      <c r="S132">
        <v>66395.12</v>
      </c>
      <c r="T132">
        <v>40000</v>
      </c>
      <c r="U132">
        <v>11820.72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14574.4</v>
      </c>
      <c r="AD132">
        <v>3</v>
      </c>
      <c r="AE132">
        <v>0</v>
      </c>
      <c r="AF132">
        <v>437.23</v>
      </c>
      <c r="AG132">
        <v>0</v>
      </c>
      <c r="AH132">
        <v>437.23</v>
      </c>
      <c r="AI132">
        <v>437.5</v>
      </c>
      <c r="AJ132">
        <v>0</v>
      </c>
      <c r="AK132">
        <f t="shared" si="2"/>
        <v>437.5</v>
      </c>
    </row>
    <row r="133" spans="1:37" x14ac:dyDescent="0.2">
      <c r="A133">
        <v>9000962</v>
      </c>
      <c r="B133" t="s">
        <v>2179</v>
      </c>
      <c r="C133" t="s">
        <v>9185</v>
      </c>
      <c r="D133" t="s">
        <v>2180</v>
      </c>
      <c r="E133" t="s">
        <v>9298</v>
      </c>
      <c r="F133" t="s">
        <v>9299</v>
      </c>
      <c r="G133" t="s">
        <v>9300</v>
      </c>
      <c r="H133">
        <v>3771.9</v>
      </c>
      <c r="I133">
        <v>0</v>
      </c>
      <c r="J133">
        <v>0</v>
      </c>
      <c r="K133">
        <v>405.12</v>
      </c>
      <c r="L133">
        <v>104.32</v>
      </c>
      <c r="M133">
        <v>15.19</v>
      </c>
      <c r="N133">
        <v>304</v>
      </c>
      <c r="O133">
        <v>0</v>
      </c>
      <c r="P133">
        <v>0</v>
      </c>
      <c r="Q133">
        <v>0</v>
      </c>
      <c r="R133">
        <v>0</v>
      </c>
      <c r="S133">
        <v>54788.19</v>
      </c>
      <c r="T133">
        <v>50000</v>
      </c>
      <c r="U133">
        <v>8267.09</v>
      </c>
      <c r="V133">
        <v>10000</v>
      </c>
      <c r="W133">
        <v>10000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f t="shared" si="2"/>
        <v>0</v>
      </c>
    </row>
    <row r="134" spans="1:37" x14ac:dyDescent="0.2">
      <c r="A134">
        <v>9000191</v>
      </c>
      <c r="B134" t="s">
        <v>2425</v>
      </c>
      <c r="C134" t="s">
        <v>9185</v>
      </c>
      <c r="D134" t="s">
        <v>2426</v>
      </c>
      <c r="E134" t="s">
        <v>9298</v>
      </c>
      <c r="F134" t="s">
        <v>9299</v>
      </c>
      <c r="G134" t="s">
        <v>9300</v>
      </c>
      <c r="H134">
        <v>5565</v>
      </c>
      <c r="I134">
        <v>0</v>
      </c>
      <c r="J134">
        <v>0</v>
      </c>
      <c r="K134">
        <v>860.16</v>
      </c>
      <c r="L134">
        <v>215.04</v>
      </c>
      <c r="M134">
        <v>32.26</v>
      </c>
      <c r="N134">
        <v>645</v>
      </c>
      <c r="O134">
        <v>0</v>
      </c>
      <c r="P134">
        <v>0</v>
      </c>
      <c r="Q134">
        <v>0</v>
      </c>
      <c r="R134">
        <v>0</v>
      </c>
      <c r="S134">
        <v>78564.479999999996</v>
      </c>
      <c r="T134">
        <v>40000</v>
      </c>
      <c r="U134">
        <v>14019.68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24544.799999999999</v>
      </c>
      <c r="AD134">
        <v>3</v>
      </c>
      <c r="AE134">
        <v>0</v>
      </c>
      <c r="AF134">
        <v>736.34</v>
      </c>
      <c r="AG134">
        <v>0</v>
      </c>
      <c r="AH134">
        <v>736.34</v>
      </c>
      <c r="AI134">
        <v>771.97</v>
      </c>
      <c r="AJ134">
        <v>0</v>
      </c>
      <c r="AK134">
        <f t="shared" si="2"/>
        <v>771.97</v>
      </c>
    </row>
    <row r="135" spans="1:37" x14ac:dyDescent="0.2">
      <c r="A135">
        <v>9000599</v>
      </c>
      <c r="B135" t="s">
        <v>1167</v>
      </c>
      <c r="C135" t="s">
        <v>9185</v>
      </c>
      <c r="D135" t="s">
        <v>1168</v>
      </c>
      <c r="E135" t="s">
        <v>9298</v>
      </c>
      <c r="F135" t="s">
        <v>9299</v>
      </c>
      <c r="G135" t="s">
        <v>9300</v>
      </c>
      <c r="H135">
        <v>3681.82</v>
      </c>
      <c r="I135">
        <v>0</v>
      </c>
      <c r="J135">
        <v>0</v>
      </c>
      <c r="K135">
        <v>386.89</v>
      </c>
      <c r="L135">
        <v>104.32</v>
      </c>
      <c r="M135">
        <v>14.51</v>
      </c>
      <c r="N135">
        <v>290</v>
      </c>
      <c r="O135">
        <v>0</v>
      </c>
      <c r="P135">
        <v>0</v>
      </c>
      <c r="Q135">
        <v>0</v>
      </c>
      <c r="R135">
        <v>0</v>
      </c>
      <c r="S135">
        <v>62506.47</v>
      </c>
      <c r="T135">
        <v>50000</v>
      </c>
      <c r="U135">
        <v>7003.16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5503.31</v>
      </c>
      <c r="AD135">
        <v>3</v>
      </c>
      <c r="AE135">
        <v>0</v>
      </c>
      <c r="AF135">
        <v>165.1</v>
      </c>
      <c r="AG135">
        <v>0</v>
      </c>
      <c r="AH135">
        <v>165.1</v>
      </c>
      <c r="AI135">
        <v>228.52</v>
      </c>
      <c r="AJ135">
        <v>0</v>
      </c>
      <c r="AK135">
        <f t="shared" si="2"/>
        <v>228.52</v>
      </c>
    </row>
    <row r="136" spans="1:37" x14ac:dyDescent="0.2">
      <c r="A136">
        <v>9000311</v>
      </c>
      <c r="B136" t="s">
        <v>541</v>
      </c>
      <c r="C136" t="s">
        <v>9185</v>
      </c>
      <c r="D136" t="s">
        <v>542</v>
      </c>
      <c r="E136" t="s">
        <v>9298</v>
      </c>
      <c r="F136" t="s">
        <v>9299</v>
      </c>
      <c r="G136" t="s">
        <v>9300</v>
      </c>
      <c r="H136">
        <v>2884.16</v>
      </c>
      <c r="I136">
        <v>0</v>
      </c>
      <c r="J136">
        <v>0</v>
      </c>
      <c r="K136">
        <v>569.9</v>
      </c>
      <c r="L136">
        <v>142.47999999999999</v>
      </c>
      <c r="M136">
        <v>21.37</v>
      </c>
      <c r="N136">
        <v>427</v>
      </c>
      <c r="O136">
        <v>0</v>
      </c>
      <c r="P136">
        <v>0</v>
      </c>
      <c r="Q136">
        <v>0</v>
      </c>
      <c r="R136">
        <v>0</v>
      </c>
      <c r="S136">
        <v>62610.28</v>
      </c>
      <c r="T136">
        <v>50000</v>
      </c>
      <c r="U136">
        <v>10979.36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1630.92</v>
      </c>
      <c r="AD136">
        <v>3</v>
      </c>
      <c r="AE136">
        <v>0</v>
      </c>
      <c r="AF136">
        <v>48.93</v>
      </c>
      <c r="AG136">
        <v>0</v>
      </c>
      <c r="AH136">
        <v>48.93</v>
      </c>
      <c r="AI136">
        <v>147.22999999999999</v>
      </c>
      <c r="AJ136">
        <v>0</v>
      </c>
      <c r="AK136">
        <f t="shared" si="2"/>
        <v>147.22999999999999</v>
      </c>
    </row>
    <row r="137" spans="1:37" x14ac:dyDescent="0.2">
      <c r="A137">
        <v>9000859</v>
      </c>
      <c r="B137" t="s">
        <v>1922</v>
      </c>
      <c r="C137" t="s">
        <v>9185</v>
      </c>
      <c r="D137" t="s">
        <v>1923</v>
      </c>
      <c r="E137" t="s">
        <v>9298</v>
      </c>
      <c r="F137" t="s">
        <v>9299</v>
      </c>
      <c r="G137" t="s">
        <v>9300</v>
      </c>
      <c r="H137">
        <v>2825.44</v>
      </c>
      <c r="I137">
        <v>0</v>
      </c>
      <c r="J137">
        <v>0</v>
      </c>
      <c r="K137">
        <v>363.31</v>
      </c>
      <c r="L137">
        <v>104.32</v>
      </c>
      <c r="M137">
        <v>13.62</v>
      </c>
      <c r="N137">
        <v>272</v>
      </c>
      <c r="O137">
        <v>0</v>
      </c>
      <c r="P137">
        <v>0</v>
      </c>
      <c r="Q137">
        <v>0</v>
      </c>
      <c r="R137">
        <v>0</v>
      </c>
      <c r="S137">
        <v>47020.86</v>
      </c>
      <c r="T137">
        <v>50000</v>
      </c>
      <c r="U137">
        <v>6890.61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f t="shared" si="2"/>
        <v>0</v>
      </c>
    </row>
    <row r="138" spans="1:37" x14ac:dyDescent="0.2">
      <c r="A138">
        <v>9000528</v>
      </c>
      <c r="B138" t="s">
        <v>964</v>
      </c>
      <c r="C138" t="s">
        <v>9185</v>
      </c>
      <c r="D138" t="s">
        <v>965</v>
      </c>
      <c r="E138" t="s">
        <v>9298</v>
      </c>
      <c r="F138" t="s">
        <v>9299</v>
      </c>
      <c r="G138" t="s">
        <v>9300</v>
      </c>
      <c r="H138">
        <v>3461.2</v>
      </c>
      <c r="I138">
        <v>0</v>
      </c>
      <c r="J138">
        <v>0</v>
      </c>
      <c r="K138">
        <v>714.71</v>
      </c>
      <c r="L138">
        <v>178.68</v>
      </c>
      <c r="M138">
        <v>26.8</v>
      </c>
      <c r="N138">
        <v>536</v>
      </c>
      <c r="O138">
        <v>0</v>
      </c>
      <c r="P138">
        <v>0</v>
      </c>
      <c r="Q138">
        <v>0</v>
      </c>
      <c r="R138">
        <v>0</v>
      </c>
      <c r="S138">
        <v>90599.7</v>
      </c>
      <c r="T138">
        <v>50000</v>
      </c>
      <c r="U138">
        <v>14812.4</v>
      </c>
      <c r="V138">
        <v>10000</v>
      </c>
      <c r="W138">
        <v>6660</v>
      </c>
      <c r="X138">
        <v>4000</v>
      </c>
      <c r="Y138">
        <v>0</v>
      </c>
      <c r="Z138">
        <v>0</v>
      </c>
      <c r="AA138">
        <v>0</v>
      </c>
      <c r="AB138">
        <v>0</v>
      </c>
      <c r="AC138">
        <v>5127.3</v>
      </c>
      <c r="AD138">
        <v>3</v>
      </c>
      <c r="AE138">
        <v>0</v>
      </c>
      <c r="AF138">
        <v>153.82</v>
      </c>
      <c r="AG138">
        <v>0</v>
      </c>
      <c r="AH138">
        <v>153.82</v>
      </c>
      <c r="AI138">
        <v>305.64999999999998</v>
      </c>
      <c r="AJ138">
        <v>0</v>
      </c>
      <c r="AK138">
        <f t="shared" si="2"/>
        <v>305.64999999999998</v>
      </c>
    </row>
    <row r="139" spans="1:37" x14ac:dyDescent="0.2">
      <c r="A139">
        <v>9000665</v>
      </c>
      <c r="B139" t="s">
        <v>1361</v>
      </c>
      <c r="C139" t="s">
        <v>9185</v>
      </c>
      <c r="D139" t="s">
        <v>1362</v>
      </c>
      <c r="E139" t="s">
        <v>9298</v>
      </c>
      <c r="F139" t="s">
        <v>9299</v>
      </c>
      <c r="G139" t="s">
        <v>9300</v>
      </c>
      <c r="H139">
        <v>2537.89</v>
      </c>
      <c r="I139">
        <v>0</v>
      </c>
      <c r="J139">
        <v>0</v>
      </c>
      <c r="K139">
        <v>493.56</v>
      </c>
      <c r="L139">
        <v>123.39</v>
      </c>
      <c r="M139">
        <v>18.510000000000002</v>
      </c>
      <c r="N139">
        <v>370</v>
      </c>
      <c r="O139">
        <v>0</v>
      </c>
      <c r="P139">
        <v>0</v>
      </c>
      <c r="Q139">
        <v>0</v>
      </c>
      <c r="R139">
        <v>0</v>
      </c>
      <c r="S139">
        <v>51829.38</v>
      </c>
      <c r="T139">
        <v>50000</v>
      </c>
      <c r="U139">
        <v>9101.5300000000007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f t="shared" si="2"/>
        <v>0</v>
      </c>
    </row>
    <row r="140" spans="1:37" x14ac:dyDescent="0.2">
      <c r="A140">
        <v>9001109</v>
      </c>
      <c r="B140" t="s">
        <v>2999</v>
      </c>
      <c r="C140" t="s">
        <v>9185</v>
      </c>
      <c r="D140" t="s">
        <v>3000</v>
      </c>
      <c r="E140" t="s">
        <v>9298</v>
      </c>
      <c r="F140" t="s">
        <v>9299</v>
      </c>
      <c r="G140" t="s">
        <v>9300</v>
      </c>
      <c r="H140">
        <v>3501</v>
      </c>
      <c r="I140">
        <v>0</v>
      </c>
      <c r="J140">
        <v>0</v>
      </c>
      <c r="K140">
        <v>343.73</v>
      </c>
      <c r="L140">
        <v>104.32</v>
      </c>
      <c r="M140">
        <v>12.89</v>
      </c>
      <c r="N140">
        <v>258</v>
      </c>
      <c r="O140">
        <v>0</v>
      </c>
      <c r="P140">
        <v>0</v>
      </c>
      <c r="Q140">
        <v>0</v>
      </c>
      <c r="R140">
        <v>0</v>
      </c>
      <c r="S140">
        <v>36324.800000000003</v>
      </c>
      <c r="T140">
        <v>40000</v>
      </c>
      <c r="U140">
        <v>4959.0600000000004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f t="shared" si="2"/>
        <v>0</v>
      </c>
    </row>
    <row r="141" spans="1:37" x14ac:dyDescent="0.2">
      <c r="A141">
        <v>9000567</v>
      </c>
      <c r="B141" t="s">
        <v>1077</v>
      </c>
      <c r="C141" t="s">
        <v>9185</v>
      </c>
      <c r="D141" t="s">
        <v>1078</v>
      </c>
      <c r="E141" t="s">
        <v>9298</v>
      </c>
      <c r="F141" t="s">
        <v>9299</v>
      </c>
      <c r="G141" t="s">
        <v>9300</v>
      </c>
      <c r="H141">
        <v>4087.19</v>
      </c>
      <c r="I141">
        <v>0</v>
      </c>
      <c r="J141">
        <v>0</v>
      </c>
      <c r="K141">
        <v>664.52</v>
      </c>
      <c r="L141">
        <v>166.13</v>
      </c>
      <c r="M141">
        <v>24.92</v>
      </c>
      <c r="N141">
        <v>498</v>
      </c>
      <c r="O141">
        <v>0</v>
      </c>
      <c r="P141">
        <v>0</v>
      </c>
      <c r="Q141">
        <v>0</v>
      </c>
      <c r="R141">
        <v>0</v>
      </c>
      <c r="S141">
        <v>77592.63</v>
      </c>
      <c r="T141">
        <v>50000</v>
      </c>
      <c r="U141">
        <v>9661.1299999999992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17931.5</v>
      </c>
      <c r="AD141">
        <v>3</v>
      </c>
      <c r="AE141">
        <v>0</v>
      </c>
      <c r="AF141">
        <v>537.95000000000005</v>
      </c>
      <c r="AG141">
        <v>0</v>
      </c>
      <c r="AH141">
        <v>537.95000000000005</v>
      </c>
      <c r="AI141">
        <v>605.94000000000005</v>
      </c>
      <c r="AJ141">
        <v>0</v>
      </c>
      <c r="AK141">
        <f t="shared" si="2"/>
        <v>605.94000000000005</v>
      </c>
    </row>
    <row r="142" spans="1:37" x14ac:dyDescent="0.2">
      <c r="A142">
        <v>9000649</v>
      </c>
      <c r="B142" t="s">
        <v>1316</v>
      </c>
      <c r="C142" t="s">
        <v>9185</v>
      </c>
      <c r="D142" t="s">
        <v>1317</v>
      </c>
      <c r="E142" t="s">
        <v>9298</v>
      </c>
      <c r="F142" t="s">
        <v>9299</v>
      </c>
      <c r="G142" t="s">
        <v>9300</v>
      </c>
      <c r="H142">
        <v>3774.59</v>
      </c>
      <c r="I142">
        <v>0</v>
      </c>
      <c r="J142">
        <v>0</v>
      </c>
      <c r="K142">
        <v>574.09</v>
      </c>
      <c r="L142">
        <v>143.52000000000001</v>
      </c>
      <c r="M142">
        <v>21.53</v>
      </c>
      <c r="N142">
        <v>431</v>
      </c>
      <c r="O142">
        <v>0</v>
      </c>
      <c r="P142">
        <v>0</v>
      </c>
      <c r="Q142">
        <v>0</v>
      </c>
      <c r="R142">
        <v>0</v>
      </c>
      <c r="S142">
        <v>63672.38</v>
      </c>
      <c r="T142">
        <v>50000</v>
      </c>
      <c r="U142">
        <v>10354.18</v>
      </c>
      <c r="V142">
        <v>10000</v>
      </c>
      <c r="W142">
        <v>10000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f t="shared" si="2"/>
        <v>0</v>
      </c>
    </row>
    <row r="143" spans="1:37" x14ac:dyDescent="0.2">
      <c r="A143">
        <v>9001237</v>
      </c>
      <c r="B143" t="s">
        <v>7791</v>
      </c>
      <c r="C143" t="s">
        <v>9185</v>
      </c>
      <c r="D143" t="s">
        <v>7792</v>
      </c>
      <c r="E143" t="s">
        <v>9298</v>
      </c>
      <c r="F143" t="s">
        <v>9299</v>
      </c>
      <c r="G143" t="s">
        <v>9300</v>
      </c>
      <c r="H143">
        <v>3337</v>
      </c>
      <c r="I143">
        <v>0</v>
      </c>
      <c r="J143">
        <v>0</v>
      </c>
      <c r="K143">
        <v>379.92</v>
      </c>
      <c r="L143">
        <v>104.32</v>
      </c>
      <c r="M143">
        <v>14.25</v>
      </c>
      <c r="N143">
        <v>285</v>
      </c>
      <c r="O143">
        <v>0</v>
      </c>
      <c r="P143">
        <v>0</v>
      </c>
      <c r="Q143">
        <v>0</v>
      </c>
      <c r="R143">
        <v>0</v>
      </c>
      <c r="S143">
        <v>24681.89</v>
      </c>
      <c r="T143">
        <v>25000</v>
      </c>
      <c r="U143">
        <v>3898.77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f t="shared" si="2"/>
        <v>0</v>
      </c>
    </row>
    <row r="144" spans="1:37" x14ac:dyDescent="0.2">
      <c r="A144">
        <v>9001138</v>
      </c>
      <c r="B144" t="s">
        <v>3080</v>
      </c>
      <c r="C144" t="s">
        <v>9185</v>
      </c>
      <c r="D144" t="s">
        <v>3081</v>
      </c>
      <c r="E144" t="s">
        <v>9298</v>
      </c>
      <c r="F144" t="s">
        <v>9299</v>
      </c>
      <c r="G144" t="s">
        <v>9300</v>
      </c>
      <c r="H144">
        <v>3573</v>
      </c>
      <c r="I144">
        <v>0</v>
      </c>
      <c r="J144">
        <v>0</v>
      </c>
      <c r="K144">
        <v>366.33</v>
      </c>
      <c r="L144">
        <v>104.32</v>
      </c>
      <c r="M144">
        <v>13.74</v>
      </c>
      <c r="N144">
        <v>275</v>
      </c>
      <c r="O144">
        <v>0</v>
      </c>
      <c r="P144">
        <v>0</v>
      </c>
      <c r="Q144">
        <v>0</v>
      </c>
      <c r="R144">
        <v>0</v>
      </c>
      <c r="S144">
        <v>36385.83</v>
      </c>
      <c r="T144">
        <v>40000</v>
      </c>
      <c r="U144">
        <v>5264.77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f t="shared" si="2"/>
        <v>0</v>
      </c>
    </row>
    <row r="145" spans="1:37" x14ac:dyDescent="0.2">
      <c r="A145">
        <v>9000196</v>
      </c>
      <c r="B145" t="s">
        <v>303</v>
      </c>
      <c r="C145" t="s">
        <v>9185</v>
      </c>
      <c r="D145" t="s">
        <v>304</v>
      </c>
      <c r="E145" t="s">
        <v>9298</v>
      </c>
      <c r="F145" t="s">
        <v>9299</v>
      </c>
      <c r="G145" t="s">
        <v>9300</v>
      </c>
      <c r="H145">
        <v>3968.3</v>
      </c>
      <c r="I145">
        <v>0</v>
      </c>
      <c r="J145">
        <v>0</v>
      </c>
      <c r="K145">
        <v>785.43</v>
      </c>
      <c r="L145">
        <v>196.36</v>
      </c>
      <c r="M145">
        <v>29.45</v>
      </c>
      <c r="N145">
        <v>589</v>
      </c>
      <c r="O145">
        <v>0</v>
      </c>
      <c r="P145">
        <v>0</v>
      </c>
      <c r="Q145">
        <v>0</v>
      </c>
      <c r="R145">
        <v>0</v>
      </c>
      <c r="S145">
        <v>107732.86</v>
      </c>
      <c r="T145">
        <v>50000</v>
      </c>
      <c r="U145">
        <v>17876.64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39856.22</v>
      </c>
      <c r="AD145">
        <v>10</v>
      </c>
      <c r="AE145">
        <v>2520</v>
      </c>
      <c r="AF145">
        <v>1465.62</v>
      </c>
      <c r="AG145">
        <v>0</v>
      </c>
      <c r="AH145">
        <v>1465.62</v>
      </c>
      <c r="AI145">
        <v>1728.82</v>
      </c>
      <c r="AJ145">
        <v>0</v>
      </c>
      <c r="AK145">
        <f t="shared" si="2"/>
        <v>1728.82</v>
      </c>
    </row>
    <row r="146" spans="1:37" x14ac:dyDescent="0.2">
      <c r="A146">
        <v>9000593</v>
      </c>
      <c r="B146" t="s">
        <v>1149</v>
      </c>
      <c r="C146" t="s">
        <v>9185</v>
      </c>
      <c r="D146" t="s">
        <v>1150</v>
      </c>
      <c r="E146" t="s">
        <v>9298</v>
      </c>
      <c r="F146" t="s">
        <v>9299</v>
      </c>
      <c r="G146" t="s">
        <v>9300</v>
      </c>
      <c r="H146">
        <v>3537.34</v>
      </c>
      <c r="I146">
        <v>0</v>
      </c>
      <c r="J146">
        <v>0</v>
      </c>
      <c r="K146">
        <v>382.65</v>
      </c>
      <c r="L146">
        <v>104.32</v>
      </c>
      <c r="M146">
        <v>14.35</v>
      </c>
      <c r="N146">
        <v>287</v>
      </c>
      <c r="O146">
        <v>0</v>
      </c>
      <c r="P146">
        <v>0</v>
      </c>
      <c r="Q146">
        <v>0</v>
      </c>
      <c r="R146">
        <v>0</v>
      </c>
      <c r="S146">
        <v>60520.04</v>
      </c>
      <c r="T146">
        <v>50000</v>
      </c>
      <c r="U146">
        <v>6977.96</v>
      </c>
      <c r="V146">
        <v>0</v>
      </c>
      <c r="W146">
        <v>0</v>
      </c>
      <c r="X146">
        <v>0</v>
      </c>
      <c r="Y146">
        <v>10000</v>
      </c>
      <c r="Z146">
        <v>0</v>
      </c>
      <c r="AA146">
        <v>0</v>
      </c>
      <c r="AB146">
        <v>0</v>
      </c>
      <c r="AC146">
        <v>0</v>
      </c>
      <c r="AD146">
        <v>3</v>
      </c>
      <c r="AE146">
        <v>0</v>
      </c>
      <c r="AF146">
        <v>0</v>
      </c>
      <c r="AG146">
        <v>0</v>
      </c>
      <c r="AH146">
        <v>0</v>
      </c>
      <c r="AI146">
        <v>24.71</v>
      </c>
      <c r="AJ146">
        <v>0</v>
      </c>
      <c r="AK146">
        <f t="shared" si="2"/>
        <v>24.71</v>
      </c>
    </row>
    <row r="147" spans="1:37" x14ac:dyDescent="0.2">
      <c r="A147">
        <v>9000329</v>
      </c>
      <c r="B147" t="s">
        <v>593</v>
      </c>
      <c r="C147" t="s">
        <v>9185</v>
      </c>
      <c r="D147" t="s">
        <v>594</v>
      </c>
      <c r="E147" t="s">
        <v>9298</v>
      </c>
      <c r="F147" t="s">
        <v>9299</v>
      </c>
      <c r="G147" t="s">
        <v>9300</v>
      </c>
      <c r="H147">
        <v>3251.97</v>
      </c>
      <c r="I147">
        <v>0</v>
      </c>
      <c r="J147">
        <v>0</v>
      </c>
      <c r="K147">
        <v>663.94</v>
      </c>
      <c r="L147">
        <v>165.98</v>
      </c>
      <c r="M147">
        <v>24.9</v>
      </c>
      <c r="N147">
        <v>498</v>
      </c>
      <c r="O147">
        <v>0</v>
      </c>
      <c r="P147">
        <v>0</v>
      </c>
      <c r="Q147">
        <v>0</v>
      </c>
      <c r="R147">
        <v>0</v>
      </c>
      <c r="S147">
        <v>91892.41</v>
      </c>
      <c r="T147">
        <v>50000</v>
      </c>
      <c r="U147">
        <v>12941.25</v>
      </c>
      <c r="V147">
        <v>5000</v>
      </c>
      <c r="W147">
        <v>20000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3951.16</v>
      </c>
      <c r="AD147">
        <v>3</v>
      </c>
      <c r="AE147">
        <v>0</v>
      </c>
      <c r="AF147">
        <v>118.53</v>
      </c>
      <c r="AG147">
        <v>0</v>
      </c>
      <c r="AH147">
        <v>118.53</v>
      </c>
      <c r="AI147">
        <v>286.56</v>
      </c>
      <c r="AJ147">
        <v>0</v>
      </c>
      <c r="AK147">
        <f t="shared" si="2"/>
        <v>286.56</v>
      </c>
    </row>
    <row r="148" spans="1:37" x14ac:dyDescent="0.2">
      <c r="A148">
        <v>9001243</v>
      </c>
      <c r="B148" t="s">
        <v>7733</v>
      </c>
      <c r="C148" t="s">
        <v>9185</v>
      </c>
      <c r="D148" t="s">
        <v>7734</v>
      </c>
      <c r="E148" t="s">
        <v>9298</v>
      </c>
      <c r="F148" t="s">
        <v>9299</v>
      </c>
      <c r="G148" t="s">
        <v>9300</v>
      </c>
      <c r="H148">
        <v>3213</v>
      </c>
      <c r="I148">
        <v>0</v>
      </c>
      <c r="J148">
        <v>0</v>
      </c>
      <c r="K148">
        <v>664</v>
      </c>
      <c r="L148">
        <v>166</v>
      </c>
      <c r="M148">
        <v>24.9</v>
      </c>
      <c r="N148">
        <v>498</v>
      </c>
      <c r="O148">
        <v>0</v>
      </c>
      <c r="P148">
        <v>0</v>
      </c>
      <c r="Q148">
        <v>0</v>
      </c>
      <c r="R148">
        <v>0</v>
      </c>
      <c r="S148">
        <v>31567.11</v>
      </c>
      <c r="T148">
        <v>25000</v>
      </c>
      <c r="U148">
        <v>6764.5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</v>
      </c>
      <c r="AE148">
        <v>0</v>
      </c>
      <c r="AF148">
        <v>0</v>
      </c>
      <c r="AG148">
        <v>0</v>
      </c>
      <c r="AH148">
        <v>0</v>
      </c>
      <c r="AI148">
        <v>88.28</v>
      </c>
      <c r="AJ148">
        <v>0</v>
      </c>
      <c r="AK148">
        <f t="shared" si="2"/>
        <v>88.28</v>
      </c>
    </row>
    <row r="149" spans="1:37" x14ac:dyDescent="0.2">
      <c r="A149">
        <v>9000878</v>
      </c>
      <c r="B149" t="s">
        <v>2496</v>
      </c>
      <c r="C149" t="s">
        <v>9185</v>
      </c>
      <c r="D149" t="s">
        <v>2497</v>
      </c>
      <c r="E149" t="s">
        <v>9298</v>
      </c>
      <c r="F149" t="s">
        <v>9299</v>
      </c>
      <c r="G149" t="s">
        <v>9300</v>
      </c>
      <c r="H149">
        <v>4613</v>
      </c>
      <c r="I149">
        <v>0</v>
      </c>
      <c r="J149">
        <v>0</v>
      </c>
      <c r="K149">
        <v>958</v>
      </c>
      <c r="L149">
        <v>239.5</v>
      </c>
      <c r="M149">
        <v>35.93</v>
      </c>
      <c r="N149">
        <v>719</v>
      </c>
      <c r="O149">
        <v>0</v>
      </c>
      <c r="P149">
        <v>0</v>
      </c>
      <c r="Q149">
        <v>0</v>
      </c>
      <c r="R149">
        <v>0</v>
      </c>
      <c r="S149">
        <v>73956.460000000006</v>
      </c>
      <c r="T149">
        <v>40000</v>
      </c>
      <c r="U149">
        <v>15619.44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18337.02</v>
      </c>
      <c r="AD149">
        <v>3</v>
      </c>
      <c r="AE149">
        <v>0</v>
      </c>
      <c r="AF149">
        <v>550.11</v>
      </c>
      <c r="AG149">
        <v>0</v>
      </c>
      <c r="AH149">
        <v>550.11</v>
      </c>
      <c r="AI149">
        <v>620.29</v>
      </c>
      <c r="AJ149">
        <v>0</v>
      </c>
      <c r="AK149">
        <f t="shared" si="2"/>
        <v>620.29</v>
      </c>
    </row>
    <row r="150" spans="1:37" x14ac:dyDescent="0.2">
      <c r="A150">
        <v>9000271</v>
      </c>
      <c r="B150" t="s">
        <v>469</v>
      </c>
      <c r="C150" t="s">
        <v>9185</v>
      </c>
      <c r="D150" t="s">
        <v>470</v>
      </c>
      <c r="E150" t="s">
        <v>9298</v>
      </c>
      <c r="F150" t="s">
        <v>9299</v>
      </c>
      <c r="G150" t="s">
        <v>9300</v>
      </c>
      <c r="H150">
        <v>3565.49</v>
      </c>
      <c r="I150">
        <v>0</v>
      </c>
      <c r="J150">
        <v>0</v>
      </c>
      <c r="K150">
        <v>824.71</v>
      </c>
      <c r="L150">
        <v>206.18</v>
      </c>
      <c r="M150">
        <v>30.93</v>
      </c>
      <c r="N150">
        <v>619</v>
      </c>
      <c r="O150">
        <v>0</v>
      </c>
      <c r="P150">
        <v>0</v>
      </c>
      <c r="Q150">
        <v>0</v>
      </c>
      <c r="R150">
        <v>0</v>
      </c>
      <c r="S150">
        <v>107407.82</v>
      </c>
      <c r="T150">
        <v>50000</v>
      </c>
      <c r="U150">
        <v>15091.45</v>
      </c>
      <c r="V150">
        <v>0</v>
      </c>
      <c r="W150">
        <v>10000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32316.37</v>
      </c>
      <c r="AD150">
        <v>3</v>
      </c>
      <c r="AE150">
        <v>0</v>
      </c>
      <c r="AF150">
        <v>969.49</v>
      </c>
      <c r="AG150">
        <v>0</v>
      </c>
      <c r="AH150">
        <v>969.49</v>
      </c>
      <c r="AI150">
        <v>1123.17</v>
      </c>
      <c r="AJ150">
        <v>0</v>
      </c>
      <c r="AK150">
        <f t="shared" si="2"/>
        <v>1123.17</v>
      </c>
    </row>
    <row r="151" spans="1:37" x14ac:dyDescent="0.2">
      <c r="A151">
        <v>9000903</v>
      </c>
      <c r="B151" t="s">
        <v>1980</v>
      </c>
      <c r="C151" t="s">
        <v>9185</v>
      </c>
      <c r="D151" t="s">
        <v>1981</v>
      </c>
      <c r="E151" t="s">
        <v>9298</v>
      </c>
      <c r="F151" t="s">
        <v>9299</v>
      </c>
      <c r="G151" t="s">
        <v>9300</v>
      </c>
      <c r="H151">
        <v>4018.19</v>
      </c>
      <c r="I151">
        <v>0</v>
      </c>
      <c r="J151">
        <v>0</v>
      </c>
      <c r="K151">
        <v>432.88</v>
      </c>
      <c r="L151">
        <v>108.22</v>
      </c>
      <c r="M151">
        <v>16.23</v>
      </c>
      <c r="N151">
        <v>325</v>
      </c>
      <c r="O151">
        <v>0</v>
      </c>
      <c r="P151">
        <v>0</v>
      </c>
      <c r="Q151">
        <v>0</v>
      </c>
      <c r="R151">
        <v>0</v>
      </c>
      <c r="S151">
        <v>50362.7</v>
      </c>
      <c r="T151">
        <v>50000</v>
      </c>
      <c r="U151">
        <v>8825.2999999999993</v>
      </c>
      <c r="V151">
        <v>0</v>
      </c>
      <c r="W151">
        <v>10000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f t="shared" si="2"/>
        <v>0</v>
      </c>
    </row>
    <row r="152" spans="1:37" x14ac:dyDescent="0.2">
      <c r="A152">
        <v>9000401</v>
      </c>
      <c r="B152" t="s">
        <v>2671</v>
      </c>
      <c r="C152" t="s">
        <v>9185</v>
      </c>
      <c r="D152" t="s">
        <v>2672</v>
      </c>
      <c r="E152" t="s">
        <v>9298</v>
      </c>
      <c r="F152" t="s">
        <v>9299</v>
      </c>
      <c r="G152" t="s">
        <v>9300</v>
      </c>
      <c r="H152">
        <v>6836.76</v>
      </c>
      <c r="I152">
        <v>0</v>
      </c>
      <c r="J152">
        <v>0</v>
      </c>
      <c r="K152">
        <v>764.32</v>
      </c>
      <c r="L152">
        <v>191.08</v>
      </c>
      <c r="M152">
        <v>28.66</v>
      </c>
      <c r="N152">
        <v>573</v>
      </c>
      <c r="O152">
        <v>0</v>
      </c>
      <c r="P152">
        <v>0</v>
      </c>
      <c r="Q152">
        <v>0</v>
      </c>
      <c r="R152">
        <v>0</v>
      </c>
      <c r="S152">
        <v>68973.52</v>
      </c>
      <c r="T152">
        <v>40000</v>
      </c>
      <c r="U152">
        <v>12456.48</v>
      </c>
      <c r="V152">
        <v>8000</v>
      </c>
      <c r="W152">
        <v>8000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517.04</v>
      </c>
      <c r="AD152">
        <v>3</v>
      </c>
      <c r="AE152">
        <v>0</v>
      </c>
      <c r="AF152">
        <v>15.51</v>
      </c>
      <c r="AG152">
        <v>0</v>
      </c>
      <c r="AH152">
        <v>15.51</v>
      </c>
      <c r="AI152">
        <v>67.12</v>
      </c>
      <c r="AJ152">
        <v>0</v>
      </c>
      <c r="AK152">
        <f t="shared" si="2"/>
        <v>67.12</v>
      </c>
    </row>
    <row r="153" spans="1:37" x14ac:dyDescent="0.2">
      <c r="A153">
        <v>9001233</v>
      </c>
      <c r="B153" t="s">
        <v>7777</v>
      </c>
      <c r="C153" t="s">
        <v>9185</v>
      </c>
      <c r="D153" t="s">
        <v>7778</v>
      </c>
      <c r="E153" t="s">
        <v>9298</v>
      </c>
      <c r="F153" t="s">
        <v>9299</v>
      </c>
      <c r="G153" t="s">
        <v>9300</v>
      </c>
      <c r="H153">
        <v>3950</v>
      </c>
      <c r="I153">
        <v>0</v>
      </c>
      <c r="J153">
        <v>0</v>
      </c>
      <c r="K153">
        <v>379.92</v>
      </c>
      <c r="L153">
        <v>104.32</v>
      </c>
      <c r="M153">
        <v>14.25</v>
      </c>
      <c r="N153">
        <v>285</v>
      </c>
      <c r="O153">
        <v>0</v>
      </c>
      <c r="P153">
        <v>0</v>
      </c>
      <c r="Q153">
        <v>0</v>
      </c>
      <c r="R153">
        <v>0</v>
      </c>
      <c r="S153">
        <v>26371.59</v>
      </c>
      <c r="T153">
        <v>25000</v>
      </c>
      <c r="U153">
        <v>3898.77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f t="shared" si="2"/>
        <v>0</v>
      </c>
    </row>
    <row r="154" spans="1:37" x14ac:dyDescent="0.2">
      <c r="A154">
        <v>9001333</v>
      </c>
      <c r="B154" t="s">
        <v>8097</v>
      </c>
      <c r="C154" t="s">
        <v>9185</v>
      </c>
      <c r="D154" t="s">
        <v>8098</v>
      </c>
      <c r="E154" t="s">
        <v>9298</v>
      </c>
      <c r="F154" t="s">
        <v>9299</v>
      </c>
      <c r="G154" t="s">
        <v>9300</v>
      </c>
      <c r="H154">
        <v>5137</v>
      </c>
      <c r="I154">
        <v>0</v>
      </c>
      <c r="J154">
        <v>0</v>
      </c>
      <c r="K154">
        <v>631.28</v>
      </c>
      <c r="L154">
        <v>157.82</v>
      </c>
      <c r="M154">
        <v>23.67</v>
      </c>
      <c r="N154">
        <v>473</v>
      </c>
      <c r="O154">
        <v>0</v>
      </c>
      <c r="P154">
        <v>0</v>
      </c>
      <c r="Q154">
        <v>0</v>
      </c>
      <c r="R154">
        <v>0</v>
      </c>
      <c r="S154">
        <v>26713.26</v>
      </c>
      <c r="T154">
        <v>20000</v>
      </c>
      <c r="U154">
        <v>5143.08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1570.18</v>
      </c>
      <c r="AD154">
        <v>3</v>
      </c>
      <c r="AE154">
        <v>0</v>
      </c>
      <c r="AF154">
        <v>47.11</v>
      </c>
      <c r="AG154">
        <v>0</v>
      </c>
      <c r="AH154">
        <v>47.11</v>
      </c>
      <c r="AI154">
        <v>81.569999999999993</v>
      </c>
      <c r="AJ154">
        <v>0</v>
      </c>
      <c r="AK154">
        <f t="shared" si="2"/>
        <v>81.569999999999993</v>
      </c>
    </row>
    <row r="155" spans="1:37" x14ac:dyDescent="0.2">
      <c r="A155">
        <v>9001304</v>
      </c>
      <c r="B155" t="s">
        <v>7940</v>
      </c>
      <c r="C155" t="s">
        <v>9185</v>
      </c>
      <c r="D155" t="s">
        <v>7942</v>
      </c>
      <c r="E155" t="s">
        <v>9298</v>
      </c>
      <c r="F155" t="s">
        <v>9299</v>
      </c>
      <c r="G155" t="s">
        <v>9300</v>
      </c>
      <c r="H155">
        <v>4716</v>
      </c>
      <c r="I155">
        <v>0</v>
      </c>
      <c r="J155">
        <v>0</v>
      </c>
      <c r="K155">
        <v>789.84</v>
      </c>
      <c r="L155">
        <v>197.46</v>
      </c>
      <c r="M155">
        <v>29.62</v>
      </c>
      <c r="N155">
        <v>592</v>
      </c>
      <c r="O155">
        <v>0</v>
      </c>
      <c r="P155">
        <v>0</v>
      </c>
      <c r="Q155">
        <v>0</v>
      </c>
      <c r="R155">
        <v>0</v>
      </c>
      <c r="S155">
        <v>29122.84</v>
      </c>
      <c r="T155">
        <v>20000</v>
      </c>
      <c r="U155">
        <v>6435.68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2687.16</v>
      </c>
      <c r="AD155">
        <v>3</v>
      </c>
      <c r="AE155">
        <v>0</v>
      </c>
      <c r="AF155">
        <v>80.61</v>
      </c>
      <c r="AG155">
        <v>0</v>
      </c>
      <c r="AH155">
        <v>80.61</v>
      </c>
      <c r="AI155">
        <v>137.4</v>
      </c>
      <c r="AJ155">
        <v>0</v>
      </c>
      <c r="AK155">
        <f t="shared" si="2"/>
        <v>137.4</v>
      </c>
    </row>
    <row r="156" spans="1:37" x14ac:dyDescent="0.2">
      <c r="A156">
        <v>9001084</v>
      </c>
      <c r="B156" t="s">
        <v>2926</v>
      </c>
      <c r="C156" t="s">
        <v>9185</v>
      </c>
      <c r="D156" t="s">
        <v>2927</v>
      </c>
      <c r="E156" t="s">
        <v>9298</v>
      </c>
      <c r="F156" t="s">
        <v>9299</v>
      </c>
      <c r="G156" t="s">
        <v>9300</v>
      </c>
      <c r="H156">
        <v>4039.76</v>
      </c>
      <c r="I156">
        <v>0</v>
      </c>
      <c r="J156">
        <v>0</v>
      </c>
      <c r="K156">
        <v>405.37</v>
      </c>
      <c r="L156">
        <v>104.32</v>
      </c>
      <c r="M156">
        <v>15.2</v>
      </c>
      <c r="N156">
        <v>304</v>
      </c>
      <c r="O156">
        <v>0</v>
      </c>
      <c r="P156">
        <v>0</v>
      </c>
      <c r="Q156">
        <v>0</v>
      </c>
      <c r="R156">
        <v>0</v>
      </c>
      <c r="S156">
        <v>38196.18</v>
      </c>
      <c r="T156">
        <v>40000</v>
      </c>
      <c r="U156">
        <v>5790.31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f t="shared" si="2"/>
        <v>0</v>
      </c>
    </row>
    <row r="157" spans="1:37" x14ac:dyDescent="0.2">
      <c r="A157">
        <v>9000475</v>
      </c>
      <c r="B157" t="s">
        <v>822</v>
      </c>
      <c r="C157" t="s">
        <v>9185</v>
      </c>
      <c r="D157" t="s">
        <v>823</v>
      </c>
      <c r="E157" t="s">
        <v>9298</v>
      </c>
      <c r="F157" t="s">
        <v>9299</v>
      </c>
      <c r="G157" t="s">
        <v>9300</v>
      </c>
      <c r="H157">
        <v>2834.99</v>
      </c>
      <c r="I157">
        <v>0</v>
      </c>
      <c r="J157">
        <v>0</v>
      </c>
      <c r="K157">
        <v>464.34</v>
      </c>
      <c r="L157">
        <v>116.08</v>
      </c>
      <c r="M157">
        <v>17.41</v>
      </c>
      <c r="N157">
        <v>348</v>
      </c>
      <c r="O157">
        <v>0</v>
      </c>
      <c r="P157">
        <v>0</v>
      </c>
      <c r="Q157">
        <v>0</v>
      </c>
      <c r="R157">
        <v>0</v>
      </c>
      <c r="S157">
        <v>62381.63</v>
      </c>
      <c r="T157">
        <v>50000</v>
      </c>
      <c r="U157">
        <v>8353.42</v>
      </c>
      <c r="V157">
        <v>5000</v>
      </c>
      <c r="W157">
        <v>20000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f t="shared" si="2"/>
        <v>0</v>
      </c>
    </row>
    <row r="158" spans="1:37" x14ac:dyDescent="0.2">
      <c r="A158">
        <v>9000379</v>
      </c>
      <c r="B158" t="s">
        <v>2662</v>
      </c>
      <c r="C158" t="s">
        <v>9185</v>
      </c>
      <c r="D158" t="s">
        <v>2663</v>
      </c>
      <c r="E158" t="s">
        <v>9298</v>
      </c>
      <c r="F158" t="s">
        <v>9299</v>
      </c>
      <c r="G158" t="s">
        <v>9300</v>
      </c>
      <c r="H158">
        <v>5853</v>
      </c>
      <c r="I158">
        <v>0</v>
      </c>
      <c r="J158">
        <v>0</v>
      </c>
      <c r="K158">
        <v>713.2</v>
      </c>
      <c r="L158">
        <v>178.3</v>
      </c>
      <c r="M158">
        <v>26.75</v>
      </c>
      <c r="N158">
        <v>535</v>
      </c>
      <c r="O158">
        <v>0</v>
      </c>
      <c r="P158">
        <v>0</v>
      </c>
      <c r="Q158">
        <v>0</v>
      </c>
      <c r="R158">
        <v>0</v>
      </c>
      <c r="S158">
        <v>76386.899999999994</v>
      </c>
      <c r="T158">
        <v>40000</v>
      </c>
      <c r="U158">
        <v>11626</v>
      </c>
      <c r="V158">
        <v>8000</v>
      </c>
      <c r="W158">
        <v>16000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760.9</v>
      </c>
      <c r="AD158">
        <v>3</v>
      </c>
      <c r="AE158">
        <v>0</v>
      </c>
      <c r="AF158">
        <v>22.83</v>
      </c>
      <c r="AG158">
        <v>0</v>
      </c>
      <c r="AH158">
        <v>22.83</v>
      </c>
      <c r="AI158">
        <v>252.28</v>
      </c>
      <c r="AJ158">
        <v>0</v>
      </c>
      <c r="AK158">
        <f t="shared" si="2"/>
        <v>252.28</v>
      </c>
    </row>
    <row r="159" spans="1:37" x14ac:dyDescent="0.2">
      <c r="A159">
        <v>9001173</v>
      </c>
      <c r="B159" t="s">
        <v>7447</v>
      </c>
      <c r="C159" t="s">
        <v>9185</v>
      </c>
      <c r="D159" t="s">
        <v>7448</v>
      </c>
      <c r="E159" t="s">
        <v>9298</v>
      </c>
      <c r="F159" t="s">
        <v>9299</v>
      </c>
      <c r="G159" t="s">
        <v>9300</v>
      </c>
      <c r="H159">
        <v>3328.31</v>
      </c>
      <c r="I159">
        <v>0</v>
      </c>
      <c r="J159">
        <v>0</v>
      </c>
      <c r="K159">
        <v>386.04</v>
      </c>
      <c r="L159">
        <v>104.32</v>
      </c>
      <c r="M159">
        <v>14.48</v>
      </c>
      <c r="N159">
        <v>290</v>
      </c>
      <c r="O159">
        <v>0</v>
      </c>
      <c r="P159">
        <v>0</v>
      </c>
      <c r="Q159">
        <v>0</v>
      </c>
      <c r="R159">
        <v>0</v>
      </c>
      <c r="S159">
        <v>24910.53</v>
      </c>
      <c r="T159">
        <v>30000</v>
      </c>
      <c r="U159">
        <v>4745.58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f t="shared" si="2"/>
        <v>0</v>
      </c>
    </row>
    <row r="160" spans="1:37" x14ac:dyDescent="0.2">
      <c r="A160">
        <v>9000935</v>
      </c>
      <c r="B160" t="s">
        <v>2075</v>
      </c>
      <c r="C160" t="s">
        <v>9185</v>
      </c>
      <c r="D160" t="s">
        <v>2076</v>
      </c>
      <c r="E160" t="s">
        <v>9298</v>
      </c>
      <c r="F160" t="s">
        <v>9299</v>
      </c>
      <c r="G160" t="s">
        <v>9300</v>
      </c>
      <c r="H160">
        <v>3168.31</v>
      </c>
      <c r="I160">
        <v>0</v>
      </c>
      <c r="J160">
        <v>0</v>
      </c>
      <c r="K160">
        <v>408.96</v>
      </c>
      <c r="L160">
        <v>104.32</v>
      </c>
      <c r="M160">
        <v>15.34</v>
      </c>
      <c r="N160">
        <v>307</v>
      </c>
      <c r="O160">
        <v>0</v>
      </c>
      <c r="P160">
        <v>0</v>
      </c>
      <c r="Q160">
        <v>0</v>
      </c>
      <c r="R160">
        <v>0</v>
      </c>
      <c r="S160">
        <v>58889.9</v>
      </c>
      <c r="T160">
        <v>50000</v>
      </c>
      <c r="U160">
        <v>8343.7099999999991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546.19000000000005</v>
      </c>
      <c r="AD160">
        <v>3</v>
      </c>
      <c r="AE160">
        <v>0</v>
      </c>
      <c r="AF160">
        <v>16.39</v>
      </c>
      <c r="AG160">
        <v>0</v>
      </c>
      <c r="AH160">
        <v>16.39</v>
      </c>
      <c r="AI160">
        <v>96.41</v>
      </c>
      <c r="AJ160">
        <v>0</v>
      </c>
      <c r="AK160">
        <f t="shared" si="2"/>
        <v>96.41</v>
      </c>
    </row>
    <row r="161" spans="1:37" x14ac:dyDescent="0.2">
      <c r="A161">
        <v>9001121</v>
      </c>
      <c r="B161" t="s">
        <v>3035</v>
      </c>
      <c r="C161" t="s">
        <v>9185</v>
      </c>
      <c r="D161" t="s">
        <v>3036</v>
      </c>
      <c r="E161" t="s">
        <v>9298</v>
      </c>
      <c r="F161" t="s">
        <v>9299</v>
      </c>
      <c r="G161" t="s">
        <v>9300</v>
      </c>
      <c r="H161">
        <v>3731.9</v>
      </c>
      <c r="I161">
        <v>0</v>
      </c>
      <c r="J161">
        <v>0</v>
      </c>
      <c r="K161">
        <v>337.12</v>
      </c>
      <c r="L161">
        <v>104.32</v>
      </c>
      <c r="M161">
        <v>12.64</v>
      </c>
      <c r="N161">
        <v>253</v>
      </c>
      <c r="O161">
        <v>0</v>
      </c>
      <c r="P161">
        <v>0</v>
      </c>
      <c r="Q161">
        <v>0</v>
      </c>
      <c r="R161">
        <v>0</v>
      </c>
      <c r="S161">
        <v>35629.94</v>
      </c>
      <c r="T161">
        <v>40000</v>
      </c>
      <c r="U161">
        <v>4519.6400000000003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f t="shared" si="2"/>
        <v>0</v>
      </c>
    </row>
    <row r="162" spans="1:37" x14ac:dyDescent="0.2">
      <c r="A162">
        <v>9001000</v>
      </c>
      <c r="B162" t="s">
        <v>2258</v>
      </c>
      <c r="C162" t="s">
        <v>9185</v>
      </c>
      <c r="D162" t="s">
        <v>2259</v>
      </c>
      <c r="E162" t="s">
        <v>9298</v>
      </c>
      <c r="F162" t="s">
        <v>9299</v>
      </c>
      <c r="G162" t="s">
        <v>9300</v>
      </c>
      <c r="H162">
        <v>3803.9</v>
      </c>
      <c r="I162">
        <v>0</v>
      </c>
      <c r="J162">
        <v>0</v>
      </c>
      <c r="K162">
        <v>350.07</v>
      </c>
      <c r="L162">
        <v>104.32</v>
      </c>
      <c r="M162">
        <v>13.13</v>
      </c>
      <c r="N162">
        <v>263</v>
      </c>
      <c r="O162">
        <v>0</v>
      </c>
      <c r="P162">
        <v>0</v>
      </c>
      <c r="Q162">
        <v>0</v>
      </c>
      <c r="R162">
        <v>0</v>
      </c>
      <c r="S162">
        <v>48226.31</v>
      </c>
      <c r="T162">
        <v>45000</v>
      </c>
      <c r="U162">
        <v>6473.88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f t="shared" si="2"/>
        <v>0</v>
      </c>
    </row>
    <row r="163" spans="1:37" x14ac:dyDescent="0.2">
      <c r="A163">
        <v>9000214</v>
      </c>
      <c r="B163" t="s">
        <v>351</v>
      </c>
      <c r="C163" t="s">
        <v>9185</v>
      </c>
      <c r="D163" t="s">
        <v>352</v>
      </c>
      <c r="E163" t="s">
        <v>9298</v>
      </c>
      <c r="F163" t="s">
        <v>9299</v>
      </c>
      <c r="G163" t="s">
        <v>9300</v>
      </c>
      <c r="H163">
        <v>3239.22</v>
      </c>
      <c r="I163">
        <v>0</v>
      </c>
      <c r="J163">
        <v>0</v>
      </c>
      <c r="K163">
        <v>678</v>
      </c>
      <c r="L163">
        <v>169.5</v>
      </c>
      <c r="M163">
        <v>25.42</v>
      </c>
      <c r="N163">
        <v>508</v>
      </c>
      <c r="O163">
        <v>0</v>
      </c>
      <c r="P163">
        <v>0</v>
      </c>
      <c r="Q163">
        <v>0</v>
      </c>
      <c r="R163">
        <v>0</v>
      </c>
      <c r="S163">
        <v>87827.51</v>
      </c>
      <c r="T163">
        <v>50000</v>
      </c>
      <c r="U163">
        <v>13625.41</v>
      </c>
      <c r="V163">
        <v>10000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14202.1</v>
      </c>
      <c r="AD163">
        <v>3</v>
      </c>
      <c r="AE163">
        <v>0</v>
      </c>
      <c r="AF163">
        <v>426.06</v>
      </c>
      <c r="AG163">
        <v>0</v>
      </c>
      <c r="AH163">
        <v>426.06</v>
      </c>
      <c r="AI163">
        <v>550.30999999999995</v>
      </c>
      <c r="AJ163">
        <v>0</v>
      </c>
      <c r="AK163">
        <f t="shared" si="2"/>
        <v>550.30999999999995</v>
      </c>
    </row>
    <row r="164" spans="1:37" x14ac:dyDescent="0.2">
      <c r="A164">
        <v>9000005</v>
      </c>
      <c r="B164" t="s">
        <v>23</v>
      </c>
      <c r="C164" t="s">
        <v>9185</v>
      </c>
      <c r="D164" t="s">
        <v>24</v>
      </c>
      <c r="E164" t="s">
        <v>9298</v>
      </c>
      <c r="F164" t="s">
        <v>9299</v>
      </c>
      <c r="G164" t="s">
        <v>9300</v>
      </c>
      <c r="H164">
        <v>14999.11</v>
      </c>
      <c r="I164">
        <v>0</v>
      </c>
      <c r="J164">
        <v>0</v>
      </c>
      <c r="K164">
        <v>1134.48</v>
      </c>
      <c r="L164">
        <v>528.9</v>
      </c>
      <c r="M164">
        <v>42.54</v>
      </c>
      <c r="N164">
        <v>1078</v>
      </c>
      <c r="O164">
        <v>0</v>
      </c>
      <c r="P164">
        <v>0</v>
      </c>
      <c r="Q164">
        <v>0</v>
      </c>
      <c r="R164">
        <v>0</v>
      </c>
      <c r="S164">
        <v>149985.31</v>
      </c>
      <c r="T164">
        <v>50000</v>
      </c>
      <c r="U164">
        <v>27269.05</v>
      </c>
      <c r="V164">
        <v>10000</v>
      </c>
      <c r="W164">
        <v>20000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42716.26</v>
      </c>
      <c r="AD164">
        <v>10</v>
      </c>
      <c r="AE164">
        <v>2520</v>
      </c>
      <c r="AF164">
        <v>1751.63</v>
      </c>
      <c r="AG164">
        <v>0</v>
      </c>
      <c r="AH164">
        <v>1751.63</v>
      </c>
      <c r="AI164">
        <v>1330.11</v>
      </c>
      <c r="AJ164">
        <v>421.52</v>
      </c>
      <c r="AK164">
        <f t="shared" si="2"/>
        <v>1751.6299999999999</v>
      </c>
    </row>
    <row r="165" spans="1:37" x14ac:dyDescent="0.2">
      <c r="A165">
        <v>9000616</v>
      </c>
      <c r="B165" t="s">
        <v>1218</v>
      </c>
      <c r="C165" t="s">
        <v>9185</v>
      </c>
      <c r="D165" t="s">
        <v>1219</v>
      </c>
      <c r="E165" t="s">
        <v>9298</v>
      </c>
      <c r="F165" t="s">
        <v>9299</v>
      </c>
      <c r="G165" t="s">
        <v>9300</v>
      </c>
      <c r="H165">
        <v>3301.86</v>
      </c>
      <c r="I165">
        <v>0</v>
      </c>
      <c r="J165">
        <v>0</v>
      </c>
      <c r="K165">
        <v>811.28</v>
      </c>
      <c r="L165">
        <v>202.82</v>
      </c>
      <c r="M165">
        <v>30.42</v>
      </c>
      <c r="N165">
        <v>608</v>
      </c>
      <c r="O165">
        <v>0</v>
      </c>
      <c r="P165">
        <v>0</v>
      </c>
      <c r="Q165">
        <v>0</v>
      </c>
      <c r="R165">
        <v>0</v>
      </c>
      <c r="S165">
        <v>89383.4</v>
      </c>
      <c r="T165">
        <v>50000</v>
      </c>
      <c r="U165">
        <v>15013.8</v>
      </c>
      <c r="V165">
        <v>0</v>
      </c>
      <c r="W165">
        <v>20000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4369.6000000000004</v>
      </c>
      <c r="AD165">
        <v>3</v>
      </c>
      <c r="AE165">
        <v>0</v>
      </c>
      <c r="AF165">
        <v>131.09</v>
      </c>
      <c r="AG165">
        <v>0</v>
      </c>
      <c r="AH165">
        <v>131.09</v>
      </c>
      <c r="AI165">
        <v>291.61</v>
      </c>
      <c r="AJ165">
        <v>0</v>
      </c>
      <c r="AK165">
        <f t="shared" si="2"/>
        <v>291.61</v>
      </c>
    </row>
    <row r="166" spans="1:37" x14ac:dyDescent="0.2">
      <c r="A166">
        <v>9000129</v>
      </c>
      <c r="B166" t="s">
        <v>2639</v>
      </c>
      <c r="C166" t="s">
        <v>9185</v>
      </c>
      <c r="D166" t="s">
        <v>2640</v>
      </c>
      <c r="E166" t="s">
        <v>9298</v>
      </c>
      <c r="F166" t="s">
        <v>9299</v>
      </c>
      <c r="G166" t="s">
        <v>9300</v>
      </c>
      <c r="H166">
        <v>14778.05</v>
      </c>
      <c r="I166">
        <v>0</v>
      </c>
      <c r="J166">
        <v>0</v>
      </c>
      <c r="K166">
        <v>1134.48</v>
      </c>
      <c r="L166">
        <v>334.2</v>
      </c>
      <c r="M166">
        <v>42.54</v>
      </c>
      <c r="N166">
        <v>1003</v>
      </c>
      <c r="O166">
        <v>0</v>
      </c>
      <c r="P166">
        <v>0</v>
      </c>
      <c r="Q166">
        <v>0</v>
      </c>
      <c r="R166">
        <v>0</v>
      </c>
      <c r="S166">
        <v>140829.35</v>
      </c>
      <c r="T166">
        <v>40000</v>
      </c>
      <c r="U166">
        <v>21000.01</v>
      </c>
      <c r="V166">
        <v>0</v>
      </c>
      <c r="W166">
        <v>8000</v>
      </c>
      <c r="X166">
        <v>0</v>
      </c>
      <c r="Y166">
        <v>3000</v>
      </c>
      <c r="Z166">
        <v>0</v>
      </c>
      <c r="AA166">
        <v>0</v>
      </c>
      <c r="AB166">
        <v>0</v>
      </c>
      <c r="AC166">
        <v>68829.34</v>
      </c>
      <c r="AD166">
        <v>10</v>
      </c>
      <c r="AE166">
        <v>2520</v>
      </c>
      <c r="AF166">
        <v>4362.93</v>
      </c>
      <c r="AG166">
        <v>0</v>
      </c>
      <c r="AH166">
        <v>4362.93</v>
      </c>
      <c r="AI166">
        <v>3836.55</v>
      </c>
      <c r="AJ166">
        <v>526.38</v>
      </c>
      <c r="AK166">
        <f t="shared" si="2"/>
        <v>4362.93</v>
      </c>
    </row>
    <row r="167" spans="1:37" x14ac:dyDescent="0.2">
      <c r="A167">
        <v>9000267</v>
      </c>
      <c r="B167" t="s">
        <v>457</v>
      </c>
      <c r="C167" t="s">
        <v>9185</v>
      </c>
      <c r="D167" t="s">
        <v>458</v>
      </c>
      <c r="E167" t="s">
        <v>9298</v>
      </c>
      <c r="F167" t="s">
        <v>9299</v>
      </c>
      <c r="G167" t="s">
        <v>9300</v>
      </c>
      <c r="H167">
        <v>3054.49</v>
      </c>
      <c r="I167">
        <v>0</v>
      </c>
      <c r="J167">
        <v>0</v>
      </c>
      <c r="K167">
        <v>511.9</v>
      </c>
      <c r="L167">
        <v>127.98</v>
      </c>
      <c r="M167">
        <v>19.2</v>
      </c>
      <c r="N167">
        <v>384</v>
      </c>
      <c r="O167">
        <v>0</v>
      </c>
      <c r="P167">
        <v>0</v>
      </c>
      <c r="Q167">
        <v>0</v>
      </c>
      <c r="R167">
        <v>0</v>
      </c>
      <c r="S167">
        <v>65692.98</v>
      </c>
      <c r="T167">
        <v>50000</v>
      </c>
      <c r="U167">
        <v>8649.2900000000009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7043.69</v>
      </c>
      <c r="AD167">
        <v>3</v>
      </c>
      <c r="AE167">
        <v>0</v>
      </c>
      <c r="AF167">
        <v>211.31</v>
      </c>
      <c r="AG167">
        <v>0</v>
      </c>
      <c r="AH167">
        <v>211.31</v>
      </c>
      <c r="AI167">
        <v>300.97000000000003</v>
      </c>
      <c r="AJ167">
        <v>0</v>
      </c>
      <c r="AK167">
        <f t="shared" si="2"/>
        <v>300.97000000000003</v>
      </c>
    </row>
    <row r="168" spans="1:37" x14ac:dyDescent="0.2">
      <c r="A168">
        <v>9000118</v>
      </c>
      <c r="B168" t="s">
        <v>86</v>
      </c>
      <c r="C168" t="s">
        <v>9185</v>
      </c>
      <c r="D168" t="s">
        <v>87</v>
      </c>
      <c r="E168" t="s">
        <v>9298</v>
      </c>
      <c r="F168" t="s">
        <v>9299</v>
      </c>
      <c r="G168" t="s">
        <v>9300</v>
      </c>
      <c r="H168">
        <v>14165.11</v>
      </c>
      <c r="I168">
        <v>0</v>
      </c>
      <c r="J168">
        <v>0</v>
      </c>
      <c r="K168">
        <v>1134.48</v>
      </c>
      <c r="L168">
        <v>687.63</v>
      </c>
      <c r="M168">
        <v>42.54</v>
      </c>
      <c r="N168">
        <v>1078</v>
      </c>
      <c r="O168">
        <v>0</v>
      </c>
      <c r="P168">
        <v>0</v>
      </c>
      <c r="Q168">
        <v>0</v>
      </c>
      <c r="R168">
        <v>0</v>
      </c>
      <c r="S168">
        <v>183484.48</v>
      </c>
      <c r="T168">
        <v>50000</v>
      </c>
      <c r="U168">
        <v>27745.24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105739.24</v>
      </c>
      <c r="AD168">
        <v>10</v>
      </c>
      <c r="AE168">
        <v>2520</v>
      </c>
      <c r="AF168">
        <v>8053.92</v>
      </c>
      <c r="AG168">
        <v>0</v>
      </c>
      <c r="AH168">
        <v>8053.92</v>
      </c>
      <c r="AI168">
        <v>7431.68</v>
      </c>
      <c r="AJ168">
        <v>622.24</v>
      </c>
      <c r="AK168">
        <f t="shared" si="2"/>
        <v>8053.92</v>
      </c>
    </row>
    <row r="169" spans="1:37" x14ac:dyDescent="0.2">
      <c r="A169">
        <v>9000802</v>
      </c>
      <c r="B169" t="s">
        <v>1763</v>
      </c>
      <c r="C169" t="s">
        <v>9185</v>
      </c>
      <c r="D169" t="s">
        <v>1764</v>
      </c>
      <c r="E169" t="s">
        <v>9298</v>
      </c>
      <c r="F169" t="s">
        <v>9299</v>
      </c>
      <c r="G169" t="s">
        <v>9300</v>
      </c>
      <c r="H169">
        <v>3469.86</v>
      </c>
      <c r="I169">
        <v>0</v>
      </c>
      <c r="J169">
        <v>0</v>
      </c>
      <c r="K169">
        <v>466.44</v>
      </c>
      <c r="L169">
        <v>116.61</v>
      </c>
      <c r="M169">
        <v>17.489999999999998</v>
      </c>
      <c r="N169">
        <v>350</v>
      </c>
      <c r="O169">
        <v>0</v>
      </c>
      <c r="P169">
        <v>0</v>
      </c>
      <c r="Q169">
        <v>0</v>
      </c>
      <c r="R169">
        <v>0</v>
      </c>
      <c r="S169">
        <v>49405.24</v>
      </c>
      <c r="T169">
        <v>50000</v>
      </c>
      <c r="U169">
        <v>9099.34</v>
      </c>
      <c r="V169">
        <v>10000</v>
      </c>
      <c r="W169">
        <v>10000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f t="shared" si="2"/>
        <v>0</v>
      </c>
    </row>
    <row r="170" spans="1:37" x14ac:dyDescent="0.2">
      <c r="A170">
        <v>9000708</v>
      </c>
      <c r="B170" t="s">
        <v>1485</v>
      </c>
      <c r="C170" t="s">
        <v>9185</v>
      </c>
      <c r="D170" t="s">
        <v>1486</v>
      </c>
      <c r="E170" t="s">
        <v>9298</v>
      </c>
      <c r="F170" t="s">
        <v>9299</v>
      </c>
      <c r="G170" t="s">
        <v>9300</v>
      </c>
      <c r="H170">
        <v>4356.28</v>
      </c>
      <c r="I170">
        <v>0</v>
      </c>
      <c r="J170">
        <v>0</v>
      </c>
      <c r="K170">
        <v>487.84</v>
      </c>
      <c r="L170">
        <v>121.96</v>
      </c>
      <c r="M170">
        <v>18.29</v>
      </c>
      <c r="N170">
        <v>366</v>
      </c>
      <c r="O170">
        <v>0</v>
      </c>
      <c r="P170">
        <v>0</v>
      </c>
      <c r="Q170">
        <v>0</v>
      </c>
      <c r="R170">
        <v>0</v>
      </c>
      <c r="S170">
        <v>59447.1</v>
      </c>
      <c r="T170">
        <v>50000</v>
      </c>
      <c r="U170">
        <v>9241.7900000000009</v>
      </c>
      <c r="V170">
        <v>10000</v>
      </c>
      <c r="W170">
        <v>10000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f t="shared" si="2"/>
        <v>0</v>
      </c>
    </row>
    <row r="171" spans="1:37" x14ac:dyDescent="0.2">
      <c r="A171">
        <v>9001311</v>
      </c>
      <c r="B171" t="s">
        <v>7947</v>
      </c>
      <c r="C171" t="s">
        <v>9185</v>
      </c>
      <c r="D171" t="s">
        <v>7948</v>
      </c>
      <c r="E171" t="s">
        <v>9298</v>
      </c>
      <c r="F171" t="s">
        <v>9299</v>
      </c>
      <c r="G171" t="s">
        <v>9300</v>
      </c>
      <c r="H171">
        <v>5697</v>
      </c>
      <c r="I171">
        <v>0</v>
      </c>
      <c r="J171">
        <v>0</v>
      </c>
      <c r="K171">
        <v>865.92</v>
      </c>
      <c r="L171">
        <v>216.48</v>
      </c>
      <c r="M171">
        <v>32.47</v>
      </c>
      <c r="N171">
        <v>649</v>
      </c>
      <c r="O171">
        <v>0</v>
      </c>
      <c r="P171">
        <v>0</v>
      </c>
      <c r="Q171">
        <v>0</v>
      </c>
      <c r="R171">
        <v>0</v>
      </c>
      <c r="S171">
        <v>33164.03</v>
      </c>
      <c r="T171">
        <v>20000</v>
      </c>
      <c r="U171">
        <v>7055.48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6108.55</v>
      </c>
      <c r="AD171">
        <v>3</v>
      </c>
      <c r="AE171">
        <v>0</v>
      </c>
      <c r="AF171">
        <v>183.26</v>
      </c>
      <c r="AG171">
        <v>0</v>
      </c>
      <c r="AH171">
        <v>183.26</v>
      </c>
      <c r="AI171">
        <v>215.26</v>
      </c>
      <c r="AJ171">
        <v>0</v>
      </c>
      <c r="AK171">
        <f t="shared" si="2"/>
        <v>215.26</v>
      </c>
    </row>
    <row r="172" spans="1:37" x14ac:dyDescent="0.2">
      <c r="A172">
        <v>9001267</v>
      </c>
      <c r="B172" t="s">
        <v>8275</v>
      </c>
      <c r="C172" t="s">
        <v>9185</v>
      </c>
      <c r="D172" t="s">
        <v>8276</v>
      </c>
      <c r="E172" t="s">
        <v>9298</v>
      </c>
      <c r="F172" t="s">
        <v>9299</v>
      </c>
      <c r="G172" t="s">
        <v>9300</v>
      </c>
      <c r="H172">
        <v>3737.97</v>
      </c>
      <c r="I172">
        <v>0</v>
      </c>
      <c r="J172">
        <v>0</v>
      </c>
      <c r="K172">
        <v>356.16</v>
      </c>
      <c r="L172">
        <v>104.32</v>
      </c>
      <c r="M172">
        <v>13.36</v>
      </c>
      <c r="N172">
        <v>267</v>
      </c>
      <c r="O172">
        <v>0</v>
      </c>
      <c r="P172">
        <v>0</v>
      </c>
      <c r="Q172">
        <v>0</v>
      </c>
      <c r="R172">
        <v>0</v>
      </c>
      <c r="S172">
        <v>16640.62</v>
      </c>
      <c r="T172">
        <v>20000</v>
      </c>
      <c r="U172">
        <v>2948.08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f t="shared" si="2"/>
        <v>0</v>
      </c>
    </row>
    <row r="173" spans="1:37" x14ac:dyDescent="0.2">
      <c r="A173">
        <v>9000913</v>
      </c>
      <c r="B173" t="s">
        <v>2010</v>
      </c>
      <c r="C173" t="s">
        <v>9185</v>
      </c>
      <c r="D173" t="s">
        <v>2011</v>
      </c>
      <c r="E173" t="s">
        <v>9298</v>
      </c>
      <c r="F173" t="s">
        <v>9299</v>
      </c>
      <c r="G173" t="s">
        <v>9300</v>
      </c>
      <c r="H173">
        <v>3721.97</v>
      </c>
      <c r="I173">
        <v>0</v>
      </c>
      <c r="J173">
        <v>0</v>
      </c>
      <c r="K173">
        <v>342.48</v>
      </c>
      <c r="L173">
        <v>104.32</v>
      </c>
      <c r="M173">
        <v>12.84</v>
      </c>
      <c r="N173">
        <v>257</v>
      </c>
      <c r="O173">
        <v>0</v>
      </c>
      <c r="P173">
        <v>0</v>
      </c>
      <c r="Q173">
        <v>0</v>
      </c>
      <c r="R173">
        <v>0</v>
      </c>
      <c r="S173">
        <v>49215.13</v>
      </c>
      <c r="T173">
        <v>50000</v>
      </c>
      <c r="U173">
        <v>7037.5</v>
      </c>
      <c r="V173">
        <v>5000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f t="shared" si="2"/>
        <v>0</v>
      </c>
    </row>
    <row r="174" spans="1:37" x14ac:dyDescent="0.2">
      <c r="A174">
        <v>9001215</v>
      </c>
      <c r="B174" t="s">
        <v>7266</v>
      </c>
      <c r="C174" t="s">
        <v>9185</v>
      </c>
      <c r="D174" t="s">
        <v>7267</v>
      </c>
      <c r="E174" t="s">
        <v>9298</v>
      </c>
      <c r="F174" t="s">
        <v>9299</v>
      </c>
      <c r="G174" t="s">
        <v>9300</v>
      </c>
      <c r="H174">
        <v>3789</v>
      </c>
      <c r="I174">
        <v>0</v>
      </c>
      <c r="J174">
        <v>0</v>
      </c>
      <c r="K174">
        <v>763.44</v>
      </c>
      <c r="L174">
        <v>190.86</v>
      </c>
      <c r="M174">
        <v>28.63</v>
      </c>
      <c r="N174">
        <v>573</v>
      </c>
      <c r="O174">
        <v>0</v>
      </c>
      <c r="P174">
        <v>0</v>
      </c>
      <c r="Q174">
        <v>0</v>
      </c>
      <c r="R174">
        <v>0</v>
      </c>
      <c r="S174">
        <v>52780.57</v>
      </c>
      <c r="T174">
        <v>30000</v>
      </c>
      <c r="U174">
        <v>9335.58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13444.99</v>
      </c>
      <c r="AD174">
        <v>3</v>
      </c>
      <c r="AE174">
        <v>0</v>
      </c>
      <c r="AF174">
        <v>403.35</v>
      </c>
      <c r="AG174">
        <v>0</v>
      </c>
      <c r="AH174">
        <v>403.35</v>
      </c>
      <c r="AI174">
        <v>486.36</v>
      </c>
      <c r="AJ174">
        <v>0</v>
      </c>
      <c r="AK174">
        <f t="shared" si="2"/>
        <v>486.36</v>
      </c>
    </row>
    <row r="175" spans="1:37" x14ac:dyDescent="0.2">
      <c r="A175">
        <v>9001100</v>
      </c>
      <c r="B175" t="s">
        <v>2972</v>
      </c>
      <c r="C175" t="s">
        <v>9185</v>
      </c>
      <c r="D175" t="s">
        <v>2973</v>
      </c>
      <c r="E175" t="s">
        <v>9298</v>
      </c>
      <c r="F175" t="s">
        <v>9299</v>
      </c>
      <c r="G175" t="s">
        <v>9300</v>
      </c>
      <c r="H175">
        <v>3895.76</v>
      </c>
      <c r="I175">
        <v>0</v>
      </c>
      <c r="J175">
        <v>0</v>
      </c>
      <c r="K175">
        <v>369.45</v>
      </c>
      <c r="L175">
        <v>104.32</v>
      </c>
      <c r="M175">
        <v>13.85</v>
      </c>
      <c r="N175">
        <v>277</v>
      </c>
      <c r="O175">
        <v>0</v>
      </c>
      <c r="P175">
        <v>0</v>
      </c>
      <c r="Q175">
        <v>0</v>
      </c>
      <c r="R175">
        <v>0</v>
      </c>
      <c r="S175">
        <v>37414.04</v>
      </c>
      <c r="T175">
        <v>40000</v>
      </c>
      <c r="U175">
        <v>5304.5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f t="shared" si="2"/>
        <v>0</v>
      </c>
    </row>
    <row r="176" spans="1:37" x14ac:dyDescent="0.2">
      <c r="A176">
        <v>9001166</v>
      </c>
      <c r="B176" t="s">
        <v>3150</v>
      </c>
      <c r="C176" t="s">
        <v>9185</v>
      </c>
      <c r="D176" t="s">
        <v>3151</v>
      </c>
      <c r="E176" t="s">
        <v>9298</v>
      </c>
      <c r="F176" t="s">
        <v>9299</v>
      </c>
      <c r="G176" t="s">
        <v>9300</v>
      </c>
      <c r="H176">
        <v>4998.22</v>
      </c>
      <c r="I176">
        <v>0</v>
      </c>
      <c r="J176">
        <v>0</v>
      </c>
      <c r="K176">
        <v>1134.48</v>
      </c>
      <c r="L176">
        <v>334.2</v>
      </c>
      <c r="M176">
        <v>42.54</v>
      </c>
      <c r="N176">
        <v>1003</v>
      </c>
      <c r="O176">
        <v>0</v>
      </c>
      <c r="P176">
        <v>0</v>
      </c>
      <c r="Q176">
        <v>0</v>
      </c>
      <c r="R176">
        <v>0</v>
      </c>
      <c r="S176">
        <v>78697.539999999994</v>
      </c>
      <c r="T176">
        <v>35000</v>
      </c>
      <c r="U176">
        <v>18308.54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25389</v>
      </c>
      <c r="AD176">
        <v>3</v>
      </c>
      <c r="AE176">
        <v>0</v>
      </c>
      <c r="AF176">
        <v>761.67</v>
      </c>
      <c r="AG176">
        <v>0</v>
      </c>
      <c r="AH176">
        <v>761.67</v>
      </c>
      <c r="AI176">
        <v>837.15</v>
      </c>
      <c r="AJ176">
        <v>0</v>
      </c>
      <c r="AK176">
        <f t="shared" si="2"/>
        <v>837.15</v>
      </c>
    </row>
    <row r="177" spans="1:37" x14ac:dyDescent="0.2">
      <c r="A177">
        <v>9000557</v>
      </c>
      <c r="B177" t="s">
        <v>622</v>
      </c>
      <c r="C177" t="s">
        <v>9185</v>
      </c>
      <c r="D177" t="s">
        <v>1049</v>
      </c>
      <c r="E177" t="s">
        <v>9298</v>
      </c>
      <c r="F177" t="s">
        <v>9299</v>
      </c>
      <c r="G177" t="s">
        <v>9300</v>
      </c>
      <c r="H177">
        <v>4050.46</v>
      </c>
      <c r="I177">
        <v>0</v>
      </c>
      <c r="J177">
        <v>0</v>
      </c>
      <c r="K177">
        <v>847.04</v>
      </c>
      <c r="L177">
        <v>211.76</v>
      </c>
      <c r="M177">
        <v>31.76</v>
      </c>
      <c r="N177">
        <v>635</v>
      </c>
      <c r="O177">
        <v>0</v>
      </c>
      <c r="P177">
        <v>0</v>
      </c>
      <c r="Q177">
        <v>0</v>
      </c>
      <c r="R177">
        <v>0</v>
      </c>
      <c r="S177">
        <v>96720.26</v>
      </c>
      <c r="T177">
        <v>50000</v>
      </c>
      <c r="U177">
        <v>18167.91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28552.35</v>
      </c>
      <c r="AD177">
        <v>3</v>
      </c>
      <c r="AE177">
        <v>0</v>
      </c>
      <c r="AF177">
        <v>856.57</v>
      </c>
      <c r="AG177">
        <v>0</v>
      </c>
      <c r="AH177">
        <v>856.57</v>
      </c>
      <c r="AI177">
        <v>936.82</v>
      </c>
      <c r="AJ177">
        <v>0</v>
      </c>
      <c r="AK177">
        <f t="shared" si="2"/>
        <v>936.82</v>
      </c>
    </row>
    <row r="178" spans="1:37" x14ac:dyDescent="0.2">
      <c r="A178">
        <v>9000538</v>
      </c>
      <c r="B178" t="s">
        <v>993</v>
      </c>
      <c r="C178" t="s">
        <v>9185</v>
      </c>
      <c r="D178" t="s">
        <v>994</v>
      </c>
      <c r="E178" t="s">
        <v>9298</v>
      </c>
      <c r="F178" t="s">
        <v>9299</v>
      </c>
      <c r="G178" t="s">
        <v>9300</v>
      </c>
      <c r="H178">
        <v>2927.75</v>
      </c>
      <c r="I178">
        <v>0</v>
      </c>
      <c r="J178">
        <v>0</v>
      </c>
      <c r="K178">
        <v>691.24</v>
      </c>
      <c r="L178">
        <v>172.81</v>
      </c>
      <c r="M178">
        <v>25.92</v>
      </c>
      <c r="N178">
        <v>518</v>
      </c>
      <c r="O178">
        <v>0</v>
      </c>
      <c r="P178">
        <v>0</v>
      </c>
      <c r="Q178">
        <v>0</v>
      </c>
      <c r="R178">
        <v>0</v>
      </c>
      <c r="S178">
        <v>89667.24</v>
      </c>
      <c r="T178">
        <v>50000</v>
      </c>
      <c r="U178">
        <v>11072.17</v>
      </c>
      <c r="V178">
        <v>10000</v>
      </c>
      <c r="W178">
        <v>20000</v>
      </c>
      <c r="X178">
        <v>4000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</v>
      </c>
      <c r="AE178">
        <v>0</v>
      </c>
      <c r="AF178">
        <v>0</v>
      </c>
      <c r="AG178">
        <v>0</v>
      </c>
      <c r="AH178">
        <v>0</v>
      </c>
      <c r="AI178">
        <v>84.29</v>
      </c>
      <c r="AJ178">
        <v>0</v>
      </c>
      <c r="AK178">
        <f t="shared" si="2"/>
        <v>84.29</v>
      </c>
    </row>
    <row r="179" spans="1:37" x14ac:dyDescent="0.2">
      <c r="A179">
        <v>9000372</v>
      </c>
      <c r="B179" t="s">
        <v>2615</v>
      </c>
      <c r="C179" t="s">
        <v>9185</v>
      </c>
      <c r="D179" t="s">
        <v>2616</v>
      </c>
      <c r="E179" t="s">
        <v>9298</v>
      </c>
      <c r="F179" t="s">
        <v>9299</v>
      </c>
      <c r="G179" t="s">
        <v>9300</v>
      </c>
      <c r="H179">
        <v>6076</v>
      </c>
      <c r="I179">
        <v>0</v>
      </c>
      <c r="J179">
        <v>0</v>
      </c>
      <c r="K179">
        <v>975.84</v>
      </c>
      <c r="L179">
        <v>243.96</v>
      </c>
      <c r="M179">
        <v>36.590000000000003</v>
      </c>
      <c r="N179">
        <v>732</v>
      </c>
      <c r="O179">
        <v>0</v>
      </c>
      <c r="P179">
        <v>0</v>
      </c>
      <c r="Q179">
        <v>0</v>
      </c>
      <c r="R179">
        <v>0</v>
      </c>
      <c r="S179">
        <v>83420</v>
      </c>
      <c r="T179">
        <v>40000</v>
      </c>
      <c r="U179">
        <v>15907.12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27512.880000000001</v>
      </c>
      <c r="AD179">
        <v>3</v>
      </c>
      <c r="AE179">
        <v>0</v>
      </c>
      <c r="AF179">
        <v>825.39</v>
      </c>
      <c r="AG179">
        <v>0</v>
      </c>
      <c r="AH179">
        <v>825.39</v>
      </c>
      <c r="AI179">
        <v>852.76</v>
      </c>
      <c r="AJ179">
        <v>0</v>
      </c>
      <c r="AK179">
        <f t="shared" si="2"/>
        <v>852.76</v>
      </c>
    </row>
    <row r="180" spans="1:37" x14ac:dyDescent="0.2">
      <c r="A180">
        <v>9000539</v>
      </c>
      <c r="B180" t="s">
        <v>996</v>
      </c>
      <c r="C180" t="s">
        <v>9185</v>
      </c>
      <c r="D180" t="s">
        <v>997</v>
      </c>
      <c r="E180" t="s">
        <v>9298</v>
      </c>
      <c r="F180" t="s">
        <v>9299</v>
      </c>
      <c r="G180" t="s">
        <v>9300</v>
      </c>
      <c r="H180">
        <v>3940.18</v>
      </c>
      <c r="I180">
        <v>0</v>
      </c>
      <c r="J180">
        <v>0</v>
      </c>
      <c r="K180">
        <v>985.61</v>
      </c>
      <c r="L180">
        <v>246.4</v>
      </c>
      <c r="M180">
        <v>36.96</v>
      </c>
      <c r="N180">
        <v>739</v>
      </c>
      <c r="O180">
        <v>0</v>
      </c>
      <c r="P180">
        <v>0</v>
      </c>
      <c r="Q180">
        <v>0</v>
      </c>
      <c r="R180">
        <v>0</v>
      </c>
      <c r="S180">
        <v>107099.21</v>
      </c>
      <c r="T180">
        <v>50000</v>
      </c>
      <c r="U180">
        <v>20151.13</v>
      </c>
      <c r="V180">
        <v>5000</v>
      </c>
      <c r="W180">
        <v>5000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26948.080000000002</v>
      </c>
      <c r="AD180">
        <v>3</v>
      </c>
      <c r="AE180">
        <v>0</v>
      </c>
      <c r="AF180">
        <v>808.44</v>
      </c>
      <c r="AG180">
        <v>0</v>
      </c>
      <c r="AH180">
        <v>808.44</v>
      </c>
      <c r="AI180">
        <v>930.48</v>
      </c>
      <c r="AJ180">
        <v>0</v>
      </c>
      <c r="AK180">
        <f t="shared" si="2"/>
        <v>930.48</v>
      </c>
    </row>
    <row r="181" spans="1:37" x14ac:dyDescent="0.2">
      <c r="A181">
        <v>9001281</v>
      </c>
      <c r="B181" t="s">
        <v>8016</v>
      </c>
      <c r="C181" t="s">
        <v>9185</v>
      </c>
      <c r="D181" t="s">
        <v>8017</v>
      </c>
      <c r="E181" t="s">
        <v>9298</v>
      </c>
      <c r="F181" t="s">
        <v>9299</v>
      </c>
      <c r="G181" t="s">
        <v>9300</v>
      </c>
      <c r="H181">
        <v>3692.17</v>
      </c>
      <c r="I181">
        <v>0</v>
      </c>
      <c r="J181">
        <v>0</v>
      </c>
      <c r="K181">
        <v>653.72</v>
      </c>
      <c r="L181">
        <v>163.43</v>
      </c>
      <c r="M181">
        <v>24.51</v>
      </c>
      <c r="N181">
        <v>490</v>
      </c>
      <c r="O181">
        <v>0</v>
      </c>
      <c r="P181">
        <v>0</v>
      </c>
      <c r="Q181">
        <v>0</v>
      </c>
      <c r="R181">
        <v>0</v>
      </c>
      <c r="S181">
        <v>21788.62</v>
      </c>
      <c r="T181">
        <v>20000</v>
      </c>
      <c r="U181">
        <v>5326.64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f t="shared" si="2"/>
        <v>0</v>
      </c>
    </row>
    <row r="182" spans="1:37" x14ac:dyDescent="0.2">
      <c r="A182">
        <v>9000442</v>
      </c>
      <c r="B182" t="s">
        <v>741</v>
      </c>
      <c r="C182" t="s">
        <v>9185</v>
      </c>
      <c r="D182" t="s">
        <v>742</v>
      </c>
      <c r="E182" t="s">
        <v>9298</v>
      </c>
      <c r="F182" t="s">
        <v>9299</v>
      </c>
      <c r="G182" t="s">
        <v>9300</v>
      </c>
      <c r="H182">
        <v>4311.33</v>
      </c>
      <c r="I182">
        <v>0</v>
      </c>
      <c r="J182">
        <v>0</v>
      </c>
      <c r="K182">
        <v>952.08</v>
      </c>
      <c r="L182">
        <v>238.02</v>
      </c>
      <c r="M182">
        <v>35.700000000000003</v>
      </c>
      <c r="N182">
        <v>714</v>
      </c>
      <c r="O182">
        <v>0</v>
      </c>
      <c r="P182">
        <v>0</v>
      </c>
      <c r="Q182">
        <v>0</v>
      </c>
      <c r="R182">
        <v>0</v>
      </c>
      <c r="S182">
        <v>110925.63</v>
      </c>
      <c r="T182">
        <v>50000</v>
      </c>
      <c r="U182">
        <v>20372.97</v>
      </c>
      <c r="V182">
        <v>0</v>
      </c>
      <c r="W182">
        <v>10000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30552.66</v>
      </c>
      <c r="AD182">
        <v>3</v>
      </c>
      <c r="AE182">
        <v>0</v>
      </c>
      <c r="AF182">
        <v>916.58</v>
      </c>
      <c r="AG182">
        <v>0</v>
      </c>
      <c r="AH182">
        <v>916.58</v>
      </c>
      <c r="AI182">
        <v>1025.43</v>
      </c>
      <c r="AJ182">
        <v>0</v>
      </c>
      <c r="AK182">
        <f t="shared" si="2"/>
        <v>1025.43</v>
      </c>
    </row>
    <row r="183" spans="1:37" x14ac:dyDescent="0.2">
      <c r="A183">
        <v>9000459</v>
      </c>
      <c r="B183" t="s">
        <v>780</v>
      </c>
      <c r="C183" t="s">
        <v>9185</v>
      </c>
      <c r="D183" t="s">
        <v>781</v>
      </c>
      <c r="E183" t="s">
        <v>9298</v>
      </c>
      <c r="F183" t="s">
        <v>9299</v>
      </c>
      <c r="G183" t="s">
        <v>9300</v>
      </c>
      <c r="H183">
        <v>4222.01</v>
      </c>
      <c r="I183">
        <v>0</v>
      </c>
      <c r="J183">
        <v>0</v>
      </c>
      <c r="K183">
        <v>907.51</v>
      </c>
      <c r="L183">
        <v>226.88</v>
      </c>
      <c r="M183">
        <v>34.03</v>
      </c>
      <c r="N183">
        <v>681</v>
      </c>
      <c r="O183">
        <v>0</v>
      </c>
      <c r="P183">
        <v>0</v>
      </c>
      <c r="Q183">
        <v>0</v>
      </c>
      <c r="R183">
        <v>0</v>
      </c>
      <c r="S183">
        <v>107283.27</v>
      </c>
      <c r="T183">
        <v>50000</v>
      </c>
      <c r="U183">
        <v>19965.07</v>
      </c>
      <c r="V183">
        <v>10000</v>
      </c>
      <c r="W183">
        <v>10000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17318.2</v>
      </c>
      <c r="AD183">
        <v>3</v>
      </c>
      <c r="AE183">
        <v>0</v>
      </c>
      <c r="AF183">
        <v>519.54999999999995</v>
      </c>
      <c r="AG183">
        <v>0</v>
      </c>
      <c r="AH183">
        <v>519.54999999999995</v>
      </c>
      <c r="AI183">
        <v>658.37</v>
      </c>
      <c r="AJ183">
        <v>0</v>
      </c>
      <c r="AK183">
        <f t="shared" si="2"/>
        <v>658.37</v>
      </c>
    </row>
    <row r="184" spans="1:37" x14ac:dyDescent="0.2">
      <c r="A184">
        <v>9001226</v>
      </c>
      <c r="B184" t="s">
        <v>7561</v>
      </c>
      <c r="C184" t="s">
        <v>9185</v>
      </c>
      <c r="D184" t="s">
        <v>7562</v>
      </c>
      <c r="E184" t="s">
        <v>9298</v>
      </c>
      <c r="F184" t="s">
        <v>9299</v>
      </c>
      <c r="G184" t="s">
        <v>9300</v>
      </c>
      <c r="H184">
        <v>3573</v>
      </c>
      <c r="I184">
        <v>0</v>
      </c>
      <c r="J184">
        <v>0</v>
      </c>
      <c r="K184">
        <v>434.4</v>
      </c>
      <c r="L184">
        <v>108.61</v>
      </c>
      <c r="M184">
        <v>16.29</v>
      </c>
      <c r="N184">
        <v>326</v>
      </c>
      <c r="O184">
        <v>0</v>
      </c>
      <c r="P184">
        <v>0</v>
      </c>
      <c r="Q184">
        <v>0</v>
      </c>
      <c r="R184">
        <v>0</v>
      </c>
      <c r="S184">
        <v>36679.79</v>
      </c>
      <c r="T184">
        <v>30000</v>
      </c>
      <c r="U184">
        <v>5311.8</v>
      </c>
      <c r="V184">
        <v>3000</v>
      </c>
      <c r="W184">
        <v>6000</v>
      </c>
      <c r="X184">
        <v>0</v>
      </c>
      <c r="Y184">
        <v>6000</v>
      </c>
      <c r="Z184">
        <v>0</v>
      </c>
      <c r="AA184">
        <v>0</v>
      </c>
      <c r="AB184">
        <v>0</v>
      </c>
      <c r="AC184">
        <v>0</v>
      </c>
      <c r="AD184">
        <v>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f t="shared" si="2"/>
        <v>0</v>
      </c>
    </row>
    <row r="185" spans="1:37" x14ac:dyDescent="0.2">
      <c r="A185">
        <v>9000229</v>
      </c>
      <c r="B185" t="s">
        <v>381</v>
      </c>
      <c r="C185" t="s">
        <v>9185</v>
      </c>
      <c r="D185" t="s">
        <v>382</v>
      </c>
      <c r="E185" t="s">
        <v>9298</v>
      </c>
      <c r="F185" t="s">
        <v>9299</v>
      </c>
      <c r="G185" t="s">
        <v>9300</v>
      </c>
      <c r="H185">
        <v>3193.51</v>
      </c>
      <c r="I185">
        <v>0</v>
      </c>
      <c r="J185">
        <v>0</v>
      </c>
      <c r="K185">
        <v>544.78</v>
      </c>
      <c r="L185">
        <v>136.19999999999999</v>
      </c>
      <c r="M185">
        <v>20.43</v>
      </c>
      <c r="N185">
        <v>409</v>
      </c>
      <c r="O185">
        <v>0</v>
      </c>
      <c r="P185">
        <v>0</v>
      </c>
      <c r="Q185">
        <v>0</v>
      </c>
      <c r="R185">
        <v>0</v>
      </c>
      <c r="S185">
        <v>80732.25</v>
      </c>
      <c r="T185">
        <v>50000</v>
      </c>
      <c r="U185">
        <v>10591.48</v>
      </c>
      <c r="V185">
        <v>0</v>
      </c>
      <c r="W185">
        <v>0</v>
      </c>
      <c r="X185">
        <v>0</v>
      </c>
      <c r="Y185">
        <v>10000</v>
      </c>
      <c r="Z185">
        <v>0</v>
      </c>
      <c r="AA185">
        <v>0</v>
      </c>
      <c r="AB185">
        <v>0</v>
      </c>
      <c r="AC185">
        <v>10140.77</v>
      </c>
      <c r="AD185">
        <v>3</v>
      </c>
      <c r="AE185">
        <v>0</v>
      </c>
      <c r="AF185">
        <v>304.22000000000003</v>
      </c>
      <c r="AG185">
        <v>0</v>
      </c>
      <c r="AH185">
        <v>304.22000000000003</v>
      </c>
      <c r="AI185">
        <v>421.73</v>
      </c>
      <c r="AJ185">
        <v>0</v>
      </c>
      <c r="AK185">
        <f t="shared" si="2"/>
        <v>421.73</v>
      </c>
    </row>
    <row r="186" spans="1:37" x14ac:dyDescent="0.2">
      <c r="A186">
        <v>9001224</v>
      </c>
      <c r="B186" t="s">
        <v>7558</v>
      </c>
      <c r="C186" t="s">
        <v>9185</v>
      </c>
      <c r="D186" t="s">
        <v>7559</v>
      </c>
      <c r="E186" t="s">
        <v>9298</v>
      </c>
      <c r="F186" t="s">
        <v>9299</v>
      </c>
      <c r="G186" t="s">
        <v>9300</v>
      </c>
      <c r="H186">
        <v>4743.53</v>
      </c>
      <c r="I186">
        <v>0</v>
      </c>
      <c r="J186">
        <v>0</v>
      </c>
      <c r="K186">
        <v>450.96</v>
      </c>
      <c r="L186">
        <v>112.74</v>
      </c>
      <c r="M186">
        <v>16.91</v>
      </c>
      <c r="N186">
        <v>338</v>
      </c>
      <c r="O186">
        <v>0</v>
      </c>
      <c r="P186">
        <v>0</v>
      </c>
      <c r="Q186">
        <v>0</v>
      </c>
      <c r="R186">
        <v>0</v>
      </c>
      <c r="S186">
        <v>33238.35</v>
      </c>
      <c r="T186">
        <v>30000</v>
      </c>
      <c r="U186">
        <v>5511.66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f t="shared" si="2"/>
        <v>0</v>
      </c>
    </row>
    <row r="187" spans="1:37" x14ac:dyDescent="0.2">
      <c r="A187">
        <v>9001385</v>
      </c>
      <c r="B187" t="s">
        <v>8903</v>
      </c>
      <c r="C187" t="s">
        <v>9185</v>
      </c>
      <c r="D187" t="s">
        <v>8904</v>
      </c>
      <c r="E187" t="s">
        <v>9298</v>
      </c>
      <c r="F187" t="s">
        <v>9299</v>
      </c>
      <c r="G187" t="s">
        <v>9300</v>
      </c>
      <c r="H187">
        <v>2637</v>
      </c>
      <c r="I187">
        <v>0</v>
      </c>
      <c r="J187">
        <v>0</v>
      </c>
      <c r="K187">
        <v>320</v>
      </c>
      <c r="L187">
        <v>104.32</v>
      </c>
      <c r="M187">
        <v>12</v>
      </c>
      <c r="N187">
        <v>240</v>
      </c>
      <c r="O187">
        <v>0</v>
      </c>
      <c r="P187">
        <v>0</v>
      </c>
      <c r="Q187">
        <v>0</v>
      </c>
      <c r="R187">
        <v>0</v>
      </c>
      <c r="S187">
        <v>9561</v>
      </c>
      <c r="T187">
        <v>15000</v>
      </c>
      <c r="U187">
        <v>2028.96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f t="shared" si="2"/>
        <v>0</v>
      </c>
    </row>
    <row r="188" spans="1:37" x14ac:dyDescent="0.2">
      <c r="A188">
        <v>9000303</v>
      </c>
      <c r="B188" t="s">
        <v>2546</v>
      </c>
      <c r="C188" t="s">
        <v>9185</v>
      </c>
      <c r="D188" t="s">
        <v>2547</v>
      </c>
      <c r="E188" t="s">
        <v>9298</v>
      </c>
      <c r="F188" t="s">
        <v>9299</v>
      </c>
      <c r="G188" t="s">
        <v>9300</v>
      </c>
      <c r="H188">
        <v>5565</v>
      </c>
      <c r="I188">
        <v>0</v>
      </c>
      <c r="J188">
        <v>0</v>
      </c>
      <c r="K188">
        <v>860.16</v>
      </c>
      <c r="L188">
        <v>215.04</v>
      </c>
      <c r="M188">
        <v>32.26</v>
      </c>
      <c r="N188">
        <v>645</v>
      </c>
      <c r="O188">
        <v>0</v>
      </c>
      <c r="P188">
        <v>0</v>
      </c>
      <c r="Q188">
        <v>0</v>
      </c>
      <c r="R188">
        <v>0</v>
      </c>
      <c r="S188">
        <v>75577.350000000006</v>
      </c>
      <c r="T188">
        <v>40000</v>
      </c>
      <c r="U188">
        <v>14019.68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21557.67</v>
      </c>
      <c r="AD188">
        <v>3</v>
      </c>
      <c r="AE188">
        <v>0</v>
      </c>
      <c r="AF188">
        <v>646.73</v>
      </c>
      <c r="AG188">
        <v>0</v>
      </c>
      <c r="AH188">
        <v>646.73</v>
      </c>
      <c r="AI188">
        <v>682.35</v>
      </c>
      <c r="AJ188">
        <v>0</v>
      </c>
      <c r="AK188">
        <f t="shared" si="2"/>
        <v>682.35</v>
      </c>
    </row>
    <row r="189" spans="1:37" x14ac:dyDescent="0.2">
      <c r="A189">
        <v>9001182</v>
      </c>
      <c r="B189" t="s">
        <v>7470</v>
      </c>
      <c r="C189" t="s">
        <v>9185</v>
      </c>
      <c r="D189" t="s">
        <v>7471</v>
      </c>
      <c r="E189" t="s">
        <v>9298</v>
      </c>
      <c r="F189" t="s">
        <v>9299</v>
      </c>
      <c r="G189" t="s">
        <v>9300</v>
      </c>
      <c r="H189">
        <v>3669.9</v>
      </c>
      <c r="I189">
        <v>0</v>
      </c>
      <c r="J189">
        <v>0</v>
      </c>
      <c r="K189">
        <v>351.3</v>
      </c>
      <c r="L189">
        <v>104.32</v>
      </c>
      <c r="M189">
        <v>13.17</v>
      </c>
      <c r="N189">
        <v>263</v>
      </c>
      <c r="O189">
        <v>0</v>
      </c>
      <c r="P189">
        <v>0</v>
      </c>
      <c r="Q189">
        <v>0</v>
      </c>
      <c r="R189">
        <v>0</v>
      </c>
      <c r="S189">
        <v>26672.03</v>
      </c>
      <c r="T189">
        <v>30000</v>
      </c>
      <c r="U189">
        <v>4341.24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f t="shared" si="2"/>
        <v>0</v>
      </c>
    </row>
    <row r="190" spans="1:37" x14ac:dyDescent="0.2">
      <c r="A190">
        <v>9000495</v>
      </c>
      <c r="B190" t="s">
        <v>869</v>
      </c>
      <c r="C190" t="s">
        <v>9185</v>
      </c>
      <c r="D190" t="s">
        <v>870</v>
      </c>
      <c r="E190" t="s">
        <v>9298</v>
      </c>
      <c r="F190" t="s">
        <v>9299</v>
      </c>
      <c r="G190" t="s">
        <v>9300</v>
      </c>
      <c r="H190">
        <v>3080.97</v>
      </c>
      <c r="I190">
        <v>0</v>
      </c>
      <c r="J190">
        <v>0</v>
      </c>
      <c r="K190">
        <v>485.69</v>
      </c>
      <c r="L190">
        <v>121.42</v>
      </c>
      <c r="M190">
        <v>18.21</v>
      </c>
      <c r="N190">
        <v>364</v>
      </c>
      <c r="O190">
        <v>0</v>
      </c>
      <c r="P190">
        <v>0</v>
      </c>
      <c r="Q190">
        <v>0</v>
      </c>
      <c r="R190">
        <v>0</v>
      </c>
      <c r="S190">
        <v>63591.1</v>
      </c>
      <c r="T190">
        <v>50000</v>
      </c>
      <c r="U190">
        <v>8468.01</v>
      </c>
      <c r="V190">
        <v>0</v>
      </c>
      <c r="W190">
        <v>0</v>
      </c>
      <c r="X190">
        <v>0</v>
      </c>
      <c r="Y190">
        <v>10000</v>
      </c>
      <c r="Z190">
        <v>0</v>
      </c>
      <c r="AA190">
        <v>0</v>
      </c>
      <c r="AB190">
        <v>0</v>
      </c>
      <c r="AC190">
        <v>0</v>
      </c>
      <c r="AD190">
        <v>3</v>
      </c>
      <c r="AE190">
        <v>0</v>
      </c>
      <c r="AF190">
        <v>0</v>
      </c>
      <c r="AG190">
        <v>0</v>
      </c>
      <c r="AH190">
        <v>0</v>
      </c>
      <c r="AI190">
        <v>37.33</v>
      </c>
      <c r="AJ190">
        <v>0</v>
      </c>
      <c r="AK190">
        <f t="shared" si="2"/>
        <v>37.33</v>
      </c>
    </row>
    <row r="191" spans="1:37" x14ac:dyDescent="0.2">
      <c r="A191">
        <v>9000664</v>
      </c>
      <c r="B191" t="s">
        <v>1358</v>
      </c>
      <c r="C191" t="s">
        <v>9185</v>
      </c>
      <c r="D191" t="s">
        <v>1359</v>
      </c>
      <c r="E191" t="s">
        <v>9298</v>
      </c>
      <c r="F191" t="s">
        <v>9299</v>
      </c>
      <c r="G191" t="s">
        <v>9300</v>
      </c>
      <c r="H191">
        <v>2334.4499999999998</v>
      </c>
      <c r="I191">
        <v>0</v>
      </c>
      <c r="J191">
        <v>0</v>
      </c>
      <c r="K191">
        <v>555.25</v>
      </c>
      <c r="L191">
        <v>138.81</v>
      </c>
      <c r="M191">
        <v>20.82</v>
      </c>
      <c r="N191">
        <v>416</v>
      </c>
      <c r="O191">
        <v>0</v>
      </c>
      <c r="P191">
        <v>0</v>
      </c>
      <c r="Q191">
        <v>0</v>
      </c>
      <c r="R191">
        <v>0</v>
      </c>
      <c r="S191">
        <v>63571.53</v>
      </c>
      <c r="T191">
        <v>50000</v>
      </c>
      <c r="U191">
        <v>11016.14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2555.39</v>
      </c>
      <c r="AD191">
        <v>3</v>
      </c>
      <c r="AE191">
        <v>0</v>
      </c>
      <c r="AF191">
        <v>76.66</v>
      </c>
      <c r="AG191">
        <v>0</v>
      </c>
      <c r="AH191">
        <v>76.66</v>
      </c>
      <c r="AI191">
        <v>190.55</v>
      </c>
      <c r="AJ191">
        <v>0</v>
      </c>
      <c r="AK191">
        <f t="shared" si="2"/>
        <v>190.55</v>
      </c>
    </row>
    <row r="192" spans="1:37" x14ac:dyDescent="0.2">
      <c r="A192">
        <v>9000969</v>
      </c>
      <c r="B192" t="s">
        <v>2176</v>
      </c>
      <c r="C192" t="s">
        <v>9185</v>
      </c>
      <c r="D192" t="s">
        <v>2177</v>
      </c>
      <c r="E192" t="s">
        <v>9298</v>
      </c>
      <c r="F192" t="s">
        <v>9299</v>
      </c>
      <c r="G192" t="s">
        <v>9300</v>
      </c>
      <c r="H192">
        <v>4066</v>
      </c>
      <c r="I192">
        <v>0</v>
      </c>
      <c r="J192">
        <v>0</v>
      </c>
      <c r="K192">
        <v>441.68</v>
      </c>
      <c r="L192">
        <v>110.42</v>
      </c>
      <c r="M192">
        <v>16.559999999999999</v>
      </c>
      <c r="N192">
        <v>331</v>
      </c>
      <c r="O192">
        <v>0</v>
      </c>
      <c r="P192">
        <v>0</v>
      </c>
      <c r="Q192">
        <v>0</v>
      </c>
      <c r="R192">
        <v>0</v>
      </c>
      <c r="S192">
        <v>61296.85</v>
      </c>
      <c r="T192">
        <v>50000</v>
      </c>
      <c r="U192">
        <v>8998.6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2298.25</v>
      </c>
      <c r="AD192">
        <v>3</v>
      </c>
      <c r="AE192">
        <v>0</v>
      </c>
      <c r="AF192">
        <v>68.95</v>
      </c>
      <c r="AG192">
        <v>0</v>
      </c>
      <c r="AH192">
        <v>68.95</v>
      </c>
      <c r="AI192">
        <v>123.96</v>
      </c>
      <c r="AJ192">
        <v>0</v>
      </c>
      <c r="AK192">
        <f t="shared" si="2"/>
        <v>123.96</v>
      </c>
    </row>
    <row r="193" spans="1:37" x14ac:dyDescent="0.2">
      <c r="A193">
        <v>9000159</v>
      </c>
      <c r="B193" t="s">
        <v>200</v>
      </c>
      <c r="C193" t="s">
        <v>9185</v>
      </c>
      <c r="D193" t="s">
        <v>201</v>
      </c>
      <c r="E193" t="s">
        <v>9298</v>
      </c>
      <c r="F193" t="s">
        <v>9299</v>
      </c>
      <c r="G193" t="s">
        <v>9300</v>
      </c>
      <c r="H193">
        <v>3813.05</v>
      </c>
      <c r="I193">
        <v>0</v>
      </c>
      <c r="J193">
        <v>0</v>
      </c>
      <c r="K193">
        <v>762.32</v>
      </c>
      <c r="L193">
        <v>190.58</v>
      </c>
      <c r="M193">
        <v>28.59</v>
      </c>
      <c r="N193">
        <v>572</v>
      </c>
      <c r="O193">
        <v>0</v>
      </c>
      <c r="P193">
        <v>0</v>
      </c>
      <c r="Q193">
        <v>0</v>
      </c>
      <c r="R193">
        <v>0</v>
      </c>
      <c r="S193">
        <v>91428.32</v>
      </c>
      <c r="T193">
        <v>50000</v>
      </c>
      <c r="U193">
        <v>18149.41</v>
      </c>
      <c r="V193">
        <v>10000</v>
      </c>
      <c r="W193">
        <v>20000</v>
      </c>
      <c r="X193">
        <v>0</v>
      </c>
      <c r="Y193">
        <v>10000</v>
      </c>
      <c r="Z193">
        <v>0</v>
      </c>
      <c r="AA193">
        <v>0</v>
      </c>
      <c r="AB193">
        <v>0</v>
      </c>
      <c r="AC193">
        <v>0</v>
      </c>
      <c r="AD193">
        <v>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f t="shared" si="2"/>
        <v>0</v>
      </c>
    </row>
    <row r="194" spans="1:37" x14ac:dyDescent="0.2">
      <c r="A194">
        <v>9000146</v>
      </c>
      <c r="B194" t="s">
        <v>161</v>
      </c>
      <c r="C194" t="s">
        <v>9185</v>
      </c>
      <c r="D194" t="s">
        <v>162</v>
      </c>
      <c r="E194" t="s">
        <v>9298</v>
      </c>
      <c r="F194" t="s">
        <v>9299</v>
      </c>
      <c r="G194" t="s">
        <v>9300</v>
      </c>
      <c r="H194">
        <v>3896.9</v>
      </c>
      <c r="I194">
        <v>0</v>
      </c>
      <c r="J194">
        <v>0</v>
      </c>
      <c r="K194">
        <v>409.11</v>
      </c>
      <c r="L194">
        <v>104.32</v>
      </c>
      <c r="M194">
        <v>15.34</v>
      </c>
      <c r="N194">
        <v>307</v>
      </c>
      <c r="O194">
        <v>0</v>
      </c>
      <c r="P194">
        <v>0</v>
      </c>
      <c r="Q194">
        <v>0</v>
      </c>
      <c r="R194">
        <v>0</v>
      </c>
      <c r="S194">
        <v>54822.82</v>
      </c>
      <c r="T194">
        <v>50000</v>
      </c>
      <c r="U194">
        <v>7340.43</v>
      </c>
      <c r="V194">
        <v>1000</v>
      </c>
      <c r="W194">
        <v>10000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f t="shared" si="2"/>
        <v>0</v>
      </c>
    </row>
    <row r="195" spans="1:37" x14ac:dyDescent="0.2">
      <c r="A195">
        <v>9001364</v>
      </c>
      <c r="B195" t="s">
        <v>8142</v>
      </c>
      <c r="C195" t="s">
        <v>9185</v>
      </c>
      <c r="D195" t="s">
        <v>8143</v>
      </c>
      <c r="E195" t="s">
        <v>9298</v>
      </c>
      <c r="F195" t="s">
        <v>9299</v>
      </c>
      <c r="G195" t="s">
        <v>9300</v>
      </c>
      <c r="H195">
        <v>5438.4</v>
      </c>
      <c r="I195">
        <v>0</v>
      </c>
      <c r="J195">
        <v>0</v>
      </c>
      <c r="K195">
        <v>659.76</v>
      </c>
      <c r="L195">
        <v>164.94</v>
      </c>
      <c r="M195">
        <v>24.74</v>
      </c>
      <c r="N195">
        <v>495</v>
      </c>
      <c r="O195">
        <v>0</v>
      </c>
      <c r="P195">
        <v>0</v>
      </c>
      <c r="Q195">
        <v>0</v>
      </c>
      <c r="R195">
        <v>0</v>
      </c>
      <c r="S195">
        <v>26266.95</v>
      </c>
      <c r="T195">
        <v>20000</v>
      </c>
      <c r="U195">
        <v>5377.76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889.19</v>
      </c>
      <c r="AD195">
        <v>3</v>
      </c>
      <c r="AE195">
        <v>0</v>
      </c>
      <c r="AF195">
        <v>26.68</v>
      </c>
      <c r="AG195">
        <v>0</v>
      </c>
      <c r="AH195">
        <v>26.68</v>
      </c>
      <c r="AI195">
        <v>53.86</v>
      </c>
      <c r="AJ195">
        <v>0</v>
      </c>
      <c r="AK195">
        <f t="shared" ref="AK195:AK258" si="3">AI195+AJ195</f>
        <v>53.86</v>
      </c>
    </row>
    <row r="196" spans="1:37" x14ac:dyDescent="0.2">
      <c r="A196">
        <v>9000638</v>
      </c>
      <c r="B196" t="s">
        <v>1283</v>
      </c>
      <c r="C196" t="s">
        <v>9185</v>
      </c>
      <c r="D196" t="s">
        <v>1284</v>
      </c>
      <c r="E196" t="s">
        <v>9298</v>
      </c>
      <c r="F196" t="s">
        <v>9299</v>
      </c>
      <c r="G196" t="s">
        <v>9300</v>
      </c>
      <c r="H196">
        <v>3464.17</v>
      </c>
      <c r="I196">
        <v>0</v>
      </c>
      <c r="J196">
        <v>0</v>
      </c>
      <c r="K196">
        <v>729.18</v>
      </c>
      <c r="L196">
        <v>182.3</v>
      </c>
      <c r="M196">
        <v>27.34</v>
      </c>
      <c r="N196">
        <v>547</v>
      </c>
      <c r="O196">
        <v>0</v>
      </c>
      <c r="P196">
        <v>0</v>
      </c>
      <c r="Q196">
        <v>0</v>
      </c>
      <c r="R196">
        <v>0</v>
      </c>
      <c r="S196">
        <v>84731.07</v>
      </c>
      <c r="T196">
        <v>50000</v>
      </c>
      <c r="U196">
        <v>15525.86</v>
      </c>
      <c r="V196">
        <v>0</v>
      </c>
      <c r="W196">
        <v>0</v>
      </c>
      <c r="X196">
        <v>0</v>
      </c>
      <c r="Y196">
        <v>10000</v>
      </c>
      <c r="Z196">
        <v>0</v>
      </c>
      <c r="AA196">
        <v>0</v>
      </c>
      <c r="AB196">
        <v>0</v>
      </c>
      <c r="AC196">
        <v>9205.2099999999991</v>
      </c>
      <c r="AD196">
        <v>3</v>
      </c>
      <c r="AE196">
        <v>0</v>
      </c>
      <c r="AF196">
        <v>276.16000000000003</v>
      </c>
      <c r="AG196">
        <v>0</v>
      </c>
      <c r="AH196">
        <v>276.16000000000003</v>
      </c>
      <c r="AI196">
        <v>396.81</v>
      </c>
      <c r="AJ196">
        <v>0</v>
      </c>
      <c r="AK196">
        <f t="shared" si="3"/>
        <v>396.81</v>
      </c>
    </row>
    <row r="197" spans="1:37" x14ac:dyDescent="0.2">
      <c r="A197">
        <v>9000166</v>
      </c>
      <c r="B197" t="s">
        <v>221</v>
      </c>
      <c r="C197" t="s">
        <v>9185</v>
      </c>
      <c r="D197" t="s">
        <v>222</v>
      </c>
      <c r="E197" t="s">
        <v>9298</v>
      </c>
      <c r="F197" t="s">
        <v>9299</v>
      </c>
      <c r="G197" t="s">
        <v>9300</v>
      </c>
      <c r="H197">
        <v>2878.97</v>
      </c>
      <c r="I197">
        <v>0</v>
      </c>
      <c r="J197">
        <v>0</v>
      </c>
      <c r="K197">
        <v>948.24</v>
      </c>
      <c r="L197">
        <v>237.06</v>
      </c>
      <c r="M197">
        <v>35.56</v>
      </c>
      <c r="N197">
        <v>711</v>
      </c>
      <c r="O197">
        <v>0</v>
      </c>
      <c r="P197">
        <v>0</v>
      </c>
      <c r="Q197">
        <v>0</v>
      </c>
      <c r="R197">
        <v>0</v>
      </c>
      <c r="S197">
        <v>104014.33</v>
      </c>
      <c r="T197">
        <v>50000</v>
      </c>
      <c r="U197">
        <v>14396.31</v>
      </c>
      <c r="V197">
        <v>10000</v>
      </c>
      <c r="W197">
        <v>10000</v>
      </c>
      <c r="X197">
        <v>0</v>
      </c>
      <c r="Y197">
        <v>10000</v>
      </c>
      <c r="Z197">
        <v>0</v>
      </c>
      <c r="AA197">
        <v>0</v>
      </c>
      <c r="AB197">
        <v>0</v>
      </c>
      <c r="AC197">
        <v>9618.02</v>
      </c>
      <c r="AD197">
        <v>3</v>
      </c>
      <c r="AE197">
        <v>0</v>
      </c>
      <c r="AF197">
        <v>288.54000000000002</v>
      </c>
      <c r="AG197">
        <v>0</v>
      </c>
      <c r="AH197">
        <v>288.54000000000002</v>
      </c>
      <c r="AI197">
        <v>500.13</v>
      </c>
      <c r="AJ197">
        <v>0</v>
      </c>
      <c r="AK197">
        <f t="shared" si="3"/>
        <v>500.13</v>
      </c>
    </row>
    <row r="198" spans="1:37" x14ac:dyDescent="0.2">
      <c r="A198">
        <v>9000864</v>
      </c>
      <c r="B198" t="s">
        <v>2401</v>
      </c>
      <c r="C198" t="s">
        <v>9185</v>
      </c>
      <c r="D198" t="s">
        <v>2402</v>
      </c>
      <c r="E198" t="s">
        <v>9298</v>
      </c>
      <c r="F198" t="s">
        <v>9299</v>
      </c>
      <c r="G198" t="s">
        <v>9300</v>
      </c>
      <c r="H198">
        <v>4074</v>
      </c>
      <c r="I198">
        <v>0</v>
      </c>
      <c r="J198">
        <v>0</v>
      </c>
      <c r="K198">
        <v>715.28</v>
      </c>
      <c r="L198">
        <v>178.82</v>
      </c>
      <c r="M198">
        <v>26.82</v>
      </c>
      <c r="N198">
        <v>536</v>
      </c>
      <c r="O198">
        <v>0</v>
      </c>
      <c r="P198">
        <v>0</v>
      </c>
      <c r="Q198">
        <v>0</v>
      </c>
      <c r="R198">
        <v>0</v>
      </c>
      <c r="S198">
        <v>55061.31</v>
      </c>
      <c r="T198">
        <v>40000</v>
      </c>
      <c r="U198">
        <v>11655.36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3405.95</v>
      </c>
      <c r="AD198">
        <v>3</v>
      </c>
      <c r="AE198">
        <v>0</v>
      </c>
      <c r="AF198">
        <v>102.18</v>
      </c>
      <c r="AG198">
        <v>0</v>
      </c>
      <c r="AH198">
        <v>102.18</v>
      </c>
      <c r="AI198">
        <v>173.67</v>
      </c>
      <c r="AJ198">
        <v>0</v>
      </c>
      <c r="AK198">
        <f t="shared" si="3"/>
        <v>173.67</v>
      </c>
    </row>
    <row r="199" spans="1:37" x14ac:dyDescent="0.2">
      <c r="A199">
        <v>9001382</v>
      </c>
      <c r="B199" t="s">
        <v>8840</v>
      </c>
      <c r="C199" t="s">
        <v>9185</v>
      </c>
      <c r="D199" t="s">
        <v>8841</v>
      </c>
      <c r="E199" t="s">
        <v>9298</v>
      </c>
      <c r="F199" t="s">
        <v>9299</v>
      </c>
      <c r="G199" t="s">
        <v>9300</v>
      </c>
      <c r="H199">
        <v>2637</v>
      </c>
      <c r="I199">
        <v>0</v>
      </c>
      <c r="J199">
        <v>0</v>
      </c>
      <c r="K199">
        <v>320</v>
      </c>
      <c r="L199">
        <v>104.32</v>
      </c>
      <c r="M199">
        <v>12</v>
      </c>
      <c r="N199">
        <v>240</v>
      </c>
      <c r="O199">
        <v>0</v>
      </c>
      <c r="P199">
        <v>0</v>
      </c>
      <c r="Q199">
        <v>0</v>
      </c>
      <c r="R199">
        <v>0</v>
      </c>
      <c r="S199">
        <v>9601.06</v>
      </c>
      <c r="T199">
        <v>15000</v>
      </c>
      <c r="U199">
        <v>2028.96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f t="shared" si="3"/>
        <v>0</v>
      </c>
    </row>
    <row r="200" spans="1:37" x14ac:dyDescent="0.2">
      <c r="A200">
        <v>9001170</v>
      </c>
      <c r="B200" t="s">
        <v>7438</v>
      </c>
      <c r="C200" t="s">
        <v>9185</v>
      </c>
      <c r="D200" t="s">
        <v>7439</v>
      </c>
      <c r="E200" t="s">
        <v>9298</v>
      </c>
      <c r="F200" t="s">
        <v>9299</v>
      </c>
      <c r="G200" t="s">
        <v>9300</v>
      </c>
      <c r="H200">
        <v>3523</v>
      </c>
      <c r="I200">
        <v>0</v>
      </c>
      <c r="J200">
        <v>0</v>
      </c>
      <c r="K200">
        <v>592.48</v>
      </c>
      <c r="L200">
        <v>148.12</v>
      </c>
      <c r="M200">
        <v>22.22</v>
      </c>
      <c r="N200">
        <v>444</v>
      </c>
      <c r="O200">
        <v>0</v>
      </c>
      <c r="P200">
        <v>0</v>
      </c>
      <c r="Q200">
        <v>0</v>
      </c>
      <c r="R200">
        <v>0</v>
      </c>
      <c r="S200">
        <v>27636</v>
      </c>
      <c r="T200">
        <v>30000</v>
      </c>
      <c r="U200">
        <v>7240.92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f t="shared" si="3"/>
        <v>0</v>
      </c>
    </row>
    <row r="201" spans="1:37" x14ac:dyDescent="0.2">
      <c r="A201">
        <v>9001002</v>
      </c>
      <c r="B201" t="s">
        <v>2264</v>
      </c>
      <c r="C201" t="s">
        <v>9185</v>
      </c>
      <c r="D201" t="s">
        <v>2265</v>
      </c>
      <c r="E201" t="s">
        <v>9298</v>
      </c>
      <c r="F201" t="s">
        <v>9299</v>
      </c>
      <c r="G201" t="s">
        <v>9300</v>
      </c>
      <c r="H201">
        <v>3721.97</v>
      </c>
      <c r="I201">
        <v>0</v>
      </c>
      <c r="J201">
        <v>0</v>
      </c>
      <c r="K201">
        <v>330.71</v>
      </c>
      <c r="L201">
        <v>104.32</v>
      </c>
      <c r="M201">
        <v>12.4</v>
      </c>
      <c r="N201">
        <v>248</v>
      </c>
      <c r="O201">
        <v>0</v>
      </c>
      <c r="P201">
        <v>0</v>
      </c>
      <c r="Q201">
        <v>0</v>
      </c>
      <c r="R201">
        <v>0</v>
      </c>
      <c r="S201">
        <v>47203.38</v>
      </c>
      <c r="T201">
        <v>45000</v>
      </c>
      <c r="U201">
        <v>6129.03</v>
      </c>
      <c r="V201">
        <v>4500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f t="shared" si="3"/>
        <v>0</v>
      </c>
    </row>
    <row r="202" spans="1:37" x14ac:dyDescent="0.2">
      <c r="A202">
        <v>9000701</v>
      </c>
      <c r="B202" t="s">
        <v>1464</v>
      </c>
      <c r="C202" t="s">
        <v>9185</v>
      </c>
      <c r="D202" t="s">
        <v>1465</v>
      </c>
      <c r="E202" t="s">
        <v>9298</v>
      </c>
      <c r="F202" t="s">
        <v>9299</v>
      </c>
      <c r="G202" t="s">
        <v>9300</v>
      </c>
      <c r="H202">
        <v>3005.48</v>
      </c>
      <c r="I202">
        <v>0</v>
      </c>
      <c r="J202">
        <v>0</v>
      </c>
      <c r="K202">
        <v>808.9</v>
      </c>
      <c r="L202">
        <v>202.22</v>
      </c>
      <c r="M202">
        <v>30.33</v>
      </c>
      <c r="N202">
        <v>607</v>
      </c>
      <c r="O202">
        <v>0</v>
      </c>
      <c r="P202">
        <v>0</v>
      </c>
      <c r="Q202">
        <v>0</v>
      </c>
      <c r="R202">
        <v>0</v>
      </c>
      <c r="S202">
        <v>87697.34</v>
      </c>
      <c r="T202">
        <v>50000</v>
      </c>
      <c r="U202">
        <v>15882.24</v>
      </c>
      <c r="V202">
        <v>0</v>
      </c>
      <c r="W202">
        <v>10000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11815.1</v>
      </c>
      <c r="AD202">
        <v>3</v>
      </c>
      <c r="AE202">
        <v>0</v>
      </c>
      <c r="AF202">
        <v>354.45</v>
      </c>
      <c r="AG202">
        <v>0</v>
      </c>
      <c r="AH202">
        <v>354.45</v>
      </c>
      <c r="AI202">
        <v>493.74</v>
      </c>
      <c r="AJ202">
        <v>0</v>
      </c>
      <c r="AK202">
        <f t="shared" si="3"/>
        <v>493.74</v>
      </c>
    </row>
    <row r="203" spans="1:37" x14ac:dyDescent="0.2">
      <c r="A203">
        <v>9000410</v>
      </c>
      <c r="B203" t="s">
        <v>2621</v>
      </c>
      <c r="C203" t="s">
        <v>9185</v>
      </c>
      <c r="D203" t="s">
        <v>2622</v>
      </c>
      <c r="E203" t="s">
        <v>9298</v>
      </c>
      <c r="F203" t="s">
        <v>9299</v>
      </c>
      <c r="G203" t="s">
        <v>9300</v>
      </c>
      <c r="H203">
        <v>5455.76</v>
      </c>
      <c r="I203">
        <v>0</v>
      </c>
      <c r="J203">
        <v>0</v>
      </c>
      <c r="K203">
        <v>722.88</v>
      </c>
      <c r="L203">
        <v>180.72</v>
      </c>
      <c r="M203">
        <v>27.11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58730.32</v>
      </c>
      <c r="T203">
        <v>40000</v>
      </c>
      <c r="U203">
        <v>11781.68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6948.64</v>
      </c>
      <c r="AD203">
        <v>3</v>
      </c>
      <c r="AE203">
        <v>0</v>
      </c>
      <c r="AF203">
        <v>208.46</v>
      </c>
      <c r="AG203">
        <v>0</v>
      </c>
      <c r="AH203">
        <v>208.46</v>
      </c>
      <c r="AI203">
        <v>238.97</v>
      </c>
      <c r="AJ203">
        <v>0</v>
      </c>
      <c r="AK203">
        <f t="shared" si="3"/>
        <v>238.97</v>
      </c>
    </row>
    <row r="204" spans="1:37" x14ac:dyDescent="0.2">
      <c r="A204">
        <v>9000603</v>
      </c>
      <c r="B204" t="s">
        <v>1179</v>
      </c>
      <c r="C204" t="s">
        <v>9185</v>
      </c>
      <c r="D204" t="s">
        <v>1180</v>
      </c>
      <c r="E204" t="s">
        <v>9298</v>
      </c>
      <c r="F204" t="s">
        <v>9299</v>
      </c>
      <c r="G204" t="s">
        <v>9300</v>
      </c>
      <c r="H204">
        <v>2489.09</v>
      </c>
      <c r="I204">
        <v>0</v>
      </c>
      <c r="J204">
        <v>0</v>
      </c>
      <c r="K204">
        <v>381.1</v>
      </c>
      <c r="L204">
        <v>104.32</v>
      </c>
      <c r="M204">
        <v>14.29</v>
      </c>
      <c r="N204">
        <v>286</v>
      </c>
      <c r="O204">
        <v>0</v>
      </c>
      <c r="P204">
        <v>0</v>
      </c>
      <c r="Q204">
        <v>0</v>
      </c>
      <c r="R204">
        <v>0</v>
      </c>
      <c r="S204">
        <v>60288.47</v>
      </c>
      <c r="T204">
        <v>50000</v>
      </c>
      <c r="U204">
        <v>6969.13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3319.34</v>
      </c>
      <c r="AD204">
        <v>3</v>
      </c>
      <c r="AE204">
        <v>0</v>
      </c>
      <c r="AF204">
        <v>99.58</v>
      </c>
      <c r="AG204">
        <v>0</v>
      </c>
      <c r="AH204">
        <v>99.58</v>
      </c>
      <c r="AI204">
        <v>198.48</v>
      </c>
      <c r="AJ204">
        <v>0</v>
      </c>
      <c r="AK204">
        <f t="shared" si="3"/>
        <v>198.48</v>
      </c>
    </row>
    <row r="205" spans="1:37" x14ac:dyDescent="0.2">
      <c r="A205">
        <v>9000375</v>
      </c>
      <c r="B205" t="s">
        <v>2596</v>
      </c>
      <c r="C205" t="s">
        <v>9185</v>
      </c>
      <c r="D205" t="s">
        <v>2597</v>
      </c>
      <c r="E205" t="s">
        <v>9298</v>
      </c>
      <c r="F205" t="s">
        <v>9299</v>
      </c>
      <c r="G205" t="s">
        <v>9300</v>
      </c>
      <c r="H205">
        <v>6199</v>
      </c>
      <c r="I205">
        <v>0</v>
      </c>
      <c r="J205">
        <v>0</v>
      </c>
      <c r="K205">
        <v>962.64</v>
      </c>
      <c r="L205">
        <v>240.66</v>
      </c>
      <c r="M205">
        <v>36.1</v>
      </c>
      <c r="N205">
        <v>722</v>
      </c>
      <c r="O205">
        <v>0</v>
      </c>
      <c r="P205">
        <v>0</v>
      </c>
      <c r="Q205">
        <v>0</v>
      </c>
      <c r="R205">
        <v>0</v>
      </c>
      <c r="S205">
        <v>82506.55</v>
      </c>
      <c r="T205">
        <v>40000</v>
      </c>
      <c r="U205">
        <v>15691.2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26815.35</v>
      </c>
      <c r="AD205">
        <v>3</v>
      </c>
      <c r="AE205">
        <v>0</v>
      </c>
      <c r="AF205">
        <v>804.46</v>
      </c>
      <c r="AG205">
        <v>0</v>
      </c>
      <c r="AH205">
        <v>804.46</v>
      </c>
      <c r="AI205">
        <v>827.33</v>
      </c>
      <c r="AJ205">
        <v>0</v>
      </c>
      <c r="AK205">
        <f t="shared" si="3"/>
        <v>827.33</v>
      </c>
    </row>
    <row r="206" spans="1:37" x14ac:dyDescent="0.2">
      <c r="A206">
        <v>9000747</v>
      </c>
      <c r="B206" t="s">
        <v>1599</v>
      </c>
      <c r="C206" t="s">
        <v>9185</v>
      </c>
      <c r="D206" t="s">
        <v>1600</v>
      </c>
      <c r="E206" t="s">
        <v>9298</v>
      </c>
      <c r="F206" t="s">
        <v>9299</v>
      </c>
      <c r="G206" t="s">
        <v>9300</v>
      </c>
      <c r="H206">
        <v>4027.6</v>
      </c>
      <c r="I206">
        <v>0</v>
      </c>
      <c r="J206">
        <v>0</v>
      </c>
      <c r="K206">
        <v>626.14</v>
      </c>
      <c r="L206">
        <v>156.54</v>
      </c>
      <c r="M206">
        <v>23.48</v>
      </c>
      <c r="N206">
        <v>470</v>
      </c>
      <c r="O206">
        <v>0</v>
      </c>
      <c r="P206">
        <v>0</v>
      </c>
      <c r="Q206">
        <v>0</v>
      </c>
      <c r="R206">
        <v>0</v>
      </c>
      <c r="S206">
        <v>65458.080000000002</v>
      </c>
      <c r="T206">
        <v>50000</v>
      </c>
      <c r="U206">
        <v>11631.63</v>
      </c>
      <c r="V206">
        <v>10000</v>
      </c>
      <c r="W206">
        <v>10000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f t="shared" si="3"/>
        <v>0</v>
      </c>
    </row>
    <row r="207" spans="1:37" x14ac:dyDescent="0.2">
      <c r="A207">
        <v>9000507</v>
      </c>
      <c r="B207" t="s">
        <v>904</v>
      </c>
      <c r="C207" t="s">
        <v>9185</v>
      </c>
      <c r="D207" t="s">
        <v>905</v>
      </c>
      <c r="E207" t="s">
        <v>9298</v>
      </c>
      <c r="F207" t="s">
        <v>9299</v>
      </c>
      <c r="G207" t="s">
        <v>9300</v>
      </c>
      <c r="H207">
        <v>4748.63</v>
      </c>
      <c r="I207">
        <v>0</v>
      </c>
      <c r="J207">
        <v>0</v>
      </c>
      <c r="K207">
        <v>947.39</v>
      </c>
      <c r="L207">
        <v>236.85</v>
      </c>
      <c r="M207">
        <v>35.53</v>
      </c>
      <c r="N207">
        <v>711</v>
      </c>
      <c r="O207">
        <v>0</v>
      </c>
      <c r="P207">
        <v>0</v>
      </c>
      <c r="Q207">
        <v>0</v>
      </c>
      <c r="R207">
        <v>0</v>
      </c>
      <c r="S207">
        <v>123530.7</v>
      </c>
      <c r="T207">
        <v>50000</v>
      </c>
      <c r="U207">
        <v>22543.62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50987.08</v>
      </c>
      <c r="AD207">
        <v>10</v>
      </c>
      <c r="AE207">
        <v>2520</v>
      </c>
      <c r="AF207">
        <v>2578.71</v>
      </c>
      <c r="AG207">
        <v>0</v>
      </c>
      <c r="AH207">
        <v>2578.71</v>
      </c>
      <c r="AI207">
        <v>2796.92</v>
      </c>
      <c r="AJ207">
        <v>0</v>
      </c>
      <c r="AK207">
        <f t="shared" si="3"/>
        <v>2796.92</v>
      </c>
    </row>
    <row r="208" spans="1:37" x14ac:dyDescent="0.2">
      <c r="A208">
        <v>9000361</v>
      </c>
      <c r="B208" t="s">
        <v>2764</v>
      </c>
      <c r="C208" t="s">
        <v>9185</v>
      </c>
      <c r="D208" t="s">
        <v>2765</v>
      </c>
      <c r="E208" t="s">
        <v>9298</v>
      </c>
      <c r="F208" t="s">
        <v>9299</v>
      </c>
      <c r="G208" t="s">
        <v>9300</v>
      </c>
      <c r="H208">
        <v>5530.24</v>
      </c>
      <c r="I208">
        <v>0</v>
      </c>
      <c r="J208">
        <v>0</v>
      </c>
      <c r="K208">
        <v>714.72</v>
      </c>
      <c r="L208">
        <v>178.68</v>
      </c>
      <c r="M208">
        <v>26.8</v>
      </c>
      <c r="N208">
        <v>536</v>
      </c>
      <c r="O208">
        <v>0</v>
      </c>
      <c r="P208">
        <v>0</v>
      </c>
      <c r="Q208">
        <v>0</v>
      </c>
      <c r="R208">
        <v>0</v>
      </c>
      <c r="S208">
        <v>66266</v>
      </c>
      <c r="T208">
        <v>40000</v>
      </c>
      <c r="U208">
        <v>11649.6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14616.4</v>
      </c>
      <c r="AD208">
        <v>3</v>
      </c>
      <c r="AE208">
        <v>0</v>
      </c>
      <c r="AF208">
        <v>438.49</v>
      </c>
      <c r="AG208">
        <v>0</v>
      </c>
      <c r="AH208">
        <v>438.49</v>
      </c>
      <c r="AI208">
        <v>466.27</v>
      </c>
      <c r="AJ208">
        <v>0</v>
      </c>
      <c r="AK208">
        <f t="shared" si="3"/>
        <v>466.27</v>
      </c>
    </row>
    <row r="209" spans="1:37" x14ac:dyDescent="0.2">
      <c r="A209">
        <v>9000740</v>
      </c>
      <c r="B209" t="s">
        <v>1579</v>
      </c>
      <c r="C209" t="s">
        <v>9185</v>
      </c>
      <c r="D209" t="s">
        <v>1580</v>
      </c>
      <c r="E209" t="s">
        <v>9298</v>
      </c>
      <c r="F209" t="s">
        <v>9299</v>
      </c>
      <c r="G209" t="s">
        <v>9300</v>
      </c>
      <c r="H209">
        <v>2916.88</v>
      </c>
      <c r="I209">
        <v>0</v>
      </c>
      <c r="J209">
        <v>0</v>
      </c>
      <c r="K209">
        <v>551.88</v>
      </c>
      <c r="L209">
        <v>137.97</v>
      </c>
      <c r="M209">
        <v>20.7</v>
      </c>
      <c r="N209">
        <v>414</v>
      </c>
      <c r="O209">
        <v>0</v>
      </c>
      <c r="P209">
        <v>0</v>
      </c>
      <c r="Q209">
        <v>0</v>
      </c>
      <c r="R209">
        <v>0</v>
      </c>
      <c r="S209">
        <v>63212.15</v>
      </c>
      <c r="T209">
        <v>50000</v>
      </c>
      <c r="U209">
        <v>9951.35</v>
      </c>
      <c r="V209">
        <v>10000</v>
      </c>
      <c r="W209">
        <v>20000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f t="shared" si="3"/>
        <v>0</v>
      </c>
    </row>
    <row r="210" spans="1:37" x14ac:dyDescent="0.2">
      <c r="A210">
        <v>9000934</v>
      </c>
      <c r="B210" t="s">
        <v>2072</v>
      </c>
      <c r="C210" t="s">
        <v>9185</v>
      </c>
      <c r="D210" t="s">
        <v>2073</v>
      </c>
      <c r="E210" t="s">
        <v>9298</v>
      </c>
      <c r="F210" t="s">
        <v>9299</v>
      </c>
      <c r="G210" t="s">
        <v>9300</v>
      </c>
      <c r="H210">
        <v>3868.31</v>
      </c>
      <c r="I210">
        <v>0</v>
      </c>
      <c r="J210">
        <v>0</v>
      </c>
      <c r="K210">
        <v>536.24</v>
      </c>
      <c r="L210">
        <v>134.05000000000001</v>
      </c>
      <c r="M210">
        <v>20.11</v>
      </c>
      <c r="N210">
        <v>402</v>
      </c>
      <c r="O210">
        <v>0</v>
      </c>
      <c r="P210">
        <v>0</v>
      </c>
      <c r="Q210">
        <v>0</v>
      </c>
      <c r="R210">
        <v>0</v>
      </c>
      <c r="S210">
        <v>65403.28</v>
      </c>
      <c r="T210">
        <v>50000</v>
      </c>
      <c r="U210">
        <v>10926</v>
      </c>
      <c r="V210">
        <v>0</v>
      </c>
      <c r="W210">
        <v>8000</v>
      </c>
      <c r="X210">
        <v>0</v>
      </c>
      <c r="Y210">
        <v>10000</v>
      </c>
      <c r="Z210">
        <v>0</v>
      </c>
      <c r="AA210">
        <v>0</v>
      </c>
      <c r="AB210">
        <v>0</v>
      </c>
      <c r="AC210">
        <v>0</v>
      </c>
      <c r="AD210">
        <v>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f t="shared" si="3"/>
        <v>0</v>
      </c>
    </row>
    <row r="211" spans="1:37" x14ac:dyDescent="0.2">
      <c r="A211">
        <v>9001042</v>
      </c>
      <c r="B211" t="s">
        <v>2802</v>
      </c>
      <c r="C211" t="s">
        <v>9185</v>
      </c>
      <c r="D211" t="s">
        <v>2803</v>
      </c>
      <c r="E211" t="s">
        <v>9298</v>
      </c>
      <c r="F211" t="s">
        <v>9299</v>
      </c>
      <c r="G211" t="s">
        <v>9300</v>
      </c>
      <c r="H211">
        <v>2947</v>
      </c>
      <c r="I211">
        <v>0</v>
      </c>
      <c r="J211">
        <v>0</v>
      </c>
      <c r="K211">
        <v>320</v>
      </c>
      <c r="L211">
        <v>104.32</v>
      </c>
      <c r="M211">
        <v>12</v>
      </c>
      <c r="N211">
        <v>240</v>
      </c>
      <c r="O211">
        <v>0</v>
      </c>
      <c r="P211">
        <v>0</v>
      </c>
      <c r="Q211">
        <v>0</v>
      </c>
      <c r="R211">
        <v>0</v>
      </c>
      <c r="S211">
        <v>36188.81</v>
      </c>
      <c r="T211">
        <v>40000</v>
      </c>
      <c r="U211">
        <v>5288.96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f t="shared" si="3"/>
        <v>0</v>
      </c>
    </row>
    <row r="212" spans="1:37" x14ac:dyDescent="0.2">
      <c r="A212">
        <v>9000587</v>
      </c>
      <c r="B212" t="s">
        <v>1131</v>
      </c>
      <c r="C212" t="s">
        <v>9185</v>
      </c>
      <c r="D212" t="s">
        <v>1132</v>
      </c>
      <c r="E212" t="s">
        <v>9298</v>
      </c>
      <c r="F212" t="s">
        <v>9299</v>
      </c>
      <c r="G212" t="s">
        <v>9300</v>
      </c>
      <c r="H212">
        <v>3186.93</v>
      </c>
      <c r="I212">
        <v>0</v>
      </c>
      <c r="J212">
        <v>0</v>
      </c>
      <c r="K212">
        <v>388.26</v>
      </c>
      <c r="L212">
        <v>104.32</v>
      </c>
      <c r="M212">
        <v>14.56</v>
      </c>
      <c r="N212">
        <v>291</v>
      </c>
      <c r="O212">
        <v>0</v>
      </c>
      <c r="P212">
        <v>0</v>
      </c>
      <c r="Q212">
        <v>0</v>
      </c>
      <c r="R212">
        <v>0</v>
      </c>
      <c r="S212">
        <v>57056.81</v>
      </c>
      <c r="T212">
        <v>50000</v>
      </c>
      <c r="U212">
        <v>7011.42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45.39</v>
      </c>
      <c r="AD212">
        <v>3</v>
      </c>
      <c r="AE212">
        <v>0</v>
      </c>
      <c r="AF212">
        <v>1.36</v>
      </c>
      <c r="AG212">
        <v>0</v>
      </c>
      <c r="AH212">
        <v>1.36</v>
      </c>
      <c r="AI212">
        <v>81.650000000000006</v>
      </c>
      <c r="AJ212">
        <v>0</v>
      </c>
      <c r="AK212">
        <f t="shared" si="3"/>
        <v>81.650000000000006</v>
      </c>
    </row>
    <row r="213" spans="1:37" x14ac:dyDescent="0.2">
      <c r="A213">
        <v>9000466</v>
      </c>
      <c r="B213" t="s">
        <v>801</v>
      </c>
      <c r="C213" t="s">
        <v>9185</v>
      </c>
      <c r="D213" t="s">
        <v>802</v>
      </c>
      <c r="E213" t="s">
        <v>9298</v>
      </c>
      <c r="F213" t="s">
        <v>9299</v>
      </c>
      <c r="G213" t="s">
        <v>9300</v>
      </c>
      <c r="H213">
        <v>3397.66</v>
      </c>
      <c r="I213">
        <v>0</v>
      </c>
      <c r="J213">
        <v>0</v>
      </c>
      <c r="K213">
        <v>559.96</v>
      </c>
      <c r="L213">
        <v>139.99</v>
      </c>
      <c r="M213">
        <v>21</v>
      </c>
      <c r="N213">
        <v>420</v>
      </c>
      <c r="O213">
        <v>0</v>
      </c>
      <c r="P213">
        <v>0</v>
      </c>
      <c r="Q213">
        <v>0</v>
      </c>
      <c r="R213">
        <v>0</v>
      </c>
      <c r="S213">
        <v>81110.3</v>
      </c>
      <c r="T213">
        <v>50000</v>
      </c>
      <c r="U213">
        <v>12040.87</v>
      </c>
      <c r="V213">
        <v>10000</v>
      </c>
      <c r="W213">
        <v>20000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f t="shared" si="3"/>
        <v>0</v>
      </c>
    </row>
    <row r="214" spans="1:37" x14ac:dyDescent="0.2">
      <c r="A214">
        <v>9001029</v>
      </c>
      <c r="B214" t="s">
        <v>2344</v>
      </c>
      <c r="C214" t="s">
        <v>9185</v>
      </c>
      <c r="D214" t="s">
        <v>2345</v>
      </c>
      <c r="E214" t="s">
        <v>9298</v>
      </c>
      <c r="F214" t="s">
        <v>9299</v>
      </c>
      <c r="G214" t="s">
        <v>9300</v>
      </c>
      <c r="H214">
        <v>3988.26</v>
      </c>
      <c r="I214">
        <v>0</v>
      </c>
      <c r="J214">
        <v>0</v>
      </c>
      <c r="K214">
        <v>468.96</v>
      </c>
      <c r="L214">
        <v>117.24</v>
      </c>
      <c r="M214">
        <v>17.59</v>
      </c>
      <c r="N214">
        <v>352</v>
      </c>
      <c r="O214">
        <v>0</v>
      </c>
      <c r="P214">
        <v>0</v>
      </c>
      <c r="Q214">
        <v>0</v>
      </c>
      <c r="R214">
        <v>0</v>
      </c>
      <c r="S214">
        <v>52388.24</v>
      </c>
      <c r="T214">
        <v>45000</v>
      </c>
      <c r="U214">
        <v>8602.11</v>
      </c>
      <c r="V214">
        <v>4500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3</v>
      </c>
      <c r="AE214">
        <v>0</v>
      </c>
      <c r="AF214">
        <v>0</v>
      </c>
      <c r="AG214">
        <v>0</v>
      </c>
      <c r="AH214">
        <v>0</v>
      </c>
      <c r="AI214">
        <v>10.58</v>
      </c>
      <c r="AJ214">
        <v>0</v>
      </c>
      <c r="AK214">
        <f t="shared" si="3"/>
        <v>10.58</v>
      </c>
    </row>
    <row r="215" spans="1:37" x14ac:dyDescent="0.2">
      <c r="A215">
        <v>9000983</v>
      </c>
      <c r="B215" t="s">
        <v>2211</v>
      </c>
      <c r="C215" t="s">
        <v>9185</v>
      </c>
      <c r="D215" t="s">
        <v>2212</v>
      </c>
      <c r="E215" t="s">
        <v>9298</v>
      </c>
      <c r="F215" t="s">
        <v>9299</v>
      </c>
      <c r="G215" t="s">
        <v>9300</v>
      </c>
      <c r="H215">
        <v>3516.03</v>
      </c>
      <c r="I215">
        <v>0</v>
      </c>
      <c r="J215">
        <v>0</v>
      </c>
      <c r="K215">
        <v>395.76</v>
      </c>
      <c r="L215">
        <v>104.32</v>
      </c>
      <c r="M215">
        <v>14.84</v>
      </c>
      <c r="N215">
        <v>297</v>
      </c>
      <c r="O215">
        <v>0</v>
      </c>
      <c r="P215">
        <v>0</v>
      </c>
      <c r="Q215">
        <v>0</v>
      </c>
      <c r="R215">
        <v>0</v>
      </c>
      <c r="S215">
        <v>53153.599999999999</v>
      </c>
      <c r="T215">
        <v>50000</v>
      </c>
      <c r="U215">
        <v>8083.47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f t="shared" si="3"/>
        <v>0</v>
      </c>
    </row>
    <row r="216" spans="1:37" x14ac:dyDescent="0.2">
      <c r="A216">
        <v>9000719</v>
      </c>
      <c r="B216" t="s">
        <v>1516</v>
      </c>
      <c r="C216" t="s">
        <v>9185</v>
      </c>
      <c r="D216" t="s">
        <v>1517</v>
      </c>
      <c r="E216" t="s">
        <v>9298</v>
      </c>
      <c r="F216" t="s">
        <v>9299</v>
      </c>
      <c r="G216" t="s">
        <v>9300</v>
      </c>
      <c r="H216">
        <v>3243.41</v>
      </c>
      <c r="I216">
        <v>0</v>
      </c>
      <c r="J216">
        <v>0</v>
      </c>
      <c r="K216">
        <v>897.84</v>
      </c>
      <c r="L216">
        <v>224.46</v>
      </c>
      <c r="M216">
        <v>33.67</v>
      </c>
      <c r="N216">
        <v>673</v>
      </c>
      <c r="O216">
        <v>0</v>
      </c>
      <c r="P216">
        <v>0</v>
      </c>
      <c r="Q216">
        <v>0</v>
      </c>
      <c r="R216">
        <v>0</v>
      </c>
      <c r="S216">
        <v>89315.81</v>
      </c>
      <c r="T216">
        <v>50000</v>
      </c>
      <c r="U216">
        <v>16755.64</v>
      </c>
      <c r="V216">
        <v>10000</v>
      </c>
      <c r="W216">
        <v>10000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2560.17</v>
      </c>
      <c r="AD216">
        <v>3</v>
      </c>
      <c r="AE216">
        <v>0</v>
      </c>
      <c r="AF216">
        <v>76.81</v>
      </c>
      <c r="AG216">
        <v>0</v>
      </c>
      <c r="AH216">
        <v>76.81</v>
      </c>
      <c r="AI216">
        <v>244.37</v>
      </c>
      <c r="AJ216">
        <v>0</v>
      </c>
      <c r="AK216">
        <f t="shared" si="3"/>
        <v>244.37</v>
      </c>
    </row>
    <row r="217" spans="1:37" x14ac:dyDescent="0.2">
      <c r="A217">
        <v>9000216</v>
      </c>
      <c r="B217" t="s">
        <v>2410</v>
      </c>
      <c r="C217" t="s">
        <v>9185</v>
      </c>
      <c r="D217" t="s">
        <v>2411</v>
      </c>
      <c r="E217" t="s">
        <v>9298</v>
      </c>
      <c r="F217" t="s">
        <v>9299</v>
      </c>
      <c r="G217" t="s">
        <v>9300</v>
      </c>
      <c r="H217">
        <v>4325</v>
      </c>
      <c r="I217">
        <v>0</v>
      </c>
      <c r="J217">
        <v>0</v>
      </c>
      <c r="K217">
        <v>860.16</v>
      </c>
      <c r="L217">
        <v>215.04</v>
      </c>
      <c r="M217">
        <v>32.26</v>
      </c>
      <c r="N217">
        <v>645</v>
      </c>
      <c r="O217">
        <v>0</v>
      </c>
      <c r="P217">
        <v>0</v>
      </c>
      <c r="Q217">
        <v>0</v>
      </c>
      <c r="R217">
        <v>0</v>
      </c>
      <c r="S217">
        <v>65610.45</v>
      </c>
      <c r="T217">
        <v>40000</v>
      </c>
      <c r="U217">
        <v>14019.68</v>
      </c>
      <c r="V217">
        <v>4000</v>
      </c>
      <c r="W217">
        <v>8000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</v>
      </c>
      <c r="AE217">
        <v>0</v>
      </c>
      <c r="AF217">
        <v>0</v>
      </c>
      <c r="AG217">
        <v>0</v>
      </c>
      <c r="AH217">
        <v>0</v>
      </c>
      <c r="AI217">
        <v>105.55</v>
      </c>
      <c r="AJ217">
        <v>0</v>
      </c>
      <c r="AK217">
        <f t="shared" si="3"/>
        <v>105.55</v>
      </c>
    </row>
    <row r="218" spans="1:37" x14ac:dyDescent="0.2">
      <c r="A218">
        <v>9001117</v>
      </c>
      <c r="B218" t="s">
        <v>3023</v>
      </c>
      <c r="C218" t="s">
        <v>9185</v>
      </c>
      <c r="D218" t="s">
        <v>3024</v>
      </c>
      <c r="E218" t="s">
        <v>9298</v>
      </c>
      <c r="F218" t="s">
        <v>9299</v>
      </c>
      <c r="G218" t="s">
        <v>9300</v>
      </c>
      <c r="H218">
        <v>4241</v>
      </c>
      <c r="I218">
        <v>0</v>
      </c>
      <c r="J218">
        <v>0</v>
      </c>
      <c r="K218">
        <v>456.54</v>
      </c>
      <c r="L218">
        <v>114.14</v>
      </c>
      <c r="M218">
        <v>17.12</v>
      </c>
      <c r="N218">
        <v>342</v>
      </c>
      <c r="O218">
        <v>0</v>
      </c>
      <c r="P218">
        <v>0</v>
      </c>
      <c r="Q218">
        <v>0</v>
      </c>
      <c r="R218">
        <v>0</v>
      </c>
      <c r="S218">
        <v>39744.379999999997</v>
      </c>
      <c r="T218">
        <v>40000</v>
      </c>
      <c r="U218">
        <v>6508.6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f t="shared" si="3"/>
        <v>0</v>
      </c>
    </row>
    <row r="219" spans="1:37" x14ac:dyDescent="0.2">
      <c r="A219">
        <v>9000167</v>
      </c>
      <c r="B219" t="s">
        <v>225</v>
      </c>
      <c r="C219" t="s">
        <v>9185</v>
      </c>
      <c r="D219" t="s">
        <v>226</v>
      </c>
      <c r="E219" t="s">
        <v>9298</v>
      </c>
      <c r="F219" t="s">
        <v>9299</v>
      </c>
      <c r="G219" t="s">
        <v>9300</v>
      </c>
      <c r="H219">
        <v>3024.25</v>
      </c>
      <c r="I219">
        <v>0</v>
      </c>
      <c r="J219">
        <v>0</v>
      </c>
      <c r="K219">
        <v>689.48</v>
      </c>
      <c r="L219">
        <v>172.37</v>
      </c>
      <c r="M219">
        <v>25.86</v>
      </c>
      <c r="N219">
        <v>517</v>
      </c>
      <c r="O219">
        <v>0</v>
      </c>
      <c r="P219">
        <v>0</v>
      </c>
      <c r="Q219">
        <v>0</v>
      </c>
      <c r="R219">
        <v>0</v>
      </c>
      <c r="S219">
        <v>85050.29</v>
      </c>
      <c r="T219">
        <v>50000</v>
      </c>
      <c r="U219">
        <v>10027.86</v>
      </c>
      <c r="V219">
        <v>10000</v>
      </c>
      <c r="W219">
        <v>0</v>
      </c>
      <c r="X219">
        <v>0</v>
      </c>
      <c r="Y219">
        <v>10000</v>
      </c>
      <c r="Z219">
        <v>0</v>
      </c>
      <c r="AA219">
        <v>0</v>
      </c>
      <c r="AB219">
        <v>0</v>
      </c>
      <c r="AC219">
        <v>5022.43</v>
      </c>
      <c r="AD219">
        <v>3</v>
      </c>
      <c r="AE219">
        <v>0</v>
      </c>
      <c r="AF219">
        <v>150.66999999999999</v>
      </c>
      <c r="AG219">
        <v>0</v>
      </c>
      <c r="AH219">
        <v>150.66999999999999</v>
      </c>
      <c r="AI219">
        <v>312.08999999999997</v>
      </c>
      <c r="AJ219">
        <v>0</v>
      </c>
      <c r="AK219">
        <f t="shared" si="3"/>
        <v>312.08999999999997</v>
      </c>
    </row>
    <row r="220" spans="1:37" x14ac:dyDescent="0.2">
      <c r="A220">
        <v>9000371</v>
      </c>
      <c r="B220" t="s">
        <v>2657</v>
      </c>
      <c r="C220" t="s">
        <v>9185</v>
      </c>
      <c r="D220" t="s">
        <v>2658</v>
      </c>
      <c r="E220" t="s">
        <v>9298</v>
      </c>
      <c r="F220" t="s">
        <v>9299</v>
      </c>
      <c r="G220" t="s">
        <v>9300</v>
      </c>
      <c r="H220">
        <v>7317.62</v>
      </c>
      <c r="I220">
        <v>0</v>
      </c>
      <c r="J220">
        <v>0</v>
      </c>
      <c r="K220">
        <v>851.92</v>
      </c>
      <c r="L220">
        <v>212.98</v>
      </c>
      <c r="M220">
        <v>31.95</v>
      </c>
      <c r="N220">
        <v>639</v>
      </c>
      <c r="O220">
        <v>0</v>
      </c>
      <c r="P220">
        <v>0</v>
      </c>
      <c r="Q220">
        <v>0</v>
      </c>
      <c r="R220">
        <v>0</v>
      </c>
      <c r="S220">
        <v>83912.62</v>
      </c>
      <c r="T220">
        <v>40000</v>
      </c>
      <c r="U220">
        <v>13886.8</v>
      </c>
      <c r="V220">
        <v>8000</v>
      </c>
      <c r="W220">
        <v>8000</v>
      </c>
      <c r="X220">
        <v>0</v>
      </c>
      <c r="Y220">
        <v>8000</v>
      </c>
      <c r="Z220">
        <v>0</v>
      </c>
      <c r="AA220">
        <v>0</v>
      </c>
      <c r="AB220">
        <v>0</v>
      </c>
      <c r="AC220">
        <v>6025.82</v>
      </c>
      <c r="AD220">
        <v>3</v>
      </c>
      <c r="AE220">
        <v>0</v>
      </c>
      <c r="AF220">
        <v>180.77</v>
      </c>
      <c r="AG220">
        <v>0</v>
      </c>
      <c r="AH220">
        <v>180.77</v>
      </c>
      <c r="AI220">
        <v>588.47</v>
      </c>
      <c r="AJ220">
        <v>0</v>
      </c>
      <c r="AK220">
        <f t="shared" si="3"/>
        <v>588.47</v>
      </c>
    </row>
    <row r="221" spans="1:37" x14ac:dyDescent="0.2">
      <c r="A221">
        <v>9000867</v>
      </c>
      <c r="B221" t="s">
        <v>2776</v>
      </c>
      <c r="C221" t="s">
        <v>9185</v>
      </c>
      <c r="D221" t="s">
        <v>2777</v>
      </c>
      <c r="E221" t="s">
        <v>9298</v>
      </c>
      <c r="F221" t="s">
        <v>9299</v>
      </c>
      <c r="G221" t="s">
        <v>9300</v>
      </c>
      <c r="H221">
        <v>5859</v>
      </c>
      <c r="I221">
        <v>0</v>
      </c>
      <c r="J221">
        <v>0</v>
      </c>
      <c r="K221">
        <v>880.16</v>
      </c>
      <c r="L221">
        <v>220.04</v>
      </c>
      <c r="M221">
        <v>33.01</v>
      </c>
      <c r="N221">
        <v>660</v>
      </c>
      <c r="O221">
        <v>0</v>
      </c>
      <c r="P221">
        <v>0</v>
      </c>
      <c r="Q221">
        <v>0</v>
      </c>
      <c r="R221">
        <v>0</v>
      </c>
      <c r="S221">
        <v>77204.899999999994</v>
      </c>
      <c r="T221">
        <v>40000</v>
      </c>
      <c r="U221">
        <v>14345.68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22859.22</v>
      </c>
      <c r="AD221">
        <v>3</v>
      </c>
      <c r="AE221">
        <v>0</v>
      </c>
      <c r="AF221">
        <v>685.78</v>
      </c>
      <c r="AG221">
        <v>0</v>
      </c>
      <c r="AH221">
        <v>685.78</v>
      </c>
      <c r="AI221">
        <v>713.8</v>
      </c>
      <c r="AJ221">
        <v>0</v>
      </c>
      <c r="AK221">
        <f t="shared" si="3"/>
        <v>713.8</v>
      </c>
    </row>
    <row r="222" spans="1:37" x14ac:dyDescent="0.2">
      <c r="A222">
        <v>9000577</v>
      </c>
      <c r="B222" t="s">
        <v>1104</v>
      </c>
      <c r="C222" t="s">
        <v>9185</v>
      </c>
      <c r="D222" t="s">
        <v>1105</v>
      </c>
      <c r="E222" t="s">
        <v>9298</v>
      </c>
      <c r="F222" t="s">
        <v>9299</v>
      </c>
      <c r="G222" t="s">
        <v>9300</v>
      </c>
      <c r="H222">
        <v>2713.18</v>
      </c>
      <c r="I222">
        <v>0</v>
      </c>
      <c r="J222">
        <v>0</v>
      </c>
      <c r="K222">
        <v>811.15</v>
      </c>
      <c r="L222">
        <v>202.79</v>
      </c>
      <c r="M222">
        <v>30.42</v>
      </c>
      <c r="N222">
        <v>608</v>
      </c>
      <c r="O222">
        <v>0</v>
      </c>
      <c r="P222">
        <v>0</v>
      </c>
      <c r="Q222">
        <v>0</v>
      </c>
      <c r="R222">
        <v>0</v>
      </c>
      <c r="S222">
        <v>86755.42</v>
      </c>
      <c r="T222">
        <v>50000</v>
      </c>
      <c r="U222">
        <v>13003.39</v>
      </c>
      <c r="V222">
        <v>5000</v>
      </c>
      <c r="W222">
        <v>10000</v>
      </c>
      <c r="X222">
        <v>0</v>
      </c>
      <c r="Y222">
        <v>10000</v>
      </c>
      <c r="Z222">
        <v>0</v>
      </c>
      <c r="AA222">
        <v>0</v>
      </c>
      <c r="AB222">
        <v>0</v>
      </c>
      <c r="AC222">
        <v>0</v>
      </c>
      <c r="AD222">
        <v>3</v>
      </c>
      <c r="AE222">
        <v>0</v>
      </c>
      <c r="AF222">
        <v>0</v>
      </c>
      <c r="AG222">
        <v>0</v>
      </c>
      <c r="AH222">
        <v>0</v>
      </c>
      <c r="AI222">
        <v>175.76</v>
      </c>
      <c r="AJ222">
        <v>0</v>
      </c>
      <c r="AK222">
        <f t="shared" si="3"/>
        <v>175.76</v>
      </c>
    </row>
    <row r="223" spans="1:37" x14ac:dyDescent="0.2">
      <c r="A223">
        <v>9000843</v>
      </c>
      <c r="B223" t="s">
        <v>1874</v>
      </c>
      <c r="C223" t="s">
        <v>9185</v>
      </c>
      <c r="D223" t="s">
        <v>1875</v>
      </c>
      <c r="E223" t="s">
        <v>9298</v>
      </c>
      <c r="F223" t="s">
        <v>9299</v>
      </c>
      <c r="G223" t="s">
        <v>9300</v>
      </c>
      <c r="H223">
        <v>2480.5700000000002</v>
      </c>
      <c r="I223">
        <v>0</v>
      </c>
      <c r="J223">
        <v>0</v>
      </c>
      <c r="K223">
        <v>371.13</v>
      </c>
      <c r="L223">
        <v>104.32</v>
      </c>
      <c r="M223">
        <v>13.92</v>
      </c>
      <c r="N223">
        <v>278</v>
      </c>
      <c r="O223">
        <v>0</v>
      </c>
      <c r="P223">
        <v>0</v>
      </c>
      <c r="Q223">
        <v>0</v>
      </c>
      <c r="R223">
        <v>0</v>
      </c>
      <c r="S223">
        <v>44686.13</v>
      </c>
      <c r="T223">
        <v>50000</v>
      </c>
      <c r="U223">
        <v>6200.59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f t="shared" si="3"/>
        <v>0</v>
      </c>
    </row>
    <row r="224" spans="1:37" x14ac:dyDescent="0.2">
      <c r="A224">
        <v>9001225</v>
      </c>
      <c r="B224" t="s">
        <v>7610</v>
      </c>
      <c r="C224" t="s">
        <v>9185</v>
      </c>
      <c r="D224" t="s">
        <v>7611</v>
      </c>
      <c r="E224" t="s">
        <v>9298</v>
      </c>
      <c r="F224" t="s">
        <v>9299</v>
      </c>
      <c r="G224" t="s">
        <v>9300</v>
      </c>
      <c r="H224">
        <v>3793.97</v>
      </c>
      <c r="I224">
        <v>0</v>
      </c>
      <c r="J224">
        <v>0</v>
      </c>
      <c r="K224">
        <v>388.16</v>
      </c>
      <c r="L224">
        <v>104.32</v>
      </c>
      <c r="M224">
        <v>14.56</v>
      </c>
      <c r="N224">
        <v>291</v>
      </c>
      <c r="O224">
        <v>0</v>
      </c>
      <c r="P224">
        <v>0</v>
      </c>
      <c r="Q224">
        <v>0</v>
      </c>
      <c r="R224">
        <v>0</v>
      </c>
      <c r="S224">
        <v>32345.17</v>
      </c>
      <c r="T224">
        <v>30000</v>
      </c>
      <c r="U224">
        <v>4766.3999999999996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f t="shared" si="3"/>
        <v>0</v>
      </c>
    </row>
    <row r="225" spans="1:37" x14ac:dyDescent="0.2">
      <c r="A225">
        <v>9000884</v>
      </c>
      <c r="B225" t="s">
        <v>2446</v>
      </c>
      <c r="C225" t="s">
        <v>9185</v>
      </c>
      <c r="D225" t="s">
        <v>2447</v>
      </c>
      <c r="E225" t="s">
        <v>9298</v>
      </c>
      <c r="F225" t="s">
        <v>9299</v>
      </c>
      <c r="G225" t="s">
        <v>9300</v>
      </c>
      <c r="H225">
        <v>5593</v>
      </c>
      <c r="I225">
        <v>0</v>
      </c>
      <c r="J225">
        <v>0</v>
      </c>
      <c r="K225">
        <v>740</v>
      </c>
      <c r="L225">
        <v>185</v>
      </c>
      <c r="M225">
        <v>27.75</v>
      </c>
      <c r="N225">
        <v>555</v>
      </c>
      <c r="O225">
        <v>0</v>
      </c>
      <c r="P225">
        <v>0</v>
      </c>
      <c r="Q225">
        <v>0</v>
      </c>
      <c r="R225">
        <v>0</v>
      </c>
      <c r="S225">
        <v>66611.350000000006</v>
      </c>
      <c r="T225">
        <v>40000</v>
      </c>
      <c r="U225">
        <v>12062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14549.35</v>
      </c>
      <c r="AD225">
        <v>3</v>
      </c>
      <c r="AE225">
        <v>0</v>
      </c>
      <c r="AF225">
        <v>436.48</v>
      </c>
      <c r="AG225">
        <v>0</v>
      </c>
      <c r="AH225">
        <v>436.48</v>
      </c>
      <c r="AI225">
        <v>463.92</v>
      </c>
      <c r="AJ225">
        <v>0</v>
      </c>
      <c r="AK225">
        <f t="shared" si="3"/>
        <v>463.92</v>
      </c>
    </row>
    <row r="226" spans="1:37" x14ac:dyDescent="0.2">
      <c r="A226">
        <v>9000725</v>
      </c>
      <c r="B226" t="s">
        <v>1534</v>
      </c>
      <c r="C226" t="s">
        <v>9185</v>
      </c>
      <c r="D226" t="s">
        <v>1535</v>
      </c>
      <c r="E226" t="s">
        <v>9298</v>
      </c>
      <c r="F226" t="s">
        <v>9299</v>
      </c>
      <c r="G226" t="s">
        <v>9300</v>
      </c>
      <c r="H226">
        <v>2556.1799999999998</v>
      </c>
      <c r="I226">
        <v>0</v>
      </c>
      <c r="J226">
        <v>0</v>
      </c>
      <c r="K226">
        <v>353.39</v>
      </c>
      <c r="L226">
        <v>104.32</v>
      </c>
      <c r="M226">
        <v>13.25</v>
      </c>
      <c r="N226">
        <v>265</v>
      </c>
      <c r="O226">
        <v>0</v>
      </c>
      <c r="P226">
        <v>0</v>
      </c>
      <c r="Q226">
        <v>0</v>
      </c>
      <c r="R226">
        <v>0</v>
      </c>
      <c r="S226">
        <v>50388.29</v>
      </c>
      <c r="T226">
        <v>50000</v>
      </c>
      <c r="U226">
        <v>6798.88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f t="shared" si="3"/>
        <v>0</v>
      </c>
    </row>
    <row r="227" spans="1:37" x14ac:dyDescent="0.2">
      <c r="A227">
        <v>9000103</v>
      </c>
      <c r="B227" t="s">
        <v>43</v>
      </c>
      <c r="C227" t="s">
        <v>9185</v>
      </c>
      <c r="D227" t="s">
        <v>44</v>
      </c>
      <c r="E227" t="s">
        <v>9298</v>
      </c>
      <c r="F227" t="s">
        <v>9299</v>
      </c>
      <c r="G227" t="s">
        <v>9300</v>
      </c>
      <c r="H227">
        <v>11002.62</v>
      </c>
      <c r="I227">
        <v>0</v>
      </c>
      <c r="J227">
        <v>0</v>
      </c>
      <c r="K227">
        <v>1134.48</v>
      </c>
      <c r="L227">
        <v>579.32000000000005</v>
      </c>
      <c r="M227">
        <v>42.54</v>
      </c>
      <c r="N227">
        <v>1078</v>
      </c>
      <c r="O227">
        <v>0</v>
      </c>
      <c r="P227">
        <v>0</v>
      </c>
      <c r="Q227">
        <v>0</v>
      </c>
      <c r="R227">
        <v>0</v>
      </c>
      <c r="S227">
        <v>147895.98000000001</v>
      </c>
      <c r="T227">
        <v>50000</v>
      </c>
      <c r="U227">
        <v>25472.18</v>
      </c>
      <c r="V227">
        <v>10000</v>
      </c>
      <c r="W227">
        <v>10000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52423.8</v>
      </c>
      <c r="AD227">
        <v>10</v>
      </c>
      <c r="AE227">
        <v>2520</v>
      </c>
      <c r="AF227">
        <v>2722.38</v>
      </c>
      <c r="AG227">
        <v>0</v>
      </c>
      <c r="AH227">
        <v>2722.38</v>
      </c>
      <c r="AI227">
        <v>2605.5500000000002</v>
      </c>
      <c r="AJ227">
        <v>116.83</v>
      </c>
      <c r="AK227">
        <f t="shared" si="3"/>
        <v>2722.38</v>
      </c>
    </row>
    <row r="228" spans="1:37" x14ac:dyDescent="0.2">
      <c r="A228">
        <v>9001037</v>
      </c>
      <c r="B228" t="s">
        <v>2791</v>
      </c>
      <c r="C228" t="s">
        <v>9185</v>
      </c>
      <c r="D228" t="s">
        <v>2792</v>
      </c>
      <c r="E228" t="s">
        <v>9298</v>
      </c>
      <c r="F228" t="s">
        <v>9299</v>
      </c>
      <c r="G228" t="s">
        <v>9300</v>
      </c>
      <c r="H228">
        <v>4687.62</v>
      </c>
      <c r="I228">
        <v>0</v>
      </c>
      <c r="J228">
        <v>0</v>
      </c>
      <c r="K228">
        <v>379.92</v>
      </c>
      <c r="L228">
        <v>104.32</v>
      </c>
      <c r="M228">
        <v>14.25</v>
      </c>
      <c r="N228">
        <v>285</v>
      </c>
      <c r="O228">
        <v>0</v>
      </c>
      <c r="P228">
        <v>0</v>
      </c>
      <c r="Q228">
        <v>0</v>
      </c>
      <c r="R228">
        <v>0</v>
      </c>
      <c r="S228">
        <v>49978.62</v>
      </c>
      <c r="T228">
        <v>40000</v>
      </c>
      <c r="U228">
        <v>6221.22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3757.4</v>
      </c>
      <c r="AD228">
        <v>3</v>
      </c>
      <c r="AE228">
        <v>0</v>
      </c>
      <c r="AF228">
        <v>112.72</v>
      </c>
      <c r="AG228">
        <v>0</v>
      </c>
      <c r="AH228">
        <v>112.72</v>
      </c>
      <c r="AI228">
        <v>145.6</v>
      </c>
      <c r="AJ228">
        <v>0</v>
      </c>
      <c r="AK228">
        <f t="shared" si="3"/>
        <v>145.6</v>
      </c>
    </row>
    <row r="229" spans="1:37" x14ac:dyDescent="0.2">
      <c r="A229">
        <v>9000752</v>
      </c>
      <c r="B229" t="s">
        <v>1614</v>
      </c>
      <c r="C229" t="s">
        <v>9185</v>
      </c>
      <c r="D229" t="s">
        <v>1615</v>
      </c>
      <c r="E229" t="s">
        <v>9298</v>
      </c>
      <c r="F229" t="s">
        <v>9299</v>
      </c>
      <c r="G229" t="s">
        <v>9300</v>
      </c>
      <c r="H229">
        <v>4236.9799999999996</v>
      </c>
      <c r="I229">
        <v>0</v>
      </c>
      <c r="J229">
        <v>0</v>
      </c>
      <c r="K229">
        <v>598.96</v>
      </c>
      <c r="L229">
        <v>149.74</v>
      </c>
      <c r="M229">
        <v>22.46</v>
      </c>
      <c r="N229">
        <v>449</v>
      </c>
      <c r="O229">
        <v>0</v>
      </c>
      <c r="P229">
        <v>0</v>
      </c>
      <c r="Q229">
        <v>0</v>
      </c>
      <c r="R229">
        <v>0</v>
      </c>
      <c r="S229">
        <v>63875.519999999997</v>
      </c>
      <c r="T229">
        <v>50000</v>
      </c>
      <c r="U229">
        <v>11373.13</v>
      </c>
      <c r="V229">
        <v>10000</v>
      </c>
      <c r="W229">
        <v>10000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f t="shared" si="3"/>
        <v>0</v>
      </c>
    </row>
    <row r="230" spans="1:37" x14ac:dyDescent="0.2">
      <c r="A230">
        <v>9000636</v>
      </c>
      <c r="B230" t="s">
        <v>1277</v>
      </c>
      <c r="C230" t="s">
        <v>9185</v>
      </c>
      <c r="D230" t="s">
        <v>1278</v>
      </c>
      <c r="E230" t="s">
        <v>9298</v>
      </c>
      <c r="F230" t="s">
        <v>9299</v>
      </c>
      <c r="G230" t="s">
        <v>9300</v>
      </c>
      <c r="H230">
        <v>4617.12</v>
      </c>
      <c r="I230">
        <v>0</v>
      </c>
      <c r="J230">
        <v>0</v>
      </c>
      <c r="K230">
        <v>750.42</v>
      </c>
      <c r="L230">
        <v>187.61</v>
      </c>
      <c r="M230">
        <v>28.14</v>
      </c>
      <c r="N230">
        <v>563</v>
      </c>
      <c r="O230">
        <v>0</v>
      </c>
      <c r="P230">
        <v>0</v>
      </c>
      <c r="Q230">
        <v>0</v>
      </c>
      <c r="R230">
        <v>0</v>
      </c>
      <c r="S230">
        <v>90360.86</v>
      </c>
      <c r="T230">
        <v>50000</v>
      </c>
      <c r="U230">
        <v>16883.46</v>
      </c>
      <c r="V230">
        <v>10000</v>
      </c>
      <c r="W230">
        <v>10000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3477.4</v>
      </c>
      <c r="AD230">
        <v>3</v>
      </c>
      <c r="AE230">
        <v>0</v>
      </c>
      <c r="AF230">
        <v>104.32</v>
      </c>
      <c r="AG230">
        <v>0</v>
      </c>
      <c r="AH230">
        <v>104.32</v>
      </c>
      <c r="AI230">
        <v>221.68</v>
      </c>
      <c r="AJ230">
        <v>0</v>
      </c>
      <c r="AK230">
        <f t="shared" si="3"/>
        <v>221.68</v>
      </c>
    </row>
    <row r="231" spans="1:37" x14ac:dyDescent="0.2">
      <c r="A231">
        <v>9000564</v>
      </c>
      <c r="B231" t="s">
        <v>1068</v>
      </c>
      <c r="C231" t="s">
        <v>9185</v>
      </c>
      <c r="D231" t="s">
        <v>1069</v>
      </c>
      <c r="E231" t="s">
        <v>9298</v>
      </c>
      <c r="F231" t="s">
        <v>9299</v>
      </c>
      <c r="G231" t="s">
        <v>9300</v>
      </c>
      <c r="H231">
        <v>3095.95</v>
      </c>
      <c r="I231">
        <v>0</v>
      </c>
      <c r="J231">
        <v>0</v>
      </c>
      <c r="K231">
        <v>855.86</v>
      </c>
      <c r="L231">
        <v>213.96</v>
      </c>
      <c r="M231">
        <v>32.090000000000003</v>
      </c>
      <c r="N231">
        <v>642</v>
      </c>
      <c r="O231">
        <v>0</v>
      </c>
      <c r="P231">
        <v>0</v>
      </c>
      <c r="Q231">
        <v>0</v>
      </c>
      <c r="R231">
        <v>0</v>
      </c>
      <c r="S231">
        <v>93450.84</v>
      </c>
      <c r="T231">
        <v>50000</v>
      </c>
      <c r="U231">
        <v>11443.65</v>
      </c>
      <c r="V231">
        <v>10000</v>
      </c>
      <c r="W231">
        <v>10000</v>
      </c>
      <c r="X231">
        <v>0</v>
      </c>
      <c r="Y231">
        <v>10000</v>
      </c>
      <c r="Z231">
        <v>0</v>
      </c>
      <c r="AA231">
        <v>0</v>
      </c>
      <c r="AB231">
        <v>0</v>
      </c>
      <c r="AC231">
        <v>2007.19</v>
      </c>
      <c r="AD231">
        <v>3</v>
      </c>
      <c r="AE231">
        <v>0</v>
      </c>
      <c r="AF231">
        <v>60.22</v>
      </c>
      <c r="AG231">
        <v>0</v>
      </c>
      <c r="AH231">
        <v>60.22</v>
      </c>
      <c r="AI231">
        <v>312.81</v>
      </c>
      <c r="AJ231">
        <v>0</v>
      </c>
      <c r="AK231">
        <f t="shared" si="3"/>
        <v>312.81</v>
      </c>
    </row>
    <row r="232" spans="1:37" x14ac:dyDescent="0.2">
      <c r="A232">
        <v>9001137</v>
      </c>
      <c r="B232" t="s">
        <v>3077</v>
      </c>
      <c r="C232" t="s">
        <v>9185</v>
      </c>
      <c r="D232" t="s">
        <v>3078</v>
      </c>
      <c r="E232" t="s">
        <v>9298</v>
      </c>
      <c r="F232" t="s">
        <v>9299</v>
      </c>
      <c r="G232" t="s">
        <v>9300</v>
      </c>
      <c r="H232">
        <v>3357</v>
      </c>
      <c r="I232">
        <v>0</v>
      </c>
      <c r="J232">
        <v>0</v>
      </c>
      <c r="K232">
        <v>334.48</v>
      </c>
      <c r="L232">
        <v>104.32</v>
      </c>
      <c r="M232">
        <v>12.54</v>
      </c>
      <c r="N232">
        <v>251</v>
      </c>
      <c r="O232">
        <v>0</v>
      </c>
      <c r="P232">
        <v>0</v>
      </c>
      <c r="Q232">
        <v>0</v>
      </c>
      <c r="R232">
        <v>0</v>
      </c>
      <c r="S232">
        <v>35314.47</v>
      </c>
      <c r="T232">
        <v>40000</v>
      </c>
      <c r="U232">
        <v>4749.96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f t="shared" si="3"/>
        <v>0</v>
      </c>
    </row>
    <row r="233" spans="1:37" x14ac:dyDescent="0.2">
      <c r="A233">
        <v>9001263</v>
      </c>
      <c r="B233" t="s">
        <v>8258</v>
      </c>
      <c r="C233" t="s">
        <v>9185</v>
      </c>
      <c r="D233" t="s">
        <v>8259</v>
      </c>
      <c r="E233" t="s">
        <v>9298</v>
      </c>
      <c r="F233" t="s">
        <v>9299</v>
      </c>
      <c r="G233" t="s">
        <v>9300</v>
      </c>
      <c r="H233">
        <v>3599.97</v>
      </c>
      <c r="I233">
        <v>0</v>
      </c>
      <c r="J233">
        <v>0</v>
      </c>
      <c r="K233">
        <v>375.6</v>
      </c>
      <c r="L233">
        <v>104.32</v>
      </c>
      <c r="M233">
        <v>14.09</v>
      </c>
      <c r="N233">
        <v>282</v>
      </c>
      <c r="O233">
        <v>0</v>
      </c>
      <c r="P233">
        <v>0</v>
      </c>
      <c r="Q233">
        <v>0</v>
      </c>
      <c r="R233">
        <v>0</v>
      </c>
      <c r="S233">
        <v>16467.57</v>
      </c>
      <c r="T233">
        <v>20000</v>
      </c>
      <c r="U233">
        <v>3093.62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f t="shared" si="3"/>
        <v>0</v>
      </c>
    </row>
    <row r="234" spans="1:37" x14ac:dyDescent="0.2">
      <c r="A234">
        <v>9001196</v>
      </c>
      <c r="B234" t="s">
        <v>7505</v>
      </c>
      <c r="C234" t="s">
        <v>9185</v>
      </c>
      <c r="D234" t="s">
        <v>7506</v>
      </c>
      <c r="E234" t="s">
        <v>9298</v>
      </c>
      <c r="F234" t="s">
        <v>9299</v>
      </c>
      <c r="G234" t="s">
        <v>9300</v>
      </c>
      <c r="H234">
        <v>4271.9799999999996</v>
      </c>
      <c r="I234">
        <v>0</v>
      </c>
      <c r="J234">
        <v>0</v>
      </c>
      <c r="K234">
        <v>580.24</v>
      </c>
      <c r="L234">
        <v>145.06</v>
      </c>
      <c r="M234">
        <v>21.76</v>
      </c>
      <c r="N234">
        <v>435</v>
      </c>
      <c r="O234">
        <v>0</v>
      </c>
      <c r="P234">
        <v>0</v>
      </c>
      <c r="Q234">
        <v>0</v>
      </c>
      <c r="R234">
        <v>0</v>
      </c>
      <c r="S234">
        <v>32118.81</v>
      </c>
      <c r="T234">
        <v>30000</v>
      </c>
      <c r="U234">
        <v>7092.36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f t="shared" si="3"/>
        <v>0</v>
      </c>
    </row>
    <row r="235" spans="1:37" x14ac:dyDescent="0.2">
      <c r="A235">
        <v>9000951</v>
      </c>
      <c r="B235" t="s">
        <v>2182</v>
      </c>
      <c r="C235" t="s">
        <v>9185</v>
      </c>
      <c r="D235" t="s">
        <v>2183</v>
      </c>
      <c r="E235" t="s">
        <v>9298</v>
      </c>
      <c r="F235" t="s">
        <v>9299</v>
      </c>
      <c r="G235" t="s">
        <v>9300</v>
      </c>
      <c r="H235">
        <v>3679.17</v>
      </c>
      <c r="I235">
        <v>0</v>
      </c>
      <c r="J235">
        <v>0</v>
      </c>
      <c r="K235">
        <v>571.6</v>
      </c>
      <c r="L235">
        <v>142.9</v>
      </c>
      <c r="M235">
        <v>21.44</v>
      </c>
      <c r="N235">
        <v>429</v>
      </c>
      <c r="O235">
        <v>0</v>
      </c>
      <c r="P235">
        <v>0</v>
      </c>
      <c r="Q235">
        <v>0</v>
      </c>
      <c r="R235">
        <v>0</v>
      </c>
      <c r="S235">
        <v>55294.7</v>
      </c>
      <c r="T235">
        <v>50000</v>
      </c>
      <c r="U235">
        <v>11651.4</v>
      </c>
      <c r="V235">
        <v>0</v>
      </c>
      <c r="W235">
        <v>10000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f t="shared" si="3"/>
        <v>0</v>
      </c>
    </row>
    <row r="236" spans="1:37" x14ac:dyDescent="0.2">
      <c r="A236">
        <v>9000628</v>
      </c>
      <c r="B236" t="s">
        <v>1254</v>
      </c>
      <c r="C236" t="s">
        <v>9185</v>
      </c>
      <c r="D236" t="s">
        <v>1255</v>
      </c>
      <c r="E236" t="s">
        <v>9298</v>
      </c>
      <c r="F236" t="s">
        <v>9299</v>
      </c>
      <c r="G236" t="s">
        <v>9300</v>
      </c>
      <c r="H236">
        <v>3302.48</v>
      </c>
      <c r="I236">
        <v>0</v>
      </c>
      <c r="J236">
        <v>0</v>
      </c>
      <c r="K236">
        <v>588</v>
      </c>
      <c r="L236">
        <v>147</v>
      </c>
      <c r="M236">
        <v>22.05</v>
      </c>
      <c r="N236">
        <v>441</v>
      </c>
      <c r="O236">
        <v>0</v>
      </c>
      <c r="P236">
        <v>0</v>
      </c>
      <c r="Q236">
        <v>0</v>
      </c>
      <c r="R236">
        <v>0</v>
      </c>
      <c r="S236">
        <v>65933.259999999995</v>
      </c>
      <c r="T236">
        <v>50000</v>
      </c>
      <c r="U236">
        <v>11838.67</v>
      </c>
      <c r="V236">
        <v>10000</v>
      </c>
      <c r="W236">
        <v>20000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3</v>
      </c>
      <c r="AE236">
        <v>0</v>
      </c>
      <c r="AF236">
        <v>0</v>
      </c>
      <c r="AG236">
        <v>0</v>
      </c>
      <c r="AH236">
        <v>0</v>
      </c>
      <c r="AI236">
        <v>60.33</v>
      </c>
      <c r="AJ236">
        <v>0</v>
      </c>
      <c r="AK236">
        <f t="shared" si="3"/>
        <v>60.33</v>
      </c>
    </row>
    <row r="237" spans="1:37" x14ac:dyDescent="0.2">
      <c r="A237">
        <v>9000778</v>
      </c>
      <c r="B237" t="s">
        <v>1692</v>
      </c>
      <c r="C237" t="s">
        <v>9185</v>
      </c>
      <c r="D237" t="s">
        <v>1693</v>
      </c>
      <c r="E237" t="s">
        <v>9298</v>
      </c>
      <c r="F237" t="s">
        <v>9299</v>
      </c>
      <c r="G237" t="s">
        <v>9300</v>
      </c>
      <c r="H237">
        <v>4204.5200000000004</v>
      </c>
      <c r="I237">
        <v>0</v>
      </c>
      <c r="J237">
        <v>0</v>
      </c>
      <c r="K237">
        <v>548.99</v>
      </c>
      <c r="L237">
        <v>137.25</v>
      </c>
      <c r="M237">
        <v>20.59</v>
      </c>
      <c r="N237">
        <v>412</v>
      </c>
      <c r="O237">
        <v>0</v>
      </c>
      <c r="P237">
        <v>0</v>
      </c>
      <c r="Q237">
        <v>0</v>
      </c>
      <c r="R237">
        <v>0</v>
      </c>
      <c r="S237">
        <v>60623.98</v>
      </c>
      <c r="T237">
        <v>50000</v>
      </c>
      <c r="U237">
        <v>13505.23</v>
      </c>
      <c r="V237">
        <v>10000</v>
      </c>
      <c r="W237">
        <v>10000</v>
      </c>
      <c r="X237">
        <v>0</v>
      </c>
      <c r="Y237">
        <v>5000</v>
      </c>
      <c r="Z237">
        <v>0</v>
      </c>
      <c r="AA237">
        <v>0</v>
      </c>
      <c r="AB237">
        <v>0</v>
      </c>
      <c r="AC237">
        <v>0</v>
      </c>
      <c r="AD237">
        <v>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f t="shared" si="3"/>
        <v>0</v>
      </c>
    </row>
    <row r="238" spans="1:37" x14ac:dyDescent="0.2">
      <c r="A238">
        <v>9000711</v>
      </c>
      <c r="B238" t="s">
        <v>1493</v>
      </c>
      <c r="C238" t="s">
        <v>9185</v>
      </c>
      <c r="D238" t="s">
        <v>1494</v>
      </c>
      <c r="E238" t="s">
        <v>9298</v>
      </c>
      <c r="F238" t="s">
        <v>9299</v>
      </c>
      <c r="G238" t="s">
        <v>9300</v>
      </c>
      <c r="H238">
        <v>3966</v>
      </c>
      <c r="I238">
        <v>0</v>
      </c>
      <c r="J238">
        <v>0</v>
      </c>
      <c r="K238">
        <v>458.3</v>
      </c>
      <c r="L238">
        <v>114.57</v>
      </c>
      <c r="M238">
        <v>17.190000000000001</v>
      </c>
      <c r="N238">
        <v>344</v>
      </c>
      <c r="O238">
        <v>0</v>
      </c>
      <c r="P238">
        <v>0</v>
      </c>
      <c r="Q238">
        <v>0</v>
      </c>
      <c r="R238">
        <v>0</v>
      </c>
      <c r="S238">
        <v>53520.3</v>
      </c>
      <c r="T238">
        <v>50000</v>
      </c>
      <c r="U238">
        <v>10160.07</v>
      </c>
      <c r="V238">
        <v>10000</v>
      </c>
      <c r="W238">
        <v>20000</v>
      </c>
      <c r="X238">
        <v>0</v>
      </c>
      <c r="Y238">
        <v>0</v>
      </c>
      <c r="Z238">
        <v>11000</v>
      </c>
      <c r="AA238">
        <v>0</v>
      </c>
      <c r="AB238">
        <v>0</v>
      </c>
      <c r="AC238">
        <v>0</v>
      </c>
      <c r="AD238">
        <v>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f t="shared" si="3"/>
        <v>0</v>
      </c>
    </row>
    <row r="239" spans="1:37" x14ac:dyDescent="0.2">
      <c r="A239">
        <v>9000933</v>
      </c>
      <c r="B239" t="s">
        <v>2069</v>
      </c>
      <c r="C239" t="s">
        <v>9185</v>
      </c>
      <c r="D239" t="s">
        <v>2070</v>
      </c>
      <c r="E239" t="s">
        <v>9298</v>
      </c>
      <c r="F239" t="s">
        <v>9299</v>
      </c>
      <c r="G239" t="s">
        <v>9300</v>
      </c>
      <c r="H239">
        <v>3034</v>
      </c>
      <c r="I239">
        <v>0</v>
      </c>
      <c r="J239">
        <v>0</v>
      </c>
      <c r="K239">
        <v>632</v>
      </c>
      <c r="L239">
        <v>158</v>
      </c>
      <c r="M239">
        <v>23.7</v>
      </c>
      <c r="N239">
        <v>474</v>
      </c>
      <c r="O239">
        <v>0</v>
      </c>
      <c r="P239">
        <v>0</v>
      </c>
      <c r="Q239">
        <v>0</v>
      </c>
      <c r="R239">
        <v>0</v>
      </c>
      <c r="S239">
        <v>60215.79</v>
      </c>
      <c r="T239">
        <v>50000</v>
      </c>
      <c r="U239">
        <v>12879</v>
      </c>
      <c r="V239">
        <v>10000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f t="shared" si="3"/>
        <v>0</v>
      </c>
    </row>
    <row r="240" spans="1:37" x14ac:dyDescent="0.2">
      <c r="A240">
        <v>9000532</v>
      </c>
      <c r="B240" t="s">
        <v>975</v>
      </c>
      <c r="C240" t="s">
        <v>9185</v>
      </c>
      <c r="D240" t="s">
        <v>976</v>
      </c>
      <c r="E240" t="s">
        <v>9298</v>
      </c>
      <c r="F240" t="s">
        <v>9299</v>
      </c>
      <c r="G240" t="s">
        <v>9300</v>
      </c>
      <c r="H240">
        <v>3524.52</v>
      </c>
      <c r="I240">
        <v>0</v>
      </c>
      <c r="J240">
        <v>0</v>
      </c>
      <c r="K240">
        <v>773.91</v>
      </c>
      <c r="L240">
        <v>193.48</v>
      </c>
      <c r="M240">
        <v>29.02</v>
      </c>
      <c r="N240">
        <v>580</v>
      </c>
      <c r="O240">
        <v>0</v>
      </c>
      <c r="P240">
        <v>0</v>
      </c>
      <c r="Q240">
        <v>0</v>
      </c>
      <c r="R240">
        <v>0</v>
      </c>
      <c r="S240">
        <v>88593.97</v>
      </c>
      <c r="T240">
        <v>50000</v>
      </c>
      <c r="U240">
        <v>16370.36</v>
      </c>
      <c r="V240">
        <v>10000</v>
      </c>
      <c r="W240">
        <v>10000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2223.61</v>
      </c>
      <c r="AD240">
        <v>3</v>
      </c>
      <c r="AE240">
        <v>0</v>
      </c>
      <c r="AF240">
        <v>66.709999999999994</v>
      </c>
      <c r="AG240">
        <v>0</v>
      </c>
      <c r="AH240">
        <v>66.709999999999994</v>
      </c>
      <c r="AI240">
        <v>221.89</v>
      </c>
      <c r="AJ240">
        <v>0</v>
      </c>
      <c r="AK240">
        <f t="shared" si="3"/>
        <v>221.89</v>
      </c>
    </row>
    <row r="241" spans="1:37" x14ac:dyDescent="0.2">
      <c r="A241">
        <v>9000852</v>
      </c>
      <c r="B241" t="s">
        <v>1901</v>
      </c>
      <c r="C241" t="s">
        <v>9185</v>
      </c>
      <c r="D241" t="s">
        <v>1902</v>
      </c>
      <c r="E241" t="s">
        <v>9298</v>
      </c>
      <c r="F241" t="s">
        <v>9299</v>
      </c>
      <c r="G241" t="s">
        <v>9300</v>
      </c>
      <c r="H241">
        <v>2928.99</v>
      </c>
      <c r="I241">
        <v>0</v>
      </c>
      <c r="J241">
        <v>0</v>
      </c>
      <c r="K241">
        <v>476.44</v>
      </c>
      <c r="L241">
        <v>119.11</v>
      </c>
      <c r="M241">
        <v>17.87</v>
      </c>
      <c r="N241">
        <v>357</v>
      </c>
      <c r="O241">
        <v>0</v>
      </c>
      <c r="P241">
        <v>0</v>
      </c>
      <c r="Q241">
        <v>0</v>
      </c>
      <c r="R241">
        <v>0</v>
      </c>
      <c r="S241">
        <v>47774.74</v>
      </c>
      <c r="T241">
        <v>50000</v>
      </c>
      <c r="U241">
        <v>9431.19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f t="shared" si="3"/>
        <v>0</v>
      </c>
    </row>
    <row r="242" spans="1:37" x14ac:dyDescent="0.2">
      <c r="A242">
        <v>9001012</v>
      </c>
      <c r="B242" t="s">
        <v>2294</v>
      </c>
      <c r="C242" t="s">
        <v>9185</v>
      </c>
      <c r="D242" t="s">
        <v>2295</v>
      </c>
      <c r="E242" t="s">
        <v>9298</v>
      </c>
      <c r="F242" t="s">
        <v>9299</v>
      </c>
      <c r="G242" t="s">
        <v>9300</v>
      </c>
      <c r="H242">
        <v>3649.97</v>
      </c>
      <c r="I242">
        <v>0</v>
      </c>
      <c r="J242">
        <v>0</v>
      </c>
      <c r="K242">
        <v>330.8</v>
      </c>
      <c r="L242">
        <v>104.32</v>
      </c>
      <c r="M242">
        <v>12.41</v>
      </c>
      <c r="N242">
        <v>248</v>
      </c>
      <c r="O242">
        <v>0</v>
      </c>
      <c r="P242">
        <v>0</v>
      </c>
      <c r="Q242">
        <v>0</v>
      </c>
      <c r="R242">
        <v>0</v>
      </c>
      <c r="S242">
        <v>47142.1</v>
      </c>
      <c r="T242">
        <v>45000</v>
      </c>
      <c r="U242">
        <v>6130.11</v>
      </c>
      <c r="V242">
        <v>9000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f t="shared" si="3"/>
        <v>0</v>
      </c>
    </row>
    <row r="243" spans="1:37" x14ac:dyDescent="0.2">
      <c r="A243">
        <v>9000151</v>
      </c>
      <c r="B243" t="s">
        <v>177</v>
      </c>
      <c r="C243" t="s">
        <v>9185</v>
      </c>
      <c r="D243" t="s">
        <v>178</v>
      </c>
      <c r="E243" t="s">
        <v>9298</v>
      </c>
      <c r="F243" t="s">
        <v>9299</v>
      </c>
      <c r="G243" t="s">
        <v>9300</v>
      </c>
      <c r="H243">
        <v>2610.6999999999998</v>
      </c>
      <c r="I243">
        <v>0</v>
      </c>
      <c r="J243">
        <v>0</v>
      </c>
      <c r="K243">
        <v>407.12</v>
      </c>
      <c r="L243">
        <v>104.32</v>
      </c>
      <c r="M243">
        <v>15.27</v>
      </c>
      <c r="N243">
        <v>305</v>
      </c>
      <c r="O243">
        <v>0</v>
      </c>
      <c r="P243">
        <v>0</v>
      </c>
      <c r="Q243">
        <v>0</v>
      </c>
      <c r="R243">
        <v>0</v>
      </c>
      <c r="S243">
        <v>54019.11</v>
      </c>
      <c r="T243">
        <v>50000</v>
      </c>
      <c r="U243">
        <v>6571.65</v>
      </c>
      <c r="V243">
        <v>0</v>
      </c>
      <c r="W243">
        <v>20000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f t="shared" si="3"/>
        <v>0</v>
      </c>
    </row>
    <row r="244" spans="1:37" x14ac:dyDescent="0.2">
      <c r="A244">
        <v>9000400</v>
      </c>
      <c r="B244" t="s">
        <v>2668</v>
      </c>
      <c r="C244" t="s">
        <v>9185</v>
      </c>
      <c r="D244" t="s">
        <v>2669</v>
      </c>
      <c r="E244" t="s">
        <v>9298</v>
      </c>
      <c r="F244" t="s">
        <v>9299</v>
      </c>
      <c r="G244" t="s">
        <v>9300</v>
      </c>
      <c r="H244">
        <v>6797.76</v>
      </c>
      <c r="I244">
        <v>0</v>
      </c>
      <c r="J244">
        <v>0</v>
      </c>
      <c r="K244">
        <v>762</v>
      </c>
      <c r="L244">
        <v>190.5</v>
      </c>
      <c r="M244">
        <v>28.58</v>
      </c>
      <c r="N244">
        <v>572</v>
      </c>
      <c r="O244">
        <v>0</v>
      </c>
      <c r="P244">
        <v>0</v>
      </c>
      <c r="Q244">
        <v>0</v>
      </c>
      <c r="R244">
        <v>0</v>
      </c>
      <c r="S244">
        <v>69062.28</v>
      </c>
      <c r="T244">
        <v>40000</v>
      </c>
      <c r="U244">
        <v>12424.64</v>
      </c>
      <c r="V244">
        <v>8000</v>
      </c>
      <c r="W244">
        <v>8000</v>
      </c>
      <c r="X244">
        <v>0</v>
      </c>
      <c r="Y244">
        <v>8000</v>
      </c>
      <c r="Z244">
        <v>0</v>
      </c>
      <c r="AA244">
        <v>0</v>
      </c>
      <c r="AB244">
        <v>0</v>
      </c>
      <c r="AC244">
        <v>0</v>
      </c>
      <c r="AD244">
        <v>3</v>
      </c>
      <c r="AE244">
        <v>0</v>
      </c>
      <c r="AF244">
        <v>0</v>
      </c>
      <c r="AG244">
        <v>0</v>
      </c>
      <c r="AH244">
        <v>0</v>
      </c>
      <c r="AI244">
        <v>333.09</v>
      </c>
      <c r="AJ244">
        <v>0</v>
      </c>
      <c r="AK244">
        <f t="shared" si="3"/>
        <v>333.09</v>
      </c>
    </row>
    <row r="245" spans="1:37" x14ac:dyDescent="0.2">
      <c r="A245">
        <v>9001254</v>
      </c>
      <c r="B245" t="s">
        <v>8228</v>
      </c>
      <c r="C245" t="s">
        <v>9185</v>
      </c>
      <c r="D245" t="s">
        <v>8229</v>
      </c>
      <c r="E245" t="s">
        <v>9298</v>
      </c>
      <c r="F245" t="s">
        <v>9299</v>
      </c>
      <c r="G245" t="s">
        <v>9300</v>
      </c>
      <c r="H245">
        <v>3897.9</v>
      </c>
      <c r="I245">
        <v>0</v>
      </c>
      <c r="J245">
        <v>0</v>
      </c>
      <c r="K245">
        <v>347.6</v>
      </c>
      <c r="L245">
        <v>104.32</v>
      </c>
      <c r="M245">
        <v>13.04</v>
      </c>
      <c r="N245">
        <v>261</v>
      </c>
      <c r="O245">
        <v>0</v>
      </c>
      <c r="P245">
        <v>0</v>
      </c>
      <c r="Q245">
        <v>0</v>
      </c>
      <c r="R245">
        <v>0</v>
      </c>
      <c r="S245">
        <v>16990.439999999999</v>
      </c>
      <c r="T245">
        <v>20000</v>
      </c>
      <c r="U245">
        <v>2886.42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f t="shared" si="3"/>
        <v>0</v>
      </c>
    </row>
    <row r="246" spans="1:37" x14ac:dyDescent="0.2">
      <c r="A246">
        <v>9000514</v>
      </c>
      <c r="B246" t="s">
        <v>924</v>
      </c>
      <c r="C246" t="s">
        <v>9185</v>
      </c>
      <c r="D246" t="s">
        <v>925</v>
      </c>
      <c r="E246" t="s">
        <v>9298</v>
      </c>
      <c r="F246" t="s">
        <v>9299</v>
      </c>
      <c r="G246" t="s">
        <v>9300</v>
      </c>
      <c r="H246">
        <v>4109.1099999999997</v>
      </c>
      <c r="I246">
        <v>0</v>
      </c>
      <c r="J246">
        <v>0</v>
      </c>
      <c r="K246">
        <v>1134.48</v>
      </c>
      <c r="L246">
        <v>373.5</v>
      </c>
      <c r="M246">
        <v>42.54</v>
      </c>
      <c r="N246">
        <v>1078</v>
      </c>
      <c r="O246">
        <v>0</v>
      </c>
      <c r="P246">
        <v>0</v>
      </c>
      <c r="Q246">
        <v>0</v>
      </c>
      <c r="R246">
        <v>0</v>
      </c>
      <c r="S246">
        <v>105541.91</v>
      </c>
      <c r="T246">
        <v>50000</v>
      </c>
      <c r="U246">
        <v>26802.85</v>
      </c>
      <c r="V246">
        <v>0</v>
      </c>
      <c r="W246">
        <v>10000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18739.060000000001</v>
      </c>
      <c r="AD246">
        <v>3</v>
      </c>
      <c r="AE246">
        <v>0</v>
      </c>
      <c r="AF246">
        <v>562.16999999999996</v>
      </c>
      <c r="AG246">
        <v>0</v>
      </c>
      <c r="AH246">
        <v>562.16999999999996</v>
      </c>
      <c r="AI246">
        <v>697.75</v>
      </c>
      <c r="AJ246">
        <v>0</v>
      </c>
      <c r="AK246">
        <f t="shared" si="3"/>
        <v>697.75</v>
      </c>
    </row>
    <row r="247" spans="1:37" x14ac:dyDescent="0.2">
      <c r="A247">
        <v>9000259</v>
      </c>
      <c r="B247" t="s">
        <v>445</v>
      </c>
      <c r="C247" t="s">
        <v>9185</v>
      </c>
      <c r="D247" t="s">
        <v>446</v>
      </c>
      <c r="E247" t="s">
        <v>9298</v>
      </c>
      <c r="F247" t="s">
        <v>9299</v>
      </c>
      <c r="G247" t="s">
        <v>9300</v>
      </c>
      <c r="H247">
        <v>3445.68</v>
      </c>
      <c r="I247">
        <v>0</v>
      </c>
      <c r="J247">
        <v>0</v>
      </c>
      <c r="K247">
        <v>545.27</v>
      </c>
      <c r="L247">
        <v>136.32</v>
      </c>
      <c r="M247">
        <v>20.45</v>
      </c>
      <c r="N247">
        <v>409</v>
      </c>
      <c r="O247">
        <v>0</v>
      </c>
      <c r="P247">
        <v>0</v>
      </c>
      <c r="Q247">
        <v>0</v>
      </c>
      <c r="R247">
        <v>0</v>
      </c>
      <c r="S247">
        <v>65072.88</v>
      </c>
      <c r="T247">
        <v>50000</v>
      </c>
      <c r="U247">
        <v>11744.92</v>
      </c>
      <c r="V247">
        <v>10000</v>
      </c>
      <c r="W247">
        <v>0</v>
      </c>
      <c r="X247">
        <v>0</v>
      </c>
      <c r="Y247">
        <v>10000</v>
      </c>
      <c r="Z247">
        <v>0</v>
      </c>
      <c r="AA247">
        <v>0</v>
      </c>
      <c r="AB247">
        <v>0</v>
      </c>
      <c r="AC247">
        <v>0</v>
      </c>
      <c r="AD247">
        <v>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f t="shared" si="3"/>
        <v>0</v>
      </c>
    </row>
    <row r="248" spans="1:37" x14ac:dyDescent="0.2">
      <c r="A248">
        <v>9001402</v>
      </c>
      <c r="B248" t="s">
        <v>8989</v>
      </c>
      <c r="C248" t="s">
        <v>9185</v>
      </c>
      <c r="D248" t="s">
        <v>8990</v>
      </c>
      <c r="E248" t="s">
        <v>9298</v>
      </c>
      <c r="F248" t="s">
        <v>9299</v>
      </c>
      <c r="G248" t="s">
        <v>9300</v>
      </c>
      <c r="H248">
        <v>2751</v>
      </c>
      <c r="I248">
        <v>0</v>
      </c>
      <c r="J248">
        <v>0</v>
      </c>
      <c r="K248">
        <v>320</v>
      </c>
      <c r="L248">
        <v>104.32</v>
      </c>
      <c r="M248">
        <v>12</v>
      </c>
      <c r="N248">
        <v>240</v>
      </c>
      <c r="O248">
        <v>0</v>
      </c>
      <c r="P248">
        <v>0</v>
      </c>
      <c r="Q248">
        <v>0</v>
      </c>
      <c r="R248">
        <v>0</v>
      </c>
      <c r="S248">
        <v>9679.14</v>
      </c>
      <c r="T248">
        <v>15000</v>
      </c>
      <c r="U248">
        <v>2028.96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f t="shared" si="3"/>
        <v>0</v>
      </c>
    </row>
    <row r="249" spans="1:37" x14ac:dyDescent="0.2">
      <c r="A249">
        <v>9000109</v>
      </c>
      <c r="B249" t="s">
        <v>65</v>
      </c>
      <c r="C249" t="s">
        <v>9185</v>
      </c>
      <c r="D249" t="s">
        <v>66</v>
      </c>
      <c r="E249" t="s">
        <v>9298</v>
      </c>
      <c r="F249" t="s">
        <v>9299</v>
      </c>
      <c r="G249" t="s">
        <v>9300</v>
      </c>
      <c r="H249">
        <v>11316.11</v>
      </c>
      <c r="I249">
        <v>0</v>
      </c>
      <c r="J249">
        <v>0</v>
      </c>
      <c r="K249">
        <v>1134.48</v>
      </c>
      <c r="L249">
        <v>561.17999999999995</v>
      </c>
      <c r="M249">
        <v>42.54</v>
      </c>
      <c r="N249">
        <v>1078</v>
      </c>
      <c r="O249">
        <v>0</v>
      </c>
      <c r="P249">
        <v>0</v>
      </c>
      <c r="Q249">
        <v>0</v>
      </c>
      <c r="R249">
        <v>0</v>
      </c>
      <c r="S249">
        <v>147765.66</v>
      </c>
      <c r="T249">
        <v>50000</v>
      </c>
      <c r="U249">
        <v>27365.89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70399.77</v>
      </c>
      <c r="AD249">
        <v>10</v>
      </c>
      <c r="AE249">
        <v>2520</v>
      </c>
      <c r="AF249">
        <v>4519.9799999999996</v>
      </c>
      <c r="AG249">
        <v>0</v>
      </c>
      <c r="AH249">
        <v>4519.9799999999996</v>
      </c>
      <c r="AI249">
        <v>4169.99</v>
      </c>
      <c r="AJ249">
        <v>349.99</v>
      </c>
      <c r="AK249">
        <f t="shared" si="3"/>
        <v>4519.9799999999996</v>
      </c>
    </row>
    <row r="250" spans="1:37" x14ac:dyDescent="0.2">
      <c r="A250">
        <v>9001423</v>
      </c>
      <c r="B250" t="s">
        <v>8807</v>
      </c>
      <c r="C250" t="s">
        <v>9185</v>
      </c>
      <c r="D250" t="s">
        <v>8808</v>
      </c>
      <c r="E250" t="s">
        <v>9298</v>
      </c>
      <c r="F250" t="s">
        <v>9299</v>
      </c>
      <c r="G250" t="s">
        <v>9300</v>
      </c>
      <c r="H250">
        <v>2637</v>
      </c>
      <c r="I250">
        <v>0</v>
      </c>
      <c r="J250">
        <v>0</v>
      </c>
      <c r="K250">
        <v>320</v>
      </c>
      <c r="L250">
        <v>104.32</v>
      </c>
      <c r="M250">
        <v>12</v>
      </c>
      <c r="N250">
        <v>240</v>
      </c>
      <c r="O250">
        <v>0</v>
      </c>
      <c r="P250">
        <v>0</v>
      </c>
      <c r="Q250">
        <v>0</v>
      </c>
      <c r="R250">
        <v>0</v>
      </c>
      <c r="S250">
        <v>9611</v>
      </c>
      <c r="T250">
        <v>15000</v>
      </c>
      <c r="U250">
        <v>2028.96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f t="shared" si="3"/>
        <v>0</v>
      </c>
    </row>
    <row r="251" spans="1:37" x14ac:dyDescent="0.2">
      <c r="A251">
        <v>9001067</v>
      </c>
      <c r="B251" t="s">
        <v>526</v>
      </c>
      <c r="C251" t="s">
        <v>9185</v>
      </c>
      <c r="D251" t="s">
        <v>2876</v>
      </c>
      <c r="E251" t="s">
        <v>9298</v>
      </c>
      <c r="F251" t="s">
        <v>9299</v>
      </c>
      <c r="G251" t="s">
        <v>9300</v>
      </c>
      <c r="H251">
        <v>4650.6899999999996</v>
      </c>
      <c r="I251">
        <v>0</v>
      </c>
      <c r="J251">
        <v>0</v>
      </c>
      <c r="K251">
        <v>649.20000000000005</v>
      </c>
      <c r="L251">
        <v>162.30000000000001</v>
      </c>
      <c r="M251">
        <v>24.35</v>
      </c>
      <c r="N251">
        <v>487</v>
      </c>
      <c r="O251">
        <v>0</v>
      </c>
      <c r="P251">
        <v>0</v>
      </c>
      <c r="Q251">
        <v>0</v>
      </c>
      <c r="R251">
        <v>0</v>
      </c>
      <c r="S251">
        <v>50564.86</v>
      </c>
      <c r="T251">
        <v>40000</v>
      </c>
      <c r="U251">
        <v>10582.8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</v>
      </c>
      <c r="AE251">
        <v>0</v>
      </c>
      <c r="AF251">
        <v>0</v>
      </c>
      <c r="AG251">
        <v>0</v>
      </c>
      <c r="AH251">
        <v>0</v>
      </c>
      <c r="AI251">
        <v>49.63</v>
      </c>
      <c r="AJ251">
        <v>0</v>
      </c>
      <c r="AK251">
        <f t="shared" si="3"/>
        <v>49.63</v>
      </c>
    </row>
    <row r="252" spans="1:37" x14ac:dyDescent="0.2">
      <c r="A252">
        <v>9001282</v>
      </c>
      <c r="B252" t="s">
        <v>8021</v>
      </c>
      <c r="C252" t="s">
        <v>9185</v>
      </c>
      <c r="D252" t="s">
        <v>8022</v>
      </c>
      <c r="E252" t="s">
        <v>9298</v>
      </c>
      <c r="F252" t="s">
        <v>9299</v>
      </c>
      <c r="G252" t="s">
        <v>9300</v>
      </c>
      <c r="H252">
        <v>3901.8</v>
      </c>
      <c r="I252">
        <v>0</v>
      </c>
      <c r="J252">
        <v>0</v>
      </c>
      <c r="K252">
        <v>569.16999999999996</v>
      </c>
      <c r="L252">
        <v>142.29</v>
      </c>
      <c r="M252">
        <v>21.34</v>
      </c>
      <c r="N252">
        <v>427</v>
      </c>
      <c r="O252">
        <v>0</v>
      </c>
      <c r="P252">
        <v>0</v>
      </c>
      <c r="Q252">
        <v>0</v>
      </c>
      <c r="R252">
        <v>0</v>
      </c>
      <c r="S252">
        <v>22283.14</v>
      </c>
      <c r="T252">
        <v>20000</v>
      </c>
      <c r="U252">
        <v>4639.2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f t="shared" si="3"/>
        <v>0</v>
      </c>
    </row>
    <row r="253" spans="1:37" x14ac:dyDescent="0.2">
      <c r="A253">
        <v>9000130</v>
      </c>
      <c r="B253" t="s">
        <v>2642</v>
      </c>
      <c r="C253" t="s">
        <v>9185</v>
      </c>
      <c r="D253" t="s">
        <v>2643</v>
      </c>
      <c r="E253" t="s">
        <v>9298</v>
      </c>
      <c r="F253" t="s">
        <v>9299</v>
      </c>
      <c r="G253" t="s">
        <v>9300</v>
      </c>
      <c r="H253">
        <v>14776.05</v>
      </c>
      <c r="I253">
        <v>0</v>
      </c>
      <c r="J253">
        <v>0</v>
      </c>
      <c r="K253">
        <v>1134.48</v>
      </c>
      <c r="L253">
        <v>334.2</v>
      </c>
      <c r="M253">
        <v>42.54</v>
      </c>
      <c r="N253">
        <v>1003</v>
      </c>
      <c r="O253">
        <v>0</v>
      </c>
      <c r="P253">
        <v>0</v>
      </c>
      <c r="Q253">
        <v>0</v>
      </c>
      <c r="R253">
        <v>0</v>
      </c>
      <c r="S253">
        <v>140868.48000000001</v>
      </c>
      <c r="T253">
        <v>40000</v>
      </c>
      <c r="U253">
        <v>21000.01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79868.47</v>
      </c>
      <c r="AD253">
        <v>10</v>
      </c>
      <c r="AE253">
        <v>2520</v>
      </c>
      <c r="AF253">
        <v>5466.85</v>
      </c>
      <c r="AG253">
        <v>0</v>
      </c>
      <c r="AH253">
        <v>5466.85</v>
      </c>
      <c r="AI253">
        <v>4740.66</v>
      </c>
      <c r="AJ253">
        <v>726.19</v>
      </c>
      <c r="AK253">
        <f t="shared" si="3"/>
        <v>5466.85</v>
      </c>
    </row>
    <row r="254" spans="1:37" x14ac:dyDescent="0.2">
      <c r="A254">
        <v>9000920</v>
      </c>
      <c r="B254" t="s">
        <v>2030</v>
      </c>
      <c r="C254" t="s">
        <v>9185</v>
      </c>
      <c r="D254" t="s">
        <v>2031</v>
      </c>
      <c r="E254" t="s">
        <v>9298</v>
      </c>
      <c r="F254" t="s">
        <v>9299</v>
      </c>
      <c r="G254" t="s">
        <v>9300</v>
      </c>
      <c r="H254">
        <v>3081</v>
      </c>
      <c r="I254">
        <v>0</v>
      </c>
      <c r="J254">
        <v>0</v>
      </c>
      <c r="K254">
        <v>474</v>
      </c>
      <c r="L254">
        <v>118.51</v>
      </c>
      <c r="M254">
        <v>17.78</v>
      </c>
      <c r="N254">
        <v>356</v>
      </c>
      <c r="O254">
        <v>0</v>
      </c>
      <c r="P254">
        <v>0</v>
      </c>
      <c r="Q254">
        <v>0</v>
      </c>
      <c r="R254">
        <v>0</v>
      </c>
      <c r="S254">
        <v>54811.31</v>
      </c>
      <c r="T254">
        <v>50000</v>
      </c>
      <c r="U254">
        <v>9664.9</v>
      </c>
      <c r="V254">
        <v>10000</v>
      </c>
      <c r="W254">
        <v>0</v>
      </c>
      <c r="X254">
        <v>0</v>
      </c>
      <c r="Y254">
        <v>10000</v>
      </c>
      <c r="Z254">
        <v>0</v>
      </c>
      <c r="AA254">
        <v>0</v>
      </c>
      <c r="AB254">
        <v>0</v>
      </c>
      <c r="AC254">
        <v>0</v>
      </c>
      <c r="AD254">
        <v>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f t="shared" si="3"/>
        <v>0</v>
      </c>
    </row>
    <row r="255" spans="1:37" x14ac:dyDescent="0.2">
      <c r="A255">
        <v>9000670</v>
      </c>
      <c r="B255" t="s">
        <v>1375</v>
      </c>
      <c r="C255" t="s">
        <v>9185</v>
      </c>
      <c r="D255" t="s">
        <v>1376</v>
      </c>
      <c r="E255" t="s">
        <v>9298</v>
      </c>
      <c r="F255" t="s">
        <v>9299</v>
      </c>
      <c r="G255" t="s">
        <v>9300</v>
      </c>
      <c r="H255">
        <v>4104.59</v>
      </c>
      <c r="I255">
        <v>0</v>
      </c>
      <c r="J255">
        <v>0</v>
      </c>
      <c r="K255">
        <v>1020.28</v>
      </c>
      <c r="L255">
        <v>255.07</v>
      </c>
      <c r="M255">
        <v>38.26</v>
      </c>
      <c r="N255">
        <v>765</v>
      </c>
      <c r="O255">
        <v>0</v>
      </c>
      <c r="P255">
        <v>0</v>
      </c>
      <c r="Q255">
        <v>0</v>
      </c>
      <c r="R255">
        <v>0</v>
      </c>
      <c r="S255">
        <v>107802.55</v>
      </c>
      <c r="T255">
        <v>50000</v>
      </c>
      <c r="U255">
        <v>22550.98</v>
      </c>
      <c r="V255">
        <v>0</v>
      </c>
      <c r="W255">
        <v>10000</v>
      </c>
      <c r="X255">
        <v>0</v>
      </c>
      <c r="Y255">
        <v>10000</v>
      </c>
      <c r="Z255">
        <v>0</v>
      </c>
      <c r="AA255">
        <v>0</v>
      </c>
      <c r="AB255">
        <v>0</v>
      </c>
      <c r="AC255">
        <v>15251.57</v>
      </c>
      <c r="AD255">
        <v>3</v>
      </c>
      <c r="AE255">
        <v>0</v>
      </c>
      <c r="AF255">
        <v>457.55</v>
      </c>
      <c r="AG255">
        <v>0</v>
      </c>
      <c r="AH255">
        <v>457.55</v>
      </c>
      <c r="AI255">
        <v>606.77</v>
      </c>
      <c r="AJ255">
        <v>0</v>
      </c>
      <c r="AK255">
        <f t="shared" si="3"/>
        <v>606.77</v>
      </c>
    </row>
    <row r="256" spans="1:37" x14ac:dyDescent="0.2">
      <c r="A256">
        <v>9001284</v>
      </c>
      <c r="B256" t="s">
        <v>8313</v>
      </c>
      <c r="C256" t="s">
        <v>9185</v>
      </c>
      <c r="D256" t="s">
        <v>8314</v>
      </c>
      <c r="E256" t="s">
        <v>9298</v>
      </c>
      <c r="F256" t="s">
        <v>9299</v>
      </c>
      <c r="G256" t="s">
        <v>9300</v>
      </c>
      <c r="H256">
        <v>3417</v>
      </c>
      <c r="I256">
        <v>0</v>
      </c>
      <c r="J256">
        <v>0</v>
      </c>
      <c r="K256">
        <v>712.34</v>
      </c>
      <c r="L256">
        <v>178.08</v>
      </c>
      <c r="M256">
        <v>26.71</v>
      </c>
      <c r="N256">
        <v>534</v>
      </c>
      <c r="O256">
        <v>0</v>
      </c>
      <c r="P256">
        <v>0</v>
      </c>
      <c r="Q256">
        <v>0</v>
      </c>
      <c r="R256">
        <v>0</v>
      </c>
      <c r="S256">
        <v>24332</v>
      </c>
      <c r="T256">
        <v>20000</v>
      </c>
      <c r="U256">
        <v>5804.52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</v>
      </c>
      <c r="AE256">
        <v>0</v>
      </c>
      <c r="AF256">
        <v>0</v>
      </c>
      <c r="AG256">
        <v>0</v>
      </c>
      <c r="AH256">
        <v>0</v>
      </c>
      <c r="AI256">
        <v>46.85</v>
      </c>
      <c r="AJ256">
        <v>0</v>
      </c>
      <c r="AK256">
        <f t="shared" si="3"/>
        <v>46.85</v>
      </c>
    </row>
    <row r="257" spans="1:37" x14ac:dyDescent="0.2">
      <c r="A257">
        <v>9001323</v>
      </c>
      <c r="B257" t="s">
        <v>7959</v>
      </c>
      <c r="C257" t="s">
        <v>9185</v>
      </c>
      <c r="D257" t="s">
        <v>7960</v>
      </c>
      <c r="E257" t="s">
        <v>9298</v>
      </c>
      <c r="F257" t="s">
        <v>9299</v>
      </c>
      <c r="G257" t="s">
        <v>9300</v>
      </c>
      <c r="H257">
        <v>5615</v>
      </c>
      <c r="I257">
        <v>0</v>
      </c>
      <c r="J257">
        <v>0</v>
      </c>
      <c r="K257">
        <v>860.16</v>
      </c>
      <c r="L257">
        <v>215.04</v>
      </c>
      <c r="M257">
        <v>32.26</v>
      </c>
      <c r="N257">
        <v>645</v>
      </c>
      <c r="O257">
        <v>0</v>
      </c>
      <c r="P257">
        <v>0</v>
      </c>
      <c r="Q257">
        <v>0</v>
      </c>
      <c r="R257">
        <v>0</v>
      </c>
      <c r="S257">
        <v>32817.89</v>
      </c>
      <c r="T257">
        <v>20000</v>
      </c>
      <c r="U257">
        <v>7009.84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5808.05</v>
      </c>
      <c r="AD257">
        <v>3</v>
      </c>
      <c r="AE257">
        <v>0</v>
      </c>
      <c r="AF257">
        <v>174.24</v>
      </c>
      <c r="AG257">
        <v>0</v>
      </c>
      <c r="AH257">
        <v>174.24</v>
      </c>
      <c r="AI257">
        <v>208.37</v>
      </c>
      <c r="AJ257">
        <v>0</v>
      </c>
      <c r="AK257">
        <f t="shared" si="3"/>
        <v>208.37</v>
      </c>
    </row>
    <row r="258" spans="1:37" x14ac:dyDescent="0.2">
      <c r="A258">
        <v>9000890</v>
      </c>
      <c r="B258" t="s">
        <v>1951</v>
      </c>
      <c r="C258" t="s">
        <v>9185</v>
      </c>
      <c r="D258" t="s">
        <v>1952</v>
      </c>
      <c r="E258" t="s">
        <v>9298</v>
      </c>
      <c r="F258" t="s">
        <v>9299</v>
      </c>
      <c r="G258" t="s">
        <v>9300</v>
      </c>
      <c r="H258">
        <v>11494.51</v>
      </c>
      <c r="I258">
        <v>0</v>
      </c>
      <c r="J258">
        <v>0</v>
      </c>
      <c r="K258">
        <v>938.89</v>
      </c>
      <c r="L258">
        <v>234.72</v>
      </c>
      <c r="M258">
        <v>35.21</v>
      </c>
      <c r="N258">
        <v>704</v>
      </c>
      <c r="O258">
        <v>0</v>
      </c>
      <c r="P258">
        <v>0</v>
      </c>
      <c r="Q258">
        <v>0</v>
      </c>
      <c r="R258">
        <v>0</v>
      </c>
      <c r="S258">
        <v>145386.39000000001</v>
      </c>
      <c r="T258">
        <v>50000</v>
      </c>
      <c r="U258">
        <v>20134.490000000002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75251.899999999994</v>
      </c>
      <c r="AD258">
        <v>10</v>
      </c>
      <c r="AE258">
        <v>2520</v>
      </c>
      <c r="AF258">
        <v>5005.1899999999996</v>
      </c>
      <c r="AG258">
        <v>0</v>
      </c>
      <c r="AH258">
        <v>5005.1899999999996</v>
      </c>
      <c r="AI258">
        <v>4547.0200000000004</v>
      </c>
      <c r="AJ258">
        <v>458.17</v>
      </c>
      <c r="AK258">
        <f t="shared" si="3"/>
        <v>5005.1900000000005</v>
      </c>
    </row>
    <row r="259" spans="1:37" x14ac:dyDescent="0.2">
      <c r="A259">
        <v>9001290</v>
      </c>
      <c r="B259" t="s">
        <v>8333</v>
      </c>
      <c r="C259" t="s">
        <v>9185</v>
      </c>
      <c r="D259" t="s">
        <v>8334</v>
      </c>
      <c r="E259" t="s">
        <v>9298</v>
      </c>
      <c r="F259" t="s">
        <v>9299</v>
      </c>
      <c r="G259" t="s">
        <v>9300</v>
      </c>
      <c r="H259">
        <v>3357</v>
      </c>
      <c r="I259">
        <v>0</v>
      </c>
      <c r="J259">
        <v>0</v>
      </c>
      <c r="K259">
        <v>906.26</v>
      </c>
      <c r="L259">
        <v>226.57</v>
      </c>
      <c r="M259">
        <v>33.979999999999997</v>
      </c>
      <c r="N259">
        <v>680</v>
      </c>
      <c r="O259">
        <v>0</v>
      </c>
      <c r="P259">
        <v>0</v>
      </c>
      <c r="Q259">
        <v>0</v>
      </c>
      <c r="R259">
        <v>0</v>
      </c>
      <c r="S259">
        <v>22188</v>
      </c>
      <c r="T259">
        <v>20000</v>
      </c>
      <c r="U259">
        <v>7387.24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f t="shared" ref="AK259:AK322" si="4">AI259+AJ259</f>
        <v>0</v>
      </c>
    </row>
    <row r="260" spans="1:37" x14ac:dyDescent="0.2">
      <c r="A260">
        <v>9000925</v>
      </c>
      <c r="B260" t="s">
        <v>2045</v>
      </c>
      <c r="C260" t="s">
        <v>9185</v>
      </c>
      <c r="D260" t="s">
        <v>2046</v>
      </c>
      <c r="E260" t="s">
        <v>9298</v>
      </c>
      <c r="F260" t="s">
        <v>9299</v>
      </c>
      <c r="G260" t="s">
        <v>9300</v>
      </c>
      <c r="H260">
        <v>3705</v>
      </c>
      <c r="I260">
        <v>0</v>
      </c>
      <c r="J260">
        <v>0</v>
      </c>
      <c r="K260">
        <v>914.72</v>
      </c>
      <c r="L260">
        <v>228.68</v>
      </c>
      <c r="M260">
        <v>34.299999999999997</v>
      </c>
      <c r="N260">
        <v>686</v>
      </c>
      <c r="O260">
        <v>0</v>
      </c>
      <c r="P260">
        <v>0</v>
      </c>
      <c r="Q260">
        <v>0</v>
      </c>
      <c r="R260">
        <v>0</v>
      </c>
      <c r="S260">
        <v>95852.97</v>
      </c>
      <c r="T260">
        <v>50000</v>
      </c>
      <c r="U260">
        <v>18639</v>
      </c>
      <c r="V260">
        <v>4000</v>
      </c>
      <c r="W260">
        <v>0</v>
      </c>
      <c r="X260">
        <v>0</v>
      </c>
      <c r="Y260">
        <v>2000</v>
      </c>
      <c r="Z260">
        <v>0</v>
      </c>
      <c r="AA260">
        <v>0</v>
      </c>
      <c r="AB260">
        <v>0</v>
      </c>
      <c r="AC260">
        <v>21213.97</v>
      </c>
      <c r="AD260">
        <v>3</v>
      </c>
      <c r="AE260">
        <v>0</v>
      </c>
      <c r="AF260">
        <v>636.41999999999996</v>
      </c>
      <c r="AG260">
        <v>0</v>
      </c>
      <c r="AH260">
        <v>636.41999999999996</v>
      </c>
      <c r="AI260">
        <v>911.18</v>
      </c>
      <c r="AJ260">
        <v>0</v>
      </c>
      <c r="AK260">
        <f t="shared" si="4"/>
        <v>911.18</v>
      </c>
    </row>
    <row r="261" spans="1:37" x14ac:dyDescent="0.2">
      <c r="A261">
        <v>9000110</v>
      </c>
      <c r="B261" t="s">
        <v>68</v>
      </c>
      <c r="C261" t="s">
        <v>9185</v>
      </c>
      <c r="D261" t="s">
        <v>69</v>
      </c>
      <c r="E261" t="s">
        <v>9298</v>
      </c>
      <c r="F261" t="s">
        <v>9299</v>
      </c>
      <c r="G261" t="s">
        <v>9300</v>
      </c>
      <c r="H261">
        <v>13499.11</v>
      </c>
      <c r="I261">
        <v>0</v>
      </c>
      <c r="J261">
        <v>0</v>
      </c>
      <c r="K261">
        <v>1134.48</v>
      </c>
      <c r="L261">
        <v>698.97</v>
      </c>
      <c r="M261">
        <v>42.54</v>
      </c>
      <c r="N261">
        <v>1078</v>
      </c>
      <c r="O261">
        <v>0</v>
      </c>
      <c r="P261">
        <v>0</v>
      </c>
      <c r="Q261">
        <v>0</v>
      </c>
      <c r="R261">
        <v>0</v>
      </c>
      <c r="S261">
        <v>184096.73</v>
      </c>
      <c r="T261">
        <v>50000</v>
      </c>
      <c r="U261">
        <v>27779.26</v>
      </c>
      <c r="V261">
        <v>10000</v>
      </c>
      <c r="W261">
        <v>10000</v>
      </c>
      <c r="X261">
        <v>800</v>
      </c>
      <c r="Y261">
        <v>0</v>
      </c>
      <c r="Z261">
        <v>0</v>
      </c>
      <c r="AA261">
        <v>0</v>
      </c>
      <c r="AB261">
        <v>0</v>
      </c>
      <c r="AC261">
        <v>85517.47</v>
      </c>
      <c r="AD261">
        <v>10</v>
      </c>
      <c r="AE261">
        <v>2520</v>
      </c>
      <c r="AF261">
        <v>6031.75</v>
      </c>
      <c r="AG261">
        <v>0</v>
      </c>
      <c r="AH261">
        <v>6031.75</v>
      </c>
      <c r="AI261">
        <v>5717.24</v>
      </c>
      <c r="AJ261">
        <v>314.51</v>
      </c>
      <c r="AK261">
        <f t="shared" si="4"/>
        <v>6031.75</v>
      </c>
    </row>
    <row r="262" spans="1:37" x14ac:dyDescent="0.2">
      <c r="A262">
        <v>9001393</v>
      </c>
      <c r="B262" t="s">
        <v>8963</v>
      </c>
      <c r="C262" t="s">
        <v>9185</v>
      </c>
      <c r="D262" t="s">
        <v>8964</v>
      </c>
      <c r="E262" t="s">
        <v>9298</v>
      </c>
      <c r="F262" t="s">
        <v>9299</v>
      </c>
      <c r="G262" t="s">
        <v>9300</v>
      </c>
      <c r="H262">
        <v>2637</v>
      </c>
      <c r="I262">
        <v>0</v>
      </c>
      <c r="J262">
        <v>0</v>
      </c>
      <c r="K262">
        <v>320</v>
      </c>
      <c r="L262">
        <v>104.32</v>
      </c>
      <c r="M262">
        <v>12</v>
      </c>
      <c r="N262">
        <v>240</v>
      </c>
      <c r="O262">
        <v>0</v>
      </c>
      <c r="P262">
        <v>0</v>
      </c>
      <c r="Q262">
        <v>0</v>
      </c>
      <c r="R262">
        <v>0</v>
      </c>
      <c r="S262">
        <v>9543.4</v>
      </c>
      <c r="T262">
        <v>15000</v>
      </c>
      <c r="U262">
        <v>2028.96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f t="shared" si="4"/>
        <v>0</v>
      </c>
    </row>
    <row r="263" spans="1:37" x14ac:dyDescent="0.2">
      <c r="A263">
        <v>9001275</v>
      </c>
      <c r="B263" t="s">
        <v>8033</v>
      </c>
      <c r="C263" t="s">
        <v>9185</v>
      </c>
      <c r="D263" t="s">
        <v>8034</v>
      </c>
      <c r="E263" t="s">
        <v>9298</v>
      </c>
      <c r="F263" t="s">
        <v>9299</v>
      </c>
      <c r="G263" t="s">
        <v>9300</v>
      </c>
      <c r="H263">
        <v>3996.9</v>
      </c>
      <c r="I263">
        <v>0</v>
      </c>
      <c r="J263">
        <v>0</v>
      </c>
      <c r="K263">
        <v>673.71</v>
      </c>
      <c r="L263">
        <v>168.43</v>
      </c>
      <c r="M263">
        <v>25.26</v>
      </c>
      <c r="N263">
        <v>505</v>
      </c>
      <c r="O263">
        <v>0</v>
      </c>
      <c r="P263">
        <v>0</v>
      </c>
      <c r="Q263">
        <v>0</v>
      </c>
      <c r="R263">
        <v>0</v>
      </c>
      <c r="S263">
        <v>19795.66</v>
      </c>
      <c r="T263">
        <v>20000</v>
      </c>
      <c r="U263">
        <v>5489.6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f t="shared" si="4"/>
        <v>0</v>
      </c>
    </row>
    <row r="264" spans="1:37" x14ac:dyDescent="0.2">
      <c r="A264">
        <v>9000293</v>
      </c>
      <c r="B264" t="s">
        <v>508</v>
      </c>
      <c r="C264" t="s">
        <v>9185</v>
      </c>
      <c r="D264" t="s">
        <v>509</v>
      </c>
      <c r="E264" t="s">
        <v>9298</v>
      </c>
      <c r="F264" t="s">
        <v>9299</v>
      </c>
      <c r="G264" t="s">
        <v>9300</v>
      </c>
      <c r="H264">
        <v>2733.58</v>
      </c>
      <c r="I264">
        <v>0</v>
      </c>
      <c r="J264">
        <v>0</v>
      </c>
      <c r="K264">
        <v>459.5</v>
      </c>
      <c r="L264">
        <v>114.88</v>
      </c>
      <c r="M264">
        <v>17.23</v>
      </c>
      <c r="N264">
        <v>345</v>
      </c>
      <c r="O264">
        <v>0</v>
      </c>
      <c r="P264">
        <v>0</v>
      </c>
      <c r="Q264">
        <v>0</v>
      </c>
      <c r="R264">
        <v>0</v>
      </c>
      <c r="S264">
        <v>62544.78</v>
      </c>
      <c r="T264">
        <v>50000</v>
      </c>
      <c r="U264">
        <v>7674.44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4870.34</v>
      </c>
      <c r="AD264">
        <v>3</v>
      </c>
      <c r="AE264">
        <v>0</v>
      </c>
      <c r="AF264">
        <v>146.11000000000001</v>
      </c>
      <c r="AG264">
        <v>0</v>
      </c>
      <c r="AH264">
        <v>146.11000000000001</v>
      </c>
      <c r="AI264">
        <v>242.2</v>
      </c>
      <c r="AJ264">
        <v>0</v>
      </c>
      <c r="AK264">
        <f t="shared" si="4"/>
        <v>242.2</v>
      </c>
    </row>
    <row r="265" spans="1:37" x14ac:dyDescent="0.2">
      <c r="A265">
        <v>9000609</v>
      </c>
      <c r="B265" t="s">
        <v>1197</v>
      </c>
      <c r="C265" t="s">
        <v>9185</v>
      </c>
      <c r="D265" t="s">
        <v>1198</v>
      </c>
      <c r="E265" t="s">
        <v>9298</v>
      </c>
      <c r="F265" t="s">
        <v>9299</v>
      </c>
      <c r="G265" t="s">
        <v>9300</v>
      </c>
      <c r="H265">
        <v>3073.44</v>
      </c>
      <c r="I265">
        <v>0</v>
      </c>
      <c r="J265">
        <v>0</v>
      </c>
      <c r="K265">
        <v>700.01</v>
      </c>
      <c r="L265">
        <v>175</v>
      </c>
      <c r="M265">
        <v>26.25</v>
      </c>
      <c r="N265">
        <v>525</v>
      </c>
      <c r="O265">
        <v>0</v>
      </c>
      <c r="P265">
        <v>0</v>
      </c>
      <c r="Q265">
        <v>0</v>
      </c>
      <c r="R265">
        <v>0</v>
      </c>
      <c r="S265">
        <v>79694.06</v>
      </c>
      <c r="T265">
        <v>50000</v>
      </c>
      <c r="U265">
        <v>12749.66</v>
      </c>
      <c r="V265">
        <v>2000</v>
      </c>
      <c r="W265">
        <v>20000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</v>
      </c>
      <c r="AE265">
        <v>0</v>
      </c>
      <c r="AF265">
        <v>0</v>
      </c>
      <c r="AG265">
        <v>0</v>
      </c>
      <c r="AH265">
        <v>0</v>
      </c>
      <c r="AI265">
        <v>83.3</v>
      </c>
      <c r="AJ265">
        <v>0</v>
      </c>
      <c r="AK265">
        <f t="shared" si="4"/>
        <v>83.3</v>
      </c>
    </row>
    <row r="266" spans="1:37" x14ac:dyDescent="0.2">
      <c r="A266">
        <v>9001119</v>
      </c>
      <c r="B266" t="s">
        <v>3029</v>
      </c>
      <c r="C266" t="s">
        <v>9185</v>
      </c>
      <c r="D266" t="s">
        <v>3030</v>
      </c>
      <c r="E266" t="s">
        <v>9298</v>
      </c>
      <c r="F266" t="s">
        <v>9299</v>
      </c>
      <c r="G266" t="s">
        <v>9300</v>
      </c>
      <c r="H266">
        <v>4335.76</v>
      </c>
      <c r="I266">
        <v>0</v>
      </c>
      <c r="J266">
        <v>0</v>
      </c>
      <c r="K266">
        <v>499.54</v>
      </c>
      <c r="L266">
        <v>124.88</v>
      </c>
      <c r="M266">
        <v>18.73</v>
      </c>
      <c r="N266">
        <v>375</v>
      </c>
      <c r="O266">
        <v>0</v>
      </c>
      <c r="P266">
        <v>0</v>
      </c>
      <c r="Q266">
        <v>0</v>
      </c>
      <c r="R266">
        <v>0</v>
      </c>
      <c r="S266">
        <v>38824.04</v>
      </c>
      <c r="T266">
        <v>40000</v>
      </c>
      <c r="U266">
        <v>7127.05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f t="shared" si="4"/>
        <v>0</v>
      </c>
    </row>
    <row r="267" spans="1:37" x14ac:dyDescent="0.2">
      <c r="A267">
        <v>9000781</v>
      </c>
      <c r="B267" t="s">
        <v>1701</v>
      </c>
      <c r="C267" t="s">
        <v>9185</v>
      </c>
      <c r="D267" t="s">
        <v>1702</v>
      </c>
      <c r="E267" t="s">
        <v>9298</v>
      </c>
      <c r="F267" t="s">
        <v>9299</v>
      </c>
      <c r="G267" t="s">
        <v>9300</v>
      </c>
      <c r="H267">
        <v>3642</v>
      </c>
      <c r="I267">
        <v>0</v>
      </c>
      <c r="J267">
        <v>0</v>
      </c>
      <c r="K267">
        <v>582.16</v>
      </c>
      <c r="L267">
        <v>145.54</v>
      </c>
      <c r="M267">
        <v>21.83</v>
      </c>
      <c r="N267">
        <v>437</v>
      </c>
      <c r="O267">
        <v>0</v>
      </c>
      <c r="P267">
        <v>0</v>
      </c>
      <c r="Q267">
        <v>0</v>
      </c>
      <c r="R267">
        <v>0</v>
      </c>
      <c r="S267">
        <v>62265.83</v>
      </c>
      <c r="T267">
        <v>50000</v>
      </c>
      <c r="U267">
        <v>12139.72</v>
      </c>
      <c r="V267">
        <v>0</v>
      </c>
      <c r="W267">
        <v>20000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f t="shared" si="4"/>
        <v>0</v>
      </c>
    </row>
    <row r="268" spans="1:37" x14ac:dyDescent="0.2">
      <c r="A268">
        <v>9000677</v>
      </c>
      <c r="B268" t="s">
        <v>1395</v>
      </c>
      <c r="C268" t="s">
        <v>9185</v>
      </c>
      <c r="D268" t="s">
        <v>1396</v>
      </c>
      <c r="E268" t="s">
        <v>9298</v>
      </c>
      <c r="F268" t="s">
        <v>9299</v>
      </c>
      <c r="G268" t="s">
        <v>9300</v>
      </c>
      <c r="H268">
        <v>3720.13</v>
      </c>
      <c r="I268">
        <v>0</v>
      </c>
      <c r="J268">
        <v>0</v>
      </c>
      <c r="K268">
        <v>855.88</v>
      </c>
      <c r="L268">
        <v>213.97</v>
      </c>
      <c r="M268">
        <v>32.1</v>
      </c>
      <c r="N268">
        <v>642</v>
      </c>
      <c r="O268">
        <v>0</v>
      </c>
      <c r="P268">
        <v>0</v>
      </c>
      <c r="Q268">
        <v>0</v>
      </c>
      <c r="R268">
        <v>0</v>
      </c>
      <c r="S268">
        <v>90100.41</v>
      </c>
      <c r="T268">
        <v>50000</v>
      </c>
      <c r="U268">
        <v>18665.21</v>
      </c>
      <c r="V268">
        <v>10000</v>
      </c>
      <c r="W268">
        <v>20000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f t="shared" si="4"/>
        <v>0</v>
      </c>
    </row>
    <row r="269" spans="1:37" x14ac:dyDescent="0.2">
      <c r="A269">
        <v>9000618</v>
      </c>
      <c r="B269" t="s">
        <v>1224</v>
      </c>
      <c r="C269" t="s">
        <v>9185</v>
      </c>
      <c r="D269" t="s">
        <v>1225</v>
      </c>
      <c r="E269" t="s">
        <v>9298</v>
      </c>
      <c r="F269" t="s">
        <v>9299</v>
      </c>
      <c r="G269" t="s">
        <v>9300</v>
      </c>
      <c r="H269">
        <v>3041.26</v>
      </c>
      <c r="I269">
        <v>0</v>
      </c>
      <c r="J269">
        <v>0</v>
      </c>
      <c r="K269">
        <v>737.93</v>
      </c>
      <c r="L269">
        <v>184.48</v>
      </c>
      <c r="M269">
        <v>27.67</v>
      </c>
      <c r="N269">
        <v>553</v>
      </c>
      <c r="O269">
        <v>0</v>
      </c>
      <c r="P269">
        <v>0</v>
      </c>
      <c r="Q269">
        <v>0</v>
      </c>
      <c r="R269">
        <v>0</v>
      </c>
      <c r="S269">
        <v>81442.820000000007</v>
      </c>
      <c r="T269">
        <v>50000</v>
      </c>
      <c r="U269">
        <v>13046.09</v>
      </c>
      <c r="V269">
        <v>10000</v>
      </c>
      <c r="W269">
        <v>10000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</v>
      </c>
      <c r="AE269">
        <v>0</v>
      </c>
      <c r="AF269">
        <v>0</v>
      </c>
      <c r="AG269">
        <v>0</v>
      </c>
      <c r="AH269">
        <v>0</v>
      </c>
      <c r="AI269">
        <v>133.09</v>
      </c>
      <c r="AJ269">
        <v>0</v>
      </c>
      <c r="AK269">
        <f t="shared" si="4"/>
        <v>133.09</v>
      </c>
    </row>
    <row r="270" spans="1:37" x14ac:dyDescent="0.2">
      <c r="A270">
        <v>9000678</v>
      </c>
      <c r="B270" t="s">
        <v>1398</v>
      </c>
      <c r="C270" t="s">
        <v>9185</v>
      </c>
      <c r="D270" t="s">
        <v>1399</v>
      </c>
      <c r="E270" t="s">
        <v>9298</v>
      </c>
      <c r="F270" t="s">
        <v>9299</v>
      </c>
      <c r="G270" t="s">
        <v>9300</v>
      </c>
      <c r="H270">
        <v>2576.94</v>
      </c>
      <c r="I270">
        <v>0</v>
      </c>
      <c r="J270">
        <v>0</v>
      </c>
      <c r="K270">
        <v>1017.32</v>
      </c>
      <c r="L270">
        <v>254.33</v>
      </c>
      <c r="M270">
        <v>38.15</v>
      </c>
      <c r="N270">
        <v>763</v>
      </c>
      <c r="O270">
        <v>0</v>
      </c>
      <c r="P270">
        <v>0</v>
      </c>
      <c r="Q270">
        <v>0</v>
      </c>
      <c r="R270">
        <v>0</v>
      </c>
      <c r="S270">
        <v>102944.64</v>
      </c>
      <c r="T270">
        <v>50000</v>
      </c>
      <c r="U270">
        <v>14274.34</v>
      </c>
      <c r="V270">
        <v>0</v>
      </c>
      <c r="W270">
        <v>10000</v>
      </c>
      <c r="X270">
        <v>0</v>
      </c>
      <c r="Y270">
        <v>10000</v>
      </c>
      <c r="Z270">
        <v>0</v>
      </c>
      <c r="AA270">
        <v>0</v>
      </c>
      <c r="AB270">
        <v>0</v>
      </c>
      <c r="AC270">
        <v>18670.3</v>
      </c>
      <c r="AD270">
        <v>3</v>
      </c>
      <c r="AE270">
        <v>0</v>
      </c>
      <c r="AF270">
        <v>560.11</v>
      </c>
      <c r="AG270">
        <v>0</v>
      </c>
      <c r="AH270">
        <v>560.11</v>
      </c>
      <c r="AI270">
        <v>754.98</v>
      </c>
      <c r="AJ270">
        <v>0</v>
      </c>
      <c r="AK270">
        <f t="shared" si="4"/>
        <v>754.98</v>
      </c>
    </row>
    <row r="271" spans="1:37" x14ac:dyDescent="0.2">
      <c r="A271">
        <v>9000641</v>
      </c>
      <c r="B271" t="s">
        <v>1292</v>
      </c>
      <c r="C271" t="s">
        <v>9185</v>
      </c>
      <c r="D271" t="s">
        <v>1293</v>
      </c>
      <c r="E271" t="s">
        <v>9298</v>
      </c>
      <c r="F271" t="s">
        <v>9299</v>
      </c>
      <c r="G271" t="s">
        <v>9300</v>
      </c>
      <c r="H271">
        <v>4607.93</v>
      </c>
      <c r="I271">
        <v>0</v>
      </c>
      <c r="J271">
        <v>0</v>
      </c>
      <c r="K271">
        <v>661.16</v>
      </c>
      <c r="L271">
        <v>165.29</v>
      </c>
      <c r="M271">
        <v>24.79</v>
      </c>
      <c r="N271">
        <v>496</v>
      </c>
      <c r="O271">
        <v>0</v>
      </c>
      <c r="P271">
        <v>0</v>
      </c>
      <c r="Q271">
        <v>0</v>
      </c>
      <c r="R271">
        <v>0</v>
      </c>
      <c r="S271">
        <v>76219.73</v>
      </c>
      <c r="T271">
        <v>50000</v>
      </c>
      <c r="U271">
        <v>13980.99</v>
      </c>
      <c r="V271">
        <v>20000</v>
      </c>
      <c r="W271">
        <v>10000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f t="shared" si="4"/>
        <v>0</v>
      </c>
    </row>
    <row r="272" spans="1:37" x14ac:dyDescent="0.2">
      <c r="A272">
        <v>9001232</v>
      </c>
      <c r="B272" t="s">
        <v>7782</v>
      </c>
      <c r="C272" t="s">
        <v>9185</v>
      </c>
      <c r="D272" t="s">
        <v>7783</v>
      </c>
      <c r="E272" t="s">
        <v>9298</v>
      </c>
      <c r="F272" t="s">
        <v>9299</v>
      </c>
      <c r="G272" t="s">
        <v>9300</v>
      </c>
      <c r="H272">
        <v>3337</v>
      </c>
      <c r="I272">
        <v>0</v>
      </c>
      <c r="J272">
        <v>0</v>
      </c>
      <c r="K272">
        <v>379.92</v>
      </c>
      <c r="L272">
        <v>104.32</v>
      </c>
      <c r="M272">
        <v>14.25</v>
      </c>
      <c r="N272">
        <v>285</v>
      </c>
      <c r="O272">
        <v>0</v>
      </c>
      <c r="P272">
        <v>0</v>
      </c>
      <c r="Q272">
        <v>0</v>
      </c>
      <c r="R272">
        <v>0</v>
      </c>
      <c r="S272">
        <v>24681.89</v>
      </c>
      <c r="T272">
        <v>25000</v>
      </c>
      <c r="U272">
        <v>3898.77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f t="shared" si="4"/>
        <v>0</v>
      </c>
    </row>
    <row r="273" spans="1:37" x14ac:dyDescent="0.2">
      <c r="A273">
        <v>9000203</v>
      </c>
      <c r="B273" t="s">
        <v>321</v>
      </c>
      <c r="C273" t="s">
        <v>9185</v>
      </c>
      <c r="D273" t="s">
        <v>322</v>
      </c>
      <c r="E273" t="s">
        <v>9298</v>
      </c>
      <c r="F273" t="s">
        <v>9299</v>
      </c>
      <c r="G273" t="s">
        <v>9300</v>
      </c>
      <c r="H273">
        <v>2153.5500000000002</v>
      </c>
      <c r="I273">
        <v>0</v>
      </c>
      <c r="J273">
        <v>0</v>
      </c>
      <c r="K273">
        <v>398.53</v>
      </c>
      <c r="L273">
        <v>104.32</v>
      </c>
      <c r="M273">
        <v>14.94</v>
      </c>
      <c r="N273">
        <v>299</v>
      </c>
      <c r="O273">
        <v>0</v>
      </c>
      <c r="P273">
        <v>0</v>
      </c>
      <c r="Q273">
        <v>0</v>
      </c>
      <c r="R273">
        <v>0</v>
      </c>
      <c r="S273">
        <v>52994.53</v>
      </c>
      <c r="T273">
        <v>50000</v>
      </c>
      <c r="U273">
        <v>6407.82</v>
      </c>
      <c r="V273">
        <v>10000</v>
      </c>
      <c r="W273">
        <v>20000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f t="shared" si="4"/>
        <v>0</v>
      </c>
    </row>
    <row r="274" spans="1:37" x14ac:dyDescent="0.2">
      <c r="A274">
        <v>9000749</v>
      </c>
      <c r="B274" t="s">
        <v>1605</v>
      </c>
      <c r="C274" t="s">
        <v>9185</v>
      </c>
      <c r="D274" t="s">
        <v>1606</v>
      </c>
      <c r="E274" t="s">
        <v>9298</v>
      </c>
      <c r="F274" t="s">
        <v>9299</v>
      </c>
      <c r="G274" t="s">
        <v>9300</v>
      </c>
      <c r="H274">
        <v>4596.16</v>
      </c>
      <c r="I274">
        <v>0</v>
      </c>
      <c r="J274">
        <v>0</v>
      </c>
      <c r="K274">
        <v>685.74</v>
      </c>
      <c r="L274">
        <v>171.43</v>
      </c>
      <c r="M274">
        <v>25.72</v>
      </c>
      <c r="N274">
        <v>514</v>
      </c>
      <c r="O274">
        <v>0</v>
      </c>
      <c r="P274">
        <v>0</v>
      </c>
      <c r="Q274">
        <v>0</v>
      </c>
      <c r="R274">
        <v>0</v>
      </c>
      <c r="S274">
        <v>72072.95</v>
      </c>
      <c r="T274">
        <v>50000</v>
      </c>
      <c r="U274">
        <v>17198.03</v>
      </c>
      <c r="V274">
        <v>10000</v>
      </c>
      <c r="W274">
        <v>10000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f t="shared" si="4"/>
        <v>0</v>
      </c>
    </row>
    <row r="275" spans="1:37" x14ac:dyDescent="0.2">
      <c r="A275">
        <v>9000875</v>
      </c>
      <c r="B275" t="s">
        <v>2487</v>
      </c>
      <c r="C275" t="s">
        <v>9185</v>
      </c>
      <c r="D275" t="s">
        <v>2488</v>
      </c>
      <c r="E275" t="s">
        <v>9298</v>
      </c>
      <c r="F275" t="s">
        <v>9299</v>
      </c>
      <c r="G275" t="s">
        <v>9300</v>
      </c>
      <c r="H275">
        <v>5587</v>
      </c>
      <c r="I275">
        <v>0</v>
      </c>
      <c r="J275">
        <v>0</v>
      </c>
      <c r="K275">
        <v>734.72</v>
      </c>
      <c r="L275">
        <v>183.68</v>
      </c>
      <c r="M275">
        <v>27.55</v>
      </c>
      <c r="N275">
        <v>551</v>
      </c>
      <c r="O275">
        <v>0</v>
      </c>
      <c r="P275">
        <v>0</v>
      </c>
      <c r="Q275">
        <v>0</v>
      </c>
      <c r="R275">
        <v>0</v>
      </c>
      <c r="S275">
        <v>66021.8</v>
      </c>
      <c r="T275">
        <v>40000</v>
      </c>
      <c r="U275">
        <v>11975.6</v>
      </c>
      <c r="V275">
        <v>8000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6046.2</v>
      </c>
      <c r="AD275">
        <v>3</v>
      </c>
      <c r="AE275">
        <v>0</v>
      </c>
      <c r="AF275">
        <v>181.39</v>
      </c>
      <c r="AG275">
        <v>0</v>
      </c>
      <c r="AH275">
        <v>181.39</v>
      </c>
      <c r="AI275">
        <v>238.68</v>
      </c>
      <c r="AJ275">
        <v>0</v>
      </c>
      <c r="AK275">
        <f t="shared" si="4"/>
        <v>238.68</v>
      </c>
    </row>
    <row r="276" spans="1:37" x14ac:dyDescent="0.2">
      <c r="A276">
        <v>9000654</v>
      </c>
      <c r="B276" t="s">
        <v>1331</v>
      </c>
      <c r="C276" t="s">
        <v>9185</v>
      </c>
      <c r="D276" t="s">
        <v>1332</v>
      </c>
      <c r="E276" t="s">
        <v>9298</v>
      </c>
      <c r="F276" t="s">
        <v>9299</v>
      </c>
      <c r="G276" t="s">
        <v>9300</v>
      </c>
      <c r="H276">
        <v>4369.5600000000004</v>
      </c>
      <c r="I276">
        <v>0</v>
      </c>
      <c r="J276">
        <v>0</v>
      </c>
      <c r="K276">
        <v>524.78</v>
      </c>
      <c r="L276">
        <v>131.19</v>
      </c>
      <c r="M276">
        <v>19.68</v>
      </c>
      <c r="N276">
        <v>394</v>
      </c>
      <c r="O276">
        <v>0</v>
      </c>
      <c r="P276">
        <v>0</v>
      </c>
      <c r="Q276">
        <v>0</v>
      </c>
      <c r="R276">
        <v>0</v>
      </c>
      <c r="S276">
        <v>67613.509999999995</v>
      </c>
      <c r="T276">
        <v>50000</v>
      </c>
      <c r="U276">
        <v>10126.049999999999</v>
      </c>
      <c r="V276">
        <v>10000</v>
      </c>
      <c r="W276">
        <v>20000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f t="shared" si="4"/>
        <v>0</v>
      </c>
    </row>
    <row r="277" spans="1:37" x14ac:dyDescent="0.2">
      <c r="A277">
        <v>9000993</v>
      </c>
      <c r="B277" t="s">
        <v>2237</v>
      </c>
      <c r="C277" t="s">
        <v>9185</v>
      </c>
      <c r="D277" t="s">
        <v>2238</v>
      </c>
      <c r="E277" t="s">
        <v>9298</v>
      </c>
      <c r="F277" t="s">
        <v>9299</v>
      </c>
      <c r="G277" t="s">
        <v>9300</v>
      </c>
      <c r="H277">
        <v>3793.97</v>
      </c>
      <c r="I277">
        <v>0</v>
      </c>
      <c r="J277">
        <v>0</v>
      </c>
      <c r="K277">
        <v>326.7</v>
      </c>
      <c r="L277">
        <v>104.32</v>
      </c>
      <c r="M277">
        <v>12.25</v>
      </c>
      <c r="N277">
        <v>245</v>
      </c>
      <c r="O277">
        <v>0</v>
      </c>
      <c r="P277">
        <v>0</v>
      </c>
      <c r="Q277">
        <v>0</v>
      </c>
      <c r="R277">
        <v>0</v>
      </c>
      <c r="S277">
        <v>47860</v>
      </c>
      <c r="T277">
        <v>45000</v>
      </c>
      <c r="U277">
        <v>6058.59</v>
      </c>
      <c r="V277">
        <v>0</v>
      </c>
      <c r="W277">
        <v>18000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f t="shared" si="4"/>
        <v>0</v>
      </c>
    </row>
    <row r="278" spans="1:37" x14ac:dyDescent="0.2">
      <c r="A278">
        <v>9000274</v>
      </c>
      <c r="B278" t="s">
        <v>472</v>
      </c>
      <c r="C278" t="s">
        <v>9185</v>
      </c>
      <c r="D278" t="s">
        <v>473</v>
      </c>
      <c r="E278" t="s">
        <v>9298</v>
      </c>
      <c r="F278" t="s">
        <v>9299</v>
      </c>
      <c r="G278" t="s">
        <v>9300</v>
      </c>
      <c r="H278">
        <v>3360.13</v>
      </c>
      <c r="I278">
        <v>0</v>
      </c>
      <c r="J278">
        <v>0</v>
      </c>
      <c r="K278">
        <v>560.75</v>
      </c>
      <c r="L278">
        <v>140.19</v>
      </c>
      <c r="M278">
        <v>21.03</v>
      </c>
      <c r="N278">
        <v>421</v>
      </c>
      <c r="O278">
        <v>0</v>
      </c>
      <c r="P278">
        <v>0</v>
      </c>
      <c r="Q278">
        <v>0</v>
      </c>
      <c r="R278">
        <v>0</v>
      </c>
      <c r="S278">
        <v>80133.399999999994</v>
      </c>
      <c r="T278">
        <v>50000</v>
      </c>
      <c r="U278">
        <v>11111.95</v>
      </c>
      <c r="V278">
        <v>10000</v>
      </c>
      <c r="W278">
        <v>10000</v>
      </c>
      <c r="X278">
        <v>0</v>
      </c>
      <c r="Y278">
        <v>10000</v>
      </c>
      <c r="Z278">
        <v>0</v>
      </c>
      <c r="AA278">
        <v>0</v>
      </c>
      <c r="AB278">
        <v>0</v>
      </c>
      <c r="AC278">
        <v>0</v>
      </c>
      <c r="AD278">
        <v>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f t="shared" si="4"/>
        <v>0</v>
      </c>
    </row>
    <row r="279" spans="1:37" x14ac:dyDescent="0.2">
      <c r="A279">
        <v>9001028</v>
      </c>
      <c r="B279" t="s">
        <v>2341</v>
      </c>
      <c r="C279" t="s">
        <v>9185</v>
      </c>
      <c r="D279" t="s">
        <v>2342</v>
      </c>
      <c r="E279" t="s">
        <v>9298</v>
      </c>
      <c r="F279" t="s">
        <v>9299</v>
      </c>
      <c r="G279" t="s">
        <v>9300</v>
      </c>
      <c r="H279">
        <v>3557</v>
      </c>
      <c r="I279">
        <v>0</v>
      </c>
      <c r="J279">
        <v>0</v>
      </c>
      <c r="K279">
        <v>439.12</v>
      </c>
      <c r="L279">
        <v>109.78</v>
      </c>
      <c r="M279">
        <v>16.47</v>
      </c>
      <c r="N279">
        <v>329</v>
      </c>
      <c r="O279">
        <v>0</v>
      </c>
      <c r="P279">
        <v>0</v>
      </c>
      <c r="Q279">
        <v>0</v>
      </c>
      <c r="R279">
        <v>0</v>
      </c>
      <c r="S279">
        <v>50586.73</v>
      </c>
      <c r="T279">
        <v>45000</v>
      </c>
      <c r="U279">
        <v>8049.33</v>
      </c>
      <c r="V279">
        <v>4500</v>
      </c>
      <c r="W279">
        <v>18000</v>
      </c>
      <c r="X279">
        <v>3600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f t="shared" si="4"/>
        <v>0</v>
      </c>
    </row>
    <row r="280" spans="1:37" x14ac:dyDescent="0.2">
      <c r="A280">
        <v>9001415</v>
      </c>
      <c r="B280" t="s">
        <v>8780</v>
      </c>
      <c r="C280" t="s">
        <v>9185</v>
      </c>
      <c r="D280" t="s">
        <v>8781</v>
      </c>
      <c r="E280" t="s">
        <v>9298</v>
      </c>
      <c r="F280" t="s">
        <v>9299</v>
      </c>
      <c r="G280" t="s">
        <v>9300</v>
      </c>
      <c r="H280">
        <v>2674</v>
      </c>
      <c r="I280">
        <v>0</v>
      </c>
      <c r="J280">
        <v>0</v>
      </c>
      <c r="K280">
        <v>320</v>
      </c>
      <c r="L280">
        <v>104.32</v>
      </c>
      <c r="M280">
        <v>12</v>
      </c>
      <c r="N280">
        <v>240</v>
      </c>
      <c r="O280">
        <v>0</v>
      </c>
      <c r="P280">
        <v>0</v>
      </c>
      <c r="Q280">
        <v>0</v>
      </c>
      <c r="R280">
        <v>0</v>
      </c>
      <c r="S280">
        <v>9722</v>
      </c>
      <c r="T280">
        <v>15000</v>
      </c>
      <c r="U280">
        <v>2028.96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f t="shared" si="4"/>
        <v>0</v>
      </c>
    </row>
    <row r="281" spans="1:37" x14ac:dyDescent="0.2">
      <c r="A281">
        <v>9000357</v>
      </c>
      <c r="B281" t="s">
        <v>661</v>
      </c>
      <c r="C281" t="s">
        <v>9185</v>
      </c>
      <c r="D281" t="s">
        <v>662</v>
      </c>
      <c r="E281" t="s">
        <v>9298</v>
      </c>
      <c r="F281" t="s">
        <v>9299</v>
      </c>
      <c r="G281" t="s">
        <v>9300</v>
      </c>
      <c r="H281">
        <v>3357.57</v>
      </c>
      <c r="I281">
        <v>0</v>
      </c>
      <c r="J281">
        <v>0</v>
      </c>
      <c r="K281">
        <v>477.09</v>
      </c>
      <c r="L281">
        <v>119.27</v>
      </c>
      <c r="M281">
        <v>17.89</v>
      </c>
      <c r="N281">
        <v>358</v>
      </c>
      <c r="O281">
        <v>0</v>
      </c>
      <c r="P281">
        <v>0</v>
      </c>
      <c r="Q281">
        <v>0</v>
      </c>
      <c r="R281">
        <v>0</v>
      </c>
      <c r="S281">
        <v>66716.160000000003</v>
      </c>
      <c r="T281">
        <v>50000</v>
      </c>
      <c r="U281">
        <v>9812.5300000000007</v>
      </c>
      <c r="V281">
        <v>10000</v>
      </c>
      <c r="W281">
        <v>10000</v>
      </c>
      <c r="X281">
        <v>0</v>
      </c>
      <c r="Y281">
        <v>10000</v>
      </c>
      <c r="Z281">
        <v>0</v>
      </c>
      <c r="AA281">
        <v>0</v>
      </c>
      <c r="AB281">
        <v>0</v>
      </c>
      <c r="AC281">
        <v>0</v>
      </c>
      <c r="AD281">
        <v>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f t="shared" si="4"/>
        <v>0</v>
      </c>
    </row>
    <row r="282" spans="1:37" x14ac:dyDescent="0.2">
      <c r="A282">
        <v>9000991</v>
      </c>
      <c r="B282" t="s">
        <v>2231</v>
      </c>
      <c r="C282" t="s">
        <v>9185</v>
      </c>
      <c r="D282" t="s">
        <v>2232</v>
      </c>
      <c r="E282" t="s">
        <v>9298</v>
      </c>
      <c r="F282" t="s">
        <v>9299</v>
      </c>
      <c r="G282" t="s">
        <v>9300</v>
      </c>
      <c r="H282">
        <v>3351.48</v>
      </c>
      <c r="I282">
        <v>0</v>
      </c>
      <c r="J282">
        <v>0</v>
      </c>
      <c r="K282">
        <v>383.97</v>
      </c>
      <c r="L282">
        <v>104.32</v>
      </c>
      <c r="M282">
        <v>14.4</v>
      </c>
      <c r="N282">
        <v>288</v>
      </c>
      <c r="O282">
        <v>0</v>
      </c>
      <c r="P282">
        <v>0</v>
      </c>
      <c r="Q282">
        <v>0</v>
      </c>
      <c r="R282">
        <v>0</v>
      </c>
      <c r="S282">
        <v>49406.6</v>
      </c>
      <c r="T282">
        <v>45000</v>
      </c>
      <c r="U282">
        <v>7066.29</v>
      </c>
      <c r="V282">
        <v>0</v>
      </c>
      <c r="W282">
        <v>0</v>
      </c>
      <c r="X282">
        <v>0</v>
      </c>
      <c r="Y282">
        <v>9000</v>
      </c>
      <c r="Z282">
        <v>0</v>
      </c>
      <c r="AA282">
        <v>0</v>
      </c>
      <c r="AB282">
        <v>0</v>
      </c>
      <c r="AC282">
        <v>0</v>
      </c>
      <c r="AD282">
        <v>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f t="shared" si="4"/>
        <v>0</v>
      </c>
    </row>
    <row r="283" spans="1:37" x14ac:dyDescent="0.2">
      <c r="A283">
        <v>9000186</v>
      </c>
      <c r="B283" t="s">
        <v>279</v>
      </c>
      <c r="C283" t="s">
        <v>9185</v>
      </c>
      <c r="D283" t="s">
        <v>280</v>
      </c>
      <c r="E283" t="s">
        <v>9298</v>
      </c>
      <c r="F283" t="s">
        <v>9299</v>
      </c>
      <c r="G283" t="s">
        <v>9300</v>
      </c>
      <c r="H283">
        <v>3586.81</v>
      </c>
      <c r="I283">
        <v>0</v>
      </c>
      <c r="J283">
        <v>0</v>
      </c>
      <c r="K283">
        <v>847.02</v>
      </c>
      <c r="L283">
        <v>211.75</v>
      </c>
      <c r="M283">
        <v>31.76</v>
      </c>
      <c r="N283">
        <v>635</v>
      </c>
      <c r="O283">
        <v>0</v>
      </c>
      <c r="P283">
        <v>0</v>
      </c>
      <c r="Q283">
        <v>0</v>
      </c>
      <c r="R283">
        <v>0</v>
      </c>
      <c r="S283">
        <v>92888.87</v>
      </c>
      <c r="T283">
        <v>50000</v>
      </c>
      <c r="U283">
        <v>13904.24</v>
      </c>
      <c r="V283">
        <v>10000</v>
      </c>
      <c r="W283">
        <v>10000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8984.6299999999992</v>
      </c>
      <c r="AD283">
        <v>3</v>
      </c>
      <c r="AE283">
        <v>0</v>
      </c>
      <c r="AF283">
        <v>269.54000000000002</v>
      </c>
      <c r="AG283">
        <v>0</v>
      </c>
      <c r="AH283">
        <v>269.54000000000002</v>
      </c>
      <c r="AI283">
        <v>423.7</v>
      </c>
      <c r="AJ283">
        <v>0</v>
      </c>
      <c r="AK283">
        <f t="shared" si="4"/>
        <v>423.7</v>
      </c>
    </row>
    <row r="284" spans="1:37" x14ac:dyDescent="0.2">
      <c r="A284">
        <v>9000976</v>
      </c>
      <c r="B284" t="s">
        <v>2158</v>
      </c>
      <c r="C284" t="s">
        <v>9185</v>
      </c>
      <c r="D284" t="s">
        <v>2159</v>
      </c>
      <c r="E284" t="s">
        <v>9298</v>
      </c>
      <c r="F284" t="s">
        <v>9299</v>
      </c>
      <c r="G284" t="s">
        <v>9300</v>
      </c>
      <c r="H284">
        <v>3878.33</v>
      </c>
      <c r="I284">
        <v>0</v>
      </c>
      <c r="J284">
        <v>0</v>
      </c>
      <c r="K284">
        <v>389.36</v>
      </c>
      <c r="L284">
        <v>104.32</v>
      </c>
      <c r="M284">
        <v>14.6</v>
      </c>
      <c r="N284">
        <v>292</v>
      </c>
      <c r="O284">
        <v>0</v>
      </c>
      <c r="P284">
        <v>0</v>
      </c>
      <c r="Q284">
        <v>0</v>
      </c>
      <c r="R284">
        <v>0</v>
      </c>
      <c r="S284">
        <v>56911.34</v>
      </c>
      <c r="T284">
        <v>50000</v>
      </c>
      <c r="U284">
        <v>7955.87</v>
      </c>
      <c r="V284">
        <v>10000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f t="shared" si="4"/>
        <v>0</v>
      </c>
    </row>
    <row r="285" spans="1:37" x14ac:dyDescent="0.2">
      <c r="A285">
        <v>9000573</v>
      </c>
      <c r="B285" t="s">
        <v>1094</v>
      </c>
      <c r="C285" t="s">
        <v>9185</v>
      </c>
      <c r="D285" t="s">
        <v>1095</v>
      </c>
      <c r="E285" t="s">
        <v>9298</v>
      </c>
      <c r="F285" t="s">
        <v>9299</v>
      </c>
      <c r="G285" t="s">
        <v>9300</v>
      </c>
      <c r="H285">
        <v>3818.85</v>
      </c>
      <c r="I285">
        <v>0</v>
      </c>
      <c r="J285">
        <v>0</v>
      </c>
      <c r="K285">
        <v>987.38</v>
      </c>
      <c r="L285">
        <v>246.84</v>
      </c>
      <c r="M285">
        <v>37.03</v>
      </c>
      <c r="N285">
        <v>741</v>
      </c>
      <c r="O285">
        <v>0</v>
      </c>
      <c r="P285">
        <v>0</v>
      </c>
      <c r="Q285">
        <v>0</v>
      </c>
      <c r="R285">
        <v>0</v>
      </c>
      <c r="S285">
        <v>106057.73</v>
      </c>
      <c r="T285">
        <v>50000</v>
      </c>
      <c r="U285">
        <v>20106.88</v>
      </c>
      <c r="V285">
        <v>14000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21950.85</v>
      </c>
      <c r="AD285">
        <v>3</v>
      </c>
      <c r="AE285">
        <v>0</v>
      </c>
      <c r="AF285">
        <v>658.53</v>
      </c>
      <c r="AG285">
        <v>0</v>
      </c>
      <c r="AH285">
        <v>658.53</v>
      </c>
      <c r="AI285">
        <v>814.33</v>
      </c>
      <c r="AJ285">
        <v>0</v>
      </c>
      <c r="AK285">
        <f t="shared" si="4"/>
        <v>814.33</v>
      </c>
    </row>
    <row r="286" spans="1:37" x14ac:dyDescent="0.2">
      <c r="A286">
        <v>9001176</v>
      </c>
      <c r="B286" t="s">
        <v>7456</v>
      </c>
      <c r="C286" t="s">
        <v>9185</v>
      </c>
      <c r="D286" t="s">
        <v>7457</v>
      </c>
      <c r="E286" t="s">
        <v>9298</v>
      </c>
      <c r="F286" t="s">
        <v>9299</v>
      </c>
      <c r="G286" t="s">
        <v>9300</v>
      </c>
      <c r="H286">
        <v>3589</v>
      </c>
      <c r="I286">
        <v>0</v>
      </c>
      <c r="J286">
        <v>0</v>
      </c>
      <c r="K286">
        <v>465.22</v>
      </c>
      <c r="L286">
        <v>116.3</v>
      </c>
      <c r="M286">
        <v>17.45</v>
      </c>
      <c r="N286">
        <v>349</v>
      </c>
      <c r="O286">
        <v>0</v>
      </c>
      <c r="P286">
        <v>0</v>
      </c>
      <c r="Q286">
        <v>0</v>
      </c>
      <c r="R286">
        <v>0</v>
      </c>
      <c r="S286">
        <v>27491.25</v>
      </c>
      <c r="T286">
        <v>30000</v>
      </c>
      <c r="U286">
        <v>5687.82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f t="shared" si="4"/>
        <v>0</v>
      </c>
    </row>
    <row r="287" spans="1:37" x14ac:dyDescent="0.2">
      <c r="A287">
        <v>9000248</v>
      </c>
      <c r="B287" t="s">
        <v>411</v>
      </c>
      <c r="C287" t="s">
        <v>9185</v>
      </c>
      <c r="D287" t="s">
        <v>412</v>
      </c>
      <c r="E287" t="s">
        <v>9298</v>
      </c>
      <c r="F287" t="s">
        <v>9299</v>
      </c>
      <c r="G287" t="s">
        <v>9300</v>
      </c>
      <c r="H287">
        <v>3148.59</v>
      </c>
      <c r="I287">
        <v>0</v>
      </c>
      <c r="J287">
        <v>0</v>
      </c>
      <c r="K287">
        <v>731.22</v>
      </c>
      <c r="L287">
        <v>182.81</v>
      </c>
      <c r="M287">
        <v>27.42</v>
      </c>
      <c r="N287">
        <v>548</v>
      </c>
      <c r="O287">
        <v>0</v>
      </c>
      <c r="P287">
        <v>0</v>
      </c>
      <c r="Q287">
        <v>0</v>
      </c>
      <c r="R287">
        <v>0</v>
      </c>
      <c r="S287">
        <v>89341.51</v>
      </c>
      <c r="T287">
        <v>50000</v>
      </c>
      <c r="U287">
        <v>12840.99</v>
      </c>
      <c r="V287">
        <v>10000</v>
      </c>
      <c r="W287">
        <v>10000</v>
      </c>
      <c r="X287">
        <v>0</v>
      </c>
      <c r="Y287">
        <v>6000</v>
      </c>
      <c r="Z287">
        <v>0</v>
      </c>
      <c r="AA287">
        <v>0</v>
      </c>
      <c r="AB287">
        <v>0</v>
      </c>
      <c r="AC287">
        <v>500.52</v>
      </c>
      <c r="AD287">
        <v>3</v>
      </c>
      <c r="AE287">
        <v>0</v>
      </c>
      <c r="AF287">
        <v>15.02</v>
      </c>
      <c r="AG287">
        <v>0</v>
      </c>
      <c r="AH287">
        <v>15.02</v>
      </c>
      <c r="AI287">
        <v>175.24</v>
      </c>
      <c r="AJ287">
        <v>0</v>
      </c>
      <c r="AK287">
        <f t="shared" si="4"/>
        <v>175.24</v>
      </c>
    </row>
    <row r="288" spans="1:37" x14ac:dyDescent="0.2">
      <c r="A288">
        <v>9000592</v>
      </c>
      <c r="B288" t="s">
        <v>1146</v>
      </c>
      <c r="C288" t="s">
        <v>9185</v>
      </c>
      <c r="D288" t="s">
        <v>1147</v>
      </c>
      <c r="E288" t="s">
        <v>9298</v>
      </c>
      <c r="F288" t="s">
        <v>9299</v>
      </c>
      <c r="G288" t="s">
        <v>9300</v>
      </c>
      <c r="H288">
        <v>3879.96</v>
      </c>
      <c r="I288">
        <v>0</v>
      </c>
      <c r="J288">
        <v>0</v>
      </c>
      <c r="K288">
        <v>382.65</v>
      </c>
      <c r="L288">
        <v>104.32</v>
      </c>
      <c r="M288">
        <v>14.35</v>
      </c>
      <c r="N288">
        <v>287</v>
      </c>
      <c r="O288">
        <v>0</v>
      </c>
      <c r="P288">
        <v>0</v>
      </c>
      <c r="Q288">
        <v>0</v>
      </c>
      <c r="R288">
        <v>0</v>
      </c>
      <c r="S288">
        <v>60290.19</v>
      </c>
      <c r="T288">
        <v>50000</v>
      </c>
      <c r="U288">
        <v>6977.96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3312.23</v>
      </c>
      <c r="AD288">
        <v>3</v>
      </c>
      <c r="AE288">
        <v>0</v>
      </c>
      <c r="AF288">
        <v>99.37</v>
      </c>
      <c r="AG288">
        <v>0</v>
      </c>
      <c r="AH288">
        <v>99.37</v>
      </c>
      <c r="AI288">
        <v>156.62</v>
      </c>
      <c r="AJ288">
        <v>0</v>
      </c>
      <c r="AK288">
        <f t="shared" si="4"/>
        <v>156.62</v>
      </c>
    </row>
    <row r="289" spans="1:37" x14ac:dyDescent="0.2">
      <c r="A289">
        <v>9001404</v>
      </c>
      <c r="B289" t="s">
        <v>8995</v>
      </c>
      <c r="C289" t="s">
        <v>9185</v>
      </c>
      <c r="D289" t="s">
        <v>8996</v>
      </c>
      <c r="E289" t="s">
        <v>9298</v>
      </c>
      <c r="F289" t="s">
        <v>9299</v>
      </c>
      <c r="G289" t="s">
        <v>9300</v>
      </c>
      <c r="H289">
        <v>2751</v>
      </c>
      <c r="I289">
        <v>0</v>
      </c>
      <c r="J289">
        <v>0</v>
      </c>
      <c r="K289">
        <v>320</v>
      </c>
      <c r="L289">
        <v>104.32</v>
      </c>
      <c r="M289">
        <v>12</v>
      </c>
      <c r="N289">
        <v>240</v>
      </c>
      <c r="O289">
        <v>0</v>
      </c>
      <c r="P289">
        <v>0</v>
      </c>
      <c r="Q289">
        <v>0</v>
      </c>
      <c r="R289">
        <v>0</v>
      </c>
      <c r="S289">
        <v>9679.14</v>
      </c>
      <c r="T289">
        <v>15000</v>
      </c>
      <c r="U289">
        <v>2028.96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f t="shared" si="4"/>
        <v>0</v>
      </c>
    </row>
    <row r="290" spans="1:37" x14ac:dyDescent="0.2">
      <c r="A290">
        <v>9001185</v>
      </c>
      <c r="B290" t="s">
        <v>2873</v>
      </c>
      <c r="C290" t="s">
        <v>9185</v>
      </c>
      <c r="D290" t="s">
        <v>7477</v>
      </c>
      <c r="E290" t="s">
        <v>9298</v>
      </c>
      <c r="F290" t="s">
        <v>9299</v>
      </c>
      <c r="G290" t="s">
        <v>9300</v>
      </c>
      <c r="H290">
        <v>3141</v>
      </c>
      <c r="I290">
        <v>0</v>
      </c>
      <c r="J290">
        <v>0</v>
      </c>
      <c r="K290">
        <v>325.12</v>
      </c>
      <c r="L290">
        <v>104.32</v>
      </c>
      <c r="M290">
        <v>12.19</v>
      </c>
      <c r="N290">
        <v>244</v>
      </c>
      <c r="O290">
        <v>0</v>
      </c>
      <c r="P290">
        <v>0</v>
      </c>
      <c r="Q290">
        <v>0</v>
      </c>
      <c r="R290">
        <v>0</v>
      </c>
      <c r="S290">
        <v>23944.02</v>
      </c>
      <c r="T290">
        <v>30000</v>
      </c>
      <c r="U290">
        <v>4044.66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f t="shared" si="4"/>
        <v>0</v>
      </c>
    </row>
    <row r="291" spans="1:37" x14ac:dyDescent="0.2">
      <c r="A291">
        <v>9001262</v>
      </c>
      <c r="B291" t="s">
        <v>8253</v>
      </c>
      <c r="C291" t="s">
        <v>9185</v>
      </c>
      <c r="D291" t="s">
        <v>8254</v>
      </c>
      <c r="E291" t="s">
        <v>9298</v>
      </c>
      <c r="F291" t="s">
        <v>9299</v>
      </c>
      <c r="G291" t="s">
        <v>9300</v>
      </c>
      <c r="H291">
        <v>3322.24</v>
      </c>
      <c r="I291">
        <v>0</v>
      </c>
      <c r="J291">
        <v>0</v>
      </c>
      <c r="K291">
        <v>432</v>
      </c>
      <c r="L291">
        <v>108</v>
      </c>
      <c r="M291">
        <v>16.2</v>
      </c>
      <c r="N291">
        <v>324</v>
      </c>
      <c r="O291">
        <v>0</v>
      </c>
      <c r="P291">
        <v>0</v>
      </c>
      <c r="Q291">
        <v>0</v>
      </c>
      <c r="R291">
        <v>0</v>
      </c>
      <c r="S291">
        <v>15237.48</v>
      </c>
      <c r="T291">
        <v>20000</v>
      </c>
      <c r="U291">
        <v>3520.8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f t="shared" si="4"/>
        <v>0</v>
      </c>
    </row>
    <row r="292" spans="1:37" x14ac:dyDescent="0.2">
      <c r="A292">
        <v>9001045</v>
      </c>
      <c r="B292" t="s">
        <v>2811</v>
      </c>
      <c r="C292" t="s">
        <v>9185</v>
      </c>
      <c r="D292" t="s">
        <v>2812</v>
      </c>
      <c r="E292" t="s">
        <v>9298</v>
      </c>
      <c r="F292" t="s">
        <v>9299</v>
      </c>
      <c r="G292" t="s">
        <v>9300</v>
      </c>
      <c r="H292">
        <v>3345</v>
      </c>
      <c r="I292">
        <v>0</v>
      </c>
      <c r="J292">
        <v>0</v>
      </c>
      <c r="K292">
        <v>837.6</v>
      </c>
      <c r="L292">
        <v>209.39</v>
      </c>
      <c r="M292">
        <v>31.41</v>
      </c>
      <c r="N292">
        <v>628</v>
      </c>
      <c r="O292">
        <v>0</v>
      </c>
      <c r="P292">
        <v>0</v>
      </c>
      <c r="Q292">
        <v>0</v>
      </c>
      <c r="R292">
        <v>0</v>
      </c>
      <c r="S292">
        <v>62008.63</v>
      </c>
      <c r="T292">
        <v>40000</v>
      </c>
      <c r="U292">
        <v>12782.19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9226.44</v>
      </c>
      <c r="AD292">
        <v>3</v>
      </c>
      <c r="AE292">
        <v>0</v>
      </c>
      <c r="AF292">
        <v>276.79000000000002</v>
      </c>
      <c r="AG292">
        <v>0</v>
      </c>
      <c r="AH292">
        <v>276.79000000000002</v>
      </c>
      <c r="AI292">
        <v>377.64</v>
      </c>
      <c r="AJ292">
        <v>0</v>
      </c>
      <c r="AK292">
        <f t="shared" si="4"/>
        <v>377.64</v>
      </c>
    </row>
    <row r="293" spans="1:37" x14ac:dyDescent="0.2">
      <c r="A293">
        <v>9000535</v>
      </c>
      <c r="B293" t="s">
        <v>984</v>
      </c>
      <c r="C293" t="s">
        <v>9185</v>
      </c>
      <c r="D293" t="s">
        <v>985</v>
      </c>
      <c r="E293" t="s">
        <v>9298</v>
      </c>
      <c r="F293" t="s">
        <v>9299</v>
      </c>
      <c r="G293" t="s">
        <v>9300</v>
      </c>
      <c r="H293">
        <v>4152.82</v>
      </c>
      <c r="I293">
        <v>0</v>
      </c>
      <c r="J293">
        <v>0</v>
      </c>
      <c r="K293">
        <v>587.15</v>
      </c>
      <c r="L293">
        <v>146.79</v>
      </c>
      <c r="M293">
        <v>22.02</v>
      </c>
      <c r="N293">
        <v>440</v>
      </c>
      <c r="O293">
        <v>0</v>
      </c>
      <c r="P293">
        <v>0</v>
      </c>
      <c r="Q293">
        <v>0</v>
      </c>
      <c r="R293">
        <v>0</v>
      </c>
      <c r="S293">
        <v>80708.509999999995</v>
      </c>
      <c r="T293">
        <v>50000</v>
      </c>
      <c r="U293">
        <v>15089.71</v>
      </c>
      <c r="V293">
        <v>4000</v>
      </c>
      <c r="W293">
        <v>0</v>
      </c>
      <c r="X293">
        <v>0</v>
      </c>
      <c r="Y293">
        <v>10000</v>
      </c>
      <c r="Z293">
        <v>0</v>
      </c>
      <c r="AA293">
        <v>0</v>
      </c>
      <c r="AB293">
        <v>0</v>
      </c>
      <c r="AC293">
        <v>1618.8</v>
      </c>
      <c r="AD293">
        <v>3</v>
      </c>
      <c r="AE293">
        <v>0</v>
      </c>
      <c r="AF293">
        <v>48.56</v>
      </c>
      <c r="AG293">
        <v>0</v>
      </c>
      <c r="AH293">
        <v>48.56</v>
      </c>
      <c r="AI293">
        <v>201.56</v>
      </c>
      <c r="AJ293">
        <v>0</v>
      </c>
      <c r="AK293">
        <f t="shared" si="4"/>
        <v>201.56</v>
      </c>
    </row>
    <row r="294" spans="1:37" x14ac:dyDescent="0.2">
      <c r="A294">
        <v>9001010</v>
      </c>
      <c r="B294" t="s">
        <v>2288</v>
      </c>
      <c r="C294" t="s">
        <v>9185</v>
      </c>
      <c r="D294" t="s">
        <v>2289</v>
      </c>
      <c r="E294" t="s">
        <v>9298</v>
      </c>
      <c r="F294" t="s">
        <v>9299</v>
      </c>
      <c r="G294" t="s">
        <v>9300</v>
      </c>
      <c r="H294">
        <v>3501</v>
      </c>
      <c r="I294">
        <v>0</v>
      </c>
      <c r="J294">
        <v>0</v>
      </c>
      <c r="K294">
        <v>368.96</v>
      </c>
      <c r="L294">
        <v>104.32</v>
      </c>
      <c r="M294">
        <v>13.84</v>
      </c>
      <c r="N294">
        <v>277</v>
      </c>
      <c r="O294">
        <v>0</v>
      </c>
      <c r="P294">
        <v>0</v>
      </c>
      <c r="Q294">
        <v>0</v>
      </c>
      <c r="R294">
        <v>0</v>
      </c>
      <c r="S294">
        <v>47856.89</v>
      </c>
      <c r="T294">
        <v>45000</v>
      </c>
      <c r="U294">
        <v>6804.66</v>
      </c>
      <c r="V294">
        <v>0</v>
      </c>
      <c r="W294">
        <v>18000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f t="shared" si="4"/>
        <v>0</v>
      </c>
    </row>
    <row r="295" spans="1:37" x14ac:dyDescent="0.2">
      <c r="A295">
        <v>9001089</v>
      </c>
      <c r="B295" t="s">
        <v>2941</v>
      </c>
      <c r="C295" t="s">
        <v>9185</v>
      </c>
      <c r="D295" t="s">
        <v>2942</v>
      </c>
      <c r="E295" t="s">
        <v>9298</v>
      </c>
      <c r="F295" t="s">
        <v>9299</v>
      </c>
      <c r="G295" t="s">
        <v>9300</v>
      </c>
      <c r="H295">
        <v>3813.83</v>
      </c>
      <c r="I295">
        <v>0</v>
      </c>
      <c r="J295">
        <v>0</v>
      </c>
      <c r="K295">
        <v>371.32</v>
      </c>
      <c r="L295">
        <v>104.32</v>
      </c>
      <c r="M295">
        <v>13.92</v>
      </c>
      <c r="N295">
        <v>279</v>
      </c>
      <c r="O295">
        <v>0</v>
      </c>
      <c r="P295">
        <v>0</v>
      </c>
      <c r="Q295">
        <v>0</v>
      </c>
      <c r="R295">
        <v>0</v>
      </c>
      <c r="S295">
        <v>36808.32</v>
      </c>
      <c r="T295">
        <v>40000</v>
      </c>
      <c r="U295">
        <v>5334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f t="shared" si="4"/>
        <v>0</v>
      </c>
    </row>
    <row r="296" spans="1:37" x14ac:dyDescent="0.2">
      <c r="A296">
        <v>9000516</v>
      </c>
      <c r="B296" t="s">
        <v>928</v>
      </c>
      <c r="C296" t="s">
        <v>9185</v>
      </c>
      <c r="D296" t="s">
        <v>929</v>
      </c>
      <c r="E296" t="s">
        <v>9298</v>
      </c>
      <c r="F296" t="s">
        <v>9299</v>
      </c>
      <c r="G296" t="s">
        <v>9300</v>
      </c>
      <c r="H296">
        <v>3723.77</v>
      </c>
      <c r="I296">
        <v>0</v>
      </c>
      <c r="J296">
        <v>0</v>
      </c>
      <c r="K296">
        <v>774.25</v>
      </c>
      <c r="L296">
        <v>193.56</v>
      </c>
      <c r="M296">
        <v>29.03</v>
      </c>
      <c r="N296">
        <v>581</v>
      </c>
      <c r="O296">
        <v>0</v>
      </c>
      <c r="P296">
        <v>0</v>
      </c>
      <c r="Q296">
        <v>0</v>
      </c>
      <c r="R296">
        <v>0</v>
      </c>
      <c r="S296">
        <v>90947.09</v>
      </c>
      <c r="T296">
        <v>50000</v>
      </c>
      <c r="U296">
        <v>16751.34</v>
      </c>
      <c r="V296">
        <v>0</v>
      </c>
      <c r="W296">
        <v>10000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14195.75</v>
      </c>
      <c r="AD296">
        <v>3</v>
      </c>
      <c r="AE296">
        <v>0</v>
      </c>
      <c r="AF296">
        <v>425.87</v>
      </c>
      <c r="AG296">
        <v>0</v>
      </c>
      <c r="AH296">
        <v>425.87</v>
      </c>
      <c r="AI296">
        <v>541.49</v>
      </c>
      <c r="AJ296">
        <v>0</v>
      </c>
      <c r="AK296">
        <f t="shared" si="4"/>
        <v>541.49</v>
      </c>
    </row>
    <row r="297" spans="1:37" x14ac:dyDescent="0.2">
      <c r="A297">
        <v>9000255</v>
      </c>
      <c r="B297" t="s">
        <v>433</v>
      </c>
      <c r="C297" t="s">
        <v>9185</v>
      </c>
      <c r="D297" t="s">
        <v>434</v>
      </c>
      <c r="E297" t="s">
        <v>9298</v>
      </c>
      <c r="F297" t="s">
        <v>9299</v>
      </c>
      <c r="G297" t="s">
        <v>9300</v>
      </c>
      <c r="H297">
        <v>2951.97</v>
      </c>
      <c r="I297">
        <v>0</v>
      </c>
      <c r="J297">
        <v>0</v>
      </c>
      <c r="K297">
        <v>943.07</v>
      </c>
      <c r="L297">
        <v>235.77</v>
      </c>
      <c r="M297">
        <v>35.369999999999997</v>
      </c>
      <c r="N297">
        <v>707</v>
      </c>
      <c r="O297">
        <v>0</v>
      </c>
      <c r="P297">
        <v>0</v>
      </c>
      <c r="Q297">
        <v>0</v>
      </c>
      <c r="R297">
        <v>0</v>
      </c>
      <c r="S297">
        <v>103192.15</v>
      </c>
      <c r="T297">
        <v>50000</v>
      </c>
      <c r="U297">
        <v>15350.11</v>
      </c>
      <c r="V297">
        <v>0</v>
      </c>
      <c r="W297">
        <v>10000</v>
      </c>
      <c r="X297">
        <v>0</v>
      </c>
      <c r="Y297">
        <v>10000</v>
      </c>
      <c r="Z297">
        <v>0</v>
      </c>
      <c r="AA297">
        <v>0</v>
      </c>
      <c r="AB297">
        <v>0</v>
      </c>
      <c r="AC297">
        <v>17842.04</v>
      </c>
      <c r="AD297">
        <v>3</v>
      </c>
      <c r="AE297">
        <v>0</v>
      </c>
      <c r="AF297">
        <v>535.26</v>
      </c>
      <c r="AG297">
        <v>0</v>
      </c>
      <c r="AH297">
        <v>535.26</v>
      </c>
      <c r="AI297">
        <v>714.34</v>
      </c>
      <c r="AJ297">
        <v>0</v>
      </c>
      <c r="AK297">
        <f t="shared" si="4"/>
        <v>714.34</v>
      </c>
    </row>
    <row r="298" spans="1:37" x14ac:dyDescent="0.2">
      <c r="A298">
        <v>9000556</v>
      </c>
      <c r="B298" t="s">
        <v>1046</v>
      </c>
      <c r="C298" t="s">
        <v>9185</v>
      </c>
      <c r="D298" t="s">
        <v>1047</v>
      </c>
      <c r="E298" t="s">
        <v>9298</v>
      </c>
      <c r="F298" t="s">
        <v>9299</v>
      </c>
      <c r="G298" t="s">
        <v>9300</v>
      </c>
      <c r="H298">
        <v>2193.9</v>
      </c>
      <c r="I298">
        <v>0</v>
      </c>
      <c r="J298">
        <v>0</v>
      </c>
      <c r="K298">
        <v>451.04</v>
      </c>
      <c r="L298">
        <v>112.76</v>
      </c>
      <c r="M298">
        <v>16.91</v>
      </c>
      <c r="N298">
        <v>338</v>
      </c>
      <c r="O298">
        <v>0</v>
      </c>
      <c r="P298">
        <v>0</v>
      </c>
      <c r="Q298">
        <v>0</v>
      </c>
      <c r="R298">
        <v>0</v>
      </c>
      <c r="S298">
        <v>50293.39</v>
      </c>
      <c r="T298">
        <v>50000</v>
      </c>
      <c r="U298">
        <v>6717.48</v>
      </c>
      <c r="V298">
        <v>0</v>
      </c>
      <c r="W298">
        <v>0</v>
      </c>
      <c r="X298">
        <v>0</v>
      </c>
      <c r="Y298">
        <v>10000</v>
      </c>
      <c r="Z298">
        <v>0</v>
      </c>
      <c r="AA298">
        <v>0</v>
      </c>
      <c r="AB298">
        <v>0</v>
      </c>
      <c r="AC298">
        <v>0</v>
      </c>
      <c r="AD298">
        <v>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f t="shared" si="4"/>
        <v>0</v>
      </c>
    </row>
    <row r="299" spans="1:37" x14ac:dyDescent="0.2">
      <c r="A299">
        <v>9001090</v>
      </c>
      <c r="B299" t="s">
        <v>2944</v>
      </c>
      <c r="C299" t="s">
        <v>9185</v>
      </c>
      <c r="D299" t="s">
        <v>2945</v>
      </c>
      <c r="E299" t="s">
        <v>9298</v>
      </c>
      <c r="F299" t="s">
        <v>9299</v>
      </c>
      <c r="G299" t="s">
        <v>9300</v>
      </c>
      <c r="H299">
        <v>3573</v>
      </c>
      <c r="I299">
        <v>0</v>
      </c>
      <c r="J299">
        <v>0</v>
      </c>
      <c r="K299">
        <v>337.22</v>
      </c>
      <c r="L299">
        <v>104.32</v>
      </c>
      <c r="M299">
        <v>12.65</v>
      </c>
      <c r="N299">
        <v>253</v>
      </c>
      <c r="O299">
        <v>0</v>
      </c>
      <c r="P299">
        <v>0</v>
      </c>
      <c r="Q299">
        <v>0</v>
      </c>
      <c r="R299">
        <v>0</v>
      </c>
      <c r="S299">
        <v>36941.83</v>
      </c>
      <c r="T299">
        <v>40000</v>
      </c>
      <c r="U299">
        <v>4870.25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f t="shared" si="4"/>
        <v>0</v>
      </c>
    </row>
    <row r="300" spans="1:37" x14ac:dyDescent="0.2">
      <c r="A300">
        <v>9001159</v>
      </c>
      <c r="B300" t="s">
        <v>3141</v>
      </c>
      <c r="C300" t="s">
        <v>9185</v>
      </c>
      <c r="D300" t="s">
        <v>3142</v>
      </c>
      <c r="E300" t="s">
        <v>9298</v>
      </c>
      <c r="F300" t="s">
        <v>9299</v>
      </c>
      <c r="G300" t="s">
        <v>9300</v>
      </c>
      <c r="H300">
        <v>2842.72</v>
      </c>
      <c r="I300">
        <v>0</v>
      </c>
      <c r="J300">
        <v>0</v>
      </c>
      <c r="K300">
        <v>320</v>
      </c>
      <c r="L300">
        <v>104.32</v>
      </c>
      <c r="M300">
        <v>12</v>
      </c>
      <c r="N300">
        <v>240</v>
      </c>
      <c r="O300">
        <v>0</v>
      </c>
      <c r="P300">
        <v>0</v>
      </c>
      <c r="Q300">
        <v>0</v>
      </c>
      <c r="R300">
        <v>0</v>
      </c>
      <c r="S300">
        <v>27021.05</v>
      </c>
      <c r="T300">
        <v>35000</v>
      </c>
      <c r="U300">
        <v>4636.96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f t="shared" si="4"/>
        <v>0</v>
      </c>
    </row>
    <row r="301" spans="1:37" x14ac:dyDescent="0.2">
      <c r="A301">
        <v>9000101</v>
      </c>
      <c r="B301" t="s">
        <v>36</v>
      </c>
      <c r="C301" t="s">
        <v>9185</v>
      </c>
      <c r="D301" t="s">
        <v>37</v>
      </c>
      <c r="E301" t="s">
        <v>9298</v>
      </c>
      <c r="F301" t="s">
        <v>9299</v>
      </c>
      <c r="G301" t="s">
        <v>9300</v>
      </c>
      <c r="H301">
        <v>13499.11</v>
      </c>
      <c r="I301">
        <v>0</v>
      </c>
      <c r="J301">
        <v>0</v>
      </c>
      <c r="K301">
        <v>1134.48</v>
      </c>
      <c r="L301">
        <v>687.63</v>
      </c>
      <c r="M301">
        <v>42.54</v>
      </c>
      <c r="N301">
        <v>1078</v>
      </c>
      <c r="O301">
        <v>0</v>
      </c>
      <c r="P301">
        <v>0</v>
      </c>
      <c r="Q301">
        <v>0</v>
      </c>
      <c r="R301">
        <v>0</v>
      </c>
      <c r="S301">
        <v>183612.99</v>
      </c>
      <c r="T301">
        <v>50000</v>
      </c>
      <c r="U301">
        <v>27745.24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105867.75</v>
      </c>
      <c r="AD301">
        <v>10</v>
      </c>
      <c r="AE301">
        <v>2520</v>
      </c>
      <c r="AF301">
        <v>8066.78</v>
      </c>
      <c r="AG301">
        <v>0</v>
      </c>
      <c r="AH301">
        <v>8066.78</v>
      </c>
      <c r="AI301">
        <v>7511.13</v>
      </c>
      <c r="AJ301">
        <v>555.65</v>
      </c>
      <c r="AK301">
        <f t="shared" si="4"/>
        <v>8066.78</v>
      </c>
    </row>
    <row r="302" spans="1:37" x14ac:dyDescent="0.2">
      <c r="A302">
        <v>9000218</v>
      </c>
      <c r="B302" t="s">
        <v>2413</v>
      </c>
      <c r="C302" t="s">
        <v>9185</v>
      </c>
      <c r="D302" t="s">
        <v>2414</v>
      </c>
      <c r="E302" t="s">
        <v>9298</v>
      </c>
      <c r="F302" t="s">
        <v>9299</v>
      </c>
      <c r="G302" t="s">
        <v>9300</v>
      </c>
      <c r="H302">
        <v>4362</v>
      </c>
      <c r="I302">
        <v>0</v>
      </c>
      <c r="J302">
        <v>0</v>
      </c>
      <c r="K302">
        <v>860.72</v>
      </c>
      <c r="L302">
        <v>215.18</v>
      </c>
      <c r="M302">
        <v>32.28</v>
      </c>
      <c r="N302">
        <v>646</v>
      </c>
      <c r="O302">
        <v>0</v>
      </c>
      <c r="P302">
        <v>0</v>
      </c>
      <c r="Q302">
        <v>0</v>
      </c>
      <c r="R302">
        <v>0</v>
      </c>
      <c r="S302">
        <v>65906.45</v>
      </c>
      <c r="T302">
        <v>40000</v>
      </c>
      <c r="U302">
        <v>14033.44</v>
      </c>
      <c r="V302">
        <v>4000</v>
      </c>
      <c r="W302">
        <v>8000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</v>
      </c>
      <c r="AE302">
        <v>0</v>
      </c>
      <c r="AF302">
        <v>0</v>
      </c>
      <c r="AG302">
        <v>0</v>
      </c>
      <c r="AH302">
        <v>0</v>
      </c>
      <c r="AI302">
        <v>112.96</v>
      </c>
      <c r="AJ302">
        <v>0</v>
      </c>
      <c r="AK302">
        <f t="shared" si="4"/>
        <v>112.96</v>
      </c>
    </row>
    <row r="303" spans="1:37" x14ac:dyDescent="0.2">
      <c r="A303">
        <v>9000568</v>
      </c>
      <c r="B303" t="s">
        <v>1080</v>
      </c>
      <c r="C303" t="s">
        <v>9185</v>
      </c>
      <c r="D303" t="s">
        <v>1081</v>
      </c>
      <c r="E303" t="s">
        <v>9298</v>
      </c>
      <c r="F303" t="s">
        <v>9299</v>
      </c>
      <c r="G303" t="s">
        <v>9300</v>
      </c>
      <c r="H303">
        <v>3767.05</v>
      </c>
      <c r="I303">
        <v>0</v>
      </c>
      <c r="J303">
        <v>0</v>
      </c>
      <c r="K303">
        <v>828.38</v>
      </c>
      <c r="L303">
        <v>207.09</v>
      </c>
      <c r="M303">
        <v>31.06</v>
      </c>
      <c r="N303">
        <v>621</v>
      </c>
      <c r="O303">
        <v>0</v>
      </c>
      <c r="P303">
        <v>0</v>
      </c>
      <c r="Q303">
        <v>0</v>
      </c>
      <c r="R303">
        <v>0</v>
      </c>
      <c r="S303">
        <v>92550.3</v>
      </c>
      <c r="T303">
        <v>50000</v>
      </c>
      <c r="U303">
        <v>16570.689999999999</v>
      </c>
      <c r="V303">
        <v>5000</v>
      </c>
      <c r="W303">
        <v>10000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10979.61</v>
      </c>
      <c r="AD303">
        <v>3</v>
      </c>
      <c r="AE303">
        <v>0</v>
      </c>
      <c r="AF303">
        <v>329.39</v>
      </c>
      <c r="AG303">
        <v>0</v>
      </c>
      <c r="AH303">
        <v>329.39</v>
      </c>
      <c r="AI303">
        <v>462</v>
      </c>
      <c r="AJ303">
        <v>0</v>
      </c>
      <c r="AK303">
        <f t="shared" si="4"/>
        <v>462</v>
      </c>
    </row>
    <row r="304" spans="1:37" x14ac:dyDescent="0.2">
      <c r="A304">
        <v>9001248</v>
      </c>
      <c r="B304" t="s">
        <v>8209</v>
      </c>
      <c r="C304" t="s">
        <v>9185</v>
      </c>
      <c r="D304" t="s">
        <v>8210</v>
      </c>
      <c r="E304" t="s">
        <v>9298</v>
      </c>
      <c r="F304" t="s">
        <v>9299</v>
      </c>
      <c r="G304" t="s">
        <v>9300</v>
      </c>
      <c r="H304">
        <v>4194.6000000000004</v>
      </c>
      <c r="I304">
        <v>0</v>
      </c>
      <c r="J304">
        <v>0</v>
      </c>
      <c r="K304">
        <v>428.91</v>
      </c>
      <c r="L304">
        <v>107.23</v>
      </c>
      <c r="M304">
        <v>16.079999999999998</v>
      </c>
      <c r="N304">
        <v>322</v>
      </c>
      <c r="O304">
        <v>0</v>
      </c>
      <c r="P304">
        <v>0</v>
      </c>
      <c r="Q304">
        <v>0</v>
      </c>
      <c r="R304">
        <v>0</v>
      </c>
      <c r="S304">
        <v>18370.73</v>
      </c>
      <c r="T304">
        <v>20000</v>
      </c>
      <c r="U304">
        <v>3496.88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f t="shared" si="4"/>
        <v>0</v>
      </c>
    </row>
    <row r="305" spans="1:37" x14ac:dyDescent="0.2">
      <c r="A305">
        <v>9001180</v>
      </c>
      <c r="B305" t="s">
        <v>7466</v>
      </c>
      <c r="C305" t="s">
        <v>9185</v>
      </c>
      <c r="D305" t="s">
        <v>7467</v>
      </c>
      <c r="E305" t="s">
        <v>9298</v>
      </c>
      <c r="F305" t="s">
        <v>9299</v>
      </c>
      <c r="G305" t="s">
        <v>9300</v>
      </c>
      <c r="H305">
        <v>3257.45</v>
      </c>
      <c r="I305">
        <v>0</v>
      </c>
      <c r="J305">
        <v>0</v>
      </c>
      <c r="K305">
        <v>306.06</v>
      </c>
      <c r="L305">
        <v>104.32</v>
      </c>
      <c r="M305">
        <v>11.48</v>
      </c>
      <c r="N305">
        <v>230</v>
      </c>
      <c r="O305">
        <v>0</v>
      </c>
      <c r="P305">
        <v>0</v>
      </c>
      <c r="Q305">
        <v>0</v>
      </c>
      <c r="R305">
        <v>0</v>
      </c>
      <c r="S305">
        <v>29001.72</v>
      </c>
      <c r="T305">
        <v>30000</v>
      </c>
      <c r="U305">
        <v>3827.76</v>
      </c>
      <c r="V305">
        <v>3000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f t="shared" si="4"/>
        <v>0</v>
      </c>
    </row>
    <row r="306" spans="1:37" x14ac:dyDescent="0.2">
      <c r="A306">
        <v>9000580</v>
      </c>
      <c r="B306" t="s">
        <v>1110</v>
      </c>
      <c r="C306" t="s">
        <v>9185</v>
      </c>
      <c r="D306" t="s">
        <v>1111</v>
      </c>
      <c r="E306" t="s">
        <v>9298</v>
      </c>
      <c r="F306" t="s">
        <v>9299</v>
      </c>
      <c r="G306" t="s">
        <v>9300</v>
      </c>
      <c r="H306">
        <v>2692.68</v>
      </c>
      <c r="I306">
        <v>0</v>
      </c>
      <c r="J306">
        <v>0</v>
      </c>
      <c r="K306">
        <v>381.1</v>
      </c>
      <c r="L306">
        <v>104.32</v>
      </c>
      <c r="M306">
        <v>14.29</v>
      </c>
      <c r="N306">
        <v>286</v>
      </c>
      <c r="O306">
        <v>0</v>
      </c>
      <c r="P306">
        <v>0</v>
      </c>
      <c r="Q306">
        <v>0</v>
      </c>
      <c r="R306">
        <v>0</v>
      </c>
      <c r="S306">
        <v>52259.22</v>
      </c>
      <c r="T306">
        <v>50000</v>
      </c>
      <c r="U306">
        <v>6969.13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f t="shared" si="4"/>
        <v>0</v>
      </c>
    </row>
    <row r="307" spans="1:37" x14ac:dyDescent="0.2">
      <c r="A307">
        <v>9001413</v>
      </c>
      <c r="B307" t="s">
        <v>9086</v>
      </c>
      <c r="C307" t="s">
        <v>9185</v>
      </c>
      <c r="D307" t="s">
        <v>9087</v>
      </c>
      <c r="E307" t="s">
        <v>9298</v>
      </c>
      <c r="F307" t="s">
        <v>9299</v>
      </c>
      <c r="G307" t="s">
        <v>9300</v>
      </c>
      <c r="H307">
        <v>2637</v>
      </c>
      <c r="I307">
        <v>0</v>
      </c>
      <c r="J307">
        <v>0</v>
      </c>
      <c r="K307">
        <v>320</v>
      </c>
      <c r="L307">
        <v>104.32</v>
      </c>
      <c r="M307">
        <v>12</v>
      </c>
      <c r="N307">
        <v>240</v>
      </c>
      <c r="O307">
        <v>0</v>
      </c>
      <c r="P307">
        <v>0</v>
      </c>
      <c r="Q307">
        <v>0</v>
      </c>
      <c r="R307">
        <v>0</v>
      </c>
      <c r="S307">
        <v>9511</v>
      </c>
      <c r="T307">
        <v>15000</v>
      </c>
      <c r="U307">
        <v>2028.96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f t="shared" si="4"/>
        <v>0</v>
      </c>
    </row>
    <row r="308" spans="1:37" x14ac:dyDescent="0.2">
      <c r="A308">
        <v>9000206</v>
      </c>
      <c r="B308" t="s">
        <v>330</v>
      </c>
      <c r="C308" t="s">
        <v>9185</v>
      </c>
      <c r="D308" t="s">
        <v>331</v>
      </c>
      <c r="E308" t="s">
        <v>9298</v>
      </c>
      <c r="F308" t="s">
        <v>9299</v>
      </c>
      <c r="G308" t="s">
        <v>9300</v>
      </c>
      <c r="H308">
        <v>2833.48</v>
      </c>
      <c r="I308">
        <v>0</v>
      </c>
      <c r="J308">
        <v>0</v>
      </c>
      <c r="K308">
        <v>436.42</v>
      </c>
      <c r="L308">
        <v>109.11</v>
      </c>
      <c r="M308">
        <v>16.37</v>
      </c>
      <c r="N308">
        <v>327</v>
      </c>
      <c r="O308">
        <v>0</v>
      </c>
      <c r="P308">
        <v>0</v>
      </c>
      <c r="Q308">
        <v>0</v>
      </c>
      <c r="R308">
        <v>0</v>
      </c>
      <c r="S308">
        <v>53949.24</v>
      </c>
      <c r="T308">
        <v>50000</v>
      </c>
      <c r="U308">
        <v>8170.59</v>
      </c>
      <c r="V308">
        <v>10000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f t="shared" si="4"/>
        <v>0</v>
      </c>
    </row>
    <row r="309" spans="1:37" x14ac:dyDescent="0.2">
      <c r="A309">
        <v>9001082</v>
      </c>
      <c r="B309" t="s">
        <v>2920</v>
      </c>
      <c r="C309" t="s">
        <v>9185</v>
      </c>
      <c r="D309" t="s">
        <v>2921</v>
      </c>
      <c r="E309" t="s">
        <v>9298</v>
      </c>
      <c r="F309" t="s">
        <v>9299</v>
      </c>
      <c r="G309" t="s">
        <v>9300</v>
      </c>
      <c r="H309">
        <v>4177.6899999999996</v>
      </c>
      <c r="I309">
        <v>0</v>
      </c>
      <c r="J309">
        <v>0</v>
      </c>
      <c r="K309">
        <v>468</v>
      </c>
      <c r="L309">
        <v>117.01</v>
      </c>
      <c r="M309">
        <v>17.55</v>
      </c>
      <c r="N309">
        <v>351</v>
      </c>
      <c r="O309">
        <v>0</v>
      </c>
      <c r="P309">
        <v>0</v>
      </c>
      <c r="Q309">
        <v>0</v>
      </c>
      <c r="R309">
        <v>0</v>
      </c>
      <c r="S309">
        <v>45803.25</v>
      </c>
      <c r="T309">
        <v>40000</v>
      </c>
      <c r="U309">
        <v>7628.48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f t="shared" si="4"/>
        <v>0</v>
      </c>
    </row>
    <row r="310" spans="1:37" x14ac:dyDescent="0.2">
      <c r="A310">
        <v>9000899</v>
      </c>
      <c r="B310" t="s">
        <v>1969</v>
      </c>
      <c r="C310" t="s">
        <v>9185</v>
      </c>
      <c r="D310" t="s">
        <v>1970</v>
      </c>
      <c r="E310" t="s">
        <v>9298</v>
      </c>
      <c r="F310" t="s">
        <v>9299</v>
      </c>
      <c r="G310" t="s">
        <v>9300</v>
      </c>
      <c r="H310">
        <v>3250.24</v>
      </c>
      <c r="I310">
        <v>0</v>
      </c>
      <c r="J310">
        <v>0</v>
      </c>
      <c r="K310">
        <v>288.32</v>
      </c>
      <c r="L310">
        <v>111.02</v>
      </c>
      <c r="M310">
        <v>10.81</v>
      </c>
      <c r="N310">
        <v>216</v>
      </c>
      <c r="O310">
        <v>0</v>
      </c>
      <c r="P310">
        <v>0</v>
      </c>
      <c r="Q310">
        <v>0</v>
      </c>
      <c r="R310">
        <v>0</v>
      </c>
      <c r="S310">
        <v>59550.02</v>
      </c>
      <c r="T310">
        <v>50000</v>
      </c>
      <c r="U310">
        <v>6263.5</v>
      </c>
      <c r="V310">
        <v>0</v>
      </c>
      <c r="W310">
        <v>10000</v>
      </c>
      <c r="X310">
        <v>0</v>
      </c>
      <c r="Y310">
        <v>10000</v>
      </c>
      <c r="Z310">
        <v>0</v>
      </c>
      <c r="AA310">
        <v>0</v>
      </c>
      <c r="AB310">
        <v>0</v>
      </c>
      <c r="AC310">
        <v>0</v>
      </c>
      <c r="AD310">
        <v>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f t="shared" si="4"/>
        <v>0</v>
      </c>
    </row>
    <row r="311" spans="1:37" x14ac:dyDescent="0.2">
      <c r="A311">
        <v>9001360</v>
      </c>
      <c r="B311" t="s">
        <v>8134</v>
      </c>
      <c r="C311" t="s">
        <v>9185</v>
      </c>
      <c r="D311" t="s">
        <v>8135</v>
      </c>
      <c r="E311" t="s">
        <v>9298</v>
      </c>
      <c r="F311" t="s">
        <v>9299</v>
      </c>
      <c r="G311" t="s">
        <v>9300</v>
      </c>
      <c r="H311">
        <v>6085.97</v>
      </c>
      <c r="I311">
        <v>0</v>
      </c>
      <c r="J311">
        <v>0</v>
      </c>
      <c r="K311">
        <v>666.64</v>
      </c>
      <c r="L311">
        <v>166.66</v>
      </c>
      <c r="M311">
        <v>25</v>
      </c>
      <c r="N311">
        <v>500</v>
      </c>
      <c r="O311">
        <v>0</v>
      </c>
      <c r="P311">
        <v>0</v>
      </c>
      <c r="Q311">
        <v>0</v>
      </c>
      <c r="R311">
        <v>0</v>
      </c>
      <c r="S311">
        <v>27843.919999999998</v>
      </c>
      <c r="T311">
        <v>20000</v>
      </c>
      <c r="U311">
        <v>5433.2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2410.7199999999998</v>
      </c>
      <c r="AD311">
        <v>3</v>
      </c>
      <c r="AE311">
        <v>0</v>
      </c>
      <c r="AF311">
        <v>72.319999999999993</v>
      </c>
      <c r="AG311">
        <v>0</v>
      </c>
      <c r="AH311">
        <v>72.319999999999993</v>
      </c>
      <c r="AI311">
        <v>80.489999999999995</v>
      </c>
      <c r="AJ311">
        <v>0</v>
      </c>
      <c r="AK311">
        <f t="shared" si="4"/>
        <v>80.489999999999995</v>
      </c>
    </row>
    <row r="312" spans="1:37" x14ac:dyDescent="0.2">
      <c r="A312">
        <v>9000233</v>
      </c>
      <c r="B312" t="s">
        <v>2521</v>
      </c>
      <c r="C312" t="s">
        <v>9185</v>
      </c>
      <c r="D312" t="s">
        <v>2522</v>
      </c>
      <c r="E312" t="s">
        <v>9298</v>
      </c>
      <c r="F312" t="s">
        <v>9299</v>
      </c>
      <c r="G312" t="s">
        <v>9300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55821.88</v>
      </c>
      <c r="T312">
        <v>40000</v>
      </c>
      <c r="U312">
        <v>9129.64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6692.24</v>
      </c>
      <c r="AD312">
        <v>3</v>
      </c>
      <c r="AE312">
        <v>0</v>
      </c>
      <c r="AF312">
        <v>200.77</v>
      </c>
      <c r="AG312">
        <v>0</v>
      </c>
      <c r="AH312">
        <v>200.77</v>
      </c>
      <c r="AI312">
        <v>650.77</v>
      </c>
      <c r="AJ312">
        <v>0</v>
      </c>
      <c r="AK312">
        <f t="shared" si="4"/>
        <v>650.77</v>
      </c>
    </row>
    <row r="313" spans="1:37" x14ac:dyDescent="0.2">
      <c r="A313">
        <v>9001191</v>
      </c>
      <c r="B313" t="s">
        <v>7488</v>
      </c>
      <c r="C313" t="s">
        <v>9185</v>
      </c>
      <c r="D313" t="s">
        <v>7489</v>
      </c>
      <c r="E313" t="s">
        <v>9298</v>
      </c>
      <c r="F313" t="s">
        <v>9299</v>
      </c>
      <c r="G313" t="s">
        <v>9300</v>
      </c>
      <c r="H313">
        <v>3645</v>
      </c>
      <c r="I313">
        <v>0</v>
      </c>
      <c r="J313">
        <v>0</v>
      </c>
      <c r="K313">
        <v>384.07</v>
      </c>
      <c r="L313">
        <v>104.32</v>
      </c>
      <c r="M313">
        <v>14.4</v>
      </c>
      <c r="N313">
        <v>288</v>
      </c>
      <c r="O313">
        <v>0</v>
      </c>
      <c r="P313">
        <v>0</v>
      </c>
      <c r="Q313">
        <v>0</v>
      </c>
      <c r="R313">
        <v>0</v>
      </c>
      <c r="S313">
        <v>27551.86</v>
      </c>
      <c r="T313">
        <v>30000</v>
      </c>
      <c r="U313">
        <v>4719.84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f t="shared" si="4"/>
        <v>0</v>
      </c>
    </row>
    <row r="314" spans="1:37" x14ac:dyDescent="0.2">
      <c r="A314">
        <v>9001064</v>
      </c>
      <c r="B314" t="s">
        <v>2867</v>
      </c>
      <c r="C314" t="s">
        <v>9185</v>
      </c>
      <c r="D314" t="s">
        <v>2868</v>
      </c>
      <c r="E314" t="s">
        <v>9298</v>
      </c>
      <c r="F314" t="s">
        <v>9299</v>
      </c>
      <c r="G314" t="s">
        <v>9300</v>
      </c>
      <c r="H314">
        <v>3771.62</v>
      </c>
      <c r="I314">
        <v>0</v>
      </c>
      <c r="J314">
        <v>0</v>
      </c>
      <c r="K314">
        <v>514.79999999999995</v>
      </c>
      <c r="L314">
        <v>128.69999999999999</v>
      </c>
      <c r="M314">
        <v>19.309999999999999</v>
      </c>
      <c r="N314">
        <v>386</v>
      </c>
      <c r="O314">
        <v>0</v>
      </c>
      <c r="P314">
        <v>0</v>
      </c>
      <c r="Q314">
        <v>0</v>
      </c>
      <c r="R314">
        <v>0</v>
      </c>
      <c r="S314">
        <v>46866.69</v>
      </c>
      <c r="T314">
        <v>40000</v>
      </c>
      <c r="U314">
        <v>8004.48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</v>
      </c>
      <c r="AE314">
        <v>0</v>
      </c>
      <c r="AF314">
        <v>0</v>
      </c>
      <c r="AG314">
        <v>0</v>
      </c>
      <c r="AH314">
        <v>0</v>
      </c>
      <c r="AI314">
        <v>34.18</v>
      </c>
      <c r="AJ314">
        <v>0</v>
      </c>
      <c r="AK314">
        <f t="shared" si="4"/>
        <v>34.18</v>
      </c>
    </row>
    <row r="315" spans="1:37" x14ac:dyDescent="0.2">
      <c r="A315">
        <v>9000755</v>
      </c>
      <c r="B315" t="s">
        <v>1623</v>
      </c>
      <c r="C315" t="s">
        <v>9185</v>
      </c>
      <c r="D315" t="s">
        <v>1624</v>
      </c>
      <c r="E315" t="s">
        <v>9298</v>
      </c>
      <c r="F315" t="s">
        <v>9299</v>
      </c>
      <c r="G315" t="s">
        <v>9300</v>
      </c>
      <c r="H315">
        <v>3525.72</v>
      </c>
      <c r="I315">
        <v>0</v>
      </c>
      <c r="J315">
        <v>0</v>
      </c>
      <c r="K315">
        <v>579.05999999999995</v>
      </c>
      <c r="L315">
        <v>144.76</v>
      </c>
      <c r="M315">
        <v>21.71</v>
      </c>
      <c r="N315">
        <v>434</v>
      </c>
      <c r="O315">
        <v>0</v>
      </c>
      <c r="P315">
        <v>0</v>
      </c>
      <c r="Q315">
        <v>0</v>
      </c>
      <c r="R315">
        <v>0</v>
      </c>
      <c r="S315">
        <v>60242.93</v>
      </c>
      <c r="T315">
        <v>50000</v>
      </c>
      <c r="U315">
        <v>10510.3</v>
      </c>
      <c r="V315">
        <v>10000</v>
      </c>
      <c r="W315">
        <v>10000</v>
      </c>
      <c r="X315">
        <v>0</v>
      </c>
      <c r="Y315">
        <v>10000</v>
      </c>
      <c r="Z315">
        <v>0</v>
      </c>
      <c r="AA315">
        <v>0</v>
      </c>
      <c r="AB315">
        <v>0</v>
      </c>
      <c r="AC315">
        <v>0</v>
      </c>
      <c r="AD315">
        <v>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f t="shared" si="4"/>
        <v>0</v>
      </c>
    </row>
    <row r="316" spans="1:37" x14ac:dyDescent="0.2">
      <c r="A316">
        <v>9000549</v>
      </c>
      <c r="B316" t="s">
        <v>1025</v>
      </c>
      <c r="C316" t="s">
        <v>9185</v>
      </c>
      <c r="D316" t="s">
        <v>1026</v>
      </c>
      <c r="E316" t="s">
        <v>9298</v>
      </c>
      <c r="F316" t="s">
        <v>9299</v>
      </c>
      <c r="G316" t="s">
        <v>9300</v>
      </c>
      <c r="H316">
        <v>3394.04</v>
      </c>
      <c r="I316">
        <v>0</v>
      </c>
      <c r="J316">
        <v>0</v>
      </c>
      <c r="K316">
        <v>557.16999999999996</v>
      </c>
      <c r="L316">
        <v>139.29</v>
      </c>
      <c r="M316">
        <v>20.89</v>
      </c>
      <c r="N316">
        <v>418</v>
      </c>
      <c r="O316">
        <v>0</v>
      </c>
      <c r="P316">
        <v>0</v>
      </c>
      <c r="Q316">
        <v>0</v>
      </c>
      <c r="R316">
        <v>0</v>
      </c>
      <c r="S316">
        <v>64738.75</v>
      </c>
      <c r="T316">
        <v>50000</v>
      </c>
      <c r="U316">
        <v>11631.21</v>
      </c>
      <c r="V316">
        <v>10000</v>
      </c>
      <c r="W316">
        <v>10000</v>
      </c>
      <c r="X316">
        <v>0</v>
      </c>
      <c r="Y316">
        <v>10000</v>
      </c>
      <c r="Z316">
        <v>0</v>
      </c>
      <c r="AA316">
        <v>0</v>
      </c>
      <c r="AB316">
        <v>0</v>
      </c>
      <c r="AC316">
        <v>0</v>
      </c>
      <c r="AD316">
        <v>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f t="shared" si="4"/>
        <v>0</v>
      </c>
    </row>
    <row r="317" spans="1:37" x14ac:dyDescent="0.2">
      <c r="A317">
        <v>9001153</v>
      </c>
      <c r="B317" t="s">
        <v>3124</v>
      </c>
      <c r="C317" t="s">
        <v>9185</v>
      </c>
      <c r="D317" t="s">
        <v>3125</v>
      </c>
      <c r="E317" t="s">
        <v>9298</v>
      </c>
      <c r="F317" t="s">
        <v>9299</v>
      </c>
      <c r="G317" t="s">
        <v>9300</v>
      </c>
      <c r="H317">
        <v>2840.72</v>
      </c>
      <c r="I317">
        <v>0</v>
      </c>
      <c r="J317">
        <v>0</v>
      </c>
      <c r="K317">
        <v>320</v>
      </c>
      <c r="L317">
        <v>104.32</v>
      </c>
      <c r="M317">
        <v>12</v>
      </c>
      <c r="N317">
        <v>240</v>
      </c>
      <c r="O317">
        <v>0</v>
      </c>
      <c r="P317">
        <v>0</v>
      </c>
      <c r="Q317">
        <v>0</v>
      </c>
      <c r="R317">
        <v>0</v>
      </c>
      <c r="S317">
        <v>27064.51</v>
      </c>
      <c r="T317">
        <v>35000</v>
      </c>
      <c r="U317">
        <v>4636.96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f t="shared" si="4"/>
        <v>0</v>
      </c>
    </row>
    <row r="318" spans="1:37" x14ac:dyDescent="0.2">
      <c r="A318">
        <v>9001204</v>
      </c>
      <c r="B318" t="s">
        <v>7524</v>
      </c>
      <c r="C318" t="s">
        <v>9185</v>
      </c>
      <c r="D318" t="s">
        <v>7525</v>
      </c>
      <c r="E318" t="s">
        <v>9298</v>
      </c>
      <c r="F318" t="s">
        <v>9299</v>
      </c>
      <c r="G318" t="s">
        <v>9300</v>
      </c>
      <c r="H318">
        <v>4271.9799999999996</v>
      </c>
      <c r="I318">
        <v>0</v>
      </c>
      <c r="J318">
        <v>0</v>
      </c>
      <c r="K318">
        <v>436.32</v>
      </c>
      <c r="L318">
        <v>109.08</v>
      </c>
      <c r="M318">
        <v>16.36</v>
      </c>
      <c r="N318">
        <v>327</v>
      </c>
      <c r="O318">
        <v>0</v>
      </c>
      <c r="P318">
        <v>0</v>
      </c>
      <c r="Q318">
        <v>0</v>
      </c>
      <c r="R318">
        <v>0</v>
      </c>
      <c r="S318">
        <v>30721.5</v>
      </c>
      <c r="T318">
        <v>30000</v>
      </c>
      <c r="U318">
        <v>5332.56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f t="shared" si="4"/>
        <v>0</v>
      </c>
    </row>
    <row r="319" spans="1:37" x14ac:dyDescent="0.2">
      <c r="A319">
        <v>9000336</v>
      </c>
      <c r="B319" t="s">
        <v>610</v>
      </c>
      <c r="C319" t="s">
        <v>9185</v>
      </c>
      <c r="D319" t="s">
        <v>611</v>
      </c>
      <c r="E319" t="s">
        <v>9298</v>
      </c>
      <c r="F319" t="s">
        <v>9299</v>
      </c>
      <c r="G319" t="s">
        <v>9300</v>
      </c>
      <c r="H319">
        <v>2863.22</v>
      </c>
      <c r="I319">
        <v>0</v>
      </c>
      <c r="J319">
        <v>0</v>
      </c>
      <c r="K319">
        <v>502.75</v>
      </c>
      <c r="L319">
        <v>125.69</v>
      </c>
      <c r="M319">
        <v>18.850000000000001</v>
      </c>
      <c r="N319">
        <v>377</v>
      </c>
      <c r="O319">
        <v>0</v>
      </c>
      <c r="P319">
        <v>0</v>
      </c>
      <c r="Q319">
        <v>0</v>
      </c>
      <c r="R319">
        <v>0</v>
      </c>
      <c r="S319">
        <v>62291.55</v>
      </c>
      <c r="T319">
        <v>50000</v>
      </c>
      <c r="U319">
        <v>8335.32</v>
      </c>
      <c r="V319">
        <v>5000</v>
      </c>
      <c r="W319">
        <v>20000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f t="shared" si="4"/>
        <v>0</v>
      </c>
    </row>
    <row r="320" spans="1:37" x14ac:dyDescent="0.2">
      <c r="A320">
        <v>9001268</v>
      </c>
      <c r="B320" t="s">
        <v>8279</v>
      </c>
      <c r="C320" t="s">
        <v>9185</v>
      </c>
      <c r="D320" t="s">
        <v>8280</v>
      </c>
      <c r="E320" t="s">
        <v>9298</v>
      </c>
      <c r="F320" t="s">
        <v>9299</v>
      </c>
      <c r="G320" t="s">
        <v>9300</v>
      </c>
      <c r="H320">
        <v>2620.2800000000002</v>
      </c>
      <c r="I320">
        <v>0</v>
      </c>
      <c r="J320">
        <v>0</v>
      </c>
      <c r="K320">
        <v>494.83</v>
      </c>
      <c r="L320">
        <v>123.71</v>
      </c>
      <c r="M320">
        <v>18.559999999999999</v>
      </c>
      <c r="N320">
        <v>371</v>
      </c>
      <c r="O320">
        <v>0</v>
      </c>
      <c r="P320">
        <v>0</v>
      </c>
      <c r="Q320">
        <v>0</v>
      </c>
      <c r="R320">
        <v>0</v>
      </c>
      <c r="S320">
        <v>15957.33</v>
      </c>
      <c r="T320">
        <v>20000</v>
      </c>
      <c r="U320">
        <v>4032.4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f t="shared" si="4"/>
        <v>0</v>
      </c>
    </row>
    <row r="321" spans="1:37" x14ac:dyDescent="0.2">
      <c r="A321">
        <v>9001024</v>
      </c>
      <c r="B321" t="s">
        <v>2330</v>
      </c>
      <c r="C321" t="s">
        <v>9185</v>
      </c>
      <c r="D321" t="s">
        <v>2331</v>
      </c>
      <c r="E321" t="s">
        <v>9298</v>
      </c>
      <c r="F321" t="s">
        <v>9299</v>
      </c>
      <c r="G321" t="s">
        <v>9300</v>
      </c>
      <c r="H321">
        <v>3649.97</v>
      </c>
      <c r="I321">
        <v>0</v>
      </c>
      <c r="J321">
        <v>0</v>
      </c>
      <c r="K321">
        <v>341.47</v>
      </c>
      <c r="L321">
        <v>104.32</v>
      </c>
      <c r="M321">
        <v>12.81</v>
      </c>
      <c r="N321">
        <v>256</v>
      </c>
      <c r="O321">
        <v>0</v>
      </c>
      <c r="P321">
        <v>0</v>
      </c>
      <c r="Q321">
        <v>0</v>
      </c>
      <c r="R321">
        <v>0</v>
      </c>
      <c r="S321">
        <v>49864.99</v>
      </c>
      <c r="T321">
        <v>45000</v>
      </c>
      <c r="U321">
        <v>6317.64</v>
      </c>
      <c r="V321">
        <v>13500</v>
      </c>
      <c r="W321">
        <v>0</v>
      </c>
      <c r="X321">
        <v>0</v>
      </c>
      <c r="Y321">
        <v>9000</v>
      </c>
      <c r="Z321">
        <v>0</v>
      </c>
      <c r="AA321">
        <v>0</v>
      </c>
      <c r="AB321">
        <v>0</v>
      </c>
      <c r="AC321">
        <v>0</v>
      </c>
      <c r="AD321">
        <v>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f t="shared" si="4"/>
        <v>0</v>
      </c>
    </row>
    <row r="322" spans="1:37" x14ac:dyDescent="0.2">
      <c r="A322">
        <v>9000162</v>
      </c>
      <c r="B322" t="s">
        <v>209</v>
      </c>
      <c r="C322" t="s">
        <v>9185</v>
      </c>
      <c r="D322" t="s">
        <v>210</v>
      </c>
      <c r="E322" t="s">
        <v>9298</v>
      </c>
      <c r="F322" t="s">
        <v>9299</v>
      </c>
      <c r="G322" t="s">
        <v>9300</v>
      </c>
      <c r="H322">
        <v>3020.61</v>
      </c>
      <c r="I322">
        <v>0</v>
      </c>
      <c r="J322">
        <v>0</v>
      </c>
      <c r="K322">
        <v>780.89</v>
      </c>
      <c r="L322">
        <v>195.22</v>
      </c>
      <c r="M322">
        <v>29.28</v>
      </c>
      <c r="N322">
        <v>586</v>
      </c>
      <c r="O322">
        <v>0</v>
      </c>
      <c r="P322">
        <v>0</v>
      </c>
      <c r="Q322">
        <v>0</v>
      </c>
      <c r="R322">
        <v>0</v>
      </c>
      <c r="S322">
        <v>89009.65</v>
      </c>
      <c r="T322">
        <v>50000</v>
      </c>
      <c r="U322">
        <v>12496.07</v>
      </c>
      <c r="V322">
        <v>10000</v>
      </c>
      <c r="W322">
        <v>0</v>
      </c>
      <c r="X322">
        <v>0</v>
      </c>
      <c r="Y322">
        <v>10000</v>
      </c>
      <c r="Z322">
        <v>0</v>
      </c>
      <c r="AA322">
        <v>0</v>
      </c>
      <c r="AB322">
        <v>0</v>
      </c>
      <c r="AC322">
        <v>6513.58</v>
      </c>
      <c r="AD322">
        <v>3</v>
      </c>
      <c r="AE322">
        <v>0</v>
      </c>
      <c r="AF322">
        <v>195.41</v>
      </c>
      <c r="AG322">
        <v>0</v>
      </c>
      <c r="AH322">
        <v>195.41</v>
      </c>
      <c r="AI322">
        <v>362.53</v>
      </c>
      <c r="AJ322">
        <v>0</v>
      </c>
      <c r="AK322">
        <f t="shared" si="4"/>
        <v>362.53</v>
      </c>
    </row>
    <row r="323" spans="1:37" x14ac:dyDescent="0.2">
      <c r="A323">
        <v>9000686</v>
      </c>
      <c r="B323" t="s">
        <v>1421</v>
      </c>
      <c r="C323" t="s">
        <v>9185</v>
      </c>
      <c r="D323" t="s">
        <v>1422</v>
      </c>
      <c r="E323" t="s">
        <v>9298</v>
      </c>
      <c r="F323" t="s">
        <v>9299</v>
      </c>
      <c r="G323" t="s">
        <v>9300</v>
      </c>
      <c r="H323">
        <v>3054.18</v>
      </c>
      <c r="I323">
        <v>0</v>
      </c>
      <c r="J323">
        <v>0</v>
      </c>
      <c r="K323">
        <v>749.17</v>
      </c>
      <c r="L323">
        <v>187.29</v>
      </c>
      <c r="M323">
        <v>28.09</v>
      </c>
      <c r="N323">
        <v>562</v>
      </c>
      <c r="O323">
        <v>0</v>
      </c>
      <c r="P323">
        <v>0</v>
      </c>
      <c r="Q323">
        <v>0</v>
      </c>
      <c r="R323">
        <v>0</v>
      </c>
      <c r="S323">
        <v>78724.56</v>
      </c>
      <c r="T323">
        <v>50000</v>
      </c>
      <c r="U323">
        <v>13576.15</v>
      </c>
      <c r="V323">
        <v>5000</v>
      </c>
      <c r="W323">
        <v>0</v>
      </c>
      <c r="X323">
        <v>0</v>
      </c>
      <c r="Y323">
        <v>5000</v>
      </c>
      <c r="Z323">
        <v>0</v>
      </c>
      <c r="AA323">
        <v>0</v>
      </c>
      <c r="AB323">
        <v>0</v>
      </c>
      <c r="AC323">
        <v>5148.41</v>
      </c>
      <c r="AD323">
        <v>3</v>
      </c>
      <c r="AE323">
        <v>0</v>
      </c>
      <c r="AF323">
        <v>154.44999999999999</v>
      </c>
      <c r="AG323">
        <v>0</v>
      </c>
      <c r="AH323">
        <v>154.44999999999999</v>
      </c>
      <c r="AI323">
        <v>288.62</v>
      </c>
      <c r="AJ323">
        <v>0</v>
      </c>
      <c r="AK323">
        <f t="shared" ref="AK323:AK386" si="5">AI323+AJ323</f>
        <v>288.62</v>
      </c>
    </row>
    <row r="324" spans="1:37" x14ac:dyDescent="0.2">
      <c r="A324">
        <v>9000614</v>
      </c>
      <c r="B324" t="s">
        <v>1212</v>
      </c>
      <c r="C324" t="s">
        <v>9185</v>
      </c>
      <c r="D324" t="s">
        <v>1213</v>
      </c>
      <c r="E324" t="s">
        <v>9298</v>
      </c>
      <c r="F324" t="s">
        <v>9299</v>
      </c>
      <c r="G324" t="s">
        <v>9300</v>
      </c>
      <c r="H324">
        <v>4289.3100000000004</v>
      </c>
      <c r="I324">
        <v>0</v>
      </c>
      <c r="J324">
        <v>0</v>
      </c>
      <c r="K324">
        <v>547.59</v>
      </c>
      <c r="L324">
        <v>136.9</v>
      </c>
      <c r="M324">
        <v>20.53</v>
      </c>
      <c r="N324">
        <v>411</v>
      </c>
      <c r="O324">
        <v>0</v>
      </c>
      <c r="P324">
        <v>0</v>
      </c>
      <c r="Q324">
        <v>0</v>
      </c>
      <c r="R324">
        <v>0</v>
      </c>
      <c r="S324">
        <v>75455.460000000006</v>
      </c>
      <c r="T324">
        <v>50000</v>
      </c>
      <c r="U324">
        <v>14661.68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10793.78</v>
      </c>
      <c r="AD324">
        <v>3</v>
      </c>
      <c r="AE324">
        <v>0</v>
      </c>
      <c r="AF324">
        <v>323.81</v>
      </c>
      <c r="AG324">
        <v>0</v>
      </c>
      <c r="AH324">
        <v>323.81</v>
      </c>
      <c r="AI324">
        <v>378.61</v>
      </c>
      <c r="AJ324">
        <v>0</v>
      </c>
      <c r="AK324">
        <f t="shared" si="5"/>
        <v>378.61</v>
      </c>
    </row>
    <row r="325" spans="1:37" x14ac:dyDescent="0.2">
      <c r="A325">
        <v>9000932</v>
      </c>
      <c r="B325" t="s">
        <v>2066</v>
      </c>
      <c r="C325" t="s">
        <v>9185</v>
      </c>
      <c r="D325" t="s">
        <v>2067</v>
      </c>
      <c r="E325" t="s">
        <v>9298</v>
      </c>
      <c r="F325" t="s">
        <v>9299</v>
      </c>
      <c r="G325" t="s">
        <v>9300</v>
      </c>
      <c r="H325">
        <v>4285.25</v>
      </c>
      <c r="I325">
        <v>0</v>
      </c>
      <c r="J325">
        <v>0</v>
      </c>
      <c r="K325">
        <v>1134.48</v>
      </c>
      <c r="L325">
        <v>334.2</v>
      </c>
      <c r="M325">
        <v>42.54</v>
      </c>
      <c r="N325">
        <v>1003</v>
      </c>
      <c r="O325">
        <v>0</v>
      </c>
      <c r="P325">
        <v>0</v>
      </c>
      <c r="Q325">
        <v>0</v>
      </c>
      <c r="R325">
        <v>0</v>
      </c>
      <c r="S325">
        <v>99464.04</v>
      </c>
      <c r="T325">
        <v>50000</v>
      </c>
      <c r="U325">
        <v>26384.95</v>
      </c>
      <c r="V325">
        <v>5000</v>
      </c>
      <c r="W325">
        <v>10000</v>
      </c>
      <c r="X325">
        <v>0</v>
      </c>
      <c r="Y325">
        <v>10000</v>
      </c>
      <c r="Z325">
        <v>0</v>
      </c>
      <c r="AA325">
        <v>0</v>
      </c>
      <c r="AB325">
        <v>0</v>
      </c>
      <c r="AC325">
        <v>0</v>
      </c>
      <c r="AD325">
        <v>3</v>
      </c>
      <c r="AE325">
        <v>0</v>
      </c>
      <c r="AF325">
        <v>0</v>
      </c>
      <c r="AG325">
        <v>0</v>
      </c>
      <c r="AH325">
        <v>0</v>
      </c>
      <c r="AI325">
        <v>114.24</v>
      </c>
      <c r="AJ325">
        <v>0</v>
      </c>
      <c r="AK325">
        <f t="shared" si="5"/>
        <v>114.24</v>
      </c>
    </row>
    <row r="326" spans="1:37" x14ac:dyDescent="0.2">
      <c r="A326">
        <v>9000818</v>
      </c>
      <c r="B326" t="s">
        <v>1810</v>
      </c>
      <c r="C326" t="s">
        <v>9185</v>
      </c>
      <c r="D326" t="s">
        <v>1811</v>
      </c>
      <c r="E326" t="s">
        <v>9298</v>
      </c>
      <c r="F326" t="s">
        <v>9299</v>
      </c>
      <c r="G326" t="s">
        <v>9300</v>
      </c>
      <c r="H326">
        <v>4336.9799999999996</v>
      </c>
      <c r="I326">
        <v>0</v>
      </c>
      <c r="J326">
        <v>0</v>
      </c>
      <c r="K326">
        <v>557.91</v>
      </c>
      <c r="L326">
        <v>139.47999999999999</v>
      </c>
      <c r="M326">
        <v>20.92</v>
      </c>
      <c r="N326">
        <v>418</v>
      </c>
      <c r="O326">
        <v>0</v>
      </c>
      <c r="P326">
        <v>0</v>
      </c>
      <c r="Q326">
        <v>0</v>
      </c>
      <c r="R326">
        <v>0</v>
      </c>
      <c r="S326">
        <v>53024.09</v>
      </c>
      <c r="T326">
        <v>50000</v>
      </c>
      <c r="U326">
        <v>11231.61</v>
      </c>
      <c r="V326">
        <v>10000</v>
      </c>
      <c r="W326">
        <v>20000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f t="shared" si="5"/>
        <v>0</v>
      </c>
    </row>
    <row r="327" spans="1:37" x14ac:dyDescent="0.2">
      <c r="A327">
        <v>9000441</v>
      </c>
      <c r="B327" t="s">
        <v>738</v>
      </c>
      <c r="C327" t="s">
        <v>9185</v>
      </c>
      <c r="D327" t="s">
        <v>739</v>
      </c>
      <c r="E327" t="s">
        <v>9298</v>
      </c>
      <c r="F327" t="s">
        <v>9299</v>
      </c>
      <c r="G327" t="s">
        <v>9300</v>
      </c>
      <c r="H327">
        <v>3864.08</v>
      </c>
      <c r="I327">
        <v>0</v>
      </c>
      <c r="J327">
        <v>0</v>
      </c>
      <c r="K327">
        <v>792.41</v>
      </c>
      <c r="L327">
        <v>198.1</v>
      </c>
      <c r="M327">
        <v>29.72</v>
      </c>
      <c r="N327">
        <v>594</v>
      </c>
      <c r="O327">
        <v>0</v>
      </c>
      <c r="P327">
        <v>0</v>
      </c>
      <c r="Q327">
        <v>0</v>
      </c>
      <c r="R327">
        <v>0</v>
      </c>
      <c r="S327">
        <v>94385.13</v>
      </c>
      <c r="T327">
        <v>50000</v>
      </c>
      <c r="U327">
        <v>16576.7</v>
      </c>
      <c r="V327">
        <v>0</v>
      </c>
      <c r="W327">
        <v>10000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17808.43</v>
      </c>
      <c r="AD327">
        <v>3</v>
      </c>
      <c r="AE327">
        <v>0</v>
      </c>
      <c r="AF327">
        <v>534.25</v>
      </c>
      <c r="AG327">
        <v>0</v>
      </c>
      <c r="AH327">
        <v>534.25</v>
      </c>
      <c r="AI327">
        <v>646.76</v>
      </c>
      <c r="AJ327">
        <v>0</v>
      </c>
      <c r="AK327">
        <f t="shared" si="5"/>
        <v>646.76</v>
      </c>
    </row>
    <row r="328" spans="1:37" x14ac:dyDescent="0.2">
      <c r="A328">
        <v>9000862</v>
      </c>
      <c r="B328" t="s">
        <v>2393</v>
      </c>
      <c r="C328" t="s">
        <v>9185</v>
      </c>
      <c r="D328" t="s">
        <v>2394</v>
      </c>
      <c r="E328" t="s">
        <v>9298</v>
      </c>
      <c r="F328" t="s">
        <v>9299</v>
      </c>
      <c r="G328" t="s">
        <v>9300</v>
      </c>
      <c r="H328">
        <v>4362</v>
      </c>
      <c r="I328">
        <v>0</v>
      </c>
      <c r="J328">
        <v>0</v>
      </c>
      <c r="K328">
        <v>715.28</v>
      </c>
      <c r="L328">
        <v>178.82</v>
      </c>
      <c r="M328">
        <v>26.82</v>
      </c>
      <c r="N328">
        <v>536</v>
      </c>
      <c r="O328">
        <v>0</v>
      </c>
      <c r="P328">
        <v>0</v>
      </c>
      <c r="Q328">
        <v>0</v>
      </c>
      <c r="R328">
        <v>0</v>
      </c>
      <c r="S328">
        <v>55728.07</v>
      </c>
      <c r="T328">
        <v>40000</v>
      </c>
      <c r="U328">
        <v>11655.36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4072.71</v>
      </c>
      <c r="AD328">
        <v>3</v>
      </c>
      <c r="AE328">
        <v>0</v>
      </c>
      <c r="AF328">
        <v>122.18</v>
      </c>
      <c r="AG328">
        <v>0</v>
      </c>
      <c r="AH328">
        <v>122.18</v>
      </c>
      <c r="AI328">
        <v>185.03</v>
      </c>
      <c r="AJ328">
        <v>0</v>
      </c>
      <c r="AK328">
        <f t="shared" si="5"/>
        <v>185.03</v>
      </c>
    </row>
    <row r="329" spans="1:37" x14ac:dyDescent="0.2">
      <c r="A329">
        <v>9000630</v>
      </c>
      <c r="B329" t="s">
        <v>1260</v>
      </c>
      <c r="C329" t="s">
        <v>9185</v>
      </c>
      <c r="D329" t="s">
        <v>1261</v>
      </c>
      <c r="E329" t="s">
        <v>9298</v>
      </c>
      <c r="F329" t="s">
        <v>9299</v>
      </c>
      <c r="G329" t="s">
        <v>9300</v>
      </c>
      <c r="H329">
        <v>4083.4</v>
      </c>
      <c r="I329">
        <v>0</v>
      </c>
      <c r="J329">
        <v>0</v>
      </c>
      <c r="K329">
        <v>446.28</v>
      </c>
      <c r="L329">
        <v>111.57</v>
      </c>
      <c r="M329">
        <v>16.739999999999998</v>
      </c>
      <c r="N329">
        <v>335</v>
      </c>
      <c r="O329">
        <v>0</v>
      </c>
      <c r="P329">
        <v>0</v>
      </c>
      <c r="Q329">
        <v>0</v>
      </c>
      <c r="R329">
        <v>0</v>
      </c>
      <c r="S329">
        <v>57683.81</v>
      </c>
      <c r="T329">
        <v>50000</v>
      </c>
      <c r="U329">
        <v>8852.06</v>
      </c>
      <c r="V329">
        <v>0</v>
      </c>
      <c r="W329">
        <v>10000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f t="shared" si="5"/>
        <v>0</v>
      </c>
    </row>
    <row r="330" spans="1:37" x14ac:dyDescent="0.2">
      <c r="A330">
        <v>9001396</v>
      </c>
      <c r="B330" t="s">
        <v>8972</v>
      </c>
      <c r="C330" t="s">
        <v>9185</v>
      </c>
      <c r="D330" t="s">
        <v>8973</v>
      </c>
      <c r="E330" t="s">
        <v>9298</v>
      </c>
      <c r="F330" t="s">
        <v>9299</v>
      </c>
      <c r="G330" t="s">
        <v>9300</v>
      </c>
      <c r="H330">
        <v>2637</v>
      </c>
      <c r="I330">
        <v>0</v>
      </c>
      <c r="J330">
        <v>0</v>
      </c>
      <c r="K330">
        <v>320</v>
      </c>
      <c r="L330">
        <v>104.32</v>
      </c>
      <c r="M330">
        <v>12</v>
      </c>
      <c r="N330">
        <v>240</v>
      </c>
      <c r="O330">
        <v>0</v>
      </c>
      <c r="P330">
        <v>0</v>
      </c>
      <c r="Q330">
        <v>0</v>
      </c>
      <c r="R330">
        <v>0</v>
      </c>
      <c r="S330">
        <v>9542.39</v>
      </c>
      <c r="T330">
        <v>15000</v>
      </c>
      <c r="U330">
        <v>2028.96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f t="shared" si="5"/>
        <v>0</v>
      </c>
    </row>
    <row r="331" spans="1:37" x14ac:dyDescent="0.2">
      <c r="A331">
        <v>9000254</v>
      </c>
      <c r="B331" t="s">
        <v>430</v>
      </c>
      <c r="C331" t="s">
        <v>9185</v>
      </c>
      <c r="D331" t="s">
        <v>431</v>
      </c>
      <c r="E331" t="s">
        <v>9298</v>
      </c>
      <c r="F331" t="s">
        <v>9299</v>
      </c>
      <c r="G331" t="s">
        <v>9300</v>
      </c>
      <c r="H331">
        <v>3219.23</v>
      </c>
      <c r="I331">
        <v>0</v>
      </c>
      <c r="J331">
        <v>0</v>
      </c>
      <c r="K331">
        <v>796.38</v>
      </c>
      <c r="L331">
        <v>199.09</v>
      </c>
      <c r="M331">
        <v>29.86</v>
      </c>
      <c r="N331">
        <v>597</v>
      </c>
      <c r="O331">
        <v>0</v>
      </c>
      <c r="P331">
        <v>0</v>
      </c>
      <c r="Q331">
        <v>0</v>
      </c>
      <c r="R331">
        <v>0</v>
      </c>
      <c r="S331">
        <v>90387.45</v>
      </c>
      <c r="T331">
        <v>50000</v>
      </c>
      <c r="U331">
        <v>13772.14</v>
      </c>
      <c r="V331">
        <v>0</v>
      </c>
      <c r="W331">
        <v>10000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16615.310000000001</v>
      </c>
      <c r="AD331">
        <v>3</v>
      </c>
      <c r="AE331">
        <v>0</v>
      </c>
      <c r="AF331">
        <v>498.46</v>
      </c>
      <c r="AG331">
        <v>0</v>
      </c>
      <c r="AH331">
        <v>498.46</v>
      </c>
      <c r="AI331">
        <v>630.54999999999995</v>
      </c>
      <c r="AJ331">
        <v>0</v>
      </c>
      <c r="AK331">
        <f t="shared" si="5"/>
        <v>630.54999999999995</v>
      </c>
    </row>
    <row r="332" spans="1:37" x14ac:dyDescent="0.2">
      <c r="A332">
        <v>9000165</v>
      </c>
      <c r="B332" t="s">
        <v>218</v>
      </c>
      <c r="C332" t="s">
        <v>9185</v>
      </c>
      <c r="D332" t="s">
        <v>219</v>
      </c>
      <c r="E332" t="s">
        <v>9298</v>
      </c>
      <c r="F332" t="s">
        <v>9299</v>
      </c>
      <c r="G332" t="s">
        <v>9300</v>
      </c>
      <c r="H332">
        <v>2945.7</v>
      </c>
      <c r="I332">
        <v>0</v>
      </c>
      <c r="J332">
        <v>0</v>
      </c>
      <c r="K332">
        <v>676.48</v>
      </c>
      <c r="L332">
        <v>169.12</v>
      </c>
      <c r="M332">
        <v>25.37</v>
      </c>
      <c r="N332">
        <v>507</v>
      </c>
      <c r="O332">
        <v>0</v>
      </c>
      <c r="P332">
        <v>0</v>
      </c>
      <c r="Q332">
        <v>0</v>
      </c>
      <c r="R332">
        <v>0</v>
      </c>
      <c r="S332">
        <v>80523.839999999997</v>
      </c>
      <c r="T332">
        <v>50000</v>
      </c>
      <c r="U332">
        <v>11825.89</v>
      </c>
      <c r="V332">
        <v>0</v>
      </c>
      <c r="W332">
        <v>20000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</v>
      </c>
      <c r="AE332">
        <v>0</v>
      </c>
      <c r="AF332">
        <v>0</v>
      </c>
      <c r="AG332">
        <v>0</v>
      </c>
      <c r="AH332">
        <v>0</v>
      </c>
      <c r="AI332">
        <v>131.33000000000001</v>
      </c>
      <c r="AJ332">
        <v>0</v>
      </c>
      <c r="AK332">
        <f t="shared" si="5"/>
        <v>131.33000000000001</v>
      </c>
    </row>
    <row r="333" spans="1:37" x14ac:dyDescent="0.2">
      <c r="A333">
        <v>9001164</v>
      </c>
      <c r="B333" t="s">
        <v>3097</v>
      </c>
      <c r="C333" t="s">
        <v>9185</v>
      </c>
      <c r="D333" t="s">
        <v>3098</v>
      </c>
      <c r="E333" t="s">
        <v>9298</v>
      </c>
      <c r="F333" t="s">
        <v>9299</v>
      </c>
      <c r="G333" t="s">
        <v>9300</v>
      </c>
      <c r="H333">
        <v>2637</v>
      </c>
      <c r="I333">
        <v>0</v>
      </c>
      <c r="J333">
        <v>0</v>
      </c>
      <c r="K333">
        <v>320</v>
      </c>
      <c r="L333">
        <v>104.32</v>
      </c>
      <c r="M333">
        <v>12</v>
      </c>
      <c r="N333">
        <v>240</v>
      </c>
      <c r="O333">
        <v>0</v>
      </c>
      <c r="P333">
        <v>0</v>
      </c>
      <c r="Q333">
        <v>0</v>
      </c>
      <c r="R333">
        <v>0</v>
      </c>
      <c r="S333">
        <v>29077.63</v>
      </c>
      <c r="T333">
        <v>35000</v>
      </c>
      <c r="U333">
        <v>4636.96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f t="shared" si="5"/>
        <v>0</v>
      </c>
    </row>
    <row r="334" spans="1:37" x14ac:dyDescent="0.2">
      <c r="A334">
        <v>9000424</v>
      </c>
      <c r="B334" t="s">
        <v>2714</v>
      </c>
      <c r="C334" t="s">
        <v>9185</v>
      </c>
      <c r="D334" t="s">
        <v>2715</v>
      </c>
      <c r="E334" t="s">
        <v>9298</v>
      </c>
      <c r="F334" t="s">
        <v>9299</v>
      </c>
      <c r="G334" t="s">
        <v>9300</v>
      </c>
      <c r="H334">
        <v>5277</v>
      </c>
      <c r="I334">
        <v>0</v>
      </c>
      <c r="J334">
        <v>0</v>
      </c>
      <c r="K334">
        <v>714.72</v>
      </c>
      <c r="L334">
        <v>178.68</v>
      </c>
      <c r="M334">
        <v>26.8</v>
      </c>
      <c r="N334">
        <v>536</v>
      </c>
      <c r="O334">
        <v>0</v>
      </c>
      <c r="P334">
        <v>0</v>
      </c>
      <c r="Q334">
        <v>0</v>
      </c>
      <c r="R334">
        <v>0</v>
      </c>
      <c r="S334">
        <v>62516</v>
      </c>
      <c r="T334">
        <v>40000</v>
      </c>
      <c r="U334">
        <v>11649.6</v>
      </c>
      <c r="V334">
        <v>0</v>
      </c>
      <c r="W334">
        <v>0</v>
      </c>
      <c r="X334">
        <v>0</v>
      </c>
      <c r="Y334">
        <v>8000</v>
      </c>
      <c r="Z334">
        <v>0</v>
      </c>
      <c r="AA334">
        <v>0</v>
      </c>
      <c r="AB334">
        <v>0</v>
      </c>
      <c r="AC334">
        <v>2866.4</v>
      </c>
      <c r="AD334">
        <v>3</v>
      </c>
      <c r="AE334">
        <v>0</v>
      </c>
      <c r="AF334">
        <v>85.99</v>
      </c>
      <c r="AG334">
        <v>0</v>
      </c>
      <c r="AH334">
        <v>85.99</v>
      </c>
      <c r="AI334">
        <v>151.37</v>
      </c>
      <c r="AJ334">
        <v>0</v>
      </c>
      <c r="AK334">
        <f t="shared" si="5"/>
        <v>151.37</v>
      </c>
    </row>
    <row r="335" spans="1:37" x14ac:dyDescent="0.2">
      <c r="A335">
        <v>9000947</v>
      </c>
      <c r="B335" t="s">
        <v>2108</v>
      </c>
      <c r="C335" t="s">
        <v>9185</v>
      </c>
      <c r="D335" t="s">
        <v>2109</v>
      </c>
      <c r="E335" t="s">
        <v>9298</v>
      </c>
      <c r="F335" t="s">
        <v>9299</v>
      </c>
      <c r="G335" t="s">
        <v>9300</v>
      </c>
      <c r="H335">
        <v>3360.31</v>
      </c>
      <c r="I335">
        <v>0</v>
      </c>
      <c r="J335">
        <v>0</v>
      </c>
      <c r="K335">
        <v>368.56</v>
      </c>
      <c r="L335">
        <v>104.32</v>
      </c>
      <c r="M335">
        <v>13.82</v>
      </c>
      <c r="N335">
        <v>276</v>
      </c>
      <c r="O335">
        <v>0</v>
      </c>
      <c r="P335">
        <v>0</v>
      </c>
      <c r="Q335">
        <v>0</v>
      </c>
      <c r="R335">
        <v>0</v>
      </c>
      <c r="S335">
        <v>55228.78</v>
      </c>
      <c r="T335">
        <v>50000</v>
      </c>
      <c r="U335">
        <v>7543.81</v>
      </c>
      <c r="V335">
        <v>10000</v>
      </c>
      <c r="W335">
        <v>10000</v>
      </c>
      <c r="X335">
        <v>0</v>
      </c>
      <c r="Y335">
        <v>10000</v>
      </c>
      <c r="Z335">
        <v>0</v>
      </c>
      <c r="AA335">
        <v>0</v>
      </c>
      <c r="AB335">
        <v>0</v>
      </c>
      <c r="AC335">
        <v>0</v>
      </c>
      <c r="AD335">
        <v>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f t="shared" si="5"/>
        <v>0</v>
      </c>
    </row>
    <row r="336" spans="1:37" x14ac:dyDescent="0.2">
      <c r="A336">
        <v>9000944</v>
      </c>
      <c r="B336" t="s">
        <v>2102</v>
      </c>
      <c r="C336" t="s">
        <v>9185</v>
      </c>
      <c r="D336" t="s">
        <v>2103</v>
      </c>
      <c r="E336" t="s">
        <v>9298</v>
      </c>
      <c r="F336" t="s">
        <v>9299</v>
      </c>
      <c r="G336" t="s">
        <v>9300</v>
      </c>
      <c r="H336">
        <v>3874</v>
      </c>
      <c r="I336">
        <v>0</v>
      </c>
      <c r="J336">
        <v>0</v>
      </c>
      <c r="K336">
        <v>564.64</v>
      </c>
      <c r="L336">
        <v>141.16999999999999</v>
      </c>
      <c r="M336">
        <v>21.17</v>
      </c>
      <c r="N336">
        <v>423</v>
      </c>
      <c r="O336">
        <v>0</v>
      </c>
      <c r="P336">
        <v>0</v>
      </c>
      <c r="Q336">
        <v>0</v>
      </c>
      <c r="R336">
        <v>0</v>
      </c>
      <c r="S336">
        <v>57094.14</v>
      </c>
      <c r="T336">
        <v>50000</v>
      </c>
      <c r="U336">
        <v>11501.8</v>
      </c>
      <c r="V336">
        <v>0</v>
      </c>
      <c r="W336">
        <v>10000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3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f t="shared" si="5"/>
        <v>0</v>
      </c>
    </row>
    <row r="337" spans="1:37" x14ac:dyDescent="0.2">
      <c r="A337">
        <v>9000829</v>
      </c>
      <c r="B337" t="s">
        <v>1833</v>
      </c>
      <c r="C337" t="s">
        <v>9185</v>
      </c>
      <c r="D337" t="s">
        <v>1834</v>
      </c>
      <c r="E337" t="s">
        <v>9298</v>
      </c>
      <c r="F337" t="s">
        <v>9299</v>
      </c>
      <c r="G337" t="s">
        <v>9300</v>
      </c>
      <c r="H337">
        <v>2666.05</v>
      </c>
      <c r="I337">
        <v>0</v>
      </c>
      <c r="J337">
        <v>0</v>
      </c>
      <c r="K337">
        <v>323.29000000000002</v>
      </c>
      <c r="L337">
        <v>104.32</v>
      </c>
      <c r="M337">
        <v>12.12</v>
      </c>
      <c r="N337">
        <v>242</v>
      </c>
      <c r="O337">
        <v>0</v>
      </c>
      <c r="P337">
        <v>0</v>
      </c>
      <c r="Q337">
        <v>0</v>
      </c>
      <c r="R337">
        <v>0</v>
      </c>
      <c r="S337">
        <v>50147.33</v>
      </c>
      <c r="T337">
        <v>50000</v>
      </c>
      <c r="U337">
        <v>6613.19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f t="shared" si="5"/>
        <v>0</v>
      </c>
    </row>
    <row r="338" spans="1:37" x14ac:dyDescent="0.2">
      <c r="A338">
        <v>9000337</v>
      </c>
      <c r="B338" t="s">
        <v>613</v>
      </c>
      <c r="C338" t="s">
        <v>9185</v>
      </c>
      <c r="D338" t="s">
        <v>614</v>
      </c>
      <c r="E338" t="s">
        <v>9298</v>
      </c>
      <c r="F338" t="s">
        <v>9299</v>
      </c>
      <c r="G338" t="s">
        <v>9300</v>
      </c>
      <c r="H338">
        <v>2992.99</v>
      </c>
      <c r="I338">
        <v>0</v>
      </c>
      <c r="J338">
        <v>0</v>
      </c>
      <c r="K338">
        <v>724.04</v>
      </c>
      <c r="L338">
        <v>181.01</v>
      </c>
      <c r="M338">
        <v>27.15</v>
      </c>
      <c r="N338">
        <v>543</v>
      </c>
      <c r="O338">
        <v>0</v>
      </c>
      <c r="P338">
        <v>0</v>
      </c>
      <c r="Q338">
        <v>0</v>
      </c>
      <c r="R338">
        <v>0</v>
      </c>
      <c r="S338">
        <v>88583.46</v>
      </c>
      <c r="T338">
        <v>50000</v>
      </c>
      <c r="U338">
        <v>12589.48</v>
      </c>
      <c r="V338">
        <v>10000</v>
      </c>
      <c r="W338">
        <v>10000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5993.98</v>
      </c>
      <c r="AD338">
        <v>3</v>
      </c>
      <c r="AE338">
        <v>0</v>
      </c>
      <c r="AF338">
        <v>179.82</v>
      </c>
      <c r="AG338">
        <v>0</v>
      </c>
      <c r="AH338">
        <v>179.82</v>
      </c>
      <c r="AI338">
        <v>344.29</v>
      </c>
      <c r="AJ338">
        <v>0</v>
      </c>
      <c r="AK338">
        <f t="shared" si="5"/>
        <v>344.29</v>
      </c>
    </row>
    <row r="339" spans="1:37" x14ac:dyDescent="0.2">
      <c r="A339">
        <v>9001114</v>
      </c>
      <c r="B339" t="s">
        <v>3014</v>
      </c>
      <c r="C339" t="s">
        <v>9185</v>
      </c>
      <c r="D339" t="s">
        <v>3015</v>
      </c>
      <c r="E339" t="s">
        <v>9298</v>
      </c>
      <c r="F339" t="s">
        <v>9299</v>
      </c>
      <c r="G339" t="s">
        <v>9300</v>
      </c>
      <c r="H339">
        <v>3813.83</v>
      </c>
      <c r="I339">
        <v>0</v>
      </c>
      <c r="J339">
        <v>0</v>
      </c>
      <c r="K339">
        <v>347.22</v>
      </c>
      <c r="L339">
        <v>104.32</v>
      </c>
      <c r="M339">
        <v>13.02</v>
      </c>
      <c r="N339">
        <v>260</v>
      </c>
      <c r="O339">
        <v>0</v>
      </c>
      <c r="P339">
        <v>0</v>
      </c>
      <c r="Q339">
        <v>0</v>
      </c>
      <c r="R339">
        <v>0</v>
      </c>
      <c r="S339">
        <v>36493.629999999997</v>
      </c>
      <c r="T339">
        <v>40000</v>
      </c>
      <c r="U339">
        <v>5001.84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f t="shared" si="5"/>
        <v>0</v>
      </c>
    </row>
    <row r="340" spans="1:37" x14ac:dyDescent="0.2">
      <c r="A340">
        <v>9000695</v>
      </c>
      <c r="B340" t="s">
        <v>1447</v>
      </c>
      <c r="C340" t="s">
        <v>9185</v>
      </c>
      <c r="D340" t="s">
        <v>1448</v>
      </c>
      <c r="E340" t="s">
        <v>9298</v>
      </c>
      <c r="F340" t="s">
        <v>9299</v>
      </c>
      <c r="G340" t="s">
        <v>9300</v>
      </c>
      <c r="H340">
        <v>2908.17</v>
      </c>
      <c r="I340">
        <v>0</v>
      </c>
      <c r="J340">
        <v>0</v>
      </c>
      <c r="K340">
        <v>435.94</v>
      </c>
      <c r="L340">
        <v>108.98</v>
      </c>
      <c r="M340">
        <v>16.350000000000001</v>
      </c>
      <c r="N340">
        <v>327</v>
      </c>
      <c r="O340">
        <v>0</v>
      </c>
      <c r="P340">
        <v>0</v>
      </c>
      <c r="Q340">
        <v>0</v>
      </c>
      <c r="R340">
        <v>0</v>
      </c>
      <c r="S340">
        <v>50817.67</v>
      </c>
      <c r="T340">
        <v>50000</v>
      </c>
      <c r="U340">
        <v>7604.98</v>
      </c>
      <c r="V340">
        <v>10000</v>
      </c>
      <c r="W340">
        <v>10000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f t="shared" si="5"/>
        <v>0</v>
      </c>
    </row>
    <row r="341" spans="1:37" x14ac:dyDescent="0.2">
      <c r="A341">
        <v>9000896</v>
      </c>
      <c r="B341" t="s">
        <v>2422</v>
      </c>
      <c r="C341" t="s">
        <v>9185</v>
      </c>
      <c r="D341" t="s">
        <v>2423</v>
      </c>
      <c r="E341" t="s">
        <v>9298</v>
      </c>
      <c r="F341" t="s">
        <v>9299</v>
      </c>
      <c r="G341" t="s">
        <v>9300</v>
      </c>
      <c r="H341">
        <v>4074</v>
      </c>
      <c r="I341">
        <v>0</v>
      </c>
      <c r="J341">
        <v>0</v>
      </c>
      <c r="K341">
        <v>715.28</v>
      </c>
      <c r="L341">
        <v>178.82</v>
      </c>
      <c r="M341">
        <v>26.82</v>
      </c>
      <c r="N341">
        <v>536</v>
      </c>
      <c r="O341">
        <v>0</v>
      </c>
      <c r="P341">
        <v>0</v>
      </c>
      <c r="Q341">
        <v>0</v>
      </c>
      <c r="R341">
        <v>0</v>
      </c>
      <c r="S341">
        <v>54451.83</v>
      </c>
      <c r="T341">
        <v>40000</v>
      </c>
      <c r="U341">
        <v>11655.36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2796.47</v>
      </c>
      <c r="AD341">
        <v>3</v>
      </c>
      <c r="AE341">
        <v>0</v>
      </c>
      <c r="AF341">
        <v>83.89</v>
      </c>
      <c r="AG341">
        <v>0</v>
      </c>
      <c r="AH341">
        <v>83.89</v>
      </c>
      <c r="AI341">
        <v>155.38</v>
      </c>
      <c r="AJ341">
        <v>0</v>
      </c>
      <c r="AK341">
        <f t="shared" si="5"/>
        <v>155.38</v>
      </c>
    </row>
    <row r="342" spans="1:37" x14ac:dyDescent="0.2">
      <c r="A342">
        <v>9000523</v>
      </c>
      <c r="B342" t="s">
        <v>949</v>
      </c>
      <c r="C342" t="s">
        <v>9185</v>
      </c>
      <c r="D342" t="s">
        <v>950</v>
      </c>
      <c r="E342" t="s">
        <v>9298</v>
      </c>
      <c r="F342" t="s">
        <v>9299</v>
      </c>
      <c r="G342" t="s">
        <v>9300</v>
      </c>
      <c r="H342">
        <v>3771.69</v>
      </c>
      <c r="I342">
        <v>0</v>
      </c>
      <c r="J342">
        <v>0</v>
      </c>
      <c r="K342">
        <v>702.86</v>
      </c>
      <c r="L342">
        <v>175.72</v>
      </c>
      <c r="M342">
        <v>26.36</v>
      </c>
      <c r="N342">
        <v>527</v>
      </c>
      <c r="O342">
        <v>0</v>
      </c>
      <c r="P342">
        <v>0</v>
      </c>
      <c r="Q342">
        <v>0</v>
      </c>
      <c r="R342">
        <v>0</v>
      </c>
      <c r="S342">
        <v>89439.07</v>
      </c>
      <c r="T342">
        <v>50000</v>
      </c>
      <c r="U342">
        <v>16701.91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22737.16</v>
      </c>
      <c r="AD342">
        <v>3</v>
      </c>
      <c r="AE342">
        <v>0</v>
      </c>
      <c r="AF342">
        <v>682.11</v>
      </c>
      <c r="AG342">
        <v>0</v>
      </c>
      <c r="AH342">
        <v>682.11</v>
      </c>
      <c r="AI342">
        <v>761.92</v>
      </c>
      <c r="AJ342">
        <v>0</v>
      </c>
      <c r="AK342">
        <f t="shared" si="5"/>
        <v>761.92</v>
      </c>
    </row>
    <row r="343" spans="1:37" x14ac:dyDescent="0.2">
      <c r="A343">
        <v>9000988</v>
      </c>
      <c r="B343" t="s">
        <v>2222</v>
      </c>
      <c r="C343" t="s">
        <v>9185</v>
      </c>
      <c r="D343" t="s">
        <v>2223</v>
      </c>
      <c r="E343" t="s">
        <v>9298</v>
      </c>
      <c r="F343" t="s">
        <v>9299</v>
      </c>
      <c r="G343" t="s">
        <v>9300</v>
      </c>
      <c r="H343">
        <v>3594</v>
      </c>
      <c r="I343">
        <v>0</v>
      </c>
      <c r="J343">
        <v>0</v>
      </c>
      <c r="K343">
        <v>619.91999999999996</v>
      </c>
      <c r="L343">
        <v>154.99</v>
      </c>
      <c r="M343">
        <v>23.25</v>
      </c>
      <c r="N343">
        <v>465</v>
      </c>
      <c r="O343">
        <v>0</v>
      </c>
      <c r="P343">
        <v>0</v>
      </c>
      <c r="Q343">
        <v>0</v>
      </c>
      <c r="R343">
        <v>0</v>
      </c>
      <c r="S343">
        <v>72348.62</v>
      </c>
      <c r="T343">
        <v>45000</v>
      </c>
      <c r="U343">
        <v>11368.44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15980.18</v>
      </c>
      <c r="AD343">
        <v>3</v>
      </c>
      <c r="AE343">
        <v>0</v>
      </c>
      <c r="AF343">
        <v>479.41</v>
      </c>
      <c r="AG343">
        <v>0</v>
      </c>
      <c r="AH343">
        <v>479.41</v>
      </c>
      <c r="AI343">
        <v>559.48</v>
      </c>
      <c r="AJ343">
        <v>0</v>
      </c>
      <c r="AK343">
        <f t="shared" si="5"/>
        <v>559.48</v>
      </c>
    </row>
    <row r="344" spans="1:37" x14ac:dyDescent="0.2">
      <c r="A344">
        <v>9000286</v>
      </c>
      <c r="B344" t="s">
        <v>487</v>
      </c>
      <c r="C344" t="s">
        <v>9185</v>
      </c>
      <c r="D344" t="s">
        <v>488</v>
      </c>
      <c r="E344" t="s">
        <v>9298</v>
      </c>
      <c r="F344" t="s">
        <v>9299</v>
      </c>
      <c r="G344" t="s">
        <v>9300</v>
      </c>
      <c r="H344">
        <v>3974.56</v>
      </c>
      <c r="I344">
        <v>0</v>
      </c>
      <c r="J344">
        <v>0</v>
      </c>
      <c r="K344">
        <v>914.09</v>
      </c>
      <c r="L344">
        <v>228.52</v>
      </c>
      <c r="M344">
        <v>34.28</v>
      </c>
      <c r="N344">
        <v>686</v>
      </c>
      <c r="O344">
        <v>0</v>
      </c>
      <c r="P344">
        <v>0</v>
      </c>
      <c r="Q344">
        <v>0</v>
      </c>
      <c r="R344">
        <v>0</v>
      </c>
      <c r="S344">
        <v>106620.04</v>
      </c>
      <c r="T344">
        <v>50000</v>
      </c>
      <c r="U344">
        <v>20090.669999999998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36529.370000000003</v>
      </c>
      <c r="AD344">
        <v>10</v>
      </c>
      <c r="AE344">
        <v>2520</v>
      </c>
      <c r="AF344">
        <v>1132.94</v>
      </c>
      <c r="AG344">
        <v>0</v>
      </c>
      <c r="AH344">
        <v>1132.94</v>
      </c>
      <c r="AI344">
        <v>1421.77</v>
      </c>
      <c r="AJ344">
        <v>0</v>
      </c>
      <c r="AK344">
        <f t="shared" si="5"/>
        <v>1421.77</v>
      </c>
    </row>
    <row r="345" spans="1:37" x14ac:dyDescent="0.2">
      <c r="A345">
        <v>9000515</v>
      </c>
      <c r="B345" t="s">
        <v>2782</v>
      </c>
      <c r="C345" t="s">
        <v>9185</v>
      </c>
      <c r="D345" t="s">
        <v>2783</v>
      </c>
      <c r="E345" t="s">
        <v>9298</v>
      </c>
      <c r="F345" t="s">
        <v>9299</v>
      </c>
      <c r="G345" t="s">
        <v>9300</v>
      </c>
      <c r="H345">
        <v>6671.96</v>
      </c>
      <c r="I345">
        <v>0</v>
      </c>
      <c r="J345">
        <v>0</v>
      </c>
      <c r="K345">
        <v>1134.48</v>
      </c>
      <c r="L345">
        <v>286.26</v>
      </c>
      <c r="M345">
        <v>42.54</v>
      </c>
      <c r="N345">
        <v>859</v>
      </c>
      <c r="O345">
        <v>0</v>
      </c>
      <c r="P345">
        <v>0</v>
      </c>
      <c r="Q345">
        <v>0</v>
      </c>
      <c r="R345">
        <v>0</v>
      </c>
      <c r="S345">
        <v>98042.33</v>
      </c>
      <c r="T345">
        <v>40000</v>
      </c>
      <c r="U345">
        <v>18633.04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39409.29</v>
      </c>
      <c r="AD345">
        <v>10</v>
      </c>
      <c r="AE345">
        <v>2520</v>
      </c>
      <c r="AF345">
        <v>1420.93</v>
      </c>
      <c r="AG345">
        <v>0</v>
      </c>
      <c r="AH345">
        <v>1420.93</v>
      </c>
      <c r="AI345">
        <v>1485.96</v>
      </c>
      <c r="AJ345">
        <v>0</v>
      </c>
      <c r="AK345">
        <f t="shared" si="5"/>
        <v>1485.96</v>
      </c>
    </row>
    <row r="346" spans="1:37" x14ac:dyDescent="0.2">
      <c r="A346">
        <v>9000652</v>
      </c>
      <c r="B346" t="s">
        <v>1325</v>
      </c>
      <c r="C346" t="s">
        <v>9185</v>
      </c>
      <c r="D346" t="s">
        <v>1326</v>
      </c>
      <c r="E346" t="s">
        <v>9298</v>
      </c>
      <c r="F346" t="s">
        <v>9299</v>
      </c>
      <c r="G346" t="s">
        <v>9300</v>
      </c>
      <c r="H346">
        <v>4038.18</v>
      </c>
      <c r="I346">
        <v>0</v>
      </c>
      <c r="J346">
        <v>0</v>
      </c>
      <c r="K346">
        <v>540.5</v>
      </c>
      <c r="L346">
        <v>135.12</v>
      </c>
      <c r="M346">
        <v>20.27</v>
      </c>
      <c r="N346">
        <v>405</v>
      </c>
      <c r="O346">
        <v>0</v>
      </c>
      <c r="P346">
        <v>0</v>
      </c>
      <c r="Q346">
        <v>0</v>
      </c>
      <c r="R346">
        <v>0</v>
      </c>
      <c r="S346">
        <v>67380.11</v>
      </c>
      <c r="T346">
        <v>50000</v>
      </c>
      <c r="U346">
        <v>10325.59</v>
      </c>
      <c r="V346">
        <v>4000</v>
      </c>
      <c r="W346">
        <v>10000</v>
      </c>
      <c r="X346">
        <v>0</v>
      </c>
      <c r="Y346">
        <v>10000</v>
      </c>
      <c r="Z346">
        <v>0</v>
      </c>
      <c r="AA346">
        <v>0</v>
      </c>
      <c r="AB346">
        <v>0</v>
      </c>
      <c r="AC346">
        <v>0</v>
      </c>
      <c r="AD346">
        <v>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f t="shared" si="5"/>
        <v>0</v>
      </c>
    </row>
    <row r="347" spans="1:37" x14ac:dyDescent="0.2">
      <c r="A347">
        <v>9000416</v>
      </c>
      <c r="B347" t="s">
        <v>2700</v>
      </c>
      <c r="C347" t="s">
        <v>9185</v>
      </c>
      <c r="D347" t="s">
        <v>2701</v>
      </c>
      <c r="E347" t="s">
        <v>9298</v>
      </c>
      <c r="F347" t="s">
        <v>9299</v>
      </c>
      <c r="G347" t="s">
        <v>9300</v>
      </c>
      <c r="H347">
        <v>6093.83</v>
      </c>
      <c r="I347">
        <v>0</v>
      </c>
      <c r="J347">
        <v>0</v>
      </c>
      <c r="K347">
        <v>695.92</v>
      </c>
      <c r="L347">
        <v>173.98</v>
      </c>
      <c r="M347">
        <v>26.1</v>
      </c>
      <c r="N347">
        <v>522</v>
      </c>
      <c r="O347">
        <v>0</v>
      </c>
      <c r="P347">
        <v>0</v>
      </c>
      <c r="Q347">
        <v>0</v>
      </c>
      <c r="R347">
        <v>0</v>
      </c>
      <c r="S347">
        <v>64615.8</v>
      </c>
      <c r="T347">
        <v>40000</v>
      </c>
      <c r="U347">
        <v>11344</v>
      </c>
      <c r="V347">
        <v>8000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5271.8</v>
      </c>
      <c r="AD347">
        <v>3</v>
      </c>
      <c r="AE347">
        <v>0</v>
      </c>
      <c r="AF347">
        <v>158.15</v>
      </c>
      <c r="AG347">
        <v>0</v>
      </c>
      <c r="AH347">
        <v>158.15</v>
      </c>
      <c r="AI347">
        <v>197.88</v>
      </c>
      <c r="AJ347">
        <v>0</v>
      </c>
      <c r="AK347">
        <f t="shared" si="5"/>
        <v>197.88</v>
      </c>
    </row>
    <row r="348" spans="1:37" x14ac:dyDescent="0.2">
      <c r="A348">
        <v>9000691</v>
      </c>
      <c r="B348" t="s">
        <v>1435</v>
      </c>
      <c r="C348" t="s">
        <v>9185</v>
      </c>
      <c r="D348" t="s">
        <v>1436</v>
      </c>
      <c r="E348" t="s">
        <v>9298</v>
      </c>
      <c r="F348" t="s">
        <v>9299</v>
      </c>
      <c r="G348" t="s">
        <v>9300</v>
      </c>
      <c r="H348">
        <v>3312.34</v>
      </c>
      <c r="I348">
        <v>0</v>
      </c>
      <c r="J348">
        <v>0</v>
      </c>
      <c r="K348">
        <v>578.79999999999995</v>
      </c>
      <c r="L348">
        <v>144.69999999999999</v>
      </c>
      <c r="M348">
        <v>21.71</v>
      </c>
      <c r="N348">
        <v>434</v>
      </c>
      <c r="O348">
        <v>0</v>
      </c>
      <c r="P348">
        <v>0</v>
      </c>
      <c r="Q348">
        <v>0</v>
      </c>
      <c r="R348">
        <v>0</v>
      </c>
      <c r="S348">
        <v>65117.14</v>
      </c>
      <c r="T348">
        <v>50000</v>
      </c>
      <c r="U348">
        <v>13956.1</v>
      </c>
      <c r="V348">
        <v>0</v>
      </c>
      <c r="W348">
        <v>0</v>
      </c>
      <c r="X348">
        <v>0</v>
      </c>
      <c r="Y348">
        <v>10000</v>
      </c>
      <c r="Z348">
        <v>0</v>
      </c>
      <c r="AA348">
        <v>0</v>
      </c>
      <c r="AB348">
        <v>0</v>
      </c>
      <c r="AC348">
        <v>0</v>
      </c>
      <c r="AD348">
        <v>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f t="shared" si="5"/>
        <v>0</v>
      </c>
    </row>
    <row r="349" spans="1:37" x14ac:dyDescent="0.2">
      <c r="A349">
        <v>9001017</v>
      </c>
      <c r="B349" t="s">
        <v>2309</v>
      </c>
      <c r="C349" t="s">
        <v>9185</v>
      </c>
      <c r="D349" t="s">
        <v>2310</v>
      </c>
      <c r="E349" t="s">
        <v>9298</v>
      </c>
      <c r="F349" t="s">
        <v>9299</v>
      </c>
      <c r="G349" t="s">
        <v>9300</v>
      </c>
      <c r="H349">
        <v>3875.9</v>
      </c>
      <c r="I349">
        <v>0</v>
      </c>
      <c r="J349">
        <v>0</v>
      </c>
      <c r="K349">
        <v>444.2</v>
      </c>
      <c r="L349">
        <v>111.04</v>
      </c>
      <c r="M349">
        <v>16.66</v>
      </c>
      <c r="N349">
        <v>333</v>
      </c>
      <c r="O349">
        <v>0</v>
      </c>
      <c r="P349">
        <v>0</v>
      </c>
      <c r="Q349">
        <v>0</v>
      </c>
      <c r="R349">
        <v>0</v>
      </c>
      <c r="S349">
        <v>50427.8</v>
      </c>
      <c r="T349">
        <v>45000</v>
      </c>
      <c r="U349">
        <v>8144.1</v>
      </c>
      <c r="V349">
        <v>9000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f t="shared" si="5"/>
        <v>0</v>
      </c>
    </row>
    <row r="350" spans="1:37" x14ac:dyDescent="0.2">
      <c r="A350">
        <v>9000734</v>
      </c>
      <c r="B350" t="s">
        <v>1561</v>
      </c>
      <c r="C350" t="s">
        <v>9185</v>
      </c>
      <c r="D350" t="s">
        <v>1562</v>
      </c>
      <c r="E350" t="s">
        <v>9298</v>
      </c>
      <c r="F350" t="s">
        <v>9299</v>
      </c>
      <c r="G350" t="s">
        <v>9300</v>
      </c>
      <c r="H350">
        <v>3729.2</v>
      </c>
      <c r="I350">
        <v>0</v>
      </c>
      <c r="J350">
        <v>0</v>
      </c>
      <c r="K350">
        <v>728.87</v>
      </c>
      <c r="L350">
        <v>182.22</v>
      </c>
      <c r="M350">
        <v>27.33</v>
      </c>
      <c r="N350">
        <v>547</v>
      </c>
      <c r="O350">
        <v>0</v>
      </c>
      <c r="P350">
        <v>0</v>
      </c>
      <c r="Q350">
        <v>0</v>
      </c>
      <c r="R350">
        <v>0</v>
      </c>
      <c r="S350">
        <v>83278.94</v>
      </c>
      <c r="T350">
        <v>50000</v>
      </c>
      <c r="U350">
        <v>15436.21</v>
      </c>
      <c r="V350">
        <v>5000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12842.73</v>
      </c>
      <c r="AD350">
        <v>3</v>
      </c>
      <c r="AE350">
        <v>0</v>
      </c>
      <c r="AF350">
        <v>385.28</v>
      </c>
      <c r="AG350">
        <v>0</v>
      </c>
      <c r="AH350">
        <v>385.28</v>
      </c>
      <c r="AI350">
        <v>482.97</v>
      </c>
      <c r="AJ350">
        <v>0</v>
      </c>
      <c r="AK350">
        <f t="shared" si="5"/>
        <v>482.97</v>
      </c>
    </row>
    <row r="351" spans="1:37" x14ac:dyDescent="0.2">
      <c r="A351">
        <v>9001251</v>
      </c>
      <c r="B351" t="s">
        <v>7917</v>
      </c>
      <c r="C351" t="s">
        <v>9185</v>
      </c>
      <c r="D351" t="s">
        <v>7918</v>
      </c>
      <c r="E351" t="s">
        <v>9298</v>
      </c>
      <c r="F351" t="s">
        <v>9299</v>
      </c>
      <c r="G351" t="s">
        <v>9300</v>
      </c>
      <c r="H351">
        <v>3722.46</v>
      </c>
      <c r="I351">
        <v>0</v>
      </c>
      <c r="J351">
        <v>0</v>
      </c>
      <c r="K351">
        <v>500.85</v>
      </c>
      <c r="L351">
        <v>125.21</v>
      </c>
      <c r="M351">
        <v>18.78</v>
      </c>
      <c r="N351">
        <v>376</v>
      </c>
      <c r="O351">
        <v>0</v>
      </c>
      <c r="P351">
        <v>0</v>
      </c>
      <c r="Q351">
        <v>0</v>
      </c>
      <c r="R351">
        <v>0</v>
      </c>
      <c r="S351">
        <v>16571.78</v>
      </c>
      <c r="T351">
        <v>20000</v>
      </c>
      <c r="U351">
        <v>4083.36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f t="shared" si="5"/>
        <v>0</v>
      </c>
    </row>
    <row r="352" spans="1:37" x14ac:dyDescent="0.2">
      <c r="A352">
        <v>9000436</v>
      </c>
      <c r="B352" t="s">
        <v>1945</v>
      </c>
      <c r="C352" t="s">
        <v>9185</v>
      </c>
      <c r="D352" t="s">
        <v>1946</v>
      </c>
      <c r="E352" t="s">
        <v>9298</v>
      </c>
      <c r="F352" t="s">
        <v>9299</v>
      </c>
      <c r="G352" t="s">
        <v>9300</v>
      </c>
      <c r="H352">
        <v>4218.8</v>
      </c>
      <c r="I352">
        <v>0</v>
      </c>
      <c r="J352">
        <v>0</v>
      </c>
      <c r="K352">
        <v>957.74</v>
      </c>
      <c r="L352">
        <v>239.43</v>
      </c>
      <c r="M352">
        <v>35.92</v>
      </c>
      <c r="N352">
        <v>718</v>
      </c>
      <c r="O352">
        <v>0</v>
      </c>
      <c r="P352">
        <v>0</v>
      </c>
      <c r="Q352">
        <v>0</v>
      </c>
      <c r="R352">
        <v>0</v>
      </c>
      <c r="S352">
        <v>110136.93</v>
      </c>
      <c r="T352">
        <v>50000</v>
      </c>
      <c r="U352">
        <v>20355.32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39781.61</v>
      </c>
      <c r="AD352">
        <v>10</v>
      </c>
      <c r="AE352">
        <v>2520</v>
      </c>
      <c r="AF352">
        <v>1458.16</v>
      </c>
      <c r="AG352">
        <v>0</v>
      </c>
      <c r="AH352">
        <v>1458.16</v>
      </c>
      <c r="AI352">
        <v>1731.39</v>
      </c>
      <c r="AJ352">
        <v>0</v>
      </c>
      <c r="AK352">
        <f t="shared" si="5"/>
        <v>1731.39</v>
      </c>
    </row>
    <row r="353" spans="1:37" x14ac:dyDescent="0.2">
      <c r="A353">
        <v>9000202</v>
      </c>
      <c r="B353" t="s">
        <v>318</v>
      </c>
      <c r="C353" t="s">
        <v>9185</v>
      </c>
      <c r="D353" t="s">
        <v>319</v>
      </c>
      <c r="E353" t="s">
        <v>9298</v>
      </c>
      <c r="F353" t="s">
        <v>9299</v>
      </c>
      <c r="G353" t="s">
        <v>9300</v>
      </c>
      <c r="H353">
        <v>3083.53</v>
      </c>
      <c r="I353">
        <v>0</v>
      </c>
      <c r="J353">
        <v>0</v>
      </c>
      <c r="K353">
        <v>486.21</v>
      </c>
      <c r="L353">
        <v>121.55</v>
      </c>
      <c r="M353">
        <v>18.23</v>
      </c>
      <c r="N353">
        <v>365</v>
      </c>
      <c r="O353">
        <v>0</v>
      </c>
      <c r="P353">
        <v>0</v>
      </c>
      <c r="Q353">
        <v>0</v>
      </c>
      <c r="R353">
        <v>0</v>
      </c>
      <c r="S353">
        <v>65724.5</v>
      </c>
      <c r="T353">
        <v>50000</v>
      </c>
      <c r="U353">
        <v>8062.67</v>
      </c>
      <c r="V353">
        <v>10000</v>
      </c>
      <c r="W353">
        <v>0</v>
      </c>
      <c r="X353">
        <v>0</v>
      </c>
      <c r="Y353">
        <v>10000</v>
      </c>
      <c r="Z353">
        <v>0</v>
      </c>
      <c r="AA353">
        <v>0</v>
      </c>
      <c r="AB353">
        <v>0</v>
      </c>
      <c r="AC353">
        <v>0</v>
      </c>
      <c r="AD353">
        <v>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f t="shared" si="5"/>
        <v>0</v>
      </c>
    </row>
    <row r="354" spans="1:37" x14ac:dyDescent="0.2">
      <c r="A354">
        <v>9001192</v>
      </c>
      <c r="B354" t="s">
        <v>7490</v>
      </c>
      <c r="C354" t="s">
        <v>9185</v>
      </c>
      <c r="D354" t="s">
        <v>7491</v>
      </c>
      <c r="E354" t="s">
        <v>9298</v>
      </c>
      <c r="F354" t="s">
        <v>9299</v>
      </c>
      <c r="G354" t="s">
        <v>9300</v>
      </c>
      <c r="H354">
        <v>4695.76</v>
      </c>
      <c r="I354">
        <v>0</v>
      </c>
      <c r="J354">
        <v>0</v>
      </c>
      <c r="K354">
        <v>457.44</v>
      </c>
      <c r="L354">
        <v>114.36</v>
      </c>
      <c r="M354">
        <v>17.149999999999999</v>
      </c>
      <c r="N354">
        <v>343</v>
      </c>
      <c r="O354">
        <v>0</v>
      </c>
      <c r="P354">
        <v>0</v>
      </c>
      <c r="Q354">
        <v>0</v>
      </c>
      <c r="R354">
        <v>0</v>
      </c>
      <c r="S354">
        <v>32449.119999999999</v>
      </c>
      <c r="T354">
        <v>30000</v>
      </c>
      <c r="U354">
        <v>5591.7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f t="shared" si="5"/>
        <v>0</v>
      </c>
    </row>
    <row r="355" spans="1:37" x14ac:dyDescent="0.2">
      <c r="A355">
        <v>9000792</v>
      </c>
      <c r="B355" t="s">
        <v>1734</v>
      </c>
      <c r="C355" t="s">
        <v>9185</v>
      </c>
      <c r="D355" t="s">
        <v>1735</v>
      </c>
      <c r="E355" t="s">
        <v>9298</v>
      </c>
      <c r="F355" t="s">
        <v>9299</v>
      </c>
      <c r="G355" t="s">
        <v>9300</v>
      </c>
      <c r="H355">
        <v>3523.92</v>
      </c>
      <c r="I355">
        <v>0</v>
      </c>
      <c r="J355">
        <v>0</v>
      </c>
      <c r="K355">
        <v>519.11</v>
      </c>
      <c r="L355">
        <v>129.78</v>
      </c>
      <c r="M355">
        <v>19.47</v>
      </c>
      <c r="N355">
        <v>389</v>
      </c>
      <c r="O355">
        <v>0</v>
      </c>
      <c r="P355">
        <v>0</v>
      </c>
      <c r="Q355">
        <v>0</v>
      </c>
      <c r="R355">
        <v>0</v>
      </c>
      <c r="S355">
        <v>60056.09</v>
      </c>
      <c r="T355">
        <v>50000</v>
      </c>
      <c r="U355">
        <v>9810.99</v>
      </c>
      <c r="V355">
        <v>10000</v>
      </c>
      <c r="W355">
        <v>20000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f t="shared" si="5"/>
        <v>0</v>
      </c>
    </row>
    <row r="356" spans="1:37" x14ac:dyDescent="0.2">
      <c r="A356">
        <v>9000307</v>
      </c>
      <c r="B356" t="s">
        <v>538</v>
      </c>
      <c r="C356" t="s">
        <v>9185</v>
      </c>
      <c r="D356" t="s">
        <v>539</v>
      </c>
      <c r="E356" t="s">
        <v>9298</v>
      </c>
      <c r="F356" t="s">
        <v>9299</v>
      </c>
      <c r="G356" t="s">
        <v>9300</v>
      </c>
      <c r="H356">
        <v>3881.17</v>
      </c>
      <c r="I356">
        <v>0</v>
      </c>
      <c r="J356">
        <v>0</v>
      </c>
      <c r="K356">
        <v>648.35</v>
      </c>
      <c r="L356">
        <v>162.09</v>
      </c>
      <c r="M356">
        <v>24.31</v>
      </c>
      <c r="N356">
        <v>486</v>
      </c>
      <c r="O356">
        <v>0</v>
      </c>
      <c r="P356">
        <v>0</v>
      </c>
      <c r="Q356">
        <v>0</v>
      </c>
      <c r="R356">
        <v>0</v>
      </c>
      <c r="S356">
        <v>104467.76</v>
      </c>
      <c r="T356">
        <v>50000</v>
      </c>
      <c r="U356">
        <v>14326.72</v>
      </c>
      <c r="V356">
        <v>5000</v>
      </c>
      <c r="W356">
        <v>20000</v>
      </c>
      <c r="X356">
        <v>0</v>
      </c>
      <c r="Y356">
        <v>5000</v>
      </c>
      <c r="Z356">
        <v>0</v>
      </c>
      <c r="AA356">
        <v>0</v>
      </c>
      <c r="AB356">
        <v>0</v>
      </c>
      <c r="AC356">
        <v>10141.040000000001</v>
      </c>
      <c r="AD356">
        <v>3</v>
      </c>
      <c r="AE356">
        <v>0</v>
      </c>
      <c r="AF356">
        <v>304.23</v>
      </c>
      <c r="AG356">
        <v>0</v>
      </c>
      <c r="AH356">
        <v>304.23</v>
      </c>
      <c r="AI356">
        <v>467.42</v>
      </c>
      <c r="AJ356">
        <v>0</v>
      </c>
      <c r="AK356">
        <f t="shared" si="5"/>
        <v>467.42</v>
      </c>
    </row>
    <row r="357" spans="1:37" x14ac:dyDescent="0.2">
      <c r="A357">
        <v>9001091</v>
      </c>
      <c r="B357" t="s">
        <v>2947</v>
      </c>
      <c r="C357" t="s">
        <v>9185</v>
      </c>
      <c r="D357" t="s">
        <v>2948</v>
      </c>
      <c r="E357" t="s">
        <v>9298</v>
      </c>
      <c r="F357" t="s">
        <v>9299</v>
      </c>
      <c r="G357" t="s">
        <v>9300</v>
      </c>
      <c r="H357">
        <v>3803.9</v>
      </c>
      <c r="I357">
        <v>0</v>
      </c>
      <c r="J357">
        <v>0</v>
      </c>
      <c r="K357">
        <v>336.33</v>
      </c>
      <c r="L357">
        <v>104.32</v>
      </c>
      <c r="M357">
        <v>12.61</v>
      </c>
      <c r="N357">
        <v>252</v>
      </c>
      <c r="O357">
        <v>0</v>
      </c>
      <c r="P357">
        <v>0</v>
      </c>
      <c r="Q357">
        <v>0</v>
      </c>
      <c r="R357">
        <v>0</v>
      </c>
      <c r="S357">
        <v>36766.730000000003</v>
      </c>
      <c r="T357">
        <v>40000</v>
      </c>
      <c r="U357">
        <v>4855.8599999999997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f t="shared" si="5"/>
        <v>0</v>
      </c>
    </row>
    <row r="358" spans="1:37" x14ac:dyDescent="0.2">
      <c r="A358">
        <v>9000699</v>
      </c>
      <c r="B358" t="s">
        <v>1458</v>
      </c>
      <c r="C358" t="s">
        <v>9185</v>
      </c>
      <c r="D358" t="s">
        <v>1459</v>
      </c>
      <c r="E358" t="s">
        <v>9298</v>
      </c>
      <c r="F358" t="s">
        <v>9299</v>
      </c>
      <c r="G358" t="s">
        <v>9300</v>
      </c>
      <c r="H358">
        <v>3042.42</v>
      </c>
      <c r="I358">
        <v>0</v>
      </c>
      <c r="J358">
        <v>0</v>
      </c>
      <c r="K358">
        <v>589.82000000000005</v>
      </c>
      <c r="L358">
        <v>147.44999999999999</v>
      </c>
      <c r="M358">
        <v>22.12</v>
      </c>
      <c r="N358">
        <v>442</v>
      </c>
      <c r="O358">
        <v>0</v>
      </c>
      <c r="P358">
        <v>0</v>
      </c>
      <c r="Q358">
        <v>0</v>
      </c>
      <c r="R358">
        <v>0</v>
      </c>
      <c r="S358">
        <v>65538.210000000006</v>
      </c>
      <c r="T358">
        <v>50000</v>
      </c>
      <c r="U358">
        <v>9919.1299999999992</v>
      </c>
      <c r="V358">
        <v>0</v>
      </c>
      <c r="W358">
        <v>10000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3</v>
      </c>
      <c r="AE358">
        <v>0</v>
      </c>
      <c r="AF358">
        <v>0</v>
      </c>
      <c r="AG358">
        <v>0</v>
      </c>
      <c r="AH358">
        <v>0</v>
      </c>
      <c r="AI358">
        <v>39.5</v>
      </c>
      <c r="AJ358">
        <v>0</v>
      </c>
      <c r="AK358">
        <f t="shared" si="5"/>
        <v>39.5</v>
      </c>
    </row>
    <row r="359" spans="1:37" x14ac:dyDescent="0.2">
      <c r="A359">
        <v>9000525</v>
      </c>
      <c r="B359" t="s">
        <v>955</v>
      </c>
      <c r="C359" t="s">
        <v>9185</v>
      </c>
      <c r="D359" t="s">
        <v>956</v>
      </c>
      <c r="E359" t="s">
        <v>9298</v>
      </c>
      <c r="F359" t="s">
        <v>9299</v>
      </c>
      <c r="G359" t="s">
        <v>9300</v>
      </c>
      <c r="H359">
        <v>3513.94</v>
      </c>
      <c r="I359">
        <v>0</v>
      </c>
      <c r="J359">
        <v>0</v>
      </c>
      <c r="K359">
        <v>761.81</v>
      </c>
      <c r="L359">
        <v>190.45</v>
      </c>
      <c r="M359">
        <v>28.57</v>
      </c>
      <c r="N359">
        <v>571</v>
      </c>
      <c r="O359">
        <v>0</v>
      </c>
      <c r="P359">
        <v>0</v>
      </c>
      <c r="Q359">
        <v>0</v>
      </c>
      <c r="R359">
        <v>0</v>
      </c>
      <c r="S359">
        <v>102042.65</v>
      </c>
      <c r="T359">
        <v>50000</v>
      </c>
      <c r="U359">
        <v>15785.09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36257.56</v>
      </c>
      <c r="AD359">
        <v>10</v>
      </c>
      <c r="AE359">
        <v>2520</v>
      </c>
      <c r="AF359">
        <v>1105.76</v>
      </c>
      <c r="AG359">
        <v>0</v>
      </c>
      <c r="AH359">
        <v>1105.76</v>
      </c>
      <c r="AI359">
        <v>1409.55</v>
      </c>
      <c r="AJ359">
        <v>0</v>
      </c>
      <c r="AK359">
        <f t="shared" si="5"/>
        <v>1409.55</v>
      </c>
    </row>
    <row r="360" spans="1:37" x14ac:dyDescent="0.2">
      <c r="A360">
        <v>9000912</v>
      </c>
      <c r="B360" t="s">
        <v>2007</v>
      </c>
      <c r="C360" t="s">
        <v>9185</v>
      </c>
      <c r="D360" t="s">
        <v>2008</v>
      </c>
      <c r="E360" t="s">
        <v>9298</v>
      </c>
      <c r="F360" t="s">
        <v>9299</v>
      </c>
      <c r="G360" t="s">
        <v>9300</v>
      </c>
      <c r="H360">
        <v>4039.76</v>
      </c>
      <c r="I360">
        <v>0</v>
      </c>
      <c r="J360">
        <v>0</v>
      </c>
      <c r="K360">
        <v>412.88</v>
      </c>
      <c r="L360">
        <v>104.32</v>
      </c>
      <c r="M360">
        <v>15.48</v>
      </c>
      <c r="N360">
        <v>310</v>
      </c>
      <c r="O360">
        <v>0</v>
      </c>
      <c r="P360">
        <v>0</v>
      </c>
      <c r="Q360">
        <v>0</v>
      </c>
      <c r="R360">
        <v>0</v>
      </c>
      <c r="S360">
        <v>50007.15</v>
      </c>
      <c r="T360">
        <v>50000</v>
      </c>
      <c r="U360">
        <v>8421.1</v>
      </c>
      <c r="V360">
        <v>5000</v>
      </c>
      <c r="W360">
        <v>20000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3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f t="shared" si="5"/>
        <v>0</v>
      </c>
    </row>
    <row r="361" spans="1:37" x14ac:dyDescent="0.2">
      <c r="A361">
        <v>9000173</v>
      </c>
      <c r="B361" t="s">
        <v>243</v>
      </c>
      <c r="C361" t="s">
        <v>9185</v>
      </c>
      <c r="D361" t="s">
        <v>244</v>
      </c>
      <c r="E361" t="s">
        <v>9298</v>
      </c>
      <c r="F361" t="s">
        <v>9299</v>
      </c>
      <c r="G361" t="s">
        <v>9300</v>
      </c>
      <c r="H361">
        <v>3223.97</v>
      </c>
      <c r="I361">
        <v>0</v>
      </c>
      <c r="J361">
        <v>0</v>
      </c>
      <c r="K361">
        <v>703.13</v>
      </c>
      <c r="L361">
        <v>175.78</v>
      </c>
      <c r="M361">
        <v>26.37</v>
      </c>
      <c r="N361">
        <v>527</v>
      </c>
      <c r="O361">
        <v>0</v>
      </c>
      <c r="P361">
        <v>0</v>
      </c>
      <c r="Q361">
        <v>0</v>
      </c>
      <c r="R361">
        <v>0</v>
      </c>
      <c r="S361">
        <v>89291.63</v>
      </c>
      <c r="T361">
        <v>50000</v>
      </c>
      <c r="U361">
        <v>12665.4</v>
      </c>
      <c r="V361">
        <v>10000</v>
      </c>
      <c r="W361">
        <v>10000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6626.23</v>
      </c>
      <c r="AD361">
        <v>3</v>
      </c>
      <c r="AE361">
        <v>0</v>
      </c>
      <c r="AF361">
        <v>198.79</v>
      </c>
      <c r="AG361">
        <v>0</v>
      </c>
      <c r="AH361">
        <v>198.79</v>
      </c>
      <c r="AI361">
        <v>355.04</v>
      </c>
      <c r="AJ361">
        <v>0</v>
      </c>
      <c r="AK361">
        <f t="shared" si="5"/>
        <v>355.04</v>
      </c>
    </row>
    <row r="362" spans="1:37" x14ac:dyDescent="0.2">
      <c r="A362">
        <v>9001394</v>
      </c>
      <c r="B362" t="s">
        <v>8966</v>
      </c>
      <c r="C362" t="s">
        <v>9185</v>
      </c>
      <c r="D362" t="s">
        <v>8967</v>
      </c>
      <c r="E362" t="s">
        <v>9298</v>
      </c>
      <c r="F362" t="s">
        <v>9299</v>
      </c>
      <c r="G362" t="s">
        <v>9300</v>
      </c>
      <c r="H362">
        <v>2637</v>
      </c>
      <c r="I362">
        <v>0</v>
      </c>
      <c r="J362">
        <v>0</v>
      </c>
      <c r="K362">
        <v>320</v>
      </c>
      <c r="L362">
        <v>104.32</v>
      </c>
      <c r="M362">
        <v>12</v>
      </c>
      <c r="N362">
        <v>240</v>
      </c>
      <c r="O362">
        <v>0</v>
      </c>
      <c r="P362">
        <v>0</v>
      </c>
      <c r="Q362">
        <v>0</v>
      </c>
      <c r="R362">
        <v>0</v>
      </c>
      <c r="S362">
        <v>9542.39</v>
      </c>
      <c r="T362">
        <v>15000</v>
      </c>
      <c r="U362">
        <v>2028.96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f t="shared" si="5"/>
        <v>0</v>
      </c>
    </row>
    <row r="363" spans="1:37" x14ac:dyDescent="0.2">
      <c r="A363">
        <v>9001327</v>
      </c>
      <c r="B363" t="s">
        <v>7909</v>
      </c>
      <c r="C363" t="s">
        <v>9185</v>
      </c>
      <c r="D363" t="s">
        <v>7911</v>
      </c>
      <c r="E363" t="s">
        <v>9298</v>
      </c>
      <c r="F363" t="s">
        <v>9299</v>
      </c>
      <c r="G363" t="s">
        <v>9300</v>
      </c>
      <c r="H363">
        <v>4537</v>
      </c>
      <c r="I363">
        <v>0</v>
      </c>
      <c r="J363">
        <v>0</v>
      </c>
      <c r="K363">
        <v>652.88</v>
      </c>
      <c r="L363">
        <v>163.22</v>
      </c>
      <c r="M363">
        <v>24.48</v>
      </c>
      <c r="N363">
        <v>490</v>
      </c>
      <c r="O363">
        <v>0</v>
      </c>
      <c r="P363">
        <v>0</v>
      </c>
      <c r="Q363">
        <v>0</v>
      </c>
      <c r="R363">
        <v>0</v>
      </c>
      <c r="S363">
        <v>25540.62</v>
      </c>
      <c r="T363">
        <v>20000</v>
      </c>
      <c r="U363">
        <v>5322.32</v>
      </c>
      <c r="V363">
        <v>0</v>
      </c>
      <c r="W363">
        <v>8000</v>
      </c>
      <c r="X363">
        <v>0</v>
      </c>
      <c r="Y363">
        <v>0</v>
      </c>
      <c r="Z363">
        <v>4400</v>
      </c>
      <c r="AA363">
        <v>0</v>
      </c>
      <c r="AB363">
        <v>0</v>
      </c>
      <c r="AC363">
        <v>0</v>
      </c>
      <c r="AD363">
        <v>3</v>
      </c>
      <c r="AE363">
        <v>0</v>
      </c>
      <c r="AF363">
        <v>0</v>
      </c>
      <c r="AG363">
        <v>0</v>
      </c>
      <c r="AH363">
        <v>0</v>
      </c>
      <c r="AI363">
        <v>4.51</v>
      </c>
      <c r="AJ363">
        <v>0</v>
      </c>
      <c r="AK363">
        <f t="shared" si="5"/>
        <v>4.51</v>
      </c>
    </row>
    <row r="364" spans="1:37" x14ac:dyDescent="0.2">
      <c r="A364">
        <v>9000224</v>
      </c>
      <c r="B364" t="s">
        <v>2518</v>
      </c>
      <c r="C364" t="s">
        <v>9185</v>
      </c>
      <c r="D364" t="s">
        <v>2519</v>
      </c>
      <c r="E364" t="s">
        <v>9298</v>
      </c>
      <c r="F364" t="s">
        <v>9299</v>
      </c>
      <c r="G364" t="s">
        <v>9300</v>
      </c>
      <c r="H364">
        <v>5493</v>
      </c>
      <c r="I364">
        <v>0</v>
      </c>
      <c r="J364">
        <v>0</v>
      </c>
      <c r="K364">
        <v>929.2</v>
      </c>
      <c r="L364">
        <v>232.3</v>
      </c>
      <c r="M364">
        <v>34.85</v>
      </c>
      <c r="N364">
        <v>697</v>
      </c>
      <c r="O364">
        <v>0</v>
      </c>
      <c r="P364">
        <v>0</v>
      </c>
      <c r="Q364">
        <v>0</v>
      </c>
      <c r="R364">
        <v>0</v>
      </c>
      <c r="S364">
        <v>80474.75</v>
      </c>
      <c r="T364">
        <v>40000</v>
      </c>
      <c r="U364">
        <v>15146.8</v>
      </c>
      <c r="V364">
        <v>0</v>
      </c>
      <c r="W364">
        <v>8000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17327.95</v>
      </c>
      <c r="AD364">
        <v>3</v>
      </c>
      <c r="AE364">
        <v>0</v>
      </c>
      <c r="AF364">
        <v>519.84</v>
      </c>
      <c r="AG364">
        <v>0</v>
      </c>
      <c r="AH364">
        <v>519.84</v>
      </c>
      <c r="AI364">
        <v>591.85</v>
      </c>
      <c r="AJ364">
        <v>0</v>
      </c>
      <c r="AK364">
        <f t="shared" si="5"/>
        <v>591.85</v>
      </c>
    </row>
    <row r="365" spans="1:37" x14ac:dyDescent="0.2">
      <c r="A365">
        <v>9000578</v>
      </c>
      <c r="B365" t="s">
        <v>1107</v>
      </c>
      <c r="C365" t="s">
        <v>9185</v>
      </c>
      <c r="D365" t="s">
        <v>1108</v>
      </c>
      <c r="E365" t="s">
        <v>9298</v>
      </c>
      <c r="F365" t="s">
        <v>9299</v>
      </c>
      <c r="G365" t="s">
        <v>9300</v>
      </c>
      <c r="H365">
        <v>2424.8000000000002</v>
      </c>
      <c r="I365">
        <v>0</v>
      </c>
      <c r="J365">
        <v>0</v>
      </c>
      <c r="K365">
        <v>952.38</v>
      </c>
      <c r="L365">
        <v>238.1</v>
      </c>
      <c r="M365">
        <v>35.71</v>
      </c>
      <c r="N365">
        <v>714</v>
      </c>
      <c r="O365">
        <v>0</v>
      </c>
      <c r="P365">
        <v>0</v>
      </c>
      <c r="Q365">
        <v>0</v>
      </c>
      <c r="R365">
        <v>0</v>
      </c>
      <c r="S365">
        <v>102565.31</v>
      </c>
      <c r="T365">
        <v>50000</v>
      </c>
      <c r="U365">
        <v>13062.01</v>
      </c>
      <c r="V365">
        <v>10000</v>
      </c>
      <c r="W365">
        <v>10000</v>
      </c>
      <c r="X365">
        <v>0</v>
      </c>
      <c r="Y365">
        <v>10000</v>
      </c>
      <c r="Z365">
        <v>0</v>
      </c>
      <c r="AA365">
        <v>0</v>
      </c>
      <c r="AB365">
        <v>0</v>
      </c>
      <c r="AC365">
        <v>9503.2999999999993</v>
      </c>
      <c r="AD365">
        <v>3</v>
      </c>
      <c r="AE365">
        <v>0</v>
      </c>
      <c r="AF365">
        <v>285.10000000000002</v>
      </c>
      <c r="AG365">
        <v>0</v>
      </c>
      <c r="AH365">
        <v>285.10000000000002</v>
      </c>
      <c r="AI365">
        <v>510.56</v>
      </c>
      <c r="AJ365">
        <v>0</v>
      </c>
      <c r="AK365">
        <f t="shared" si="5"/>
        <v>510.56</v>
      </c>
    </row>
    <row r="366" spans="1:37" x14ac:dyDescent="0.2">
      <c r="A366">
        <v>9001391</v>
      </c>
      <c r="B366" t="s">
        <v>8921</v>
      </c>
      <c r="C366" t="s">
        <v>9185</v>
      </c>
      <c r="D366" t="s">
        <v>8922</v>
      </c>
      <c r="E366" t="s">
        <v>9298</v>
      </c>
      <c r="F366" t="s">
        <v>9299</v>
      </c>
      <c r="G366" t="s">
        <v>9300</v>
      </c>
      <c r="H366">
        <v>2637</v>
      </c>
      <c r="I366">
        <v>0</v>
      </c>
      <c r="J366">
        <v>0</v>
      </c>
      <c r="K366">
        <v>320</v>
      </c>
      <c r="L366">
        <v>104.32</v>
      </c>
      <c r="M366">
        <v>12</v>
      </c>
      <c r="N366">
        <v>240</v>
      </c>
      <c r="O366">
        <v>0</v>
      </c>
      <c r="P366">
        <v>0</v>
      </c>
      <c r="Q366">
        <v>0</v>
      </c>
      <c r="R366">
        <v>0</v>
      </c>
      <c r="S366">
        <v>9711</v>
      </c>
      <c r="T366">
        <v>15000</v>
      </c>
      <c r="U366">
        <v>2028.96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3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f t="shared" si="5"/>
        <v>0</v>
      </c>
    </row>
    <row r="367" spans="1:37" x14ac:dyDescent="0.2">
      <c r="A367">
        <v>9000299</v>
      </c>
      <c r="B367" t="s">
        <v>520</v>
      </c>
      <c r="C367" t="s">
        <v>9185</v>
      </c>
      <c r="D367" t="s">
        <v>521</v>
      </c>
      <c r="E367" t="s">
        <v>9298</v>
      </c>
      <c r="F367" t="s">
        <v>9299</v>
      </c>
      <c r="G367" t="s">
        <v>9300</v>
      </c>
      <c r="H367">
        <v>3203.63</v>
      </c>
      <c r="I367">
        <v>0</v>
      </c>
      <c r="J367">
        <v>0</v>
      </c>
      <c r="K367">
        <v>539.45000000000005</v>
      </c>
      <c r="L367">
        <v>134.86000000000001</v>
      </c>
      <c r="M367">
        <v>20.23</v>
      </c>
      <c r="N367">
        <v>405</v>
      </c>
      <c r="O367">
        <v>0</v>
      </c>
      <c r="P367">
        <v>0</v>
      </c>
      <c r="Q367">
        <v>0</v>
      </c>
      <c r="R367">
        <v>0</v>
      </c>
      <c r="S367">
        <v>78975.06</v>
      </c>
      <c r="T367">
        <v>50000</v>
      </c>
      <c r="U367">
        <v>10734.78</v>
      </c>
      <c r="V367">
        <v>5000</v>
      </c>
      <c r="W367">
        <v>5000</v>
      </c>
      <c r="X367">
        <v>4000</v>
      </c>
      <c r="Y367">
        <v>0</v>
      </c>
      <c r="Z367">
        <v>0</v>
      </c>
      <c r="AA367">
        <v>0</v>
      </c>
      <c r="AB367">
        <v>0</v>
      </c>
      <c r="AC367">
        <v>4240.28</v>
      </c>
      <c r="AD367">
        <v>3</v>
      </c>
      <c r="AE367">
        <v>0</v>
      </c>
      <c r="AF367">
        <v>127.21</v>
      </c>
      <c r="AG367">
        <v>0</v>
      </c>
      <c r="AH367">
        <v>127.21</v>
      </c>
      <c r="AI367">
        <v>256.08999999999997</v>
      </c>
      <c r="AJ367">
        <v>0</v>
      </c>
      <c r="AK367">
        <f t="shared" si="5"/>
        <v>256.08999999999997</v>
      </c>
    </row>
    <row r="368" spans="1:37" x14ac:dyDescent="0.2">
      <c r="A368">
        <v>9000548</v>
      </c>
      <c r="B368" t="s">
        <v>1022</v>
      </c>
      <c r="C368" t="s">
        <v>9185</v>
      </c>
      <c r="D368" t="s">
        <v>1023</v>
      </c>
      <c r="E368" t="s">
        <v>9298</v>
      </c>
      <c r="F368" t="s">
        <v>9299</v>
      </c>
      <c r="G368" t="s">
        <v>9300</v>
      </c>
      <c r="H368">
        <v>2844.9</v>
      </c>
      <c r="I368">
        <v>0</v>
      </c>
      <c r="J368">
        <v>0</v>
      </c>
      <c r="K368">
        <v>630.12</v>
      </c>
      <c r="L368">
        <v>157.53</v>
      </c>
      <c r="M368">
        <v>23.63</v>
      </c>
      <c r="N368">
        <v>473</v>
      </c>
      <c r="O368">
        <v>0</v>
      </c>
      <c r="P368">
        <v>0</v>
      </c>
      <c r="Q368">
        <v>0</v>
      </c>
      <c r="R368">
        <v>0</v>
      </c>
      <c r="S368">
        <v>79664.87</v>
      </c>
      <c r="T368">
        <v>50000</v>
      </c>
      <c r="U368">
        <v>10321.65</v>
      </c>
      <c r="V368">
        <v>3000</v>
      </c>
      <c r="W368">
        <v>20000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3</v>
      </c>
      <c r="AE368">
        <v>0</v>
      </c>
      <c r="AF368">
        <v>0</v>
      </c>
      <c r="AG368">
        <v>0</v>
      </c>
      <c r="AH368">
        <v>0</v>
      </c>
      <c r="AI368">
        <v>159.77000000000001</v>
      </c>
      <c r="AJ368">
        <v>0</v>
      </c>
      <c r="AK368">
        <f t="shared" si="5"/>
        <v>159.77000000000001</v>
      </c>
    </row>
    <row r="369" spans="1:37" x14ac:dyDescent="0.2">
      <c r="A369">
        <v>9000817</v>
      </c>
      <c r="B369" t="s">
        <v>1807</v>
      </c>
      <c r="C369" t="s">
        <v>9185</v>
      </c>
      <c r="D369" t="s">
        <v>1808</v>
      </c>
      <c r="E369" t="s">
        <v>9298</v>
      </c>
      <c r="F369" t="s">
        <v>9299</v>
      </c>
      <c r="G369" t="s">
        <v>9300</v>
      </c>
      <c r="H369">
        <v>3893.27</v>
      </c>
      <c r="I369">
        <v>0</v>
      </c>
      <c r="J369">
        <v>0</v>
      </c>
      <c r="K369">
        <v>499.37</v>
      </c>
      <c r="L369">
        <v>124.84</v>
      </c>
      <c r="M369">
        <v>18.73</v>
      </c>
      <c r="N369">
        <v>375</v>
      </c>
      <c r="O369">
        <v>0</v>
      </c>
      <c r="P369">
        <v>0</v>
      </c>
      <c r="Q369">
        <v>0</v>
      </c>
      <c r="R369">
        <v>0</v>
      </c>
      <c r="S369">
        <v>59362.32</v>
      </c>
      <c r="T369">
        <v>50000</v>
      </c>
      <c r="U369">
        <v>9410.7199999999993</v>
      </c>
      <c r="V369">
        <v>10000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f t="shared" si="5"/>
        <v>0</v>
      </c>
    </row>
    <row r="370" spans="1:37" x14ac:dyDescent="0.2">
      <c r="A370">
        <v>9000999</v>
      </c>
      <c r="B370" t="s">
        <v>2255</v>
      </c>
      <c r="C370" t="s">
        <v>9185</v>
      </c>
      <c r="D370" t="s">
        <v>2256</v>
      </c>
      <c r="E370" t="s">
        <v>9298</v>
      </c>
      <c r="F370" t="s">
        <v>9299</v>
      </c>
      <c r="G370" t="s">
        <v>9300</v>
      </c>
      <c r="H370">
        <v>3429</v>
      </c>
      <c r="I370">
        <v>0</v>
      </c>
      <c r="J370">
        <v>0</v>
      </c>
      <c r="K370">
        <v>362.49</v>
      </c>
      <c r="L370">
        <v>104.32</v>
      </c>
      <c r="M370">
        <v>13.59</v>
      </c>
      <c r="N370">
        <v>272</v>
      </c>
      <c r="O370">
        <v>0</v>
      </c>
      <c r="P370">
        <v>0</v>
      </c>
      <c r="Q370">
        <v>0</v>
      </c>
      <c r="R370">
        <v>0</v>
      </c>
      <c r="S370">
        <v>47113.79</v>
      </c>
      <c r="T370">
        <v>45000</v>
      </c>
      <c r="U370">
        <v>6689.4</v>
      </c>
      <c r="V370">
        <v>4500</v>
      </c>
      <c r="W370">
        <v>0</v>
      </c>
      <c r="X370">
        <v>0</v>
      </c>
      <c r="Y370">
        <v>9000</v>
      </c>
      <c r="Z370">
        <v>0</v>
      </c>
      <c r="AA370">
        <v>0</v>
      </c>
      <c r="AB370">
        <v>0</v>
      </c>
      <c r="AC370">
        <v>0</v>
      </c>
      <c r="AD370">
        <v>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f t="shared" si="5"/>
        <v>0</v>
      </c>
    </row>
    <row r="371" spans="1:37" x14ac:dyDescent="0.2">
      <c r="A371">
        <v>9001059</v>
      </c>
      <c r="B371" t="s">
        <v>2852</v>
      </c>
      <c r="C371" t="s">
        <v>9185</v>
      </c>
      <c r="D371" t="s">
        <v>2853</v>
      </c>
      <c r="E371" t="s">
        <v>9298</v>
      </c>
      <c r="F371" t="s">
        <v>9299</v>
      </c>
      <c r="G371" t="s">
        <v>9300</v>
      </c>
      <c r="H371">
        <v>3628.1</v>
      </c>
      <c r="I371">
        <v>0</v>
      </c>
      <c r="J371">
        <v>0</v>
      </c>
      <c r="K371">
        <v>391.84</v>
      </c>
      <c r="L371">
        <v>104.32</v>
      </c>
      <c r="M371">
        <v>14.69</v>
      </c>
      <c r="N371">
        <v>294</v>
      </c>
      <c r="O371">
        <v>0</v>
      </c>
      <c r="P371">
        <v>0</v>
      </c>
      <c r="Q371">
        <v>0</v>
      </c>
      <c r="R371">
        <v>0</v>
      </c>
      <c r="S371">
        <v>41813.71</v>
      </c>
      <c r="T371">
        <v>40000</v>
      </c>
      <c r="U371">
        <v>6407.05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3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f t="shared" si="5"/>
        <v>0</v>
      </c>
    </row>
    <row r="372" spans="1:37" x14ac:dyDescent="0.2">
      <c r="A372">
        <v>9000470</v>
      </c>
      <c r="B372" t="s">
        <v>813</v>
      </c>
      <c r="C372" t="s">
        <v>9185</v>
      </c>
      <c r="D372" t="s">
        <v>814</v>
      </c>
      <c r="E372" t="s">
        <v>9298</v>
      </c>
      <c r="F372" t="s">
        <v>9299</v>
      </c>
      <c r="G372" t="s">
        <v>9300</v>
      </c>
      <c r="H372">
        <v>3529.22</v>
      </c>
      <c r="I372">
        <v>0</v>
      </c>
      <c r="J372">
        <v>0</v>
      </c>
      <c r="K372">
        <v>554.02</v>
      </c>
      <c r="L372">
        <v>138.5</v>
      </c>
      <c r="M372">
        <v>20.78</v>
      </c>
      <c r="N372">
        <v>416</v>
      </c>
      <c r="O372">
        <v>0</v>
      </c>
      <c r="P372">
        <v>0</v>
      </c>
      <c r="Q372">
        <v>0</v>
      </c>
      <c r="R372">
        <v>0</v>
      </c>
      <c r="S372">
        <v>69528.25</v>
      </c>
      <c r="T372">
        <v>50000</v>
      </c>
      <c r="U372">
        <v>11017.56</v>
      </c>
      <c r="V372">
        <v>9000</v>
      </c>
      <c r="W372">
        <v>20000</v>
      </c>
      <c r="X372">
        <v>0</v>
      </c>
      <c r="Y372">
        <v>5000</v>
      </c>
      <c r="Z372">
        <v>0</v>
      </c>
      <c r="AA372">
        <v>0</v>
      </c>
      <c r="AB372">
        <v>0</v>
      </c>
      <c r="AC372">
        <v>0</v>
      </c>
      <c r="AD372">
        <v>3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f t="shared" si="5"/>
        <v>0</v>
      </c>
    </row>
    <row r="373" spans="1:37" x14ac:dyDescent="0.2">
      <c r="A373">
        <v>9000454</v>
      </c>
      <c r="B373" t="s">
        <v>765</v>
      </c>
      <c r="C373" t="s">
        <v>9185</v>
      </c>
      <c r="D373" t="s">
        <v>766</v>
      </c>
      <c r="E373" t="s">
        <v>9298</v>
      </c>
      <c r="F373" t="s">
        <v>9299</v>
      </c>
      <c r="G373" t="s">
        <v>9300</v>
      </c>
      <c r="H373">
        <v>4219.26</v>
      </c>
      <c r="I373">
        <v>0</v>
      </c>
      <c r="J373">
        <v>0</v>
      </c>
      <c r="K373">
        <v>849.11</v>
      </c>
      <c r="L373">
        <v>212.28</v>
      </c>
      <c r="M373">
        <v>31.84</v>
      </c>
      <c r="N373">
        <v>637</v>
      </c>
      <c r="O373">
        <v>0</v>
      </c>
      <c r="P373">
        <v>0</v>
      </c>
      <c r="Q373">
        <v>0</v>
      </c>
      <c r="R373">
        <v>0</v>
      </c>
      <c r="S373">
        <v>101019.42</v>
      </c>
      <c r="T373">
        <v>50000</v>
      </c>
      <c r="U373">
        <v>19488.96</v>
      </c>
      <c r="V373">
        <v>10000</v>
      </c>
      <c r="W373">
        <v>10000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11530.46</v>
      </c>
      <c r="AD373">
        <v>3</v>
      </c>
      <c r="AE373">
        <v>0</v>
      </c>
      <c r="AF373">
        <v>345.91</v>
      </c>
      <c r="AG373">
        <v>0</v>
      </c>
      <c r="AH373">
        <v>345.91</v>
      </c>
      <c r="AI373">
        <v>507.67</v>
      </c>
      <c r="AJ373">
        <v>0</v>
      </c>
      <c r="AK373">
        <f t="shared" si="5"/>
        <v>507.67</v>
      </c>
    </row>
    <row r="374" spans="1:37" x14ac:dyDescent="0.2">
      <c r="A374">
        <v>9000911</v>
      </c>
      <c r="B374" t="s">
        <v>2004</v>
      </c>
      <c r="C374" t="s">
        <v>9185</v>
      </c>
      <c r="D374" t="s">
        <v>2005</v>
      </c>
      <c r="E374" t="s">
        <v>9298</v>
      </c>
      <c r="F374" t="s">
        <v>9299</v>
      </c>
      <c r="G374" t="s">
        <v>9300</v>
      </c>
      <c r="H374">
        <v>4039.76</v>
      </c>
      <c r="I374">
        <v>0</v>
      </c>
      <c r="J374">
        <v>0</v>
      </c>
      <c r="K374">
        <v>424.56</v>
      </c>
      <c r="L374">
        <v>106.14</v>
      </c>
      <c r="M374">
        <v>15.92</v>
      </c>
      <c r="N374">
        <v>318</v>
      </c>
      <c r="O374">
        <v>0</v>
      </c>
      <c r="P374">
        <v>0</v>
      </c>
      <c r="Q374">
        <v>0</v>
      </c>
      <c r="R374">
        <v>0</v>
      </c>
      <c r="S374">
        <v>50292.72</v>
      </c>
      <c r="T374">
        <v>50000</v>
      </c>
      <c r="U374">
        <v>8648.2000000000007</v>
      </c>
      <c r="V374">
        <v>0</v>
      </c>
      <c r="W374">
        <v>20000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f t="shared" si="5"/>
        <v>0</v>
      </c>
    </row>
    <row r="375" spans="1:37" x14ac:dyDescent="0.2">
      <c r="A375">
        <v>9000175</v>
      </c>
      <c r="B375" t="s">
        <v>248</v>
      </c>
      <c r="C375" t="s">
        <v>9185</v>
      </c>
      <c r="D375" t="s">
        <v>249</v>
      </c>
      <c r="E375" t="s">
        <v>9298</v>
      </c>
      <c r="F375" t="s">
        <v>9299</v>
      </c>
      <c r="G375" t="s">
        <v>9300</v>
      </c>
      <c r="H375">
        <v>3015.19</v>
      </c>
      <c r="I375">
        <v>0</v>
      </c>
      <c r="J375">
        <v>0</v>
      </c>
      <c r="K375">
        <v>544.30999999999995</v>
      </c>
      <c r="L375">
        <v>136.08000000000001</v>
      </c>
      <c r="M375">
        <v>20.41</v>
      </c>
      <c r="N375">
        <v>408</v>
      </c>
      <c r="O375">
        <v>0</v>
      </c>
      <c r="P375">
        <v>0</v>
      </c>
      <c r="Q375">
        <v>0</v>
      </c>
      <c r="R375">
        <v>0</v>
      </c>
      <c r="S375">
        <v>78544.77</v>
      </c>
      <c r="T375">
        <v>50000</v>
      </c>
      <c r="U375">
        <v>9650.16</v>
      </c>
      <c r="V375">
        <v>0</v>
      </c>
      <c r="W375">
        <v>20000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3</v>
      </c>
      <c r="AE375">
        <v>0</v>
      </c>
      <c r="AF375">
        <v>0</v>
      </c>
      <c r="AG375">
        <v>0</v>
      </c>
      <c r="AH375">
        <v>0</v>
      </c>
      <c r="AI375">
        <v>119.65</v>
      </c>
      <c r="AJ375">
        <v>0</v>
      </c>
      <c r="AK375">
        <f t="shared" si="5"/>
        <v>119.65</v>
      </c>
    </row>
    <row r="376" spans="1:37" x14ac:dyDescent="0.2">
      <c r="A376">
        <v>9000241</v>
      </c>
      <c r="B376" t="s">
        <v>402</v>
      </c>
      <c r="C376" t="s">
        <v>9185</v>
      </c>
      <c r="D376" t="s">
        <v>403</v>
      </c>
      <c r="E376" t="s">
        <v>9298</v>
      </c>
      <c r="F376" t="s">
        <v>9299</v>
      </c>
      <c r="G376" t="s">
        <v>9300</v>
      </c>
      <c r="H376">
        <v>3181.33</v>
      </c>
      <c r="I376">
        <v>0</v>
      </c>
      <c r="J376">
        <v>0</v>
      </c>
      <c r="K376">
        <v>548.69000000000005</v>
      </c>
      <c r="L376">
        <v>137.16999999999999</v>
      </c>
      <c r="M376">
        <v>20.58</v>
      </c>
      <c r="N376">
        <v>412</v>
      </c>
      <c r="O376">
        <v>0</v>
      </c>
      <c r="P376">
        <v>0</v>
      </c>
      <c r="Q376">
        <v>0</v>
      </c>
      <c r="R376">
        <v>0</v>
      </c>
      <c r="S376">
        <v>79251.61</v>
      </c>
      <c r="T376">
        <v>50000</v>
      </c>
      <c r="U376">
        <v>10602.49</v>
      </c>
      <c r="V376">
        <v>10000</v>
      </c>
      <c r="W376">
        <v>0</v>
      </c>
      <c r="X376">
        <v>0</v>
      </c>
      <c r="Y376">
        <v>10000</v>
      </c>
      <c r="Z376">
        <v>0</v>
      </c>
      <c r="AA376">
        <v>0</v>
      </c>
      <c r="AB376">
        <v>0</v>
      </c>
      <c r="AC376">
        <v>0</v>
      </c>
      <c r="AD376">
        <v>3</v>
      </c>
      <c r="AE376">
        <v>0</v>
      </c>
      <c r="AF376">
        <v>0</v>
      </c>
      <c r="AG376">
        <v>0</v>
      </c>
      <c r="AH376">
        <v>0</v>
      </c>
      <c r="AI376">
        <v>107.59</v>
      </c>
      <c r="AJ376">
        <v>0</v>
      </c>
      <c r="AK376">
        <f t="shared" si="5"/>
        <v>107.59</v>
      </c>
    </row>
    <row r="377" spans="1:37" x14ac:dyDescent="0.2">
      <c r="A377">
        <v>9001466</v>
      </c>
      <c r="B377" t="s">
        <v>9274</v>
      </c>
      <c r="C377" t="s">
        <v>9185</v>
      </c>
      <c r="D377" t="s">
        <v>9275</v>
      </c>
      <c r="E377" t="s">
        <v>9298</v>
      </c>
      <c r="F377" t="s">
        <v>9299</v>
      </c>
      <c r="G377" t="s">
        <v>9300</v>
      </c>
      <c r="H377">
        <v>2637</v>
      </c>
      <c r="I377">
        <v>0</v>
      </c>
      <c r="J377">
        <v>0</v>
      </c>
      <c r="K377">
        <v>320</v>
      </c>
      <c r="L377">
        <v>104.32</v>
      </c>
      <c r="M377">
        <v>12</v>
      </c>
      <c r="N377">
        <v>240</v>
      </c>
      <c r="O377">
        <v>0</v>
      </c>
      <c r="P377">
        <v>0</v>
      </c>
      <c r="Q377">
        <v>0</v>
      </c>
      <c r="R377">
        <v>0</v>
      </c>
      <c r="S377">
        <v>2637</v>
      </c>
      <c r="T377">
        <v>5000</v>
      </c>
      <c r="U377">
        <v>676.32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f t="shared" si="5"/>
        <v>0</v>
      </c>
    </row>
    <row r="378" spans="1:37" x14ac:dyDescent="0.2">
      <c r="A378">
        <v>9001048</v>
      </c>
      <c r="B378" t="s">
        <v>2820</v>
      </c>
      <c r="C378" t="s">
        <v>9185</v>
      </c>
      <c r="D378" t="s">
        <v>2821</v>
      </c>
      <c r="E378" t="s">
        <v>9298</v>
      </c>
      <c r="F378" t="s">
        <v>9299</v>
      </c>
      <c r="G378" t="s">
        <v>9300</v>
      </c>
      <c r="H378">
        <v>3190</v>
      </c>
      <c r="I378">
        <v>0</v>
      </c>
      <c r="J378">
        <v>0</v>
      </c>
      <c r="K378">
        <v>430.08</v>
      </c>
      <c r="L378">
        <v>107.52</v>
      </c>
      <c r="M378">
        <v>16.13</v>
      </c>
      <c r="N378">
        <v>323</v>
      </c>
      <c r="O378">
        <v>0</v>
      </c>
      <c r="P378">
        <v>0</v>
      </c>
      <c r="Q378">
        <v>0</v>
      </c>
      <c r="R378">
        <v>0</v>
      </c>
      <c r="S378">
        <v>49163.29</v>
      </c>
      <c r="T378">
        <v>40000</v>
      </c>
      <c r="U378">
        <v>7013.84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2149.4499999999998</v>
      </c>
      <c r="AD378">
        <v>3</v>
      </c>
      <c r="AE378">
        <v>0</v>
      </c>
      <c r="AF378">
        <v>64.48</v>
      </c>
      <c r="AG378">
        <v>0</v>
      </c>
      <c r="AH378">
        <v>64.48</v>
      </c>
      <c r="AI378">
        <v>145.09</v>
      </c>
      <c r="AJ378">
        <v>0</v>
      </c>
      <c r="AK378">
        <f t="shared" si="5"/>
        <v>145.09</v>
      </c>
    </row>
    <row r="379" spans="1:37" x14ac:dyDescent="0.2">
      <c r="A379">
        <v>9000258</v>
      </c>
      <c r="B379" t="s">
        <v>442</v>
      </c>
      <c r="C379" t="s">
        <v>9185</v>
      </c>
      <c r="D379" t="s">
        <v>443</v>
      </c>
      <c r="E379" t="s">
        <v>9298</v>
      </c>
      <c r="F379" t="s">
        <v>9299</v>
      </c>
      <c r="G379" t="s">
        <v>9300</v>
      </c>
      <c r="H379">
        <v>2912.92</v>
      </c>
      <c r="I379">
        <v>0</v>
      </c>
      <c r="J379">
        <v>0</v>
      </c>
      <c r="K379">
        <v>670.07</v>
      </c>
      <c r="L379">
        <v>167.52</v>
      </c>
      <c r="M379">
        <v>25.13</v>
      </c>
      <c r="N379">
        <v>503</v>
      </c>
      <c r="O379">
        <v>0</v>
      </c>
      <c r="P379">
        <v>0</v>
      </c>
      <c r="Q379">
        <v>0</v>
      </c>
      <c r="R379">
        <v>0</v>
      </c>
      <c r="S379">
        <v>79434.399999999994</v>
      </c>
      <c r="T379">
        <v>50000</v>
      </c>
      <c r="U379">
        <v>11109.28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18325.12</v>
      </c>
      <c r="AD379">
        <v>3</v>
      </c>
      <c r="AE379">
        <v>0</v>
      </c>
      <c r="AF379">
        <v>549.75</v>
      </c>
      <c r="AG379">
        <v>0</v>
      </c>
      <c r="AH379">
        <v>549.75</v>
      </c>
      <c r="AI379">
        <v>653.34</v>
      </c>
      <c r="AJ379">
        <v>0</v>
      </c>
      <c r="AK379">
        <f t="shared" si="5"/>
        <v>653.34</v>
      </c>
    </row>
    <row r="380" spans="1:37" x14ac:dyDescent="0.2">
      <c r="A380">
        <v>9000782</v>
      </c>
      <c r="B380" t="s">
        <v>1704</v>
      </c>
      <c r="C380" t="s">
        <v>9185</v>
      </c>
      <c r="D380" t="s">
        <v>1705</v>
      </c>
      <c r="E380" t="s">
        <v>9298</v>
      </c>
      <c r="F380" t="s">
        <v>9299</v>
      </c>
      <c r="G380" t="s">
        <v>9300</v>
      </c>
      <c r="H380">
        <v>4008.42</v>
      </c>
      <c r="I380">
        <v>0</v>
      </c>
      <c r="J380">
        <v>0</v>
      </c>
      <c r="K380">
        <v>483.61</v>
      </c>
      <c r="L380">
        <v>120.9</v>
      </c>
      <c r="M380">
        <v>18.14</v>
      </c>
      <c r="N380">
        <v>363</v>
      </c>
      <c r="O380">
        <v>0</v>
      </c>
      <c r="P380">
        <v>0</v>
      </c>
      <c r="Q380">
        <v>0</v>
      </c>
      <c r="R380">
        <v>0</v>
      </c>
      <c r="S380">
        <v>63155.95</v>
      </c>
      <c r="T380">
        <v>50000</v>
      </c>
      <c r="U380">
        <v>9626.15</v>
      </c>
      <c r="V380">
        <v>5000</v>
      </c>
      <c r="W380">
        <v>10000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3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f t="shared" si="5"/>
        <v>0</v>
      </c>
    </row>
    <row r="381" spans="1:37" x14ac:dyDescent="0.2">
      <c r="A381">
        <v>9001168</v>
      </c>
      <c r="B381" t="s">
        <v>7432</v>
      </c>
      <c r="C381" t="s">
        <v>9185</v>
      </c>
      <c r="D381" t="s">
        <v>7433</v>
      </c>
      <c r="E381" t="s">
        <v>9298</v>
      </c>
      <c r="F381" t="s">
        <v>9299</v>
      </c>
      <c r="G381" t="s">
        <v>9300</v>
      </c>
      <c r="H381">
        <v>3466</v>
      </c>
      <c r="I381">
        <v>0</v>
      </c>
      <c r="J381">
        <v>0</v>
      </c>
      <c r="K381">
        <v>360.88</v>
      </c>
      <c r="L381">
        <v>104.32</v>
      </c>
      <c r="M381">
        <v>13.53</v>
      </c>
      <c r="N381">
        <v>271</v>
      </c>
      <c r="O381">
        <v>0</v>
      </c>
      <c r="P381">
        <v>0</v>
      </c>
      <c r="Q381">
        <v>0</v>
      </c>
      <c r="R381">
        <v>0</v>
      </c>
      <c r="S381">
        <v>34699.86</v>
      </c>
      <c r="T381">
        <v>30000</v>
      </c>
      <c r="U381">
        <v>4456.08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243.78</v>
      </c>
      <c r="AD381">
        <v>3</v>
      </c>
      <c r="AE381">
        <v>0</v>
      </c>
      <c r="AF381">
        <v>7.31</v>
      </c>
      <c r="AG381">
        <v>0</v>
      </c>
      <c r="AH381">
        <v>7.31</v>
      </c>
      <c r="AI381">
        <v>75.83</v>
      </c>
      <c r="AJ381">
        <v>0</v>
      </c>
      <c r="AK381">
        <f t="shared" si="5"/>
        <v>75.83</v>
      </c>
    </row>
    <row r="382" spans="1:37" x14ac:dyDescent="0.2">
      <c r="A382">
        <v>9001043</v>
      </c>
      <c r="B382" t="s">
        <v>1777</v>
      </c>
      <c r="C382" t="s">
        <v>9185</v>
      </c>
      <c r="D382" t="s">
        <v>2804</v>
      </c>
      <c r="E382" t="s">
        <v>9298</v>
      </c>
      <c r="F382" t="s">
        <v>9299</v>
      </c>
      <c r="G382" t="s">
        <v>9300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40593.74</v>
      </c>
      <c r="T382">
        <v>40000</v>
      </c>
      <c r="U382">
        <v>5437.73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3</v>
      </c>
      <c r="AE382">
        <v>0</v>
      </c>
      <c r="AF382">
        <v>0</v>
      </c>
      <c r="AG382">
        <v>0</v>
      </c>
      <c r="AH382">
        <v>0</v>
      </c>
      <c r="AI382">
        <v>4.68</v>
      </c>
      <c r="AJ382">
        <v>0</v>
      </c>
      <c r="AK382">
        <f t="shared" si="5"/>
        <v>4.68</v>
      </c>
    </row>
    <row r="383" spans="1:37" x14ac:dyDescent="0.2">
      <c r="A383">
        <v>9001227</v>
      </c>
      <c r="B383" t="s">
        <v>5286</v>
      </c>
      <c r="C383" t="s">
        <v>9185</v>
      </c>
      <c r="D383" t="s">
        <v>5287</v>
      </c>
      <c r="E383" t="s">
        <v>9298</v>
      </c>
      <c r="F383" t="s">
        <v>9299</v>
      </c>
      <c r="G383" t="s">
        <v>9300</v>
      </c>
      <c r="H383">
        <v>3670</v>
      </c>
      <c r="I383">
        <v>0</v>
      </c>
      <c r="J383">
        <v>0</v>
      </c>
      <c r="K383">
        <v>483.36</v>
      </c>
      <c r="L383">
        <v>120.83</v>
      </c>
      <c r="M383">
        <v>18.13</v>
      </c>
      <c r="N383">
        <v>363</v>
      </c>
      <c r="O383">
        <v>0</v>
      </c>
      <c r="P383">
        <v>0</v>
      </c>
      <c r="Q383">
        <v>0</v>
      </c>
      <c r="R383">
        <v>0</v>
      </c>
      <c r="S383">
        <v>44292.92</v>
      </c>
      <c r="T383">
        <v>30000</v>
      </c>
      <c r="U383">
        <v>5911.92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8381</v>
      </c>
      <c r="AD383">
        <v>3</v>
      </c>
      <c r="AE383">
        <v>0</v>
      </c>
      <c r="AF383">
        <v>251.43</v>
      </c>
      <c r="AG383">
        <v>0</v>
      </c>
      <c r="AH383">
        <v>251.43</v>
      </c>
      <c r="AI383">
        <v>320.89</v>
      </c>
      <c r="AJ383">
        <v>0</v>
      </c>
      <c r="AK383">
        <f t="shared" si="5"/>
        <v>320.89</v>
      </c>
    </row>
    <row r="384" spans="1:37" x14ac:dyDescent="0.2">
      <c r="A384">
        <v>9000411</v>
      </c>
      <c r="B384" t="s">
        <v>2691</v>
      </c>
      <c r="C384" t="s">
        <v>9185</v>
      </c>
      <c r="D384" t="s">
        <v>2692</v>
      </c>
      <c r="E384" t="s">
        <v>9298</v>
      </c>
      <c r="F384" t="s">
        <v>9299</v>
      </c>
      <c r="G384" t="s">
        <v>9300</v>
      </c>
      <c r="H384">
        <v>6452.76</v>
      </c>
      <c r="I384">
        <v>0</v>
      </c>
      <c r="J384">
        <v>0</v>
      </c>
      <c r="K384">
        <v>694.56</v>
      </c>
      <c r="L384">
        <v>173.64</v>
      </c>
      <c r="M384">
        <v>26.05</v>
      </c>
      <c r="N384">
        <v>521</v>
      </c>
      <c r="O384">
        <v>0</v>
      </c>
      <c r="P384">
        <v>0</v>
      </c>
      <c r="Q384">
        <v>0</v>
      </c>
      <c r="R384">
        <v>0</v>
      </c>
      <c r="S384">
        <v>64543.31</v>
      </c>
      <c r="T384">
        <v>40000</v>
      </c>
      <c r="U384">
        <v>11322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13221.31</v>
      </c>
      <c r="AD384">
        <v>3</v>
      </c>
      <c r="AE384">
        <v>0</v>
      </c>
      <c r="AF384">
        <v>396.64</v>
      </c>
      <c r="AG384">
        <v>0</v>
      </c>
      <c r="AH384">
        <v>396.64</v>
      </c>
      <c r="AI384">
        <v>395.51</v>
      </c>
      <c r="AJ384">
        <v>1.1299999999999999</v>
      </c>
      <c r="AK384">
        <f t="shared" si="5"/>
        <v>396.64</v>
      </c>
    </row>
    <row r="385" spans="1:37" x14ac:dyDescent="0.2">
      <c r="A385">
        <v>9000981</v>
      </c>
      <c r="B385" t="s">
        <v>2137</v>
      </c>
      <c r="C385" t="s">
        <v>9185</v>
      </c>
      <c r="D385" t="s">
        <v>2138</v>
      </c>
      <c r="E385" t="s">
        <v>9298</v>
      </c>
      <c r="F385" t="s">
        <v>9299</v>
      </c>
      <c r="G385" t="s">
        <v>9300</v>
      </c>
      <c r="H385">
        <v>3657</v>
      </c>
      <c r="I385">
        <v>0</v>
      </c>
      <c r="J385">
        <v>0</v>
      </c>
      <c r="K385">
        <v>406.64</v>
      </c>
      <c r="L385">
        <v>104.32</v>
      </c>
      <c r="M385">
        <v>15.25</v>
      </c>
      <c r="N385">
        <v>305</v>
      </c>
      <c r="O385">
        <v>0</v>
      </c>
      <c r="P385">
        <v>0</v>
      </c>
      <c r="Q385">
        <v>0</v>
      </c>
      <c r="R385">
        <v>0</v>
      </c>
      <c r="S385">
        <v>57394.44</v>
      </c>
      <c r="T385">
        <v>50000</v>
      </c>
      <c r="U385">
        <v>8295.5499999999993</v>
      </c>
      <c r="V385">
        <v>10000</v>
      </c>
      <c r="W385">
        <v>10000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f t="shared" si="5"/>
        <v>0</v>
      </c>
    </row>
    <row r="386" spans="1:37" x14ac:dyDescent="0.2">
      <c r="A386">
        <v>9000825</v>
      </c>
      <c r="B386" t="s">
        <v>1822</v>
      </c>
      <c r="C386" t="s">
        <v>9185</v>
      </c>
      <c r="D386" t="s">
        <v>1823</v>
      </c>
      <c r="E386" t="s">
        <v>9298</v>
      </c>
      <c r="F386" t="s">
        <v>9299</v>
      </c>
      <c r="G386" t="s">
        <v>9300</v>
      </c>
      <c r="H386">
        <v>3851.89</v>
      </c>
      <c r="I386">
        <v>0</v>
      </c>
      <c r="J386">
        <v>0</v>
      </c>
      <c r="K386">
        <v>687.18</v>
      </c>
      <c r="L386">
        <v>171.79</v>
      </c>
      <c r="M386">
        <v>25.77</v>
      </c>
      <c r="N386">
        <v>515</v>
      </c>
      <c r="O386">
        <v>0</v>
      </c>
      <c r="P386">
        <v>0</v>
      </c>
      <c r="Q386">
        <v>0</v>
      </c>
      <c r="R386">
        <v>0</v>
      </c>
      <c r="S386">
        <v>87484.5</v>
      </c>
      <c r="T386">
        <v>50000</v>
      </c>
      <c r="U386">
        <v>15938.9</v>
      </c>
      <c r="V386">
        <v>0</v>
      </c>
      <c r="W386">
        <v>6670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14875.6</v>
      </c>
      <c r="AD386">
        <v>3</v>
      </c>
      <c r="AE386">
        <v>0</v>
      </c>
      <c r="AF386">
        <v>446.27</v>
      </c>
      <c r="AG386">
        <v>0</v>
      </c>
      <c r="AH386">
        <v>446.27</v>
      </c>
      <c r="AI386">
        <v>542.71</v>
      </c>
      <c r="AJ386">
        <v>0</v>
      </c>
      <c r="AK386">
        <f t="shared" si="5"/>
        <v>542.71</v>
      </c>
    </row>
    <row r="387" spans="1:37" x14ac:dyDescent="0.2">
      <c r="A387">
        <v>9001242</v>
      </c>
      <c r="B387" t="s">
        <v>7759</v>
      </c>
      <c r="C387" t="s">
        <v>9185</v>
      </c>
      <c r="D387" t="s">
        <v>7760</v>
      </c>
      <c r="E387" t="s">
        <v>9298</v>
      </c>
      <c r="F387" t="s">
        <v>9299</v>
      </c>
      <c r="G387" t="s">
        <v>9300</v>
      </c>
      <c r="H387">
        <v>2637</v>
      </c>
      <c r="I387">
        <v>0</v>
      </c>
      <c r="J387">
        <v>0</v>
      </c>
      <c r="K387">
        <v>320</v>
      </c>
      <c r="L387">
        <v>104.32</v>
      </c>
      <c r="M387">
        <v>12</v>
      </c>
      <c r="N387">
        <v>240</v>
      </c>
      <c r="O387">
        <v>0</v>
      </c>
      <c r="P387">
        <v>0</v>
      </c>
      <c r="Q387">
        <v>0</v>
      </c>
      <c r="R387">
        <v>0</v>
      </c>
      <c r="S387">
        <v>18867.86</v>
      </c>
      <c r="T387">
        <v>25000</v>
      </c>
      <c r="U387">
        <v>3332.96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f t="shared" ref="AK387:AK450" si="6">AI387+AJ387</f>
        <v>0</v>
      </c>
    </row>
    <row r="388" spans="1:37" x14ac:dyDescent="0.2">
      <c r="A388">
        <v>9000597</v>
      </c>
      <c r="B388" t="s">
        <v>1161</v>
      </c>
      <c r="C388" t="s">
        <v>9185</v>
      </c>
      <c r="D388" t="s">
        <v>1162</v>
      </c>
      <c r="E388" t="s">
        <v>9298</v>
      </c>
      <c r="F388" t="s">
        <v>9299</v>
      </c>
      <c r="G388" t="s">
        <v>9300</v>
      </c>
      <c r="H388">
        <v>3496.21</v>
      </c>
      <c r="I388">
        <v>0</v>
      </c>
      <c r="J388">
        <v>0</v>
      </c>
      <c r="K388">
        <v>387.61</v>
      </c>
      <c r="L388">
        <v>104.32</v>
      </c>
      <c r="M388">
        <v>14.54</v>
      </c>
      <c r="N388">
        <v>291</v>
      </c>
      <c r="O388">
        <v>0</v>
      </c>
      <c r="P388">
        <v>0</v>
      </c>
      <c r="Q388">
        <v>0</v>
      </c>
      <c r="R388">
        <v>0</v>
      </c>
      <c r="S388">
        <v>60612.37</v>
      </c>
      <c r="T388">
        <v>50000</v>
      </c>
      <c r="U388">
        <v>7009.41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3602.96</v>
      </c>
      <c r="AD388">
        <v>3</v>
      </c>
      <c r="AE388">
        <v>0</v>
      </c>
      <c r="AF388">
        <v>108.09</v>
      </c>
      <c r="AG388">
        <v>0</v>
      </c>
      <c r="AH388">
        <v>108.09</v>
      </c>
      <c r="AI388">
        <v>177.13</v>
      </c>
      <c r="AJ388">
        <v>0</v>
      </c>
      <c r="AK388">
        <f t="shared" si="6"/>
        <v>177.13</v>
      </c>
    </row>
    <row r="389" spans="1:37" x14ac:dyDescent="0.2">
      <c r="A389">
        <v>9000776</v>
      </c>
      <c r="B389" t="s">
        <v>1686</v>
      </c>
      <c r="C389" t="s">
        <v>9185</v>
      </c>
      <c r="D389" t="s">
        <v>1687</v>
      </c>
      <c r="E389" t="s">
        <v>9298</v>
      </c>
      <c r="F389" t="s">
        <v>9299</v>
      </c>
      <c r="G389" t="s">
        <v>9300</v>
      </c>
      <c r="H389">
        <v>3590.87</v>
      </c>
      <c r="I389">
        <v>0</v>
      </c>
      <c r="J389">
        <v>0</v>
      </c>
      <c r="K389">
        <v>544.55999999999995</v>
      </c>
      <c r="L389">
        <v>136.13999999999999</v>
      </c>
      <c r="M389">
        <v>20.420000000000002</v>
      </c>
      <c r="N389">
        <v>408</v>
      </c>
      <c r="O389">
        <v>0</v>
      </c>
      <c r="P389">
        <v>0</v>
      </c>
      <c r="Q389">
        <v>0</v>
      </c>
      <c r="R389">
        <v>0</v>
      </c>
      <c r="S389">
        <v>54306.559999999998</v>
      </c>
      <c r="T389">
        <v>50000</v>
      </c>
      <c r="U389">
        <v>9989.61</v>
      </c>
      <c r="V389">
        <v>10000</v>
      </c>
      <c r="W389">
        <v>20000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3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f t="shared" si="6"/>
        <v>0</v>
      </c>
    </row>
    <row r="390" spans="1:37" x14ac:dyDescent="0.2">
      <c r="A390">
        <v>9000643</v>
      </c>
      <c r="B390" t="s">
        <v>1298</v>
      </c>
      <c r="C390" t="s">
        <v>9185</v>
      </c>
      <c r="D390" t="s">
        <v>1299</v>
      </c>
      <c r="E390" t="s">
        <v>9298</v>
      </c>
      <c r="F390" t="s">
        <v>9299</v>
      </c>
      <c r="G390" t="s">
        <v>9300</v>
      </c>
      <c r="H390">
        <v>5556.75</v>
      </c>
      <c r="I390">
        <v>0</v>
      </c>
      <c r="J390">
        <v>0</v>
      </c>
      <c r="K390">
        <v>661.29</v>
      </c>
      <c r="L390">
        <v>165.32</v>
      </c>
      <c r="M390">
        <v>24.8</v>
      </c>
      <c r="N390">
        <v>496</v>
      </c>
      <c r="O390">
        <v>0</v>
      </c>
      <c r="P390">
        <v>0</v>
      </c>
      <c r="Q390">
        <v>0</v>
      </c>
      <c r="R390">
        <v>0</v>
      </c>
      <c r="S390">
        <v>85114.79</v>
      </c>
      <c r="T390">
        <v>50000</v>
      </c>
      <c r="U390">
        <v>13996.81</v>
      </c>
      <c r="V390">
        <v>0</v>
      </c>
      <c r="W390">
        <v>10000</v>
      </c>
      <c r="X390">
        <v>0</v>
      </c>
      <c r="Y390">
        <v>10000</v>
      </c>
      <c r="Z390">
        <v>0</v>
      </c>
      <c r="AA390">
        <v>0</v>
      </c>
      <c r="AB390">
        <v>0</v>
      </c>
      <c r="AC390">
        <v>1117.98</v>
      </c>
      <c r="AD390">
        <v>3</v>
      </c>
      <c r="AE390">
        <v>0</v>
      </c>
      <c r="AF390">
        <v>33.54</v>
      </c>
      <c r="AG390">
        <v>0</v>
      </c>
      <c r="AH390">
        <v>33.54</v>
      </c>
      <c r="AI390">
        <v>135.58000000000001</v>
      </c>
      <c r="AJ390">
        <v>0</v>
      </c>
      <c r="AK390">
        <f t="shared" si="6"/>
        <v>135.58000000000001</v>
      </c>
    </row>
    <row r="391" spans="1:37" x14ac:dyDescent="0.2">
      <c r="A391">
        <v>9000531</v>
      </c>
      <c r="B391" t="s">
        <v>972</v>
      </c>
      <c r="C391" t="s">
        <v>9185</v>
      </c>
      <c r="D391" t="s">
        <v>973</v>
      </c>
      <c r="E391" t="s">
        <v>9298</v>
      </c>
      <c r="F391" t="s">
        <v>9299</v>
      </c>
      <c r="G391" t="s">
        <v>9300</v>
      </c>
      <c r="H391">
        <v>3537.76</v>
      </c>
      <c r="I391">
        <v>0</v>
      </c>
      <c r="J391">
        <v>0</v>
      </c>
      <c r="K391">
        <v>676.39</v>
      </c>
      <c r="L391">
        <v>169.1</v>
      </c>
      <c r="M391">
        <v>25.36</v>
      </c>
      <c r="N391">
        <v>507</v>
      </c>
      <c r="O391">
        <v>0</v>
      </c>
      <c r="P391">
        <v>0</v>
      </c>
      <c r="Q391">
        <v>0</v>
      </c>
      <c r="R391">
        <v>0</v>
      </c>
      <c r="S391">
        <v>91004.79</v>
      </c>
      <c r="T391">
        <v>50000</v>
      </c>
      <c r="U391">
        <v>14347.56</v>
      </c>
      <c r="V391">
        <v>10000</v>
      </c>
      <c r="W391">
        <v>10000</v>
      </c>
      <c r="X391">
        <v>0</v>
      </c>
      <c r="Y391">
        <v>9000</v>
      </c>
      <c r="Z391">
        <v>0</v>
      </c>
      <c r="AA391">
        <v>0</v>
      </c>
      <c r="AB391">
        <v>0</v>
      </c>
      <c r="AC391">
        <v>0</v>
      </c>
      <c r="AD391">
        <v>3</v>
      </c>
      <c r="AE391">
        <v>0</v>
      </c>
      <c r="AF391">
        <v>0</v>
      </c>
      <c r="AG391">
        <v>0</v>
      </c>
      <c r="AH391">
        <v>0</v>
      </c>
      <c r="AI391">
        <v>104.92</v>
      </c>
      <c r="AJ391">
        <v>0</v>
      </c>
      <c r="AK391">
        <f t="shared" si="6"/>
        <v>104.92</v>
      </c>
    </row>
    <row r="392" spans="1:37" x14ac:dyDescent="0.2">
      <c r="A392">
        <v>9000428</v>
      </c>
      <c r="B392" t="s">
        <v>709</v>
      </c>
      <c r="C392" t="s">
        <v>9185</v>
      </c>
      <c r="D392" t="s">
        <v>710</v>
      </c>
      <c r="E392" t="s">
        <v>9298</v>
      </c>
      <c r="F392" t="s">
        <v>9299</v>
      </c>
      <c r="G392" t="s">
        <v>9300</v>
      </c>
      <c r="H392">
        <v>2818.95</v>
      </c>
      <c r="I392">
        <v>0</v>
      </c>
      <c r="J392">
        <v>0</v>
      </c>
      <c r="K392">
        <v>520.63</v>
      </c>
      <c r="L392">
        <v>130.16</v>
      </c>
      <c r="M392">
        <v>19.52</v>
      </c>
      <c r="N392">
        <v>390</v>
      </c>
      <c r="O392">
        <v>0</v>
      </c>
      <c r="P392">
        <v>0</v>
      </c>
      <c r="Q392">
        <v>0</v>
      </c>
      <c r="R392">
        <v>0</v>
      </c>
      <c r="S392">
        <v>71299.98</v>
      </c>
      <c r="T392">
        <v>50000</v>
      </c>
      <c r="U392">
        <v>8706.98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12593</v>
      </c>
      <c r="AD392">
        <v>3</v>
      </c>
      <c r="AE392">
        <v>0</v>
      </c>
      <c r="AF392">
        <v>377.79</v>
      </c>
      <c r="AG392">
        <v>0</v>
      </c>
      <c r="AH392">
        <v>377.79</v>
      </c>
      <c r="AI392">
        <v>475.03</v>
      </c>
      <c r="AJ392">
        <v>0</v>
      </c>
      <c r="AK392">
        <f t="shared" si="6"/>
        <v>475.03</v>
      </c>
    </row>
    <row r="393" spans="1:37" x14ac:dyDescent="0.2">
      <c r="A393">
        <v>9001372</v>
      </c>
      <c r="B393" t="s">
        <v>8688</v>
      </c>
      <c r="C393" t="s">
        <v>9185</v>
      </c>
      <c r="D393" t="s">
        <v>8689</v>
      </c>
      <c r="E393" t="s">
        <v>9298</v>
      </c>
      <c r="F393" t="s">
        <v>9299</v>
      </c>
      <c r="G393" t="s">
        <v>9300</v>
      </c>
      <c r="H393">
        <v>2674</v>
      </c>
      <c r="I393">
        <v>0</v>
      </c>
      <c r="J393">
        <v>0</v>
      </c>
      <c r="K393">
        <v>320</v>
      </c>
      <c r="L393">
        <v>104.32</v>
      </c>
      <c r="M393">
        <v>12</v>
      </c>
      <c r="N393">
        <v>240</v>
      </c>
      <c r="O393">
        <v>0</v>
      </c>
      <c r="P393">
        <v>0</v>
      </c>
      <c r="Q393">
        <v>0</v>
      </c>
      <c r="R393">
        <v>0</v>
      </c>
      <c r="S393">
        <v>9725.57</v>
      </c>
      <c r="T393">
        <v>15000</v>
      </c>
      <c r="U393">
        <v>2028.96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3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f t="shared" si="6"/>
        <v>0</v>
      </c>
    </row>
    <row r="394" spans="1:37" x14ac:dyDescent="0.2">
      <c r="A394">
        <v>9000808</v>
      </c>
      <c r="B394" t="s">
        <v>1780</v>
      </c>
      <c r="C394" t="s">
        <v>9185</v>
      </c>
      <c r="D394" t="s">
        <v>1781</v>
      </c>
      <c r="E394" t="s">
        <v>9298</v>
      </c>
      <c r="F394" t="s">
        <v>9299</v>
      </c>
      <c r="G394" t="s">
        <v>9300</v>
      </c>
      <c r="H394">
        <v>3993.83</v>
      </c>
      <c r="I394">
        <v>0</v>
      </c>
      <c r="J394">
        <v>0</v>
      </c>
      <c r="K394">
        <v>487.88</v>
      </c>
      <c r="L394">
        <v>121.97</v>
      </c>
      <c r="M394">
        <v>18.3</v>
      </c>
      <c r="N394">
        <v>366</v>
      </c>
      <c r="O394">
        <v>0</v>
      </c>
      <c r="P394">
        <v>0</v>
      </c>
      <c r="Q394">
        <v>0</v>
      </c>
      <c r="R394">
        <v>0</v>
      </c>
      <c r="S394">
        <v>55267.34</v>
      </c>
      <c r="T394">
        <v>50000</v>
      </c>
      <c r="U394">
        <v>9709.4</v>
      </c>
      <c r="V394">
        <v>10000</v>
      </c>
      <c r="W394">
        <v>10000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3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f t="shared" si="6"/>
        <v>0</v>
      </c>
    </row>
    <row r="395" spans="1:37" x14ac:dyDescent="0.2">
      <c r="A395">
        <v>9001246</v>
      </c>
      <c r="B395" t="s">
        <v>8203</v>
      </c>
      <c r="C395" t="s">
        <v>9185</v>
      </c>
      <c r="D395" t="s">
        <v>8204</v>
      </c>
      <c r="E395" t="s">
        <v>9298</v>
      </c>
      <c r="F395" t="s">
        <v>9299</v>
      </c>
      <c r="G395" t="s">
        <v>9300</v>
      </c>
      <c r="H395">
        <v>4397.3100000000004</v>
      </c>
      <c r="I395">
        <v>0</v>
      </c>
      <c r="J395">
        <v>0</v>
      </c>
      <c r="K395">
        <v>706.41</v>
      </c>
      <c r="L395">
        <v>176.6</v>
      </c>
      <c r="M395">
        <v>26.49</v>
      </c>
      <c r="N395">
        <v>530</v>
      </c>
      <c r="O395">
        <v>0</v>
      </c>
      <c r="P395">
        <v>0</v>
      </c>
      <c r="Q395">
        <v>0</v>
      </c>
      <c r="R395">
        <v>0</v>
      </c>
      <c r="S395">
        <v>20217.14</v>
      </c>
      <c r="T395">
        <v>20000</v>
      </c>
      <c r="U395">
        <v>5758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f t="shared" si="6"/>
        <v>0</v>
      </c>
    </row>
    <row r="396" spans="1:37" x14ac:dyDescent="0.2">
      <c r="A396">
        <v>9000310</v>
      </c>
      <c r="B396" t="s">
        <v>2537</v>
      </c>
      <c r="C396" t="s">
        <v>9185</v>
      </c>
      <c r="D396" t="s">
        <v>2538</v>
      </c>
      <c r="E396" t="s">
        <v>9298</v>
      </c>
      <c r="F396" t="s">
        <v>9299</v>
      </c>
      <c r="G396" t="s">
        <v>9300</v>
      </c>
      <c r="H396">
        <v>6165</v>
      </c>
      <c r="I396">
        <v>0</v>
      </c>
      <c r="J396">
        <v>0</v>
      </c>
      <c r="K396">
        <v>1048.4000000000001</v>
      </c>
      <c r="L396">
        <v>262.10000000000002</v>
      </c>
      <c r="M396">
        <v>39.32</v>
      </c>
      <c r="N396">
        <v>786</v>
      </c>
      <c r="O396">
        <v>0</v>
      </c>
      <c r="P396">
        <v>0</v>
      </c>
      <c r="Q396">
        <v>0</v>
      </c>
      <c r="R396">
        <v>0</v>
      </c>
      <c r="S396">
        <v>81233.38</v>
      </c>
      <c r="T396">
        <v>40000</v>
      </c>
      <c r="U396">
        <v>17086.560000000001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24146.82</v>
      </c>
      <c r="AD396">
        <v>3</v>
      </c>
      <c r="AE396">
        <v>0</v>
      </c>
      <c r="AF396">
        <v>724.4</v>
      </c>
      <c r="AG396">
        <v>0</v>
      </c>
      <c r="AH396">
        <v>724.4</v>
      </c>
      <c r="AI396">
        <v>753.53</v>
      </c>
      <c r="AJ396">
        <v>0</v>
      </c>
      <c r="AK396">
        <f t="shared" si="6"/>
        <v>753.53</v>
      </c>
    </row>
    <row r="397" spans="1:37" x14ac:dyDescent="0.2">
      <c r="A397">
        <v>9001116</v>
      </c>
      <c r="B397" t="s">
        <v>3020</v>
      </c>
      <c r="C397" t="s">
        <v>9185</v>
      </c>
      <c r="D397" t="s">
        <v>3021</v>
      </c>
      <c r="E397" t="s">
        <v>9298</v>
      </c>
      <c r="F397" t="s">
        <v>9299</v>
      </c>
      <c r="G397" t="s">
        <v>9300</v>
      </c>
      <c r="H397">
        <v>3429</v>
      </c>
      <c r="I397">
        <v>0</v>
      </c>
      <c r="J397">
        <v>0</v>
      </c>
      <c r="K397">
        <v>360.66</v>
      </c>
      <c r="L397">
        <v>104.32</v>
      </c>
      <c r="M397">
        <v>13.52</v>
      </c>
      <c r="N397">
        <v>270</v>
      </c>
      <c r="O397">
        <v>0</v>
      </c>
      <c r="P397">
        <v>0</v>
      </c>
      <c r="Q397">
        <v>0</v>
      </c>
      <c r="R397">
        <v>0</v>
      </c>
      <c r="S397">
        <v>35497.74</v>
      </c>
      <c r="T397">
        <v>40000</v>
      </c>
      <c r="U397">
        <v>5182.8599999999997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3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f t="shared" si="6"/>
        <v>0</v>
      </c>
    </row>
    <row r="398" spans="1:37" x14ac:dyDescent="0.2">
      <c r="A398">
        <v>9000485</v>
      </c>
      <c r="B398" t="s">
        <v>852</v>
      </c>
      <c r="C398" t="s">
        <v>9185</v>
      </c>
      <c r="D398" t="s">
        <v>853</v>
      </c>
      <c r="E398" t="s">
        <v>9298</v>
      </c>
      <c r="F398" t="s">
        <v>9299</v>
      </c>
      <c r="G398" t="s">
        <v>9300</v>
      </c>
      <c r="H398">
        <v>4702.09</v>
      </c>
      <c r="I398">
        <v>0</v>
      </c>
      <c r="J398">
        <v>0</v>
      </c>
      <c r="K398">
        <v>488.73</v>
      </c>
      <c r="L398">
        <v>122.18</v>
      </c>
      <c r="M398">
        <v>18.329999999999998</v>
      </c>
      <c r="N398">
        <v>367</v>
      </c>
      <c r="O398">
        <v>0</v>
      </c>
      <c r="P398">
        <v>0</v>
      </c>
      <c r="Q398">
        <v>0</v>
      </c>
      <c r="R398">
        <v>0</v>
      </c>
      <c r="S398">
        <v>65454.11</v>
      </c>
      <c r="T398">
        <v>50000</v>
      </c>
      <c r="U398">
        <v>14345.18</v>
      </c>
      <c r="V398">
        <v>10000</v>
      </c>
      <c r="W398">
        <v>20000</v>
      </c>
      <c r="X398">
        <v>0</v>
      </c>
      <c r="Y398">
        <v>5000</v>
      </c>
      <c r="Z398">
        <v>0</v>
      </c>
      <c r="AA398">
        <v>0</v>
      </c>
      <c r="AB398">
        <v>0</v>
      </c>
      <c r="AC398">
        <v>0</v>
      </c>
      <c r="AD398">
        <v>3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f t="shared" si="6"/>
        <v>0</v>
      </c>
    </row>
    <row r="399" spans="1:37" x14ac:dyDescent="0.2">
      <c r="A399">
        <v>9000774</v>
      </c>
      <c r="B399" t="s">
        <v>1680</v>
      </c>
      <c r="C399" t="s">
        <v>9185</v>
      </c>
      <c r="D399" t="s">
        <v>1681</v>
      </c>
      <c r="E399" t="s">
        <v>9298</v>
      </c>
      <c r="F399" t="s">
        <v>9299</v>
      </c>
      <c r="G399" t="s">
        <v>9300</v>
      </c>
      <c r="H399">
        <v>3318.5</v>
      </c>
      <c r="I399">
        <v>0</v>
      </c>
      <c r="J399">
        <v>0</v>
      </c>
      <c r="K399">
        <v>413.48</v>
      </c>
      <c r="L399">
        <v>104.32</v>
      </c>
      <c r="M399">
        <v>15.51</v>
      </c>
      <c r="N399">
        <v>310</v>
      </c>
      <c r="O399">
        <v>0</v>
      </c>
      <c r="P399">
        <v>0</v>
      </c>
      <c r="Q399">
        <v>0</v>
      </c>
      <c r="R399">
        <v>0</v>
      </c>
      <c r="S399">
        <v>54361.440000000002</v>
      </c>
      <c r="T399">
        <v>50000</v>
      </c>
      <c r="U399">
        <v>6713.88</v>
      </c>
      <c r="V399">
        <v>10000</v>
      </c>
      <c r="W399">
        <v>20000</v>
      </c>
      <c r="X399">
        <v>0</v>
      </c>
      <c r="Y399">
        <v>10000</v>
      </c>
      <c r="Z399">
        <v>0</v>
      </c>
      <c r="AA399">
        <v>0</v>
      </c>
      <c r="AB399">
        <v>0</v>
      </c>
      <c r="AC399">
        <v>0</v>
      </c>
      <c r="AD399">
        <v>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f t="shared" si="6"/>
        <v>0</v>
      </c>
    </row>
    <row r="400" spans="1:37" x14ac:dyDescent="0.2">
      <c r="A400">
        <v>9000480</v>
      </c>
      <c r="B400" t="s">
        <v>837</v>
      </c>
      <c r="C400" t="s">
        <v>9185</v>
      </c>
      <c r="D400" t="s">
        <v>838</v>
      </c>
      <c r="E400" t="s">
        <v>9298</v>
      </c>
      <c r="F400" t="s">
        <v>9299</v>
      </c>
      <c r="G400" t="s">
        <v>9300</v>
      </c>
      <c r="H400">
        <v>3412.4</v>
      </c>
      <c r="I400">
        <v>0</v>
      </c>
      <c r="J400">
        <v>0</v>
      </c>
      <c r="K400">
        <v>806.18</v>
      </c>
      <c r="L400">
        <v>201.55</v>
      </c>
      <c r="M400">
        <v>30.23</v>
      </c>
      <c r="N400">
        <v>605</v>
      </c>
      <c r="O400">
        <v>0</v>
      </c>
      <c r="P400">
        <v>0</v>
      </c>
      <c r="Q400">
        <v>0</v>
      </c>
      <c r="R400">
        <v>0</v>
      </c>
      <c r="S400">
        <v>87591.26</v>
      </c>
      <c r="T400">
        <v>50000</v>
      </c>
      <c r="U400">
        <v>17208.509999999998</v>
      </c>
      <c r="V400">
        <v>10000</v>
      </c>
      <c r="W400">
        <v>10000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382.75</v>
      </c>
      <c r="AD400">
        <v>3</v>
      </c>
      <c r="AE400">
        <v>0</v>
      </c>
      <c r="AF400">
        <v>11.48</v>
      </c>
      <c r="AG400">
        <v>0</v>
      </c>
      <c r="AH400">
        <v>11.48</v>
      </c>
      <c r="AI400">
        <v>168.4</v>
      </c>
      <c r="AJ400">
        <v>0</v>
      </c>
      <c r="AK400">
        <f t="shared" si="6"/>
        <v>168.4</v>
      </c>
    </row>
    <row r="401" spans="1:37" x14ac:dyDescent="0.2">
      <c r="A401">
        <v>9000723</v>
      </c>
      <c r="B401" t="s">
        <v>1528</v>
      </c>
      <c r="C401" t="s">
        <v>9185</v>
      </c>
      <c r="D401" t="s">
        <v>1529</v>
      </c>
      <c r="E401" t="s">
        <v>9298</v>
      </c>
      <c r="F401" t="s">
        <v>9299</v>
      </c>
      <c r="G401" t="s">
        <v>9300</v>
      </c>
      <c r="H401">
        <v>4608.09</v>
      </c>
      <c r="I401">
        <v>0</v>
      </c>
      <c r="J401">
        <v>0</v>
      </c>
      <c r="K401">
        <v>1031.83</v>
      </c>
      <c r="L401">
        <v>257.95999999999998</v>
      </c>
      <c r="M401">
        <v>38.69</v>
      </c>
      <c r="N401">
        <v>774</v>
      </c>
      <c r="O401">
        <v>0</v>
      </c>
      <c r="P401">
        <v>0</v>
      </c>
      <c r="Q401">
        <v>0</v>
      </c>
      <c r="R401">
        <v>0</v>
      </c>
      <c r="S401">
        <v>109212.05</v>
      </c>
      <c r="T401">
        <v>50000</v>
      </c>
      <c r="U401">
        <v>24920.73</v>
      </c>
      <c r="V401">
        <v>10000</v>
      </c>
      <c r="W401">
        <v>10000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14291.32</v>
      </c>
      <c r="AD401">
        <v>3</v>
      </c>
      <c r="AE401">
        <v>0</v>
      </c>
      <c r="AF401">
        <v>428.74</v>
      </c>
      <c r="AG401">
        <v>0</v>
      </c>
      <c r="AH401">
        <v>428.74</v>
      </c>
      <c r="AI401">
        <v>563.57000000000005</v>
      </c>
      <c r="AJ401">
        <v>0</v>
      </c>
      <c r="AK401">
        <f t="shared" si="6"/>
        <v>563.57000000000005</v>
      </c>
    </row>
    <row r="402" spans="1:37" x14ac:dyDescent="0.2">
      <c r="A402">
        <v>9001361</v>
      </c>
      <c r="B402" t="s">
        <v>8413</v>
      </c>
      <c r="C402" t="s">
        <v>9185</v>
      </c>
      <c r="D402" t="s">
        <v>8415</v>
      </c>
      <c r="E402" t="s">
        <v>9298</v>
      </c>
      <c r="F402" t="s">
        <v>9299</v>
      </c>
      <c r="G402" t="s">
        <v>9300</v>
      </c>
      <c r="H402">
        <v>6493.55</v>
      </c>
      <c r="I402">
        <v>0</v>
      </c>
      <c r="J402">
        <v>0</v>
      </c>
      <c r="K402">
        <v>624.79999999999995</v>
      </c>
      <c r="L402">
        <v>156.19999999999999</v>
      </c>
      <c r="M402">
        <v>23.43</v>
      </c>
      <c r="N402">
        <v>469</v>
      </c>
      <c r="O402">
        <v>0</v>
      </c>
      <c r="P402">
        <v>0</v>
      </c>
      <c r="Q402">
        <v>0</v>
      </c>
      <c r="R402">
        <v>0</v>
      </c>
      <c r="S402">
        <v>29659.1</v>
      </c>
      <c r="T402">
        <v>20000</v>
      </c>
      <c r="U402">
        <v>5093.72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4565.38</v>
      </c>
      <c r="AD402">
        <v>3</v>
      </c>
      <c r="AE402">
        <v>0</v>
      </c>
      <c r="AF402">
        <v>136.96</v>
      </c>
      <c r="AG402">
        <v>0</v>
      </c>
      <c r="AH402">
        <v>136.96</v>
      </c>
      <c r="AI402">
        <v>130.36000000000001</v>
      </c>
      <c r="AJ402">
        <v>6.6</v>
      </c>
      <c r="AK402">
        <f t="shared" si="6"/>
        <v>136.96</v>
      </c>
    </row>
    <row r="403" spans="1:37" x14ac:dyDescent="0.2">
      <c r="A403">
        <v>9001115</v>
      </c>
      <c r="B403" t="s">
        <v>3017</v>
      </c>
      <c r="C403" t="s">
        <v>9185</v>
      </c>
      <c r="D403" t="s">
        <v>3018</v>
      </c>
      <c r="E403" t="s">
        <v>9298</v>
      </c>
      <c r="F403" t="s">
        <v>9299</v>
      </c>
      <c r="G403" t="s">
        <v>9300</v>
      </c>
      <c r="H403">
        <v>3895.76</v>
      </c>
      <c r="I403">
        <v>0</v>
      </c>
      <c r="J403">
        <v>0</v>
      </c>
      <c r="K403">
        <v>358.68</v>
      </c>
      <c r="L403">
        <v>104.32</v>
      </c>
      <c r="M403">
        <v>13.45</v>
      </c>
      <c r="N403">
        <v>269</v>
      </c>
      <c r="O403">
        <v>0</v>
      </c>
      <c r="P403">
        <v>0</v>
      </c>
      <c r="Q403">
        <v>0</v>
      </c>
      <c r="R403">
        <v>0</v>
      </c>
      <c r="S403">
        <v>37029.279999999999</v>
      </c>
      <c r="T403">
        <v>40000</v>
      </c>
      <c r="U403">
        <v>5159.51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f t="shared" si="6"/>
        <v>0</v>
      </c>
    </row>
    <row r="404" spans="1:37" x14ac:dyDescent="0.2">
      <c r="A404">
        <v>9000860</v>
      </c>
      <c r="B404" t="s">
        <v>1925</v>
      </c>
      <c r="C404" t="s">
        <v>9185</v>
      </c>
      <c r="D404" t="s">
        <v>1926</v>
      </c>
      <c r="E404" t="s">
        <v>9298</v>
      </c>
      <c r="F404" t="s">
        <v>9299</v>
      </c>
      <c r="G404" t="s">
        <v>9300</v>
      </c>
      <c r="H404">
        <v>2720.44</v>
      </c>
      <c r="I404">
        <v>0</v>
      </c>
      <c r="J404">
        <v>0</v>
      </c>
      <c r="K404">
        <v>400.21</v>
      </c>
      <c r="L404">
        <v>104.32</v>
      </c>
      <c r="M404">
        <v>15.01</v>
      </c>
      <c r="N404">
        <v>300</v>
      </c>
      <c r="O404">
        <v>0</v>
      </c>
      <c r="P404">
        <v>0</v>
      </c>
      <c r="Q404">
        <v>0</v>
      </c>
      <c r="R404">
        <v>0</v>
      </c>
      <c r="S404">
        <v>41741.35</v>
      </c>
      <c r="T404">
        <v>50000</v>
      </c>
      <c r="U404">
        <v>7029.24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f t="shared" si="6"/>
        <v>0</v>
      </c>
    </row>
    <row r="405" spans="1:37" x14ac:dyDescent="0.2">
      <c r="A405">
        <v>9000848</v>
      </c>
      <c r="B405" t="s">
        <v>1889</v>
      </c>
      <c r="C405" t="s">
        <v>9185</v>
      </c>
      <c r="D405" t="s">
        <v>1890</v>
      </c>
      <c r="E405" t="s">
        <v>9298</v>
      </c>
      <c r="F405" t="s">
        <v>9299</v>
      </c>
      <c r="G405" t="s">
        <v>9300</v>
      </c>
      <c r="H405">
        <v>2889.45</v>
      </c>
      <c r="I405">
        <v>0</v>
      </c>
      <c r="J405">
        <v>0</v>
      </c>
      <c r="K405">
        <v>344.39</v>
      </c>
      <c r="L405">
        <v>104.32</v>
      </c>
      <c r="M405">
        <v>12.91</v>
      </c>
      <c r="N405">
        <v>258</v>
      </c>
      <c r="O405">
        <v>0</v>
      </c>
      <c r="P405">
        <v>0</v>
      </c>
      <c r="Q405">
        <v>0</v>
      </c>
      <c r="R405">
        <v>0</v>
      </c>
      <c r="S405">
        <v>43962.53</v>
      </c>
      <c r="T405">
        <v>50000</v>
      </c>
      <c r="U405">
        <v>6873.55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f t="shared" si="6"/>
        <v>0</v>
      </c>
    </row>
    <row r="406" spans="1:37" x14ac:dyDescent="0.2">
      <c r="A406">
        <v>9000842</v>
      </c>
      <c r="B406" t="s">
        <v>1871</v>
      </c>
      <c r="C406" t="s">
        <v>9185</v>
      </c>
      <c r="D406" t="s">
        <v>1872</v>
      </c>
      <c r="E406" t="s">
        <v>9298</v>
      </c>
      <c r="F406" t="s">
        <v>9299</v>
      </c>
      <c r="G406" t="s">
        <v>9300</v>
      </c>
      <c r="H406">
        <v>2581.9299999999998</v>
      </c>
      <c r="I406">
        <v>0</v>
      </c>
      <c r="J406">
        <v>0</v>
      </c>
      <c r="K406">
        <v>390.45</v>
      </c>
      <c r="L406">
        <v>104.32</v>
      </c>
      <c r="M406">
        <v>14.64</v>
      </c>
      <c r="N406">
        <v>293</v>
      </c>
      <c r="O406">
        <v>0</v>
      </c>
      <c r="P406">
        <v>0</v>
      </c>
      <c r="Q406">
        <v>0</v>
      </c>
      <c r="R406">
        <v>0</v>
      </c>
      <c r="S406">
        <v>46599.86</v>
      </c>
      <c r="T406">
        <v>50000</v>
      </c>
      <c r="U406">
        <v>6522.16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f t="shared" si="6"/>
        <v>0</v>
      </c>
    </row>
    <row r="407" spans="1:37" x14ac:dyDescent="0.2">
      <c r="A407">
        <v>9000965</v>
      </c>
      <c r="B407" t="s">
        <v>2214</v>
      </c>
      <c r="C407" t="s">
        <v>9185</v>
      </c>
      <c r="D407" t="s">
        <v>2215</v>
      </c>
      <c r="E407" t="s">
        <v>9298</v>
      </c>
      <c r="F407" t="s">
        <v>9299</v>
      </c>
      <c r="G407" t="s">
        <v>9300</v>
      </c>
      <c r="H407">
        <v>3834.33</v>
      </c>
      <c r="I407">
        <v>0</v>
      </c>
      <c r="J407">
        <v>0</v>
      </c>
      <c r="K407">
        <v>503.92</v>
      </c>
      <c r="L407">
        <v>125.98</v>
      </c>
      <c r="M407">
        <v>18.899999999999999</v>
      </c>
      <c r="N407">
        <v>378</v>
      </c>
      <c r="O407">
        <v>0</v>
      </c>
      <c r="P407">
        <v>0</v>
      </c>
      <c r="Q407">
        <v>0</v>
      </c>
      <c r="R407">
        <v>0</v>
      </c>
      <c r="S407">
        <v>57155.61</v>
      </c>
      <c r="T407">
        <v>50000</v>
      </c>
      <c r="U407">
        <v>10270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f t="shared" si="6"/>
        <v>0</v>
      </c>
    </row>
    <row r="408" spans="1:37" x14ac:dyDescent="0.2">
      <c r="A408">
        <v>9000362</v>
      </c>
      <c r="B408" t="s">
        <v>2767</v>
      </c>
      <c r="C408" t="s">
        <v>9185</v>
      </c>
      <c r="D408" t="s">
        <v>2768</v>
      </c>
      <c r="E408" t="s">
        <v>9298</v>
      </c>
      <c r="F408" t="s">
        <v>9299</v>
      </c>
      <c r="G408" t="s">
        <v>9300</v>
      </c>
      <c r="H408">
        <v>4074</v>
      </c>
      <c r="I408">
        <v>0</v>
      </c>
      <c r="J408">
        <v>0</v>
      </c>
      <c r="K408">
        <v>715.28</v>
      </c>
      <c r="L408">
        <v>178.82</v>
      </c>
      <c r="M408">
        <v>26.82</v>
      </c>
      <c r="N408">
        <v>536</v>
      </c>
      <c r="O408">
        <v>0</v>
      </c>
      <c r="P408">
        <v>0</v>
      </c>
      <c r="Q408">
        <v>0</v>
      </c>
      <c r="R408">
        <v>0</v>
      </c>
      <c r="S408">
        <v>55420.76</v>
      </c>
      <c r="T408">
        <v>40000</v>
      </c>
      <c r="U408">
        <v>11655.36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3765.4</v>
      </c>
      <c r="AD408">
        <v>3</v>
      </c>
      <c r="AE408">
        <v>0</v>
      </c>
      <c r="AF408">
        <v>112.96</v>
      </c>
      <c r="AG408">
        <v>0</v>
      </c>
      <c r="AH408">
        <v>112.96</v>
      </c>
      <c r="AI408">
        <v>184.45</v>
      </c>
      <c r="AJ408">
        <v>0</v>
      </c>
      <c r="AK408">
        <f t="shared" si="6"/>
        <v>184.45</v>
      </c>
    </row>
    <row r="409" spans="1:37" x14ac:dyDescent="0.2">
      <c r="A409">
        <v>9000722</v>
      </c>
      <c r="B409" t="s">
        <v>1525</v>
      </c>
      <c r="C409" t="s">
        <v>9185</v>
      </c>
      <c r="D409" t="s">
        <v>1526</v>
      </c>
      <c r="E409" t="s">
        <v>9298</v>
      </c>
      <c r="F409" t="s">
        <v>9299</v>
      </c>
      <c r="G409" t="s">
        <v>9300</v>
      </c>
      <c r="H409">
        <v>11556.11</v>
      </c>
      <c r="I409">
        <v>0</v>
      </c>
      <c r="J409">
        <v>0</v>
      </c>
      <c r="K409">
        <v>1134.48</v>
      </c>
      <c r="L409">
        <v>557.54999999999995</v>
      </c>
      <c r="M409">
        <v>42.54</v>
      </c>
      <c r="N409">
        <v>1078</v>
      </c>
      <c r="O409">
        <v>0</v>
      </c>
      <c r="P409">
        <v>0</v>
      </c>
      <c r="Q409">
        <v>0</v>
      </c>
      <c r="R409">
        <v>0</v>
      </c>
      <c r="S409">
        <v>149996.01</v>
      </c>
      <c r="T409">
        <v>50000</v>
      </c>
      <c r="U409">
        <v>27355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72641.009999999995</v>
      </c>
      <c r="AD409">
        <v>10</v>
      </c>
      <c r="AE409">
        <v>2520</v>
      </c>
      <c r="AF409">
        <v>4744.1000000000004</v>
      </c>
      <c r="AG409">
        <v>0</v>
      </c>
      <c r="AH409">
        <v>4744.1000000000004</v>
      </c>
      <c r="AI409">
        <v>4369.75</v>
      </c>
      <c r="AJ409">
        <v>374.35</v>
      </c>
      <c r="AK409">
        <f t="shared" si="6"/>
        <v>4744.1000000000004</v>
      </c>
    </row>
    <row r="410" spans="1:37" x14ac:dyDescent="0.2">
      <c r="A410">
        <v>9001157</v>
      </c>
      <c r="B410" t="s">
        <v>3136</v>
      </c>
      <c r="C410" t="s">
        <v>9185</v>
      </c>
      <c r="D410" t="s">
        <v>3137</v>
      </c>
      <c r="E410" t="s">
        <v>9298</v>
      </c>
      <c r="F410" t="s">
        <v>9299</v>
      </c>
      <c r="G410" t="s">
        <v>9300</v>
      </c>
      <c r="H410">
        <v>2659</v>
      </c>
      <c r="I410">
        <v>0</v>
      </c>
      <c r="J410">
        <v>0</v>
      </c>
      <c r="K410">
        <v>320</v>
      </c>
      <c r="L410">
        <v>104.32</v>
      </c>
      <c r="M410">
        <v>12</v>
      </c>
      <c r="N410">
        <v>240</v>
      </c>
      <c r="O410">
        <v>0</v>
      </c>
      <c r="P410">
        <v>0</v>
      </c>
      <c r="Q410">
        <v>0</v>
      </c>
      <c r="R410">
        <v>0</v>
      </c>
      <c r="S410">
        <v>27018.02</v>
      </c>
      <c r="T410">
        <v>35000</v>
      </c>
      <c r="U410">
        <v>4636.96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f t="shared" si="6"/>
        <v>0</v>
      </c>
    </row>
    <row r="411" spans="1:37" x14ac:dyDescent="0.2">
      <c r="A411">
        <v>9000522</v>
      </c>
      <c r="B411" t="s">
        <v>946</v>
      </c>
      <c r="C411" t="s">
        <v>9185</v>
      </c>
      <c r="D411" t="s">
        <v>947</v>
      </c>
      <c r="E411" t="s">
        <v>9298</v>
      </c>
      <c r="F411" t="s">
        <v>9299</v>
      </c>
      <c r="G411" t="s">
        <v>9300</v>
      </c>
      <c r="H411">
        <v>3873.06</v>
      </c>
      <c r="I411">
        <v>0</v>
      </c>
      <c r="J411">
        <v>0</v>
      </c>
      <c r="K411">
        <v>919.16</v>
      </c>
      <c r="L411">
        <v>229.79</v>
      </c>
      <c r="M411">
        <v>34.47</v>
      </c>
      <c r="N411">
        <v>689</v>
      </c>
      <c r="O411">
        <v>0</v>
      </c>
      <c r="P411">
        <v>0</v>
      </c>
      <c r="Q411">
        <v>0</v>
      </c>
      <c r="R411">
        <v>0</v>
      </c>
      <c r="S411">
        <v>108298.42</v>
      </c>
      <c r="T411">
        <v>50000</v>
      </c>
      <c r="U411">
        <v>20069.89</v>
      </c>
      <c r="V411">
        <v>20000</v>
      </c>
      <c r="W411">
        <v>20000</v>
      </c>
      <c r="X411">
        <v>0</v>
      </c>
      <c r="Y411">
        <v>10000</v>
      </c>
      <c r="Z411">
        <v>0</v>
      </c>
      <c r="AA411">
        <v>0</v>
      </c>
      <c r="AB411">
        <v>0</v>
      </c>
      <c r="AC411">
        <v>0</v>
      </c>
      <c r="AD411">
        <v>3</v>
      </c>
      <c r="AE411">
        <v>0</v>
      </c>
      <c r="AF411">
        <v>0</v>
      </c>
      <c r="AG411">
        <v>0</v>
      </c>
      <c r="AH411">
        <v>0</v>
      </c>
      <c r="AI411">
        <v>21.47</v>
      </c>
      <c r="AJ411">
        <v>0</v>
      </c>
      <c r="AK411">
        <f t="shared" si="6"/>
        <v>21.47</v>
      </c>
    </row>
    <row r="412" spans="1:37" x14ac:dyDescent="0.2">
      <c r="A412">
        <v>9000569</v>
      </c>
      <c r="B412" t="s">
        <v>1083</v>
      </c>
      <c r="C412" t="s">
        <v>9185</v>
      </c>
      <c r="D412" t="s">
        <v>1084</v>
      </c>
      <c r="E412" t="s">
        <v>9298</v>
      </c>
      <c r="F412" t="s">
        <v>9299</v>
      </c>
      <c r="G412" t="s">
        <v>9300</v>
      </c>
      <c r="H412">
        <v>2865.72</v>
      </c>
      <c r="I412">
        <v>0</v>
      </c>
      <c r="J412">
        <v>0</v>
      </c>
      <c r="K412">
        <v>648.16999999999996</v>
      </c>
      <c r="L412">
        <v>162.04</v>
      </c>
      <c r="M412">
        <v>24.31</v>
      </c>
      <c r="N412">
        <v>486</v>
      </c>
      <c r="O412">
        <v>0</v>
      </c>
      <c r="P412">
        <v>0</v>
      </c>
      <c r="Q412">
        <v>0</v>
      </c>
      <c r="R412">
        <v>0</v>
      </c>
      <c r="S412">
        <v>77603.67</v>
      </c>
      <c r="T412">
        <v>50000</v>
      </c>
      <c r="U412">
        <v>11203.71</v>
      </c>
      <c r="V412">
        <v>10000</v>
      </c>
      <c r="W412">
        <v>0</v>
      </c>
      <c r="X412">
        <v>0</v>
      </c>
      <c r="Y412">
        <v>5000</v>
      </c>
      <c r="Z412">
        <v>0</v>
      </c>
      <c r="AA412">
        <v>0</v>
      </c>
      <c r="AB412">
        <v>0</v>
      </c>
      <c r="AC412">
        <v>1399.96</v>
      </c>
      <c r="AD412">
        <v>3</v>
      </c>
      <c r="AE412">
        <v>0</v>
      </c>
      <c r="AF412">
        <v>42</v>
      </c>
      <c r="AG412">
        <v>0</v>
      </c>
      <c r="AH412">
        <v>42</v>
      </c>
      <c r="AI412">
        <v>190.64</v>
      </c>
      <c r="AJ412">
        <v>0</v>
      </c>
      <c r="AK412">
        <f t="shared" si="6"/>
        <v>190.64</v>
      </c>
    </row>
    <row r="413" spans="1:37" x14ac:dyDescent="0.2">
      <c r="A413">
        <v>9000185</v>
      </c>
      <c r="B413" t="s">
        <v>275</v>
      </c>
      <c r="C413" t="s">
        <v>9185</v>
      </c>
      <c r="D413" t="s">
        <v>276</v>
      </c>
      <c r="E413" t="s">
        <v>9298</v>
      </c>
      <c r="F413" t="s">
        <v>9299</v>
      </c>
      <c r="G413" t="s">
        <v>9300</v>
      </c>
      <c r="H413">
        <v>3244.08</v>
      </c>
      <c r="I413">
        <v>0</v>
      </c>
      <c r="J413">
        <v>0</v>
      </c>
      <c r="K413">
        <v>902.71</v>
      </c>
      <c r="L413">
        <v>225.68</v>
      </c>
      <c r="M413">
        <v>33.85</v>
      </c>
      <c r="N413">
        <v>677</v>
      </c>
      <c r="O413">
        <v>0</v>
      </c>
      <c r="P413">
        <v>0</v>
      </c>
      <c r="Q413">
        <v>0</v>
      </c>
      <c r="R413">
        <v>0</v>
      </c>
      <c r="S413">
        <v>107692.64</v>
      </c>
      <c r="T413">
        <v>50000</v>
      </c>
      <c r="U413">
        <v>15523.38</v>
      </c>
      <c r="V413">
        <v>10000</v>
      </c>
      <c r="W413">
        <v>10000</v>
      </c>
      <c r="X413">
        <v>0</v>
      </c>
      <c r="Y413">
        <v>10000</v>
      </c>
      <c r="Z413">
        <v>0</v>
      </c>
      <c r="AA413">
        <v>0</v>
      </c>
      <c r="AB413">
        <v>0</v>
      </c>
      <c r="AC413">
        <v>12169.26</v>
      </c>
      <c r="AD413">
        <v>3</v>
      </c>
      <c r="AE413">
        <v>0</v>
      </c>
      <c r="AF413">
        <v>365.08</v>
      </c>
      <c r="AG413">
        <v>0</v>
      </c>
      <c r="AH413">
        <v>365.08</v>
      </c>
      <c r="AI413">
        <v>562.92999999999995</v>
      </c>
      <c r="AJ413">
        <v>0</v>
      </c>
      <c r="AK413">
        <f t="shared" si="6"/>
        <v>562.92999999999995</v>
      </c>
    </row>
    <row r="414" spans="1:37" x14ac:dyDescent="0.2">
      <c r="A414">
        <v>9001148</v>
      </c>
      <c r="B414" t="s">
        <v>3110</v>
      </c>
      <c r="C414" t="s">
        <v>9185</v>
      </c>
      <c r="D414" t="s">
        <v>3111</v>
      </c>
      <c r="E414" t="s">
        <v>9298</v>
      </c>
      <c r="F414" t="s">
        <v>9299</v>
      </c>
      <c r="G414" t="s">
        <v>9300</v>
      </c>
      <c r="H414">
        <v>2659</v>
      </c>
      <c r="I414">
        <v>0</v>
      </c>
      <c r="J414">
        <v>0</v>
      </c>
      <c r="K414">
        <v>320</v>
      </c>
      <c r="L414">
        <v>104.32</v>
      </c>
      <c r="M414">
        <v>12</v>
      </c>
      <c r="N414">
        <v>240</v>
      </c>
      <c r="O414">
        <v>0</v>
      </c>
      <c r="P414">
        <v>0</v>
      </c>
      <c r="Q414">
        <v>0</v>
      </c>
      <c r="R414">
        <v>0</v>
      </c>
      <c r="S414">
        <v>27004.21</v>
      </c>
      <c r="T414">
        <v>35000</v>
      </c>
      <c r="U414">
        <v>4636.96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f t="shared" si="6"/>
        <v>0</v>
      </c>
    </row>
    <row r="415" spans="1:37" x14ac:dyDescent="0.2">
      <c r="A415">
        <v>9000479</v>
      </c>
      <c r="B415" t="s">
        <v>834</v>
      </c>
      <c r="C415" t="s">
        <v>9185</v>
      </c>
      <c r="D415" t="s">
        <v>835</v>
      </c>
      <c r="E415" t="s">
        <v>9298</v>
      </c>
      <c r="F415" t="s">
        <v>9299</v>
      </c>
      <c r="G415" t="s">
        <v>9300</v>
      </c>
      <c r="H415">
        <v>3470.67</v>
      </c>
      <c r="I415">
        <v>0</v>
      </c>
      <c r="J415">
        <v>0</v>
      </c>
      <c r="K415">
        <v>739.61</v>
      </c>
      <c r="L415">
        <v>184.9</v>
      </c>
      <c r="M415">
        <v>27.74</v>
      </c>
      <c r="N415">
        <v>555</v>
      </c>
      <c r="O415">
        <v>0</v>
      </c>
      <c r="P415">
        <v>0</v>
      </c>
      <c r="Q415">
        <v>0</v>
      </c>
      <c r="R415">
        <v>0</v>
      </c>
      <c r="S415">
        <v>89203.68</v>
      </c>
      <c r="T415">
        <v>50000</v>
      </c>
      <c r="U415">
        <v>12576.32</v>
      </c>
      <c r="V415">
        <v>5000</v>
      </c>
      <c r="W415">
        <v>20000</v>
      </c>
      <c r="X415">
        <v>0</v>
      </c>
      <c r="Y415">
        <v>6000</v>
      </c>
      <c r="Z415">
        <v>0</v>
      </c>
      <c r="AA415">
        <v>0</v>
      </c>
      <c r="AB415">
        <v>0</v>
      </c>
      <c r="AC415">
        <v>0</v>
      </c>
      <c r="AD415">
        <v>3</v>
      </c>
      <c r="AE415">
        <v>0</v>
      </c>
      <c r="AF415">
        <v>0</v>
      </c>
      <c r="AG415">
        <v>0</v>
      </c>
      <c r="AH415">
        <v>0</v>
      </c>
      <c r="AI415">
        <v>139.18</v>
      </c>
      <c r="AJ415">
        <v>0</v>
      </c>
      <c r="AK415">
        <f t="shared" si="6"/>
        <v>139.18</v>
      </c>
    </row>
    <row r="416" spans="1:37" x14ac:dyDescent="0.2">
      <c r="A416">
        <v>9000812</v>
      </c>
      <c r="B416" t="s">
        <v>1792</v>
      </c>
      <c r="C416" t="s">
        <v>9185</v>
      </c>
      <c r="D416" t="s">
        <v>1793</v>
      </c>
      <c r="E416" t="s">
        <v>9298</v>
      </c>
      <c r="F416" t="s">
        <v>9299</v>
      </c>
      <c r="G416" t="s">
        <v>9300</v>
      </c>
      <c r="H416">
        <v>2930.8</v>
      </c>
      <c r="I416">
        <v>0</v>
      </c>
      <c r="J416">
        <v>0</v>
      </c>
      <c r="K416">
        <v>496.49</v>
      </c>
      <c r="L416">
        <v>124.12</v>
      </c>
      <c r="M416">
        <v>18.62</v>
      </c>
      <c r="N416">
        <v>372</v>
      </c>
      <c r="O416">
        <v>0</v>
      </c>
      <c r="P416">
        <v>0</v>
      </c>
      <c r="Q416">
        <v>0</v>
      </c>
      <c r="R416">
        <v>0</v>
      </c>
      <c r="S416">
        <v>46323.7</v>
      </c>
      <c r="T416">
        <v>50000</v>
      </c>
      <c r="U416">
        <v>8541.74</v>
      </c>
      <c r="V416">
        <v>0</v>
      </c>
      <c r="W416">
        <v>0</v>
      </c>
      <c r="X416">
        <v>0</v>
      </c>
      <c r="Y416">
        <v>10000</v>
      </c>
      <c r="Z416">
        <v>0</v>
      </c>
      <c r="AA416">
        <v>0</v>
      </c>
      <c r="AB416">
        <v>0</v>
      </c>
      <c r="AC416">
        <v>0</v>
      </c>
      <c r="AD416">
        <v>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f t="shared" si="6"/>
        <v>0</v>
      </c>
    </row>
    <row r="417" spans="1:37" x14ac:dyDescent="0.2">
      <c r="A417">
        <v>9001258</v>
      </c>
      <c r="B417" t="s">
        <v>8241</v>
      </c>
      <c r="C417" t="s">
        <v>9185</v>
      </c>
      <c r="D417" t="s">
        <v>8242</v>
      </c>
      <c r="E417" t="s">
        <v>9298</v>
      </c>
      <c r="F417" t="s">
        <v>9299</v>
      </c>
      <c r="G417" t="s">
        <v>9300</v>
      </c>
      <c r="H417">
        <v>3662.03</v>
      </c>
      <c r="I417">
        <v>0</v>
      </c>
      <c r="J417">
        <v>0</v>
      </c>
      <c r="K417">
        <v>363.52</v>
      </c>
      <c r="L417">
        <v>104.32</v>
      </c>
      <c r="M417">
        <v>13.63</v>
      </c>
      <c r="N417">
        <v>273</v>
      </c>
      <c r="O417">
        <v>0</v>
      </c>
      <c r="P417">
        <v>0</v>
      </c>
      <c r="Q417">
        <v>0</v>
      </c>
      <c r="R417">
        <v>0</v>
      </c>
      <c r="S417">
        <v>16390.400000000001</v>
      </c>
      <c r="T417">
        <v>50000</v>
      </c>
      <c r="U417">
        <v>3004.44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f t="shared" si="6"/>
        <v>0</v>
      </c>
    </row>
    <row r="418" spans="1:37" x14ac:dyDescent="0.2">
      <c r="A418">
        <v>9000157</v>
      </c>
      <c r="B418" t="s">
        <v>194</v>
      </c>
      <c r="C418" t="s">
        <v>9185</v>
      </c>
      <c r="D418" t="s">
        <v>195</v>
      </c>
      <c r="E418" t="s">
        <v>9298</v>
      </c>
      <c r="F418" t="s">
        <v>9299</v>
      </c>
      <c r="G418" t="s">
        <v>9300</v>
      </c>
      <c r="H418">
        <v>2916.32</v>
      </c>
      <c r="I418">
        <v>0</v>
      </c>
      <c r="J418">
        <v>0</v>
      </c>
      <c r="K418">
        <v>500.84</v>
      </c>
      <c r="L418">
        <v>125.21</v>
      </c>
      <c r="M418">
        <v>18.78</v>
      </c>
      <c r="N418">
        <v>376</v>
      </c>
      <c r="O418">
        <v>0</v>
      </c>
      <c r="P418">
        <v>0</v>
      </c>
      <c r="Q418">
        <v>0</v>
      </c>
      <c r="R418">
        <v>0</v>
      </c>
      <c r="S418">
        <v>89337.63</v>
      </c>
      <c r="T418">
        <v>50000</v>
      </c>
      <c r="U418">
        <v>7816.37</v>
      </c>
      <c r="V418">
        <v>20000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11521.26</v>
      </c>
      <c r="AD418">
        <v>3</v>
      </c>
      <c r="AE418">
        <v>0</v>
      </c>
      <c r="AF418">
        <v>345.64</v>
      </c>
      <c r="AG418">
        <v>0</v>
      </c>
      <c r="AH418">
        <v>345.64</v>
      </c>
      <c r="AI418">
        <v>498.77</v>
      </c>
      <c r="AJ418">
        <v>0</v>
      </c>
      <c r="AK418">
        <f t="shared" si="6"/>
        <v>498.77</v>
      </c>
    </row>
    <row r="419" spans="1:37" x14ac:dyDescent="0.2">
      <c r="A419">
        <v>9001250</v>
      </c>
      <c r="B419" t="s">
        <v>8217</v>
      </c>
      <c r="C419" t="s">
        <v>9185</v>
      </c>
      <c r="D419" t="s">
        <v>8218</v>
      </c>
      <c r="E419" t="s">
        <v>9298</v>
      </c>
      <c r="F419" t="s">
        <v>9299</v>
      </c>
      <c r="G419" t="s">
        <v>9300</v>
      </c>
      <c r="H419">
        <v>3645</v>
      </c>
      <c r="I419">
        <v>0</v>
      </c>
      <c r="J419">
        <v>0</v>
      </c>
      <c r="K419">
        <v>305.2</v>
      </c>
      <c r="L419">
        <v>104.32</v>
      </c>
      <c r="M419">
        <v>11.45</v>
      </c>
      <c r="N419">
        <v>229</v>
      </c>
      <c r="O419">
        <v>0</v>
      </c>
      <c r="P419">
        <v>0</v>
      </c>
      <c r="Q419">
        <v>0</v>
      </c>
      <c r="R419">
        <v>0</v>
      </c>
      <c r="S419">
        <v>16668.61</v>
      </c>
      <c r="T419">
        <v>20000</v>
      </c>
      <c r="U419">
        <v>2571.86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3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f t="shared" si="6"/>
        <v>0</v>
      </c>
    </row>
    <row r="420" spans="1:37" x14ac:dyDescent="0.2">
      <c r="A420">
        <v>9000687</v>
      </c>
      <c r="B420" t="s">
        <v>1424</v>
      </c>
      <c r="C420" t="s">
        <v>9185</v>
      </c>
      <c r="D420" t="s">
        <v>2388</v>
      </c>
      <c r="E420" t="s">
        <v>9298</v>
      </c>
      <c r="F420" t="s">
        <v>9299</v>
      </c>
      <c r="G420" t="s">
        <v>9300</v>
      </c>
      <c r="H420">
        <v>2765.93</v>
      </c>
      <c r="I420">
        <v>0</v>
      </c>
      <c r="J420">
        <v>0</v>
      </c>
      <c r="K420">
        <v>494.65</v>
      </c>
      <c r="L420">
        <v>123.66</v>
      </c>
      <c r="M420">
        <v>18.55</v>
      </c>
      <c r="N420">
        <v>371</v>
      </c>
      <c r="O420">
        <v>0</v>
      </c>
      <c r="P420">
        <v>0</v>
      </c>
      <c r="Q420">
        <v>0</v>
      </c>
      <c r="R420">
        <v>0</v>
      </c>
      <c r="S420">
        <v>51127.1</v>
      </c>
      <c r="T420">
        <v>50000</v>
      </c>
      <c r="U420">
        <v>8788.44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3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f t="shared" si="6"/>
        <v>0</v>
      </c>
    </row>
    <row r="421" spans="1:37" x14ac:dyDescent="0.2">
      <c r="A421">
        <v>9000909</v>
      </c>
      <c r="B421" t="s">
        <v>1998</v>
      </c>
      <c r="C421" t="s">
        <v>9185</v>
      </c>
      <c r="D421" t="s">
        <v>1999</v>
      </c>
      <c r="E421" t="s">
        <v>9298</v>
      </c>
      <c r="F421" t="s">
        <v>9299</v>
      </c>
      <c r="G421" t="s">
        <v>9300</v>
      </c>
      <c r="H421">
        <v>3357</v>
      </c>
      <c r="I421">
        <v>0</v>
      </c>
      <c r="J421">
        <v>0</v>
      </c>
      <c r="K421">
        <v>326</v>
      </c>
      <c r="L421">
        <v>104.32</v>
      </c>
      <c r="M421">
        <v>12.23</v>
      </c>
      <c r="N421">
        <v>245</v>
      </c>
      <c r="O421">
        <v>0</v>
      </c>
      <c r="P421">
        <v>0</v>
      </c>
      <c r="Q421">
        <v>0</v>
      </c>
      <c r="R421">
        <v>0</v>
      </c>
      <c r="S421">
        <v>45454.74</v>
      </c>
      <c r="T421">
        <v>50000</v>
      </c>
      <c r="U421">
        <v>6717.76</v>
      </c>
      <c r="V421">
        <v>10000</v>
      </c>
      <c r="W421">
        <v>20000</v>
      </c>
      <c r="X421">
        <v>0</v>
      </c>
      <c r="Y421">
        <v>5000</v>
      </c>
      <c r="Z421">
        <v>0</v>
      </c>
      <c r="AA421">
        <v>0</v>
      </c>
      <c r="AB421">
        <v>0</v>
      </c>
      <c r="AC421">
        <v>0</v>
      </c>
      <c r="AD421">
        <v>3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f t="shared" si="6"/>
        <v>0</v>
      </c>
    </row>
    <row r="422" spans="1:37" x14ac:dyDescent="0.2">
      <c r="A422">
        <v>9000302</v>
      </c>
      <c r="B422" t="s">
        <v>526</v>
      </c>
      <c r="C422" t="s">
        <v>9185</v>
      </c>
      <c r="D422" t="s">
        <v>527</v>
      </c>
      <c r="E422" t="s">
        <v>9298</v>
      </c>
      <c r="F422" t="s">
        <v>9299</v>
      </c>
      <c r="G422" t="s">
        <v>9300</v>
      </c>
      <c r="H422">
        <v>3739.21</v>
      </c>
      <c r="I422">
        <v>0</v>
      </c>
      <c r="J422">
        <v>0</v>
      </c>
      <c r="K422">
        <v>845.96</v>
      </c>
      <c r="L422">
        <v>211.49</v>
      </c>
      <c r="M422">
        <v>31.72</v>
      </c>
      <c r="N422">
        <v>634</v>
      </c>
      <c r="O422">
        <v>0</v>
      </c>
      <c r="P422">
        <v>0</v>
      </c>
      <c r="Q422">
        <v>0</v>
      </c>
      <c r="R422">
        <v>0</v>
      </c>
      <c r="S422">
        <v>91246.13</v>
      </c>
      <c r="T422">
        <v>50000</v>
      </c>
      <c r="U422">
        <v>19439.32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21806.81</v>
      </c>
      <c r="AD422">
        <v>3</v>
      </c>
      <c r="AE422">
        <v>0</v>
      </c>
      <c r="AF422">
        <v>654.20000000000005</v>
      </c>
      <c r="AG422">
        <v>0</v>
      </c>
      <c r="AH422">
        <v>654.20000000000005</v>
      </c>
      <c r="AI422">
        <v>743.72</v>
      </c>
      <c r="AJ422">
        <v>0</v>
      </c>
      <c r="AK422">
        <f t="shared" si="6"/>
        <v>743.72</v>
      </c>
    </row>
    <row r="423" spans="1:37" x14ac:dyDescent="0.2">
      <c r="A423">
        <v>9000800</v>
      </c>
      <c r="B423" t="s">
        <v>1757</v>
      </c>
      <c r="C423" t="s">
        <v>9185</v>
      </c>
      <c r="D423" t="s">
        <v>1758</v>
      </c>
      <c r="E423" t="s">
        <v>9298</v>
      </c>
      <c r="F423" t="s">
        <v>9299</v>
      </c>
      <c r="G423" t="s">
        <v>9300</v>
      </c>
      <c r="H423">
        <v>3493.65</v>
      </c>
      <c r="I423">
        <v>0</v>
      </c>
      <c r="J423">
        <v>0</v>
      </c>
      <c r="K423">
        <v>455.42</v>
      </c>
      <c r="L423">
        <v>113.85</v>
      </c>
      <c r="M423">
        <v>17.079999999999998</v>
      </c>
      <c r="N423">
        <v>342</v>
      </c>
      <c r="O423">
        <v>0</v>
      </c>
      <c r="P423">
        <v>0</v>
      </c>
      <c r="Q423">
        <v>0</v>
      </c>
      <c r="R423">
        <v>0</v>
      </c>
      <c r="S423">
        <v>49032.25</v>
      </c>
      <c r="T423">
        <v>50000</v>
      </c>
      <c r="U423">
        <v>8840.1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f t="shared" si="6"/>
        <v>0</v>
      </c>
    </row>
    <row r="424" spans="1:37" x14ac:dyDescent="0.2">
      <c r="A424">
        <v>9000328</v>
      </c>
      <c r="B424" t="s">
        <v>590</v>
      </c>
      <c r="C424" t="s">
        <v>9185</v>
      </c>
      <c r="D424" t="s">
        <v>591</v>
      </c>
      <c r="E424" t="s">
        <v>9298</v>
      </c>
      <c r="F424" t="s">
        <v>9299</v>
      </c>
      <c r="G424" t="s">
        <v>9300</v>
      </c>
      <c r="H424">
        <v>2797.09</v>
      </c>
      <c r="I424">
        <v>0</v>
      </c>
      <c r="J424">
        <v>0</v>
      </c>
      <c r="K424">
        <v>503.23</v>
      </c>
      <c r="L424">
        <v>125.81</v>
      </c>
      <c r="M424">
        <v>18.87</v>
      </c>
      <c r="N424">
        <v>377</v>
      </c>
      <c r="O424">
        <v>0</v>
      </c>
      <c r="P424">
        <v>0</v>
      </c>
      <c r="Q424">
        <v>0</v>
      </c>
      <c r="R424">
        <v>0</v>
      </c>
      <c r="S424">
        <v>63721.97</v>
      </c>
      <c r="T424">
        <v>50000</v>
      </c>
      <c r="U424">
        <v>8734.83</v>
      </c>
      <c r="V424">
        <v>10000</v>
      </c>
      <c r="W424">
        <v>10000</v>
      </c>
      <c r="X424">
        <v>0</v>
      </c>
      <c r="Y424">
        <v>10000</v>
      </c>
      <c r="Z424">
        <v>0</v>
      </c>
      <c r="AA424">
        <v>0</v>
      </c>
      <c r="AB424">
        <v>0</v>
      </c>
      <c r="AC424">
        <v>0</v>
      </c>
      <c r="AD424">
        <v>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f t="shared" si="6"/>
        <v>0</v>
      </c>
    </row>
    <row r="425" spans="1:37" x14ac:dyDescent="0.2">
      <c r="A425">
        <v>9000228</v>
      </c>
      <c r="B425" t="s">
        <v>378</v>
      </c>
      <c r="C425" t="s">
        <v>9185</v>
      </c>
      <c r="D425" t="s">
        <v>379</v>
      </c>
      <c r="E425" t="s">
        <v>9298</v>
      </c>
      <c r="F425" t="s">
        <v>9299</v>
      </c>
      <c r="G425" t="s">
        <v>9300</v>
      </c>
      <c r="H425">
        <v>3546.32</v>
      </c>
      <c r="I425">
        <v>0</v>
      </c>
      <c r="J425">
        <v>0</v>
      </c>
      <c r="K425">
        <v>559.58000000000004</v>
      </c>
      <c r="L425">
        <v>139.88999999999999</v>
      </c>
      <c r="M425">
        <v>20.98</v>
      </c>
      <c r="N425">
        <v>420</v>
      </c>
      <c r="O425">
        <v>0</v>
      </c>
      <c r="P425">
        <v>0</v>
      </c>
      <c r="Q425">
        <v>0</v>
      </c>
      <c r="R425">
        <v>0</v>
      </c>
      <c r="S425">
        <v>81653.460000000006</v>
      </c>
      <c r="T425">
        <v>50000</v>
      </c>
      <c r="U425">
        <v>10767.7</v>
      </c>
      <c r="V425">
        <v>4000</v>
      </c>
      <c r="W425">
        <v>10000</v>
      </c>
      <c r="X425">
        <v>0</v>
      </c>
      <c r="Y425">
        <v>10000</v>
      </c>
      <c r="Z425">
        <v>0</v>
      </c>
      <c r="AA425">
        <v>0</v>
      </c>
      <c r="AB425">
        <v>0</v>
      </c>
      <c r="AC425">
        <v>0</v>
      </c>
      <c r="AD425">
        <v>3</v>
      </c>
      <c r="AE425">
        <v>0</v>
      </c>
      <c r="AF425">
        <v>0</v>
      </c>
      <c r="AG425">
        <v>0</v>
      </c>
      <c r="AH425">
        <v>0</v>
      </c>
      <c r="AI425">
        <v>125.21</v>
      </c>
      <c r="AJ425">
        <v>0</v>
      </c>
      <c r="AK425">
        <f t="shared" si="6"/>
        <v>125.21</v>
      </c>
    </row>
    <row r="426" spans="1:37" x14ac:dyDescent="0.2">
      <c r="A426">
        <v>9000487</v>
      </c>
      <c r="B426" t="s">
        <v>20</v>
      </c>
      <c r="C426" t="s">
        <v>9185</v>
      </c>
      <c r="D426" t="s">
        <v>858</v>
      </c>
      <c r="E426" t="s">
        <v>9298</v>
      </c>
      <c r="F426" t="s">
        <v>9299</v>
      </c>
      <c r="G426" t="s">
        <v>9300</v>
      </c>
      <c r="H426">
        <v>2671.63</v>
      </c>
      <c r="I426">
        <v>0</v>
      </c>
      <c r="J426">
        <v>0</v>
      </c>
      <c r="K426">
        <v>551.54999999999995</v>
      </c>
      <c r="L426">
        <v>137.88999999999999</v>
      </c>
      <c r="M426">
        <v>20.68</v>
      </c>
      <c r="N426">
        <v>414</v>
      </c>
      <c r="O426">
        <v>0</v>
      </c>
      <c r="P426">
        <v>0</v>
      </c>
      <c r="Q426">
        <v>0</v>
      </c>
      <c r="R426">
        <v>0</v>
      </c>
      <c r="S426">
        <v>61268.73</v>
      </c>
      <c r="T426">
        <v>50000</v>
      </c>
      <c r="U426">
        <v>9825.8799999999992</v>
      </c>
      <c r="V426">
        <v>0</v>
      </c>
      <c r="W426">
        <v>20000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f t="shared" si="6"/>
        <v>0</v>
      </c>
    </row>
    <row r="427" spans="1:37" x14ac:dyDescent="0.2">
      <c r="A427">
        <v>9000127</v>
      </c>
      <c r="B427" t="s">
        <v>113</v>
      </c>
      <c r="C427" t="s">
        <v>9185</v>
      </c>
      <c r="D427" t="s">
        <v>114</v>
      </c>
      <c r="E427" t="s">
        <v>9298</v>
      </c>
      <c r="F427" t="s">
        <v>9299</v>
      </c>
      <c r="G427" t="s">
        <v>9300</v>
      </c>
      <c r="H427">
        <v>13501.11</v>
      </c>
      <c r="I427">
        <v>0</v>
      </c>
      <c r="J427">
        <v>0</v>
      </c>
      <c r="K427">
        <v>1134.48</v>
      </c>
      <c r="L427">
        <v>597.91999999999996</v>
      </c>
      <c r="M427">
        <v>42.54</v>
      </c>
      <c r="N427">
        <v>1078</v>
      </c>
      <c r="O427">
        <v>0</v>
      </c>
      <c r="P427">
        <v>0</v>
      </c>
      <c r="Q427">
        <v>0</v>
      </c>
      <c r="R427">
        <v>0</v>
      </c>
      <c r="S427">
        <v>183376.28</v>
      </c>
      <c r="T427">
        <v>50000</v>
      </c>
      <c r="U427">
        <v>27474.11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105902.17</v>
      </c>
      <c r="AD427">
        <v>10</v>
      </c>
      <c r="AE427">
        <v>2520</v>
      </c>
      <c r="AF427">
        <v>8070.22</v>
      </c>
      <c r="AG427">
        <v>0</v>
      </c>
      <c r="AH427">
        <v>8070.22</v>
      </c>
      <c r="AI427">
        <v>7505.4</v>
      </c>
      <c r="AJ427">
        <v>564.82000000000005</v>
      </c>
      <c r="AK427">
        <f t="shared" si="6"/>
        <v>8070.2199999999993</v>
      </c>
    </row>
    <row r="428" spans="1:37" x14ac:dyDescent="0.2">
      <c r="A428">
        <v>9001438</v>
      </c>
      <c r="B428" t="s">
        <v>9267</v>
      </c>
      <c r="C428" t="s">
        <v>9185</v>
      </c>
      <c r="D428" t="s">
        <v>9268</v>
      </c>
      <c r="E428" t="s">
        <v>9298</v>
      </c>
      <c r="F428" t="s">
        <v>9299</v>
      </c>
      <c r="G428" t="s">
        <v>9300</v>
      </c>
      <c r="H428">
        <v>3407.03</v>
      </c>
      <c r="I428">
        <v>0</v>
      </c>
      <c r="J428">
        <v>0</v>
      </c>
      <c r="K428">
        <v>399.92</v>
      </c>
      <c r="L428">
        <v>104.32</v>
      </c>
      <c r="M428">
        <v>15</v>
      </c>
      <c r="N428">
        <v>300</v>
      </c>
      <c r="O428">
        <v>0</v>
      </c>
      <c r="P428">
        <v>0</v>
      </c>
      <c r="Q428">
        <v>0</v>
      </c>
      <c r="R428">
        <v>0</v>
      </c>
      <c r="S428">
        <v>3407.03</v>
      </c>
      <c r="T428">
        <v>5000</v>
      </c>
      <c r="U428">
        <v>819.24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f t="shared" si="6"/>
        <v>0</v>
      </c>
    </row>
    <row r="429" spans="1:37" x14ac:dyDescent="0.2">
      <c r="A429">
        <v>9001108</v>
      </c>
      <c r="B429" t="s">
        <v>2996</v>
      </c>
      <c r="C429" t="s">
        <v>9185</v>
      </c>
      <c r="D429" t="s">
        <v>2997</v>
      </c>
      <c r="E429" t="s">
        <v>9298</v>
      </c>
      <c r="F429" t="s">
        <v>9299</v>
      </c>
      <c r="G429" t="s">
        <v>9300</v>
      </c>
      <c r="H429">
        <v>3561.45</v>
      </c>
      <c r="I429">
        <v>0</v>
      </c>
      <c r="J429">
        <v>0</v>
      </c>
      <c r="K429">
        <v>383.96</v>
      </c>
      <c r="L429">
        <v>104.32</v>
      </c>
      <c r="M429">
        <v>14.4</v>
      </c>
      <c r="N429">
        <v>288</v>
      </c>
      <c r="O429">
        <v>0</v>
      </c>
      <c r="P429">
        <v>0</v>
      </c>
      <c r="Q429">
        <v>0</v>
      </c>
      <c r="R429">
        <v>0</v>
      </c>
      <c r="S429">
        <v>37348.769999999997</v>
      </c>
      <c r="T429">
        <v>40000</v>
      </c>
      <c r="U429">
        <v>5501.48</v>
      </c>
      <c r="V429">
        <v>4000</v>
      </c>
      <c r="W429">
        <v>8000</v>
      </c>
      <c r="X429">
        <v>0</v>
      </c>
      <c r="Y429">
        <v>4000</v>
      </c>
      <c r="Z429">
        <v>0</v>
      </c>
      <c r="AA429">
        <v>0</v>
      </c>
      <c r="AB429">
        <v>0</v>
      </c>
      <c r="AC429">
        <v>0</v>
      </c>
      <c r="AD429">
        <v>3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f t="shared" si="6"/>
        <v>0</v>
      </c>
    </row>
    <row r="430" spans="1:37" x14ac:dyDescent="0.2">
      <c r="A430">
        <v>9000355</v>
      </c>
      <c r="B430" t="s">
        <v>655</v>
      </c>
      <c r="C430" t="s">
        <v>9185</v>
      </c>
      <c r="D430" t="s">
        <v>656</v>
      </c>
      <c r="E430" t="s">
        <v>9298</v>
      </c>
      <c r="F430" t="s">
        <v>9299</v>
      </c>
      <c r="G430" t="s">
        <v>9300</v>
      </c>
      <c r="H430">
        <v>2844.39</v>
      </c>
      <c r="I430">
        <v>0</v>
      </c>
      <c r="J430">
        <v>0</v>
      </c>
      <c r="K430">
        <v>549.09</v>
      </c>
      <c r="L430">
        <v>137.27000000000001</v>
      </c>
      <c r="M430">
        <v>20.59</v>
      </c>
      <c r="N430">
        <v>412</v>
      </c>
      <c r="O430">
        <v>0</v>
      </c>
      <c r="P430">
        <v>0</v>
      </c>
      <c r="Q430">
        <v>0</v>
      </c>
      <c r="R430">
        <v>0</v>
      </c>
      <c r="S430">
        <v>63455.09</v>
      </c>
      <c r="T430">
        <v>50000</v>
      </c>
      <c r="U430">
        <v>10217.41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3237.68</v>
      </c>
      <c r="AD430">
        <v>3</v>
      </c>
      <c r="AE430">
        <v>0</v>
      </c>
      <c r="AF430">
        <v>97.13</v>
      </c>
      <c r="AG430">
        <v>0</v>
      </c>
      <c r="AH430">
        <v>97.13</v>
      </c>
      <c r="AI430">
        <v>195.37</v>
      </c>
      <c r="AJ430">
        <v>0</v>
      </c>
      <c r="AK430">
        <f t="shared" si="6"/>
        <v>195.37</v>
      </c>
    </row>
    <row r="431" spans="1:37" x14ac:dyDescent="0.2">
      <c r="A431">
        <v>9000107</v>
      </c>
      <c r="B431" t="s">
        <v>58</v>
      </c>
      <c r="C431" t="s">
        <v>9185</v>
      </c>
      <c r="D431" t="s">
        <v>59</v>
      </c>
      <c r="E431" t="s">
        <v>9298</v>
      </c>
      <c r="F431" t="s">
        <v>9299</v>
      </c>
      <c r="G431" t="s">
        <v>9300</v>
      </c>
      <c r="H431">
        <v>13499.11</v>
      </c>
      <c r="I431">
        <v>0</v>
      </c>
      <c r="J431">
        <v>0</v>
      </c>
      <c r="K431">
        <v>1134.48</v>
      </c>
      <c r="L431">
        <v>704.63</v>
      </c>
      <c r="M431">
        <v>42.54</v>
      </c>
      <c r="N431">
        <v>1078</v>
      </c>
      <c r="O431">
        <v>0</v>
      </c>
      <c r="P431">
        <v>0</v>
      </c>
      <c r="Q431">
        <v>0</v>
      </c>
      <c r="R431">
        <v>0</v>
      </c>
      <c r="S431">
        <v>182615.84</v>
      </c>
      <c r="T431">
        <v>50000</v>
      </c>
      <c r="U431">
        <v>27796.240000000002</v>
      </c>
      <c r="V431">
        <v>0</v>
      </c>
      <c r="W431">
        <v>10000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94819.6</v>
      </c>
      <c r="AD431">
        <v>10</v>
      </c>
      <c r="AE431">
        <v>2520</v>
      </c>
      <c r="AF431">
        <v>6961.96</v>
      </c>
      <c r="AG431">
        <v>0</v>
      </c>
      <c r="AH431">
        <v>6961.96</v>
      </c>
      <c r="AI431">
        <v>6508.01</v>
      </c>
      <c r="AJ431">
        <v>453.95</v>
      </c>
      <c r="AK431">
        <f t="shared" si="6"/>
        <v>6961.96</v>
      </c>
    </row>
    <row r="432" spans="1:37" x14ac:dyDescent="0.2">
      <c r="A432">
        <v>9000763</v>
      </c>
      <c r="B432" t="s">
        <v>1647</v>
      </c>
      <c r="C432" t="s">
        <v>9185</v>
      </c>
      <c r="D432" t="s">
        <v>1648</v>
      </c>
      <c r="E432" t="s">
        <v>9298</v>
      </c>
      <c r="F432" t="s">
        <v>9299</v>
      </c>
      <c r="G432" t="s">
        <v>9300</v>
      </c>
      <c r="H432">
        <v>3798.22</v>
      </c>
      <c r="I432">
        <v>0</v>
      </c>
      <c r="J432">
        <v>0</v>
      </c>
      <c r="K432">
        <v>609.44000000000005</v>
      </c>
      <c r="L432">
        <v>152.36000000000001</v>
      </c>
      <c r="M432">
        <v>22.85</v>
      </c>
      <c r="N432">
        <v>457</v>
      </c>
      <c r="O432">
        <v>0</v>
      </c>
      <c r="P432">
        <v>0</v>
      </c>
      <c r="Q432">
        <v>0</v>
      </c>
      <c r="R432">
        <v>0</v>
      </c>
      <c r="S432">
        <v>61490.76</v>
      </c>
      <c r="T432">
        <v>50000</v>
      </c>
      <c r="U432">
        <v>11664.81</v>
      </c>
      <c r="V432">
        <v>10000</v>
      </c>
      <c r="W432">
        <v>20000</v>
      </c>
      <c r="X432">
        <v>0</v>
      </c>
      <c r="Y432">
        <v>10000</v>
      </c>
      <c r="Z432">
        <v>0</v>
      </c>
      <c r="AA432">
        <v>0</v>
      </c>
      <c r="AB432">
        <v>0</v>
      </c>
      <c r="AC432">
        <v>0</v>
      </c>
      <c r="AD432">
        <v>3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f t="shared" si="6"/>
        <v>0</v>
      </c>
    </row>
    <row r="433" spans="1:37" x14ac:dyDescent="0.2">
      <c r="A433">
        <v>9000693</v>
      </c>
      <c r="B433" t="s">
        <v>1441</v>
      </c>
      <c r="C433" t="s">
        <v>9185</v>
      </c>
      <c r="D433" t="s">
        <v>1442</v>
      </c>
      <c r="E433" t="s">
        <v>9298</v>
      </c>
      <c r="F433" t="s">
        <v>9299</v>
      </c>
      <c r="G433" t="s">
        <v>9300</v>
      </c>
      <c r="H433">
        <v>3079.48</v>
      </c>
      <c r="I433">
        <v>0</v>
      </c>
      <c r="J433">
        <v>0</v>
      </c>
      <c r="K433">
        <v>1134.48</v>
      </c>
      <c r="L433">
        <v>374.19</v>
      </c>
      <c r="M433">
        <v>42.54</v>
      </c>
      <c r="N433">
        <v>1078</v>
      </c>
      <c r="O433">
        <v>0</v>
      </c>
      <c r="P433">
        <v>0</v>
      </c>
      <c r="Q433">
        <v>0</v>
      </c>
      <c r="R433">
        <v>0</v>
      </c>
      <c r="S433">
        <v>103339.4</v>
      </c>
      <c r="T433">
        <v>50000</v>
      </c>
      <c r="U433">
        <v>20858.63</v>
      </c>
      <c r="V433">
        <v>10000</v>
      </c>
      <c r="W433">
        <v>5000</v>
      </c>
      <c r="X433">
        <v>0</v>
      </c>
      <c r="Y433">
        <v>10000</v>
      </c>
      <c r="Z433">
        <v>0</v>
      </c>
      <c r="AA433">
        <v>0</v>
      </c>
      <c r="AB433">
        <v>0</v>
      </c>
      <c r="AC433">
        <v>7480.77</v>
      </c>
      <c r="AD433">
        <v>3</v>
      </c>
      <c r="AE433">
        <v>0</v>
      </c>
      <c r="AF433">
        <v>224.42</v>
      </c>
      <c r="AG433">
        <v>0</v>
      </c>
      <c r="AH433">
        <v>224.42</v>
      </c>
      <c r="AI433">
        <v>435.92</v>
      </c>
      <c r="AJ433">
        <v>0</v>
      </c>
      <c r="AK433">
        <f t="shared" si="6"/>
        <v>435.92</v>
      </c>
    </row>
    <row r="434" spans="1:37" x14ac:dyDescent="0.2">
      <c r="A434">
        <v>9000623</v>
      </c>
      <c r="B434" t="s">
        <v>1239</v>
      </c>
      <c r="C434" t="s">
        <v>9185</v>
      </c>
      <c r="D434" t="s">
        <v>1240</v>
      </c>
      <c r="E434" t="s">
        <v>9298</v>
      </c>
      <c r="F434" t="s">
        <v>9299</v>
      </c>
      <c r="G434" t="s">
        <v>9300</v>
      </c>
      <c r="H434">
        <v>4380.33</v>
      </c>
      <c r="I434">
        <v>0</v>
      </c>
      <c r="J434">
        <v>0</v>
      </c>
      <c r="K434">
        <v>493.29</v>
      </c>
      <c r="L434">
        <v>123.32</v>
      </c>
      <c r="M434">
        <v>18.5</v>
      </c>
      <c r="N434">
        <v>370</v>
      </c>
      <c r="O434">
        <v>0</v>
      </c>
      <c r="P434">
        <v>0</v>
      </c>
      <c r="Q434">
        <v>0</v>
      </c>
      <c r="R434">
        <v>0</v>
      </c>
      <c r="S434">
        <v>58494.87</v>
      </c>
      <c r="T434">
        <v>50000</v>
      </c>
      <c r="U434">
        <v>10434.879999999999</v>
      </c>
      <c r="V434">
        <v>10000</v>
      </c>
      <c r="W434">
        <v>10000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f t="shared" si="6"/>
        <v>0</v>
      </c>
    </row>
    <row r="435" spans="1:37" x14ac:dyDescent="0.2">
      <c r="A435">
        <v>9000347</v>
      </c>
      <c r="B435" t="s">
        <v>634</v>
      </c>
      <c r="C435" t="s">
        <v>9185</v>
      </c>
      <c r="D435" t="s">
        <v>635</v>
      </c>
      <c r="E435" t="s">
        <v>9298</v>
      </c>
      <c r="F435" t="s">
        <v>9299</v>
      </c>
      <c r="G435" t="s">
        <v>9300</v>
      </c>
      <c r="H435">
        <v>11446.77</v>
      </c>
      <c r="I435">
        <v>0</v>
      </c>
      <c r="J435">
        <v>0</v>
      </c>
      <c r="K435">
        <v>1120.75</v>
      </c>
      <c r="L435">
        <v>280.19</v>
      </c>
      <c r="M435">
        <v>42.03</v>
      </c>
      <c r="N435">
        <v>841</v>
      </c>
      <c r="O435">
        <v>0</v>
      </c>
      <c r="P435">
        <v>0</v>
      </c>
      <c r="Q435">
        <v>0</v>
      </c>
      <c r="R435">
        <v>0</v>
      </c>
      <c r="S435">
        <v>149255.28</v>
      </c>
      <c r="T435">
        <v>50000</v>
      </c>
      <c r="U435">
        <v>23572.19</v>
      </c>
      <c r="V435">
        <v>10000</v>
      </c>
      <c r="W435">
        <v>10000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55683.09</v>
      </c>
      <c r="AD435">
        <v>10</v>
      </c>
      <c r="AE435">
        <v>2520</v>
      </c>
      <c r="AF435">
        <v>3048.31</v>
      </c>
      <c r="AG435">
        <v>0</v>
      </c>
      <c r="AH435">
        <v>3048.31</v>
      </c>
      <c r="AI435">
        <v>2832.03</v>
      </c>
      <c r="AJ435">
        <v>216.28</v>
      </c>
      <c r="AK435">
        <f t="shared" si="6"/>
        <v>3048.3100000000004</v>
      </c>
    </row>
    <row r="436" spans="1:37" x14ac:dyDescent="0.2">
      <c r="A436">
        <v>9001055</v>
      </c>
      <c r="B436" t="s">
        <v>2840</v>
      </c>
      <c r="C436" t="s">
        <v>9185</v>
      </c>
      <c r="D436" t="s">
        <v>2841</v>
      </c>
      <c r="E436" t="s">
        <v>9298</v>
      </c>
      <c r="F436" t="s">
        <v>9299</v>
      </c>
      <c r="G436" t="s">
        <v>9300</v>
      </c>
      <c r="H436">
        <v>4042</v>
      </c>
      <c r="I436">
        <v>0</v>
      </c>
      <c r="J436">
        <v>0</v>
      </c>
      <c r="K436">
        <v>384.88</v>
      </c>
      <c r="L436">
        <v>104.32</v>
      </c>
      <c r="M436">
        <v>14.43</v>
      </c>
      <c r="N436">
        <v>289</v>
      </c>
      <c r="O436">
        <v>0</v>
      </c>
      <c r="P436">
        <v>0</v>
      </c>
      <c r="Q436">
        <v>0</v>
      </c>
      <c r="R436">
        <v>0</v>
      </c>
      <c r="S436">
        <v>43719.59</v>
      </c>
      <c r="T436">
        <v>40000</v>
      </c>
      <c r="U436">
        <v>6300.54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f t="shared" si="6"/>
        <v>0</v>
      </c>
    </row>
    <row r="437" spans="1:37" x14ac:dyDescent="0.2">
      <c r="A437">
        <v>9001219</v>
      </c>
      <c r="B437" t="s">
        <v>5850</v>
      </c>
      <c r="C437" t="s">
        <v>9185</v>
      </c>
      <c r="D437" t="s">
        <v>5851</v>
      </c>
      <c r="E437" t="s">
        <v>9298</v>
      </c>
      <c r="F437" t="s">
        <v>9299</v>
      </c>
      <c r="G437" t="s">
        <v>9300</v>
      </c>
      <c r="H437">
        <v>3045.09</v>
      </c>
      <c r="I437">
        <v>0</v>
      </c>
      <c r="J437">
        <v>0</v>
      </c>
      <c r="K437">
        <v>532.24</v>
      </c>
      <c r="L437">
        <v>133.05000000000001</v>
      </c>
      <c r="M437">
        <v>19.96</v>
      </c>
      <c r="N437">
        <v>399</v>
      </c>
      <c r="O437">
        <v>0</v>
      </c>
      <c r="P437">
        <v>0</v>
      </c>
      <c r="Q437">
        <v>0</v>
      </c>
      <c r="R437">
        <v>0</v>
      </c>
      <c r="S437">
        <v>39207.31</v>
      </c>
      <c r="T437">
        <v>30000</v>
      </c>
      <c r="U437">
        <v>6505.5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2701.81</v>
      </c>
      <c r="AD437">
        <v>3</v>
      </c>
      <c r="AE437">
        <v>0</v>
      </c>
      <c r="AF437">
        <v>81.05</v>
      </c>
      <c r="AG437">
        <v>0</v>
      </c>
      <c r="AH437">
        <v>81.05</v>
      </c>
      <c r="AI437">
        <v>172.23</v>
      </c>
      <c r="AJ437">
        <v>0</v>
      </c>
      <c r="AK437">
        <f t="shared" si="6"/>
        <v>172.23</v>
      </c>
    </row>
    <row r="438" spans="1:37" x14ac:dyDescent="0.2">
      <c r="A438">
        <v>9001433</v>
      </c>
      <c r="B438" t="s">
        <v>9214</v>
      </c>
      <c r="C438" t="s">
        <v>9185</v>
      </c>
      <c r="D438" t="s">
        <v>9215</v>
      </c>
      <c r="E438" t="s">
        <v>9298</v>
      </c>
      <c r="F438" t="s">
        <v>9299</v>
      </c>
      <c r="G438" t="s">
        <v>9300</v>
      </c>
      <c r="H438">
        <v>2637</v>
      </c>
      <c r="I438">
        <v>0</v>
      </c>
      <c r="J438">
        <v>0</v>
      </c>
      <c r="K438">
        <v>320</v>
      </c>
      <c r="L438">
        <v>104.32</v>
      </c>
      <c r="M438">
        <v>12</v>
      </c>
      <c r="N438">
        <v>240</v>
      </c>
      <c r="O438">
        <v>0</v>
      </c>
      <c r="P438">
        <v>0</v>
      </c>
      <c r="Q438">
        <v>0</v>
      </c>
      <c r="R438">
        <v>0</v>
      </c>
      <c r="S438">
        <v>5274</v>
      </c>
      <c r="T438">
        <v>10000</v>
      </c>
      <c r="U438">
        <v>1352.64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3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f t="shared" si="6"/>
        <v>0</v>
      </c>
    </row>
    <row r="439" spans="1:37" x14ac:dyDescent="0.2">
      <c r="A439">
        <v>9000111</v>
      </c>
      <c r="B439" t="s">
        <v>72</v>
      </c>
      <c r="C439" t="s">
        <v>9185</v>
      </c>
      <c r="D439" t="s">
        <v>73</v>
      </c>
      <c r="E439" t="s">
        <v>9298</v>
      </c>
      <c r="F439" t="s">
        <v>9299</v>
      </c>
      <c r="G439" t="s">
        <v>9300</v>
      </c>
      <c r="H439">
        <v>11316.11</v>
      </c>
      <c r="I439">
        <v>0</v>
      </c>
      <c r="J439">
        <v>0</v>
      </c>
      <c r="K439">
        <v>1134.48</v>
      </c>
      <c r="L439">
        <v>561.17999999999995</v>
      </c>
      <c r="M439">
        <v>42.54</v>
      </c>
      <c r="N439">
        <v>1078</v>
      </c>
      <c r="O439">
        <v>0</v>
      </c>
      <c r="P439">
        <v>0</v>
      </c>
      <c r="Q439">
        <v>0</v>
      </c>
      <c r="R439">
        <v>0</v>
      </c>
      <c r="S439">
        <v>149244.41</v>
      </c>
      <c r="T439">
        <v>50000</v>
      </c>
      <c r="U439">
        <v>27365.89</v>
      </c>
      <c r="V439">
        <v>10000</v>
      </c>
      <c r="W439">
        <v>10000</v>
      </c>
      <c r="X439">
        <v>0</v>
      </c>
      <c r="Y439">
        <v>10000</v>
      </c>
      <c r="Z439">
        <v>0</v>
      </c>
      <c r="AA439">
        <v>0</v>
      </c>
      <c r="AB439">
        <v>0</v>
      </c>
      <c r="AC439">
        <v>41878.519999999997</v>
      </c>
      <c r="AD439">
        <v>10</v>
      </c>
      <c r="AE439">
        <v>2520</v>
      </c>
      <c r="AF439">
        <v>1667.85</v>
      </c>
      <c r="AG439">
        <v>0</v>
      </c>
      <c r="AH439">
        <v>1667.85</v>
      </c>
      <c r="AI439">
        <v>1617.86</v>
      </c>
      <c r="AJ439">
        <v>49.99</v>
      </c>
      <c r="AK439">
        <f t="shared" si="6"/>
        <v>1667.85</v>
      </c>
    </row>
    <row r="440" spans="1:37" x14ac:dyDescent="0.2">
      <c r="A440">
        <v>9000193</v>
      </c>
      <c r="B440" t="s">
        <v>294</v>
      </c>
      <c r="C440" t="s">
        <v>9185</v>
      </c>
      <c r="D440" t="s">
        <v>295</v>
      </c>
      <c r="E440" t="s">
        <v>9298</v>
      </c>
      <c r="F440" t="s">
        <v>9299</v>
      </c>
      <c r="G440" t="s">
        <v>9300</v>
      </c>
      <c r="H440">
        <v>3027.47</v>
      </c>
      <c r="I440">
        <v>0</v>
      </c>
      <c r="J440">
        <v>0</v>
      </c>
      <c r="K440">
        <v>465.13</v>
      </c>
      <c r="L440">
        <v>116.28</v>
      </c>
      <c r="M440">
        <v>17.440000000000001</v>
      </c>
      <c r="N440">
        <v>349</v>
      </c>
      <c r="O440">
        <v>0</v>
      </c>
      <c r="P440">
        <v>0</v>
      </c>
      <c r="Q440">
        <v>0</v>
      </c>
      <c r="R440">
        <v>0</v>
      </c>
      <c r="S440">
        <v>88837.36</v>
      </c>
      <c r="T440">
        <v>50000</v>
      </c>
      <c r="U440">
        <v>7352.13</v>
      </c>
      <c r="V440">
        <v>10000</v>
      </c>
      <c r="W440">
        <v>20000</v>
      </c>
      <c r="X440">
        <v>4000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3</v>
      </c>
      <c r="AE440">
        <v>0</v>
      </c>
      <c r="AF440">
        <v>0</v>
      </c>
      <c r="AG440">
        <v>0</v>
      </c>
      <c r="AH440">
        <v>0</v>
      </c>
      <c r="AI440">
        <v>117.59</v>
      </c>
      <c r="AJ440">
        <v>0</v>
      </c>
      <c r="AK440">
        <f t="shared" si="6"/>
        <v>117.59</v>
      </c>
    </row>
    <row r="441" spans="1:37" x14ac:dyDescent="0.2">
      <c r="A441">
        <v>9001399</v>
      </c>
      <c r="B441" t="s">
        <v>8980</v>
      </c>
      <c r="C441" t="s">
        <v>9185</v>
      </c>
      <c r="D441" t="s">
        <v>8981</v>
      </c>
      <c r="E441" t="s">
        <v>9298</v>
      </c>
      <c r="F441" t="s">
        <v>9299</v>
      </c>
      <c r="G441" t="s">
        <v>9300</v>
      </c>
      <c r="H441">
        <v>2637</v>
      </c>
      <c r="I441">
        <v>0</v>
      </c>
      <c r="J441">
        <v>0</v>
      </c>
      <c r="K441">
        <v>320</v>
      </c>
      <c r="L441">
        <v>104.32</v>
      </c>
      <c r="M441">
        <v>12</v>
      </c>
      <c r="N441">
        <v>240</v>
      </c>
      <c r="O441">
        <v>0</v>
      </c>
      <c r="P441">
        <v>0</v>
      </c>
      <c r="Q441">
        <v>0</v>
      </c>
      <c r="R441">
        <v>0</v>
      </c>
      <c r="S441">
        <v>9602.3700000000008</v>
      </c>
      <c r="T441">
        <v>15000</v>
      </c>
      <c r="U441">
        <v>2028.96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3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f t="shared" si="6"/>
        <v>0</v>
      </c>
    </row>
    <row r="442" spans="1:37" x14ac:dyDescent="0.2">
      <c r="A442">
        <v>9001392</v>
      </c>
      <c r="B442" t="s">
        <v>8924</v>
      </c>
      <c r="C442" t="s">
        <v>9185</v>
      </c>
      <c r="D442" t="s">
        <v>8925</v>
      </c>
      <c r="E442" t="s">
        <v>9298</v>
      </c>
      <c r="F442" t="s">
        <v>9299</v>
      </c>
      <c r="G442" t="s">
        <v>9300</v>
      </c>
      <c r="H442">
        <v>2637</v>
      </c>
      <c r="I442">
        <v>0</v>
      </c>
      <c r="J442">
        <v>0</v>
      </c>
      <c r="K442">
        <v>320</v>
      </c>
      <c r="L442">
        <v>104.32</v>
      </c>
      <c r="M442">
        <v>12</v>
      </c>
      <c r="N442">
        <v>240</v>
      </c>
      <c r="O442">
        <v>0</v>
      </c>
      <c r="P442">
        <v>0</v>
      </c>
      <c r="Q442">
        <v>0</v>
      </c>
      <c r="R442">
        <v>0</v>
      </c>
      <c r="S442">
        <v>9561</v>
      </c>
      <c r="T442">
        <v>15000</v>
      </c>
      <c r="U442">
        <v>2028.96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f t="shared" si="6"/>
        <v>0</v>
      </c>
    </row>
    <row r="443" spans="1:37" x14ac:dyDescent="0.2">
      <c r="A443">
        <v>9000736</v>
      </c>
      <c r="B443" t="s">
        <v>1567</v>
      </c>
      <c r="C443" t="s">
        <v>9185</v>
      </c>
      <c r="D443" t="s">
        <v>1568</v>
      </c>
      <c r="E443" t="s">
        <v>9298</v>
      </c>
      <c r="F443" t="s">
        <v>9299</v>
      </c>
      <c r="G443" t="s">
        <v>9300</v>
      </c>
      <c r="H443">
        <v>4147.93</v>
      </c>
      <c r="I443">
        <v>0</v>
      </c>
      <c r="J443">
        <v>0</v>
      </c>
      <c r="K443">
        <v>653.41</v>
      </c>
      <c r="L443">
        <v>163.35</v>
      </c>
      <c r="M443">
        <v>24.5</v>
      </c>
      <c r="N443">
        <v>490</v>
      </c>
      <c r="O443">
        <v>0</v>
      </c>
      <c r="P443">
        <v>0</v>
      </c>
      <c r="Q443">
        <v>0</v>
      </c>
      <c r="R443">
        <v>0</v>
      </c>
      <c r="S443">
        <v>67608.86</v>
      </c>
      <c r="T443">
        <v>50000</v>
      </c>
      <c r="U443">
        <v>12544.27</v>
      </c>
      <c r="V443">
        <v>10000</v>
      </c>
      <c r="W443">
        <v>0</v>
      </c>
      <c r="X443">
        <v>0</v>
      </c>
      <c r="Y443">
        <v>10000</v>
      </c>
      <c r="Z443">
        <v>0</v>
      </c>
      <c r="AA443">
        <v>0</v>
      </c>
      <c r="AB443">
        <v>0</v>
      </c>
      <c r="AC443">
        <v>0</v>
      </c>
      <c r="AD443">
        <v>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f t="shared" si="6"/>
        <v>0</v>
      </c>
    </row>
    <row r="444" spans="1:37" x14ac:dyDescent="0.2">
      <c r="A444">
        <v>9001401</v>
      </c>
      <c r="B444" t="s">
        <v>8986</v>
      </c>
      <c r="C444" t="s">
        <v>9185</v>
      </c>
      <c r="D444" t="s">
        <v>8987</v>
      </c>
      <c r="E444" t="s">
        <v>9298</v>
      </c>
      <c r="F444" t="s">
        <v>9299</v>
      </c>
      <c r="G444" t="s">
        <v>9300</v>
      </c>
      <c r="H444">
        <v>3347</v>
      </c>
      <c r="I444">
        <v>0</v>
      </c>
      <c r="J444">
        <v>0</v>
      </c>
      <c r="K444">
        <v>379.92</v>
      </c>
      <c r="L444">
        <v>104.32</v>
      </c>
      <c r="M444">
        <v>14.25</v>
      </c>
      <c r="N444">
        <v>285</v>
      </c>
      <c r="O444">
        <v>0</v>
      </c>
      <c r="P444">
        <v>0</v>
      </c>
      <c r="Q444">
        <v>0</v>
      </c>
      <c r="R444">
        <v>0</v>
      </c>
      <c r="S444">
        <v>12796.71</v>
      </c>
      <c r="T444">
        <v>15000</v>
      </c>
      <c r="U444">
        <v>2350.4699999999998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f t="shared" si="6"/>
        <v>0</v>
      </c>
    </row>
    <row r="445" spans="1:37" x14ac:dyDescent="0.2">
      <c r="A445">
        <v>9001367</v>
      </c>
      <c r="B445" t="s">
        <v>7866</v>
      </c>
      <c r="C445" t="s">
        <v>9185</v>
      </c>
      <c r="D445" t="s">
        <v>7867</v>
      </c>
      <c r="E445" t="s">
        <v>9298</v>
      </c>
      <c r="F445" t="s">
        <v>9299</v>
      </c>
      <c r="G445" t="s">
        <v>9300</v>
      </c>
      <c r="H445">
        <v>3297</v>
      </c>
      <c r="I445">
        <v>0</v>
      </c>
      <c r="J445">
        <v>0</v>
      </c>
      <c r="K445">
        <v>480.4</v>
      </c>
      <c r="L445">
        <v>120.1</v>
      </c>
      <c r="M445">
        <v>18.02</v>
      </c>
      <c r="N445">
        <v>360</v>
      </c>
      <c r="O445">
        <v>0</v>
      </c>
      <c r="P445">
        <v>0</v>
      </c>
      <c r="Q445">
        <v>0</v>
      </c>
      <c r="R445">
        <v>0</v>
      </c>
      <c r="S445">
        <v>22528.97</v>
      </c>
      <c r="T445">
        <v>20000</v>
      </c>
      <c r="U445">
        <v>3914.08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3</v>
      </c>
      <c r="AE445">
        <v>0</v>
      </c>
      <c r="AF445">
        <v>0</v>
      </c>
      <c r="AG445">
        <v>0</v>
      </c>
      <c r="AH445">
        <v>0</v>
      </c>
      <c r="AI445">
        <v>38.89</v>
      </c>
      <c r="AJ445">
        <v>0</v>
      </c>
      <c r="AK445">
        <f t="shared" si="6"/>
        <v>38.89</v>
      </c>
    </row>
    <row r="446" spans="1:37" x14ac:dyDescent="0.2">
      <c r="A446">
        <v>9000324</v>
      </c>
      <c r="B446" t="s">
        <v>580</v>
      </c>
      <c r="C446" t="s">
        <v>9185</v>
      </c>
      <c r="D446" t="s">
        <v>581</v>
      </c>
      <c r="E446" t="s">
        <v>9298</v>
      </c>
      <c r="F446" t="s">
        <v>9299</v>
      </c>
      <c r="G446" t="s">
        <v>9300</v>
      </c>
      <c r="H446">
        <v>3000.58</v>
      </c>
      <c r="I446">
        <v>0</v>
      </c>
      <c r="J446">
        <v>0</v>
      </c>
      <c r="K446">
        <v>507.41</v>
      </c>
      <c r="L446">
        <v>126.85</v>
      </c>
      <c r="M446">
        <v>19.03</v>
      </c>
      <c r="N446">
        <v>381</v>
      </c>
      <c r="O446">
        <v>0</v>
      </c>
      <c r="P446">
        <v>0</v>
      </c>
      <c r="Q446">
        <v>0</v>
      </c>
      <c r="R446">
        <v>0</v>
      </c>
      <c r="S446">
        <v>66547.509999999995</v>
      </c>
      <c r="T446">
        <v>50000</v>
      </c>
      <c r="U446">
        <v>10154.51</v>
      </c>
      <c r="V446">
        <v>0</v>
      </c>
      <c r="W446">
        <v>20000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f t="shared" si="6"/>
        <v>0</v>
      </c>
    </row>
    <row r="447" spans="1:37" x14ac:dyDescent="0.2">
      <c r="A447">
        <v>9000591</v>
      </c>
      <c r="B447" t="s">
        <v>1143</v>
      </c>
      <c r="C447" t="s">
        <v>9185</v>
      </c>
      <c r="D447" t="s">
        <v>1144</v>
      </c>
      <c r="E447" t="s">
        <v>9298</v>
      </c>
      <c r="F447" t="s">
        <v>9299</v>
      </c>
      <c r="G447" t="s">
        <v>9300</v>
      </c>
      <c r="H447">
        <v>3847.96</v>
      </c>
      <c r="I447">
        <v>0</v>
      </c>
      <c r="J447">
        <v>0</v>
      </c>
      <c r="K447">
        <v>382.65</v>
      </c>
      <c r="L447">
        <v>104.32</v>
      </c>
      <c r="M447">
        <v>14.35</v>
      </c>
      <c r="N447">
        <v>287</v>
      </c>
      <c r="O447">
        <v>0</v>
      </c>
      <c r="P447">
        <v>0</v>
      </c>
      <c r="Q447">
        <v>0</v>
      </c>
      <c r="R447">
        <v>0</v>
      </c>
      <c r="S447">
        <v>60366.29</v>
      </c>
      <c r="T447">
        <v>50000</v>
      </c>
      <c r="U447">
        <v>6977.96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3388.33</v>
      </c>
      <c r="AD447">
        <v>3</v>
      </c>
      <c r="AE447">
        <v>0</v>
      </c>
      <c r="AF447">
        <v>101.65</v>
      </c>
      <c r="AG447">
        <v>0</v>
      </c>
      <c r="AH447">
        <v>101.65</v>
      </c>
      <c r="AI447">
        <v>159.86000000000001</v>
      </c>
      <c r="AJ447">
        <v>0</v>
      </c>
      <c r="AK447">
        <f t="shared" si="6"/>
        <v>159.86000000000001</v>
      </c>
    </row>
    <row r="448" spans="1:37" x14ac:dyDescent="0.2">
      <c r="A448">
        <v>9000378</v>
      </c>
      <c r="B448" t="s">
        <v>2599</v>
      </c>
      <c r="C448" t="s">
        <v>9185</v>
      </c>
      <c r="D448" t="s">
        <v>2600</v>
      </c>
      <c r="E448" t="s">
        <v>9298</v>
      </c>
      <c r="F448" t="s">
        <v>9299</v>
      </c>
      <c r="G448" t="s">
        <v>9300</v>
      </c>
      <c r="H448">
        <v>5565</v>
      </c>
      <c r="I448">
        <v>0</v>
      </c>
      <c r="J448">
        <v>0</v>
      </c>
      <c r="K448">
        <v>1057.3599999999999</v>
      </c>
      <c r="L448">
        <v>264.33999999999997</v>
      </c>
      <c r="M448">
        <v>39.65</v>
      </c>
      <c r="N448">
        <v>793</v>
      </c>
      <c r="O448">
        <v>0</v>
      </c>
      <c r="P448">
        <v>0</v>
      </c>
      <c r="Q448">
        <v>0</v>
      </c>
      <c r="R448">
        <v>0</v>
      </c>
      <c r="S448">
        <v>88721</v>
      </c>
      <c r="T448">
        <v>40000</v>
      </c>
      <c r="U448">
        <v>17234.8</v>
      </c>
      <c r="V448">
        <v>0</v>
      </c>
      <c r="W448">
        <v>8000</v>
      </c>
      <c r="X448">
        <v>0</v>
      </c>
      <c r="Y448">
        <v>4000</v>
      </c>
      <c r="Z448">
        <v>0</v>
      </c>
      <c r="AA448">
        <v>0</v>
      </c>
      <c r="AB448">
        <v>0</v>
      </c>
      <c r="AC448">
        <v>19486.2</v>
      </c>
      <c r="AD448">
        <v>3</v>
      </c>
      <c r="AE448">
        <v>0</v>
      </c>
      <c r="AF448">
        <v>584.59</v>
      </c>
      <c r="AG448">
        <v>0</v>
      </c>
      <c r="AH448">
        <v>584.59</v>
      </c>
      <c r="AI448">
        <v>677.27</v>
      </c>
      <c r="AJ448">
        <v>0</v>
      </c>
      <c r="AK448">
        <f t="shared" si="6"/>
        <v>677.27</v>
      </c>
    </row>
    <row r="449" spans="1:37" x14ac:dyDescent="0.2">
      <c r="A449">
        <v>9001253</v>
      </c>
      <c r="B449" t="s">
        <v>8225</v>
      </c>
      <c r="C449" t="s">
        <v>9185</v>
      </c>
      <c r="D449" t="s">
        <v>8226</v>
      </c>
      <c r="E449" t="s">
        <v>9298</v>
      </c>
      <c r="F449" t="s">
        <v>9299</v>
      </c>
      <c r="G449" t="s">
        <v>9300</v>
      </c>
      <c r="H449">
        <v>3803.9</v>
      </c>
      <c r="I449">
        <v>0</v>
      </c>
      <c r="J449">
        <v>0</v>
      </c>
      <c r="K449">
        <v>349.6</v>
      </c>
      <c r="L449">
        <v>104.32</v>
      </c>
      <c r="M449">
        <v>13.11</v>
      </c>
      <c r="N449">
        <v>262</v>
      </c>
      <c r="O449">
        <v>0</v>
      </c>
      <c r="P449">
        <v>0</v>
      </c>
      <c r="Q449">
        <v>0</v>
      </c>
      <c r="R449">
        <v>0</v>
      </c>
      <c r="S449">
        <v>16659.07</v>
      </c>
      <c r="T449">
        <v>20000</v>
      </c>
      <c r="U449">
        <v>2899.2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f t="shared" si="6"/>
        <v>0</v>
      </c>
    </row>
    <row r="450" spans="1:37" x14ac:dyDescent="0.2">
      <c r="A450">
        <v>9000204</v>
      </c>
      <c r="B450" t="s">
        <v>324</v>
      </c>
      <c r="C450" t="s">
        <v>9185</v>
      </c>
      <c r="D450" t="s">
        <v>325</v>
      </c>
      <c r="E450" t="s">
        <v>9298</v>
      </c>
      <c r="F450" t="s">
        <v>9299</v>
      </c>
      <c r="G450" t="s">
        <v>9300</v>
      </c>
      <c r="H450">
        <v>2744.72</v>
      </c>
      <c r="I450">
        <v>0</v>
      </c>
      <c r="J450">
        <v>0</v>
      </c>
      <c r="K450">
        <v>382.25</v>
      </c>
      <c r="L450">
        <v>104.32</v>
      </c>
      <c r="M450">
        <v>14.33</v>
      </c>
      <c r="N450">
        <v>287</v>
      </c>
      <c r="O450">
        <v>0</v>
      </c>
      <c r="P450">
        <v>0</v>
      </c>
      <c r="Q450">
        <v>0</v>
      </c>
      <c r="R450">
        <v>0</v>
      </c>
      <c r="S450">
        <v>46554.71</v>
      </c>
      <c r="T450">
        <v>50000</v>
      </c>
      <c r="U450">
        <v>7461.68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f t="shared" si="6"/>
        <v>0</v>
      </c>
    </row>
    <row r="451" spans="1:37" x14ac:dyDescent="0.2">
      <c r="A451">
        <v>9001007</v>
      </c>
      <c r="B451" t="s">
        <v>2279</v>
      </c>
      <c r="C451" t="s">
        <v>9185</v>
      </c>
      <c r="D451" t="s">
        <v>2280</v>
      </c>
      <c r="E451" t="s">
        <v>9298</v>
      </c>
      <c r="F451" t="s">
        <v>9299</v>
      </c>
      <c r="G451" t="s">
        <v>9300</v>
      </c>
      <c r="H451">
        <v>3285</v>
      </c>
      <c r="I451">
        <v>0</v>
      </c>
      <c r="J451">
        <v>0</v>
      </c>
      <c r="K451">
        <v>297.62</v>
      </c>
      <c r="L451">
        <v>104.32</v>
      </c>
      <c r="M451">
        <v>11.16</v>
      </c>
      <c r="N451">
        <v>223</v>
      </c>
      <c r="O451">
        <v>0</v>
      </c>
      <c r="P451">
        <v>0</v>
      </c>
      <c r="Q451">
        <v>0</v>
      </c>
      <c r="R451">
        <v>0</v>
      </c>
      <c r="S451">
        <v>45483.62</v>
      </c>
      <c r="T451">
        <v>45000</v>
      </c>
      <c r="U451">
        <v>5545.38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f t="shared" ref="AK451:AK514" si="7">AI451+AJ451</f>
        <v>0</v>
      </c>
    </row>
    <row r="452" spans="1:37" x14ac:dyDescent="0.2">
      <c r="A452">
        <v>9000571</v>
      </c>
      <c r="B452" t="s">
        <v>1089</v>
      </c>
      <c r="C452" t="s">
        <v>9185</v>
      </c>
      <c r="D452" t="s">
        <v>1090</v>
      </c>
      <c r="E452" t="s">
        <v>9298</v>
      </c>
      <c r="F452" t="s">
        <v>9299</v>
      </c>
      <c r="G452" t="s">
        <v>9300</v>
      </c>
      <c r="H452">
        <v>3258.43</v>
      </c>
      <c r="I452">
        <v>0</v>
      </c>
      <c r="J452">
        <v>0</v>
      </c>
      <c r="K452">
        <v>986.87</v>
      </c>
      <c r="L452">
        <v>246.72</v>
      </c>
      <c r="M452">
        <v>37.01</v>
      </c>
      <c r="N452">
        <v>740</v>
      </c>
      <c r="O452">
        <v>0</v>
      </c>
      <c r="P452">
        <v>0</v>
      </c>
      <c r="Q452">
        <v>0</v>
      </c>
      <c r="R452">
        <v>0</v>
      </c>
      <c r="S452">
        <v>105594.72</v>
      </c>
      <c r="T452">
        <v>50000</v>
      </c>
      <c r="U452">
        <v>16929.95</v>
      </c>
      <c r="V452">
        <v>10000</v>
      </c>
      <c r="W452">
        <v>10000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18664.77</v>
      </c>
      <c r="AD452">
        <v>3</v>
      </c>
      <c r="AE452">
        <v>0</v>
      </c>
      <c r="AF452">
        <v>559.94000000000005</v>
      </c>
      <c r="AG452">
        <v>0</v>
      </c>
      <c r="AH452">
        <v>559.94000000000005</v>
      </c>
      <c r="AI452">
        <v>732.51</v>
      </c>
      <c r="AJ452">
        <v>0</v>
      </c>
      <c r="AK452">
        <f t="shared" si="7"/>
        <v>732.51</v>
      </c>
    </row>
    <row r="453" spans="1:37" x14ac:dyDescent="0.2">
      <c r="A453">
        <v>9001141</v>
      </c>
      <c r="B453" t="s">
        <v>3089</v>
      </c>
      <c r="C453" t="s">
        <v>9185</v>
      </c>
      <c r="D453" t="s">
        <v>3090</v>
      </c>
      <c r="E453" t="s">
        <v>9298</v>
      </c>
      <c r="F453" t="s">
        <v>9299</v>
      </c>
      <c r="G453" t="s">
        <v>9300</v>
      </c>
      <c r="H453">
        <v>3645</v>
      </c>
      <c r="I453">
        <v>0</v>
      </c>
      <c r="J453">
        <v>0</v>
      </c>
      <c r="K453">
        <v>385.03</v>
      </c>
      <c r="L453">
        <v>104.32</v>
      </c>
      <c r="M453">
        <v>14.44</v>
      </c>
      <c r="N453">
        <v>289</v>
      </c>
      <c r="O453">
        <v>0</v>
      </c>
      <c r="P453">
        <v>0</v>
      </c>
      <c r="Q453">
        <v>0</v>
      </c>
      <c r="R453">
        <v>0</v>
      </c>
      <c r="S453">
        <v>38859.79</v>
      </c>
      <c r="T453">
        <v>40000</v>
      </c>
      <c r="U453">
        <v>5517.29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f t="shared" si="7"/>
        <v>0</v>
      </c>
    </row>
    <row r="454" spans="1:37" x14ac:dyDescent="0.2">
      <c r="A454">
        <v>9000634</v>
      </c>
      <c r="B454" t="s">
        <v>1271</v>
      </c>
      <c r="C454" t="s">
        <v>9185</v>
      </c>
      <c r="D454" t="s">
        <v>1272</v>
      </c>
      <c r="E454" t="s">
        <v>9298</v>
      </c>
      <c r="F454" t="s">
        <v>9299</v>
      </c>
      <c r="G454" t="s">
        <v>9300</v>
      </c>
      <c r="H454">
        <v>3881.97</v>
      </c>
      <c r="I454">
        <v>0</v>
      </c>
      <c r="J454">
        <v>0</v>
      </c>
      <c r="K454">
        <v>453.29</v>
      </c>
      <c r="L454">
        <v>113.32</v>
      </c>
      <c r="M454">
        <v>17</v>
      </c>
      <c r="N454">
        <v>340</v>
      </c>
      <c r="O454">
        <v>0</v>
      </c>
      <c r="P454">
        <v>0</v>
      </c>
      <c r="Q454">
        <v>0</v>
      </c>
      <c r="R454">
        <v>0</v>
      </c>
      <c r="S454">
        <v>54345.279999999999</v>
      </c>
      <c r="T454">
        <v>50000</v>
      </c>
      <c r="U454">
        <v>10674.79</v>
      </c>
      <c r="V454">
        <v>10000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f t="shared" si="7"/>
        <v>0</v>
      </c>
    </row>
    <row r="455" spans="1:37" x14ac:dyDescent="0.2">
      <c r="A455">
        <v>9000729</v>
      </c>
      <c r="B455" t="s">
        <v>1546</v>
      </c>
      <c r="C455" t="s">
        <v>9185</v>
      </c>
      <c r="D455" t="s">
        <v>1547</v>
      </c>
      <c r="E455" t="s">
        <v>9298</v>
      </c>
      <c r="F455" t="s">
        <v>9299</v>
      </c>
      <c r="G455" t="s">
        <v>9300</v>
      </c>
      <c r="H455">
        <v>3289.4</v>
      </c>
      <c r="I455">
        <v>0</v>
      </c>
      <c r="J455">
        <v>0</v>
      </c>
      <c r="K455">
        <v>662.56</v>
      </c>
      <c r="L455">
        <v>165.64</v>
      </c>
      <c r="M455">
        <v>24.85</v>
      </c>
      <c r="N455">
        <v>497</v>
      </c>
      <c r="O455">
        <v>0</v>
      </c>
      <c r="P455">
        <v>0</v>
      </c>
      <c r="Q455">
        <v>0</v>
      </c>
      <c r="R455">
        <v>0</v>
      </c>
      <c r="S455">
        <v>70318.45</v>
      </c>
      <c r="T455">
        <v>50000</v>
      </c>
      <c r="U455">
        <v>14527.28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5791.17</v>
      </c>
      <c r="AD455">
        <v>3</v>
      </c>
      <c r="AE455">
        <v>0</v>
      </c>
      <c r="AF455">
        <v>173.74</v>
      </c>
      <c r="AG455">
        <v>0</v>
      </c>
      <c r="AH455">
        <v>173.74</v>
      </c>
      <c r="AI455">
        <v>265.55</v>
      </c>
      <c r="AJ455">
        <v>0</v>
      </c>
      <c r="AK455">
        <f t="shared" si="7"/>
        <v>265.55</v>
      </c>
    </row>
    <row r="456" spans="1:37" x14ac:dyDescent="0.2">
      <c r="A456">
        <v>9000927</v>
      </c>
      <c r="B456" t="s">
        <v>2051</v>
      </c>
      <c r="C456" t="s">
        <v>9185</v>
      </c>
      <c r="D456" t="s">
        <v>2052</v>
      </c>
      <c r="E456" t="s">
        <v>9298</v>
      </c>
      <c r="F456" t="s">
        <v>9299</v>
      </c>
      <c r="G456" t="s">
        <v>9300</v>
      </c>
      <c r="H456">
        <v>3633</v>
      </c>
      <c r="I456">
        <v>0</v>
      </c>
      <c r="J456">
        <v>0</v>
      </c>
      <c r="K456">
        <v>854.48</v>
      </c>
      <c r="L456">
        <v>213.62</v>
      </c>
      <c r="M456">
        <v>32.04</v>
      </c>
      <c r="N456">
        <v>641</v>
      </c>
      <c r="O456">
        <v>0</v>
      </c>
      <c r="P456">
        <v>0</v>
      </c>
      <c r="Q456">
        <v>0</v>
      </c>
      <c r="R456">
        <v>0</v>
      </c>
      <c r="S456">
        <v>94796.35</v>
      </c>
      <c r="T456">
        <v>50000</v>
      </c>
      <c r="U456">
        <v>17413.400000000001</v>
      </c>
      <c r="V456">
        <v>0</v>
      </c>
      <c r="W456">
        <v>0</v>
      </c>
      <c r="X456">
        <v>0</v>
      </c>
      <c r="Y456">
        <v>10000</v>
      </c>
      <c r="Z456">
        <v>0</v>
      </c>
      <c r="AA456">
        <v>0</v>
      </c>
      <c r="AB456">
        <v>0</v>
      </c>
      <c r="AC456">
        <v>17382.95</v>
      </c>
      <c r="AD456">
        <v>3</v>
      </c>
      <c r="AE456">
        <v>0</v>
      </c>
      <c r="AF456">
        <v>521.49</v>
      </c>
      <c r="AG456">
        <v>0</v>
      </c>
      <c r="AH456">
        <v>521.49</v>
      </c>
      <c r="AI456">
        <v>644.73</v>
      </c>
      <c r="AJ456">
        <v>0</v>
      </c>
      <c r="AK456">
        <f t="shared" si="7"/>
        <v>644.73</v>
      </c>
    </row>
    <row r="457" spans="1:37" x14ac:dyDescent="0.2">
      <c r="A457">
        <v>9001154</v>
      </c>
      <c r="B457" t="s">
        <v>3127</v>
      </c>
      <c r="C457" t="s">
        <v>9185</v>
      </c>
      <c r="D457" t="s">
        <v>3128</v>
      </c>
      <c r="E457" t="s">
        <v>9298</v>
      </c>
      <c r="F457" t="s">
        <v>9299</v>
      </c>
      <c r="G457" t="s">
        <v>9300</v>
      </c>
      <c r="H457">
        <v>2659</v>
      </c>
      <c r="I457">
        <v>0</v>
      </c>
      <c r="J457">
        <v>0</v>
      </c>
      <c r="K457">
        <v>320</v>
      </c>
      <c r="L457">
        <v>104.32</v>
      </c>
      <c r="M457">
        <v>12</v>
      </c>
      <c r="N457">
        <v>240</v>
      </c>
      <c r="O457">
        <v>0</v>
      </c>
      <c r="P457">
        <v>0</v>
      </c>
      <c r="Q457">
        <v>0</v>
      </c>
      <c r="R457">
        <v>0</v>
      </c>
      <c r="S457">
        <v>27231.200000000001</v>
      </c>
      <c r="T457">
        <v>35000</v>
      </c>
      <c r="U457">
        <v>4636.96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f t="shared" si="7"/>
        <v>0</v>
      </c>
    </row>
    <row r="458" spans="1:37" x14ac:dyDescent="0.2">
      <c r="A458">
        <v>9000500</v>
      </c>
      <c r="B458" t="s">
        <v>883</v>
      </c>
      <c r="C458" t="s">
        <v>9185</v>
      </c>
      <c r="D458" t="s">
        <v>884</v>
      </c>
      <c r="E458" t="s">
        <v>9298</v>
      </c>
      <c r="F458" t="s">
        <v>9299</v>
      </c>
      <c r="G458" t="s">
        <v>9300</v>
      </c>
      <c r="H458">
        <v>3337.82</v>
      </c>
      <c r="I458">
        <v>0</v>
      </c>
      <c r="J458">
        <v>0</v>
      </c>
      <c r="K458">
        <v>553.58000000000004</v>
      </c>
      <c r="L458">
        <v>138.38999999999999</v>
      </c>
      <c r="M458">
        <v>20.76</v>
      </c>
      <c r="N458">
        <v>415</v>
      </c>
      <c r="O458">
        <v>0</v>
      </c>
      <c r="P458">
        <v>0</v>
      </c>
      <c r="Q458">
        <v>0</v>
      </c>
      <c r="R458">
        <v>0</v>
      </c>
      <c r="S458">
        <v>68187.44</v>
      </c>
      <c r="T458">
        <v>50000</v>
      </c>
      <c r="U458">
        <v>9676.19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8511.25</v>
      </c>
      <c r="AD458">
        <v>3</v>
      </c>
      <c r="AE458">
        <v>0</v>
      </c>
      <c r="AF458">
        <v>255.34</v>
      </c>
      <c r="AG458">
        <v>0</v>
      </c>
      <c r="AH458">
        <v>255.34</v>
      </c>
      <c r="AI458">
        <v>339.03</v>
      </c>
      <c r="AJ458">
        <v>0</v>
      </c>
      <c r="AK458">
        <f t="shared" si="7"/>
        <v>339.03</v>
      </c>
    </row>
    <row r="459" spans="1:37" x14ac:dyDescent="0.2">
      <c r="A459">
        <v>9001309</v>
      </c>
      <c r="B459" t="s">
        <v>7887</v>
      </c>
      <c r="C459" t="s">
        <v>9185</v>
      </c>
      <c r="D459" t="s">
        <v>7889</v>
      </c>
      <c r="E459" t="s">
        <v>9298</v>
      </c>
      <c r="F459" t="s">
        <v>9299</v>
      </c>
      <c r="G459" t="s">
        <v>9300</v>
      </c>
      <c r="H459">
        <v>5602</v>
      </c>
      <c r="I459">
        <v>0</v>
      </c>
      <c r="J459">
        <v>0</v>
      </c>
      <c r="K459">
        <v>860.72</v>
      </c>
      <c r="L459">
        <v>215.18</v>
      </c>
      <c r="M459">
        <v>32.28</v>
      </c>
      <c r="N459">
        <v>646</v>
      </c>
      <c r="O459">
        <v>0</v>
      </c>
      <c r="P459">
        <v>0</v>
      </c>
      <c r="Q459">
        <v>0</v>
      </c>
      <c r="R459">
        <v>0</v>
      </c>
      <c r="S459">
        <v>32636.48</v>
      </c>
      <c r="T459">
        <v>20000</v>
      </c>
      <c r="U459">
        <v>7016.72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5619.76</v>
      </c>
      <c r="AD459">
        <v>3</v>
      </c>
      <c r="AE459">
        <v>0</v>
      </c>
      <c r="AF459">
        <v>168.59</v>
      </c>
      <c r="AG459">
        <v>0</v>
      </c>
      <c r="AH459">
        <v>168.59</v>
      </c>
      <c r="AI459">
        <v>203.16</v>
      </c>
      <c r="AJ459">
        <v>0</v>
      </c>
      <c r="AK459">
        <f t="shared" si="7"/>
        <v>203.16</v>
      </c>
    </row>
    <row r="460" spans="1:37" x14ac:dyDescent="0.2">
      <c r="A460">
        <v>9000605</v>
      </c>
      <c r="B460" t="s">
        <v>1185</v>
      </c>
      <c r="C460" t="s">
        <v>9185</v>
      </c>
      <c r="D460" t="s">
        <v>1186</v>
      </c>
      <c r="E460" t="s">
        <v>9298</v>
      </c>
      <c r="F460" t="s">
        <v>9299</v>
      </c>
      <c r="G460" t="s">
        <v>9300</v>
      </c>
      <c r="H460">
        <v>2476.46</v>
      </c>
      <c r="I460">
        <v>0</v>
      </c>
      <c r="J460">
        <v>0</v>
      </c>
      <c r="K460">
        <v>386.31</v>
      </c>
      <c r="L460">
        <v>104.32</v>
      </c>
      <c r="M460">
        <v>14.49</v>
      </c>
      <c r="N460">
        <v>290</v>
      </c>
      <c r="O460">
        <v>0</v>
      </c>
      <c r="P460">
        <v>0</v>
      </c>
      <c r="Q460">
        <v>0</v>
      </c>
      <c r="R460">
        <v>0</v>
      </c>
      <c r="S460">
        <v>51254.17</v>
      </c>
      <c r="T460">
        <v>50000</v>
      </c>
      <c r="U460">
        <v>7001.36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f t="shared" si="7"/>
        <v>0</v>
      </c>
    </row>
    <row r="461" spans="1:37" x14ac:dyDescent="0.2">
      <c r="A461">
        <v>9001004</v>
      </c>
      <c r="B461" t="s">
        <v>2270</v>
      </c>
      <c r="C461" t="s">
        <v>9185</v>
      </c>
      <c r="D461" t="s">
        <v>2271</v>
      </c>
      <c r="E461" t="s">
        <v>9298</v>
      </c>
      <c r="F461" t="s">
        <v>9299</v>
      </c>
      <c r="G461" t="s">
        <v>9300</v>
      </c>
      <c r="H461">
        <v>3875.9</v>
      </c>
      <c r="I461">
        <v>0</v>
      </c>
      <c r="J461">
        <v>0</v>
      </c>
      <c r="K461">
        <v>362.26</v>
      </c>
      <c r="L461">
        <v>104.32</v>
      </c>
      <c r="M461">
        <v>13.58</v>
      </c>
      <c r="N461">
        <v>272</v>
      </c>
      <c r="O461">
        <v>0</v>
      </c>
      <c r="P461">
        <v>0</v>
      </c>
      <c r="Q461">
        <v>0</v>
      </c>
      <c r="R461">
        <v>0</v>
      </c>
      <c r="S461">
        <v>49061.919999999998</v>
      </c>
      <c r="T461">
        <v>45000</v>
      </c>
      <c r="U461">
        <v>6686.88</v>
      </c>
      <c r="V461">
        <v>4500</v>
      </c>
      <c r="W461">
        <v>9000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3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f t="shared" si="7"/>
        <v>0</v>
      </c>
    </row>
    <row r="462" spans="1:37" x14ac:dyDescent="0.2">
      <c r="A462">
        <v>9000796</v>
      </c>
      <c r="B462" t="s">
        <v>1745</v>
      </c>
      <c r="C462" t="s">
        <v>9185</v>
      </c>
      <c r="D462" t="s">
        <v>1746</v>
      </c>
      <c r="E462" t="s">
        <v>9298</v>
      </c>
      <c r="F462" t="s">
        <v>9299</v>
      </c>
      <c r="G462" t="s">
        <v>9300</v>
      </c>
      <c r="H462">
        <v>4109.3500000000004</v>
      </c>
      <c r="I462">
        <v>0</v>
      </c>
      <c r="J462">
        <v>0</v>
      </c>
      <c r="K462">
        <v>490.17</v>
      </c>
      <c r="L462">
        <v>122.54</v>
      </c>
      <c r="M462">
        <v>18.38</v>
      </c>
      <c r="N462">
        <v>368</v>
      </c>
      <c r="O462">
        <v>0</v>
      </c>
      <c r="P462">
        <v>0</v>
      </c>
      <c r="Q462">
        <v>0</v>
      </c>
      <c r="R462">
        <v>0</v>
      </c>
      <c r="S462">
        <v>59361.06</v>
      </c>
      <c r="T462">
        <v>50000</v>
      </c>
      <c r="U462">
        <v>11408.14</v>
      </c>
      <c r="V462">
        <v>5000</v>
      </c>
      <c r="W462">
        <v>10000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f t="shared" si="7"/>
        <v>0</v>
      </c>
    </row>
    <row r="463" spans="1:37" x14ac:dyDescent="0.2">
      <c r="A463">
        <v>9000222</v>
      </c>
      <c r="B463" t="s">
        <v>367</v>
      </c>
      <c r="C463" t="s">
        <v>9185</v>
      </c>
      <c r="D463" t="s">
        <v>368</v>
      </c>
      <c r="E463" t="s">
        <v>9298</v>
      </c>
      <c r="F463" t="s">
        <v>9299</v>
      </c>
      <c r="G463" t="s">
        <v>9300</v>
      </c>
      <c r="H463">
        <v>4109.1099999999997</v>
      </c>
      <c r="I463">
        <v>0</v>
      </c>
      <c r="J463">
        <v>0</v>
      </c>
      <c r="K463">
        <v>1134.48</v>
      </c>
      <c r="L463">
        <v>387.55</v>
      </c>
      <c r="M463">
        <v>42.54</v>
      </c>
      <c r="N463">
        <v>1078</v>
      </c>
      <c r="O463">
        <v>0</v>
      </c>
      <c r="P463">
        <v>0</v>
      </c>
      <c r="Q463">
        <v>0</v>
      </c>
      <c r="R463">
        <v>0</v>
      </c>
      <c r="S463">
        <v>105928.29</v>
      </c>
      <c r="T463">
        <v>50000</v>
      </c>
      <c r="U463">
        <v>26845</v>
      </c>
      <c r="V463">
        <v>10000</v>
      </c>
      <c r="W463">
        <v>10000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9083.2900000000009</v>
      </c>
      <c r="AD463">
        <v>3</v>
      </c>
      <c r="AE463">
        <v>0</v>
      </c>
      <c r="AF463">
        <v>272.5</v>
      </c>
      <c r="AG463">
        <v>0</v>
      </c>
      <c r="AH463">
        <v>272.5</v>
      </c>
      <c r="AI463">
        <v>438.5</v>
      </c>
      <c r="AJ463">
        <v>0</v>
      </c>
      <c r="AK463">
        <f t="shared" si="7"/>
        <v>438.5</v>
      </c>
    </row>
    <row r="464" spans="1:37" x14ac:dyDescent="0.2">
      <c r="A464">
        <v>9000759</v>
      </c>
      <c r="B464" t="s">
        <v>1635</v>
      </c>
      <c r="C464" t="s">
        <v>9185</v>
      </c>
      <c r="D464" t="s">
        <v>1636</v>
      </c>
      <c r="E464" t="s">
        <v>9298</v>
      </c>
      <c r="F464" t="s">
        <v>9299</v>
      </c>
      <c r="G464" t="s">
        <v>9300</v>
      </c>
      <c r="H464">
        <v>4065.19</v>
      </c>
      <c r="I464">
        <v>0</v>
      </c>
      <c r="J464">
        <v>0</v>
      </c>
      <c r="K464">
        <v>586.61</v>
      </c>
      <c r="L464">
        <v>146.65</v>
      </c>
      <c r="M464">
        <v>22</v>
      </c>
      <c r="N464">
        <v>440</v>
      </c>
      <c r="O464">
        <v>0</v>
      </c>
      <c r="P464">
        <v>0</v>
      </c>
      <c r="Q464">
        <v>0</v>
      </c>
      <c r="R464">
        <v>0</v>
      </c>
      <c r="S464">
        <v>61219.59</v>
      </c>
      <c r="T464">
        <v>50000</v>
      </c>
      <c r="U464">
        <v>11023.52</v>
      </c>
      <c r="V464">
        <v>10000</v>
      </c>
      <c r="W464">
        <v>20000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3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f t="shared" si="7"/>
        <v>0</v>
      </c>
    </row>
    <row r="465" spans="1:37" x14ac:dyDescent="0.2">
      <c r="A465">
        <v>9000819</v>
      </c>
      <c r="B465" t="s">
        <v>1813</v>
      </c>
      <c r="C465" t="s">
        <v>9185</v>
      </c>
      <c r="D465" t="s">
        <v>1814</v>
      </c>
      <c r="E465" t="s">
        <v>9298</v>
      </c>
      <c r="F465" t="s">
        <v>9299</v>
      </c>
      <c r="G465" t="s">
        <v>9300</v>
      </c>
      <c r="H465">
        <v>3207.21</v>
      </c>
      <c r="I465">
        <v>0</v>
      </c>
      <c r="J465">
        <v>0</v>
      </c>
      <c r="K465">
        <v>460.42</v>
      </c>
      <c r="L465">
        <v>115.11</v>
      </c>
      <c r="M465">
        <v>17.27</v>
      </c>
      <c r="N465">
        <v>345</v>
      </c>
      <c r="O465">
        <v>0</v>
      </c>
      <c r="P465">
        <v>0</v>
      </c>
      <c r="Q465">
        <v>0</v>
      </c>
      <c r="R465">
        <v>0</v>
      </c>
      <c r="S465">
        <v>50839.82</v>
      </c>
      <c r="T465">
        <v>50000</v>
      </c>
      <c r="U465">
        <v>8380.66</v>
      </c>
      <c r="V465">
        <v>10000</v>
      </c>
      <c r="W465">
        <v>10000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f t="shared" si="7"/>
        <v>0</v>
      </c>
    </row>
    <row r="466" spans="1:37" x14ac:dyDescent="0.2">
      <c r="A466">
        <v>9001061</v>
      </c>
      <c r="B466" t="s">
        <v>2858</v>
      </c>
      <c r="C466" t="s">
        <v>9185</v>
      </c>
      <c r="D466" t="s">
        <v>2859</v>
      </c>
      <c r="E466" t="s">
        <v>9298</v>
      </c>
      <c r="F466" t="s">
        <v>9299</v>
      </c>
      <c r="G466" t="s">
        <v>9300</v>
      </c>
      <c r="H466">
        <v>3483.13</v>
      </c>
      <c r="I466">
        <v>0</v>
      </c>
      <c r="J466">
        <v>0</v>
      </c>
      <c r="K466">
        <v>430.72</v>
      </c>
      <c r="L466">
        <v>107.69</v>
      </c>
      <c r="M466">
        <v>16.149999999999999</v>
      </c>
      <c r="N466">
        <v>323</v>
      </c>
      <c r="O466">
        <v>0</v>
      </c>
      <c r="P466">
        <v>0</v>
      </c>
      <c r="Q466">
        <v>0</v>
      </c>
      <c r="R466">
        <v>0</v>
      </c>
      <c r="S466">
        <v>42622.01</v>
      </c>
      <c r="T466">
        <v>40000</v>
      </c>
      <c r="U466">
        <v>7020.48</v>
      </c>
      <c r="V466">
        <v>8000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f t="shared" si="7"/>
        <v>0</v>
      </c>
    </row>
    <row r="467" spans="1:37" x14ac:dyDescent="0.2">
      <c r="A467">
        <v>9001144</v>
      </c>
      <c r="B467" t="s">
        <v>364</v>
      </c>
      <c r="C467" t="s">
        <v>9185</v>
      </c>
      <c r="D467" t="s">
        <v>3104</v>
      </c>
      <c r="E467" t="s">
        <v>9298</v>
      </c>
      <c r="F467" t="s">
        <v>9299</v>
      </c>
      <c r="G467" t="s">
        <v>9300</v>
      </c>
      <c r="H467">
        <v>2659</v>
      </c>
      <c r="I467">
        <v>0</v>
      </c>
      <c r="J467">
        <v>0</v>
      </c>
      <c r="K467">
        <v>320</v>
      </c>
      <c r="L467">
        <v>104.32</v>
      </c>
      <c r="M467">
        <v>12</v>
      </c>
      <c r="N467">
        <v>240</v>
      </c>
      <c r="O467">
        <v>0</v>
      </c>
      <c r="P467">
        <v>0</v>
      </c>
      <c r="Q467">
        <v>0</v>
      </c>
      <c r="R467">
        <v>0</v>
      </c>
      <c r="S467">
        <v>27234.080000000002</v>
      </c>
      <c r="T467">
        <v>35000</v>
      </c>
      <c r="U467">
        <v>4636.96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f t="shared" si="7"/>
        <v>0</v>
      </c>
    </row>
    <row r="468" spans="1:37" x14ac:dyDescent="0.2">
      <c r="A468">
        <v>9000223</v>
      </c>
      <c r="B468" t="s">
        <v>2437</v>
      </c>
      <c r="C468" t="s">
        <v>9185</v>
      </c>
      <c r="D468" t="s">
        <v>2438</v>
      </c>
      <c r="E468" t="s">
        <v>9298</v>
      </c>
      <c r="F468" t="s">
        <v>9299</v>
      </c>
      <c r="G468" t="s">
        <v>9300</v>
      </c>
      <c r="H468">
        <v>5205</v>
      </c>
      <c r="I468">
        <v>0</v>
      </c>
      <c r="J468">
        <v>0</v>
      </c>
      <c r="K468">
        <v>708.96</v>
      </c>
      <c r="L468">
        <v>177.24</v>
      </c>
      <c r="M468">
        <v>26.59</v>
      </c>
      <c r="N468">
        <v>532</v>
      </c>
      <c r="O468">
        <v>0</v>
      </c>
      <c r="P468">
        <v>0</v>
      </c>
      <c r="Q468">
        <v>0</v>
      </c>
      <c r="R468">
        <v>0</v>
      </c>
      <c r="S468">
        <v>64900.66</v>
      </c>
      <c r="T468">
        <v>40000</v>
      </c>
      <c r="U468">
        <v>11558.32</v>
      </c>
      <c r="V468">
        <v>0</v>
      </c>
      <c r="W468">
        <v>16000</v>
      </c>
      <c r="X468">
        <v>0</v>
      </c>
      <c r="Y468">
        <v>8000</v>
      </c>
      <c r="Z468">
        <v>0</v>
      </c>
      <c r="AA468">
        <v>0</v>
      </c>
      <c r="AB468">
        <v>0</v>
      </c>
      <c r="AC468">
        <v>0</v>
      </c>
      <c r="AD468">
        <v>3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f t="shared" si="7"/>
        <v>0</v>
      </c>
    </row>
    <row r="469" spans="1:37" x14ac:dyDescent="0.2">
      <c r="A469">
        <v>9000673</v>
      </c>
      <c r="B469" t="s">
        <v>1383</v>
      </c>
      <c r="C469" t="s">
        <v>9185</v>
      </c>
      <c r="D469" t="s">
        <v>1384</v>
      </c>
      <c r="E469" t="s">
        <v>9298</v>
      </c>
      <c r="F469" t="s">
        <v>9299</v>
      </c>
      <c r="G469" t="s">
        <v>9300</v>
      </c>
      <c r="H469">
        <v>3681.02</v>
      </c>
      <c r="I469">
        <v>0</v>
      </c>
      <c r="J469">
        <v>0</v>
      </c>
      <c r="K469">
        <v>864.56</v>
      </c>
      <c r="L469">
        <v>216.14</v>
      </c>
      <c r="M469">
        <v>32.42</v>
      </c>
      <c r="N469">
        <v>648</v>
      </c>
      <c r="O469">
        <v>0</v>
      </c>
      <c r="P469">
        <v>0</v>
      </c>
      <c r="Q469">
        <v>0</v>
      </c>
      <c r="R469">
        <v>0</v>
      </c>
      <c r="S469">
        <v>91191.12</v>
      </c>
      <c r="T469">
        <v>50000</v>
      </c>
      <c r="U469">
        <v>17819.39</v>
      </c>
      <c r="V469">
        <v>10000</v>
      </c>
      <c r="W469">
        <v>10000</v>
      </c>
      <c r="X469">
        <v>0</v>
      </c>
      <c r="Y469">
        <v>10000</v>
      </c>
      <c r="Z469">
        <v>0</v>
      </c>
      <c r="AA469">
        <v>0</v>
      </c>
      <c r="AB469">
        <v>0</v>
      </c>
      <c r="AC469">
        <v>0</v>
      </c>
      <c r="AD469">
        <v>3</v>
      </c>
      <c r="AE469">
        <v>0</v>
      </c>
      <c r="AF469">
        <v>0</v>
      </c>
      <c r="AG469">
        <v>0</v>
      </c>
      <c r="AH469">
        <v>0</v>
      </c>
      <c r="AI469">
        <v>16.100000000000001</v>
      </c>
      <c r="AJ469">
        <v>0</v>
      </c>
      <c r="AK469">
        <f t="shared" si="7"/>
        <v>16.100000000000001</v>
      </c>
    </row>
    <row r="470" spans="1:37" x14ac:dyDescent="0.2">
      <c r="A470">
        <v>9001110</v>
      </c>
      <c r="B470" t="s">
        <v>3002</v>
      </c>
      <c r="C470" t="s">
        <v>9185</v>
      </c>
      <c r="D470" t="s">
        <v>3003</v>
      </c>
      <c r="E470" t="s">
        <v>9298</v>
      </c>
      <c r="F470" t="s">
        <v>9299</v>
      </c>
      <c r="G470" t="s">
        <v>9300</v>
      </c>
      <c r="H470">
        <v>3373.06</v>
      </c>
      <c r="I470">
        <v>0</v>
      </c>
      <c r="J470">
        <v>0</v>
      </c>
      <c r="K470">
        <v>328.42</v>
      </c>
      <c r="L470">
        <v>104.32</v>
      </c>
      <c r="M470">
        <v>12.32</v>
      </c>
      <c r="N470">
        <v>246</v>
      </c>
      <c r="O470">
        <v>0</v>
      </c>
      <c r="P470">
        <v>0</v>
      </c>
      <c r="Q470">
        <v>0</v>
      </c>
      <c r="R470">
        <v>0</v>
      </c>
      <c r="S470">
        <v>35363</v>
      </c>
      <c r="T470">
        <v>40000</v>
      </c>
      <c r="U470">
        <v>4748.54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3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f t="shared" si="7"/>
        <v>0</v>
      </c>
    </row>
    <row r="471" spans="1:37" x14ac:dyDescent="0.2">
      <c r="A471">
        <v>9000323</v>
      </c>
      <c r="B471" t="s">
        <v>577</v>
      </c>
      <c r="C471" t="s">
        <v>9185</v>
      </c>
      <c r="D471" t="s">
        <v>578</v>
      </c>
      <c r="E471" t="s">
        <v>9298</v>
      </c>
      <c r="F471" t="s">
        <v>9299</v>
      </c>
      <c r="G471" t="s">
        <v>9300</v>
      </c>
      <c r="H471">
        <v>2962.9</v>
      </c>
      <c r="I471">
        <v>0</v>
      </c>
      <c r="J471">
        <v>0</v>
      </c>
      <c r="K471">
        <v>841.41</v>
      </c>
      <c r="L471">
        <v>210.35</v>
      </c>
      <c r="M471">
        <v>31.55</v>
      </c>
      <c r="N471">
        <v>631</v>
      </c>
      <c r="O471">
        <v>0</v>
      </c>
      <c r="P471">
        <v>0</v>
      </c>
      <c r="Q471">
        <v>0</v>
      </c>
      <c r="R471">
        <v>0</v>
      </c>
      <c r="S471">
        <v>102752.34</v>
      </c>
      <c r="T471">
        <v>50000</v>
      </c>
      <c r="U471">
        <v>13698.06</v>
      </c>
      <c r="V471">
        <v>10000</v>
      </c>
      <c r="W471">
        <v>20000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9054.2800000000007</v>
      </c>
      <c r="AD471">
        <v>3</v>
      </c>
      <c r="AE471">
        <v>0</v>
      </c>
      <c r="AF471">
        <v>271.63</v>
      </c>
      <c r="AG471">
        <v>0</v>
      </c>
      <c r="AH471">
        <v>271.63</v>
      </c>
      <c r="AI471">
        <v>474.17</v>
      </c>
      <c r="AJ471">
        <v>0</v>
      </c>
      <c r="AK471">
        <f t="shared" si="7"/>
        <v>474.17</v>
      </c>
    </row>
    <row r="472" spans="1:37" x14ac:dyDescent="0.2">
      <c r="A472">
        <v>9000898</v>
      </c>
      <c r="B472" t="s">
        <v>1966</v>
      </c>
      <c r="C472" t="s">
        <v>9185</v>
      </c>
      <c r="D472" t="s">
        <v>1967</v>
      </c>
      <c r="E472" t="s">
        <v>9298</v>
      </c>
      <c r="F472" t="s">
        <v>9299</v>
      </c>
      <c r="G472" t="s">
        <v>9300</v>
      </c>
      <c r="H472">
        <v>4000.04</v>
      </c>
      <c r="I472">
        <v>0</v>
      </c>
      <c r="J472">
        <v>0</v>
      </c>
      <c r="K472">
        <v>373.36</v>
      </c>
      <c r="L472">
        <v>104.32</v>
      </c>
      <c r="M472">
        <v>14</v>
      </c>
      <c r="N472">
        <v>280</v>
      </c>
      <c r="O472">
        <v>0</v>
      </c>
      <c r="P472">
        <v>0</v>
      </c>
      <c r="Q472">
        <v>0</v>
      </c>
      <c r="R472">
        <v>0</v>
      </c>
      <c r="S472">
        <v>51466.89</v>
      </c>
      <c r="T472">
        <v>50000</v>
      </c>
      <c r="U472">
        <v>7641.94</v>
      </c>
      <c r="V472">
        <v>10000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f t="shared" si="7"/>
        <v>0</v>
      </c>
    </row>
    <row r="473" spans="1:37" x14ac:dyDescent="0.2">
      <c r="A473">
        <v>9000924</v>
      </c>
      <c r="B473" t="s">
        <v>2042</v>
      </c>
      <c r="C473" t="s">
        <v>9185</v>
      </c>
      <c r="D473" t="s">
        <v>2043</v>
      </c>
      <c r="E473" t="s">
        <v>9298</v>
      </c>
      <c r="F473" t="s">
        <v>9299</v>
      </c>
      <c r="G473" t="s">
        <v>9300</v>
      </c>
      <c r="H473">
        <v>3357</v>
      </c>
      <c r="I473">
        <v>0</v>
      </c>
      <c r="J473">
        <v>0</v>
      </c>
      <c r="K473">
        <v>492.88</v>
      </c>
      <c r="L473">
        <v>123.21</v>
      </c>
      <c r="M473">
        <v>18.48</v>
      </c>
      <c r="N473">
        <v>370</v>
      </c>
      <c r="O473">
        <v>0</v>
      </c>
      <c r="P473">
        <v>0</v>
      </c>
      <c r="Q473">
        <v>0</v>
      </c>
      <c r="R473">
        <v>0</v>
      </c>
      <c r="S473">
        <v>80916.5</v>
      </c>
      <c r="T473">
        <v>50000</v>
      </c>
      <c r="U473">
        <v>10047.700000000001</v>
      </c>
      <c r="V473">
        <v>10000</v>
      </c>
      <c r="W473">
        <v>10000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868.8</v>
      </c>
      <c r="AD473">
        <v>3</v>
      </c>
      <c r="AE473">
        <v>0</v>
      </c>
      <c r="AF473">
        <v>26.06</v>
      </c>
      <c r="AG473">
        <v>0</v>
      </c>
      <c r="AH473">
        <v>26.06</v>
      </c>
      <c r="AI473">
        <v>165.49</v>
      </c>
      <c r="AJ473">
        <v>0</v>
      </c>
      <c r="AK473">
        <f t="shared" si="7"/>
        <v>165.49</v>
      </c>
    </row>
    <row r="474" spans="1:37" x14ac:dyDescent="0.2">
      <c r="A474">
        <v>9000658</v>
      </c>
      <c r="B474" t="s">
        <v>1343</v>
      </c>
      <c r="C474" t="s">
        <v>9185</v>
      </c>
      <c r="D474" t="s">
        <v>1344</v>
      </c>
      <c r="E474" t="s">
        <v>9298</v>
      </c>
      <c r="F474" t="s">
        <v>9299</v>
      </c>
      <c r="G474" t="s">
        <v>9300</v>
      </c>
      <c r="H474">
        <v>3082.82</v>
      </c>
      <c r="I474">
        <v>0</v>
      </c>
      <c r="J474">
        <v>0</v>
      </c>
      <c r="K474">
        <v>456.52</v>
      </c>
      <c r="L474">
        <v>114.13</v>
      </c>
      <c r="M474">
        <v>17.12</v>
      </c>
      <c r="N474">
        <v>342</v>
      </c>
      <c r="O474">
        <v>0</v>
      </c>
      <c r="P474">
        <v>0</v>
      </c>
      <c r="Q474">
        <v>0</v>
      </c>
      <c r="R474">
        <v>0</v>
      </c>
      <c r="S474">
        <v>55040.22</v>
      </c>
      <c r="T474">
        <v>50000</v>
      </c>
      <c r="U474">
        <v>7368.93</v>
      </c>
      <c r="V474">
        <v>0</v>
      </c>
      <c r="W474">
        <v>0</v>
      </c>
      <c r="X474">
        <v>4000</v>
      </c>
      <c r="Y474">
        <v>10000</v>
      </c>
      <c r="Z474">
        <v>0</v>
      </c>
      <c r="AA474">
        <v>0</v>
      </c>
      <c r="AB474">
        <v>0</v>
      </c>
      <c r="AC474">
        <v>0</v>
      </c>
      <c r="AD474">
        <v>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f t="shared" si="7"/>
        <v>0</v>
      </c>
    </row>
    <row r="475" spans="1:37" x14ac:dyDescent="0.2">
      <c r="A475">
        <v>9000386</v>
      </c>
      <c r="B475" t="s">
        <v>2633</v>
      </c>
      <c r="C475" t="s">
        <v>9185</v>
      </c>
      <c r="D475" t="s">
        <v>2634</v>
      </c>
      <c r="E475" t="s">
        <v>9298</v>
      </c>
      <c r="F475" t="s">
        <v>9299</v>
      </c>
      <c r="G475" t="s">
        <v>9300</v>
      </c>
      <c r="H475">
        <v>5565</v>
      </c>
      <c r="I475">
        <v>0</v>
      </c>
      <c r="J475">
        <v>0</v>
      </c>
      <c r="K475">
        <v>934.96</v>
      </c>
      <c r="L475">
        <v>233.74</v>
      </c>
      <c r="M475">
        <v>35.06</v>
      </c>
      <c r="N475">
        <v>701</v>
      </c>
      <c r="O475">
        <v>0</v>
      </c>
      <c r="P475">
        <v>0</v>
      </c>
      <c r="Q475">
        <v>0</v>
      </c>
      <c r="R475">
        <v>0</v>
      </c>
      <c r="S475">
        <v>80652</v>
      </c>
      <c r="T475">
        <v>40000</v>
      </c>
      <c r="U475">
        <v>15238.08</v>
      </c>
      <c r="V475">
        <v>8000</v>
      </c>
      <c r="W475">
        <v>0</v>
      </c>
      <c r="X475">
        <v>0</v>
      </c>
      <c r="Y475">
        <v>8000</v>
      </c>
      <c r="Z475">
        <v>0</v>
      </c>
      <c r="AA475">
        <v>0</v>
      </c>
      <c r="AB475">
        <v>0</v>
      </c>
      <c r="AC475">
        <v>9413.92</v>
      </c>
      <c r="AD475">
        <v>3</v>
      </c>
      <c r="AE475">
        <v>0</v>
      </c>
      <c r="AF475">
        <v>282.42</v>
      </c>
      <c r="AG475">
        <v>0</v>
      </c>
      <c r="AH475">
        <v>282.42</v>
      </c>
      <c r="AI475">
        <v>382.61</v>
      </c>
      <c r="AJ475">
        <v>0</v>
      </c>
      <c r="AK475">
        <f t="shared" si="7"/>
        <v>382.61</v>
      </c>
    </row>
    <row r="476" spans="1:37" x14ac:dyDescent="0.2">
      <c r="A476">
        <v>9000835</v>
      </c>
      <c r="B476" t="s">
        <v>1851</v>
      </c>
      <c r="C476" t="s">
        <v>9185</v>
      </c>
      <c r="D476" t="s">
        <v>1852</v>
      </c>
      <c r="E476" t="s">
        <v>9298</v>
      </c>
      <c r="F476" t="s">
        <v>9299</v>
      </c>
      <c r="G476" t="s">
        <v>9300</v>
      </c>
      <c r="H476">
        <v>2761.9</v>
      </c>
      <c r="I476">
        <v>0</v>
      </c>
      <c r="J476">
        <v>0</v>
      </c>
      <c r="K476">
        <v>372.48</v>
      </c>
      <c r="L476">
        <v>104.32</v>
      </c>
      <c r="M476">
        <v>13.97</v>
      </c>
      <c r="N476">
        <v>279</v>
      </c>
      <c r="O476">
        <v>0</v>
      </c>
      <c r="P476">
        <v>0</v>
      </c>
      <c r="Q476">
        <v>0</v>
      </c>
      <c r="R476">
        <v>0</v>
      </c>
      <c r="S476">
        <v>42867.360000000001</v>
      </c>
      <c r="T476">
        <v>50000</v>
      </c>
      <c r="U476">
        <v>7183.86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f t="shared" si="7"/>
        <v>0</v>
      </c>
    </row>
    <row r="477" spans="1:37" x14ac:dyDescent="0.2">
      <c r="A477">
        <v>9000995</v>
      </c>
      <c r="B477" t="s">
        <v>2243</v>
      </c>
      <c r="C477" t="s">
        <v>9185</v>
      </c>
      <c r="D477" t="s">
        <v>2244</v>
      </c>
      <c r="E477" t="s">
        <v>9298</v>
      </c>
      <c r="F477" t="s">
        <v>9299</v>
      </c>
      <c r="G477" t="s">
        <v>9300</v>
      </c>
      <c r="H477">
        <v>3296.09</v>
      </c>
      <c r="I477">
        <v>0</v>
      </c>
      <c r="J477">
        <v>0</v>
      </c>
      <c r="K477">
        <v>399.76</v>
      </c>
      <c r="L477">
        <v>104.32</v>
      </c>
      <c r="M477">
        <v>14.99</v>
      </c>
      <c r="N477">
        <v>300</v>
      </c>
      <c r="O477">
        <v>0</v>
      </c>
      <c r="P477">
        <v>0</v>
      </c>
      <c r="Q477">
        <v>0</v>
      </c>
      <c r="R477">
        <v>0</v>
      </c>
      <c r="S477">
        <v>47758.11</v>
      </c>
      <c r="T477">
        <v>45000</v>
      </c>
      <c r="U477">
        <v>7345.35</v>
      </c>
      <c r="V477">
        <v>9000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f t="shared" si="7"/>
        <v>0</v>
      </c>
    </row>
    <row r="478" spans="1:37" x14ac:dyDescent="0.2">
      <c r="A478">
        <v>9000953</v>
      </c>
      <c r="B478" t="s">
        <v>2087</v>
      </c>
      <c r="C478" t="s">
        <v>9185</v>
      </c>
      <c r="D478" t="s">
        <v>2088</v>
      </c>
      <c r="E478" t="s">
        <v>9298</v>
      </c>
      <c r="F478" t="s">
        <v>9299</v>
      </c>
      <c r="G478" t="s">
        <v>9300</v>
      </c>
      <c r="H478">
        <v>4190.97</v>
      </c>
      <c r="I478">
        <v>0</v>
      </c>
      <c r="J478">
        <v>0</v>
      </c>
      <c r="K478">
        <v>410.4</v>
      </c>
      <c r="L478">
        <v>104.32</v>
      </c>
      <c r="M478">
        <v>15.39</v>
      </c>
      <c r="N478">
        <v>308</v>
      </c>
      <c r="O478">
        <v>0</v>
      </c>
      <c r="P478">
        <v>0</v>
      </c>
      <c r="Q478">
        <v>0</v>
      </c>
      <c r="R478">
        <v>0</v>
      </c>
      <c r="S478">
        <v>59472</v>
      </c>
      <c r="T478">
        <v>50000</v>
      </c>
      <c r="U478">
        <v>8370.99</v>
      </c>
      <c r="V478">
        <v>0</v>
      </c>
      <c r="W478">
        <v>10000</v>
      </c>
      <c r="X478">
        <v>0</v>
      </c>
      <c r="Y478">
        <v>10000</v>
      </c>
      <c r="Z478">
        <v>0</v>
      </c>
      <c r="AA478">
        <v>0</v>
      </c>
      <c r="AB478">
        <v>0</v>
      </c>
      <c r="AC478">
        <v>0</v>
      </c>
      <c r="AD478">
        <v>3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f t="shared" si="7"/>
        <v>0</v>
      </c>
    </row>
    <row r="479" spans="1:37" x14ac:dyDescent="0.2">
      <c r="A479">
        <v>9000746</v>
      </c>
      <c r="B479" t="s">
        <v>1596</v>
      </c>
      <c r="C479" t="s">
        <v>9185</v>
      </c>
      <c r="D479" t="s">
        <v>1597</v>
      </c>
      <c r="E479" t="s">
        <v>9298</v>
      </c>
      <c r="F479" t="s">
        <v>9299</v>
      </c>
      <c r="G479" t="s">
        <v>9300</v>
      </c>
      <c r="H479">
        <v>4534.32</v>
      </c>
      <c r="I479">
        <v>0</v>
      </c>
      <c r="J479">
        <v>0</v>
      </c>
      <c r="K479">
        <v>633.1</v>
      </c>
      <c r="L479">
        <v>158.27000000000001</v>
      </c>
      <c r="M479">
        <v>23.74</v>
      </c>
      <c r="N479">
        <v>475</v>
      </c>
      <c r="O479">
        <v>0</v>
      </c>
      <c r="P479">
        <v>0</v>
      </c>
      <c r="Q479">
        <v>0</v>
      </c>
      <c r="R479">
        <v>0</v>
      </c>
      <c r="S479">
        <v>67356.350000000006</v>
      </c>
      <c r="T479">
        <v>50000</v>
      </c>
      <c r="U479">
        <v>12172.14</v>
      </c>
      <c r="V479">
        <v>5000</v>
      </c>
      <c r="W479">
        <v>10000</v>
      </c>
      <c r="X479">
        <v>0</v>
      </c>
      <c r="Y479">
        <v>10000</v>
      </c>
      <c r="Z479">
        <v>0</v>
      </c>
      <c r="AA479">
        <v>0</v>
      </c>
      <c r="AB479">
        <v>0</v>
      </c>
      <c r="AC479">
        <v>0</v>
      </c>
      <c r="AD479">
        <v>3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f t="shared" si="7"/>
        <v>0</v>
      </c>
    </row>
    <row r="480" spans="1:37" x14ac:dyDescent="0.2">
      <c r="A480">
        <v>9000177</v>
      </c>
      <c r="B480" t="s">
        <v>254</v>
      </c>
      <c r="C480" t="s">
        <v>9185</v>
      </c>
      <c r="D480" t="s">
        <v>255</v>
      </c>
      <c r="E480" t="s">
        <v>9298</v>
      </c>
      <c r="F480" t="s">
        <v>9299</v>
      </c>
      <c r="G480" t="s">
        <v>9300</v>
      </c>
      <c r="H480">
        <v>2826.55</v>
      </c>
      <c r="I480">
        <v>0</v>
      </c>
      <c r="J480">
        <v>0</v>
      </c>
      <c r="K480">
        <v>431.56</v>
      </c>
      <c r="L480">
        <v>107.89</v>
      </c>
      <c r="M480">
        <v>16.18</v>
      </c>
      <c r="N480">
        <v>324</v>
      </c>
      <c r="O480">
        <v>0</v>
      </c>
      <c r="P480">
        <v>0</v>
      </c>
      <c r="Q480">
        <v>0</v>
      </c>
      <c r="R480">
        <v>0</v>
      </c>
      <c r="S480">
        <v>62612.92</v>
      </c>
      <c r="T480">
        <v>50000</v>
      </c>
      <c r="U480">
        <v>8245.7800000000007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4367.1400000000003</v>
      </c>
      <c r="AD480">
        <v>3</v>
      </c>
      <c r="AE480">
        <v>0</v>
      </c>
      <c r="AF480">
        <v>131.01</v>
      </c>
      <c r="AG480">
        <v>0</v>
      </c>
      <c r="AH480">
        <v>131.01</v>
      </c>
      <c r="AI480">
        <v>222.61</v>
      </c>
      <c r="AJ480">
        <v>0</v>
      </c>
      <c r="AK480">
        <f t="shared" si="7"/>
        <v>222.61</v>
      </c>
    </row>
    <row r="481" spans="1:37" x14ac:dyDescent="0.2">
      <c r="A481">
        <v>9001293</v>
      </c>
      <c r="B481" t="s">
        <v>8345</v>
      </c>
      <c r="C481" t="s">
        <v>9185</v>
      </c>
      <c r="D481" t="s">
        <v>8346</v>
      </c>
      <c r="E481" t="s">
        <v>9298</v>
      </c>
      <c r="F481" t="s">
        <v>9299</v>
      </c>
      <c r="G481" t="s">
        <v>9300</v>
      </c>
      <c r="H481">
        <v>3273</v>
      </c>
      <c r="I481">
        <v>0</v>
      </c>
      <c r="J481">
        <v>0</v>
      </c>
      <c r="K481">
        <v>1012.51</v>
      </c>
      <c r="L481">
        <v>253.13</v>
      </c>
      <c r="M481">
        <v>37.97</v>
      </c>
      <c r="N481">
        <v>759</v>
      </c>
      <c r="O481">
        <v>0</v>
      </c>
      <c r="P481">
        <v>0</v>
      </c>
      <c r="Q481">
        <v>0</v>
      </c>
      <c r="R481">
        <v>0</v>
      </c>
      <c r="S481">
        <v>23756</v>
      </c>
      <c r="T481">
        <v>20000</v>
      </c>
      <c r="U481">
        <v>8250.44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f t="shared" si="7"/>
        <v>0</v>
      </c>
    </row>
    <row r="482" spans="1:37" x14ac:dyDescent="0.2">
      <c r="A482">
        <v>9000464</v>
      </c>
      <c r="B482" t="s">
        <v>795</v>
      </c>
      <c r="C482" t="s">
        <v>9185</v>
      </c>
      <c r="D482" t="s">
        <v>796</v>
      </c>
      <c r="E482" t="s">
        <v>9298</v>
      </c>
      <c r="F482" t="s">
        <v>9299</v>
      </c>
      <c r="G482" t="s">
        <v>9300</v>
      </c>
      <c r="H482">
        <v>3402.02</v>
      </c>
      <c r="I482">
        <v>0</v>
      </c>
      <c r="J482">
        <v>0</v>
      </c>
      <c r="K482">
        <v>580.87</v>
      </c>
      <c r="L482">
        <v>145.22</v>
      </c>
      <c r="M482">
        <v>21.78</v>
      </c>
      <c r="N482">
        <v>436</v>
      </c>
      <c r="O482">
        <v>0</v>
      </c>
      <c r="P482">
        <v>0</v>
      </c>
      <c r="Q482">
        <v>0</v>
      </c>
      <c r="R482">
        <v>0</v>
      </c>
      <c r="S482">
        <v>95393.84</v>
      </c>
      <c r="T482">
        <v>50000</v>
      </c>
      <c r="U482">
        <v>11754.91</v>
      </c>
      <c r="V482">
        <v>10000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23638.93</v>
      </c>
      <c r="AD482">
        <v>3</v>
      </c>
      <c r="AE482">
        <v>0</v>
      </c>
      <c r="AF482">
        <v>709.17</v>
      </c>
      <c r="AG482">
        <v>0</v>
      </c>
      <c r="AH482">
        <v>709.17</v>
      </c>
      <c r="AI482">
        <v>822.62</v>
      </c>
      <c r="AJ482">
        <v>0</v>
      </c>
      <c r="AK482">
        <f t="shared" si="7"/>
        <v>822.62</v>
      </c>
    </row>
    <row r="483" spans="1:37" x14ac:dyDescent="0.2">
      <c r="A483">
        <v>9001419</v>
      </c>
      <c r="B483" t="s">
        <v>8793</v>
      </c>
      <c r="C483" t="s">
        <v>9185</v>
      </c>
      <c r="D483" t="s">
        <v>8794</v>
      </c>
      <c r="E483" t="s">
        <v>9298</v>
      </c>
      <c r="F483" t="s">
        <v>9299</v>
      </c>
      <c r="G483" t="s">
        <v>9300</v>
      </c>
      <c r="H483">
        <v>2637</v>
      </c>
      <c r="I483">
        <v>0</v>
      </c>
      <c r="J483">
        <v>0</v>
      </c>
      <c r="K483">
        <v>320</v>
      </c>
      <c r="L483">
        <v>104.32</v>
      </c>
      <c r="M483">
        <v>12</v>
      </c>
      <c r="N483">
        <v>240</v>
      </c>
      <c r="O483">
        <v>0</v>
      </c>
      <c r="P483">
        <v>0</v>
      </c>
      <c r="Q483">
        <v>0</v>
      </c>
      <c r="R483">
        <v>0</v>
      </c>
      <c r="S483">
        <v>9611</v>
      </c>
      <c r="T483">
        <v>15000</v>
      </c>
      <c r="U483">
        <v>2028.96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f t="shared" si="7"/>
        <v>0</v>
      </c>
    </row>
    <row r="484" spans="1:37" x14ac:dyDescent="0.2">
      <c r="A484">
        <v>9000660</v>
      </c>
      <c r="B484" t="s">
        <v>1346</v>
      </c>
      <c r="C484" t="s">
        <v>9185</v>
      </c>
      <c r="D484" t="s">
        <v>1347</v>
      </c>
      <c r="E484" t="s">
        <v>9298</v>
      </c>
      <c r="F484" t="s">
        <v>9299</v>
      </c>
      <c r="G484" t="s">
        <v>9300</v>
      </c>
      <c r="H484">
        <v>2519.39</v>
      </c>
      <c r="I484">
        <v>0</v>
      </c>
      <c r="J484">
        <v>0</v>
      </c>
      <c r="K484">
        <v>575.21</v>
      </c>
      <c r="L484">
        <v>143.80000000000001</v>
      </c>
      <c r="M484">
        <v>21.57</v>
      </c>
      <c r="N484">
        <v>431</v>
      </c>
      <c r="O484">
        <v>0</v>
      </c>
      <c r="P484">
        <v>0</v>
      </c>
      <c r="Q484">
        <v>0</v>
      </c>
      <c r="R484">
        <v>0</v>
      </c>
      <c r="S484">
        <v>58769.09</v>
      </c>
      <c r="T484">
        <v>50000</v>
      </c>
      <c r="U484">
        <v>9051.7999999999993</v>
      </c>
      <c r="V484">
        <v>0</v>
      </c>
      <c r="W484">
        <v>0</v>
      </c>
      <c r="X484">
        <v>0</v>
      </c>
      <c r="Y484">
        <v>10000</v>
      </c>
      <c r="Z484">
        <v>0</v>
      </c>
      <c r="AA484">
        <v>0</v>
      </c>
      <c r="AB484">
        <v>0</v>
      </c>
      <c r="AC484">
        <v>0</v>
      </c>
      <c r="AD484">
        <v>3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f t="shared" si="7"/>
        <v>0</v>
      </c>
    </row>
    <row r="485" spans="1:37" x14ac:dyDescent="0.2">
      <c r="A485">
        <v>9001218</v>
      </c>
      <c r="B485" t="s">
        <v>5845</v>
      </c>
      <c r="C485" t="s">
        <v>9185</v>
      </c>
      <c r="D485" t="s">
        <v>5846</v>
      </c>
      <c r="E485" t="s">
        <v>9298</v>
      </c>
      <c r="F485" t="s">
        <v>9299</v>
      </c>
      <c r="G485" t="s">
        <v>9300</v>
      </c>
      <c r="H485">
        <v>3900.44</v>
      </c>
      <c r="I485">
        <v>0</v>
      </c>
      <c r="J485">
        <v>0</v>
      </c>
      <c r="K485">
        <v>844</v>
      </c>
      <c r="L485">
        <v>210.99</v>
      </c>
      <c r="M485">
        <v>31.65</v>
      </c>
      <c r="N485">
        <v>633</v>
      </c>
      <c r="O485">
        <v>0</v>
      </c>
      <c r="P485">
        <v>0</v>
      </c>
      <c r="Q485">
        <v>0</v>
      </c>
      <c r="R485">
        <v>0</v>
      </c>
      <c r="S485">
        <v>46160.78</v>
      </c>
      <c r="T485">
        <v>30000</v>
      </c>
      <c r="U485">
        <v>10317.84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5842.94</v>
      </c>
      <c r="AD485">
        <v>3</v>
      </c>
      <c r="AE485">
        <v>0</v>
      </c>
      <c r="AF485">
        <v>175.29</v>
      </c>
      <c r="AG485">
        <v>0</v>
      </c>
      <c r="AH485">
        <v>175.29</v>
      </c>
      <c r="AI485">
        <v>259.86</v>
      </c>
      <c r="AJ485">
        <v>0</v>
      </c>
      <c r="AK485">
        <f t="shared" si="7"/>
        <v>259.86</v>
      </c>
    </row>
    <row r="486" spans="1:37" x14ac:dyDescent="0.2">
      <c r="A486">
        <v>9001026</v>
      </c>
      <c r="B486" t="s">
        <v>2336</v>
      </c>
      <c r="C486" t="s">
        <v>9185</v>
      </c>
      <c r="D486" t="s">
        <v>2337</v>
      </c>
      <c r="E486" t="s">
        <v>9298</v>
      </c>
      <c r="F486" t="s">
        <v>9299</v>
      </c>
      <c r="G486" t="s">
        <v>9300</v>
      </c>
      <c r="H486">
        <v>3905.9</v>
      </c>
      <c r="I486">
        <v>0</v>
      </c>
      <c r="J486">
        <v>0</v>
      </c>
      <c r="K486">
        <v>398.98</v>
      </c>
      <c r="L486">
        <v>104.32</v>
      </c>
      <c r="M486">
        <v>14.96</v>
      </c>
      <c r="N486">
        <v>299</v>
      </c>
      <c r="O486">
        <v>0</v>
      </c>
      <c r="P486">
        <v>0</v>
      </c>
      <c r="Q486">
        <v>0</v>
      </c>
      <c r="R486">
        <v>0</v>
      </c>
      <c r="S486">
        <v>52044.53</v>
      </c>
      <c r="T486">
        <v>45000</v>
      </c>
      <c r="U486">
        <v>7327.86</v>
      </c>
      <c r="V486">
        <v>4500</v>
      </c>
      <c r="W486">
        <v>18000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f t="shared" si="7"/>
        <v>0</v>
      </c>
    </row>
    <row r="487" spans="1:37" x14ac:dyDescent="0.2">
      <c r="A487">
        <v>9000349</v>
      </c>
      <c r="B487" t="s">
        <v>640</v>
      </c>
      <c r="C487" t="s">
        <v>9185</v>
      </c>
      <c r="D487" t="s">
        <v>641</v>
      </c>
      <c r="E487" t="s">
        <v>9298</v>
      </c>
      <c r="F487" t="s">
        <v>9299</v>
      </c>
      <c r="G487" t="s">
        <v>9300</v>
      </c>
      <c r="H487">
        <v>3749.94</v>
      </c>
      <c r="I487">
        <v>0</v>
      </c>
      <c r="J487">
        <v>0</v>
      </c>
      <c r="K487">
        <v>674.27</v>
      </c>
      <c r="L487">
        <v>168.57</v>
      </c>
      <c r="M487">
        <v>25.28</v>
      </c>
      <c r="N487">
        <v>506</v>
      </c>
      <c r="O487">
        <v>0</v>
      </c>
      <c r="P487">
        <v>0</v>
      </c>
      <c r="Q487">
        <v>0</v>
      </c>
      <c r="R487">
        <v>0</v>
      </c>
      <c r="S487">
        <v>87783.59</v>
      </c>
      <c r="T487">
        <v>50000</v>
      </c>
      <c r="U487">
        <v>15190.39</v>
      </c>
      <c r="V487">
        <v>10000</v>
      </c>
      <c r="W487">
        <v>10000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2593.1999999999998</v>
      </c>
      <c r="AD487">
        <v>3</v>
      </c>
      <c r="AE487">
        <v>0</v>
      </c>
      <c r="AF487">
        <v>77.8</v>
      </c>
      <c r="AG487">
        <v>0</v>
      </c>
      <c r="AH487">
        <v>77.8</v>
      </c>
      <c r="AI487">
        <v>216.52</v>
      </c>
      <c r="AJ487">
        <v>0</v>
      </c>
      <c r="AK487">
        <f t="shared" si="7"/>
        <v>216.52</v>
      </c>
    </row>
    <row r="488" spans="1:37" x14ac:dyDescent="0.2">
      <c r="A488">
        <v>9000300</v>
      </c>
      <c r="B488" t="s">
        <v>2543</v>
      </c>
      <c r="C488" t="s">
        <v>9185</v>
      </c>
      <c r="D488" t="s">
        <v>2544</v>
      </c>
      <c r="E488" t="s">
        <v>9298</v>
      </c>
      <c r="F488" t="s">
        <v>9299</v>
      </c>
      <c r="G488" t="s">
        <v>9300</v>
      </c>
      <c r="H488">
        <v>4465</v>
      </c>
      <c r="I488">
        <v>0</v>
      </c>
      <c r="J488">
        <v>0</v>
      </c>
      <c r="K488">
        <v>708.96</v>
      </c>
      <c r="L488">
        <v>177.24</v>
      </c>
      <c r="M488">
        <v>26.59</v>
      </c>
      <c r="N488">
        <v>532</v>
      </c>
      <c r="O488">
        <v>0</v>
      </c>
      <c r="P488">
        <v>0</v>
      </c>
      <c r="Q488">
        <v>0</v>
      </c>
      <c r="R488">
        <v>0</v>
      </c>
      <c r="S488">
        <v>58729.96</v>
      </c>
      <c r="T488">
        <v>40000</v>
      </c>
      <c r="U488">
        <v>11558.32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7171.64</v>
      </c>
      <c r="AD488">
        <v>3</v>
      </c>
      <c r="AE488">
        <v>0</v>
      </c>
      <c r="AF488">
        <v>215.15</v>
      </c>
      <c r="AG488">
        <v>0</v>
      </c>
      <c r="AH488">
        <v>215.15</v>
      </c>
      <c r="AI488">
        <v>274.54000000000002</v>
      </c>
      <c r="AJ488">
        <v>0</v>
      </c>
      <c r="AK488">
        <f t="shared" si="7"/>
        <v>274.54000000000002</v>
      </c>
    </row>
    <row r="489" spans="1:37" x14ac:dyDescent="0.2">
      <c r="A489">
        <v>9000158</v>
      </c>
      <c r="B489" t="s">
        <v>197</v>
      </c>
      <c r="C489" t="s">
        <v>9185</v>
      </c>
      <c r="D489" t="s">
        <v>198</v>
      </c>
      <c r="E489" t="s">
        <v>9298</v>
      </c>
      <c r="F489" t="s">
        <v>9299</v>
      </c>
      <c r="G489" t="s">
        <v>9300</v>
      </c>
      <c r="H489">
        <v>3297.02</v>
      </c>
      <c r="I489">
        <v>0</v>
      </c>
      <c r="J489">
        <v>0</v>
      </c>
      <c r="K489">
        <v>565.41999999999996</v>
      </c>
      <c r="L489">
        <v>141.36000000000001</v>
      </c>
      <c r="M489">
        <v>21.2</v>
      </c>
      <c r="N489">
        <v>424</v>
      </c>
      <c r="O489">
        <v>0</v>
      </c>
      <c r="P489">
        <v>0</v>
      </c>
      <c r="Q489">
        <v>0</v>
      </c>
      <c r="R489">
        <v>0</v>
      </c>
      <c r="S489">
        <v>80512.63</v>
      </c>
      <c r="T489">
        <v>50000</v>
      </c>
      <c r="U489">
        <v>9953.86</v>
      </c>
      <c r="V489">
        <v>0</v>
      </c>
      <c r="W489">
        <v>0</v>
      </c>
      <c r="X489">
        <v>0</v>
      </c>
      <c r="Y489">
        <v>10000</v>
      </c>
      <c r="Z489">
        <v>0</v>
      </c>
      <c r="AA489">
        <v>0</v>
      </c>
      <c r="AB489">
        <v>0</v>
      </c>
      <c r="AC489">
        <v>10558.77</v>
      </c>
      <c r="AD489">
        <v>3</v>
      </c>
      <c r="AE489">
        <v>0</v>
      </c>
      <c r="AF489">
        <v>316.76</v>
      </c>
      <c r="AG489">
        <v>0</v>
      </c>
      <c r="AH489">
        <v>316.76</v>
      </c>
      <c r="AI489">
        <v>432.41</v>
      </c>
      <c r="AJ489">
        <v>0</v>
      </c>
      <c r="AK489">
        <f t="shared" si="7"/>
        <v>432.41</v>
      </c>
    </row>
    <row r="490" spans="1:37" x14ac:dyDescent="0.2">
      <c r="A490">
        <v>9000928</v>
      </c>
      <c r="B490" t="s">
        <v>2054</v>
      </c>
      <c r="C490" t="s">
        <v>9185</v>
      </c>
      <c r="D490" t="s">
        <v>2055</v>
      </c>
      <c r="E490" t="s">
        <v>9298</v>
      </c>
      <c r="F490" t="s">
        <v>9299</v>
      </c>
      <c r="G490" t="s">
        <v>9300</v>
      </c>
      <c r="H490">
        <v>3285</v>
      </c>
      <c r="I490">
        <v>0</v>
      </c>
      <c r="J490">
        <v>0</v>
      </c>
      <c r="K490">
        <v>719.44</v>
      </c>
      <c r="L490">
        <v>179.87</v>
      </c>
      <c r="M490">
        <v>26.98</v>
      </c>
      <c r="N490">
        <v>540</v>
      </c>
      <c r="O490">
        <v>0</v>
      </c>
      <c r="P490">
        <v>0</v>
      </c>
      <c r="Q490">
        <v>0</v>
      </c>
      <c r="R490">
        <v>0</v>
      </c>
      <c r="S490">
        <v>74121.759999999995</v>
      </c>
      <c r="T490">
        <v>50000</v>
      </c>
      <c r="U490">
        <v>14664.9</v>
      </c>
      <c r="V490">
        <v>10000</v>
      </c>
      <c r="W490">
        <v>10000</v>
      </c>
      <c r="X490">
        <v>0</v>
      </c>
      <c r="Y490">
        <v>10000</v>
      </c>
      <c r="Z490">
        <v>0</v>
      </c>
      <c r="AA490">
        <v>0</v>
      </c>
      <c r="AB490">
        <v>0</v>
      </c>
      <c r="AC490">
        <v>0</v>
      </c>
      <c r="AD490">
        <v>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f t="shared" si="7"/>
        <v>0</v>
      </c>
    </row>
    <row r="491" spans="1:37" x14ac:dyDescent="0.2">
      <c r="A491">
        <v>9000376</v>
      </c>
      <c r="B491" t="s">
        <v>2630</v>
      </c>
      <c r="C491" t="s">
        <v>9185</v>
      </c>
      <c r="D491" t="s">
        <v>2631</v>
      </c>
      <c r="E491" t="s">
        <v>9298</v>
      </c>
      <c r="F491" t="s">
        <v>9299</v>
      </c>
      <c r="G491" t="s">
        <v>9300</v>
      </c>
      <c r="H491">
        <v>5565</v>
      </c>
      <c r="I491">
        <v>0</v>
      </c>
      <c r="J491">
        <v>0</v>
      </c>
      <c r="K491">
        <v>934.96</v>
      </c>
      <c r="L491">
        <v>233.74</v>
      </c>
      <c r="M491">
        <v>35.06</v>
      </c>
      <c r="N491">
        <v>701</v>
      </c>
      <c r="O491">
        <v>0</v>
      </c>
      <c r="P491">
        <v>0</v>
      </c>
      <c r="Q491">
        <v>0</v>
      </c>
      <c r="R491">
        <v>0</v>
      </c>
      <c r="S491">
        <v>79332</v>
      </c>
      <c r="T491">
        <v>40000</v>
      </c>
      <c r="U491">
        <v>15238.08</v>
      </c>
      <c r="V491">
        <v>0</v>
      </c>
      <c r="W491">
        <v>8000</v>
      </c>
      <c r="X491">
        <v>0</v>
      </c>
      <c r="Y491">
        <v>8000</v>
      </c>
      <c r="Z491">
        <v>0</v>
      </c>
      <c r="AA491">
        <v>0</v>
      </c>
      <c r="AB491">
        <v>0</v>
      </c>
      <c r="AC491">
        <v>8093.92</v>
      </c>
      <c r="AD491">
        <v>3</v>
      </c>
      <c r="AE491">
        <v>0</v>
      </c>
      <c r="AF491">
        <v>242.82</v>
      </c>
      <c r="AG491">
        <v>0</v>
      </c>
      <c r="AH491">
        <v>242.82</v>
      </c>
      <c r="AI491">
        <v>487</v>
      </c>
      <c r="AJ491">
        <v>0</v>
      </c>
      <c r="AK491">
        <f t="shared" si="7"/>
        <v>487</v>
      </c>
    </row>
    <row r="492" spans="1:37" x14ac:dyDescent="0.2">
      <c r="A492">
        <v>9000789</v>
      </c>
      <c r="B492" t="s">
        <v>1725</v>
      </c>
      <c r="C492" t="s">
        <v>9185</v>
      </c>
      <c r="D492" t="s">
        <v>1726</v>
      </c>
      <c r="E492" t="s">
        <v>9298</v>
      </c>
      <c r="F492" t="s">
        <v>9299</v>
      </c>
      <c r="G492" t="s">
        <v>9300</v>
      </c>
      <c r="H492">
        <v>3958.4</v>
      </c>
      <c r="I492">
        <v>0</v>
      </c>
      <c r="J492">
        <v>0</v>
      </c>
      <c r="K492">
        <v>534.79</v>
      </c>
      <c r="L492">
        <v>133.69999999999999</v>
      </c>
      <c r="M492">
        <v>20.05</v>
      </c>
      <c r="N492">
        <v>401</v>
      </c>
      <c r="O492">
        <v>0</v>
      </c>
      <c r="P492">
        <v>0</v>
      </c>
      <c r="Q492">
        <v>0</v>
      </c>
      <c r="R492">
        <v>0</v>
      </c>
      <c r="S492">
        <v>61727.839999999997</v>
      </c>
      <c r="T492">
        <v>50000</v>
      </c>
      <c r="U492">
        <v>10734.62</v>
      </c>
      <c r="V492">
        <v>10000</v>
      </c>
      <c r="W492">
        <v>0</v>
      </c>
      <c r="X492">
        <v>0</v>
      </c>
      <c r="Y492">
        <v>10000</v>
      </c>
      <c r="Z492">
        <v>0</v>
      </c>
      <c r="AA492">
        <v>0</v>
      </c>
      <c r="AB492">
        <v>0</v>
      </c>
      <c r="AC492">
        <v>0</v>
      </c>
      <c r="AD492">
        <v>3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f t="shared" si="7"/>
        <v>0</v>
      </c>
    </row>
    <row r="493" spans="1:37" x14ac:dyDescent="0.2">
      <c r="A493">
        <v>9000625</v>
      </c>
      <c r="B493" t="s">
        <v>1245</v>
      </c>
      <c r="C493" t="s">
        <v>9185</v>
      </c>
      <c r="D493" t="s">
        <v>1246</v>
      </c>
      <c r="E493" t="s">
        <v>9298</v>
      </c>
      <c r="F493" t="s">
        <v>9299</v>
      </c>
      <c r="G493" t="s">
        <v>9300</v>
      </c>
      <c r="H493">
        <v>4225.1499999999996</v>
      </c>
      <c r="I493">
        <v>0</v>
      </c>
      <c r="J493">
        <v>0</v>
      </c>
      <c r="K493">
        <v>479.11</v>
      </c>
      <c r="L493">
        <v>119.78</v>
      </c>
      <c r="M493">
        <v>17.97</v>
      </c>
      <c r="N493">
        <v>359</v>
      </c>
      <c r="O493">
        <v>0</v>
      </c>
      <c r="P493">
        <v>0</v>
      </c>
      <c r="Q493">
        <v>0</v>
      </c>
      <c r="R493">
        <v>0</v>
      </c>
      <c r="S493">
        <v>57141.83</v>
      </c>
      <c r="T493">
        <v>50000</v>
      </c>
      <c r="U493">
        <v>9860.86</v>
      </c>
      <c r="V493">
        <v>10000</v>
      </c>
      <c r="W493">
        <v>20000</v>
      </c>
      <c r="X493">
        <v>0</v>
      </c>
      <c r="Y493">
        <v>10000</v>
      </c>
      <c r="Z493">
        <v>0</v>
      </c>
      <c r="AA493">
        <v>0</v>
      </c>
      <c r="AB493">
        <v>0</v>
      </c>
      <c r="AC493">
        <v>0</v>
      </c>
      <c r="AD493">
        <v>3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f t="shared" si="7"/>
        <v>0</v>
      </c>
    </row>
    <row r="494" spans="1:37" x14ac:dyDescent="0.2">
      <c r="A494">
        <v>9001269</v>
      </c>
      <c r="B494" t="s">
        <v>8285</v>
      </c>
      <c r="C494" t="s">
        <v>9185</v>
      </c>
      <c r="D494" t="s">
        <v>8286</v>
      </c>
      <c r="E494" t="s">
        <v>9298</v>
      </c>
      <c r="F494" t="s">
        <v>9299</v>
      </c>
      <c r="G494" t="s">
        <v>9300</v>
      </c>
      <c r="H494">
        <v>3593</v>
      </c>
      <c r="I494">
        <v>0</v>
      </c>
      <c r="J494">
        <v>0</v>
      </c>
      <c r="K494">
        <v>360.48</v>
      </c>
      <c r="L494">
        <v>104.32</v>
      </c>
      <c r="M494">
        <v>13.52</v>
      </c>
      <c r="N494">
        <v>270</v>
      </c>
      <c r="O494">
        <v>0</v>
      </c>
      <c r="P494">
        <v>0</v>
      </c>
      <c r="Q494">
        <v>0</v>
      </c>
      <c r="R494">
        <v>0</v>
      </c>
      <c r="S494">
        <v>17548.490000000002</v>
      </c>
      <c r="T494">
        <v>20000</v>
      </c>
      <c r="U494">
        <v>2979.08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3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f t="shared" si="7"/>
        <v>0</v>
      </c>
    </row>
    <row r="495" spans="1:37" x14ac:dyDescent="0.2">
      <c r="A495">
        <v>9000477</v>
      </c>
      <c r="B495" t="s">
        <v>828</v>
      </c>
      <c r="C495" t="s">
        <v>9185</v>
      </c>
      <c r="D495" t="s">
        <v>829</v>
      </c>
      <c r="E495" t="s">
        <v>9298</v>
      </c>
      <c r="F495" t="s">
        <v>9299</v>
      </c>
      <c r="G495" t="s">
        <v>9300</v>
      </c>
      <c r="H495">
        <v>2281.94</v>
      </c>
      <c r="I495">
        <v>0</v>
      </c>
      <c r="J495">
        <v>0</v>
      </c>
      <c r="K495">
        <v>573.88</v>
      </c>
      <c r="L495">
        <v>143.47</v>
      </c>
      <c r="M495">
        <v>21.52</v>
      </c>
      <c r="N495">
        <v>430</v>
      </c>
      <c r="O495">
        <v>0</v>
      </c>
      <c r="P495">
        <v>0</v>
      </c>
      <c r="Q495">
        <v>0</v>
      </c>
      <c r="R495">
        <v>0</v>
      </c>
      <c r="S495">
        <v>64045.02</v>
      </c>
      <c r="T495">
        <v>50000</v>
      </c>
      <c r="U495">
        <v>8102.63</v>
      </c>
      <c r="V495">
        <v>0</v>
      </c>
      <c r="W495">
        <v>0</v>
      </c>
      <c r="X495">
        <v>0</v>
      </c>
      <c r="Y495">
        <v>0</v>
      </c>
      <c r="Z495">
        <v>6600</v>
      </c>
      <c r="AA495">
        <v>0</v>
      </c>
      <c r="AB495">
        <v>0</v>
      </c>
      <c r="AC495">
        <v>0</v>
      </c>
      <c r="AD495">
        <v>3</v>
      </c>
      <c r="AE495">
        <v>0</v>
      </c>
      <c r="AF495">
        <v>0</v>
      </c>
      <c r="AG495">
        <v>0</v>
      </c>
      <c r="AH495">
        <v>0</v>
      </c>
      <c r="AI495">
        <v>96.88</v>
      </c>
      <c r="AJ495">
        <v>0</v>
      </c>
      <c r="AK495">
        <f t="shared" si="7"/>
        <v>96.88</v>
      </c>
    </row>
    <row r="496" spans="1:37" x14ac:dyDescent="0.2">
      <c r="A496">
        <v>9000211</v>
      </c>
      <c r="B496" t="s">
        <v>342</v>
      </c>
      <c r="C496" t="s">
        <v>9185</v>
      </c>
      <c r="D496" t="s">
        <v>343</v>
      </c>
      <c r="E496" t="s">
        <v>9298</v>
      </c>
      <c r="F496" t="s">
        <v>9299</v>
      </c>
      <c r="G496" t="s">
        <v>9300</v>
      </c>
      <c r="H496">
        <v>3104.24</v>
      </c>
      <c r="I496">
        <v>0</v>
      </c>
      <c r="J496">
        <v>0</v>
      </c>
      <c r="K496">
        <v>880.53</v>
      </c>
      <c r="L496">
        <v>220.13</v>
      </c>
      <c r="M496">
        <v>33.020000000000003</v>
      </c>
      <c r="N496">
        <v>660</v>
      </c>
      <c r="O496">
        <v>0</v>
      </c>
      <c r="P496">
        <v>0</v>
      </c>
      <c r="Q496">
        <v>0</v>
      </c>
      <c r="R496">
        <v>0</v>
      </c>
      <c r="S496">
        <v>107436.53</v>
      </c>
      <c r="T496">
        <v>50000</v>
      </c>
      <c r="U496">
        <v>13650.18</v>
      </c>
      <c r="V496">
        <v>10000</v>
      </c>
      <c r="W496">
        <v>10000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23786.35</v>
      </c>
      <c r="AD496">
        <v>3</v>
      </c>
      <c r="AE496">
        <v>0</v>
      </c>
      <c r="AF496">
        <v>713.59</v>
      </c>
      <c r="AG496">
        <v>0</v>
      </c>
      <c r="AH496">
        <v>713.59</v>
      </c>
      <c r="AI496">
        <v>884.27</v>
      </c>
      <c r="AJ496">
        <v>0</v>
      </c>
      <c r="AK496">
        <f t="shared" si="7"/>
        <v>884.27</v>
      </c>
    </row>
    <row r="497" spans="1:37" x14ac:dyDescent="0.2">
      <c r="A497">
        <v>9001285</v>
      </c>
      <c r="B497" t="s">
        <v>8317</v>
      </c>
      <c r="C497" t="s">
        <v>9185</v>
      </c>
      <c r="D497" t="s">
        <v>8318</v>
      </c>
      <c r="E497" t="s">
        <v>9298</v>
      </c>
      <c r="F497" t="s">
        <v>9299</v>
      </c>
      <c r="G497" t="s">
        <v>9300</v>
      </c>
      <c r="H497">
        <v>3141</v>
      </c>
      <c r="I497">
        <v>0</v>
      </c>
      <c r="J497">
        <v>0</v>
      </c>
      <c r="K497">
        <v>496.42</v>
      </c>
      <c r="L497">
        <v>124.11</v>
      </c>
      <c r="M497">
        <v>18.62</v>
      </c>
      <c r="N497">
        <v>372</v>
      </c>
      <c r="O497">
        <v>0</v>
      </c>
      <c r="P497">
        <v>0</v>
      </c>
      <c r="Q497">
        <v>0</v>
      </c>
      <c r="R497">
        <v>0</v>
      </c>
      <c r="S497">
        <v>17732</v>
      </c>
      <c r="T497">
        <v>20000</v>
      </c>
      <c r="U497">
        <v>4044.6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f t="shared" si="7"/>
        <v>0</v>
      </c>
    </row>
    <row r="498" spans="1:37" x14ac:dyDescent="0.2">
      <c r="A498">
        <v>9000952</v>
      </c>
      <c r="B498" t="s">
        <v>2167</v>
      </c>
      <c r="C498" t="s">
        <v>9185</v>
      </c>
      <c r="D498" t="s">
        <v>2168</v>
      </c>
      <c r="E498" t="s">
        <v>9298</v>
      </c>
      <c r="F498" t="s">
        <v>9299</v>
      </c>
      <c r="G498" t="s">
        <v>9300</v>
      </c>
      <c r="H498">
        <v>3357</v>
      </c>
      <c r="I498">
        <v>0</v>
      </c>
      <c r="J498">
        <v>0</v>
      </c>
      <c r="K498">
        <v>318.8</v>
      </c>
      <c r="L498">
        <v>104.32</v>
      </c>
      <c r="M498">
        <v>11.96</v>
      </c>
      <c r="N498">
        <v>239</v>
      </c>
      <c r="O498">
        <v>0</v>
      </c>
      <c r="P498">
        <v>0</v>
      </c>
      <c r="Q498">
        <v>0</v>
      </c>
      <c r="R498">
        <v>0</v>
      </c>
      <c r="S498">
        <v>54186.19</v>
      </c>
      <c r="T498">
        <v>50000</v>
      </c>
      <c r="U498">
        <v>6570.46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3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f t="shared" si="7"/>
        <v>0</v>
      </c>
    </row>
    <row r="499" spans="1:37" x14ac:dyDescent="0.2">
      <c r="A499">
        <v>9000870</v>
      </c>
      <c r="B499" t="s">
        <v>872</v>
      </c>
      <c r="C499" t="s">
        <v>9185</v>
      </c>
      <c r="D499" t="s">
        <v>2719</v>
      </c>
      <c r="E499" t="s">
        <v>9298</v>
      </c>
      <c r="F499" t="s">
        <v>9299</v>
      </c>
      <c r="G499" t="s">
        <v>9300</v>
      </c>
      <c r="H499">
        <v>5925</v>
      </c>
      <c r="I499">
        <v>0</v>
      </c>
      <c r="J499">
        <v>0</v>
      </c>
      <c r="K499">
        <v>625.84</v>
      </c>
      <c r="L499">
        <v>156.46</v>
      </c>
      <c r="M499">
        <v>23.47</v>
      </c>
      <c r="N499">
        <v>469</v>
      </c>
      <c r="O499">
        <v>0</v>
      </c>
      <c r="P499">
        <v>0</v>
      </c>
      <c r="Q499">
        <v>0</v>
      </c>
      <c r="R499">
        <v>0</v>
      </c>
      <c r="S499">
        <v>63482.15</v>
      </c>
      <c r="T499">
        <v>40000</v>
      </c>
      <c r="U499">
        <v>10198.16</v>
      </c>
      <c r="V499">
        <v>0</v>
      </c>
      <c r="W499">
        <v>0</v>
      </c>
      <c r="X499">
        <v>0</v>
      </c>
      <c r="Y499">
        <v>8000</v>
      </c>
      <c r="Z499">
        <v>0</v>
      </c>
      <c r="AA499">
        <v>0</v>
      </c>
      <c r="AB499">
        <v>0</v>
      </c>
      <c r="AC499">
        <v>5283.99</v>
      </c>
      <c r="AD499">
        <v>3</v>
      </c>
      <c r="AE499">
        <v>0</v>
      </c>
      <c r="AF499">
        <v>158.52000000000001</v>
      </c>
      <c r="AG499">
        <v>0</v>
      </c>
      <c r="AH499">
        <v>158.52000000000001</v>
      </c>
      <c r="AI499">
        <v>199.01</v>
      </c>
      <c r="AJ499">
        <v>0</v>
      </c>
      <c r="AK499">
        <f t="shared" si="7"/>
        <v>199.01</v>
      </c>
    </row>
    <row r="500" spans="1:37" x14ac:dyDescent="0.2">
      <c r="A500">
        <v>9001312</v>
      </c>
      <c r="B500" t="s">
        <v>7952</v>
      </c>
      <c r="C500" t="s">
        <v>9185</v>
      </c>
      <c r="D500" t="s">
        <v>7953</v>
      </c>
      <c r="E500" t="s">
        <v>9298</v>
      </c>
      <c r="F500" t="s">
        <v>9299</v>
      </c>
      <c r="G500" t="s">
        <v>9300</v>
      </c>
      <c r="H500">
        <v>5602</v>
      </c>
      <c r="I500">
        <v>0</v>
      </c>
      <c r="J500">
        <v>0</v>
      </c>
      <c r="K500">
        <v>860.72</v>
      </c>
      <c r="L500">
        <v>215.18</v>
      </c>
      <c r="M500">
        <v>32.28</v>
      </c>
      <c r="N500">
        <v>646</v>
      </c>
      <c r="O500">
        <v>0</v>
      </c>
      <c r="P500">
        <v>0</v>
      </c>
      <c r="Q500">
        <v>0</v>
      </c>
      <c r="R500">
        <v>0</v>
      </c>
      <c r="S500">
        <v>32630.880000000001</v>
      </c>
      <c r="T500">
        <v>20000</v>
      </c>
      <c r="U500">
        <v>7016.72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5614.16</v>
      </c>
      <c r="AD500">
        <v>3</v>
      </c>
      <c r="AE500">
        <v>0</v>
      </c>
      <c r="AF500">
        <v>168.42</v>
      </c>
      <c r="AG500">
        <v>0</v>
      </c>
      <c r="AH500">
        <v>168.42</v>
      </c>
      <c r="AI500">
        <v>202.99</v>
      </c>
      <c r="AJ500">
        <v>0</v>
      </c>
      <c r="AK500">
        <f t="shared" si="7"/>
        <v>202.99</v>
      </c>
    </row>
    <row r="501" spans="1:37" x14ac:dyDescent="0.2">
      <c r="A501">
        <v>9000893</v>
      </c>
      <c r="B501" t="s">
        <v>1960</v>
      </c>
      <c r="C501" t="s">
        <v>9185</v>
      </c>
      <c r="D501" t="s">
        <v>1961</v>
      </c>
      <c r="E501" t="s">
        <v>9298</v>
      </c>
      <c r="F501" t="s">
        <v>9299</v>
      </c>
      <c r="G501" t="s">
        <v>9300</v>
      </c>
      <c r="H501">
        <v>3461.59</v>
      </c>
      <c r="I501">
        <v>0</v>
      </c>
      <c r="J501">
        <v>0</v>
      </c>
      <c r="K501">
        <v>369.81</v>
      </c>
      <c r="L501">
        <v>104.32</v>
      </c>
      <c r="M501">
        <v>13.87</v>
      </c>
      <c r="N501">
        <v>277</v>
      </c>
      <c r="O501">
        <v>0</v>
      </c>
      <c r="P501">
        <v>0</v>
      </c>
      <c r="Q501">
        <v>0</v>
      </c>
      <c r="R501">
        <v>0</v>
      </c>
      <c r="S501">
        <v>57534.37</v>
      </c>
      <c r="T501">
        <v>50000</v>
      </c>
      <c r="U501">
        <v>6898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636.37</v>
      </c>
      <c r="AD501">
        <v>3</v>
      </c>
      <c r="AE501">
        <v>0</v>
      </c>
      <c r="AF501">
        <v>19.09</v>
      </c>
      <c r="AG501">
        <v>0</v>
      </c>
      <c r="AH501">
        <v>19.09</v>
      </c>
      <c r="AI501">
        <v>88.19</v>
      </c>
      <c r="AJ501">
        <v>0</v>
      </c>
      <c r="AK501">
        <f t="shared" si="7"/>
        <v>88.19</v>
      </c>
    </row>
    <row r="502" spans="1:37" x14ac:dyDescent="0.2">
      <c r="A502">
        <v>9000588</v>
      </c>
      <c r="B502" t="s">
        <v>1134</v>
      </c>
      <c r="C502" t="s">
        <v>9185</v>
      </c>
      <c r="D502" t="s">
        <v>1135</v>
      </c>
      <c r="E502" t="s">
        <v>9298</v>
      </c>
      <c r="F502" t="s">
        <v>9299</v>
      </c>
      <c r="G502" t="s">
        <v>9300</v>
      </c>
      <c r="H502">
        <v>3623.26</v>
      </c>
      <c r="I502">
        <v>0</v>
      </c>
      <c r="J502">
        <v>0</v>
      </c>
      <c r="K502">
        <v>384.26</v>
      </c>
      <c r="L502">
        <v>104.32</v>
      </c>
      <c r="M502">
        <v>14.41</v>
      </c>
      <c r="N502">
        <v>288</v>
      </c>
      <c r="O502">
        <v>0</v>
      </c>
      <c r="P502">
        <v>0</v>
      </c>
      <c r="Q502">
        <v>0</v>
      </c>
      <c r="R502">
        <v>0</v>
      </c>
      <c r="S502">
        <v>59261.2</v>
      </c>
      <c r="T502">
        <v>50000</v>
      </c>
      <c r="U502">
        <v>6986.97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2274.23</v>
      </c>
      <c r="AD502">
        <v>3</v>
      </c>
      <c r="AE502">
        <v>0</v>
      </c>
      <c r="AF502">
        <v>68.23</v>
      </c>
      <c r="AG502">
        <v>0</v>
      </c>
      <c r="AH502">
        <v>68.23</v>
      </c>
      <c r="AI502">
        <v>133.26</v>
      </c>
      <c r="AJ502">
        <v>0</v>
      </c>
      <c r="AK502">
        <f t="shared" si="7"/>
        <v>133.26</v>
      </c>
    </row>
    <row r="503" spans="1:37" x14ac:dyDescent="0.2">
      <c r="A503">
        <v>9000617</v>
      </c>
      <c r="B503" t="s">
        <v>1221</v>
      </c>
      <c r="C503" t="s">
        <v>9185</v>
      </c>
      <c r="D503" t="s">
        <v>1222</v>
      </c>
      <c r="E503" t="s">
        <v>9298</v>
      </c>
      <c r="F503" t="s">
        <v>9299</v>
      </c>
      <c r="G503" t="s">
        <v>9300</v>
      </c>
      <c r="H503">
        <v>4185.0200000000004</v>
      </c>
      <c r="I503">
        <v>0</v>
      </c>
      <c r="J503">
        <v>0</v>
      </c>
      <c r="K503">
        <v>549.14</v>
      </c>
      <c r="L503">
        <v>137.29</v>
      </c>
      <c r="M503">
        <v>20.59</v>
      </c>
      <c r="N503">
        <v>412</v>
      </c>
      <c r="O503">
        <v>0</v>
      </c>
      <c r="P503">
        <v>0</v>
      </c>
      <c r="Q503">
        <v>0</v>
      </c>
      <c r="R503">
        <v>0</v>
      </c>
      <c r="S503">
        <v>65711.740000000005</v>
      </c>
      <c r="T503">
        <v>50000</v>
      </c>
      <c r="U503">
        <v>16406.18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3</v>
      </c>
      <c r="AE503">
        <v>0</v>
      </c>
      <c r="AF503">
        <v>0</v>
      </c>
      <c r="AG503">
        <v>0</v>
      </c>
      <c r="AH503">
        <v>0</v>
      </c>
      <c r="AI503">
        <v>37.19</v>
      </c>
      <c r="AJ503">
        <v>0</v>
      </c>
      <c r="AK503">
        <f t="shared" si="7"/>
        <v>37.19</v>
      </c>
    </row>
    <row r="504" spans="1:37" x14ac:dyDescent="0.2">
      <c r="A504">
        <v>9001003</v>
      </c>
      <c r="B504" t="s">
        <v>2267</v>
      </c>
      <c r="C504" t="s">
        <v>9185</v>
      </c>
      <c r="D504" t="s">
        <v>2268</v>
      </c>
      <c r="E504" t="s">
        <v>9298</v>
      </c>
      <c r="F504" t="s">
        <v>9299</v>
      </c>
      <c r="G504" t="s">
        <v>9300</v>
      </c>
      <c r="H504">
        <v>3793.97</v>
      </c>
      <c r="I504">
        <v>0</v>
      </c>
      <c r="J504">
        <v>0</v>
      </c>
      <c r="K504">
        <v>332.83</v>
      </c>
      <c r="L504">
        <v>104.32</v>
      </c>
      <c r="M504">
        <v>12.48</v>
      </c>
      <c r="N504">
        <v>250</v>
      </c>
      <c r="O504">
        <v>0</v>
      </c>
      <c r="P504">
        <v>0</v>
      </c>
      <c r="Q504">
        <v>0</v>
      </c>
      <c r="R504">
        <v>0</v>
      </c>
      <c r="S504">
        <v>47863.5</v>
      </c>
      <c r="T504">
        <v>45000</v>
      </c>
      <c r="U504">
        <v>6169.95</v>
      </c>
      <c r="V504">
        <v>0</v>
      </c>
      <c r="W504">
        <v>9000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f t="shared" si="7"/>
        <v>0</v>
      </c>
    </row>
    <row r="505" spans="1:37" x14ac:dyDescent="0.2">
      <c r="A505">
        <v>9001181</v>
      </c>
      <c r="B505" t="s">
        <v>7468</v>
      </c>
      <c r="C505" t="s">
        <v>9185</v>
      </c>
      <c r="D505" t="s">
        <v>7469</v>
      </c>
      <c r="E505" t="s">
        <v>9298</v>
      </c>
      <c r="F505" t="s">
        <v>9299</v>
      </c>
      <c r="G505" t="s">
        <v>9300</v>
      </c>
      <c r="H505">
        <v>3257.45</v>
      </c>
      <c r="I505">
        <v>0</v>
      </c>
      <c r="J505">
        <v>0</v>
      </c>
      <c r="K505">
        <v>261.06</v>
      </c>
      <c r="L505">
        <v>104.32</v>
      </c>
      <c r="M505">
        <v>9.7899999999999991</v>
      </c>
      <c r="N505">
        <v>216</v>
      </c>
      <c r="O505">
        <v>0</v>
      </c>
      <c r="P505">
        <v>0</v>
      </c>
      <c r="Q505">
        <v>0</v>
      </c>
      <c r="R505">
        <v>0</v>
      </c>
      <c r="S505">
        <v>29089.59</v>
      </c>
      <c r="T505">
        <v>30000</v>
      </c>
      <c r="U505">
        <v>3242.58</v>
      </c>
      <c r="V505">
        <v>500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f t="shared" si="7"/>
        <v>0</v>
      </c>
    </row>
    <row r="506" spans="1:37" x14ac:dyDescent="0.2">
      <c r="A506">
        <v>9001428</v>
      </c>
      <c r="B506" t="s">
        <v>8621</v>
      </c>
      <c r="C506" t="s">
        <v>9185</v>
      </c>
      <c r="D506" t="s">
        <v>8622</v>
      </c>
      <c r="E506" t="s">
        <v>9298</v>
      </c>
      <c r="F506" t="s">
        <v>9299</v>
      </c>
      <c r="G506" t="s">
        <v>9300</v>
      </c>
      <c r="H506">
        <v>2674</v>
      </c>
      <c r="I506">
        <v>0</v>
      </c>
      <c r="J506">
        <v>0</v>
      </c>
      <c r="K506">
        <v>320</v>
      </c>
      <c r="L506">
        <v>104.32</v>
      </c>
      <c r="M506">
        <v>12</v>
      </c>
      <c r="N506">
        <v>240</v>
      </c>
      <c r="O506">
        <v>0</v>
      </c>
      <c r="P506">
        <v>0</v>
      </c>
      <c r="Q506">
        <v>0</v>
      </c>
      <c r="R506">
        <v>0</v>
      </c>
      <c r="S506">
        <v>9722</v>
      </c>
      <c r="T506">
        <v>15000</v>
      </c>
      <c r="U506">
        <v>2028.96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f t="shared" si="7"/>
        <v>0</v>
      </c>
    </row>
    <row r="507" spans="1:37" x14ac:dyDescent="0.2">
      <c r="A507">
        <v>9001347</v>
      </c>
      <c r="B507" t="s">
        <v>8050</v>
      </c>
      <c r="C507" t="s">
        <v>9185</v>
      </c>
      <c r="D507" t="s">
        <v>8052</v>
      </c>
      <c r="E507" t="s">
        <v>9298</v>
      </c>
      <c r="F507" t="s">
        <v>9299</v>
      </c>
      <c r="G507" t="s">
        <v>9300</v>
      </c>
      <c r="H507">
        <v>6336</v>
      </c>
      <c r="I507">
        <v>0</v>
      </c>
      <c r="J507">
        <v>0</v>
      </c>
      <c r="K507">
        <v>711.04</v>
      </c>
      <c r="L507">
        <v>177.76</v>
      </c>
      <c r="M507">
        <v>26.66</v>
      </c>
      <c r="N507">
        <v>533</v>
      </c>
      <c r="O507">
        <v>0</v>
      </c>
      <c r="P507">
        <v>0</v>
      </c>
      <c r="Q507">
        <v>0</v>
      </c>
      <c r="R507">
        <v>0</v>
      </c>
      <c r="S507">
        <v>30436.69</v>
      </c>
      <c r="T507">
        <v>20000</v>
      </c>
      <c r="U507">
        <v>5793.84</v>
      </c>
      <c r="V507">
        <v>2000</v>
      </c>
      <c r="W507">
        <v>8000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3</v>
      </c>
      <c r="AE507">
        <v>0</v>
      </c>
      <c r="AF507">
        <v>0</v>
      </c>
      <c r="AG507">
        <v>0</v>
      </c>
      <c r="AH507">
        <v>0</v>
      </c>
      <c r="AI507">
        <v>78.53</v>
      </c>
      <c r="AJ507">
        <v>0</v>
      </c>
      <c r="AK507">
        <f t="shared" si="7"/>
        <v>78.53</v>
      </c>
    </row>
    <row r="508" spans="1:37" x14ac:dyDescent="0.2">
      <c r="A508">
        <v>9000511</v>
      </c>
      <c r="B508" t="s">
        <v>916</v>
      </c>
      <c r="C508" t="s">
        <v>9185</v>
      </c>
      <c r="D508" t="s">
        <v>917</v>
      </c>
      <c r="E508" t="s">
        <v>9298</v>
      </c>
      <c r="F508" t="s">
        <v>9299</v>
      </c>
      <c r="G508" t="s">
        <v>9300</v>
      </c>
      <c r="H508">
        <v>3323.62</v>
      </c>
      <c r="I508">
        <v>0</v>
      </c>
      <c r="J508">
        <v>0</v>
      </c>
      <c r="K508">
        <v>593.53</v>
      </c>
      <c r="L508">
        <v>148.38</v>
      </c>
      <c r="M508">
        <v>22.26</v>
      </c>
      <c r="N508">
        <v>445</v>
      </c>
      <c r="O508">
        <v>0</v>
      </c>
      <c r="P508">
        <v>0</v>
      </c>
      <c r="Q508">
        <v>0</v>
      </c>
      <c r="R508">
        <v>0</v>
      </c>
      <c r="S508">
        <v>68189.7</v>
      </c>
      <c r="T508">
        <v>50000</v>
      </c>
      <c r="U508">
        <v>10413.67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7776.03</v>
      </c>
      <c r="AD508">
        <v>3</v>
      </c>
      <c r="AE508">
        <v>0</v>
      </c>
      <c r="AF508">
        <v>233.28</v>
      </c>
      <c r="AG508">
        <v>0</v>
      </c>
      <c r="AH508">
        <v>233.28</v>
      </c>
      <c r="AI508">
        <v>319.85000000000002</v>
      </c>
      <c r="AJ508">
        <v>0</v>
      </c>
      <c r="AK508">
        <f t="shared" si="7"/>
        <v>319.85000000000002</v>
      </c>
    </row>
    <row r="509" spans="1:37" x14ac:dyDescent="0.2">
      <c r="A509">
        <v>9000114</v>
      </c>
      <c r="B509" t="s">
        <v>2484</v>
      </c>
      <c r="C509" t="s">
        <v>9185</v>
      </c>
      <c r="D509" t="s">
        <v>2485</v>
      </c>
      <c r="E509" t="s">
        <v>9298</v>
      </c>
      <c r="F509" t="s">
        <v>9299</v>
      </c>
      <c r="G509" t="s">
        <v>9300</v>
      </c>
      <c r="H509">
        <v>13536.05</v>
      </c>
      <c r="I509">
        <v>0</v>
      </c>
      <c r="J509">
        <v>0</v>
      </c>
      <c r="K509">
        <v>1134.48</v>
      </c>
      <c r="L509">
        <v>334.2</v>
      </c>
      <c r="M509">
        <v>42.54</v>
      </c>
      <c r="N509">
        <v>1003</v>
      </c>
      <c r="O509">
        <v>0</v>
      </c>
      <c r="P509">
        <v>0</v>
      </c>
      <c r="Q509">
        <v>0</v>
      </c>
      <c r="R509">
        <v>0</v>
      </c>
      <c r="S509">
        <v>131361.34</v>
      </c>
      <c r="T509">
        <v>40000</v>
      </c>
      <c r="U509">
        <v>21000.01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70361.33</v>
      </c>
      <c r="AD509">
        <v>10</v>
      </c>
      <c r="AE509">
        <v>2520</v>
      </c>
      <c r="AF509">
        <v>4516.13</v>
      </c>
      <c r="AG509">
        <v>0</v>
      </c>
      <c r="AH509">
        <v>4516.13</v>
      </c>
      <c r="AI509">
        <v>3913.95</v>
      </c>
      <c r="AJ509">
        <v>602.17999999999995</v>
      </c>
      <c r="AK509">
        <f t="shared" si="7"/>
        <v>4516.13</v>
      </c>
    </row>
    <row r="510" spans="1:37" x14ac:dyDescent="0.2">
      <c r="A510">
        <v>9001381</v>
      </c>
      <c r="B510" t="s">
        <v>8835</v>
      </c>
      <c r="C510" t="s">
        <v>9185</v>
      </c>
      <c r="D510" t="s">
        <v>8836</v>
      </c>
      <c r="E510" t="s">
        <v>9298</v>
      </c>
      <c r="F510" t="s">
        <v>9299</v>
      </c>
      <c r="G510" t="s">
        <v>9300</v>
      </c>
      <c r="H510">
        <v>3374</v>
      </c>
      <c r="I510">
        <v>0</v>
      </c>
      <c r="J510">
        <v>0</v>
      </c>
      <c r="K510">
        <v>379.92</v>
      </c>
      <c r="L510">
        <v>104.32</v>
      </c>
      <c r="M510">
        <v>14.25</v>
      </c>
      <c r="N510">
        <v>285</v>
      </c>
      <c r="O510">
        <v>0</v>
      </c>
      <c r="P510">
        <v>0</v>
      </c>
      <c r="Q510">
        <v>0</v>
      </c>
      <c r="R510">
        <v>0</v>
      </c>
      <c r="S510">
        <v>12910.59</v>
      </c>
      <c r="T510">
        <v>15000</v>
      </c>
      <c r="U510">
        <v>2350.4699999999998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f t="shared" si="7"/>
        <v>0</v>
      </c>
    </row>
    <row r="511" spans="1:37" x14ac:dyDescent="0.2">
      <c r="A511">
        <v>9001030</v>
      </c>
      <c r="B511" t="s">
        <v>2346</v>
      </c>
      <c r="C511" t="s">
        <v>9185</v>
      </c>
      <c r="D511" t="s">
        <v>2347</v>
      </c>
      <c r="E511" t="s">
        <v>9298</v>
      </c>
      <c r="F511" t="s">
        <v>9299</v>
      </c>
      <c r="G511" t="s">
        <v>9300</v>
      </c>
      <c r="H511">
        <v>3501</v>
      </c>
      <c r="I511">
        <v>0</v>
      </c>
      <c r="J511">
        <v>0</v>
      </c>
      <c r="K511">
        <v>403.92</v>
      </c>
      <c r="L511">
        <v>104.32</v>
      </c>
      <c r="M511">
        <v>15.15</v>
      </c>
      <c r="N511">
        <v>303</v>
      </c>
      <c r="O511">
        <v>0</v>
      </c>
      <c r="P511">
        <v>0</v>
      </c>
      <c r="Q511">
        <v>0</v>
      </c>
      <c r="R511">
        <v>0</v>
      </c>
      <c r="S511">
        <v>49837.85</v>
      </c>
      <c r="T511">
        <v>45000</v>
      </c>
      <c r="U511">
        <v>7417.47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f t="shared" si="7"/>
        <v>0</v>
      </c>
    </row>
    <row r="512" spans="1:37" x14ac:dyDescent="0.2">
      <c r="A512">
        <v>9001171</v>
      </c>
      <c r="B512" t="s">
        <v>7440</v>
      </c>
      <c r="C512" t="s">
        <v>9185</v>
      </c>
      <c r="D512" t="s">
        <v>7441</v>
      </c>
      <c r="E512" t="s">
        <v>9298</v>
      </c>
      <c r="F512" t="s">
        <v>9299</v>
      </c>
      <c r="G512" t="s">
        <v>9300</v>
      </c>
      <c r="H512">
        <v>3351</v>
      </c>
      <c r="I512">
        <v>0</v>
      </c>
      <c r="J512">
        <v>0</v>
      </c>
      <c r="K512">
        <v>379.92</v>
      </c>
      <c r="L512">
        <v>104.32</v>
      </c>
      <c r="M512">
        <v>14.25</v>
      </c>
      <c r="N512">
        <v>285</v>
      </c>
      <c r="O512">
        <v>0</v>
      </c>
      <c r="P512">
        <v>0</v>
      </c>
      <c r="Q512">
        <v>0</v>
      </c>
      <c r="R512">
        <v>0</v>
      </c>
      <c r="S512">
        <v>32167.19</v>
      </c>
      <c r="T512">
        <v>30000</v>
      </c>
      <c r="U512">
        <v>4672.92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f t="shared" si="7"/>
        <v>0</v>
      </c>
    </row>
    <row r="513" spans="1:37" x14ac:dyDescent="0.2">
      <c r="A513">
        <v>9001113</v>
      </c>
      <c r="B513" t="s">
        <v>3011</v>
      </c>
      <c r="C513" t="s">
        <v>9185</v>
      </c>
      <c r="D513" t="s">
        <v>3012</v>
      </c>
      <c r="E513" t="s">
        <v>9298</v>
      </c>
      <c r="F513" t="s">
        <v>9299</v>
      </c>
      <c r="G513" t="s">
        <v>9300</v>
      </c>
      <c r="H513">
        <v>3538.99</v>
      </c>
      <c r="I513">
        <v>0</v>
      </c>
      <c r="J513">
        <v>0</v>
      </c>
      <c r="K513">
        <v>332.16</v>
      </c>
      <c r="L513">
        <v>104.32</v>
      </c>
      <c r="M513">
        <v>12.46</v>
      </c>
      <c r="N513">
        <v>249</v>
      </c>
      <c r="O513">
        <v>0</v>
      </c>
      <c r="P513">
        <v>0</v>
      </c>
      <c r="Q513">
        <v>0</v>
      </c>
      <c r="R513">
        <v>0</v>
      </c>
      <c r="S513">
        <v>36328.78</v>
      </c>
      <c r="T513">
        <v>40000</v>
      </c>
      <c r="U513">
        <v>4717.42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3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f t="shared" si="7"/>
        <v>0</v>
      </c>
    </row>
    <row r="514" spans="1:37" x14ac:dyDescent="0.2">
      <c r="A514">
        <v>9000608</v>
      </c>
      <c r="B514" t="s">
        <v>1194</v>
      </c>
      <c r="C514" t="s">
        <v>9185</v>
      </c>
      <c r="D514" t="s">
        <v>1195</v>
      </c>
      <c r="E514" t="s">
        <v>9298</v>
      </c>
      <c r="F514" t="s">
        <v>9299</v>
      </c>
      <c r="G514" t="s">
        <v>9300</v>
      </c>
      <c r="H514">
        <v>3307.78</v>
      </c>
      <c r="I514">
        <v>0</v>
      </c>
      <c r="J514">
        <v>0</v>
      </c>
      <c r="K514">
        <v>789.37</v>
      </c>
      <c r="L514">
        <v>197.34</v>
      </c>
      <c r="M514">
        <v>29.6</v>
      </c>
      <c r="N514">
        <v>592</v>
      </c>
      <c r="O514">
        <v>0</v>
      </c>
      <c r="P514">
        <v>0</v>
      </c>
      <c r="Q514">
        <v>0</v>
      </c>
      <c r="R514">
        <v>0</v>
      </c>
      <c r="S514">
        <v>92337.9</v>
      </c>
      <c r="T514">
        <v>50000</v>
      </c>
      <c r="U514">
        <v>13666.69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28671.21</v>
      </c>
      <c r="AD514">
        <v>3</v>
      </c>
      <c r="AE514">
        <v>0</v>
      </c>
      <c r="AF514">
        <v>860.14</v>
      </c>
      <c r="AG514">
        <v>0</v>
      </c>
      <c r="AH514">
        <v>860.14</v>
      </c>
      <c r="AI514">
        <v>959.15</v>
      </c>
      <c r="AJ514">
        <v>0</v>
      </c>
      <c r="AK514">
        <f t="shared" si="7"/>
        <v>959.15</v>
      </c>
    </row>
    <row r="515" spans="1:37" x14ac:dyDescent="0.2">
      <c r="A515">
        <v>9001342</v>
      </c>
      <c r="B515" t="s">
        <v>8109</v>
      </c>
      <c r="C515" t="s">
        <v>9185</v>
      </c>
      <c r="D515" t="s">
        <v>8110</v>
      </c>
      <c r="E515" t="s">
        <v>9298</v>
      </c>
      <c r="F515" t="s">
        <v>9299</v>
      </c>
      <c r="G515" t="s">
        <v>9300</v>
      </c>
      <c r="H515">
        <v>5401</v>
      </c>
      <c r="I515">
        <v>0</v>
      </c>
      <c r="J515">
        <v>0</v>
      </c>
      <c r="K515">
        <v>636.24</v>
      </c>
      <c r="L515">
        <v>159.06</v>
      </c>
      <c r="M515">
        <v>23.86</v>
      </c>
      <c r="N515">
        <v>477</v>
      </c>
      <c r="O515">
        <v>0</v>
      </c>
      <c r="P515">
        <v>0</v>
      </c>
      <c r="Q515">
        <v>0</v>
      </c>
      <c r="R515">
        <v>0</v>
      </c>
      <c r="S515">
        <v>27837.71</v>
      </c>
      <c r="T515">
        <v>20000</v>
      </c>
      <c r="U515">
        <v>5184.6400000000003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2653.07</v>
      </c>
      <c r="AD515">
        <v>3</v>
      </c>
      <c r="AE515">
        <v>0</v>
      </c>
      <c r="AF515">
        <v>79.59</v>
      </c>
      <c r="AG515">
        <v>0</v>
      </c>
      <c r="AH515">
        <v>79.59</v>
      </c>
      <c r="AI515">
        <v>106.45</v>
      </c>
      <c r="AJ515">
        <v>0</v>
      </c>
      <c r="AK515">
        <f t="shared" ref="AK515:AK578" si="8">AI515+AJ515</f>
        <v>106.45</v>
      </c>
    </row>
    <row r="516" spans="1:37" x14ac:dyDescent="0.2">
      <c r="A516">
        <v>9001033</v>
      </c>
      <c r="B516" t="s">
        <v>2354</v>
      </c>
      <c r="C516" t="s">
        <v>9185</v>
      </c>
      <c r="D516" t="s">
        <v>2355</v>
      </c>
      <c r="E516" t="s">
        <v>9298</v>
      </c>
      <c r="F516" t="s">
        <v>9299</v>
      </c>
      <c r="G516" t="s">
        <v>9300</v>
      </c>
      <c r="H516">
        <v>3476</v>
      </c>
      <c r="I516">
        <v>0</v>
      </c>
      <c r="J516">
        <v>0</v>
      </c>
      <c r="K516">
        <v>668.08</v>
      </c>
      <c r="L516">
        <v>167.02</v>
      </c>
      <c r="M516">
        <v>25.05</v>
      </c>
      <c r="N516">
        <v>501</v>
      </c>
      <c r="O516">
        <v>0</v>
      </c>
      <c r="P516">
        <v>0</v>
      </c>
      <c r="Q516">
        <v>0</v>
      </c>
      <c r="R516">
        <v>0</v>
      </c>
      <c r="S516">
        <v>65075.79</v>
      </c>
      <c r="T516">
        <v>45000</v>
      </c>
      <c r="U516">
        <v>12250.35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7825.44</v>
      </c>
      <c r="AD516">
        <v>3</v>
      </c>
      <c r="AE516">
        <v>0</v>
      </c>
      <c r="AF516">
        <v>234.76</v>
      </c>
      <c r="AG516">
        <v>0</v>
      </c>
      <c r="AH516">
        <v>234.76</v>
      </c>
      <c r="AI516">
        <v>321.32</v>
      </c>
      <c r="AJ516">
        <v>0</v>
      </c>
      <c r="AK516">
        <f t="shared" si="8"/>
        <v>321.32</v>
      </c>
    </row>
    <row r="517" spans="1:37" x14ac:dyDescent="0.2">
      <c r="A517">
        <v>9000741</v>
      </c>
      <c r="B517" t="s">
        <v>1582</v>
      </c>
      <c r="C517" t="s">
        <v>9185</v>
      </c>
      <c r="D517" t="s">
        <v>1583</v>
      </c>
      <c r="E517" t="s">
        <v>9298</v>
      </c>
      <c r="F517" t="s">
        <v>9299</v>
      </c>
      <c r="G517" t="s">
        <v>9300</v>
      </c>
      <c r="H517">
        <v>3776.19</v>
      </c>
      <c r="I517">
        <v>0</v>
      </c>
      <c r="J517">
        <v>0</v>
      </c>
      <c r="K517">
        <v>534</v>
      </c>
      <c r="L517">
        <v>133.5</v>
      </c>
      <c r="M517">
        <v>20.02</v>
      </c>
      <c r="N517">
        <v>400</v>
      </c>
      <c r="O517">
        <v>0</v>
      </c>
      <c r="P517">
        <v>0</v>
      </c>
      <c r="Q517">
        <v>0</v>
      </c>
      <c r="R517">
        <v>0</v>
      </c>
      <c r="S517">
        <v>55192.93</v>
      </c>
      <c r="T517">
        <v>50000</v>
      </c>
      <c r="U517">
        <v>14023.91</v>
      </c>
      <c r="V517">
        <v>10000</v>
      </c>
      <c r="W517">
        <v>0</v>
      </c>
      <c r="X517">
        <v>0</v>
      </c>
      <c r="Y517">
        <v>10000</v>
      </c>
      <c r="Z517">
        <v>0</v>
      </c>
      <c r="AA517">
        <v>0</v>
      </c>
      <c r="AB517">
        <v>0</v>
      </c>
      <c r="AC517">
        <v>0</v>
      </c>
      <c r="AD517">
        <v>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f t="shared" si="8"/>
        <v>0</v>
      </c>
    </row>
    <row r="518" spans="1:37" x14ac:dyDescent="0.2">
      <c r="A518">
        <v>9000855</v>
      </c>
      <c r="B518" t="s">
        <v>1910</v>
      </c>
      <c r="C518" t="s">
        <v>9185</v>
      </c>
      <c r="D518" t="s">
        <v>1911</v>
      </c>
      <c r="E518" t="s">
        <v>9298</v>
      </c>
      <c r="F518" t="s">
        <v>9299</v>
      </c>
      <c r="G518" t="s">
        <v>9300</v>
      </c>
      <c r="H518">
        <v>2754.06</v>
      </c>
      <c r="I518">
        <v>0</v>
      </c>
      <c r="J518">
        <v>0</v>
      </c>
      <c r="K518">
        <v>403.88</v>
      </c>
      <c r="L518">
        <v>104.32</v>
      </c>
      <c r="M518">
        <v>15.15</v>
      </c>
      <c r="N518">
        <v>303</v>
      </c>
      <c r="O518">
        <v>0</v>
      </c>
      <c r="P518">
        <v>0</v>
      </c>
      <c r="Q518">
        <v>0</v>
      </c>
      <c r="R518">
        <v>0</v>
      </c>
      <c r="S518">
        <v>46644.29</v>
      </c>
      <c r="T518">
        <v>50000</v>
      </c>
      <c r="U518">
        <v>7302.36</v>
      </c>
      <c r="V518">
        <v>0</v>
      </c>
      <c r="W518">
        <v>10000</v>
      </c>
      <c r="X518">
        <v>0</v>
      </c>
      <c r="Y518">
        <v>10000</v>
      </c>
      <c r="Z518">
        <v>0</v>
      </c>
      <c r="AA518">
        <v>0</v>
      </c>
      <c r="AB518">
        <v>0</v>
      </c>
      <c r="AC518">
        <v>0</v>
      </c>
      <c r="AD518">
        <v>3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f t="shared" si="8"/>
        <v>0</v>
      </c>
    </row>
    <row r="519" spans="1:37" x14ac:dyDescent="0.2">
      <c r="A519">
        <v>9001187</v>
      </c>
      <c r="B519" t="s">
        <v>7481</v>
      </c>
      <c r="C519" t="s">
        <v>9185</v>
      </c>
      <c r="D519" t="s">
        <v>7482</v>
      </c>
      <c r="E519" t="s">
        <v>9298</v>
      </c>
      <c r="F519" t="s">
        <v>9299</v>
      </c>
      <c r="G519" t="s">
        <v>9300</v>
      </c>
      <c r="H519">
        <v>4103.97</v>
      </c>
      <c r="I519">
        <v>0</v>
      </c>
      <c r="J519">
        <v>0</v>
      </c>
      <c r="K519">
        <v>360.28</v>
      </c>
      <c r="L519">
        <v>104.32</v>
      </c>
      <c r="M519">
        <v>13.51</v>
      </c>
      <c r="N519">
        <v>270</v>
      </c>
      <c r="O519">
        <v>0</v>
      </c>
      <c r="P519">
        <v>0</v>
      </c>
      <c r="Q519">
        <v>0</v>
      </c>
      <c r="R519">
        <v>0</v>
      </c>
      <c r="S519">
        <v>29436.6</v>
      </c>
      <c r="T519">
        <v>30000</v>
      </c>
      <c r="U519">
        <v>4445.88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3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f t="shared" si="8"/>
        <v>0</v>
      </c>
    </row>
    <row r="520" spans="1:37" x14ac:dyDescent="0.2">
      <c r="A520">
        <v>9000501</v>
      </c>
      <c r="B520" t="s">
        <v>886</v>
      </c>
      <c r="C520" t="s">
        <v>9185</v>
      </c>
      <c r="D520" t="s">
        <v>887</v>
      </c>
      <c r="E520" t="s">
        <v>9298</v>
      </c>
      <c r="F520" t="s">
        <v>9299</v>
      </c>
      <c r="G520" t="s">
        <v>9300</v>
      </c>
      <c r="H520">
        <v>3553.89</v>
      </c>
      <c r="I520">
        <v>0</v>
      </c>
      <c r="J520">
        <v>0</v>
      </c>
      <c r="K520">
        <v>762.87</v>
      </c>
      <c r="L520">
        <v>190.72</v>
      </c>
      <c r="M520">
        <v>28.61</v>
      </c>
      <c r="N520">
        <v>572</v>
      </c>
      <c r="O520">
        <v>0</v>
      </c>
      <c r="P520">
        <v>0</v>
      </c>
      <c r="Q520">
        <v>0</v>
      </c>
      <c r="R520">
        <v>0</v>
      </c>
      <c r="S520">
        <v>89873.65</v>
      </c>
      <c r="T520">
        <v>50000</v>
      </c>
      <c r="U520">
        <v>15842.91</v>
      </c>
      <c r="V520">
        <v>5000</v>
      </c>
      <c r="W520">
        <v>10000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9030.74</v>
      </c>
      <c r="AD520">
        <v>3</v>
      </c>
      <c r="AE520">
        <v>0</v>
      </c>
      <c r="AF520">
        <v>270.92</v>
      </c>
      <c r="AG520">
        <v>0</v>
      </c>
      <c r="AH520">
        <v>270.92</v>
      </c>
      <c r="AI520">
        <v>405.93</v>
      </c>
      <c r="AJ520">
        <v>0</v>
      </c>
      <c r="AK520">
        <f t="shared" si="8"/>
        <v>405.93</v>
      </c>
    </row>
    <row r="521" spans="1:37" x14ac:dyDescent="0.2">
      <c r="A521">
        <v>9000713</v>
      </c>
      <c r="B521" t="s">
        <v>1499</v>
      </c>
      <c r="C521" t="s">
        <v>9185</v>
      </c>
      <c r="D521" t="s">
        <v>2390</v>
      </c>
      <c r="E521" t="s">
        <v>9298</v>
      </c>
      <c r="F521" t="s">
        <v>9299</v>
      </c>
      <c r="G521" t="s">
        <v>9300</v>
      </c>
      <c r="H521">
        <v>3634.28</v>
      </c>
      <c r="I521">
        <v>0</v>
      </c>
      <c r="J521">
        <v>0</v>
      </c>
      <c r="K521">
        <v>455.87</v>
      </c>
      <c r="L521">
        <v>113.97</v>
      </c>
      <c r="M521">
        <v>17.09</v>
      </c>
      <c r="N521">
        <v>342</v>
      </c>
      <c r="O521">
        <v>0</v>
      </c>
      <c r="P521">
        <v>0</v>
      </c>
      <c r="Q521">
        <v>0</v>
      </c>
      <c r="R521">
        <v>0</v>
      </c>
      <c r="S521">
        <v>51888.18</v>
      </c>
      <c r="T521">
        <v>50000</v>
      </c>
      <c r="U521">
        <v>8847.65</v>
      </c>
      <c r="V521">
        <v>0</v>
      </c>
      <c r="W521">
        <v>10000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f t="shared" si="8"/>
        <v>0</v>
      </c>
    </row>
    <row r="522" spans="1:37" x14ac:dyDescent="0.2">
      <c r="A522">
        <v>9000610</v>
      </c>
      <c r="B522" t="s">
        <v>1200</v>
      </c>
      <c r="C522" t="s">
        <v>9185</v>
      </c>
      <c r="D522" t="s">
        <v>1201</v>
      </c>
      <c r="E522" t="s">
        <v>9298</v>
      </c>
      <c r="F522" t="s">
        <v>9299</v>
      </c>
      <c r="G522" t="s">
        <v>9300</v>
      </c>
      <c r="H522">
        <v>3754.9</v>
      </c>
      <c r="I522">
        <v>0</v>
      </c>
      <c r="J522">
        <v>0</v>
      </c>
      <c r="K522">
        <v>999.8</v>
      </c>
      <c r="L522">
        <v>249.95</v>
      </c>
      <c r="M522">
        <v>37.49</v>
      </c>
      <c r="N522">
        <v>750</v>
      </c>
      <c r="O522">
        <v>0</v>
      </c>
      <c r="P522">
        <v>0</v>
      </c>
      <c r="Q522">
        <v>0</v>
      </c>
      <c r="R522">
        <v>0</v>
      </c>
      <c r="S522">
        <v>104377.81</v>
      </c>
      <c r="T522">
        <v>50000</v>
      </c>
      <c r="U522">
        <v>20374.05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34003.760000000002</v>
      </c>
      <c r="AD522">
        <v>3</v>
      </c>
      <c r="AE522">
        <v>0</v>
      </c>
      <c r="AF522">
        <v>1020.11</v>
      </c>
      <c r="AG522">
        <v>0</v>
      </c>
      <c r="AH522">
        <v>1020.11</v>
      </c>
      <c r="AI522">
        <v>1208.6099999999999</v>
      </c>
      <c r="AJ522">
        <v>0</v>
      </c>
      <c r="AK522">
        <f t="shared" si="8"/>
        <v>1208.6099999999999</v>
      </c>
    </row>
    <row r="523" spans="1:37" x14ac:dyDescent="0.2">
      <c r="A523">
        <v>9000797</v>
      </c>
      <c r="B523" t="s">
        <v>1748</v>
      </c>
      <c r="C523" t="s">
        <v>9185</v>
      </c>
      <c r="D523" t="s">
        <v>1749</v>
      </c>
      <c r="E523" t="s">
        <v>9298</v>
      </c>
      <c r="F523" t="s">
        <v>9299</v>
      </c>
      <c r="G523" t="s">
        <v>9300</v>
      </c>
      <c r="H523">
        <v>4363.66</v>
      </c>
      <c r="I523">
        <v>0</v>
      </c>
      <c r="J523">
        <v>0</v>
      </c>
      <c r="K523">
        <v>590.29999999999995</v>
      </c>
      <c r="L523">
        <v>147.57</v>
      </c>
      <c r="M523">
        <v>22.14</v>
      </c>
      <c r="N523">
        <v>443</v>
      </c>
      <c r="O523">
        <v>0</v>
      </c>
      <c r="P523">
        <v>0</v>
      </c>
      <c r="Q523">
        <v>0</v>
      </c>
      <c r="R523">
        <v>0</v>
      </c>
      <c r="S523">
        <v>64236.63</v>
      </c>
      <c r="T523">
        <v>50000</v>
      </c>
      <c r="U523">
        <v>15239.51</v>
      </c>
      <c r="V523">
        <v>10000</v>
      </c>
      <c r="W523">
        <v>0</v>
      </c>
      <c r="X523">
        <v>0</v>
      </c>
      <c r="Y523">
        <v>10000</v>
      </c>
      <c r="Z523">
        <v>0</v>
      </c>
      <c r="AA523">
        <v>0</v>
      </c>
      <c r="AB523">
        <v>0</v>
      </c>
      <c r="AC523">
        <v>0</v>
      </c>
      <c r="AD523">
        <v>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f t="shared" si="8"/>
        <v>0</v>
      </c>
    </row>
    <row r="524" spans="1:37" x14ac:dyDescent="0.2">
      <c r="A524">
        <v>9000702</v>
      </c>
      <c r="B524" t="s">
        <v>1467</v>
      </c>
      <c r="C524" t="s">
        <v>9185</v>
      </c>
      <c r="D524" t="s">
        <v>1468</v>
      </c>
      <c r="E524" t="s">
        <v>9298</v>
      </c>
      <c r="F524" t="s">
        <v>9299</v>
      </c>
      <c r="G524" t="s">
        <v>9300</v>
      </c>
      <c r="H524">
        <v>4060.31</v>
      </c>
      <c r="I524">
        <v>0</v>
      </c>
      <c r="J524">
        <v>0</v>
      </c>
      <c r="K524">
        <v>448.24</v>
      </c>
      <c r="L524">
        <v>112.06</v>
      </c>
      <c r="M524">
        <v>16.809999999999999</v>
      </c>
      <c r="N524">
        <v>336</v>
      </c>
      <c r="O524">
        <v>0</v>
      </c>
      <c r="P524">
        <v>0</v>
      </c>
      <c r="Q524">
        <v>0</v>
      </c>
      <c r="R524">
        <v>0</v>
      </c>
      <c r="S524">
        <v>54647.21</v>
      </c>
      <c r="T524">
        <v>50000</v>
      </c>
      <c r="U524">
        <v>9548.65</v>
      </c>
      <c r="V524">
        <v>0</v>
      </c>
      <c r="W524">
        <v>20000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3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f t="shared" si="8"/>
        <v>0</v>
      </c>
    </row>
    <row r="525" spans="1:37" x14ac:dyDescent="0.2">
      <c r="A525">
        <v>9001325</v>
      </c>
      <c r="B525" t="s">
        <v>8001</v>
      </c>
      <c r="C525" t="s">
        <v>9185</v>
      </c>
      <c r="D525" t="s">
        <v>8002</v>
      </c>
      <c r="E525" t="s">
        <v>9298</v>
      </c>
      <c r="F525" t="s">
        <v>9299</v>
      </c>
      <c r="G525" t="s">
        <v>9300</v>
      </c>
      <c r="H525">
        <v>5555</v>
      </c>
      <c r="I525">
        <v>0</v>
      </c>
      <c r="J525">
        <v>0</v>
      </c>
      <c r="K525">
        <v>856.72</v>
      </c>
      <c r="L525">
        <v>214.18</v>
      </c>
      <c r="M525">
        <v>32.130000000000003</v>
      </c>
      <c r="N525">
        <v>643</v>
      </c>
      <c r="O525">
        <v>0</v>
      </c>
      <c r="P525">
        <v>0</v>
      </c>
      <c r="Q525">
        <v>0</v>
      </c>
      <c r="R525">
        <v>0</v>
      </c>
      <c r="S525">
        <v>33195.03</v>
      </c>
      <c r="T525">
        <v>20000</v>
      </c>
      <c r="U525">
        <v>6984.12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6210.91</v>
      </c>
      <c r="AD525">
        <v>3</v>
      </c>
      <c r="AE525">
        <v>0</v>
      </c>
      <c r="AF525">
        <v>186.33</v>
      </c>
      <c r="AG525">
        <v>0</v>
      </c>
      <c r="AH525">
        <v>186.33</v>
      </c>
      <c r="AI525">
        <v>222.06</v>
      </c>
      <c r="AJ525">
        <v>0</v>
      </c>
      <c r="AK525">
        <f t="shared" si="8"/>
        <v>222.06</v>
      </c>
    </row>
    <row r="526" spans="1:37" x14ac:dyDescent="0.2">
      <c r="A526">
        <v>9001073</v>
      </c>
      <c r="B526" t="s">
        <v>2893</v>
      </c>
      <c r="C526" t="s">
        <v>9185</v>
      </c>
      <c r="D526" t="s">
        <v>2894</v>
      </c>
      <c r="E526" t="s">
        <v>9298</v>
      </c>
      <c r="F526" t="s">
        <v>9299</v>
      </c>
      <c r="G526" t="s">
        <v>9300</v>
      </c>
      <c r="H526">
        <v>3721</v>
      </c>
      <c r="I526">
        <v>0</v>
      </c>
      <c r="J526">
        <v>0</v>
      </c>
      <c r="K526">
        <v>455.6</v>
      </c>
      <c r="L526">
        <v>113.91</v>
      </c>
      <c r="M526">
        <v>17.09</v>
      </c>
      <c r="N526">
        <v>342</v>
      </c>
      <c r="O526">
        <v>0</v>
      </c>
      <c r="P526">
        <v>0</v>
      </c>
      <c r="Q526">
        <v>0</v>
      </c>
      <c r="R526">
        <v>0</v>
      </c>
      <c r="S526">
        <v>44343.25</v>
      </c>
      <c r="T526">
        <v>40000</v>
      </c>
      <c r="U526">
        <v>7428.8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3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f t="shared" si="8"/>
        <v>0</v>
      </c>
    </row>
    <row r="527" spans="1:37" x14ac:dyDescent="0.2">
      <c r="A527">
        <v>9000887</v>
      </c>
      <c r="B527" t="s">
        <v>2454</v>
      </c>
      <c r="C527" t="s">
        <v>9185</v>
      </c>
      <c r="D527" t="s">
        <v>2455</v>
      </c>
      <c r="E527" t="s">
        <v>9298</v>
      </c>
      <c r="F527" t="s">
        <v>9299</v>
      </c>
      <c r="G527" t="s">
        <v>9300</v>
      </c>
      <c r="H527">
        <v>5386</v>
      </c>
      <c r="I527">
        <v>0</v>
      </c>
      <c r="J527">
        <v>0</v>
      </c>
      <c r="K527">
        <v>721.04</v>
      </c>
      <c r="L527">
        <v>180.26</v>
      </c>
      <c r="M527">
        <v>27.04</v>
      </c>
      <c r="N527">
        <v>541</v>
      </c>
      <c r="O527">
        <v>0</v>
      </c>
      <c r="P527">
        <v>0</v>
      </c>
      <c r="Q527">
        <v>0</v>
      </c>
      <c r="R527">
        <v>0</v>
      </c>
      <c r="S527">
        <v>65218.35</v>
      </c>
      <c r="T527">
        <v>40000</v>
      </c>
      <c r="U527">
        <v>11754.72</v>
      </c>
      <c r="V527">
        <v>4000</v>
      </c>
      <c r="W527">
        <v>3200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6263.63</v>
      </c>
      <c r="AD527">
        <v>3</v>
      </c>
      <c r="AE527">
        <v>0</v>
      </c>
      <c r="AF527">
        <v>187.91</v>
      </c>
      <c r="AG527">
        <v>0</v>
      </c>
      <c r="AH527">
        <v>187.91</v>
      </c>
      <c r="AI527">
        <v>247.41</v>
      </c>
      <c r="AJ527">
        <v>0</v>
      </c>
      <c r="AK527">
        <f t="shared" si="8"/>
        <v>247.41</v>
      </c>
    </row>
    <row r="528" spans="1:37" x14ac:dyDescent="0.2">
      <c r="A528">
        <v>9000284</v>
      </c>
      <c r="B528" t="s">
        <v>481</v>
      </c>
      <c r="C528" t="s">
        <v>9185</v>
      </c>
      <c r="D528" t="s">
        <v>482</v>
      </c>
      <c r="E528" t="s">
        <v>9298</v>
      </c>
      <c r="F528" t="s">
        <v>9299</v>
      </c>
      <c r="G528" t="s">
        <v>9300</v>
      </c>
      <c r="H528">
        <v>3831.6</v>
      </c>
      <c r="I528">
        <v>0</v>
      </c>
      <c r="J528">
        <v>0</v>
      </c>
      <c r="K528">
        <v>792.69</v>
      </c>
      <c r="L528">
        <v>198.17</v>
      </c>
      <c r="M528">
        <v>29.73</v>
      </c>
      <c r="N528">
        <v>595</v>
      </c>
      <c r="O528">
        <v>0</v>
      </c>
      <c r="P528">
        <v>0</v>
      </c>
      <c r="Q528">
        <v>0</v>
      </c>
      <c r="R528">
        <v>0</v>
      </c>
      <c r="S528">
        <v>93838.01</v>
      </c>
      <c r="T528">
        <v>50000</v>
      </c>
      <c r="U528">
        <v>16097.29</v>
      </c>
      <c r="V528">
        <v>10000</v>
      </c>
      <c r="W528">
        <v>10000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7740.72</v>
      </c>
      <c r="AD528">
        <v>3</v>
      </c>
      <c r="AE528">
        <v>0</v>
      </c>
      <c r="AF528">
        <v>232.22</v>
      </c>
      <c r="AG528">
        <v>0</v>
      </c>
      <c r="AH528">
        <v>232.22</v>
      </c>
      <c r="AI528">
        <v>375.74</v>
      </c>
      <c r="AJ528">
        <v>0</v>
      </c>
      <c r="AK528">
        <f t="shared" si="8"/>
        <v>375.74</v>
      </c>
    </row>
    <row r="529" spans="1:37" x14ac:dyDescent="0.2">
      <c r="A529">
        <v>9000291</v>
      </c>
      <c r="B529" t="s">
        <v>502</v>
      </c>
      <c r="C529" t="s">
        <v>9185</v>
      </c>
      <c r="D529" t="s">
        <v>503</v>
      </c>
      <c r="E529" t="s">
        <v>9298</v>
      </c>
      <c r="F529" t="s">
        <v>9299</v>
      </c>
      <c r="G529" t="s">
        <v>9300</v>
      </c>
      <c r="H529">
        <v>2931.54</v>
      </c>
      <c r="I529">
        <v>0</v>
      </c>
      <c r="J529">
        <v>0</v>
      </c>
      <c r="K529">
        <v>690.99</v>
      </c>
      <c r="L529">
        <v>172.75</v>
      </c>
      <c r="M529">
        <v>25.91</v>
      </c>
      <c r="N529">
        <v>518</v>
      </c>
      <c r="O529">
        <v>0</v>
      </c>
      <c r="P529">
        <v>0</v>
      </c>
      <c r="Q529">
        <v>0</v>
      </c>
      <c r="R529">
        <v>0</v>
      </c>
      <c r="S529">
        <v>78818.62</v>
      </c>
      <c r="T529">
        <v>50000</v>
      </c>
      <c r="U529">
        <v>11315.93</v>
      </c>
      <c r="V529">
        <v>10000</v>
      </c>
      <c r="W529">
        <v>9000</v>
      </c>
      <c r="X529">
        <v>0</v>
      </c>
      <c r="Y529">
        <v>10000</v>
      </c>
      <c r="Z529">
        <v>0</v>
      </c>
      <c r="AA529">
        <v>0</v>
      </c>
      <c r="AB529">
        <v>0</v>
      </c>
      <c r="AC529">
        <v>0</v>
      </c>
      <c r="AD529">
        <v>3</v>
      </c>
      <c r="AE529">
        <v>0</v>
      </c>
      <c r="AF529">
        <v>0</v>
      </c>
      <c r="AG529">
        <v>0</v>
      </c>
      <c r="AH529">
        <v>0</v>
      </c>
      <c r="AI529">
        <v>19.53</v>
      </c>
      <c r="AJ529">
        <v>0</v>
      </c>
      <c r="AK529">
        <f t="shared" si="8"/>
        <v>19.53</v>
      </c>
    </row>
    <row r="530" spans="1:37" x14ac:dyDescent="0.2">
      <c r="A530">
        <v>9000807</v>
      </c>
      <c r="B530" t="s">
        <v>1777</v>
      </c>
      <c r="C530" t="s">
        <v>9185</v>
      </c>
      <c r="D530" t="s">
        <v>1778</v>
      </c>
      <c r="E530" t="s">
        <v>9298</v>
      </c>
      <c r="F530" t="s">
        <v>9299</v>
      </c>
      <c r="G530" t="s">
        <v>9300</v>
      </c>
      <c r="H530">
        <v>2299</v>
      </c>
      <c r="I530">
        <v>0</v>
      </c>
      <c r="J530">
        <v>0</v>
      </c>
      <c r="K530">
        <v>809.55</v>
      </c>
      <c r="L530">
        <v>202.39</v>
      </c>
      <c r="M530">
        <v>30.36</v>
      </c>
      <c r="N530">
        <v>607</v>
      </c>
      <c r="O530">
        <v>0</v>
      </c>
      <c r="P530">
        <v>0</v>
      </c>
      <c r="Q530">
        <v>0</v>
      </c>
      <c r="R530">
        <v>0</v>
      </c>
      <c r="S530">
        <v>39711.61</v>
      </c>
      <c r="T530">
        <v>50000</v>
      </c>
      <c r="U530">
        <v>9178.25</v>
      </c>
      <c r="V530">
        <v>10000</v>
      </c>
      <c r="W530">
        <v>10000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3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f t="shared" si="8"/>
        <v>0</v>
      </c>
    </row>
    <row r="531" spans="1:37" x14ac:dyDescent="0.2">
      <c r="A531">
        <v>9001299</v>
      </c>
      <c r="B531" t="s">
        <v>8369</v>
      </c>
      <c r="C531" t="s">
        <v>9185</v>
      </c>
      <c r="D531" t="s">
        <v>8370</v>
      </c>
      <c r="E531" t="s">
        <v>9298</v>
      </c>
      <c r="F531" t="s">
        <v>9299</v>
      </c>
      <c r="G531" t="s">
        <v>9300</v>
      </c>
      <c r="H531">
        <v>3501</v>
      </c>
      <c r="I531">
        <v>0</v>
      </c>
      <c r="J531">
        <v>0</v>
      </c>
      <c r="K531">
        <v>336.64</v>
      </c>
      <c r="L531">
        <v>104.32</v>
      </c>
      <c r="M531">
        <v>12.62</v>
      </c>
      <c r="N531">
        <v>252</v>
      </c>
      <c r="O531">
        <v>0</v>
      </c>
      <c r="P531">
        <v>0</v>
      </c>
      <c r="Q531">
        <v>0</v>
      </c>
      <c r="R531">
        <v>0</v>
      </c>
      <c r="S531">
        <v>16090</v>
      </c>
      <c r="T531">
        <v>20000</v>
      </c>
      <c r="U531">
        <v>2802.16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f t="shared" si="8"/>
        <v>0</v>
      </c>
    </row>
    <row r="532" spans="1:37" x14ac:dyDescent="0.2">
      <c r="A532">
        <v>9000358</v>
      </c>
      <c r="B532" t="s">
        <v>664</v>
      </c>
      <c r="C532" t="s">
        <v>9185</v>
      </c>
      <c r="D532" t="s">
        <v>665</v>
      </c>
      <c r="E532" t="s">
        <v>9298</v>
      </c>
      <c r="F532" t="s">
        <v>9299</v>
      </c>
      <c r="G532" t="s">
        <v>9300</v>
      </c>
      <c r="H532">
        <v>3408</v>
      </c>
      <c r="I532">
        <v>0</v>
      </c>
      <c r="J532">
        <v>0</v>
      </c>
      <c r="K532">
        <v>417.21</v>
      </c>
      <c r="L532">
        <v>104.32</v>
      </c>
      <c r="M532">
        <v>15.65</v>
      </c>
      <c r="N532">
        <v>313</v>
      </c>
      <c r="O532">
        <v>0</v>
      </c>
      <c r="P532">
        <v>0</v>
      </c>
      <c r="Q532">
        <v>0</v>
      </c>
      <c r="R532">
        <v>0</v>
      </c>
      <c r="S532">
        <v>80498.460000000006</v>
      </c>
      <c r="T532">
        <v>50000</v>
      </c>
      <c r="U532">
        <v>8358.92</v>
      </c>
      <c r="V532">
        <v>10000</v>
      </c>
      <c r="W532">
        <v>10000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2139.54</v>
      </c>
      <c r="AD532">
        <v>3</v>
      </c>
      <c r="AE532">
        <v>0</v>
      </c>
      <c r="AF532">
        <v>64.19</v>
      </c>
      <c r="AG532">
        <v>0</v>
      </c>
      <c r="AH532">
        <v>64.19</v>
      </c>
      <c r="AI532">
        <v>197.45</v>
      </c>
      <c r="AJ532">
        <v>0</v>
      </c>
      <c r="AK532">
        <f t="shared" si="8"/>
        <v>197.45</v>
      </c>
    </row>
    <row r="533" spans="1:37" x14ac:dyDescent="0.2">
      <c r="A533">
        <v>9001256</v>
      </c>
      <c r="B533" t="s">
        <v>8234</v>
      </c>
      <c r="C533" t="s">
        <v>9185</v>
      </c>
      <c r="D533" t="s">
        <v>8235</v>
      </c>
      <c r="E533" t="s">
        <v>9298</v>
      </c>
      <c r="F533" t="s">
        <v>9299</v>
      </c>
      <c r="G533" t="s">
        <v>9300</v>
      </c>
      <c r="H533">
        <v>3141</v>
      </c>
      <c r="I533">
        <v>0</v>
      </c>
      <c r="J533">
        <v>0</v>
      </c>
      <c r="K533">
        <v>323.04000000000002</v>
      </c>
      <c r="L533">
        <v>104.32</v>
      </c>
      <c r="M533">
        <v>12.11</v>
      </c>
      <c r="N533">
        <v>242</v>
      </c>
      <c r="O533">
        <v>0</v>
      </c>
      <c r="P533">
        <v>0</v>
      </c>
      <c r="Q533">
        <v>0</v>
      </c>
      <c r="R533">
        <v>0</v>
      </c>
      <c r="S533">
        <v>15213.8</v>
      </c>
      <c r="T533">
        <v>20000</v>
      </c>
      <c r="U533">
        <v>2702.32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3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f t="shared" si="8"/>
        <v>0</v>
      </c>
    </row>
    <row r="534" spans="1:37" x14ac:dyDescent="0.2">
      <c r="A534">
        <v>9001235</v>
      </c>
      <c r="B534" t="s">
        <v>7744</v>
      </c>
      <c r="C534" t="s">
        <v>9185</v>
      </c>
      <c r="D534" t="s">
        <v>7745</v>
      </c>
      <c r="E534" t="s">
        <v>9298</v>
      </c>
      <c r="F534" t="s">
        <v>9299</v>
      </c>
      <c r="G534" t="s">
        <v>9300</v>
      </c>
      <c r="H534">
        <v>4687.62</v>
      </c>
      <c r="I534">
        <v>0</v>
      </c>
      <c r="J534">
        <v>0</v>
      </c>
      <c r="K534">
        <v>379.92</v>
      </c>
      <c r="L534">
        <v>104.32</v>
      </c>
      <c r="M534">
        <v>14.25</v>
      </c>
      <c r="N534">
        <v>285</v>
      </c>
      <c r="O534">
        <v>0</v>
      </c>
      <c r="P534">
        <v>0</v>
      </c>
      <c r="Q534">
        <v>0</v>
      </c>
      <c r="R534">
        <v>0</v>
      </c>
      <c r="S534">
        <v>26718.62</v>
      </c>
      <c r="T534">
        <v>25000</v>
      </c>
      <c r="U534">
        <v>3898.77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f t="shared" si="8"/>
        <v>0</v>
      </c>
    </row>
    <row r="535" spans="1:37" x14ac:dyDescent="0.2">
      <c r="A535">
        <v>9001277</v>
      </c>
      <c r="B535" t="s">
        <v>8073</v>
      </c>
      <c r="C535" t="s">
        <v>9185</v>
      </c>
      <c r="D535" t="s">
        <v>8074</v>
      </c>
      <c r="E535" t="s">
        <v>9298</v>
      </c>
      <c r="F535" t="s">
        <v>9299</v>
      </c>
      <c r="G535" t="s">
        <v>9300</v>
      </c>
      <c r="H535">
        <v>4019.9</v>
      </c>
      <c r="I535">
        <v>0</v>
      </c>
      <c r="J535">
        <v>0</v>
      </c>
      <c r="K535">
        <v>360.32</v>
      </c>
      <c r="L535">
        <v>104.32</v>
      </c>
      <c r="M535">
        <v>13.51</v>
      </c>
      <c r="N535">
        <v>270</v>
      </c>
      <c r="O535">
        <v>0</v>
      </c>
      <c r="P535">
        <v>0</v>
      </c>
      <c r="Q535">
        <v>0</v>
      </c>
      <c r="R535">
        <v>0</v>
      </c>
      <c r="S535">
        <v>17444.759999999998</v>
      </c>
      <c r="T535">
        <v>20000</v>
      </c>
      <c r="U535">
        <v>2978.36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3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f t="shared" si="8"/>
        <v>0</v>
      </c>
    </row>
    <row r="536" spans="1:37" x14ac:dyDescent="0.2">
      <c r="A536">
        <v>9000112</v>
      </c>
      <c r="B536" t="s">
        <v>76</v>
      </c>
      <c r="C536" t="s">
        <v>9185</v>
      </c>
      <c r="D536" t="s">
        <v>77</v>
      </c>
      <c r="E536" t="s">
        <v>9298</v>
      </c>
      <c r="F536" t="s">
        <v>9299</v>
      </c>
      <c r="G536" t="s">
        <v>9300</v>
      </c>
      <c r="H536">
        <v>11316.11</v>
      </c>
      <c r="I536">
        <v>0</v>
      </c>
      <c r="J536">
        <v>0</v>
      </c>
      <c r="K536">
        <v>1134.48</v>
      </c>
      <c r="L536">
        <v>552.12</v>
      </c>
      <c r="M536">
        <v>42.54</v>
      </c>
      <c r="N536">
        <v>1078</v>
      </c>
      <c r="O536">
        <v>0</v>
      </c>
      <c r="P536">
        <v>0</v>
      </c>
      <c r="Q536">
        <v>0</v>
      </c>
      <c r="R536">
        <v>0</v>
      </c>
      <c r="S536">
        <v>149332.57999999999</v>
      </c>
      <c r="T536">
        <v>50000</v>
      </c>
      <c r="U536">
        <v>27338.71</v>
      </c>
      <c r="V536">
        <v>10000</v>
      </c>
      <c r="W536">
        <v>20000</v>
      </c>
      <c r="X536">
        <v>0</v>
      </c>
      <c r="Y536">
        <v>2000</v>
      </c>
      <c r="Z536">
        <v>0</v>
      </c>
      <c r="AA536">
        <v>0</v>
      </c>
      <c r="AB536">
        <v>0</v>
      </c>
      <c r="AC536">
        <v>39993.870000000003</v>
      </c>
      <c r="AD536">
        <v>10</v>
      </c>
      <c r="AE536">
        <v>2520</v>
      </c>
      <c r="AF536">
        <v>1479.39</v>
      </c>
      <c r="AG536">
        <v>0</v>
      </c>
      <c r="AH536">
        <v>1479.39</v>
      </c>
      <c r="AI536">
        <v>1428.49</v>
      </c>
      <c r="AJ536">
        <v>50.9</v>
      </c>
      <c r="AK536">
        <f t="shared" si="8"/>
        <v>1479.39</v>
      </c>
    </row>
    <row r="537" spans="1:37" x14ac:dyDescent="0.2">
      <c r="A537">
        <v>9000251</v>
      </c>
      <c r="B537" t="s">
        <v>420</v>
      </c>
      <c r="C537" t="s">
        <v>9185</v>
      </c>
      <c r="D537" t="s">
        <v>421</v>
      </c>
      <c r="E537" t="s">
        <v>9298</v>
      </c>
      <c r="F537" t="s">
        <v>9299</v>
      </c>
      <c r="G537" t="s">
        <v>9300</v>
      </c>
      <c r="H537">
        <v>2459.33</v>
      </c>
      <c r="I537">
        <v>0</v>
      </c>
      <c r="J537">
        <v>0</v>
      </c>
      <c r="K537">
        <v>719.7</v>
      </c>
      <c r="L537">
        <v>179.93</v>
      </c>
      <c r="M537">
        <v>26.99</v>
      </c>
      <c r="N537">
        <v>540</v>
      </c>
      <c r="O537">
        <v>0</v>
      </c>
      <c r="P537">
        <v>0</v>
      </c>
      <c r="Q537">
        <v>0</v>
      </c>
      <c r="R537">
        <v>0</v>
      </c>
      <c r="S537">
        <v>86898.73</v>
      </c>
      <c r="T537">
        <v>50000</v>
      </c>
      <c r="U537">
        <v>9517.23</v>
      </c>
      <c r="V537">
        <v>10000</v>
      </c>
      <c r="W537">
        <v>0</v>
      </c>
      <c r="X537">
        <v>0</v>
      </c>
      <c r="Y537">
        <v>10000</v>
      </c>
      <c r="Z537">
        <v>0</v>
      </c>
      <c r="AA537">
        <v>0</v>
      </c>
      <c r="AB537">
        <v>0</v>
      </c>
      <c r="AC537">
        <v>7381.5</v>
      </c>
      <c r="AD537">
        <v>3</v>
      </c>
      <c r="AE537">
        <v>0</v>
      </c>
      <c r="AF537">
        <v>221.45</v>
      </c>
      <c r="AG537">
        <v>0</v>
      </c>
      <c r="AH537">
        <v>221.45</v>
      </c>
      <c r="AI537">
        <v>401.66</v>
      </c>
      <c r="AJ537">
        <v>0</v>
      </c>
      <c r="AK537">
        <f t="shared" si="8"/>
        <v>401.66</v>
      </c>
    </row>
    <row r="538" spans="1:37" x14ac:dyDescent="0.2">
      <c r="A538">
        <v>9000235</v>
      </c>
      <c r="B538" t="s">
        <v>396</v>
      </c>
      <c r="C538" t="s">
        <v>9185</v>
      </c>
      <c r="D538" t="s">
        <v>397</v>
      </c>
      <c r="E538" t="s">
        <v>9298</v>
      </c>
      <c r="F538" t="s">
        <v>9299</v>
      </c>
      <c r="G538" t="s">
        <v>9300</v>
      </c>
      <c r="H538">
        <v>3301.38</v>
      </c>
      <c r="I538">
        <v>0</v>
      </c>
      <c r="J538">
        <v>0</v>
      </c>
      <c r="K538">
        <v>599.9</v>
      </c>
      <c r="L538">
        <v>149.97999999999999</v>
      </c>
      <c r="M538">
        <v>22.5</v>
      </c>
      <c r="N538">
        <v>450</v>
      </c>
      <c r="O538">
        <v>0</v>
      </c>
      <c r="P538">
        <v>0</v>
      </c>
      <c r="Q538">
        <v>0</v>
      </c>
      <c r="R538">
        <v>0</v>
      </c>
      <c r="S538">
        <v>87983.99</v>
      </c>
      <c r="T538">
        <v>50000</v>
      </c>
      <c r="U538">
        <v>12385.43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25598.560000000001</v>
      </c>
      <c r="AD538">
        <v>3</v>
      </c>
      <c r="AE538">
        <v>0</v>
      </c>
      <c r="AF538">
        <v>767.96</v>
      </c>
      <c r="AG538">
        <v>0</v>
      </c>
      <c r="AH538">
        <v>767.96</v>
      </c>
      <c r="AI538">
        <v>855.59</v>
      </c>
      <c r="AJ538">
        <v>0</v>
      </c>
      <c r="AK538">
        <f t="shared" si="8"/>
        <v>855.59</v>
      </c>
    </row>
    <row r="539" spans="1:37" x14ac:dyDescent="0.2">
      <c r="A539">
        <v>9000853</v>
      </c>
      <c r="B539" t="s">
        <v>1904</v>
      </c>
      <c r="C539" t="s">
        <v>9185</v>
      </c>
      <c r="D539" t="s">
        <v>1905</v>
      </c>
      <c r="E539" t="s">
        <v>9298</v>
      </c>
      <c r="F539" t="s">
        <v>9299</v>
      </c>
      <c r="G539" t="s">
        <v>9300</v>
      </c>
      <c r="H539">
        <v>2759.39</v>
      </c>
      <c r="I539">
        <v>0</v>
      </c>
      <c r="J539">
        <v>0</v>
      </c>
      <c r="K539">
        <v>409.55</v>
      </c>
      <c r="L539">
        <v>104.32</v>
      </c>
      <c r="M539">
        <v>15.36</v>
      </c>
      <c r="N539">
        <v>307</v>
      </c>
      <c r="O539">
        <v>0</v>
      </c>
      <c r="P539">
        <v>0</v>
      </c>
      <c r="Q539">
        <v>0</v>
      </c>
      <c r="R539">
        <v>0</v>
      </c>
      <c r="S539">
        <v>47331.93</v>
      </c>
      <c r="T539">
        <v>50000</v>
      </c>
      <c r="U539">
        <v>6974.5</v>
      </c>
      <c r="V539">
        <v>8000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3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f t="shared" si="8"/>
        <v>0</v>
      </c>
    </row>
    <row r="540" spans="1:37" x14ac:dyDescent="0.2">
      <c r="A540">
        <v>9000632</v>
      </c>
      <c r="B540" t="s">
        <v>1266</v>
      </c>
      <c r="C540" t="s">
        <v>9185</v>
      </c>
      <c r="D540" t="s">
        <v>2384</v>
      </c>
      <c r="E540" t="s">
        <v>9298</v>
      </c>
      <c r="F540" t="s">
        <v>9299</v>
      </c>
      <c r="G540" t="s">
        <v>9300</v>
      </c>
      <c r="H540">
        <v>4000.17</v>
      </c>
      <c r="I540">
        <v>0</v>
      </c>
      <c r="J540">
        <v>0</v>
      </c>
      <c r="K540">
        <v>435.38</v>
      </c>
      <c r="L540">
        <v>108.85</v>
      </c>
      <c r="M540">
        <v>16.329999999999998</v>
      </c>
      <c r="N540">
        <v>327</v>
      </c>
      <c r="O540">
        <v>0</v>
      </c>
      <c r="P540">
        <v>0</v>
      </c>
      <c r="Q540">
        <v>0</v>
      </c>
      <c r="R540">
        <v>0</v>
      </c>
      <c r="S540">
        <v>56212.39</v>
      </c>
      <c r="T540">
        <v>50000</v>
      </c>
      <c r="U540">
        <v>10175.219999999999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3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f t="shared" si="8"/>
        <v>0</v>
      </c>
    </row>
    <row r="541" spans="1:37" x14ac:dyDescent="0.2">
      <c r="A541">
        <v>9000419</v>
      </c>
      <c r="B541" t="s">
        <v>2708</v>
      </c>
      <c r="C541" t="s">
        <v>9185</v>
      </c>
      <c r="D541" t="s">
        <v>2709</v>
      </c>
      <c r="E541" t="s">
        <v>9298</v>
      </c>
      <c r="F541" t="s">
        <v>9299</v>
      </c>
      <c r="G541" t="s">
        <v>9300</v>
      </c>
      <c r="H541">
        <v>6327.76</v>
      </c>
      <c r="I541">
        <v>0</v>
      </c>
      <c r="J541">
        <v>0</v>
      </c>
      <c r="K541">
        <v>632.24</v>
      </c>
      <c r="L541">
        <v>158.06</v>
      </c>
      <c r="M541">
        <v>23.71</v>
      </c>
      <c r="N541">
        <v>474</v>
      </c>
      <c r="O541">
        <v>0</v>
      </c>
      <c r="P541">
        <v>0</v>
      </c>
      <c r="Q541">
        <v>0</v>
      </c>
      <c r="R541">
        <v>0</v>
      </c>
      <c r="S541">
        <v>65969.06</v>
      </c>
      <c r="T541">
        <v>40000</v>
      </c>
      <c r="U541">
        <v>10304.08</v>
      </c>
      <c r="V541">
        <v>4000</v>
      </c>
      <c r="W541">
        <v>16000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3</v>
      </c>
      <c r="AE541">
        <v>0</v>
      </c>
      <c r="AF541">
        <v>0</v>
      </c>
      <c r="AG541">
        <v>0</v>
      </c>
      <c r="AH541">
        <v>0</v>
      </c>
      <c r="AI541">
        <v>178.55</v>
      </c>
      <c r="AJ541">
        <v>0</v>
      </c>
      <c r="AK541">
        <f t="shared" si="8"/>
        <v>178.55</v>
      </c>
    </row>
    <row r="542" spans="1:37" x14ac:dyDescent="0.2">
      <c r="A542">
        <v>9001197</v>
      </c>
      <c r="B542" t="s">
        <v>7508</v>
      </c>
      <c r="C542" t="s">
        <v>9185</v>
      </c>
      <c r="D542" t="s">
        <v>7509</v>
      </c>
      <c r="E542" t="s">
        <v>9298</v>
      </c>
      <c r="F542" t="s">
        <v>9299</v>
      </c>
      <c r="G542" t="s">
        <v>9300</v>
      </c>
      <c r="H542">
        <v>4547.62</v>
      </c>
      <c r="I542">
        <v>0</v>
      </c>
      <c r="J542">
        <v>0</v>
      </c>
      <c r="K542">
        <v>524</v>
      </c>
      <c r="L542">
        <v>130.99</v>
      </c>
      <c r="M542">
        <v>19.649999999999999</v>
      </c>
      <c r="N542">
        <v>393</v>
      </c>
      <c r="O542">
        <v>0</v>
      </c>
      <c r="P542">
        <v>0</v>
      </c>
      <c r="Q542">
        <v>0</v>
      </c>
      <c r="R542">
        <v>0</v>
      </c>
      <c r="S542">
        <v>31843.119999999999</v>
      </c>
      <c r="T542">
        <v>30000</v>
      </c>
      <c r="U542">
        <v>6405.84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3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f t="shared" si="8"/>
        <v>0</v>
      </c>
    </row>
    <row r="543" spans="1:37" x14ac:dyDescent="0.2">
      <c r="A543">
        <v>9000381</v>
      </c>
      <c r="B543" t="s">
        <v>2593</v>
      </c>
      <c r="C543" t="s">
        <v>9185</v>
      </c>
      <c r="D543" t="s">
        <v>2594</v>
      </c>
      <c r="E543" t="s">
        <v>9298</v>
      </c>
      <c r="F543" t="s">
        <v>9299</v>
      </c>
      <c r="G543" t="s">
        <v>9300</v>
      </c>
      <c r="H543">
        <v>5565</v>
      </c>
      <c r="I543">
        <v>0</v>
      </c>
      <c r="J543">
        <v>0</v>
      </c>
      <c r="K543">
        <v>934.96</v>
      </c>
      <c r="L543">
        <v>233.74</v>
      </c>
      <c r="M543">
        <v>35.06</v>
      </c>
      <c r="N543">
        <v>701</v>
      </c>
      <c r="O543">
        <v>0</v>
      </c>
      <c r="P543">
        <v>0</v>
      </c>
      <c r="Q543">
        <v>0</v>
      </c>
      <c r="R543">
        <v>0</v>
      </c>
      <c r="S543">
        <v>79332</v>
      </c>
      <c r="T543">
        <v>40000</v>
      </c>
      <c r="U543">
        <v>15238.08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24093.919999999998</v>
      </c>
      <c r="AD543">
        <v>3</v>
      </c>
      <c r="AE543">
        <v>0</v>
      </c>
      <c r="AF543">
        <v>722.82</v>
      </c>
      <c r="AG543">
        <v>0</v>
      </c>
      <c r="AH543">
        <v>722.82</v>
      </c>
      <c r="AI543">
        <v>763.01</v>
      </c>
      <c r="AJ543">
        <v>0</v>
      </c>
      <c r="AK543">
        <f t="shared" si="8"/>
        <v>763.01</v>
      </c>
    </row>
    <row r="544" spans="1:37" x14ac:dyDescent="0.2">
      <c r="A544">
        <v>9001158</v>
      </c>
      <c r="B544" t="s">
        <v>3139</v>
      </c>
      <c r="C544" t="s">
        <v>9185</v>
      </c>
      <c r="D544" t="s">
        <v>3140</v>
      </c>
      <c r="E544" t="s">
        <v>9298</v>
      </c>
      <c r="F544" t="s">
        <v>9299</v>
      </c>
      <c r="G544" t="s">
        <v>9300</v>
      </c>
      <c r="H544">
        <v>2840.72</v>
      </c>
      <c r="I544">
        <v>0</v>
      </c>
      <c r="J544">
        <v>0</v>
      </c>
      <c r="K544">
        <v>320</v>
      </c>
      <c r="L544">
        <v>104.32</v>
      </c>
      <c r="M544">
        <v>12</v>
      </c>
      <c r="N544">
        <v>240</v>
      </c>
      <c r="O544">
        <v>0</v>
      </c>
      <c r="P544">
        <v>0</v>
      </c>
      <c r="Q544">
        <v>0</v>
      </c>
      <c r="R544">
        <v>0</v>
      </c>
      <c r="S544">
        <v>27416.13</v>
      </c>
      <c r="T544">
        <v>35000</v>
      </c>
      <c r="U544">
        <v>4636.96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f t="shared" si="8"/>
        <v>0</v>
      </c>
    </row>
    <row r="545" spans="1:37" x14ac:dyDescent="0.2">
      <c r="A545">
        <v>9001011</v>
      </c>
      <c r="B545" t="s">
        <v>2291</v>
      </c>
      <c r="C545" t="s">
        <v>9185</v>
      </c>
      <c r="D545" t="s">
        <v>2292</v>
      </c>
      <c r="E545" t="s">
        <v>9298</v>
      </c>
      <c r="F545" t="s">
        <v>9299</v>
      </c>
      <c r="G545" t="s">
        <v>9300</v>
      </c>
      <c r="H545">
        <v>3969</v>
      </c>
      <c r="I545">
        <v>0</v>
      </c>
      <c r="J545">
        <v>0</v>
      </c>
      <c r="K545">
        <v>500.64</v>
      </c>
      <c r="L545">
        <v>125.16</v>
      </c>
      <c r="M545">
        <v>18.77</v>
      </c>
      <c r="N545">
        <v>375</v>
      </c>
      <c r="O545">
        <v>0</v>
      </c>
      <c r="P545">
        <v>0</v>
      </c>
      <c r="Q545">
        <v>0</v>
      </c>
      <c r="R545">
        <v>0</v>
      </c>
      <c r="S545">
        <v>51743.89</v>
      </c>
      <c r="T545">
        <v>45000</v>
      </c>
      <c r="U545">
        <v>9176.1299999999992</v>
      </c>
      <c r="V545">
        <v>0</v>
      </c>
      <c r="W545">
        <v>9000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3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f t="shared" si="8"/>
        <v>0</v>
      </c>
    </row>
    <row r="546" spans="1:37" x14ac:dyDescent="0.2">
      <c r="A546">
        <v>9001175</v>
      </c>
      <c r="B546" t="s">
        <v>7453</v>
      </c>
      <c r="C546" t="s">
        <v>9185</v>
      </c>
      <c r="D546" t="s">
        <v>7454</v>
      </c>
      <c r="E546" t="s">
        <v>9298</v>
      </c>
      <c r="F546" t="s">
        <v>9299</v>
      </c>
      <c r="G546" t="s">
        <v>9300</v>
      </c>
      <c r="H546">
        <v>3429</v>
      </c>
      <c r="I546">
        <v>0</v>
      </c>
      <c r="J546">
        <v>0</v>
      </c>
      <c r="K546">
        <v>389.61</v>
      </c>
      <c r="L546">
        <v>104.32</v>
      </c>
      <c r="M546">
        <v>14.61</v>
      </c>
      <c r="N546">
        <v>292</v>
      </c>
      <c r="O546">
        <v>0</v>
      </c>
      <c r="P546">
        <v>0</v>
      </c>
      <c r="Q546">
        <v>0</v>
      </c>
      <c r="R546">
        <v>0</v>
      </c>
      <c r="S546">
        <v>25863.33</v>
      </c>
      <c r="T546">
        <v>30000</v>
      </c>
      <c r="U546">
        <v>4782.4799999999996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3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f t="shared" si="8"/>
        <v>0</v>
      </c>
    </row>
    <row r="547" spans="1:37" x14ac:dyDescent="0.2">
      <c r="A547">
        <v>9000518</v>
      </c>
      <c r="B547" t="s">
        <v>934</v>
      </c>
      <c r="C547" t="s">
        <v>9185</v>
      </c>
      <c r="D547" t="s">
        <v>935</v>
      </c>
      <c r="E547" t="s">
        <v>9298</v>
      </c>
      <c r="F547" t="s">
        <v>9299</v>
      </c>
      <c r="G547" t="s">
        <v>9300</v>
      </c>
      <c r="H547">
        <v>3942.43</v>
      </c>
      <c r="I547">
        <v>0</v>
      </c>
      <c r="J547">
        <v>0</v>
      </c>
      <c r="K547">
        <v>531.55999999999995</v>
      </c>
      <c r="L547">
        <v>132.88999999999999</v>
      </c>
      <c r="M547">
        <v>19.93</v>
      </c>
      <c r="N547">
        <v>399</v>
      </c>
      <c r="O547">
        <v>0</v>
      </c>
      <c r="P547">
        <v>0</v>
      </c>
      <c r="Q547">
        <v>0</v>
      </c>
      <c r="R547">
        <v>0</v>
      </c>
      <c r="S547">
        <v>69113.5</v>
      </c>
      <c r="T547">
        <v>50000</v>
      </c>
      <c r="U547">
        <v>12895.16</v>
      </c>
      <c r="V547">
        <v>10000</v>
      </c>
      <c r="W547">
        <v>10000</v>
      </c>
      <c r="X547">
        <v>0</v>
      </c>
      <c r="Y547">
        <v>10000</v>
      </c>
      <c r="Z547">
        <v>0</v>
      </c>
      <c r="AA547">
        <v>0</v>
      </c>
      <c r="AB547">
        <v>0</v>
      </c>
      <c r="AC547">
        <v>0</v>
      </c>
      <c r="AD547">
        <v>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f t="shared" si="8"/>
        <v>0</v>
      </c>
    </row>
    <row r="548" spans="1:37" x14ac:dyDescent="0.2">
      <c r="A548">
        <v>9001078</v>
      </c>
      <c r="B548" t="s">
        <v>2908</v>
      </c>
      <c r="C548" t="s">
        <v>9185</v>
      </c>
      <c r="D548" t="s">
        <v>2909</v>
      </c>
      <c r="E548" t="s">
        <v>9298</v>
      </c>
      <c r="F548" t="s">
        <v>9299</v>
      </c>
      <c r="G548" t="s">
        <v>9300</v>
      </c>
      <c r="H548">
        <v>3373.06</v>
      </c>
      <c r="I548">
        <v>0</v>
      </c>
      <c r="J548">
        <v>0</v>
      </c>
      <c r="K548">
        <v>345.6</v>
      </c>
      <c r="L548">
        <v>104.32</v>
      </c>
      <c r="M548">
        <v>12.96</v>
      </c>
      <c r="N548">
        <v>259</v>
      </c>
      <c r="O548">
        <v>0</v>
      </c>
      <c r="P548">
        <v>0</v>
      </c>
      <c r="Q548">
        <v>0</v>
      </c>
      <c r="R548">
        <v>0</v>
      </c>
      <c r="S548">
        <v>41000.89</v>
      </c>
      <c r="T548">
        <v>40000</v>
      </c>
      <c r="U548">
        <v>5685.44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3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f t="shared" si="8"/>
        <v>0</v>
      </c>
    </row>
    <row r="549" spans="1:37" x14ac:dyDescent="0.2">
      <c r="A549">
        <v>9000312</v>
      </c>
      <c r="B549" t="s">
        <v>544</v>
      </c>
      <c r="C549" t="s">
        <v>9185</v>
      </c>
      <c r="D549" t="s">
        <v>545</v>
      </c>
      <c r="E549" t="s">
        <v>9298</v>
      </c>
      <c r="F549" t="s">
        <v>9299</v>
      </c>
      <c r="G549" t="s">
        <v>9300</v>
      </c>
      <c r="H549">
        <v>3285.6</v>
      </c>
      <c r="I549">
        <v>0</v>
      </c>
      <c r="J549">
        <v>0</v>
      </c>
      <c r="K549">
        <v>550.11</v>
      </c>
      <c r="L549">
        <v>137.53</v>
      </c>
      <c r="M549">
        <v>20.63</v>
      </c>
      <c r="N549">
        <v>413</v>
      </c>
      <c r="O549">
        <v>0</v>
      </c>
      <c r="P549">
        <v>0</v>
      </c>
      <c r="Q549">
        <v>0</v>
      </c>
      <c r="R549">
        <v>0</v>
      </c>
      <c r="S549">
        <v>79770.67</v>
      </c>
      <c r="T549">
        <v>50000</v>
      </c>
      <c r="U549">
        <v>11216.94</v>
      </c>
      <c r="V549">
        <v>0</v>
      </c>
      <c r="W549">
        <v>0</v>
      </c>
      <c r="X549">
        <v>0</v>
      </c>
      <c r="Y549">
        <v>10000</v>
      </c>
      <c r="Z549">
        <v>0</v>
      </c>
      <c r="AA549">
        <v>0</v>
      </c>
      <c r="AB549">
        <v>0</v>
      </c>
      <c r="AC549">
        <v>8553.73</v>
      </c>
      <c r="AD549">
        <v>3</v>
      </c>
      <c r="AE549">
        <v>0</v>
      </c>
      <c r="AF549">
        <v>256.61</v>
      </c>
      <c r="AG549">
        <v>0</v>
      </c>
      <c r="AH549">
        <v>256.61</v>
      </c>
      <c r="AI549">
        <v>371.68</v>
      </c>
      <c r="AJ549">
        <v>0</v>
      </c>
      <c r="AK549">
        <f t="shared" si="8"/>
        <v>371.68</v>
      </c>
    </row>
    <row r="550" spans="1:37" x14ac:dyDescent="0.2">
      <c r="A550">
        <v>9000576</v>
      </c>
      <c r="B550" t="s">
        <v>1102</v>
      </c>
      <c r="C550" t="s">
        <v>9185</v>
      </c>
      <c r="D550" t="s">
        <v>2383</v>
      </c>
      <c r="E550" t="s">
        <v>9298</v>
      </c>
      <c r="F550" t="s">
        <v>9299</v>
      </c>
      <c r="G550" t="s">
        <v>9300</v>
      </c>
      <c r="H550">
        <v>2777.94</v>
      </c>
      <c r="I550">
        <v>0</v>
      </c>
      <c r="J550">
        <v>0</v>
      </c>
      <c r="K550">
        <v>580.29999999999995</v>
      </c>
      <c r="L550">
        <v>145.08000000000001</v>
      </c>
      <c r="M550">
        <v>21.76</v>
      </c>
      <c r="N550">
        <v>435</v>
      </c>
      <c r="O550">
        <v>0</v>
      </c>
      <c r="P550">
        <v>0</v>
      </c>
      <c r="Q550">
        <v>0</v>
      </c>
      <c r="R550">
        <v>0</v>
      </c>
      <c r="S550">
        <v>64777.15</v>
      </c>
      <c r="T550">
        <v>50000</v>
      </c>
      <c r="U550">
        <v>8704.02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6073.13</v>
      </c>
      <c r="AD550">
        <v>3</v>
      </c>
      <c r="AE550">
        <v>0</v>
      </c>
      <c r="AF550">
        <v>182.19</v>
      </c>
      <c r="AG550">
        <v>0</v>
      </c>
      <c r="AH550">
        <v>182.19</v>
      </c>
      <c r="AI550">
        <v>284.32</v>
      </c>
      <c r="AJ550">
        <v>0</v>
      </c>
      <c r="AK550">
        <f t="shared" si="8"/>
        <v>284.32</v>
      </c>
    </row>
    <row r="551" spans="1:37" x14ac:dyDescent="0.2">
      <c r="A551">
        <v>9001409</v>
      </c>
      <c r="B551" t="s">
        <v>9076</v>
      </c>
      <c r="C551" t="s">
        <v>9185</v>
      </c>
      <c r="D551" t="s">
        <v>9077</v>
      </c>
      <c r="E551" t="s">
        <v>9298</v>
      </c>
      <c r="F551" t="s">
        <v>9299</v>
      </c>
      <c r="G551" t="s">
        <v>9300</v>
      </c>
      <c r="H551">
        <v>2637</v>
      </c>
      <c r="I551">
        <v>0</v>
      </c>
      <c r="J551">
        <v>0</v>
      </c>
      <c r="K551">
        <v>320</v>
      </c>
      <c r="L551">
        <v>104.32</v>
      </c>
      <c r="M551">
        <v>12</v>
      </c>
      <c r="N551">
        <v>240</v>
      </c>
      <c r="O551">
        <v>0</v>
      </c>
      <c r="P551">
        <v>0</v>
      </c>
      <c r="Q551">
        <v>0</v>
      </c>
      <c r="R551">
        <v>0</v>
      </c>
      <c r="S551">
        <v>9511</v>
      </c>
      <c r="T551">
        <v>15000</v>
      </c>
      <c r="U551">
        <v>2028.96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3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f t="shared" si="8"/>
        <v>0</v>
      </c>
    </row>
    <row r="552" spans="1:37" x14ac:dyDescent="0.2">
      <c r="A552">
        <v>9000710</v>
      </c>
      <c r="B552" t="s">
        <v>1490</v>
      </c>
      <c r="C552" t="s">
        <v>9185</v>
      </c>
      <c r="D552" t="s">
        <v>1491</v>
      </c>
      <c r="E552" t="s">
        <v>9298</v>
      </c>
      <c r="F552" t="s">
        <v>9299</v>
      </c>
      <c r="G552" t="s">
        <v>9300</v>
      </c>
      <c r="H552">
        <v>4108.67</v>
      </c>
      <c r="I552">
        <v>0</v>
      </c>
      <c r="J552">
        <v>0</v>
      </c>
      <c r="K552">
        <v>447.02</v>
      </c>
      <c r="L552">
        <v>111.75</v>
      </c>
      <c r="M552">
        <v>16.760000000000002</v>
      </c>
      <c r="N552">
        <v>335</v>
      </c>
      <c r="O552">
        <v>0</v>
      </c>
      <c r="P552">
        <v>0</v>
      </c>
      <c r="Q552">
        <v>0</v>
      </c>
      <c r="R552">
        <v>0</v>
      </c>
      <c r="S552">
        <v>55595.31</v>
      </c>
      <c r="T552">
        <v>50000</v>
      </c>
      <c r="U552">
        <v>9647.31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f t="shared" si="8"/>
        <v>0</v>
      </c>
    </row>
    <row r="553" spans="1:37" x14ac:dyDescent="0.2">
      <c r="A553">
        <v>9001421</v>
      </c>
      <c r="B553" t="s">
        <v>8800</v>
      </c>
      <c r="C553" t="s">
        <v>9185</v>
      </c>
      <c r="D553" t="s">
        <v>8801</v>
      </c>
      <c r="E553" t="s">
        <v>9298</v>
      </c>
      <c r="F553" t="s">
        <v>9299</v>
      </c>
      <c r="G553" t="s">
        <v>9300</v>
      </c>
      <c r="H553">
        <v>2637</v>
      </c>
      <c r="I553">
        <v>0</v>
      </c>
      <c r="J553">
        <v>0</v>
      </c>
      <c r="K553">
        <v>320</v>
      </c>
      <c r="L553">
        <v>104.32</v>
      </c>
      <c r="M553">
        <v>12</v>
      </c>
      <c r="N553">
        <v>240</v>
      </c>
      <c r="O553">
        <v>0</v>
      </c>
      <c r="P553">
        <v>0</v>
      </c>
      <c r="Q553">
        <v>0</v>
      </c>
      <c r="R553">
        <v>0</v>
      </c>
      <c r="S553">
        <v>9611</v>
      </c>
      <c r="T553">
        <v>15000</v>
      </c>
      <c r="U553">
        <v>2028.96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f t="shared" si="8"/>
        <v>0</v>
      </c>
    </row>
    <row r="554" spans="1:37" x14ac:dyDescent="0.2">
      <c r="A554">
        <v>9000287</v>
      </c>
      <c r="B554" t="s">
        <v>490</v>
      </c>
      <c r="C554" t="s">
        <v>9185</v>
      </c>
      <c r="D554" t="s">
        <v>491</v>
      </c>
      <c r="E554" t="s">
        <v>9298</v>
      </c>
      <c r="F554" t="s">
        <v>9299</v>
      </c>
      <c r="G554" t="s">
        <v>9300</v>
      </c>
      <c r="H554">
        <v>3458</v>
      </c>
      <c r="I554">
        <v>0</v>
      </c>
      <c r="J554">
        <v>0</v>
      </c>
      <c r="K554">
        <v>755.87</v>
      </c>
      <c r="L554">
        <v>188.97</v>
      </c>
      <c r="M554">
        <v>28.35</v>
      </c>
      <c r="N554">
        <v>567</v>
      </c>
      <c r="O554">
        <v>0</v>
      </c>
      <c r="P554">
        <v>0</v>
      </c>
      <c r="Q554">
        <v>0</v>
      </c>
      <c r="R554">
        <v>0</v>
      </c>
      <c r="S554">
        <v>90746.8</v>
      </c>
      <c r="T554">
        <v>50000</v>
      </c>
      <c r="U554">
        <v>14883.68</v>
      </c>
      <c r="V554">
        <v>10000</v>
      </c>
      <c r="W554">
        <v>10000</v>
      </c>
      <c r="X554">
        <v>0</v>
      </c>
      <c r="Y554">
        <v>10000</v>
      </c>
      <c r="Z554">
        <v>0</v>
      </c>
      <c r="AA554">
        <v>0</v>
      </c>
      <c r="AB554">
        <v>0</v>
      </c>
      <c r="AC554">
        <v>0</v>
      </c>
      <c r="AD554">
        <v>3</v>
      </c>
      <c r="AE554">
        <v>0</v>
      </c>
      <c r="AF554">
        <v>0</v>
      </c>
      <c r="AG554">
        <v>0</v>
      </c>
      <c r="AH554">
        <v>0</v>
      </c>
      <c r="AI554">
        <v>58.36</v>
      </c>
      <c r="AJ554">
        <v>0</v>
      </c>
      <c r="AK554">
        <f t="shared" si="8"/>
        <v>58.36</v>
      </c>
    </row>
    <row r="555" spans="1:37" x14ac:dyDescent="0.2">
      <c r="A555">
        <v>9000330</v>
      </c>
      <c r="B555" t="s">
        <v>596</v>
      </c>
      <c r="C555" t="s">
        <v>9185</v>
      </c>
      <c r="D555" t="s">
        <v>597</v>
      </c>
      <c r="E555" t="s">
        <v>9298</v>
      </c>
      <c r="F555" t="s">
        <v>9299</v>
      </c>
      <c r="G555" t="s">
        <v>9300</v>
      </c>
      <c r="H555">
        <v>4116.5600000000004</v>
      </c>
      <c r="I555">
        <v>0</v>
      </c>
      <c r="J555">
        <v>0</v>
      </c>
      <c r="K555">
        <v>750.39</v>
      </c>
      <c r="L555">
        <v>187.6</v>
      </c>
      <c r="M555">
        <v>28.14</v>
      </c>
      <c r="N555">
        <v>563</v>
      </c>
      <c r="O555">
        <v>0</v>
      </c>
      <c r="P555">
        <v>0</v>
      </c>
      <c r="Q555">
        <v>0</v>
      </c>
      <c r="R555">
        <v>0</v>
      </c>
      <c r="S555">
        <v>110485.83</v>
      </c>
      <c r="T555">
        <v>50000</v>
      </c>
      <c r="U555">
        <v>17993.560000000001</v>
      </c>
      <c r="V555">
        <v>5000</v>
      </c>
      <c r="W555">
        <v>20000</v>
      </c>
      <c r="X555">
        <v>0</v>
      </c>
      <c r="Y555">
        <v>10000</v>
      </c>
      <c r="Z555">
        <v>0</v>
      </c>
      <c r="AA555">
        <v>0</v>
      </c>
      <c r="AB555">
        <v>0</v>
      </c>
      <c r="AC555">
        <v>7492.27</v>
      </c>
      <c r="AD555">
        <v>3</v>
      </c>
      <c r="AE555">
        <v>0</v>
      </c>
      <c r="AF555">
        <v>224.77</v>
      </c>
      <c r="AG555">
        <v>0</v>
      </c>
      <c r="AH555">
        <v>224.77</v>
      </c>
      <c r="AI555">
        <v>402.15</v>
      </c>
      <c r="AJ555">
        <v>0</v>
      </c>
      <c r="AK555">
        <f t="shared" si="8"/>
        <v>402.15</v>
      </c>
    </row>
    <row r="556" spans="1:37" x14ac:dyDescent="0.2">
      <c r="A556">
        <v>9001289</v>
      </c>
      <c r="B556" t="s">
        <v>2114</v>
      </c>
      <c r="C556" t="s">
        <v>9185</v>
      </c>
      <c r="D556" t="s">
        <v>8331</v>
      </c>
      <c r="E556" t="s">
        <v>9298</v>
      </c>
      <c r="F556" t="s">
        <v>9299</v>
      </c>
      <c r="G556" t="s">
        <v>9300</v>
      </c>
      <c r="H556">
        <v>3633</v>
      </c>
      <c r="I556">
        <v>0</v>
      </c>
      <c r="J556">
        <v>0</v>
      </c>
      <c r="K556">
        <v>1069.1300000000001</v>
      </c>
      <c r="L556">
        <v>267.27999999999997</v>
      </c>
      <c r="M556">
        <v>40.090000000000003</v>
      </c>
      <c r="N556">
        <v>802</v>
      </c>
      <c r="O556">
        <v>0</v>
      </c>
      <c r="P556">
        <v>0</v>
      </c>
      <c r="Q556">
        <v>0</v>
      </c>
      <c r="R556">
        <v>0</v>
      </c>
      <c r="S556">
        <v>28076</v>
      </c>
      <c r="T556">
        <v>20000</v>
      </c>
      <c r="U556">
        <v>8714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3</v>
      </c>
      <c r="AE556">
        <v>0</v>
      </c>
      <c r="AF556">
        <v>0</v>
      </c>
      <c r="AG556">
        <v>0</v>
      </c>
      <c r="AH556">
        <v>0</v>
      </c>
      <c r="AI556">
        <v>87.23</v>
      </c>
      <c r="AJ556">
        <v>0</v>
      </c>
      <c r="AK556">
        <f t="shared" si="8"/>
        <v>87.23</v>
      </c>
    </row>
    <row r="557" spans="1:37" x14ac:dyDescent="0.2">
      <c r="A557">
        <v>9000602</v>
      </c>
      <c r="B557" t="s">
        <v>1176</v>
      </c>
      <c r="C557" t="s">
        <v>9185</v>
      </c>
      <c r="D557" t="s">
        <v>1177</v>
      </c>
      <c r="E557" t="s">
        <v>9298</v>
      </c>
      <c r="F557" t="s">
        <v>9299</v>
      </c>
      <c r="G557" t="s">
        <v>9300</v>
      </c>
      <c r="H557">
        <v>2489.09</v>
      </c>
      <c r="I557">
        <v>0</v>
      </c>
      <c r="J557">
        <v>0</v>
      </c>
      <c r="K557">
        <v>381.1</v>
      </c>
      <c r="L557">
        <v>104.32</v>
      </c>
      <c r="M557">
        <v>14.29</v>
      </c>
      <c r="N557">
        <v>286</v>
      </c>
      <c r="O557">
        <v>0</v>
      </c>
      <c r="P557">
        <v>0</v>
      </c>
      <c r="Q557">
        <v>0</v>
      </c>
      <c r="R557">
        <v>0</v>
      </c>
      <c r="S557">
        <v>52358.92</v>
      </c>
      <c r="T557">
        <v>50000</v>
      </c>
      <c r="U557">
        <v>6969.13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f t="shared" si="8"/>
        <v>0</v>
      </c>
    </row>
    <row r="558" spans="1:37" x14ac:dyDescent="0.2">
      <c r="A558">
        <v>9000257</v>
      </c>
      <c r="B558" t="s">
        <v>439</v>
      </c>
      <c r="C558" t="s">
        <v>9185</v>
      </c>
      <c r="D558" t="s">
        <v>440</v>
      </c>
      <c r="E558" t="s">
        <v>9298</v>
      </c>
      <c r="F558" t="s">
        <v>9299</v>
      </c>
      <c r="G558" t="s">
        <v>9300</v>
      </c>
      <c r="H558">
        <v>3120.9</v>
      </c>
      <c r="I558">
        <v>0</v>
      </c>
      <c r="J558">
        <v>0</v>
      </c>
      <c r="K558">
        <v>737.37</v>
      </c>
      <c r="L558">
        <v>184.34</v>
      </c>
      <c r="M558">
        <v>27.65</v>
      </c>
      <c r="N558">
        <v>553</v>
      </c>
      <c r="O558">
        <v>0</v>
      </c>
      <c r="P558">
        <v>0</v>
      </c>
      <c r="Q558">
        <v>0</v>
      </c>
      <c r="R558">
        <v>0</v>
      </c>
      <c r="S558">
        <v>90580.26</v>
      </c>
      <c r="T558">
        <v>50000</v>
      </c>
      <c r="U558">
        <v>11656.81</v>
      </c>
      <c r="V558">
        <v>10000</v>
      </c>
      <c r="W558">
        <v>10000</v>
      </c>
      <c r="X558">
        <v>0</v>
      </c>
      <c r="Y558">
        <v>10000</v>
      </c>
      <c r="Z558">
        <v>0</v>
      </c>
      <c r="AA558">
        <v>0</v>
      </c>
      <c r="AB558">
        <v>0</v>
      </c>
      <c r="AC558">
        <v>0</v>
      </c>
      <c r="AD558">
        <v>3</v>
      </c>
      <c r="AE558">
        <v>0</v>
      </c>
      <c r="AF558">
        <v>0</v>
      </c>
      <c r="AG558">
        <v>0</v>
      </c>
      <c r="AH558">
        <v>0</v>
      </c>
      <c r="AI558">
        <v>176.34</v>
      </c>
      <c r="AJ558">
        <v>0</v>
      </c>
      <c r="AK558">
        <f t="shared" si="8"/>
        <v>176.34</v>
      </c>
    </row>
    <row r="559" spans="1:37" x14ac:dyDescent="0.2">
      <c r="A559">
        <v>9001400</v>
      </c>
      <c r="B559" t="s">
        <v>8983</v>
      </c>
      <c r="C559" t="s">
        <v>9185</v>
      </c>
      <c r="D559" t="s">
        <v>8984</v>
      </c>
      <c r="E559" t="s">
        <v>9298</v>
      </c>
      <c r="F559" t="s">
        <v>9299</v>
      </c>
      <c r="G559" t="s">
        <v>9300</v>
      </c>
      <c r="H559">
        <v>2637</v>
      </c>
      <c r="I559">
        <v>0</v>
      </c>
      <c r="J559">
        <v>0</v>
      </c>
      <c r="K559">
        <v>320</v>
      </c>
      <c r="L559">
        <v>104.32</v>
      </c>
      <c r="M559">
        <v>12</v>
      </c>
      <c r="N559">
        <v>240</v>
      </c>
      <c r="O559">
        <v>0</v>
      </c>
      <c r="P559">
        <v>0</v>
      </c>
      <c r="Q559">
        <v>0</v>
      </c>
      <c r="R559">
        <v>0</v>
      </c>
      <c r="S559">
        <v>9171.4</v>
      </c>
      <c r="T559">
        <v>15000</v>
      </c>
      <c r="U559">
        <v>2028.96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3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f t="shared" si="8"/>
        <v>0</v>
      </c>
    </row>
    <row r="560" spans="1:37" x14ac:dyDescent="0.2">
      <c r="A560">
        <v>9000382</v>
      </c>
      <c r="B560" t="s">
        <v>1942</v>
      </c>
      <c r="C560" t="s">
        <v>9185</v>
      </c>
      <c r="D560" t="s">
        <v>1943</v>
      </c>
      <c r="E560" t="s">
        <v>9298</v>
      </c>
      <c r="F560" t="s">
        <v>9299</v>
      </c>
      <c r="G560" t="s">
        <v>9300</v>
      </c>
      <c r="H560">
        <v>4041.73</v>
      </c>
      <c r="I560">
        <v>0</v>
      </c>
      <c r="J560">
        <v>0</v>
      </c>
      <c r="K560">
        <v>827.96</v>
      </c>
      <c r="L560">
        <v>206.99</v>
      </c>
      <c r="M560">
        <v>31.05</v>
      </c>
      <c r="N560">
        <v>621</v>
      </c>
      <c r="O560">
        <v>0</v>
      </c>
      <c r="P560">
        <v>0</v>
      </c>
      <c r="Q560">
        <v>0</v>
      </c>
      <c r="R560">
        <v>0</v>
      </c>
      <c r="S560">
        <v>105588.69</v>
      </c>
      <c r="T560">
        <v>50000</v>
      </c>
      <c r="U560">
        <v>17560.669999999998</v>
      </c>
      <c r="V560">
        <v>5000</v>
      </c>
      <c r="W560">
        <v>10000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23028.02</v>
      </c>
      <c r="AD560">
        <v>3</v>
      </c>
      <c r="AE560">
        <v>0</v>
      </c>
      <c r="AF560">
        <v>690.84</v>
      </c>
      <c r="AG560">
        <v>0</v>
      </c>
      <c r="AH560">
        <v>690.84</v>
      </c>
      <c r="AI560">
        <v>815.2</v>
      </c>
      <c r="AJ560">
        <v>0</v>
      </c>
      <c r="AK560">
        <f t="shared" si="8"/>
        <v>815.2</v>
      </c>
    </row>
    <row r="561" spans="1:37" x14ac:dyDescent="0.2">
      <c r="A561">
        <v>9000104</v>
      </c>
      <c r="B561" t="s">
        <v>47</v>
      </c>
      <c r="C561" t="s">
        <v>9185</v>
      </c>
      <c r="D561" t="s">
        <v>48</v>
      </c>
      <c r="E561" t="s">
        <v>9298</v>
      </c>
      <c r="F561" t="s">
        <v>9299</v>
      </c>
      <c r="G561" t="s">
        <v>9300</v>
      </c>
      <c r="H561">
        <v>13499.11</v>
      </c>
      <c r="I561">
        <v>0</v>
      </c>
      <c r="J561">
        <v>0</v>
      </c>
      <c r="K561">
        <v>1134.48</v>
      </c>
      <c r="L561">
        <v>589.13</v>
      </c>
      <c r="M561">
        <v>42.54</v>
      </c>
      <c r="N561">
        <v>1078</v>
      </c>
      <c r="O561">
        <v>0</v>
      </c>
      <c r="P561">
        <v>0</v>
      </c>
      <c r="Q561">
        <v>0</v>
      </c>
      <c r="R561">
        <v>0</v>
      </c>
      <c r="S561">
        <v>183624.67</v>
      </c>
      <c r="T561">
        <v>50000</v>
      </c>
      <c r="U561">
        <v>27449.74</v>
      </c>
      <c r="V561">
        <v>10000</v>
      </c>
      <c r="W561">
        <v>10000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86174.93</v>
      </c>
      <c r="AD561">
        <v>10</v>
      </c>
      <c r="AE561">
        <v>2520</v>
      </c>
      <c r="AF561">
        <v>6097.49</v>
      </c>
      <c r="AG561">
        <v>0</v>
      </c>
      <c r="AH561">
        <v>6097.49</v>
      </c>
      <c r="AI561">
        <v>5732</v>
      </c>
      <c r="AJ561">
        <v>365.49</v>
      </c>
      <c r="AK561">
        <f t="shared" si="8"/>
        <v>6097.49</v>
      </c>
    </row>
    <row r="562" spans="1:37" x14ac:dyDescent="0.2">
      <c r="A562">
        <v>9000322</v>
      </c>
      <c r="B562" t="s">
        <v>574</v>
      </c>
      <c r="C562" t="s">
        <v>9185</v>
      </c>
      <c r="D562" t="s">
        <v>575</v>
      </c>
      <c r="E562" t="s">
        <v>9298</v>
      </c>
      <c r="F562" t="s">
        <v>9299</v>
      </c>
      <c r="G562" t="s">
        <v>9300</v>
      </c>
      <c r="H562">
        <v>3040.34</v>
      </c>
      <c r="I562">
        <v>0</v>
      </c>
      <c r="J562">
        <v>0</v>
      </c>
      <c r="K562">
        <v>496.74</v>
      </c>
      <c r="L562">
        <v>124.19</v>
      </c>
      <c r="M562">
        <v>18.63</v>
      </c>
      <c r="N562">
        <v>373</v>
      </c>
      <c r="O562">
        <v>0</v>
      </c>
      <c r="P562">
        <v>0</v>
      </c>
      <c r="Q562">
        <v>0</v>
      </c>
      <c r="R562">
        <v>0</v>
      </c>
      <c r="S562">
        <v>65066.22</v>
      </c>
      <c r="T562">
        <v>50000</v>
      </c>
      <c r="U562">
        <v>8618.26</v>
      </c>
      <c r="V562">
        <v>10000</v>
      </c>
      <c r="W562">
        <v>10000</v>
      </c>
      <c r="X562">
        <v>0</v>
      </c>
      <c r="Y562">
        <v>10000</v>
      </c>
      <c r="Z562">
        <v>0</v>
      </c>
      <c r="AA562">
        <v>0</v>
      </c>
      <c r="AB562">
        <v>0</v>
      </c>
      <c r="AC562">
        <v>0</v>
      </c>
      <c r="AD562">
        <v>3</v>
      </c>
      <c r="AE562">
        <v>0</v>
      </c>
      <c r="AF562">
        <v>0</v>
      </c>
      <c r="AG562">
        <v>0</v>
      </c>
      <c r="AH562">
        <v>0</v>
      </c>
      <c r="AI562">
        <v>75.67</v>
      </c>
      <c r="AJ562">
        <v>0</v>
      </c>
      <c r="AK562">
        <f t="shared" si="8"/>
        <v>75.67</v>
      </c>
    </row>
    <row r="563" spans="1:37" x14ac:dyDescent="0.2">
      <c r="A563">
        <v>9000919</v>
      </c>
      <c r="B563" t="s">
        <v>1859</v>
      </c>
      <c r="C563" t="s">
        <v>9185</v>
      </c>
      <c r="D563" t="s">
        <v>2028</v>
      </c>
      <c r="E563" t="s">
        <v>9298</v>
      </c>
      <c r="F563" t="s">
        <v>9299</v>
      </c>
      <c r="G563" t="s">
        <v>9300</v>
      </c>
      <c r="H563">
        <v>3933</v>
      </c>
      <c r="I563">
        <v>0</v>
      </c>
      <c r="J563">
        <v>0</v>
      </c>
      <c r="K563">
        <v>655.68</v>
      </c>
      <c r="L563">
        <v>163.91</v>
      </c>
      <c r="M563">
        <v>24.59</v>
      </c>
      <c r="N563">
        <v>492</v>
      </c>
      <c r="O563">
        <v>0</v>
      </c>
      <c r="P563">
        <v>0</v>
      </c>
      <c r="Q563">
        <v>0</v>
      </c>
      <c r="R563">
        <v>0</v>
      </c>
      <c r="S563">
        <v>67053.08</v>
      </c>
      <c r="T563">
        <v>50000</v>
      </c>
      <c r="U563">
        <v>13363.8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3689.28</v>
      </c>
      <c r="AD563">
        <v>3</v>
      </c>
      <c r="AE563">
        <v>0</v>
      </c>
      <c r="AF563">
        <v>110.68</v>
      </c>
      <c r="AG563">
        <v>0</v>
      </c>
      <c r="AH563">
        <v>110.68</v>
      </c>
      <c r="AI563">
        <v>182.77</v>
      </c>
      <c r="AJ563">
        <v>0</v>
      </c>
      <c r="AK563">
        <f t="shared" si="8"/>
        <v>182.77</v>
      </c>
    </row>
    <row r="564" spans="1:37" x14ac:dyDescent="0.2">
      <c r="A564">
        <v>9000837</v>
      </c>
      <c r="B564" t="s">
        <v>1856</v>
      </c>
      <c r="C564" t="s">
        <v>9185</v>
      </c>
      <c r="D564" t="s">
        <v>1857</v>
      </c>
      <c r="E564" t="s">
        <v>9298</v>
      </c>
      <c r="F564" t="s">
        <v>9299</v>
      </c>
      <c r="G564" t="s">
        <v>9300</v>
      </c>
      <c r="H564">
        <v>2592.4</v>
      </c>
      <c r="I564">
        <v>0</v>
      </c>
      <c r="J564">
        <v>0</v>
      </c>
      <c r="K564">
        <v>429.12</v>
      </c>
      <c r="L564">
        <v>107.28</v>
      </c>
      <c r="M564">
        <v>16.09</v>
      </c>
      <c r="N564">
        <v>322</v>
      </c>
      <c r="O564">
        <v>0</v>
      </c>
      <c r="P564">
        <v>0</v>
      </c>
      <c r="Q564">
        <v>0</v>
      </c>
      <c r="R564">
        <v>0</v>
      </c>
      <c r="S564">
        <v>47058.74</v>
      </c>
      <c r="T564">
        <v>50000</v>
      </c>
      <c r="U564">
        <v>7180.22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f t="shared" si="8"/>
        <v>0</v>
      </c>
    </row>
    <row r="565" spans="1:37" x14ac:dyDescent="0.2">
      <c r="A565">
        <v>9001287</v>
      </c>
      <c r="B565" t="s">
        <v>8323</v>
      </c>
      <c r="C565" t="s">
        <v>9185</v>
      </c>
      <c r="D565" t="s">
        <v>8324</v>
      </c>
      <c r="E565" t="s">
        <v>9298</v>
      </c>
      <c r="F565" t="s">
        <v>9299</v>
      </c>
      <c r="G565" t="s">
        <v>9300</v>
      </c>
      <c r="H565">
        <v>3429</v>
      </c>
      <c r="I565">
        <v>0</v>
      </c>
      <c r="J565">
        <v>0</v>
      </c>
      <c r="K565">
        <v>1011.21</v>
      </c>
      <c r="L565">
        <v>252.8</v>
      </c>
      <c r="M565">
        <v>37.92</v>
      </c>
      <c r="N565">
        <v>758</v>
      </c>
      <c r="O565">
        <v>0</v>
      </c>
      <c r="P565">
        <v>0</v>
      </c>
      <c r="Q565">
        <v>0</v>
      </c>
      <c r="R565">
        <v>0</v>
      </c>
      <c r="S565">
        <v>24380</v>
      </c>
      <c r="T565">
        <v>20000</v>
      </c>
      <c r="U565">
        <v>8239.7199999999993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f t="shared" si="8"/>
        <v>0</v>
      </c>
    </row>
    <row r="566" spans="1:37" x14ac:dyDescent="0.2">
      <c r="A566">
        <v>9000762</v>
      </c>
      <c r="B566" t="s">
        <v>1644</v>
      </c>
      <c r="C566" t="s">
        <v>9185</v>
      </c>
      <c r="D566" t="s">
        <v>1645</v>
      </c>
      <c r="E566" t="s">
        <v>9298</v>
      </c>
      <c r="F566" t="s">
        <v>9299</v>
      </c>
      <c r="G566" t="s">
        <v>9300</v>
      </c>
      <c r="H566">
        <v>4431.3100000000004</v>
      </c>
      <c r="I566">
        <v>0</v>
      </c>
      <c r="J566">
        <v>0</v>
      </c>
      <c r="K566">
        <v>501.31</v>
      </c>
      <c r="L566">
        <v>125.33</v>
      </c>
      <c r="M566">
        <v>18.8</v>
      </c>
      <c r="N566">
        <v>376</v>
      </c>
      <c r="O566">
        <v>0</v>
      </c>
      <c r="P566">
        <v>0</v>
      </c>
      <c r="Q566">
        <v>0</v>
      </c>
      <c r="R566">
        <v>0</v>
      </c>
      <c r="S566">
        <v>63121.1</v>
      </c>
      <c r="T566">
        <v>50000</v>
      </c>
      <c r="U566">
        <v>11137.77</v>
      </c>
      <c r="V566">
        <v>10000</v>
      </c>
      <c r="W566">
        <v>4000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f t="shared" si="8"/>
        <v>0</v>
      </c>
    </row>
    <row r="567" spans="1:37" x14ac:dyDescent="0.2">
      <c r="A567">
        <v>9001296</v>
      </c>
      <c r="B567" t="s">
        <v>8357</v>
      </c>
      <c r="C567" t="s">
        <v>9185</v>
      </c>
      <c r="D567" t="s">
        <v>8358</v>
      </c>
      <c r="E567" t="s">
        <v>9298</v>
      </c>
      <c r="F567" t="s">
        <v>9299</v>
      </c>
      <c r="G567" t="s">
        <v>9300</v>
      </c>
      <c r="H567">
        <v>2985</v>
      </c>
      <c r="I567">
        <v>0</v>
      </c>
      <c r="J567">
        <v>0</v>
      </c>
      <c r="K567">
        <v>355.51</v>
      </c>
      <c r="L567">
        <v>104.32</v>
      </c>
      <c r="M567">
        <v>13.33</v>
      </c>
      <c r="N567">
        <v>267</v>
      </c>
      <c r="O567">
        <v>0</v>
      </c>
      <c r="P567">
        <v>0</v>
      </c>
      <c r="Q567">
        <v>0</v>
      </c>
      <c r="R567">
        <v>0</v>
      </c>
      <c r="S567">
        <v>19420</v>
      </c>
      <c r="T567">
        <v>20000</v>
      </c>
      <c r="U567">
        <v>2945.2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3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f t="shared" si="8"/>
        <v>0</v>
      </c>
    </row>
    <row r="568" spans="1:37" x14ac:dyDescent="0.2">
      <c r="A568">
        <v>9000260</v>
      </c>
      <c r="B568" t="s">
        <v>448</v>
      </c>
      <c r="C568" t="s">
        <v>9185</v>
      </c>
      <c r="D568" t="s">
        <v>449</v>
      </c>
      <c r="E568" t="s">
        <v>9298</v>
      </c>
      <c r="F568" t="s">
        <v>9299</v>
      </c>
      <c r="G568" t="s">
        <v>9300</v>
      </c>
      <c r="H568">
        <v>3167.99</v>
      </c>
      <c r="I568">
        <v>0</v>
      </c>
      <c r="J568">
        <v>0</v>
      </c>
      <c r="K568">
        <v>785.21</v>
      </c>
      <c r="L568">
        <v>196.3</v>
      </c>
      <c r="M568">
        <v>29.45</v>
      </c>
      <c r="N568">
        <v>589</v>
      </c>
      <c r="O568">
        <v>0</v>
      </c>
      <c r="P568">
        <v>0</v>
      </c>
      <c r="Q568">
        <v>0</v>
      </c>
      <c r="R568">
        <v>0</v>
      </c>
      <c r="S568">
        <v>88850.73</v>
      </c>
      <c r="T568">
        <v>50000</v>
      </c>
      <c r="U568">
        <v>14902.14</v>
      </c>
      <c r="V568">
        <v>5000</v>
      </c>
      <c r="W568">
        <v>20000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</v>
      </c>
      <c r="AE568">
        <v>0</v>
      </c>
      <c r="AF568">
        <v>0</v>
      </c>
      <c r="AG568">
        <v>0</v>
      </c>
      <c r="AH568">
        <v>0</v>
      </c>
      <c r="AI568">
        <v>146.41999999999999</v>
      </c>
      <c r="AJ568">
        <v>0</v>
      </c>
      <c r="AK568">
        <f t="shared" si="8"/>
        <v>146.41999999999999</v>
      </c>
    </row>
    <row r="569" spans="1:37" x14ac:dyDescent="0.2">
      <c r="A569">
        <v>9001407</v>
      </c>
      <c r="B569" t="s">
        <v>9069</v>
      </c>
      <c r="C569" t="s">
        <v>9185</v>
      </c>
      <c r="D569" t="s">
        <v>9070</v>
      </c>
      <c r="E569" t="s">
        <v>9298</v>
      </c>
      <c r="F569" t="s">
        <v>9299</v>
      </c>
      <c r="G569" t="s">
        <v>9300</v>
      </c>
      <c r="H569">
        <v>2637</v>
      </c>
      <c r="I569">
        <v>0</v>
      </c>
      <c r="J569">
        <v>0</v>
      </c>
      <c r="K569">
        <v>320</v>
      </c>
      <c r="L569">
        <v>104.32</v>
      </c>
      <c r="M569">
        <v>12</v>
      </c>
      <c r="N569">
        <v>240</v>
      </c>
      <c r="O569">
        <v>0</v>
      </c>
      <c r="P569">
        <v>0</v>
      </c>
      <c r="Q569">
        <v>0</v>
      </c>
      <c r="R569">
        <v>0</v>
      </c>
      <c r="S569">
        <v>9511</v>
      </c>
      <c r="T569">
        <v>15000</v>
      </c>
      <c r="U569">
        <v>2028.96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3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f t="shared" si="8"/>
        <v>0</v>
      </c>
    </row>
    <row r="570" spans="1:37" x14ac:dyDescent="0.2">
      <c r="A570">
        <v>9000724</v>
      </c>
      <c r="B570" t="s">
        <v>1531</v>
      </c>
      <c r="C570" t="s">
        <v>9185</v>
      </c>
      <c r="D570" t="s">
        <v>1532</v>
      </c>
      <c r="E570" t="s">
        <v>9298</v>
      </c>
      <c r="F570" t="s">
        <v>9299</v>
      </c>
      <c r="G570" t="s">
        <v>9300</v>
      </c>
      <c r="H570">
        <v>3411.37</v>
      </c>
      <c r="I570">
        <v>0</v>
      </c>
      <c r="J570">
        <v>0</v>
      </c>
      <c r="K570">
        <v>416.51</v>
      </c>
      <c r="L570">
        <v>104.32</v>
      </c>
      <c r="M570">
        <v>15.62</v>
      </c>
      <c r="N570">
        <v>312</v>
      </c>
      <c r="O570">
        <v>0</v>
      </c>
      <c r="P570">
        <v>0</v>
      </c>
      <c r="Q570">
        <v>0</v>
      </c>
      <c r="R570">
        <v>0</v>
      </c>
      <c r="S570">
        <v>60850.95</v>
      </c>
      <c r="T570">
        <v>50000</v>
      </c>
      <c r="U570">
        <v>7183.35</v>
      </c>
      <c r="V570">
        <v>0</v>
      </c>
      <c r="W570">
        <v>0</v>
      </c>
      <c r="X570">
        <v>0</v>
      </c>
      <c r="Y570">
        <v>10000</v>
      </c>
      <c r="Z570">
        <v>0</v>
      </c>
      <c r="AA570">
        <v>0</v>
      </c>
      <c r="AB570">
        <v>0</v>
      </c>
      <c r="AC570">
        <v>0</v>
      </c>
      <c r="AD570">
        <v>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f t="shared" si="8"/>
        <v>0</v>
      </c>
    </row>
    <row r="571" spans="1:37" x14ac:dyDescent="0.2">
      <c r="A571">
        <v>9000189</v>
      </c>
      <c r="B571" t="s">
        <v>288</v>
      </c>
      <c r="C571" t="s">
        <v>9185</v>
      </c>
      <c r="D571" t="s">
        <v>289</v>
      </c>
      <c r="E571" t="s">
        <v>9298</v>
      </c>
      <c r="F571" t="s">
        <v>9299</v>
      </c>
      <c r="G571" t="s">
        <v>9300</v>
      </c>
      <c r="H571">
        <v>3118.84</v>
      </c>
      <c r="I571">
        <v>0</v>
      </c>
      <c r="J571">
        <v>0</v>
      </c>
      <c r="K571">
        <v>452.01</v>
      </c>
      <c r="L571">
        <v>113</v>
      </c>
      <c r="M571">
        <v>16.95</v>
      </c>
      <c r="N571">
        <v>339</v>
      </c>
      <c r="O571">
        <v>0</v>
      </c>
      <c r="P571">
        <v>0</v>
      </c>
      <c r="Q571">
        <v>0</v>
      </c>
      <c r="R571">
        <v>0</v>
      </c>
      <c r="S571">
        <v>66963.960000000006</v>
      </c>
      <c r="T571">
        <v>50000</v>
      </c>
      <c r="U571">
        <v>8021.1</v>
      </c>
      <c r="V571">
        <v>0</v>
      </c>
      <c r="W571">
        <v>20000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3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f t="shared" si="8"/>
        <v>0</v>
      </c>
    </row>
    <row r="572" spans="1:37" x14ac:dyDescent="0.2">
      <c r="A572">
        <v>9000563</v>
      </c>
      <c r="B572" t="s">
        <v>1065</v>
      </c>
      <c r="C572" t="s">
        <v>9185</v>
      </c>
      <c r="D572" t="s">
        <v>1066</v>
      </c>
      <c r="E572" t="s">
        <v>9298</v>
      </c>
      <c r="F572" t="s">
        <v>9299</v>
      </c>
      <c r="G572" t="s">
        <v>9300</v>
      </c>
      <c r="H572">
        <v>3054.84</v>
      </c>
      <c r="I572">
        <v>0</v>
      </c>
      <c r="J572">
        <v>0</v>
      </c>
      <c r="K572">
        <v>544.09</v>
      </c>
      <c r="L572">
        <v>136.02000000000001</v>
      </c>
      <c r="M572">
        <v>20.399999999999999</v>
      </c>
      <c r="N572">
        <v>408</v>
      </c>
      <c r="O572">
        <v>0</v>
      </c>
      <c r="P572">
        <v>0</v>
      </c>
      <c r="Q572">
        <v>0</v>
      </c>
      <c r="R572">
        <v>0</v>
      </c>
      <c r="S572">
        <v>57009.9</v>
      </c>
      <c r="T572">
        <v>50000</v>
      </c>
      <c r="U572">
        <v>11080.59</v>
      </c>
      <c r="V572">
        <v>0</v>
      </c>
      <c r="W572">
        <v>0</v>
      </c>
      <c r="X572">
        <v>0</v>
      </c>
      <c r="Y572">
        <v>10000</v>
      </c>
      <c r="Z572">
        <v>0</v>
      </c>
      <c r="AA572">
        <v>0</v>
      </c>
      <c r="AB572">
        <v>0</v>
      </c>
      <c r="AC572">
        <v>0</v>
      </c>
      <c r="AD572">
        <v>3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f t="shared" si="8"/>
        <v>0</v>
      </c>
    </row>
    <row r="573" spans="1:37" x14ac:dyDescent="0.2">
      <c r="A573">
        <v>9000611</v>
      </c>
      <c r="B573" t="s">
        <v>1203</v>
      </c>
      <c r="C573" t="s">
        <v>9185</v>
      </c>
      <c r="D573" t="s">
        <v>1204</v>
      </c>
      <c r="E573" t="s">
        <v>9298</v>
      </c>
      <c r="F573" t="s">
        <v>9299</v>
      </c>
      <c r="G573" t="s">
        <v>9300</v>
      </c>
      <c r="H573">
        <v>4042.72</v>
      </c>
      <c r="I573">
        <v>0</v>
      </c>
      <c r="J573">
        <v>0</v>
      </c>
      <c r="K573">
        <v>1019.35</v>
      </c>
      <c r="L573">
        <v>254.84</v>
      </c>
      <c r="M573">
        <v>38.229999999999997</v>
      </c>
      <c r="N573">
        <v>765</v>
      </c>
      <c r="O573">
        <v>0</v>
      </c>
      <c r="P573">
        <v>0</v>
      </c>
      <c r="Q573">
        <v>0</v>
      </c>
      <c r="R573">
        <v>0</v>
      </c>
      <c r="S573">
        <v>109212.89</v>
      </c>
      <c r="T573">
        <v>50000</v>
      </c>
      <c r="U573">
        <v>21429.14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37783.75</v>
      </c>
      <c r="AD573">
        <v>10</v>
      </c>
      <c r="AE573">
        <v>2520</v>
      </c>
      <c r="AF573">
        <v>1258.3800000000001</v>
      </c>
      <c r="AG573">
        <v>0</v>
      </c>
      <c r="AH573">
        <v>1258.3800000000001</v>
      </c>
      <c r="AI573">
        <v>1561.85</v>
      </c>
      <c r="AJ573">
        <v>0</v>
      </c>
      <c r="AK573">
        <f t="shared" si="8"/>
        <v>1561.85</v>
      </c>
    </row>
    <row r="574" spans="1:37" x14ac:dyDescent="0.2">
      <c r="A574">
        <v>9000815</v>
      </c>
      <c r="B574" t="s">
        <v>1801</v>
      </c>
      <c r="C574" t="s">
        <v>9185</v>
      </c>
      <c r="D574" t="s">
        <v>1802</v>
      </c>
      <c r="E574" t="s">
        <v>9298</v>
      </c>
      <c r="F574" t="s">
        <v>9299</v>
      </c>
      <c r="G574" t="s">
        <v>9300</v>
      </c>
      <c r="H574">
        <v>2899.15</v>
      </c>
      <c r="I574">
        <v>0</v>
      </c>
      <c r="J574">
        <v>0</v>
      </c>
      <c r="K574">
        <v>509.57</v>
      </c>
      <c r="L574">
        <v>127.39</v>
      </c>
      <c r="M574">
        <v>19.11</v>
      </c>
      <c r="N574">
        <v>382</v>
      </c>
      <c r="O574">
        <v>0</v>
      </c>
      <c r="P574">
        <v>0</v>
      </c>
      <c r="Q574">
        <v>0</v>
      </c>
      <c r="R574">
        <v>0</v>
      </c>
      <c r="S574">
        <v>44041.06</v>
      </c>
      <c r="T574">
        <v>50000</v>
      </c>
      <c r="U574">
        <v>8632.26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3</v>
      </c>
      <c r="AE574">
        <v>0</v>
      </c>
      <c r="AF574">
        <v>0</v>
      </c>
      <c r="AG574">
        <v>0</v>
      </c>
      <c r="AH574">
        <v>0</v>
      </c>
      <c r="AI574">
        <v>11.11</v>
      </c>
      <c r="AJ574">
        <v>0</v>
      </c>
      <c r="AK574">
        <f t="shared" si="8"/>
        <v>11.11</v>
      </c>
    </row>
    <row r="575" spans="1:37" x14ac:dyDescent="0.2">
      <c r="A575">
        <v>9001408</v>
      </c>
      <c r="B575" t="s">
        <v>9072</v>
      </c>
      <c r="C575" t="s">
        <v>9185</v>
      </c>
      <c r="D575" t="s">
        <v>9073</v>
      </c>
      <c r="E575" t="s">
        <v>9298</v>
      </c>
      <c r="F575" t="s">
        <v>9299</v>
      </c>
      <c r="G575" t="s">
        <v>9300</v>
      </c>
      <c r="H575">
        <v>2674</v>
      </c>
      <c r="I575">
        <v>0</v>
      </c>
      <c r="J575">
        <v>0</v>
      </c>
      <c r="K575">
        <v>320</v>
      </c>
      <c r="L575">
        <v>104.32</v>
      </c>
      <c r="M575">
        <v>12</v>
      </c>
      <c r="N575">
        <v>240</v>
      </c>
      <c r="O575">
        <v>0</v>
      </c>
      <c r="P575">
        <v>0</v>
      </c>
      <c r="Q575">
        <v>0</v>
      </c>
      <c r="R575">
        <v>0</v>
      </c>
      <c r="S575">
        <v>9622</v>
      </c>
      <c r="T575">
        <v>15000</v>
      </c>
      <c r="U575">
        <v>2028.96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f t="shared" si="8"/>
        <v>0</v>
      </c>
    </row>
    <row r="576" spans="1:37" x14ac:dyDescent="0.2">
      <c r="A576">
        <v>9000128</v>
      </c>
      <c r="B576" t="s">
        <v>117</v>
      </c>
      <c r="C576" t="s">
        <v>9185</v>
      </c>
      <c r="D576" t="s">
        <v>118</v>
      </c>
      <c r="E576" t="s">
        <v>9298</v>
      </c>
      <c r="F576" t="s">
        <v>9299</v>
      </c>
      <c r="G576" t="s">
        <v>9300</v>
      </c>
      <c r="H576">
        <v>11316.11</v>
      </c>
      <c r="I576">
        <v>0</v>
      </c>
      <c r="J576">
        <v>0</v>
      </c>
      <c r="K576">
        <v>1134.48</v>
      </c>
      <c r="L576">
        <v>561.17999999999995</v>
      </c>
      <c r="M576">
        <v>42.54</v>
      </c>
      <c r="N576">
        <v>1078</v>
      </c>
      <c r="O576">
        <v>0</v>
      </c>
      <c r="P576">
        <v>0</v>
      </c>
      <c r="Q576">
        <v>0</v>
      </c>
      <c r="R576">
        <v>0</v>
      </c>
      <c r="S576">
        <v>148849.04999999999</v>
      </c>
      <c r="T576">
        <v>50000</v>
      </c>
      <c r="U576">
        <v>27365.89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71483.16</v>
      </c>
      <c r="AD576">
        <v>10</v>
      </c>
      <c r="AE576">
        <v>2520</v>
      </c>
      <c r="AF576">
        <v>4628.32</v>
      </c>
      <c r="AG576">
        <v>0</v>
      </c>
      <c r="AH576">
        <v>4628.32</v>
      </c>
      <c r="AI576">
        <v>4278.33</v>
      </c>
      <c r="AJ576">
        <v>349.99</v>
      </c>
      <c r="AK576">
        <f t="shared" si="8"/>
        <v>4628.32</v>
      </c>
    </row>
    <row r="577" spans="1:37" x14ac:dyDescent="0.2">
      <c r="A577">
        <v>9000001</v>
      </c>
      <c r="B577" t="s">
        <v>13</v>
      </c>
      <c r="C577" t="s">
        <v>9185</v>
      </c>
      <c r="D577" t="s">
        <v>14</v>
      </c>
      <c r="E577" t="s">
        <v>9298</v>
      </c>
      <c r="F577" t="s">
        <v>9299</v>
      </c>
      <c r="G577" t="s">
        <v>9300</v>
      </c>
      <c r="H577">
        <v>14999.11</v>
      </c>
      <c r="I577">
        <v>0</v>
      </c>
      <c r="J577">
        <v>0</v>
      </c>
      <c r="K577">
        <v>1134.48</v>
      </c>
      <c r="L577">
        <v>1410.97</v>
      </c>
      <c r="M577">
        <v>42.54</v>
      </c>
      <c r="N577">
        <v>1078</v>
      </c>
      <c r="O577">
        <v>0</v>
      </c>
      <c r="P577">
        <v>0</v>
      </c>
      <c r="Q577">
        <v>0</v>
      </c>
      <c r="R577">
        <v>0</v>
      </c>
      <c r="S577">
        <v>149985.31</v>
      </c>
      <c r="T577">
        <v>50000</v>
      </c>
      <c r="U577">
        <v>29915.26</v>
      </c>
      <c r="V577">
        <v>10000</v>
      </c>
      <c r="W577">
        <v>10000</v>
      </c>
      <c r="X577">
        <v>0</v>
      </c>
      <c r="Y577">
        <v>10000</v>
      </c>
      <c r="Z577">
        <v>0</v>
      </c>
      <c r="AA577">
        <v>0</v>
      </c>
      <c r="AB577">
        <v>0</v>
      </c>
      <c r="AC577">
        <v>40070.050000000003</v>
      </c>
      <c r="AD577">
        <v>10</v>
      </c>
      <c r="AE577">
        <v>2520</v>
      </c>
      <c r="AF577">
        <v>1487.01</v>
      </c>
      <c r="AG577">
        <v>0</v>
      </c>
      <c r="AH577">
        <v>1487.01</v>
      </c>
      <c r="AI577">
        <v>1153.69</v>
      </c>
      <c r="AJ577">
        <v>333.32</v>
      </c>
      <c r="AK577">
        <f t="shared" si="8"/>
        <v>1487.01</v>
      </c>
    </row>
    <row r="578" spans="1:37" x14ac:dyDescent="0.2">
      <c r="A578">
        <v>9001390</v>
      </c>
      <c r="B578" t="s">
        <v>8918</v>
      </c>
      <c r="C578" t="s">
        <v>9185</v>
      </c>
      <c r="D578" t="s">
        <v>8919</v>
      </c>
      <c r="E578" t="s">
        <v>9298</v>
      </c>
      <c r="F578" t="s">
        <v>9299</v>
      </c>
      <c r="G578" t="s">
        <v>9300</v>
      </c>
      <c r="H578">
        <v>2637</v>
      </c>
      <c r="I578">
        <v>0</v>
      </c>
      <c r="J578">
        <v>0</v>
      </c>
      <c r="K578">
        <v>320</v>
      </c>
      <c r="L578">
        <v>104.32</v>
      </c>
      <c r="M578">
        <v>12</v>
      </c>
      <c r="N578">
        <v>240</v>
      </c>
      <c r="O578">
        <v>0</v>
      </c>
      <c r="P578">
        <v>0</v>
      </c>
      <c r="Q578">
        <v>0</v>
      </c>
      <c r="R578">
        <v>0</v>
      </c>
      <c r="S578">
        <v>9661</v>
      </c>
      <c r="T578">
        <v>15000</v>
      </c>
      <c r="U578">
        <v>2028.96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f t="shared" si="8"/>
        <v>0</v>
      </c>
    </row>
    <row r="579" spans="1:37" x14ac:dyDescent="0.2">
      <c r="A579">
        <v>9001034</v>
      </c>
      <c r="B579" t="s">
        <v>2357</v>
      </c>
      <c r="C579" t="s">
        <v>9185</v>
      </c>
      <c r="D579" t="s">
        <v>2358</v>
      </c>
      <c r="E579" t="s">
        <v>9298</v>
      </c>
      <c r="F579" t="s">
        <v>9299</v>
      </c>
      <c r="G579" t="s">
        <v>9300</v>
      </c>
      <c r="H579">
        <v>4080.36</v>
      </c>
      <c r="I579">
        <v>0</v>
      </c>
      <c r="J579">
        <v>0</v>
      </c>
      <c r="K579">
        <v>497.52</v>
      </c>
      <c r="L579">
        <v>124.39</v>
      </c>
      <c r="M579">
        <v>18.66</v>
      </c>
      <c r="N579">
        <v>373</v>
      </c>
      <c r="O579">
        <v>0</v>
      </c>
      <c r="P579">
        <v>0</v>
      </c>
      <c r="Q579">
        <v>0</v>
      </c>
      <c r="R579">
        <v>0</v>
      </c>
      <c r="S579">
        <v>55922.79</v>
      </c>
      <c r="T579">
        <v>45000</v>
      </c>
      <c r="U579">
        <v>9122.1299999999992</v>
      </c>
      <c r="V579">
        <v>0</v>
      </c>
      <c r="W579">
        <v>9000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f t="shared" ref="AK579:AK642" si="9">AI579+AJ579</f>
        <v>0</v>
      </c>
    </row>
    <row r="580" spans="1:37" x14ac:dyDescent="0.2">
      <c r="A580">
        <v>9000645</v>
      </c>
      <c r="B580" t="s">
        <v>1304</v>
      </c>
      <c r="C580" t="s">
        <v>9185</v>
      </c>
      <c r="D580" t="s">
        <v>1305</v>
      </c>
      <c r="E580" t="s">
        <v>9298</v>
      </c>
      <c r="F580" t="s">
        <v>9299</v>
      </c>
      <c r="G580" t="s">
        <v>9300</v>
      </c>
      <c r="H580">
        <v>4789.47</v>
      </c>
      <c r="I580">
        <v>0</v>
      </c>
      <c r="J580">
        <v>0</v>
      </c>
      <c r="K580">
        <v>665.6</v>
      </c>
      <c r="L580">
        <v>166.4</v>
      </c>
      <c r="M580">
        <v>24.96</v>
      </c>
      <c r="N580">
        <v>499</v>
      </c>
      <c r="O580">
        <v>0</v>
      </c>
      <c r="P580">
        <v>0</v>
      </c>
      <c r="Q580">
        <v>0</v>
      </c>
      <c r="R580">
        <v>0</v>
      </c>
      <c r="S580">
        <v>72980.539999999994</v>
      </c>
      <c r="T580">
        <v>50000</v>
      </c>
      <c r="U580">
        <v>13142.48</v>
      </c>
      <c r="V580">
        <v>10000</v>
      </c>
      <c r="W580">
        <v>10000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3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f t="shared" si="9"/>
        <v>0</v>
      </c>
    </row>
    <row r="581" spans="1:37" x14ac:dyDescent="0.2">
      <c r="A581">
        <v>9000541</v>
      </c>
      <c r="B581" t="s">
        <v>1002</v>
      </c>
      <c r="C581" t="s">
        <v>9185</v>
      </c>
      <c r="D581" t="s">
        <v>1003</v>
      </c>
      <c r="E581" t="s">
        <v>9298</v>
      </c>
      <c r="F581" t="s">
        <v>9299</v>
      </c>
      <c r="G581" t="s">
        <v>9300</v>
      </c>
      <c r="H581">
        <v>3377.82</v>
      </c>
      <c r="I581">
        <v>0</v>
      </c>
      <c r="J581">
        <v>0</v>
      </c>
      <c r="K581">
        <v>557.38</v>
      </c>
      <c r="L581">
        <v>139.34</v>
      </c>
      <c r="M581">
        <v>20.9</v>
      </c>
      <c r="N581">
        <v>418</v>
      </c>
      <c r="O581">
        <v>0</v>
      </c>
      <c r="P581">
        <v>0</v>
      </c>
      <c r="Q581">
        <v>0</v>
      </c>
      <c r="R581">
        <v>0</v>
      </c>
      <c r="S581">
        <v>65620.09</v>
      </c>
      <c r="T581">
        <v>50000</v>
      </c>
      <c r="U581">
        <v>12073.15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3546.94</v>
      </c>
      <c r="AD581">
        <v>3</v>
      </c>
      <c r="AE581">
        <v>0</v>
      </c>
      <c r="AF581">
        <v>106.41</v>
      </c>
      <c r="AG581">
        <v>0</v>
      </c>
      <c r="AH581">
        <v>106.41</v>
      </c>
      <c r="AI581">
        <v>189.14</v>
      </c>
      <c r="AJ581">
        <v>0</v>
      </c>
      <c r="AK581">
        <f t="shared" si="9"/>
        <v>189.14</v>
      </c>
    </row>
    <row r="582" spans="1:37" x14ac:dyDescent="0.2">
      <c r="A582">
        <v>9000278</v>
      </c>
      <c r="B582" t="s">
        <v>2469</v>
      </c>
      <c r="C582" t="s">
        <v>9185</v>
      </c>
      <c r="D582" t="s">
        <v>2470</v>
      </c>
      <c r="E582" t="s">
        <v>9298</v>
      </c>
      <c r="F582" t="s">
        <v>9299</v>
      </c>
      <c r="G582" t="s">
        <v>9300</v>
      </c>
      <c r="H582">
        <v>4623</v>
      </c>
      <c r="I582">
        <v>0</v>
      </c>
      <c r="J582">
        <v>0</v>
      </c>
      <c r="K582">
        <v>958</v>
      </c>
      <c r="L582">
        <v>239.5</v>
      </c>
      <c r="M582">
        <v>35.93</v>
      </c>
      <c r="N582">
        <v>719</v>
      </c>
      <c r="O582">
        <v>0</v>
      </c>
      <c r="P582">
        <v>0</v>
      </c>
      <c r="Q582">
        <v>0</v>
      </c>
      <c r="R582">
        <v>0</v>
      </c>
      <c r="S582">
        <v>74061.5</v>
      </c>
      <c r="T582">
        <v>40000</v>
      </c>
      <c r="U582">
        <v>15619.44</v>
      </c>
      <c r="V582">
        <v>8000</v>
      </c>
      <c r="W582">
        <v>0</v>
      </c>
      <c r="X582">
        <v>0</v>
      </c>
      <c r="Y582">
        <v>8000</v>
      </c>
      <c r="Z582">
        <v>0</v>
      </c>
      <c r="AA582">
        <v>0</v>
      </c>
      <c r="AB582">
        <v>0</v>
      </c>
      <c r="AC582">
        <v>2442.06</v>
      </c>
      <c r="AD582">
        <v>3</v>
      </c>
      <c r="AE582">
        <v>0</v>
      </c>
      <c r="AF582">
        <v>73.260000000000005</v>
      </c>
      <c r="AG582">
        <v>0</v>
      </c>
      <c r="AH582">
        <v>73.260000000000005</v>
      </c>
      <c r="AI582">
        <v>203.14</v>
      </c>
      <c r="AJ582">
        <v>0</v>
      </c>
      <c r="AK582">
        <f t="shared" si="9"/>
        <v>203.14</v>
      </c>
    </row>
    <row r="583" spans="1:37" x14ac:dyDescent="0.2">
      <c r="A583">
        <v>9000188</v>
      </c>
      <c r="B583" t="s">
        <v>285</v>
      </c>
      <c r="C583" t="s">
        <v>9185</v>
      </c>
      <c r="D583" t="s">
        <v>286</v>
      </c>
      <c r="E583" t="s">
        <v>9298</v>
      </c>
      <c r="F583" t="s">
        <v>9299</v>
      </c>
      <c r="G583" t="s">
        <v>9300</v>
      </c>
      <c r="H583">
        <v>3611.56</v>
      </c>
      <c r="I583">
        <v>0</v>
      </c>
      <c r="J583">
        <v>0</v>
      </c>
      <c r="K583">
        <v>861.33</v>
      </c>
      <c r="L583">
        <v>215.33</v>
      </c>
      <c r="M583">
        <v>32.299999999999997</v>
      </c>
      <c r="N583">
        <v>646</v>
      </c>
      <c r="O583">
        <v>0</v>
      </c>
      <c r="P583">
        <v>0</v>
      </c>
      <c r="Q583">
        <v>0</v>
      </c>
      <c r="R583">
        <v>0</v>
      </c>
      <c r="S583">
        <v>118654.37</v>
      </c>
      <c r="T583">
        <v>50000</v>
      </c>
      <c r="U583">
        <v>16312.72</v>
      </c>
      <c r="V583">
        <v>5000</v>
      </c>
      <c r="W583">
        <v>10000</v>
      </c>
      <c r="X583">
        <v>2400</v>
      </c>
      <c r="Y583">
        <v>0</v>
      </c>
      <c r="Z583">
        <v>0</v>
      </c>
      <c r="AA583">
        <v>0</v>
      </c>
      <c r="AB583">
        <v>0</v>
      </c>
      <c r="AC583">
        <v>34941.65</v>
      </c>
      <c r="AD583">
        <v>3</v>
      </c>
      <c r="AE583">
        <v>0</v>
      </c>
      <c r="AF583">
        <v>1048.25</v>
      </c>
      <c r="AG583">
        <v>0</v>
      </c>
      <c r="AH583">
        <v>1048.25</v>
      </c>
      <c r="AI583">
        <v>1438.51</v>
      </c>
      <c r="AJ583">
        <v>0</v>
      </c>
      <c r="AK583">
        <f t="shared" si="9"/>
        <v>1438.51</v>
      </c>
    </row>
    <row r="584" spans="1:37" x14ac:dyDescent="0.2">
      <c r="A584">
        <v>9000874</v>
      </c>
      <c r="B584" t="s">
        <v>2747</v>
      </c>
      <c r="C584" t="s">
        <v>9185</v>
      </c>
      <c r="D584" t="s">
        <v>2748</v>
      </c>
      <c r="E584" t="s">
        <v>9298</v>
      </c>
      <c r="F584" t="s">
        <v>9299</v>
      </c>
      <c r="G584" t="s">
        <v>9300</v>
      </c>
      <c r="H584">
        <v>5857.97</v>
      </c>
      <c r="I584">
        <v>0</v>
      </c>
      <c r="J584">
        <v>0</v>
      </c>
      <c r="K584">
        <v>860.16</v>
      </c>
      <c r="L584">
        <v>215.04</v>
      </c>
      <c r="M584">
        <v>32.26</v>
      </c>
      <c r="N584">
        <v>645</v>
      </c>
      <c r="O584">
        <v>0</v>
      </c>
      <c r="P584">
        <v>0</v>
      </c>
      <c r="Q584">
        <v>0</v>
      </c>
      <c r="R584">
        <v>0</v>
      </c>
      <c r="S584">
        <v>76518.19</v>
      </c>
      <c r="T584">
        <v>40000</v>
      </c>
      <c r="U584">
        <v>14019.68</v>
      </c>
      <c r="V584">
        <v>0</v>
      </c>
      <c r="W584">
        <v>0</v>
      </c>
      <c r="X584">
        <v>0</v>
      </c>
      <c r="Y584">
        <v>0</v>
      </c>
      <c r="Z584">
        <v>8800</v>
      </c>
      <c r="AA584">
        <v>0</v>
      </c>
      <c r="AB584">
        <v>0</v>
      </c>
      <c r="AC584">
        <v>13698.51</v>
      </c>
      <c r="AD584">
        <v>3</v>
      </c>
      <c r="AE584">
        <v>0</v>
      </c>
      <c r="AF584">
        <v>410.96</v>
      </c>
      <c r="AG584">
        <v>0</v>
      </c>
      <c r="AH584">
        <v>410.96</v>
      </c>
      <c r="AI584">
        <v>470.79</v>
      </c>
      <c r="AJ584">
        <v>0</v>
      </c>
      <c r="AK584">
        <f t="shared" si="9"/>
        <v>470.79</v>
      </c>
    </row>
    <row r="585" spans="1:37" x14ac:dyDescent="0.2">
      <c r="A585">
        <v>9000715</v>
      </c>
      <c r="B585" t="s">
        <v>1504</v>
      </c>
      <c r="C585" t="s">
        <v>9185</v>
      </c>
      <c r="D585" t="s">
        <v>1505</v>
      </c>
      <c r="E585" t="s">
        <v>9298</v>
      </c>
      <c r="F585" t="s">
        <v>9299</v>
      </c>
      <c r="G585" t="s">
        <v>9300</v>
      </c>
      <c r="H585">
        <v>4067.35</v>
      </c>
      <c r="I585">
        <v>0</v>
      </c>
      <c r="J585">
        <v>0</v>
      </c>
      <c r="K585">
        <v>476.6</v>
      </c>
      <c r="L585">
        <v>119.15</v>
      </c>
      <c r="M585">
        <v>17.87</v>
      </c>
      <c r="N585">
        <v>357</v>
      </c>
      <c r="O585">
        <v>0</v>
      </c>
      <c r="P585">
        <v>0</v>
      </c>
      <c r="Q585">
        <v>0</v>
      </c>
      <c r="R585">
        <v>0</v>
      </c>
      <c r="S585">
        <v>55345.02</v>
      </c>
      <c r="T585">
        <v>50000</v>
      </c>
      <c r="U585">
        <v>9504.86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3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f t="shared" si="9"/>
        <v>0</v>
      </c>
    </row>
    <row r="586" spans="1:37" x14ac:dyDescent="0.2">
      <c r="A586">
        <v>9000463</v>
      </c>
      <c r="B586" t="s">
        <v>792</v>
      </c>
      <c r="C586" t="s">
        <v>9185</v>
      </c>
      <c r="D586" t="s">
        <v>793</v>
      </c>
      <c r="E586" t="s">
        <v>9298</v>
      </c>
      <c r="F586" t="s">
        <v>9299</v>
      </c>
      <c r="G586" t="s">
        <v>9300</v>
      </c>
      <c r="H586">
        <v>3506.32</v>
      </c>
      <c r="I586">
        <v>0</v>
      </c>
      <c r="J586">
        <v>0</v>
      </c>
      <c r="K586">
        <v>693.09</v>
      </c>
      <c r="L586">
        <v>173.27</v>
      </c>
      <c r="M586">
        <v>25.99</v>
      </c>
      <c r="N586">
        <v>520</v>
      </c>
      <c r="O586">
        <v>0</v>
      </c>
      <c r="P586">
        <v>0</v>
      </c>
      <c r="Q586">
        <v>0</v>
      </c>
      <c r="R586">
        <v>0</v>
      </c>
      <c r="S586">
        <v>89646.36</v>
      </c>
      <c r="T586">
        <v>50000</v>
      </c>
      <c r="U586">
        <v>14633.49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25012.87</v>
      </c>
      <c r="AD586">
        <v>3</v>
      </c>
      <c r="AE586">
        <v>0</v>
      </c>
      <c r="AF586">
        <v>750.39</v>
      </c>
      <c r="AG586">
        <v>0</v>
      </c>
      <c r="AH586">
        <v>750.39</v>
      </c>
      <c r="AI586">
        <v>837.57</v>
      </c>
      <c r="AJ586">
        <v>0</v>
      </c>
      <c r="AK586">
        <f t="shared" si="9"/>
        <v>837.57</v>
      </c>
    </row>
    <row r="587" spans="1:37" x14ac:dyDescent="0.2">
      <c r="A587">
        <v>9000315</v>
      </c>
      <c r="B587" t="s">
        <v>552</v>
      </c>
      <c r="C587" t="s">
        <v>9185</v>
      </c>
      <c r="D587" t="s">
        <v>553</v>
      </c>
      <c r="E587" t="s">
        <v>9298</v>
      </c>
      <c r="F587" t="s">
        <v>9299</v>
      </c>
      <c r="G587" t="s">
        <v>9300</v>
      </c>
      <c r="H587">
        <v>2775.3</v>
      </c>
      <c r="I587">
        <v>0</v>
      </c>
      <c r="J587">
        <v>0</v>
      </c>
      <c r="K587">
        <v>415.69</v>
      </c>
      <c r="L587">
        <v>104.32</v>
      </c>
      <c r="M587">
        <v>15.59</v>
      </c>
      <c r="N587">
        <v>312</v>
      </c>
      <c r="O587">
        <v>0</v>
      </c>
      <c r="P587">
        <v>0</v>
      </c>
      <c r="Q587">
        <v>0</v>
      </c>
      <c r="R587">
        <v>0</v>
      </c>
      <c r="S587">
        <v>63284.74</v>
      </c>
      <c r="T587">
        <v>50000</v>
      </c>
      <c r="U587">
        <v>6877.69</v>
      </c>
      <c r="V587">
        <v>10000</v>
      </c>
      <c r="W587">
        <v>10000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3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f t="shared" si="9"/>
        <v>0</v>
      </c>
    </row>
    <row r="588" spans="1:37" x14ac:dyDescent="0.2">
      <c r="A588">
        <v>9001240</v>
      </c>
      <c r="B588" t="s">
        <v>7794</v>
      </c>
      <c r="C588" t="s">
        <v>9185</v>
      </c>
      <c r="D588" t="s">
        <v>7795</v>
      </c>
      <c r="E588" t="s">
        <v>9298</v>
      </c>
      <c r="F588" t="s">
        <v>9299</v>
      </c>
      <c r="G588" t="s">
        <v>9300</v>
      </c>
      <c r="H588">
        <v>3540.59</v>
      </c>
      <c r="I588">
        <v>0</v>
      </c>
      <c r="J588">
        <v>0</v>
      </c>
      <c r="K588">
        <v>379.92</v>
      </c>
      <c r="L588">
        <v>104.32</v>
      </c>
      <c r="M588">
        <v>14.25</v>
      </c>
      <c r="N588">
        <v>285</v>
      </c>
      <c r="O588">
        <v>0</v>
      </c>
      <c r="P588">
        <v>0</v>
      </c>
      <c r="Q588">
        <v>0</v>
      </c>
      <c r="R588">
        <v>0</v>
      </c>
      <c r="S588">
        <v>24885.48</v>
      </c>
      <c r="T588">
        <v>25000</v>
      </c>
      <c r="U588">
        <v>3898.77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3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f t="shared" si="9"/>
        <v>0</v>
      </c>
    </row>
    <row r="589" spans="1:37" x14ac:dyDescent="0.2">
      <c r="A589">
        <v>9000273</v>
      </c>
      <c r="B589" t="s">
        <v>2395</v>
      </c>
      <c r="C589" t="s">
        <v>9185</v>
      </c>
      <c r="D589" t="s">
        <v>2396</v>
      </c>
      <c r="E589" t="s">
        <v>9298</v>
      </c>
      <c r="F589" t="s">
        <v>9299</v>
      </c>
      <c r="G589" t="s">
        <v>9300</v>
      </c>
      <c r="H589">
        <v>4825</v>
      </c>
      <c r="I589">
        <v>0</v>
      </c>
      <c r="J589">
        <v>0</v>
      </c>
      <c r="K589">
        <v>934.96</v>
      </c>
      <c r="L589">
        <v>233.74</v>
      </c>
      <c r="M589">
        <v>35.06</v>
      </c>
      <c r="N589">
        <v>701</v>
      </c>
      <c r="O589">
        <v>0</v>
      </c>
      <c r="P589">
        <v>0</v>
      </c>
      <c r="Q589">
        <v>0</v>
      </c>
      <c r="R589">
        <v>0</v>
      </c>
      <c r="S589">
        <v>76234.320000000007</v>
      </c>
      <c r="T589">
        <v>40000</v>
      </c>
      <c r="U589">
        <v>15238.08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20996.240000000002</v>
      </c>
      <c r="AD589">
        <v>3</v>
      </c>
      <c r="AE589">
        <v>0</v>
      </c>
      <c r="AF589">
        <v>629.89</v>
      </c>
      <c r="AG589">
        <v>0</v>
      </c>
      <c r="AH589">
        <v>629.89</v>
      </c>
      <c r="AI589">
        <v>692.28</v>
      </c>
      <c r="AJ589">
        <v>0</v>
      </c>
      <c r="AK589">
        <f t="shared" si="9"/>
        <v>692.28</v>
      </c>
    </row>
    <row r="590" spans="1:37" x14ac:dyDescent="0.2">
      <c r="A590">
        <v>9000566</v>
      </c>
      <c r="B590" t="s">
        <v>1074</v>
      </c>
      <c r="C590" t="s">
        <v>9185</v>
      </c>
      <c r="D590" t="s">
        <v>1075</v>
      </c>
      <c r="E590" t="s">
        <v>9298</v>
      </c>
      <c r="F590" t="s">
        <v>9299</v>
      </c>
      <c r="G590" t="s">
        <v>9300</v>
      </c>
      <c r="H590">
        <v>3524.38</v>
      </c>
      <c r="I590">
        <v>0</v>
      </c>
      <c r="J590">
        <v>0</v>
      </c>
      <c r="K590">
        <v>491.81</v>
      </c>
      <c r="L590">
        <v>122.95</v>
      </c>
      <c r="M590">
        <v>18.440000000000001</v>
      </c>
      <c r="N590">
        <v>369</v>
      </c>
      <c r="O590">
        <v>0</v>
      </c>
      <c r="P590">
        <v>0</v>
      </c>
      <c r="Q590">
        <v>0</v>
      </c>
      <c r="R590">
        <v>0</v>
      </c>
      <c r="S590">
        <v>52587.5</v>
      </c>
      <c r="T590">
        <v>50000</v>
      </c>
      <c r="U590">
        <v>8922.23</v>
      </c>
      <c r="V590">
        <v>0</v>
      </c>
      <c r="W590">
        <v>0</v>
      </c>
      <c r="X590">
        <v>0</v>
      </c>
      <c r="Y590">
        <v>10000</v>
      </c>
      <c r="Z590">
        <v>0</v>
      </c>
      <c r="AA590">
        <v>0</v>
      </c>
      <c r="AB590">
        <v>0</v>
      </c>
      <c r="AC590">
        <v>0</v>
      </c>
      <c r="AD590">
        <v>3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f t="shared" si="9"/>
        <v>0</v>
      </c>
    </row>
    <row r="591" spans="1:37" x14ac:dyDescent="0.2">
      <c r="A591">
        <v>9000488</v>
      </c>
      <c r="B591" t="s">
        <v>2733</v>
      </c>
      <c r="C591" t="s">
        <v>9185</v>
      </c>
      <c r="D591" t="s">
        <v>2734</v>
      </c>
      <c r="E591" t="s">
        <v>9298</v>
      </c>
      <c r="F591" t="s">
        <v>9299</v>
      </c>
      <c r="G591" t="s">
        <v>9300</v>
      </c>
      <c r="H591">
        <v>5867.97</v>
      </c>
      <c r="I591">
        <v>0</v>
      </c>
      <c r="J591">
        <v>0</v>
      </c>
      <c r="K591">
        <v>860.16</v>
      </c>
      <c r="L591">
        <v>215.04</v>
      </c>
      <c r="M591">
        <v>32.26</v>
      </c>
      <c r="N591">
        <v>645</v>
      </c>
      <c r="O591">
        <v>0</v>
      </c>
      <c r="P591">
        <v>0</v>
      </c>
      <c r="Q591">
        <v>0</v>
      </c>
      <c r="R591">
        <v>0</v>
      </c>
      <c r="S591">
        <v>67088.84</v>
      </c>
      <c r="T591">
        <v>40000</v>
      </c>
      <c r="U591">
        <v>14019.68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13069.16</v>
      </c>
      <c r="AD591">
        <v>3</v>
      </c>
      <c r="AE591">
        <v>0</v>
      </c>
      <c r="AF591">
        <v>392.07</v>
      </c>
      <c r="AG591">
        <v>0</v>
      </c>
      <c r="AH591">
        <v>392.07</v>
      </c>
      <c r="AI591">
        <v>418.61</v>
      </c>
      <c r="AJ591">
        <v>0</v>
      </c>
      <c r="AK591">
        <f t="shared" si="9"/>
        <v>418.61</v>
      </c>
    </row>
    <row r="592" spans="1:37" x14ac:dyDescent="0.2">
      <c r="A592">
        <v>9000446</v>
      </c>
      <c r="B592" t="s">
        <v>749</v>
      </c>
      <c r="C592" t="s">
        <v>9185</v>
      </c>
      <c r="D592" t="s">
        <v>750</v>
      </c>
      <c r="E592" t="s">
        <v>9298</v>
      </c>
      <c r="F592" t="s">
        <v>9299</v>
      </c>
      <c r="G592" t="s">
        <v>9300</v>
      </c>
      <c r="H592">
        <v>3260.59</v>
      </c>
      <c r="I592">
        <v>0</v>
      </c>
      <c r="J592">
        <v>0</v>
      </c>
      <c r="K592">
        <v>518.11</v>
      </c>
      <c r="L592">
        <v>129.53</v>
      </c>
      <c r="M592">
        <v>19.43</v>
      </c>
      <c r="N592">
        <v>389</v>
      </c>
      <c r="O592">
        <v>0</v>
      </c>
      <c r="P592">
        <v>0</v>
      </c>
      <c r="Q592">
        <v>0</v>
      </c>
      <c r="R592">
        <v>0</v>
      </c>
      <c r="S592">
        <v>66910.06</v>
      </c>
      <c r="T592">
        <v>50000</v>
      </c>
      <c r="U592">
        <v>10158.14</v>
      </c>
      <c r="V592">
        <v>10000</v>
      </c>
      <c r="W592">
        <v>6670</v>
      </c>
      <c r="X592">
        <v>0</v>
      </c>
      <c r="Y592">
        <v>10000</v>
      </c>
      <c r="Z592">
        <v>0</v>
      </c>
      <c r="AA592">
        <v>0</v>
      </c>
      <c r="AB592">
        <v>0</v>
      </c>
      <c r="AC592">
        <v>0</v>
      </c>
      <c r="AD592">
        <v>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f t="shared" si="9"/>
        <v>0</v>
      </c>
    </row>
    <row r="593" spans="1:37" x14ac:dyDescent="0.2">
      <c r="A593">
        <v>9000849</v>
      </c>
      <c r="B593" t="s">
        <v>1892</v>
      </c>
      <c r="C593" t="s">
        <v>9185</v>
      </c>
      <c r="D593" t="s">
        <v>1893</v>
      </c>
      <c r="E593" t="s">
        <v>9298</v>
      </c>
      <c r="F593" t="s">
        <v>9299</v>
      </c>
      <c r="G593" t="s">
        <v>9300</v>
      </c>
      <c r="H593">
        <v>2691.2</v>
      </c>
      <c r="I593">
        <v>0</v>
      </c>
      <c r="J593">
        <v>0</v>
      </c>
      <c r="K593">
        <v>381.52</v>
      </c>
      <c r="L593">
        <v>104.32</v>
      </c>
      <c r="M593">
        <v>14.31</v>
      </c>
      <c r="N593">
        <v>286</v>
      </c>
      <c r="O593">
        <v>0</v>
      </c>
      <c r="P593">
        <v>0</v>
      </c>
      <c r="Q593">
        <v>0</v>
      </c>
      <c r="R593">
        <v>0</v>
      </c>
      <c r="S593">
        <v>42818.34</v>
      </c>
      <c r="T593">
        <v>50000</v>
      </c>
      <c r="U593">
        <v>6968.35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3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f t="shared" si="9"/>
        <v>0</v>
      </c>
    </row>
    <row r="594" spans="1:37" x14ac:dyDescent="0.2">
      <c r="A594">
        <v>9000833</v>
      </c>
      <c r="B594" t="s">
        <v>1845</v>
      </c>
      <c r="C594" t="s">
        <v>9185</v>
      </c>
      <c r="D594" t="s">
        <v>1846</v>
      </c>
      <c r="E594" t="s">
        <v>9298</v>
      </c>
      <c r="F594" t="s">
        <v>9299</v>
      </c>
      <c r="G594" t="s">
        <v>9300</v>
      </c>
      <c r="H594">
        <v>2526.7399999999998</v>
      </c>
      <c r="I594">
        <v>0</v>
      </c>
      <c r="J594">
        <v>0</v>
      </c>
      <c r="K594">
        <v>394.85</v>
      </c>
      <c r="L594">
        <v>104.32</v>
      </c>
      <c r="M594">
        <v>14.81</v>
      </c>
      <c r="N594">
        <v>296</v>
      </c>
      <c r="O594">
        <v>0</v>
      </c>
      <c r="P594">
        <v>0</v>
      </c>
      <c r="Q594">
        <v>0</v>
      </c>
      <c r="R594">
        <v>0</v>
      </c>
      <c r="S594">
        <v>46530.33</v>
      </c>
      <c r="T594">
        <v>50000</v>
      </c>
      <c r="U594">
        <v>6924.12</v>
      </c>
      <c r="V594">
        <v>0</v>
      </c>
      <c r="W594">
        <v>10000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3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f t="shared" si="9"/>
        <v>0</v>
      </c>
    </row>
    <row r="595" spans="1:37" x14ac:dyDescent="0.2">
      <c r="A595">
        <v>9001379</v>
      </c>
      <c r="B595" t="s">
        <v>9053</v>
      </c>
      <c r="C595" t="s">
        <v>9185</v>
      </c>
      <c r="D595" t="s">
        <v>9054</v>
      </c>
      <c r="E595" t="s">
        <v>9298</v>
      </c>
      <c r="F595" t="s">
        <v>9299</v>
      </c>
      <c r="G595" t="s">
        <v>9300</v>
      </c>
      <c r="H595">
        <v>2637</v>
      </c>
      <c r="I595">
        <v>0</v>
      </c>
      <c r="J595">
        <v>0</v>
      </c>
      <c r="K595">
        <v>320</v>
      </c>
      <c r="L595">
        <v>104.32</v>
      </c>
      <c r="M595">
        <v>12</v>
      </c>
      <c r="N595">
        <v>240</v>
      </c>
      <c r="O595">
        <v>0</v>
      </c>
      <c r="P595">
        <v>0</v>
      </c>
      <c r="Q595">
        <v>0</v>
      </c>
      <c r="R595">
        <v>0</v>
      </c>
      <c r="S595">
        <v>9607.35</v>
      </c>
      <c r="T595">
        <v>15000</v>
      </c>
      <c r="U595">
        <v>2028.96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3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f t="shared" si="9"/>
        <v>0</v>
      </c>
    </row>
    <row r="596" spans="1:37" x14ac:dyDescent="0.2">
      <c r="A596">
        <v>9000902</v>
      </c>
      <c r="B596" t="s">
        <v>1977</v>
      </c>
      <c r="C596" t="s">
        <v>9185</v>
      </c>
      <c r="D596" t="s">
        <v>1978</v>
      </c>
      <c r="E596" t="s">
        <v>9298</v>
      </c>
      <c r="F596" t="s">
        <v>9299</v>
      </c>
      <c r="G596" t="s">
        <v>9300</v>
      </c>
      <c r="H596">
        <v>4311.62</v>
      </c>
      <c r="I596">
        <v>0</v>
      </c>
      <c r="J596">
        <v>0</v>
      </c>
      <c r="K596">
        <v>665.28</v>
      </c>
      <c r="L596">
        <v>166.32</v>
      </c>
      <c r="M596">
        <v>24.95</v>
      </c>
      <c r="N596">
        <v>499</v>
      </c>
      <c r="O596">
        <v>0</v>
      </c>
      <c r="P596">
        <v>0</v>
      </c>
      <c r="Q596">
        <v>0</v>
      </c>
      <c r="R596">
        <v>0</v>
      </c>
      <c r="S596">
        <v>56354.47</v>
      </c>
      <c r="T596">
        <v>50000</v>
      </c>
      <c r="U596">
        <v>13557.5</v>
      </c>
      <c r="V596">
        <v>10000</v>
      </c>
      <c r="W596">
        <v>10000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f t="shared" si="9"/>
        <v>0</v>
      </c>
    </row>
    <row r="597" spans="1:37" x14ac:dyDescent="0.2">
      <c r="A597">
        <v>9001294</v>
      </c>
      <c r="B597" t="s">
        <v>8349</v>
      </c>
      <c r="C597" t="s">
        <v>9185</v>
      </c>
      <c r="D597" t="s">
        <v>8350</v>
      </c>
      <c r="E597" t="s">
        <v>9298</v>
      </c>
      <c r="F597" t="s">
        <v>9299</v>
      </c>
      <c r="G597" t="s">
        <v>9300</v>
      </c>
      <c r="H597">
        <v>4085</v>
      </c>
      <c r="I597">
        <v>0</v>
      </c>
      <c r="J597">
        <v>0</v>
      </c>
      <c r="K597">
        <v>545.35</v>
      </c>
      <c r="L597">
        <v>136.34</v>
      </c>
      <c r="M597">
        <v>20.45</v>
      </c>
      <c r="N597">
        <v>409</v>
      </c>
      <c r="O597">
        <v>0</v>
      </c>
      <c r="P597">
        <v>0</v>
      </c>
      <c r="Q597">
        <v>0</v>
      </c>
      <c r="R597">
        <v>0</v>
      </c>
      <c r="S597">
        <v>24956</v>
      </c>
      <c r="T597">
        <v>20000</v>
      </c>
      <c r="U597">
        <v>4444.5600000000004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511.44</v>
      </c>
      <c r="AD597">
        <v>3</v>
      </c>
      <c r="AE597">
        <v>0</v>
      </c>
      <c r="AF597">
        <v>15.34</v>
      </c>
      <c r="AG597">
        <v>0</v>
      </c>
      <c r="AH597">
        <v>15.34</v>
      </c>
      <c r="AI597">
        <v>76.13</v>
      </c>
      <c r="AJ597">
        <v>0</v>
      </c>
      <c r="AK597">
        <f t="shared" si="9"/>
        <v>76.13</v>
      </c>
    </row>
    <row r="598" spans="1:37" x14ac:dyDescent="0.2">
      <c r="A598">
        <v>9000321</v>
      </c>
      <c r="B598" t="s">
        <v>571</v>
      </c>
      <c r="C598" t="s">
        <v>9185</v>
      </c>
      <c r="D598" t="s">
        <v>572</v>
      </c>
      <c r="E598" t="s">
        <v>9298</v>
      </c>
      <c r="F598" t="s">
        <v>9299</v>
      </c>
      <c r="G598" t="s">
        <v>9300</v>
      </c>
      <c r="H598">
        <v>2862.18</v>
      </c>
      <c r="I598">
        <v>0</v>
      </c>
      <c r="J598">
        <v>0</v>
      </c>
      <c r="K598">
        <v>542.97</v>
      </c>
      <c r="L598">
        <v>135.74</v>
      </c>
      <c r="M598">
        <v>20.36</v>
      </c>
      <c r="N598">
        <v>407</v>
      </c>
      <c r="O598">
        <v>0</v>
      </c>
      <c r="P598">
        <v>0</v>
      </c>
      <c r="Q598">
        <v>0</v>
      </c>
      <c r="R598">
        <v>0</v>
      </c>
      <c r="S598">
        <v>62415.07</v>
      </c>
      <c r="T598">
        <v>50000</v>
      </c>
      <c r="U598">
        <v>10308.799999999999</v>
      </c>
      <c r="V598">
        <v>5000</v>
      </c>
      <c r="W598">
        <v>20000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f t="shared" si="9"/>
        <v>0</v>
      </c>
    </row>
    <row r="599" spans="1:37" x14ac:dyDescent="0.2">
      <c r="A599">
        <v>9000483</v>
      </c>
      <c r="B599" t="s">
        <v>846</v>
      </c>
      <c r="C599" t="s">
        <v>9185</v>
      </c>
      <c r="D599" t="s">
        <v>847</v>
      </c>
      <c r="E599" t="s">
        <v>9298</v>
      </c>
      <c r="F599" t="s">
        <v>9299</v>
      </c>
      <c r="G599" t="s">
        <v>9300</v>
      </c>
      <c r="H599">
        <v>3018.98</v>
      </c>
      <c r="I599">
        <v>0</v>
      </c>
      <c r="J599">
        <v>0</v>
      </c>
      <c r="K599">
        <v>597.14</v>
      </c>
      <c r="L599">
        <v>149.29</v>
      </c>
      <c r="M599">
        <v>22.39</v>
      </c>
      <c r="N599">
        <v>448</v>
      </c>
      <c r="O599">
        <v>0</v>
      </c>
      <c r="P599">
        <v>0</v>
      </c>
      <c r="Q599">
        <v>0</v>
      </c>
      <c r="R599">
        <v>0</v>
      </c>
      <c r="S599">
        <v>65028.04</v>
      </c>
      <c r="T599">
        <v>50000</v>
      </c>
      <c r="U599">
        <v>8786.1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6241.94</v>
      </c>
      <c r="AD599">
        <v>3</v>
      </c>
      <c r="AE599">
        <v>0</v>
      </c>
      <c r="AF599">
        <v>187.26</v>
      </c>
      <c r="AG599">
        <v>0</v>
      </c>
      <c r="AH599">
        <v>187.26</v>
      </c>
      <c r="AI599">
        <v>283.19</v>
      </c>
      <c r="AJ599">
        <v>0</v>
      </c>
      <c r="AK599">
        <f t="shared" si="9"/>
        <v>283.19</v>
      </c>
    </row>
    <row r="600" spans="1:37" x14ac:dyDescent="0.2">
      <c r="A600">
        <v>9000343</v>
      </c>
      <c r="B600" t="s">
        <v>625</v>
      </c>
      <c r="C600" t="s">
        <v>9185</v>
      </c>
      <c r="D600" t="s">
        <v>626</v>
      </c>
      <c r="E600" t="s">
        <v>9298</v>
      </c>
      <c r="F600" t="s">
        <v>9299</v>
      </c>
      <c r="G600" t="s">
        <v>9300</v>
      </c>
      <c r="H600">
        <v>3079.48</v>
      </c>
      <c r="I600">
        <v>0</v>
      </c>
      <c r="J600">
        <v>0</v>
      </c>
      <c r="K600">
        <v>1134.48</v>
      </c>
      <c r="L600">
        <v>373.82</v>
      </c>
      <c r="M600">
        <v>42.54</v>
      </c>
      <c r="N600">
        <v>1078</v>
      </c>
      <c r="O600">
        <v>0</v>
      </c>
      <c r="P600">
        <v>0</v>
      </c>
      <c r="Q600">
        <v>0</v>
      </c>
      <c r="R600">
        <v>0</v>
      </c>
      <c r="S600">
        <v>102839.4</v>
      </c>
      <c r="T600">
        <v>50000</v>
      </c>
      <c r="U600">
        <v>20857.52</v>
      </c>
      <c r="V600">
        <v>10000</v>
      </c>
      <c r="W600">
        <v>10000</v>
      </c>
      <c r="X600">
        <v>0</v>
      </c>
      <c r="Y600">
        <v>0</v>
      </c>
      <c r="Z600">
        <v>7700</v>
      </c>
      <c r="AA600">
        <v>0</v>
      </c>
      <c r="AB600">
        <v>0</v>
      </c>
      <c r="AC600">
        <v>4281.88</v>
      </c>
      <c r="AD600">
        <v>3</v>
      </c>
      <c r="AE600">
        <v>0</v>
      </c>
      <c r="AF600">
        <v>128.46</v>
      </c>
      <c r="AG600">
        <v>0</v>
      </c>
      <c r="AH600">
        <v>128.46</v>
      </c>
      <c r="AI600">
        <v>324.94</v>
      </c>
      <c r="AJ600">
        <v>0</v>
      </c>
      <c r="AK600">
        <f t="shared" si="9"/>
        <v>324.94</v>
      </c>
    </row>
    <row r="601" spans="1:37" x14ac:dyDescent="0.2">
      <c r="A601">
        <v>9001058</v>
      </c>
      <c r="B601" t="s">
        <v>2849</v>
      </c>
      <c r="C601" t="s">
        <v>9185</v>
      </c>
      <c r="D601" t="s">
        <v>2850</v>
      </c>
      <c r="E601" t="s">
        <v>9298</v>
      </c>
      <c r="F601" t="s">
        <v>9299</v>
      </c>
      <c r="G601" t="s">
        <v>9300</v>
      </c>
      <c r="H601">
        <v>3860.9</v>
      </c>
      <c r="I601">
        <v>0</v>
      </c>
      <c r="J601">
        <v>0</v>
      </c>
      <c r="K601">
        <v>432.56</v>
      </c>
      <c r="L601">
        <v>108.14</v>
      </c>
      <c r="M601">
        <v>16.22</v>
      </c>
      <c r="N601">
        <v>324</v>
      </c>
      <c r="O601">
        <v>0</v>
      </c>
      <c r="P601">
        <v>0</v>
      </c>
      <c r="Q601">
        <v>0</v>
      </c>
      <c r="R601">
        <v>0</v>
      </c>
      <c r="S601">
        <v>45069.86</v>
      </c>
      <c r="T601">
        <v>40000</v>
      </c>
      <c r="U601">
        <v>7047.36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3</v>
      </c>
      <c r="AE601">
        <v>0</v>
      </c>
      <c r="AF601">
        <v>0</v>
      </c>
      <c r="AG601">
        <v>0</v>
      </c>
      <c r="AH601">
        <v>0</v>
      </c>
      <c r="AI601">
        <v>1.28</v>
      </c>
      <c r="AJ601">
        <v>0</v>
      </c>
      <c r="AK601">
        <f t="shared" si="9"/>
        <v>1.28</v>
      </c>
    </row>
    <row r="602" spans="1:37" x14ac:dyDescent="0.2">
      <c r="A602">
        <v>9001305</v>
      </c>
      <c r="B602" t="s">
        <v>2297</v>
      </c>
      <c r="C602" t="s">
        <v>9185</v>
      </c>
      <c r="D602" t="s">
        <v>8299</v>
      </c>
      <c r="E602" t="s">
        <v>9298</v>
      </c>
      <c r="F602" t="s">
        <v>9299</v>
      </c>
      <c r="G602" t="s">
        <v>9300</v>
      </c>
      <c r="H602">
        <v>6330</v>
      </c>
      <c r="I602">
        <v>0</v>
      </c>
      <c r="J602">
        <v>0</v>
      </c>
      <c r="K602">
        <v>629.28</v>
      </c>
      <c r="L602">
        <v>157.32</v>
      </c>
      <c r="M602">
        <v>23.6</v>
      </c>
      <c r="N602">
        <v>472</v>
      </c>
      <c r="O602">
        <v>0</v>
      </c>
      <c r="P602">
        <v>0</v>
      </c>
      <c r="Q602">
        <v>0</v>
      </c>
      <c r="R602">
        <v>0</v>
      </c>
      <c r="S602">
        <v>28479.07</v>
      </c>
      <c r="T602">
        <v>20000</v>
      </c>
      <c r="U602">
        <v>5128.8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3350.27</v>
      </c>
      <c r="AD602">
        <v>3</v>
      </c>
      <c r="AE602">
        <v>0</v>
      </c>
      <c r="AF602">
        <v>100.51</v>
      </c>
      <c r="AG602">
        <v>0</v>
      </c>
      <c r="AH602">
        <v>100.51</v>
      </c>
      <c r="AI602">
        <v>99.07</v>
      </c>
      <c r="AJ602">
        <v>1.44</v>
      </c>
      <c r="AK602">
        <f t="shared" si="9"/>
        <v>100.50999999999999</v>
      </c>
    </row>
    <row r="603" spans="1:37" x14ac:dyDescent="0.2">
      <c r="A603">
        <v>9001112</v>
      </c>
      <c r="B603" t="s">
        <v>3008</v>
      </c>
      <c r="C603" t="s">
        <v>9185</v>
      </c>
      <c r="D603" t="s">
        <v>3009</v>
      </c>
      <c r="E603" t="s">
        <v>9298</v>
      </c>
      <c r="F603" t="s">
        <v>9299</v>
      </c>
      <c r="G603" t="s">
        <v>9300</v>
      </c>
      <c r="H603">
        <v>3620.92</v>
      </c>
      <c r="I603">
        <v>0</v>
      </c>
      <c r="J603">
        <v>0</v>
      </c>
      <c r="K603">
        <v>430.25</v>
      </c>
      <c r="L603">
        <v>107.56</v>
      </c>
      <c r="M603">
        <v>16.13</v>
      </c>
      <c r="N603">
        <v>323</v>
      </c>
      <c r="O603">
        <v>0</v>
      </c>
      <c r="P603">
        <v>0</v>
      </c>
      <c r="Q603">
        <v>0</v>
      </c>
      <c r="R603">
        <v>0</v>
      </c>
      <c r="S603">
        <v>36561.760000000002</v>
      </c>
      <c r="T603">
        <v>40000</v>
      </c>
      <c r="U603">
        <v>6138.58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f t="shared" si="9"/>
        <v>0</v>
      </c>
    </row>
    <row r="604" spans="1:37" x14ac:dyDescent="0.2">
      <c r="A604">
        <v>9000163</v>
      </c>
      <c r="B604" t="s">
        <v>212</v>
      </c>
      <c r="C604" t="s">
        <v>9185</v>
      </c>
      <c r="D604" t="s">
        <v>213</v>
      </c>
      <c r="E604" t="s">
        <v>9298</v>
      </c>
      <c r="F604" t="s">
        <v>9299</v>
      </c>
      <c r="G604" t="s">
        <v>9300</v>
      </c>
      <c r="H604">
        <v>3181.64</v>
      </c>
      <c r="I604">
        <v>0</v>
      </c>
      <c r="J604">
        <v>0</v>
      </c>
      <c r="K604">
        <v>576.53</v>
      </c>
      <c r="L604">
        <v>144.13</v>
      </c>
      <c r="M604">
        <v>21.62</v>
      </c>
      <c r="N604">
        <v>432</v>
      </c>
      <c r="O604">
        <v>0</v>
      </c>
      <c r="P604">
        <v>0</v>
      </c>
      <c r="Q604">
        <v>0</v>
      </c>
      <c r="R604">
        <v>0</v>
      </c>
      <c r="S604">
        <v>68582.009999999995</v>
      </c>
      <c r="T604">
        <v>50000</v>
      </c>
      <c r="U604">
        <v>7916.4</v>
      </c>
      <c r="V604">
        <v>0</v>
      </c>
      <c r="W604">
        <v>0</v>
      </c>
      <c r="X604">
        <v>0</v>
      </c>
      <c r="Y604">
        <v>10000</v>
      </c>
      <c r="Z604">
        <v>0</v>
      </c>
      <c r="AA604">
        <v>0</v>
      </c>
      <c r="AB604">
        <v>0</v>
      </c>
      <c r="AC604">
        <v>665.61</v>
      </c>
      <c r="AD604">
        <v>3</v>
      </c>
      <c r="AE604">
        <v>0</v>
      </c>
      <c r="AF604">
        <v>19.97</v>
      </c>
      <c r="AG604">
        <v>0</v>
      </c>
      <c r="AH604">
        <v>19.97</v>
      </c>
      <c r="AI604">
        <v>175.15</v>
      </c>
      <c r="AJ604">
        <v>0</v>
      </c>
      <c r="AK604">
        <f t="shared" si="9"/>
        <v>175.15</v>
      </c>
    </row>
    <row r="605" spans="1:37" x14ac:dyDescent="0.2">
      <c r="A605">
        <v>9000900</v>
      </c>
      <c r="B605" t="s">
        <v>306</v>
      </c>
      <c r="C605" t="s">
        <v>9185</v>
      </c>
      <c r="D605" t="s">
        <v>1972</v>
      </c>
      <c r="E605" t="s">
        <v>9298</v>
      </c>
      <c r="F605" t="s">
        <v>9299</v>
      </c>
      <c r="G605" t="s">
        <v>9300</v>
      </c>
      <c r="H605">
        <v>3673.97</v>
      </c>
      <c r="I605">
        <v>0</v>
      </c>
      <c r="J605">
        <v>0</v>
      </c>
      <c r="K605">
        <v>338.24</v>
      </c>
      <c r="L605">
        <v>104.32</v>
      </c>
      <c r="M605">
        <v>12.68</v>
      </c>
      <c r="N605">
        <v>254</v>
      </c>
      <c r="O605">
        <v>0</v>
      </c>
      <c r="P605">
        <v>0</v>
      </c>
      <c r="Q605">
        <v>0</v>
      </c>
      <c r="R605">
        <v>0</v>
      </c>
      <c r="S605">
        <v>48565.17</v>
      </c>
      <c r="T605">
        <v>50000</v>
      </c>
      <c r="U605">
        <v>6956.15</v>
      </c>
      <c r="V605">
        <v>10000</v>
      </c>
      <c r="W605">
        <v>20000</v>
      </c>
      <c r="X605">
        <v>0</v>
      </c>
      <c r="Y605">
        <v>5000</v>
      </c>
      <c r="Z605">
        <v>0</v>
      </c>
      <c r="AA605">
        <v>0</v>
      </c>
      <c r="AB605">
        <v>0</v>
      </c>
      <c r="AC605">
        <v>0</v>
      </c>
      <c r="AD605">
        <v>3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f t="shared" si="9"/>
        <v>0</v>
      </c>
    </row>
    <row r="606" spans="1:37" x14ac:dyDescent="0.2">
      <c r="A606">
        <v>9000415</v>
      </c>
      <c r="B606" t="s">
        <v>2697</v>
      </c>
      <c r="C606" t="s">
        <v>9185</v>
      </c>
      <c r="D606" t="s">
        <v>2698</v>
      </c>
      <c r="E606" t="s">
        <v>9298</v>
      </c>
      <c r="F606" t="s">
        <v>9299</v>
      </c>
      <c r="G606" t="s">
        <v>9300</v>
      </c>
      <c r="H606">
        <v>6423.62</v>
      </c>
      <c r="I606">
        <v>0</v>
      </c>
      <c r="J606">
        <v>0</v>
      </c>
      <c r="K606">
        <v>699.84</v>
      </c>
      <c r="L606">
        <v>174.96</v>
      </c>
      <c r="M606">
        <v>26.24</v>
      </c>
      <c r="N606">
        <v>525</v>
      </c>
      <c r="O606">
        <v>0</v>
      </c>
      <c r="P606">
        <v>0</v>
      </c>
      <c r="Q606">
        <v>0</v>
      </c>
      <c r="R606">
        <v>0</v>
      </c>
      <c r="S606">
        <v>64863.9</v>
      </c>
      <c r="T606">
        <v>40000</v>
      </c>
      <c r="U606">
        <v>11408.32</v>
      </c>
      <c r="V606">
        <v>8000</v>
      </c>
      <c r="W606">
        <v>8000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3</v>
      </c>
      <c r="AE606">
        <v>0</v>
      </c>
      <c r="AF606">
        <v>0</v>
      </c>
      <c r="AG606">
        <v>0</v>
      </c>
      <c r="AH606">
        <v>0</v>
      </c>
      <c r="AI606">
        <v>269.86</v>
      </c>
      <c r="AJ606">
        <v>0</v>
      </c>
      <c r="AK606">
        <f t="shared" si="9"/>
        <v>269.86</v>
      </c>
    </row>
    <row r="607" spans="1:37" x14ac:dyDescent="0.2">
      <c r="A607">
        <v>9001371</v>
      </c>
      <c r="B607" t="s">
        <v>8684</v>
      </c>
      <c r="C607" t="s">
        <v>9185</v>
      </c>
      <c r="D607" t="s">
        <v>8685</v>
      </c>
      <c r="E607" t="s">
        <v>9298</v>
      </c>
      <c r="F607" t="s">
        <v>9299</v>
      </c>
      <c r="G607" t="s">
        <v>9300</v>
      </c>
      <c r="H607">
        <v>2637</v>
      </c>
      <c r="I607">
        <v>0</v>
      </c>
      <c r="J607">
        <v>0</v>
      </c>
      <c r="K607">
        <v>320</v>
      </c>
      <c r="L607">
        <v>104.32</v>
      </c>
      <c r="M607">
        <v>12</v>
      </c>
      <c r="N607">
        <v>240</v>
      </c>
      <c r="O607">
        <v>0</v>
      </c>
      <c r="P607">
        <v>0</v>
      </c>
      <c r="Q607">
        <v>0</v>
      </c>
      <c r="R607">
        <v>0</v>
      </c>
      <c r="S607">
        <v>9614.57</v>
      </c>
      <c r="T607">
        <v>15000</v>
      </c>
      <c r="U607">
        <v>2028.96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3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f t="shared" si="9"/>
        <v>0</v>
      </c>
    </row>
    <row r="608" spans="1:37" x14ac:dyDescent="0.2">
      <c r="A608">
        <v>9001306</v>
      </c>
      <c r="B608" t="s">
        <v>7980</v>
      </c>
      <c r="C608" t="s">
        <v>9185</v>
      </c>
      <c r="D608" t="s">
        <v>7982</v>
      </c>
      <c r="E608" t="s">
        <v>9298</v>
      </c>
      <c r="F608" t="s">
        <v>9299</v>
      </c>
      <c r="G608" t="s">
        <v>9300</v>
      </c>
      <c r="H608">
        <v>5621</v>
      </c>
      <c r="I608">
        <v>0</v>
      </c>
      <c r="J608">
        <v>0</v>
      </c>
      <c r="K608">
        <v>739.6</v>
      </c>
      <c r="L608">
        <v>184.9</v>
      </c>
      <c r="M608">
        <v>27.74</v>
      </c>
      <c r="N608">
        <v>555</v>
      </c>
      <c r="O608">
        <v>0</v>
      </c>
      <c r="P608">
        <v>0</v>
      </c>
      <c r="Q608">
        <v>0</v>
      </c>
      <c r="R608">
        <v>0</v>
      </c>
      <c r="S608">
        <v>30086.84</v>
      </c>
      <c r="T608">
        <v>20000</v>
      </c>
      <c r="U608">
        <v>6028.96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4057.88</v>
      </c>
      <c r="AD608">
        <v>3</v>
      </c>
      <c r="AE608">
        <v>0</v>
      </c>
      <c r="AF608">
        <v>121.74</v>
      </c>
      <c r="AG608">
        <v>0</v>
      </c>
      <c r="AH608">
        <v>121.74</v>
      </c>
      <c r="AI608">
        <v>148.32</v>
      </c>
      <c r="AJ608">
        <v>0</v>
      </c>
      <c r="AK608">
        <f t="shared" si="9"/>
        <v>148.32</v>
      </c>
    </row>
    <row r="609" spans="1:37" x14ac:dyDescent="0.2">
      <c r="A609">
        <v>9000784</v>
      </c>
      <c r="B609" t="s">
        <v>1710</v>
      </c>
      <c r="C609" t="s">
        <v>9185</v>
      </c>
      <c r="D609" t="s">
        <v>1711</v>
      </c>
      <c r="E609" t="s">
        <v>9298</v>
      </c>
      <c r="F609" t="s">
        <v>9299</v>
      </c>
      <c r="G609" t="s">
        <v>9300</v>
      </c>
      <c r="H609">
        <v>4383.33</v>
      </c>
      <c r="I609">
        <v>0</v>
      </c>
      <c r="J609">
        <v>0</v>
      </c>
      <c r="K609">
        <v>617.97</v>
      </c>
      <c r="L609">
        <v>154.49</v>
      </c>
      <c r="M609">
        <v>23.17</v>
      </c>
      <c r="N609">
        <v>463</v>
      </c>
      <c r="O609">
        <v>0</v>
      </c>
      <c r="P609">
        <v>0</v>
      </c>
      <c r="Q609">
        <v>0</v>
      </c>
      <c r="R609">
        <v>0</v>
      </c>
      <c r="S609">
        <v>70398.44</v>
      </c>
      <c r="T609">
        <v>50000</v>
      </c>
      <c r="U609">
        <v>16000.5</v>
      </c>
      <c r="V609">
        <v>10000</v>
      </c>
      <c r="W609">
        <v>20000</v>
      </c>
      <c r="X609">
        <v>0</v>
      </c>
      <c r="Y609">
        <v>10000</v>
      </c>
      <c r="Z609">
        <v>0</v>
      </c>
      <c r="AA609">
        <v>0</v>
      </c>
      <c r="AB609">
        <v>0</v>
      </c>
      <c r="AC609">
        <v>0</v>
      </c>
      <c r="AD609">
        <v>3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f t="shared" si="9"/>
        <v>0</v>
      </c>
    </row>
    <row r="610" spans="1:37" x14ac:dyDescent="0.2">
      <c r="A610">
        <v>9000550</v>
      </c>
      <c r="B610" t="s">
        <v>1028</v>
      </c>
      <c r="C610" t="s">
        <v>9185</v>
      </c>
      <c r="D610" t="s">
        <v>1029</v>
      </c>
      <c r="E610" t="s">
        <v>9298</v>
      </c>
      <c r="F610" t="s">
        <v>9299</v>
      </c>
      <c r="G610" t="s">
        <v>9300</v>
      </c>
      <c r="H610">
        <v>2807.51</v>
      </c>
      <c r="I610">
        <v>0</v>
      </c>
      <c r="J610">
        <v>0</v>
      </c>
      <c r="K610">
        <v>415.75</v>
      </c>
      <c r="L610">
        <v>104.32</v>
      </c>
      <c r="M610">
        <v>15.59</v>
      </c>
      <c r="N610">
        <v>312</v>
      </c>
      <c r="O610">
        <v>0</v>
      </c>
      <c r="P610">
        <v>0</v>
      </c>
      <c r="Q610">
        <v>0</v>
      </c>
      <c r="R610">
        <v>0</v>
      </c>
      <c r="S610">
        <v>52078.5</v>
      </c>
      <c r="T610">
        <v>50000</v>
      </c>
      <c r="U610">
        <v>7816.51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3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f t="shared" si="9"/>
        <v>0</v>
      </c>
    </row>
    <row r="611" spans="1:37" x14ac:dyDescent="0.2">
      <c r="A611">
        <v>9001190</v>
      </c>
      <c r="B611" t="s">
        <v>7486</v>
      </c>
      <c r="C611" t="s">
        <v>9185</v>
      </c>
      <c r="D611" t="s">
        <v>7487</v>
      </c>
      <c r="E611" t="s">
        <v>9298</v>
      </c>
      <c r="F611" t="s">
        <v>9299</v>
      </c>
      <c r="G611" t="s">
        <v>9300</v>
      </c>
      <c r="H611">
        <v>3501</v>
      </c>
      <c r="I611">
        <v>0</v>
      </c>
      <c r="J611">
        <v>0</v>
      </c>
      <c r="K611">
        <v>289.97000000000003</v>
      </c>
      <c r="L611">
        <v>104.32</v>
      </c>
      <c r="M611">
        <v>10.87</v>
      </c>
      <c r="N611">
        <v>218</v>
      </c>
      <c r="O611">
        <v>0</v>
      </c>
      <c r="P611">
        <v>0</v>
      </c>
      <c r="Q611">
        <v>0</v>
      </c>
      <c r="R611">
        <v>0</v>
      </c>
      <c r="S611">
        <v>26215.34</v>
      </c>
      <c r="T611">
        <v>30000</v>
      </c>
      <c r="U611">
        <v>3643.5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3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f t="shared" si="9"/>
        <v>0</v>
      </c>
    </row>
    <row r="612" spans="1:37" x14ac:dyDescent="0.2">
      <c r="A612">
        <v>9001120</v>
      </c>
      <c r="B612" t="s">
        <v>3032</v>
      </c>
      <c r="C612" t="s">
        <v>9185</v>
      </c>
      <c r="D612" t="s">
        <v>3033</v>
      </c>
      <c r="E612" t="s">
        <v>9298</v>
      </c>
      <c r="F612" t="s">
        <v>9299</v>
      </c>
      <c r="G612" t="s">
        <v>9300</v>
      </c>
      <c r="H612">
        <v>4489.6899999999996</v>
      </c>
      <c r="I612">
        <v>0</v>
      </c>
      <c r="J612">
        <v>0</v>
      </c>
      <c r="K612">
        <v>486.99</v>
      </c>
      <c r="L612">
        <v>121.74</v>
      </c>
      <c r="M612">
        <v>18.260000000000002</v>
      </c>
      <c r="N612">
        <v>365</v>
      </c>
      <c r="O612">
        <v>0</v>
      </c>
      <c r="P612">
        <v>0</v>
      </c>
      <c r="Q612">
        <v>0</v>
      </c>
      <c r="R612">
        <v>0</v>
      </c>
      <c r="S612">
        <v>39257.760000000002</v>
      </c>
      <c r="T612">
        <v>40000</v>
      </c>
      <c r="U612">
        <v>6943.93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f t="shared" si="9"/>
        <v>0</v>
      </c>
    </row>
    <row r="613" spans="1:37" x14ac:dyDescent="0.2">
      <c r="A613">
        <v>9001177</v>
      </c>
      <c r="B613" t="s">
        <v>583</v>
      </c>
      <c r="C613" t="s">
        <v>9185</v>
      </c>
      <c r="D613" t="s">
        <v>7458</v>
      </c>
      <c r="E613" t="s">
        <v>9298</v>
      </c>
      <c r="F613" t="s">
        <v>9299</v>
      </c>
      <c r="G613" t="s">
        <v>9300</v>
      </c>
      <c r="H613">
        <v>4039.76</v>
      </c>
      <c r="I613">
        <v>0</v>
      </c>
      <c r="J613">
        <v>0</v>
      </c>
      <c r="K613">
        <v>401.89</v>
      </c>
      <c r="L613">
        <v>104.32</v>
      </c>
      <c r="M613">
        <v>15.07</v>
      </c>
      <c r="N613">
        <v>301</v>
      </c>
      <c r="O613">
        <v>0</v>
      </c>
      <c r="P613">
        <v>0</v>
      </c>
      <c r="Q613">
        <v>0</v>
      </c>
      <c r="R613">
        <v>0</v>
      </c>
      <c r="S613">
        <v>28535.46</v>
      </c>
      <c r="T613">
        <v>30000</v>
      </c>
      <c r="U613">
        <v>4922.16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3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f t="shared" si="9"/>
        <v>0</v>
      </c>
    </row>
    <row r="614" spans="1:37" x14ac:dyDescent="0.2">
      <c r="A614">
        <v>9000174</v>
      </c>
      <c r="B614" t="s">
        <v>245</v>
      </c>
      <c r="C614" t="s">
        <v>9185</v>
      </c>
      <c r="D614" t="s">
        <v>246</v>
      </c>
      <c r="E614" t="s">
        <v>9298</v>
      </c>
      <c r="F614" t="s">
        <v>9299</v>
      </c>
      <c r="G614" t="s">
        <v>9300</v>
      </c>
      <c r="H614">
        <v>3445.11</v>
      </c>
      <c r="I614">
        <v>0</v>
      </c>
      <c r="J614">
        <v>0</v>
      </c>
      <c r="K614">
        <v>880.8</v>
      </c>
      <c r="L614">
        <v>220.2</v>
      </c>
      <c r="M614">
        <v>33.03</v>
      </c>
      <c r="N614">
        <v>661</v>
      </c>
      <c r="O614">
        <v>0</v>
      </c>
      <c r="P614">
        <v>0</v>
      </c>
      <c r="Q614">
        <v>0</v>
      </c>
      <c r="R614">
        <v>0</v>
      </c>
      <c r="S614">
        <v>103127.23</v>
      </c>
      <c r="T614">
        <v>50000</v>
      </c>
      <c r="U614">
        <v>15075.42</v>
      </c>
      <c r="V614">
        <v>10000</v>
      </c>
      <c r="W614">
        <v>10000</v>
      </c>
      <c r="X614">
        <v>0</v>
      </c>
      <c r="Y614">
        <v>10000</v>
      </c>
      <c r="Z614">
        <v>0</v>
      </c>
      <c r="AA614">
        <v>0</v>
      </c>
      <c r="AB614">
        <v>0</v>
      </c>
      <c r="AC614">
        <v>8051.81</v>
      </c>
      <c r="AD614">
        <v>3</v>
      </c>
      <c r="AE614">
        <v>0</v>
      </c>
      <c r="AF614">
        <v>241.55</v>
      </c>
      <c r="AG614">
        <v>0</v>
      </c>
      <c r="AH614">
        <v>241.55</v>
      </c>
      <c r="AI614">
        <v>432.05</v>
      </c>
      <c r="AJ614">
        <v>0</v>
      </c>
      <c r="AK614">
        <f t="shared" si="9"/>
        <v>432.05</v>
      </c>
    </row>
    <row r="615" spans="1:37" x14ac:dyDescent="0.2">
      <c r="A615">
        <v>9001352</v>
      </c>
      <c r="B615" t="s">
        <v>8116</v>
      </c>
      <c r="C615" t="s">
        <v>9185</v>
      </c>
      <c r="D615" t="s">
        <v>8117</v>
      </c>
      <c r="E615" t="s">
        <v>9298</v>
      </c>
      <c r="F615" t="s">
        <v>9299</v>
      </c>
      <c r="G615" t="s">
        <v>9300</v>
      </c>
      <c r="H615">
        <v>7139</v>
      </c>
      <c r="I615">
        <v>0</v>
      </c>
      <c r="J615">
        <v>0</v>
      </c>
      <c r="K615">
        <v>814.48</v>
      </c>
      <c r="L615">
        <v>203.62</v>
      </c>
      <c r="M615">
        <v>30.54</v>
      </c>
      <c r="N615">
        <v>611</v>
      </c>
      <c r="O615">
        <v>0</v>
      </c>
      <c r="P615">
        <v>0</v>
      </c>
      <c r="Q615">
        <v>0</v>
      </c>
      <c r="R615">
        <v>0</v>
      </c>
      <c r="S615">
        <v>35448.269999999997</v>
      </c>
      <c r="T615">
        <v>20000</v>
      </c>
      <c r="U615">
        <v>6638.56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8809.7099999999991</v>
      </c>
      <c r="AD615">
        <v>3</v>
      </c>
      <c r="AE615">
        <v>0</v>
      </c>
      <c r="AF615">
        <v>264.29000000000002</v>
      </c>
      <c r="AG615">
        <v>0</v>
      </c>
      <c r="AH615">
        <v>264.29000000000002</v>
      </c>
      <c r="AI615">
        <v>249.91</v>
      </c>
      <c r="AJ615">
        <v>14.38</v>
      </c>
      <c r="AK615">
        <f t="shared" si="9"/>
        <v>264.29000000000002</v>
      </c>
    </row>
    <row r="616" spans="1:37" x14ac:dyDescent="0.2">
      <c r="A616">
        <v>9000388</v>
      </c>
      <c r="B616" t="s">
        <v>682</v>
      </c>
      <c r="C616" t="s">
        <v>9185</v>
      </c>
      <c r="D616" t="s">
        <v>683</v>
      </c>
      <c r="E616" t="s">
        <v>9298</v>
      </c>
      <c r="F616" t="s">
        <v>9299</v>
      </c>
      <c r="G616" t="s">
        <v>9300</v>
      </c>
      <c r="H616">
        <v>2974.23</v>
      </c>
      <c r="I616">
        <v>0</v>
      </c>
      <c r="J616">
        <v>0</v>
      </c>
      <c r="K616">
        <v>661.1</v>
      </c>
      <c r="L616">
        <v>165.28</v>
      </c>
      <c r="M616">
        <v>24.79</v>
      </c>
      <c r="N616">
        <v>496</v>
      </c>
      <c r="O616">
        <v>0</v>
      </c>
      <c r="P616">
        <v>0</v>
      </c>
      <c r="Q616">
        <v>0</v>
      </c>
      <c r="R616">
        <v>0</v>
      </c>
      <c r="S616">
        <v>83826.77</v>
      </c>
      <c r="T616">
        <v>50000</v>
      </c>
      <c r="U616">
        <v>11868.35</v>
      </c>
      <c r="V616">
        <v>5000</v>
      </c>
      <c r="W616">
        <v>10000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6958.42</v>
      </c>
      <c r="AD616">
        <v>3</v>
      </c>
      <c r="AE616">
        <v>0</v>
      </c>
      <c r="AF616">
        <v>208.75</v>
      </c>
      <c r="AG616">
        <v>0</v>
      </c>
      <c r="AH616">
        <v>208.75</v>
      </c>
      <c r="AI616">
        <v>354.94</v>
      </c>
      <c r="AJ616">
        <v>0</v>
      </c>
      <c r="AK616">
        <f t="shared" si="9"/>
        <v>354.94</v>
      </c>
    </row>
    <row r="617" spans="1:37" x14ac:dyDescent="0.2">
      <c r="A617">
        <v>9000366</v>
      </c>
      <c r="B617" t="s">
        <v>2651</v>
      </c>
      <c r="C617" t="s">
        <v>9185</v>
      </c>
      <c r="D617" t="s">
        <v>2652</v>
      </c>
      <c r="E617" t="s">
        <v>9298</v>
      </c>
      <c r="F617" t="s">
        <v>9299</v>
      </c>
      <c r="G617" t="s">
        <v>9300</v>
      </c>
      <c r="H617">
        <v>6324</v>
      </c>
      <c r="I617">
        <v>0</v>
      </c>
      <c r="J617">
        <v>0</v>
      </c>
      <c r="K617">
        <v>1118.08</v>
      </c>
      <c r="L617">
        <v>279.52</v>
      </c>
      <c r="M617">
        <v>41.93</v>
      </c>
      <c r="N617">
        <v>839</v>
      </c>
      <c r="O617">
        <v>0</v>
      </c>
      <c r="P617">
        <v>0</v>
      </c>
      <c r="Q617">
        <v>0</v>
      </c>
      <c r="R617">
        <v>0</v>
      </c>
      <c r="S617">
        <v>96057</v>
      </c>
      <c r="T617">
        <v>40000</v>
      </c>
      <c r="U617">
        <v>18228.240000000002</v>
      </c>
      <c r="V617">
        <v>8000</v>
      </c>
      <c r="W617">
        <v>8000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21828.76</v>
      </c>
      <c r="AD617">
        <v>3</v>
      </c>
      <c r="AE617">
        <v>0</v>
      </c>
      <c r="AF617">
        <v>654.86</v>
      </c>
      <c r="AG617">
        <v>0</v>
      </c>
      <c r="AH617">
        <v>654.86</v>
      </c>
      <c r="AI617">
        <v>743.5</v>
      </c>
      <c r="AJ617">
        <v>0</v>
      </c>
      <c r="AK617">
        <f t="shared" si="9"/>
        <v>743.5</v>
      </c>
    </row>
    <row r="618" spans="1:37" x14ac:dyDescent="0.2">
      <c r="A618">
        <v>9001338</v>
      </c>
      <c r="B618" t="s">
        <v>7927</v>
      </c>
      <c r="C618" t="s">
        <v>9185</v>
      </c>
      <c r="D618" t="s">
        <v>7928</v>
      </c>
      <c r="E618" t="s">
        <v>9298</v>
      </c>
      <c r="F618" t="s">
        <v>9299</v>
      </c>
      <c r="G618" t="s">
        <v>9300</v>
      </c>
      <c r="H618">
        <v>4002</v>
      </c>
      <c r="I618">
        <v>0</v>
      </c>
      <c r="J618">
        <v>0</v>
      </c>
      <c r="K618">
        <v>607.67999999999995</v>
      </c>
      <c r="L618">
        <v>151.91999999999999</v>
      </c>
      <c r="M618">
        <v>22.79</v>
      </c>
      <c r="N618">
        <v>456</v>
      </c>
      <c r="O618">
        <v>0</v>
      </c>
      <c r="P618">
        <v>0</v>
      </c>
      <c r="Q618">
        <v>0</v>
      </c>
      <c r="R618">
        <v>0</v>
      </c>
      <c r="S618">
        <v>23568.31</v>
      </c>
      <c r="T618">
        <v>20000</v>
      </c>
      <c r="U618">
        <v>4953.5600000000004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3</v>
      </c>
      <c r="AE618">
        <v>0</v>
      </c>
      <c r="AF618">
        <v>0</v>
      </c>
      <c r="AG618">
        <v>0</v>
      </c>
      <c r="AH618">
        <v>0</v>
      </c>
      <c r="AI618">
        <v>25.53</v>
      </c>
      <c r="AJ618">
        <v>0</v>
      </c>
      <c r="AK618">
        <f t="shared" si="9"/>
        <v>25.53</v>
      </c>
    </row>
    <row r="619" spans="1:37" x14ac:dyDescent="0.2">
      <c r="A619">
        <v>9000943</v>
      </c>
      <c r="B619" t="s">
        <v>2111</v>
      </c>
      <c r="C619" t="s">
        <v>9185</v>
      </c>
      <c r="D619" t="s">
        <v>2112</v>
      </c>
      <c r="E619" t="s">
        <v>9298</v>
      </c>
      <c r="F619" t="s">
        <v>9299</v>
      </c>
      <c r="G619" t="s">
        <v>9300</v>
      </c>
      <c r="H619">
        <v>3900.76</v>
      </c>
      <c r="I619">
        <v>0</v>
      </c>
      <c r="J619">
        <v>0</v>
      </c>
      <c r="K619">
        <v>358.32</v>
      </c>
      <c r="L619">
        <v>104.32</v>
      </c>
      <c r="M619">
        <v>13.44</v>
      </c>
      <c r="N619">
        <v>269</v>
      </c>
      <c r="O619">
        <v>0</v>
      </c>
      <c r="P619">
        <v>0</v>
      </c>
      <c r="Q619">
        <v>0</v>
      </c>
      <c r="R619">
        <v>0</v>
      </c>
      <c r="S619">
        <v>56273.17</v>
      </c>
      <c r="T619">
        <v>50000</v>
      </c>
      <c r="U619">
        <v>7349.55</v>
      </c>
      <c r="V619">
        <v>0</v>
      </c>
      <c r="W619">
        <v>10000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f t="shared" si="9"/>
        <v>0</v>
      </c>
    </row>
    <row r="620" spans="1:37" x14ac:dyDescent="0.2">
      <c r="A620">
        <v>9000143</v>
      </c>
      <c r="B620" t="s">
        <v>150</v>
      </c>
      <c r="C620" t="s">
        <v>9185</v>
      </c>
      <c r="D620" t="s">
        <v>151</v>
      </c>
      <c r="E620" t="s">
        <v>9298</v>
      </c>
      <c r="F620" t="s">
        <v>9299</v>
      </c>
      <c r="G620" t="s">
        <v>9300</v>
      </c>
      <c r="H620">
        <v>3566.94</v>
      </c>
      <c r="I620">
        <v>0</v>
      </c>
      <c r="J620">
        <v>0</v>
      </c>
      <c r="K620">
        <v>452.55</v>
      </c>
      <c r="L620">
        <v>113.14</v>
      </c>
      <c r="M620">
        <v>16.97</v>
      </c>
      <c r="N620">
        <v>339</v>
      </c>
      <c r="O620">
        <v>0</v>
      </c>
      <c r="P620">
        <v>0</v>
      </c>
      <c r="Q620">
        <v>0</v>
      </c>
      <c r="R620">
        <v>0</v>
      </c>
      <c r="S620">
        <v>82349.95</v>
      </c>
      <c r="T620">
        <v>50000</v>
      </c>
      <c r="U620">
        <v>10458.879999999999</v>
      </c>
      <c r="V620">
        <v>0</v>
      </c>
      <c r="W620">
        <v>10000</v>
      </c>
      <c r="X620">
        <v>0</v>
      </c>
      <c r="Y620">
        <v>10000</v>
      </c>
      <c r="Z620">
        <v>0</v>
      </c>
      <c r="AA620">
        <v>0</v>
      </c>
      <c r="AB620">
        <v>0</v>
      </c>
      <c r="AC620">
        <v>1891.07</v>
      </c>
      <c r="AD620">
        <v>3</v>
      </c>
      <c r="AE620">
        <v>0</v>
      </c>
      <c r="AF620">
        <v>56.73</v>
      </c>
      <c r="AG620">
        <v>0</v>
      </c>
      <c r="AH620">
        <v>56.73</v>
      </c>
      <c r="AI620">
        <v>187.37</v>
      </c>
      <c r="AJ620">
        <v>0</v>
      </c>
      <c r="AK620">
        <f t="shared" si="9"/>
        <v>187.37</v>
      </c>
    </row>
    <row r="621" spans="1:37" x14ac:dyDescent="0.2">
      <c r="A621">
        <v>9001264</v>
      </c>
      <c r="B621" t="s">
        <v>8263</v>
      </c>
      <c r="C621" t="s">
        <v>9185</v>
      </c>
      <c r="D621" t="s">
        <v>8264</v>
      </c>
      <c r="E621" t="s">
        <v>9298</v>
      </c>
      <c r="F621" t="s">
        <v>9299</v>
      </c>
      <c r="G621" t="s">
        <v>9300</v>
      </c>
      <c r="H621">
        <v>3897.9</v>
      </c>
      <c r="I621">
        <v>0</v>
      </c>
      <c r="J621">
        <v>0</v>
      </c>
      <c r="K621">
        <v>564.96</v>
      </c>
      <c r="L621">
        <v>141.24</v>
      </c>
      <c r="M621">
        <v>21.19</v>
      </c>
      <c r="N621">
        <v>424</v>
      </c>
      <c r="O621">
        <v>0</v>
      </c>
      <c r="P621">
        <v>0</v>
      </c>
      <c r="Q621">
        <v>0</v>
      </c>
      <c r="R621">
        <v>0</v>
      </c>
      <c r="S621">
        <v>17783.43</v>
      </c>
      <c r="T621">
        <v>20000</v>
      </c>
      <c r="U621">
        <v>4605.5600000000004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3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f t="shared" si="9"/>
        <v>0</v>
      </c>
    </row>
    <row r="622" spans="1:37" x14ac:dyDescent="0.2">
      <c r="A622">
        <v>9001051</v>
      </c>
      <c r="B622" t="s">
        <v>2828</v>
      </c>
      <c r="C622" t="s">
        <v>9185</v>
      </c>
      <c r="D622" t="s">
        <v>2829</v>
      </c>
      <c r="E622" t="s">
        <v>9298</v>
      </c>
      <c r="F622" t="s">
        <v>9299</v>
      </c>
      <c r="G622" t="s">
        <v>9300</v>
      </c>
      <c r="H622">
        <v>3999.76</v>
      </c>
      <c r="I622">
        <v>0</v>
      </c>
      <c r="J622">
        <v>0</v>
      </c>
      <c r="K622">
        <v>420.8</v>
      </c>
      <c r="L622">
        <v>105.21</v>
      </c>
      <c r="M622">
        <v>15.78</v>
      </c>
      <c r="N622">
        <v>316</v>
      </c>
      <c r="O622">
        <v>0</v>
      </c>
      <c r="P622">
        <v>0</v>
      </c>
      <c r="Q622">
        <v>0</v>
      </c>
      <c r="R622">
        <v>0</v>
      </c>
      <c r="S622">
        <v>47002.81</v>
      </c>
      <c r="T622">
        <v>40000</v>
      </c>
      <c r="U622">
        <v>6862.32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140.49</v>
      </c>
      <c r="AD622">
        <v>3</v>
      </c>
      <c r="AE622">
        <v>0</v>
      </c>
      <c r="AF622">
        <v>4.21</v>
      </c>
      <c r="AG622">
        <v>0</v>
      </c>
      <c r="AH622">
        <v>4.21</v>
      </c>
      <c r="AI622">
        <v>59.96</v>
      </c>
      <c r="AJ622">
        <v>0</v>
      </c>
      <c r="AK622">
        <f t="shared" si="9"/>
        <v>59.96</v>
      </c>
    </row>
    <row r="623" spans="1:37" x14ac:dyDescent="0.2">
      <c r="A623">
        <v>9000406</v>
      </c>
      <c r="B623" t="s">
        <v>2679</v>
      </c>
      <c r="C623" t="s">
        <v>9185</v>
      </c>
      <c r="D623" t="s">
        <v>2680</v>
      </c>
      <c r="E623" t="s">
        <v>9298</v>
      </c>
      <c r="F623" t="s">
        <v>9299</v>
      </c>
      <c r="G623" t="s">
        <v>9300</v>
      </c>
      <c r="H623">
        <v>6949.62</v>
      </c>
      <c r="I623">
        <v>0</v>
      </c>
      <c r="J623">
        <v>0</v>
      </c>
      <c r="K623">
        <v>822.48</v>
      </c>
      <c r="L623">
        <v>205.62</v>
      </c>
      <c r="M623">
        <v>30.84</v>
      </c>
      <c r="N623">
        <v>617</v>
      </c>
      <c r="O623">
        <v>0</v>
      </c>
      <c r="P623">
        <v>0</v>
      </c>
      <c r="Q623">
        <v>0</v>
      </c>
      <c r="R623">
        <v>0</v>
      </c>
      <c r="S623">
        <v>70552.479999999996</v>
      </c>
      <c r="T623">
        <v>40000</v>
      </c>
      <c r="U623">
        <v>13407.52</v>
      </c>
      <c r="V623">
        <v>8000</v>
      </c>
      <c r="W623">
        <v>8000</v>
      </c>
      <c r="X623">
        <v>0</v>
      </c>
      <c r="Y623">
        <v>8000</v>
      </c>
      <c r="Z623">
        <v>0</v>
      </c>
      <c r="AA623">
        <v>0</v>
      </c>
      <c r="AB623">
        <v>0</v>
      </c>
      <c r="AC623">
        <v>0</v>
      </c>
      <c r="AD623">
        <v>3</v>
      </c>
      <c r="AE623">
        <v>0</v>
      </c>
      <c r="AF623">
        <v>0</v>
      </c>
      <c r="AG623">
        <v>0</v>
      </c>
      <c r="AH623">
        <v>0</v>
      </c>
      <c r="AI623">
        <v>137.26</v>
      </c>
      <c r="AJ623">
        <v>0</v>
      </c>
      <c r="AK623">
        <f t="shared" si="9"/>
        <v>137.26</v>
      </c>
    </row>
    <row r="624" spans="1:37" x14ac:dyDescent="0.2">
      <c r="A624">
        <v>9000667</v>
      </c>
      <c r="B624" t="s">
        <v>1367</v>
      </c>
      <c r="C624" t="s">
        <v>9185</v>
      </c>
      <c r="D624" t="s">
        <v>1368</v>
      </c>
      <c r="E624" t="s">
        <v>9298</v>
      </c>
      <c r="F624" t="s">
        <v>9299</v>
      </c>
      <c r="G624" t="s">
        <v>9300</v>
      </c>
      <c r="H624">
        <v>1600.06</v>
      </c>
      <c r="I624">
        <v>0</v>
      </c>
      <c r="J624">
        <v>0</v>
      </c>
      <c r="K624">
        <v>565.51</v>
      </c>
      <c r="L624">
        <v>141.38</v>
      </c>
      <c r="M624">
        <v>21.21</v>
      </c>
      <c r="N624">
        <v>424</v>
      </c>
      <c r="O624">
        <v>0</v>
      </c>
      <c r="P624">
        <v>0</v>
      </c>
      <c r="Q624">
        <v>0</v>
      </c>
      <c r="R624">
        <v>0</v>
      </c>
      <c r="S624">
        <v>60710.19</v>
      </c>
      <c r="T624">
        <v>50000</v>
      </c>
      <c r="U624">
        <v>10220.129999999999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490.06</v>
      </c>
      <c r="AD624">
        <v>3</v>
      </c>
      <c r="AE624">
        <v>0</v>
      </c>
      <c r="AF624">
        <v>14.7</v>
      </c>
      <c r="AG624">
        <v>0</v>
      </c>
      <c r="AH624">
        <v>14.7</v>
      </c>
      <c r="AI624">
        <v>151.26</v>
      </c>
      <c r="AJ624">
        <v>0</v>
      </c>
      <c r="AK624">
        <f t="shared" si="9"/>
        <v>151.26</v>
      </c>
    </row>
    <row r="625" spans="1:37" x14ac:dyDescent="0.2">
      <c r="A625">
        <v>9000980</v>
      </c>
      <c r="B625" t="s">
        <v>2096</v>
      </c>
      <c r="C625" t="s">
        <v>9185</v>
      </c>
      <c r="D625" t="s">
        <v>2097</v>
      </c>
      <c r="E625" t="s">
        <v>9298</v>
      </c>
      <c r="F625" t="s">
        <v>9299</v>
      </c>
      <c r="G625" t="s">
        <v>9300</v>
      </c>
      <c r="H625">
        <v>3737.97</v>
      </c>
      <c r="I625">
        <v>0</v>
      </c>
      <c r="J625">
        <v>0</v>
      </c>
      <c r="K625">
        <v>408.64</v>
      </c>
      <c r="L625">
        <v>104.32</v>
      </c>
      <c r="M625">
        <v>15.32</v>
      </c>
      <c r="N625">
        <v>306</v>
      </c>
      <c r="O625">
        <v>0</v>
      </c>
      <c r="P625">
        <v>0</v>
      </c>
      <c r="Q625">
        <v>0</v>
      </c>
      <c r="R625">
        <v>0</v>
      </c>
      <c r="S625">
        <v>55214.18</v>
      </c>
      <c r="T625">
        <v>50000</v>
      </c>
      <c r="U625">
        <v>8329.75</v>
      </c>
      <c r="V625">
        <v>5000</v>
      </c>
      <c r="W625">
        <v>20000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f t="shared" si="9"/>
        <v>0</v>
      </c>
    </row>
    <row r="626" spans="1:37" x14ac:dyDescent="0.2">
      <c r="A626">
        <v>9000423</v>
      </c>
      <c r="B626" t="s">
        <v>2711</v>
      </c>
      <c r="C626" t="s">
        <v>9185</v>
      </c>
      <c r="D626" t="s">
        <v>2712</v>
      </c>
      <c r="E626" t="s">
        <v>9298</v>
      </c>
      <c r="F626" t="s">
        <v>9299</v>
      </c>
      <c r="G626" t="s">
        <v>9300</v>
      </c>
      <c r="H626">
        <v>6149</v>
      </c>
      <c r="I626">
        <v>0</v>
      </c>
      <c r="J626">
        <v>0</v>
      </c>
      <c r="K626">
        <v>736.88</v>
      </c>
      <c r="L626">
        <v>184.22</v>
      </c>
      <c r="M626">
        <v>27.63</v>
      </c>
      <c r="N626">
        <v>553</v>
      </c>
      <c r="O626">
        <v>0</v>
      </c>
      <c r="P626">
        <v>0</v>
      </c>
      <c r="Q626">
        <v>0</v>
      </c>
      <c r="R626">
        <v>0</v>
      </c>
      <c r="S626">
        <v>65772</v>
      </c>
      <c r="T626">
        <v>40000</v>
      </c>
      <c r="U626">
        <v>12013.84</v>
      </c>
      <c r="V626">
        <v>8000</v>
      </c>
      <c r="W626">
        <v>0</v>
      </c>
      <c r="X626">
        <v>0</v>
      </c>
      <c r="Y626">
        <v>8000</v>
      </c>
      <c r="Z626">
        <v>0</v>
      </c>
      <c r="AA626">
        <v>0</v>
      </c>
      <c r="AB626">
        <v>0</v>
      </c>
      <c r="AC626">
        <v>0</v>
      </c>
      <c r="AD626">
        <v>3</v>
      </c>
      <c r="AE626">
        <v>0</v>
      </c>
      <c r="AF626">
        <v>0</v>
      </c>
      <c r="AG626">
        <v>0</v>
      </c>
      <c r="AH626">
        <v>0</v>
      </c>
      <c r="AI626">
        <v>3.33</v>
      </c>
      <c r="AJ626">
        <v>0</v>
      </c>
      <c r="AK626">
        <f t="shared" si="9"/>
        <v>3.33</v>
      </c>
    </row>
    <row r="627" spans="1:37" x14ac:dyDescent="0.2">
      <c r="A627">
        <v>9000176</v>
      </c>
      <c r="B627" t="s">
        <v>251</v>
      </c>
      <c r="C627" t="s">
        <v>9185</v>
      </c>
      <c r="D627" t="s">
        <v>252</v>
      </c>
      <c r="E627" t="s">
        <v>9298</v>
      </c>
      <c r="F627" t="s">
        <v>9299</v>
      </c>
      <c r="G627" t="s">
        <v>9300</v>
      </c>
      <c r="H627">
        <v>3881.02</v>
      </c>
      <c r="I627">
        <v>0</v>
      </c>
      <c r="J627">
        <v>0</v>
      </c>
      <c r="K627">
        <v>672.08</v>
      </c>
      <c r="L627">
        <v>168.02</v>
      </c>
      <c r="M627">
        <v>25.2</v>
      </c>
      <c r="N627">
        <v>504</v>
      </c>
      <c r="O627">
        <v>0</v>
      </c>
      <c r="P627">
        <v>0</v>
      </c>
      <c r="Q627">
        <v>0</v>
      </c>
      <c r="R627">
        <v>0</v>
      </c>
      <c r="S627">
        <v>83035.98</v>
      </c>
      <c r="T627">
        <v>50000</v>
      </c>
      <c r="U627">
        <v>15446.07</v>
      </c>
      <c r="V627">
        <v>10000</v>
      </c>
      <c r="W627">
        <v>20000</v>
      </c>
      <c r="X627">
        <v>0</v>
      </c>
      <c r="Y627">
        <v>10000</v>
      </c>
      <c r="Z627">
        <v>0</v>
      </c>
      <c r="AA627">
        <v>0</v>
      </c>
      <c r="AB627">
        <v>0</v>
      </c>
      <c r="AC627">
        <v>0</v>
      </c>
      <c r="AD627">
        <v>3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f t="shared" si="9"/>
        <v>0</v>
      </c>
    </row>
    <row r="628" spans="1:37" x14ac:dyDescent="0.2">
      <c r="A628">
        <v>9001239</v>
      </c>
      <c r="B628" t="s">
        <v>7747</v>
      </c>
      <c r="C628" t="s">
        <v>9185</v>
      </c>
      <c r="D628" t="s">
        <v>7748</v>
      </c>
      <c r="E628" t="s">
        <v>9298</v>
      </c>
      <c r="F628" t="s">
        <v>9299</v>
      </c>
      <c r="G628" t="s">
        <v>9300</v>
      </c>
      <c r="H628">
        <v>4687.62</v>
      </c>
      <c r="I628">
        <v>0</v>
      </c>
      <c r="J628">
        <v>0</v>
      </c>
      <c r="K628">
        <v>379.92</v>
      </c>
      <c r="L628">
        <v>104.32</v>
      </c>
      <c r="M628">
        <v>14.25</v>
      </c>
      <c r="N628">
        <v>285</v>
      </c>
      <c r="O628">
        <v>0</v>
      </c>
      <c r="P628">
        <v>0</v>
      </c>
      <c r="Q628">
        <v>0</v>
      </c>
      <c r="R628">
        <v>0</v>
      </c>
      <c r="S628">
        <v>27258.62</v>
      </c>
      <c r="T628">
        <v>25000</v>
      </c>
      <c r="U628">
        <v>3898.77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3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f t="shared" si="9"/>
        <v>0</v>
      </c>
    </row>
    <row r="629" spans="1:37" x14ac:dyDescent="0.2">
      <c r="A629">
        <v>9001142</v>
      </c>
      <c r="B629" t="s">
        <v>3092</v>
      </c>
      <c r="C629" t="s">
        <v>9185</v>
      </c>
      <c r="D629" t="s">
        <v>3093</v>
      </c>
      <c r="E629" t="s">
        <v>9298</v>
      </c>
      <c r="F629" t="s">
        <v>9299</v>
      </c>
      <c r="G629" t="s">
        <v>9300</v>
      </c>
      <c r="H629">
        <v>3885.83</v>
      </c>
      <c r="I629">
        <v>0</v>
      </c>
      <c r="J629">
        <v>0</v>
      </c>
      <c r="K629">
        <v>301.10000000000002</v>
      </c>
      <c r="L629">
        <v>104.32</v>
      </c>
      <c r="M629">
        <v>11.29</v>
      </c>
      <c r="N629">
        <v>226</v>
      </c>
      <c r="O629">
        <v>0</v>
      </c>
      <c r="P629">
        <v>0</v>
      </c>
      <c r="Q629">
        <v>0</v>
      </c>
      <c r="R629">
        <v>0</v>
      </c>
      <c r="S629">
        <v>37054.81</v>
      </c>
      <c r="T629">
        <v>40000</v>
      </c>
      <c r="U629">
        <v>4382.8100000000004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3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f t="shared" si="9"/>
        <v>0</v>
      </c>
    </row>
    <row r="630" spans="1:37" x14ac:dyDescent="0.2">
      <c r="A630">
        <v>9000790</v>
      </c>
      <c r="B630" t="s">
        <v>1728</v>
      </c>
      <c r="C630" t="s">
        <v>9185</v>
      </c>
      <c r="D630" t="s">
        <v>1729</v>
      </c>
      <c r="E630" t="s">
        <v>9298</v>
      </c>
      <c r="F630" t="s">
        <v>9299</v>
      </c>
      <c r="G630" t="s">
        <v>9300</v>
      </c>
      <c r="H630">
        <v>3614.24</v>
      </c>
      <c r="I630">
        <v>0</v>
      </c>
      <c r="J630">
        <v>0</v>
      </c>
      <c r="K630">
        <v>478.69</v>
      </c>
      <c r="L630">
        <v>119.67</v>
      </c>
      <c r="M630">
        <v>17.95</v>
      </c>
      <c r="N630">
        <v>359</v>
      </c>
      <c r="O630">
        <v>0</v>
      </c>
      <c r="P630">
        <v>0</v>
      </c>
      <c r="Q630">
        <v>0</v>
      </c>
      <c r="R630">
        <v>0</v>
      </c>
      <c r="S630">
        <v>55772.62</v>
      </c>
      <c r="T630">
        <v>50000</v>
      </c>
      <c r="U630">
        <v>9180.5499999999993</v>
      </c>
      <c r="V630">
        <v>10000</v>
      </c>
      <c r="W630">
        <v>20000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3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f t="shared" si="9"/>
        <v>0</v>
      </c>
    </row>
    <row r="631" spans="1:37" x14ac:dyDescent="0.2">
      <c r="A631">
        <v>9001131</v>
      </c>
      <c r="B631" t="s">
        <v>3059</v>
      </c>
      <c r="C631" t="s">
        <v>9185</v>
      </c>
      <c r="D631" t="s">
        <v>3060</v>
      </c>
      <c r="E631" t="s">
        <v>9298</v>
      </c>
      <c r="F631" t="s">
        <v>9299</v>
      </c>
      <c r="G631" t="s">
        <v>9300</v>
      </c>
      <c r="H631">
        <v>4561.6899999999996</v>
      </c>
      <c r="I631">
        <v>0</v>
      </c>
      <c r="J631">
        <v>0</v>
      </c>
      <c r="K631">
        <v>439.68</v>
      </c>
      <c r="L631">
        <v>109.92</v>
      </c>
      <c r="M631">
        <v>16.489999999999998</v>
      </c>
      <c r="N631">
        <v>330</v>
      </c>
      <c r="O631">
        <v>0</v>
      </c>
      <c r="P631">
        <v>0</v>
      </c>
      <c r="Q631">
        <v>0</v>
      </c>
      <c r="R631">
        <v>0</v>
      </c>
      <c r="S631">
        <v>39761.760000000002</v>
      </c>
      <c r="T631">
        <v>40000</v>
      </c>
      <c r="U631">
        <v>6272.63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f t="shared" si="9"/>
        <v>0</v>
      </c>
    </row>
    <row r="632" spans="1:37" x14ac:dyDescent="0.2">
      <c r="A632">
        <v>9000615</v>
      </c>
      <c r="B632" t="s">
        <v>1215</v>
      </c>
      <c r="C632" t="s">
        <v>9185</v>
      </c>
      <c r="D632" t="s">
        <v>1216</v>
      </c>
      <c r="E632" t="s">
        <v>9298</v>
      </c>
      <c r="F632" t="s">
        <v>9299</v>
      </c>
      <c r="G632" t="s">
        <v>9300</v>
      </c>
      <c r="H632">
        <v>2328.12</v>
      </c>
      <c r="I632">
        <v>0</v>
      </c>
      <c r="J632">
        <v>0</v>
      </c>
      <c r="K632">
        <v>444.71</v>
      </c>
      <c r="L632">
        <v>111.18</v>
      </c>
      <c r="M632">
        <v>16.68</v>
      </c>
      <c r="N632">
        <v>334</v>
      </c>
      <c r="O632">
        <v>0</v>
      </c>
      <c r="P632">
        <v>0</v>
      </c>
      <c r="Q632">
        <v>0</v>
      </c>
      <c r="R632">
        <v>0</v>
      </c>
      <c r="S632">
        <v>53064.07</v>
      </c>
      <c r="T632">
        <v>50000</v>
      </c>
      <c r="U632">
        <v>7341.67</v>
      </c>
      <c r="V632">
        <v>0</v>
      </c>
      <c r="W632">
        <v>0</v>
      </c>
      <c r="X632">
        <v>0</v>
      </c>
      <c r="Y632">
        <v>10000</v>
      </c>
      <c r="Z632">
        <v>0</v>
      </c>
      <c r="AA632">
        <v>0</v>
      </c>
      <c r="AB632">
        <v>0</v>
      </c>
      <c r="AC632">
        <v>0</v>
      </c>
      <c r="AD632">
        <v>3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f t="shared" si="9"/>
        <v>0</v>
      </c>
    </row>
    <row r="633" spans="1:37" x14ac:dyDescent="0.2">
      <c r="A633">
        <v>9000889</v>
      </c>
      <c r="B633" t="s">
        <v>1954</v>
      </c>
      <c r="C633" t="s">
        <v>9185</v>
      </c>
      <c r="D633" t="s">
        <v>1955</v>
      </c>
      <c r="E633" t="s">
        <v>9298</v>
      </c>
      <c r="F633" t="s">
        <v>9299</v>
      </c>
      <c r="G633" t="s">
        <v>9300</v>
      </c>
      <c r="H633">
        <v>3331.15</v>
      </c>
      <c r="I633">
        <v>0</v>
      </c>
      <c r="J633">
        <v>0</v>
      </c>
      <c r="K633">
        <v>328.85</v>
      </c>
      <c r="L633">
        <v>104.32</v>
      </c>
      <c r="M633">
        <v>12.33</v>
      </c>
      <c r="N633">
        <v>247</v>
      </c>
      <c r="O633">
        <v>0</v>
      </c>
      <c r="P633">
        <v>0</v>
      </c>
      <c r="Q633">
        <v>0</v>
      </c>
      <c r="R633">
        <v>0</v>
      </c>
      <c r="S633">
        <v>47461.88</v>
      </c>
      <c r="T633">
        <v>50000</v>
      </c>
      <c r="U633">
        <v>6995.15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f t="shared" si="9"/>
        <v>0</v>
      </c>
    </row>
    <row r="634" spans="1:37" x14ac:dyDescent="0.2">
      <c r="A634">
        <v>9000946</v>
      </c>
      <c r="B634" t="s">
        <v>2114</v>
      </c>
      <c r="C634" t="s">
        <v>9185</v>
      </c>
      <c r="D634" t="s">
        <v>2115</v>
      </c>
      <c r="E634" t="s">
        <v>9298</v>
      </c>
      <c r="F634" t="s">
        <v>9299</v>
      </c>
      <c r="G634" t="s">
        <v>9300</v>
      </c>
      <c r="H634">
        <v>3645</v>
      </c>
      <c r="I634">
        <v>0</v>
      </c>
      <c r="J634">
        <v>0</v>
      </c>
      <c r="K634">
        <v>434.32</v>
      </c>
      <c r="L634">
        <v>108.58</v>
      </c>
      <c r="M634">
        <v>16.29</v>
      </c>
      <c r="N634">
        <v>326</v>
      </c>
      <c r="O634">
        <v>0</v>
      </c>
      <c r="P634">
        <v>0</v>
      </c>
      <c r="Q634">
        <v>0</v>
      </c>
      <c r="R634">
        <v>0</v>
      </c>
      <c r="S634">
        <v>54148.34</v>
      </c>
      <c r="T634">
        <v>50000</v>
      </c>
      <c r="U634">
        <v>8853.9</v>
      </c>
      <c r="V634">
        <v>0</v>
      </c>
      <c r="W634">
        <v>10000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3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f t="shared" si="9"/>
        <v>0</v>
      </c>
    </row>
    <row r="635" spans="1:37" x14ac:dyDescent="0.2">
      <c r="A635">
        <v>9000882</v>
      </c>
      <c r="B635" t="s">
        <v>2526</v>
      </c>
      <c r="C635" t="s">
        <v>9185</v>
      </c>
      <c r="D635" t="s">
        <v>2527</v>
      </c>
      <c r="E635" t="s">
        <v>9298</v>
      </c>
      <c r="F635" t="s">
        <v>9299</v>
      </c>
      <c r="G635" t="s">
        <v>9300</v>
      </c>
      <c r="H635">
        <v>5746</v>
      </c>
      <c r="I635">
        <v>0</v>
      </c>
      <c r="J635">
        <v>0</v>
      </c>
      <c r="K635">
        <v>752.24</v>
      </c>
      <c r="L635">
        <v>188.06</v>
      </c>
      <c r="M635">
        <v>28.21</v>
      </c>
      <c r="N635">
        <v>564</v>
      </c>
      <c r="O635">
        <v>0</v>
      </c>
      <c r="P635">
        <v>0</v>
      </c>
      <c r="Q635">
        <v>0</v>
      </c>
      <c r="R635">
        <v>0</v>
      </c>
      <c r="S635">
        <v>68060.09</v>
      </c>
      <c r="T635">
        <v>40000</v>
      </c>
      <c r="U635">
        <v>12260.08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15800.01</v>
      </c>
      <c r="AD635">
        <v>3</v>
      </c>
      <c r="AE635">
        <v>0</v>
      </c>
      <c r="AF635">
        <v>474</v>
      </c>
      <c r="AG635">
        <v>0</v>
      </c>
      <c r="AH635">
        <v>474</v>
      </c>
      <c r="AI635">
        <v>497.6</v>
      </c>
      <c r="AJ635">
        <v>0</v>
      </c>
      <c r="AK635">
        <f t="shared" si="9"/>
        <v>497.6</v>
      </c>
    </row>
    <row r="636" spans="1:37" x14ac:dyDescent="0.2">
      <c r="A636">
        <v>9000857</v>
      </c>
      <c r="B636" t="s">
        <v>1916</v>
      </c>
      <c r="C636" t="s">
        <v>9185</v>
      </c>
      <c r="D636" t="s">
        <v>1917</v>
      </c>
      <c r="E636" t="s">
        <v>9298</v>
      </c>
      <c r="F636" t="s">
        <v>9299</v>
      </c>
      <c r="G636" t="s">
        <v>9300</v>
      </c>
      <c r="H636">
        <v>2611.79</v>
      </c>
      <c r="I636">
        <v>0</v>
      </c>
      <c r="J636">
        <v>0</v>
      </c>
      <c r="K636">
        <v>360.63</v>
      </c>
      <c r="L636">
        <v>104.32</v>
      </c>
      <c r="M636">
        <v>13.52</v>
      </c>
      <c r="N636">
        <v>270</v>
      </c>
      <c r="O636">
        <v>0</v>
      </c>
      <c r="P636">
        <v>0</v>
      </c>
      <c r="Q636">
        <v>0</v>
      </c>
      <c r="R636">
        <v>0</v>
      </c>
      <c r="S636">
        <v>43696.14</v>
      </c>
      <c r="T636">
        <v>50000</v>
      </c>
      <c r="U636">
        <v>6804.91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f t="shared" si="9"/>
        <v>0</v>
      </c>
    </row>
    <row r="637" spans="1:37" x14ac:dyDescent="0.2">
      <c r="A637">
        <v>9000994</v>
      </c>
      <c r="B637" t="s">
        <v>2240</v>
      </c>
      <c r="C637" t="s">
        <v>9185</v>
      </c>
      <c r="D637" t="s">
        <v>2241</v>
      </c>
      <c r="E637" t="s">
        <v>9298</v>
      </c>
      <c r="F637" t="s">
        <v>9299</v>
      </c>
      <c r="G637" t="s">
        <v>9300</v>
      </c>
      <c r="H637">
        <v>3793.97</v>
      </c>
      <c r="I637">
        <v>0</v>
      </c>
      <c r="J637">
        <v>0</v>
      </c>
      <c r="K637">
        <v>383.99</v>
      </c>
      <c r="L637">
        <v>104.32</v>
      </c>
      <c r="M637">
        <v>14.4</v>
      </c>
      <c r="N637">
        <v>288</v>
      </c>
      <c r="O637">
        <v>0</v>
      </c>
      <c r="P637">
        <v>0</v>
      </c>
      <c r="Q637">
        <v>0</v>
      </c>
      <c r="R637">
        <v>0</v>
      </c>
      <c r="S637">
        <v>47855.13</v>
      </c>
      <c r="T637">
        <v>45000</v>
      </c>
      <c r="U637">
        <v>7066.47</v>
      </c>
      <c r="V637">
        <v>9000</v>
      </c>
      <c r="W637">
        <v>18000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f t="shared" si="9"/>
        <v>0</v>
      </c>
    </row>
    <row r="638" spans="1:37" x14ac:dyDescent="0.2">
      <c r="A638">
        <v>9000373</v>
      </c>
      <c r="B638" t="s">
        <v>1028</v>
      </c>
      <c r="C638" t="s">
        <v>9185</v>
      </c>
      <c r="D638" t="s">
        <v>2605</v>
      </c>
      <c r="E638" t="s">
        <v>9298</v>
      </c>
      <c r="F638" t="s">
        <v>9299</v>
      </c>
      <c r="G638" t="s">
        <v>9300</v>
      </c>
      <c r="H638">
        <v>6481</v>
      </c>
      <c r="I638">
        <v>0</v>
      </c>
      <c r="J638">
        <v>0</v>
      </c>
      <c r="K638">
        <v>1130.6400000000001</v>
      </c>
      <c r="L638">
        <v>282.66000000000003</v>
      </c>
      <c r="M638">
        <v>42.4</v>
      </c>
      <c r="N638">
        <v>848</v>
      </c>
      <c r="O638">
        <v>0</v>
      </c>
      <c r="P638">
        <v>0</v>
      </c>
      <c r="Q638">
        <v>0</v>
      </c>
      <c r="R638">
        <v>0</v>
      </c>
      <c r="S638">
        <v>97051</v>
      </c>
      <c r="T638">
        <v>40000</v>
      </c>
      <c r="U638">
        <v>18429.599999999999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38621.4</v>
      </c>
      <c r="AD638">
        <v>10</v>
      </c>
      <c r="AE638">
        <v>2520</v>
      </c>
      <c r="AF638">
        <v>1342.14</v>
      </c>
      <c r="AG638">
        <v>0</v>
      </c>
      <c r="AH638">
        <v>1342.14</v>
      </c>
      <c r="AI638">
        <v>1424.41</v>
      </c>
      <c r="AJ638">
        <v>0</v>
      </c>
      <c r="AK638">
        <f t="shared" si="9"/>
        <v>1424.41</v>
      </c>
    </row>
    <row r="639" spans="1:37" x14ac:dyDescent="0.2">
      <c r="A639">
        <v>9000168</v>
      </c>
      <c r="B639" t="s">
        <v>228</v>
      </c>
      <c r="C639" t="s">
        <v>9185</v>
      </c>
      <c r="D639" t="s">
        <v>229</v>
      </c>
      <c r="E639" t="s">
        <v>9298</v>
      </c>
      <c r="F639" t="s">
        <v>9299</v>
      </c>
      <c r="G639" t="s">
        <v>9300</v>
      </c>
      <c r="H639">
        <v>2524.36</v>
      </c>
      <c r="I639">
        <v>0</v>
      </c>
      <c r="J639">
        <v>0</v>
      </c>
      <c r="K639">
        <v>391.69</v>
      </c>
      <c r="L639">
        <v>104.32</v>
      </c>
      <c r="M639">
        <v>14.69</v>
      </c>
      <c r="N639">
        <v>294</v>
      </c>
      <c r="O639">
        <v>0</v>
      </c>
      <c r="P639">
        <v>0</v>
      </c>
      <c r="Q639">
        <v>0</v>
      </c>
      <c r="R639">
        <v>0</v>
      </c>
      <c r="S639">
        <v>52918.96</v>
      </c>
      <c r="T639">
        <v>50000</v>
      </c>
      <c r="U639">
        <v>6249.93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3</v>
      </c>
      <c r="AE639">
        <v>0</v>
      </c>
      <c r="AF639">
        <v>0</v>
      </c>
      <c r="AG639">
        <v>0</v>
      </c>
      <c r="AH639">
        <v>0</v>
      </c>
      <c r="AI639">
        <v>39.64</v>
      </c>
      <c r="AJ639">
        <v>0</v>
      </c>
      <c r="AK639">
        <f t="shared" si="9"/>
        <v>39.64</v>
      </c>
    </row>
    <row r="640" spans="1:37" x14ac:dyDescent="0.2">
      <c r="A640">
        <v>9000703</v>
      </c>
      <c r="B640" t="s">
        <v>1470</v>
      </c>
      <c r="C640" t="s">
        <v>9185</v>
      </c>
      <c r="D640" t="s">
        <v>1471</v>
      </c>
      <c r="E640" t="s">
        <v>9298</v>
      </c>
      <c r="F640" t="s">
        <v>9299</v>
      </c>
      <c r="G640" t="s">
        <v>9300</v>
      </c>
      <c r="H640">
        <v>3289.98</v>
      </c>
      <c r="I640">
        <v>0</v>
      </c>
      <c r="J640">
        <v>0</v>
      </c>
      <c r="K640">
        <v>413.04</v>
      </c>
      <c r="L640">
        <v>104.32</v>
      </c>
      <c r="M640">
        <v>15.49</v>
      </c>
      <c r="N640">
        <v>310</v>
      </c>
      <c r="O640">
        <v>0</v>
      </c>
      <c r="P640">
        <v>0</v>
      </c>
      <c r="Q640">
        <v>0</v>
      </c>
      <c r="R640">
        <v>0</v>
      </c>
      <c r="S640">
        <v>48754.62</v>
      </c>
      <c r="T640">
        <v>50000</v>
      </c>
      <c r="U640">
        <v>7753.36</v>
      </c>
      <c r="V640">
        <v>10000</v>
      </c>
      <c r="W640">
        <v>20000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3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f t="shared" si="9"/>
        <v>0</v>
      </c>
    </row>
    <row r="641" spans="1:37" x14ac:dyDescent="0.2">
      <c r="A641">
        <v>9001134</v>
      </c>
      <c r="B641" t="s">
        <v>3068</v>
      </c>
      <c r="C641" t="s">
        <v>9185</v>
      </c>
      <c r="D641" t="s">
        <v>3069</v>
      </c>
      <c r="E641" t="s">
        <v>9298</v>
      </c>
      <c r="F641" t="s">
        <v>9299</v>
      </c>
      <c r="G641" t="s">
        <v>9300</v>
      </c>
      <c r="H641">
        <v>4479.6899999999996</v>
      </c>
      <c r="I641">
        <v>0</v>
      </c>
      <c r="J641">
        <v>0</v>
      </c>
      <c r="K641">
        <v>474.17</v>
      </c>
      <c r="L641">
        <v>118.54</v>
      </c>
      <c r="M641">
        <v>17.78</v>
      </c>
      <c r="N641">
        <v>356</v>
      </c>
      <c r="O641">
        <v>0</v>
      </c>
      <c r="P641">
        <v>0</v>
      </c>
      <c r="Q641">
        <v>0</v>
      </c>
      <c r="R641">
        <v>0</v>
      </c>
      <c r="S641">
        <v>39184.379999999997</v>
      </c>
      <c r="T641">
        <v>40000</v>
      </c>
      <c r="U641">
        <v>6765.43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3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f t="shared" si="9"/>
        <v>0</v>
      </c>
    </row>
    <row r="642" spans="1:37" x14ac:dyDescent="0.2">
      <c r="A642">
        <v>9000491</v>
      </c>
      <c r="B642" t="s">
        <v>2727</v>
      </c>
      <c r="C642" t="s">
        <v>9185</v>
      </c>
      <c r="D642" t="s">
        <v>2728</v>
      </c>
      <c r="E642" t="s">
        <v>9298</v>
      </c>
      <c r="F642" t="s">
        <v>9299</v>
      </c>
      <c r="G642" t="s">
        <v>9300</v>
      </c>
      <c r="H642">
        <v>4074</v>
      </c>
      <c r="I642">
        <v>0</v>
      </c>
      <c r="J642">
        <v>0</v>
      </c>
      <c r="K642">
        <v>715.28</v>
      </c>
      <c r="L642">
        <v>178.82</v>
      </c>
      <c r="M642">
        <v>26.82</v>
      </c>
      <c r="N642">
        <v>536</v>
      </c>
      <c r="O642">
        <v>0</v>
      </c>
      <c r="P642">
        <v>0</v>
      </c>
      <c r="Q642">
        <v>0</v>
      </c>
      <c r="R642">
        <v>0</v>
      </c>
      <c r="S642">
        <v>54460.91</v>
      </c>
      <c r="T642">
        <v>40000</v>
      </c>
      <c r="U642">
        <v>11655.36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2805.55</v>
      </c>
      <c r="AD642">
        <v>3</v>
      </c>
      <c r="AE642">
        <v>0</v>
      </c>
      <c r="AF642">
        <v>84.17</v>
      </c>
      <c r="AG642">
        <v>0</v>
      </c>
      <c r="AH642">
        <v>84.17</v>
      </c>
      <c r="AI642">
        <v>155.65</v>
      </c>
      <c r="AJ642">
        <v>0</v>
      </c>
      <c r="AK642">
        <f t="shared" si="9"/>
        <v>155.65</v>
      </c>
    </row>
    <row r="643" spans="1:37" x14ac:dyDescent="0.2">
      <c r="A643">
        <v>9000243</v>
      </c>
      <c r="B643" t="s">
        <v>405</v>
      </c>
      <c r="C643" t="s">
        <v>9185</v>
      </c>
      <c r="D643" t="s">
        <v>406</v>
      </c>
      <c r="E643" t="s">
        <v>9298</v>
      </c>
      <c r="F643" t="s">
        <v>9299</v>
      </c>
      <c r="G643" t="s">
        <v>9300</v>
      </c>
      <c r="H643">
        <v>4067.11</v>
      </c>
      <c r="I643">
        <v>0</v>
      </c>
      <c r="J643">
        <v>0</v>
      </c>
      <c r="K643">
        <v>909.82</v>
      </c>
      <c r="L643">
        <v>227.46</v>
      </c>
      <c r="M643">
        <v>34.119999999999997</v>
      </c>
      <c r="N643">
        <v>682</v>
      </c>
      <c r="O643">
        <v>0</v>
      </c>
      <c r="P643">
        <v>0</v>
      </c>
      <c r="Q643">
        <v>0</v>
      </c>
      <c r="R643">
        <v>0</v>
      </c>
      <c r="S643">
        <v>108654.18</v>
      </c>
      <c r="T643">
        <v>50000</v>
      </c>
      <c r="U643">
        <v>20477.91</v>
      </c>
      <c r="V643">
        <v>10000</v>
      </c>
      <c r="W643">
        <v>10000</v>
      </c>
      <c r="X643">
        <v>0</v>
      </c>
      <c r="Y643">
        <v>10000</v>
      </c>
      <c r="Z643">
        <v>0</v>
      </c>
      <c r="AA643">
        <v>0</v>
      </c>
      <c r="AB643">
        <v>0</v>
      </c>
      <c r="AC643">
        <v>8176.27</v>
      </c>
      <c r="AD643">
        <v>3</v>
      </c>
      <c r="AE643">
        <v>0</v>
      </c>
      <c r="AF643">
        <v>245.29</v>
      </c>
      <c r="AG643">
        <v>0</v>
      </c>
      <c r="AH643">
        <v>245.29</v>
      </c>
      <c r="AI643">
        <v>418.88</v>
      </c>
      <c r="AJ643">
        <v>0</v>
      </c>
      <c r="AK643">
        <f t="shared" ref="AK643:AK706" si="10">AI643+AJ643</f>
        <v>418.88</v>
      </c>
    </row>
    <row r="644" spans="1:37" x14ac:dyDescent="0.2">
      <c r="A644">
        <v>9000453</v>
      </c>
      <c r="B644" t="s">
        <v>762</v>
      </c>
      <c r="C644" t="s">
        <v>9185</v>
      </c>
      <c r="D644" t="s">
        <v>763</v>
      </c>
      <c r="E644" t="s">
        <v>9298</v>
      </c>
      <c r="F644" t="s">
        <v>9299</v>
      </c>
      <c r="G644" t="s">
        <v>9300</v>
      </c>
      <c r="H644">
        <v>4109.1099999999997</v>
      </c>
      <c r="I644">
        <v>0</v>
      </c>
      <c r="J644">
        <v>0</v>
      </c>
      <c r="K644">
        <v>1134.48</v>
      </c>
      <c r="L644">
        <v>373.7</v>
      </c>
      <c r="M644">
        <v>42.54</v>
      </c>
      <c r="N644">
        <v>1078</v>
      </c>
      <c r="O644">
        <v>0</v>
      </c>
      <c r="P644">
        <v>0</v>
      </c>
      <c r="Q644">
        <v>0</v>
      </c>
      <c r="R644">
        <v>0</v>
      </c>
      <c r="S644">
        <v>105152.44</v>
      </c>
      <c r="T644">
        <v>50000</v>
      </c>
      <c r="U644">
        <v>26803.45</v>
      </c>
      <c r="V644">
        <v>10000</v>
      </c>
      <c r="W644">
        <v>20000</v>
      </c>
      <c r="X644">
        <v>0</v>
      </c>
      <c r="Y644">
        <v>10000</v>
      </c>
      <c r="Z644">
        <v>0</v>
      </c>
      <c r="AA644">
        <v>0</v>
      </c>
      <c r="AB644">
        <v>0</v>
      </c>
      <c r="AC644">
        <v>0</v>
      </c>
      <c r="AD644">
        <v>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f t="shared" si="10"/>
        <v>0</v>
      </c>
    </row>
    <row r="645" spans="1:37" x14ac:dyDescent="0.2">
      <c r="A645">
        <v>9000869</v>
      </c>
      <c r="B645" t="s">
        <v>643</v>
      </c>
      <c r="C645" t="s">
        <v>9185</v>
      </c>
      <c r="D645" t="s">
        <v>2717</v>
      </c>
      <c r="E645" t="s">
        <v>9298</v>
      </c>
      <c r="F645" t="s">
        <v>9299</v>
      </c>
      <c r="G645" t="s">
        <v>9300</v>
      </c>
      <c r="H645">
        <v>6661.62</v>
      </c>
      <c r="I645">
        <v>0</v>
      </c>
      <c r="J645">
        <v>0</v>
      </c>
      <c r="K645">
        <v>750.48</v>
      </c>
      <c r="L645">
        <v>187.62</v>
      </c>
      <c r="M645">
        <v>28.14</v>
      </c>
      <c r="N645">
        <v>563</v>
      </c>
      <c r="O645">
        <v>0</v>
      </c>
      <c r="P645">
        <v>0</v>
      </c>
      <c r="Q645">
        <v>0</v>
      </c>
      <c r="R645">
        <v>0</v>
      </c>
      <c r="S645">
        <v>65767.86</v>
      </c>
      <c r="T645">
        <v>40000</v>
      </c>
      <c r="U645">
        <v>12233.92</v>
      </c>
      <c r="V645">
        <v>8000</v>
      </c>
      <c r="W645">
        <v>0</v>
      </c>
      <c r="X645">
        <v>400</v>
      </c>
      <c r="Y645">
        <v>0</v>
      </c>
      <c r="Z645">
        <v>0</v>
      </c>
      <c r="AA645">
        <v>0</v>
      </c>
      <c r="AB645">
        <v>0</v>
      </c>
      <c r="AC645">
        <v>5133.9399999999996</v>
      </c>
      <c r="AD645">
        <v>3</v>
      </c>
      <c r="AE645">
        <v>0</v>
      </c>
      <c r="AF645">
        <v>154.02000000000001</v>
      </c>
      <c r="AG645">
        <v>0</v>
      </c>
      <c r="AH645">
        <v>154.02000000000001</v>
      </c>
      <c r="AI645">
        <v>180.05</v>
      </c>
      <c r="AJ645">
        <v>0</v>
      </c>
      <c r="AK645">
        <f t="shared" si="10"/>
        <v>180.05</v>
      </c>
    </row>
    <row r="646" spans="1:37" x14ac:dyDescent="0.2">
      <c r="A646">
        <v>9000473</v>
      </c>
      <c r="B646" t="s">
        <v>2730</v>
      </c>
      <c r="C646" t="s">
        <v>9185</v>
      </c>
      <c r="D646" t="s">
        <v>2731</v>
      </c>
      <c r="E646" t="s">
        <v>9298</v>
      </c>
      <c r="F646" t="s">
        <v>9299</v>
      </c>
      <c r="G646" t="s">
        <v>9300</v>
      </c>
      <c r="H646">
        <v>5533.29</v>
      </c>
      <c r="I646">
        <v>0</v>
      </c>
      <c r="J646">
        <v>0</v>
      </c>
      <c r="K646">
        <v>934.96</v>
      </c>
      <c r="L646">
        <v>233.74</v>
      </c>
      <c r="M646">
        <v>35.06</v>
      </c>
      <c r="N646">
        <v>701</v>
      </c>
      <c r="O646">
        <v>0</v>
      </c>
      <c r="P646">
        <v>0</v>
      </c>
      <c r="Q646">
        <v>0</v>
      </c>
      <c r="R646">
        <v>0</v>
      </c>
      <c r="S646">
        <v>81176.62</v>
      </c>
      <c r="T646">
        <v>40000</v>
      </c>
      <c r="U646">
        <v>15238.08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25938.54</v>
      </c>
      <c r="AD646">
        <v>3</v>
      </c>
      <c r="AE646">
        <v>0</v>
      </c>
      <c r="AF646">
        <v>778.16</v>
      </c>
      <c r="AG646">
        <v>0</v>
      </c>
      <c r="AH646">
        <v>778.16</v>
      </c>
      <c r="AI646">
        <v>819.3</v>
      </c>
      <c r="AJ646">
        <v>0</v>
      </c>
      <c r="AK646">
        <f t="shared" si="10"/>
        <v>819.3</v>
      </c>
    </row>
    <row r="647" spans="1:37" x14ac:dyDescent="0.2">
      <c r="A647">
        <v>9000239</v>
      </c>
      <c r="B647" t="s">
        <v>2510</v>
      </c>
      <c r="C647" t="s">
        <v>9185</v>
      </c>
      <c r="D647" t="s">
        <v>2511</v>
      </c>
      <c r="E647" t="s">
        <v>9298</v>
      </c>
      <c r="F647" t="s">
        <v>9299</v>
      </c>
      <c r="G647" t="s">
        <v>9300</v>
      </c>
      <c r="H647">
        <v>6185.69</v>
      </c>
      <c r="I647">
        <v>0</v>
      </c>
      <c r="J647">
        <v>0</v>
      </c>
      <c r="K647">
        <v>958</v>
      </c>
      <c r="L647">
        <v>239.5</v>
      </c>
      <c r="M647">
        <v>35.93</v>
      </c>
      <c r="N647">
        <v>719</v>
      </c>
      <c r="O647">
        <v>0</v>
      </c>
      <c r="P647">
        <v>0</v>
      </c>
      <c r="Q647">
        <v>0</v>
      </c>
      <c r="R647">
        <v>0</v>
      </c>
      <c r="S647">
        <v>84056.13</v>
      </c>
      <c r="T647">
        <v>40000</v>
      </c>
      <c r="U647">
        <v>15619.44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28436.69</v>
      </c>
      <c r="AD647">
        <v>3</v>
      </c>
      <c r="AE647">
        <v>0</v>
      </c>
      <c r="AF647">
        <v>853.1</v>
      </c>
      <c r="AG647">
        <v>0</v>
      </c>
      <c r="AH647">
        <v>853.1</v>
      </c>
      <c r="AI647">
        <v>876.1</v>
      </c>
      <c r="AJ647">
        <v>0</v>
      </c>
      <c r="AK647">
        <f t="shared" si="10"/>
        <v>876.1</v>
      </c>
    </row>
    <row r="648" spans="1:37" x14ac:dyDescent="0.2">
      <c r="A648">
        <v>9001015</v>
      </c>
      <c r="B648" t="s">
        <v>2303</v>
      </c>
      <c r="C648" t="s">
        <v>9185</v>
      </c>
      <c r="D648" t="s">
        <v>2304</v>
      </c>
      <c r="E648" t="s">
        <v>9298</v>
      </c>
      <c r="F648" t="s">
        <v>9299</v>
      </c>
      <c r="G648" t="s">
        <v>9300</v>
      </c>
      <c r="H648">
        <v>3878.33</v>
      </c>
      <c r="I648">
        <v>0</v>
      </c>
      <c r="J648">
        <v>0</v>
      </c>
      <c r="K648">
        <v>555.67999999999995</v>
      </c>
      <c r="L648">
        <v>138.91999999999999</v>
      </c>
      <c r="M648">
        <v>20.84</v>
      </c>
      <c r="N648">
        <v>417</v>
      </c>
      <c r="O648">
        <v>0</v>
      </c>
      <c r="P648">
        <v>0</v>
      </c>
      <c r="Q648">
        <v>0</v>
      </c>
      <c r="R648">
        <v>0</v>
      </c>
      <c r="S648">
        <v>49214.98</v>
      </c>
      <c r="T648">
        <v>45000</v>
      </c>
      <c r="U648">
        <v>10191.959999999999</v>
      </c>
      <c r="V648">
        <v>0</v>
      </c>
      <c r="W648">
        <v>9000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f t="shared" si="10"/>
        <v>0</v>
      </c>
    </row>
    <row r="649" spans="1:37" x14ac:dyDescent="0.2">
      <c r="A649">
        <v>9000304</v>
      </c>
      <c r="B649" t="s">
        <v>529</v>
      </c>
      <c r="C649" t="s">
        <v>9185</v>
      </c>
      <c r="D649" t="s">
        <v>530</v>
      </c>
      <c r="E649" t="s">
        <v>9298</v>
      </c>
      <c r="F649" t="s">
        <v>9299</v>
      </c>
      <c r="G649" t="s">
        <v>9300</v>
      </c>
      <c r="H649">
        <v>3410.64</v>
      </c>
      <c r="I649">
        <v>0</v>
      </c>
      <c r="J649">
        <v>0</v>
      </c>
      <c r="K649">
        <v>923.27</v>
      </c>
      <c r="L649">
        <v>230.82</v>
      </c>
      <c r="M649">
        <v>34.619999999999997</v>
      </c>
      <c r="N649">
        <v>692</v>
      </c>
      <c r="O649">
        <v>0</v>
      </c>
      <c r="P649">
        <v>0</v>
      </c>
      <c r="Q649">
        <v>0</v>
      </c>
      <c r="R649">
        <v>0</v>
      </c>
      <c r="S649">
        <v>105305.65</v>
      </c>
      <c r="T649">
        <v>50000</v>
      </c>
      <c r="U649">
        <v>16870.14</v>
      </c>
      <c r="V649">
        <v>5000</v>
      </c>
      <c r="W649">
        <v>10000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23435.51</v>
      </c>
      <c r="AD649">
        <v>3</v>
      </c>
      <c r="AE649">
        <v>0</v>
      </c>
      <c r="AF649">
        <v>703.07</v>
      </c>
      <c r="AG649">
        <v>0</v>
      </c>
      <c r="AH649">
        <v>703.07</v>
      </c>
      <c r="AI649">
        <v>852.17</v>
      </c>
      <c r="AJ649">
        <v>0</v>
      </c>
      <c r="AK649">
        <f t="shared" si="10"/>
        <v>852.17</v>
      </c>
    </row>
    <row r="650" spans="1:37" x14ac:dyDescent="0.2">
      <c r="A650">
        <v>9001071</v>
      </c>
      <c r="B650" t="s">
        <v>2887</v>
      </c>
      <c r="C650" t="s">
        <v>9185</v>
      </c>
      <c r="D650" t="s">
        <v>2888</v>
      </c>
      <c r="E650" t="s">
        <v>9298</v>
      </c>
      <c r="F650" t="s">
        <v>9299</v>
      </c>
      <c r="G650" t="s">
        <v>9300</v>
      </c>
      <c r="H650">
        <v>3991.76</v>
      </c>
      <c r="I650">
        <v>0</v>
      </c>
      <c r="J650">
        <v>0</v>
      </c>
      <c r="K650">
        <v>507.76</v>
      </c>
      <c r="L650">
        <v>126.94</v>
      </c>
      <c r="M650">
        <v>19.04</v>
      </c>
      <c r="N650">
        <v>381</v>
      </c>
      <c r="O650">
        <v>0</v>
      </c>
      <c r="P650">
        <v>0</v>
      </c>
      <c r="Q650">
        <v>0</v>
      </c>
      <c r="R650">
        <v>0</v>
      </c>
      <c r="S650">
        <v>45033.32</v>
      </c>
      <c r="T650">
        <v>40000</v>
      </c>
      <c r="U650">
        <v>8277.92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3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f t="shared" si="10"/>
        <v>0</v>
      </c>
    </row>
    <row r="651" spans="1:37" x14ac:dyDescent="0.2">
      <c r="A651">
        <v>9000418</v>
      </c>
      <c r="B651" t="s">
        <v>2706</v>
      </c>
      <c r="C651" t="s">
        <v>9185</v>
      </c>
      <c r="D651" t="s">
        <v>2707</v>
      </c>
      <c r="E651" t="s">
        <v>9298</v>
      </c>
      <c r="F651" t="s">
        <v>9299</v>
      </c>
      <c r="G651" t="s">
        <v>9300</v>
      </c>
      <c r="H651">
        <v>4980</v>
      </c>
      <c r="I651">
        <v>0</v>
      </c>
      <c r="J651">
        <v>0</v>
      </c>
      <c r="K651">
        <v>987.36</v>
      </c>
      <c r="L651">
        <v>246.84</v>
      </c>
      <c r="M651">
        <v>37.03</v>
      </c>
      <c r="N651">
        <v>741</v>
      </c>
      <c r="O651">
        <v>0</v>
      </c>
      <c r="P651">
        <v>0</v>
      </c>
      <c r="Q651">
        <v>0</v>
      </c>
      <c r="R651">
        <v>0</v>
      </c>
      <c r="S651">
        <v>78457.66</v>
      </c>
      <c r="T651">
        <v>40000</v>
      </c>
      <c r="U651">
        <v>16097.84</v>
      </c>
      <c r="V651">
        <v>4000</v>
      </c>
      <c r="W651">
        <v>8000</v>
      </c>
      <c r="X651">
        <v>0</v>
      </c>
      <c r="Y651">
        <v>8000</v>
      </c>
      <c r="Z651">
        <v>0</v>
      </c>
      <c r="AA651">
        <v>0</v>
      </c>
      <c r="AB651">
        <v>0</v>
      </c>
      <c r="AC651">
        <v>2359.8200000000002</v>
      </c>
      <c r="AD651">
        <v>3</v>
      </c>
      <c r="AE651">
        <v>0</v>
      </c>
      <c r="AF651">
        <v>70.790000000000006</v>
      </c>
      <c r="AG651">
        <v>0</v>
      </c>
      <c r="AH651">
        <v>70.790000000000006</v>
      </c>
      <c r="AI651">
        <v>206.76</v>
      </c>
      <c r="AJ651">
        <v>0</v>
      </c>
      <c r="AK651">
        <f t="shared" si="10"/>
        <v>206.76</v>
      </c>
    </row>
    <row r="652" spans="1:37" x14ac:dyDescent="0.2">
      <c r="A652">
        <v>9000639</v>
      </c>
      <c r="B652" t="s">
        <v>1286</v>
      </c>
      <c r="C652" t="s">
        <v>9185</v>
      </c>
      <c r="D652" t="s">
        <v>1287</v>
      </c>
      <c r="E652" t="s">
        <v>9298</v>
      </c>
      <c r="F652" t="s">
        <v>9299</v>
      </c>
      <c r="G652" t="s">
        <v>9300</v>
      </c>
      <c r="H652">
        <v>3571.41</v>
      </c>
      <c r="I652">
        <v>0</v>
      </c>
      <c r="J652">
        <v>0</v>
      </c>
      <c r="K652">
        <v>737.2</v>
      </c>
      <c r="L652">
        <v>184.3</v>
      </c>
      <c r="M652">
        <v>27.64</v>
      </c>
      <c r="N652">
        <v>553</v>
      </c>
      <c r="O652">
        <v>0</v>
      </c>
      <c r="P652">
        <v>0</v>
      </c>
      <c r="Q652">
        <v>0</v>
      </c>
      <c r="R652">
        <v>0</v>
      </c>
      <c r="S652">
        <v>85134.81</v>
      </c>
      <c r="T652">
        <v>50000</v>
      </c>
      <c r="U652">
        <v>16217.68</v>
      </c>
      <c r="V652">
        <v>0</v>
      </c>
      <c r="W652">
        <v>0</v>
      </c>
      <c r="X652">
        <v>2400</v>
      </c>
      <c r="Y652">
        <v>0</v>
      </c>
      <c r="Z652">
        <v>0</v>
      </c>
      <c r="AA652">
        <v>0</v>
      </c>
      <c r="AB652">
        <v>0</v>
      </c>
      <c r="AC652">
        <v>16517.13</v>
      </c>
      <c r="AD652">
        <v>3</v>
      </c>
      <c r="AE652">
        <v>0</v>
      </c>
      <c r="AF652">
        <v>495.51</v>
      </c>
      <c r="AG652">
        <v>0</v>
      </c>
      <c r="AH652">
        <v>495.51</v>
      </c>
      <c r="AI652">
        <v>583.44000000000005</v>
      </c>
      <c r="AJ652">
        <v>0</v>
      </c>
      <c r="AK652">
        <f t="shared" si="10"/>
        <v>583.44000000000005</v>
      </c>
    </row>
    <row r="653" spans="1:37" x14ac:dyDescent="0.2">
      <c r="A653">
        <v>9000826</v>
      </c>
      <c r="B653" t="s">
        <v>1825</v>
      </c>
      <c r="C653" t="s">
        <v>9185</v>
      </c>
      <c r="D653" t="s">
        <v>1826</v>
      </c>
      <c r="E653" t="s">
        <v>9298</v>
      </c>
      <c r="F653" t="s">
        <v>9299</v>
      </c>
      <c r="G653" t="s">
        <v>9300</v>
      </c>
      <c r="H653">
        <v>5577.84</v>
      </c>
      <c r="I653">
        <v>0</v>
      </c>
      <c r="J653">
        <v>0</v>
      </c>
      <c r="K653">
        <v>1010.86</v>
      </c>
      <c r="L653">
        <v>252.72</v>
      </c>
      <c r="M653">
        <v>37.909999999999997</v>
      </c>
      <c r="N653">
        <v>758</v>
      </c>
      <c r="O653">
        <v>0</v>
      </c>
      <c r="P653">
        <v>0</v>
      </c>
      <c r="Q653">
        <v>0</v>
      </c>
      <c r="R653">
        <v>0</v>
      </c>
      <c r="S653">
        <v>111131.04</v>
      </c>
      <c r="T653">
        <v>50000</v>
      </c>
      <c r="U653">
        <v>24758.86</v>
      </c>
      <c r="V653">
        <v>10000</v>
      </c>
      <c r="W653">
        <v>10000</v>
      </c>
      <c r="X653">
        <v>0</v>
      </c>
      <c r="Y653">
        <v>7000</v>
      </c>
      <c r="Z653">
        <v>0</v>
      </c>
      <c r="AA653">
        <v>0</v>
      </c>
      <c r="AB653">
        <v>0</v>
      </c>
      <c r="AC653">
        <v>9372.18</v>
      </c>
      <c r="AD653">
        <v>3</v>
      </c>
      <c r="AE653">
        <v>0</v>
      </c>
      <c r="AF653">
        <v>281.17</v>
      </c>
      <c r="AG653">
        <v>0</v>
      </c>
      <c r="AH653">
        <v>281.17</v>
      </c>
      <c r="AI653">
        <v>431.27</v>
      </c>
      <c r="AJ653">
        <v>0</v>
      </c>
      <c r="AK653">
        <f t="shared" si="10"/>
        <v>431.27</v>
      </c>
    </row>
    <row r="654" spans="1:37" x14ac:dyDescent="0.2">
      <c r="A654">
        <v>9001130</v>
      </c>
      <c r="B654" t="s">
        <v>1859</v>
      </c>
      <c r="C654" t="s">
        <v>9185</v>
      </c>
      <c r="D654" t="s">
        <v>3057</v>
      </c>
      <c r="E654" t="s">
        <v>9298</v>
      </c>
      <c r="F654" t="s">
        <v>9299</v>
      </c>
      <c r="G654" t="s">
        <v>9300</v>
      </c>
      <c r="H654">
        <v>3885.83</v>
      </c>
      <c r="I654">
        <v>0</v>
      </c>
      <c r="J654">
        <v>0</v>
      </c>
      <c r="K654">
        <v>325.04000000000002</v>
      </c>
      <c r="L654">
        <v>104.32</v>
      </c>
      <c r="M654">
        <v>12.19</v>
      </c>
      <c r="N654">
        <v>244</v>
      </c>
      <c r="O654">
        <v>0</v>
      </c>
      <c r="P654">
        <v>0</v>
      </c>
      <c r="Q654">
        <v>0</v>
      </c>
      <c r="R654">
        <v>0</v>
      </c>
      <c r="S654">
        <v>37079.199999999997</v>
      </c>
      <c r="T654">
        <v>40000</v>
      </c>
      <c r="U654">
        <v>4625.3500000000004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3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f t="shared" si="10"/>
        <v>0</v>
      </c>
    </row>
    <row r="655" spans="1:37" x14ac:dyDescent="0.2">
      <c r="A655">
        <v>9000367</v>
      </c>
      <c r="B655" t="s">
        <v>670</v>
      </c>
      <c r="C655" t="s">
        <v>9185</v>
      </c>
      <c r="D655" t="s">
        <v>671</v>
      </c>
      <c r="E655" t="s">
        <v>9298</v>
      </c>
      <c r="F655" t="s">
        <v>9299</v>
      </c>
      <c r="G655" t="s">
        <v>9300</v>
      </c>
      <c r="H655">
        <v>4087.91</v>
      </c>
      <c r="I655">
        <v>0</v>
      </c>
      <c r="J655">
        <v>0</v>
      </c>
      <c r="K655">
        <v>701.68</v>
      </c>
      <c r="L655">
        <v>175.42</v>
      </c>
      <c r="M655">
        <v>26.31</v>
      </c>
      <c r="N655">
        <v>526</v>
      </c>
      <c r="O655">
        <v>0</v>
      </c>
      <c r="P655">
        <v>0</v>
      </c>
      <c r="Q655">
        <v>0</v>
      </c>
      <c r="R655">
        <v>0</v>
      </c>
      <c r="S655">
        <v>82056.86</v>
      </c>
      <c r="T655">
        <v>50000</v>
      </c>
      <c r="U655">
        <v>14420.56</v>
      </c>
      <c r="V655">
        <v>10000</v>
      </c>
      <c r="W655">
        <v>10000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3</v>
      </c>
      <c r="AE655">
        <v>0</v>
      </c>
      <c r="AF655">
        <v>0</v>
      </c>
      <c r="AG655">
        <v>51.74</v>
      </c>
      <c r="AH655">
        <v>0</v>
      </c>
      <c r="AI655">
        <v>12.95</v>
      </c>
      <c r="AJ655">
        <v>0</v>
      </c>
      <c r="AK655">
        <f t="shared" si="10"/>
        <v>12.95</v>
      </c>
    </row>
    <row r="656" spans="1:37" x14ac:dyDescent="0.2">
      <c r="A656">
        <v>9001221</v>
      </c>
      <c r="B656" t="s">
        <v>5247</v>
      </c>
      <c r="C656" t="s">
        <v>9185</v>
      </c>
      <c r="D656" t="s">
        <v>5248</v>
      </c>
      <c r="E656" t="s">
        <v>9298</v>
      </c>
      <c r="F656" t="s">
        <v>9299</v>
      </c>
      <c r="G656" t="s">
        <v>9300</v>
      </c>
      <c r="H656">
        <v>3622</v>
      </c>
      <c r="I656">
        <v>0</v>
      </c>
      <c r="J656">
        <v>0</v>
      </c>
      <c r="K656">
        <v>742.4</v>
      </c>
      <c r="L656">
        <v>185.6</v>
      </c>
      <c r="M656">
        <v>27.84</v>
      </c>
      <c r="N656">
        <v>557</v>
      </c>
      <c r="O656">
        <v>0</v>
      </c>
      <c r="P656">
        <v>0</v>
      </c>
      <c r="Q656">
        <v>0</v>
      </c>
      <c r="R656">
        <v>0</v>
      </c>
      <c r="S656">
        <v>45418.06</v>
      </c>
      <c r="T656">
        <v>30000</v>
      </c>
      <c r="U656">
        <v>9077.0400000000009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6341.02</v>
      </c>
      <c r="AD656">
        <v>3</v>
      </c>
      <c r="AE656">
        <v>0</v>
      </c>
      <c r="AF656">
        <v>190.23</v>
      </c>
      <c r="AG656">
        <v>0</v>
      </c>
      <c r="AH656">
        <v>190.23</v>
      </c>
      <c r="AI656">
        <v>276.95999999999998</v>
      </c>
      <c r="AJ656">
        <v>0</v>
      </c>
      <c r="AK656">
        <f t="shared" si="10"/>
        <v>276.95999999999998</v>
      </c>
    </row>
    <row r="657" spans="1:37" x14ac:dyDescent="0.2">
      <c r="A657">
        <v>9000772</v>
      </c>
      <c r="B657" t="s">
        <v>1674</v>
      </c>
      <c r="C657" t="s">
        <v>9185</v>
      </c>
      <c r="D657" t="s">
        <v>1675</v>
      </c>
      <c r="E657" t="s">
        <v>9298</v>
      </c>
      <c r="F657" t="s">
        <v>9299</v>
      </c>
      <c r="G657" t="s">
        <v>9300</v>
      </c>
      <c r="H657">
        <v>3707.33</v>
      </c>
      <c r="I657">
        <v>0</v>
      </c>
      <c r="J657">
        <v>0</v>
      </c>
      <c r="K657">
        <v>542.44000000000005</v>
      </c>
      <c r="L657">
        <v>135.61000000000001</v>
      </c>
      <c r="M657">
        <v>20.34</v>
      </c>
      <c r="N657">
        <v>407</v>
      </c>
      <c r="O657">
        <v>0</v>
      </c>
      <c r="P657">
        <v>0</v>
      </c>
      <c r="Q657">
        <v>0</v>
      </c>
      <c r="R657">
        <v>0</v>
      </c>
      <c r="S657">
        <v>58495.6</v>
      </c>
      <c r="T657">
        <v>50000</v>
      </c>
      <c r="U657">
        <v>11325.8</v>
      </c>
      <c r="V657">
        <v>5000</v>
      </c>
      <c r="W657">
        <v>20000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3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f t="shared" si="10"/>
        <v>0</v>
      </c>
    </row>
    <row r="658" spans="1:37" x14ac:dyDescent="0.2">
      <c r="A658">
        <v>9000154</v>
      </c>
      <c r="B658" t="s">
        <v>186</v>
      </c>
      <c r="C658" t="s">
        <v>9185</v>
      </c>
      <c r="D658" t="s">
        <v>187</v>
      </c>
      <c r="E658" t="s">
        <v>9298</v>
      </c>
      <c r="F658" t="s">
        <v>9299</v>
      </c>
      <c r="G658" t="s">
        <v>9300</v>
      </c>
      <c r="H658">
        <v>3224.63</v>
      </c>
      <c r="I658">
        <v>0</v>
      </c>
      <c r="J658">
        <v>0</v>
      </c>
      <c r="K658">
        <v>420.9</v>
      </c>
      <c r="L658">
        <v>105.23</v>
      </c>
      <c r="M658">
        <v>15.78</v>
      </c>
      <c r="N658">
        <v>316</v>
      </c>
      <c r="O658">
        <v>0</v>
      </c>
      <c r="P658">
        <v>0</v>
      </c>
      <c r="Q658">
        <v>0</v>
      </c>
      <c r="R658">
        <v>0</v>
      </c>
      <c r="S658">
        <v>64815.41</v>
      </c>
      <c r="T658">
        <v>50000</v>
      </c>
      <c r="U658">
        <v>8892.75</v>
      </c>
      <c r="V658">
        <v>0</v>
      </c>
      <c r="W658">
        <v>0</v>
      </c>
      <c r="X658">
        <v>0</v>
      </c>
      <c r="Y658">
        <v>5000</v>
      </c>
      <c r="Z658">
        <v>0</v>
      </c>
      <c r="AA658">
        <v>0</v>
      </c>
      <c r="AB658">
        <v>0</v>
      </c>
      <c r="AC658">
        <v>922.66</v>
      </c>
      <c r="AD658">
        <v>3</v>
      </c>
      <c r="AE658">
        <v>0</v>
      </c>
      <c r="AF658">
        <v>27.68</v>
      </c>
      <c r="AG658">
        <v>0</v>
      </c>
      <c r="AH658">
        <v>27.68</v>
      </c>
      <c r="AI658">
        <v>121.68</v>
      </c>
      <c r="AJ658">
        <v>0</v>
      </c>
      <c r="AK658">
        <f t="shared" si="10"/>
        <v>121.68</v>
      </c>
    </row>
    <row r="659" spans="1:37" x14ac:dyDescent="0.2">
      <c r="A659">
        <v>9000559</v>
      </c>
      <c r="B659" t="s">
        <v>1053</v>
      </c>
      <c r="C659" t="s">
        <v>9185</v>
      </c>
      <c r="D659" t="s">
        <v>1054</v>
      </c>
      <c r="E659" t="s">
        <v>9298</v>
      </c>
      <c r="F659" t="s">
        <v>9299</v>
      </c>
      <c r="G659" t="s">
        <v>9300</v>
      </c>
      <c r="H659">
        <v>3636.34</v>
      </c>
      <c r="I659">
        <v>0</v>
      </c>
      <c r="J659">
        <v>0</v>
      </c>
      <c r="K659">
        <v>821.94</v>
      </c>
      <c r="L659">
        <v>205.48</v>
      </c>
      <c r="M659">
        <v>30.82</v>
      </c>
      <c r="N659">
        <v>616</v>
      </c>
      <c r="O659">
        <v>0</v>
      </c>
      <c r="P659">
        <v>0</v>
      </c>
      <c r="Q659">
        <v>0</v>
      </c>
      <c r="R659">
        <v>0</v>
      </c>
      <c r="S659">
        <v>90361.08</v>
      </c>
      <c r="T659">
        <v>50000</v>
      </c>
      <c r="U659">
        <v>17500.259999999998</v>
      </c>
      <c r="V659">
        <v>5000</v>
      </c>
      <c r="W659">
        <v>10000</v>
      </c>
      <c r="X659">
        <v>0</v>
      </c>
      <c r="Y659">
        <v>10000</v>
      </c>
      <c r="Z659">
        <v>0</v>
      </c>
      <c r="AA659">
        <v>0</v>
      </c>
      <c r="AB659">
        <v>0</v>
      </c>
      <c r="AC659">
        <v>0</v>
      </c>
      <c r="AD659">
        <v>3</v>
      </c>
      <c r="AE659">
        <v>0</v>
      </c>
      <c r="AF659">
        <v>0</v>
      </c>
      <c r="AG659">
        <v>0</v>
      </c>
      <c r="AH659">
        <v>0</v>
      </c>
      <c r="AI659">
        <v>101.96</v>
      </c>
      <c r="AJ659">
        <v>0</v>
      </c>
      <c r="AK659">
        <f t="shared" si="10"/>
        <v>101.96</v>
      </c>
    </row>
    <row r="660" spans="1:37" x14ac:dyDescent="0.2">
      <c r="A660">
        <v>9000939</v>
      </c>
      <c r="B660" t="s">
        <v>2090</v>
      </c>
      <c r="C660" t="s">
        <v>9185</v>
      </c>
      <c r="D660" t="s">
        <v>2091</v>
      </c>
      <c r="E660" t="s">
        <v>9298</v>
      </c>
      <c r="F660" t="s">
        <v>9299</v>
      </c>
      <c r="G660" t="s">
        <v>9300</v>
      </c>
      <c r="H660">
        <v>3759</v>
      </c>
      <c r="I660">
        <v>0</v>
      </c>
      <c r="J660">
        <v>0</v>
      </c>
      <c r="K660">
        <v>854.08</v>
      </c>
      <c r="L660">
        <v>213.51</v>
      </c>
      <c r="M660">
        <v>32.03</v>
      </c>
      <c r="N660">
        <v>641</v>
      </c>
      <c r="O660">
        <v>0</v>
      </c>
      <c r="P660">
        <v>0</v>
      </c>
      <c r="Q660">
        <v>0</v>
      </c>
      <c r="R660">
        <v>0</v>
      </c>
      <c r="S660">
        <v>85614.74</v>
      </c>
      <c r="T660">
        <v>50000</v>
      </c>
      <c r="U660">
        <v>17408.2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18206.54</v>
      </c>
      <c r="AD660">
        <v>3</v>
      </c>
      <c r="AE660">
        <v>0</v>
      </c>
      <c r="AF660">
        <v>546.20000000000005</v>
      </c>
      <c r="AG660">
        <v>0</v>
      </c>
      <c r="AH660">
        <v>546.20000000000005</v>
      </c>
      <c r="AI660">
        <v>635.64</v>
      </c>
      <c r="AJ660">
        <v>0</v>
      </c>
      <c r="AK660">
        <f t="shared" si="10"/>
        <v>635.64</v>
      </c>
    </row>
    <row r="661" spans="1:37" x14ac:dyDescent="0.2">
      <c r="A661">
        <v>9001376</v>
      </c>
      <c r="B661" t="s">
        <v>9042</v>
      </c>
      <c r="C661" t="s">
        <v>9185</v>
      </c>
      <c r="D661" t="s">
        <v>9043</v>
      </c>
      <c r="E661" t="s">
        <v>9298</v>
      </c>
      <c r="F661" t="s">
        <v>9299</v>
      </c>
      <c r="G661" t="s">
        <v>9300</v>
      </c>
      <c r="H661">
        <v>2637</v>
      </c>
      <c r="I661">
        <v>0</v>
      </c>
      <c r="J661">
        <v>0</v>
      </c>
      <c r="K661">
        <v>320</v>
      </c>
      <c r="L661">
        <v>104.32</v>
      </c>
      <c r="M661">
        <v>12</v>
      </c>
      <c r="N661">
        <v>240</v>
      </c>
      <c r="O661">
        <v>0</v>
      </c>
      <c r="P661">
        <v>0</v>
      </c>
      <c r="Q661">
        <v>0</v>
      </c>
      <c r="R661">
        <v>0</v>
      </c>
      <c r="S661">
        <v>9582.7900000000009</v>
      </c>
      <c r="T661">
        <v>15000</v>
      </c>
      <c r="U661">
        <v>2028.96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f t="shared" si="10"/>
        <v>0</v>
      </c>
    </row>
    <row r="662" spans="1:37" x14ac:dyDescent="0.2">
      <c r="A662">
        <v>9001105</v>
      </c>
      <c r="B662" t="s">
        <v>2987</v>
      </c>
      <c r="C662" t="s">
        <v>9185</v>
      </c>
      <c r="D662" t="s">
        <v>2988</v>
      </c>
      <c r="E662" t="s">
        <v>9298</v>
      </c>
      <c r="F662" t="s">
        <v>9299</v>
      </c>
      <c r="G662" t="s">
        <v>9300</v>
      </c>
      <c r="H662">
        <v>3789</v>
      </c>
      <c r="I662">
        <v>0</v>
      </c>
      <c r="J662">
        <v>0</v>
      </c>
      <c r="K662">
        <v>546.85</v>
      </c>
      <c r="L662">
        <v>136.72</v>
      </c>
      <c r="M662">
        <v>20.51</v>
      </c>
      <c r="N662">
        <v>410</v>
      </c>
      <c r="O662">
        <v>0</v>
      </c>
      <c r="P662">
        <v>0</v>
      </c>
      <c r="Q662">
        <v>0</v>
      </c>
      <c r="R662">
        <v>0</v>
      </c>
      <c r="S662">
        <v>38760.86</v>
      </c>
      <c r="T662">
        <v>40000</v>
      </c>
      <c r="U662">
        <v>7798.56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3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f t="shared" si="10"/>
        <v>0</v>
      </c>
    </row>
    <row r="663" spans="1:37" x14ac:dyDescent="0.2">
      <c r="A663">
        <v>9000285</v>
      </c>
      <c r="B663" t="s">
        <v>484</v>
      </c>
      <c r="C663" t="s">
        <v>9185</v>
      </c>
      <c r="D663" t="s">
        <v>485</v>
      </c>
      <c r="E663" t="s">
        <v>9298</v>
      </c>
      <c r="F663" t="s">
        <v>9299</v>
      </c>
      <c r="G663" t="s">
        <v>9300</v>
      </c>
      <c r="H663">
        <v>4066.49</v>
      </c>
      <c r="I663">
        <v>0</v>
      </c>
      <c r="J663">
        <v>0</v>
      </c>
      <c r="K663">
        <v>772.12</v>
      </c>
      <c r="L663">
        <v>193.03</v>
      </c>
      <c r="M663">
        <v>28.95</v>
      </c>
      <c r="N663">
        <v>579</v>
      </c>
      <c r="O663">
        <v>0</v>
      </c>
      <c r="P663">
        <v>0</v>
      </c>
      <c r="Q663">
        <v>0</v>
      </c>
      <c r="R663">
        <v>0</v>
      </c>
      <c r="S663">
        <v>92751.77</v>
      </c>
      <c r="T663">
        <v>50000</v>
      </c>
      <c r="U663">
        <v>15693.21</v>
      </c>
      <c r="V663">
        <v>10000</v>
      </c>
      <c r="W663">
        <v>10000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7058.56</v>
      </c>
      <c r="AD663">
        <v>3</v>
      </c>
      <c r="AE663">
        <v>0</v>
      </c>
      <c r="AF663">
        <v>211.76</v>
      </c>
      <c r="AG663">
        <v>0</v>
      </c>
      <c r="AH663">
        <v>211.76</v>
      </c>
      <c r="AI663">
        <v>346.96</v>
      </c>
      <c r="AJ663">
        <v>0</v>
      </c>
      <c r="AK663">
        <f t="shared" si="10"/>
        <v>346.96</v>
      </c>
    </row>
    <row r="664" spans="1:37" x14ac:dyDescent="0.2">
      <c r="A664">
        <v>9000397</v>
      </c>
      <c r="B664" t="s">
        <v>700</v>
      </c>
      <c r="C664" t="s">
        <v>9185</v>
      </c>
      <c r="D664" t="s">
        <v>701</v>
      </c>
      <c r="E664" t="s">
        <v>9298</v>
      </c>
      <c r="F664" t="s">
        <v>9299</v>
      </c>
      <c r="G664" t="s">
        <v>9300</v>
      </c>
      <c r="H664">
        <v>3104.97</v>
      </c>
      <c r="I664">
        <v>0</v>
      </c>
      <c r="J664">
        <v>0</v>
      </c>
      <c r="K664">
        <v>723.43</v>
      </c>
      <c r="L664">
        <v>180.86</v>
      </c>
      <c r="M664">
        <v>27.13</v>
      </c>
      <c r="N664">
        <v>543</v>
      </c>
      <c r="O664">
        <v>0</v>
      </c>
      <c r="P664">
        <v>0</v>
      </c>
      <c r="Q664">
        <v>0</v>
      </c>
      <c r="R664">
        <v>0</v>
      </c>
      <c r="S664">
        <v>87018.49</v>
      </c>
      <c r="T664">
        <v>50000</v>
      </c>
      <c r="U664">
        <v>12465.06</v>
      </c>
      <c r="V664">
        <v>10000</v>
      </c>
      <c r="W664">
        <v>10000</v>
      </c>
      <c r="X664">
        <v>0</v>
      </c>
      <c r="Y664">
        <v>10000</v>
      </c>
      <c r="Z664">
        <v>0</v>
      </c>
      <c r="AA664">
        <v>0</v>
      </c>
      <c r="AB664">
        <v>0</v>
      </c>
      <c r="AC664">
        <v>0</v>
      </c>
      <c r="AD664">
        <v>3</v>
      </c>
      <c r="AE664">
        <v>0</v>
      </c>
      <c r="AF664">
        <v>0</v>
      </c>
      <c r="AG664">
        <v>0</v>
      </c>
      <c r="AH664">
        <v>0</v>
      </c>
      <c r="AI664">
        <v>57.53</v>
      </c>
      <c r="AJ664">
        <v>0</v>
      </c>
      <c r="AK664">
        <f t="shared" si="10"/>
        <v>57.53</v>
      </c>
    </row>
    <row r="665" spans="1:37" x14ac:dyDescent="0.2">
      <c r="A665">
        <v>9001047</v>
      </c>
      <c r="B665" t="s">
        <v>2817</v>
      </c>
      <c r="C665" t="s">
        <v>9185</v>
      </c>
      <c r="D665" t="s">
        <v>2818</v>
      </c>
      <c r="E665" t="s">
        <v>9298</v>
      </c>
      <c r="F665" t="s">
        <v>9299</v>
      </c>
      <c r="G665" t="s">
        <v>9300</v>
      </c>
      <c r="H665">
        <v>3357</v>
      </c>
      <c r="I665">
        <v>0</v>
      </c>
      <c r="J665">
        <v>0</v>
      </c>
      <c r="K665">
        <v>793.2</v>
      </c>
      <c r="L665">
        <v>198.29</v>
      </c>
      <c r="M665">
        <v>29.75</v>
      </c>
      <c r="N665">
        <v>595</v>
      </c>
      <c r="O665">
        <v>0</v>
      </c>
      <c r="P665">
        <v>0</v>
      </c>
      <c r="Q665">
        <v>0</v>
      </c>
      <c r="R665">
        <v>0</v>
      </c>
      <c r="S665">
        <v>61356.1</v>
      </c>
      <c r="T665">
        <v>40000</v>
      </c>
      <c r="U665">
        <v>12929.92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8426.18</v>
      </c>
      <c r="AD665">
        <v>3</v>
      </c>
      <c r="AE665">
        <v>0</v>
      </c>
      <c r="AF665">
        <v>252.79</v>
      </c>
      <c r="AG665">
        <v>0</v>
      </c>
      <c r="AH665">
        <v>252.79</v>
      </c>
      <c r="AI665">
        <v>350.56</v>
      </c>
      <c r="AJ665">
        <v>0</v>
      </c>
      <c r="AK665">
        <f t="shared" si="10"/>
        <v>350.56</v>
      </c>
    </row>
    <row r="666" spans="1:37" x14ac:dyDescent="0.2">
      <c r="A666">
        <v>9000718</v>
      </c>
      <c r="B666" t="s">
        <v>1513</v>
      </c>
      <c r="C666" t="s">
        <v>9185</v>
      </c>
      <c r="D666" t="s">
        <v>1514</v>
      </c>
      <c r="E666" t="s">
        <v>9298</v>
      </c>
      <c r="F666" t="s">
        <v>9299</v>
      </c>
      <c r="G666" t="s">
        <v>9300</v>
      </c>
      <c r="H666">
        <v>4490.16</v>
      </c>
      <c r="I666">
        <v>0</v>
      </c>
      <c r="J666">
        <v>0</v>
      </c>
      <c r="K666">
        <v>482.77</v>
      </c>
      <c r="L666">
        <v>120.69</v>
      </c>
      <c r="M666">
        <v>18.100000000000001</v>
      </c>
      <c r="N666">
        <v>362</v>
      </c>
      <c r="O666">
        <v>0</v>
      </c>
      <c r="P666">
        <v>0</v>
      </c>
      <c r="Q666">
        <v>0</v>
      </c>
      <c r="R666">
        <v>0</v>
      </c>
      <c r="S666">
        <v>59953.47</v>
      </c>
      <c r="T666">
        <v>50000</v>
      </c>
      <c r="U666">
        <v>9220.11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733.36</v>
      </c>
      <c r="AD666">
        <v>3</v>
      </c>
      <c r="AE666">
        <v>0</v>
      </c>
      <c r="AF666">
        <v>22</v>
      </c>
      <c r="AG666">
        <v>0</v>
      </c>
      <c r="AH666">
        <v>22</v>
      </c>
      <c r="AI666">
        <v>75.3</v>
      </c>
      <c r="AJ666">
        <v>0</v>
      </c>
      <c r="AK666">
        <f t="shared" si="10"/>
        <v>75.3</v>
      </c>
    </row>
    <row r="667" spans="1:37" x14ac:dyDescent="0.2">
      <c r="A667">
        <v>9001316</v>
      </c>
      <c r="B667" t="s">
        <v>8038</v>
      </c>
      <c r="C667" t="s">
        <v>9185</v>
      </c>
      <c r="D667" t="s">
        <v>8040</v>
      </c>
      <c r="E667" t="s">
        <v>9298</v>
      </c>
      <c r="F667" t="s">
        <v>9299</v>
      </c>
      <c r="G667" t="s">
        <v>9300</v>
      </c>
      <c r="H667">
        <v>5481.97</v>
      </c>
      <c r="I667">
        <v>0</v>
      </c>
      <c r="J667">
        <v>0</v>
      </c>
      <c r="K667">
        <v>619.28</v>
      </c>
      <c r="L667">
        <v>154.82</v>
      </c>
      <c r="M667">
        <v>23.22</v>
      </c>
      <c r="N667">
        <v>464</v>
      </c>
      <c r="O667">
        <v>0</v>
      </c>
      <c r="P667">
        <v>0</v>
      </c>
      <c r="Q667">
        <v>0</v>
      </c>
      <c r="R667">
        <v>0</v>
      </c>
      <c r="S667">
        <v>26148.97</v>
      </c>
      <c r="T667">
        <v>20000</v>
      </c>
      <c r="U667">
        <v>5045.28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1103.69</v>
      </c>
      <c r="AD667">
        <v>3</v>
      </c>
      <c r="AE667">
        <v>0</v>
      </c>
      <c r="AF667">
        <v>33.11</v>
      </c>
      <c r="AG667">
        <v>0</v>
      </c>
      <c r="AH667">
        <v>33.11</v>
      </c>
      <c r="AI667">
        <v>56.49</v>
      </c>
      <c r="AJ667">
        <v>0</v>
      </c>
      <c r="AK667">
        <f t="shared" si="10"/>
        <v>56.49</v>
      </c>
    </row>
    <row r="668" spans="1:37" x14ac:dyDescent="0.2">
      <c r="A668">
        <v>9001405</v>
      </c>
      <c r="B668" t="s">
        <v>8998</v>
      </c>
      <c r="C668" t="s">
        <v>9185</v>
      </c>
      <c r="D668" t="s">
        <v>8999</v>
      </c>
      <c r="E668" t="s">
        <v>9298</v>
      </c>
      <c r="F668" t="s">
        <v>9299</v>
      </c>
      <c r="G668" t="s">
        <v>9300</v>
      </c>
      <c r="H668">
        <v>2637</v>
      </c>
      <c r="I668">
        <v>0</v>
      </c>
      <c r="J668">
        <v>0</v>
      </c>
      <c r="K668">
        <v>320</v>
      </c>
      <c r="L668">
        <v>104.32</v>
      </c>
      <c r="M668">
        <v>12</v>
      </c>
      <c r="N668">
        <v>240</v>
      </c>
      <c r="O668">
        <v>0</v>
      </c>
      <c r="P668">
        <v>0</v>
      </c>
      <c r="Q668">
        <v>0</v>
      </c>
      <c r="R668">
        <v>0</v>
      </c>
      <c r="S668">
        <v>9567.82</v>
      </c>
      <c r="T668">
        <v>15000</v>
      </c>
      <c r="U668">
        <v>2028.96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f t="shared" si="10"/>
        <v>0</v>
      </c>
    </row>
    <row r="669" spans="1:37" x14ac:dyDescent="0.2">
      <c r="A669">
        <v>9000449</v>
      </c>
      <c r="B669" t="s">
        <v>2561</v>
      </c>
      <c r="C669" t="s">
        <v>9185</v>
      </c>
      <c r="D669" t="s">
        <v>2562</v>
      </c>
      <c r="E669" t="s">
        <v>9298</v>
      </c>
      <c r="F669" t="s">
        <v>9299</v>
      </c>
      <c r="G669" t="s">
        <v>9300</v>
      </c>
      <c r="H669">
        <v>5530.24</v>
      </c>
      <c r="I669">
        <v>0</v>
      </c>
      <c r="J669">
        <v>0</v>
      </c>
      <c r="K669">
        <v>714.72</v>
      </c>
      <c r="L669">
        <v>178.68</v>
      </c>
      <c r="M669">
        <v>26.8</v>
      </c>
      <c r="N669">
        <v>536</v>
      </c>
      <c r="O669">
        <v>0</v>
      </c>
      <c r="P669">
        <v>0</v>
      </c>
      <c r="Q669">
        <v>0</v>
      </c>
      <c r="R669">
        <v>0</v>
      </c>
      <c r="S669">
        <v>65401.95</v>
      </c>
      <c r="T669">
        <v>40000</v>
      </c>
      <c r="U669">
        <v>11649.6</v>
      </c>
      <c r="V669">
        <v>0</v>
      </c>
      <c r="W669">
        <v>8000</v>
      </c>
      <c r="X669">
        <v>0</v>
      </c>
      <c r="Y669">
        <v>8000</v>
      </c>
      <c r="Z669">
        <v>0</v>
      </c>
      <c r="AA669">
        <v>0</v>
      </c>
      <c r="AB669">
        <v>0</v>
      </c>
      <c r="AC669">
        <v>0</v>
      </c>
      <c r="AD669">
        <v>3</v>
      </c>
      <c r="AE669">
        <v>0</v>
      </c>
      <c r="AF669">
        <v>0</v>
      </c>
      <c r="AG669">
        <v>0</v>
      </c>
      <c r="AH669">
        <v>0</v>
      </c>
      <c r="AI669">
        <v>20.350000000000001</v>
      </c>
      <c r="AJ669">
        <v>0</v>
      </c>
      <c r="AK669">
        <f t="shared" si="10"/>
        <v>20.350000000000001</v>
      </c>
    </row>
    <row r="670" spans="1:37" x14ac:dyDescent="0.2">
      <c r="A670">
        <v>9000841</v>
      </c>
      <c r="B670" t="s">
        <v>1868</v>
      </c>
      <c r="C670" t="s">
        <v>9185</v>
      </c>
      <c r="D670" t="s">
        <v>1869</v>
      </c>
      <c r="E670" t="s">
        <v>9298</v>
      </c>
      <c r="F670" t="s">
        <v>9299</v>
      </c>
      <c r="G670" t="s">
        <v>9300</v>
      </c>
      <c r="H670">
        <v>3194.32</v>
      </c>
      <c r="I670">
        <v>0</v>
      </c>
      <c r="J670">
        <v>0</v>
      </c>
      <c r="K670">
        <v>404.13</v>
      </c>
      <c r="L670">
        <v>104.32</v>
      </c>
      <c r="M670">
        <v>15.15</v>
      </c>
      <c r="N670">
        <v>303</v>
      </c>
      <c r="O670">
        <v>0</v>
      </c>
      <c r="P670">
        <v>0</v>
      </c>
      <c r="Q670">
        <v>0</v>
      </c>
      <c r="R670">
        <v>0</v>
      </c>
      <c r="S670">
        <v>56383.25</v>
      </c>
      <c r="T670">
        <v>50000</v>
      </c>
      <c r="U670">
        <v>8078.83</v>
      </c>
      <c r="V670">
        <v>5000</v>
      </c>
      <c r="W670">
        <v>10000</v>
      </c>
      <c r="X670">
        <v>0</v>
      </c>
      <c r="Y670">
        <v>10000</v>
      </c>
      <c r="Z670">
        <v>0</v>
      </c>
      <c r="AA670">
        <v>0</v>
      </c>
      <c r="AB670">
        <v>0</v>
      </c>
      <c r="AC670">
        <v>0</v>
      </c>
      <c r="AD670">
        <v>3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f t="shared" si="10"/>
        <v>0</v>
      </c>
    </row>
    <row r="671" spans="1:37" x14ac:dyDescent="0.2">
      <c r="A671">
        <v>9000458</v>
      </c>
      <c r="B671" t="s">
        <v>777</v>
      </c>
      <c r="C671" t="s">
        <v>9185</v>
      </c>
      <c r="D671" t="s">
        <v>778</v>
      </c>
      <c r="E671" t="s">
        <v>9298</v>
      </c>
      <c r="F671" t="s">
        <v>9299</v>
      </c>
      <c r="G671" t="s">
        <v>9300</v>
      </c>
      <c r="H671">
        <v>3742.25</v>
      </c>
      <c r="I671">
        <v>0</v>
      </c>
      <c r="J671">
        <v>0</v>
      </c>
      <c r="K671">
        <v>722.47</v>
      </c>
      <c r="L671">
        <v>180.62</v>
      </c>
      <c r="M671">
        <v>27.09</v>
      </c>
      <c r="N671">
        <v>542</v>
      </c>
      <c r="O671">
        <v>0</v>
      </c>
      <c r="P671">
        <v>0</v>
      </c>
      <c r="Q671">
        <v>0</v>
      </c>
      <c r="R671">
        <v>0</v>
      </c>
      <c r="S671">
        <v>93597.87</v>
      </c>
      <c r="T671">
        <v>50000</v>
      </c>
      <c r="U671">
        <v>14431.38</v>
      </c>
      <c r="V671">
        <v>10000</v>
      </c>
      <c r="W671">
        <v>3330</v>
      </c>
      <c r="X671">
        <v>0</v>
      </c>
      <c r="Y671">
        <v>10000</v>
      </c>
      <c r="Z671">
        <v>0</v>
      </c>
      <c r="AA671">
        <v>0</v>
      </c>
      <c r="AB671">
        <v>0</v>
      </c>
      <c r="AC671">
        <v>5836.49</v>
      </c>
      <c r="AD671">
        <v>3</v>
      </c>
      <c r="AE671">
        <v>0</v>
      </c>
      <c r="AF671">
        <v>175.09</v>
      </c>
      <c r="AG671">
        <v>0</v>
      </c>
      <c r="AH671">
        <v>175.09</v>
      </c>
      <c r="AI671">
        <v>326.98</v>
      </c>
      <c r="AJ671">
        <v>0</v>
      </c>
      <c r="AK671">
        <f t="shared" si="10"/>
        <v>326.98</v>
      </c>
    </row>
    <row r="672" spans="1:37" x14ac:dyDescent="0.2">
      <c r="A672">
        <v>9000770</v>
      </c>
      <c r="B672" t="s">
        <v>1668</v>
      </c>
      <c r="C672" t="s">
        <v>9185</v>
      </c>
      <c r="D672" t="s">
        <v>1669</v>
      </c>
      <c r="E672" t="s">
        <v>9298</v>
      </c>
      <c r="F672" t="s">
        <v>9299</v>
      </c>
      <c r="G672" t="s">
        <v>9300</v>
      </c>
      <c r="H672">
        <v>3674.26</v>
      </c>
      <c r="I672">
        <v>0</v>
      </c>
      <c r="J672">
        <v>0</v>
      </c>
      <c r="K672">
        <v>517.9</v>
      </c>
      <c r="L672">
        <v>129.47</v>
      </c>
      <c r="M672">
        <v>19.420000000000002</v>
      </c>
      <c r="N672">
        <v>388</v>
      </c>
      <c r="O672">
        <v>0</v>
      </c>
      <c r="P672">
        <v>0</v>
      </c>
      <c r="Q672">
        <v>0</v>
      </c>
      <c r="R672">
        <v>0</v>
      </c>
      <c r="S672">
        <v>57855.02</v>
      </c>
      <c r="T672">
        <v>50000</v>
      </c>
      <c r="U672">
        <v>9972.5300000000007</v>
      </c>
      <c r="V672">
        <v>10000</v>
      </c>
      <c r="W672">
        <v>20000</v>
      </c>
      <c r="X672">
        <v>0</v>
      </c>
      <c r="Y672">
        <v>10000</v>
      </c>
      <c r="Z672">
        <v>0</v>
      </c>
      <c r="AA672">
        <v>0</v>
      </c>
      <c r="AB672">
        <v>0</v>
      </c>
      <c r="AC672">
        <v>0</v>
      </c>
      <c r="AD672">
        <v>3</v>
      </c>
      <c r="AE672">
        <v>0</v>
      </c>
      <c r="AF672">
        <v>0</v>
      </c>
      <c r="AG672">
        <v>0</v>
      </c>
      <c r="AH672">
        <v>0</v>
      </c>
      <c r="AI672">
        <v>8.94</v>
      </c>
      <c r="AJ672">
        <v>0</v>
      </c>
      <c r="AK672">
        <f t="shared" si="10"/>
        <v>8.94</v>
      </c>
    </row>
    <row r="673" spans="1:37" x14ac:dyDescent="0.2">
      <c r="A673">
        <v>9000930</v>
      </c>
      <c r="B673" t="s">
        <v>2060</v>
      </c>
      <c r="C673" t="s">
        <v>9185</v>
      </c>
      <c r="D673" t="s">
        <v>2061</v>
      </c>
      <c r="E673" t="s">
        <v>9298</v>
      </c>
      <c r="F673" t="s">
        <v>9299</v>
      </c>
      <c r="G673" t="s">
        <v>9300</v>
      </c>
      <c r="H673">
        <v>3454</v>
      </c>
      <c r="I673">
        <v>0</v>
      </c>
      <c r="J673">
        <v>0</v>
      </c>
      <c r="K673">
        <v>578.64</v>
      </c>
      <c r="L673">
        <v>144.66</v>
      </c>
      <c r="M673">
        <v>21.7</v>
      </c>
      <c r="N673">
        <v>434</v>
      </c>
      <c r="O673">
        <v>0</v>
      </c>
      <c r="P673">
        <v>0</v>
      </c>
      <c r="Q673">
        <v>0</v>
      </c>
      <c r="R673">
        <v>0</v>
      </c>
      <c r="S673">
        <v>80991.88</v>
      </c>
      <c r="T673">
        <v>50000</v>
      </c>
      <c r="U673">
        <v>11792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19199.88</v>
      </c>
      <c r="AD673">
        <v>3</v>
      </c>
      <c r="AE673">
        <v>0</v>
      </c>
      <c r="AF673">
        <v>576</v>
      </c>
      <c r="AG673">
        <v>0</v>
      </c>
      <c r="AH673">
        <v>576</v>
      </c>
      <c r="AI673">
        <v>657.75</v>
      </c>
      <c r="AJ673">
        <v>0</v>
      </c>
      <c r="AK673">
        <f t="shared" si="10"/>
        <v>657.75</v>
      </c>
    </row>
    <row r="674" spans="1:37" x14ac:dyDescent="0.2">
      <c r="A674">
        <v>9000881</v>
      </c>
      <c r="B674" t="s">
        <v>2523</v>
      </c>
      <c r="C674" t="s">
        <v>9185</v>
      </c>
      <c r="D674" t="s">
        <v>2524</v>
      </c>
      <c r="E674" t="s">
        <v>9298</v>
      </c>
      <c r="F674" t="s">
        <v>9299</v>
      </c>
      <c r="G674" t="s">
        <v>9300</v>
      </c>
      <c r="H674">
        <v>4362</v>
      </c>
      <c r="I674">
        <v>0</v>
      </c>
      <c r="J674">
        <v>0</v>
      </c>
      <c r="K674">
        <v>860.72</v>
      </c>
      <c r="L674">
        <v>215.18</v>
      </c>
      <c r="M674">
        <v>32.28</v>
      </c>
      <c r="N674">
        <v>646</v>
      </c>
      <c r="O674">
        <v>0</v>
      </c>
      <c r="P674">
        <v>0</v>
      </c>
      <c r="Q674">
        <v>0</v>
      </c>
      <c r="R674">
        <v>0</v>
      </c>
      <c r="S674">
        <v>65846.429999999993</v>
      </c>
      <c r="T674">
        <v>40000</v>
      </c>
      <c r="U674">
        <v>14033.44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11812.99</v>
      </c>
      <c r="AD674">
        <v>3</v>
      </c>
      <c r="AE674">
        <v>0</v>
      </c>
      <c r="AF674">
        <v>354.39</v>
      </c>
      <c r="AG674">
        <v>0</v>
      </c>
      <c r="AH674">
        <v>354.39</v>
      </c>
      <c r="AI674">
        <v>426.16</v>
      </c>
      <c r="AJ674">
        <v>0</v>
      </c>
      <c r="AK674">
        <f t="shared" si="10"/>
        <v>426.16</v>
      </c>
    </row>
    <row r="675" spans="1:37" x14ac:dyDescent="0.2">
      <c r="A675">
        <v>9000761</v>
      </c>
      <c r="B675" t="s">
        <v>1641</v>
      </c>
      <c r="C675" t="s">
        <v>9185</v>
      </c>
      <c r="D675" t="s">
        <v>1642</v>
      </c>
      <c r="E675" t="s">
        <v>9298</v>
      </c>
      <c r="F675" t="s">
        <v>9299</v>
      </c>
      <c r="G675" t="s">
        <v>9300</v>
      </c>
      <c r="H675">
        <v>3857.58</v>
      </c>
      <c r="I675">
        <v>0</v>
      </c>
      <c r="J675">
        <v>0</v>
      </c>
      <c r="K675">
        <v>577.69000000000005</v>
      </c>
      <c r="L675">
        <v>144.41999999999999</v>
      </c>
      <c r="M675">
        <v>21.66</v>
      </c>
      <c r="N675">
        <v>433</v>
      </c>
      <c r="O675">
        <v>0</v>
      </c>
      <c r="P675">
        <v>0</v>
      </c>
      <c r="Q675">
        <v>0</v>
      </c>
      <c r="R675">
        <v>0</v>
      </c>
      <c r="S675">
        <v>63534.69</v>
      </c>
      <c r="T675">
        <v>50000</v>
      </c>
      <c r="U675">
        <v>10977.9</v>
      </c>
      <c r="V675">
        <v>10000</v>
      </c>
      <c r="W675">
        <v>10000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3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f t="shared" si="10"/>
        <v>0</v>
      </c>
    </row>
    <row r="676" spans="1:37" x14ac:dyDescent="0.2">
      <c r="A676">
        <v>9000914</v>
      </c>
      <c r="B676" t="s">
        <v>2013</v>
      </c>
      <c r="C676" t="s">
        <v>9185</v>
      </c>
      <c r="D676" t="s">
        <v>2014</v>
      </c>
      <c r="E676" t="s">
        <v>9298</v>
      </c>
      <c r="F676" t="s">
        <v>9299</v>
      </c>
      <c r="G676" t="s">
        <v>9300</v>
      </c>
      <c r="H676">
        <v>3262.24</v>
      </c>
      <c r="I676">
        <v>0</v>
      </c>
      <c r="J676">
        <v>0</v>
      </c>
      <c r="K676">
        <v>550.32000000000005</v>
      </c>
      <c r="L676">
        <v>137.59</v>
      </c>
      <c r="M676">
        <v>20.64</v>
      </c>
      <c r="N676">
        <v>413</v>
      </c>
      <c r="O676">
        <v>0</v>
      </c>
      <c r="P676">
        <v>0</v>
      </c>
      <c r="Q676">
        <v>0</v>
      </c>
      <c r="R676">
        <v>0</v>
      </c>
      <c r="S676">
        <v>59631.11</v>
      </c>
      <c r="T676">
        <v>50000</v>
      </c>
      <c r="U676">
        <v>11217.5</v>
      </c>
      <c r="V676">
        <v>10000</v>
      </c>
      <c r="W676">
        <v>5000</v>
      </c>
      <c r="X676">
        <v>0</v>
      </c>
      <c r="Y676">
        <v>10000</v>
      </c>
      <c r="Z676">
        <v>0</v>
      </c>
      <c r="AA676">
        <v>0</v>
      </c>
      <c r="AB676">
        <v>0</v>
      </c>
      <c r="AC676">
        <v>0</v>
      </c>
      <c r="AD676">
        <v>3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f t="shared" si="10"/>
        <v>0</v>
      </c>
    </row>
    <row r="677" spans="1:37" x14ac:dyDescent="0.2">
      <c r="A677">
        <v>9000721</v>
      </c>
      <c r="B677" t="s">
        <v>1522</v>
      </c>
      <c r="C677" t="s">
        <v>9185</v>
      </c>
      <c r="D677" t="s">
        <v>1523</v>
      </c>
      <c r="E677" t="s">
        <v>9298</v>
      </c>
      <c r="F677" t="s">
        <v>9299</v>
      </c>
      <c r="G677" t="s">
        <v>9300</v>
      </c>
      <c r="H677">
        <v>13499.11</v>
      </c>
      <c r="I677">
        <v>0</v>
      </c>
      <c r="J677">
        <v>0</v>
      </c>
      <c r="K677">
        <v>1134.48</v>
      </c>
      <c r="L677">
        <v>706.77</v>
      </c>
      <c r="M677">
        <v>42.54</v>
      </c>
      <c r="N677">
        <v>1078</v>
      </c>
      <c r="O677">
        <v>0</v>
      </c>
      <c r="P677">
        <v>0</v>
      </c>
      <c r="Q677">
        <v>0</v>
      </c>
      <c r="R677">
        <v>0</v>
      </c>
      <c r="S677">
        <v>183042.42</v>
      </c>
      <c r="T677">
        <v>50000</v>
      </c>
      <c r="U677">
        <v>27802.66</v>
      </c>
      <c r="V677">
        <v>10000</v>
      </c>
      <c r="W677">
        <v>10000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85239.76</v>
      </c>
      <c r="AD677">
        <v>10</v>
      </c>
      <c r="AE677">
        <v>2520</v>
      </c>
      <c r="AF677">
        <v>6003.98</v>
      </c>
      <c r="AG677">
        <v>0</v>
      </c>
      <c r="AH677">
        <v>6003.98</v>
      </c>
      <c r="AI677">
        <v>5650.24</v>
      </c>
      <c r="AJ677">
        <v>353.74</v>
      </c>
      <c r="AK677">
        <f t="shared" si="10"/>
        <v>6003.98</v>
      </c>
    </row>
    <row r="678" spans="1:37" x14ac:dyDescent="0.2">
      <c r="A678">
        <v>9001167</v>
      </c>
      <c r="B678" t="s">
        <v>3101</v>
      </c>
      <c r="C678" t="s">
        <v>9185</v>
      </c>
      <c r="D678" t="s">
        <v>3102</v>
      </c>
      <c r="E678" t="s">
        <v>9298</v>
      </c>
      <c r="F678" t="s">
        <v>9299</v>
      </c>
      <c r="G678" t="s">
        <v>9300</v>
      </c>
      <c r="H678">
        <v>2840.72</v>
      </c>
      <c r="I678">
        <v>0</v>
      </c>
      <c r="J678">
        <v>0</v>
      </c>
      <c r="K678">
        <v>320</v>
      </c>
      <c r="L678">
        <v>104.32</v>
      </c>
      <c r="M678">
        <v>12</v>
      </c>
      <c r="N678">
        <v>240</v>
      </c>
      <c r="O678">
        <v>0</v>
      </c>
      <c r="P678">
        <v>0</v>
      </c>
      <c r="Q678">
        <v>0</v>
      </c>
      <c r="R678">
        <v>0</v>
      </c>
      <c r="S678">
        <v>27264.83</v>
      </c>
      <c r="T678">
        <v>35000</v>
      </c>
      <c r="U678">
        <v>4636.96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f t="shared" si="10"/>
        <v>0</v>
      </c>
    </row>
    <row r="679" spans="1:37" x14ac:dyDescent="0.2">
      <c r="A679">
        <v>9000622</v>
      </c>
      <c r="B679" t="s">
        <v>1236</v>
      </c>
      <c r="C679" t="s">
        <v>9185</v>
      </c>
      <c r="D679" t="s">
        <v>1237</v>
      </c>
      <c r="E679" t="s">
        <v>9298</v>
      </c>
      <c r="F679" t="s">
        <v>9299</v>
      </c>
      <c r="G679" t="s">
        <v>9300</v>
      </c>
      <c r="H679">
        <v>4237.3100000000004</v>
      </c>
      <c r="I679">
        <v>0</v>
      </c>
      <c r="J679">
        <v>0</v>
      </c>
      <c r="K679">
        <v>445.35</v>
      </c>
      <c r="L679">
        <v>111.34</v>
      </c>
      <c r="M679">
        <v>16.7</v>
      </c>
      <c r="N679">
        <v>334</v>
      </c>
      <c r="O679">
        <v>0</v>
      </c>
      <c r="P679">
        <v>0</v>
      </c>
      <c r="Q679">
        <v>0</v>
      </c>
      <c r="R679">
        <v>0</v>
      </c>
      <c r="S679">
        <v>54738.04</v>
      </c>
      <c r="T679">
        <v>50000</v>
      </c>
      <c r="U679">
        <v>11484.23</v>
      </c>
      <c r="V679">
        <v>10000</v>
      </c>
      <c r="W679">
        <v>6670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3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f t="shared" si="10"/>
        <v>0</v>
      </c>
    </row>
    <row r="680" spans="1:37" x14ac:dyDescent="0.2">
      <c r="A680">
        <v>9001128</v>
      </c>
      <c r="B680" t="s">
        <v>2300</v>
      </c>
      <c r="C680" t="s">
        <v>9185</v>
      </c>
      <c r="D680" t="s">
        <v>3055</v>
      </c>
      <c r="E680" t="s">
        <v>9298</v>
      </c>
      <c r="F680" t="s">
        <v>9299</v>
      </c>
      <c r="G680" t="s">
        <v>9300</v>
      </c>
      <c r="H680">
        <v>3501</v>
      </c>
      <c r="I680">
        <v>0</v>
      </c>
      <c r="J680">
        <v>0</v>
      </c>
      <c r="K680">
        <v>366.35</v>
      </c>
      <c r="L680">
        <v>104.32</v>
      </c>
      <c r="M680">
        <v>13.74</v>
      </c>
      <c r="N680">
        <v>275</v>
      </c>
      <c r="O680">
        <v>0</v>
      </c>
      <c r="P680">
        <v>0</v>
      </c>
      <c r="Q680">
        <v>0</v>
      </c>
      <c r="R680">
        <v>0</v>
      </c>
      <c r="S680">
        <v>35920.120000000003</v>
      </c>
      <c r="T680">
        <v>40000</v>
      </c>
      <c r="U680">
        <v>5264.91</v>
      </c>
      <c r="V680">
        <v>8000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3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f t="shared" si="10"/>
        <v>0</v>
      </c>
    </row>
    <row r="681" spans="1:37" x14ac:dyDescent="0.2">
      <c r="A681">
        <v>9000738</v>
      </c>
      <c r="B681" t="s">
        <v>1573</v>
      </c>
      <c r="C681" t="s">
        <v>9185</v>
      </c>
      <c r="D681" t="s">
        <v>1574</v>
      </c>
      <c r="E681" t="s">
        <v>9298</v>
      </c>
      <c r="F681" t="s">
        <v>9299</v>
      </c>
      <c r="G681" t="s">
        <v>9300</v>
      </c>
      <c r="H681">
        <v>3723.26</v>
      </c>
      <c r="I681">
        <v>0</v>
      </c>
      <c r="J681">
        <v>0</v>
      </c>
      <c r="K681">
        <v>574.16999999999996</v>
      </c>
      <c r="L681">
        <v>143.54</v>
      </c>
      <c r="M681">
        <v>21.53</v>
      </c>
      <c r="N681">
        <v>431</v>
      </c>
      <c r="O681">
        <v>0</v>
      </c>
      <c r="P681">
        <v>0</v>
      </c>
      <c r="Q681">
        <v>0</v>
      </c>
      <c r="R681">
        <v>0</v>
      </c>
      <c r="S681">
        <v>62800.32</v>
      </c>
      <c r="T681">
        <v>50000</v>
      </c>
      <c r="U681">
        <v>12539.84</v>
      </c>
      <c r="V681">
        <v>10000</v>
      </c>
      <c r="W681">
        <v>10000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f t="shared" si="10"/>
        <v>0</v>
      </c>
    </row>
    <row r="682" spans="1:37" x14ac:dyDescent="0.2">
      <c r="A682">
        <v>9000739</v>
      </c>
      <c r="B682" t="s">
        <v>1576</v>
      </c>
      <c r="C682" t="s">
        <v>9185</v>
      </c>
      <c r="D682" t="s">
        <v>1577</v>
      </c>
      <c r="E682" t="s">
        <v>9298</v>
      </c>
      <c r="F682" t="s">
        <v>9299</v>
      </c>
      <c r="G682" t="s">
        <v>9300</v>
      </c>
      <c r="H682">
        <v>4192.7700000000004</v>
      </c>
      <c r="I682">
        <v>0</v>
      </c>
      <c r="J682">
        <v>0</v>
      </c>
      <c r="K682">
        <v>633.32000000000005</v>
      </c>
      <c r="L682">
        <v>158.33000000000001</v>
      </c>
      <c r="M682">
        <v>23.75</v>
      </c>
      <c r="N682">
        <v>475</v>
      </c>
      <c r="O682">
        <v>0</v>
      </c>
      <c r="P682">
        <v>0</v>
      </c>
      <c r="Q682">
        <v>0</v>
      </c>
      <c r="R682">
        <v>0</v>
      </c>
      <c r="S682">
        <v>66830.89</v>
      </c>
      <c r="T682">
        <v>50000</v>
      </c>
      <c r="U682">
        <v>13953.02</v>
      </c>
      <c r="V682">
        <v>10000</v>
      </c>
      <c r="W682">
        <v>0</v>
      </c>
      <c r="X682">
        <v>0</v>
      </c>
      <c r="Y682">
        <v>10000</v>
      </c>
      <c r="Z682">
        <v>0</v>
      </c>
      <c r="AA682">
        <v>0</v>
      </c>
      <c r="AB682">
        <v>0</v>
      </c>
      <c r="AC682">
        <v>0</v>
      </c>
      <c r="AD682">
        <v>3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f t="shared" si="10"/>
        <v>0</v>
      </c>
    </row>
    <row r="683" spans="1:37" x14ac:dyDescent="0.2">
      <c r="A683">
        <v>9001257</v>
      </c>
      <c r="B683" t="s">
        <v>8237</v>
      </c>
      <c r="C683" t="s">
        <v>9185</v>
      </c>
      <c r="D683" t="s">
        <v>8238</v>
      </c>
      <c r="E683" t="s">
        <v>9298</v>
      </c>
      <c r="F683" t="s">
        <v>9299</v>
      </c>
      <c r="G683" t="s">
        <v>9300</v>
      </c>
      <c r="H683">
        <v>4185.8999999999996</v>
      </c>
      <c r="I683">
        <v>0</v>
      </c>
      <c r="J683">
        <v>0</v>
      </c>
      <c r="K683">
        <v>337.6</v>
      </c>
      <c r="L683">
        <v>104.32</v>
      </c>
      <c r="M683">
        <v>12.66</v>
      </c>
      <c r="N683">
        <v>253</v>
      </c>
      <c r="O683">
        <v>0</v>
      </c>
      <c r="P683">
        <v>0</v>
      </c>
      <c r="Q683">
        <v>0</v>
      </c>
      <c r="R683">
        <v>0</v>
      </c>
      <c r="S683">
        <v>17915.14</v>
      </c>
      <c r="T683">
        <v>20000</v>
      </c>
      <c r="U683">
        <v>2810.4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3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f t="shared" si="10"/>
        <v>0</v>
      </c>
    </row>
    <row r="684" spans="1:37" x14ac:dyDescent="0.2">
      <c r="A684">
        <v>9000871</v>
      </c>
      <c r="B684" t="s">
        <v>2721</v>
      </c>
      <c r="C684" t="s">
        <v>9185</v>
      </c>
      <c r="D684" t="s">
        <v>2722</v>
      </c>
      <c r="E684" t="s">
        <v>9298</v>
      </c>
      <c r="F684" t="s">
        <v>9299</v>
      </c>
      <c r="G684" t="s">
        <v>9300</v>
      </c>
      <c r="H684">
        <v>6774.9</v>
      </c>
      <c r="I684">
        <v>0</v>
      </c>
      <c r="J684">
        <v>0</v>
      </c>
      <c r="K684">
        <v>620.32000000000005</v>
      </c>
      <c r="L684">
        <v>155.08000000000001</v>
      </c>
      <c r="M684">
        <v>23.26</v>
      </c>
      <c r="N684">
        <v>465</v>
      </c>
      <c r="O684">
        <v>0</v>
      </c>
      <c r="P684">
        <v>0</v>
      </c>
      <c r="Q684">
        <v>0</v>
      </c>
      <c r="R684">
        <v>0</v>
      </c>
      <c r="S684">
        <v>63662.7</v>
      </c>
      <c r="T684">
        <v>40000</v>
      </c>
      <c r="U684">
        <v>10109.280000000001</v>
      </c>
      <c r="V684">
        <v>8000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5553.42</v>
      </c>
      <c r="AD684">
        <v>3</v>
      </c>
      <c r="AE684">
        <v>0</v>
      </c>
      <c r="AF684">
        <v>166.6</v>
      </c>
      <c r="AG684">
        <v>0</v>
      </c>
      <c r="AH684">
        <v>166.6</v>
      </c>
      <c r="AI684">
        <v>181.27</v>
      </c>
      <c r="AJ684">
        <v>0</v>
      </c>
      <c r="AK684">
        <f t="shared" si="10"/>
        <v>181.27</v>
      </c>
    </row>
    <row r="685" spans="1:37" x14ac:dyDescent="0.2">
      <c r="A685">
        <v>9001049</v>
      </c>
      <c r="B685" t="s">
        <v>2823</v>
      </c>
      <c r="C685" t="s">
        <v>9185</v>
      </c>
      <c r="D685" t="s">
        <v>2824</v>
      </c>
      <c r="E685" t="s">
        <v>9298</v>
      </c>
      <c r="F685" t="s">
        <v>9299</v>
      </c>
      <c r="G685" t="s">
        <v>9300</v>
      </c>
      <c r="H685">
        <v>11404.17</v>
      </c>
      <c r="I685">
        <v>0</v>
      </c>
      <c r="J685">
        <v>0</v>
      </c>
      <c r="K685">
        <v>1134.48</v>
      </c>
      <c r="L685">
        <v>334.2</v>
      </c>
      <c r="M685">
        <v>42.54</v>
      </c>
      <c r="N685">
        <v>1003</v>
      </c>
      <c r="O685">
        <v>0</v>
      </c>
      <c r="P685">
        <v>0</v>
      </c>
      <c r="Q685">
        <v>0</v>
      </c>
      <c r="R685">
        <v>0</v>
      </c>
      <c r="S685">
        <v>114617.54</v>
      </c>
      <c r="T685">
        <v>40000</v>
      </c>
      <c r="U685">
        <v>21000.01</v>
      </c>
      <c r="V685">
        <v>8000</v>
      </c>
      <c r="W685">
        <v>8000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37617.53</v>
      </c>
      <c r="AD685">
        <v>10</v>
      </c>
      <c r="AE685">
        <v>2520</v>
      </c>
      <c r="AF685">
        <v>1241.75</v>
      </c>
      <c r="AG685">
        <v>0</v>
      </c>
      <c r="AH685">
        <v>1241.75</v>
      </c>
      <c r="AI685">
        <v>1071.83</v>
      </c>
      <c r="AJ685">
        <v>169.92</v>
      </c>
      <c r="AK685">
        <f t="shared" si="10"/>
        <v>1241.75</v>
      </c>
    </row>
    <row r="686" spans="1:37" x14ac:dyDescent="0.2">
      <c r="A686">
        <v>9001209</v>
      </c>
      <c r="B686" t="s">
        <v>7541</v>
      </c>
      <c r="C686" t="s">
        <v>9185</v>
      </c>
      <c r="D686" t="s">
        <v>7542</v>
      </c>
      <c r="E686" t="s">
        <v>9298</v>
      </c>
      <c r="F686" t="s">
        <v>9299</v>
      </c>
      <c r="G686" t="s">
        <v>9300</v>
      </c>
      <c r="H686">
        <v>3259</v>
      </c>
      <c r="I686">
        <v>0</v>
      </c>
      <c r="J686">
        <v>0</v>
      </c>
      <c r="K686">
        <v>521.67999999999995</v>
      </c>
      <c r="L686">
        <v>130.43</v>
      </c>
      <c r="M686">
        <v>19.559999999999999</v>
      </c>
      <c r="N686">
        <v>391</v>
      </c>
      <c r="O686">
        <v>0</v>
      </c>
      <c r="P686">
        <v>0</v>
      </c>
      <c r="Q686">
        <v>0</v>
      </c>
      <c r="R686">
        <v>0</v>
      </c>
      <c r="S686">
        <v>27670.01</v>
      </c>
      <c r="T686">
        <v>30000</v>
      </c>
      <c r="U686">
        <v>6376.02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f t="shared" si="10"/>
        <v>0</v>
      </c>
    </row>
    <row r="687" spans="1:37" x14ac:dyDescent="0.2">
      <c r="A687">
        <v>9000334</v>
      </c>
      <c r="B687" t="s">
        <v>605</v>
      </c>
      <c r="C687" t="s">
        <v>9185</v>
      </c>
      <c r="D687" t="s">
        <v>606</v>
      </c>
      <c r="E687" t="s">
        <v>9298</v>
      </c>
      <c r="F687" t="s">
        <v>9299</v>
      </c>
      <c r="G687" t="s">
        <v>9300</v>
      </c>
      <c r="H687">
        <v>3102.8</v>
      </c>
      <c r="I687">
        <v>0</v>
      </c>
      <c r="J687">
        <v>0</v>
      </c>
      <c r="K687">
        <v>717.17</v>
      </c>
      <c r="L687">
        <v>179.29</v>
      </c>
      <c r="M687">
        <v>26.89</v>
      </c>
      <c r="N687">
        <v>538</v>
      </c>
      <c r="O687">
        <v>0</v>
      </c>
      <c r="P687">
        <v>0</v>
      </c>
      <c r="Q687">
        <v>0</v>
      </c>
      <c r="R687">
        <v>0</v>
      </c>
      <c r="S687">
        <v>88644.91</v>
      </c>
      <c r="T687">
        <v>50000</v>
      </c>
      <c r="U687">
        <v>13195.17</v>
      </c>
      <c r="V687">
        <v>5000</v>
      </c>
      <c r="W687">
        <v>20000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449.74</v>
      </c>
      <c r="AD687">
        <v>3</v>
      </c>
      <c r="AE687">
        <v>0</v>
      </c>
      <c r="AF687">
        <v>13.49</v>
      </c>
      <c r="AG687">
        <v>0</v>
      </c>
      <c r="AH687">
        <v>13.49</v>
      </c>
      <c r="AI687">
        <v>189.25</v>
      </c>
      <c r="AJ687">
        <v>0</v>
      </c>
      <c r="AK687">
        <f t="shared" si="10"/>
        <v>189.25</v>
      </c>
    </row>
    <row r="688" spans="1:37" x14ac:dyDescent="0.2">
      <c r="A688">
        <v>9000799</v>
      </c>
      <c r="B688" t="s">
        <v>1754</v>
      </c>
      <c r="C688" t="s">
        <v>9185</v>
      </c>
      <c r="D688" t="s">
        <v>1755</v>
      </c>
      <c r="E688" t="s">
        <v>9298</v>
      </c>
      <c r="F688" t="s">
        <v>9299</v>
      </c>
      <c r="G688" t="s">
        <v>9300</v>
      </c>
      <c r="H688">
        <v>3871.2</v>
      </c>
      <c r="I688">
        <v>0</v>
      </c>
      <c r="J688">
        <v>0</v>
      </c>
      <c r="K688">
        <v>474.77</v>
      </c>
      <c r="L688">
        <v>118.69</v>
      </c>
      <c r="M688">
        <v>17.8</v>
      </c>
      <c r="N688">
        <v>356</v>
      </c>
      <c r="O688">
        <v>0</v>
      </c>
      <c r="P688">
        <v>0</v>
      </c>
      <c r="Q688">
        <v>0</v>
      </c>
      <c r="R688">
        <v>0</v>
      </c>
      <c r="S688">
        <v>54615.839999999997</v>
      </c>
      <c r="T688">
        <v>50000</v>
      </c>
      <c r="U688">
        <v>9135.15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3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f t="shared" si="10"/>
        <v>0</v>
      </c>
    </row>
    <row r="689" spans="1:37" x14ac:dyDescent="0.2">
      <c r="A689">
        <v>9000675</v>
      </c>
      <c r="B689" t="s">
        <v>1389</v>
      </c>
      <c r="C689" t="s">
        <v>9185</v>
      </c>
      <c r="D689" t="s">
        <v>1390</v>
      </c>
      <c r="E689" t="s">
        <v>9298</v>
      </c>
      <c r="F689" t="s">
        <v>9299</v>
      </c>
      <c r="G689" t="s">
        <v>9300</v>
      </c>
      <c r="H689">
        <v>3286.24</v>
      </c>
      <c r="I689">
        <v>0</v>
      </c>
      <c r="J689">
        <v>0</v>
      </c>
      <c r="K689">
        <v>606.33000000000004</v>
      </c>
      <c r="L689">
        <v>151.58000000000001</v>
      </c>
      <c r="M689">
        <v>22.74</v>
      </c>
      <c r="N689">
        <v>455</v>
      </c>
      <c r="O689">
        <v>0</v>
      </c>
      <c r="P689">
        <v>0</v>
      </c>
      <c r="Q689">
        <v>0</v>
      </c>
      <c r="R689">
        <v>0</v>
      </c>
      <c r="S689">
        <v>72360</v>
      </c>
      <c r="T689">
        <v>50000</v>
      </c>
      <c r="U689">
        <v>10467.31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11892.69</v>
      </c>
      <c r="AD689">
        <v>3</v>
      </c>
      <c r="AE689">
        <v>0</v>
      </c>
      <c r="AF689">
        <v>356.78</v>
      </c>
      <c r="AG689">
        <v>0</v>
      </c>
      <c r="AH689">
        <v>356.78</v>
      </c>
      <c r="AI689">
        <v>445.26</v>
      </c>
      <c r="AJ689">
        <v>0</v>
      </c>
      <c r="AK689">
        <f t="shared" si="10"/>
        <v>445.26</v>
      </c>
    </row>
    <row r="690" spans="1:37" x14ac:dyDescent="0.2">
      <c r="A690">
        <v>9000478</v>
      </c>
      <c r="B690" t="s">
        <v>831</v>
      </c>
      <c r="C690" t="s">
        <v>9185</v>
      </c>
      <c r="D690" t="s">
        <v>832</v>
      </c>
      <c r="E690" t="s">
        <v>9298</v>
      </c>
      <c r="F690" t="s">
        <v>9299</v>
      </c>
      <c r="G690" t="s">
        <v>9300</v>
      </c>
      <c r="H690">
        <v>3756.27</v>
      </c>
      <c r="I690">
        <v>0</v>
      </c>
      <c r="J690">
        <v>0</v>
      </c>
      <c r="K690">
        <v>584.62</v>
      </c>
      <c r="L690">
        <v>146.16</v>
      </c>
      <c r="M690">
        <v>21.92</v>
      </c>
      <c r="N690">
        <v>438</v>
      </c>
      <c r="O690">
        <v>0</v>
      </c>
      <c r="P690">
        <v>0</v>
      </c>
      <c r="Q690">
        <v>0</v>
      </c>
      <c r="R690">
        <v>0</v>
      </c>
      <c r="S690">
        <v>84187.95</v>
      </c>
      <c r="T690">
        <v>50000</v>
      </c>
      <c r="U690">
        <v>11882.28</v>
      </c>
      <c r="V690">
        <v>10000</v>
      </c>
      <c r="W690">
        <v>20000</v>
      </c>
      <c r="X690">
        <v>0</v>
      </c>
      <c r="Y690">
        <v>10000</v>
      </c>
      <c r="Z690">
        <v>0</v>
      </c>
      <c r="AA690">
        <v>0</v>
      </c>
      <c r="AB690">
        <v>0</v>
      </c>
      <c r="AC690">
        <v>0</v>
      </c>
      <c r="AD690">
        <v>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f t="shared" si="10"/>
        <v>0</v>
      </c>
    </row>
    <row r="691" spans="1:37" x14ac:dyDescent="0.2">
      <c r="A691">
        <v>9000679</v>
      </c>
      <c r="B691" t="s">
        <v>1401</v>
      </c>
      <c r="C691" t="s">
        <v>9185</v>
      </c>
      <c r="D691" t="s">
        <v>1402</v>
      </c>
      <c r="E691" t="s">
        <v>9298</v>
      </c>
      <c r="F691" t="s">
        <v>9299</v>
      </c>
      <c r="G691" t="s">
        <v>9300</v>
      </c>
      <c r="H691">
        <v>4126.07</v>
      </c>
      <c r="I691">
        <v>0</v>
      </c>
      <c r="J691">
        <v>0</v>
      </c>
      <c r="K691">
        <v>644.01</v>
      </c>
      <c r="L691">
        <v>161</v>
      </c>
      <c r="M691">
        <v>24.15</v>
      </c>
      <c r="N691">
        <v>483</v>
      </c>
      <c r="O691">
        <v>0</v>
      </c>
      <c r="P691">
        <v>0</v>
      </c>
      <c r="Q691">
        <v>0</v>
      </c>
      <c r="R691">
        <v>0</v>
      </c>
      <c r="S691">
        <v>69705.009999999995</v>
      </c>
      <c r="T691">
        <v>50000</v>
      </c>
      <c r="U691">
        <v>12496.05</v>
      </c>
      <c r="V691">
        <v>0</v>
      </c>
      <c r="W691">
        <v>10000</v>
      </c>
      <c r="X691">
        <v>0</v>
      </c>
      <c r="Y691">
        <v>10000</v>
      </c>
      <c r="Z691">
        <v>0</v>
      </c>
      <c r="AA691">
        <v>0</v>
      </c>
      <c r="AB691">
        <v>0</v>
      </c>
      <c r="AC691">
        <v>0</v>
      </c>
      <c r="AD691">
        <v>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f t="shared" si="10"/>
        <v>0</v>
      </c>
    </row>
    <row r="692" spans="1:37" x14ac:dyDescent="0.2">
      <c r="A692">
        <v>9000230</v>
      </c>
      <c r="B692" t="s">
        <v>384</v>
      </c>
      <c r="C692" t="s">
        <v>9185</v>
      </c>
      <c r="D692" t="s">
        <v>385</v>
      </c>
      <c r="E692" t="s">
        <v>9298</v>
      </c>
      <c r="F692" t="s">
        <v>9299</v>
      </c>
      <c r="G692" t="s">
        <v>9300</v>
      </c>
      <c r="H692">
        <v>3682.35</v>
      </c>
      <c r="I692">
        <v>0</v>
      </c>
      <c r="J692">
        <v>0</v>
      </c>
      <c r="K692">
        <v>554.65</v>
      </c>
      <c r="L692">
        <v>138.66</v>
      </c>
      <c r="M692">
        <v>20.8</v>
      </c>
      <c r="N692">
        <v>416</v>
      </c>
      <c r="O692">
        <v>0</v>
      </c>
      <c r="P692">
        <v>0</v>
      </c>
      <c r="Q692">
        <v>0</v>
      </c>
      <c r="R692">
        <v>0</v>
      </c>
      <c r="S692">
        <v>80903.87</v>
      </c>
      <c r="T692">
        <v>50000</v>
      </c>
      <c r="U692">
        <v>13451.75</v>
      </c>
      <c r="V692">
        <v>10000</v>
      </c>
      <c r="W692">
        <v>10000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3</v>
      </c>
      <c r="AE692">
        <v>0</v>
      </c>
      <c r="AF692">
        <v>0</v>
      </c>
      <c r="AG692">
        <v>0</v>
      </c>
      <c r="AH692">
        <v>0</v>
      </c>
      <c r="AI692">
        <v>57</v>
      </c>
      <c r="AJ692">
        <v>0</v>
      </c>
      <c r="AK692">
        <f t="shared" si="10"/>
        <v>57</v>
      </c>
    </row>
    <row r="693" spans="1:37" x14ac:dyDescent="0.2">
      <c r="A693">
        <v>9000648</v>
      </c>
      <c r="B693" t="s">
        <v>1313</v>
      </c>
      <c r="C693" t="s">
        <v>9185</v>
      </c>
      <c r="D693" t="s">
        <v>1314</v>
      </c>
      <c r="E693" t="s">
        <v>9298</v>
      </c>
      <c r="F693" t="s">
        <v>9299</v>
      </c>
      <c r="G693" t="s">
        <v>9300</v>
      </c>
      <c r="H693">
        <v>3465.31</v>
      </c>
      <c r="I693">
        <v>0</v>
      </c>
      <c r="J693">
        <v>0</v>
      </c>
      <c r="K693">
        <v>592.83000000000004</v>
      </c>
      <c r="L693">
        <v>148.21</v>
      </c>
      <c r="M693">
        <v>22.23</v>
      </c>
      <c r="N693">
        <v>445</v>
      </c>
      <c r="O693">
        <v>0</v>
      </c>
      <c r="P693">
        <v>0</v>
      </c>
      <c r="Q693">
        <v>0</v>
      </c>
      <c r="R693">
        <v>0</v>
      </c>
      <c r="S693">
        <v>63155.3</v>
      </c>
      <c r="T693">
        <v>50000</v>
      </c>
      <c r="U693">
        <v>10580.4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2574.9</v>
      </c>
      <c r="AD693">
        <v>3</v>
      </c>
      <c r="AE693">
        <v>0</v>
      </c>
      <c r="AF693">
        <v>77.25</v>
      </c>
      <c r="AG693">
        <v>0</v>
      </c>
      <c r="AH693">
        <v>77.25</v>
      </c>
      <c r="AI693">
        <v>162.11000000000001</v>
      </c>
      <c r="AJ693">
        <v>0</v>
      </c>
      <c r="AK693">
        <f t="shared" si="10"/>
        <v>162.11000000000001</v>
      </c>
    </row>
    <row r="694" spans="1:37" x14ac:dyDescent="0.2">
      <c r="A694">
        <v>9000892</v>
      </c>
      <c r="B694" t="s">
        <v>1957</v>
      </c>
      <c r="C694" t="s">
        <v>9185</v>
      </c>
      <c r="D694" t="s">
        <v>1958</v>
      </c>
      <c r="E694" t="s">
        <v>9298</v>
      </c>
      <c r="F694" t="s">
        <v>9299</v>
      </c>
      <c r="G694" t="s">
        <v>9300</v>
      </c>
      <c r="H694">
        <v>3092.42</v>
      </c>
      <c r="I694">
        <v>0</v>
      </c>
      <c r="J694">
        <v>0</v>
      </c>
      <c r="K694">
        <v>369.81</v>
      </c>
      <c r="L694">
        <v>104.32</v>
      </c>
      <c r="M694">
        <v>13.87</v>
      </c>
      <c r="N694">
        <v>277</v>
      </c>
      <c r="O694">
        <v>0</v>
      </c>
      <c r="P694">
        <v>0</v>
      </c>
      <c r="Q694">
        <v>0</v>
      </c>
      <c r="R694">
        <v>0</v>
      </c>
      <c r="S694">
        <v>56536.54</v>
      </c>
      <c r="T694">
        <v>50000</v>
      </c>
      <c r="U694">
        <v>6898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3</v>
      </c>
      <c r="AE694">
        <v>0</v>
      </c>
      <c r="AF694">
        <v>0</v>
      </c>
      <c r="AG694">
        <v>0</v>
      </c>
      <c r="AH694">
        <v>0</v>
      </c>
      <c r="AI694">
        <v>69.33</v>
      </c>
      <c r="AJ694">
        <v>0</v>
      </c>
      <c r="AK694">
        <f t="shared" si="10"/>
        <v>69.33</v>
      </c>
    </row>
    <row r="695" spans="1:37" x14ac:dyDescent="0.2">
      <c r="A695">
        <v>9000264</v>
      </c>
      <c r="B695" t="s">
        <v>2397</v>
      </c>
      <c r="C695" t="s">
        <v>9185</v>
      </c>
      <c r="D695" t="s">
        <v>2398</v>
      </c>
      <c r="E695" t="s">
        <v>9298</v>
      </c>
      <c r="F695" t="s">
        <v>9299</v>
      </c>
      <c r="G695" t="s">
        <v>9300</v>
      </c>
      <c r="H695">
        <v>4362</v>
      </c>
      <c r="I695">
        <v>0</v>
      </c>
      <c r="J695">
        <v>0</v>
      </c>
      <c r="K695">
        <v>860.72</v>
      </c>
      <c r="L695">
        <v>215.18</v>
      </c>
      <c r="M695">
        <v>32.28</v>
      </c>
      <c r="N695">
        <v>646</v>
      </c>
      <c r="O695">
        <v>0</v>
      </c>
      <c r="P695">
        <v>0</v>
      </c>
      <c r="Q695">
        <v>0</v>
      </c>
      <c r="R695">
        <v>0</v>
      </c>
      <c r="S695">
        <v>66493.31</v>
      </c>
      <c r="T695">
        <v>40000</v>
      </c>
      <c r="U695">
        <v>14033.44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12459.87</v>
      </c>
      <c r="AD695">
        <v>3</v>
      </c>
      <c r="AE695">
        <v>0</v>
      </c>
      <c r="AF695">
        <v>373.8</v>
      </c>
      <c r="AG695">
        <v>0</v>
      </c>
      <c r="AH695">
        <v>373.8</v>
      </c>
      <c r="AI695">
        <v>445.56</v>
      </c>
      <c r="AJ695">
        <v>0</v>
      </c>
      <c r="AK695">
        <f t="shared" si="10"/>
        <v>445.56</v>
      </c>
    </row>
    <row r="696" spans="1:37" x14ac:dyDescent="0.2">
      <c r="A696">
        <v>9001278</v>
      </c>
      <c r="B696" t="s">
        <v>8075</v>
      </c>
      <c r="C696" t="s">
        <v>9185</v>
      </c>
      <c r="D696" t="s">
        <v>8076</v>
      </c>
      <c r="E696" t="s">
        <v>9298</v>
      </c>
      <c r="F696" t="s">
        <v>9299</v>
      </c>
      <c r="G696" t="s">
        <v>9300</v>
      </c>
      <c r="H696">
        <v>3573</v>
      </c>
      <c r="I696">
        <v>0</v>
      </c>
      <c r="J696">
        <v>0</v>
      </c>
      <c r="K696">
        <v>261.06</v>
      </c>
      <c r="L696">
        <v>104.32</v>
      </c>
      <c r="M696">
        <v>9.7899999999999991</v>
      </c>
      <c r="N696">
        <v>216</v>
      </c>
      <c r="O696">
        <v>0</v>
      </c>
      <c r="P696">
        <v>0</v>
      </c>
      <c r="Q696">
        <v>0</v>
      </c>
      <c r="R696">
        <v>0</v>
      </c>
      <c r="S696">
        <v>15561.22</v>
      </c>
      <c r="T696">
        <v>20000</v>
      </c>
      <c r="U696">
        <v>2327.1999999999998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3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f t="shared" si="10"/>
        <v>0</v>
      </c>
    </row>
    <row r="697" spans="1:37" x14ac:dyDescent="0.2">
      <c r="A697">
        <v>9000512</v>
      </c>
      <c r="B697" t="s">
        <v>919</v>
      </c>
      <c r="C697" t="s">
        <v>9185</v>
      </c>
      <c r="D697" t="s">
        <v>920</v>
      </c>
      <c r="E697" t="s">
        <v>9298</v>
      </c>
      <c r="F697" t="s">
        <v>9299</v>
      </c>
      <c r="G697" t="s">
        <v>9300</v>
      </c>
      <c r="H697">
        <v>2779.37</v>
      </c>
      <c r="I697">
        <v>0</v>
      </c>
      <c r="J697">
        <v>0</v>
      </c>
      <c r="K697">
        <v>481.58</v>
      </c>
      <c r="L697">
        <v>120.4</v>
      </c>
      <c r="M697">
        <v>18.059999999999999</v>
      </c>
      <c r="N697">
        <v>361</v>
      </c>
      <c r="O697">
        <v>0</v>
      </c>
      <c r="P697">
        <v>0</v>
      </c>
      <c r="Q697">
        <v>0</v>
      </c>
      <c r="R697">
        <v>0</v>
      </c>
      <c r="S697">
        <v>62132.32</v>
      </c>
      <c r="T697">
        <v>50000</v>
      </c>
      <c r="U697">
        <v>8600.2199999999993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3532.1</v>
      </c>
      <c r="AD697">
        <v>3</v>
      </c>
      <c r="AE697">
        <v>0</v>
      </c>
      <c r="AF697">
        <v>105.96</v>
      </c>
      <c r="AG697">
        <v>0</v>
      </c>
      <c r="AH697">
        <v>105.96</v>
      </c>
      <c r="AI697">
        <v>202.01</v>
      </c>
      <c r="AJ697">
        <v>0</v>
      </c>
      <c r="AK697">
        <f t="shared" si="10"/>
        <v>202.01</v>
      </c>
    </row>
    <row r="698" spans="1:37" x14ac:dyDescent="0.2">
      <c r="A698">
        <v>9000004</v>
      </c>
      <c r="B698" t="s">
        <v>20</v>
      </c>
      <c r="C698" t="s">
        <v>9185</v>
      </c>
      <c r="D698" t="s">
        <v>21</v>
      </c>
      <c r="E698" t="s">
        <v>9298</v>
      </c>
      <c r="F698" t="s">
        <v>9299</v>
      </c>
      <c r="G698" t="s">
        <v>9300</v>
      </c>
      <c r="H698">
        <v>14999.11</v>
      </c>
      <c r="I698">
        <v>0</v>
      </c>
      <c r="J698">
        <v>0</v>
      </c>
      <c r="K698">
        <v>1134.48</v>
      </c>
      <c r="L698">
        <v>381.29</v>
      </c>
      <c r="M698">
        <v>42.54</v>
      </c>
      <c r="N698">
        <v>1078</v>
      </c>
      <c r="O698">
        <v>0</v>
      </c>
      <c r="P698">
        <v>0</v>
      </c>
      <c r="Q698">
        <v>0</v>
      </c>
      <c r="R698">
        <v>0</v>
      </c>
      <c r="S698">
        <v>149985.31</v>
      </c>
      <c r="T698">
        <v>50000</v>
      </c>
      <c r="U698">
        <v>26826.22</v>
      </c>
      <c r="V698">
        <v>5000</v>
      </c>
      <c r="W698">
        <v>6660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61499.09</v>
      </c>
      <c r="AD698">
        <v>10</v>
      </c>
      <c r="AE698">
        <v>2520</v>
      </c>
      <c r="AF698">
        <v>3629.91</v>
      </c>
      <c r="AG698">
        <v>0</v>
      </c>
      <c r="AH698">
        <v>3629.91</v>
      </c>
      <c r="AI698">
        <v>3010.23</v>
      </c>
      <c r="AJ698">
        <v>619.67999999999995</v>
      </c>
      <c r="AK698">
        <f t="shared" si="10"/>
        <v>3629.91</v>
      </c>
    </row>
    <row r="699" spans="1:37" x14ac:dyDescent="0.2">
      <c r="A699">
        <v>9001014</v>
      </c>
      <c r="B699" t="s">
        <v>2300</v>
      </c>
      <c r="C699" t="s">
        <v>9185</v>
      </c>
      <c r="D699" t="s">
        <v>2301</v>
      </c>
      <c r="E699" t="s">
        <v>9298</v>
      </c>
      <c r="F699" t="s">
        <v>9299</v>
      </c>
      <c r="G699" t="s">
        <v>9300</v>
      </c>
      <c r="H699">
        <v>3793.97</v>
      </c>
      <c r="I699">
        <v>0</v>
      </c>
      <c r="J699">
        <v>0</v>
      </c>
      <c r="K699">
        <v>373.6</v>
      </c>
      <c r="L699">
        <v>104.32</v>
      </c>
      <c r="M699">
        <v>14.01</v>
      </c>
      <c r="N699">
        <v>280</v>
      </c>
      <c r="O699">
        <v>0</v>
      </c>
      <c r="P699">
        <v>0</v>
      </c>
      <c r="Q699">
        <v>0</v>
      </c>
      <c r="R699">
        <v>0</v>
      </c>
      <c r="S699">
        <v>48485.1</v>
      </c>
      <c r="T699">
        <v>45000</v>
      </c>
      <c r="U699">
        <v>6881.85</v>
      </c>
      <c r="V699">
        <v>9000</v>
      </c>
      <c r="W699">
        <v>18000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f t="shared" si="10"/>
        <v>0</v>
      </c>
    </row>
    <row r="700" spans="1:37" x14ac:dyDescent="0.2">
      <c r="A700">
        <v>9000145</v>
      </c>
      <c r="B700" t="s">
        <v>157</v>
      </c>
      <c r="C700" t="s">
        <v>9185</v>
      </c>
      <c r="D700" t="s">
        <v>158</v>
      </c>
      <c r="E700" t="s">
        <v>9298</v>
      </c>
      <c r="F700" t="s">
        <v>9299</v>
      </c>
      <c r="G700" t="s">
        <v>9300</v>
      </c>
      <c r="H700">
        <v>3964.9</v>
      </c>
      <c r="I700">
        <v>0</v>
      </c>
      <c r="J700">
        <v>0</v>
      </c>
      <c r="K700">
        <v>419.42</v>
      </c>
      <c r="L700">
        <v>104.85</v>
      </c>
      <c r="M700">
        <v>15.73</v>
      </c>
      <c r="N700">
        <v>315</v>
      </c>
      <c r="O700">
        <v>0</v>
      </c>
      <c r="P700">
        <v>0</v>
      </c>
      <c r="Q700">
        <v>0</v>
      </c>
      <c r="R700">
        <v>0</v>
      </c>
      <c r="S700">
        <v>57962.43</v>
      </c>
      <c r="T700">
        <v>50000</v>
      </c>
      <c r="U700">
        <v>7697.56</v>
      </c>
      <c r="V700">
        <v>0</v>
      </c>
      <c r="W700">
        <v>10000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3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f t="shared" si="10"/>
        <v>0</v>
      </c>
    </row>
    <row r="701" spans="1:37" x14ac:dyDescent="0.2">
      <c r="A701">
        <v>9000970</v>
      </c>
      <c r="B701" t="s">
        <v>2155</v>
      </c>
      <c r="C701" t="s">
        <v>9185</v>
      </c>
      <c r="D701" t="s">
        <v>2156</v>
      </c>
      <c r="E701" t="s">
        <v>9298</v>
      </c>
      <c r="F701" t="s">
        <v>9299</v>
      </c>
      <c r="G701" t="s">
        <v>9300</v>
      </c>
      <c r="H701">
        <v>3952.26</v>
      </c>
      <c r="I701">
        <v>0</v>
      </c>
      <c r="J701">
        <v>0</v>
      </c>
      <c r="K701">
        <v>456.96</v>
      </c>
      <c r="L701">
        <v>114.23</v>
      </c>
      <c r="M701">
        <v>17.14</v>
      </c>
      <c r="N701">
        <v>343</v>
      </c>
      <c r="O701">
        <v>0</v>
      </c>
      <c r="P701">
        <v>0</v>
      </c>
      <c r="Q701">
        <v>0</v>
      </c>
      <c r="R701">
        <v>0</v>
      </c>
      <c r="S701">
        <v>57580.97</v>
      </c>
      <c r="T701">
        <v>50000</v>
      </c>
      <c r="U701">
        <v>9315.2999999999993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3</v>
      </c>
      <c r="AE701">
        <v>0</v>
      </c>
      <c r="AF701">
        <v>0</v>
      </c>
      <c r="AG701">
        <v>0</v>
      </c>
      <c r="AH701">
        <v>0</v>
      </c>
      <c r="AI701">
        <v>7.34</v>
      </c>
      <c r="AJ701">
        <v>0</v>
      </c>
      <c r="AK701">
        <f t="shared" si="10"/>
        <v>7.34</v>
      </c>
    </row>
    <row r="702" spans="1:37" x14ac:dyDescent="0.2">
      <c r="A702">
        <v>9000187</v>
      </c>
      <c r="B702" t="s">
        <v>282</v>
      </c>
      <c r="C702" t="s">
        <v>9185</v>
      </c>
      <c r="D702" t="s">
        <v>283</v>
      </c>
      <c r="E702" t="s">
        <v>9298</v>
      </c>
      <c r="F702" t="s">
        <v>9299</v>
      </c>
      <c r="G702" t="s">
        <v>9300</v>
      </c>
      <c r="H702">
        <v>3393.31</v>
      </c>
      <c r="I702">
        <v>0</v>
      </c>
      <c r="J702">
        <v>0</v>
      </c>
      <c r="K702">
        <v>753.02</v>
      </c>
      <c r="L702">
        <v>188.25</v>
      </c>
      <c r="M702">
        <v>28.24</v>
      </c>
      <c r="N702">
        <v>565</v>
      </c>
      <c r="O702">
        <v>0</v>
      </c>
      <c r="P702">
        <v>0</v>
      </c>
      <c r="Q702">
        <v>0</v>
      </c>
      <c r="R702">
        <v>0</v>
      </c>
      <c r="S702">
        <v>80990.02</v>
      </c>
      <c r="T702">
        <v>50000</v>
      </c>
      <c r="U702">
        <v>13077.28</v>
      </c>
      <c r="V702">
        <v>10000</v>
      </c>
      <c r="W702">
        <v>20000</v>
      </c>
      <c r="X702">
        <v>0</v>
      </c>
      <c r="Y702">
        <v>10000</v>
      </c>
      <c r="Z702">
        <v>0</v>
      </c>
      <c r="AA702">
        <v>0</v>
      </c>
      <c r="AB702">
        <v>0</v>
      </c>
      <c r="AC702">
        <v>0</v>
      </c>
      <c r="AD702">
        <v>3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f t="shared" si="10"/>
        <v>0</v>
      </c>
    </row>
    <row r="703" spans="1:37" x14ac:dyDescent="0.2">
      <c r="A703">
        <v>9000319</v>
      </c>
      <c r="B703" t="s">
        <v>565</v>
      </c>
      <c r="C703" t="s">
        <v>9185</v>
      </c>
      <c r="D703" t="s">
        <v>566</v>
      </c>
      <c r="E703" t="s">
        <v>9298</v>
      </c>
      <c r="F703" t="s">
        <v>9299</v>
      </c>
      <c r="G703" t="s">
        <v>9300</v>
      </c>
      <c r="H703">
        <v>3203.42</v>
      </c>
      <c r="I703">
        <v>0</v>
      </c>
      <c r="J703">
        <v>0</v>
      </c>
      <c r="K703">
        <v>555.51</v>
      </c>
      <c r="L703">
        <v>138.88</v>
      </c>
      <c r="M703">
        <v>20.83</v>
      </c>
      <c r="N703">
        <v>417</v>
      </c>
      <c r="O703">
        <v>0</v>
      </c>
      <c r="P703">
        <v>0</v>
      </c>
      <c r="Q703">
        <v>0</v>
      </c>
      <c r="R703">
        <v>0</v>
      </c>
      <c r="S703">
        <v>79417.710000000006</v>
      </c>
      <c r="T703">
        <v>50000</v>
      </c>
      <c r="U703">
        <v>10864.47</v>
      </c>
      <c r="V703">
        <v>5000</v>
      </c>
      <c r="W703">
        <v>20000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3</v>
      </c>
      <c r="AE703">
        <v>0</v>
      </c>
      <c r="AF703">
        <v>0</v>
      </c>
      <c r="AG703">
        <v>0</v>
      </c>
      <c r="AH703">
        <v>0</v>
      </c>
      <c r="AI703">
        <v>0.43</v>
      </c>
      <c r="AJ703">
        <v>0</v>
      </c>
      <c r="AK703">
        <f t="shared" si="10"/>
        <v>0.43</v>
      </c>
    </row>
    <row r="704" spans="1:37" x14ac:dyDescent="0.2">
      <c r="A704">
        <v>9000590</v>
      </c>
      <c r="B704" t="s">
        <v>1140</v>
      </c>
      <c r="C704" t="s">
        <v>9185</v>
      </c>
      <c r="D704" t="s">
        <v>1141</v>
      </c>
      <c r="E704" t="s">
        <v>9298</v>
      </c>
      <c r="F704" t="s">
        <v>9299</v>
      </c>
      <c r="G704" t="s">
        <v>9300</v>
      </c>
      <c r="H704">
        <v>3835.96</v>
      </c>
      <c r="I704">
        <v>0</v>
      </c>
      <c r="J704">
        <v>0</v>
      </c>
      <c r="K704">
        <v>382.65</v>
      </c>
      <c r="L704">
        <v>104.32</v>
      </c>
      <c r="M704">
        <v>14.35</v>
      </c>
      <c r="N704">
        <v>287</v>
      </c>
      <c r="O704">
        <v>0</v>
      </c>
      <c r="P704">
        <v>0</v>
      </c>
      <c r="Q704">
        <v>0</v>
      </c>
      <c r="R704">
        <v>0</v>
      </c>
      <c r="S704">
        <v>60214.19</v>
      </c>
      <c r="T704">
        <v>50000</v>
      </c>
      <c r="U704">
        <v>6977.96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3236.23</v>
      </c>
      <c r="AD704">
        <v>3</v>
      </c>
      <c r="AE704">
        <v>0</v>
      </c>
      <c r="AF704">
        <v>97.09</v>
      </c>
      <c r="AG704">
        <v>0</v>
      </c>
      <c r="AH704">
        <v>97.09</v>
      </c>
      <c r="AI704">
        <v>155.66</v>
      </c>
      <c r="AJ704">
        <v>0</v>
      </c>
      <c r="AK704">
        <f t="shared" si="10"/>
        <v>155.66</v>
      </c>
    </row>
    <row r="705" spans="1:37" x14ac:dyDescent="0.2">
      <c r="A705">
        <v>9001425</v>
      </c>
      <c r="B705" t="s">
        <v>8645</v>
      </c>
      <c r="C705" t="s">
        <v>9185</v>
      </c>
      <c r="D705" t="s">
        <v>8646</v>
      </c>
      <c r="E705" t="s">
        <v>9298</v>
      </c>
      <c r="F705" t="s">
        <v>9299</v>
      </c>
      <c r="G705" t="s">
        <v>9300</v>
      </c>
      <c r="H705">
        <v>2637</v>
      </c>
      <c r="I705">
        <v>0</v>
      </c>
      <c r="J705">
        <v>0</v>
      </c>
      <c r="K705">
        <v>320</v>
      </c>
      <c r="L705">
        <v>104.32</v>
      </c>
      <c r="M705">
        <v>12</v>
      </c>
      <c r="N705">
        <v>240</v>
      </c>
      <c r="O705">
        <v>0</v>
      </c>
      <c r="P705">
        <v>0</v>
      </c>
      <c r="Q705">
        <v>0</v>
      </c>
      <c r="R705">
        <v>0</v>
      </c>
      <c r="S705">
        <v>9609.98</v>
      </c>
      <c r="T705">
        <v>15000</v>
      </c>
      <c r="U705">
        <v>2028.96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f t="shared" si="10"/>
        <v>0</v>
      </c>
    </row>
    <row r="706" spans="1:37" x14ac:dyDescent="0.2">
      <c r="A706">
        <v>9000106</v>
      </c>
      <c r="B706" t="s">
        <v>55</v>
      </c>
      <c r="C706" t="s">
        <v>9185</v>
      </c>
      <c r="D706" t="s">
        <v>56</v>
      </c>
      <c r="E706" t="s">
        <v>9298</v>
      </c>
      <c r="F706" t="s">
        <v>9299</v>
      </c>
      <c r="G706" t="s">
        <v>9300</v>
      </c>
      <c r="H706">
        <v>11316.11</v>
      </c>
      <c r="I706">
        <v>0</v>
      </c>
      <c r="J706">
        <v>0</v>
      </c>
      <c r="K706">
        <v>1134.48</v>
      </c>
      <c r="L706">
        <v>579.32000000000005</v>
      </c>
      <c r="M706">
        <v>42.54</v>
      </c>
      <c r="N706">
        <v>1078</v>
      </c>
      <c r="O706">
        <v>0</v>
      </c>
      <c r="P706">
        <v>0</v>
      </c>
      <c r="Q706">
        <v>0</v>
      </c>
      <c r="R706">
        <v>0</v>
      </c>
      <c r="S706">
        <v>148740.26999999999</v>
      </c>
      <c r="T706">
        <v>50000</v>
      </c>
      <c r="U706">
        <v>27420.31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71319.960000000006</v>
      </c>
      <c r="AD706">
        <v>10</v>
      </c>
      <c r="AE706">
        <v>2520</v>
      </c>
      <c r="AF706">
        <v>4612</v>
      </c>
      <c r="AG706">
        <v>0</v>
      </c>
      <c r="AH706">
        <v>4612</v>
      </c>
      <c r="AI706">
        <v>4263.82</v>
      </c>
      <c r="AJ706">
        <v>348.18</v>
      </c>
      <c r="AK706">
        <f t="shared" si="10"/>
        <v>4612</v>
      </c>
    </row>
    <row r="707" spans="1:37" x14ac:dyDescent="0.2">
      <c r="A707">
        <v>9000277</v>
      </c>
      <c r="B707" t="s">
        <v>2466</v>
      </c>
      <c r="C707" t="s">
        <v>9185</v>
      </c>
      <c r="D707" t="s">
        <v>2467</v>
      </c>
      <c r="E707" t="s">
        <v>9298</v>
      </c>
      <c r="F707" t="s">
        <v>9299</v>
      </c>
      <c r="G707" t="s">
        <v>9300</v>
      </c>
      <c r="H707">
        <v>5853</v>
      </c>
      <c r="I707">
        <v>0</v>
      </c>
      <c r="J707">
        <v>0</v>
      </c>
      <c r="K707">
        <v>958</v>
      </c>
      <c r="L707">
        <v>239.5</v>
      </c>
      <c r="M707">
        <v>35.93</v>
      </c>
      <c r="N707">
        <v>719</v>
      </c>
      <c r="O707">
        <v>0</v>
      </c>
      <c r="P707">
        <v>0</v>
      </c>
      <c r="Q707">
        <v>0</v>
      </c>
      <c r="R707">
        <v>0</v>
      </c>
      <c r="S707">
        <v>83838.34</v>
      </c>
      <c r="T707">
        <v>40000</v>
      </c>
      <c r="U707">
        <v>15619.44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28218.9</v>
      </c>
      <c r="AD707">
        <v>3</v>
      </c>
      <c r="AE707">
        <v>0</v>
      </c>
      <c r="AF707">
        <v>846.57</v>
      </c>
      <c r="AG707">
        <v>0</v>
      </c>
      <c r="AH707">
        <v>846.57</v>
      </c>
      <c r="AI707">
        <v>879.55</v>
      </c>
      <c r="AJ707">
        <v>0</v>
      </c>
      <c r="AK707">
        <f t="shared" ref="AK707:AK770" si="11">AI707+AJ707</f>
        <v>879.55</v>
      </c>
    </row>
    <row r="708" spans="1:37" x14ac:dyDescent="0.2">
      <c r="A708">
        <v>9000936</v>
      </c>
      <c r="B708" t="s">
        <v>2078</v>
      </c>
      <c r="C708" t="s">
        <v>9185</v>
      </c>
      <c r="D708" t="s">
        <v>2079</v>
      </c>
      <c r="E708" t="s">
        <v>9298</v>
      </c>
      <c r="F708" t="s">
        <v>9299</v>
      </c>
      <c r="G708" t="s">
        <v>9300</v>
      </c>
      <c r="H708">
        <v>2674</v>
      </c>
      <c r="I708">
        <v>0</v>
      </c>
      <c r="J708">
        <v>0</v>
      </c>
      <c r="K708">
        <v>379.92</v>
      </c>
      <c r="L708">
        <v>104.32</v>
      </c>
      <c r="M708">
        <v>14.25</v>
      </c>
      <c r="N708">
        <v>285</v>
      </c>
      <c r="O708">
        <v>0</v>
      </c>
      <c r="P708">
        <v>0</v>
      </c>
      <c r="Q708">
        <v>0</v>
      </c>
      <c r="R708">
        <v>0</v>
      </c>
      <c r="S708">
        <v>52453.15</v>
      </c>
      <c r="T708">
        <v>50000</v>
      </c>
      <c r="U708">
        <v>7771.52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f t="shared" si="11"/>
        <v>0</v>
      </c>
    </row>
    <row r="709" spans="1:37" x14ac:dyDescent="0.2">
      <c r="A709">
        <v>9001406</v>
      </c>
      <c r="B709" t="s">
        <v>9002</v>
      </c>
      <c r="C709" t="s">
        <v>9185</v>
      </c>
      <c r="D709" t="s">
        <v>9004</v>
      </c>
      <c r="E709" t="s">
        <v>9298</v>
      </c>
      <c r="F709" t="s">
        <v>9299</v>
      </c>
      <c r="G709" t="s">
        <v>9300</v>
      </c>
      <c r="H709">
        <v>4108</v>
      </c>
      <c r="I709">
        <v>0</v>
      </c>
      <c r="J709">
        <v>0</v>
      </c>
      <c r="K709">
        <v>880</v>
      </c>
      <c r="L709">
        <v>220</v>
      </c>
      <c r="M709">
        <v>33</v>
      </c>
      <c r="N709">
        <v>660</v>
      </c>
      <c r="O709">
        <v>0</v>
      </c>
      <c r="P709">
        <v>0</v>
      </c>
      <c r="Q709">
        <v>0</v>
      </c>
      <c r="R709">
        <v>0</v>
      </c>
      <c r="S709">
        <v>19500.12</v>
      </c>
      <c r="T709">
        <v>15000</v>
      </c>
      <c r="U709">
        <v>5379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3</v>
      </c>
      <c r="AE709">
        <v>0</v>
      </c>
      <c r="AF709">
        <v>0</v>
      </c>
      <c r="AG709">
        <v>0</v>
      </c>
      <c r="AH709">
        <v>0</v>
      </c>
      <c r="AI709">
        <v>54.18</v>
      </c>
      <c r="AJ709">
        <v>0</v>
      </c>
      <c r="AK709">
        <f t="shared" si="11"/>
        <v>54.18</v>
      </c>
    </row>
    <row r="710" spans="1:37" x14ac:dyDescent="0.2">
      <c r="A710">
        <v>9000956</v>
      </c>
      <c r="B710" t="s">
        <v>2134</v>
      </c>
      <c r="C710" t="s">
        <v>9185</v>
      </c>
      <c r="D710" t="s">
        <v>2135</v>
      </c>
      <c r="E710" t="s">
        <v>9298</v>
      </c>
      <c r="F710" t="s">
        <v>9299</v>
      </c>
      <c r="G710" t="s">
        <v>9300</v>
      </c>
      <c r="H710">
        <v>3817.73</v>
      </c>
      <c r="I710">
        <v>0</v>
      </c>
      <c r="J710">
        <v>0</v>
      </c>
      <c r="K710">
        <v>395.6</v>
      </c>
      <c r="L710">
        <v>104.32</v>
      </c>
      <c r="M710">
        <v>14.84</v>
      </c>
      <c r="N710">
        <v>297</v>
      </c>
      <c r="O710">
        <v>0</v>
      </c>
      <c r="P710">
        <v>0</v>
      </c>
      <c r="Q710">
        <v>0</v>
      </c>
      <c r="R710">
        <v>0</v>
      </c>
      <c r="S710">
        <v>55559.18</v>
      </c>
      <c r="T710">
        <v>50000</v>
      </c>
      <c r="U710">
        <v>8081.73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3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f t="shared" si="11"/>
        <v>0</v>
      </c>
    </row>
    <row r="711" spans="1:37" x14ac:dyDescent="0.2">
      <c r="A711">
        <v>9000613</v>
      </c>
      <c r="B711" t="s">
        <v>1209</v>
      </c>
      <c r="C711" t="s">
        <v>9185</v>
      </c>
      <c r="D711" t="s">
        <v>1210</v>
      </c>
      <c r="E711" t="s">
        <v>9298</v>
      </c>
      <c r="F711" t="s">
        <v>9299</v>
      </c>
      <c r="G711" t="s">
        <v>9300</v>
      </c>
      <c r="H711">
        <v>1269.8900000000001</v>
      </c>
      <c r="I711">
        <v>0</v>
      </c>
      <c r="J711">
        <v>0</v>
      </c>
      <c r="K711">
        <v>445.92</v>
      </c>
      <c r="L711">
        <v>111.48</v>
      </c>
      <c r="M711">
        <v>16.72</v>
      </c>
      <c r="N711">
        <v>334</v>
      </c>
      <c r="O711">
        <v>0</v>
      </c>
      <c r="P711">
        <v>0</v>
      </c>
      <c r="Q711">
        <v>0</v>
      </c>
      <c r="R711">
        <v>0</v>
      </c>
      <c r="S711">
        <v>37049.42</v>
      </c>
      <c r="T711">
        <v>50000</v>
      </c>
      <c r="U711">
        <v>7741.59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3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f t="shared" si="11"/>
        <v>0</v>
      </c>
    </row>
    <row r="712" spans="1:37" x14ac:dyDescent="0.2">
      <c r="A712">
        <v>9001111</v>
      </c>
      <c r="B712" t="s">
        <v>3005</v>
      </c>
      <c r="C712" t="s">
        <v>9185</v>
      </c>
      <c r="D712" t="s">
        <v>3006</v>
      </c>
      <c r="E712" t="s">
        <v>9298</v>
      </c>
      <c r="F712" t="s">
        <v>9299</v>
      </c>
      <c r="G712" t="s">
        <v>9300</v>
      </c>
      <c r="H712">
        <v>3645</v>
      </c>
      <c r="I712">
        <v>0</v>
      </c>
      <c r="J712">
        <v>0</v>
      </c>
      <c r="K712">
        <v>360.48</v>
      </c>
      <c r="L712">
        <v>104.32</v>
      </c>
      <c r="M712">
        <v>13.52</v>
      </c>
      <c r="N712">
        <v>270</v>
      </c>
      <c r="O712">
        <v>0</v>
      </c>
      <c r="P712">
        <v>0</v>
      </c>
      <c r="Q712">
        <v>0</v>
      </c>
      <c r="R712">
        <v>0</v>
      </c>
      <c r="S712">
        <v>36688.31</v>
      </c>
      <c r="T712">
        <v>40000</v>
      </c>
      <c r="U712">
        <v>5091.32</v>
      </c>
      <c r="V712">
        <v>4000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f t="shared" si="11"/>
        <v>0</v>
      </c>
    </row>
    <row r="713" spans="1:37" x14ac:dyDescent="0.2">
      <c r="A713">
        <v>9001206</v>
      </c>
      <c r="B713" t="s">
        <v>7530</v>
      </c>
      <c r="C713" t="s">
        <v>9185</v>
      </c>
      <c r="D713" t="s">
        <v>7531</v>
      </c>
      <c r="E713" t="s">
        <v>9298</v>
      </c>
      <c r="F713" t="s">
        <v>9299</v>
      </c>
      <c r="G713" t="s">
        <v>9300</v>
      </c>
      <c r="H713">
        <v>3394</v>
      </c>
      <c r="I713">
        <v>0</v>
      </c>
      <c r="J713">
        <v>0</v>
      </c>
      <c r="K713">
        <v>474.72</v>
      </c>
      <c r="L713">
        <v>118.68</v>
      </c>
      <c r="M713">
        <v>17.8</v>
      </c>
      <c r="N713">
        <v>356</v>
      </c>
      <c r="O713">
        <v>0</v>
      </c>
      <c r="P713">
        <v>0</v>
      </c>
      <c r="Q713">
        <v>0</v>
      </c>
      <c r="R713">
        <v>0</v>
      </c>
      <c r="S713">
        <v>28293.87</v>
      </c>
      <c r="T713">
        <v>30000</v>
      </c>
      <c r="U713">
        <v>5803.2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3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f t="shared" si="11"/>
        <v>0</v>
      </c>
    </row>
    <row r="714" spans="1:37" x14ac:dyDescent="0.2">
      <c r="A714">
        <v>9001220</v>
      </c>
      <c r="B714" t="s">
        <v>5687</v>
      </c>
      <c r="C714" t="s">
        <v>9185</v>
      </c>
      <c r="D714" t="s">
        <v>5688</v>
      </c>
      <c r="E714" t="s">
        <v>9298</v>
      </c>
      <c r="F714" t="s">
        <v>9299</v>
      </c>
      <c r="G714" t="s">
        <v>9300</v>
      </c>
      <c r="H714">
        <v>3900.17</v>
      </c>
      <c r="I714">
        <v>0</v>
      </c>
      <c r="J714">
        <v>0</v>
      </c>
      <c r="K714">
        <v>592.79999999999995</v>
      </c>
      <c r="L714">
        <v>148.19999999999999</v>
      </c>
      <c r="M714">
        <v>22.23</v>
      </c>
      <c r="N714">
        <v>445</v>
      </c>
      <c r="O714">
        <v>0</v>
      </c>
      <c r="P714">
        <v>0</v>
      </c>
      <c r="Q714">
        <v>0</v>
      </c>
      <c r="R714">
        <v>0</v>
      </c>
      <c r="S714">
        <v>36705.1</v>
      </c>
      <c r="T714">
        <v>30000</v>
      </c>
      <c r="U714">
        <v>7249.38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3</v>
      </c>
      <c r="AE714">
        <v>0</v>
      </c>
      <c r="AF714">
        <v>0</v>
      </c>
      <c r="AG714">
        <v>0</v>
      </c>
      <c r="AH714">
        <v>0</v>
      </c>
      <c r="AI714">
        <v>52.91</v>
      </c>
      <c r="AJ714">
        <v>0</v>
      </c>
      <c r="AK714">
        <f t="shared" si="11"/>
        <v>52.91</v>
      </c>
    </row>
    <row r="715" spans="1:37" x14ac:dyDescent="0.2">
      <c r="A715">
        <v>9000465</v>
      </c>
      <c r="B715" t="s">
        <v>798</v>
      </c>
      <c r="C715" t="s">
        <v>9185</v>
      </c>
      <c r="D715" t="s">
        <v>799</v>
      </c>
      <c r="E715" t="s">
        <v>9298</v>
      </c>
      <c r="F715" t="s">
        <v>9299</v>
      </c>
      <c r="G715" t="s">
        <v>9300</v>
      </c>
      <c r="H715">
        <v>3206.05</v>
      </c>
      <c r="I715">
        <v>0</v>
      </c>
      <c r="J715">
        <v>0</v>
      </c>
      <c r="K715">
        <v>579.27</v>
      </c>
      <c r="L715">
        <v>144.82</v>
      </c>
      <c r="M715">
        <v>21.72</v>
      </c>
      <c r="N715">
        <v>434</v>
      </c>
      <c r="O715">
        <v>0</v>
      </c>
      <c r="P715">
        <v>0</v>
      </c>
      <c r="Q715">
        <v>0</v>
      </c>
      <c r="R715">
        <v>0</v>
      </c>
      <c r="S715">
        <v>89400.22</v>
      </c>
      <c r="T715">
        <v>50000</v>
      </c>
      <c r="U715">
        <v>10624.7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28775.52</v>
      </c>
      <c r="AD715">
        <v>3</v>
      </c>
      <c r="AE715">
        <v>0</v>
      </c>
      <c r="AF715">
        <v>863.27</v>
      </c>
      <c r="AG715">
        <v>0</v>
      </c>
      <c r="AH715">
        <v>863.27</v>
      </c>
      <c r="AI715">
        <v>952.48</v>
      </c>
      <c r="AJ715">
        <v>0</v>
      </c>
      <c r="AK715">
        <f t="shared" si="11"/>
        <v>952.48</v>
      </c>
    </row>
    <row r="716" spans="1:37" x14ac:dyDescent="0.2">
      <c r="A716">
        <v>9000519</v>
      </c>
      <c r="B716" t="s">
        <v>937</v>
      </c>
      <c r="C716" t="s">
        <v>9185</v>
      </c>
      <c r="D716" t="s">
        <v>938</v>
      </c>
      <c r="E716" t="s">
        <v>9298</v>
      </c>
      <c r="F716" t="s">
        <v>9299</v>
      </c>
      <c r="G716" t="s">
        <v>9300</v>
      </c>
      <c r="H716">
        <v>4560.25</v>
      </c>
      <c r="I716">
        <v>0</v>
      </c>
      <c r="J716">
        <v>0</v>
      </c>
      <c r="K716">
        <v>574.59</v>
      </c>
      <c r="L716">
        <v>143.65</v>
      </c>
      <c r="M716">
        <v>21.55</v>
      </c>
      <c r="N716">
        <v>431</v>
      </c>
      <c r="O716">
        <v>0</v>
      </c>
      <c r="P716">
        <v>0</v>
      </c>
      <c r="Q716">
        <v>0</v>
      </c>
      <c r="R716">
        <v>0</v>
      </c>
      <c r="S716">
        <v>66535.759999999995</v>
      </c>
      <c r="T716">
        <v>50000</v>
      </c>
      <c r="U716">
        <v>14138.23</v>
      </c>
      <c r="V716">
        <v>10000</v>
      </c>
      <c r="W716">
        <v>20000</v>
      </c>
      <c r="X716">
        <v>0</v>
      </c>
      <c r="Y716">
        <v>10000</v>
      </c>
      <c r="Z716">
        <v>0</v>
      </c>
      <c r="AA716">
        <v>0</v>
      </c>
      <c r="AB716">
        <v>0</v>
      </c>
      <c r="AC716">
        <v>0</v>
      </c>
      <c r="AD716">
        <v>3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f t="shared" si="11"/>
        <v>0</v>
      </c>
    </row>
    <row r="717" spans="1:37" x14ac:dyDescent="0.2">
      <c r="A717">
        <v>9000332</v>
      </c>
      <c r="B717" t="s">
        <v>599</v>
      </c>
      <c r="C717" t="s">
        <v>9185</v>
      </c>
      <c r="D717" t="s">
        <v>600</v>
      </c>
      <c r="E717" t="s">
        <v>9298</v>
      </c>
      <c r="F717" t="s">
        <v>9299</v>
      </c>
      <c r="G717" t="s">
        <v>9300</v>
      </c>
      <c r="H717">
        <v>3256.81</v>
      </c>
      <c r="I717">
        <v>0</v>
      </c>
      <c r="J717">
        <v>0</v>
      </c>
      <c r="K717">
        <v>804.68</v>
      </c>
      <c r="L717">
        <v>201.17</v>
      </c>
      <c r="M717">
        <v>30.18</v>
      </c>
      <c r="N717">
        <v>604</v>
      </c>
      <c r="O717">
        <v>0</v>
      </c>
      <c r="P717">
        <v>0</v>
      </c>
      <c r="Q717">
        <v>0</v>
      </c>
      <c r="R717">
        <v>0</v>
      </c>
      <c r="S717">
        <v>106762.05</v>
      </c>
      <c r="T717">
        <v>50000</v>
      </c>
      <c r="U717">
        <v>13579.54</v>
      </c>
      <c r="V717">
        <v>5000</v>
      </c>
      <c r="W717">
        <v>20000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18182.509999999998</v>
      </c>
      <c r="AD717">
        <v>3</v>
      </c>
      <c r="AE717">
        <v>0</v>
      </c>
      <c r="AF717">
        <v>545.48</v>
      </c>
      <c r="AG717">
        <v>0</v>
      </c>
      <c r="AH717">
        <v>545.48</v>
      </c>
      <c r="AI717">
        <v>721.97</v>
      </c>
      <c r="AJ717">
        <v>0</v>
      </c>
      <c r="AK717">
        <f t="shared" si="11"/>
        <v>721.97</v>
      </c>
    </row>
    <row r="718" spans="1:37" x14ac:dyDescent="0.2">
      <c r="A718">
        <v>9001319</v>
      </c>
      <c r="B718" t="s">
        <v>8085</v>
      </c>
      <c r="C718" t="s">
        <v>9185</v>
      </c>
      <c r="D718" t="s">
        <v>8086</v>
      </c>
      <c r="E718" t="s">
        <v>9298</v>
      </c>
      <c r="F718" t="s">
        <v>9299</v>
      </c>
      <c r="G718" t="s">
        <v>9300</v>
      </c>
      <c r="H718">
        <v>6361.97</v>
      </c>
      <c r="I718">
        <v>0</v>
      </c>
      <c r="J718">
        <v>0</v>
      </c>
      <c r="K718">
        <v>689.68</v>
      </c>
      <c r="L718">
        <v>172.42</v>
      </c>
      <c r="M718">
        <v>25.86</v>
      </c>
      <c r="N718">
        <v>517</v>
      </c>
      <c r="O718">
        <v>0</v>
      </c>
      <c r="P718">
        <v>0</v>
      </c>
      <c r="Q718">
        <v>0</v>
      </c>
      <c r="R718">
        <v>0</v>
      </c>
      <c r="S718">
        <v>30324.87</v>
      </c>
      <c r="T718">
        <v>20000</v>
      </c>
      <c r="U718">
        <v>5619.84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4705.03</v>
      </c>
      <c r="AD718">
        <v>3</v>
      </c>
      <c r="AE718">
        <v>0</v>
      </c>
      <c r="AF718">
        <v>141.15</v>
      </c>
      <c r="AG718">
        <v>0</v>
      </c>
      <c r="AH718">
        <v>141.15</v>
      </c>
      <c r="AI718">
        <v>142.44</v>
      </c>
      <c r="AJ718">
        <v>0</v>
      </c>
      <c r="AK718">
        <f t="shared" si="11"/>
        <v>142.44</v>
      </c>
    </row>
    <row r="719" spans="1:37" x14ac:dyDescent="0.2">
      <c r="A719">
        <v>9001424</v>
      </c>
      <c r="B719" t="s">
        <v>7490</v>
      </c>
      <c r="C719" t="s">
        <v>9185</v>
      </c>
      <c r="D719" t="s">
        <v>8811</v>
      </c>
      <c r="E719" t="s">
        <v>9298</v>
      </c>
      <c r="F719" t="s">
        <v>9299</v>
      </c>
      <c r="G719" t="s">
        <v>9300</v>
      </c>
      <c r="H719">
        <v>2637</v>
      </c>
      <c r="I719">
        <v>0</v>
      </c>
      <c r="J719">
        <v>0</v>
      </c>
      <c r="K719">
        <v>320</v>
      </c>
      <c r="L719">
        <v>104.32</v>
      </c>
      <c r="M719">
        <v>12</v>
      </c>
      <c r="N719">
        <v>240</v>
      </c>
      <c r="O719">
        <v>0</v>
      </c>
      <c r="P719">
        <v>0</v>
      </c>
      <c r="Q719">
        <v>0</v>
      </c>
      <c r="R719">
        <v>0</v>
      </c>
      <c r="S719">
        <v>9611</v>
      </c>
      <c r="T719">
        <v>15000</v>
      </c>
      <c r="U719">
        <v>2028.96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3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f t="shared" si="11"/>
        <v>0</v>
      </c>
    </row>
    <row r="720" spans="1:37" x14ac:dyDescent="0.2">
      <c r="A720">
        <v>9000327</v>
      </c>
      <c r="B720" t="s">
        <v>587</v>
      </c>
      <c r="C720" t="s">
        <v>9185</v>
      </c>
      <c r="D720" t="s">
        <v>588</v>
      </c>
      <c r="E720" t="s">
        <v>9298</v>
      </c>
      <c r="F720" t="s">
        <v>9299</v>
      </c>
      <c r="G720" t="s">
        <v>9300</v>
      </c>
      <c r="H720">
        <v>2893.85</v>
      </c>
      <c r="I720">
        <v>0</v>
      </c>
      <c r="J720">
        <v>0</v>
      </c>
      <c r="K720">
        <v>437.36</v>
      </c>
      <c r="L720">
        <v>109.34</v>
      </c>
      <c r="M720">
        <v>16.399999999999999</v>
      </c>
      <c r="N720">
        <v>328</v>
      </c>
      <c r="O720">
        <v>0</v>
      </c>
      <c r="P720">
        <v>0</v>
      </c>
      <c r="Q720">
        <v>0</v>
      </c>
      <c r="R720">
        <v>0</v>
      </c>
      <c r="S720">
        <v>63798.28</v>
      </c>
      <c r="T720">
        <v>50000</v>
      </c>
      <c r="U720">
        <v>8336.98</v>
      </c>
      <c r="V720">
        <v>0</v>
      </c>
      <c r="W720">
        <v>20000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f t="shared" si="11"/>
        <v>0</v>
      </c>
    </row>
    <row r="721" spans="1:37" x14ac:dyDescent="0.2">
      <c r="A721">
        <v>9000780</v>
      </c>
      <c r="B721" t="s">
        <v>1698</v>
      </c>
      <c r="C721" t="s">
        <v>9185</v>
      </c>
      <c r="D721" t="s">
        <v>1699</v>
      </c>
      <c r="E721" t="s">
        <v>9298</v>
      </c>
      <c r="F721" t="s">
        <v>9299</v>
      </c>
      <c r="G721" t="s">
        <v>9300</v>
      </c>
      <c r="H721">
        <v>4447.46</v>
      </c>
      <c r="I721">
        <v>0</v>
      </c>
      <c r="J721">
        <v>0</v>
      </c>
      <c r="K721">
        <v>650.01</v>
      </c>
      <c r="L721">
        <v>162.5</v>
      </c>
      <c r="M721">
        <v>24.38</v>
      </c>
      <c r="N721">
        <v>488</v>
      </c>
      <c r="O721">
        <v>0</v>
      </c>
      <c r="P721">
        <v>0</v>
      </c>
      <c r="Q721">
        <v>0</v>
      </c>
      <c r="R721">
        <v>0</v>
      </c>
      <c r="S721">
        <v>70583.12</v>
      </c>
      <c r="T721">
        <v>50000</v>
      </c>
      <c r="U721">
        <v>15961.87</v>
      </c>
      <c r="V721">
        <v>10000</v>
      </c>
      <c r="W721">
        <v>20000</v>
      </c>
      <c r="X721">
        <v>0</v>
      </c>
      <c r="Y721">
        <v>10000</v>
      </c>
      <c r="Z721">
        <v>0</v>
      </c>
      <c r="AA721">
        <v>0</v>
      </c>
      <c r="AB721">
        <v>0</v>
      </c>
      <c r="AC721">
        <v>0</v>
      </c>
      <c r="AD721">
        <v>3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f t="shared" si="11"/>
        <v>0</v>
      </c>
    </row>
    <row r="722" spans="1:37" x14ac:dyDescent="0.2">
      <c r="A722">
        <v>9001231</v>
      </c>
      <c r="B722" t="s">
        <v>7753</v>
      </c>
      <c r="C722" t="s">
        <v>9185</v>
      </c>
      <c r="D722" t="s">
        <v>7754</v>
      </c>
      <c r="E722" t="s">
        <v>9298</v>
      </c>
      <c r="F722" t="s">
        <v>9299</v>
      </c>
      <c r="G722" t="s">
        <v>9300</v>
      </c>
      <c r="H722">
        <v>4241</v>
      </c>
      <c r="I722">
        <v>0</v>
      </c>
      <c r="J722">
        <v>0</v>
      </c>
      <c r="K722">
        <v>379.92</v>
      </c>
      <c r="L722">
        <v>104.32</v>
      </c>
      <c r="M722">
        <v>14.25</v>
      </c>
      <c r="N722">
        <v>285</v>
      </c>
      <c r="O722">
        <v>0</v>
      </c>
      <c r="P722">
        <v>0</v>
      </c>
      <c r="Q722">
        <v>0</v>
      </c>
      <c r="R722">
        <v>0</v>
      </c>
      <c r="S722">
        <v>26617.32</v>
      </c>
      <c r="T722">
        <v>25000</v>
      </c>
      <c r="U722">
        <v>3898.77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3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f t="shared" si="11"/>
        <v>0</v>
      </c>
    </row>
    <row r="723" spans="1:37" x14ac:dyDescent="0.2">
      <c r="A723">
        <v>9001322</v>
      </c>
      <c r="B723" t="s">
        <v>7956</v>
      </c>
      <c r="C723" t="s">
        <v>9185</v>
      </c>
      <c r="D723" t="s">
        <v>7957</v>
      </c>
      <c r="E723" t="s">
        <v>9298</v>
      </c>
      <c r="F723" t="s">
        <v>9299</v>
      </c>
      <c r="G723" t="s">
        <v>9300</v>
      </c>
      <c r="H723">
        <v>4395</v>
      </c>
      <c r="I723">
        <v>0</v>
      </c>
      <c r="J723">
        <v>0</v>
      </c>
      <c r="K723">
        <v>760.96</v>
      </c>
      <c r="L723">
        <v>190.24</v>
      </c>
      <c r="M723">
        <v>28.54</v>
      </c>
      <c r="N723">
        <v>571</v>
      </c>
      <c r="O723">
        <v>0</v>
      </c>
      <c r="P723">
        <v>0</v>
      </c>
      <c r="Q723">
        <v>0</v>
      </c>
      <c r="R723">
        <v>0</v>
      </c>
      <c r="S723">
        <v>27588.5</v>
      </c>
      <c r="T723">
        <v>20000</v>
      </c>
      <c r="U723">
        <v>6202.96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1385.54</v>
      </c>
      <c r="AD723">
        <v>3</v>
      </c>
      <c r="AE723">
        <v>0</v>
      </c>
      <c r="AF723">
        <v>41.57</v>
      </c>
      <c r="AG723">
        <v>0</v>
      </c>
      <c r="AH723">
        <v>41.57</v>
      </c>
      <c r="AI723">
        <v>106.24</v>
      </c>
      <c r="AJ723">
        <v>0</v>
      </c>
      <c r="AK723">
        <f t="shared" si="11"/>
        <v>106.24</v>
      </c>
    </row>
    <row r="724" spans="1:37" x14ac:dyDescent="0.2">
      <c r="A724">
        <v>9000655</v>
      </c>
      <c r="B724" t="s">
        <v>1334</v>
      </c>
      <c r="C724" t="s">
        <v>9185</v>
      </c>
      <c r="D724" t="s">
        <v>1335</v>
      </c>
      <c r="E724" t="s">
        <v>9298</v>
      </c>
      <c r="F724" t="s">
        <v>9299</v>
      </c>
      <c r="G724" t="s">
        <v>9300</v>
      </c>
      <c r="H724">
        <v>4077.43</v>
      </c>
      <c r="I724">
        <v>0</v>
      </c>
      <c r="J724">
        <v>0</v>
      </c>
      <c r="K724">
        <v>515</v>
      </c>
      <c r="L724">
        <v>128.75</v>
      </c>
      <c r="M724">
        <v>19.309999999999999</v>
      </c>
      <c r="N724">
        <v>386</v>
      </c>
      <c r="O724">
        <v>0</v>
      </c>
      <c r="P724">
        <v>0</v>
      </c>
      <c r="Q724">
        <v>0</v>
      </c>
      <c r="R724">
        <v>0</v>
      </c>
      <c r="S724">
        <v>67999.12</v>
      </c>
      <c r="T724">
        <v>50000</v>
      </c>
      <c r="U724">
        <v>11152.66</v>
      </c>
      <c r="V724">
        <v>10000</v>
      </c>
      <c r="W724">
        <v>10000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3</v>
      </c>
      <c r="AE724">
        <v>0</v>
      </c>
      <c r="AF724">
        <v>0</v>
      </c>
      <c r="AG724">
        <v>0</v>
      </c>
      <c r="AH724">
        <v>0</v>
      </c>
      <c r="AI724">
        <v>34.39</v>
      </c>
      <c r="AJ724">
        <v>0</v>
      </c>
      <c r="AK724">
        <f t="shared" si="11"/>
        <v>34.39</v>
      </c>
    </row>
    <row r="725" spans="1:37" x14ac:dyDescent="0.2">
      <c r="A725">
        <v>9000395</v>
      </c>
      <c r="B725" t="s">
        <v>2665</v>
      </c>
      <c r="C725" t="s">
        <v>9185</v>
      </c>
      <c r="D725" t="s">
        <v>2666</v>
      </c>
      <c r="E725" t="s">
        <v>9298</v>
      </c>
      <c r="F725" t="s">
        <v>9299</v>
      </c>
      <c r="G725" t="s">
        <v>9300</v>
      </c>
      <c r="H725">
        <v>6793.76</v>
      </c>
      <c r="I725">
        <v>0</v>
      </c>
      <c r="J725">
        <v>0</v>
      </c>
      <c r="K725">
        <v>762.64</v>
      </c>
      <c r="L725">
        <v>190.66</v>
      </c>
      <c r="M725">
        <v>28.6</v>
      </c>
      <c r="N725">
        <v>572</v>
      </c>
      <c r="O725">
        <v>0</v>
      </c>
      <c r="P725">
        <v>0</v>
      </c>
      <c r="Q725">
        <v>0</v>
      </c>
      <c r="R725">
        <v>0</v>
      </c>
      <c r="S725">
        <v>80570.759999999995</v>
      </c>
      <c r="T725">
        <v>40000</v>
      </c>
      <c r="U725">
        <v>12431.2</v>
      </c>
      <c r="V725">
        <v>8000</v>
      </c>
      <c r="W725">
        <v>8000</v>
      </c>
      <c r="X725">
        <v>0</v>
      </c>
      <c r="Y725">
        <v>8000</v>
      </c>
      <c r="Z725">
        <v>0</v>
      </c>
      <c r="AA725">
        <v>0</v>
      </c>
      <c r="AB725">
        <v>0</v>
      </c>
      <c r="AC725">
        <v>4139.5600000000004</v>
      </c>
      <c r="AD725">
        <v>3</v>
      </c>
      <c r="AE725">
        <v>0</v>
      </c>
      <c r="AF725">
        <v>124.19</v>
      </c>
      <c r="AG725">
        <v>0</v>
      </c>
      <c r="AH725">
        <v>124.19</v>
      </c>
      <c r="AI725">
        <v>206.99</v>
      </c>
      <c r="AJ725">
        <v>0</v>
      </c>
      <c r="AK725">
        <f t="shared" si="11"/>
        <v>206.99</v>
      </c>
    </row>
    <row r="726" spans="1:37" x14ac:dyDescent="0.2">
      <c r="A726">
        <v>9000412</v>
      </c>
      <c r="B726" t="s">
        <v>2694</v>
      </c>
      <c r="C726" t="s">
        <v>9185</v>
      </c>
      <c r="D726" t="s">
        <v>2695</v>
      </c>
      <c r="E726" t="s">
        <v>9298</v>
      </c>
      <c r="F726" t="s">
        <v>9299</v>
      </c>
      <c r="G726" t="s">
        <v>9300</v>
      </c>
      <c r="H726">
        <v>6603.69</v>
      </c>
      <c r="I726">
        <v>0</v>
      </c>
      <c r="J726">
        <v>0</v>
      </c>
      <c r="K726">
        <v>705.84</v>
      </c>
      <c r="L726">
        <v>176.46</v>
      </c>
      <c r="M726">
        <v>26.47</v>
      </c>
      <c r="N726">
        <v>529</v>
      </c>
      <c r="O726">
        <v>0</v>
      </c>
      <c r="P726">
        <v>0</v>
      </c>
      <c r="Q726">
        <v>0</v>
      </c>
      <c r="R726">
        <v>0</v>
      </c>
      <c r="S726">
        <v>68574.44</v>
      </c>
      <c r="T726">
        <v>40000</v>
      </c>
      <c r="U726">
        <v>11502.16</v>
      </c>
      <c r="V726">
        <v>8000</v>
      </c>
      <c r="W726">
        <v>8000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1072.28</v>
      </c>
      <c r="AD726">
        <v>3</v>
      </c>
      <c r="AE726">
        <v>0</v>
      </c>
      <c r="AF726">
        <v>32.17</v>
      </c>
      <c r="AG726">
        <v>0</v>
      </c>
      <c r="AH726">
        <v>32.17</v>
      </c>
      <c r="AI726">
        <v>367.87</v>
      </c>
      <c r="AJ726">
        <v>0</v>
      </c>
      <c r="AK726">
        <f t="shared" si="11"/>
        <v>367.87</v>
      </c>
    </row>
    <row r="727" spans="1:37" x14ac:dyDescent="0.2">
      <c r="A727">
        <v>9001435</v>
      </c>
      <c r="B727" t="s">
        <v>9197</v>
      </c>
      <c r="C727" t="s">
        <v>9185</v>
      </c>
      <c r="D727" t="s">
        <v>9198</v>
      </c>
      <c r="E727" t="s">
        <v>9298</v>
      </c>
      <c r="F727" t="s">
        <v>9299</v>
      </c>
      <c r="G727" t="s">
        <v>9300</v>
      </c>
      <c r="H727">
        <v>2637</v>
      </c>
      <c r="I727">
        <v>0</v>
      </c>
      <c r="J727">
        <v>0</v>
      </c>
      <c r="K727">
        <v>320</v>
      </c>
      <c r="L727">
        <v>104.32</v>
      </c>
      <c r="M727">
        <v>12</v>
      </c>
      <c r="N727">
        <v>240</v>
      </c>
      <c r="O727">
        <v>0</v>
      </c>
      <c r="P727">
        <v>0</v>
      </c>
      <c r="Q727">
        <v>0</v>
      </c>
      <c r="R727">
        <v>0</v>
      </c>
      <c r="S727">
        <v>5274</v>
      </c>
      <c r="T727">
        <v>10000</v>
      </c>
      <c r="U727">
        <v>1352.64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3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f t="shared" si="11"/>
        <v>0</v>
      </c>
    </row>
    <row r="728" spans="1:37" x14ac:dyDescent="0.2">
      <c r="A728">
        <v>9000450</v>
      </c>
      <c r="B728" t="s">
        <v>754</v>
      </c>
      <c r="C728" t="s">
        <v>9185</v>
      </c>
      <c r="D728" t="s">
        <v>755</v>
      </c>
      <c r="E728" t="s">
        <v>9298</v>
      </c>
      <c r="F728" t="s">
        <v>9299</v>
      </c>
      <c r="G728" t="s">
        <v>9300</v>
      </c>
      <c r="H728">
        <v>3247.58</v>
      </c>
      <c r="I728">
        <v>0</v>
      </c>
      <c r="J728">
        <v>0</v>
      </c>
      <c r="K728">
        <v>518.98</v>
      </c>
      <c r="L728">
        <v>129.74</v>
      </c>
      <c r="M728">
        <v>19.46</v>
      </c>
      <c r="N728">
        <v>389</v>
      </c>
      <c r="O728">
        <v>0</v>
      </c>
      <c r="P728">
        <v>0</v>
      </c>
      <c r="Q728">
        <v>0</v>
      </c>
      <c r="R728">
        <v>0</v>
      </c>
      <c r="S728">
        <v>66371.09</v>
      </c>
      <c r="T728">
        <v>50000</v>
      </c>
      <c r="U728">
        <v>10102.94</v>
      </c>
      <c r="V728">
        <v>0</v>
      </c>
      <c r="W728">
        <v>0</v>
      </c>
      <c r="X728">
        <v>0</v>
      </c>
      <c r="Y728">
        <v>10000</v>
      </c>
      <c r="Z728">
        <v>0</v>
      </c>
      <c r="AA728">
        <v>0</v>
      </c>
      <c r="AB728">
        <v>0</v>
      </c>
      <c r="AC728">
        <v>0</v>
      </c>
      <c r="AD728">
        <v>3</v>
      </c>
      <c r="AE728">
        <v>0</v>
      </c>
      <c r="AF728">
        <v>0</v>
      </c>
      <c r="AG728">
        <v>0</v>
      </c>
      <c r="AH728">
        <v>0</v>
      </c>
      <c r="AI728">
        <v>37.67</v>
      </c>
      <c r="AJ728">
        <v>0</v>
      </c>
      <c r="AK728">
        <f t="shared" si="11"/>
        <v>37.67</v>
      </c>
    </row>
    <row r="729" spans="1:37" x14ac:dyDescent="0.2">
      <c r="A729">
        <v>9000210</v>
      </c>
      <c r="B729" t="s">
        <v>339</v>
      </c>
      <c r="C729" t="s">
        <v>9185</v>
      </c>
      <c r="D729" t="s">
        <v>340</v>
      </c>
      <c r="E729" t="s">
        <v>9298</v>
      </c>
      <c r="F729" t="s">
        <v>9299</v>
      </c>
      <c r="G729" t="s">
        <v>9300</v>
      </c>
      <c r="H729">
        <v>3241.35</v>
      </c>
      <c r="I729">
        <v>0</v>
      </c>
      <c r="J729">
        <v>0</v>
      </c>
      <c r="K729">
        <v>744.03</v>
      </c>
      <c r="L729">
        <v>186.01</v>
      </c>
      <c r="M729">
        <v>27.9</v>
      </c>
      <c r="N729">
        <v>558</v>
      </c>
      <c r="O729">
        <v>0</v>
      </c>
      <c r="P729">
        <v>0</v>
      </c>
      <c r="Q729">
        <v>0</v>
      </c>
      <c r="R729">
        <v>0</v>
      </c>
      <c r="S729">
        <v>87394.32</v>
      </c>
      <c r="T729">
        <v>50000</v>
      </c>
      <c r="U729">
        <v>14301.43</v>
      </c>
      <c r="V729">
        <v>10000</v>
      </c>
      <c r="W729">
        <v>10000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3092.89</v>
      </c>
      <c r="AD729">
        <v>3</v>
      </c>
      <c r="AE729">
        <v>0</v>
      </c>
      <c r="AF729">
        <v>92.79</v>
      </c>
      <c r="AG729">
        <v>0</v>
      </c>
      <c r="AH729">
        <v>92.79</v>
      </c>
      <c r="AI729">
        <v>251.02</v>
      </c>
      <c r="AJ729">
        <v>0</v>
      </c>
      <c r="AK729">
        <f t="shared" si="11"/>
        <v>251.02</v>
      </c>
    </row>
    <row r="730" spans="1:37" x14ac:dyDescent="0.2">
      <c r="A730">
        <v>9001298</v>
      </c>
      <c r="B730" t="s">
        <v>8366</v>
      </c>
      <c r="C730" t="s">
        <v>9185</v>
      </c>
      <c r="D730" t="s">
        <v>8367</v>
      </c>
      <c r="E730" t="s">
        <v>9298</v>
      </c>
      <c r="F730" t="s">
        <v>9299</v>
      </c>
      <c r="G730" t="s">
        <v>9300</v>
      </c>
      <c r="H730">
        <v>3803.9</v>
      </c>
      <c r="I730">
        <v>0</v>
      </c>
      <c r="J730">
        <v>0</v>
      </c>
      <c r="K730">
        <v>353.76</v>
      </c>
      <c r="L730">
        <v>104.32</v>
      </c>
      <c r="M730">
        <v>13.27</v>
      </c>
      <c r="N730">
        <v>265</v>
      </c>
      <c r="O730">
        <v>0</v>
      </c>
      <c r="P730">
        <v>0</v>
      </c>
      <c r="Q730">
        <v>0</v>
      </c>
      <c r="R730">
        <v>0</v>
      </c>
      <c r="S730">
        <v>16873.43</v>
      </c>
      <c r="T730">
        <v>20000</v>
      </c>
      <c r="U730">
        <v>2929.52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3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f t="shared" si="11"/>
        <v>0</v>
      </c>
    </row>
    <row r="731" spans="1:37" x14ac:dyDescent="0.2">
      <c r="A731">
        <v>9000481</v>
      </c>
      <c r="B731" t="s">
        <v>840</v>
      </c>
      <c r="C731" t="s">
        <v>9185</v>
      </c>
      <c r="D731" t="s">
        <v>841</v>
      </c>
      <c r="E731" t="s">
        <v>9298</v>
      </c>
      <c r="F731" t="s">
        <v>9299</v>
      </c>
      <c r="G731" t="s">
        <v>9300</v>
      </c>
      <c r="H731">
        <v>3733.35</v>
      </c>
      <c r="I731">
        <v>0</v>
      </c>
      <c r="J731">
        <v>0</v>
      </c>
      <c r="K731">
        <v>975.52</v>
      </c>
      <c r="L731">
        <v>243.88</v>
      </c>
      <c r="M731">
        <v>36.58</v>
      </c>
      <c r="N731">
        <v>732</v>
      </c>
      <c r="O731">
        <v>0</v>
      </c>
      <c r="P731">
        <v>0</v>
      </c>
      <c r="Q731">
        <v>0</v>
      </c>
      <c r="R731">
        <v>0</v>
      </c>
      <c r="S731">
        <v>105907.46</v>
      </c>
      <c r="T731">
        <v>50000</v>
      </c>
      <c r="U731">
        <v>19400.46</v>
      </c>
      <c r="V731">
        <v>10000</v>
      </c>
      <c r="W731">
        <v>10000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16507</v>
      </c>
      <c r="AD731">
        <v>3</v>
      </c>
      <c r="AE731">
        <v>0</v>
      </c>
      <c r="AF731">
        <v>495.21</v>
      </c>
      <c r="AG731">
        <v>0</v>
      </c>
      <c r="AH731">
        <v>495.21</v>
      </c>
      <c r="AI731">
        <v>652.85</v>
      </c>
      <c r="AJ731">
        <v>0</v>
      </c>
      <c r="AK731">
        <f t="shared" si="11"/>
        <v>652.85</v>
      </c>
    </row>
    <row r="732" spans="1:37" x14ac:dyDescent="0.2">
      <c r="A732">
        <v>9000142</v>
      </c>
      <c r="B732" t="s">
        <v>147</v>
      </c>
      <c r="C732" t="s">
        <v>9185</v>
      </c>
      <c r="D732" t="s">
        <v>148</v>
      </c>
      <c r="E732" t="s">
        <v>9298</v>
      </c>
      <c r="F732" t="s">
        <v>9299</v>
      </c>
      <c r="G732" t="s">
        <v>9300</v>
      </c>
      <c r="H732">
        <v>3111.99</v>
      </c>
      <c r="I732">
        <v>0</v>
      </c>
      <c r="J732">
        <v>0</v>
      </c>
      <c r="K732">
        <v>706.66</v>
      </c>
      <c r="L732">
        <v>176.66</v>
      </c>
      <c r="M732">
        <v>26.5</v>
      </c>
      <c r="N732">
        <v>530</v>
      </c>
      <c r="O732">
        <v>0</v>
      </c>
      <c r="P732">
        <v>0</v>
      </c>
      <c r="Q732">
        <v>0</v>
      </c>
      <c r="R732">
        <v>0</v>
      </c>
      <c r="S732">
        <v>89348.75</v>
      </c>
      <c r="T732">
        <v>50000</v>
      </c>
      <c r="U732">
        <v>12990.35</v>
      </c>
      <c r="V732">
        <v>10000</v>
      </c>
      <c r="W732">
        <v>10000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6358.4</v>
      </c>
      <c r="AD732">
        <v>3</v>
      </c>
      <c r="AE732">
        <v>0</v>
      </c>
      <c r="AF732">
        <v>190.75</v>
      </c>
      <c r="AG732">
        <v>0</v>
      </c>
      <c r="AH732">
        <v>190.75</v>
      </c>
      <c r="AI732">
        <v>350.59</v>
      </c>
      <c r="AJ732">
        <v>0</v>
      </c>
      <c r="AK732">
        <f t="shared" si="11"/>
        <v>350.59</v>
      </c>
    </row>
    <row r="733" spans="1:37" x14ac:dyDescent="0.2">
      <c r="A733">
        <v>9001418</v>
      </c>
      <c r="B733" t="s">
        <v>8790</v>
      </c>
      <c r="C733" t="s">
        <v>9185</v>
      </c>
      <c r="D733" t="s">
        <v>8791</v>
      </c>
      <c r="E733" t="s">
        <v>9298</v>
      </c>
      <c r="F733" t="s">
        <v>9299</v>
      </c>
      <c r="G733" t="s">
        <v>9300</v>
      </c>
      <c r="H733">
        <v>3374</v>
      </c>
      <c r="I733">
        <v>0</v>
      </c>
      <c r="J733">
        <v>0</v>
      </c>
      <c r="K733">
        <v>379.92</v>
      </c>
      <c r="L733">
        <v>104.32</v>
      </c>
      <c r="M733">
        <v>14.25</v>
      </c>
      <c r="N733">
        <v>285</v>
      </c>
      <c r="O733">
        <v>0</v>
      </c>
      <c r="P733">
        <v>0</v>
      </c>
      <c r="Q733">
        <v>0</v>
      </c>
      <c r="R733">
        <v>0</v>
      </c>
      <c r="S733">
        <v>12927</v>
      </c>
      <c r="T733">
        <v>15000</v>
      </c>
      <c r="U733">
        <v>2350.4699999999998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3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f t="shared" si="11"/>
        <v>0</v>
      </c>
    </row>
    <row r="734" spans="1:37" x14ac:dyDescent="0.2">
      <c r="A734">
        <v>9001314</v>
      </c>
      <c r="B734" t="s">
        <v>7894</v>
      </c>
      <c r="C734" t="s">
        <v>9185</v>
      </c>
      <c r="D734" t="s">
        <v>7896</v>
      </c>
      <c r="E734" t="s">
        <v>9298</v>
      </c>
      <c r="F734" t="s">
        <v>9299</v>
      </c>
      <c r="G734" t="s">
        <v>9300</v>
      </c>
      <c r="H734">
        <v>5277</v>
      </c>
      <c r="I734">
        <v>0</v>
      </c>
      <c r="J734">
        <v>0</v>
      </c>
      <c r="K734">
        <v>714.72</v>
      </c>
      <c r="L734">
        <v>178.68</v>
      </c>
      <c r="M734">
        <v>26.8</v>
      </c>
      <c r="N734">
        <v>536</v>
      </c>
      <c r="O734">
        <v>0</v>
      </c>
      <c r="P734">
        <v>0</v>
      </c>
      <c r="Q734">
        <v>0</v>
      </c>
      <c r="R734">
        <v>0</v>
      </c>
      <c r="S734">
        <v>28289.03</v>
      </c>
      <c r="T734">
        <v>20000</v>
      </c>
      <c r="U734">
        <v>5824.8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2464.23</v>
      </c>
      <c r="AD734">
        <v>3</v>
      </c>
      <c r="AE734">
        <v>0</v>
      </c>
      <c r="AF734">
        <v>73.930000000000007</v>
      </c>
      <c r="AG734">
        <v>0</v>
      </c>
      <c r="AH734">
        <v>73.930000000000007</v>
      </c>
      <c r="AI734">
        <v>109.3</v>
      </c>
      <c r="AJ734">
        <v>0</v>
      </c>
      <c r="AK734">
        <f t="shared" si="11"/>
        <v>109.3</v>
      </c>
    </row>
    <row r="735" spans="1:37" x14ac:dyDescent="0.2">
      <c r="A735">
        <v>9000624</v>
      </c>
      <c r="B735" t="s">
        <v>1242</v>
      </c>
      <c r="C735" t="s">
        <v>9185</v>
      </c>
      <c r="D735" t="s">
        <v>1243</v>
      </c>
      <c r="E735" t="s">
        <v>9298</v>
      </c>
      <c r="F735" t="s">
        <v>9299</v>
      </c>
      <c r="G735" t="s">
        <v>9300</v>
      </c>
      <c r="H735">
        <v>3904.58</v>
      </c>
      <c r="I735">
        <v>0</v>
      </c>
      <c r="J735">
        <v>0</v>
      </c>
      <c r="K735">
        <v>1031.56</v>
      </c>
      <c r="L735">
        <v>257.89</v>
      </c>
      <c r="M735">
        <v>38.68</v>
      </c>
      <c r="N735">
        <v>774</v>
      </c>
      <c r="O735">
        <v>0</v>
      </c>
      <c r="P735">
        <v>0</v>
      </c>
      <c r="Q735">
        <v>0</v>
      </c>
      <c r="R735">
        <v>0</v>
      </c>
      <c r="S735">
        <v>107533.68</v>
      </c>
      <c r="T735">
        <v>50000</v>
      </c>
      <c r="U735">
        <v>21211.96</v>
      </c>
      <c r="V735">
        <v>10000</v>
      </c>
      <c r="W735">
        <v>10000</v>
      </c>
      <c r="X735">
        <v>0</v>
      </c>
      <c r="Y735">
        <v>10000</v>
      </c>
      <c r="Z735">
        <v>0</v>
      </c>
      <c r="AA735">
        <v>0</v>
      </c>
      <c r="AB735">
        <v>0</v>
      </c>
      <c r="AC735">
        <v>6321.72</v>
      </c>
      <c r="AD735">
        <v>3</v>
      </c>
      <c r="AE735">
        <v>0</v>
      </c>
      <c r="AF735">
        <v>189.65</v>
      </c>
      <c r="AG735">
        <v>0</v>
      </c>
      <c r="AH735">
        <v>189.65</v>
      </c>
      <c r="AI735">
        <v>375.58</v>
      </c>
      <c r="AJ735">
        <v>0</v>
      </c>
      <c r="AK735">
        <f t="shared" si="11"/>
        <v>375.58</v>
      </c>
    </row>
    <row r="736" spans="1:37" x14ac:dyDescent="0.2">
      <c r="A736">
        <v>9000730</v>
      </c>
      <c r="B736" t="s">
        <v>1549</v>
      </c>
      <c r="C736" t="s">
        <v>9185</v>
      </c>
      <c r="D736" t="s">
        <v>1550</v>
      </c>
      <c r="E736" t="s">
        <v>9298</v>
      </c>
      <c r="F736" t="s">
        <v>9299</v>
      </c>
      <c r="G736" t="s">
        <v>9300</v>
      </c>
      <c r="H736">
        <v>3603.48</v>
      </c>
      <c r="I736">
        <v>0</v>
      </c>
      <c r="J736">
        <v>0</v>
      </c>
      <c r="K736">
        <v>570.55999999999995</v>
      </c>
      <c r="L736">
        <v>142.63999999999999</v>
      </c>
      <c r="M736">
        <v>21.4</v>
      </c>
      <c r="N736">
        <v>428</v>
      </c>
      <c r="O736">
        <v>0</v>
      </c>
      <c r="P736">
        <v>0</v>
      </c>
      <c r="Q736">
        <v>0</v>
      </c>
      <c r="R736">
        <v>0</v>
      </c>
      <c r="S736">
        <v>64248.03</v>
      </c>
      <c r="T736">
        <v>50000</v>
      </c>
      <c r="U736">
        <v>10078.799999999999</v>
      </c>
      <c r="V736">
        <v>10000</v>
      </c>
      <c r="W736">
        <v>10000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3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f t="shared" si="11"/>
        <v>0</v>
      </c>
    </row>
    <row r="737" spans="1:37" x14ac:dyDescent="0.2">
      <c r="A737">
        <v>9000986</v>
      </c>
      <c r="B737" t="s">
        <v>2164</v>
      </c>
      <c r="C737" t="s">
        <v>9185</v>
      </c>
      <c r="D737" t="s">
        <v>2165</v>
      </c>
      <c r="E737" t="s">
        <v>9298</v>
      </c>
      <c r="F737" t="s">
        <v>9299</v>
      </c>
      <c r="G737" t="s">
        <v>9300</v>
      </c>
      <c r="H737">
        <v>3891.9</v>
      </c>
      <c r="I737">
        <v>0</v>
      </c>
      <c r="J737">
        <v>0</v>
      </c>
      <c r="K737">
        <v>363.2</v>
      </c>
      <c r="L737">
        <v>104.32</v>
      </c>
      <c r="M737">
        <v>13.62</v>
      </c>
      <c r="N737">
        <v>272</v>
      </c>
      <c r="O737">
        <v>0</v>
      </c>
      <c r="P737">
        <v>0</v>
      </c>
      <c r="Q737">
        <v>0</v>
      </c>
      <c r="R737">
        <v>0</v>
      </c>
      <c r="S737">
        <v>56152.58</v>
      </c>
      <c r="T737">
        <v>50000</v>
      </c>
      <c r="U737">
        <v>7438.76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3</v>
      </c>
      <c r="AE737">
        <v>0</v>
      </c>
      <c r="AF737">
        <v>0</v>
      </c>
      <c r="AG737">
        <v>0</v>
      </c>
      <c r="AH737">
        <v>0</v>
      </c>
      <c r="AI737">
        <v>17.25</v>
      </c>
      <c r="AJ737">
        <v>0</v>
      </c>
      <c r="AK737">
        <f t="shared" si="11"/>
        <v>17.25</v>
      </c>
    </row>
    <row r="738" spans="1:37" x14ac:dyDescent="0.2">
      <c r="A738">
        <v>9000150</v>
      </c>
      <c r="B738" t="s">
        <v>173</v>
      </c>
      <c r="C738" t="s">
        <v>9185</v>
      </c>
      <c r="D738" t="s">
        <v>174</v>
      </c>
      <c r="E738" t="s">
        <v>9298</v>
      </c>
      <c r="F738" t="s">
        <v>9299</v>
      </c>
      <c r="G738" t="s">
        <v>9300</v>
      </c>
      <c r="H738">
        <v>4854.68</v>
      </c>
      <c r="I738">
        <v>0</v>
      </c>
      <c r="J738">
        <v>0</v>
      </c>
      <c r="K738">
        <v>944.58</v>
      </c>
      <c r="L738">
        <v>236.15</v>
      </c>
      <c r="M738">
        <v>35.42</v>
      </c>
      <c r="N738">
        <v>708</v>
      </c>
      <c r="O738">
        <v>0</v>
      </c>
      <c r="P738">
        <v>0</v>
      </c>
      <c r="Q738">
        <v>0</v>
      </c>
      <c r="R738">
        <v>0</v>
      </c>
      <c r="S738">
        <v>107335.89</v>
      </c>
      <c r="T738">
        <v>50000</v>
      </c>
      <c r="U738">
        <v>19187.07</v>
      </c>
      <c r="V738">
        <v>10000</v>
      </c>
      <c r="W738">
        <v>10000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18148.82</v>
      </c>
      <c r="AD738">
        <v>3</v>
      </c>
      <c r="AE738">
        <v>0</v>
      </c>
      <c r="AF738">
        <v>544.46</v>
      </c>
      <c r="AG738">
        <v>0</v>
      </c>
      <c r="AH738">
        <v>544.46</v>
      </c>
      <c r="AI738">
        <v>666.55</v>
      </c>
      <c r="AJ738">
        <v>0</v>
      </c>
      <c r="AK738">
        <f t="shared" si="11"/>
        <v>666.55</v>
      </c>
    </row>
    <row r="739" spans="1:37" x14ac:dyDescent="0.2">
      <c r="A739">
        <v>9001040</v>
      </c>
      <c r="B739" t="s">
        <v>2806</v>
      </c>
      <c r="C739" t="s">
        <v>9185</v>
      </c>
      <c r="D739" t="s">
        <v>2807</v>
      </c>
      <c r="E739" t="s">
        <v>9298</v>
      </c>
      <c r="F739" t="s">
        <v>9299</v>
      </c>
      <c r="G739" t="s">
        <v>9300</v>
      </c>
      <c r="H739">
        <v>2674</v>
      </c>
      <c r="I739">
        <v>0</v>
      </c>
      <c r="J739">
        <v>0</v>
      </c>
      <c r="K739">
        <v>320</v>
      </c>
      <c r="L739">
        <v>104.32</v>
      </c>
      <c r="M739">
        <v>12</v>
      </c>
      <c r="N739">
        <v>240</v>
      </c>
      <c r="O739">
        <v>0</v>
      </c>
      <c r="P739">
        <v>0</v>
      </c>
      <c r="Q739">
        <v>0</v>
      </c>
      <c r="R739">
        <v>0</v>
      </c>
      <c r="S739">
        <v>37919.65</v>
      </c>
      <c r="T739">
        <v>40000</v>
      </c>
      <c r="U739">
        <v>5288.96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3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f t="shared" si="11"/>
        <v>0</v>
      </c>
    </row>
    <row r="740" spans="1:37" x14ac:dyDescent="0.2">
      <c r="A740">
        <v>9000768</v>
      </c>
      <c r="B740" t="s">
        <v>1662</v>
      </c>
      <c r="C740" t="s">
        <v>9185</v>
      </c>
      <c r="D740" t="s">
        <v>1663</v>
      </c>
      <c r="E740" t="s">
        <v>9298</v>
      </c>
      <c r="F740" t="s">
        <v>9299</v>
      </c>
      <c r="G740" t="s">
        <v>9300</v>
      </c>
      <c r="H740">
        <v>3646.98</v>
      </c>
      <c r="I740">
        <v>0</v>
      </c>
      <c r="J740">
        <v>0</v>
      </c>
      <c r="K740">
        <v>545.62</v>
      </c>
      <c r="L740">
        <v>136.4</v>
      </c>
      <c r="M740">
        <v>20.46</v>
      </c>
      <c r="N740">
        <v>409</v>
      </c>
      <c r="O740">
        <v>0</v>
      </c>
      <c r="P740">
        <v>0</v>
      </c>
      <c r="Q740">
        <v>0</v>
      </c>
      <c r="R740">
        <v>0</v>
      </c>
      <c r="S740">
        <v>60425.03</v>
      </c>
      <c r="T740">
        <v>50000</v>
      </c>
      <c r="U740">
        <v>10183.129999999999</v>
      </c>
      <c r="V740">
        <v>20000</v>
      </c>
      <c r="W740">
        <v>10000</v>
      </c>
      <c r="X740">
        <v>0</v>
      </c>
      <c r="Y740">
        <v>10000</v>
      </c>
      <c r="Z740">
        <v>0</v>
      </c>
      <c r="AA740">
        <v>0</v>
      </c>
      <c r="AB740">
        <v>0</v>
      </c>
      <c r="AC740">
        <v>0</v>
      </c>
      <c r="AD740">
        <v>3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f t="shared" si="11"/>
        <v>0</v>
      </c>
    </row>
    <row r="741" spans="1:37" x14ac:dyDescent="0.2">
      <c r="A741">
        <v>9001288</v>
      </c>
      <c r="B741" t="s">
        <v>8327</v>
      </c>
      <c r="C741" t="s">
        <v>9185</v>
      </c>
      <c r="D741" t="s">
        <v>8328</v>
      </c>
      <c r="E741" t="s">
        <v>9298</v>
      </c>
      <c r="F741" t="s">
        <v>9299</v>
      </c>
      <c r="G741" t="s">
        <v>9300</v>
      </c>
      <c r="H741">
        <v>4108</v>
      </c>
      <c r="I741">
        <v>0</v>
      </c>
      <c r="J741">
        <v>0</v>
      </c>
      <c r="K741">
        <v>1134.48</v>
      </c>
      <c r="L741">
        <v>334.2</v>
      </c>
      <c r="M741">
        <v>42.54</v>
      </c>
      <c r="N741">
        <v>1003</v>
      </c>
      <c r="O741">
        <v>0</v>
      </c>
      <c r="P741">
        <v>0</v>
      </c>
      <c r="Q741">
        <v>0</v>
      </c>
      <c r="R741">
        <v>0</v>
      </c>
      <c r="S741">
        <v>30943.51</v>
      </c>
      <c r="T741">
        <v>20000</v>
      </c>
      <c r="U741">
        <v>10056.879999999999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886.63</v>
      </c>
      <c r="AD741">
        <v>3</v>
      </c>
      <c r="AE741">
        <v>0</v>
      </c>
      <c r="AF741">
        <v>26.6</v>
      </c>
      <c r="AG741">
        <v>0</v>
      </c>
      <c r="AH741">
        <v>26.6</v>
      </c>
      <c r="AI741">
        <v>128.79</v>
      </c>
      <c r="AJ741">
        <v>0</v>
      </c>
      <c r="AK741">
        <f t="shared" si="11"/>
        <v>128.79</v>
      </c>
    </row>
    <row r="742" spans="1:37" x14ac:dyDescent="0.2">
      <c r="A742">
        <v>9000783</v>
      </c>
      <c r="B742" t="s">
        <v>1707</v>
      </c>
      <c r="C742" t="s">
        <v>9185</v>
      </c>
      <c r="D742" t="s">
        <v>1708</v>
      </c>
      <c r="E742" t="s">
        <v>9298</v>
      </c>
      <c r="F742" t="s">
        <v>9299</v>
      </c>
      <c r="G742" t="s">
        <v>9300</v>
      </c>
      <c r="H742">
        <v>3449.29</v>
      </c>
      <c r="I742">
        <v>0</v>
      </c>
      <c r="J742">
        <v>0</v>
      </c>
      <c r="K742">
        <v>514.1</v>
      </c>
      <c r="L742">
        <v>128.52000000000001</v>
      </c>
      <c r="M742">
        <v>19.28</v>
      </c>
      <c r="N742">
        <v>386</v>
      </c>
      <c r="O742">
        <v>0</v>
      </c>
      <c r="P742">
        <v>0</v>
      </c>
      <c r="Q742">
        <v>0</v>
      </c>
      <c r="R742">
        <v>0</v>
      </c>
      <c r="S742">
        <v>56547.29</v>
      </c>
      <c r="T742">
        <v>50000</v>
      </c>
      <c r="U742">
        <v>10085.66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</v>
      </c>
      <c r="AE742">
        <v>0</v>
      </c>
      <c r="AF742">
        <v>0</v>
      </c>
      <c r="AG742">
        <v>0</v>
      </c>
      <c r="AH742">
        <v>0</v>
      </c>
      <c r="AI742">
        <v>2.41</v>
      </c>
      <c r="AJ742">
        <v>0</v>
      </c>
      <c r="AK742">
        <f t="shared" si="11"/>
        <v>2.41</v>
      </c>
    </row>
    <row r="743" spans="1:37" x14ac:dyDescent="0.2">
      <c r="A743">
        <v>9001201</v>
      </c>
      <c r="B743" t="s">
        <v>7517</v>
      </c>
      <c r="C743" t="s">
        <v>9185</v>
      </c>
      <c r="D743" t="s">
        <v>7518</v>
      </c>
      <c r="E743" t="s">
        <v>9298</v>
      </c>
      <c r="F743" t="s">
        <v>9299</v>
      </c>
      <c r="G743" t="s">
        <v>9300</v>
      </c>
      <c r="H743">
        <v>3565.17</v>
      </c>
      <c r="I743">
        <v>0</v>
      </c>
      <c r="J743">
        <v>0</v>
      </c>
      <c r="K743">
        <v>348.48</v>
      </c>
      <c r="L743">
        <v>104.32</v>
      </c>
      <c r="M743">
        <v>13.07</v>
      </c>
      <c r="N743">
        <v>261</v>
      </c>
      <c r="O743">
        <v>0</v>
      </c>
      <c r="P743">
        <v>0</v>
      </c>
      <c r="Q743">
        <v>0</v>
      </c>
      <c r="R743">
        <v>0</v>
      </c>
      <c r="S743">
        <v>25123.599999999999</v>
      </c>
      <c r="T743">
        <v>30000</v>
      </c>
      <c r="U743">
        <v>4309.59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3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f t="shared" si="11"/>
        <v>0</v>
      </c>
    </row>
    <row r="744" spans="1:37" x14ac:dyDescent="0.2">
      <c r="A744">
        <v>9000180</v>
      </c>
      <c r="B744" t="s">
        <v>263</v>
      </c>
      <c r="C744" t="s">
        <v>9185</v>
      </c>
      <c r="D744" t="s">
        <v>264</v>
      </c>
      <c r="E744" t="s">
        <v>9298</v>
      </c>
      <c r="F744" t="s">
        <v>9299</v>
      </c>
      <c r="G744" t="s">
        <v>9300</v>
      </c>
      <c r="H744">
        <v>3538.89</v>
      </c>
      <c r="I744">
        <v>0</v>
      </c>
      <c r="J744">
        <v>0</v>
      </c>
      <c r="K744">
        <v>845.76</v>
      </c>
      <c r="L744">
        <v>211.44</v>
      </c>
      <c r="M744">
        <v>31.72</v>
      </c>
      <c r="N744">
        <v>634</v>
      </c>
      <c r="O744">
        <v>0</v>
      </c>
      <c r="P744">
        <v>0</v>
      </c>
      <c r="Q744">
        <v>0</v>
      </c>
      <c r="R744">
        <v>0</v>
      </c>
      <c r="S744">
        <v>117022.98</v>
      </c>
      <c r="T744">
        <v>50000</v>
      </c>
      <c r="U744">
        <v>14873.07</v>
      </c>
      <c r="V744">
        <v>10000</v>
      </c>
      <c r="W744">
        <v>10000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32149.91</v>
      </c>
      <c r="AD744">
        <v>3</v>
      </c>
      <c r="AE744">
        <v>0</v>
      </c>
      <c r="AF744">
        <v>964.5</v>
      </c>
      <c r="AG744">
        <v>0</v>
      </c>
      <c r="AH744">
        <v>964.5</v>
      </c>
      <c r="AI744">
        <v>1213.3900000000001</v>
      </c>
      <c r="AJ744">
        <v>0</v>
      </c>
      <c r="AK744">
        <f t="shared" si="11"/>
        <v>1213.3900000000001</v>
      </c>
    </row>
    <row r="745" spans="1:37" x14ac:dyDescent="0.2">
      <c r="A745">
        <v>9001066</v>
      </c>
      <c r="B745" t="s">
        <v>2873</v>
      </c>
      <c r="C745" t="s">
        <v>9185</v>
      </c>
      <c r="D745" t="s">
        <v>2874</v>
      </c>
      <c r="E745" t="s">
        <v>9298</v>
      </c>
      <c r="F745" t="s">
        <v>9299</v>
      </c>
      <c r="G745" t="s">
        <v>9300</v>
      </c>
      <c r="H745">
        <v>4075.9</v>
      </c>
      <c r="I745">
        <v>0</v>
      </c>
      <c r="J745">
        <v>0</v>
      </c>
      <c r="K745">
        <v>481.6</v>
      </c>
      <c r="L745">
        <v>120.41</v>
      </c>
      <c r="M745">
        <v>18.059999999999999</v>
      </c>
      <c r="N745">
        <v>361</v>
      </c>
      <c r="O745">
        <v>0</v>
      </c>
      <c r="P745">
        <v>0</v>
      </c>
      <c r="Q745">
        <v>0</v>
      </c>
      <c r="R745">
        <v>0</v>
      </c>
      <c r="S745">
        <v>44007.32</v>
      </c>
      <c r="T745">
        <v>40000</v>
      </c>
      <c r="U745">
        <v>7848.56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f t="shared" si="11"/>
        <v>0</v>
      </c>
    </row>
    <row r="746" spans="1:37" x14ac:dyDescent="0.2">
      <c r="A746">
        <v>9000574</v>
      </c>
      <c r="B746" t="s">
        <v>1097</v>
      </c>
      <c r="C746" t="s">
        <v>9185</v>
      </c>
      <c r="D746" t="s">
        <v>2382</v>
      </c>
      <c r="E746" t="s">
        <v>9298</v>
      </c>
      <c r="F746" t="s">
        <v>9299</v>
      </c>
      <c r="G746" t="s">
        <v>9300</v>
      </c>
      <c r="H746">
        <v>3477.1</v>
      </c>
      <c r="I746">
        <v>0</v>
      </c>
      <c r="J746">
        <v>0</v>
      </c>
      <c r="K746">
        <v>982.71</v>
      </c>
      <c r="L746">
        <v>245.68</v>
      </c>
      <c r="M746">
        <v>36.85</v>
      </c>
      <c r="N746">
        <v>737</v>
      </c>
      <c r="O746">
        <v>0</v>
      </c>
      <c r="P746">
        <v>0</v>
      </c>
      <c r="Q746">
        <v>0</v>
      </c>
      <c r="R746">
        <v>0</v>
      </c>
      <c r="S746">
        <v>92363.96</v>
      </c>
      <c r="T746">
        <v>50000</v>
      </c>
      <c r="U746">
        <v>19397.830000000002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22966.13</v>
      </c>
      <c r="AD746">
        <v>3</v>
      </c>
      <c r="AE746">
        <v>0</v>
      </c>
      <c r="AF746">
        <v>688.98</v>
      </c>
      <c r="AG746">
        <v>0</v>
      </c>
      <c r="AH746">
        <v>688.98</v>
      </c>
      <c r="AI746">
        <v>794.74</v>
      </c>
      <c r="AJ746">
        <v>0</v>
      </c>
      <c r="AK746">
        <f t="shared" si="11"/>
        <v>794.74</v>
      </c>
    </row>
    <row r="747" spans="1:37" x14ac:dyDescent="0.2">
      <c r="A747">
        <v>9000948</v>
      </c>
      <c r="B747" t="s">
        <v>2105</v>
      </c>
      <c r="C747" t="s">
        <v>9185</v>
      </c>
      <c r="D747" t="s">
        <v>2106</v>
      </c>
      <c r="E747" t="s">
        <v>9298</v>
      </c>
      <c r="F747" t="s">
        <v>9299</v>
      </c>
      <c r="G747" t="s">
        <v>9300</v>
      </c>
      <c r="H747">
        <v>4235.8999999999996</v>
      </c>
      <c r="I747">
        <v>0</v>
      </c>
      <c r="J747">
        <v>0</v>
      </c>
      <c r="K747">
        <v>413.28</v>
      </c>
      <c r="L747">
        <v>104.32</v>
      </c>
      <c r="M747">
        <v>15.5</v>
      </c>
      <c r="N747">
        <v>310</v>
      </c>
      <c r="O747">
        <v>0</v>
      </c>
      <c r="P747">
        <v>0</v>
      </c>
      <c r="Q747">
        <v>0</v>
      </c>
      <c r="R747">
        <v>0</v>
      </c>
      <c r="S747">
        <v>57503.58</v>
      </c>
      <c r="T747">
        <v>50000</v>
      </c>
      <c r="U747">
        <v>8425.93</v>
      </c>
      <c r="V747">
        <v>10000</v>
      </c>
      <c r="W747">
        <v>10000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f t="shared" si="11"/>
        <v>0</v>
      </c>
    </row>
    <row r="748" spans="1:37" x14ac:dyDescent="0.2">
      <c r="A748">
        <v>9000543</v>
      </c>
      <c r="B748" t="s">
        <v>1008</v>
      </c>
      <c r="C748" t="s">
        <v>9185</v>
      </c>
      <c r="D748" t="s">
        <v>1009</v>
      </c>
      <c r="E748" t="s">
        <v>9298</v>
      </c>
      <c r="F748" t="s">
        <v>9299</v>
      </c>
      <c r="G748" t="s">
        <v>9300</v>
      </c>
      <c r="H748">
        <v>3525.66</v>
      </c>
      <c r="I748">
        <v>0</v>
      </c>
      <c r="J748">
        <v>0</v>
      </c>
      <c r="K748">
        <v>995.22</v>
      </c>
      <c r="L748">
        <v>248.8</v>
      </c>
      <c r="M748">
        <v>37.32</v>
      </c>
      <c r="N748">
        <v>746</v>
      </c>
      <c r="O748">
        <v>0</v>
      </c>
      <c r="P748">
        <v>0</v>
      </c>
      <c r="Q748">
        <v>0</v>
      </c>
      <c r="R748">
        <v>0</v>
      </c>
      <c r="S748">
        <v>103478.94</v>
      </c>
      <c r="T748">
        <v>50000</v>
      </c>
      <c r="U748">
        <v>17094.55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36384.39</v>
      </c>
      <c r="AD748">
        <v>10</v>
      </c>
      <c r="AE748">
        <v>2520</v>
      </c>
      <c r="AF748">
        <v>1118.44</v>
      </c>
      <c r="AG748">
        <v>0</v>
      </c>
      <c r="AH748">
        <v>1118.44</v>
      </c>
      <c r="AI748">
        <v>1468.61</v>
      </c>
      <c r="AJ748">
        <v>0</v>
      </c>
      <c r="AK748">
        <f t="shared" si="11"/>
        <v>1468.61</v>
      </c>
    </row>
    <row r="749" spans="1:37" x14ac:dyDescent="0.2">
      <c r="A749">
        <v>9001324</v>
      </c>
      <c r="B749" t="s">
        <v>8384</v>
      </c>
      <c r="C749" t="s">
        <v>9185</v>
      </c>
      <c r="D749" t="s">
        <v>8385</v>
      </c>
      <c r="E749" t="s">
        <v>9298</v>
      </c>
      <c r="F749" t="s">
        <v>9299</v>
      </c>
      <c r="G749" t="s">
        <v>9300</v>
      </c>
      <c r="H749">
        <v>4355</v>
      </c>
      <c r="I749">
        <v>0</v>
      </c>
      <c r="J749">
        <v>0</v>
      </c>
      <c r="K749">
        <v>763.36</v>
      </c>
      <c r="L749">
        <v>190.84</v>
      </c>
      <c r="M749">
        <v>28.63</v>
      </c>
      <c r="N749">
        <v>573</v>
      </c>
      <c r="O749">
        <v>0</v>
      </c>
      <c r="P749">
        <v>0</v>
      </c>
      <c r="Q749">
        <v>0</v>
      </c>
      <c r="R749">
        <v>0</v>
      </c>
      <c r="S749">
        <v>27472.97</v>
      </c>
      <c r="T749">
        <v>20000</v>
      </c>
      <c r="U749">
        <v>6223.32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1249.6500000000001</v>
      </c>
      <c r="AD749">
        <v>3</v>
      </c>
      <c r="AE749">
        <v>0</v>
      </c>
      <c r="AF749">
        <v>37.49</v>
      </c>
      <c r="AG749">
        <v>0</v>
      </c>
      <c r="AH749">
        <v>37.49</v>
      </c>
      <c r="AI749">
        <v>103.51</v>
      </c>
      <c r="AJ749">
        <v>0</v>
      </c>
      <c r="AK749">
        <f t="shared" si="11"/>
        <v>103.51</v>
      </c>
    </row>
    <row r="750" spans="1:37" x14ac:dyDescent="0.2">
      <c r="A750">
        <v>9000113</v>
      </c>
      <c r="B750" t="s">
        <v>79</v>
      </c>
      <c r="C750" t="s">
        <v>9185</v>
      </c>
      <c r="D750" t="s">
        <v>80</v>
      </c>
      <c r="E750" t="s">
        <v>9298</v>
      </c>
      <c r="F750" t="s">
        <v>9299</v>
      </c>
      <c r="G750" t="s">
        <v>9300</v>
      </c>
      <c r="H750">
        <v>14167.11</v>
      </c>
      <c r="I750">
        <v>0</v>
      </c>
      <c r="J750">
        <v>0</v>
      </c>
      <c r="K750">
        <v>1134.48</v>
      </c>
      <c r="L750">
        <v>727.32</v>
      </c>
      <c r="M750">
        <v>42.54</v>
      </c>
      <c r="N750">
        <v>1078</v>
      </c>
      <c r="O750">
        <v>0</v>
      </c>
      <c r="P750">
        <v>0</v>
      </c>
      <c r="Q750">
        <v>0</v>
      </c>
      <c r="R750">
        <v>0</v>
      </c>
      <c r="S750">
        <v>183944.39</v>
      </c>
      <c r="T750">
        <v>50000</v>
      </c>
      <c r="U750">
        <v>27864.31</v>
      </c>
      <c r="V750">
        <v>10000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96080.08</v>
      </c>
      <c r="AD750">
        <v>10</v>
      </c>
      <c r="AE750">
        <v>2520</v>
      </c>
      <c r="AF750">
        <v>7088.01</v>
      </c>
      <c r="AG750">
        <v>0</v>
      </c>
      <c r="AH750">
        <v>7088.01</v>
      </c>
      <c r="AI750">
        <v>6569.53</v>
      </c>
      <c r="AJ750">
        <v>518.48</v>
      </c>
      <c r="AK750">
        <f t="shared" si="11"/>
        <v>7088.01</v>
      </c>
    </row>
    <row r="751" spans="1:37" x14ac:dyDescent="0.2">
      <c r="A751">
        <v>9000828</v>
      </c>
      <c r="B751" t="s">
        <v>1830</v>
      </c>
      <c r="C751" t="s">
        <v>9185</v>
      </c>
      <c r="D751" t="s">
        <v>1831</v>
      </c>
      <c r="E751" t="s">
        <v>9298</v>
      </c>
      <c r="F751" t="s">
        <v>9299</v>
      </c>
      <c r="G751" t="s">
        <v>9300</v>
      </c>
      <c r="H751">
        <v>2630.39</v>
      </c>
      <c r="I751">
        <v>0</v>
      </c>
      <c r="J751">
        <v>0</v>
      </c>
      <c r="K751">
        <v>322.73</v>
      </c>
      <c r="L751">
        <v>104.32</v>
      </c>
      <c r="M751">
        <v>12.1</v>
      </c>
      <c r="N751">
        <v>242</v>
      </c>
      <c r="O751">
        <v>0</v>
      </c>
      <c r="P751">
        <v>0</v>
      </c>
      <c r="Q751">
        <v>0</v>
      </c>
      <c r="R751">
        <v>0</v>
      </c>
      <c r="S751">
        <v>49631.09</v>
      </c>
      <c r="T751">
        <v>50000</v>
      </c>
      <c r="U751">
        <v>6611.45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f t="shared" si="11"/>
        <v>0</v>
      </c>
    </row>
    <row r="752" spans="1:37" x14ac:dyDescent="0.2">
      <c r="A752">
        <v>9000834</v>
      </c>
      <c r="B752" t="s">
        <v>1848</v>
      </c>
      <c r="C752" t="s">
        <v>9185</v>
      </c>
      <c r="D752" t="s">
        <v>1849</v>
      </c>
      <c r="E752" t="s">
        <v>9298</v>
      </c>
      <c r="F752" t="s">
        <v>9299</v>
      </c>
      <c r="G752" t="s">
        <v>9300</v>
      </c>
      <c r="H752">
        <v>2754.34</v>
      </c>
      <c r="I752">
        <v>0</v>
      </c>
      <c r="J752">
        <v>0</v>
      </c>
      <c r="K752">
        <v>401.41</v>
      </c>
      <c r="L752">
        <v>104.32</v>
      </c>
      <c r="M752">
        <v>15.05</v>
      </c>
      <c r="N752">
        <v>301</v>
      </c>
      <c r="O752">
        <v>0</v>
      </c>
      <c r="P752">
        <v>0</v>
      </c>
      <c r="Q752">
        <v>0</v>
      </c>
      <c r="R752">
        <v>0</v>
      </c>
      <c r="S752">
        <v>47135.69</v>
      </c>
      <c r="T752">
        <v>50000</v>
      </c>
      <c r="U752">
        <v>6784.82</v>
      </c>
      <c r="V752">
        <v>5000</v>
      </c>
      <c r="W752">
        <v>8000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f t="shared" si="11"/>
        <v>0</v>
      </c>
    </row>
    <row r="753" spans="1:37" x14ac:dyDescent="0.2">
      <c r="A753">
        <v>9000116</v>
      </c>
      <c r="B753" t="s">
        <v>2750</v>
      </c>
      <c r="C753" t="s">
        <v>9185</v>
      </c>
      <c r="D753" t="s">
        <v>2751</v>
      </c>
      <c r="E753" t="s">
        <v>9298</v>
      </c>
      <c r="F753" t="s">
        <v>9299</v>
      </c>
      <c r="G753" t="s">
        <v>9300</v>
      </c>
      <c r="H753">
        <v>14776.05</v>
      </c>
      <c r="I753">
        <v>0</v>
      </c>
      <c r="J753">
        <v>0</v>
      </c>
      <c r="K753">
        <v>1134.48</v>
      </c>
      <c r="L753">
        <v>334.2</v>
      </c>
      <c r="M753">
        <v>42.54</v>
      </c>
      <c r="N753">
        <v>1003</v>
      </c>
      <c r="O753">
        <v>0</v>
      </c>
      <c r="P753">
        <v>0</v>
      </c>
      <c r="Q753">
        <v>0</v>
      </c>
      <c r="R753">
        <v>0</v>
      </c>
      <c r="S753">
        <v>140459.26</v>
      </c>
      <c r="T753">
        <v>40000</v>
      </c>
      <c r="U753">
        <v>21000.01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79459.25</v>
      </c>
      <c r="AD753">
        <v>10</v>
      </c>
      <c r="AE753">
        <v>2520</v>
      </c>
      <c r="AF753">
        <v>5425.93</v>
      </c>
      <c r="AG753">
        <v>0</v>
      </c>
      <c r="AH753">
        <v>5425.93</v>
      </c>
      <c r="AI753">
        <v>4699.74</v>
      </c>
      <c r="AJ753">
        <v>726.19</v>
      </c>
      <c r="AK753">
        <f t="shared" si="11"/>
        <v>5425.93</v>
      </c>
    </row>
    <row r="754" spans="1:37" x14ac:dyDescent="0.2">
      <c r="A754">
        <v>9001336</v>
      </c>
      <c r="B754" t="s">
        <v>8104</v>
      </c>
      <c r="C754" t="s">
        <v>9185</v>
      </c>
      <c r="D754" t="s">
        <v>8105</v>
      </c>
      <c r="E754" t="s">
        <v>9298</v>
      </c>
      <c r="F754" t="s">
        <v>9299</v>
      </c>
      <c r="G754" t="s">
        <v>9300</v>
      </c>
      <c r="H754">
        <v>5385</v>
      </c>
      <c r="I754">
        <v>0</v>
      </c>
      <c r="J754">
        <v>0</v>
      </c>
      <c r="K754">
        <v>665.84</v>
      </c>
      <c r="L754">
        <v>166.46</v>
      </c>
      <c r="M754">
        <v>24.97</v>
      </c>
      <c r="N754">
        <v>499</v>
      </c>
      <c r="O754">
        <v>0</v>
      </c>
      <c r="P754">
        <v>0</v>
      </c>
      <c r="Q754">
        <v>0</v>
      </c>
      <c r="R754">
        <v>0</v>
      </c>
      <c r="S754">
        <v>27703.45</v>
      </c>
      <c r="T754">
        <v>20000</v>
      </c>
      <c r="U754">
        <v>5425.08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2278.37</v>
      </c>
      <c r="AD754">
        <v>3</v>
      </c>
      <c r="AE754">
        <v>0</v>
      </c>
      <c r="AF754">
        <v>68.349999999999994</v>
      </c>
      <c r="AG754">
        <v>0</v>
      </c>
      <c r="AH754">
        <v>68.349999999999994</v>
      </c>
      <c r="AI754">
        <v>97.49</v>
      </c>
      <c r="AJ754">
        <v>0</v>
      </c>
      <c r="AK754">
        <f t="shared" si="11"/>
        <v>97.49</v>
      </c>
    </row>
    <row r="755" spans="1:37" x14ac:dyDescent="0.2">
      <c r="A755">
        <v>9000959</v>
      </c>
      <c r="B755" t="s">
        <v>2126</v>
      </c>
      <c r="C755" t="s">
        <v>9185</v>
      </c>
      <c r="D755" t="s">
        <v>2127</v>
      </c>
      <c r="E755" t="s">
        <v>9298</v>
      </c>
      <c r="F755" t="s">
        <v>9299</v>
      </c>
      <c r="G755" t="s">
        <v>9300</v>
      </c>
      <c r="H755">
        <v>4272.8999999999996</v>
      </c>
      <c r="I755">
        <v>0</v>
      </c>
      <c r="J755">
        <v>0</v>
      </c>
      <c r="K755">
        <v>489.44</v>
      </c>
      <c r="L755">
        <v>122.37</v>
      </c>
      <c r="M755">
        <v>18.350000000000001</v>
      </c>
      <c r="N755">
        <v>367</v>
      </c>
      <c r="O755">
        <v>0</v>
      </c>
      <c r="P755">
        <v>0</v>
      </c>
      <c r="Q755">
        <v>0</v>
      </c>
      <c r="R755">
        <v>0</v>
      </c>
      <c r="S755">
        <v>62404.45</v>
      </c>
      <c r="T755">
        <v>50000</v>
      </c>
      <c r="U755">
        <v>9973.6</v>
      </c>
      <c r="V755">
        <v>10000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3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f t="shared" si="11"/>
        <v>0</v>
      </c>
    </row>
    <row r="756" spans="1:37" x14ac:dyDescent="0.2">
      <c r="A756">
        <v>9000866</v>
      </c>
      <c r="B756" t="s">
        <v>2773</v>
      </c>
      <c r="C756" t="s">
        <v>9185</v>
      </c>
      <c r="D756" t="s">
        <v>2774</v>
      </c>
      <c r="E756" t="s">
        <v>9298</v>
      </c>
      <c r="F756" t="s">
        <v>9299</v>
      </c>
      <c r="G756" t="s">
        <v>9300</v>
      </c>
      <c r="H756">
        <v>6731</v>
      </c>
      <c r="I756">
        <v>0</v>
      </c>
      <c r="J756">
        <v>0</v>
      </c>
      <c r="K756">
        <v>648.08000000000004</v>
      </c>
      <c r="L756">
        <v>162.02000000000001</v>
      </c>
      <c r="M756">
        <v>24.3</v>
      </c>
      <c r="N756">
        <v>486</v>
      </c>
      <c r="O756">
        <v>0</v>
      </c>
      <c r="P756">
        <v>0</v>
      </c>
      <c r="Q756">
        <v>0</v>
      </c>
      <c r="R756">
        <v>0</v>
      </c>
      <c r="S756">
        <v>64725.17</v>
      </c>
      <c r="T756">
        <v>40000</v>
      </c>
      <c r="U756">
        <v>10563.2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14161.97</v>
      </c>
      <c r="AD756">
        <v>3</v>
      </c>
      <c r="AE756">
        <v>0</v>
      </c>
      <c r="AF756">
        <v>424.86</v>
      </c>
      <c r="AG756">
        <v>0</v>
      </c>
      <c r="AH756">
        <v>424.86</v>
      </c>
      <c r="AI756">
        <v>412.54</v>
      </c>
      <c r="AJ756">
        <v>12.32</v>
      </c>
      <c r="AK756">
        <f t="shared" si="11"/>
        <v>424.86</v>
      </c>
    </row>
    <row r="757" spans="1:37" x14ac:dyDescent="0.2">
      <c r="A757">
        <v>9000108</v>
      </c>
      <c r="B757" t="s">
        <v>62</v>
      </c>
      <c r="C757" t="s">
        <v>9185</v>
      </c>
      <c r="D757" t="s">
        <v>63</v>
      </c>
      <c r="E757" t="s">
        <v>9298</v>
      </c>
      <c r="F757" t="s">
        <v>9299</v>
      </c>
      <c r="G757" t="s">
        <v>9300</v>
      </c>
      <c r="H757">
        <v>13499.11</v>
      </c>
      <c r="I757">
        <v>0</v>
      </c>
      <c r="J757">
        <v>0</v>
      </c>
      <c r="K757">
        <v>1134.48</v>
      </c>
      <c r="L757">
        <v>686.95</v>
      </c>
      <c r="M757">
        <v>42.54</v>
      </c>
      <c r="N757">
        <v>1078</v>
      </c>
      <c r="O757">
        <v>0</v>
      </c>
      <c r="P757">
        <v>0</v>
      </c>
      <c r="Q757">
        <v>0</v>
      </c>
      <c r="R757">
        <v>0</v>
      </c>
      <c r="S757">
        <v>182650.37</v>
      </c>
      <c r="T757">
        <v>50000</v>
      </c>
      <c r="U757">
        <v>27743.200000000001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104907.17</v>
      </c>
      <c r="AD757">
        <v>10</v>
      </c>
      <c r="AE757">
        <v>2520</v>
      </c>
      <c r="AF757">
        <v>7970.72</v>
      </c>
      <c r="AG757">
        <v>0</v>
      </c>
      <c r="AH757">
        <v>7970.72</v>
      </c>
      <c r="AI757">
        <v>7415</v>
      </c>
      <c r="AJ757">
        <v>555.72</v>
      </c>
      <c r="AK757">
        <f t="shared" si="11"/>
        <v>7970.72</v>
      </c>
    </row>
    <row r="758" spans="1:37" x14ac:dyDescent="0.2">
      <c r="A758">
        <v>9000246</v>
      </c>
      <c r="B758" t="s">
        <v>2416</v>
      </c>
      <c r="C758" t="s">
        <v>9185</v>
      </c>
      <c r="D758" t="s">
        <v>2417</v>
      </c>
      <c r="E758" t="s">
        <v>9298</v>
      </c>
      <c r="F758" t="s">
        <v>9299</v>
      </c>
      <c r="G758" t="s">
        <v>9300</v>
      </c>
      <c r="H758">
        <v>4708</v>
      </c>
      <c r="I758">
        <v>0</v>
      </c>
      <c r="J758">
        <v>0</v>
      </c>
      <c r="K758">
        <v>963.2</v>
      </c>
      <c r="L758">
        <v>240.8</v>
      </c>
      <c r="M758">
        <v>36.119999999999997</v>
      </c>
      <c r="N758">
        <v>722</v>
      </c>
      <c r="O758">
        <v>0</v>
      </c>
      <c r="P758">
        <v>0</v>
      </c>
      <c r="Q758">
        <v>0</v>
      </c>
      <c r="R758">
        <v>0</v>
      </c>
      <c r="S758">
        <v>84266.5</v>
      </c>
      <c r="T758">
        <v>40000</v>
      </c>
      <c r="U758">
        <v>15696.96</v>
      </c>
      <c r="V758">
        <v>4000</v>
      </c>
      <c r="W758">
        <v>8000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16569.54</v>
      </c>
      <c r="AD758">
        <v>3</v>
      </c>
      <c r="AE758">
        <v>0</v>
      </c>
      <c r="AF758">
        <v>497.09</v>
      </c>
      <c r="AG758">
        <v>0</v>
      </c>
      <c r="AH758">
        <v>497.09</v>
      </c>
      <c r="AI758">
        <v>609.71</v>
      </c>
      <c r="AJ758">
        <v>0</v>
      </c>
      <c r="AK758">
        <f t="shared" si="11"/>
        <v>609.71</v>
      </c>
    </row>
    <row r="759" spans="1:37" x14ac:dyDescent="0.2">
      <c r="A759">
        <v>9000420</v>
      </c>
      <c r="B759" t="s">
        <v>2567</v>
      </c>
      <c r="C759" t="s">
        <v>9185</v>
      </c>
      <c r="D759" t="s">
        <v>2568</v>
      </c>
      <c r="E759" t="s">
        <v>9298</v>
      </c>
      <c r="F759" t="s">
        <v>9299</v>
      </c>
      <c r="G759" t="s">
        <v>9300</v>
      </c>
      <c r="H759">
        <v>4897</v>
      </c>
      <c r="I759">
        <v>0</v>
      </c>
      <c r="J759">
        <v>0</v>
      </c>
      <c r="K759">
        <v>880.48</v>
      </c>
      <c r="L759">
        <v>220.12</v>
      </c>
      <c r="M759">
        <v>33.020000000000003</v>
      </c>
      <c r="N759">
        <v>660</v>
      </c>
      <c r="O759">
        <v>0</v>
      </c>
      <c r="P759">
        <v>0</v>
      </c>
      <c r="Q759">
        <v>0</v>
      </c>
      <c r="R759">
        <v>0</v>
      </c>
      <c r="S759">
        <v>74656.5</v>
      </c>
      <c r="T759">
        <v>40000</v>
      </c>
      <c r="U759">
        <v>14348.96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20307.54</v>
      </c>
      <c r="AD759">
        <v>3</v>
      </c>
      <c r="AE759">
        <v>0</v>
      </c>
      <c r="AF759">
        <v>609.23</v>
      </c>
      <c r="AG759">
        <v>0</v>
      </c>
      <c r="AH759">
        <v>609.23</v>
      </c>
      <c r="AI759">
        <v>666.12</v>
      </c>
      <c r="AJ759">
        <v>0</v>
      </c>
      <c r="AK759">
        <f t="shared" si="11"/>
        <v>666.12</v>
      </c>
    </row>
    <row r="760" spans="1:37" x14ac:dyDescent="0.2">
      <c r="A760">
        <v>9000720</v>
      </c>
      <c r="B760" t="s">
        <v>1519</v>
      </c>
      <c r="C760" t="s">
        <v>9185</v>
      </c>
      <c r="D760" t="s">
        <v>1520</v>
      </c>
      <c r="E760" t="s">
        <v>9298</v>
      </c>
      <c r="F760" t="s">
        <v>9299</v>
      </c>
      <c r="G760" t="s">
        <v>9300</v>
      </c>
      <c r="H760">
        <v>2680.83</v>
      </c>
      <c r="I760">
        <v>0</v>
      </c>
      <c r="J760">
        <v>0</v>
      </c>
      <c r="K760">
        <v>483.12</v>
      </c>
      <c r="L760">
        <v>120.78</v>
      </c>
      <c r="M760">
        <v>18.12</v>
      </c>
      <c r="N760">
        <v>362</v>
      </c>
      <c r="O760">
        <v>0</v>
      </c>
      <c r="P760">
        <v>0</v>
      </c>
      <c r="Q760">
        <v>0</v>
      </c>
      <c r="R760">
        <v>0</v>
      </c>
      <c r="S760">
        <v>53773.2</v>
      </c>
      <c r="T760">
        <v>50000</v>
      </c>
      <c r="U760">
        <v>8050.57</v>
      </c>
      <c r="V760">
        <v>5000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3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f t="shared" si="11"/>
        <v>0</v>
      </c>
    </row>
    <row r="761" spans="1:37" x14ac:dyDescent="0.2">
      <c r="A761">
        <v>9000350</v>
      </c>
      <c r="B761" t="s">
        <v>2758</v>
      </c>
      <c r="C761" t="s">
        <v>9185</v>
      </c>
      <c r="D761" t="s">
        <v>2759</v>
      </c>
      <c r="E761" t="s">
        <v>9298</v>
      </c>
      <c r="F761" t="s">
        <v>9299</v>
      </c>
      <c r="G761" t="s">
        <v>9300</v>
      </c>
      <c r="H761">
        <v>5820</v>
      </c>
      <c r="I761">
        <v>0</v>
      </c>
      <c r="J761">
        <v>0</v>
      </c>
      <c r="K761">
        <v>955.36</v>
      </c>
      <c r="L761">
        <v>238.84</v>
      </c>
      <c r="M761">
        <v>35.83</v>
      </c>
      <c r="N761">
        <v>717</v>
      </c>
      <c r="O761">
        <v>0</v>
      </c>
      <c r="P761">
        <v>0</v>
      </c>
      <c r="Q761">
        <v>0</v>
      </c>
      <c r="R761">
        <v>0</v>
      </c>
      <c r="S761">
        <v>85137.69</v>
      </c>
      <c r="T761">
        <v>40000</v>
      </c>
      <c r="U761">
        <v>15576.24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29561.45</v>
      </c>
      <c r="AD761">
        <v>3</v>
      </c>
      <c r="AE761">
        <v>0</v>
      </c>
      <c r="AF761">
        <v>886.84</v>
      </c>
      <c r="AG761">
        <v>0</v>
      </c>
      <c r="AH761">
        <v>886.84</v>
      </c>
      <c r="AI761">
        <v>920.65</v>
      </c>
      <c r="AJ761">
        <v>0</v>
      </c>
      <c r="AK761">
        <f t="shared" si="11"/>
        <v>920.65</v>
      </c>
    </row>
    <row r="762" spans="1:37" x14ac:dyDescent="0.2">
      <c r="A762">
        <v>9001060</v>
      </c>
      <c r="B762" t="s">
        <v>2855</v>
      </c>
      <c r="C762" t="s">
        <v>9185</v>
      </c>
      <c r="D762" t="s">
        <v>2856</v>
      </c>
      <c r="E762" t="s">
        <v>9298</v>
      </c>
      <c r="F762" t="s">
        <v>9299</v>
      </c>
      <c r="G762" t="s">
        <v>9300</v>
      </c>
      <c r="H762">
        <v>3758.85</v>
      </c>
      <c r="I762">
        <v>0</v>
      </c>
      <c r="J762">
        <v>0</v>
      </c>
      <c r="K762">
        <v>404.64</v>
      </c>
      <c r="L762">
        <v>104.32</v>
      </c>
      <c r="M762">
        <v>15.17</v>
      </c>
      <c r="N762">
        <v>303</v>
      </c>
      <c r="O762">
        <v>0</v>
      </c>
      <c r="P762">
        <v>0</v>
      </c>
      <c r="Q762">
        <v>0</v>
      </c>
      <c r="R762">
        <v>0</v>
      </c>
      <c r="S762">
        <v>44646.41</v>
      </c>
      <c r="T762">
        <v>40000</v>
      </c>
      <c r="U762">
        <v>6601.24</v>
      </c>
      <c r="V762">
        <v>8000</v>
      </c>
      <c r="W762">
        <v>8000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f t="shared" si="11"/>
        <v>0</v>
      </c>
    </row>
    <row r="763" spans="1:37" x14ac:dyDescent="0.2">
      <c r="A763">
        <v>9001292</v>
      </c>
      <c r="B763" t="s">
        <v>8342</v>
      </c>
      <c r="C763" t="s">
        <v>9185</v>
      </c>
      <c r="D763" t="s">
        <v>8343</v>
      </c>
      <c r="E763" t="s">
        <v>9298</v>
      </c>
      <c r="F763" t="s">
        <v>9299</v>
      </c>
      <c r="G763" t="s">
        <v>9300</v>
      </c>
      <c r="H763">
        <v>3659.9</v>
      </c>
      <c r="I763">
        <v>0</v>
      </c>
      <c r="J763">
        <v>0</v>
      </c>
      <c r="K763">
        <v>585.97</v>
      </c>
      <c r="L763">
        <v>146.49</v>
      </c>
      <c r="M763">
        <v>21.97</v>
      </c>
      <c r="N763">
        <v>440</v>
      </c>
      <c r="O763">
        <v>0</v>
      </c>
      <c r="P763">
        <v>0</v>
      </c>
      <c r="Q763">
        <v>0</v>
      </c>
      <c r="R763">
        <v>0</v>
      </c>
      <c r="S763">
        <v>22946.9</v>
      </c>
      <c r="T763">
        <v>20000</v>
      </c>
      <c r="U763">
        <v>4777.72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3</v>
      </c>
      <c r="AE763">
        <v>0</v>
      </c>
      <c r="AF763">
        <v>0</v>
      </c>
      <c r="AG763">
        <v>0</v>
      </c>
      <c r="AH763">
        <v>0</v>
      </c>
      <c r="AI763">
        <v>21.11</v>
      </c>
      <c r="AJ763">
        <v>0</v>
      </c>
      <c r="AK763">
        <f t="shared" si="11"/>
        <v>21.11</v>
      </c>
    </row>
    <row r="764" spans="1:37" x14ac:dyDescent="0.2">
      <c r="A764">
        <v>9000252</v>
      </c>
      <c r="B764" t="s">
        <v>423</v>
      </c>
      <c r="C764" t="s">
        <v>9185</v>
      </c>
      <c r="D764" t="s">
        <v>424</v>
      </c>
      <c r="E764" t="s">
        <v>9298</v>
      </c>
      <c r="F764" t="s">
        <v>9299</v>
      </c>
      <c r="G764" t="s">
        <v>9300</v>
      </c>
      <c r="H764">
        <v>3851.06</v>
      </c>
      <c r="I764">
        <v>0</v>
      </c>
      <c r="J764">
        <v>0</v>
      </c>
      <c r="K764">
        <v>963.59</v>
      </c>
      <c r="L764">
        <v>240.9</v>
      </c>
      <c r="M764">
        <v>36.130000000000003</v>
      </c>
      <c r="N764">
        <v>723</v>
      </c>
      <c r="O764">
        <v>0</v>
      </c>
      <c r="P764">
        <v>0</v>
      </c>
      <c r="Q764">
        <v>0</v>
      </c>
      <c r="R764">
        <v>0</v>
      </c>
      <c r="S764">
        <v>106850.67</v>
      </c>
      <c r="T764">
        <v>50000</v>
      </c>
      <c r="U764">
        <v>20196.740000000002</v>
      </c>
      <c r="V764">
        <v>0</v>
      </c>
      <c r="W764">
        <v>6660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29993.93</v>
      </c>
      <c r="AD764">
        <v>3</v>
      </c>
      <c r="AE764">
        <v>0</v>
      </c>
      <c r="AF764">
        <v>899.82</v>
      </c>
      <c r="AG764">
        <v>0</v>
      </c>
      <c r="AH764">
        <v>899.82</v>
      </c>
      <c r="AI764">
        <v>1056.04</v>
      </c>
      <c r="AJ764">
        <v>0</v>
      </c>
      <c r="AK764">
        <f t="shared" si="11"/>
        <v>1056.04</v>
      </c>
    </row>
    <row r="765" spans="1:37" x14ac:dyDescent="0.2">
      <c r="A765">
        <v>9001210</v>
      </c>
      <c r="B765" t="s">
        <v>7545</v>
      </c>
      <c r="C765" t="s">
        <v>9185</v>
      </c>
      <c r="D765" t="s">
        <v>7546</v>
      </c>
      <c r="E765" t="s">
        <v>9298</v>
      </c>
      <c r="F765" t="s">
        <v>9299</v>
      </c>
      <c r="G765" t="s">
        <v>9300</v>
      </c>
      <c r="H765">
        <v>3883.9</v>
      </c>
      <c r="I765">
        <v>0</v>
      </c>
      <c r="J765">
        <v>0</v>
      </c>
      <c r="K765">
        <v>325.04000000000002</v>
      </c>
      <c r="L765">
        <v>104.32</v>
      </c>
      <c r="M765">
        <v>12.19</v>
      </c>
      <c r="N765">
        <v>244</v>
      </c>
      <c r="O765">
        <v>0</v>
      </c>
      <c r="P765">
        <v>0</v>
      </c>
      <c r="Q765">
        <v>0</v>
      </c>
      <c r="R765">
        <v>0</v>
      </c>
      <c r="S765">
        <v>27873.63</v>
      </c>
      <c r="T765">
        <v>30000</v>
      </c>
      <c r="U765">
        <v>4044.12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f t="shared" si="11"/>
        <v>0</v>
      </c>
    </row>
    <row r="766" spans="1:37" x14ac:dyDescent="0.2">
      <c r="A766">
        <v>9000429</v>
      </c>
      <c r="B766" t="s">
        <v>712</v>
      </c>
      <c r="C766" t="s">
        <v>9185</v>
      </c>
      <c r="D766" t="s">
        <v>713</v>
      </c>
      <c r="E766" t="s">
        <v>9298</v>
      </c>
      <c r="F766" t="s">
        <v>9299</v>
      </c>
      <c r="G766" t="s">
        <v>9300</v>
      </c>
      <c r="H766">
        <v>4109.1099999999997</v>
      </c>
      <c r="I766">
        <v>0</v>
      </c>
      <c r="J766">
        <v>0</v>
      </c>
      <c r="K766">
        <v>1134.48</v>
      </c>
      <c r="L766">
        <v>374.55</v>
      </c>
      <c r="M766">
        <v>42.54</v>
      </c>
      <c r="N766">
        <v>1078</v>
      </c>
      <c r="O766">
        <v>0</v>
      </c>
      <c r="P766">
        <v>0</v>
      </c>
      <c r="Q766">
        <v>0</v>
      </c>
      <c r="R766">
        <v>0</v>
      </c>
      <c r="S766">
        <v>105845.6</v>
      </c>
      <c r="T766">
        <v>50000</v>
      </c>
      <c r="U766">
        <v>26152</v>
      </c>
      <c r="V766">
        <v>0</v>
      </c>
      <c r="W766">
        <v>10000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19693.599999999999</v>
      </c>
      <c r="AD766">
        <v>3</v>
      </c>
      <c r="AE766">
        <v>0</v>
      </c>
      <c r="AF766">
        <v>590.80999999999995</v>
      </c>
      <c r="AG766">
        <v>0</v>
      </c>
      <c r="AH766">
        <v>590.80999999999995</v>
      </c>
      <c r="AI766">
        <v>726.42</v>
      </c>
      <c r="AJ766">
        <v>0</v>
      </c>
      <c r="AK766">
        <f t="shared" si="11"/>
        <v>726.42</v>
      </c>
    </row>
    <row r="767" spans="1:37" x14ac:dyDescent="0.2">
      <c r="A767">
        <v>9000508</v>
      </c>
      <c r="B767" t="s">
        <v>907</v>
      </c>
      <c r="C767" t="s">
        <v>9185</v>
      </c>
      <c r="D767" t="s">
        <v>908</v>
      </c>
      <c r="E767" t="s">
        <v>9298</v>
      </c>
      <c r="F767" t="s">
        <v>9299</v>
      </c>
      <c r="G767" t="s">
        <v>9300</v>
      </c>
      <c r="H767">
        <v>3465.88</v>
      </c>
      <c r="I767">
        <v>0</v>
      </c>
      <c r="J767">
        <v>0</v>
      </c>
      <c r="K767">
        <v>392.5</v>
      </c>
      <c r="L767">
        <v>104.32</v>
      </c>
      <c r="M767">
        <v>14.72</v>
      </c>
      <c r="N767">
        <v>294</v>
      </c>
      <c r="O767">
        <v>0</v>
      </c>
      <c r="P767">
        <v>0</v>
      </c>
      <c r="Q767">
        <v>0</v>
      </c>
      <c r="R767">
        <v>0</v>
      </c>
      <c r="S767">
        <v>50156</v>
      </c>
      <c r="T767">
        <v>50000</v>
      </c>
      <c r="U767">
        <v>7617.26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3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f t="shared" si="11"/>
        <v>0</v>
      </c>
    </row>
    <row r="768" spans="1:37" x14ac:dyDescent="0.2">
      <c r="A768">
        <v>9000921</v>
      </c>
      <c r="B768" t="s">
        <v>2033</v>
      </c>
      <c r="C768" t="s">
        <v>9185</v>
      </c>
      <c r="D768" t="s">
        <v>2034</v>
      </c>
      <c r="E768" t="s">
        <v>9298</v>
      </c>
      <c r="F768" t="s">
        <v>9299</v>
      </c>
      <c r="G768" t="s">
        <v>9300</v>
      </c>
      <c r="H768">
        <v>3769</v>
      </c>
      <c r="I768">
        <v>0</v>
      </c>
      <c r="J768">
        <v>0</v>
      </c>
      <c r="K768">
        <v>566.08000000000004</v>
      </c>
      <c r="L768">
        <v>141.52000000000001</v>
      </c>
      <c r="M768">
        <v>21.23</v>
      </c>
      <c r="N768">
        <v>425</v>
      </c>
      <c r="O768">
        <v>0</v>
      </c>
      <c r="P768">
        <v>0</v>
      </c>
      <c r="Q768">
        <v>0</v>
      </c>
      <c r="R768">
        <v>0</v>
      </c>
      <c r="S768">
        <v>65924.649999999994</v>
      </c>
      <c r="T768">
        <v>50000</v>
      </c>
      <c r="U768">
        <v>11540.3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4384.3500000000004</v>
      </c>
      <c r="AD768">
        <v>3</v>
      </c>
      <c r="AE768">
        <v>0</v>
      </c>
      <c r="AF768">
        <v>131.53</v>
      </c>
      <c r="AG768">
        <v>0</v>
      </c>
      <c r="AH768">
        <v>131.53</v>
      </c>
      <c r="AI768">
        <v>203.08</v>
      </c>
      <c r="AJ768">
        <v>0</v>
      </c>
      <c r="AK768">
        <f t="shared" si="11"/>
        <v>203.08</v>
      </c>
    </row>
    <row r="769" spans="1:37" x14ac:dyDescent="0.2">
      <c r="A769">
        <v>9000360</v>
      </c>
      <c r="B769" t="s">
        <v>2532</v>
      </c>
      <c r="C769" t="s">
        <v>9185</v>
      </c>
      <c r="D769" t="s">
        <v>2533</v>
      </c>
      <c r="E769" t="s">
        <v>9298</v>
      </c>
      <c r="F769" t="s">
        <v>9299</v>
      </c>
      <c r="G769" t="s">
        <v>9300</v>
      </c>
      <c r="H769">
        <v>6067.97</v>
      </c>
      <c r="I769">
        <v>0</v>
      </c>
      <c r="J769">
        <v>0</v>
      </c>
      <c r="K769">
        <v>860.16</v>
      </c>
      <c r="L769">
        <v>215.04</v>
      </c>
      <c r="M769">
        <v>32.26</v>
      </c>
      <c r="N769">
        <v>645</v>
      </c>
      <c r="O769">
        <v>0</v>
      </c>
      <c r="P769">
        <v>0</v>
      </c>
      <c r="Q769">
        <v>0</v>
      </c>
      <c r="R769">
        <v>0</v>
      </c>
      <c r="S769">
        <v>77398.27</v>
      </c>
      <c r="T769">
        <v>40000</v>
      </c>
      <c r="U769">
        <v>14019.68</v>
      </c>
      <c r="V769">
        <v>8000</v>
      </c>
      <c r="W769">
        <v>8000</v>
      </c>
      <c r="X769">
        <v>0</v>
      </c>
      <c r="Y769">
        <v>0</v>
      </c>
      <c r="Z769">
        <v>8800</v>
      </c>
      <c r="AA769">
        <v>0</v>
      </c>
      <c r="AB769">
        <v>0</v>
      </c>
      <c r="AC769">
        <v>0</v>
      </c>
      <c r="AD769">
        <v>3</v>
      </c>
      <c r="AE769">
        <v>0</v>
      </c>
      <c r="AF769">
        <v>0</v>
      </c>
      <c r="AG769">
        <v>0</v>
      </c>
      <c r="AH769">
        <v>0</v>
      </c>
      <c r="AI769">
        <v>80.930000000000007</v>
      </c>
      <c r="AJ769">
        <v>0</v>
      </c>
      <c r="AK769">
        <f t="shared" si="11"/>
        <v>80.930000000000007</v>
      </c>
    </row>
    <row r="770" spans="1:37" x14ac:dyDescent="0.2">
      <c r="A770">
        <v>9000607</v>
      </c>
      <c r="B770" t="s">
        <v>1191</v>
      </c>
      <c r="C770" t="s">
        <v>9185</v>
      </c>
      <c r="D770" t="s">
        <v>1192</v>
      </c>
      <c r="E770" t="s">
        <v>9298</v>
      </c>
      <c r="F770" t="s">
        <v>9299</v>
      </c>
      <c r="G770" t="s">
        <v>9300</v>
      </c>
      <c r="H770">
        <v>4140.6499999999996</v>
      </c>
      <c r="I770">
        <v>0</v>
      </c>
      <c r="J770">
        <v>0</v>
      </c>
      <c r="K770">
        <v>828.78</v>
      </c>
      <c r="L770">
        <v>207.19</v>
      </c>
      <c r="M770">
        <v>31.08</v>
      </c>
      <c r="N770">
        <v>622</v>
      </c>
      <c r="O770">
        <v>0</v>
      </c>
      <c r="P770">
        <v>0</v>
      </c>
      <c r="Q770">
        <v>0</v>
      </c>
      <c r="R770">
        <v>0</v>
      </c>
      <c r="S770">
        <v>91511.82</v>
      </c>
      <c r="T770">
        <v>50000</v>
      </c>
      <c r="U770">
        <v>20951.5</v>
      </c>
      <c r="V770">
        <v>10000</v>
      </c>
      <c r="W770">
        <v>10000</v>
      </c>
      <c r="X770">
        <v>0</v>
      </c>
      <c r="Y770">
        <v>10000</v>
      </c>
      <c r="Z770">
        <v>0</v>
      </c>
      <c r="AA770">
        <v>0</v>
      </c>
      <c r="AB770">
        <v>0</v>
      </c>
      <c r="AC770">
        <v>0</v>
      </c>
      <c r="AD770">
        <v>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f t="shared" si="11"/>
        <v>0</v>
      </c>
    </row>
    <row r="771" spans="1:37" x14ac:dyDescent="0.2">
      <c r="A771">
        <v>9000427</v>
      </c>
      <c r="B771" t="s">
        <v>2612</v>
      </c>
      <c r="C771" t="s">
        <v>9185</v>
      </c>
      <c r="D771" t="s">
        <v>2613</v>
      </c>
      <c r="E771" t="s">
        <v>9298</v>
      </c>
      <c r="F771" t="s">
        <v>9299</v>
      </c>
      <c r="G771" t="s">
        <v>9300</v>
      </c>
      <c r="H771">
        <v>5121.97</v>
      </c>
      <c r="I771">
        <v>0</v>
      </c>
      <c r="J771">
        <v>0</v>
      </c>
      <c r="K771">
        <v>730.48</v>
      </c>
      <c r="L771">
        <v>182.62</v>
      </c>
      <c r="M771">
        <v>27.39</v>
      </c>
      <c r="N771">
        <v>548</v>
      </c>
      <c r="O771">
        <v>0</v>
      </c>
      <c r="P771">
        <v>0</v>
      </c>
      <c r="Q771">
        <v>0</v>
      </c>
      <c r="R771">
        <v>0</v>
      </c>
      <c r="S771">
        <v>57809.94</v>
      </c>
      <c r="T771">
        <v>40000</v>
      </c>
      <c r="U771">
        <v>11907.92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5902.02</v>
      </c>
      <c r="AD771">
        <v>3</v>
      </c>
      <c r="AE771">
        <v>0</v>
      </c>
      <c r="AF771">
        <v>177.06</v>
      </c>
      <c r="AG771">
        <v>0</v>
      </c>
      <c r="AH771">
        <v>177.06</v>
      </c>
      <c r="AI771">
        <v>218.06</v>
      </c>
      <c r="AJ771">
        <v>0</v>
      </c>
      <c r="AK771">
        <f t="shared" ref="AK771:AK834" si="12">AI771+AJ771</f>
        <v>218.06</v>
      </c>
    </row>
    <row r="772" spans="1:37" x14ac:dyDescent="0.2">
      <c r="A772">
        <v>9000280</v>
      </c>
      <c r="B772" t="s">
        <v>2475</v>
      </c>
      <c r="C772" t="s">
        <v>9185</v>
      </c>
      <c r="D772" t="s">
        <v>2476</v>
      </c>
      <c r="E772" t="s">
        <v>9298</v>
      </c>
      <c r="F772" t="s">
        <v>9299</v>
      </c>
      <c r="G772" t="s">
        <v>9300</v>
      </c>
      <c r="H772">
        <v>4385</v>
      </c>
      <c r="I772">
        <v>0</v>
      </c>
      <c r="J772">
        <v>0</v>
      </c>
      <c r="K772">
        <v>860.16</v>
      </c>
      <c r="L772">
        <v>215.04</v>
      </c>
      <c r="M772">
        <v>32.26</v>
      </c>
      <c r="N772">
        <v>645</v>
      </c>
      <c r="O772">
        <v>0</v>
      </c>
      <c r="P772">
        <v>0</v>
      </c>
      <c r="Q772">
        <v>0</v>
      </c>
      <c r="R772">
        <v>0</v>
      </c>
      <c r="S772">
        <v>66129.649999999994</v>
      </c>
      <c r="T772">
        <v>40000</v>
      </c>
      <c r="U772">
        <v>14019.68</v>
      </c>
      <c r="V772">
        <v>8000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4109.97</v>
      </c>
      <c r="AD772">
        <v>3</v>
      </c>
      <c r="AE772">
        <v>0</v>
      </c>
      <c r="AF772">
        <v>123.3</v>
      </c>
      <c r="AG772">
        <v>0</v>
      </c>
      <c r="AH772">
        <v>123.3</v>
      </c>
      <c r="AI772">
        <v>224.32</v>
      </c>
      <c r="AJ772">
        <v>0</v>
      </c>
      <c r="AK772">
        <f t="shared" si="12"/>
        <v>224.32</v>
      </c>
    </row>
    <row r="773" spans="1:37" x14ac:dyDescent="0.2">
      <c r="A773">
        <v>9000757</v>
      </c>
      <c r="B773" t="s">
        <v>1629</v>
      </c>
      <c r="C773" t="s">
        <v>9185</v>
      </c>
      <c r="D773" t="s">
        <v>1630</v>
      </c>
      <c r="E773" t="s">
        <v>9298</v>
      </c>
      <c r="F773" t="s">
        <v>9299</v>
      </c>
      <c r="G773" t="s">
        <v>9300</v>
      </c>
      <c r="H773">
        <v>4037.33</v>
      </c>
      <c r="I773">
        <v>0</v>
      </c>
      <c r="J773">
        <v>0</v>
      </c>
      <c r="K773">
        <v>609.11</v>
      </c>
      <c r="L773">
        <v>152.28</v>
      </c>
      <c r="M773">
        <v>22.84</v>
      </c>
      <c r="N773">
        <v>457</v>
      </c>
      <c r="O773">
        <v>0</v>
      </c>
      <c r="P773">
        <v>0</v>
      </c>
      <c r="Q773">
        <v>0</v>
      </c>
      <c r="R773">
        <v>0</v>
      </c>
      <c r="S773">
        <v>62655.16</v>
      </c>
      <c r="T773">
        <v>50000</v>
      </c>
      <c r="U773">
        <v>10782.46</v>
      </c>
      <c r="V773">
        <v>10000</v>
      </c>
      <c r="W773">
        <v>10000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3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f t="shared" si="12"/>
        <v>0</v>
      </c>
    </row>
    <row r="774" spans="1:37" x14ac:dyDescent="0.2">
      <c r="A774">
        <v>9001337</v>
      </c>
      <c r="B774" t="s">
        <v>7920</v>
      </c>
      <c r="C774" t="s">
        <v>9185</v>
      </c>
      <c r="D774" t="s">
        <v>7922</v>
      </c>
      <c r="E774" t="s">
        <v>9298</v>
      </c>
      <c r="F774" t="s">
        <v>9299</v>
      </c>
      <c r="G774" t="s">
        <v>9300</v>
      </c>
      <c r="H774">
        <v>4290.24</v>
      </c>
      <c r="I774">
        <v>0</v>
      </c>
      <c r="J774">
        <v>0</v>
      </c>
      <c r="K774">
        <v>612.88</v>
      </c>
      <c r="L774">
        <v>153.22</v>
      </c>
      <c r="M774">
        <v>22.98</v>
      </c>
      <c r="N774">
        <v>460</v>
      </c>
      <c r="O774">
        <v>0</v>
      </c>
      <c r="P774">
        <v>0</v>
      </c>
      <c r="Q774">
        <v>0</v>
      </c>
      <c r="R774">
        <v>0</v>
      </c>
      <c r="S774">
        <v>23904.86</v>
      </c>
      <c r="T774">
        <v>20000</v>
      </c>
      <c r="U774">
        <v>4996.32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3</v>
      </c>
      <c r="AE774">
        <v>0</v>
      </c>
      <c r="AF774">
        <v>0</v>
      </c>
      <c r="AG774">
        <v>0</v>
      </c>
      <c r="AH774">
        <v>0</v>
      </c>
      <c r="AI774">
        <v>26.02</v>
      </c>
      <c r="AJ774">
        <v>0</v>
      </c>
      <c r="AK774">
        <f t="shared" si="12"/>
        <v>26.02</v>
      </c>
    </row>
    <row r="775" spans="1:37" x14ac:dyDescent="0.2">
      <c r="A775">
        <v>9000561</v>
      </c>
      <c r="B775" t="s">
        <v>1059</v>
      </c>
      <c r="C775" t="s">
        <v>9185</v>
      </c>
      <c r="D775" t="s">
        <v>1060</v>
      </c>
      <c r="E775" t="s">
        <v>9298</v>
      </c>
      <c r="F775" t="s">
        <v>9299</v>
      </c>
      <c r="G775" t="s">
        <v>9300</v>
      </c>
      <c r="H775">
        <v>2785.55</v>
      </c>
      <c r="I775">
        <v>0</v>
      </c>
      <c r="J775">
        <v>0</v>
      </c>
      <c r="K775">
        <v>637.41999999999996</v>
      </c>
      <c r="L775">
        <v>159.36000000000001</v>
      </c>
      <c r="M775">
        <v>23.9</v>
      </c>
      <c r="N775">
        <v>478</v>
      </c>
      <c r="O775">
        <v>0</v>
      </c>
      <c r="P775">
        <v>0</v>
      </c>
      <c r="Q775">
        <v>0</v>
      </c>
      <c r="R775">
        <v>0</v>
      </c>
      <c r="S775">
        <v>77294.44</v>
      </c>
      <c r="T775">
        <v>50000</v>
      </c>
      <c r="U775">
        <v>9799.2900000000009</v>
      </c>
      <c r="V775">
        <v>10000</v>
      </c>
      <c r="W775">
        <v>10000</v>
      </c>
      <c r="X775">
        <v>0</v>
      </c>
      <c r="Y775">
        <v>10000</v>
      </c>
      <c r="Z775">
        <v>0</v>
      </c>
      <c r="AA775">
        <v>0</v>
      </c>
      <c r="AB775">
        <v>0</v>
      </c>
      <c r="AC775">
        <v>0</v>
      </c>
      <c r="AD775">
        <v>3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f t="shared" si="12"/>
        <v>0</v>
      </c>
    </row>
    <row r="776" spans="1:37" x14ac:dyDescent="0.2">
      <c r="A776">
        <v>9000003</v>
      </c>
      <c r="B776" t="s">
        <v>18</v>
      </c>
      <c r="C776" t="s">
        <v>9185</v>
      </c>
      <c r="D776" t="s">
        <v>19</v>
      </c>
      <c r="E776" t="s">
        <v>9298</v>
      </c>
      <c r="F776" t="s">
        <v>9299</v>
      </c>
      <c r="G776" t="s">
        <v>9300</v>
      </c>
      <c r="H776">
        <v>14999.11</v>
      </c>
      <c r="I776">
        <v>0</v>
      </c>
      <c r="J776">
        <v>0</v>
      </c>
      <c r="K776">
        <v>1134.48</v>
      </c>
      <c r="L776">
        <v>538.41999999999996</v>
      </c>
      <c r="M776">
        <v>42.54</v>
      </c>
      <c r="N776">
        <v>1078</v>
      </c>
      <c r="O776">
        <v>0</v>
      </c>
      <c r="P776">
        <v>0</v>
      </c>
      <c r="Q776">
        <v>0</v>
      </c>
      <c r="R776">
        <v>0</v>
      </c>
      <c r="S776">
        <v>149985.31</v>
      </c>
      <c r="T776">
        <v>50000</v>
      </c>
      <c r="U776">
        <v>27297.61</v>
      </c>
      <c r="V776">
        <v>10000</v>
      </c>
      <c r="W776">
        <v>10000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52687.7</v>
      </c>
      <c r="AD776">
        <v>10</v>
      </c>
      <c r="AE776">
        <v>2520</v>
      </c>
      <c r="AF776">
        <v>2748.77</v>
      </c>
      <c r="AG776">
        <v>0</v>
      </c>
      <c r="AH776">
        <v>2748.77</v>
      </c>
      <c r="AI776">
        <v>2228.1999999999998</v>
      </c>
      <c r="AJ776">
        <v>520.57000000000005</v>
      </c>
      <c r="AK776">
        <f t="shared" si="12"/>
        <v>2748.77</v>
      </c>
    </row>
    <row r="777" spans="1:37" x14ac:dyDescent="0.2">
      <c r="A777">
        <v>9001102</v>
      </c>
      <c r="B777" t="s">
        <v>2978</v>
      </c>
      <c r="C777" t="s">
        <v>9185</v>
      </c>
      <c r="D777" t="s">
        <v>2979</v>
      </c>
      <c r="E777" t="s">
        <v>9298</v>
      </c>
      <c r="F777" t="s">
        <v>9299</v>
      </c>
      <c r="G777" t="s">
        <v>9300</v>
      </c>
      <c r="H777">
        <v>4049.69</v>
      </c>
      <c r="I777">
        <v>0</v>
      </c>
      <c r="J777">
        <v>0</v>
      </c>
      <c r="K777">
        <v>525.73</v>
      </c>
      <c r="L777">
        <v>131.44</v>
      </c>
      <c r="M777">
        <v>19.71</v>
      </c>
      <c r="N777">
        <v>394</v>
      </c>
      <c r="O777">
        <v>0</v>
      </c>
      <c r="P777">
        <v>0</v>
      </c>
      <c r="Q777">
        <v>0</v>
      </c>
      <c r="R777">
        <v>0</v>
      </c>
      <c r="S777">
        <v>38421.760000000002</v>
      </c>
      <c r="T777">
        <v>40000</v>
      </c>
      <c r="U777">
        <v>7496.16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3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f t="shared" si="12"/>
        <v>0</v>
      </c>
    </row>
    <row r="778" spans="1:37" x14ac:dyDescent="0.2">
      <c r="A778">
        <v>9000443</v>
      </c>
      <c r="B778" t="s">
        <v>744</v>
      </c>
      <c r="C778" t="s">
        <v>9185</v>
      </c>
      <c r="D778" t="s">
        <v>745</v>
      </c>
      <c r="E778" t="s">
        <v>9298</v>
      </c>
      <c r="F778" t="s">
        <v>9299</v>
      </c>
      <c r="G778" t="s">
        <v>9300</v>
      </c>
      <c r="H778">
        <v>3695.36</v>
      </c>
      <c r="I778">
        <v>0</v>
      </c>
      <c r="J778">
        <v>0</v>
      </c>
      <c r="K778">
        <v>514.30999999999995</v>
      </c>
      <c r="L778">
        <v>128.58000000000001</v>
      </c>
      <c r="M778">
        <v>19.29</v>
      </c>
      <c r="N778">
        <v>386</v>
      </c>
      <c r="O778">
        <v>0</v>
      </c>
      <c r="P778">
        <v>0</v>
      </c>
      <c r="Q778">
        <v>0</v>
      </c>
      <c r="R778">
        <v>0</v>
      </c>
      <c r="S778">
        <v>69066.37</v>
      </c>
      <c r="T778">
        <v>50000</v>
      </c>
      <c r="U778">
        <v>12507.92</v>
      </c>
      <c r="V778">
        <v>0</v>
      </c>
      <c r="W778">
        <v>10000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3</v>
      </c>
      <c r="AE778">
        <v>0</v>
      </c>
      <c r="AF778">
        <v>0</v>
      </c>
      <c r="AG778">
        <v>0</v>
      </c>
      <c r="AH778">
        <v>0</v>
      </c>
      <c r="AI778">
        <v>17.61</v>
      </c>
      <c r="AJ778">
        <v>0</v>
      </c>
      <c r="AK778">
        <f t="shared" si="12"/>
        <v>17.61</v>
      </c>
    </row>
    <row r="779" spans="1:37" x14ac:dyDescent="0.2">
      <c r="A779">
        <v>9000554</v>
      </c>
      <c r="B779" t="s">
        <v>1040</v>
      </c>
      <c r="C779" t="s">
        <v>9185</v>
      </c>
      <c r="D779" t="s">
        <v>1041</v>
      </c>
      <c r="E779" t="s">
        <v>9298</v>
      </c>
      <c r="F779" t="s">
        <v>9299</v>
      </c>
      <c r="G779" t="s">
        <v>9300</v>
      </c>
      <c r="H779">
        <v>3444.4</v>
      </c>
      <c r="I779">
        <v>0</v>
      </c>
      <c r="J779">
        <v>0</v>
      </c>
      <c r="K779">
        <v>614.66999999999996</v>
      </c>
      <c r="L779">
        <v>153.66999999999999</v>
      </c>
      <c r="M779">
        <v>23.05</v>
      </c>
      <c r="N779">
        <v>461</v>
      </c>
      <c r="O779">
        <v>0</v>
      </c>
      <c r="P779">
        <v>0</v>
      </c>
      <c r="Q779">
        <v>0</v>
      </c>
      <c r="R779">
        <v>0</v>
      </c>
      <c r="S779">
        <v>69056</v>
      </c>
      <c r="T779">
        <v>50000</v>
      </c>
      <c r="U779">
        <v>11117.52</v>
      </c>
      <c r="V779">
        <v>10000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</v>
      </c>
      <c r="AE779">
        <v>0</v>
      </c>
      <c r="AF779">
        <v>0</v>
      </c>
      <c r="AG779">
        <v>0</v>
      </c>
      <c r="AH779">
        <v>0</v>
      </c>
      <c r="AI779">
        <v>64.650000000000006</v>
      </c>
      <c r="AJ779">
        <v>0</v>
      </c>
      <c r="AK779">
        <f t="shared" si="12"/>
        <v>64.650000000000006</v>
      </c>
    </row>
    <row r="780" spans="1:37" x14ac:dyDescent="0.2">
      <c r="A780">
        <v>9000140</v>
      </c>
      <c r="B780" t="s">
        <v>141</v>
      </c>
      <c r="C780" t="s">
        <v>9185</v>
      </c>
      <c r="D780" t="s">
        <v>142</v>
      </c>
      <c r="E780" t="s">
        <v>9298</v>
      </c>
      <c r="F780" t="s">
        <v>9299</v>
      </c>
      <c r="G780" t="s">
        <v>9300</v>
      </c>
      <c r="H780">
        <v>3368.26</v>
      </c>
      <c r="I780">
        <v>0</v>
      </c>
      <c r="J780">
        <v>0</v>
      </c>
      <c r="K780">
        <v>623.30999999999995</v>
      </c>
      <c r="L780">
        <v>155.83000000000001</v>
      </c>
      <c r="M780">
        <v>23.37</v>
      </c>
      <c r="N780">
        <v>467</v>
      </c>
      <c r="O780">
        <v>0</v>
      </c>
      <c r="P780">
        <v>0</v>
      </c>
      <c r="Q780">
        <v>0</v>
      </c>
      <c r="R780">
        <v>0</v>
      </c>
      <c r="S780">
        <v>90072.52</v>
      </c>
      <c r="T780">
        <v>50000</v>
      </c>
      <c r="U780">
        <v>11794.89</v>
      </c>
      <c r="V780">
        <v>10000</v>
      </c>
      <c r="W780">
        <v>10000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8277.6299999999992</v>
      </c>
      <c r="AD780">
        <v>3</v>
      </c>
      <c r="AE780">
        <v>0</v>
      </c>
      <c r="AF780">
        <v>248.33</v>
      </c>
      <c r="AG780">
        <v>0</v>
      </c>
      <c r="AH780">
        <v>248.33</v>
      </c>
      <c r="AI780">
        <v>395.37</v>
      </c>
      <c r="AJ780">
        <v>0</v>
      </c>
      <c r="AK780">
        <f t="shared" si="12"/>
        <v>395.37</v>
      </c>
    </row>
    <row r="781" spans="1:37" x14ac:dyDescent="0.2">
      <c r="A781">
        <v>9001056</v>
      </c>
      <c r="B781" t="s">
        <v>2843</v>
      </c>
      <c r="C781" t="s">
        <v>9185</v>
      </c>
      <c r="D781" t="s">
        <v>2844</v>
      </c>
      <c r="E781" t="s">
        <v>9298</v>
      </c>
      <c r="F781" t="s">
        <v>9299</v>
      </c>
      <c r="G781" t="s">
        <v>9300</v>
      </c>
      <c r="H781">
        <v>3657.97</v>
      </c>
      <c r="I781">
        <v>0</v>
      </c>
      <c r="J781">
        <v>0</v>
      </c>
      <c r="K781">
        <v>344.72</v>
      </c>
      <c r="L781">
        <v>104.32</v>
      </c>
      <c r="M781">
        <v>12.93</v>
      </c>
      <c r="N781">
        <v>259</v>
      </c>
      <c r="O781">
        <v>0</v>
      </c>
      <c r="P781">
        <v>0</v>
      </c>
      <c r="Q781">
        <v>0</v>
      </c>
      <c r="R781">
        <v>0</v>
      </c>
      <c r="S781">
        <v>42719.08</v>
      </c>
      <c r="T781">
        <v>40000</v>
      </c>
      <c r="U781">
        <v>5677.06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f t="shared" si="12"/>
        <v>0</v>
      </c>
    </row>
    <row r="782" spans="1:37" x14ac:dyDescent="0.2">
      <c r="A782">
        <v>9000955</v>
      </c>
      <c r="B782" t="s">
        <v>2129</v>
      </c>
      <c r="C782" t="s">
        <v>9185</v>
      </c>
      <c r="D782" t="s">
        <v>2130</v>
      </c>
      <c r="E782" t="s">
        <v>9298</v>
      </c>
      <c r="F782" t="s">
        <v>9299</v>
      </c>
      <c r="G782" t="s">
        <v>9300</v>
      </c>
      <c r="H782">
        <v>3429</v>
      </c>
      <c r="I782">
        <v>0</v>
      </c>
      <c r="J782">
        <v>0</v>
      </c>
      <c r="K782">
        <v>309.68</v>
      </c>
      <c r="L782">
        <v>104.32</v>
      </c>
      <c r="M782">
        <v>11.61</v>
      </c>
      <c r="N782">
        <v>232</v>
      </c>
      <c r="O782">
        <v>0</v>
      </c>
      <c r="P782">
        <v>0</v>
      </c>
      <c r="Q782">
        <v>0</v>
      </c>
      <c r="R782">
        <v>0</v>
      </c>
      <c r="S782">
        <v>54028.67</v>
      </c>
      <c r="T782">
        <v>50000</v>
      </c>
      <c r="U782">
        <v>6389.8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f t="shared" si="12"/>
        <v>0</v>
      </c>
    </row>
    <row r="783" spans="1:37" x14ac:dyDescent="0.2">
      <c r="A783">
        <v>9000647</v>
      </c>
      <c r="B783" t="s">
        <v>1310</v>
      </c>
      <c r="C783" t="s">
        <v>9185</v>
      </c>
      <c r="D783" t="s">
        <v>1311</v>
      </c>
      <c r="E783" t="s">
        <v>9298</v>
      </c>
      <c r="F783" t="s">
        <v>9299</v>
      </c>
      <c r="G783" t="s">
        <v>9300</v>
      </c>
      <c r="H783">
        <v>5043.45</v>
      </c>
      <c r="I783">
        <v>0</v>
      </c>
      <c r="J783">
        <v>0</v>
      </c>
      <c r="K783">
        <v>673.93</v>
      </c>
      <c r="L783">
        <v>168.48</v>
      </c>
      <c r="M783">
        <v>25.27</v>
      </c>
      <c r="N783">
        <v>505</v>
      </c>
      <c r="O783">
        <v>0</v>
      </c>
      <c r="P783">
        <v>0</v>
      </c>
      <c r="Q783">
        <v>0</v>
      </c>
      <c r="R783">
        <v>0</v>
      </c>
      <c r="S783">
        <v>73185.94</v>
      </c>
      <c r="T783">
        <v>50000</v>
      </c>
      <c r="U783">
        <v>13486.37</v>
      </c>
      <c r="V783">
        <v>10000</v>
      </c>
      <c r="W783">
        <v>20000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</v>
      </c>
      <c r="AE783">
        <v>0</v>
      </c>
      <c r="AF783">
        <v>0</v>
      </c>
      <c r="AG783">
        <v>0</v>
      </c>
      <c r="AH783">
        <v>0</v>
      </c>
      <c r="AI783">
        <v>9.68</v>
      </c>
      <c r="AJ783">
        <v>0</v>
      </c>
      <c r="AK783">
        <f t="shared" si="12"/>
        <v>9.68</v>
      </c>
    </row>
    <row r="784" spans="1:37" x14ac:dyDescent="0.2">
      <c r="A784">
        <v>9000960</v>
      </c>
      <c r="B784" t="s">
        <v>2170</v>
      </c>
      <c r="C784" t="s">
        <v>9185</v>
      </c>
      <c r="D784" t="s">
        <v>2171</v>
      </c>
      <c r="E784" t="s">
        <v>9298</v>
      </c>
      <c r="F784" t="s">
        <v>9299</v>
      </c>
      <c r="G784" t="s">
        <v>9300</v>
      </c>
      <c r="H784">
        <v>4036.26</v>
      </c>
      <c r="I784">
        <v>0</v>
      </c>
      <c r="J784">
        <v>0</v>
      </c>
      <c r="K784">
        <v>331.68</v>
      </c>
      <c r="L784">
        <v>104.32</v>
      </c>
      <c r="M784">
        <v>12.44</v>
      </c>
      <c r="N784">
        <v>249</v>
      </c>
      <c r="O784">
        <v>0</v>
      </c>
      <c r="P784">
        <v>0</v>
      </c>
      <c r="Q784">
        <v>0</v>
      </c>
      <c r="R784">
        <v>0</v>
      </c>
      <c r="S784">
        <v>57347.37</v>
      </c>
      <c r="T784">
        <v>50000</v>
      </c>
      <c r="U784">
        <v>6826.6</v>
      </c>
      <c r="V784">
        <v>10000</v>
      </c>
      <c r="W784">
        <v>10000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f t="shared" si="12"/>
        <v>0</v>
      </c>
    </row>
    <row r="785" spans="1:37" x14ac:dyDescent="0.2">
      <c r="A785">
        <v>9000351</v>
      </c>
      <c r="B785" t="s">
        <v>643</v>
      </c>
      <c r="C785" t="s">
        <v>9185</v>
      </c>
      <c r="D785" t="s">
        <v>644</v>
      </c>
      <c r="E785" t="s">
        <v>9298</v>
      </c>
      <c r="F785" t="s">
        <v>9299</v>
      </c>
      <c r="G785" t="s">
        <v>9300</v>
      </c>
      <c r="H785">
        <v>3461.7</v>
      </c>
      <c r="I785">
        <v>0</v>
      </c>
      <c r="J785">
        <v>0</v>
      </c>
      <c r="K785">
        <v>719.46</v>
      </c>
      <c r="L785">
        <v>179.86</v>
      </c>
      <c r="M785">
        <v>26.98</v>
      </c>
      <c r="N785">
        <v>540</v>
      </c>
      <c r="O785">
        <v>0</v>
      </c>
      <c r="P785">
        <v>0</v>
      </c>
      <c r="Q785">
        <v>0</v>
      </c>
      <c r="R785">
        <v>0</v>
      </c>
      <c r="S785">
        <v>83765.119999999995</v>
      </c>
      <c r="T785">
        <v>50000</v>
      </c>
      <c r="U785">
        <v>12617.47</v>
      </c>
      <c r="V785">
        <v>10000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11147.65</v>
      </c>
      <c r="AD785">
        <v>3</v>
      </c>
      <c r="AE785">
        <v>0</v>
      </c>
      <c r="AF785">
        <v>334.43</v>
      </c>
      <c r="AG785">
        <v>0</v>
      </c>
      <c r="AH785">
        <v>334.43</v>
      </c>
      <c r="AI785">
        <v>454.57</v>
      </c>
      <c r="AJ785">
        <v>0</v>
      </c>
      <c r="AK785">
        <f t="shared" si="12"/>
        <v>454.57</v>
      </c>
    </row>
    <row r="786" spans="1:37" x14ac:dyDescent="0.2">
      <c r="A786">
        <v>9000250</v>
      </c>
      <c r="B786" t="s">
        <v>417</v>
      </c>
      <c r="C786" t="s">
        <v>9185</v>
      </c>
      <c r="D786" t="s">
        <v>418</v>
      </c>
      <c r="E786" t="s">
        <v>9298</v>
      </c>
      <c r="F786" t="s">
        <v>9299</v>
      </c>
      <c r="G786" t="s">
        <v>9300</v>
      </c>
      <c r="H786">
        <v>3008.33</v>
      </c>
      <c r="I786">
        <v>0</v>
      </c>
      <c r="J786">
        <v>0</v>
      </c>
      <c r="K786">
        <v>581.09</v>
      </c>
      <c r="L786">
        <v>145.27000000000001</v>
      </c>
      <c r="M786">
        <v>21.79</v>
      </c>
      <c r="N786">
        <v>436</v>
      </c>
      <c r="O786">
        <v>0</v>
      </c>
      <c r="P786">
        <v>0</v>
      </c>
      <c r="Q786">
        <v>0</v>
      </c>
      <c r="R786">
        <v>0</v>
      </c>
      <c r="S786">
        <v>79676.759999999995</v>
      </c>
      <c r="T786">
        <v>50000</v>
      </c>
      <c r="U786">
        <v>10297.59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19379.169999999998</v>
      </c>
      <c r="AD786">
        <v>3</v>
      </c>
      <c r="AE786">
        <v>0</v>
      </c>
      <c r="AF786">
        <v>581.38</v>
      </c>
      <c r="AG786">
        <v>0</v>
      </c>
      <c r="AH786">
        <v>581.38</v>
      </c>
      <c r="AI786">
        <v>676.65</v>
      </c>
      <c r="AJ786">
        <v>0</v>
      </c>
      <c r="AK786">
        <f t="shared" si="12"/>
        <v>676.65</v>
      </c>
    </row>
    <row r="787" spans="1:37" x14ac:dyDescent="0.2">
      <c r="A787">
        <v>9001414</v>
      </c>
      <c r="B787" t="s">
        <v>8777</v>
      </c>
      <c r="C787" t="s">
        <v>9185</v>
      </c>
      <c r="D787" t="s">
        <v>8778</v>
      </c>
      <c r="E787" t="s">
        <v>9298</v>
      </c>
      <c r="F787" t="s">
        <v>9299</v>
      </c>
      <c r="G787" t="s">
        <v>9300</v>
      </c>
      <c r="H787">
        <v>2637</v>
      </c>
      <c r="I787">
        <v>0</v>
      </c>
      <c r="J787">
        <v>0</v>
      </c>
      <c r="K787">
        <v>320</v>
      </c>
      <c r="L787">
        <v>104.32</v>
      </c>
      <c r="M787">
        <v>12</v>
      </c>
      <c r="N787">
        <v>240</v>
      </c>
      <c r="O787">
        <v>0</v>
      </c>
      <c r="P787">
        <v>0</v>
      </c>
      <c r="Q787">
        <v>0</v>
      </c>
      <c r="R787">
        <v>0</v>
      </c>
      <c r="S787">
        <v>9611</v>
      </c>
      <c r="T787">
        <v>15000</v>
      </c>
      <c r="U787">
        <v>2028.96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3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f t="shared" si="12"/>
        <v>0</v>
      </c>
    </row>
    <row r="788" spans="1:37" x14ac:dyDescent="0.2">
      <c r="A788">
        <v>9001044</v>
      </c>
      <c r="B788" t="s">
        <v>2809</v>
      </c>
      <c r="C788" t="s">
        <v>9185</v>
      </c>
      <c r="D788" t="s">
        <v>2810</v>
      </c>
      <c r="E788" t="s">
        <v>9298</v>
      </c>
      <c r="F788" t="s">
        <v>9299</v>
      </c>
      <c r="G788" t="s">
        <v>9300</v>
      </c>
      <c r="H788">
        <v>4108</v>
      </c>
      <c r="I788">
        <v>0</v>
      </c>
      <c r="J788">
        <v>0</v>
      </c>
      <c r="K788">
        <v>880</v>
      </c>
      <c r="L788">
        <v>220</v>
      </c>
      <c r="M788">
        <v>33</v>
      </c>
      <c r="N788">
        <v>660</v>
      </c>
      <c r="O788">
        <v>0</v>
      </c>
      <c r="P788">
        <v>0</v>
      </c>
      <c r="Q788">
        <v>0</v>
      </c>
      <c r="R788">
        <v>0</v>
      </c>
      <c r="S788">
        <v>76473.47</v>
      </c>
      <c r="T788">
        <v>40000</v>
      </c>
      <c r="U788">
        <v>14344</v>
      </c>
      <c r="V788">
        <v>0</v>
      </c>
      <c r="W788">
        <v>8000</v>
      </c>
      <c r="X788">
        <v>0</v>
      </c>
      <c r="Y788">
        <v>4000</v>
      </c>
      <c r="Z788">
        <v>0</v>
      </c>
      <c r="AA788">
        <v>0</v>
      </c>
      <c r="AB788">
        <v>0</v>
      </c>
      <c r="AC788">
        <v>10129.469999999999</v>
      </c>
      <c r="AD788">
        <v>3</v>
      </c>
      <c r="AE788">
        <v>0</v>
      </c>
      <c r="AF788">
        <v>303.88</v>
      </c>
      <c r="AG788">
        <v>0</v>
      </c>
      <c r="AH788">
        <v>303.88</v>
      </c>
      <c r="AI788">
        <v>429.43</v>
      </c>
      <c r="AJ788">
        <v>0</v>
      </c>
      <c r="AK788">
        <f t="shared" si="12"/>
        <v>429.43</v>
      </c>
    </row>
    <row r="789" spans="1:37" x14ac:dyDescent="0.2">
      <c r="A789">
        <v>9000263</v>
      </c>
      <c r="B789" t="s">
        <v>2440</v>
      </c>
      <c r="C789" t="s">
        <v>9185</v>
      </c>
      <c r="D789" t="s">
        <v>2441</v>
      </c>
      <c r="E789" t="s">
        <v>9298</v>
      </c>
      <c r="F789" t="s">
        <v>9299</v>
      </c>
      <c r="G789" t="s">
        <v>9300</v>
      </c>
      <c r="H789">
        <v>5494</v>
      </c>
      <c r="I789">
        <v>0</v>
      </c>
      <c r="J789">
        <v>0</v>
      </c>
      <c r="K789">
        <v>715.28</v>
      </c>
      <c r="L789">
        <v>178.82</v>
      </c>
      <c r="M789">
        <v>26.82</v>
      </c>
      <c r="N789">
        <v>536</v>
      </c>
      <c r="O789">
        <v>0</v>
      </c>
      <c r="P789">
        <v>0</v>
      </c>
      <c r="Q789">
        <v>0</v>
      </c>
      <c r="R789">
        <v>0</v>
      </c>
      <c r="S789">
        <v>31916.82</v>
      </c>
      <c r="T789">
        <v>40000</v>
      </c>
      <c r="U789">
        <v>11655.36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f t="shared" si="12"/>
        <v>0</v>
      </c>
    </row>
    <row r="790" spans="1:37" x14ac:dyDescent="0.2">
      <c r="A790">
        <v>9001395</v>
      </c>
      <c r="B790" t="s">
        <v>8969</v>
      </c>
      <c r="C790" t="s">
        <v>9185</v>
      </c>
      <c r="D790" t="s">
        <v>8970</v>
      </c>
      <c r="E790" t="s">
        <v>9298</v>
      </c>
      <c r="F790" t="s">
        <v>9299</v>
      </c>
      <c r="G790" t="s">
        <v>9300</v>
      </c>
      <c r="H790">
        <v>2637</v>
      </c>
      <c r="I790">
        <v>0</v>
      </c>
      <c r="J790">
        <v>0</v>
      </c>
      <c r="K790">
        <v>320</v>
      </c>
      <c r="L790">
        <v>104.32</v>
      </c>
      <c r="M790">
        <v>12</v>
      </c>
      <c r="N790">
        <v>240</v>
      </c>
      <c r="O790">
        <v>0</v>
      </c>
      <c r="P790">
        <v>0</v>
      </c>
      <c r="Q790">
        <v>0</v>
      </c>
      <c r="R790">
        <v>0</v>
      </c>
      <c r="S790">
        <v>9457.57</v>
      </c>
      <c r="T790">
        <v>15000</v>
      </c>
      <c r="U790">
        <v>2028.96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3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f t="shared" si="12"/>
        <v>0</v>
      </c>
    </row>
    <row r="791" spans="1:37" x14ac:dyDescent="0.2">
      <c r="A791">
        <v>9001198</v>
      </c>
      <c r="B791" t="s">
        <v>7510</v>
      </c>
      <c r="C791" t="s">
        <v>9185</v>
      </c>
      <c r="D791" t="s">
        <v>7511</v>
      </c>
      <c r="E791" t="s">
        <v>9298</v>
      </c>
      <c r="F791" t="s">
        <v>9299</v>
      </c>
      <c r="G791" t="s">
        <v>9300</v>
      </c>
      <c r="H791">
        <v>4555.62</v>
      </c>
      <c r="I791">
        <v>0</v>
      </c>
      <c r="J791">
        <v>0</v>
      </c>
      <c r="K791">
        <v>463.44</v>
      </c>
      <c r="L791">
        <v>115.86</v>
      </c>
      <c r="M791">
        <v>17.38</v>
      </c>
      <c r="N791">
        <v>348</v>
      </c>
      <c r="O791">
        <v>0</v>
      </c>
      <c r="P791">
        <v>0</v>
      </c>
      <c r="Q791">
        <v>0</v>
      </c>
      <c r="R791">
        <v>0</v>
      </c>
      <c r="S791">
        <v>32265.919999999998</v>
      </c>
      <c r="T791">
        <v>30000</v>
      </c>
      <c r="U791">
        <v>5668.08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3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f t="shared" si="12"/>
        <v>0</v>
      </c>
    </row>
    <row r="792" spans="1:37" x14ac:dyDescent="0.2">
      <c r="A792">
        <v>9001203</v>
      </c>
      <c r="B792" t="s">
        <v>7522</v>
      </c>
      <c r="C792" t="s">
        <v>9185</v>
      </c>
      <c r="D792" t="s">
        <v>7523</v>
      </c>
      <c r="E792" t="s">
        <v>9298</v>
      </c>
      <c r="F792" t="s">
        <v>9299</v>
      </c>
      <c r="G792" t="s">
        <v>9300</v>
      </c>
      <c r="H792">
        <v>4267.62</v>
      </c>
      <c r="I792">
        <v>0</v>
      </c>
      <c r="J792">
        <v>0</v>
      </c>
      <c r="K792">
        <v>562.64</v>
      </c>
      <c r="L792">
        <v>140.66999999999999</v>
      </c>
      <c r="M792">
        <v>21.1</v>
      </c>
      <c r="N792">
        <v>422</v>
      </c>
      <c r="O792">
        <v>0</v>
      </c>
      <c r="P792">
        <v>0</v>
      </c>
      <c r="Q792">
        <v>0</v>
      </c>
      <c r="R792">
        <v>0</v>
      </c>
      <c r="S792">
        <v>31724.03</v>
      </c>
      <c r="T792">
        <v>30000</v>
      </c>
      <c r="U792">
        <v>6878.46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f t="shared" si="12"/>
        <v>0</v>
      </c>
    </row>
    <row r="793" spans="1:37" x14ac:dyDescent="0.2">
      <c r="A793">
        <v>9000199</v>
      </c>
      <c r="B793" t="s">
        <v>309</v>
      </c>
      <c r="C793" t="s">
        <v>9185</v>
      </c>
      <c r="D793" t="s">
        <v>310</v>
      </c>
      <c r="E793" t="s">
        <v>9298</v>
      </c>
      <c r="F793" t="s">
        <v>9299</v>
      </c>
      <c r="G793" t="s">
        <v>9300</v>
      </c>
      <c r="H793">
        <v>3506.08</v>
      </c>
      <c r="I793">
        <v>0</v>
      </c>
      <c r="J793">
        <v>0</v>
      </c>
      <c r="K793">
        <v>434.54</v>
      </c>
      <c r="L793">
        <v>108.63</v>
      </c>
      <c r="M793">
        <v>16.3</v>
      </c>
      <c r="N793">
        <v>326</v>
      </c>
      <c r="O793">
        <v>0</v>
      </c>
      <c r="P793">
        <v>0</v>
      </c>
      <c r="Q793">
        <v>0</v>
      </c>
      <c r="R793">
        <v>0</v>
      </c>
      <c r="S793">
        <v>58356.44</v>
      </c>
      <c r="T793">
        <v>50000</v>
      </c>
      <c r="U793">
        <v>9628.2900000000009</v>
      </c>
      <c r="V793">
        <v>0</v>
      </c>
      <c r="W793">
        <v>20000</v>
      </c>
      <c r="X793">
        <v>0</v>
      </c>
      <c r="Y793">
        <v>10000</v>
      </c>
      <c r="Z793">
        <v>0</v>
      </c>
      <c r="AA793">
        <v>0</v>
      </c>
      <c r="AB793">
        <v>0</v>
      </c>
      <c r="AC793">
        <v>0</v>
      </c>
      <c r="AD793">
        <v>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f t="shared" si="12"/>
        <v>0</v>
      </c>
    </row>
    <row r="794" spans="1:37" x14ac:dyDescent="0.2">
      <c r="A794">
        <v>9001019</v>
      </c>
      <c r="B794" t="s">
        <v>2315</v>
      </c>
      <c r="C794" t="s">
        <v>9185</v>
      </c>
      <c r="D794" t="s">
        <v>2316</v>
      </c>
      <c r="E794" t="s">
        <v>9298</v>
      </c>
      <c r="F794" t="s">
        <v>9299</v>
      </c>
      <c r="G794" t="s">
        <v>9300</v>
      </c>
      <c r="H794">
        <v>3517</v>
      </c>
      <c r="I794">
        <v>0</v>
      </c>
      <c r="J794">
        <v>0</v>
      </c>
      <c r="K794">
        <v>361.44</v>
      </c>
      <c r="L794">
        <v>104.32</v>
      </c>
      <c r="M794">
        <v>13.55</v>
      </c>
      <c r="N794">
        <v>271</v>
      </c>
      <c r="O794">
        <v>0</v>
      </c>
      <c r="P794">
        <v>0</v>
      </c>
      <c r="Q794">
        <v>0</v>
      </c>
      <c r="R794">
        <v>0</v>
      </c>
      <c r="S794">
        <v>49156.68</v>
      </c>
      <c r="T794">
        <v>45000</v>
      </c>
      <c r="U794">
        <v>6668.97</v>
      </c>
      <c r="V794">
        <v>4500</v>
      </c>
      <c r="W794">
        <v>18000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f t="shared" si="12"/>
        <v>0</v>
      </c>
    </row>
    <row r="795" spans="1:37" x14ac:dyDescent="0.2">
      <c r="A795">
        <v>9000266</v>
      </c>
      <c r="B795" t="s">
        <v>2419</v>
      </c>
      <c r="C795" t="s">
        <v>9185</v>
      </c>
      <c r="D795" t="s">
        <v>2420</v>
      </c>
      <c r="E795" t="s">
        <v>9298</v>
      </c>
      <c r="F795" t="s">
        <v>9299</v>
      </c>
      <c r="G795" t="s">
        <v>9300</v>
      </c>
      <c r="H795">
        <v>4074</v>
      </c>
      <c r="I795">
        <v>0</v>
      </c>
      <c r="J795">
        <v>0</v>
      </c>
      <c r="K795">
        <v>715.28</v>
      </c>
      <c r="L795">
        <v>178.82</v>
      </c>
      <c r="M795">
        <v>26.82</v>
      </c>
      <c r="N795">
        <v>536</v>
      </c>
      <c r="O795">
        <v>0</v>
      </c>
      <c r="P795">
        <v>0</v>
      </c>
      <c r="Q795">
        <v>0</v>
      </c>
      <c r="R795">
        <v>0</v>
      </c>
      <c r="S795">
        <v>54451.83</v>
      </c>
      <c r="T795">
        <v>40000</v>
      </c>
      <c r="U795">
        <v>11655.36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2796.47</v>
      </c>
      <c r="AD795">
        <v>3</v>
      </c>
      <c r="AE795">
        <v>0</v>
      </c>
      <c r="AF795">
        <v>83.89</v>
      </c>
      <c r="AG795">
        <v>0</v>
      </c>
      <c r="AH795">
        <v>83.89</v>
      </c>
      <c r="AI795">
        <v>155.38</v>
      </c>
      <c r="AJ795">
        <v>0</v>
      </c>
      <c r="AK795">
        <f t="shared" si="12"/>
        <v>155.38</v>
      </c>
    </row>
    <row r="796" spans="1:37" x14ac:dyDescent="0.2">
      <c r="A796">
        <v>9000119</v>
      </c>
      <c r="B796" t="s">
        <v>88</v>
      </c>
      <c r="C796" t="s">
        <v>9185</v>
      </c>
      <c r="D796" t="s">
        <v>89</v>
      </c>
      <c r="E796" t="s">
        <v>9298</v>
      </c>
      <c r="F796" t="s">
        <v>9299</v>
      </c>
      <c r="G796" t="s">
        <v>9300</v>
      </c>
      <c r="H796">
        <v>11316.11</v>
      </c>
      <c r="I796">
        <v>0</v>
      </c>
      <c r="J796">
        <v>0</v>
      </c>
      <c r="K796">
        <v>1134.48</v>
      </c>
      <c r="L796">
        <v>552.12</v>
      </c>
      <c r="M796">
        <v>42.54</v>
      </c>
      <c r="N796">
        <v>1078</v>
      </c>
      <c r="O796">
        <v>0</v>
      </c>
      <c r="P796">
        <v>0</v>
      </c>
      <c r="Q796">
        <v>0</v>
      </c>
      <c r="R796">
        <v>0</v>
      </c>
      <c r="S796">
        <v>148639.26999999999</v>
      </c>
      <c r="T796">
        <v>50000</v>
      </c>
      <c r="U796">
        <v>27338.71</v>
      </c>
      <c r="V796">
        <v>0</v>
      </c>
      <c r="W796">
        <v>10000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61300.56</v>
      </c>
      <c r="AD796">
        <v>10</v>
      </c>
      <c r="AE796">
        <v>2520</v>
      </c>
      <c r="AF796">
        <v>3610.06</v>
      </c>
      <c r="AG796">
        <v>0</v>
      </c>
      <c r="AH796">
        <v>3610.06</v>
      </c>
      <c r="AI796">
        <v>3359.16</v>
      </c>
      <c r="AJ796">
        <v>250.9</v>
      </c>
      <c r="AK796">
        <f t="shared" si="12"/>
        <v>3610.06</v>
      </c>
    </row>
    <row r="797" spans="1:37" x14ac:dyDescent="0.2">
      <c r="A797">
        <v>9001398</v>
      </c>
      <c r="B797" t="s">
        <v>8977</v>
      </c>
      <c r="C797" t="s">
        <v>9185</v>
      </c>
      <c r="D797" t="s">
        <v>8978</v>
      </c>
      <c r="E797" t="s">
        <v>9298</v>
      </c>
      <c r="F797" t="s">
        <v>9299</v>
      </c>
      <c r="G797" t="s">
        <v>9300</v>
      </c>
      <c r="H797">
        <v>2637</v>
      </c>
      <c r="I797">
        <v>0</v>
      </c>
      <c r="J797">
        <v>0</v>
      </c>
      <c r="K797">
        <v>320</v>
      </c>
      <c r="L797">
        <v>104.32</v>
      </c>
      <c r="M797">
        <v>12</v>
      </c>
      <c r="N797">
        <v>240</v>
      </c>
      <c r="O797">
        <v>0</v>
      </c>
      <c r="P797">
        <v>0</v>
      </c>
      <c r="Q797">
        <v>0</v>
      </c>
      <c r="R797">
        <v>0</v>
      </c>
      <c r="S797">
        <v>9567.82</v>
      </c>
      <c r="T797">
        <v>15000</v>
      </c>
      <c r="U797">
        <v>2028.96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f t="shared" si="12"/>
        <v>0</v>
      </c>
    </row>
    <row r="798" spans="1:37" x14ac:dyDescent="0.2">
      <c r="A798">
        <v>9001331</v>
      </c>
      <c r="B798" t="s">
        <v>8089</v>
      </c>
      <c r="C798" t="s">
        <v>9185</v>
      </c>
      <c r="D798" t="s">
        <v>8090</v>
      </c>
      <c r="E798" t="s">
        <v>9298</v>
      </c>
      <c r="F798" t="s">
        <v>9299</v>
      </c>
      <c r="G798" t="s">
        <v>9300</v>
      </c>
      <c r="H798">
        <v>5857.97</v>
      </c>
      <c r="I798">
        <v>0</v>
      </c>
      <c r="J798">
        <v>0</v>
      </c>
      <c r="K798">
        <v>860.16</v>
      </c>
      <c r="L798">
        <v>215.04</v>
      </c>
      <c r="M798">
        <v>32.26</v>
      </c>
      <c r="N798">
        <v>645</v>
      </c>
      <c r="O798">
        <v>0</v>
      </c>
      <c r="P798">
        <v>0</v>
      </c>
      <c r="Q798">
        <v>0</v>
      </c>
      <c r="R798">
        <v>0</v>
      </c>
      <c r="S798">
        <v>33355.46</v>
      </c>
      <c r="T798">
        <v>20000</v>
      </c>
      <c r="U798">
        <v>7009.84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6345.62</v>
      </c>
      <c r="AD798">
        <v>3</v>
      </c>
      <c r="AE798">
        <v>0</v>
      </c>
      <c r="AF798">
        <v>190.37</v>
      </c>
      <c r="AG798">
        <v>0</v>
      </c>
      <c r="AH798">
        <v>190.37</v>
      </c>
      <c r="AI798">
        <v>217.2</v>
      </c>
      <c r="AJ798">
        <v>0</v>
      </c>
      <c r="AK798">
        <f t="shared" si="12"/>
        <v>217.2</v>
      </c>
    </row>
    <row r="799" spans="1:37" x14ac:dyDescent="0.2">
      <c r="A799">
        <v>9000493</v>
      </c>
      <c r="B799" t="s">
        <v>863</v>
      </c>
      <c r="C799" t="s">
        <v>9185</v>
      </c>
      <c r="D799" t="s">
        <v>864</v>
      </c>
      <c r="E799" t="s">
        <v>9298</v>
      </c>
      <c r="F799" t="s">
        <v>9299</v>
      </c>
      <c r="G799" t="s">
        <v>9300</v>
      </c>
      <c r="H799">
        <v>3242.49</v>
      </c>
      <c r="I799">
        <v>0</v>
      </c>
      <c r="J799">
        <v>0</v>
      </c>
      <c r="K799">
        <v>503.07</v>
      </c>
      <c r="L799">
        <v>125.77</v>
      </c>
      <c r="M799">
        <v>18.86</v>
      </c>
      <c r="N799">
        <v>377</v>
      </c>
      <c r="O799">
        <v>0</v>
      </c>
      <c r="P799">
        <v>0</v>
      </c>
      <c r="Q799">
        <v>0</v>
      </c>
      <c r="R799">
        <v>0</v>
      </c>
      <c r="S799">
        <v>72220.31</v>
      </c>
      <c r="T799">
        <v>50000</v>
      </c>
      <c r="U799">
        <v>8587.15</v>
      </c>
      <c r="V799">
        <v>0</v>
      </c>
      <c r="W799">
        <v>0</v>
      </c>
      <c r="X799">
        <v>0</v>
      </c>
      <c r="Y799">
        <v>5000</v>
      </c>
      <c r="Z799">
        <v>0</v>
      </c>
      <c r="AA799">
        <v>0</v>
      </c>
      <c r="AB799">
        <v>0</v>
      </c>
      <c r="AC799">
        <v>8633.16</v>
      </c>
      <c r="AD799">
        <v>3</v>
      </c>
      <c r="AE799">
        <v>0</v>
      </c>
      <c r="AF799">
        <v>258.99</v>
      </c>
      <c r="AG799">
        <v>0</v>
      </c>
      <c r="AH799">
        <v>258.99</v>
      </c>
      <c r="AI799">
        <v>357.46</v>
      </c>
      <c r="AJ799">
        <v>0</v>
      </c>
      <c r="AK799">
        <f t="shared" si="12"/>
        <v>357.46</v>
      </c>
    </row>
    <row r="800" spans="1:37" x14ac:dyDescent="0.2">
      <c r="A800">
        <v>9001193</v>
      </c>
      <c r="B800" t="s">
        <v>7494</v>
      </c>
      <c r="C800" t="s">
        <v>9185</v>
      </c>
      <c r="D800" t="s">
        <v>7495</v>
      </c>
      <c r="E800" t="s">
        <v>9298</v>
      </c>
      <c r="F800" t="s">
        <v>9299</v>
      </c>
      <c r="G800" t="s">
        <v>9300</v>
      </c>
      <c r="H800">
        <v>4473.6899999999996</v>
      </c>
      <c r="I800">
        <v>0</v>
      </c>
      <c r="J800">
        <v>0</v>
      </c>
      <c r="K800">
        <v>419.92</v>
      </c>
      <c r="L800">
        <v>104.98</v>
      </c>
      <c r="M800">
        <v>15.75</v>
      </c>
      <c r="N800">
        <v>315</v>
      </c>
      <c r="O800">
        <v>0</v>
      </c>
      <c r="P800">
        <v>0</v>
      </c>
      <c r="Q800">
        <v>0</v>
      </c>
      <c r="R800">
        <v>0</v>
      </c>
      <c r="S800">
        <v>31140.35</v>
      </c>
      <c r="T800">
        <v>30000</v>
      </c>
      <c r="U800">
        <v>5133.8999999999996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3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f t="shared" si="12"/>
        <v>0</v>
      </c>
    </row>
    <row r="801" spans="1:37" x14ac:dyDescent="0.2">
      <c r="A801">
        <v>9001214</v>
      </c>
      <c r="B801" t="s">
        <v>7555</v>
      </c>
      <c r="C801" t="s">
        <v>9185</v>
      </c>
      <c r="D801" t="s">
        <v>7556</v>
      </c>
      <c r="E801" t="s">
        <v>9298</v>
      </c>
      <c r="F801" t="s">
        <v>9299</v>
      </c>
      <c r="G801" t="s">
        <v>9300</v>
      </c>
      <c r="H801">
        <v>3069</v>
      </c>
      <c r="I801">
        <v>0</v>
      </c>
      <c r="J801">
        <v>0</v>
      </c>
      <c r="K801">
        <v>531.84</v>
      </c>
      <c r="L801">
        <v>132.96</v>
      </c>
      <c r="M801">
        <v>19.940000000000001</v>
      </c>
      <c r="N801">
        <v>399</v>
      </c>
      <c r="O801">
        <v>0</v>
      </c>
      <c r="P801">
        <v>0</v>
      </c>
      <c r="Q801">
        <v>0</v>
      </c>
      <c r="R801">
        <v>0</v>
      </c>
      <c r="S801">
        <v>32543.98</v>
      </c>
      <c r="T801">
        <v>30000</v>
      </c>
      <c r="U801">
        <v>6502.44</v>
      </c>
      <c r="V801">
        <v>6000</v>
      </c>
      <c r="W801">
        <v>12000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f t="shared" si="12"/>
        <v>0</v>
      </c>
    </row>
    <row r="802" spans="1:37" x14ac:dyDescent="0.2">
      <c r="A802">
        <v>9000886</v>
      </c>
      <c r="B802" t="s">
        <v>2451</v>
      </c>
      <c r="C802" t="s">
        <v>9185</v>
      </c>
      <c r="D802" t="s">
        <v>2452</v>
      </c>
      <c r="E802" t="s">
        <v>9298</v>
      </c>
      <c r="F802" t="s">
        <v>9299</v>
      </c>
      <c r="G802" t="s">
        <v>9300</v>
      </c>
      <c r="H802">
        <v>5277</v>
      </c>
      <c r="I802">
        <v>0</v>
      </c>
      <c r="J802">
        <v>0</v>
      </c>
      <c r="K802">
        <v>714.72</v>
      </c>
      <c r="L802">
        <v>178.68</v>
      </c>
      <c r="M802">
        <v>26.8</v>
      </c>
      <c r="N802">
        <v>536</v>
      </c>
      <c r="O802">
        <v>0</v>
      </c>
      <c r="P802">
        <v>0</v>
      </c>
      <c r="Q802">
        <v>0</v>
      </c>
      <c r="R802">
        <v>0</v>
      </c>
      <c r="S802">
        <v>64386.59</v>
      </c>
      <c r="T802">
        <v>40000</v>
      </c>
      <c r="U802">
        <v>11649.6</v>
      </c>
      <c r="V802">
        <v>8000</v>
      </c>
      <c r="W802">
        <v>0</v>
      </c>
      <c r="X802">
        <v>0</v>
      </c>
      <c r="Y802">
        <v>8000</v>
      </c>
      <c r="Z802">
        <v>0</v>
      </c>
      <c r="AA802">
        <v>0</v>
      </c>
      <c r="AB802">
        <v>0</v>
      </c>
      <c r="AC802">
        <v>0</v>
      </c>
      <c r="AD802">
        <v>3</v>
      </c>
      <c r="AE802">
        <v>0</v>
      </c>
      <c r="AF802">
        <v>0</v>
      </c>
      <c r="AG802">
        <v>0</v>
      </c>
      <c r="AH802">
        <v>0</v>
      </c>
      <c r="AI802">
        <v>111.83</v>
      </c>
      <c r="AJ802">
        <v>0</v>
      </c>
      <c r="AK802">
        <f t="shared" si="12"/>
        <v>111.83</v>
      </c>
    </row>
    <row r="803" spans="1:37" x14ac:dyDescent="0.2">
      <c r="A803">
        <v>9000907</v>
      </c>
      <c r="B803" t="s">
        <v>1992</v>
      </c>
      <c r="C803" t="s">
        <v>9185</v>
      </c>
      <c r="D803" t="s">
        <v>1993</v>
      </c>
      <c r="E803" t="s">
        <v>9298</v>
      </c>
      <c r="F803" t="s">
        <v>9299</v>
      </c>
      <c r="G803" t="s">
        <v>9300</v>
      </c>
      <c r="H803">
        <v>4283.9799999999996</v>
      </c>
      <c r="I803">
        <v>0</v>
      </c>
      <c r="J803">
        <v>0</v>
      </c>
      <c r="K803">
        <v>553.67999999999995</v>
      </c>
      <c r="L803">
        <v>138.43</v>
      </c>
      <c r="M803">
        <v>20.76</v>
      </c>
      <c r="N803">
        <v>415</v>
      </c>
      <c r="O803">
        <v>0</v>
      </c>
      <c r="P803">
        <v>0</v>
      </c>
      <c r="Q803">
        <v>0</v>
      </c>
      <c r="R803">
        <v>0</v>
      </c>
      <c r="S803">
        <v>55791.03</v>
      </c>
      <c r="T803">
        <v>50000</v>
      </c>
      <c r="U803">
        <v>11280.7</v>
      </c>
      <c r="V803">
        <v>5000</v>
      </c>
      <c r="W803">
        <v>10000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f t="shared" si="12"/>
        <v>0</v>
      </c>
    </row>
    <row r="804" spans="1:37" x14ac:dyDescent="0.2">
      <c r="A804">
        <v>9000474</v>
      </c>
      <c r="B804" t="s">
        <v>2724</v>
      </c>
      <c r="C804" t="s">
        <v>9185</v>
      </c>
      <c r="D804" t="s">
        <v>2725</v>
      </c>
      <c r="E804" t="s">
        <v>9298</v>
      </c>
      <c r="F804" t="s">
        <v>9299</v>
      </c>
      <c r="G804" t="s">
        <v>9300</v>
      </c>
      <c r="H804">
        <v>4537</v>
      </c>
      <c r="I804">
        <v>0</v>
      </c>
      <c r="J804">
        <v>0</v>
      </c>
      <c r="K804">
        <v>714.72</v>
      </c>
      <c r="L804">
        <v>178.68</v>
      </c>
      <c r="M804">
        <v>26.8</v>
      </c>
      <c r="N804">
        <v>536</v>
      </c>
      <c r="O804">
        <v>0</v>
      </c>
      <c r="P804">
        <v>0</v>
      </c>
      <c r="Q804">
        <v>0</v>
      </c>
      <c r="R804">
        <v>0</v>
      </c>
      <c r="S804">
        <v>59976</v>
      </c>
      <c r="T804">
        <v>40000</v>
      </c>
      <c r="U804">
        <v>11649.6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8326.4</v>
      </c>
      <c r="AD804">
        <v>3</v>
      </c>
      <c r="AE804">
        <v>0</v>
      </c>
      <c r="AF804">
        <v>249.79</v>
      </c>
      <c r="AG804">
        <v>0</v>
      </c>
      <c r="AH804">
        <v>249.79</v>
      </c>
      <c r="AI804">
        <v>307.37</v>
      </c>
      <c r="AJ804">
        <v>0</v>
      </c>
      <c r="AK804">
        <f t="shared" si="12"/>
        <v>307.37</v>
      </c>
    </row>
    <row r="805" spans="1:37" x14ac:dyDescent="0.2">
      <c r="A805">
        <v>9000769</v>
      </c>
      <c r="B805" t="s">
        <v>1665</v>
      </c>
      <c r="C805" t="s">
        <v>9185</v>
      </c>
      <c r="D805" t="s">
        <v>1666</v>
      </c>
      <c r="E805" t="s">
        <v>9298</v>
      </c>
      <c r="F805" t="s">
        <v>9299</v>
      </c>
      <c r="G805" t="s">
        <v>9300</v>
      </c>
      <c r="H805">
        <v>3839.15</v>
      </c>
      <c r="I805">
        <v>0</v>
      </c>
      <c r="J805">
        <v>0</v>
      </c>
      <c r="K805">
        <v>487.62</v>
      </c>
      <c r="L805">
        <v>121.9</v>
      </c>
      <c r="M805">
        <v>18.29</v>
      </c>
      <c r="N805">
        <v>366</v>
      </c>
      <c r="O805">
        <v>0</v>
      </c>
      <c r="P805">
        <v>0</v>
      </c>
      <c r="Q805">
        <v>0</v>
      </c>
      <c r="R805">
        <v>0</v>
      </c>
      <c r="S805">
        <v>56760.04</v>
      </c>
      <c r="T805">
        <v>50000</v>
      </c>
      <c r="U805">
        <v>10622.89</v>
      </c>
      <c r="V805">
        <v>0</v>
      </c>
      <c r="W805">
        <v>10000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3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f t="shared" si="12"/>
        <v>0</v>
      </c>
    </row>
    <row r="806" spans="1:37" x14ac:dyDescent="0.2">
      <c r="A806">
        <v>9000318</v>
      </c>
      <c r="B806" t="s">
        <v>562</v>
      </c>
      <c r="C806" t="s">
        <v>9185</v>
      </c>
      <c r="D806" t="s">
        <v>563</v>
      </c>
      <c r="E806" t="s">
        <v>9298</v>
      </c>
      <c r="F806" t="s">
        <v>9299</v>
      </c>
      <c r="G806" t="s">
        <v>9300</v>
      </c>
      <c r="H806">
        <v>3272.03</v>
      </c>
      <c r="I806">
        <v>0</v>
      </c>
      <c r="J806">
        <v>0</v>
      </c>
      <c r="K806">
        <v>795.54</v>
      </c>
      <c r="L806">
        <v>198.88</v>
      </c>
      <c r="M806">
        <v>29.83</v>
      </c>
      <c r="N806">
        <v>597</v>
      </c>
      <c r="O806">
        <v>0</v>
      </c>
      <c r="P806">
        <v>0</v>
      </c>
      <c r="Q806">
        <v>0</v>
      </c>
      <c r="R806">
        <v>0</v>
      </c>
      <c r="S806">
        <v>104575.05</v>
      </c>
      <c r="T806">
        <v>50000</v>
      </c>
      <c r="U806">
        <v>14530.01</v>
      </c>
      <c r="V806">
        <v>10000</v>
      </c>
      <c r="W806">
        <v>6000</v>
      </c>
      <c r="X806">
        <v>0</v>
      </c>
      <c r="Y806">
        <v>500</v>
      </c>
      <c r="Z806">
        <v>0</v>
      </c>
      <c r="AA806">
        <v>0</v>
      </c>
      <c r="AB806">
        <v>0</v>
      </c>
      <c r="AC806">
        <v>23545.040000000001</v>
      </c>
      <c r="AD806">
        <v>3</v>
      </c>
      <c r="AE806">
        <v>0</v>
      </c>
      <c r="AF806">
        <v>706.35</v>
      </c>
      <c r="AG806">
        <v>0</v>
      </c>
      <c r="AH806">
        <v>706.35</v>
      </c>
      <c r="AI806">
        <v>911.83</v>
      </c>
      <c r="AJ806">
        <v>0</v>
      </c>
      <c r="AK806">
        <f t="shared" si="12"/>
        <v>911.83</v>
      </c>
    </row>
    <row r="807" spans="1:37" x14ac:dyDescent="0.2">
      <c r="A807">
        <v>9001265</v>
      </c>
      <c r="B807" t="s">
        <v>8267</v>
      </c>
      <c r="C807" t="s">
        <v>9185</v>
      </c>
      <c r="D807" t="s">
        <v>8268</v>
      </c>
      <c r="E807" t="s">
        <v>9298</v>
      </c>
      <c r="F807" t="s">
        <v>9299</v>
      </c>
      <c r="G807" t="s">
        <v>9300</v>
      </c>
      <c r="H807">
        <v>3436.1</v>
      </c>
      <c r="I807">
        <v>0</v>
      </c>
      <c r="J807">
        <v>0</v>
      </c>
      <c r="K807">
        <v>340.64</v>
      </c>
      <c r="L807">
        <v>104.32</v>
      </c>
      <c r="M807">
        <v>12.77</v>
      </c>
      <c r="N807">
        <v>255</v>
      </c>
      <c r="O807">
        <v>0</v>
      </c>
      <c r="P807">
        <v>0</v>
      </c>
      <c r="Q807">
        <v>0</v>
      </c>
      <c r="R807">
        <v>0</v>
      </c>
      <c r="S807">
        <v>15675.83</v>
      </c>
      <c r="T807">
        <v>20000</v>
      </c>
      <c r="U807">
        <v>2831.76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f t="shared" si="12"/>
        <v>0</v>
      </c>
    </row>
    <row r="808" spans="1:37" x14ac:dyDescent="0.2">
      <c r="A808">
        <v>9000377</v>
      </c>
      <c r="B808" t="s">
        <v>676</v>
      </c>
      <c r="C808" t="s">
        <v>9185</v>
      </c>
      <c r="D808" t="s">
        <v>677</v>
      </c>
      <c r="E808" t="s">
        <v>9298</v>
      </c>
      <c r="F808" t="s">
        <v>9299</v>
      </c>
      <c r="G808" t="s">
        <v>9300</v>
      </c>
      <c r="H808">
        <v>3363.24</v>
      </c>
      <c r="I808">
        <v>0</v>
      </c>
      <c r="J808">
        <v>0</v>
      </c>
      <c r="K808">
        <v>721.62</v>
      </c>
      <c r="L808">
        <v>180.41</v>
      </c>
      <c r="M808">
        <v>27.06</v>
      </c>
      <c r="N808">
        <v>541</v>
      </c>
      <c r="O808">
        <v>0</v>
      </c>
      <c r="P808">
        <v>0</v>
      </c>
      <c r="Q808">
        <v>0</v>
      </c>
      <c r="R808">
        <v>0</v>
      </c>
      <c r="S808">
        <v>101385.22</v>
      </c>
      <c r="T808">
        <v>50000</v>
      </c>
      <c r="U808">
        <v>14534.38</v>
      </c>
      <c r="V808">
        <v>10000</v>
      </c>
      <c r="W808">
        <v>10000</v>
      </c>
      <c r="X808">
        <v>0</v>
      </c>
      <c r="Y808">
        <v>10000</v>
      </c>
      <c r="Z808">
        <v>0</v>
      </c>
      <c r="AA808">
        <v>0</v>
      </c>
      <c r="AB808">
        <v>0</v>
      </c>
      <c r="AC808">
        <v>6850.84</v>
      </c>
      <c r="AD808">
        <v>3</v>
      </c>
      <c r="AE808">
        <v>0</v>
      </c>
      <c r="AF808">
        <v>205.53</v>
      </c>
      <c r="AG808">
        <v>0</v>
      </c>
      <c r="AH808">
        <v>205.53</v>
      </c>
      <c r="AI808">
        <v>388.73</v>
      </c>
      <c r="AJ808">
        <v>0</v>
      </c>
      <c r="AK808">
        <f t="shared" si="12"/>
        <v>388.73</v>
      </c>
    </row>
    <row r="809" spans="1:37" x14ac:dyDescent="0.2">
      <c r="A809">
        <v>9001207</v>
      </c>
      <c r="B809" t="s">
        <v>7534</v>
      </c>
      <c r="C809" t="s">
        <v>9185</v>
      </c>
      <c r="D809" t="s">
        <v>7535</v>
      </c>
      <c r="E809" t="s">
        <v>9298</v>
      </c>
      <c r="F809" t="s">
        <v>9299</v>
      </c>
      <c r="G809" t="s">
        <v>9300</v>
      </c>
      <c r="H809">
        <v>3446.63</v>
      </c>
      <c r="I809">
        <v>0</v>
      </c>
      <c r="J809">
        <v>0</v>
      </c>
      <c r="K809">
        <v>521.36</v>
      </c>
      <c r="L809">
        <v>130.34</v>
      </c>
      <c r="M809">
        <v>19.55</v>
      </c>
      <c r="N809">
        <v>391</v>
      </c>
      <c r="O809">
        <v>0</v>
      </c>
      <c r="P809">
        <v>0</v>
      </c>
      <c r="Q809">
        <v>0</v>
      </c>
      <c r="R809">
        <v>0</v>
      </c>
      <c r="S809">
        <v>29536.18</v>
      </c>
      <c r="T809">
        <v>30000</v>
      </c>
      <c r="U809">
        <v>6373.5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f t="shared" si="12"/>
        <v>0</v>
      </c>
    </row>
    <row r="810" spans="1:37" x14ac:dyDescent="0.2">
      <c r="A810">
        <v>9001326</v>
      </c>
      <c r="B810" t="s">
        <v>7963</v>
      </c>
      <c r="C810" t="s">
        <v>9185</v>
      </c>
      <c r="D810" t="s">
        <v>7964</v>
      </c>
      <c r="E810" t="s">
        <v>9298</v>
      </c>
      <c r="F810" t="s">
        <v>9299</v>
      </c>
      <c r="G810" t="s">
        <v>9300</v>
      </c>
      <c r="H810">
        <v>4362</v>
      </c>
      <c r="I810">
        <v>0</v>
      </c>
      <c r="J810">
        <v>0</v>
      </c>
      <c r="K810">
        <v>761.52</v>
      </c>
      <c r="L810">
        <v>190.38</v>
      </c>
      <c r="M810">
        <v>28.56</v>
      </c>
      <c r="N810">
        <v>571</v>
      </c>
      <c r="O810">
        <v>0</v>
      </c>
      <c r="P810">
        <v>0</v>
      </c>
      <c r="Q810">
        <v>0</v>
      </c>
      <c r="R810">
        <v>0</v>
      </c>
      <c r="S810">
        <v>27734.53</v>
      </c>
      <c r="T810">
        <v>20000</v>
      </c>
      <c r="U810">
        <v>6205.84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1528.69</v>
      </c>
      <c r="AD810">
        <v>3</v>
      </c>
      <c r="AE810">
        <v>0</v>
      </c>
      <c r="AF810">
        <v>45.86</v>
      </c>
      <c r="AG810">
        <v>0</v>
      </c>
      <c r="AH810">
        <v>45.86</v>
      </c>
      <c r="AI810">
        <v>111.54</v>
      </c>
      <c r="AJ810">
        <v>0</v>
      </c>
      <c r="AK810">
        <f t="shared" si="12"/>
        <v>111.54</v>
      </c>
    </row>
    <row r="811" spans="1:37" x14ac:dyDescent="0.2">
      <c r="A811">
        <v>9001085</v>
      </c>
      <c r="B811" t="s">
        <v>2929</v>
      </c>
      <c r="C811" t="s">
        <v>9185</v>
      </c>
      <c r="D811" t="s">
        <v>2930</v>
      </c>
      <c r="E811" t="s">
        <v>9298</v>
      </c>
      <c r="F811" t="s">
        <v>9299</v>
      </c>
      <c r="G811" t="s">
        <v>9300</v>
      </c>
      <c r="H811">
        <v>3447.12</v>
      </c>
      <c r="I811">
        <v>0</v>
      </c>
      <c r="J811">
        <v>0</v>
      </c>
      <c r="K811">
        <v>380.47</v>
      </c>
      <c r="L811">
        <v>104.32</v>
      </c>
      <c r="M811">
        <v>14.27</v>
      </c>
      <c r="N811">
        <v>285</v>
      </c>
      <c r="O811">
        <v>0</v>
      </c>
      <c r="P811">
        <v>0</v>
      </c>
      <c r="Q811">
        <v>0</v>
      </c>
      <c r="R811">
        <v>0</v>
      </c>
      <c r="S811">
        <v>35697.32</v>
      </c>
      <c r="T811">
        <v>40000</v>
      </c>
      <c r="U811">
        <v>5451.62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3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f t="shared" si="12"/>
        <v>0</v>
      </c>
    </row>
    <row r="812" spans="1:37" x14ac:dyDescent="0.2">
      <c r="A812">
        <v>9000374</v>
      </c>
      <c r="B812" t="s">
        <v>2179</v>
      </c>
      <c r="C812" t="s">
        <v>9185</v>
      </c>
      <c r="D812" t="s">
        <v>2660</v>
      </c>
      <c r="E812" t="s">
        <v>9298</v>
      </c>
      <c r="F812" t="s">
        <v>9299</v>
      </c>
      <c r="G812" t="s">
        <v>9300</v>
      </c>
      <c r="H812">
        <v>6332</v>
      </c>
      <c r="I812">
        <v>0</v>
      </c>
      <c r="J812">
        <v>0</v>
      </c>
      <c r="K812">
        <v>1118.72</v>
      </c>
      <c r="L812">
        <v>279.68</v>
      </c>
      <c r="M812">
        <v>41.95</v>
      </c>
      <c r="N812">
        <v>839</v>
      </c>
      <c r="O812">
        <v>0</v>
      </c>
      <c r="P812">
        <v>0</v>
      </c>
      <c r="Q812">
        <v>0</v>
      </c>
      <c r="R812">
        <v>0</v>
      </c>
      <c r="S812">
        <v>95971</v>
      </c>
      <c r="T812">
        <v>40000</v>
      </c>
      <c r="U812">
        <v>18234.8</v>
      </c>
      <c r="V812">
        <v>8000</v>
      </c>
      <c r="W812">
        <v>8000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21736.2</v>
      </c>
      <c r="AD812">
        <v>3</v>
      </c>
      <c r="AE812">
        <v>0</v>
      </c>
      <c r="AF812">
        <v>652.09</v>
      </c>
      <c r="AG812">
        <v>0</v>
      </c>
      <c r="AH812">
        <v>652.09</v>
      </c>
      <c r="AI812">
        <v>771.85</v>
      </c>
      <c r="AJ812">
        <v>0</v>
      </c>
      <c r="AK812">
        <f t="shared" si="12"/>
        <v>771.85</v>
      </c>
    </row>
    <row r="813" spans="1:37" x14ac:dyDescent="0.2">
      <c r="A813">
        <v>9000533</v>
      </c>
      <c r="B813" t="s">
        <v>978</v>
      </c>
      <c r="C813" t="s">
        <v>9185</v>
      </c>
      <c r="D813" t="s">
        <v>979</v>
      </c>
      <c r="E813" t="s">
        <v>9298</v>
      </c>
      <c r="F813" t="s">
        <v>9299</v>
      </c>
      <c r="G813" t="s">
        <v>9300</v>
      </c>
      <c r="H813">
        <v>3888.42</v>
      </c>
      <c r="I813">
        <v>0</v>
      </c>
      <c r="J813">
        <v>0</v>
      </c>
      <c r="K813">
        <v>644.64</v>
      </c>
      <c r="L813">
        <v>161.16</v>
      </c>
      <c r="M813">
        <v>24.17</v>
      </c>
      <c r="N813">
        <v>483</v>
      </c>
      <c r="O813">
        <v>0</v>
      </c>
      <c r="P813">
        <v>0</v>
      </c>
      <c r="Q813">
        <v>0</v>
      </c>
      <c r="R813">
        <v>0</v>
      </c>
      <c r="S813">
        <v>77236.539999999994</v>
      </c>
      <c r="T813">
        <v>50000</v>
      </c>
      <c r="U813">
        <v>14242.76</v>
      </c>
      <c r="V813">
        <v>10000</v>
      </c>
      <c r="W813">
        <v>20000</v>
      </c>
      <c r="X813">
        <v>0</v>
      </c>
      <c r="Y813">
        <v>10000</v>
      </c>
      <c r="Z813">
        <v>0</v>
      </c>
      <c r="AA813">
        <v>0</v>
      </c>
      <c r="AB813">
        <v>0</v>
      </c>
      <c r="AC813">
        <v>0</v>
      </c>
      <c r="AD813">
        <v>3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f t="shared" si="12"/>
        <v>0</v>
      </c>
    </row>
    <row r="814" spans="1:37" x14ac:dyDescent="0.2">
      <c r="A814">
        <v>9000743</v>
      </c>
      <c r="B814" t="s">
        <v>1588</v>
      </c>
      <c r="C814" t="s">
        <v>9185</v>
      </c>
      <c r="D814" t="s">
        <v>1589</v>
      </c>
      <c r="E814" t="s">
        <v>9298</v>
      </c>
      <c r="F814" t="s">
        <v>9299</v>
      </c>
      <c r="G814" t="s">
        <v>9300</v>
      </c>
      <c r="H814">
        <v>3510.12</v>
      </c>
      <c r="I814">
        <v>0</v>
      </c>
      <c r="J814">
        <v>0</v>
      </c>
      <c r="K814">
        <v>592.62</v>
      </c>
      <c r="L814">
        <v>148.16</v>
      </c>
      <c r="M814">
        <v>22.22</v>
      </c>
      <c r="N814">
        <v>444</v>
      </c>
      <c r="O814">
        <v>0</v>
      </c>
      <c r="P814">
        <v>0</v>
      </c>
      <c r="Q814">
        <v>0</v>
      </c>
      <c r="R814">
        <v>0</v>
      </c>
      <c r="S814">
        <v>55063.43</v>
      </c>
      <c r="T814">
        <v>50000</v>
      </c>
      <c r="U814">
        <v>10493.21</v>
      </c>
      <c r="V814">
        <v>0</v>
      </c>
      <c r="W814">
        <v>10000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3</v>
      </c>
      <c r="AE814">
        <v>0</v>
      </c>
      <c r="AF814">
        <v>0</v>
      </c>
      <c r="AG814">
        <v>0</v>
      </c>
      <c r="AH814">
        <v>0</v>
      </c>
      <c r="AI814">
        <v>55.61</v>
      </c>
      <c r="AJ814">
        <v>0</v>
      </c>
      <c r="AK814">
        <f t="shared" si="12"/>
        <v>55.61</v>
      </c>
    </row>
    <row r="815" spans="1:37" x14ac:dyDescent="0.2">
      <c r="A815">
        <v>9000289</v>
      </c>
      <c r="B815" t="s">
        <v>496</v>
      </c>
      <c r="C815" t="s">
        <v>9185</v>
      </c>
      <c r="D815" t="s">
        <v>497</v>
      </c>
      <c r="E815" t="s">
        <v>9298</v>
      </c>
      <c r="F815" t="s">
        <v>9299</v>
      </c>
      <c r="G815" t="s">
        <v>9300</v>
      </c>
      <c r="H815">
        <v>3090.75</v>
      </c>
      <c r="I815">
        <v>0</v>
      </c>
      <c r="J815">
        <v>0</v>
      </c>
      <c r="K815">
        <v>558.1</v>
      </c>
      <c r="L815">
        <v>139.52000000000001</v>
      </c>
      <c r="M815">
        <v>20.93</v>
      </c>
      <c r="N815">
        <v>419</v>
      </c>
      <c r="O815">
        <v>0</v>
      </c>
      <c r="P815">
        <v>0</v>
      </c>
      <c r="Q815">
        <v>0</v>
      </c>
      <c r="R815">
        <v>0</v>
      </c>
      <c r="S815">
        <v>80972.149999999994</v>
      </c>
      <c r="T815">
        <v>50000</v>
      </c>
      <c r="U815">
        <v>10067.44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20904.71</v>
      </c>
      <c r="AD815">
        <v>3</v>
      </c>
      <c r="AE815">
        <v>0</v>
      </c>
      <c r="AF815">
        <v>627.14</v>
      </c>
      <c r="AG815">
        <v>0</v>
      </c>
      <c r="AH815">
        <v>627.14</v>
      </c>
      <c r="AI815">
        <v>718.55</v>
      </c>
      <c r="AJ815">
        <v>0</v>
      </c>
      <c r="AK815">
        <f t="shared" si="12"/>
        <v>718.55</v>
      </c>
    </row>
    <row r="816" spans="1:37" x14ac:dyDescent="0.2">
      <c r="A816">
        <v>9000844</v>
      </c>
      <c r="B816" t="s">
        <v>1877</v>
      </c>
      <c r="C816" t="s">
        <v>9185</v>
      </c>
      <c r="D816" t="s">
        <v>1878</v>
      </c>
      <c r="E816" t="s">
        <v>9298</v>
      </c>
      <c r="F816" t="s">
        <v>9299</v>
      </c>
      <c r="G816" t="s">
        <v>9300</v>
      </c>
      <c r="H816">
        <v>2704.19</v>
      </c>
      <c r="I816">
        <v>0</v>
      </c>
      <c r="J816">
        <v>0</v>
      </c>
      <c r="K816">
        <v>425.61</v>
      </c>
      <c r="L816">
        <v>106.4</v>
      </c>
      <c r="M816">
        <v>15.96</v>
      </c>
      <c r="N816">
        <v>319</v>
      </c>
      <c r="O816">
        <v>0</v>
      </c>
      <c r="P816">
        <v>0</v>
      </c>
      <c r="Q816">
        <v>0</v>
      </c>
      <c r="R816">
        <v>0</v>
      </c>
      <c r="S816">
        <v>46518.1</v>
      </c>
      <c r="T816">
        <v>50000</v>
      </c>
      <c r="U816">
        <v>7456.37</v>
      </c>
      <c r="V816">
        <v>5000</v>
      </c>
      <c r="W816">
        <v>10000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f t="shared" si="12"/>
        <v>0</v>
      </c>
    </row>
    <row r="817" spans="1:37" x14ac:dyDescent="0.2">
      <c r="A817">
        <v>9000275</v>
      </c>
      <c r="B817" t="s">
        <v>2463</v>
      </c>
      <c r="C817" t="s">
        <v>9185</v>
      </c>
      <c r="D817" t="s">
        <v>2464</v>
      </c>
      <c r="E817" t="s">
        <v>9298</v>
      </c>
      <c r="F817" t="s">
        <v>9299</v>
      </c>
      <c r="G817" t="s">
        <v>9300</v>
      </c>
      <c r="H817">
        <v>6485</v>
      </c>
      <c r="I817">
        <v>0</v>
      </c>
      <c r="J817">
        <v>0</v>
      </c>
      <c r="K817">
        <v>1005.36</v>
      </c>
      <c r="L817">
        <v>251.34</v>
      </c>
      <c r="M817">
        <v>37.700000000000003</v>
      </c>
      <c r="N817">
        <v>754</v>
      </c>
      <c r="O817">
        <v>0</v>
      </c>
      <c r="P817">
        <v>0</v>
      </c>
      <c r="Q817">
        <v>0</v>
      </c>
      <c r="R817">
        <v>0</v>
      </c>
      <c r="S817">
        <v>88224.45</v>
      </c>
      <c r="T817">
        <v>40000</v>
      </c>
      <c r="U817">
        <v>16387.2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31837.25</v>
      </c>
      <c r="AD817">
        <v>3</v>
      </c>
      <c r="AE817">
        <v>0</v>
      </c>
      <c r="AF817">
        <v>955.12</v>
      </c>
      <c r="AG817">
        <v>0</v>
      </c>
      <c r="AH817">
        <v>955.12</v>
      </c>
      <c r="AI817">
        <v>972.02</v>
      </c>
      <c r="AJ817">
        <v>0</v>
      </c>
      <c r="AK817">
        <f t="shared" si="12"/>
        <v>972.02</v>
      </c>
    </row>
    <row r="818" spans="1:37" x14ac:dyDescent="0.2">
      <c r="A818">
        <v>9001065</v>
      </c>
      <c r="B818" t="s">
        <v>2870</v>
      </c>
      <c r="C818" t="s">
        <v>9185</v>
      </c>
      <c r="D818" t="s">
        <v>2871</v>
      </c>
      <c r="E818" t="s">
        <v>9298</v>
      </c>
      <c r="F818" t="s">
        <v>9299</v>
      </c>
      <c r="G818" t="s">
        <v>9300</v>
      </c>
      <c r="H818">
        <v>3576.03</v>
      </c>
      <c r="I818">
        <v>0</v>
      </c>
      <c r="J818">
        <v>0</v>
      </c>
      <c r="K818">
        <v>451.04</v>
      </c>
      <c r="L818">
        <v>112.76</v>
      </c>
      <c r="M818">
        <v>16.91</v>
      </c>
      <c r="N818">
        <v>338</v>
      </c>
      <c r="O818">
        <v>0</v>
      </c>
      <c r="P818">
        <v>0</v>
      </c>
      <c r="Q818">
        <v>0</v>
      </c>
      <c r="R818">
        <v>0</v>
      </c>
      <c r="S818">
        <v>43896.25</v>
      </c>
      <c r="T818">
        <v>40000</v>
      </c>
      <c r="U818">
        <v>7349.68</v>
      </c>
      <c r="V818">
        <v>8000</v>
      </c>
      <c r="W818">
        <v>16000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f t="shared" si="12"/>
        <v>0</v>
      </c>
    </row>
    <row r="819" spans="1:37" x14ac:dyDescent="0.2">
      <c r="A819">
        <v>9000788</v>
      </c>
      <c r="B819" t="s">
        <v>1722</v>
      </c>
      <c r="C819" t="s">
        <v>9185</v>
      </c>
      <c r="D819" t="s">
        <v>1723</v>
      </c>
      <c r="E819" t="s">
        <v>9298</v>
      </c>
      <c r="F819" t="s">
        <v>9299</v>
      </c>
      <c r="G819" t="s">
        <v>9300</v>
      </c>
      <c r="H819">
        <v>3697.23</v>
      </c>
      <c r="I819">
        <v>0</v>
      </c>
      <c r="J819">
        <v>0</v>
      </c>
      <c r="K819">
        <v>534.79</v>
      </c>
      <c r="L819">
        <v>133.69999999999999</v>
      </c>
      <c r="M819">
        <v>20.05</v>
      </c>
      <c r="N819">
        <v>401</v>
      </c>
      <c r="O819">
        <v>0</v>
      </c>
      <c r="P819">
        <v>0</v>
      </c>
      <c r="Q819">
        <v>0</v>
      </c>
      <c r="R819">
        <v>0</v>
      </c>
      <c r="S819">
        <v>55811.38</v>
      </c>
      <c r="T819">
        <v>50000</v>
      </c>
      <c r="U819">
        <v>10766.85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3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f t="shared" si="12"/>
        <v>0</v>
      </c>
    </row>
    <row r="820" spans="1:37" x14ac:dyDescent="0.2">
      <c r="A820">
        <v>9000006</v>
      </c>
      <c r="B820" t="s">
        <v>26</v>
      </c>
      <c r="C820" t="s">
        <v>9185</v>
      </c>
      <c r="D820" t="s">
        <v>27</v>
      </c>
      <c r="E820" t="s">
        <v>9298</v>
      </c>
      <c r="F820" t="s">
        <v>9299</v>
      </c>
      <c r="G820" t="s">
        <v>9300</v>
      </c>
      <c r="H820">
        <v>14999.11</v>
      </c>
      <c r="I820">
        <v>0</v>
      </c>
      <c r="J820">
        <v>0</v>
      </c>
      <c r="K820">
        <v>1134.48</v>
      </c>
      <c r="L820">
        <v>811.65</v>
      </c>
      <c r="M820">
        <v>42.54</v>
      </c>
      <c r="N820">
        <v>1078</v>
      </c>
      <c r="O820">
        <v>0</v>
      </c>
      <c r="P820">
        <v>0</v>
      </c>
      <c r="Q820">
        <v>0</v>
      </c>
      <c r="R820">
        <v>0</v>
      </c>
      <c r="S820">
        <v>203156.31</v>
      </c>
      <c r="T820">
        <v>50000</v>
      </c>
      <c r="U820">
        <v>28117.3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125039.01</v>
      </c>
      <c r="AD820">
        <v>10</v>
      </c>
      <c r="AE820">
        <v>2520</v>
      </c>
      <c r="AF820">
        <v>9983.9</v>
      </c>
      <c r="AG820">
        <v>0</v>
      </c>
      <c r="AH820">
        <v>9983.9</v>
      </c>
      <c r="AI820">
        <v>9290.66</v>
      </c>
      <c r="AJ820">
        <v>693.24</v>
      </c>
      <c r="AK820">
        <f t="shared" si="12"/>
        <v>9983.9</v>
      </c>
    </row>
    <row r="821" spans="1:37" x14ac:dyDescent="0.2">
      <c r="A821">
        <v>9001032</v>
      </c>
      <c r="B821" t="s">
        <v>2351</v>
      </c>
      <c r="C821" t="s">
        <v>9185</v>
      </c>
      <c r="D821" t="s">
        <v>2352</v>
      </c>
      <c r="E821" t="s">
        <v>9298</v>
      </c>
      <c r="F821" t="s">
        <v>9299</v>
      </c>
      <c r="G821" t="s">
        <v>9300</v>
      </c>
      <c r="H821">
        <v>4182.63</v>
      </c>
      <c r="I821">
        <v>0</v>
      </c>
      <c r="J821">
        <v>0</v>
      </c>
      <c r="K821">
        <v>644.79999999999995</v>
      </c>
      <c r="L821">
        <v>161.19999999999999</v>
      </c>
      <c r="M821">
        <v>24.18</v>
      </c>
      <c r="N821">
        <v>484</v>
      </c>
      <c r="O821">
        <v>0</v>
      </c>
      <c r="P821">
        <v>0</v>
      </c>
      <c r="Q821">
        <v>0</v>
      </c>
      <c r="R821">
        <v>0</v>
      </c>
      <c r="S821">
        <v>55469.37</v>
      </c>
      <c r="T821">
        <v>45000</v>
      </c>
      <c r="U821">
        <v>11827.62</v>
      </c>
      <c r="V821">
        <v>0</v>
      </c>
      <c r="W821">
        <v>9000</v>
      </c>
      <c r="X821">
        <v>0</v>
      </c>
      <c r="Y821">
        <v>9000</v>
      </c>
      <c r="Z821">
        <v>0</v>
      </c>
      <c r="AA821">
        <v>0</v>
      </c>
      <c r="AB821">
        <v>0</v>
      </c>
      <c r="AC821">
        <v>0</v>
      </c>
      <c r="AD821">
        <v>3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f t="shared" si="12"/>
        <v>0</v>
      </c>
    </row>
    <row r="822" spans="1:37" x14ac:dyDescent="0.2">
      <c r="A822">
        <v>9000758</v>
      </c>
      <c r="B822" t="s">
        <v>1632</v>
      </c>
      <c r="C822" t="s">
        <v>9185</v>
      </c>
      <c r="D822" t="s">
        <v>1633</v>
      </c>
      <c r="E822" t="s">
        <v>9298</v>
      </c>
      <c r="F822" t="s">
        <v>9299</v>
      </c>
      <c r="G822" t="s">
        <v>9300</v>
      </c>
      <c r="H822">
        <v>3765.89</v>
      </c>
      <c r="I822">
        <v>0</v>
      </c>
      <c r="J822">
        <v>0</v>
      </c>
      <c r="K822">
        <v>491.14</v>
      </c>
      <c r="L822">
        <v>122.78</v>
      </c>
      <c r="M822">
        <v>18.420000000000002</v>
      </c>
      <c r="N822">
        <v>368</v>
      </c>
      <c r="O822">
        <v>0</v>
      </c>
      <c r="P822">
        <v>0</v>
      </c>
      <c r="Q822">
        <v>0</v>
      </c>
      <c r="R822">
        <v>0</v>
      </c>
      <c r="S822">
        <v>54835.99</v>
      </c>
      <c r="T822">
        <v>50000</v>
      </c>
      <c r="U822">
        <v>8757.07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f t="shared" si="12"/>
        <v>0</v>
      </c>
    </row>
    <row r="823" spans="1:37" x14ac:dyDescent="0.2">
      <c r="A823">
        <v>9000929</v>
      </c>
      <c r="B823" t="s">
        <v>2057</v>
      </c>
      <c r="C823" t="s">
        <v>9185</v>
      </c>
      <c r="D823" t="s">
        <v>2058</v>
      </c>
      <c r="E823" t="s">
        <v>9298</v>
      </c>
      <c r="F823" t="s">
        <v>9299</v>
      </c>
      <c r="G823" t="s">
        <v>9300</v>
      </c>
      <c r="H823">
        <v>3813.44</v>
      </c>
      <c r="I823">
        <v>0</v>
      </c>
      <c r="J823">
        <v>0</v>
      </c>
      <c r="K823">
        <v>660.88</v>
      </c>
      <c r="L823">
        <v>165.22</v>
      </c>
      <c r="M823">
        <v>24.78</v>
      </c>
      <c r="N823">
        <v>496</v>
      </c>
      <c r="O823">
        <v>0</v>
      </c>
      <c r="P823">
        <v>0</v>
      </c>
      <c r="Q823">
        <v>0</v>
      </c>
      <c r="R823">
        <v>0</v>
      </c>
      <c r="S823">
        <v>86352.76</v>
      </c>
      <c r="T823">
        <v>50000</v>
      </c>
      <c r="U823">
        <v>13470.8</v>
      </c>
      <c r="V823">
        <v>0</v>
      </c>
      <c r="W823">
        <v>10000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12881.96</v>
      </c>
      <c r="AD823">
        <v>3</v>
      </c>
      <c r="AE823">
        <v>0</v>
      </c>
      <c r="AF823">
        <v>386.46</v>
      </c>
      <c r="AG823">
        <v>0</v>
      </c>
      <c r="AH823">
        <v>386.46</v>
      </c>
      <c r="AI823">
        <v>492.46</v>
      </c>
      <c r="AJ823">
        <v>0</v>
      </c>
      <c r="AK823">
        <f t="shared" si="12"/>
        <v>492.46</v>
      </c>
    </row>
    <row r="824" spans="1:37" x14ac:dyDescent="0.2">
      <c r="A824">
        <v>9001081</v>
      </c>
      <c r="B824" t="s">
        <v>2917</v>
      </c>
      <c r="C824" t="s">
        <v>9185</v>
      </c>
      <c r="D824" t="s">
        <v>2918</v>
      </c>
      <c r="E824" t="s">
        <v>9298</v>
      </c>
      <c r="F824" t="s">
        <v>9299</v>
      </c>
      <c r="G824" t="s">
        <v>9300</v>
      </c>
      <c r="H824">
        <v>3819.9</v>
      </c>
      <c r="I824">
        <v>0</v>
      </c>
      <c r="J824">
        <v>0</v>
      </c>
      <c r="K824">
        <v>404.32</v>
      </c>
      <c r="L824">
        <v>104.32</v>
      </c>
      <c r="M824">
        <v>15.16</v>
      </c>
      <c r="N824">
        <v>303</v>
      </c>
      <c r="O824">
        <v>0</v>
      </c>
      <c r="P824">
        <v>0</v>
      </c>
      <c r="Q824">
        <v>0</v>
      </c>
      <c r="R824">
        <v>0</v>
      </c>
      <c r="S824">
        <v>43028.55</v>
      </c>
      <c r="T824">
        <v>40000</v>
      </c>
      <c r="U824">
        <v>6598.15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3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f t="shared" si="12"/>
        <v>0</v>
      </c>
    </row>
    <row r="825" spans="1:37" x14ac:dyDescent="0.2">
      <c r="A825">
        <v>9001274</v>
      </c>
      <c r="B825" t="s">
        <v>8154</v>
      </c>
      <c r="C825" t="s">
        <v>9185</v>
      </c>
      <c r="D825" t="s">
        <v>8155</v>
      </c>
      <c r="E825" t="s">
        <v>9298</v>
      </c>
      <c r="F825" t="s">
        <v>9299</v>
      </c>
      <c r="G825" t="s">
        <v>9300</v>
      </c>
      <c r="H825">
        <v>3141</v>
      </c>
      <c r="I825">
        <v>0</v>
      </c>
      <c r="J825">
        <v>0</v>
      </c>
      <c r="K825">
        <v>430.97</v>
      </c>
      <c r="L825">
        <v>107.74</v>
      </c>
      <c r="M825">
        <v>16.16</v>
      </c>
      <c r="N825">
        <v>323</v>
      </c>
      <c r="O825">
        <v>0</v>
      </c>
      <c r="P825">
        <v>0</v>
      </c>
      <c r="Q825">
        <v>0</v>
      </c>
      <c r="R825">
        <v>0</v>
      </c>
      <c r="S825">
        <v>16189.39</v>
      </c>
      <c r="T825">
        <v>20000</v>
      </c>
      <c r="U825">
        <v>3511.48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3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f t="shared" si="12"/>
        <v>0</v>
      </c>
    </row>
    <row r="826" spans="1:37" x14ac:dyDescent="0.2">
      <c r="A826">
        <v>9000238</v>
      </c>
      <c r="B826" t="s">
        <v>2505</v>
      </c>
      <c r="C826" t="s">
        <v>9185</v>
      </c>
      <c r="D826" t="s">
        <v>2506</v>
      </c>
      <c r="E826" t="s">
        <v>9298</v>
      </c>
      <c r="F826" t="s">
        <v>9299</v>
      </c>
      <c r="G826" t="s">
        <v>9300</v>
      </c>
      <c r="H826">
        <v>5565</v>
      </c>
      <c r="I826">
        <v>0</v>
      </c>
      <c r="J826">
        <v>0</v>
      </c>
      <c r="K826">
        <v>934.96</v>
      </c>
      <c r="L826">
        <v>233.74</v>
      </c>
      <c r="M826">
        <v>35.06</v>
      </c>
      <c r="N826">
        <v>701</v>
      </c>
      <c r="O826">
        <v>0</v>
      </c>
      <c r="P826">
        <v>0</v>
      </c>
      <c r="Q826">
        <v>0</v>
      </c>
      <c r="R826">
        <v>0</v>
      </c>
      <c r="S826">
        <v>81050.75</v>
      </c>
      <c r="T826">
        <v>40000</v>
      </c>
      <c r="U826">
        <v>15238.08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25812.67</v>
      </c>
      <c r="AD826">
        <v>3</v>
      </c>
      <c r="AE826">
        <v>0</v>
      </c>
      <c r="AF826">
        <v>774.38</v>
      </c>
      <c r="AG826">
        <v>0</v>
      </c>
      <c r="AH826">
        <v>774.38</v>
      </c>
      <c r="AI826">
        <v>814.57</v>
      </c>
      <c r="AJ826">
        <v>0</v>
      </c>
      <c r="AK826">
        <f t="shared" si="12"/>
        <v>814.57</v>
      </c>
    </row>
    <row r="827" spans="1:37" x14ac:dyDescent="0.2">
      <c r="A827">
        <v>9000793</v>
      </c>
      <c r="B827" t="s">
        <v>706</v>
      </c>
      <c r="C827" t="s">
        <v>9185</v>
      </c>
      <c r="D827" t="s">
        <v>1737</v>
      </c>
      <c r="E827" t="s">
        <v>9298</v>
      </c>
      <c r="F827" t="s">
        <v>9299</v>
      </c>
      <c r="G827" t="s">
        <v>9300</v>
      </c>
      <c r="H827">
        <v>3623.3</v>
      </c>
      <c r="I827">
        <v>0</v>
      </c>
      <c r="J827">
        <v>0</v>
      </c>
      <c r="K827">
        <v>609.21</v>
      </c>
      <c r="L827">
        <v>152.30000000000001</v>
      </c>
      <c r="M827">
        <v>22.85</v>
      </c>
      <c r="N827">
        <v>457</v>
      </c>
      <c r="O827">
        <v>0</v>
      </c>
      <c r="P827">
        <v>0</v>
      </c>
      <c r="Q827">
        <v>0</v>
      </c>
      <c r="R827">
        <v>0</v>
      </c>
      <c r="S827">
        <v>62178.13</v>
      </c>
      <c r="T827">
        <v>50000</v>
      </c>
      <c r="U827">
        <v>12346.1</v>
      </c>
      <c r="V827">
        <v>10000</v>
      </c>
      <c r="W827">
        <v>10000</v>
      </c>
      <c r="X827">
        <v>0</v>
      </c>
      <c r="Y827">
        <v>10000</v>
      </c>
      <c r="Z827">
        <v>0</v>
      </c>
      <c r="AA827">
        <v>0</v>
      </c>
      <c r="AB827">
        <v>0</v>
      </c>
      <c r="AC827">
        <v>0</v>
      </c>
      <c r="AD827">
        <v>3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f t="shared" si="12"/>
        <v>0</v>
      </c>
    </row>
    <row r="828" spans="1:37" x14ac:dyDescent="0.2">
      <c r="A828">
        <v>9001386</v>
      </c>
      <c r="B828" t="s">
        <v>8906</v>
      </c>
      <c r="C828" t="s">
        <v>9185</v>
      </c>
      <c r="D828" t="s">
        <v>8907</v>
      </c>
      <c r="E828" t="s">
        <v>9298</v>
      </c>
      <c r="F828" t="s">
        <v>9299</v>
      </c>
      <c r="G828" t="s">
        <v>9300</v>
      </c>
      <c r="H828">
        <v>2637</v>
      </c>
      <c r="I828">
        <v>0</v>
      </c>
      <c r="J828">
        <v>0</v>
      </c>
      <c r="K828">
        <v>320</v>
      </c>
      <c r="L828">
        <v>104.32</v>
      </c>
      <c r="M828">
        <v>12</v>
      </c>
      <c r="N828">
        <v>240</v>
      </c>
      <c r="O828">
        <v>0</v>
      </c>
      <c r="P828">
        <v>0</v>
      </c>
      <c r="Q828">
        <v>0</v>
      </c>
      <c r="R828">
        <v>0</v>
      </c>
      <c r="S828">
        <v>9561</v>
      </c>
      <c r="T828">
        <v>15000</v>
      </c>
      <c r="U828">
        <v>2028.96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3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f t="shared" si="12"/>
        <v>0</v>
      </c>
    </row>
    <row r="829" spans="1:37" x14ac:dyDescent="0.2">
      <c r="A829">
        <v>9001348</v>
      </c>
      <c r="B829" t="s">
        <v>8113</v>
      </c>
      <c r="C829" t="s">
        <v>9185</v>
      </c>
      <c r="D829" t="s">
        <v>8114</v>
      </c>
      <c r="E829" t="s">
        <v>9298</v>
      </c>
      <c r="F829" t="s">
        <v>9299</v>
      </c>
      <c r="G829" t="s">
        <v>9300</v>
      </c>
      <c r="H829">
        <v>6297</v>
      </c>
      <c r="I829">
        <v>0</v>
      </c>
      <c r="J829">
        <v>0</v>
      </c>
      <c r="K829">
        <v>707.92</v>
      </c>
      <c r="L829">
        <v>176.98</v>
      </c>
      <c r="M829">
        <v>26.55</v>
      </c>
      <c r="N829">
        <v>531</v>
      </c>
      <c r="O829">
        <v>0</v>
      </c>
      <c r="P829">
        <v>0</v>
      </c>
      <c r="Q829">
        <v>0</v>
      </c>
      <c r="R829">
        <v>0</v>
      </c>
      <c r="S829">
        <v>30641.21</v>
      </c>
      <c r="T829">
        <v>20000</v>
      </c>
      <c r="U829">
        <v>5769.8</v>
      </c>
      <c r="V829">
        <v>0</v>
      </c>
      <c r="W829">
        <v>0</v>
      </c>
      <c r="X829">
        <v>0</v>
      </c>
      <c r="Y829">
        <v>1000</v>
      </c>
      <c r="Z829">
        <v>0</v>
      </c>
      <c r="AA829">
        <v>0</v>
      </c>
      <c r="AB829">
        <v>0</v>
      </c>
      <c r="AC829">
        <v>3871.41</v>
      </c>
      <c r="AD829">
        <v>3</v>
      </c>
      <c r="AE829">
        <v>0</v>
      </c>
      <c r="AF829">
        <v>116.14</v>
      </c>
      <c r="AG829">
        <v>0</v>
      </c>
      <c r="AH829">
        <v>116.14</v>
      </c>
      <c r="AI829">
        <v>150.51</v>
      </c>
      <c r="AJ829">
        <v>0</v>
      </c>
      <c r="AK829">
        <f t="shared" si="12"/>
        <v>150.51</v>
      </c>
    </row>
    <row r="830" spans="1:37" x14ac:dyDescent="0.2">
      <c r="A830">
        <v>9001302</v>
      </c>
      <c r="B830" t="s">
        <v>7201</v>
      </c>
      <c r="C830" t="s">
        <v>9185</v>
      </c>
      <c r="D830" t="s">
        <v>8377</v>
      </c>
      <c r="E830" t="s">
        <v>9298</v>
      </c>
      <c r="F830" t="s">
        <v>9299</v>
      </c>
      <c r="G830" t="s">
        <v>9300</v>
      </c>
      <c r="H830">
        <v>3357</v>
      </c>
      <c r="I830">
        <v>0</v>
      </c>
      <c r="J830">
        <v>0</v>
      </c>
      <c r="K830">
        <v>658.52</v>
      </c>
      <c r="L830">
        <v>164.63</v>
      </c>
      <c r="M830">
        <v>24.69</v>
      </c>
      <c r="N830">
        <v>494</v>
      </c>
      <c r="O830">
        <v>0</v>
      </c>
      <c r="P830">
        <v>0</v>
      </c>
      <c r="Q830">
        <v>0</v>
      </c>
      <c r="R830">
        <v>0</v>
      </c>
      <c r="S830">
        <v>24092</v>
      </c>
      <c r="T830">
        <v>20000</v>
      </c>
      <c r="U830">
        <v>5367.36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3</v>
      </c>
      <c r="AE830">
        <v>0</v>
      </c>
      <c r="AF830">
        <v>0</v>
      </c>
      <c r="AG830">
        <v>0</v>
      </c>
      <c r="AH830">
        <v>0</v>
      </c>
      <c r="AI830">
        <v>51.28</v>
      </c>
      <c r="AJ830">
        <v>0</v>
      </c>
      <c r="AK830">
        <f t="shared" si="12"/>
        <v>51.28</v>
      </c>
    </row>
    <row r="831" spans="1:37" x14ac:dyDescent="0.2">
      <c r="A831">
        <v>9000136</v>
      </c>
      <c r="B831" t="s">
        <v>129</v>
      </c>
      <c r="C831" t="s">
        <v>9185</v>
      </c>
      <c r="D831" t="s">
        <v>130</v>
      </c>
      <c r="E831" t="s">
        <v>9298</v>
      </c>
      <c r="F831" t="s">
        <v>9299</v>
      </c>
      <c r="G831" t="s">
        <v>9300</v>
      </c>
      <c r="H831">
        <v>3204.9</v>
      </c>
      <c r="I831">
        <v>0</v>
      </c>
      <c r="J831">
        <v>0</v>
      </c>
      <c r="K831">
        <v>599.28</v>
      </c>
      <c r="L831">
        <v>149.82</v>
      </c>
      <c r="M831">
        <v>22.47</v>
      </c>
      <c r="N831">
        <v>449</v>
      </c>
      <c r="O831">
        <v>0</v>
      </c>
      <c r="P831">
        <v>0</v>
      </c>
      <c r="Q831">
        <v>0</v>
      </c>
      <c r="R831">
        <v>0</v>
      </c>
      <c r="S831">
        <v>89902.41</v>
      </c>
      <c r="T831">
        <v>50000</v>
      </c>
      <c r="U831">
        <v>10251.049999999999</v>
      </c>
      <c r="V831">
        <v>0</v>
      </c>
      <c r="W831">
        <v>10000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19651.36</v>
      </c>
      <c r="AD831">
        <v>3</v>
      </c>
      <c r="AE831">
        <v>0</v>
      </c>
      <c r="AF831">
        <v>589.54</v>
      </c>
      <c r="AG831">
        <v>0</v>
      </c>
      <c r="AH831">
        <v>589.54</v>
      </c>
      <c r="AI831">
        <v>710.01</v>
      </c>
      <c r="AJ831">
        <v>0</v>
      </c>
      <c r="AK831">
        <f t="shared" si="12"/>
        <v>710.01</v>
      </c>
    </row>
    <row r="832" spans="1:37" x14ac:dyDescent="0.2">
      <c r="A832">
        <v>9000445</v>
      </c>
      <c r="B832" t="s">
        <v>746</v>
      </c>
      <c r="C832" t="s">
        <v>9185</v>
      </c>
      <c r="D832" t="s">
        <v>747</v>
      </c>
      <c r="E832" t="s">
        <v>9298</v>
      </c>
      <c r="F832" t="s">
        <v>9299</v>
      </c>
      <c r="G832" t="s">
        <v>9300</v>
      </c>
      <c r="H832">
        <v>3972.84</v>
      </c>
      <c r="I832">
        <v>0</v>
      </c>
      <c r="J832">
        <v>0</v>
      </c>
      <c r="K832">
        <v>772.82</v>
      </c>
      <c r="L832">
        <v>193.2</v>
      </c>
      <c r="M832">
        <v>28.98</v>
      </c>
      <c r="N832">
        <v>580</v>
      </c>
      <c r="O832">
        <v>0</v>
      </c>
      <c r="P832">
        <v>0</v>
      </c>
      <c r="Q832">
        <v>0</v>
      </c>
      <c r="R832">
        <v>0</v>
      </c>
      <c r="S832">
        <v>91941.05</v>
      </c>
      <c r="T832">
        <v>50000</v>
      </c>
      <c r="U832">
        <v>18174.89</v>
      </c>
      <c r="V832">
        <v>0</v>
      </c>
      <c r="W832">
        <v>10000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13766.16</v>
      </c>
      <c r="AD832">
        <v>3</v>
      </c>
      <c r="AE832">
        <v>0</v>
      </c>
      <c r="AF832">
        <v>412.98</v>
      </c>
      <c r="AG832">
        <v>0</v>
      </c>
      <c r="AH832">
        <v>412.98</v>
      </c>
      <c r="AI832">
        <v>521.04999999999995</v>
      </c>
      <c r="AJ832">
        <v>0</v>
      </c>
      <c r="AK832">
        <f t="shared" si="12"/>
        <v>521.04999999999995</v>
      </c>
    </row>
    <row r="833" spans="1:37" x14ac:dyDescent="0.2">
      <c r="A833">
        <v>9000840</v>
      </c>
      <c r="B833" t="s">
        <v>1865</v>
      </c>
      <c r="C833" t="s">
        <v>9185</v>
      </c>
      <c r="D833" t="s">
        <v>1866</v>
      </c>
      <c r="E833" t="s">
        <v>9298</v>
      </c>
      <c r="F833" t="s">
        <v>9299</v>
      </c>
      <c r="G833" t="s">
        <v>9300</v>
      </c>
      <c r="H833">
        <v>3061.43</v>
      </c>
      <c r="I833">
        <v>0</v>
      </c>
      <c r="J833">
        <v>0</v>
      </c>
      <c r="K833">
        <v>384.84</v>
      </c>
      <c r="L833">
        <v>104.32</v>
      </c>
      <c r="M833">
        <v>14.43</v>
      </c>
      <c r="N833">
        <v>289</v>
      </c>
      <c r="O833">
        <v>0</v>
      </c>
      <c r="P833">
        <v>0</v>
      </c>
      <c r="Q833">
        <v>0</v>
      </c>
      <c r="R833">
        <v>0</v>
      </c>
      <c r="S833">
        <v>55843.83</v>
      </c>
      <c r="T833">
        <v>50000</v>
      </c>
      <c r="U833">
        <v>7102.97</v>
      </c>
      <c r="V833">
        <v>10000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f t="shared" si="12"/>
        <v>0</v>
      </c>
    </row>
    <row r="834" spans="1:37" x14ac:dyDescent="0.2">
      <c r="A834">
        <v>9000547</v>
      </c>
      <c r="B834" t="s">
        <v>1019</v>
      </c>
      <c r="C834" t="s">
        <v>9185</v>
      </c>
      <c r="D834" t="s">
        <v>1020</v>
      </c>
      <c r="E834" t="s">
        <v>9298</v>
      </c>
      <c r="F834" t="s">
        <v>9299</v>
      </c>
      <c r="G834" t="s">
        <v>9300</v>
      </c>
      <c r="H834">
        <v>3770.61</v>
      </c>
      <c r="I834">
        <v>0</v>
      </c>
      <c r="J834">
        <v>0</v>
      </c>
      <c r="K834">
        <v>558.17999999999995</v>
      </c>
      <c r="L834">
        <v>139.55000000000001</v>
      </c>
      <c r="M834">
        <v>20.93</v>
      </c>
      <c r="N834">
        <v>419</v>
      </c>
      <c r="O834">
        <v>0</v>
      </c>
      <c r="P834">
        <v>0</v>
      </c>
      <c r="Q834">
        <v>0</v>
      </c>
      <c r="R834">
        <v>0</v>
      </c>
      <c r="S834">
        <v>65828.97</v>
      </c>
      <c r="T834">
        <v>50000</v>
      </c>
      <c r="U834">
        <v>15292.58</v>
      </c>
      <c r="V834">
        <v>5000</v>
      </c>
      <c r="W834">
        <v>0</v>
      </c>
      <c r="X834">
        <v>0</v>
      </c>
      <c r="Y834">
        <v>5000</v>
      </c>
      <c r="Z834">
        <v>0</v>
      </c>
      <c r="AA834">
        <v>0</v>
      </c>
      <c r="AB834">
        <v>0</v>
      </c>
      <c r="AC834">
        <v>0</v>
      </c>
      <c r="AD834">
        <v>3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f t="shared" si="12"/>
        <v>0</v>
      </c>
    </row>
    <row r="835" spans="1:37" x14ac:dyDescent="0.2">
      <c r="A835">
        <v>9000651</v>
      </c>
      <c r="B835" t="s">
        <v>1322</v>
      </c>
      <c r="C835" t="s">
        <v>9185</v>
      </c>
      <c r="D835" t="s">
        <v>1323</v>
      </c>
      <c r="E835" t="s">
        <v>9298</v>
      </c>
      <c r="F835" t="s">
        <v>9299</v>
      </c>
      <c r="G835" t="s">
        <v>9300</v>
      </c>
      <c r="H835">
        <v>3890.25</v>
      </c>
      <c r="I835">
        <v>0</v>
      </c>
      <c r="J835">
        <v>0</v>
      </c>
      <c r="K835">
        <v>540.54</v>
      </c>
      <c r="L835">
        <v>135.13</v>
      </c>
      <c r="M835">
        <v>20.27</v>
      </c>
      <c r="N835">
        <v>405</v>
      </c>
      <c r="O835">
        <v>0</v>
      </c>
      <c r="P835">
        <v>0</v>
      </c>
      <c r="Q835">
        <v>0</v>
      </c>
      <c r="R835">
        <v>0</v>
      </c>
      <c r="S835">
        <v>66832.800000000003</v>
      </c>
      <c r="T835">
        <v>50000</v>
      </c>
      <c r="U835">
        <v>10226.51</v>
      </c>
      <c r="V835">
        <v>0</v>
      </c>
      <c r="W835">
        <v>20000</v>
      </c>
      <c r="X835">
        <v>0</v>
      </c>
      <c r="Y835">
        <v>10000</v>
      </c>
      <c r="Z835">
        <v>0</v>
      </c>
      <c r="AA835">
        <v>0</v>
      </c>
      <c r="AB835">
        <v>0</v>
      </c>
      <c r="AC835">
        <v>0</v>
      </c>
      <c r="AD835">
        <v>3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f t="shared" ref="AK835:AK898" si="13">AI835+AJ835</f>
        <v>0</v>
      </c>
    </row>
    <row r="836" spans="1:37" x14ac:dyDescent="0.2">
      <c r="A836">
        <v>9000408</v>
      </c>
      <c r="B836" t="s">
        <v>2685</v>
      </c>
      <c r="C836" t="s">
        <v>9185</v>
      </c>
      <c r="D836" t="s">
        <v>2686</v>
      </c>
      <c r="E836" t="s">
        <v>9298</v>
      </c>
      <c r="F836" t="s">
        <v>9299</v>
      </c>
      <c r="G836" t="s">
        <v>9300</v>
      </c>
      <c r="H836">
        <v>6497.76</v>
      </c>
      <c r="I836">
        <v>0</v>
      </c>
      <c r="J836">
        <v>0</v>
      </c>
      <c r="K836">
        <v>738.96</v>
      </c>
      <c r="L836">
        <v>184.74</v>
      </c>
      <c r="M836">
        <v>27.71</v>
      </c>
      <c r="N836">
        <v>554</v>
      </c>
      <c r="O836">
        <v>0</v>
      </c>
      <c r="P836">
        <v>0</v>
      </c>
      <c r="Q836">
        <v>0</v>
      </c>
      <c r="R836">
        <v>0</v>
      </c>
      <c r="S836">
        <v>66668.28</v>
      </c>
      <c r="T836">
        <v>40000</v>
      </c>
      <c r="U836">
        <v>12043.28</v>
      </c>
      <c r="V836">
        <v>8000</v>
      </c>
      <c r="W836">
        <v>8000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3</v>
      </c>
      <c r="AE836">
        <v>0</v>
      </c>
      <c r="AF836">
        <v>0</v>
      </c>
      <c r="AG836">
        <v>0</v>
      </c>
      <c r="AH836">
        <v>0</v>
      </c>
      <c r="AI836">
        <v>18.98</v>
      </c>
      <c r="AJ836">
        <v>0</v>
      </c>
      <c r="AK836">
        <f t="shared" si="13"/>
        <v>18.98</v>
      </c>
    </row>
    <row r="837" spans="1:37" x14ac:dyDescent="0.2">
      <c r="A837">
        <v>9000984</v>
      </c>
      <c r="B837" t="s">
        <v>2149</v>
      </c>
      <c r="C837" t="s">
        <v>9185</v>
      </c>
      <c r="D837" t="s">
        <v>2150</v>
      </c>
      <c r="E837" t="s">
        <v>9298</v>
      </c>
      <c r="F837" t="s">
        <v>9299</v>
      </c>
      <c r="G837" t="s">
        <v>9300</v>
      </c>
      <c r="H837">
        <v>3597</v>
      </c>
      <c r="I837">
        <v>0</v>
      </c>
      <c r="J837">
        <v>0</v>
      </c>
      <c r="K837">
        <v>403.12</v>
      </c>
      <c r="L837">
        <v>104.32</v>
      </c>
      <c r="M837">
        <v>15.12</v>
      </c>
      <c r="N837">
        <v>302</v>
      </c>
      <c r="O837">
        <v>0</v>
      </c>
      <c r="P837">
        <v>0</v>
      </c>
      <c r="Q837">
        <v>0</v>
      </c>
      <c r="R837">
        <v>0</v>
      </c>
      <c r="S837">
        <v>56407.14</v>
      </c>
      <c r="T837">
        <v>50000</v>
      </c>
      <c r="U837">
        <v>8222.82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3</v>
      </c>
      <c r="AE837">
        <v>0</v>
      </c>
      <c r="AF837">
        <v>0</v>
      </c>
      <c r="AG837">
        <v>0</v>
      </c>
      <c r="AH837">
        <v>0</v>
      </c>
      <c r="AI837">
        <v>12.36</v>
      </c>
      <c r="AJ837">
        <v>0</v>
      </c>
      <c r="AK837">
        <f t="shared" si="13"/>
        <v>12.36</v>
      </c>
    </row>
    <row r="838" spans="1:37" x14ac:dyDescent="0.2">
      <c r="A838">
        <v>9000359</v>
      </c>
      <c r="B838" t="s">
        <v>2761</v>
      </c>
      <c r="C838" t="s">
        <v>9185</v>
      </c>
      <c r="D838" t="s">
        <v>2762</v>
      </c>
      <c r="E838" t="s">
        <v>9298</v>
      </c>
      <c r="F838" t="s">
        <v>9299</v>
      </c>
      <c r="G838" t="s">
        <v>9300</v>
      </c>
      <c r="H838">
        <v>5681</v>
      </c>
      <c r="I838">
        <v>0</v>
      </c>
      <c r="J838">
        <v>0</v>
      </c>
      <c r="K838">
        <v>865.92</v>
      </c>
      <c r="L838">
        <v>216.48</v>
      </c>
      <c r="M838">
        <v>32.47</v>
      </c>
      <c r="N838">
        <v>649</v>
      </c>
      <c r="O838">
        <v>0</v>
      </c>
      <c r="P838">
        <v>0</v>
      </c>
      <c r="Q838">
        <v>0</v>
      </c>
      <c r="R838">
        <v>0</v>
      </c>
      <c r="S838">
        <v>78342.320000000007</v>
      </c>
      <c r="T838">
        <v>40000</v>
      </c>
      <c r="U838">
        <v>14110.96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24231.360000000001</v>
      </c>
      <c r="AD838">
        <v>3</v>
      </c>
      <c r="AE838">
        <v>0</v>
      </c>
      <c r="AF838">
        <v>726.94</v>
      </c>
      <c r="AG838">
        <v>0</v>
      </c>
      <c r="AH838">
        <v>726.94</v>
      </c>
      <c r="AI838">
        <v>759.43</v>
      </c>
      <c r="AJ838">
        <v>0</v>
      </c>
      <c r="AK838">
        <f t="shared" si="13"/>
        <v>759.43</v>
      </c>
    </row>
    <row r="839" spans="1:37" x14ac:dyDescent="0.2">
      <c r="A839">
        <v>9000657</v>
      </c>
      <c r="B839" t="s">
        <v>1340</v>
      </c>
      <c r="C839" t="s">
        <v>9185</v>
      </c>
      <c r="D839" t="s">
        <v>1341</v>
      </c>
      <c r="E839" t="s">
        <v>9298</v>
      </c>
      <c r="F839" t="s">
        <v>9299</v>
      </c>
      <c r="G839" t="s">
        <v>9300</v>
      </c>
      <c r="H839">
        <v>3362.94</v>
      </c>
      <c r="I839">
        <v>0</v>
      </c>
      <c r="J839">
        <v>0</v>
      </c>
      <c r="K839">
        <v>461.99</v>
      </c>
      <c r="L839">
        <v>115.5</v>
      </c>
      <c r="M839">
        <v>17.32</v>
      </c>
      <c r="N839">
        <v>346</v>
      </c>
      <c r="O839">
        <v>0</v>
      </c>
      <c r="P839">
        <v>0</v>
      </c>
      <c r="Q839">
        <v>0</v>
      </c>
      <c r="R839">
        <v>0</v>
      </c>
      <c r="S839">
        <v>55444.62</v>
      </c>
      <c r="T839">
        <v>50000</v>
      </c>
      <c r="U839">
        <v>7407.45</v>
      </c>
      <c r="V839">
        <v>5000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f t="shared" si="13"/>
        <v>0</v>
      </c>
    </row>
    <row r="840" spans="1:37" x14ac:dyDescent="0.2">
      <c r="A840">
        <v>9000606</v>
      </c>
      <c r="B840" t="s">
        <v>1188</v>
      </c>
      <c r="C840" t="s">
        <v>9185</v>
      </c>
      <c r="D840" t="s">
        <v>1189</v>
      </c>
      <c r="E840" t="s">
        <v>9298</v>
      </c>
      <c r="F840" t="s">
        <v>9299</v>
      </c>
      <c r="G840" t="s">
        <v>9300</v>
      </c>
      <c r="H840">
        <v>2502.54</v>
      </c>
      <c r="I840">
        <v>0</v>
      </c>
      <c r="J840">
        <v>0</v>
      </c>
      <c r="K840">
        <v>387.93</v>
      </c>
      <c r="L840">
        <v>104.32</v>
      </c>
      <c r="M840">
        <v>14.55</v>
      </c>
      <c r="N840">
        <v>291</v>
      </c>
      <c r="O840">
        <v>0</v>
      </c>
      <c r="P840">
        <v>0</v>
      </c>
      <c r="Q840">
        <v>0</v>
      </c>
      <c r="R840">
        <v>0</v>
      </c>
      <c r="S840">
        <v>51391.94</v>
      </c>
      <c r="T840">
        <v>50000</v>
      </c>
      <c r="U840">
        <v>7010.4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f t="shared" si="13"/>
        <v>0</v>
      </c>
    </row>
    <row r="841" spans="1:37" x14ac:dyDescent="0.2">
      <c r="A841">
        <v>9000393</v>
      </c>
      <c r="B841" t="s">
        <v>697</v>
      </c>
      <c r="C841" t="s">
        <v>9185</v>
      </c>
      <c r="D841" t="s">
        <v>698</v>
      </c>
      <c r="E841" t="s">
        <v>9298</v>
      </c>
      <c r="F841" t="s">
        <v>9299</v>
      </c>
      <c r="G841" t="s">
        <v>9300</v>
      </c>
      <c r="H841">
        <v>3719.72</v>
      </c>
      <c r="I841">
        <v>0</v>
      </c>
      <c r="J841">
        <v>0</v>
      </c>
      <c r="K841">
        <v>709.46</v>
      </c>
      <c r="L841">
        <v>177.37</v>
      </c>
      <c r="M841">
        <v>26.6</v>
      </c>
      <c r="N841">
        <v>532</v>
      </c>
      <c r="O841">
        <v>0</v>
      </c>
      <c r="P841">
        <v>0</v>
      </c>
      <c r="Q841">
        <v>0</v>
      </c>
      <c r="R841">
        <v>0</v>
      </c>
      <c r="S841">
        <v>87341.759999999995</v>
      </c>
      <c r="T841">
        <v>50000</v>
      </c>
      <c r="U841">
        <v>16259.49</v>
      </c>
      <c r="V841">
        <v>10000</v>
      </c>
      <c r="W841">
        <v>10000</v>
      </c>
      <c r="X841">
        <v>0</v>
      </c>
      <c r="Y841">
        <v>10000</v>
      </c>
      <c r="Z841">
        <v>0</v>
      </c>
      <c r="AA841">
        <v>0</v>
      </c>
      <c r="AB841">
        <v>0</v>
      </c>
      <c r="AC841">
        <v>0</v>
      </c>
      <c r="AD841">
        <v>3</v>
      </c>
      <c r="AE841">
        <v>0</v>
      </c>
      <c r="AF841">
        <v>0</v>
      </c>
      <c r="AG841">
        <v>0</v>
      </c>
      <c r="AH841">
        <v>0</v>
      </c>
      <c r="AI841">
        <v>4.55</v>
      </c>
      <c r="AJ841">
        <v>0</v>
      </c>
      <c r="AK841">
        <f t="shared" si="13"/>
        <v>4.55</v>
      </c>
    </row>
    <row r="842" spans="1:37" x14ac:dyDescent="0.2">
      <c r="A842">
        <v>9000217</v>
      </c>
      <c r="B842" t="s">
        <v>357</v>
      </c>
      <c r="C842" t="s">
        <v>9185</v>
      </c>
      <c r="D842" t="s">
        <v>358</v>
      </c>
      <c r="E842" t="s">
        <v>9298</v>
      </c>
      <c r="F842" t="s">
        <v>9299</v>
      </c>
      <c r="G842" t="s">
        <v>9300</v>
      </c>
      <c r="H842">
        <v>4087.2</v>
      </c>
      <c r="I842">
        <v>0</v>
      </c>
      <c r="J842">
        <v>0</v>
      </c>
      <c r="K842">
        <v>1134.48</v>
      </c>
      <c r="L842">
        <v>373.49</v>
      </c>
      <c r="M842">
        <v>42.54</v>
      </c>
      <c r="N842">
        <v>1078</v>
      </c>
      <c r="O842">
        <v>0</v>
      </c>
      <c r="P842">
        <v>0</v>
      </c>
      <c r="Q842">
        <v>0</v>
      </c>
      <c r="R842">
        <v>0</v>
      </c>
      <c r="S842">
        <v>105862.56</v>
      </c>
      <c r="T842">
        <v>50000</v>
      </c>
      <c r="U842">
        <v>26480.18</v>
      </c>
      <c r="V842">
        <v>10000</v>
      </c>
      <c r="W842">
        <v>20000</v>
      </c>
      <c r="X842">
        <v>3200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3</v>
      </c>
      <c r="AE842">
        <v>0</v>
      </c>
      <c r="AF842">
        <v>0</v>
      </c>
      <c r="AG842">
        <v>0</v>
      </c>
      <c r="AH842">
        <v>0</v>
      </c>
      <c r="AI842">
        <v>323.95999999999998</v>
      </c>
      <c r="AJ842">
        <v>0</v>
      </c>
      <c r="AK842">
        <f t="shared" si="13"/>
        <v>323.95999999999998</v>
      </c>
    </row>
    <row r="843" spans="1:37" x14ac:dyDescent="0.2">
      <c r="A843">
        <v>9001140</v>
      </c>
      <c r="B843" t="s">
        <v>3086</v>
      </c>
      <c r="C843" t="s">
        <v>9185</v>
      </c>
      <c r="D843" t="s">
        <v>3087</v>
      </c>
      <c r="E843" t="s">
        <v>9298</v>
      </c>
      <c r="F843" t="s">
        <v>9299</v>
      </c>
      <c r="G843" t="s">
        <v>9300</v>
      </c>
      <c r="H843">
        <v>4561.62</v>
      </c>
      <c r="I843">
        <v>0</v>
      </c>
      <c r="J843">
        <v>0</v>
      </c>
      <c r="K843">
        <v>492.65</v>
      </c>
      <c r="L843">
        <v>123.16</v>
      </c>
      <c r="M843">
        <v>18.47</v>
      </c>
      <c r="N843">
        <v>369</v>
      </c>
      <c r="O843">
        <v>0</v>
      </c>
      <c r="P843">
        <v>0</v>
      </c>
      <c r="Q843">
        <v>0</v>
      </c>
      <c r="R843">
        <v>0</v>
      </c>
      <c r="S843">
        <v>39708.239999999998</v>
      </c>
      <c r="T843">
        <v>40000</v>
      </c>
      <c r="U843">
        <v>7022.96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3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f t="shared" si="13"/>
        <v>0</v>
      </c>
    </row>
    <row r="844" spans="1:37" x14ac:dyDescent="0.2">
      <c r="A844">
        <v>9000261</v>
      </c>
      <c r="B844" t="s">
        <v>451</v>
      </c>
      <c r="C844" t="s">
        <v>9185</v>
      </c>
      <c r="D844" t="s">
        <v>452</v>
      </c>
      <c r="E844" t="s">
        <v>9298</v>
      </c>
      <c r="F844" t="s">
        <v>9299</v>
      </c>
      <c r="G844" t="s">
        <v>9300</v>
      </c>
      <c r="H844">
        <v>3674.58</v>
      </c>
      <c r="I844">
        <v>0</v>
      </c>
      <c r="J844">
        <v>0</v>
      </c>
      <c r="K844">
        <v>960.18</v>
      </c>
      <c r="L844">
        <v>240.05</v>
      </c>
      <c r="M844">
        <v>36.01</v>
      </c>
      <c r="N844">
        <v>720</v>
      </c>
      <c r="O844">
        <v>0</v>
      </c>
      <c r="P844">
        <v>0</v>
      </c>
      <c r="Q844">
        <v>0</v>
      </c>
      <c r="R844">
        <v>0</v>
      </c>
      <c r="S844">
        <v>106093.01</v>
      </c>
      <c r="T844">
        <v>50000</v>
      </c>
      <c r="U844">
        <v>19728.439999999999</v>
      </c>
      <c r="V844">
        <v>10000</v>
      </c>
      <c r="W844">
        <v>10000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16364.57</v>
      </c>
      <c r="AD844">
        <v>3</v>
      </c>
      <c r="AE844">
        <v>0</v>
      </c>
      <c r="AF844">
        <v>490.94</v>
      </c>
      <c r="AG844">
        <v>0</v>
      </c>
      <c r="AH844">
        <v>490.94</v>
      </c>
      <c r="AI844">
        <v>649.39</v>
      </c>
      <c r="AJ844">
        <v>0</v>
      </c>
      <c r="AK844">
        <f t="shared" si="13"/>
        <v>649.39</v>
      </c>
    </row>
    <row r="845" spans="1:37" x14ac:dyDescent="0.2">
      <c r="A845">
        <v>9000125</v>
      </c>
      <c r="B845" t="s">
        <v>106</v>
      </c>
      <c r="C845" t="s">
        <v>9185</v>
      </c>
      <c r="D845" t="s">
        <v>107</v>
      </c>
      <c r="E845" t="s">
        <v>9298</v>
      </c>
      <c r="F845" t="s">
        <v>9299</v>
      </c>
      <c r="G845" t="s">
        <v>9300</v>
      </c>
      <c r="H845">
        <v>13501.11</v>
      </c>
      <c r="I845">
        <v>0</v>
      </c>
      <c r="J845">
        <v>0</v>
      </c>
      <c r="K845">
        <v>1134.48</v>
      </c>
      <c r="L845">
        <v>691.83</v>
      </c>
      <c r="M845">
        <v>42.54</v>
      </c>
      <c r="N845">
        <v>1078</v>
      </c>
      <c r="O845">
        <v>0</v>
      </c>
      <c r="P845">
        <v>0</v>
      </c>
      <c r="Q845">
        <v>0</v>
      </c>
      <c r="R845">
        <v>0</v>
      </c>
      <c r="S845">
        <v>183221.3</v>
      </c>
      <c r="T845">
        <v>50000</v>
      </c>
      <c r="U845">
        <v>27101.84</v>
      </c>
      <c r="V845">
        <v>0</v>
      </c>
      <c r="W845">
        <v>10000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96119.46</v>
      </c>
      <c r="AD845">
        <v>10</v>
      </c>
      <c r="AE845">
        <v>2520</v>
      </c>
      <c r="AF845">
        <v>7091.95</v>
      </c>
      <c r="AG845">
        <v>0</v>
      </c>
      <c r="AH845">
        <v>7091.95</v>
      </c>
      <c r="AI845">
        <v>6636.52</v>
      </c>
      <c r="AJ845">
        <v>455.43</v>
      </c>
      <c r="AK845">
        <f t="shared" si="13"/>
        <v>7091.9500000000007</v>
      </c>
    </row>
    <row r="846" spans="1:37" x14ac:dyDescent="0.2">
      <c r="A846">
        <v>9000456</v>
      </c>
      <c r="B846" t="s">
        <v>771</v>
      </c>
      <c r="C846" t="s">
        <v>9185</v>
      </c>
      <c r="D846" t="s">
        <v>772</v>
      </c>
      <c r="E846" t="s">
        <v>9298</v>
      </c>
      <c r="F846" t="s">
        <v>9299</v>
      </c>
      <c r="G846" t="s">
        <v>9300</v>
      </c>
      <c r="H846">
        <v>3165.53</v>
      </c>
      <c r="I846">
        <v>0</v>
      </c>
      <c r="J846">
        <v>0</v>
      </c>
      <c r="K846">
        <v>705.86</v>
      </c>
      <c r="L846">
        <v>176.46</v>
      </c>
      <c r="M846">
        <v>26.47</v>
      </c>
      <c r="N846">
        <v>529</v>
      </c>
      <c r="O846">
        <v>0</v>
      </c>
      <c r="P846">
        <v>0</v>
      </c>
      <c r="Q846">
        <v>0</v>
      </c>
      <c r="R846">
        <v>0</v>
      </c>
      <c r="S846">
        <v>89573.26</v>
      </c>
      <c r="T846">
        <v>50000</v>
      </c>
      <c r="U846">
        <v>12840.62</v>
      </c>
      <c r="V846">
        <v>10000</v>
      </c>
      <c r="W846">
        <v>10000</v>
      </c>
      <c r="X846">
        <v>0</v>
      </c>
      <c r="Y846">
        <v>10000</v>
      </c>
      <c r="Z846">
        <v>0</v>
      </c>
      <c r="AA846">
        <v>0</v>
      </c>
      <c r="AB846">
        <v>0</v>
      </c>
      <c r="AC846">
        <v>0</v>
      </c>
      <c r="AD846">
        <v>3</v>
      </c>
      <c r="AE846">
        <v>0</v>
      </c>
      <c r="AF846">
        <v>0</v>
      </c>
      <c r="AG846">
        <v>0</v>
      </c>
      <c r="AH846">
        <v>0</v>
      </c>
      <c r="AI846">
        <v>108.12</v>
      </c>
      <c r="AJ846">
        <v>0</v>
      </c>
      <c r="AK846">
        <f t="shared" si="13"/>
        <v>108.12</v>
      </c>
    </row>
    <row r="847" spans="1:37" x14ac:dyDescent="0.2">
      <c r="A847">
        <v>9001317</v>
      </c>
      <c r="B847" t="s">
        <v>8081</v>
      </c>
      <c r="C847" t="s">
        <v>9185</v>
      </c>
      <c r="D847" t="s">
        <v>8082</v>
      </c>
      <c r="E847" t="s">
        <v>9298</v>
      </c>
      <c r="F847" t="s">
        <v>9299</v>
      </c>
      <c r="G847" t="s">
        <v>9300</v>
      </c>
      <c r="H847">
        <v>6079</v>
      </c>
      <c r="I847">
        <v>0</v>
      </c>
      <c r="J847">
        <v>0</v>
      </c>
      <c r="K847">
        <v>689.68</v>
      </c>
      <c r="L847">
        <v>172.42</v>
      </c>
      <c r="M847">
        <v>25.86</v>
      </c>
      <c r="N847">
        <v>517</v>
      </c>
      <c r="O847">
        <v>0</v>
      </c>
      <c r="P847">
        <v>0</v>
      </c>
      <c r="Q847">
        <v>0</v>
      </c>
      <c r="R847">
        <v>0</v>
      </c>
      <c r="S847">
        <v>30266.85</v>
      </c>
      <c r="T847">
        <v>20000</v>
      </c>
      <c r="U847">
        <v>5619.84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4647.01</v>
      </c>
      <c r="AD847">
        <v>3</v>
      </c>
      <c r="AE847">
        <v>0</v>
      </c>
      <c r="AF847">
        <v>139.41</v>
      </c>
      <c r="AG847">
        <v>0</v>
      </c>
      <c r="AH847">
        <v>139.41</v>
      </c>
      <c r="AI847">
        <v>149.19</v>
      </c>
      <c r="AJ847">
        <v>0</v>
      </c>
      <c r="AK847">
        <f t="shared" si="13"/>
        <v>149.19</v>
      </c>
    </row>
    <row r="848" spans="1:37" x14ac:dyDescent="0.2">
      <c r="A848">
        <v>9001349</v>
      </c>
      <c r="B848" t="s">
        <v>8056</v>
      </c>
      <c r="C848" t="s">
        <v>9185</v>
      </c>
      <c r="D848" t="s">
        <v>8058</v>
      </c>
      <c r="E848" t="s">
        <v>9298</v>
      </c>
      <c r="F848" t="s">
        <v>9299</v>
      </c>
      <c r="G848" t="s">
        <v>9300</v>
      </c>
      <c r="H848">
        <v>7095.83</v>
      </c>
      <c r="I848">
        <v>0</v>
      </c>
      <c r="J848">
        <v>0</v>
      </c>
      <c r="K848">
        <v>746.8</v>
      </c>
      <c r="L848">
        <v>186.7</v>
      </c>
      <c r="M848">
        <v>28.01</v>
      </c>
      <c r="N848">
        <v>560</v>
      </c>
      <c r="O848">
        <v>0</v>
      </c>
      <c r="P848">
        <v>0</v>
      </c>
      <c r="Q848">
        <v>0</v>
      </c>
      <c r="R848">
        <v>0</v>
      </c>
      <c r="S848">
        <v>32298.66</v>
      </c>
      <c r="T848">
        <v>20000</v>
      </c>
      <c r="U848">
        <v>6086.04</v>
      </c>
      <c r="V848">
        <v>0</v>
      </c>
      <c r="W848">
        <v>4000</v>
      </c>
      <c r="X848">
        <v>0</v>
      </c>
      <c r="Y848">
        <v>0</v>
      </c>
      <c r="Z848">
        <v>4400</v>
      </c>
      <c r="AA848">
        <v>0</v>
      </c>
      <c r="AB848">
        <v>0</v>
      </c>
      <c r="AC848">
        <v>0</v>
      </c>
      <c r="AD848">
        <v>3</v>
      </c>
      <c r="AE848">
        <v>0</v>
      </c>
      <c r="AF848">
        <v>0</v>
      </c>
      <c r="AG848">
        <v>0</v>
      </c>
      <c r="AH848">
        <v>0</v>
      </c>
      <c r="AI848">
        <v>93.8</v>
      </c>
      <c r="AJ848">
        <v>0</v>
      </c>
      <c r="AK848">
        <f t="shared" si="13"/>
        <v>93.8</v>
      </c>
    </row>
    <row r="849" spans="1:37" x14ac:dyDescent="0.2">
      <c r="A849">
        <v>9000742</v>
      </c>
      <c r="B849" t="s">
        <v>1585</v>
      </c>
      <c r="C849" t="s">
        <v>9185</v>
      </c>
      <c r="D849" t="s">
        <v>1586</v>
      </c>
      <c r="E849" t="s">
        <v>9298</v>
      </c>
      <c r="F849" t="s">
        <v>9299</v>
      </c>
      <c r="G849" t="s">
        <v>9300</v>
      </c>
      <c r="H849">
        <v>3039.88</v>
      </c>
      <c r="I849">
        <v>0</v>
      </c>
      <c r="J849">
        <v>0</v>
      </c>
      <c r="K849">
        <v>619.63</v>
      </c>
      <c r="L849">
        <v>154.91</v>
      </c>
      <c r="M849">
        <v>23.24</v>
      </c>
      <c r="N849">
        <v>465</v>
      </c>
      <c r="O849">
        <v>0</v>
      </c>
      <c r="P849">
        <v>0</v>
      </c>
      <c r="Q849">
        <v>0</v>
      </c>
      <c r="R849">
        <v>0</v>
      </c>
      <c r="S849">
        <v>72472.92</v>
      </c>
      <c r="T849">
        <v>50000</v>
      </c>
      <c r="U849">
        <v>12257.61</v>
      </c>
      <c r="V849">
        <v>5000</v>
      </c>
      <c r="W849">
        <v>1334</v>
      </c>
      <c r="X849">
        <v>0</v>
      </c>
      <c r="Y849">
        <v>10000</v>
      </c>
      <c r="Z849">
        <v>0</v>
      </c>
      <c r="AA849">
        <v>0</v>
      </c>
      <c r="AB849">
        <v>0</v>
      </c>
      <c r="AC849">
        <v>0</v>
      </c>
      <c r="AD849">
        <v>3</v>
      </c>
      <c r="AE849">
        <v>0</v>
      </c>
      <c r="AF849">
        <v>0</v>
      </c>
      <c r="AG849">
        <v>0</v>
      </c>
      <c r="AH849">
        <v>0</v>
      </c>
      <c r="AI849">
        <v>24.87</v>
      </c>
      <c r="AJ849">
        <v>0</v>
      </c>
      <c r="AK849">
        <f t="shared" si="13"/>
        <v>24.87</v>
      </c>
    </row>
    <row r="850" spans="1:37" x14ac:dyDescent="0.2">
      <c r="A850">
        <v>9000439</v>
      </c>
      <c r="B850" t="s">
        <v>733</v>
      </c>
      <c r="C850" t="s">
        <v>9185</v>
      </c>
      <c r="D850" t="s">
        <v>734</v>
      </c>
      <c r="E850" t="s">
        <v>9298</v>
      </c>
      <c r="F850" t="s">
        <v>9299</v>
      </c>
      <c r="G850" t="s">
        <v>9300</v>
      </c>
      <c r="H850">
        <v>3851.49</v>
      </c>
      <c r="I850">
        <v>0</v>
      </c>
      <c r="J850">
        <v>0</v>
      </c>
      <c r="K850">
        <v>779.84</v>
      </c>
      <c r="L850">
        <v>194.96</v>
      </c>
      <c r="M850">
        <v>29.24</v>
      </c>
      <c r="N850">
        <v>585</v>
      </c>
      <c r="O850">
        <v>0</v>
      </c>
      <c r="P850">
        <v>0</v>
      </c>
      <c r="Q850">
        <v>0</v>
      </c>
      <c r="R850">
        <v>0</v>
      </c>
      <c r="S850">
        <v>105565.55</v>
      </c>
      <c r="T850">
        <v>50000</v>
      </c>
      <c r="U850">
        <v>15587.75</v>
      </c>
      <c r="V850">
        <v>0</v>
      </c>
      <c r="W850">
        <v>5000</v>
      </c>
      <c r="X850">
        <v>0</v>
      </c>
      <c r="Y850">
        <v>10000</v>
      </c>
      <c r="Z850">
        <v>0</v>
      </c>
      <c r="AA850">
        <v>0</v>
      </c>
      <c r="AB850">
        <v>0</v>
      </c>
      <c r="AC850">
        <v>24977.8</v>
      </c>
      <c r="AD850">
        <v>3</v>
      </c>
      <c r="AE850">
        <v>0</v>
      </c>
      <c r="AF850">
        <v>749.33</v>
      </c>
      <c r="AG850">
        <v>0</v>
      </c>
      <c r="AH850">
        <v>749.33</v>
      </c>
      <c r="AI850">
        <v>876.46</v>
      </c>
      <c r="AJ850">
        <v>0</v>
      </c>
      <c r="AK850">
        <f t="shared" si="13"/>
        <v>876.46</v>
      </c>
    </row>
    <row r="851" spans="1:37" x14ac:dyDescent="0.2">
      <c r="A851">
        <v>9001273</v>
      </c>
      <c r="B851" t="s">
        <v>8425</v>
      </c>
      <c r="C851" t="s">
        <v>9185</v>
      </c>
      <c r="D851" t="s">
        <v>8426</v>
      </c>
      <c r="E851" t="s">
        <v>9298</v>
      </c>
      <c r="F851" t="s">
        <v>9299</v>
      </c>
      <c r="G851" t="s">
        <v>9300</v>
      </c>
      <c r="H851">
        <v>4184.3100000000004</v>
      </c>
      <c r="I851">
        <v>0</v>
      </c>
      <c r="J851">
        <v>0</v>
      </c>
      <c r="K851">
        <v>597.13</v>
      </c>
      <c r="L851">
        <v>149.28</v>
      </c>
      <c r="M851">
        <v>22.39</v>
      </c>
      <c r="N851">
        <v>448</v>
      </c>
      <c r="O851">
        <v>0</v>
      </c>
      <c r="P851">
        <v>0</v>
      </c>
      <c r="Q851">
        <v>0</v>
      </c>
      <c r="R851">
        <v>0</v>
      </c>
      <c r="S851">
        <v>26675.31</v>
      </c>
      <c r="T851">
        <v>20000</v>
      </c>
      <c r="U851">
        <v>4867.2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1808.11</v>
      </c>
      <c r="AD851">
        <v>3</v>
      </c>
      <c r="AE851">
        <v>0</v>
      </c>
      <c r="AF851">
        <v>54.24</v>
      </c>
      <c r="AG851">
        <v>0</v>
      </c>
      <c r="AH851">
        <v>54.24</v>
      </c>
      <c r="AI851">
        <v>115.22</v>
      </c>
      <c r="AJ851">
        <v>0</v>
      </c>
      <c r="AK851">
        <f t="shared" si="13"/>
        <v>115.22</v>
      </c>
    </row>
    <row r="852" spans="1:37" x14ac:dyDescent="0.2">
      <c r="A852">
        <v>9001261</v>
      </c>
      <c r="B852" t="s">
        <v>8249</v>
      </c>
      <c r="C852" t="s">
        <v>9185</v>
      </c>
      <c r="D852" t="s">
        <v>8250</v>
      </c>
      <c r="E852" t="s">
        <v>9298</v>
      </c>
      <c r="F852" t="s">
        <v>9299</v>
      </c>
      <c r="G852" t="s">
        <v>9300</v>
      </c>
      <c r="H852">
        <v>3602.1</v>
      </c>
      <c r="I852">
        <v>0</v>
      </c>
      <c r="J852">
        <v>0</v>
      </c>
      <c r="K852">
        <v>311.52</v>
      </c>
      <c r="L852">
        <v>104.32</v>
      </c>
      <c r="M852">
        <v>11.68</v>
      </c>
      <c r="N852">
        <v>234</v>
      </c>
      <c r="O852">
        <v>0</v>
      </c>
      <c r="P852">
        <v>0</v>
      </c>
      <c r="Q852">
        <v>0</v>
      </c>
      <c r="R852">
        <v>0</v>
      </c>
      <c r="S852">
        <v>15795.41</v>
      </c>
      <c r="T852">
        <v>50000</v>
      </c>
      <c r="U852">
        <v>2619.64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3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f t="shared" si="13"/>
        <v>0</v>
      </c>
    </row>
    <row r="853" spans="1:37" x14ac:dyDescent="0.2">
      <c r="A853">
        <v>9000403</v>
      </c>
      <c r="B853" t="s">
        <v>2674</v>
      </c>
      <c r="C853" t="s">
        <v>9185</v>
      </c>
      <c r="D853" t="s">
        <v>2675</v>
      </c>
      <c r="E853" t="s">
        <v>9298</v>
      </c>
      <c r="F853" t="s">
        <v>9299</v>
      </c>
      <c r="G853" t="s">
        <v>9300</v>
      </c>
      <c r="H853">
        <v>6471</v>
      </c>
      <c r="I853">
        <v>0</v>
      </c>
      <c r="J853">
        <v>0</v>
      </c>
      <c r="K853">
        <v>681.04</v>
      </c>
      <c r="L853">
        <v>170.26</v>
      </c>
      <c r="M853">
        <v>25.54</v>
      </c>
      <c r="N853">
        <v>511</v>
      </c>
      <c r="O853">
        <v>0</v>
      </c>
      <c r="P853">
        <v>0</v>
      </c>
      <c r="Q853">
        <v>0</v>
      </c>
      <c r="R853">
        <v>0</v>
      </c>
      <c r="S853">
        <v>68713.52</v>
      </c>
      <c r="T853">
        <v>40000</v>
      </c>
      <c r="U853">
        <v>11102.72</v>
      </c>
      <c r="V853">
        <v>8000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9610.7999999999993</v>
      </c>
      <c r="AD853">
        <v>3</v>
      </c>
      <c r="AE853">
        <v>0</v>
      </c>
      <c r="AF853">
        <v>288.32</v>
      </c>
      <c r="AG853">
        <v>0</v>
      </c>
      <c r="AH853">
        <v>288.32</v>
      </c>
      <c r="AI853">
        <v>358.84</v>
      </c>
      <c r="AJ853">
        <v>0</v>
      </c>
      <c r="AK853">
        <f t="shared" si="13"/>
        <v>358.84</v>
      </c>
    </row>
    <row r="854" spans="1:37" x14ac:dyDescent="0.2">
      <c r="A854">
        <v>9001245</v>
      </c>
      <c r="B854" t="s">
        <v>7883</v>
      </c>
      <c r="C854" t="s">
        <v>9185</v>
      </c>
      <c r="D854" t="s">
        <v>7884</v>
      </c>
      <c r="E854" t="s">
        <v>9298</v>
      </c>
      <c r="F854" t="s">
        <v>9299</v>
      </c>
      <c r="G854" t="s">
        <v>9300</v>
      </c>
      <c r="H854">
        <v>4108</v>
      </c>
      <c r="I854">
        <v>0</v>
      </c>
      <c r="J854">
        <v>0</v>
      </c>
      <c r="K854">
        <v>880</v>
      </c>
      <c r="L854">
        <v>220</v>
      </c>
      <c r="M854">
        <v>33</v>
      </c>
      <c r="N854">
        <v>660</v>
      </c>
      <c r="O854">
        <v>0</v>
      </c>
      <c r="P854">
        <v>0</v>
      </c>
      <c r="Q854">
        <v>0</v>
      </c>
      <c r="R854">
        <v>0</v>
      </c>
      <c r="S854">
        <v>30578</v>
      </c>
      <c r="T854">
        <v>20000</v>
      </c>
      <c r="U854">
        <v>7172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3406</v>
      </c>
      <c r="AD854">
        <v>3</v>
      </c>
      <c r="AE854">
        <v>0</v>
      </c>
      <c r="AF854">
        <v>102.18</v>
      </c>
      <c r="AG854">
        <v>0</v>
      </c>
      <c r="AH854">
        <v>102.18</v>
      </c>
      <c r="AI854">
        <v>182.73</v>
      </c>
      <c r="AJ854">
        <v>0</v>
      </c>
      <c r="AK854">
        <f t="shared" si="13"/>
        <v>182.73</v>
      </c>
    </row>
    <row r="855" spans="1:37" x14ac:dyDescent="0.2">
      <c r="A855">
        <v>9000007</v>
      </c>
      <c r="B855" t="s">
        <v>30</v>
      </c>
      <c r="C855" t="s">
        <v>9185</v>
      </c>
      <c r="D855" t="s">
        <v>31</v>
      </c>
      <c r="E855" t="s">
        <v>9298</v>
      </c>
      <c r="F855" t="s">
        <v>9299</v>
      </c>
      <c r="G855" t="s">
        <v>9300</v>
      </c>
      <c r="H855">
        <v>15001.11</v>
      </c>
      <c r="I855">
        <v>0</v>
      </c>
      <c r="J855">
        <v>0</v>
      </c>
      <c r="K855">
        <v>1134.48</v>
      </c>
      <c r="L855">
        <v>811.65</v>
      </c>
      <c r="M855">
        <v>42.54</v>
      </c>
      <c r="N855">
        <v>1078</v>
      </c>
      <c r="O855">
        <v>0</v>
      </c>
      <c r="P855">
        <v>0</v>
      </c>
      <c r="Q855">
        <v>0</v>
      </c>
      <c r="R855">
        <v>0</v>
      </c>
      <c r="S855">
        <v>203234.31</v>
      </c>
      <c r="T855">
        <v>50000</v>
      </c>
      <c r="U855">
        <v>28115.3</v>
      </c>
      <c r="V855">
        <v>10000</v>
      </c>
      <c r="W855">
        <v>20000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95119.01</v>
      </c>
      <c r="AD855">
        <v>10</v>
      </c>
      <c r="AE855">
        <v>2520</v>
      </c>
      <c r="AF855">
        <v>6991.9</v>
      </c>
      <c r="AG855">
        <v>0</v>
      </c>
      <c r="AH855">
        <v>6991.9</v>
      </c>
      <c r="AI855">
        <v>6598.46</v>
      </c>
      <c r="AJ855">
        <v>393.44</v>
      </c>
      <c r="AK855">
        <f t="shared" si="13"/>
        <v>6991.9</v>
      </c>
    </row>
    <row r="856" spans="1:37" x14ac:dyDescent="0.2">
      <c r="A856">
        <v>9000996</v>
      </c>
      <c r="B856" t="s">
        <v>2246</v>
      </c>
      <c r="C856" t="s">
        <v>9185</v>
      </c>
      <c r="D856" t="s">
        <v>2247</v>
      </c>
      <c r="E856" t="s">
        <v>9298</v>
      </c>
      <c r="F856" t="s">
        <v>9299</v>
      </c>
      <c r="G856" t="s">
        <v>9300</v>
      </c>
      <c r="H856">
        <v>3501</v>
      </c>
      <c r="I856">
        <v>0</v>
      </c>
      <c r="J856">
        <v>0</v>
      </c>
      <c r="K856">
        <v>347.37</v>
      </c>
      <c r="L856">
        <v>104.32</v>
      </c>
      <c r="M856">
        <v>13.03</v>
      </c>
      <c r="N856">
        <v>261</v>
      </c>
      <c r="O856">
        <v>0</v>
      </c>
      <c r="P856">
        <v>0</v>
      </c>
      <c r="Q856">
        <v>0</v>
      </c>
      <c r="R856">
        <v>0</v>
      </c>
      <c r="S856">
        <v>47752.06</v>
      </c>
      <c r="T856">
        <v>45000</v>
      </c>
      <c r="U856">
        <v>6426.6</v>
      </c>
      <c r="V856">
        <v>1000</v>
      </c>
      <c r="W856">
        <v>9000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3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f t="shared" si="13"/>
        <v>0</v>
      </c>
    </row>
    <row r="857" spans="1:37" x14ac:dyDescent="0.2">
      <c r="A857">
        <v>9000891</v>
      </c>
      <c r="B857" t="s">
        <v>1963</v>
      </c>
      <c r="C857" t="s">
        <v>9185</v>
      </c>
      <c r="D857" t="s">
        <v>1964</v>
      </c>
      <c r="E857" t="s">
        <v>9298</v>
      </c>
      <c r="F857" t="s">
        <v>9299</v>
      </c>
      <c r="G857" t="s">
        <v>9300</v>
      </c>
      <c r="H857">
        <v>2553.42</v>
      </c>
      <c r="I857">
        <v>0</v>
      </c>
      <c r="J857">
        <v>0</v>
      </c>
      <c r="K857">
        <v>369.81</v>
      </c>
      <c r="L857">
        <v>104.32</v>
      </c>
      <c r="M857">
        <v>13.87</v>
      </c>
      <c r="N857">
        <v>277</v>
      </c>
      <c r="O857">
        <v>0</v>
      </c>
      <c r="P857">
        <v>0</v>
      </c>
      <c r="Q857">
        <v>0</v>
      </c>
      <c r="R857">
        <v>0</v>
      </c>
      <c r="S857">
        <v>58577.440000000002</v>
      </c>
      <c r="T857">
        <v>50000</v>
      </c>
      <c r="U857">
        <v>6898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1679.44</v>
      </c>
      <c r="AD857">
        <v>3</v>
      </c>
      <c r="AE857">
        <v>0</v>
      </c>
      <c r="AF857">
        <v>50.38</v>
      </c>
      <c r="AG857">
        <v>0</v>
      </c>
      <c r="AH857">
        <v>50.38</v>
      </c>
      <c r="AI857">
        <v>146.72999999999999</v>
      </c>
      <c r="AJ857">
        <v>0</v>
      </c>
      <c r="AK857">
        <f t="shared" si="13"/>
        <v>146.72999999999999</v>
      </c>
    </row>
    <row r="858" spans="1:37" x14ac:dyDescent="0.2">
      <c r="A858">
        <v>9000974</v>
      </c>
      <c r="B858" t="s">
        <v>2146</v>
      </c>
      <c r="C858" t="s">
        <v>9185</v>
      </c>
      <c r="D858" t="s">
        <v>2147</v>
      </c>
      <c r="E858" t="s">
        <v>9298</v>
      </c>
      <c r="F858" t="s">
        <v>9299</v>
      </c>
      <c r="G858" t="s">
        <v>9300</v>
      </c>
      <c r="H858">
        <v>3805.97</v>
      </c>
      <c r="I858">
        <v>0</v>
      </c>
      <c r="J858">
        <v>0</v>
      </c>
      <c r="K858">
        <v>394.08</v>
      </c>
      <c r="L858">
        <v>104.32</v>
      </c>
      <c r="M858">
        <v>14.78</v>
      </c>
      <c r="N858">
        <v>296</v>
      </c>
      <c r="O858">
        <v>0</v>
      </c>
      <c r="P858">
        <v>0</v>
      </c>
      <c r="Q858">
        <v>0</v>
      </c>
      <c r="R858">
        <v>0</v>
      </c>
      <c r="S858">
        <v>55328.81</v>
      </c>
      <c r="T858">
        <v>50000</v>
      </c>
      <c r="U858">
        <v>8053.27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3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f t="shared" si="13"/>
        <v>0</v>
      </c>
    </row>
    <row r="859" spans="1:37" x14ac:dyDescent="0.2">
      <c r="A859">
        <v>9000779</v>
      </c>
      <c r="B859" t="s">
        <v>1695</v>
      </c>
      <c r="C859" t="s">
        <v>9185</v>
      </c>
      <c r="D859" t="s">
        <v>1696</v>
      </c>
      <c r="E859" t="s">
        <v>9298</v>
      </c>
      <c r="F859" t="s">
        <v>9299</v>
      </c>
      <c r="G859" t="s">
        <v>9300</v>
      </c>
      <c r="H859">
        <v>2927.51</v>
      </c>
      <c r="I859">
        <v>0</v>
      </c>
      <c r="J859">
        <v>0</v>
      </c>
      <c r="K859">
        <v>527.84</v>
      </c>
      <c r="L859">
        <v>131.96</v>
      </c>
      <c r="M859">
        <v>19.79</v>
      </c>
      <c r="N859">
        <v>396</v>
      </c>
      <c r="O859">
        <v>0</v>
      </c>
      <c r="P859">
        <v>0</v>
      </c>
      <c r="Q859">
        <v>0</v>
      </c>
      <c r="R859">
        <v>0</v>
      </c>
      <c r="S859">
        <v>55466.05</v>
      </c>
      <c r="T859">
        <v>50000</v>
      </c>
      <c r="U859">
        <v>8760.99</v>
      </c>
      <c r="V859">
        <v>0</v>
      </c>
      <c r="W859">
        <v>20000</v>
      </c>
      <c r="X859">
        <v>0</v>
      </c>
      <c r="Y859">
        <v>10000</v>
      </c>
      <c r="Z859">
        <v>0</v>
      </c>
      <c r="AA859">
        <v>0</v>
      </c>
      <c r="AB859">
        <v>0</v>
      </c>
      <c r="AC859">
        <v>0</v>
      </c>
      <c r="AD859">
        <v>3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f t="shared" si="13"/>
        <v>0</v>
      </c>
    </row>
    <row r="860" spans="1:37" x14ac:dyDescent="0.2">
      <c r="A860">
        <v>9000620</v>
      </c>
      <c r="B860" t="s">
        <v>1230</v>
      </c>
      <c r="C860" t="s">
        <v>9185</v>
      </c>
      <c r="D860" t="s">
        <v>1231</v>
      </c>
      <c r="E860" t="s">
        <v>9298</v>
      </c>
      <c r="F860" t="s">
        <v>9299</v>
      </c>
      <c r="G860" t="s">
        <v>9300</v>
      </c>
      <c r="H860">
        <v>2916.98</v>
      </c>
      <c r="I860">
        <v>0</v>
      </c>
      <c r="J860">
        <v>0</v>
      </c>
      <c r="K860">
        <v>379.58</v>
      </c>
      <c r="L860">
        <v>104.32</v>
      </c>
      <c r="M860">
        <v>14.23</v>
      </c>
      <c r="N860">
        <v>285</v>
      </c>
      <c r="O860">
        <v>0</v>
      </c>
      <c r="P860">
        <v>0</v>
      </c>
      <c r="Q860">
        <v>0</v>
      </c>
      <c r="R860">
        <v>0</v>
      </c>
      <c r="S860">
        <v>57688.81</v>
      </c>
      <c r="T860">
        <v>50000</v>
      </c>
      <c r="U860">
        <v>6818.59</v>
      </c>
      <c r="V860">
        <v>0</v>
      </c>
      <c r="W860">
        <v>20000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f t="shared" si="13"/>
        <v>0</v>
      </c>
    </row>
    <row r="861" spans="1:37" x14ac:dyDescent="0.2">
      <c r="A861">
        <v>9000137</v>
      </c>
      <c r="B861" t="s">
        <v>131</v>
      </c>
      <c r="C861" t="s">
        <v>9185</v>
      </c>
      <c r="D861" t="s">
        <v>132</v>
      </c>
      <c r="E861" t="s">
        <v>9298</v>
      </c>
      <c r="F861" t="s">
        <v>9299</v>
      </c>
      <c r="G861" t="s">
        <v>9300</v>
      </c>
      <c r="H861">
        <v>3590.9</v>
      </c>
      <c r="I861">
        <v>0</v>
      </c>
      <c r="J861">
        <v>0</v>
      </c>
      <c r="K861">
        <v>784.26</v>
      </c>
      <c r="L861">
        <v>196.07</v>
      </c>
      <c r="M861">
        <v>29.41</v>
      </c>
      <c r="N861">
        <v>588</v>
      </c>
      <c r="O861">
        <v>0</v>
      </c>
      <c r="P861">
        <v>0</v>
      </c>
      <c r="Q861">
        <v>0</v>
      </c>
      <c r="R861">
        <v>0</v>
      </c>
      <c r="S861">
        <v>91547.08</v>
      </c>
      <c r="T861">
        <v>50000</v>
      </c>
      <c r="U861">
        <v>16446.34</v>
      </c>
      <c r="V861">
        <v>10000</v>
      </c>
      <c r="W861">
        <v>10000</v>
      </c>
      <c r="X861">
        <v>0</v>
      </c>
      <c r="Y861">
        <v>10000</v>
      </c>
      <c r="Z861">
        <v>0</v>
      </c>
      <c r="AA861">
        <v>0</v>
      </c>
      <c r="AB861">
        <v>0</v>
      </c>
      <c r="AC861">
        <v>0</v>
      </c>
      <c r="AD861">
        <v>3</v>
      </c>
      <c r="AE861">
        <v>0</v>
      </c>
      <c r="AF861">
        <v>0</v>
      </c>
      <c r="AG861">
        <v>0</v>
      </c>
      <c r="AH861">
        <v>0</v>
      </c>
      <c r="AI861">
        <v>36.06</v>
      </c>
      <c r="AJ861">
        <v>0</v>
      </c>
      <c r="AK861">
        <f t="shared" si="13"/>
        <v>36.06</v>
      </c>
    </row>
    <row r="862" spans="1:37" x14ac:dyDescent="0.2">
      <c r="A862">
        <v>9000731</v>
      </c>
      <c r="B862" t="s">
        <v>1552</v>
      </c>
      <c r="C862" t="s">
        <v>9185</v>
      </c>
      <c r="D862" t="s">
        <v>1553</v>
      </c>
      <c r="E862" t="s">
        <v>9298</v>
      </c>
      <c r="F862" t="s">
        <v>9299</v>
      </c>
      <c r="G862" t="s">
        <v>9300</v>
      </c>
      <c r="H862">
        <v>4273.41</v>
      </c>
      <c r="I862">
        <v>0</v>
      </c>
      <c r="J862">
        <v>0</v>
      </c>
      <c r="K862">
        <v>625.41</v>
      </c>
      <c r="L862">
        <v>156.35</v>
      </c>
      <c r="M862">
        <v>23.45</v>
      </c>
      <c r="N862">
        <v>469</v>
      </c>
      <c r="O862">
        <v>0</v>
      </c>
      <c r="P862">
        <v>0</v>
      </c>
      <c r="Q862">
        <v>0</v>
      </c>
      <c r="R862">
        <v>0</v>
      </c>
      <c r="S862">
        <v>65470.36</v>
      </c>
      <c r="T862">
        <v>50000</v>
      </c>
      <c r="U862">
        <v>13303.9</v>
      </c>
      <c r="V862">
        <v>0</v>
      </c>
      <c r="W862">
        <v>10000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3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f t="shared" si="13"/>
        <v>0</v>
      </c>
    </row>
    <row r="863" spans="1:37" x14ac:dyDescent="0.2">
      <c r="A863">
        <v>9000440</v>
      </c>
      <c r="B863" t="s">
        <v>735</v>
      </c>
      <c r="C863" t="s">
        <v>9185</v>
      </c>
      <c r="D863" t="s">
        <v>736</v>
      </c>
      <c r="E863" t="s">
        <v>9298</v>
      </c>
      <c r="F863" t="s">
        <v>9299</v>
      </c>
      <c r="G863" t="s">
        <v>9300</v>
      </c>
      <c r="H863">
        <v>4142.55</v>
      </c>
      <c r="I863">
        <v>0</v>
      </c>
      <c r="J863">
        <v>0</v>
      </c>
      <c r="K863">
        <v>775.5</v>
      </c>
      <c r="L863">
        <v>193.87</v>
      </c>
      <c r="M863">
        <v>29.08</v>
      </c>
      <c r="N863">
        <v>582</v>
      </c>
      <c r="O863">
        <v>0</v>
      </c>
      <c r="P863">
        <v>0</v>
      </c>
      <c r="Q863">
        <v>0</v>
      </c>
      <c r="R863">
        <v>0</v>
      </c>
      <c r="S863">
        <v>104135.72</v>
      </c>
      <c r="T863">
        <v>50000</v>
      </c>
      <c r="U863">
        <v>18132.68</v>
      </c>
      <c r="V863">
        <v>10000</v>
      </c>
      <c r="W863">
        <v>10000</v>
      </c>
      <c r="X863">
        <v>0</v>
      </c>
      <c r="Y863">
        <v>10000</v>
      </c>
      <c r="Z863">
        <v>0</v>
      </c>
      <c r="AA863">
        <v>0</v>
      </c>
      <c r="AB863">
        <v>0</v>
      </c>
      <c r="AC863">
        <v>6003.04</v>
      </c>
      <c r="AD863">
        <v>3</v>
      </c>
      <c r="AE863">
        <v>0</v>
      </c>
      <c r="AF863">
        <v>180.09</v>
      </c>
      <c r="AG863">
        <v>0</v>
      </c>
      <c r="AH863">
        <v>180.09</v>
      </c>
      <c r="AI863">
        <v>343.23</v>
      </c>
      <c r="AJ863">
        <v>0</v>
      </c>
      <c r="AK863">
        <f t="shared" si="13"/>
        <v>343.23</v>
      </c>
    </row>
    <row r="864" spans="1:37" x14ac:dyDescent="0.2">
      <c r="A864">
        <v>9001023</v>
      </c>
      <c r="B864" t="s">
        <v>2327</v>
      </c>
      <c r="C864" t="s">
        <v>9185</v>
      </c>
      <c r="D864" t="s">
        <v>2328</v>
      </c>
      <c r="E864" t="s">
        <v>9298</v>
      </c>
      <c r="F864" t="s">
        <v>9299</v>
      </c>
      <c r="G864" t="s">
        <v>9300</v>
      </c>
      <c r="H864">
        <v>3501</v>
      </c>
      <c r="I864">
        <v>0</v>
      </c>
      <c r="J864">
        <v>0</v>
      </c>
      <c r="K864">
        <v>352.99</v>
      </c>
      <c r="L864">
        <v>104.32</v>
      </c>
      <c r="M864">
        <v>13.24</v>
      </c>
      <c r="N864">
        <v>265</v>
      </c>
      <c r="O864">
        <v>0</v>
      </c>
      <c r="P864">
        <v>0</v>
      </c>
      <c r="Q864">
        <v>0</v>
      </c>
      <c r="R864">
        <v>0</v>
      </c>
      <c r="S864">
        <v>48733.34</v>
      </c>
      <c r="T864">
        <v>45000</v>
      </c>
      <c r="U864">
        <v>6523.47</v>
      </c>
      <c r="V864">
        <v>9000</v>
      </c>
      <c r="W864">
        <v>9000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3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f t="shared" si="13"/>
        <v>0</v>
      </c>
    </row>
    <row r="865" spans="1:37" x14ac:dyDescent="0.2">
      <c r="A865">
        <v>9001074</v>
      </c>
      <c r="B865" t="s">
        <v>2896</v>
      </c>
      <c r="C865" t="s">
        <v>9185</v>
      </c>
      <c r="D865" t="s">
        <v>2897</v>
      </c>
      <c r="E865" t="s">
        <v>9298</v>
      </c>
      <c r="F865" t="s">
        <v>9299</v>
      </c>
      <c r="G865" t="s">
        <v>9300</v>
      </c>
      <c r="H865">
        <v>3365</v>
      </c>
      <c r="I865">
        <v>0</v>
      </c>
      <c r="J865">
        <v>0</v>
      </c>
      <c r="K865">
        <v>376.88</v>
      </c>
      <c r="L865">
        <v>104.32</v>
      </c>
      <c r="M865">
        <v>14.13</v>
      </c>
      <c r="N865">
        <v>283</v>
      </c>
      <c r="O865">
        <v>0</v>
      </c>
      <c r="P865">
        <v>0</v>
      </c>
      <c r="Q865">
        <v>0</v>
      </c>
      <c r="R865">
        <v>0</v>
      </c>
      <c r="S865">
        <v>40389.06</v>
      </c>
      <c r="T865">
        <v>40000</v>
      </c>
      <c r="U865">
        <v>6176.14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f t="shared" si="13"/>
        <v>0</v>
      </c>
    </row>
    <row r="866" spans="1:37" x14ac:dyDescent="0.2">
      <c r="A866">
        <v>9000249</v>
      </c>
      <c r="B866" t="s">
        <v>414</v>
      </c>
      <c r="C866" t="s">
        <v>9185</v>
      </c>
      <c r="D866" t="s">
        <v>415</v>
      </c>
      <c r="E866" t="s">
        <v>9298</v>
      </c>
      <c r="F866" t="s">
        <v>9299</v>
      </c>
      <c r="G866" t="s">
        <v>9300</v>
      </c>
      <c r="H866">
        <v>3626.64</v>
      </c>
      <c r="I866">
        <v>0</v>
      </c>
      <c r="J866">
        <v>0</v>
      </c>
      <c r="K866">
        <v>858.85</v>
      </c>
      <c r="L866">
        <v>214.71</v>
      </c>
      <c r="M866">
        <v>32.21</v>
      </c>
      <c r="N866">
        <v>644</v>
      </c>
      <c r="O866">
        <v>0</v>
      </c>
      <c r="P866">
        <v>0</v>
      </c>
      <c r="Q866">
        <v>0</v>
      </c>
      <c r="R866">
        <v>0</v>
      </c>
      <c r="S866">
        <v>107123.34</v>
      </c>
      <c r="T866">
        <v>50000</v>
      </c>
      <c r="U866">
        <v>16036.99</v>
      </c>
      <c r="V866">
        <v>10000</v>
      </c>
      <c r="W866">
        <v>0</v>
      </c>
      <c r="X866">
        <v>0</v>
      </c>
      <c r="Y866">
        <v>10000</v>
      </c>
      <c r="Z866">
        <v>0</v>
      </c>
      <c r="AA866">
        <v>0</v>
      </c>
      <c r="AB866">
        <v>0</v>
      </c>
      <c r="AC866">
        <v>21086.35</v>
      </c>
      <c r="AD866">
        <v>3</v>
      </c>
      <c r="AE866">
        <v>0</v>
      </c>
      <c r="AF866">
        <v>632.59</v>
      </c>
      <c r="AG866">
        <v>0</v>
      </c>
      <c r="AH866">
        <v>632.59</v>
      </c>
      <c r="AI866">
        <v>786.28</v>
      </c>
      <c r="AJ866">
        <v>0</v>
      </c>
      <c r="AK866">
        <f t="shared" si="13"/>
        <v>786.28</v>
      </c>
    </row>
    <row r="867" spans="1:37" x14ac:dyDescent="0.2">
      <c r="A867">
        <v>9000712</v>
      </c>
      <c r="B867" t="s">
        <v>1496</v>
      </c>
      <c r="C867" t="s">
        <v>9185</v>
      </c>
      <c r="D867" t="s">
        <v>1497</v>
      </c>
      <c r="E867" t="s">
        <v>9298</v>
      </c>
      <c r="F867" t="s">
        <v>9299</v>
      </c>
      <c r="G867" t="s">
        <v>9300</v>
      </c>
      <c r="H867">
        <v>4973.97</v>
      </c>
      <c r="I867">
        <v>0</v>
      </c>
      <c r="J867">
        <v>0</v>
      </c>
      <c r="K867">
        <v>520.48</v>
      </c>
      <c r="L867">
        <v>130.12</v>
      </c>
      <c r="M867">
        <v>19.52</v>
      </c>
      <c r="N867">
        <v>390</v>
      </c>
      <c r="O867">
        <v>0</v>
      </c>
      <c r="P867">
        <v>0</v>
      </c>
      <c r="Q867">
        <v>0</v>
      </c>
      <c r="R867">
        <v>0</v>
      </c>
      <c r="S867">
        <v>61439.49</v>
      </c>
      <c r="T867">
        <v>50000</v>
      </c>
      <c r="U867">
        <v>12561.44</v>
      </c>
      <c r="V867">
        <v>10000</v>
      </c>
      <c r="W867">
        <v>0</v>
      </c>
      <c r="X867">
        <v>0</v>
      </c>
      <c r="Y867">
        <v>5000</v>
      </c>
      <c r="Z867">
        <v>0</v>
      </c>
      <c r="AA867">
        <v>0</v>
      </c>
      <c r="AB867">
        <v>0</v>
      </c>
      <c r="AC867">
        <v>0</v>
      </c>
      <c r="AD867">
        <v>3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f t="shared" si="13"/>
        <v>0</v>
      </c>
    </row>
    <row r="868" spans="1:37" x14ac:dyDescent="0.2">
      <c r="A868">
        <v>9001271</v>
      </c>
      <c r="B868" t="s">
        <v>8292</v>
      </c>
      <c r="C868" t="s">
        <v>9185</v>
      </c>
      <c r="D868" t="s">
        <v>8293</v>
      </c>
      <c r="E868" t="s">
        <v>9298</v>
      </c>
      <c r="F868" t="s">
        <v>9299</v>
      </c>
      <c r="G868" t="s">
        <v>9300</v>
      </c>
      <c r="H868">
        <v>3235</v>
      </c>
      <c r="I868">
        <v>0</v>
      </c>
      <c r="J868">
        <v>0</v>
      </c>
      <c r="K868">
        <v>507.04</v>
      </c>
      <c r="L868">
        <v>126.76</v>
      </c>
      <c r="M868">
        <v>19.010000000000002</v>
      </c>
      <c r="N868">
        <v>380</v>
      </c>
      <c r="O868">
        <v>0</v>
      </c>
      <c r="P868">
        <v>0</v>
      </c>
      <c r="Q868">
        <v>0</v>
      </c>
      <c r="R868">
        <v>0</v>
      </c>
      <c r="S868">
        <v>15958.8</v>
      </c>
      <c r="T868">
        <v>20000</v>
      </c>
      <c r="U868">
        <v>4131.24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f t="shared" si="13"/>
        <v>0</v>
      </c>
    </row>
    <row r="869" spans="1:37" x14ac:dyDescent="0.2">
      <c r="A869">
        <v>9001212</v>
      </c>
      <c r="B869" t="s">
        <v>7549</v>
      </c>
      <c r="C869" t="s">
        <v>9185</v>
      </c>
      <c r="D869" t="s">
        <v>7550</v>
      </c>
      <c r="E869" t="s">
        <v>9298</v>
      </c>
      <c r="F869" t="s">
        <v>9299</v>
      </c>
      <c r="G869" t="s">
        <v>9300</v>
      </c>
      <c r="H869">
        <v>3682.63</v>
      </c>
      <c r="I869">
        <v>0</v>
      </c>
      <c r="J869">
        <v>0</v>
      </c>
      <c r="K869">
        <v>759.52</v>
      </c>
      <c r="L869">
        <v>189.89</v>
      </c>
      <c r="M869">
        <v>28.48</v>
      </c>
      <c r="N869">
        <v>570</v>
      </c>
      <c r="O869">
        <v>0</v>
      </c>
      <c r="P869">
        <v>0</v>
      </c>
      <c r="Q869">
        <v>0</v>
      </c>
      <c r="R869">
        <v>0</v>
      </c>
      <c r="S869">
        <v>45440.47</v>
      </c>
      <c r="T869">
        <v>30000</v>
      </c>
      <c r="U869">
        <v>9287.34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6153.13</v>
      </c>
      <c r="AD869">
        <v>3</v>
      </c>
      <c r="AE869">
        <v>0</v>
      </c>
      <c r="AF869">
        <v>184.59</v>
      </c>
      <c r="AG869">
        <v>0</v>
      </c>
      <c r="AH869">
        <v>184.59</v>
      </c>
      <c r="AI869">
        <v>270.55</v>
      </c>
      <c r="AJ869">
        <v>0</v>
      </c>
      <c r="AK869">
        <f t="shared" si="13"/>
        <v>270.55</v>
      </c>
    </row>
    <row r="870" spans="1:37" x14ac:dyDescent="0.2">
      <c r="A870">
        <v>9001200</v>
      </c>
      <c r="B870" t="s">
        <v>7514</v>
      </c>
      <c r="C870" t="s">
        <v>9185</v>
      </c>
      <c r="D870" t="s">
        <v>7515</v>
      </c>
      <c r="E870" t="s">
        <v>9298</v>
      </c>
      <c r="F870" t="s">
        <v>9299</v>
      </c>
      <c r="G870" t="s">
        <v>9300</v>
      </c>
      <c r="H870">
        <v>2446.2800000000002</v>
      </c>
      <c r="I870">
        <v>0</v>
      </c>
      <c r="J870">
        <v>0</v>
      </c>
      <c r="K870">
        <v>524.55999999999995</v>
      </c>
      <c r="L870">
        <v>131.13999999999999</v>
      </c>
      <c r="M870">
        <v>19.670000000000002</v>
      </c>
      <c r="N870">
        <v>393</v>
      </c>
      <c r="O870">
        <v>0</v>
      </c>
      <c r="P870">
        <v>0</v>
      </c>
      <c r="Q870">
        <v>0</v>
      </c>
      <c r="R870">
        <v>0</v>
      </c>
      <c r="S870">
        <v>25356.12</v>
      </c>
      <c r="T870">
        <v>30000</v>
      </c>
      <c r="U870">
        <v>6410.22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f t="shared" si="13"/>
        <v>0</v>
      </c>
    </row>
    <row r="871" spans="1:37" x14ac:dyDescent="0.2">
      <c r="A871">
        <v>9000536</v>
      </c>
      <c r="B871" t="s">
        <v>987</v>
      </c>
      <c r="C871" t="s">
        <v>9185</v>
      </c>
      <c r="D871" t="s">
        <v>988</v>
      </c>
      <c r="E871" t="s">
        <v>9298</v>
      </c>
      <c r="F871" t="s">
        <v>9299</v>
      </c>
      <c r="G871" t="s">
        <v>9300</v>
      </c>
      <c r="H871">
        <v>3611.41</v>
      </c>
      <c r="I871">
        <v>0</v>
      </c>
      <c r="J871">
        <v>0</v>
      </c>
      <c r="K871">
        <v>586.72</v>
      </c>
      <c r="L871">
        <v>146.68</v>
      </c>
      <c r="M871">
        <v>22</v>
      </c>
      <c r="N871">
        <v>440</v>
      </c>
      <c r="O871">
        <v>0</v>
      </c>
      <c r="P871">
        <v>0</v>
      </c>
      <c r="Q871">
        <v>0</v>
      </c>
      <c r="R871">
        <v>0</v>
      </c>
      <c r="S871">
        <v>69752.850000000006</v>
      </c>
      <c r="T871">
        <v>50000</v>
      </c>
      <c r="U871">
        <v>8192.2199999999993</v>
      </c>
      <c r="V871">
        <v>0</v>
      </c>
      <c r="W871">
        <v>0</v>
      </c>
      <c r="X871">
        <v>0</v>
      </c>
      <c r="Y871">
        <v>10000</v>
      </c>
      <c r="Z871">
        <v>0</v>
      </c>
      <c r="AA871">
        <v>0</v>
      </c>
      <c r="AB871">
        <v>0</v>
      </c>
      <c r="AC871">
        <v>1560.63</v>
      </c>
      <c r="AD871">
        <v>3</v>
      </c>
      <c r="AE871">
        <v>0</v>
      </c>
      <c r="AF871">
        <v>46.82</v>
      </c>
      <c r="AG871">
        <v>0</v>
      </c>
      <c r="AH871">
        <v>46.82</v>
      </c>
      <c r="AI871">
        <v>193.16</v>
      </c>
      <c r="AJ871">
        <v>0</v>
      </c>
      <c r="AK871">
        <f t="shared" si="13"/>
        <v>193.16</v>
      </c>
    </row>
    <row r="872" spans="1:37" x14ac:dyDescent="0.2">
      <c r="A872">
        <v>9001276</v>
      </c>
      <c r="B872" t="s">
        <v>8036</v>
      </c>
      <c r="C872" t="s">
        <v>9185</v>
      </c>
      <c r="D872" t="s">
        <v>8037</v>
      </c>
      <c r="E872" t="s">
        <v>9298</v>
      </c>
      <c r="F872" t="s">
        <v>9299</v>
      </c>
      <c r="G872" t="s">
        <v>9300</v>
      </c>
      <c r="H872">
        <v>3967.76</v>
      </c>
      <c r="I872">
        <v>0</v>
      </c>
      <c r="J872">
        <v>0</v>
      </c>
      <c r="K872">
        <v>397.12</v>
      </c>
      <c r="L872">
        <v>104.32</v>
      </c>
      <c r="M872">
        <v>14.89</v>
      </c>
      <c r="N872">
        <v>298</v>
      </c>
      <c r="O872">
        <v>0</v>
      </c>
      <c r="P872">
        <v>0</v>
      </c>
      <c r="Q872">
        <v>0</v>
      </c>
      <c r="R872">
        <v>0</v>
      </c>
      <c r="S872">
        <v>18394.759999999998</v>
      </c>
      <c r="T872">
        <v>20000</v>
      </c>
      <c r="U872">
        <v>3252.28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f t="shared" si="13"/>
        <v>0</v>
      </c>
    </row>
    <row r="873" spans="1:37" x14ac:dyDescent="0.2">
      <c r="A873">
        <v>9001300</v>
      </c>
      <c r="B873" t="s">
        <v>8373</v>
      </c>
      <c r="C873" t="s">
        <v>9185</v>
      </c>
      <c r="D873" t="s">
        <v>8374</v>
      </c>
      <c r="E873" t="s">
        <v>9298</v>
      </c>
      <c r="F873" t="s">
        <v>9299</v>
      </c>
      <c r="G873" t="s">
        <v>9300</v>
      </c>
      <c r="H873">
        <v>3861</v>
      </c>
      <c r="I873">
        <v>0</v>
      </c>
      <c r="J873">
        <v>0</v>
      </c>
      <c r="K873">
        <v>443.36</v>
      </c>
      <c r="L873">
        <v>110.84</v>
      </c>
      <c r="M873">
        <v>16.63</v>
      </c>
      <c r="N873">
        <v>333</v>
      </c>
      <c r="O873">
        <v>0</v>
      </c>
      <c r="P873">
        <v>0</v>
      </c>
      <c r="Q873">
        <v>0</v>
      </c>
      <c r="R873">
        <v>0</v>
      </c>
      <c r="S873">
        <v>19746.78</v>
      </c>
      <c r="T873">
        <v>20000</v>
      </c>
      <c r="U873">
        <v>3615.32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f t="shared" si="13"/>
        <v>0</v>
      </c>
    </row>
    <row r="874" spans="1:37" x14ac:dyDescent="0.2">
      <c r="A874">
        <v>9000236</v>
      </c>
      <c r="B874" t="s">
        <v>399</v>
      </c>
      <c r="C874" t="s">
        <v>9185</v>
      </c>
      <c r="D874" t="s">
        <v>400</v>
      </c>
      <c r="E874" t="s">
        <v>9298</v>
      </c>
      <c r="F874" t="s">
        <v>9299</v>
      </c>
      <c r="G874" t="s">
        <v>9300</v>
      </c>
      <c r="H874">
        <v>3387.19</v>
      </c>
      <c r="I874">
        <v>0</v>
      </c>
      <c r="J874">
        <v>0</v>
      </c>
      <c r="K874">
        <v>755.19</v>
      </c>
      <c r="L874">
        <v>188.8</v>
      </c>
      <c r="M874">
        <v>28.32</v>
      </c>
      <c r="N874">
        <v>566</v>
      </c>
      <c r="O874">
        <v>0</v>
      </c>
      <c r="P874">
        <v>0</v>
      </c>
      <c r="Q874">
        <v>0</v>
      </c>
      <c r="R874">
        <v>0</v>
      </c>
      <c r="S874">
        <v>88352.34</v>
      </c>
      <c r="T874">
        <v>50000</v>
      </c>
      <c r="U874">
        <v>15888.82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22463.52</v>
      </c>
      <c r="AD874">
        <v>3</v>
      </c>
      <c r="AE874">
        <v>0</v>
      </c>
      <c r="AF874">
        <v>673.91</v>
      </c>
      <c r="AG874">
        <v>0</v>
      </c>
      <c r="AH874">
        <v>673.91</v>
      </c>
      <c r="AI874">
        <v>768.44</v>
      </c>
      <c r="AJ874">
        <v>0</v>
      </c>
      <c r="AK874">
        <f t="shared" si="13"/>
        <v>768.44</v>
      </c>
    </row>
    <row r="875" spans="1:37" x14ac:dyDescent="0.2">
      <c r="A875">
        <v>9000845</v>
      </c>
      <c r="B875" t="s">
        <v>1880</v>
      </c>
      <c r="C875" t="s">
        <v>9185</v>
      </c>
      <c r="D875" t="s">
        <v>1881</v>
      </c>
      <c r="E875" t="s">
        <v>9298</v>
      </c>
      <c r="F875" t="s">
        <v>9299</v>
      </c>
      <c r="G875" t="s">
        <v>9300</v>
      </c>
      <c r="H875">
        <v>2488.14</v>
      </c>
      <c r="I875">
        <v>0</v>
      </c>
      <c r="J875">
        <v>0</v>
      </c>
      <c r="K875">
        <v>433.36</v>
      </c>
      <c r="L875">
        <v>108.34</v>
      </c>
      <c r="M875">
        <v>16.25</v>
      </c>
      <c r="N875">
        <v>325</v>
      </c>
      <c r="O875">
        <v>0</v>
      </c>
      <c r="P875">
        <v>0</v>
      </c>
      <c r="Q875">
        <v>0</v>
      </c>
      <c r="R875">
        <v>0</v>
      </c>
      <c r="S875">
        <v>45021.4</v>
      </c>
      <c r="T875">
        <v>50000</v>
      </c>
      <c r="U875">
        <v>7477.45</v>
      </c>
      <c r="V875">
        <v>0</v>
      </c>
      <c r="W875">
        <v>9000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f t="shared" si="13"/>
        <v>0</v>
      </c>
    </row>
    <row r="876" spans="1:37" x14ac:dyDescent="0.2">
      <c r="A876">
        <v>9000447</v>
      </c>
      <c r="B876" t="s">
        <v>2558</v>
      </c>
      <c r="C876" t="s">
        <v>9185</v>
      </c>
      <c r="D876" t="s">
        <v>2559</v>
      </c>
      <c r="E876" t="s">
        <v>9298</v>
      </c>
      <c r="F876" t="s">
        <v>9299</v>
      </c>
      <c r="G876" t="s">
        <v>9300</v>
      </c>
      <c r="H876">
        <v>6053</v>
      </c>
      <c r="I876">
        <v>0</v>
      </c>
      <c r="J876">
        <v>0</v>
      </c>
      <c r="K876">
        <v>1096.4000000000001</v>
      </c>
      <c r="L876">
        <v>274.10000000000002</v>
      </c>
      <c r="M876">
        <v>41.12</v>
      </c>
      <c r="N876">
        <v>822</v>
      </c>
      <c r="O876">
        <v>0</v>
      </c>
      <c r="P876">
        <v>0</v>
      </c>
      <c r="Q876">
        <v>0</v>
      </c>
      <c r="R876">
        <v>0</v>
      </c>
      <c r="S876">
        <v>94504.66</v>
      </c>
      <c r="T876">
        <v>40000</v>
      </c>
      <c r="U876">
        <v>17868.96</v>
      </c>
      <c r="V876">
        <v>4000</v>
      </c>
      <c r="W876">
        <v>8000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24635.7</v>
      </c>
      <c r="AD876">
        <v>3</v>
      </c>
      <c r="AE876">
        <v>0</v>
      </c>
      <c r="AF876">
        <v>739.07</v>
      </c>
      <c r="AG876">
        <v>0</v>
      </c>
      <c r="AH876">
        <v>739.07</v>
      </c>
      <c r="AI876">
        <v>819.49</v>
      </c>
      <c r="AJ876">
        <v>0</v>
      </c>
      <c r="AK876">
        <f t="shared" si="13"/>
        <v>819.49</v>
      </c>
    </row>
    <row r="877" spans="1:37" x14ac:dyDescent="0.2">
      <c r="A877">
        <v>9000438</v>
      </c>
      <c r="B877" t="s">
        <v>2552</v>
      </c>
      <c r="C877" t="s">
        <v>9185</v>
      </c>
      <c r="D877" t="s">
        <v>2553</v>
      </c>
      <c r="E877" t="s">
        <v>9298</v>
      </c>
      <c r="F877" t="s">
        <v>9299</v>
      </c>
      <c r="G877" t="s">
        <v>9300</v>
      </c>
      <c r="H877">
        <v>5853</v>
      </c>
      <c r="I877">
        <v>0</v>
      </c>
      <c r="J877">
        <v>0</v>
      </c>
      <c r="K877">
        <v>1057.3599999999999</v>
      </c>
      <c r="L877">
        <v>264.33999999999997</v>
      </c>
      <c r="M877">
        <v>39.65</v>
      </c>
      <c r="N877">
        <v>793</v>
      </c>
      <c r="O877">
        <v>0</v>
      </c>
      <c r="P877">
        <v>0</v>
      </c>
      <c r="Q877">
        <v>0</v>
      </c>
      <c r="R877">
        <v>0</v>
      </c>
      <c r="S877">
        <v>91164.66</v>
      </c>
      <c r="T877">
        <v>40000</v>
      </c>
      <c r="U877">
        <v>17234.8</v>
      </c>
      <c r="V877">
        <v>0</v>
      </c>
      <c r="W877">
        <v>0</v>
      </c>
      <c r="X877">
        <v>0</v>
      </c>
      <c r="Y877">
        <v>6000</v>
      </c>
      <c r="Z877">
        <v>0</v>
      </c>
      <c r="AA877">
        <v>0</v>
      </c>
      <c r="AB877">
        <v>0</v>
      </c>
      <c r="AC877">
        <v>27929.86</v>
      </c>
      <c r="AD877">
        <v>3</v>
      </c>
      <c r="AE877">
        <v>0</v>
      </c>
      <c r="AF877">
        <v>837.9</v>
      </c>
      <c r="AG877">
        <v>0</v>
      </c>
      <c r="AH877">
        <v>837.9</v>
      </c>
      <c r="AI877">
        <v>906.94</v>
      </c>
      <c r="AJ877">
        <v>0</v>
      </c>
      <c r="AK877">
        <f t="shared" si="13"/>
        <v>906.94</v>
      </c>
    </row>
    <row r="878" spans="1:37" x14ac:dyDescent="0.2">
      <c r="A878">
        <v>9000957</v>
      </c>
      <c r="B878" t="s">
        <v>2194</v>
      </c>
      <c r="C878" t="s">
        <v>9185</v>
      </c>
      <c r="D878" t="s">
        <v>2195</v>
      </c>
      <c r="E878" t="s">
        <v>9298</v>
      </c>
      <c r="F878" t="s">
        <v>9299</v>
      </c>
      <c r="G878" t="s">
        <v>9300</v>
      </c>
      <c r="H878">
        <v>3429</v>
      </c>
      <c r="I878">
        <v>0</v>
      </c>
      <c r="J878">
        <v>0</v>
      </c>
      <c r="K878">
        <v>455.6</v>
      </c>
      <c r="L878">
        <v>113.89</v>
      </c>
      <c r="M878">
        <v>17.09</v>
      </c>
      <c r="N878">
        <v>342</v>
      </c>
      <c r="O878">
        <v>0</v>
      </c>
      <c r="P878">
        <v>0</v>
      </c>
      <c r="Q878">
        <v>0</v>
      </c>
      <c r="R878">
        <v>0</v>
      </c>
      <c r="S878">
        <v>54406.41</v>
      </c>
      <c r="T878">
        <v>50000</v>
      </c>
      <c r="U878">
        <v>9287.7999999999993</v>
      </c>
      <c r="V878">
        <v>0</v>
      </c>
      <c r="W878">
        <v>20000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3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f t="shared" si="13"/>
        <v>0</v>
      </c>
    </row>
    <row r="879" spans="1:37" x14ac:dyDescent="0.2">
      <c r="A879">
        <v>9000572</v>
      </c>
      <c r="B879" t="s">
        <v>1092</v>
      </c>
      <c r="C879" t="s">
        <v>9185</v>
      </c>
      <c r="D879" t="s">
        <v>2381</v>
      </c>
      <c r="E879" t="s">
        <v>9298</v>
      </c>
      <c r="F879" t="s">
        <v>9299</v>
      </c>
      <c r="G879" t="s">
        <v>9300</v>
      </c>
      <c r="H879">
        <v>4307.75</v>
      </c>
      <c r="I879">
        <v>0</v>
      </c>
      <c r="J879">
        <v>0</v>
      </c>
      <c r="K879">
        <v>979.86</v>
      </c>
      <c r="L879">
        <v>244.96</v>
      </c>
      <c r="M879">
        <v>36.74</v>
      </c>
      <c r="N879">
        <v>735</v>
      </c>
      <c r="O879">
        <v>0</v>
      </c>
      <c r="P879">
        <v>0</v>
      </c>
      <c r="Q879">
        <v>0</v>
      </c>
      <c r="R879">
        <v>0</v>
      </c>
      <c r="S879">
        <v>108357.24</v>
      </c>
      <c r="T879">
        <v>50000</v>
      </c>
      <c r="U879">
        <v>22702.959999999999</v>
      </c>
      <c r="V879">
        <v>10000</v>
      </c>
      <c r="W879">
        <v>10000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15654.28</v>
      </c>
      <c r="AD879">
        <v>3</v>
      </c>
      <c r="AE879">
        <v>0</v>
      </c>
      <c r="AF879">
        <v>469.63</v>
      </c>
      <c r="AG879">
        <v>0</v>
      </c>
      <c r="AH879">
        <v>469.63</v>
      </c>
      <c r="AI879">
        <v>610.29</v>
      </c>
      <c r="AJ879">
        <v>0</v>
      </c>
      <c r="AK879">
        <f t="shared" si="13"/>
        <v>610.29</v>
      </c>
    </row>
    <row r="880" spans="1:37" x14ac:dyDescent="0.2">
      <c r="A880">
        <v>9000978</v>
      </c>
      <c r="B880" t="s">
        <v>819</v>
      </c>
      <c r="C880" t="s">
        <v>9185</v>
      </c>
      <c r="D880" t="s">
        <v>2132</v>
      </c>
      <c r="E880" t="s">
        <v>9298</v>
      </c>
      <c r="F880" t="s">
        <v>9299</v>
      </c>
      <c r="G880" t="s">
        <v>9300</v>
      </c>
      <c r="H880">
        <v>3459</v>
      </c>
      <c r="I880">
        <v>0</v>
      </c>
      <c r="J880">
        <v>0</v>
      </c>
      <c r="K880">
        <v>360.8</v>
      </c>
      <c r="L880">
        <v>104.32</v>
      </c>
      <c r="M880">
        <v>13.53</v>
      </c>
      <c r="N880">
        <v>271</v>
      </c>
      <c r="O880">
        <v>0</v>
      </c>
      <c r="P880">
        <v>0</v>
      </c>
      <c r="Q880">
        <v>0</v>
      </c>
      <c r="R880">
        <v>0</v>
      </c>
      <c r="S880">
        <v>54987.68</v>
      </c>
      <c r="T880">
        <v>50000</v>
      </c>
      <c r="U880">
        <v>7399.59</v>
      </c>
      <c r="V880">
        <v>0</v>
      </c>
      <c r="W880">
        <v>20000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f t="shared" si="13"/>
        <v>0</v>
      </c>
    </row>
    <row r="881" spans="1:37" x14ac:dyDescent="0.2">
      <c r="A881">
        <v>9000182</v>
      </c>
      <c r="B881" t="s">
        <v>269</v>
      </c>
      <c r="C881" t="s">
        <v>9185</v>
      </c>
      <c r="D881" t="s">
        <v>270</v>
      </c>
      <c r="E881" t="s">
        <v>9298</v>
      </c>
      <c r="F881" t="s">
        <v>9299</v>
      </c>
      <c r="G881" t="s">
        <v>9300</v>
      </c>
      <c r="H881">
        <v>4109.1099999999997</v>
      </c>
      <c r="I881">
        <v>0</v>
      </c>
      <c r="J881">
        <v>0</v>
      </c>
      <c r="K881">
        <v>1134.48</v>
      </c>
      <c r="L881">
        <v>373.49</v>
      </c>
      <c r="M881">
        <v>42.54</v>
      </c>
      <c r="N881">
        <v>1078</v>
      </c>
      <c r="O881">
        <v>0</v>
      </c>
      <c r="P881">
        <v>0</v>
      </c>
      <c r="Q881">
        <v>0</v>
      </c>
      <c r="R881">
        <v>0</v>
      </c>
      <c r="S881">
        <v>105376.07</v>
      </c>
      <c r="T881">
        <v>50000</v>
      </c>
      <c r="U881">
        <v>26802.82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28573.25</v>
      </c>
      <c r="AD881">
        <v>3</v>
      </c>
      <c r="AE881">
        <v>0</v>
      </c>
      <c r="AF881">
        <v>857.2</v>
      </c>
      <c r="AG881">
        <v>0</v>
      </c>
      <c r="AH881">
        <v>857.2</v>
      </c>
      <c r="AI881">
        <v>962.78</v>
      </c>
      <c r="AJ881">
        <v>0</v>
      </c>
      <c r="AK881">
        <f t="shared" si="13"/>
        <v>962.78</v>
      </c>
    </row>
    <row r="882" spans="1:37" x14ac:dyDescent="0.2">
      <c r="A882">
        <v>9001149</v>
      </c>
      <c r="B882" t="s">
        <v>3113</v>
      </c>
      <c r="C882" t="s">
        <v>9185</v>
      </c>
      <c r="D882" t="s">
        <v>3114</v>
      </c>
      <c r="E882" t="s">
        <v>9298</v>
      </c>
      <c r="F882" t="s">
        <v>9299</v>
      </c>
      <c r="G882" t="s">
        <v>9300</v>
      </c>
      <c r="H882">
        <v>2840.72</v>
      </c>
      <c r="I882">
        <v>0</v>
      </c>
      <c r="J882">
        <v>0</v>
      </c>
      <c r="K882">
        <v>320</v>
      </c>
      <c r="L882">
        <v>104.32</v>
      </c>
      <c r="M882">
        <v>12</v>
      </c>
      <c r="N882">
        <v>240</v>
      </c>
      <c r="O882">
        <v>0</v>
      </c>
      <c r="P882">
        <v>0</v>
      </c>
      <c r="Q882">
        <v>0</v>
      </c>
      <c r="R882">
        <v>0</v>
      </c>
      <c r="S882">
        <v>27227.39</v>
      </c>
      <c r="T882">
        <v>35000</v>
      </c>
      <c r="U882">
        <v>4636.96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3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f t="shared" si="13"/>
        <v>0</v>
      </c>
    </row>
    <row r="883" spans="1:37" x14ac:dyDescent="0.2">
      <c r="A883">
        <v>9000885</v>
      </c>
      <c r="B883" t="s">
        <v>2448</v>
      </c>
      <c r="C883" t="s">
        <v>9185</v>
      </c>
      <c r="D883" t="s">
        <v>2449</v>
      </c>
      <c r="E883" t="s">
        <v>9298</v>
      </c>
      <c r="F883" t="s">
        <v>9299</v>
      </c>
      <c r="G883" t="s">
        <v>9300</v>
      </c>
      <c r="H883">
        <v>5535</v>
      </c>
      <c r="I883">
        <v>0</v>
      </c>
      <c r="J883">
        <v>0</v>
      </c>
      <c r="K883">
        <v>735.36</v>
      </c>
      <c r="L883">
        <v>183.84</v>
      </c>
      <c r="M883">
        <v>27.58</v>
      </c>
      <c r="N883">
        <v>552</v>
      </c>
      <c r="O883">
        <v>0</v>
      </c>
      <c r="P883">
        <v>0</v>
      </c>
      <c r="Q883">
        <v>0</v>
      </c>
      <c r="R883">
        <v>0</v>
      </c>
      <c r="S883">
        <v>66510.52</v>
      </c>
      <c r="T883">
        <v>40000</v>
      </c>
      <c r="U883">
        <v>11990.24</v>
      </c>
      <c r="V883">
        <v>8000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6520.28</v>
      </c>
      <c r="AD883">
        <v>3</v>
      </c>
      <c r="AE883">
        <v>0</v>
      </c>
      <c r="AF883">
        <v>195.61</v>
      </c>
      <c r="AG883">
        <v>0</v>
      </c>
      <c r="AH883">
        <v>195.61</v>
      </c>
      <c r="AI883">
        <v>254.52</v>
      </c>
      <c r="AJ883">
        <v>0</v>
      </c>
      <c r="AK883">
        <f t="shared" si="13"/>
        <v>254.52</v>
      </c>
    </row>
    <row r="884" spans="1:37" x14ac:dyDescent="0.2">
      <c r="A884">
        <v>9000219</v>
      </c>
      <c r="B884" t="s">
        <v>2431</v>
      </c>
      <c r="C884" t="s">
        <v>9185</v>
      </c>
      <c r="D884" t="s">
        <v>2432</v>
      </c>
      <c r="E884" t="s">
        <v>9298</v>
      </c>
      <c r="F884" t="s">
        <v>9299</v>
      </c>
      <c r="G884" t="s">
        <v>9300</v>
      </c>
      <c r="H884">
        <v>6369</v>
      </c>
      <c r="I884">
        <v>0</v>
      </c>
      <c r="J884">
        <v>0</v>
      </c>
      <c r="K884">
        <v>1121.68</v>
      </c>
      <c r="L884">
        <v>280.42</v>
      </c>
      <c r="M884">
        <v>42.06</v>
      </c>
      <c r="N884">
        <v>841</v>
      </c>
      <c r="O884">
        <v>0</v>
      </c>
      <c r="P884">
        <v>0</v>
      </c>
      <c r="Q884">
        <v>0</v>
      </c>
      <c r="R884">
        <v>0</v>
      </c>
      <c r="S884">
        <v>97720.35</v>
      </c>
      <c r="T884">
        <v>40000</v>
      </c>
      <c r="U884">
        <v>18281.28</v>
      </c>
      <c r="V884">
        <v>8000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31439.07</v>
      </c>
      <c r="AD884">
        <v>3</v>
      </c>
      <c r="AE884">
        <v>0</v>
      </c>
      <c r="AF884">
        <v>943.17</v>
      </c>
      <c r="AG884">
        <v>0</v>
      </c>
      <c r="AH884">
        <v>943.17</v>
      </c>
      <c r="AI884">
        <v>1000.66</v>
      </c>
      <c r="AJ884">
        <v>0</v>
      </c>
      <c r="AK884">
        <f t="shared" si="13"/>
        <v>1000.66</v>
      </c>
    </row>
    <row r="885" spans="1:37" x14ac:dyDescent="0.2">
      <c r="A885">
        <v>9000194</v>
      </c>
      <c r="B885" t="s">
        <v>297</v>
      </c>
      <c r="C885" t="s">
        <v>9185</v>
      </c>
      <c r="D885" t="s">
        <v>298</v>
      </c>
      <c r="E885" t="s">
        <v>9298</v>
      </c>
      <c r="F885" t="s">
        <v>9299</v>
      </c>
      <c r="G885" t="s">
        <v>9300</v>
      </c>
      <c r="H885">
        <v>3334.93</v>
      </c>
      <c r="I885">
        <v>0</v>
      </c>
      <c r="J885">
        <v>0</v>
      </c>
      <c r="K885">
        <v>589.62</v>
      </c>
      <c r="L885">
        <v>147.41</v>
      </c>
      <c r="M885">
        <v>22.11</v>
      </c>
      <c r="N885">
        <v>442</v>
      </c>
      <c r="O885">
        <v>0</v>
      </c>
      <c r="P885">
        <v>0</v>
      </c>
      <c r="Q885">
        <v>0</v>
      </c>
      <c r="R885">
        <v>0</v>
      </c>
      <c r="S885">
        <v>89532.81</v>
      </c>
      <c r="T885">
        <v>50000</v>
      </c>
      <c r="U885">
        <v>11454.79</v>
      </c>
      <c r="V885">
        <v>10000</v>
      </c>
      <c r="W885">
        <v>20000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3</v>
      </c>
      <c r="AE885">
        <v>0</v>
      </c>
      <c r="AF885">
        <v>0</v>
      </c>
      <c r="AG885">
        <v>0</v>
      </c>
      <c r="AH885">
        <v>0</v>
      </c>
      <c r="AI885">
        <v>118.33</v>
      </c>
      <c r="AJ885">
        <v>0</v>
      </c>
      <c r="AK885">
        <f t="shared" si="13"/>
        <v>118.33</v>
      </c>
    </row>
    <row r="886" spans="1:37" x14ac:dyDescent="0.2">
      <c r="A886">
        <v>9000398</v>
      </c>
      <c r="B886" t="s">
        <v>703</v>
      </c>
      <c r="C886" t="s">
        <v>9185</v>
      </c>
      <c r="D886" t="s">
        <v>704</v>
      </c>
      <c r="E886" t="s">
        <v>9298</v>
      </c>
      <c r="F886" t="s">
        <v>9299</v>
      </c>
      <c r="G886" t="s">
        <v>9300</v>
      </c>
      <c r="H886">
        <v>2737.08</v>
      </c>
      <c r="I886">
        <v>0</v>
      </c>
      <c r="J886">
        <v>0</v>
      </c>
      <c r="K886">
        <v>707.35</v>
      </c>
      <c r="L886">
        <v>176.84</v>
      </c>
      <c r="M886">
        <v>26.53</v>
      </c>
      <c r="N886">
        <v>531</v>
      </c>
      <c r="O886">
        <v>0</v>
      </c>
      <c r="P886">
        <v>0</v>
      </c>
      <c r="Q886">
        <v>0</v>
      </c>
      <c r="R886">
        <v>0</v>
      </c>
      <c r="S886">
        <v>74551.070000000007</v>
      </c>
      <c r="T886">
        <v>50000</v>
      </c>
      <c r="U886">
        <v>10890.57</v>
      </c>
      <c r="V886">
        <v>10000</v>
      </c>
      <c r="W886">
        <v>10000</v>
      </c>
      <c r="X886">
        <v>0</v>
      </c>
      <c r="Y886">
        <v>10000</v>
      </c>
      <c r="Z886">
        <v>0</v>
      </c>
      <c r="AA886">
        <v>0</v>
      </c>
      <c r="AB886">
        <v>0</v>
      </c>
      <c r="AC886">
        <v>0</v>
      </c>
      <c r="AD886">
        <v>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f t="shared" si="13"/>
        <v>0</v>
      </c>
    </row>
    <row r="887" spans="1:37" x14ac:dyDescent="0.2">
      <c r="A887">
        <v>9000653</v>
      </c>
      <c r="B887" t="s">
        <v>1328</v>
      </c>
      <c r="C887" t="s">
        <v>9185</v>
      </c>
      <c r="D887" t="s">
        <v>1329</v>
      </c>
      <c r="E887" t="s">
        <v>9298</v>
      </c>
      <c r="F887" t="s">
        <v>9299</v>
      </c>
      <c r="G887" t="s">
        <v>9300</v>
      </c>
      <c r="H887">
        <v>3926.02</v>
      </c>
      <c r="I887">
        <v>0</v>
      </c>
      <c r="J887">
        <v>0</v>
      </c>
      <c r="K887">
        <v>543.76</v>
      </c>
      <c r="L887">
        <v>135.94</v>
      </c>
      <c r="M887">
        <v>20.39</v>
      </c>
      <c r="N887">
        <v>408</v>
      </c>
      <c r="O887">
        <v>0</v>
      </c>
      <c r="P887">
        <v>0</v>
      </c>
      <c r="Q887">
        <v>0</v>
      </c>
      <c r="R887">
        <v>0</v>
      </c>
      <c r="S887">
        <v>69213.33</v>
      </c>
      <c r="T887">
        <v>50000</v>
      </c>
      <c r="U887">
        <v>10278.73</v>
      </c>
      <c r="V887">
        <v>7000</v>
      </c>
      <c r="W887">
        <v>10000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3</v>
      </c>
      <c r="AE887">
        <v>0</v>
      </c>
      <c r="AF887">
        <v>0</v>
      </c>
      <c r="AG887">
        <v>0</v>
      </c>
      <c r="AH887">
        <v>0</v>
      </c>
      <c r="AI887">
        <v>46.4</v>
      </c>
      <c r="AJ887">
        <v>0</v>
      </c>
      <c r="AK887">
        <f t="shared" si="13"/>
        <v>46.4</v>
      </c>
    </row>
    <row r="888" spans="1:37" x14ac:dyDescent="0.2">
      <c r="A888">
        <v>9000181</v>
      </c>
      <c r="B888" t="s">
        <v>266</v>
      </c>
      <c r="C888" t="s">
        <v>9185</v>
      </c>
      <c r="D888" t="s">
        <v>267</v>
      </c>
      <c r="E888" t="s">
        <v>9298</v>
      </c>
      <c r="F888" t="s">
        <v>9299</v>
      </c>
      <c r="G888" t="s">
        <v>9300</v>
      </c>
      <c r="H888">
        <v>3096.56</v>
      </c>
      <c r="I888">
        <v>0</v>
      </c>
      <c r="J888">
        <v>0</v>
      </c>
      <c r="K888">
        <v>708.95</v>
      </c>
      <c r="L888">
        <v>177.24</v>
      </c>
      <c r="M888">
        <v>26.59</v>
      </c>
      <c r="N888">
        <v>532</v>
      </c>
      <c r="O888">
        <v>0</v>
      </c>
      <c r="P888">
        <v>0</v>
      </c>
      <c r="Q888">
        <v>0</v>
      </c>
      <c r="R888">
        <v>0</v>
      </c>
      <c r="S888">
        <v>89714.38</v>
      </c>
      <c r="T888">
        <v>50000</v>
      </c>
      <c r="U888">
        <v>12222.43</v>
      </c>
      <c r="V888">
        <v>10000</v>
      </c>
      <c r="W888">
        <v>10000</v>
      </c>
      <c r="X888">
        <v>0</v>
      </c>
      <c r="Y888">
        <v>10000</v>
      </c>
      <c r="Z888">
        <v>0</v>
      </c>
      <c r="AA888">
        <v>0</v>
      </c>
      <c r="AB888">
        <v>0</v>
      </c>
      <c r="AC888">
        <v>0</v>
      </c>
      <c r="AD888">
        <v>3</v>
      </c>
      <c r="AE888">
        <v>0</v>
      </c>
      <c r="AF888">
        <v>0</v>
      </c>
      <c r="AG888">
        <v>0</v>
      </c>
      <c r="AH888">
        <v>0</v>
      </c>
      <c r="AI888">
        <v>141.38</v>
      </c>
      <c r="AJ888">
        <v>0</v>
      </c>
      <c r="AK888">
        <f t="shared" si="13"/>
        <v>141.38</v>
      </c>
    </row>
    <row r="889" spans="1:37" x14ac:dyDescent="0.2">
      <c r="A889">
        <v>9001163</v>
      </c>
      <c r="B889" t="s">
        <v>3095</v>
      </c>
      <c r="C889" t="s">
        <v>9185</v>
      </c>
      <c r="D889" t="s">
        <v>3096</v>
      </c>
      <c r="E889" t="s">
        <v>9298</v>
      </c>
      <c r="F889" t="s">
        <v>9299</v>
      </c>
      <c r="G889" t="s">
        <v>9300</v>
      </c>
      <c r="H889">
        <v>3213</v>
      </c>
      <c r="I889">
        <v>0</v>
      </c>
      <c r="J889">
        <v>0</v>
      </c>
      <c r="K889">
        <v>664</v>
      </c>
      <c r="L889">
        <v>166</v>
      </c>
      <c r="M889">
        <v>24.9</v>
      </c>
      <c r="N889">
        <v>498</v>
      </c>
      <c r="O889">
        <v>0</v>
      </c>
      <c r="P889">
        <v>0</v>
      </c>
      <c r="Q889">
        <v>0</v>
      </c>
      <c r="R889">
        <v>0</v>
      </c>
      <c r="S889">
        <v>48321.63</v>
      </c>
      <c r="T889">
        <v>35000</v>
      </c>
      <c r="U889">
        <v>9470.2999999999993</v>
      </c>
      <c r="V889">
        <v>2000</v>
      </c>
      <c r="W889">
        <v>14000</v>
      </c>
      <c r="X889">
        <v>0</v>
      </c>
      <c r="Y889">
        <v>7000</v>
      </c>
      <c r="Z889">
        <v>0</v>
      </c>
      <c r="AA889">
        <v>0</v>
      </c>
      <c r="AB889">
        <v>0</v>
      </c>
      <c r="AC889">
        <v>0</v>
      </c>
      <c r="AD889">
        <v>3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f t="shared" si="13"/>
        <v>0</v>
      </c>
    </row>
    <row r="890" spans="1:37" x14ac:dyDescent="0.2">
      <c r="A890">
        <v>9000942</v>
      </c>
      <c r="B890" t="s">
        <v>2206</v>
      </c>
      <c r="C890" t="s">
        <v>9185</v>
      </c>
      <c r="D890" t="s">
        <v>2207</v>
      </c>
      <c r="E890" t="s">
        <v>9298</v>
      </c>
      <c r="F890" t="s">
        <v>9299</v>
      </c>
      <c r="G890" t="s">
        <v>9300</v>
      </c>
      <c r="H890">
        <v>3577.97</v>
      </c>
      <c r="I890">
        <v>0</v>
      </c>
      <c r="J890">
        <v>0</v>
      </c>
      <c r="K890">
        <v>409.2</v>
      </c>
      <c r="L890">
        <v>104.32</v>
      </c>
      <c r="M890">
        <v>15.35</v>
      </c>
      <c r="N890">
        <v>307</v>
      </c>
      <c r="O890">
        <v>0</v>
      </c>
      <c r="P890">
        <v>0</v>
      </c>
      <c r="Q890">
        <v>0</v>
      </c>
      <c r="R890">
        <v>0</v>
      </c>
      <c r="S890">
        <v>51039.51</v>
      </c>
      <c r="T890">
        <v>50000</v>
      </c>
      <c r="U890">
        <v>8346.56</v>
      </c>
      <c r="V890">
        <v>0</v>
      </c>
      <c r="W890">
        <v>10000</v>
      </c>
      <c r="X890">
        <v>0</v>
      </c>
      <c r="Y890">
        <v>10000</v>
      </c>
      <c r="Z890">
        <v>0</v>
      </c>
      <c r="AA890">
        <v>0</v>
      </c>
      <c r="AB890">
        <v>0</v>
      </c>
      <c r="AC890">
        <v>0</v>
      </c>
      <c r="AD890">
        <v>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f t="shared" si="13"/>
        <v>0</v>
      </c>
    </row>
    <row r="891" spans="1:37" x14ac:dyDescent="0.2">
      <c r="A891">
        <v>9000237</v>
      </c>
      <c r="B891" t="s">
        <v>2507</v>
      </c>
      <c r="C891" t="s">
        <v>9185</v>
      </c>
      <c r="D891" t="s">
        <v>2508</v>
      </c>
      <c r="E891" t="s">
        <v>9298</v>
      </c>
      <c r="F891" t="s">
        <v>9299</v>
      </c>
      <c r="G891" t="s">
        <v>9300</v>
      </c>
      <c r="H891">
        <v>5820</v>
      </c>
      <c r="I891">
        <v>0</v>
      </c>
      <c r="J891">
        <v>0</v>
      </c>
      <c r="K891">
        <v>955.36</v>
      </c>
      <c r="L891">
        <v>238.84</v>
      </c>
      <c r="M891">
        <v>35.83</v>
      </c>
      <c r="N891">
        <v>717</v>
      </c>
      <c r="O891">
        <v>0</v>
      </c>
      <c r="P891">
        <v>0</v>
      </c>
      <c r="Q891">
        <v>0</v>
      </c>
      <c r="R891">
        <v>0</v>
      </c>
      <c r="S891">
        <v>84090.75</v>
      </c>
      <c r="T891">
        <v>40000</v>
      </c>
      <c r="U891">
        <v>15576.24</v>
      </c>
      <c r="V891">
        <v>4000</v>
      </c>
      <c r="W891">
        <v>8000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16514.509999999998</v>
      </c>
      <c r="AD891">
        <v>3</v>
      </c>
      <c r="AE891">
        <v>0</v>
      </c>
      <c r="AF891">
        <v>495.44</v>
      </c>
      <c r="AG891">
        <v>0</v>
      </c>
      <c r="AH891">
        <v>495.44</v>
      </c>
      <c r="AI891">
        <v>574.25</v>
      </c>
      <c r="AJ891">
        <v>0</v>
      </c>
      <c r="AK891">
        <f t="shared" si="13"/>
        <v>574.25</v>
      </c>
    </row>
    <row r="892" spans="1:37" x14ac:dyDescent="0.2">
      <c r="A892">
        <v>9000256</v>
      </c>
      <c r="B892" t="s">
        <v>436</v>
      </c>
      <c r="C892" t="s">
        <v>9185</v>
      </c>
      <c r="D892" t="s">
        <v>437</v>
      </c>
      <c r="E892" t="s">
        <v>9298</v>
      </c>
      <c r="F892" t="s">
        <v>9299</v>
      </c>
      <c r="G892" t="s">
        <v>9300</v>
      </c>
      <c r="H892">
        <v>2879.42</v>
      </c>
      <c r="I892">
        <v>0</v>
      </c>
      <c r="J892">
        <v>0</v>
      </c>
      <c r="K892">
        <v>686.01</v>
      </c>
      <c r="L892">
        <v>171.5</v>
      </c>
      <c r="M892">
        <v>25.73</v>
      </c>
      <c r="N892">
        <v>515</v>
      </c>
      <c r="O892">
        <v>0</v>
      </c>
      <c r="P892">
        <v>0</v>
      </c>
      <c r="Q892">
        <v>0</v>
      </c>
      <c r="R892">
        <v>0</v>
      </c>
      <c r="S892">
        <v>78429.899999999994</v>
      </c>
      <c r="T892">
        <v>50000</v>
      </c>
      <c r="U892">
        <v>11649.77</v>
      </c>
      <c r="V892">
        <v>10000</v>
      </c>
      <c r="W892">
        <v>20000</v>
      </c>
      <c r="X892">
        <v>0</v>
      </c>
      <c r="Y892">
        <v>10000</v>
      </c>
      <c r="Z892">
        <v>0</v>
      </c>
      <c r="AA892">
        <v>0</v>
      </c>
      <c r="AB892">
        <v>0</v>
      </c>
      <c r="AC892">
        <v>0</v>
      </c>
      <c r="AD892">
        <v>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f t="shared" si="13"/>
        <v>0</v>
      </c>
    </row>
    <row r="893" spans="1:37" x14ac:dyDescent="0.2">
      <c r="A893">
        <v>9000629</v>
      </c>
      <c r="B893" t="s">
        <v>1257</v>
      </c>
      <c r="C893" t="s">
        <v>9185</v>
      </c>
      <c r="D893" t="s">
        <v>1258</v>
      </c>
      <c r="E893" t="s">
        <v>9298</v>
      </c>
      <c r="F893" t="s">
        <v>9299</v>
      </c>
      <c r="G893" t="s">
        <v>9300</v>
      </c>
      <c r="H893">
        <v>4511.3</v>
      </c>
      <c r="I893">
        <v>0</v>
      </c>
      <c r="J893">
        <v>0</v>
      </c>
      <c r="K893">
        <v>467.08</v>
      </c>
      <c r="L893">
        <v>116.77</v>
      </c>
      <c r="M893">
        <v>17.52</v>
      </c>
      <c r="N893">
        <v>350</v>
      </c>
      <c r="O893">
        <v>0</v>
      </c>
      <c r="P893">
        <v>0</v>
      </c>
      <c r="Q893">
        <v>0</v>
      </c>
      <c r="R893">
        <v>0</v>
      </c>
      <c r="S893">
        <v>61766.03</v>
      </c>
      <c r="T893">
        <v>50000</v>
      </c>
      <c r="U893">
        <v>10319.59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1446.44</v>
      </c>
      <c r="AD893">
        <v>3</v>
      </c>
      <c r="AE893">
        <v>0</v>
      </c>
      <c r="AF893">
        <v>43.39</v>
      </c>
      <c r="AG893">
        <v>0</v>
      </c>
      <c r="AH893">
        <v>43.39</v>
      </c>
      <c r="AI893">
        <v>86.6</v>
      </c>
      <c r="AJ893">
        <v>0</v>
      </c>
      <c r="AK893">
        <f t="shared" si="13"/>
        <v>86.6</v>
      </c>
    </row>
    <row r="894" spans="1:37" x14ac:dyDescent="0.2">
      <c r="A894">
        <v>9001357</v>
      </c>
      <c r="B894" t="s">
        <v>8409</v>
      </c>
      <c r="C894" t="s">
        <v>9185</v>
      </c>
      <c r="D894" t="s">
        <v>8410</v>
      </c>
      <c r="E894" t="s">
        <v>9298</v>
      </c>
      <c r="F894" t="s">
        <v>9299</v>
      </c>
      <c r="G894" t="s">
        <v>9300</v>
      </c>
      <c r="H894">
        <v>5243.62</v>
      </c>
      <c r="I894">
        <v>0</v>
      </c>
      <c r="J894">
        <v>0</v>
      </c>
      <c r="K894">
        <v>525.6</v>
      </c>
      <c r="L894">
        <v>131.4</v>
      </c>
      <c r="M894">
        <v>19.71</v>
      </c>
      <c r="N894">
        <v>394</v>
      </c>
      <c r="O894">
        <v>0</v>
      </c>
      <c r="P894">
        <v>0</v>
      </c>
      <c r="Q894">
        <v>0</v>
      </c>
      <c r="R894">
        <v>0</v>
      </c>
      <c r="S894">
        <v>25190.240000000002</v>
      </c>
      <c r="T894">
        <v>20000</v>
      </c>
      <c r="U894">
        <v>4282.84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907.4</v>
      </c>
      <c r="AD894">
        <v>3</v>
      </c>
      <c r="AE894">
        <v>0</v>
      </c>
      <c r="AF894">
        <v>27.22</v>
      </c>
      <c r="AG894">
        <v>0</v>
      </c>
      <c r="AH894">
        <v>27.22</v>
      </c>
      <c r="AI894">
        <v>52.03</v>
      </c>
      <c r="AJ894">
        <v>0</v>
      </c>
      <c r="AK894">
        <f t="shared" si="13"/>
        <v>52.03</v>
      </c>
    </row>
    <row r="895" spans="1:37" x14ac:dyDescent="0.2">
      <c r="A895">
        <v>9000596</v>
      </c>
      <c r="B895" t="s">
        <v>1158</v>
      </c>
      <c r="C895" t="s">
        <v>9185</v>
      </c>
      <c r="D895" t="s">
        <v>1159</v>
      </c>
      <c r="E895" t="s">
        <v>9298</v>
      </c>
      <c r="F895" t="s">
        <v>9299</v>
      </c>
      <c r="G895" t="s">
        <v>9300</v>
      </c>
      <c r="H895">
        <v>3022.21</v>
      </c>
      <c r="I895">
        <v>0</v>
      </c>
      <c r="J895">
        <v>0</v>
      </c>
      <c r="K895">
        <v>525.24</v>
      </c>
      <c r="L895">
        <v>131.31</v>
      </c>
      <c r="M895">
        <v>19.7</v>
      </c>
      <c r="N895">
        <v>394</v>
      </c>
      <c r="O895">
        <v>0</v>
      </c>
      <c r="P895">
        <v>0</v>
      </c>
      <c r="Q895">
        <v>0</v>
      </c>
      <c r="R895">
        <v>0</v>
      </c>
      <c r="S895">
        <v>69312.13</v>
      </c>
      <c r="T895">
        <v>50000</v>
      </c>
      <c r="U895">
        <v>8740.7999999999993</v>
      </c>
      <c r="V895">
        <v>0</v>
      </c>
      <c r="W895">
        <v>10000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571.33000000000004</v>
      </c>
      <c r="AD895">
        <v>3</v>
      </c>
      <c r="AE895">
        <v>0</v>
      </c>
      <c r="AF895">
        <v>17.14</v>
      </c>
      <c r="AG895">
        <v>0</v>
      </c>
      <c r="AH895">
        <v>17.14</v>
      </c>
      <c r="AI895">
        <v>138.58000000000001</v>
      </c>
      <c r="AJ895">
        <v>0</v>
      </c>
      <c r="AK895">
        <f t="shared" si="13"/>
        <v>138.58000000000001</v>
      </c>
    </row>
    <row r="896" spans="1:37" x14ac:dyDescent="0.2">
      <c r="A896">
        <v>9000631</v>
      </c>
      <c r="B896" t="s">
        <v>1263</v>
      </c>
      <c r="C896" t="s">
        <v>9185</v>
      </c>
      <c r="D896" t="s">
        <v>1264</v>
      </c>
      <c r="E896" t="s">
        <v>9298</v>
      </c>
      <c r="F896" t="s">
        <v>9299</v>
      </c>
      <c r="G896" t="s">
        <v>9300</v>
      </c>
      <c r="H896">
        <v>4291.4799999999996</v>
      </c>
      <c r="I896">
        <v>0</v>
      </c>
      <c r="J896">
        <v>0</v>
      </c>
      <c r="K896">
        <v>431.64</v>
      </c>
      <c r="L896">
        <v>107.91</v>
      </c>
      <c r="M896">
        <v>16.190000000000001</v>
      </c>
      <c r="N896">
        <v>324</v>
      </c>
      <c r="O896">
        <v>0</v>
      </c>
      <c r="P896">
        <v>0</v>
      </c>
      <c r="Q896">
        <v>0</v>
      </c>
      <c r="R896">
        <v>0</v>
      </c>
      <c r="S896">
        <v>55218.2</v>
      </c>
      <c r="T896">
        <v>50000</v>
      </c>
      <c r="U896">
        <v>10762.33</v>
      </c>
      <c r="V896">
        <v>10000</v>
      </c>
      <c r="W896">
        <v>10000</v>
      </c>
      <c r="X896">
        <v>0</v>
      </c>
      <c r="Y896">
        <v>10000</v>
      </c>
      <c r="Z896">
        <v>0</v>
      </c>
      <c r="AA896">
        <v>0</v>
      </c>
      <c r="AB896">
        <v>0</v>
      </c>
      <c r="AC896">
        <v>0</v>
      </c>
      <c r="AD896">
        <v>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f t="shared" si="13"/>
        <v>0</v>
      </c>
    </row>
    <row r="897" spans="1:37" x14ac:dyDescent="0.2">
      <c r="A897">
        <v>9000565</v>
      </c>
      <c r="B897" t="s">
        <v>1071</v>
      </c>
      <c r="C897" t="s">
        <v>9185</v>
      </c>
      <c r="D897" t="s">
        <v>1072</v>
      </c>
      <c r="E897" t="s">
        <v>9298</v>
      </c>
      <c r="F897" t="s">
        <v>9299</v>
      </c>
      <c r="G897" t="s">
        <v>9300</v>
      </c>
      <c r="H897">
        <v>3615.26</v>
      </c>
      <c r="I897">
        <v>0</v>
      </c>
      <c r="J897">
        <v>0</v>
      </c>
      <c r="K897">
        <v>891.69</v>
      </c>
      <c r="L897">
        <v>222.92</v>
      </c>
      <c r="M897">
        <v>33.44</v>
      </c>
      <c r="N897">
        <v>669</v>
      </c>
      <c r="O897">
        <v>0</v>
      </c>
      <c r="P897">
        <v>0</v>
      </c>
      <c r="Q897">
        <v>0</v>
      </c>
      <c r="R897">
        <v>0</v>
      </c>
      <c r="S897">
        <v>89174.42</v>
      </c>
      <c r="T897">
        <v>50000</v>
      </c>
      <c r="U897">
        <v>19455.650000000001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19718.77</v>
      </c>
      <c r="AD897">
        <v>3</v>
      </c>
      <c r="AE897">
        <v>0</v>
      </c>
      <c r="AF897">
        <v>591.55999999999995</v>
      </c>
      <c r="AG897">
        <v>0</v>
      </c>
      <c r="AH897">
        <v>591.55999999999995</v>
      </c>
      <c r="AI897">
        <v>687.62</v>
      </c>
      <c r="AJ897">
        <v>0</v>
      </c>
      <c r="AK897">
        <f t="shared" si="13"/>
        <v>687.62</v>
      </c>
    </row>
    <row r="898" spans="1:37" x14ac:dyDescent="0.2">
      <c r="A898">
        <v>9001063</v>
      </c>
      <c r="B898" t="s">
        <v>2864</v>
      </c>
      <c r="C898" t="s">
        <v>9185</v>
      </c>
      <c r="D898" t="s">
        <v>2865</v>
      </c>
      <c r="E898" t="s">
        <v>9298</v>
      </c>
      <c r="F898" t="s">
        <v>9299</v>
      </c>
      <c r="G898" t="s">
        <v>9300</v>
      </c>
      <c r="H898">
        <v>3983.76</v>
      </c>
      <c r="I898">
        <v>0</v>
      </c>
      <c r="J898">
        <v>0</v>
      </c>
      <c r="K898">
        <v>654.16</v>
      </c>
      <c r="L898">
        <v>163.55000000000001</v>
      </c>
      <c r="M898">
        <v>24.53</v>
      </c>
      <c r="N898">
        <v>491</v>
      </c>
      <c r="O898">
        <v>0</v>
      </c>
      <c r="P898">
        <v>0</v>
      </c>
      <c r="Q898">
        <v>0</v>
      </c>
      <c r="R898">
        <v>0</v>
      </c>
      <c r="S898">
        <v>47653.59</v>
      </c>
      <c r="T898">
        <v>40000</v>
      </c>
      <c r="U898">
        <v>10665.92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3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f t="shared" si="13"/>
        <v>0</v>
      </c>
    </row>
    <row r="899" spans="1:37" x14ac:dyDescent="0.2">
      <c r="A899">
        <v>9000795</v>
      </c>
      <c r="B899" t="s">
        <v>1742</v>
      </c>
      <c r="C899" t="s">
        <v>9185</v>
      </c>
      <c r="D899" t="s">
        <v>1743</v>
      </c>
      <c r="E899" t="s">
        <v>9298</v>
      </c>
      <c r="F899" t="s">
        <v>9299</v>
      </c>
      <c r="G899" t="s">
        <v>9300</v>
      </c>
      <c r="H899">
        <v>3876.97</v>
      </c>
      <c r="I899">
        <v>0</v>
      </c>
      <c r="J899">
        <v>0</v>
      </c>
      <c r="K899">
        <v>449.68</v>
      </c>
      <c r="L899">
        <v>112.42</v>
      </c>
      <c r="M899">
        <v>16.86</v>
      </c>
      <c r="N899">
        <v>337</v>
      </c>
      <c r="O899">
        <v>0</v>
      </c>
      <c r="P899">
        <v>0</v>
      </c>
      <c r="Q899">
        <v>0</v>
      </c>
      <c r="R899">
        <v>0</v>
      </c>
      <c r="S899">
        <v>49903.98</v>
      </c>
      <c r="T899">
        <v>50000</v>
      </c>
      <c r="U899">
        <v>11287.8</v>
      </c>
      <c r="V899">
        <v>10000</v>
      </c>
      <c r="W899">
        <v>20000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3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f t="shared" ref="AK899:AK962" si="14">AI899+AJ899</f>
        <v>0</v>
      </c>
    </row>
    <row r="900" spans="1:37" x14ac:dyDescent="0.2">
      <c r="A900">
        <v>9001236</v>
      </c>
      <c r="B900" t="s">
        <v>7788</v>
      </c>
      <c r="C900" t="s">
        <v>9185</v>
      </c>
      <c r="D900" t="s">
        <v>7789</v>
      </c>
      <c r="E900" t="s">
        <v>9298</v>
      </c>
      <c r="F900" t="s">
        <v>9299</v>
      </c>
      <c r="G900" t="s">
        <v>9300</v>
      </c>
      <c r="H900">
        <v>3337</v>
      </c>
      <c r="I900">
        <v>0</v>
      </c>
      <c r="J900">
        <v>0</v>
      </c>
      <c r="K900">
        <v>379.92</v>
      </c>
      <c r="L900">
        <v>104.32</v>
      </c>
      <c r="M900">
        <v>14.25</v>
      </c>
      <c r="N900">
        <v>285</v>
      </c>
      <c r="O900">
        <v>0</v>
      </c>
      <c r="P900">
        <v>0</v>
      </c>
      <c r="Q900">
        <v>0</v>
      </c>
      <c r="R900">
        <v>0</v>
      </c>
      <c r="S900">
        <v>24681.89</v>
      </c>
      <c r="T900">
        <v>25000</v>
      </c>
      <c r="U900">
        <v>3898.77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f t="shared" si="14"/>
        <v>0</v>
      </c>
    </row>
    <row r="901" spans="1:37" x14ac:dyDescent="0.2">
      <c r="A901">
        <v>9000422</v>
      </c>
      <c r="B901" t="s">
        <v>2636</v>
      </c>
      <c r="C901" t="s">
        <v>9185</v>
      </c>
      <c r="D901" t="s">
        <v>2637</v>
      </c>
      <c r="E901" t="s">
        <v>9298</v>
      </c>
      <c r="F901" t="s">
        <v>9299</v>
      </c>
      <c r="G901" t="s">
        <v>9300</v>
      </c>
      <c r="H901">
        <v>4325</v>
      </c>
      <c r="I901">
        <v>0</v>
      </c>
      <c r="J901">
        <v>0</v>
      </c>
      <c r="K901">
        <v>934.96</v>
      </c>
      <c r="L901">
        <v>233.74</v>
      </c>
      <c r="M901">
        <v>35.06</v>
      </c>
      <c r="N901">
        <v>701</v>
      </c>
      <c r="O901">
        <v>0</v>
      </c>
      <c r="P901">
        <v>0</v>
      </c>
      <c r="Q901">
        <v>0</v>
      </c>
      <c r="R901">
        <v>0</v>
      </c>
      <c r="S901">
        <v>74572</v>
      </c>
      <c r="T901">
        <v>40000</v>
      </c>
      <c r="U901">
        <v>15238.08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19333.919999999998</v>
      </c>
      <c r="AD901">
        <v>3</v>
      </c>
      <c r="AE901">
        <v>0</v>
      </c>
      <c r="AF901">
        <v>580.02</v>
      </c>
      <c r="AG901">
        <v>0</v>
      </c>
      <c r="AH901">
        <v>580.02</v>
      </c>
      <c r="AI901">
        <v>657.41</v>
      </c>
      <c r="AJ901">
        <v>0</v>
      </c>
      <c r="AK901">
        <f t="shared" si="14"/>
        <v>657.41</v>
      </c>
    </row>
    <row r="902" spans="1:37" x14ac:dyDescent="0.2">
      <c r="A902">
        <v>9000170</v>
      </c>
      <c r="B902" t="s">
        <v>234</v>
      </c>
      <c r="C902" t="s">
        <v>9185</v>
      </c>
      <c r="D902" t="s">
        <v>235</v>
      </c>
      <c r="E902" t="s">
        <v>9298</v>
      </c>
      <c r="F902" t="s">
        <v>9299</v>
      </c>
      <c r="G902" t="s">
        <v>9300</v>
      </c>
      <c r="H902">
        <v>2999.51</v>
      </c>
      <c r="I902">
        <v>0</v>
      </c>
      <c r="J902">
        <v>0</v>
      </c>
      <c r="K902">
        <v>572.46</v>
      </c>
      <c r="L902">
        <v>143.11000000000001</v>
      </c>
      <c r="M902">
        <v>21.47</v>
      </c>
      <c r="N902">
        <v>429</v>
      </c>
      <c r="O902">
        <v>0</v>
      </c>
      <c r="P902">
        <v>0</v>
      </c>
      <c r="Q902">
        <v>0</v>
      </c>
      <c r="R902">
        <v>0</v>
      </c>
      <c r="S902">
        <v>88805.85</v>
      </c>
      <c r="T902">
        <v>50000</v>
      </c>
      <c r="U902">
        <v>10140.25</v>
      </c>
      <c r="V902">
        <v>10000</v>
      </c>
      <c r="W902">
        <v>0</v>
      </c>
      <c r="X902">
        <v>0</v>
      </c>
      <c r="Y902">
        <v>10000</v>
      </c>
      <c r="Z902">
        <v>0</v>
      </c>
      <c r="AA902">
        <v>0</v>
      </c>
      <c r="AB902">
        <v>0</v>
      </c>
      <c r="AC902">
        <v>8665.6</v>
      </c>
      <c r="AD902">
        <v>3</v>
      </c>
      <c r="AE902">
        <v>0</v>
      </c>
      <c r="AF902">
        <v>259.97000000000003</v>
      </c>
      <c r="AG902">
        <v>0</v>
      </c>
      <c r="AH902">
        <v>259.97000000000003</v>
      </c>
      <c r="AI902">
        <v>414.96</v>
      </c>
      <c r="AJ902">
        <v>0</v>
      </c>
      <c r="AK902">
        <f t="shared" si="14"/>
        <v>414.96</v>
      </c>
    </row>
    <row r="903" spans="1:37" x14ac:dyDescent="0.2">
      <c r="A903">
        <v>9000513</v>
      </c>
      <c r="B903" t="s">
        <v>922</v>
      </c>
      <c r="C903" t="s">
        <v>9185</v>
      </c>
      <c r="D903" t="s">
        <v>923</v>
      </c>
      <c r="E903" t="s">
        <v>9298</v>
      </c>
      <c r="F903" t="s">
        <v>9299</v>
      </c>
      <c r="G903" t="s">
        <v>9300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59486.13</v>
      </c>
      <c r="T903">
        <v>50000</v>
      </c>
      <c r="U903">
        <v>6563.23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2922.9</v>
      </c>
      <c r="AD903">
        <v>3</v>
      </c>
      <c r="AE903">
        <v>0</v>
      </c>
      <c r="AF903">
        <v>87.69</v>
      </c>
      <c r="AG903">
        <v>0</v>
      </c>
      <c r="AH903">
        <v>87.69</v>
      </c>
      <c r="AI903">
        <v>278.72000000000003</v>
      </c>
      <c r="AJ903">
        <v>0</v>
      </c>
      <c r="AK903">
        <f t="shared" si="14"/>
        <v>278.72000000000003</v>
      </c>
    </row>
    <row r="904" spans="1:37" x14ac:dyDescent="0.2">
      <c r="A904">
        <v>9000642</v>
      </c>
      <c r="B904" t="s">
        <v>1295</v>
      </c>
      <c r="C904" t="s">
        <v>9185</v>
      </c>
      <c r="D904" t="s">
        <v>1296</v>
      </c>
      <c r="E904" t="s">
        <v>9298</v>
      </c>
      <c r="F904" t="s">
        <v>9299</v>
      </c>
      <c r="G904" t="s">
        <v>9300</v>
      </c>
      <c r="H904">
        <v>4071.67</v>
      </c>
      <c r="I904">
        <v>0</v>
      </c>
      <c r="J904">
        <v>0</v>
      </c>
      <c r="K904">
        <v>684.17</v>
      </c>
      <c r="L904">
        <v>171.04</v>
      </c>
      <c r="M904">
        <v>25.66</v>
      </c>
      <c r="N904">
        <v>513</v>
      </c>
      <c r="O904">
        <v>0</v>
      </c>
      <c r="P904">
        <v>0</v>
      </c>
      <c r="Q904">
        <v>0</v>
      </c>
      <c r="R904">
        <v>0</v>
      </c>
      <c r="S904">
        <v>71544.25</v>
      </c>
      <c r="T904">
        <v>50000</v>
      </c>
      <c r="U904">
        <v>13960.21</v>
      </c>
      <c r="V904">
        <v>10000</v>
      </c>
      <c r="W904">
        <v>10000</v>
      </c>
      <c r="X904">
        <v>0</v>
      </c>
      <c r="Y904">
        <v>10000</v>
      </c>
      <c r="Z904">
        <v>0</v>
      </c>
      <c r="AA904">
        <v>0</v>
      </c>
      <c r="AB904">
        <v>0</v>
      </c>
      <c r="AC904">
        <v>0</v>
      </c>
      <c r="AD904">
        <v>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f t="shared" si="14"/>
        <v>0</v>
      </c>
    </row>
    <row r="905" spans="1:37" x14ac:dyDescent="0.2">
      <c r="A905">
        <v>9001160</v>
      </c>
      <c r="B905" t="s">
        <v>3144</v>
      </c>
      <c r="C905" t="s">
        <v>9185</v>
      </c>
      <c r="D905" t="s">
        <v>3145</v>
      </c>
      <c r="E905" t="s">
        <v>9298</v>
      </c>
      <c r="F905" t="s">
        <v>9299</v>
      </c>
      <c r="G905" t="s">
        <v>9300</v>
      </c>
      <c r="H905">
        <v>2803</v>
      </c>
      <c r="I905">
        <v>0</v>
      </c>
      <c r="J905">
        <v>0</v>
      </c>
      <c r="K905">
        <v>320</v>
      </c>
      <c r="L905">
        <v>104.32</v>
      </c>
      <c r="M905">
        <v>12</v>
      </c>
      <c r="N905">
        <v>240</v>
      </c>
      <c r="O905">
        <v>0</v>
      </c>
      <c r="P905">
        <v>0</v>
      </c>
      <c r="Q905">
        <v>0</v>
      </c>
      <c r="R905">
        <v>0</v>
      </c>
      <c r="S905">
        <v>28302.82</v>
      </c>
      <c r="T905">
        <v>35000</v>
      </c>
      <c r="U905">
        <v>4636.96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3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f t="shared" si="14"/>
        <v>0</v>
      </c>
    </row>
    <row r="906" spans="1:37" x14ac:dyDescent="0.2">
      <c r="A906">
        <v>9001021</v>
      </c>
      <c r="B906" t="s">
        <v>2321</v>
      </c>
      <c r="C906" t="s">
        <v>9185</v>
      </c>
      <c r="D906" t="s">
        <v>2322</v>
      </c>
      <c r="E906" t="s">
        <v>9298</v>
      </c>
      <c r="F906" t="s">
        <v>9299</v>
      </c>
      <c r="G906" t="s">
        <v>9300</v>
      </c>
      <c r="H906">
        <v>4227.8999999999996</v>
      </c>
      <c r="I906">
        <v>0</v>
      </c>
      <c r="J906">
        <v>0</v>
      </c>
      <c r="K906">
        <v>575.6</v>
      </c>
      <c r="L906">
        <v>143.9</v>
      </c>
      <c r="M906">
        <v>21.59</v>
      </c>
      <c r="N906">
        <v>432</v>
      </c>
      <c r="O906">
        <v>0</v>
      </c>
      <c r="P906">
        <v>0</v>
      </c>
      <c r="Q906">
        <v>0</v>
      </c>
      <c r="R906">
        <v>0</v>
      </c>
      <c r="S906">
        <v>53214.39</v>
      </c>
      <c r="T906">
        <v>45000</v>
      </c>
      <c r="U906">
        <v>10557.81</v>
      </c>
      <c r="V906">
        <v>4500</v>
      </c>
      <c r="W906">
        <v>3600</v>
      </c>
      <c r="X906">
        <v>0</v>
      </c>
      <c r="Y906">
        <v>0</v>
      </c>
      <c r="Z906">
        <v>9900</v>
      </c>
      <c r="AA906">
        <v>0</v>
      </c>
      <c r="AB906">
        <v>0</v>
      </c>
      <c r="AC906">
        <v>0</v>
      </c>
      <c r="AD906">
        <v>3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f t="shared" si="14"/>
        <v>0</v>
      </c>
    </row>
    <row r="907" spans="1:37" x14ac:dyDescent="0.2">
      <c r="A907">
        <v>9000977</v>
      </c>
      <c r="B907" t="s">
        <v>2084</v>
      </c>
      <c r="C907" t="s">
        <v>9185</v>
      </c>
      <c r="D907" t="s">
        <v>2085</v>
      </c>
      <c r="E907" t="s">
        <v>9298</v>
      </c>
      <c r="F907" t="s">
        <v>9299</v>
      </c>
      <c r="G907" t="s">
        <v>9300</v>
      </c>
      <c r="H907">
        <v>3870.33</v>
      </c>
      <c r="I907">
        <v>0</v>
      </c>
      <c r="J907">
        <v>0</v>
      </c>
      <c r="K907">
        <v>474.56</v>
      </c>
      <c r="L907">
        <v>118.64</v>
      </c>
      <c r="M907">
        <v>17.8</v>
      </c>
      <c r="N907">
        <v>356</v>
      </c>
      <c r="O907">
        <v>0</v>
      </c>
      <c r="P907">
        <v>0</v>
      </c>
      <c r="Q907">
        <v>0</v>
      </c>
      <c r="R907">
        <v>0</v>
      </c>
      <c r="S907">
        <v>57661.15</v>
      </c>
      <c r="T907">
        <v>50000</v>
      </c>
      <c r="U907">
        <v>9672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3</v>
      </c>
      <c r="AE907">
        <v>0</v>
      </c>
      <c r="AF907">
        <v>0</v>
      </c>
      <c r="AG907">
        <v>0</v>
      </c>
      <c r="AH907">
        <v>0</v>
      </c>
      <c r="AI907">
        <v>2.57</v>
      </c>
      <c r="AJ907">
        <v>0</v>
      </c>
      <c r="AK907">
        <f t="shared" si="14"/>
        <v>2.57</v>
      </c>
    </row>
    <row r="908" spans="1:37" x14ac:dyDescent="0.2">
      <c r="A908">
        <v>9001069</v>
      </c>
      <c r="B908" t="s">
        <v>2881</v>
      </c>
      <c r="C908" t="s">
        <v>9185</v>
      </c>
      <c r="D908" t="s">
        <v>2882</v>
      </c>
      <c r="E908" t="s">
        <v>9298</v>
      </c>
      <c r="F908" t="s">
        <v>9299</v>
      </c>
      <c r="G908" t="s">
        <v>9300</v>
      </c>
      <c r="H908">
        <v>3760.13</v>
      </c>
      <c r="I908">
        <v>0</v>
      </c>
      <c r="J908">
        <v>0</v>
      </c>
      <c r="K908">
        <v>447.6</v>
      </c>
      <c r="L908">
        <v>111.9</v>
      </c>
      <c r="M908">
        <v>16.79</v>
      </c>
      <c r="N908">
        <v>336</v>
      </c>
      <c r="O908">
        <v>0</v>
      </c>
      <c r="P908">
        <v>0</v>
      </c>
      <c r="Q908">
        <v>0</v>
      </c>
      <c r="R908">
        <v>0</v>
      </c>
      <c r="S908">
        <v>44217.73</v>
      </c>
      <c r="T908">
        <v>40000</v>
      </c>
      <c r="U908">
        <v>7298.32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f t="shared" si="14"/>
        <v>0</v>
      </c>
    </row>
    <row r="909" spans="1:37" x14ac:dyDescent="0.2">
      <c r="A909">
        <v>9000391</v>
      </c>
      <c r="B909" t="s">
        <v>691</v>
      </c>
      <c r="C909" t="s">
        <v>9185</v>
      </c>
      <c r="D909" t="s">
        <v>692</v>
      </c>
      <c r="E909" t="s">
        <v>9298</v>
      </c>
      <c r="F909" t="s">
        <v>9299</v>
      </c>
      <c r="G909" t="s">
        <v>9300</v>
      </c>
      <c r="H909">
        <v>3847.51</v>
      </c>
      <c r="I909">
        <v>0</v>
      </c>
      <c r="J909">
        <v>0</v>
      </c>
      <c r="K909">
        <v>801.37</v>
      </c>
      <c r="L909">
        <v>200.34</v>
      </c>
      <c r="M909">
        <v>30.05</v>
      </c>
      <c r="N909">
        <v>601</v>
      </c>
      <c r="O909">
        <v>0</v>
      </c>
      <c r="P909">
        <v>0</v>
      </c>
      <c r="Q909">
        <v>0</v>
      </c>
      <c r="R909">
        <v>0</v>
      </c>
      <c r="S909">
        <v>90627.09</v>
      </c>
      <c r="T909">
        <v>50000</v>
      </c>
      <c r="U909">
        <v>17175.66</v>
      </c>
      <c r="V909">
        <v>10000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13451.43</v>
      </c>
      <c r="AD909">
        <v>3</v>
      </c>
      <c r="AE909">
        <v>0</v>
      </c>
      <c r="AF909">
        <v>403.54</v>
      </c>
      <c r="AG909">
        <v>0</v>
      </c>
      <c r="AH909">
        <v>403.54</v>
      </c>
      <c r="AI909">
        <v>517.1</v>
      </c>
      <c r="AJ909">
        <v>0</v>
      </c>
      <c r="AK909">
        <f t="shared" si="14"/>
        <v>517.1</v>
      </c>
    </row>
    <row r="910" spans="1:37" x14ac:dyDescent="0.2">
      <c r="A910">
        <v>9001286</v>
      </c>
      <c r="B910" t="s">
        <v>8320</v>
      </c>
      <c r="C910" t="s">
        <v>9185</v>
      </c>
      <c r="D910" t="s">
        <v>8321</v>
      </c>
      <c r="E910" t="s">
        <v>9298</v>
      </c>
      <c r="F910" t="s">
        <v>9299</v>
      </c>
      <c r="G910" t="s">
        <v>9300</v>
      </c>
      <c r="H910">
        <v>3545</v>
      </c>
      <c r="I910">
        <v>0</v>
      </c>
      <c r="J910">
        <v>0</v>
      </c>
      <c r="K910">
        <v>835.74</v>
      </c>
      <c r="L910">
        <v>208.94</v>
      </c>
      <c r="M910">
        <v>31.34</v>
      </c>
      <c r="N910">
        <v>627</v>
      </c>
      <c r="O910">
        <v>0</v>
      </c>
      <c r="P910">
        <v>0</v>
      </c>
      <c r="Q910">
        <v>0</v>
      </c>
      <c r="R910">
        <v>0</v>
      </c>
      <c r="S910">
        <v>24700</v>
      </c>
      <c r="T910">
        <v>20000</v>
      </c>
      <c r="U910">
        <v>6812.08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3</v>
      </c>
      <c r="AE910">
        <v>0</v>
      </c>
      <c r="AF910">
        <v>0</v>
      </c>
      <c r="AG910">
        <v>0</v>
      </c>
      <c r="AH910">
        <v>0</v>
      </c>
      <c r="AI910">
        <v>31.38</v>
      </c>
      <c r="AJ910">
        <v>0</v>
      </c>
      <c r="AK910">
        <f t="shared" si="14"/>
        <v>31.38</v>
      </c>
    </row>
    <row r="911" spans="1:37" x14ac:dyDescent="0.2">
      <c r="A911">
        <v>9000335</v>
      </c>
      <c r="B911" t="s">
        <v>608</v>
      </c>
      <c r="C911" t="s">
        <v>9185</v>
      </c>
      <c r="D911" t="s">
        <v>609</v>
      </c>
      <c r="E911" t="s">
        <v>9298</v>
      </c>
      <c r="F911" t="s">
        <v>9299</v>
      </c>
      <c r="G911" t="s">
        <v>9300</v>
      </c>
      <c r="H911">
        <v>3077.22</v>
      </c>
      <c r="I911">
        <v>0</v>
      </c>
      <c r="J911">
        <v>0</v>
      </c>
      <c r="K911">
        <v>556.19000000000005</v>
      </c>
      <c r="L911">
        <v>139.05000000000001</v>
      </c>
      <c r="M911">
        <v>20.86</v>
      </c>
      <c r="N911">
        <v>417</v>
      </c>
      <c r="O911">
        <v>0</v>
      </c>
      <c r="P911">
        <v>0</v>
      </c>
      <c r="Q911">
        <v>0</v>
      </c>
      <c r="R911">
        <v>0</v>
      </c>
      <c r="S911">
        <v>68091.199999999997</v>
      </c>
      <c r="T911">
        <v>50000</v>
      </c>
      <c r="U911">
        <v>8273.69</v>
      </c>
      <c r="V911">
        <v>0</v>
      </c>
      <c r="W911">
        <v>0</v>
      </c>
      <c r="X911">
        <v>0</v>
      </c>
      <c r="Y911">
        <v>10000</v>
      </c>
      <c r="Z911">
        <v>0</v>
      </c>
      <c r="AA911">
        <v>0</v>
      </c>
      <c r="AB911">
        <v>0</v>
      </c>
      <c r="AC911">
        <v>0</v>
      </c>
      <c r="AD911">
        <v>3</v>
      </c>
      <c r="AE911">
        <v>0</v>
      </c>
      <c r="AF911">
        <v>0</v>
      </c>
      <c r="AG911">
        <v>0</v>
      </c>
      <c r="AH911">
        <v>0</v>
      </c>
      <c r="AI911">
        <v>140.22</v>
      </c>
      <c r="AJ911">
        <v>0</v>
      </c>
      <c r="AK911">
        <f t="shared" si="14"/>
        <v>140.22</v>
      </c>
    </row>
    <row r="912" spans="1:37" x14ac:dyDescent="0.2">
      <c r="A912">
        <v>9000794</v>
      </c>
      <c r="B912" t="s">
        <v>1739</v>
      </c>
      <c r="C912" t="s">
        <v>9185</v>
      </c>
      <c r="D912" t="s">
        <v>1740</v>
      </c>
      <c r="E912" t="s">
        <v>9298</v>
      </c>
      <c r="F912" t="s">
        <v>9299</v>
      </c>
      <c r="G912" t="s">
        <v>9300</v>
      </c>
      <c r="H912">
        <v>4261.57</v>
      </c>
      <c r="I912">
        <v>0</v>
      </c>
      <c r="J912">
        <v>0</v>
      </c>
      <c r="K912">
        <v>412.89</v>
      </c>
      <c r="L912">
        <v>104.32</v>
      </c>
      <c r="M912">
        <v>15.48</v>
      </c>
      <c r="N912">
        <v>310</v>
      </c>
      <c r="O912">
        <v>0</v>
      </c>
      <c r="P912">
        <v>0</v>
      </c>
      <c r="Q912">
        <v>0</v>
      </c>
      <c r="R912">
        <v>0</v>
      </c>
      <c r="S912">
        <v>54135.71</v>
      </c>
      <c r="T912">
        <v>50000</v>
      </c>
      <c r="U912">
        <v>9144.9699999999993</v>
      </c>
      <c r="V912">
        <v>10000</v>
      </c>
      <c r="W912">
        <v>20000</v>
      </c>
      <c r="X912">
        <v>0</v>
      </c>
      <c r="Y912">
        <v>10000</v>
      </c>
      <c r="Z912">
        <v>0</v>
      </c>
      <c r="AA912">
        <v>0</v>
      </c>
      <c r="AB912">
        <v>0</v>
      </c>
      <c r="AC912">
        <v>0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f t="shared" si="14"/>
        <v>0</v>
      </c>
    </row>
    <row r="913" spans="1:37" x14ac:dyDescent="0.2">
      <c r="A913">
        <v>9000621</v>
      </c>
      <c r="B913" t="s">
        <v>1233</v>
      </c>
      <c r="C913" t="s">
        <v>9185</v>
      </c>
      <c r="D913" t="s">
        <v>1234</v>
      </c>
      <c r="E913" t="s">
        <v>9298</v>
      </c>
      <c r="F913" t="s">
        <v>9299</v>
      </c>
      <c r="G913" t="s">
        <v>9300</v>
      </c>
      <c r="H913">
        <v>2549.7399999999998</v>
      </c>
      <c r="I913">
        <v>0</v>
      </c>
      <c r="J913">
        <v>0</v>
      </c>
      <c r="K913">
        <v>356.05</v>
      </c>
      <c r="L913">
        <v>104.32</v>
      </c>
      <c r="M913">
        <v>13.35</v>
      </c>
      <c r="N913">
        <v>267</v>
      </c>
      <c r="O913">
        <v>0</v>
      </c>
      <c r="P913">
        <v>0</v>
      </c>
      <c r="Q913">
        <v>0</v>
      </c>
      <c r="R913">
        <v>0</v>
      </c>
      <c r="S913">
        <v>52156.35</v>
      </c>
      <c r="T913">
        <v>50000</v>
      </c>
      <c r="U913">
        <v>6815.16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3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f t="shared" si="14"/>
        <v>0</v>
      </c>
    </row>
    <row r="914" spans="1:37" x14ac:dyDescent="0.2">
      <c r="A914">
        <v>9000923</v>
      </c>
      <c r="B914" t="s">
        <v>2039</v>
      </c>
      <c r="C914" t="s">
        <v>9185</v>
      </c>
      <c r="D914" t="s">
        <v>2040</v>
      </c>
      <c r="E914" t="s">
        <v>9298</v>
      </c>
      <c r="F914" t="s">
        <v>9299</v>
      </c>
      <c r="G914" t="s">
        <v>9300</v>
      </c>
      <c r="H914">
        <v>3069</v>
      </c>
      <c r="I914">
        <v>0</v>
      </c>
      <c r="J914">
        <v>0</v>
      </c>
      <c r="K914">
        <v>499.36</v>
      </c>
      <c r="L914">
        <v>124.85</v>
      </c>
      <c r="M914">
        <v>18.73</v>
      </c>
      <c r="N914">
        <v>375</v>
      </c>
      <c r="O914">
        <v>0</v>
      </c>
      <c r="P914">
        <v>0</v>
      </c>
      <c r="Q914">
        <v>0</v>
      </c>
      <c r="R914">
        <v>0</v>
      </c>
      <c r="S914">
        <v>61449.79</v>
      </c>
      <c r="T914">
        <v>50000</v>
      </c>
      <c r="U914">
        <v>10181.4</v>
      </c>
      <c r="V914">
        <v>0</v>
      </c>
      <c r="W914">
        <v>0</v>
      </c>
      <c r="X914">
        <v>0</v>
      </c>
      <c r="Y914">
        <v>10000</v>
      </c>
      <c r="Z914">
        <v>0</v>
      </c>
      <c r="AA914">
        <v>0</v>
      </c>
      <c r="AB914">
        <v>0</v>
      </c>
      <c r="AC914">
        <v>0</v>
      </c>
      <c r="AD914">
        <v>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f t="shared" si="14"/>
        <v>0</v>
      </c>
    </row>
    <row r="915" spans="1:37" x14ac:dyDescent="0.2">
      <c r="A915">
        <v>9000242</v>
      </c>
      <c r="B915" t="s">
        <v>2515</v>
      </c>
      <c r="C915" t="s">
        <v>9185</v>
      </c>
      <c r="D915" t="s">
        <v>2516</v>
      </c>
      <c r="E915" t="s">
        <v>9298</v>
      </c>
      <c r="F915" t="s">
        <v>9299</v>
      </c>
      <c r="G915" t="s">
        <v>9300</v>
      </c>
      <c r="H915">
        <v>5853</v>
      </c>
      <c r="I915">
        <v>0</v>
      </c>
      <c r="J915">
        <v>0</v>
      </c>
      <c r="K915">
        <v>958</v>
      </c>
      <c r="L915">
        <v>239.5</v>
      </c>
      <c r="M915">
        <v>35.93</v>
      </c>
      <c r="N915">
        <v>719</v>
      </c>
      <c r="O915">
        <v>0</v>
      </c>
      <c r="P915">
        <v>0</v>
      </c>
      <c r="Q915">
        <v>0</v>
      </c>
      <c r="R915">
        <v>0</v>
      </c>
      <c r="S915">
        <v>84604.75</v>
      </c>
      <c r="T915">
        <v>40000</v>
      </c>
      <c r="U915">
        <v>15619.44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28985.31</v>
      </c>
      <c r="AD915">
        <v>3</v>
      </c>
      <c r="AE915">
        <v>0</v>
      </c>
      <c r="AF915">
        <v>869.56</v>
      </c>
      <c r="AG915">
        <v>0</v>
      </c>
      <c r="AH915">
        <v>869.56</v>
      </c>
      <c r="AI915">
        <v>902.54</v>
      </c>
      <c r="AJ915">
        <v>0</v>
      </c>
      <c r="AK915">
        <f t="shared" si="14"/>
        <v>902.54</v>
      </c>
    </row>
    <row r="916" spans="1:37" x14ac:dyDescent="0.2">
      <c r="A916">
        <v>9001088</v>
      </c>
      <c r="B916" t="s">
        <v>2938</v>
      </c>
      <c r="C916" t="s">
        <v>9185</v>
      </c>
      <c r="D916" t="s">
        <v>2939</v>
      </c>
      <c r="E916" t="s">
        <v>9298</v>
      </c>
      <c r="F916" t="s">
        <v>9299</v>
      </c>
      <c r="G916" t="s">
        <v>9300</v>
      </c>
      <c r="H916">
        <v>2875.19</v>
      </c>
      <c r="I916">
        <v>0</v>
      </c>
      <c r="J916">
        <v>0</v>
      </c>
      <c r="K916">
        <v>336.47</v>
      </c>
      <c r="L916">
        <v>104.32</v>
      </c>
      <c r="M916">
        <v>12.62</v>
      </c>
      <c r="N916">
        <v>252</v>
      </c>
      <c r="O916">
        <v>0</v>
      </c>
      <c r="P916">
        <v>0</v>
      </c>
      <c r="Q916">
        <v>0</v>
      </c>
      <c r="R916">
        <v>0</v>
      </c>
      <c r="S916">
        <v>34993.25</v>
      </c>
      <c r="T916">
        <v>40000</v>
      </c>
      <c r="U916">
        <v>4857.07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f t="shared" si="14"/>
        <v>0</v>
      </c>
    </row>
    <row r="917" spans="1:37" x14ac:dyDescent="0.2">
      <c r="A917">
        <v>9000854</v>
      </c>
      <c r="B917" t="s">
        <v>1907</v>
      </c>
      <c r="C917" t="s">
        <v>9185</v>
      </c>
      <c r="D917" t="s">
        <v>1908</v>
      </c>
      <c r="E917" t="s">
        <v>9298</v>
      </c>
      <c r="F917" t="s">
        <v>9299</v>
      </c>
      <c r="G917" t="s">
        <v>9300</v>
      </c>
      <c r="H917">
        <v>2647.97</v>
      </c>
      <c r="I917">
        <v>0</v>
      </c>
      <c r="J917">
        <v>0</v>
      </c>
      <c r="K917">
        <v>356.83</v>
      </c>
      <c r="L917">
        <v>104.32</v>
      </c>
      <c r="M917">
        <v>13.38</v>
      </c>
      <c r="N917">
        <v>268</v>
      </c>
      <c r="O917">
        <v>0</v>
      </c>
      <c r="P917">
        <v>0</v>
      </c>
      <c r="Q917">
        <v>0</v>
      </c>
      <c r="R917">
        <v>0</v>
      </c>
      <c r="S917">
        <v>42287.03</v>
      </c>
      <c r="T917">
        <v>50000</v>
      </c>
      <c r="U917">
        <v>6243.89</v>
      </c>
      <c r="V917">
        <v>0</v>
      </c>
      <c r="W917">
        <v>0</v>
      </c>
      <c r="X917">
        <v>0</v>
      </c>
      <c r="Y917">
        <v>10000</v>
      </c>
      <c r="Z917">
        <v>0</v>
      </c>
      <c r="AA917">
        <v>0</v>
      </c>
      <c r="AB917">
        <v>0</v>
      </c>
      <c r="AC917">
        <v>0</v>
      </c>
      <c r="AD917">
        <v>3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f t="shared" si="14"/>
        <v>0</v>
      </c>
    </row>
    <row r="918" spans="1:37" x14ac:dyDescent="0.2">
      <c r="A918">
        <v>9000283</v>
      </c>
      <c r="B918" t="s">
        <v>2478</v>
      </c>
      <c r="C918" t="s">
        <v>9185</v>
      </c>
      <c r="D918" t="s">
        <v>2479</v>
      </c>
      <c r="E918" t="s">
        <v>9298</v>
      </c>
      <c r="F918" t="s">
        <v>9299</v>
      </c>
      <c r="G918" t="s">
        <v>9300</v>
      </c>
      <c r="H918">
        <v>6210</v>
      </c>
      <c r="I918">
        <v>0</v>
      </c>
      <c r="J918">
        <v>0</v>
      </c>
      <c r="K918">
        <v>982.56</v>
      </c>
      <c r="L918">
        <v>245.64</v>
      </c>
      <c r="M918">
        <v>36.85</v>
      </c>
      <c r="N918">
        <v>737</v>
      </c>
      <c r="O918">
        <v>0</v>
      </c>
      <c r="P918">
        <v>0</v>
      </c>
      <c r="Q918">
        <v>0</v>
      </c>
      <c r="R918">
        <v>0</v>
      </c>
      <c r="S918">
        <v>86189.92</v>
      </c>
      <c r="T918">
        <v>40000</v>
      </c>
      <c r="U918">
        <v>16016.4</v>
      </c>
      <c r="V918">
        <v>8000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22173.52</v>
      </c>
      <c r="AD918">
        <v>3</v>
      </c>
      <c r="AE918">
        <v>0</v>
      </c>
      <c r="AF918">
        <v>665.21</v>
      </c>
      <c r="AG918">
        <v>0</v>
      </c>
      <c r="AH918">
        <v>665.21</v>
      </c>
      <c r="AI918">
        <v>718.97</v>
      </c>
      <c r="AJ918">
        <v>0</v>
      </c>
      <c r="AK918">
        <f t="shared" si="14"/>
        <v>718.97</v>
      </c>
    </row>
    <row r="919" spans="1:37" x14ac:dyDescent="0.2">
      <c r="A919">
        <v>9000298</v>
      </c>
      <c r="B919" t="s">
        <v>2540</v>
      </c>
      <c r="C919" t="s">
        <v>9185</v>
      </c>
      <c r="D919" t="s">
        <v>2541</v>
      </c>
      <c r="E919" t="s">
        <v>9298</v>
      </c>
      <c r="F919" t="s">
        <v>9299</v>
      </c>
      <c r="G919" t="s">
        <v>9300</v>
      </c>
      <c r="H919">
        <v>4362</v>
      </c>
      <c r="I919">
        <v>0</v>
      </c>
      <c r="J919">
        <v>0</v>
      </c>
      <c r="K919">
        <v>860.72</v>
      </c>
      <c r="L919">
        <v>215.18</v>
      </c>
      <c r="M919">
        <v>32.28</v>
      </c>
      <c r="N919">
        <v>646</v>
      </c>
      <c r="O919">
        <v>0</v>
      </c>
      <c r="P919">
        <v>0</v>
      </c>
      <c r="Q919">
        <v>0</v>
      </c>
      <c r="R919">
        <v>0</v>
      </c>
      <c r="S919">
        <v>69823.95</v>
      </c>
      <c r="T919">
        <v>40000</v>
      </c>
      <c r="U919">
        <v>14033.44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15790.51</v>
      </c>
      <c r="AD919">
        <v>3</v>
      </c>
      <c r="AE919">
        <v>0</v>
      </c>
      <c r="AF919">
        <v>473.72</v>
      </c>
      <c r="AG919">
        <v>0</v>
      </c>
      <c r="AH919">
        <v>473.72</v>
      </c>
      <c r="AI919">
        <v>545.48</v>
      </c>
      <c r="AJ919">
        <v>0</v>
      </c>
      <c r="AK919">
        <f t="shared" si="14"/>
        <v>545.48</v>
      </c>
    </row>
    <row r="920" spans="1:37" x14ac:dyDescent="0.2">
      <c r="A920">
        <v>9000552</v>
      </c>
      <c r="B920" t="s">
        <v>1034</v>
      </c>
      <c r="C920" t="s">
        <v>9185</v>
      </c>
      <c r="D920" t="s">
        <v>1035</v>
      </c>
      <c r="E920" t="s">
        <v>9298</v>
      </c>
      <c r="F920" t="s">
        <v>9299</v>
      </c>
      <c r="G920" t="s">
        <v>9300</v>
      </c>
      <c r="H920">
        <v>2840.89</v>
      </c>
      <c r="I920">
        <v>0</v>
      </c>
      <c r="J920">
        <v>0</v>
      </c>
      <c r="K920">
        <v>640.29999999999995</v>
      </c>
      <c r="L920">
        <v>160.08000000000001</v>
      </c>
      <c r="M920">
        <v>24.01</v>
      </c>
      <c r="N920">
        <v>480</v>
      </c>
      <c r="O920">
        <v>0</v>
      </c>
      <c r="P920">
        <v>0</v>
      </c>
      <c r="Q920">
        <v>0</v>
      </c>
      <c r="R920">
        <v>0</v>
      </c>
      <c r="S920">
        <v>79819.7</v>
      </c>
      <c r="T920">
        <v>50000</v>
      </c>
      <c r="U920">
        <v>9695.7099999999991</v>
      </c>
      <c r="V920">
        <v>0</v>
      </c>
      <c r="W920">
        <v>20000</v>
      </c>
      <c r="X920">
        <v>0</v>
      </c>
      <c r="Y920">
        <v>10000</v>
      </c>
      <c r="Z920">
        <v>0</v>
      </c>
      <c r="AA920">
        <v>0</v>
      </c>
      <c r="AB920">
        <v>0</v>
      </c>
      <c r="AC920">
        <v>0</v>
      </c>
      <c r="AD920">
        <v>3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f t="shared" si="14"/>
        <v>0</v>
      </c>
    </row>
    <row r="921" spans="1:37" x14ac:dyDescent="0.2">
      <c r="A921">
        <v>9000490</v>
      </c>
      <c r="B921" t="s">
        <v>2742</v>
      </c>
      <c r="C921" t="s">
        <v>9185</v>
      </c>
      <c r="D921" t="s">
        <v>2743</v>
      </c>
      <c r="E921" t="s">
        <v>9298</v>
      </c>
      <c r="F921" t="s">
        <v>9299</v>
      </c>
      <c r="G921" t="s">
        <v>9300</v>
      </c>
      <c r="H921">
        <v>4345</v>
      </c>
      <c r="I921">
        <v>0</v>
      </c>
      <c r="J921">
        <v>0</v>
      </c>
      <c r="K921">
        <v>860.16</v>
      </c>
      <c r="L921">
        <v>215.04</v>
      </c>
      <c r="M921">
        <v>32.26</v>
      </c>
      <c r="N921">
        <v>645</v>
      </c>
      <c r="O921">
        <v>0</v>
      </c>
      <c r="P921">
        <v>0</v>
      </c>
      <c r="Q921">
        <v>0</v>
      </c>
      <c r="R921">
        <v>0</v>
      </c>
      <c r="S921">
        <v>56203.79</v>
      </c>
      <c r="T921">
        <v>40000</v>
      </c>
      <c r="U921">
        <v>14019.68</v>
      </c>
      <c r="V921">
        <v>8000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3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f t="shared" si="14"/>
        <v>0</v>
      </c>
    </row>
    <row r="922" spans="1:37" x14ac:dyDescent="0.2">
      <c r="A922">
        <v>9000341</v>
      </c>
      <c r="B922" t="s">
        <v>622</v>
      </c>
      <c r="C922" t="s">
        <v>9185</v>
      </c>
      <c r="D922" t="s">
        <v>623</v>
      </c>
      <c r="E922" t="s">
        <v>9298</v>
      </c>
      <c r="F922" t="s">
        <v>9299</v>
      </c>
      <c r="G922" t="s">
        <v>9300</v>
      </c>
      <c r="H922">
        <v>4070.5</v>
      </c>
      <c r="I922">
        <v>0</v>
      </c>
      <c r="J922">
        <v>0</v>
      </c>
      <c r="K922">
        <v>785.76</v>
      </c>
      <c r="L922">
        <v>196.44</v>
      </c>
      <c r="M922">
        <v>29.47</v>
      </c>
      <c r="N922">
        <v>589</v>
      </c>
      <c r="O922">
        <v>0</v>
      </c>
      <c r="P922">
        <v>0</v>
      </c>
      <c r="Q922">
        <v>0</v>
      </c>
      <c r="R922">
        <v>0</v>
      </c>
      <c r="S922">
        <v>103426.25</v>
      </c>
      <c r="T922">
        <v>50000</v>
      </c>
      <c r="U922">
        <v>16406.91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37019.339999999997</v>
      </c>
      <c r="AD922">
        <v>10</v>
      </c>
      <c r="AE922">
        <v>2520</v>
      </c>
      <c r="AF922">
        <v>1181.93</v>
      </c>
      <c r="AG922">
        <v>0</v>
      </c>
      <c r="AH922">
        <v>1181.93</v>
      </c>
      <c r="AI922">
        <v>1434.95</v>
      </c>
      <c r="AJ922">
        <v>0</v>
      </c>
      <c r="AK922">
        <f t="shared" si="14"/>
        <v>1434.95</v>
      </c>
    </row>
    <row r="923" spans="1:37" x14ac:dyDescent="0.2">
      <c r="A923">
        <v>9001334</v>
      </c>
      <c r="B923" t="s">
        <v>8386</v>
      </c>
      <c r="C923" t="s">
        <v>9185</v>
      </c>
      <c r="D923" t="s">
        <v>8387</v>
      </c>
      <c r="E923" t="s">
        <v>9298</v>
      </c>
      <c r="F923" t="s">
        <v>9299</v>
      </c>
      <c r="G923" t="s">
        <v>9300</v>
      </c>
      <c r="H923">
        <v>4074</v>
      </c>
      <c r="I923">
        <v>0</v>
      </c>
      <c r="J923">
        <v>0</v>
      </c>
      <c r="K923">
        <v>613.44000000000005</v>
      </c>
      <c r="L923">
        <v>153.36000000000001</v>
      </c>
      <c r="M923">
        <v>23</v>
      </c>
      <c r="N923">
        <v>460</v>
      </c>
      <c r="O923">
        <v>0</v>
      </c>
      <c r="P923">
        <v>0</v>
      </c>
      <c r="Q923">
        <v>0</v>
      </c>
      <c r="R923">
        <v>0</v>
      </c>
      <c r="S923">
        <v>23429.24</v>
      </c>
      <c r="T923">
        <v>20000</v>
      </c>
      <c r="U923">
        <v>4999.2</v>
      </c>
      <c r="V923">
        <v>0</v>
      </c>
      <c r="W923">
        <v>0</v>
      </c>
      <c r="X923">
        <v>0</v>
      </c>
      <c r="Y923">
        <v>3000</v>
      </c>
      <c r="Z923">
        <v>0</v>
      </c>
      <c r="AA923">
        <v>0</v>
      </c>
      <c r="AB923">
        <v>0</v>
      </c>
      <c r="AC923">
        <v>0</v>
      </c>
      <c r="AD923">
        <v>3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f t="shared" si="14"/>
        <v>0</v>
      </c>
    </row>
    <row r="924" spans="1:37" x14ac:dyDescent="0.2">
      <c r="A924">
        <v>9000612</v>
      </c>
      <c r="B924" t="s">
        <v>1206</v>
      </c>
      <c r="C924" t="s">
        <v>9185</v>
      </c>
      <c r="D924" t="s">
        <v>1207</v>
      </c>
      <c r="E924" t="s">
        <v>9298</v>
      </c>
      <c r="F924" t="s">
        <v>9299</v>
      </c>
      <c r="G924" t="s">
        <v>9300</v>
      </c>
      <c r="H924">
        <v>2644.45</v>
      </c>
      <c r="I924">
        <v>0</v>
      </c>
      <c r="J924">
        <v>0</v>
      </c>
      <c r="K924">
        <v>450.47</v>
      </c>
      <c r="L924">
        <v>112.62</v>
      </c>
      <c r="M924">
        <v>16.89</v>
      </c>
      <c r="N924">
        <v>338</v>
      </c>
      <c r="O924">
        <v>0</v>
      </c>
      <c r="P924">
        <v>0</v>
      </c>
      <c r="Q924">
        <v>0</v>
      </c>
      <c r="R924">
        <v>0</v>
      </c>
      <c r="S924">
        <v>53549.64</v>
      </c>
      <c r="T924">
        <v>50000</v>
      </c>
      <c r="U924">
        <v>7630.57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3</v>
      </c>
      <c r="AE924">
        <v>0</v>
      </c>
      <c r="AF924">
        <v>0</v>
      </c>
      <c r="AG924">
        <v>0</v>
      </c>
      <c r="AH924">
        <v>0</v>
      </c>
      <c r="AI924">
        <v>21.91</v>
      </c>
      <c r="AJ924">
        <v>0</v>
      </c>
      <c r="AK924">
        <f t="shared" si="14"/>
        <v>21.91</v>
      </c>
    </row>
    <row r="925" spans="1:37" x14ac:dyDescent="0.2">
      <c r="A925">
        <v>9000562</v>
      </c>
      <c r="B925" t="s">
        <v>1062</v>
      </c>
      <c r="C925" t="s">
        <v>9185</v>
      </c>
      <c r="D925" t="s">
        <v>1063</v>
      </c>
      <c r="E925" t="s">
        <v>9298</v>
      </c>
      <c r="F925" t="s">
        <v>9299</v>
      </c>
      <c r="G925" t="s">
        <v>9300</v>
      </c>
      <c r="H925">
        <v>3158.89</v>
      </c>
      <c r="I925">
        <v>0</v>
      </c>
      <c r="J925">
        <v>0</v>
      </c>
      <c r="K925">
        <v>486.61</v>
      </c>
      <c r="L925">
        <v>121.65</v>
      </c>
      <c r="M925">
        <v>18.25</v>
      </c>
      <c r="N925">
        <v>365</v>
      </c>
      <c r="O925">
        <v>0</v>
      </c>
      <c r="P925">
        <v>0</v>
      </c>
      <c r="Q925">
        <v>0</v>
      </c>
      <c r="R925">
        <v>0</v>
      </c>
      <c r="S925">
        <v>63062.27</v>
      </c>
      <c r="T925">
        <v>50000</v>
      </c>
      <c r="U925">
        <v>9864.0300000000007</v>
      </c>
      <c r="V925">
        <v>0</v>
      </c>
      <c r="W925">
        <v>0</v>
      </c>
      <c r="X925">
        <v>0</v>
      </c>
      <c r="Y925">
        <v>10000</v>
      </c>
      <c r="Z925">
        <v>0</v>
      </c>
      <c r="AA925">
        <v>0</v>
      </c>
      <c r="AB925">
        <v>0</v>
      </c>
      <c r="AC925">
        <v>0</v>
      </c>
      <c r="AD925">
        <v>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f t="shared" si="14"/>
        <v>0</v>
      </c>
    </row>
    <row r="926" spans="1:37" x14ac:dyDescent="0.2">
      <c r="A926">
        <v>9001339</v>
      </c>
      <c r="B926" t="s">
        <v>8389</v>
      </c>
      <c r="C926" t="s">
        <v>9185</v>
      </c>
      <c r="D926" t="s">
        <v>8390</v>
      </c>
      <c r="E926" t="s">
        <v>9298</v>
      </c>
      <c r="F926" t="s">
        <v>9299</v>
      </c>
      <c r="G926" t="s">
        <v>9300</v>
      </c>
      <c r="H926">
        <v>5205</v>
      </c>
      <c r="I926">
        <v>0</v>
      </c>
      <c r="J926">
        <v>0</v>
      </c>
      <c r="K926">
        <v>706.32</v>
      </c>
      <c r="L926">
        <v>176.58</v>
      </c>
      <c r="M926">
        <v>26.49</v>
      </c>
      <c r="N926">
        <v>530</v>
      </c>
      <c r="O926">
        <v>0</v>
      </c>
      <c r="P926">
        <v>0</v>
      </c>
      <c r="Q926">
        <v>0</v>
      </c>
      <c r="R926">
        <v>0</v>
      </c>
      <c r="S926">
        <v>27844.31</v>
      </c>
      <c r="T926">
        <v>20000</v>
      </c>
      <c r="U926">
        <v>5757.56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2086.75</v>
      </c>
      <c r="AD926">
        <v>3</v>
      </c>
      <c r="AE926">
        <v>0</v>
      </c>
      <c r="AF926">
        <v>62.6</v>
      </c>
      <c r="AG926">
        <v>0</v>
      </c>
      <c r="AH926">
        <v>62.6</v>
      </c>
      <c r="AI926">
        <v>99.63</v>
      </c>
      <c r="AJ926">
        <v>0</v>
      </c>
      <c r="AK926">
        <f t="shared" si="14"/>
        <v>99.63</v>
      </c>
    </row>
    <row r="927" spans="1:37" x14ac:dyDescent="0.2">
      <c r="A927">
        <v>9000123</v>
      </c>
      <c r="B927" t="s">
        <v>98</v>
      </c>
      <c r="C927" t="s">
        <v>9185</v>
      </c>
      <c r="D927" t="s">
        <v>99</v>
      </c>
      <c r="E927" t="s">
        <v>9298</v>
      </c>
      <c r="F927" t="s">
        <v>9299</v>
      </c>
      <c r="G927" t="s">
        <v>9300</v>
      </c>
      <c r="H927">
        <v>10490.5</v>
      </c>
      <c r="I927">
        <v>0</v>
      </c>
      <c r="J927">
        <v>0</v>
      </c>
      <c r="K927">
        <v>1134.48</v>
      </c>
      <c r="L927">
        <v>552.12</v>
      </c>
      <c r="M927">
        <v>42.54</v>
      </c>
      <c r="N927">
        <v>1078</v>
      </c>
      <c r="O927">
        <v>0</v>
      </c>
      <c r="P927">
        <v>0</v>
      </c>
      <c r="Q927">
        <v>0</v>
      </c>
      <c r="R927">
        <v>0</v>
      </c>
      <c r="S927">
        <v>145840.25</v>
      </c>
      <c r="T927">
        <v>50000</v>
      </c>
      <c r="U927">
        <v>22529.99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73310.259999999995</v>
      </c>
      <c r="AD927">
        <v>10</v>
      </c>
      <c r="AE927">
        <v>2520</v>
      </c>
      <c r="AF927">
        <v>4811.03</v>
      </c>
      <c r="AG927">
        <v>0</v>
      </c>
      <c r="AH927">
        <v>4811.03</v>
      </c>
      <c r="AI927">
        <v>4542.6899999999996</v>
      </c>
      <c r="AJ927">
        <v>268.33999999999997</v>
      </c>
      <c r="AK927">
        <f t="shared" si="14"/>
        <v>4811.03</v>
      </c>
    </row>
    <row r="928" spans="1:37" x14ac:dyDescent="0.2">
      <c r="A928">
        <v>9000265</v>
      </c>
      <c r="B928" t="s">
        <v>2443</v>
      </c>
      <c r="C928" t="s">
        <v>9185</v>
      </c>
      <c r="D928" t="s">
        <v>2444</v>
      </c>
      <c r="E928" t="s">
        <v>9298</v>
      </c>
      <c r="F928" t="s">
        <v>9299</v>
      </c>
      <c r="G928" t="s">
        <v>9300</v>
      </c>
      <c r="H928">
        <v>5831</v>
      </c>
      <c r="I928">
        <v>0</v>
      </c>
      <c r="J928">
        <v>0</v>
      </c>
      <c r="K928">
        <v>956.24</v>
      </c>
      <c r="L928">
        <v>239.06</v>
      </c>
      <c r="M928">
        <v>35.86</v>
      </c>
      <c r="N928">
        <v>717</v>
      </c>
      <c r="O928">
        <v>0</v>
      </c>
      <c r="P928">
        <v>0</v>
      </c>
      <c r="Q928">
        <v>0</v>
      </c>
      <c r="R928">
        <v>0</v>
      </c>
      <c r="S928">
        <v>83262.880000000005</v>
      </c>
      <c r="T928">
        <v>40000</v>
      </c>
      <c r="U928">
        <v>15585.28</v>
      </c>
      <c r="V928">
        <v>8000</v>
      </c>
      <c r="W928">
        <v>8000</v>
      </c>
      <c r="X928">
        <v>0</v>
      </c>
      <c r="Y928">
        <v>8000</v>
      </c>
      <c r="Z928">
        <v>0</v>
      </c>
      <c r="AA928">
        <v>0</v>
      </c>
      <c r="AB928">
        <v>0</v>
      </c>
      <c r="AC928">
        <v>3677.6</v>
      </c>
      <c r="AD928">
        <v>3</v>
      </c>
      <c r="AE928">
        <v>0</v>
      </c>
      <c r="AF928">
        <v>110.33</v>
      </c>
      <c r="AG928">
        <v>0</v>
      </c>
      <c r="AH928">
        <v>110.33</v>
      </c>
      <c r="AI928">
        <v>233.84</v>
      </c>
      <c r="AJ928">
        <v>0</v>
      </c>
      <c r="AK928">
        <f t="shared" si="14"/>
        <v>233.84</v>
      </c>
    </row>
    <row r="929" spans="1:37" x14ac:dyDescent="0.2">
      <c r="A929">
        <v>9001291</v>
      </c>
      <c r="B929" t="s">
        <v>8339</v>
      </c>
      <c r="C929" t="s">
        <v>9185</v>
      </c>
      <c r="D929" t="s">
        <v>8340</v>
      </c>
      <c r="E929" t="s">
        <v>9298</v>
      </c>
      <c r="F929" t="s">
        <v>9299</v>
      </c>
      <c r="G929" t="s">
        <v>9300</v>
      </c>
      <c r="H929">
        <v>3357</v>
      </c>
      <c r="I929">
        <v>0</v>
      </c>
      <c r="J929">
        <v>0</v>
      </c>
      <c r="K929">
        <v>934.33</v>
      </c>
      <c r="L929">
        <v>233.58</v>
      </c>
      <c r="M929">
        <v>35.04</v>
      </c>
      <c r="N929">
        <v>701</v>
      </c>
      <c r="O929">
        <v>0</v>
      </c>
      <c r="P929">
        <v>0</v>
      </c>
      <c r="Q929">
        <v>0</v>
      </c>
      <c r="R929">
        <v>0</v>
      </c>
      <c r="S929">
        <v>24092</v>
      </c>
      <c r="T929">
        <v>20000</v>
      </c>
      <c r="U929">
        <v>7615.8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3</v>
      </c>
      <c r="AE929">
        <v>0</v>
      </c>
      <c r="AF929">
        <v>0</v>
      </c>
      <c r="AG929">
        <v>0</v>
      </c>
      <c r="AH929">
        <v>0</v>
      </c>
      <c r="AI929">
        <v>0.69</v>
      </c>
      <c r="AJ929">
        <v>0</v>
      </c>
      <c r="AK929">
        <f t="shared" si="14"/>
        <v>0.69</v>
      </c>
    </row>
    <row r="930" spans="1:37" x14ac:dyDescent="0.2">
      <c r="A930">
        <v>9000484</v>
      </c>
      <c r="B930" t="s">
        <v>849</v>
      </c>
      <c r="C930" t="s">
        <v>9185</v>
      </c>
      <c r="D930" t="s">
        <v>850</v>
      </c>
      <c r="E930" t="s">
        <v>9298</v>
      </c>
      <c r="F930" t="s">
        <v>9299</v>
      </c>
      <c r="G930" t="s">
        <v>9300</v>
      </c>
      <c r="H930">
        <v>4187.51</v>
      </c>
      <c r="I930">
        <v>0</v>
      </c>
      <c r="J930">
        <v>0</v>
      </c>
      <c r="K930">
        <v>464.43</v>
      </c>
      <c r="L930">
        <v>116.11</v>
      </c>
      <c r="M930">
        <v>17.420000000000002</v>
      </c>
      <c r="N930">
        <v>348</v>
      </c>
      <c r="O930">
        <v>0</v>
      </c>
      <c r="P930">
        <v>0</v>
      </c>
      <c r="Q930">
        <v>0</v>
      </c>
      <c r="R930">
        <v>0</v>
      </c>
      <c r="S930">
        <v>52660.13</v>
      </c>
      <c r="T930">
        <v>50000</v>
      </c>
      <c r="U930">
        <v>9169.11</v>
      </c>
      <c r="V930">
        <v>10000</v>
      </c>
      <c r="W930">
        <v>20000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3</v>
      </c>
      <c r="AE930">
        <v>0</v>
      </c>
      <c r="AF930">
        <v>0</v>
      </c>
      <c r="AG930">
        <v>0</v>
      </c>
      <c r="AH930">
        <v>0</v>
      </c>
      <c r="AI930">
        <v>40.51</v>
      </c>
      <c r="AJ930">
        <v>0</v>
      </c>
      <c r="AK930">
        <f t="shared" si="14"/>
        <v>40.51</v>
      </c>
    </row>
    <row r="931" spans="1:37" x14ac:dyDescent="0.2">
      <c r="A931">
        <v>9001351</v>
      </c>
      <c r="B931" t="s">
        <v>8403</v>
      </c>
      <c r="C931" t="s">
        <v>9185</v>
      </c>
      <c r="D931" t="s">
        <v>8405</v>
      </c>
      <c r="E931" t="s">
        <v>9298</v>
      </c>
      <c r="F931" t="s">
        <v>9299</v>
      </c>
      <c r="G931" t="s">
        <v>9300</v>
      </c>
      <c r="H931">
        <v>6279</v>
      </c>
      <c r="I931">
        <v>0</v>
      </c>
      <c r="J931">
        <v>0</v>
      </c>
      <c r="K931">
        <v>635.84</v>
      </c>
      <c r="L931">
        <v>158.96</v>
      </c>
      <c r="M931">
        <v>23.84</v>
      </c>
      <c r="N931">
        <v>477</v>
      </c>
      <c r="O931">
        <v>0</v>
      </c>
      <c r="P931">
        <v>0</v>
      </c>
      <c r="Q931">
        <v>0</v>
      </c>
      <c r="R931">
        <v>0</v>
      </c>
      <c r="S931">
        <v>29817</v>
      </c>
      <c r="T931">
        <v>20000</v>
      </c>
      <c r="U931">
        <v>5182.5600000000004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4634.4399999999996</v>
      </c>
      <c r="AD931">
        <v>3</v>
      </c>
      <c r="AE931">
        <v>0</v>
      </c>
      <c r="AF931">
        <v>139.03</v>
      </c>
      <c r="AG931">
        <v>0</v>
      </c>
      <c r="AH931">
        <v>139.03</v>
      </c>
      <c r="AI931">
        <v>139.53</v>
      </c>
      <c r="AJ931">
        <v>0</v>
      </c>
      <c r="AK931">
        <f t="shared" si="14"/>
        <v>139.53</v>
      </c>
    </row>
    <row r="932" spans="1:37" x14ac:dyDescent="0.2">
      <c r="A932">
        <v>9000292</v>
      </c>
      <c r="B932" t="s">
        <v>505</v>
      </c>
      <c r="C932" t="s">
        <v>9185</v>
      </c>
      <c r="D932" t="s">
        <v>506</v>
      </c>
      <c r="E932" t="s">
        <v>9298</v>
      </c>
      <c r="F932" t="s">
        <v>9299</v>
      </c>
      <c r="G932" t="s">
        <v>9300</v>
      </c>
      <c r="H932">
        <v>3172.83</v>
      </c>
      <c r="I932">
        <v>0</v>
      </c>
      <c r="J932">
        <v>0</v>
      </c>
      <c r="K932">
        <v>1134.48</v>
      </c>
      <c r="L932">
        <v>373.93</v>
      </c>
      <c r="M932">
        <v>42.54</v>
      </c>
      <c r="N932">
        <v>1078</v>
      </c>
      <c r="O932">
        <v>0</v>
      </c>
      <c r="P932">
        <v>0</v>
      </c>
      <c r="Q932">
        <v>0</v>
      </c>
      <c r="R932">
        <v>0</v>
      </c>
      <c r="S932">
        <v>102191.3</v>
      </c>
      <c r="T932">
        <v>50000</v>
      </c>
      <c r="U932">
        <v>21379.4</v>
      </c>
      <c r="V932">
        <v>0</v>
      </c>
      <c r="W932">
        <v>10000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20811.900000000001</v>
      </c>
      <c r="AD932">
        <v>3</v>
      </c>
      <c r="AE932">
        <v>0</v>
      </c>
      <c r="AF932">
        <v>624.36</v>
      </c>
      <c r="AG932">
        <v>0</v>
      </c>
      <c r="AH932">
        <v>624.36</v>
      </c>
      <c r="AI932">
        <v>788.04</v>
      </c>
      <c r="AJ932">
        <v>0</v>
      </c>
      <c r="AK932">
        <f t="shared" si="14"/>
        <v>788.04</v>
      </c>
    </row>
    <row r="933" spans="1:37" x14ac:dyDescent="0.2">
      <c r="A933">
        <v>9000662</v>
      </c>
      <c r="B933" t="s">
        <v>1352</v>
      </c>
      <c r="C933" t="s">
        <v>9185</v>
      </c>
      <c r="D933" t="s">
        <v>1353</v>
      </c>
      <c r="E933" t="s">
        <v>9298</v>
      </c>
      <c r="F933" t="s">
        <v>9299</v>
      </c>
      <c r="G933" t="s">
        <v>9300</v>
      </c>
      <c r="H933">
        <v>3286.66</v>
      </c>
      <c r="I933">
        <v>0</v>
      </c>
      <c r="J933">
        <v>0</v>
      </c>
      <c r="K933">
        <v>442.4</v>
      </c>
      <c r="L933">
        <v>110.6</v>
      </c>
      <c r="M933">
        <v>16.59</v>
      </c>
      <c r="N933">
        <v>332</v>
      </c>
      <c r="O933">
        <v>0</v>
      </c>
      <c r="P933">
        <v>0</v>
      </c>
      <c r="Q933">
        <v>0</v>
      </c>
      <c r="R933">
        <v>0</v>
      </c>
      <c r="S933">
        <v>55951.74</v>
      </c>
      <c r="T933">
        <v>50000</v>
      </c>
      <c r="U933">
        <v>8224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</v>
      </c>
      <c r="AE933">
        <v>0</v>
      </c>
      <c r="AF933">
        <v>0</v>
      </c>
      <c r="AG933">
        <v>0</v>
      </c>
      <c r="AH933">
        <v>0</v>
      </c>
      <c r="AI933">
        <v>23.98</v>
      </c>
      <c r="AJ933">
        <v>0</v>
      </c>
      <c r="AK933">
        <f t="shared" si="14"/>
        <v>23.98</v>
      </c>
    </row>
    <row r="934" spans="1:37" x14ac:dyDescent="0.2">
      <c r="A934">
        <v>9001432</v>
      </c>
      <c r="B934" t="s">
        <v>9205</v>
      </c>
      <c r="C934" t="s">
        <v>9185</v>
      </c>
      <c r="D934" t="s">
        <v>9206</v>
      </c>
      <c r="E934" t="s">
        <v>9298</v>
      </c>
      <c r="F934" t="s">
        <v>9299</v>
      </c>
      <c r="G934" t="s">
        <v>9300</v>
      </c>
      <c r="H934">
        <v>2674</v>
      </c>
      <c r="I934">
        <v>0</v>
      </c>
      <c r="J934">
        <v>0</v>
      </c>
      <c r="K934">
        <v>320</v>
      </c>
      <c r="L934">
        <v>104.32</v>
      </c>
      <c r="M934">
        <v>12</v>
      </c>
      <c r="N934">
        <v>240</v>
      </c>
      <c r="O934">
        <v>0</v>
      </c>
      <c r="P934">
        <v>0</v>
      </c>
      <c r="Q934">
        <v>0</v>
      </c>
      <c r="R934">
        <v>0</v>
      </c>
      <c r="S934">
        <v>5348</v>
      </c>
      <c r="T934">
        <v>10000</v>
      </c>
      <c r="U934">
        <v>1352.64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3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f t="shared" si="14"/>
        <v>0</v>
      </c>
    </row>
    <row r="935" spans="1:37" x14ac:dyDescent="0.2">
      <c r="A935">
        <v>9001464</v>
      </c>
      <c r="B935" t="s">
        <v>1728</v>
      </c>
      <c r="C935" t="s">
        <v>9185</v>
      </c>
      <c r="D935" t="s">
        <v>9270</v>
      </c>
      <c r="E935" t="s">
        <v>9298</v>
      </c>
      <c r="F935" t="s">
        <v>9299</v>
      </c>
      <c r="G935" t="s">
        <v>9300</v>
      </c>
      <c r="H935">
        <v>2637</v>
      </c>
      <c r="I935">
        <v>0</v>
      </c>
      <c r="J935">
        <v>0</v>
      </c>
      <c r="K935">
        <v>320</v>
      </c>
      <c r="L935">
        <v>104.32</v>
      </c>
      <c r="M935">
        <v>12</v>
      </c>
      <c r="N935">
        <v>240</v>
      </c>
      <c r="O935">
        <v>0</v>
      </c>
      <c r="P935">
        <v>0</v>
      </c>
      <c r="Q935">
        <v>0</v>
      </c>
      <c r="R935">
        <v>0</v>
      </c>
      <c r="S935">
        <v>2637</v>
      </c>
      <c r="T935">
        <v>5000</v>
      </c>
      <c r="U935">
        <v>676.32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f t="shared" si="14"/>
        <v>0</v>
      </c>
    </row>
    <row r="936" spans="1:37" x14ac:dyDescent="0.2">
      <c r="A936">
        <v>9001155</v>
      </c>
      <c r="B936" t="s">
        <v>3130</v>
      </c>
      <c r="C936" t="s">
        <v>9185</v>
      </c>
      <c r="D936" t="s">
        <v>3131</v>
      </c>
      <c r="E936" t="s">
        <v>9298</v>
      </c>
      <c r="F936" t="s">
        <v>9299</v>
      </c>
      <c r="G936" t="s">
        <v>9300</v>
      </c>
      <c r="H936">
        <v>2840.72</v>
      </c>
      <c r="I936">
        <v>0</v>
      </c>
      <c r="J936">
        <v>0</v>
      </c>
      <c r="K936">
        <v>320</v>
      </c>
      <c r="L936">
        <v>104.32</v>
      </c>
      <c r="M936">
        <v>12</v>
      </c>
      <c r="N936">
        <v>240</v>
      </c>
      <c r="O936">
        <v>0</v>
      </c>
      <c r="P936">
        <v>0</v>
      </c>
      <c r="Q936">
        <v>0</v>
      </c>
      <c r="R936">
        <v>0</v>
      </c>
      <c r="S936">
        <v>26921.85</v>
      </c>
      <c r="T936">
        <v>35000</v>
      </c>
      <c r="U936">
        <v>4304.96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f t="shared" si="14"/>
        <v>0</v>
      </c>
    </row>
    <row r="937" spans="1:37" x14ac:dyDescent="0.2">
      <c r="A937">
        <v>9000353</v>
      </c>
      <c r="B937" t="s">
        <v>649</v>
      </c>
      <c r="C937" t="s">
        <v>9185</v>
      </c>
      <c r="D937" t="s">
        <v>650</v>
      </c>
      <c r="E937" t="s">
        <v>9298</v>
      </c>
      <c r="F937" t="s">
        <v>9299</v>
      </c>
      <c r="G937" t="s">
        <v>9300</v>
      </c>
      <c r="H937">
        <v>3403.12</v>
      </c>
      <c r="I937">
        <v>0</v>
      </c>
      <c r="J937">
        <v>0</v>
      </c>
      <c r="K937">
        <v>947.57</v>
      </c>
      <c r="L937">
        <v>236.89</v>
      </c>
      <c r="M937">
        <v>35.53</v>
      </c>
      <c r="N937">
        <v>711</v>
      </c>
      <c r="O937">
        <v>0</v>
      </c>
      <c r="P937">
        <v>0</v>
      </c>
      <c r="Q937">
        <v>0</v>
      </c>
      <c r="R937">
        <v>0</v>
      </c>
      <c r="S937">
        <v>104796.15</v>
      </c>
      <c r="T937">
        <v>50000</v>
      </c>
      <c r="U937">
        <v>16985.86</v>
      </c>
      <c r="V937">
        <v>0</v>
      </c>
      <c r="W937">
        <v>5000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32810.29</v>
      </c>
      <c r="AD937">
        <v>3</v>
      </c>
      <c r="AE937">
        <v>0</v>
      </c>
      <c r="AF937">
        <v>984.31</v>
      </c>
      <c r="AG937">
        <v>0</v>
      </c>
      <c r="AH937">
        <v>984.31</v>
      </c>
      <c r="AI937">
        <v>1163.82</v>
      </c>
      <c r="AJ937">
        <v>0</v>
      </c>
      <c r="AK937">
        <f t="shared" si="14"/>
        <v>1163.82</v>
      </c>
    </row>
    <row r="938" spans="1:37" x14ac:dyDescent="0.2">
      <c r="A938">
        <v>9000227</v>
      </c>
      <c r="B938" t="s">
        <v>375</v>
      </c>
      <c r="C938" t="s">
        <v>9185</v>
      </c>
      <c r="D938" t="s">
        <v>376</v>
      </c>
      <c r="E938" t="s">
        <v>9298</v>
      </c>
      <c r="F938" t="s">
        <v>9299</v>
      </c>
      <c r="G938" t="s">
        <v>9300</v>
      </c>
      <c r="H938">
        <v>3141.26</v>
      </c>
      <c r="I938">
        <v>0</v>
      </c>
      <c r="J938">
        <v>0</v>
      </c>
      <c r="K938">
        <v>561.6</v>
      </c>
      <c r="L938">
        <v>140.4</v>
      </c>
      <c r="M938">
        <v>21.06</v>
      </c>
      <c r="N938">
        <v>421</v>
      </c>
      <c r="O938">
        <v>0</v>
      </c>
      <c r="P938">
        <v>0</v>
      </c>
      <c r="Q938">
        <v>0</v>
      </c>
      <c r="R938">
        <v>0</v>
      </c>
      <c r="S938">
        <v>79635.399999999994</v>
      </c>
      <c r="T938">
        <v>50000</v>
      </c>
      <c r="U938">
        <v>10237.42</v>
      </c>
      <c r="V938">
        <v>20000</v>
      </c>
      <c r="W938">
        <v>10000</v>
      </c>
      <c r="X938">
        <v>0</v>
      </c>
      <c r="Y938">
        <v>10000</v>
      </c>
      <c r="Z938">
        <v>0</v>
      </c>
      <c r="AA938">
        <v>0</v>
      </c>
      <c r="AB938">
        <v>0</v>
      </c>
      <c r="AC938">
        <v>0</v>
      </c>
      <c r="AD938">
        <v>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f t="shared" si="14"/>
        <v>0</v>
      </c>
    </row>
    <row r="939" spans="1:37" x14ac:dyDescent="0.2">
      <c r="A939">
        <v>9001255</v>
      </c>
      <c r="B939" t="s">
        <v>8231</v>
      </c>
      <c r="C939" t="s">
        <v>9185</v>
      </c>
      <c r="D939" t="s">
        <v>8232</v>
      </c>
      <c r="E939" t="s">
        <v>9298</v>
      </c>
      <c r="F939" t="s">
        <v>9299</v>
      </c>
      <c r="G939" t="s">
        <v>9300</v>
      </c>
      <c r="H939">
        <v>3875.9</v>
      </c>
      <c r="I939">
        <v>0</v>
      </c>
      <c r="J939">
        <v>0</v>
      </c>
      <c r="K939">
        <v>369.28</v>
      </c>
      <c r="L939">
        <v>104.32</v>
      </c>
      <c r="M939">
        <v>13.85</v>
      </c>
      <c r="N939">
        <v>277</v>
      </c>
      <c r="O939">
        <v>0</v>
      </c>
      <c r="P939">
        <v>0</v>
      </c>
      <c r="Q939">
        <v>0</v>
      </c>
      <c r="R939">
        <v>0</v>
      </c>
      <c r="S939">
        <v>16600.96</v>
      </c>
      <c r="T939">
        <v>20000</v>
      </c>
      <c r="U939">
        <v>3045.8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f t="shared" si="14"/>
        <v>0</v>
      </c>
    </row>
    <row r="940" spans="1:37" x14ac:dyDescent="0.2">
      <c r="A940">
        <v>9001279</v>
      </c>
      <c r="B940" t="s">
        <v>7610</v>
      </c>
      <c r="C940" t="s">
        <v>9185</v>
      </c>
      <c r="D940" t="s">
        <v>8077</v>
      </c>
      <c r="E940" t="s">
        <v>9298</v>
      </c>
      <c r="F940" t="s">
        <v>9299</v>
      </c>
      <c r="G940" t="s">
        <v>9300</v>
      </c>
      <c r="H940">
        <v>4118.26</v>
      </c>
      <c r="I940">
        <v>0</v>
      </c>
      <c r="J940">
        <v>0</v>
      </c>
      <c r="K940">
        <v>383.68</v>
      </c>
      <c r="L940">
        <v>104.32</v>
      </c>
      <c r="M940">
        <v>14.39</v>
      </c>
      <c r="N940">
        <v>288</v>
      </c>
      <c r="O940">
        <v>0</v>
      </c>
      <c r="P940">
        <v>0</v>
      </c>
      <c r="Q940">
        <v>0</v>
      </c>
      <c r="R940">
        <v>0</v>
      </c>
      <c r="S940">
        <v>19529.87</v>
      </c>
      <c r="T940">
        <v>20000</v>
      </c>
      <c r="U940">
        <v>3153.16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f t="shared" si="14"/>
        <v>0</v>
      </c>
    </row>
    <row r="941" spans="1:37" x14ac:dyDescent="0.2">
      <c r="A941">
        <v>9001076</v>
      </c>
      <c r="B941" t="s">
        <v>2902</v>
      </c>
      <c r="C941" t="s">
        <v>9185</v>
      </c>
      <c r="D941" t="s">
        <v>2903</v>
      </c>
      <c r="E941" t="s">
        <v>9298</v>
      </c>
      <c r="F941" t="s">
        <v>9299</v>
      </c>
      <c r="G941" t="s">
        <v>9300</v>
      </c>
      <c r="H941">
        <v>3678.92</v>
      </c>
      <c r="I941">
        <v>0</v>
      </c>
      <c r="J941">
        <v>0</v>
      </c>
      <c r="K941">
        <v>407.28</v>
      </c>
      <c r="L941">
        <v>104.32</v>
      </c>
      <c r="M941">
        <v>15.27</v>
      </c>
      <c r="N941">
        <v>305</v>
      </c>
      <c r="O941">
        <v>0</v>
      </c>
      <c r="P941">
        <v>0</v>
      </c>
      <c r="Q941">
        <v>0</v>
      </c>
      <c r="R941">
        <v>0</v>
      </c>
      <c r="S941">
        <v>46472.24</v>
      </c>
      <c r="T941">
        <v>40000</v>
      </c>
      <c r="U941">
        <v>6642.51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</v>
      </c>
      <c r="AE941">
        <v>0</v>
      </c>
      <c r="AF941">
        <v>0</v>
      </c>
      <c r="AG941">
        <v>0</v>
      </c>
      <c r="AH941">
        <v>0</v>
      </c>
      <c r="AI941">
        <v>59.48</v>
      </c>
      <c r="AJ941">
        <v>0</v>
      </c>
      <c r="AK941">
        <f t="shared" si="14"/>
        <v>59.48</v>
      </c>
    </row>
    <row r="942" spans="1:37" x14ac:dyDescent="0.2">
      <c r="A942">
        <v>9000331</v>
      </c>
      <c r="B942" t="s">
        <v>2405</v>
      </c>
      <c r="C942" t="s">
        <v>9185</v>
      </c>
      <c r="D942" t="s">
        <v>2406</v>
      </c>
      <c r="E942" t="s">
        <v>9298</v>
      </c>
      <c r="F942" t="s">
        <v>9299</v>
      </c>
      <c r="G942" t="s">
        <v>9300</v>
      </c>
      <c r="H942">
        <v>4754</v>
      </c>
      <c r="I942">
        <v>0</v>
      </c>
      <c r="J942">
        <v>0</v>
      </c>
      <c r="K942">
        <v>538.48</v>
      </c>
      <c r="L942">
        <v>134.62</v>
      </c>
      <c r="M942">
        <v>20.190000000000001</v>
      </c>
      <c r="N942">
        <v>404</v>
      </c>
      <c r="O942">
        <v>0</v>
      </c>
      <c r="P942">
        <v>0</v>
      </c>
      <c r="Q942">
        <v>0</v>
      </c>
      <c r="R942">
        <v>0</v>
      </c>
      <c r="S942">
        <v>55464.160000000003</v>
      </c>
      <c r="T942">
        <v>40000</v>
      </c>
      <c r="U942">
        <v>8778.32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6685.84</v>
      </c>
      <c r="AD942">
        <v>3</v>
      </c>
      <c r="AE942">
        <v>0</v>
      </c>
      <c r="AF942">
        <v>200.58</v>
      </c>
      <c r="AG942">
        <v>0</v>
      </c>
      <c r="AH942">
        <v>200.58</v>
      </c>
      <c r="AI942">
        <v>240.87</v>
      </c>
      <c r="AJ942">
        <v>0</v>
      </c>
      <c r="AK942">
        <f t="shared" si="14"/>
        <v>240.87</v>
      </c>
    </row>
    <row r="943" spans="1:37" x14ac:dyDescent="0.2">
      <c r="A943">
        <v>9001422</v>
      </c>
      <c r="B943" t="s">
        <v>8803</v>
      </c>
      <c r="C943" t="s">
        <v>9185</v>
      </c>
      <c r="D943" t="s">
        <v>8804</v>
      </c>
      <c r="E943" t="s">
        <v>9298</v>
      </c>
      <c r="F943" t="s">
        <v>9299</v>
      </c>
      <c r="G943" t="s">
        <v>9300</v>
      </c>
      <c r="H943">
        <v>2637</v>
      </c>
      <c r="I943">
        <v>0</v>
      </c>
      <c r="J943">
        <v>0</v>
      </c>
      <c r="K943">
        <v>320</v>
      </c>
      <c r="L943">
        <v>104.32</v>
      </c>
      <c r="M943">
        <v>12</v>
      </c>
      <c r="N943">
        <v>240</v>
      </c>
      <c r="O943">
        <v>0</v>
      </c>
      <c r="P943">
        <v>0</v>
      </c>
      <c r="Q943">
        <v>0</v>
      </c>
      <c r="R943">
        <v>0</v>
      </c>
      <c r="S943">
        <v>9611</v>
      </c>
      <c r="T943">
        <v>15000</v>
      </c>
      <c r="U943">
        <v>2028.96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f t="shared" si="14"/>
        <v>0</v>
      </c>
    </row>
    <row r="944" spans="1:37" x14ac:dyDescent="0.2">
      <c r="A944">
        <v>9000822</v>
      </c>
      <c r="B944" t="s">
        <v>1819</v>
      </c>
      <c r="C944" t="s">
        <v>9185</v>
      </c>
      <c r="D944" t="s">
        <v>1820</v>
      </c>
      <c r="E944" t="s">
        <v>9298</v>
      </c>
      <c r="F944" t="s">
        <v>9299</v>
      </c>
      <c r="G944" t="s">
        <v>9300</v>
      </c>
      <c r="H944">
        <v>3814.71</v>
      </c>
      <c r="I944">
        <v>0</v>
      </c>
      <c r="J944">
        <v>0</v>
      </c>
      <c r="K944">
        <v>472.9</v>
      </c>
      <c r="L944">
        <v>118.23</v>
      </c>
      <c r="M944">
        <v>17.73</v>
      </c>
      <c r="N944">
        <v>355</v>
      </c>
      <c r="O944">
        <v>0</v>
      </c>
      <c r="P944">
        <v>0</v>
      </c>
      <c r="Q944">
        <v>0</v>
      </c>
      <c r="R944">
        <v>0</v>
      </c>
      <c r="S944">
        <v>54233.56</v>
      </c>
      <c r="T944">
        <v>50000</v>
      </c>
      <c r="U944">
        <v>9243.7900000000009</v>
      </c>
      <c r="V944">
        <v>0</v>
      </c>
      <c r="W944">
        <v>6000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f t="shared" si="14"/>
        <v>0</v>
      </c>
    </row>
    <row r="945" spans="1:37" x14ac:dyDescent="0.2">
      <c r="A945">
        <v>9000716</v>
      </c>
      <c r="B945" t="s">
        <v>1507</v>
      </c>
      <c r="C945" t="s">
        <v>9185</v>
      </c>
      <c r="D945" t="s">
        <v>1508</v>
      </c>
      <c r="E945" t="s">
        <v>9298</v>
      </c>
      <c r="F945" t="s">
        <v>9299</v>
      </c>
      <c r="G945" t="s">
        <v>9300</v>
      </c>
      <c r="H945">
        <v>3780.08</v>
      </c>
      <c r="I945">
        <v>0</v>
      </c>
      <c r="J945">
        <v>0</v>
      </c>
      <c r="K945">
        <v>433.95</v>
      </c>
      <c r="L945">
        <v>108.49</v>
      </c>
      <c r="M945">
        <v>16.27</v>
      </c>
      <c r="N945">
        <v>325</v>
      </c>
      <c r="O945">
        <v>0</v>
      </c>
      <c r="P945">
        <v>0</v>
      </c>
      <c r="Q945">
        <v>0</v>
      </c>
      <c r="R945">
        <v>0</v>
      </c>
      <c r="S945">
        <v>50532.98</v>
      </c>
      <c r="T945">
        <v>50000</v>
      </c>
      <c r="U945">
        <v>10495.35</v>
      </c>
      <c r="V945">
        <v>10000</v>
      </c>
      <c r="W945">
        <v>20000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f t="shared" si="14"/>
        <v>0</v>
      </c>
    </row>
    <row r="946" spans="1:37" x14ac:dyDescent="0.2">
      <c r="A946">
        <v>9000694</v>
      </c>
      <c r="B946" t="s">
        <v>1444</v>
      </c>
      <c r="C946" t="s">
        <v>9185</v>
      </c>
      <c r="D946" t="s">
        <v>1445</v>
      </c>
      <c r="E946" t="s">
        <v>9298</v>
      </c>
      <c r="F946" t="s">
        <v>9299</v>
      </c>
      <c r="G946" t="s">
        <v>9300</v>
      </c>
      <c r="H946">
        <v>3478.17</v>
      </c>
      <c r="I946">
        <v>0</v>
      </c>
      <c r="J946">
        <v>0</v>
      </c>
      <c r="K946">
        <v>1030.47</v>
      </c>
      <c r="L946">
        <v>257.62</v>
      </c>
      <c r="M946">
        <v>38.64</v>
      </c>
      <c r="N946">
        <v>773</v>
      </c>
      <c r="O946">
        <v>0</v>
      </c>
      <c r="P946">
        <v>0</v>
      </c>
      <c r="Q946">
        <v>0</v>
      </c>
      <c r="R946">
        <v>0</v>
      </c>
      <c r="S946">
        <v>107800.19</v>
      </c>
      <c r="T946">
        <v>50000</v>
      </c>
      <c r="U946">
        <v>18480.91</v>
      </c>
      <c r="V946">
        <v>10000</v>
      </c>
      <c r="W946">
        <v>10000</v>
      </c>
      <c r="X946">
        <v>0</v>
      </c>
      <c r="Y946">
        <v>10000</v>
      </c>
      <c r="Z946">
        <v>0</v>
      </c>
      <c r="AA946">
        <v>0</v>
      </c>
      <c r="AB946">
        <v>0</v>
      </c>
      <c r="AC946">
        <v>9319.2800000000007</v>
      </c>
      <c r="AD946">
        <v>3</v>
      </c>
      <c r="AE946">
        <v>0</v>
      </c>
      <c r="AF946">
        <v>279.58</v>
      </c>
      <c r="AG946">
        <v>0</v>
      </c>
      <c r="AH946">
        <v>279.58</v>
      </c>
      <c r="AI946">
        <v>478.23</v>
      </c>
      <c r="AJ946">
        <v>0</v>
      </c>
      <c r="AK946">
        <f t="shared" si="14"/>
        <v>478.23</v>
      </c>
    </row>
    <row r="947" spans="1:37" x14ac:dyDescent="0.2">
      <c r="A947">
        <v>9001068</v>
      </c>
      <c r="B947" t="s">
        <v>2878</v>
      </c>
      <c r="C947" t="s">
        <v>9185</v>
      </c>
      <c r="D947" t="s">
        <v>2879</v>
      </c>
      <c r="E947" t="s">
        <v>9298</v>
      </c>
      <c r="F947" t="s">
        <v>9299</v>
      </c>
      <c r="G947" t="s">
        <v>9300</v>
      </c>
      <c r="H947">
        <v>4115.8999999999996</v>
      </c>
      <c r="I947">
        <v>0</v>
      </c>
      <c r="J947">
        <v>0</v>
      </c>
      <c r="K947">
        <v>609.28</v>
      </c>
      <c r="L947">
        <v>152.31</v>
      </c>
      <c r="M947">
        <v>22.85</v>
      </c>
      <c r="N947">
        <v>457</v>
      </c>
      <c r="O947">
        <v>0</v>
      </c>
      <c r="P947">
        <v>0</v>
      </c>
      <c r="Q947">
        <v>0</v>
      </c>
      <c r="R947">
        <v>0</v>
      </c>
      <c r="S947">
        <v>47285.34</v>
      </c>
      <c r="T947">
        <v>40000</v>
      </c>
      <c r="U947">
        <v>9931.52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3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f t="shared" si="14"/>
        <v>0</v>
      </c>
    </row>
    <row r="948" spans="1:37" x14ac:dyDescent="0.2">
      <c r="A948">
        <v>9000635</v>
      </c>
      <c r="B948" t="s">
        <v>1274</v>
      </c>
      <c r="C948" t="s">
        <v>9185</v>
      </c>
      <c r="D948" t="s">
        <v>1275</v>
      </c>
      <c r="E948" t="s">
        <v>9298</v>
      </c>
      <c r="F948" t="s">
        <v>9299</v>
      </c>
      <c r="G948" t="s">
        <v>9300</v>
      </c>
      <c r="H948">
        <v>3871.81</v>
      </c>
      <c r="I948">
        <v>0</v>
      </c>
      <c r="J948">
        <v>0</v>
      </c>
      <c r="K948">
        <v>430.18</v>
      </c>
      <c r="L948">
        <v>107.54</v>
      </c>
      <c r="M948">
        <v>16.13</v>
      </c>
      <c r="N948">
        <v>323</v>
      </c>
      <c r="O948">
        <v>0</v>
      </c>
      <c r="P948">
        <v>0</v>
      </c>
      <c r="Q948">
        <v>0</v>
      </c>
      <c r="R948">
        <v>0</v>
      </c>
      <c r="S948">
        <v>54250.71</v>
      </c>
      <c r="T948">
        <v>50000</v>
      </c>
      <c r="U948">
        <v>10473.469999999999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f t="shared" si="14"/>
        <v>0</v>
      </c>
    </row>
    <row r="949" spans="1:37" x14ac:dyDescent="0.2">
      <c r="A949">
        <v>9000589</v>
      </c>
      <c r="B949" t="s">
        <v>1137</v>
      </c>
      <c r="C949" t="s">
        <v>9185</v>
      </c>
      <c r="D949" t="s">
        <v>1138</v>
      </c>
      <c r="E949" t="s">
        <v>9298</v>
      </c>
      <c r="F949" t="s">
        <v>9299</v>
      </c>
      <c r="G949" t="s">
        <v>9300</v>
      </c>
      <c r="H949">
        <v>2957.22</v>
      </c>
      <c r="I949">
        <v>0</v>
      </c>
      <c r="J949">
        <v>0</v>
      </c>
      <c r="K949">
        <v>384.35</v>
      </c>
      <c r="L949">
        <v>104.32</v>
      </c>
      <c r="M949">
        <v>14.41</v>
      </c>
      <c r="N949">
        <v>288</v>
      </c>
      <c r="O949">
        <v>0</v>
      </c>
      <c r="P949">
        <v>0</v>
      </c>
      <c r="Q949">
        <v>0</v>
      </c>
      <c r="R949">
        <v>0</v>
      </c>
      <c r="S949">
        <v>56385.62</v>
      </c>
      <c r="T949">
        <v>50000</v>
      </c>
      <c r="U949">
        <v>6987.24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3</v>
      </c>
      <c r="AE949">
        <v>0</v>
      </c>
      <c r="AF949">
        <v>0</v>
      </c>
      <c r="AG949">
        <v>0</v>
      </c>
      <c r="AH949">
        <v>0</v>
      </c>
      <c r="AI949">
        <v>70.290000000000006</v>
      </c>
      <c r="AJ949">
        <v>0</v>
      </c>
      <c r="AK949">
        <f t="shared" si="14"/>
        <v>70.290000000000006</v>
      </c>
    </row>
    <row r="950" spans="1:37" x14ac:dyDescent="0.2">
      <c r="A950">
        <v>9000276</v>
      </c>
      <c r="B950" t="s">
        <v>2460</v>
      </c>
      <c r="C950" t="s">
        <v>9185</v>
      </c>
      <c r="D950" t="s">
        <v>2461</v>
      </c>
      <c r="E950" t="s">
        <v>9298</v>
      </c>
      <c r="F950" t="s">
        <v>9299</v>
      </c>
      <c r="G950" t="s">
        <v>9300</v>
      </c>
      <c r="H950">
        <v>5563</v>
      </c>
      <c r="I950">
        <v>0</v>
      </c>
      <c r="J950">
        <v>0</v>
      </c>
      <c r="K950">
        <v>854.4</v>
      </c>
      <c r="L950">
        <v>213.6</v>
      </c>
      <c r="M950">
        <v>32.04</v>
      </c>
      <c r="N950">
        <v>641</v>
      </c>
      <c r="O950">
        <v>0</v>
      </c>
      <c r="P950">
        <v>0</v>
      </c>
      <c r="Q950">
        <v>0</v>
      </c>
      <c r="R950">
        <v>0</v>
      </c>
      <c r="S950">
        <v>75734.77</v>
      </c>
      <c r="T950">
        <v>40000</v>
      </c>
      <c r="U950">
        <v>13928.32</v>
      </c>
      <c r="V950">
        <v>0</v>
      </c>
      <c r="W950">
        <v>0</v>
      </c>
      <c r="X950">
        <v>0</v>
      </c>
      <c r="Y950">
        <v>8000</v>
      </c>
      <c r="Z950">
        <v>0</v>
      </c>
      <c r="AA950">
        <v>0</v>
      </c>
      <c r="AB950">
        <v>0</v>
      </c>
      <c r="AC950">
        <v>13806.45</v>
      </c>
      <c r="AD950">
        <v>3</v>
      </c>
      <c r="AE950">
        <v>0</v>
      </c>
      <c r="AF950">
        <v>414.19</v>
      </c>
      <c r="AG950">
        <v>0</v>
      </c>
      <c r="AH950">
        <v>414.19</v>
      </c>
      <c r="AI950">
        <v>479.53</v>
      </c>
      <c r="AJ950">
        <v>0</v>
      </c>
      <c r="AK950">
        <f t="shared" si="14"/>
        <v>479.53</v>
      </c>
    </row>
    <row r="951" spans="1:37" x14ac:dyDescent="0.2">
      <c r="A951">
        <v>9000444</v>
      </c>
      <c r="B951" t="s">
        <v>2555</v>
      </c>
      <c r="C951" t="s">
        <v>9185</v>
      </c>
      <c r="D951" t="s">
        <v>2556</v>
      </c>
      <c r="E951" t="s">
        <v>9298</v>
      </c>
      <c r="F951" t="s">
        <v>9299</v>
      </c>
      <c r="G951" t="s">
        <v>9300</v>
      </c>
      <c r="H951">
        <v>5530.24</v>
      </c>
      <c r="I951">
        <v>0</v>
      </c>
      <c r="J951">
        <v>0</v>
      </c>
      <c r="K951">
        <v>714.72</v>
      </c>
      <c r="L951">
        <v>178.68</v>
      </c>
      <c r="M951">
        <v>26.8</v>
      </c>
      <c r="N951">
        <v>536</v>
      </c>
      <c r="O951">
        <v>0</v>
      </c>
      <c r="P951">
        <v>0</v>
      </c>
      <c r="Q951">
        <v>0</v>
      </c>
      <c r="R951">
        <v>0</v>
      </c>
      <c r="S951">
        <v>65412.69</v>
      </c>
      <c r="T951">
        <v>40000</v>
      </c>
      <c r="U951">
        <v>11649.6</v>
      </c>
      <c r="V951">
        <v>8000</v>
      </c>
      <c r="W951">
        <v>8000</v>
      </c>
      <c r="X951">
        <v>0</v>
      </c>
      <c r="Y951">
        <v>8000</v>
      </c>
      <c r="Z951">
        <v>0</v>
      </c>
      <c r="AA951">
        <v>0</v>
      </c>
      <c r="AB951">
        <v>0</v>
      </c>
      <c r="AC951">
        <v>0</v>
      </c>
      <c r="AD951">
        <v>3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f t="shared" si="14"/>
        <v>0</v>
      </c>
    </row>
    <row r="952" spans="1:37" x14ac:dyDescent="0.2">
      <c r="A952">
        <v>9001174</v>
      </c>
      <c r="B952" t="s">
        <v>7450</v>
      </c>
      <c r="C952" t="s">
        <v>9185</v>
      </c>
      <c r="D952" t="s">
        <v>7451</v>
      </c>
      <c r="E952" t="s">
        <v>9298</v>
      </c>
      <c r="F952" t="s">
        <v>9299</v>
      </c>
      <c r="G952" t="s">
        <v>9300</v>
      </c>
      <c r="H952">
        <v>3213</v>
      </c>
      <c r="I952">
        <v>0</v>
      </c>
      <c r="J952">
        <v>0</v>
      </c>
      <c r="K952">
        <v>355.06</v>
      </c>
      <c r="L952">
        <v>104.32</v>
      </c>
      <c r="M952">
        <v>13.31</v>
      </c>
      <c r="N952">
        <v>266</v>
      </c>
      <c r="O952">
        <v>0</v>
      </c>
      <c r="P952">
        <v>0</v>
      </c>
      <c r="Q952">
        <v>0</v>
      </c>
      <c r="R952">
        <v>0</v>
      </c>
      <c r="S952">
        <v>24573.93</v>
      </c>
      <c r="T952">
        <v>30000</v>
      </c>
      <c r="U952">
        <v>4385.46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f t="shared" si="14"/>
        <v>0</v>
      </c>
    </row>
    <row r="953" spans="1:37" x14ac:dyDescent="0.2">
      <c r="A953">
        <v>9000369</v>
      </c>
      <c r="B953" t="s">
        <v>673</v>
      </c>
      <c r="C953" t="s">
        <v>9185</v>
      </c>
      <c r="D953" t="s">
        <v>674</v>
      </c>
      <c r="E953" t="s">
        <v>9298</v>
      </c>
      <c r="F953" t="s">
        <v>9299</v>
      </c>
      <c r="G953" t="s">
        <v>9300</v>
      </c>
      <c r="H953">
        <v>10934.37</v>
      </c>
      <c r="I953">
        <v>0</v>
      </c>
      <c r="J953">
        <v>0</v>
      </c>
      <c r="K953">
        <v>1134.48</v>
      </c>
      <c r="L953">
        <v>407.26</v>
      </c>
      <c r="M953">
        <v>42.54</v>
      </c>
      <c r="N953">
        <v>1078</v>
      </c>
      <c r="O953">
        <v>0</v>
      </c>
      <c r="P953">
        <v>0</v>
      </c>
      <c r="Q953">
        <v>0</v>
      </c>
      <c r="R953">
        <v>0</v>
      </c>
      <c r="S953">
        <v>147681.68</v>
      </c>
      <c r="T953">
        <v>50000</v>
      </c>
      <c r="U953">
        <v>24575.9</v>
      </c>
      <c r="V953">
        <v>0</v>
      </c>
      <c r="W953">
        <v>10000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63105.78</v>
      </c>
      <c r="AD953">
        <v>10</v>
      </c>
      <c r="AE953">
        <v>2520</v>
      </c>
      <c r="AF953">
        <v>3790.58</v>
      </c>
      <c r="AG953">
        <v>0</v>
      </c>
      <c r="AH953">
        <v>3790.58</v>
      </c>
      <c r="AI953">
        <v>3563.37</v>
      </c>
      <c r="AJ953">
        <v>227.21</v>
      </c>
      <c r="AK953">
        <f t="shared" si="14"/>
        <v>3790.58</v>
      </c>
    </row>
    <row r="954" spans="1:37" x14ac:dyDescent="0.2">
      <c r="A954">
        <v>9000105</v>
      </c>
      <c r="B954" t="s">
        <v>51</v>
      </c>
      <c r="C954" t="s">
        <v>9185</v>
      </c>
      <c r="D954" t="s">
        <v>52</v>
      </c>
      <c r="E954" t="s">
        <v>9298</v>
      </c>
      <c r="F954" t="s">
        <v>9299</v>
      </c>
      <c r="G954" t="s">
        <v>9300</v>
      </c>
      <c r="H954">
        <v>10520.43</v>
      </c>
      <c r="I954">
        <v>0</v>
      </c>
      <c r="J954">
        <v>0</v>
      </c>
      <c r="K954">
        <v>1134.48</v>
      </c>
      <c r="L954">
        <v>570.25</v>
      </c>
      <c r="M954">
        <v>42.54</v>
      </c>
      <c r="N954">
        <v>1078</v>
      </c>
      <c r="O954">
        <v>0</v>
      </c>
      <c r="P954">
        <v>0</v>
      </c>
      <c r="Q954">
        <v>0</v>
      </c>
      <c r="R954">
        <v>0</v>
      </c>
      <c r="S954">
        <v>146527.41</v>
      </c>
      <c r="T954">
        <v>50000</v>
      </c>
      <c r="U954">
        <v>22584.1</v>
      </c>
      <c r="V954">
        <v>5000</v>
      </c>
      <c r="W954">
        <v>10000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58943.31</v>
      </c>
      <c r="AD954">
        <v>10</v>
      </c>
      <c r="AE954">
        <v>2520</v>
      </c>
      <c r="AF954">
        <v>3374.33</v>
      </c>
      <c r="AG954">
        <v>0</v>
      </c>
      <c r="AH954">
        <v>3374.33</v>
      </c>
      <c r="AI954">
        <v>3254.82</v>
      </c>
      <c r="AJ954">
        <v>119.51</v>
      </c>
      <c r="AK954">
        <f t="shared" si="14"/>
        <v>3374.3300000000004</v>
      </c>
    </row>
    <row r="955" spans="1:37" x14ac:dyDescent="0.2">
      <c r="A955">
        <v>9001329</v>
      </c>
      <c r="B955" t="s">
        <v>8008</v>
      </c>
      <c r="C955" t="s">
        <v>9185</v>
      </c>
      <c r="D955" t="s">
        <v>8009</v>
      </c>
      <c r="E955" t="s">
        <v>9298</v>
      </c>
      <c r="F955" t="s">
        <v>9299</v>
      </c>
      <c r="G955" t="s">
        <v>9300</v>
      </c>
      <c r="H955">
        <v>4074</v>
      </c>
      <c r="I955">
        <v>0</v>
      </c>
      <c r="J955">
        <v>0</v>
      </c>
      <c r="K955">
        <v>613.44000000000005</v>
      </c>
      <c r="L955">
        <v>153.36000000000001</v>
      </c>
      <c r="M955">
        <v>23</v>
      </c>
      <c r="N955">
        <v>460</v>
      </c>
      <c r="O955">
        <v>0</v>
      </c>
      <c r="P955">
        <v>0</v>
      </c>
      <c r="Q955">
        <v>0</v>
      </c>
      <c r="R955">
        <v>0</v>
      </c>
      <c r="S955">
        <v>23602.29</v>
      </c>
      <c r="T955">
        <v>20000</v>
      </c>
      <c r="U955">
        <v>4999.2</v>
      </c>
      <c r="V955">
        <v>2000</v>
      </c>
      <c r="W955">
        <v>4000</v>
      </c>
      <c r="X955">
        <v>0</v>
      </c>
      <c r="Y955">
        <v>0</v>
      </c>
      <c r="Z955">
        <v>4400</v>
      </c>
      <c r="AA955">
        <v>0</v>
      </c>
      <c r="AB955">
        <v>0</v>
      </c>
      <c r="AC955">
        <v>0</v>
      </c>
      <c r="AD955">
        <v>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f t="shared" si="14"/>
        <v>0</v>
      </c>
    </row>
    <row r="956" spans="1:37" x14ac:dyDescent="0.2">
      <c r="A956">
        <v>9000626</v>
      </c>
      <c r="B956" t="s">
        <v>1248</v>
      </c>
      <c r="C956" t="s">
        <v>9185</v>
      </c>
      <c r="D956" t="s">
        <v>1249</v>
      </c>
      <c r="E956" t="s">
        <v>9298</v>
      </c>
      <c r="F956" t="s">
        <v>9299</v>
      </c>
      <c r="G956" t="s">
        <v>9300</v>
      </c>
      <c r="H956">
        <v>4546.3999999999996</v>
      </c>
      <c r="I956">
        <v>0</v>
      </c>
      <c r="J956">
        <v>0</v>
      </c>
      <c r="K956">
        <v>458.99</v>
      </c>
      <c r="L956">
        <v>114.75</v>
      </c>
      <c r="M956">
        <v>17.21</v>
      </c>
      <c r="N956">
        <v>344</v>
      </c>
      <c r="O956">
        <v>0</v>
      </c>
      <c r="P956">
        <v>0</v>
      </c>
      <c r="Q956">
        <v>0</v>
      </c>
      <c r="R956">
        <v>0</v>
      </c>
      <c r="S956">
        <v>61444.55</v>
      </c>
      <c r="T956">
        <v>50000</v>
      </c>
      <c r="U956">
        <v>10137.280000000001</v>
      </c>
      <c r="V956">
        <v>10000</v>
      </c>
      <c r="W956">
        <v>5000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3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f t="shared" si="14"/>
        <v>0</v>
      </c>
    </row>
    <row r="957" spans="1:37" x14ac:dyDescent="0.2">
      <c r="A957">
        <v>9000544</v>
      </c>
      <c r="B957" t="s">
        <v>1011</v>
      </c>
      <c r="C957" t="s">
        <v>9185</v>
      </c>
      <c r="D957" t="s">
        <v>1012</v>
      </c>
      <c r="E957" t="s">
        <v>9298</v>
      </c>
      <c r="F957" t="s">
        <v>9299</v>
      </c>
      <c r="G957" t="s">
        <v>9300</v>
      </c>
      <c r="H957">
        <v>3566.91</v>
      </c>
      <c r="I957">
        <v>0</v>
      </c>
      <c r="J957">
        <v>0</v>
      </c>
      <c r="K957">
        <v>1013.21</v>
      </c>
      <c r="L957">
        <v>253.3</v>
      </c>
      <c r="M957">
        <v>38</v>
      </c>
      <c r="N957">
        <v>760</v>
      </c>
      <c r="O957">
        <v>0</v>
      </c>
      <c r="P957">
        <v>0</v>
      </c>
      <c r="Q957">
        <v>0</v>
      </c>
      <c r="R957">
        <v>0</v>
      </c>
      <c r="S957">
        <v>107506.59</v>
      </c>
      <c r="T957">
        <v>50000</v>
      </c>
      <c r="U957">
        <v>18251.28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39255.31</v>
      </c>
      <c r="AD957">
        <v>10</v>
      </c>
      <c r="AE957">
        <v>2520</v>
      </c>
      <c r="AF957">
        <v>1405.53</v>
      </c>
      <c r="AG957">
        <v>0</v>
      </c>
      <c r="AH957">
        <v>1405.53</v>
      </c>
      <c r="AI957">
        <v>1755.29</v>
      </c>
      <c r="AJ957">
        <v>0</v>
      </c>
      <c r="AK957">
        <f t="shared" si="14"/>
        <v>1755.29</v>
      </c>
    </row>
    <row r="958" spans="1:37" x14ac:dyDescent="0.2">
      <c r="A958">
        <v>9000190</v>
      </c>
      <c r="B958" t="s">
        <v>291</v>
      </c>
      <c r="C958" t="s">
        <v>9185</v>
      </c>
      <c r="D958" t="s">
        <v>292</v>
      </c>
      <c r="E958" t="s">
        <v>9298</v>
      </c>
      <c r="F958" t="s">
        <v>9299</v>
      </c>
      <c r="G958" t="s">
        <v>9300</v>
      </c>
      <c r="H958">
        <v>3485.13</v>
      </c>
      <c r="I958">
        <v>0</v>
      </c>
      <c r="J958">
        <v>0</v>
      </c>
      <c r="K958">
        <v>577.92999999999995</v>
      </c>
      <c r="L958">
        <v>144.47999999999999</v>
      </c>
      <c r="M958">
        <v>21.67</v>
      </c>
      <c r="N958">
        <v>433</v>
      </c>
      <c r="O958">
        <v>0</v>
      </c>
      <c r="P958">
        <v>0</v>
      </c>
      <c r="Q958">
        <v>0</v>
      </c>
      <c r="R958">
        <v>0</v>
      </c>
      <c r="S958">
        <v>66621.460000000006</v>
      </c>
      <c r="T958">
        <v>50000</v>
      </c>
      <c r="U958">
        <v>12613.26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4008.2</v>
      </c>
      <c r="AD958">
        <v>3</v>
      </c>
      <c r="AE958">
        <v>0</v>
      </c>
      <c r="AF958">
        <v>120.25</v>
      </c>
      <c r="AG958">
        <v>0</v>
      </c>
      <c r="AH958">
        <v>120.25</v>
      </c>
      <c r="AI958">
        <v>201</v>
      </c>
      <c r="AJ958">
        <v>0</v>
      </c>
      <c r="AK958">
        <f t="shared" si="14"/>
        <v>201</v>
      </c>
    </row>
    <row r="959" spans="1:37" x14ac:dyDescent="0.2">
      <c r="A959">
        <v>9001297</v>
      </c>
      <c r="B959" t="s">
        <v>8361</v>
      </c>
      <c r="C959" t="s">
        <v>9185</v>
      </c>
      <c r="D959" t="s">
        <v>8362</v>
      </c>
      <c r="E959" t="s">
        <v>9298</v>
      </c>
      <c r="F959" t="s">
        <v>9299</v>
      </c>
      <c r="G959" t="s">
        <v>9300</v>
      </c>
      <c r="H959">
        <v>4295.4799999999996</v>
      </c>
      <c r="I959">
        <v>0</v>
      </c>
      <c r="J959">
        <v>0</v>
      </c>
      <c r="K959">
        <v>602.76</v>
      </c>
      <c r="L959">
        <v>150.69</v>
      </c>
      <c r="M959">
        <v>22.6</v>
      </c>
      <c r="N959">
        <v>452</v>
      </c>
      <c r="O959">
        <v>0</v>
      </c>
      <c r="P959">
        <v>0</v>
      </c>
      <c r="Q959">
        <v>0</v>
      </c>
      <c r="R959">
        <v>0</v>
      </c>
      <c r="S959">
        <v>21329.48</v>
      </c>
      <c r="T959">
        <v>20000</v>
      </c>
      <c r="U959">
        <v>4912.2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f t="shared" si="14"/>
        <v>0</v>
      </c>
    </row>
    <row r="960" spans="1:37" x14ac:dyDescent="0.2">
      <c r="A960">
        <v>9001127</v>
      </c>
      <c r="B960" t="s">
        <v>3052</v>
      </c>
      <c r="C960" t="s">
        <v>9185</v>
      </c>
      <c r="D960" t="s">
        <v>3053</v>
      </c>
      <c r="E960" t="s">
        <v>9298</v>
      </c>
      <c r="F960" t="s">
        <v>9299</v>
      </c>
      <c r="G960" t="s">
        <v>9300</v>
      </c>
      <c r="H960">
        <v>3875.9</v>
      </c>
      <c r="I960">
        <v>0</v>
      </c>
      <c r="J960">
        <v>0</v>
      </c>
      <c r="K960">
        <v>404.22</v>
      </c>
      <c r="L960">
        <v>104.32</v>
      </c>
      <c r="M960">
        <v>15.16</v>
      </c>
      <c r="N960">
        <v>303</v>
      </c>
      <c r="O960">
        <v>0</v>
      </c>
      <c r="P960">
        <v>0</v>
      </c>
      <c r="Q960">
        <v>0</v>
      </c>
      <c r="R960">
        <v>0</v>
      </c>
      <c r="S960">
        <v>36602.620000000003</v>
      </c>
      <c r="T960">
        <v>40000</v>
      </c>
      <c r="U960">
        <v>5773.86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3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f t="shared" si="14"/>
        <v>0</v>
      </c>
    </row>
    <row r="961" spans="1:37" x14ac:dyDescent="0.2">
      <c r="A961">
        <v>9000966</v>
      </c>
      <c r="B961" t="s">
        <v>2152</v>
      </c>
      <c r="C961" t="s">
        <v>9185</v>
      </c>
      <c r="D961" t="s">
        <v>2153</v>
      </c>
      <c r="E961" t="s">
        <v>9298</v>
      </c>
      <c r="F961" t="s">
        <v>9299</v>
      </c>
      <c r="G961" t="s">
        <v>9300</v>
      </c>
      <c r="H961">
        <v>3972.26</v>
      </c>
      <c r="I961">
        <v>0</v>
      </c>
      <c r="J961">
        <v>0</v>
      </c>
      <c r="K961">
        <v>473.68</v>
      </c>
      <c r="L961">
        <v>118.41</v>
      </c>
      <c r="M961">
        <v>17.760000000000002</v>
      </c>
      <c r="N961">
        <v>355</v>
      </c>
      <c r="O961">
        <v>0</v>
      </c>
      <c r="P961">
        <v>0</v>
      </c>
      <c r="Q961">
        <v>0</v>
      </c>
      <c r="R961">
        <v>0</v>
      </c>
      <c r="S961">
        <v>61184.86</v>
      </c>
      <c r="T961">
        <v>50000</v>
      </c>
      <c r="U961">
        <v>9650.5</v>
      </c>
      <c r="V961">
        <v>10000</v>
      </c>
      <c r="W961">
        <v>20000</v>
      </c>
      <c r="X961">
        <v>4000</v>
      </c>
      <c r="Y961">
        <v>10000</v>
      </c>
      <c r="Z961">
        <v>0</v>
      </c>
      <c r="AA961">
        <v>0</v>
      </c>
      <c r="AB961">
        <v>0</v>
      </c>
      <c r="AC961">
        <v>0</v>
      </c>
      <c r="AD961">
        <v>3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f t="shared" si="14"/>
        <v>0</v>
      </c>
    </row>
    <row r="962" spans="1:37" x14ac:dyDescent="0.2">
      <c r="A962">
        <v>9000876</v>
      </c>
      <c r="B962" t="s">
        <v>2490</v>
      </c>
      <c r="C962" t="s">
        <v>9185</v>
      </c>
      <c r="D962" t="s">
        <v>2491</v>
      </c>
      <c r="E962" t="s">
        <v>9298</v>
      </c>
      <c r="F962" t="s">
        <v>9299</v>
      </c>
      <c r="G962" t="s">
        <v>9300</v>
      </c>
      <c r="H962">
        <v>4660</v>
      </c>
      <c r="I962">
        <v>0</v>
      </c>
      <c r="J962">
        <v>0</v>
      </c>
      <c r="K962">
        <v>958.56</v>
      </c>
      <c r="L962">
        <v>239.64</v>
      </c>
      <c r="M962">
        <v>35.950000000000003</v>
      </c>
      <c r="N962">
        <v>719</v>
      </c>
      <c r="O962">
        <v>0</v>
      </c>
      <c r="P962">
        <v>0</v>
      </c>
      <c r="Q962">
        <v>0</v>
      </c>
      <c r="R962">
        <v>0</v>
      </c>
      <c r="S962">
        <v>73923.69</v>
      </c>
      <c r="T962">
        <v>40000</v>
      </c>
      <c r="U962">
        <v>15625.2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18298.490000000002</v>
      </c>
      <c r="AD962">
        <v>3</v>
      </c>
      <c r="AE962">
        <v>0</v>
      </c>
      <c r="AF962">
        <v>548.95000000000005</v>
      </c>
      <c r="AG962">
        <v>0</v>
      </c>
      <c r="AH962">
        <v>548.95000000000005</v>
      </c>
      <c r="AI962">
        <v>617.75</v>
      </c>
      <c r="AJ962">
        <v>0</v>
      </c>
      <c r="AK962">
        <f t="shared" si="14"/>
        <v>617.75</v>
      </c>
    </row>
    <row r="963" spans="1:37" x14ac:dyDescent="0.2">
      <c r="A963">
        <v>9000208</v>
      </c>
      <c r="B963" t="s">
        <v>336</v>
      </c>
      <c r="C963" t="s">
        <v>9185</v>
      </c>
      <c r="D963" t="s">
        <v>337</v>
      </c>
      <c r="E963" t="s">
        <v>9298</v>
      </c>
      <c r="F963" t="s">
        <v>9299</v>
      </c>
      <c r="G963" t="s">
        <v>9300</v>
      </c>
      <c r="H963">
        <v>3185.67</v>
      </c>
      <c r="I963">
        <v>0</v>
      </c>
      <c r="J963">
        <v>0</v>
      </c>
      <c r="K963">
        <v>479.55</v>
      </c>
      <c r="L963">
        <v>119.89</v>
      </c>
      <c r="M963">
        <v>17.98</v>
      </c>
      <c r="N963">
        <v>360</v>
      </c>
      <c r="O963">
        <v>0</v>
      </c>
      <c r="P963">
        <v>0</v>
      </c>
      <c r="Q963">
        <v>0</v>
      </c>
      <c r="R963">
        <v>0</v>
      </c>
      <c r="S963">
        <v>67206.23</v>
      </c>
      <c r="T963">
        <v>50000</v>
      </c>
      <c r="U963">
        <v>8699.26</v>
      </c>
      <c r="V963">
        <v>20000</v>
      </c>
      <c r="W963">
        <v>20000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3</v>
      </c>
      <c r="AE963">
        <v>0</v>
      </c>
      <c r="AF963">
        <v>0</v>
      </c>
      <c r="AG963">
        <v>0</v>
      </c>
      <c r="AH963">
        <v>0</v>
      </c>
      <c r="AI963">
        <v>66</v>
      </c>
      <c r="AJ963">
        <v>0</v>
      </c>
      <c r="AK963">
        <f t="shared" ref="AK963:AK1026" si="15">AI963+AJ963</f>
        <v>66</v>
      </c>
    </row>
    <row r="964" spans="1:37" x14ac:dyDescent="0.2">
      <c r="A964">
        <v>9000537</v>
      </c>
      <c r="B964" t="s">
        <v>990</v>
      </c>
      <c r="C964" t="s">
        <v>9185</v>
      </c>
      <c r="D964" t="s">
        <v>991</v>
      </c>
      <c r="E964" t="s">
        <v>9298</v>
      </c>
      <c r="F964" t="s">
        <v>9299</v>
      </c>
      <c r="G964" t="s">
        <v>9300</v>
      </c>
      <c r="H964">
        <v>2916.02</v>
      </c>
      <c r="I964">
        <v>0</v>
      </c>
      <c r="J964">
        <v>0</v>
      </c>
      <c r="K964">
        <v>821.76</v>
      </c>
      <c r="L964">
        <v>205.44</v>
      </c>
      <c r="M964">
        <v>30.82</v>
      </c>
      <c r="N964">
        <v>616</v>
      </c>
      <c r="O964">
        <v>0</v>
      </c>
      <c r="P964">
        <v>0</v>
      </c>
      <c r="Q964">
        <v>0</v>
      </c>
      <c r="R964">
        <v>0</v>
      </c>
      <c r="S964">
        <v>88761.2</v>
      </c>
      <c r="T964">
        <v>50000</v>
      </c>
      <c r="U964">
        <v>12609.64</v>
      </c>
      <c r="V964">
        <v>10000</v>
      </c>
      <c r="W964">
        <v>20000</v>
      </c>
      <c r="X964">
        <v>0</v>
      </c>
      <c r="Y964">
        <v>10000</v>
      </c>
      <c r="Z964">
        <v>0</v>
      </c>
      <c r="AA964">
        <v>0</v>
      </c>
      <c r="AB964">
        <v>0</v>
      </c>
      <c r="AC964">
        <v>0</v>
      </c>
      <c r="AD964">
        <v>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f t="shared" si="15"/>
        <v>0</v>
      </c>
    </row>
    <row r="965" spans="1:37" x14ac:dyDescent="0.2">
      <c r="A965">
        <v>9000754</v>
      </c>
      <c r="B965" t="s">
        <v>1620</v>
      </c>
      <c r="C965" t="s">
        <v>9185</v>
      </c>
      <c r="D965" t="s">
        <v>1621</v>
      </c>
      <c r="E965" t="s">
        <v>9298</v>
      </c>
      <c r="F965" t="s">
        <v>9299</v>
      </c>
      <c r="G965" t="s">
        <v>9300</v>
      </c>
      <c r="H965">
        <v>3143.95</v>
      </c>
      <c r="I965">
        <v>0</v>
      </c>
      <c r="J965">
        <v>0</v>
      </c>
      <c r="K965">
        <v>579.34</v>
      </c>
      <c r="L965">
        <v>144.84</v>
      </c>
      <c r="M965">
        <v>21.73</v>
      </c>
      <c r="N965">
        <v>435</v>
      </c>
      <c r="O965">
        <v>0</v>
      </c>
      <c r="P965">
        <v>0</v>
      </c>
      <c r="Q965">
        <v>0</v>
      </c>
      <c r="R965">
        <v>0</v>
      </c>
      <c r="S965">
        <v>59413.33</v>
      </c>
      <c r="T965">
        <v>50000</v>
      </c>
      <c r="U965">
        <v>9619.25</v>
      </c>
      <c r="V965">
        <v>10000</v>
      </c>
      <c r="W965">
        <v>20000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f t="shared" si="15"/>
        <v>0</v>
      </c>
    </row>
    <row r="966" spans="1:37" x14ac:dyDescent="0.2">
      <c r="A966">
        <v>9000707</v>
      </c>
      <c r="B966" t="s">
        <v>1482</v>
      </c>
      <c r="C966" t="s">
        <v>9185</v>
      </c>
      <c r="D966" t="s">
        <v>1483</v>
      </c>
      <c r="E966" t="s">
        <v>9298</v>
      </c>
      <c r="F966" t="s">
        <v>9299</v>
      </c>
      <c r="G966" t="s">
        <v>9300</v>
      </c>
      <c r="H966">
        <v>3766.88</v>
      </c>
      <c r="I966">
        <v>0</v>
      </c>
      <c r="J966">
        <v>0</v>
      </c>
      <c r="K966">
        <v>421.43</v>
      </c>
      <c r="L966">
        <v>105.36</v>
      </c>
      <c r="M966">
        <v>15.8</v>
      </c>
      <c r="N966">
        <v>316</v>
      </c>
      <c r="O966">
        <v>0</v>
      </c>
      <c r="P966">
        <v>0</v>
      </c>
      <c r="Q966">
        <v>0</v>
      </c>
      <c r="R966">
        <v>0</v>
      </c>
      <c r="S966">
        <v>51580.65</v>
      </c>
      <c r="T966">
        <v>50000</v>
      </c>
      <c r="U966">
        <v>9271.67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3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f t="shared" si="15"/>
        <v>0</v>
      </c>
    </row>
    <row r="967" spans="1:37" x14ac:dyDescent="0.2">
      <c r="A967">
        <v>9000122</v>
      </c>
      <c r="B967" t="s">
        <v>102</v>
      </c>
      <c r="C967" t="s">
        <v>9185</v>
      </c>
      <c r="D967" t="s">
        <v>1940</v>
      </c>
      <c r="E967" t="s">
        <v>9298</v>
      </c>
      <c r="F967" t="s">
        <v>9299</v>
      </c>
      <c r="G967" t="s">
        <v>9300</v>
      </c>
      <c r="H967">
        <v>10669.21</v>
      </c>
      <c r="I967">
        <v>0</v>
      </c>
      <c r="J967">
        <v>0</v>
      </c>
      <c r="K967">
        <v>1134.48</v>
      </c>
      <c r="L967">
        <v>561.17999999999995</v>
      </c>
      <c r="M967">
        <v>42.54</v>
      </c>
      <c r="N967">
        <v>1078</v>
      </c>
      <c r="O967">
        <v>0</v>
      </c>
      <c r="P967">
        <v>0</v>
      </c>
      <c r="Q967">
        <v>0</v>
      </c>
      <c r="R967">
        <v>0</v>
      </c>
      <c r="S967">
        <v>146931.51999999999</v>
      </c>
      <c r="T967">
        <v>50000</v>
      </c>
      <c r="U967">
        <v>23558.45</v>
      </c>
      <c r="V967">
        <v>10000</v>
      </c>
      <c r="W967">
        <v>10000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53373.07</v>
      </c>
      <c r="AD967">
        <v>10</v>
      </c>
      <c r="AE967">
        <v>2520</v>
      </c>
      <c r="AF967">
        <v>2817.31</v>
      </c>
      <c r="AG967">
        <v>0</v>
      </c>
      <c r="AH967">
        <v>2817.31</v>
      </c>
      <c r="AI967">
        <v>2732.01</v>
      </c>
      <c r="AJ967">
        <v>85.3</v>
      </c>
      <c r="AK967">
        <f t="shared" si="15"/>
        <v>2817.3100000000004</v>
      </c>
    </row>
    <row r="968" spans="1:37" x14ac:dyDescent="0.2">
      <c r="A968">
        <v>9000998</v>
      </c>
      <c r="B968" t="s">
        <v>2252</v>
      </c>
      <c r="C968" t="s">
        <v>9185</v>
      </c>
      <c r="D968" t="s">
        <v>2253</v>
      </c>
      <c r="E968" t="s">
        <v>9298</v>
      </c>
      <c r="F968" t="s">
        <v>9299</v>
      </c>
      <c r="G968" t="s">
        <v>9300</v>
      </c>
      <c r="H968">
        <v>3429</v>
      </c>
      <c r="I968">
        <v>0</v>
      </c>
      <c r="J968">
        <v>0</v>
      </c>
      <c r="K968">
        <v>349.84</v>
      </c>
      <c r="L968">
        <v>104.32</v>
      </c>
      <c r="M968">
        <v>13.12</v>
      </c>
      <c r="N968">
        <v>262</v>
      </c>
      <c r="O968">
        <v>0</v>
      </c>
      <c r="P968">
        <v>0</v>
      </c>
      <c r="Q968">
        <v>0</v>
      </c>
      <c r="R968">
        <v>0</v>
      </c>
      <c r="S968">
        <v>47746.13</v>
      </c>
      <c r="T968">
        <v>45000</v>
      </c>
      <c r="U968">
        <v>6462.36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3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f t="shared" si="15"/>
        <v>0</v>
      </c>
    </row>
    <row r="969" spans="1:37" x14ac:dyDescent="0.2">
      <c r="A969">
        <v>9000560</v>
      </c>
      <c r="B969" t="s">
        <v>1056</v>
      </c>
      <c r="C969" t="s">
        <v>9185</v>
      </c>
      <c r="D969" t="s">
        <v>1057</v>
      </c>
      <c r="E969" t="s">
        <v>9298</v>
      </c>
      <c r="F969" t="s">
        <v>9299</v>
      </c>
      <c r="G969" t="s">
        <v>9300</v>
      </c>
      <c r="H969">
        <v>2887.27</v>
      </c>
      <c r="I969">
        <v>0</v>
      </c>
      <c r="J969">
        <v>0</v>
      </c>
      <c r="K969">
        <v>634.20000000000005</v>
      </c>
      <c r="L969">
        <v>158.55000000000001</v>
      </c>
      <c r="M969">
        <v>23.78</v>
      </c>
      <c r="N969">
        <v>476</v>
      </c>
      <c r="O969">
        <v>0</v>
      </c>
      <c r="P969">
        <v>0</v>
      </c>
      <c r="Q969">
        <v>0</v>
      </c>
      <c r="R969">
        <v>0</v>
      </c>
      <c r="S969">
        <v>78859.64</v>
      </c>
      <c r="T969">
        <v>50000</v>
      </c>
      <c r="U969">
        <v>10302.56</v>
      </c>
      <c r="V969">
        <v>10000</v>
      </c>
      <c r="W969">
        <v>10000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3</v>
      </c>
      <c r="AE969">
        <v>0</v>
      </c>
      <c r="AF969">
        <v>0</v>
      </c>
      <c r="AG969">
        <v>0</v>
      </c>
      <c r="AH969">
        <v>0</v>
      </c>
      <c r="AI969">
        <v>138.27000000000001</v>
      </c>
      <c r="AJ969">
        <v>0</v>
      </c>
      <c r="AK969">
        <f t="shared" si="15"/>
        <v>138.27000000000001</v>
      </c>
    </row>
    <row r="970" spans="1:37" x14ac:dyDescent="0.2">
      <c r="A970">
        <v>9000102</v>
      </c>
      <c r="B970" t="s">
        <v>40</v>
      </c>
      <c r="C970" t="s">
        <v>9185</v>
      </c>
      <c r="D970" t="s">
        <v>41</v>
      </c>
      <c r="E970" t="s">
        <v>9298</v>
      </c>
      <c r="F970" t="s">
        <v>9299</v>
      </c>
      <c r="G970" t="s">
        <v>9300</v>
      </c>
      <c r="H970">
        <v>10463.94</v>
      </c>
      <c r="I970">
        <v>0</v>
      </c>
      <c r="J970">
        <v>0</v>
      </c>
      <c r="K970">
        <v>1134.48</v>
      </c>
      <c r="L970">
        <v>561.17999999999995</v>
      </c>
      <c r="M970">
        <v>42.54</v>
      </c>
      <c r="N970">
        <v>1078</v>
      </c>
      <c r="O970">
        <v>0</v>
      </c>
      <c r="P970">
        <v>0</v>
      </c>
      <c r="Q970">
        <v>0</v>
      </c>
      <c r="R970">
        <v>0</v>
      </c>
      <c r="S970">
        <v>146317.95000000001</v>
      </c>
      <c r="T970">
        <v>50000</v>
      </c>
      <c r="U970">
        <v>22410.33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73907.62</v>
      </c>
      <c r="AD970">
        <v>10</v>
      </c>
      <c r="AE970">
        <v>2520</v>
      </c>
      <c r="AF970">
        <v>4870.76</v>
      </c>
      <c r="AG970">
        <v>3896.61</v>
      </c>
      <c r="AH970">
        <v>974.15</v>
      </c>
      <c r="AI970">
        <v>921.2</v>
      </c>
      <c r="AJ970">
        <v>52.95</v>
      </c>
      <c r="AK970">
        <f t="shared" si="15"/>
        <v>974.15000000000009</v>
      </c>
    </row>
    <row r="971" spans="1:37" x14ac:dyDescent="0.2">
      <c r="A971">
        <v>9001072</v>
      </c>
      <c r="B971" t="s">
        <v>2890</v>
      </c>
      <c r="C971" t="s">
        <v>9185</v>
      </c>
      <c r="D971" t="s">
        <v>2891</v>
      </c>
      <c r="E971" t="s">
        <v>9298</v>
      </c>
      <c r="F971" t="s">
        <v>9299</v>
      </c>
      <c r="G971" t="s">
        <v>9300</v>
      </c>
      <c r="H971">
        <v>3501.95</v>
      </c>
      <c r="I971">
        <v>0</v>
      </c>
      <c r="J971">
        <v>0</v>
      </c>
      <c r="K971">
        <v>442.8</v>
      </c>
      <c r="L971">
        <v>110.7</v>
      </c>
      <c r="M971">
        <v>16.61</v>
      </c>
      <c r="N971">
        <v>332</v>
      </c>
      <c r="O971">
        <v>0</v>
      </c>
      <c r="P971">
        <v>0</v>
      </c>
      <c r="Q971">
        <v>0</v>
      </c>
      <c r="R971">
        <v>0</v>
      </c>
      <c r="S971">
        <v>44021.75</v>
      </c>
      <c r="T971">
        <v>40000</v>
      </c>
      <c r="U971">
        <v>7216.88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f t="shared" si="15"/>
        <v>0</v>
      </c>
    </row>
    <row r="972" spans="1:37" x14ac:dyDescent="0.2">
      <c r="A972">
        <v>9000452</v>
      </c>
      <c r="B972" t="s">
        <v>759</v>
      </c>
      <c r="C972" t="s">
        <v>9185</v>
      </c>
      <c r="D972" t="s">
        <v>760</v>
      </c>
      <c r="E972" t="s">
        <v>9298</v>
      </c>
      <c r="F972" t="s">
        <v>9299</v>
      </c>
      <c r="G972" t="s">
        <v>9300</v>
      </c>
      <c r="H972">
        <v>3701.23</v>
      </c>
      <c r="I972">
        <v>0</v>
      </c>
      <c r="J972">
        <v>0</v>
      </c>
      <c r="K972">
        <v>697.01</v>
      </c>
      <c r="L972">
        <v>174.25</v>
      </c>
      <c r="M972">
        <v>26.14</v>
      </c>
      <c r="N972">
        <v>523</v>
      </c>
      <c r="O972">
        <v>0</v>
      </c>
      <c r="P972">
        <v>0</v>
      </c>
      <c r="Q972">
        <v>0</v>
      </c>
      <c r="R972">
        <v>0</v>
      </c>
      <c r="S972">
        <v>89933.53</v>
      </c>
      <c r="T972">
        <v>50000</v>
      </c>
      <c r="U972">
        <v>16192.22</v>
      </c>
      <c r="V972">
        <v>10000</v>
      </c>
      <c r="W972">
        <v>6670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7071.31</v>
      </c>
      <c r="AD972">
        <v>3</v>
      </c>
      <c r="AE972">
        <v>0</v>
      </c>
      <c r="AF972">
        <v>212.14</v>
      </c>
      <c r="AG972">
        <v>0</v>
      </c>
      <c r="AH972">
        <v>212.14</v>
      </c>
      <c r="AI972">
        <v>343.72</v>
      </c>
      <c r="AJ972">
        <v>0</v>
      </c>
      <c r="AK972">
        <f t="shared" si="15"/>
        <v>343.72</v>
      </c>
    </row>
    <row r="973" spans="1:37" x14ac:dyDescent="0.2">
      <c r="A973">
        <v>9000231</v>
      </c>
      <c r="B973" t="s">
        <v>387</v>
      </c>
      <c r="C973" t="s">
        <v>9185</v>
      </c>
      <c r="D973" t="s">
        <v>388</v>
      </c>
      <c r="E973" t="s">
        <v>9298</v>
      </c>
      <c r="F973" t="s">
        <v>9299</v>
      </c>
      <c r="G973" t="s">
        <v>9300</v>
      </c>
      <c r="H973">
        <v>3616.91</v>
      </c>
      <c r="I973">
        <v>0</v>
      </c>
      <c r="J973">
        <v>0</v>
      </c>
      <c r="K973">
        <v>559.58000000000004</v>
      </c>
      <c r="L973">
        <v>139.88999999999999</v>
      </c>
      <c r="M973">
        <v>20.98</v>
      </c>
      <c r="N973">
        <v>420</v>
      </c>
      <c r="O973">
        <v>0</v>
      </c>
      <c r="P973">
        <v>0</v>
      </c>
      <c r="Q973">
        <v>0</v>
      </c>
      <c r="R973">
        <v>0</v>
      </c>
      <c r="S973">
        <v>81127.55</v>
      </c>
      <c r="T973">
        <v>50000</v>
      </c>
      <c r="U973">
        <v>12854.18</v>
      </c>
      <c r="V973">
        <v>14500</v>
      </c>
      <c r="W973">
        <v>0</v>
      </c>
      <c r="X973">
        <v>0</v>
      </c>
      <c r="Y973">
        <v>10000</v>
      </c>
      <c r="Z973">
        <v>0</v>
      </c>
      <c r="AA973">
        <v>0</v>
      </c>
      <c r="AB973">
        <v>0</v>
      </c>
      <c r="AC973">
        <v>0</v>
      </c>
      <c r="AD973">
        <v>3</v>
      </c>
      <c r="AE973">
        <v>0</v>
      </c>
      <c r="AF973">
        <v>0</v>
      </c>
      <c r="AG973">
        <v>0</v>
      </c>
      <c r="AH973">
        <v>0</v>
      </c>
      <c r="AI973">
        <v>83.91</v>
      </c>
      <c r="AJ973">
        <v>0</v>
      </c>
      <c r="AK973">
        <f t="shared" si="15"/>
        <v>83.91</v>
      </c>
    </row>
    <row r="974" spans="1:37" x14ac:dyDescent="0.2">
      <c r="A974">
        <v>9000922</v>
      </c>
      <c r="B974" t="s">
        <v>2036</v>
      </c>
      <c r="C974" t="s">
        <v>9185</v>
      </c>
      <c r="D974" t="s">
        <v>2037</v>
      </c>
      <c r="E974" t="s">
        <v>9298</v>
      </c>
      <c r="F974" t="s">
        <v>9299</v>
      </c>
      <c r="G974" t="s">
        <v>9300</v>
      </c>
      <c r="H974">
        <v>3357</v>
      </c>
      <c r="I974">
        <v>0</v>
      </c>
      <c r="J974">
        <v>0</v>
      </c>
      <c r="K974">
        <v>512.32000000000005</v>
      </c>
      <c r="L974">
        <v>128.08000000000001</v>
      </c>
      <c r="M974">
        <v>19.21</v>
      </c>
      <c r="N974">
        <v>384</v>
      </c>
      <c r="O974">
        <v>0</v>
      </c>
      <c r="P974">
        <v>0</v>
      </c>
      <c r="Q974">
        <v>0</v>
      </c>
      <c r="R974">
        <v>0</v>
      </c>
      <c r="S974">
        <v>76073.33</v>
      </c>
      <c r="T974">
        <v>50000</v>
      </c>
      <c r="U974">
        <v>10438.1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15635.23</v>
      </c>
      <c r="AD974">
        <v>3</v>
      </c>
      <c r="AE974">
        <v>0</v>
      </c>
      <c r="AF974">
        <v>469.06</v>
      </c>
      <c r="AG974">
        <v>0</v>
      </c>
      <c r="AH974">
        <v>469.06</v>
      </c>
      <c r="AI974">
        <v>549.66</v>
      </c>
      <c r="AJ974">
        <v>0</v>
      </c>
      <c r="AK974">
        <f t="shared" si="15"/>
        <v>549.66</v>
      </c>
    </row>
    <row r="975" spans="1:37" x14ac:dyDescent="0.2">
      <c r="A975">
        <v>9000916</v>
      </c>
      <c r="B975" t="s">
        <v>2019</v>
      </c>
      <c r="C975" t="s">
        <v>9185</v>
      </c>
      <c r="D975" t="s">
        <v>2020</v>
      </c>
      <c r="E975" t="s">
        <v>9298</v>
      </c>
      <c r="F975" t="s">
        <v>9299</v>
      </c>
      <c r="G975" t="s">
        <v>9300</v>
      </c>
      <c r="H975">
        <v>3250.24</v>
      </c>
      <c r="I975">
        <v>0</v>
      </c>
      <c r="J975">
        <v>0</v>
      </c>
      <c r="K975">
        <v>433.36</v>
      </c>
      <c r="L975">
        <v>108.35</v>
      </c>
      <c r="M975">
        <v>16.25</v>
      </c>
      <c r="N975">
        <v>325</v>
      </c>
      <c r="O975">
        <v>0</v>
      </c>
      <c r="P975">
        <v>0</v>
      </c>
      <c r="Q975">
        <v>0</v>
      </c>
      <c r="R975">
        <v>0</v>
      </c>
      <c r="S975">
        <v>58494.78</v>
      </c>
      <c r="T975">
        <v>50000</v>
      </c>
      <c r="U975">
        <v>8831.6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3</v>
      </c>
      <c r="AE975">
        <v>0</v>
      </c>
      <c r="AF975">
        <v>0</v>
      </c>
      <c r="AG975">
        <v>0</v>
      </c>
      <c r="AH975">
        <v>0</v>
      </c>
      <c r="AI975">
        <v>68.88</v>
      </c>
      <c r="AJ975">
        <v>0</v>
      </c>
      <c r="AK975">
        <f t="shared" si="15"/>
        <v>68.88</v>
      </c>
    </row>
    <row r="976" spans="1:37" x14ac:dyDescent="0.2">
      <c r="A976">
        <v>9000462</v>
      </c>
      <c r="B976" t="s">
        <v>789</v>
      </c>
      <c r="C976" t="s">
        <v>9185</v>
      </c>
      <c r="D976" t="s">
        <v>790</v>
      </c>
      <c r="E976" t="s">
        <v>9298</v>
      </c>
      <c r="F976" t="s">
        <v>9299</v>
      </c>
      <c r="G976" t="s">
        <v>9300</v>
      </c>
      <c r="H976">
        <v>3450.25</v>
      </c>
      <c r="I976">
        <v>0</v>
      </c>
      <c r="J976">
        <v>0</v>
      </c>
      <c r="K976">
        <v>770.11</v>
      </c>
      <c r="L976">
        <v>192.53</v>
      </c>
      <c r="M976">
        <v>28.88</v>
      </c>
      <c r="N976">
        <v>578</v>
      </c>
      <c r="O976">
        <v>0</v>
      </c>
      <c r="P976">
        <v>0</v>
      </c>
      <c r="Q976">
        <v>0</v>
      </c>
      <c r="R976">
        <v>0</v>
      </c>
      <c r="S976">
        <v>90364.03</v>
      </c>
      <c r="T976">
        <v>50000</v>
      </c>
      <c r="U976">
        <v>15253.97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25110.06</v>
      </c>
      <c r="AD976">
        <v>3</v>
      </c>
      <c r="AE976">
        <v>0</v>
      </c>
      <c r="AF976">
        <v>753.3</v>
      </c>
      <c r="AG976">
        <v>0</v>
      </c>
      <c r="AH976">
        <v>753.3</v>
      </c>
      <c r="AI976">
        <v>846.88</v>
      </c>
      <c r="AJ976">
        <v>0</v>
      </c>
      <c r="AK976">
        <f t="shared" si="15"/>
        <v>846.88</v>
      </c>
    </row>
    <row r="977" spans="1:37" x14ac:dyDescent="0.2">
      <c r="A977">
        <v>9000352</v>
      </c>
      <c r="B977" t="s">
        <v>646</v>
      </c>
      <c r="C977" t="s">
        <v>9185</v>
      </c>
      <c r="D977" t="s">
        <v>647</v>
      </c>
      <c r="E977" t="s">
        <v>9298</v>
      </c>
      <c r="F977" t="s">
        <v>9299</v>
      </c>
      <c r="G977" t="s">
        <v>9300</v>
      </c>
      <c r="H977">
        <v>3575.21</v>
      </c>
      <c r="I977">
        <v>0</v>
      </c>
      <c r="J977">
        <v>0</v>
      </c>
      <c r="K977">
        <v>741</v>
      </c>
      <c r="L977">
        <v>185.25</v>
      </c>
      <c r="M977">
        <v>27.79</v>
      </c>
      <c r="N977">
        <v>556</v>
      </c>
      <c r="O977">
        <v>0</v>
      </c>
      <c r="P977">
        <v>0</v>
      </c>
      <c r="Q977">
        <v>0</v>
      </c>
      <c r="R977">
        <v>0</v>
      </c>
      <c r="S977">
        <v>91809.89</v>
      </c>
      <c r="T977">
        <v>50000</v>
      </c>
      <c r="U977">
        <v>12526.6</v>
      </c>
      <c r="V977">
        <v>10000</v>
      </c>
      <c r="W977">
        <v>5000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14283.29</v>
      </c>
      <c r="AD977">
        <v>3</v>
      </c>
      <c r="AE977">
        <v>0</v>
      </c>
      <c r="AF977">
        <v>428.5</v>
      </c>
      <c r="AG977">
        <v>0</v>
      </c>
      <c r="AH977">
        <v>428.5</v>
      </c>
      <c r="AI977">
        <v>561.54</v>
      </c>
      <c r="AJ977">
        <v>0</v>
      </c>
      <c r="AK977">
        <f t="shared" si="15"/>
        <v>561.54</v>
      </c>
    </row>
    <row r="978" spans="1:37" x14ac:dyDescent="0.2">
      <c r="A978">
        <v>9000663</v>
      </c>
      <c r="B978" t="s">
        <v>1355</v>
      </c>
      <c r="C978" t="s">
        <v>9185</v>
      </c>
      <c r="D978" t="s">
        <v>1356</v>
      </c>
      <c r="E978" t="s">
        <v>9298</v>
      </c>
      <c r="F978" t="s">
        <v>9299</v>
      </c>
      <c r="G978" t="s">
        <v>9300</v>
      </c>
      <c r="H978">
        <v>3029.99</v>
      </c>
      <c r="I978">
        <v>0</v>
      </c>
      <c r="J978">
        <v>0</v>
      </c>
      <c r="K978">
        <v>439.34</v>
      </c>
      <c r="L978">
        <v>109.84</v>
      </c>
      <c r="M978">
        <v>16.48</v>
      </c>
      <c r="N978">
        <v>330</v>
      </c>
      <c r="O978">
        <v>0</v>
      </c>
      <c r="P978">
        <v>0</v>
      </c>
      <c r="Q978">
        <v>0</v>
      </c>
      <c r="R978">
        <v>0</v>
      </c>
      <c r="S978">
        <v>53147.89</v>
      </c>
      <c r="T978">
        <v>50000</v>
      </c>
      <c r="U978">
        <v>7535.26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3</v>
      </c>
      <c r="AE978">
        <v>0</v>
      </c>
      <c r="AF978">
        <v>0</v>
      </c>
      <c r="AG978">
        <v>0</v>
      </c>
      <c r="AH978">
        <v>0</v>
      </c>
      <c r="AI978">
        <v>14.43</v>
      </c>
      <c r="AJ978">
        <v>0</v>
      </c>
      <c r="AK978">
        <f t="shared" si="15"/>
        <v>14.43</v>
      </c>
    </row>
    <row r="979" spans="1:37" x14ac:dyDescent="0.2">
      <c r="A979">
        <v>9000773</v>
      </c>
      <c r="B979" t="s">
        <v>1677</v>
      </c>
      <c r="C979" t="s">
        <v>9185</v>
      </c>
      <c r="D979" t="s">
        <v>1678</v>
      </c>
      <c r="E979" t="s">
        <v>9298</v>
      </c>
      <c r="F979" t="s">
        <v>9299</v>
      </c>
      <c r="G979" t="s">
        <v>9300</v>
      </c>
      <c r="H979">
        <v>3866.17</v>
      </c>
      <c r="I979">
        <v>0</v>
      </c>
      <c r="J979">
        <v>0</v>
      </c>
      <c r="K979">
        <v>645</v>
      </c>
      <c r="L979">
        <v>161.25</v>
      </c>
      <c r="M979">
        <v>24.19</v>
      </c>
      <c r="N979">
        <v>484</v>
      </c>
      <c r="O979">
        <v>0</v>
      </c>
      <c r="P979">
        <v>0</v>
      </c>
      <c r="Q979">
        <v>0</v>
      </c>
      <c r="R979">
        <v>0</v>
      </c>
      <c r="S979">
        <v>65936.72</v>
      </c>
      <c r="T979">
        <v>50000</v>
      </c>
      <c r="U979">
        <v>13577.68</v>
      </c>
      <c r="V979">
        <v>10000</v>
      </c>
      <c r="W979">
        <v>10000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3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f t="shared" si="15"/>
        <v>0</v>
      </c>
    </row>
    <row r="980" spans="1:37" x14ac:dyDescent="0.2">
      <c r="A980">
        <v>9000553</v>
      </c>
      <c r="B980" t="s">
        <v>1037</v>
      </c>
      <c r="C980" t="s">
        <v>9185</v>
      </c>
      <c r="D980" t="s">
        <v>1038</v>
      </c>
      <c r="E980" t="s">
        <v>9298</v>
      </c>
      <c r="F980" t="s">
        <v>9299</v>
      </c>
      <c r="G980" t="s">
        <v>9300</v>
      </c>
      <c r="H980">
        <v>2121.41</v>
      </c>
      <c r="I980">
        <v>0</v>
      </c>
      <c r="J980">
        <v>0</v>
      </c>
      <c r="K980">
        <v>474.04</v>
      </c>
      <c r="L980">
        <v>118.51</v>
      </c>
      <c r="M980">
        <v>17.78</v>
      </c>
      <c r="N980">
        <v>356</v>
      </c>
      <c r="O980">
        <v>0</v>
      </c>
      <c r="P980">
        <v>0</v>
      </c>
      <c r="Q980">
        <v>0</v>
      </c>
      <c r="R980">
        <v>0</v>
      </c>
      <c r="S980">
        <v>50075.9</v>
      </c>
      <c r="T980">
        <v>50000</v>
      </c>
      <c r="U980">
        <v>6778.82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3</v>
      </c>
      <c r="AE980">
        <v>0</v>
      </c>
      <c r="AF980">
        <v>0</v>
      </c>
      <c r="AG980">
        <v>0</v>
      </c>
      <c r="AH980">
        <v>0</v>
      </c>
      <c r="AI980">
        <v>0.68</v>
      </c>
      <c r="AJ980">
        <v>0</v>
      </c>
      <c r="AK980">
        <f t="shared" si="15"/>
        <v>0.68</v>
      </c>
    </row>
    <row r="981" spans="1:37" x14ac:dyDescent="0.2">
      <c r="A981">
        <v>9000791</v>
      </c>
      <c r="B981" t="s">
        <v>1731</v>
      </c>
      <c r="C981" t="s">
        <v>9185</v>
      </c>
      <c r="D981" t="s">
        <v>1732</v>
      </c>
      <c r="E981" t="s">
        <v>9298</v>
      </c>
      <c r="F981" t="s">
        <v>9299</v>
      </c>
      <c r="G981" t="s">
        <v>9300</v>
      </c>
      <c r="H981">
        <v>3562.54</v>
      </c>
      <c r="I981">
        <v>0</v>
      </c>
      <c r="J981">
        <v>0</v>
      </c>
      <c r="K981">
        <v>527.28</v>
      </c>
      <c r="L981">
        <v>131.82</v>
      </c>
      <c r="M981">
        <v>19.77</v>
      </c>
      <c r="N981">
        <v>395</v>
      </c>
      <c r="O981">
        <v>0</v>
      </c>
      <c r="P981">
        <v>0</v>
      </c>
      <c r="Q981">
        <v>0</v>
      </c>
      <c r="R981">
        <v>0</v>
      </c>
      <c r="S981">
        <v>57583.94</v>
      </c>
      <c r="T981">
        <v>50000</v>
      </c>
      <c r="U981">
        <v>10683.78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f t="shared" si="15"/>
        <v>0</v>
      </c>
    </row>
    <row r="982" spans="1:37" x14ac:dyDescent="0.2">
      <c r="A982">
        <v>9000954</v>
      </c>
      <c r="B982" t="s">
        <v>2200</v>
      </c>
      <c r="C982" t="s">
        <v>9185</v>
      </c>
      <c r="D982" t="s">
        <v>2201</v>
      </c>
      <c r="E982" t="s">
        <v>9298</v>
      </c>
      <c r="F982" t="s">
        <v>9299</v>
      </c>
      <c r="G982" t="s">
        <v>9300</v>
      </c>
      <c r="H982">
        <v>4324.6000000000004</v>
      </c>
      <c r="I982">
        <v>0</v>
      </c>
      <c r="J982">
        <v>0</v>
      </c>
      <c r="K982">
        <v>363.04</v>
      </c>
      <c r="L982">
        <v>104.32</v>
      </c>
      <c r="M982">
        <v>13.61</v>
      </c>
      <c r="N982">
        <v>272</v>
      </c>
      <c r="O982">
        <v>0</v>
      </c>
      <c r="P982">
        <v>0</v>
      </c>
      <c r="Q982">
        <v>0</v>
      </c>
      <c r="R982">
        <v>0</v>
      </c>
      <c r="S982">
        <v>60088.56</v>
      </c>
      <c r="T982">
        <v>50000</v>
      </c>
      <c r="U982">
        <v>7436.85</v>
      </c>
      <c r="V982">
        <v>0</v>
      </c>
      <c r="W982">
        <v>10000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f t="shared" si="15"/>
        <v>0</v>
      </c>
    </row>
    <row r="983" spans="1:37" x14ac:dyDescent="0.2">
      <c r="A983">
        <v>9001378</v>
      </c>
      <c r="B983" t="s">
        <v>1450</v>
      </c>
      <c r="C983" t="s">
        <v>9185</v>
      </c>
      <c r="D983" t="s">
        <v>9049</v>
      </c>
      <c r="E983" t="s">
        <v>9298</v>
      </c>
      <c r="F983" t="s">
        <v>9299</v>
      </c>
      <c r="G983" t="s">
        <v>9300</v>
      </c>
      <c r="H983">
        <v>3337</v>
      </c>
      <c r="I983">
        <v>0</v>
      </c>
      <c r="J983">
        <v>0</v>
      </c>
      <c r="K983">
        <v>379.92</v>
      </c>
      <c r="L983">
        <v>104.32</v>
      </c>
      <c r="M983">
        <v>14.25</v>
      </c>
      <c r="N983">
        <v>285</v>
      </c>
      <c r="O983">
        <v>0</v>
      </c>
      <c r="P983">
        <v>0</v>
      </c>
      <c r="Q983">
        <v>0</v>
      </c>
      <c r="R983">
        <v>0</v>
      </c>
      <c r="S983">
        <v>12787.56</v>
      </c>
      <c r="T983">
        <v>15000</v>
      </c>
      <c r="U983">
        <v>2350.4699999999998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f t="shared" si="15"/>
        <v>0</v>
      </c>
    </row>
    <row r="984" spans="1:37" x14ac:dyDescent="0.2">
      <c r="A984">
        <v>9000950</v>
      </c>
      <c r="B984" t="s">
        <v>2197</v>
      </c>
      <c r="C984" t="s">
        <v>9185</v>
      </c>
      <c r="D984" t="s">
        <v>2198</v>
      </c>
      <c r="E984" t="s">
        <v>9298</v>
      </c>
      <c r="F984" t="s">
        <v>9299</v>
      </c>
      <c r="G984" t="s">
        <v>9300</v>
      </c>
      <c r="H984">
        <v>4021.83</v>
      </c>
      <c r="I984">
        <v>0</v>
      </c>
      <c r="J984">
        <v>0</v>
      </c>
      <c r="K984">
        <v>483.76</v>
      </c>
      <c r="L984">
        <v>120.95</v>
      </c>
      <c r="M984">
        <v>18.14</v>
      </c>
      <c r="N984">
        <v>363</v>
      </c>
      <c r="O984">
        <v>0</v>
      </c>
      <c r="P984">
        <v>0</v>
      </c>
      <c r="Q984">
        <v>0</v>
      </c>
      <c r="R984">
        <v>0</v>
      </c>
      <c r="S984">
        <v>57942.6</v>
      </c>
      <c r="T984">
        <v>50000</v>
      </c>
      <c r="U984">
        <v>9860.5</v>
      </c>
      <c r="V984">
        <v>10000</v>
      </c>
      <c r="W984">
        <v>20000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f t="shared" si="15"/>
        <v>0</v>
      </c>
    </row>
    <row r="985" spans="1:37" x14ac:dyDescent="0.2">
      <c r="A985">
        <v>9001205</v>
      </c>
      <c r="B985" t="s">
        <v>7526</v>
      </c>
      <c r="C985" t="s">
        <v>9185</v>
      </c>
      <c r="D985" t="s">
        <v>7527</v>
      </c>
      <c r="E985" t="s">
        <v>9298</v>
      </c>
      <c r="F985" t="s">
        <v>9299</v>
      </c>
      <c r="G985" t="s">
        <v>9300</v>
      </c>
      <c r="H985">
        <v>3823.97</v>
      </c>
      <c r="I985">
        <v>0</v>
      </c>
      <c r="J985">
        <v>0</v>
      </c>
      <c r="K985">
        <v>351.68</v>
      </c>
      <c r="L985">
        <v>104.32</v>
      </c>
      <c r="M985">
        <v>13.19</v>
      </c>
      <c r="N985">
        <v>264</v>
      </c>
      <c r="O985">
        <v>0</v>
      </c>
      <c r="P985">
        <v>0</v>
      </c>
      <c r="Q985">
        <v>0</v>
      </c>
      <c r="R985">
        <v>0</v>
      </c>
      <c r="S985">
        <v>27383.5</v>
      </c>
      <c r="T985">
        <v>30000</v>
      </c>
      <c r="U985">
        <v>4349.9399999999996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f t="shared" si="15"/>
        <v>0</v>
      </c>
    </row>
    <row r="986" spans="1:37" x14ac:dyDescent="0.2">
      <c r="A986">
        <v>9001377</v>
      </c>
      <c r="B986" t="s">
        <v>9046</v>
      </c>
      <c r="C986" t="s">
        <v>9185</v>
      </c>
      <c r="D986" t="s">
        <v>9047</v>
      </c>
      <c r="E986" t="s">
        <v>9298</v>
      </c>
      <c r="F986" t="s">
        <v>9299</v>
      </c>
      <c r="G986" t="s">
        <v>9300</v>
      </c>
      <c r="H986">
        <v>3337</v>
      </c>
      <c r="I986">
        <v>0</v>
      </c>
      <c r="J986">
        <v>0</v>
      </c>
      <c r="K986">
        <v>379.92</v>
      </c>
      <c r="L986">
        <v>104.32</v>
      </c>
      <c r="M986">
        <v>14.25</v>
      </c>
      <c r="N986">
        <v>285</v>
      </c>
      <c r="O986">
        <v>0</v>
      </c>
      <c r="P986">
        <v>0</v>
      </c>
      <c r="Q986">
        <v>0</v>
      </c>
      <c r="R986">
        <v>0</v>
      </c>
      <c r="S986">
        <v>12803.41</v>
      </c>
      <c r="T986">
        <v>15000</v>
      </c>
      <c r="U986">
        <v>2350.4699999999998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f t="shared" si="15"/>
        <v>0</v>
      </c>
    </row>
    <row r="987" spans="1:37" x14ac:dyDescent="0.2">
      <c r="A987">
        <v>9000144</v>
      </c>
      <c r="B987" t="s">
        <v>154</v>
      </c>
      <c r="C987" t="s">
        <v>9185</v>
      </c>
      <c r="D987" t="s">
        <v>155</v>
      </c>
      <c r="E987" t="s">
        <v>9298</v>
      </c>
      <c r="F987" t="s">
        <v>9299</v>
      </c>
      <c r="G987" t="s">
        <v>9300</v>
      </c>
      <c r="H987">
        <v>3527.04</v>
      </c>
      <c r="I987">
        <v>0</v>
      </c>
      <c r="J987">
        <v>0</v>
      </c>
      <c r="K987">
        <v>501.86</v>
      </c>
      <c r="L987">
        <v>125.46</v>
      </c>
      <c r="M987">
        <v>18.82</v>
      </c>
      <c r="N987">
        <v>376</v>
      </c>
      <c r="O987">
        <v>0</v>
      </c>
      <c r="P987">
        <v>0</v>
      </c>
      <c r="Q987">
        <v>0</v>
      </c>
      <c r="R987">
        <v>0</v>
      </c>
      <c r="S987">
        <v>92121.9</v>
      </c>
      <c r="T987">
        <v>50000</v>
      </c>
      <c r="U987">
        <v>7747.3</v>
      </c>
      <c r="V987">
        <v>20000</v>
      </c>
      <c r="W987">
        <v>20000</v>
      </c>
      <c r="X987">
        <v>0</v>
      </c>
      <c r="Y987">
        <v>10000</v>
      </c>
      <c r="Z987">
        <v>0</v>
      </c>
      <c r="AA987">
        <v>0</v>
      </c>
      <c r="AB987">
        <v>0</v>
      </c>
      <c r="AC987">
        <v>0</v>
      </c>
      <c r="AD987">
        <v>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f t="shared" si="15"/>
        <v>0</v>
      </c>
    </row>
    <row r="988" spans="1:37" x14ac:dyDescent="0.2">
      <c r="A988">
        <v>9000872</v>
      </c>
      <c r="B988" t="s">
        <v>2587</v>
      </c>
      <c r="C988" t="s">
        <v>9185</v>
      </c>
      <c r="D988" t="s">
        <v>2588</v>
      </c>
      <c r="E988" t="s">
        <v>9298</v>
      </c>
      <c r="F988" t="s">
        <v>9299</v>
      </c>
      <c r="G988" t="s">
        <v>9300</v>
      </c>
      <c r="H988">
        <v>5576</v>
      </c>
      <c r="I988">
        <v>0</v>
      </c>
      <c r="J988">
        <v>0</v>
      </c>
      <c r="K988">
        <v>738.64</v>
      </c>
      <c r="L988">
        <v>184.66</v>
      </c>
      <c r="M988">
        <v>27.7</v>
      </c>
      <c r="N988">
        <v>554</v>
      </c>
      <c r="O988">
        <v>0</v>
      </c>
      <c r="P988">
        <v>0</v>
      </c>
      <c r="Q988">
        <v>0</v>
      </c>
      <c r="R988">
        <v>0</v>
      </c>
      <c r="S988">
        <v>63958</v>
      </c>
      <c r="T988">
        <v>40000</v>
      </c>
      <c r="U988">
        <v>12040</v>
      </c>
      <c r="V988">
        <v>4000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7918</v>
      </c>
      <c r="AD988">
        <v>3</v>
      </c>
      <c r="AE988">
        <v>0</v>
      </c>
      <c r="AF988">
        <v>237.54</v>
      </c>
      <c r="AG988">
        <v>0</v>
      </c>
      <c r="AH988">
        <v>237.54</v>
      </c>
      <c r="AI988">
        <v>280.41000000000003</v>
      </c>
      <c r="AJ988">
        <v>0</v>
      </c>
      <c r="AK988">
        <f t="shared" si="15"/>
        <v>280.41000000000003</v>
      </c>
    </row>
    <row r="989" spans="1:37" x14ac:dyDescent="0.2">
      <c r="A989">
        <v>9000575</v>
      </c>
      <c r="B989" t="s">
        <v>1099</v>
      </c>
      <c r="C989" t="s">
        <v>9185</v>
      </c>
      <c r="D989" t="s">
        <v>1100</v>
      </c>
      <c r="E989" t="s">
        <v>9298</v>
      </c>
      <c r="F989" t="s">
        <v>9299</v>
      </c>
      <c r="G989" t="s">
        <v>9300</v>
      </c>
      <c r="H989">
        <v>2975.52</v>
      </c>
      <c r="I989">
        <v>0</v>
      </c>
      <c r="J989">
        <v>0</v>
      </c>
      <c r="K989">
        <v>702.86</v>
      </c>
      <c r="L989">
        <v>175.72</v>
      </c>
      <c r="M989">
        <v>26.36</v>
      </c>
      <c r="N989">
        <v>527</v>
      </c>
      <c r="O989">
        <v>0</v>
      </c>
      <c r="P989">
        <v>0</v>
      </c>
      <c r="Q989">
        <v>0</v>
      </c>
      <c r="R989">
        <v>0</v>
      </c>
      <c r="S989">
        <v>80680.070000000007</v>
      </c>
      <c r="T989">
        <v>50000</v>
      </c>
      <c r="U989">
        <v>10962.46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19717.61</v>
      </c>
      <c r="AD989">
        <v>3</v>
      </c>
      <c r="AE989">
        <v>0</v>
      </c>
      <c r="AF989">
        <v>591.53</v>
      </c>
      <c r="AG989">
        <v>0</v>
      </c>
      <c r="AH989">
        <v>591.53</v>
      </c>
      <c r="AI989">
        <v>695.22</v>
      </c>
      <c r="AJ989">
        <v>0</v>
      </c>
      <c r="AK989">
        <f t="shared" si="15"/>
        <v>695.22</v>
      </c>
    </row>
    <row r="990" spans="1:37" x14ac:dyDescent="0.2">
      <c r="A990">
        <v>9000147</v>
      </c>
      <c r="B990" t="s">
        <v>164</v>
      </c>
      <c r="C990" t="s">
        <v>9185</v>
      </c>
      <c r="D990" t="s">
        <v>165</v>
      </c>
      <c r="E990" t="s">
        <v>9298</v>
      </c>
      <c r="F990" t="s">
        <v>9299</v>
      </c>
      <c r="G990" t="s">
        <v>9300</v>
      </c>
      <c r="H990">
        <v>3820.84</v>
      </c>
      <c r="I990">
        <v>0</v>
      </c>
      <c r="J990">
        <v>0</v>
      </c>
      <c r="K990">
        <v>443.78</v>
      </c>
      <c r="L990">
        <v>110.94</v>
      </c>
      <c r="M990">
        <v>16.64</v>
      </c>
      <c r="N990">
        <v>333</v>
      </c>
      <c r="O990">
        <v>0</v>
      </c>
      <c r="P990">
        <v>0</v>
      </c>
      <c r="Q990">
        <v>0</v>
      </c>
      <c r="R990">
        <v>0</v>
      </c>
      <c r="S990">
        <v>52910.06</v>
      </c>
      <c r="T990">
        <v>50000</v>
      </c>
      <c r="U990">
        <v>8577.9599999999991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3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f t="shared" si="15"/>
        <v>0</v>
      </c>
    </row>
    <row r="991" spans="1:37" x14ac:dyDescent="0.2">
      <c r="A991">
        <v>9000985</v>
      </c>
      <c r="B991" t="s">
        <v>2191</v>
      </c>
      <c r="C991" t="s">
        <v>9185</v>
      </c>
      <c r="D991" t="s">
        <v>2192</v>
      </c>
      <c r="E991" t="s">
        <v>9298</v>
      </c>
      <c r="F991" t="s">
        <v>9299</v>
      </c>
      <c r="G991" t="s">
        <v>9300</v>
      </c>
      <c r="H991">
        <v>4088.53</v>
      </c>
      <c r="I991">
        <v>0</v>
      </c>
      <c r="J991">
        <v>0</v>
      </c>
      <c r="K991">
        <v>545.6</v>
      </c>
      <c r="L991">
        <v>136.38999999999999</v>
      </c>
      <c r="M991">
        <v>20.46</v>
      </c>
      <c r="N991">
        <v>409</v>
      </c>
      <c r="O991">
        <v>0</v>
      </c>
      <c r="P991">
        <v>0</v>
      </c>
      <c r="Q991">
        <v>0</v>
      </c>
      <c r="R991">
        <v>0</v>
      </c>
      <c r="S991">
        <v>59431.91</v>
      </c>
      <c r="T991">
        <v>50000</v>
      </c>
      <c r="U991">
        <v>11116.5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3</v>
      </c>
      <c r="AE991">
        <v>0</v>
      </c>
      <c r="AF991">
        <v>0</v>
      </c>
      <c r="AG991">
        <v>0</v>
      </c>
      <c r="AH991">
        <v>0</v>
      </c>
      <c r="AI991">
        <v>10.15</v>
      </c>
      <c r="AJ991">
        <v>0</v>
      </c>
      <c r="AK991">
        <f t="shared" si="15"/>
        <v>10.15</v>
      </c>
    </row>
    <row r="992" spans="1:37" x14ac:dyDescent="0.2">
      <c r="A992">
        <v>9001106</v>
      </c>
      <c r="B992" t="s">
        <v>2990</v>
      </c>
      <c r="C992" t="s">
        <v>9185</v>
      </c>
      <c r="D992" t="s">
        <v>2991</v>
      </c>
      <c r="E992" t="s">
        <v>9298</v>
      </c>
      <c r="F992" t="s">
        <v>9299</v>
      </c>
      <c r="G992" t="s">
        <v>9300</v>
      </c>
      <c r="H992">
        <v>3885.83</v>
      </c>
      <c r="I992">
        <v>0</v>
      </c>
      <c r="J992">
        <v>0</v>
      </c>
      <c r="K992">
        <v>373.13</v>
      </c>
      <c r="L992">
        <v>104.32</v>
      </c>
      <c r="M992">
        <v>13.99</v>
      </c>
      <c r="N992">
        <v>280</v>
      </c>
      <c r="O992">
        <v>0</v>
      </c>
      <c r="P992">
        <v>0</v>
      </c>
      <c r="Q992">
        <v>0</v>
      </c>
      <c r="R992">
        <v>0</v>
      </c>
      <c r="S992">
        <v>36999.49</v>
      </c>
      <c r="T992">
        <v>40000</v>
      </c>
      <c r="U992">
        <v>5355.92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3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f t="shared" si="15"/>
        <v>0</v>
      </c>
    </row>
    <row r="993" spans="1:37" x14ac:dyDescent="0.2">
      <c r="A993">
        <v>9000497</v>
      </c>
      <c r="B993" t="s">
        <v>875</v>
      </c>
      <c r="C993" t="s">
        <v>9185</v>
      </c>
      <c r="D993" t="s">
        <v>876</v>
      </c>
      <c r="E993" t="s">
        <v>9298</v>
      </c>
      <c r="F993" t="s">
        <v>9299</v>
      </c>
      <c r="G993" t="s">
        <v>9300</v>
      </c>
      <c r="H993">
        <v>3656.99</v>
      </c>
      <c r="I993">
        <v>0</v>
      </c>
      <c r="J993">
        <v>0</v>
      </c>
      <c r="K993">
        <v>762.87</v>
      </c>
      <c r="L993">
        <v>190.72</v>
      </c>
      <c r="M993">
        <v>28.61</v>
      </c>
      <c r="N993">
        <v>572</v>
      </c>
      <c r="O993">
        <v>0</v>
      </c>
      <c r="P993">
        <v>0</v>
      </c>
      <c r="Q993">
        <v>0</v>
      </c>
      <c r="R993">
        <v>0</v>
      </c>
      <c r="S993">
        <v>90421.01</v>
      </c>
      <c r="T993">
        <v>50000</v>
      </c>
      <c r="U993">
        <v>16412.72</v>
      </c>
      <c r="V993">
        <v>5000</v>
      </c>
      <c r="W993">
        <v>10000</v>
      </c>
      <c r="X993">
        <v>0</v>
      </c>
      <c r="Y993">
        <v>10000</v>
      </c>
      <c r="Z993">
        <v>0</v>
      </c>
      <c r="AA993">
        <v>0</v>
      </c>
      <c r="AB993">
        <v>0</v>
      </c>
      <c r="AC993">
        <v>0</v>
      </c>
      <c r="AD993">
        <v>3</v>
      </c>
      <c r="AE993">
        <v>0</v>
      </c>
      <c r="AF993">
        <v>0</v>
      </c>
      <c r="AG993">
        <v>0</v>
      </c>
      <c r="AH993">
        <v>0</v>
      </c>
      <c r="AI993">
        <v>132.16999999999999</v>
      </c>
      <c r="AJ993">
        <v>0</v>
      </c>
      <c r="AK993">
        <f t="shared" si="15"/>
        <v>132.16999999999999</v>
      </c>
    </row>
    <row r="994" spans="1:37" x14ac:dyDescent="0.2">
      <c r="A994">
        <v>9000669</v>
      </c>
      <c r="B994" t="s">
        <v>1372</v>
      </c>
      <c r="C994" t="s">
        <v>9185</v>
      </c>
      <c r="D994" t="s">
        <v>1373</v>
      </c>
      <c r="E994" t="s">
        <v>9298</v>
      </c>
      <c r="F994" t="s">
        <v>9299</v>
      </c>
      <c r="G994" t="s">
        <v>9300</v>
      </c>
      <c r="H994">
        <v>4196.3900000000003</v>
      </c>
      <c r="I994">
        <v>0</v>
      </c>
      <c r="J994">
        <v>0</v>
      </c>
      <c r="K994">
        <v>764.57</v>
      </c>
      <c r="L994">
        <v>191.14</v>
      </c>
      <c r="M994">
        <v>28.67</v>
      </c>
      <c r="N994">
        <v>573</v>
      </c>
      <c r="O994">
        <v>0</v>
      </c>
      <c r="P994">
        <v>0</v>
      </c>
      <c r="Q994">
        <v>0</v>
      </c>
      <c r="R994">
        <v>0</v>
      </c>
      <c r="S994">
        <v>82557.41</v>
      </c>
      <c r="T994">
        <v>50000</v>
      </c>
      <c r="U994">
        <v>18559.689999999999</v>
      </c>
      <c r="V994">
        <v>10000</v>
      </c>
      <c r="W994">
        <v>10000</v>
      </c>
      <c r="X994">
        <v>0</v>
      </c>
      <c r="Y994">
        <v>10000</v>
      </c>
      <c r="Z994">
        <v>0</v>
      </c>
      <c r="AA994">
        <v>0</v>
      </c>
      <c r="AB994">
        <v>0</v>
      </c>
      <c r="AC994">
        <v>0</v>
      </c>
      <c r="AD994">
        <v>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f t="shared" si="15"/>
        <v>0</v>
      </c>
    </row>
    <row r="995" spans="1:37" x14ac:dyDescent="0.2">
      <c r="A995">
        <v>9000172</v>
      </c>
      <c r="B995" t="s">
        <v>240</v>
      </c>
      <c r="C995" t="s">
        <v>9185</v>
      </c>
      <c r="D995" t="s">
        <v>241</v>
      </c>
      <c r="E995" t="s">
        <v>9298</v>
      </c>
      <c r="F995" t="s">
        <v>9299</v>
      </c>
      <c r="G995" t="s">
        <v>9300</v>
      </c>
      <c r="H995">
        <v>3112.28</v>
      </c>
      <c r="I995">
        <v>0</v>
      </c>
      <c r="J995">
        <v>0</v>
      </c>
      <c r="K995">
        <v>452.6</v>
      </c>
      <c r="L995">
        <v>113.15</v>
      </c>
      <c r="M995">
        <v>16.97</v>
      </c>
      <c r="N995">
        <v>339</v>
      </c>
      <c r="O995">
        <v>0</v>
      </c>
      <c r="P995">
        <v>0</v>
      </c>
      <c r="Q995">
        <v>0</v>
      </c>
      <c r="R995">
        <v>0</v>
      </c>
      <c r="S995">
        <v>64710.82</v>
      </c>
      <c r="T995">
        <v>50000</v>
      </c>
      <c r="U995">
        <v>10264.4</v>
      </c>
      <c r="V995">
        <v>0</v>
      </c>
      <c r="W995">
        <v>0</v>
      </c>
      <c r="X995">
        <v>4000</v>
      </c>
      <c r="Y995">
        <v>0</v>
      </c>
      <c r="Z995">
        <v>0</v>
      </c>
      <c r="AA995">
        <v>0</v>
      </c>
      <c r="AB995">
        <v>0</v>
      </c>
      <c r="AC995">
        <v>446.42</v>
      </c>
      <c r="AD995">
        <v>3</v>
      </c>
      <c r="AE995">
        <v>0</v>
      </c>
      <c r="AF995">
        <v>13.39</v>
      </c>
      <c r="AG995">
        <v>0</v>
      </c>
      <c r="AH995">
        <v>13.39</v>
      </c>
      <c r="AI995">
        <v>109.68</v>
      </c>
      <c r="AJ995">
        <v>0</v>
      </c>
      <c r="AK995">
        <f t="shared" si="15"/>
        <v>109.68</v>
      </c>
    </row>
    <row r="996" spans="1:37" x14ac:dyDescent="0.2">
      <c r="A996">
        <v>9001303</v>
      </c>
      <c r="B996" t="s">
        <v>7871</v>
      </c>
      <c r="C996" t="s">
        <v>9185</v>
      </c>
      <c r="D996" t="s">
        <v>7872</v>
      </c>
      <c r="E996" t="s">
        <v>9298</v>
      </c>
      <c r="F996" t="s">
        <v>9299</v>
      </c>
      <c r="G996" t="s">
        <v>9300</v>
      </c>
      <c r="H996">
        <v>2985</v>
      </c>
      <c r="I996">
        <v>0</v>
      </c>
      <c r="J996">
        <v>0</v>
      </c>
      <c r="K996">
        <v>517.76</v>
      </c>
      <c r="L996">
        <v>129.44</v>
      </c>
      <c r="M996">
        <v>19.420000000000002</v>
      </c>
      <c r="N996">
        <v>388</v>
      </c>
      <c r="O996">
        <v>0</v>
      </c>
      <c r="P996">
        <v>0</v>
      </c>
      <c r="Q996">
        <v>0</v>
      </c>
      <c r="R996">
        <v>0</v>
      </c>
      <c r="S996">
        <v>19031.73</v>
      </c>
      <c r="T996">
        <v>20000</v>
      </c>
      <c r="U996">
        <v>4218.4799999999996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f t="shared" si="15"/>
        <v>0</v>
      </c>
    </row>
    <row r="997" spans="1:37" x14ac:dyDescent="0.2">
      <c r="A997">
        <v>9000207</v>
      </c>
      <c r="B997" t="s">
        <v>333</v>
      </c>
      <c r="C997" t="s">
        <v>9185</v>
      </c>
      <c r="D997" t="s">
        <v>334</v>
      </c>
      <c r="E997" t="s">
        <v>9298</v>
      </c>
      <c r="F997" t="s">
        <v>9299</v>
      </c>
      <c r="G997" t="s">
        <v>9300</v>
      </c>
      <c r="H997">
        <v>3230.79</v>
      </c>
      <c r="I997">
        <v>0</v>
      </c>
      <c r="J997">
        <v>0</v>
      </c>
      <c r="K997">
        <v>474.02</v>
      </c>
      <c r="L997">
        <v>118.5</v>
      </c>
      <c r="M997">
        <v>17.78</v>
      </c>
      <c r="N997">
        <v>356</v>
      </c>
      <c r="O997">
        <v>0</v>
      </c>
      <c r="P997">
        <v>0</v>
      </c>
      <c r="Q997">
        <v>0</v>
      </c>
      <c r="R997">
        <v>0</v>
      </c>
      <c r="S997">
        <v>66639.87</v>
      </c>
      <c r="T997">
        <v>50000</v>
      </c>
      <c r="U997">
        <v>8462.5499999999993</v>
      </c>
      <c r="V997">
        <v>0</v>
      </c>
      <c r="W997">
        <v>20000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f t="shared" si="15"/>
        <v>0</v>
      </c>
    </row>
    <row r="998" spans="1:37" x14ac:dyDescent="0.2">
      <c r="A998">
        <v>9000786</v>
      </c>
      <c r="B998" t="s">
        <v>1716</v>
      </c>
      <c r="C998" t="s">
        <v>9185</v>
      </c>
      <c r="D998" t="s">
        <v>1717</v>
      </c>
      <c r="E998" t="s">
        <v>9298</v>
      </c>
      <c r="F998" t="s">
        <v>9299</v>
      </c>
      <c r="G998" t="s">
        <v>9300</v>
      </c>
      <c r="H998">
        <v>3627.97</v>
      </c>
      <c r="I998">
        <v>0</v>
      </c>
      <c r="J998">
        <v>0</v>
      </c>
      <c r="K998">
        <v>522.79</v>
      </c>
      <c r="L998">
        <v>130.69999999999999</v>
      </c>
      <c r="M998">
        <v>19.600000000000001</v>
      </c>
      <c r="N998">
        <v>392</v>
      </c>
      <c r="O998">
        <v>0</v>
      </c>
      <c r="P998">
        <v>0</v>
      </c>
      <c r="Q998">
        <v>0</v>
      </c>
      <c r="R998">
        <v>0</v>
      </c>
      <c r="S998">
        <v>54649.919999999998</v>
      </c>
      <c r="T998">
        <v>50000</v>
      </c>
      <c r="U998">
        <v>12165.67</v>
      </c>
      <c r="V998">
        <v>10000</v>
      </c>
      <c r="W998">
        <v>0</v>
      </c>
      <c r="X998">
        <v>0</v>
      </c>
      <c r="Y998">
        <v>10000</v>
      </c>
      <c r="Z998">
        <v>0</v>
      </c>
      <c r="AA998">
        <v>0</v>
      </c>
      <c r="AB998">
        <v>0</v>
      </c>
      <c r="AC998">
        <v>0</v>
      </c>
      <c r="AD998">
        <v>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f t="shared" si="15"/>
        <v>0</v>
      </c>
    </row>
    <row r="999" spans="1:37" x14ac:dyDescent="0.2">
      <c r="A999">
        <v>9000356</v>
      </c>
      <c r="B999" t="s">
        <v>658</v>
      </c>
      <c r="C999" t="s">
        <v>9185</v>
      </c>
      <c r="D999" t="s">
        <v>659</v>
      </c>
      <c r="E999" t="s">
        <v>9298</v>
      </c>
      <c r="F999" t="s">
        <v>9299</v>
      </c>
      <c r="G999" t="s">
        <v>9300</v>
      </c>
      <c r="H999">
        <v>3444.55</v>
      </c>
      <c r="I999">
        <v>0</v>
      </c>
      <c r="J999">
        <v>0</v>
      </c>
      <c r="K999">
        <v>597.03</v>
      </c>
      <c r="L999">
        <v>149.26</v>
      </c>
      <c r="M999">
        <v>22.39</v>
      </c>
      <c r="N999">
        <v>448</v>
      </c>
      <c r="O999">
        <v>0</v>
      </c>
      <c r="P999">
        <v>0</v>
      </c>
      <c r="Q999">
        <v>0</v>
      </c>
      <c r="R999">
        <v>0</v>
      </c>
      <c r="S999">
        <v>69897.570000000007</v>
      </c>
      <c r="T999">
        <v>50000</v>
      </c>
      <c r="U999">
        <v>10913.28</v>
      </c>
      <c r="V999">
        <v>0</v>
      </c>
      <c r="W999">
        <v>5000</v>
      </c>
      <c r="X999">
        <v>0</v>
      </c>
      <c r="Y999">
        <v>10000</v>
      </c>
      <c r="Z999">
        <v>0</v>
      </c>
      <c r="AA999">
        <v>0</v>
      </c>
      <c r="AB999">
        <v>0</v>
      </c>
      <c r="AC999">
        <v>0</v>
      </c>
      <c r="AD999">
        <v>3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f t="shared" si="15"/>
        <v>0</v>
      </c>
    </row>
    <row r="1000" spans="1:37" x14ac:dyDescent="0.2">
      <c r="A1000">
        <v>9000215</v>
      </c>
      <c r="B1000" t="s">
        <v>354</v>
      </c>
      <c r="C1000" t="s">
        <v>9185</v>
      </c>
      <c r="D1000" t="s">
        <v>355</v>
      </c>
      <c r="E1000" t="s">
        <v>9298</v>
      </c>
      <c r="F1000" t="s">
        <v>9299</v>
      </c>
      <c r="G1000" t="s">
        <v>9300</v>
      </c>
      <c r="H1000">
        <v>4727.66</v>
      </c>
      <c r="I1000">
        <v>0</v>
      </c>
      <c r="J1000">
        <v>0</v>
      </c>
      <c r="K1000">
        <v>898.55</v>
      </c>
      <c r="L1000">
        <v>224.64</v>
      </c>
      <c r="M1000">
        <v>33.700000000000003</v>
      </c>
      <c r="N1000">
        <v>674</v>
      </c>
      <c r="O1000">
        <v>0</v>
      </c>
      <c r="P1000">
        <v>0</v>
      </c>
      <c r="Q1000">
        <v>0</v>
      </c>
      <c r="R1000">
        <v>0</v>
      </c>
      <c r="S1000">
        <v>107029.17</v>
      </c>
      <c r="T1000">
        <v>50000</v>
      </c>
      <c r="U1000">
        <v>17541.55</v>
      </c>
      <c r="V1000">
        <v>10000</v>
      </c>
      <c r="W1000">
        <v>10000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19487.62</v>
      </c>
      <c r="AD1000">
        <v>3</v>
      </c>
      <c r="AE1000">
        <v>0</v>
      </c>
      <c r="AF1000">
        <v>584.63</v>
      </c>
      <c r="AG1000">
        <v>0</v>
      </c>
      <c r="AH1000">
        <v>584.63</v>
      </c>
      <c r="AI1000">
        <v>707.73</v>
      </c>
      <c r="AJ1000">
        <v>0</v>
      </c>
      <c r="AK1000">
        <f t="shared" si="15"/>
        <v>707.73</v>
      </c>
    </row>
    <row r="1001" spans="1:37" x14ac:dyDescent="0.2">
      <c r="A1001">
        <v>9000941</v>
      </c>
      <c r="B1001" t="s">
        <v>2099</v>
      </c>
      <c r="C1001" t="s">
        <v>9185</v>
      </c>
      <c r="D1001" t="s">
        <v>2100</v>
      </c>
      <c r="E1001" t="s">
        <v>9298</v>
      </c>
      <c r="F1001" t="s">
        <v>9299</v>
      </c>
      <c r="G1001" t="s">
        <v>9300</v>
      </c>
      <c r="H1001">
        <v>4184.8999999999996</v>
      </c>
      <c r="I1001">
        <v>0</v>
      </c>
      <c r="J1001">
        <v>0</v>
      </c>
      <c r="K1001">
        <v>359.44</v>
      </c>
      <c r="L1001">
        <v>104.32</v>
      </c>
      <c r="M1001">
        <v>13.48</v>
      </c>
      <c r="N1001">
        <v>270</v>
      </c>
      <c r="O1001">
        <v>0</v>
      </c>
      <c r="P1001">
        <v>0</v>
      </c>
      <c r="Q1001">
        <v>0</v>
      </c>
      <c r="R1001">
        <v>0</v>
      </c>
      <c r="S1001">
        <v>57074.27</v>
      </c>
      <c r="T1001">
        <v>50000</v>
      </c>
      <c r="U1001">
        <v>7373.18</v>
      </c>
      <c r="V1001">
        <v>10000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3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f t="shared" si="15"/>
        <v>0</v>
      </c>
    </row>
    <row r="1002" spans="1:37" x14ac:dyDescent="0.2">
      <c r="A1002">
        <v>9001252</v>
      </c>
      <c r="B1002" t="s">
        <v>8220</v>
      </c>
      <c r="C1002" t="s">
        <v>9185</v>
      </c>
      <c r="D1002" t="s">
        <v>8221</v>
      </c>
      <c r="E1002" t="s">
        <v>9298</v>
      </c>
      <c r="F1002" t="s">
        <v>9299</v>
      </c>
      <c r="G1002" t="s">
        <v>9300</v>
      </c>
      <c r="H1002">
        <v>4459.83</v>
      </c>
      <c r="I1002">
        <v>0</v>
      </c>
      <c r="J1002">
        <v>0</v>
      </c>
      <c r="K1002">
        <v>422.68</v>
      </c>
      <c r="L1002">
        <v>105.67</v>
      </c>
      <c r="M1002">
        <v>15.85</v>
      </c>
      <c r="N1002">
        <v>317</v>
      </c>
      <c r="O1002">
        <v>0</v>
      </c>
      <c r="P1002">
        <v>0</v>
      </c>
      <c r="Q1002">
        <v>0</v>
      </c>
      <c r="R1002">
        <v>0</v>
      </c>
      <c r="S1002">
        <v>19799.939999999999</v>
      </c>
      <c r="T1002">
        <v>20000</v>
      </c>
      <c r="U1002">
        <v>3444.8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f t="shared" si="15"/>
        <v>0</v>
      </c>
    </row>
    <row r="1003" spans="1:37" x14ac:dyDescent="0.2">
      <c r="A1003">
        <v>9000156</v>
      </c>
      <c r="B1003" t="s">
        <v>192</v>
      </c>
      <c r="C1003" t="s">
        <v>9185</v>
      </c>
      <c r="D1003" t="s">
        <v>193</v>
      </c>
      <c r="E1003" t="s">
        <v>9298</v>
      </c>
      <c r="F1003" t="s">
        <v>9299</v>
      </c>
      <c r="G1003" t="s">
        <v>9300</v>
      </c>
      <c r="H1003">
        <v>11076.62</v>
      </c>
      <c r="I1003">
        <v>0</v>
      </c>
      <c r="J1003">
        <v>0</v>
      </c>
      <c r="K1003">
        <v>913.3</v>
      </c>
      <c r="L1003">
        <v>228.32</v>
      </c>
      <c r="M1003">
        <v>34.25</v>
      </c>
      <c r="N1003">
        <v>685</v>
      </c>
      <c r="O1003">
        <v>0</v>
      </c>
      <c r="P1003">
        <v>0</v>
      </c>
      <c r="Q1003">
        <v>0</v>
      </c>
      <c r="R1003">
        <v>0</v>
      </c>
      <c r="S1003">
        <v>144137.89000000001</v>
      </c>
      <c r="T1003">
        <v>50000</v>
      </c>
      <c r="U1003">
        <v>17279.310000000001</v>
      </c>
      <c r="V1003">
        <v>5000</v>
      </c>
      <c r="W1003">
        <v>20000</v>
      </c>
      <c r="X1003">
        <v>4000</v>
      </c>
      <c r="Y1003">
        <v>0</v>
      </c>
      <c r="Z1003">
        <v>0</v>
      </c>
      <c r="AA1003">
        <v>0</v>
      </c>
      <c r="AB1003">
        <v>0</v>
      </c>
      <c r="AC1003">
        <v>47858.58</v>
      </c>
      <c r="AD1003">
        <v>10</v>
      </c>
      <c r="AE1003">
        <v>2520</v>
      </c>
      <c r="AF1003">
        <v>2265.86</v>
      </c>
      <c r="AG1003">
        <v>0</v>
      </c>
      <c r="AH1003">
        <v>2265.86</v>
      </c>
      <c r="AI1003">
        <v>2134.2800000000002</v>
      </c>
      <c r="AJ1003">
        <v>131.58000000000001</v>
      </c>
      <c r="AK1003">
        <f t="shared" si="15"/>
        <v>2265.86</v>
      </c>
    </row>
    <row r="1004" spans="1:37" x14ac:dyDescent="0.2">
      <c r="A1004">
        <v>9000906</v>
      </c>
      <c r="B1004" t="s">
        <v>1989</v>
      </c>
      <c r="C1004" t="s">
        <v>9185</v>
      </c>
      <c r="D1004" t="s">
        <v>1990</v>
      </c>
      <c r="E1004" t="s">
        <v>9298</v>
      </c>
      <c r="F1004" t="s">
        <v>9299</v>
      </c>
      <c r="G1004" t="s">
        <v>9300</v>
      </c>
      <c r="H1004">
        <v>4177.6899999999996</v>
      </c>
      <c r="I1004">
        <v>0</v>
      </c>
      <c r="J1004">
        <v>0</v>
      </c>
      <c r="K1004">
        <v>431.6</v>
      </c>
      <c r="L1004">
        <v>107.91</v>
      </c>
      <c r="M1004">
        <v>16.190000000000001</v>
      </c>
      <c r="N1004">
        <v>324</v>
      </c>
      <c r="O1004">
        <v>0</v>
      </c>
      <c r="P1004">
        <v>0</v>
      </c>
      <c r="Q1004">
        <v>0</v>
      </c>
      <c r="R1004">
        <v>0</v>
      </c>
      <c r="S1004">
        <v>53983.21</v>
      </c>
      <c r="T1004">
        <v>50000</v>
      </c>
      <c r="U1004">
        <v>8799</v>
      </c>
      <c r="V1004">
        <v>10000</v>
      </c>
      <c r="W1004">
        <v>10000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3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f t="shared" si="15"/>
        <v>0</v>
      </c>
    </row>
    <row r="1005" spans="1:37" x14ac:dyDescent="0.2">
      <c r="A1005">
        <v>9001330</v>
      </c>
      <c r="B1005" t="s">
        <v>7914</v>
      </c>
      <c r="C1005" t="s">
        <v>9185</v>
      </c>
      <c r="D1005" t="s">
        <v>7915</v>
      </c>
      <c r="E1005" t="s">
        <v>9298</v>
      </c>
      <c r="F1005" t="s">
        <v>9299</v>
      </c>
      <c r="G1005" t="s">
        <v>9300</v>
      </c>
      <c r="H1005">
        <v>4037</v>
      </c>
      <c r="I1005">
        <v>0</v>
      </c>
      <c r="J1005">
        <v>0</v>
      </c>
      <c r="K1005">
        <v>612.88</v>
      </c>
      <c r="L1005">
        <v>153.22</v>
      </c>
      <c r="M1005">
        <v>22.98</v>
      </c>
      <c r="N1005">
        <v>460</v>
      </c>
      <c r="O1005">
        <v>0</v>
      </c>
      <c r="P1005">
        <v>0</v>
      </c>
      <c r="Q1005">
        <v>0</v>
      </c>
      <c r="R1005">
        <v>0</v>
      </c>
      <c r="S1005">
        <v>23744.240000000002</v>
      </c>
      <c r="T1005">
        <v>20000</v>
      </c>
      <c r="U1005">
        <v>4996.32</v>
      </c>
      <c r="V1005">
        <v>2000</v>
      </c>
      <c r="W1005">
        <v>0</v>
      </c>
      <c r="X1005">
        <v>0</v>
      </c>
      <c r="Y1005">
        <v>0</v>
      </c>
      <c r="Z1005">
        <v>4400</v>
      </c>
      <c r="AA1005">
        <v>0</v>
      </c>
      <c r="AB1005">
        <v>0</v>
      </c>
      <c r="AC1005">
        <v>0</v>
      </c>
      <c r="AD1005">
        <v>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f t="shared" si="15"/>
        <v>0</v>
      </c>
    </row>
    <row r="1006" spans="1:37" x14ac:dyDescent="0.2">
      <c r="A1006">
        <v>9001118</v>
      </c>
      <c r="B1006" t="s">
        <v>3026</v>
      </c>
      <c r="C1006" t="s">
        <v>9185</v>
      </c>
      <c r="D1006" t="s">
        <v>3027</v>
      </c>
      <c r="E1006" t="s">
        <v>9298</v>
      </c>
      <c r="F1006" t="s">
        <v>9299</v>
      </c>
      <c r="G1006" t="s">
        <v>9300</v>
      </c>
      <c r="H1006">
        <v>3885.83</v>
      </c>
      <c r="I1006">
        <v>0</v>
      </c>
      <c r="J1006">
        <v>0</v>
      </c>
      <c r="K1006">
        <v>440.5</v>
      </c>
      <c r="L1006">
        <v>110.12</v>
      </c>
      <c r="M1006">
        <v>16.52</v>
      </c>
      <c r="N1006">
        <v>330</v>
      </c>
      <c r="O1006">
        <v>0</v>
      </c>
      <c r="P1006">
        <v>0</v>
      </c>
      <c r="Q1006">
        <v>0</v>
      </c>
      <c r="R1006">
        <v>0</v>
      </c>
      <c r="S1006">
        <v>37172.660000000003</v>
      </c>
      <c r="T1006">
        <v>40000</v>
      </c>
      <c r="U1006">
        <v>6279.98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f t="shared" si="15"/>
        <v>0</v>
      </c>
    </row>
    <row r="1007" spans="1:37" x14ac:dyDescent="0.2">
      <c r="A1007">
        <v>9000676</v>
      </c>
      <c r="B1007" t="s">
        <v>1392</v>
      </c>
      <c r="C1007" t="s">
        <v>9185</v>
      </c>
      <c r="D1007" t="s">
        <v>1393</v>
      </c>
      <c r="E1007" t="s">
        <v>9298</v>
      </c>
      <c r="F1007" t="s">
        <v>9299</v>
      </c>
      <c r="G1007" t="s">
        <v>9300</v>
      </c>
      <c r="H1007">
        <v>3786.59</v>
      </c>
      <c r="I1007">
        <v>0</v>
      </c>
      <c r="J1007">
        <v>0</v>
      </c>
      <c r="K1007">
        <v>650.59</v>
      </c>
      <c r="L1007">
        <v>162.65</v>
      </c>
      <c r="M1007">
        <v>24.4</v>
      </c>
      <c r="N1007">
        <v>488</v>
      </c>
      <c r="O1007">
        <v>0</v>
      </c>
      <c r="P1007">
        <v>0</v>
      </c>
      <c r="Q1007">
        <v>0</v>
      </c>
      <c r="R1007">
        <v>0</v>
      </c>
      <c r="S1007">
        <v>69446.289999999994</v>
      </c>
      <c r="T1007">
        <v>50000</v>
      </c>
      <c r="U1007">
        <v>12147.76</v>
      </c>
      <c r="V1007">
        <v>10000</v>
      </c>
      <c r="W1007">
        <v>0</v>
      </c>
      <c r="X1007">
        <v>0</v>
      </c>
      <c r="Y1007">
        <v>10000</v>
      </c>
      <c r="Z1007">
        <v>0</v>
      </c>
      <c r="AA1007">
        <v>0</v>
      </c>
      <c r="AB1007">
        <v>0</v>
      </c>
      <c r="AC1007">
        <v>0</v>
      </c>
      <c r="AD1007">
        <v>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f t="shared" si="15"/>
        <v>0</v>
      </c>
    </row>
    <row r="1008" spans="1:37" x14ac:dyDescent="0.2">
      <c r="A1008">
        <v>9001358</v>
      </c>
      <c r="B1008" t="s">
        <v>8125</v>
      </c>
      <c r="C1008" t="s">
        <v>9185</v>
      </c>
      <c r="D1008" t="s">
        <v>8126</v>
      </c>
      <c r="E1008" t="s">
        <v>9298</v>
      </c>
      <c r="F1008" t="s">
        <v>9299</v>
      </c>
      <c r="G1008" t="s">
        <v>9300</v>
      </c>
      <c r="H1008">
        <v>5762.15</v>
      </c>
      <c r="I1008">
        <v>0</v>
      </c>
      <c r="J1008">
        <v>0</v>
      </c>
      <c r="K1008">
        <v>689.68</v>
      </c>
      <c r="L1008">
        <v>172.42</v>
      </c>
      <c r="M1008">
        <v>25.86</v>
      </c>
      <c r="N1008">
        <v>517</v>
      </c>
      <c r="O1008">
        <v>0</v>
      </c>
      <c r="P1008">
        <v>0</v>
      </c>
      <c r="Q1008">
        <v>0</v>
      </c>
      <c r="R1008">
        <v>0</v>
      </c>
      <c r="S1008">
        <v>28969.59</v>
      </c>
      <c r="T1008">
        <v>20000</v>
      </c>
      <c r="U1008">
        <v>5619.84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3349.75</v>
      </c>
      <c r="AD1008">
        <v>3</v>
      </c>
      <c r="AE1008">
        <v>0</v>
      </c>
      <c r="AF1008">
        <v>100.49</v>
      </c>
      <c r="AG1008">
        <v>0</v>
      </c>
      <c r="AH1008">
        <v>100.49</v>
      </c>
      <c r="AI1008">
        <v>119.78</v>
      </c>
      <c r="AJ1008">
        <v>0</v>
      </c>
      <c r="AK1008">
        <f t="shared" si="15"/>
        <v>119.78</v>
      </c>
    </row>
    <row r="1009" spans="1:37" x14ac:dyDescent="0.2">
      <c r="A1009">
        <v>9000320</v>
      </c>
      <c r="B1009" t="s">
        <v>568</v>
      </c>
      <c r="C1009" t="s">
        <v>9185</v>
      </c>
      <c r="D1009" t="s">
        <v>569</v>
      </c>
      <c r="E1009" t="s">
        <v>9298</v>
      </c>
      <c r="F1009" t="s">
        <v>9299</v>
      </c>
      <c r="G1009" t="s">
        <v>9300</v>
      </c>
      <c r="H1009">
        <v>3588.64</v>
      </c>
      <c r="I1009">
        <v>0</v>
      </c>
      <c r="J1009">
        <v>0</v>
      </c>
      <c r="K1009">
        <v>817.37</v>
      </c>
      <c r="L1009">
        <v>204.34</v>
      </c>
      <c r="M1009">
        <v>30.65</v>
      </c>
      <c r="N1009">
        <v>613</v>
      </c>
      <c r="O1009">
        <v>0</v>
      </c>
      <c r="P1009">
        <v>0</v>
      </c>
      <c r="Q1009">
        <v>0</v>
      </c>
      <c r="R1009">
        <v>0</v>
      </c>
      <c r="S1009">
        <v>107009.96</v>
      </c>
      <c r="T1009">
        <v>50000</v>
      </c>
      <c r="U1009">
        <v>14750.92</v>
      </c>
      <c r="V1009">
        <v>0</v>
      </c>
      <c r="W1009">
        <v>0</v>
      </c>
      <c r="X1009">
        <v>0</v>
      </c>
      <c r="Y1009">
        <v>10000</v>
      </c>
      <c r="Z1009">
        <v>0</v>
      </c>
      <c r="AA1009">
        <v>0</v>
      </c>
      <c r="AB1009">
        <v>0</v>
      </c>
      <c r="AC1009">
        <v>32259.040000000001</v>
      </c>
      <c r="AD1009">
        <v>3</v>
      </c>
      <c r="AE1009">
        <v>0</v>
      </c>
      <c r="AF1009">
        <v>967.77</v>
      </c>
      <c r="AG1009">
        <v>0</v>
      </c>
      <c r="AH1009">
        <v>967.77</v>
      </c>
      <c r="AI1009">
        <v>1113.58</v>
      </c>
      <c r="AJ1009">
        <v>0</v>
      </c>
      <c r="AK1009">
        <f t="shared" si="15"/>
        <v>1113.58</v>
      </c>
    </row>
    <row r="1010" spans="1:37" x14ac:dyDescent="0.2">
      <c r="A1010">
        <v>9000115</v>
      </c>
      <c r="B1010" t="s">
        <v>83</v>
      </c>
      <c r="C1010" t="s">
        <v>9185</v>
      </c>
      <c r="D1010" t="s">
        <v>84</v>
      </c>
      <c r="E1010" t="s">
        <v>9298</v>
      </c>
      <c r="F1010" t="s">
        <v>9299</v>
      </c>
      <c r="G1010" t="s">
        <v>9300</v>
      </c>
      <c r="H1010">
        <v>10659.51</v>
      </c>
      <c r="I1010">
        <v>0</v>
      </c>
      <c r="J1010">
        <v>0</v>
      </c>
      <c r="K1010">
        <v>1134.48</v>
      </c>
      <c r="L1010">
        <v>570.62</v>
      </c>
      <c r="M1010">
        <v>42.54</v>
      </c>
      <c r="N1010">
        <v>1078</v>
      </c>
      <c r="O1010">
        <v>0</v>
      </c>
      <c r="P1010">
        <v>0</v>
      </c>
      <c r="Q1010">
        <v>0</v>
      </c>
      <c r="R1010">
        <v>0</v>
      </c>
      <c r="S1010">
        <v>147063.70000000001</v>
      </c>
      <c r="T1010">
        <v>50000</v>
      </c>
      <c r="U1010">
        <v>23532.65</v>
      </c>
      <c r="V1010">
        <v>10000</v>
      </c>
      <c r="W1010">
        <v>10000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53531.05</v>
      </c>
      <c r="AD1010">
        <v>10</v>
      </c>
      <c r="AE1010">
        <v>2520</v>
      </c>
      <c r="AF1010">
        <v>2833.11</v>
      </c>
      <c r="AG1010">
        <v>0</v>
      </c>
      <c r="AH1010">
        <v>2833.11</v>
      </c>
      <c r="AI1010">
        <v>2749.72</v>
      </c>
      <c r="AJ1010">
        <v>83.39</v>
      </c>
      <c r="AK1010">
        <f t="shared" si="15"/>
        <v>2833.1099999999997</v>
      </c>
    </row>
    <row r="1011" spans="1:37" x14ac:dyDescent="0.2">
      <c r="A1011">
        <v>9000476</v>
      </c>
      <c r="B1011" t="s">
        <v>825</v>
      </c>
      <c r="C1011" t="s">
        <v>9185</v>
      </c>
      <c r="D1011" t="s">
        <v>826</v>
      </c>
      <c r="E1011" t="s">
        <v>9298</v>
      </c>
      <c r="F1011" t="s">
        <v>9299</v>
      </c>
      <c r="G1011" t="s">
        <v>9300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58852.11</v>
      </c>
      <c r="T1011">
        <v>50000</v>
      </c>
      <c r="U1011">
        <v>7953.3</v>
      </c>
      <c r="V1011">
        <v>10000</v>
      </c>
      <c r="W1011">
        <v>6670</v>
      </c>
      <c r="X1011">
        <v>0</v>
      </c>
      <c r="Y1011">
        <v>10000</v>
      </c>
      <c r="Z1011">
        <v>0</v>
      </c>
      <c r="AA1011">
        <v>0</v>
      </c>
      <c r="AB1011">
        <v>0</v>
      </c>
      <c r="AC1011">
        <v>0</v>
      </c>
      <c r="AD1011">
        <v>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f t="shared" si="15"/>
        <v>0</v>
      </c>
    </row>
    <row r="1012" spans="1:37" x14ac:dyDescent="0.2">
      <c r="A1012">
        <v>9000858</v>
      </c>
      <c r="B1012" t="s">
        <v>1919</v>
      </c>
      <c r="C1012" t="s">
        <v>9185</v>
      </c>
      <c r="D1012" t="s">
        <v>1920</v>
      </c>
      <c r="E1012" t="s">
        <v>9298</v>
      </c>
      <c r="F1012" t="s">
        <v>9299</v>
      </c>
      <c r="G1012" t="s">
        <v>9300</v>
      </c>
      <c r="H1012">
        <v>2692.49</v>
      </c>
      <c r="I1012">
        <v>0</v>
      </c>
      <c r="J1012">
        <v>0</v>
      </c>
      <c r="K1012">
        <v>357.23</v>
      </c>
      <c r="L1012">
        <v>104.32</v>
      </c>
      <c r="M1012">
        <v>13.4</v>
      </c>
      <c r="N1012">
        <v>268</v>
      </c>
      <c r="O1012">
        <v>0</v>
      </c>
      <c r="P1012">
        <v>0</v>
      </c>
      <c r="Q1012">
        <v>0</v>
      </c>
      <c r="R1012">
        <v>0</v>
      </c>
      <c r="S1012">
        <v>44698.14</v>
      </c>
      <c r="T1012">
        <v>50000</v>
      </c>
      <c r="U1012">
        <v>6498.62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3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f t="shared" si="15"/>
        <v>0</v>
      </c>
    </row>
    <row r="1013" spans="1:37" x14ac:dyDescent="0.2">
      <c r="A1013">
        <v>9000117</v>
      </c>
      <c r="B1013" t="s">
        <v>1937</v>
      </c>
      <c r="C1013" t="s">
        <v>9185</v>
      </c>
      <c r="D1013" t="s">
        <v>1938</v>
      </c>
      <c r="E1013" t="s">
        <v>9298</v>
      </c>
      <c r="F1013" t="s">
        <v>9299</v>
      </c>
      <c r="G1013" t="s">
        <v>9300</v>
      </c>
      <c r="H1013">
        <v>11316.11</v>
      </c>
      <c r="I1013">
        <v>0</v>
      </c>
      <c r="J1013">
        <v>0</v>
      </c>
      <c r="K1013">
        <v>1134.48</v>
      </c>
      <c r="L1013">
        <v>555.16</v>
      </c>
      <c r="M1013">
        <v>42.54</v>
      </c>
      <c r="N1013">
        <v>1078</v>
      </c>
      <c r="O1013">
        <v>0</v>
      </c>
      <c r="P1013">
        <v>0</v>
      </c>
      <c r="Q1013">
        <v>0</v>
      </c>
      <c r="R1013">
        <v>0</v>
      </c>
      <c r="S1013">
        <v>148169.56</v>
      </c>
      <c r="T1013">
        <v>50000</v>
      </c>
      <c r="U1013">
        <v>27347.83</v>
      </c>
      <c r="V1013">
        <v>10000</v>
      </c>
      <c r="W1013">
        <v>10000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50821.73</v>
      </c>
      <c r="AD1013">
        <v>10</v>
      </c>
      <c r="AE1013">
        <v>2520</v>
      </c>
      <c r="AF1013">
        <v>2562.17</v>
      </c>
      <c r="AG1013">
        <v>0</v>
      </c>
      <c r="AH1013">
        <v>2562.17</v>
      </c>
      <c r="AI1013">
        <v>2411.58</v>
      </c>
      <c r="AJ1013">
        <v>150.59</v>
      </c>
      <c r="AK1013">
        <f t="shared" si="15"/>
        <v>2562.17</v>
      </c>
    </row>
    <row r="1014" spans="1:37" x14ac:dyDescent="0.2">
      <c r="A1014">
        <v>9000414</v>
      </c>
      <c r="B1014" t="s">
        <v>2627</v>
      </c>
      <c r="C1014" t="s">
        <v>9185</v>
      </c>
      <c r="D1014" t="s">
        <v>2628</v>
      </c>
      <c r="E1014" t="s">
        <v>9298</v>
      </c>
      <c r="F1014" t="s">
        <v>9299</v>
      </c>
      <c r="G1014" t="s">
        <v>9300</v>
      </c>
      <c r="H1014">
        <v>6213</v>
      </c>
      <c r="I1014">
        <v>0</v>
      </c>
      <c r="J1014">
        <v>0</v>
      </c>
      <c r="K1014">
        <v>701.2</v>
      </c>
      <c r="L1014">
        <v>175.3</v>
      </c>
      <c r="M1014">
        <v>26.3</v>
      </c>
      <c r="N1014">
        <v>526</v>
      </c>
      <c r="O1014">
        <v>0</v>
      </c>
      <c r="P1014">
        <v>0</v>
      </c>
      <c r="Q1014">
        <v>0</v>
      </c>
      <c r="R1014">
        <v>0</v>
      </c>
      <c r="S1014">
        <v>65651.59</v>
      </c>
      <c r="T1014">
        <v>40000</v>
      </c>
      <c r="U1014">
        <v>11430.4</v>
      </c>
      <c r="V1014">
        <v>0</v>
      </c>
      <c r="W1014">
        <v>0</v>
      </c>
      <c r="X1014">
        <v>0</v>
      </c>
      <c r="Y1014">
        <v>4000</v>
      </c>
      <c r="Z1014">
        <v>0</v>
      </c>
      <c r="AA1014">
        <v>0</v>
      </c>
      <c r="AB1014">
        <v>0</v>
      </c>
      <c r="AC1014">
        <v>10221.19</v>
      </c>
      <c r="AD1014">
        <v>3</v>
      </c>
      <c r="AE1014">
        <v>0</v>
      </c>
      <c r="AF1014">
        <v>306.64</v>
      </c>
      <c r="AG1014">
        <v>0</v>
      </c>
      <c r="AH1014">
        <v>306.64</v>
      </c>
      <c r="AI1014">
        <v>328.11</v>
      </c>
      <c r="AJ1014">
        <v>0</v>
      </c>
      <c r="AK1014">
        <f t="shared" si="15"/>
        <v>328.11</v>
      </c>
    </row>
    <row r="1015" spans="1:37" x14ac:dyDescent="0.2">
      <c r="A1015">
        <v>9000155</v>
      </c>
      <c r="B1015" t="s">
        <v>189</v>
      </c>
      <c r="C1015" t="s">
        <v>9185</v>
      </c>
      <c r="D1015" t="s">
        <v>190</v>
      </c>
      <c r="E1015" t="s">
        <v>9298</v>
      </c>
      <c r="F1015" t="s">
        <v>9299</v>
      </c>
      <c r="G1015" t="s">
        <v>9300</v>
      </c>
      <c r="H1015">
        <v>3376.21</v>
      </c>
      <c r="I1015">
        <v>0</v>
      </c>
      <c r="J1015">
        <v>0</v>
      </c>
      <c r="K1015">
        <v>777.2</v>
      </c>
      <c r="L1015">
        <v>194.3</v>
      </c>
      <c r="M1015">
        <v>29.15</v>
      </c>
      <c r="N1015">
        <v>583</v>
      </c>
      <c r="O1015">
        <v>0</v>
      </c>
      <c r="P1015">
        <v>0</v>
      </c>
      <c r="Q1015">
        <v>0</v>
      </c>
      <c r="R1015">
        <v>0</v>
      </c>
      <c r="S1015">
        <v>89737.43</v>
      </c>
      <c r="T1015">
        <v>50000</v>
      </c>
      <c r="U1015">
        <v>15294.43</v>
      </c>
      <c r="V1015">
        <v>10000</v>
      </c>
      <c r="W1015">
        <v>10000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4443</v>
      </c>
      <c r="AD1015">
        <v>3</v>
      </c>
      <c r="AE1015">
        <v>0</v>
      </c>
      <c r="AF1015">
        <v>133.29</v>
      </c>
      <c r="AG1015">
        <v>0</v>
      </c>
      <c r="AH1015">
        <v>133.29</v>
      </c>
      <c r="AI1015">
        <v>289.51</v>
      </c>
      <c r="AJ1015">
        <v>0</v>
      </c>
      <c r="AK1015">
        <f t="shared" si="15"/>
        <v>289.51</v>
      </c>
    </row>
    <row r="1016" spans="1:37" x14ac:dyDescent="0.2">
      <c r="A1016">
        <v>9000468</v>
      </c>
      <c r="B1016" t="s">
        <v>807</v>
      </c>
      <c r="C1016" t="s">
        <v>9185</v>
      </c>
      <c r="D1016" t="s">
        <v>808</v>
      </c>
      <c r="E1016" t="s">
        <v>9298</v>
      </c>
      <c r="F1016" t="s">
        <v>9299</v>
      </c>
      <c r="G1016" t="s">
        <v>9300</v>
      </c>
      <c r="H1016">
        <v>3119.56</v>
      </c>
      <c r="I1016">
        <v>0</v>
      </c>
      <c r="J1016">
        <v>0</v>
      </c>
      <c r="K1016">
        <v>568.16</v>
      </c>
      <c r="L1016">
        <v>142.04</v>
      </c>
      <c r="M1016">
        <v>21.31</v>
      </c>
      <c r="N1016">
        <v>426</v>
      </c>
      <c r="O1016">
        <v>0</v>
      </c>
      <c r="P1016">
        <v>0</v>
      </c>
      <c r="Q1016">
        <v>0</v>
      </c>
      <c r="R1016">
        <v>0</v>
      </c>
      <c r="S1016">
        <v>90402.07</v>
      </c>
      <c r="T1016">
        <v>50000</v>
      </c>
      <c r="U1016">
        <v>10723.9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29678.17</v>
      </c>
      <c r="AD1016">
        <v>3</v>
      </c>
      <c r="AE1016">
        <v>0</v>
      </c>
      <c r="AF1016">
        <v>890.35</v>
      </c>
      <c r="AG1016">
        <v>0</v>
      </c>
      <c r="AH1016">
        <v>890.35</v>
      </c>
      <c r="AI1016">
        <v>981.48</v>
      </c>
      <c r="AJ1016">
        <v>0</v>
      </c>
      <c r="AK1016">
        <f t="shared" si="15"/>
        <v>981.48</v>
      </c>
    </row>
    <row r="1017" spans="1:37" x14ac:dyDescent="0.2">
      <c r="A1017">
        <v>9000385</v>
      </c>
      <c r="B1017" t="s">
        <v>2572</v>
      </c>
      <c r="C1017" t="s">
        <v>9185</v>
      </c>
      <c r="D1017" t="s">
        <v>2573</v>
      </c>
      <c r="E1017" t="s">
        <v>9298</v>
      </c>
      <c r="F1017" t="s">
        <v>9299</v>
      </c>
      <c r="G1017" t="s">
        <v>9300</v>
      </c>
      <c r="H1017">
        <v>5565</v>
      </c>
      <c r="I1017">
        <v>0</v>
      </c>
      <c r="J1017">
        <v>0</v>
      </c>
      <c r="K1017">
        <v>934.96</v>
      </c>
      <c r="L1017">
        <v>233.74</v>
      </c>
      <c r="M1017">
        <v>35.06</v>
      </c>
      <c r="N1017">
        <v>701</v>
      </c>
      <c r="O1017">
        <v>0</v>
      </c>
      <c r="P1017">
        <v>0</v>
      </c>
      <c r="Q1017">
        <v>0</v>
      </c>
      <c r="R1017">
        <v>0</v>
      </c>
      <c r="S1017">
        <v>79267</v>
      </c>
      <c r="T1017">
        <v>40000</v>
      </c>
      <c r="U1017">
        <v>15238.08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24028.92</v>
      </c>
      <c r="AD1017">
        <v>3</v>
      </c>
      <c r="AE1017">
        <v>0</v>
      </c>
      <c r="AF1017">
        <v>720.87</v>
      </c>
      <c r="AG1017">
        <v>0</v>
      </c>
      <c r="AH1017">
        <v>720.87</v>
      </c>
      <c r="AI1017">
        <v>761.06</v>
      </c>
      <c r="AJ1017">
        <v>0</v>
      </c>
      <c r="AK1017">
        <f t="shared" si="15"/>
        <v>761.06</v>
      </c>
    </row>
    <row r="1018" spans="1:37" x14ac:dyDescent="0.2">
      <c r="A1018">
        <v>9001039</v>
      </c>
      <c r="B1018" t="s">
        <v>2797</v>
      </c>
      <c r="C1018" t="s">
        <v>9185</v>
      </c>
      <c r="D1018" t="s">
        <v>2798</v>
      </c>
      <c r="E1018" t="s">
        <v>9298</v>
      </c>
      <c r="F1018" t="s">
        <v>9299</v>
      </c>
      <c r="G1018" t="s">
        <v>9300</v>
      </c>
      <c r="H1018">
        <v>2637</v>
      </c>
      <c r="I1018">
        <v>0</v>
      </c>
      <c r="J1018">
        <v>0</v>
      </c>
      <c r="K1018">
        <v>320</v>
      </c>
      <c r="L1018">
        <v>104.32</v>
      </c>
      <c r="M1018">
        <v>12</v>
      </c>
      <c r="N1018">
        <v>240</v>
      </c>
      <c r="O1018">
        <v>0</v>
      </c>
      <c r="P1018">
        <v>0</v>
      </c>
      <c r="Q1018">
        <v>0</v>
      </c>
      <c r="R1018">
        <v>0</v>
      </c>
      <c r="S1018">
        <v>34728</v>
      </c>
      <c r="T1018">
        <v>40000</v>
      </c>
      <c r="U1018">
        <v>5288.96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3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f t="shared" si="15"/>
        <v>0</v>
      </c>
    </row>
    <row r="1019" spans="1:37" x14ac:dyDescent="0.2">
      <c r="A1019">
        <v>9001183</v>
      </c>
      <c r="B1019" t="s">
        <v>7473</v>
      </c>
      <c r="C1019" t="s">
        <v>9185</v>
      </c>
      <c r="D1019" t="s">
        <v>7474</v>
      </c>
      <c r="E1019" t="s">
        <v>9298</v>
      </c>
      <c r="F1019" t="s">
        <v>9299</v>
      </c>
      <c r="G1019" t="s">
        <v>9300</v>
      </c>
      <c r="H1019">
        <v>4163.8999999999996</v>
      </c>
      <c r="I1019">
        <v>0</v>
      </c>
      <c r="J1019">
        <v>0</v>
      </c>
      <c r="K1019">
        <v>366.6</v>
      </c>
      <c r="L1019">
        <v>104.32</v>
      </c>
      <c r="M1019">
        <v>13.75</v>
      </c>
      <c r="N1019">
        <v>275</v>
      </c>
      <c r="O1019">
        <v>0</v>
      </c>
      <c r="P1019">
        <v>0</v>
      </c>
      <c r="Q1019">
        <v>0</v>
      </c>
      <c r="R1019">
        <v>0</v>
      </c>
      <c r="S1019">
        <v>29356.46</v>
      </c>
      <c r="T1019">
        <v>30000</v>
      </c>
      <c r="U1019">
        <v>4519.9799999999996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3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f t="shared" si="15"/>
        <v>0</v>
      </c>
    </row>
    <row r="1020" spans="1:37" x14ac:dyDescent="0.2">
      <c r="A1020">
        <v>9000338</v>
      </c>
      <c r="B1020" t="s">
        <v>2403</v>
      </c>
      <c r="C1020" t="s">
        <v>9185</v>
      </c>
      <c r="D1020" t="s">
        <v>2404</v>
      </c>
      <c r="E1020" t="s">
        <v>9298</v>
      </c>
      <c r="F1020" t="s">
        <v>9299</v>
      </c>
      <c r="G1020" t="s">
        <v>9300</v>
      </c>
      <c r="H1020">
        <v>5314</v>
      </c>
      <c r="I1020">
        <v>0</v>
      </c>
      <c r="J1020">
        <v>0</v>
      </c>
      <c r="K1020">
        <v>715.28</v>
      </c>
      <c r="L1020">
        <v>178.82</v>
      </c>
      <c r="M1020">
        <v>26.82</v>
      </c>
      <c r="N1020">
        <v>536</v>
      </c>
      <c r="O1020">
        <v>0</v>
      </c>
      <c r="P1020">
        <v>0</v>
      </c>
      <c r="Q1020">
        <v>0</v>
      </c>
      <c r="R1020">
        <v>0</v>
      </c>
      <c r="S1020">
        <v>65129.51</v>
      </c>
      <c r="T1020">
        <v>40000</v>
      </c>
      <c r="U1020">
        <v>11655.36</v>
      </c>
      <c r="V1020">
        <v>0</v>
      </c>
      <c r="W1020">
        <v>16000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>
        <v>134.25</v>
      </c>
      <c r="AJ1020">
        <v>0</v>
      </c>
      <c r="AK1020">
        <f t="shared" si="15"/>
        <v>134.25</v>
      </c>
    </row>
    <row r="1021" spans="1:37" x14ac:dyDescent="0.2">
      <c r="A1021">
        <v>9000245</v>
      </c>
      <c r="B1021" t="s">
        <v>2434</v>
      </c>
      <c r="C1021" t="s">
        <v>9185</v>
      </c>
      <c r="D1021" t="s">
        <v>2435</v>
      </c>
      <c r="E1021" t="s">
        <v>9298</v>
      </c>
      <c r="F1021" t="s">
        <v>9299</v>
      </c>
      <c r="G1021" t="s">
        <v>9300</v>
      </c>
      <c r="H1021">
        <v>4813</v>
      </c>
      <c r="I1021">
        <v>0</v>
      </c>
      <c r="J1021">
        <v>0</v>
      </c>
      <c r="K1021">
        <v>934.96</v>
      </c>
      <c r="L1021">
        <v>233.74</v>
      </c>
      <c r="M1021">
        <v>35.06</v>
      </c>
      <c r="N1021">
        <v>701</v>
      </c>
      <c r="O1021">
        <v>0</v>
      </c>
      <c r="P1021">
        <v>0</v>
      </c>
      <c r="Q1021">
        <v>0</v>
      </c>
      <c r="R1021">
        <v>0</v>
      </c>
      <c r="S1021">
        <v>84272.35</v>
      </c>
      <c r="T1021">
        <v>40000</v>
      </c>
      <c r="U1021">
        <v>15238.08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29034.27</v>
      </c>
      <c r="AD1021">
        <v>3</v>
      </c>
      <c r="AE1021">
        <v>0</v>
      </c>
      <c r="AF1021">
        <v>871.03</v>
      </c>
      <c r="AG1021">
        <v>0</v>
      </c>
      <c r="AH1021">
        <v>871.03</v>
      </c>
      <c r="AI1021">
        <v>933.78</v>
      </c>
      <c r="AJ1021">
        <v>0</v>
      </c>
      <c r="AK1021">
        <f t="shared" si="15"/>
        <v>933.78</v>
      </c>
    </row>
    <row r="1022" spans="1:37" x14ac:dyDescent="0.2">
      <c r="A1022">
        <v>9000346</v>
      </c>
      <c r="B1022" t="s">
        <v>2755</v>
      </c>
      <c r="C1022" t="s">
        <v>9185</v>
      </c>
      <c r="D1022" t="s">
        <v>2756</v>
      </c>
      <c r="E1022" t="s">
        <v>9298</v>
      </c>
      <c r="F1022" t="s">
        <v>9299</v>
      </c>
      <c r="G1022" t="s">
        <v>9300</v>
      </c>
      <c r="H1022">
        <v>4347</v>
      </c>
      <c r="I1022">
        <v>0</v>
      </c>
      <c r="J1022">
        <v>0</v>
      </c>
      <c r="K1022">
        <v>934.96</v>
      </c>
      <c r="L1022">
        <v>233.74</v>
      </c>
      <c r="M1022">
        <v>35.06</v>
      </c>
      <c r="N1022">
        <v>701</v>
      </c>
      <c r="O1022">
        <v>0</v>
      </c>
      <c r="P1022">
        <v>0</v>
      </c>
      <c r="Q1022">
        <v>0</v>
      </c>
      <c r="R1022">
        <v>0</v>
      </c>
      <c r="S1022">
        <v>71072.44</v>
      </c>
      <c r="T1022">
        <v>40000</v>
      </c>
      <c r="U1022">
        <v>15238.08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15834.36</v>
      </c>
      <c r="AD1022">
        <v>3</v>
      </c>
      <c r="AE1022">
        <v>0</v>
      </c>
      <c r="AF1022">
        <v>475.03</v>
      </c>
      <c r="AG1022">
        <v>0</v>
      </c>
      <c r="AH1022">
        <v>475.03</v>
      </c>
      <c r="AI1022">
        <v>551.76</v>
      </c>
      <c r="AJ1022">
        <v>0</v>
      </c>
      <c r="AK1022">
        <f t="shared" si="15"/>
        <v>551.76</v>
      </c>
    </row>
    <row r="1023" spans="1:37" x14ac:dyDescent="0.2">
      <c r="A1023">
        <v>9000777</v>
      </c>
      <c r="B1023" t="s">
        <v>1689</v>
      </c>
      <c r="C1023" t="s">
        <v>9185</v>
      </c>
      <c r="D1023" t="s">
        <v>1690</v>
      </c>
      <c r="E1023" t="s">
        <v>9298</v>
      </c>
      <c r="F1023" t="s">
        <v>9299</v>
      </c>
      <c r="G1023" t="s">
        <v>9300</v>
      </c>
      <c r="H1023">
        <v>3867.5</v>
      </c>
      <c r="I1023">
        <v>0</v>
      </c>
      <c r="J1023">
        <v>0</v>
      </c>
      <c r="K1023">
        <v>622.54999999999995</v>
      </c>
      <c r="L1023">
        <v>155.63999999999999</v>
      </c>
      <c r="M1023">
        <v>23.35</v>
      </c>
      <c r="N1023">
        <v>467</v>
      </c>
      <c r="O1023">
        <v>0</v>
      </c>
      <c r="P1023">
        <v>0</v>
      </c>
      <c r="Q1023">
        <v>0</v>
      </c>
      <c r="R1023">
        <v>0</v>
      </c>
      <c r="S1023">
        <v>66478.31</v>
      </c>
      <c r="T1023">
        <v>50000</v>
      </c>
      <c r="U1023">
        <v>13529.68</v>
      </c>
      <c r="V1023">
        <v>10000</v>
      </c>
      <c r="W1023">
        <v>20000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f t="shared" si="15"/>
        <v>0</v>
      </c>
    </row>
    <row r="1024" spans="1:37" x14ac:dyDescent="0.2">
      <c r="A1024">
        <v>9000247</v>
      </c>
      <c r="B1024" t="s">
        <v>408</v>
      </c>
      <c r="C1024" t="s">
        <v>9185</v>
      </c>
      <c r="D1024" t="s">
        <v>409</v>
      </c>
      <c r="E1024" t="s">
        <v>9298</v>
      </c>
      <c r="F1024" t="s">
        <v>9299</v>
      </c>
      <c r="G1024" t="s">
        <v>9300</v>
      </c>
      <c r="H1024">
        <v>3879.77</v>
      </c>
      <c r="I1024">
        <v>0</v>
      </c>
      <c r="J1024">
        <v>0</v>
      </c>
      <c r="K1024">
        <v>813.3</v>
      </c>
      <c r="L1024">
        <v>203.33</v>
      </c>
      <c r="M1024">
        <v>30.5</v>
      </c>
      <c r="N1024">
        <v>610</v>
      </c>
      <c r="O1024">
        <v>0</v>
      </c>
      <c r="P1024">
        <v>0</v>
      </c>
      <c r="Q1024">
        <v>0</v>
      </c>
      <c r="R1024">
        <v>0</v>
      </c>
      <c r="S1024">
        <v>93122.07</v>
      </c>
      <c r="T1024">
        <v>50000</v>
      </c>
      <c r="U1024">
        <v>17254.62</v>
      </c>
      <c r="V1024">
        <v>10000</v>
      </c>
      <c r="W1024">
        <v>10000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5867.45</v>
      </c>
      <c r="AD1024">
        <v>3</v>
      </c>
      <c r="AE1024">
        <v>0</v>
      </c>
      <c r="AF1024">
        <v>176.02</v>
      </c>
      <c r="AG1024">
        <v>0</v>
      </c>
      <c r="AH1024">
        <v>176.02</v>
      </c>
      <c r="AI1024">
        <v>319.33999999999997</v>
      </c>
      <c r="AJ1024">
        <v>0</v>
      </c>
      <c r="AK1024">
        <f t="shared" si="15"/>
        <v>319.33999999999997</v>
      </c>
    </row>
    <row r="1025" spans="1:37" x14ac:dyDescent="0.2">
      <c r="A1025">
        <v>9000674</v>
      </c>
      <c r="B1025" t="s">
        <v>1386</v>
      </c>
      <c r="C1025" t="s">
        <v>9185</v>
      </c>
      <c r="D1025" t="s">
        <v>1387</v>
      </c>
      <c r="E1025" t="s">
        <v>9298</v>
      </c>
      <c r="F1025" t="s">
        <v>9299</v>
      </c>
      <c r="G1025" t="s">
        <v>9300</v>
      </c>
      <c r="H1025">
        <v>3543.51</v>
      </c>
      <c r="I1025">
        <v>0</v>
      </c>
      <c r="J1025">
        <v>0</v>
      </c>
      <c r="K1025">
        <v>1134.48</v>
      </c>
      <c r="L1025">
        <v>374.19</v>
      </c>
      <c r="M1025">
        <v>42.54</v>
      </c>
      <c r="N1025">
        <v>1078</v>
      </c>
      <c r="O1025">
        <v>0</v>
      </c>
      <c r="P1025">
        <v>0</v>
      </c>
      <c r="Q1025">
        <v>0</v>
      </c>
      <c r="R1025">
        <v>0</v>
      </c>
      <c r="S1025">
        <v>103854.34</v>
      </c>
      <c r="T1025">
        <v>50000</v>
      </c>
      <c r="U1025">
        <v>23450.23</v>
      </c>
      <c r="V1025">
        <v>10000</v>
      </c>
      <c r="W1025">
        <v>10000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10404.11</v>
      </c>
      <c r="AD1025">
        <v>3</v>
      </c>
      <c r="AE1025">
        <v>0</v>
      </c>
      <c r="AF1025">
        <v>312.12</v>
      </c>
      <c r="AG1025">
        <v>0</v>
      </c>
      <c r="AH1025">
        <v>312.12</v>
      </c>
      <c r="AI1025">
        <v>494.69</v>
      </c>
      <c r="AJ1025">
        <v>0</v>
      </c>
      <c r="AK1025">
        <f t="shared" si="15"/>
        <v>494.69</v>
      </c>
    </row>
    <row r="1026" spans="1:37" x14ac:dyDescent="0.2">
      <c r="A1026">
        <v>9000431</v>
      </c>
      <c r="B1026" t="s">
        <v>715</v>
      </c>
      <c r="C1026" t="s">
        <v>9185</v>
      </c>
      <c r="D1026" t="s">
        <v>716</v>
      </c>
      <c r="E1026" t="s">
        <v>9298</v>
      </c>
      <c r="F1026" t="s">
        <v>9299</v>
      </c>
      <c r="G1026" t="s">
        <v>9300</v>
      </c>
      <c r="H1026">
        <v>3524.28</v>
      </c>
      <c r="I1026">
        <v>0</v>
      </c>
      <c r="J1026">
        <v>0</v>
      </c>
      <c r="K1026">
        <v>799.42</v>
      </c>
      <c r="L1026">
        <v>199.85</v>
      </c>
      <c r="M1026">
        <v>29.98</v>
      </c>
      <c r="N1026">
        <v>600</v>
      </c>
      <c r="O1026">
        <v>0</v>
      </c>
      <c r="P1026">
        <v>0</v>
      </c>
      <c r="Q1026">
        <v>0</v>
      </c>
      <c r="R1026">
        <v>0</v>
      </c>
      <c r="S1026">
        <v>104847.62</v>
      </c>
      <c r="T1026">
        <v>50000</v>
      </c>
      <c r="U1026">
        <v>14584.06</v>
      </c>
      <c r="V1026">
        <v>0</v>
      </c>
      <c r="W1026">
        <v>10000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30263.56</v>
      </c>
      <c r="AD1026">
        <v>3</v>
      </c>
      <c r="AE1026">
        <v>0</v>
      </c>
      <c r="AF1026">
        <v>907.91</v>
      </c>
      <c r="AG1026">
        <v>0</v>
      </c>
      <c r="AH1026">
        <v>907.91</v>
      </c>
      <c r="AI1026">
        <v>1031.06</v>
      </c>
      <c r="AJ1026">
        <v>0</v>
      </c>
      <c r="AK1026">
        <f t="shared" si="15"/>
        <v>1031.06</v>
      </c>
    </row>
    <row r="1027" spans="1:37" x14ac:dyDescent="0.2">
      <c r="A1027">
        <v>9000212</v>
      </c>
      <c r="B1027" t="s">
        <v>345</v>
      </c>
      <c r="C1027" t="s">
        <v>9185</v>
      </c>
      <c r="D1027" t="s">
        <v>346</v>
      </c>
      <c r="E1027" t="s">
        <v>9298</v>
      </c>
      <c r="F1027" t="s">
        <v>9299</v>
      </c>
      <c r="G1027" t="s">
        <v>9300</v>
      </c>
      <c r="H1027">
        <v>3312.63</v>
      </c>
      <c r="I1027">
        <v>0</v>
      </c>
      <c r="J1027">
        <v>0</v>
      </c>
      <c r="K1027">
        <v>740.81</v>
      </c>
      <c r="L1027">
        <v>185.2</v>
      </c>
      <c r="M1027">
        <v>27.78</v>
      </c>
      <c r="N1027">
        <v>556</v>
      </c>
      <c r="O1027">
        <v>0</v>
      </c>
      <c r="P1027">
        <v>0</v>
      </c>
      <c r="Q1027">
        <v>0</v>
      </c>
      <c r="R1027">
        <v>0</v>
      </c>
      <c r="S1027">
        <v>90585.89</v>
      </c>
      <c r="T1027">
        <v>50000</v>
      </c>
      <c r="U1027">
        <v>12562.28</v>
      </c>
      <c r="V1027">
        <v>10000</v>
      </c>
      <c r="W1027">
        <v>0</v>
      </c>
      <c r="X1027">
        <v>0</v>
      </c>
      <c r="Y1027">
        <v>10000</v>
      </c>
      <c r="Z1027">
        <v>0</v>
      </c>
      <c r="AA1027">
        <v>0</v>
      </c>
      <c r="AB1027">
        <v>0</v>
      </c>
      <c r="AC1027">
        <v>8023.61</v>
      </c>
      <c r="AD1027">
        <v>3</v>
      </c>
      <c r="AE1027">
        <v>0</v>
      </c>
      <c r="AF1027">
        <v>240.71</v>
      </c>
      <c r="AG1027">
        <v>0</v>
      </c>
      <c r="AH1027">
        <v>240.71</v>
      </c>
      <c r="AI1027">
        <v>396.62</v>
      </c>
      <c r="AJ1027">
        <v>0</v>
      </c>
      <c r="AK1027">
        <f t="shared" ref="AK1027:AK1090" si="16">AI1027+AJ1027</f>
        <v>396.62</v>
      </c>
    </row>
    <row r="1028" spans="1:37" x14ac:dyDescent="0.2">
      <c r="A1028">
        <v>9000987</v>
      </c>
      <c r="B1028" t="s">
        <v>2219</v>
      </c>
      <c r="C1028" t="s">
        <v>9185</v>
      </c>
      <c r="D1028" t="s">
        <v>2220</v>
      </c>
      <c r="E1028" t="s">
        <v>9298</v>
      </c>
      <c r="F1028" t="s">
        <v>9299</v>
      </c>
      <c r="G1028" t="s">
        <v>9300</v>
      </c>
      <c r="H1028">
        <v>3577.97</v>
      </c>
      <c r="I1028">
        <v>0</v>
      </c>
      <c r="J1028">
        <v>0</v>
      </c>
      <c r="K1028">
        <v>647.6</v>
      </c>
      <c r="L1028">
        <v>161.91</v>
      </c>
      <c r="M1028">
        <v>24.29</v>
      </c>
      <c r="N1028">
        <v>486</v>
      </c>
      <c r="O1028">
        <v>0</v>
      </c>
      <c r="P1028">
        <v>0</v>
      </c>
      <c r="Q1028">
        <v>0</v>
      </c>
      <c r="R1028">
        <v>0</v>
      </c>
      <c r="S1028">
        <v>66960.320000000007</v>
      </c>
      <c r="T1028">
        <v>45000</v>
      </c>
      <c r="U1028">
        <v>11878.2</v>
      </c>
      <c r="V1028">
        <v>0</v>
      </c>
      <c r="W1028">
        <v>18000</v>
      </c>
      <c r="X1028">
        <v>3600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3</v>
      </c>
      <c r="AE1028">
        <v>0</v>
      </c>
      <c r="AF1028">
        <v>0</v>
      </c>
      <c r="AG1028">
        <v>0</v>
      </c>
      <c r="AH1028">
        <v>0</v>
      </c>
      <c r="AI1028">
        <v>99.33</v>
      </c>
      <c r="AJ1028">
        <v>0</v>
      </c>
      <c r="AK1028">
        <f t="shared" si="16"/>
        <v>99.33</v>
      </c>
    </row>
    <row r="1029" spans="1:37" x14ac:dyDescent="0.2">
      <c r="A1029">
        <v>9001018</v>
      </c>
      <c r="B1029" t="s">
        <v>2312</v>
      </c>
      <c r="C1029" t="s">
        <v>9185</v>
      </c>
      <c r="D1029" t="s">
        <v>2313</v>
      </c>
      <c r="E1029" t="s">
        <v>9298</v>
      </c>
      <c r="F1029" t="s">
        <v>9299</v>
      </c>
      <c r="G1029" t="s">
        <v>9300</v>
      </c>
      <c r="H1029">
        <v>3793.97</v>
      </c>
      <c r="I1029">
        <v>0</v>
      </c>
      <c r="J1029">
        <v>0</v>
      </c>
      <c r="K1029">
        <v>351.9</v>
      </c>
      <c r="L1029">
        <v>104.32</v>
      </c>
      <c r="M1029">
        <v>13.2</v>
      </c>
      <c r="N1029">
        <v>264</v>
      </c>
      <c r="O1029">
        <v>0</v>
      </c>
      <c r="P1029">
        <v>0</v>
      </c>
      <c r="Q1029">
        <v>0</v>
      </c>
      <c r="R1029">
        <v>0</v>
      </c>
      <c r="S1029">
        <v>50657.38</v>
      </c>
      <c r="T1029">
        <v>45000</v>
      </c>
      <c r="U1029">
        <v>6502.74</v>
      </c>
      <c r="V1029">
        <v>9000</v>
      </c>
      <c r="W1029">
        <v>0</v>
      </c>
      <c r="X1029">
        <v>0</v>
      </c>
      <c r="Y1029">
        <v>9000</v>
      </c>
      <c r="Z1029">
        <v>0</v>
      </c>
      <c r="AA1029">
        <v>0</v>
      </c>
      <c r="AB1029">
        <v>0</v>
      </c>
      <c r="AC1029">
        <v>0</v>
      </c>
      <c r="AD1029">
        <v>3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f t="shared" si="16"/>
        <v>0</v>
      </c>
    </row>
    <row r="1030" spans="1:37" x14ac:dyDescent="0.2">
      <c r="A1030">
        <v>9000945</v>
      </c>
      <c r="B1030" t="s">
        <v>2117</v>
      </c>
      <c r="C1030" t="s">
        <v>9185</v>
      </c>
      <c r="D1030" t="s">
        <v>2118</v>
      </c>
      <c r="E1030" t="s">
        <v>9298</v>
      </c>
      <c r="F1030" t="s">
        <v>9299</v>
      </c>
      <c r="G1030" t="s">
        <v>9300</v>
      </c>
      <c r="H1030">
        <v>3661.36</v>
      </c>
      <c r="I1030">
        <v>0</v>
      </c>
      <c r="J1030">
        <v>0</v>
      </c>
      <c r="K1030">
        <v>350.56</v>
      </c>
      <c r="L1030">
        <v>104.32</v>
      </c>
      <c r="M1030">
        <v>13.15</v>
      </c>
      <c r="N1030">
        <v>263</v>
      </c>
      <c r="O1030">
        <v>0</v>
      </c>
      <c r="P1030">
        <v>0</v>
      </c>
      <c r="Q1030">
        <v>0</v>
      </c>
      <c r="R1030">
        <v>0</v>
      </c>
      <c r="S1030">
        <v>54094.48</v>
      </c>
      <c r="T1030">
        <v>50000</v>
      </c>
      <c r="U1030">
        <v>7195.54</v>
      </c>
      <c r="V1030">
        <v>5000</v>
      </c>
      <c r="W1030">
        <v>10000</v>
      </c>
      <c r="X1030">
        <v>0</v>
      </c>
      <c r="Y1030">
        <v>10000</v>
      </c>
      <c r="Z1030">
        <v>0</v>
      </c>
      <c r="AA1030">
        <v>0</v>
      </c>
      <c r="AB1030">
        <v>0</v>
      </c>
      <c r="AC1030">
        <v>0</v>
      </c>
      <c r="AD1030">
        <v>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f t="shared" si="16"/>
        <v>0</v>
      </c>
    </row>
    <row r="1031" spans="1:37" x14ac:dyDescent="0.2">
      <c r="A1031">
        <v>9000421</v>
      </c>
      <c r="B1031" t="s">
        <v>2578</v>
      </c>
      <c r="C1031" t="s">
        <v>9185</v>
      </c>
      <c r="D1031" t="s">
        <v>2579</v>
      </c>
      <c r="E1031" t="s">
        <v>9298</v>
      </c>
      <c r="F1031" t="s">
        <v>9299</v>
      </c>
      <c r="G1031" t="s">
        <v>9300</v>
      </c>
      <c r="H1031">
        <v>5535</v>
      </c>
      <c r="I1031">
        <v>0</v>
      </c>
      <c r="J1031">
        <v>0</v>
      </c>
      <c r="K1031">
        <v>735.36</v>
      </c>
      <c r="L1031">
        <v>183.84</v>
      </c>
      <c r="M1031">
        <v>27.58</v>
      </c>
      <c r="N1031">
        <v>552</v>
      </c>
      <c r="O1031">
        <v>0</v>
      </c>
      <c r="P1031">
        <v>0</v>
      </c>
      <c r="Q1031">
        <v>0</v>
      </c>
      <c r="R1031">
        <v>0</v>
      </c>
      <c r="S1031">
        <v>67575.17</v>
      </c>
      <c r="T1031">
        <v>40000</v>
      </c>
      <c r="U1031">
        <v>11990.24</v>
      </c>
      <c r="V1031">
        <v>8000</v>
      </c>
      <c r="W1031">
        <v>8000</v>
      </c>
      <c r="X1031">
        <v>0</v>
      </c>
      <c r="Y1031">
        <v>8000</v>
      </c>
      <c r="Z1031">
        <v>0</v>
      </c>
      <c r="AA1031">
        <v>0</v>
      </c>
      <c r="AB1031">
        <v>0</v>
      </c>
      <c r="AC1031">
        <v>0</v>
      </c>
      <c r="AD1031">
        <v>3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f t="shared" si="16"/>
        <v>0</v>
      </c>
    </row>
    <row r="1032" spans="1:37" x14ac:dyDescent="0.2">
      <c r="A1032">
        <v>9000771</v>
      </c>
      <c r="B1032" t="s">
        <v>1671</v>
      </c>
      <c r="C1032" t="s">
        <v>9185</v>
      </c>
      <c r="D1032" t="s">
        <v>1672</v>
      </c>
      <c r="E1032" t="s">
        <v>9298</v>
      </c>
      <c r="F1032" t="s">
        <v>9299</v>
      </c>
      <c r="G1032" t="s">
        <v>9300</v>
      </c>
      <c r="H1032">
        <v>3623.2</v>
      </c>
      <c r="I1032">
        <v>0</v>
      </c>
      <c r="J1032">
        <v>0</v>
      </c>
      <c r="K1032">
        <v>495.26</v>
      </c>
      <c r="L1032">
        <v>123.82</v>
      </c>
      <c r="M1032">
        <v>18.57</v>
      </c>
      <c r="N1032">
        <v>371</v>
      </c>
      <c r="O1032">
        <v>0</v>
      </c>
      <c r="P1032">
        <v>0</v>
      </c>
      <c r="Q1032">
        <v>0</v>
      </c>
      <c r="R1032">
        <v>0</v>
      </c>
      <c r="S1032">
        <v>55973.37</v>
      </c>
      <c r="T1032">
        <v>50000</v>
      </c>
      <c r="U1032">
        <v>10230.370000000001</v>
      </c>
      <c r="V1032">
        <v>20000</v>
      </c>
      <c r="W1032">
        <v>10000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f t="shared" si="16"/>
        <v>0</v>
      </c>
    </row>
    <row r="1033" spans="1:37" x14ac:dyDescent="0.2">
      <c r="A1033">
        <v>9001016</v>
      </c>
      <c r="B1033" t="s">
        <v>2306</v>
      </c>
      <c r="C1033" t="s">
        <v>9185</v>
      </c>
      <c r="D1033" t="s">
        <v>2307</v>
      </c>
      <c r="E1033" t="s">
        <v>9298</v>
      </c>
      <c r="F1033" t="s">
        <v>9299</v>
      </c>
      <c r="G1033" t="s">
        <v>9300</v>
      </c>
      <c r="H1033">
        <v>3805</v>
      </c>
      <c r="I1033">
        <v>0</v>
      </c>
      <c r="J1033">
        <v>0</v>
      </c>
      <c r="K1033">
        <v>656.72</v>
      </c>
      <c r="L1033">
        <v>164.18</v>
      </c>
      <c r="M1033">
        <v>24.63</v>
      </c>
      <c r="N1033">
        <v>493</v>
      </c>
      <c r="O1033">
        <v>0</v>
      </c>
      <c r="P1033">
        <v>0</v>
      </c>
      <c r="Q1033">
        <v>0</v>
      </c>
      <c r="R1033">
        <v>0</v>
      </c>
      <c r="S1033">
        <v>72295.839999999997</v>
      </c>
      <c r="T1033">
        <v>45000</v>
      </c>
      <c r="U1033">
        <v>12046.77</v>
      </c>
      <c r="V1033">
        <v>9000</v>
      </c>
      <c r="W1033">
        <v>9000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</v>
      </c>
      <c r="AE1033">
        <v>0</v>
      </c>
      <c r="AF1033">
        <v>0</v>
      </c>
      <c r="AG1033">
        <v>0</v>
      </c>
      <c r="AH1033">
        <v>0</v>
      </c>
      <c r="AI1033">
        <v>53.48</v>
      </c>
      <c r="AJ1033">
        <v>0</v>
      </c>
      <c r="AK1033">
        <f t="shared" si="16"/>
        <v>53.48</v>
      </c>
    </row>
    <row r="1034" spans="1:37" x14ac:dyDescent="0.2">
      <c r="A1034">
        <v>9000644</v>
      </c>
      <c r="B1034" t="s">
        <v>1301</v>
      </c>
      <c r="C1034" t="s">
        <v>9185</v>
      </c>
      <c r="D1034" t="s">
        <v>1302</v>
      </c>
      <c r="E1034" t="s">
        <v>9298</v>
      </c>
      <c r="F1034" t="s">
        <v>9299</v>
      </c>
      <c r="G1034" t="s">
        <v>9300</v>
      </c>
      <c r="H1034">
        <v>5230.5600000000004</v>
      </c>
      <c r="I1034">
        <v>0</v>
      </c>
      <c r="J1034">
        <v>0</v>
      </c>
      <c r="K1034">
        <v>548.35</v>
      </c>
      <c r="L1034">
        <v>137.09</v>
      </c>
      <c r="M1034">
        <v>20.56</v>
      </c>
      <c r="N1034">
        <v>411</v>
      </c>
      <c r="O1034">
        <v>0</v>
      </c>
      <c r="P1034">
        <v>0</v>
      </c>
      <c r="Q1034">
        <v>0</v>
      </c>
      <c r="R1034">
        <v>0</v>
      </c>
      <c r="S1034">
        <v>71431.490000000005</v>
      </c>
      <c r="T1034">
        <v>50000</v>
      </c>
      <c r="U1034">
        <v>14031.33</v>
      </c>
      <c r="V1034">
        <v>10000</v>
      </c>
      <c r="W1034">
        <v>20000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3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f t="shared" si="16"/>
        <v>0</v>
      </c>
    </row>
    <row r="1035" spans="1:37" x14ac:dyDescent="0.2">
      <c r="A1035">
        <v>9001280</v>
      </c>
      <c r="B1035" t="s">
        <v>7852</v>
      </c>
      <c r="C1035" t="s">
        <v>9185</v>
      </c>
      <c r="D1035" t="s">
        <v>7853</v>
      </c>
      <c r="E1035" t="s">
        <v>9298</v>
      </c>
      <c r="F1035" t="s">
        <v>9299</v>
      </c>
      <c r="G1035" t="s">
        <v>9300</v>
      </c>
      <c r="H1035">
        <v>3406.14</v>
      </c>
      <c r="I1035">
        <v>0</v>
      </c>
      <c r="J1035">
        <v>0</v>
      </c>
      <c r="K1035">
        <v>393.19</v>
      </c>
      <c r="L1035">
        <v>104.32</v>
      </c>
      <c r="M1035">
        <v>14.74</v>
      </c>
      <c r="N1035">
        <v>295</v>
      </c>
      <c r="O1035">
        <v>0</v>
      </c>
      <c r="P1035">
        <v>0</v>
      </c>
      <c r="Q1035">
        <v>0</v>
      </c>
      <c r="R1035">
        <v>0</v>
      </c>
      <c r="S1035">
        <v>22607.29</v>
      </c>
      <c r="T1035">
        <v>20000</v>
      </c>
      <c r="U1035">
        <v>3222.98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3</v>
      </c>
      <c r="AE1035">
        <v>0</v>
      </c>
      <c r="AF1035">
        <v>0</v>
      </c>
      <c r="AG1035">
        <v>0</v>
      </c>
      <c r="AH1035">
        <v>0</v>
      </c>
      <c r="AI1035">
        <v>53.56</v>
      </c>
      <c r="AJ1035">
        <v>0</v>
      </c>
      <c r="AK1035">
        <f t="shared" si="16"/>
        <v>53.56</v>
      </c>
    </row>
    <row r="1036" spans="1:37" x14ac:dyDescent="0.2">
      <c r="A1036">
        <v>9000448</v>
      </c>
      <c r="B1036" t="s">
        <v>751</v>
      </c>
      <c r="C1036" t="s">
        <v>9185</v>
      </c>
      <c r="D1036" t="s">
        <v>752</v>
      </c>
      <c r="E1036" t="s">
        <v>9298</v>
      </c>
      <c r="F1036" t="s">
        <v>9299</v>
      </c>
      <c r="G1036" t="s">
        <v>9300</v>
      </c>
      <c r="H1036">
        <v>3916.02</v>
      </c>
      <c r="I1036">
        <v>0</v>
      </c>
      <c r="J1036">
        <v>0</v>
      </c>
      <c r="K1036">
        <v>790.08</v>
      </c>
      <c r="L1036">
        <v>197.52</v>
      </c>
      <c r="M1036">
        <v>29.63</v>
      </c>
      <c r="N1036">
        <v>593</v>
      </c>
      <c r="O1036">
        <v>0</v>
      </c>
      <c r="P1036">
        <v>0</v>
      </c>
      <c r="Q1036">
        <v>0</v>
      </c>
      <c r="R1036">
        <v>0</v>
      </c>
      <c r="S1036">
        <v>104834.74</v>
      </c>
      <c r="T1036">
        <v>50000</v>
      </c>
      <c r="U1036">
        <v>16222.27</v>
      </c>
      <c r="V1036">
        <v>10000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28612.47</v>
      </c>
      <c r="AD1036">
        <v>3</v>
      </c>
      <c r="AE1036">
        <v>0</v>
      </c>
      <c r="AF1036">
        <v>858.37</v>
      </c>
      <c r="AG1036">
        <v>0</v>
      </c>
      <c r="AH1036">
        <v>858.37</v>
      </c>
      <c r="AI1036">
        <v>969.2</v>
      </c>
      <c r="AJ1036">
        <v>0</v>
      </c>
      <c r="AK1036">
        <f t="shared" si="16"/>
        <v>969.2</v>
      </c>
    </row>
    <row r="1037" spans="1:37" x14ac:dyDescent="0.2">
      <c r="A1037">
        <v>9000124</v>
      </c>
      <c r="B1037" t="s">
        <v>102</v>
      </c>
      <c r="C1037" t="s">
        <v>9185</v>
      </c>
      <c r="D1037" t="s">
        <v>103</v>
      </c>
      <c r="E1037" t="s">
        <v>9298</v>
      </c>
      <c r="F1037" t="s">
        <v>9299</v>
      </c>
      <c r="G1037" t="s">
        <v>9300</v>
      </c>
      <c r="H1037">
        <v>3355.64</v>
      </c>
      <c r="I1037">
        <v>0</v>
      </c>
      <c r="J1037">
        <v>0</v>
      </c>
      <c r="K1037">
        <v>570.36</v>
      </c>
      <c r="L1037">
        <v>142.59</v>
      </c>
      <c r="M1037">
        <v>21.39</v>
      </c>
      <c r="N1037">
        <v>428</v>
      </c>
      <c r="O1037">
        <v>0</v>
      </c>
      <c r="P1037">
        <v>0</v>
      </c>
      <c r="Q1037">
        <v>0</v>
      </c>
      <c r="R1037">
        <v>0</v>
      </c>
      <c r="S1037">
        <v>81612.53</v>
      </c>
      <c r="T1037">
        <v>50000</v>
      </c>
      <c r="U1037">
        <v>9867.2099999999991</v>
      </c>
      <c r="V1037">
        <v>10000</v>
      </c>
      <c r="W1037">
        <v>20000</v>
      </c>
      <c r="X1037">
        <v>0</v>
      </c>
      <c r="Y1037">
        <v>5000</v>
      </c>
      <c r="Z1037">
        <v>0</v>
      </c>
      <c r="AA1037">
        <v>0</v>
      </c>
      <c r="AB1037">
        <v>0</v>
      </c>
      <c r="AC1037">
        <v>0</v>
      </c>
      <c r="AD1037">
        <v>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f t="shared" si="16"/>
        <v>0</v>
      </c>
    </row>
    <row r="1038" spans="1:37" x14ac:dyDescent="0.2">
      <c r="A1038">
        <v>9000585</v>
      </c>
      <c r="B1038" t="s">
        <v>1125</v>
      </c>
      <c r="C1038" t="s">
        <v>9185</v>
      </c>
      <c r="D1038" t="s">
        <v>1126</v>
      </c>
      <c r="E1038" t="s">
        <v>9298</v>
      </c>
      <c r="F1038" t="s">
        <v>9299</v>
      </c>
      <c r="G1038" t="s">
        <v>9300</v>
      </c>
      <c r="H1038">
        <v>2472.54</v>
      </c>
      <c r="I1038">
        <v>0</v>
      </c>
      <c r="J1038">
        <v>0</v>
      </c>
      <c r="K1038">
        <v>387.93</v>
      </c>
      <c r="L1038">
        <v>104.32</v>
      </c>
      <c r="M1038">
        <v>14.55</v>
      </c>
      <c r="N1038">
        <v>291</v>
      </c>
      <c r="O1038">
        <v>0</v>
      </c>
      <c r="P1038">
        <v>0</v>
      </c>
      <c r="Q1038">
        <v>0</v>
      </c>
      <c r="R1038">
        <v>0</v>
      </c>
      <c r="S1038">
        <v>51722.2</v>
      </c>
      <c r="T1038">
        <v>50000</v>
      </c>
      <c r="U1038">
        <v>7010.4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3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f t="shared" si="16"/>
        <v>0</v>
      </c>
    </row>
    <row r="1039" spans="1:37" x14ac:dyDescent="0.2">
      <c r="A1039">
        <v>9000546</v>
      </c>
      <c r="B1039" t="s">
        <v>1016</v>
      </c>
      <c r="C1039" t="s">
        <v>9185</v>
      </c>
      <c r="D1039" t="s">
        <v>1017</v>
      </c>
      <c r="E1039" t="s">
        <v>9298</v>
      </c>
      <c r="F1039" t="s">
        <v>9299</v>
      </c>
      <c r="G1039" t="s">
        <v>9300</v>
      </c>
      <c r="H1039">
        <v>2935.02</v>
      </c>
      <c r="I1039">
        <v>0</v>
      </c>
      <c r="J1039">
        <v>0</v>
      </c>
      <c r="K1039">
        <v>585.78</v>
      </c>
      <c r="L1039">
        <v>146.44999999999999</v>
      </c>
      <c r="M1039">
        <v>21.97</v>
      </c>
      <c r="N1039">
        <v>439</v>
      </c>
      <c r="O1039">
        <v>0</v>
      </c>
      <c r="P1039">
        <v>0</v>
      </c>
      <c r="Q1039">
        <v>0</v>
      </c>
      <c r="R1039">
        <v>0</v>
      </c>
      <c r="S1039">
        <v>65540.600000000006</v>
      </c>
      <c r="T1039">
        <v>50000</v>
      </c>
      <c r="U1039">
        <v>10417.450000000001</v>
      </c>
      <c r="V1039">
        <v>5000</v>
      </c>
      <c r="W1039">
        <v>20000</v>
      </c>
      <c r="X1039">
        <v>0</v>
      </c>
      <c r="Y1039">
        <v>10000</v>
      </c>
      <c r="Z1039">
        <v>0</v>
      </c>
      <c r="AA1039">
        <v>0</v>
      </c>
      <c r="AB1039">
        <v>0</v>
      </c>
      <c r="AC1039">
        <v>0</v>
      </c>
      <c r="AD1039">
        <v>3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f t="shared" si="16"/>
        <v>0</v>
      </c>
    </row>
    <row r="1040" spans="1:37" x14ac:dyDescent="0.2">
      <c r="A1040">
        <v>9000873</v>
      </c>
      <c r="B1040" t="s">
        <v>2745</v>
      </c>
      <c r="C1040" t="s">
        <v>9185</v>
      </c>
      <c r="D1040" t="s">
        <v>2746</v>
      </c>
      <c r="E1040" t="s">
        <v>9298</v>
      </c>
      <c r="F1040" t="s">
        <v>9299</v>
      </c>
      <c r="G1040" t="s">
        <v>9300</v>
      </c>
      <c r="H1040">
        <v>6151</v>
      </c>
      <c r="I1040">
        <v>0</v>
      </c>
      <c r="J1040">
        <v>0</v>
      </c>
      <c r="K1040">
        <v>790.64</v>
      </c>
      <c r="L1040">
        <v>197.66</v>
      </c>
      <c r="M1040">
        <v>29.65</v>
      </c>
      <c r="N1040">
        <v>593</v>
      </c>
      <c r="O1040">
        <v>0</v>
      </c>
      <c r="P1040">
        <v>0</v>
      </c>
      <c r="Q1040">
        <v>0</v>
      </c>
      <c r="R1040">
        <v>0</v>
      </c>
      <c r="S1040">
        <v>74706.320000000007</v>
      </c>
      <c r="T1040">
        <v>40000</v>
      </c>
      <c r="U1040">
        <v>12887.6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21818.720000000001</v>
      </c>
      <c r="AD1040">
        <v>3</v>
      </c>
      <c r="AE1040">
        <v>0</v>
      </c>
      <c r="AF1040">
        <v>654.55999999999995</v>
      </c>
      <c r="AG1040">
        <v>0</v>
      </c>
      <c r="AH1040">
        <v>654.55999999999995</v>
      </c>
      <c r="AI1040">
        <v>668.36</v>
      </c>
      <c r="AJ1040">
        <v>0</v>
      </c>
      <c r="AK1040">
        <f t="shared" si="16"/>
        <v>668.36</v>
      </c>
    </row>
    <row r="1041" spans="1:37" x14ac:dyDescent="0.2">
      <c r="A1041">
        <v>9001151</v>
      </c>
      <c r="B1041" t="s">
        <v>3119</v>
      </c>
      <c r="C1041" t="s">
        <v>9185</v>
      </c>
      <c r="D1041" t="s">
        <v>3209</v>
      </c>
      <c r="E1041" t="s">
        <v>9298</v>
      </c>
      <c r="F1041" t="s">
        <v>9299</v>
      </c>
      <c r="G1041" t="s">
        <v>9300</v>
      </c>
      <c r="H1041">
        <v>2840.72</v>
      </c>
      <c r="I1041">
        <v>0</v>
      </c>
      <c r="J1041">
        <v>0</v>
      </c>
      <c r="K1041">
        <v>320</v>
      </c>
      <c r="L1041">
        <v>104.32</v>
      </c>
      <c r="M1041">
        <v>12</v>
      </c>
      <c r="N1041">
        <v>240</v>
      </c>
      <c r="O1041">
        <v>0</v>
      </c>
      <c r="P1041">
        <v>0</v>
      </c>
      <c r="Q1041">
        <v>0</v>
      </c>
      <c r="R1041">
        <v>0</v>
      </c>
      <c r="S1041">
        <v>27413.33</v>
      </c>
      <c r="T1041">
        <v>35000</v>
      </c>
      <c r="U1041">
        <v>4636.96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f t="shared" si="16"/>
        <v>0</v>
      </c>
    </row>
    <row r="1042" spans="1:37" x14ac:dyDescent="0.2">
      <c r="A1042">
        <v>9000806</v>
      </c>
      <c r="B1042" t="s">
        <v>1774</v>
      </c>
      <c r="C1042" t="s">
        <v>9185</v>
      </c>
      <c r="D1042" t="s">
        <v>1775</v>
      </c>
      <c r="E1042" t="s">
        <v>9298</v>
      </c>
      <c r="F1042" t="s">
        <v>9299</v>
      </c>
      <c r="G1042" t="s">
        <v>9300</v>
      </c>
      <c r="H1042">
        <v>4177.1400000000003</v>
      </c>
      <c r="I1042">
        <v>0</v>
      </c>
      <c r="J1042">
        <v>0</v>
      </c>
      <c r="K1042">
        <v>542.52</v>
      </c>
      <c r="L1042">
        <v>135.63</v>
      </c>
      <c r="M1042">
        <v>20.34</v>
      </c>
      <c r="N1042">
        <v>407</v>
      </c>
      <c r="O1042">
        <v>0</v>
      </c>
      <c r="P1042">
        <v>0</v>
      </c>
      <c r="Q1042">
        <v>0</v>
      </c>
      <c r="R1042">
        <v>0</v>
      </c>
      <c r="S1042">
        <v>54542.93</v>
      </c>
      <c r="T1042">
        <v>50000</v>
      </c>
      <c r="U1042">
        <v>11655.44</v>
      </c>
      <c r="V1042">
        <v>10000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3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f t="shared" si="16"/>
        <v>0</v>
      </c>
    </row>
    <row r="1043" spans="1:37" x14ac:dyDescent="0.2">
      <c r="A1043">
        <v>9000534</v>
      </c>
      <c r="B1043" t="s">
        <v>981</v>
      </c>
      <c r="C1043" t="s">
        <v>9185</v>
      </c>
      <c r="D1043" t="s">
        <v>982</v>
      </c>
      <c r="E1043" t="s">
        <v>9298</v>
      </c>
      <c r="F1043" t="s">
        <v>9299</v>
      </c>
      <c r="G1043" t="s">
        <v>9300</v>
      </c>
      <c r="H1043">
        <v>3642.47</v>
      </c>
      <c r="I1043">
        <v>0</v>
      </c>
      <c r="J1043">
        <v>0</v>
      </c>
      <c r="K1043">
        <v>506.84</v>
      </c>
      <c r="L1043">
        <v>126.71</v>
      </c>
      <c r="M1043">
        <v>19.010000000000002</v>
      </c>
      <c r="N1043">
        <v>380</v>
      </c>
      <c r="O1043">
        <v>0</v>
      </c>
      <c r="P1043">
        <v>0</v>
      </c>
      <c r="Q1043">
        <v>0</v>
      </c>
      <c r="R1043">
        <v>0</v>
      </c>
      <c r="S1043">
        <v>57313.01</v>
      </c>
      <c r="T1043">
        <v>50000</v>
      </c>
      <c r="U1043">
        <v>11118.28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3</v>
      </c>
      <c r="AE1043">
        <v>0</v>
      </c>
      <c r="AF1043">
        <v>0</v>
      </c>
      <c r="AG1043">
        <v>0</v>
      </c>
      <c r="AH1043">
        <v>0</v>
      </c>
      <c r="AI1043">
        <v>32.94</v>
      </c>
      <c r="AJ1043">
        <v>0</v>
      </c>
      <c r="AK1043">
        <f t="shared" si="16"/>
        <v>32.94</v>
      </c>
    </row>
    <row r="1044" spans="1:37" x14ac:dyDescent="0.2">
      <c r="A1044">
        <v>9000160</v>
      </c>
      <c r="B1044" t="s">
        <v>203</v>
      </c>
      <c r="C1044" t="s">
        <v>9185</v>
      </c>
      <c r="D1044" t="s">
        <v>204</v>
      </c>
      <c r="E1044" t="s">
        <v>9298</v>
      </c>
      <c r="F1044" t="s">
        <v>9299</v>
      </c>
      <c r="G1044" t="s">
        <v>9300</v>
      </c>
      <c r="H1044">
        <v>915.74</v>
      </c>
      <c r="I1044">
        <v>0</v>
      </c>
      <c r="J1044">
        <v>0</v>
      </c>
      <c r="K1044">
        <v>444.85</v>
      </c>
      <c r="L1044">
        <v>111.21</v>
      </c>
      <c r="M1044">
        <v>16.68</v>
      </c>
      <c r="N1044">
        <v>334</v>
      </c>
      <c r="O1044">
        <v>0</v>
      </c>
      <c r="P1044">
        <v>0</v>
      </c>
      <c r="Q1044">
        <v>0</v>
      </c>
      <c r="R1044">
        <v>0</v>
      </c>
      <c r="S1044">
        <v>60330.13</v>
      </c>
      <c r="T1044">
        <v>50000</v>
      </c>
      <c r="U1044">
        <v>8605.19</v>
      </c>
      <c r="V1044">
        <v>0</v>
      </c>
      <c r="W1044">
        <v>10000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3</v>
      </c>
      <c r="AE1044">
        <v>0</v>
      </c>
      <c r="AF1044">
        <v>0</v>
      </c>
      <c r="AG1044">
        <v>0</v>
      </c>
      <c r="AH1044">
        <v>0</v>
      </c>
      <c r="AI1044">
        <v>27.46</v>
      </c>
      <c r="AJ1044">
        <v>0</v>
      </c>
      <c r="AK1044">
        <f t="shared" si="16"/>
        <v>27.46</v>
      </c>
    </row>
    <row r="1045" spans="1:37" x14ac:dyDescent="0.2">
      <c r="A1045">
        <v>9000489</v>
      </c>
      <c r="B1045" t="s">
        <v>2736</v>
      </c>
      <c r="C1045" t="s">
        <v>9185</v>
      </c>
      <c r="D1045" t="s">
        <v>2737</v>
      </c>
      <c r="E1045" t="s">
        <v>9298</v>
      </c>
      <c r="F1045" t="s">
        <v>9299</v>
      </c>
      <c r="G1045" t="s">
        <v>9300</v>
      </c>
      <c r="H1045">
        <v>4290.24</v>
      </c>
      <c r="I1045">
        <v>0</v>
      </c>
      <c r="J1045">
        <v>0</v>
      </c>
      <c r="K1045">
        <v>714.72</v>
      </c>
      <c r="L1045">
        <v>178.68</v>
      </c>
      <c r="M1045">
        <v>26.8</v>
      </c>
      <c r="N1045">
        <v>536</v>
      </c>
      <c r="O1045">
        <v>0</v>
      </c>
      <c r="P1045">
        <v>0</v>
      </c>
      <c r="Q1045">
        <v>0</v>
      </c>
      <c r="R1045">
        <v>0</v>
      </c>
      <c r="S1045">
        <v>48423.76</v>
      </c>
      <c r="T1045">
        <v>40000</v>
      </c>
      <c r="U1045">
        <v>11649.6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3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f t="shared" si="16"/>
        <v>0</v>
      </c>
    </row>
    <row r="1046" spans="1:37" x14ac:dyDescent="0.2">
      <c r="A1046">
        <v>9001025</v>
      </c>
      <c r="B1046" t="s">
        <v>2333</v>
      </c>
      <c r="C1046" t="s">
        <v>9185</v>
      </c>
      <c r="D1046" t="s">
        <v>2334</v>
      </c>
      <c r="E1046" t="s">
        <v>9298</v>
      </c>
      <c r="F1046" t="s">
        <v>9299</v>
      </c>
      <c r="G1046" t="s">
        <v>9300</v>
      </c>
      <c r="H1046">
        <v>3875.9</v>
      </c>
      <c r="I1046">
        <v>0</v>
      </c>
      <c r="J1046">
        <v>0</v>
      </c>
      <c r="K1046">
        <v>340.51</v>
      </c>
      <c r="L1046">
        <v>104.32</v>
      </c>
      <c r="M1046">
        <v>12.77</v>
      </c>
      <c r="N1046">
        <v>255</v>
      </c>
      <c r="O1046">
        <v>0</v>
      </c>
      <c r="P1046">
        <v>0</v>
      </c>
      <c r="Q1046">
        <v>0</v>
      </c>
      <c r="R1046">
        <v>0</v>
      </c>
      <c r="S1046">
        <v>49874.97</v>
      </c>
      <c r="T1046">
        <v>45000</v>
      </c>
      <c r="U1046">
        <v>6298.2</v>
      </c>
      <c r="V1046">
        <v>0</v>
      </c>
      <c r="W1046">
        <v>9000</v>
      </c>
      <c r="X1046">
        <v>0</v>
      </c>
      <c r="Y1046">
        <v>9000</v>
      </c>
      <c r="Z1046">
        <v>0</v>
      </c>
      <c r="AA1046">
        <v>0</v>
      </c>
      <c r="AB1046">
        <v>0</v>
      </c>
      <c r="AC1046">
        <v>0</v>
      </c>
      <c r="AD1046">
        <v>3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f t="shared" si="16"/>
        <v>0</v>
      </c>
    </row>
    <row r="1047" spans="1:37" x14ac:dyDescent="0.2">
      <c r="A1047">
        <v>9000666</v>
      </c>
      <c r="B1047" t="s">
        <v>1364</v>
      </c>
      <c r="C1047" t="s">
        <v>9185</v>
      </c>
      <c r="D1047" t="s">
        <v>1365</v>
      </c>
      <c r="E1047" t="s">
        <v>9298</v>
      </c>
      <c r="F1047" t="s">
        <v>9299</v>
      </c>
      <c r="G1047" t="s">
        <v>9300</v>
      </c>
      <c r="H1047">
        <v>2741.66</v>
      </c>
      <c r="I1047">
        <v>0</v>
      </c>
      <c r="J1047">
        <v>0</v>
      </c>
      <c r="K1047">
        <v>488.98</v>
      </c>
      <c r="L1047">
        <v>122.25</v>
      </c>
      <c r="M1047">
        <v>18.34</v>
      </c>
      <c r="N1047">
        <v>367</v>
      </c>
      <c r="O1047">
        <v>0</v>
      </c>
      <c r="P1047">
        <v>0</v>
      </c>
      <c r="Q1047">
        <v>0</v>
      </c>
      <c r="R1047">
        <v>0</v>
      </c>
      <c r="S1047">
        <v>52740.69</v>
      </c>
      <c r="T1047">
        <v>50000</v>
      </c>
      <c r="U1047">
        <v>10149.36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3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f t="shared" si="16"/>
        <v>0</v>
      </c>
    </row>
    <row r="1048" spans="1:37" x14ac:dyDescent="0.2">
      <c r="A1048">
        <v>9000601</v>
      </c>
      <c r="B1048" t="s">
        <v>1173</v>
      </c>
      <c r="C1048" t="s">
        <v>9185</v>
      </c>
      <c r="D1048" t="s">
        <v>1174</v>
      </c>
      <c r="E1048" t="s">
        <v>9298</v>
      </c>
      <c r="F1048" t="s">
        <v>9299</v>
      </c>
      <c r="G1048" t="s">
        <v>9300</v>
      </c>
      <c r="H1048">
        <v>2489.09</v>
      </c>
      <c r="I1048">
        <v>0</v>
      </c>
      <c r="J1048">
        <v>0</v>
      </c>
      <c r="K1048">
        <v>381.1</v>
      </c>
      <c r="L1048">
        <v>104.32</v>
      </c>
      <c r="M1048">
        <v>14.29</v>
      </c>
      <c r="N1048">
        <v>286</v>
      </c>
      <c r="O1048">
        <v>0</v>
      </c>
      <c r="P1048">
        <v>0</v>
      </c>
      <c r="Q1048">
        <v>0</v>
      </c>
      <c r="R1048">
        <v>0</v>
      </c>
      <c r="S1048">
        <v>52358.92</v>
      </c>
      <c r="T1048">
        <v>50000</v>
      </c>
      <c r="U1048">
        <v>6969.13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f t="shared" si="16"/>
        <v>0</v>
      </c>
    </row>
    <row r="1049" spans="1:37" x14ac:dyDescent="0.2">
      <c r="A1049">
        <v>9000897</v>
      </c>
      <c r="B1049" t="s">
        <v>2581</v>
      </c>
      <c r="C1049" t="s">
        <v>9185</v>
      </c>
      <c r="D1049" t="s">
        <v>2582</v>
      </c>
      <c r="E1049" t="s">
        <v>9298</v>
      </c>
      <c r="F1049" t="s">
        <v>9299</v>
      </c>
      <c r="G1049" t="s">
        <v>9300</v>
      </c>
      <c r="H1049">
        <v>4661</v>
      </c>
      <c r="I1049">
        <v>0</v>
      </c>
      <c r="J1049">
        <v>0</v>
      </c>
      <c r="K1049">
        <v>884.64</v>
      </c>
      <c r="L1049">
        <v>221.16</v>
      </c>
      <c r="M1049">
        <v>33.17</v>
      </c>
      <c r="N1049">
        <v>663</v>
      </c>
      <c r="O1049">
        <v>0</v>
      </c>
      <c r="P1049">
        <v>0</v>
      </c>
      <c r="Q1049">
        <v>0</v>
      </c>
      <c r="R1049">
        <v>0</v>
      </c>
      <c r="S1049">
        <v>64938</v>
      </c>
      <c r="T1049">
        <v>40000</v>
      </c>
      <c r="U1049">
        <v>14415.76</v>
      </c>
      <c r="V1049">
        <v>8000</v>
      </c>
      <c r="W1049">
        <v>8000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3</v>
      </c>
      <c r="AE1049">
        <v>0</v>
      </c>
      <c r="AF1049">
        <v>0</v>
      </c>
      <c r="AG1049">
        <v>0</v>
      </c>
      <c r="AH1049">
        <v>0</v>
      </c>
      <c r="AI1049">
        <v>230.85</v>
      </c>
      <c r="AJ1049">
        <v>0</v>
      </c>
      <c r="AK1049">
        <f t="shared" si="16"/>
        <v>230.85</v>
      </c>
    </row>
    <row r="1050" spans="1:37" x14ac:dyDescent="0.2">
      <c r="A1050">
        <v>9000847</v>
      </c>
      <c r="B1050" t="s">
        <v>1886</v>
      </c>
      <c r="C1050" t="s">
        <v>9185</v>
      </c>
      <c r="D1050" t="s">
        <v>1887</v>
      </c>
      <c r="E1050" t="s">
        <v>9298</v>
      </c>
      <c r="F1050" t="s">
        <v>9299</v>
      </c>
      <c r="G1050" t="s">
        <v>9300</v>
      </c>
      <c r="H1050">
        <v>2510.15</v>
      </c>
      <c r="I1050">
        <v>0</v>
      </c>
      <c r="J1050">
        <v>0</v>
      </c>
      <c r="K1050">
        <v>418.75</v>
      </c>
      <c r="L1050">
        <v>104.69</v>
      </c>
      <c r="M1050">
        <v>15.7</v>
      </c>
      <c r="N1050">
        <v>314</v>
      </c>
      <c r="O1050">
        <v>0</v>
      </c>
      <c r="P1050">
        <v>0</v>
      </c>
      <c r="Q1050">
        <v>0</v>
      </c>
      <c r="R1050">
        <v>0</v>
      </c>
      <c r="S1050">
        <v>46495.1</v>
      </c>
      <c r="T1050">
        <v>50000</v>
      </c>
      <c r="U1050">
        <v>7303.11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f t="shared" si="16"/>
        <v>0</v>
      </c>
    </row>
    <row r="1051" spans="1:37" x14ac:dyDescent="0.2">
      <c r="A1051">
        <v>9000745</v>
      </c>
      <c r="B1051" t="s">
        <v>1594</v>
      </c>
      <c r="C1051" t="s">
        <v>9185</v>
      </c>
      <c r="D1051" t="s">
        <v>2391</v>
      </c>
      <c r="E1051" t="s">
        <v>9298</v>
      </c>
      <c r="F1051" t="s">
        <v>9299</v>
      </c>
      <c r="G1051" t="s">
        <v>9300</v>
      </c>
      <c r="H1051">
        <v>3030.17</v>
      </c>
      <c r="I1051">
        <v>0</v>
      </c>
      <c r="J1051">
        <v>0</v>
      </c>
      <c r="K1051">
        <v>544.66999999999996</v>
      </c>
      <c r="L1051">
        <v>136.16999999999999</v>
      </c>
      <c r="M1051">
        <v>20.43</v>
      </c>
      <c r="N1051">
        <v>409</v>
      </c>
      <c r="O1051">
        <v>0</v>
      </c>
      <c r="P1051">
        <v>0</v>
      </c>
      <c r="Q1051">
        <v>0</v>
      </c>
      <c r="R1051">
        <v>0</v>
      </c>
      <c r="S1051">
        <v>60582.33</v>
      </c>
      <c r="T1051">
        <v>50000</v>
      </c>
      <c r="U1051">
        <v>8875.86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1706.47</v>
      </c>
      <c r="AD1051">
        <v>3</v>
      </c>
      <c r="AE1051">
        <v>0</v>
      </c>
      <c r="AF1051">
        <v>51.19</v>
      </c>
      <c r="AG1051">
        <v>0</v>
      </c>
      <c r="AH1051">
        <v>51.19</v>
      </c>
      <c r="AI1051">
        <v>154.59</v>
      </c>
      <c r="AJ1051">
        <v>0</v>
      </c>
      <c r="AK1051">
        <f t="shared" si="16"/>
        <v>154.59</v>
      </c>
    </row>
    <row r="1052" spans="1:37" x14ac:dyDescent="0.2">
      <c r="A1052">
        <v>9001412</v>
      </c>
      <c r="B1052" t="s">
        <v>1731</v>
      </c>
      <c r="C1052" t="s">
        <v>9185</v>
      </c>
      <c r="D1052" t="s">
        <v>9085</v>
      </c>
      <c r="E1052" t="s">
        <v>9298</v>
      </c>
      <c r="F1052" t="s">
        <v>9299</v>
      </c>
      <c r="G1052" t="s">
        <v>9300</v>
      </c>
      <c r="H1052">
        <v>2637</v>
      </c>
      <c r="I1052">
        <v>0</v>
      </c>
      <c r="J1052">
        <v>0</v>
      </c>
      <c r="K1052">
        <v>320</v>
      </c>
      <c r="L1052">
        <v>104.32</v>
      </c>
      <c r="M1052">
        <v>12</v>
      </c>
      <c r="N1052">
        <v>240</v>
      </c>
      <c r="O1052">
        <v>0</v>
      </c>
      <c r="P1052">
        <v>0</v>
      </c>
      <c r="Q1052">
        <v>0</v>
      </c>
      <c r="R1052">
        <v>0</v>
      </c>
      <c r="S1052">
        <v>9511</v>
      </c>
      <c r="T1052">
        <v>15000</v>
      </c>
      <c r="U1052">
        <v>2028.96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f t="shared" si="16"/>
        <v>0</v>
      </c>
    </row>
    <row r="1053" spans="1:37" x14ac:dyDescent="0.2">
      <c r="A1053">
        <v>9000850</v>
      </c>
      <c r="B1053" t="s">
        <v>1895</v>
      </c>
      <c r="C1053" t="s">
        <v>9185</v>
      </c>
      <c r="D1053" t="s">
        <v>1896</v>
      </c>
      <c r="E1053" t="s">
        <v>9298</v>
      </c>
      <c r="F1053" t="s">
        <v>9299</v>
      </c>
      <c r="G1053" t="s">
        <v>9300</v>
      </c>
      <c r="H1053">
        <v>2891.64</v>
      </c>
      <c r="I1053">
        <v>0</v>
      </c>
      <c r="J1053">
        <v>0</v>
      </c>
      <c r="K1053">
        <v>369.86</v>
      </c>
      <c r="L1053">
        <v>104.32</v>
      </c>
      <c r="M1053">
        <v>13.87</v>
      </c>
      <c r="N1053">
        <v>277</v>
      </c>
      <c r="O1053">
        <v>0</v>
      </c>
      <c r="P1053">
        <v>0</v>
      </c>
      <c r="Q1053">
        <v>0</v>
      </c>
      <c r="R1053">
        <v>0</v>
      </c>
      <c r="S1053">
        <v>47730.77</v>
      </c>
      <c r="T1053">
        <v>50000</v>
      </c>
      <c r="U1053">
        <v>6938.99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f t="shared" si="16"/>
        <v>0</v>
      </c>
    </row>
    <row r="1054" spans="1:37" x14ac:dyDescent="0.2">
      <c r="A1054">
        <v>9000195</v>
      </c>
      <c r="B1054" t="s">
        <v>300</v>
      </c>
      <c r="C1054" t="s">
        <v>9185</v>
      </c>
      <c r="D1054" t="s">
        <v>301</v>
      </c>
      <c r="E1054" t="s">
        <v>9298</v>
      </c>
      <c r="F1054" t="s">
        <v>9299</v>
      </c>
      <c r="G1054" t="s">
        <v>9300</v>
      </c>
      <c r="H1054">
        <v>2993.75</v>
      </c>
      <c r="I1054">
        <v>0</v>
      </c>
      <c r="J1054">
        <v>0</v>
      </c>
      <c r="K1054">
        <v>538.75</v>
      </c>
      <c r="L1054">
        <v>134.69</v>
      </c>
      <c r="M1054">
        <v>20.2</v>
      </c>
      <c r="N1054">
        <v>404</v>
      </c>
      <c r="O1054">
        <v>0</v>
      </c>
      <c r="P1054">
        <v>0</v>
      </c>
      <c r="Q1054">
        <v>0</v>
      </c>
      <c r="R1054">
        <v>0</v>
      </c>
      <c r="S1054">
        <v>89946.22</v>
      </c>
      <c r="T1054">
        <v>50000</v>
      </c>
      <c r="U1054">
        <v>8616.7000000000007</v>
      </c>
      <c r="V1054">
        <v>10000</v>
      </c>
      <c r="W1054">
        <v>0</v>
      </c>
      <c r="X1054">
        <v>2800</v>
      </c>
      <c r="Y1054">
        <v>3500</v>
      </c>
      <c r="Z1054">
        <v>0</v>
      </c>
      <c r="AA1054">
        <v>0</v>
      </c>
      <c r="AB1054">
        <v>0</v>
      </c>
      <c r="AC1054">
        <v>15029.52</v>
      </c>
      <c r="AD1054">
        <v>3</v>
      </c>
      <c r="AE1054">
        <v>0</v>
      </c>
      <c r="AF1054">
        <v>450.89</v>
      </c>
      <c r="AG1054">
        <v>0</v>
      </c>
      <c r="AH1054">
        <v>450.89</v>
      </c>
      <c r="AI1054">
        <v>589</v>
      </c>
      <c r="AJ1054">
        <v>0</v>
      </c>
      <c r="AK1054">
        <f t="shared" si="16"/>
        <v>589</v>
      </c>
    </row>
    <row r="1055" spans="1:37" x14ac:dyDescent="0.2">
      <c r="A1055">
        <v>9000982</v>
      </c>
      <c r="B1055" t="s">
        <v>2188</v>
      </c>
      <c r="C1055" t="s">
        <v>9185</v>
      </c>
      <c r="D1055" t="s">
        <v>2189</v>
      </c>
      <c r="E1055" t="s">
        <v>9298</v>
      </c>
      <c r="F1055" t="s">
        <v>9299</v>
      </c>
      <c r="G1055" t="s">
        <v>9300</v>
      </c>
      <c r="H1055">
        <v>4141.9799999999996</v>
      </c>
      <c r="I1055">
        <v>0</v>
      </c>
      <c r="J1055">
        <v>0</v>
      </c>
      <c r="K1055">
        <v>435.2</v>
      </c>
      <c r="L1055">
        <v>108.8</v>
      </c>
      <c r="M1055">
        <v>16.32</v>
      </c>
      <c r="N1055">
        <v>326</v>
      </c>
      <c r="O1055">
        <v>0</v>
      </c>
      <c r="P1055">
        <v>0</v>
      </c>
      <c r="Q1055">
        <v>0</v>
      </c>
      <c r="R1055">
        <v>0</v>
      </c>
      <c r="S1055">
        <v>58748.51</v>
      </c>
      <c r="T1055">
        <v>50000</v>
      </c>
      <c r="U1055">
        <v>8865.2000000000007</v>
      </c>
      <c r="V1055">
        <v>0</v>
      </c>
      <c r="W1055">
        <v>10000</v>
      </c>
      <c r="X1055">
        <v>0</v>
      </c>
      <c r="Y1055">
        <v>6000</v>
      </c>
      <c r="Z1055">
        <v>0</v>
      </c>
      <c r="AA1055">
        <v>0</v>
      </c>
      <c r="AB1055">
        <v>0</v>
      </c>
      <c r="AC1055">
        <v>0</v>
      </c>
      <c r="AD1055">
        <v>3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f t="shared" si="16"/>
        <v>0</v>
      </c>
    </row>
    <row r="1056" spans="1:37" x14ac:dyDescent="0.2">
      <c r="A1056">
        <v>9000775</v>
      </c>
      <c r="B1056" t="s">
        <v>1683</v>
      </c>
      <c r="C1056" t="s">
        <v>9185</v>
      </c>
      <c r="D1056" t="s">
        <v>1684</v>
      </c>
      <c r="E1056" t="s">
        <v>9298</v>
      </c>
      <c r="F1056" t="s">
        <v>9299</v>
      </c>
      <c r="G1056" t="s">
        <v>9300</v>
      </c>
      <c r="H1056">
        <v>3524.04</v>
      </c>
      <c r="I1056">
        <v>0</v>
      </c>
      <c r="J1056">
        <v>0</v>
      </c>
      <c r="K1056">
        <v>455.95</v>
      </c>
      <c r="L1056">
        <v>113.99</v>
      </c>
      <c r="M1056">
        <v>17.100000000000001</v>
      </c>
      <c r="N1056">
        <v>342</v>
      </c>
      <c r="O1056">
        <v>0</v>
      </c>
      <c r="P1056">
        <v>0</v>
      </c>
      <c r="Q1056">
        <v>0</v>
      </c>
      <c r="R1056">
        <v>0</v>
      </c>
      <c r="S1056">
        <v>49658.54</v>
      </c>
      <c r="T1056">
        <v>50000</v>
      </c>
      <c r="U1056">
        <v>8989.64</v>
      </c>
      <c r="V1056">
        <v>10000</v>
      </c>
      <c r="W1056">
        <v>20000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f t="shared" si="16"/>
        <v>0</v>
      </c>
    </row>
    <row r="1057" spans="1:37" x14ac:dyDescent="0.2">
      <c r="A1057">
        <v>9000413</v>
      </c>
      <c r="B1057" t="s">
        <v>2624</v>
      </c>
      <c r="C1057" t="s">
        <v>9185</v>
      </c>
      <c r="D1057" t="s">
        <v>2625</v>
      </c>
      <c r="E1057" t="s">
        <v>9298</v>
      </c>
      <c r="F1057" t="s">
        <v>9299</v>
      </c>
      <c r="G1057" t="s">
        <v>9300</v>
      </c>
      <c r="H1057">
        <v>6206.12</v>
      </c>
      <c r="I1057">
        <v>0</v>
      </c>
      <c r="J1057">
        <v>0</v>
      </c>
      <c r="K1057">
        <v>678.16</v>
      </c>
      <c r="L1057">
        <v>169.54</v>
      </c>
      <c r="M1057">
        <v>25.43</v>
      </c>
      <c r="N1057">
        <v>509</v>
      </c>
      <c r="O1057">
        <v>0</v>
      </c>
      <c r="P1057">
        <v>0</v>
      </c>
      <c r="Q1057">
        <v>0</v>
      </c>
      <c r="R1057">
        <v>0</v>
      </c>
      <c r="S1057">
        <v>62076.18</v>
      </c>
      <c r="T1057">
        <v>40000</v>
      </c>
      <c r="U1057">
        <v>11057.04</v>
      </c>
      <c r="V1057">
        <v>8000</v>
      </c>
      <c r="W1057">
        <v>8000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3</v>
      </c>
      <c r="AE1057">
        <v>0</v>
      </c>
      <c r="AF1057">
        <v>0</v>
      </c>
      <c r="AG1057">
        <v>0</v>
      </c>
      <c r="AH1057">
        <v>0</v>
      </c>
      <c r="AI1057">
        <v>229.59</v>
      </c>
      <c r="AJ1057">
        <v>0</v>
      </c>
      <c r="AK1057">
        <f t="shared" si="16"/>
        <v>229.59</v>
      </c>
    </row>
    <row r="1058" spans="1:37" x14ac:dyDescent="0.2">
      <c r="A1058">
        <v>9000131</v>
      </c>
      <c r="B1058" t="s">
        <v>2645</v>
      </c>
      <c r="C1058" t="s">
        <v>9185</v>
      </c>
      <c r="D1058" t="s">
        <v>2646</v>
      </c>
      <c r="E1058" t="s">
        <v>9298</v>
      </c>
      <c r="F1058" t="s">
        <v>9299</v>
      </c>
      <c r="G1058" t="s">
        <v>9300</v>
      </c>
      <c r="H1058">
        <v>13536.05</v>
      </c>
      <c r="I1058">
        <v>0</v>
      </c>
      <c r="J1058">
        <v>0</v>
      </c>
      <c r="K1058">
        <v>1134.48</v>
      </c>
      <c r="L1058">
        <v>334.2</v>
      </c>
      <c r="M1058">
        <v>42.54</v>
      </c>
      <c r="N1058">
        <v>1003</v>
      </c>
      <c r="O1058">
        <v>0</v>
      </c>
      <c r="P1058">
        <v>0</v>
      </c>
      <c r="Q1058">
        <v>0</v>
      </c>
      <c r="R1058">
        <v>0</v>
      </c>
      <c r="S1058">
        <v>130912.57</v>
      </c>
      <c r="T1058">
        <v>40000</v>
      </c>
      <c r="U1058">
        <v>21000.01</v>
      </c>
      <c r="V1058">
        <v>4000</v>
      </c>
      <c r="W1058">
        <v>8000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57912.56</v>
      </c>
      <c r="AD1058">
        <v>10</v>
      </c>
      <c r="AE1058">
        <v>2520</v>
      </c>
      <c r="AF1058">
        <v>3271.26</v>
      </c>
      <c r="AG1058">
        <v>0</v>
      </c>
      <c r="AH1058">
        <v>3271.26</v>
      </c>
      <c r="AI1058">
        <v>2819.07</v>
      </c>
      <c r="AJ1058">
        <v>452.19</v>
      </c>
      <c r="AK1058">
        <f t="shared" si="16"/>
        <v>3271.26</v>
      </c>
    </row>
    <row r="1059" spans="1:37" x14ac:dyDescent="0.2">
      <c r="A1059">
        <v>9001321</v>
      </c>
      <c r="B1059" t="s">
        <v>8379</v>
      </c>
      <c r="C1059" t="s">
        <v>9185</v>
      </c>
      <c r="D1059" t="s">
        <v>8380</v>
      </c>
      <c r="E1059" t="s">
        <v>9298</v>
      </c>
      <c r="F1059" t="s">
        <v>9299</v>
      </c>
      <c r="G1059" t="s">
        <v>9300</v>
      </c>
      <c r="H1059">
        <v>4074</v>
      </c>
      <c r="I1059">
        <v>0</v>
      </c>
      <c r="J1059">
        <v>0</v>
      </c>
      <c r="K1059">
        <v>616.08000000000004</v>
      </c>
      <c r="L1059">
        <v>154.02000000000001</v>
      </c>
      <c r="M1059">
        <v>23.1</v>
      </c>
      <c r="N1059">
        <v>462</v>
      </c>
      <c r="O1059">
        <v>0</v>
      </c>
      <c r="P1059">
        <v>0</v>
      </c>
      <c r="Q1059">
        <v>0</v>
      </c>
      <c r="R1059">
        <v>0</v>
      </c>
      <c r="S1059">
        <v>28476</v>
      </c>
      <c r="T1059">
        <v>20000</v>
      </c>
      <c r="U1059">
        <v>5020.8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3455.2</v>
      </c>
      <c r="AD1059">
        <v>3</v>
      </c>
      <c r="AE1059">
        <v>0</v>
      </c>
      <c r="AF1059">
        <v>103.66</v>
      </c>
      <c r="AG1059">
        <v>0</v>
      </c>
      <c r="AH1059">
        <v>103.66</v>
      </c>
      <c r="AI1059">
        <v>169.09</v>
      </c>
      <c r="AJ1059">
        <v>0</v>
      </c>
      <c r="AK1059">
        <f t="shared" si="16"/>
        <v>169.09</v>
      </c>
    </row>
    <row r="1060" spans="1:37" x14ac:dyDescent="0.2">
      <c r="A1060">
        <v>9000333</v>
      </c>
      <c r="B1060" t="s">
        <v>602</v>
      </c>
      <c r="C1060" t="s">
        <v>9185</v>
      </c>
      <c r="D1060" t="s">
        <v>603</v>
      </c>
      <c r="E1060" t="s">
        <v>9298</v>
      </c>
      <c r="F1060" t="s">
        <v>9299</v>
      </c>
      <c r="G1060" t="s">
        <v>9300</v>
      </c>
      <c r="H1060">
        <v>4311.38</v>
      </c>
      <c r="I1060">
        <v>0</v>
      </c>
      <c r="J1060">
        <v>0</v>
      </c>
      <c r="K1060">
        <v>454.55</v>
      </c>
      <c r="L1060">
        <v>113.64</v>
      </c>
      <c r="M1060">
        <v>17.05</v>
      </c>
      <c r="N1060">
        <v>341</v>
      </c>
      <c r="O1060">
        <v>0</v>
      </c>
      <c r="P1060">
        <v>0</v>
      </c>
      <c r="Q1060">
        <v>0</v>
      </c>
      <c r="R1060">
        <v>0</v>
      </c>
      <c r="S1060">
        <v>69727.67</v>
      </c>
      <c r="T1060">
        <v>50000</v>
      </c>
      <c r="U1060">
        <v>14720.51</v>
      </c>
      <c r="V1060">
        <v>10000</v>
      </c>
      <c r="W1060">
        <v>20000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3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f t="shared" si="16"/>
        <v>0</v>
      </c>
    </row>
    <row r="1061" spans="1:37" x14ac:dyDescent="0.2">
      <c r="A1061">
        <v>9000527</v>
      </c>
      <c r="B1061" t="s">
        <v>961</v>
      </c>
      <c r="C1061" t="s">
        <v>9185</v>
      </c>
      <c r="D1061" t="s">
        <v>962</v>
      </c>
      <c r="E1061" t="s">
        <v>9298</v>
      </c>
      <c r="F1061" t="s">
        <v>9299</v>
      </c>
      <c r="G1061" t="s">
        <v>9300</v>
      </c>
      <c r="H1061">
        <v>3685.07</v>
      </c>
      <c r="I1061">
        <v>0</v>
      </c>
      <c r="J1061">
        <v>0</v>
      </c>
      <c r="K1061">
        <v>711.66</v>
      </c>
      <c r="L1061">
        <v>177.92</v>
      </c>
      <c r="M1061">
        <v>26.69</v>
      </c>
      <c r="N1061">
        <v>534</v>
      </c>
      <c r="O1061">
        <v>0</v>
      </c>
      <c r="P1061">
        <v>0</v>
      </c>
      <c r="Q1061">
        <v>0</v>
      </c>
      <c r="R1061">
        <v>0</v>
      </c>
      <c r="S1061">
        <v>89813.79</v>
      </c>
      <c r="T1061">
        <v>50000</v>
      </c>
      <c r="U1061">
        <v>16000.69</v>
      </c>
      <c r="V1061">
        <v>0</v>
      </c>
      <c r="W1061">
        <v>20000</v>
      </c>
      <c r="X1061">
        <v>0</v>
      </c>
      <c r="Y1061">
        <v>10000</v>
      </c>
      <c r="Z1061">
        <v>0</v>
      </c>
      <c r="AA1061">
        <v>0</v>
      </c>
      <c r="AB1061">
        <v>0</v>
      </c>
      <c r="AC1061">
        <v>0</v>
      </c>
      <c r="AD1061">
        <v>3</v>
      </c>
      <c r="AE1061">
        <v>0</v>
      </c>
      <c r="AF1061">
        <v>0</v>
      </c>
      <c r="AG1061">
        <v>0</v>
      </c>
      <c r="AH1061">
        <v>0</v>
      </c>
      <c r="AI1061">
        <v>0.67</v>
      </c>
      <c r="AJ1061">
        <v>0</v>
      </c>
      <c r="AK1061">
        <f t="shared" si="16"/>
        <v>0.67</v>
      </c>
    </row>
    <row r="1062" spans="1:37" x14ac:dyDescent="0.2">
      <c r="A1062">
        <v>9001249</v>
      </c>
      <c r="B1062" t="s">
        <v>8212</v>
      </c>
      <c r="C1062" t="s">
        <v>9185</v>
      </c>
      <c r="D1062" t="s">
        <v>8213</v>
      </c>
      <c r="E1062" t="s">
        <v>9298</v>
      </c>
      <c r="F1062" t="s">
        <v>9299</v>
      </c>
      <c r="G1062" t="s">
        <v>9300</v>
      </c>
      <c r="H1062">
        <v>4194.33</v>
      </c>
      <c r="I1062">
        <v>0</v>
      </c>
      <c r="J1062">
        <v>0</v>
      </c>
      <c r="K1062">
        <v>406.15</v>
      </c>
      <c r="L1062">
        <v>104.32</v>
      </c>
      <c r="M1062">
        <v>15.23</v>
      </c>
      <c r="N1062">
        <v>305</v>
      </c>
      <c r="O1062">
        <v>0</v>
      </c>
      <c r="P1062">
        <v>0</v>
      </c>
      <c r="Q1062">
        <v>0</v>
      </c>
      <c r="R1062">
        <v>0</v>
      </c>
      <c r="S1062">
        <v>18282.650000000001</v>
      </c>
      <c r="T1062">
        <v>20000</v>
      </c>
      <c r="U1062">
        <v>3320.02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3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f t="shared" si="16"/>
        <v>0</v>
      </c>
    </row>
    <row r="1063" spans="1:37" x14ac:dyDescent="0.2">
      <c r="A1063">
        <v>9000880</v>
      </c>
      <c r="B1063" t="s">
        <v>2502</v>
      </c>
      <c r="C1063" t="s">
        <v>9185</v>
      </c>
      <c r="D1063" t="s">
        <v>2503</v>
      </c>
      <c r="E1063" t="s">
        <v>9298</v>
      </c>
      <c r="F1063" t="s">
        <v>9299</v>
      </c>
      <c r="G1063" t="s">
        <v>9300</v>
      </c>
      <c r="H1063">
        <v>4650</v>
      </c>
      <c r="I1063">
        <v>0</v>
      </c>
      <c r="J1063">
        <v>0</v>
      </c>
      <c r="K1063">
        <v>958.56</v>
      </c>
      <c r="L1063">
        <v>239.64</v>
      </c>
      <c r="M1063">
        <v>35.950000000000003</v>
      </c>
      <c r="N1063">
        <v>719</v>
      </c>
      <c r="O1063">
        <v>0</v>
      </c>
      <c r="P1063">
        <v>0</v>
      </c>
      <c r="Q1063">
        <v>0</v>
      </c>
      <c r="R1063">
        <v>0</v>
      </c>
      <c r="S1063">
        <v>79177.17</v>
      </c>
      <c r="T1063">
        <v>40000</v>
      </c>
      <c r="U1063">
        <v>15625.2</v>
      </c>
      <c r="V1063">
        <v>8000</v>
      </c>
      <c r="W1063">
        <v>0</v>
      </c>
      <c r="X1063">
        <v>0</v>
      </c>
      <c r="Y1063">
        <v>0</v>
      </c>
      <c r="Z1063">
        <v>8800</v>
      </c>
      <c r="AA1063">
        <v>0</v>
      </c>
      <c r="AB1063">
        <v>0</v>
      </c>
      <c r="AC1063">
        <v>6751.97</v>
      </c>
      <c r="AD1063">
        <v>3</v>
      </c>
      <c r="AE1063">
        <v>0</v>
      </c>
      <c r="AF1063">
        <v>202.56</v>
      </c>
      <c r="AG1063">
        <v>0</v>
      </c>
      <c r="AH1063">
        <v>202.56</v>
      </c>
      <c r="AI1063">
        <v>334.65</v>
      </c>
      <c r="AJ1063">
        <v>0</v>
      </c>
      <c r="AK1063">
        <f t="shared" si="16"/>
        <v>334.65</v>
      </c>
    </row>
    <row r="1064" spans="1:37" x14ac:dyDescent="0.2">
      <c r="A1064">
        <v>9000178</v>
      </c>
      <c r="B1064" t="s">
        <v>257</v>
      </c>
      <c r="C1064" t="s">
        <v>9185</v>
      </c>
      <c r="D1064" t="s">
        <v>258</v>
      </c>
      <c r="E1064" t="s">
        <v>9298</v>
      </c>
      <c r="F1064" t="s">
        <v>9299</v>
      </c>
      <c r="G1064" t="s">
        <v>9300</v>
      </c>
      <c r="H1064">
        <v>3621.36</v>
      </c>
      <c r="I1064">
        <v>0</v>
      </c>
      <c r="J1064">
        <v>0</v>
      </c>
      <c r="K1064">
        <v>824.22</v>
      </c>
      <c r="L1064">
        <v>206.06</v>
      </c>
      <c r="M1064">
        <v>30.91</v>
      </c>
      <c r="N1064">
        <v>618</v>
      </c>
      <c r="O1064">
        <v>0</v>
      </c>
      <c r="P1064">
        <v>0</v>
      </c>
      <c r="Q1064">
        <v>0</v>
      </c>
      <c r="R1064">
        <v>0</v>
      </c>
      <c r="S1064">
        <v>105895.24</v>
      </c>
      <c r="T1064">
        <v>50000</v>
      </c>
      <c r="U1064">
        <v>15223.37</v>
      </c>
      <c r="V1064">
        <v>0</v>
      </c>
      <c r="W1064">
        <v>10000</v>
      </c>
      <c r="X1064">
        <v>0</v>
      </c>
      <c r="Y1064">
        <v>10000</v>
      </c>
      <c r="Z1064">
        <v>0</v>
      </c>
      <c r="AA1064">
        <v>0</v>
      </c>
      <c r="AB1064">
        <v>0</v>
      </c>
      <c r="AC1064">
        <v>20671.87</v>
      </c>
      <c r="AD1064">
        <v>3</v>
      </c>
      <c r="AE1064">
        <v>0</v>
      </c>
      <c r="AF1064">
        <v>620.16</v>
      </c>
      <c r="AG1064">
        <v>0</v>
      </c>
      <c r="AH1064">
        <v>620.16</v>
      </c>
      <c r="AI1064">
        <v>771.89</v>
      </c>
      <c r="AJ1064">
        <v>0</v>
      </c>
      <c r="AK1064">
        <f t="shared" si="16"/>
        <v>771.89</v>
      </c>
    </row>
    <row r="1065" spans="1:37" x14ac:dyDescent="0.2">
      <c r="A1065">
        <v>9001135</v>
      </c>
      <c r="B1065" t="s">
        <v>3071</v>
      </c>
      <c r="C1065" t="s">
        <v>9185</v>
      </c>
      <c r="D1065" t="s">
        <v>3072</v>
      </c>
      <c r="E1065" t="s">
        <v>9298</v>
      </c>
      <c r="F1065" t="s">
        <v>9299</v>
      </c>
      <c r="G1065" t="s">
        <v>9300</v>
      </c>
      <c r="H1065">
        <v>3380.09</v>
      </c>
      <c r="I1065">
        <v>0</v>
      </c>
      <c r="J1065">
        <v>0</v>
      </c>
      <c r="K1065">
        <v>387.35</v>
      </c>
      <c r="L1065">
        <v>104.32</v>
      </c>
      <c r="M1065">
        <v>14.53</v>
      </c>
      <c r="N1065">
        <v>291</v>
      </c>
      <c r="O1065">
        <v>0</v>
      </c>
      <c r="P1065">
        <v>0</v>
      </c>
      <c r="Q1065">
        <v>0</v>
      </c>
      <c r="R1065">
        <v>0</v>
      </c>
      <c r="S1065">
        <v>37152.92</v>
      </c>
      <c r="T1065">
        <v>40000</v>
      </c>
      <c r="U1065">
        <v>5550.48</v>
      </c>
      <c r="V1065">
        <v>8000</v>
      </c>
      <c r="W1065">
        <v>16000</v>
      </c>
      <c r="X1065">
        <v>0</v>
      </c>
      <c r="Y1065">
        <v>8000</v>
      </c>
      <c r="Z1065">
        <v>0</v>
      </c>
      <c r="AA1065">
        <v>0</v>
      </c>
      <c r="AB1065">
        <v>0</v>
      </c>
      <c r="AC1065">
        <v>0</v>
      </c>
      <c r="AD1065">
        <v>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f t="shared" si="16"/>
        <v>0</v>
      </c>
    </row>
    <row r="1066" spans="1:37" x14ac:dyDescent="0.2">
      <c r="A1066">
        <v>9000813</v>
      </c>
      <c r="B1066" t="s">
        <v>1795</v>
      </c>
      <c r="C1066" t="s">
        <v>9185</v>
      </c>
      <c r="D1066" t="s">
        <v>1796</v>
      </c>
      <c r="E1066" t="s">
        <v>9298</v>
      </c>
      <c r="F1066" t="s">
        <v>9299</v>
      </c>
      <c r="G1066" t="s">
        <v>9300</v>
      </c>
      <c r="H1066">
        <v>2931.78</v>
      </c>
      <c r="I1066">
        <v>0</v>
      </c>
      <c r="J1066">
        <v>0</v>
      </c>
      <c r="K1066">
        <v>496.09</v>
      </c>
      <c r="L1066">
        <v>124.02</v>
      </c>
      <c r="M1066">
        <v>18.600000000000001</v>
      </c>
      <c r="N1066">
        <v>372</v>
      </c>
      <c r="O1066">
        <v>0</v>
      </c>
      <c r="P1066">
        <v>0</v>
      </c>
      <c r="Q1066">
        <v>0</v>
      </c>
      <c r="R1066">
        <v>0</v>
      </c>
      <c r="S1066">
        <v>55497.919999999998</v>
      </c>
      <c r="T1066">
        <v>50000</v>
      </c>
      <c r="U1066">
        <v>8540.18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3</v>
      </c>
      <c r="AE1066">
        <v>0</v>
      </c>
      <c r="AF1066">
        <v>0</v>
      </c>
      <c r="AG1066">
        <v>0</v>
      </c>
      <c r="AH1066">
        <v>0</v>
      </c>
      <c r="AI1066">
        <v>31.44</v>
      </c>
      <c r="AJ1066">
        <v>0</v>
      </c>
      <c r="AK1066">
        <f t="shared" si="16"/>
        <v>31.44</v>
      </c>
    </row>
    <row r="1067" spans="1:37" x14ac:dyDescent="0.2">
      <c r="A1067">
        <v>9001062</v>
      </c>
      <c r="B1067" t="s">
        <v>2861</v>
      </c>
      <c r="C1067" t="s">
        <v>9185</v>
      </c>
      <c r="D1067" t="s">
        <v>2862</v>
      </c>
      <c r="E1067" t="s">
        <v>9298</v>
      </c>
      <c r="F1067" t="s">
        <v>9299</v>
      </c>
      <c r="G1067" t="s">
        <v>9300</v>
      </c>
      <c r="H1067">
        <v>3657.35</v>
      </c>
      <c r="I1067">
        <v>0</v>
      </c>
      <c r="J1067">
        <v>0</v>
      </c>
      <c r="K1067">
        <v>394.08</v>
      </c>
      <c r="L1067">
        <v>104.32</v>
      </c>
      <c r="M1067">
        <v>14.78</v>
      </c>
      <c r="N1067">
        <v>296</v>
      </c>
      <c r="O1067">
        <v>0</v>
      </c>
      <c r="P1067">
        <v>0</v>
      </c>
      <c r="Q1067">
        <v>0</v>
      </c>
      <c r="R1067">
        <v>0</v>
      </c>
      <c r="S1067">
        <v>43592.72</v>
      </c>
      <c r="T1067">
        <v>40000</v>
      </c>
      <c r="U1067">
        <v>6444.44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f t="shared" si="16"/>
        <v>0</v>
      </c>
    </row>
    <row r="1068" spans="1:37" x14ac:dyDescent="0.2">
      <c r="A1068">
        <v>9000498</v>
      </c>
      <c r="B1068" t="s">
        <v>877</v>
      </c>
      <c r="C1068" t="s">
        <v>9185</v>
      </c>
      <c r="D1068" t="s">
        <v>878</v>
      </c>
      <c r="E1068" t="s">
        <v>9298</v>
      </c>
      <c r="F1068" t="s">
        <v>9299</v>
      </c>
      <c r="G1068" t="s">
        <v>9300</v>
      </c>
      <c r="H1068">
        <v>2963.69</v>
      </c>
      <c r="I1068">
        <v>0</v>
      </c>
      <c r="J1068">
        <v>0</v>
      </c>
      <c r="K1068">
        <v>447.63</v>
      </c>
      <c r="L1068">
        <v>111.91</v>
      </c>
      <c r="M1068">
        <v>16.79</v>
      </c>
      <c r="N1068">
        <v>336</v>
      </c>
      <c r="O1068">
        <v>0</v>
      </c>
      <c r="P1068">
        <v>0</v>
      </c>
      <c r="Q1068">
        <v>0</v>
      </c>
      <c r="R1068">
        <v>0</v>
      </c>
      <c r="S1068">
        <v>63217.91</v>
      </c>
      <c r="T1068">
        <v>50000</v>
      </c>
      <c r="U1068">
        <v>8535.23</v>
      </c>
      <c r="V1068">
        <v>10000</v>
      </c>
      <c r="W1068">
        <v>0</v>
      </c>
      <c r="X1068">
        <v>0</v>
      </c>
      <c r="Y1068">
        <v>10000</v>
      </c>
      <c r="Z1068">
        <v>0</v>
      </c>
      <c r="AA1068">
        <v>0</v>
      </c>
      <c r="AB1068">
        <v>0</v>
      </c>
      <c r="AC1068">
        <v>0</v>
      </c>
      <c r="AD1068">
        <v>3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f t="shared" si="16"/>
        <v>0</v>
      </c>
    </row>
    <row r="1069" spans="1:37" x14ac:dyDescent="0.2">
      <c r="A1069">
        <v>9000901</v>
      </c>
      <c r="B1069" t="s">
        <v>1974</v>
      </c>
      <c r="C1069" t="s">
        <v>9185</v>
      </c>
      <c r="D1069" t="s">
        <v>1975</v>
      </c>
      <c r="E1069" t="s">
        <v>9298</v>
      </c>
      <c r="F1069" t="s">
        <v>9299</v>
      </c>
      <c r="G1069" t="s">
        <v>9300</v>
      </c>
      <c r="H1069">
        <v>3839.9</v>
      </c>
      <c r="I1069">
        <v>0</v>
      </c>
      <c r="J1069">
        <v>0</v>
      </c>
      <c r="K1069">
        <v>474.56</v>
      </c>
      <c r="L1069">
        <v>118.63</v>
      </c>
      <c r="M1069">
        <v>17.8</v>
      </c>
      <c r="N1069">
        <v>356</v>
      </c>
      <c r="O1069">
        <v>0</v>
      </c>
      <c r="P1069">
        <v>0</v>
      </c>
      <c r="Q1069">
        <v>0</v>
      </c>
      <c r="R1069">
        <v>0</v>
      </c>
      <c r="S1069">
        <v>50649.8</v>
      </c>
      <c r="T1069">
        <v>50000</v>
      </c>
      <c r="U1069">
        <v>9671.9</v>
      </c>
      <c r="V1069">
        <v>0</v>
      </c>
      <c r="W1069">
        <v>10000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3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f t="shared" si="16"/>
        <v>0</v>
      </c>
    </row>
    <row r="1070" spans="1:37" x14ac:dyDescent="0.2">
      <c r="A1070">
        <v>9001169</v>
      </c>
      <c r="B1070" t="s">
        <v>7434</v>
      </c>
      <c r="C1070" t="s">
        <v>9185</v>
      </c>
      <c r="D1070" t="s">
        <v>7435</v>
      </c>
      <c r="E1070" t="s">
        <v>9298</v>
      </c>
      <c r="F1070" t="s">
        <v>9299</v>
      </c>
      <c r="G1070" t="s">
        <v>9300</v>
      </c>
      <c r="H1070">
        <v>3971</v>
      </c>
      <c r="I1070">
        <v>0</v>
      </c>
      <c r="J1070">
        <v>0</v>
      </c>
      <c r="K1070">
        <v>818.64</v>
      </c>
      <c r="L1070">
        <v>204.66</v>
      </c>
      <c r="M1070">
        <v>30.7</v>
      </c>
      <c r="N1070">
        <v>614</v>
      </c>
      <c r="O1070">
        <v>0</v>
      </c>
      <c r="P1070">
        <v>0</v>
      </c>
      <c r="Q1070">
        <v>0</v>
      </c>
      <c r="R1070">
        <v>0</v>
      </c>
      <c r="S1070">
        <v>46820.86</v>
      </c>
      <c r="T1070">
        <v>30000</v>
      </c>
      <c r="U1070">
        <v>10008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6812.86</v>
      </c>
      <c r="AD1070">
        <v>3</v>
      </c>
      <c r="AE1070">
        <v>0</v>
      </c>
      <c r="AF1070">
        <v>204.39</v>
      </c>
      <c r="AG1070">
        <v>0</v>
      </c>
      <c r="AH1070">
        <v>204.39</v>
      </c>
      <c r="AI1070">
        <v>285.3</v>
      </c>
      <c r="AJ1070">
        <v>0</v>
      </c>
      <c r="AK1070">
        <f t="shared" si="16"/>
        <v>285.3</v>
      </c>
    </row>
    <row r="1071" spans="1:37" x14ac:dyDescent="0.2">
      <c r="A1071">
        <v>9000967</v>
      </c>
      <c r="B1071" t="s">
        <v>2093</v>
      </c>
      <c r="C1071" t="s">
        <v>9185</v>
      </c>
      <c r="D1071" t="s">
        <v>2094</v>
      </c>
      <c r="E1071" t="s">
        <v>9298</v>
      </c>
      <c r="F1071" t="s">
        <v>9299</v>
      </c>
      <c r="G1071" t="s">
        <v>9300</v>
      </c>
      <c r="H1071">
        <v>3629</v>
      </c>
      <c r="I1071">
        <v>0</v>
      </c>
      <c r="J1071">
        <v>0</v>
      </c>
      <c r="K1071">
        <v>403.2</v>
      </c>
      <c r="L1071">
        <v>104.32</v>
      </c>
      <c r="M1071">
        <v>15.12</v>
      </c>
      <c r="N1071">
        <v>302</v>
      </c>
      <c r="O1071">
        <v>0</v>
      </c>
      <c r="P1071">
        <v>0</v>
      </c>
      <c r="Q1071">
        <v>0</v>
      </c>
      <c r="R1071">
        <v>0</v>
      </c>
      <c r="S1071">
        <v>56287.42</v>
      </c>
      <c r="T1071">
        <v>50000</v>
      </c>
      <c r="U1071">
        <v>8223.76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3</v>
      </c>
      <c r="AE1071">
        <v>0</v>
      </c>
      <c r="AF1071">
        <v>0</v>
      </c>
      <c r="AG1071">
        <v>0</v>
      </c>
      <c r="AH1071">
        <v>0</v>
      </c>
      <c r="AI1071">
        <v>7.78</v>
      </c>
      <c r="AJ1071">
        <v>0</v>
      </c>
      <c r="AK1071">
        <f t="shared" si="16"/>
        <v>7.78</v>
      </c>
    </row>
    <row r="1072" spans="1:37" x14ac:dyDescent="0.2">
      <c r="A1072">
        <v>9000306</v>
      </c>
      <c r="B1072" t="s">
        <v>535</v>
      </c>
      <c r="C1072" t="s">
        <v>9185</v>
      </c>
      <c r="D1072" t="s">
        <v>536</v>
      </c>
      <c r="E1072" t="s">
        <v>9298</v>
      </c>
      <c r="F1072" t="s">
        <v>9299</v>
      </c>
      <c r="G1072" t="s">
        <v>9300</v>
      </c>
      <c r="H1072">
        <v>3176.64</v>
      </c>
      <c r="I1072">
        <v>0</v>
      </c>
      <c r="J1072">
        <v>0</v>
      </c>
      <c r="K1072">
        <v>596.36</v>
      </c>
      <c r="L1072">
        <v>149.09</v>
      </c>
      <c r="M1072">
        <v>22.36</v>
      </c>
      <c r="N1072">
        <v>447</v>
      </c>
      <c r="O1072">
        <v>0</v>
      </c>
      <c r="P1072">
        <v>0</v>
      </c>
      <c r="Q1072">
        <v>0</v>
      </c>
      <c r="R1072">
        <v>0</v>
      </c>
      <c r="S1072">
        <v>80284.89</v>
      </c>
      <c r="T1072">
        <v>50000</v>
      </c>
      <c r="U1072">
        <v>11338.93</v>
      </c>
      <c r="V1072">
        <v>0</v>
      </c>
      <c r="W1072">
        <v>10000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8945.9599999999991</v>
      </c>
      <c r="AD1072">
        <v>3</v>
      </c>
      <c r="AE1072">
        <v>0</v>
      </c>
      <c r="AF1072">
        <v>268.38</v>
      </c>
      <c r="AG1072">
        <v>0</v>
      </c>
      <c r="AH1072">
        <v>268.38</v>
      </c>
      <c r="AI1072">
        <v>389.52</v>
      </c>
      <c r="AJ1072">
        <v>0</v>
      </c>
      <c r="AK1072">
        <f t="shared" si="16"/>
        <v>389.52</v>
      </c>
    </row>
    <row r="1073" spans="1:37" x14ac:dyDescent="0.2">
      <c r="A1073">
        <v>9000221</v>
      </c>
      <c r="B1073" t="s">
        <v>364</v>
      </c>
      <c r="C1073" t="s">
        <v>9185</v>
      </c>
      <c r="D1073" t="s">
        <v>365</v>
      </c>
      <c r="E1073" t="s">
        <v>9298</v>
      </c>
      <c r="F1073" t="s">
        <v>9299</v>
      </c>
      <c r="G1073" t="s">
        <v>9300</v>
      </c>
      <c r="H1073">
        <v>3471.78</v>
      </c>
      <c r="I1073">
        <v>0</v>
      </c>
      <c r="J1073">
        <v>0</v>
      </c>
      <c r="K1073">
        <v>908.39</v>
      </c>
      <c r="L1073">
        <v>227.1</v>
      </c>
      <c r="M1073">
        <v>34.06</v>
      </c>
      <c r="N1073">
        <v>681</v>
      </c>
      <c r="O1073">
        <v>0</v>
      </c>
      <c r="P1073">
        <v>0</v>
      </c>
      <c r="Q1073">
        <v>0</v>
      </c>
      <c r="R1073">
        <v>0</v>
      </c>
      <c r="S1073">
        <v>105431.76</v>
      </c>
      <c r="T1073">
        <v>50000</v>
      </c>
      <c r="U1073">
        <v>17944.62</v>
      </c>
      <c r="V1073">
        <v>5000</v>
      </c>
      <c r="W1073">
        <v>20000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12487.14</v>
      </c>
      <c r="AD1073">
        <v>3</v>
      </c>
      <c r="AE1073">
        <v>0</v>
      </c>
      <c r="AF1073">
        <v>374.61</v>
      </c>
      <c r="AG1073">
        <v>0</v>
      </c>
      <c r="AH1073">
        <v>374.61</v>
      </c>
      <c r="AI1073">
        <v>550.98</v>
      </c>
      <c r="AJ1073">
        <v>0</v>
      </c>
      <c r="AK1073">
        <f t="shared" si="16"/>
        <v>550.98</v>
      </c>
    </row>
    <row r="1074" spans="1:37" x14ac:dyDescent="0.2">
      <c r="A1074">
        <v>9001186</v>
      </c>
      <c r="B1074" t="s">
        <v>7479</v>
      </c>
      <c r="C1074" t="s">
        <v>9185</v>
      </c>
      <c r="D1074" t="s">
        <v>7480</v>
      </c>
      <c r="E1074" t="s">
        <v>9298</v>
      </c>
      <c r="F1074" t="s">
        <v>9299</v>
      </c>
      <c r="G1074" t="s">
        <v>9300</v>
      </c>
      <c r="H1074">
        <v>3837.97</v>
      </c>
      <c r="I1074">
        <v>0</v>
      </c>
      <c r="J1074">
        <v>0</v>
      </c>
      <c r="K1074">
        <v>332.82</v>
      </c>
      <c r="L1074">
        <v>104.32</v>
      </c>
      <c r="M1074">
        <v>12.48</v>
      </c>
      <c r="N1074">
        <v>250</v>
      </c>
      <c r="O1074">
        <v>0</v>
      </c>
      <c r="P1074">
        <v>0</v>
      </c>
      <c r="Q1074">
        <v>0</v>
      </c>
      <c r="R1074">
        <v>0</v>
      </c>
      <c r="S1074">
        <v>27757.34</v>
      </c>
      <c r="T1074">
        <v>30000</v>
      </c>
      <c r="U1074">
        <v>4134.3599999999997</v>
      </c>
      <c r="V1074">
        <v>0</v>
      </c>
      <c r="W1074">
        <v>6000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f t="shared" si="16"/>
        <v>0</v>
      </c>
    </row>
    <row r="1075" spans="1:37" x14ac:dyDescent="0.2">
      <c r="A1075">
        <v>9000392</v>
      </c>
      <c r="B1075" t="s">
        <v>694</v>
      </c>
      <c r="C1075" t="s">
        <v>9185</v>
      </c>
      <c r="D1075" t="s">
        <v>695</v>
      </c>
      <c r="E1075" t="s">
        <v>9298</v>
      </c>
      <c r="F1075" t="s">
        <v>9299</v>
      </c>
      <c r="G1075" t="s">
        <v>9300</v>
      </c>
      <c r="H1075">
        <v>3673.23</v>
      </c>
      <c r="I1075">
        <v>0</v>
      </c>
      <c r="J1075">
        <v>0</v>
      </c>
      <c r="K1075">
        <v>687.23</v>
      </c>
      <c r="L1075">
        <v>171.81</v>
      </c>
      <c r="M1075">
        <v>25.77</v>
      </c>
      <c r="N1075">
        <v>515</v>
      </c>
      <c r="O1075">
        <v>0</v>
      </c>
      <c r="P1075">
        <v>0</v>
      </c>
      <c r="Q1075">
        <v>0</v>
      </c>
      <c r="R1075">
        <v>0</v>
      </c>
      <c r="S1075">
        <v>87331.29</v>
      </c>
      <c r="T1075">
        <v>50000</v>
      </c>
      <c r="U1075">
        <v>15765.36</v>
      </c>
      <c r="V1075">
        <v>10000</v>
      </c>
      <c r="W1075">
        <v>10000</v>
      </c>
      <c r="X1075">
        <v>4000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</v>
      </c>
      <c r="AE1075">
        <v>0</v>
      </c>
      <c r="AF1075">
        <v>0</v>
      </c>
      <c r="AG1075">
        <v>0</v>
      </c>
      <c r="AH1075">
        <v>0</v>
      </c>
      <c r="AI1075">
        <v>80.78</v>
      </c>
      <c r="AJ1075">
        <v>0</v>
      </c>
      <c r="AK1075">
        <f t="shared" si="16"/>
        <v>80.78</v>
      </c>
    </row>
    <row r="1076" spans="1:37" x14ac:dyDescent="0.2">
      <c r="A1076">
        <v>9000583</v>
      </c>
      <c r="B1076" t="s">
        <v>1119</v>
      </c>
      <c r="C1076" t="s">
        <v>9185</v>
      </c>
      <c r="D1076" t="s">
        <v>1120</v>
      </c>
      <c r="E1076" t="s">
        <v>9298</v>
      </c>
      <c r="F1076" t="s">
        <v>9299</v>
      </c>
      <c r="G1076" t="s">
        <v>9300</v>
      </c>
      <c r="H1076">
        <v>2524.73</v>
      </c>
      <c r="I1076">
        <v>0</v>
      </c>
      <c r="J1076">
        <v>0</v>
      </c>
      <c r="K1076">
        <v>381.66</v>
      </c>
      <c r="L1076">
        <v>104.32</v>
      </c>
      <c r="M1076">
        <v>14.31</v>
      </c>
      <c r="N1076">
        <v>268</v>
      </c>
      <c r="O1076">
        <v>0</v>
      </c>
      <c r="P1076">
        <v>0</v>
      </c>
      <c r="Q1076">
        <v>0</v>
      </c>
      <c r="R1076">
        <v>0</v>
      </c>
      <c r="S1076">
        <v>51627.98</v>
      </c>
      <c r="T1076">
        <v>50000</v>
      </c>
      <c r="U1076">
        <v>6898.87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f t="shared" si="16"/>
        <v>0</v>
      </c>
    </row>
    <row r="1077" spans="1:37" x14ac:dyDescent="0.2">
      <c r="A1077">
        <v>9001179</v>
      </c>
      <c r="B1077" t="s">
        <v>7463</v>
      </c>
      <c r="C1077" t="s">
        <v>9185</v>
      </c>
      <c r="D1077" t="s">
        <v>7464</v>
      </c>
      <c r="E1077" t="s">
        <v>9298</v>
      </c>
      <c r="F1077" t="s">
        <v>9299</v>
      </c>
      <c r="G1077" t="s">
        <v>9300</v>
      </c>
      <c r="H1077">
        <v>3741.97</v>
      </c>
      <c r="I1077">
        <v>0</v>
      </c>
      <c r="J1077">
        <v>0</v>
      </c>
      <c r="K1077">
        <v>365.39</v>
      </c>
      <c r="L1077">
        <v>104.32</v>
      </c>
      <c r="M1077">
        <v>13.7</v>
      </c>
      <c r="N1077">
        <v>274</v>
      </c>
      <c r="O1077">
        <v>0</v>
      </c>
      <c r="P1077">
        <v>0</v>
      </c>
      <c r="Q1077">
        <v>0</v>
      </c>
      <c r="R1077">
        <v>0</v>
      </c>
      <c r="S1077">
        <v>27003.97</v>
      </c>
      <c r="T1077">
        <v>30000</v>
      </c>
      <c r="U1077">
        <v>4505.5200000000004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f t="shared" si="16"/>
        <v>0</v>
      </c>
    </row>
    <row r="1078" spans="1:37" x14ac:dyDescent="0.2">
      <c r="A1078">
        <v>9000709</v>
      </c>
      <c r="B1078" t="s">
        <v>1488</v>
      </c>
      <c r="C1078" t="s">
        <v>9185</v>
      </c>
      <c r="D1078" t="s">
        <v>1489</v>
      </c>
      <c r="E1078" t="s">
        <v>9298</v>
      </c>
      <c r="F1078" t="s">
        <v>9299</v>
      </c>
      <c r="G1078" t="s">
        <v>9300</v>
      </c>
      <c r="H1078">
        <v>3915.95</v>
      </c>
      <c r="I1078">
        <v>0</v>
      </c>
      <c r="J1078">
        <v>0</v>
      </c>
      <c r="K1078">
        <v>445.68</v>
      </c>
      <c r="L1078">
        <v>111.42</v>
      </c>
      <c r="M1078">
        <v>16.71</v>
      </c>
      <c r="N1078">
        <v>334</v>
      </c>
      <c r="O1078">
        <v>0</v>
      </c>
      <c r="P1078">
        <v>0</v>
      </c>
      <c r="Q1078">
        <v>0</v>
      </c>
      <c r="R1078">
        <v>0</v>
      </c>
      <c r="S1078">
        <v>53772.800000000003</v>
      </c>
      <c r="T1078">
        <v>50000</v>
      </c>
      <c r="U1078">
        <v>9348.9500000000007</v>
      </c>
      <c r="V1078">
        <v>10000</v>
      </c>
      <c r="W1078">
        <v>10000</v>
      </c>
      <c r="X1078">
        <v>0</v>
      </c>
      <c r="Y1078">
        <v>10000</v>
      </c>
      <c r="Z1078">
        <v>0</v>
      </c>
      <c r="AA1078">
        <v>0</v>
      </c>
      <c r="AB1078">
        <v>0</v>
      </c>
      <c r="AC1078">
        <v>0</v>
      </c>
      <c r="AD1078">
        <v>3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f t="shared" si="16"/>
        <v>0</v>
      </c>
    </row>
    <row r="1079" spans="1:37" x14ac:dyDescent="0.2">
      <c r="A1079">
        <v>9000529</v>
      </c>
      <c r="B1079" t="s">
        <v>967</v>
      </c>
      <c r="C1079" t="s">
        <v>9185</v>
      </c>
      <c r="D1079" t="s">
        <v>2379</v>
      </c>
      <c r="E1079" t="s">
        <v>9298</v>
      </c>
      <c r="F1079" t="s">
        <v>9299</v>
      </c>
      <c r="G1079" t="s">
        <v>9300</v>
      </c>
      <c r="H1079">
        <v>3396.31</v>
      </c>
      <c r="I1079">
        <v>0</v>
      </c>
      <c r="J1079">
        <v>0</v>
      </c>
      <c r="K1079">
        <v>862.63</v>
      </c>
      <c r="L1079">
        <v>215.66</v>
      </c>
      <c r="M1079">
        <v>32.35</v>
      </c>
      <c r="N1079">
        <v>647</v>
      </c>
      <c r="O1079">
        <v>0</v>
      </c>
      <c r="P1079">
        <v>0</v>
      </c>
      <c r="Q1079">
        <v>0</v>
      </c>
      <c r="R1079">
        <v>0</v>
      </c>
      <c r="S1079">
        <v>105816.3</v>
      </c>
      <c r="T1079">
        <v>50000</v>
      </c>
      <c r="U1079">
        <v>17465.330000000002</v>
      </c>
      <c r="V1079">
        <v>10000</v>
      </c>
      <c r="W1079">
        <v>10000</v>
      </c>
      <c r="X1079">
        <v>0</v>
      </c>
      <c r="Y1079">
        <v>10000</v>
      </c>
      <c r="Z1079">
        <v>0</v>
      </c>
      <c r="AA1079">
        <v>0</v>
      </c>
      <c r="AB1079">
        <v>0</v>
      </c>
      <c r="AC1079">
        <v>8350.9699999999993</v>
      </c>
      <c r="AD1079">
        <v>3</v>
      </c>
      <c r="AE1079">
        <v>0</v>
      </c>
      <c r="AF1079">
        <v>250.53</v>
      </c>
      <c r="AG1079">
        <v>0</v>
      </c>
      <c r="AH1079">
        <v>250.53</v>
      </c>
      <c r="AI1079">
        <v>441.37</v>
      </c>
      <c r="AJ1079">
        <v>0</v>
      </c>
      <c r="AK1079">
        <f t="shared" si="16"/>
        <v>441.37</v>
      </c>
    </row>
    <row r="1080" spans="1:37" x14ac:dyDescent="0.2">
      <c r="A1080">
        <v>9000682</v>
      </c>
      <c r="B1080" t="s">
        <v>1409</v>
      </c>
      <c r="C1080" t="s">
        <v>9185</v>
      </c>
      <c r="D1080" t="s">
        <v>1410</v>
      </c>
      <c r="E1080" t="s">
        <v>9298</v>
      </c>
      <c r="F1080" t="s">
        <v>9299</v>
      </c>
      <c r="G1080" t="s">
        <v>9300</v>
      </c>
      <c r="H1080">
        <v>3246.57</v>
      </c>
      <c r="I1080">
        <v>0</v>
      </c>
      <c r="J1080">
        <v>0</v>
      </c>
      <c r="K1080">
        <v>548.15</v>
      </c>
      <c r="L1080">
        <v>137.04</v>
      </c>
      <c r="M1080">
        <v>20.56</v>
      </c>
      <c r="N1080">
        <v>411</v>
      </c>
      <c r="O1080">
        <v>0</v>
      </c>
      <c r="P1080">
        <v>0</v>
      </c>
      <c r="Q1080">
        <v>0</v>
      </c>
      <c r="R1080">
        <v>0</v>
      </c>
      <c r="S1080">
        <v>70042.509999999995</v>
      </c>
      <c r="T1080">
        <v>50000</v>
      </c>
      <c r="U1080">
        <v>11149.92</v>
      </c>
      <c r="V1080">
        <v>0</v>
      </c>
      <c r="W1080">
        <v>0</v>
      </c>
      <c r="X1080">
        <v>0</v>
      </c>
      <c r="Y1080">
        <v>10000</v>
      </c>
      <c r="Z1080">
        <v>0</v>
      </c>
      <c r="AA1080">
        <v>0</v>
      </c>
      <c r="AB1080">
        <v>0</v>
      </c>
      <c r="AC1080">
        <v>0</v>
      </c>
      <c r="AD1080">
        <v>3</v>
      </c>
      <c r="AE1080">
        <v>0</v>
      </c>
      <c r="AF1080">
        <v>0</v>
      </c>
      <c r="AG1080">
        <v>0</v>
      </c>
      <c r="AH1080">
        <v>0</v>
      </c>
      <c r="AI1080">
        <v>82.88</v>
      </c>
      <c r="AJ1080">
        <v>0</v>
      </c>
      <c r="AK1080">
        <f t="shared" si="16"/>
        <v>82.88</v>
      </c>
    </row>
    <row r="1081" spans="1:37" x14ac:dyDescent="0.2">
      <c r="A1081">
        <v>9001046</v>
      </c>
      <c r="B1081" t="s">
        <v>2814</v>
      </c>
      <c r="C1081" t="s">
        <v>9185</v>
      </c>
      <c r="D1081" t="s">
        <v>2815</v>
      </c>
      <c r="E1081" t="s">
        <v>9298</v>
      </c>
      <c r="F1081" t="s">
        <v>9299</v>
      </c>
      <c r="G1081" t="s">
        <v>9300</v>
      </c>
      <c r="H1081">
        <v>4285.55</v>
      </c>
      <c r="I1081">
        <v>0</v>
      </c>
      <c r="J1081">
        <v>0</v>
      </c>
      <c r="K1081">
        <v>658.48</v>
      </c>
      <c r="L1081">
        <v>164.63</v>
      </c>
      <c r="M1081">
        <v>24.69</v>
      </c>
      <c r="N1081">
        <v>494</v>
      </c>
      <c r="O1081">
        <v>0</v>
      </c>
      <c r="P1081">
        <v>0</v>
      </c>
      <c r="Q1081">
        <v>0</v>
      </c>
      <c r="R1081">
        <v>0</v>
      </c>
      <c r="S1081">
        <v>54101.79</v>
      </c>
      <c r="T1081">
        <v>40000</v>
      </c>
      <c r="U1081">
        <v>10734.4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3367.39</v>
      </c>
      <c r="AD1081">
        <v>3</v>
      </c>
      <c r="AE1081">
        <v>0</v>
      </c>
      <c r="AF1081">
        <v>101.02</v>
      </c>
      <c r="AG1081">
        <v>0</v>
      </c>
      <c r="AH1081">
        <v>101.02</v>
      </c>
      <c r="AI1081">
        <v>162.71</v>
      </c>
      <c r="AJ1081">
        <v>0</v>
      </c>
      <c r="AK1081">
        <f t="shared" si="16"/>
        <v>162.71</v>
      </c>
    </row>
    <row r="1082" spans="1:37" x14ac:dyDescent="0.2">
      <c r="A1082">
        <v>9000765</v>
      </c>
      <c r="B1082" t="s">
        <v>1653</v>
      </c>
      <c r="C1082" t="s">
        <v>9185</v>
      </c>
      <c r="D1082" t="s">
        <v>1654</v>
      </c>
      <c r="E1082" t="s">
        <v>9298</v>
      </c>
      <c r="F1082" t="s">
        <v>9299</v>
      </c>
      <c r="G1082" t="s">
        <v>9300</v>
      </c>
      <c r="H1082">
        <v>3671.24</v>
      </c>
      <c r="I1082">
        <v>0</v>
      </c>
      <c r="J1082">
        <v>0</v>
      </c>
      <c r="K1082">
        <v>619.79</v>
      </c>
      <c r="L1082">
        <v>154.94999999999999</v>
      </c>
      <c r="M1082">
        <v>23.24</v>
      </c>
      <c r="N1082">
        <v>465</v>
      </c>
      <c r="O1082">
        <v>0</v>
      </c>
      <c r="P1082">
        <v>0</v>
      </c>
      <c r="Q1082">
        <v>0</v>
      </c>
      <c r="R1082">
        <v>0</v>
      </c>
      <c r="S1082">
        <v>64080.57</v>
      </c>
      <c r="T1082">
        <v>50000</v>
      </c>
      <c r="U1082">
        <v>10765.23</v>
      </c>
      <c r="V1082">
        <v>10000</v>
      </c>
      <c r="W1082">
        <v>20000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3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f t="shared" si="16"/>
        <v>0</v>
      </c>
    </row>
    <row r="1083" spans="1:37" x14ac:dyDescent="0.2">
      <c r="A1083">
        <v>9001345</v>
      </c>
      <c r="B1083" t="s">
        <v>8044</v>
      </c>
      <c r="C1083" t="s">
        <v>9185</v>
      </c>
      <c r="D1083" t="s">
        <v>8045</v>
      </c>
      <c r="E1083" t="s">
        <v>9298</v>
      </c>
      <c r="F1083" t="s">
        <v>9299</v>
      </c>
      <c r="G1083" t="s">
        <v>9300</v>
      </c>
      <c r="H1083">
        <v>6713.54</v>
      </c>
      <c r="I1083">
        <v>0</v>
      </c>
      <c r="J1083">
        <v>0</v>
      </c>
      <c r="K1083">
        <v>654.55999999999995</v>
      </c>
      <c r="L1083">
        <v>163.63999999999999</v>
      </c>
      <c r="M1083">
        <v>24.55</v>
      </c>
      <c r="N1083">
        <v>491</v>
      </c>
      <c r="O1083">
        <v>0</v>
      </c>
      <c r="P1083">
        <v>0</v>
      </c>
      <c r="Q1083">
        <v>0</v>
      </c>
      <c r="R1083">
        <v>0</v>
      </c>
      <c r="S1083">
        <v>30987.37</v>
      </c>
      <c r="T1083">
        <v>20000</v>
      </c>
      <c r="U1083">
        <v>5335</v>
      </c>
      <c r="V1083">
        <v>3000</v>
      </c>
      <c r="W1083">
        <v>4000</v>
      </c>
      <c r="X1083">
        <v>0</v>
      </c>
      <c r="Y1083">
        <v>0</v>
      </c>
      <c r="Z1083">
        <v>4400</v>
      </c>
      <c r="AA1083">
        <v>0</v>
      </c>
      <c r="AB1083">
        <v>0</v>
      </c>
      <c r="AC1083">
        <v>0</v>
      </c>
      <c r="AD1083">
        <v>3</v>
      </c>
      <c r="AE1083">
        <v>0</v>
      </c>
      <c r="AF1083">
        <v>0</v>
      </c>
      <c r="AG1083">
        <v>0</v>
      </c>
      <c r="AH1083">
        <v>0</v>
      </c>
      <c r="AI1083">
        <v>86.29</v>
      </c>
      <c r="AJ1083">
        <v>0</v>
      </c>
      <c r="AK1083">
        <f t="shared" si="16"/>
        <v>86.29</v>
      </c>
    </row>
    <row r="1084" spans="1:37" x14ac:dyDescent="0.2">
      <c r="A1084">
        <v>9000975</v>
      </c>
      <c r="B1084" t="s">
        <v>2123</v>
      </c>
      <c r="C1084" t="s">
        <v>9185</v>
      </c>
      <c r="D1084" t="s">
        <v>2124</v>
      </c>
      <c r="E1084" t="s">
        <v>9298</v>
      </c>
      <c r="F1084" t="s">
        <v>9299</v>
      </c>
      <c r="G1084" t="s">
        <v>9300</v>
      </c>
      <c r="H1084">
        <v>4235.8999999999996</v>
      </c>
      <c r="I1084">
        <v>0</v>
      </c>
      <c r="J1084">
        <v>0</v>
      </c>
      <c r="K1084">
        <v>519.04</v>
      </c>
      <c r="L1084">
        <v>129.76</v>
      </c>
      <c r="M1084">
        <v>19.46</v>
      </c>
      <c r="N1084">
        <v>389</v>
      </c>
      <c r="O1084">
        <v>0</v>
      </c>
      <c r="P1084">
        <v>0</v>
      </c>
      <c r="Q1084">
        <v>0</v>
      </c>
      <c r="R1084">
        <v>0</v>
      </c>
      <c r="S1084">
        <v>62165.52</v>
      </c>
      <c r="T1084">
        <v>50000</v>
      </c>
      <c r="U1084">
        <v>10574.6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1590.92</v>
      </c>
      <c r="AD1084">
        <v>3</v>
      </c>
      <c r="AE1084">
        <v>0</v>
      </c>
      <c r="AF1084">
        <v>47.73</v>
      </c>
      <c r="AG1084">
        <v>0</v>
      </c>
      <c r="AH1084">
        <v>47.73</v>
      </c>
      <c r="AI1084">
        <v>102.37</v>
      </c>
      <c r="AJ1084">
        <v>0</v>
      </c>
      <c r="AK1084">
        <f t="shared" si="16"/>
        <v>102.37</v>
      </c>
    </row>
    <row r="1085" spans="1:37" x14ac:dyDescent="0.2">
      <c r="A1085">
        <v>9001266</v>
      </c>
      <c r="B1085" t="s">
        <v>8270</v>
      </c>
      <c r="C1085" t="s">
        <v>9185</v>
      </c>
      <c r="D1085" t="s">
        <v>8271</v>
      </c>
      <c r="E1085" t="s">
        <v>9298</v>
      </c>
      <c r="F1085" t="s">
        <v>9299</v>
      </c>
      <c r="G1085" t="s">
        <v>9300</v>
      </c>
      <c r="H1085">
        <v>3489</v>
      </c>
      <c r="I1085">
        <v>0</v>
      </c>
      <c r="J1085">
        <v>0</v>
      </c>
      <c r="K1085">
        <v>812.4</v>
      </c>
      <c r="L1085">
        <v>203.1</v>
      </c>
      <c r="M1085">
        <v>30.47</v>
      </c>
      <c r="N1085">
        <v>609</v>
      </c>
      <c r="O1085">
        <v>0</v>
      </c>
      <c r="P1085">
        <v>0</v>
      </c>
      <c r="Q1085">
        <v>0</v>
      </c>
      <c r="R1085">
        <v>0</v>
      </c>
      <c r="S1085">
        <v>21504.03</v>
      </c>
      <c r="T1085">
        <v>20000</v>
      </c>
      <c r="U1085">
        <v>6619.88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3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f t="shared" si="16"/>
        <v>0</v>
      </c>
    </row>
    <row r="1086" spans="1:37" x14ac:dyDescent="0.2">
      <c r="A1086">
        <v>9000141</v>
      </c>
      <c r="B1086" t="s">
        <v>144</v>
      </c>
      <c r="C1086" t="s">
        <v>9185</v>
      </c>
      <c r="D1086" t="s">
        <v>145</v>
      </c>
      <c r="E1086" t="s">
        <v>9298</v>
      </c>
      <c r="F1086" t="s">
        <v>9299</v>
      </c>
      <c r="G1086" t="s">
        <v>9300</v>
      </c>
      <c r="H1086">
        <v>10815.59</v>
      </c>
      <c r="I1086">
        <v>0</v>
      </c>
      <c r="J1086">
        <v>0</v>
      </c>
      <c r="K1086">
        <v>1115.68</v>
      </c>
      <c r="L1086">
        <v>278.92</v>
      </c>
      <c r="M1086">
        <v>41.84</v>
      </c>
      <c r="N1086">
        <v>837</v>
      </c>
      <c r="O1086">
        <v>0</v>
      </c>
      <c r="P1086">
        <v>0</v>
      </c>
      <c r="Q1086">
        <v>0</v>
      </c>
      <c r="R1086">
        <v>0</v>
      </c>
      <c r="S1086">
        <v>147677.07</v>
      </c>
      <c r="T1086">
        <v>50000</v>
      </c>
      <c r="U1086">
        <v>19947.2</v>
      </c>
      <c r="V1086">
        <v>0</v>
      </c>
      <c r="W1086">
        <v>10000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67729.87</v>
      </c>
      <c r="AD1086">
        <v>10</v>
      </c>
      <c r="AE1086">
        <v>2520</v>
      </c>
      <c r="AF1086">
        <v>4252.99</v>
      </c>
      <c r="AG1086">
        <v>0</v>
      </c>
      <c r="AH1086">
        <v>4252.99</v>
      </c>
      <c r="AI1086">
        <v>3998.77</v>
      </c>
      <c r="AJ1086">
        <v>254.22</v>
      </c>
      <c r="AK1086">
        <f t="shared" si="16"/>
        <v>4252.99</v>
      </c>
    </row>
    <row r="1087" spans="1:37" x14ac:dyDescent="0.2">
      <c r="A1087">
        <v>9000863</v>
      </c>
      <c r="B1087" t="s">
        <v>2399</v>
      </c>
      <c r="C1087" t="s">
        <v>9185</v>
      </c>
      <c r="D1087" t="s">
        <v>2400</v>
      </c>
      <c r="E1087" t="s">
        <v>9298</v>
      </c>
      <c r="F1087" t="s">
        <v>9299</v>
      </c>
      <c r="G1087" t="s">
        <v>9300</v>
      </c>
      <c r="H1087">
        <v>6565.83</v>
      </c>
      <c r="I1087">
        <v>0</v>
      </c>
      <c r="J1087">
        <v>0</v>
      </c>
      <c r="K1087">
        <v>1134.48</v>
      </c>
      <c r="L1087">
        <v>284.3</v>
      </c>
      <c r="M1087">
        <v>42.54</v>
      </c>
      <c r="N1087">
        <v>853</v>
      </c>
      <c r="O1087">
        <v>0</v>
      </c>
      <c r="P1087">
        <v>0</v>
      </c>
      <c r="Q1087">
        <v>0</v>
      </c>
      <c r="R1087">
        <v>0</v>
      </c>
      <c r="S1087">
        <v>98148.17</v>
      </c>
      <c r="T1087">
        <v>40000</v>
      </c>
      <c r="U1087">
        <v>18528.71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39619.46</v>
      </c>
      <c r="AD1087">
        <v>10</v>
      </c>
      <c r="AE1087">
        <v>2520</v>
      </c>
      <c r="AF1087">
        <v>1441.95</v>
      </c>
      <c r="AG1087">
        <v>0</v>
      </c>
      <c r="AH1087">
        <v>1441.95</v>
      </c>
      <c r="AI1087">
        <v>1516.8</v>
      </c>
      <c r="AJ1087">
        <v>0</v>
      </c>
      <c r="AK1087">
        <f t="shared" si="16"/>
        <v>1516.8</v>
      </c>
    </row>
    <row r="1088" spans="1:37" x14ac:dyDescent="0.2">
      <c r="A1088">
        <v>9001238</v>
      </c>
      <c r="B1088" t="s">
        <v>7756</v>
      </c>
      <c r="C1088" t="s">
        <v>9185</v>
      </c>
      <c r="D1088" t="s">
        <v>7757</v>
      </c>
      <c r="E1088" t="s">
        <v>9298</v>
      </c>
      <c r="F1088" t="s">
        <v>9299</v>
      </c>
      <c r="G1088" t="s">
        <v>9300</v>
      </c>
      <c r="H1088">
        <v>4345</v>
      </c>
      <c r="I1088">
        <v>0</v>
      </c>
      <c r="J1088">
        <v>0</v>
      </c>
      <c r="K1088">
        <v>379.92</v>
      </c>
      <c r="L1088">
        <v>104.32</v>
      </c>
      <c r="M1088">
        <v>14.25</v>
      </c>
      <c r="N1088">
        <v>285</v>
      </c>
      <c r="O1088">
        <v>0</v>
      </c>
      <c r="P1088">
        <v>0</v>
      </c>
      <c r="Q1088">
        <v>0</v>
      </c>
      <c r="R1088">
        <v>0</v>
      </c>
      <c r="S1088">
        <v>27263.599999999999</v>
      </c>
      <c r="T1088">
        <v>25000</v>
      </c>
      <c r="U1088">
        <v>3898.77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3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f t="shared" si="16"/>
        <v>0</v>
      </c>
    </row>
    <row r="1089" spans="1:37" x14ac:dyDescent="0.2">
      <c r="A1089">
        <v>9000152</v>
      </c>
      <c r="B1089" t="s">
        <v>180</v>
      </c>
      <c r="C1089" t="s">
        <v>9185</v>
      </c>
      <c r="D1089" t="s">
        <v>181</v>
      </c>
      <c r="E1089" t="s">
        <v>9298</v>
      </c>
      <c r="F1089" t="s">
        <v>9299</v>
      </c>
      <c r="G1089" t="s">
        <v>9300</v>
      </c>
      <c r="H1089">
        <v>3010.19</v>
      </c>
      <c r="I1089">
        <v>0</v>
      </c>
      <c r="J1089">
        <v>0</v>
      </c>
      <c r="K1089">
        <v>577.26</v>
      </c>
      <c r="L1089">
        <v>144.31</v>
      </c>
      <c r="M1089">
        <v>21.65</v>
      </c>
      <c r="N1089">
        <v>433</v>
      </c>
      <c r="O1089">
        <v>0</v>
      </c>
      <c r="P1089">
        <v>0</v>
      </c>
      <c r="Q1089">
        <v>0</v>
      </c>
      <c r="R1089">
        <v>0</v>
      </c>
      <c r="S1089">
        <v>89020.29</v>
      </c>
      <c r="T1089">
        <v>50000</v>
      </c>
      <c r="U1089">
        <v>9893.7800000000007</v>
      </c>
      <c r="V1089">
        <v>0</v>
      </c>
      <c r="W1089">
        <v>0</v>
      </c>
      <c r="X1089">
        <v>4000</v>
      </c>
      <c r="Y1089">
        <v>10000</v>
      </c>
      <c r="Z1089">
        <v>0</v>
      </c>
      <c r="AA1089">
        <v>0</v>
      </c>
      <c r="AB1089">
        <v>0</v>
      </c>
      <c r="AC1089">
        <v>15126.51</v>
      </c>
      <c r="AD1089">
        <v>3</v>
      </c>
      <c r="AE1089">
        <v>0</v>
      </c>
      <c r="AF1089">
        <v>453.8</v>
      </c>
      <c r="AG1089">
        <v>0</v>
      </c>
      <c r="AH1089">
        <v>453.8</v>
      </c>
      <c r="AI1089">
        <v>590.78</v>
      </c>
      <c r="AJ1089">
        <v>0</v>
      </c>
      <c r="AK1089">
        <f t="shared" si="16"/>
        <v>590.78</v>
      </c>
    </row>
    <row r="1090" spans="1:37" x14ac:dyDescent="0.2">
      <c r="A1090">
        <v>9000509</v>
      </c>
      <c r="B1090" t="s">
        <v>910</v>
      </c>
      <c r="C1090" t="s">
        <v>9185</v>
      </c>
      <c r="D1090" t="s">
        <v>911</v>
      </c>
      <c r="E1090" t="s">
        <v>9298</v>
      </c>
      <c r="F1090" t="s">
        <v>9299</v>
      </c>
      <c r="G1090" t="s">
        <v>9300</v>
      </c>
      <c r="H1090">
        <v>3352.49</v>
      </c>
      <c r="I1090">
        <v>0</v>
      </c>
      <c r="J1090">
        <v>0</v>
      </c>
      <c r="K1090">
        <v>590</v>
      </c>
      <c r="L1090">
        <v>147.5</v>
      </c>
      <c r="M1090">
        <v>22.13</v>
      </c>
      <c r="N1090">
        <v>443</v>
      </c>
      <c r="O1090">
        <v>0</v>
      </c>
      <c r="P1090">
        <v>0</v>
      </c>
      <c r="Q1090">
        <v>0</v>
      </c>
      <c r="R1090">
        <v>0</v>
      </c>
      <c r="S1090">
        <v>68276.289999999994</v>
      </c>
      <c r="T1090">
        <v>50000</v>
      </c>
      <c r="U1090">
        <v>10503.72</v>
      </c>
      <c r="V1090">
        <v>4000</v>
      </c>
      <c r="W1090">
        <v>0</v>
      </c>
      <c r="X1090">
        <v>0</v>
      </c>
      <c r="Y1090">
        <v>4000</v>
      </c>
      <c r="Z1090">
        <v>0</v>
      </c>
      <c r="AA1090">
        <v>0</v>
      </c>
      <c r="AB1090">
        <v>0</v>
      </c>
      <c r="AC1090">
        <v>0</v>
      </c>
      <c r="AD1090">
        <v>3</v>
      </c>
      <c r="AE1090">
        <v>0</v>
      </c>
      <c r="AF1090">
        <v>0</v>
      </c>
      <c r="AG1090">
        <v>0</v>
      </c>
      <c r="AH1090">
        <v>0</v>
      </c>
      <c r="AI1090">
        <v>273.47000000000003</v>
      </c>
      <c r="AJ1090">
        <v>0</v>
      </c>
      <c r="AK1090">
        <f t="shared" si="16"/>
        <v>273.47000000000003</v>
      </c>
    </row>
    <row r="1091" spans="1:37" x14ac:dyDescent="0.2">
      <c r="A1091">
        <v>9000809</v>
      </c>
      <c r="B1091" t="s">
        <v>1783</v>
      </c>
      <c r="C1091" t="s">
        <v>9185</v>
      </c>
      <c r="D1091" t="s">
        <v>1784</v>
      </c>
      <c r="E1091" t="s">
        <v>9298</v>
      </c>
      <c r="F1091" t="s">
        <v>9299</v>
      </c>
      <c r="G1091" t="s">
        <v>9300</v>
      </c>
      <c r="H1091">
        <v>3590.75</v>
      </c>
      <c r="I1091">
        <v>0</v>
      </c>
      <c r="J1091">
        <v>0</v>
      </c>
      <c r="K1091">
        <v>462.84</v>
      </c>
      <c r="L1091">
        <v>115.71</v>
      </c>
      <c r="M1091">
        <v>17.36</v>
      </c>
      <c r="N1091">
        <v>347</v>
      </c>
      <c r="O1091">
        <v>0</v>
      </c>
      <c r="P1091">
        <v>0</v>
      </c>
      <c r="Q1091">
        <v>0</v>
      </c>
      <c r="R1091">
        <v>0</v>
      </c>
      <c r="S1091">
        <v>49487.040000000001</v>
      </c>
      <c r="T1091">
        <v>50000</v>
      </c>
      <c r="U1091">
        <v>11539.4</v>
      </c>
      <c r="V1091">
        <v>10000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f t="shared" ref="AK1091:AK1154" si="17">AI1091+AJ1091</f>
        <v>0</v>
      </c>
    </row>
    <row r="1092" spans="1:37" x14ac:dyDescent="0.2">
      <c r="A1092">
        <v>9000198</v>
      </c>
      <c r="B1092" t="s">
        <v>306</v>
      </c>
      <c r="C1092" t="s">
        <v>9185</v>
      </c>
      <c r="D1092" t="s">
        <v>307</v>
      </c>
      <c r="E1092" t="s">
        <v>9298</v>
      </c>
      <c r="F1092" t="s">
        <v>9299</v>
      </c>
      <c r="G1092" t="s">
        <v>9300</v>
      </c>
      <c r="H1092">
        <v>3086.51</v>
      </c>
      <c r="I1092">
        <v>0</v>
      </c>
      <c r="J1092">
        <v>0</v>
      </c>
      <c r="K1092">
        <v>488.76</v>
      </c>
      <c r="L1092">
        <v>122.19</v>
      </c>
      <c r="M1092">
        <v>18.329999999999998</v>
      </c>
      <c r="N1092">
        <v>367</v>
      </c>
      <c r="O1092">
        <v>0</v>
      </c>
      <c r="P1092">
        <v>0</v>
      </c>
      <c r="Q1092">
        <v>0</v>
      </c>
      <c r="R1092">
        <v>0</v>
      </c>
      <c r="S1092">
        <v>65052.81</v>
      </c>
      <c r="T1092">
        <v>50000</v>
      </c>
      <c r="U1092">
        <v>8119.28</v>
      </c>
      <c r="V1092">
        <v>10000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3</v>
      </c>
      <c r="AE1092">
        <v>0</v>
      </c>
      <c r="AF1092">
        <v>0</v>
      </c>
      <c r="AG1092">
        <v>0</v>
      </c>
      <c r="AH1092">
        <v>0</v>
      </c>
      <c r="AI1092">
        <v>52.53</v>
      </c>
      <c r="AJ1092">
        <v>0</v>
      </c>
      <c r="AK1092">
        <f t="shared" si="17"/>
        <v>52.53</v>
      </c>
    </row>
    <row r="1093" spans="1:37" x14ac:dyDescent="0.2">
      <c r="A1093">
        <v>9000766</v>
      </c>
      <c r="B1093" t="s">
        <v>1656</v>
      </c>
      <c r="C1093" t="s">
        <v>9185</v>
      </c>
      <c r="D1093" t="s">
        <v>1657</v>
      </c>
      <c r="E1093" t="s">
        <v>9298</v>
      </c>
      <c r="F1093" t="s">
        <v>9299</v>
      </c>
      <c r="G1093" t="s">
        <v>9300</v>
      </c>
      <c r="H1093">
        <v>3662.32</v>
      </c>
      <c r="I1093">
        <v>0</v>
      </c>
      <c r="J1093">
        <v>0</v>
      </c>
      <c r="K1093">
        <v>612.99</v>
      </c>
      <c r="L1093">
        <v>153.25</v>
      </c>
      <c r="M1093">
        <v>22.99</v>
      </c>
      <c r="N1093">
        <v>460</v>
      </c>
      <c r="O1093">
        <v>0</v>
      </c>
      <c r="P1093">
        <v>0</v>
      </c>
      <c r="Q1093">
        <v>0</v>
      </c>
      <c r="R1093">
        <v>0</v>
      </c>
      <c r="S1093">
        <v>61860.02</v>
      </c>
      <c r="T1093">
        <v>50000</v>
      </c>
      <c r="U1093">
        <v>10582.55</v>
      </c>
      <c r="V1093">
        <v>10000</v>
      </c>
      <c r="W1093">
        <v>20000</v>
      </c>
      <c r="X1093">
        <v>0</v>
      </c>
      <c r="Y1093">
        <v>10000</v>
      </c>
      <c r="Z1093">
        <v>0</v>
      </c>
      <c r="AA1093">
        <v>0</v>
      </c>
      <c r="AB1093">
        <v>0</v>
      </c>
      <c r="AC1093">
        <v>0</v>
      </c>
      <c r="AD1093">
        <v>3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f t="shared" si="17"/>
        <v>0</v>
      </c>
    </row>
    <row r="1094" spans="1:37" x14ac:dyDescent="0.2">
      <c r="A1094">
        <v>9000482</v>
      </c>
      <c r="B1094" t="s">
        <v>843</v>
      </c>
      <c r="C1094" t="s">
        <v>9185</v>
      </c>
      <c r="D1094" t="s">
        <v>844</v>
      </c>
      <c r="E1094" t="s">
        <v>9298</v>
      </c>
      <c r="F1094" t="s">
        <v>9299</v>
      </c>
      <c r="G1094" t="s">
        <v>9300</v>
      </c>
      <c r="H1094">
        <v>3718.23</v>
      </c>
      <c r="I1094">
        <v>0</v>
      </c>
      <c r="J1094">
        <v>0</v>
      </c>
      <c r="K1094">
        <v>849.39</v>
      </c>
      <c r="L1094">
        <v>212.35</v>
      </c>
      <c r="M1094">
        <v>31.85</v>
      </c>
      <c r="N1094">
        <v>637</v>
      </c>
      <c r="O1094">
        <v>0</v>
      </c>
      <c r="P1094">
        <v>0</v>
      </c>
      <c r="Q1094">
        <v>0</v>
      </c>
      <c r="R1094">
        <v>0</v>
      </c>
      <c r="S1094">
        <v>90319.14</v>
      </c>
      <c r="T1094">
        <v>50000</v>
      </c>
      <c r="U1094">
        <v>15608.01</v>
      </c>
      <c r="V1094">
        <v>10000</v>
      </c>
      <c r="W1094">
        <v>10000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4711.13</v>
      </c>
      <c r="AD1094">
        <v>3</v>
      </c>
      <c r="AE1094">
        <v>0</v>
      </c>
      <c r="AF1094">
        <v>141.33000000000001</v>
      </c>
      <c r="AG1094">
        <v>0</v>
      </c>
      <c r="AH1094">
        <v>141.33000000000001</v>
      </c>
      <c r="AI1094">
        <v>291.7</v>
      </c>
      <c r="AJ1094">
        <v>0</v>
      </c>
      <c r="AK1094">
        <f t="shared" si="17"/>
        <v>291.7</v>
      </c>
    </row>
    <row r="1095" spans="1:37" x14ac:dyDescent="0.2">
      <c r="A1095">
        <v>9000961</v>
      </c>
      <c r="B1095" t="s">
        <v>2161</v>
      </c>
      <c r="C1095" t="s">
        <v>9185</v>
      </c>
      <c r="D1095" t="s">
        <v>2162</v>
      </c>
      <c r="E1095" t="s">
        <v>9298</v>
      </c>
      <c r="F1095" t="s">
        <v>9299</v>
      </c>
      <c r="G1095" t="s">
        <v>9300</v>
      </c>
      <c r="H1095">
        <v>3873.97</v>
      </c>
      <c r="I1095">
        <v>0</v>
      </c>
      <c r="J1095">
        <v>0</v>
      </c>
      <c r="K1095">
        <v>371.04</v>
      </c>
      <c r="L1095">
        <v>104.32</v>
      </c>
      <c r="M1095">
        <v>13.91</v>
      </c>
      <c r="N1095">
        <v>278</v>
      </c>
      <c r="O1095">
        <v>0</v>
      </c>
      <c r="P1095">
        <v>0</v>
      </c>
      <c r="Q1095">
        <v>0</v>
      </c>
      <c r="R1095">
        <v>0</v>
      </c>
      <c r="S1095">
        <v>55632.73</v>
      </c>
      <c r="T1095">
        <v>50000</v>
      </c>
      <c r="U1095">
        <v>7593.78</v>
      </c>
      <c r="V1095">
        <v>10000</v>
      </c>
      <c r="W1095">
        <v>20000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3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f t="shared" si="17"/>
        <v>0</v>
      </c>
    </row>
    <row r="1096" spans="1:37" x14ac:dyDescent="0.2">
      <c r="A1096">
        <v>9001041</v>
      </c>
      <c r="B1096" t="s">
        <v>2800</v>
      </c>
      <c r="C1096" t="s">
        <v>9185</v>
      </c>
      <c r="D1096" t="s">
        <v>2801</v>
      </c>
      <c r="E1096" t="s">
        <v>9298</v>
      </c>
      <c r="F1096" t="s">
        <v>9299</v>
      </c>
      <c r="G1096" t="s">
        <v>9300</v>
      </c>
      <c r="H1096">
        <v>2637</v>
      </c>
      <c r="I1096">
        <v>0</v>
      </c>
      <c r="J1096">
        <v>0</v>
      </c>
      <c r="K1096">
        <v>320</v>
      </c>
      <c r="L1096">
        <v>104.32</v>
      </c>
      <c r="M1096">
        <v>12</v>
      </c>
      <c r="N1096">
        <v>240</v>
      </c>
      <c r="O1096">
        <v>0</v>
      </c>
      <c r="P1096">
        <v>0</v>
      </c>
      <c r="Q1096">
        <v>0</v>
      </c>
      <c r="R1096">
        <v>0</v>
      </c>
      <c r="S1096">
        <v>34828</v>
      </c>
      <c r="T1096">
        <v>40000</v>
      </c>
      <c r="U1096">
        <v>5288.96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3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f t="shared" si="17"/>
        <v>0</v>
      </c>
    </row>
    <row r="1097" spans="1:37" x14ac:dyDescent="0.2">
      <c r="A1097">
        <v>9000432</v>
      </c>
      <c r="B1097" t="s">
        <v>718</v>
      </c>
      <c r="C1097" t="s">
        <v>9185</v>
      </c>
      <c r="D1097" t="s">
        <v>719</v>
      </c>
      <c r="E1097" t="s">
        <v>9298</v>
      </c>
      <c r="F1097" t="s">
        <v>9299</v>
      </c>
      <c r="G1097" t="s">
        <v>9300</v>
      </c>
      <c r="H1097">
        <v>3748.61</v>
      </c>
      <c r="I1097">
        <v>0</v>
      </c>
      <c r="J1097">
        <v>0</v>
      </c>
      <c r="K1097">
        <v>992.15</v>
      </c>
      <c r="L1097">
        <v>248.04</v>
      </c>
      <c r="M1097">
        <v>37.21</v>
      </c>
      <c r="N1097">
        <v>744</v>
      </c>
      <c r="O1097">
        <v>0</v>
      </c>
      <c r="P1097">
        <v>0</v>
      </c>
      <c r="Q1097">
        <v>0</v>
      </c>
      <c r="R1097">
        <v>0</v>
      </c>
      <c r="S1097">
        <v>108808.24</v>
      </c>
      <c r="T1097">
        <v>50000</v>
      </c>
      <c r="U1097">
        <v>18379.7</v>
      </c>
      <c r="V1097">
        <v>0</v>
      </c>
      <c r="W1097">
        <v>10000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30428.54</v>
      </c>
      <c r="AD1097">
        <v>3</v>
      </c>
      <c r="AE1097">
        <v>0</v>
      </c>
      <c r="AF1097">
        <v>912.86</v>
      </c>
      <c r="AG1097">
        <v>0</v>
      </c>
      <c r="AH1097">
        <v>912.86</v>
      </c>
      <c r="AI1097">
        <v>1041.04</v>
      </c>
      <c r="AJ1097">
        <v>0</v>
      </c>
      <c r="AK1097">
        <f t="shared" si="17"/>
        <v>1041.04</v>
      </c>
    </row>
    <row r="1098" spans="1:37" x14ac:dyDescent="0.2">
      <c r="A1098">
        <v>9000340</v>
      </c>
      <c r="B1098" t="s">
        <v>619</v>
      </c>
      <c r="C1098" t="s">
        <v>9185</v>
      </c>
      <c r="D1098" t="s">
        <v>620</v>
      </c>
      <c r="E1098" t="s">
        <v>9298</v>
      </c>
      <c r="F1098" t="s">
        <v>9299</v>
      </c>
      <c r="G1098" t="s">
        <v>9300</v>
      </c>
      <c r="H1098">
        <v>3682.58</v>
      </c>
      <c r="I1098">
        <v>0</v>
      </c>
      <c r="J1098">
        <v>0</v>
      </c>
      <c r="K1098">
        <v>757.98</v>
      </c>
      <c r="L1098">
        <v>189.49</v>
      </c>
      <c r="M1098">
        <v>28.42</v>
      </c>
      <c r="N1098">
        <v>568</v>
      </c>
      <c r="O1098">
        <v>0</v>
      </c>
      <c r="P1098">
        <v>0</v>
      </c>
      <c r="Q1098">
        <v>0</v>
      </c>
      <c r="R1098">
        <v>0</v>
      </c>
      <c r="S1098">
        <v>99831.39</v>
      </c>
      <c r="T1098">
        <v>50000</v>
      </c>
      <c r="U1098">
        <v>16402.32</v>
      </c>
      <c r="V1098">
        <v>10000</v>
      </c>
      <c r="W1098">
        <v>10000</v>
      </c>
      <c r="X1098">
        <v>0</v>
      </c>
      <c r="Y1098">
        <v>10000</v>
      </c>
      <c r="Z1098">
        <v>0</v>
      </c>
      <c r="AA1098">
        <v>0</v>
      </c>
      <c r="AB1098">
        <v>0</v>
      </c>
      <c r="AC1098">
        <v>3429.07</v>
      </c>
      <c r="AD1098">
        <v>3</v>
      </c>
      <c r="AE1098">
        <v>0</v>
      </c>
      <c r="AF1098">
        <v>102.87</v>
      </c>
      <c r="AG1098">
        <v>0</v>
      </c>
      <c r="AH1098">
        <v>102.87</v>
      </c>
      <c r="AI1098">
        <v>278.70999999999998</v>
      </c>
      <c r="AJ1098">
        <v>0</v>
      </c>
      <c r="AK1098">
        <f t="shared" si="17"/>
        <v>278.70999999999998</v>
      </c>
    </row>
    <row r="1099" spans="1:37" x14ac:dyDescent="0.2">
      <c r="A1099">
        <v>9000121</v>
      </c>
      <c r="B1099" t="s">
        <v>94</v>
      </c>
      <c r="C1099" t="s">
        <v>9185</v>
      </c>
      <c r="D1099" t="s">
        <v>95</v>
      </c>
      <c r="E1099" t="s">
        <v>9298</v>
      </c>
      <c r="F1099" t="s">
        <v>9299</v>
      </c>
      <c r="G1099" t="s">
        <v>9300</v>
      </c>
      <c r="H1099">
        <v>13499.11</v>
      </c>
      <c r="I1099">
        <v>0</v>
      </c>
      <c r="J1099">
        <v>0</v>
      </c>
      <c r="K1099">
        <v>1134.48</v>
      </c>
      <c r="L1099">
        <v>687.63</v>
      </c>
      <c r="M1099">
        <v>42.54</v>
      </c>
      <c r="N1099">
        <v>1078</v>
      </c>
      <c r="O1099">
        <v>0</v>
      </c>
      <c r="P1099">
        <v>0</v>
      </c>
      <c r="Q1099">
        <v>0</v>
      </c>
      <c r="R1099">
        <v>0</v>
      </c>
      <c r="S1099">
        <v>183208.12</v>
      </c>
      <c r="T1099">
        <v>50000</v>
      </c>
      <c r="U1099">
        <v>27745.24</v>
      </c>
      <c r="V1099">
        <v>0</v>
      </c>
      <c r="W1099">
        <v>10000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95462.88</v>
      </c>
      <c r="AD1099">
        <v>10</v>
      </c>
      <c r="AE1099">
        <v>2520</v>
      </c>
      <c r="AF1099">
        <v>7026.29</v>
      </c>
      <c r="AG1099">
        <v>0</v>
      </c>
      <c r="AH1099">
        <v>7026.29</v>
      </c>
      <c r="AI1099">
        <v>6570.64</v>
      </c>
      <c r="AJ1099">
        <v>455.65</v>
      </c>
      <c r="AK1099">
        <f t="shared" si="17"/>
        <v>7026.29</v>
      </c>
    </row>
    <row r="1100" spans="1:37" x14ac:dyDescent="0.2">
      <c r="A1100">
        <v>9000344</v>
      </c>
      <c r="B1100" t="s">
        <v>628</v>
      </c>
      <c r="C1100" t="s">
        <v>9185</v>
      </c>
      <c r="D1100" t="s">
        <v>629</v>
      </c>
      <c r="E1100" t="s">
        <v>9298</v>
      </c>
      <c r="F1100" t="s">
        <v>9299</v>
      </c>
      <c r="G1100" t="s">
        <v>9300</v>
      </c>
      <c r="H1100">
        <v>4013.5</v>
      </c>
      <c r="I1100">
        <v>0</v>
      </c>
      <c r="J1100">
        <v>0</v>
      </c>
      <c r="K1100">
        <v>921.45</v>
      </c>
      <c r="L1100">
        <v>230.36</v>
      </c>
      <c r="M1100">
        <v>34.549999999999997</v>
      </c>
      <c r="N1100">
        <v>691</v>
      </c>
      <c r="O1100">
        <v>0</v>
      </c>
      <c r="P1100">
        <v>0</v>
      </c>
      <c r="Q1100">
        <v>0</v>
      </c>
      <c r="R1100">
        <v>0</v>
      </c>
      <c r="S1100">
        <v>108220.37</v>
      </c>
      <c r="T1100">
        <v>50000</v>
      </c>
      <c r="U1100">
        <v>19475.240000000002</v>
      </c>
      <c r="V1100">
        <v>10000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28745.13</v>
      </c>
      <c r="AD1100">
        <v>3</v>
      </c>
      <c r="AE1100">
        <v>0</v>
      </c>
      <c r="AF1100">
        <v>862.35</v>
      </c>
      <c r="AG1100">
        <v>0</v>
      </c>
      <c r="AH1100">
        <v>862.35</v>
      </c>
      <c r="AI1100">
        <v>978.27</v>
      </c>
      <c r="AJ1100">
        <v>0</v>
      </c>
      <c r="AK1100">
        <f t="shared" si="17"/>
        <v>978.27</v>
      </c>
    </row>
    <row r="1101" spans="1:37" x14ac:dyDescent="0.2">
      <c r="A1101">
        <v>9000545</v>
      </c>
      <c r="B1101" t="s">
        <v>1014</v>
      </c>
      <c r="C1101" t="s">
        <v>9185</v>
      </c>
      <c r="D1101" t="s">
        <v>2380</v>
      </c>
      <c r="E1101" t="s">
        <v>9298</v>
      </c>
      <c r="F1101" t="s">
        <v>9299</v>
      </c>
      <c r="G1101" t="s">
        <v>9300</v>
      </c>
      <c r="H1101">
        <v>2505.67</v>
      </c>
      <c r="I1101">
        <v>0</v>
      </c>
      <c r="J1101">
        <v>0</v>
      </c>
      <c r="K1101">
        <v>434.27</v>
      </c>
      <c r="L1101">
        <v>108.57</v>
      </c>
      <c r="M1101">
        <v>16.29</v>
      </c>
      <c r="N1101">
        <v>326</v>
      </c>
      <c r="O1101">
        <v>0</v>
      </c>
      <c r="P1101">
        <v>0</v>
      </c>
      <c r="Q1101">
        <v>0</v>
      </c>
      <c r="R1101">
        <v>0</v>
      </c>
      <c r="S1101">
        <v>51494.52</v>
      </c>
      <c r="T1101">
        <v>50000</v>
      </c>
      <c r="U1101">
        <v>6379.22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3</v>
      </c>
      <c r="AE1101">
        <v>0</v>
      </c>
      <c r="AF1101">
        <v>0</v>
      </c>
      <c r="AG1101">
        <v>0</v>
      </c>
      <c r="AH1101">
        <v>0</v>
      </c>
      <c r="AI1101">
        <v>15.15</v>
      </c>
      <c r="AJ1101">
        <v>0</v>
      </c>
      <c r="AK1101">
        <f t="shared" si="17"/>
        <v>15.15</v>
      </c>
    </row>
    <row r="1102" spans="1:37" x14ac:dyDescent="0.2">
      <c r="A1102">
        <v>9001103</v>
      </c>
      <c r="B1102" t="s">
        <v>2981</v>
      </c>
      <c r="C1102" t="s">
        <v>9185</v>
      </c>
      <c r="D1102" t="s">
        <v>2982</v>
      </c>
      <c r="E1102" t="s">
        <v>9298</v>
      </c>
      <c r="F1102" t="s">
        <v>9299</v>
      </c>
      <c r="G1102" t="s">
        <v>9300</v>
      </c>
      <c r="H1102">
        <v>3967.76</v>
      </c>
      <c r="I1102">
        <v>0</v>
      </c>
      <c r="J1102">
        <v>0</v>
      </c>
      <c r="K1102">
        <v>387.22</v>
      </c>
      <c r="L1102">
        <v>104.32</v>
      </c>
      <c r="M1102">
        <v>14.52</v>
      </c>
      <c r="N1102">
        <v>290</v>
      </c>
      <c r="O1102">
        <v>0</v>
      </c>
      <c r="P1102">
        <v>0</v>
      </c>
      <c r="Q1102">
        <v>0</v>
      </c>
      <c r="R1102">
        <v>0</v>
      </c>
      <c r="S1102">
        <v>37533.279999999999</v>
      </c>
      <c r="T1102">
        <v>40000</v>
      </c>
      <c r="U1102">
        <v>5542.34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3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f t="shared" si="17"/>
        <v>0</v>
      </c>
    </row>
    <row r="1103" spans="1:37" x14ac:dyDescent="0.2">
      <c r="A1103">
        <v>9000633</v>
      </c>
      <c r="B1103" t="s">
        <v>1268</v>
      </c>
      <c r="C1103" t="s">
        <v>9185</v>
      </c>
      <c r="D1103" t="s">
        <v>1269</v>
      </c>
      <c r="E1103" t="s">
        <v>9298</v>
      </c>
      <c r="F1103" t="s">
        <v>9299</v>
      </c>
      <c r="G1103" t="s">
        <v>9300</v>
      </c>
      <c r="H1103">
        <v>3970.34</v>
      </c>
      <c r="I1103">
        <v>0</v>
      </c>
      <c r="J1103">
        <v>0</v>
      </c>
      <c r="K1103">
        <v>468.54</v>
      </c>
      <c r="L1103">
        <v>117.13</v>
      </c>
      <c r="M1103">
        <v>17.57</v>
      </c>
      <c r="N1103">
        <v>351</v>
      </c>
      <c r="O1103">
        <v>0</v>
      </c>
      <c r="P1103">
        <v>0</v>
      </c>
      <c r="Q1103">
        <v>0</v>
      </c>
      <c r="R1103">
        <v>0</v>
      </c>
      <c r="S1103">
        <v>54894.34</v>
      </c>
      <c r="T1103">
        <v>50000</v>
      </c>
      <c r="U1103">
        <v>9021.59</v>
      </c>
      <c r="V1103">
        <v>10000</v>
      </c>
      <c r="W1103">
        <v>20000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f t="shared" si="17"/>
        <v>0</v>
      </c>
    </row>
    <row r="1104" spans="1:37" x14ac:dyDescent="0.2">
      <c r="A1104">
        <v>9000405</v>
      </c>
      <c r="B1104" t="s">
        <v>2575</v>
      </c>
      <c r="C1104" t="s">
        <v>9185</v>
      </c>
      <c r="D1104" t="s">
        <v>2576</v>
      </c>
      <c r="E1104" t="s">
        <v>9298</v>
      </c>
      <c r="F1104" t="s">
        <v>9299</v>
      </c>
      <c r="G1104" t="s">
        <v>9300</v>
      </c>
      <c r="H1104">
        <v>5543</v>
      </c>
      <c r="I1104">
        <v>0</v>
      </c>
      <c r="J1104">
        <v>0</v>
      </c>
      <c r="K1104">
        <v>736</v>
      </c>
      <c r="L1104">
        <v>184</v>
      </c>
      <c r="M1104">
        <v>27.6</v>
      </c>
      <c r="N1104">
        <v>552</v>
      </c>
      <c r="O1104">
        <v>0</v>
      </c>
      <c r="P1104">
        <v>0</v>
      </c>
      <c r="Q1104">
        <v>0</v>
      </c>
      <c r="R1104">
        <v>0</v>
      </c>
      <c r="S1104">
        <v>68316</v>
      </c>
      <c r="T1104">
        <v>40000</v>
      </c>
      <c r="U1104">
        <v>11996.8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16319.2</v>
      </c>
      <c r="AD1104">
        <v>3</v>
      </c>
      <c r="AE1104">
        <v>0</v>
      </c>
      <c r="AF1104">
        <v>489.58</v>
      </c>
      <c r="AG1104">
        <v>0</v>
      </c>
      <c r="AH1104">
        <v>489.58</v>
      </c>
      <c r="AI1104">
        <v>518.27</v>
      </c>
      <c r="AJ1104">
        <v>0</v>
      </c>
      <c r="AK1104">
        <f t="shared" si="17"/>
        <v>518.27</v>
      </c>
    </row>
    <row r="1105" spans="1:37" x14ac:dyDescent="0.2">
      <c r="A1105">
        <v>9000744</v>
      </c>
      <c r="B1105" t="s">
        <v>1591</v>
      </c>
      <c r="C1105" t="s">
        <v>9185</v>
      </c>
      <c r="D1105" t="s">
        <v>1592</v>
      </c>
      <c r="E1105" t="s">
        <v>9298</v>
      </c>
      <c r="F1105" t="s">
        <v>9299</v>
      </c>
      <c r="G1105" t="s">
        <v>9300</v>
      </c>
      <c r="H1105">
        <v>3600.95</v>
      </c>
      <c r="I1105">
        <v>0</v>
      </c>
      <c r="J1105">
        <v>0</v>
      </c>
      <c r="K1105">
        <v>628.88</v>
      </c>
      <c r="L1105">
        <v>157.22</v>
      </c>
      <c r="M1105">
        <v>23.58</v>
      </c>
      <c r="N1105">
        <v>472</v>
      </c>
      <c r="O1105">
        <v>0</v>
      </c>
      <c r="P1105">
        <v>0</v>
      </c>
      <c r="Q1105">
        <v>0</v>
      </c>
      <c r="R1105">
        <v>0</v>
      </c>
      <c r="S1105">
        <v>62258.41</v>
      </c>
      <c r="T1105">
        <v>50000</v>
      </c>
      <c r="U1105">
        <v>9453.09</v>
      </c>
      <c r="V1105">
        <v>0</v>
      </c>
      <c r="W1105">
        <v>0</v>
      </c>
      <c r="X1105">
        <v>0</v>
      </c>
      <c r="Y1105">
        <v>10000</v>
      </c>
      <c r="Z1105">
        <v>0</v>
      </c>
      <c r="AA1105">
        <v>0</v>
      </c>
      <c r="AB1105">
        <v>0</v>
      </c>
      <c r="AC1105">
        <v>0</v>
      </c>
      <c r="AD1105">
        <v>3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f t="shared" si="17"/>
        <v>0</v>
      </c>
    </row>
    <row r="1106" spans="1:37" x14ac:dyDescent="0.2">
      <c r="A1106">
        <v>9000750</v>
      </c>
      <c r="B1106" t="s">
        <v>1608</v>
      </c>
      <c r="C1106" t="s">
        <v>9185</v>
      </c>
      <c r="D1106" t="s">
        <v>1609</v>
      </c>
      <c r="E1106" t="s">
        <v>9298</v>
      </c>
      <c r="F1106" t="s">
        <v>9299</v>
      </c>
      <c r="G1106" t="s">
        <v>9300</v>
      </c>
      <c r="H1106">
        <v>3704.51</v>
      </c>
      <c r="I1106">
        <v>0</v>
      </c>
      <c r="J1106">
        <v>0</v>
      </c>
      <c r="K1106">
        <v>556.34</v>
      </c>
      <c r="L1106">
        <v>139.09</v>
      </c>
      <c r="M1106">
        <v>20.86</v>
      </c>
      <c r="N1106">
        <v>417</v>
      </c>
      <c r="O1106">
        <v>0</v>
      </c>
      <c r="P1106">
        <v>0</v>
      </c>
      <c r="Q1106">
        <v>0</v>
      </c>
      <c r="R1106">
        <v>0</v>
      </c>
      <c r="S1106">
        <v>58443.519999999997</v>
      </c>
      <c r="T1106">
        <v>50000</v>
      </c>
      <c r="U1106">
        <v>12039.51</v>
      </c>
      <c r="V1106">
        <v>10000</v>
      </c>
      <c r="W1106">
        <v>20000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f t="shared" si="17"/>
        <v>0</v>
      </c>
    </row>
    <row r="1107" spans="1:37" x14ac:dyDescent="0.2">
      <c r="A1107">
        <v>9000197</v>
      </c>
      <c r="B1107" t="s">
        <v>2428</v>
      </c>
      <c r="C1107" t="s">
        <v>9185</v>
      </c>
      <c r="D1107" t="s">
        <v>2429</v>
      </c>
      <c r="E1107" t="s">
        <v>9298</v>
      </c>
      <c r="F1107" t="s">
        <v>9299</v>
      </c>
      <c r="G1107" t="s">
        <v>9300</v>
      </c>
      <c r="H1107">
        <v>5205</v>
      </c>
      <c r="I1107">
        <v>0</v>
      </c>
      <c r="J1107">
        <v>0</v>
      </c>
      <c r="K1107">
        <v>708.96</v>
      </c>
      <c r="L1107">
        <v>177.24</v>
      </c>
      <c r="M1107">
        <v>26.59</v>
      </c>
      <c r="N1107">
        <v>532</v>
      </c>
      <c r="O1107">
        <v>0</v>
      </c>
      <c r="P1107">
        <v>0</v>
      </c>
      <c r="Q1107">
        <v>0</v>
      </c>
      <c r="R1107">
        <v>0</v>
      </c>
      <c r="S1107">
        <v>60842.99</v>
      </c>
      <c r="T1107">
        <v>40000</v>
      </c>
      <c r="U1107">
        <v>11558.32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9284.67</v>
      </c>
      <c r="AD1107">
        <v>3</v>
      </c>
      <c r="AE1107">
        <v>0</v>
      </c>
      <c r="AF1107">
        <v>278.54000000000002</v>
      </c>
      <c r="AG1107">
        <v>0</v>
      </c>
      <c r="AH1107">
        <v>278.54000000000002</v>
      </c>
      <c r="AI1107">
        <v>326.83999999999997</v>
      </c>
      <c r="AJ1107">
        <v>0</v>
      </c>
      <c r="AK1107">
        <f t="shared" si="17"/>
        <v>326.83999999999997</v>
      </c>
    </row>
    <row r="1108" spans="1:37" x14ac:dyDescent="0.2">
      <c r="A1108">
        <v>9001308</v>
      </c>
      <c r="B1108" t="s">
        <v>1245</v>
      </c>
      <c r="C1108" t="s">
        <v>9185</v>
      </c>
      <c r="D1108" t="s">
        <v>7984</v>
      </c>
      <c r="E1108" t="s">
        <v>9298</v>
      </c>
      <c r="F1108" t="s">
        <v>9299</v>
      </c>
      <c r="G1108" t="s">
        <v>9300</v>
      </c>
      <c r="H1108">
        <v>5605</v>
      </c>
      <c r="I1108">
        <v>0</v>
      </c>
      <c r="J1108">
        <v>0</v>
      </c>
      <c r="K1108">
        <v>738.32</v>
      </c>
      <c r="L1108">
        <v>184.58</v>
      </c>
      <c r="M1108">
        <v>27.69</v>
      </c>
      <c r="N1108">
        <v>554</v>
      </c>
      <c r="O1108">
        <v>0</v>
      </c>
      <c r="P1108">
        <v>0</v>
      </c>
      <c r="Q1108">
        <v>0</v>
      </c>
      <c r="R1108">
        <v>0</v>
      </c>
      <c r="S1108">
        <v>30019.39</v>
      </c>
      <c r="T1108">
        <v>20000</v>
      </c>
      <c r="U1108">
        <v>6018.36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4001.03</v>
      </c>
      <c r="AD1108">
        <v>3</v>
      </c>
      <c r="AE1108">
        <v>0</v>
      </c>
      <c r="AF1108">
        <v>120.03</v>
      </c>
      <c r="AG1108">
        <v>0</v>
      </c>
      <c r="AH1108">
        <v>120.03</v>
      </c>
      <c r="AI1108">
        <v>147.02000000000001</v>
      </c>
      <c r="AJ1108">
        <v>0</v>
      </c>
      <c r="AK1108">
        <f t="shared" si="17"/>
        <v>147.02000000000001</v>
      </c>
    </row>
    <row r="1109" spans="1:37" x14ac:dyDescent="0.2">
      <c r="A1109">
        <v>9000301</v>
      </c>
      <c r="B1109" t="s">
        <v>523</v>
      </c>
      <c r="C1109" t="s">
        <v>9185</v>
      </c>
      <c r="D1109" t="s">
        <v>524</v>
      </c>
      <c r="E1109" t="s">
        <v>9298</v>
      </c>
      <c r="F1109" t="s">
        <v>9299</v>
      </c>
      <c r="G1109" t="s">
        <v>9300</v>
      </c>
      <c r="H1109">
        <v>3572.19</v>
      </c>
      <c r="I1109">
        <v>0</v>
      </c>
      <c r="J1109">
        <v>0</v>
      </c>
      <c r="K1109">
        <v>674.08</v>
      </c>
      <c r="L1109">
        <v>168.52</v>
      </c>
      <c r="M1109">
        <v>25.28</v>
      </c>
      <c r="N1109">
        <v>506</v>
      </c>
      <c r="O1109">
        <v>0</v>
      </c>
      <c r="P1109">
        <v>0</v>
      </c>
      <c r="Q1109">
        <v>0</v>
      </c>
      <c r="R1109">
        <v>0</v>
      </c>
      <c r="S1109">
        <v>91836.6</v>
      </c>
      <c r="T1109">
        <v>50000</v>
      </c>
      <c r="U1109">
        <v>12453.26</v>
      </c>
      <c r="V1109">
        <v>5000</v>
      </c>
      <c r="W1109">
        <v>10000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14383.34</v>
      </c>
      <c r="AD1109">
        <v>3</v>
      </c>
      <c r="AE1109">
        <v>0</v>
      </c>
      <c r="AF1109">
        <v>431.5</v>
      </c>
      <c r="AG1109">
        <v>0</v>
      </c>
      <c r="AH1109">
        <v>431.5</v>
      </c>
      <c r="AI1109">
        <v>560.54999999999995</v>
      </c>
      <c r="AJ1109">
        <v>0</v>
      </c>
      <c r="AK1109">
        <f t="shared" si="17"/>
        <v>560.54999999999995</v>
      </c>
    </row>
    <row r="1110" spans="1:37" x14ac:dyDescent="0.2">
      <c r="A1110">
        <v>9000244</v>
      </c>
      <c r="B1110" t="s">
        <v>2407</v>
      </c>
      <c r="C1110" t="s">
        <v>9185</v>
      </c>
      <c r="D1110" t="s">
        <v>2408</v>
      </c>
      <c r="E1110" t="s">
        <v>9298</v>
      </c>
      <c r="F1110" t="s">
        <v>9299</v>
      </c>
      <c r="G1110" t="s">
        <v>9300</v>
      </c>
      <c r="H1110">
        <v>4737</v>
      </c>
      <c r="I1110">
        <v>0</v>
      </c>
      <c r="J1110">
        <v>0</v>
      </c>
      <c r="K1110">
        <v>890.72</v>
      </c>
      <c r="L1110">
        <v>222.68</v>
      </c>
      <c r="M1110">
        <v>33.4</v>
      </c>
      <c r="N1110">
        <v>668</v>
      </c>
      <c r="O1110">
        <v>0</v>
      </c>
      <c r="P1110">
        <v>0</v>
      </c>
      <c r="Q1110">
        <v>0</v>
      </c>
      <c r="R1110">
        <v>0</v>
      </c>
      <c r="S1110">
        <v>68906.45</v>
      </c>
      <c r="T1110">
        <v>40000</v>
      </c>
      <c r="U1110">
        <v>14518.4</v>
      </c>
      <c r="V1110">
        <v>0</v>
      </c>
      <c r="W1110">
        <v>8000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6388.05</v>
      </c>
      <c r="AD1110">
        <v>3</v>
      </c>
      <c r="AE1110">
        <v>0</v>
      </c>
      <c r="AF1110">
        <v>191.64</v>
      </c>
      <c r="AG1110">
        <v>0</v>
      </c>
      <c r="AH1110">
        <v>191.64</v>
      </c>
      <c r="AI1110">
        <v>283.98</v>
      </c>
      <c r="AJ1110">
        <v>0</v>
      </c>
      <c r="AK1110">
        <f t="shared" si="17"/>
        <v>283.98</v>
      </c>
    </row>
    <row r="1111" spans="1:37" x14ac:dyDescent="0.2">
      <c r="A1111">
        <v>9001189</v>
      </c>
      <c r="B1111" t="s">
        <v>7484</v>
      </c>
      <c r="C1111" t="s">
        <v>9185</v>
      </c>
      <c r="D1111" t="s">
        <v>7485</v>
      </c>
      <c r="E1111" t="s">
        <v>9298</v>
      </c>
      <c r="F1111" t="s">
        <v>9299</v>
      </c>
      <c r="G1111" t="s">
        <v>9300</v>
      </c>
      <c r="H1111">
        <v>3919.9</v>
      </c>
      <c r="I1111">
        <v>0</v>
      </c>
      <c r="J1111">
        <v>0</v>
      </c>
      <c r="K1111">
        <v>310.42</v>
      </c>
      <c r="L1111">
        <v>104.32</v>
      </c>
      <c r="M1111">
        <v>11.64</v>
      </c>
      <c r="N1111">
        <v>233</v>
      </c>
      <c r="O1111">
        <v>0</v>
      </c>
      <c r="P1111">
        <v>0</v>
      </c>
      <c r="Q1111">
        <v>0</v>
      </c>
      <c r="R1111">
        <v>0</v>
      </c>
      <c r="S1111">
        <v>26163.05</v>
      </c>
      <c r="T1111">
        <v>30000</v>
      </c>
      <c r="U1111">
        <v>3876.12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f t="shared" si="17"/>
        <v>0</v>
      </c>
    </row>
    <row r="1112" spans="1:37" x14ac:dyDescent="0.2">
      <c r="A1112">
        <v>9000748</v>
      </c>
      <c r="B1112" t="s">
        <v>1602</v>
      </c>
      <c r="C1112" t="s">
        <v>9185</v>
      </c>
      <c r="D1112" t="s">
        <v>1603</v>
      </c>
      <c r="E1112" t="s">
        <v>9298</v>
      </c>
      <c r="F1112" t="s">
        <v>9299</v>
      </c>
      <c r="G1112" t="s">
        <v>9300</v>
      </c>
      <c r="H1112">
        <v>3841.66</v>
      </c>
      <c r="I1112">
        <v>0</v>
      </c>
      <c r="J1112">
        <v>0</v>
      </c>
      <c r="K1112">
        <v>553.78</v>
      </c>
      <c r="L1112">
        <v>138.44999999999999</v>
      </c>
      <c r="M1112">
        <v>20.77</v>
      </c>
      <c r="N1112">
        <v>415</v>
      </c>
      <c r="O1112">
        <v>0</v>
      </c>
      <c r="P1112">
        <v>0</v>
      </c>
      <c r="Q1112">
        <v>0</v>
      </c>
      <c r="R1112">
        <v>0</v>
      </c>
      <c r="S1112">
        <v>57249.59</v>
      </c>
      <c r="T1112">
        <v>50000</v>
      </c>
      <c r="U1112">
        <v>11463.66</v>
      </c>
      <c r="V1112">
        <v>20000</v>
      </c>
      <c r="W1112">
        <v>20000</v>
      </c>
      <c r="X1112">
        <v>0</v>
      </c>
      <c r="Y1112">
        <v>10000</v>
      </c>
      <c r="Z1112">
        <v>0</v>
      </c>
      <c r="AA1112">
        <v>0</v>
      </c>
      <c r="AB1112">
        <v>0</v>
      </c>
      <c r="AC1112">
        <v>0</v>
      </c>
      <c r="AD1112">
        <v>3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f t="shared" si="17"/>
        <v>0</v>
      </c>
    </row>
    <row r="1113" spans="1:37" x14ac:dyDescent="0.2">
      <c r="A1113">
        <v>9000717</v>
      </c>
      <c r="B1113" t="s">
        <v>1510</v>
      </c>
      <c r="C1113" t="s">
        <v>9185</v>
      </c>
      <c r="D1113" t="s">
        <v>1511</v>
      </c>
      <c r="E1113" t="s">
        <v>9298</v>
      </c>
      <c r="F1113" t="s">
        <v>9299</v>
      </c>
      <c r="G1113" t="s">
        <v>9300</v>
      </c>
      <c r="H1113">
        <v>3702.45</v>
      </c>
      <c r="I1113">
        <v>0</v>
      </c>
      <c r="J1113">
        <v>0</v>
      </c>
      <c r="K1113">
        <v>773.32</v>
      </c>
      <c r="L1113">
        <v>193.33</v>
      </c>
      <c r="M1113">
        <v>29</v>
      </c>
      <c r="N1113">
        <v>580</v>
      </c>
      <c r="O1113">
        <v>0</v>
      </c>
      <c r="P1113">
        <v>0</v>
      </c>
      <c r="Q1113">
        <v>0</v>
      </c>
      <c r="R1113">
        <v>0</v>
      </c>
      <c r="S1113">
        <v>85186.1</v>
      </c>
      <c r="T1113">
        <v>50000</v>
      </c>
      <c r="U1113">
        <v>13520.14</v>
      </c>
      <c r="V1113">
        <v>10000</v>
      </c>
      <c r="W1113">
        <v>20000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</v>
      </c>
      <c r="AE1113">
        <v>0</v>
      </c>
      <c r="AF1113">
        <v>0</v>
      </c>
      <c r="AG1113">
        <v>0</v>
      </c>
      <c r="AH1113">
        <v>0</v>
      </c>
      <c r="AI1113">
        <v>146.58000000000001</v>
      </c>
      <c r="AJ1113">
        <v>0</v>
      </c>
      <c r="AK1113">
        <f t="shared" si="17"/>
        <v>146.58000000000001</v>
      </c>
    </row>
    <row r="1114" spans="1:37" x14ac:dyDescent="0.2">
      <c r="A1114">
        <v>9001096</v>
      </c>
      <c r="B1114" t="s">
        <v>2961</v>
      </c>
      <c r="C1114" t="s">
        <v>9185</v>
      </c>
      <c r="D1114" t="s">
        <v>2962</v>
      </c>
      <c r="E1114" t="s">
        <v>9298</v>
      </c>
      <c r="F1114" t="s">
        <v>9299</v>
      </c>
      <c r="G1114" t="s">
        <v>9300</v>
      </c>
      <c r="H1114">
        <v>3357</v>
      </c>
      <c r="I1114">
        <v>0</v>
      </c>
      <c r="J1114">
        <v>0</v>
      </c>
      <c r="K1114">
        <v>330.4</v>
      </c>
      <c r="L1114">
        <v>104.32</v>
      </c>
      <c r="M1114">
        <v>12.39</v>
      </c>
      <c r="N1114">
        <v>248</v>
      </c>
      <c r="O1114">
        <v>0</v>
      </c>
      <c r="P1114">
        <v>0</v>
      </c>
      <c r="Q1114">
        <v>0</v>
      </c>
      <c r="R1114">
        <v>0</v>
      </c>
      <c r="S1114">
        <v>35315.49</v>
      </c>
      <c r="T1114">
        <v>40000</v>
      </c>
      <c r="U1114">
        <v>4696.29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f t="shared" si="17"/>
        <v>0</v>
      </c>
    </row>
    <row r="1115" spans="1:37" x14ac:dyDescent="0.2">
      <c r="A1115">
        <v>9001417</v>
      </c>
      <c r="B1115" t="s">
        <v>8786</v>
      </c>
      <c r="C1115" t="s">
        <v>9185</v>
      </c>
      <c r="D1115" t="s">
        <v>8787</v>
      </c>
      <c r="E1115" t="s">
        <v>9298</v>
      </c>
      <c r="F1115" t="s">
        <v>9299</v>
      </c>
      <c r="G1115" t="s">
        <v>9300</v>
      </c>
      <c r="H1115">
        <v>3374</v>
      </c>
      <c r="I1115">
        <v>0</v>
      </c>
      <c r="J1115">
        <v>0</v>
      </c>
      <c r="K1115">
        <v>379.92</v>
      </c>
      <c r="L1115">
        <v>104.32</v>
      </c>
      <c r="M1115">
        <v>14.25</v>
      </c>
      <c r="N1115">
        <v>285</v>
      </c>
      <c r="O1115">
        <v>0</v>
      </c>
      <c r="P1115">
        <v>0</v>
      </c>
      <c r="Q1115">
        <v>0</v>
      </c>
      <c r="R1115">
        <v>0</v>
      </c>
      <c r="S1115">
        <v>12927</v>
      </c>
      <c r="T1115">
        <v>15000</v>
      </c>
      <c r="U1115">
        <v>2350.4699999999998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f t="shared" si="17"/>
        <v>0</v>
      </c>
    </row>
    <row r="1116" spans="1:37" x14ac:dyDescent="0.2">
      <c r="A1116">
        <v>9000992</v>
      </c>
      <c r="B1116" t="s">
        <v>2234</v>
      </c>
      <c r="C1116" t="s">
        <v>9185</v>
      </c>
      <c r="D1116" t="s">
        <v>2235</v>
      </c>
      <c r="E1116" t="s">
        <v>9298</v>
      </c>
      <c r="F1116" t="s">
        <v>9299</v>
      </c>
      <c r="G1116" t="s">
        <v>9300</v>
      </c>
      <c r="H1116">
        <v>3721.97</v>
      </c>
      <c r="I1116">
        <v>0</v>
      </c>
      <c r="J1116">
        <v>0</v>
      </c>
      <c r="K1116">
        <v>369.91</v>
      </c>
      <c r="L1116">
        <v>104.32</v>
      </c>
      <c r="M1116">
        <v>13.87</v>
      </c>
      <c r="N1116">
        <v>277</v>
      </c>
      <c r="O1116">
        <v>0</v>
      </c>
      <c r="P1116">
        <v>0</v>
      </c>
      <c r="Q1116">
        <v>0</v>
      </c>
      <c r="R1116">
        <v>0</v>
      </c>
      <c r="S1116">
        <v>46846.9</v>
      </c>
      <c r="T1116">
        <v>45000</v>
      </c>
      <c r="U1116">
        <v>6814.86</v>
      </c>
      <c r="V1116">
        <v>9000</v>
      </c>
      <c r="W1116">
        <v>9000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f t="shared" si="17"/>
        <v>0</v>
      </c>
    </row>
    <row r="1117" spans="1:37" x14ac:dyDescent="0.2">
      <c r="A1117">
        <v>9000171</v>
      </c>
      <c r="B1117" t="s">
        <v>237</v>
      </c>
      <c r="C1117" t="s">
        <v>9185</v>
      </c>
      <c r="D1117" t="s">
        <v>238</v>
      </c>
      <c r="E1117" t="s">
        <v>9298</v>
      </c>
      <c r="F1117" t="s">
        <v>9299</v>
      </c>
      <c r="G1117" t="s">
        <v>9300</v>
      </c>
      <c r="H1117">
        <v>3860.95</v>
      </c>
      <c r="I1117">
        <v>0</v>
      </c>
      <c r="J1117">
        <v>0</v>
      </c>
      <c r="K1117">
        <v>808.01</v>
      </c>
      <c r="L1117">
        <v>202</v>
      </c>
      <c r="M1117">
        <v>30.3</v>
      </c>
      <c r="N1117">
        <v>606</v>
      </c>
      <c r="O1117">
        <v>0</v>
      </c>
      <c r="P1117">
        <v>0</v>
      </c>
      <c r="Q1117">
        <v>0</v>
      </c>
      <c r="R1117">
        <v>0</v>
      </c>
      <c r="S1117">
        <v>108086.18</v>
      </c>
      <c r="T1117">
        <v>50000</v>
      </c>
      <c r="U1117">
        <v>17011.2</v>
      </c>
      <c r="V1117">
        <v>10000</v>
      </c>
      <c r="W1117">
        <v>10000</v>
      </c>
      <c r="X1117">
        <v>0</v>
      </c>
      <c r="Y1117">
        <v>10000</v>
      </c>
      <c r="Z1117">
        <v>0</v>
      </c>
      <c r="AA1117">
        <v>0</v>
      </c>
      <c r="AB1117">
        <v>0</v>
      </c>
      <c r="AC1117">
        <v>11074.98</v>
      </c>
      <c r="AD1117">
        <v>3</v>
      </c>
      <c r="AE1117">
        <v>0</v>
      </c>
      <c r="AF1117">
        <v>332.25</v>
      </c>
      <c r="AG1117">
        <v>0</v>
      </c>
      <c r="AH1117">
        <v>332.25</v>
      </c>
      <c r="AI1117">
        <v>505.81</v>
      </c>
      <c r="AJ1117">
        <v>0</v>
      </c>
      <c r="AK1117">
        <f t="shared" si="17"/>
        <v>505.81</v>
      </c>
    </row>
    <row r="1118" spans="1:37" x14ac:dyDescent="0.2">
      <c r="A1118">
        <v>9000656</v>
      </c>
      <c r="B1118" t="s">
        <v>1337</v>
      </c>
      <c r="C1118" t="s">
        <v>9185</v>
      </c>
      <c r="D1118" t="s">
        <v>1338</v>
      </c>
      <c r="E1118" t="s">
        <v>9298</v>
      </c>
      <c r="F1118" t="s">
        <v>9299</v>
      </c>
      <c r="G1118" t="s">
        <v>9300</v>
      </c>
      <c r="H1118">
        <v>3439.17</v>
      </c>
      <c r="I1118">
        <v>0</v>
      </c>
      <c r="J1118">
        <v>0</v>
      </c>
      <c r="K1118">
        <v>462.48</v>
      </c>
      <c r="L1118">
        <v>115.62</v>
      </c>
      <c r="M1118">
        <v>17.34</v>
      </c>
      <c r="N1118">
        <v>347</v>
      </c>
      <c r="O1118">
        <v>0</v>
      </c>
      <c r="P1118">
        <v>0</v>
      </c>
      <c r="Q1118">
        <v>0</v>
      </c>
      <c r="R1118">
        <v>0</v>
      </c>
      <c r="S1118">
        <v>56027.29</v>
      </c>
      <c r="T1118">
        <v>50000</v>
      </c>
      <c r="U1118">
        <v>7445.5</v>
      </c>
      <c r="V1118">
        <v>10000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f t="shared" si="17"/>
        <v>0</v>
      </c>
    </row>
    <row r="1119" spans="1:37" x14ac:dyDescent="0.2">
      <c r="A1119">
        <v>9001350</v>
      </c>
      <c r="B1119" t="s">
        <v>8061</v>
      </c>
      <c r="C1119" t="s">
        <v>9185</v>
      </c>
      <c r="D1119" t="s">
        <v>8062</v>
      </c>
      <c r="E1119" t="s">
        <v>9298</v>
      </c>
      <c r="F1119" t="s">
        <v>9299</v>
      </c>
      <c r="G1119" t="s">
        <v>9300</v>
      </c>
      <c r="H1119">
        <v>6497.76</v>
      </c>
      <c r="I1119">
        <v>0</v>
      </c>
      <c r="J1119">
        <v>0</v>
      </c>
      <c r="K1119">
        <v>698.16</v>
      </c>
      <c r="L1119">
        <v>174.54</v>
      </c>
      <c r="M1119">
        <v>26.18</v>
      </c>
      <c r="N1119">
        <v>524</v>
      </c>
      <c r="O1119">
        <v>0</v>
      </c>
      <c r="P1119">
        <v>0</v>
      </c>
      <c r="Q1119">
        <v>0</v>
      </c>
      <c r="R1119">
        <v>0</v>
      </c>
      <c r="S1119">
        <v>29816.57</v>
      </c>
      <c r="T1119">
        <v>20000</v>
      </c>
      <c r="U1119">
        <v>5691.52</v>
      </c>
      <c r="V1119">
        <v>2000</v>
      </c>
      <c r="W1119">
        <v>4000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3</v>
      </c>
      <c r="AE1119">
        <v>0</v>
      </c>
      <c r="AF1119">
        <v>0</v>
      </c>
      <c r="AG1119">
        <v>0</v>
      </c>
      <c r="AH1119">
        <v>0</v>
      </c>
      <c r="AI1119">
        <v>61.44</v>
      </c>
      <c r="AJ1119">
        <v>0</v>
      </c>
      <c r="AK1119">
        <f t="shared" si="17"/>
        <v>61.44</v>
      </c>
    </row>
    <row r="1120" spans="1:37" x14ac:dyDescent="0.2">
      <c r="A1120">
        <v>9000798</v>
      </c>
      <c r="B1120" t="s">
        <v>1751</v>
      </c>
      <c r="C1120" t="s">
        <v>9185</v>
      </c>
      <c r="D1120" t="s">
        <v>1752</v>
      </c>
      <c r="E1120" t="s">
        <v>9298</v>
      </c>
      <c r="F1120" t="s">
        <v>9299</v>
      </c>
      <c r="G1120" t="s">
        <v>9300</v>
      </c>
      <c r="H1120">
        <v>3327.85</v>
      </c>
      <c r="I1120">
        <v>0</v>
      </c>
      <c r="J1120">
        <v>0</v>
      </c>
      <c r="K1120">
        <v>564.76</v>
      </c>
      <c r="L1120">
        <v>141.19</v>
      </c>
      <c r="M1120">
        <v>21.18</v>
      </c>
      <c r="N1120">
        <v>424</v>
      </c>
      <c r="O1120">
        <v>0</v>
      </c>
      <c r="P1120">
        <v>0</v>
      </c>
      <c r="Q1120">
        <v>0</v>
      </c>
      <c r="R1120">
        <v>0</v>
      </c>
      <c r="S1120">
        <v>62967.55</v>
      </c>
      <c r="T1120">
        <v>50000</v>
      </c>
      <c r="U1120">
        <v>10885.47</v>
      </c>
      <c r="V1120">
        <v>5000</v>
      </c>
      <c r="W1120">
        <v>0</v>
      </c>
      <c r="X1120">
        <v>0</v>
      </c>
      <c r="Y1120">
        <v>10000</v>
      </c>
      <c r="Z1120">
        <v>0</v>
      </c>
      <c r="AA1120">
        <v>0</v>
      </c>
      <c r="AB1120">
        <v>0</v>
      </c>
      <c r="AC1120">
        <v>0</v>
      </c>
      <c r="AD1120">
        <v>3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f t="shared" si="17"/>
        <v>0</v>
      </c>
    </row>
    <row r="1121" spans="1:37" x14ac:dyDescent="0.2">
      <c r="A1121">
        <v>9000008</v>
      </c>
      <c r="B1121" t="s">
        <v>33</v>
      </c>
      <c r="C1121" t="s">
        <v>9185</v>
      </c>
      <c r="D1121" t="s">
        <v>34</v>
      </c>
      <c r="E1121" t="s">
        <v>9298</v>
      </c>
      <c r="F1121" t="s">
        <v>9299</v>
      </c>
      <c r="G1121" t="s">
        <v>9300</v>
      </c>
      <c r="H1121">
        <v>15001.11</v>
      </c>
      <c r="I1121">
        <v>0</v>
      </c>
      <c r="J1121">
        <v>0</v>
      </c>
      <c r="K1121">
        <v>1134.48</v>
      </c>
      <c r="L1121">
        <v>599.79999999999995</v>
      </c>
      <c r="M1121">
        <v>42.54</v>
      </c>
      <c r="N1121">
        <v>1078</v>
      </c>
      <c r="O1121">
        <v>0</v>
      </c>
      <c r="P1121">
        <v>0</v>
      </c>
      <c r="Q1121">
        <v>0</v>
      </c>
      <c r="R1121">
        <v>0</v>
      </c>
      <c r="S1121">
        <v>150003.31</v>
      </c>
      <c r="T1121">
        <v>50000</v>
      </c>
      <c r="U1121">
        <v>27479.75</v>
      </c>
      <c r="V1121">
        <v>0</v>
      </c>
      <c r="W1121">
        <v>10000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62523.56</v>
      </c>
      <c r="AD1121">
        <v>10</v>
      </c>
      <c r="AE1121">
        <v>2520</v>
      </c>
      <c r="AF1121">
        <v>3732.36</v>
      </c>
      <c r="AG1121">
        <v>0</v>
      </c>
      <c r="AH1121">
        <v>3732.36</v>
      </c>
      <c r="AI1121">
        <v>3117.73</v>
      </c>
      <c r="AJ1121">
        <v>614.63</v>
      </c>
      <c r="AK1121">
        <f t="shared" si="17"/>
        <v>3732.36</v>
      </c>
    </row>
    <row r="1122" spans="1:37" x14ac:dyDescent="0.2">
      <c r="A1122">
        <v>9001156</v>
      </c>
      <c r="B1122" t="s">
        <v>3133</v>
      </c>
      <c r="C1122" t="s">
        <v>9185</v>
      </c>
      <c r="D1122" t="s">
        <v>3134</v>
      </c>
      <c r="E1122" t="s">
        <v>9298</v>
      </c>
      <c r="F1122" t="s">
        <v>9299</v>
      </c>
      <c r="G1122" t="s">
        <v>9300</v>
      </c>
      <c r="H1122">
        <v>2840.72</v>
      </c>
      <c r="I1122">
        <v>0</v>
      </c>
      <c r="J1122">
        <v>0</v>
      </c>
      <c r="K1122">
        <v>320</v>
      </c>
      <c r="L1122">
        <v>104.32</v>
      </c>
      <c r="M1122">
        <v>12</v>
      </c>
      <c r="N1122">
        <v>240</v>
      </c>
      <c r="O1122">
        <v>0</v>
      </c>
      <c r="P1122">
        <v>0</v>
      </c>
      <c r="Q1122">
        <v>0</v>
      </c>
      <c r="R1122">
        <v>0</v>
      </c>
      <c r="S1122">
        <v>27021.85</v>
      </c>
      <c r="T1122">
        <v>35000</v>
      </c>
      <c r="U1122">
        <v>4636.96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3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f t="shared" si="17"/>
        <v>0</v>
      </c>
    </row>
    <row r="1123" spans="1:37" x14ac:dyDescent="0.2">
      <c r="A1123">
        <v>9000469</v>
      </c>
      <c r="B1123" t="s">
        <v>810</v>
      </c>
      <c r="C1123" t="s">
        <v>9185</v>
      </c>
      <c r="D1123" t="s">
        <v>811</v>
      </c>
      <c r="E1123" t="s">
        <v>9298</v>
      </c>
      <c r="F1123" t="s">
        <v>9299</v>
      </c>
      <c r="G1123" t="s">
        <v>9300</v>
      </c>
      <c r="H1123">
        <v>3479.07</v>
      </c>
      <c r="I1123">
        <v>0</v>
      </c>
      <c r="J1123">
        <v>0</v>
      </c>
      <c r="K1123">
        <v>670.87</v>
      </c>
      <c r="L1123">
        <v>167.72</v>
      </c>
      <c r="M1123">
        <v>25.16</v>
      </c>
      <c r="N1123">
        <v>503</v>
      </c>
      <c r="O1123">
        <v>0</v>
      </c>
      <c r="P1123">
        <v>0</v>
      </c>
      <c r="Q1123">
        <v>0</v>
      </c>
      <c r="R1123">
        <v>0</v>
      </c>
      <c r="S1123">
        <v>80319.83</v>
      </c>
      <c r="T1123">
        <v>50000</v>
      </c>
      <c r="U1123">
        <v>13004.82</v>
      </c>
      <c r="V1123">
        <v>5000</v>
      </c>
      <c r="W1123">
        <v>14000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</v>
      </c>
      <c r="AE1123">
        <v>0</v>
      </c>
      <c r="AF1123">
        <v>0</v>
      </c>
      <c r="AG1123">
        <v>0</v>
      </c>
      <c r="AH1123">
        <v>0</v>
      </c>
      <c r="AI1123">
        <v>163.22999999999999</v>
      </c>
      <c r="AJ1123">
        <v>0</v>
      </c>
      <c r="AK1123">
        <f t="shared" si="17"/>
        <v>163.22999999999999</v>
      </c>
    </row>
    <row r="1124" spans="1:37" x14ac:dyDescent="0.2">
      <c r="A1124">
        <v>9000205</v>
      </c>
      <c r="B1124" t="s">
        <v>327</v>
      </c>
      <c r="C1124" t="s">
        <v>9185</v>
      </c>
      <c r="D1124" t="s">
        <v>328</v>
      </c>
      <c r="E1124" t="s">
        <v>9298</v>
      </c>
      <c r="F1124" t="s">
        <v>9299</v>
      </c>
      <c r="G1124" t="s">
        <v>9300</v>
      </c>
      <c r="H1124">
        <v>3304.83</v>
      </c>
      <c r="I1124">
        <v>0</v>
      </c>
      <c r="J1124">
        <v>0</v>
      </c>
      <c r="K1124">
        <v>588.46</v>
      </c>
      <c r="L1124">
        <v>147.12</v>
      </c>
      <c r="M1124">
        <v>22.07</v>
      </c>
      <c r="N1124">
        <v>441</v>
      </c>
      <c r="O1124">
        <v>0</v>
      </c>
      <c r="P1124">
        <v>0</v>
      </c>
      <c r="Q1124">
        <v>0</v>
      </c>
      <c r="R1124">
        <v>0</v>
      </c>
      <c r="S1124">
        <v>90796.32</v>
      </c>
      <c r="T1124">
        <v>50000</v>
      </c>
      <c r="U1124">
        <v>11105.59</v>
      </c>
      <c r="V1124">
        <v>10000</v>
      </c>
      <c r="W1124">
        <v>10000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9690.73</v>
      </c>
      <c r="AD1124">
        <v>3</v>
      </c>
      <c r="AE1124">
        <v>0</v>
      </c>
      <c r="AF1124">
        <v>290.72000000000003</v>
      </c>
      <c r="AG1124">
        <v>0</v>
      </c>
      <c r="AH1124">
        <v>290.72000000000003</v>
      </c>
      <c r="AI1124">
        <v>437.54</v>
      </c>
      <c r="AJ1124">
        <v>0</v>
      </c>
      <c r="AK1124">
        <f t="shared" si="17"/>
        <v>437.54</v>
      </c>
    </row>
    <row r="1125" spans="1:37" x14ac:dyDescent="0.2">
      <c r="A1125">
        <v>9001270</v>
      </c>
      <c r="B1125" t="s">
        <v>8288</v>
      </c>
      <c r="C1125" t="s">
        <v>9185</v>
      </c>
      <c r="D1125" t="s">
        <v>8289</v>
      </c>
      <c r="E1125" t="s">
        <v>9298</v>
      </c>
      <c r="F1125" t="s">
        <v>9299</v>
      </c>
      <c r="G1125" t="s">
        <v>9300</v>
      </c>
      <c r="H1125">
        <v>3269</v>
      </c>
      <c r="I1125">
        <v>0</v>
      </c>
      <c r="J1125">
        <v>0</v>
      </c>
      <c r="K1125">
        <v>1091.6600000000001</v>
      </c>
      <c r="L1125">
        <v>272.92</v>
      </c>
      <c r="M1125">
        <v>40.94</v>
      </c>
      <c r="N1125">
        <v>819</v>
      </c>
      <c r="O1125">
        <v>0</v>
      </c>
      <c r="P1125">
        <v>0</v>
      </c>
      <c r="Q1125">
        <v>0</v>
      </c>
      <c r="R1125">
        <v>0</v>
      </c>
      <c r="S1125">
        <v>25370.13</v>
      </c>
      <c r="T1125">
        <v>20000</v>
      </c>
      <c r="U1125">
        <v>8898.08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3</v>
      </c>
      <c r="AE1125">
        <v>0</v>
      </c>
      <c r="AF1125">
        <v>0</v>
      </c>
      <c r="AG1125">
        <v>0</v>
      </c>
      <c r="AH1125">
        <v>0</v>
      </c>
      <c r="AI1125">
        <v>12.83</v>
      </c>
      <c r="AJ1125">
        <v>0</v>
      </c>
      <c r="AK1125">
        <f t="shared" si="17"/>
        <v>12.83</v>
      </c>
    </row>
    <row r="1126" spans="1:37" x14ac:dyDescent="0.2">
      <c r="A1126">
        <v>9000530</v>
      </c>
      <c r="B1126" t="s">
        <v>969</v>
      </c>
      <c r="C1126" t="s">
        <v>9185</v>
      </c>
      <c r="D1126" t="s">
        <v>970</v>
      </c>
      <c r="E1126" t="s">
        <v>9298</v>
      </c>
      <c r="F1126" t="s">
        <v>9299</v>
      </c>
      <c r="G1126" t="s">
        <v>9300</v>
      </c>
      <c r="H1126">
        <v>4453.9799999999996</v>
      </c>
      <c r="I1126">
        <v>0</v>
      </c>
      <c r="J1126">
        <v>0</v>
      </c>
      <c r="K1126">
        <v>902.01</v>
      </c>
      <c r="L1126">
        <v>225.5</v>
      </c>
      <c r="M1126">
        <v>33.83</v>
      </c>
      <c r="N1126">
        <v>677</v>
      </c>
      <c r="O1126">
        <v>0</v>
      </c>
      <c r="P1126">
        <v>0</v>
      </c>
      <c r="Q1126">
        <v>0</v>
      </c>
      <c r="R1126">
        <v>0</v>
      </c>
      <c r="S1126">
        <v>92512.17</v>
      </c>
      <c r="T1126">
        <v>50000</v>
      </c>
      <c r="U1126">
        <v>20927.71</v>
      </c>
      <c r="V1126">
        <v>10000</v>
      </c>
      <c r="W1126">
        <v>10000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1584.46</v>
      </c>
      <c r="AD1126">
        <v>3</v>
      </c>
      <c r="AE1126">
        <v>0</v>
      </c>
      <c r="AF1126">
        <v>47.53</v>
      </c>
      <c r="AG1126">
        <v>0</v>
      </c>
      <c r="AH1126">
        <v>47.53</v>
      </c>
      <c r="AI1126">
        <v>179.06</v>
      </c>
      <c r="AJ1126">
        <v>0</v>
      </c>
      <c r="AK1126">
        <f t="shared" si="17"/>
        <v>179.06</v>
      </c>
    </row>
    <row r="1127" spans="1:37" x14ac:dyDescent="0.2">
      <c r="A1127">
        <v>9001188</v>
      </c>
      <c r="B1127" t="s">
        <v>886</v>
      </c>
      <c r="C1127" t="s">
        <v>9185</v>
      </c>
      <c r="D1127" t="s">
        <v>7483</v>
      </c>
      <c r="E1127" t="s">
        <v>9298</v>
      </c>
      <c r="F1127" t="s">
        <v>9299</v>
      </c>
      <c r="G1127" t="s">
        <v>9300</v>
      </c>
      <c r="H1127">
        <v>3693.97</v>
      </c>
      <c r="I1127">
        <v>0</v>
      </c>
      <c r="J1127">
        <v>0</v>
      </c>
      <c r="K1127">
        <v>364.91</v>
      </c>
      <c r="L1127">
        <v>104.32</v>
      </c>
      <c r="M1127">
        <v>13.68</v>
      </c>
      <c r="N1127">
        <v>274</v>
      </c>
      <c r="O1127">
        <v>0</v>
      </c>
      <c r="P1127">
        <v>0</v>
      </c>
      <c r="Q1127">
        <v>0</v>
      </c>
      <c r="R1127">
        <v>0</v>
      </c>
      <c r="S1127">
        <v>25635.19</v>
      </c>
      <c r="T1127">
        <v>30000</v>
      </c>
      <c r="U1127">
        <v>4502.16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f t="shared" si="17"/>
        <v>0</v>
      </c>
    </row>
    <row r="1128" spans="1:37" x14ac:dyDescent="0.2">
      <c r="A1128">
        <v>9000437</v>
      </c>
      <c r="B1128" t="s">
        <v>730</v>
      </c>
      <c r="C1128" t="s">
        <v>9185</v>
      </c>
      <c r="D1128" t="s">
        <v>731</v>
      </c>
      <c r="E1128" t="s">
        <v>9298</v>
      </c>
      <c r="F1128" t="s">
        <v>9299</v>
      </c>
      <c r="G1128" t="s">
        <v>9300</v>
      </c>
      <c r="H1128">
        <v>4029.72</v>
      </c>
      <c r="I1128">
        <v>0</v>
      </c>
      <c r="J1128">
        <v>0</v>
      </c>
      <c r="K1128">
        <v>775.22</v>
      </c>
      <c r="L1128">
        <v>193.81</v>
      </c>
      <c r="M1128">
        <v>29.07</v>
      </c>
      <c r="N1128">
        <v>581</v>
      </c>
      <c r="O1128">
        <v>0</v>
      </c>
      <c r="P1128">
        <v>0</v>
      </c>
      <c r="Q1128">
        <v>0</v>
      </c>
      <c r="R1128">
        <v>0</v>
      </c>
      <c r="S1128">
        <v>114742.16</v>
      </c>
      <c r="T1128">
        <v>50000</v>
      </c>
      <c r="U1128">
        <v>16782.330000000002</v>
      </c>
      <c r="V1128">
        <v>10000</v>
      </c>
      <c r="W1128">
        <v>10000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27959.83</v>
      </c>
      <c r="AD1128">
        <v>3</v>
      </c>
      <c r="AE1128">
        <v>0</v>
      </c>
      <c r="AF1128">
        <v>838.79</v>
      </c>
      <c r="AG1128">
        <v>0</v>
      </c>
      <c r="AH1128">
        <v>838.79</v>
      </c>
      <c r="AI1128">
        <v>975.28</v>
      </c>
      <c r="AJ1128">
        <v>0</v>
      </c>
      <c r="AK1128">
        <f t="shared" si="17"/>
        <v>975.28</v>
      </c>
    </row>
    <row r="1129" spans="1:37" x14ac:dyDescent="0.2">
      <c r="A1129">
        <v>9001283</v>
      </c>
      <c r="B1129" t="s">
        <v>8025</v>
      </c>
      <c r="C1129" t="s">
        <v>9185</v>
      </c>
      <c r="D1129" t="s">
        <v>8026</v>
      </c>
      <c r="E1129" t="s">
        <v>9298</v>
      </c>
      <c r="F1129" t="s">
        <v>9299</v>
      </c>
      <c r="G1129" t="s">
        <v>9300</v>
      </c>
      <c r="H1129">
        <v>3856.44</v>
      </c>
      <c r="I1129">
        <v>0</v>
      </c>
      <c r="J1129">
        <v>0</v>
      </c>
      <c r="K1129">
        <v>846.38</v>
      </c>
      <c r="L1129">
        <v>211.59</v>
      </c>
      <c r="M1129">
        <v>31.74</v>
      </c>
      <c r="N1129">
        <v>635</v>
      </c>
      <c r="O1129">
        <v>0</v>
      </c>
      <c r="P1129">
        <v>0</v>
      </c>
      <c r="Q1129">
        <v>0</v>
      </c>
      <c r="R1129">
        <v>0</v>
      </c>
      <c r="S1129">
        <v>27459.439999999999</v>
      </c>
      <c r="T1129">
        <v>20000</v>
      </c>
      <c r="U1129">
        <v>6898.84</v>
      </c>
      <c r="V1129">
        <v>2000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3</v>
      </c>
      <c r="AE1129">
        <v>0</v>
      </c>
      <c r="AF1129">
        <v>0</v>
      </c>
      <c r="AG1129">
        <v>0</v>
      </c>
      <c r="AH1129">
        <v>0</v>
      </c>
      <c r="AI1129">
        <v>102.87</v>
      </c>
      <c r="AJ1129">
        <v>0</v>
      </c>
      <c r="AK1129">
        <f t="shared" si="17"/>
        <v>102.87</v>
      </c>
    </row>
    <row r="1130" spans="1:37" x14ac:dyDescent="0.2">
      <c r="A1130">
        <v>9000317</v>
      </c>
      <c r="B1130" t="s">
        <v>558</v>
      </c>
      <c r="C1130" t="s">
        <v>9185</v>
      </c>
      <c r="D1130" t="s">
        <v>559</v>
      </c>
      <c r="E1130" t="s">
        <v>9298</v>
      </c>
      <c r="F1130" t="s">
        <v>9299</v>
      </c>
      <c r="G1130" t="s">
        <v>9300</v>
      </c>
      <c r="H1130">
        <v>4042.58</v>
      </c>
      <c r="I1130">
        <v>0</v>
      </c>
      <c r="J1130">
        <v>0</v>
      </c>
      <c r="K1130">
        <v>785.08</v>
      </c>
      <c r="L1130">
        <v>196.27</v>
      </c>
      <c r="M1130">
        <v>29.44</v>
      </c>
      <c r="N1130">
        <v>589</v>
      </c>
      <c r="O1130">
        <v>0</v>
      </c>
      <c r="P1130">
        <v>0</v>
      </c>
      <c r="Q1130">
        <v>0</v>
      </c>
      <c r="R1130">
        <v>0</v>
      </c>
      <c r="S1130">
        <v>102377.77</v>
      </c>
      <c r="T1130">
        <v>50000</v>
      </c>
      <c r="U1130">
        <v>15862.44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36515.33</v>
      </c>
      <c r="AD1130">
        <v>10</v>
      </c>
      <c r="AE1130">
        <v>2520</v>
      </c>
      <c r="AF1130">
        <v>1131.53</v>
      </c>
      <c r="AG1130">
        <v>0</v>
      </c>
      <c r="AH1130">
        <v>1131.53</v>
      </c>
      <c r="AI1130">
        <v>1387.25</v>
      </c>
      <c r="AJ1130">
        <v>0</v>
      </c>
      <c r="AK1130">
        <f t="shared" si="17"/>
        <v>1387.25</v>
      </c>
    </row>
    <row r="1131" spans="1:37" x14ac:dyDescent="0.2">
      <c r="A1131">
        <v>9000685</v>
      </c>
      <c r="B1131" t="s">
        <v>1418</v>
      </c>
      <c r="C1131" t="s">
        <v>9185</v>
      </c>
      <c r="D1131" t="s">
        <v>1419</v>
      </c>
      <c r="E1131" t="s">
        <v>9298</v>
      </c>
      <c r="F1131" t="s">
        <v>9299</v>
      </c>
      <c r="G1131" t="s">
        <v>9300</v>
      </c>
      <c r="H1131">
        <v>3198.37</v>
      </c>
      <c r="I1131">
        <v>0</v>
      </c>
      <c r="J1131">
        <v>0</v>
      </c>
      <c r="K1131">
        <v>585.66999999999996</v>
      </c>
      <c r="L1131">
        <v>146.41999999999999</v>
      </c>
      <c r="M1131">
        <v>21.96</v>
      </c>
      <c r="N1131">
        <v>439</v>
      </c>
      <c r="O1131">
        <v>0</v>
      </c>
      <c r="P1131">
        <v>0</v>
      </c>
      <c r="Q1131">
        <v>0</v>
      </c>
      <c r="R1131">
        <v>0</v>
      </c>
      <c r="S1131">
        <v>67551.13</v>
      </c>
      <c r="T1131">
        <v>50000</v>
      </c>
      <c r="U1131">
        <v>11643.3</v>
      </c>
      <c r="V1131">
        <v>0</v>
      </c>
      <c r="W1131">
        <v>0</v>
      </c>
      <c r="X1131">
        <v>0</v>
      </c>
      <c r="Y1131">
        <v>10000</v>
      </c>
      <c r="Z1131">
        <v>0</v>
      </c>
      <c r="AA1131">
        <v>0</v>
      </c>
      <c r="AB1131">
        <v>0</v>
      </c>
      <c r="AC1131">
        <v>0</v>
      </c>
      <c r="AD1131">
        <v>3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f t="shared" si="17"/>
        <v>0</v>
      </c>
    </row>
    <row r="1132" spans="1:37" x14ac:dyDescent="0.2">
      <c r="A1132">
        <v>9000830</v>
      </c>
      <c r="B1132" t="s">
        <v>1836</v>
      </c>
      <c r="C1132" t="s">
        <v>9185</v>
      </c>
      <c r="D1132" t="s">
        <v>1837</v>
      </c>
      <c r="E1132" t="s">
        <v>9298</v>
      </c>
      <c r="F1132" t="s">
        <v>9299</v>
      </c>
      <c r="G1132" t="s">
        <v>9300</v>
      </c>
      <c r="H1132">
        <v>2666.05</v>
      </c>
      <c r="I1132">
        <v>0</v>
      </c>
      <c r="J1132">
        <v>0</v>
      </c>
      <c r="K1132">
        <v>323.29000000000002</v>
      </c>
      <c r="L1132">
        <v>104.32</v>
      </c>
      <c r="M1132">
        <v>12.12</v>
      </c>
      <c r="N1132">
        <v>242</v>
      </c>
      <c r="O1132">
        <v>0</v>
      </c>
      <c r="P1132">
        <v>0</v>
      </c>
      <c r="Q1132">
        <v>0</v>
      </c>
      <c r="R1132">
        <v>0</v>
      </c>
      <c r="S1132">
        <v>50053.8</v>
      </c>
      <c r="T1132">
        <v>50000</v>
      </c>
      <c r="U1132">
        <v>6613.19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f t="shared" si="17"/>
        <v>0</v>
      </c>
    </row>
    <row r="1133" spans="1:37" x14ac:dyDescent="0.2">
      <c r="A1133">
        <v>9001095</v>
      </c>
      <c r="B1133" t="s">
        <v>2958</v>
      </c>
      <c r="C1133" t="s">
        <v>9185</v>
      </c>
      <c r="D1133" t="s">
        <v>2959</v>
      </c>
      <c r="E1133" t="s">
        <v>9298</v>
      </c>
      <c r="F1133" t="s">
        <v>9299</v>
      </c>
      <c r="G1133" t="s">
        <v>9300</v>
      </c>
      <c r="H1133">
        <v>3895.76</v>
      </c>
      <c r="I1133">
        <v>0</v>
      </c>
      <c r="J1133">
        <v>0</v>
      </c>
      <c r="K1133">
        <v>356.89</v>
      </c>
      <c r="L1133">
        <v>104.32</v>
      </c>
      <c r="M1133">
        <v>13.38</v>
      </c>
      <c r="N1133">
        <v>268</v>
      </c>
      <c r="O1133">
        <v>0</v>
      </c>
      <c r="P1133">
        <v>0</v>
      </c>
      <c r="Q1133">
        <v>0</v>
      </c>
      <c r="R1133">
        <v>0</v>
      </c>
      <c r="S1133">
        <v>36391.33</v>
      </c>
      <c r="T1133">
        <v>40000</v>
      </c>
      <c r="U1133">
        <v>5137.7299999999996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3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f t="shared" si="17"/>
        <v>0</v>
      </c>
    </row>
    <row r="1134" spans="1:37" x14ac:dyDescent="0.2">
      <c r="A1134">
        <v>9000910</v>
      </c>
      <c r="B1134" t="s">
        <v>2001</v>
      </c>
      <c r="C1134" t="s">
        <v>9185</v>
      </c>
      <c r="D1134" t="s">
        <v>2002</v>
      </c>
      <c r="E1134" t="s">
        <v>9298</v>
      </c>
      <c r="F1134" t="s">
        <v>9299</v>
      </c>
      <c r="G1134" t="s">
        <v>9300</v>
      </c>
      <c r="H1134">
        <v>3608.92</v>
      </c>
      <c r="I1134">
        <v>0</v>
      </c>
      <c r="J1134">
        <v>0</v>
      </c>
      <c r="K1134">
        <v>373.44</v>
      </c>
      <c r="L1134">
        <v>104.32</v>
      </c>
      <c r="M1134">
        <v>14</v>
      </c>
      <c r="N1134">
        <v>280</v>
      </c>
      <c r="O1134">
        <v>0</v>
      </c>
      <c r="P1134">
        <v>0</v>
      </c>
      <c r="Q1134">
        <v>0</v>
      </c>
      <c r="R1134">
        <v>0</v>
      </c>
      <c r="S1134">
        <v>48866.239999999998</v>
      </c>
      <c r="T1134">
        <v>50000</v>
      </c>
      <c r="U1134">
        <v>7642.88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f t="shared" si="17"/>
        <v>0</v>
      </c>
    </row>
    <row r="1135" spans="1:37" x14ac:dyDescent="0.2">
      <c r="A1135">
        <v>9000270</v>
      </c>
      <c r="B1135" t="s">
        <v>466</v>
      </c>
      <c r="C1135" t="s">
        <v>9185</v>
      </c>
      <c r="D1135" t="s">
        <v>467</v>
      </c>
      <c r="E1135" t="s">
        <v>9298</v>
      </c>
      <c r="F1135" t="s">
        <v>9299</v>
      </c>
      <c r="G1135" t="s">
        <v>9300</v>
      </c>
      <c r="H1135">
        <v>2949.27</v>
      </c>
      <c r="I1135">
        <v>0</v>
      </c>
      <c r="J1135">
        <v>0</v>
      </c>
      <c r="K1135">
        <v>591.57000000000005</v>
      </c>
      <c r="L1135">
        <v>147.88999999999999</v>
      </c>
      <c r="M1135">
        <v>22.18</v>
      </c>
      <c r="N1135">
        <v>444</v>
      </c>
      <c r="O1135">
        <v>0</v>
      </c>
      <c r="P1135">
        <v>0</v>
      </c>
      <c r="Q1135">
        <v>0</v>
      </c>
      <c r="R1135">
        <v>0</v>
      </c>
      <c r="S1135">
        <v>79117.399999999994</v>
      </c>
      <c r="T1135">
        <v>50000</v>
      </c>
      <c r="U1135">
        <v>10115.82</v>
      </c>
      <c r="V1135">
        <v>5000</v>
      </c>
      <c r="W1135">
        <v>10000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4001.58</v>
      </c>
      <c r="AD1135">
        <v>3</v>
      </c>
      <c r="AE1135">
        <v>0</v>
      </c>
      <c r="AF1135">
        <v>120.05</v>
      </c>
      <c r="AG1135">
        <v>0</v>
      </c>
      <c r="AH1135">
        <v>120.05</v>
      </c>
      <c r="AI1135">
        <v>262.74</v>
      </c>
      <c r="AJ1135">
        <v>0</v>
      </c>
      <c r="AK1135">
        <f t="shared" si="17"/>
        <v>262.74</v>
      </c>
    </row>
    <row r="1136" spans="1:37" x14ac:dyDescent="0.2">
      <c r="A1136">
        <v>9001437</v>
      </c>
      <c r="B1136" t="s">
        <v>9264</v>
      </c>
      <c r="C1136" t="s">
        <v>9185</v>
      </c>
      <c r="D1136" t="s">
        <v>9265</v>
      </c>
      <c r="E1136" t="s">
        <v>9298</v>
      </c>
      <c r="F1136" t="s">
        <v>9299</v>
      </c>
      <c r="G1136" t="s">
        <v>9300</v>
      </c>
      <c r="H1136">
        <v>2800</v>
      </c>
      <c r="I1136">
        <v>0</v>
      </c>
      <c r="J1136">
        <v>0</v>
      </c>
      <c r="K1136">
        <v>344.56</v>
      </c>
      <c r="L1136">
        <v>104.32</v>
      </c>
      <c r="M1136">
        <v>12.92</v>
      </c>
      <c r="N1136">
        <v>258</v>
      </c>
      <c r="O1136">
        <v>0</v>
      </c>
      <c r="P1136">
        <v>0</v>
      </c>
      <c r="Q1136">
        <v>0</v>
      </c>
      <c r="R1136">
        <v>0</v>
      </c>
      <c r="S1136">
        <v>2800</v>
      </c>
      <c r="T1136">
        <v>5000</v>
      </c>
      <c r="U1136">
        <v>719.8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f t="shared" si="17"/>
        <v>0</v>
      </c>
    </row>
    <row r="1137" spans="1:37" x14ac:dyDescent="0.2">
      <c r="A1137">
        <v>9001335</v>
      </c>
      <c r="B1137" t="s">
        <v>8100</v>
      </c>
      <c r="C1137" t="s">
        <v>9185</v>
      </c>
      <c r="D1137" t="s">
        <v>8101</v>
      </c>
      <c r="E1137" t="s">
        <v>9298</v>
      </c>
      <c r="F1137" t="s">
        <v>9299</v>
      </c>
      <c r="G1137" t="s">
        <v>9300</v>
      </c>
      <c r="H1137">
        <v>4866</v>
      </c>
      <c r="I1137">
        <v>0</v>
      </c>
      <c r="J1137">
        <v>0</v>
      </c>
      <c r="K1137">
        <v>591.04</v>
      </c>
      <c r="L1137">
        <v>147.76</v>
      </c>
      <c r="M1137">
        <v>22.16</v>
      </c>
      <c r="N1137">
        <v>443</v>
      </c>
      <c r="O1137">
        <v>0</v>
      </c>
      <c r="P1137">
        <v>0</v>
      </c>
      <c r="Q1137">
        <v>0</v>
      </c>
      <c r="R1137">
        <v>0</v>
      </c>
      <c r="S1137">
        <v>25136.18</v>
      </c>
      <c r="T1137">
        <v>20000</v>
      </c>
      <c r="U1137">
        <v>4815.84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320.33999999999997</v>
      </c>
      <c r="AD1137">
        <v>3</v>
      </c>
      <c r="AE1137">
        <v>0</v>
      </c>
      <c r="AF1137">
        <v>9.61</v>
      </c>
      <c r="AG1137">
        <v>0</v>
      </c>
      <c r="AH1137">
        <v>9.61</v>
      </c>
      <c r="AI1137">
        <v>49.75</v>
      </c>
      <c r="AJ1137">
        <v>0</v>
      </c>
      <c r="AK1137">
        <f t="shared" si="17"/>
        <v>49.75</v>
      </c>
    </row>
    <row r="1138" spans="1:37" x14ac:dyDescent="0.2">
      <c r="A1138">
        <v>9000434</v>
      </c>
      <c r="B1138" t="s">
        <v>724</v>
      </c>
      <c r="C1138" t="s">
        <v>9185</v>
      </c>
      <c r="D1138" t="s">
        <v>725</v>
      </c>
      <c r="E1138" t="s">
        <v>9298</v>
      </c>
      <c r="F1138" t="s">
        <v>9299</v>
      </c>
      <c r="G1138" t="s">
        <v>9300</v>
      </c>
      <c r="H1138">
        <v>3091.3</v>
      </c>
      <c r="I1138">
        <v>0</v>
      </c>
      <c r="J1138">
        <v>0</v>
      </c>
      <c r="K1138">
        <v>842.66</v>
      </c>
      <c r="L1138">
        <v>210.67</v>
      </c>
      <c r="M1138">
        <v>31.6</v>
      </c>
      <c r="N1138">
        <v>632</v>
      </c>
      <c r="O1138">
        <v>0</v>
      </c>
      <c r="P1138">
        <v>0</v>
      </c>
      <c r="Q1138">
        <v>0</v>
      </c>
      <c r="R1138">
        <v>0</v>
      </c>
      <c r="S1138">
        <v>103144.25</v>
      </c>
      <c r="T1138">
        <v>50000</v>
      </c>
      <c r="U1138">
        <v>14546.7</v>
      </c>
      <c r="V1138">
        <v>10000</v>
      </c>
      <c r="W1138">
        <v>0</v>
      </c>
      <c r="X1138">
        <v>4000</v>
      </c>
      <c r="Y1138">
        <v>10000</v>
      </c>
      <c r="Z1138">
        <v>0</v>
      </c>
      <c r="AA1138">
        <v>0</v>
      </c>
      <c r="AB1138">
        <v>0</v>
      </c>
      <c r="AC1138">
        <v>14597.55</v>
      </c>
      <c r="AD1138">
        <v>3</v>
      </c>
      <c r="AE1138">
        <v>0</v>
      </c>
      <c r="AF1138">
        <v>437.93</v>
      </c>
      <c r="AG1138">
        <v>0</v>
      </c>
      <c r="AH1138">
        <v>437.93</v>
      </c>
      <c r="AI1138">
        <v>618.70000000000005</v>
      </c>
      <c r="AJ1138">
        <v>0</v>
      </c>
      <c r="AK1138">
        <f t="shared" si="17"/>
        <v>618.70000000000005</v>
      </c>
    </row>
    <row r="1139" spans="1:37" x14ac:dyDescent="0.2">
      <c r="A1139">
        <v>9000856</v>
      </c>
      <c r="B1139" t="s">
        <v>1913</v>
      </c>
      <c r="C1139" t="s">
        <v>9185</v>
      </c>
      <c r="D1139" t="s">
        <v>1914</v>
      </c>
      <c r="E1139" t="s">
        <v>9298</v>
      </c>
      <c r="F1139" t="s">
        <v>9299</v>
      </c>
      <c r="G1139" t="s">
        <v>9300</v>
      </c>
      <c r="H1139">
        <v>2760.47</v>
      </c>
      <c r="I1139">
        <v>0</v>
      </c>
      <c r="J1139">
        <v>0</v>
      </c>
      <c r="K1139">
        <v>403.48</v>
      </c>
      <c r="L1139">
        <v>104.32</v>
      </c>
      <c r="M1139">
        <v>15.13</v>
      </c>
      <c r="N1139">
        <v>303</v>
      </c>
      <c r="O1139">
        <v>0</v>
      </c>
      <c r="P1139">
        <v>0</v>
      </c>
      <c r="Q1139">
        <v>0</v>
      </c>
      <c r="R1139">
        <v>0</v>
      </c>
      <c r="S1139">
        <v>46882.559999999998</v>
      </c>
      <c r="T1139">
        <v>50000</v>
      </c>
      <c r="U1139">
        <v>7327.33</v>
      </c>
      <c r="V1139">
        <v>10000</v>
      </c>
      <c r="W1139">
        <v>10000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3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f t="shared" si="17"/>
        <v>0</v>
      </c>
    </row>
    <row r="1140" spans="1:37" x14ac:dyDescent="0.2">
      <c r="A1140">
        <v>9001328</v>
      </c>
      <c r="B1140" t="s">
        <v>8003</v>
      </c>
      <c r="C1140" t="s">
        <v>9185</v>
      </c>
      <c r="D1140" t="s">
        <v>8004</v>
      </c>
      <c r="E1140" t="s">
        <v>9298</v>
      </c>
      <c r="F1140" t="s">
        <v>9299</v>
      </c>
      <c r="G1140" t="s">
        <v>9300</v>
      </c>
      <c r="H1140">
        <v>5277</v>
      </c>
      <c r="I1140">
        <v>0</v>
      </c>
      <c r="J1140">
        <v>0</v>
      </c>
      <c r="K1140">
        <v>712.08</v>
      </c>
      <c r="L1140">
        <v>178.02</v>
      </c>
      <c r="M1140">
        <v>26.7</v>
      </c>
      <c r="N1140">
        <v>534</v>
      </c>
      <c r="O1140">
        <v>0</v>
      </c>
      <c r="P1140">
        <v>0</v>
      </c>
      <c r="Q1140">
        <v>0</v>
      </c>
      <c r="R1140">
        <v>0</v>
      </c>
      <c r="S1140">
        <v>28925.15</v>
      </c>
      <c r="T1140">
        <v>20000</v>
      </c>
      <c r="U1140">
        <v>5803.2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3121.95</v>
      </c>
      <c r="AD1140">
        <v>3</v>
      </c>
      <c r="AE1140">
        <v>0</v>
      </c>
      <c r="AF1140">
        <v>93.66</v>
      </c>
      <c r="AG1140">
        <v>0</v>
      </c>
      <c r="AH1140">
        <v>93.66</v>
      </c>
      <c r="AI1140">
        <v>128.87</v>
      </c>
      <c r="AJ1140">
        <v>0</v>
      </c>
      <c r="AK1140">
        <f t="shared" si="17"/>
        <v>128.87</v>
      </c>
    </row>
    <row r="1141" spans="1:37" x14ac:dyDescent="0.2">
      <c r="A1141">
        <v>9000399</v>
      </c>
      <c r="B1141" t="s">
        <v>706</v>
      </c>
      <c r="C1141" t="s">
        <v>9185</v>
      </c>
      <c r="D1141" t="s">
        <v>707</v>
      </c>
      <c r="E1141" t="s">
        <v>9298</v>
      </c>
      <c r="F1141" t="s">
        <v>9299</v>
      </c>
      <c r="G1141" t="s">
        <v>9300</v>
      </c>
      <c r="H1141">
        <v>3468.81</v>
      </c>
      <c r="I1141">
        <v>0</v>
      </c>
      <c r="J1141">
        <v>0</v>
      </c>
      <c r="K1141">
        <v>639.99</v>
      </c>
      <c r="L1141">
        <v>160</v>
      </c>
      <c r="M1141">
        <v>24</v>
      </c>
      <c r="N1141">
        <v>480</v>
      </c>
      <c r="O1141">
        <v>0</v>
      </c>
      <c r="P1141">
        <v>0</v>
      </c>
      <c r="Q1141">
        <v>0</v>
      </c>
      <c r="R1141">
        <v>0</v>
      </c>
      <c r="S1141">
        <v>73349.58</v>
      </c>
      <c r="T1141">
        <v>50000</v>
      </c>
      <c r="U1141">
        <v>10252.56</v>
      </c>
      <c r="V1141">
        <v>10000</v>
      </c>
      <c r="W1141">
        <v>20000</v>
      </c>
      <c r="X1141">
        <v>0</v>
      </c>
      <c r="Y1141">
        <v>10000</v>
      </c>
      <c r="Z1141">
        <v>0</v>
      </c>
      <c r="AA1141">
        <v>0</v>
      </c>
      <c r="AB1141">
        <v>0</v>
      </c>
      <c r="AC1141">
        <v>0</v>
      </c>
      <c r="AD1141">
        <v>3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f t="shared" si="17"/>
        <v>0</v>
      </c>
    </row>
    <row r="1142" spans="1:37" x14ac:dyDescent="0.2">
      <c r="A1142">
        <v>9000689</v>
      </c>
      <c r="B1142" t="s">
        <v>1429</v>
      </c>
      <c r="C1142" t="s">
        <v>9185</v>
      </c>
      <c r="D1142" t="s">
        <v>1430</v>
      </c>
      <c r="E1142" t="s">
        <v>9298</v>
      </c>
      <c r="F1142" t="s">
        <v>9299</v>
      </c>
      <c r="G1142" t="s">
        <v>9300</v>
      </c>
      <c r="H1142">
        <v>2517.65</v>
      </c>
      <c r="I1142">
        <v>0</v>
      </c>
      <c r="J1142">
        <v>0</v>
      </c>
      <c r="K1142">
        <v>438.84</v>
      </c>
      <c r="L1142">
        <v>109.71</v>
      </c>
      <c r="M1142">
        <v>16.46</v>
      </c>
      <c r="N1142">
        <v>329</v>
      </c>
      <c r="O1142">
        <v>0</v>
      </c>
      <c r="P1142">
        <v>0</v>
      </c>
      <c r="Q1142">
        <v>0</v>
      </c>
      <c r="R1142">
        <v>0</v>
      </c>
      <c r="S1142">
        <v>51862.99</v>
      </c>
      <c r="T1142">
        <v>50000</v>
      </c>
      <c r="U1142">
        <v>7483.1</v>
      </c>
      <c r="V1142">
        <v>0</v>
      </c>
      <c r="W1142">
        <v>20000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3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f t="shared" si="17"/>
        <v>0</v>
      </c>
    </row>
    <row r="1143" spans="1:37" x14ac:dyDescent="0.2">
      <c r="A1143">
        <v>9001107</v>
      </c>
      <c r="B1143" t="s">
        <v>2993</v>
      </c>
      <c r="C1143" t="s">
        <v>9185</v>
      </c>
      <c r="D1143" t="s">
        <v>2994</v>
      </c>
      <c r="E1143" t="s">
        <v>9298</v>
      </c>
      <c r="F1143" t="s">
        <v>9299</v>
      </c>
      <c r="G1143" t="s">
        <v>9300</v>
      </c>
      <c r="H1143">
        <v>3092.09</v>
      </c>
      <c r="I1143">
        <v>0</v>
      </c>
      <c r="J1143">
        <v>0</v>
      </c>
      <c r="K1143">
        <v>369.69</v>
      </c>
      <c r="L1143">
        <v>104.32</v>
      </c>
      <c r="M1143">
        <v>13.86</v>
      </c>
      <c r="N1143">
        <v>277</v>
      </c>
      <c r="O1143">
        <v>0</v>
      </c>
      <c r="P1143">
        <v>0</v>
      </c>
      <c r="Q1143">
        <v>0</v>
      </c>
      <c r="R1143">
        <v>0</v>
      </c>
      <c r="S1143">
        <v>35082.03</v>
      </c>
      <c r="T1143">
        <v>40000</v>
      </c>
      <c r="U1143">
        <v>5306.49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3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f t="shared" si="17"/>
        <v>0</v>
      </c>
    </row>
    <row r="1144" spans="1:37" x14ac:dyDescent="0.2">
      <c r="A1144">
        <v>9000451</v>
      </c>
      <c r="B1144" t="s">
        <v>757</v>
      </c>
      <c r="C1144" t="s">
        <v>9185</v>
      </c>
      <c r="D1144" t="s">
        <v>758</v>
      </c>
      <c r="E1144" t="s">
        <v>9298</v>
      </c>
      <c r="F1144" t="s">
        <v>9299</v>
      </c>
      <c r="G1144" t="s">
        <v>9300</v>
      </c>
      <c r="H1144">
        <v>3656.1</v>
      </c>
      <c r="I1144">
        <v>0</v>
      </c>
      <c r="J1144">
        <v>0</v>
      </c>
      <c r="K1144">
        <v>813.72</v>
      </c>
      <c r="L1144">
        <v>203.43</v>
      </c>
      <c r="M1144">
        <v>30.51</v>
      </c>
      <c r="N1144">
        <v>610</v>
      </c>
      <c r="O1144">
        <v>0</v>
      </c>
      <c r="P1144">
        <v>0</v>
      </c>
      <c r="Q1144">
        <v>0</v>
      </c>
      <c r="R1144">
        <v>0</v>
      </c>
      <c r="S1144">
        <v>105689.32</v>
      </c>
      <c r="T1144">
        <v>50000</v>
      </c>
      <c r="U1144">
        <v>16706.560000000001</v>
      </c>
      <c r="V1144">
        <v>10000</v>
      </c>
      <c r="W1144">
        <v>10000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18982.759999999998</v>
      </c>
      <c r="AD1144">
        <v>3</v>
      </c>
      <c r="AE1144">
        <v>0</v>
      </c>
      <c r="AF1144">
        <v>569.48</v>
      </c>
      <c r="AG1144">
        <v>0</v>
      </c>
      <c r="AH1144">
        <v>569.48</v>
      </c>
      <c r="AI1144">
        <v>719.53</v>
      </c>
      <c r="AJ1144">
        <v>0</v>
      </c>
      <c r="AK1144">
        <f t="shared" si="17"/>
        <v>719.53</v>
      </c>
    </row>
    <row r="1145" spans="1:37" x14ac:dyDescent="0.2">
      <c r="A1145">
        <v>9000767</v>
      </c>
      <c r="B1145" t="s">
        <v>1659</v>
      </c>
      <c r="C1145" t="s">
        <v>9185</v>
      </c>
      <c r="D1145" t="s">
        <v>1660</v>
      </c>
      <c r="E1145" t="s">
        <v>9298</v>
      </c>
      <c r="F1145" t="s">
        <v>9299</v>
      </c>
      <c r="G1145" t="s">
        <v>9300</v>
      </c>
      <c r="H1145">
        <v>2765.35</v>
      </c>
      <c r="I1145">
        <v>0</v>
      </c>
      <c r="J1145">
        <v>0</v>
      </c>
      <c r="K1145">
        <v>472.54</v>
      </c>
      <c r="L1145">
        <v>118.13</v>
      </c>
      <c r="M1145">
        <v>17.72</v>
      </c>
      <c r="N1145">
        <v>354</v>
      </c>
      <c r="O1145">
        <v>0</v>
      </c>
      <c r="P1145">
        <v>0</v>
      </c>
      <c r="Q1145">
        <v>0</v>
      </c>
      <c r="R1145">
        <v>0</v>
      </c>
      <c r="S1145">
        <v>64571.19</v>
      </c>
      <c r="T1145">
        <v>50000</v>
      </c>
      <c r="U1145">
        <v>6920.74</v>
      </c>
      <c r="V1145">
        <v>10000</v>
      </c>
      <c r="W1145">
        <v>10000</v>
      </c>
      <c r="X1145">
        <v>3200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3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f t="shared" si="17"/>
        <v>0</v>
      </c>
    </row>
    <row r="1146" spans="1:37" x14ac:dyDescent="0.2">
      <c r="A1146">
        <v>9000161</v>
      </c>
      <c r="B1146" t="s">
        <v>206</v>
      </c>
      <c r="C1146" t="s">
        <v>9185</v>
      </c>
      <c r="D1146" t="s">
        <v>207</v>
      </c>
      <c r="E1146" t="s">
        <v>9298</v>
      </c>
      <c r="F1146" t="s">
        <v>9299</v>
      </c>
      <c r="G1146" t="s">
        <v>9300</v>
      </c>
      <c r="H1146">
        <v>3966.07</v>
      </c>
      <c r="I1146">
        <v>0</v>
      </c>
      <c r="J1146">
        <v>0</v>
      </c>
      <c r="K1146">
        <v>803.06</v>
      </c>
      <c r="L1146">
        <v>200.76</v>
      </c>
      <c r="M1146">
        <v>30.11</v>
      </c>
      <c r="N1146">
        <v>602</v>
      </c>
      <c r="O1146">
        <v>0</v>
      </c>
      <c r="P1146">
        <v>0</v>
      </c>
      <c r="Q1146">
        <v>0</v>
      </c>
      <c r="R1146">
        <v>0</v>
      </c>
      <c r="S1146">
        <v>92581.8</v>
      </c>
      <c r="T1146">
        <v>50000</v>
      </c>
      <c r="U1146">
        <v>16700.14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25881.66</v>
      </c>
      <c r="AD1146">
        <v>3</v>
      </c>
      <c r="AE1146">
        <v>0</v>
      </c>
      <c r="AF1146">
        <v>776.45</v>
      </c>
      <c r="AG1146">
        <v>685.23</v>
      </c>
      <c r="AH1146">
        <v>91.22</v>
      </c>
      <c r="AI1146">
        <v>171.32</v>
      </c>
      <c r="AJ1146">
        <v>0</v>
      </c>
      <c r="AK1146">
        <f t="shared" si="17"/>
        <v>171.32</v>
      </c>
    </row>
    <row r="1147" spans="1:37" x14ac:dyDescent="0.2">
      <c r="A1147">
        <v>9001092</v>
      </c>
      <c r="B1147" t="s">
        <v>1695</v>
      </c>
      <c r="C1147" t="s">
        <v>9185</v>
      </c>
      <c r="D1147" t="s">
        <v>2950</v>
      </c>
      <c r="E1147" t="s">
        <v>9298</v>
      </c>
      <c r="F1147" t="s">
        <v>9299</v>
      </c>
      <c r="G1147" t="s">
        <v>9300</v>
      </c>
      <c r="H1147">
        <v>3573</v>
      </c>
      <c r="I1147">
        <v>0</v>
      </c>
      <c r="J1147">
        <v>0</v>
      </c>
      <c r="K1147">
        <v>389.2</v>
      </c>
      <c r="L1147">
        <v>104.32</v>
      </c>
      <c r="M1147">
        <v>14.59</v>
      </c>
      <c r="N1147">
        <v>292</v>
      </c>
      <c r="O1147">
        <v>0</v>
      </c>
      <c r="P1147">
        <v>0</v>
      </c>
      <c r="Q1147">
        <v>0</v>
      </c>
      <c r="R1147">
        <v>0</v>
      </c>
      <c r="S1147">
        <v>36733.760000000002</v>
      </c>
      <c r="T1147">
        <v>40000</v>
      </c>
      <c r="U1147">
        <v>5572.69</v>
      </c>
      <c r="V1147">
        <v>8000</v>
      </c>
      <c r="W1147">
        <v>16000</v>
      </c>
      <c r="X1147">
        <v>0</v>
      </c>
      <c r="Y1147">
        <v>8000</v>
      </c>
      <c r="Z1147">
        <v>0</v>
      </c>
      <c r="AA1147">
        <v>0</v>
      </c>
      <c r="AB1147">
        <v>0</v>
      </c>
      <c r="AC1147">
        <v>0</v>
      </c>
      <c r="AD1147">
        <v>3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f t="shared" si="17"/>
        <v>0</v>
      </c>
    </row>
    <row r="1148" spans="1:37" x14ac:dyDescent="0.2">
      <c r="A1148">
        <v>9001184</v>
      </c>
      <c r="B1148" t="s">
        <v>7475</v>
      </c>
      <c r="C1148" t="s">
        <v>9185</v>
      </c>
      <c r="D1148" t="s">
        <v>7476</v>
      </c>
      <c r="E1148" t="s">
        <v>9298</v>
      </c>
      <c r="F1148" t="s">
        <v>9299</v>
      </c>
      <c r="G1148" t="s">
        <v>9300</v>
      </c>
      <c r="H1148">
        <v>4185.8999999999996</v>
      </c>
      <c r="I1148">
        <v>0</v>
      </c>
      <c r="J1148">
        <v>0</v>
      </c>
      <c r="K1148">
        <v>331.02</v>
      </c>
      <c r="L1148">
        <v>104.32</v>
      </c>
      <c r="M1148">
        <v>12.41</v>
      </c>
      <c r="N1148">
        <v>248</v>
      </c>
      <c r="O1148">
        <v>0</v>
      </c>
      <c r="P1148">
        <v>0</v>
      </c>
      <c r="Q1148">
        <v>0</v>
      </c>
      <c r="R1148">
        <v>0</v>
      </c>
      <c r="S1148">
        <v>29210.16</v>
      </c>
      <c r="T1148">
        <v>30000</v>
      </c>
      <c r="U1148">
        <v>4109.82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3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f t="shared" si="17"/>
        <v>0</v>
      </c>
    </row>
    <row r="1149" spans="1:37" x14ac:dyDescent="0.2">
      <c r="A1149">
        <v>9000684</v>
      </c>
      <c r="B1149" t="s">
        <v>1415</v>
      </c>
      <c r="C1149" t="s">
        <v>9185</v>
      </c>
      <c r="D1149" t="s">
        <v>1416</v>
      </c>
      <c r="E1149" t="s">
        <v>9298</v>
      </c>
      <c r="F1149" t="s">
        <v>9299</v>
      </c>
      <c r="G1149" t="s">
        <v>9300</v>
      </c>
      <c r="H1149">
        <v>3579.79</v>
      </c>
      <c r="I1149">
        <v>0</v>
      </c>
      <c r="J1149">
        <v>0</v>
      </c>
      <c r="K1149">
        <v>859.29</v>
      </c>
      <c r="L1149">
        <v>214.82</v>
      </c>
      <c r="M1149">
        <v>32.22</v>
      </c>
      <c r="N1149">
        <v>644</v>
      </c>
      <c r="O1149">
        <v>0</v>
      </c>
      <c r="P1149">
        <v>0</v>
      </c>
      <c r="Q1149">
        <v>0</v>
      </c>
      <c r="R1149">
        <v>0</v>
      </c>
      <c r="S1149">
        <v>90292.38</v>
      </c>
      <c r="T1149">
        <v>50000</v>
      </c>
      <c r="U1149">
        <v>17338.810000000001</v>
      </c>
      <c r="V1149">
        <v>0</v>
      </c>
      <c r="W1149">
        <v>6660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16293.57</v>
      </c>
      <c r="AD1149">
        <v>3</v>
      </c>
      <c r="AE1149">
        <v>0</v>
      </c>
      <c r="AF1149">
        <v>488.81</v>
      </c>
      <c r="AG1149">
        <v>0</v>
      </c>
      <c r="AH1149">
        <v>488.81</v>
      </c>
      <c r="AI1149">
        <v>603.9</v>
      </c>
      <c r="AJ1149">
        <v>0</v>
      </c>
      <c r="AK1149">
        <f t="shared" si="17"/>
        <v>603.9</v>
      </c>
    </row>
    <row r="1150" spans="1:37" x14ac:dyDescent="0.2">
      <c r="A1150">
        <v>9000342</v>
      </c>
      <c r="B1150" t="s">
        <v>2752</v>
      </c>
      <c r="C1150" t="s">
        <v>9185</v>
      </c>
      <c r="D1150" t="s">
        <v>2753</v>
      </c>
      <c r="E1150" t="s">
        <v>9298</v>
      </c>
      <c r="F1150" t="s">
        <v>9299</v>
      </c>
      <c r="G1150" t="s">
        <v>9300</v>
      </c>
      <c r="H1150">
        <v>7268</v>
      </c>
      <c r="I1150">
        <v>0</v>
      </c>
      <c r="J1150">
        <v>0</v>
      </c>
      <c r="K1150">
        <v>1120.96</v>
      </c>
      <c r="L1150">
        <v>280.24</v>
      </c>
      <c r="M1150">
        <v>42.04</v>
      </c>
      <c r="N1150">
        <v>841</v>
      </c>
      <c r="O1150">
        <v>0</v>
      </c>
      <c r="P1150">
        <v>0</v>
      </c>
      <c r="Q1150">
        <v>0</v>
      </c>
      <c r="R1150">
        <v>0</v>
      </c>
      <c r="S1150">
        <v>99228.68</v>
      </c>
      <c r="T1150">
        <v>40000</v>
      </c>
      <c r="U1150">
        <v>18273.919999999998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40954.76</v>
      </c>
      <c r="AD1150">
        <v>10</v>
      </c>
      <c r="AE1150">
        <v>2520</v>
      </c>
      <c r="AF1150">
        <v>1575.48</v>
      </c>
      <c r="AG1150">
        <v>0</v>
      </c>
      <c r="AH1150">
        <v>1575.48</v>
      </c>
      <c r="AI1150">
        <v>1577.1</v>
      </c>
      <c r="AJ1150">
        <v>0</v>
      </c>
      <c r="AK1150">
        <f t="shared" si="17"/>
        <v>1577.1</v>
      </c>
    </row>
    <row r="1151" spans="1:37" x14ac:dyDescent="0.2">
      <c r="A1151">
        <v>9000326</v>
      </c>
      <c r="B1151" t="s">
        <v>584</v>
      </c>
      <c r="C1151" t="s">
        <v>9185</v>
      </c>
      <c r="D1151" t="s">
        <v>585</v>
      </c>
      <c r="E1151" t="s">
        <v>9298</v>
      </c>
      <c r="F1151" t="s">
        <v>9299</v>
      </c>
      <c r="G1151" t="s">
        <v>9300</v>
      </c>
      <c r="H1151">
        <v>3094.87</v>
      </c>
      <c r="I1151">
        <v>0</v>
      </c>
      <c r="J1151">
        <v>0</v>
      </c>
      <c r="K1151">
        <v>516.38</v>
      </c>
      <c r="L1151">
        <v>129.1</v>
      </c>
      <c r="M1151">
        <v>19.36</v>
      </c>
      <c r="N1151">
        <v>387</v>
      </c>
      <c r="O1151">
        <v>0</v>
      </c>
      <c r="P1151">
        <v>0</v>
      </c>
      <c r="Q1151">
        <v>0</v>
      </c>
      <c r="R1151">
        <v>0</v>
      </c>
      <c r="S1151">
        <v>63925.78</v>
      </c>
      <c r="T1151">
        <v>50000</v>
      </c>
      <c r="U1151">
        <v>9198.93</v>
      </c>
      <c r="V1151">
        <v>10000</v>
      </c>
      <c r="W1151">
        <v>10000</v>
      </c>
      <c r="X1151">
        <v>0</v>
      </c>
      <c r="Y1151">
        <v>10000</v>
      </c>
      <c r="Z1151">
        <v>0</v>
      </c>
      <c r="AA1151">
        <v>0</v>
      </c>
      <c r="AB1151">
        <v>0</v>
      </c>
      <c r="AC1151">
        <v>0</v>
      </c>
      <c r="AD1151">
        <v>3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f t="shared" si="17"/>
        <v>0</v>
      </c>
    </row>
    <row r="1152" spans="1:37" x14ac:dyDescent="0.2">
      <c r="A1152">
        <v>9000200</v>
      </c>
      <c r="B1152" t="s">
        <v>312</v>
      </c>
      <c r="C1152" t="s">
        <v>9185</v>
      </c>
      <c r="D1152" t="s">
        <v>313</v>
      </c>
      <c r="E1152" t="s">
        <v>9298</v>
      </c>
      <c r="F1152" t="s">
        <v>9299</v>
      </c>
      <c r="G1152" t="s">
        <v>9300</v>
      </c>
      <c r="H1152">
        <v>2644.79</v>
      </c>
      <c r="I1152">
        <v>0</v>
      </c>
      <c r="J1152">
        <v>0</v>
      </c>
      <c r="K1152">
        <v>358.81</v>
      </c>
      <c r="L1152">
        <v>104.32</v>
      </c>
      <c r="M1152">
        <v>13.46</v>
      </c>
      <c r="N1152">
        <v>269</v>
      </c>
      <c r="O1152">
        <v>0</v>
      </c>
      <c r="P1152">
        <v>0</v>
      </c>
      <c r="Q1152">
        <v>0</v>
      </c>
      <c r="R1152">
        <v>0</v>
      </c>
      <c r="S1152">
        <v>46667.74</v>
      </c>
      <c r="T1152">
        <v>50000</v>
      </c>
      <c r="U1152">
        <v>6872.61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f t="shared" si="17"/>
        <v>0</v>
      </c>
    </row>
    <row r="1153" spans="1:37" x14ac:dyDescent="0.2">
      <c r="A1153">
        <v>9000619</v>
      </c>
      <c r="B1153" t="s">
        <v>1227</v>
      </c>
      <c r="C1153" t="s">
        <v>9185</v>
      </c>
      <c r="D1153" t="s">
        <v>1228</v>
      </c>
      <c r="E1153" t="s">
        <v>9298</v>
      </c>
      <c r="F1153" t="s">
        <v>9299</v>
      </c>
      <c r="G1153" t="s">
        <v>9300</v>
      </c>
      <c r="H1153">
        <v>5192.71</v>
      </c>
      <c r="I1153">
        <v>0</v>
      </c>
      <c r="J1153">
        <v>0</v>
      </c>
      <c r="K1153">
        <v>1019.1</v>
      </c>
      <c r="L1153">
        <v>254.78</v>
      </c>
      <c r="M1153">
        <v>38.22</v>
      </c>
      <c r="N1153">
        <v>764</v>
      </c>
      <c r="O1153">
        <v>0</v>
      </c>
      <c r="P1153">
        <v>0</v>
      </c>
      <c r="Q1153">
        <v>0</v>
      </c>
      <c r="R1153">
        <v>0</v>
      </c>
      <c r="S1153">
        <v>109760.43</v>
      </c>
      <c r="T1153">
        <v>50000</v>
      </c>
      <c r="U1153">
        <v>22594.959999999999</v>
      </c>
      <c r="V1153">
        <v>0</v>
      </c>
      <c r="W1153">
        <v>10000</v>
      </c>
      <c r="X1153">
        <v>0</v>
      </c>
      <c r="Y1153">
        <v>9000</v>
      </c>
      <c r="Z1153">
        <v>0</v>
      </c>
      <c r="AA1153">
        <v>0</v>
      </c>
      <c r="AB1153">
        <v>0</v>
      </c>
      <c r="AC1153">
        <v>18165.47</v>
      </c>
      <c r="AD1153">
        <v>3</v>
      </c>
      <c r="AE1153">
        <v>0</v>
      </c>
      <c r="AF1153">
        <v>544.96</v>
      </c>
      <c r="AG1153">
        <v>0</v>
      </c>
      <c r="AH1153">
        <v>544.96</v>
      </c>
      <c r="AI1153">
        <v>631.47</v>
      </c>
      <c r="AJ1153">
        <v>0</v>
      </c>
      <c r="AK1153">
        <f t="shared" si="17"/>
        <v>631.47</v>
      </c>
    </row>
    <row r="1154" spans="1:37" x14ac:dyDescent="0.2">
      <c r="A1154">
        <v>9001295</v>
      </c>
      <c r="B1154" t="s">
        <v>8353</v>
      </c>
      <c r="C1154" t="s">
        <v>9185</v>
      </c>
      <c r="D1154" t="s">
        <v>8354</v>
      </c>
      <c r="E1154" t="s">
        <v>9298</v>
      </c>
      <c r="F1154" t="s">
        <v>9299</v>
      </c>
      <c r="G1154" t="s">
        <v>9300</v>
      </c>
      <c r="H1154">
        <v>4085</v>
      </c>
      <c r="I1154">
        <v>0</v>
      </c>
      <c r="J1154">
        <v>0</v>
      </c>
      <c r="K1154">
        <v>769.08</v>
      </c>
      <c r="L1154">
        <v>192.27</v>
      </c>
      <c r="M1154">
        <v>28.84</v>
      </c>
      <c r="N1154">
        <v>577</v>
      </c>
      <c r="O1154">
        <v>0</v>
      </c>
      <c r="P1154">
        <v>0</v>
      </c>
      <c r="Q1154">
        <v>0</v>
      </c>
      <c r="R1154">
        <v>0</v>
      </c>
      <c r="S1154">
        <v>27296</v>
      </c>
      <c r="T1154">
        <v>20000</v>
      </c>
      <c r="U1154">
        <v>6268.76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1027.24</v>
      </c>
      <c r="AD1154">
        <v>3</v>
      </c>
      <c r="AE1154">
        <v>0</v>
      </c>
      <c r="AF1154">
        <v>30.82</v>
      </c>
      <c r="AG1154">
        <v>0</v>
      </c>
      <c r="AH1154">
        <v>30.82</v>
      </c>
      <c r="AI1154">
        <v>105.28</v>
      </c>
      <c r="AJ1154">
        <v>0</v>
      </c>
      <c r="AK1154">
        <f t="shared" si="17"/>
        <v>105.28</v>
      </c>
    </row>
    <row r="1155" spans="1:37" x14ac:dyDescent="0.2">
      <c r="A1155">
        <v>9000457</v>
      </c>
      <c r="B1155" t="s">
        <v>774</v>
      </c>
      <c r="C1155" t="s">
        <v>9185</v>
      </c>
      <c r="D1155" t="s">
        <v>775</v>
      </c>
      <c r="E1155" t="s">
        <v>9298</v>
      </c>
      <c r="F1155" t="s">
        <v>9299</v>
      </c>
      <c r="G1155" t="s">
        <v>9300</v>
      </c>
      <c r="H1155">
        <v>3107.35</v>
      </c>
      <c r="I1155">
        <v>0</v>
      </c>
      <c r="J1155">
        <v>0</v>
      </c>
      <c r="K1155">
        <v>589.71</v>
      </c>
      <c r="L1155">
        <v>147.43</v>
      </c>
      <c r="M1155">
        <v>22.11</v>
      </c>
      <c r="N1155">
        <v>442</v>
      </c>
      <c r="O1155">
        <v>0</v>
      </c>
      <c r="P1155">
        <v>0</v>
      </c>
      <c r="Q1155">
        <v>0</v>
      </c>
      <c r="R1155">
        <v>0</v>
      </c>
      <c r="S1155">
        <v>87711.65</v>
      </c>
      <c r="T1155">
        <v>50000</v>
      </c>
      <c r="U1155">
        <v>10691.77</v>
      </c>
      <c r="V1155">
        <v>10000</v>
      </c>
      <c r="W1155">
        <v>6000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11019.88</v>
      </c>
      <c r="AD1155">
        <v>3</v>
      </c>
      <c r="AE1155">
        <v>0</v>
      </c>
      <c r="AF1155">
        <v>330.6</v>
      </c>
      <c r="AG1155">
        <v>0</v>
      </c>
      <c r="AH1155">
        <v>330.6</v>
      </c>
      <c r="AI1155">
        <v>483.41</v>
      </c>
      <c r="AJ1155">
        <v>0</v>
      </c>
      <c r="AK1155">
        <f t="shared" ref="AK1155:AK1218" si="18">AI1155+AJ1155</f>
        <v>483.41</v>
      </c>
    </row>
    <row r="1156" spans="1:37" x14ac:dyDescent="0.2">
      <c r="A1156">
        <v>9001139</v>
      </c>
      <c r="B1156" t="s">
        <v>3083</v>
      </c>
      <c r="C1156" t="s">
        <v>9185</v>
      </c>
      <c r="D1156" t="s">
        <v>3084</v>
      </c>
      <c r="E1156" t="s">
        <v>9298</v>
      </c>
      <c r="F1156" t="s">
        <v>9299</v>
      </c>
      <c r="G1156" t="s">
        <v>9300</v>
      </c>
      <c r="H1156">
        <v>3357</v>
      </c>
      <c r="I1156">
        <v>0</v>
      </c>
      <c r="J1156">
        <v>0</v>
      </c>
      <c r="K1156">
        <v>378.76</v>
      </c>
      <c r="L1156">
        <v>104.32</v>
      </c>
      <c r="M1156">
        <v>14.2</v>
      </c>
      <c r="N1156">
        <v>284</v>
      </c>
      <c r="O1156">
        <v>0</v>
      </c>
      <c r="P1156">
        <v>0</v>
      </c>
      <c r="Q1156">
        <v>0</v>
      </c>
      <c r="R1156">
        <v>0</v>
      </c>
      <c r="S1156">
        <v>34569.279999999999</v>
      </c>
      <c r="T1156">
        <v>40000</v>
      </c>
      <c r="U1156">
        <v>5430.4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3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f t="shared" si="18"/>
        <v>0</v>
      </c>
    </row>
    <row r="1157" spans="1:37" x14ac:dyDescent="0.2">
      <c r="A1157">
        <v>9001355</v>
      </c>
      <c r="B1157" t="s">
        <v>8011</v>
      </c>
      <c r="C1157" t="s">
        <v>9185</v>
      </c>
      <c r="D1157" t="s">
        <v>8012</v>
      </c>
      <c r="E1157" t="s">
        <v>9298</v>
      </c>
      <c r="F1157" t="s">
        <v>9299</v>
      </c>
      <c r="G1157" t="s">
        <v>9300</v>
      </c>
      <c r="H1157">
        <v>5339</v>
      </c>
      <c r="I1157">
        <v>0</v>
      </c>
      <c r="J1157">
        <v>0</v>
      </c>
      <c r="K1157">
        <v>717.04</v>
      </c>
      <c r="L1157">
        <v>179.26</v>
      </c>
      <c r="M1157">
        <v>26.89</v>
      </c>
      <c r="N1157">
        <v>538</v>
      </c>
      <c r="O1157">
        <v>0</v>
      </c>
      <c r="P1157">
        <v>0</v>
      </c>
      <c r="Q1157">
        <v>0</v>
      </c>
      <c r="R1157">
        <v>0</v>
      </c>
      <c r="S1157">
        <v>28702.29</v>
      </c>
      <c r="T1157">
        <v>20000</v>
      </c>
      <c r="U1157">
        <v>5844.76</v>
      </c>
      <c r="V1157">
        <v>0</v>
      </c>
      <c r="W1157">
        <v>8000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</v>
      </c>
      <c r="AE1157">
        <v>0</v>
      </c>
      <c r="AF1157">
        <v>0</v>
      </c>
      <c r="AG1157">
        <v>0</v>
      </c>
      <c r="AH1157">
        <v>0</v>
      </c>
      <c r="AI1157">
        <v>43.41</v>
      </c>
      <c r="AJ1157">
        <v>0</v>
      </c>
      <c r="AK1157">
        <f t="shared" si="18"/>
        <v>43.41</v>
      </c>
    </row>
    <row r="1158" spans="1:37" x14ac:dyDescent="0.2">
      <c r="A1158">
        <v>9000486</v>
      </c>
      <c r="B1158" t="s">
        <v>855</v>
      </c>
      <c r="C1158" t="s">
        <v>9185</v>
      </c>
      <c r="D1158" t="s">
        <v>856</v>
      </c>
      <c r="E1158" t="s">
        <v>9298</v>
      </c>
      <c r="F1158" t="s">
        <v>9299</v>
      </c>
      <c r="G1158" t="s">
        <v>9300</v>
      </c>
      <c r="H1158">
        <v>3746.29</v>
      </c>
      <c r="I1158">
        <v>0</v>
      </c>
      <c r="J1158">
        <v>0</v>
      </c>
      <c r="K1158">
        <v>990.37</v>
      </c>
      <c r="L1158">
        <v>247.59</v>
      </c>
      <c r="M1158">
        <v>37.14</v>
      </c>
      <c r="N1158">
        <v>743</v>
      </c>
      <c r="O1158">
        <v>0</v>
      </c>
      <c r="P1158">
        <v>0</v>
      </c>
      <c r="Q1158">
        <v>0</v>
      </c>
      <c r="R1158">
        <v>0</v>
      </c>
      <c r="S1158">
        <v>106737.46</v>
      </c>
      <c r="T1158">
        <v>50000</v>
      </c>
      <c r="U1158">
        <v>19263.97</v>
      </c>
      <c r="V1158">
        <v>10000</v>
      </c>
      <c r="W1158">
        <v>10000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17473.490000000002</v>
      </c>
      <c r="AD1158">
        <v>3</v>
      </c>
      <c r="AE1158">
        <v>0</v>
      </c>
      <c r="AF1158">
        <v>524.20000000000005</v>
      </c>
      <c r="AG1158">
        <v>0</v>
      </c>
      <c r="AH1158">
        <v>524.20000000000005</v>
      </c>
      <c r="AI1158">
        <v>682.36</v>
      </c>
      <c r="AJ1158">
        <v>0</v>
      </c>
      <c r="AK1158">
        <f t="shared" si="18"/>
        <v>682.36</v>
      </c>
    </row>
    <row r="1159" spans="1:37" x14ac:dyDescent="0.2">
      <c r="A1159">
        <v>9001161</v>
      </c>
      <c r="B1159" t="s">
        <v>3146</v>
      </c>
      <c r="C1159" t="s">
        <v>9185</v>
      </c>
      <c r="D1159" t="s">
        <v>3147</v>
      </c>
      <c r="E1159" t="s">
        <v>9298</v>
      </c>
      <c r="F1159" t="s">
        <v>9299</v>
      </c>
      <c r="G1159" t="s">
        <v>9300</v>
      </c>
      <c r="H1159">
        <v>3006.59</v>
      </c>
      <c r="I1159">
        <v>0</v>
      </c>
      <c r="J1159">
        <v>0</v>
      </c>
      <c r="K1159">
        <v>320</v>
      </c>
      <c r="L1159">
        <v>104.32</v>
      </c>
      <c r="M1159">
        <v>12</v>
      </c>
      <c r="N1159">
        <v>240</v>
      </c>
      <c r="O1159">
        <v>0</v>
      </c>
      <c r="P1159">
        <v>0</v>
      </c>
      <c r="Q1159">
        <v>0</v>
      </c>
      <c r="R1159">
        <v>0</v>
      </c>
      <c r="S1159">
        <v>28288.18</v>
      </c>
      <c r="T1159">
        <v>35000</v>
      </c>
      <c r="U1159">
        <v>4636.96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3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f t="shared" si="18"/>
        <v>0</v>
      </c>
    </row>
    <row r="1160" spans="1:37" x14ac:dyDescent="0.2">
      <c r="A1160">
        <v>9000997</v>
      </c>
      <c r="B1160" t="s">
        <v>2249</v>
      </c>
      <c r="C1160" t="s">
        <v>9185</v>
      </c>
      <c r="D1160" t="s">
        <v>2250</v>
      </c>
      <c r="E1160" t="s">
        <v>9298</v>
      </c>
      <c r="F1160" t="s">
        <v>9299</v>
      </c>
      <c r="G1160" t="s">
        <v>9300</v>
      </c>
      <c r="H1160">
        <v>3793.97</v>
      </c>
      <c r="I1160">
        <v>0</v>
      </c>
      <c r="J1160">
        <v>0</v>
      </c>
      <c r="K1160">
        <v>351.99</v>
      </c>
      <c r="L1160">
        <v>104.32</v>
      </c>
      <c r="M1160">
        <v>13.2</v>
      </c>
      <c r="N1160">
        <v>264</v>
      </c>
      <c r="O1160">
        <v>0</v>
      </c>
      <c r="P1160">
        <v>0</v>
      </c>
      <c r="Q1160">
        <v>0</v>
      </c>
      <c r="R1160">
        <v>0</v>
      </c>
      <c r="S1160">
        <v>46344.11</v>
      </c>
      <c r="T1160">
        <v>45000</v>
      </c>
      <c r="U1160">
        <v>6503.67</v>
      </c>
      <c r="V1160">
        <v>9000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3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f t="shared" si="18"/>
        <v>0</v>
      </c>
    </row>
    <row r="1161" spans="1:37" x14ac:dyDescent="0.2">
      <c r="A1161">
        <v>9000801</v>
      </c>
      <c r="B1161" t="s">
        <v>1760</v>
      </c>
      <c r="C1161" t="s">
        <v>9185</v>
      </c>
      <c r="D1161" t="s">
        <v>1761</v>
      </c>
      <c r="E1161" t="s">
        <v>9298</v>
      </c>
      <c r="F1161" t="s">
        <v>9299</v>
      </c>
      <c r="G1161" t="s">
        <v>9300</v>
      </c>
      <c r="H1161">
        <v>3800.08</v>
      </c>
      <c r="I1161">
        <v>0</v>
      </c>
      <c r="J1161">
        <v>0</v>
      </c>
      <c r="K1161">
        <v>459.5</v>
      </c>
      <c r="L1161">
        <v>114.88</v>
      </c>
      <c r="M1161">
        <v>17.23</v>
      </c>
      <c r="N1161">
        <v>345</v>
      </c>
      <c r="O1161">
        <v>0</v>
      </c>
      <c r="P1161">
        <v>0</v>
      </c>
      <c r="Q1161">
        <v>0</v>
      </c>
      <c r="R1161">
        <v>0</v>
      </c>
      <c r="S1161">
        <v>51387.21</v>
      </c>
      <c r="T1161">
        <v>50000</v>
      </c>
      <c r="U1161">
        <v>8796.98</v>
      </c>
      <c r="V1161">
        <v>20000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3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f t="shared" si="18"/>
        <v>0</v>
      </c>
    </row>
    <row r="1162" spans="1:37" x14ac:dyDescent="0.2">
      <c r="A1162">
        <v>9000225</v>
      </c>
      <c r="B1162" t="s">
        <v>370</v>
      </c>
      <c r="C1162" t="s">
        <v>9185</v>
      </c>
      <c r="D1162" t="s">
        <v>371</v>
      </c>
      <c r="E1162" t="s">
        <v>9298</v>
      </c>
      <c r="F1162" t="s">
        <v>9299</v>
      </c>
      <c r="G1162" t="s">
        <v>9300</v>
      </c>
      <c r="H1162">
        <v>3344.81</v>
      </c>
      <c r="I1162">
        <v>0</v>
      </c>
      <c r="J1162">
        <v>0</v>
      </c>
      <c r="K1162">
        <v>913.47</v>
      </c>
      <c r="L1162">
        <v>228.37</v>
      </c>
      <c r="M1162">
        <v>34.25</v>
      </c>
      <c r="N1162">
        <v>685</v>
      </c>
      <c r="O1162">
        <v>0</v>
      </c>
      <c r="P1162">
        <v>0</v>
      </c>
      <c r="Q1162">
        <v>0</v>
      </c>
      <c r="R1162">
        <v>0</v>
      </c>
      <c r="S1162">
        <v>104359.78</v>
      </c>
      <c r="T1162">
        <v>50000</v>
      </c>
      <c r="U1162">
        <v>17005.939999999999</v>
      </c>
      <c r="V1162">
        <v>18000</v>
      </c>
      <c r="W1162">
        <v>10000</v>
      </c>
      <c r="X1162">
        <v>0</v>
      </c>
      <c r="Y1162">
        <v>10000</v>
      </c>
      <c r="Z1162">
        <v>0</v>
      </c>
      <c r="AA1162">
        <v>0</v>
      </c>
      <c r="AB1162">
        <v>0</v>
      </c>
      <c r="AC1162">
        <v>0</v>
      </c>
      <c r="AD1162">
        <v>3</v>
      </c>
      <c r="AE1162">
        <v>0</v>
      </c>
      <c r="AF1162">
        <v>0</v>
      </c>
      <c r="AG1162">
        <v>0</v>
      </c>
      <c r="AH1162">
        <v>0</v>
      </c>
      <c r="AI1162">
        <v>206.1</v>
      </c>
      <c r="AJ1162">
        <v>0</v>
      </c>
      <c r="AK1162">
        <f t="shared" si="18"/>
        <v>206.1</v>
      </c>
    </row>
    <row r="1163" spans="1:37" x14ac:dyDescent="0.2">
      <c r="A1163">
        <v>9000555</v>
      </c>
      <c r="B1163" t="s">
        <v>1043</v>
      </c>
      <c r="C1163" t="s">
        <v>9185</v>
      </c>
      <c r="D1163" t="s">
        <v>1044</v>
      </c>
      <c r="E1163" t="s">
        <v>9298</v>
      </c>
      <c r="F1163" t="s">
        <v>9299</v>
      </c>
      <c r="G1163" t="s">
        <v>9300</v>
      </c>
      <c r="H1163">
        <v>2823.89</v>
      </c>
      <c r="I1163">
        <v>0</v>
      </c>
      <c r="J1163">
        <v>0</v>
      </c>
      <c r="K1163">
        <v>535.82000000000005</v>
      </c>
      <c r="L1163">
        <v>133.94999999999999</v>
      </c>
      <c r="M1163">
        <v>20.09</v>
      </c>
      <c r="N1163">
        <v>402</v>
      </c>
      <c r="O1163">
        <v>0</v>
      </c>
      <c r="P1163">
        <v>0</v>
      </c>
      <c r="Q1163">
        <v>0</v>
      </c>
      <c r="R1163">
        <v>0</v>
      </c>
      <c r="S1163">
        <v>62798.47</v>
      </c>
      <c r="T1163">
        <v>50000</v>
      </c>
      <c r="U1163">
        <v>9552.01</v>
      </c>
      <c r="V1163">
        <v>0</v>
      </c>
      <c r="W1163">
        <v>0</v>
      </c>
      <c r="X1163">
        <v>0</v>
      </c>
      <c r="Y1163">
        <v>10000</v>
      </c>
      <c r="Z1163">
        <v>0</v>
      </c>
      <c r="AA1163">
        <v>0</v>
      </c>
      <c r="AB1163">
        <v>0</v>
      </c>
      <c r="AC1163">
        <v>0</v>
      </c>
      <c r="AD1163">
        <v>3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f t="shared" si="18"/>
        <v>0</v>
      </c>
    </row>
    <row r="1164" spans="1:37" x14ac:dyDescent="0.2">
      <c r="A1164">
        <v>9000201</v>
      </c>
      <c r="B1164" t="s">
        <v>315</v>
      </c>
      <c r="C1164" t="s">
        <v>9185</v>
      </c>
      <c r="D1164" t="s">
        <v>316</v>
      </c>
      <c r="E1164" t="s">
        <v>9298</v>
      </c>
      <c r="F1164" t="s">
        <v>9299</v>
      </c>
      <c r="G1164" t="s">
        <v>9300</v>
      </c>
      <c r="H1164">
        <v>2658.53</v>
      </c>
      <c r="I1164">
        <v>0</v>
      </c>
      <c r="J1164">
        <v>0</v>
      </c>
      <c r="K1164">
        <v>391.87</v>
      </c>
      <c r="L1164">
        <v>104.32</v>
      </c>
      <c r="M1164">
        <v>14.7</v>
      </c>
      <c r="N1164">
        <v>294</v>
      </c>
      <c r="O1164">
        <v>0</v>
      </c>
      <c r="P1164">
        <v>0</v>
      </c>
      <c r="Q1164">
        <v>0</v>
      </c>
      <c r="R1164">
        <v>0</v>
      </c>
      <c r="S1164">
        <v>54438.94</v>
      </c>
      <c r="T1164">
        <v>50000</v>
      </c>
      <c r="U1164">
        <v>6421.17</v>
      </c>
      <c r="V1164">
        <v>10000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f t="shared" si="18"/>
        <v>0</v>
      </c>
    </row>
    <row r="1165" spans="1:37" x14ac:dyDescent="0.2">
      <c r="A1165">
        <v>9001332</v>
      </c>
      <c r="B1165" t="s">
        <v>8094</v>
      </c>
      <c r="C1165" t="s">
        <v>9185</v>
      </c>
      <c r="D1165" t="s">
        <v>8095</v>
      </c>
      <c r="E1165" t="s">
        <v>9298</v>
      </c>
      <c r="F1165" t="s">
        <v>9299</v>
      </c>
      <c r="G1165" t="s">
        <v>9300</v>
      </c>
      <c r="H1165">
        <v>5281</v>
      </c>
      <c r="I1165">
        <v>0</v>
      </c>
      <c r="J1165">
        <v>0</v>
      </c>
      <c r="K1165">
        <v>665.84</v>
      </c>
      <c r="L1165">
        <v>166.46</v>
      </c>
      <c r="M1165">
        <v>24.97</v>
      </c>
      <c r="N1165">
        <v>499</v>
      </c>
      <c r="O1165">
        <v>0</v>
      </c>
      <c r="P1165">
        <v>0</v>
      </c>
      <c r="Q1165">
        <v>0</v>
      </c>
      <c r="R1165">
        <v>0</v>
      </c>
      <c r="S1165">
        <v>27751.45</v>
      </c>
      <c r="T1165">
        <v>20000</v>
      </c>
      <c r="U1165">
        <v>5425.08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2326.37</v>
      </c>
      <c r="AD1165">
        <v>3</v>
      </c>
      <c r="AE1165">
        <v>0</v>
      </c>
      <c r="AF1165">
        <v>69.790000000000006</v>
      </c>
      <c r="AG1165">
        <v>0</v>
      </c>
      <c r="AH1165">
        <v>69.790000000000006</v>
      </c>
      <c r="AI1165">
        <v>102.05</v>
      </c>
      <c r="AJ1165">
        <v>0</v>
      </c>
      <c r="AK1165">
        <f t="shared" si="18"/>
        <v>102.05</v>
      </c>
    </row>
    <row r="1166" spans="1:37" x14ac:dyDescent="0.2">
      <c r="A1166">
        <v>9001098</v>
      </c>
      <c r="B1166" t="s">
        <v>2967</v>
      </c>
      <c r="C1166" t="s">
        <v>9185</v>
      </c>
      <c r="D1166" t="s">
        <v>2968</v>
      </c>
      <c r="E1166" t="s">
        <v>9298</v>
      </c>
      <c r="F1166" t="s">
        <v>9299</v>
      </c>
      <c r="G1166" t="s">
        <v>9300</v>
      </c>
      <c r="H1166">
        <v>3164.09</v>
      </c>
      <c r="I1166">
        <v>0</v>
      </c>
      <c r="J1166">
        <v>0</v>
      </c>
      <c r="K1166">
        <v>355.36</v>
      </c>
      <c r="L1166">
        <v>104.32</v>
      </c>
      <c r="M1166">
        <v>13.33</v>
      </c>
      <c r="N1166">
        <v>267</v>
      </c>
      <c r="O1166">
        <v>0</v>
      </c>
      <c r="P1166">
        <v>0</v>
      </c>
      <c r="Q1166">
        <v>0</v>
      </c>
      <c r="R1166">
        <v>0</v>
      </c>
      <c r="S1166">
        <v>35090.99</v>
      </c>
      <c r="T1166">
        <v>40000</v>
      </c>
      <c r="U1166">
        <v>5118.1499999999996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3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f t="shared" si="18"/>
        <v>0</v>
      </c>
    </row>
    <row r="1167" spans="1:37" x14ac:dyDescent="0.2">
      <c r="A1167">
        <v>9001353</v>
      </c>
      <c r="B1167" t="s">
        <v>7966</v>
      </c>
      <c r="C1167" t="s">
        <v>9185</v>
      </c>
      <c r="D1167" t="s">
        <v>7967</v>
      </c>
      <c r="E1167" t="s">
        <v>9298</v>
      </c>
      <c r="F1167" t="s">
        <v>9299</v>
      </c>
      <c r="G1167" t="s">
        <v>9300</v>
      </c>
      <c r="H1167">
        <v>5347</v>
      </c>
      <c r="I1167">
        <v>0</v>
      </c>
      <c r="J1167">
        <v>0</v>
      </c>
      <c r="K1167">
        <v>714.72</v>
      </c>
      <c r="L1167">
        <v>178.68</v>
      </c>
      <c r="M1167">
        <v>26.8</v>
      </c>
      <c r="N1167">
        <v>536</v>
      </c>
      <c r="O1167">
        <v>0</v>
      </c>
      <c r="P1167">
        <v>0</v>
      </c>
      <c r="Q1167">
        <v>0</v>
      </c>
      <c r="R1167">
        <v>0</v>
      </c>
      <c r="S1167">
        <v>28558.48</v>
      </c>
      <c r="T1167">
        <v>20000</v>
      </c>
      <c r="U1167">
        <v>5824.8</v>
      </c>
      <c r="V1167">
        <v>4000</v>
      </c>
      <c r="W1167">
        <v>4000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3</v>
      </c>
      <c r="AE1167">
        <v>0</v>
      </c>
      <c r="AF1167">
        <v>0</v>
      </c>
      <c r="AG1167">
        <v>0</v>
      </c>
      <c r="AH1167">
        <v>0</v>
      </c>
      <c r="AI1167">
        <v>42.26</v>
      </c>
      <c r="AJ1167">
        <v>0</v>
      </c>
      <c r="AK1167">
        <f t="shared" si="18"/>
        <v>42.26</v>
      </c>
    </row>
    <row r="1168" spans="1:37" x14ac:dyDescent="0.2">
      <c r="A1168">
        <v>9001075</v>
      </c>
      <c r="B1168" t="s">
        <v>2899</v>
      </c>
      <c r="C1168" t="s">
        <v>9185</v>
      </c>
      <c r="D1168" t="s">
        <v>2900</v>
      </c>
      <c r="E1168" t="s">
        <v>9298</v>
      </c>
      <c r="F1168" t="s">
        <v>9299</v>
      </c>
      <c r="G1168" t="s">
        <v>9300</v>
      </c>
      <c r="H1168">
        <v>4195.62</v>
      </c>
      <c r="I1168">
        <v>0</v>
      </c>
      <c r="J1168">
        <v>0</v>
      </c>
      <c r="K1168">
        <v>422.88</v>
      </c>
      <c r="L1168">
        <v>105.72</v>
      </c>
      <c r="M1168">
        <v>15.86</v>
      </c>
      <c r="N1168">
        <v>317</v>
      </c>
      <c r="O1168">
        <v>0</v>
      </c>
      <c r="P1168">
        <v>0</v>
      </c>
      <c r="Q1168">
        <v>0</v>
      </c>
      <c r="R1168">
        <v>0</v>
      </c>
      <c r="S1168">
        <v>46415.82</v>
      </c>
      <c r="T1168">
        <v>40000</v>
      </c>
      <c r="U1168">
        <v>6891.68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3</v>
      </c>
      <c r="AE1168">
        <v>0</v>
      </c>
      <c r="AF1168">
        <v>0</v>
      </c>
      <c r="AG1168">
        <v>0</v>
      </c>
      <c r="AH1168">
        <v>0</v>
      </c>
      <c r="AI1168">
        <v>35.700000000000003</v>
      </c>
      <c r="AJ1168">
        <v>0</v>
      </c>
      <c r="AK1168">
        <f t="shared" si="18"/>
        <v>35.700000000000003</v>
      </c>
    </row>
    <row r="1169" spans="1:37" x14ac:dyDescent="0.2">
      <c r="A1169">
        <v>9000510</v>
      </c>
      <c r="B1169" t="s">
        <v>913</v>
      </c>
      <c r="C1169" t="s">
        <v>9185</v>
      </c>
      <c r="D1169" t="s">
        <v>914</v>
      </c>
      <c r="E1169" t="s">
        <v>9298</v>
      </c>
      <c r="F1169" t="s">
        <v>9299</v>
      </c>
      <c r="G1169" t="s">
        <v>9300</v>
      </c>
      <c r="H1169">
        <v>2766.94</v>
      </c>
      <c r="I1169">
        <v>0</v>
      </c>
      <c r="J1169">
        <v>0</v>
      </c>
      <c r="K1169">
        <v>478.5</v>
      </c>
      <c r="L1169">
        <v>119.63</v>
      </c>
      <c r="M1169">
        <v>17.940000000000001</v>
      </c>
      <c r="N1169">
        <v>359</v>
      </c>
      <c r="O1169">
        <v>0</v>
      </c>
      <c r="P1169">
        <v>0</v>
      </c>
      <c r="Q1169">
        <v>0</v>
      </c>
      <c r="R1169">
        <v>0</v>
      </c>
      <c r="S1169">
        <v>61619.64</v>
      </c>
      <c r="T1169">
        <v>50000</v>
      </c>
      <c r="U1169">
        <v>8870.2800000000007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2749.36</v>
      </c>
      <c r="AD1169">
        <v>3</v>
      </c>
      <c r="AE1169">
        <v>0</v>
      </c>
      <c r="AF1169">
        <v>82.48</v>
      </c>
      <c r="AG1169">
        <v>0</v>
      </c>
      <c r="AH1169">
        <v>82.48</v>
      </c>
      <c r="AI1169">
        <v>178.72</v>
      </c>
      <c r="AJ1169">
        <v>0</v>
      </c>
      <c r="AK1169">
        <f t="shared" si="18"/>
        <v>178.72</v>
      </c>
    </row>
    <row r="1170" spans="1:37" x14ac:dyDescent="0.2">
      <c r="A1170">
        <v>9000846</v>
      </c>
      <c r="B1170" t="s">
        <v>1883</v>
      </c>
      <c r="C1170" t="s">
        <v>9185</v>
      </c>
      <c r="D1170" t="s">
        <v>1884</v>
      </c>
      <c r="E1170" t="s">
        <v>9298</v>
      </c>
      <c r="F1170" t="s">
        <v>9299</v>
      </c>
      <c r="G1170" t="s">
        <v>9300</v>
      </c>
      <c r="H1170">
        <v>2739.5</v>
      </c>
      <c r="I1170">
        <v>0</v>
      </c>
      <c r="J1170">
        <v>0</v>
      </c>
      <c r="K1170">
        <v>440.31</v>
      </c>
      <c r="L1170">
        <v>110.08</v>
      </c>
      <c r="M1170">
        <v>16.510000000000002</v>
      </c>
      <c r="N1170">
        <v>330</v>
      </c>
      <c r="O1170">
        <v>0</v>
      </c>
      <c r="P1170">
        <v>0</v>
      </c>
      <c r="Q1170">
        <v>0</v>
      </c>
      <c r="R1170">
        <v>0</v>
      </c>
      <c r="S1170">
        <v>47089.51</v>
      </c>
      <c r="T1170">
        <v>50000</v>
      </c>
      <c r="U1170">
        <v>7492.07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f t="shared" si="18"/>
        <v>0</v>
      </c>
    </row>
    <row r="1171" spans="1:37" x14ac:dyDescent="0.2">
      <c r="A1171">
        <v>9000905</v>
      </c>
      <c r="B1171" t="s">
        <v>1986</v>
      </c>
      <c r="C1171" t="s">
        <v>9185</v>
      </c>
      <c r="D1171" t="s">
        <v>1987</v>
      </c>
      <c r="E1171" t="s">
        <v>9298</v>
      </c>
      <c r="F1171" t="s">
        <v>9299</v>
      </c>
      <c r="G1171" t="s">
        <v>9300</v>
      </c>
      <c r="H1171">
        <v>3785.36</v>
      </c>
      <c r="I1171">
        <v>0</v>
      </c>
      <c r="J1171">
        <v>0</v>
      </c>
      <c r="K1171">
        <v>451.84</v>
      </c>
      <c r="L1171">
        <v>112.96</v>
      </c>
      <c r="M1171">
        <v>16.940000000000001</v>
      </c>
      <c r="N1171">
        <v>339</v>
      </c>
      <c r="O1171">
        <v>0</v>
      </c>
      <c r="P1171">
        <v>0</v>
      </c>
      <c r="Q1171">
        <v>0</v>
      </c>
      <c r="R1171">
        <v>0</v>
      </c>
      <c r="S1171">
        <v>51097.38</v>
      </c>
      <c r="T1171">
        <v>50000</v>
      </c>
      <c r="U1171">
        <v>9209.4</v>
      </c>
      <c r="V1171">
        <v>10000</v>
      </c>
      <c r="W1171">
        <v>20000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3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f t="shared" si="18"/>
        <v>0</v>
      </c>
    </row>
    <row r="1172" spans="1:37" x14ac:dyDescent="0.2">
      <c r="A1172">
        <v>9001234</v>
      </c>
      <c r="B1172" t="s">
        <v>7785</v>
      </c>
      <c r="C1172" t="s">
        <v>9185</v>
      </c>
      <c r="D1172" t="s">
        <v>7786</v>
      </c>
      <c r="E1172" t="s">
        <v>9298</v>
      </c>
      <c r="F1172" t="s">
        <v>9299</v>
      </c>
      <c r="G1172" t="s">
        <v>9300</v>
      </c>
      <c r="H1172">
        <v>3337</v>
      </c>
      <c r="I1172">
        <v>0</v>
      </c>
      <c r="J1172">
        <v>0</v>
      </c>
      <c r="K1172">
        <v>379.92</v>
      </c>
      <c r="L1172">
        <v>104.32</v>
      </c>
      <c r="M1172">
        <v>14.25</v>
      </c>
      <c r="N1172">
        <v>285</v>
      </c>
      <c r="O1172">
        <v>0</v>
      </c>
      <c r="P1172">
        <v>0</v>
      </c>
      <c r="Q1172">
        <v>0</v>
      </c>
      <c r="R1172">
        <v>0</v>
      </c>
      <c r="S1172">
        <v>24681.89</v>
      </c>
      <c r="T1172">
        <v>25000</v>
      </c>
      <c r="U1172">
        <v>3898.77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3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f t="shared" si="18"/>
        <v>0</v>
      </c>
    </row>
    <row r="1173" spans="1:37" x14ac:dyDescent="0.2">
      <c r="A1173">
        <v>9001094</v>
      </c>
      <c r="B1173" t="s">
        <v>2955</v>
      </c>
      <c r="C1173" t="s">
        <v>9185</v>
      </c>
      <c r="D1173" t="s">
        <v>2956</v>
      </c>
      <c r="E1173" t="s">
        <v>9298</v>
      </c>
      <c r="F1173" t="s">
        <v>9299</v>
      </c>
      <c r="G1173" t="s">
        <v>9300</v>
      </c>
      <c r="H1173">
        <v>3649.97</v>
      </c>
      <c r="I1173">
        <v>0</v>
      </c>
      <c r="J1173">
        <v>0</v>
      </c>
      <c r="K1173">
        <v>331.54</v>
      </c>
      <c r="L1173">
        <v>104.32</v>
      </c>
      <c r="M1173">
        <v>12.43</v>
      </c>
      <c r="N1173">
        <v>249</v>
      </c>
      <c r="O1173">
        <v>0</v>
      </c>
      <c r="P1173">
        <v>0</v>
      </c>
      <c r="Q1173">
        <v>0</v>
      </c>
      <c r="R1173">
        <v>0</v>
      </c>
      <c r="S1173">
        <v>34574.49</v>
      </c>
      <c r="T1173">
        <v>40000</v>
      </c>
      <c r="U1173">
        <v>4795.2700000000004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f t="shared" si="18"/>
        <v>0</v>
      </c>
    </row>
    <row r="1174" spans="1:37" x14ac:dyDescent="0.2">
      <c r="A1174">
        <v>9000650</v>
      </c>
      <c r="B1174" t="s">
        <v>1319</v>
      </c>
      <c r="C1174" t="s">
        <v>9185</v>
      </c>
      <c r="D1174" t="s">
        <v>1320</v>
      </c>
      <c r="E1174" t="s">
        <v>9298</v>
      </c>
      <c r="F1174" t="s">
        <v>9299</v>
      </c>
      <c r="G1174" t="s">
        <v>9300</v>
      </c>
      <c r="H1174">
        <v>3555.21</v>
      </c>
      <c r="I1174">
        <v>0</v>
      </c>
      <c r="J1174">
        <v>0</v>
      </c>
      <c r="K1174">
        <v>586.54</v>
      </c>
      <c r="L1174">
        <v>146.63</v>
      </c>
      <c r="M1174">
        <v>22</v>
      </c>
      <c r="N1174">
        <v>440</v>
      </c>
      <c r="O1174">
        <v>0</v>
      </c>
      <c r="P1174">
        <v>0</v>
      </c>
      <c r="Q1174">
        <v>0</v>
      </c>
      <c r="R1174">
        <v>0</v>
      </c>
      <c r="S1174">
        <v>62626.239999999998</v>
      </c>
      <c r="T1174">
        <v>50000</v>
      </c>
      <c r="U1174">
        <v>10834.24</v>
      </c>
      <c r="V1174">
        <v>10000</v>
      </c>
      <c r="W1174">
        <v>10000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f t="shared" si="18"/>
        <v>0</v>
      </c>
    </row>
    <row r="1175" spans="1:37" x14ac:dyDescent="0.2">
      <c r="A1175">
        <v>9000540</v>
      </c>
      <c r="B1175" t="s">
        <v>999</v>
      </c>
      <c r="C1175" t="s">
        <v>9185</v>
      </c>
      <c r="D1175" t="s">
        <v>1000</v>
      </c>
      <c r="E1175" t="s">
        <v>9298</v>
      </c>
      <c r="F1175" t="s">
        <v>9299</v>
      </c>
      <c r="G1175" t="s">
        <v>9300</v>
      </c>
      <c r="H1175">
        <v>2981.18</v>
      </c>
      <c r="I1175">
        <v>0</v>
      </c>
      <c r="J1175">
        <v>0</v>
      </c>
      <c r="K1175">
        <v>554.29</v>
      </c>
      <c r="L1175">
        <v>138.57</v>
      </c>
      <c r="M1175">
        <v>20.79</v>
      </c>
      <c r="N1175">
        <v>416</v>
      </c>
      <c r="O1175">
        <v>0</v>
      </c>
      <c r="P1175">
        <v>0</v>
      </c>
      <c r="Q1175">
        <v>0</v>
      </c>
      <c r="R1175">
        <v>0</v>
      </c>
      <c r="S1175">
        <v>62580.800000000003</v>
      </c>
      <c r="T1175">
        <v>50000</v>
      </c>
      <c r="U1175">
        <v>11209.63</v>
      </c>
      <c r="V1175">
        <v>10000</v>
      </c>
      <c r="W1175">
        <v>20000</v>
      </c>
      <c r="X1175">
        <v>0</v>
      </c>
      <c r="Y1175">
        <v>10000</v>
      </c>
      <c r="Z1175">
        <v>0</v>
      </c>
      <c r="AA1175">
        <v>0</v>
      </c>
      <c r="AB1175">
        <v>0</v>
      </c>
      <c r="AC1175">
        <v>0</v>
      </c>
      <c r="AD1175">
        <v>3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f t="shared" si="18"/>
        <v>0</v>
      </c>
    </row>
    <row r="1176" spans="1:37" x14ac:dyDescent="0.2">
      <c r="A1176">
        <v>9000380</v>
      </c>
      <c r="B1176" t="s">
        <v>2590</v>
      </c>
      <c r="C1176" t="s">
        <v>9185</v>
      </c>
      <c r="D1176" t="s">
        <v>2591</v>
      </c>
      <c r="E1176" t="s">
        <v>9298</v>
      </c>
      <c r="F1176" t="s">
        <v>9299</v>
      </c>
      <c r="G1176" t="s">
        <v>9300</v>
      </c>
      <c r="H1176">
        <v>6377</v>
      </c>
      <c r="I1176">
        <v>0</v>
      </c>
      <c r="J1176">
        <v>0</v>
      </c>
      <c r="K1176">
        <v>1122.32</v>
      </c>
      <c r="L1176">
        <v>280.58</v>
      </c>
      <c r="M1176">
        <v>42.09</v>
      </c>
      <c r="N1176">
        <v>842</v>
      </c>
      <c r="O1176">
        <v>0</v>
      </c>
      <c r="P1176">
        <v>0</v>
      </c>
      <c r="Q1176">
        <v>0</v>
      </c>
      <c r="R1176">
        <v>0</v>
      </c>
      <c r="S1176">
        <v>95556</v>
      </c>
      <c r="T1176">
        <v>40000</v>
      </c>
      <c r="U1176">
        <v>18295.919999999998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37260.080000000002</v>
      </c>
      <c r="AD1176">
        <v>10</v>
      </c>
      <c r="AE1176">
        <v>2520</v>
      </c>
      <c r="AF1176">
        <v>1206.01</v>
      </c>
      <c r="AG1176">
        <v>0</v>
      </c>
      <c r="AH1176">
        <v>1206.01</v>
      </c>
      <c r="AI1176">
        <v>1297.01</v>
      </c>
      <c r="AJ1176">
        <v>0</v>
      </c>
      <c r="AK1176">
        <f t="shared" si="18"/>
        <v>1297.01</v>
      </c>
    </row>
    <row r="1177" spans="1:37" x14ac:dyDescent="0.2">
      <c r="A1177">
        <v>9000726</v>
      </c>
      <c r="B1177" t="s">
        <v>1537</v>
      </c>
      <c r="C1177" t="s">
        <v>9185</v>
      </c>
      <c r="D1177" t="s">
        <v>1538</v>
      </c>
      <c r="E1177" t="s">
        <v>9298</v>
      </c>
      <c r="F1177" t="s">
        <v>9299</v>
      </c>
      <c r="G1177" t="s">
        <v>9300</v>
      </c>
      <c r="H1177">
        <v>2795.41</v>
      </c>
      <c r="I1177">
        <v>0</v>
      </c>
      <c r="J1177">
        <v>0</v>
      </c>
      <c r="K1177">
        <v>353.95</v>
      </c>
      <c r="L1177">
        <v>104.32</v>
      </c>
      <c r="M1177">
        <v>13.27</v>
      </c>
      <c r="N1177">
        <v>265</v>
      </c>
      <c r="O1177">
        <v>0</v>
      </c>
      <c r="P1177">
        <v>0</v>
      </c>
      <c r="Q1177">
        <v>0</v>
      </c>
      <c r="R1177">
        <v>0</v>
      </c>
      <c r="S1177">
        <v>51820.2</v>
      </c>
      <c r="T1177">
        <v>50000</v>
      </c>
      <c r="U1177">
        <v>6800.62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3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f t="shared" si="18"/>
        <v>0</v>
      </c>
    </row>
    <row r="1178" spans="1:37" x14ac:dyDescent="0.2">
      <c r="A1178">
        <v>9000895</v>
      </c>
      <c r="B1178" t="s">
        <v>1931</v>
      </c>
      <c r="C1178" t="s">
        <v>9185</v>
      </c>
      <c r="D1178" t="s">
        <v>1932</v>
      </c>
      <c r="E1178" t="s">
        <v>9298</v>
      </c>
      <c r="F1178" t="s">
        <v>9299</v>
      </c>
      <c r="G1178" t="s">
        <v>9300</v>
      </c>
      <c r="H1178">
        <v>11316.11</v>
      </c>
      <c r="I1178">
        <v>0</v>
      </c>
      <c r="J1178">
        <v>0</v>
      </c>
      <c r="K1178">
        <v>1134.48</v>
      </c>
      <c r="L1178">
        <v>566.27</v>
      </c>
      <c r="M1178">
        <v>42.54</v>
      </c>
      <c r="N1178">
        <v>1078</v>
      </c>
      <c r="O1178">
        <v>0</v>
      </c>
      <c r="P1178">
        <v>0</v>
      </c>
      <c r="Q1178">
        <v>0</v>
      </c>
      <c r="R1178">
        <v>0</v>
      </c>
      <c r="S1178">
        <v>149085.43</v>
      </c>
      <c r="T1178">
        <v>50000</v>
      </c>
      <c r="U1178">
        <v>27381.16</v>
      </c>
      <c r="V1178">
        <v>10000</v>
      </c>
      <c r="W1178">
        <v>10000</v>
      </c>
      <c r="X1178">
        <v>4000</v>
      </c>
      <c r="Y1178">
        <v>10000</v>
      </c>
      <c r="Z1178">
        <v>0</v>
      </c>
      <c r="AA1178">
        <v>0</v>
      </c>
      <c r="AB1178">
        <v>0</v>
      </c>
      <c r="AC1178">
        <v>37704.269999999997</v>
      </c>
      <c r="AD1178">
        <v>10</v>
      </c>
      <c r="AE1178">
        <v>2520</v>
      </c>
      <c r="AF1178">
        <v>1250.43</v>
      </c>
      <c r="AG1178">
        <v>0</v>
      </c>
      <c r="AH1178">
        <v>1250.43</v>
      </c>
      <c r="AI1178">
        <v>1240.95</v>
      </c>
      <c r="AJ1178">
        <v>9.48</v>
      </c>
      <c r="AK1178">
        <f t="shared" si="18"/>
        <v>1250.43</v>
      </c>
    </row>
    <row r="1179" spans="1:37" x14ac:dyDescent="0.2">
      <c r="A1179">
        <v>9000908</v>
      </c>
      <c r="B1179" t="s">
        <v>1995</v>
      </c>
      <c r="C1179" t="s">
        <v>9185</v>
      </c>
      <c r="D1179" t="s">
        <v>1996</v>
      </c>
      <c r="E1179" t="s">
        <v>9298</v>
      </c>
      <c r="F1179" t="s">
        <v>9299</v>
      </c>
      <c r="G1179" t="s">
        <v>9300</v>
      </c>
      <c r="H1179">
        <v>4177.83</v>
      </c>
      <c r="I1179">
        <v>0</v>
      </c>
      <c r="J1179">
        <v>0</v>
      </c>
      <c r="K1179">
        <v>454.88</v>
      </c>
      <c r="L1179">
        <v>113.72</v>
      </c>
      <c r="M1179">
        <v>17.059999999999999</v>
      </c>
      <c r="N1179">
        <v>341</v>
      </c>
      <c r="O1179">
        <v>0</v>
      </c>
      <c r="P1179">
        <v>0</v>
      </c>
      <c r="Q1179">
        <v>0</v>
      </c>
      <c r="R1179">
        <v>0</v>
      </c>
      <c r="S1179">
        <v>51878.64</v>
      </c>
      <c r="T1179">
        <v>50000</v>
      </c>
      <c r="U1179">
        <v>9268.6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3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f t="shared" si="18"/>
        <v>0</v>
      </c>
    </row>
    <row r="1180" spans="1:37" x14ac:dyDescent="0.2">
      <c r="A1180">
        <v>9000288</v>
      </c>
      <c r="B1180" t="s">
        <v>493</v>
      </c>
      <c r="C1180" t="s">
        <v>9185</v>
      </c>
      <c r="D1180" t="s">
        <v>494</v>
      </c>
      <c r="E1180" t="s">
        <v>9298</v>
      </c>
      <c r="F1180" t="s">
        <v>9299</v>
      </c>
      <c r="G1180" t="s">
        <v>9300</v>
      </c>
      <c r="H1180">
        <v>3620.56</v>
      </c>
      <c r="I1180">
        <v>0</v>
      </c>
      <c r="J1180">
        <v>0</v>
      </c>
      <c r="K1180">
        <v>801.94</v>
      </c>
      <c r="L1180">
        <v>200.48</v>
      </c>
      <c r="M1180">
        <v>30.07</v>
      </c>
      <c r="N1180">
        <v>601</v>
      </c>
      <c r="O1180">
        <v>0</v>
      </c>
      <c r="P1180">
        <v>0</v>
      </c>
      <c r="Q1180">
        <v>0</v>
      </c>
      <c r="R1180">
        <v>0</v>
      </c>
      <c r="S1180">
        <v>106742.37</v>
      </c>
      <c r="T1180">
        <v>50000</v>
      </c>
      <c r="U1180">
        <v>15824.78</v>
      </c>
      <c r="V1180">
        <v>5000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35917.589999999997</v>
      </c>
      <c r="AD1180">
        <v>3</v>
      </c>
      <c r="AE1180">
        <v>0</v>
      </c>
      <c r="AF1180">
        <v>1077.53</v>
      </c>
      <c r="AG1180">
        <v>0</v>
      </c>
      <c r="AH1180">
        <v>1077.53</v>
      </c>
      <c r="AI1180">
        <v>1423.05</v>
      </c>
      <c r="AJ1180">
        <v>0</v>
      </c>
      <c r="AK1180">
        <f t="shared" si="18"/>
        <v>1423.05</v>
      </c>
    </row>
    <row r="1181" spans="1:37" x14ac:dyDescent="0.2">
      <c r="A1181">
        <v>9000364</v>
      </c>
      <c r="B1181" t="s">
        <v>2564</v>
      </c>
      <c r="C1181" t="s">
        <v>9185</v>
      </c>
      <c r="D1181" t="s">
        <v>2565</v>
      </c>
      <c r="E1181" t="s">
        <v>9298</v>
      </c>
      <c r="F1181" t="s">
        <v>9299</v>
      </c>
      <c r="G1181" t="s">
        <v>9300</v>
      </c>
      <c r="H1181">
        <v>5836</v>
      </c>
      <c r="I1181">
        <v>0</v>
      </c>
      <c r="J1181">
        <v>0</v>
      </c>
      <c r="K1181">
        <v>956.64</v>
      </c>
      <c r="L1181">
        <v>239.16</v>
      </c>
      <c r="M1181">
        <v>35.869999999999997</v>
      </c>
      <c r="N1181">
        <v>717</v>
      </c>
      <c r="O1181">
        <v>0</v>
      </c>
      <c r="P1181">
        <v>0</v>
      </c>
      <c r="Q1181">
        <v>0</v>
      </c>
      <c r="R1181">
        <v>0</v>
      </c>
      <c r="S1181">
        <v>97959</v>
      </c>
      <c r="T1181">
        <v>40000</v>
      </c>
      <c r="U1181">
        <v>15589.36</v>
      </c>
      <c r="V1181">
        <v>8000</v>
      </c>
      <c r="W1181">
        <v>8000</v>
      </c>
      <c r="X1181">
        <v>0</v>
      </c>
      <c r="Y1181">
        <v>8000</v>
      </c>
      <c r="Z1181">
        <v>0</v>
      </c>
      <c r="AA1181">
        <v>0</v>
      </c>
      <c r="AB1181">
        <v>0</v>
      </c>
      <c r="AC1181">
        <v>18369.64</v>
      </c>
      <c r="AD1181">
        <v>3</v>
      </c>
      <c r="AE1181">
        <v>0</v>
      </c>
      <c r="AF1181">
        <v>551.09</v>
      </c>
      <c r="AG1181">
        <v>0</v>
      </c>
      <c r="AH1181">
        <v>551.09</v>
      </c>
      <c r="AI1181">
        <v>674.47</v>
      </c>
      <c r="AJ1181">
        <v>0</v>
      </c>
      <c r="AK1181">
        <f t="shared" si="18"/>
        <v>674.47</v>
      </c>
    </row>
    <row r="1182" spans="1:37" x14ac:dyDescent="0.2">
      <c r="A1182">
        <v>9001124</v>
      </c>
      <c r="B1182" t="s">
        <v>3044</v>
      </c>
      <c r="C1182" t="s">
        <v>9185</v>
      </c>
      <c r="D1182" t="s">
        <v>3045</v>
      </c>
      <c r="E1182" t="s">
        <v>9298</v>
      </c>
      <c r="F1182" t="s">
        <v>9299</v>
      </c>
      <c r="G1182" t="s">
        <v>9300</v>
      </c>
      <c r="H1182">
        <v>4131.62</v>
      </c>
      <c r="I1182">
        <v>0</v>
      </c>
      <c r="J1182">
        <v>0</v>
      </c>
      <c r="K1182">
        <v>365.36</v>
      </c>
      <c r="L1182">
        <v>104.32</v>
      </c>
      <c r="M1182">
        <v>13.7</v>
      </c>
      <c r="N1182">
        <v>274</v>
      </c>
      <c r="O1182">
        <v>0</v>
      </c>
      <c r="P1182">
        <v>0</v>
      </c>
      <c r="Q1182">
        <v>0</v>
      </c>
      <c r="R1182">
        <v>0</v>
      </c>
      <c r="S1182">
        <v>37878.9</v>
      </c>
      <c r="T1182">
        <v>40000</v>
      </c>
      <c r="U1182">
        <v>5158.3999999999996</v>
      </c>
      <c r="V1182">
        <v>0</v>
      </c>
      <c r="W1182">
        <v>16000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3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f t="shared" si="18"/>
        <v>0</v>
      </c>
    </row>
    <row r="1183" spans="1:37" x14ac:dyDescent="0.2">
      <c r="A1183">
        <v>9000839</v>
      </c>
      <c r="B1183" t="s">
        <v>1862</v>
      </c>
      <c r="C1183" t="s">
        <v>9185</v>
      </c>
      <c r="D1183" t="s">
        <v>1863</v>
      </c>
      <c r="E1183" t="s">
        <v>9298</v>
      </c>
      <c r="F1183" t="s">
        <v>9299</v>
      </c>
      <c r="G1183" t="s">
        <v>9300</v>
      </c>
      <c r="H1183">
        <v>3284.91</v>
      </c>
      <c r="I1183">
        <v>0</v>
      </c>
      <c r="J1183">
        <v>0</v>
      </c>
      <c r="K1183">
        <v>399.68</v>
      </c>
      <c r="L1183">
        <v>104.32</v>
      </c>
      <c r="M1183">
        <v>14.99</v>
      </c>
      <c r="N1183">
        <v>300</v>
      </c>
      <c r="O1183">
        <v>0</v>
      </c>
      <c r="P1183">
        <v>0</v>
      </c>
      <c r="Q1183">
        <v>0</v>
      </c>
      <c r="R1183">
        <v>0</v>
      </c>
      <c r="S1183">
        <v>48607.54</v>
      </c>
      <c r="T1183">
        <v>50000</v>
      </c>
      <c r="U1183">
        <v>6813.35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3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f t="shared" si="18"/>
        <v>0</v>
      </c>
    </row>
    <row r="1184" spans="1:37" x14ac:dyDescent="0.2">
      <c r="A1184">
        <v>9001077</v>
      </c>
      <c r="B1184" t="s">
        <v>2905</v>
      </c>
      <c r="C1184" t="s">
        <v>9185</v>
      </c>
      <c r="D1184" t="s">
        <v>2906</v>
      </c>
      <c r="E1184" t="s">
        <v>9298</v>
      </c>
      <c r="F1184" t="s">
        <v>9299</v>
      </c>
      <c r="G1184" t="s">
        <v>9300</v>
      </c>
      <c r="H1184">
        <v>4209.97</v>
      </c>
      <c r="I1184">
        <v>0</v>
      </c>
      <c r="J1184">
        <v>0</v>
      </c>
      <c r="K1184">
        <v>409.68</v>
      </c>
      <c r="L1184">
        <v>104.32</v>
      </c>
      <c r="M1184">
        <v>15.36</v>
      </c>
      <c r="N1184">
        <v>307</v>
      </c>
      <c r="O1184">
        <v>0</v>
      </c>
      <c r="P1184">
        <v>0</v>
      </c>
      <c r="Q1184">
        <v>0</v>
      </c>
      <c r="R1184">
        <v>0</v>
      </c>
      <c r="S1184">
        <v>44337.54</v>
      </c>
      <c r="T1184">
        <v>40000</v>
      </c>
      <c r="U1184">
        <v>6681.38</v>
      </c>
      <c r="V1184">
        <v>8000</v>
      </c>
      <c r="W1184">
        <v>8000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f t="shared" si="18"/>
        <v>0</v>
      </c>
    </row>
    <row r="1185" spans="1:37" x14ac:dyDescent="0.2">
      <c r="A1185">
        <v>9000492</v>
      </c>
      <c r="B1185" t="s">
        <v>860</v>
      </c>
      <c r="C1185" t="s">
        <v>9185</v>
      </c>
      <c r="D1185" t="s">
        <v>861</v>
      </c>
      <c r="E1185" t="s">
        <v>9298</v>
      </c>
      <c r="F1185" t="s">
        <v>9299</v>
      </c>
      <c r="G1185" t="s">
        <v>9300</v>
      </c>
      <c r="H1185">
        <v>2998.41</v>
      </c>
      <c r="I1185">
        <v>0</v>
      </c>
      <c r="J1185">
        <v>0</v>
      </c>
      <c r="K1185">
        <v>519.79</v>
      </c>
      <c r="L1185">
        <v>129.94999999999999</v>
      </c>
      <c r="M1185">
        <v>19.489999999999998</v>
      </c>
      <c r="N1185">
        <v>390</v>
      </c>
      <c r="O1185">
        <v>0</v>
      </c>
      <c r="P1185">
        <v>0</v>
      </c>
      <c r="Q1185">
        <v>0</v>
      </c>
      <c r="R1185">
        <v>0</v>
      </c>
      <c r="S1185">
        <v>65208.08</v>
      </c>
      <c r="T1185">
        <v>50000</v>
      </c>
      <c r="U1185">
        <v>8703.74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6504.34</v>
      </c>
      <c r="AD1185">
        <v>3</v>
      </c>
      <c r="AE1185">
        <v>0</v>
      </c>
      <c r="AF1185">
        <v>195.13</v>
      </c>
      <c r="AG1185">
        <v>0</v>
      </c>
      <c r="AH1185">
        <v>195.13</v>
      </c>
      <c r="AI1185">
        <v>286.95</v>
      </c>
      <c r="AJ1185">
        <v>0</v>
      </c>
      <c r="AK1185">
        <f t="shared" si="18"/>
        <v>286.95</v>
      </c>
    </row>
    <row r="1186" spans="1:37" x14ac:dyDescent="0.2">
      <c r="A1186">
        <v>9001133</v>
      </c>
      <c r="B1186" t="s">
        <v>3065</v>
      </c>
      <c r="C1186" t="s">
        <v>9185</v>
      </c>
      <c r="D1186" t="s">
        <v>3066</v>
      </c>
      <c r="E1186" t="s">
        <v>9298</v>
      </c>
      <c r="F1186" t="s">
        <v>9299</v>
      </c>
      <c r="G1186" t="s">
        <v>9300</v>
      </c>
      <c r="H1186">
        <v>3457.06</v>
      </c>
      <c r="I1186">
        <v>0</v>
      </c>
      <c r="J1186">
        <v>0</v>
      </c>
      <c r="K1186">
        <v>344.06</v>
      </c>
      <c r="L1186">
        <v>104.32</v>
      </c>
      <c r="M1186">
        <v>12.9</v>
      </c>
      <c r="N1186">
        <v>258</v>
      </c>
      <c r="O1186">
        <v>0</v>
      </c>
      <c r="P1186">
        <v>0</v>
      </c>
      <c r="Q1186">
        <v>0</v>
      </c>
      <c r="R1186">
        <v>0</v>
      </c>
      <c r="S1186">
        <v>33804.769999999997</v>
      </c>
      <c r="T1186">
        <v>40000</v>
      </c>
      <c r="U1186">
        <v>4961.76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3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f t="shared" si="18"/>
        <v>0</v>
      </c>
    </row>
    <row r="1187" spans="1:37" x14ac:dyDescent="0.2">
      <c r="A1187">
        <v>9000692</v>
      </c>
      <c r="B1187" t="s">
        <v>1438</v>
      </c>
      <c r="C1187" t="s">
        <v>9185</v>
      </c>
      <c r="D1187" t="s">
        <v>1439</v>
      </c>
      <c r="E1187" t="s">
        <v>9298</v>
      </c>
      <c r="F1187" t="s">
        <v>9299</v>
      </c>
      <c r="G1187" t="s">
        <v>9300</v>
      </c>
      <c r="H1187">
        <v>2784.07</v>
      </c>
      <c r="I1187">
        <v>0</v>
      </c>
      <c r="J1187">
        <v>0</v>
      </c>
      <c r="K1187">
        <v>539.14</v>
      </c>
      <c r="L1187">
        <v>134.78</v>
      </c>
      <c r="M1187">
        <v>20.22</v>
      </c>
      <c r="N1187">
        <v>404</v>
      </c>
      <c r="O1187">
        <v>0</v>
      </c>
      <c r="P1187">
        <v>0</v>
      </c>
      <c r="Q1187">
        <v>0</v>
      </c>
      <c r="R1187">
        <v>0</v>
      </c>
      <c r="S1187">
        <v>62294.61</v>
      </c>
      <c r="T1187">
        <v>50000</v>
      </c>
      <c r="U1187">
        <v>9463.35</v>
      </c>
      <c r="V1187">
        <v>0</v>
      </c>
      <c r="W1187">
        <v>20000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f t="shared" si="18"/>
        <v>0</v>
      </c>
    </row>
    <row r="1188" spans="1:37" x14ac:dyDescent="0.2">
      <c r="A1188">
        <v>9000390</v>
      </c>
      <c r="B1188" t="s">
        <v>688</v>
      </c>
      <c r="C1188" t="s">
        <v>9185</v>
      </c>
      <c r="D1188" t="s">
        <v>689</v>
      </c>
      <c r="E1188" t="s">
        <v>9298</v>
      </c>
      <c r="F1188" t="s">
        <v>9299</v>
      </c>
      <c r="G1188" t="s">
        <v>9300</v>
      </c>
      <c r="H1188">
        <v>4567.16</v>
      </c>
      <c r="I1188">
        <v>0</v>
      </c>
      <c r="J1188">
        <v>0</v>
      </c>
      <c r="K1188">
        <v>728.87</v>
      </c>
      <c r="L1188">
        <v>182.22</v>
      </c>
      <c r="M1188">
        <v>27.33</v>
      </c>
      <c r="N1188">
        <v>547</v>
      </c>
      <c r="O1188">
        <v>0</v>
      </c>
      <c r="P1188">
        <v>0</v>
      </c>
      <c r="Q1188">
        <v>0</v>
      </c>
      <c r="R1188">
        <v>0</v>
      </c>
      <c r="S1188">
        <v>83670.31</v>
      </c>
      <c r="T1188">
        <v>50000</v>
      </c>
      <c r="U1188">
        <v>17096.939999999999</v>
      </c>
      <c r="V1188">
        <v>10000</v>
      </c>
      <c r="W1188">
        <v>10000</v>
      </c>
      <c r="X1188">
        <v>0</v>
      </c>
      <c r="Y1188">
        <v>10000</v>
      </c>
      <c r="Z1188">
        <v>0</v>
      </c>
      <c r="AA1188">
        <v>0</v>
      </c>
      <c r="AB1188">
        <v>0</v>
      </c>
      <c r="AC1188">
        <v>0</v>
      </c>
      <c r="AD1188">
        <v>3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f t="shared" si="18"/>
        <v>0</v>
      </c>
    </row>
    <row r="1189" spans="1:37" x14ac:dyDescent="0.2">
      <c r="A1189">
        <v>9001195</v>
      </c>
      <c r="B1189" t="s">
        <v>7501</v>
      </c>
      <c r="C1189" t="s">
        <v>9185</v>
      </c>
      <c r="D1189" t="s">
        <v>7502</v>
      </c>
      <c r="E1189" t="s">
        <v>9298</v>
      </c>
      <c r="F1189" t="s">
        <v>9299</v>
      </c>
      <c r="G1189" t="s">
        <v>9300</v>
      </c>
      <c r="H1189">
        <v>4559.9799999999996</v>
      </c>
      <c r="I1189">
        <v>0</v>
      </c>
      <c r="J1189">
        <v>0</v>
      </c>
      <c r="K1189">
        <v>500.96</v>
      </c>
      <c r="L1189">
        <v>125.24</v>
      </c>
      <c r="M1189">
        <v>18.79</v>
      </c>
      <c r="N1189">
        <v>376</v>
      </c>
      <c r="O1189">
        <v>0</v>
      </c>
      <c r="P1189">
        <v>0</v>
      </c>
      <c r="Q1189">
        <v>0</v>
      </c>
      <c r="R1189">
        <v>0</v>
      </c>
      <c r="S1189">
        <v>32092.06</v>
      </c>
      <c r="T1189">
        <v>30000</v>
      </c>
      <c r="U1189">
        <v>6125.94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3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f t="shared" si="18"/>
        <v>0</v>
      </c>
    </row>
    <row r="1190" spans="1:37" x14ac:dyDescent="0.2">
      <c r="A1190">
        <v>9000904</v>
      </c>
      <c r="B1190" t="s">
        <v>1983</v>
      </c>
      <c r="C1190" t="s">
        <v>9185</v>
      </c>
      <c r="D1190" t="s">
        <v>1984</v>
      </c>
      <c r="E1190" t="s">
        <v>9298</v>
      </c>
      <c r="F1190" t="s">
        <v>9299</v>
      </c>
      <c r="G1190" t="s">
        <v>9300</v>
      </c>
      <c r="H1190">
        <v>4259.62</v>
      </c>
      <c r="I1190">
        <v>0</v>
      </c>
      <c r="J1190">
        <v>0</v>
      </c>
      <c r="K1190">
        <v>498.48</v>
      </c>
      <c r="L1190">
        <v>124.62</v>
      </c>
      <c r="M1190">
        <v>18.690000000000001</v>
      </c>
      <c r="N1190">
        <v>374</v>
      </c>
      <c r="O1190">
        <v>0</v>
      </c>
      <c r="P1190">
        <v>0</v>
      </c>
      <c r="Q1190">
        <v>0</v>
      </c>
      <c r="R1190">
        <v>0</v>
      </c>
      <c r="S1190">
        <v>56077.5</v>
      </c>
      <c r="T1190">
        <v>50000</v>
      </c>
      <c r="U1190">
        <v>10159.9</v>
      </c>
      <c r="V1190">
        <v>5000</v>
      </c>
      <c r="W1190">
        <v>20000</v>
      </c>
      <c r="X1190">
        <v>0</v>
      </c>
      <c r="Y1190">
        <v>10000</v>
      </c>
      <c r="Z1190">
        <v>0</v>
      </c>
      <c r="AA1190">
        <v>0</v>
      </c>
      <c r="AB1190">
        <v>0</v>
      </c>
      <c r="AC1190">
        <v>0</v>
      </c>
      <c r="AD1190">
        <v>3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f t="shared" si="18"/>
        <v>0</v>
      </c>
    </row>
    <row r="1191" spans="1:37" x14ac:dyDescent="0.2">
      <c r="A1191">
        <v>9000365</v>
      </c>
      <c r="B1191" t="s">
        <v>2648</v>
      </c>
      <c r="C1191" t="s">
        <v>9185</v>
      </c>
      <c r="D1191" t="s">
        <v>2649</v>
      </c>
      <c r="E1191" t="s">
        <v>9298</v>
      </c>
      <c r="F1191" t="s">
        <v>9299</v>
      </c>
      <c r="G1191" t="s">
        <v>9300</v>
      </c>
      <c r="H1191">
        <v>6290</v>
      </c>
      <c r="I1191">
        <v>0</v>
      </c>
      <c r="J1191">
        <v>0</v>
      </c>
      <c r="K1191">
        <v>1115.3599999999999</v>
      </c>
      <c r="L1191">
        <v>278.83999999999997</v>
      </c>
      <c r="M1191">
        <v>41.83</v>
      </c>
      <c r="N1191">
        <v>837</v>
      </c>
      <c r="O1191">
        <v>0</v>
      </c>
      <c r="P1191">
        <v>0</v>
      </c>
      <c r="Q1191">
        <v>0</v>
      </c>
      <c r="R1191">
        <v>0</v>
      </c>
      <c r="S1191">
        <v>105451</v>
      </c>
      <c r="T1191">
        <v>40000</v>
      </c>
      <c r="U1191">
        <v>18184.240000000002</v>
      </c>
      <c r="V1191">
        <v>8000</v>
      </c>
      <c r="W1191">
        <v>5328</v>
      </c>
      <c r="X1191">
        <v>0</v>
      </c>
      <c r="Y1191">
        <v>8000</v>
      </c>
      <c r="Z1191">
        <v>0</v>
      </c>
      <c r="AA1191">
        <v>0</v>
      </c>
      <c r="AB1191">
        <v>0</v>
      </c>
      <c r="AC1191">
        <v>25938.76</v>
      </c>
      <c r="AD1191">
        <v>3</v>
      </c>
      <c r="AE1191">
        <v>0</v>
      </c>
      <c r="AF1191">
        <v>778.16</v>
      </c>
      <c r="AG1191">
        <v>0</v>
      </c>
      <c r="AH1191">
        <v>778.16</v>
      </c>
      <c r="AI1191">
        <v>887.63</v>
      </c>
      <c r="AJ1191">
        <v>0</v>
      </c>
      <c r="AK1191">
        <f t="shared" si="18"/>
        <v>887.63</v>
      </c>
    </row>
    <row r="1192" spans="1:37" x14ac:dyDescent="0.2">
      <c r="A1192">
        <v>9000816</v>
      </c>
      <c r="B1192" t="s">
        <v>1804</v>
      </c>
      <c r="C1192" t="s">
        <v>9185</v>
      </c>
      <c r="D1192" t="s">
        <v>1805</v>
      </c>
      <c r="E1192" t="s">
        <v>9298</v>
      </c>
      <c r="F1192" t="s">
        <v>9299</v>
      </c>
      <c r="G1192" t="s">
        <v>9300</v>
      </c>
      <c r="H1192">
        <v>3183.34</v>
      </c>
      <c r="I1192">
        <v>0</v>
      </c>
      <c r="J1192">
        <v>0</v>
      </c>
      <c r="K1192">
        <v>509.09</v>
      </c>
      <c r="L1192">
        <v>127.27</v>
      </c>
      <c r="M1192">
        <v>19.09</v>
      </c>
      <c r="N1192">
        <v>382</v>
      </c>
      <c r="O1192">
        <v>0</v>
      </c>
      <c r="P1192">
        <v>0</v>
      </c>
      <c r="Q1192">
        <v>0</v>
      </c>
      <c r="R1192">
        <v>0</v>
      </c>
      <c r="S1192">
        <v>55218.95</v>
      </c>
      <c r="T1192">
        <v>50000</v>
      </c>
      <c r="U1192">
        <v>8630.4</v>
      </c>
      <c r="V1192">
        <v>3000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</v>
      </c>
      <c r="AE1192">
        <v>0</v>
      </c>
      <c r="AF1192">
        <v>0</v>
      </c>
      <c r="AG1192">
        <v>0</v>
      </c>
      <c r="AH1192">
        <v>0</v>
      </c>
      <c r="AI1192">
        <v>16.37</v>
      </c>
      <c r="AJ1192">
        <v>0</v>
      </c>
      <c r="AK1192">
        <f t="shared" si="18"/>
        <v>16.37</v>
      </c>
    </row>
    <row r="1193" spans="1:37" x14ac:dyDescent="0.2">
      <c r="A1193">
        <v>9001343</v>
      </c>
      <c r="B1193" t="s">
        <v>8398</v>
      </c>
      <c r="C1193" t="s">
        <v>9185</v>
      </c>
      <c r="D1193" t="s">
        <v>8399</v>
      </c>
      <c r="E1193" t="s">
        <v>9298</v>
      </c>
      <c r="F1193" t="s">
        <v>9299</v>
      </c>
      <c r="G1193" t="s">
        <v>9300</v>
      </c>
      <c r="H1193">
        <v>4380.59</v>
      </c>
      <c r="I1193">
        <v>0</v>
      </c>
      <c r="J1193">
        <v>0</v>
      </c>
      <c r="K1193">
        <v>579.12</v>
      </c>
      <c r="L1193">
        <v>144.78</v>
      </c>
      <c r="M1193">
        <v>21.72</v>
      </c>
      <c r="N1193">
        <v>434</v>
      </c>
      <c r="O1193">
        <v>0</v>
      </c>
      <c r="P1193">
        <v>0</v>
      </c>
      <c r="Q1193">
        <v>0</v>
      </c>
      <c r="R1193">
        <v>0</v>
      </c>
      <c r="S1193">
        <v>22296.18</v>
      </c>
      <c r="T1193">
        <v>20000</v>
      </c>
      <c r="U1193">
        <v>4718.4799999999996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f t="shared" si="18"/>
        <v>0</v>
      </c>
    </row>
    <row r="1194" spans="1:37" x14ac:dyDescent="0.2">
      <c r="A1194">
        <v>9000297</v>
      </c>
      <c r="B1194" t="s">
        <v>517</v>
      </c>
      <c r="C1194" t="s">
        <v>9185</v>
      </c>
      <c r="D1194" t="s">
        <v>518</v>
      </c>
      <c r="E1194" t="s">
        <v>9298</v>
      </c>
      <c r="F1194" t="s">
        <v>9299</v>
      </c>
      <c r="G1194" t="s">
        <v>9300</v>
      </c>
      <c r="H1194">
        <v>3167.1</v>
      </c>
      <c r="I1194">
        <v>0</v>
      </c>
      <c r="J1194">
        <v>0</v>
      </c>
      <c r="K1194">
        <v>642.04999999999995</v>
      </c>
      <c r="L1194">
        <v>160.51</v>
      </c>
      <c r="M1194">
        <v>24.08</v>
      </c>
      <c r="N1194">
        <v>482</v>
      </c>
      <c r="O1194">
        <v>0</v>
      </c>
      <c r="P1194">
        <v>0</v>
      </c>
      <c r="Q1194">
        <v>0</v>
      </c>
      <c r="R1194">
        <v>0</v>
      </c>
      <c r="S1194">
        <v>88432.82</v>
      </c>
      <c r="T1194">
        <v>50000</v>
      </c>
      <c r="U1194">
        <v>11486.27</v>
      </c>
      <c r="V1194">
        <v>10000</v>
      </c>
      <c r="W1194">
        <v>10000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6946.55</v>
      </c>
      <c r="AD1194">
        <v>3</v>
      </c>
      <c r="AE1194">
        <v>0</v>
      </c>
      <c r="AF1194">
        <v>208.4</v>
      </c>
      <c r="AG1194">
        <v>0</v>
      </c>
      <c r="AH1194">
        <v>208.4</v>
      </c>
      <c r="AI1194">
        <v>362.64</v>
      </c>
      <c r="AJ1194">
        <v>0</v>
      </c>
      <c r="AK1194">
        <f t="shared" si="18"/>
        <v>362.64</v>
      </c>
    </row>
    <row r="1195" spans="1:37" x14ac:dyDescent="0.2">
      <c r="A1195">
        <v>9000368</v>
      </c>
      <c r="B1195" t="s">
        <v>2584</v>
      </c>
      <c r="C1195" t="s">
        <v>9185</v>
      </c>
      <c r="D1195" t="s">
        <v>2585</v>
      </c>
      <c r="E1195" t="s">
        <v>9298</v>
      </c>
      <c r="F1195" t="s">
        <v>9299</v>
      </c>
      <c r="G1195" t="s">
        <v>9300</v>
      </c>
      <c r="H1195">
        <v>6160</v>
      </c>
      <c r="I1195">
        <v>0</v>
      </c>
      <c r="J1195">
        <v>0</v>
      </c>
      <c r="K1195">
        <v>982.56</v>
      </c>
      <c r="L1195">
        <v>245.64</v>
      </c>
      <c r="M1195">
        <v>36.85</v>
      </c>
      <c r="N1195">
        <v>737</v>
      </c>
      <c r="O1195">
        <v>0</v>
      </c>
      <c r="P1195">
        <v>0</v>
      </c>
      <c r="Q1195">
        <v>0</v>
      </c>
      <c r="R1195">
        <v>0</v>
      </c>
      <c r="S1195">
        <v>81780</v>
      </c>
      <c r="T1195">
        <v>40000</v>
      </c>
      <c r="U1195">
        <v>16016.4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25763.599999999999</v>
      </c>
      <c r="AD1195">
        <v>3</v>
      </c>
      <c r="AE1195">
        <v>0</v>
      </c>
      <c r="AF1195">
        <v>772.91</v>
      </c>
      <c r="AG1195">
        <v>0</v>
      </c>
      <c r="AH1195">
        <v>772.91</v>
      </c>
      <c r="AI1195">
        <v>798.17</v>
      </c>
      <c r="AJ1195">
        <v>0</v>
      </c>
      <c r="AK1195">
        <f t="shared" si="18"/>
        <v>798.17</v>
      </c>
    </row>
    <row r="1196" spans="1:37" x14ac:dyDescent="0.2">
      <c r="A1196">
        <v>9000425</v>
      </c>
      <c r="B1196" t="s">
        <v>2607</v>
      </c>
      <c r="C1196" t="s">
        <v>9185</v>
      </c>
      <c r="D1196" t="s">
        <v>2608</v>
      </c>
      <c r="E1196" t="s">
        <v>9298</v>
      </c>
      <c r="F1196" t="s">
        <v>9299</v>
      </c>
      <c r="G1196" t="s">
        <v>9300</v>
      </c>
      <c r="H1196">
        <v>4541</v>
      </c>
      <c r="I1196">
        <v>0</v>
      </c>
      <c r="J1196">
        <v>0</v>
      </c>
      <c r="K1196">
        <v>730.48</v>
      </c>
      <c r="L1196">
        <v>182.62</v>
      </c>
      <c r="M1196">
        <v>27.39</v>
      </c>
      <c r="N1196">
        <v>548</v>
      </c>
      <c r="O1196">
        <v>0</v>
      </c>
      <c r="P1196">
        <v>0</v>
      </c>
      <c r="Q1196">
        <v>0</v>
      </c>
      <c r="R1196">
        <v>0</v>
      </c>
      <c r="S1196">
        <v>54873.05</v>
      </c>
      <c r="T1196">
        <v>40000</v>
      </c>
      <c r="U1196">
        <v>11907.92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2965.13</v>
      </c>
      <c r="AD1196">
        <v>3</v>
      </c>
      <c r="AE1196">
        <v>0</v>
      </c>
      <c r="AF1196">
        <v>88.95</v>
      </c>
      <c r="AG1196">
        <v>0</v>
      </c>
      <c r="AH1196">
        <v>88.95</v>
      </c>
      <c r="AI1196">
        <v>147.38</v>
      </c>
      <c r="AJ1196">
        <v>0</v>
      </c>
      <c r="AK1196">
        <f t="shared" si="18"/>
        <v>147.38</v>
      </c>
    </row>
    <row r="1197" spans="1:37" x14ac:dyDescent="0.2">
      <c r="A1197">
        <v>9001365</v>
      </c>
      <c r="B1197" t="s">
        <v>2300</v>
      </c>
      <c r="C1197" t="s">
        <v>9185</v>
      </c>
      <c r="D1197" t="s">
        <v>8420</v>
      </c>
      <c r="E1197" t="s">
        <v>9298</v>
      </c>
      <c r="F1197" t="s">
        <v>9299</v>
      </c>
      <c r="G1197" t="s">
        <v>9300</v>
      </c>
      <c r="H1197">
        <v>6069</v>
      </c>
      <c r="I1197">
        <v>0</v>
      </c>
      <c r="J1197">
        <v>0</v>
      </c>
      <c r="K1197">
        <v>619.04</v>
      </c>
      <c r="L1197">
        <v>154.76</v>
      </c>
      <c r="M1197">
        <v>23.21</v>
      </c>
      <c r="N1197">
        <v>464</v>
      </c>
      <c r="O1197">
        <v>0</v>
      </c>
      <c r="P1197">
        <v>0</v>
      </c>
      <c r="Q1197">
        <v>0</v>
      </c>
      <c r="R1197">
        <v>0</v>
      </c>
      <c r="S1197">
        <v>29509.69</v>
      </c>
      <c r="T1197">
        <v>20000</v>
      </c>
      <c r="U1197">
        <v>5044.04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4465.6499999999996</v>
      </c>
      <c r="AD1197">
        <v>3</v>
      </c>
      <c r="AE1197">
        <v>0</v>
      </c>
      <c r="AF1197">
        <v>133.97</v>
      </c>
      <c r="AG1197">
        <v>0</v>
      </c>
      <c r="AH1197">
        <v>133.97</v>
      </c>
      <c r="AI1197">
        <v>139.72999999999999</v>
      </c>
      <c r="AJ1197">
        <v>0</v>
      </c>
      <c r="AK1197">
        <f t="shared" si="18"/>
        <v>139.72999999999999</v>
      </c>
    </row>
    <row r="1198" spans="1:37" x14ac:dyDescent="0.2">
      <c r="A1198">
        <v>9001057</v>
      </c>
      <c r="B1198" t="s">
        <v>2846</v>
      </c>
      <c r="C1198" t="s">
        <v>9185</v>
      </c>
      <c r="D1198" t="s">
        <v>2847</v>
      </c>
      <c r="E1198" t="s">
        <v>9298</v>
      </c>
      <c r="F1198" t="s">
        <v>9299</v>
      </c>
      <c r="G1198" t="s">
        <v>9300</v>
      </c>
      <c r="H1198">
        <v>3574.99</v>
      </c>
      <c r="I1198">
        <v>0</v>
      </c>
      <c r="J1198">
        <v>0</v>
      </c>
      <c r="K1198">
        <v>561.12</v>
      </c>
      <c r="L1198">
        <v>140.28</v>
      </c>
      <c r="M1198">
        <v>21.04</v>
      </c>
      <c r="N1198">
        <v>421</v>
      </c>
      <c r="O1198">
        <v>0</v>
      </c>
      <c r="P1198">
        <v>0</v>
      </c>
      <c r="Q1198">
        <v>0</v>
      </c>
      <c r="R1198">
        <v>0</v>
      </c>
      <c r="S1198">
        <v>46210.97</v>
      </c>
      <c r="T1198">
        <v>40000</v>
      </c>
      <c r="U1198">
        <v>9147.52</v>
      </c>
      <c r="V1198">
        <v>8000</v>
      </c>
      <c r="W1198">
        <v>8000</v>
      </c>
      <c r="X1198">
        <v>0</v>
      </c>
      <c r="Y1198">
        <v>8000</v>
      </c>
      <c r="Z1198">
        <v>0</v>
      </c>
      <c r="AA1198">
        <v>0</v>
      </c>
      <c r="AB1198">
        <v>0</v>
      </c>
      <c r="AC1198">
        <v>0</v>
      </c>
      <c r="AD1198">
        <v>3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f t="shared" si="18"/>
        <v>0</v>
      </c>
    </row>
    <row r="1199" spans="1:37" x14ac:dyDescent="0.2">
      <c r="A1199">
        <v>9000964</v>
      </c>
      <c r="B1199" t="s">
        <v>2120</v>
      </c>
      <c r="C1199" t="s">
        <v>9185</v>
      </c>
      <c r="D1199" t="s">
        <v>2121</v>
      </c>
      <c r="E1199" t="s">
        <v>9298</v>
      </c>
      <c r="F1199" t="s">
        <v>9299</v>
      </c>
      <c r="G1199" t="s">
        <v>9300</v>
      </c>
      <c r="H1199">
        <v>3683.09</v>
      </c>
      <c r="I1199">
        <v>0</v>
      </c>
      <c r="J1199">
        <v>0</v>
      </c>
      <c r="K1199">
        <v>418.4</v>
      </c>
      <c r="L1199">
        <v>104.61</v>
      </c>
      <c r="M1199">
        <v>15.69</v>
      </c>
      <c r="N1199">
        <v>314</v>
      </c>
      <c r="O1199">
        <v>0</v>
      </c>
      <c r="P1199">
        <v>0</v>
      </c>
      <c r="Q1199">
        <v>0</v>
      </c>
      <c r="R1199">
        <v>0</v>
      </c>
      <c r="S1199">
        <v>56842.25</v>
      </c>
      <c r="T1199">
        <v>50000</v>
      </c>
      <c r="U1199">
        <v>8529</v>
      </c>
      <c r="V1199">
        <v>10000</v>
      </c>
      <c r="W1199">
        <v>10000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3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f t="shared" si="18"/>
        <v>0</v>
      </c>
    </row>
    <row r="1200" spans="1:37" x14ac:dyDescent="0.2">
      <c r="A1200">
        <v>9001383</v>
      </c>
      <c r="B1200" t="s">
        <v>8898</v>
      </c>
      <c r="C1200" t="s">
        <v>9185</v>
      </c>
      <c r="D1200" t="s">
        <v>8899</v>
      </c>
      <c r="E1200" t="s">
        <v>9298</v>
      </c>
      <c r="F1200" t="s">
        <v>9299</v>
      </c>
      <c r="G1200" t="s">
        <v>9300</v>
      </c>
      <c r="H1200">
        <v>2637</v>
      </c>
      <c r="I1200">
        <v>0</v>
      </c>
      <c r="J1200">
        <v>0</v>
      </c>
      <c r="K1200">
        <v>320</v>
      </c>
      <c r="L1200">
        <v>104.32</v>
      </c>
      <c r="M1200">
        <v>12</v>
      </c>
      <c r="N1200">
        <v>240</v>
      </c>
      <c r="O1200">
        <v>0</v>
      </c>
      <c r="P1200">
        <v>0</v>
      </c>
      <c r="Q1200">
        <v>0</v>
      </c>
      <c r="R1200">
        <v>0</v>
      </c>
      <c r="S1200">
        <v>9561</v>
      </c>
      <c r="T1200">
        <v>15000</v>
      </c>
      <c r="U1200">
        <v>2028.96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3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f t="shared" si="18"/>
        <v>0</v>
      </c>
    </row>
    <row r="1201" spans="1:37" x14ac:dyDescent="0.2">
      <c r="A1201">
        <v>9001035</v>
      </c>
      <c r="B1201" t="s">
        <v>2360</v>
      </c>
      <c r="C1201" t="s">
        <v>9185</v>
      </c>
      <c r="D1201" t="s">
        <v>2361</v>
      </c>
      <c r="E1201" t="s">
        <v>9298</v>
      </c>
      <c r="F1201" t="s">
        <v>9299</v>
      </c>
      <c r="G1201" t="s">
        <v>9300</v>
      </c>
      <c r="H1201">
        <v>2637</v>
      </c>
      <c r="I1201">
        <v>0</v>
      </c>
      <c r="J1201">
        <v>0</v>
      </c>
      <c r="K1201">
        <v>607.01</v>
      </c>
      <c r="L1201">
        <v>151.75</v>
      </c>
      <c r="M1201">
        <v>22.76</v>
      </c>
      <c r="N1201">
        <v>455</v>
      </c>
      <c r="O1201">
        <v>0</v>
      </c>
      <c r="P1201">
        <v>0</v>
      </c>
      <c r="Q1201">
        <v>0</v>
      </c>
      <c r="R1201">
        <v>0</v>
      </c>
      <c r="S1201">
        <v>44100.97</v>
      </c>
      <c r="T1201">
        <v>45000</v>
      </c>
      <c r="U1201">
        <v>11128.68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f t="shared" si="18"/>
        <v>0</v>
      </c>
    </row>
    <row r="1202" spans="1:37" x14ac:dyDescent="0.2">
      <c r="A1202">
        <v>9001132</v>
      </c>
      <c r="B1202" t="s">
        <v>3062</v>
      </c>
      <c r="C1202" t="s">
        <v>9185</v>
      </c>
      <c r="D1202" t="s">
        <v>3063</v>
      </c>
      <c r="E1202" t="s">
        <v>9298</v>
      </c>
      <c r="F1202" t="s">
        <v>9299</v>
      </c>
      <c r="G1202" t="s">
        <v>9300</v>
      </c>
      <c r="H1202">
        <v>3308.09</v>
      </c>
      <c r="I1202">
        <v>0</v>
      </c>
      <c r="J1202">
        <v>0</v>
      </c>
      <c r="K1202">
        <v>304</v>
      </c>
      <c r="L1202">
        <v>104.32</v>
      </c>
      <c r="M1202">
        <v>11.4</v>
      </c>
      <c r="N1202">
        <v>228</v>
      </c>
      <c r="O1202">
        <v>0</v>
      </c>
      <c r="P1202">
        <v>0</v>
      </c>
      <c r="Q1202">
        <v>0</v>
      </c>
      <c r="R1202">
        <v>0</v>
      </c>
      <c r="S1202">
        <v>35988.92</v>
      </c>
      <c r="T1202">
        <v>40000</v>
      </c>
      <c r="U1202">
        <v>4420.76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3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f t="shared" si="18"/>
        <v>0</v>
      </c>
    </row>
    <row r="1203" spans="1:37" x14ac:dyDescent="0.2">
      <c r="A1203">
        <v>9001241</v>
      </c>
      <c r="B1203" t="s">
        <v>7727</v>
      </c>
      <c r="C1203" t="s">
        <v>9185</v>
      </c>
      <c r="D1203" t="s">
        <v>7728</v>
      </c>
      <c r="E1203" t="s">
        <v>9298</v>
      </c>
      <c r="F1203" t="s">
        <v>9299</v>
      </c>
      <c r="G1203" t="s">
        <v>9300</v>
      </c>
      <c r="H1203">
        <v>3337</v>
      </c>
      <c r="I1203">
        <v>0</v>
      </c>
      <c r="J1203">
        <v>0</v>
      </c>
      <c r="K1203">
        <v>379.92</v>
      </c>
      <c r="L1203">
        <v>104.32</v>
      </c>
      <c r="M1203">
        <v>14.25</v>
      </c>
      <c r="N1203">
        <v>285</v>
      </c>
      <c r="O1203">
        <v>0</v>
      </c>
      <c r="P1203">
        <v>0</v>
      </c>
      <c r="Q1203">
        <v>0</v>
      </c>
      <c r="R1203">
        <v>0</v>
      </c>
      <c r="S1203">
        <v>25071.39</v>
      </c>
      <c r="T1203">
        <v>25000</v>
      </c>
      <c r="U1203">
        <v>3898.77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3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f t="shared" si="18"/>
        <v>0</v>
      </c>
    </row>
    <row r="1204" spans="1:37" x14ac:dyDescent="0.2">
      <c r="A1204">
        <v>9001036</v>
      </c>
      <c r="B1204" t="s">
        <v>2788</v>
      </c>
      <c r="C1204" t="s">
        <v>9185</v>
      </c>
      <c r="D1204" t="s">
        <v>2789</v>
      </c>
      <c r="E1204" t="s">
        <v>9298</v>
      </c>
      <c r="F1204" t="s">
        <v>9299</v>
      </c>
      <c r="G1204" t="s">
        <v>9300</v>
      </c>
      <c r="H1204">
        <v>3337</v>
      </c>
      <c r="I1204">
        <v>0</v>
      </c>
      <c r="J1204">
        <v>0</v>
      </c>
      <c r="K1204">
        <v>379.92</v>
      </c>
      <c r="L1204">
        <v>104.32</v>
      </c>
      <c r="M1204">
        <v>14.25</v>
      </c>
      <c r="N1204">
        <v>285</v>
      </c>
      <c r="O1204">
        <v>0</v>
      </c>
      <c r="P1204">
        <v>0</v>
      </c>
      <c r="Q1204">
        <v>0</v>
      </c>
      <c r="R1204">
        <v>0</v>
      </c>
      <c r="S1204">
        <v>46594.19</v>
      </c>
      <c r="T1204">
        <v>40000</v>
      </c>
      <c r="U1204">
        <v>6221.22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372.97</v>
      </c>
      <c r="AD1204">
        <v>3</v>
      </c>
      <c r="AE1204">
        <v>0</v>
      </c>
      <c r="AF1204">
        <v>11.19</v>
      </c>
      <c r="AG1204">
        <v>0</v>
      </c>
      <c r="AH1204">
        <v>11.19</v>
      </c>
      <c r="AI1204">
        <v>84.58</v>
      </c>
      <c r="AJ1204">
        <v>0</v>
      </c>
      <c r="AK1204">
        <f t="shared" si="18"/>
        <v>84.58</v>
      </c>
    </row>
    <row r="1205" spans="1:37" x14ac:dyDescent="0.2">
      <c r="A1205">
        <v>9000671</v>
      </c>
      <c r="B1205" t="s">
        <v>1378</v>
      </c>
      <c r="C1205" t="s">
        <v>9185</v>
      </c>
      <c r="D1205" t="s">
        <v>1379</v>
      </c>
      <c r="E1205" t="s">
        <v>9298</v>
      </c>
      <c r="F1205" t="s">
        <v>9299</v>
      </c>
      <c r="G1205" t="s">
        <v>9300</v>
      </c>
      <c r="H1205">
        <v>3596.12</v>
      </c>
      <c r="I1205">
        <v>0</v>
      </c>
      <c r="J1205">
        <v>0</v>
      </c>
      <c r="K1205">
        <v>623.21</v>
      </c>
      <c r="L1205">
        <v>155.80000000000001</v>
      </c>
      <c r="M1205">
        <v>23.37</v>
      </c>
      <c r="N1205">
        <v>467</v>
      </c>
      <c r="O1205">
        <v>0</v>
      </c>
      <c r="P1205">
        <v>0</v>
      </c>
      <c r="Q1205">
        <v>0</v>
      </c>
      <c r="R1205">
        <v>0</v>
      </c>
      <c r="S1205">
        <v>68936.91</v>
      </c>
      <c r="T1205">
        <v>50000</v>
      </c>
      <c r="U1205">
        <v>12534.35</v>
      </c>
      <c r="V1205">
        <v>0</v>
      </c>
      <c r="W1205">
        <v>0</v>
      </c>
      <c r="X1205">
        <v>0</v>
      </c>
      <c r="Y1205">
        <v>0</v>
      </c>
      <c r="Z1205">
        <v>11000</v>
      </c>
      <c r="AA1205">
        <v>0</v>
      </c>
      <c r="AB1205">
        <v>0</v>
      </c>
      <c r="AC1205">
        <v>0</v>
      </c>
      <c r="AD1205">
        <v>3</v>
      </c>
      <c r="AE1205">
        <v>0</v>
      </c>
      <c r="AF1205">
        <v>0</v>
      </c>
      <c r="AG1205">
        <v>0</v>
      </c>
      <c r="AH1205">
        <v>0</v>
      </c>
      <c r="AI1205">
        <v>9.4</v>
      </c>
      <c r="AJ1205">
        <v>0</v>
      </c>
      <c r="AK1205">
        <f t="shared" si="18"/>
        <v>9.4</v>
      </c>
    </row>
    <row r="1206" spans="1:37" x14ac:dyDescent="0.2">
      <c r="A1206">
        <v>9000753</v>
      </c>
      <c r="B1206" t="s">
        <v>1617</v>
      </c>
      <c r="C1206" t="s">
        <v>9185</v>
      </c>
      <c r="D1206" t="s">
        <v>1618</v>
      </c>
      <c r="E1206" t="s">
        <v>9298</v>
      </c>
      <c r="F1206" t="s">
        <v>9299</v>
      </c>
      <c r="G1206" t="s">
        <v>9300</v>
      </c>
      <c r="H1206">
        <v>3990.72</v>
      </c>
      <c r="I1206">
        <v>0</v>
      </c>
      <c r="J1206">
        <v>0</v>
      </c>
      <c r="K1206">
        <v>577.74</v>
      </c>
      <c r="L1206">
        <v>144.43</v>
      </c>
      <c r="M1206">
        <v>21.67</v>
      </c>
      <c r="N1206">
        <v>433</v>
      </c>
      <c r="O1206">
        <v>0</v>
      </c>
      <c r="P1206">
        <v>0</v>
      </c>
      <c r="Q1206">
        <v>0</v>
      </c>
      <c r="R1206">
        <v>0</v>
      </c>
      <c r="S1206">
        <v>59461.85</v>
      </c>
      <c r="T1206">
        <v>50000</v>
      </c>
      <c r="U1206">
        <v>10490.96</v>
      </c>
      <c r="V1206">
        <v>10000</v>
      </c>
      <c r="W1206">
        <v>10000</v>
      </c>
      <c r="X1206">
        <v>0</v>
      </c>
      <c r="Y1206">
        <v>10000</v>
      </c>
      <c r="Z1206">
        <v>0</v>
      </c>
      <c r="AA1206">
        <v>0</v>
      </c>
      <c r="AB1206">
        <v>0</v>
      </c>
      <c r="AC1206">
        <v>0</v>
      </c>
      <c r="AD1206">
        <v>3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f t="shared" si="18"/>
        <v>0</v>
      </c>
    </row>
    <row r="1207" spans="1:37" x14ac:dyDescent="0.2">
      <c r="A1207">
        <v>9001389</v>
      </c>
      <c r="B1207" t="s">
        <v>8915</v>
      </c>
      <c r="C1207" t="s">
        <v>9185</v>
      </c>
      <c r="D1207" t="s">
        <v>8916</v>
      </c>
      <c r="E1207" t="s">
        <v>9298</v>
      </c>
      <c r="F1207" t="s">
        <v>9299</v>
      </c>
      <c r="G1207" t="s">
        <v>9300</v>
      </c>
      <c r="H1207">
        <v>2637</v>
      </c>
      <c r="I1207">
        <v>0</v>
      </c>
      <c r="J1207">
        <v>0</v>
      </c>
      <c r="K1207">
        <v>320</v>
      </c>
      <c r="L1207">
        <v>104.32</v>
      </c>
      <c r="M1207">
        <v>12</v>
      </c>
      <c r="N1207">
        <v>240</v>
      </c>
      <c r="O1207">
        <v>0</v>
      </c>
      <c r="P1207">
        <v>0</v>
      </c>
      <c r="Q1207">
        <v>0</v>
      </c>
      <c r="R1207">
        <v>0</v>
      </c>
      <c r="S1207">
        <v>9561</v>
      </c>
      <c r="T1207">
        <v>15000</v>
      </c>
      <c r="U1207">
        <v>2028.96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3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f t="shared" si="18"/>
        <v>0</v>
      </c>
    </row>
    <row r="1208" spans="1:37" x14ac:dyDescent="0.2">
      <c r="A1208">
        <v>9000838</v>
      </c>
      <c r="B1208" t="s">
        <v>1859</v>
      </c>
      <c r="C1208" t="s">
        <v>9185</v>
      </c>
      <c r="D1208" t="s">
        <v>1860</v>
      </c>
      <c r="E1208" t="s">
        <v>9298</v>
      </c>
      <c r="F1208" t="s">
        <v>9299</v>
      </c>
      <c r="G1208" t="s">
        <v>9300</v>
      </c>
      <c r="H1208">
        <v>2570.6799999999998</v>
      </c>
      <c r="I1208">
        <v>0</v>
      </c>
      <c r="J1208">
        <v>0</v>
      </c>
      <c r="K1208">
        <v>369.77</v>
      </c>
      <c r="L1208">
        <v>104.32</v>
      </c>
      <c r="M1208">
        <v>13.87</v>
      </c>
      <c r="N1208">
        <v>277</v>
      </c>
      <c r="O1208">
        <v>0</v>
      </c>
      <c r="P1208">
        <v>0</v>
      </c>
      <c r="Q1208">
        <v>0</v>
      </c>
      <c r="R1208">
        <v>0</v>
      </c>
      <c r="S1208">
        <v>44953.1</v>
      </c>
      <c r="T1208">
        <v>50000</v>
      </c>
      <c r="U1208">
        <v>6795.59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3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f t="shared" si="18"/>
        <v>0</v>
      </c>
    </row>
    <row r="1209" spans="1:37" x14ac:dyDescent="0.2">
      <c r="A1209">
        <v>9001375</v>
      </c>
      <c r="B1209" t="s">
        <v>364</v>
      </c>
      <c r="C1209" t="s">
        <v>9185</v>
      </c>
      <c r="D1209" t="s">
        <v>9040</v>
      </c>
      <c r="E1209" t="s">
        <v>9298</v>
      </c>
      <c r="F1209" t="s">
        <v>9299</v>
      </c>
      <c r="G1209" t="s">
        <v>9300</v>
      </c>
      <c r="H1209">
        <v>2637</v>
      </c>
      <c r="I1209">
        <v>0</v>
      </c>
      <c r="J1209">
        <v>0</v>
      </c>
      <c r="K1209">
        <v>320</v>
      </c>
      <c r="L1209">
        <v>104.32</v>
      </c>
      <c r="M1209">
        <v>12</v>
      </c>
      <c r="N1209">
        <v>240</v>
      </c>
      <c r="O1209">
        <v>0</v>
      </c>
      <c r="P1209">
        <v>0</v>
      </c>
      <c r="Q1209">
        <v>0</v>
      </c>
      <c r="R1209">
        <v>0</v>
      </c>
      <c r="S1209">
        <v>9582.7900000000009</v>
      </c>
      <c r="T1209">
        <v>15000</v>
      </c>
      <c r="U1209">
        <v>2028.96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3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f t="shared" si="18"/>
        <v>0</v>
      </c>
    </row>
    <row r="1210" spans="1:37" x14ac:dyDescent="0.2">
      <c r="A1210">
        <v>9001013</v>
      </c>
      <c r="B1210" t="s">
        <v>2297</v>
      </c>
      <c r="C1210" t="s">
        <v>9185</v>
      </c>
      <c r="D1210" t="s">
        <v>2298</v>
      </c>
      <c r="E1210" t="s">
        <v>9298</v>
      </c>
      <c r="F1210" t="s">
        <v>9299</v>
      </c>
      <c r="G1210" t="s">
        <v>9300</v>
      </c>
      <c r="H1210">
        <v>4291.66</v>
      </c>
      <c r="I1210">
        <v>0</v>
      </c>
      <c r="J1210">
        <v>0</v>
      </c>
      <c r="K1210">
        <v>396.8</v>
      </c>
      <c r="L1210">
        <v>104.32</v>
      </c>
      <c r="M1210">
        <v>14.88</v>
      </c>
      <c r="N1210">
        <v>298</v>
      </c>
      <c r="O1210">
        <v>0</v>
      </c>
      <c r="P1210">
        <v>0</v>
      </c>
      <c r="Q1210">
        <v>0</v>
      </c>
      <c r="R1210">
        <v>0</v>
      </c>
      <c r="S1210">
        <v>51872.94</v>
      </c>
      <c r="T1210">
        <v>45000</v>
      </c>
      <c r="U1210">
        <v>7295.28</v>
      </c>
      <c r="V1210">
        <v>4500</v>
      </c>
      <c r="W1210">
        <v>9000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3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f t="shared" si="18"/>
        <v>0</v>
      </c>
    </row>
    <row r="1211" spans="1:37" x14ac:dyDescent="0.2">
      <c r="A1211">
        <v>9000169</v>
      </c>
      <c r="B1211" t="s">
        <v>231</v>
      </c>
      <c r="C1211" t="s">
        <v>9185</v>
      </c>
      <c r="D1211" t="s">
        <v>232</v>
      </c>
      <c r="E1211" t="s">
        <v>9298</v>
      </c>
      <c r="F1211" t="s">
        <v>9299</v>
      </c>
      <c r="G1211" t="s">
        <v>9300</v>
      </c>
      <c r="H1211">
        <v>3416.55</v>
      </c>
      <c r="I1211">
        <v>0</v>
      </c>
      <c r="J1211">
        <v>0</v>
      </c>
      <c r="K1211">
        <v>805.46</v>
      </c>
      <c r="L1211">
        <v>201.36</v>
      </c>
      <c r="M1211">
        <v>30.2</v>
      </c>
      <c r="N1211">
        <v>604</v>
      </c>
      <c r="O1211">
        <v>0</v>
      </c>
      <c r="P1211">
        <v>0</v>
      </c>
      <c r="Q1211">
        <v>0</v>
      </c>
      <c r="R1211">
        <v>0</v>
      </c>
      <c r="S1211">
        <v>107011.57</v>
      </c>
      <c r="T1211">
        <v>50000</v>
      </c>
      <c r="U1211">
        <v>15162.61</v>
      </c>
      <c r="V1211">
        <v>10000</v>
      </c>
      <c r="W1211">
        <v>20000</v>
      </c>
      <c r="X1211">
        <v>0</v>
      </c>
      <c r="Y1211">
        <v>10000</v>
      </c>
      <c r="Z1211">
        <v>0</v>
      </c>
      <c r="AA1211">
        <v>0</v>
      </c>
      <c r="AB1211">
        <v>0</v>
      </c>
      <c r="AC1211">
        <v>1848.96</v>
      </c>
      <c r="AD1211">
        <v>3</v>
      </c>
      <c r="AE1211">
        <v>0</v>
      </c>
      <c r="AF1211">
        <v>55.47</v>
      </c>
      <c r="AG1211">
        <v>0</v>
      </c>
      <c r="AH1211">
        <v>55.47</v>
      </c>
      <c r="AI1211">
        <v>272.2</v>
      </c>
      <c r="AJ1211">
        <v>0</v>
      </c>
      <c r="AK1211">
        <f t="shared" si="18"/>
        <v>272.2</v>
      </c>
    </row>
    <row r="1212" spans="1:37" x14ac:dyDescent="0.2">
      <c r="A1212">
        <v>9001123</v>
      </c>
      <c r="B1212" t="s">
        <v>3041</v>
      </c>
      <c r="C1212" t="s">
        <v>9185</v>
      </c>
      <c r="D1212" t="s">
        <v>3042</v>
      </c>
      <c r="E1212" t="s">
        <v>9298</v>
      </c>
      <c r="F1212" t="s">
        <v>9299</v>
      </c>
      <c r="G1212" t="s">
        <v>9300</v>
      </c>
      <c r="H1212">
        <v>4097</v>
      </c>
      <c r="I1212">
        <v>0</v>
      </c>
      <c r="J1212">
        <v>0</v>
      </c>
      <c r="K1212">
        <v>314.64</v>
      </c>
      <c r="L1212">
        <v>104.32</v>
      </c>
      <c r="M1212">
        <v>11.8</v>
      </c>
      <c r="N1212">
        <v>236</v>
      </c>
      <c r="O1212">
        <v>0</v>
      </c>
      <c r="P1212">
        <v>0</v>
      </c>
      <c r="Q1212">
        <v>0</v>
      </c>
      <c r="R1212">
        <v>0</v>
      </c>
      <c r="S1212">
        <v>37948.79</v>
      </c>
      <c r="T1212">
        <v>40000</v>
      </c>
      <c r="U1212">
        <v>4564.68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3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f t="shared" si="18"/>
        <v>0</v>
      </c>
    </row>
    <row r="1213" spans="1:37" x14ac:dyDescent="0.2">
      <c r="A1213">
        <v>9000803</v>
      </c>
      <c r="B1213" t="s">
        <v>1340</v>
      </c>
      <c r="C1213" t="s">
        <v>9185</v>
      </c>
      <c r="D1213" t="s">
        <v>1766</v>
      </c>
      <c r="E1213" t="s">
        <v>9298</v>
      </c>
      <c r="F1213" t="s">
        <v>9299</v>
      </c>
      <c r="G1213" t="s">
        <v>9300</v>
      </c>
      <c r="H1213">
        <v>3551.26</v>
      </c>
      <c r="I1213">
        <v>0</v>
      </c>
      <c r="J1213">
        <v>0</v>
      </c>
      <c r="K1213">
        <v>550.41999999999996</v>
      </c>
      <c r="L1213">
        <v>137.61000000000001</v>
      </c>
      <c r="M1213">
        <v>20.64</v>
      </c>
      <c r="N1213">
        <v>413</v>
      </c>
      <c r="O1213">
        <v>0</v>
      </c>
      <c r="P1213">
        <v>0</v>
      </c>
      <c r="Q1213">
        <v>0</v>
      </c>
      <c r="R1213">
        <v>0</v>
      </c>
      <c r="S1213">
        <v>58428.32</v>
      </c>
      <c r="T1213">
        <v>50000</v>
      </c>
      <c r="U1213">
        <v>11095.71</v>
      </c>
      <c r="V1213">
        <v>10000</v>
      </c>
      <c r="W1213">
        <v>20000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3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f t="shared" si="18"/>
        <v>0</v>
      </c>
    </row>
    <row r="1214" spans="1:37" x14ac:dyDescent="0.2">
      <c r="A1214">
        <v>9001340</v>
      </c>
      <c r="B1214" t="s">
        <v>8392</v>
      </c>
      <c r="C1214" t="s">
        <v>9185</v>
      </c>
      <c r="D1214" t="s">
        <v>8393</v>
      </c>
      <c r="E1214" t="s">
        <v>9298</v>
      </c>
      <c r="F1214" t="s">
        <v>9299</v>
      </c>
      <c r="G1214" t="s">
        <v>9300</v>
      </c>
      <c r="H1214">
        <v>4074</v>
      </c>
      <c r="I1214">
        <v>0</v>
      </c>
      <c r="J1214">
        <v>0</v>
      </c>
      <c r="K1214">
        <v>613.44000000000005</v>
      </c>
      <c r="L1214">
        <v>153.36000000000001</v>
      </c>
      <c r="M1214">
        <v>23</v>
      </c>
      <c r="N1214">
        <v>460</v>
      </c>
      <c r="O1214">
        <v>0</v>
      </c>
      <c r="P1214">
        <v>0</v>
      </c>
      <c r="Q1214">
        <v>0</v>
      </c>
      <c r="R1214">
        <v>0</v>
      </c>
      <c r="S1214">
        <v>23176</v>
      </c>
      <c r="T1214">
        <v>20000</v>
      </c>
      <c r="U1214">
        <v>4999.2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3</v>
      </c>
      <c r="AE1214">
        <v>0</v>
      </c>
      <c r="AF1214">
        <v>0</v>
      </c>
      <c r="AG1214">
        <v>0</v>
      </c>
      <c r="AH1214">
        <v>0</v>
      </c>
      <c r="AI1214">
        <v>10.58</v>
      </c>
      <c r="AJ1214">
        <v>0</v>
      </c>
      <c r="AK1214">
        <f t="shared" si="18"/>
        <v>10.58</v>
      </c>
    </row>
    <row r="1215" spans="1:37" x14ac:dyDescent="0.2">
      <c r="A1215">
        <v>9001411</v>
      </c>
      <c r="B1215" t="s">
        <v>9082</v>
      </c>
      <c r="C1215" t="s">
        <v>9185</v>
      </c>
      <c r="D1215" t="s">
        <v>9083</v>
      </c>
      <c r="E1215" t="s">
        <v>9298</v>
      </c>
      <c r="F1215" t="s">
        <v>9299</v>
      </c>
      <c r="G1215" t="s">
        <v>9300</v>
      </c>
      <c r="H1215">
        <v>2637</v>
      </c>
      <c r="I1215">
        <v>0</v>
      </c>
      <c r="J1215">
        <v>0</v>
      </c>
      <c r="K1215">
        <v>320</v>
      </c>
      <c r="L1215">
        <v>104.32</v>
      </c>
      <c r="M1215">
        <v>12</v>
      </c>
      <c r="N1215">
        <v>240</v>
      </c>
      <c r="O1215">
        <v>0</v>
      </c>
      <c r="P1215">
        <v>0</v>
      </c>
      <c r="Q1215">
        <v>0</v>
      </c>
      <c r="R1215">
        <v>0</v>
      </c>
      <c r="S1215">
        <v>9511</v>
      </c>
      <c r="T1215">
        <v>15000</v>
      </c>
      <c r="U1215">
        <v>2028.96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3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f t="shared" si="18"/>
        <v>0</v>
      </c>
    </row>
    <row r="1216" spans="1:37" x14ac:dyDescent="0.2">
      <c r="A1216">
        <v>9000383</v>
      </c>
      <c r="B1216" t="s">
        <v>2618</v>
      </c>
      <c r="C1216" t="s">
        <v>9185</v>
      </c>
      <c r="D1216" t="s">
        <v>2619</v>
      </c>
      <c r="E1216" t="s">
        <v>9298</v>
      </c>
      <c r="F1216" t="s">
        <v>9299</v>
      </c>
      <c r="G1216" t="s">
        <v>9300</v>
      </c>
      <c r="H1216">
        <v>5567</v>
      </c>
      <c r="I1216">
        <v>0</v>
      </c>
      <c r="J1216">
        <v>0</v>
      </c>
      <c r="K1216">
        <v>934.96</v>
      </c>
      <c r="L1216">
        <v>233.74</v>
      </c>
      <c r="M1216">
        <v>35.06</v>
      </c>
      <c r="N1216">
        <v>701</v>
      </c>
      <c r="O1216">
        <v>0</v>
      </c>
      <c r="P1216">
        <v>0</v>
      </c>
      <c r="Q1216">
        <v>0</v>
      </c>
      <c r="R1216">
        <v>0</v>
      </c>
      <c r="S1216">
        <v>80746</v>
      </c>
      <c r="T1216">
        <v>40000</v>
      </c>
      <c r="U1216">
        <v>15238.08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25507.919999999998</v>
      </c>
      <c r="AD1216">
        <v>3</v>
      </c>
      <c r="AE1216">
        <v>0</v>
      </c>
      <c r="AF1216">
        <v>765.24</v>
      </c>
      <c r="AG1216">
        <v>0</v>
      </c>
      <c r="AH1216">
        <v>765.24</v>
      </c>
      <c r="AI1216">
        <v>805.37</v>
      </c>
      <c r="AJ1216">
        <v>0</v>
      </c>
      <c r="AK1216">
        <f t="shared" si="18"/>
        <v>805.37</v>
      </c>
    </row>
    <row r="1217" spans="1:37" x14ac:dyDescent="0.2">
      <c r="A1217">
        <v>9000226</v>
      </c>
      <c r="B1217" t="s">
        <v>372</v>
      </c>
      <c r="C1217" t="s">
        <v>9185</v>
      </c>
      <c r="D1217" t="s">
        <v>373</v>
      </c>
      <c r="E1217" t="s">
        <v>9298</v>
      </c>
      <c r="F1217" t="s">
        <v>9299</v>
      </c>
      <c r="G1217" t="s">
        <v>9300</v>
      </c>
      <c r="H1217">
        <v>3104.02</v>
      </c>
      <c r="I1217">
        <v>0</v>
      </c>
      <c r="J1217">
        <v>0</v>
      </c>
      <c r="K1217">
        <v>555.64</v>
      </c>
      <c r="L1217">
        <v>138.91</v>
      </c>
      <c r="M1217">
        <v>20.84</v>
      </c>
      <c r="N1217">
        <v>417</v>
      </c>
      <c r="O1217">
        <v>0</v>
      </c>
      <c r="P1217">
        <v>0</v>
      </c>
      <c r="Q1217">
        <v>0</v>
      </c>
      <c r="R1217">
        <v>0</v>
      </c>
      <c r="S1217">
        <v>80292.66</v>
      </c>
      <c r="T1217">
        <v>50000</v>
      </c>
      <c r="U1217">
        <v>10316.15</v>
      </c>
      <c r="V1217">
        <v>0</v>
      </c>
      <c r="W1217">
        <v>4666.8999999999996</v>
      </c>
      <c r="X1217">
        <v>0</v>
      </c>
      <c r="Y1217">
        <v>10000</v>
      </c>
      <c r="Z1217">
        <v>0</v>
      </c>
      <c r="AA1217">
        <v>0</v>
      </c>
      <c r="AB1217">
        <v>0</v>
      </c>
      <c r="AC1217">
        <v>5309.61</v>
      </c>
      <c r="AD1217">
        <v>3</v>
      </c>
      <c r="AE1217">
        <v>0</v>
      </c>
      <c r="AF1217">
        <v>159.29</v>
      </c>
      <c r="AG1217">
        <v>0</v>
      </c>
      <c r="AH1217">
        <v>159.29</v>
      </c>
      <c r="AI1217">
        <v>300.14</v>
      </c>
      <c r="AJ1217">
        <v>0</v>
      </c>
      <c r="AK1217">
        <f t="shared" si="18"/>
        <v>300.14</v>
      </c>
    </row>
    <row r="1218" spans="1:37" x14ac:dyDescent="0.2">
      <c r="A1218">
        <v>9000735</v>
      </c>
      <c r="B1218" t="s">
        <v>1564</v>
      </c>
      <c r="C1218" t="s">
        <v>9185</v>
      </c>
      <c r="D1218" t="s">
        <v>1565</v>
      </c>
      <c r="E1218" t="s">
        <v>9298</v>
      </c>
      <c r="F1218" t="s">
        <v>9299</v>
      </c>
      <c r="G1218" t="s">
        <v>9300</v>
      </c>
      <c r="H1218">
        <v>4080.91</v>
      </c>
      <c r="I1218">
        <v>0</v>
      </c>
      <c r="J1218">
        <v>0</v>
      </c>
      <c r="K1218">
        <v>586.9</v>
      </c>
      <c r="L1218">
        <v>146.72999999999999</v>
      </c>
      <c r="M1218">
        <v>22.01</v>
      </c>
      <c r="N1218">
        <v>440</v>
      </c>
      <c r="O1218">
        <v>0</v>
      </c>
      <c r="P1218">
        <v>0</v>
      </c>
      <c r="Q1218">
        <v>0</v>
      </c>
      <c r="R1218">
        <v>0</v>
      </c>
      <c r="S1218">
        <v>66762.55</v>
      </c>
      <c r="T1218">
        <v>50000</v>
      </c>
      <c r="U1218">
        <v>12785.02</v>
      </c>
      <c r="V1218">
        <v>10000</v>
      </c>
      <c r="W1218">
        <v>0</v>
      </c>
      <c r="X1218">
        <v>0</v>
      </c>
      <c r="Y1218">
        <v>10000</v>
      </c>
      <c r="Z1218">
        <v>0</v>
      </c>
      <c r="AA1218">
        <v>0</v>
      </c>
      <c r="AB1218">
        <v>0</v>
      </c>
      <c r="AC1218">
        <v>0</v>
      </c>
      <c r="AD1218">
        <v>3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f t="shared" si="18"/>
        <v>0</v>
      </c>
    </row>
    <row r="1219" spans="1:37" x14ac:dyDescent="0.2">
      <c r="A1219">
        <v>9001050</v>
      </c>
      <c r="B1219" t="s">
        <v>2825</v>
      </c>
      <c r="C1219" t="s">
        <v>9185</v>
      </c>
      <c r="D1219" t="s">
        <v>2826</v>
      </c>
      <c r="E1219" t="s">
        <v>9298</v>
      </c>
      <c r="F1219" t="s">
        <v>9299</v>
      </c>
      <c r="G1219" t="s">
        <v>9300</v>
      </c>
      <c r="H1219">
        <v>11315</v>
      </c>
      <c r="I1219">
        <v>0</v>
      </c>
      <c r="J1219">
        <v>0</v>
      </c>
      <c r="K1219">
        <v>735.07</v>
      </c>
      <c r="L1219">
        <v>183.77</v>
      </c>
      <c r="M1219">
        <v>27.56</v>
      </c>
      <c r="N1219">
        <v>551</v>
      </c>
      <c r="O1219">
        <v>0</v>
      </c>
      <c r="P1219">
        <v>0</v>
      </c>
      <c r="Q1219">
        <v>0</v>
      </c>
      <c r="R1219">
        <v>0</v>
      </c>
      <c r="S1219">
        <v>114234.87</v>
      </c>
      <c r="T1219">
        <v>40000</v>
      </c>
      <c r="U1219">
        <v>11947.17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62287.7</v>
      </c>
      <c r="AD1219">
        <v>10</v>
      </c>
      <c r="AE1219">
        <v>2520</v>
      </c>
      <c r="AF1219">
        <v>3708.77</v>
      </c>
      <c r="AG1219">
        <v>0</v>
      </c>
      <c r="AH1219">
        <v>3708.77</v>
      </c>
      <c r="AI1219">
        <v>3227.01</v>
      </c>
      <c r="AJ1219">
        <v>481.76</v>
      </c>
      <c r="AK1219">
        <f t="shared" ref="AK1219:AK1282" si="19">AI1219+AJ1219</f>
        <v>3708.7700000000004</v>
      </c>
    </row>
    <row r="1220" spans="1:37" x14ac:dyDescent="0.2">
      <c r="A1220">
        <v>9000164</v>
      </c>
      <c r="B1220" t="s">
        <v>215</v>
      </c>
      <c r="C1220" t="s">
        <v>9185</v>
      </c>
      <c r="D1220" t="s">
        <v>216</v>
      </c>
      <c r="E1220" t="s">
        <v>9298</v>
      </c>
      <c r="F1220" t="s">
        <v>9299</v>
      </c>
      <c r="G1220" t="s">
        <v>9300</v>
      </c>
      <c r="H1220">
        <v>2599.37</v>
      </c>
      <c r="I1220">
        <v>0</v>
      </c>
      <c r="J1220">
        <v>0</v>
      </c>
      <c r="K1220">
        <v>360.7</v>
      </c>
      <c r="L1220">
        <v>104.32</v>
      </c>
      <c r="M1220">
        <v>13.53</v>
      </c>
      <c r="N1220">
        <v>271</v>
      </c>
      <c r="O1220">
        <v>0</v>
      </c>
      <c r="P1220">
        <v>0</v>
      </c>
      <c r="Q1220">
        <v>0</v>
      </c>
      <c r="R1220">
        <v>0</v>
      </c>
      <c r="S1220">
        <v>52894.01</v>
      </c>
      <c r="T1220">
        <v>50000</v>
      </c>
      <c r="U1220">
        <v>6055.48</v>
      </c>
      <c r="V1220">
        <v>0</v>
      </c>
      <c r="W1220">
        <v>0</v>
      </c>
      <c r="X1220">
        <v>0</v>
      </c>
      <c r="Y1220">
        <v>10000</v>
      </c>
      <c r="Z1220">
        <v>0</v>
      </c>
      <c r="AA1220">
        <v>0</v>
      </c>
      <c r="AB1220">
        <v>0</v>
      </c>
      <c r="AC1220">
        <v>0</v>
      </c>
      <c r="AD1220">
        <v>3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f t="shared" si="19"/>
        <v>0</v>
      </c>
    </row>
    <row r="1221" spans="1:37" x14ac:dyDescent="0.2">
      <c r="A1221">
        <v>9001346</v>
      </c>
      <c r="B1221" t="s">
        <v>8302</v>
      </c>
      <c r="C1221" t="s">
        <v>9185</v>
      </c>
      <c r="D1221" t="s">
        <v>8303</v>
      </c>
      <c r="E1221" t="s">
        <v>9298</v>
      </c>
      <c r="F1221" t="s">
        <v>9299</v>
      </c>
      <c r="G1221" t="s">
        <v>9300</v>
      </c>
      <c r="H1221">
        <v>6540</v>
      </c>
      <c r="I1221">
        <v>0</v>
      </c>
      <c r="J1221">
        <v>0</v>
      </c>
      <c r="K1221">
        <v>655.84</v>
      </c>
      <c r="L1221">
        <v>163.96</v>
      </c>
      <c r="M1221">
        <v>24.59</v>
      </c>
      <c r="N1221">
        <v>492</v>
      </c>
      <c r="O1221">
        <v>0</v>
      </c>
      <c r="P1221">
        <v>0</v>
      </c>
      <c r="Q1221">
        <v>0</v>
      </c>
      <c r="R1221">
        <v>0</v>
      </c>
      <c r="S1221">
        <v>29753.9</v>
      </c>
      <c r="T1221">
        <v>20000</v>
      </c>
      <c r="U1221">
        <v>5345.56</v>
      </c>
      <c r="V1221">
        <v>4000</v>
      </c>
      <c r="W1221">
        <v>0</v>
      </c>
      <c r="X1221">
        <v>0</v>
      </c>
      <c r="Y1221">
        <v>1000</v>
      </c>
      <c r="Z1221">
        <v>0</v>
      </c>
      <c r="AA1221">
        <v>0</v>
      </c>
      <c r="AB1221">
        <v>0</v>
      </c>
      <c r="AC1221">
        <v>0</v>
      </c>
      <c r="AD1221">
        <v>3</v>
      </c>
      <c r="AE1221">
        <v>0</v>
      </c>
      <c r="AF1221">
        <v>0</v>
      </c>
      <c r="AG1221">
        <v>0</v>
      </c>
      <c r="AH1221">
        <v>0</v>
      </c>
      <c r="AI1221">
        <v>126.14</v>
      </c>
      <c r="AJ1221">
        <v>0</v>
      </c>
      <c r="AK1221">
        <f t="shared" si="19"/>
        <v>126.14</v>
      </c>
    </row>
    <row r="1222" spans="1:37" x14ac:dyDescent="0.2">
      <c r="A1222">
        <v>9001387</v>
      </c>
      <c r="B1222" t="s">
        <v>8909</v>
      </c>
      <c r="C1222" t="s">
        <v>9185</v>
      </c>
      <c r="D1222" t="s">
        <v>8910</v>
      </c>
      <c r="E1222" t="s">
        <v>9298</v>
      </c>
      <c r="F1222" t="s">
        <v>9299</v>
      </c>
      <c r="G1222" t="s">
        <v>9300</v>
      </c>
      <c r="H1222">
        <v>2637</v>
      </c>
      <c r="I1222">
        <v>0</v>
      </c>
      <c r="J1222">
        <v>0</v>
      </c>
      <c r="K1222">
        <v>320</v>
      </c>
      <c r="L1222">
        <v>104.32</v>
      </c>
      <c r="M1222">
        <v>12</v>
      </c>
      <c r="N1222">
        <v>240</v>
      </c>
      <c r="O1222">
        <v>0</v>
      </c>
      <c r="P1222">
        <v>0</v>
      </c>
      <c r="Q1222">
        <v>0</v>
      </c>
      <c r="R1222">
        <v>0</v>
      </c>
      <c r="S1222">
        <v>9561</v>
      </c>
      <c r="T1222">
        <v>15000</v>
      </c>
      <c r="U1222">
        <v>2028.96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3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f t="shared" si="19"/>
        <v>0</v>
      </c>
    </row>
    <row r="1223" spans="1:37" x14ac:dyDescent="0.2">
      <c r="A1223">
        <v>9000851</v>
      </c>
      <c r="B1223" t="s">
        <v>1898</v>
      </c>
      <c r="C1223" t="s">
        <v>9185</v>
      </c>
      <c r="D1223" t="s">
        <v>1899</v>
      </c>
      <c r="E1223" t="s">
        <v>9298</v>
      </c>
      <c r="F1223" t="s">
        <v>9299</v>
      </c>
      <c r="G1223" t="s">
        <v>9300</v>
      </c>
      <c r="H1223">
        <v>1368.09</v>
      </c>
      <c r="I1223">
        <v>0</v>
      </c>
      <c r="J1223">
        <v>0</v>
      </c>
      <c r="K1223">
        <v>398.91</v>
      </c>
      <c r="L1223">
        <v>104.32</v>
      </c>
      <c r="M1223">
        <v>14.96</v>
      </c>
      <c r="N1223">
        <v>299</v>
      </c>
      <c r="O1223">
        <v>0</v>
      </c>
      <c r="P1223">
        <v>0</v>
      </c>
      <c r="Q1223">
        <v>0</v>
      </c>
      <c r="R1223">
        <v>0</v>
      </c>
      <c r="S1223">
        <v>34895.760000000002</v>
      </c>
      <c r="T1223">
        <v>50000</v>
      </c>
      <c r="U1223">
        <v>8424.32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3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f t="shared" si="19"/>
        <v>0</v>
      </c>
    </row>
    <row r="1224" spans="1:37" x14ac:dyDescent="0.2">
      <c r="A1224">
        <v>9001202</v>
      </c>
      <c r="B1224" t="s">
        <v>7519</v>
      </c>
      <c r="C1224" t="s">
        <v>9185</v>
      </c>
      <c r="D1224" t="s">
        <v>7520</v>
      </c>
      <c r="E1224" t="s">
        <v>9298</v>
      </c>
      <c r="F1224" t="s">
        <v>9299</v>
      </c>
      <c r="G1224" t="s">
        <v>9300</v>
      </c>
      <c r="H1224">
        <v>3374.24</v>
      </c>
      <c r="I1224">
        <v>0</v>
      </c>
      <c r="J1224">
        <v>0</v>
      </c>
      <c r="K1224">
        <v>334.16</v>
      </c>
      <c r="L1224">
        <v>104.32</v>
      </c>
      <c r="M1224">
        <v>12.53</v>
      </c>
      <c r="N1224">
        <v>251</v>
      </c>
      <c r="O1224">
        <v>0</v>
      </c>
      <c r="P1224">
        <v>0</v>
      </c>
      <c r="Q1224">
        <v>0</v>
      </c>
      <c r="R1224">
        <v>0</v>
      </c>
      <c r="S1224">
        <v>24822.41</v>
      </c>
      <c r="T1224">
        <v>30000</v>
      </c>
      <c r="U1224">
        <v>4149.6899999999996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3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f t="shared" si="19"/>
        <v>0</v>
      </c>
    </row>
    <row r="1225" spans="1:37" x14ac:dyDescent="0.2">
      <c r="A1225">
        <v>9000279</v>
      </c>
      <c r="B1225" t="s">
        <v>2472</v>
      </c>
      <c r="C1225" t="s">
        <v>9185</v>
      </c>
      <c r="D1225" t="s">
        <v>2473</v>
      </c>
      <c r="E1225" t="s">
        <v>9298</v>
      </c>
      <c r="F1225" t="s">
        <v>9299</v>
      </c>
      <c r="G1225" t="s">
        <v>9300</v>
      </c>
      <c r="H1225">
        <v>4385</v>
      </c>
      <c r="I1225">
        <v>0</v>
      </c>
      <c r="J1225">
        <v>0</v>
      </c>
      <c r="K1225">
        <v>860.16</v>
      </c>
      <c r="L1225">
        <v>215.04</v>
      </c>
      <c r="M1225">
        <v>32.26</v>
      </c>
      <c r="N1225">
        <v>645</v>
      </c>
      <c r="O1225">
        <v>0</v>
      </c>
      <c r="P1225">
        <v>0</v>
      </c>
      <c r="Q1225">
        <v>0</v>
      </c>
      <c r="R1225">
        <v>0</v>
      </c>
      <c r="S1225">
        <v>67035.63</v>
      </c>
      <c r="T1225">
        <v>40000</v>
      </c>
      <c r="U1225">
        <v>14019.68</v>
      </c>
      <c r="V1225">
        <v>4000</v>
      </c>
      <c r="W1225">
        <v>8000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1015.95</v>
      </c>
      <c r="AD1225">
        <v>3</v>
      </c>
      <c r="AE1225">
        <v>0</v>
      </c>
      <c r="AF1225">
        <v>30.48</v>
      </c>
      <c r="AG1225">
        <v>0</v>
      </c>
      <c r="AH1225">
        <v>30.48</v>
      </c>
      <c r="AI1225">
        <v>146.5</v>
      </c>
      <c r="AJ1225">
        <v>0</v>
      </c>
      <c r="AK1225">
        <f t="shared" si="19"/>
        <v>146.5</v>
      </c>
    </row>
    <row r="1226" spans="1:37" x14ac:dyDescent="0.2">
      <c r="A1226">
        <v>9000706</v>
      </c>
      <c r="B1226" t="s">
        <v>1479</v>
      </c>
      <c r="C1226" t="s">
        <v>9185</v>
      </c>
      <c r="D1226" t="s">
        <v>1480</v>
      </c>
      <c r="E1226" t="s">
        <v>9298</v>
      </c>
      <c r="F1226" t="s">
        <v>9299</v>
      </c>
      <c r="G1226" t="s">
        <v>9300</v>
      </c>
      <c r="H1226">
        <v>3821.23</v>
      </c>
      <c r="I1226">
        <v>0</v>
      </c>
      <c r="J1226">
        <v>0</v>
      </c>
      <c r="K1226">
        <v>451.82</v>
      </c>
      <c r="L1226">
        <v>112.95</v>
      </c>
      <c r="M1226">
        <v>16.940000000000001</v>
      </c>
      <c r="N1226">
        <v>339</v>
      </c>
      <c r="O1226">
        <v>0</v>
      </c>
      <c r="P1226">
        <v>0</v>
      </c>
      <c r="Q1226">
        <v>0</v>
      </c>
      <c r="R1226">
        <v>0</v>
      </c>
      <c r="S1226">
        <v>53712.01</v>
      </c>
      <c r="T1226">
        <v>50000</v>
      </c>
      <c r="U1226">
        <v>8868.23</v>
      </c>
      <c r="V1226">
        <v>10000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3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f t="shared" si="19"/>
        <v>0</v>
      </c>
    </row>
    <row r="1227" spans="1:37" x14ac:dyDescent="0.2">
      <c r="A1227">
        <v>9000581</v>
      </c>
      <c r="B1227" t="s">
        <v>1113</v>
      </c>
      <c r="C1227" t="s">
        <v>9185</v>
      </c>
      <c r="D1227" t="s">
        <v>1114</v>
      </c>
      <c r="E1227" t="s">
        <v>9298</v>
      </c>
      <c r="F1227" t="s">
        <v>9299</v>
      </c>
      <c r="G1227" t="s">
        <v>9300</v>
      </c>
      <c r="H1227">
        <v>2524.73</v>
      </c>
      <c r="I1227">
        <v>0</v>
      </c>
      <c r="J1227">
        <v>0</v>
      </c>
      <c r="K1227">
        <v>381.66</v>
      </c>
      <c r="L1227">
        <v>104.32</v>
      </c>
      <c r="M1227">
        <v>14.31</v>
      </c>
      <c r="N1227">
        <v>286</v>
      </c>
      <c r="O1227">
        <v>0</v>
      </c>
      <c r="P1227">
        <v>0</v>
      </c>
      <c r="Q1227">
        <v>0</v>
      </c>
      <c r="R1227">
        <v>0</v>
      </c>
      <c r="S1227">
        <v>51627.98</v>
      </c>
      <c r="T1227">
        <v>50000</v>
      </c>
      <c r="U1227">
        <v>6970.87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3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f t="shared" si="19"/>
        <v>0</v>
      </c>
    </row>
    <row r="1228" spans="1:37" x14ac:dyDescent="0.2">
      <c r="A1228">
        <v>9000394</v>
      </c>
      <c r="B1228" t="s">
        <v>1948</v>
      </c>
      <c r="C1228" t="s">
        <v>9185</v>
      </c>
      <c r="D1228" t="s">
        <v>1949</v>
      </c>
      <c r="E1228" t="s">
        <v>9298</v>
      </c>
      <c r="F1228" t="s">
        <v>9299</v>
      </c>
      <c r="G1228" t="s">
        <v>9300</v>
      </c>
      <c r="H1228">
        <v>3896.54</v>
      </c>
      <c r="I1228">
        <v>0</v>
      </c>
      <c r="J1228">
        <v>0</v>
      </c>
      <c r="K1228">
        <v>788.37</v>
      </c>
      <c r="L1228">
        <v>197.09</v>
      </c>
      <c r="M1228">
        <v>29.56</v>
      </c>
      <c r="N1228">
        <v>591</v>
      </c>
      <c r="O1228">
        <v>0</v>
      </c>
      <c r="P1228">
        <v>0</v>
      </c>
      <c r="Q1228">
        <v>0</v>
      </c>
      <c r="R1228">
        <v>0</v>
      </c>
      <c r="S1228">
        <v>89124.28</v>
      </c>
      <c r="T1228">
        <v>50000</v>
      </c>
      <c r="U1228">
        <v>17874.79</v>
      </c>
      <c r="V1228">
        <v>0</v>
      </c>
      <c r="W1228">
        <v>10000</v>
      </c>
      <c r="X1228">
        <v>0</v>
      </c>
      <c r="Y1228">
        <v>10000</v>
      </c>
      <c r="Z1228">
        <v>0</v>
      </c>
      <c r="AA1228">
        <v>0</v>
      </c>
      <c r="AB1228">
        <v>0</v>
      </c>
      <c r="AC1228">
        <v>1249.49</v>
      </c>
      <c r="AD1228">
        <v>3</v>
      </c>
      <c r="AE1228">
        <v>0</v>
      </c>
      <c r="AF1228">
        <v>37.479999999999997</v>
      </c>
      <c r="AG1228">
        <v>0</v>
      </c>
      <c r="AH1228">
        <v>37.479999999999997</v>
      </c>
      <c r="AI1228">
        <v>178.77</v>
      </c>
      <c r="AJ1228">
        <v>0</v>
      </c>
      <c r="AK1228">
        <f t="shared" si="19"/>
        <v>178.77</v>
      </c>
    </row>
    <row r="1229" spans="1:37" x14ac:dyDescent="0.2">
      <c r="A1229">
        <v>9000387</v>
      </c>
      <c r="B1229" t="s">
        <v>679</v>
      </c>
      <c r="C1229" t="s">
        <v>9185</v>
      </c>
      <c r="D1229" t="s">
        <v>680</v>
      </c>
      <c r="E1229" t="s">
        <v>9298</v>
      </c>
      <c r="F1229" t="s">
        <v>9299</v>
      </c>
      <c r="G1229" t="s">
        <v>9300</v>
      </c>
      <c r="H1229">
        <v>3501.49</v>
      </c>
      <c r="I1229">
        <v>0</v>
      </c>
      <c r="J1229">
        <v>0</v>
      </c>
      <c r="K1229">
        <v>721.4</v>
      </c>
      <c r="L1229">
        <v>180.35</v>
      </c>
      <c r="M1229">
        <v>27.05</v>
      </c>
      <c r="N1229">
        <v>541</v>
      </c>
      <c r="O1229">
        <v>0</v>
      </c>
      <c r="P1229">
        <v>0</v>
      </c>
      <c r="Q1229">
        <v>0</v>
      </c>
      <c r="R1229">
        <v>0</v>
      </c>
      <c r="S1229">
        <v>88270.07</v>
      </c>
      <c r="T1229">
        <v>50000</v>
      </c>
      <c r="U1229">
        <v>15107.92</v>
      </c>
      <c r="V1229">
        <v>10000</v>
      </c>
      <c r="W1229">
        <v>10000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3162.15</v>
      </c>
      <c r="AD1229">
        <v>3</v>
      </c>
      <c r="AE1229">
        <v>0</v>
      </c>
      <c r="AF1229">
        <v>94.86</v>
      </c>
      <c r="AG1229">
        <v>0</v>
      </c>
      <c r="AH1229">
        <v>94.86</v>
      </c>
      <c r="AI1229">
        <v>243.91</v>
      </c>
      <c r="AJ1229">
        <v>0</v>
      </c>
      <c r="AK1229">
        <f t="shared" si="19"/>
        <v>243.91</v>
      </c>
    </row>
    <row r="1230" spans="1:37" x14ac:dyDescent="0.2">
      <c r="A1230">
        <v>9000582</v>
      </c>
      <c r="B1230" t="s">
        <v>1116</v>
      </c>
      <c r="C1230" t="s">
        <v>9185</v>
      </c>
      <c r="D1230" t="s">
        <v>1117</v>
      </c>
      <c r="E1230" t="s">
        <v>9298</v>
      </c>
      <c r="F1230" t="s">
        <v>9299</v>
      </c>
      <c r="G1230" t="s">
        <v>9300</v>
      </c>
      <c r="H1230">
        <v>2489.09</v>
      </c>
      <c r="I1230">
        <v>0</v>
      </c>
      <c r="J1230">
        <v>0</v>
      </c>
      <c r="K1230">
        <v>381.1</v>
      </c>
      <c r="L1230">
        <v>104.32</v>
      </c>
      <c r="M1230">
        <v>14.29</v>
      </c>
      <c r="N1230">
        <v>286</v>
      </c>
      <c r="O1230">
        <v>0</v>
      </c>
      <c r="P1230">
        <v>0</v>
      </c>
      <c r="Q1230">
        <v>0</v>
      </c>
      <c r="R1230">
        <v>0</v>
      </c>
      <c r="S1230">
        <v>51292.04</v>
      </c>
      <c r="T1230">
        <v>50000</v>
      </c>
      <c r="U1230">
        <v>6969.13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3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f t="shared" si="19"/>
        <v>0</v>
      </c>
    </row>
    <row r="1231" spans="1:37" x14ac:dyDescent="0.2">
      <c r="A1231">
        <v>9000494</v>
      </c>
      <c r="B1231" t="s">
        <v>866</v>
      </c>
      <c r="C1231" t="s">
        <v>9185</v>
      </c>
      <c r="D1231" t="s">
        <v>867</v>
      </c>
      <c r="E1231" t="s">
        <v>9298</v>
      </c>
      <c r="F1231" t="s">
        <v>9299</v>
      </c>
      <c r="G1231" t="s">
        <v>9300</v>
      </c>
      <c r="H1231">
        <v>2997.26</v>
      </c>
      <c r="I1231">
        <v>0</v>
      </c>
      <c r="J1231">
        <v>0</v>
      </c>
      <c r="K1231">
        <v>520.26</v>
      </c>
      <c r="L1231">
        <v>130.06</v>
      </c>
      <c r="M1231">
        <v>19.510000000000002</v>
      </c>
      <c r="N1231">
        <v>390</v>
      </c>
      <c r="O1231">
        <v>0</v>
      </c>
      <c r="P1231">
        <v>0</v>
      </c>
      <c r="Q1231">
        <v>0</v>
      </c>
      <c r="R1231">
        <v>0</v>
      </c>
      <c r="S1231">
        <v>68454.73</v>
      </c>
      <c r="T1231">
        <v>50000</v>
      </c>
      <c r="U1231">
        <v>8705.5400000000009</v>
      </c>
      <c r="V1231">
        <v>0</v>
      </c>
      <c r="W1231">
        <v>0</v>
      </c>
      <c r="X1231">
        <v>0</v>
      </c>
      <c r="Y1231">
        <v>2000</v>
      </c>
      <c r="Z1231">
        <v>0</v>
      </c>
      <c r="AA1231">
        <v>0</v>
      </c>
      <c r="AB1231">
        <v>0</v>
      </c>
      <c r="AC1231">
        <v>7749.19</v>
      </c>
      <c r="AD1231">
        <v>3</v>
      </c>
      <c r="AE1231">
        <v>0</v>
      </c>
      <c r="AF1231">
        <v>232.48</v>
      </c>
      <c r="AG1231">
        <v>0</v>
      </c>
      <c r="AH1231">
        <v>232.48</v>
      </c>
      <c r="AI1231">
        <v>384.35</v>
      </c>
      <c r="AJ1231">
        <v>0</v>
      </c>
      <c r="AK1231">
        <f t="shared" si="19"/>
        <v>384.35</v>
      </c>
    </row>
    <row r="1232" spans="1:37" x14ac:dyDescent="0.2">
      <c r="A1232">
        <v>9000570</v>
      </c>
      <c r="B1232" t="s">
        <v>1086</v>
      </c>
      <c r="C1232" t="s">
        <v>9185</v>
      </c>
      <c r="D1232" t="s">
        <v>1087</v>
      </c>
      <c r="E1232" t="s">
        <v>9298</v>
      </c>
      <c r="F1232" t="s">
        <v>9299</v>
      </c>
      <c r="G1232" t="s">
        <v>9300</v>
      </c>
      <c r="H1232">
        <v>2615.19</v>
      </c>
      <c r="I1232">
        <v>0</v>
      </c>
      <c r="J1232">
        <v>0</v>
      </c>
      <c r="K1232">
        <v>488.28</v>
      </c>
      <c r="L1232">
        <v>122.07</v>
      </c>
      <c r="M1232">
        <v>18.309999999999999</v>
      </c>
      <c r="N1232">
        <v>366</v>
      </c>
      <c r="O1232">
        <v>0</v>
      </c>
      <c r="P1232">
        <v>0</v>
      </c>
      <c r="Q1232">
        <v>0</v>
      </c>
      <c r="R1232">
        <v>0</v>
      </c>
      <c r="S1232">
        <v>61551.39</v>
      </c>
      <c r="T1232">
        <v>50000</v>
      </c>
      <c r="U1232">
        <v>7936.36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3615.03</v>
      </c>
      <c r="AD1232">
        <v>3</v>
      </c>
      <c r="AE1232">
        <v>0</v>
      </c>
      <c r="AF1232">
        <v>108.45</v>
      </c>
      <c r="AG1232">
        <v>0</v>
      </c>
      <c r="AH1232">
        <v>108.45</v>
      </c>
      <c r="AI1232">
        <v>209.84</v>
      </c>
      <c r="AJ1232">
        <v>0</v>
      </c>
      <c r="AK1232">
        <f t="shared" si="19"/>
        <v>209.84</v>
      </c>
    </row>
    <row r="1233" spans="1:37" x14ac:dyDescent="0.2">
      <c r="A1233">
        <v>9000269</v>
      </c>
      <c r="B1233" t="s">
        <v>463</v>
      </c>
      <c r="C1233" t="s">
        <v>9185</v>
      </c>
      <c r="D1233" t="s">
        <v>464</v>
      </c>
      <c r="E1233" t="s">
        <v>9298</v>
      </c>
      <c r="F1233" t="s">
        <v>9299</v>
      </c>
      <c r="G1233" t="s">
        <v>9300</v>
      </c>
      <c r="H1233">
        <v>4109.1099999999997</v>
      </c>
      <c r="I1233">
        <v>0</v>
      </c>
      <c r="J1233">
        <v>0</v>
      </c>
      <c r="K1233">
        <v>1134.48</v>
      </c>
      <c r="L1233">
        <v>373.57</v>
      </c>
      <c r="M1233">
        <v>42.54</v>
      </c>
      <c r="N1233">
        <v>1078</v>
      </c>
      <c r="O1233">
        <v>0</v>
      </c>
      <c r="P1233">
        <v>0</v>
      </c>
      <c r="Q1233">
        <v>0</v>
      </c>
      <c r="R1233">
        <v>0</v>
      </c>
      <c r="S1233">
        <v>105837.94</v>
      </c>
      <c r="T1233">
        <v>50000</v>
      </c>
      <c r="U1233">
        <v>26803.06</v>
      </c>
      <c r="V1233">
        <v>0</v>
      </c>
      <c r="W1233">
        <v>10000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19034.88</v>
      </c>
      <c r="AD1233">
        <v>3</v>
      </c>
      <c r="AE1233">
        <v>0</v>
      </c>
      <c r="AF1233">
        <v>571.04999999999995</v>
      </c>
      <c r="AG1233">
        <v>0</v>
      </c>
      <c r="AH1233">
        <v>571.04999999999995</v>
      </c>
      <c r="AI1233">
        <v>706.63</v>
      </c>
      <c r="AJ1233">
        <v>0</v>
      </c>
      <c r="AK1233">
        <f t="shared" si="19"/>
        <v>706.63</v>
      </c>
    </row>
    <row r="1234" spans="1:37" x14ac:dyDescent="0.2">
      <c r="A1234">
        <v>9000126</v>
      </c>
      <c r="B1234" t="s">
        <v>110</v>
      </c>
      <c r="C1234" t="s">
        <v>9185</v>
      </c>
      <c r="D1234" t="s">
        <v>111</v>
      </c>
      <c r="E1234" t="s">
        <v>9298</v>
      </c>
      <c r="F1234" t="s">
        <v>9299</v>
      </c>
      <c r="G1234" t="s">
        <v>9300</v>
      </c>
      <c r="H1234">
        <v>11318.11</v>
      </c>
      <c r="I1234">
        <v>0</v>
      </c>
      <c r="J1234">
        <v>0</v>
      </c>
      <c r="K1234">
        <v>1134.48</v>
      </c>
      <c r="L1234">
        <v>552.52</v>
      </c>
      <c r="M1234">
        <v>42.54</v>
      </c>
      <c r="N1234">
        <v>1078</v>
      </c>
      <c r="O1234">
        <v>0</v>
      </c>
      <c r="P1234">
        <v>0</v>
      </c>
      <c r="Q1234">
        <v>0</v>
      </c>
      <c r="R1234">
        <v>0</v>
      </c>
      <c r="S1234">
        <v>148894.29999999999</v>
      </c>
      <c r="T1234">
        <v>50000</v>
      </c>
      <c r="U1234">
        <v>27337.91</v>
      </c>
      <c r="V1234">
        <v>0</v>
      </c>
      <c r="W1234">
        <v>10000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61556.39</v>
      </c>
      <c r="AD1234">
        <v>10</v>
      </c>
      <c r="AE1234">
        <v>2520</v>
      </c>
      <c r="AF1234">
        <v>3635.64</v>
      </c>
      <c r="AG1234">
        <v>0</v>
      </c>
      <c r="AH1234">
        <v>3635.64</v>
      </c>
      <c r="AI1234">
        <v>3384.58</v>
      </c>
      <c r="AJ1234">
        <v>251.06</v>
      </c>
      <c r="AK1234">
        <f t="shared" si="19"/>
        <v>3635.64</v>
      </c>
    </row>
    <row r="1235" spans="1:37" x14ac:dyDescent="0.2">
      <c r="A1235">
        <v>9000179</v>
      </c>
      <c r="B1235" t="s">
        <v>260</v>
      </c>
      <c r="C1235" t="s">
        <v>9185</v>
      </c>
      <c r="D1235" t="s">
        <v>261</v>
      </c>
      <c r="E1235" t="s">
        <v>9298</v>
      </c>
      <c r="F1235" t="s">
        <v>9299</v>
      </c>
      <c r="G1235" t="s">
        <v>9300</v>
      </c>
      <c r="H1235">
        <v>3087.11</v>
      </c>
      <c r="I1235">
        <v>0</v>
      </c>
      <c r="J1235">
        <v>0</v>
      </c>
      <c r="K1235">
        <v>768.3</v>
      </c>
      <c r="L1235">
        <v>192.08</v>
      </c>
      <c r="M1235">
        <v>28.81</v>
      </c>
      <c r="N1235">
        <v>576</v>
      </c>
      <c r="O1235">
        <v>0</v>
      </c>
      <c r="P1235">
        <v>0</v>
      </c>
      <c r="Q1235">
        <v>0</v>
      </c>
      <c r="R1235">
        <v>0</v>
      </c>
      <c r="S1235">
        <v>88255.01</v>
      </c>
      <c r="T1235">
        <v>50000</v>
      </c>
      <c r="U1235">
        <v>13447.98</v>
      </c>
      <c r="V1235">
        <v>5000</v>
      </c>
      <c r="W1235">
        <v>10000</v>
      </c>
      <c r="X1235">
        <v>0</v>
      </c>
      <c r="Y1235">
        <v>5000</v>
      </c>
      <c r="Z1235">
        <v>0</v>
      </c>
      <c r="AA1235">
        <v>0</v>
      </c>
      <c r="AB1235">
        <v>0</v>
      </c>
      <c r="AC1235">
        <v>4807.03</v>
      </c>
      <c r="AD1235">
        <v>3</v>
      </c>
      <c r="AE1235">
        <v>0</v>
      </c>
      <c r="AF1235">
        <v>144.21</v>
      </c>
      <c r="AG1235">
        <v>0</v>
      </c>
      <c r="AH1235">
        <v>144.21</v>
      </c>
      <c r="AI1235">
        <v>308.55</v>
      </c>
      <c r="AJ1235">
        <v>0</v>
      </c>
      <c r="AK1235">
        <f t="shared" si="19"/>
        <v>308.55</v>
      </c>
    </row>
    <row r="1236" spans="1:37" x14ac:dyDescent="0.2">
      <c r="A1236">
        <v>9000823</v>
      </c>
      <c r="B1236" t="s">
        <v>1934</v>
      </c>
      <c r="C1236" t="s">
        <v>9185</v>
      </c>
      <c r="D1236" t="s">
        <v>1935</v>
      </c>
      <c r="E1236" t="s">
        <v>9298</v>
      </c>
      <c r="F1236" t="s">
        <v>9299</v>
      </c>
      <c r="G1236" t="s">
        <v>9300</v>
      </c>
      <c r="H1236">
        <v>2329.3200000000002</v>
      </c>
      <c r="I1236">
        <v>0</v>
      </c>
      <c r="J1236">
        <v>0</v>
      </c>
      <c r="K1236">
        <v>593.76</v>
      </c>
      <c r="L1236">
        <v>148.44</v>
      </c>
      <c r="M1236">
        <v>22.27</v>
      </c>
      <c r="N1236">
        <v>445</v>
      </c>
      <c r="O1236">
        <v>0</v>
      </c>
      <c r="P1236">
        <v>0</v>
      </c>
      <c r="Q1236">
        <v>0</v>
      </c>
      <c r="R1236">
        <v>0</v>
      </c>
      <c r="S1236">
        <v>53806.06</v>
      </c>
      <c r="T1236">
        <v>50000</v>
      </c>
      <c r="U1236">
        <v>9209.4599999999991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3</v>
      </c>
      <c r="AE1236">
        <v>0</v>
      </c>
      <c r="AF1236">
        <v>0</v>
      </c>
      <c r="AG1236">
        <v>0</v>
      </c>
      <c r="AH1236">
        <v>0</v>
      </c>
      <c r="AI1236">
        <v>35.07</v>
      </c>
      <c r="AJ1236">
        <v>0</v>
      </c>
      <c r="AK1236">
        <f t="shared" si="19"/>
        <v>35.07</v>
      </c>
    </row>
    <row r="1237" spans="1:37" x14ac:dyDescent="0.2">
      <c r="A1237">
        <v>9000594</v>
      </c>
      <c r="B1237" t="s">
        <v>1152</v>
      </c>
      <c r="C1237" t="s">
        <v>9185</v>
      </c>
      <c r="D1237" t="s">
        <v>1153</v>
      </c>
      <c r="E1237" t="s">
        <v>9298</v>
      </c>
      <c r="F1237" t="s">
        <v>9299</v>
      </c>
      <c r="G1237" t="s">
        <v>9300</v>
      </c>
      <c r="H1237">
        <v>3215.64</v>
      </c>
      <c r="I1237">
        <v>0</v>
      </c>
      <c r="J1237">
        <v>0</v>
      </c>
      <c r="K1237">
        <v>378.39</v>
      </c>
      <c r="L1237">
        <v>104.32</v>
      </c>
      <c r="M1237">
        <v>14.19</v>
      </c>
      <c r="N1237">
        <v>284</v>
      </c>
      <c r="O1237">
        <v>0</v>
      </c>
      <c r="P1237">
        <v>0</v>
      </c>
      <c r="Q1237">
        <v>0</v>
      </c>
      <c r="R1237">
        <v>0</v>
      </c>
      <c r="S1237">
        <v>56955.07</v>
      </c>
      <c r="T1237">
        <v>50000</v>
      </c>
      <c r="U1237">
        <v>6952.7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2.37</v>
      </c>
      <c r="AD1237">
        <v>3</v>
      </c>
      <c r="AE1237">
        <v>0</v>
      </c>
      <c r="AF1237">
        <v>7.0000000000000007E-2</v>
      </c>
      <c r="AG1237">
        <v>0</v>
      </c>
      <c r="AH1237">
        <v>7.0000000000000007E-2</v>
      </c>
      <c r="AI1237">
        <v>82.44</v>
      </c>
      <c r="AJ1237">
        <v>0</v>
      </c>
      <c r="AK1237">
        <f t="shared" si="19"/>
        <v>82.44</v>
      </c>
    </row>
    <row r="1238" spans="1:37" x14ac:dyDescent="0.2">
      <c r="A1238">
        <v>9001344</v>
      </c>
      <c r="B1238" t="s">
        <v>7933</v>
      </c>
      <c r="C1238" t="s">
        <v>9185</v>
      </c>
      <c r="D1238" t="s">
        <v>7934</v>
      </c>
      <c r="E1238" t="s">
        <v>9298</v>
      </c>
      <c r="F1238" t="s">
        <v>9299</v>
      </c>
      <c r="G1238" t="s">
        <v>9300</v>
      </c>
      <c r="H1238">
        <v>4007</v>
      </c>
      <c r="I1238">
        <v>0</v>
      </c>
      <c r="J1238">
        <v>0</v>
      </c>
      <c r="K1238">
        <v>476.08</v>
      </c>
      <c r="L1238">
        <v>119.02</v>
      </c>
      <c r="M1238">
        <v>17.850000000000001</v>
      </c>
      <c r="N1238">
        <v>357</v>
      </c>
      <c r="O1238">
        <v>0</v>
      </c>
      <c r="P1238">
        <v>0</v>
      </c>
      <c r="Q1238">
        <v>0</v>
      </c>
      <c r="R1238">
        <v>0</v>
      </c>
      <c r="S1238">
        <v>21798.59</v>
      </c>
      <c r="T1238">
        <v>20000</v>
      </c>
      <c r="U1238">
        <v>3879.8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3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f t="shared" si="19"/>
        <v>0</v>
      </c>
    </row>
    <row r="1239" spans="1:37" x14ac:dyDescent="0.2">
      <c r="A1239">
        <v>9000521</v>
      </c>
      <c r="B1239" t="s">
        <v>943</v>
      </c>
      <c r="C1239" t="s">
        <v>9185</v>
      </c>
      <c r="D1239" t="s">
        <v>944</v>
      </c>
      <c r="E1239" t="s">
        <v>9298</v>
      </c>
      <c r="F1239" t="s">
        <v>9299</v>
      </c>
      <c r="G1239" t="s">
        <v>9300</v>
      </c>
      <c r="H1239">
        <v>3399.1</v>
      </c>
      <c r="I1239">
        <v>0</v>
      </c>
      <c r="J1239">
        <v>0</v>
      </c>
      <c r="K1239">
        <v>722.13</v>
      </c>
      <c r="L1239">
        <v>180.53</v>
      </c>
      <c r="M1239">
        <v>27.08</v>
      </c>
      <c r="N1239">
        <v>542</v>
      </c>
      <c r="O1239">
        <v>0</v>
      </c>
      <c r="P1239">
        <v>0</v>
      </c>
      <c r="Q1239">
        <v>0</v>
      </c>
      <c r="R1239">
        <v>0</v>
      </c>
      <c r="S1239">
        <v>91442.5</v>
      </c>
      <c r="T1239">
        <v>50000</v>
      </c>
      <c r="U1239">
        <v>14340.63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27101.87</v>
      </c>
      <c r="AD1239">
        <v>3</v>
      </c>
      <c r="AE1239">
        <v>0</v>
      </c>
      <c r="AF1239">
        <v>813.06</v>
      </c>
      <c r="AG1239">
        <v>0</v>
      </c>
      <c r="AH1239">
        <v>813.06</v>
      </c>
      <c r="AI1239">
        <v>905.24</v>
      </c>
      <c r="AJ1239">
        <v>0</v>
      </c>
      <c r="AK1239">
        <f t="shared" si="19"/>
        <v>905.24</v>
      </c>
    </row>
    <row r="1240" spans="1:37" x14ac:dyDescent="0.2">
      <c r="A1240">
        <v>9000455</v>
      </c>
      <c r="B1240" t="s">
        <v>768</v>
      </c>
      <c r="C1240" t="s">
        <v>9185</v>
      </c>
      <c r="D1240" t="s">
        <v>769</v>
      </c>
      <c r="E1240" t="s">
        <v>9298</v>
      </c>
      <c r="F1240" t="s">
        <v>9299</v>
      </c>
      <c r="G1240" t="s">
        <v>9300</v>
      </c>
      <c r="H1240">
        <v>3763.71</v>
      </c>
      <c r="I1240">
        <v>0</v>
      </c>
      <c r="J1240">
        <v>0</v>
      </c>
      <c r="K1240">
        <v>894.89</v>
      </c>
      <c r="L1240">
        <v>223.72</v>
      </c>
      <c r="M1240">
        <v>33.56</v>
      </c>
      <c r="N1240">
        <v>671</v>
      </c>
      <c r="O1240">
        <v>0</v>
      </c>
      <c r="P1240">
        <v>0</v>
      </c>
      <c r="Q1240">
        <v>0</v>
      </c>
      <c r="R1240">
        <v>0</v>
      </c>
      <c r="S1240">
        <v>104072.56</v>
      </c>
      <c r="T1240">
        <v>50000</v>
      </c>
      <c r="U1240">
        <v>17150.39</v>
      </c>
      <c r="V1240">
        <v>10000</v>
      </c>
      <c r="W1240">
        <v>10000</v>
      </c>
      <c r="X1240">
        <v>0</v>
      </c>
      <c r="Y1240">
        <v>3000</v>
      </c>
      <c r="Z1240">
        <v>0</v>
      </c>
      <c r="AA1240">
        <v>0</v>
      </c>
      <c r="AB1240">
        <v>0</v>
      </c>
      <c r="AC1240">
        <v>13922.17</v>
      </c>
      <c r="AD1240">
        <v>3</v>
      </c>
      <c r="AE1240">
        <v>0</v>
      </c>
      <c r="AF1240">
        <v>417.67</v>
      </c>
      <c r="AG1240">
        <v>0</v>
      </c>
      <c r="AH1240">
        <v>417.67</v>
      </c>
      <c r="AI1240">
        <v>599.45000000000005</v>
      </c>
      <c r="AJ1240">
        <v>0</v>
      </c>
      <c r="AK1240">
        <f t="shared" si="19"/>
        <v>599.45000000000005</v>
      </c>
    </row>
    <row r="1241" spans="1:37" x14ac:dyDescent="0.2">
      <c r="A1241">
        <v>9000295</v>
      </c>
      <c r="B1241" t="s">
        <v>511</v>
      </c>
      <c r="C1241" t="s">
        <v>9185</v>
      </c>
      <c r="D1241" t="s">
        <v>512</v>
      </c>
      <c r="E1241" t="s">
        <v>9298</v>
      </c>
      <c r="F1241" t="s">
        <v>9299</v>
      </c>
      <c r="G1241" t="s">
        <v>9300</v>
      </c>
      <c r="H1241">
        <v>3753.64</v>
      </c>
      <c r="I1241">
        <v>0</v>
      </c>
      <c r="J1241">
        <v>0</v>
      </c>
      <c r="K1241">
        <v>472.55</v>
      </c>
      <c r="L1241">
        <v>118.14</v>
      </c>
      <c r="M1241">
        <v>17.72</v>
      </c>
      <c r="N1241">
        <v>354</v>
      </c>
      <c r="O1241">
        <v>0</v>
      </c>
      <c r="P1241">
        <v>0</v>
      </c>
      <c r="Q1241">
        <v>0</v>
      </c>
      <c r="R1241">
        <v>0</v>
      </c>
      <c r="S1241">
        <v>69373.539999999994</v>
      </c>
      <c r="T1241">
        <v>50000</v>
      </c>
      <c r="U1241">
        <v>12221.27</v>
      </c>
      <c r="V1241">
        <v>0</v>
      </c>
      <c r="W1241">
        <v>10000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</v>
      </c>
      <c r="AE1241">
        <v>0</v>
      </c>
      <c r="AF1241">
        <v>0</v>
      </c>
      <c r="AG1241">
        <v>0</v>
      </c>
      <c r="AH1241">
        <v>0</v>
      </c>
      <c r="AI1241">
        <v>10.83</v>
      </c>
      <c r="AJ1241">
        <v>0</v>
      </c>
      <c r="AK1241">
        <f t="shared" si="19"/>
        <v>10.83</v>
      </c>
    </row>
    <row r="1242" spans="1:37" x14ac:dyDescent="0.2">
      <c r="A1242">
        <v>9000354</v>
      </c>
      <c r="B1242" t="s">
        <v>652</v>
      </c>
      <c r="C1242" t="s">
        <v>9185</v>
      </c>
      <c r="D1242" t="s">
        <v>653</v>
      </c>
      <c r="E1242" t="s">
        <v>9298</v>
      </c>
      <c r="F1242" t="s">
        <v>9299</v>
      </c>
      <c r="G1242" t="s">
        <v>9300</v>
      </c>
      <c r="H1242">
        <v>3726.33</v>
      </c>
      <c r="I1242">
        <v>0</v>
      </c>
      <c r="J1242">
        <v>0</v>
      </c>
      <c r="K1242">
        <v>790.6</v>
      </c>
      <c r="L1242">
        <v>197.65</v>
      </c>
      <c r="M1242">
        <v>29.65</v>
      </c>
      <c r="N1242">
        <v>593</v>
      </c>
      <c r="O1242">
        <v>0</v>
      </c>
      <c r="P1242">
        <v>0</v>
      </c>
      <c r="Q1242">
        <v>0</v>
      </c>
      <c r="R1242">
        <v>0</v>
      </c>
      <c r="S1242">
        <v>102061.63</v>
      </c>
      <c r="T1242">
        <v>50000</v>
      </c>
      <c r="U1242">
        <v>16001.78</v>
      </c>
      <c r="V1242">
        <v>10000</v>
      </c>
      <c r="W1242">
        <v>10000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16059.85</v>
      </c>
      <c r="AD1242">
        <v>3</v>
      </c>
      <c r="AE1242">
        <v>0</v>
      </c>
      <c r="AF1242">
        <v>481.8</v>
      </c>
      <c r="AG1242">
        <v>0</v>
      </c>
      <c r="AH1242">
        <v>481.8</v>
      </c>
      <c r="AI1242">
        <v>628.33000000000004</v>
      </c>
      <c r="AJ1242">
        <v>0</v>
      </c>
      <c r="AK1242">
        <f t="shared" si="19"/>
        <v>628.33000000000004</v>
      </c>
    </row>
    <row r="1243" spans="1:37" x14ac:dyDescent="0.2">
      <c r="A1243">
        <v>9001172</v>
      </c>
      <c r="B1243" t="s">
        <v>7443</v>
      </c>
      <c r="C1243" t="s">
        <v>9185</v>
      </c>
      <c r="D1243" t="s">
        <v>7444</v>
      </c>
      <c r="E1243" t="s">
        <v>9298</v>
      </c>
      <c r="F1243" t="s">
        <v>9299</v>
      </c>
      <c r="G1243" t="s">
        <v>9300</v>
      </c>
      <c r="H1243">
        <v>3823.17</v>
      </c>
      <c r="I1243">
        <v>0</v>
      </c>
      <c r="J1243">
        <v>0</v>
      </c>
      <c r="K1243">
        <v>1072.1600000000001</v>
      </c>
      <c r="L1243">
        <v>268.04000000000002</v>
      </c>
      <c r="M1243">
        <v>40.21</v>
      </c>
      <c r="N1243">
        <v>804</v>
      </c>
      <c r="O1243">
        <v>0</v>
      </c>
      <c r="P1243">
        <v>0</v>
      </c>
      <c r="Q1243">
        <v>0</v>
      </c>
      <c r="R1243">
        <v>0</v>
      </c>
      <c r="S1243">
        <v>52033.34</v>
      </c>
      <c r="T1243">
        <v>30000</v>
      </c>
      <c r="U1243">
        <v>13106.46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8926.8799999999992</v>
      </c>
      <c r="AD1243">
        <v>3</v>
      </c>
      <c r="AE1243">
        <v>0</v>
      </c>
      <c r="AF1243">
        <v>267.81</v>
      </c>
      <c r="AG1243">
        <v>0</v>
      </c>
      <c r="AH1243">
        <v>267.81</v>
      </c>
      <c r="AI1243">
        <v>368.64</v>
      </c>
      <c r="AJ1243">
        <v>0</v>
      </c>
      <c r="AK1243">
        <f t="shared" si="19"/>
        <v>368.64</v>
      </c>
    </row>
    <row r="1244" spans="1:37" x14ac:dyDescent="0.2">
      <c r="A1244">
        <v>9001359</v>
      </c>
      <c r="B1244" t="s">
        <v>1549</v>
      </c>
      <c r="C1244" t="s">
        <v>9185</v>
      </c>
      <c r="D1244" t="s">
        <v>8129</v>
      </c>
      <c r="E1244" t="s">
        <v>9298</v>
      </c>
      <c r="F1244" t="s">
        <v>9299</v>
      </c>
      <c r="G1244" t="s">
        <v>9300</v>
      </c>
      <c r="H1244">
        <v>5729.1</v>
      </c>
      <c r="I1244">
        <v>0</v>
      </c>
      <c r="J1244">
        <v>0</v>
      </c>
      <c r="K1244">
        <v>636.24</v>
      </c>
      <c r="L1244">
        <v>159.06</v>
      </c>
      <c r="M1244">
        <v>23.86</v>
      </c>
      <c r="N1244">
        <v>477</v>
      </c>
      <c r="O1244">
        <v>0</v>
      </c>
      <c r="P1244">
        <v>0</v>
      </c>
      <c r="Q1244">
        <v>0</v>
      </c>
      <c r="R1244">
        <v>0</v>
      </c>
      <c r="S1244">
        <v>27144.12</v>
      </c>
      <c r="T1244">
        <v>20000</v>
      </c>
      <c r="U1244">
        <v>5571.88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1572.24</v>
      </c>
      <c r="AD1244">
        <v>3</v>
      </c>
      <c r="AE1244">
        <v>0</v>
      </c>
      <c r="AF1244">
        <v>47.17</v>
      </c>
      <c r="AG1244">
        <v>0</v>
      </c>
      <c r="AH1244">
        <v>47.17</v>
      </c>
      <c r="AI1244">
        <v>64.180000000000007</v>
      </c>
      <c r="AJ1244">
        <v>0</v>
      </c>
      <c r="AK1244">
        <f t="shared" si="19"/>
        <v>64.180000000000007</v>
      </c>
    </row>
    <row r="1245" spans="1:37" x14ac:dyDescent="0.2">
      <c r="A1245">
        <v>9000133</v>
      </c>
      <c r="B1245" t="s">
        <v>2739</v>
      </c>
      <c r="C1245" t="s">
        <v>9185</v>
      </c>
      <c r="D1245" t="s">
        <v>2740</v>
      </c>
      <c r="E1245" t="s">
        <v>9298</v>
      </c>
      <c r="F1245" t="s">
        <v>9299</v>
      </c>
      <c r="G1245" t="s">
        <v>9300</v>
      </c>
      <c r="H1245">
        <v>14776.05</v>
      </c>
      <c r="I1245">
        <v>0</v>
      </c>
      <c r="J1245">
        <v>0</v>
      </c>
      <c r="K1245">
        <v>1134.48</v>
      </c>
      <c r="L1245">
        <v>334.2</v>
      </c>
      <c r="M1245">
        <v>42.54</v>
      </c>
      <c r="N1245">
        <v>1003</v>
      </c>
      <c r="O1245">
        <v>0</v>
      </c>
      <c r="P1245">
        <v>0</v>
      </c>
      <c r="Q1245">
        <v>0</v>
      </c>
      <c r="R1245">
        <v>0</v>
      </c>
      <c r="S1245">
        <v>140496.60999999999</v>
      </c>
      <c r="T1245">
        <v>40000</v>
      </c>
      <c r="U1245">
        <v>21000.01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79496.600000000006</v>
      </c>
      <c r="AD1245">
        <v>10</v>
      </c>
      <c r="AE1245">
        <v>2520</v>
      </c>
      <c r="AF1245">
        <v>5429.66</v>
      </c>
      <c r="AG1245">
        <v>0</v>
      </c>
      <c r="AH1245">
        <v>5429.66</v>
      </c>
      <c r="AI1245">
        <v>4703.4799999999996</v>
      </c>
      <c r="AJ1245">
        <v>726.18</v>
      </c>
      <c r="AK1245">
        <f t="shared" si="19"/>
        <v>5429.66</v>
      </c>
    </row>
    <row r="1246" spans="1:37" x14ac:dyDescent="0.2">
      <c r="A1246">
        <v>9000389</v>
      </c>
      <c r="B1246" t="s">
        <v>685</v>
      </c>
      <c r="C1246" t="s">
        <v>9185</v>
      </c>
      <c r="D1246" t="s">
        <v>686</v>
      </c>
      <c r="E1246" t="s">
        <v>9298</v>
      </c>
      <c r="F1246" t="s">
        <v>9299</v>
      </c>
      <c r="G1246" t="s">
        <v>9300</v>
      </c>
      <c r="H1246">
        <v>4193.18</v>
      </c>
      <c r="I1246">
        <v>0</v>
      </c>
      <c r="J1246">
        <v>0</v>
      </c>
      <c r="K1246">
        <v>929.4</v>
      </c>
      <c r="L1246">
        <v>232.35</v>
      </c>
      <c r="M1246">
        <v>34.85</v>
      </c>
      <c r="N1246">
        <v>697</v>
      </c>
      <c r="O1246">
        <v>0</v>
      </c>
      <c r="P1246">
        <v>0</v>
      </c>
      <c r="Q1246">
        <v>0</v>
      </c>
      <c r="R1246">
        <v>0</v>
      </c>
      <c r="S1246">
        <v>105565</v>
      </c>
      <c r="T1246">
        <v>50000</v>
      </c>
      <c r="U1246">
        <v>21495.759999999998</v>
      </c>
      <c r="V1246">
        <v>10000</v>
      </c>
      <c r="W1246">
        <v>10000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14069.24</v>
      </c>
      <c r="AD1246">
        <v>3</v>
      </c>
      <c r="AE1246">
        <v>0</v>
      </c>
      <c r="AF1246">
        <v>422.08</v>
      </c>
      <c r="AG1246">
        <v>0</v>
      </c>
      <c r="AH1246">
        <v>422.08</v>
      </c>
      <c r="AI1246">
        <v>563.09</v>
      </c>
      <c r="AJ1246">
        <v>0</v>
      </c>
      <c r="AK1246">
        <f t="shared" si="19"/>
        <v>563.09</v>
      </c>
    </row>
    <row r="1247" spans="1:37" x14ac:dyDescent="0.2">
      <c r="A1247">
        <v>9001005</v>
      </c>
      <c r="B1247" t="s">
        <v>2273</v>
      </c>
      <c r="C1247" t="s">
        <v>9185</v>
      </c>
      <c r="D1247" t="s">
        <v>2274</v>
      </c>
      <c r="E1247" t="s">
        <v>9298</v>
      </c>
      <c r="F1247" t="s">
        <v>9299</v>
      </c>
      <c r="G1247" t="s">
        <v>9300</v>
      </c>
      <c r="H1247">
        <v>3501</v>
      </c>
      <c r="I1247">
        <v>0</v>
      </c>
      <c r="J1247">
        <v>0</v>
      </c>
      <c r="K1247">
        <v>344.83</v>
      </c>
      <c r="L1247">
        <v>104.32</v>
      </c>
      <c r="M1247">
        <v>12.93</v>
      </c>
      <c r="N1247">
        <v>259</v>
      </c>
      <c r="O1247">
        <v>0</v>
      </c>
      <c r="P1247">
        <v>0</v>
      </c>
      <c r="Q1247">
        <v>0</v>
      </c>
      <c r="R1247">
        <v>0</v>
      </c>
      <c r="S1247">
        <v>46813.69</v>
      </c>
      <c r="T1247">
        <v>45000</v>
      </c>
      <c r="U1247">
        <v>6381</v>
      </c>
      <c r="V1247">
        <v>9000</v>
      </c>
      <c r="W1247">
        <v>9000</v>
      </c>
      <c r="X1247">
        <v>3200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3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f t="shared" si="19"/>
        <v>0</v>
      </c>
    </row>
    <row r="1248" spans="1:37" x14ac:dyDescent="0.2">
      <c r="A1248">
        <v>9000958</v>
      </c>
      <c r="B1248" t="s">
        <v>2203</v>
      </c>
      <c r="C1248" t="s">
        <v>9185</v>
      </c>
      <c r="D1248" t="s">
        <v>2204</v>
      </c>
      <c r="E1248" t="s">
        <v>9298</v>
      </c>
      <c r="F1248" t="s">
        <v>9299</v>
      </c>
      <c r="G1248" t="s">
        <v>9300</v>
      </c>
      <c r="H1248">
        <v>4302.13</v>
      </c>
      <c r="I1248">
        <v>0</v>
      </c>
      <c r="J1248">
        <v>0</v>
      </c>
      <c r="K1248">
        <v>435.68</v>
      </c>
      <c r="L1248">
        <v>108.91</v>
      </c>
      <c r="M1248">
        <v>16.34</v>
      </c>
      <c r="N1248">
        <v>327</v>
      </c>
      <c r="O1248">
        <v>0</v>
      </c>
      <c r="P1248">
        <v>0</v>
      </c>
      <c r="Q1248">
        <v>0</v>
      </c>
      <c r="R1248">
        <v>0</v>
      </c>
      <c r="S1248">
        <v>60778.86</v>
      </c>
      <c r="T1248">
        <v>50000</v>
      </c>
      <c r="U1248">
        <v>8881.2999999999993</v>
      </c>
      <c r="V1248">
        <v>10000</v>
      </c>
      <c r="W1248">
        <v>10000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3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f t="shared" si="19"/>
        <v>0</v>
      </c>
    </row>
    <row r="1249" spans="1:37" x14ac:dyDescent="0.2">
      <c r="A1249">
        <v>9000505</v>
      </c>
      <c r="B1249" t="s">
        <v>898</v>
      </c>
      <c r="C1249" t="s">
        <v>9185</v>
      </c>
      <c r="D1249" t="s">
        <v>899</v>
      </c>
      <c r="E1249" t="s">
        <v>9298</v>
      </c>
      <c r="F1249" t="s">
        <v>9299</v>
      </c>
      <c r="G1249" t="s">
        <v>9300</v>
      </c>
      <c r="H1249">
        <v>4658.5</v>
      </c>
      <c r="I1249">
        <v>0</v>
      </c>
      <c r="J1249">
        <v>0</v>
      </c>
      <c r="K1249">
        <v>938.67</v>
      </c>
      <c r="L1249">
        <v>234.67</v>
      </c>
      <c r="M1249">
        <v>35.200000000000003</v>
      </c>
      <c r="N1249">
        <v>704</v>
      </c>
      <c r="O1249">
        <v>0</v>
      </c>
      <c r="P1249">
        <v>0</v>
      </c>
      <c r="Q1249">
        <v>0</v>
      </c>
      <c r="R1249">
        <v>0</v>
      </c>
      <c r="S1249">
        <v>110877.65</v>
      </c>
      <c r="T1249">
        <v>50000</v>
      </c>
      <c r="U1249">
        <v>22473.599999999999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38404.050000000003</v>
      </c>
      <c r="AD1249">
        <v>10</v>
      </c>
      <c r="AE1249">
        <v>2520</v>
      </c>
      <c r="AF1249">
        <v>1320.41</v>
      </c>
      <c r="AG1249">
        <v>0</v>
      </c>
      <c r="AH1249">
        <v>1320.41</v>
      </c>
      <c r="AI1249">
        <v>1545.81</v>
      </c>
      <c r="AJ1249">
        <v>0</v>
      </c>
      <c r="AK1249">
        <f t="shared" si="19"/>
        <v>1545.81</v>
      </c>
    </row>
    <row r="1250" spans="1:37" x14ac:dyDescent="0.2">
      <c r="A1250">
        <v>9001020</v>
      </c>
      <c r="B1250" t="s">
        <v>2318</v>
      </c>
      <c r="C1250" t="s">
        <v>9185</v>
      </c>
      <c r="D1250" t="s">
        <v>2319</v>
      </c>
      <c r="E1250" t="s">
        <v>9298</v>
      </c>
      <c r="F1250" t="s">
        <v>9299</v>
      </c>
      <c r="G1250" t="s">
        <v>9300</v>
      </c>
      <c r="H1250">
        <v>4255.66</v>
      </c>
      <c r="I1250">
        <v>0</v>
      </c>
      <c r="J1250">
        <v>0</v>
      </c>
      <c r="K1250">
        <v>399.92</v>
      </c>
      <c r="L1250">
        <v>104.32</v>
      </c>
      <c r="M1250">
        <v>15</v>
      </c>
      <c r="N1250">
        <v>300</v>
      </c>
      <c r="O1250">
        <v>0</v>
      </c>
      <c r="P1250">
        <v>0</v>
      </c>
      <c r="Q1250">
        <v>0</v>
      </c>
      <c r="R1250">
        <v>0</v>
      </c>
      <c r="S1250">
        <v>53807.13</v>
      </c>
      <c r="T1250">
        <v>45000</v>
      </c>
      <c r="U1250">
        <v>7347.12</v>
      </c>
      <c r="V1250">
        <v>9000</v>
      </c>
      <c r="W1250">
        <v>9000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3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f t="shared" si="19"/>
        <v>0</v>
      </c>
    </row>
    <row r="1251" spans="1:37" x14ac:dyDescent="0.2">
      <c r="A1251">
        <v>9001388</v>
      </c>
      <c r="B1251" t="s">
        <v>8912</v>
      </c>
      <c r="C1251" t="s">
        <v>9185</v>
      </c>
      <c r="D1251" t="s">
        <v>8913</v>
      </c>
      <c r="E1251" t="s">
        <v>9298</v>
      </c>
      <c r="F1251" t="s">
        <v>9299</v>
      </c>
      <c r="G1251" t="s">
        <v>9300</v>
      </c>
      <c r="H1251">
        <v>2637</v>
      </c>
      <c r="I1251">
        <v>0</v>
      </c>
      <c r="J1251">
        <v>0</v>
      </c>
      <c r="K1251">
        <v>320</v>
      </c>
      <c r="L1251">
        <v>104.32</v>
      </c>
      <c r="M1251">
        <v>12</v>
      </c>
      <c r="N1251">
        <v>240</v>
      </c>
      <c r="O1251">
        <v>0</v>
      </c>
      <c r="P1251">
        <v>0</v>
      </c>
      <c r="Q1251">
        <v>0</v>
      </c>
      <c r="R1251">
        <v>0</v>
      </c>
      <c r="S1251">
        <v>9561</v>
      </c>
      <c r="T1251">
        <v>15000</v>
      </c>
      <c r="U1251">
        <v>2028.96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3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f t="shared" si="19"/>
        <v>0</v>
      </c>
    </row>
    <row r="1252" spans="1:37" x14ac:dyDescent="0.2">
      <c r="A1252">
        <v>9001101</v>
      </c>
      <c r="B1252" t="s">
        <v>2975</v>
      </c>
      <c r="C1252" t="s">
        <v>9185</v>
      </c>
      <c r="D1252" t="s">
        <v>2976</v>
      </c>
      <c r="E1252" t="s">
        <v>9298</v>
      </c>
      <c r="F1252" t="s">
        <v>9299</v>
      </c>
      <c r="G1252" t="s">
        <v>9300</v>
      </c>
      <c r="H1252">
        <v>3573</v>
      </c>
      <c r="I1252">
        <v>0</v>
      </c>
      <c r="J1252">
        <v>0</v>
      </c>
      <c r="K1252">
        <v>353.84</v>
      </c>
      <c r="L1252">
        <v>104.32</v>
      </c>
      <c r="M1252">
        <v>13.27</v>
      </c>
      <c r="N1252">
        <v>265</v>
      </c>
      <c r="O1252">
        <v>0</v>
      </c>
      <c r="P1252">
        <v>0</v>
      </c>
      <c r="Q1252">
        <v>0</v>
      </c>
      <c r="R1252">
        <v>0</v>
      </c>
      <c r="S1252">
        <v>36491.370000000003</v>
      </c>
      <c r="T1252">
        <v>40000</v>
      </c>
      <c r="U1252">
        <v>5003.1099999999997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3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f t="shared" si="19"/>
        <v>0</v>
      </c>
    </row>
    <row r="1253" spans="1:37" x14ac:dyDescent="0.2">
      <c r="A1253">
        <v>9000714</v>
      </c>
      <c r="B1253" t="s">
        <v>1501</v>
      </c>
      <c r="C1253" t="s">
        <v>9185</v>
      </c>
      <c r="D1253" t="s">
        <v>1502</v>
      </c>
      <c r="E1253" t="s">
        <v>9298</v>
      </c>
      <c r="F1253" t="s">
        <v>9299</v>
      </c>
      <c r="G1253" t="s">
        <v>9300</v>
      </c>
      <c r="H1253">
        <v>3605</v>
      </c>
      <c r="I1253">
        <v>0</v>
      </c>
      <c r="J1253">
        <v>0</v>
      </c>
      <c r="K1253">
        <v>420.11</v>
      </c>
      <c r="L1253">
        <v>105.03</v>
      </c>
      <c r="M1253">
        <v>15.75</v>
      </c>
      <c r="N1253">
        <v>315</v>
      </c>
      <c r="O1253">
        <v>0</v>
      </c>
      <c r="P1253">
        <v>0</v>
      </c>
      <c r="Q1253">
        <v>0</v>
      </c>
      <c r="R1253">
        <v>0</v>
      </c>
      <c r="S1253">
        <v>48846.38</v>
      </c>
      <c r="T1253">
        <v>50000</v>
      </c>
      <c r="U1253">
        <v>10148.56</v>
      </c>
      <c r="V1253">
        <v>10000</v>
      </c>
      <c r="W1253">
        <v>20000</v>
      </c>
      <c r="X1253">
        <v>0</v>
      </c>
      <c r="Y1253">
        <v>10000</v>
      </c>
      <c r="Z1253">
        <v>0</v>
      </c>
      <c r="AA1253">
        <v>0</v>
      </c>
      <c r="AB1253">
        <v>0</v>
      </c>
      <c r="AC1253">
        <v>0</v>
      </c>
      <c r="AD1253">
        <v>3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f t="shared" si="19"/>
        <v>0</v>
      </c>
    </row>
    <row r="1254" spans="1:37" x14ac:dyDescent="0.2">
      <c r="A1254">
        <v>9001001</v>
      </c>
      <c r="B1254" t="s">
        <v>2261</v>
      </c>
      <c r="C1254" t="s">
        <v>9185</v>
      </c>
      <c r="D1254" t="s">
        <v>2262</v>
      </c>
      <c r="E1254" t="s">
        <v>9298</v>
      </c>
      <c r="F1254" t="s">
        <v>9299</v>
      </c>
      <c r="G1254" t="s">
        <v>9300</v>
      </c>
      <c r="H1254">
        <v>3793.97</v>
      </c>
      <c r="I1254">
        <v>0</v>
      </c>
      <c r="J1254">
        <v>0</v>
      </c>
      <c r="K1254">
        <v>348.47</v>
      </c>
      <c r="L1254">
        <v>104.32</v>
      </c>
      <c r="M1254">
        <v>13.07</v>
      </c>
      <c r="N1254">
        <v>261</v>
      </c>
      <c r="O1254">
        <v>0</v>
      </c>
      <c r="P1254">
        <v>0</v>
      </c>
      <c r="Q1254">
        <v>0</v>
      </c>
      <c r="R1254">
        <v>0</v>
      </c>
      <c r="S1254">
        <v>50163.1</v>
      </c>
      <c r="T1254">
        <v>45000</v>
      </c>
      <c r="U1254">
        <v>6438.54</v>
      </c>
      <c r="V1254">
        <v>18000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3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f t="shared" si="19"/>
        <v>0</v>
      </c>
    </row>
    <row r="1255" spans="1:37" x14ac:dyDescent="0.2">
      <c r="A1255">
        <v>9000604</v>
      </c>
      <c r="B1255" t="s">
        <v>1182</v>
      </c>
      <c r="C1255" t="s">
        <v>9185</v>
      </c>
      <c r="D1255" t="s">
        <v>1183</v>
      </c>
      <c r="E1255" t="s">
        <v>9298</v>
      </c>
      <c r="F1255" t="s">
        <v>9299</v>
      </c>
      <c r="G1255" t="s">
        <v>9300</v>
      </c>
      <c r="H1255">
        <v>2977.34</v>
      </c>
      <c r="I1255">
        <v>0</v>
      </c>
      <c r="J1255">
        <v>0</v>
      </c>
      <c r="K1255">
        <v>528.49</v>
      </c>
      <c r="L1255">
        <v>132.12</v>
      </c>
      <c r="M1255">
        <v>19.82</v>
      </c>
      <c r="N1255">
        <v>396</v>
      </c>
      <c r="O1255">
        <v>0</v>
      </c>
      <c r="P1255">
        <v>0</v>
      </c>
      <c r="Q1255">
        <v>0</v>
      </c>
      <c r="R1255">
        <v>0</v>
      </c>
      <c r="S1255">
        <v>66259.73</v>
      </c>
      <c r="T1255">
        <v>50000</v>
      </c>
      <c r="U1255">
        <v>8761.34</v>
      </c>
      <c r="V1255">
        <v>0</v>
      </c>
      <c r="W1255">
        <v>10000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</v>
      </c>
      <c r="AE1255">
        <v>0</v>
      </c>
      <c r="AF1255">
        <v>0</v>
      </c>
      <c r="AG1255">
        <v>0</v>
      </c>
      <c r="AH1255">
        <v>0</v>
      </c>
      <c r="AI1255">
        <v>78.17</v>
      </c>
      <c r="AJ1255">
        <v>0</v>
      </c>
      <c r="AK1255">
        <f t="shared" si="19"/>
        <v>78.17</v>
      </c>
    </row>
    <row r="1256" spans="1:37" x14ac:dyDescent="0.2">
      <c r="A1256">
        <v>9000968</v>
      </c>
      <c r="B1256" t="s">
        <v>2185</v>
      </c>
      <c r="C1256" t="s">
        <v>9185</v>
      </c>
      <c r="D1256" t="s">
        <v>2186</v>
      </c>
      <c r="E1256" t="s">
        <v>9298</v>
      </c>
      <c r="F1256" t="s">
        <v>9299</v>
      </c>
      <c r="G1256" t="s">
        <v>9300</v>
      </c>
      <c r="H1256">
        <v>4157.53</v>
      </c>
      <c r="I1256">
        <v>0</v>
      </c>
      <c r="J1256">
        <v>0</v>
      </c>
      <c r="K1256">
        <v>474.24</v>
      </c>
      <c r="L1256">
        <v>118.57</v>
      </c>
      <c r="M1256">
        <v>17.78</v>
      </c>
      <c r="N1256">
        <v>356</v>
      </c>
      <c r="O1256">
        <v>0</v>
      </c>
      <c r="P1256">
        <v>0</v>
      </c>
      <c r="Q1256">
        <v>0</v>
      </c>
      <c r="R1256">
        <v>0</v>
      </c>
      <c r="S1256">
        <v>59206.34</v>
      </c>
      <c r="T1256">
        <v>50000</v>
      </c>
      <c r="U1256">
        <v>9667.9</v>
      </c>
      <c r="V1256">
        <v>10000</v>
      </c>
      <c r="W1256">
        <v>10000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3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f t="shared" si="19"/>
        <v>0</v>
      </c>
    </row>
    <row r="1257" spans="1:37" x14ac:dyDescent="0.2">
      <c r="A1257">
        <v>9000931</v>
      </c>
      <c r="B1257" t="s">
        <v>2063</v>
      </c>
      <c r="C1257" t="s">
        <v>9185</v>
      </c>
      <c r="D1257" t="s">
        <v>2064</v>
      </c>
      <c r="E1257" t="s">
        <v>9298</v>
      </c>
      <c r="F1257" t="s">
        <v>9299</v>
      </c>
      <c r="G1257" t="s">
        <v>9300</v>
      </c>
      <c r="H1257">
        <v>4108</v>
      </c>
      <c r="I1257">
        <v>0</v>
      </c>
      <c r="J1257">
        <v>0</v>
      </c>
      <c r="K1257">
        <v>977.52</v>
      </c>
      <c r="L1257">
        <v>244.38</v>
      </c>
      <c r="M1257">
        <v>36.659999999999997</v>
      </c>
      <c r="N1257">
        <v>733</v>
      </c>
      <c r="O1257">
        <v>0</v>
      </c>
      <c r="P1257">
        <v>0</v>
      </c>
      <c r="Q1257">
        <v>0</v>
      </c>
      <c r="R1257">
        <v>0</v>
      </c>
      <c r="S1257">
        <v>99532.29</v>
      </c>
      <c r="T1257">
        <v>50000</v>
      </c>
      <c r="U1257">
        <v>19917.599999999999</v>
      </c>
      <c r="V1257">
        <v>10000</v>
      </c>
      <c r="W1257">
        <v>6660</v>
      </c>
      <c r="X1257">
        <v>0</v>
      </c>
      <c r="Y1257">
        <v>10000</v>
      </c>
      <c r="Z1257">
        <v>0</v>
      </c>
      <c r="AA1257">
        <v>0</v>
      </c>
      <c r="AB1257">
        <v>0</v>
      </c>
      <c r="AC1257">
        <v>2954.69</v>
      </c>
      <c r="AD1257">
        <v>3</v>
      </c>
      <c r="AE1257">
        <v>0</v>
      </c>
      <c r="AF1257">
        <v>88.64</v>
      </c>
      <c r="AG1257">
        <v>0</v>
      </c>
      <c r="AH1257">
        <v>88.64</v>
      </c>
      <c r="AI1257">
        <v>465.34</v>
      </c>
      <c r="AJ1257">
        <v>0</v>
      </c>
      <c r="AK1257">
        <f t="shared" si="19"/>
        <v>465.34</v>
      </c>
    </row>
    <row r="1258" spans="1:37" x14ac:dyDescent="0.2">
      <c r="A1258">
        <v>9000148</v>
      </c>
      <c r="B1258" t="s">
        <v>167</v>
      </c>
      <c r="C1258" t="s">
        <v>9185</v>
      </c>
      <c r="D1258" t="s">
        <v>168</v>
      </c>
      <c r="E1258" t="s">
        <v>9298</v>
      </c>
      <c r="F1258" t="s">
        <v>9299</v>
      </c>
      <c r="G1258" t="s">
        <v>9300</v>
      </c>
      <c r="H1258">
        <v>3377.11</v>
      </c>
      <c r="I1258">
        <v>0</v>
      </c>
      <c r="J1258">
        <v>0</v>
      </c>
      <c r="K1258">
        <v>403.96</v>
      </c>
      <c r="L1258">
        <v>104.32</v>
      </c>
      <c r="M1258">
        <v>15.15</v>
      </c>
      <c r="N1258">
        <v>303</v>
      </c>
      <c r="O1258">
        <v>0</v>
      </c>
      <c r="P1258">
        <v>0</v>
      </c>
      <c r="Q1258">
        <v>0</v>
      </c>
      <c r="R1258">
        <v>0</v>
      </c>
      <c r="S1258">
        <v>51710.98</v>
      </c>
      <c r="T1258">
        <v>50000</v>
      </c>
      <c r="U1258">
        <v>7307.71</v>
      </c>
      <c r="V1258">
        <v>5000</v>
      </c>
      <c r="W1258">
        <v>0</v>
      </c>
      <c r="X1258">
        <v>0</v>
      </c>
      <c r="Y1258">
        <v>10000</v>
      </c>
      <c r="Z1258">
        <v>0</v>
      </c>
      <c r="AA1258">
        <v>0</v>
      </c>
      <c r="AB1258">
        <v>0</v>
      </c>
      <c r="AC1258">
        <v>0</v>
      </c>
      <c r="AD1258">
        <v>3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f t="shared" si="19"/>
        <v>0</v>
      </c>
    </row>
    <row r="1259" spans="1:37" x14ac:dyDescent="0.2">
      <c r="A1259">
        <v>9000345</v>
      </c>
      <c r="B1259" t="s">
        <v>631</v>
      </c>
      <c r="C1259" t="s">
        <v>9185</v>
      </c>
      <c r="D1259" t="s">
        <v>632</v>
      </c>
      <c r="E1259" t="s">
        <v>9298</v>
      </c>
      <c r="F1259" t="s">
        <v>9299</v>
      </c>
      <c r="G1259" t="s">
        <v>9300</v>
      </c>
      <c r="H1259">
        <v>4153.1099999999997</v>
      </c>
      <c r="I1259">
        <v>0</v>
      </c>
      <c r="J1259">
        <v>0</v>
      </c>
      <c r="K1259">
        <v>1134.48</v>
      </c>
      <c r="L1259">
        <v>373.34</v>
      </c>
      <c r="M1259">
        <v>42.54</v>
      </c>
      <c r="N1259">
        <v>1078</v>
      </c>
      <c r="O1259">
        <v>0</v>
      </c>
      <c r="P1259">
        <v>0</v>
      </c>
      <c r="Q1259">
        <v>0</v>
      </c>
      <c r="R1259">
        <v>0</v>
      </c>
      <c r="S1259">
        <v>105440.61</v>
      </c>
      <c r="T1259">
        <v>50000</v>
      </c>
      <c r="U1259">
        <v>26094.19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29346.42</v>
      </c>
      <c r="AD1259">
        <v>3</v>
      </c>
      <c r="AE1259">
        <v>0</v>
      </c>
      <c r="AF1259">
        <v>880.39</v>
      </c>
      <c r="AG1259">
        <v>0</v>
      </c>
      <c r="AH1259">
        <v>880.39</v>
      </c>
      <c r="AI1259">
        <v>984.65</v>
      </c>
      <c r="AJ1259">
        <v>0</v>
      </c>
      <c r="AK1259">
        <f t="shared" si="19"/>
        <v>984.65</v>
      </c>
    </row>
    <row r="1260" spans="1:37" x14ac:dyDescent="0.2">
      <c r="A1260">
        <v>9000668</v>
      </c>
      <c r="B1260" t="s">
        <v>1370</v>
      </c>
      <c r="C1260" t="s">
        <v>9185</v>
      </c>
      <c r="D1260" t="s">
        <v>2385</v>
      </c>
      <c r="E1260" t="s">
        <v>9298</v>
      </c>
      <c r="F1260" t="s">
        <v>9299</v>
      </c>
      <c r="G1260" t="s">
        <v>9300</v>
      </c>
      <c r="H1260">
        <v>3210.28</v>
      </c>
      <c r="I1260">
        <v>0</v>
      </c>
      <c r="J1260">
        <v>0</v>
      </c>
      <c r="K1260">
        <v>745.57</v>
      </c>
      <c r="L1260">
        <v>186.39</v>
      </c>
      <c r="M1260">
        <v>27.96</v>
      </c>
      <c r="N1260">
        <v>559</v>
      </c>
      <c r="O1260">
        <v>0</v>
      </c>
      <c r="P1260">
        <v>0</v>
      </c>
      <c r="Q1260">
        <v>0</v>
      </c>
      <c r="R1260">
        <v>0</v>
      </c>
      <c r="S1260">
        <v>79192.86</v>
      </c>
      <c r="T1260">
        <v>50000</v>
      </c>
      <c r="U1260">
        <v>14375.06</v>
      </c>
      <c r="V1260">
        <v>10000</v>
      </c>
      <c r="W1260">
        <v>0</v>
      </c>
      <c r="X1260">
        <v>0</v>
      </c>
      <c r="Y1260">
        <v>10000</v>
      </c>
      <c r="Z1260">
        <v>0</v>
      </c>
      <c r="AA1260">
        <v>0</v>
      </c>
      <c r="AB1260">
        <v>0</v>
      </c>
      <c r="AC1260">
        <v>0</v>
      </c>
      <c r="AD1260">
        <v>3</v>
      </c>
      <c r="AE1260">
        <v>0</v>
      </c>
      <c r="AF1260">
        <v>0</v>
      </c>
      <c r="AG1260">
        <v>0</v>
      </c>
      <c r="AH1260">
        <v>0</v>
      </c>
      <c r="AI1260">
        <v>31.36</v>
      </c>
      <c r="AJ1260">
        <v>0</v>
      </c>
      <c r="AK1260">
        <f t="shared" si="19"/>
        <v>31.36</v>
      </c>
    </row>
    <row r="1261" spans="1:37" x14ac:dyDescent="0.2">
      <c r="A1261">
        <v>9001052</v>
      </c>
      <c r="B1261" t="s">
        <v>2831</v>
      </c>
      <c r="C1261" t="s">
        <v>9185</v>
      </c>
      <c r="D1261" t="s">
        <v>2832</v>
      </c>
      <c r="E1261" t="s">
        <v>9298</v>
      </c>
      <c r="F1261" t="s">
        <v>9299</v>
      </c>
      <c r="G1261" t="s">
        <v>9300</v>
      </c>
      <c r="H1261">
        <v>3873.9</v>
      </c>
      <c r="I1261">
        <v>0</v>
      </c>
      <c r="J1261">
        <v>0</v>
      </c>
      <c r="K1261">
        <v>468.88</v>
      </c>
      <c r="L1261">
        <v>117.21</v>
      </c>
      <c r="M1261">
        <v>17.579999999999998</v>
      </c>
      <c r="N1261">
        <v>352</v>
      </c>
      <c r="O1261">
        <v>0</v>
      </c>
      <c r="P1261">
        <v>0</v>
      </c>
      <c r="Q1261">
        <v>0</v>
      </c>
      <c r="R1261">
        <v>0</v>
      </c>
      <c r="S1261">
        <v>42989.87</v>
      </c>
      <c r="T1261">
        <v>40000</v>
      </c>
      <c r="U1261">
        <v>7645.36</v>
      </c>
      <c r="V1261">
        <v>15000</v>
      </c>
      <c r="W1261">
        <v>16000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3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f t="shared" si="19"/>
        <v>0</v>
      </c>
    </row>
    <row r="1262" spans="1:37" x14ac:dyDescent="0.2">
      <c r="A1262">
        <v>9000805</v>
      </c>
      <c r="B1262" t="s">
        <v>1771</v>
      </c>
      <c r="C1262" t="s">
        <v>9185</v>
      </c>
      <c r="D1262" t="s">
        <v>1772</v>
      </c>
      <c r="E1262" t="s">
        <v>9298</v>
      </c>
      <c r="F1262" t="s">
        <v>9299</v>
      </c>
      <c r="G1262" t="s">
        <v>9300</v>
      </c>
      <c r="H1262">
        <v>3544.96</v>
      </c>
      <c r="I1262">
        <v>0</v>
      </c>
      <c r="J1262">
        <v>0</v>
      </c>
      <c r="K1262">
        <v>541.6</v>
      </c>
      <c r="L1262">
        <v>135.4</v>
      </c>
      <c r="M1262">
        <v>20.309999999999999</v>
      </c>
      <c r="N1262">
        <v>406</v>
      </c>
      <c r="O1262">
        <v>0</v>
      </c>
      <c r="P1262">
        <v>0</v>
      </c>
      <c r="Q1262">
        <v>0</v>
      </c>
      <c r="R1262">
        <v>0</v>
      </c>
      <c r="S1262">
        <v>57326.73</v>
      </c>
      <c r="T1262">
        <v>50000</v>
      </c>
      <c r="U1262">
        <v>11282.76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3</v>
      </c>
      <c r="AE1262">
        <v>0</v>
      </c>
      <c r="AF1262">
        <v>0</v>
      </c>
      <c r="AG1262">
        <v>0</v>
      </c>
      <c r="AH1262">
        <v>0</v>
      </c>
      <c r="AI1262">
        <v>0.61</v>
      </c>
      <c r="AJ1262">
        <v>0</v>
      </c>
      <c r="AK1262">
        <f t="shared" si="19"/>
        <v>0.61</v>
      </c>
    </row>
    <row r="1263" spans="1:37" x14ac:dyDescent="0.2">
      <c r="A1263">
        <v>9001315</v>
      </c>
      <c r="B1263" t="s">
        <v>7900</v>
      </c>
      <c r="C1263" t="s">
        <v>9185</v>
      </c>
      <c r="D1263" t="s">
        <v>7901</v>
      </c>
      <c r="E1263" t="s">
        <v>9298</v>
      </c>
      <c r="F1263" t="s">
        <v>9299</v>
      </c>
      <c r="G1263" t="s">
        <v>9300</v>
      </c>
      <c r="H1263">
        <v>5277</v>
      </c>
      <c r="I1263">
        <v>0</v>
      </c>
      <c r="J1263">
        <v>0</v>
      </c>
      <c r="K1263">
        <v>714.72</v>
      </c>
      <c r="L1263">
        <v>178.68</v>
      </c>
      <c r="M1263">
        <v>26.8</v>
      </c>
      <c r="N1263">
        <v>536</v>
      </c>
      <c r="O1263">
        <v>0</v>
      </c>
      <c r="P1263">
        <v>0</v>
      </c>
      <c r="Q1263">
        <v>0</v>
      </c>
      <c r="R1263">
        <v>0</v>
      </c>
      <c r="S1263">
        <v>28388.03</v>
      </c>
      <c r="T1263">
        <v>20000</v>
      </c>
      <c r="U1263">
        <v>5824.8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2563.23</v>
      </c>
      <c r="AD1263">
        <v>3</v>
      </c>
      <c r="AE1263">
        <v>0</v>
      </c>
      <c r="AF1263">
        <v>76.900000000000006</v>
      </c>
      <c r="AG1263">
        <v>0</v>
      </c>
      <c r="AH1263">
        <v>76.900000000000006</v>
      </c>
      <c r="AI1263">
        <v>112.27</v>
      </c>
      <c r="AJ1263">
        <v>0</v>
      </c>
      <c r="AK1263">
        <f t="shared" si="19"/>
        <v>112.27</v>
      </c>
    </row>
    <row r="1264" spans="1:37" x14ac:dyDescent="0.2">
      <c r="A1264">
        <v>9001006</v>
      </c>
      <c r="B1264" t="s">
        <v>2276</v>
      </c>
      <c r="C1264" t="s">
        <v>9185</v>
      </c>
      <c r="D1264" t="s">
        <v>2277</v>
      </c>
      <c r="E1264" t="s">
        <v>9298</v>
      </c>
      <c r="F1264" t="s">
        <v>9299</v>
      </c>
      <c r="G1264" t="s">
        <v>9300</v>
      </c>
      <c r="H1264">
        <v>3803.9</v>
      </c>
      <c r="I1264">
        <v>0</v>
      </c>
      <c r="J1264">
        <v>0</v>
      </c>
      <c r="K1264">
        <v>414.55</v>
      </c>
      <c r="L1264">
        <v>104.32</v>
      </c>
      <c r="M1264">
        <v>15.55</v>
      </c>
      <c r="N1264">
        <v>311</v>
      </c>
      <c r="O1264">
        <v>0</v>
      </c>
      <c r="P1264">
        <v>0</v>
      </c>
      <c r="Q1264">
        <v>0</v>
      </c>
      <c r="R1264">
        <v>0</v>
      </c>
      <c r="S1264">
        <v>49279.79</v>
      </c>
      <c r="T1264">
        <v>45000</v>
      </c>
      <c r="U1264">
        <v>7604.7</v>
      </c>
      <c r="V1264">
        <v>9000</v>
      </c>
      <c r="W1264">
        <v>18000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3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f t="shared" si="19"/>
        <v>0</v>
      </c>
    </row>
    <row r="1265" spans="1:37" x14ac:dyDescent="0.2">
      <c r="A1265">
        <v>9001431</v>
      </c>
      <c r="B1265" t="s">
        <v>9217</v>
      </c>
      <c r="C1265" t="s">
        <v>9185</v>
      </c>
      <c r="D1265" t="s">
        <v>9218</v>
      </c>
      <c r="E1265" t="s">
        <v>9298</v>
      </c>
      <c r="F1265" t="s">
        <v>9299</v>
      </c>
      <c r="G1265" t="s">
        <v>9300</v>
      </c>
      <c r="H1265">
        <v>2637</v>
      </c>
      <c r="I1265">
        <v>0</v>
      </c>
      <c r="J1265">
        <v>0</v>
      </c>
      <c r="K1265">
        <v>320</v>
      </c>
      <c r="L1265">
        <v>104.32</v>
      </c>
      <c r="M1265">
        <v>12</v>
      </c>
      <c r="N1265">
        <v>240</v>
      </c>
      <c r="O1265">
        <v>0</v>
      </c>
      <c r="P1265">
        <v>0</v>
      </c>
      <c r="Q1265">
        <v>0</v>
      </c>
      <c r="R1265">
        <v>0</v>
      </c>
      <c r="S1265">
        <v>5274</v>
      </c>
      <c r="T1265">
        <v>10000</v>
      </c>
      <c r="U1265">
        <v>1352.64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3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f t="shared" si="19"/>
        <v>0</v>
      </c>
    </row>
    <row r="1266" spans="1:37" x14ac:dyDescent="0.2">
      <c r="A1266">
        <v>9000524</v>
      </c>
      <c r="B1266" t="s">
        <v>952</v>
      </c>
      <c r="C1266" t="s">
        <v>9185</v>
      </c>
      <c r="D1266" t="s">
        <v>953</v>
      </c>
      <c r="E1266" t="s">
        <v>9298</v>
      </c>
      <c r="F1266" t="s">
        <v>9299</v>
      </c>
      <c r="G1266" t="s">
        <v>9300</v>
      </c>
      <c r="H1266">
        <v>3482.8</v>
      </c>
      <c r="I1266">
        <v>0</v>
      </c>
      <c r="J1266">
        <v>0</v>
      </c>
      <c r="K1266">
        <v>854.76</v>
      </c>
      <c r="L1266">
        <v>213.69</v>
      </c>
      <c r="M1266">
        <v>32.049999999999997</v>
      </c>
      <c r="N1266">
        <v>641</v>
      </c>
      <c r="O1266">
        <v>0</v>
      </c>
      <c r="P1266">
        <v>0</v>
      </c>
      <c r="Q1266">
        <v>0</v>
      </c>
      <c r="R1266">
        <v>0</v>
      </c>
      <c r="S1266">
        <v>105448.05</v>
      </c>
      <c r="T1266">
        <v>50000</v>
      </c>
      <c r="U1266">
        <v>18188.03</v>
      </c>
      <c r="V1266">
        <v>5000</v>
      </c>
      <c r="W1266">
        <v>10000</v>
      </c>
      <c r="X1266">
        <v>0</v>
      </c>
      <c r="Y1266">
        <v>5000</v>
      </c>
      <c r="Z1266">
        <v>0</v>
      </c>
      <c r="AA1266">
        <v>0</v>
      </c>
      <c r="AB1266">
        <v>0</v>
      </c>
      <c r="AC1266">
        <v>17260.02</v>
      </c>
      <c r="AD1266">
        <v>3</v>
      </c>
      <c r="AE1266">
        <v>0</v>
      </c>
      <c r="AF1266">
        <v>517.79999999999995</v>
      </c>
      <c r="AG1266">
        <v>0</v>
      </c>
      <c r="AH1266">
        <v>517.79999999999995</v>
      </c>
      <c r="AI1266">
        <v>675.56</v>
      </c>
      <c r="AJ1266">
        <v>0</v>
      </c>
      <c r="AK1266">
        <f t="shared" si="19"/>
        <v>675.56</v>
      </c>
    </row>
    <row r="1267" spans="1:37" x14ac:dyDescent="0.2">
      <c r="A1267">
        <v>9000313</v>
      </c>
      <c r="B1267" t="s">
        <v>546</v>
      </c>
      <c r="C1267" t="s">
        <v>9185</v>
      </c>
      <c r="D1267" t="s">
        <v>547</v>
      </c>
      <c r="E1267" t="s">
        <v>9298</v>
      </c>
      <c r="F1267" t="s">
        <v>9299</v>
      </c>
      <c r="G1267" t="s">
        <v>9300</v>
      </c>
      <c r="H1267">
        <v>4050.92</v>
      </c>
      <c r="I1267">
        <v>0</v>
      </c>
      <c r="J1267">
        <v>0</v>
      </c>
      <c r="K1267">
        <v>929.07</v>
      </c>
      <c r="L1267">
        <v>232.27</v>
      </c>
      <c r="M1267">
        <v>34.840000000000003</v>
      </c>
      <c r="N1267">
        <v>697</v>
      </c>
      <c r="O1267">
        <v>0</v>
      </c>
      <c r="P1267">
        <v>0</v>
      </c>
      <c r="Q1267">
        <v>0</v>
      </c>
      <c r="R1267">
        <v>0</v>
      </c>
      <c r="S1267">
        <v>108631.58</v>
      </c>
      <c r="T1267">
        <v>50000</v>
      </c>
      <c r="U1267">
        <v>19552.830000000002</v>
      </c>
      <c r="V1267">
        <v>0</v>
      </c>
      <c r="W1267">
        <v>5000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34078.75</v>
      </c>
      <c r="AD1267">
        <v>3</v>
      </c>
      <c r="AE1267">
        <v>0</v>
      </c>
      <c r="AF1267">
        <v>1022.36</v>
      </c>
      <c r="AG1267">
        <v>0</v>
      </c>
      <c r="AH1267">
        <v>1022.36</v>
      </c>
      <c r="AI1267">
        <v>1222.0999999999999</v>
      </c>
      <c r="AJ1267">
        <v>0</v>
      </c>
      <c r="AK1267">
        <f t="shared" si="19"/>
        <v>1222.0999999999999</v>
      </c>
    </row>
    <row r="1268" spans="1:37" x14ac:dyDescent="0.2">
      <c r="A1268">
        <v>9000733</v>
      </c>
      <c r="B1268" t="s">
        <v>1558</v>
      </c>
      <c r="C1268" t="s">
        <v>9185</v>
      </c>
      <c r="D1268" t="s">
        <v>1559</v>
      </c>
      <c r="E1268" t="s">
        <v>9298</v>
      </c>
      <c r="F1268" t="s">
        <v>9299</v>
      </c>
      <c r="G1268" t="s">
        <v>9300</v>
      </c>
      <c r="H1268">
        <v>4057.08</v>
      </c>
      <c r="I1268">
        <v>0</v>
      </c>
      <c r="J1268">
        <v>0</v>
      </c>
      <c r="K1268">
        <v>633.35</v>
      </c>
      <c r="L1268">
        <v>158.34</v>
      </c>
      <c r="M1268">
        <v>23.75</v>
      </c>
      <c r="N1268">
        <v>475</v>
      </c>
      <c r="O1268">
        <v>0</v>
      </c>
      <c r="P1268">
        <v>0</v>
      </c>
      <c r="Q1268">
        <v>0</v>
      </c>
      <c r="R1268">
        <v>0</v>
      </c>
      <c r="S1268">
        <v>68976.570000000007</v>
      </c>
      <c r="T1268">
        <v>50000</v>
      </c>
      <c r="U1268">
        <v>13891.88</v>
      </c>
      <c r="V1268">
        <v>10000</v>
      </c>
      <c r="W1268">
        <v>20000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3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f t="shared" si="19"/>
        <v>0</v>
      </c>
    </row>
    <row r="1269" spans="1:37" x14ac:dyDescent="0.2">
      <c r="A1269">
        <v>9001213</v>
      </c>
      <c r="B1269" t="s">
        <v>7552</v>
      </c>
      <c r="C1269" t="s">
        <v>9185</v>
      </c>
      <c r="D1269" t="s">
        <v>7553</v>
      </c>
      <c r="E1269" t="s">
        <v>9298</v>
      </c>
      <c r="F1269" t="s">
        <v>9299</v>
      </c>
      <c r="G1269" t="s">
        <v>9300</v>
      </c>
      <c r="H1269">
        <v>4125.76</v>
      </c>
      <c r="I1269">
        <v>0</v>
      </c>
      <c r="J1269">
        <v>0</v>
      </c>
      <c r="K1269">
        <v>488.88</v>
      </c>
      <c r="L1269">
        <v>122.23</v>
      </c>
      <c r="M1269">
        <v>18.329999999999998</v>
      </c>
      <c r="N1269">
        <v>367</v>
      </c>
      <c r="O1269">
        <v>0</v>
      </c>
      <c r="P1269">
        <v>0</v>
      </c>
      <c r="Q1269">
        <v>0</v>
      </c>
      <c r="R1269">
        <v>0</v>
      </c>
      <c r="S1269">
        <v>30118.62</v>
      </c>
      <c r="T1269">
        <v>30000</v>
      </c>
      <c r="U1269">
        <v>5978.64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3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f t="shared" si="19"/>
        <v>0</v>
      </c>
    </row>
    <row r="1270" spans="1:37" x14ac:dyDescent="0.2">
      <c r="A1270">
        <v>9000918</v>
      </c>
      <c r="B1270" t="s">
        <v>2025</v>
      </c>
      <c r="C1270" t="s">
        <v>9185</v>
      </c>
      <c r="D1270" t="s">
        <v>2026</v>
      </c>
      <c r="E1270" t="s">
        <v>9298</v>
      </c>
      <c r="F1270" t="s">
        <v>9299</v>
      </c>
      <c r="G1270" t="s">
        <v>9300</v>
      </c>
      <c r="H1270">
        <v>4057</v>
      </c>
      <c r="I1270">
        <v>0</v>
      </c>
      <c r="J1270">
        <v>0</v>
      </c>
      <c r="K1270">
        <v>609.28</v>
      </c>
      <c r="L1270">
        <v>152.32</v>
      </c>
      <c r="M1270">
        <v>22.85</v>
      </c>
      <c r="N1270">
        <v>457</v>
      </c>
      <c r="O1270">
        <v>0</v>
      </c>
      <c r="P1270">
        <v>0</v>
      </c>
      <c r="Q1270">
        <v>0</v>
      </c>
      <c r="R1270">
        <v>0</v>
      </c>
      <c r="S1270">
        <v>79388.820000000007</v>
      </c>
      <c r="T1270">
        <v>50000</v>
      </c>
      <c r="U1270">
        <v>12416.5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16972.32</v>
      </c>
      <c r="AD1270">
        <v>3</v>
      </c>
      <c r="AE1270">
        <v>0</v>
      </c>
      <c r="AF1270">
        <v>509.17</v>
      </c>
      <c r="AG1270">
        <v>0</v>
      </c>
      <c r="AH1270">
        <v>509.17</v>
      </c>
      <c r="AI1270">
        <v>574.70000000000005</v>
      </c>
      <c r="AJ1270">
        <v>0</v>
      </c>
      <c r="AK1270">
        <f t="shared" si="19"/>
        <v>574.70000000000005</v>
      </c>
    </row>
    <row r="1271" spans="1:37" x14ac:dyDescent="0.2">
      <c r="A1271">
        <v>9000879</v>
      </c>
      <c r="B1271" t="s">
        <v>2499</v>
      </c>
      <c r="C1271" t="s">
        <v>9185</v>
      </c>
      <c r="D1271" t="s">
        <v>2500</v>
      </c>
      <c r="E1271" t="s">
        <v>9298</v>
      </c>
      <c r="F1271" t="s">
        <v>9299</v>
      </c>
      <c r="G1271" t="s">
        <v>9300</v>
      </c>
      <c r="H1271">
        <v>4372</v>
      </c>
      <c r="I1271">
        <v>0</v>
      </c>
      <c r="J1271">
        <v>0</v>
      </c>
      <c r="K1271">
        <v>860.72</v>
      </c>
      <c r="L1271">
        <v>215.18</v>
      </c>
      <c r="M1271">
        <v>32.28</v>
      </c>
      <c r="N1271">
        <v>646</v>
      </c>
      <c r="O1271">
        <v>0</v>
      </c>
      <c r="P1271">
        <v>0</v>
      </c>
      <c r="Q1271">
        <v>0</v>
      </c>
      <c r="R1271">
        <v>0</v>
      </c>
      <c r="S1271">
        <v>71017.72</v>
      </c>
      <c r="T1271">
        <v>40000</v>
      </c>
      <c r="U1271">
        <v>14033.44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16984.28</v>
      </c>
      <c r="AD1271">
        <v>3</v>
      </c>
      <c r="AE1271">
        <v>0</v>
      </c>
      <c r="AF1271">
        <v>509.53</v>
      </c>
      <c r="AG1271">
        <v>0</v>
      </c>
      <c r="AH1271">
        <v>509.53</v>
      </c>
      <c r="AI1271">
        <v>580.99</v>
      </c>
      <c r="AJ1271">
        <v>0</v>
      </c>
      <c r="AK1271">
        <f t="shared" si="19"/>
        <v>580.99</v>
      </c>
    </row>
    <row r="1272" spans="1:37" x14ac:dyDescent="0.2">
      <c r="A1272">
        <v>9000756</v>
      </c>
      <c r="B1272" t="s">
        <v>1626</v>
      </c>
      <c r="C1272" t="s">
        <v>9185</v>
      </c>
      <c r="D1272" t="s">
        <v>1627</v>
      </c>
      <c r="E1272" t="s">
        <v>9298</v>
      </c>
      <c r="F1272" t="s">
        <v>9299</v>
      </c>
      <c r="G1272" t="s">
        <v>9300</v>
      </c>
      <c r="H1272">
        <v>4005.49</v>
      </c>
      <c r="I1272">
        <v>0</v>
      </c>
      <c r="J1272">
        <v>0</v>
      </c>
      <c r="K1272">
        <v>493.13</v>
      </c>
      <c r="L1272">
        <v>123.28</v>
      </c>
      <c r="M1272">
        <v>18.489999999999998</v>
      </c>
      <c r="N1272">
        <v>370</v>
      </c>
      <c r="O1272">
        <v>0</v>
      </c>
      <c r="P1272">
        <v>0</v>
      </c>
      <c r="Q1272">
        <v>0</v>
      </c>
      <c r="R1272">
        <v>0</v>
      </c>
      <c r="S1272">
        <v>53712.87</v>
      </c>
      <c r="T1272">
        <v>50000</v>
      </c>
      <c r="U1272">
        <v>8515.7800000000007</v>
      </c>
      <c r="V1272">
        <v>5000</v>
      </c>
      <c r="W1272">
        <v>6670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3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f t="shared" si="19"/>
        <v>0</v>
      </c>
    </row>
    <row r="1273" spans="1:37" x14ac:dyDescent="0.2">
      <c r="A1273">
        <v>9000435</v>
      </c>
      <c r="B1273" t="s">
        <v>727</v>
      </c>
      <c r="C1273" t="s">
        <v>9185</v>
      </c>
      <c r="D1273" t="s">
        <v>728</v>
      </c>
      <c r="E1273" t="s">
        <v>9298</v>
      </c>
      <c r="F1273" t="s">
        <v>9299</v>
      </c>
      <c r="G1273" t="s">
        <v>9300</v>
      </c>
      <c r="H1273">
        <v>3412.99</v>
      </c>
      <c r="I1273">
        <v>0</v>
      </c>
      <c r="J1273">
        <v>0</v>
      </c>
      <c r="K1273">
        <v>376.48</v>
      </c>
      <c r="L1273">
        <v>104.32</v>
      </c>
      <c r="M1273">
        <v>14.12</v>
      </c>
      <c r="N1273">
        <v>282</v>
      </c>
      <c r="O1273">
        <v>0</v>
      </c>
      <c r="P1273">
        <v>0</v>
      </c>
      <c r="Q1273">
        <v>0</v>
      </c>
      <c r="R1273">
        <v>0</v>
      </c>
      <c r="S1273">
        <v>61072.28</v>
      </c>
      <c r="T1273">
        <v>50000</v>
      </c>
      <c r="U1273">
        <v>7250.48</v>
      </c>
      <c r="V1273">
        <v>0</v>
      </c>
      <c r="W1273">
        <v>10000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3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f t="shared" si="19"/>
        <v>0</v>
      </c>
    </row>
    <row r="1274" spans="1:37" x14ac:dyDescent="0.2">
      <c r="A1274">
        <v>9001434</v>
      </c>
      <c r="B1274" t="s">
        <v>9221</v>
      </c>
      <c r="C1274" t="s">
        <v>9185</v>
      </c>
      <c r="D1274" t="s">
        <v>9222</v>
      </c>
      <c r="E1274" t="s">
        <v>9298</v>
      </c>
      <c r="F1274" t="s">
        <v>9299</v>
      </c>
      <c r="G1274" t="s">
        <v>9300</v>
      </c>
      <c r="H1274">
        <v>2637</v>
      </c>
      <c r="I1274">
        <v>0</v>
      </c>
      <c r="J1274">
        <v>0</v>
      </c>
      <c r="K1274">
        <v>320</v>
      </c>
      <c r="L1274">
        <v>104.32</v>
      </c>
      <c r="M1274">
        <v>12</v>
      </c>
      <c r="N1274">
        <v>240</v>
      </c>
      <c r="O1274">
        <v>0</v>
      </c>
      <c r="P1274">
        <v>0</v>
      </c>
      <c r="Q1274">
        <v>0</v>
      </c>
      <c r="R1274">
        <v>0</v>
      </c>
      <c r="S1274">
        <v>5274</v>
      </c>
      <c r="T1274">
        <v>10000</v>
      </c>
      <c r="U1274">
        <v>1352.64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3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f t="shared" si="19"/>
        <v>0</v>
      </c>
    </row>
    <row r="1275" spans="1:37" x14ac:dyDescent="0.2">
      <c r="A1275">
        <v>9001426</v>
      </c>
      <c r="B1275" t="s">
        <v>8650</v>
      </c>
      <c r="C1275" t="s">
        <v>9185</v>
      </c>
      <c r="D1275" t="s">
        <v>8651</v>
      </c>
      <c r="E1275" t="s">
        <v>9298</v>
      </c>
      <c r="F1275" t="s">
        <v>9299</v>
      </c>
      <c r="G1275" t="s">
        <v>9300</v>
      </c>
      <c r="H1275">
        <v>2674</v>
      </c>
      <c r="I1275">
        <v>0</v>
      </c>
      <c r="J1275">
        <v>0</v>
      </c>
      <c r="K1275">
        <v>320</v>
      </c>
      <c r="L1275">
        <v>104.32</v>
      </c>
      <c r="M1275">
        <v>12</v>
      </c>
      <c r="N1275">
        <v>240</v>
      </c>
      <c r="O1275">
        <v>0</v>
      </c>
      <c r="P1275">
        <v>0</v>
      </c>
      <c r="Q1275">
        <v>0</v>
      </c>
      <c r="R1275">
        <v>0</v>
      </c>
      <c r="S1275">
        <v>9720.98</v>
      </c>
      <c r="T1275">
        <v>15000</v>
      </c>
      <c r="U1275">
        <v>2028.96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3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f t="shared" si="19"/>
        <v>0</v>
      </c>
    </row>
    <row r="1276" spans="1:37" x14ac:dyDescent="0.2">
      <c r="A1276">
        <v>9001136</v>
      </c>
      <c r="B1276" t="s">
        <v>3074</v>
      </c>
      <c r="C1276" t="s">
        <v>9185</v>
      </c>
      <c r="D1276" t="s">
        <v>3075</v>
      </c>
      <c r="E1276" t="s">
        <v>9298</v>
      </c>
      <c r="F1276" t="s">
        <v>9299</v>
      </c>
      <c r="G1276" t="s">
        <v>9300</v>
      </c>
      <c r="H1276">
        <v>3573</v>
      </c>
      <c r="I1276">
        <v>0</v>
      </c>
      <c r="J1276">
        <v>0</v>
      </c>
      <c r="K1276">
        <v>363.9</v>
      </c>
      <c r="L1276">
        <v>104.32</v>
      </c>
      <c r="M1276">
        <v>13.65</v>
      </c>
      <c r="N1276">
        <v>273</v>
      </c>
      <c r="O1276">
        <v>0</v>
      </c>
      <c r="P1276">
        <v>0</v>
      </c>
      <c r="Q1276">
        <v>0</v>
      </c>
      <c r="R1276">
        <v>0</v>
      </c>
      <c r="S1276">
        <v>36385.83</v>
      </c>
      <c r="T1276">
        <v>40000</v>
      </c>
      <c r="U1276">
        <v>5230.7299999999996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3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f t="shared" si="19"/>
        <v>0</v>
      </c>
    </row>
    <row r="1277" spans="1:37" x14ac:dyDescent="0.2">
      <c r="A1277">
        <v>9000551</v>
      </c>
      <c r="B1277" t="s">
        <v>1031</v>
      </c>
      <c r="C1277" t="s">
        <v>9185</v>
      </c>
      <c r="D1277" t="s">
        <v>1032</v>
      </c>
      <c r="E1277" t="s">
        <v>9298</v>
      </c>
      <c r="F1277" t="s">
        <v>9299</v>
      </c>
      <c r="G1277" t="s">
        <v>9300</v>
      </c>
      <c r="H1277">
        <v>3157.33</v>
      </c>
      <c r="I1277">
        <v>0</v>
      </c>
      <c r="J1277">
        <v>0</v>
      </c>
      <c r="K1277">
        <v>1134.48</v>
      </c>
      <c r="L1277">
        <v>373.82</v>
      </c>
      <c r="M1277">
        <v>42.54</v>
      </c>
      <c r="N1277">
        <v>1078</v>
      </c>
      <c r="O1277">
        <v>0</v>
      </c>
      <c r="P1277">
        <v>0</v>
      </c>
      <c r="Q1277">
        <v>0</v>
      </c>
      <c r="R1277">
        <v>0</v>
      </c>
      <c r="S1277">
        <v>103138.26</v>
      </c>
      <c r="T1277">
        <v>50000</v>
      </c>
      <c r="U1277">
        <v>21291.39</v>
      </c>
      <c r="V1277">
        <v>10000</v>
      </c>
      <c r="W1277">
        <v>10000</v>
      </c>
      <c r="X1277">
        <v>1600</v>
      </c>
      <c r="Y1277">
        <v>10000</v>
      </c>
      <c r="Z1277">
        <v>0</v>
      </c>
      <c r="AA1277">
        <v>0</v>
      </c>
      <c r="AB1277">
        <v>0</v>
      </c>
      <c r="AC1277">
        <v>246.87</v>
      </c>
      <c r="AD1277">
        <v>3</v>
      </c>
      <c r="AE1277">
        <v>0</v>
      </c>
      <c r="AF1277">
        <v>7.41</v>
      </c>
      <c r="AG1277">
        <v>0</v>
      </c>
      <c r="AH1277">
        <v>7.41</v>
      </c>
      <c r="AI1277">
        <v>244.66</v>
      </c>
      <c r="AJ1277">
        <v>0</v>
      </c>
      <c r="AK1277">
        <f t="shared" si="19"/>
        <v>244.66</v>
      </c>
    </row>
    <row r="1278" spans="1:37" x14ac:dyDescent="0.2">
      <c r="A1278">
        <v>9000282</v>
      </c>
      <c r="B1278" t="s">
        <v>478</v>
      </c>
      <c r="C1278" t="s">
        <v>9185</v>
      </c>
      <c r="D1278" t="s">
        <v>479</v>
      </c>
      <c r="E1278" t="s">
        <v>9298</v>
      </c>
      <c r="F1278" t="s">
        <v>9299</v>
      </c>
      <c r="G1278" t="s">
        <v>9300</v>
      </c>
      <c r="H1278">
        <v>3719.9</v>
      </c>
      <c r="I1278">
        <v>0</v>
      </c>
      <c r="J1278">
        <v>0</v>
      </c>
      <c r="K1278">
        <v>808.53</v>
      </c>
      <c r="L1278">
        <v>202.13</v>
      </c>
      <c r="M1278">
        <v>30.32</v>
      </c>
      <c r="N1278">
        <v>606</v>
      </c>
      <c r="O1278">
        <v>0</v>
      </c>
      <c r="P1278">
        <v>0</v>
      </c>
      <c r="Q1278">
        <v>0</v>
      </c>
      <c r="R1278">
        <v>0</v>
      </c>
      <c r="S1278">
        <v>107805.69</v>
      </c>
      <c r="T1278">
        <v>50000</v>
      </c>
      <c r="U1278">
        <v>16433.41</v>
      </c>
      <c r="V1278">
        <v>10000</v>
      </c>
      <c r="W1278">
        <v>20000</v>
      </c>
      <c r="X1278">
        <v>0</v>
      </c>
      <c r="Y1278">
        <v>10000</v>
      </c>
      <c r="Z1278">
        <v>0</v>
      </c>
      <c r="AA1278">
        <v>0</v>
      </c>
      <c r="AB1278">
        <v>0</v>
      </c>
      <c r="AC1278">
        <v>1372.28</v>
      </c>
      <c r="AD1278">
        <v>3</v>
      </c>
      <c r="AE1278">
        <v>0</v>
      </c>
      <c r="AF1278">
        <v>41.17</v>
      </c>
      <c r="AG1278">
        <v>0</v>
      </c>
      <c r="AH1278">
        <v>41.17</v>
      </c>
      <c r="AI1278">
        <v>248.98</v>
      </c>
      <c r="AJ1278">
        <v>0</v>
      </c>
      <c r="AK1278">
        <f t="shared" si="19"/>
        <v>248.98</v>
      </c>
    </row>
    <row r="1279" spans="1:37" x14ac:dyDescent="0.2">
      <c r="A1279">
        <v>9000888</v>
      </c>
      <c r="B1279" t="s">
        <v>2457</v>
      </c>
      <c r="C1279" t="s">
        <v>9185</v>
      </c>
      <c r="D1279" t="s">
        <v>2458</v>
      </c>
      <c r="E1279" t="s">
        <v>9298</v>
      </c>
      <c r="F1279" t="s">
        <v>9299</v>
      </c>
      <c r="G1279" t="s">
        <v>9300</v>
      </c>
      <c r="H1279">
        <v>5314</v>
      </c>
      <c r="I1279">
        <v>0</v>
      </c>
      <c r="J1279">
        <v>0</v>
      </c>
      <c r="K1279">
        <v>715.28</v>
      </c>
      <c r="L1279">
        <v>178.82</v>
      </c>
      <c r="M1279">
        <v>26.82</v>
      </c>
      <c r="N1279">
        <v>536</v>
      </c>
      <c r="O1279">
        <v>0</v>
      </c>
      <c r="P1279">
        <v>0</v>
      </c>
      <c r="Q1279">
        <v>0</v>
      </c>
      <c r="R1279">
        <v>0</v>
      </c>
      <c r="S1279">
        <v>64342.35</v>
      </c>
      <c r="T1279">
        <v>40000</v>
      </c>
      <c r="U1279">
        <v>11655.36</v>
      </c>
      <c r="V1279">
        <v>8000</v>
      </c>
      <c r="W1279">
        <v>8000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3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f t="shared" si="19"/>
        <v>0</v>
      </c>
    </row>
    <row r="1280" spans="1:37" x14ac:dyDescent="0.2">
      <c r="A1280">
        <v>9000697</v>
      </c>
      <c r="B1280" t="s">
        <v>1453</v>
      </c>
      <c r="C1280" t="s">
        <v>9185</v>
      </c>
      <c r="D1280" t="s">
        <v>1454</v>
      </c>
      <c r="E1280" t="s">
        <v>9298</v>
      </c>
      <c r="F1280" t="s">
        <v>9299</v>
      </c>
      <c r="G1280" t="s">
        <v>9300</v>
      </c>
      <c r="H1280">
        <v>3368.92</v>
      </c>
      <c r="I1280">
        <v>0</v>
      </c>
      <c r="J1280">
        <v>0</v>
      </c>
      <c r="K1280">
        <v>407.5</v>
      </c>
      <c r="L1280">
        <v>104.32</v>
      </c>
      <c r="M1280">
        <v>15.28</v>
      </c>
      <c r="N1280">
        <v>306</v>
      </c>
      <c r="O1280">
        <v>0</v>
      </c>
      <c r="P1280">
        <v>0</v>
      </c>
      <c r="Q1280">
        <v>0</v>
      </c>
      <c r="R1280">
        <v>0</v>
      </c>
      <c r="S1280">
        <v>49083.12</v>
      </c>
      <c r="T1280">
        <v>50000</v>
      </c>
      <c r="U1280">
        <v>7747.04</v>
      </c>
      <c r="V1280">
        <v>5000</v>
      </c>
      <c r="W1280">
        <v>8000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3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f t="shared" si="19"/>
        <v>0</v>
      </c>
    </row>
    <row r="1281" spans="1:37" x14ac:dyDescent="0.2">
      <c r="A1281">
        <v>9001211</v>
      </c>
      <c r="B1281" t="s">
        <v>7547</v>
      </c>
      <c r="C1281" t="s">
        <v>9185</v>
      </c>
      <c r="D1281" t="s">
        <v>7548</v>
      </c>
      <c r="E1281" t="s">
        <v>9298</v>
      </c>
      <c r="F1281" t="s">
        <v>9299</v>
      </c>
      <c r="G1281" t="s">
        <v>9300</v>
      </c>
      <c r="H1281">
        <v>3913.9</v>
      </c>
      <c r="I1281">
        <v>0</v>
      </c>
      <c r="J1281">
        <v>0</v>
      </c>
      <c r="K1281">
        <v>342.72</v>
      </c>
      <c r="L1281">
        <v>104.32</v>
      </c>
      <c r="M1281">
        <v>12.85</v>
      </c>
      <c r="N1281">
        <v>257</v>
      </c>
      <c r="O1281">
        <v>0</v>
      </c>
      <c r="P1281">
        <v>0</v>
      </c>
      <c r="Q1281">
        <v>0</v>
      </c>
      <c r="R1281">
        <v>0</v>
      </c>
      <c r="S1281">
        <v>27757.73</v>
      </c>
      <c r="T1281">
        <v>30000</v>
      </c>
      <c r="U1281">
        <v>4245.3900000000003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3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f t="shared" si="19"/>
        <v>0</v>
      </c>
    </row>
    <row r="1282" spans="1:37" x14ac:dyDescent="0.2">
      <c r="A1282">
        <v>9001368</v>
      </c>
      <c r="B1282" t="s">
        <v>7438</v>
      </c>
      <c r="C1282" t="s">
        <v>9185</v>
      </c>
      <c r="D1282" t="s">
        <v>7859</v>
      </c>
      <c r="E1282" t="s">
        <v>9298</v>
      </c>
      <c r="F1282" t="s">
        <v>9299</v>
      </c>
      <c r="G1282" t="s">
        <v>9300</v>
      </c>
      <c r="H1282">
        <v>3633</v>
      </c>
      <c r="I1282">
        <v>0</v>
      </c>
      <c r="J1282">
        <v>0</v>
      </c>
      <c r="K1282">
        <v>1134.48</v>
      </c>
      <c r="L1282">
        <v>297.20999999999998</v>
      </c>
      <c r="M1282">
        <v>42.54</v>
      </c>
      <c r="N1282">
        <v>892</v>
      </c>
      <c r="O1282">
        <v>0</v>
      </c>
      <c r="P1282">
        <v>0</v>
      </c>
      <c r="Q1282">
        <v>0</v>
      </c>
      <c r="R1282">
        <v>0</v>
      </c>
      <c r="S1282">
        <v>29721.75</v>
      </c>
      <c r="T1282">
        <v>20000</v>
      </c>
      <c r="U1282">
        <v>9402.73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319.02</v>
      </c>
      <c r="AD1282">
        <v>3</v>
      </c>
      <c r="AE1282">
        <v>0</v>
      </c>
      <c r="AF1282">
        <v>9.57</v>
      </c>
      <c r="AG1282">
        <v>0</v>
      </c>
      <c r="AH1282">
        <v>9.57</v>
      </c>
      <c r="AI1282">
        <v>121.57</v>
      </c>
      <c r="AJ1282">
        <v>0</v>
      </c>
      <c r="AK1282">
        <f t="shared" si="19"/>
        <v>121.57</v>
      </c>
    </row>
    <row r="1283" spans="1:37" x14ac:dyDescent="0.2">
      <c r="A1283">
        <v>9000268</v>
      </c>
      <c r="B1283" t="s">
        <v>460</v>
      </c>
      <c r="C1283" t="s">
        <v>9185</v>
      </c>
      <c r="D1283" t="s">
        <v>461</v>
      </c>
      <c r="E1283" t="s">
        <v>9298</v>
      </c>
      <c r="F1283" t="s">
        <v>9299</v>
      </c>
      <c r="G1283" t="s">
        <v>9300</v>
      </c>
      <c r="H1283">
        <v>3018.82</v>
      </c>
      <c r="I1283">
        <v>0</v>
      </c>
      <c r="J1283">
        <v>0</v>
      </c>
      <c r="K1283">
        <v>511.35</v>
      </c>
      <c r="L1283">
        <v>127.84</v>
      </c>
      <c r="M1283">
        <v>19.18</v>
      </c>
      <c r="N1283">
        <v>384</v>
      </c>
      <c r="O1283">
        <v>0</v>
      </c>
      <c r="P1283">
        <v>0</v>
      </c>
      <c r="Q1283">
        <v>0</v>
      </c>
      <c r="R1283">
        <v>0</v>
      </c>
      <c r="S1283">
        <v>65608.72</v>
      </c>
      <c r="T1283">
        <v>50000</v>
      </c>
      <c r="U1283">
        <v>8647.16</v>
      </c>
      <c r="V1283">
        <v>0</v>
      </c>
      <c r="W1283">
        <v>0</v>
      </c>
      <c r="X1283">
        <v>0</v>
      </c>
      <c r="Y1283">
        <v>2000</v>
      </c>
      <c r="Z1283">
        <v>0</v>
      </c>
      <c r="AA1283">
        <v>0</v>
      </c>
      <c r="AB1283">
        <v>0</v>
      </c>
      <c r="AC1283">
        <v>4961.5600000000004</v>
      </c>
      <c r="AD1283">
        <v>3</v>
      </c>
      <c r="AE1283">
        <v>0</v>
      </c>
      <c r="AF1283">
        <v>148.85</v>
      </c>
      <c r="AG1283">
        <v>0</v>
      </c>
      <c r="AH1283">
        <v>148.85</v>
      </c>
      <c r="AI1283">
        <v>299.55</v>
      </c>
      <c r="AJ1283">
        <v>0</v>
      </c>
      <c r="AK1283">
        <f t="shared" ref="AK1283:AK1321" si="20">AI1283+AJ1283</f>
        <v>299.55</v>
      </c>
    </row>
    <row r="1284" spans="1:37" x14ac:dyDescent="0.2">
      <c r="A1284">
        <v>9001370</v>
      </c>
      <c r="B1284" t="s">
        <v>8681</v>
      </c>
      <c r="C1284" t="s">
        <v>9185</v>
      </c>
      <c r="D1284" t="s">
        <v>8682</v>
      </c>
      <c r="E1284" t="s">
        <v>9298</v>
      </c>
      <c r="F1284" t="s">
        <v>9299</v>
      </c>
      <c r="G1284" t="s">
        <v>9300</v>
      </c>
      <c r="H1284">
        <v>2674</v>
      </c>
      <c r="I1284">
        <v>0</v>
      </c>
      <c r="J1284">
        <v>0</v>
      </c>
      <c r="K1284">
        <v>320</v>
      </c>
      <c r="L1284">
        <v>104.32</v>
      </c>
      <c r="M1284">
        <v>12</v>
      </c>
      <c r="N1284">
        <v>240</v>
      </c>
      <c r="O1284">
        <v>0</v>
      </c>
      <c r="P1284">
        <v>0</v>
      </c>
      <c r="Q1284">
        <v>0</v>
      </c>
      <c r="R1284">
        <v>0</v>
      </c>
      <c r="S1284">
        <v>9725.57</v>
      </c>
      <c r="T1284">
        <v>15000</v>
      </c>
      <c r="U1284">
        <v>2028.96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3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f t="shared" si="20"/>
        <v>0</v>
      </c>
    </row>
    <row r="1285" spans="1:37" x14ac:dyDescent="0.2">
      <c r="A1285">
        <v>9000836</v>
      </c>
      <c r="B1285" t="s">
        <v>993</v>
      </c>
      <c r="C1285" t="s">
        <v>9185</v>
      </c>
      <c r="D1285" t="s">
        <v>1854</v>
      </c>
      <c r="E1285" t="s">
        <v>9298</v>
      </c>
      <c r="F1285" t="s">
        <v>9299</v>
      </c>
      <c r="G1285" t="s">
        <v>9300</v>
      </c>
      <c r="H1285">
        <v>2758.67</v>
      </c>
      <c r="I1285">
        <v>0</v>
      </c>
      <c r="J1285">
        <v>0</v>
      </c>
      <c r="K1285">
        <v>445.03</v>
      </c>
      <c r="L1285">
        <v>111.26</v>
      </c>
      <c r="M1285">
        <v>16.690000000000001</v>
      </c>
      <c r="N1285">
        <v>334</v>
      </c>
      <c r="O1285">
        <v>0</v>
      </c>
      <c r="P1285">
        <v>0</v>
      </c>
      <c r="Q1285">
        <v>0</v>
      </c>
      <c r="R1285">
        <v>0</v>
      </c>
      <c r="S1285">
        <v>46169.57</v>
      </c>
      <c r="T1285">
        <v>50000</v>
      </c>
      <c r="U1285">
        <v>7239.21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3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f t="shared" si="20"/>
        <v>0</v>
      </c>
    </row>
    <row r="1286" spans="1:37" x14ac:dyDescent="0.2">
      <c r="A1286">
        <v>9000496</v>
      </c>
      <c r="B1286" t="s">
        <v>872</v>
      </c>
      <c r="C1286" t="s">
        <v>9185</v>
      </c>
      <c r="D1286" t="s">
        <v>873</v>
      </c>
      <c r="E1286" t="s">
        <v>9298</v>
      </c>
      <c r="F1286" t="s">
        <v>9299</v>
      </c>
      <c r="G1286" t="s">
        <v>9300</v>
      </c>
      <c r="H1286">
        <v>3181.43</v>
      </c>
      <c r="I1286">
        <v>0</v>
      </c>
      <c r="J1286">
        <v>0</v>
      </c>
      <c r="K1286">
        <v>545.74</v>
      </c>
      <c r="L1286">
        <v>136.44</v>
      </c>
      <c r="M1286">
        <v>20.47</v>
      </c>
      <c r="N1286">
        <v>409</v>
      </c>
      <c r="O1286">
        <v>0</v>
      </c>
      <c r="P1286">
        <v>0</v>
      </c>
      <c r="Q1286">
        <v>0</v>
      </c>
      <c r="R1286">
        <v>0</v>
      </c>
      <c r="S1286">
        <v>79131.12</v>
      </c>
      <c r="T1286">
        <v>50000</v>
      </c>
      <c r="U1286">
        <v>10478.209999999999</v>
      </c>
      <c r="V1286">
        <v>10000</v>
      </c>
      <c r="W1286">
        <v>20000</v>
      </c>
      <c r="X1286">
        <v>0</v>
      </c>
      <c r="Y1286">
        <v>10000</v>
      </c>
      <c r="Z1286">
        <v>0</v>
      </c>
      <c r="AA1286">
        <v>0</v>
      </c>
      <c r="AB1286">
        <v>0</v>
      </c>
      <c r="AC1286">
        <v>0</v>
      </c>
      <c r="AD1286">
        <v>3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f t="shared" si="20"/>
        <v>0</v>
      </c>
    </row>
    <row r="1287" spans="1:37" x14ac:dyDescent="0.2">
      <c r="A1287">
        <v>9000183</v>
      </c>
      <c r="B1287" t="s">
        <v>272</v>
      </c>
      <c r="C1287" t="s">
        <v>9185</v>
      </c>
      <c r="D1287" t="s">
        <v>273</v>
      </c>
      <c r="E1287" t="s">
        <v>9298</v>
      </c>
      <c r="F1287" t="s">
        <v>9299</v>
      </c>
      <c r="G1287" t="s">
        <v>9300</v>
      </c>
      <c r="H1287">
        <v>3420.84</v>
      </c>
      <c r="I1287">
        <v>0</v>
      </c>
      <c r="J1287">
        <v>0</v>
      </c>
      <c r="K1287">
        <v>546.9</v>
      </c>
      <c r="L1287">
        <v>136.72</v>
      </c>
      <c r="M1287">
        <v>20.51</v>
      </c>
      <c r="N1287">
        <v>410</v>
      </c>
      <c r="O1287">
        <v>0</v>
      </c>
      <c r="P1287">
        <v>0</v>
      </c>
      <c r="Q1287">
        <v>0</v>
      </c>
      <c r="R1287">
        <v>0</v>
      </c>
      <c r="S1287">
        <v>68535.820000000007</v>
      </c>
      <c r="T1287">
        <v>50000</v>
      </c>
      <c r="U1287">
        <v>10005.24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8530.58</v>
      </c>
      <c r="AD1287">
        <v>3</v>
      </c>
      <c r="AE1287">
        <v>0</v>
      </c>
      <c r="AF1287">
        <v>255.92</v>
      </c>
      <c r="AG1287">
        <v>0</v>
      </c>
      <c r="AH1287">
        <v>255.92</v>
      </c>
      <c r="AI1287">
        <v>336.72</v>
      </c>
      <c r="AJ1287">
        <v>0</v>
      </c>
      <c r="AK1287">
        <f t="shared" si="20"/>
        <v>336.72</v>
      </c>
    </row>
    <row r="1288" spans="1:37" x14ac:dyDescent="0.2">
      <c r="A1288">
        <v>9001178</v>
      </c>
      <c r="B1288" t="s">
        <v>7460</v>
      </c>
      <c r="C1288" t="s">
        <v>9185</v>
      </c>
      <c r="D1288" t="s">
        <v>7461</v>
      </c>
      <c r="E1288" t="s">
        <v>9298</v>
      </c>
      <c r="F1288" t="s">
        <v>9299</v>
      </c>
      <c r="G1288" t="s">
        <v>9300</v>
      </c>
      <c r="H1288">
        <v>3875.9</v>
      </c>
      <c r="I1288">
        <v>0</v>
      </c>
      <c r="J1288">
        <v>0</v>
      </c>
      <c r="K1288">
        <v>414.68</v>
      </c>
      <c r="L1288">
        <v>104.32</v>
      </c>
      <c r="M1288">
        <v>15.55</v>
      </c>
      <c r="N1288">
        <v>311</v>
      </c>
      <c r="O1288">
        <v>0</v>
      </c>
      <c r="P1288">
        <v>0</v>
      </c>
      <c r="Q1288">
        <v>0</v>
      </c>
      <c r="R1288">
        <v>0</v>
      </c>
      <c r="S1288">
        <v>28335.46</v>
      </c>
      <c r="T1288">
        <v>30000</v>
      </c>
      <c r="U1288">
        <v>5071.38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3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f t="shared" si="20"/>
        <v>0</v>
      </c>
    </row>
    <row r="1289" spans="1:37" x14ac:dyDescent="0.2">
      <c r="A1289">
        <v>9000472</v>
      </c>
      <c r="B1289" t="s">
        <v>819</v>
      </c>
      <c r="C1289" t="s">
        <v>9185</v>
      </c>
      <c r="D1289" t="s">
        <v>820</v>
      </c>
      <c r="E1289" t="s">
        <v>9298</v>
      </c>
      <c r="F1289" t="s">
        <v>9299</v>
      </c>
      <c r="G1289" t="s">
        <v>9300</v>
      </c>
      <c r="H1289">
        <v>2855.81</v>
      </c>
      <c r="I1289">
        <v>0</v>
      </c>
      <c r="J1289">
        <v>0</v>
      </c>
      <c r="K1289">
        <v>571.65</v>
      </c>
      <c r="L1289">
        <v>142.91</v>
      </c>
      <c r="M1289">
        <v>21.44</v>
      </c>
      <c r="N1289">
        <v>429</v>
      </c>
      <c r="O1289">
        <v>0</v>
      </c>
      <c r="P1289">
        <v>0</v>
      </c>
      <c r="Q1289">
        <v>0</v>
      </c>
      <c r="R1289">
        <v>0</v>
      </c>
      <c r="S1289">
        <v>83010.559999999998</v>
      </c>
      <c r="T1289">
        <v>50000</v>
      </c>
      <c r="U1289">
        <v>8074.57</v>
      </c>
      <c r="V1289">
        <v>0</v>
      </c>
      <c r="W1289">
        <v>20000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4935.99</v>
      </c>
      <c r="AD1289">
        <v>3</v>
      </c>
      <c r="AE1289">
        <v>0</v>
      </c>
      <c r="AF1289">
        <v>148.08000000000001</v>
      </c>
      <c r="AG1289">
        <v>0</v>
      </c>
      <c r="AH1289">
        <v>148.08000000000001</v>
      </c>
      <c r="AI1289">
        <v>312.82</v>
      </c>
      <c r="AJ1289">
        <v>0</v>
      </c>
      <c r="AK1289">
        <f t="shared" si="20"/>
        <v>312.82</v>
      </c>
    </row>
    <row r="1290" spans="1:37" x14ac:dyDescent="0.2">
      <c r="A1290">
        <v>9000471</v>
      </c>
      <c r="B1290" t="s">
        <v>816</v>
      </c>
      <c r="C1290" t="s">
        <v>9185</v>
      </c>
      <c r="D1290" t="s">
        <v>817</v>
      </c>
      <c r="E1290" t="s">
        <v>9298</v>
      </c>
      <c r="F1290" t="s">
        <v>9299</v>
      </c>
      <c r="G1290" t="s">
        <v>9300</v>
      </c>
      <c r="H1290">
        <v>3818.73</v>
      </c>
      <c r="I1290">
        <v>0</v>
      </c>
      <c r="J1290">
        <v>0</v>
      </c>
      <c r="K1290">
        <v>808.89</v>
      </c>
      <c r="L1290">
        <v>202.22</v>
      </c>
      <c r="M1290">
        <v>30.33</v>
      </c>
      <c r="N1290">
        <v>607</v>
      </c>
      <c r="O1290">
        <v>0</v>
      </c>
      <c r="P1290">
        <v>0</v>
      </c>
      <c r="Q1290">
        <v>0</v>
      </c>
      <c r="R1290">
        <v>0</v>
      </c>
      <c r="S1290">
        <v>93045.759999999995</v>
      </c>
      <c r="T1290">
        <v>50000</v>
      </c>
      <c r="U1290">
        <v>15913.04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27132.720000000001</v>
      </c>
      <c r="AD1290">
        <v>3</v>
      </c>
      <c r="AE1290">
        <v>0</v>
      </c>
      <c r="AF1290">
        <v>813.98</v>
      </c>
      <c r="AG1290">
        <v>0</v>
      </c>
      <c r="AH1290">
        <v>813.98</v>
      </c>
      <c r="AI1290">
        <v>898.87</v>
      </c>
      <c r="AJ1290">
        <v>0</v>
      </c>
      <c r="AK1290">
        <f t="shared" si="20"/>
        <v>898.87</v>
      </c>
    </row>
    <row r="1291" spans="1:37" x14ac:dyDescent="0.2">
      <c r="A1291">
        <v>9001244</v>
      </c>
      <c r="B1291" t="s">
        <v>7877</v>
      </c>
      <c r="C1291" t="s">
        <v>9185</v>
      </c>
      <c r="D1291" t="s">
        <v>7879</v>
      </c>
      <c r="E1291" t="s">
        <v>9298</v>
      </c>
      <c r="F1291" t="s">
        <v>9299</v>
      </c>
      <c r="G1291" t="s">
        <v>9300</v>
      </c>
      <c r="H1291">
        <v>5105</v>
      </c>
      <c r="I1291">
        <v>0</v>
      </c>
      <c r="J1291">
        <v>0</v>
      </c>
      <c r="K1291">
        <v>1134.48</v>
      </c>
      <c r="L1291">
        <v>334.2</v>
      </c>
      <c r="M1291">
        <v>42.54</v>
      </c>
      <c r="N1291">
        <v>1003</v>
      </c>
      <c r="O1291">
        <v>0</v>
      </c>
      <c r="P1291">
        <v>0</v>
      </c>
      <c r="Q1291">
        <v>0</v>
      </c>
      <c r="R1291">
        <v>0</v>
      </c>
      <c r="S1291">
        <v>38552</v>
      </c>
      <c r="T1291">
        <v>20000</v>
      </c>
      <c r="U1291">
        <v>10056.879999999999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8495.1200000000008</v>
      </c>
      <c r="AD1291">
        <v>3</v>
      </c>
      <c r="AE1291">
        <v>0</v>
      </c>
      <c r="AF1291">
        <v>254.85</v>
      </c>
      <c r="AG1291">
        <v>0</v>
      </c>
      <c r="AH1291">
        <v>254.85</v>
      </c>
      <c r="AI1291">
        <v>327.13</v>
      </c>
      <c r="AJ1291">
        <v>0</v>
      </c>
      <c r="AK1291">
        <f t="shared" si="20"/>
        <v>327.13</v>
      </c>
    </row>
    <row r="1292" spans="1:37" x14ac:dyDescent="0.2">
      <c r="A1292">
        <v>9000787</v>
      </c>
      <c r="B1292" t="s">
        <v>1719</v>
      </c>
      <c r="C1292" t="s">
        <v>9185</v>
      </c>
      <c r="D1292" t="s">
        <v>1720</v>
      </c>
      <c r="E1292" t="s">
        <v>9298</v>
      </c>
      <c r="F1292" t="s">
        <v>9299</v>
      </c>
      <c r="G1292" t="s">
        <v>9300</v>
      </c>
      <c r="H1292">
        <v>3778.41</v>
      </c>
      <c r="I1292">
        <v>0</v>
      </c>
      <c r="J1292">
        <v>0</v>
      </c>
      <c r="K1292">
        <v>468.54</v>
      </c>
      <c r="L1292">
        <v>117.13</v>
      </c>
      <c r="M1292">
        <v>17.57</v>
      </c>
      <c r="N1292">
        <v>351</v>
      </c>
      <c r="O1292">
        <v>0</v>
      </c>
      <c r="P1292">
        <v>0</v>
      </c>
      <c r="Q1292">
        <v>0</v>
      </c>
      <c r="R1292">
        <v>0</v>
      </c>
      <c r="S1292">
        <v>55781.08</v>
      </c>
      <c r="T1292">
        <v>50000</v>
      </c>
      <c r="U1292">
        <v>8946.49</v>
      </c>
      <c r="V1292">
        <v>10000</v>
      </c>
      <c r="W1292">
        <v>20000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3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f t="shared" si="20"/>
        <v>0</v>
      </c>
    </row>
    <row r="1293" spans="1:37" x14ac:dyDescent="0.2">
      <c r="A1293">
        <v>9001363</v>
      </c>
      <c r="B1293" t="s">
        <v>8138</v>
      </c>
      <c r="C1293" t="s">
        <v>9185</v>
      </c>
      <c r="D1293" t="s">
        <v>8139</v>
      </c>
      <c r="E1293" t="s">
        <v>9298</v>
      </c>
      <c r="F1293" t="s">
        <v>9299</v>
      </c>
      <c r="G1293" t="s">
        <v>9300</v>
      </c>
      <c r="H1293">
        <v>5401</v>
      </c>
      <c r="I1293">
        <v>0</v>
      </c>
      <c r="J1293">
        <v>0</v>
      </c>
      <c r="K1293">
        <v>636.24</v>
      </c>
      <c r="L1293">
        <v>159.06</v>
      </c>
      <c r="M1293">
        <v>23.86</v>
      </c>
      <c r="N1293">
        <v>477</v>
      </c>
      <c r="O1293">
        <v>0</v>
      </c>
      <c r="P1293">
        <v>0</v>
      </c>
      <c r="Q1293">
        <v>0</v>
      </c>
      <c r="R1293">
        <v>0</v>
      </c>
      <c r="S1293">
        <v>27138.91</v>
      </c>
      <c r="T1293">
        <v>20000</v>
      </c>
      <c r="U1293">
        <v>5184.6400000000003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1954.27</v>
      </c>
      <c r="AD1293">
        <v>3</v>
      </c>
      <c r="AE1293">
        <v>0</v>
      </c>
      <c r="AF1293">
        <v>58.63</v>
      </c>
      <c r="AG1293">
        <v>0</v>
      </c>
      <c r="AH1293">
        <v>58.63</v>
      </c>
      <c r="AI1293">
        <v>85.48</v>
      </c>
      <c r="AJ1293">
        <v>0</v>
      </c>
      <c r="AK1293">
        <f t="shared" si="20"/>
        <v>85.48</v>
      </c>
    </row>
    <row r="1294" spans="1:37" x14ac:dyDescent="0.2">
      <c r="A1294">
        <v>9001126</v>
      </c>
      <c r="B1294" t="s">
        <v>3049</v>
      </c>
      <c r="C1294" t="s">
        <v>9185</v>
      </c>
      <c r="D1294" t="s">
        <v>3050</v>
      </c>
      <c r="E1294" t="s">
        <v>9298</v>
      </c>
      <c r="F1294" t="s">
        <v>9299</v>
      </c>
      <c r="G1294" t="s">
        <v>9300</v>
      </c>
      <c r="H1294">
        <v>3721.97</v>
      </c>
      <c r="I1294">
        <v>0</v>
      </c>
      <c r="J1294">
        <v>0</v>
      </c>
      <c r="K1294">
        <v>365.95</v>
      </c>
      <c r="L1294">
        <v>104.32</v>
      </c>
      <c r="M1294">
        <v>13.72</v>
      </c>
      <c r="N1294">
        <v>274</v>
      </c>
      <c r="O1294">
        <v>0</v>
      </c>
      <c r="P1294">
        <v>0</v>
      </c>
      <c r="Q1294">
        <v>0</v>
      </c>
      <c r="R1294">
        <v>0</v>
      </c>
      <c r="S1294">
        <v>35638.94</v>
      </c>
      <c r="T1294">
        <v>40000</v>
      </c>
      <c r="U1294">
        <v>5254.57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3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f t="shared" si="20"/>
        <v>0</v>
      </c>
    </row>
    <row r="1295" spans="1:37" x14ac:dyDescent="0.2">
      <c r="A1295">
        <v>9001079</v>
      </c>
      <c r="B1295" t="s">
        <v>2911</v>
      </c>
      <c r="C1295" t="s">
        <v>9185</v>
      </c>
      <c r="D1295" t="s">
        <v>2912</v>
      </c>
      <c r="E1295" t="s">
        <v>9298</v>
      </c>
      <c r="F1295" t="s">
        <v>9299</v>
      </c>
      <c r="G1295" t="s">
        <v>9300</v>
      </c>
      <c r="H1295">
        <v>3849.97</v>
      </c>
      <c r="I1295">
        <v>0</v>
      </c>
      <c r="J1295">
        <v>0</v>
      </c>
      <c r="K1295">
        <v>355.12</v>
      </c>
      <c r="L1295">
        <v>104.32</v>
      </c>
      <c r="M1295">
        <v>13.32</v>
      </c>
      <c r="N1295">
        <v>266</v>
      </c>
      <c r="O1295">
        <v>0</v>
      </c>
      <c r="P1295">
        <v>0</v>
      </c>
      <c r="Q1295">
        <v>0</v>
      </c>
      <c r="R1295">
        <v>0</v>
      </c>
      <c r="S1295">
        <v>43887.31</v>
      </c>
      <c r="T1295">
        <v>40000</v>
      </c>
      <c r="U1295">
        <v>5832.33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3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f t="shared" si="20"/>
        <v>0</v>
      </c>
    </row>
    <row r="1296" spans="1:37" x14ac:dyDescent="0.2">
      <c r="A1296">
        <v>9000517</v>
      </c>
      <c r="B1296" t="s">
        <v>931</v>
      </c>
      <c r="C1296" t="s">
        <v>9185</v>
      </c>
      <c r="D1296" t="s">
        <v>932</v>
      </c>
      <c r="E1296" t="s">
        <v>9298</v>
      </c>
      <c r="F1296" t="s">
        <v>9299</v>
      </c>
      <c r="G1296" t="s">
        <v>9300</v>
      </c>
      <c r="H1296">
        <v>3485.4</v>
      </c>
      <c r="I1296">
        <v>0</v>
      </c>
      <c r="J1296">
        <v>0</v>
      </c>
      <c r="K1296">
        <v>597.64</v>
      </c>
      <c r="L1296">
        <v>149.41</v>
      </c>
      <c r="M1296">
        <v>22.41</v>
      </c>
      <c r="N1296">
        <v>448</v>
      </c>
      <c r="O1296">
        <v>0</v>
      </c>
      <c r="P1296">
        <v>0</v>
      </c>
      <c r="Q1296">
        <v>0</v>
      </c>
      <c r="R1296">
        <v>0</v>
      </c>
      <c r="S1296">
        <v>79221.27</v>
      </c>
      <c r="T1296">
        <v>50000</v>
      </c>
      <c r="U1296">
        <v>11663.99</v>
      </c>
      <c r="V1296">
        <v>0</v>
      </c>
      <c r="W1296">
        <v>0</v>
      </c>
      <c r="X1296">
        <v>0</v>
      </c>
      <c r="Y1296">
        <v>0</v>
      </c>
      <c r="Z1296">
        <v>11000</v>
      </c>
      <c r="AA1296">
        <v>0</v>
      </c>
      <c r="AB1296">
        <v>0</v>
      </c>
      <c r="AC1296">
        <v>6557.28</v>
      </c>
      <c r="AD1296">
        <v>3</v>
      </c>
      <c r="AE1296">
        <v>0</v>
      </c>
      <c r="AF1296">
        <v>196.72</v>
      </c>
      <c r="AG1296">
        <v>0</v>
      </c>
      <c r="AH1296">
        <v>196.72</v>
      </c>
      <c r="AI1296">
        <v>311.68</v>
      </c>
      <c r="AJ1296">
        <v>0</v>
      </c>
      <c r="AK1296">
        <f t="shared" si="20"/>
        <v>311.68</v>
      </c>
    </row>
    <row r="1297" spans="1:37" x14ac:dyDescent="0.2">
      <c r="A1297">
        <v>9001373</v>
      </c>
      <c r="B1297" t="s">
        <v>8691</v>
      </c>
      <c r="C1297" t="s">
        <v>9185</v>
      </c>
      <c r="D1297" t="s">
        <v>8692</v>
      </c>
      <c r="E1297" t="s">
        <v>9298</v>
      </c>
      <c r="F1297" t="s">
        <v>9299</v>
      </c>
      <c r="G1297" t="s">
        <v>9300</v>
      </c>
      <c r="H1297">
        <v>2637</v>
      </c>
      <c r="I1297">
        <v>0</v>
      </c>
      <c r="J1297">
        <v>0</v>
      </c>
      <c r="K1297">
        <v>320</v>
      </c>
      <c r="L1297">
        <v>104.32</v>
      </c>
      <c r="M1297">
        <v>12</v>
      </c>
      <c r="N1297">
        <v>240</v>
      </c>
      <c r="O1297">
        <v>0</v>
      </c>
      <c r="P1297">
        <v>0</v>
      </c>
      <c r="Q1297">
        <v>0</v>
      </c>
      <c r="R1297">
        <v>0</v>
      </c>
      <c r="S1297">
        <v>9614.57</v>
      </c>
      <c r="T1297">
        <v>15000</v>
      </c>
      <c r="U1297">
        <v>2028.96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3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f t="shared" si="20"/>
        <v>0</v>
      </c>
    </row>
    <row r="1298" spans="1:37" x14ac:dyDescent="0.2">
      <c r="A1298">
        <v>9000184</v>
      </c>
      <c r="B1298" t="s">
        <v>2535</v>
      </c>
      <c r="C1298" t="s">
        <v>9185</v>
      </c>
      <c r="D1298" t="s">
        <v>2536</v>
      </c>
      <c r="E1298" t="s">
        <v>9298</v>
      </c>
      <c r="F1298" t="s">
        <v>9299</v>
      </c>
      <c r="G1298" t="s">
        <v>9300</v>
      </c>
      <c r="H1298">
        <v>6518</v>
      </c>
      <c r="I1298">
        <v>0</v>
      </c>
      <c r="J1298">
        <v>0</v>
      </c>
      <c r="K1298">
        <v>1116.8</v>
      </c>
      <c r="L1298">
        <v>279.2</v>
      </c>
      <c r="M1298">
        <v>41.88</v>
      </c>
      <c r="N1298">
        <v>838</v>
      </c>
      <c r="O1298">
        <v>0</v>
      </c>
      <c r="P1298">
        <v>0</v>
      </c>
      <c r="Q1298">
        <v>0</v>
      </c>
      <c r="R1298">
        <v>0</v>
      </c>
      <c r="S1298">
        <v>97076.64</v>
      </c>
      <c r="T1298">
        <v>40000</v>
      </c>
      <c r="U1298">
        <v>18207.04</v>
      </c>
      <c r="V1298">
        <v>8000</v>
      </c>
      <c r="W1298">
        <v>16000</v>
      </c>
      <c r="X1298">
        <v>0</v>
      </c>
      <c r="Y1298">
        <v>8000</v>
      </c>
      <c r="Z1298">
        <v>0</v>
      </c>
      <c r="AA1298">
        <v>0</v>
      </c>
      <c r="AB1298">
        <v>0</v>
      </c>
      <c r="AC1298">
        <v>6869.6</v>
      </c>
      <c r="AD1298">
        <v>3</v>
      </c>
      <c r="AE1298">
        <v>0</v>
      </c>
      <c r="AF1298">
        <v>206.09</v>
      </c>
      <c r="AG1298">
        <v>0</v>
      </c>
      <c r="AH1298">
        <v>206.09</v>
      </c>
      <c r="AI1298">
        <v>348.82</v>
      </c>
      <c r="AJ1298">
        <v>0</v>
      </c>
      <c r="AK1298">
        <f t="shared" si="20"/>
        <v>348.82</v>
      </c>
    </row>
    <row r="1299" spans="1:37" x14ac:dyDescent="0.2">
      <c r="A1299">
        <v>9000827</v>
      </c>
      <c r="B1299" t="s">
        <v>1827</v>
      </c>
      <c r="C1299" t="s">
        <v>9185</v>
      </c>
      <c r="D1299" t="s">
        <v>1828</v>
      </c>
      <c r="E1299" t="s">
        <v>9298</v>
      </c>
      <c r="F1299" t="s">
        <v>9299</v>
      </c>
      <c r="G1299" t="s">
        <v>9300</v>
      </c>
      <c r="H1299">
        <v>3925.63</v>
      </c>
      <c r="I1299">
        <v>0</v>
      </c>
      <c r="J1299">
        <v>0</v>
      </c>
      <c r="K1299">
        <v>901.56</v>
      </c>
      <c r="L1299">
        <v>225.39</v>
      </c>
      <c r="M1299">
        <v>33.81</v>
      </c>
      <c r="N1299">
        <v>676</v>
      </c>
      <c r="O1299">
        <v>0</v>
      </c>
      <c r="P1299">
        <v>0</v>
      </c>
      <c r="Q1299">
        <v>0</v>
      </c>
      <c r="R1299">
        <v>0</v>
      </c>
      <c r="S1299">
        <v>108989.79</v>
      </c>
      <c r="T1299">
        <v>50000</v>
      </c>
      <c r="U1299">
        <v>21039.52</v>
      </c>
      <c r="V1299">
        <v>10000</v>
      </c>
      <c r="W1299">
        <v>0</v>
      </c>
      <c r="X1299">
        <v>0</v>
      </c>
      <c r="Y1299">
        <v>10000</v>
      </c>
      <c r="Z1299">
        <v>0</v>
      </c>
      <c r="AA1299">
        <v>0</v>
      </c>
      <c r="AB1299">
        <v>0</v>
      </c>
      <c r="AC1299">
        <v>17950.27</v>
      </c>
      <c r="AD1299">
        <v>3</v>
      </c>
      <c r="AE1299">
        <v>0</v>
      </c>
      <c r="AF1299">
        <v>538.51</v>
      </c>
      <c r="AG1299">
        <v>0</v>
      </c>
      <c r="AH1299">
        <v>538.51</v>
      </c>
      <c r="AI1299">
        <v>685.84</v>
      </c>
      <c r="AJ1299">
        <v>0</v>
      </c>
      <c r="AK1299">
        <f t="shared" si="20"/>
        <v>685.84</v>
      </c>
    </row>
    <row r="1300" spans="1:37" x14ac:dyDescent="0.2">
      <c r="A1300">
        <v>9000804</v>
      </c>
      <c r="B1300" t="s">
        <v>1768</v>
      </c>
      <c r="C1300" t="s">
        <v>9185</v>
      </c>
      <c r="D1300" t="s">
        <v>1769</v>
      </c>
      <c r="E1300" t="s">
        <v>9298</v>
      </c>
      <c r="F1300" t="s">
        <v>9299</v>
      </c>
      <c r="G1300" t="s">
        <v>9300</v>
      </c>
      <c r="H1300">
        <v>3636.81</v>
      </c>
      <c r="I1300">
        <v>0</v>
      </c>
      <c r="J1300">
        <v>0</v>
      </c>
      <c r="K1300">
        <v>558.67999999999995</v>
      </c>
      <c r="L1300">
        <v>139.66999999999999</v>
      </c>
      <c r="M1300">
        <v>20.95</v>
      </c>
      <c r="N1300">
        <v>419</v>
      </c>
      <c r="O1300">
        <v>0</v>
      </c>
      <c r="P1300">
        <v>0</v>
      </c>
      <c r="Q1300">
        <v>0</v>
      </c>
      <c r="R1300">
        <v>0</v>
      </c>
      <c r="S1300">
        <v>60145.01</v>
      </c>
      <c r="T1300">
        <v>50000</v>
      </c>
      <c r="U1300">
        <v>11742.58</v>
      </c>
      <c r="V1300">
        <v>10000</v>
      </c>
      <c r="W1300">
        <v>20000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3</v>
      </c>
      <c r="AE1300">
        <v>0</v>
      </c>
      <c r="AF1300">
        <v>0</v>
      </c>
      <c r="AG1300">
        <v>0</v>
      </c>
      <c r="AH1300">
        <v>0</v>
      </c>
      <c r="AI1300">
        <v>1.82</v>
      </c>
      <c r="AJ1300">
        <v>0</v>
      </c>
      <c r="AK1300">
        <f t="shared" si="20"/>
        <v>1.82</v>
      </c>
    </row>
    <row r="1301" spans="1:37" x14ac:dyDescent="0.2">
      <c r="A1301">
        <v>9000314</v>
      </c>
      <c r="B1301" t="s">
        <v>549</v>
      </c>
      <c r="C1301" t="s">
        <v>9185</v>
      </c>
      <c r="D1301" t="s">
        <v>550</v>
      </c>
      <c r="E1301" t="s">
        <v>9298</v>
      </c>
      <c r="F1301" t="s">
        <v>9299</v>
      </c>
      <c r="G1301" t="s">
        <v>9300</v>
      </c>
      <c r="H1301">
        <v>2771.28</v>
      </c>
      <c r="I1301">
        <v>0</v>
      </c>
      <c r="J1301">
        <v>0</v>
      </c>
      <c r="K1301">
        <v>430.01</v>
      </c>
      <c r="L1301">
        <v>107.5</v>
      </c>
      <c r="M1301">
        <v>16.13</v>
      </c>
      <c r="N1301">
        <v>323</v>
      </c>
      <c r="O1301">
        <v>0</v>
      </c>
      <c r="P1301">
        <v>0</v>
      </c>
      <c r="Q1301">
        <v>0</v>
      </c>
      <c r="R1301">
        <v>0</v>
      </c>
      <c r="S1301">
        <v>63027.66</v>
      </c>
      <c r="T1301">
        <v>50000</v>
      </c>
      <c r="U1301">
        <v>7086.42</v>
      </c>
      <c r="V1301">
        <v>5000</v>
      </c>
      <c r="W1301">
        <v>10000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3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f t="shared" si="20"/>
        <v>0</v>
      </c>
    </row>
    <row r="1302" spans="1:37" x14ac:dyDescent="0.2">
      <c r="A1302">
        <v>9001031</v>
      </c>
      <c r="B1302" t="s">
        <v>2033</v>
      </c>
      <c r="C1302" t="s">
        <v>9185</v>
      </c>
      <c r="D1302" t="s">
        <v>2349</v>
      </c>
      <c r="E1302" t="s">
        <v>9298</v>
      </c>
      <c r="F1302" t="s">
        <v>9299</v>
      </c>
      <c r="G1302" t="s">
        <v>9300</v>
      </c>
      <c r="H1302">
        <v>3250.24</v>
      </c>
      <c r="I1302">
        <v>0</v>
      </c>
      <c r="J1302">
        <v>0</v>
      </c>
      <c r="K1302">
        <v>470.4</v>
      </c>
      <c r="L1302">
        <v>117.6</v>
      </c>
      <c r="M1302">
        <v>17.64</v>
      </c>
      <c r="N1302">
        <v>353</v>
      </c>
      <c r="O1302">
        <v>0</v>
      </c>
      <c r="P1302">
        <v>0</v>
      </c>
      <c r="Q1302">
        <v>0</v>
      </c>
      <c r="R1302">
        <v>0</v>
      </c>
      <c r="S1302">
        <v>40530.080000000002</v>
      </c>
      <c r="T1302">
        <v>45000</v>
      </c>
      <c r="U1302">
        <v>8627.76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3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f t="shared" si="20"/>
        <v>0</v>
      </c>
    </row>
    <row r="1303" spans="1:37" x14ac:dyDescent="0.2">
      <c r="A1303">
        <v>9000690</v>
      </c>
      <c r="B1303" t="s">
        <v>1432</v>
      </c>
      <c r="C1303" t="s">
        <v>9185</v>
      </c>
      <c r="D1303" t="s">
        <v>1433</v>
      </c>
      <c r="E1303" t="s">
        <v>9298</v>
      </c>
      <c r="F1303" t="s">
        <v>9299</v>
      </c>
      <c r="G1303" t="s">
        <v>9300</v>
      </c>
      <c r="H1303">
        <v>3298.31</v>
      </c>
      <c r="I1303">
        <v>0</v>
      </c>
      <c r="J1303">
        <v>0</v>
      </c>
      <c r="K1303">
        <v>836.93</v>
      </c>
      <c r="L1303">
        <v>209.23</v>
      </c>
      <c r="M1303">
        <v>31.38</v>
      </c>
      <c r="N1303">
        <v>628</v>
      </c>
      <c r="O1303">
        <v>0</v>
      </c>
      <c r="P1303">
        <v>0</v>
      </c>
      <c r="Q1303">
        <v>0</v>
      </c>
      <c r="R1303">
        <v>0</v>
      </c>
      <c r="S1303">
        <v>89410.12</v>
      </c>
      <c r="T1303">
        <v>50000</v>
      </c>
      <c r="U1303">
        <v>16101.63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23308.49</v>
      </c>
      <c r="AD1303">
        <v>3</v>
      </c>
      <c r="AE1303">
        <v>0</v>
      </c>
      <c r="AF1303">
        <v>699.25</v>
      </c>
      <c r="AG1303">
        <v>0</v>
      </c>
      <c r="AH1303">
        <v>699.25</v>
      </c>
      <c r="AI1303">
        <v>801.47</v>
      </c>
      <c r="AJ1303">
        <v>0</v>
      </c>
      <c r="AK1303">
        <f t="shared" si="20"/>
        <v>801.47</v>
      </c>
    </row>
    <row r="1304" spans="1:37" x14ac:dyDescent="0.2">
      <c r="A1304">
        <v>9001380</v>
      </c>
      <c r="B1304" t="s">
        <v>8832</v>
      </c>
      <c r="C1304" t="s">
        <v>9185</v>
      </c>
      <c r="D1304" t="s">
        <v>8833</v>
      </c>
      <c r="E1304" t="s">
        <v>9298</v>
      </c>
      <c r="F1304" t="s">
        <v>9299</v>
      </c>
      <c r="G1304" t="s">
        <v>9300</v>
      </c>
      <c r="H1304">
        <v>2637</v>
      </c>
      <c r="I1304">
        <v>0</v>
      </c>
      <c r="J1304">
        <v>0</v>
      </c>
      <c r="K1304">
        <v>320</v>
      </c>
      <c r="L1304">
        <v>104.32</v>
      </c>
      <c r="M1304">
        <v>12</v>
      </c>
      <c r="N1304">
        <v>240</v>
      </c>
      <c r="O1304">
        <v>0</v>
      </c>
      <c r="P1304">
        <v>0</v>
      </c>
      <c r="Q1304">
        <v>0</v>
      </c>
      <c r="R1304">
        <v>0</v>
      </c>
      <c r="S1304">
        <v>9601.06</v>
      </c>
      <c r="T1304">
        <v>15000</v>
      </c>
      <c r="U1304">
        <v>2028.96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3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f t="shared" si="20"/>
        <v>0</v>
      </c>
    </row>
    <row r="1305" spans="1:37" x14ac:dyDescent="0.2">
      <c r="A1305">
        <v>9000894</v>
      </c>
      <c r="B1305" t="s">
        <v>2217</v>
      </c>
      <c r="C1305" t="s">
        <v>9185</v>
      </c>
      <c r="D1305" t="s">
        <v>2218</v>
      </c>
      <c r="E1305" t="s">
        <v>9298</v>
      </c>
      <c r="F1305" t="s">
        <v>9299</v>
      </c>
      <c r="G1305" t="s">
        <v>9300</v>
      </c>
      <c r="H1305">
        <v>3233</v>
      </c>
      <c r="I1305">
        <v>0</v>
      </c>
      <c r="J1305">
        <v>0</v>
      </c>
      <c r="K1305">
        <v>320</v>
      </c>
      <c r="L1305">
        <v>104.32</v>
      </c>
      <c r="M1305">
        <v>12</v>
      </c>
      <c r="N1305">
        <v>240</v>
      </c>
      <c r="O1305">
        <v>0</v>
      </c>
      <c r="P1305">
        <v>0</v>
      </c>
      <c r="Q1305">
        <v>0</v>
      </c>
      <c r="R1305">
        <v>0</v>
      </c>
      <c r="S1305">
        <v>47365.85</v>
      </c>
      <c r="T1305">
        <v>50000</v>
      </c>
      <c r="U1305">
        <v>6594.96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3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f t="shared" si="20"/>
        <v>0</v>
      </c>
    </row>
    <row r="1306" spans="1:37" x14ac:dyDescent="0.2">
      <c r="A1306">
        <v>9000135</v>
      </c>
      <c r="B1306" t="s">
        <v>126</v>
      </c>
      <c r="C1306" t="s">
        <v>9185</v>
      </c>
      <c r="D1306" t="s">
        <v>127</v>
      </c>
      <c r="E1306" t="s">
        <v>9298</v>
      </c>
      <c r="F1306" t="s">
        <v>9299</v>
      </c>
      <c r="G1306" t="s">
        <v>9300</v>
      </c>
      <c r="H1306">
        <v>3159.22</v>
      </c>
      <c r="I1306">
        <v>0</v>
      </c>
      <c r="J1306">
        <v>0</v>
      </c>
      <c r="K1306">
        <v>441.76</v>
      </c>
      <c r="L1306">
        <v>110.44</v>
      </c>
      <c r="M1306">
        <v>16.57</v>
      </c>
      <c r="N1306">
        <v>331</v>
      </c>
      <c r="O1306">
        <v>0</v>
      </c>
      <c r="P1306">
        <v>0</v>
      </c>
      <c r="Q1306">
        <v>0</v>
      </c>
      <c r="R1306">
        <v>0</v>
      </c>
      <c r="S1306">
        <v>64714.49</v>
      </c>
      <c r="T1306">
        <v>50000</v>
      </c>
      <c r="U1306">
        <v>10309.69</v>
      </c>
      <c r="V1306">
        <v>0</v>
      </c>
      <c r="W1306">
        <v>0</v>
      </c>
      <c r="X1306">
        <v>0</v>
      </c>
      <c r="Y1306">
        <v>3000</v>
      </c>
      <c r="Z1306">
        <v>0</v>
      </c>
      <c r="AA1306">
        <v>0</v>
      </c>
      <c r="AB1306">
        <v>0</v>
      </c>
      <c r="AC1306">
        <v>1404.8</v>
      </c>
      <c r="AD1306">
        <v>3</v>
      </c>
      <c r="AE1306">
        <v>0</v>
      </c>
      <c r="AF1306">
        <v>42.14</v>
      </c>
      <c r="AG1306">
        <v>0</v>
      </c>
      <c r="AH1306">
        <v>42.14</v>
      </c>
      <c r="AI1306">
        <v>186.93</v>
      </c>
      <c r="AJ1306">
        <v>0</v>
      </c>
      <c r="AK1306">
        <f t="shared" si="20"/>
        <v>186.93</v>
      </c>
    </row>
    <row r="1307" spans="1:37" x14ac:dyDescent="0.2">
      <c r="A1307">
        <v>9000704</v>
      </c>
      <c r="B1307" t="s">
        <v>1473</v>
      </c>
      <c r="C1307" t="s">
        <v>9185</v>
      </c>
      <c r="D1307" t="s">
        <v>1474</v>
      </c>
      <c r="E1307" t="s">
        <v>9298</v>
      </c>
      <c r="F1307" t="s">
        <v>9299</v>
      </c>
      <c r="G1307" t="s">
        <v>9300</v>
      </c>
      <c r="H1307">
        <v>3583.87</v>
      </c>
      <c r="I1307">
        <v>0</v>
      </c>
      <c r="J1307">
        <v>0</v>
      </c>
      <c r="K1307">
        <v>408.62</v>
      </c>
      <c r="L1307">
        <v>104.32</v>
      </c>
      <c r="M1307">
        <v>15.32</v>
      </c>
      <c r="N1307">
        <v>306</v>
      </c>
      <c r="O1307">
        <v>0</v>
      </c>
      <c r="P1307">
        <v>0</v>
      </c>
      <c r="Q1307">
        <v>0</v>
      </c>
      <c r="R1307">
        <v>0</v>
      </c>
      <c r="S1307">
        <v>50636.66</v>
      </c>
      <c r="T1307">
        <v>50000</v>
      </c>
      <c r="U1307">
        <v>8072.65</v>
      </c>
      <c r="V1307">
        <v>10000</v>
      </c>
      <c r="W1307">
        <v>10000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f t="shared" si="20"/>
        <v>0</v>
      </c>
    </row>
    <row r="1308" spans="1:37" x14ac:dyDescent="0.2">
      <c r="A1308">
        <v>9000467</v>
      </c>
      <c r="B1308" t="s">
        <v>804</v>
      </c>
      <c r="C1308" t="s">
        <v>9185</v>
      </c>
      <c r="D1308" t="s">
        <v>805</v>
      </c>
      <c r="E1308" t="s">
        <v>9298</v>
      </c>
      <c r="F1308" t="s">
        <v>9299</v>
      </c>
      <c r="G1308" t="s">
        <v>9300</v>
      </c>
      <c r="H1308">
        <v>3345.1</v>
      </c>
      <c r="I1308">
        <v>0</v>
      </c>
      <c r="J1308">
        <v>0</v>
      </c>
      <c r="K1308">
        <v>911.68</v>
      </c>
      <c r="L1308">
        <v>227.92</v>
      </c>
      <c r="M1308">
        <v>34.19</v>
      </c>
      <c r="N1308">
        <v>684</v>
      </c>
      <c r="O1308">
        <v>0</v>
      </c>
      <c r="P1308">
        <v>0</v>
      </c>
      <c r="Q1308">
        <v>0</v>
      </c>
      <c r="R1308">
        <v>0</v>
      </c>
      <c r="S1308">
        <v>90723.05</v>
      </c>
      <c r="T1308">
        <v>50000</v>
      </c>
      <c r="U1308">
        <v>17486.669999999998</v>
      </c>
      <c r="V1308">
        <v>5000</v>
      </c>
      <c r="W1308">
        <v>10000</v>
      </c>
      <c r="X1308">
        <v>0</v>
      </c>
      <c r="Y1308">
        <v>10000</v>
      </c>
      <c r="Z1308">
        <v>0</v>
      </c>
      <c r="AA1308">
        <v>0</v>
      </c>
      <c r="AB1308">
        <v>0</v>
      </c>
      <c r="AC1308">
        <v>0</v>
      </c>
      <c r="AD1308">
        <v>3</v>
      </c>
      <c r="AE1308">
        <v>0</v>
      </c>
      <c r="AF1308">
        <v>0</v>
      </c>
      <c r="AG1308">
        <v>0</v>
      </c>
      <c r="AH1308">
        <v>0</v>
      </c>
      <c r="AI1308">
        <v>127.76</v>
      </c>
      <c r="AJ1308">
        <v>0</v>
      </c>
      <c r="AK1308">
        <f t="shared" si="20"/>
        <v>127.76</v>
      </c>
    </row>
    <row r="1309" spans="1:37" x14ac:dyDescent="0.2">
      <c r="A1309">
        <v>9001104</v>
      </c>
      <c r="B1309" t="s">
        <v>2984</v>
      </c>
      <c r="C1309" t="s">
        <v>9185</v>
      </c>
      <c r="D1309" t="s">
        <v>2985</v>
      </c>
      <c r="E1309" t="s">
        <v>9298</v>
      </c>
      <c r="F1309" t="s">
        <v>9299</v>
      </c>
      <c r="G1309" t="s">
        <v>9300</v>
      </c>
      <c r="H1309">
        <v>3538.99</v>
      </c>
      <c r="I1309">
        <v>0</v>
      </c>
      <c r="J1309">
        <v>0</v>
      </c>
      <c r="K1309">
        <v>320.39999999999998</v>
      </c>
      <c r="L1309">
        <v>104.32</v>
      </c>
      <c r="M1309">
        <v>12.02</v>
      </c>
      <c r="N1309">
        <v>240</v>
      </c>
      <c r="O1309">
        <v>0</v>
      </c>
      <c r="P1309">
        <v>0</v>
      </c>
      <c r="Q1309">
        <v>0</v>
      </c>
      <c r="R1309">
        <v>0</v>
      </c>
      <c r="S1309">
        <v>36271.72</v>
      </c>
      <c r="T1309">
        <v>40000</v>
      </c>
      <c r="U1309">
        <v>4560.2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f t="shared" si="20"/>
        <v>0</v>
      </c>
    </row>
    <row r="1310" spans="1:37" x14ac:dyDescent="0.2">
      <c r="A1310">
        <v>9000820</v>
      </c>
      <c r="B1310" t="s">
        <v>1816</v>
      </c>
      <c r="C1310" t="s">
        <v>9185</v>
      </c>
      <c r="D1310" t="s">
        <v>1817</v>
      </c>
      <c r="E1310" t="s">
        <v>9298</v>
      </c>
      <c r="F1310" t="s">
        <v>9299</v>
      </c>
      <c r="G1310" t="s">
        <v>9300</v>
      </c>
      <c r="H1310">
        <v>3571.28</v>
      </c>
      <c r="I1310">
        <v>0</v>
      </c>
      <c r="J1310">
        <v>0</v>
      </c>
      <c r="K1310">
        <v>529.12</v>
      </c>
      <c r="L1310">
        <v>132.28</v>
      </c>
      <c r="M1310">
        <v>19.84</v>
      </c>
      <c r="N1310">
        <v>397</v>
      </c>
      <c r="O1310">
        <v>0</v>
      </c>
      <c r="P1310">
        <v>0</v>
      </c>
      <c r="Q1310">
        <v>0</v>
      </c>
      <c r="R1310">
        <v>0</v>
      </c>
      <c r="S1310">
        <v>56755.51</v>
      </c>
      <c r="T1310">
        <v>50000</v>
      </c>
      <c r="U1310">
        <v>10771.96</v>
      </c>
      <c r="V1310">
        <v>0</v>
      </c>
      <c r="W1310">
        <v>10000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3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f t="shared" si="20"/>
        <v>0</v>
      </c>
    </row>
    <row r="1311" spans="1:37" x14ac:dyDescent="0.2">
      <c r="A1311">
        <v>9001410</v>
      </c>
      <c r="B1311" t="s">
        <v>9079</v>
      </c>
      <c r="C1311" t="s">
        <v>9185</v>
      </c>
      <c r="D1311" t="s">
        <v>9080</v>
      </c>
      <c r="E1311" t="s">
        <v>9298</v>
      </c>
      <c r="F1311" t="s">
        <v>9299</v>
      </c>
      <c r="G1311" t="s">
        <v>9300</v>
      </c>
      <c r="H1311">
        <v>2674</v>
      </c>
      <c r="I1311">
        <v>0</v>
      </c>
      <c r="J1311">
        <v>0</v>
      </c>
      <c r="K1311">
        <v>320</v>
      </c>
      <c r="L1311">
        <v>104.32</v>
      </c>
      <c r="M1311">
        <v>12</v>
      </c>
      <c r="N1311">
        <v>240</v>
      </c>
      <c r="O1311">
        <v>0</v>
      </c>
      <c r="P1311">
        <v>0</v>
      </c>
      <c r="Q1311">
        <v>0</v>
      </c>
      <c r="R1311">
        <v>0</v>
      </c>
      <c r="S1311">
        <v>9622</v>
      </c>
      <c r="T1311">
        <v>15000</v>
      </c>
      <c r="U1311">
        <v>2028.96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3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f t="shared" si="20"/>
        <v>0</v>
      </c>
    </row>
    <row r="1312" spans="1:37" x14ac:dyDescent="0.2">
      <c r="A1312">
        <v>9001152</v>
      </c>
      <c r="B1312" t="s">
        <v>3121</v>
      </c>
      <c r="C1312" t="s">
        <v>9185</v>
      </c>
      <c r="D1312" t="s">
        <v>3122</v>
      </c>
      <c r="E1312" t="s">
        <v>9298</v>
      </c>
      <c r="F1312" t="s">
        <v>9299</v>
      </c>
      <c r="G1312" t="s">
        <v>9300</v>
      </c>
      <c r="H1312">
        <v>2840.72</v>
      </c>
      <c r="I1312">
        <v>0</v>
      </c>
      <c r="J1312">
        <v>0</v>
      </c>
      <c r="K1312">
        <v>320</v>
      </c>
      <c r="L1312">
        <v>104.32</v>
      </c>
      <c r="M1312">
        <v>12</v>
      </c>
      <c r="N1312">
        <v>240</v>
      </c>
      <c r="O1312">
        <v>0</v>
      </c>
      <c r="P1312">
        <v>0</v>
      </c>
      <c r="Q1312">
        <v>0</v>
      </c>
      <c r="R1312">
        <v>0</v>
      </c>
      <c r="S1312">
        <v>27447.57</v>
      </c>
      <c r="T1312">
        <v>35000</v>
      </c>
      <c r="U1312">
        <v>4636.96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3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f t="shared" si="20"/>
        <v>0</v>
      </c>
    </row>
    <row r="1313" spans="1:37" x14ac:dyDescent="0.2">
      <c r="A1313">
        <v>9001260</v>
      </c>
      <c r="B1313" t="s">
        <v>8246</v>
      </c>
      <c r="C1313" t="s">
        <v>9185</v>
      </c>
      <c r="D1313" t="s">
        <v>8247</v>
      </c>
      <c r="E1313" t="s">
        <v>9298</v>
      </c>
      <c r="F1313" t="s">
        <v>9299</v>
      </c>
      <c r="G1313" t="s">
        <v>9300</v>
      </c>
      <c r="H1313">
        <v>3940.1</v>
      </c>
      <c r="I1313">
        <v>0</v>
      </c>
      <c r="J1313">
        <v>0</v>
      </c>
      <c r="K1313">
        <v>316.72000000000003</v>
      </c>
      <c r="L1313">
        <v>104.32</v>
      </c>
      <c r="M1313">
        <v>11.88</v>
      </c>
      <c r="N1313">
        <v>238</v>
      </c>
      <c r="O1313">
        <v>0</v>
      </c>
      <c r="P1313">
        <v>0</v>
      </c>
      <c r="Q1313">
        <v>0</v>
      </c>
      <c r="R1313">
        <v>0</v>
      </c>
      <c r="S1313">
        <v>17025.27</v>
      </c>
      <c r="T1313">
        <v>50000</v>
      </c>
      <c r="U1313">
        <v>2658.54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3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f t="shared" si="20"/>
        <v>0</v>
      </c>
    </row>
    <row r="1314" spans="1:37" x14ac:dyDescent="0.2">
      <c r="A1314">
        <v>9000698</v>
      </c>
      <c r="B1314" t="s">
        <v>1456</v>
      </c>
      <c r="C1314" t="s">
        <v>9185</v>
      </c>
      <c r="D1314" t="s">
        <v>2389</v>
      </c>
      <c r="E1314" t="s">
        <v>9298</v>
      </c>
      <c r="F1314" t="s">
        <v>9299</v>
      </c>
      <c r="G1314" t="s">
        <v>9300</v>
      </c>
      <c r="H1314">
        <v>3666.32</v>
      </c>
      <c r="I1314">
        <v>0</v>
      </c>
      <c r="J1314">
        <v>0</v>
      </c>
      <c r="K1314">
        <v>870.54</v>
      </c>
      <c r="L1314">
        <v>217.63</v>
      </c>
      <c r="M1314">
        <v>32.65</v>
      </c>
      <c r="N1314">
        <v>653</v>
      </c>
      <c r="O1314">
        <v>0</v>
      </c>
      <c r="P1314">
        <v>0</v>
      </c>
      <c r="Q1314">
        <v>0</v>
      </c>
      <c r="R1314">
        <v>0</v>
      </c>
      <c r="S1314">
        <v>91124.49</v>
      </c>
      <c r="T1314">
        <v>50000</v>
      </c>
      <c r="U1314">
        <v>18240.84</v>
      </c>
      <c r="V1314">
        <v>10000</v>
      </c>
      <c r="W1314">
        <v>10000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2883.65</v>
      </c>
      <c r="AD1314">
        <v>3</v>
      </c>
      <c r="AE1314">
        <v>0</v>
      </c>
      <c r="AF1314">
        <v>86.51</v>
      </c>
      <c r="AG1314">
        <v>0</v>
      </c>
      <c r="AH1314">
        <v>86.51</v>
      </c>
      <c r="AI1314">
        <v>239.73</v>
      </c>
      <c r="AJ1314">
        <v>0</v>
      </c>
      <c r="AK1314">
        <f t="shared" si="20"/>
        <v>239.73</v>
      </c>
    </row>
    <row r="1315" spans="1:37" x14ac:dyDescent="0.2">
      <c r="A1315">
        <v>9000732</v>
      </c>
      <c r="B1315" t="s">
        <v>1555</v>
      </c>
      <c r="C1315" t="s">
        <v>9185</v>
      </c>
      <c r="D1315" t="s">
        <v>1556</v>
      </c>
      <c r="E1315" t="s">
        <v>9298</v>
      </c>
      <c r="F1315" t="s">
        <v>9299</v>
      </c>
      <c r="G1315" t="s">
        <v>9300</v>
      </c>
      <c r="H1315">
        <v>4136.32</v>
      </c>
      <c r="I1315">
        <v>0</v>
      </c>
      <c r="J1315">
        <v>0</v>
      </c>
      <c r="K1315">
        <v>643.52</v>
      </c>
      <c r="L1315">
        <v>160.88</v>
      </c>
      <c r="M1315">
        <v>24.13</v>
      </c>
      <c r="N1315">
        <v>483</v>
      </c>
      <c r="O1315">
        <v>0</v>
      </c>
      <c r="P1315">
        <v>0</v>
      </c>
      <c r="Q1315">
        <v>0</v>
      </c>
      <c r="R1315">
        <v>0</v>
      </c>
      <c r="S1315">
        <v>72235.759999999995</v>
      </c>
      <c r="T1315">
        <v>50000</v>
      </c>
      <c r="U1315">
        <v>13846.18</v>
      </c>
      <c r="V1315">
        <v>0</v>
      </c>
      <c r="W1315">
        <v>20000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3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f t="shared" si="20"/>
        <v>0</v>
      </c>
    </row>
    <row r="1316" spans="1:37" x14ac:dyDescent="0.2">
      <c r="A1316">
        <v>9000316</v>
      </c>
      <c r="B1316" t="s">
        <v>555</v>
      </c>
      <c r="C1316" t="s">
        <v>9185</v>
      </c>
      <c r="D1316" t="s">
        <v>556</v>
      </c>
      <c r="E1316" t="s">
        <v>9298</v>
      </c>
      <c r="F1316" t="s">
        <v>9299</v>
      </c>
      <c r="G1316" t="s">
        <v>9300</v>
      </c>
      <c r="H1316">
        <v>10935.11</v>
      </c>
      <c r="I1316">
        <v>0</v>
      </c>
      <c r="J1316">
        <v>0</v>
      </c>
      <c r="K1316">
        <v>1114.78</v>
      </c>
      <c r="L1316">
        <v>278.7</v>
      </c>
      <c r="M1316">
        <v>41.8</v>
      </c>
      <c r="N1316">
        <v>836</v>
      </c>
      <c r="O1316">
        <v>0</v>
      </c>
      <c r="P1316">
        <v>0</v>
      </c>
      <c r="Q1316">
        <v>0</v>
      </c>
      <c r="R1316">
        <v>0</v>
      </c>
      <c r="S1316">
        <v>157972.15</v>
      </c>
      <c r="T1316">
        <v>50000</v>
      </c>
      <c r="U1316">
        <v>20592.45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87379.7</v>
      </c>
      <c r="AD1316">
        <v>10</v>
      </c>
      <c r="AE1316">
        <v>2520</v>
      </c>
      <c r="AF1316">
        <v>6217.97</v>
      </c>
      <c r="AG1316">
        <v>0</v>
      </c>
      <c r="AH1316">
        <v>6217.97</v>
      </c>
      <c r="AI1316">
        <v>5851.59</v>
      </c>
      <c r="AJ1316">
        <v>366.38</v>
      </c>
      <c r="AK1316">
        <f t="shared" si="20"/>
        <v>6217.97</v>
      </c>
    </row>
    <row r="1317" spans="1:37" x14ac:dyDescent="0.2">
      <c r="A1317">
        <v>9001143</v>
      </c>
      <c r="B1317" t="s">
        <v>2785</v>
      </c>
      <c r="C1317" t="s">
        <v>9185</v>
      </c>
      <c r="D1317" t="s">
        <v>2786</v>
      </c>
      <c r="E1317" t="s">
        <v>9298</v>
      </c>
      <c r="F1317" t="s">
        <v>9299</v>
      </c>
      <c r="G1317" t="s">
        <v>9300</v>
      </c>
      <c r="H1317">
        <v>3337</v>
      </c>
      <c r="I1317">
        <v>0</v>
      </c>
      <c r="J1317">
        <v>0</v>
      </c>
      <c r="K1317">
        <v>379.92</v>
      </c>
      <c r="L1317">
        <v>104.32</v>
      </c>
      <c r="M1317">
        <v>14.25</v>
      </c>
      <c r="N1317">
        <v>285</v>
      </c>
      <c r="O1317">
        <v>0</v>
      </c>
      <c r="P1317">
        <v>0</v>
      </c>
      <c r="Q1317">
        <v>0</v>
      </c>
      <c r="R1317">
        <v>0</v>
      </c>
      <c r="S1317">
        <v>44146</v>
      </c>
      <c r="T1317">
        <v>40000</v>
      </c>
      <c r="U1317">
        <v>6221.22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3</v>
      </c>
      <c r="AE1317">
        <v>0</v>
      </c>
      <c r="AF1317">
        <v>0</v>
      </c>
      <c r="AG1317">
        <v>0</v>
      </c>
      <c r="AH1317">
        <v>0</v>
      </c>
      <c r="AI1317">
        <v>11.14</v>
      </c>
      <c r="AJ1317">
        <v>0</v>
      </c>
      <c r="AK1317">
        <f t="shared" si="20"/>
        <v>11.14</v>
      </c>
    </row>
    <row r="1318" spans="1:37" x14ac:dyDescent="0.2">
      <c r="A1318">
        <v>9000681</v>
      </c>
      <c r="B1318" t="s">
        <v>1407</v>
      </c>
      <c r="C1318" t="s">
        <v>9185</v>
      </c>
      <c r="D1318" t="s">
        <v>2387</v>
      </c>
      <c r="E1318" t="s">
        <v>9298</v>
      </c>
      <c r="F1318" t="s">
        <v>9299</v>
      </c>
      <c r="G1318" t="s">
        <v>9300</v>
      </c>
      <c r="H1318">
        <v>2920.68</v>
      </c>
      <c r="I1318">
        <v>0</v>
      </c>
      <c r="J1318">
        <v>0</v>
      </c>
      <c r="K1318">
        <v>740.81</v>
      </c>
      <c r="L1318">
        <v>185.2</v>
      </c>
      <c r="M1318">
        <v>27.78</v>
      </c>
      <c r="N1318">
        <v>556</v>
      </c>
      <c r="O1318">
        <v>0</v>
      </c>
      <c r="P1318">
        <v>0</v>
      </c>
      <c r="Q1318">
        <v>0</v>
      </c>
      <c r="R1318">
        <v>0</v>
      </c>
      <c r="S1318">
        <v>77832.38</v>
      </c>
      <c r="T1318">
        <v>50000</v>
      </c>
      <c r="U1318">
        <v>12996.92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14835.46</v>
      </c>
      <c r="AD1318">
        <v>3</v>
      </c>
      <c r="AE1318">
        <v>0</v>
      </c>
      <c r="AF1318">
        <v>445.06</v>
      </c>
      <c r="AG1318">
        <v>0</v>
      </c>
      <c r="AH1318">
        <v>445.06</v>
      </c>
      <c r="AI1318">
        <v>552.74</v>
      </c>
      <c r="AJ1318">
        <v>0</v>
      </c>
      <c r="AK1318">
        <f t="shared" si="20"/>
        <v>552.74</v>
      </c>
    </row>
    <row r="1319" spans="1:37" x14ac:dyDescent="0.2">
      <c r="A1319">
        <v>9001320</v>
      </c>
      <c r="B1319" t="s">
        <v>7903</v>
      </c>
      <c r="C1319" t="s">
        <v>9185</v>
      </c>
      <c r="D1319" t="s">
        <v>7904</v>
      </c>
      <c r="E1319" t="s">
        <v>9298</v>
      </c>
      <c r="F1319" t="s">
        <v>9299</v>
      </c>
      <c r="G1319" t="s">
        <v>9300</v>
      </c>
      <c r="H1319">
        <v>4650</v>
      </c>
      <c r="I1319">
        <v>0</v>
      </c>
      <c r="J1319">
        <v>0</v>
      </c>
      <c r="K1319">
        <v>859.36</v>
      </c>
      <c r="L1319">
        <v>214.84</v>
      </c>
      <c r="M1319">
        <v>32.229999999999997</v>
      </c>
      <c r="N1319">
        <v>645</v>
      </c>
      <c r="O1319">
        <v>0</v>
      </c>
      <c r="P1319">
        <v>0</v>
      </c>
      <c r="Q1319">
        <v>0</v>
      </c>
      <c r="R1319">
        <v>0</v>
      </c>
      <c r="S1319">
        <v>30789.82</v>
      </c>
      <c r="T1319">
        <v>20000</v>
      </c>
      <c r="U1319">
        <v>7005.72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3784.1</v>
      </c>
      <c r="AD1319">
        <v>3</v>
      </c>
      <c r="AE1319">
        <v>0</v>
      </c>
      <c r="AF1319">
        <v>113.52</v>
      </c>
      <c r="AG1319">
        <v>0</v>
      </c>
      <c r="AH1319">
        <v>113.52</v>
      </c>
      <c r="AI1319">
        <v>176.57</v>
      </c>
      <c r="AJ1319">
        <v>0</v>
      </c>
      <c r="AK1319">
        <f t="shared" si="20"/>
        <v>176.57</v>
      </c>
    </row>
    <row r="1320" spans="1:37" x14ac:dyDescent="0.2">
      <c r="A1320">
        <v>9001022</v>
      </c>
      <c r="B1320" t="s">
        <v>2324</v>
      </c>
      <c r="C1320" t="s">
        <v>9185</v>
      </c>
      <c r="D1320" t="s">
        <v>2325</v>
      </c>
      <c r="E1320" t="s">
        <v>9298</v>
      </c>
      <c r="F1320" t="s">
        <v>9299</v>
      </c>
      <c r="G1320" t="s">
        <v>9300</v>
      </c>
      <c r="H1320">
        <v>3573</v>
      </c>
      <c r="I1320">
        <v>0</v>
      </c>
      <c r="J1320">
        <v>0</v>
      </c>
      <c r="K1320">
        <v>406.5</v>
      </c>
      <c r="L1320">
        <v>104.32</v>
      </c>
      <c r="M1320">
        <v>15.24</v>
      </c>
      <c r="N1320">
        <v>305</v>
      </c>
      <c r="O1320">
        <v>0</v>
      </c>
      <c r="P1320">
        <v>0</v>
      </c>
      <c r="Q1320">
        <v>0</v>
      </c>
      <c r="R1320">
        <v>0</v>
      </c>
      <c r="S1320">
        <v>49856.34</v>
      </c>
      <c r="T1320">
        <v>45000</v>
      </c>
      <c r="U1320">
        <v>7463.34</v>
      </c>
      <c r="V1320">
        <v>0</v>
      </c>
      <c r="W1320">
        <v>0</v>
      </c>
      <c r="X1320">
        <v>3200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3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f t="shared" si="20"/>
        <v>0</v>
      </c>
    </row>
    <row r="1321" spans="1:37" x14ac:dyDescent="0.2">
      <c r="A1321">
        <v>9000305</v>
      </c>
      <c r="B1321" t="s">
        <v>532</v>
      </c>
      <c r="C1321" t="s">
        <v>9185</v>
      </c>
      <c r="D1321" t="s">
        <v>533</v>
      </c>
      <c r="E1321" t="s">
        <v>9298</v>
      </c>
      <c r="F1321" t="s">
        <v>9299</v>
      </c>
      <c r="G1321" t="s">
        <v>9300</v>
      </c>
      <c r="H1321">
        <v>3279.26</v>
      </c>
      <c r="I1321">
        <v>0</v>
      </c>
      <c r="J1321">
        <v>0</v>
      </c>
      <c r="K1321">
        <v>546.47</v>
      </c>
      <c r="L1321">
        <v>136.62</v>
      </c>
      <c r="M1321">
        <v>20.49</v>
      </c>
      <c r="N1321">
        <v>410</v>
      </c>
      <c r="O1321">
        <v>0</v>
      </c>
      <c r="P1321">
        <v>0</v>
      </c>
      <c r="Q1321">
        <v>0</v>
      </c>
      <c r="R1321">
        <v>0</v>
      </c>
      <c r="S1321">
        <v>79981.77</v>
      </c>
      <c r="T1321">
        <v>50000</v>
      </c>
      <c r="U1321">
        <v>11104.38</v>
      </c>
      <c r="V1321">
        <v>10000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8877.39</v>
      </c>
      <c r="AD1321">
        <v>3</v>
      </c>
      <c r="AE1321">
        <v>0</v>
      </c>
      <c r="AF1321">
        <v>266.32</v>
      </c>
      <c r="AG1321">
        <v>0</v>
      </c>
      <c r="AH1321">
        <v>266.32</v>
      </c>
      <c r="AI1321">
        <v>381.35</v>
      </c>
      <c r="AJ1321">
        <v>0</v>
      </c>
      <c r="AK1321">
        <f t="shared" si="20"/>
        <v>381.35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258F4-8B32-4A5F-87B9-0669FB270130}">
  <dimension ref="A1:AA1311"/>
  <sheetViews>
    <sheetView topLeftCell="C1272" workbookViewId="0">
      <selection sqref="A1:A1048576"/>
    </sheetView>
  </sheetViews>
  <sheetFormatPr defaultRowHeight="14.25" x14ac:dyDescent="0.2"/>
  <sheetData>
    <row r="1" spans="1:27" x14ac:dyDescent="0.2">
      <c r="A1" t="s">
        <v>9166</v>
      </c>
      <c r="B1" t="s">
        <v>3</v>
      </c>
      <c r="C1" t="s">
        <v>9167</v>
      </c>
      <c r="D1" t="s">
        <v>9168</v>
      </c>
      <c r="E1" t="s">
        <v>9169</v>
      </c>
      <c r="F1" t="s">
        <v>9170</v>
      </c>
      <c r="G1" t="s">
        <v>9171</v>
      </c>
      <c r="H1" t="s">
        <v>9172</v>
      </c>
      <c r="I1" t="s">
        <v>9173</v>
      </c>
      <c r="J1" t="s">
        <v>9174</v>
      </c>
      <c r="K1" t="s">
        <v>9175</v>
      </c>
      <c r="L1" t="s">
        <v>3302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9176</v>
      </c>
      <c r="S1" t="s">
        <v>9177</v>
      </c>
      <c r="T1" t="s">
        <v>9178</v>
      </c>
      <c r="U1" t="s">
        <v>9179</v>
      </c>
      <c r="V1" t="s">
        <v>9180</v>
      </c>
      <c r="W1" t="s">
        <v>9181</v>
      </c>
      <c r="X1" t="s">
        <v>9182</v>
      </c>
      <c r="Y1" t="s">
        <v>9183</v>
      </c>
      <c r="Z1" t="s">
        <v>9184</v>
      </c>
      <c r="AA1" t="s">
        <v>4988</v>
      </c>
    </row>
    <row r="2" spans="1:27" x14ac:dyDescent="0.2">
      <c r="A2">
        <v>9001426</v>
      </c>
      <c r="B2" t="s">
        <v>8650</v>
      </c>
      <c r="C2" t="s">
        <v>9185</v>
      </c>
      <c r="D2" t="s">
        <v>8651</v>
      </c>
      <c r="E2" t="s">
        <v>8624</v>
      </c>
      <c r="F2" t="s">
        <v>9186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5000</v>
      </c>
      <c r="Z2">
        <v>0</v>
      </c>
      <c r="AA2" t="s">
        <v>9187</v>
      </c>
    </row>
    <row r="3" spans="1:27" x14ac:dyDescent="0.2">
      <c r="A3">
        <v>9001374</v>
      </c>
      <c r="B3" t="s">
        <v>8695</v>
      </c>
      <c r="C3" t="s">
        <v>9185</v>
      </c>
      <c r="D3" t="s">
        <v>8696</v>
      </c>
      <c r="E3" t="s">
        <v>8624</v>
      </c>
      <c r="F3" t="s">
        <v>9186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5000</v>
      </c>
      <c r="Z3">
        <v>0</v>
      </c>
      <c r="AA3" t="s">
        <v>9187</v>
      </c>
    </row>
    <row r="4" spans="1:27" x14ac:dyDescent="0.2">
      <c r="A4">
        <v>9001427</v>
      </c>
      <c r="B4" t="s">
        <v>8734</v>
      </c>
      <c r="C4" t="s">
        <v>9185</v>
      </c>
      <c r="D4" t="s">
        <v>8735</v>
      </c>
      <c r="E4" t="s">
        <v>8624</v>
      </c>
      <c r="F4" t="s">
        <v>9186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5000</v>
      </c>
      <c r="Z4">
        <v>0</v>
      </c>
      <c r="AA4" t="s">
        <v>9187</v>
      </c>
    </row>
    <row r="5" spans="1:27" x14ac:dyDescent="0.2">
      <c r="A5">
        <v>9001416</v>
      </c>
      <c r="B5" t="s">
        <v>8783</v>
      </c>
      <c r="C5" t="s">
        <v>9185</v>
      </c>
      <c r="D5" t="s">
        <v>8784</v>
      </c>
      <c r="E5" t="s">
        <v>8624</v>
      </c>
      <c r="F5" t="s">
        <v>9186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5000</v>
      </c>
      <c r="Z5">
        <v>0</v>
      </c>
      <c r="AA5" t="s">
        <v>9187</v>
      </c>
    </row>
    <row r="6" spans="1:27" x14ac:dyDescent="0.2">
      <c r="A6">
        <v>9001418</v>
      </c>
      <c r="B6" t="s">
        <v>8790</v>
      </c>
      <c r="C6" t="s">
        <v>9185</v>
      </c>
      <c r="D6" t="s">
        <v>8791</v>
      </c>
      <c r="E6" t="s">
        <v>8624</v>
      </c>
      <c r="F6" t="s">
        <v>9186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5000</v>
      </c>
      <c r="Z6">
        <v>0</v>
      </c>
      <c r="AA6" t="s">
        <v>9187</v>
      </c>
    </row>
    <row r="7" spans="1:27" x14ac:dyDescent="0.2">
      <c r="A7">
        <v>9001419</v>
      </c>
      <c r="B7" t="s">
        <v>8793</v>
      </c>
      <c r="C7" t="s">
        <v>9185</v>
      </c>
      <c r="D7" t="s">
        <v>8794</v>
      </c>
      <c r="E7" t="s">
        <v>8624</v>
      </c>
      <c r="F7" t="s">
        <v>9186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5000</v>
      </c>
      <c r="Z7">
        <v>0</v>
      </c>
      <c r="AA7" t="s">
        <v>9187</v>
      </c>
    </row>
    <row r="8" spans="1:27" x14ac:dyDescent="0.2">
      <c r="A8">
        <v>9001420</v>
      </c>
      <c r="B8" t="s">
        <v>8796</v>
      </c>
      <c r="C8" t="s">
        <v>9185</v>
      </c>
      <c r="D8" t="s">
        <v>8797</v>
      </c>
      <c r="E8" t="s">
        <v>8624</v>
      </c>
      <c r="F8" t="s">
        <v>9186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5000</v>
      </c>
      <c r="Z8">
        <v>0</v>
      </c>
      <c r="AA8" t="s">
        <v>9187</v>
      </c>
    </row>
    <row r="9" spans="1:27" x14ac:dyDescent="0.2">
      <c r="A9">
        <v>9001424</v>
      </c>
      <c r="B9" t="s">
        <v>7490</v>
      </c>
      <c r="C9" t="s">
        <v>9185</v>
      </c>
      <c r="D9" t="s">
        <v>8811</v>
      </c>
      <c r="E9" t="s">
        <v>8624</v>
      </c>
      <c r="F9" t="s">
        <v>9186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5000</v>
      </c>
      <c r="Z9">
        <v>0</v>
      </c>
      <c r="AA9" t="s">
        <v>9187</v>
      </c>
    </row>
    <row r="10" spans="1:27" x14ac:dyDescent="0.2">
      <c r="A10">
        <v>9001382</v>
      </c>
      <c r="B10" t="s">
        <v>8840</v>
      </c>
      <c r="C10" t="s">
        <v>9185</v>
      </c>
      <c r="D10" t="s">
        <v>8841</v>
      </c>
      <c r="E10" t="s">
        <v>8624</v>
      </c>
      <c r="F10" t="s">
        <v>9186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5000</v>
      </c>
      <c r="Z10">
        <v>0</v>
      </c>
      <c r="AA10" t="s">
        <v>9187</v>
      </c>
    </row>
    <row r="11" spans="1:27" x14ac:dyDescent="0.2">
      <c r="A11">
        <v>9001383</v>
      </c>
      <c r="B11" t="s">
        <v>8898</v>
      </c>
      <c r="C11" t="s">
        <v>9185</v>
      </c>
      <c r="D11" t="s">
        <v>8899</v>
      </c>
      <c r="E11" t="s">
        <v>8624</v>
      </c>
      <c r="F11" t="s">
        <v>9186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5000</v>
      </c>
      <c r="Z11">
        <v>0</v>
      </c>
      <c r="AA11" t="s">
        <v>9187</v>
      </c>
    </row>
    <row r="12" spans="1:27" x14ac:dyDescent="0.2">
      <c r="A12">
        <v>9001384</v>
      </c>
      <c r="B12" t="s">
        <v>8900</v>
      </c>
      <c r="C12" t="s">
        <v>9185</v>
      </c>
      <c r="D12" t="s">
        <v>8901</v>
      </c>
      <c r="E12" t="s">
        <v>8624</v>
      </c>
      <c r="F12" t="s">
        <v>9186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5000</v>
      </c>
      <c r="Z12">
        <v>0</v>
      </c>
      <c r="AA12" t="s">
        <v>9187</v>
      </c>
    </row>
    <row r="13" spans="1:27" x14ac:dyDescent="0.2">
      <c r="A13">
        <v>9001386</v>
      </c>
      <c r="B13" t="s">
        <v>8906</v>
      </c>
      <c r="C13" t="s">
        <v>9185</v>
      </c>
      <c r="D13" t="s">
        <v>8907</v>
      </c>
      <c r="E13" t="s">
        <v>8624</v>
      </c>
      <c r="F13" t="s">
        <v>9186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5000</v>
      </c>
      <c r="Z13">
        <v>0</v>
      </c>
      <c r="AA13" t="s">
        <v>9187</v>
      </c>
    </row>
    <row r="14" spans="1:27" x14ac:dyDescent="0.2">
      <c r="A14">
        <v>9001388</v>
      </c>
      <c r="B14" t="s">
        <v>8912</v>
      </c>
      <c r="C14" t="s">
        <v>9185</v>
      </c>
      <c r="D14" t="s">
        <v>8913</v>
      </c>
      <c r="E14" t="s">
        <v>8624</v>
      </c>
      <c r="F14" t="s">
        <v>9186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5000</v>
      </c>
      <c r="Z14">
        <v>0</v>
      </c>
      <c r="AA14" t="s">
        <v>9187</v>
      </c>
    </row>
    <row r="15" spans="1:27" x14ac:dyDescent="0.2">
      <c r="A15">
        <v>9001389</v>
      </c>
      <c r="B15" t="s">
        <v>8915</v>
      </c>
      <c r="C15" t="s">
        <v>9185</v>
      </c>
      <c r="D15" t="s">
        <v>8916</v>
      </c>
      <c r="E15" t="s">
        <v>8624</v>
      </c>
      <c r="F15" t="s">
        <v>9186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5000</v>
      </c>
      <c r="Z15">
        <v>0</v>
      </c>
      <c r="AA15" t="s">
        <v>9187</v>
      </c>
    </row>
    <row r="16" spans="1:27" x14ac:dyDescent="0.2">
      <c r="A16">
        <v>9001390</v>
      </c>
      <c r="B16" t="s">
        <v>8918</v>
      </c>
      <c r="C16" t="s">
        <v>9185</v>
      </c>
      <c r="D16" t="s">
        <v>8919</v>
      </c>
      <c r="E16" t="s">
        <v>8624</v>
      </c>
      <c r="F16" t="s">
        <v>9186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5000</v>
      </c>
      <c r="Z16">
        <v>0</v>
      </c>
      <c r="AA16" t="s">
        <v>9187</v>
      </c>
    </row>
    <row r="17" spans="1:27" x14ac:dyDescent="0.2">
      <c r="A17">
        <v>9001393</v>
      </c>
      <c r="B17" t="s">
        <v>8963</v>
      </c>
      <c r="C17" t="s">
        <v>9185</v>
      </c>
      <c r="D17" t="s">
        <v>8964</v>
      </c>
      <c r="E17" t="s">
        <v>8624</v>
      </c>
      <c r="F17" t="s">
        <v>9186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5000</v>
      </c>
      <c r="Z17">
        <v>0</v>
      </c>
      <c r="AA17" t="s">
        <v>9187</v>
      </c>
    </row>
    <row r="18" spans="1:27" x14ac:dyDescent="0.2">
      <c r="A18">
        <v>9001394</v>
      </c>
      <c r="B18" t="s">
        <v>8966</v>
      </c>
      <c r="C18" t="s">
        <v>9185</v>
      </c>
      <c r="D18" t="s">
        <v>8967</v>
      </c>
      <c r="E18" t="s">
        <v>8624</v>
      </c>
      <c r="F18" t="s">
        <v>9186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5000</v>
      </c>
      <c r="Z18">
        <v>0</v>
      </c>
      <c r="AA18" t="s">
        <v>9187</v>
      </c>
    </row>
    <row r="19" spans="1:27" x14ac:dyDescent="0.2">
      <c r="A19">
        <v>9001398</v>
      </c>
      <c r="B19" t="s">
        <v>8977</v>
      </c>
      <c r="C19" t="s">
        <v>9185</v>
      </c>
      <c r="D19" t="s">
        <v>8978</v>
      </c>
      <c r="E19" t="s">
        <v>8624</v>
      </c>
      <c r="F19" t="s">
        <v>9186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5000</v>
      </c>
      <c r="Z19">
        <v>0</v>
      </c>
      <c r="AA19" t="s">
        <v>9187</v>
      </c>
    </row>
    <row r="20" spans="1:27" x14ac:dyDescent="0.2">
      <c r="A20">
        <v>9001399</v>
      </c>
      <c r="B20" t="s">
        <v>8980</v>
      </c>
      <c r="C20" t="s">
        <v>9185</v>
      </c>
      <c r="D20" t="s">
        <v>8981</v>
      </c>
      <c r="E20" t="s">
        <v>8624</v>
      </c>
      <c r="F20" t="s">
        <v>9186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5000</v>
      </c>
      <c r="Z20">
        <v>0</v>
      </c>
      <c r="AA20" t="s">
        <v>9187</v>
      </c>
    </row>
    <row r="21" spans="1:27" x14ac:dyDescent="0.2">
      <c r="A21">
        <v>9001375</v>
      </c>
      <c r="B21" t="s">
        <v>364</v>
      </c>
      <c r="C21" t="s">
        <v>9185</v>
      </c>
      <c r="D21" t="s">
        <v>9040</v>
      </c>
      <c r="E21" t="s">
        <v>8624</v>
      </c>
      <c r="F21" t="s">
        <v>9186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5000</v>
      </c>
      <c r="Z21">
        <v>0</v>
      </c>
      <c r="AA21" t="s">
        <v>9187</v>
      </c>
    </row>
    <row r="22" spans="1:27" x14ac:dyDescent="0.2">
      <c r="A22">
        <v>9001378</v>
      </c>
      <c r="B22" t="s">
        <v>1450</v>
      </c>
      <c r="C22" t="s">
        <v>9185</v>
      </c>
      <c r="D22" t="s">
        <v>9049</v>
      </c>
      <c r="E22" t="s">
        <v>8624</v>
      </c>
      <c r="F22" t="s">
        <v>9186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5000</v>
      </c>
      <c r="Z22">
        <v>0</v>
      </c>
      <c r="AA22" t="s">
        <v>9187</v>
      </c>
    </row>
    <row r="23" spans="1:27" x14ac:dyDescent="0.2">
      <c r="A23">
        <v>9001379</v>
      </c>
      <c r="B23" t="s">
        <v>9053</v>
      </c>
      <c r="C23" t="s">
        <v>9185</v>
      </c>
      <c r="D23" t="s">
        <v>9054</v>
      </c>
      <c r="E23" t="s">
        <v>8624</v>
      </c>
      <c r="F23" t="s">
        <v>9186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5000</v>
      </c>
      <c r="Z23">
        <v>0</v>
      </c>
      <c r="AA23" t="s">
        <v>9187</v>
      </c>
    </row>
    <row r="24" spans="1:27" x14ac:dyDescent="0.2">
      <c r="A24">
        <v>9001407</v>
      </c>
      <c r="B24" t="s">
        <v>9069</v>
      </c>
      <c r="C24" t="s">
        <v>9185</v>
      </c>
      <c r="D24" t="s">
        <v>9070</v>
      </c>
      <c r="E24" t="s">
        <v>8624</v>
      </c>
      <c r="F24" t="s">
        <v>9186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5000</v>
      </c>
      <c r="Z24">
        <v>0</v>
      </c>
      <c r="AA24" t="s">
        <v>9187</v>
      </c>
    </row>
    <row r="25" spans="1:27" x14ac:dyDescent="0.2">
      <c r="A25">
        <v>9001408</v>
      </c>
      <c r="B25" t="s">
        <v>9072</v>
      </c>
      <c r="C25" t="s">
        <v>9185</v>
      </c>
      <c r="D25" t="s">
        <v>9073</v>
      </c>
      <c r="E25" t="s">
        <v>8624</v>
      </c>
      <c r="F25" t="s">
        <v>9186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5000</v>
      </c>
      <c r="Z25">
        <v>0</v>
      </c>
      <c r="AA25" t="s">
        <v>9187</v>
      </c>
    </row>
    <row r="26" spans="1:27" x14ac:dyDescent="0.2">
      <c r="A26">
        <v>9001411</v>
      </c>
      <c r="B26" t="s">
        <v>9082</v>
      </c>
      <c r="C26" t="s">
        <v>9185</v>
      </c>
      <c r="D26" t="s">
        <v>9083</v>
      </c>
      <c r="E26" t="s">
        <v>8624</v>
      </c>
      <c r="F26" t="s">
        <v>9186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5000</v>
      </c>
      <c r="Z26">
        <v>0</v>
      </c>
      <c r="AA26" t="s">
        <v>9187</v>
      </c>
    </row>
    <row r="27" spans="1:27" x14ac:dyDescent="0.2">
      <c r="A27">
        <v>9001412</v>
      </c>
      <c r="B27" t="s">
        <v>1731</v>
      </c>
      <c r="C27" t="s">
        <v>9185</v>
      </c>
      <c r="D27" t="s">
        <v>9085</v>
      </c>
      <c r="E27" t="s">
        <v>8624</v>
      </c>
      <c r="F27" t="s">
        <v>9186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5000</v>
      </c>
      <c r="Z27">
        <v>0</v>
      </c>
      <c r="AA27" t="s">
        <v>9187</v>
      </c>
    </row>
    <row r="28" spans="1:27" x14ac:dyDescent="0.2">
      <c r="A28">
        <v>9001428</v>
      </c>
      <c r="B28" t="s">
        <v>8621</v>
      </c>
      <c r="C28" t="s">
        <v>9185</v>
      </c>
      <c r="D28" t="s">
        <v>8622</v>
      </c>
      <c r="E28" t="s">
        <v>8624</v>
      </c>
      <c r="F28" t="s">
        <v>9186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5000</v>
      </c>
      <c r="Z28">
        <v>0</v>
      </c>
      <c r="AA28" t="s">
        <v>9187</v>
      </c>
    </row>
    <row r="29" spans="1:27" x14ac:dyDescent="0.2">
      <c r="A29">
        <v>9001425</v>
      </c>
      <c r="B29" t="s">
        <v>8645</v>
      </c>
      <c r="C29" t="s">
        <v>9185</v>
      </c>
      <c r="D29" t="s">
        <v>8646</v>
      </c>
      <c r="E29" t="s">
        <v>8624</v>
      </c>
      <c r="F29" t="s">
        <v>9186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5000</v>
      </c>
      <c r="Z29">
        <v>0</v>
      </c>
      <c r="AA29" t="s">
        <v>9187</v>
      </c>
    </row>
    <row r="30" spans="1:27" x14ac:dyDescent="0.2">
      <c r="A30">
        <v>9001369</v>
      </c>
      <c r="B30" t="s">
        <v>8677</v>
      </c>
      <c r="C30" t="s">
        <v>9185</v>
      </c>
      <c r="D30" t="s">
        <v>8678</v>
      </c>
      <c r="E30" t="s">
        <v>8624</v>
      </c>
      <c r="F30" t="s">
        <v>9186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5000</v>
      </c>
      <c r="Z30">
        <v>0</v>
      </c>
      <c r="AA30" t="s">
        <v>9187</v>
      </c>
    </row>
    <row r="31" spans="1:27" x14ac:dyDescent="0.2">
      <c r="A31">
        <v>9001370</v>
      </c>
      <c r="B31" t="s">
        <v>8681</v>
      </c>
      <c r="C31" t="s">
        <v>9185</v>
      </c>
      <c r="D31" t="s">
        <v>8682</v>
      </c>
      <c r="E31" t="s">
        <v>8624</v>
      </c>
      <c r="F31" t="s">
        <v>9186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5000</v>
      </c>
      <c r="Z31">
        <v>0</v>
      </c>
      <c r="AA31" t="s">
        <v>9187</v>
      </c>
    </row>
    <row r="32" spans="1:27" x14ac:dyDescent="0.2">
      <c r="A32">
        <v>9001371</v>
      </c>
      <c r="B32" t="s">
        <v>8684</v>
      </c>
      <c r="C32" t="s">
        <v>9185</v>
      </c>
      <c r="D32" t="s">
        <v>8685</v>
      </c>
      <c r="E32" t="s">
        <v>8624</v>
      </c>
      <c r="F32" t="s">
        <v>9186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5000</v>
      </c>
      <c r="Z32">
        <v>0</v>
      </c>
      <c r="AA32" t="s">
        <v>9187</v>
      </c>
    </row>
    <row r="33" spans="1:27" x14ac:dyDescent="0.2">
      <c r="A33">
        <v>9001372</v>
      </c>
      <c r="B33" t="s">
        <v>8688</v>
      </c>
      <c r="C33" t="s">
        <v>9185</v>
      </c>
      <c r="D33" t="s">
        <v>8689</v>
      </c>
      <c r="E33" t="s">
        <v>8624</v>
      </c>
      <c r="F33" t="s">
        <v>9186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5000</v>
      </c>
      <c r="Z33">
        <v>0</v>
      </c>
      <c r="AA33" t="s">
        <v>9187</v>
      </c>
    </row>
    <row r="34" spans="1:27" x14ac:dyDescent="0.2">
      <c r="A34">
        <v>9001373</v>
      </c>
      <c r="B34" t="s">
        <v>8691</v>
      </c>
      <c r="C34" t="s">
        <v>9185</v>
      </c>
      <c r="D34" t="s">
        <v>8692</v>
      </c>
      <c r="E34" t="s">
        <v>8624</v>
      </c>
      <c r="F34" t="s">
        <v>9186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5000</v>
      </c>
      <c r="Z34">
        <v>0</v>
      </c>
      <c r="AA34" t="s">
        <v>9187</v>
      </c>
    </row>
    <row r="35" spans="1:27" x14ac:dyDescent="0.2">
      <c r="A35">
        <v>9001414</v>
      </c>
      <c r="B35" t="s">
        <v>8777</v>
      </c>
      <c r="C35" t="s">
        <v>9185</v>
      </c>
      <c r="D35" t="s">
        <v>8778</v>
      </c>
      <c r="E35" t="s">
        <v>8624</v>
      </c>
      <c r="F35" t="s">
        <v>9186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5000</v>
      </c>
      <c r="Z35">
        <v>0</v>
      </c>
      <c r="AA35" t="s">
        <v>9187</v>
      </c>
    </row>
    <row r="36" spans="1:27" x14ac:dyDescent="0.2">
      <c r="A36">
        <v>9001415</v>
      </c>
      <c r="B36" t="s">
        <v>8780</v>
      </c>
      <c r="C36" t="s">
        <v>9185</v>
      </c>
      <c r="D36" t="s">
        <v>8781</v>
      </c>
      <c r="E36" t="s">
        <v>8624</v>
      </c>
      <c r="F36" t="s">
        <v>9186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5000</v>
      </c>
      <c r="Z36">
        <v>0</v>
      </c>
      <c r="AA36" t="s">
        <v>9187</v>
      </c>
    </row>
    <row r="37" spans="1:27" x14ac:dyDescent="0.2">
      <c r="A37">
        <v>9001417</v>
      </c>
      <c r="B37" t="s">
        <v>8786</v>
      </c>
      <c r="C37" t="s">
        <v>9185</v>
      </c>
      <c r="D37" t="s">
        <v>8787</v>
      </c>
      <c r="E37" t="s">
        <v>8624</v>
      </c>
      <c r="F37" t="s">
        <v>9186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5000</v>
      </c>
      <c r="Z37">
        <v>0</v>
      </c>
      <c r="AA37" t="s">
        <v>9187</v>
      </c>
    </row>
    <row r="38" spans="1:27" x14ac:dyDescent="0.2">
      <c r="A38">
        <v>9001421</v>
      </c>
      <c r="B38" t="s">
        <v>8800</v>
      </c>
      <c r="C38" t="s">
        <v>9185</v>
      </c>
      <c r="D38" t="s">
        <v>8801</v>
      </c>
      <c r="E38" t="s">
        <v>8624</v>
      </c>
      <c r="F38" t="s">
        <v>9186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5000</v>
      </c>
      <c r="Z38">
        <v>0</v>
      </c>
      <c r="AA38" t="s">
        <v>9187</v>
      </c>
    </row>
    <row r="39" spans="1:27" x14ac:dyDescent="0.2">
      <c r="A39">
        <v>9001422</v>
      </c>
      <c r="B39" t="s">
        <v>8803</v>
      </c>
      <c r="C39" t="s">
        <v>9185</v>
      </c>
      <c r="D39" t="s">
        <v>8804</v>
      </c>
      <c r="E39" t="s">
        <v>8624</v>
      </c>
      <c r="F39" t="s">
        <v>9186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5000</v>
      </c>
      <c r="Z39">
        <v>0</v>
      </c>
      <c r="AA39" t="s">
        <v>9187</v>
      </c>
    </row>
    <row r="40" spans="1:27" x14ac:dyDescent="0.2">
      <c r="A40">
        <v>9001423</v>
      </c>
      <c r="B40" t="s">
        <v>8807</v>
      </c>
      <c r="C40" t="s">
        <v>9185</v>
      </c>
      <c r="D40" t="s">
        <v>8808</v>
      </c>
      <c r="E40" t="s">
        <v>8624</v>
      </c>
      <c r="F40" t="s">
        <v>9186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5000</v>
      </c>
      <c r="Z40">
        <v>0</v>
      </c>
      <c r="AA40" t="s">
        <v>9187</v>
      </c>
    </row>
    <row r="41" spans="1:27" x14ac:dyDescent="0.2">
      <c r="A41">
        <v>9001380</v>
      </c>
      <c r="B41" t="s">
        <v>8832</v>
      </c>
      <c r="C41" t="s">
        <v>9185</v>
      </c>
      <c r="D41" t="s">
        <v>8833</v>
      </c>
      <c r="E41" t="s">
        <v>8624</v>
      </c>
      <c r="F41" t="s">
        <v>9186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5000</v>
      </c>
      <c r="Z41">
        <v>0</v>
      </c>
      <c r="AA41" t="s">
        <v>9187</v>
      </c>
    </row>
    <row r="42" spans="1:27" x14ac:dyDescent="0.2">
      <c r="A42">
        <v>9001381</v>
      </c>
      <c r="B42" t="s">
        <v>8835</v>
      </c>
      <c r="C42" t="s">
        <v>9185</v>
      </c>
      <c r="D42" t="s">
        <v>8836</v>
      </c>
      <c r="E42" t="s">
        <v>8624</v>
      </c>
      <c r="F42" t="s">
        <v>9186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5000</v>
      </c>
      <c r="Z42">
        <v>0</v>
      </c>
      <c r="AA42" t="s">
        <v>9187</v>
      </c>
    </row>
    <row r="43" spans="1:27" x14ac:dyDescent="0.2">
      <c r="A43">
        <v>9001385</v>
      </c>
      <c r="B43" t="s">
        <v>8903</v>
      </c>
      <c r="C43" t="s">
        <v>9185</v>
      </c>
      <c r="D43" t="s">
        <v>8904</v>
      </c>
      <c r="E43" t="s">
        <v>8624</v>
      </c>
      <c r="F43" t="s">
        <v>9186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5000</v>
      </c>
      <c r="Z43">
        <v>0</v>
      </c>
      <c r="AA43" t="s">
        <v>9187</v>
      </c>
    </row>
    <row r="44" spans="1:27" x14ac:dyDescent="0.2">
      <c r="A44">
        <v>9001387</v>
      </c>
      <c r="B44" t="s">
        <v>8909</v>
      </c>
      <c r="C44" t="s">
        <v>9185</v>
      </c>
      <c r="D44" t="s">
        <v>8910</v>
      </c>
      <c r="E44" t="s">
        <v>8624</v>
      </c>
      <c r="F44" t="s">
        <v>9186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5000</v>
      </c>
      <c r="Z44">
        <v>0</v>
      </c>
      <c r="AA44" t="s">
        <v>9187</v>
      </c>
    </row>
    <row r="45" spans="1:27" x14ac:dyDescent="0.2">
      <c r="A45">
        <v>9001391</v>
      </c>
      <c r="B45" t="s">
        <v>8921</v>
      </c>
      <c r="C45" t="s">
        <v>9185</v>
      </c>
      <c r="D45" t="s">
        <v>8922</v>
      </c>
      <c r="E45" t="s">
        <v>8624</v>
      </c>
      <c r="F45" t="s">
        <v>9186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5000</v>
      </c>
      <c r="Z45">
        <v>0</v>
      </c>
      <c r="AA45" t="s">
        <v>9187</v>
      </c>
    </row>
    <row r="46" spans="1:27" x14ac:dyDescent="0.2">
      <c r="A46">
        <v>9001392</v>
      </c>
      <c r="B46" t="s">
        <v>8924</v>
      </c>
      <c r="C46" t="s">
        <v>9185</v>
      </c>
      <c r="D46" t="s">
        <v>8925</v>
      </c>
      <c r="E46" t="s">
        <v>8624</v>
      </c>
      <c r="F46" t="s">
        <v>9186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5000</v>
      </c>
      <c r="Z46">
        <v>0</v>
      </c>
      <c r="AA46" t="s">
        <v>9187</v>
      </c>
    </row>
    <row r="47" spans="1:27" x14ac:dyDescent="0.2">
      <c r="A47">
        <v>9001395</v>
      </c>
      <c r="B47" t="s">
        <v>8969</v>
      </c>
      <c r="C47" t="s">
        <v>9185</v>
      </c>
      <c r="D47" t="s">
        <v>8970</v>
      </c>
      <c r="E47" t="s">
        <v>8624</v>
      </c>
      <c r="F47" t="s">
        <v>9186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5000</v>
      </c>
      <c r="Z47">
        <v>0</v>
      </c>
      <c r="AA47" t="s">
        <v>9187</v>
      </c>
    </row>
    <row r="48" spans="1:27" x14ac:dyDescent="0.2">
      <c r="A48">
        <v>9001396</v>
      </c>
      <c r="B48" t="s">
        <v>8972</v>
      </c>
      <c r="C48" t="s">
        <v>9185</v>
      </c>
      <c r="D48" t="s">
        <v>8973</v>
      </c>
      <c r="E48" t="s">
        <v>8624</v>
      </c>
      <c r="F48" t="s">
        <v>9186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5000</v>
      </c>
      <c r="Z48">
        <v>0</v>
      </c>
      <c r="AA48" t="s">
        <v>9187</v>
      </c>
    </row>
    <row r="49" spans="1:27" x14ac:dyDescent="0.2">
      <c r="A49">
        <v>9001397</v>
      </c>
      <c r="B49" t="s">
        <v>8975</v>
      </c>
      <c r="C49" t="s">
        <v>9185</v>
      </c>
      <c r="D49" t="s">
        <v>8976</v>
      </c>
      <c r="E49" t="s">
        <v>8624</v>
      </c>
      <c r="F49" t="s">
        <v>9186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5000</v>
      </c>
      <c r="Z49">
        <v>0</v>
      </c>
      <c r="AA49" t="s">
        <v>9187</v>
      </c>
    </row>
    <row r="50" spans="1:27" x14ac:dyDescent="0.2">
      <c r="A50">
        <v>9001400</v>
      </c>
      <c r="B50" t="s">
        <v>8983</v>
      </c>
      <c r="C50" t="s">
        <v>9185</v>
      </c>
      <c r="D50" t="s">
        <v>8984</v>
      </c>
      <c r="E50" t="s">
        <v>8624</v>
      </c>
      <c r="F50" t="s">
        <v>9186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5000</v>
      </c>
      <c r="Z50">
        <v>0</v>
      </c>
      <c r="AA50" t="s">
        <v>9187</v>
      </c>
    </row>
    <row r="51" spans="1:27" x14ac:dyDescent="0.2">
      <c r="A51">
        <v>9001401</v>
      </c>
      <c r="B51" t="s">
        <v>8986</v>
      </c>
      <c r="C51" t="s">
        <v>9185</v>
      </c>
      <c r="D51" t="s">
        <v>8987</v>
      </c>
      <c r="E51" t="s">
        <v>8624</v>
      </c>
      <c r="F51" t="s">
        <v>9186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5000</v>
      </c>
      <c r="Z51">
        <v>0</v>
      </c>
      <c r="AA51" t="s">
        <v>9187</v>
      </c>
    </row>
    <row r="52" spans="1:27" x14ac:dyDescent="0.2">
      <c r="A52">
        <v>9001402</v>
      </c>
      <c r="B52" t="s">
        <v>8989</v>
      </c>
      <c r="C52" t="s">
        <v>9185</v>
      </c>
      <c r="D52" t="s">
        <v>8990</v>
      </c>
      <c r="E52" t="s">
        <v>8624</v>
      </c>
      <c r="F52" t="s">
        <v>9186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5000</v>
      </c>
      <c r="Z52">
        <v>0</v>
      </c>
      <c r="AA52" t="s">
        <v>9187</v>
      </c>
    </row>
    <row r="53" spans="1:27" x14ac:dyDescent="0.2">
      <c r="A53">
        <v>9001403</v>
      </c>
      <c r="B53" t="s">
        <v>8992</v>
      </c>
      <c r="C53" t="s">
        <v>9185</v>
      </c>
      <c r="D53" t="s">
        <v>8993</v>
      </c>
      <c r="E53" t="s">
        <v>8624</v>
      </c>
      <c r="F53" t="s">
        <v>9186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5000</v>
      </c>
      <c r="Z53">
        <v>0</v>
      </c>
      <c r="AA53" t="s">
        <v>9187</v>
      </c>
    </row>
    <row r="54" spans="1:27" x14ac:dyDescent="0.2">
      <c r="A54">
        <v>9001404</v>
      </c>
      <c r="B54" t="s">
        <v>8995</v>
      </c>
      <c r="C54" t="s">
        <v>9185</v>
      </c>
      <c r="D54" t="s">
        <v>8996</v>
      </c>
      <c r="E54" t="s">
        <v>8624</v>
      </c>
      <c r="F54" t="s">
        <v>9186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5000</v>
      </c>
      <c r="Z54">
        <v>0</v>
      </c>
      <c r="AA54" t="s">
        <v>9187</v>
      </c>
    </row>
    <row r="55" spans="1:27" x14ac:dyDescent="0.2">
      <c r="A55">
        <v>9001405</v>
      </c>
      <c r="B55" t="s">
        <v>8998</v>
      </c>
      <c r="C55" t="s">
        <v>9185</v>
      </c>
      <c r="D55" t="s">
        <v>8999</v>
      </c>
      <c r="E55" t="s">
        <v>8624</v>
      </c>
      <c r="F55" t="s">
        <v>9186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5000</v>
      </c>
      <c r="Z55">
        <v>0</v>
      </c>
      <c r="AA55" t="s">
        <v>9187</v>
      </c>
    </row>
    <row r="56" spans="1:27" x14ac:dyDescent="0.2">
      <c r="A56">
        <v>9001406</v>
      </c>
      <c r="B56" t="s">
        <v>9002</v>
      </c>
      <c r="C56" t="s">
        <v>9185</v>
      </c>
      <c r="D56" t="s">
        <v>9004</v>
      </c>
      <c r="E56" t="s">
        <v>8624</v>
      </c>
      <c r="F56" t="s">
        <v>9186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5000</v>
      </c>
      <c r="Z56">
        <v>0</v>
      </c>
      <c r="AA56" t="s">
        <v>9187</v>
      </c>
    </row>
    <row r="57" spans="1:27" x14ac:dyDescent="0.2">
      <c r="A57">
        <v>9001376</v>
      </c>
      <c r="B57" t="s">
        <v>9042</v>
      </c>
      <c r="C57" t="s">
        <v>9185</v>
      </c>
      <c r="D57" t="s">
        <v>9043</v>
      </c>
      <c r="E57" t="s">
        <v>8624</v>
      </c>
      <c r="F57" t="s">
        <v>9186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5000</v>
      </c>
      <c r="Z57">
        <v>0</v>
      </c>
      <c r="AA57" t="s">
        <v>9187</v>
      </c>
    </row>
    <row r="58" spans="1:27" x14ac:dyDescent="0.2">
      <c r="A58">
        <v>9001377</v>
      </c>
      <c r="B58" t="s">
        <v>9046</v>
      </c>
      <c r="C58" t="s">
        <v>9185</v>
      </c>
      <c r="D58" t="s">
        <v>9047</v>
      </c>
      <c r="E58" t="s">
        <v>8624</v>
      </c>
      <c r="F58" t="s">
        <v>9186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5000</v>
      </c>
      <c r="Z58">
        <v>0</v>
      </c>
      <c r="AA58" t="s">
        <v>9187</v>
      </c>
    </row>
    <row r="59" spans="1:27" x14ac:dyDescent="0.2">
      <c r="A59">
        <v>9001409</v>
      </c>
      <c r="B59" t="s">
        <v>9076</v>
      </c>
      <c r="C59" t="s">
        <v>9185</v>
      </c>
      <c r="D59" t="s">
        <v>9077</v>
      </c>
      <c r="E59" t="s">
        <v>8624</v>
      </c>
      <c r="F59" t="s">
        <v>9186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5000</v>
      </c>
      <c r="Z59">
        <v>0</v>
      </c>
      <c r="AA59" t="s">
        <v>9187</v>
      </c>
    </row>
    <row r="60" spans="1:27" x14ac:dyDescent="0.2">
      <c r="A60">
        <v>9001410</v>
      </c>
      <c r="B60" t="s">
        <v>9079</v>
      </c>
      <c r="C60" t="s">
        <v>9185</v>
      </c>
      <c r="D60" t="s">
        <v>9080</v>
      </c>
      <c r="E60" t="s">
        <v>8624</v>
      </c>
      <c r="F60" t="s">
        <v>9186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5000</v>
      </c>
      <c r="Z60">
        <v>0</v>
      </c>
      <c r="AA60" t="s">
        <v>9187</v>
      </c>
    </row>
    <row r="61" spans="1:27" x14ac:dyDescent="0.2">
      <c r="A61">
        <v>9001413</v>
      </c>
      <c r="B61" t="s">
        <v>9086</v>
      </c>
      <c r="C61" t="s">
        <v>9185</v>
      </c>
      <c r="D61" t="s">
        <v>9087</v>
      </c>
      <c r="E61" t="s">
        <v>8624</v>
      </c>
      <c r="F61" t="s">
        <v>9186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5000</v>
      </c>
      <c r="Z61">
        <v>0</v>
      </c>
      <c r="AA61" t="s">
        <v>9187</v>
      </c>
    </row>
    <row r="62" spans="1:27" x14ac:dyDescent="0.2">
      <c r="A62">
        <v>9000233</v>
      </c>
      <c r="B62" t="s">
        <v>2521</v>
      </c>
      <c r="C62" t="s">
        <v>9185</v>
      </c>
      <c r="D62" t="s">
        <v>2522</v>
      </c>
      <c r="E62" t="s">
        <v>8624</v>
      </c>
      <c r="F62" t="s">
        <v>9186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5000</v>
      </c>
      <c r="Z62">
        <v>0</v>
      </c>
      <c r="AA62" t="s">
        <v>9187</v>
      </c>
    </row>
    <row r="63" spans="1:27" x14ac:dyDescent="0.2">
      <c r="A63">
        <v>9001245</v>
      </c>
      <c r="B63" t="s">
        <v>7883</v>
      </c>
      <c r="C63" t="s">
        <v>9185</v>
      </c>
      <c r="D63" t="s">
        <v>7884</v>
      </c>
      <c r="E63" t="s">
        <v>8624</v>
      </c>
      <c r="F63" t="s">
        <v>9186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5000</v>
      </c>
      <c r="Z63">
        <v>0</v>
      </c>
      <c r="AA63" t="s">
        <v>9187</v>
      </c>
    </row>
    <row r="64" spans="1:27" x14ac:dyDescent="0.2">
      <c r="A64">
        <v>9001246</v>
      </c>
      <c r="B64" t="s">
        <v>8203</v>
      </c>
      <c r="C64" t="s">
        <v>9185</v>
      </c>
      <c r="D64" t="s">
        <v>8204</v>
      </c>
      <c r="E64" t="s">
        <v>8624</v>
      </c>
      <c r="F64" t="s">
        <v>9186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5000</v>
      </c>
      <c r="Z64">
        <v>0</v>
      </c>
      <c r="AA64" t="s">
        <v>9187</v>
      </c>
    </row>
    <row r="65" spans="1:27" x14ac:dyDescent="0.2">
      <c r="A65">
        <v>9001247</v>
      </c>
      <c r="B65" t="s">
        <v>8206</v>
      </c>
      <c r="C65" t="s">
        <v>9185</v>
      </c>
      <c r="D65" t="s">
        <v>8207</v>
      </c>
      <c r="E65" t="s">
        <v>8624</v>
      </c>
      <c r="F65" t="s">
        <v>9186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5000</v>
      </c>
      <c r="Z65">
        <v>0</v>
      </c>
      <c r="AA65" t="s">
        <v>9187</v>
      </c>
    </row>
    <row r="66" spans="1:27" x14ac:dyDescent="0.2">
      <c r="A66">
        <v>9001248</v>
      </c>
      <c r="B66" t="s">
        <v>8209</v>
      </c>
      <c r="C66" t="s">
        <v>9185</v>
      </c>
      <c r="D66" t="s">
        <v>8210</v>
      </c>
      <c r="E66" t="s">
        <v>8624</v>
      </c>
      <c r="F66" t="s">
        <v>9186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5000</v>
      </c>
      <c r="Z66">
        <v>0</v>
      </c>
      <c r="AA66" t="s">
        <v>9187</v>
      </c>
    </row>
    <row r="67" spans="1:27" x14ac:dyDescent="0.2">
      <c r="A67">
        <v>9001249</v>
      </c>
      <c r="B67" t="s">
        <v>8212</v>
      </c>
      <c r="C67" t="s">
        <v>9185</v>
      </c>
      <c r="D67" t="s">
        <v>8213</v>
      </c>
      <c r="E67" t="s">
        <v>8624</v>
      </c>
      <c r="F67" t="s">
        <v>9186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5000</v>
      </c>
      <c r="Z67">
        <v>0</v>
      </c>
      <c r="AA67" t="s">
        <v>9187</v>
      </c>
    </row>
    <row r="68" spans="1:27" x14ac:dyDescent="0.2">
      <c r="A68">
        <v>9001251</v>
      </c>
      <c r="B68" t="s">
        <v>7917</v>
      </c>
      <c r="C68" t="s">
        <v>9185</v>
      </c>
      <c r="D68" t="s">
        <v>7918</v>
      </c>
      <c r="E68" t="s">
        <v>8624</v>
      </c>
      <c r="F68" t="s">
        <v>9186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5000</v>
      </c>
      <c r="Z68">
        <v>0</v>
      </c>
      <c r="AA68" t="s">
        <v>9187</v>
      </c>
    </row>
    <row r="69" spans="1:27" x14ac:dyDescent="0.2">
      <c r="A69">
        <v>9001252</v>
      </c>
      <c r="B69" t="s">
        <v>8220</v>
      </c>
      <c r="C69" t="s">
        <v>9185</v>
      </c>
      <c r="D69" t="s">
        <v>8221</v>
      </c>
      <c r="E69" t="s">
        <v>8624</v>
      </c>
      <c r="F69" t="s">
        <v>9186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5000</v>
      </c>
      <c r="Z69">
        <v>0</v>
      </c>
      <c r="AA69" t="s">
        <v>9187</v>
      </c>
    </row>
    <row r="70" spans="1:27" x14ac:dyDescent="0.2">
      <c r="A70">
        <v>9001263</v>
      </c>
      <c r="B70" t="s">
        <v>8258</v>
      </c>
      <c r="C70" t="s">
        <v>9185</v>
      </c>
      <c r="D70" t="s">
        <v>8259</v>
      </c>
      <c r="E70" t="s">
        <v>8624</v>
      </c>
      <c r="F70" t="s">
        <v>9186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5000</v>
      </c>
      <c r="Z70">
        <v>0</v>
      </c>
      <c r="AA70" t="s">
        <v>9187</v>
      </c>
    </row>
    <row r="71" spans="1:27" x14ac:dyDescent="0.2">
      <c r="A71">
        <v>9001264</v>
      </c>
      <c r="B71" t="s">
        <v>8263</v>
      </c>
      <c r="C71" t="s">
        <v>9185</v>
      </c>
      <c r="D71" t="s">
        <v>8264</v>
      </c>
      <c r="E71" t="s">
        <v>8624</v>
      </c>
      <c r="F71" t="s">
        <v>9186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5000</v>
      </c>
      <c r="Z71">
        <v>0</v>
      </c>
      <c r="AA71" t="s">
        <v>9187</v>
      </c>
    </row>
    <row r="72" spans="1:27" x14ac:dyDescent="0.2">
      <c r="A72">
        <v>9001265</v>
      </c>
      <c r="B72" t="s">
        <v>8267</v>
      </c>
      <c r="C72" t="s">
        <v>9185</v>
      </c>
      <c r="D72" t="s">
        <v>8268</v>
      </c>
      <c r="E72" t="s">
        <v>8624</v>
      </c>
      <c r="F72" t="s">
        <v>9186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5000</v>
      </c>
      <c r="Z72">
        <v>0</v>
      </c>
      <c r="AA72" t="s">
        <v>9187</v>
      </c>
    </row>
    <row r="73" spans="1:27" x14ac:dyDescent="0.2">
      <c r="A73">
        <v>9001266</v>
      </c>
      <c r="B73" t="s">
        <v>8270</v>
      </c>
      <c r="C73" t="s">
        <v>9185</v>
      </c>
      <c r="D73" t="s">
        <v>8271</v>
      </c>
      <c r="E73" t="s">
        <v>8624</v>
      </c>
      <c r="F73" t="s">
        <v>9186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5000</v>
      </c>
      <c r="Z73">
        <v>0</v>
      </c>
      <c r="AA73" t="s">
        <v>9187</v>
      </c>
    </row>
    <row r="74" spans="1:27" x14ac:dyDescent="0.2">
      <c r="A74">
        <v>9001267</v>
      </c>
      <c r="B74" t="s">
        <v>8275</v>
      </c>
      <c r="C74" t="s">
        <v>9185</v>
      </c>
      <c r="D74" t="s">
        <v>8276</v>
      </c>
      <c r="E74" t="s">
        <v>8624</v>
      </c>
      <c r="F74" t="s">
        <v>9186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5000</v>
      </c>
      <c r="Z74">
        <v>0</v>
      </c>
      <c r="AA74" t="s">
        <v>9187</v>
      </c>
    </row>
    <row r="75" spans="1:27" x14ac:dyDescent="0.2">
      <c r="A75">
        <v>9001268</v>
      </c>
      <c r="B75" t="s">
        <v>8279</v>
      </c>
      <c r="C75" t="s">
        <v>9185</v>
      </c>
      <c r="D75" t="s">
        <v>8280</v>
      </c>
      <c r="E75" t="s">
        <v>8624</v>
      </c>
      <c r="F75" t="s">
        <v>9186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5000</v>
      </c>
      <c r="Z75">
        <v>0</v>
      </c>
      <c r="AA75" t="s">
        <v>9187</v>
      </c>
    </row>
    <row r="76" spans="1:27" x14ac:dyDescent="0.2">
      <c r="A76">
        <v>9001270</v>
      </c>
      <c r="B76" t="s">
        <v>8288</v>
      </c>
      <c r="C76" t="s">
        <v>9185</v>
      </c>
      <c r="D76" t="s">
        <v>8289</v>
      </c>
      <c r="E76" t="s">
        <v>8624</v>
      </c>
      <c r="F76" t="s">
        <v>9186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5000</v>
      </c>
      <c r="Z76">
        <v>0</v>
      </c>
      <c r="AA76" t="s">
        <v>9187</v>
      </c>
    </row>
    <row r="77" spans="1:27" x14ac:dyDescent="0.2">
      <c r="A77">
        <v>9001271</v>
      </c>
      <c r="B77" t="s">
        <v>8292</v>
      </c>
      <c r="C77" t="s">
        <v>9185</v>
      </c>
      <c r="D77" t="s">
        <v>8293</v>
      </c>
      <c r="E77" t="s">
        <v>8624</v>
      </c>
      <c r="F77" t="s">
        <v>9186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5000</v>
      </c>
      <c r="Z77">
        <v>0</v>
      </c>
      <c r="AA77" t="s">
        <v>9187</v>
      </c>
    </row>
    <row r="78" spans="1:27" x14ac:dyDescent="0.2">
      <c r="A78">
        <v>9001272</v>
      </c>
      <c r="B78" t="s">
        <v>8296</v>
      </c>
      <c r="C78" t="s">
        <v>9185</v>
      </c>
      <c r="D78" t="s">
        <v>8297</v>
      </c>
      <c r="E78" t="s">
        <v>8624</v>
      </c>
      <c r="F78" t="s">
        <v>9186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5000</v>
      </c>
      <c r="Z78">
        <v>0</v>
      </c>
      <c r="AA78" t="s">
        <v>9187</v>
      </c>
    </row>
    <row r="79" spans="1:27" x14ac:dyDescent="0.2">
      <c r="A79">
        <v>9001273</v>
      </c>
      <c r="B79" t="s">
        <v>8425</v>
      </c>
      <c r="C79" t="s">
        <v>9185</v>
      </c>
      <c r="D79" t="s">
        <v>8426</v>
      </c>
      <c r="E79" t="s">
        <v>8624</v>
      </c>
      <c r="F79" t="s">
        <v>9186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5000</v>
      </c>
      <c r="Z79">
        <v>0</v>
      </c>
      <c r="AA79" t="s">
        <v>9187</v>
      </c>
    </row>
    <row r="80" spans="1:27" x14ac:dyDescent="0.2">
      <c r="A80">
        <v>9001274</v>
      </c>
      <c r="B80" t="s">
        <v>8154</v>
      </c>
      <c r="C80" t="s">
        <v>9185</v>
      </c>
      <c r="D80" t="s">
        <v>8155</v>
      </c>
      <c r="E80" t="s">
        <v>8624</v>
      </c>
      <c r="F80" t="s">
        <v>9186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5000</v>
      </c>
      <c r="Z80">
        <v>0</v>
      </c>
      <c r="AA80" t="s">
        <v>9187</v>
      </c>
    </row>
    <row r="81" spans="1:27" x14ac:dyDescent="0.2">
      <c r="A81">
        <v>9001275</v>
      </c>
      <c r="B81" t="s">
        <v>8033</v>
      </c>
      <c r="C81" t="s">
        <v>9185</v>
      </c>
      <c r="D81" t="s">
        <v>8034</v>
      </c>
      <c r="E81" t="s">
        <v>8624</v>
      </c>
      <c r="F81" t="s">
        <v>9186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5000</v>
      </c>
      <c r="Z81">
        <v>0</v>
      </c>
      <c r="AA81" t="s">
        <v>9187</v>
      </c>
    </row>
    <row r="82" spans="1:27" x14ac:dyDescent="0.2">
      <c r="A82">
        <v>9001279</v>
      </c>
      <c r="B82" t="s">
        <v>7610</v>
      </c>
      <c r="C82" t="s">
        <v>9185</v>
      </c>
      <c r="D82" t="s">
        <v>8077</v>
      </c>
      <c r="E82" t="s">
        <v>8624</v>
      </c>
      <c r="F82" t="s">
        <v>9186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5000</v>
      </c>
      <c r="Z82">
        <v>0</v>
      </c>
      <c r="AA82" t="s">
        <v>9187</v>
      </c>
    </row>
    <row r="83" spans="1:27" x14ac:dyDescent="0.2">
      <c r="A83">
        <v>9001281</v>
      </c>
      <c r="B83" t="s">
        <v>8016</v>
      </c>
      <c r="C83" t="s">
        <v>9185</v>
      </c>
      <c r="D83" t="s">
        <v>8017</v>
      </c>
      <c r="E83" t="s">
        <v>8624</v>
      </c>
      <c r="F83" t="s">
        <v>9186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5000</v>
      </c>
      <c r="Z83">
        <v>0</v>
      </c>
      <c r="AA83" t="s">
        <v>9187</v>
      </c>
    </row>
    <row r="84" spans="1:27" x14ac:dyDescent="0.2">
      <c r="A84">
        <v>9001282</v>
      </c>
      <c r="B84" t="s">
        <v>8021</v>
      </c>
      <c r="C84" t="s">
        <v>9185</v>
      </c>
      <c r="D84" t="s">
        <v>8022</v>
      </c>
      <c r="E84" t="s">
        <v>8624</v>
      </c>
      <c r="F84" t="s">
        <v>9186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5000</v>
      </c>
      <c r="Z84">
        <v>0</v>
      </c>
      <c r="AA84" t="s">
        <v>9187</v>
      </c>
    </row>
    <row r="85" spans="1:27" x14ac:dyDescent="0.2">
      <c r="A85">
        <v>9001283</v>
      </c>
      <c r="B85" t="s">
        <v>8025</v>
      </c>
      <c r="C85" t="s">
        <v>9185</v>
      </c>
      <c r="D85" t="s">
        <v>8026</v>
      </c>
      <c r="E85" t="s">
        <v>8624</v>
      </c>
      <c r="F85" t="s">
        <v>9186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5000</v>
      </c>
      <c r="Z85">
        <v>0</v>
      </c>
      <c r="AA85" t="s">
        <v>9187</v>
      </c>
    </row>
    <row r="86" spans="1:27" x14ac:dyDescent="0.2">
      <c r="A86">
        <v>9001284</v>
      </c>
      <c r="B86" t="s">
        <v>8313</v>
      </c>
      <c r="C86" t="s">
        <v>9185</v>
      </c>
      <c r="D86" t="s">
        <v>8314</v>
      </c>
      <c r="E86" t="s">
        <v>8624</v>
      </c>
      <c r="F86" t="s">
        <v>9186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5000</v>
      </c>
      <c r="Z86">
        <v>0</v>
      </c>
      <c r="AA86" t="s">
        <v>9187</v>
      </c>
    </row>
    <row r="87" spans="1:27" x14ac:dyDescent="0.2">
      <c r="A87">
        <v>9001285</v>
      </c>
      <c r="B87" t="s">
        <v>8317</v>
      </c>
      <c r="C87" t="s">
        <v>9185</v>
      </c>
      <c r="D87" t="s">
        <v>8318</v>
      </c>
      <c r="E87" t="s">
        <v>8624</v>
      </c>
      <c r="F87" t="s">
        <v>9186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5000</v>
      </c>
      <c r="Z87">
        <v>0</v>
      </c>
      <c r="AA87" t="s">
        <v>9187</v>
      </c>
    </row>
    <row r="88" spans="1:27" x14ac:dyDescent="0.2">
      <c r="A88">
        <v>9001286</v>
      </c>
      <c r="B88" t="s">
        <v>8320</v>
      </c>
      <c r="C88" t="s">
        <v>9185</v>
      </c>
      <c r="D88" t="s">
        <v>8321</v>
      </c>
      <c r="E88" t="s">
        <v>8624</v>
      </c>
      <c r="F88" t="s">
        <v>9186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5000</v>
      </c>
      <c r="Z88">
        <v>0</v>
      </c>
      <c r="AA88" t="s">
        <v>9187</v>
      </c>
    </row>
    <row r="89" spans="1:27" x14ac:dyDescent="0.2">
      <c r="A89">
        <v>9001287</v>
      </c>
      <c r="B89" t="s">
        <v>8323</v>
      </c>
      <c r="C89" t="s">
        <v>9185</v>
      </c>
      <c r="D89" t="s">
        <v>8324</v>
      </c>
      <c r="E89" t="s">
        <v>8624</v>
      </c>
      <c r="F89" t="s">
        <v>9186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5000</v>
      </c>
      <c r="Z89">
        <v>0</v>
      </c>
      <c r="AA89" t="s">
        <v>9187</v>
      </c>
    </row>
    <row r="90" spans="1:27" x14ac:dyDescent="0.2">
      <c r="A90">
        <v>9001288</v>
      </c>
      <c r="B90" t="s">
        <v>8327</v>
      </c>
      <c r="C90" t="s">
        <v>9185</v>
      </c>
      <c r="D90" t="s">
        <v>8328</v>
      </c>
      <c r="E90" t="s">
        <v>8624</v>
      </c>
      <c r="F90" t="s">
        <v>9186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5000</v>
      </c>
      <c r="Z90">
        <v>0</v>
      </c>
      <c r="AA90" t="s">
        <v>9187</v>
      </c>
    </row>
    <row r="91" spans="1:27" x14ac:dyDescent="0.2">
      <c r="A91">
        <v>9001289</v>
      </c>
      <c r="B91" t="s">
        <v>2114</v>
      </c>
      <c r="C91" t="s">
        <v>9185</v>
      </c>
      <c r="D91" t="s">
        <v>8331</v>
      </c>
      <c r="E91" t="s">
        <v>8624</v>
      </c>
      <c r="F91" t="s">
        <v>9186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5000</v>
      </c>
      <c r="Z91">
        <v>0</v>
      </c>
      <c r="AA91" t="s">
        <v>9187</v>
      </c>
    </row>
    <row r="92" spans="1:27" x14ac:dyDescent="0.2">
      <c r="A92">
        <v>9001290</v>
      </c>
      <c r="B92" t="s">
        <v>8333</v>
      </c>
      <c r="C92" t="s">
        <v>9185</v>
      </c>
      <c r="D92" t="s">
        <v>8334</v>
      </c>
      <c r="E92" t="s">
        <v>8624</v>
      </c>
      <c r="F92" t="s">
        <v>9186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5000</v>
      </c>
      <c r="Z92">
        <v>0</v>
      </c>
      <c r="AA92" t="s">
        <v>9187</v>
      </c>
    </row>
    <row r="93" spans="1:27" x14ac:dyDescent="0.2">
      <c r="A93">
        <v>9001291</v>
      </c>
      <c r="B93" t="s">
        <v>8339</v>
      </c>
      <c r="C93" t="s">
        <v>9185</v>
      </c>
      <c r="D93" t="s">
        <v>8340</v>
      </c>
      <c r="E93" t="s">
        <v>8624</v>
      </c>
      <c r="F93" t="s">
        <v>9186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5000</v>
      </c>
      <c r="Z93">
        <v>0</v>
      </c>
      <c r="AA93" t="s">
        <v>9187</v>
      </c>
    </row>
    <row r="94" spans="1:27" x14ac:dyDescent="0.2">
      <c r="A94">
        <v>9001292</v>
      </c>
      <c r="B94" t="s">
        <v>8342</v>
      </c>
      <c r="C94" t="s">
        <v>9185</v>
      </c>
      <c r="D94" t="s">
        <v>8343</v>
      </c>
      <c r="E94" t="s">
        <v>8624</v>
      </c>
      <c r="F94" t="s">
        <v>9186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5000</v>
      </c>
      <c r="Z94">
        <v>0</v>
      </c>
      <c r="AA94" t="s">
        <v>9187</v>
      </c>
    </row>
    <row r="95" spans="1:27" x14ac:dyDescent="0.2">
      <c r="A95">
        <v>9001293</v>
      </c>
      <c r="B95" t="s">
        <v>8345</v>
      </c>
      <c r="C95" t="s">
        <v>9185</v>
      </c>
      <c r="D95" t="s">
        <v>8346</v>
      </c>
      <c r="E95" t="s">
        <v>8624</v>
      </c>
      <c r="F95" t="s">
        <v>9186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5000</v>
      </c>
      <c r="Z95">
        <v>0</v>
      </c>
      <c r="AA95" t="s">
        <v>9187</v>
      </c>
    </row>
    <row r="96" spans="1:27" x14ac:dyDescent="0.2">
      <c r="A96">
        <v>9001294</v>
      </c>
      <c r="B96" t="s">
        <v>8349</v>
      </c>
      <c r="C96" t="s">
        <v>9185</v>
      </c>
      <c r="D96" t="s">
        <v>8350</v>
      </c>
      <c r="E96" t="s">
        <v>8624</v>
      </c>
      <c r="F96" t="s">
        <v>9186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5000</v>
      </c>
      <c r="Z96">
        <v>0</v>
      </c>
      <c r="AA96" t="s">
        <v>9187</v>
      </c>
    </row>
    <row r="97" spans="1:27" x14ac:dyDescent="0.2">
      <c r="A97">
        <v>9001295</v>
      </c>
      <c r="B97" t="s">
        <v>8353</v>
      </c>
      <c r="C97" t="s">
        <v>9185</v>
      </c>
      <c r="D97" t="s">
        <v>8354</v>
      </c>
      <c r="E97" t="s">
        <v>8624</v>
      </c>
      <c r="F97" t="s">
        <v>9186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5000</v>
      </c>
      <c r="Z97">
        <v>0</v>
      </c>
      <c r="AA97" t="s">
        <v>9187</v>
      </c>
    </row>
    <row r="98" spans="1:27" x14ac:dyDescent="0.2">
      <c r="A98">
        <v>9001296</v>
      </c>
      <c r="B98" t="s">
        <v>8357</v>
      </c>
      <c r="C98" t="s">
        <v>9185</v>
      </c>
      <c r="D98" t="s">
        <v>8358</v>
      </c>
      <c r="E98" t="s">
        <v>8624</v>
      </c>
      <c r="F98" t="s">
        <v>9186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5000</v>
      </c>
      <c r="Z98">
        <v>0</v>
      </c>
      <c r="AA98" t="s">
        <v>9187</v>
      </c>
    </row>
    <row r="99" spans="1:27" x14ac:dyDescent="0.2">
      <c r="A99">
        <v>9001297</v>
      </c>
      <c r="B99" t="s">
        <v>8361</v>
      </c>
      <c r="C99" t="s">
        <v>9185</v>
      </c>
      <c r="D99" t="s">
        <v>8362</v>
      </c>
      <c r="E99" t="s">
        <v>8624</v>
      </c>
      <c r="F99" t="s">
        <v>9186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5000</v>
      </c>
      <c r="Z99">
        <v>0</v>
      </c>
      <c r="AA99" t="s">
        <v>9187</v>
      </c>
    </row>
    <row r="100" spans="1:27" x14ac:dyDescent="0.2">
      <c r="A100">
        <v>9001301</v>
      </c>
      <c r="B100" t="s">
        <v>7971</v>
      </c>
      <c r="C100" t="s">
        <v>9185</v>
      </c>
      <c r="D100" t="s">
        <v>7972</v>
      </c>
      <c r="E100" t="s">
        <v>8624</v>
      </c>
      <c r="F100" t="s">
        <v>9186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5000</v>
      </c>
      <c r="Z100">
        <v>0</v>
      </c>
      <c r="AA100" t="s">
        <v>9187</v>
      </c>
    </row>
    <row r="101" spans="1:27" x14ac:dyDescent="0.2">
      <c r="A101">
        <v>9001302</v>
      </c>
      <c r="B101" t="s">
        <v>7201</v>
      </c>
      <c r="C101" t="s">
        <v>9185</v>
      </c>
      <c r="D101" t="s">
        <v>8377</v>
      </c>
      <c r="E101" t="s">
        <v>8624</v>
      </c>
      <c r="F101" t="s">
        <v>9186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5000</v>
      </c>
      <c r="Z101">
        <v>0</v>
      </c>
      <c r="AA101" t="s">
        <v>9187</v>
      </c>
    </row>
    <row r="102" spans="1:27" x14ac:dyDescent="0.2">
      <c r="A102">
        <v>9001303</v>
      </c>
      <c r="B102" t="s">
        <v>7871</v>
      </c>
      <c r="C102" t="s">
        <v>9185</v>
      </c>
      <c r="D102" t="s">
        <v>7872</v>
      </c>
      <c r="E102" t="s">
        <v>8624</v>
      </c>
      <c r="F102" t="s">
        <v>9186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5000</v>
      </c>
      <c r="Z102">
        <v>0</v>
      </c>
      <c r="AA102" t="s">
        <v>9187</v>
      </c>
    </row>
    <row r="103" spans="1:27" x14ac:dyDescent="0.2">
      <c r="A103">
        <v>9001280</v>
      </c>
      <c r="B103" t="s">
        <v>7852</v>
      </c>
      <c r="C103" t="s">
        <v>9185</v>
      </c>
      <c r="D103" t="s">
        <v>7853</v>
      </c>
      <c r="E103" t="s">
        <v>8624</v>
      </c>
      <c r="F103" t="s">
        <v>9186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5000</v>
      </c>
      <c r="Z103">
        <v>0</v>
      </c>
      <c r="AA103" t="s">
        <v>9187</v>
      </c>
    </row>
    <row r="104" spans="1:27" x14ac:dyDescent="0.2">
      <c r="A104">
        <v>9001250</v>
      </c>
      <c r="B104" t="s">
        <v>8217</v>
      </c>
      <c r="C104" t="s">
        <v>9185</v>
      </c>
      <c r="D104" t="s">
        <v>8218</v>
      </c>
      <c r="E104" t="s">
        <v>8624</v>
      </c>
      <c r="F104" t="s">
        <v>9186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5000</v>
      </c>
      <c r="Z104">
        <v>0</v>
      </c>
      <c r="AA104" t="s">
        <v>9187</v>
      </c>
    </row>
    <row r="105" spans="1:27" x14ac:dyDescent="0.2">
      <c r="A105">
        <v>9001253</v>
      </c>
      <c r="B105" t="s">
        <v>8225</v>
      </c>
      <c r="C105" t="s">
        <v>9185</v>
      </c>
      <c r="D105" t="s">
        <v>8226</v>
      </c>
      <c r="E105" t="s">
        <v>8624</v>
      </c>
      <c r="F105" t="s">
        <v>9186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5000</v>
      </c>
      <c r="Z105">
        <v>0</v>
      </c>
      <c r="AA105" t="s">
        <v>9187</v>
      </c>
    </row>
    <row r="106" spans="1:27" x14ac:dyDescent="0.2">
      <c r="A106">
        <v>9001254</v>
      </c>
      <c r="B106" t="s">
        <v>8228</v>
      </c>
      <c r="C106" t="s">
        <v>9185</v>
      </c>
      <c r="D106" t="s">
        <v>8229</v>
      </c>
      <c r="E106" t="s">
        <v>8624</v>
      </c>
      <c r="F106" t="s">
        <v>9186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5000</v>
      </c>
      <c r="Z106">
        <v>0</v>
      </c>
      <c r="AA106" t="s">
        <v>9187</v>
      </c>
    </row>
    <row r="107" spans="1:27" x14ac:dyDescent="0.2">
      <c r="A107">
        <v>9001255</v>
      </c>
      <c r="B107" t="s">
        <v>8231</v>
      </c>
      <c r="C107" t="s">
        <v>9185</v>
      </c>
      <c r="D107" t="s">
        <v>8232</v>
      </c>
      <c r="E107" t="s">
        <v>8624</v>
      </c>
      <c r="F107" t="s">
        <v>9186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5000</v>
      </c>
      <c r="Z107">
        <v>0</v>
      </c>
      <c r="AA107" t="s">
        <v>9187</v>
      </c>
    </row>
    <row r="108" spans="1:27" x14ac:dyDescent="0.2">
      <c r="A108">
        <v>9001256</v>
      </c>
      <c r="B108" t="s">
        <v>8234</v>
      </c>
      <c r="C108" t="s">
        <v>9185</v>
      </c>
      <c r="D108" t="s">
        <v>8235</v>
      </c>
      <c r="E108" t="s">
        <v>8624</v>
      </c>
      <c r="F108" t="s">
        <v>9186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5000</v>
      </c>
      <c r="Z108">
        <v>0</v>
      </c>
      <c r="AA108" t="s">
        <v>9187</v>
      </c>
    </row>
    <row r="109" spans="1:27" x14ac:dyDescent="0.2">
      <c r="A109">
        <v>9001257</v>
      </c>
      <c r="B109" t="s">
        <v>8237</v>
      </c>
      <c r="C109" t="s">
        <v>9185</v>
      </c>
      <c r="D109" t="s">
        <v>8238</v>
      </c>
      <c r="E109" t="s">
        <v>8624</v>
      </c>
      <c r="F109" t="s">
        <v>9186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5000</v>
      </c>
      <c r="Z109">
        <v>0</v>
      </c>
      <c r="AA109" t="s">
        <v>9187</v>
      </c>
    </row>
    <row r="110" spans="1:27" x14ac:dyDescent="0.2">
      <c r="A110">
        <v>9001262</v>
      </c>
      <c r="B110" t="s">
        <v>8253</v>
      </c>
      <c r="C110" t="s">
        <v>9185</v>
      </c>
      <c r="D110" t="s">
        <v>8254</v>
      </c>
      <c r="E110" t="s">
        <v>8624</v>
      </c>
      <c r="F110" t="s">
        <v>9186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5000</v>
      </c>
      <c r="Z110">
        <v>0</v>
      </c>
      <c r="AA110" t="s">
        <v>9187</v>
      </c>
    </row>
    <row r="111" spans="1:27" x14ac:dyDescent="0.2">
      <c r="A111">
        <v>9001269</v>
      </c>
      <c r="B111" t="s">
        <v>8285</v>
      </c>
      <c r="C111" t="s">
        <v>9185</v>
      </c>
      <c r="D111" t="s">
        <v>8286</v>
      </c>
      <c r="E111" t="s">
        <v>8624</v>
      </c>
      <c r="F111" t="s">
        <v>9186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5000</v>
      </c>
      <c r="Z111">
        <v>0</v>
      </c>
      <c r="AA111" t="s">
        <v>9187</v>
      </c>
    </row>
    <row r="112" spans="1:27" x14ac:dyDescent="0.2">
      <c r="A112">
        <v>9001276</v>
      </c>
      <c r="B112" t="s">
        <v>8036</v>
      </c>
      <c r="C112" t="s">
        <v>9185</v>
      </c>
      <c r="D112" t="s">
        <v>8037</v>
      </c>
      <c r="E112" t="s">
        <v>8624</v>
      </c>
      <c r="F112" t="s">
        <v>9186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5000</v>
      </c>
      <c r="Z112">
        <v>0</v>
      </c>
      <c r="AA112" t="s">
        <v>9187</v>
      </c>
    </row>
    <row r="113" spans="1:27" x14ac:dyDescent="0.2">
      <c r="A113">
        <v>9001277</v>
      </c>
      <c r="B113" t="s">
        <v>8073</v>
      </c>
      <c r="C113" t="s">
        <v>9185</v>
      </c>
      <c r="D113" t="s">
        <v>8074</v>
      </c>
      <c r="E113" t="s">
        <v>8624</v>
      </c>
      <c r="F113" t="s">
        <v>9186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5000</v>
      </c>
      <c r="Z113">
        <v>0</v>
      </c>
      <c r="AA113" t="s">
        <v>9187</v>
      </c>
    </row>
    <row r="114" spans="1:27" x14ac:dyDescent="0.2">
      <c r="A114">
        <v>9001278</v>
      </c>
      <c r="B114" t="s">
        <v>8075</v>
      </c>
      <c r="C114" t="s">
        <v>9185</v>
      </c>
      <c r="D114" t="s">
        <v>8076</v>
      </c>
      <c r="E114" t="s">
        <v>8624</v>
      </c>
      <c r="F114" t="s">
        <v>9186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5000</v>
      </c>
      <c r="Z114">
        <v>0</v>
      </c>
      <c r="AA114" t="s">
        <v>9187</v>
      </c>
    </row>
    <row r="115" spans="1:27" x14ac:dyDescent="0.2">
      <c r="A115">
        <v>9001298</v>
      </c>
      <c r="B115" t="s">
        <v>8366</v>
      </c>
      <c r="C115" t="s">
        <v>9185</v>
      </c>
      <c r="D115" t="s">
        <v>8367</v>
      </c>
      <c r="E115" t="s">
        <v>8624</v>
      </c>
      <c r="F115" t="s">
        <v>9186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5000</v>
      </c>
      <c r="Z115">
        <v>0</v>
      </c>
      <c r="AA115" t="s">
        <v>9187</v>
      </c>
    </row>
    <row r="116" spans="1:27" x14ac:dyDescent="0.2">
      <c r="A116">
        <v>9001299</v>
      </c>
      <c r="B116" t="s">
        <v>8369</v>
      </c>
      <c r="C116" t="s">
        <v>9185</v>
      </c>
      <c r="D116" t="s">
        <v>8370</v>
      </c>
      <c r="E116" t="s">
        <v>8624</v>
      </c>
      <c r="F116" t="s">
        <v>9186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5000</v>
      </c>
      <c r="Z116">
        <v>0</v>
      </c>
      <c r="AA116" t="s">
        <v>9187</v>
      </c>
    </row>
    <row r="117" spans="1:27" x14ac:dyDescent="0.2">
      <c r="A117">
        <v>9001300</v>
      </c>
      <c r="B117" t="s">
        <v>8373</v>
      </c>
      <c r="C117" t="s">
        <v>9185</v>
      </c>
      <c r="D117" t="s">
        <v>8374</v>
      </c>
      <c r="E117" t="s">
        <v>8624</v>
      </c>
      <c r="F117" t="s">
        <v>9186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5000</v>
      </c>
      <c r="Z117">
        <v>0</v>
      </c>
      <c r="AA117" t="s">
        <v>9187</v>
      </c>
    </row>
    <row r="118" spans="1:27" x14ac:dyDescent="0.2">
      <c r="A118">
        <v>9001304</v>
      </c>
      <c r="B118" t="s">
        <v>7940</v>
      </c>
      <c r="C118" t="s">
        <v>9185</v>
      </c>
      <c r="D118" t="s">
        <v>7942</v>
      </c>
      <c r="E118" t="s">
        <v>8624</v>
      </c>
      <c r="F118" t="s">
        <v>9186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5000</v>
      </c>
      <c r="Z118">
        <v>0</v>
      </c>
      <c r="AA118" t="s">
        <v>9187</v>
      </c>
    </row>
    <row r="119" spans="1:27" x14ac:dyDescent="0.2">
      <c r="A119">
        <v>9001305</v>
      </c>
      <c r="B119" t="s">
        <v>2297</v>
      </c>
      <c r="C119" t="s">
        <v>9185</v>
      </c>
      <c r="D119" t="s">
        <v>8299</v>
      </c>
      <c r="E119" t="s">
        <v>8624</v>
      </c>
      <c r="F119" t="s">
        <v>9186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5000</v>
      </c>
      <c r="Z119">
        <v>0</v>
      </c>
      <c r="AA119" t="s">
        <v>9187</v>
      </c>
    </row>
    <row r="120" spans="1:27" x14ac:dyDescent="0.2">
      <c r="A120">
        <v>9001306</v>
      </c>
      <c r="B120" t="s">
        <v>7980</v>
      </c>
      <c r="C120" t="s">
        <v>9185</v>
      </c>
      <c r="D120" t="s">
        <v>7982</v>
      </c>
      <c r="E120" t="s">
        <v>8624</v>
      </c>
      <c r="F120" t="s">
        <v>9186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5000</v>
      </c>
      <c r="Z120">
        <v>0</v>
      </c>
      <c r="AA120" t="s">
        <v>9187</v>
      </c>
    </row>
    <row r="121" spans="1:27" x14ac:dyDescent="0.2">
      <c r="A121">
        <v>9001307</v>
      </c>
      <c r="B121" t="s">
        <v>7944</v>
      </c>
      <c r="C121" t="s">
        <v>9185</v>
      </c>
      <c r="D121" t="s">
        <v>7945</v>
      </c>
      <c r="E121" t="s">
        <v>8624</v>
      </c>
      <c r="F121" t="s">
        <v>9186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5000</v>
      </c>
      <c r="Z121">
        <v>0</v>
      </c>
      <c r="AA121" t="s">
        <v>9187</v>
      </c>
    </row>
    <row r="122" spans="1:27" x14ac:dyDescent="0.2">
      <c r="A122">
        <v>9001308</v>
      </c>
      <c r="B122" t="s">
        <v>1245</v>
      </c>
      <c r="C122" t="s">
        <v>9185</v>
      </c>
      <c r="D122" t="s">
        <v>7984</v>
      </c>
      <c r="E122" t="s">
        <v>8624</v>
      </c>
      <c r="F122" t="s">
        <v>9186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5000</v>
      </c>
      <c r="Z122">
        <v>0</v>
      </c>
      <c r="AA122" t="s">
        <v>9187</v>
      </c>
    </row>
    <row r="123" spans="1:27" x14ac:dyDescent="0.2">
      <c r="A123">
        <v>9001309</v>
      </c>
      <c r="B123" t="s">
        <v>7887</v>
      </c>
      <c r="C123" t="s">
        <v>9185</v>
      </c>
      <c r="D123" t="s">
        <v>7889</v>
      </c>
      <c r="E123" t="s">
        <v>8624</v>
      </c>
      <c r="F123" t="s">
        <v>9186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5000</v>
      </c>
      <c r="Z123">
        <v>0</v>
      </c>
      <c r="AA123" t="s">
        <v>9187</v>
      </c>
    </row>
    <row r="124" spans="1:27" x14ac:dyDescent="0.2">
      <c r="A124">
        <v>9001310</v>
      </c>
      <c r="B124" t="s">
        <v>7987</v>
      </c>
      <c r="C124" t="s">
        <v>9185</v>
      </c>
      <c r="D124" t="s">
        <v>7989</v>
      </c>
      <c r="E124" t="s">
        <v>8624</v>
      </c>
      <c r="F124" t="s">
        <v>9186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5000</v>
      </c>
      <c r="Z124">
        <v>0</v>
      </c>
      <c r="AA124" t="s">
        <v>9187</v>
      </c>
    </row>
    <row r="125" spans="1:27" x14ac:dyDescent="0.2">
      <c r="A125">
        <v>9001311</v>
      </c>
      <c r="B125" t="s">
        <v>7947</v>
      </c>
      <c r="C125" t="s">
        <v>9185</v>
      </c>
      <c r="D125" t="s">
        <v>7948</v>
      </c>
      <c r="E125" t="s">
        <v>8624</v>
      </c>
      <c r="F125" t="s">
        <v>9186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5000</v>
      </c>
      <c r="Z125">
        <v>0</v>
      </c>
      <c r="AA125" t="s">
        <v>9187</v>
      </c>
    </row>
    <row r="126" spans="1:27" x14ac:dyDescent="0.2">
      <c r="A126">
        <v>9001312</v>
      </c>
      <c r="B126" t="s">
        <v>7952</v>
      </c>
      <c r="C126" t="s">
        <v>9185</v>
      </c>
      <c r="D126" t="s">
        <v>7953</v>
      </c>
      <c r="E126" t="s">
        <v>8624</v>
      </c>
      <c r="F126" t="s">
        <v>9186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5000</v>
      </c>
      <c r="Z126">
        <v>0</v>
      </c>
      <c r="AA126" t="s">
        <v>9187</v>
      </c>
    </row>
    <row r="127" spans="1:27" x14ac:dyDescent="0.2">
      <c r="A127">
        <v>9001314</v>
      </c>
      <c r="B127" t="s">
        <v>7894</v>
      </c>
      <c r="C127" t="s">
        <v>9185</v>
      </c>
      <c r="D127" t="s">
        <v>7896</v>
      </c>
      <c r="E127" t="s">
        <v>8624</v>
      </c>
      <c r="F127" t="s">
        <v>9186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5000</v>
      </c>
      <c r="Z127">
        <v>0</v>
      </c>
      <c r="AA127" t="s">
        <v>9187</v>
      </c>
    </row>
    <row r="128" spans="1:27" x14ac:dyDescent="0.2">
      <c r="A128">
        <v>9001315</v>
      </c>
      <c r="B128" t="s">
        <v>7900</v>
      </c>
      <c r="C128" t="s">
        <v>9185</v>
      </c>
      <c r="D128" t="s">
        <v>7901</v>
      </c>
      <c r="E128" t="s">
        <v>8624</v>
      </c>
      <c r="F128" t="s">
        <v>9186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5000</v>
      </c>
      <c r="Z128">
        <v>0</v>
      </c>
      <c r="AA128" t="s">
        <v>9187</v>
      </c>
    </row>
    <row r="129" spans="1:27" x14ac:dyDescent="0.2">
      <c r="A129">
        <v>9001316</v>
      </c>
      <c r="B129" t="s">
        <v>8038</v>
      </c>
      <c r="C129" t="s">
        <v>9185</v>
      </c>
      <c r="D129" t="s">
        <v>8040</v>
      </c>
      <c r="E129" t="s">
        <v>8624</v>
      </c>
      <c r="F129" t="s">
        <v>9186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5000</v>
      </c>
      <c r="Z129">
        <v>0</v>
      </c>
      <c r="AA129" t="s">
        <v>9187</v>
      </c>
    </row>
    <row r="130" spans="1:27" x14ac:dyDescent="0.2">
      <c r="A130">
        <v>9001317</v>
      </c>
      <c r="B130" t="s">
        <v>8081</v>
      </c>
      <c r="C130" t="s">
        <v>9185</v>
      </c>
      <c r="D130" t="s">
        <v>8082</v>
      </c>
      <c r="E130" t="s">
        <v>8624</v>
      </c>
      <c r="F130" t="s">
        <v>9186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5000</v>
      </c>
      <c r="Z130">
        <v>0</v>
      </c>
      <c r="AA130" t="s">
        <v>9187</v>
      </c>
    </row>
    <row r="131" spans="1:27" x14ac:dyDescent="0.2">
      <c r="A131">
        <v>9001318</v>
      </c>
      <c r="B131" t="s">
        <v>7995</v>
      </c>
      <c r="C131" t="s">
        <v>9185</v>
      </c>
      <c r="D131" t="s">
        <v>7997</v>
      </c>
      <c r="E131" t="s">
        <v>8624</v>
      </c>
      <c r="F131" t="s">
        <v>9186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5000</v>
      </c>
      <c r="Z131">
        <v>0</v>
      </c>
      <c r="AA131" t="s">
        <v>9187</v>
      </c>
    </row>
    <row r="132" spans="1:27" x14ac:dyDescent="0.2">
      <c r="A132">
        <v>9001319</v>
      </c>
      <c r="B132" t="s">
        <v>8085</v>
      </c>
      <c r="C132" t="s">
        <v>9185</v>
      </c>
      <c r="D132" t="s">
        <v>8086</v>
      </c>
      <c r="E132" t="s">
        <v>8624</v>
      </c>
      <c r="F132" t="s">
        <v>9186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5000</v>
      </c>
      <c r="Z132">
        <v>0</v>
      </c>
      <c r="AA132" t="s">
        <v>9187</v>
      </c>
    </row>
    <row r="133" spans="1:27" x14ac:dyDescent="0.2">
      <c r="A133">
        <v>9001320</v>
      </c>
      <c r="B133" t="s">
        <v>7903</v>
      </c>
      <c r="C133" t="s">
        <v>9185</v>
      </c>
      <c r="D133" t="s">
        <v>7904</v>
      </c>
      <c r="E133" t="s">
        <v>8624</v>
      </c>
      <c r="F133" t="s">
        <v>9186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5000</v>
      </c>
      <c r="Z133">
        <v>0</v>
      </c>
      <c r="AA133" t="s">
        <v>9187</v>
      </c>
    </row>
    <row r="134" spans="1:27" x14ac:dyDescent="0.2">
      <c r="A134">
        <v>9001321</v>
      </c>
      <c r="B134" t="s">
        <v>8379</v>
      </c>
      <c r="C134" t="s">
        <v>9185</v>
      </c>
      <c r="D134" t="s">
        <v>8380</v>
      </c>
      <c r="E134" t="s">
        <v>8624</v>
      </c>
      <c r="F134" t="s">
        <v>9186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5000</v>
      </c>
      <c r="Z134">
        <v>0</v>
      </c>
      <c r="AA134" t="s">
        <v>9187</v>
      </c>
    </row>
    <row r="135" spans="1:27" x14ac:dyDescent="0.2">
      <c r="A135">
        <v>9001322</v>
      </c>
      <c r="B135" t="s">
        <v>7956</v>
      </c>
      <c r="C135" t="s">
        <v>9185</v>
      </c>
      <c r="D135" t="s">
        <v>7957</v>
      </c>
      <c r="E135" t="s">
        <v>8624</v>
      </c>
      <c r="F135" t="s">
        <v>9186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5000</v>
      </c>
      <c r="Z135">
        <v>0</v>
      </c>
      <c r="AA135" t="s">
        <v>9187</v>
      </c>
    </row>
    <row r="136" spans="1:27" x14ac:dyDescent="0.2">
      <c r="A136">
        <v>9001323</v>
      </c>
      <c r="B136" t="s">
        <v>7959</v>
      </c>
      <c r="C136" t="s">
        <v>9185</v>
      </c>
      <c r="D136" t="s">
        <v>7960</v>
      </c>
      <c r="E136" t="s">
        <v>8624</v>
      </c>
      <c r="F136" t="s">
        <v>9186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5000</v>
      </c>
      <c r="Z136">
        <v>0</v>
      </c>
      <c r="AA136" t="s">
        <v>9187</v>
      </c>
    </row>
    <row r="137" spans="1:27" x14ac:dyDescent="0.2">
      <c r="A137">
        <v>9001324</v>
      </c>
      <c r="B137" t="s">
        <v>8384</v>
      </c>
      <c r="C137" t="s">
        <v>9185</v>
      </c>
      <c r="D137" t="s">
        <v>8385</v>
      </c>
      <c r="E137" t="s">
        <v>8624</v>
      </c>
      <c r="F137" t="s">
        <v>9186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5000</v>
      </c>
      <c r="Z137">
        <v>0</v>
      </c>
      <c r="AA137" t="s">
        <v>9187</v>
      </c>
    </row>
    <row r="138" spans="1:27" x14ac:dyDescent="0.2">
      <c r="A138">
        <v>9001325</v>
      </c>
      <c r="B138" t="s">
        <v>8001</v>
      </c>
      <c r="C138" t="s">
        <v>9185</v>
      </c>
      <c r="D138" t="s">
        <v>8002</v>
      </c>
      <c r="E138" t="s">
        <v>8624</v>
      </c>
      <c r="F138" t="s">
        <v>9186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5000</v>
      </c>
      <c r="Z138">
        <v>0</v>
      </c>
      <c r="AA138" t="s">
        <v>9187</v>
      </c>
    </row>
    <row r="139" spans="1:27" x14ac:dyDescent="0.2">
      <c r="A139">
        <v>9001326</v>
      </c>
      <c r="B139" t="s">
        <v>7963</v>
      </c>
      <c r="C139" t="s">
        <v>9185</v>
      </c>
      <c r="D139" t="s">
        <v>7964</v>
      </c>
      <c r="E139" t="s">
        <v>8624</v>
      </c>
      <c r="F139" t="s">
        <v>9186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5000</v>
      </c>
      <c r="Z139">
        <v>0</v>
      </c>
      <c r="AA139" t="s">
        <v>9187</v>
      </c>
    </row>
    <row r="140" spans="1:27" x14ac:dyDescent="0.2">
      <c r="A140">
        <v>9001327</v>
      </c>
      <c r="B140" t="s">
        <v>7909</v>
      </c>
      <c r="C140" t="s">
        <v>9185</v>
      </c>
      <c r="D140" t="s">
        <v>7911</v>
      </c>
      <c r="E140" t="s">
        <v>8624</v>
      </c>
      <c r="F140" t="s">
        <v>9186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5000</v>
      </c>
      <c r="Z140">
        <v>0</v>
      </c>
      <c r="AA140" t="s">
        <v>9187</v>
      </c>
    </row>
    <row r="141" spans="1:27" x14ac:dyDescent="0.2">
      <c r="A141">
        <v>9001328</v>
      </c>
      <c r="B141" t="s">
        <v>8003</v>
      </c>
      <c r="C141" t="s">
        <v>9185</v>
      </c>
      <c r="D141" t="s">
        <v>8004</v>
      </c>
      <c r="E141" t="s">
        <v>8624</v>
      </c>
      <c r="F141" t="s">
        <v>9186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5000</v>
      </c>
      <c r="Z141">
        <v>0</v>
      </c>
      <c r="AA141" t="s">
        <v>9187</v>
      </c>
    </row>
    <row r="142" spans="1:27" x14ac:dyDescent="0.2">
      <c r="A142">
        <v>9001329</v>
      </c>
      <c r="B142" t="s">
        <v>8008</v>
      </c>
      <c r="C142" t="s">
        <v>9185</v>
      </c>
      <c r="D142" t="s">
        <v>8009</v>
      </c>
      <c r="E142" t="s">
        <v>8624</v>
      </c>
      <c r="F142" t="s">
        <v>9186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5000</v>
      </c>
      <c r="Z142">
        <v>0</v>
      </c>
      <c r="AA142" t="s">
        <v>9187</v>
      </c>
    </row>
    <row r="143" spans="1:27" x14ac:dyDescent="0.2">
      <c r="A143">
        <v>9001330</v>
      </c>
      <c r="B143" t="s">
        <v>7914</v>
      </c>
      <c r="C143" t="s">
        <v>9185</v>
      </c>
      <c r="D143" t="s">
        <v>7915</v>
      </c>
      <c r="E143" t="s">
        <v>8624</v>
      </c>
      <c r="F143" t="s">
        <v>9186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5000</v>
      </c>
      <c r="Z143">
        <v>0</v>
      </c>
      <c r="AA143" t="s">
        <v>9187</v>
      </c>
    </row>
    <row r="144" spans="1:27" x14ac:dyDescent="0.2">
      <c r="A144">
        <v>9001331</v>
      </c>
      <c r="B144" t="s">
        <v>8089</v>
      </c>
      <c r="C144" t="s">
        <v>9185</v>
      </c>
      <c r="D144" t="s">
        <v>8090</v>
      </c>
      <c r="E144" t="s">
        <v>8624</v>
      </c>
      <c r="F144" t="s">
        <v>9186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5000</v>
      </c>
      <c r="Z144">
        <v>0</v>
      </c>
      <c r="AA144" t="s">
        <v>9187</v>
      </c>
    </row>
    <row r="145" spans="1:27" x14ac:dyDescent="0.2">
      <c r="A145">
        <v>9001332</v>
      </c>
      <c r="B145" t="s">
        <v>8094</v>
      </c>
      <c r="C145" t="s">
        <v>9185</v>
      </c>
      <c r="D145" t="s">
        <v>8095</v>
      </c>
      <c r="E145" t="s">
        <v>8624</v>
      </c>
      <c r="F145" t="s">
        <v>9186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5000</v>
      </c>
      <c r="Z145">
        <v>0</v>
      </c>
      <c r="AA145" t="s">
        <v>9187</v>
      </c>
    </row>
    <row r="146" spans="1:27" x14ac:dyDescent="0.2">
      <c r="A146">
        <v>9001333</v>
      </c>
      <c r="B146" t="s">
        <v>8097</v>
      </c>
      <c r="C146" t="s">
        <v>9185</v>
      </c>
      <c r="D146" t="s">
        <v>8098</v>
      </c>
      <c r="E146" t="s">
        <v>8624</v>
      </c>
      <c r="F146" t="s">
        <v>9186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5000</v>
      </c>
      <c r="Z146">
        <v>0</v>
      </c>
      <c r="AA146" t="s">
        <v>9187</v>
      </c>
    </row>
    <row r="147" spans="1:27" x14ac:dyDescent="0.2">
      <c r="A147">
        <v>9001334</v>
      </c>
      <c r="B147" t="s">
        <v>8386</v>
      </c>
      <c r="C147" t="s">
        <v>9185</v>
      </c>
      <c r="D147" t="s">
        <v>8387</v>
      </c>
      <c r="E147" t="s">
        <v>8624</v>
      </c>
      <c r="F147" t="s">
        <v>9186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5000</v>
      </c>
      <c r="Z147">
        <v>0</v>
      </c>
      <c r="AA147" t="s">
        <v>9187</v>
      </c>
    </row>
    <row r="148" spans="1:27" x14ac:dyDescent="0.2">
      <c r="A148">
        <v>9001335</v>
      </c>
      <c r="B148" t="s">
        <v>8100</v>
      </c>
      <c r="C148" t="s">
        <v>9185</v>
      </c>
      <c r="D148" t="s">
        <v>8101</v>
      </c>
      <c r="E148" t="s">
        <v>8624</v>
      </c>
      <c r="F148" t="s">
        <v>9186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5000</v>
      </c>
      <c r="Z148">
        <v>0</v>
      </c>
      <c r="AA148" t="s">
        <v>9187</v>
      </c>
    </row>
    <row r="149" spans="1:27" x14ac:dyDescent="0.2">
      <c r="A149">
        <v>9001336</v>
      </c>
      <c r="B149" t="s">
        <v>8104</v>
      </c>
      <c r="C149" t="s">
        <v>9185</v>
      </c>
      <c r="D149" t="s">
        <v>8105</v>
      </c>
      <c r="E149" t="s">
        <v>8624</v>
      </c>
      <c r="F149" t="s">
        <v>9186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5000</v>
      </c>
      <c r="Z149">
        <v>0</v>
      </c>
      <c r="AA149" t="s">
        <v>9187</v>
      </c>
    </row>
    <row r="150" spans="1:27" x14ac:dyDescent="0.2">
      <c r="A150">
        <v>9001337</v>
      </c>
      <c r="B150" t="s">
        <v>7920</v>
      </c>
      <c r="C150" t="s">
        <v>9185</v>
      </c>
      <c r="D150" t="s">
        <v>7922</v>
      </c>
      <c r="E150" t="s">
        <v>8624</v>
      </c>
      <c r="F150" t="s">
        <v>9186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5000</v>
      </c>
      <c r="Z150">
        <v>0</v>
      </c>
      <c r="AA150" t="s">
        <v>9187</v>
      </c>
    </row>
    <row r="151" spans="1:27" x14ac:dyDescent="0.2">
      <c r="A151">
        <v>9001338</v>
      </c>
      <c r="B151" t="s">
        <v>7927</v>
      </c>
      <c r="C151" t="s">
        <v>9185</v>
      </c>
      <c r="D151" t="s">
        <v>7928</v>
      </c>
      <c r="E151" t="s">
        <v>8624</v>
      </c>
      <c r="F151" t="s">
        <v>9186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5000</v>
      </c>
      <c r="Z151">
        <v>0</v>
      </c>
      <c r="AA151" t="s">
        <v>9187</v>
      </c>
    </row>
    <row r="152" spans="1:27" x14ac:dyDescent="0.2">
      <c r="A152">
        <v>9001339</v>
      </c>
      <c r="B152" t="s">
        <v>8389</v>
      </c>
      <c r="C152" t="s">
        <v>9185</v>
      </c>
      <c r="D152" t="s">
        <v>8390</v>
      </c>
      <c r="E152" t="s">
        <v>8624</v>
      </c>
      <c r="F152" t="s">
        <v>9186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5000</v>
      </c>
      <c r="Z152">
        <v>0</v>
      </c>
      <c r="AA152" t="s">
        <v>9187</v>
      </c>
    </row>
    <row r="153" spans="1:27" x14ac:dyDescent="0.2">
      <c r="A153">
        <v>9001340</v>
      </c>
      <c r="B153" t="s">
        <v>8392</v>
      </c>
      <c r="C153" t="s">
        <v>9185</v>
      </c>
      <c r="D153" t="s">
        <v>8393</v>
      </c>
      <c r="E153" t="s">
        <v>8624</v>
      </c>
      <c r="F153" t="s">
        <v>9186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5000</v>
      </c>
      <c r="Z153">
        <v>0</v>
      </c>
      <c r="AA153" t="s">
        <v>9187</v>
      </c>
    </row>
    <row r="154" spans="1:27" x14ac:dyDescent="0.2">
      <c r="A154">
        <v>9001341</v>
      </c>
      <c r="B154" t="s">
        <v>8396</v>
      </c>
      <c r="C154" t="s">
        <v>9185</v>
      </c>
      <c r="D154" t="s">
        <v>8397</v>
      </c>
      <c r="E154" t="s">
        <v>8624</v>
      </c>
      <c r="F154" t="s">
        <v>9186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5000</v>
      </c>
      <c r="Z154">
        <v>0</v>
      </c>
      <c r="AA154" t="s">
        <v>9187</v>
      </c>
    </row>
    <row r="155" spans="1:27" x14ac:dyDescent="0.2">
      <c r="A155">
        <v>9001342</v>
      </c>
      <c r="B155" t="s">
        <v>8109</v>
      </c>
      <c r="C155" t="s">
        <v>9185</v>
      </c>
      <c r="D155" t="s">
        <v>8110</v>
      </c>
      <c r="E155" t="s">
        <v>8624</v>
      </c>
      <c r="F155" t="s">
        <v>9186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5000</v>
      </c>
      <c r="Z155">
        <v>0</v>
      </c>
      <c r="AA155" t="s">
        <v>9187</v>
      </c>
    </row>
    <row r="156" spans="1:27" x14ac:dyDescent="0.2">
      <c r="A156">
        <v>9001343</v>
      </c>
      <c r="B156" t="s">
        <v>8398</v>
      </c>
      <c r="C156" t="s">
        <v>9185</v>
      </c>
      <c r="D156" t="s">
        <v>8399</v>
      </c>
      <c r="E156" t="s">
        <v>8624</v>
      </c>
      <c r="F156" t="s">
        <v>9186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5000</v>
      </c>
      <c r="Z156">
        <v>0</v>
      </c>
      <c r="AA156" t="s">
        <v>9187</v>
      </c>
    </row>
    <row r="157" spans="1:27" x14ac:dyDescent="0.2">
      <c r="A157">
        <v>9001344</v>
      </c>
      <c r="B157" t="s">
        <v>7933</v>
      </c>
      <c r="C157" t="s">
        <v>9185</v>
      </c>
      <c r="D157" t="s">
        <v>7934</v>
      </c>
      <c r="E157" t="s">
        <v>8624</v>
      </c>
      <c r="F157" t="s">
        <v>9186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5000</v>
      </c>
      <c r="Z157">
        <v>0</v>
      </c>
      <c r="AA157" t="s">
        <v>9187</v>
      </c>
    </row>
    <row r="158" spans="1:27" x14ac:dyDescent="0.2">
      <c r="A158">
        <v>9001345</v>
      </c>
      <c r="B158" t="s">
        <v>8044</v>
      </c>
      <c r="C158" t="s">
        <v>9185</v>
      </c>
      <c r="D158" t="s">
        <v>8045</v>
      </c>
      <c r="E158" t="s">
        <v>8624</v>
      </c>
      <c r="F158" t="s">
        <v>9186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5000</v>
      </c>
      <c r="Z158">
        <v>0</v>
      </c>
      <c r="AA158" t="s">
        <v>9187</v>
      </c>
    </row>
    <row r="159" spans="1:27" x14ac:dyDescent="0.2">
      <c r="A159">
        <v>9001346</v>
      </c>
      <c r="B159" t="s">
        <v>8302</v>
      </c>
      <c r="C159" t="s">
        <v>9185</v>
      </c>
      <c r="D159" t="s">
        <v>8303</v>
      </c>
      <c r="E159" t="s">
        <v>8624</v>
      </c>
      <c r="F159" t="s">
        <v>9186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5000</v>
      </c>
      <c r="Z159">
        <v>0</v>
      </c>
      <c r="AA159" t="s">
        <v>9187</v>
      </c>
    </row>
    <row r="160" spans="1:27" x14ac:dyDescent="0.2">
      <c r="A160">
        <v>9001347</v>
      </c>
      <c r="B160" t="s">
        <v>8050</v>
      </c>
      <c r="C160" t="s">
        <v>9185</v>
      </c>
      <c r="D160" t="s">
        <v>8052</v>
      </c>
      <c r="E160" t="s">
        <v>8624</v>
      </c>
      <c r="F160" t="s">
        <v>9186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5000</v>
      </c>
      <c r="Z160">
        <v>0</v>
      </c>
      <c r="AA160" t="s">
        <v>9187</v>
      </c>
    </row>
    <row r="161" spans="1:27" x14ac:dyDescent="0.2">
      <c r="A161">
        <v>9001348</v>
      </c>
      <c r="B161" t="s">
        <v>8113</v>
      </c>
      <c r="C161" t="s">
        <v>9185</v>
      </c>
      <c r="D161" t="s">
        <v>8114</v>
      </c>
      <c r="E161" t="s">
        <v>8624</v>
      </c>
      <c r="F161" t="s">
        <v>9186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5000</v>
      </c>
      <c r="Z161">
        <v>0</v>
      </c>
      <c r="AA161" t="s">
        <v>9187</v>
      </c>
    </row>
    <row r="162" spans="1:27" x14ac:dyDescent="0.2">
      <c r="A162">
        <v>9001349</v>
      </c>
      <c r="B162" t="s">
        <v>8056</v>
      </c>
      <c r="C162" t="s">
        <v>9185</v>
      </c>
      <c r="D162" t="s">
        <v>8058</v>
      </c>
      <c r="E162" t="s">
        <v>8624</v>
      </c>
      <c r="F162" t="s">
        <v>9186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5000</v>
      </c>
      <c r="Z162">
        <v>0</v>
      </c>
      <c r="AA162" t="s">
        <v>9187</v>
      </c>
    </row>
    <row r="163" spans="1:27" x14ac:dyDescent="0.2">
      <c r="A163">
        <v>9001350</v>
      </c>
      <c r="B163" t="s">
        <v>8061</v>
      </c>
      <c r="C163" t="s">
        <v>9185</v>
      </c>
      <c r="D163" t="s">
        <v>8062</v>
      </c>
      <c r="E163" t="s">
        <v>8624</v>
      </c>
      <c r="F163" t="s">
        <v>9186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5000</v>
      </c>
      <c r="Z163">
        <v>0</v>
      </c>
      <c r="AA163" t="s">
        <v>9187</v>
      </c>
    </row>
    <row r="164" spans="1:27" x14ac:dyDescent="0.2">
      <c r="A164">
        <v>9001351</v>
      </c>
      <c r="B164" t="s">
        <v>8403</v>
      </c>
      <c r="C164" t="s">
        <v>9185</v>
      </c>
      <c r="D164" t="s">
        <v>8405</v>
      </c>
      <c r="E164" t="s">
        <v>8624</v>
      </c>
      <c r="F164" t="s">
        <v>9186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5000</v>
      </c>
      <c r="Z164">
        <v>0</v>
      </c>
      <c r="AA164" t="s">
        <v>9187</v>
      </c>
    </row>
    <row r="165" spans="1:27" x14ac:dyDescent="0.2">
      <c r="A165">
        <v>9001352</v>
      </c>
      <c r="B165" t="s">
        <v>8116</v>
      </c>
      <c r="C165" t="s">
        <v>9185</v>
      </c>
      <c r="D165" t="s">
        <v>8117</v>
      </c>
      <c r="E165" t="s">
        <v>8624</v>
      </c>
      <c r="F165" t="s">
        <v>9186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5000</v>
      </c>
      <c r="Z165">
        <v>0</v>
      </c>
      <c r="AA165" t="s">
        <v>9187</v>
      </c>
    </row>
    <row r="166" spans="1:27" x14ac:dyDescent="0.2">
      <c r="A166">
        <v>9001353</v>
      </c>
      <c r="B166" t="s">
        <v>7966</v>
      </c>
      <c r="C166" t="s">
        <v>9185</v>
      </c>
      <c r="D166" t="s">
        <v>7967</v>
      </c>
      <c r="E166" t="s">
        <v>8624</v>
      </c>
      <c r="F166" t="s">
        <v>9186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5000</v>
      </c>
      <c r="Z166">
        <v>0</v>
      </c>
      <c r="AA166" t="s">
        <v>9187</v>
      </c>
    </row>
    <row r="167" spans="1:27" x14ac:dyDescent="0.2">
      <c r="A167">
        <v>9001354</v>
      </c>
      <c r="B167" t="s">
        <v>8120</v>
      </c>
      <c r="C167" t="s">
        <v>9185</v>
      </c>
      <c r="D167" t="s">
        <v>8121</v>
      </c>
      <c r="E167" t="s">
        <v>8624</v>
      </c>
      <c r="F167" t="s">
        <v>9186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5000</v>
      </c>
      <c r="Z167">
        <v>0</v>
      </c>
      <c r="AA167" t="s">
        <v>9187</v>
      </c>
    </row>
    <row r="168" spans="1:27" x14ac:dyDescent="0.2">
      <c r="A168">
        <v>9001355</v>
      </c>
      <c r="B168" t="s">
        <v>8011</v>
      </c>
      <c r="C168" t="s">
        <v>9185</v>
      </c>
      <c r="D168" t="s">
        <v>8012</v>
      </c>
      <c r="E168" t="s">
        <v>8624</v>
      </c>
      <c r="F168" t="s">
        <v>9186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5000</v>
      </c>
      <c r="Z168">
        <v>0</v>
      </c>
      <c r="AA168" t="s">
        <v>9187</v>
      </c>
    </row>
    <row r="169" spans="1:27" x14ac:dyDescent="0.2">
      <c r="A169">
        <v>9001357</v>
      </c>
      <c r="B169" t="s">
        <v>8409</v>
      </c>
      <c r="C169" t="s">
        <v>9185</v>
      </c>
      <c r="D169" t="s">
        <v>8410</v>
      </c>
      <c r="E169" t="s">
        <v>8624</v>
      </c>
      <c r="F169" t="s">
        <v>9186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5000</v>
      </c>
      <c r="Z169">
        <v>0</v>
      </c>
      <c r="AA169" t="s">
        <v>9187</v>
      </c>
    </row>
    <row r="170" spans="1:27" x14ac:dyDescent="0.2">
      <c r="A170">
        <v>9001358</v>
      </c>
      <c r="B170" t="s">
        <v>8125</v>
      </c>
      <c r="C170" t="s">
        <v>9185</v>
      </c>
      <c r="D170" t="s">
        <v>8126</v>
      </c>
      <c r="E170" t="s">
        <v>8624</v>
      </c>
      <c r="F170" t="s">
        <v>9186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5000</v>
      </c>
      <c r="Z170">
        <v>0</v>
      </c>
      <c r="AA170" t="s">
        <v>9187</v>
      </c>
    </row>
    <row r="171" spans="1:27" x14ac:dyDescent="0.2">
      <c r="A171">
        <v>9001359</v>
      </c>
      <c r="B171" t="s">
        <v>1549</v>
      </c>
      <c r="C171" t="s">
        <v>9185</v>
      </c>
      <c r="D171" t="s">
        <v>8129</v>
      </c>
      <c r="E171" t="s">
        <v>8624</v>
      </c>
      <c r="F171" t="s">
        <v>9186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5000</v>
      </c>
      <c r="Z171">
        <v>0</v>
      </c>
      <c r="AA171" t="s">
        <v>9187</v>
      </c>
    </row>
    <row r="172" spans="1:27" x14ac:dyDescent="0.2">
      <c r="A172">
        <v>9001360</v>
      </c>
      <c r="B172" t="s">
        <v>8134</v>
      </c>
      <c r="C172" t="s">
        <v>9185</v>
      </c>
      <c r="D172" t="s">
        <v>8135</v>
      </c>
      <c r="E172" t="s">
        <v>8624</v>
      </c>
      <c r="F172" t="s">
        <v>9186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5000</v>
      </c>
      <c r="Z172">
        <v>0</v>
      </c>
      <c r="AA172" t="s">
        <v>9187</v>
      </c>
    </row>
    <row r="173" spans="1:27" x14ac:dyDescent="0.2">
      <c r="A173">
        <v>9001361</v>
      </c>
      <c r="B173" t="s">
        <v>8413</v>
      </c>
      <c r="C173" t="s">
        <v>9185</v>
      </c>
      <c r="D173" t="s">
        <v>8415</v>
      </c>
      <c r="E173" t="s">
        <v>8624</v>
      </c>
      <c r="F173" t="s">
        <v>9186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5000</v>
      </c>
      <c r="Z173">
        <v>0</v>
      </c>
      <c r="AA173" t="s">
        <v>9187</v>
      </c>
    </row>
    <row r="174" spans="1:27" x14ac:dyDescent="0.2">
      <c r="A174">
        <v>9001363</v>
      </c>
      <c r="B174" t="s">
        <v>8138</v>
      </c>
      <c r="C174" t="s">
        <v>9185</v>
      </c>
      <c r="D174" t="s">
        <v>8139</v>
      </c>
      <c r="E174" t="s">
        <v>8624</v>
      </c>
      <c r="F174" t="s">
        <v>9186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5000</v>
      </c>
      <c r="Z174">
        <v>0</v>
      </c>
      <c r="AA174" t="s">
        <v>9187</v>
      </c>
    </row>
    <row r="175" spans="1:27" x14ac:dyDescent="0.2">
      <c r="A175">
        <v>9001364</v>
      </c>
      <c r="B175" t="s">
        <v>8142</v>
      </c>
      <c r="C175" t="s">
        <v>9185</v>
      </c>
      <c r="D175" t="s">
        <v>8143</v>
      </c>
      <c r="E175" t="s">
        <v>8624</v>
      </c>
      <c r="F175" t="s">
        <v>9186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5000</v>
      </c>
      <c r="Z175">
        <v>0</v>
      </c>
      <c r="AA175" t="s">
        <v>9187</v>
      </c>
    </row>
    <row r="176" spans="1:27" x14ac:dyDescent="0.2">
      <c r="A176">
        <v>9001365</v>
      </c>
      <c r="B176" t="s">
        <v>2300</v>
      </c>
      <c r="C176" t="s">
        <v>9185</v>
      </c>
      <c r="D176" t="s">
        <v>8420</v>
      </c>
      <c r="E176" t="s">
        <v>8624</v>
      </c>
      <c r="F176" t="s">
        <v>9186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5000</v>
      </c>
      <c r="Z176">
        <v>0</v>
      </c>
      <c r="AA176" t="s">
        <v>9187</v>
      </c>
    </row>
    <row r="177" spans="1:27" x14ac:dyDescent="0.2">
      <c r="A177">
        <v>9001367</v>
      </c>
      <c r="B177" t="s">
        <v>7866</v>
      </c>
      <c r="C177" t="s">
        <v>9185</v>
      </c>
      <c r="D177" t="s">
        <v>7867</v>
      </c>
      <c r="E177" t="s">
        <v>8624</v>
      </c>
      <c r="F177" t="s">
        <v>9186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5000</v>
      </c>
      <c r="Z177">
        <v>0</v>
      </c>
      <c r="AA177" t="s">
        <v>9187</v>
      </c>
    </row>
    <row r="178" spans="1:27" x14ac:dyDescent="0.2">
      <c r="A178">
        <v>9001259</v>
      </c>
      <c r="B178" t="s">
        <v>8243</v>
      </c>
      <c r="C178" t="s">
        <v>9185</v>
      </c>
      <c r="D178" t="s">
        <v>8244</v>
      </c>
      <c r="E178" t="s">
        <v>8624</v>
      </c>
      <c r="F178" t="s">
        <v>9186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5000</v>
      </c>
      <c r="Z178">
        <v>0</v>
      </c>
      <c r="AA178" t="s">
        <v>9187</v>
      </c>
    </row>
    <row r="179" spans="1:27" x14ac:dyDescent="0.2">
      <c r="A179">
        <v>9001261</v>
      </c>
      <c r="B179" t="s">
        <v>8249</v>
      </c>
      <c r="C179" t="s">
        <v>9185</v>
      </c>
      <c r="D179" t="s">
        <v>8250</v>
      </c>
      <c r="E179" t="s">
        <v>8624</v>
      </c>
      <c r="F179" t="s">
        <v>9186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5000</v>
      </c>
      <c r="Z179">
        <v>0</v>
      </c>
      <c r="AA179" t="s">
        <v>9187</v>
      </c>
    </row>
    <row r="180" spans="1:27" x14ac:dyDescent="0.2">
      <c r="A180">
        <v>9001258</v>
      </c>
      <c r="B180" t="s">
        <v>8241</v>
      </c>
      <c r="C180" t="s">
        <v>9185</v>
      </c>
      <c r="D180" t="s">
        <v>8242</v>
      </c>
      <c r="E180" t="s">
        <v>8624</v>
      </c>
      <c r="F180" t="s">
        <v>9186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5000</v>
      </c>
      <c r="Z180">
        <v>0</v>
      </c>
      <c r="AA180" t="s">
        <v>9187</v>
      </c>
    </row>
    <row r="181" spans="1:27" x14ac:dyDescent="0.2">
      <c r="A181">
        <v>9001260</v>
      </c>
      <c r="B181" t="s">
        <v>8246</v>
      </c>
      <c r="C181" t="s">
        <v>9185</v>
      </c>
      <c r="D181" t="s">
        <v>8247</v>
      </c>
      <c r="E181" t="s">
        <v>8624</v>
      </c>
      <c r="F181" t="s">
        <v>9186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5000</v>
      </c>
      <c r="Z181">
        <v>0</v>
      </c>
      <c r="AA181" t="s">
        <v>9187</v>
      </c>
    </row>
    <row r="182" spans="1:27" x14ac:dyDescent="0.2">
      <c r="A182">
        <v>9001368</v>
      </c>
      <c r="B182" t="s">
        <v>7438</v>
      </c>
      <c r="C182" t="s">
        <v>9185</v>
      </c>
      <c r="D182" t="s">
        <v>7859</v>
      </c>
      <c r="E182" t="s">
        <v>8624</v>
      </c>
      <c r="F182" t="s">
        <v>9186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5000</v>
      </c>
      <c r="Z182">
        <v>0</v>
      </c>
      <c r="AA182" t="s">
        <v>9187</v>
      </c>
    </row>
    <row r="183" spans="1:27" x14ac:dyDescent="0.2">
      <c r="A183">
        <v>9001244</v>
      </c>
      <c r="B183" t="s">
        <v>7877</v>
      </c>
      <c r="C183" t="s">
        <v>9185</v>
      </c>
      <c r="D183" t="s">
        <v>7879</v>
      </c>
      <c r="E183" t="s">
        <v>8624</v>
      </c>
      <c r="F183" t="s">
        <v>9186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5000</v>
      </c>
      <c r="Z183">
        <v>0</v>
      </c>
      <c r="AA183" t="s">
        <v>9187</v>
      </c>
    </row>
    <row r="184" spans="1:27" x14ac:dyDescent="0.2">
      <c r="A184">
        <v>9001236</v>
      </c>
      <c r="B184" t="s">
        <v>7788</v>
      </c>
      <c r="C184" t="s">
        <v>9185</v>
      </c>
      <c r="D184" t="s">
        <v>7789</v>
      </c>
      <c r="E184" t="s">
        <v>8624</v>
      </c>
      <c r="F184" t="s">
        <v>9186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5000</v>
      </c>
      <c r="Z184">
        <v>0</v>
      </c>
      <c r="AA184" t="s">
        <v>9187</v>
      </c>
    </row>
    <row r="185" spans="1:27" x14ac:dyDescent="0.2">
      <c r="A185">
        <v>9001238</v>
      </c>
      <c r="B185" t="s">
        <v>7756</v>
      </c>
      <c r="C185" t="s">
        <v>9185</v>
      </c>
      <c r="D185" t="s">
        <v>7757</v>
      </c>
      <c r="E185" t="s">
        <v>8624</v>
      </c>
      <c r="F185" t="s">
        <v>9186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5000</v>
      </c>
      <c r="Z185">
        <v>0</v>
      </c>
      <c r="AA185" t="s">
        <v>9187</v>
      </c>
    </row>
    <row r="186" spans="1:27" x14ac:dyDescent="0.2">
      <c r="A186">
        <v>9001240</v>
      </c>
      <c r="B186" t="s">
        <v>7794</v>
      </c>
      <c r="C186" t="s">
        <v>9185</v>
      </c>
      <c r="D186" t="s">
        <v>7795</v>
      </c>
      <c r="E186" t="s">
        <v>8624</v>
      </c>
      <c r="F186" t="s">
        <v>9186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5000</v>
      </c>
      <c r="Z186">
        <v>0</v>
      </c>
      <c r="AA186" t="s">
        <v>9187</v>
      </c>
    </row>
    <row r="187" spans="1:27" x14ac:dyDescent="0.2">
      <c r="A187">
        <v>9001237</v>
      </c>
      <c r="B187" t="s">
        <v>7791</v>
      </c>
      <c r="C187" t="s">
        <v>9185</v>
      </c>
      <c r="D187" t="s">
        <v>7792</v>
      </c>
      <c r="E187" t="s">
        <v>8624</v>
      </c>
      <c r="F187" t="s">
        <v>9186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5000</v>
      </c>
      <c r="Z187">
        <v>0</v>
      </c>
      <c r="AA187" t="s">
        <v>9187</v>
      </c>
    </row>
    <row r="188" spans="1:27" x14ac:dyDescent="0.2">
      <c r="A188">
        <v>9001234</v>
      </c>
      <c r="B188" t="s">
        <v>7785</v>
      </c>
      <c r="C188" t="s">
        <v>9185</v>
      </c>
      <c r="D188" t="s">
        <v>7786</v>
      </c>
      <c r="E188" t="s">
        <v>8624</v>
      </c>
      <c r="F188" t="s">
        <v>9186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5000</v>
      </c>
      <c r="Z188">
        <v>0</v>
      </c>
      <c r="AA188" t="s">
        <v>9187</v>
      </c>
    </row>
    <row r="189" spans="1:27" x14ac:dyDescent="0.2">
      <c r="A189">
        <v>9001232</v>
      </c>
      <c r="B189" t="s">
        <v>7782</v>
      </c>
      <c r="C189" t="s">
        <v>9185</v>
      </c>
      <c r="D189" t="s">
        <v>7783</v>
      </c>
      <c r="E189" t="s">
        <v>8624</v>
      </c>
      <c r="F189" t="s">
        <v>9186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5000</v>
      </c>
      <c r="Z189">
        <v>0</v>
      </c>
      <c r="AA189" t="s">
        <v>9187</v>
      </c>
    </row>
    <row r="190" spans="1:27" x14ac:dyDescent="0.2">
      <c r="A190">
        <v>9001233</v>
      </c>
      <c r="B190" t="s">
        <v>7777</v>
      </c>
      <c r="C190" t="s">
        <v>9185</v>
      </c>
      <c r="D190" t="s">
        <v>7778</v>
      </c>
      <c r="E190" t="s">
        <v>8624</v>
      </c>
      <c r="F190" t="s">
        <v>9186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5000</v>
      </c>
      <c r="Z190">
        <v>0</v>
      </c>
      <c r="AA190" t="s">
        <v>9187</v>
      </c>
    </row>
    <row r="191" spans="1:27" x14ac:dyDescent="0.2">
      <c r="A191">
        <v>9001242</v>
      </c>
      <c r="B191" t="s">
        <v>7759</v>
      </c>
      <c r="C191" t="s">
        <v>9185</v>
      </c>
      <c r="D191" t="s">
        <v>7760</v>
      </c>
      <c r="E191" t="s">
        <v>8624</v>
      </c>
      <c r="F191" t="s">
        <v>9186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5000</v>
      </c>
      <c r="Z191">
        <v>0</v>
      </c>
      <c r="AA191" t="s">
        <v>9187</v>
      </c>
    </row>
    <row r="192" spans="1:27" x14ac:dyDescent="0.2">
      <c r="A192">
        <v>9001231</v>
      </c>
      <c r="B192" t="s">
        <v>7753</v>
      </c>
      <c r="C192" t="s">
        <v>9185</v>
      </c>
      <c r="D192" t="s">
        <v>7754</v>
      </c>
      <c r="E192" t="s">
        <v>8624</v>
      </c>
      <c r="F192" t="s">
        <v>9186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5000</v>
      </c>
      <c r="Z192">
        <v>0</v>
      </c>
      <c r="AA192" t="s">
        <v>9187</v>
      </c>
    </row>
    <row r="193" spans="1:27" x14ac:dyDescent="0.2">
      <c r="A193">
        <v>9001239</v>
      </c>
      <c r="B193" t="s">
        <v>7747</v>
      </c>
      <c r="C193" t="s">
        <v>9185</v>
      </c>
      <c r="D193" t="s">
        <v>7748</v>
      </c>
      <c r="E193" t="s">
        <v>8624</v>
      </c>
      <c r="F193" t="s">
        <v>9186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5000</v>
      </c>
      <c r="Z193">
        <v>0</v>
      </c>
      <c r="AA193" t="s">
        <v>9187</v>
      </c>
    </row>
    <row r="194" spans="1:27" x14ac:dyDescent="0.2">
      <c r="A194">
        <v>9001235</v>
      </c>
      <c r="B194" t="s">
        <v>7744</v>
      </c>
      <c r="C194" t="s">
        <v>9185</v>
      </c>
      <c r="D194" t="s">
        <v>7745</v>
      </c>
      <c r="E194" t="s">
        <v>8624</v>
      </c>
      <c r="F194" t="s">
        <v>9186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5000</v>
      </c>
      <c r="Z194">
        <v>0</v>
      </c>
      <c r="AA194" t="s">
        <v>9187</v>
      </c>
    </row>
    <row r="195" spans="1:27" x14ac:dyDescent="0.2">
      <c r="A195">
        <v>9001243</v>
      </c>
      <c r="B195" t="s">
        <v>7733</v>
      </c>
      <c r="C195" t="s">
        <v>9185</v>
      </c>
      <c r="D195" t="s">
        <v>7734</v>
      </c>
      <c r="E195" t="s">
        <v>8624</v>
      </c>
      <c r="F195" t="s">
        <v>9186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5000</v>
      </c>
      <c r="Z195">
        <v>0</v>
      </c>
      <c r="AA195" t="s">
        <v>9187</v>
      </c>
    </row>
    <row r="196" spans="1:27" x14ac:dyDescent="0.2">
      <c r="A196">
        <v>9001241</v>
      </c>
      <c r="B196" t="s">
        <v>7727</v>
      </c>
      <c r="C196" t="s">
        <v>9185</v>
      </c>
      <c r="D196" t="s">
        <v>7728</v>
      </c>
      <c r="E196" t="s">
        <v>8624</v>
      </c>
      <c r="F196" t="s">
        <v>9186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5000</v>
      </c>
      <c r="Z196">
        <v>0</v>
      </c>
      <c r="AA196" t="s">
        <v>9187</v>
      </c>
    </row>
    <row r="197" spans="1:27" x14ac:dyDescent="0.2">
      <c r="A197">
        <v>9001225</v>
      </c>
      <c r="B197" t="s">
        <v>7610</v>
      </c>
      <c r="C197" t="s">
        <v>9185</v>
      </c>
      <c r="D197" t="s">
        <v>7611</v>
      </c>
      <c r="E197" t="s">
        <v>8624</v>
      </c>
      <c r="F197" t="s">
        <v>9186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5000</v>
      </c>
      <c r="Z197">
        <v>0</v>
      </c>
      <c r="AA197" t="s">
        <v>9187</v>
      </c>
    </row>
    <row r="198" spans="1:27" x14ac:dyDescent="0.2">
      <c r="A198">
        <v>9001226</v>
      </c>
      <c r="B198" t="s">
        <v>7561</v>
      </c>
      <c r="C198" t="s">
        <v>9185</v>
      </c>
      <c r="D198" t="s">
        <v>7562</v>
      </c>
      <c r="E198" t="s">
        <v>8624</v>
      </c>
      <c r="F198" t="s">
        <v>9186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2000</v>
      </c>
      <c r="N198">
        <v>4000</v>
      </c>
      <c r="O198">
        <v>0</v>
      </c>
      <c r="P198">
        <v>4000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5000</v>
      </c>
      <c r="Z198">
        <v>0</v>
      </c>
      <c r="AA198" t="s">
        <v>9187</v>
      </c>
    </row>
    <row r="199" spans="1:27" x14ac:dyDescent="0.2">
      <c r="A199">
        <v>9001224</v>
      </c>
      <c r="B199" t="s">
        <v>7558</v>
      </c>
      <c r="C199" t="s">
        <v>9185</v>
      </c>
      <c r="D199" t="s">
        <v>7559</v>
      </c>
      <c r="E199" t="s">
        <v>8624</v>
      </c>
      <c r="F199" t="s">
        <v>9186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5000</v>
      </c>
      <c r="Z199">
        <v>0</v>
      </c>
      <c r="AA199" t="s">
        <v>9187</v>
      </c>
    </row>
    <row r="200" spans="1:27" x14ac:dyDescent="0.2">
      <c r="A200">
        <v>9001214</v>
      </c>
      <c r="B200" t="s">
        <v>7555</v>
      </c>
      <c r="C200" t="s">
        <v>9185</v>
      </c>
      <c r="D200" t="s">
        <v>7556</v>
      </c>
      <c r="E200" t="s">
        <v>8624</v>
      </c>
      <c r="F200" t="s">
        <v>9186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4000</v>
      </c>
      <c r="N200">
        <v>0</v>
      </c>
      <c r="O200">
        <v>0</v>
      </c>
      <c r="P200">
        <v>8000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5000</v>
      </c>
      <c r="Z200">
        <v>0</v>
      </c>
      <c r="AA200" t="s">
        <v>9187</v>
      </c>
    </row>
    <row r="201" spans="1:27" x14ac:dyDescent="0.2">
      <c r="A201">
        <v>9001213</v>
      </c>
      <c r="B201" t="s">
        <v>7552</v>
      </c>
      <c r="C201" t="s">
        <v>9185</v>
      </c>
      <c r="D201" t="s">
        <v>7553</v>
      </c>
      <c r="E201" t="s">
        <v>8624</v>
      </c>
      <c r="F201" t="s">
        <v>9186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5000</v>
      </c>
      <c r="Z201">
        <v>0</v>
      </c>
      <c r="AA201" t="s">
        <v>9187</v>
      </c>
    </row>
    <row r="202" spans="1:27" x14ac:dyDescent="0.2">
      <c r="A202">
        <v>9001212</v>
      </c>
      <c r="B202" t="s">
        <v>7549</v>
      </c>
      <c r="C202" t="s">
        <v>9185</v>
      </c>
      <c r="D202" t="s">
        <v>7550</v>
      </c>
      <c r="E202" t="s">
        <v>8624</v>
      </c>
      <c r="F202" t="s">
        <v>9186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5000</v>
      </c>
      <c r="Z202">
        <v>0</v>
      </c>
      <c r="AA202" t="s">
        <v>9187</v>
      </c>
    </row>
    <row r="203" spans="1:27" x14ac:dyDescent="0.2">
      <c r="A203">
        <v>9001211</v>
      </c>
      <c r="B203" t="s">
        <v>7547</v>
      </c>
      <c r="C203" t="s">
        <v>9185</v>
      </c>
      <c r="D203" t="s">
        <v>7548</v>
      </c>
      <c r="E203" t="s">
        <v>8624</v>
      </c>
      <c r="F203" t="s">
        <v>9186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5000</v>
      </c>
      <c r="Z203">
        <v>0</v>
      </c>
      <c r="AA203" t="s">
        <v>9187</v>
      </c>
    </row>
    <row r="204" spans="1:27" x14ac:dyDescent="0.2">
      <c r="A204">
        <v>9001210</v>
      </c>
      <c r="B204" t="s">
        <v>7545</v>
      </c>
      <c r="C204" t="s">
        <v>9185</v>
      </c>
      <c r="D204" t="s">
        <v>7546</v>
      </c>
      <c r="E204" t="s">
        <v>8624</v>
      </c>
      <c r="F204" t="s">
        <v>9186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5000</v>
      </c>
      <c r="Z204">
        <v>0</v>
      </c>
      <c r="AA204" t="s">
        <v>9187</v>
      </c>
    </row>
    <row r="205" spans="1:27" x14ac:dyDescent="0.2">
      <c r="A205">
        <v>9001209</v>
      </c>
      <c r="B205" t="s">
        <v>7541</v>
      </c>
      <c r="C205" t="s">
        <v>9185</v>
      </c>
      <c r="D205" t="s">
        <v>7542</v>
      </c>
      <c r="E205" t="s">
        <v>8624</v>
      </c>
      <c r="F205" t="s">
        <v>9186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5000</v>
      </c>
      <c r="Z205">
        <v>0</v>
      </c>
      <c r="AA205" t="s">
        <v>9187</v>
      </c>
    </row>
    <row r="206" spans="1:27" x14ac:dyDescent="0.2">
      <c r="A206">
        <v>9001208</v>
      </c>
      <c r="B206" t="s">
        <v>7537</v>
      </c>
      <c r="C206" t="s">
        <v>9185</v>
      </c>
      <c r="D206" t="s">
        <v>7538</v>
      </c>
      <c r="E206" t="s">
        <v>8624</v>
      </c>
      <c r="F206" t="s">
        <v>9186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5000</v>
      </c>
      <c r="Z206">
        <v>0</v>
      </c>
      <c r="AA206" t="s">
        <v>9187</v>
      </c>
    </row>
    <row r="207" spans="1:27" x14ac:dyDescent="0.2">
      <c r="A207">
        <v>9001207</v>
      </c>
      <c r="B207" t="s">
        <v>7534</v>
      </c>
      <c r="C207" t="s">
        <v>9185</v>
      </c>
      <c r="D207" t="s">
        <v>7535</v>
      </c>
      <c r="E207" t="s">
        <v>8624</v>
      </c>
      <c r="F207" t="s">
        <v>9186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5000</v>
      </c>
      <c r="Z207">
        <v>0</v>
      </c>
      <c r="AA207" t="s">
        <v>9187</v>
      </c>
    </row>
    <row r="208" spans="1:27" x14ac:dyDescent="0.2">
      <c r="A208">
        <v>9001206</v>
      </c>
      <c r="B208" t="s">
        <v>7530</v>
      </c>
      <c r="C208" t="s">
        <v>9185</v>
      </c>
      <c r="D208" t="s">
        <v>7531</v>
      </c>
      <c r="E208" t="s">
        <v>8624</v>
      </c>
      <c r="F208" t="s">
        <v>9186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5000</v>
      </c>
      <c r="Z208">
        <v>0</v>
      </c>
      <c r="AA208" t="s">
        <v>9187</v>
      </c>
    </row>
    <row r="209" spans="1:27" x14ac:dyDescent="0.2">
      <c r="A209">
        <v>9001205</v>
      </c>
      <c r="B209" t="s">
        <v>7526</v>
      </c>
      <c r="C209" t="s">
        <v>9185</v>
      </c>
      <c r="D209" t="s">
        <v>7527</v>
      </c>
      <c r="E209" t="s">
        <v>8624</v>
      </c>
      <c r="F209" t="s">
        <v>9186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5000</v>
      </c>
      <c r="Z209">
        <v>0</v>
      </c>
      <c r="AA209" t="s">
        <v>9187</v>
      </c>
    </row>
    <row r="210" spans="1:27" x14ac:dyDescent="0.2">
      <c r="A210">
        <v>9001204</v>
      </c>
      <c r="B210" t="s">
        <v>7524</v>
      </c>
      <c r="C210" t="s">
        <v>9185</v>
      </c>
      <c r="D210" t="s">
        <v>7525</v>
      </c>
      <c r="E210" t="s">
        <v>8624</v>
      </c>
      <c r="F210" t="s">
        <v>9186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5000</v>
      </c>
      <c r="Z210">
        <v>0</v>
      </c>
      <c r="AA210" t="s">
        <v>9187</v>
      </c>
    </row>
    <row r="211" spans="1:27" x14ac:dyDescent="0.2">
      <c r="A211">
        <v>9001203</v>
      </c>
      <c r="B211" t="s">
        <v>7522</v>
      </c>
      <c r="C211" t="s">
        <v>9185</v>
      </c>
      <c r="D211" t="s">
        <v>7523</v>
      </c>
      <c r="E211" t="s">
        <v>8624</v>
      </c>
      <c r="F211" t="s">
        <v>9186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5000</v>
      </c>
      <c r="Z211">
        <v>0</v>
      </c>
      <c r="AA211" t="s">
        <v>9187</v>
      </c>
    </row>
    <row r="212" spans="1:27" x14ac:dyDescent="0.2">
      <c r="A212">
        <v>9001202</v>
      </c>
      <c r="B212" t="s">
        <v>7519</v>
      </c>
      <c r="C212" t="s">
        <v>9185</v>
      </c>
      <c r="D212" t="s">
        <v>7520</v>
      </c>
      <c r="E212" t="s">
        <v>8624</v>
      </c>
      <c r="F212" t="s">
        <v>9186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5000</v>
      </c>
      <c r="Z212">
        <v>0</v>
      </c>
      <c r="AA212" t="s">
        <v>9187</v>
      </c>
    </row>
    <row r="213" spans="1:27" x14ac:dyDescent="0.2">
      <c r="A213">
        <v>9001201</v>
      </c>
      <c r="B213" t="s">
        <v>7517</v>
      </c>
      <c r="C213" t="s">
        <v>9185</v>
      </c>
      <c r="D213" t="s">
        <v>7518</v>
      </c>
      <c r="E213" t="s">
        <v>8624</v>
      </c>
      <c r="F213" t="s">
        <v>9186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5000</v>
      </c>
      <c r="Z213">
        <v>0</v>
      </c>
      <c r="AA213" t="s">
        <v>9187</v>
      </c>
    </row>
    <row r="214" spans="1:27" x14ac:dyDescent="0.2">
      <c r="A214">
        <v>9001200</v>
      </c>
      <c r="B214" t="s">
        <v>7514</v>
      </c>
      <c r="C214" t="s">
        <v>9185</v>
      </c>
      <c r="D214" t="s">
        <v>7515</v>
      </c>
      <c r="E214" t="s">
        <v>8624</v>
      </c>
      <c r="F214" t="s">
        <v>9186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5000</v>
      </c>
      <c r="Z214">
        <v>0</v>
      </c>
      <c r="AA214" t="s">
        <v>9187</v>
      </c>
    </row>
    <row r="215" spans="1:27" x14ac:dyDescent="0.2">
      <c r="A215">
        <v>9001199</v>
      </c>
      <c r="B215" t="s">
        <v>439</v>
      </c>
      <c r="C215" t="s">
        <v>9185</v>
      </c>
      <c r="D215" t="s">
        <v>7513</v>
      </c>
      <c r="E215" t="s">
        <v>8624</v>
      </c>
      <c r="F215" t="s">
        <v>9186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5000</v>
      </c>
      <c r="Z215">
        <v>0</v>
      </c>
      <c r="AA215" t="s">
        <v>9187</v>
      </c>
    </row>
    <row r="216" spans="1:27" x14ac:dyDescent="0.2">
      <c r="A216">
        <v>9001198</v>
      </c>
      <c r="B216" t="s">
        <v>7510</v>
      </c>
      <c r="C216" t="s">
        <v>9185</v>
      </c>
      <c r="D216" t="s">
        <v>7511</v>
      </c>
      <c r="E216" t="s">
        <v>8624</v>
      </c>
      <c r="F216" t="s">
        <v>9186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5000</v>
      </c>
      <c r="Z216">
        <v>0</v>
      </c>
      <c r="AA216" t="s">
        <v>9187</v>
      </c>
    </row>
    <row r="217" spans="1:27" x14ac:dyDescent="0.2">
      <c r="A217">
        <v>9001197</v>
      </c>
      <c r="B217" t="s">
        <v>7508</v>
      </c>
      <c r="C217" t="s">
        <v>9185</v>
      </c>
      <c r="D217" t="s">
        <v>7509</v>
      </c>
      <c r="E217" t="s">
        <v>8624</v>
      </c>
      <c r="F217" t="s">
        <v>9186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5000</v>
      </c>
      <c r="Z217">
        <v>0</v>
      </c>
      <c r="AA217" t="s">
        <v>9187</v>
      </c>
    </row>
    <row r="218" spans="1:27" x14ac:dyDescent="0.2">
      <c r="A218">
        <v>9001196</v>
      </c>
      <c r="B218" t="s">
        <v>7505</v>
      </c>
      <c r="C218" t="s">
        <v>9185</v>
      </c>
      <c r="D218" t="s">
        <v>7506</v>
      </c>
      <c r="E218" t="s">
        <v>8624</v>
      </c>
      <c r="F218" t="s">
        <v>9186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5000</v>
      </c>
      <c r="Z218">
        <v>0</v>
      </c>
      <c r="AA218" t="s">
        <v>9187</v>
      </c>
    </row>
    <row r="219" spans="1:27" x14ac:dyDescent="0.2">
      <c r="A219">
        <v>9001195</v>
      </c>
      <c r="B219" t="s">
        <v>7501</v>
      </c>
      <c r="C219" t="s">
        <v>9185</v>
      </c>
      <c r="D219" t="s">
        <v>7502</v>
      </c>
      <c r="E219" t="s">
        <v>8624</v>
      </c>
      <c r="F219" t="s">
        <v>9186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5000</v>
      </c>
      <c r="Z219">
        <v>0</v>
      </c>
      <c r="AA219" t="s">
        <v>9187</v>
      </c>
    </row>
    <row r="220" spans="1:27" x14ac:dyDescent="0.2">
      <c r="A220">
        <v>9001194</v>
      </c>
      <c r="B220" t="s">
        <v>7497</v>
      </c>
      <c r="C220" t="s">
        <v>9185</v>
      </c>
      <c r="D220" t="s">
        <v>7498</v>
      </c>
      <c r="E220" t="s">
        <v>8624</v>
      </c>
      <c r="F220" t="s">
        <v>9186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5000</v>
      </c>
      <c r="Z220">
        <v>0</v>
      </c>
      <c r="AA220" t="s">
        <v>9187</v>
      </c>
    </row>
    <row r="221" spans="1:27" x14ac:dyDescent="0.2">
      <c r="A221">
        <v>9001193</v>
      </c>
      <c r="B221" t="s">
        <v>7494</v>
      </c>
      <c r="C221" t="s">
        <v>9185</v>
      </c>
      <c r="D221" t="s">
        <v>7495</v>
      </c>
      <c r="E221" t="s">
        <v>8624</v>
      </c>
      <c r="F221" t="s">
        <v>9186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5000</v>
      </c>
      <c r="Z221">
        <v>0</v>
      </c>
      <c r="AA221" t="s">
        <v>9187</v>
      </c>
    </row>
    <row r="222" spans="1:27" x14ac:dyDescent="0.2">
      <c r="A222">
        <v>9001192</v>
      </c>
      <c r="B222" t="s">
        <v>7490</v>
      </c>
      <c r="C222" t="s">
        <v>9185</v>
      </c>
      <c r="D222" t="s">
        <v>7491</v>
      </c>
      <c r="E222" t="s">
        <v>8624</v>
      </c>
      <c r="F222" t="s">
        <v>9186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5000</v>
      </c>
      <c r="Z222">
        <v>0</v>
      </c>
      <c r="AA222" t="s">
        <v>9187</v>
      </c>
    </row>
    <row r="223" spans="1:27" x14ac:dyDescent="0.2">
      <c r="A223">
        <v>9001191</v>
      </c>
      <c r="B223" t="s">
        <v>7488</v>
      </c>
      <c r="C223" t="s">
        <v>9185</v>
      </c>
      <c r="D223" t="s">
        <v>7489</v>
      </c>
      <c r="E223" t="s">
        <v>8624</v>
      </c>
      <c r="F223" t="s">
        <v>9186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5000</v>
      </c>
      <c r="Z223">
        <v>0</v>
      </c>
      <c r="AA223" t="s">
        <v>9187</v>
      </c>
    </row>
    <row r="224" spans="1:27" x14ac:dyDescent="0.2">
      <c r="A224">
        <v>9001190</v>
      </c>
      <c r="B224" t="s">
        <v>7486</v>
      </c>
      <c r="C224" t="s">
        <v>9185</v>
      </c>
      <c r="D224" t="s">
        <v>7487</v>
      </c>
      <c r="E224" t="s">
        <v>8624</v>
      </c>
      <c r="F224" t="s">
        <v>9186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5000</v>
      </c>
      <c r="Z224">
        <v>0</v>
      </c>
      <c r="AA224" t="s">
        <v>9187</v>
      </c>
    </row>
    <row r="225" spans="1:27" x14ac:dyDescent="0.2">
      <c r="A225">
        <v>9001189</v>
      </c>
      <c r="B225" t="s">
        <v>7484</v>
      </c>
      <c r="C225" t="s">
        <v>9185</v>
      </c>
      <c r="D225" t="s">
        <v>7485</v>
      </c>
      <c r="E225" t="s">
        <v>8624</v>
      </c>
      <c r="F225" t="s">
        <v>9186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5000</v>
      </c>
      <c r="Z225">
        <v>0</v>
      </c>
      <c r="AA225" t="s">
        <v>9187</v>
      </c>
    </row>
    <row r="226" spans="1:27" x14ac:dyDescent="0.2">
      <c r="A226">
        <v>9001188</v>
      </c>
      <c r="B226" t="s">
        <v>886</v>
      </c>
      <c r="C226" t="s">
        <v>9185</v>
      </c>
      <c r="D226" t="s">
        <v>7483</v>
      </c>
      <c r="E226" t="s">
        <v>8624</v>
      </c>
      <c r="F226" t="s">
        <v>9186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5000</v>
      </c>
      <c r="Z226">
        <v>0</v>
      </c>
      <c r="AA226" t="s">
        <v>9187</v>
      </c>
    </row>
    <row r="227" spans="1:27" x14ac:dyDescent="0.2">
      <c r="A227">
        <v>9001187</v>
      </c>
      <c r="B227" t="s">
        <v>7481</v>
      </c>
      <c r="C227" t="s">
        <v>9185</v>
      </c>
      <c r="D227" t="s">
        <v>7482</v>
      </c>
      <c r="E227" t="s">
        <v>8624</v>
      </c>
      <c r="F227" t="s">
        <v>9186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5000</v>
      </c>
      <c r="Z227">
        <v>0</v>
      </c>
      <c r="AA227" t="s">
        <v>9187</v>
      </c>
    </row>
    <row r="228" spans="1:27" x14ac:dyDescent="0.2">
      <c r="A228">
        <v>9001186</v>
      </c>
      <c r="B228" t="s">
        <v>7479</v>
      </c>
      <c r="C228" t="s">
        <v>9185</v>
      </c>
      <c r="D228" t="s">
        <v>7480</v>
      </c>
      <c r="E228" t="s">
        <v>8624</v>
      </c>
      <c r="F228" t="s">
        <v>9186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5000</v>
      </c>
      <c r="Z228">
        <v>0</v>
      </c>
      <c r="AA228" t="s">
        <v>9187</v>
      </c>
    </row>
    <row r="229" spans="1:27" x14ac:dyDescent="0.2">
      <c r="A229">
        <v>9001185</v>
      </c>
      <c r="B229" t="s">
        <v>2873</v>
      </c>
      <c r="C229" t="s">
        <v>9185</v>
      </c>
      <c r="D229" t="s">
        <v>7477</v>
      </c>
      <c r="E229" t="s">
        <v>8624</v>
      </c>
      <c r="F229" t="s">
        <v>9186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5000</v>
      </c>
      <c r="Z229">
        <v>0</v>
      </c>
      <c r="AA229" t="s">
        <v>9187</v>
      </c>
    </row>
    <row r="230" spans="1:27" x14ac:dyDescent="0.2">
      <c r="A230">
        <v>9001184</v>
      </c>
      <c r="B230" t="s">
        <v>7475</v>
      </c>
      <c r="C230" t="s">
        <v>9185</v>
      </c>
      <c r="D230" t="s">
        <v>7476</v>
      </c>
      <c r="E230" t="s">
        <v>8624</v>
      </c>
      <c r="F230" t="s">
        <v>9186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5000</v>
      </c>
      <c r="Z230">
        <v>0</v>
      </c>
      <c r="AA230" t="s">
        <v>9187</v>
      </c>
    </row>
    <row r="231" spans="1:27" x14ac:dyDescent="0.2">
      <c r="A231">
        <v>9001183</v>
      </c>
      <c r="B231" t="s">
        <v>7473</v>
      </c>
      <c r="C231" t="s">
        <v>9185</v>
      </c>
      <c r="D231" t="s">
        <v>7474</v>
      </c>
      <c r="E231" t="s">
        <v>8624</v>
      </c>
      <c r="F231" t="s">
        <v>9186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5000</v>
      </c>
      <c r="Z231">
        <v>0</v>
      </c>
      <c r="AA231" t="s">
        <v>9187</v>
      </c>
    </row>
    <row r="232" spans="1:27" x14ac:dyDescent="0.2">
      <c r="A232">
        <v>9001182</v>
      </c>
      <c r="B232" t="s">
        <v>7470</v>
      </c>
      <c r="C232" t="s">
        <v>9185</v>
      </c>
      <c r="D232" t="s">
        <v>7471</v>
      </c>
      <c r="E232" t="s">
        <v>8624</v>
      </c>
      <c r="F232" t="s">
        <v>9186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5000</v>
      </c>
      <c r="Z232">
        <v>0</v>
      </c>
      <c r="AA232" t="s">
        <v>9187</v>
      </c>
    </row>
    <row r="233" spans="1:27" x14ac:dyDescent="0.2">
      <c r="A233">
        <v>9001181</v>
      </c>
      <c r="B233" t="s">
        <v>7468</v>
      </c>
      <c r="C233" t="s">
        <v>9185</v>
      </c>
      <c r="D233" t="s">
        <v>7469</v>
      </c>
      <c r="E233" t="s">
        <v>8624</v>
      </c>
      <c r="F233" t="s">
        <v>9186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5000</v>
      </c>
      <c r="Z233">
        <v>0</v>
      </c>
      <c r="AA233" t="s">
        <v>9187</v>
      </c>
    </row>
    <row r="234" spans="1:27" x14ac:dyDescent="0.2">
      <c r="A234">
        <v>9001180</v>
      </c>
      <c r="B234" t="s">
        <v>7466</v>
      </c>
      <c r="C234" t="s">
        <v>9185</v>
      </c>
      <c r="D234" t="s">
        <v>7467</v>
      </c>
      <c r="E234" t="s">
        <v>8624</v>
      </c>
      <c r="F234" t="s">
        <v>9186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2000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5000</v>
      </c>
      <c r="Z234">
        <v>0</v>
      </c>
      <c r="AA234" t="s">
        <v>9187</v>
      </c>
    </row>
    <row r="235" spans="1:27" x14ac:dyDescent="0.2">
      <c r="A235">
        <v>9001179</v>
      </c>
      <c r="B235" t="s">
        <v>7463</v>
      </c>
      <c r="C235" t="s">
        <v>9185</v>
      </c>
      <c r="D235" t="s">
        <v>7464</v>
      </c>
      <c r="E235" t="s">
        <v>8624</v>
      </c>
      <c r="F235" t="s">
        <v>9186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5000</v>
      </c>
      <c r="Z235">
        <v>0</v>
      </c>
      <c r="AA235" t="s">
        <v>9187</v>
      </c>
    </row>
    <row r="236" spans="1:27" x14ac:dyDescent="0.2">
      <c r="A236">
        <v>9001178</v>
      </c>
      <c r="B236" t="s">
        <v>7460</v>
      </c>
      <c r="C236" t="s">
        <v>9185</v>
      </c>
      <c r="D236" t="s">
        <v>7461</v>
      </c>
      <c r="E236" t="s">
        <v>8624</v>
      </c>
      <c r="F236" t="s">
        <v>9186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5000</v>
      </c>
      <c r="Z236">
        <v>0</v>
      </c>
      <c r="AA236" t="s">
        <v>9187</v>
      </c>
    </row>
    <row r="237" spans="1:27" x14ac:dyDescent="0.2">
      <c r="A237">
        <v>9001177</v>
      </c>
      <c r="B237" t="s">
        <v>583</v>
      </c>
      <c r="C237" t="s">
        <v>9185</v>
      </c>
      <c r="D237" t="s">
        <v>7458</v>
      </c>
      <c r="E237" t="s">
        <v>8624</v>
      </c>
      <c r="F237" t="s">
        <v>9186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5000</v>
      </c>
      <c r="Z237">
        <v>0</v>
      </c>
      <c r="AA237" t="s">
        <v>9187</v>
      </c>
    </row>
    <row r="238" spans="1:27" x14ac:dyDescent="0.2">
      <c r="A238">
        <v>9001176</v>
      </c>
      <c r="B238" t="s">
        <v>7456</v>
      </c>
      <c r="C238" t="s">
        <v>9185</v>
      </c>
      <c r="D238" t="s">
        <v>7457</v>
      </c>
      <c r="E238" t="s">
        <v>8624</v>
      </c>
      <c r="F238" t="s">
        <v>9186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5000</v>
      </c>
      <c r="Z238">
        <v>0</v>
      </c>
      <c r="AA238" t="s">
        <v>9187</v>
      </c>
    </row>
    <row r="239" spans="1:27" x14ac:dyDescent="0.2">
      <c r="A239">
        <v>9001175</v>
      </c>
      <c r="B239" t="s">
        <v>7453</v>
      </c>
      <c r="C239" t="s">
        <v>9185</v>
      </c>
      <c r="D239" t="s">
        <v>7454</v>
      </c>
      <c r="E239" t="s">
        <v>8624</v>
      </c>
      <c r="F239" t="s">
        <v>9186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5000</v>
      </c>
      <c r="Z239">
        <v>0</v>
      </c>
      <c r="AA239" t="s">
        <v>9187</v>
      </c>
    </row>
    <row r="240" spans="1:27" x14ac:dyDescent="0.2">
      <c r="A240">
        <v>9001174</v>
      </c>
      <c r="B240" t="s">
        <v>7450</v>
      </c>
      <c r="C240" t="s">
        <v>9185</v>
      </c>
      <c r="D240" t="s">
        <v>7451</v>
      </c>
      <c r="E240" t="s">
        <v>8624</v>
      </c>
      <c r="F240" t="s">
        <v>9186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5000</v>
      </c>
      <c r="Z240">
        <v>0</v>
      </c>
      <c r="AA240" t="s">
        <v>9187</v>
      </c>
    </row>
    <row r="241" spans="1:27" x14ac:dyDescent="0.2">
      <c r="A241">
        <v>9001173</v>
      </c>
      <c r="B241" t="s">
        <v>7447</v>
      </c>
      <c r="C241" t="s">
        <v>9185</v>
      </c>
      <c r="D241" t="s">
        <v>7448</v>
      </c>
      <c r="E241" t="s">
        <v>8624</v>
      </c>
      <c r="F241" t="s">
        <v>9186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5000</v>
      </c>
      <c r="Z241">
        <v>0</v>
      </c>
      <c r="AA241" t="s">
        <v>9187</v>
      </c>
    </row>
    <row r="242" spans="1:27" x14ac:dyDescent="0.2">
      <c r="A242">
        <v>9001172</v>
      </c>
      <c r="B242" t="s">
        <v>7443</v>
      </c>
      <c r="C242" t="s">
        <v>9185</v>
      </c>
      <c r="D242" t="s">
        <v>7444</v>
      </c>
      <c r="E242" t="s">
        <v>8624</v>
      </c>
      <c r="F242" t="s">
        <v>9186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5000</v>
      </c>
      <c r="Z242">
        <v>0</v>
      </c>
      <c r="AA242" t="s">
        <v>9187</v>
      </c>
    </row>
    <row r="243" spans="1:27" x14ac:dyDescent="0.2">
      <c r="A243">
        <v>9001171</v>
      </c>
      <c r="B243" t="s">
        <v>7440</v>
      </c>
      <c r="C243" t="s">
        <v>9185</v>
      </c>
      <c r="D243" t="s">
        <v>7441</v>
      </c>
      <c r="E243" t="s">
        <v>8624</v>
      </c>
      <c r="F243" t="s">
        <v>9186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5000</v>
      </c>
      <c r="Z243">
        <v>0</v>
      </c>
      <c r="AA243" t="s">
        <v>9187</v>
      </c>
    </row>
    <row r="244" spans="1:27" x14ac:dyDescent="0.2">
      <c r="A244">
        <v>9001170</v>
      </c>
      <c r="B244" t="s">
        <v>7438</v>
      </c>
      <c r="C244" t="s">
        <v>9185</v>
      </c>
      <c r="D244" t="s">
        <v>7439</v>
      </c>
      <c r="E244" t="s">
        <v>8624</v>
      </c>
      <c r="F244" t="s">
        <v>9186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5000</v>
      </c>
      <c r="Z244">
        <v>0</v>
      </c>
      <c r="AA244" t="s">
        <v>9187</v>
      </c>
    </row>
    <row r="245" spans="1:27" x14ac:dyDescent="0.2">
      <c r="A245">
        <v>9001169</v>
      </c>
      <c r="B245" t="s">
        <v>7434</v>
      </c>
      <c r="C245" t="s">
        <v>9185</v>
      </c>
      <c r="D245" t="s">
        <v>7435</v>
      </c>
      <c r="E245" t="s">
        <v>8624</v>
      </c>
      <c r="F245" t="s">
        <v>9186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5000</v>
      </c>
      <c r="Z245">
        <v>0</v>
      </c>
      <c r="AA245" t="s">
        <v>9187</v>
      </c>
    </row>
    <row r="246" spans="1:27" x14ac:dyDescent="0.2">
      <c r="A246">
        <v>9001168</v>
      </c>
      <c r="B246" t="s">
        <v>7432</v>
      </c>
      <c r="C246" t="s">
        <v>9185</v>
      </c>
      <c r="D246" t="s">
        <v>7433</v>
      </c>
      <c r="E246" t="s">
        <v>8624</v>
      </c>
      <c r="F246" t="s">
        <v>9186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5000</v>
      </c>
      <c r="Z246">
        <v>0</v>
      </c>
      <c r="AA246" t="s">
        <v>9187</v>
      </c>
    </row>
    <row r="247" spans="1:27" x14ac:dyDescent="0.2">
      <c r="A247">
        <v>9001216</v>
      </c>
      <c r="B247" t="s">
        <v>7269</v>
      </c>
      <c r="C247" t="s">
        <v>9185</v>
      </c>
      <c r="D247" t="s">
        <v>7270</v>
      </c>
      <c r="E247" t="s">
        <v>8624</v>
      </c>
      <c r="F247" t="s">
        <v>9186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5000</v>
      </c>
      <c r="Z247">
        <v>0</v>
      </c>
      <c r="AA247" t="s">
        <v>9187</v>
      </c>
    </row>
    <row r="248" spans="1:27" x14ac:dyDescent="0.2">
      <c r="A248">
        <v>9001215</v>
      </c>
      <c r="B248" t="s">
        <v>7266</v>
      </c>
      <c r="C248" t="s">
        <v>9185</v>
      </c>
      <c r="D248" t="s">
        <v>7267</v>
      </c>
      <c r="E248" t="s">
        <v>8624</v>
      </c>
      <c r="F248" t="s">
        <v>9186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5000</v>
      </c>
      <c r="Z248">
        <v>0</v>
      </c>
      <c r="AA248" t="s">
        <v>9187</v>
      </c>
    </row>
    <row r="249" spans="1:27" x14ac:dyDescent="0.2">
      <c r="A249">
        <v>9001223</v>
      </c>
      <c r="B249" t="s">
        <v>7199</v>
      </c>
      <c r="C249" t="s">
        <v>9185</v>
      </c>
      <c r="D249" t="s">
        <v>7200</v>
      </c>
      <c r="E249" t="s">
        <v>8624</v>
      </c>
      <c r="F249" t="s">
        <v>9186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5000</v>
      </c>
      <c r="Z249">
        <v>0</v>
      </c>
      <c r="AA249" t="s">
        <v>9187</v>
      </c>
    </row>
    <row r="250" spans="1:27" x14ac:dyDescent="0.2">
      <c r="A250">
        <v>9001219</v>
      </c>
      <c r="B250" t="s">
        <v>5850</v>
      </c>
      <c r="C250" t="s">
        <v>9185</v>
      </c>
      <c r="D250" t="s">
        <v>5851</v>
      </c>
      <c r="E250" t="s">
        <v>8624</v>
      </c>
      <c r="F250" t="s">
        <v>9186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5000</v>
      </c>
      <c r="Z250">
        <v>0</v>
      </c>
      <c r="AA250" t="s">
        <v>9187</v>
      </c>
    </row>
    <row r="251" spans="1:27" x14ac:dyDescent="0.2">
      <c r="A251">
        <v>9001218</v>
      </c>
      <c r="B251" t="s">
        <v>5845</v>
      </c>
      <c r="C251" t="s">
        <v>9185</v>
      </c>
      <c r="D251" t="s">
        <v>5846</v>
      </c>
      <c r="E251" t="s">
        <v>8624</v>
      </c>
      <c r="F251" t="s">
        <v>9186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5000</v>
      </c>
      <c r="Z251">
        <v>0</v>
      </c>
      <c r="AA251" t="s">
        <v>9187</v>
      </c>
    </row>
    <row r="252" spans="1:27" x14ac:dyDescent="0.2">
      <c r="A252">
        <v>9001220</v>
      </c>
      <c r="B252" t="s">
        <v>5687</v>
      </c>
      <c r="C252" t="s">
        <v>9185</v>
      </c>
      <c r="D252" t="s">
        <v>5688</v>
      </c>
      <c r="E252" t="s">
        <v>8624</v>
      </c>
      <c r="F252" t="s">
        <v>9186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5000</v>
      </c>
      <c r="Z252">
        <v>0</v>
      </c>
      <c r="AA252" t="s">
        <v>9187</v>
      </c>
    </row>
    <row r="253" spans="1:27" x14ac:dyDescent="0.2">
      <c r="A253">
        <v>9001227</v>
      </c>
      <c r="B253" t="s">
        <v>5286</v>
      </c>
      <c r="C253" t="s">
        <v>9185</v>
      </c>
      <c r="D253" t="s">
        <v>5287</v>
      </c>
      <c r="E253" t="s">
        <v>8624</v>
      </c>
      <c r="F253" t="s">
        <v>9186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5000</v>
      </c>
      <c r="Z253">
        <v>0</v>
      </c>
      <c r="AA253" t="s">
        <v>9187</v>
      </c>
    </row>
    <row r="254" spans="1:27" x14ac:dyDescent="0.2">
      <c r="A254">
        <v>9001221</v>
      </c>
      <c r="B254" t="s">
        <v>5247</v>
      </c>
      <c r="C254" t="s">
        <v>9185</v>
      </c>
      <c r="D254" t="s">
        <v>5248</v>
      </c>
      <c r="E254" t="s">
        <v>8624</v>
      </c>
      <c r="F254" t="s">
        <v>9186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5000</v>
      </c>
      <c r="Z254">
        <v>0</v>
      </c>
      <c r="AA254" t="s">
        <v>9187</v>
      </c>
    </row>
    <row r="255" spans="1:27" x14ac:dyDescent="0.2">
      <c r="A255">
        <v>9001160</v>
      </c>
      <c r="B255" t="s">
        <v>3144</v>
      </c>
      <c r="C255" t="s">
        <v>9185</v>
      </c>
      <c r="D255" t="s">
        <v>3145</v>
      </c>
      <c r="E255" t="s">
        <v>8624</v>
      </c>
      <c r="F255" t="s">
        <v>9186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5000</v>
      </c>
      <c r="Z255">
        <v>0</v>
      </c>
      <c r="AA255" t="s">
        <v>9187</v>
      </c>
    </row>
    <row r="256" spans="1:27" x14ac:dyDescent="0.2">
      <c r="A256">
        <v>9001156</v>
      </c>
      <c r="B256" t="s">
        <v>3133</v>
      </c>
      <c r="C256" t="s">
        <v>9185</v>
      </c>
      <c r="D256" t="s">
        <v>3134</v>
      </c>
      <c r="E256" t="s">
        <v>8624</v>
      </c>
      <c r="F256" t="s">
        <v>9186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5000</v>
      </c>
      <c r="Z256">
        <v>0</v>
      </c>
      <c r="AA256" t="s">
        <v>9187</v>
      </c>
    </row>
    <row r="257" spans="1:27" x14ac:dyDescent="0.2">
      <c r="A257">
        <v>9001153</v>
      </c>
      <c r="B257" t="s">
        <v>3124</v>
      </c>
      <c r="C257" t="s">
        <v>9185</v>
      </c>
      <c r="D257" t="s">
        <v>3125</v>
      </c>
      <c r="E257" t="s">
        <v>8624</v>
      </c>
      <c r="F257" t="s">
        <v>9186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5000</v>
      </c>
      <c r="Z257">
        <v>0</v>
      </c>
      <c r="AA257" t="s">
        <v>9187</v>
      </c>
    </row>
    <row r="258" spans="1:27" x14ac:dyDescent="0.2">
      <c r="A258">
        <v>9001149</v>
      </c>
      <c r="B258" t="s">
        <v>3113</v>
      </c>
      <c r="C258" t="s">
        <v>9185</v>
      </c>
      <c r="D258" t="s">
        <v>3114</v>
      </c>
      <c r="E258" t="s">
        <v>8624</v>
      </c>
      <c r="F258" t="s">
        <v>9186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5000</v>
      </c>
      <c r="Z258">
        <v>0</v>
      </c>
      <c r="AA258" t="s">
        <v>9187</v>
      </c>
    </row>
    <row r="259" spans="1:27" x14ac:dyDescent="0.2">
      <c r="A259">
        <v>9001148</v>
      </c>
      <c r="B259" t="s">
        <v>3110</v>
      </c>
      <c r="C259" t="s">
        <v>9185</v>
      </c>
      <c r="D259" t="s">
        <v>3111</v>
      </c>
      <c r="E259" t="s">
        <v>8624</v>
      </c>
      <c r="F259" t="s">
        <v>9186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5000</v>
      </c>
      <c r="Z259">
        <v>0</v>
      </c>
      <c r="AA259" t="s">
        <v>9187</v>
      </c>
    </row>
    <row r="260" spans="1:27" x14ac:dyDescent="0.2">
      <c r="A260">
        <v>9001146</v>
      </c>
      <c r="B260" t="s">
        <v>1283</v>
      </c>
      <c r="C260" t="s">
        <v>9185</v>
      </c>
      <c r="D260" t="s">
        <v>3107</v>
      </c>
      <c r="E260" t="s">
        <v>8624</v>
      </c>
      <c r="F260" t="s">
        <v>9186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5000</v>
      </c>
      <c r="Z260">
        <v>0</v>
      </c>
      <c r="AA260" t="s">
        <v>9187</v>
      </c>
    </row>
    <row r="261" spans="1:27" x14ac:dyDescent="0.2">
      <c r="A261">
        <v>9000001</v>
      </c>
      <c r="B261" t="s">
        <v>13</v>
      </c>
      <c r="C261" t="s">
        <v>9185</v>
      </c>
      <c r="D261" t="s">
        <v>14</v>
      </c>
      <c r="E261" t="s">
        <v>8624</v>
      </c>
      <c r="F261" t="s">
        <v>9186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8000</v>
      </c>
      <c r="N261">
        <v>8000</v>
      </c>
      <c r="O261">
        <v>0</v>
      </c>
      <c r="P261">
        <v>8000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5000</v>
      </c>
      <c r="Z261">
        <v>0</v>
      </c>
      <c r="AA261" t="s">
        <v>9187</v>
      </c>
    </row>
    <row r="262" spans="1:27" x14ac:dyDescent="0.2">
      <c r="A262">
        <v>9000003</v>
      </c>
      <c r="B262" t="s">
        <v>18</v>
      </c>
      <c r="C262" t="s">
        <v>9185</v>
      </c>
      <c r="D262" t="s">
        <v>19</v>
      </c>
      <c r="E262" t="s">
        <v>8624</v>
      </c>
      <c r="F262" t="s">
        <v>9186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8000</v>
      </c>
      <c r="N262">
        <v>0</v>
      </c>
      <c r="O262">
        <v>0</v>
      </c>
      <c r="P262">
        <v>8000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5000</v>
      </c>
      <c r="Z262">
        <v>0</v>
      </c>
      <c r="AA262" t="s">
        <v>9187</v>
      </c>
    </row>
    <row r="263" spans="1:27" x14ac:dyDescent="0.2">
      <c r="A263">
        <v>9000004</v>
      </c>
      <c r="B263" t="s">
        <v>20</v>
      </c>
      <c r="C263" t="s">
        <v>9185</v>
      </c>
      <c r="D263" t="s">
        <v>21</v>
      </c>
      <c r="E263" t="s">
        <v>8624</v>
      </c>
      <c r="F263" t="s">
        <v>9186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4000</v>
      </c>
      <c r="N263">
        <v>0</v>
      </c>
      <c r="O263">
        <v>0</v>
      </c>
      <c r="P263">
        <v>5328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5000</v>
      </c>
      <c r="Z263">
        <v>0</v>
      </c>
      <c r="AA263" t="s">
        <v>9187</v>
      </c>
    </row>
    <row r="264" spans="1:27" x14ac:dyDescent="0.2">
      <c r="A264">
        <v>9000005</v>
      </c>
      <c r="B264" t="s">
        <v>23</v>
      </c>
      <c r="C264" t="s">
        <v>9185</v>
      </c>
      <c r="D264" t="s">
        <v>24</v>
      </c>
      <c r="E264" t="s">
        <v>8624</v>
      </c>
      <c r="F264" t="s">
        <v>9186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8000</v>
      </c>
      <c r="N264">
        <v>0</v>
      </c>
      <c r="O264">
        <v>0</v>
      </c>
      <c r="P264">
        <v>16000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5000</v>
      </c>
      <c r="Z264">
        <v>0</v>
      </c>
      <c r="AA264" t="s">
        <v>9187</v>
      </c>
    </row>
    <row r="265" spans="1:27" x14ac:dyDescent="0.2">
      <c r="A265">
        <v>9000006</v>
      </c>
      <c r="B265" t="s">
        <v>26</v>
      </c>
      <c r="C265" t="s">
        <v>9185</v>
      </c>
      <c r="D265" t="s">
        <v>27</v>
      </c>
      <c r="E265" t="s">
        <v>8624</v>
      </c>
      <c r="F265" t="s">
        <v>9186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5000</v>
      </c>
      <c r="Z265">
        <v>0</v>
      </c>
      <c r="AA265" t="s">
        <v>9187</v>
      </c>
    </row>
    <row r="266" spans="1:27" x14ac:dyDescent="0.2">
      <c r="A266">
        <v>9000007</v>
      </c>
      <c r="B266" t="s">
        <v>30</v>
      </c>
      <c r="C266" t="s">
        <v>9185</v>
      </c>
      <c r="D266" t="s">
        <v>31</v>
      </c>
      <c r="E266" t="s">
        <v>8624</v>
      </c>
      <c r="F266" t="s">
        <v>9186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8000</v>
      </c>
      <c r="N266">
        <v>0</v>
      </c>
      <c r="O266">
        <v>0</v>
      </c>
      <c r="P266">
        <v>16000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5000</v>
      </c>
      <c r="Z266">
        <v>0</v>
      </c>
      <c r="AA266" t="s">
        <v>9187</v>
      </c>
    </row>
    <row r="267" spans="1:27" x14ac:dyDescent="0.2">
      <c r="A267">
        <v>9000101</v>
      </c>
      <c r="B267" t="s">
        <v>36</v>
      </c>
      <c r="C267" t="s">
        <v>9185</v>
      </c>
      <c r="D267" t="s">
        <v>37</v>
      </c>
      <c r="E267" t="s">
        <v>8624</v>
      </c>
      <c r="F267" t="s">
        <v>9186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5000</v>
      </c>
      <c r="Z267">
        <v>0</v>
      </c>
      <c r="AA267" t="s">
        <v>9187</v>
      </c>
    </row>
    <row r="268" spans="1:27" x14ac:dyDescent="0.2">
      <c r="A268">
        <v>9000102</v>
      </c>
      <c r="B268" t="s">
        <v>40</v>
      </c>
      <c r="C268" t="s">
        <v>9185</v>
      </c>
      <c r="D268" t="s">
        <v>41</v>
      </c>
      <c r="E268" t="s">
        <v>8624</v>
      </c>
      <c r="F268" t="s">
        <v>9186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5000</v>
      </c>
      <c r="Z268">
        <v>0</v>
      </c>
      <c r="AA268" t="s">
        <v>9187</v>
      </c>
    </row>
    <row r="269" spans="1:27" x14ac:dyDescent="0.2">
      <c r="A269">
        <v>9000134</v>
      </c>
      <c r="B269" t="s">
        <v>123</v>
      </c>
      <c r="C269" t="s">
        <v>9185</v>
      </c>
      <c r="D269" t="s">
        <v>124</v>
      </c>
      <c r="E269" t="s">
        <v>8624</v>
      </c>
      <c r="F269" t="s">
        <v>9186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8000</v>
      </c>
      <c r="N269">
        <v>8000</v>
      </c>
      <c r="O269">
        <v>0</v>
      </c>
      <c r="P269">
        <v>16000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5000</v>
      </c>
      <c r="Z269">
        <v>0</v>
      </c>
      <c r="AA269" t="s">
        <v>9187</v>
      </c>
    </row>
    <row r="270" spans="1:27" x14ac:dyDescent="0.2">
      <c r="A270">
        <v>9000135</v>
      </c>
      <c r="B270" t="s">
        <v>126</v>
      </c>
      <c r="C270" t="s">
        <v>9185</v>
      </c>
      <c r="D270" t="s">
        <v>127</v>
      </c>
      <c r="E270" t="s">
        <v>8624</v>
      </c>
      <c r="F270" t="s">
        <v>9186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5000</v>
      </c>
      <c r="Z270">
        <v>0</v>
      </c>
      <c r="AA270" t="s">
        <v>9187</v>
      </c>
    </row>
    <row r="271" spans="1:27" x14ac:dyDescent="0.2">
      <c r="A271">
        <v>9000136</v>
      </c>
      <c r="B271" t="s">
        <v>129</v>
      </c>
      <c r="C271" t="s">
        <v>9185</v>
      </c>
      <c r="D271" t="s">
        <v>130</v>
      </c>
      <c r="E271" t="s">
        <v>8624</v>
      </c>
      <c r="F271" t="s">
        <v>9186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8000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5000</v>
      </c>
      <c r="Z271">
        <v>0</v>
      </c>
      <c r="AA271" t="s">
        <v>9187</v>
      </c>
    </row>
    <row r="272" spans="1:27" x14ac:dyDescent="0.2">
      <c r="A272">
        <v>9000137</v>
      </c>
      <c r="B272" t="s">
        <v>131</v>
      </c>
      <c r="C272" t="s">
        <v>9185</v>
      </c>
      <c r="D272" t="s">
        <v>132</v>
      </c>
      <c r="E272" t="s">
        <v>8624</v>
      </c>
      <c r="F272" t="s">
        <v>9186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8000</v>
      </c>
      <c r="N272">
        <v>8000</v>
      </c>
      <c r="O272">
        <v>0</v>
      </c>
      <c r="P272">
        <v>8000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5000</v>
      </c>
      <c r="Z272">
        <v>0</v>
      </c>
      <c r="AA272" t="s">
        <v>9187</v>
      </c>
    </row>
    <row r="273" spans="1:27" x14ac:dyDescent="0.2">
      <c r="A273">
        <v>9000124</v>
      </c>
      <c r="B273" t="s">
        <v>102</v>
      </c>
      <c r="C273" t="s">
        <v>9185</v>
      </c>
      <c r="D273" t="s">
        <v>103</v>
      </c>
      <c r="E273" t="s">
        <v>8624</v>
      </c>
      <c r="F273" t="s">
        <v>9186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8000</v>
      </c>
      <c r="N273">
        <v>4000</v>
      </c>
      <c r="O273">
        <v>0</v>
      </c>
      <c r="P273">
        <v>16000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5000</v>
      </c>
      <c r="Z273">
        <v>0</v>
      </c>
      <c r="AA273" t="s">
        <v>9187</v>
      </c>
    </row>
    <row r="274" spans="1:27" x14ac:dyDescent="0.2">
      <c r="A274">
        <v>9000139</v>
      </c>
      <c r="B274" t="s">
        <v>138</v>
      </c>
      <c r="C274" t="s">
        <v>9185</v>
      </c>
      <c r="D274" t="s">
        <v>139</v>
      </c>
      <c r="E274" t="s">
        <v>8624</v>
      </c>
      <c r="F274" t="s">
        <v>9186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8000</v>
      </c>
      <c r="N274">
        <v>8000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5000</v>
      </c>
      <c r="Z274">
        <v>0</v>
      </c>
      <c r="AA274" t="s">
        <v>9187</v>
      </c>
    </row>
    <row r="275" spans="1:27" x14ac:dyDescent="0.2">
      <c r="A275">
        <v>9000140</v>
      </c>
      <c r="B275" t="s">
        <v>141</v>
      </c>
      <c r="C275" t="s">
        <v>9185</v>
      </c>
      <c r="D275" t="s">
        <v>142</v>
      </c>
      <c r="E275" t="s">
        <v>8624</v>
      </c>
      <c r="F275" t="s">
        <v>9186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8000</v>
      </c>
      <c r="N275">
        <v>0</v>
      </c>
      <c r="O275">
        <v>0</v>
      </c>
      <c r="P275">
        <v>8000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5000</v>
      </c>
      <c r="Z275">
        <v>0</v>
      </c>
      <c r="AA275" t="s">
        <v>9187</v>
      </c>
    </row>
    <row r="276" spans="1:27" x14ac:dyDescent="0.2">
      <c r="A276">
        <v>9000141</v>
      </c>
      <c r="B276" t="s">
        <v>144</v>
      </c>
      <c r="C276" t="s">
        <v>9185</v>
      </c>
      <c r="D276" t="s">
        <v>145</v>
      </c>
      <c r="E276" t="s">
        <v>8624</v>
      </c>
      <c r="F276" t="s">
        <v>9186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8000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5000</v>
      </c>
      <c r="Z276">
        <v>0</v>
      </c>
      <c r="AA276" t="s">
        <v>9187</v>
      </c>
    </row>
    <row r="277" spans="1:27" x14ac:dyDescent="0.2">
      <c r="A277">
        <v>9000142</v>
      </c>
      <c r="B277" t="s">
        <v>147</v>
      </c>
      <c r="C277" t="s">
        <v>9185</v>
      </c>
      <c r="D277" t="s">
        <v>148</v>
      </c>
      <c r="E277" t="s">
        <v>8624</v>
      </c>
      <c r="F277" t="s">
        <v>9186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8000</v>
      </c>
      <c r="N277">
        <v>0</v>
      </c>
      <c r="O277">
        <v>0</v>
      </c>
      <c r="P277">
        <v>8000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5000</v>
      </c>
      <c r="Z277">
        <v>0</v>
      </c>
      <c r="AA277" t="s">
        <v>9187</v>
      </c>
    </row>
    <row r="278" spans="1:27" x14ac:dyDescent="0.2">
      <c r="A278">
        <v>9000143</v>
      </c>
      <c r="B278" t="s">
        <v>150</v>
      </c>
      <c r="C278" t="s">
        <v>9185</v>
      </c>
      <c r="D278" t="s">
        <v>151</v>
      </c>
      <c r="E278" t="s">
        <v>8624</v>
      </c>
      <c r="F278" t="s">
        <v>9186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8000</v>
      </c>
      <c r="O278">
        <v>0</v>
      </c>
      <c r="P278">
        <v>8000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5000</v>
      </c>
      <c r="Z278">
        <v>0</v>
      </c>
      <c r="AA278" t="s">
        <v>9187</v>
      </c>
    </row>
    <row r="279" spans="1:27" x14ac:dyDescent="0.2">
      <c r="A279">
        <v>9000144</v>
      </c>
      <c r="B279" t="s">
        <v>154</v>
      </c>
      <c r="C279" t="s">
        <v>9185</v>
      </c>
      <c r="D279" t="s">
        <v>155</v>
      </c>
      <c r="E279" t="s">
        <v>8624</v>
      </c>
      <c r="F279" t="s">
        <v>9186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16000</v>
      </c>
      <c r="N279">
        <v>8000</v>
      </c>
      <c r="O279">
        <v>0</v>
      </c>
      <c r="P279">
        <v>16000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5000</v>
      </c>
      <c r="Z279">
        <v>0</v>
      </c>
      <c r="AA279" t="s">
        <v>9187</v>
      </c>
    </row>
    <row r="280" spans="1:27" x14ac:dyDescent="0.2">
      <c r="A280">
        <v>9000145</v>
      </c>
      <c r="B280" t="s">
        <v>157</v>
      </c>
      <c r="C280" t="s">
        <v>9185</v>
      </c>
      <c r="D280" t="s">
        <v>158</v>
      </c>
      <c r="E280" t="s">
        <v>8624</v>
      </c>
      <c r="F280" t="s">
        <v>9186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8000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5000</v>
      </c>
      <c r="Z280">
        <v>0</v>
      </c>
      <c r="AA280" t="s">
        <v>9187</v>
      </c>
    </row>
    <row r="281" spans="1:27" x14ac:dyDescent="0.2">
      <c r="A281">
        <v>9000146</v>
      </c>
      <c r="B281" t="s">
        <v>161</v>
      </c>
      <c r="C281" t="s">
        <v>9185</v>
      </c>
      <c r="D281" t="s">
        <v>162</v>
      </c>
      <c r="E281" t="s">
        <v>8624</v>
      </c>
      <c r="F281" t="s">
        <v>9186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1000</v>
      </c>
      <c r="N281">
        <v>0</v>
      </c>
      <c r="O281">
        <v>0</v>
      </c>
      <c r="P281">
        <v>8000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5000</v>
      </c>
      <c r="Z281">
        <v>0</v>
      </c>
      <c r="AA281" t="s">
        <v>9187</v>
      </c>
    </row>
    <row r="282" spans="1:27" x14ac:dyDescent="0.2">
      <c r="A282">
        <v>9000147</v>
      </c>
      <c r="B282" t="s">
        <v>164</v>
      </c>
      <c r="C282" t="s">
        <v>9185</v>
      </c>
      <c r="D282" t="s">
        <v>165</v>
      </c>
      <c r="E282" t="s">
        <v>8624</v>
      </c>
      <c r="F282" t="s">
        <v>9186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5000</v>
      </c>
      <c r="Z282">
        <v>0</v>
      </c>
      <c r="AA282" t="s">
        <v>9187</v>
      </c>
    </row>
    <row r="283" spans="1:27" x14ac:dyDescent="0.2">
      <c r="A283">
        <v>9000148</v>
      </c>
      <c r="B283" t="s">
        <v>167</v>
      </c>
      <c r="C283" t="s">
        <v>9185</v>
      </c>
      <c r="D283" t="s">
        <v>168</v>
      </c>
      <c r="E283" t="s">
        <v>8624</v>
      </c>
      <c r="F283" t="s">
        <v>9186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4000</v>
      </c>
      <c r="N283">
        <v>8000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5000</v>
      </c>
      <c r="Z283">
        <v>0</v>
      </c>
      <c r="AA283" t="s">
        <v>9187</v>
      </c>
    </row>
    <row r="284" spans="1:27" x14ac:dyDescent="0.2">
      <c r="A284">
        <v>9000149</v>
      </c>
      <c r="B284" t="s">
        <v>170</v>
      </c>
      <c r="C284" t="s">
        <v>9185</v>
      </c>
      <c r="D284" t="s">
        <v>171</v>
      </c>
      <c r="E284" t="s">
        <v>8624</v>
      </c>
      <c r="F284" t="s">
        <v>9186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8000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5000</v>
      </c>
      <c r="Z284">
        <v>0</v>
      </c>
      <c r="AA284" t="s">
        <v>9187</v>
      </c>
    </row>
    <row r="285" spans="1:27" x14ac:dyDescent="0.2">
      <c r="A285">
        <v>9000151</v>
      </c>
      <c r="B285" t="s">
        <v>177</v>
      </c>
      <c r="C285" t="s">
        <v>9185</v>
      </c>
      <c r="D285" t="s">
        <v>178</v>
      </c>
      <c r="E285" t="s">
        <v>8624</v>
      </c>
      <c r="F285" t="s">
        <v>9186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16000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5000</v>
      </c>
      <c r="Z285">
        <v>0</v>
      </c>
      <c r="AA285" t="s">
        <v>9187</v>
      </c>
    </row>
    <row r="286" spans="1:27" x14ac:dyDescent="0.2">
      <c r="A286">
        <v>9000105</v>
      </c>
      <c r="B286" t="s">
        <v>51</v>
      </c>
      <c r="C286" t="s">
        <v>9185</v>
      </c>
      <c r="D286" t="s">
        <v>52</v>
      </c>
      <c r="E286" t="s">
        <v>8624</v>
      </c>
      <c r="F286" t="s">
        <v>9186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4000</v>
      </c>
      <c r="N286">
        <v>0</v>
      </c>
      <c r="O286">
        <v>0</v>
      </c>
      <c r="P286">
        <v>8000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5000</v>
      </c>
      <c r="Z286">
        <v>0</v>
      </c>
      <c r="AA286" t="s">
        <v>9187</v>
      </c>
    </row>
    <row r="287" spans="1:27" x14ac:dyDescent="0.2">
      <c r="A287">
        <v>9000106</v>
      </c>
      <c r="B287" t="s">
        <v>55</v>
      </c>
      <c r="C287" t="s">
        <v>9185</v>
      </c>
      <c r="D287" t="s">
        <v>56</v>
      </c>
      <c r="E287" t="s">
        <v>8624</v>
      </c>
      <c r="F287" t="s">
        <v>9186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5000</v>
      </c>
      <c r="Z287">
        <v>0</v>
      </c>
      <c r="AA287" t="s">
        <v>9187</v>
      </c>
    </row>
    <row r="288" spans="1:27" x14ac:dyDescent="0.2">
      <c r="A288">
        <v>9000152</v>
      </c>
      <c r="B288" t="s">
        <v>180</v>
      </c>
      <c r="C288" t="s">
        <v>9185</v>
      </c>
      <c r="D288" t="s">
        <v>181</v>
      </c>
      <c r="E288" t="s">
        <v>8624</v>
      </c>
      <c r="F288" t="s">
        <v>9186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8000</v>
      </c>
      <c r="O288">
        <v>0</v>
      </c>
      <c r="P288">
        <v>0</v>
      </c>
      <c r="Q288">
        <v>3200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5000</v>
      </c>
      <c r="Z288">
        <v>0</v>
      </c>
      <c r="AA288" t="s">
        <v>9187</v>
      </c>
    </row>
    <row r="289" spans="1:27" x14ac:dyDescent="0.2">
      <c r="A289">
        <v>9000153</v>
      </c>
      <c r="B289" t="s">
        <v>183</v>
      </c>
      <c r="C289" t="s">
        <v>9185</v>
      </c>
      <c r="D289" t="s">
        <v>184</v>
      </c>
      <c r="E289" t="s">
        <v>8624</v>
      </c>
      <c r="F289" t="s">
        <v>9186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8000</v>
      </c>
      <c r="N289">
        <v>0</v>
      </c>
      <c r="O289">
        <v>0</v>
      </c>
      <c r="P289">
        <v>5600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5000</v>
      </c>
      <c r="Z289">
        <v>0</v>
      </c>
      <c r="AA289" t="s">
        <v>9187</v>
      </c>
    </row>
    <row r="290" spans="1:27" x14ac:dyDescent="0.2">
      <c r="A290">
        <v>9000154</v>
      </c>
      <c r="B290" t="s">
        <v>186</v>
      </c>
      <c r="C290" t="s">
        <v>9185</v>
      </c>
      <c r="D290" t="s">
        <v>187</v>
      </c>
      <c r="E290" t="s">
        <v>8624</v>
      </c>
      <c r="F290" t="s">
        <v>9186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5000</v>
      </c>
      <c r="Z290">
        <v>0</v>
      </c>
      <c r="AA290" t="s">
        <v>9187</v>
      </c>
    </row>
    <row r="291" spans="1:27" x14ac:dyDescent="0.2">
      <c r="A291">
        <v>9000155</v>
      </c>
      <c r="B291" t="s">
        <v>189</v>
      </c>
      <c r="C291" t="s">
        <v>9185</v>
      </c>
      <c r="D291" t="s">
        <v>190</v>
      </c>
      <c r="E291" t="s">
        <v>8624</v>
      </c>
      <c r="F291" t="s">
        <v>9186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8000</v>
      </c>
      <c r="N291">
        <v>0</v>
      </c>
      <c r="O291">
        <v>0</v>
      </c>
      <c r="P291">
        <v>8000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5000</v>
      </c>
      <c r="Z291">
        <v>0</v>
      </c>
      <c r="AA291" t="s">
        <v>9187</v>
      </c>
    </row>
    <row r="292" spans="1:27" x14ac:dyDescent="0.2">
      <c r="A292">
        <v>9000156</v>
      </c>
      <c r="B292" t="s">
        <v>192</v>
      </c>
      <c r="C292" t="s">
        <v>9185</v>
      </c>
      <c r="D292" t="s">
        <v>193</v>
      </c>
      <c r="E292" t="s">
        <v>8624</v>
      </c>
      <c r="F292" t="s">
        <v>9186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4000</v>
      </c>
      <c r="N292">
        <v>0</v>
      </c>
      <c r="O292">
        <v>0</v>
      </c>
      <c r="P292">
        <v>16000</v>
      </c>
      <c r="Q292">
        <v>3200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5000</v>
      </c>
      <c r="Z292">
        <v>0</v>
      </c>
      <c r="AA292" t="s">
        <v>9187</v>
      </c>
    </row>
    <row r="293" spans="1:27" x14ac:dyDescent="0.2">
      <c r="A293">
        <v>9000157</v>
      </c>
      <c r="B293" t="s">
        <v>194</v>
      </c>
      <c r="C293" t="s">
        <v>9185</v>
      </c>
      <c r="D293" t="s">
        <v>195</v>
      </c>
      <c r="E293" t="s">
        <v>8624</v>
      </c>
      <c r="F293" t="s">
        <v>9186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16000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5000</v>
      </c>
      <c r="Z293">
        <v>0</v>
      </c>
      <c r="AA293" t="s">
        <v>9187</v>
      </c>
    </row>
    <row r="294" spans="1:27" x14ac:dyDescent="0.2">
      <c r="A294">
        <v>9000158</v>
      </c>
      <c r="B294" t="s">
        <v>197</v>
      </c>
      <c r="C294" t="s">
        <v>9185</v>
      </c>
      <c r="D294" t="s">
        <v>198</v>
      </c>
      <c r="E294" t="s">
        <v>8624</v>
      </c>
      <c r="F294" t="s">
        <v>9186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8000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5000</v>
      </c>
      <c r="Z294">
        <v>0</v>
      </c>
      <c r="AA294" t="s">
        <v>9187</v>
      </c>
    </row>
    <row r="295" spans="1:27" x14ac:dyDescent="0.2">
      <c r="A295">
        <v>9000159</v>
      </c>
      <c r="B295" t="s">
        <v>200</v>
      </c>
      <c r="C295" t="s">
        <v>9185</v>
      </c>
      <c r="D295" t="s">
        <v>201</v>
      </c>
      <c r="E295" t="s">
        <v>8624</v>
      </c>
      <c r="F295" t="s">
        <v>9186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8000</v>
      </c>
      <c r="N295">
        <v>8000</v>
      </c>
      <c r="O295">
        <v>0</v>
      </c>
      <c r="P295">
        <v>16000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5000</v>
      </c>
      <c r="Z295">
        <v>0</v>
      </c>
      <c r="AA295" t="s">
        <v>9187</v>
      </c>
    </row>
    <row r="296" spans="1:27" x14ac:dyDescent="0.2">
      <c r="A296">
        <v>9000160</v>
      </c>
      <c r="B296" t="s">
        <v>203</v>
      </c>
      <c r="C296" t="s">
        <v>9185</v>
      </c>
      <c r="D296" t="s">
        <v>204</v>
      </c>
      <c r="E296" t="s">
        <v>8624</v>
      </c>
      <c r="F296" t="s">
        <v>9186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8000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5000</v>
      </c>
      <c r="Z296">
        <v>0</v>
      </c>
      <c r="AA296" t="s">
        <v>9187</v>
      </c>
    </row>
    <row r="297" spans="1:27" x14ac:dyDescent="0.2">
      <c r="A297">
        <v>9000161</v>
      </c>
      <c r="B297" t="s">
        <v>206</v>
      </c>
      <c r="C297" t="s">
        <v>9185</v>
      </c>
      <c r="D297" t="s">
        <v>207</v>
      </c>
      <c r="E297" t="s">
        <v>8624</v>
      </c>
      <c r="F297" t="s">
        <v>9186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5000</v>
      </c>
      <c r="Z297">
        <v>0</v>
      </c>
      <c r="AA297" t="s">
        <v>9187</v>
      </c>
    </row>
    <row r="298" spans="1:27" x14ac:dyDescent="0.2">
      <c r="A298">
        <v>9000162</v>
      </c>
      <c r="B298" t="s">
        <v>209</v>
      </c>
      <c r="C298" t="s">
        <v>9185</v>
      </c>
      <c r="D298" t="s">
        <v>210</v>
      </c>
      <c r="E298" t="s">
        <v>8624</v>
      </c>
      <c r="F298" t="s">
        <v>9186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8000</v>
      </c>
      <c r="N298">
        <v>8000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5000</v>
      </c>
      <c r="Z298">
        <v>0</v>
      </c>
      <c r="AA298" t="s">
        <v>9187</v>
      </c>
    </row>
    <row r="299" spans="1:27" x14ac:dyDescent="0.2">
      <c r="A299">
        <v>9000163</v>
      </c>
      <c r="B299" t="s">
        <v>212</v>
      </c>
      <c r="C299" t="s">
        <v>9185</v>
      </c>
      <c r="D299" t="s">
        <v>213</v>
      </c>
      <c r="E299" t="s">
        <v>8624</v>
      </c>
      <c r="F299" t="s">
        <v>9186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8000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5000</v>
      </c>
      <c r="Z299">
        <v>0</v>
      </c>
      <c r="AA299" t="s">
        <v>9187</v>
      </c>
    </row>
    <row r="300" spans="1:27" x14ac:dyDescent="0.2">
      <c r="A300">
        <v>9000164</v>
      </c>
      <c r="B300" t="s">
        <v>215</v>
      </c>
      <c r="C300" t="s">
        <v>9185</v>
      </c>
      <c r="D300" t="s">
        <v>216</v>
      </c>
      <c r="E300" t="s">
        <v>8624</v>
      </c>
      <c r="F300" t="s">
        <v>9186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8000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5000</v>
      </c>
      <c r="Z300">
        <v>0</v>
      </c>
      <c r="AA300" t="s">
        <v>9187</v>
      </c>
    </row>
    <row r="301" spans="1:27" x14ac:dyDescent="0.2">
      <c r="A301">
        <v>9000165</v>
      </c>
      <c r="B301" t="s">
        <v>218</v>
      </c>
      <c r="C301" t="s">
        <v>9185</v>
      </c>
      <c r="D301" t="s">
        <v>219</v>
      </c>
      <c r="E301" t="s">
        <v>8624</v>
      </c>
      <c r="F301" t="s">
        <v>9186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16000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5000</v>
      </c>
      <c r="Z301">
        <v>0</v>
      </c>
      <c r="AA301" t="s">
        <v>9187</v>
      </c>
    </row>
    <row r="302" spans="1:27" x14ac:dyDescent="0.2">
      <c r="A302">
        <v>9000166</v>
      </c>
      <c r="B302" t="s">
        <v>221</v>
      </c>
      <c r="C302" t="s">
        <v>9185</v>
      </c>
      <c r="D302" t="s">
        <v>222</v>
      </c>
      <c r="E302" t="s">
        <v>8624</v>
      </c>
      <c r="F302" t="s">
        <v>9186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8000</v>
      </c>
      <c r="N302">
        <v>8000</v>
      </c>
      <c r="O302">
        <v>0</v>
      </c>
      <c r="P302">
        <v>8000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5000</v>
      </c>
      <c r="Z302">
        <v>0</v>
      </c>
      <c r="AA302" t="s">
        <v>9187</v>
      </c>
    </row>
    <row r="303" spans="1:27" x14ac:dyDescent="0.2">
      <c r="A303">
        <v>9000167</v>
      </c>
      <c r="B303" t="s">
        <v>225</v>
      </c>
      <c r="C303" t="s">
        <v>9185</v>
      </c>
      <c r="D303" t="s">
        <v>226</v>
      </c>
      <c r="E303" t="s">
        <v>8624</v>
      </c>
      <c r="F303" t="s">
        <v>9186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8000</v>
      </c>
      <c r="N303">
        <v>8000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5000</v>
      </c>
      <c r="Z303">
        <v>0</v>
      </c>
      <c r="AA303" t="s">
        <v>9187</v>
      </c>
    </row>
    <row r="304" spans="1:27" x14ac:dyDescent="0.2">
      <c r="A304">
        <v>9000168</v>
      </c>
      <c r="B304" t="s">
        <v>228</v>
      </c>
      <c r="C304" t="s">
        <v>9185</v>
      </c>
      <c r="D304" t="s">
        <v>229</v>
      </c>
      <c r="E304" t="s">
        <v>8624</v>
      </c>
      <c r="F304" t="s">
        <v>9186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5000</v>
      </c>
      <c r="Z304">
        <v>0</v>
      </c>
      <c r="AA304" t="s">
        <v>9187</v>
      </c>
    </row>
    <row r="305" spans="1:27" x14ac:dyDescent="0.2">
      <c r="A305">
        <v>9000616</v>
      </c>
      <c r="B305" t="s">
        <v>1218</v>
      </c>
      <c r="C305" t="s">
        <v>9185</v>
      </c>
      <c r="D305" t="s">
        <v>1219</v>
      </c>
      <c r="E305" t="s">
        <v>8624</v>
      </c>
      <c r="F305" t="s">
        <v>9186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16000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5000</v>
      </c>
      <c r="Z305">
        <v>0</v>
      </c>
      <c r="AA305" t="s">
        <v>9187</v>
      </c>
    </row>
    <row r="306" spans="1:27" x14ac:dyDescent="0.2">
      <c r="A306">
        <v>9000104</v>
      </c>
      <c r="B306" t="s">
        <v>47</v>
      </c>
      <c r="C306" t="s">
        <v>9185</v>
      </c>
      <c r="D306" t="s">
        <v>48</v>
      </c>
      <c r="E306" t="s">
        <v>8624</v>
      </c>
      <c r="F306" t="s">
        <v>9186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8000</v>
      </c>
      <c r="N306">
        <v>0</v>
      </c>
      <c r="O306">
        <v>0</v>
      </c>
      <c r="P306">
        <v>8000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5000</v>
      </c>
      <c r="Z306">
        <v>0</v>
      </c>
      <c r="AA306" t="s">
        <v>9187</v>
      </c>
    </row>
    <row r="307" spans="1:27" x14ac:dyDescent="0.2">
      <c r="A307">
        <v>9000169</v>
      </c>
      <c r="B307" t="s">
        <v>231</v>
      </c>
      <c r="C307" t="s">
        <v>9185</v>
      </c>
      <c r="D307" t="s">
        <v>232</v>
      </c>
      <c r="E307" t="s">
        <v>8624</v>
      </c>
      <c r="F307" t="s">
        <v>9186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8000</v>
      </c>
      <c r="N307">
        <v>8000</v>
      </c>
      <c r="O307">
        <v>0</v>
      </c>
      <c r="P307">
        <v>16000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5000</v>
      </c>
      <c r="Z307">
        <v>0</v>
      </c>
      <c r="AA307" t="s">
        <v>9187</v>
      </c>
    </row>
    <row r="308" spans="1:27" x14ac:dyDescent="0.2">
      <c r="A308">
        <v>9000170</v>
      </c>
      <c r="B308" t="s">
        <v>234</v>
      </c>
      <c r="C308" t="s">
        <v>9185</v>
      </c>
      <c r="D308" t="s">
        <v>235</v>
      </c>
      <c r="E308" t="s">
        <v>8624</v>
      </c>
      <c r="F308" t="s">
        <v>9186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8000</v>
      </c>
      <c r="N308">
        <v>8000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5000</v>
      </c>
      <c r="Z308">
        <v>0</v>
      </c>
      <c r="AA308" t="s">
        <v>9187</v>
      </c>
    </row>
    <row r="309" spans="1:27" x14ac:dyDescent="0.2">
      <c r="A309">
        <v>9000171</v>
      </c>
      <c r="B309" t="s">
        <v>237</v>
      </c>
      <c r="C309" t="s">
        <v>9185</v>
      </c>
      <c r="D309" t="s">
        <v>238</v>
      </c>
      <c r="E309" t="s">
        <v>8624</v>
      </c>
      <c r="F309" t="s">
        <v>9186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8000</v>
      </c>
      <c r="N309">
        <v>8000</v>
      </c>
      <c r="O309">
        <v>0</v>
      </c>
      <c r="P309">
        <v>8000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5000</v>
      </c>
      <c r="Z309">
        <v>0</v>
      </c>
      <c r="AA309" t="s">
        <v>9187</v>
      </c>
    </row>
    <row r="310" spans="1:27" x14ac:dyDescent="0.2">
      <c r="A310">
        <v>9000172</v>
      </c>
      <c r="B310" t="s">
        <v>240</v>
      </c>
      <c r="C310" t="s">
        <v>9185</v>
      </c>
      <c r="D310" t="s">
        <v>241</v>
      </c>
      <c r="E310" t="s">
        <v>8624</v>
      </c>
      <c r="F310" t="s">
        <v>9186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3200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5000</v>
      </c>
      <c r="Z310">
        <v>0</v>
      </c>
      <c r="AA310" t="s">
        <v>9187</v>
      </c>
    </row>
    <row r="311" spans="1:27" x14ac:dyDescent="0.2">
      <c r="A311">
        <v>9000108</v>
      </c>
      <c r="B311" t="s">
        <v>62</v>
      </c>
      <c r="C311" t="s">
        <v>9185</v>
      </c>
      <c r="D311" t="s">
        <v>63</v>
      </c>
      <c r="E311" t="s">
        <v>8624</v>
      </c>
      <c r="F311" t="s">
        <v>9186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5000</v>
      </c>
      <c r="Z311">
        <v>0</v>
      </c>
      <c r="AA311" t="s">
        <v>9187</v>
      </c>
    </row>
    <row r="312" spans="1:27" x14ac:dyDescent="0.2">
      <c r="A312">
        <v>9000109</v>
      </c>
      <c r="B312" t="s">
        <v>65</v>
      </c>
      <c r="C312" t="s">
        <v>9185</v>
      </c>
      <c r="D312" t="s">
        <v>66</v>
      </c>
      <c r="E312" t="s">
        <v>8624</v>
      </c>
      <c r="F312" t="s">
        <v>9186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5000</v>
      </c>
      <c r="Z312">
        <v>0</v>
      </c>
      <c r="AA312" t="s">
        <v>9187</v>
      </c>
    </row>
    <row r="313" spans="1:27" x14ac:dyDescent="0.2">
      <c r="A313">
        <v>9000173</v>
      </c>
      <c r="B313" t="s">
        <v>243</v>
      </c>
      <c r="C313" t="s">
        <v>9185</v>
      </c>
      <c r="D313" t="s">
        <v>244</v>
      </c>
      <c r="E313" t="s">
        <v>8624</v>
      </c>
      <c r="F313" t="s">
        <v>9186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8000</v>
      </c>
      <c r="N313">
        <v>0</v>
      </c>
      <c r="O313">
        <v>0</v>
      </c>
      <c r="P313">
        <v>8000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5000</v>
      </c>
      <c r="Z313">
        <v>0</v>
      </c>
      <c r="AA313" t="s">
        <v>9187</v>
      </c>
    </row>
    <row r="314" spans="1:27" x14ac:dyDescent="0.2">
      <c r="A314">
        <v>9000174</v>
      </c>
      <c r="B314" t="s">
        <v>245</v>
      </c>
      <c r="C314" t="s">
        <v>9185</v>
      </c>
      <c r="D314" t="s">
        <v>246</v>
      </c>
      <c r="E314" t="s">
        <v>8624</v>
      </c>
      <c r="F314" t="s">
        <v>9186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8000</v>
      </c>
      <c r="N314">
        <v>8000</v>
      </c>
      <c r="O314">
        <v>0</v>
      </c>
      <c r="P314">
        <v>8000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5000</v>
      </c>
      <c r="Z314">
        <v>0</v>
      </c>
      <c r="AA314" t="s">
        <v>9187</v>
      </c>
    </row>
    <row r="315" spans="1:27" x14ac:dyDescent="0.2">
      <c r="A315">
        <v>9000175</v>
      </c>
      <c r="B315" t="s">
        <v>248</v>
      </c>
      <c r="C315" t="s">
        <v>9185</v>
      </c>
      <c r="D315" t="s">
        <v>249</v>
      </c>
      <c r="E315" t="s">
        <v>8624</v>
      </c>
      <c r="F315" t="s">
        <v>9186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16000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5000</v>
      </c>
      <c r="Z315">
        <v>0</v>
      </c>
      <c r="AA315" t="s">
        <v>9187</v>
      </c>
    </row>
    <row r="316" spans="1:27" x14ac:dyDescent="0.2">
      <c r="A316">
        <v>9000176</v>
      </c>
      <c r="B316" t="s">
        <v>251</v>
      </c>
      <c r="C316" t="s">
        <v>9185</v>
      </c>
      <c r="D316" t="s">
        <v>252</v>
      </c>
      <c r="E316" t="s">
        <v>8624</v>
      </c>
      <c r="F316" t="s">
        <v>9186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8000</v>
      </c>
      <c r="N316">
        <v>8000</v>
      </c>
      <c r="O316">
        <v>0</v>
      </c>
      <c r="P316">
        <v>16000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5000</v>
      </c>
      <c r="Z316">
        <v>0</v>
      </c>
      <c r="AA316" t="s">
        <v>9187</v>
      </c>
    </row>
    <row r="317" spans="1:27" x14ac:dyDescent="0.2">
      <c r="A317">
        <v>9000177</v>
      </c>
      <c r="B317" t="s">
        <v>254</v>
      </c>
      <c r="C317" t="s">
        <v>9185</v>
      </c>
      <c r="D317" t="s">
        <v>255</v>
      </c>
      <c r="E317" t="s">
        <v>8624</v>
      </c>
      <c r="F317" t="s">
        <v>9186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5000</v>
      </c>
      <c r="Z317">
        <v>0</v>
      </c>
      <c r="AA317" t="s">
        <v>9187</v>
      </c>
    </row>
    <row r="318" spans="1:27" x14ac:dyDescent="0.2">
      <c r="A318">
        <v>9000178</v>
      </c>
      <c r="B318" t="s">
        <v>257</v>
      </c>
      <c r="C318" t="s">
        <v>9185</v>
      </c>
      <c r="D318" t="s">
        <v>258</v>
      </c>
      <c r="E318" t="s">
        <v>8624</v>
      </c>
      <c r="F318" t="s">
        <v>9186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8000</v>
      </c>
      <c r="O318">
        <v>0</v>
      </c>
      <c r="P318">
        <v>8000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5000</v>
      </c>
      <c r="Z318">
        <v>0</v>
      </c>
      <c r="AA318" t="s">
        <v>9187</v>
      </c>
    </row>
    <row r="319" spans="1:27" x14ac:dyDescent="0.2">
      <c r="A319">
        <v>9000179</v>
      </c>
      <c r="B319" t="s">
        <v>260</v>
      </c>
      <c r="C319" t="s">
        <v>9185</v>
      </c>
      <c r="D319" t="s">
        <v>261</v>
      </c>
      <c r="E319" t="s">
        <v>8624</v>
      </c>
      <c r="F319" t="s">
        <v>9186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4000</v>
      </c>
      <c r="N319">
        <v>4000</v>
      </c>
      <c r="O319">
        <v>0</v>
      </c>
      <c r="P319">
        <v>8000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5000</v>
      </c>
      <c r="Z319">
        <v>0</v>
      </c>
      <c r="AA319" t="s">
        <v>9187</v>
      </c>
    </row>
    <row r="320" spans="1:27" x14ac:dyDescent="0.2">
      <c r="A320">
        <v>9000180</v>
      </c>
      <c r="B320" t="s">
        <v>263</v>
      </c>
      <c r="C320" t="s">
        <v>9185</v>
      </c>
      <c r="D320" t="s">
        <v>264</v>
      </c>
      <c r="E320" t="s">
        <v>8624</v>
      </c>
      <c r="F320" t="s">
        <v>9186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8000</v>
      </c>
      <c r="N320">
        <v>0</v>
      </c>
      <c r="O320">
        <v>0</v>
      </c>
      <c r="P320">
        <v>8000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5000</v>
      </c>
      <c r="Z320">
        <v>0</v>
      </c>
      <c r="AA320" t="s">
        <v>9187</v>
      </c>
    </row>
    <row r="321" spans="1:27" x14ac:dyDescent="0.2">
      <c r="A321">
        <v>9000181</v>
      </c>
      <c r="B321" t="s">
        <v>266</v>
      </c>
      <c r="C321" t="s">
        <v>9185</v>
      </c>
      <c r="D321" t="s">
        <v>267</v>
      </c>
      <c r="E321" t="s">
        <v>8624</v>
      </c>
      <c r="F321" t="s">
        <v>9186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8000</v>
      </c>
      <c r="N321">
        <v>8000</v>
      </c>
      <c r="O321">
        <v>0</v>
      </c>
      <c r="P321">
        <v>8000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5000</v>
      </c>
      <c r="Z321">
        <v>0</v>
      </c>
      <c r="AA321" t="s">
        <v>9187</v>
      </c>
    </row>
    <row r="322" spans="1:27" x14ac:dyDescent="0.2">
      <c r="A322">
        <v>9000182</v>
      </c>
      <c r="B322" t="s">
        <v>269</v>
      </c>
      <c r="C322" t="s">
        <v>9185</v>
      </c>
      <c r="D322" t="s">
        <v>270</v>
      </c>
      <c r="E322" t="s">
        <v>8624</v>
      </c>
      <c r="F322" t="s">
        <v>9186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5000</v>
      </c>
      <c r="Z322">
        <v>0</v>
      </c>
      <c r="AA322" t="s">
        <v>9187</v>
      </c>
    </row>
    <row r="323" spans="1:27" x14ac:dyDescent="0.2">
      <c r="A323">
        <v>9000183</v>
      </c>
      <c r="B323" t="s">
        <v>272</v>
      </c>
      <c r="C323" t="s">
        <v>9185</v>
      </c>
      <c r="D323" t="s">
        <v>273</v>
      </c>
      <c r="E323" t="s">
        <v>8624</v>
      </c>
      <c r="F323" t="s">
        <v>9186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5000</v>
      </c>
      <c r="Z323">
        <v>0</v>
      </c>
      <c r="AA323" t="s">
        <v>9187</v>
      </c>
    </row>
    <row r="324" spans="1:27" x14ac:dyDescent="0.2">
      <c r="A324">
        <v>9000186</v>
      </c>
      <c r="B324" t="s">
        <v>279</v>
      </c>
      <c r="C324" t="s">
        <v>9185</v>
      </c>
      <c r="D324" t="s">
        <v>280</v>
      </c>
      <c r="E324" t="s">
        <v>8624</v>
      </c>
      <c r="F324" t="s">
        <v>9186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8000</v>
      </c>
      <c r="N324">
        <v>0</v>
      </c>
      <c r="O324">
        <v>0</v>
      </c>
      <c r="P324">
        <v>8000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5000</v>
      </c>
      <c r="Z324">
        <v>0</v>
      </c>
      <c r="AA324" t="s">
        <v>9187</v>
      </c>
    </row>
    <row r="325" spans="1:27" x14ac:dyDescent="0.2">
      <c r="A325">
        <v>9000187</v>
      </c>
      <c r="B325" t="s">
        <v>282</v>
      </c>
      <c r="C325" t="s">
        <v>9185</v>
      </c>
      <c r="D325" t="s">
        <v>283</v>
      </c>
      <c r="E325" t="s">
        <v>8624</v>
      </c>
      <c r="F325" t="s">
        <v>9186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8000</v>
      </c>
      <c r="N325">
        <v>8000</v>
      </c>
      <c r="O325">
        <v>0</v>
      </c>
      <c r="P325">
        <v>16000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5000</v>
      </c>
      <c r="Z325">
        <v>0</v>
      </c>
      <c r="AA325" t="s">
        <v>9187</v>
      </c>
    </row>
    <row r="326" spans="1:27" x14ac:dyDescent="0.2">
      <c r="A326">
        <v>9000544</v>
      </c>
      <c r="B326" t="s">
        <v>1011</v>
      </c>
      <c r="C326" t="s">
        <v>9185</v>
      </c>
      <c r="D326" t="s">
        <v>1012</v>
      </c>
      <c r="E326" t="s">
        <v>8624</v>
      </c>
      <c r="F326" t="s">
        <v>9186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5000</v>
      </c>
      <c r="Z326">
        <v>0</v>
      </c>
      <c r="AA326" t="s">
        <v>9187</v>
      </c>
    </row>
    <row r="327" spans="1:27" x14ac:dyDescent="0.2">
      <c r="A327">
        <v>9000545</v>
      </c>
      <c r="B327" t="s">
        <v>1014</v>
      </c>
      <c r="C327" t="s">
        <v>9185</v>
      </c>
      <c r="D327" t="s">
        <v>2380</v>
      </c>
      <c r="E327" t="s">
        <v>8624</v>
      </c>
      <c r="F327" t="s">
        <v>9186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5000</v>
      </c>
      <c r="Z327">
        <v>0</v>
      </c>
      <c r="AA327" t="s">
        <v>9187</v>
      </c>
    </row>
    <row r="328" spans="1:27" x14ac:dyDescent="0.2">
      <c r="A328">
        <v>9000546</v>
      </c>
      <c r="B328" t="s">
        <v>1016</v>
      </c>
      <c r="C328" t="s">
        <v>9185</v>
      </c>
      <c r="D328" t="s">
        <v>1017</v>
      </c>
      <c r="E328" t="s">
        <v>8624</v>
      </c>
      <c r="F328" t="s">
        <v>9186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4000</v>
      </c>
      <c r="N328">
        <v>8000</v>
      </c>
      <c r="O328">
        <v>0</v>
      </c>
      <c r="P328">
        <v>16000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5000</v>
      </c>
      <c r="Z328">
        <v>0</v>
      </c>
      <c r="AA328" t="s">
        <v>9187</v>
      </c>
    </row>
    <row r="329" spans="1:27" x14ac:dyDescent="0.2">
      <c r="A329">
        <v>9000121</v>
      </c>
      <c r="B329" t="s">
        <v>94</v>
      </c>
      <c r="C329" t="s">
        <v>9185</v>
      </c>
      <c r="D329" t="s">
        <v>95</v>
      </c>
      <c r="E329" t="s">
        <v>8624</v>
      </c>
      <c r="F329" t="s">
        <v>9186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8000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5000</v>
      </c>
      <c r="Z329">
        <v>0</v>
      </c>
      <c r="AA329" t="s">
        <v>9187</v>
      </c>
    </row>
    <row r="330" spans="1:27" x14ac:dyDescent="0.2">
      <c r="A330">
        <v>9000122</v>
      </c>
      <c r="B330" t="s">
        <v>102</v>
      </c>
      <c r="C330" t="s">
        <v>9185</v>
      </c>
      <c r="D330" t="s">
        <v>1940</v>
      </c>
      <c r="E330" t="s">
        <v>8624</v>
      </c>
      <c r="F330" t="s">
        <v>9186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8000</v>
      </c>
      <c r="N330">
        <v>0</v>
      </c>
      <c r="O330">
        <v>0</v>
      </c>
      <c r="P330">
        <v>8000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5000</v>
      </c>
      <c r="Z330">
        <v>0</v>
      </c>
      <c r="AA330" t="s">
        <v>9187</v>
      </c>
    </row>
    <row r="331" spans="1:27" x14ac:dyDescent="0.2">
      <c r="A331">
        <v>9000123</v>
      </c>
      <c r="B331" t="s">
        <v>98</v>
      </c>
      <c r="C331" t="s">
        <v>9185</v>
      </c>
      <c r="D331" t="s">
        <v>99</v>
      </c>
      <c r="E331" t="s">
        <v>8624</v>
      </c>
      <c r="F331" t="s">
        <v>9186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5000</v>
      </c>
      <c r="Z331">
        <v>0</v>
      </c>
      <c r="AA331" t="s">
        <v>9187</v>
      </c>
    </row>
    <row r="332" spans="1:27" x14ac:dyDescent="0.2">
      <c r="A332">
        <v>9000188</v>
      </c>
      <c r="B332" t="s">
        <v>285</v>
      </c>
      <c r="C332" t="s">
        <v>9185</v>
      </c>
      <c r="D332" t="s">
        <v>286</v>
      </c>
      <c r="E332" t="s">
        <v>8624</v>
      </c>
      <c r="F332" t="s">
        <v>9186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4000</v>
      </c>
      <c r="N332">
        <v>0</v>
      </c>
      <c r="O332">
        <v>0</v>
      </c>
      <c r="P332">
        <v>8000</v>
      </c>
      <c r="Q332">
        <v>2400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5000</v>
      </c>
      <c r="Z332">
        <v>0</v>
      </c>
      <c r="AA332" t="s">
        <v>9187</v>
      </c>
    </row>
    <row r="333" spans="1:27" x14ac:dyDescent="0.2">
      <c r="A333">
        <v>9000189</v>
      </c>
      <c r="B333" t="s">
        <v>288</v>
      </c>
      <c r="C333" t="s">
        <v>9185</v>
      </c>
      <c r="D333" t="s">
        <v>289</v>
      </c>
      <c r="E333" t="s">
        <v>8624</v>
      </c>
      <c r="F333" t="s">
        <v>9186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16000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5000</v>
      </c>
      <c r="Z333">
        <v>0</v>
      </c>
      <c r="AA333" t="s">
        <v>9187</v>
      </c>
    </row>
    <row r="334" spans="1:27" x14ac:dyDescent="0.2">
      <c r="A334">
        <v>9000190</v>
      </c>
      <c r="B334" t="s">
        <v>291</v>
      </c>
      <c r="C334" t="s">
        <v>9185</v>
      </c>
      <c r="D334" t="s">
        <v>292</v>
      </c>
      <c r="E334" t="s">
        <v>8624</v>
      </c>
      <c r="F334" t="s">
        <v>9186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5000</v>
      </c>
      <c r="Z334">
        <v>0</v>
      </c>
      <c r="AA334" t="s">
        <v>9187</v>
      </c>
    </row>
    <row r="335" spans="1:27" x14ac:dyDescent="0.2">
      <c r="A335">
        <v>9000193</v>
      </c>
      <c r="B335" t="s">
        <v>294</v>
      </c>
      <c r="C335" t="s">
        <v>9185</v>
      </c>
      <c r="D335" t="s">
        <v>295</v>
      </c>
      <c r="E335" t="s">
        <v>8624</v>
      </c>
      <c r="F335" t="s">
        <v>9186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8000</v>
      </c>
      <c r="N335">
        <v>0</v>
      </c>
      <c r="O335">
        <v>0</v>
      </c>
      <c r="P335">
        <v>16000</v>
      </c>
      <c r="Q335">
        <v>3200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5000</v>
      </c>
      <c r="Z335">
        <v>0</v>
      </c>
      <c r="AA335" t="s">
        <v>9187</v>
      </c>
    </row>
    <row r="336" spans="1:27" x14ac:dyDescent="0.2">
      <c r="A336">
        <v>9000194</v>
      </c>
      <c r="B336" t="s">
        <v>297</v>
      </c>
      <c r="C336" t="s">
        <v>9185</v>
      </c>
      <c r="D336" t="s">
        <v>298</v>
      </c>
      <c r="E336" t="s">
        <v>8624</v>
      </c>
      <c r="F336" t="s">
        <v>9186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8000</v>
      </c>
      <c r="N336">
        <v>0</v>
      </c>
      <c r="O336">
        <v>0</v>
      </c>
      <c r="P336">
        <v>16000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5000</v>
      </c>
      <c r="Z336">
        <v>0</v>
      </c>
      <c r="AA336" t="s">
        <v>9187</v>
      </c>
    </row>
    <row r="337" spans="1:27" x14ac:dyDescent="0.2">
      <c r="A337">
        <v>9000195</v>
      </c>
      <c r="B337" t="s">
        <v>300</v>
      </c>
      <c r="C337" t="s">
        <v>9185</v>
      </c>
      <c r="D337" t="s">
        <v>301</v>
      </c>
      <c r="E337" t="s">
        <v>8624</v>
      </c>
      <c r="F337" t="s">
        <v>9186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8000</v>
      </c>
      <c r="N337">
        <v>2500</v>
      </c>
      <c r="O337">
        <v>0</v>
      </c>
      <c r="P337">
        <v>0</v>
      </c>
      <c r="Q337">
        <v>2800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5000</v>
      </c>
      <c r="Z337">
        <v>0</v>
      </c>
      <c r="AA337" t="s">
        <v>9187</v>
      </c>
    </row>
    <row r="338" spans="1:27" x14ac:dyDescent="0.2">
      <c r="A338">
        <v>9000196</v>
      </c>
      <c r="B338" t="s">
        <v>303</v>
      </c>
      <c r="C338" t="s">
        <v>9185</v>
      </c>
      <c r="D338" t="s">
        <v>304</v>
      </c>
      <c r="E338" t="s">
        <v>8624</v>
      </c>
      <c r="F338" t="s">
        <v>9186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5000</v>
      </c>
      <c r="Z338">
        <v>0</v>
      </c>
      <c r="AA338" t="s">
        <v>9187</v>
      </c>
    </row>
    <row r="339" spans="1:27" x14ac:dyDescent="0.2">
      <c r="A339">
        <v>9000198</v>
      </c>
      <c r="B339" t="s">
        <v>306</v>
      </c>
      <c r="C339" t="s">
        <v>9185</v>
      </c>
      <c r="D339" t="s">
        <v>307</v>
      </c>
      <c r="E339" t="s">
        <v>8624</v>
      </c>
      <c r="F339" t="s">
        <v>9186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8000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5000</v>
      </c>
      <c r="Z339">
        <v>0</v>
      </c>
      <c r="AA339" t="s">
        <v>9187</v>
      </c>
    </row>
    <row r="340" spans="1:27" x14ac:dyDescent="0.2">
      <c r="A340">
        <v>9000199</v>
      </c>
      <c r="B340" t="s">
        <v>309</v>
      </c>
      <c r="C340" t="s">
        <v>9185</v>
      </c>
      <c r="D340" t="s">
        <v>310</v>
      </c>
      <c r="E340" t="s">
        <v>8624</v>
      </c>
      <c r="F340" t="s">
        <v>9186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8000</v>
      </c>
      <c r="O340">
        <v>0</v>
      </c>
      <c r="P340">
        <v>16000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5000</v>
      </c>
      <c r="Z340">
        <v>0</v>
      </c>
      <c r="AA340" t="s">
        <v>9187</v>
      </c>
    </row>
    <row r="341" spans="1:27" x14ac:dyDescent="0.2">
      <c r="A341">
        <v>9000200</v>
      </c>
      <c r="B341" t="s">
        <v>312</v>
      </c>
      <c r="C341" t="s">
        <v>9185</v>
      </c>
      <c r="D341" t="s">
        <v>313</v>
      </c>
      <c r="E341" t="s">
        <v>8624</v>
      </c>
      <c r="F341" t="s">
        <v>9186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5000</v>
      </c>
      <c r="Z341">
        <v>0</v>
      </c>
      <c r="AA341" t="s">
        <v>9187</v>
      </c>
    </row>
    <row r="342" spans="1:27" x14ac:dyDescent="0.2">
      <c r="A342">
        <v>9000201</v>
      </c>
      <c r="B342" t="s">
        <v>315</v>
      </c>
      <c r="C342" t="s">
        <v>9185</v>
      </c>
      <c r="D342" t="s">
        <v>316</v>
      </c>
      <c r="E342" t="s">
        <v>8624</v>
      </c>
      <c r="F342" t="s">
        <v>9186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8000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5000</v>
      </c>
      <c r="Z342">
        <v>0</v>
      </c>
      <c r="AA342" t="s">
        <v>9187</v>
      </c>
    </row>
    <row r="343" spans="1:27" x14ac:dyDescent="0.2">
      <c r="A343">
        <v>9000202</v>
      </c>
      <c r="B343" t="s">
        <v>318</v>
      </c>
      <c r="C343" t="s">
        <v>9185</v>
      </c>
      <c r="D343" t="s">
        <v>319</v>
      </c>
      <c r="E343" t="s">
        <v>8624</v>
      </c>
      <c r="F343" t="s">
        <v>9186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8000</v>
      </c>
      <c r="N343">
        <v>8000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5000</v>
      </c>
      <c r="Z343">
        <v>0</v>
      </c>
      <c r="AA343" t="s">
        <v>9187</v>
      </c>
    </row>
    <row r="344" spans="1:27" x14ac:dyDescent="0.2">
      <c r="A344">
        <v>9000203</v>
      </c>
      <c r="B344" t="s">
        <v>321</v>
      </c>
      <c r="C344" t="s">
        <v>9185</v>
      </c>
      <c r="D344" t="s">
        <v>322</v>
      </c>
      <c r="E344" t="s">
        <v>8624</v>
      </c>
      <c r="F344" t="s">
        <v>9186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8000</v>
      </c>
      <c r="N344">
        <v>0</v>
      </c>
      <c r="O344">
        <v>0</v>
      </c>
      <c r="P344">
        <v>16000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5000</v>
      </c>
      <c r="Z344">
        <v>0</v>
      </c>
      <c r="AA344" t="s">
        <v>9187</v>
      </c>
    </row>
    <row r="345" spans="1:27" x14ac:dyDescent="0.2">
      <c r="A345">
        <v>9000204</v>
      </c>
      <c r="B345" t="s">
        <v>324</v>
      </c>
      <c r="C345" t="s">
        <v>9185</v>
      </c>
      <c r="D345" t="s">
        <v>325</v>
      </c>
      <c r="E345" t="s">
        <v>8624</v>
      </c>
      <c r="F345" t="s">
        <v>9186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5000</v>
      </c>
      <c r="Z345">
        <v>0</v>
      </c>
      <c r="AA345" t="s">
        <v>9187</v>
      </c>
    </row>
    <row r="346" spans="1:27" x14ac:dyDescent="0.2">
      <c r="A346">
        <v>9000205</v>
      </c>
      <c r="B346" t="s">
        <v>327</v>
      </c>
      <c r="C346" t="s">
        <v>9185</v>
      </c>
      <c r="D346" t="s">
        <v>328</v>
      </c>
      <c r="E346" t="s">
        <v>8624</v>
      </c>
      <c r="F346" t="s">
        <v>9186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8000</v>
      </c>
      <c r="N346">
        <v>0</v>
      </c>
      <c r="O346">
        <v>0</v>
      </c>
      <c r="P346">
        <v>8000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5000</v>
      </c>
      <c r="Z346">
        <v>0</v>
      </c>
      <c r="AA346" t="s">
        <v>9187</v>
      </c>
    </row>
    <row r="347" spans="1:27" x14ac:dyDescent="0.2">
      <c r="A347">
        <v>9000206</v>
      </c>
      <c r="B347" t="s">
        <v>330</v>
      </c>
      <c r="C347" t="s">
        <v>9185</v>
      </c>
      <c r="D347" t="s">
        <v>331</v>
      </c>
      <c r="E347" t="s">
        <v>8624</v>
      </c>
      <c r="F347" t="s">
        <v>9186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8000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5000</v>
      </c>
      <c r="Z347">
        <v>0</v>
      </c>
      <c r="AA347" t="s">
        <v>9187</v>
      </c>
    </row>
    <row r="348" spans="1:27" x14ac:dyDescent="0.2">
      <c r="A348">
        <v>9000207</v>
      </c>
      <c r="B348" t="s">
        <v>333</v>
      </c>
      <c r="C348" t="s">
        <v>9185</v>
      </c>
      <c r="D348" t="s">
        <v>334</v>
      </c>
      <c r="E348" t="s">
        <v>8624</v>
      </c>
      <c r="F348" t="s">
        <v>9186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16000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5000</v>
      </c>
      <c r="Z348">
        <v>0</v>
      </c>
      <c r="AA348" t="s">
        <v>9187</v>
      </c>
    </row>
    <row r="349" spans="1:27" x14ac:dyDescent="0.2">
      <c r="A349">
        <v>9000208</v>
      </c>
      <c r="B349" t="s">
        <v>336</v>
      </c>
      <c r="C349" t="s">
        <v>9185</v>
      </c>
      <c r="D349" t="s">
        <v>337</v>
      </c>
      <c r="E349" t="s">
        <v>8624</v>
      </c>
      <c r="F349" t="s">
        <v>9186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16000</v>
      </c>
      <c r="N349">
        <v>0</v>
      </c>
      <c r="O349">
        <v>0</v>
      </c>
      <c r="P349">
        <v>16000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5000</v>
      </c>
      <c r="Z349">
        <v>0</v>
      </c>
      <c r="AA349" t="s">
        <v>9187</v>
      </c>
    </row>
    <row r="350" spans="1:27" x14ac:dyDescent="0.2">
      <c r="A350">
        <v>9000210</v>
      </c>
      <c r="B350" t="s">
        <v>339</v>
      </c>
      <c r="C350" t="s">
        <v>9185</v>
      </c>
      <c r="D350" t="s">
        <v>340</v>
      </c>
      <c r="E350" t="s">
        <v>8624</v>
      </c>
      <c r="F350" t="s">
        <v>9186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8000</v>
      </c>
      <c r="N350">
        <v>0</v>
      </c>
      <c r="O350">
        <v>0</v>
      </c>
      <c r="P350">
        <v>8000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5000</v>
      </c>
      <c r="Z350">
        <v>0</v>
      </c>
      <c r="AA350" t="s">
        <v>9187</v>
      </c>
    </row>
    <row r="351" spans="1:27" x14ac:dyDescent="0.2">
      <c r="A351">
        <v>9000211</v>
      </c>
      <c r="B351" t="s">
        <v>342</v>
      </c>
      <c r="C351" t="s">
        <v>9185</v>
      </c>
      <c r="D351" t="s">
        <v>343</v>
      </c>
      <c r="E351" t="s">
        <v>8624</v>
      </c>
      <c r="F351" t="s">
        <v>9186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8000</v>
      </c>
      <c r="N351">
        <v>0</v>
      </c>
      <c r="O351">
        <v>0</v>
      </c>
      <c r="P351">
        <v>8000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5000</v>
      </c>
      <c r="Z351">
        <v>0</v>
      </c>
      <c r="AA351" t="s">
        <v>9187</v>
      </c>
    </row>
    <row r="352" spans="1:27" x14ac:dyDescent="0.2">
      <c r="A352">
        <v>9000213</v>
      </c>
      <c r="B352" t="s">
        <v>348</v>
      </c>
      <c r="C352" t="s">
        <v>9185</v>
      </c>
      <c r="D352" t="s">
        <v>349</v>
      </c>
      <c r="E352" t="s">
        <v>8624</v>
      </c>
      <c r="F352" t="s">
        <v>9186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4000</v>
      </c>
      <c r="N352">
        <v>0</v>
      </c>
      <c r="O352">
        <v>0</v>
      </c>
      <c r="P352">
        <v>16000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5000</v>
      </c>
      <c r="Z352">
        <v>0</v>
      </c>
      <c r="AA352" t="s">
        <v>9187</v>
      </c>
    </row>
    <row r="353" spans="1:27" x14ac:dyDescent="0.2">
      <c r="A353">
        <v>9000538</v>
      </c>
      <c r="B353" t="s">
        <v>993</v>
      </c>
      <c r="C353" t="s">
        <v>9185</v>
      </c>
      <c r="D353" t="s">
        <v>994</v>
      </c>
      <c r="E353" t="s">
        <v>8624</v>
      </c>
      <c r="F353" t="s">
        <v>9186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8000</v>
      </c>
      <c r="N353">
        <v>0</v>
      </c>
      <c r="O353">
        <v>0</v>
      </c>
      <c r="P353">
        <v>16000</v>
      </c>
      <c r="Q353">
        <v>3200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5000</v>
      </c>
      <c r="Z353">
        <v>0</v>
      </c>
      <c r="AA353" t="s">
        <v>9187</v>
      </c>
    </row>
    <row r="354" spans="1:27" x14ac:dyDescent="0.2">
      <c r="A354">
        <v>9000611</v>
      </c>
      <c r="B354" t="s">
        <v>1203</v>
      </c>
      <c r="C354" t="s">
        <v>9185</v>
      </c>
      <c r="D354" t="s">
        <v>1204</v>
      </c>
      <c r="E354" t="s">
        <v>8624</v>
      </c>
      <c r="F354" t="s">
        <v>9186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5000</v>
      </c>
      <c r="Z354">
        <v>0</v>
      </c>
      <c r="AA354" t="s">
        <v>9187</v>
      </c>
    </row>
    <row r="355" spans="1:27" x14ac:dyDescent="0.2">
      <c r="A355">
        <v>9000110</v>
      </c>
      <c r="B355" t="s">
        <v>68</v>
      </c>
      <c r="C355" t="s">
        <v>9185</v>
      </c>
      <c r="D355" t="s">
        <v>69</v>
      </c>
      <c r="E355" t="s">
        <v>8624</v>
      </c>
      <c r="F355" t="s">
        <v>9186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8000</v>
      </c>
      <c r="N355">
        <v>0</v>
      </c>
      <c r="O355">
        <v>0</v>
      </c>
      <c r="P355">
        <v>8000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5000</v>
      </c>
      <c r="Z355">
        <v>0</v>
      </c>
      <c r="AA355" t="s">
        <v>9187</v>
      </c>
    </row>
    <row r="356" spans="1:27" x14ac:dyDescent="0.2">
      <c r="A356">
        <v>9000111</v>
      </c>
      <c r="B356" t="s">
        <v>72</v>
      </c>
      <c r="C356" t="s">
        <v>9185</v>
      </c>
      <c r="D356" t="s">
        <v>73</v>
      </c>
      <c r="E356" t="s">
        <v>8624</v>
      </c>
      <c r="F356" t="s">
        <v>9186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8000</v>
      </c>
      <c r="N356">
        <v>8000</v>
      </c>
      <c r="O356">
        <v>0</v>
      </c>
      <c r="P356">
        <v>8000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5000</v>
      </c>
      <c r="Z356">
        <v>0</v>
      </c>
      <c r="AA356" t="s">
        <v>9187</v>
      </c>
    </row>
    <row r="357" spans="1:27" x14ac:dyDescent="0.2">
      <c r="A357">
        <v>9000112</v>
      </c>
      <c r="B357" t="s">
        <v>76</v>
      </c>
      <c r="C357" t="s">
        <v>9185</v>
      </c>
      <c r="D357" t="s">
        <v>77</v>
      </c>
      <c r="E357" t="s">
        <v>8624</v>
      </c>
      <c r="F357" t="s">
        <v>9186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8000</v>
      </c>
      <c r="N357">
        <v>2000</v>
      </c>
      <c r="O357">
        <v>0</v>
      </c>
      <c r="P357">
        <v>16000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5000</v>
      </c>
      <c r="Z357">
        <v>0</v>
      </c>
      <c r="AA357" t="s">
        <v>9187</v>
      </c>
    </row>
    <row r="358" spans="1:27" x14ac:dyDescent="0.2">
      <c r="A358">
        <v>9000214</v>
      </c>
      <c r="B358" t="s">
        <v>351</v>
      </c>
      <c r="C358" t="s">
        <v>9185</v>
      </c>
      <c r="D358" t="s">
        <v>352</v>
      </c>
      <c r="E358" t="s">
        <v>8624</v>
      </c>
      <c r="F358" t="s">
        <v>9186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8000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5000</v>
      </c>
      <c r="Z358">
        <v>0</v>
      </c>
      <c r="AA358" t="s">
        <v>9187</v>
      </c>
    </row>
    <row r="359" spans="1:27" x14ac:dyDescent="0.2">
      <c r="A359">
        <v>9000215</v>
      </c>
      <c r="B359" t="s">
        <v>354</v>
      </c>
      <c r="C359" t="s">
        <v>9185</v>
      </c>
      <c r="D359" t="s">
        <v>355</v>
      </c>
      <c r="E359" t="s">
        <v>8624</v>
      </c>
      <c r="F359" t="s">
        <v>9186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8000</v>
      </c>
      <c r="N359">
        <v>0</v>
      </c>
      <c r="O359">
        <v>0</v>
      </c>
      <c r="P359">
        <v>8000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5000</v>
      </c>
      <c r="Z359">
        <v>0</v>
      </c>
      <c r="AA359" t="s">
        <v>9187</v>
      </c>
    </row>
    <row r="360" spans="1:27" x14ac:dyDescent="0.2">
      <c r="A360">
        <v>9000217</v>
      </c>
      <c r="B360" t="s">
        <v>357</v>
      </c>
      <c r="C360" t="s">
        <v>9185</v>
      </c>
      <c r="D360" t="s">
        <v>358</v>
      </c>
      <c r="E360" t="s">
        <v>8624</v>
      </c>
      <c r="F360" t="s">
        <v>9186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8000</v>
      </c>
      <c r="N360">
        <v>0</v>
      </c>
      <c r="O360">
        <v>0</v>
      </c>
      <c r="P360">
        <v>16000</v>
      </c>
      <c r="Q360">
        <v>2400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5000</v>
      </c>
      <c r="Z360">
        <v>0</v>
      </c>
      <c r="AA360" t="s">
        <v>9187</v>
      </c>
    </row>
    <row r="361" spans="1:27" x14ac:dyDescent="0.2">
      <c r="A361">
        <v>9000221</v>
      </c>
      <c r="B361" t="s">
        <v>364</v>
      </c>
      <c r="C361" t="s">
        <v>9185</v>
      </c>
      <c r="D361" t="s">
        <v>365</v>
      </c>
      <c r="E361" t="s">
        <v>8624</v>
      </c>
      <c r="F361" t="s">
        <v>9186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4000</v>
      </c>
      <c r="N361">
        <v>0</v>
      </c>
      <c r="O361">
        <v>0</v>
      </c>
      <c r="P361">
        <v>16000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5000</v>
      </c>
      <c r="Z361">
        <v>0</v>
      </c>
      <c r="AA361" t="s">
        <v>9187</v>
      </c>
    </row>
    <row r="362" spans="1:27" x14ac:dyDescent="0.2">
      <c r="A362">
        <v>9000222</v>
      </c>
      <c r="B362" t="s">
        <v>367</v>
      </c>
      <c r="C362" t="s">
        <v>9185</v>
      </c>
      <c r="D362" t="s">
        <v>368</v>
      </c>
      <c r="E362" t="s">
        <v>8624</v>
      </c>
      <c r="F362" t="s">
        <v>9186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8000</v>
      </c>
      <c r="N362">
        <v>0</v>
      </c>
      <c r="O362">
        <v>0</v>
      </c>
      <c r="P362">
        <v>8000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5000</v>
      </c>
      <c r="Z362">
        <v>0</v>
      </c>
      <c r="AA362" t="s">
        <v>9187</v>
      </c>
    </row>
    <row r="363" spans="1:27" x14ac:dyDescent="0.2">
      <c r="A363">
        <v>9000226</v>
      </c>
      <c r="B363" t="s">
        <v>372</v>
      </c>
      <c r="C363" t="s">
        <v>9185</v>
      </c>
      <c r="D363" t="s">
        <v>373</v>
      </c>
      <c r="E363" t="s">
        <v>8624</v>
      </c>
      <c r="F363" t="s">
        <v>9186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8000</v>
      </c>
      <c r="O363">
        <v>0</v>
      </c>
      <c r="P363">
        <v>3333.5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5000</v>
      </c>
      <c r="Z363">
        <v>0</v>
      </c>
      <c r="AA363" t="s">
        <v>9187</v>
      </c>
    </row>
    <row r="364" spans="1:27" x14ac:dyDescent="0.2">
      <c r="A364">
        <v>9000227</v>
      </c>
      <c r="B364" t="s">
        <v>375</v>
      </c>
      <c r="C364" t="s">
        <v>9185</v>
      </c>
      <c r="D364" t="s">
        <v>376</v>
      </c>
      <c r="E364" t="s">
        <v>8624</v>
      </c>
      <c r="F364" t="s">
        <v>9186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16000</v>
      </c>
      <c r="N364">
        <v>8000</v>
      </c>
      <c r="O364">
        <v>0</v>
      </c>
      <c r="P364">
        <v>8000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5000</v>
      </c>
      <c r="Z364">
        <v>0</v>
      </c>
      <c r="AA364" t="s">
        <v>9187</v>
      </c>
    </row>
    <row r="365" spans="1:27" x14ac:dyDescent="0.2">
      <c r="A365">
        <v>9000228</v>
      </c>
      <c r="B365" t="s">
        <v>378</v>
      </c>
      <c r="C365" t="s">
        <v>9185</v>
      </c>
      <c r="D365" t="s">
        <v>379</v>
      </c>
      <c r="E365" t="s">
        <v>8624</v>
      </c>
      <c r="F365" t="s">
        <v>9186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2000</v>
      </c>
      <c r="N365">
        <v>8000</v>
      </c>
      <c r="O365">
        <v>0</v>
      </c>
      <c r="P365">
        <v>8000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5000</v>
      </c>
      <c r="Z365">
        <v>0</v>
      </c>
      <c r="AA365" t="s">
        <v>9187</v>
      </c>
    </row>
    <row r="366" spans="1:27" x14ac:dyDescent="0.2">
      <c r="A366">
        <v>9000229</v>
      </c>
      <c r="B366" t="s">
        <v>381</v>
      </c>
      <c r="C366" t="s">
        <v>9185</v>
      </c>
      <c r="D366" t="s">
        <v>382</v>
      </c>
      <c r="E366" t="s">
        <v>8624</v>
      </c>
      <c r="F366" t="s">
        <v>9186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8000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5000</v>
      </c>
      <c r="Z366">
        <v>0</v>
      </c>
      <c r="AA366" t="s">
        <v>9187</v>
      </c>
    </row>
    <row r="367" spans="1:27" x14ac:dyDescent="0.2">
      <c r="A367">
        <v>9000230</v>
      </c>
      <c r="B367" t="s">
        <v>384</v>
      </c>
      <c r="C367" t="s">
        <v>9185</v>
      </c>
      <c r="D367" t="s">
        <v>385</v>
      </c>
      <c r="E367" t="s">
        <v>8624</v>
      </c>
      <c r="F367" t="s">
        <v>9186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8000</v>
      </c>
      <c r="N367">
        <v>0</v>
      </c>
      <c r="O367">
        <v>0</v>
      </c>
      <c r="P367">
        <v>8000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5000</v>
      </c>
      <c r="Z367">
        <v>0</v>
      </c>
      <c r="AA367" t="s">
        <v>9187</v>
      </c>
    </row>
    <row r="368" spans="1:27" x14ac:dyDescent="0.2">
      <c r="A368">
        <v>9000231</v>
      </c>
      <c r="B368" t="s">
        <v>387</v>
      </c>
      <c r="C368" t="s">
        <v>9185</v>
      </c>
      <c r="D368" t="s">
        <v>388</v>
      </c>
      <c r="E368" t="s">
        <v>8624</v>
      </c>
      <c r="F368" t="s">
        <v>9186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8000</v>
      </c>
      <c r="N368">
        <v>8000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5000</v>
      </c>
      <c r="Z368">
        <v>0</v>
      </c>
      <c r="AA368" t="s">
        <v>9187</v>
      </c>
    </row>
    <row r="369" spans="1:27" x14ac:dyDescent="0.2">
      <c r="A369">
        <v>9000232</v>
      </c>
      <c r="B369" t="s">
        <v>390</v>
      </c>
      <c r="C369" t="s">
        <v>9185</v>
      </c>
      <c r="D369" t="s">
        <v>391</v>
      </c>
      <c r="E369" t="s">
        <v>8624</v>
      </c>
      <c r="F369" t="s">
        <v>9186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8000</v>
      </c>
      <c r="N369">
        <v>8000</v>
      </c>
      <c r="O369">
        <v>0</v>
      </c>
      <c r="P369">
        <v>4000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5000</v>
      </c>
      <c r="Z369">
        <v>0</v>
      </c>
      <c r="AA369" t="s">
        <v>9187</v>
      </c>
    </row>
    <row r="370" spans="1:27" x14ac:dyDescent="0.2">
      <c r="A370">
        <v>9000234</v>
      </c>
      <c r="B370" t="s">
        <v>393</v>
      </c>
      <c r="C370" t="s">
        <v>9185</v>
      </c>
      <c r="D370" t="s">
        <v>394</v>
      </c>
      <c r="E370" t="s">
        <v>8624</v>
      </c>
      <c r="F370" t="s">
        <v>9186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8000</v>
      </c>
      <c r="N370">
        <v>8000</v>
      </c>
      <c r="O370">
        <v>0</v>
      </c>
      <c r="P370">
        <v>8000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5000</v>
      </c>
      <c r="Z370">
        <v>0</v>
      </c>
      <c r="AA370" t="s">
        <v>9187</v>
      </c>
    </row>
    <row r="371" spans="1:27" x14ac:dyDescent="0.2">
      <c r="A371">
        <v>9000235</v>
      </c>
      <c r="B371" t="s">
        <v>396</v>
      </c>
      <c r="C371" t="s">
        <v>9185</v>
      </c>
      <c r="D371" t="s">
        <v>397</v>
      </c>
      <c r="E371" t="s">
        <v>8624</v>
      </c>
      <c r="F371" t="s">
        <v>9186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5000</v>
      </c>
      <c r="Z371">
        <v>0</v>
      </c>
      <c r="AA371" t="s">
        <v>9187</v>
      </c>
    </row>
    <row r="372" spans="1:27" x14ac:dyDescent="0.2">
      <c r="A372">
        <v>9000236</v>
      </c>
      <c r="B372" t="s">
        <v>399</v>
      </c>
      <c r="C372" t="s">
        <v>9185</v>
      </c>
      <c r="D372" t="s">
        <v>400</v>
      </c>
      <c r="E372" t="s">
        <v>8624</v>
      </c>
      <c r="F372" t="s">
        <v>9186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5000</v>
      </c>
      <c r="Z372">
        <v>0</v>
      </c>
      <c r="AA372" t="s">
        <v>9187</v>
      </c>
    </row>
    <row r="373" spans="1:27" x14ac:dyDescent="0.2">
      <c r="A373">
        <v>9000241</v>
      </c>
      <c r="B373" t="s">
        <v>402</v>
      </c>
      <c r="C373" t="s">
        <v>9185</v>
      </c>
      <c r="D373" t="s">
        <v>403</v>
      </c>
      <c r="E373" t="s">
        <v>8624</v>
      </c>
      <c r="F373" t="s">
        <v>9186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8000</v>
      </c>
      <c r="N373">
        <v>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5000</v>
      </c>
      <c r="Z373">
        <v>0</v>
      </c>
      <c r="AA373" t="s">
        <v>9187</v>
      </c>
    </row>
    <row r="374" spans="1:27" x14ac:dyDescent="0.2">
      <c r="A374">
        <v>9000243</v>
      </c>
      <c r="B374" t="s">
        <v>405</v>
      </c>
      <c r="C374" t="s">
        <v>9185</v>
      </c>
      <c r="D374" t="s">
        <v>406</v>
      </c>
      <c r="E374" t="s">
        <v>8624</v>
      </c>
      <c r="F374" t="s">
        <v>9186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8000</v>
      </c>
      <c r="N374">
        <v>8000</v>
      </c>
      <c r="O374">
        <v>0</v>
      </c>
      <c r="P374">
        <v>8000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5000</v>
      </c>
      <c r="Z374">
        <v>0</v>
      </c>
      <c r="AA374" t="s">
        <v>9187</v>
      </c>
    </row>
    <row r="375" spans="1:27" x14ac:dyDescent="0.2">
      <c r="A375">
        <v>9000247</v>
      </c>
      <c r="B375" t="s">
        <v>408</v>
      </c>
      <c r="C375" t="s">
        <v>9185</v>
      </c>
      <c r="D375" t="s">
        <v>409</v>
      </c>
      <c r="E375" t="s">
        <v>8624</v>
      </c>
      <c r="F375" t="s">
        <v>9186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8000</v>
      </c>
      <c r="N375">
        <v>0</v>
      </c>
      <c r="O375">
        <v>0</v>
      </c>
      <c r="P375">
        <v>8000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5000</v>
      </c>
      <c r="Z375">
        <v>0</v>
      </c>
      <c r="AA375" t="s">
        <v>9187</v>
      </c>
    </row>
    <row r="376" spans="1:27" x14ac:dyDescent="0.2">
      <c r="A376">
        <v>9000248</v>
      </c>
      <c r="B376" t="s">
        <v>411</v>
      </c>
      <c r="C376" t="s">
        <v>9185</v>
      </c>
      <c r="D376" t="s">
        <v>412</v>
      </c>
      <c r="E376" t="s">
        <v>8624</v>
      </c>
      <c r="F376" t="s">
        <v>9186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8000</v>
      </c>
      <c r="N376">
        <v>6000</v>
      </c>
      <c r="O376">
        <v>0</v>
      </c>
      <c r="P376">
        <v>8000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5000</v>
      </c>
      <c r="Z376">
        <v>0</v>
      </c>
      <c r="AA376" t="s">
        <v>9187</v>
      </c>
    </row>
    <row r="377" spans="1:27" x14ac:dyDescent="0.2">
      <c r="A377">
        <v>9000249</v>
      </c>
      <c r="B377" t="s">
        <v>414</v>
      </c>
      <c r="C377" t="s">
        <v>9185</v>
      </c>
      <c r="D377" t="s">
        <v>415</v>
      </c>
      <c r="E377" t="s">
        <v>8624</v>
      </c>
      <c r="F377" t="s">
        <v>9186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8000</v>
      </c>
      <c r="N377">
        <v>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5000</v>
      </c>
      <c r="Z377">
        <v>0</v>
      </c>
      <c r="AA377" t="s">
        <v>9187</v>
      </c>
    </row>
    <row r="378" spans="1:27" x14ac:dyDescent="0.2">
      <c r="A378">
        <v>9000250</v>
      </c>
      <c r="B378" t="s">
        <v>417</v>
      </c>
      <c r="C378" t="s">
        <v>9185</v>
      </c>
      <c r="D378" t="s">
        <v>418</v>
      </c>
      <c r="E378" t="s">
        <v>8624</v>
      </c>
      <c r="F378" t="s">
        <v>9186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5000</v>
      </c>
      <c r="Z378">
        <v>0</v>
      </c>
      <c r="AA378" t="s">
        <v>9187</v>
      </c>
    </row>
    <row r="379" spans="1:27" x14ac:dyDescent="0.2">
      <c r="A379">
        <v>9000251</v>
      </c>
      <c r="B379" t="s">
        <v>420</v>
      </c>
      <c r="C379" t="s">
        <v>9185</v>
      </c>
      <c r="D379" t="s">
        <v>421</v>
      </c>
      <c r="E379" t="s">
        <v>8624</v>
      </c>
      <c r="F379" t="s">
        <v>9186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8000</v>
      </c>
      <c r="N379">
        <v>8000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5000</v>
      </c>
      <c r="Z379">
        <v>0</v>
      </c>
      <c r="AA379" t="s">
        <v>9187</v>
      </c>
    </row>
    <row r="380" spans="1:27" x14ac:dyDescent="0.2">
      <c r="A380">
        <v>9000253</v>
      </c>
      <c r="B380" t="s">
        <v>427</v>
      </c>
      <c r="C380" t="s">
        <v>9185</v>
      </c>
      <c r="D380" t="s">
        <v>428</v>
      </c>
      <c r="E380" t="s">
        <v>8624</v>
      </c>
      <c r="F380" t="s">
        <v>9186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8000</v>
      </c>
      <c r="N380">
        <v>8000</v>
      </c>
      <c r="O380">
        <v>0</v>
      </c>
      <c r="P380">
        <v>8000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5000</v>
      </c>
      <c r="Z380">
        <v>0</v>
      </c>
      <c r="AA380" t="s">
        <v>9187</v>
      </c>
    </row>
    <row r="381" spans="1:27" x14ac:dyDescent="0.2">
      <c r="A381">
        <v>9000255</v>
      </c>
      <c r="B381" t="s">
        <v>433</v>
      </c>
      <c r="C381" t="s">
        <v>9185</v>
      </c>
      <c r="D381" t="s">
        <v>434</v>
      </c>
      <c r="E381" t="s">
        <v>8624</v>
      </c>
      <c r="F381" t="s">
        <v>9186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8000</v>
      </c>
      <c r="O381">
        <v>0</v>
      </c>
      <c r="P381">
        <v>8000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5000</v>
      </c>
      <c r="Z381">
        <v>0</v>
      </c>
      <c r="AA381" t="s">
        <v>9187</v>
      </c>
    </row>
    <row r="382" spans="1:27" x14ac:dyDescent="0.2">
      <c r="A382">
        <v>9000256</v>
      </c>
      <c r="B382" t="s">
        <v>436</v>
      </c>
      <c r="C382" t="s">
        <v>9185</v>
      </c>
      <c r="D382" t="s">
        <v>437</v>
      </c>
      <c r="E382" t="s">
        <v>8624</v>
      </c>
      <c r="F382" t="s">
        <v>9186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8000</v>
      </c>
      <c r="N382">
        <v>8000</v>
      </c>
      <c r="O382">
        <v>0</v>
      </c>
      <c r="P382">
        <v>16000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5000</v>
      </c>
      <c r="Z382">
        <v>0</v>
      </c>
      <c r="AA382" t="s">
        <v>9187</v>
      </c>
    </row>
    <row r="383" spans="1:27" x14ac:dyDescent="0.2">
      <c r="A383">
        <v>9000257</v>
      </c>
      <c r="B383" t="s">
        <v>439</v>
      </c>
      <c r="C383" t="s">
        <v>9185</v>
      </c>
      <c r="D383" t="s">
        <v>440</v>
      </c>
      <c r="E383" t="s">
        <v>8624</v>
      </c>
      <c r="F383" t="s">
        <v>9186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8000</v>
      </c>
      <c r="N383">
        <v>8000</v>
      </c>
      <c r="O383">
        <v>0</v>
      </c>
      <c r="P383">
        <v>8000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5000</v>
      </c>
      <c r="Z383">
        <v>0</v>
      </c>
      <c r="AA383" t="s">
        <v>9187</v>
      </c>
    </row>
    <row r="384" spans="1:27" x14ac:dyDescent="0.2">
      <c r="A384">
        <v>9000258</v>
      </c>
      <c r="B384" t="s">
        <v>442</v>
      </c>
      <c r="C384" t="s">
        <v>9185</v>
      </c>
      <c r="D384" t="s">
        <v>443</v>
      </c>
      <c r="E384" t="s">
        <v>8624</v>
      </c>
      <c r="F384" t="s">
        <v>9186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5000</v>
      </c>
      <c r="Z384">
        <v>0</v>
      </c>
      <c r="AA384" t="s">
        <v>9187</v>
      </c>
    </row>
    <row r="385" spans="1:27" x14ac:dyDescent="0.2">
      <c r="A385">
        <v>9000259</v>
      </c>
      <c r="B385" t="s">
        <v>445</v>
      </c>
      <c r="C385" t="s">
        <v>9185</v>
      </c>
      <c r="D385" t="s">
        <v>446</v>
      </c>
      <c r="E385" t="s">
        <v>8624</v>
      </c>
      <c r="F385" t="s">
        <v>9186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8000</v>
      </c>
      <c r="N385">
        <v>8000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5000</v>
      </c>
      <c r="Z385">
        <v>0</v>
      </c>
      <c r="AA385" t="s">
        <v>9187</v>
      </c>
    </row>
    <row r="386" spans="1:27" x14ac:dyDescent="0.2">
      <c r="A386">
        <v>9000260</v>
      </c>
      <c r="B386" t="s">
        <v>448</v>
      </c>
      <c r="C386" t="s">
        <v>9185</v>
      </c>
      <c r="D386" t="s">
        <v>449</v>
      </c>
      <c r="E386" t="s">
        <v>8624</v>
      </c>
      <c r="F386" t="s">
        <v>9186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4000</v>
      </c>
      <c r="N386">
        <v>0</v>
      </c>
      <c r="O386">
        <v>0</v>
      </c>
      <c r="P386">
        <v>16000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5000</v>
      </c>
      <c r="Z386">
        <v>0</v>
      </c>
      <c r="AA386" t="s">
        <v>9187</v>
      </c>
    </row>
    <row r="387" spans="1:27" x14ac:dyDescent="0.2">
      <c r="A387">
        <v>9000262</v>
      </c>
      <c r="B387" t="s">
        <v>454</v>
      </c>
      <c r="C387" t="s">
        <v>9185</v>
      </c>
      <c r="D387" t="s">
        <v>455</v>
      </c>
      <c r="E387" t="s">
        <v>8624</v>
      </c>
      <c r="F387" t="s">
        <v>9186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8000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5000</v>
      </c>
      <c r="Z387">
        <v>0</v>
      </c>
      <c r="AA387" t="s">
        <v>9187</v>
      </c>
    </row>
    <row r="388" spans="1:27" x14ac:dyDescent="0.2">
      <c r="A388">
        <v>9000267</v>
      </c>
      <c r="B388" t="s">
        <v>457</v>
      </c>
      <c r="C388" t="s">
        <v>9185</v>
      </c>
      <c r="D388" t="s">
        <v>458</v>
      </c>
      <c r="E388" t="s">
        <v>8624</v>
      </c>
      <c r="F388" t="s">
        <v>9186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5000</v>
      </c>
      <c r="Z388">
        <v>0</v>
      </c>
      <c r="AA388" t="s">
        <v>9187</v>
      </c>
    </row>
    <row r="389" spans="1:27" x14ac:dyDescent="0.2">
      <c r="A389">
        <v>9000268</v>
      </c>
      <c r="B389" t="s">
        <v>460</v>
      </c>
      <c r="C389" t="s">
        <v>9185</v>
      </c>
      <c r="D389" t="s">
        <v>461</v>
      </c>
      <c r="E389" t="s">
        <v>8624</v>
      </c>
      <c r="F389" t="s">
        <v>9186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5000</v>
      </c>
      <c r="Z389">
        <v>0</v>
      </c>
      <c r="AA389" t="s">
        <v>9187</v>
      </c>
    </row>
    <row r="390" spans="1:27" x14ac:dyDescent="0.2">
      <c r="A390">
        <v>9000547</v>
      </c>
      <c r="B390" t="s">
        <v>1019</v>
      </c>
      <c r="C390" t="s">
        <v>9185</v>
      </c>
      <c r="D390" t="s">
        <v>1020</v>
      </c>
      <c r="E390" t="s">
        <v>8624</v>
      </c>
      <c r="F390" t="s">
        <v>9186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4000</v>
      </c>
      <c r="N390">
        <v>5000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5000</v>
      </c>
      <c r="Z390">
        <v>0</v>
      </c>
      <c r="AA390" t="s">
        <v>9187</v>
      </c>
    </row>
    <row r="391" spans="1:27" x14ac:dyDescent="0.2">
      <c r="A391">
        <v>9000548</v>
      </c>
      <c r="B391" t="s">
        <v>1022</v>
      </c>
      <c r="C391" t="s">
        <v>9185</v>
      </c>
      <c r="D391" t="s">
        <v>1023</v>
      </c>
      <c r="E391" t="s">
        <v>8624</v>
      </c>
      <c r="F391" t="s">
        <v>9186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16000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5000</v>
      </c>
      <c r="Z391">
        <v>0</v>
      </c>
      <c r="AA391" t="s">
        <v>9187</v>
      </c>
    </row>
    <row r="392" spans="1:27" x14ac:dyDescent="0.2">
      <c r="A392">
        <v>9000549</v>
      </c>
      <c r="B392" t="s">
        <v>1025</v>
      </c>
      <c r="C392" t="s">
        <v>9185</v>
      </c>
      <c r="D392" t="s">
        <v>1026</v>
      </c>
      <c r="E392" t="s">
        <v>8624</v>
      </c>
      <c r="F392" t="s">
        <v>9186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8000</v>
      </c>
      <c r="N392">
        <v>8000</v>
      </c>
      <c r="O392">
        <v>0</v>
      </c>
      <c r="P392">
        <v>8000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5000</v>
      </c>
      <c r="Z392">
        <v>0</v>
      </c>
      <c r="AA392" t="s">
        <v>9187</v>
      </c>
    </row>
    <row r="393" spans="1:27" x14ac:dyDescent="0.2">
      <c r="A393">
        <v>9000550</v>
      </c>
      <c r="B393" t="s">
        <v>1028</v>
      </c>
      <c r="C393" t="s">
        <v>9185</v>
      </c>
      <c r="D393" t="s">
        <v>1029</v>
      </c>
      <c r="E393" t="s">
        <v>8624</v>
      </c>
      <c r="F393" t="s">
        <v>9186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5000</v>
      </c>
      <c r="Z393">
        <v>0</v>
      </c>
      <c r="AA393" t="s">
        <v>9187</v>
      </c>
    </row>
    <row r="394" spans="1:27" x14ac:dyDescent="0.2">
      <c r="A394">
        <v>9000551</v>
      </c>
      <c r="B394" t="s">
        <v>1031</v>
      </c>
      <c r="C394" t="s">
        <v>9185</v>
      </c>
      <c r="D394" t="s">
        <v>1032</v>
      </c>
      <c r="E394" t="s">
        <v>8624</v>
      </c>
      <c r="F394" t="s">
        <v>9186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8000</v>
      </c>
      <c r="N394">
        <v>8000</v>
      </c>
      <c r="O394">
        <v>0</v>
      </c>
      <c r="P394">
        <v>8000</v>
      </c>
      <c r="Q394">
        <v>1600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5000</v>
      </c>
      <c r="Z394">
        <v>0</v>
      </c>
      <c r="AA394" t="s">
        <v>9187</v>
      </c>
    </row>
    <row r="395" spans="1:27" x14ac:dyDescent="0.2">
      <c r="A395">
        <v>9000343</v>
      </c>
      <c r="B395" t="s">
        <v>625</v>
      </c>
      <c r="C395" t="s">
        <v>9185</v>
      </c>
      <c r="D395" t="s">
        <v>626</v>
      </c>
      <c r="E395" t="s">
        <v>8624</v>
      </c>
      <c r="F395" t="s">
        <v>9186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8000</v>
      </c>
      <c r="N395">
        <v>0</v>
      </c>
      <c r="O395">
        <v>7700</v>
      </c>
      <c r="P395">
        <v>8000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5000</v>
      </c>
      <c r="Z395">
        <v>0</v>
      </c>
      <c r="AA395" t="s">
        <v>9187</v>
      </c>
    </row>
    <row r="396" spans="1:27" x14ac:dyDescent="0.2">
      <c r="A396">
        <v>9000580</v>
      </c>
      <c r="B396" t="s">
        <v>1110</v>
      </c>
      <c r="C396" t="s">
        <v>9185</v>
      </c>
      <c r="D396" t="s">
        <v>1111</v>
      </c>
      <c r="E396" t="s">
        <v>8624</v>
      </c>
      <c r="F396" t="s">
        <v>9186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5000</v>
      </c>
      <c r="Z396">
        <v>0</v>
      </c>
      <c r="AA396" t="s">
        <v>9187</v>
      </c>
    </row>
    <row r="397" spans="1:27" x14ac:dyDescent="0.2">
      <c r="A397">
        <v>9000581</v>
      </c>
      <c r="B397" t="s">
        <v>1113</v>
      </c>
      <c r="C397" t="s">
        <v>9185</v>
      </c>
      <c r="D397" t="s">
        <v>1114</v>
      </c>
      <c r="E397" t="s">
        <v>8624</v>
      </c>
      <c r="F397" t="s">
        <v>9186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5000</v>
      </c>
      <c r="Z397">
        <v>0</v>
      </c>
      <c r="AA397" t="s">
        <v>9187</v>
      </c>
    </row>
    <row r="398" spans="1:27" x14ac:dyDescent="0.2">
      <c r="A398">
        <v>9000582</v>
      </c>
      <c r="B398" t="s">
        <v>1116</v>
      </c>
      <c r="C398" t="s">
        <v>9185</v>
      </c>
      <c r="D398" t="s">
        <v>1117</v>
      </c>
      <c r="E398" t="s">
        <v>8624</v>
      </c>
      <c r="F398" t="s">
        <v>9186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5000</v>
      </c>
      <c r="Z398">
        <v>0</v>
      </c>
      <c r="AA398" t="s">
        <v>9187</v>
      </c>
    </row>
    <row r="399" spans="1:27" x14ac:dyDescent="0.2">
      <c r="A399">
        <v>9000607</v>
      </c>
      <c r="B399" t="s">
        <v>1191</v>
      </c>
      <c r="C399" t="s">
        <v>9185</v>
      </c>
      <c r="D399" t="s">
        <v>1192</v>
      </c>
      <c r="E399" t="s">
        <v>8624</v>
      </c>
      <c r="F399" t="s">
        <v>9186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8000</v>
      </c>
      <c r="N399">
        <v>8000</v>
      </c>
      <c r="O399">
        <v>0</v>
      </c>
      <c r="P399">
        <v>8000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5000</v>
      </c>
      <c r="Z399">
        <v>0</v>
      </c>
      <c r="AA399" t="s">
        <v>9187</v>
      </c>
    </row>
    <row r="400" spans="1:27" x14ac:dyDescent="0.2">
      <c r="A400">
        <v>9000605</v>
      </c>
      <c r="B400" t="s">
        <v>1185</v>
      </c>
      <c r="C400" t="s">
        <v>9185</v>
      </c>
      <c r="D400" t="s">
        <v>1186</v>
      </c>
      <c r="E400" t="s">
        <v>8624</v>
      </c>
      <c r="F400" t="s">
        <v>9186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5000</v>
      </c>
      <c r="Z400">
        <v>0</v>
      </c>
      <c r="AA400" t="s">
        <v>9187</v>
      </c>
    </row>
    <row r="401" spans="1:27" x14ac:dyDescent="0.2">
      <c r="A401">
        <v>9000113</v>
      </c>
      <c r="B401" t="s">
        <v>79</v>
      </c>
      <c r="C401" t="s">
        <v>9185</v>
      </c>
      <c r="D401" t="s">
        <v>80</v>
      </c>
      <c r="E401" t="s">
        <v>8624</v>
      </c>
      <c r="F401" t="s">
        <v>9186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8000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5000</v>
      </c>
      <c r="Z401">
        <v>0</v>
      </c>
      <c r="AA401" t="s">
        <v>9187</v>
      </c>
    </row>
    <row r="402" spans="1:27" x14ac:dyDescent="0.2">
      <c r="A402">
        <v>9000115</v>
      </c>
      <c r="B402" t="s">
        <v>83</v>
      </c>
      <c r="C402" t="s">
        <v>9185</v>
      </c>
      <c r="D402" t="s">
        <v>84</v>
      </c>
      <c r="E402" t="s">
        <v>8624</v>
      </c>
      <c r="F402" t="s">
        <v>9186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8000</v>
      </c>
      <c r="N402">
        <v>0</v>
      </c>
      <c r="O402">
        <v>0</v>
      </c>
      <c r="P402">
        <v>8000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5000</v>
      </c>
      <c r="Z402">
        <v>0</v>
      </c>
      <c r="AA402" t="s">
        <v>9187</v>
      </c>
    </row>
    <row r="403" spans="1:27" x14ac:dyDescent="0.2">
      <c r="A403">
        <v>9000269</v>
      </c>
      <c r="B403" t="s">
        <v>463</v>
      </c>
      <c r="C403" t="s">
        <v>9185</v>
      </c>
      <c r="D403" t="s">
        <v>464</v>
      </c>
      <c r="E403" t="s">
        <v>8624</v>
      </c>
      <c r="F403" t="s">
        <v>9186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8000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5000</v>
      </c>
      <c r="Z403">
        <v>0</v>
      </c>
      <c r="AA403" t="s">
        <v>9187</v>
      </c>
    </row>
    <row r="404" spans="1:27" x14ac:dyDescent="0.2">
      <c r="A404">
        <v>9000270</v>
      </c>
      <c r="B404" t="s">
        <v>466</v>
      </c>
      <c r="C404" t="s">
        <v>9185</v>
      </c>
      <c r="D404" t="s">
        <v>467</v>
      </c>
      <c r="E404" t="s">
        <v>8624</v>
      </c>
      <c r="F404" t="s">
        <v>9186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4000</v>
      </c>
      <c r="N404">
        <v>0</v>
      </c>
      <c r="O404">
        <v>0</v>
      </c>
      <c r="P404">
        <v>8000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5000</v>
      </c>
      <c r="Z404">
        <v>0</v>
      </c>
      <c r="AA404" t="s">
        <v>9187</v>
      </c>
    </row>
    <row r="405" spans="1:27" x14ac:dyDescent="0.2">
      <c r="A405">
        <v>9000271</v>
      </c>
      <c r="B405" t="s">
        <v>469</v>
      </c>
      <c r="C405" t="s">
        <v>9185</v>
      </c>
      <c r="D405" t="s">
        <v>470</v>
      </c>
      <c r="E405" t="s">
        <v>8624</v>
      </c>
      <c r="F405" t="s">
        <v>9186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8000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5000</v>
      </c>
      <c r="Z405">
        <v>0</v>
      </c>
      <c r="AA405" t="s">
        <v>9187</v>
      </c>
    </row>
    <row r="406" spans="1:27" x14ac:dyDescent="0.2">
      <c r="A406">
        <v>9000274</v>
      </c>
      <c r="B406" t="s">
        <v>472</v>
      </c>
      <c r="C406" t="s">
        <v>9185</v>
      </c>
      <c r="D406" t="s">
        <v>473</v>
      </c>
      <c r="E406" t="s">
        <v>8624</v>
      </c>
      <c r="F406" t="s">
        <v>9186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8000</v>
      </c>
      <c r="N406">
        <v>8000</v>
      </c>
      <c r="O406">
        <v>0</v>
      </c>
      <c r="P406">
        <v>8000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5000</v>
      </c>
      <c r="Z406">
        <v>0</v>
      </c>
      <c r="AA406" t="s">
        <v>9187</v>
      </c>
    </row>
    <row r="407" spans="1:27" x14ac:dyDescent="0.2">
      <c r="A407">
        <v>9000281</v>
      </c>
      <c r="B407" t="s">
        <v>475</v>
      </c>
      <c r="C407" t="s">
        <v>9185</v>
      </c>
      <c r="D407" t="s">
        <v>476</v>
      </c>
      <c r="E407" t="s">
        <v>8624</v>
      </c>
      <c r="F407" t="s">
        <v>9186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4000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5000</v>
      </c>
      <c r="Z407">
        <v>0</v>
      </c>
      <c r="AA407" t="s">
        <v>9187</v>
      </c>
    </row>
    <row r="408" spans="1:27" x14ac:dyDescent="0.2">
      <c r="A408">
        <v>9000282</v>
      </c>
      <c r="B408" t="s">
        <v>478</v>
      </c>
      <c r="C408" t="s">
        <v>9185</v>
      </c>
      <c r="D408" t="s">
        <v>479</v>
      </c>
      <c r="E408" t="s">
        <v>8624</v>
      </c>
      <c r="F408" t="s">
        <v>9186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8000</v>
      </c>
      <c r="N408">
        <v>8000</v>
      </c>
      <c r="O408">
        <v>0</v>
      </c>
      <c r="P408">
        <v>16000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5000</v>
      </c>
      <c r="Z408">
        <v>0</v>
      </c>
      <c r="AA408" t="s">
        <v>9187</v>
      </c>
    </row>
    <row r="409" spans="1:27" x14ac:dyDescent="0.2">
      <c r="A409">
        <v>9000284</v>
      </c>
      <c r="B409" t="s">
        <v>481</v>
      </c>
      <c r="C409" t="s">
        <v>9185</v>
      </c>
      <c r="D409" t="s">
        <v>482</v>
      </c>
      <c r="E409" t="s">
        <v>8624</v>
      </c>
      <c r="F409" t="s">
        <v>9186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8000</v>
      </c>
      <c r="N409">
        <v>0</v>
      </c>
      <c r="O409">
        <v>0</v>
      </c>
      <c r="P409">
        <v>8000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5000</v>
      </c>
      <c r="Z409">
        <v>0</v>
      </c>
      <c r="AA409" t="s">
        <v>9187</v>
      </c>
    </row>
    <row r="410" spans="1:27" x14ac:dyDescent="0.2">
      <c r="A410">
        <v>9000285</v>
      </c>
      <c r="B410" t="s">
        <v>484</v>
      </c>
      <c r="C410" t="s">
        <v>9185</v>
      </c>
      <c r="D410" t="s">
        <v>485</v>
      </c>
      <c r="E410" t="s">
        <v>8624</v>
      </c>
      <c r="F410" t="s">
        <v>9186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8000</v>
      </c>
      <c r="N410">
        <v>0</v>
      </c>
      <c r="O410">
        <v>0</v>
      </c>
      <c r="P410">
        <v>8000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5000</v>
      </c>
      <c r="Z410">
        <v>0</v>
      </c>
      <c r="AA410" t="s">
        <v>9187</v>
      </c>
    </row>
    <row r="411" spans="1:27" x14ac:dyDescent="0.2">
      <c r="A411">
        <v>9000286</v>
      </c>
      <c r="B411" t="s">
        <v>487</v>
      </c>
      <c r="C411" t="s">
        <v>9185</v>
      </c>
      <c r="D411" t="s">
        <v>488</v>
      </c>
      <c r="E411" t="s">
        <v>8624</v>
      </c>
      <c r="F411" t="s">
        <v>9186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5000</v>
      </c>
      <c r="Z411">
        <v>0</v>
      </c>
      <c r="AA411" t="s">
        <v>9187</v>
      </c>
    </row>
    <row r="412" spans="1:27" x14ac:dyDescent="0.2">
      <c r="A412">
        <v>9000287</v>
      </c>
      <c r="B412" t="s">
        <v>490</v>
      </c>
      <c r="C412" t="s">
        <v>9185</v>
      </c>
      <c r="D412" t="s">
        <v>491</v>
      </c>
      <c r="E412" t="s">
        <v>8624</v>
      </c>
      <c r="F412" t="s">
        <v>9186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8000</v>
      </c>
      <c r="N412">
        <v>8000</v>
      </c>
      <c r="O412">
        <v>0</v>
      </c>
      <c r="P412">
        <v>8000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5000</v>
      </c>
      <c r="Z412">
        <v>0</v>
      </c>
      <c r="AA412" t="s">
        <v>9187</v>
      </c>
    </row>
    <row r="413" spans="1:27" x14ac:dyDescent="0.2">
      <c r="A413">
        <v>9000288</v>
      </c>
      <c r="B413" t="s">
        <v>493</v>
      </c>
      <c r="C413" t="s">
        <v>9185</v>
      </c>
      <c r="D413" t="s">
        <v>494</v>
      </c>
      <c r="E413" t="s">
        <v>8624</v>
      </c>
      <c r="F413" t="s">
        <v>9186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4000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5000</v>
      </c>
      <c r="Z413">
        <v>0</v>
      </c>
      <c r="AA413" t="s">
        <v>9187</v>
      </c>
    </row>
    <row r="414" spans="1:27" x14ac:dyDescent="0.2">
      <c r="A414">
        <v>9000289</v>
      </c>
      <c r="B414" t="s">
        <v>496</v>
      </c>
      <c r="C414" t="s">
        <v>9185</v>
      </c>
      <c r="D414" t="s">
        <v>497</v>
      </c>
      <c r="E414" t="s">
        <v>8624</v>
      </c>
      <c r="F414" t="s">
        <v>9186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5000</v>
      </c>
      <c r="Z414">
        <v>0</v>
      </c>
      <c r="AA414" t="s">
        <v>9187</v>
      </c>
    </row>
    <row r="415" spans="1:27" x14ac:dyDescent="0.2">
      <c r="A415">
        <v>9000290</v>
      </c>
      <c r="B415" t="s">
        <v>499</v>
      </c>
      <c r="C415" t="s">
        <v>9185</v>
      </c>
      <c r="D415" t="s">
        <v>500</v>
      </c>
      <c r="E415" t="s">
        <v>8624</v>
      </c>
      <c r="F415" t="s">
        <v>9186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4000</v>
      </c>
      <c r="N415">
        <v>0</v>
      </c>
      <c r="O415">
        <v>0</v>
      </c>
      <c r="P415">
        <v>8000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5000</v>
      </c>
      <c r="Z415">
        <v>0</v>
      </c>
      <c r="AA415" t="s">
        <v>9187</v>
      </c>
    </row>
    <row r="416" spans="1:27" x14ac:dyDescent="0.2">
      <c r="A416">
        <v>9000291</v>
      </c>
      <c r="B416" t="s">
        <v>502</v>
      </c>
      <c r="C416" t="s">
        <v>9185</v>
      </c>
      <c r="D416" t="s">
        <v>503</v>
      </c>
      <c r="E416" t="s">
        <v>8624</v>
      </c>
      <c r="F416" t="s">
        <v>9186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8000</v>
      </c>
      <c r="N416">
        <v>8000</v>
      </c>
      <c r="O416">
        <v>0</v>
      </c>
      <c r="P416">
        <v>7000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5000</v>
      </c>
      <c r="Z416">
        <v>0</v>
      </c>
      <c r="AA416" t="s">
        <v>9187</v>
      </c>
    </row>
    <row r="417" spans="1:27" x14ac:dyDescent="0.2">
      <c r="A417">
        <v>9000293</v>
      </c>
      <c r="B417" t="s">
        <v>508</v>
      </c>
      <c r="C417" t="s">
        <v>9185</v>
      </c>
      <c r="D417" t="s">
        <v>509</v>
      </c>
      <c r="E417" t="s">
        <v>8624</v>
      </c>
      <c r="F417" t="s">
        <v>9186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5000</v>
      </c>
      <c r="Z417">
        <v>0</v>
      </c>
      <c r="AA417" t="s">
        <v>9187</v>
      </c>
    </row>
    <row r="418" spans="1:27" x14ac:dyDescent="0.2">
      <c r="A418">
        <v>9000212</v>
      </c>
      <c r="B418" t="s">
        <v>345</v>
      </c>
      <c r="C418" t="s">
        <v>9185</v>
      </c>
      <c r="D418" t="s">
        <v>346</v>
      </c>
      <c r="E418" t="s">
        <v>8624</v>
      </c>
      <c r="F418" t="s">
        <v>9186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8000</v>
      </c>
      <c r="N418">
        <v>8000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5000</v>
      </c>
      <c r="Z418">
        <v>0</v>
      </c>
      <c r="AA418" t="s">
        <v>9187</v>
      </c>
    </row>
    <row r="419" spans="1:27" x14ac:dyDescent="0.2">
      <c r="A419">
        <v>9000568</v>
      </c>
      <c r="B419" t="s">
        <v>1080</v>
      </c>
      <c r="C419" t="s">
        <v>9185</v>
      </c>
      <c r="D419" t="s">
        <v>1081</v>
      </c>
      <c r="E419" t="s">
        <v>8624</v>
      </c>
      <c r="F419" t="s">
        <v>9186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4000</v>
      </c>
      <c r="N419">
        <v>0</v>
      </c>
      <c r="O419">
        <v>0</v>
      </c>
      <c r="P419">
        <v>8000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5000</v>
      </c>
      <c r="Z419">
        <v>0</v>
      </c>
      <c r="AA419" t="s">
        <v>9187</v>
      </c>
    </row>
    <row r="420" spans="1:27" x14ac:dyDescent="0.2">
      <c r="A420">
        <v>9000606</v>
      </c>
      <c r="B420" t="s">
        <v>1188</v>
      </c>
      <c r="C420" t="s">
        <v>9185</v>
      </c>
      <c r="D420" t="s">
        <v>1189</v>
      </c>
      <c r="E420" t="s">
        <v>8624</v>
      </c>
      <c r="F420" t="s">
        <v>9186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5000</v>
      </c>
      <c r="Z420">
        <v>0</v>
      </c>
      <c r="AA420" t="s">
        <v>9187</v>
      </c>
    </row>
    <row r="421" spans="1:27" x14ac:dyDescent="0.2">
      <c r="A421">
        <v>9000608</v>
      </c>
      <c r="B421" t="s">
        <v>1194</v>
      </c>
      <c r="C421" t="s">
        <v>9185</v>
      </c>
      <c r="D421" t="s">
        <v>1195</v>
      </c>
      <c r="E421" t="s">
        <v>8624</v>
      </c>
      <c r="F421" t="s">
        <v>9186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5000</v>
      </c>
      <c r="Z421">
        <v>0</v>
      </c>
      <c r="AA421" t="s">
        <v>9187</v>
      </c>
    </row>
    <row r="422" spans="1:27" x14ac:dyDescent="0.2">
      <c r="A422">
        <v>9000609</v>
      </c>
      <c r="B422" t="s">
        <v>1197</v>
      </c>
      <c r="C422" t="s">
        <v>9185</v>
      </c>
      <c r="D422" t="s">
        <v>1198</v>
      </c>
      <c r="E422" t="s">
        <v>8624</v>
      </c>
      <c r="F422" t="s">
        <v>9186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1000</v>
      </c>
      <c r="N422">
        <v>0</v>
      </c>
      <c r="O422">
        <v>0</v>
      </c>
      <c r="P422">
        <v>16000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5000</v>
      </c>
      <c r="Z422">
        <v>0</v>
      </c>
      <c r="AA422" t="s">
        <v>9187</v>
      </c>
    </row>
    <row r="423" spans="1:27" x14ac:dyDescent="0.2">
      <c r="A423">
        <v>9000118</v>
      </c>
      <c r="B423" t="s">
        <v>86</v>
      </c>
      <c r="C423" t="s">
        <v>9185</v>
      </c>
      <c r="D423" t="s">
        <v>87</v>
      </c>
      <c r="E423" t="s">
        <v>8624</v>
      </c>
      <c r="F423" t="s">
        <v>9186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5000</v>
      </c>
      <c r="Z423">
        <v>0</v>
      </c>
      <c r="AA423" t="s">
        <v>9187</v>
      </c>
    </row>
    <row r="424" spans="1:27" x14ac:dyDescent="0.2">
      <c r="A424">
        <v>9000119</v>
      </c>
      <c r="B424" t="s">
        <v>88</v>
      </c>
      <c r="C424" t="s">
        <v>9185</v>
      </c>
      <c r="D424" t="s">
        <v>89</v>
      </c>
      <c r="E424" t="s">
        <v>8624</v>
      </c>
      <c r="F424" t="s">
        <v>9186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8000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5000</v>
      </c>
      <c r="Z424">
        <v>0</v>
      </c>
      <c r="AA424" t="s">
        <v>9187</v>
      </c>
    </row>
    <row r="425" spans="1:27" x14ac:dyDescent="0.2">
      <c r="A425">
        <v>9000120</v>
      </c>
      <c r="B425" t="s">
        <v>91</v>
      </c>
      <c r="C425" t="s">
        <v>9185</v>
      </c>
      <c r="D425" t="s">
        <v>92</v>
      </c>
      <c r="E425" t="s">
        <v>8624</v>
      </c>
      <c r="F425" t="s">
        <v>9186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5000</v>
      </c>
      <c r="Z425">
        <v>0</v>
      </c>
      <c r="AA425" t="s">
        <v>9187</v>
      </c>
    </row>
    <row r="426" spans="1:27" x14ac:dyDescent="0.2">
      <c r="A426">
        <v>9000297</v>
      </c>
      <c r="B426" t="s">
        <v>517</v>
      </c>
      <c r="C426" t="s">
        <v>9185</v>
      </c>
      <c r="D426" t="s">
        <v>518</v>
      </c>
      <c r="E426" t="s">
        <v>8624</v>
      </c>
      <c r="F426" t="s">
        <v>9186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8000</v>
      </c>
      <c r="N426">
        <v>0</v>
      </c>
      <c r="O426">
        <v>0</v>
      </c>
      <c r="P426">
        <v>8000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5000</v>
      </c>
      <c r="Z426">
        <v>0</v>
      </c>
      <c r="AA426" t="s">
        <v>9187</v>
      </c>
    </row>
    <row r="427" spans="1:27" x14ac:dyDescent="0.2">
      <c r="A427">
        <v>9000299</v>
      </c>
      <c r="B427" t="s">
        <v>520</v>
      </c>
      <c r="C427" t="s">
        <v>9185</v>
      </c>
      <c r="D427" t="s">
        <v>521</v>
      </c>
      <c r="E427" t="s">
        <v>8624</v>
      </c>
      <c r="F427" t="s">
        <v>9186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4000</v>
      </c>
      <c r="N427">
        <v>0</v>
      </c>
      <c r="O427">
        <v>0</v>
      </c>
      <c r="P427">
        <v>4000</v>
      </c>
      <c r="Q427">
        <v>3200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5000</v>
      </c>
      <c r="Z427">
        <v>0</v>
      </c>
      <c r="AA427" t="s">
        <v>9187</v>
      </c>
    </row>
    <row r="428" spans="1:27" x14ac:dyDescent="0.2">
      <c r="A428">
        <v>9000301</v>
      </c>
      <c r="B428" t="s">
        <v>523</v>
      </c>
      <c r="C428" t="s">
        <v>9185</v>
      </c>
      <c r="D428" t="s">
        <v>524</v>
      </c>
      <c r="E428" t="s">
        <v>8624</v>
      </c>
      <c r="F428" t="s">
        <v>9186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4000</v>
      </c>
      <c r="N428">
        <v>0</v>
      </c>
      <c r="O428">
        <v>0</v>
      </c>
      <c r="P428">
        <v>8000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5000</v>
      </c>
      <c r="Z428">
        <v>0</v>
      </c>
      <c r="AA428" t="s">
        <v>9187</v>
      </c>
    </row>
    <row r="429" spans="1:27" x14ac:dyDescent="0.2">
      <c r="A429">
        <v>9000302</v>
      </c>
      <c r="B429" t="s">
        <v>526</v>
      </c>
      <c r="C429" t="s">
        <v>9185</v>
      </c>
      <c r="D429" t="s">
        <v>527</v>
      </c>
      <c r="E429" t="s">
        <v>8624</v>
      </c>
      <c r="F429" t="s">
        <v>9186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5000</v>
      </c>
      <c r="Z429">
        <v>0</v>
      </c>
      <c r="AA429" t="s">
        <v>9187</v>
      </c>
    </row>
    <row r="430" spans="1:27" x14ac:dyDescent="0.2">
      <c r="A430">
        <v>9000304</v>
      </c>
      <c r="B430" t="s">
        <v>529</v>
      </c>
      <c r="C430" t="s">
        <v>9185</v>
      </c>
      <c r="D430" t="s">
        <v>530</v>
      </c>
      <c r="E430" t="s">
        <v>8624</v>
      </c>
      <c r="F430" t="s">
        <v>9186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4000</v>
      </c>
      <c r="N430">
        <v>0</v>
      </c>
      <c r="O430">
        <v>0</v>
      </c>
      <c r="P430">
        <v>8000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5000</v>
      </c>
      <c r="Z430">
        <v>0</v>
      </c>
      <c r="AA430" t="s">
        <v>9187</v>
      </c>
    </row>
    <row r="431" spans="1:27" x14ac:dyDescent="0.2">
      <c r="A431">
        <v>9000305</v>
      </c>
      <c r="B431" t="s">
        <v>532</v>
      </c>
      <c r="C431" t="s">
        <v>9185</v>
      </c>
      <c r="D431" t="s">
        <v>533</v>
      </c>
      <c r="E431" t="s">
        <v>8624</v>
      </c>
      <c r="F431" t="s">
        <v>9186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8000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5000</v>
      </c>
      <c r="Z431">
        <v>0</v>
      </c>
      <c r="AA431" t="s">
        <v>9187</v>
      </c>
    </row>
    <row r="432" spans="1:27" x14ac:dyDescent="0.2">
      <c r="A432">
        <v>9000306</v>
      </c>
      <c r="B432" t="s">
        <v>535</v>
      </c>
      <c r="C432" t="s">
        <v>9185</v>
      </c>
      <c r="D432" t="s">
        <v>536</v>
      </c>
      <c r="E432" t="s">
        <v>8624</v>
      </c>
      <c r="F432" t="s">
        <v>9186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8000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5000</v>
      </c>
      <c r="Z432">
        <v>0</v>
      </c>
      <c r="AA432" t="s">
        <v>9187</v>
      </c>
    </row>
    <row r="433" spans="1:27" x14ac:dyDescent="0.2">
      <c r="A433">
        <v>9000307</v>
      </c>
      <c r="B433" t="s">
        <v>538</v>
      </c>
      <c r="C433" t="s">
        <v>9185</v>
      </c>
      <c r="D433" t="s">
        <v>539</v>
      </c>
      <c r="E433" t="s">
        <v>8624</v>
      </c>
      <c r="F433" t="s">
        <v>9186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4000</v>
      </c>
      <c r="N433">
        <v>4000</v>
      </c>
      <c r="O433">
        <v>0</v>
      </c>
      <c r="P433">
        <v>16000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5000</v>
      </c>
      <c r="Z433">
        <v>0</v>
      </c>
      <c r="AA433" t="s">
        <v>9187</v>
      </c>
    </row>
    <row r="434" spans="1:27" x14ac:dyDescent="0.2">
      <c r="A434">
        <v>9000311</v>
      </c>
      <c r="B434" t="s">
        <v>541</v>
      </c>
      <c r="C434" t="s">
        <v>9185</v>
      </c>
      <c r="D434" t="s">
        <v>542</v>
      </c>
      <c r="E434" t="s">
        <v>8624</v>
      </c>
      <c r="F434" t="s">
        <v>9186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5000</v>
      </c>
      <c r="Z434">
        <v>0</v>
      </c>
      <c r="AA434" t="s">
        <v>9187</v>
      </c>
    </row>
    <row r="435" spans="1:27" x14ac:dyDescent="0.2">
      <c r="A435">
        <v>9000312</v>
      </c>
      <c r="B435" t="s">
        <v>544</v>
      </c>
      <c r="C435" t="s">
        <v>9185</v>
      </c>
      <c r="D435" t="s">
        <v>545</v>
      </c>
      <c r="E435" t="s">
        <v>8624</v>
      </c>
      <c r="F435" t="s">
        <v>9186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8000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5000</v>
      </c>
      <c r="Z435">
        <v>0</v>
      </c>
      <c r="AA435" t="s">
        <v>9187</v>
      </c>
    </row>
    <row r="436" spans="1:27" x14ac:dyDescent="0.2">
      <c r="A436">
        <v>9000313</v>
      </c>
      <c r="B436" t="s">
        <v>546</v>
      </c>
      <c r="C436" t="s">
        <v>9185</v>
      </c>
      <c r="D436" t="s">
        <v>547</v>
      </c>
      <c r="E436" t="s">
        <v>8624</v>
      </c>
      <c r="F436" t="s">
        <v>9186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5000</v>
      </c>
      <c r="Z436">
        <v>0</v>
      </c>
      <c r="AA436" t="s">
        <v>9187</v>
      </c>
    </row>
    <row r="437" spans="1:27" x14ac:dyDescent="0.2">
      <c r="A437">
        <v>9000314</v>
      </c>
      <c r="B437" t="s">
        <v>549</v>
      </c>
      <c r="C437" t="s">
        <v>9185</v>
      </c>
      <c r="D437" t="s">
        <v>550</v>
      </c>
      <c r="E437" t="s">
        <v>8624</v>
      </c>
      <c r="F437" t="s">
        <v>9186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4000</v>
      </c>
      <c r="N437">
        <v>0</v>
      </c>
      <c r="O437">
        <v>0</v>
      </c>
      <c r="P437">
        <v>8000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5000</v>
      </c>
      <c r="Z437">
        <v>0</v>
      </c>
      <c r="AA437" t="s">
        <v>9187</v>
      </c>
    </row>
    <row r="438" spans="1:27" x14ac:dyDescent="0.2">
      <c r="A438">
        <v>9000315</v>
      </c>
      <c r="B438" t="s">
        <v>552</v>
      </c>
      <c r="C438" t="s">
        <v>9185</v>
      </c>
      <c r="D438" t="s">
        <v>553</v>
      </c>
      <c r="E438" t="s">
        <v>8624</v>
      </c>
      <c r="F438" t="s">
        <v>9186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8000</v>
      </c>
      <c r="N438">
        <v>0</v>
      </c>
      <c r="O438">
        <v>0</v>
      </c>
      <c r="P438">
        <v>8000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5000</v>
      </c>
      <c r="Z438">
        <v>0</v>
      </c>
      <c r="AA438" t="s">
        <v>9187</v>
      </c>
    </row>
    <row r="439" spans="1:27" x14ac:dyDescent="0.2">
      <c r="A439">
        <v>9000107</v>
      </c>
      <c r="B439" t="s">
        <v>58</v>
      </c>
      <c r="C439" t="s">
        <v>9185</v>
      </c>
      <c r="D439" t="s">
        <v>59</v>
      </c>
      <c r="E439" t="s">
        <v>8624</v>
      </c>
      <c r="F439" t="s">
        <v>9186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8000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5000</v>
      </c>
      <c r="Z439">
        <v>0</v>
      </c>
      <c r="AA439" t="s">
        <v>9187</v>
      </c>
    </row>
    <row r="440" spans="1:27" x14ac:dyDescent="0.2">
      <c r="A440">
        <v>9000316</v>
      </c>
      <c r="B440" t="s">
        <v>555</v>
      </c>
      <c r="C440" t="s">
        <v>9185</v>
      </c>
      <c r="D440" t="s">
        <v>556</v>
      </c>
      <c r="E440" t="s">
        <v>8624</v>
      </c>
      <c r="F440" t="s">
        <v>9186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5000</v>
      </c>
      <c r="Z440">
        <v>0</v>
      </c>
      <c r="AA440" t="s">
        <v>9187</v>
      </c>
    </row>
    <row r="441" spans="1:27" x14ac:dyDescent="0.2">
      <c r="A441">
        <v>9000317</v>
      </c>
      <c r="B441" t="s">
        <v>558</v>
      </c>
      <c r="C441" t="s">
        <v>9185</v>
      </c>
      <c r="D441" t="s">
        <v>559</v>
      </c>
      <c r="E441" t="s">
        <v>8624</v>
      </c>
      <c r="F441" t="s">
        <v>9186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5000</v>
      </c>
      <c r="Z441">
        <v>0</v>
      </c>
      <c r="AA441" t="s">
        <v>9187</v>
      </c>
    </row>
    <row r="442" spans="1:27" x14ac:dyDescent="0.2">
      <c r="A442">
        <v>9000318</v>
      </c>
      <c r="B442" t="s">
        <v>562</v>
      </c>
      <c r="C442" t="s">
        <v>9185</v>
      </c>
      <c r="D442" t="s">
        <v>563</v>
      </c>
      <c r="E442" t="s">
        <v>8624</v>
      </c>
      <c r="F442" t="s">
        <v>9186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8000</v>
      </c>
      <c r="N442">
        <v>0</v>
      </c>
      <c r="O442">
        <v>0</v>
      </c>
      <c r="P442">
        <v>2000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5000</v>
      </c>
      <c r="Z442">
        <v>0</v>
      </c>
      <c r="AA442" t="s">
        <v>9187</v>
      </c>
    </row>
    <row r="443" spans="1:27" x14ac:dyDescent="0.2">
      <c r="A443">
        <v>9000319</v>
      </c>
      <c r="B443" t="s">
        <v>565</v>
      </c>
      <c r="C443" t="s">
        <v>9185</v>
      </c>
      <c r="D443" t="s">
        <v>566</v>
      </c>
      <c r="E443" t="s">
        <v>8624</v>
      </c>
      <c r="F443" t="s">
        <v>9186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4000</v>
      </c>
      <c r="N443">
        <v>0</v>
      </c>
      <c r="O443">
        <v>0</v>
      </c>
      <c r="P443">
        <v>16000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5000</v>
      </c>
      <c r="Z443">
        <v>0</v>
      </c>
      <c r="AA443" t="s">
        <v>9187</v>
      </c>
    </row>
    <row r="444" spans="1:27" x14ac:dyDescent="0.2">
      <c r="A444">
        <v>9000320</v>
      </c>
      <c r="B444" t="s">
        <v>568</v>
      </c>
      <c r="C444" t="s">
        <v>9185</v>
      </c>
      <c r="D444" t="s">
        <v>569</v>
      </c>
      <c r="E444" t="s">
        <v>8624</v>
      </c>
      <c r="F444" t="s">
        <v>9186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8000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5000</v>
      </c>
      <c r="Z444">
        <v>0</v>
      </c>
      <c r="AA444" t="s">
        <v>9187</v>
      </c>
    </row>
    <row r="445" spans="1:27" x14ac:dyDescent="0.2">
      <c r="A445">
        <v>9000321</v>
      </c>
      <c r="B445" t="s">
        <v>571</v>
      </c>
      <c r="C445" t="s">
        <v>9185</v>
      </c>
      <c r="D445" t="s">
        <v>572</v>
      </c>
      <c r="E445" t="s">
        <v>8624</v>
      </c>
      <c r="F445" t="s">
        <v>9186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4000</v>
      </c>
      <c r="N445">
        <v>0</v>
      </c>
      <c r="O445">
        <v>0</v>
      </c>
      <c r="P445">
        <v>16000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5000</v>
      </c>
      <c r="Z445">
        <v>0</v>
      </c>
      <c r="AA445" t="s">
        <v>9187</v>
      </c>
    </row>
    <row r="446" spans="1:27" x14ac:dyDescent="0.2">
      <c r="A446">
        <v>9000322</v>
      </c>
      <c r="B446" t="s">
        <v>574</v>
      </c>
      <c r="C446" t="s">
        <v>9185</v>
      </c>
      <c r="D446" t="s">
        <v>575</v>
      </c>
      <c r="E446" t="s">
        <v>8624</v>
      </c>
      <c r="F446" t="s">
        <v>9186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8000</v>
      </c>
      <c r="N446">
        <v>8000</v>
      </c>
      <c r="O446">
        <v>0</v>
      </c>
      <c r="P446">
        <v>8000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5000</v>
      </c>
      <c r="Z446">
        <v>0</v>
      </c>
      <c r="AA446" t="s">
        <v>9187</v>
      </c>
    </row>
    <row r="447" spans="1:27" x14ac:dyDescent="0.2">
      <c r="A447">
        <v>9000323</v>
      </c>
      <c r="B447" t="s">
        <v>577</v>
      </c>
      <c r="C447" t="s">
        <v>9185</v>
      </c>
      <c r="D447" t="s">
        <v>578</v>
      </c>
      <c r="E447" t="s">
        <v>8624</v>
      </c>
      <c r="F447" t="s">
        <v>9186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8000</v>
      </c>
      <c r="N447">
        <v>0</v>
      </c>
      <c r="O447">
        <v>0</v>
      </c>
      <c r="P447">
        <v>16000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5000</v>
      </c>
      <c r="Z447">
        <v>0</v>
      </c>
      <c r="AA447" t="s">
        <v>9187</v>
      </c>
    </row>
    <row r="448" spans="1:27" x14ac:dyDescent="0.2">
      <c r="A448">
        <v>9000543</v>
      </c>
      <c r="B448" t="s">
        <v>1008</v>
      </c>
      <c r="C448" t="s">
        <v>9185</v>
      </c>
      <c r="D448" t="s">
        <v>1009</v>
      </c>
      <c r="E448" t="s">
        <v>8624</v>
      </c>
      <c r="F448" t="s">
        <v>9186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5000</v>
      </c>
      <c r="Z448">
        <v>0</v>
      </c>
      <c r="AA448" t="s">
        <v>9187</v>
      </c>
    </row>
    <row r="449" spans="1:27" x14ac:dyDescent="0.2">
      <c r="A449">
        <v>9000570</v>
      </c>
      <c r="B449" t="s">
        <v>1086</v>
      </c>
      <c r="C449" t="s">
        <v>9185</v>
      </c>
      <c r="D449" t="s">
        <v>1087</v>
      </c>
      <c r="E449" t="s">
        <v>8624</v>
      </c>
      <c r="F449" t="s">
        <v>9186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5000</v>
      </c>
      <c r="Z449">
        <v>0</v>
      </c>
      <c r="AA449" t="s">
        <v>9187</v>
      </c>
    </row>
    <row r="450" spans="1:27" x14ac:dyDescent="0.2">
      <c r="A450">
        <v>9000572</v>
      </c>
      <c r="B450" t="s">
        <v>1092</v>
      </c>
      <c r="C450" t="s">
        <v>9185</v>
      </c>
      <c r="D450" t="s">
        <v>2381</v>
      </c>
      <c r="E450" t="s">
        <v>8624</v>
      </c>
      <c r="F450" t="s">
        <v>9186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8000</v>
      </c>
      <c r="N450">
        <v>0</v>
      </c>
      <c r="O450">
        <v>0</v>
      </c>
      <c r="P450">
        <v>8000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5000</v>
      </c>
      <c r="Z450">
        <v>0</v>
      </c>
      <c r="AA450" t="s">
        <v>9187</v>
      </c>
    </row>
    <row r="451" spans="1:27" x14ac:dyDescent="0.2">
      <c r="A451">
        <v>9000103</v>
      </c>
      <c r="B451" t="s">
        <v>43</v>
      </c>
      <c r="C451" t="s">
        <v>9185</v>
      </c>
      <c r="D451" t="s">
        <v>44</v>
      </c>
      <c r="E451" t="s">
        <v>8624</v>
      </c>
      <c r="F451" t="s">
        <v>9186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8000</v>
      </c>
      <c r="N451">
        <v>0</v>
      </c>
      <c r="O451">
        <v>0</v>
      </c>
      <c r="P451">
        <v>8000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5000</v>
      </c>
      <c r="Z451">
        <v>0</v>
      </c>
      <c r="AA451" t="s">
        <v>9187</v>
      </c>
    </row>
    <row r="452" spans="1:27" x14ac:dyDescent="0.2">
      <c r="A452">
        <v>9000324</v>
      </c>
      <c r="B452" t="s">
        <v>580</v>
      </c>
      <c r="C452" t="s">
        <v>9185</v>
      </c>
      <c r="D452" t="s">
        <v>581</v>
      </c>
      <c r="E452" t="s">
        <v>8624</v>
      </c>
      <c r="F452" t="s">
        <v>9186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16000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5000</v>
      </c>
      <c r="Z452">
        <v>0</v>
      </c>
      <c r="AA452" t="s">
        <v>9187</v>
      </c>
    </row>
    <row r="453" spans="1:27" x14ac:dyDescent="0.2">
      <c r="A453">
        <v>9000326</v>
      </c>
      <c r="B453" t="s">
        <v>584</v>
      </c>
      <c r="C453" t="s">
        <v>9185</v>
      </c>
      <c r="D453" t="s">
        <v>585</v>
      </c>
      <c r="E453" t="s">
        <v>8624</v>
      </c>
      <c r="F453" t="s">
        <v>9186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8000</v>
      </c>
      <c r="N453">
        <v>8000</v>
      </c>
      <c r="O453">
        <v>0</v>
      </c>
      <c r="P453">
        <v>8000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5000</v>
      </c>
      <c r="Z453">
        <v>0</v>
      </c>
      <c r="AA453" t="s">
        <v>9187</v>
      </c>
    </row>
    <row r="454" spans="1:27" x14ac:dyDescent="0.2">
      <c r="A454">
        <v>9000327</v>
      </c>
      <c r="B454" t="s">
        <v>587</v>
      </c>
      <c r="C454" t="s">
        <v>9185</v>
      </c>
      <c r="D454" t="s">
        <v>588</v>
      </c>
      <c r="E454" t="s">
        <v>8624</v>
      </c>
      <c r="F454" t="s">
        <v>9186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16000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5000</v>
      </c>
      <c r="Z454">
        <v>0</v>
      </c>
      <c r="AA454" t="s">
        <v>9187</v>
      </c>
    </row>
    <row r="455" spans="1:27" x14ac:dyDescent="0.2">
      <c r="A455">
        <v>9000328</v>
      </c>
      <c r="B455" t="s">
        <v>590</v>
      </c>
      <c r="C455" t="s">
        <v>9185</v>
      </c>
      <c r="D455" t="s">
        <v>591</v>
      </c>
      <c r="E455" t="s">
        <v>8624</v>
      </c>
      <c r="F455" t="s">
        <v>9186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8000</v>
      </c>
      <c r="N455">
        <v>8000</v>
      </c>
      <c r="O455">
        <v>0</v>
      </c>
      <c r="P455">
        <v>8000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5000</v>
      </c>
      <c r="Z455">
        <v>0</v>
      </c>
      <c r="AA455" t="s">
        <v>9187</v>
      </c>
    </row>
    <row r="456" spans="1:27" x14ac:dyDescent="0.2">
      <c r="A456">
        <v>9000329</v>
      </c>
      <c r="B456" t="s">
        <v>593</v>
      </c>
      <c r="C456" t="s">
        <v>9185</v>
      </c>
      <c r="D456" t="s">
        <v>594</v>
      </c>
      <c r="E456" t="s">
        <v>8624</v>
      </c>
      <c r="F456" t="s">
        <v>9186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4000</v>
      </c>
      <c r="N456">
        <v>0</v>
      </c>
      <c r="O456">
        <v>0</v>
      </c>
      <c r="P456">
        <v>16000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5000</v>
      </c>
      <c r="Z456">
        <v>0</v>
      </c>
      <c r="AA456" t="s">
        <v>9187</v>
      </c>
    </row>
    <row r="457" spans="1:27" x14ac:dyDescent="0.2">
      <c r="A457">
        <v>9000330</v>
      </c>
      <c r="B457" t="s">
        <v>596</v>
      </c>
      <c r="C457" t="s">
        <v>9185</v>
      </c>
      <c r="D457" t="s">
        <v>597</v>
      </c>
      <c r="E457" t="s">
        <v>8624</v>
      </c>
      <c r="F457" t="s">
        <v>9186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4000</v>
      </c>
      <c r="N457">
        <v>8000</v>
      </c>
      <c r="O457">
        <v>0</v>
      </c>
      <c r="P457">
        <v>16000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5000</v>
      </c>
      <c r="Z457">
        <v>0</v>
      </c>
      <c r="AA457" t="s">
        <v>9187</v>
      </c>
    </row>
    <row r="458" spans="1:27" x14ac:dyDescent="0.2">
      <c r="A458">
        <v>9000332</v>
      </c>
      <c r="B458" t="s">
        <v>599</v>
      </c>
      <c r="C458" t="s">
        <v>9185</v>
      </c>
      <c r="D458" t="s">
        <v>600</v>
      </c>
      <c r="E458" t="s">
        <v>8624</v>
      </c>
      <c r="F458" t="s">
        <v>9186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4000</v>
      </c>
      <c r="N458">
        <v>0</v>
      </c>
      <c r="O458">
        <v>0</v>
      </c>
      <c r="P458">
        <v>16000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5000</v>
      </c>
      <c r="Z458">
        <v>0</v>
      </c>
      <c r="AA458" t="s">
        <v>9187</v>
      </c>
    </row>
    <row r="459" spans="1:27" x14ac:dyDescent="0.2">
      <c r="A459">
        <v>9000333</v>
      </c>
      <c r="B459" t="s">
        <v>602</v>
      </c>
      <c r="C459" t="s">
        <v>9185</v>
      </c>
      <c r="D459" t="s">
        <v>603</v>
      </c>
      <c r="E459" t="s">
        <v>8624</v>
      </c>
      <c r="F459" t="s">
        <v>9186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8000</v>
      </c>
      <c r="N459">
        <v>0</v>
      </c>
      <c r="O459">
        <v>0</v>
      </c>
      <c r="P459">
        <v>16000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5000</v>
      </c>
      <c r="Z459">
        <v>0</v>
      </c>
      <c r="AA459" t="s">
        <v>9187</v>
      </c>
    </row>
    <row r="460" spans="1:27" x14ac:dyDescent="0.2">
      <c r="A460">
        <v>9000334</v>
      </c>
      <c r="B460" t="s">
        <v>605</v>
      </c>
      <c r="C460" t="s">
        <v>9185</v>
      </c>
      <c r="D460" t="s">
        <v>606</v>
      </c>
      <c r="E460" t="s">
        <v>8624</v>
      </c>
      <c r="F460" t="s">
        <v>9186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4000</v>
      </c>
      <c r="N460">
        <v>0</v>
      </c>
      <c r="O460">
        <v>0</v>
      </c>
      <c r="P460">
        <v>16000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5000</v>
      </c>
      <c r="Z460">
        <v>0</v>
      </c>
      <c r="AA460" t="s">
        <v>9187</v>
      </c>
    </row>
    <row r="461" spans="1:27" x14ac:dyDescent="0.2">
      <c r="A461">
        <v>9000335</v>
      </c>
      <c r="B461" t="s">
        <v>608</v>
      </c>
      <c r="C461" t="s">
        <v>9185</v>
      </c>
      <c r="D461" t="s">
        <v>609</v>
      </c>
      <c r="E461" t="s">
        <v>8624</v>
      </c>
      <c r="F461" t="s">
        <v>9186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8000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5000</v>
      </c>
      <c r="Z461">
        <v>0</v>
      </c>
      <c r="AA461" t="s">
        <v>9187</v>
      </c>
    </row>
    <row r="462" spans="1:27" x14ac:dyDescent="0.2">
      <c r="A462">
        <v>9000336</v>
      </c>
      <c r="B462" t="s">
        <v>610</v>
      </c>
      <c r="C462" t="s">
        <v>9185</v>
      </c>
      <c r="D462" t="s">
        <v>611</v>
      </c>
      <c r="E462" t="s">
        <v>8624</v>
      </c>
      <c r="F462" t="s">
        <v>9186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4000</v>
      </c>
      <c r="N462">
        <v>0</v>
      </c>
      <c r="O462">
        <v>0</v>
      </c>
      <c r="P462">
        <v>16000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5000</v>
      </c>
      <c r="Z462">
        <v>0</v>
      </c>
      <c r="AA462" t="s">
        <v>9187</v>
      </c>
    </row>
    <row r="463" spans="1:27" x14ac:dyDescent="0.2">
      <c r="A463">
        <v>9000337</v>
      </c>
      <c r="B463" t="s">
        <v>613</v>
      </c>
      <c r="C463" t="s">
        <v>9185</v>
      </c>
      <c r="D463" t="s">
        <v>614</v>
      </c>
      <c r="E463" t="s">
        <v>8624</v>
      </c>
      <c r="F463" t="s">
        <v>9186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8000</v>
      </c>
      <c r="N463">
        <v>0</v>
      </c>
      <c r="O463">
        <v>0</v>
      </c>
      <c r="P463">
        <v>8000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5000</v>
      </c>
      <c r="Z463">
        <v>0</v>
      </c>
      <c r="AA463" t="s">
        <v>9187</v>
      </c>
    </row>
    <row r="464" spans="1:27" x14ac:dyDescent="0.2">
      <c r="A464">
        <v>9000584</v>
      </c>
      <c r="B464" t="s">
        <v>1122</v>
      </c>
      <c r="C464" t="s">
        <v>9185</v>
      </c>
      <c r="D464" t="s">
        <v>1123</v>
      </c>
      <c r="E464" t="s">
        <v>8624</v>
      </c>
      <c r="F464" t="s">
        <v>9186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5000</v>
      </c>
      <c r="Z464">
        <v>0</v>
      </c>
      <c r="AA464" t="s">
        <v>9187</v>
      </c>
    </row>
    <row r="465" spans="1:27" x14ac:dyDescent="0.2">
      <c r="A465">
        <v>9000585</v>
      </c>
      <c r="B465" t="s">
        <v>1125</v>
      </c>
      <c r="C465" t="s">
        <v>9185</v>
      </c>
      <c r="D465" t="s">
        <v>1126</v>
      </c>
      <c r="E465" t="s">
        <v>8624</v>
      </c>
      <c r="F465" t="s">
        <v>9186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5000</v>
      </c>
      <c r="Z465">
        <v>0</v>
      </c>
      <c r="AA465" t="s">
        <v>9187</v>
      </c>
    </row>
    <row r="466" spans="1:27" x14ac:dyDescent="0.2">
      <c r="A466">
        <v>9000586</v>
      </c>
      <c r="B466" t="s">
        <v>1128</v>
      </c>
      <c r="C466" t="s">
        <v>9185</v>
      </c>
      <c r="D466" t="s">
        <v>1129</v>
      </c>
      <c r="E466" t="s">
        <v>8624</v>
      </c>
      <c r="F466" t="s">
        <v>9186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5000</v>
      </c>
      <c r="Z466">
        <v>0</v>
      </c>
      <c r="AA466" t="s">
        <v>9187</v>
      </c>
    </row>
    <row r="467" spans="1:27" x14ac:dyDescent="0.2">
      <c r="A467">
        <v>9000613</v>
      </c>
      <c r="B467" t="s">
        <v>1209</v>
      </c>
      <c r="C467" t="s">
        <v>9185</v>
      </c>
      <c r="D467" t="s">
        <v>1210</v>
      </c>
      <c r="E467" t="s">
        <v>8624</v>
      </c>
      <c r="F467" t="s">
        <v>9186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5000</v>
      </c>
      <c r="Z467">
        <v>0</v>
      </c>
      <c r="AA467" t="s">
        <v>9187</v>
      </c>
    </row>
    <row r="468" spans="1:27" x14ac:dyDescent="0.2">
      <c r="A468">
        <v>9000614</v>
      </c>
      <c r="B468" t="s">
        <v>1212</v>
      </c>
      <c r="C468" t="s">
        <v>9185</v>
      </c>
      <c r="D468" t="s">
        <v>1213</v>
      </c>
      <c r="E468" t="s">
        <v>8624</v>
      </c>
      <c r="F468" t="s">
        <v>9186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5000</v>
      </c>
      <c r="Z468">
        <v>0</v>
      </c>
      <c r="AA468" t="s">
        <v>9187</v>
      </c>
    </row>
    <row r="469" spans="1:27" x14ac:dyDescent="0.2">
      <c r="A469">
        <v>9000117</v>
      </c>
      <c r="B469" t="s">
        <v>1937</v>
      </c>
      <c r="C469" t="s">
        <v>9185</v>
      </c>
      <c r="D469" t="s">
        <v>1938</v>
      </c>
      <c r="E469" t="s">
        <v>8624</v>
      </c>
      <c r="F469" t="s">
        <v>9186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8000</v>
      </c>
      <c r="N469">
        <v>0</v>
      </c>
      <c r="O469">
        <v>0</v>
      </c>
      <c r="P469">
        <v>8000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5000</v>
      </c>
      <c r="Z469">
        <v>0</v>
      </c>
      <c r="AA469" t="s">
        <v>9187</v>
      </c>
    </row>
    <row r="470" spans="1:27" x14ac:dyDescent="0.2">
      <c r="A470">
        <v>9000339</v>
      </c>
      <c r="B470" t="s">
        <v>616</v>
      </c>
      <c r="C470" t="s">
        <v>9185</v>
      </c>
      <c r="D470" t="s">
        <v>617</v>
      </c>
      <c r="E470" t="s">
        <v>8624</v>
      </c>
      <c r="F470" t="s">
        <v>9186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16000</v>
      </c>
      <c r="N470">
        <v>0</v>
      </c>
      <c r="O470">
        <v>0</v>
      </c>
      <c r="P470">
        <v>8000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5000</v>
      </c>
      <c r="Z470">
        <v>0</v>
      </c>
      <c r="AA470" t="s">
        <v>9187</v>
      </c>
    </row>
    <row r="471" spans="1:27" x14ac:dyDescent="0.2">
      <c r="A471">
        <v>9000340</v>
      </c>
      <c r="B471" t="s">
        <v>619</v>
      </c>
      <c r="C471" t="s">
        <v>9185</v>
      </c>
      <c r="D471" t="s">
        <v>620</v>
      </c>
      <c r="E471" t="s">
        <v>8624</v>
      </c>
      <c r="F471" t="s">
        <v>9186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8000</v>
      </c>
      <c r="N471">
        <v>8000</v>
      </c>
      <c r="O471">
        <v>0</v>
      </c>
      <c r="P471">
        <v>8000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5000</v>
      </c>
      <c r="Z471">
        <v>0</v>
      </c>
      <c r="AA471" t="s">
        <v>9187</v>
      </c>
    </row>
    <row r="472" spans="1:27" x14ac:dyDescent="0.2">
      <c r="A472">
        <v>9000341</v>
      </c>
      <c r="B472" t="s">
        <v>622</v>
      </c>
      <c r="C472" t="s">
        <v>9185</v>
      </c>
      <c r="D472" t="s">
        <v>623</v>
      </c>
      <c r="E472" t="s">
        <v>8624</v>
      </c>
      <c r="F472" t="s">
        <v>9186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5000</v>
      </c>
      <c r="Z472">
        <v>0</v>
      </c>
      <c r="AA472" t="s">
        <v>9187</v>
      </c>
    </row>
    <row r="473" spans="1:27" x14ac:dyDescent="0.2">
      <c r="A473">
        <v>9000344</v>
      </c>
      <c r="B473" t="s">
        <v>628</v>
      </c>
      <c r="C473" t="s">
        <v>9185</v>
      </c>
      <c r="D473" t="s">
        <v>629</v>
      </c>
      <c r="E473" t="s">
        <v>8624</v>
      </c>
      <c r="F473" t="s">
        <v>9186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8000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5000</v>
      </c>
      <c r="Z473">
        <v>0</v>
      </c>
      <c r="AA473" t="s">
        <v>9187</v>
      </c>
    </row>
    <row r="474" spans="1:27" x14ac:dyDescent="0.2">
      <c r="A474">
        <v>9000345</v>
      </c>
      <c r="B474" t="s">
        <v>631</v>
      </c>
      <c r="C474" t="s">
        <v>9185</v>
      </c>
      <c r="D474" t="s">
        <v>632</v>
      </c>
      <c r="E474" t="s">
        <v>8624</v>
      </c>
      <c r="F474" t="s">
        <v>9186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5000</v>
      </c>
      <c r="Z474">
        <v>0</v>
      </c>
      <c r="AA474" t="s">
        <v>9187</v>
      </c>
    </row>
    <row r="475" spans="1:27" x14ac:dyDescent="0.2">
      <c r="A475">
        <v>9000347</v>
      </c>
      <c r="B475" t="s">
        <v>634</v>
      </c>
      <c r="C475" t="s">
        <v>9185</v>
      </c>
      <c r="D475" t="s">
        <v>635</v>
      </c>
      <c r="E475" t="s">
        <v>8624</v>
      </c>
      <c r="F475" t="s">
        <v>9186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8000</v>
      </c>
      <c r="N475">
        <v>0</v>
      </c>
      <c r="O475">
        <v>0</v>
      </c>
      <c r="P475">
        <v>8000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5000</v>
      </c>
      <c r="Z475">
        <v>0</v>
      </c>
      <c r="AA475" t="s">
        <v>9187</v>
      </c>
    </row>
    <row r="476" spans="1:27" x14ac:dyDescent="0.2">
      <c r="A476">
        <v>9000348</v>
      </c>
      <c r="B476" t="s">
        <v>637</v>
      </c>
      <c r="C476" t="s">
        <v>9185</v>
      </c>
      <c r="D476" t="s">
        <v>638</v>
      </c>
      <c r="E476" t="s">
        <v>8624</v>
      </c>
      <c r="F476" t="s">
        <v>9186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8000</v>
      </c>
      <c r="N476">
        <v>0</v>
      </c>
      <c r="O476">
        <v>0</v>
      </c>
      <c r="P476">
        <v>16000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5000</v>
      </c>
      <c r="Z476">
        <v>0</v>
      </c>
      <c r="AA476" t="s">
        <v>9187</v>
      </c>
    </row>
    <row r="477" spans="1:27" x14ac:dyDescent="0.2">
      <c r="A477">
        <v>9000349</v>
      </c>
      <c r="B477" t="s">
        <v>640</v>
      </c>
      <c r="C477" t="s">
        <v>9185</v>
      </c>
      <c r="D477" t="s">
        <v>641</v>
      </c>
      <c r="E477" t="s">
        <v>8624</v>
      </c>
      <c r="F477" t="s">
        <v>9186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8000</v>
      </c>
      <c r="N477">
        <v>0</v>
      </c>
      <c r="O477">
        <v>0</v>
      </c>
      <c r="P477">
        <v>8000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5000</v>
      </c>
      <c r="Z477">
        <v>0</v>
      </c>
      <c r="AA477" t="s">
        <v>9187</v>
      </c>
    </row>
    <row r="478" spans="1:27" x14ac:dyDescent="0.2">
      <c r="A478">
        <v>9000351</v>
      </c>
      <c r="B478" t="s">
        <v>643</v>
      </c>
      <c r="C478" t="s">
        <v>9185</v>
      </c>
      <c r="D478" t="s">
        <v>644</v>
      </c>
      <c r="E478" t="s">
        <v>8624</v>
      </c>
      <c r="F478" t="s">
        <v>9186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8000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5000</v>
      </c>
      <c r="Z478">
        <v>0</v>
      </c>
      <c r="AA478" t="s">
        <v>9187</v>
      </c>
    </row>
    <row r="479" spans="1:27" x14ac:dyDescent="0.2">
      <c r="A479">
        <v>9000352</v>
      </c>
      <c r="B479" t="s">
        <v>646</v>
      </c>
      <c r="C479" t="s">
        <v>9185</v>
      </c>
      <c r="D479" t="s">
        <v>647</v>
      </c>
      <c r="E479" t="s">
        <v>8624</v>
      </c>
      <c r="F479" t="s">
        <v>9186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8000</v>
      </c>
      <c r="N479">
        <v>0</v>
      </c>
      <c r="O479">
        <v>0</v>
      </c>
      <c r="P479">
        <v>4000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5000</v>
      </c>
      <c r="Z479">
        <v>0</v>
      </c>
      <c r="AA479" t="s">
        <v>9187</v>
      </c>
    </row>
    <row r="480" spans="1:27" x14ac:dyDescent="0.2">
      <c r="A480">
        <v>9000353</v>
      </c>
      <c r="B480" t="s">
        <v>649</v>
      </c>
      <c r="C480" t="s">
        <v>9185</v>
      </c>
      <c r="D480" t="s">
        <v>650</v>
      </c>
      <c r="E480" t="s">
        <v>8624</v>
      </c>
      <c r="F480" t="s">
        <v>9186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4000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5000</v>
      </c>
      <c r="Z480">
        <v>0</v>
      </c>
      <c r="AA480" t="s">
        <v>9187</v>
      </c>
    </row>
    <row r="481" spans="1:27" x14ac:dyDescent="0.2">
      <c r="A481">
        <v>9000354</v>
      </c>
      <c r="B481" t="s">
        <v>652</v>
      </c>
      <c r="C481" t="s">
        <v>9185</v>
      </c>
      <c r="D481" t="s">
        <v>653</v>
      </c>
      <c r="E481" t="s">
        <v>8624</v>
      </c>
      <c r="F481" t="s">
        <v>9186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8000</v>
      </c>
      <c r="N481">
        <v>0</v>
      </c>
      <c r="O481">
        <v>0</v>
      </c>
      <c r="P481">
        <v>8000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5000</v>
      </c>
      <c r="Z481">
        <v>0</v>
      </c>
      <c r="AA481" t="s">
        <v>9187</v>
      </c>
    </row>
    <row r="482" spans="1:27" x14ac:dyDescent="0.2">
      <c r="A482">
        <v>9000355</v>
      </c>
      <c r="B482" t="s">
        <v>655</v>
      </c>
      <c r="C482" t="s">
        <v>9185</v>
      </c>
      <c r="D482" t="s">
        <v>656</v>
      </c>
      <c r="E482" t="s">
        <v>8624</v>
      </c>
      <c r="F482" t="s">
        <v>9186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5000</v>
      </c>
      <c r="Z482">
        <v>0</v>
      </c>
      <c r="AA482" t="s">
        <v>9187</v>
      </c>
    </row>
    <row r="483" spans="1:27" x14ac:dyDescent="0.2">
      <c r="A483">
        <v>9000356</v>
      </c>
      <c r="B483" t="s">
        <v>658</v>
      </c>
      <c r="C483" t="s">
        <v>9185</v>
      </c>
      <c r="D483" t="s">
        <v>659</v>
      </c>
      <c r="E483" t="s">
        <v>8624</v>
      </c>
      <c r="F483" t="s">
        <v>9186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8000</v>
      </c>
      <c r="O483">
        <v>0</v>
      </c>
      <c r="P483">
        <v>4000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5000</v>
      </c>
      <c r="Z483">
        <v>0</v>
      </c>
      <c r="AA483" t="s">
        <v>9187</v>
      </c>
    </row>
    <row r="484" spans="1:27" x14ac:dyDescent="0.2">
      <c r="A484">
        <v>9000357</v>
      </c>
      <c r="B484" t="s">
        <v>661</v>
      </c>
      <c r="C484" t="s">
        <v>9185</v>
      </c>
      <c r="D484" t="s">
        <v>662</v>
      </c>
      <c r="E484" t="s">
        <v>8624</v>
      </c>
      <c r="F484" t="s">
        <v>9186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8000</v>
      </c>
      <c r="N484">
        <v>8000</v>
      </c>
      <c r="O484">
        <v>0</v>
      </c>
      <c r="P484">
        <v>8000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5000</v>
      </c>
      <c r="Z484">
        <v>0</v>
      </c>
      <c r="AA484" t="s">
        <v>9187</v>
      </c>
    </row>
    <row r="485" spans="1:27" x14ac:dyDescent="0.2">
      <c r="A485">
        <v>9000358</v>
      </c>
      <c r="B485" t="s">
        <v>664</v>
      </c>
      <c r="C485" t="s">
        <v>9185</v>
      </c>
      <c r="D485" t="s">
        <v>665</v>
      </c>
      <c r="E485" t="s">
        <v>8624</v>
      </c>
      <c r="F485" t="s">
        <v>9186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8000</v>
      </c>
      <c r="N485">
        <v>0</v>
      </c>
      <c r="O485">
        <v>0</v>
      </c>
      <c r="P485">
        <v>8000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5000</v>
      </c>
      <c r="Z485">
        <v>0</v>
      </c>
      <c r="AA485" t="s">
        <v>9187</v>
      </c>
    </row>
    <row r="486" spans="1:27" x14ac:dyDescent="0.2">
      <c r="A486">
        <v>9000540</v>
      </c>
      <c r="B486" t="s">
        <v>999</v>
      </c>
      <c r="C486" t="s">
        <v>9185</v>
      </c>
      <c r="D486" t="s">
        <v>1000</v>
      </c>
      <c r="E486" t="s">
        <v>8624</v>
      </c>
      <c r="F486" t="s">
        <v>9186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8000</v>
      </c>
      <c r="N486">
        <v>8000</v>
      </c>
      <c r="O486">
        <v>0</v>
      </c>
      <c r="P486">
        <v>16000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5000</v>
      </c>
      <c r="Z486">
        <v>0</v>
      </c>
      <c r="AA486" t="s">
        <v>9187</v>
      </c>
    </row>
    <row r="487" spans="1:27" x14ac:dyDescent="0.2">
      <c r="A487">
        <v>9000541</v>
      </c>
      <c r="B487" t="s">
        <v>1002</v>
      </c>
      <c r="C487" t="s">
        <v>9185</v>
      </c>
      <c r="D487" t="s">
        <v>1003</v>
      </c>
      <c r="E487" t="s">
        <v>8624</v>
      </c>
      <c r="F487" t="s">
        <v>9186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5000</v>
      </c>
      <c r="Z487">
        <v>0</v>
      </c>
      <c r="AA487" t="s">
        <v>9187</v>
      </c>
    </row>
    <row r="488" spans="1:27" x14ac:dyDescent="0.2">
      <c r="A488">
        <v>9000542</v>
      </c>
      <c r="B488" t="s">
        <v>1005</v>
      </c>
      <c r="C488" t="s">
        <v>9185</v>
      </c>
      <c r="D488" t="s">
        <v>1006</v>
      </c>
      <c r="E488" t="s">
        <v>8624</v>
      </c>
      <c r="F488" t="s">
        <v>9186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5000</v>
      </c>
      <c r="Z488">
        <v>0</v>
      </c>
      <c r="AA488" t="s">
        <v>9187</v>
      </c>
    </row>
    <row r="489" spans="1:27" x14ac:dyDescent="0.2">
      <c r="A489">
        <v>9000573</v>
      </c>
      <c r="B489" t="s">
        <v>1094</v>
      </c>
      <c r="C489" t="s">
        <v>9185</v>
      </c>
      <c r="D489" t="s">
        <v>1095</v>
      </c>
      <c r="E489" t="s">
        <v>8624</v>
      </c>
      <c r="F489" t="s">
        <v>9186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10000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5000</v>
      </c>
      <c r="Z489">
        <v>0</v>
      </c>
      <c r="AA489" t="s">
        <v>9187</v>
      </c>
    </row>
    <row r="490" spans="1:27" x14ac:dyDescent="0.2">
      <c r="A490">
        <v>9000574</v>
      </c>
      <c r="B490" t="s">
        <v>1097</v>
      </c>
      <c r="C490" t="s">
        <v>9185</v>
      </c>
      <c r="D490" t="s">
        <v>2382</v>
      </c>
      <c r="E490" t="s">
        <v>8624</v>
      </c>
      <c r="F490" t="s">
        <v>9186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5000</v>
      </c>
      <c r="Z490">
        <v>0</v>
      </c>
      <c r="AA490" t="s">
        <v>9187</v>
      </c>
    </row>
    <row r="491" spans="1:27" x14ac:dyDescent="0.2">
      <c r="A491">
        <v>9000539</v>
      </c>
      <c r="B491" t="s">
        <v>996</v>
      </c>
      <c r="C491" t="s">
        <v>9185</v>
      </c>
      <c r="D491" t="s">
        <v>997</v>
      </c>
      <c r="E491" t="s">
        <v>8624</v>
      </c>
      <c r="F491" t="s">
        <v>9186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4000</v>
      </c>
      <c r="N491">
        <v>0</v>
      </c>
      <c r="O491">
        <v>0</v>
      </c>
      <c r="P491">
        <v>4000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5000</v>
      </c>
      <c r="Z491">
        <v>0</v>
      </c>
      <c r="AA491" t="s">
        <v>9187</v>
      </c>
    </row>
    <row r="492" spans="1:27" x14ac:dyDescent="0.2">
      <c r="A492">
        <v>9000575</v>
      </c>
      <c r="B492" t="s">
        <v>1099</v>
      </c>
      <c r="C492" t="s">
        <v>9185</v>
      </c>
      <c r="D492" t="s">
        <v>1100</v>
      </c>
      <c r="E492" t="s">
        <v>8624</v>
      </c>
      <c r="F492" t="s">
        <v>9186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5000</v>
      </c>
      <c r="Z492">
        <v>0</v>
      </c>
      <c r="AA492" t="s">
        <v>9187</v>
      </c>
    </row>
    <row r="493" spans="1:27" x14ac:dyDescent="0.2">
      <c r="A493">
        <v>9000587</v>
      </c>
      <c r="B493" t="s">
        <v>1131</v>
      </c>
      <c r="C493" t="s">
        <v>9185</v>
      </c>
      <c r="D493" t="s">
        <v>1132</v>
      </c>
      <c r="E493" t="s">
        <v>8624</v>
      </c>
      <c r="F493" t="s">
        <v>9186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5000</v>
      </c>
      <c r="Z493">
        <v>0</v>
      </c>
      <c r="AA493" t="s">
        <v>9187</v>
      </c>
    </row>
    <row r="494" spans="1:27" x14ac:dyDescent="0.2">
      <c r="A494">
        <v>9000588</v>
      </c>
      <c r="B494" t="s">
        <v>1134</v>
      </c>
      <c r="C494" t="s">
        <v>9185</v>
      </c>
      <c r="D494" t="s">
        <v>1135</v>
      </c>
      <c r="E494" t="s">
        <v>8624</v>
      </c>
      <c r="F494" t="s">
        <v>9186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5000</v>
      </c>
      <c r="Z494">
        <v>0</v>
      </c>
      <c r="AA494" t="s">
        <v>9187</v>
      </c>
    </row>
    <row r="495" spans="1:27" x14ac:dyDescent="0.2">
      <c r="A495">
        <v>9000589</v>
      </c>
      <c r="B495" t="s">
        <v>1137</v>
      </c>
      <c r="C495" t="s">
        <v>9185</v>
      </c>
      <c r="D495" t="s">
        <v>1138</v>
      </c>
      <c r="E495" t="s">
        <v>8624</v>
      </c>
      <c r="F495" t="s">
        <v>9186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5000</v>
      </c>
      <c r="Z495">
        <v>0</v>
      </c>
      <c r="AA495" t="s">
        <v>9187</v>
      </c>
    </row>
    <row r="496" spans="1:27" x14ac:dyDescent="0.2">
      <c r="A496">
        <v>9000610</v>
      </c>
      <c r="B496" t="s">
        <v>1200</v>
      </c>
      <c r="C496" t="s">
        <v>9185</v>
      </c>
      <c r="D496" t="s">
        <v>1201</v>
      </c>
      <c r="E496" t="s">
        <v>8624</v>
      </c>
      <c r="F496" t="s">
        <v>9186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5000</v>
      </c>
      <c r="Z496">
        <v>0</v>
      </c>
      <c r="AA496" t="s">
        <v>9187</v>
      </c>
    </row>
    <row r="497" spans="1:27" x14ac:dyDescent="0.2">
      <c r="A497">
        <v>9000132</v>
      </c>
      <c r="B497" t="s">
        <v>120</v>
      </c>
      <c r="C497" t="s">
        <v>9185</v>
      </c>
      <c r="D497" t="s">
        <v>121</v>
      </c>
      <c r="E497" t="s">
        <v>8624</v>
      </c>
      <c r="F497" t="s">
        <v>9186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8000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5000</v>
      </c>
      <c r="Z497">
        <v>0</v>
      </c>
      <c r="AA497" t="s">
        <v>9187</v>
      </c>
    </row>
    <row r="498" spans="1:27" x14ac:dyDescent="0.2">
      <c r="A498">
        <v>9000363</v>
      </c>
      <c r="B498" t="s">
        <v>667</v>
      </c>
      <c r="C498" t="s">
        <v>9185</v>
      </c>
      <c r="D498" t="s">
        <v>668</v>
      </c>
      <c r="E498" t="s">
        <v>8624</v>
      </c>
      <c r="F498" t="s">
        <v>9186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8000</v>
      </c>
      <c r="O498">
        <v>0</v>
      </c>
      <c r="P498">
        <v>8000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5000</v>
      </c>
      <c r="Z498">
        <v>0</v>
      </c>
      <c r="AA498" t="s">
        <v>9187</v>
      </c>
    </row>
    <row r="499" spans="1:27" x14ac:dyDescent="0.2">
      <c r="A499">
        <v>9000367</v>
      </c>
      <c r="B499" t="s">
        <v>670</v>
      </c>
      <c r="C499" t="s">
        <v>9185</v>
      </c>
      <c r="D499" t="s">
        <v>671</v>
      </c>
      <c r="E499" t="s">
        <v>8624</v>
      </c>
      <c r="F499" t="s">
        <v>9186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8000</v>
      </c>
      <c r="N499">
        <v>0</v>
      </c>
      <c r="O499">
        <v>0</v>
      </c>
      <c r="P499">
        <v>8000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5000</v>
      </c>
      <c r="Z499">
        <v>0</v>
      </c>
      <c r="AA499" t="s">
        <v>9187</v>
      </c>
    </row>
    <row r="500" spans="1:27" x14ac:dyDescent="0.2">
      <c r="A500">
        <v>9000369</v>
      </c>
      <c r="B500" t="s">
        <v>673</v>
      </c>
      <c r="C500" t="s">
        <v>9185</v>
      </c>
      <c r="D500" t="s">
        <v>674</v>
      </c>
      <c r="E500" t="s">
        <v>8624</v>
      </c>
      <c r="F500" t="s">
        <v>9186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8000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5000</v>
      </c>
      <c r="Z500">
        <v>0</v>
      </c>
      <c r="AA500" t="s">
        <v>9187</v>
      </c>
    </row>
    <row r="501" spans="1:27" x14ac:dyDescent="0.2">
      <c r="A501">
        <v>9000377</v>
      </c>
      <c r="B501" t="s">
        <v>676</v>
      </c>
      <c r="C501" t="s">
        <v>9185</v>
      </c>
      <c r="D501" t="s">
        <v>677</v>
      </c>
      <c r="E501" t="s">
        <v>8624</v>
      </c>
      <c r="F501" t="s">
        <v>9186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8000</v>
      </c>
      <c r="N501">
        <v>8000</v>
      </c>
      <c r="O501">
        <v>0</v>
      </c>
      <c r="P501">
        <v>8000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5000</v>
      </c>
      <c r="Z501">
        <v>0</v>
      </c>
      <c r="AA501" t="s">
        <v>9187</v>
      </c>
    </row>
    <row r="502" spans="1:27" x14ac:dyDescent="0.2">
      <c r="A502">
        <v>9000382</v>
      </c>
      <c r="B502" t="s">
        <v>1942</v>
      </c>
      <c r="C502" t="s">
        <v>9185</v>
      </c>
      <c r="D502" t="s">
        <v>1943</v>
      </c>
      <c r="E502" t="s">
        <v>8624</v>
      </c>
      <c r="F502" t="s">
        <v>9186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4000</v>
      </c>
      <c r="N502">
        <v>0</v>
      </c>
      <c r="O502">
        <v>0</v>
      </c>
      <c r="P502">
        <v>8000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5000</v>
      </c>
      <c r="Z502">
        <v>0</v>
      </c>
      <c r="AA502" t="s">
        <v>9187</v>
      </c>
    </row>
    <row r="503" spans="1:27" x14ac:dyDescent="0.2">
      <c r="A503">
        <v>9000387</v>
      </c>
      <c r="B503" t="s">
        <v>679</v>
      </c>
      <c r="C503" t="s">
        <v>9185</v>
      </c>
      <c r="D503" t="s">
        <v>680</v>
      </c>
      <c r="E503" t="s">
        <v>8624</v>
      </c>
      <c r="F503" t="s">
        <v>9186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8000</v>
      </c>
      <c r="N503">
        <v>0</v>
      </c>
      <c r="O503">
        <v>0</v>
      </c>
      <c r="P503">
        <v>8000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5000</v>
      </c>
      <c r="Z503">
        <v>0</v>
      </c>
      <c r="AA503" t="s">
        <v>9187</v>
      </c>
    </row>
    <row r="504" spans="1:27" x14ac:dyDescent="0.2">
      <c r="A504">
        <v>9000388</v>
      </c>
      <c r="B504" t="s">
        <v>682</v>
      </c>
      <c r="C504" t="s">
        <v>9185</v>
      </c>
      <c r="D504" t="s">
        <v>683</v>
      </c>
      <c r="E504" t="s">
        <v>8624</v>
      </c>
      <c r="F504" t="s">
        <v>9186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4000</v>
      </c>
      <c r="N504">
        <v>0</v>
      </c>
      <c r="O504">
        <v>0</v>
      </c>
      <c r="P504">
        <v>8000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5000</v>
      </c>
      <c r="Z504">
        <v>0</v>
      </c>
      <c r="AA504" t="s">
        <v>9187</v>
      </c>
    </row>
    <row r="505" spans="1:27" x14ac:dyDescent="0.2">
      <c r="A505">
        <v>9000389</v>
      </c>
      <c r="B505" t="s">
        <v>685</v>
      </c>
      <c r="C505" t="s">
        <v>9185</v>
      </c>
      <c r="D505" t="s">
        <v>686</v>
      </c>
      <c r="E505" t="s">
        <v>8624</v>
      </c>
      <c r="F505" t="s">
        <v>9186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8000</v>
      </c>
      <c r="N505">
        <v>0</v>
      </c>
      <c r="O505">
        <v>0</v>
      </c>
      <c r="P505">
        <v>8000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5000</v>
      </c>
      <c r="Z505">
        <v>0</v>
      </c>
      <c r="AA505" t="s">
        <v>9187</v>
      </c>
    </row>
    <row r="506" spans="1:27" x14ac:dyDescent="0.2">
      <c r="A506">
        <v>9000390</v>
      </c>
      <c r="B506" t="s">
        <v>688</v>
      </c>
      <c r="C506" t="s">
        <v>9185</v>
      </c>
      <c r="D506" t="s">
        <v>689</v>
      </c>
      <c r="E506" t="s">
        <v>8624</v>
      </c>
      <c r="F506" t="s">
        <v>9186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8000</v>
      </c>
      <c r="N506">
        <v>8000</v>
      </c>
      <c r="O506">
        <v>0</v>
      </c>
      <c r="P506">
        <v>8000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5000</v>
      </c>
      <c r="Z506">
        <v>0</v>
      </c>
      <c r="AA506" t="s">
        <v>9187</v>
      </c>
    </row>
    <row r="507" spans="1:27" x14ac:dyDescent="0.2">
      <c r="A507">
        <v>9000391</v>
      </c>
      <c r="B507" t="s">
        <v>691</v>
      </c>
      <c r="C507" t="s">
        <v>9185</v>
      </c>
      <c r="D507" t="s">
        <v>692</v>
      </c>
      <c r="E507" t="s">
        <v>8624</v>
      </c>
      <c r="F507" t="s">
        <v>9186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8000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5000</v>
      </c>
      <c r="Z507">
        <v>0</v>
      </c>
      <c r="AA507" t="s">
        <v>9187</v>
      </c>
    </row>
    <row r="508" spans="1:27" x14ac:dyDescent="0.2">
      <c r="A508">
        <v>9000392</v>
      </c>
      <c r="B508" t="s">
        <v>694</v>
      </c>
      <c r="C508" t="s">
        <v>9185</v>
      </c>
      <c r="D508" t="s">
        <v>695</v>
      </c>
      <c r="E508" t="s">
        <v>8624</v>
      </c>
      <c r="F508" t="s">
        <v>9186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8000</v>
      </c>
      <c r="N508">
        <v>0</v>
      </c>
      <c r="O508">
        <v>0</v>
      </c>
      <c r="P508">
        <v>8000</v>
      </c>
      <c r="Q508">
        <v>3200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5000</v>
      </c>
      <c r="Z508">
        <v>0</v>
      </c>
      <c r="AA508" t="s">
        <v>9187</v>
      </c>
    </row>
    <row r="509" spans="1:27" x14ac:dyDescent="0.2">
      <c r="A509">
        <v>9000393</v>
      </c>
      <c r="B509" t="s">
        <v>697</v>
      </c>
      <c r="C509" t="s">
        <v>9185</v>
      </c>
      <c r="D509" t="s">
        <v>698</v>
      </c>
      <c r="E509" t="s">
        <v>8624</v>
      </c>
      <c r="F509" t="s">
        <v>9186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8000</v>
      </c>
      <c r="N509">
        <v>8000</v>
      </c>
      <c r="O509">
        <v>0</v>
      </c>
      <c r="P509">
        <v>8000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5000</v>
      </c>
      <c r="Z509">
        <v>0</v>
      </c>
      <c r="AA509" t="s">
        <v>9187</v>
      </c>
    </row>
    <row r="510" spans="1:27" x14ac:dyDescent="0.2">
      <c r="A510">
        <v>9000394</v>
      </c>
      <c r="B510" t="s">
        <v>1948</v>
      </c>
      <c r="C510" t="s">
        <v>9185</v>
      </c>
      <c r="D510" t="s">
        <v>1949</v>
      </c>
      <c r="E510" t="s">
        <v>8624</v>
      </c>
      <c r="F510" t="s">
        <v>9186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8000</v>
      </c>
      <c r="O510">
        <v>0</v>
      </c>
      <c r="P510">
        <v>8000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5000</v>
      </c>
      <c r="Z510">
        <v>0</v>
      </c>
      <c r="AA510" t="s">
        <v>9187</v>
      </c>
    </row>
    <row r="511" spans="1:27" x14ac:dyDescent="0.2">
      <c r="A511">
        <v>9000397</v>
      </c>
      <c r="B511" t="s">
        <v>700</v>
      </c>
      <c r="C511" t="s">
        <v>9185</v>
      </c>
      <c r="D511" t="s">
        <v>701</v>
      </c>
      <c r="E511" t="s">
        <v>8624</v>
      </c>
      <c r="F511" t="s">
        <v>9186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8000</v>
      </c>
      <c r="N511">
        <v>8000</v>
      </c>
      <c r="O511">
        <v>0</v>
      </c>
      <c r="P511">
        <v>8000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5000</v>
      </c>
      <c r="Z511">
        <v>0</v>
      </c>
      <c r="AA511" t="s">
        <v>9187</v>
      </c>
    </row>
    <row r="512" spans="1:27" x14ac:dyDescent="0.2">
      <c r="A512">
        <v>9000398</v>
      </c>
      <c r="B512" t="s">
        <v>703</v>
      </c>
      <c r="C512" t="s">
        <v>9185</v>
      </c>
      <c r="D512" t="s">
        <v>704</v>
      </c>
      <c r="E512" t="s">
        <v>8624</v>
      </c>
      <c r="F512" t="s">
        <v>9186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8000</v>
      </c>
      <c r="N512">
        <v>8000</v>
      </c>
      <c r="O512">
        <v>0</v>
      </c>
      <c r="P512">
        <v>8000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5000</v>
      </c>
      <c r="Z512">
        <v>0</v>
      </c>
      <c r="AA512" t="s">
        <v>9187</v>
      </c>
    </row>
    <row r="513" spans="1:27" x14ac:dyDescent="0.2">
      <c r="A513">
        <v>9000399</v>
      </c>
      <c r="B513" t="s">
        <v>706</v>
      </c>
      <c r="C513" t="s">
        <v>9185</v>
      </c>
      <c r="D513" t="s">
        <v>707</v>
      </c>
      <c r="E513" t="s">
        <v>8624</v>
      </c>
      <c r="F513" t="s">
        <v>9186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8000</v>
      </c>
      <c r="N513">
        <v>8000</v>
      </c>
      <c r="O513">
        <v>0</v>
      </c>
      <c r="P513">
        <v>16000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5000</v>
      </c>
      <c r="Z513">
        <v>0</v>
      </c>
      <c r="AA513" t="s">
        <v>9187</v>
      </c>
    </row>
    <row r="514" spans="1:27" x14ac:dyDescent="0.2">
      <c r="A514">
        <v>9000428</v>
      </c>
      <c r="B514" t="s">
        <v>709</v>
      </c>
      <c r="C514" t="s">
        <v>9185</v>
      </c>
      <c r="D514" t="s">
        <v>710</v>
      </c>
      <c r="E514" t="s">
        <v>8624</v>
      </c>
      <c r="F514" t="s">
        <v>9186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5000</v>
      </c>
      <c r="Z514">
        <v>0</v>
      </c>
      <c r="AA514" t="s">
        <v>9187</v>
      </c>
    </row>
    <row r="515" spans="1:27" x14ac:dyDescent="0.2">
      <c r="A515">
        <v>9000560</v>
      </c>
      <c r="B515" t="s">
        <v>1056</v>
      </c>
      <c r="C515" t="s">
        <v>9185</v>
      </c>
      <c r="D515" t="s">
        <v>1057</v>
      </c>
      <c r="E515" t="s">
        <v>8624</v>
      </c>
      <c r="F515" t="s">
        <v>9186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8000</v>
      </c>
      <c r="N515">
        <v>0</v>
      </c>
      <c r="O515">
        <v>0</v>
      </c>
      <c r="P515">
        <v>8000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5000</v>
      </c>
      <c r="Z515">
        <v>0</v>
      </c>
      <c r="AA515" t="s">
        <v>9187</v>
      </c>
    </row>
    <row r="516" spans="1:27" x14ac:dyDescent="0.2">
      <c r="A516">
        <v>9000561</v>
      </c>
      <c r="B516" t="s">
        <v>1059</v>
      </c>
      <c r="C516" t="s">
        <v>9185</v>
      </c>
      <c r="D516" t="s">
        <v>1060</v>
      </c>
      <c r="E516" t="s">
        <v>8624</v>
      </c>
      <c r="F516" t="s">
        <v>9186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8000</v>
      </c>
      <c r="N516">
        <v>8000</v>
      </c>
      <c r="O516">
        <v>0</v>
      </c>
      <c r="P516">
        <v>8000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5000</v>
      </c>
      <c r="Z516">
        <v>0</v>
      </c>
      <c r="AA516" t="s">
        <v>9187</v>
      </c>
    </row>
    <row r="517" spans="1:27" x14ac:dyDescent="0.2">
      <c r="A517">
        <v>9000590</v>
      </c>
      <c r="B517" t="s">
        <v>1140</v>
      </c>
      <c r="C517" t="s">
        <v>9185</v>
      </c>
      <c r="D517" t="s">
        <v>1141</v>
      </c>
      <c r="E517" t="s">
        <v>8624</v>
      </c>
      <c r="F517" t="s">
        <v>9186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5000</v>
      </c>
      <c r="Z517">
        <v>0</v>
      </c>
      <c r="AA517" t="s">
        <v>9187</v>
      </c>
    </row>
    <row r="518" spans="1:27" x14ac:dyDescent="0.2">
      <c r="A518">
        <v>9000591</v>
      </c>
      <c r="B518" t="s">
        <v>1143</v>
      </c>
      <c r="C518" t="s">
        <v>9185</v>
      </c>
      <c r="D518" t="s">
        <v>1144</v>
      </c>
      <c r="E518" t="s">
        <v>8624</v>
      </c>
      <c r="F518" t="s">
        <v>9186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5000</v>
      </c>
      <c r="Z518">
        <v>0</v>
      </c>
      <c r="AA518" t="s">
        <v>9187</v>
      </c>
    </row>
    <row r="519" spans="1:27" x14ac:dyDescent="0.2">
      <c r="A519">
        <v>9000592</v>
      </c>
      <c r="B519" t="s">
        <v>1146</v>
      </c>
      <c r="C519" t="s">
        <v>9185</v>
      </c>
      <c r="D519" t="s">
        <v>1147</v>
      </c>
      <c r="E519" t="s">
        <v>8624</v>
      </c>
      <c r="F519" t="s">
        <v>9186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5000</v>
      </c>
      <c r="Z519">
        <v>0</v>
      </c>
      <c r="AA519" t="s">
        <v>9187</v>
      </c>
    </row>
    <row r="520" spans="1:27" x14ac:dyDescent="0.2">
      <c r="A520">
        <v>9000593</v>
      </c>
      <c r="B520" t="s">
        <v>1149</v>
      </c>
      <c r="C520" t="s">
        <v>9185</v>
      </c>
      <c r="D520" t="s">
        <v>1150</v>
      </c>
      <c r="E520" t="s">
        <v>8624</v>
      </c>
      <c r="F520" t="s">
        <v>9186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8000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5000</v>
      </c>
      <c r="Z520">
        <v>0</v>
      </c>
      <c r="AA520" t="s">
        <v>9187</v>
      </c>
    </row>
    <row r="521" spans="1:27" x14ac:dyDescent="0.2">
      <c r="A521">
        <v>9000594</v>
      </c>
      <c r="B521" t="s">
        <v>1152</v>
      </c>
      <c r="C521" t="s">
        <v>9185</v>
      </c>
      <c r="D521" t="s">
        <v>1153</v>
      </c>
      <c r="E521" t="s">
        <v>8624</v>
      </c>
      <c r="F521" t="s">
        <v>9186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5000</v>
      </c>
      <c r="Z521">
        <v>0</v>
      </c>
      <c r="AA521" t="s">
        <v>9187</v>
      </c>
    </row>
    <row r="522" spans="1:27" x14ac:dyDescent="0.2">
      <c r="A522">
        <v>9000595</v>
      </c>
      <c r="B522" t="s">
        <v>1155</v>
      </c>
      <c r="C522" t="s">
        <v>9185</v>
      </c>
      <c r="D522" t="s">
        <v>1156</v>
      </c>
      <c r="E522" t="s">
        <v>8624</v>
      </c>
      <c r="F522" t="s">
        <v>9186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8000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5000</v>
      </c>
      <c r="Z522">
        <v>0</v>
      </c>
      <c r="AA522" t="s">
        <v>9187</v>
      </c>
    </row>
    <row r="523" spans="1:27" x14ac:dyDescent="0.2">
      <c r="A523">
        <v>9000429</v>
      </c>
      <c r="B523" t="s">
        <v>712</v>
      </c>
      <c r="C523" t="s">
        <v>9185</v>
      </c>
      <c r="D523" t="s">
        <v>713</v>
      </c>
      <c r="E523" t="s">
        <v>8624</v>
      </c>
      <c r="F523" t="s">
        <v>9186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8000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5000</v>
      </c>
      <c r="Z523">
        <v>0</v>
      </c>
      <c r="AA523" t="s">
        <v>9187</v>
      </c>
    </row>
    <row r="524" spans="1:27" x14ac:dyDescent="0.2">
      <c r="A524">
        <v>9000431</v>
      </c>
      <c r="B524" t="s">
        <v>715</v>
      </c>
      <c r="C524" t="s">
        <v>9185</v>
      </c>
      <c r="D524" t="s">
        <v>716</v>
      </c>
      <c r="E524" t="s">
        <v>8624</v>
      </c>
      <c r="F524" t="s">
        <v>9186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8000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5000</v>
      </c>
      <c r="Z524">
        <v>0</v>
      </c>
      <c r="AA524" t="s">
        <v>9187</v>
      </c>
    </row>
    <row r="525" spans="1:27" x14ac:dyDescent="0.2">
      <c r="A525">
        <v>9000432</v>
      </c>
      <c r="B525" t="s">
        <v>718</v>
      </c>
      <c r="C525" t="s">
        <v>9185</v>
      </c>
      <c r="D525" t="s">
        <v>719</v>
      </c>
      <c r="E525" t="s">
        <v>8624</v>
      </c>
      <c r="F525" t="s">
        <v>9186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8000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5000</v>
      </c>
      <c r="Z525">
        <v>0</v>
      </c>
      <c r="AA525" t="s">
        <v>9187</v>
      </c>
    </row>
    <row r="526" spans="1:27" x14ac:dyDescent="0.2">
      <c r="A526">
        <v>9000433</v>
      </c>
      <c r="B526" t="s">
        <v>721</v>
      </c>
      <c r="C526" t="s">
        <v>9185</v>
      </c>
      <c r="D526" t="s">
        <v>722</v>
      </c>
      <c r="E526" t="s">
        <v>8624</v>
      </c>
      <c r="F526" t="s">
        <v>9186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8000</v>
      </c>
      <c r="N526">
        <v>0</v>
      </c>
      <c r="O526">
        <v>0</v>
      </c>
      <c r="P526">
        <v>8000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5000</v>
      </c>
      <c r="Z526">
        <v>0</v>
      </c>
      <c r="AA526" t="s">
        <v>9187</v>
      </c>
    </row>
    <row r="527" spans="1:27" x14ac:dyDescent="0.2">
      <c r="A527">
        <v>9000434</v>
      </c>
      <c r="B527" t="s">
        <v>724</v>
      </c>
      <c r="C527" t="s">
        <v>9185</v>
      </c>
      <c r="D527" t="s">
        <v>725</v>
      </c>
      <c r="E527" t="s">
        <v>8624</v>
      </c>
      <c r="F527" t="s">
        <v>9186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8000</v>
      </c>
      <c r="N527">
        <v>8000</v>
      </c>
      <c r="O527">
        <v>0</v>
      </c>
      <c r="P527">
        <v>0</v>
      </c>
      <c r="Q527">
        <v>3200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5000</v>
      </c>
      <c r="Z527">
        <v>0</v>
      </c>
      <c r="AA527" t="s">
        <v>9187</v>
      </c>
    </row>
    <row r="528" spans="1:27" x14ac:dyDescent="0.2">
      <c r="A528">
        <v>9000435</v>
      </c>
      <c r="B528" t="s">
        <v>727</v>
      </c>
      <c r="C528" t="s">
        <v>9185</v>
      </c>
      <c r="D528" t="s">
        <v>728</v>
      </c>
      <c r="E528" t="s">
        <v>8624</v>
      </c>
      <c r="F528" t="s">
        <v>9186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8000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5000</v>
      </c>
      <c r="Z528">
        <v>0</v>
      </c>
      <c r="AA528" t="s">
        <v>9187</v>
      </c>
    </row>
    <row r="529" spans="1:27" x14ac:dyDescent="0.2">
      <c r="A529">
        <v>9000612</v>
      </c>
      <c r="B529" t="s">
        <v>1206</v>
      </c>
      <c r="C529" t="s">
        <v>9185</v>
      </c>
      <c r="D529" t="s">
        <v>1207</v>
      </c>
      <c r="E529" t="s">
        <v>8624</v>
      </c>
      <c r="F529" t="s">
        <v>9186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5000</v>
      </c>
      <c r="Z529">
        <v>0</v>
      </c>
      <c r="AA529" t="s">
        <v>9187</v>
      </c>
    </row>
    <row r="530" spans="1:27" x14ac:dyDescent="0.2">
      <c r="A530">
        <v>9000615</v>
      </c>
      <c r="B530" t="s">
        <v>1215</v>
      </c>
      <c r="C530" t="s">
        <v>9185</v>
      </c>
      <c r="D530" t="s">
        <v>1216</v>
      </c>
      <c r="E530" t="s">
        <v>8624</v>
      </c>
      <c r="F530" t="s">
        <v>9186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8000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5000</v>
      </c>
      <c r="Z530">
        <v>0</v>
      </c>
      <c r="AA530" t="s">
        <v>9187</v>
      </c>
    </row>
    <row r="531" spans="1:27" x14ac:dyDescent="0.2">
      <c r="A531">
        <v>9000618</v>
      </c>
      <c r="B531" t="s">
        <v>1224</v>
      </c>
      <c r="C531" t="s">
        <v>9185</v>
      </c>
      <c r="D531" t="s">
        <v>1225</v>
      </c>
      <c r="E531" t="s">
        <v>8624</v>
      </c>
      <c r="F531" t="s">
        <v>9186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8000</v>
      </c>
      <c r="N531">
        <v>0</v>
      </c>
      <c r="O531">
        <v>0</v>
      </c>
      <c r="P531">
        <v>8000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5000</v>
      </c>
      <c r="Z531">
        <v>0</v>
      </c>
      <c r="AA531" t="s">
        <v>9187</v>
      </c>
    </row>
    <row r="532" spans="1:27" x14ac:dyDescent="0.2">
      <c r="A532">
        <v>9000620</v>
      </c>
      <c r="B532" t="s">
        <v>1230</v>
      </c>
      <c r="C532" t="s">
        <v>9185</v>
      </c>
      <c r="D532" t="s">
        <v>1231</v>
      </c>
      <c r="E532" t="s">
        <v>8624</v>
      </c>
      <c r="F532" t="s">
        <v>9186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16000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5000</v>
      </c>
      <c r="Z532">
        <v>0</v>
      </c>
      <c r="AA532" t="s">
        <v>9187</v>
      </c>
    </row>
    <row r="533" spans="1:27" x14ac:dyDescent="0.2">
      <c r="A533">
        <v>9000126</v>
      </c>
      <c r="B533" t="s">
        <v>110</v>
      </c>
      <c r="C533" t="s">
        <v>9185</v>
      </c>
      <c r="D533" t="s">
        <v>111</v>
      </c>
      <c r="E533" t="s">
        <v>8624</v>
      </c>
      <c r="F533" t="s">
        <v>9186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8000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5000</v>
      </c>
      <c r="Z533">
        <v>0</v>
      </c>
      <c r="AA533" t="s">
        <v>9187</v>
      </c>
    </row>
    <row r="534" spans="1:27" x14ac:dyDescent="0.2">
      <c r="A534">
        <v>9000125</v>
      </c>
      <c r="B534" t="s">
        <v>106</v>
      </c>
      <c r="C534" t="s">
        <v>9185</v>
      </c>
      <c r="D534" t="s">
        <v>107</v>
      </c>
      <c r="E534" t="s">
        <v>8624</v>
      </c>
      <c r="F534" t="s">
        <v>9186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8000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5000</v>
      </c>
      <c r="Z534">
        <v>0</v>
      </c>
      <c r="AA534" t="s">
        <v>9187</v>
      </c>
    </row>
    <row r="535" spans="1:27" x14ac:dyDescent="0.2">
      <c r="A535">
        <v>9000436</v>
      </c>
      <c r="B535" t="s">
        <v>1945</v>
      </c>
      <c r="C535" t="s">
        <v>9185</v>
      </c>
      <c r="D535" t="s">
        <v>1946</v>
      </c>
      <c r="E535" t="s">
        <v>8624</v>
      </c>
      <c r="F535" t="s">
        <v>9186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5000</v>
      </c>
      <c r="Z535">
        <v>0</v>
      </c>
      <c r="AA535" t="s">
        <v>9187</v>
      </c>
    </row>
    <row r="536" spans="1:27" x14ac:dyDescent="0.2">
      <c r="A536">
        <v>9000437</v>
      </c>
      <c r="B536" t="s">
        <v>730</v>
      </c>
      <c r="C536" t="s">
        <v>9185</v>
      </c>
      <c r="D536" t="s">
        <v>731</v>
      </c>
      <c r="E536" t="s">
        <v>8624</v>
      </c>
      <c r="F536" t="s">
        <v>9186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8000</v>
      </c>
      <c r="N536">
        <v>0</v>
      </c>
      <c r="O536">
        <v>0</v>
      </c>
      <c r="P536">
        <v>8000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5000</v>
      </c>
      <c r="Z536">
        <v>0</v>
      </c>
      <c r="AA536" t="s">
        <v>9187</v>
      </c>
    </row>
    <row r="537" spans="1:27" x14ac:dyDescent="0.2">
      <c r="A537">
        <v>9000439</v>
      </c>
      <c r="B537" t="s">
        <v>733</v>
      </c>
      <c r="C537" t="s">
        <v>9185</v>
      </c>
      <c r="D537" t="s">
        <v>734</v>
      </c>
      <c r="E537" t="s">
        <v>8624</v>
      </c>
      <c r="F537" t="s">
        <v>9186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8000</v>
      </c>
      <c r="O537">
        <v>0</v>
      </c>
      <c r="P537">
        <v>4000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5000</v>
      </c>
      <c r="Z537">
        <v>0</v>
      </c>
      <c r="AA537" t="s">
        <v>9187</v>
      </c>
    </row>
    <row r="538" spans="1:27" x14ac:dyDescent="0.2">
      <c r="A538">
        <v>9000440</v>
      </c>
      <c r="B538" t="s">
        <v>735</v>
      </c>
      <c r="C538" t="s">
        <v>9185</v>
      </c>
      <c r="D538" t="s">
        <v>736</v>
      </c>
      <c r="E538" t="s">
        <v>8624</v>
      </c>
      <c r="F538" t="s">
        <v>9186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8000</v>
      </c>
      <c r="N538">
        <v>8000</v>
      </c>
      <c r="O538">
        <v>0</v>
      </c>
      <c r="P538">
        <v>8000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5000</v>
      </c>
      <c r="Z538">
        <v>0</v>
      </c>
      <c r="AA538" t="s">
        <v>9187</v>
      </c>
    </row>
    <row r="539" spans="1:27" x14ac:dyDescent="0.2">
      <c r="A539">
        <v>9000441</v>
      </c>
      <c r="B539" t="s">
        <v>738</v>
      </c>
      <c r="C539" t="s">
        <v>9185</v>
      </c>
      <c r="D539" t="s">
        <v>739</v>
      </c>
      <c r="E539" t="s">
        <v>8624</v>
      </c>
      <c r="F539" t="s">
        <v>9186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8000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5000</v>
      </c>
      <c r="Z539">
        <v>0</v>
      </c>
      <c r="AA539" t="s">
        <v>9187</v>
      </c>
    </row>
    <row r="540" spans="1:27" x14ac:dyDescent="0.2">
      <c r="A540">
        <v>9000442</v>
      </c>
      <c r="B540" t="s">
        <v>741</v>
      </c>
      <c r="C540" t="s">
        <v>9185</v>
      </c>
      <c r="D540" t="s">
        <v>742</v>
      </c>
      <c r="E540" t="s">
        <v>8624</v>
      </c>
      <c r="F540" t="s">
        <v>9186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8000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5000</v>
      </c>
      <c r="Z540">
        <v>0</v>
      </c>
      <c r="AA540" t="s">
        <v>9187</v>
      </c>
    </row>
    <row r="541" spans="1:27" x14ac:dyDescent="0.2">
      <c r="A541">
        <v>9000443</v>
      </c>
      <c r="B541" t="s">
        <v>744</v>
      </c>
      <c r="C541" t="s">
        <v>9185</v>
      </c>
      <c r="D541" t="s">
        <v>745</v>
      </c>
      <c r="E541" t="s">
        <v>8624</v>
      </c>
      <c r="F541" t="s">
        <v>9186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8000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5000</v>
      </c>
      <c r="Z541">
        <v>0</v>
      </c>
      <c r="AA541" t="s">
        <v>9187</v>
      </c>
    </row>
    <row r="542" spans="1:27" x14ac:dyDescent="0.2">
      <c r="A542">
        <v>9000445</v>
      </c>
      <c r="B542" t="s">
        <v>746</v>
      </c>
      <c r="C542" t="s">
        <v>9185</v>
      </c>
      <c r="D542" t="s">
        <v>747</v>
      </c>
      <c r="E542" t="s">
        <v>8624</v>
      </c>
      <c r="F542" t="s">
        <v>9186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8000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5000</v>
      </c>
      <c r="Z542">
        <v>0</v>
      </c>
      <c r="AA542" t="s">
        <v>9187</v>
      </c>
    </row>
    <row r="543" spans="1:27" x14ac:dyDescent="0.2">
      <c r="A543">
        <v>9000446</v>
      </c>
      <c r="B543" t="s">
        <v>749</v>
      </c>
      <c r="C543" t="s">
        <v>9185</v>
      </c>
      <c r="D543" t="s">
        <v>750</v>
      </c>
      <c r="E543" t="s">
        <v>8624</v>
      </c>
      <c r="F543" t="s">
        <v>9186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8000</v>
      </c>
      <c r="N543">
        <v>8000</v>
      </c>
      <c r="O543">
        <v>0</v>
      </c>
      <c r="P543">
        <v>5336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5000</v>
      </c>
      <c r="Z543">
        <v>0</v>
      </c>
      <c r="AA543" t="s">
        <v>9187</v>
      </c>
    </row>
    <row r="544" spans="1:27" x14ac:dyDescent="0.2">
      <c r="A544">
        <v>9000448</v>
      </c>
      <c r="B544" t="s">
        <v>751</v>
      </c>
      <c r="C544" t="s">
        <v>9185</v>
      </c>
      <c r="D544" t="s">
        <v>752</v>
      </c>
      <c r="E544" t="s">
        <v>8624</v>
      </c>
      <c r="F544" t="s">
        <v>9186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8000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5000</v>
      </c>
      <c r="Z544">
        <v>0</v>
      </c>
      <c r="AA544" t="s">
        <v>9187</v>
      </c>
    </row>
    <row r="545" spans="1:27" x14ac:dyDescent="0.2">
      <c r="A545">
        <v>9000450</v>
      </c>
      <c r="B545" t="s">
        <v>754</v>
      </c>
      <c r="C545" t="s">
        <v>9185</v>
      </c>
      <c r="D545" t="s">
        <v>755</v>
      </c>
      <c r="E545" t="s">
        <v>8624</v>
      </c>
      <c r="F545" t="s">
        <v>9186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8000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5000</v>
      </c>
      <c r="Z545">
        <v>0</v>
      </c>
      <c r="AA545" t="s">
        <v>9187</v>
      </c>
    </row>
    <row r="546" spans="1:27" x14ac:dyDescent="0.2">
      <c r="A546">
        <v>9000451</v>
      </c>
      <c r="B546" t="s">
        <v>757</v>
      </c>
      <c r="C546" t="s">
        <v>9185</v>
      </c>
      <c r="D546" t="s">
        <v>758</v>
      </c>
      <c r="E546" t="s">
        <v>8624</v>
      </c>
      <c r="F546" t="s">
        <v>9186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8000</v>
      </c>
      <c r="N546">
        <v>0</v>
      </c>
      <c r="O546">
        <v>0</v>
      </c>
      <c r="P546">
        <v>8000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5000</v>
      </c>
      <c r="Z546">
        <v>0</v>
      </c>
      <c r="AA546" t="s">
        <v>9187</v>
      </c>
    </row>
    <row r="547" spans="1:27" x14ac:dyDescent="0.2">
      <c r="A547">
        <v>9000452</v>
      </c>
      <c r="B547" t="s">
        <v>759</v>
      </c>
      <c r="C547" t="s">
        <v>9185</v>
      </c>
      <c r="D547" t="s">
        <v>760</v>
      </c>
      <c r="E547" t="s">
        <v>8624</v>
      </c>
      <c r="F547" t="s">
        <v>9186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8000</v>
      </c>
      <c r="N547">
        <v>0</v>
      </c>
      <c r="O547">
        <v>0</v>
      </c>
      <c r="P547">
        <v>5336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5000</v>
      </c>
      <c r="Z547">
        <v>0</v>
      </c>
      <c r="AA547" t="s">
        <v>9187</v>
      </c>
    </row>
    <row r="548" spans="1:27" x14ac:dyDescent="0.2">
      <c r="A548">
        <v>9000453</v>
      </c>
      <c r="B548" t="s">
        <v>762</v>
      </c>
      <c r="C548" t="s">
        <v>9185</v>
      </c>
      <c r="D548" t="s">
        <v>763</v>
      </c>
      <c r="E548" t="s">
        <v>8624</v>
      </c>
      <c r="F548" t="s">
        <v>9186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8000</v>
      </c>
      <c r="N548">
        <v>8000</v>
      </c>
      <c r="O548">
        <v>0</v>
      </c>
      <c r="P548">
        <v>16000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5000</v>
      </c>
      <c r="Z548">
        <v>0</v>
      </c>
      <c r="AA548" t="s">
        <v>9187</v>
      </c>
    </row>
    <row r="549" spans="1:27" x14ac:dyDescent="0.2">
      <c r="A549">
        <v>9000454</v>
      </c>
      <c r="B549" t="s">
        <v>765</v>
      </c>
      <c r="C549" t="s">
        <v>9185</v>
      </c>
      <c r="D549" t="s">
        <v>766</v>
      </c>
      <c r="E549" t="s">
        <v>8624</v>
      </c>
      <c r="F549" t="s">
        <v>9186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8000</v>
      </c>
      <c r="N549">
        <v>0</v>
      </c>
      <c r="O549">
        <v>0</v>
      </c>
      <c r="P549">
        <v>8000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5000</v>
      </c>
      <c r="Z549">
        <v>0</v>
      </c>
      <c r="AA549" t="s">
        <v>9187</v>
      </c>
    </row>
    <row r="550" spans="1:27" x14ac:dyDescent="0.2">
      <c r="A550">
        <v>9000455</v>
      </c>
      <c r="B550" t="s">
        <v>768</v>
      </c>
      <c r="C550" t="s">
        <v>9185</v>
      </c>
      <c r="D550" t="s">
        <v>769</v>
      </c>
      <c r="E550" t="s">
        <v>8624</v>
      </c>
      <c r="F550" t="s">
        <v>9186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8000</v>
      </c>
      <c r="N550">
        <v>1000</v>
      </c>
      <c r="O550">
        <v>0</v>
      </c>
      <c r="P550">
        <v>8000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5000</v>
      </c>
      <c r="Z550">
        <v>0</v>
      </c>
      <c r="AA550" t="s">
        <v>9187</v>
      </c>
    </row>
    <row r="551" spans="1:27" x14ac:dyDescent="0.2">
      <c r="A551">
        <v>9000456</v>
      </c>
      <c r="B551" t="s">
        <v>771</v>
      </c>
      <c r="C551" t="s">
        <v>9185</v>
      </c>
      <c r="D551" t="s">
        <v>772</v>
      </c>
      <c r="E551" t="s">
        <v>8624</v>
      </c>
      <c r="F551" t="s">
        <v>9186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8000</v>
      </c>
      <c r="N551">
        <v>8000</v>
      </c>
      <c r="O551">
        <v>0</v>
      </c>
      <c r="P551">
        <v>8000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5000</v>
      </c>
      <c r="Z551">
        <v>0</v>
      </c>
      <c r="AA551" t="s">
        <v>9187</v>
      </c>
    </row>
    <row r="552" spans="1:27" x14ac:dyDescent="0.2">
      <c r="A552">
        <v>9000457</v>
      </c>
      <c r="B552" t="s">
        <v>774</v>
      </c>
      <c r="C552" t="s">
        <v>9185</v>
      </c>
      <c r="D552" t="s">
        <v>775</v>
      </c>
      <c r="E552" t="s">
        <v>8624</v>
      </c>
      <c r="F552" t="s">
        <v>9186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8000</v>
      </c>
      <c r="N552">
        <v>0</v>
      </c>
      <c r="O552">
        <v>0</v>
      </c>
      <c r="P552">
        <v>4000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5000</v>
      </c>
      <c r="Z552">
        <v>0</v>
      </c>
      <c r="AA552" t="s">
        <v>9187</v>
      </c>
    </row>
    <row r="553" spans="1:27" x14ac:dyDescent="0.2">
      <c r="A553">
        <v>9000458</v>
      </c>
      <c r="B553" t="s">
        <v>777</v>
      </c>
      <c r="C553" t="s">
        <v>9185</v>
      </c>
      <c r="D553" t="s">
        <v>778</v>
      </c>
      <c r="E553" t="s">
        <v>8624</v>
      </c>
      <c r="F553" t="s">
        <v>9186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8000</v>
      </c>
      <c r="N553">
        <v>8000</v>
      </c>
      <c r="O553">
        <v>0</v>
      </c>
      <c r="P553">
        <v>2664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5000</v>
      </c>
      <c r="Z553">
        <v>0</v>
      </c>
      <c r="AA553" t="s">
        <v>9187</v>
      </c>
    </row>
    <row r="554" spans="1:27" x14ac:dyDescent="0.2">
      <c r="A554">
        <v>9000459</v>
      </c>
      <c r="B554" t="s">
        <v>780</v>
      </c>
      <c r="C554" t="s">
        <v>9185</v>
      </c>
      <c r="D554" t="s">
        <v>781</v>
      </c>
      <c r="E554" t="s">
        <v>8624</v>
      </c>
      <c r="F554" t="s">
        <v>9186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8000</v>
      </c>
      <c r="N554">
        <v>0</v>
      </c>
      <c r="O554">
        <v>0</v>
      </c>
      <c r="P554">
        <v>8000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5000</v>
      </c>
      <c r="Z554">
        <v>0</v>
      </c>
      <c r="AA554" t="s">
        <v>9187</v>
      </c>
    </row>
    <row r="555" spans="1:27" x14ac:dyDescent="0.2">
      <c r="A555">
        <v>9000460</v>
      </c>
      <c r="B555" t="s">
        <v>783</v>
      </c>
      <c r="C555" t="s">
        <v>9185</v>
      </c>
      <c r="D555" t="s">
        <v>784</v>
      </c>
      <c r="E555" t="s">
        <v>8624</v>
      </c>
      <c r="F555" t="s">
        <v>9186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5000</v>
      </c>
      <c r="Z555">
        <v>0</v>
      </c>
      <c r="AA555" t="s">
        <v>9187</v>
      </c>
    </row>
    <row r="556" spans="1:27" x14ac:dyDescent="0.2">
      <c r="A556">
        <v>9000461</v>
      </c>
      <c r="B556" t="s">
        <v>786</v>
      </c>
      <c r="C556" t="s">
        <v>9185</v>
      </c>
      <c r="D556" t="s">
        <v>787</v>
      </c>
      <c r="E556" t="s">
        <v>8624</v>
      </c>
      <c r="F556" t="s">
        <v>9186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5000</v>
      </c>
      <c r="Z556">
        <v>0</v>
      </c>
      <c r="AA556" t="s">
        <v>9187</v>
      </c>
    </row>
    <row r="557" spans="1:27" x14ac:dyDescent="0.2">
      <c r="A557">
        <v>9000462</v>
      </c>
      <c r="B557" t="s">
        <v>789</v>
      </c>
      <c r="C557" t="s">
        <v>9185</v>
      </c>
      <c r="D557" t="s">
        <v>790</v>
      </c>
      <c r="E557" t="s">
        <v>8624</v>
      </c>
      <c r="F557" t="s">
        <v>9186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5000</v>
      </c>
      <c r="Z557">
        <v>0</v>
      </c>
      <c r="AA557" t="s">
        <v>9187</v>
      </c>
    </row>
    <row r="558" spans="1:27" x14ac:dyDescent="0.2">
      <c r="A558">
        <v>9000463</v>
      </c>
      <c r="B558" t="s">
        <v>792</v>
      </c>
      <c r="C558" t="s">
        <v>9185</v>
      </c>
      <c r="D558" t="s">
        <v>793</v>
      </c>
      <c r="E558" t="s">
        <v>8624</v>
      </c>
      <c r="F558" t="s">
        <v>9186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5000</v>
      </c>
      <c r="Z558">
        <v>0</v>
      </c>
      <c r="AA558" t="s">
        <v>9187</v>
      </c>
    </row>
    <row r="559" spans="1:27" x14ac:dyDescent="0.2">
      <c r="A559">
        <v>9000464</v>
      </c>
      <c r="B559" t="s">
        <v>795</v>
      </c>
      <c r="C559" t="s">
        <v>9185</v>
      </c>
      <c r="D559" t="s">
        <v>796</v>
      </c>
      <c r="E559" t="s">
        <v>8624</v>
      </c>
      <c r="F559" t="s">
        <v>9186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8000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5000</v>
      </c>
      <c r="Z559">
        <v>0</v>
      </c>
      <c r="AA559" t="s">
        <v>9187</v>
      </c>
    </row>
    <row r="560" spans="1:27" x14ac:dyDescent="0.2">
      <c r="A560">
        <v>9000465</v>
      </c>
      <c r="B560" t="s">
        <v>798</v>
      </c>
      <c r="C560" t="s">
        <v>9185</v>
      </c>
      <c r="D560" t="s">
        <v>799</v>
      </c>
      <c r="E560" t="s">
        <v>8624</v>
      </c>
      <c r="F560" t="s">
        <v>9186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5000</v>
      </c>
      <c r="Z560">
        <v>0</v>
      </c>
      <c r="AA560" t="s">
        <v>9187</v>
      </c>
    </row>
    <row r="561" spans="1:27" x14ac:dyDescent="0.2">
      <c r="A561">
        <v>9000466</v>
      </c>
      <c r="B561" t="s">
        <v>801</v>
      </c>
      <c r="C561" t="s">
        <v>9185</v>
      </c>
      <c r="D561" t="s">
        <v>802</v>
      </c>
      <c r="E561" t="s">
        <v>8624</v>
      </c>
      <c r="F561" t="s">
        <v>9186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8000</v>
      </c>
      <c r="N561">
        <v>0</v>
      </c>
      <c r="O561">
        <v>0</v>
      </c>
      <c r="P561">
        <v>16000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5000</v>
      </c>
      <c r="Z561">
        <v>0</v>
      </c>
      <c r="AA561" t="s">
        <v>9187</v>
      </c>
    </row>
    <row r="562" spans="1:27" x14ac:dyDescent="0.2">
      <c r="A562">
        <v>9000467</v>
      </c>
      <c r="B562" t="s">
        <v>804</v>
      </c>
      <c r="C562" t="s">
        <v>9185</v>
      </c>
      <c r="D562" t="s">
        <v>805</v>
      </c>
      <c r="E562" t="s">
        <v>8624</v>
      </c>
      <c r="F562" t="s">
        <v>9186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4000</v>
      </c>
      <c r="N562">
        <v>8000</v>
      </c>
      <c r="O562">
        <v>0</v>
      </c>
      <c r="P562">
        <v>8000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5000</v>
      </c>
      <c r="Z562">
        <v>0</v>
      </c>
      <c r="AA562" t="s">
        <v>9187</v>
      </c>
    </row>
    <row r="563" spans="1:27" x14ac:dyDescent="0.2">
      <c r="A563">
        <v>9000468</v>
      </c>
      <c r="B563" t="s">
        <v>807</v>
      </c>
      <c r="C563" t="s">
        <v>9185</v>
      </c>
      <c r="D563" t="s">
        <v>808</v>
      </c>
      <c r="E563" t="s">
        <v>8624</v>
      </c>
      <c r="F563" t="s">
        <v>9186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5000</v>
      </c>
      <c r="Z563">
        <v>0</v>
      </c>
      <c r="AA563" t="s">
        <v>9187</v>
      </c>
    </row>
    <row r="564" spans="1:27" x14ac:dyDescent="0.2">
      <c r="A564">
        <v>9000469</v>
      </c>
      <c r="B564" t="s">
        <v>810</v>
      </c>
      <c r="C564" t="s">
        <v>9185</v>
      </c>
      <c r="D564" t="s">
        <v>811</v>
      </c>
      <c r="E564" t="s">
        <v>8624</v>
      </c>
      <c r="F564" t="s">
        <v>9186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4000</v>
      </c>
      <c r="N564">
        <v>0</v>
      </c>
      <c r="O564">
        <v>0</v>
      </c>
      <c r="P564">
        <v>10000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5000</v>
      </c>
      <c r="Z564">
        <v>0</v>
      </c>
      <c r="AA564" t="s">
        <v>9187</v>
      </c>
    </row>
    <row r="565" spans="1:27" x14ac:dyDescent="0.2">
      <c r="A565">
        <v>9000470</v>
      </c>
      <c r="B565" t="s">
        <v>813</v>
      </c>
      <c r="C565" t="s">
        <v>9185</v>
      </c>
      <c r="D565" t="s">
        <v>814</v>
      </c>
      <c r="E565" t="s">
        <v>8624</v>
      </c>
      <c r="F565" t="s">
        <v>9186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4000</v>
      </c>
      <c r="N565">
        <v>4000</v>
      </c>
      <c r="O565">
        <v>0</v>
      </c>
      <c r="P565">
        <v>16000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5000</v>
      </c>
      <c r="Z565">
        <v>0</v>
      </c>
      <c r="AA565" t="s">
        <v>9187</v>
      </c>
    </row>
    <row r="566" spans="1:27" x14ac:dyDescent="0.2">
      <c r="A566">
        <v>9000471</v>
      </c>
      <c r="B566" t="s">
        <v>816</v>
      </c>
      <c r="C566" t="s">
        <v>9185</v>
      </c>
      <c r="D566" t="s">
        <v>817</v>
      </c>
      <c r="E566" t="s">
        <v>8624</v>
      </c>
      <c r="F566" t="s">
        <v>9186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5000</v>
      </c>
      <c r="Z566">
        <v>0</v>
      </c>
      <c r="AA566" t="s">
        <v>9187</v>
      </c>
    </row>
    <row r="567" spans="1:27" x14ac:dyDescent="0.2">
      <c r="A567">
        <v>9000472</v>
      </c>
      <c r="B567" t="s">
        <v>819</v>
      </c>
      <c r="C567" t="s">
        <v>9185</v>
      </c>
      <c r="D567" t="s">
        <v>820</v>
      </c>
      <c r="E567" t="s">
        <v>8624</v>
      </c>
      <c r="F567" t="s">
        <v>9186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16000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5000</v>
      </c>
      <c r="Z567">
        <v>0</v>
      </c>
      <c r="AA567" t="s">
        <v>9187</v>
      </c>
    </row>
    <row r="568" spans="1:27" x14ac:dyDescent="0.2">
      <c r="A568">
        <v>9000475</v>
      </c>
      <c r="B568" t="s">
        <v>822</v>
      </c>
      <c r="C568" t="s">
        <v>9185</v>
      </c>
      <c r="D568" t="s">
        <v>823</v>
      </c>
      <c r="E568" t="s">
        <v>8624</v>
      </c>
      <c r="F568" t="s">
        <v>9186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4000</v>
      </c>
      <c r="N568">
        <v>0</v>
      </c>
      <c r="O568">
        <v>0</v>
      </c>
      <c r="P568">
        <v>16000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5000</v>
      </c>
      <c r="Z568">
        <v>0</v>
      </c>
      <c r="AA568" t="s">
        <v>9187</v>
      </c>
    </row>
    <row r="569" spans="1:27" x14ac:dyDescent="0.2">
      <c r="A569">
        <v>9000476</v>
      </c>
      <c r="B569" t="s">
        <v>825</v>
      </c>
      <c r="C569" t="s">
        <v>9185</v>
      </c>
      <c r="D569" t="s">
        <v>826</v>
      </c>
      <c r="E569" t="s">
        <v>8624</v>
      </c>
      <c r="F569" t="s">
        <v>9186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8000</v>
      </c>
      <c r="N569">
        <v>8000</v>
      </c>
      <c r="O569">
        <v>0</v>
      </c>
      <c r="P569">
        <v>5336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5000</v>
      </c>
      <c r="Z569">
        <v>0</v>
      </c>
      <c r="AA569" t="s">
        <v>9187</v>
      </c>
    </row>
    <row r="570" spans="1:27" x14ac:dyDescent="0.2">
      <c r="A570">
        <v>9000477</v>
      </c>
      <c r="B570" t="s">
        <v>828</v>
      </c>
      <c r="C570" t="s">
        <v>9185</v>
      </c>
      <c r="D570" t="s">
        <v>829</v>
      </c>
      <c r="E570" t="s">
        <v>8624</v>
      </c>
      <c r="F570" t="s">
        <v>9186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6600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5000</v>
      </c>
      <c r="Z570">
        <v>0</v>
      </c>
      <c r="AA570" t="s">
        <v>9187</v>
      </c>
    </row>
    <row r="571" spans="1:27" x14ac:dyDescent="0.2">
      <c r="A571">
        <v>9000478</v>
      </c>
      <c r="B571" t="s">
        <v>831</v>
      </c>
      <c r="C571" t="s">
        <v>9185</v>
      </c>
      <c r="D571" t="s">
        <v>832</v>
      </c>
      <c r="E571" t="s">
        <v>8624</v>
      </c>
      <c r="F571" t="s">
        <v>9186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8000</v>
      </c>
      <c r="N571">
        <v>8000</v>
      </c>
      <c r="O571">
        <v>0</v>
      </c>
      <c r="P571">
        <v>16000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5000</v>
      </c>
      <c r="Z571">
        <v>0</v>
      </c>
      <c r="AA571" t="s">
        <v>9187</v>
      </c>
    </row>
    <row r="572" spans="1:27" x14ac:dyDescent="0.2">
      <c r="A572">
        <v>9000479</v>
      </c>
      <c r="B572" t="s">
        <v>834</v>
      </c>
      <c r="C572" t="s">
        <v>9185</v>
      </c>
      <c r="D572" t="s">
        <v>835</v>
      </c>
      <c r="E572" t="s">
        <v>8624</v>
      </c>
      <c r="F572" t="s">
        <v>9186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4000</v>
      </c>
      <c r="N572">
        <v>4000</v>
      </c>
      <c r="O572">
        <v>0</v>
      </c>
      <c r="P572">
        <v>16000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5000</v>
      </c>
      <c r="Z572">
        <v>0</v>
      </c>
      <c r="AA572" t="s">
        <v>9187</v>
      </c>
    </row>
    <row r="573" spans="1:27" x14ac:dyDescent="0.2">
      <c r="A573">
        <v>9000480</v>
      </c>
      <c r="B573" t="s">
        <v>837</v>
      </c>
      <c r="C573" t="s">
        <v>9185</v>
      </c>
      <c r="D573" t="s">
        <v>838</v>
      </c>
      <c r="E573" t="s">
        <v>8624</v>
      </c>
      <c r="F573" t="s">
        <v>9186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8000</v>
      </c>
      <c r="N573">
        <v>0</v>
      </c>
      <c r="O573">
        <v>0</v>
      </c>
      <c r="P573">
        <v>8000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5000</v>
      </c>
      <c r="Z573">
        <v>0</v>
      </c>
      <c r="AA573" t="s">
        <v>9187</v>
      </c>
    </row>
    <row r="574" spans="1:27" x14ac:dyDescent="0.2">
      <c r="A574">
        <v>9000482</v>
      </c>
      <c r="B574" t="s">
        <v>843</v>
      </c>
      <c r="C574" t="s">
        <v>9185</v>
      </c>
      <c r="D574" t="s">
        <v>844</v>
      </c>
      <c r="E574" t="s">
        <v>8624</v>
      </c>
      <c r="F574" t="s">
        <v>9186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8000</v>
      </c>
      <c r="N574">
        <v>0</v>
      </c>
      <c r="O574">
        <v>0</v>
      </c>
      <c r="P574">
        <v>8000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5000</v>
      </c>
      <c r="Z574">
        <v>0</v>
      </c>
      <c r="AA574" t="s">
        <v>9187</v>
      </c>
    </row>
    <row r="575" spans="1:27" x14ac:dyDescent="0.2">
      <c r="A575">
        <v>9000483</v>
      </c>
      <c r="B575" t="s">
        <v>846</v>
      </c>
      <c r="C575" t="s">
        <v>9185</v>
      </c>
      <c r="D575" t="s">
        <v>847</v>
      </c>
      <c r="E575" t="s">
        <v>8624</v>
      </c>
      <c r="F575" t="s">
        <v>9186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5000</v>
      </c>
      <c r="Z575">
        <v>0</v>
      </c>
      <c r="AA575" t="s">
        <v>9187</v>
      </c>
    </row>
    <row r="576" spans="1:27" x14ac:dyDescent="0.2">
      <c r="A576">
        <v>9000484</v>
      </c>
      <c r="B576" t="s">
        <v>849</v>
      </c>
      <c r="C576" t="s">
        <v>9185</v>
      </c>
      <c r="D576" t="s">
        <v>850</v>
      </c>
      <c r="E576" t="s">
        <v>8624</v>
      </c>
      <c r="F576" t="s">
        <v>9186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8000</v>
      </c>
      <c r="N576">
        <v>0</v>
      </c>
      <c r="O576">
        <v>0</v>
      </c>
      <c r="P576">
        <v>16000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5000</v>
      </c>
      <c r="Z576">
        <v>0</v>
      </c>
      <c r="AA576" t="s">
        <v>9187</v>
      </c>
    </row>
    <row r="577" spans="1:27" x14ac:dyDescent="0.2">
      <c r="A577">
        <v>9000485</v>
      </c>
      <c r="B577" t="s">
        <v>852</v>
      </c>
      <c r="C577" t="s">
        <v>9185</v>
      </c>
      <c r="D577" t="s">
        <v>853</v>
      </c>
      <c r="E577" t="s">
        <v>8624</v>
      </c>
      <c r="F577" t="s">
        <v>9186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8000</v>
      </c>
      <c r="N577">
        <v>4000</v>
      </c>
      <c r="O577">
        <v>0</v>
      </c>
      <c r="P577">
        <v>16000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5000</v>
      </c>
      <c r="Z577">
        <v>0</v>
      </c>
      <c r="AA577" t="s">
        <v>9187</v>
      </c>
    </row>
    <row r="578" spans="1:27" x14ac:dyDescent="0.2">
      <c r="A578">
        <v>9000486</v>
      </c>
      <c r="B578" t="s">
        <v>855</v>
      </c>
      <c r="C578" t="s">
        <v>9185</v>
      </c>
      <c r="D578" t="s">
        <v>856</v>
      </c>
      <c r="E578" t="s">
        <v>8624</v>
      </c>
      <c r="F578" t="s">
        <v>9186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8000</v>
      </c>
      <c r="N578">
        <v>0</v>
      </c>
      <c r="O578">
        <v>0</v>
      </c>
      <c r="P578">
        <v>8000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5000</v>
      </c>
      <c r="Z578">
        <v>0</v>
      </c>
      <c r="AA578" t="s">
        <v>9187</v>
      </c>
    </row>
    <row r="579" spans="1:27" x14ac:dyDescent="0.2">
      <c r="A579">
        <v>9000487</v>
      </c>
      <c r="B579" t="s">
        <v>20</v>
      </c>
      <c r="C579" t="s">
        <v>9185</v>
      </c>
      <c r="D579" t="s">
        <v>858</v>
      </c>
      <c r="E579" t="s">
        <v>8624</v>
      </c>
      <c r="F579" t="s">
        <v>9186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16000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5000</v>
      </c>
      <c r="Z579">
        <v>0</v>
      </c>
      <c r="AA579" t="s">
        <v>9187</v>
      </c>
    </row>
    <row r="580" spans="1:27" x14ac:dyDescent="0.2">
      <c r="A580">
        <v>9000492</v>
      </c>
      <c r="B580" t="s">
        <v>860</v>
      </c>
      <c r="C580" t="s">
        <v>9185</v>
      </c>
      <c r="D580" t="s">
        <v>861</v>
      </c>
      <c r="E580" t="s">
        <v>8624</v>
      </c>
      <c r="F580" t="s">
        <v>9186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5000</v>
      </c>
      <c r="Z580">
        <v>0</v>
      </c>
      <c r="AA580" t="s">
        <v>9187</v>
      </c>
    </row>
    <row r="581" spans="1:27" x14ac:dyDescent="0.2">
      <c r="A581">
        <v>9000493</v>
      </c>
      <c r="B581" t="s">
        <v>863</v>
      </c>
      <c r="C581" t="s">
        <v>9185</v>
      </c>
      <c r="D581" t="s">
        <v>864</v>
      </c>
      <c r="E581" t="s">
        <v>8624</v>
      </c>
      <c r="F581" t="s">
        <v>9186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4000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5000</v>
      </c>
      <c r="Z581">
        <v>0</v>
      </c>
      <c r="AA581" t="s">
        <v>9187</v>
      </c>
    </row>
    <row r="582" spans="1:27" x14ac:dyDescent="0.2">
      <c r="A582">
        <v>9000494</v>
      </c>
      <c r="B582" t="s">
        <v>866</v>
      </c>
      <c r="C582" t="s">
        <v>9185</v>
      </c>
      <c r="D582" t="s">
        <v>867</v>
      </c>
      <c r="E582" t="s">
        <v>8624</v>
      </c>
      <c r="F582" t="s">
        <v>9186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5000</v>
      </c>
      <c r="Z582">
        <v>0</v>
      </c>
      <c r="AA582" t="s">
        <v>9187</v>
      </c>
    </row>
    <row r="583" spans="1:27" x14ac:dyDescent="0.2">
      <c r="A583">
        <v>9000495</v>
      </c>
      <c r="B583" t="s">
        <v>869</v>
      </c>
      <c r="C583" t="s">
        <v>9185</v>
      </c>
      <c r="D583" t="s">
        <v>870</v>
      </c>
      <c r="E583" t="s">
        <v>8624</v>
      </c>
      <c r="F583" t="s">
        <v>9186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8000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5000</v>
      </c>
      <c r="Z583">
        <v>0</v>
      </c>
      <c r="AA583" t="s">
        <v>9187</v>
      </c>
    </row>
    <row r="584" spans="1:27" x14ac:dyDescent="0.2">
      <c r="A584">
        <v>9000518</v>
      </c>
      <c r="B584" t="s">
        <v>934</v>
      </c>
      <c r="C584" t="s">
        <v>9185</v>
      </c>
      <c r="D584" t="s">
        <v>935</v>
      </c>
      <c r="E584" t="s">
        <v>8624</v>
      </c>
      <c r="F584" t="s">
        <v>9186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8000</v>
      </c>
      <c r="N584">
        <v>8000</v>
      </c>
      <c r="O584">
        <v>0</v>
      </c>
      <c r="P584">
        <v>8000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5000</v>
      </c>
      <c r="Z584">
        <v>0</v>
      </c>
      <c r="AA584" t="s">
        <v>9187</v>
      </c>
    </row>
    <row r="585" spans="1:27" x14ac:dyDescent="0.2">
      <c r="A585">
        <v>9000519</v>
      </c>
      <c r="B585" t="s">
        <v>937</v>
      </c>
      <c r="C585" t="s">
        <v>9185</v>
      </c>
      <c r="D585" t="s">
        <v>938</v>
      </c>
      <c r="E585" t="s">
        <v>8624</v>
      </c>
      <c r="F585" t="s">
        <v>9186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8000</v>
      </c>
      <c r="N585">
        <v>8000</v>
      </c>
      <c r="O585">
        <v>0</v>
      </c>
      <c r="P585">
        <v>16000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5000</v>
      </c>
      <c r="Z585">
        <v>0</v>
      </c>
      <c r="AA585" t="s">
        <v>9187</v>
      </c>
    </row>
    <row r="586" spans="1:27" x14ac:dyDescent="0.2">
      <c r="A586">
        <v>9000520</v>
      </c>
      <c r="B586" t="s">
        <v>940</v>
      </c>
      <c r="C586" t="s">
        <v>9185</v>
      </c>
      <c r="D586" t="s">
        <v>941</v>
      </c>
      <c r="E586" t="s">
        <v>8624</v>
      </c>
      <c r="F586" t="s">
        <v>9186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8000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5000</v>
      </c>
      <c r="Z586">
        <v>0</v>
      </c>
      <c r="AA586" t="s">
        <v>9187</v>
      </c>
    </row>
    <row r="587" spans="1:27" x14ac:dyDescent="0.2">
      <c r="A587">
        <v>9000521</v>
      </c>
      <c r="B587" t="s">
        <v>943</v>
      </c>
      <c r="C587" t="s">
        <v>9185</v>
      </c>
      <c r="D587" t="s">
        <v>944</v>
      </c>
      <c r="E587" t="s">
        <v>8624</v>
      </c>
      <c r="F587" t="s">
        <v>9186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5000</v>
      </c>
      <c r="Z587">
        <v>0</v>
      </c>
      <c r="AA587" t="s">
        <v>9187</v>
      </c>
    </row>
    <row r="588" spans="1:27" x14ac:dyDescent="0.2">
      <c r="A588">
        <v>9000522</v>
      </c>
      <c r="B588" t="s">
        <v>946</v>
      </c>
      <c r="C588" t="s">
        <v>9185</v>
      </c>
      <c r="D588" t="s">
        <v>947</v>
      </c>
      <c r="E588" t="s">
        <v>8624</v>
      </c>
      <c r="F588" t="s">
        <v>9186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16000</v>
      </c>
      <c r="N588">
        <v>8000</v>
      </c>
      <c r="O588">
        <v>0</v>
      </c>
      <c r="P588">
        <v>16000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5000</v>
      </c>
      <c r="Z588">
        <v>0</v>
      </c>
      <c r="AA588" t="s">
        <v>9187</v>
      </c>
    </row>
    <row r="589" spans="1:27" x14ac:dyDescent="0.2">
      <c r="A589">
        <v>9000523</v>
      </c>
      <c r="B589" t="s">
        <v>949</v>
      </c>
      <c r="C589" t="s">
        <v>9185</v>
      </c>
      <c r="D589" t="s">
        <v>950</v>
      </c>
      <c r="E589" t="s">
        <v>8624</v>
      </c>
      <c r="F589" t="s">
        <v>9186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5000</v>
      </c>
      <c r="Z589">
        <v>0</v>
      </c>
      <c r="AA589" t="s">
        <v>9187</v>
      </c>
    </row>
    <row r="590" spans="1:27" x14ac:dyDescent="0.2">
      <c r="A590">
        <v>9000524</v>
      </c>
      <c r="B590" t="s">
        <v>952</v>
      </c>
      <c r="C590" t="s">
        <v>9185</v>
      </c>
      <c r="D590" t="s">
        <v>953</v>
      </c>
      <c r="E590" t="s">
        <v>8624</v>
      </c>
      <c r="F590" t="s">
        <v>9186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4000</v>
      </c>
      <c r="N590">
        <v>4000</v>
      </c>
      <c r="O590">
        <v>0</v>
      </c>
      <c r="P590">
        <v>8000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5000</v>
      </c>
      <c r="Z590">
        <v>0</v>
      </c>
      <c r="AA590" t="s">
        <v>9187</v>
      </c>
    </row>
    <row r="591" spans="1:27" x14ac:dyDescent="0.2">
      <c r="A591">
        <v>9000525</v>
      </c>
      <c r="B591" t="s">
        <v>955</v>
      </c>
      <c r="C591" t="s">
        <v>9185</v>
      </c>
      <c r="D591" t="s">
        <v>956</v>
      </c>
      <c r="E591" t="s">
        <v>8624</v>
      </c>
      <c r="F591" t="s">
        <v>9186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5000</v>
      </c>
      <c r="Z591">
        <v>0</v>
      </c>
      <c r="AA591" t="s">
        <v>9187</v>
      </c>
    </row>
    <row r="592" spans="1:27" x14ac:dyDescent="0.2">
      <c r="A592">
        <v>9000526</v>
      </c>
      <c r="B592" t="s">
        <v>958</v>
      </c>
      <c r="C592" t="s">
        <v>9185</v>
      </c>
      <c r="D592" t="s">
        <v>959</v>
      </c>
      <c r="E592" t="s">
        <v>8624</v>
      </c>
      <c r="F592" t="s">
        <v>9186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5000</v>
      </c>
      <c r="Z592">
        <v>0</v>
      </c>
      <c r="AA592" t="s">
        <v>9187</v>
      </c>
    </row>
    <row r="593" spans="1:27" x14ac:dyDescent="0.2">
      <c r="A593">
        <v>9000527</v>
      </c>
      <c r="B593" t="s">
        <v>961</v>
      </c>
      <c r="C593" t="s">
        <v>9185</v>
      </c>
      <c r="D593" t="s">
        <v>962</v>
      </c>
      <c r="E593" t="s">
        <v>8624</v>
      </c>
      <c r="F593" t="s">
        <v>9186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8000</v>
      </c>
      <c r="O593">
        <v>0</v>
      </c>
      <c r="P593">
        <v>16000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5000</v>
      </c>
      <c r="Z593">
        <v>0</v>
      </c>
      <c r="AA593" t="s">
        <v>9187</v>
      </c>
    </row>
    <row r="594" spans="1:27" x14ac:dyDescent="0.2">
      <c r="A594">
        <v>9000528</v>
      </c>
      <c r="B594" t="s">
        <v>964</v>
      </c>
      <c r="C594" t="s">
        <v>9185</v>
      </c>
      <c r="D594" t="s">
        <v>965</v>
      </c>
      <c r="E594" t="s">
        <v>8624</v>
      </c>
      <c r="F594" t="s">
        <v>9186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8000</v>
      </c>
      <c r="N594">
        <v>0</v>
      </c>
      <c r="O594">
        <v>0</v>
      </c>
      <c r="P594">
        <v>5328</v>
      </c>
      <c r="Q594">
        <v>3200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5000</v>
      </c>
      <c r="Z594">
        <v>0</v>
      </c>
      <c r="AA594" t="s">
        <v>9187</v>
      </c>
    </row>
    <row r="595" spans="1:27" x14ac:dyDescent="0.2">
      <c r="A595">
        <v>9000529</v>
      </c>
      <c r="B595" t="s">
        <v>967</v>
      </c>
      <c r="C595" t="s">
        <v>9185</v>
      </c>
      <c r="D595" t="s">
        <v>2379</v>
      </c>
      <c r="E595" t="s">
        <v>8624</v>
      </c>
      <c r="F595" t="s">
        <v>9186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8000</v>
      </c>
      <c r="N595">
        <v>8000</v>
      </c>
      <c r="O595">
        <v>0</v>
      </c>
      <c r="P595">
        <v>8000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5000</v>
      </c>
      <c r="Z595">
        <v>0</v>
      </c>
      <c r="AA595" t="s">
        <v>9187</v>
      </c>
    </row>
    <row r="596" spans="1:27" x14ac:dyDescent="0.2">
      <c r="A596">
        <v>9000530</v>
      </c>
      <c r="B596" t="s">
        <v>969</v>
      </c>
      <c r="C596" t="s">
        <v>9185</v>
      </c>
      <c r="D596" t="s">
        <v>970</v>
      </c>
      <c r="E596" t="s">
        <v>8624</v>
      </c>
      <c r="F596" t="s">
        <v>9186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8000</v>
      </c>
      <c r="N596">
        <v>0</v>
      </c>
      <c r="O596">
        <v>0</v>
      </c>
      <c r="P596">
        <v>8000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5000</v>
      </c>
      <c r="Z596">
        <v>0</v>
      </c>
      <c r="AA596" t="s">
        <v>9187</v>
      </c>
    </row>
    <row r="597" spans="1:27" x14ac:dyDescent="0.2">
      <c r="A597">
        <v>9000531</v>
      </c>
      <c r="B597" t="s">
        <v>972</v>
      </c>
      <c r="C597" t="s">
        <v>9185</v>
      </c>
      <c r="D597" t="s">
        <v>973</v>
      </c>
      <c r="E597" t="s">
        <v>8624</v>
      </c>
      <c r="F597" t="s">
        <v>9186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8000</v>
      </c>
      <c r="N597">
        <v>7000</v>
      </c>
      <c r="O597">
        <v>0</v>
      </c>
      <c r="P597">
        <v>8000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5000</v>
      </c>
      <c r="Z597">
        <v>0</v>
      </c>
      <c r="AA597" t="s">
        <v>9187</v>
      </c>
    </row>
    <row r="598" spans="1:27" x14ac:dyDescent="0.2">
      <c r="A598">
        <v>9000532</v>
      </c>
      <c r="B598" t="s">
        <v>975</v>
      </c>
      <c r="C598" t="s">
        <v>9185</v>
      </c>
      <c r="D598" t="s">
        <v>976</v>
      </c>
      <c r="E598" t="s">
        <v>8624</v>
      </c>
      <c r="F598" t="s">
        <v>9186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8000</v>
      </c>
      <c r="N598">
        <v>0</v>
      </c>
      <c r="O598">
        <v>0</v>
      </c>
      <c r="P598">
        <v>8000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5000</v>
      </c>
      <c r="Z598">
        <v>0</v>
      </c>
      <c r="AA598" t="s">
        <v>9187</v>
      </c>
    </row>
    <row r="599" spans="1:27" x14ac:dyDescent="0.2">
      <c r="A599">
        <v>9000533</v>
      </c>
      <c r="B599" t="s">
        <v>978</v>
      </c>
      <c r="C599" t="s">
        <v>9185</v>
      </c>
      <c r="D599" t="s">
        <v>979</v>
      </c>
      <c r="E599" t="s">
        <v>8624</v>
      </c>
      <c r="F599" t="s">
        <v>9186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8000</v>
      </c>
      <c r="N599">
        <v>8000</v>
      </c>
      <c r="O599">
        <v>0</v>
      </c>
      <c r="P599">
        <v>16000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5000</v>
      </c>
      <c r="Z599">
        <v>0</v>
      </c>
      <c r="AA599" t="s">
        <v>9187</v>
      </c>
    </row>
    <row r="600" spans="1:27" x14ac:dyDescent="0.2">
      <c r="A600">
        <v>9000534</v>
      </c>
      <c r="B600" t="s">
        <v>981</v>
      </c>
      <c r="C600" t="s">
        <v>9185</v>
      </c>
      <c r="D600" t="s">
        <v>982</v>
      </c>
      <c r="E600" t="s">
        <v>8624</v>
      </c>
      <c r="F600" t="s">
        <v>9186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5000</v>
      </c>
      <c r="Z600">
        <v>0</v>
      </c>
      <c r="AA600" t="s">
        <v>9187</v>
      </c>
    </row>
    <row r="601" spans="1:27" x14ac:dyDescent="0.2">
      <c r="A601">
        <v>9000535</v>
      </c>
      <c r="B601" t="s">
        <v>984</v>
      </c>
      <c r="C601" t="s">
        <v>9185</v>
      </c>
      <c r="D601" t="s">
        <v>985</v>
      </c>
      <c r="E601" t="s">
        <v>8624</v>
      </c>
      <c r="F601" t="s">
        <v>9186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8000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5000</v>
      </c>
      <c r="Z601">
        <v>0</v>
      </c>
      <c r="AA601" t="s">
        <v>9187</v>
      </c>
    </row>
    <row r="602" spans="1:27" x14ac:dyDescent="0.2">
      <c r="A602">
        <v>9000536</v>
      </c>
      <c r="B602" t="s">
        <v>987</v>
      </c>
      <c r="C602" t="s">
        <v>9185</v>
      </c>
      <c r="D602" t="s">
        <v>988</v>
      </c>
      <c r="E602" t="s">
        <v>8624</v>
      </c>
      <c r="F602" t="s">
        <v>9186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8000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5000</v>
      </c>
      <c r="Z602">
        <v>0</v>
      </c>
      <c r="AA602" t="s">
        <v>9187</v>
      </c>
    </row>
    <row r="603" spans="1:27" x14ac:dyDescent="0.2">
      <c r="A603">
        <v>9000537</v>
      </c>
      <c r="B603" t="s">
        <v>990</v>
      </c>
      <c r="C603" t="s">
        <v>9185</v>
      </c>
      <c r="D603" t="s">
        <v>991</v>
      </c>
      <c r="E603" t="s">
        <v>8624</v>
      </c>
      <c r="F603" t="s">
        <v>9186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8000</v>
      </c>
      <c r="N603">
        <v>8000</v>
      </c>
      <c r="O603">
        <v>0</v>
      </c>
      <c r="P603">
        <v>16000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5000</v>
      </c>
      <c r="Z603">
        <v>0</v>
      </c>
      <c r="AA603" t="s">
        <v>9187</v>
      </c>
    </row>
    <row r="604" spans="1:27" x14ac:dyDescent="0.2">
      <c r="A604">
        <v>9000562</v>
      </c>
      <c r="B604" t="s">
        <v>1062</v>
      </c>
      <c r="C604" t="s">
        <v>9185</v>
      </c>
      <c r="D604" t="s">
        <v>1063</v>
      </c>
      <c r="E604" t="s">
        <v>8624</v>
      </c>
      <c r="F604" t="s">
        <v>9186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8000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5000</v>
      </c>
      <c r="Z604">
        <v>0</v>
      </c>
      <c r="AA604" t="s">
        <v>9187</v>
      </c>
    </row>
    <row r="605" spans="1:27" x14ac:dyDescent="0.2">
      <c r="A605">
        <v>9000563</v>
      </c>
      <c r="B605" t="s">
        <v>1065</v>
      </c>
      <c r="C605" t="s">
        <v>9185</v>
      </c>
      <c r="D605" t="s">
        <v>1066</v>
      </c>
      <c r="E605" t="s">
        <v>8624</v>
      </c>
      <c r="F605" t="s">
        <v>9186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8000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5000</v>
      </c>
      <c r="Z605">
        <v>0</v>
      </c>
      <c r="AA605" t="s">
        <v>9187</v>
      </c>
    </row>
    <row r="606" spans="1:27" x14ac:dyDescent="0.2">
      <c r="A606">
        <v>9000564</v>
      </c>
      <c r="B606" t="s">
        <v>1068</v>
      </c>
      <c r="C606" t="s">
        <v>9185</v>
      </c>
      <c r="D606" t="s">
        <v>1069</v>
      </c>
      <c r="E606" t="s">
        <v>8624</v>
      </c>
      <c r="F606" t="s">
        <v>9186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8000</v>
      </c>
      <c r="N606">
        <v>8000</v>
      </c>
      <c r="O606">
        <v>0</v>
      </c>
      <c r="P606">
        <v>8000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5000</v>
      </c>
      <c r="Z606">
        <v>0</v>
      </c>
      <c r="AA606" t="s">
        <v>9187</v>
      </c>
    </row>
    <row r="607" spans="1:27" x14ac:dyDescent="0.2">
      <c r="A607">
        <v>9000292</v>
      </c>
      <c r="B607" t="s">
        <v>505</v>
      </c>
      <c r="C607" t="s">
        <v>9185</v>
      </c>
      <c r="D607" t="s">
        <v>506</v>
      </c>
      <c r="E607" t="s">
        <v>8624</v>
      </c>
      <c r="F607" t="s">
        <v>9186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8000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5000</v>
      </c>
      <c r="Z607">
        <v>0</v>
      </c>
      <c r="AA607" t="s">
        <v>9187</v>
      </c>
    </row>
    <row r="608" spans="1:27" x14ac:dyDescent="0.2">
      <c r="A608">
        <v>9000295</v>
      </c>
      <c r="B608" t="s">
        <v>511</v>
      </c>
      <c r="C608" t="s">
        <v>9185</v>
      </c>
      <c r="D608" t="s">
        <v>512</v>
      </c>
      <c r="E608" t="s">
        <v>8624</v>
      </c>
      <c r="F608" t="s">
        <v>9186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8000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5000</v>
      </c>
      <c r="Z608">
        <v>0</v>
      </c>
      <c r="AA608" t="s">
        <v>9187</v>
      </c>
    </row>
    <row r="609" spans="1:27" x14ac:dyDescent="0.2">
      <c r="A609">
        <v>9000296</v>
      </c>
      <c r="B609" t="s">
        <v>514</v>
      </c>
      <c r="C609" t="s">
        <v>9185</v>
      </c>
      <c r="D609" t="s">
        <v>515</v>
      </c>
      <c r="E609" t="s">
        <v>8624</v>
      </c>
      <c r="F609" t="s">
        <v>9186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8000</v>
      </c>
      <c r="N609">
        <v>0</v>
      </c>
      <c r="O609">
        <v>0</v>
      </c>
      <c r="P609">
        <v>16000</v>
      </c>
      <c r="Q609">
        <v>3200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5000</v>
      </c>
      <c r="Z609">
        <v>0</v>
      </c>
      <c r="AA609" t="s">
        <v>9187</v>
      </c>
    </row>
    <row r="610" spans="1:27" x14ac:dyDescent="0.2">
      <c r="A610">
        <v>9000566</v>
      </c>
      <c r="B610" t="s">
        <v>1074</v>
      </c>
      <c r="C610" t="s">
        <v>9185</v>
      </c>
      <c r="D610" t="s">
        <v>1075</v>
      </c>
      <c r="E610" t="s">
        <v>8624</v>
      </c>
      <c r="F610" t="s">
        <v>9186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8000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5000</v>
      </c>
      <c r="Z610">
        <v>0</v>
      </c>
      <c r="AA610" t="s">
        <v>9187</v>
      </c>
    </row>
    <row r="611" spans="1:27" x14ac:dyDescent="0.2">
      <c r="A611">
        <v>9000567</v>
      </c>
      <c r="B611" t="s">
        <v>1077</v>
      </c>
      <c r="C611" t="s">
        <v>9185</v>
      </c>
      <c r="D611" t="s">
        <v>1078</v>
      </c>
      <c r="E611" t="s">
        <v>8624</v>
      </c>
      <c r="F611" t="s">
        <v>9186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5000</v>
      </c>
      <c r="Z611">
        <v>0</v>
      </c>
      <c r="AA611" t="s">
        <v>9187</v>
      </c>
    </row>
    <row r="612" spans="1:27" x14ac:dyDescent="0.2">
      <c r="A612">
        <v>9000596</v>
      </c>
      <c r="B612" t="s">
        <v>1158</v>
      </c>
      <c r="C612" t="s">
        <v>9185</v>
      </c>
      <c r="D612" t="s">
        <v>1159</v>
      </c>
      <c r="E612" t="s">
        <v>8624</v>
      </c>
      <c r="F612" t="s">
        <v>9186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8000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5000</v>
      </c>
      <c r="Z612">
        <v>0</v>
      </c>
      <c r="AA612" t="s">
        <v>9187</v>
      </c>
    </row>
    <row r="613" spans="1:27" x14ac:dyDescent="0.2">
      <c r="A613">
        <v>9000597</v>
      </c>
      <c r="B613" t="s">
        <v>1161</v>
      </c>
      <c r="C613" t="s">
        <v>9185</v>
      </c>
      <c r="D613" t="s">
        <v>1162</v>
      </c>
      <c r="E613" t="s">
        <v>8624</v>
      </c>
      <c r="F613" t="s">
        <v>9186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5000</v>
      </c>
      <c r="Z613">
        <v>0</v>
      </c>
      <c r="AA613" t="s">
        <v>9187</v>
      </c>
    </row>
    <row r="614" spans="1:27" x14ac:dyDescent="0.2">
      <c r="A614">
        <v>9000598</v>
      </c>
      <c r="B614" t="s">
        <v>1164</v>
      </c>
      <c r="C614" t="s">
        <v>9185</v>
      </c>
      <c r="D614" t="s">
        <v>1165</v>
      </c>
      <c r="E614" t="s">
        <v>8624</v>
      </c>
      <c r="F614" t="s">
        <v>9186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5000</v>
      </c>
      <c r="Z614">
        <v>0</v>
      </c>
      <c r="AA614" t="s">
        <v>9187</v>
      </c>
    </row>
    <row r="615" spans="1:27" x14ac:dyDescent="0.2">
      <c r="A615">
        <v>9000599</v>
      </c>
      <c r="B615" t="s">
        <v>1167</v>
      </c>
      <c r="C615" t="s">
        <v>9185</v>
      </c>
      <c r="D615" t="s">
        <v>1168</v>
      </c>
      <c r="E615" t="s">
        <v>8624</v>
      </c>
      <c r="F615" t="s">
        <v>9186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5000</v>
      </c>
      <c r="Z615">
        <v>0</v>
      </c>
      <c r="AA615" t="s">
        <v>9187</v>
      </c>
    </row>
    <row r="616" spans="1:27" x14ac:dyDescent="0.2">
      <c r="A616">
        <v>9000617</v>
      </c>
      <c r="B616" t="s">
        <v>1221</v>
      </c>
      <c r="C616" t="s">
        <v>9185</v>
      </c>
      <c r="D616" t="s">
        <v>1222</v>
      </c>
      <c r="E616" t="s">
        <v>8624</v>
      </c>
      <c r="F616" t="s">
        <v>9186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5000</v>
      </c>
      <c r="Z616">
        <v>0</v>
      </c>
      <c r="AA616" t="s">
        <v>9187</v>
      </c>
    </row>
    <row r="617" spans="1:27" x14ac:dyDescent="0.2">
      <c r="A617">
        <v>9000185</v>
      </c>
      <c r="B617" t="s">
        <v>275</v>
      </c>
      <c r="C617" t="s">
        <v>9185</v>
      </c>
      <c r="D617" t="s">
        <v>276</v>
      </c>
      <c r="E617" t="s">
        <v>8624</v>
      </c>
      <c r="F617" t="s">
        <v>9186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8000</v>
      </c>
      <c r="N617">
        <v>8000</v>
      </c>
      <c r="O617">
        <v>0</v>
      </c>
      <c r="P617">
        <v>8000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5000</v>
      </c>
      <c r="Z617">
        <v>0</v>
      </c>
      <c r="AA617" t="s">
        <v>9187</v>
      </c>
    </row>
    <row r="618" spans="1:27" x14ac:dyDescent="0.2">
      <c r="A618">
        <v>9000127</v>
      </c>
      <c r="B618" t="s">
        <v>113</v>
      </c>
      <c r="C618" t="s">
        <v>9185</v>
      </c>
      <c r="D618" t="s">
        <v>114</v>
      </c>
      <c r="E618" t="s">
        <v>8624</v>
      </c>
      <c r="F618" t="s">
        <v>9186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5000</v>
      </c>
      <c r="Z618">
        <v>0</v>
      </c>
      <c r="AA618" t="s">
        <v>9187</v>
      </c>
    </row>
    <row r="619" spans="1:27" x14ac:dyDescent="0.2">
      <c r="A619">
        <v>9000128</v>
      </c>
      <c r="B619" t="s">
        <v>117</v>
      </c>
      <c r="C619" t="s">
        <v>9185</v>
      </c>
      <c r="D619" t="s">
        <v>118</v>
      </c>
      <c r="E619" t="s">
        <v>8624</v>
      </c>
      <c r="F619" t="s">
        <v>9186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5000</v>
      </c>
      <c r="Z619">
        <v>0</v>
      </c>
      <c r="AA619" t="s">
        <v>9187</v>
      </c>
    </row>
    <row r="620" spans="1:27" x14ac:dyDescent="0.2">
      <c r="A620">
        <v>9000496</v>
      </c>
      <c r="B620" t="s">
        <v>872</v>
      </c>
      <c r="C620" t="s">
        <v>9185</v>
      </c>
      <c r="D620" t="s">
        <v>873</v>
      </c>
      <c r="E620" t="s">
        <v>8624</v>
      </c>
      <c r="F620" t="s">
        <v>9186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8000</v>
      </c>
      <c r="N620">
        <v>8000</v>
      </c>
      <c r="O620">
        <v>0</v>
      </c>
      <c r="P620">
        <v>16000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5000</v>
      </c>
      <c r="Z620">
        <v>0</v>
      </c>
      <c r="AA620" t="s">
        <v>9187</v>
      </c>
    </row>
    <row r="621" spans="1:27" x14ac:dyDescent="0.2">
      <c r="A621">
        <v>9000497</v>
      </c>
      <c r="B621" t="s">
        <v>875</v>
      </c>
      <c r="C621" t="s">
        <v>9185</v>
      </c>
      <c r="D621" t="s">
        <v>876</v>
      </c>
      <c r="E621" t="s">
        <v>8624</v>
      </c>
      <c r="F621" t="s">
        <v>9186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4000</v>
      </c>
      <c r="N621">
        <v>8000</v>
      </c>
      <c r="O621">
        <v>0</v>
      </c>
      <c r="P621">
        <v>8000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5000</v>
      </c>
      <c r="Z621">
        <v>0</v>
      </c>
      <c r="AA621" t="s">
        <v>9187</v>
      </c>
    </row>
    <row r="622" spans="1:27" x14ac:dyDescent="0.2">
      <c r="A622">
        <v>9000498</v>
      </c>
      <c r="B622" t="s">
        <v>877</v>
      </c>
      <c r="C622" t="s">
        <v>9185</v>
      </c>
      <c r="D622" t="s">
        <v>878</v>
      </c>
      <c r="E622" t="s">
        <v>8624</v>
      </c>
      <c r="F622" t="s">
        <v>9186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8000</v>
      </c>
      <c r="N622">
        <v>8000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5000</v>
      </c>
      <c r="Z622">
        <v>0</v>
      </c>
      <c r="AA622" t="s">
        <v>9187</v>
      </c>
    </row>
    <row r="623" spans="1:27" x14ac:dyDescent="0.2">
      <c r="A623">
        <v>9000499</v>
      </c>
      <c r="B623" t="s">
        <v>880</v>
      </c>
      <c r="C623" t="s">
        <v>9185</v>
      </c>
      <c r="D623" t="s">
        <v>881</v>
      </c>
      <c r="E623" t="s">
        <v>8624</v>
      </c>
      <c r="F623" t="s">
        <v>9186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5000</v>
      </c>
      <c r="Z623">
        <v>0</v>
      </c>
      <c r="AA623" t="s">
        <v>9187</v>
      </c>
    </row>
    <row r="624" spans="1:27" x14ac:dyDescent="0.2">
      <c r="A624">
        <v>9000500</v>
      </c>
      <c r="B624" t="s">
        <v>883</v>
      </c>
      <c r="C624" t="s">
        <v>9185</v>
      </c>
      <c r="D624" t="s">
        <v>884</v>
      </c>
      <c r="E624" t="s">
        <v>8624</v>
      </c>
      <c r="F624" t="s">
        <v>9186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5000</v>
      </c>
      <c r="Z624">
        <v>0</v>
      </c>
      <c r="AA624" t="s">
        <v>9187</v>
      </c>
    </row>
    <row r="625" spans="1:27" x14ac:dyDescent="0.2">
      <c r="A625">
        <v>9000501</v>
      </c>
      <c r="B625" t="s">
        <v>886</v>
      </c>
      <c r="C625" t="s">
        <v>9185</v>
      </c>
      <c r="D625" t="s">
        <v>887</v>
      </c>
      <c r="E625" t="s">
        <v>8624</v>
      </c>
      <c r="F625" t="s">
        <v>9186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4000</v>
      </c>
      <c r="N625">
        <v>0</v>
      </c>
      <c r="O625">
        <v>0</v>
      </c>
      <c r="P625">
        <v>8000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5000</v>
      </c>
      <c r="Z625">
        <v>0</v>
      </c>
      <c r="AA625" t="s">
        <v>9187</v>
      </c>
    </row>
    <row r="626" spans="1:27" x14ac:dyDescent="0.2">
      <c r="A626">
        <v>9000502</v>
      </c>
      <c r="B626" t="s">
        <v>889</v>
      </c>
      <c r="C626" t="s">
        <v>9185</v>
      </c>
      <c r="D626" t="s">
        <v>890</v>
      </c>
      <c r="E626" t="s">
        <v>8624</v>
      </c>
      <c r="F626" t="s">
        <v>9186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5000</v>
      </c>
      <c r="Z626">
        <v>0</v>
      </c>
      <c r="AA626" t="s">
        <v>9187</v>
      </c>
    </row>
    <row r="627" spans="1:27" x14ac:dyDescent="0.2">
      <c r="A627">
        <v>9000503</v>
      </c>
      <c r="B627" t="s">
        <v>892</v>
      </c>
      <c r="C627" t="s">
        <v>9185</v>
      </c>
      <c r="D627" t="s">
        <v>893</v>
      </c>
      <c r="E627" t="s">
        <v>8624</v>
      </c>
      <c r="F627" t="s">
        <v>9186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4000</v>
      </c>
      <c r="N627">
        <v>0</v>
      </c>
      <c r="O627">
        <v>0</v>
      </c>
      <c r="P627">
        <v>8000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5000</v>
      </c>
      <c r="Z627">
        <v>0</v>
      </c>
      <c r="AA627" t="s">
        <v>9187</v>
      </c>
    </row>
    <row r="628" spans="1:27" x14ac:dyDescent="0.2">
      <c r="A628">
        <v>9000504</v>
      </c>
      <c r="B628" t="s">
        <v>895</v>
      </c>
      <c r="C628" t="s">
        <v>9185</v>
      </c>
      <c r="D628" t="s">
        <v>896</v>
      </c>
      <c r="E628" t="s">
        <v>8624</v>
      </c>
      <c r="F628" t="s">
        <v>9186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5000</v>
      </c>
      <c r="Z628">
        <v>0</v>
      </c>
      <c r="AA628" t="s">
        <v>9187</v>
      </c>
    </row>
    <row r="629" spans="1:27" x14ac:dyDescent="0.2">
      <c r="A629">
        <v>9000505</v>
      </c>
      <c r="B629" t="s">
        <v>898</v>
      </c>
      <c r="C629" t="s">
        <v>9185</v>
      </c>
      <c r="D629" t="s">
        <v>899</v>
      </c>
      <c r="E629" t="s">
        <v>8624</v>
      </c>
      <c r="F629" t="s">
        <v>9186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5000</v>
      </c>
      <c r="Z629">
        <v>0</v>
      </c>
      <c r="AA629" t="s">
        <v>9187</v>
      </c>
    </row>
    <row r="630" spans="1:27" x14ac:dyDescent="0.2">
      <c r="A630">
        <v>9000506</v>
      </c>
      <c r="B630" t="s">
        <v>901</v>
      </c>
      <c r="C630" t="s">
        <v>9185</v>
      </c>
      <c r="D630" t="s">
        <v>902</v>
      </c>
      <c r="E630" t="s">
        <v>8624</v>
      </c>
      <c r="F630" t="s">
        <v>9186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4000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5000</v>
      </c>
      <c r="Z630">
        <v>0</v>
      </c>
      <c r="AA630" t="s">
        <v>9187</v>
      </c>
    </row>
    <row r="631" spans="1:27" x14ac:dyDescent="0.2">
      <c r="A631">
        <v>9000507</v>
      </c>
      <c r="B631" t="s">
        <v>904</v>
      </c>
      <c r="C631" t="s">
        <v>9185</v>
      </c>
      <c r="D631" t="s">
        <v>905</v>
      </c>
      <c r="E631" t="s">
        <v>8624</v>
      </c>
      <c r="F631" t="s">
        <v>9186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5000</v>
      </c>
      <c r="Z631">
        <v>0</v>
      </c>
      <c r="AA631" t="s">
        <v>9187</v>
      </c>
    </row>
    <row r="632" spans="1:27" x14ac:dyDescent="0.2">
      <c r="A632">
        <v>9000508</v>
      </c>
      <c r="B632" t="s">
        <v>907</v>
      </c>
      <c r="C632" t="s">
        <v>9185</v>
      </c>
      <c r="D632" t="s">
        <v>908</v>
      </c>
      <c r="E632" t="s">
        <v>8624</v>
      </c>
      <c r="F632" t="s">
        <v>9186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5000</v>
      </c>
      <c r="Z632">
        <v>0</v>
      </c>
      <c r="AA632" t="s">
        <v>9187</v>
      </c>
    </row>
    <row r="633" spans="1:27" x14ac:dyDescent="0.2">
      <c r="A633">
        <v>9000509</v>
      </c>
      <c r="B633" t="s">
        <v>910</v>
      </c>
      <c r="C633" t="s">
        <v>9185</v>
      </c>
      <c r="D633" t="s">
        <v>911</v>
      </c>
      <c r="E633" t="s">
        <v>8624</v>
      </c>
      <c r="F633" t="s">
        <v>9186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2000</v>
      </c>
      <c r="N633">
        <v>2000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5000</v>
      </c>
      <c r="Z633">
        <v>0</v>
      </c>
      <c r="AA633" t="s">
        <v>9187</v>
      </c>
    </row>
    <row r="634" spans="1:27" x14ac:dyDescent="0.2">
      <c r="A634">
        <v>9000510</v>
      </c>
      <c r="B634" t="s">
        <v>913</v>
      </c>
      <c r="C634" t="s">
        <v>9185</v>
      </c>
      <c r="D634" t="s">
        <v>914</v>
      </c>
      <c r="E634" t="s">
        <v>8624</v>
      </c>
      <c r="F634" t="s">
        <v>9186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5000</v>
      </c>
      <c r="Z634">
        <v>0</v>
      </c>
      <c r="AA634" t="s">
        <v>9187</v>
      </c>
    </row>
    <row r="635" spans="1:27" x14ac:dyDescent="0.2">
      <c r="A635">
        <v>9000511</v>
      </c>
      <c r="B635" t="s">
        <v>916</v>
      </c>
      <c r="C635" t="s">
        <v>9185</v>
      </c>
      <c r="D635" t="s">
        <v>917</v>
      </c>
      <c r="E635" t="s">
        <v>8624</v>
      </c>
      <c r="F635" t="s">
        <v>9186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5000</v>
      </c>
      <c r="Z635">
        <v>0</v>
      </c>
      <c r="AA635" t="s">
        <v>9187</v>
      </c>
    </row>
    <row r="636" spans="1:27" x14ac:dyDescent="0.2">
      <c r="A636">
        <v>9000512</v>
      </c>
      <c r="B636" t="s">
        <v>919</v>
      </c>
      <c r="C636" t="s">
        <v>9185</v>
      </c>
      <c r="D636" t="s">
        <v>920</v>
      </c>
      <c r="E636" t="s">
        <v>8624</v>
      </c>
      <c r="F636" t="s">
        <v>9186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5000</v>
      </c>
      <c r="Z636">
        <v>0</v>
      </c>
      <c r="AA636" t="s">
        <v>9187</v>
      </c>
    </row>
    <row r="637" spans="1:27" x14ac:dyDescent="0.2">
      <c r="A637">
        <v>9000513</v>
      </c>
      <c r="B637" t="s">
        <v>922</v>
      </c>
      <c r="C637" t="s">
        <v>9185</v>
      </c>
      <c r="D637" t="s">
        <v>923</v>
      </c>
      <c r="E637" t="s">
        <v>8624</v>
      </c>
      <c r="F637" t="s">
        <v>9186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5000</v>
      </c>
      <c r="Z637">
        <v>0</v>
      </c>
      <c r="AA637" t="s">
        <v>9187</v>
      </c>
    </row>
    <row r="638" spans="1:27" x14ac:dyDescent="0.2">
      <c r="A638">
        <v>9000552</v>
      </c>
      <c r="B638" t="s">
        <v>1034</v>
      </c>
      <c r="C638" t="s">
        <v>9185</v>
      </c>
      <c r="D638" t="s">
        <v>1035</v>
      </c>
      <c r="E638" t="s">
        <v>8624</v>
      </c>
      <c r="F638" t="s">
        <v>9186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8000</v>
      </c>
      <c r="O638">
        <v>0</v>
      </c>
      <c r="P638">
        <v>16000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5000</v>
      </c>
      <c r="Z638">
        <v>0</v>
      </c>
      <c r="AA638" t="s">
        <v>9187</v>
      </c>
    </row>
    <row r="639" spans="1:27" x14ac:dyDescent="0.2">
      <c r="A639">
        <v>9000553</v>
      </c>
      <c r="B639" t="s">
        <v>1037</v>
      </c>
      <c r="C639" t="s">
        <v>9185</v>
      </c>
      <c r="D639" t="s">
        <v>1038</v>
      </c>
      <c r="E639" t="s">
        <v>8624</v>
      </c>
      <c r="F639" t="s">
        <v>9186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5000</v>
      </c>
      <c r="Z639">
        <v>0</v>
      </c>
      <c r="AA639" t="s">
        <v>9187</v>
      </c>
    </row>
    <row r="640" spans="1:27" x14ac:dyDescent="0.2">
      <c r="A640">
        <v>9000554</v>
      </c>
      <c r="B640" t="s">
        <v>1040</v>
      </c>
      <c r="C640" t="s">
        <v>9185</v>
      </c>
      <c r="D640" t="s">
        <v>1041</v>
      </c>
      <c r="E640" t="s">
        <v>8624</v>
      </c>
      <c r="F640" t="s">
        <v>9186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8000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5000</v>
      </c>
      <c r="Z640">
        <v>0</v>
      </c>
      <c r="AA640" t="s">
        <v>9187</v>
      </c>
    </row>
    <row r="641" spans="1:27" x14ac:dyDescent="0.2">
      <c r="A641">
        <v>9000555</v>
      </c>
      <c r="B641" t="s">
        <v>1043</v>
      </c>
      <c r="C641" t="s">
        <v>9185</v>
      </c>
      <c r="D641" t="s">
        <v>1044</v>
      </c>
      <c r="E641" t="s">
        <v>8624</v>
      </c>
      <c r="F641" t="s">
        <v>9186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8000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5000</v>
      </c>
      <c r="Z641">
        <v>0</v>
      </c>
      <c r="AA641" t="s">
        <v>9187</v>
      </c>
    </row>
    <row r="642" spans="1:27" x14ac:dyDescent="0.2">
      <c r="A642">
        <v>9000556</v>
      </c>
      <c r="B642" t="s">
        <v>1046</v>
      </c>
      <c r="C642" t="s">
        <v>9185</v>
      </c>
      <c r="D642" t="s">
        <v>1047</v>
      </c>
      <c r="E642" t="s">
        <v>8624</v>
      </c>
      <c r="F642" t="s">
        <v>9186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8000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5000</v>
      </c>
      <c r="Z642">
        <v>0</v>
      </c>
      <c r="AA642" t="s">
        <v>9187</v>
      </c>
    </row>
    <row r="643" spans="1:27" x14ac:dyDescent="0.2">
      <c r="A643">
        <v>9000557</v>
      </c>
      <c r="B643" t="s">
        <v>622</v>
      </c>
      <c r="C643" t="s">
        <v>9185</v>
      </c>
      <c r="D643" t="s">
        <v>1049</v>
      </c>
      <c r="E643" t="s">
        <v>8624</v>
      </c>
      <c r="F643" t="s">
        <v>9186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5000</v>
      </c>
      <c r="Z643">
        <v>0</v>
      </c>
      <c r="AA643" t="s">
        <v>9187</v>
      </c>
    </row>
    <row r="644" spans="1:27" x14ac:dyDescent="0.2">
      <c r="A644">
        <v>9000558</v>
      </c>
      <c r="B644" t="s">
        <v>1050</v>
      </c>
      <c r="C644" t="s">
        <v>9185</v>
      </c>
      <c r="D644" t="s">
        <v>1051</v>
      </c>
      <c r="E644" t="s">
        <v>8624</v>
      </c>
      <c r="F644" t="s">
        <v>9186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4000</v>
      </c>
      <c r="N644">
        <v>0</v>
      </c>
      <c r="O644">
        <v>0</v>
      </c>
      <c r="P644">
        <v>8000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5000</v>
      </c>
      <c r="Z644">
        <v>0</v>
      </c>
      <c r="AA644" t="s">
        <v>9187</v>
      </c>
    </row>
    <row r="645" spans="1:27" x14ac:dyDescent="0.2">
      <c r="A645">
        <v>9000559</v>
      </c>
      <c r="B645" t="s">
        <v>1053</v>
      </c>
      <c r="C645" t="s">
        <v>9185</v>
      </c>
      <c r="D645" t="s">
        <v>1054</v>
      </c>
      <c r="E645" t="s">
        <v>8624</v>
      </c>
      <c r="F645" t="s">
        <v>9186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4000</v>
      </c>
      <c r="N645">
        <v>8000</v>
      </c>
      <c r="O645">
        <v>0</v>
      </c>
      <c r="P645">
        <v>8000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5000</v>
      </c>
      <c r="Z645">
        <v>0</v>
      </c>
      <c r="AA645" t="s">
        <v>9187</v>
      </c>
    </row>
    <row r="646" spans="1:27" x14ac:dyDescent="0.2">
      <c r="A646">
        <v>9000569</v>
      </c>
      <c r="B646" t="s">
        <v>1083</v>
      </c>
      <c r="C646" t="s">
        <v>9185</v>
      </c>
      <c r="D646" t="s">
        <v>1084</v>
      </c>
      <c r="E646" t="s">
        <v>8624</v>
      </c>
      <c r="F646" t="s">
        <v>9186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8000</v>
      </c>
      <c r="N646">
        <v>4000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5000</v>
      </c>
      <c r="Z646">
        <v>0</v>
      </c>
      <c r="AA646" t="s">
        <v>9187</v>
      </c>
    </row>
    <row r="647" spans="1:27" x14ac:dyDescent="0.2">
      <c r="A647">
        <v>9000565</v>
      </c>
      <c r="B647" t="s">
        <v>1071</v>
      </c>
      <c r="C647" t="s">
        <v>9185</v>
      </c>
      <c r="D647" t="s">
        <v>1072</v>
      </c>
      <c r="E647" t="s">
        <v>8624</v>
      </c>
      <c r="F647" t="s">
        <v>9186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5000</v>
      </c>
      <c r="Z647">
        <v>0</v>
      </c>
      <c r="AA647" t="s">
        <v>9187</v>
      </c>
    </row>
    <row r="648" spans="1:27" x14ac:dyDescent="0.2">
      <c r="A648">
        <v>9000600</v>
      </c>
      <c r="B648" t="s">
        <v>1170</v>
      </c>
      <c r="C648" t="s">
        <v>9185</v>
      </c>
      <c r="D648" t="s">
        <v>1171</v>
      </c>
      <c r="E648" t="s">
        <v>8624</v>
      </c>
      <c r="F648" t="s">
        <v>9186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5000</v>
      </c>
      <c r="Z648">
        <v>0</v>
      </c>
      <c r="AA648" t="s">
        <v>9187</v>
      </c>
    </row>
    <row r="649" spans="1:27" x14ac:dyDescent="0.2">
      <c r="A649">
        <v>9000601</v>
      </c>
      <c r="B649" t="s">
        <v>1173</v>
      </c>
      <c r="C649" t="s">
        <v>9185</v>
      </c>
      <c r="D649" t="s">
        <v>1174</v>
      </c>
      <c r="E649" t="s">
        <v>8624</v>
      </c>
      <c r="F649" t="s">
        <v>9186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5000</v>
      </c>
      <c r="Z649">
        <v>0</v>
      </c>
      <c r="AA649" t="s">
        <v>9187</v>
      </c>
    </row>
    <row r="650" spans="1:27" x14ac:dyDescent="0.2">
      <c r="A650">
        <v>9000602</v>
      </c>
      <c r="B650" t="s">
        <v>1176</v>
      </c>
      <c r="C650" t="s">
        <v>9185</v>
      </c>
      <c r="D650" t="s">
        <v>1177</v>
      </c>
      <c r="E650" t="s">
        <v>8624</v>
      </c>
      <c r="F650" t="s">
        <v>9186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5000</v>
      </c>
      <c r="Z650">
        <v>0</v>
      </c>
      <c r="AA650" t="s">
        <v>9187</v>
      </c>
    </row>
    <row r="651" spans="1:27" x14ac:dyDescent="0.2">
      <c r="A651">
        <v>9000514</v>
      </c>
      <c r="B651" t="s">
        <v>924</v>
      </c>
      <c r="C651" t="s">
        <v>9185</v>
      </c>
      <c r="D651" t="s">
        <v>925</v>
      </c>
      <c r="E651" t="s">
        <v>8624</v>
      </c>
      <c r="F651" t="s">
        <v>9186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8000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5000</v>
      </c>
      <c r="Z651">
        <v>0</v>
      </c>
      <c r="AA651" t="s">
        <v>9187</v>
      </c>
    </row>
    <row r="652" spans="1:27" x14ac:dyDescent="0.2">
      <c r="A652">
        <v>9000516</v>
      </c>
      <c r="B652" t="s">
        <v>928</v>
      </c>
      <c r="C652" t="s">
        <v>9185</v>
      </c>
      <c r="D652" t="s">
        <v>929</v>
      </c>
      <c r="E652" t="s">
        <v>8624</v>
      </c>
      <c r="F652" t="s">
        <v>9186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8000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5000</v>
      </c>
      <c r="Z652">
        <v>0</v>
      </c>
      <c r="AA652" t="s">
        <v>9187</v>
      </c>
    </row>
    <row r="653" spans="1:27" x14ac:dyDescent="0.2">
      <c r="A653">
        <v>9000517</v>
      </c>
      <c r="B653" t="s">
        <v>931</v>
      </c>
      <c r="C653" t="s">
        <v>9185</v>
      </c>
      <c r="D653" t="s">
        <v>932</v>
      </c>
      <c r="E653" t="s">
        <v>8624</v>
      </c>
      <c r="F653" t="s">
        <v>9186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8800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5000</v>
      </c>
      <c r="Z653">
        <v>0</v>
      </c>
      <c r="AA653" t="s">
        <v>9187</v>
      </c>
    </row>
    <row r="654" spans="1:27" x14ac:dyDescent="0.2">
      <c r="A654">
        <v>9000571</v>
      </c>
      <c r="B654" t="s">
        <v>1089</v>
      </c>
      <c r="C654" t="s">
        <v>9185</v>
      </c>
      <c r="D654" t="s">
        <v>1090</v>
      </c>
      <c r="E654" t="s">
        <v>8624</v>
      </c>
      <c r="F654" t="s">
        <v>9186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8000</v>
      </c>
      <c r="N654">
        <v>0</v>
      </c>
      <c r="O654">
        <v>0</v>
      </c>
      <c r="P654">
        <v>8000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5000</v>
      </c>
      <c r="Z654">
        <v>0</v>
      </c>
      <c r="AA654" t="s">
        <v>9187</v>
      </c>
    </row>
    <row r="655" spans="1:27" x14ac:dyDescent="0.2">
      <c r="A655">
        <v>9000576</v>
      </c>
      <c r="B655" t="s">
        <v>1102</v>
      </c>
      <c r="C655" t="s">
        <v>9185</v>
      </c>
      <c r="D655" t="s">
        <v>2383</v>
      </c>
      <c r="E655" t="s">
        <v>8624</v>
      </c>
      <c r="F655" t="s">
        <v>9186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5000</v>
      </c>
      <c r="Z655">
        <v>0</v>
      </c>
      <c r="AA655" t="s">
        <v>9187</v>
      </c>
    </row>
    <row r="656" spans="1:27" x14ac:dyDescent="0.2">
      <c r="A656">
        <v>9000577</v>
      </c>
      <c r="B656" t="s">
        <v>1104</v>
      </c>
      <c r="C656" t="s">
        <v>9185</v>
      </c>
      <c r="D656" t="s">
        <v>1105</v>
      </c>
      <c r="E656" t="s">
        <v>8624</v>
      </c>
      <c r="F656" t="s">
        <v>9186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4000</v>
      </c>
      <c r="N656">
        <v>8000</v>
      </c>
      <c r="O656">
        <v>0</v>
      </c>
      <c r="P656">
        <v>8000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5000</v>
      </c>
      <c r="Z656">
        <v>0</v>
      </c>
      <c r="AA656" t="s">
        <v>9187</v>
      </c>
    </row>
    <row r="657" spans="1:27" x14ac:dyDescent="0.2">
      <c r="A657">
        <v>9000220</v>
      </c>
      <c r="B657" t="s">
        <v>360</v>
      </c>
      <c r="C657" t="s">
        <v>9185</v>
      </c>
      <c r="D657" t="s">
        <v>361</v>
      </c>
      <c r="E657" t="s">
        <v>8624</v>
      </c>
      <c r="F657" t="s">
        <v>9186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8000</v>
      </c>
      <c r="N657">
        <v>0</v>
      </c>
      <c r="O657">
        <v>0</v>
      </c>
      <c r="P657">
        <v>4000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5000</v>
      </c>
      <c r="Z657">
        <v>0</v>
      </c>
      <c r="AA657" t="s">
        <v>9187</v>
      </c>
    </row>
    <row r="658" spans="1:27" x14ac:dyDescent="0.2">
      <c r="A658">
        <v>9000225</v>
      </c>
      <c r="B658" t="s">
        <v>370</v>
      </c>
      <c r="C658" t="s">
        <v>9185</v>
      </c>
      <c r="D658" t="s">
        <v>371</v>
      </c>
      <c r="E658" t="s">
        <v>8624</v>
      </c>
      <c r="F658" t="s">
        <v>9186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14000</v>
      </c>
      <c r="N658">
        <v>8000</v>
      </c>
      <c r="O658">
        <v>0</v>
      </c>
      <c r="P658">
        <v>8000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5000</v>
      </c>
      <c r="Z658">
        <v>0</v>
      </c>
      <c r="AA658" t="s">
        <v>9187</v>
      </c>
    </row>
    <row r="659" spans="1:27" x14ac:dyDescent="0.2">
      <c r="A659">
        <v>9000252</v>
      </c>
      <c r="B659" t="s">
        <v>423</v>
      </c>
      <c r="C659" t="s">
        <v>9185</v>
      </c>
      <c r="D659" t="s">
        <v>424</v>
      </c>
      <c r="E659" t="s">
        <v>8624</v>
      </c>
      <c r="F659" t="s">
        <v>9186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5000</v>
      </c>
      <c r="Z659">
        <v>0</v>
      </c>
      <c r="AA659" t="s">
        <v>9187</v>
      </c>
    </row>
    <row r="660" spans="1:27" x14ac:dyDescent="0.2">
      <c r="A660">
        <v>9000254</v>
      </c>
      <c r="B660" t="s">
        <v>430</v>
      </c>
      <c r="C660" t="s">
        <v>9185</v>
      </c>
      <c r="D660" t="s">
        <v>431</v>
      </c>
      <c r="E660" t="s">
        <v>8624</v>
      </c>
      <c r="F660" t="s">
        <v>9186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8000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5000</v>
      </c>
      <c r="Z660">
        <v>0</v>
      </c>
      <c r="AA660" t="s">
        <v>9187</v>
      </c>
    </row>
    <row r="661" spans="1:27" x14ac:dyDescent="0.2">
      <c r="A661">
        <v>9000481</v>
      </c>
      <c r="B661" t="s">
        <v>840</v>
      </c>
      <c r="C661" t="s">
        <v>9185</v>
      </c>
      <c r="D661" t="s">
        <v>841</v>
      </c>
      <c r="E661" t="s">
        <v>8624</v>
      </c>
      <c r="F661" t="s">
        <v>9186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8000</v>
      </c>
      <c r="N661">
        <v>0</v>
      </c>
      <c r="O661">
        <v>0</v>
      </c>
      <c r="P661">
        <v>8000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5000</v>
      </c>
      <c r="Z661">
        <v>0</v>
      </c>
      <c r="AA661" t="s">
        <v>9187</v>
      </c>
    </row>
    <row r="662" spans="1:27" x14ac:dyDescent="0.2">
      <c r="A662">
        <v>9000261</v>
      </c>
      <c r="B662" t="s">
        <v>451</v>
      </c>
      <c r="C662" t="s">
        <v>9185</v>
      </c>
      <c r="D662" t="s">
        <v>452</v>
      </c>
      <c r="E662" t="s">
        <v>8624</v>
      </c>
      <c r="F662" t="s">
        <v>9186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8000</v>
      </c>
      <c r="N662">
        <v>0</v>
      </c>
      <c r="O662">
        <v>0</v>
      </c>
      <c r="P662">
        <v>8000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5000</v>
      </c>
      <c r="Z662">
        <v>0</v>
      </c>
      <c r="AA662" t="s">
        <v>9187</v>
      </c>
    </row>
    <row r="663" spans="1:27" x14ac:dyDescent="0.2">
      <c r="A663">
        <v>9000603</v>
      </c>
      <c r="B663" t="s">
        <v>1179</v>
      </c>
      <c r="C663" t="s">
        <v>9185</v>
      </c>
      <c r="D663" t="s">
        <v>1180</v>
      </c>
      <c r="E663" t="s">
        <v>8624</v>
      </c>
      <c r="F663" t="s">
        <v>9186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5000</v>
      </c>
      <c r="Z663">
        <v>0</v>
      </c>
      <c r="AA663" t="s">
        <v>9187</v>
      </c>
    </row>
    <row r="664" spans="1:27" x14ac:dyDescent="0.2">
      <c r="A664">
        <v>9000604</v>
      </c>
      <c r="B664" t="s">
        <v>1182</v>
      </c>
      <c r="C664" t="s">
        <v>9185</v>
      </c>
      <c r="D664" t="s">
        <v>1183</v>
      </c>
      <c r="E664" t="s">
        <v>8624</v>
      </c>
      <c r="F664" t="s">
        <v>9186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8000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5000</v>
      </c>
      <c r="Z664">
        <v>0</v>
      </c>
      <c r="AA664" t="s">
        <v>9187</v>
      </c>
    </row>
    <row r="665" spans="1:27" x14ac:dyDescent="0.2">
      <c r="A665">
        <v>9000619</v>
      </c>
      <c r="B665" t="s">
        <v>1227</v>
      </c>
      <c r="C665" t="s">
        <v>9185</v>
      </c>
      <c r="D665" t="s">
        <v>1228</v>
      </c>
      <c r="E665" t="s">
        <v>8624</v>
      </c>
      <c r="F665" t="s">
        <v>9186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8000</v>
      </c>
      <c r="O665">
        <v>0</v>
      </c>
      <c r="P665">
        <v>8000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5000</v>
      </c>
      <c r="Z665">
        <v>0</v>
      </c>
      <c r="AA665" t="s">
        <v>9187</v>
      </c>
    </row>
    <row r="666" spans="1:27" x14ac:dyDescent="0.2">
      <c r="A666">
        <v>9000578</v>
      </c>
      <c r="B666" t="s">
        <v>1107</v>
      </c>
      <c r="C666" t="s">
        <v>9185</v>
      </c>
      <c r="D666" t="s">
        <v>1108</v>
      </c>
      <c r="E666" t="s">
        <v>8624</v>
      </c>
      <c r="F666" t="s">
        <v>9186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8000</v>
      </c>
      <c r="N666">
        <v>8000</v>
      </c>
      <c r="O666">
        <v>0</v>
      </c>
      <c r="P666">
        <v>8000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5000</v>
      </c>
      <c r="Z666">
        <v>0</v>
      </c>
      <c r="AA666" t="s">
        <v>9187</v>
      </c>
    </row>
    <row r="667" spans="1:27" x14ac:dyDescent="0.2">
      <c r="A667">
        <v>9000150</v>
      </c>
      <c r="B667" t="s">
        <v>173</v>
      </c>
      <c r="C667" t="s">
        <v>9185</v>
      </c>
      <c r="D667" t="s">
        <v>174</v>
      </c>
      <c r="E667" t="s">
        <v>8624</v>
      </c>
      <c r="F667" t="s">
        <v>9186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8000</v>
      </c>
      <c r="N667">
        <v>0</v>
      </c>
      <c r="O667">
        <v>0</v>
      </c>
      <c r="P667">
        <v>8000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5000</v>
      </c>
      <c r="Z667">
        <v>0</v>
      </c>
      <c r="AA667" t="s">
        <v>9187</v>
      </c>
    </row>
    <row r="668" spans="1:27" x14ac:dyDescent="0.2">
      <c r="A668">
        <v>9000138</v>
      </c>
      <c r="B668" t="s">
        <v>134</v>
      </c>
      <c r="C668" t="s">
        <v>9185</v>
      </c>
      <c r="D668" t="s">
        <v>135</v>
      </c>
      <c r="E668" t="s">
        <v>8624</v>
      </c>
      <c r="F668" t="s">
        <v>9186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8000</v>
      </c>
      <c r="N668">
        <v>8000</v>
      </c>
      <c r="O668">
        <v>0</v>
      </c>
      <c r="P668">
        <v>8000</v>
      </c>
      <c r="Q668">
        <v>3200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5000</v>
      </c>
      <c r="Z668">
        <v>0</v>
      </c>
      <c r="AA668" t="s">
        <v>9187</v>
      </c>
    </row>
    <row r="669" spans="1:27" x14ac:dyDescent="0.2">
      <c r="A669">
        <v>9000583</v>
      </c>
      <c r="B669" t="s">
        <v>1119</v>
      </c>
      <c r="C669" t="s">
        <v>9185</v>
      </c>
      <c r="D669" t="s">
        <v>1120</v>
      </c>
      <c r="E669" t="s">
        <v>8624</v>
      </c>
      <c r="F669" t="s">
        <v>9186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5000</v>
      </c>
      <c r="Z669">
        <v>0</v>
      </c>
      <c r="AA669" t="s">
        <v>9187</v>
      </c>
    </row>
    <row r="670" spans="1:27" x14ac:dyDescent="0.2">
      <c r="A670">
        <v>9000621</v>
      </c>
      <c r="B670" t="s">
        <v>1233</v>
      </c>
      <c r="C670" t="s">
        <v>9185</v>
      </c>
      <c r="D670" t="s">
        <v>1234</v>
      </c>
      <c r="E670" t="s">
        <v>8624</v>
      </c>
      <c r="F670" t="s">
        <v>9186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5000</v>
      </c>
      <c r="Z670">
        <v>0</v>
      </c>
      <c r="AA670" t="s">
        <v>9187</v>
      </c>
    </row>
    <row r="671" spans="1:27" x14ac:dyDescent="0.2">
      <c r="A671">
        <v>9000693</v>
      </c>
      <c r="B671" t="s">
        <v>1441</v>
      </c>
      <c r="C671" t="s">
        <v>9185</v>
      </c>
      <c r="D671" t="s">
        <v>1442</v>
      </c>
      <c r="E671" t="s">
        <v>8624</v>
      </c>
      <c r="F671" t="s">
        <v>9186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8000</v>
      </c>
      <c r="N671">
        <v>8000</v>
      </c>
      <c r="O671">
        <v>0</v>
      </c>
      <c r="P671">
        <v>4000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5000</v>
      </c>
      <c r="Z671">
        <v>0</v>
      </c>
      <c r="AA671" t="s">
        <v>9187</v>
      </c>
    </row>
    <row r="672" spans="1:27" x14ac:dyDescent="0.2">
      <c r="A672">
        <v>9000666</v>
      </c>
      <c r="B672" t="s">
        <v>1364</v>
      </c>
      <c r="C672" t="s">
        <v>9185</v>
      </c>
      <c r="D672" t="s">
        <v>1365</v>
      </c>
      <c r="E672" t="s">
        <v>8624</v>
      </c>
      <c r="F672" t="s">
        <v>9186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5000</v>
      </c>
      <c r="Z672">
        <v>0</v>
      </c>
      <c r="AA672" t="s">
        <v>9187</v>
      </c>
    </row>
    <row r="673" spans="1:27" x14ac:dyDescent="0.2">
      <c r="A673">
        <v>9000665</v>
      </c>
      <c r="B673" t="s">
        <v>1361</v>
      </c>
      <c r="C673" t="s">
        <v>9185</v>
      </c>
      <c r="D673" t="s">
        <v>1362</v>
      </c>
      <c r="E673" t="s">
        <v>8624</v>
      </c>
      <c r="F673" t="s">
        <v>9186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5000</v>
      </c>
      <c r="Z673">
        <v>0</v>
      </c>
      <c r="AA673" t="s">
        <v>9187</v>
      </c>
    </row>
    <row r="674" spans="1:27" x14ac:dyDescent="0.2">
      <c r="A674">
        <v>9000687</v>
      </c>
      <c r="B674" t="s">
        <v>1424</v>
      </c>
      <c r="C674" t="s">
        <v>9185</v>
      </c>
      <c r="D674" t="s">
        <v>2388</v>
      </c>
      <c r="E674" t="s">
        <v>8624</v>
      </c>
      <c r="F674" t="s">
        <v>9186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5000</v>
      </c>
      <c r="Z674">
        <v>0</v>
      </c>
      <c r="AA674" t="s">
        <v>9187</v>
      </c>
    </row>
    <row r="675" spans="1:27" x14ac:dyDescent="0.2">
      <c r="A675">
        <v>9000675</v>
      </c>
      <c r="B675" t="s">
        <v>1389</v>
      </c>
      <c r="C675" t="s">
        <v>9185</v>
      </c>
      <c r="D675" t="s">
        <v>1390</v>
      </c>
      <c r="E675" t="s">
        <v>8624</v>
      </c>
      <c r="F675" t="s">
        <v>9186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5000</v>
      </c>
      <c r="Z675">
        <v>0</v>
      </c>
      <c r="AA675" t="s">
        <v>9187</v>
      </c>
    </row>
    <row r="676" spans="1:27" x14ac:dyDescent="0.2">
      <c r="A676">
        <v>9000643</v>
      </c>
      <c r="B676" t="s">
        <v>1298</v>
      </c>
      <c r="C676" t="s">
        <v>9185</v>
      </c>
      <c r="D676" t="s">
        <v>1299</v>
      </c>
      <c r="E676" t="s">
        <v>8624</v>
      </c>
      <c r="F676" t="s">
        <v>9186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8000</v>
      </c>
      <c r="O676">
        <v>0</v>
      </c>
      <c r="P676">
        <v>8000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5000</v>
      </c>
      <c r="Z676">
        <v>0</v>
      </c>
      <c r="AA676" t="s">
        <v>9187</v>
      </c>
    </row>
    <row r="677" spans="1:27" x14ac:dyDescent="0.2">
      <c r="A677">
        <v>9000671</v>
      </c>
      <c r="B677" t="s">
        <v>1378</v>
      </c>
      <c r="C677" t="s">
        <v>9185</v>
      </c>
      <c r="D677" t="s">
        <v>1379</v>
      </c>
      <c r="E677" t="s">
        <v>8624</v>
      </c>
      <c r="F677" t="s">
        <v>9186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8800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5000</v>
      </c>
      <c r="Z677">
        <v>0</v>
      </c>
      <c r="AA677" t="s">
        <v>9187</v>
      </c>
    </row>
    <row r="678" spans="1:27" x14ac:dyDescent="0.2">
      <c r="A678">
        <v>9000682</v>
      </c>
      <c r="B678" t="s">
        <v>1409</v>
      </c>
      <c r="C678" t="s">
        <v>9185</v>
      </c>
      <c r="D678" t="s">
        <v>1410</v>
      </c>
      <c r="E678" t="s">
        <v>8624</v>
      </c>
      <c r="F678" t="s">
        <v>9186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8000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5000</v>
      </c>
      <c r="Z678">
        <v>0</v>
      </c>
      <c r="AA678" t="s">
        <v>9187</v>
      </c>
    </row>
    <row r="679" spans="1:27" x14ac:dyDescent="0.2">
      <c r="A679">
        <v>9000685</v>
      </c>
      <c r="B679" t="s">
        <v>1418</v>
      </c>
      <c r="C679" t="s">
        <v>9185</v>
      </c>
      <c r="D679" t="s">
        <v>1419</v>
      </c>
      <c r="E679" t="s">
        <v>8624</v>
      </c>
      <c r="F679" t="s">
        <v>9186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8000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5000</v>
      </c>
      <c r="Z679">
        <v>0</v>
      </c>
      <c r="AA679" t="s">
        <v>9187</v>
      </c>
    </row>
    <row r="680" spans="1:27" x14ac:dyDescent="0.2">
      <c r="A680">
        <v>9000676</v>
      </c>
      <c r="B680" t="s">
        <v>1392</v>
      </c>
      <c r="C680" t="s">
        <v>9185</v>
      </c>
      <c r="D680" t="s">
        <v>1393</v>
      </c>
      <c r="E680" t="s">
        <v>8624</v>
      </c>
      <c r="F680" t="s">
        <v>9186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8000</v>
      </c>
      <c r="N680">
        <v>8000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5000</v>
      </c>
      <c r="Z680">
        <v>0</v>
      </c>
      <c r="AA680" t="s">
        <v>9187</v>
      </c>
    </row>
    <row r="681" spans="1:27" x14ac:dyDescent="0.2">
      <c r="A681">
        <v>9000667</v>
      </c>
      <c r="B681" t="s">
        <v>1367</v>
      </c>
      <c r="C681" t="s">
        <v>9185</v>
      </c>
      <c r="D681" t="s">
        <v>1368</v>
      </c>
      <c r="E681" t="s">
        <v>8624</v>
      </c>
      <c r="F681" t="s">
        <v>9186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5000</v>
      </c>
      <c r="Z681">
        <v>0</v>
      </c>
      <c r="AA681" t="s">
        <v>9187</v>
      </c>
    </row>
    <row r="682" spans="1:27" x14ac:dyDescent="0.2">
      <c r="A682">
        <v>9000691</v>
      </c>
      <c r="B682" t="s">
        <v>1435</v>
      </c>
      <c r="C682" t="s">
        <v>9185</v>
      </c>
      <c r="D682" t="s">
        <v>1436</v>
      </c>
      <c r="E682" t="s">
        <v>8624</v>
      </c>
      <c r="F682" t="s">
        <v>9186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8000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5000</v>
      </c>
      <c r="Z682">
        <v>0</v>
      </c>
      <c r="AA682" t="s">
        <v>9187</v>
      </c>
    </row>
    <row r="683" spans="1:27" x14ac:dyDescent="0.2">
      <c r="A683">
        <v>9000692</v>
      </c>
      <c r="B683" t="s">
        <v>1438</v>
      </c>
      <c r="C683" t="s">
        <v>9185</v>
      </c>
      <c r="D683" t="s">
        <v>1439</v>
      </c>
      <c r="E683" t="s">
        <v>8624</v>
      </c>
      <c r="F683" t="s">
        <v>9186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16000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5000</v>
      </c>
      <c r="Z683">
        <v>0</v>
      </c>
      <c r="AA683" t="s">
        <v>9187</v>
      </c>
    </row>
    <row r="684" spans="1:27" x14ac:dyDescent="0.2">
      <c r="A684">
        <v>9000663</v>
      </c>
      <c r="B684" t="s">
        <v>1355</v>
      </c>
      <c r="C684" t="s">
        <v>9185</v>
      </c>
      <c r="D684" t="s">
        <v>1356</v>
      </c>
      <c r="E684" t="s">
        <v>8624</v>
      </c>
      <c r="F684" t="s">
        <v>9186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5000</v>
      </c>
      <c r="Z684">
        <v>0</v>
      </c>
      <c r="AA684" t="s">
        <v>9187</v>
      </c>
    </row>
    <row r="685" spans="1:27" x14ac:dyDescent="0.2">
      <c r="A685">
        <v>9000689</v>
      </c>
      <c r="B685" t="s">
        <v>1429</v>
      </c>
      <c r="C685" t="s">
        <v>9185</v>
      </c>
      <c r="D685" t="s">
        <v>1430</v>
      </c>
      <c r="E685" t="s">
        <v>8624</v>
      </c>
      <c r="F685" t="s">
        <v>9186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16000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5000</v>
      </c>
      <c r="Z685">
        <v>0</v>
      </c>
      <c r="AA685" t="s">
        <v>9187</v>
      </c>
    </row>
    <row r="686" spans="1:27" x14ac:dyDescent="0.2">
      <c r="A686">
        <v>9000688</v>
      </c>
      <c r="B686" t="s">
        <v>1426</v>
      </c>
      <c r="C686" t="s">
        <v>9185</v>
      </c>
      <c r="D686" t="s">
        <v>1427</v>
      </c>
      <c r="E686" t="s">
        <v>8624</v>
      </c>
      <c r="F686" t="s">
        <v>9186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8000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5000</v>
      </c>
      <c r="Z686">
        <v>0</v>
      </c>
      <c r="AA686" t="s">
        <v>9187</v>
      </c>
    </row>
    <row r="687" spans="1:27" x14ac:dyDescent="0.2">
      <c r="A687">
        <v>9000681</v>
      </c>
      <c r="B687" t="s">
        <v>1407</v>
      </c>
      <c r="C687" t="s">
        <v>9185</v>
      </c>
      <c r="D687" t="s">
        <v>2387</v>
      </c>
      <c r="E687" t="s">
        <v>8624</v>
      </c>
      <c r="F687" t="s">
        <v>9186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5000</v>
      </c>
      <c r="Z687">
        <v>0</v>
      </c>
      <c r="AA687" t="s">
        <v>9187</v>
      </c>
    </row>
    <row r="688" spans="1:27" x14ac:dyDescent="0.2">
      <c r="A688">
        <v>9000631</v>
      </c>
      <c r="B688" t="s">
        <v>1263</v>
      </c>
      <c r="C688" t="s">
        <v>9185</v>
      </c>
      <c r="D688" t="s">
        <v>1264</v>
      </c>
      <c r="E688" t="s">
        <v>8624</v>
      </c>
      <c r="F688" t="s">
        <v>9186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8000</v>
      </c>
      <c r="N688">
        <v>8000</v>
      </c>
      <c r="O688">
        <v>0</v>
      </c>
      <c r="P688">
        <v>8000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5000</v>
      </c>
      <c r="Z688">
        <v>0</v>
      </c>
      <c r="AA688" t="s">
        <v>9187</v>
      </c>
    </row>
    <row r="689" spans="1:27" x14ac:dyDescent="0.2">
      <c r="A689">
        <v>9000625</v>
      </c>
      <c r="B689" t="s">
        <v>1245</v>
      </c>
      <c r="C689" t="s">
        <v>9185</v>
      </c>
      <c r="D689" t="s">
        <v>1246</v>
      </c>
      <c r="E689" t="s">
        <v>8624</v>
      </c>
      <c r="F689" t="s">
        <v>9186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8000</v>
      </c>
      <c r="N689">
        <v>8000</v>
      </c>
      <c r="O689">
        <v>0</v>
      </c>
      <c r="P689">
        <v>16000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5000</v>
      </c>
      <c r="Z689">
        <v>0</v>
      </c>
      <c r="AA689" t="s">
        <v>9187</v>
      </c>
    </row>
    <row r="690" spans="1:27" x14ac:dyDescent="0.2">
      <c r="A690">
        <v>9000624</v>
      </c>
      <c r="B690" t="s">
        <v>1242</v>
      </c>
      <c r="C690" t="s">
        <v>9185</v>
      </c>
      <c r="D690" t="s">
        <v>1243</v>
      </c>
      <c r="E690" t="s">
        <v>8624</v>
      </c>
      <c r="F690" t="s">
        <v>9186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8000</v>
      </c>
      <c r="N690">
        <v>8000</v>
      </c>
      <c r="O690">
        <v>0</v>
      </c>
      <c r="P690">
        <v>8000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5000</v>
      </c>
      <c r="Z690">
        <v>0</v>
      </c>
      <c r="AA690" t="s">
        <v>9187</v>
      </c>
    </row>
    <row r="691" spans="1:27" x14ac:dyDescent="0.2">
      <c r="A691">
        <v>9000627</v>
      </c>
      <c r="B691" t="s">
        <v>1251</v>
      </c>
      <c r="C691" t="s">
        <v>9185</v>
      </c>
      <c r="D691" t="s">
        <v>1252</v>
      </c>
      <c r="E691" t="s">
        <v>8624</v>
      </c>
      <c r="F691" t="s">
        <v>9186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5000</v>
      </c>
      <c r="Z691">
        <v>0</v>
      </c>
      <c r="AA691" t="s">
        <v>9187</v>
      </c>
    </row>
    <row r="692" spans="1:27" x14ac:dyDescent="0.2">
      <c r="A692">
        <v>9000630</v>
      </c>
      <c r="B692" t="s">
        <v>1260</v>
      </c>
      <c r="C692" t="s">
        <v>9185</v>
      </c>
      <c r="D692" t="s">
        <v>1261</v>
      </c>
      <c r="E692" t="s">
        <v>8624</v>
      </c>
      <c r="F692" t="s">
        <v>9186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8000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5000</v>
      </c>
      <c r="Z692">
        <v>0</v>
      </c>
      <c r="AA692" t="s">
        <v>9187</v>
      </c>
    </row>
    <row r="693" spans="1:27" x14ac:dyDescent="0.2">
      <c r="A693">
        <v>9000629</v>
      </c>
      <c r="B693" t="s">
        <v>1257</v>
      </c>
      <c r="C693" t="s">
        <v>9185</v>
      </c>
      <c r="D693" t="s">
        <v>1258</v>
      </c>
      <c r="E693" t="s">
        <v>8624</v>
      </c>
      <c r="F693" t="s">
        <v>9186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5000</v>
      </c>
      <c r="Z693">
        <v>0</v>
      </c>
      <c r="AA693" t="s">
        <v>9187</v>
      </c>
    </row>
    <row r="694" spans="1:27" x14ac:dyDescent="0.2">
      <c r="A694">
        <v>9000628</v>
      </c>
      <c r="B694" t="s">
        <v>1254</v>
      </c>
      <c r="C694" t="s">
        <v>9185</v>
      </c>
      <c r="D694" t="s">
        <v>1255</v>
      </c>
      <c r="E694" t="s">
        <v>8624</v>
      </c>
      <c r="F694" t="s">
        <v>9186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8000</v>
      </c>
      <c r="N694">
        <v>0</v>
      </c>
      <c r="O694">
        <v>0</v>
      </c>
      <c r="P694">
        <v>16000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5000</v>
      </c>
      <c r="Z694">
        <v>0</v>
      </c>
      <c r="AA694" t="s">
        <v>9187</v>
      </c>
    </row>
    <row r="695" spans="1:27" x14ac:dyDescent="0.2">
      <c r="A695">
        <v>9000626</v>
      </c>
      <c r="B695" t="s">
        <v>1248</v>
      </c>
      <c r="C695" t="s">
        <v>9185</v>
      </c>
      <c r="D695" t="s">
        <v>1249</v>
      </c>
      <c r="E695" t="s">
        <v>8624</v>
      </c>
      <c r="F695" t="s">
        <v>9186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8000</v>
      </c>
      <c r="N695">
        <v>0</v>
      </c>
      <c r="O695">
        <v>0</v>
      </c>
      <c r="P695">
        <v>4000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5000</v>
      </c>
      <c r="Z695">
        <v>0</v>
      </c>
      <c r="AA695" t="s">
        <v>9187</v>
      </c>
    </row>
    <row r="696" spans="1:27" x14ac:dyDescent="0.2">
      <c r="A696">
        <v>9000634</v>
      </c>
      <c r="B696" t="s">
        <v>1271</v>
      </c>
      <c r="C696" t="s">
        <v>9185</v>
      </c>
      <c r="D696" t="s">
        <v>1272</v>
      </c>
      <c r="E696" t="s">
        <v>8624</v>
      </c>
      <c r="F696" t="s">
        <v>9186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8000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5000</v>
      </c>
      <c r="Z696">
        <v>0</v>
      </c>
      <c r="AA696" t="s">
        <v>9187</v>
      </c>
    </row>
    <row r="697" spans="1:27" x14ac:dyDescent="0.2">
      <c r="A697">
        <v>9000622</v>
      </c>
      <c r="B697" t="s">
        <v>1236</v>
      </c>
      <c r="C697" t="s">
        <v>9185</v>
      </c>
      <c r="D697" t="s">
        <v>1237</v>
      </c>
      <c r="E697" t="s">
        <v>8624</v>
      </c>
      <c r="F697" t="s">
        <v>9186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8000</v>
      </c>
      <c r="N697">
        <v>0</v>
      </c>
      <c r="O697">
        <v>0</v>
      </c>
      <c r="P697">
        <v>5336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5000</v>
      </c>
      <c r="Z697">
        <v>0</v>
      </c>
      <c r="AA697" t="s">
        <v>9187</v>
      </c>
    </row>
    <row r="698" spans="1:27" x14ac:dyDescent="0.2">
      <c r="A698">
        <v>9000635</v>
      </c>
      <c r="B698" t="s">
        <v>1274</v>
      </c>
      <c r="C698" t="s">
        <v>9185</v>
      </c>
      <c r="D698" t="s">
        <v>1275</v>
      </c>
      <c r="E698" t="s">
        <v>8624</v>
      </c>
      <c r="F698" t="s">
        <v>9186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5000</v>
      </c>
      <c r="Z698">
        <v>0</v>
      </c>
      <c r="AA698" t="s">
        <v>9187</v>
      </c>
    </row>
    <row r="699" spans="1:27" x14ac:dyDescent="0.2">
      <c r="A699">
        <v>9000633</v>
      </c>
      <c r="B699" t="s">
        <v>1268</v>
      </c>
      <c r="C699" t="s">
        <v>9185</v>
      </c>
      <c r="D699" t="s">
        <v>1269</v>
      </c>
      <c r="E699" t="s">
        <v>8624</v>
      </c>
      <c r="F699" t="s">
        <v>9186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8000</v>
      </c>
      <c r="N699">
        <v>0</v>
      </c>
      <c r="O699">
        <v>0</v>
      </c>
      <c r="P699">
        <v>16000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5000</v>
      </c>
      <c r="Z699">
        <v>0</v>
      </c>
      <c r="AA699" t="s">
        <v>9187</v>
      </c>
    </row>
    <row r="700" spans="1:27" x14ac:dyDescent="0.2">
      <c r="A700">
        <v>9000632</v>
      </c>
      <c r="B700" t="s">
        <v>1266</v>
      </c>
      <c r="C700" t="s">
        <v>9185</v>
      </c>
      <c r="D700" t="s">
        <v>2384</v>
      </c>
      <c r="E700" t="s">
        <v>8624</v>
      </c>
      <c r="F700" t="s">
        <v>9186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5000</v>
      </c>
      <c r="Z700">
        <v>0</v>
      </c>
      <c r="AA700" t="s">
        <v>9187</v>
      </c>
    </row>
    <row r="701" spans="1:27" x14ac:dyDescent="0.2">
      <c r="A701">
        <v>9000664</v>
      </c>
      <c r="B701" t="s">
        <v>1358</v>
      </c>
      <c r="C701" t="s">
        <v>9185</v>
      </c>
      <c r="D701" t="s">
        <v>1359</v>
      </c>
      <c r="E701" t="s">
        <v>8624</v>
      </c>
      <c r="F701" t="s">
        <v>9186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5000</v>
      </c>
      <c r="Z701">
        <v>0</v>
      </c>
      <c r="AA701" t="s">
        <v>9187</v>
      </c>
    </row>
    <row r="702" spans="1:27" x14ac:dyDescent="0.2">
      <c r="A702">
        <v>9000668</v>
      </c>
      <c r="B702" t="s">
        <v>1370</v>
      </c>
      <c r="C702" t="s">
        <v>9185</v>
      </c>
      <c r="D702" t="s">
        <v>2385</v>
      </c>
      <c r="E702" t="s">
        <v>8624</v>
      </c>
      <c r="F702" t="s">
        <v>9186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8000</v>
      </c>
      <c r="N702">
        <v>8000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5000</v>
      </c>
      <c r="Z702">
        <v>0</v>
      </c>
      <c r="AA702" t="s">
        <v>9187</v>
      </c>
    </row>
    <row r="703" spans="1:27" x14ac:dyDescent="0.2">
      <c r="A703">
        <v>9000669</v>
      </c>
      <c r="B703" t="s">
        <v>1372</v>
      </c>
      <c r="C703" t="s">
        <v>9185</v>
      </c>
      <c r="D703" t="s">
        <v>1373</v>
      </c>
      <c r="E703" t="s">
        <v>8624</v>
      </c>
      <c r="F703" t="s">
        <v>9186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8000</v>
      </c>
      <c r="N703">
        <v>8000</v>
      </c>
      <c r="O703">
        <v>0</v>
      </c>
      <c r="P703">
        <v>8000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5000</v>
      </c>
      <c r="Z703">
        <v>0</v>
      </c>
      <c r="AA703" t="s">
        <v>9187</v>
      </c>
    </row>
    <row r="704" spans="1:27" x14ac:dyDescent="0.2">
      <c r="A704">
        <v>9000683</v>
      </c>
      <c r="B704" t="s">
        <v>1412</v>
      </c>
      <c r="C704" t="s">
        <v>9185</v>
      </c>
      <c r="D704" t="s">
        <v>1413</v>
      </c>
      <c r="E704" t="s">
        <v>8624</v>
      </c>
      <c r="F704" t="s">
        <v>9186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8000</v>
      </c>
      <c r="N704">
        <v>8000</v>
      </c>
      <c r="O704">
        <v>0</v>
      </c>
      <c r="P704">
        <v>16000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5000</v>
      </c>
      <c r="Z704">
        <v>0</v>
      </c>
      <c r="AA704" t="s">
        <v>9187</v>
      </c>
    </row>
    <row r="705" spans="1:27" x14ac:dyDescent="0.2">
      <c r="A705">
        <v>9000670</v>
      </c>
      <c r="B705" t="s">
        <v>1375</v>
      </c>
      <c r="C705" t="s">
        <v>9185</v>
      </c>
      <c r="D705" t="s">
        <v>1376</v>
      </c>
      <c r="E705" t="s">
        <v>8624</v>
      </c>
      <c r="F705" t="s">
        <v>9186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8000</v>
      </c>
      <c r="O705">
        <v>0</v>
      </c>
      <c r="P705">
        <v>8000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5000</v>
      </c>
      <c r="Z705">
        <v>0</v>
      </c>
      <c r="AA705" t="s">
        <v>9187</v>
      </c>
    </row>
    <row r="706" spans="1:27" x14ac:dyDescent="0.2">
      <c r="A706">
        <v>9000686</v>
      </c>
      <c r="B706" t="s">
        <v>1421</v>
      </c>
      <c r="C706" t="s">
        <v>9185</v>
      </c>
      <c r="D706" t="s">
        <v>1422</v>
      </c>
      <c r="E706" t="s">
        <v>8624</v>
      </c>
      <c r="F706" t="s">
        <v>9186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4000</v>
      </c>
      <c r="N706">
        <v>4000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5000</v>
      </c>
      <c r="Z706">
        <v>0</v>
      </c>
      <c r="AA706" t="s">
        <v>9187</v>
      </c>
    </row>
    <row r="707" spans="1:27" x14ac:dyDescent="0.2">
      <c r="A707">
        <v>9000677</v>
      </c>
      <c r="B707" t="s">
        <v>1395</v>
      </c>
      <c r="C707" t="s">
        <v>9185</v>
      </c>
      <c r="D707" t="s">
        <v>1396</v>
      </c>
      <c r="E707" t="s">
        <v>8624</v>
      </c>
      <c r="F707" t="s">
        <v>9186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8000</v>
      </c>
      <c r="N707">
        <v>0</v>
      </c>
      <c r="O707">
        <v>0</v>
      </c>
      <c r="P707">
        <v>16000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5000</v>
      </c>
      <c r="Z707">
        <v>0</v>
      </c>
      <c r="AA707" t="s">
        <v>9187</v>
      </c>
    </row>
    <row r="708" spans="1:27" x14ac:dyDescent="0.2">
      <c r="A708">
        <v>9000679</v>
      </c>
      <c r="B708" t="s">
        <v>1401</v>
      </c>
      <c r="C708" t="s">
        <v>9185</v>
      </c>
      <c r="D708" t="s">
        <v>1402</v>
      </c>
      <c r="E708" t="s">
        <v>8624</v>
      </c>
      <c r="F708" t="s">
        <v>9186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8000</v>
      </c>
      <c r="O708">
        <v>0</v>
      </c>
      <c r="P708">
        <v>8000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5000</v>
      </c>
      <c r="Z708">
        <v>0</v>
      </c>
      <c r="AA708" t="s">
        <v>9187</v>
      </c>
    </row>
    <row r="709" spans="1:27" x14ac:dyDescent="0.2">
      <c r="A709">
        <v>9000678</v>
      </c>
      <c r="B709" t="s">
        <v>1398</v>
      </c>
      <c r="C709" t="s">
        <v>9185</v>
      </c>
      <c r="D709" t="s">
        <v>1399</v>
      </c>
      <c r="E709" t="s">
        <v>8624</v>
      </c>
      <c r="F709" t="s">
        <v>9186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8000</v>
      </c>
      <c r="O709">
        <v>0</v>
      </c>
      <c r="P709">
        <v>8000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5000</v>
      </c>
      <c r="Z709">
        <v>0</v>
      </c>
      <c r="AA709" t="s">
        <v>9187</v>
      </c>
    </row>
    <row r="710" spans="1:27" x14ac:dyDescent="0.2">
      <c r="A710">
        <v>9000680</v>
      </c>
      <c r="B710" t="s">
        <v>1404</v>
      </c>
      <c r="C710" t="s">
        <v>9185</v>
      </c>
      <c r="D710" t="s">
        <v>1405</v>
      </c>
      <c r="E710" t="s">
        <v>8624</v>
      </c>
      <c r="F710" t="s">
        <v>9186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8000</v>
      </c>
      <c r="N710">
        <v>0</v>
      </c>
      <c r="O710">
        <v>0</v>
      </c>
      <c r="P710">
        <v>16000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5000</v>
      </c>
      <c r="Z710">
        <v>0</v>
      </c>
      <c r="AA710" t="s">
        <v>9187</v>
      </c>
    </row>
    <row r="711" spans="1:27" x14ac:dyDescent="0.2">
      <c r="A711">
        <v>9000674</v>
      </c>
      <c r="B711" t="s">
        <v>1386</v>
      </c>
      <c r="C711" t="s">
        <v>9185</v>
      </c>
      <c r="D711" t="s">
        <v>1387</v>
      </c>
      <c r="E711" t="s">
        <v>8624</v>
      </c>
      <c r="F711" t="s">
        <v>9186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8000</v>
      </c>
      <c r="N711">
        <v>0</v>
      </c>
      <c r="O711">
        <v>0</v>
      </c>
      <c r="P711">
        <v>8000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5000</v>
      </c>
      <c r="Z711">
        <v>0</v>
      </c>
      <c r="AA711" t="s">
        <v>9187</v>
      </c>
    </row>
    <row r="712" spans="1:27" x14ac:dyDescent="0.2">
      <c r="A712">
        <v>9000672</v>
      </c>
      <c r="B712" t="s">
        <v>1381</v>
      </c>
      <c r="C712" t="s">
        <v>9185</v>
      </c>
      <c r="D712" t="s">
        <v>2386</v>
      </c>
      <c r="E712" t="s">
        <v>8624</v>
      </c>
      <c r="F712" t="s">
        <v>9186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8000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5000</v>
      </c>
      <c r="Z712">
        <v>0</v>
      </c>
      <c r="AA712" t="s">
        <v>9187</v>
      </c>
    </row>
    <row r="713" spans="1:27" x14ac:dyDescent="0.2">
      <c r="A713">
        <v>9000673</v>
      </c>
      <c r="B713" t="s">
        <v>1383</v>
      </c>
      <c r="C713" t="s">
        <v>9185</v>
      </c>
      <c r="D713" t="s">
        <v>1384</v>
      </c>
      <c r="E713" t="s">
        <v>8624</v>
      </c>
      <c r="F713" t="s">
        <v>9186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8000</v>
      </c>
      <c r="N713">
        <v>8000</v>
      </c>
      <c r="O713">
        <v>0</v>
      </c>
      <c r="P713">
        <v>8000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5000</v>
      </c>
      <c r="Z713">
        <v>0</v>
      </c>
      <c r="AA713" t="s">
        <v>9187</v>
      </c>
    </row>
    <row r="714" spans="1:27" x14ac:dyDescent="0.2">
      <c r="A714">
        <v>9000658</v>
      </c>
      <c r="B714" t="s">
        <v>1343</v>
      </c>
      <c r="C714" t="s">
        <v>9185</v>
      </c>
      <c r="D714" t="s">
        <v>1344</v>
      </c>
      <c r="E714" t="s">
        <v>8624</v>
      </c>
      <c r="F714" t="s">
        <v>9186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8000</v>
      </c>
      <c r="O714">
        <v>0</v>
      </c>
      <c r="P714">
        <v>0</v>
      </c>
      <c r="Q714">
        <v>3200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5000</v>
      </c>
      <c r="Z714">
        <v>0</v>
      </c>
      <c r="AA714" t="s">
        <v>9187</v>
      </c>
    </row>
    <row r="715" spans="1:27" x14ac:dyDescent="0.2">
      <c r="A715">
        <v>9000656</v>
      </c>
      <c r="B715" t="s">
        <v>1337</v>
      </c>
      <c r="C715" t="s">
        <v>9185</v>
      </c>
      <c r="D715" t="s">
        <v>1338</v>
      </c>
      <c r="E715" t="s">
        <v>8624</v>
      </c>
      <c r="F715" t="s">
        <v>9186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8000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5000</v>
      </c>
      <c r="Z715">
        <v>0</v>
      </c>
      <c r="AA715" t="s">
        <v>9187</v>
      </c>
    </row>
    <row r="716" spans="1:27" x14ac:dyDescent="0.2">
      <c r="A716">
        <v>9000657</v>
      </c>
      <c r="B716" t="s">
        <v>1340</v>
      </c>
      <c r="C716" t="s">
        <v>9185</v>
      </c>
      <c r="D716" t="s">
        <v>1341</v>
      </c>
      <c r="E716" t="s">
        <v>8624</v>
      </c>
      <c r="F716" t="s">
        <v>9186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4000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5000</v>
      </c>
      <c r="Z716">
        <v>0</v>
      </c>
      <c r="AA716" t="s">
        <v>9187</v>
      </c>
    </row>
    <row r="717" spans="1:27" x14ac:dyDescent="0.2">
      <c r="A717">
        <v>9000661</v>
      </c>
      <c r="B717" t="s">
        <v>1349</v>
      </c>
      <c r="C717" t="s">
        <v>9185</v>
      </c>
      <c r="D717" t="s">
        <v>1350</v>
      </c>
      <c r="E717" t="s">
        <v>8624</v>
      </c>
      <c r="F717" t="s">
        <v>9186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8000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5000</v>
      </c>
      <c r="Z717">
        <v>0</v>
      </c>
      <c r="AA717" t="s">
        <v>9187</v>
      </c>
    </row>
    <row r="718" spans="1:27" x14ac:dyDescent="0.2">
      <c r="A718">
        <v>9000662</v>
      </c>
      <c r="B718" t="s">
        <v>1352</v>
      </c>
      <c r="C718" t="s">
        <v>9185</v>
      </c>
      <c r="D718" t="s">
        <v>1353</v>
      </c>
      <c r="E718" t="s">
        <v>8624</v>
      </c>
      <c r="F718" t="s">
        <v>9186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5000</v>
      </c>
      <c r="Z718">
        <v>0</v>
      </c>
      <c r="AA718" t="s">
        <v>9187</v>
      </c>
    </row>
    <row r="719" spans="1:27" x14ac:dyDescent="0.2">
      <c r="A719">
        <v>9000638</v>
      </c>
      <c r="B719" t="s">
        <v>1283</v>
      </c>
      <c r="C719" t="s">
        <v>9185</v>
      </c>
      <c r="D719" t="s">
        <v>1284</v>
      </c>
      <c r="E719" t="s">
        <v>8624</v>
      </c>
      <c r="F719" t="s">
        <v>9186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8000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5000</v>
      </c>
      <c r="Z719">
        <v>0</v>
      </c>
      <c r="AA719" t="s">
        <v>9187</v>
      </c>
    </row>
    <row r="720" spans="1:27" x14ac:dyDescent="0.2">
      <c r="A720">
        <v>9000640</v>
      </c>
      <c r="B720" t="s">
        <v>1289</v>
      </c>
      <c r="C720" t="s">
        <v>9185</v>
      </c>
      <c r="D720" t="s">
        <v>1290</v>
      </c>
      <c r="E720" t="s">
        <v>8624</v>
      </c>
      <c r="F720" t="s">
        <v>9186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8000</v>
      </c>
      <c r="N720">
        <v>4000</v>
      </c>
      <c r="O720">
        <v>0</v>
      </c>
      <c r="P720">
        <v>8000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5000</v>
      </c>
      <c r="Z720">
        <v>0</v>
      </c>
      <c r="AA720" t="s">
        <v>9187</v>
      </c>
    </row>
    <row r="721" spans="1:27" x14ac:dyDescent="0.2">
      <c r="A721">
        <v>9000639</v>
      </c>
      <c r="B721" t="s">
        <v>1286</v>
      </c>
      <c r="C721" t="s">
        <v>9185</v>
      </c>
      <c r="D721" t="s">
        <v>1287</v>
      </c>
      <c r="E721" t="s">
        <v>8624</v>
      </c>
      <c r="F721" t="s">
        <v>9186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2400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5000</v>
      </c>
      <c r="Z721">
        <v>0</v>
      </c>
      <c r="AA721" t="s">
        <v>9187</v>
      </c>
    </row>
    <row r="722" spans="1:27" x14ac:dyDescent="0.2">
      <c r="A722">
        <v>9000650</v>
      </c>
      <c r="B722" t="s">
        <v>1319</v>
      </c>
      <c r="C722" t="s">
        <v>9185</v>
      </c>
      <c r="D722" t="s">
        <v>1320</v>
      </c>
      <c r="E722" t="s">
        <v>8624</v>
      </c>
      <c r="F722" t="s">
        <v>9186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8000</v>
      </c>
      <c r="N722">
        <v>0</v>
      </c>
      <c r="O722">
        <v>0</v>
      </c>
      <c r="P722">
        <v>8000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5000</v>
      </c>
      <c r="Z722">
        <v>0</v>
      </c>
      <c r="AA722" t="s">
        <v>9187</v>
      </c>
    </row>
    <row r="723" spans="1:27" x14ac:dyDescent="0.2">
      <c r="A723">
        <v>9000648</v>
      </c>
      <c r="B723" t="s">
        <v>1313</v>
      </c>
      <c r="C723" t="s">
        <v>9185</v>
      </c>
      <c r="D723" t="s">
        <v>1314</v>
      </c>
      <c r="E723" t="s">
        <v>8624</v>
      </c>
      <c r="F723" t="s">
        <v>9186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5000</v>
      </c>
      <c r="Z723">
        <v>0</v>
      </c>
      <c r="AA723" t="s">
        <v>9187</v>
      </c>
    </row>
    <row r="724" spans="1:27" x14ac:dyDescent="0.2">
      <c r="A724">
        <v>9000649</v>
      </c>
      <c r="B724" t="s">
        <v>1316</v>
      </c>
      <c r="C724" t="s">
        <v>9185</v>
      </c>
      <c r="D724" t="s">
        <v>1317</v>
      </c>
      <c r="E724" t="s">
        <v>8624</v>
      </c>
      <c r="F724" t="s">
        <v>9186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8000</v>
      </c>
      <c r="N724">
        <v>0</v>
      </c>
      <c r="O724">
        <v>0</v>
      </c>
      <c r="P724">
        <v>8000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5000</v>
      </c>
      <c r="Z724">
        <v>0</v>
      </c>
      <c r="AA724" t="s">
        <v>9187</v>
      </c>
    </row>
    <row r="725" spans="1:27" x14ac:dyDescent="0.2">
      <c r="A725">
        <v>9000653</v>
      </c>
      <c r="B725" t="s">
        <v>1328</v>
      </c>
      <c r="C725" t="s">
        <v>9185</v>
      </c>
      <c r="D725" t="s">
        <v>1329</v>
      </c>
      <c r="E725" t="s">
        <v>8624</v>
      </c>
      <c r="F725" t="s">
        <v>9186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7000</v>
      </c>
      <c r="N725">
        <v>0</v>
      </c>
      <c r="O725">
        <v>0</v>
      </c>
      <c r="P725">
        <v>8000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5000</v>
      </c>
      <c r="Z725">
        <v>0</v>
      </c>
      <c r="AA725" t="s">
        <v>9187</v>
      </c>
    </row>
    <row r="726" spans="1:27" x14ac:dyDescent="0.2">
      <c r="A726">
        <v>9000655</v>
      </c>
      <c r="B726" t="s">
        <v>1334</v>
      </c>
      <c r="C726" t="s">
        <v>9185</v>
      </c>
      <c r="D726" t="s">
        <v>1335</v>
      </c>
      <c r="E726" t="s">
        <v>8624</v>
      </c>
      <c r="F726" t="s">
        <v>9186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8000</v>
      </c>
      <c r="N726">
        <v>0</v>
      </c>
      <c r="O726">
        <v>0</v>
      </c>
      <c r="P726">
        <v>8000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5000</v>
      </c>
      <c r="Z726">
        <v>0</v>
      </c>
      <c r="AA726" t="s">
        <v>9187</v>
      </c>
    </row>
    <row r="727" spans="1:27" x14ac:dyDescent="0.2">
      <c r="A727">
        <v>9000651</v>
      </c>
      <c r="B727" t="s">
        <v>1322</v>
      </c>
      <c r="C727" t="s">
        <v>9185</v>
      </c>
      <c r="D727" t="s">
        <v>1323</v>
      </c>
      <c r="E727" t="s">
        <v>8624</v>
      </c>
      <c r="F727" t="s">
        <v>9186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8000</v>
      </c>
      <c r="O727">
        <v>0</v>
      </c>
      <c r="P727">
        <v>16000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5000</v>
      </c>
      <c r="Z727">
        <v>0</v>
      </c>
      <c r="AA727" t="s">
        <v>9187</v>
      </c>
    </row>
    <row r="728" spans="1:27" x14ac:dyDescent="0.2">
      <c r="A728">
        <v>9000654</v>
      </c>
      <c r="B728" t="s">
        <v>1331</v>
      </c>
      <c r="C728" t="s">
        <v>9185</v>
      </c>
      <c r="D728" t="s">
        <v>1332</v>
      </c>
      <c r="E728" t="s">
        <v>8624</v>
      </c>
      <c r="F728" t="s">
        <v>9186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8000</v>
      </c>
      <c r="N728">
        <v>0</v>
      </c>
      <c r="O728">
        <v>0</v>
      </c>
      <c r="P728">
        <v>16000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5000</v>
      </c>
      <c r="Z728">
        <v>0</v>
      </c>
      <c r="AA728" t="s">
        <v>9187</v>
      </c>
    </row>
    <row r="729" spans="1:27" x14ac:dyDescent="0.2">
      <c r="A729">
        <v>9000652</v>
      </c>
      <c r="B729" t="s">
        <v>1325</v>
      </c>
      <c r="C729" t="s">
        <v>9185</v>
      </c>
      <c r="D729" t="s">
        <v>1326</v>
      </c>
      <c r="E729" t="s">
        <v>8624</v>
      </c>
      <c r="F729" t="s">
        <v>9186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2000</v>
      </c>
      <c r="N729">
        <v>8000</v>
      </c>
      <c r="O729">
        <v>0</v>
      </c>
      <c r="P729">
        <v>8000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5000</v>
      </c>
      <c r="Z729">
        <v>0</v>
      </c>
      <c r="AA729" t="s">
        <v>9187</v>
      </c>
    </row>
    <row r="730" spans="1:27" x14ac:dyDescent="0.2">
      <c r="A730">
        <v>9000646</v>
      </c>
      <c r="B730" t="s">
        <v>1307</v>
      </c>
      <c r="C730" t="s">
        <v>9185</v>
      </c>
      <c r="D730" t="s">
        <v>1308</v>
      </c>
      <c r="E730" t="s">
        <v>8624</v>
      </c>
      <c r="F730" t="s">
        <v>9186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8000</v>
      </c>
      <c r="N730">
        <v>0</v>
      </c>
      <c r="O730">
        <v>0</v>
      </c>
      <c r="P730">
        <v>16000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5000</v>
      </c>
      <c r="Z730">
        <v>0</v>
      </c>
      <c r="AA730" t="s">
        <v>9187</v>
      </c>
    </row>
    <row r="731" spans="1:27" x14ac:dyDescent="0.2">
      <c r="A731">
        <v>9000647</v>
      </c>
      <c r="B731" t="s">
        <v>1310</v>
      </c>
      <c r="C731" t="s">
        <v>9185</v>
      </c>
      <c r="D731" t="s">
        <v>1311</v>
      </c>
      <c r="E731" t="s">
        <v>8624</v>
      </c>
      <c r="F731" t="s">
        <v>9186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8000</v>
      </c>
      <c r="N731">
        <v>0</v>
      </c>
      <c r="O731">
        <v>0</v>
      </c>
      <c r="P731">
        <v>16000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5000</v>
      </c>
      <c r="Z731">
        <v>0</v>
      </c>
      <c r="AA731" t="s">
        <v>9187</v>
      </c>
    </row>
    <row r="732" spans="1:27" x14ac:dyDescent="0.2">
      <c r="A732">
        <v>9000645</v>
      </c>
      <c r="B732" t="s">
        <v>1304</v>
      </c>
      <c r="C732" t="s">
        <v>9185</v>
      </c>
      <c r="D732" t="s">
        <v>1305</v>
      </c>
      <c r="E732" t="s">
        <v>8624</v>
      </c>
      <c r="F732" t="s">
        <v>9186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8000</v>
      </c>
      <c r="N732">
        <v>0</v>
      </c>
      <c r="O732">
        <v>0</v>
      </c>
      <c r="P732">
        <v>8000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5000</v>
      </c>
      <c r="Z732">
        <v>0</v>
      </c>
      <c r="AA732" t="s">
        <v>9187</v>
      </c>
    </row>
    <row r="733" spans="1:27" x14ac:dyDescent="0.2">
      <c r="A733">
        <v>9000641</v>
      </c>
      <c r="B733" t="s">
        <v>1292</v>
      </c>
      <c r="C733" t="s">
        <v>9185</v>
      </c>
      <c r="D733" t="s">
        <v>1293</v>
      </c>
      <c r="E733" t="s">
        <v>8624</v>
      </c>
      <c r="F733" t="s">
        <v>9186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16000</v>
      </c>
      <c r="N733">
        <v>0</v>
      </c>
      <c r="O733">
        <v>0</v>
      </c>
      <c r="P733">
        <v>8000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5000</v>
      </c>
      <c r="Z733">
        <v>0</v>
      </c>
      <c r="AA733" t="s">
        <v>9187</v>
      </c>
    </row>
    <row r="734" spans="1:27" x14ac:dyDescent="0.2">
      <c r="A734">
        <v>9000637</v>
      </c>
      <c r="B734" t="s">
        <v>1280</v>
      </c>
      <c r="C734" t="s">
        <v>9185</v>
      </c>
      <c r="D734" t="s">
        <v>1281</v>
      </c>
      <c r="E734" t="s">
        <v>8624</v>
      </c>
      <c r="F734" t="s">
        <v>9186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16000</v>
      </c>
      <c r="N734">
        <v>0</v>
      </c>
      <c r="O734">
        <v>0</v>
      </c>
      <c r="P734">
        <v>8000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5000</v>
      </c>
      <c r="Z734">
        <v>0</v>
      </c>
      <c r="AA734" t="s">
        <v>9187</v>
      </c>
    </row>
    <row r="735" spans="1:27" x14ac:dyDescent="0.2">
      <c r="A735">
        <v>9000636</v>
      </c>
      <c r="B735" t="s">
        <v>1277</v>
      </c>
      <c r="C735" t="s">
        <v>9185</v>
      </c>
      <c r="D735" t="s">
        <v>1278</v>
      </c>
      <c r="E735" t="s">
        <v>8624</v>
      </c>
      <c r="F735" t="s">
        <v>9186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8000</v>
      </c>
      <c r="N735">
        <v>0</v>
      </c>
      <c r="O735">
        <v>0</v>
      </c>
      <c r="P735">
        <v>8000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5000</v>
      </c>
      <c r="Z735">
        <v>0</v>
      </c>
      <c r="AA735" t="s">
        <v>9187</v>
      </c>
    </row>
    <row r="736" spans="1:27" x14ac:dyDescent="0.2">
      <c r="A736">
        <v>9000644</v>
      </c>
      <c r="B736" t="s">
        <v>1301</v>
      </c>
      <c r="C736" t="s">
        <v>9185</v>
      </c>
      <c r="D736" t="s">
        <v>1302</v>
      </c>
      <c r="E736" t="s">
        <v>8624</v>
      </c>
      <c r="F736" t="s">
        <v>9186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8000</v>
      </c>
      <c r="N736">
        <v>0</v>
      </c>
      <c r="O736">
        <v>0</v>
      </c>
      <c r="P736">
        <v>16000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5000</v>
      </c>
      <c r="Z736">
        <v>0</v>
      </c>
      <c r="AA736" t="s">
        <v>9187</v>
      </c>
    </row>
    <row r="737" spans="1:27" x14ac:dyDescent="0.2">
      <c r="A737">
        <v>9000642</v>
      </c>
      <c r="B737" t="s">
        <v>1295</v>
      </c>
      <c r="C737" t="s">
        <v>9185</v>
      </c>
      <c r="D737" t="s">
        <v>1296</v>
      </c>
      <c r="E737" t="s">
        <v>8624</v>
      </c>
      <c r="F737" t="s">
        <v>9186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8000</v>
      </c>
      <c r="N737">
        <v>8000</v>
      </c>
      <c r="O737">
        <v>0</v>
      </c>
      <c r="P737">
        <v>8000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5000</v>
      </c>
      <c r="Z737">
        <v>0</v>
      </c>
      <c r="AA737" t="s">
        <v>9187</v>
      </c>
    </row>
    <row r="738" spans="1:27" x14ac:dyDescent="0.2">
      <c r="A738">
        <v>9000660</v>
      </c>
      <c r="B738" t="s">
        <v>1346</v>
      </c>
      <c r="C738" t="s">
        <v>9185</v>
      </c>
      <c r="D738" t="s">
        <v>1347</v>
      </c>
      <c r="E738" t="s">
        <v>8624</v>
      </c>
      <c r="F738" t="s">
        <v>9186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8000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5000</v>
      </c>
      <c r="Z738">
        <v>0</v>
      </c>
      <c r="AA738" t="s">
        <v>9187</v>
      </c>
    </row>
    <row r="739" spans="1:27" x14ac:dyDescent="0.2">
      <c r="A739">
        <v>9000623</v>
      </c>
      <c r="B739" t="s">
        <v>1239</v>
      </c>
      <c r="C739" t="s">
        <v>9185</v>
      </c>
      <c r="D739" t="s">
        <v>1240</v>
      </c>
      <c r="E739" t="s">
        <v>8624</v>
      </c>
      <c r="F739" t="s">
        <v>9186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8000</v>
      </c>
      <c r="N739">
        <v>0</v>
      </c>
      <c r="O739">
        <v>0</v>
      </c>
      <c r="P739">
        <v>8000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5000</v>
      </c>
      <c r="Z739">
        <v>0</v>
      </c>
      <c r="AA739" t="s">
        <v>9187</v>
      </c>
    </row>
    <row r="740" spans="1:27" x14ac:dyDescent="0.2">
      <c r="A740">
        <v>9000690</v>
      </c>
      <c r="B740" t="s">
        <v>1432</v>
      </c>
      <c r="C740" t="s">
        <v>9185</v>
      </c>
      <c r="D740" t="s">
        <v>1433</v>
      </c>
      <c r="E740" t="s">
        <v>8624</v>
      </c>
      <c r="F740" t="s">
        <v>9186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5000</v>
      </c>
      <c r="Z740">
        <v>0</v>
      </c>
      <c r="AA740" t="s">
        <v>9187</v>
      </c>
    </row>
    <row r="741" spans="1:27" x14ac:dyDescent="0.2">
      <c r="A741">
        <v>9000684</v>
      </c>
      <c r="B741" t="s">
        <v>1415</v>
      </c>
      <c r="C741" t="s">
        <v>9185</v>
      </c>
      <c r="D741" t="s">
        <v>1416</v>
      </c>
      <c r="E741" t="s">
        <v>8624</v>
      </c>
      <c r="F741" t="s">
        <v>9186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5328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5000</v>
      </c>
      <c r="Z741">
        <v>0</v>
      </c>
      <c r="AA741" t="s">
        <v>9187</v>
      </c>
    </row>
    <row r="742" spans="1:27" x14ac:dyDescent="0.2">
      <c r="A742">
        <v>9000727</v>
      </c>
      <c r="B742" t="s">
        <v>1540</v>
      </c>
      <c r="C742" t="s">
        <v>9185</v>
      </c>
      <c r="D742" t="s">
        <v>1541</v>
      </c>
      <c r="E742" t="s">
        <v>8624</v>
      </c>
      <c r="F742" t="s">
        <v>9186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5000</v>
      </c>
      <c r="Z742">
        <v>0</v>
      </c>
      <c r="AA742" t="s">
        <v>9187</v>
      </c>
    </row>
    <row r="743" spans="1:27" x14ac:dyDescent="0.2">
      <c r="A743">
        <v>9000726</v>
      </c>
      <c r="B743" t="s">
        <v>1537</v>
      </c>
      <c r="C743" t="s">
        <v>9185</v>
      </c>
      <c r="D743" t="s">
        <v>1538</v>
      </c>
      <c r="E743" t="s">
        <v>8624</v>
      </c>
      <c r="F743" t="s">
        <v>9186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5000</v>
      </c>
      <c r="Z743">
        <v>0</v>
      </c>
      <c r="AA743" t="s">
        <v>9187</v>
      </c>
    </row>
    <row r="744" spans="1:27" x14ac:dyDescent="0.2">
      <c r="A744">
        <v>9000725</v>
      </c>
      <c r="B744" t="s">
        <v>1534</v>
      </c>
      <c r="C744" t="s">
        <v>9185</v>
      </c>
      <c r="D744" t="s">
        <v>1535</v>
      </c>
      <c r="E744" t="s">
        <v>8624</v>
      </c>
      <c r="F744" t="s">
        <v>9186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5000</v>
      </c>
      <c r="Z744">
        <v>0</v>
      </c>
      <c r="AA744" t="s">
        <v>9187</v>
      </c>
    </row>
    <row r="745" spans="1:27" x14ac:dyDescent="0.2">
      <c r="A745">
        <v>9000724</v>
      </c>
      <c r="B745" t="s">
        <v>1531</v>
      </c>
      <c r="C745" t="s">
        <v>9185</v>
      </c>
      <c r="D745" t="s">
        <v>1532</v>
      </c>
      <c r="E745" t="s">
        <v>8624</v>
      </c>
      <c r="F745" t="s">
        <v>9186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8000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5000</v>
      </c>
      <c r="Z745">
        <v>0</v>
      </c>
      <c r="AA745" t="s">
        <v>9187</v>
      </c>
    </row>
    <row r="746" spans="1:27" x14ac:dyDescent="0.2">
      <c r="A746">
        <v>9000720</v>
      </c>
      <c r="B746" t="s">
        <v>1519</v>
      </c>
      <c r="C746" t="s">
        <v>9185</v>
      </c>
      <c r="D746" t="s">
        <v>1520</v>
      </c>
      <c r="E746" t="s">
        <v>8624</v>
      </c>
      <c r="F746" t="s">
        <v>9186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4000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5000</v>
      </c>
      <c r="Z746">
        <v>0</v>
      </c>
      <c r="AA746" t="s">
        <v>9187</v>
      </c>
    </row>
    <row r="747" spans="1:27" x14ac:dyDescent="0.2">
      <c r="A747">
        <v>9000710</v>
      </c>
      <c r="B747" t="s">
        <v>1490</v>
      </c>
      <c r="C747" t="s">
        <v>9185</v>
      </c>
      <c r="D747" t="s">
        <v>1491</v>
      </c>
      <c r="E747" t="s">
        <v>8624</v>
      </c>
      <c r="F747" t="s">
        <v>9186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5000</v>
      </c>
      <c r="Z747">
        <v>0</v>
      </c>
      <c r="AA747" t="s">
        <v>9187</v>
      </c>
    </row>
    <row r="748" spans="1:27" x14ac:dyDescent="0.2">
      <c r="A748">
        <v>9000694</v>
      </c>
      <c r="B748" t="s">
        <v>1444</v>
      </c>
      <c r="C748" t="s">
        <v>9185</v>
      </c>
      <c r="D748" t="s">
        <v>1445</v>
      </c>
      <c r="E748" t="s">
        <v>8624</v>
      </c>
      <c r="F748" t="s">
        <v>9186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8000</v>
      </c>
      <c r="N748">
        <v>8000</v>
      </c>
      <c r="O748">
        <v>0</v>
      </c>
      <c r="P748">
        <v>8000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5000</v>
      </c>
      <c r="Z748">
        <v>0</v>
      </c>
      <c r="AA748" t="s">
        <v>9187</v>
      </c>
    </row>
    <row r="749" spans="1:27" x14ac:dyDescent="0.2">
      <c r="A749">
        <v>9000723</v>
      </c>
      <c r="B749" t="s">
        <v>1528</v>
      </c>
      <c r="C749" t="s">
        <v>9185</v>
      </c>
      <c r="D749" t="s">
        <v>1529</v>
      </c>
      <c r="E749" t="s">
        <v>8624</v>
      </c>
      <c r="F749" t="s">
        <v>9186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8000</v>
      </c>
      <c r="N749">
        <v>0</v>
      </c>
      <c r="O749">
        <v>0</v>
      </c>
      <c r="P749">
        <v>8000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5000</v>
      </c>
      <c r="Z749">
        <v>0</v>
      </c>
      <c r="AA749" t="s">
        <v>9187</v>
      </c>
    </row>
    <row r="750" spans="1:27" x14ac:dyDescent="0.2">
      <c r="A750">
        <v>9000721</v>
      </c>
      <c r="B750" t="s">
        <v>1522</v>
      </c>
      <c r="C750" t="s">
        <v>9185</v>
      </c>
      <c r="D750" t="s">
        <v>1523</v>
      </c>
      <c r="E750" t="s">
        <v>8624</v>
      </c>
      <c r="F750" t="s">
        <v>9186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8000</v>
      </c>
      <c r="N750">
        <v>0</v>
      </c>
      <c r="O750">
        <v>0</v>
      </c>
      <c r="P750">
        <v>8000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5000</v>
      </c>
      <c r="Z750">
        <v>0</v>
      </c>
      <c r="AA750" t="s">
        <v>9187</v>
      </c>
    </row>
    <row r="751" spans="1:27" x14ac:dyDescent="0.2">
      <c r="A751">
        <v>9000722</v>
      </c>
      <c r="B751" t="s">
        <v>1525</v>
      </c>
      <c r="C751" t="s">
        <v>9185</v>
      </c>
      <c r="D751" t="s">
        <v>1526</v>
      </c>
      <c r="E751" t="s">
        <v>8624</v>
      </c>
      <c r="F751" t="s">
        <v>9186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5000</v>
      </c>
      <c r="Z751">
        <v>0</v>
      </c>
      <c r="AA751" t="s">
        <v>9187</v>
      </c>
    </row>
    <row r="752" spans="1:27" x14ac:dyDescent="0.2">
      <c r="A752">
        <v>9000709</v>
      </c>
      <c r="B752" t="s">
        <v>1488</v>
      </c>
      <c r="C752" t="s">
        <v>9185</v>
      </c>
      <c r="D752" t="s">
        <v>1489</v>
      </c>
      <c r="E752" t="s">
        <v>8624</v>
      </c>
      <c r="F752" t="s">
        <v>9186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8000</v>
      </c>
      <c r="N752">
        <v>8000</v>
      </c>
      <c r="O752">
        <v>0</v>
      </c>
      <c r="P752">
        <v>8000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5000</v>
      </c>
      <c r="Z752">
        <v>0</v>
      </c>
      <c r="AA752" t="s">
        <v>9187</v>
      </c>
    </row>
    <row r="753" spans="1:27" x14ac:dyDescent="0.2">
      <c r="A753">
        <v>9000708</v>
      </c>
      <c r="B753" t="s">
        <v>1485</v>
      </c>
      <c r="C753" t="s">
        <v>9185</v>
      </c>
      <c r="D753" t="s">
        <v>1486</v>
      </c>
      <c r="E753" t="s">
        <v>8624</v>
      </c>
      <c r="F753" t="s">
        <v>9186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8000</v>
      </c>
      <c r="N753">
        <v>0</v>
      </c>
      <c r="O753">
        <v>0</v>
      </c>
      <c r="P753">
        <v>8000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5000</v>
      </c>
      <c r="Z753">
        <v>0</v>
      </c>
      <c r="AA753" t="s">
        <v>9187</v>
      </c>
    </row>
    <row r="754" spans="1:27" x14ac:dyDescent="0.2">
      <c r="A754">
        <v>9000707</v>
      </c>
      <c r="B754" t="s">
        <v>1482</v>
      </c>
      <c r="C754" t="s">
        <v>9185</v>
      </c>
      <c r="D754" t="s">
        <v>1483</v>
      </c>
      <c r="E754" t="s">
        <v>8624</v>
      </c>
      <c r="F754" t="s">
        <v>9186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5000</v>
      </c>
      <c r="Z754">
        <v>0</v>
      </c>
      <c r="AA754" t="s">
        <v>9187</v>
      </c>
    </row>
    <row r="755" spans="1:27" x14ac:dyDescent="0.2">
      <c r="A755">
        <v>9000716</v>
      </c>
      <c r="B755" t="s">
        <v>1507</v>
      </c>
      <c r="C755" t="s">
        <v>9185</v>
      </c>
      <c r="D755" t="s">
        <v>1508</v>
      </c>
      <c r="E755" t="s">
        <v>8624</v>
      </c>
      <c r="F755" t="s">
        <v>9186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8000</v>
      </c>
      <c r="N755">
        <v>0</v>
      </c>
      <c r="O755">
        <v>0</v>
      </c>
      <c r="P755">
        <v>16000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5000</v>
      </c>
      <c r="Z755">
        <v>0</v>
      </c>
      <c r="AA755" t="s">
        <v>9187</v>
      </c>
    </row>
    <row r="756" spans="1:27" x14ac:dyDescent="0.2">
      <c r="A756">
        <v>9000706</v>
      </c>
      <c r="B756" t="s">
        <v>1479</v>
      </c>
      <c r="C756" t="s">
        <v>9185</v>
      </c>
      <c r="D756" t="s">
        <v>1480</v>
      </c>
      <c r="E756" t="s">
        <v>8624</v>
      </c>
      <c r="F756" t="s">
        <v>9186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8000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5000</v>
      </c>
      <c r="Z756">
        <v>0</v>
      </c>
      <c r="AA756" t="s">
        <v>9187</v>
      </c>
    </row>
    <row r="757" spans="1:27" x14ac:dyDescent="0.2">
      <c r="A757">
        <v>9000715</v>
      </c>
      <c r="B757" t="s">
        <v>1504</v>
      </c>
      <c r="C757" t="s">
        <v>9185</v>
      </c>
      <c r="D757" t="s">
        <v>1505</v>
      </c>
      <c r="E757" t="s">
        <v>8624</v>
      </c>
      <c r="F757" t="s">
        <v>9186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5000</v>
      </c>
      <c r="Z757">
        <v>0</v>
      </c>
      <c r="AA757" t="s">
        <v>9187</v>
      </c>
    </row>
    <row r="758" spans="1:27" x14ac:dyDescent="0.2">
      <c r="A758">
        <v>9000718</v>
      </c>
      <c r="B758" t="s">
        <v>1513</v>
      </c>
      <c r="C758" t="s">
        <v>9185</v>
      </c>
      <c r="D758" t="s">
        <v>1514</v>
      </c>
      <c r="E758" t="s">
        <v>8624</v>
      </c>
      <c r="F758" t="s">
        <v>9186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5000</v>
      </c>
      <c r="Z758">
        <v>0</v>
      </c>
      <c r="AA758" t="s">
        <v>9187</v>
      </c>
    </row>
    <row r="759" spans="1:27" x14ac:dyDescent="0.2">
      <c r="A759">
        <v>9000705</v>
      </c>
      <c r="B759" t="s">
        <v>1476</v>
      </c>
      <c r="C759" t="s">
        <v>9185</v>
      </c>
      <c r="D759" t="s">
        <v>1477</v>
      </c>
      <c r="E759" t="s">
        <v>8624</v>
      </c>
      <c r="F759" t="s">
        <v>9186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8000</v>
      </c>
      <c r="N759">
        <v>0</v>
      </c>
      <c r="O759">
        <v>0</v>
      </c>
      <c r="P759">
        <v>16000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5000</v>
      </c>
      <c r="Z759">
        <v>0</v>
      </c>
      <c r="AA759" t="s">
        <v>9187</v>
      </c>
    </row>
    <row r="760" spans="1:27" x14ac:dyDescent="0.2">
      <c r="A760">
        <v>9000714</v>
      </c>
      <c r="B760" t="s">
        <v>1501</v>
      </c>
      <c r="C760" t="s">
        <v>9185</v>
      </c>
      <c r="D760" t="s">
        <v>1502</v>
      </c>
      <c r="E760" t="s">
        <v>8624</v>
      </c>
      <c r="F760" t="s">
        <v>9186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8000</v>
      </c>
      <c r="N760">
        <v>8000</v>
      </c>
      <c r="O760">
        <v>0</v>
      </c>
      <c r="P760">
        <v>16000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5000</v>
      </c>
      <c r="Z760">
        <v>0</v>
      </c>
      <c r="AA760" t="s">
        <v>9187</v>
      </c>
    </row>
    <row r="761" spans="1:27" x14ac:dyDescent="0.2">
      <c r="A761">
        <v>9000704</v>
      </c>
      <c r="B761" t="s">
        <v>1473</v>
      </c>
      <c r="C761" t="s">
        <v>9185</v>
      </c>
      <c r="D761" t="s">
        <v>1474</v>
      </c>
      <c r="E761" t="s">
        <v>8624</v>
      </c>
      <c r="F761" t="s">
        <v>9186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8000</v>
      </c>
      <c r="N761">
        <v>0</v>
      </c>
      <c r="O761">
        <v>0</v>
      </c>
      <c r="P761">
        <v>8000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5000</v>
      </c>
      <c r="Z761">
        <v>0</v>
      </c>
      <c r="AA761" t="s">
        <v>9187</v>
      </c>
    </row>
    <row r="762" spans="1:27" x14ac:dyDescent="0.2">
      <c r="A762">
        <v>9000703</v>
      </c>
      <c r="B762" t="s">
        <v>1470</v>
      </c>
      <c r="C762" t="s">
        <v>9185</v>
      </c>
      <c r="D762" t="s">
        <v>1471</v>
      </c>
      <c r="E762" t="s">
        <v>8624</v>
      </c>
      <c r="F762" t="s">
        <v>9186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8000</v>
      </c>
      <c r="N762">
        <v>0</v>
      </c>
      <c r="O762">
        <v>0</v>
      </c>
      <c r="P762">
        <v>16000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5000</v>
      </c>
      <c r="Z762">
        <v>0</v>
      </c>
      <c r="AA762" t="s">
        <v>9187</v>
      </c>
    </row>
    <row r="763" spans="1:27" x14ac:dyDescent="0.2">
      <c r="A763">
        <v>9000702</v>
      </c>
      <c r="B763" t="s">
        <v>1467</v>
      </c>
      <c r="C763" t="s">
        <v>9185</v>
      </c>
      <c r="D763" t="s">
        <v>1468</v>
      </c>
      <c r="E763" t="s">
        <v>8624</v>
      </c>
      <c r="F763" t="s">
        <v>9186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16000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5000</v>
      </c>
      <c r="Z763">
        <v>0</v>
      </c>
      <c r="AA763" t="s">
        <v>9187</v>
      </c>
    </row>
    <row r="764" spans="1:27" x14ac:dyDescent="0.2">
      <c r="A764">
        <v>9000701</v>
      </c>
      <c r="B764" t="s">
        <v>1464</v>
      </c>
      <c r="C764" t="s">
        <v>9185</v>
      </c>
      <c r="D764" t="s">
        <v>1465</v>
      </c>
      <c r="E764" t="s">
        <v>8624</v>
      </c>
      <c r="F764" t="s">
        <v>9186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8000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5000</v>
      </c>
      <c r="Z764">
        <v>0</v>
      </c>
      <c r="AA764" t="s">
        <v>9187</v>
      </c>
    </row>
    <row r="765" spans="1:27" x14ac:dyDescent="0.2">
      <c r="A765">
        <v>9000700</v>
      </c>
      <c r="B765" t="s">
        <v>1461</v>
      </c>
      <c r="C765" t="s">
        <v>9185</v>
      </c>
      <c r="D765" t="s">
        <v>1462</v>
      </c>
      <c r="E765" t="s">
        <v>8624</v>
      </c>
      <c r="F765" t="s">
        <v>9186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16000</v>
      </c>
      <c r="N765">
        <v>0</v>
      </c>
      <c r="O765">
        <v>0</v>
      </c>
      <c r="P765">
        <v>8000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5000</v>
      </c>
      <c r="Z765">
        <v>0</v>
      </c>
      <c r="AA765" t="s">
        <v>9187</v>
      </c>
    </row>
    <row r="766" spans="1:27" x14ac:dyDescent="0.2">
      <c r="A766">
        <v>9000713</v>
      </c>
      <c r="B766" t="s">
        <v>1499</v>
      </c>
      <c r="C766" t="s">
        <v>9185</v>
      </c>
      <c r="D766" t="s">
        <v>2390</v>
      </c>
      <c r="E766" t="s">
        <v>8624</v>
      </c>
      <c r="F766" t="s">
        <v>9186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8000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5000</v>
      </c>
      <c r="Z766">
        <v>0</v>
      </c>
      <c r="AA766" t="s">
        <v>9187</v>
      </c>
    </row>
    <row r="767" spans="1:27" x14ac:dyDescent="0.2">
      <c r="A767">
        <v>9000699</v>
      </c>
      <c r="B767" t="s">
        <v>1458</v>
      </c>
      <c r="C767" t="s">
        <v>9185</v>
      </c>
      <c r="D767" t="s">
        <v>1459</v>
      </c>
      <c r="E767" t="s">
        <v>8624</v>
      </c>
      <c r="F767" t="s">
        <v>9186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8000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5000</v>
      </c>
      <c r="Z767">
        <v>0</v>
      </c>
      <c r="AA767" t="s">
        <v>9187</v>
      </c>
    </row>
    <row r="768" spans="1:27" x14ac:dyDescent="0.2">
      <c r="A768">
        <v>9000717</v>
      </c>
      <c r="B768" t="s">
        <v>1510</v>
      </c>
      <c r="C768" t="s">
        <v>9185</v>
      </c>
      <c r="D768" t="s">
        <v>1511</v>
      </c>
      <c r="E768" t="s">
        <v>8624</v>
      </c>
      <c r="F768" t="s">
        <v>9186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8000</v>
      </c>
      <c r="N768">
        <v>0</v>
      </c>
      <c r="O768">
        <v>0</v>
      </c>
      <c r="P768">
        <v>16000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5000</v>
      </c>
      <c r="Z768">
        <v>0</v>
      </c>
      <c r="AA768" t="s">
        <v>9187</v>
      </c>
    </row>
    <row r="769" spans="1:27" x14ac:dyDescent="0.2">
      <c r="A769">
        <v>9000698</v>
      </c>
      <c r="B769" t="s">
        <v>1456</v>
      </c>
      <c r="C769" t="s">
        <v>9185</v>
      </c>
      <c r="D769" t="s">
        <v>2389</v>
      </c>
      <c r="E769" t="s">
        <v>8624</v>
      </c>
      <c r="F769" t="s">
        <v>9186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8000</v>
      </c>
      <c r="N769">
        <v>0</v>
      </c>
      <c r="O769">
        <v>0</v>
      </c>
      <c r="P769">
        <v>8000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5000</v>
      </c>
      <c r="Z769">
        <v>0</v>
      </c>
      <c r="AA769" t="s">
        <v>9187</v>
      </c>
    </row>
    <row r="770" spans="1:27" x14ac:dyDescent="0.2">
      <c r="A770">
        <v>9000697</v>
      </c>
      <c r="B770" t="s">
        <v>1453</v>
      </c>
      <c r="C770" t="s">
        <v>9185</v>
      </c>
      <c r="D770" t="s">
        <v>1454</v>
      </c>
      <c r="E770" t="s">
        <v>8624</v>
      </c>
      <c r="F770" t="s">
        <v>9186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4000</v>
      </c>
      <c r="N770">
        <v>0</v>
      </c>
      <c r="O770">
        <v>0</v>
      </c>
      <c r="P770">
        <v>4000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5000</v>
      </c>
      <c r="Z770">
        <v>0</v>
      </c>
      <c r="AA770" t="s">
        <v>9187</v>
      </c>
    </row>
    <row r="771" spans="1:27" x14ac:dyDescent="0.2">
      <c r="A771">
        <v>9000696</v>
      </c>
      <c r="B771" t="s">
        <v>1450</v>
      </c>
      <c r="C771" t="s">
        <v>9185</v>
      </c>
      <c r="D771" t="s">
        <v>1451</v>
      </c>
      <c r="E771" t="s">
        <v>8624</v>
      </c>
      <c r="F771" t="s">
        <v>9186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4000</v>
      </c>
      <c r="N771">
        <v>0</v>
      </c>
      <c r="O771">
        <v>0</v>
      </c>
      <c r="P771">
        <v>8000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5000</v>
      </c>
      <c r="Z771">
        <v>0</v>
      </c>
      <c r="AA771" t="s">
        <v>9187</v>
      </c>
    </row>
    <row r="772" spans="1:27" x14ac:dyDescent="0.2">
      <c r="A772">
        <v>9000695</v>
      </c>
      <c r="B772" t="s">
        <v>1447</v>
      </c>
      <c r="C772" t="s">
        <v>9185</v>
      </c>
      <c r="D772" t="s">
        <v>1448</v>
      </c>
      <c r="E772" t="s">
        <v>8624</v>
      </c>
      <c r="F772" t="s">
        <v>9186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8000</v>
      </c>
      <c r="N772">
        <v>0</v>
      </c>
      <c r="O772">
        <v>0</v>
      </c>
      <c r="P772">
        <v>8000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5000</v>
      </c>
      <c r="Z772">
        <v>0</v>
      </c>
      <c r="AA772" t="s">
        <v>9187</v>
      </c>
    </row>
    <row r="773" spans="1:27" x14ac:dyDescent="0.2">
      <c r="A773">
        <v>9000712</v>
      </c>
      <c r="B773" t="s">
        <v>1496</v>
      </c>
      <c r="C773" t="s">
        <v>9185</v>
      </c>
      <c r="D773" t="s">
        <v>1497</v>
      </c>
      <c r="E773" t="s">
        <v>8624</v>
      </c>
      <c r="F773" t="s">
        <v>9186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8000</v>
      </c>
      <c r="N773">
        <v>4000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5000</v>
      </c>
      <c r="Z773">
        <v>0</v>
      </c>
      <c r="AA773" t="s">
        <v>9187</v>
      </c>
    </row>
    <row r="774" spans="1:27" x14ac:dyDescent="0.2">
      <c r="A774">
        <v>9000711</v>
      </c>
      <c r="B774" t="s">
        <v>1493</v>
      </c>
      <c r="C774" t="s">
        <v>9185</v>
      </c>
      <c r="D774" t="s">
        <v>1494</v>
      </c>
      <c r="E774" t="s">
        <v>8624</v>
      </c>
      <c r="F774" t="s">
        <v>9186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8000</v>
      </c>
      <c r="N774">
        <v>0</v>
      </c>
      <c r="O774">
        <v>8800</v>
      </c>
      <c r="P774">
        <v>16000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5000</v>
      </c>
      <c r="Z774">
        <v>0</v>
      </c>
      <c r="AA774" t="s">
        <v>9187</v>
      </c>
    </row>
    <row r="775" spans="1:27" x14ac:dyDescent="0.2">
      <c r="A775">
        <v>9000719</v>
      </c>
      <c r="B775" t="s">
        <v>1516</v>
      </c>
      <c r="C775" t="s">
        <v>9185</v>
      </c>
      <c r="D775" t="s">
        <v>1517</v>
      </c>
      <c r="E775" t="s">
        <v>8624</v>
      </c>
      <c r="F775" t="s">
        <v>9186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8000</v>
      </c>
      <c r="N775">
        <v>0</v>
      </c>
      <c r="O775">
        <v>0</v>
      </c>
      <c r="P775">
        <v>8000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5000</v>
      </c>
      <c r="Z775">
        <v>0</v>
      </c>
      <c r="AA775" t="s">
        <v>9187</v>
      </c>
    </row>
    <row r="776" spans="1:27" x14ac:dyDescent="0.2">
      <c r="A776">
        <v>9000762</v>
      </c>
      <c r="B776" t="s">
        <v>1644</v>
      </c>
      <c r="C776" t="s">
        <v>9185</v>
      </c>
      <c r="D776" t="s">
        <v>1645</v>
      </c>
      <c r="E776" t="s">
        <v>8624</v>
      </c>
      <c r="F776" t="s">
        <v>9186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8000</v>
      </c>
      <c r="N776">
        <v>0</v>
      </c>
      <c r="O776">
        <v>0</v>
      </c>
      <c r="P776">
        <v>3200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5000</v>
      </c>
      <c r="Z776">
        <v>0</v>
      </c>
      <c r="AA776" t="s">
        <v>9187</v>
      </c>
    </row>
    <row r="777" spans="1:27" x14ac:dyDescent="0.2">
      <c r="A777">
        <v>9000794</v>
      </c>
      <c r="B777" t="s">
        <v>1739</v>
      </c>
      <c r="C777" t="s">
        <v>9185</v>
      </c>
      <c r="D777" t="s">
        <v>1740</v>
      </c>
      <c r="E777" t="s">
        <v>8624</v>
      </c>
      <c r="F777" t="s">
        <v>9186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8000</v>
      </c>
      <c r="N777">
        <v>8000</v>
      </c>
      <c r="O777">
        <v>0</v>
      </c>
      <c r="P777">
        <v>16000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5000</v>
      </c>
      <c r="Z777">
        <v>0</v>
      </c>
      <c r="AA777" t="s">
        <v>9187</v>
      </c>
    </row>
    <row r="778" spans="1:27" x14ac:dyDescent="0.2">
      <c r="A778">
        <v>9000745</v>
      </c>
      <c r="B778" t="s">
        <v>1594</v>
      </c>
      <c r="C778" t="s">
        <v>9185</v>
      </c>
      <c r="D778" t="s">
        <v>2391</v>
      </c>
      <c r="E778" t="s">
        <v>8624</v>
      </c>
      <c r="F778" t="s">
        <v>9186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5000</v>
      </c>
      <c r="Z778">
        <v>0</v>
      </c>
      <c r="AA778" t="s">
        <v>9187</v>
      </c>
    </row>
    <row r="779" spans="1:27" x14ac:dyDescent="0.2">
      <c r="A779">
        <v>9000823</v>
      </c>
      <c r="B779" t="s">
        <v>1934</v>
      </c>
      <c r="C779" t="s">
        <v>9185</v>
      </c>
      <c r="D779" t="s">
        <v>1935</v>
      </c>
      <c r="E779" t="s">
        <v>8624</v>
      </c>
      <c r="F779" t="s">
        <v>9186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5000</v>
      </c>
      <c r="Z779">
        <v>0</v>
      </c>
      <c r="AA779" t="s">
        <v>9187</v>
      </c>
    </row>
    <row r="780" spans="1:27" x14ac:dyDescent="0.2">
      <c r="A780">
        <v>9000816</v>
      </c>
      <c r="B780" t="s">
        <v>1804</v>
      </c>
      <c r="C780" t="s">
        <v>9185</v>
      </c>
      <c r="D780" t="s">
        <v>1805</v>
      </c>
      <c r="E780" t="s">
        <v>8624</v>
      </c>
      <c r="F780" t="s">
        <v>9186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5000</v>
      </c>
      <c r="Z780">
        <v>0</v>
      </c>
      <c r="AA780" t="s">
        <v>9187</v>
      </c>
    </row>
    <row r="781" spans="1:27" x14ac:dyDescent="0.2">
      <c r="A781">
        <v>9000815</v>
      </c>
      <c r="B781" t="s">
        <v>1801</v>
      </c>
      <c r="C781" t="s">
        <v>9185</v>
      </c>
      <c r="D781" t="s">
        <v>1802</v>
      </c>
      <c r="E781" t="s">
        <v>8624</v>
      </c>
      <c r="F781" t="s">
        <v>9186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5000</v>
      </c>
      <c r="Z781">
        <v>0</v>
      </c>
      <c r="AA781" t="s">
        <v>9187</v>
      </c>
    </row>
    <row r="782" spans="1:27" x14ac:dyDescent="0.2">
      <c r="A782">
        <v>9000814</v>
      </c>
      <c r="B782" t="s">
        <v>1798</v>
      </c>
      <c r="C782" t="s">
        <v>9185</v>
      </c>
      <c r="D782" t="s">
        <v>1799</v>
      </c>
      <c r="E782" t="s">
        <v>8624</v>
      </c>
      <c r="F782" t="s">
        <v>9186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5000</v>
      </c>
      <c r="Z782">
        <v>0</v>
      </c>
      <c r="AA782" t="s">
        <v>9187</v>
      </c>
    </row>
    <row r="783" spans="1:27" x14ac:dyDescent="0.2">
      <c r="A783">
        <v>9000813</v>
      </c>
      <c r="B783" t="s">
        <v>1795</v>
      </c>
      <c r="C783" t="s">
        <v>9185</v>
      </c>
      <c r="D783" t="s">
        <v>1796</v>
      </c>
      <c r="E783" t="s">
        <v>8624</v>
      </c>
      <c r="F783" t="s">
        <v>9186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5000</v>
      </c>
      <c r="Z783">
        <v>0</v>
      </c>
      <c r="AA783" t="s">
        <v>9187</v>
      </c>
    </row>
    <row r="784" spans="1:27" x14ac:dyDescent="0.2">
      <c r="A784">
        <v>9000812</v>
      </c>
      <c r="B784" t="s">
        <v>1792</v>
      </c>
      <c r="C784" t="s">
        <v>9185</v>
      </c>
      <c r="D784" t="s">
        <v>1793</v>
      </c>
      <c r="E784" t="s">
        <v>8624</v>
      </c>
      <c r="F784" t="s">
        <v>9186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8000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5000</v>
      </c>
      <c r="Z784">
        <v>0</v>
      </c>
      <c r="AA784" t="s">
        <v>9187</v>
      </c>
    </row>
    <row r="785" spans="1:27" x14ac:dyDescent="0.2">
      <c r="A785">
        <v>9000811</v>
      </c>
      <c r="B785" t="s">
        <v>1789</v>
      </c>
      <c r="C785" t="s">
        <v>9185</v>
      </c>
      <c r="D785" t="s">
        <v>1790</v>
      </c>
      <c r="E785" t="s">
        <v>8624</v>
      </c>
      <c r="F785" t="s">
        <v>9186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2400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5000</v>
      </c>
      <c r="Z785">
        <v>0</v>
      </c>
      <c r="AA785" t="s">
        <v>9187</v>
      </c>
    </row>
    <row r="786" spans="1:27" x14ac:dyDescent="0.2">
      <c r="A786">
        <v>9000744</v>
      </c>
      <c r="B786" t="s">
        <v>1591</v>
      </c>
      <c r="C786" t="s">
        <v>9185</v>
      </c>
      <c r="D786" t="s">
        <v>1592</v>
      </c>
      <c r="E786" t="s">
        <v>8624</v>
      </c>
      <c r="F786" t="s">
        <v>9186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8000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5000</v>
      </c>
      <c r="Z786">
        <v>0</v>
      </c>
      <c r="AA786" t="s">
        <v>9187</v>
      </c>
    </row>
    <row r="787" spans="1:27" x14ac:dyDescent="0.2">
      <c r="A787">
        <v>9000743</v>
      </c>
      <c r="B787" t="s">
        <v>1588</v>
      </c>
      <c r="C787" t="s">
        <v>9185</v>
      </c>
      <c r="D787" t="s">
        <v>1589</v>
      </c>
      <c r="E787" t="s">
        <v>8624</v>
      </c>
      <c r="F787" t="s">
        <v>9186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8000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5000</v>
      </c>
      <c r="Z787">
        <v>0</v>
      </c>
      <c r="AA787" t="s">
        <v>9187</v>
      </c>
    </row>
    <row r="788" spans="1:27" x14ac:dyDescent="0.2">
      <c r="A788">
        <v>9000857</v>
      </c>
      <c r="B788" t="s">
        <v>1916</v>
      </c>
      <c r="C788" t="s">
        <v>9185</v>
      </c>
      <c r="D788" t="s">
        <v>1917</v>
      </c>
      <c r="E788" t="s">
        <v>8624</v>
      </c>
      <c r="F788" t="s">
        <v>9186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5000</v>
      </c>
      <c r="Z788">
        <v>0</v>
      </c>
      <c r="AA788" t="s">
        <v>9187</v>
      </c>
    </row>
    <row r="789" spans="1:27" x14ac:dyDescent="0.2">
      <c r="A789">
        <v>9000835</v>
      </c>
      <c r="B789" t="s">
        <v>1851</v>
      </c>
      <c r="C789" t="s">
        <v>9185</v>
      </c>
      <c r="D789" t="s">
        <v>1852</v>
      </c>
      <c r="E789" t="s">
        <v>8624</v>
      </c>
      <c r="F789" t="s">
        <v>9186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5000</v>
      </c>
      <c r="Z789">
        <v>0</v>
      </c>
      <c r="AA789" t="s">
        <v>9187</v>
      </c>
    </row>
    <row r="790" spans="1:27" x14ac:dyDescent="0.2">
      <c r="A790">
        <v>9000854</v>
      </c>
      <c r="B790" t="s">
        <v>1907</v>
      </c>
      <c r="C790" t="s">
        <v>9185</v>
      </c>
      <c r="D790" t="s">
        <v>1908</v>
      </c>
      <c r="E790" t="s">
        <v>8624</v>
      </c>
      <c r="F790" t="s">
        <v>9186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8000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5000</v>
      </c>
      <c r="Z790">
        <v>0</v>
      </c>
      <c r="AA790" t="s">
        <v>9187</v>
      </c>
    </row>
    <row r="791" spans="1:27" x14ac:dyDescent="0.2">
      <c r="A791">
        <v>9000849</v>
      </c>
      <c r="B791" t="s">
        <v>1892</v>
      </c>
      <c r="C791" t="s">
        <v>9185</v>
      </c>
      <c r="D791" t="s">
        <v>1893</v>
      </c>
      <c r="E791" t="s">
        <v>8624</v>
      </c>
      <c r="F791" t="s">
        <v>9186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5000</v>
      </c>
      <c r="Z791">
        <v>0</v>
      </c>
      <c r="AA791" t="s">
        <v>9187</v>
      </c>
    </row>
    <row r="792" spans="1:27" x14ac:dyDescent="0.2">
      <c r="A792">
        <v>9000842</v>
      </c>
      <c r="B792" t="s">
        <v>1871</v>
      </c>
      <c r="C792" t="s">
        <v>9185</v>
      </c>
      <c r="D792" t="s">
        <v>1872</v>
      </c>
      <c r="E792" t="s">
        <v>8624</v>
      </c>
      <c r="F792" t="s">
        <v>9186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5000</v>
      </c>
      <c r="Z792">
        <v>0</v>
      </c>
      <c r="AA792" t="s">
        <v>9187</v>
      </c>
    </row>
    <row r="793" spans="1:27" x14ac:dyDescent="0.2">
      <c r="A793">
        <v>9000858</v>
      </c>
      <c r="B793" t="s">
        <v>1919</v>
      </c>
      <c r="C793" t="s">
        <v>9185</v>
      </c>
      <c r="D793" t="s">
        <v>1920</v>
      </c>
      <c r="E793" t="s">
        <v>8624</v>
      </c>
      <c r="F793" t="s">
        <v>9186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5000</v>
      </c>
      <c r="Z793">
        <v>0</v>
      </c>
      <c r="AA793" t="s">
        <v>9187</v>
      </c>
    </row>
    <row r="794" spans="1:27" x14ac:dyDescent="0.2">
      <c r="A794">
        <v>9000848</v>
      </c>
      <c r="B794" t="s">
        <v>1889</v>
      </c>
      <c r="C794" t="s">
        <v>9185</v>
      </c>
      <c r="D794" t="s">
        <v>1890</v>
      </c>
      <c r="E794" t="s">
        <v>8624</v>
      </c>
      <c r="F794" t="s">
        <v>9186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5000</v>
      </c>
      <c r="Z794">
        <v>0</v>
      </c>
      <c r="AA794" t="s">
        <v>9187</v>
      </c>
    </row>
    <row r="795" spans="1:27" x14ac:dyDescent="0.2">
      <c r="A795">
        <v>9000851</v>
      </c>
      <c r="B795" t="s">
        <v>1898</v>
      </c>
      <c r="C795" t="s">
        <v>9185</v>
      </c>
      <c r="D795" t="s">
        <v>1899</v>
      </c>
      <c r="E795" t="s">
        <v>8624</v>
      </c>
      <c r="F795" t="s">
        <v>9186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5000</v>
      </c>
      <c r="Z795">
        <v>0</v>
      </c>
      <c r="AA795" t="s">
        <v>9187</v>
      </c>
    </row>
    <row r="796" spans="1:27" x14ac:dyDescent="0.2">
      <c r="A796">
        <v>9000838</v>
      </c>
      <c r="B796" t="s">
        <v>1859</v>
      </c>
      <c r="C796" t="s">
        <v>9185</v>
      </c>
      <c r="D796" t="s">
        <v>1860</v>
      </c>
      <c r="E796" t="s">
        <v>8624</v>
      </c>
      <c r="F796" t="s">
        <v>9186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5000</v>
      </c>
      <c r="Z796">
        <v>0</v>
      </c>
      <c r="AA796" t="s">
        <v>9187</v>
      </c>
    </row>
    <row r="797" spans="1:27" x14ac:dyDescent="0.2">
      <c r="A797">
        <v>9000839</v>
      </c>
      <c r="B797" t="s">
        <v>1862</v>
      </c>
      <c r="C797" t="s">
        <v>9185</v>
      </c>
      <c r="D797" t="s">
        <v>1863</v>
      </c>
      <c r="E797" t="s">
        <v>8624</v>
      </c>
      <c r="F797" t="s">
        <v>9186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5000</v>
      </c>
      <c r="Z797">
        <v>0</v>
      </c>
      <c r="AA797" t="s">
        <v>9187</v>
      </c>
    </row>
    <row r="798" spans="1:27" x14ac:dyDescent="0.2">
      <c r="A798">
        <v>9000837</v>
      </c>
      <c r="B798" t="s">
        <v>1856</v>
      </c>
      <c r="C798" t="s">
        <v>9185</v>
      </c>
      <c r="D798" t="s">
        <v>1857</v>
      </c>
      <c r="E798" t="s">
        <v>8624</v>
      </c>
      <c r="F798" t="s">
        <v>9186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5000</v>
      </c>
      <c r="Z798">
        <v>0</v>
      </c>
      <c r="AA798" t="s">
        <v>9187</v>
      </c>
    </row>
    <row r="799" spans="1:27" x14ac:dyDescent="0.2">
      <c r="A799">
        <v>9000845</v>
      </c>
      <c r="B799" t="s">
        <v>1880</v>
      </c>
      <c r="C799" t="s">
        <v>9185</v>
      </c>
      <c r="D799" t="s">
        <v>1881</v>
      </c>
      <c r="E799" t="s">
        <v>8624</v>
      </c>
      <c r="F799" t="s">
        <v>9186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7000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5000</v>
      </c>
      <c r="Z799">
        <v>0</v>
      </c>
      <c r="AA799" t="s">
        <v>9187</v>
      </c>
    </row>
    <row r="800" spans="1:27" x14ac:dyDescent="0.2">
      <c r="A800">
        <v>9000859</v>
      </c>
      <c r="B800" t="s">
        <v>1922</v>
      </c>
      <c r="C800" t="s">
        <v>9185</v>
      </c>
      <c r="D800" t="s">
        <v>1923</v>
      </c>
      <c r="E800" t="s">
        <v>8624</v>
      </c>
      <c r="F800" t="s">
        <v>9186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5000</v>
      </c>
      <c r="Z800">
        <v>0</v>
      </c>
      <c r="AA800" t="s">
        <v>9187</v>
      </c>
    </row>
    <row r="801" spans="1:27" x14ac:dyDescent="0.2">
      <c r="A801">
        <v>9000810</v>
      </c>
      <c r="B801" t="s">
        <v>1786</v>
      </c>
      <c r="C801" t="s">
        <v>9185</v>
      </c>
      <c r="D801" t="s">
        <v>1787</v>
      </c>
      <c r="E801" t="s">
        <v>8624</v>
      </c>
      <c r="F801" t="s">
        <v>9186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8000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5000</v>
      </c>
      <c r="Z801">
        <v>0</v>
      </c>
      <c r="AA801" t="s">
        <v>9187</v>
      </c>
    </row>
    <row r="802" spans="1:27" x14ac:dyDescent="0.2">
      <c r="A802">
        <v>9000809</v>
      </c>
      <c r="B802" t="s">
        <v>1783</v>
      </c>
      <c r="C802" t="s">
        <v>9185</v>
      </c>
      <c r="D802" t="s">
        <v>1784</v>
      </c>
      <c r="E802" t="s">
        <v>8624</v>
      </c>
      <c r="F802" t="s">
        <v>9186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8000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5000</v>
      </c>
      <c r="Z802">
        <v>0</v>
      </c>
      <c r="AA802" t="s">
        <v>9187</v>
      </c>
    </row>
    <row r="803" spans="1:27" x14ac:dyDescent="0.2">
      <c r="A803">
        <v>9000742</v>
      </c>
      <c r="B803" t="s">
        <v>1585</v>
      </c>
      <c r="C803" t="s">
        <v>9185</v>
      </c>
      <c r="D803" t="s">
        <v>1586</v>
      </c>
      <c r="E803" t="s">
        <v>8624</v>
      </c>
      <c r="F803" t="s">
        <v>9186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4000</v>
      </c>
      <c r="N803">
        <v>8000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5000</v>
      </c>
      <c r="Z803">
        <v>0</v>
      </c>
      <c r="AA803" t="s">
        <v>9187</v>
      </c>
    </row>
    <row r="804" spans="1:27" x14ac:dyDescent="0.2">
      <c r="A804">
        <v>9000741</v>
      </c>
      <c r="B804" t="s">
        <v>1582</v>
      </c>
      <c r="C804" t="s">
        <v>9185</v>
      </c>
      <c r="D804" t="s">
        <v>1583</v>
      </c>
      <c r="E804" t="s">
        <v>8624</v>
      </c>
      <c r="F804" t="s">
        <v>9186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8000</v>
      </c>
      <c r="N804">
        <v>8000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5000</v>
      </c>
      <c r="Z804">
        <v>0</v>
      </c>
      <c r="AA804" t="s">
        <v>9187</v>
      </c>
    </row>
    <row r="805" spans="1:27" x14ac:dyDescent="0.2">
      <c r="A805">
        <v>9000740</v>
      </c>
      <c r="B805" t="s">
        <v>1579</v>
      </c>
      <c r="C805" t="s">
        <v>9185</v>
      </c>
      <c r="D805" t="s">
        <v>1580</v>
      </c>
      <c r="E805" t="s">
        <v>8624</v>
      </c>
      <c r="F805" t="s">
        <v>9186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8000</v>
      </c>
      <c r="N805">
        <v>0</v>
      </c>
      <c r="O805">
        <v>0</v>
      </c>
      <c r="P805">
        <v>16000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5000</v>
      </c>
      <c r="Z805">
        <v>0</v>
      </c>
      <c r="AA805" t="s">
        <v>9187</v>
      </c>
    </row>
    <row r="806" spans="1:27" x14ac:dyDescent="0.2">
      <c r="A806">
        <v>9000739</v>
      </c>
      <c r="B806" t="s">
        <v>1576</v>
      </c>
      <c r="C806" t="s">
        <v>9185</v>
      </c>
      <c r="D806" t="s">
        <v>1577</v>
      </c>
      <c r="E806" t="s">
        <v>8624</v>
      </c>
      <c r="F806" t="s">
        <v>9186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8000</v>
      </c>
      <c r="N806">
        <v>8000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5000</v>
      </c>
      <c r="Z806">
        <v>0</v>
      </c>
      <c r="AA806" t="s">
        <v>9187</v>
      </c>
    </row>
    <row r="807" spans="1:27" x14ac:dyDescent="0.2">
      <c r="A807">
        <v>9000738</v>
      </c>
      <c r="B807" t="s">
        <v>1573</v>
      </c>
      <c r="C807" t="s">
        <v>9185</v>
      </c>
      <c r="D807" t="s">
        <v>1574</v>
      </c>
      <c r="E807" t="s">
        <v>8624</v>
      </c>
      <c r="F807" t="s">
        <v>9186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8000</v>
      </c>
      <c r="N807">
        <v>0</v>
      </c>
      <c r="O807">
        <v>0</v>
      </c>
      <c r="P807">
        <v>8000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5000</v>
      </c>
      <c r="Z807">
        <v>0</v>
      </c>
      <c r="AA807" t="s">
        <v>9187</v>
      </c>
    </row>
    <row r="808" spans="1:27" x14ac:dyDescent="0.2">
      <c r="A808">
        <v>9000737</v>
      </c>
      <c r="B808" t="s">
        <v>1570</v>
      </c>
      <c r="C808" t="s">
        <v>9185</v>
      </c>
      <c r="D808" t="s">
        <v>1571</v>
      </c>
      <c r="E808" t="s">
        <v>8624</v>
      </c>
      <c r="F808" t="s">
        <v>9186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8000</v>
      </c>
      <c r="N808">
        <v>8000</v>
      </c>
      <c r="O808">
        <v>0</v>
      </c>
      <c r="P808">
        <v>16000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5000</v>
      </c>
      <c r="Z808">
        <v>0</v>
      </c>
      <c r="AA808" t="s">
        <v>9187</v>
      </c>
    </row>
    <row r="809" spans="1:27" x14ac:dyDescent="0.2">
      <c r="A809">
        <v>9000736</v>
      </c>
      <c r="B809" t="s">
        <v>1567</v>
      </c>
      <c r="C809" t="s">
        <v>9185</v>
      </c>
      <c r="D809" t="s">
        <v>1568</v>
      </c>
      <c r="E809" t="s">
        <v>8624</v>
      </c>
      <c r="F809" t="s">
        <v>9186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8000</v>
      </c>
      <c r="N809">
        <v>8000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5000</v>
      </c>
      <c r="Z809">
        <v>0</v>
      </c>
      <c r="AA809" t="s">
        <v>9187</v>
      </c>
    </row>
    <row r="810" spans="1:27" x14ac:dyDescent="0.2">
      <c r="A810">
        <v>9000735</v>
      </c>
      <c r="B810" t="s">
        <v>1564</v>
      </c>
      <c r="C810" t="s">
        <v>9185</v>
      </c>
      <c r="D810" t="s">
        <v>1565</v>
      </c>
      <c r="E810" t="s">
        <v>8624</v>
      </c>
      <c r="F810" t="s">
        <v>9186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8000</v>
      </c>
      <c r="N810">
        <v>8000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5000</v>
      </c>
      <c r="Z810">
        <v>0</v>
      </c>
      <c r="AA810" t="s">
        <v>9187</v>
      </c>
    </row>
    <row r="811" spans="1:27" x14ac:dyDescent="0.2">
      <c r="A811">
        <v>9000734</v>
      </c>
      <c r="B811" t="s">
        <v>1561</v>
      </c>
      <c r="C811" t="s">
        <v>9185</v>
      </c>
      <c r="D811" t="s">
        <v>1562</v>
      </c>
      <c r="E811" t="s">
        <v>8624</v>
      </c>
      <c r="F811" t="s">
        <v>9186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4000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5000</v>
      </c>
      <c r="Z811">
        <v>0</v>
      </c>
      <c r="AA811" t="s">
        <v>9187</v>
      </c>
    </row>
    <row r="812" spans="1:27" x14ac:dyDescent="0.2">
      <c r="A812">
        <v>9000733</v>
      </c>
      <c r="B812" t="s">
        <v>1558</v>
      </c>
      <c r="C812" t="s">
        <v>9185</v>
      </c>
      <c r="D812" t="s">
        <v>1559</v>
      </c>
      <c r="E812" t="s">
        <v>8624</v>
      </c>
      <c r="F812" t="s">
        <v>9186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8000</v>
      </c>
      <c r="N812">
        <v>0</v>
      </c>
      <c r="O812">
        <v>0</v>
      </c>
      <c r="P812">
        <v>16000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5000</v>
      </c>
      <c r="Z812">
        <v>0</v>
      </c>
      <c r="AA812" t="s">
        <v>9187</v>
      </c>
    </row>
    <row r="813" spans="1:27" x14ac:dyDescent="0.2">
      <c r="A813">
        <v>9000820</v>
      </c>
      <c r="B813" t="s">
        <v>1816</v>
      </c>
      <c r="C813" t="s">
        <v>9185</v>
      </c>
      <c r="D813" t="s">
        <v>1817</v>
      </c>
      <c r="E813" t="s">
        <v>8624</v>
      </c>
      <c r="F813" t="s">
        <v>9186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8000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5000</v>
      </c>
      <c r="Z813">
        <v>0</v>
      </c>
      <c r="AA813" t="s">
        <v>9187</v>
      </c>
    </row>
    <row r="814" spans="1:27" x14ac:dyDescent="0.2">
      <c r="A814">
        <v>9000822</v>
      </c>
      <c r="B814" t="s">
        <v>1819</v>
      </c>
      <c r="C814" t="s">
        <v>9185</v>
      </c>
      <c r="D814" t="s">
        <v>1820</v>
      </c>
      <c r="E814" t="s">
        <v>8624</v>
      </c>
      <c r="F814" t="s">
        <v>9186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2000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5000</v>
      </c>
      <c r="Z814">
        <v>0</v>
      </c>
      <c r="AA814" t="s">
        <v>9187</v>
      </c>
    </row>
    <row r="815" spans="1:27" x14ac:dyDescent="0.2">
      <c r="A815">
        <v>9000808</v>
      </c>
      <c r="B815" t="s">
        <v>1780</v>
      </c>
      <c r="C815" t="s">
        <v>9185</v>
      </c>
      <c r="D815" t="s">
        <v>1781</v>
      </c>
      <c r="E815" t="s">
        <v>8624</v>
      </c>
      <c r="F815" t="s">
        <v>9186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8000</v>
      </c>
      <c r="N815">
        <v>0</v>
      </c>
      <c r="O815">
        <v>0</v>
      </c>
      <c r="P815">
        <v>8000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5000</v>
      </c>
      <c r="Z815">
        <v>0</v>
      </c>
      <c r="AA815" t="s">
        <v>9187</v>
      </c>
    </row>
    <row r="816" spans="1:27" x14ac:dyDescent="0.2">
      <c r="A816">
        <v>9000807</v>
      </c>
      <c r="B816" t="s">
        <v>1777</v>
      </c>
      <c r="C816" t="s">
        <v>9185</v>
      </c>
      <c r="D816" t="s">
        <v>1778</v>
      </c>
      <c r="E816" t="s">
        <v>8624</v>
      </c>
      <c r="F816" t="s">
        <v>9186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8000</v>
      </c>
      <c r="N816">
        <v>0</v>
      </c>
      <c r="O816">
        <v>0</v>
      </c>
      <c r="P816">
        <v>8000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5000</v>
      </c>
      <c r="Z816">
        <v>0</v>
      </c>
      <c r="AA816" t="s">
        <v>9187</v>
      </c>
    </row>
    <row r="817" spans="1:27" x14ac:dyDescent="0.2">
      <c r="A817">
        <v>9000806</v>
      </c>
      <c r="B817" t="s">
        <v>1774</v>
      </c>
      <c r="C817" t="s">
        <v>9185</v>
      </c>
      <c r="D817" t="s">
        <v>1775</v>
      </c>
      <c r="E817" t="s">
        <v>8624</v>
      </c>
      <c r="F817" t="s">
        <v>9186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8000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5000</v>
      </c>
      <c r="Z817">
        <v>0</v>
      </c>
      <c r="AA817" t="s">
        <v>9187</v>
      </c>
    </row>
    <row r="818" spans="1:27" x14ac:dyDescent="0.2">
      <c r="A818">
        <v>9000732</v>
      </c>
      <c r="B818" t="s">
        <v>1555</v>
      </c>
      <c r="C818" t="s">
        <v>9185</v>
      </c>
      <c r="D818" t="s">
        <v>1556</v>
      </c>
      <c r="E818" t="s">
        <v>8624</v>
      </c>
      <c r="F818" t="s">
        <v>9186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16000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5000</v>
      </c>
      <c r="Z818">
        <v>0</v>
      </c>
      <c r="AA818" t="s">
        <v>9187</v>
      </c>
    </row>
    <row r="819" spans="1:27" x14ac:dyDescent="0.2">
      <c r="A819">
        <v>9000731</v>
      </c>
      <c r="B819" t="s">
        <v>1552</v>
      </c>
      <c r="C819" t="s">
        <v>9185</v>
      </c>
      <c r="D819" t="s">
        <v>1553</v>
      </c>
      <c r="E819" t="s">
        <v>8624</v>
      </c>
      <c r="F819" t="s">
        <v>9186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8000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5000</v>
      </c>
      <c r="Z819">
        <v>0</v>
      </c>
      <c r="AA819" t="s">
        <v>9187</v>
      </c>
    </row>
    <row r="820" spans="1:27" x14ac:dyDescent="0.2">
      <c r="A820">
        <v>9000827</v>
      </c>
      <c r="B820" t="s">
        <v>1827</v>
      </c>
      <c r="C820" t="s">
        <v>9185</v>
      </c>
      <c r="D820" t="s">
        <v>1828</v>
      </c>
      <c r="E820" t="s">
        <v>8624</v>
      </c>
      <c r="F820" t="s">
        <v>9186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8000</v>
      </c>
      <c r="N820">
        <v>8000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5000</v>
      </c>
      <c r="Z820">
        <v>0</v>
      </c>
      <c r="AA820" t="s">
        <v>9187</v>
      </c>
    </row>
    <row r="821" spans="1:27" x14ac:dyDescent="0.2">
      <c r="A821">
        <v>9000730</v>
      </c>
      <c r="B821" t="s">
        <v>1549</v>
      </c>
      <c r="C821" t="s">
        <v>9185</v>
      </c>
      <c r="D821" t="s">
        <v>1550</v>
      </c>
      <c r="E821" t="s">
        <v>8624</v>
      </c>
      <c r="F821" t="s">
        <v>9186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8000</v>
      </c>
      <c r="N821">
        <v>8000</v>
      </c>
      <c r="O821">
        <v>0</v>
      </c>
      <c r="P821">
        <v>8000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5000</v>
      </c>
      <c r="Z821">
        <v>0</v>
      </c>
      <c r="AA821" t="s">
        <v>9187</v>
      </c>
    </row>
    <row r="822" spans="1:27" x14ac:dyDescent="0.2">
      <c r="A822">
        <v>9000805</v>
      </c>
      <c r="B822" t="s">
        <v>1771</v>
      </c>
      <c r="C822" t="s">
        <v>9185</v>
      </c>
      <c r="D822" t="s">
        <v>1772</v>
      </c>
      <c r="E822" t="s">
        <v>8624</v>
      </c>
      <c r="F822" t="s">
        <v>9186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5000</v>
      </c>
      <c r="Z822">
        <v>0</v>
      </c>
      <c r="AA822" t="s">
        <v>9187</v>
      </c>
    </row>
    <row r="823" spans="1:27" x14ac:dyDescent="0.2">
      <c r="A823">
        <v>9000804</v>
      </c>
      <c r="B823" t="s">
        <v>1768</v>
      </c>
      <c r="C823" t="s">
        <v>9185</v>
      </c>
      <c r="D823" t="s">
        <v>1769</v>
      </c>
      <c r="E823" t="s">
        <v>8624</v>
      </c>
      <c r="F823" t="s">
        <v>9186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8000</v>
      </c>
      <c r="N823">
        <v>0</v>
      </c>
      <c r="O823">
        <v>0</v>
      </c>
      <c r="P823">
        <v>16000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5000</v>
      </c>
      <c r="Z823">
        <v>0</v>
      </c>
      <c r="AA823" t="s">
        <v>9187</v>
      </c>
    </row>
    <row r="824" spans="1:27" x14ac:dyDescent="0.2">
      <c r="A824">
        <v>9000803</v>
      </c>
      <c r="B824" t="s">
        <v>1340</v>
      </c>
      <c r="C824" t="s">
        <v>9185</v>
      </c>
      <c r="D824" t="s">
        <v>1766</v>
      </c>
      <c r="E824" t="s">
        <v>8624</v>
      </c>
      <c r="F824" t="s">
        <v>9186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8000</v>
      </c>
      <c r="N824">
        <v>0</v>
      </c>
      <c r="O824">
        <v>0</v>
      </c>
      <c r="P824">
        <v>16000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5000</v>
      </c>
      <c r="Z824">
        <v>0</v>
      </c>
      <c r="AA824" t="s">
        <v>9187</v>
      </c>
    </row>
    <row r="825" spans="1:27" x14ac:dyDescent="0.2">
      <c r="A825">
        <v>9000802</v>
      </c>
      <c r="B825" t="s">
        <v>1763</v>
      </c>
      <c r="C825" t="s">
        <v>9185</v>
      </c>
      <c r="D825" t="s">
        <v>1764</v>
      </c>
      <c r="E825" t="s">
        <v>8624</v>
      </c>
      <c r="F825" t="s">
        <v>9186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8000</v>
      </c>
      <c r="N825">
        <v>0</v>
      </c>
      <c r="O825">
        <v>0</v>
      </c>
      <c r="P825">
        <v>8000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5000</v>
      </c>
      <c r="Z825">
        <v>0</v>
      </c>
      <c r="AA825" t="s">
        <v>9187</v>
      </c>
    </row>
    <row r="826" spans="1:27" x14ac:dyDescent="0.2">
      <c r="A826">
        <v>9000801</v>
      </c>
      <c r="B826" t="s">
        <v>1760</v>
      </c>
      <c r="C826" t="s">
        <v>9185</v>
      </c>
      <c r="D826" t="s">
        <v>1761</v>
      </c>
      <c r="E826" t="s">
        <v>8624</v>
      </c>
      <c r="F826" t="s">
        <v>9186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16000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5000</v>
      </c>
      <c r="Z826">
        <v>0</v>
      </c>
      <c r="AA826" t="s">
        <v>9187</v>
      </c>
    </row>
    <row r="827" spans="1:27" x14ac:dyDescent="0.2">
      <c r="A827">
        <v>9000800</v>
      </c>
      <c r="B827" t="s">
        <v>1757</v>
      </c>
      <c r="C827" t="s">
        <v>9185</v>
      </c>
      <c r="D827" t="s">
        <v>1758</v>
      </c>
      <c r="E827" t="s">
        <v>8624</v>
      </c>
      <c r="F827" t="s">
        <v>9186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5000</v>
      </c>
      <c r="Z827">
        <v>0</v>
      </c>
      <c r="AA827" t="s">
        <v>9187</v>
      </c>
    </row>
    <row r="828" spans="1:27" x14ac:dyDescent="0.2">
      <c r="A828">
        <v>9000799</v>
      </c>
      <c r="B828" t="s">
        <v>1754</v>
      </c>
      <c r="C828" t="s">
        <v>9185</v>
      </c>
      <c r="D828" t="s">
        <v>1755</v>
      </c>
      <c r="E828" t="s">
        <v>8624</v>
      </c>
      <c r="F828" t="s">
        <v>9186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5000</v>
      </c>
      <c r="Z828">
        <v>0</v>
      </c>
      <c r="AA828" t="s">
        <v>9187</v>
      </c>
    </row>
    <row r="829" spans="1:27" x14ac:dyDescent="0.2">
      <c r="A829">
        <v>9000798</v>
      </c>
      <c r="B829" t="s">
        <v>1751</v>
      </c>
      <c r="C829" t="s">
        <v>9185</v>
      </c>
      <c r="D829" t="s">
        <v>1752</v>
      </c>
      <c r="E829" t="s">
        <v>8624</v>
      </c>
      <c r="F829" t="s">
        <v>9186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4000</v>
      </c>
      <c r="N829">
        <v>8000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5000</v>
      </c>
      <c r="Z829">
        <v>0</v>
      </c>
      <c r="AA829" t="s">
        <v>9187</v>
      </c>
    </row>
    <row r="830" spans="1:27" x14ac:dyDescent="0.2">
      <c r="A830">
        <v>9000797</v>
      </c>
      <c r="B830" t="s">
        <v>1748</v>
      </c>
      <c r="C830" t="s">
        <v>9185</v>
      </c>
      <c r="D830" t="s">
        <v>1749</v>
      </c>
      <c r="E830" t="s">
        <v>8624</v>
      </c>
      <c r="F830" t="s">
        <v>9186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8000</v>
      </c>
      <c r="N830">
        <v>8000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5000</v>
      </c>
      <c r="Z830">
        <v>0</v>
      </c>
      <c r="AA830" t="s">
        <v>9187</v>
      </c>
    </row>
    <row r="831" spans="1:27" x14ac:dyDescent="0.2">
      <c r="A831">
        <v>9000826</v>
      </c>
      <c r="B831" t="s">
        <v>1825</v>
      </c>
      <c r="C831" t="s">
        <v>9185</v>
      </c>
      <c r="D831" t="s">
        <v>1826</v>
      </c>
      <c r="E831" t="s">
        <v>8624</v>
      </c>
      <c r="F831" t="s">
        <v>9186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8000</v>
      </c>
      <c r="N831">
        <v>5000</v>
      </c>
      <c r="O831">
        <v>0</v>
      </c>
      <c r="P831">
        <v>8000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5000</v>
      </c>
      <c r="Z831">
        <v>0</v>
      </c>
      <c r="AA831" t="s">
        <v>9187</v>
      </c>
    </row>
    <row r="832" spans="1:27" x14ac:dyDescent="0.2">
      <c r="A832">
        <v>9000796</v>
      </c>
      <c r="B832" t="s">
        <v>1745</v>
      </c>
      <c r="C832" t="s">
        <v>9185</v>
      </c>
      <c r="D832" t="s">
        <v>1746</v>
      </c>
      <c r="E832" t="s">
        <v>8624</v>
      </c>
      <c r="F832" t="s">
        <v>9186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4000</v>
      </c>
      <c r="N832">
        <v>0</v>
      </c>
      <c r="O832">
        <v>0</v>
      </c>
      <c r="P832">
        <v>8000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5000</v>
      </c>
      <c r="Z832">
        <v>0</v>
      </c>
      <c r="AA832" t="s">
        <v>9187</v>
      </c>
    </row>
    <row r="833" spans="1:27" x14ac:dyDescent="0.2">
      <c r="A833">
        <v>9000795</v>
      </c>
      <c r="B833" t="s">
        <v>1742</v>
      </c>
      <c r="C833" t="s">
        <v>9185</v>
      </c>
      <c r="D833" t="s">
        <v>1743</v>
      </c>
      <c r="E833" t="s">
        <v>8624</v>
      </c>
      <c r="F833" t="s">
        <v>9186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8000</v>
      </c>
      <c r="N833">
        <v>0</v>
      </c>
      <c r="O833">
        <v>0</v>
      </c>
      <c r="P833">
        <v>16000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5000</v>
      </c>
      <c r="Z833">
        <v>0</v>
      </c>
      <c r="AA833" t="s">
        <v>9187</v>
      </c>
    </row>
    <row r="834" spans="1:27" x14ac:dyDescent="0.2">
      <c r="A834">
        <v>9000793</v>
      </c>
      <c r="B834" t="s">
        <v>706</v>
      </c>
      <c r="C834" t="s">
        <v>9185</v>
      </c>
      <c r="D834" t="s">
        <v>1737</v>
      </c>
      <c r="E834" t="s">
        <v>8624</v>
      </c>
      <c r="F834" t="s">
        <v>9186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8000</v>
      </c>
      <c r="N834">
        <v>8000</v>
      </c>
      <c r="O834">
        <v>0</v>
      </c>
      <c r="P834">
        <v>8000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5000</v>
      </c>
      <c r="Z834">
        <v>0</v>
      </c>
      <c r="AA834" t="s">
        <v>9187</v>
      </c>
    </row>
    <row r="835" spans="1:27" x14ac:dyDescent="0.2">
      <c r="A835">
        <v>9000792</v>
      </c>
      <c r="B835" t="s">
        <v>1734</v>
      </c>
      <c r="C835" t="s">
        <v>9185</v>
      </c>
      <c r="D835" t="s">
        <v>1735</v>
      </c>
      <c r="E835" t="s">
        <v>8624</v>
      </c>
      <c r="F835" t="s">
        <v>9186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8000</v>
      </c>
      <c r="N835">
        <v>0</v>
      </c>
      <c r="O835">
        <v>0</v>
      </c>
      <c r="P835">
        <v>16000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5000</v>
      </c>
      <c r="Z835">
        <v>0</v>
      </c>
      <c r="AA835" t="s">
        <v>9187</v>
      </c>
    </row>
    <row r="836" spans="1:27" x14ac:dyDescent="0.2">
      <c r="A836">
        <v>9000791</v>
      </c>
      <c r="B836" t="s">
        <v>1731</v>
      </c>
      <c r="C836" t="s">
        <v>9185</v>
      </c>
      <c r="D836" t="s">
        <v>1732</v>
      </c>
      <c r="E836" t="s">
        <v>8624</v>
      </c>
      <c r="F836" t="s">
        <v>9186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5000</v>
      </c>
      <c r="Z836">
        <v>0</v>
      </c>
      <c r="AA836" t="s">
        <v>9187</v>
      </c>
    </row>
    <row r="837" spans="1:27" x14ac:dyDescent="0.2">
      <c r="A837">
        <v>9000790</v>
      </c>
      <c r="B837" t="s">
        <v>1728</v>
      </c>
      <c r="C837" t="s">
        <v>9185</v>
      </c>
      <c r="D837" t="s">
        <v>1729</v>
      </c>
      <c r="E837" t="s">
        <v>8624</v>
      </c>
      <c r="F837" t="s">
        <v>9186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8000</v>
      </c>
      <c r="N837">
        <v>0</v>
      </c>
      <c r="O837">
        <v>0</v>
      </c>
      <c r="P837">
        <v>16000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5000</v>
      </c>
      <c r="Z837">
        <v>0</v>
      </c>
      <c r="AA837" t="s">
        <v>9187</v>
      </c>
    </row>
    <row r="838" spans="1:27" x14ac:dyDescent="0.2">
      <c r="A838">
        <v>9000789</v>
      </c>
      <c r="B838" t="s">
        <v>1725</v>
      </c>
      <c r="C838" t="s">
        <v>9185</v>
      </c>
      <c r="D838" t="s">
        <v>1726</v>
      </c>
      <c r="E838" t="s">
        <v>8624</v>
      </c>
      <c r="F838" t="s">
        <v>9186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8000</v>
      </c>
      <c r="N838">
        <v>8000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5000</v>
      </c>
      <c r="Z838">
        <v>0</v>
      </c>
      <c r="AA838" t="s">
        <v>9187</v>
      </c>
    </row>
    <row r="839" spans="1:27" x14ac:dyDescent="0.2">
      <c r="A839">
        <v>9000788</v>
      </c>
      <c r="B839" t="s">
        <v>1722</v>
      </c>
      <c r="C839" t="s">
        <v>9185</v>
      </c>
      <c r="D839" t="s">
        <v>1723</v>
      </c>
      <c r="E839" t="s">
        <v>8624</v>
      </c>
      <c r="F839" t="s">
        <v>9186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5000</v>
      </c>
      <c r="Z839">
        <v>0</v>
      </c>
      <c r="AA839" t="s">
        <v>9187</v>
      </c>
    </row>
    <row r="840" spans="1:27" x14ac:dyDescent="0.2">
      <c r="A840">
        <v>9000787</v>
      </c>
      <c r="B840" t="s">
        <v>1719</v>
      </c>
      <c r="C840" t="s">
        <v>9185</v>
      </c>
      <c r="D840" t="s">
        <v>1720</v>
      </c>
      <c r="E840" t="s">
        <v>8624</v>
      </c>
      <c r="F840" t="s">
        <v>9186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8000</v>
      </c>
      <c r="N840">
        <v>0</v>
      </c>
      <c r="O840">
        <v>0</v>
      </c>
      <c r="P840">
        <v>16000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5000</v>
      </c>
      <c r="Z840">
        <v>0</v>
      </c>
      <c r="AA840" t="s">
        <v>9187</v>
      </c>
    </row>
    <row r="841" spans="1:27" x14ac:dyDescent="0.2">
      <c r="A841">
        <v>9000819</v>
      </c>
      <c r="B841" t="s">
        <v>1813</v>
      </c>
      <c r="C841" t="s">
        <v>9185</v>
      </c>
      <c r="D841" t="s">
        <v>1814</v>
      </c>
      <c r="E841" t="s">
        <v>8624</v>
      </c>
      <c r="F841" t="s">
        <v>9186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8000</v>
      </c>
      <c r="N841">
        <v>0</v>
      </c>
      <c r="O841">
        <v>0</v>
      </c>
      <c r="P841">
        <v>8000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5000</v>
      </c>
      <c r="Z841">
        <v>0</v>
      </c>
      <c r="AA841" t="s">
        <v>9187</v>
      </c>
    </row>
    <row r="842" spans="1:27" x14ac:dyDescent="0.2">
      <c r="A842">
        <v>9000786</v>
      </c>
      <c r="B842" t="s">
        <v>1716</v>
      </c>
      <c r="C842" t="s">
        <v>9185</v>
      </c>
      <c r="D842" t="s">
        <v>1717</v>
      </c>
      <c r="E842" t="s">
        <v>8624</v>
      </c>
      <c r="F842" t="s">
        <v>9186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8000</v>
      </c>
      <c r="N842">
        <v>8000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5000</v>
      </c>
      <c r="Z842">
        <v>0</v>
      </c>
      <c r="AA842" t="s">
        <v>9187</v>
      </c>
    </row>
    <row r="843" spans="1:27" x14ac:dyDescent="0.2">
      <c r="A843">
        <v>9000785</v>
      </c>
      <c r="B843" t="s">
        <v>1713</v>
      </c>
      <c r="C843" t="s">
        <v>9185</v>
      </c>
      <c r="D843" t="s">
        <v>1714</v>
      </c>
      <c r="E843" t="s">
        <v>8624</v>
      </c>
      <c r="F843" t="s">
        <v>9186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8000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5000</v>
      </c>
      <c r="Z843">
        <v>0</v>
      </c>
      <c r="AA843" t="s">
        <v>9187</v>
      </c>
    </row>
    <row r="844" spans="1:27" x14ac:dyDescent="0.2">
      <c r="A844">
        <v>9000784</v>
      </c>
      <c r="B844" t="s">
        <v>1710</v>
      </c>
      <c r="C844" t="s">
        <v>9185</v>
      </c>
      <c r="D844" t="s">
        <v>1711</v>
      </c>
      <c r="E844" t="s">
        <v>8624</v>
      </c>
      <c r="F844" t="s">
        <v>9186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8000</v>
      </c>
      <c r="N844">
        <v>8000</v>
      </c>
      <c r="O844">
        <v>0</v>
      </c>
      <c r="P844">
        <v>16000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5000</v>
      </c>
      <c r="Z844">
        <v>0</v>
      </c>
      <c r="AA844" t="s">
        <v>9187</v>
      </c>
    </row>
    <row r="845" spans="1:27" x14ac:dyDescent="0.2">
      <c r="A845">
        <v>9000783</v>
      </c>
      <c r="B845" t="s">
        <v>1707</v>
      </c>
      <c r="C845" t="s">
        <v>9185</v>
      </c>
      <c r="D845" t="s">
        <v>1708</v>
      </c>
      <c r="E845" t="s">
        <v>8624</v>
      </c>
      <c r="F845" t="s">
        <v>9186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5000</v>
      </c>
      <c r="Z845">
        <v>0</v>
      </c>
      <c r="AA845" t="s">
        <v>9187</v>
      </c>
    </row>
    <row r="846" spans="1:27" x14ac:dyDescent="0.2">
      <c r="A846">
        <v>9000782</v>
      </c>
      <c r="B846" t="s">
        <v>1704</v>
      </c>
      <c r="C846" t="s">
        <v>9185</v>
      </c>
      <c r="D846" t="s">
        <v>1705</v>
      </c>
      <c r="E846" t="s">
        <v>8624</v>
      </c>
      <c r="F846" t="s">
        <v>9186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4000</v>
      </c>
      <c r="N846">
        <v>0</v>
      </c>
      <c r="O846">
        <v>0</v>
      </c>
      <c r="P846">
        <v>8000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5000</v>
      </c>
      <c r="Z846">
        <v>0</v>
      </c>
      <c r="AA846" t="s">
        <v>9187</v>
      </c>
    </row>
    <row r="847" spans="1:27" x14ac:dyDescent="0.2">
      <c r="A847">
        <v>9000781</v>
      </c>
      <c r="B847" t="s">
        <v>1701</v>
      </c>
      <c r="C847" t="s">
        <v>9185</v>
      </c>
      <c r="D847" t="s">
        <v>1702</v>
      </c>
      <c r="E847" t="s">
        <v>8624</v>
      </c>
      <c r="F847" t="s">
        <v>9186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16000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5000</v>
      </c>
      <c r="Z847">
        <v>0</v>
      </c>
      <c r="AA847" t="s">
        <v>9187</v>
      </c>
    </row>
    <row r="848" spans="1:27" x14ac:dyDescent="0.2">
      <c r="A848">
        <v>9000780</v>
      </c>
      <c r="B848" t="s">
        <v>1698</v>
      </c>
      <c r="C848" t="s">
        <v>9185</v>
      </c>
      <c r="D848" t="s">
        <v>1699</v>
      </c>
      <c r="E848" t="s">
        <v>8624</v>
      </c>
      <c r="F848" t="s">
        <v>9186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8000</v>
      </c>
      <c r="N848">
        <v>8000</v>
      </c>
      <c r="O848">
        <v>0</v>
      </c>
      <c r="P848">
        <v>16000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5000</v>
      </c>
      <c r="Z848">
        <v>0</v>
      </c>
      <c r="AA848" t="s">
        <v>9187</v>
      </c>
    </row>
    <row r="849" spans="1:27" x14ac:dyDescent="0.2">
      <c r="A849">
        <v>9000779</v>
      </c>
      <c r="B849" t="s">
        <v>1695</v>
      </c>
      <c r="C849" t="s">
        <v>9185</v>
      </c>
      <c r="D849" t="s">
        <v>1696</v>
      </c>
      <c r="E849" t="s">
        <v>8624</v>
      </c>
      <c r="F849" t="s">
        <v>9186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8000</v>
      </c>
      <c r="O849">
        <v>0</v>
      </c>
      <c r="P849">
        <v>16000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5000</v>
      </c>
      <c r="Z849">
        <v>0</v>
      </c>
      <c r="AA849" t="s">
        <v>9187</v>
      </c>
    </row>
    <row r="850" spans="1:27" x14ac:dyDescent="0.2">
      <c r="A850">
        <v>9000818</v>
      </c>
      <c r="B850" t="s">
        <v>1810</v>
      </c>
      <c r="C850" t="s">
        <v>9185</v>
      </c>
      <c r="D850" t="s">
        <v>1811</v>
      </c>
      <c r="E850" t="s">
        <v>8624</v>
      </c>
      <c r="F850" t="s">
        <v>9186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8000</v>
      </c>
      <c r="N850">
        <v>0</v>
      </c>
      <c r="O850">
        <v>0</v>
      </c>
      <c r="P850">
        <v>16000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5000</v>
      </c>
      <c r="Z850">
        <v>0</v>
      </c>
      <c r="AA850" t="s">
        <v>9187</v>
      </c>
    </row>
    <row r="851" spans="1:27" x14ac:dyDescent="0.2">
      <c r="A851">
        <v>9000817</v>
      </c>
      <c r="B851" t="s">
        <v>1807</v>
      </c>
      <c r="C851" t="s">
        <v>9185</v>
      </c>
      <c r="D851" t="s">
        <v>1808</v>
      </c>
      <c r="E851" t="s">
        <v>8624</v>
      </c>
      <c r="F851" t="s">
        <v>9186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8000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5000</v>
      </c>
      <c r="Z851">
        <v>0</v>
      </c>
      <c r="AA851" t="s">
        <v>9187</v>
      </c>
    </row>
    <row r="852" spans="1:27" x14ac:dyDescent="0.2">
      <c r="A852">
        <v>9000778</v>
      </c>
      <c r="B852" t="s">
        <v>1692</v>
      </c>
      <c r="C852" t="s">
        <v>9185</v>
      </c>
      <c r="D852" t="s">
        <v>1693</v>
      </c>
      <c r="E852" t="s">
        <v>8624</v>
      </c>
      <c r="F852" t="s">
        <v>9186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8000</v>
      </c>
      <c r="N852">
        <v>4000</v>
      </c>
      <c r="O852">
        <v>0</v>
      </c>
      <c r="P852">
        <v>8000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5000</v>
      </c>
      <c r="Z852">
        <v>0</v>
      </c>
      <c r="AA852" t="s">
        <v>9187</v>
      </c>
    </row>
    <row r="853" spans="1:27" x14ac:dyDescent="0.2">
      <c r="A853">
        <v>9000777</v>
      </c>
      <c r="B853" t="s">
        <v>1689</v>
      </c>
      <c r="C853" t="s">
        <v>9185</v>
      </c>
      <c r="D853" t="s">
        <v>1690</v>
      </c>
      <c r="E853" t="s">
        <v>8624</v>
      </c>
      <c r="F853" t="s">
        <v>9186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8000</v>
      </c>
      <c r="N853">
        <v>0</v>
      </c>
      <c r="O853">
        <v>0</v>
      </c>
      <c r="P853">
        <v>16000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5000</v>
      </c>
      <c r="Z853">
        <v>0</v>
      </c>
      <c r="AA853" t="s">
        <v>9187</v>
      </c>
    </row>
    <row r="854" spans="1:27" x14ac:dyDescent="0.2">
      <c r="A854">
        <v>9000729</v>
      </c>
      <c r="B854" t="s">
        <v>1546</v>
      </c>
      <c r="C854" t="s">
        <v>9185</v>
      </c>
      <c r="D854" t="s">
        <v>1547</v>
      </c>
      <c r="E854" t="s">
        <v>8624</v>
      </c>
      <c r="F854" t="s">
        <v>9186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5000</v>
      </c>
      <c r="Z854">
        <v>0</v>
      </c>
      <c r="AA854" t="s">
        <v>9187</v>
      </c>
    </row>
    <row r="855" spans="1:27" x14ac:dyDescent="0.2">
      <c r="A855">
        <v>9000728</v>
      </c>
      <c r="B855" t="s">
        <v>1543</v>
      </c>
      <c r="C855" t="s">
        <v>9185</v>
      </c>
      <c r="D855" t="s">
        <v>1544</v>
      </c>
      <c r="E855" t="s">
        <v>8624</v>
      </c>
      <c r="F855" t="s">
        <v>9186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5000</v>
      </c>
      <c r="Z855">
        <v>0</v>
      </c>
      <c r="AA855" t="s">
        <v>9187</v>
      </c>
    </row>
    <row r="856" spans="1:27" x14ac:dyDescent="0.2">
      <c r="A856">
        <v>9000825</v>
      </c>
      <c r="B856" t="s">
        <v>1822</v>
      </c>
      <c r="C856" t="s">
        <v>9185</v>
      </c>
      <c r="D856" t="s">
        <v>1823</v>
      </c>
      <c r="E856" t="s">
        <v>8624</v>
      </c>
      <c r="F856" t="s">
        <v>9186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5336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5000</v>
      </c>
      <c r="Z856">
        <v>0</v>
      </c>
      <c r="AA856" t="s">
        <v>9187</v>
      </c>
    </row>
    <row r="857" spans="1:27" x14ac:dyDescent="0.2">
      <c r="A857">
        <v>9000776</v>
      </c>
      <c r="B857" t="s">
        <v>1686</v>
      </c>
      <c r="C857" t="s">
        <v>9185</v>
      </c>
      <c r="D857" t="s">
        <v>1687</v>
      </c>
      <c r="E857" t="s">
        <v>8624</v>
      </c>
      <c r="F857" t="s">
        <v>9186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8000</v>
      </c>
      <c r="N857">
        <v>0</v>
      </c>
      <c r="O857">
        <v>0</v>
      </c>
      <c r="P857">
        <v>16000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5000</v>
      </c>
      <c r="Z857">
        <v>0</v>
      </c>
      <c r="AA857" t="s">
        <v>9187</v>
      </c>
    </row>
    <row r="858" spans="1:27" x14ac:dyDescent="0.2">
      <c r="A858">
        <v>9000775</v>
      </c>
      <c r="B858" t="s">
        <v>1683</v>
      </c>
      <c r="C858" t="s">
        <v>9185</v>
      </c>
      <c r="D858" t="s">
        <v>1684</v>
      </c>
      <c r="E858" t="s">
        <v>8624</v>
      </c>
      <c r="F858" t="s">
        <v>9186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8000</v>
      </c>
      <c r="N858">
        <v>0</v>
      </c>
      <c r="O858">
        <v>0</v>
      </c>
      <c r="P858">
        <v>16000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5000</v>
      </c>
      <c r="Z858">
        <v>0</v>
      </c>
      <c r="AA858" t="s">
        <v>9187</v>
      </c>
    </row>
    <row r="859" spans="1:27" x14ac:dyDescent="0.2">
      <c r="A859">
        <v>9000774</v>
      </c>
      <c r="B859" t="s">
        <v>1680</v>
      </c>
      <c r="C859" t="s">
        <v>9185</v>
      </c>
      <c r="D859" t="s">
        <v>1681</v>
      </c>
      <c r="E859" t="s">
        <v>8624</v>
      </c>
      <c r="F859" t="s">
        <v>9186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8000</v>
      </c>
      <c r="N859">
        <v>8000</v>
      </c>
      <c r="O859">
        <v>0</v>
      </c>
      <c r="P859">
        <v>16000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5000</v>
      </c>
      <c r="Z859">
        <v>0</v>
      </c>
      <c r="AA859" t="s">
        <v>9187</v>
      </c>
    </row>
    <row r="860" spans="1:27" x14ac:dyDescent="0.2">
      <c r="A860">
        <v>9000773</v>
      </c>
      <c r="B860" t="s">
        <v>1677</v>
      </c>
      <c r="C860" t="s">
        <v>9185</v>
      </c>
      <c r="D860" t="s">
        <v>1678</v>
      </c>
      <c r="E860" t="s">
        <v>8624</v>
      </c>
      <c r="F860" t="s">
        <v>9186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8000</v>
      </c>
      <c r="N860">
        <v>0</v>
      </c>
      <c r="O860">
        <v>0</v>
      </c>
      <c r="P860">
        <v>8000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5000</v>
      </c>
      <c r="Z860">
        <v>0</v>
      </c>
      <c r="AA860" t="s">
        <v>9187</v>
      </c>
    </row>
    <row r="861" spans="1:27" x14ac:dyDescent="0.2">
      <c r="A861">
        <v>9000772</v>
      </c>
      <c r="B861" t="s">
        <v>1674</v>
      </c>
      <c r="C861" t="s">
        <v>9185</v>
      </c>
      <c r="D861" t="s">
        <v>1675</v>
      </c>
      <c r="E861" t="s">
        <v>8624</v>
      </c>
      <c r="F861" t="s">
        <v>9186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4000</v>
      </c>
      <c r="N861">
        <v>0</v>
      </c>
      <c r="O861">
        <v>0</v>
      </c>
      <c r="P861">
        <v>16000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5000</v>
      </c>
      <c r="Z861">
        <v>0</v>
      </c>
      <c r="AA861" t="s">
        <v>9187</v>
      </c>
    </row>
    <row r="862" spans="1:27" x14ac:dyDescent="0.2">
      <c r="A862">
        <v>9000771</v>
      </c>
      <c r="B862" t="s">
        <v>1671</v>
      </c>
      <c r="C862" t="s">
        <v>9185</v>
      </c>
      <c r="D862" t="s">
        <v>1672</v>
      </c>
      <c r="E862" t="s">
        <v>8624</v>
      </c>
      <c r="F862" t="s">
        <v>9186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16000</v>
      </c>
      <c r="N862">
        <v>0</v>
      </c>
      <c r="O862">
        <v>0</v>
      </c>
      <c r="P862">
        <v>8000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5000</v>
      </c>
      <c r="Z862">
        <v>0</v>
      </c>
      <c r="AA862" t="s">
        <v>9187</v>
      </c>
    </row>
    <row r="863" spans="1:27" x14ac:dyDescent="0.2">
      <c r="A863">
        <v>9000770</v>
      </c>
      <c r="B863" t="s">
        <v>1668</v>
      </c>
      <c r="C863" t="s">
        <v>9185</v>
      </c>
      <c r="D863" t="s">
        <v>1669</v>
      </c>
      <c r="E863" t="s">
        <v>8624</v>
      </c>
      <c r="F863" t="s">
        <v>9186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8000</v>
      </c>
      <c r="N863">
        <v>8000</v>
      </c>
      <c r="O863">
        <v>0</v>
      </c>
      <c r="P863">
        <v>16000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5000</v>
      </c>
      <c r="Z863">
        <v>0</v>
      </c>
      <c r="AA863" t="s">
        <v>9187</v>
      </c>
    </row>
    <row r="864" spans="1:27" x14ac:dyDescent="0.2">
      <c r="A864">
        <v>9000769</v>
      </c>
      <c r="B864" t="s">
        <v>1665</v>
      </c>
      <c r="C864" t="s">
        <v>9185</v>
      </c>
      <c r="D864" t="s">
        <v>1666</v>
      </c>
      <c r="E864" t="s">
        <v>8624</v>
      </c>
      <c r="F864" t="s">
        <v>9186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8000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5000</v>
      </c>
      <c r="Z864">
        <v>0</v>
      </c>
      <c r="AA864" t="s">
        <v>9187</v>
      </c>
    </row>
    <row r="865" spans="1:27" x14ac:dyDescent="0.2">
      <c r="A865">
        <v>9000768</v>
      </c>
      <c r="B865" t="s">
        <v>1662</v>
      </c>
      <c r="C865" t="s">
        <v>9185</v>
      </c>
      <c r="D865" t="s">
        <v>1663</v>
      </c>
      <c r="E865" t="s">
        <v>8624</v>
      </c>
      <c r="F865" t="s">
        <v>9186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16000</v>
      </c>
      <c r="N865">
        <v>8000</v>
      </c>
      <c r="O865">
        <v>0</v>
      </c>
      <c r="P865">
        <v>8000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5000</v>
      </c>
      <c r="Z865">
        <v>0</v>
      </c>
      <c r="AA865" t="s">
        <v>9187</v>
      </c>
    </row>
    <row r="866" spans="1:27" x14ac:dyDescent="0.2">
      <c r="A866">
        <v>9000767</v>
      </c>
      <c r="B866" t="s">
        <v>1659</v>
      </c>
      <c r="C866" t="s">
        <v>9185</v>
      </c>
      <c r="D866" t="s">
        <v>1660</v>
      </c>
      <c r="E866" t="s">
        <v>8624</v>
      </c>
      <c r="F866" t="s">
        <v>9186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8000</v>
      </c>
      <c r="N866">
        <v>0</v>
      </c>
      <c r="O866">
        <v>0</v>
      </c>
      <c r="P866">
        <v>8000</v>
      </c>
      <c r="Q866">
        <v>2400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5000</v>
      </c>
      <c r="Z866">
        <v>0</v>
      </c>
      <c r="AA866" t="s">
        <v>9187</v>
      </c>
    </row>
    <row r="867" spans="1:27" x14ac:dyDescent="0.2">
      <c r="A867">
        <v>9000836</v>
      </c>
      <c r="B867" t="s">
        <v>993</v>
      </c>
      <c r="C867" t="s">
        <v>9185</v>
      </c>
      <c r="D867" t="s">
        <v>1854</v>
      </c>
      <c r="E867" t="s">
        <v>8624</v>
      </c>
      <c r="F867" t="s">
        <v>9186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5000</v>
      </c>
      <c r="Z867">
        <v>0</v>
      </c>
      <c r="AA867" t="s">
        <v>9187</v>
      </c>
    </row>
    <row r="868" spans="1:27" x14ac:dyDescent="0.2">
      <c r="A868">
        <v>9000853</v>
      </c>
      <c r="B868" t="s">
        <v>1904</v>
      </c>
      <c r="C868" t="s">
        <v>9185</v>
      </c>
      <c r="D868" t="s">
        <v>1905</v>
      </c>
      <c r="E868" t="s">
        <v>8624</v>
      </c>
      <c r="F868" t="s">
        <v>9186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6000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5000</v>
      </c>
      <c r="Z868">
        <v>0</v>
      </c>
      <c r="AA868" t="s">
        <v>9187</v>
      </c>
    </row>
    <row r="869" spans="1:27" x14ac:dyDescent="0.2">
      <c r="A869">
        <v>9000840</v>
      </c>
      <c r="B869" t="s">
        <v>1865</v>
      </c>
      <c r="C869" t="s">
        <v>9185</v>
      </c>
      <c r="D869" t="s">
        <v>1866</v>
      </c>
      <c r="E869" t="s">
        <v>8624</v>
      </c>
      <c r="F869" t="s">
        <v>9186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8000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5000</v>
      </c>
      <c r="Z869">
        <v>0</v>
      </c>
      <c r="AA869" t="s">
        <v>9187</v>
      </c>
    </row>
    <row r="870" spans="1:27" x14ac:dyDescent="0.2">
      <c r="A870">
        <v>9000841</v>
      </c>
      <c r="B870" t="s">
        <v>1868</v>
      </c>
      <c r="C870" t="s">
        <v>9185</v>
      </c>
      <c r="D870" t="s">
        <v>1869</v>
      </c>
      <c r="E870" t="s">
        <v>8624</v>
      </c>
      <c r="F870" t="s">
        <v>9186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4000</v>
      </c>
      <c r="N870">
        <v>8000</v>
      </c>
      <c r="O870">
        <v>0</v>
      </c>
      <c r="P870">
        <v>8000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5000</v>
      </c>
      <c r="Z870">
        <v>0</v>
      </c>
      <c r="AA870" t="s">
        <v>9187</v>
      </c>
    </row>
    <row r="871" spans="1:27" x14ac:dyDescent="0.2">
      <c r="A871">
        <v>9000844</v>
      </c>
      <c r="B871" t="s">
        <v>1877</v>
      </c>
      <c r="C871" t="s">
        <v>9185</v>
      </c>
      <c r="D871" t="s">
        <v>1878</v>
      </c>
      <c r="E871" t="s">
        <v>8624</v>
      </c>
      <c r="F871" t="s">
        <v>9186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4000</v>
      </c>
      <c r="N871">
        <v>0</v>
      </c>
      <c r="O871">
        <v>0</v>
      </c>
      <c r="P871">
        <v>8000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5000</v>
      </c>
      <c r="Z871">
        <v>0</v>
      </c>
      <c r="AA871" t="s">
        <v>9187</v>
      </c>
    </row>
    <row r="872" spans="1:27" x14ac:dyDescent="0.2">
      <c r="A872">
        <v>9000832</v>
      </c>
      <c r="B872" t="s">
        <v>1842</v>
      </c>
      <c r="C872" t="s">
        <v>9185</v>
      </c>
      <c r="D872" t="s">
        <v>1843</v>
      </c>
      <c r="E872" t="s">
        <v>8624</v>
      </c>
      <c r="F872" t="s">
        <v>9186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5000</v>
      </c>
      <c r="Z872">
        <v>0</v>
      </c>
      <c r="AA872" t="s">
        <v>9187</v>
      </c>
    </row>
    <row r="873" spans="1:27" x14ac:dyDescent="0.2">
      <c r="A873">
        <v>9000834</v>
      </c>
      <c r="B873" t="s">
        <v>1848</v>
      </c>
      <c r="C873" t="s">
        <v>9185</v>
      </c>
      <c r="D873" t="s">
        <v>1849</v>
      </c>
      <c r="E873" t="s">
        <v>8624</v>
      </c>
      <c r="F873" t="s">
        <v>9186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4000</v>
      </c>
      <c r="N873">
        <v>0</v>
      </c>
      <c r="O873">
        <v>0</v>
      </c>
      <c r="P873">
        <v>4000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5000</v>
      </c>
      <c r="Z873">
        <v>0</v>
      </c>
      <c r="AA873" t="s">
        <v>9187</v>
      </c>
    </row>
    <row r="874" spans="1:27" x14ac:dyDescent="0.2">
      <c r="A874">
        <v>9000833</v>
      </c>
      <c r="B874" t="s">
        <v>1845</v>
      </c>
      <c r="C874" t="s">
        <v>9185</v>
      </c>
      <c r="D874" t="s">
        <v>1846</v>
      </c>
      <c r="E874" t="s">
        <v>8624</v>
      </c>
      <c r="F874" t="s">
        <v>9186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8000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5000</v>
      </c>
      <c r="Z874">
        <v>0</v>
      </c>
      <c r="AA874" t="s">
        <v>9187</v>
      </c>
    </row>
    <row r="875" spans="1:27" x14ac:dyDescent="0.2">
      <c r="A875">
        <v>9000856</v>
      </c>
      <c r="B875" t="s">
        <v>1913</v>
      </c>
      <c r="C875" t="s">
        <v>9185</v>
      </c>
      <c r="D875" t="s">
        <v>1914</v>
      </c>
      <c r="E875" t="s">
        <v>8624</v>
      </c>
      <c r="F875" t="s">
        <v>9186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8000</v>
      </c>
      <c r="N875">
        <v>0</v>
      </c>
      <c r="O875">
        <v>0</v>
      </c>
      <c r="P875">
        <v>8000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5000</v>
      </c>
      <c r="Z875">
        <v>0</v>
      </c>
      <c r="AA875" t="s">
        <v>9187</v>
      </c>
    </row>
    <row r="876" spans="1:27" x14ac:dyDescent="0.2">
      <c r="A876">
        <v>9000847</v>
      </c>
      <c r="B876" t="s">
        <v>1886</v>
      </c>
      <c r="C876" t="s">
        <v>9185</v>
      </c>
      <c r="D876" t="s">
        <v>1887</v>
      </c>
      <c r="E876" t="s">
        <v>8624</v>
      </c>
      <c r="F876" t="s">
        <v>9186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5000</v>
      </c>
      <c r="Z876">
        <v>0</v>
      </c>
      <c r="AA876" t="s">
        <v>9187</v>
      </c>
    </row>
    <row r="877" spans="1:27" x14ac:dyDescent="0.2">
      <c r="A877">
        <v>9000846</v>
      </c>
      <c r="B877" t="s">
        <v>1883</v>
      </c>
      <c r="C877" t="s">
        <v>9185</v>
      </c>
      <c r="D877" t="s">
        <v>1884</v>
      </c>
      <c r="E877" t="s">
        <v>8624</v>
      </c>
      <c r="F877" t="s">
        <v>9186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5000</v>
      </c>
      <c r="Z877">
        <v>0</v>
      </c>
      <c r="AA877" t="s">
        <v>9187</v>
      </c>
    </row>
    <row r="878" spans="1:27" x14ac:dyDescent="0.2">
      <c r="A878">
        <v>9000855</v>
      </c>
      <c r="B878" t="s">
        <v>1910</v>
      </c>
      <c r="C878" t="s">
        <v>9185</v>
      </c>
      <c r="D878" t="s">
        <v>1911</v>
      </c>
      <c r="E878" t="s">
        <v>8624</v>
      </c>
      <c r="F878" t="s">
        <v>9186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8000</v>
      </c>
      <c r="O878">
        <v>0</v>
      </c>
      <c r="P878">
        <v>8000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5000</v>
      </c>
      <c r="Z878">
        <v>0</v>
      </c>
      <c r="AA878" t="s">
        <v>9187</v>
      </c>
    </row>
    <row r="879" spans="1:27" x14ac:dyDescent="0.2">
      <c r="A879">
        <v>9000850</v>
      </c>
      <c r="B879" t="s">
        <v>1895</v>
      </c>
      <c r="C879" t="s">
        <v>9185</v>
      </c>
      <c r="D879" t="s">
        <v>1896</v>
      </c>
      <c r="E879" t="s">
        <v>8624</v>
      </c>
      <c r="F879" t="s">
        <v>9186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5000</v>
      </c>
      <c r="Z879">
        <v>0</v>
      </c>
      <c r="AA879" t="s">
        <v>9187</v>
      </c>
    </row>
    <row r="880" spans="1:27" x14ac:dyDescent="0.2">
      <c r="A880">
        <v>9000852</v>
      </c>
      <c r="B880" t="s">
        <v>1901</v>
      </c>
      <c r="C880" t="s">
        <v>9185</v>
      </c>
      <c r="D880" t="s">
        <v>1902</v>
      </c>
      <c r="E880" t="s">
        <v>8624</v>
      </c>
      <c r="F880" t="s">
        <v>9186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5000</v>
      </c>
      <c r="Z880">
        <v>0</v>
      </c>
      <c r="AA880" t="s">
        <v>9187</v>
      </c>
    </row>
    <row r="881" spans="1:27" x14ac:dyDescent="0.2">
      <c r="A881">
        <v>9000843</v>
      </c>
      <c r="B881" t="s">
        <v>1874</v>
      </c>
      <c r="C881" t="s">
        <v>9185</v>
      </c>
      <c r="D881" t="s">
        <v>1875</v>
      </c>
      <c r="E881" t="s">
        <v>8624</v>
      </c>
      <c r="F881" t="s">
        <v>9186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5000</v>
      </c>
      <c r="Z881">
        <v>0</v>
      </c>
      <c r="AA881" t="s">
        <v>9187</v>
      </c>
    </row>
    <row r="882" spans="1:27" x14ac:dyDescent="0.2">
      <c r="A882">
        <v>9000766</v>
      </c>
      <c r="B882" t="s">
        <v>1656</v>
      </c>
      <c r="C882" t="s">
        <v>9185</v>
      </c>
      <c r="D882" t="s">
        <v>1657</v>
      </c>
      <c r="E882" t="s">
        <v>8624</v>
      </c>
      <c r="F882" t="s">
        <v>9186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8000</v>
      </c>
      <c r="N882">
        <v>8000</v>
      </c>
      <c r="O882">
        <v>0</v>
      </c>
      <c r="P882">
        <v>16000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5000</v>
      </c>
      <c r="Z882">
        <v>0</v>
      </c>
      <c r="AA882" t="s">
        <v>9187</v>
      </c>
    </row>
    <row r="883" spans="1:27" x14ac:dyDescent="0.2">
      <c r="A883">
        <v>9000765</v>
      </c>
      <c r="B883" t="s">
        <v>1653</v>
      </c>
      <c r="C883" t="s">
        <v>9185</v>
      </c>
      <c r="D883" t="s">
        <v>1654</v>
      </c>
      <c r="E883" t="s">
        <v>8624</v>
      </c>
      <c r="F883" t="s">
        <v>9186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8000</v>
      </c>
      <c r="N883">
        <v>0</v>
      </c>
      <c r="O883">
        <v>0</v>
      </c>
      <c r="P883">
        <v>16000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5000</v>
      </c>
      <c r="Z883">
        <v>0</v>
      </c>
      <c r="AA883" t="s">
        <v>9187</v>
      </c>
    </row>
    <row r="884" spans="1:27" x14ac:dyDescent="0.2">
      <c r="A884">
        <v>9000764</v>
      </c>
      <c r="B884" t="s">
        <v>1650</v>
      </c>
      <c r="C884" t="s">
        <v>9185</v>
      </c>
      <c r="D884" t="s">
        <v>1651</v>
      </c>
      <c r="E884" t="s">
        <v>8624</v>
      </c>
      <c r="F884" t="s">
        <v>9186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8000</v>
      </c>
      <c r="N884">
        <v>0</v>
      </c>
      <c r="O884">
        <v>0</v>
      </c>
      <c r="P884">
        <v>16000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5000</v>
      </c>
      <c r="Z884">
        <v>0</v>
      </c>
      <c r="AA884" t="s">
        <v>9187</v>
      </c>
    </row>
    <row r="885" spans="1:27" x14ac:dyDescent="0.2">
      <c r="A885">
        <v>9000763</v>
      </c>
      <c r="B885" t="s">
        <v>1647</v>
      </c>
      <c r="C885" t="s">
        <v>9185</v>
      </c>
      <c r="D885" t="s">
        <v>1648</v>
      </c>
      <c r="E885" t="s">
        <v>8624</v>
      </c>
      <c r="F885" t="s">
        <v>9186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8000</v>
      </c>
      <c r="N885">
        <v>8000</v>
      </c>
      <c r="O885">
        <v>0</v>
      </c>
      <c r="P885">
        <v>16000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5000</v>
      </c>
      <c r="Z885">
        <v>0</v>
      </c>
      <c r="AA885" t="s">
        <v>9187</v>
      </c>
    </row>
    <row r="886" spans="1:27" x14ac:dyDescent="0.2">
      <c r="A886">
        <v>9000761</v>
      </c>
      <c r="B886" t="s">
        <v>1641</v>
      </c>
      <c r="C886" t="s">
        <v>9185</v>
      </c>
      <c r="D886" t="s">
        <v>1642</v>
      </c>
      <c r="E886" t="s">
        <v>8624</v>
      </c>
      <c r="F886" t="s">
        <v>9186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8000</v>
      </c>
      <c r="N886">
        <v>0</v>
      </c>
      <c r="O886">
        <v>0</v>
      </c>
      <c r="P886">
        <v>8000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5000</v>
      </c>
      <c r="Z886">
        <v>0</v>
      </c>
      <c r="AA886" t="s">
        <v>9187</v>
      </c>
    </row>
    <row r="887" spans="1:27" x14ac:dyDescent="0.2">
      <c r="A887">
        <v>9000760</v>
      </c>
      <c r="B887" t="s">
        <v>1638</v>
      </c>
      <c r="C887" t="s">
        <v>9185</v>
      </c>
      <c r="D887" t="s">
        <v>1639</v>
      </c>
      <c r="E887" t="s">
        <v>8624</v>
      </c>
      <c r="F887" t="s">
        <v>9186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8000</v>
      </c>
      <c r="N887">
        <v>0</v>
      </c>
      <c r="O887">
        <v>0</v>
      </c>
      <c r="P887">
        <v>8000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5000</v>
      </c>
      <c r="Z887">
        <v>0</v>
      </c>
      <c r="AA887" t="s">
        <v>9187</v>
      </c>
    </row>
    <row r="888" spans="1:27" x14ac:dyDescent="0.2">
      <c r="A888">
        <v>9000759</v>
      </c>
      <c r="B888" t="s">
        <v>1635</v>
      </c>
      <c r="C888" t="s">
        <v>9185</v>
      </c>
      <c r="D888" t="s">
        <v>1636</v>
      </c>
      <c r="E888" t="s">
        <v>8624</v>
      </c>
      <c r="F888" t="s">
        <v>9186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8000</v>
      </c>
      <c r="N888">
        <v>0</v>
      </c>
      <c r="O888">
        <v>0</v>
      </c>
      <c r="P888">
        <v>16000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5000</v>
      </c>
      <c r="Z888">
        <v>0</v>
      </c>
      <c r="AA888" t="s">
        <v>9187</v>
      </c>
    </row>
    <row r="889" spans="1:27" x14ac:dyDescent="0.2">
      <c r="A889">
        <v>9000758</v>
      </c>
      <c r="B889" t="s">
        <v>1632</v>
      </c>
      <c r="C889" t="s">
        <v>9185</v>
      </c>
      <c r="D889" t="s">
        <v>1633</v>
      </c>
      <c r="E889" t="s">
        <v>8624</v>
      </c>
      <c r="F889" t="s">
        <v>9186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5000</v>
      </c>
      <c r="Z889">
        <v>0</v>
      </c>
      <c r="AA889" t="s">
        <v>9187</v>
      </c>
    </row>
    <row r="890" spans="1:27" x14ac:dyDescent="0.2">
      <c r="A890">
        <v>9000757</v>
      </c>
      <c r="B890" t="s">
        <v>1629</v>
      </c>
      <c r="C890" t="s">
        <v>9185</v>
      </c>
      <c r="D890" t="s">
        <v>1630</v>
      </c>
      <c r="E890" t="s">
        <v>8624</v>
      </c>
      <c r="F890" t="s">
        <v>9186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8000</v>
      </c>
      <c r="N890">
        <v>0</v>
      </c>
      <c r="O890">
        <v>0</v>
      </c>
      <c r="P890">
        <v>8000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5000</v>
      </c>
      <c r="Z890">
        <v>0</v>
      </c>
      <c r="AA890" t="s">
        <v>9187</v>
      </c>
    </row>
    <row r="891" spans="1:27" x14ac:dyDescent="0.2">
      <c r="A891">
        <v>9000756</v>
      </c>
      <c r="B891" t="s">
        <v>1626</v>
      </c>
      <c r="C891" t="s">
        <v>9185</v>
      </c>
      <c r="D891" t="s">
        <v>1627</v>
      </c>
      <c r="E891" t="s">
        <v>8624</v>
      </c>
      <c r="F891" t="s">
        <v>9186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4000</v>
      </c>
      <c r="N891">
        <v>0</v>
      </c>
      <c r="O891">
        <v>0</v>
      </c>
      <c r="P891">
        <v>5336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5000</v>
      </c>
      <c r="Z891">
        <v>0</v>
      </c>
      <c r="AA891" t="s">
        <v>9187</v>
      </c>
    </row>
    <row r="892" spans="1:27" x14ac:dyDescent="0.2">
      <c r="A892">
        <v>9000755</v>
      </c>
      <c r="B892" t="s">
        <v>1623</v>
      </c>
      <c r="C892" t="s">
        <v>9185</v>
      </c>
      <c r="D892" t="s">
        <v>1624</v>
      </c>
      <c r="E892" t="s">
        <v>8624</v>
      </c>
      <c r="F892" t="s">
        <v>9186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8000</v>
      </c>
      <c r="N892">
        <v>8000</v>
      </c>
      <c r="O892">
        <v>0</v>
      </c>
      <c r="P892">
        <v>8000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5000</v>
      </c>
      <c r="Z892">
        <v>0</v>
      </c>
      <c r="AA892" t="s">
        <v>9187</v>
      </c>
    </row>
    <row r="893" spans="1:27" x14ac:dyDescent="0.2">
      <c r="A893">
        <v>9000754</v>
      </c>
      <c r="B893" t="s">
        <v>1620</v>
      </c>
      <c r="C893" t="s">
        <v>9185</v>
      </c>
      <c r="D893" t="s">
        <v>1621</v>
      </c>
      <c r="E893" t="s">
        <v>8624</v>
      </c>
      <c r="F893" t="s">
        <v>9186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8000</v>
      </c>
      <c r="N893">
        <v>0</v>
      </c>
      <c r="O893">
        <v>0</v>
      </c>
      <c r="P893">
        <v>16000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5000</v>
      </c>
      <c r="Z893">
        <v>0</v>
      </c>
      <c r="AA893" t="s">
        <v>9187</v>
      </c>
    </row>
    <row r="894" spans="1:27" x14ac:dyDescent="0.2">
      <c r="A894">
        <v>9000753</v>
      </c>
      <c r="B894" t="s">
        <v>1617</v>
      </c>
      <c r="C894" t="s">
        <v>9185</v>
      </c>
      <c r="D894" t="s">
        <v>1618</v>
      </c>
      <c r="E894" t="s">
        <v>8624</v>
      </c>
      <c r="F894" t="s">
        <v>9186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8000</v>
      </c>
      <c r="N894">
        <v>8000</v>
      </c>
      <c r="O894">
        <v>0</v>
      </c>
      <c r="P894">
        <v>8000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5000</v>
      </c>
      <c r="Z894">
        <v>0</v>
      </c>
      <c r="AA894" t="s">
        <v>9187</v>
      </c>
    </row>
    <row r="895" spans="1:27" x14ac:dyDescent="0.2">
      <c r="A895">
        <v>9000752</v>
      </c>
      <c r="B895" t="s">
        <v>1614</v>
      </c>
      <c r="C895" t="s">
        <v>9185</v>
      </c>
      <c r="D895" t="s">
        <v>1615</v>
      </c>
      <c r="E895" t="s">
        <v>8624</v>
      </c>
      <c r="F895" t="s">
        <v>9186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8000</v>
      </c>
      <c r="N895">
        <v>0</v>
      </c>
      <c r="O895">
        <v>0</v>
      </c>
      <c r="P895">
        <v>8000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5000</v>
      </c>
      <c r="Z895">
        <v>0</v>
      </c>
      <c r="AA895" t="s">
        <v>9187</v>
      </c>
    </row>
    <row r="896" spans="1:27" x14ac:dyDescent="0.2">
      <c r="A896">
        <v>9000751</v>
      </c>
      <c r="B896" t="s">
        <v>1611</v>
      </c>
      <c r="C896" t="s">
        <v>9185</v>
      </c>
      <c r="D896" t="s">
        <v>1612</v>
      </c>
      <c r="E896" t="s">
        <v>8624</v>
      </c>
      <c r="F896" t="s">
        <v>9186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8000</v>
      </c>
      <c r="N896">
        <v>0</v>
      </c>
      <c r="O896">
        <v>0</v>
      </c>
      <c r="P896">
        <v>8000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5000</v>
      </c>
      <c r="Z896">
        <v>0</v>
      </c>
      <c r="AA896" t="s">
        <v>9187</v>
      </c>
    </row>
    <row r="897" spans="1:27" x14ac:dyDescent="0.2">
      <c r="A897">
        <v>9000750</v>
      </c>
      <c r="B897" t="s">
        <v>1608</v>
      </c>
      <c r="C897" t="s">
        <v>9185</v>
      </c>
      <c r="D897" t="s">
        <v>1609</v>
      </c>
      <c r="E897" t="s">
        <v>8624</v>
      </c>
      <c r="F897" t="s">
        <v>9186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8000</v>
      </c>
      <c r="N897">
        <v>0</v>
      </c>
      <c r="O897">
        <v>0</v>
      </c>
      <c r="P897">
        <v>16000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5000</v>
      </c>
      <c r="Z897">
        <v>0</v>
      </c>
      <c r="AA897" t="s">
        <v>9187</v>
      </c>
    </row>
    <row r="898" spans="1:27" x14ac:dyDescent="0.2">
      <c r="A898">
        <v>9000749</v>
      </c>
      <c r="B898" t="s">
        <v>1605</v>
      </c>
      <c r="C898" t="s">
        <v>9185</v>
      </c>
      <c r="D898" t="s">
        <v>1606</v>
      </c>
      <c r="E898" t="s">
        <v>8624</v>
      </c>
      <c r="F898" t="s">
        <v>9186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8000</v>
      </c>
      <c r="N898">
        <v>0</v>
      </c>
      <c r="O898">
        <v>0</v>
      </c>
      <c r="P898">
        <v>8000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5000</v>
      </c>
      <c r="Z898">
        <v>0</v>
      </c>
      <c r="AA898" t="s">
        <v>9187</v>
      </c>
    </row>
    <row r="899" spans="1:27" x14ac:dyDescent="0.2">
      <c r="A899">
        <v>9000748</v>
      </c>
      <c r="B899" t="s">
        <v>1602</v>
      </c>
      <c r="C899" t="s">
        <v>9185</v>
      </c>
      <c r="D899" t="s">
        <v>1603</v>
      </c>
      <c r="E899" t="s">
        <v>8624</v>
      </c>
      <c r="F899" t="s">
        <v>9186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16000</v>
      </c>
      <c r="N899">
        <v>8000</v>
      </c>
      <c r="O899">
        <v>0</v>
      </c>
      <c r="P899">
        <v>16000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5000</v>
      </c>
      <c r="Z899">
        <v>0</v>
      </c>
      <c r="AA899" t="s">
        <v>9187</v>
      </c>
    </row>
    <row r="900" spans="1:27" x14ac:dyDescent="0.2">
      <c r="A900">
        <v>9000747</v>
      </c>
      <c r="B900" t="s">
        <v>1599</v>
      </c>
      <c r="C900" t="s">
        <v>9185</v>
      </c>
      <c r="D900" t="s">
        <v>1600</v>
      </c>
      <c r="E900" t="s">
        <v>8624</v>
      </c>
      <c r="F900" t="s">
        <v>9186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8000</v>
      </c>
      <c r="N900">
        <v>0</v>
      </c>
      <c r="O900">
        <v>0</v>
      </c>
      <c r="P900">
        <v>8000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5000</v>
      </c>
      <c r="Z900">
        <v>0</v>
      </c>
      <c r="AA900" t="s">
        <v>9187</v>
      </c>
    </row>
    <row r="901" spans="1:27" x14ac:dyDescent="0.2">
      <c r="A901">
        <v>9000746</v>
      </c>
      <c r="B901" t="s">
        <v>1596</v>
      </c>
      <c r="C901" t="s">
        <v>9185</v>
      </c>
      <c r="D901" t="s">
        <v>1597</v>
      </c>
      <c r="E901" t="s">
        <v>8624</v>
      </c>
      <c r="F901" t="s">
        <v>9186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4000</v>
      </c>
      <c r="N901">
        <v>8000</v>
      </c>
      <c r="O901">
        <v>0</v>
      </c>
      <c r="P901">
        <v>8000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5000</v>
      </c>
      <c r="Z901">
        <v>0</v>
      </c>
      <c r="AA901" t="s">
        <v>9187</v>
      </c>
    </row>
    <row r="902" spans="1:27" x14ac:dyDescent="0.2">
      <c r="A902">
        <v>9000831</v>
      </c>
      <c r="B902" t="s">
        <v>1839</v>
      </c>
      <c r="C902" t="s">
        <v>9185</v>
      </c>
      <c r="D902" t="s">
        <v>1840</v>
      </c>
      <c r="E902" t="s">
        <v>8624</v>
      </c>
      <c r="F902" t="s">
        <v>9186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8800</v>
      </c>
      <c r="P902">
        <v>8000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5000</v>
      </c>
      <c r="Z902">
        <v>0</v>
      </c>
      <c r="AA902" t="s">
        <v>9187</v>
      </c>
    </row>
    <row r="903" spans="1:27" x14ac:dyDescent="0.2">
      <c r="A903">
        <v>9000830</v>
      </c>
      <c r="B903" t="s">
        <v>1836</v>
      </c>
      <c r="C903" t="s">
        <v>9185</v>
      </c>
      <c r="D903" t="s">
        <v>1837</v>
      </c>
      <c r="E903" t="s">
        <v>8624</v>
      </c>
      <c r="F903" t="s">
        <v>9186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5000</v>
      </c>
      <c r="Z903">
        <v>0</v>
      </c>
      <c r="AA903" t="s">
        <v>9187</v>
      </c>
    </row>
    <row r="904" spans="1:27" x14ac:dyDescent="0.2">
      <c r="A904">
        <v>9000829</v>
      </c>
      <c r="B904" t="s">
        <v>1833</v>
      </c>
      <c r="C904" t="s">
        <v>9185</v>
      </c>
      <c r="D904" t="s">
        <v>1834</v>
      </c>
      <c r="E904" t="s">
        <v>8624</v>
      </c>
      <c r="F904" t="s">
        <v>9186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5000</v>
      </c>
      <c r="Z904">
        <v>0</v>
      </c>
      <c r="AA904" t="s">
        <v>9187</v>
      </c>
    </row>
    <row r="905" spans="1:27" x14ac:dyDescent="0.2">
      <c r="A905">
        <v>9000828</v>
      </c>
      <c r="B905" t="s">
        <v>1830</v>
      </c>
      <c r="C905" t="s">
        <v>9185</v>
      </c>
      <c r="D905" t="s">
        <v>1831</v>
      </c>
      <c r="E905" t="s">
        <v>8624</v>
      </c>
      <c r="F905" t="s">
        <v>9186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5000</v>
      </c>
      <c r="Z905">
        <v>0</v>
      </c>
      <c r="AA905" t="s">
        <v>9187</v>
      </c>
    </row>
    <row r="906" spans="1:27" x14ac:dyDescent="0.2">
      <c r="A906">
        <v>9000861</v>
      </c>
      <c r="B906" t="s">
        <v>1928</v>
      </c>
      <c r="C906" t="s">
        <v>9185</v>
      </c>
      <c r="D906" t="s">
        <v>1929</v>
      </c>
      <c r="E906" t="s">
        <v>8624</v>
      </c>
      <c r="F906" t="s">
        <v>9186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5000</v>
      </c>
      <c r="Z906">
        <v>0</v>
      </c>
      <c r="AA906" t="s">
        <v>9187</v>
      </c>
    </row>
    <row r="907" spans="1:27" x14ac:dyDescent="0.2">
      <c r="A907">
        <v>9000860</v>
      </c>
      <c r="B907" t="s">
        <v>1925</v>
      </c>
      <c r="C907" t="s">
        <v>9185</v>
      </c>
      <c r="D907" t="s">
        <v>1926</v>
      </c>
      <c r="E907" t="s">
        <v>8624</v>
      </c>
      <c r="F907" t="s">
        <v>9186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5000</v>
      </c>
      <c r="Z907">
        <v>0</v>
      </c>
      <c r="AA907" t="s">
        <v>9187</v>
      </c>
    </row>
    <row r="908" spans="1:27" x14ac:dyDescent="0.2">
      <c r="A908">
        <v>9000891</v>
      </c>
      <c r="B908" t="s">
        <v>1963</v>
      </c>
      <c r="C908" t="s">
        <v>9185</v>
      </c>
      <c r="D908" t="s">
        <v>1964</v>
      </c>
      <c r="E908" t="s">
        <v>8624</v>
      </c>
      <c r="F908" t="s">
        <v>9186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5000</v>
      </c>
      <c r="Z908">
        <v>0</v>
      </c>
      <c r="AA908" t="s">
        <v>9187</v>
      </c>
    </row>
    <row r="909" spans="1:27" x14ac:dyDescent="0.2">
      <c r="A909">
        <v>9000893</v>
      </c>
      <c r="B909" t="s">
        <v>1960</v>
      </c>
      <c r="C909" t="s">
        <v>9185</v>
      </c>
      <c r="D909" t="s">
        <v>1961</v>
      </c>
      <c r="E909" t="s">
        <v>8624</v>
      </c>
      <c r="F909" t="s">
        <v>9186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5000</v>
      </c>
      <c r="Z909">
        <v>0</v>
      </c>
      <c r="AA909" t="s">
        <v>9187</v>
      </c>
    </row>
    <row r="910" spans="1:27" x14ac:dyDescent="0.2">
      <c r="A910">
        <v>9000892</v>
      </c>
      <c r="B910" t="s">
        <v>1957</v>
      </c>
      <c r="C910" t="s">
        <v>9185</v>
      </c>
      <c r="D910" t="s">
        <v>1958</v>
      </c>
      <c r="E910" t="s">
        <v>8624</v>
      </c>
      <c r="F910" t="s">
        <v>9186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5000</v>
      </c>
      <c r="Z910">
        <v>0</v>
      </c>
      <c r="AA910" t="s">
        <v>9187</v>
      </c>
    </row>
    <row r="911" spans="1:27" x14ac:dyDescent="0.2">
      <c r="A911">
        <v>9000895</v>
      </c>
      <c r="B911" t="s">
        <v>1931</v>
      </c>
      <c r="C911" t="s">
        <v>9185</v>
      </c>
      <c r="D911" t="s">
        <v>1932</v>
      </c>
      <c r="E911" t="s">
        <v>8624</v>
      </c>
      <c r="F911" t="s">
        <v>9186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8000</v>
      </c>
      <c r="N911">
        <v>8000</v>
      </c>
      <c r="O911">
        <v>0</v>
      </c>
      <c r="P911">
        <v>8000</v>
      </c>
      <c r="Q911">
        <v>3200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5000</v>
      </c>
      <c r="Z911">
        <v>0</v>
      </c>
      <c r="AA911" t="s">
        <v>9187</v>
      </c>
    </row>
    <row r="912" spans="1:27" x14ac:dyDescent="0.2">
      <c r="A912">
        <v>9000008</v>
      </c>
      <c r="B912" t="s">
        <v>33</v>
      </c>
      <c r="C912" t="s">
        <v>9185</v>
      </c>
      <c r="D912" t="s">
        <v>34</v>
      </c>
      <c r="E912" t="s">
        <v>8624</v>
      </c>
      <c r="F912" t="s">
        <v>9186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8000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5000</v>
      </c>
      <c r="Z912">
        <v>0</v>
      </c>
      <c r="AA912" t="s">
        <v>9187</v>
      </c>
    </row>
    <row r="913" spans="1:27" x14ac:dyDescent="0.2">
      <c r="A913">
        <v>9000889</v>
      </c>
      <c r="B913" t="s">
        <v>1954</v>
      </c>
      <c r="C913" t="s">
        <v>9185</v>
      </c>
      <c r="D913" t="s">
        <v>1955</v>
      </c>
      <c r="E913" t="s">
        <v>8624</v>
      </c>
      <c r="F913" t="s">
        <v>9186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5000</v>
      </c>
      <c r="Z913">
        <v>0</v>
      </c>
      <c r="AA913" t="s">
        <v>9187</v>
      </c>
    </row>
    <row r="914" spans="1:27" x14ac:dyDescent="0.2">
      <c r="A914">
        <v>9000890</v>
      </c>
      <c r="B914" t="s">
        <v>1951</v>
      </c>
      <c r="C914" t="s">
        <v>9185</v>
      </c>
      <c r="D914" t="s">
        <v>1952</v>
      </c>
      <c r="E914" t="s">
        <v>8624</v>
      </c>
      <c r="F914" t="s">
        <v>9186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5000</v>
      </c>
      <c r="Z914">
        <v>0</v>
      </c>
      <c r="AA914" t="s">
        <v>9187</v>
      </c>
    </row>
    <row r="915" spans="1:27" x14ac:dyDescent="0.2">
      <c r="A915">
        <v>9000894</v>
      </c>
      <c r="B915" t="s">
        <v>2217</v>
      </c>
      <c r="C915" t="s">
        <v>9185</v>
      </c>
      <c r="D915" t="s">
        <v>2218</v>
      </c>
      <c r="E915" t="s">
        <v>8624</v>
      </c>
      <c r="F915" t="s">
        <v>9186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5000</v>
      </c>
      <c r="Z915">
        <v>0</v>
      </c>
      <c r="AA915" t="s">
        <v>9187</v>
      </c>
    </row>
    <row r="916" spans="1:27" x14ac:dyDescent="0.2">
      <c r="A916">
        <v>9000965</v>
      </c>
      <c r="B916" t="s">
        <v>2214</v>
      </c>
      <c r="C916" t="s">
        <v>9185</v>
      </c>
      <c r="D916" t="s">
        <v>2215</v>
      </c>
      <c r="E916" t="s">
        <v>8624</v>
      </c>
      <c r="F916" t="s">
        <v>9186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5000</v>
      </c>
      <c r="Z916">
        <v>0</v>
      </c>
      <c r="AA916" t="s">
        <v>9187</v>
      </c>
    </row>
    <row r="917" spans="1:27" x14ac:dyDescent="0.2">
      <c r="A917">
        <v>9000983</v>
      </c>
      <c r="B917" t="s">
        <v>2211</v>
      </c>
      <c r="C917" t="s">
        <v>9185</v>
      </c>
      <c r="D917" t="s">
        <v>2212</v>
      </c>
      <c r="E917" t="s">
        <v>8624</v>
      </c>
      <c r="F917" t="s">
        <v>9186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5000</v>
      </c>
      <c r="Z917">
        <v>0</v>
      </c>
      <c r="AA917" t="s">
        <v>9187</v>
      </c>
    </row>
    <row r="918" spans="1:27" x14ac:dyDescent="0.2">
      <c r="A918">
        <v>9000963</v>
      </c>
      <c r="B918" t="s">
        <v>993</v>
      </c>
      <c r="C918" t="s">
        <v>9185</v>
      </c>
      <c r="D918" t="s">
        <v>2209</v>
      </c>
      <c r="E918" t="s">
        <v>8624</v>
      </c>
      <c r="F918" t="s">
        <v>9186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5000</v>
      </c>
      <c r="Z918">
        <v>0</v>
      </c>
      <c r="AA918" t="s">
        <v>9187</v>
      </c>
    </row>
    <row r="919" spans="1:27" x14ac:dyDescent="0.2">
      <c r="A919">
        <v>9000942</v>
      </c>
      <c r="B919" t="s">
        <v>2206</v>
      </c>
      <c r="C919" t="s">
        <v>9185</v>
      </c>
      <c r="D919" t="s">
        <v>2207</v>
      </c>
      <c r="E919" t="s">
        <v>8624</v>
      </c>
      <c r="F919" t="s">
        <v>9186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8000</v>
      </c>
      <c r="O919">
        <v>0</v>
      </c>
      <c r="P919">
        <v>8000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5000</v>
      </c>
      <c r="Z919">
        <v>0</v>
      </c>
      <c r="AA919" t="s">
        <v>9187</v>
      </c>
    </row>
    <row r="920" spans="1:27" x14ac:dyDescent="0.2">
      <c r="A920">
        <v>9000958</v>
      </c>
      <c r="B920" t="s">
        <v>2203</v>
      </c>
      <c r="C920" t="s">
        <v>9185</v>
      </c>
      <c r="D920" t="s">
        <v>2204</v>
      </c>
      <c r="E920" t="s">
        <v>8624</v>
      </c>
      <c r="F920" t="s">
        <v>9186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8000</v>
      </c>
      <c r="N920">
        <v>0</v>
      </c>
      <c r="O920">
        <v>0</v>
      </c>
      <c r="P920">
        <v>8000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5000</v>
      </c>
      <c r="Z920">
        <v>0</v>
      </c>
      <c r="AA920" t="s">
        <v>9187</v>
      </c>
    </row>
    <row r="921" spans="1:27" x14ac:dyDescent="0.2">
      <c r="A921">
        <v>9000954</v>
      </c>
      <c r="B921" t="s">
        <v>2200</v>
      </c>
      <c r="C921" t="s">
        <v>9185</v>
      </c>
      <c r="D921" t="s">
        <v>2201</v>
      </c>
      <c r="E921" t="s">
        <v>8624</v>
      </c>
      <c r="F921" t="s">
        <v>9186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8000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5000</v>
      </c>
      <c r="Z921">
        <v>0</v>
      </c>
      <c r="AA921" t="s">
        <v>9187</v>
      </c>
    </row>
    <row r="922" spans="1:27" x14ac:dyDescent="0.2">
      <c r="A922">
        <v>9000950</v>
      </c>
      <c r="B922" t="s">
        <v>2197</v>
      </c>
      <c r="C922" t="s">
        <v>9185</v>
      </c>
      <c r="D922" t="s">
        <v>2198</v>
      </c>
      <c r="E922" t="s">
        <v>8624</v>
      </c>
      <c r="F922" t="s">
        <v>9186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8000</v>
      </c>
      <c r="N922">
        <v>0</v>
      </c>
      <c r="O922">
        <v>0</v>
      </c>
      <c r="P922">
        <v>16000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5000</v>
      </c>
      <c r="Z922">
        <v>0</v>
      </c>
      <c r="AA922" t="s">
        <v>9187</v>
      </c>
    </row>
    <row r="923" spans="1:27" x14ac:dyDescent="0.2">
      <c r="A923">
        <v>9000957</v>
      </c>
      <c r="B923" t="s">
        <v>2194</v>
      </c>
      <c r="C923" t="s">
        <v>9185</v>
      </c>
      <c r="D923" t="s">
        <v>2195</v>
      </c>
      <c r="E923" t="s">
        <v>8624</v>
      </c>
      <c r="F923" t="s">
        <v>9186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16000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5000</v>
      </c>
      <c r="Z923">
        <v>0</v>
      </c>
      <c r="AA923" t="s">
        <v>9187</v>
      </c>
    </row>
    <row r="924" spans="1:27" x14ac:dyDescent="0.2">
      <c r="A924">
        <v>9000985</v>
      </c>
      <c r="B924" t="s">
        <v>2191</v>
      </c>
      <c r="C924" t="s">
        <v>9185</v>
      </c>
      <c r="D924" t="s">
        <v>2192</v>
      </c>
      <c r="E924" t="s">
        <v>8624</v>
      </c>
      <c r="F924" t="s">
        <v>9186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5000</v>
      </c>
      <c r="Z924">
        <v>0</v>
      </c>
      <c r="AA924" t="s">
        <v>9187</v>
      </c>
    </row>
    <row r="925" spans="1:27" x14ac:dyDescent="0.2">
      <c r="A925">
        <v>9000982</v>
      </c>
      <c r="B925" t="s">
        <v>2188</v>
      </c>
      <c r="C925" t="s">
        <v>9185</v>
      </c>
      <c r="D925" t="s">
        <v>2189</v>
      </c>
      <c r="E925" t="s">
        <v>8624</v>
      </c>
      <c r="F925" t="s">
        <v>9186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6000</v>
      </c>
      <c r="O925">
        <v>0</v>
      </c>
      <c r="P925">
        <v>8000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5000</v>
      </c>
      <c r="Z925">
        <v>0</v>
      </c>
      <c r="AA925" t="s">
        <v>9187</v>
      </c>
    </row>
    <row r="926" spans="1:27" x14ac:dyDescent="0.2">
      <c r="A926">
        <v>9000968</v>
      </c>
      <c r="B926" t="s">
        <v>2185</v>
      </c>
      <c r="C926" t="s">
        <v>9185</v>
      </c>
      <c r="D926" t="s">
        <v>2186</v>
      </c>
      <c r="E926" t="s">
        <v>8624</v>
      </c>
      <c r="F926" t="s">
        <v>9186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8000</v>
      </c>
      <c r="N926">
        <v>0</v>
      </c>
      <c r="O926">
        <v>0</v>
      </c>
      <c r="P926">
        <v>8000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5000</v>
      </c>
      <c r="Z926">
        <v>0</v>
      </c>
      <c r="AA926" t="s">
        <v>9187</v>
      </c>
    </row>
    <row r="927" spans="1:27" x14ac:dyDescent="0.2">
      <c r="A927">
        <v>9000951</v>
      </c>
      <c r="B927" t="s">
        <v>2182</v>
      </c>
      <c r="C927" t="s">
        <v>9185</v>
      </c>
      <c r="D927" t="s">
        <v>2183</v>
      </c>
      <c r="E927" t="s">
        <v>8624</v>
      </c>
      <c r="F927" t="s">
        <v>9186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8000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5000</v>
      </c>
      <c r="Z927">
        <v>0</v>
      </c>
      <c r="AA927" t="s">
        <v>9187</v>
      </c>
    </row>
    <row r="928" spans="1:27" x14ac:dyDescent="0.2">
      <c r="A928">
        <v>9000962</v>
      </c>
      <c r="B928" t="s">
        <v>2179</v>
      </c>
      <c r="C928" t="s">
        <v>9185</v>
      </c>
      <c r="D928" t="s">
        <v>2180</v>
      </c>
      <c r="E928" t="s">
        <v>8624</v>
      </c>
      <c r="F928" t="s">
        <v>9186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8000</v>
      </c>
      <c r="N928">
        <v>0</v>
      </c>
      <c r="O928">
        <v>0</v>
      </c>
      <c r="P928">
        <v>8000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5000</v>
      </c>
      <c r="Z928">
        <v>0</v>
      </c>
      <c r="AA928" t="s">
        <v>9187</v>
      </c>
    </row>
    <row r="929" spans="1:27" x14ac:dyDescent="0.2">
      <c r="A929">
        <v>9000969</v>
      </c>
      <c r="B929" t="s">
        <v>2176</v>
      </c>
      <c r="C929" t="s">
        <v>9185</v>
      </c>
      <c r="D929" t="s">
        <v>2177</v>
      </c>
      <c r="E929" t="s">
        <v>8624</v>
      </c>
      <c r="F929" t="s">
        <v>9186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5000</v>
      </c>
      <c r="Z929">
        <v>0</v>
      </c>
      <c r="AA929" t="s">
        <v>9187</v>
      </c>
    </row>
    <row r="930" spans="1:27" x14ac:dyDescent="0.2">
      <c r="A930">
        <v>9000972</v>
      </c>
      <c r="B930" t="s">
        <v>2173</v>
      </c>
      <c r="C930" t="s">
        <v>9185</v>
      </c>
      <c r="D930" t="s">
        <v>2174</v>
      </c>
      <c r="E930" t="s">
        <v>8624</v>
      </c>
      <c r="F930" t="s">
        <v>9186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8000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5000</v>
      </c>
      <c r="Z930">
        <v>0</v>
      </c>
      <c r="AA930" t="s">
        <v>9187</v>
      </c>
    </row>
    <row r="931" spans="1:27" x14ac:dyDescent="0.2">
      <c r="A931">
        <v>9000960</v>
      </c>
      <c r="B931" t="s">
        <v>2170</v>
      </c>
      <c r="C931" t="s">
        <v>9185</v>
      </c>
      <c r="D931" t="s">
        <v>2171</v>
      </c>
      <c r="E931" t="s">
        <v>8624</v>
      </c>
      <c r="F931" t="s">
        <v>9186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8000</v>
      </c>
      <c r="N931">
        <v>0</v>
      </c>
      <c r="O931">
        <v>0</v>
      </c>
      <c r="P931">
        <v>8000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5000</v>
      </c>
      <c r="Z931">
        <v>0</v>
      </c>
      <c r="AA931" t="s">
        <v>9187</v>
      </c>
    </row>
    <row r="932" spans="1:27" x14ac:dyDescent="0.2">
      <c r="A932">
        <v>9000952</v>
      </c>
      <c r="B932" t="s">
        <v>2167</v>
      </c>
      <c r="C932" t="s">
        <v>9185</v>
      </c>
      <c r="D932" t="s">
        <v>2168</v>
      </c>
      <c r="E932" t="s">
        <v>8624</v>
      </c>
      <c r="F932" t="s">
        <v>9186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5000</v>
      </c>
      <c r="Z932">
        <v>0</v>
      </c>
      <c r="AA932" t="s">
        <v>9187</v>
      </c>
    </row>
    <row r="933" spans="1:27" x14ac:dyDescent="0.2">
      <c r="A933">
        <v>9000986</v>
      </c>
      <c r="B933" t="s">
        <v>2164</v>
      </c>
      <c r="C933" t="s">
        <v>9185</v>
      </c>
      <c r="D933" t="s">
        <v>2165</v>
      </c>
      <c r="E933" t="s">
        <v>8624</v>
      </c>
      <c r="F933" t="s">
        <v>9186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5000</v>
      </c>
      <c r="Z933">
        <v>0</v>
      </c>
      <c r="AA933" t="s">
        <v>9187</v>
      </c>
    </row>
    <row r="934" spans="1:27" x14ac:dyDescent="0.2">
      <c r="A934">
        <v>9000961</v>
      </c>
      <c r="B934" t="s">
        <v>2161</v>
      </c>
      <c r="C934" t="s">
        <v>9185</v>
      </c>
      <c r="D934" t="s">
        <v>2162</v>
      </c>
      <c r="E934" t="s">
        <v>8624</v>
      </c>
      <c r="F934" t="s">
        <v>9186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8000</v>
      </c>
      <c r="N934">
        <v>0</v>
      </c>
      <c r="O934">
        <v>0</v>
      </c>
      <c r="P934">
        <v>16000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5000</v>
      </c>
      <c r="Z934">
        <v>0</v>
      </c>
      <c r="AA934" t="s">
        <v>9187</v>
      </c>
    </row>
    <row r="935" spans="1:27" x14ac:dyDescent="0.2">
      <c r="A935">
        <v>9000976</v>
      </c>
      <c r="B935" t="s">
        <v>2158</v>
      </c>
      <c r="C935" t="s">
        <v>9185</v>
      </c>
      <c r="D935" t="s">
        <v>2159</v>
      </c>
      <c r="E935" t="s">
        <v>8624</v>
      </c>
      <c r="F935" t="s">
        <v>9186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8000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5000</v>
      </c>
      <c r="Z935">
        <v>0</v>
      </c>
      <c r="AA935" t="s">
        <v>9187</v>
      </c>
    </row>
    <row r="936" spans="1:27" x14ac:dyDescent="0.2">
      <c r="A936">
        <v>9000970</v>
      </c>
      <c r="B936" t="s">
        <v>2155</v>
      </c>
      <c r="C936" t="s">
        <v>9185</v>
      </c>
      <c r="D936" t="s">
        <v>2156</v>
      </c>
      <c r="E936" t="s">
        <v>8624</v>
      </c>
      <c r="F936" t="s">
        <v>9186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5000</v>
      </c>
      <c r="Z936">
        <v>0</v>
      </c>
      <c r="AA936" t="s">
        <v>9187</v>
      </c>
    </row>
    <row r="937" spans="1:27" x14ac:dyDescent="0.2">
      <c r="A937">
        <v>9000966</v>
      </c>
      <c r="B937" t="s">
        <v>2152</v>
      </c>
      <c r="C937" t="s">
        <v>9185</v>
      </c>
      <c r="D937" t="s">
        <v>2153</v>
      </c>
      <c r="E937" t="s">
        <v>8624</v>
      </c>
      <c r="F937" t="s">
        <v>9186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8000</v>
      </c>
      <c r="N937">
        <v>8000</v>
      </c>
      <c r="O937">
        <v>0</v>
      </c>
      <c r="P937">
        <v>16000</v>
      </c>
      <c r="Q937">
        <v>3200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5000</v>
      </c>
      <c r="Z937">
        <v>0</v>
      </c>
      <c r="AA937" t="s">
        <v>9187</v>
      </c>
    </row>
    <row r="938" spans="1:27" x14ac:dyDescent="0.2">
      <c r="A938">
        <v>9000984</v>
      </c>
      <c r="B938" t="s">
        <v>2149</v>
      </c>
      <c r="C938" t="s">
        <v>9185</v>
      </c>
      <c r="D938" t="s">
        <v>2150</v>
      </c>
      <c r="E938" t="s">
        <v>8624</v>
      </c>
      <c r="F938" t="s">
        <v>9186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5000</v>
      </c>
      <c r="Z938">
        <v>0</v>
      </c>
      <c r="AA938" t="s">
        <v>9187</v>
      </c>
    </row>
    <row r="939" spans="1:27" x14ac:dyDescent="0.2">
      <c r="A939">
        <v>9000974</v>
      </c>
      <c r="B939" t="s">
        <v>2146</v>
      </c>
      <c r="C939" t="s">
        <v>9185</v>
      </c>
      <c r="D939" t="s">
        <v>2147</v>
      </c>
      <c r="E939" t="s">
        <v>8624</v>
      </c>
      <c r="F939" t="s">
        <v>9186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5000</v>
      </c>
      <c r="Z939">
        <v>0</v>
      </c>
      <c r="AA939" t="s">
        <v>9187</v>
      </c>
    </row>
    <row r="940" spans="1:27" x14ac:dyDescent="0.2">
      <c r="A940">
        <v>9000973</v>
      </c>
      <c r="B940" t="s">
        <v>2143</v>
      </c>
      <c r="C940" t="s">
        <v>9185</v>
      </c>
      <c r="D940" t="s">
        <v>2144</v>
      </c>
      <c r="E940" t="s">
        <v>8624</v>
      </c>
      <c r="F940" t="s">
        <v>9186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5000</v>
      </c>
      <c r="Z940">
        <v>0</v>
      </c>
      <c r="AA940" t="s">
        <v>9187</v>
      </c>
    </row>
    <row r="941" spans="1:27" x14ac:dyDescent="0.2">
      <c r="A941">
        <v>9000971</v>
      </c>
      <c r="B941" t="s">
        <v>2140</v>
      </c>
      <c r="C941" t="s">
        <v>9185</v>
      </c>
      <c r="D941" t="s">
        <v>2141</v>
      </c>
      <c r="E941" t="s">
        <v>8624</v>
      </c>
      <c r="F941" t="s">
        <v>9186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5000</v>
      </c>
      <c r="Z941">
        <v>0</v>
      </c>
      <c r="AA941" t="s">
        <v>9187</v>
      </c>
    </row>
    <row r="942" spans="1:27" x14ac:dyDescent="0.2">
      <c r="A942">
        <v>9000981</v>
      </c>
      <c r="B942" t="s">
        <v>2137</v>
      </c>
      <c r="C942" t="s">
        <v>9185</v>
      </c>
      <c r="D942" t="s">
        <v>2138</v>
      </c>
      <c r="E942" t="s">
        <v>8624</v>
      </c>
      <c r="F942" t="s">
        <v>9186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8000</v>
      </c>
      <c r="N942">
        <v>0</v>
      </c>
      <c r="O942">
        <v>0</v>
      </c>
      <c r="P942">
        <v>8000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5000</v>
      </c>
      <c r="Z942">
        <v>0</v>
      </c>
      <c r="AA942" t="s">
        <v>9187</v>
      </c>
    </row>
    <row r="943" spans="1:27" x14ac:dyDescent="0.2">
      <c r="A943">
        <v>9000956</v>
      </c>
      <c r="B943" t="s">
        <v>2134</v>
      </c>
      <c r="C943" t="s">
        <v>9185</v>
      </c>
      <c r="D943" t="s">
        <v>2135</v>
      </c>
      <c r="E943" t="s">
        <v>8624</v>
      </c>
      <c r="F943" t="s">
        <v>9186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5000</v>
      </c>
      <c r="Z943">
        <v>0</v>
      </c>
      <c r="AA943" t="s">
        <v>9187</v>
      </c>
    </row>
    <row r="944" spans="1:27" x14ac:dyDescent="0.2">
      <c r="A944">
        <v>9000978</v>
      </c>
      <c r="B944" t="s">
        <v>819</v>
      </c>
      <c r="C944" t="s">
        <v>9185</v>
      </c>
      <c r="D944" t="s">
        <v>2132</v>
      </c>
      <c r="E944" t="s">
        <v>8624</v>
      </c>
      <c r="F944" t="s">
        <v>9186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16000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5000</v>
      </c>
      <c r="Z944">
        <v>0</v>
      </c>
      <c r="AA944" t="s">
        <v>9187</v>
      </c>
    </row>
    <row r="945" spans="1:27" x14ac:dyDescent="0.2">
      <c r="A945">
        <v>9000955</v>
      </c>
      <c r="B945" t="s">
        <v>2129</v>
      </c>
      <c r="C945" t="s">
        <v>9185</v>
      </c>
      <c r="D945" t="s">
        <v>2130</v>
      </c>
      <c r="E945" t="s">
        <v>8624</v>
      </c>
      <c r="F945" t="s">
        <v>9186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5000</v>
      </c>
      <c r="Z945">
        <v>0</v>
      </c>
      <c r="AA945" t="s">
        <v>9187</v>
      </c>
    </row>
    <row r="946" spans="1:27" x14ac:dyDescent="0.2">
      <c r="A946">
        <v>9000959</v>
      </c>
      <c r="B946" t="s">
        <v>2126</v>
      </c>
      <c r="C946" t="s">
        <v>9185</v>
      </c>
      <c r="D946" t="s">
        <v>2127</v>
      </c>
      <c r="E946" t="s">
        <v>8624</v>
      </c>
      <c r="F946" t="s">
        <v>9186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8000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5000</v>
      </c>
      <c r="Z946">
        <v>0</v>
      </c>
      <c r="AA946" t="s">
        <v>9187</v>
      </c>
    </row>
    <row r="947" spans="1:27" x14ac:dyDescent="0.2">
      <c r="A947">
        <v>9000975</v>
      </c>
      <c r="B947" t="s">
        <v>2123</v>
      </c>
      <c r="C947" t="s">
        <v>9185</v>
      </c>
      <c r="D947" t="s">
        <v>2124</v>
      </c>
      <c r="E947" t="s">
        <v>8624</v>
      </c>
      <c r="F947" t="s">
        <v>9186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5000</v>
      </c>
      <c r="Z947">
        <v>0</v>
      </c>
      <c r="AA947" t="s">
        <v>9187</v>
      </c>
    </row>
    <row r="948" spans="1:27" x14ac:dyDescent="0.2">
      <c r="A948">
        <v>9000964</v>
      </c>
      <c r="B948" t="s">
        <v>2120</v>
      </c>
      <c r="C948" t="s">
        <v>9185</v>
      </c>
      <c r="D948" t="s">
        <v>2121</v>
      </c>
      <c r="E948" t="s">
        <v>8624</v>
      </c>
      <c r="F948" t="s">
        <v>9186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8000</v>
      </c>
      <c r="N948">
        <v>0</v>
      </c>
      <c r="O948">
        <v>0</v>
      </c>
      <c r="P948">
        <v>8000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5000</v>
      </c>
      <c r="Z948">
        <v>0</v>
      </c>
      <c r="AA948" t="s">
        <v>9187</v>
      </c>
    </row>
    <row r="949" spans="1:27" x14ac:dyDescent="0.2">
      <c r="A949">
        <v>9000945</v>
      </c>
      <c r="B949" t="s">
        <v>2117</v>
      </c>
      <c r="C949" t="s">
        <v>9185</v>
      </c>
      <c r="D949" t="s">
        <v>2118</v>
      </c>
      <c r="E949" t="s">
        <v>8624</v>
      </c>
      <c r="F949" t="s">
        <v>9186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4000</v>
      </c>
      <c r="N949">
        <v>8000</v>
      </c>
      <c r="O949">
        <v>0</v>
      </c>
      <c r="P949">
        <v>8000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5000</v>
      </c>
      <c r="Z949">
        <v>0</v>
      </c>
      <c r="AA949" t="s">
        <v>9187</v>
      </c>
    </row>
    <row r="950" spans="1:27" x14ac:dyDescent="0.2">
      <c r="A950">
        <v>9000946</v>
      </c>
      <c r="B950" t="s">
        <v>2114</v>
      </c>
      <c r="C950" t="s">
        <v>9185</v>
      </c>
      <c r="D950" t="s">
        <v>2115</v>
      </c>
      <c r="E950" t="s">
        <v>8624</v>
      </c>
      <c r="F950" t="s">
        <v>9186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8000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5000</v>
      </c>
      <c r="Z950">
        <v>0</v>
      </c>
      <c r="AA950" t="s">
        <v>9187</v>
      </c>
    </row>
    <row r="951" spans="1:27" x14ac:dyDescent="0.2">
      <c r="A951">
        <v>9000943</v>
      </c>
      <c r="B951" t="s">
        <v>2111</v>
      </c>
      <c r="C951" t="s">
        <v>9185</v>
      </c>
      <c r="D951" t="s">
        <v>2112</v>
      </c>
      <c r="E951" t="s">
        <v>8624</v>
      </c>
      <c r="F951" t="s">
        <v>9186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8000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5000</v>
      </c>
      <c r="Z951">
        <v>0</v>
      </c>
      <c r="AA951" t="s">
        <v>9187</v>
      </c>
    </row>
    <row r="952" spans="1:27" x14ac:dyDescent="0.2">
      <c r="A952">
        <v>9000947</v>
      </c>
      <c r="B952" t="s">
        <v>2108</v>
      </c>
      <c r="C952" t="s">
        <v>9185</v>
      </c>
      <c r="D952" t="s">
        <v>2109</v>
      </c>
      <c r="E952" t="s">
        <v>8624</v>
      </c>
      <c r="F952" t="s">
        <v>9186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8000</v>
      </c>
      <c r="N952">
        <v>8000</v>
      </c>
      <c r="O952">
        <v>0</v>
      </c>
      <c r="P952">
        <v>8000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5000</v>
      </c>
      <c r="Z952">
        <v>0</v>
      </c>
      <c r="AA952" t="s">
        <v>9187</v>
      </c>
    </row>
    <row r="953" spans="1:27" x14ac:dyDescent="0.2">
      <c r="A953">
        <v>9000948</v>
      </c>
      <c r="B953" t="s">
        <v>2105</v>
      </c>
      <c r="C953" t="s">
        <v>9185</v>
      </c>
      <c r="D953" t="s">
        <v>2106</v>
      </c>
      <c r="E953" t="s">
        <v>8624</v>
      </c>
      <c r="F953" t="s">
        <v>9186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8000</v>
      </c>
      <c r="N953">
        <v>0</v>
      </c>
      <c r="O953">
        <v>0</v>
      </c>
      <c r="P953">
        <v>8000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5000</v>
      </c>
      <c r="Z953">
        <v>0</v>
      </c>
      <c r="AA953" t="s">
        <v>9187</v>
      </c>
    </row>
    <row r="954" spans="1:27" x14ac:dyDescent="0.2">
      <c r="A954">
        <v>9000944</v>
      </c>
      <c r="B954" t="s">
        <v>2102</v>
      </c>
      <c r="C954" t="s">
        <v>9185</v>
      </c>
      <c r="D954" t="s">
        <v>2103</v>
      </c>
      <c r="E954" t="s">
        <v>8624</v>
      </c>
      <c r="F954" t="s">
        <v>9186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8000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5000</v>
      </c>
      <c r="Z954">
        <v>0</v>
      </c>
      <c r="AA954" t="s">
        <v>9187</v>
      </c>
    </row>
    <row r="955" spans="1:27" x14ac:dyDescent="0.2">
      <c r="A955">
        <v>9000941</v>
      </c>
      <c r="B955" t="s">
        <v>2099</v>
      </c>
      <c r="C955" t="s">
        <v>9185</v>
      </c>
      <c r="D955" t="s">
        <v>2100</v>
      </c>
      <c r="E955" t="s">
        <v>8624</v>
      </c>
      <c r="F955" t="s">
        <v>9186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8000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5000</v>
      </c>
      <c r="Z955">
        <v>0</v>
      </c>
      <c r="AA955" t="s">
        <v>9187</v>
      </c>
    </row>
    <row r="956" spans="1:27" x14ac:dyDescent="0.2">
      <c r="A956">
        <v>9000980</v>
      </c>
      <c r="B956" t="s">
        <v>2096</v>
      </c>
      <c r="C956" t="s">
        <v>9185</v>
      </c>
      <c r="D956" t="s">
        <v>2097</v>
      </c>
      <c r="E956" t="s">
        <v>8624</v>
      </c>
      <c r="F956" t="s">
        <v>9186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4000</v>
      </c>
      <c r="N956">
        <v>0</v>
      </c>
      <c r="O956">
        <v>0</v>
      </c>
      <c r="P956">
        <v>16000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5000</v>
      </c>
      <c r="Z956">
        <v>0</v>
      </c>
      <c r="AA956" t="s">
        <v>9187</v>
      </c>
    </row>
    <row r="957" spans="1:27" x14ac:dyDescent="0.2">
      <c r="A957">
        <v>9000967</v>
      </c>
      <c r="B957" t="s">
        <v>2093</v>
      </c>
      <c r="C957" t="s">
        <v>9185</v>
      </c>
      <c r="D957" t="s">
        <v>2094</v>
      </c>
      <c r="E957" t="s">
        <v>8624</v>
      </c>
      <c r="F957" t="s">
        <v>9186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5000</v>
      </c>
      <c r="Z957">
        <v>0</v>
      </c>
      <c r="AA957" t="s">
        <v>9187</v>
      </c>
    </row>
    <row r="958" spans="1:27" x14ac:dyDescent="0.2">
      <c r="A958">
        <v>9000939</v>
      </c>
      <c r="B958" t="s">
        <v>2090</v>
      </c>
      <c r="C958" t="s">
        <v>9185</v>
      </c>
      <c r="D958" t="s">
        <v>2091</v>
      </c>
      <c r="E958" t="s">
        <v>8624</v>
      </c>
      <c r="F958" t="s">
        <v>9186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5000</v>
      </c>
      <c r="Z958">
        <v>0</v>
      </c>
      <c r="AA958" t="s">
        <v>9187</v>
      </c>
    </row>
    <row r="959" spans="1:27" x14ac:dyDescent="0.2">
      <c r="A959">
        <v>9000953</v>
      </c>
      <c r="B959" t="s">
        <v>2087</v>
      </c>
      <c r="C959" t="s">
        <v>9185</v>
      </c>
      <c r="D959" t="s">
        <v>2088</v>
      </c>
      <c r="E959" t="s">
        <v>8624</v>
      </c>
      <c r="F959" t="s">
        <v>9186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8000</v>
      </c>
      <c r="O959">
        <v>0</v>
      </c>
      <c r="P959">
        <v>8000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5000</v>
      </c>
      <c r="Z959">
        <v>0</v>
      </c>
      <c r="AA959" t="s">
        <v>9187</v>
      </c>
    </row>
    <row r="960" spans="1:27" x14ac:dyDescent="0.2">
      <c r="A960">
        <v>9000977</v>
      </c>
      <c r="B960" t="s">
        <v>2084</v>
      </c>
      <c r="C960" t="s">
        <v>9185</v>
      </c>
      <c r="D960" t="s">
        <v>2085</v>
      </c>
      <c r="E960" t="s">
        <v>8624</v>
      </c>
      <c r="F960" t="s">
        <v>9186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5000</v>
      </c>
      <c r="Z960">
        <v>0</v>
      </c>
      <c r="AA960" t="s">
        <v>9187</v>
      </c>
    </row>
    <row r="961" spans="1:27" x14ac:dyDescent="0.2">
      <c r="A961">
        <v>9000940</v>
      </c>
      <c r="B961" t="s">
        <v>2081</v>
      </c>
      <c r="C961" t="s">
        <v>9185</v>
      </c>
      <c r="D961" t="s">
        <v>2082</v>
      </c>
      <c r="E961" t="s">
        <v>8624</v>
      </c>
      <c r="F961" t="s">
        <v>9186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8000</v>
      </c>
      <c r="N961">
        <v>8000</v>
      </c>
      <c r="O961">
        <v>0</v>
      </c>
      <c r="P961">
        <v>8000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5000</v>
      </c>
      <c r="Z961">
        <v>0</v>
      </c>
      <c r="AA961" t="s">
        <v>9187</v>
      </c>
    </row>
    <row r="962" spans="1:27" x14ac:dyDescent="0.2">
      <c r="A962">
        <v>9000936</v>
      </c>
      <c r="B962" t="s">
        <v>2078</v>
      </c>
      <c r="C962" t="s">
        <v>9185</v>
      </c>
      <c r="D962" t="s">
        <v>2079</v>
      </c>
      <c r="E962" t="s">
        <v>8624</v>
      </c>
      <c r="F962" t="s">
        <v>9186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5000</v>
      </c>
      <c r="Z962">
        <v>0</v>
      </c>
      <c r="AA962" t="s">
        <v>9187</v>
      </c>
    </row>
    <row r="963" spans="1:27" x14ac:dyDescent="0.2">
      <c r="A963">
        <v>9000935</v>
      </c>
      <c r="B963" t="s">
        <v>2075</v>
      </c>
      <c r="C963" t="s">
        <v>9185</v>
      </c>
      <c r="D963" t="s">
        <v>2076</v>
      </c>
      <c r="E963" t="s">
        <v>8624</v>
      </c>
      <c r="F963" t="s">
        <v>9186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5000</v>
      </c>
      <c r="Z963">
        <v>0</v>
      </c>
      <c r="AA963" t="s">
        <v>9187</v>
      </c>
    </row>
    <row r="964" spans="1:27" x14ac:dyDescent="0.2">
      <c r="A964">
        <v>9000934</v>
      </c>
      <c r="B964" t="s">
        <v>2072</v>
      </c>
      <c r="C964" t="s">
        <v>9185</v>
      </c>
      <c r="D964" t="s">
        <v>2073</v>
      </c>
      <c r="E964" t="s">
        <v>8624</v>
      </c>
      <c r="F964" t="s">
        <v>9186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8000</v>
      </c>
      <c r="O964">
        <v>0</v>
      </c>
      <c r="P964">
        <v>6000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5000</v>
      </c>
      <c r="Z964">
        <v>0</v>
      </c>
      <c r="AA964" t="s">
        <v>9187</v>
      </c>
    </row>
    <row r="965" spans="1:27" x14ac:dyDescent="0.2">
      <c r="A965">
        <v>9000933</v>
      </c>
      <c r="B965" t="s">
        <v>2069</v>
      </c>
      <c r="C965" t="s">
        <v>9185</v>
      </c>
      <c r="D965" t="s">
        <v>2070</v>
      </c>
      <c r="E965" t="s">
        <v>8624</v>
      </c>
      <c r="F965" t="s">
        <v>9186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8000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5000</v>
      </c>
      <c r="Z965">
        <v>0</v>
      </c>
      <c r="AA965" t="s">
        <v>9187</v>
      </c>
    </row>
    <row r="966" spans="1:27" x14ac:dyDescent="0.2">
      <c r="A966">
        <v>9000932</v>
      </c>
      <c r="B966" t="s">
        <v>2066</v>
      </c>
      <c r="C966" t="s">
        <v>9185</v>
      </c>
      <c r="D966" t="s">
        <v>2067</v>
      </c>
      <c r="E966" t="s">
        <v>8624</v>
      </c>
      <c r="F966" t="s">
        <v>9186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4000</v>
      </c>
      <c r="N966">
        <v>8000</v>
      </c>
      <c r="O966">
        <v>0</v>
      </c>
      <c r="P966">
        <v>8000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5000</v>
      </c>
      <c r="Z966">
        <v>0</v>
      </c>
      <c r="AA966" t="s">
        <v>9187</v>
      </c>
    </row>
    <row r="967" spans="1:27" x14ac:dyDescent="0.2">
      <c r="A967">
        <v>9000931</v>
      </c>
      <c r="B967" t="s">
        <v>2063</v>
      </c>
      <c r="C967" t="s">
        <v>9185</v>
      </c>
      <c r="D967" t="s">
        <v>2064</v>
      </c>
      <c r="E967" t="s">
        <v>8624</v>
      </c>
      <c r="F967" t="s">
        <v>9186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8000</v>
      </c>
      <c r="N967">
        <v>8000</v>
      </c>
      <c r="O967">
        <v>0</v>
      </c>
      <c r="P967">
        <v>5328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5000</v>
      </c>
      <c r="Z967">
        <v>0</v>
      </c>
      <c r="AA967" t="s">
        <v>9187</v>
      </c>
    </row>
    <row r="968" spans="1:27" x14ac:dyDescent="0.2">
      <c r="A968">
        <v>9000930</v>
      </c>
      <c r="B968" t="s">
        <v>2060</v>
      </c>
      <c r="C968" t="s">
        <v>9185</v>
      </c>
      <c r="D968" t="s">
        <v>2061</v>
      </c>
      <c r="E968" t="s">
        <v>8624</v>
      </c>
      <c r="F968" t="s">
        <v>9186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5000</v>
      </c>
      <c r="Z968">
        <v>0</v>
      </c>
      <c r="AA968" t="s">
        <v>9187</v>
      </c>
    </row>
    <row r="969" spans="1:27" x14ac:dyDescent="0.2">
      <c r="A969">
        <v>9000929</v>
      </c>
      <c r="B969" t="s">
        <v>2057</v>
      </c>
      <c r="C969" t="s">
        <v>9185</v>
      </c>
      <c r="D969" t="s">
        <v>2058</v>
      </c>
      <c r="E969" t="s">
        <v>8624</v>
      </c>
      <c r="F969" t="s">
        <v>9186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8000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5000</v>
      </c>
      <c r="Z969">
        <v>0</v>
      </c>
      <c r="AA969" t="s">
        <v>9187</v>
      </c>
    </row>
    <row r="970" spans="1:27" x14ac:dyDescent="0.2">
      <c r="A970">
        <v>9000928</v>
      </c>
      <c r="B970" t="s">
        <v>2054</v>
      </c>
      <c r="C970" t="s">
        <v>9185</v>
      </c>
      <c r="D970" t="s">
        <v>2055</v>
      </c>
      <c r="E970" t="s">
        <v>8624</v>
      </c>
      <c r="F970" t="s">
        <v>9186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8000</v>
      </c>
      <c r="N970">
        <v>8000</v>
      </c>
      <c r="O970">
        <v>0</v>
      </c>
      <c r="P970">
        <v>8000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5000</v>
      </c>
      <c r="Z970">
        <v>0</v>
      </c>
      <c r="AA970" t="s">
        <v>9187</v>
      </c>
    </row>
    <row r="971" spans="1:27" x14ac:dyDescent="0.2">
      <c r="A971">
        <v>9000927</v>
      </c>
      <c r="B971" t="s">
        <v>2051</v>
      </c>
      <c r="C971" t="s">
        <v>9185</v>
      </c>
      <c r="D971" t="s">
        <v>2052</v>
      </c>
      <c r="E971" t="s">
        <v>8624</v>
      </c>
      <c r="F971" t="s">
        <v>9186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8000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5000</v>
      </c>
      <c r="Z971">
        <v>0</v>
      </c>
      <c r="AA971" t="s">
        <v>9187</v>
      </c>
    </row>
    <row r="972" spans="1:27" x14ac:dyDescent="0.2">
      <c r="A972">
        <v>9000926</v>
      </c>
      <c r="B972" t="s">
        <v>2048</v>
      </c>
      <c r="C972" t="s">
        <v>9185</v>
      </c>
      <c r="D972" t="s">
        <v>2049</v>
      </c>
      <c r="E972" t="s">
        <v>8624</v>
      </c>
      <c r="F972" t="s">
        <v>9186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4000</v>
      </c>
      <c r="N972">
        <v>0</v>
      </c>
      <c r="O972">
        <v>0</v>
      </c>
      <c r="P972">
        <v>16000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5000</v>
      </c>
      <c r="Z972">
        <v>0</v>
      </c>
      <c r="AA972" t="s">
        <v>9187</v>
      </c>
    </row>
    <row r="973" spans="1:27" x14ac:dyDescent="0.2">
      <c r="A973">
        <v>9000925</v>
      </c>
      <c r="B973" t="s">
        <v>2045</v>
      </c>
      <c r="C973" t="s">
        <v>9185</v>
      </c>
      <c r="D973" t="s">
        <v>2046</v>
      </c>
      <c r="E973" t="s">
        <v>8624</v>
      </c>
      <c r="F973" t="s">
        <v>9186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5000</v>
      </c>
      <c r="Z973">
        <v>0</v>
      </c>
      <c r="AA973" t="s">
        <v>9187</v>
      </c>
    </row>
    <row r="974" spans="1:27" x14ac:dyDescent="0.2">
      <c r="A974">
        <v>9000924</v>
      </c>
      <c r="B974" t="s">
        <v>2042</v>
      </c>
      <c r="C974" t="s">
        <v>9185</v>
      </c>
      <c r="D974" t="s">
        <v>2043</v>
      </c>
      <c r="E974" t="s">
        <v>8624</v>
      </c>
      <c r="F974" t="s">
        <v>9186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8000</v>
      </c>
      <c r="N974">
        <v>0</v>
      </c>
      <c r="O974">
        <v>0</v>
      </c>
      <c r="P974">
        <v>8000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5000</v>
      </c>
      <c r="Z974">
        <v>0</v>
      </c>
      <c r="AA974" t="s">
        <v>9187</v>
      </c>
    </row>
    <row r="975" spans="1:27" x14ac:dyDescent="0.2">
      <c r="A975">
        <v>9000923</v>
      </c>
      <c r="B975" t="s">
        <v>2039</v>
      </c>
      <c r="C975" t="s">
        <v>9185</v>
      </c>
      <c r="D975" t="s">
        <v>2040</v>
      </c>
      <c r="E975" t="s">
        <v>8624</v>
      </c>
      <c r="F975" t="s">
        <v>9186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8000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5000</v>
      </c>
      <c r="Z975">
        <v>0</v>
      </c>
      <c r="AA975" t="s">
        <v>9187</v>
      </c>
    </row>
    <row r="976" spans="1:27" x14ac:dyDescent="0.2">
      <c r="A976">
        <v>9000922</v>
      </c>
      <c r="B976" t="s">
        <v>2036</v>
      </c>
      <c r="C976" t="s">
        <v>9185</v>
      </c>
      <c r="D976" t="s">
        <v>2037</v>
      </c>
      <c r="E976" t="s">
        <v>8624</v>
      </c>
      <c r="F976" t="s">
        <v>9186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5000</v>
      </c>
      <c r="Z976">
        <v>0</v>
      </c>
      <c r="AA976" t="s">
        <v>9187</v>
      </c>
    </row>
    <row r="977" spans="1:27" x14ac:dyDescent="0.2">
      <c r="A977">
        <v>9000921</v>
      </c>
      <c r="B977" t="s">
        <v>2033</v>
      </c>
      <c r="C977" t="s">
        <v>9185</v>
      </c>
      <c r="D977" t="s">
        <v>2034</v>
      </c>
      <c r="E977" t="s">
        <v>8624</v>
      </c>
      <c r="F977" t="s">
        <v>9186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5000</v>
      </c>
      <c r="Z977">
        <v>0</v>
      </c>
      <c r="AA977" t="s">
        <v>9187</v>
      </c>
    </row>
    <row r="978" spans="1:27" x14ac:dyDescent="0.2">
      <c r="A978">
        <v>9000920</v>
      </c>
      <c r="B978" t="s">
        <v>2030</v>
      </c>
      <c r="C978" t="s">
        <v>9185</v>
      </c>
      <c r="D978" t="s">
        <v>2031</v>
      </c>
      <c r="E978" t="s">
        <v>8624</v>
      </c>
      <c r="F978" t="s">
        <v>9186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8000</v>
      </c>
      <c r="N978">
        <v>8000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5000</v>
      </c>
      <c r="Z978">
        <v>0</v>
      </c>
      <c r="AA978" t="s">
        <v>9187</v>
      </c>
    </row>
    <row r="979" spans="1:27" x14ac:dyDescent="0.2">
      <c r="A979">
        <v>9000919</v>
      </c>
      <c r="B979" t="s">
        <v>1859</v>
      </c>
      <c r="C979" t="s">
        <v>9185</v>
      </c>
      <c r="D979" t="s">
        <v>2028</v>
      </c>
      <c r="E979" t="s">
        <v>8624</v>
      </c>
      <c r="F979" t="s">
        <v>9186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5000</v>
      </c>
      <c r="Z979">
        <v>0</v>
      </c>
      <c r="AA979" t="s">
        <v>9187</v>
      </c>
    </row>
    <row r="980" spans="1:27" x14ac:dyDescent="0.2">
      <c r="A980">
        <v>9000918</v>
      </c>
      <c r="B980" t="s">
        <v>2025</v>
      </c>
      <c r="C980" t="s">
        <v>9185</v>
      </c>
      <c r="D980" t="s">
        <v>2026</v>
      </c>
      <c r="E980" t="s">
        <v>8624</v>
      </c>
      <c r="F980" t="s">
        <v>9186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5000</v>
      </c>
      <c r="Z980">
        <v>0</v>
      </c>
      <c r="AA980" t="s">
        <v>9187</v>
      </c>
    </row>
    <row r="981" spans="1:27" x14ac:dyDescent="0.2">
      <c r="A981">
        <v>9000917</v>
      </c>
      <c r="B981" t="s">
        <v>2022</v>
      </c>
      <c r="C981" t="s">
        <v>9185</v>
      </c>
      <c r="D981" t="s">
        <v>2023</v>
      </c>
      <c r="E981" t="s">
        <v>8624</v>
      </c>
      <c r="F981" t="s">
        <v>9186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8000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5000</v>
      </c>
      <c r="Z981">
        <v>0</v>
      </c>
      <c r="AA981" t="s">
        <v>9187</v>
      </c>
    </row>
    <row r="982" spans="1:27" x14ac:dyDescent="0.2">
      <c r="A982">
        <v>9000916</v>
      </c>
      <c r="B982" t="s">
        <v>2019</v>
      </c>
      <c r="C982" t="s">
        <v>9185</v>
      </c>
      <c r="D982" t="s">
        <v>2020</v>
      </c>
      <c r="E982" t="s">
        <v>8624</v>
      </c>
      <c r="F982" t="s">
        <v>9186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5000</v>
      </c>
      <c r="Z982">
        <v>0</v>
      </c>
      <c r="AA982" t="s">
        <v>9187</v>
      </c>
    </row>
    <row r="983" spans="1:27" x14ac:dyDescent="0.2">
      <c r="A983">
        <v>9000915</v>
      </c>
      <c r="B983" t="s">
        <v>2016</v>
      </c>
      <c r="C983" t="s">
        <v>9185</v>
      </c>
      <c r="D983" t="s">
        <v>2017</v>
      </c>
      <c r="E983" t="s">
        <v>8624</v>
      </c>
      <c r="F983" t="s">
        <v>9186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4000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5000</v>
      </c>
      <c r="Z983">
        <v>0</v>
      </c>
      <c r="AA983" t="s">
        <v>9187</v>
      </c>
    </row>
    <row r="984" spans="1:27" x14ac:dyDescent="0.2">
      <c r="A984">
        <v>9000914</v>
      </c>
      <c r="B984" t="s">
        <v>2013</v>
      </c>
      <c r="C984" t="s">
        <v>9185</v>
      </c>
      <c r="D984" t="s">
        <v>2014</v>
      </c>
      <c r="E984" t="s">
        <v>8624</v>
      </c>
      <c r="F984" t="s">
        <v>9186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8000</v>
      </c>
      <c r="N984">
        <v>8000</v>
      </c>
      <c r="O984">
        <v>0</v>
      </c>
      <c r="P984">
        <v>4000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5000</v>
      </c>
      <c r="Z984">
        <v>0</v>
      </c>
      <c r="AA984" t="s">
        <v>9187</v>
      </c>
    </row>
    <row r="985" spans="1:27" x14ac:dyDescent="0.2">
      <c r="A985">
        <v>9000913</v>
      </c>
      <c r="B985" t="s">
        <v>2010</v>
      </c>
      <c r="C985" t="s">
        <v>9185</v>
      </c>
      <c r="D985" t="s">
        <v>2011</v>
      </c>
      <c r="E985" t="s">
        <v>8624</v>
      </c>
      <c r="F985" t="s">
        <v>9186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4000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5000</v>
      </c>
      <c r="Z985">
        <v>0</v>
      </c>
      <c r="AA985" t="s">
        <v>9187</v>
      </c>
    </row>
    <row r="986" spans="1:27" x14ac:dyDescent="0.2">
      <c r="A986">
        <v>9000912</v>
      </c>
      <c r="B986" t="s">
        <v>2007</v>
      </c>
      <c r="C986" t="s">
        <v>9185</v>
      </c>
      <c r="D986" t="s">
        <v>2008</v>
      </c>
      <c r="E986" t="s">
        <v>8624</v>
      </c>
      <c r="F986" t="s">
        <v>9186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4000</v>
      </c>
      <c r="N986">
        <v>0</v>
      </c>
      <c r="O986">
        <v>0</v>
      </c>
      <c r="P986">
        <v>16000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5000</v>
      </c>
      <c r="Z986">
        <v>0</v>
      </c>
      <c r="AA986" t="s">
        <v>9187</v>
      </c>
    </row>
    <row r="987" spans="1:27" x14ac:dyDescent="0.2">
      <c r="A987">
        <v>9000911</v>
      </c>
      <c r="B987" t="s">
        <v>2004</v>
      </c>
      <c r="C987" t="s">
        <v>9185</v>
      </c>
      <c r="D987" t="s">
        <v>2005</v>
      </c>
      <c r="E987" t="s">
        <v>8624</v>
      </c>
      <c r="F987" t="s">
        <v>9186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16000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5000</v>
      </c>
      <c r="Z987">
        <v>0</v>
      </c>
      <c r="AA987" t="s">
        <v>9187</v>
      </c>
    </row>
    <row r="988" spans="1:27" x14ac:dyDescent="0.2">
      <c r="A988">
        <v>9000910</v>
      </c>
      <c r="B988" t="s">
        <v>2001</v>
      </c>
      <c r="C988" t="s">
        <v>9185</v>
      </c>
      <c r="D988" t="s">
        <v>2002</v>
      </c>
      <c r="E988" t="s">
        <v>8624</v>
      </c>
      <c r="F988" t="s">
        <v>9186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5000</v>
      </c>
      <c r="Z988">
        <v>0</v>
      </c>
      <c r="AA988" t="s">
        <v>9187</v>
      </c>
    </row>
    <row r="989" spans="1:27" x14ac:dyDescent="0.2">
      <c r="A989">
        <v>9000909</v>
      </c>
      <c r="B989" t="s">
        <v>1998</v>
      </c>
      <c r="C989" t="s">
        <v>9185</v>
      </c>
      <c r="D989" t="s">
        <v>1999</v>
      </c>
      <c r="E989" t="s">
        <v>8624</v>
      </c>
      <c r="F989" t="s">
        <v>9186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8000</v>
      </c>
      <c r="N989">
        <v>4000</v>
      </c>
      <c r="O989">
        <v>0</v>
      </c>
      <c r="P989">
        <v>16000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5000</v>
      </c>
      <c r="Z989">
        <v>0</v>
      </c>
      <c r="AA989" t="s">
        <v>9187</v>
      </c>
    </row>
    <row r="990" spans="1:27" x14ac:dyDescent="0.2">
      <c r="A990">
        <v>9000908</v>
      </c>
      <c r="B990" t="s">
        <v>1995</v>
      </c>
      <c r="C990" t="s">
        <v>9185</v>
      </c>
      <c r="D990" t="s">
        <v>1996</v>
      </c>
      <c r="E990" t="s">
        <v>8624</v>
      </c>
      <c r="F990" t="s">
        <v>9186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5000</v>
      </c>
      <c r="Z990">
        <v>0</v>
      </c>
      <c r="AA990" t="s">
        <v>9187</v>
      </c>
    </row>
    <row r="991" spans="1:27" x14ac:dyDescent="0.2">
      <c r="A991">
        <v>9000907</v>
      </c>
      <c r="B991" t="s">
        <v>1992</v>
      </c>
      <c r="C991" t="s">
        <v>9185</v>
      </c>
      <c r="D991" t="s">
        <v>1993</v>
      </c>
      <c r="E991" t="s">
        <v>8624</v>
      </c>
      <c r="F991" t="s">
        <v>9186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4000</v>
      </c>
      <c r="N991">
        <v>0</v>
      </c>
      <c r="O991">
        <v>0</v>
      </c>
      <c r="P991">
        <v>8000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5000</v>
      </c>
      <c r="Z991">
        <v>0</v>
      </c>
      <c r="AA991" t="s">
        <v>9187</v>
      </c>
    </row>
    <row r="992" spans="1:27" x14ac:dyDescent="0.2">
      <c r="A992">
        <v>9000906</v>
      </c>
      <c r="B992" t="s">
        <v>1989</v>
      </c>
      <c r="C992" t="s">
        <v>9185</v>
      </c>
      <c r="D992" t="s">
        <v>1990</v>
      </c>
      <c r="E992" t="s">
        <v>8624</v>
      </c>
      <c r="F992" t="s">
        <v>9186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8000</v>
      </c>
      <c r="N992">
        <v>0</v>
      </c>
      <c r="O992">
        <v>0</v>
      </c>
      <c r="P992">
        <v>8000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5000</v>
      </c>
      <c r="Z992">
        <v>0</v>
      </c>
      <c r="AA992" t="s">
        <v>9187</v>
      </c>
    </row>
    <row r="993" spans="1:27" x14ac:dyDescent="0.2">
      <c r="A993">
        <v>9000905</v>
      </c>
      <c r="B993" t="s">
        <v>1986</v>
      </c>
      <c r="C993" t="s">
        <v>9185</v>
      </c>
      <c r="D993" t="s">
        <v>1987</v>
      </c>
      <c r="E993" t="s">
        <v>8624</v>
      </c>
      <c r="F993" t="s">
        <v>9186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8000</v>
      </c>
      <c r="N993">
        <v>0</v>
      </c>
      <c r="O993">
        <v>0</v>
      </c>
      <c r="P993">
        <v>16000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5000</v>
      </c>
      <c r="Z993">
        <v>0</v>
      </c>
      <c r="AA993" t="s">
        <v>9187</v>
      </c>
    </row>
    <row r="994" spans="1:27" x14ac:dyDescent="0.2">
      <c r="A994">
        <v>9000904</v>
      </c>
      <c r="B994" t="s">
        <v>1983</v>
      </c>
      <c r="C994" t="s">
        <v>9185</v>
      </c>
      <c r="D994" t="s">
        <v>1984</v>
      </c>
      <c r="E994" t="s">
        <v>8624</v>
      </c>
      <c r="F994" t="s">
        <v>9186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4000</v>
      </c>
      <c r="N994">
        <v>8000</v>
      </c>
      <c r="O994">
        <v>0</v>
      </c>
      <c r="P994">
        <v>16000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5000</v>
      </c>
      <c r="Z994">
        <v>0</v>
      </c>
      <c r="AA994" t="s">
        <v>9187</v>
      </c>
    </row>
    <row r="995" spans="1:27" x14ac:dyDescent="0.2">
      <c r="A995">
        <v>9000903</v>
      </c>
      <c r="B995" t="s">
        <v>1980</v>
      </c>
      <c r="C995" t="s">
        <v>9185</v>
      </c>
      <c r="D995" t="s">
        <v>1981</v>
      </c>
      <c r="E995" t="s">
        <v>8624</v>
      </c>
      <c r="F995" t="s">
        <v>9186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8000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5000</v>
      </c>
      <c r="Z995">
        <v>0</v>
      </c>
      <c r="AA995" t="s">
        <v>9187</v>
      </c>
    </row>
    <row r="996" spans="1:27" x14ac:dyDescent="0.2">
      <c r="A996">
        <v>9000902</v>
      </c>
      <c r="B996" t="s">
        <v>1977</v>
      </c>
      <c r="C996" t="s">
        <v>9185</v>
      </c>
      <c r="D996" t="s">
        <v>1978</v>
      </c>
      <c r="E996" t="s">
        <v>8624</v>
      </c>
      <c r="F996" t="s">
        <v>9186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8000</v>
      </c>
      <c r="N996">
        <v>0</v>
      </c>
      <c r="O996">
        <v>0</v>
      </c>
      <c r="P996">
        <v>8000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5000</v>
      </c>
      <c r="Z996">
        <v>0</v>
      </c>
      <c r="AA996" t="s">
        <v>9187</v>
      </c>
    </row>
    <row r="997" spans="1:27" x14ac:dyDescent="0.2">
      <c r="A997">
        <v>9000901</v>
      </c>
      <c r="B997" t="s">
        <v>1974</v>
      </c>
      <c r="C997" t="s">
        <v>9185</v>
      </c>
      <c r="D997" t="s">
        <v>1975</v>
      </c>
      <c r="E997" t="s">
        <v>8624</v>
      </c>
      <c r="F997" t="s">
        <v>9186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8000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5000</v>
      </c>
      <c r="Z997">
        <v>0</v>
      </c>
      <c r="AA997" t="s">
        <v>9187</v>
      </c>
    </row>
    <row r="998" spans="1:27" x14ac:dyDescent="0.2">
      <c r="A998">
        <v>9000900</v>
      </c>
      <c r="B998" t="s">
        <v>306</v>
      </c>
      <c r="C998" t="s">
        <v>9185</v>
      </c>
      <c r="D998" t="s">
        <v>1972</v>
      </c>
      <c r="E998" t="s">
        <v>8624</v>
      </c>
      <c r="F998" t="s">
        <v>9186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8000</v>
      </c>
      <c r="N998">
        <v>4000</v>
      </c>
      <c r="O998">
        <v>0</v>
      </c>
      <c r="P998">
        <v>16000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5000</v>
      </c>
      <c r="Z998">
        <v>0</v>
      </c>
      <c r="AA998" t="s">
        <v>9187</v>
      </c>
    </row>
    <row r="999" spans="1:27" x14ac:dyDescent="0.2">
      <c r="A999">
        <v>9000899</v>
      </c>
      <c r="B999" t="s">
        <v>1969</v>
      </c>
      <c r="C999" t="s">
        <v>9185</v>
      </c>
      <c r="D999" t="s">
        <v>1970</v>
      </c>
      <c r="E999" t="s">
        <v>8624</v>
      </c>
      <c r="F999" t="s">
        <v>9186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8000</v>
      </c>
      <c r="O999">
        <v>0</v>
      </c>
      <c r="P999">
        <v>8000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5000</v>
      </c>
      <c r="Z999">
        <v>0</v>
      </c>
      <c r="AA999" t="s">
        <v>9187</v>
      </c>
    </row>
    <row r="1000" spans="1:27" x14ac:dyDescent="0.2">
      <c r="A1000">
        <v>9000898</v>
      </c>
      <c r="B1000" t="s">
        <v>1966</v>
      </c>
      <c r="C1000" t="s">
        <v>9185</v>
      </c>
      <c r="D1000" t="s">
        <v>1967</v>
      </c>
      <c r="E1000" t="s">
        <v>8624</v>
      </c>
      <c r="F1000" t="s">
        <v>9186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8000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5000</v>
      </c>
      <c r="Z1000">
        <v>0</v>
      </c>
      <c r="AA1000" t="s">
        <v>9187</v>
      </c>
    </row>
    <row r="1001" spans="1:27" x14ac:dyDescent="0.2">
      <c r="A1001">
        <v>9001035</v>
      </c>
      <c r="B1001" t="s">
        <v>2360</v>
      </c>
      <c r="C1001" t="s">
        <v>9185</v>
      </c>
      <c r="D1001" t="s">
        <v>2361</v>
      </c>
      <c r="E1001" t="s">
        <v>8624</v>
      </c>
      <c r="F1001" t="s">
        <v>9186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5000</v>
      </c>
      <c r="Z1001">
        <v>0</v>
      </c>
      <c r="AA1001" t="s">
        <v>9187</v>
      </c>
    </row>
    <row r="1002" spans="1:27" x14ac:dyDescent="0.2">
      <c r="A1002">
        <v>9001034</v>
      </c>
      <c r="B1002" t="s">
        <v>2357</v>
      </c>
      <c r="C1002" t="s">
        <v>9185</v>
      </c>
      <c r="D1002" t="s">
        <v>2358</v>
      </c>
      <c r="E1002" t="s">
        <v>8624</v>
      </c>
      <c r="F1002" t="s">
        <v>9186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7000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5000</v>
      </c>
      <c r="Z1002">
        <v>0</v>
      </c>
      <c r="AA1002" t="s">
        <v>9187</v>
      </c>
    </row>
    <row r="1003" spans="1:27" x14ac:dyDescent="0.2">
      <c r="A1003">
        <v>9001033</v>
      </c>
      <c r="B1003" t="s">
        <v>2354</v>
      </c>
      <c r="C1003" t="s">
        <v>9185</v>
      </c>
      <c r="D1003" t="s">
        <v>2355</v>
      </c>
      <c r="E1003" t="s">
        <v>8624</v>
      </c>
      <c r="F1003" t="s">
        <v>9186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5000</v>
      </c>
      <c r="Z1003">
        <v>0</v>
      </c>
      <c r="AA1003" t="s">
        <v>9187</v>
      </c>
    </row>
    <row r="1004" spans="1:27" x14ac:dyDescent="0.2">
      <c r="A1004">
        <v>9001032</v>
      </c>
      <c r="B1004" t="s">
        <v>2351</v>
      </c>
      <c r="C1004" t="s">
        <v>9185</v>
      </c>
      <c r="D1004" t="s">
        <v>2352</v>
      </c>
      <c r="E1004" t="s">
        <v>8624</v>
      </c>
      <c r="F1004" t="s">
        <v>9186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7000</v>
      </c>
      <c r="O1004">
        <v>0</v>
      </c>
      <c r="P1004">
        <v>7000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5000</v>
      </c>
      <c r="Z1004">
        <v>0</v>
      </c>
      <c r="AA1004" t="s">
        <v>9187</v>
      </c>
    </row>
    <row r="1005" spans="1:27" x14ac:dyDescent="0.2">
      <c r="A1005">
        <v>9001031</v>
      </c>
      <c r="B1005" t="s">
        <v>2033</v>
      </c>
      <c r="C1005" t="s">
        <v>9185</v>
      </c>
      <c r="D1005" t="s">
        <v>2349</v>
      </c>
      <c r="E1005" t="s">
        <v>8624</v>
      </c>
      <c r="F1005" t="s">
        <v>9186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5000</v>
      </c>
      <c r="Z1005">
        <v>0</v>
      </c>
      <c r="AA1005" t="s">
        <v>9187</v>
      </c>
    </row>
    <row r="1006" spans="1:27" x14ac:dyDescent="0.2">
      <c r="A1006">
        <v>9001030</v>
      </c>
      <c r="B1006" t="s">
        <v>2346</v>
      </c>
      <c r="C1006" t="s">
        <v>9185</v>
      </c>
      <c r="D1006" t="s">
        <v>2347</v>
      </c>
      <c r="E1006" t="s">
        <v>8624</v>
      </c>
      <c r="F1006" t="s">
        <v>9186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5000</v>
      </c>
      <c r="Z1006">
        <v>0</v>
      </c>
      <c r="AA1006" t="s">
        <v>9187</v>
      </c>
    </row>
    <row r="1007" spans="1:27" x14ac:dyDescent="0.2">
      <c r="A1007">
        <v>9001029</v>
      </c>
      <c r="B1007" t="s">
        <v>2344</v>
      </c>
      <c r="C1007" t="s">
        <v>9185</v>
      </c>
      <c r="D1007" t="s">
        <v>2345</v>
      </c>
      <c r="E1007" t="s">
        <v>8624</v>
      </c>
      <c r="F1007" t="s">
        <v>9186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5000</v>
      </c>
      <c r="Z1007">
        <v>0</v>
      </c>
      <c r="AA1007" t="s">
        <v>9187</v>
      </c>
    </row>
    <row r="1008" spans="1:27" x14ac:dyDescent="0.2">
      <c r="A1008">
        <v>9001028</v>
      </c>
      <c r="B1008" t="s">
        <v>2341</v>
      </c>
      <c r="C1008" t="s">
        <v>9185</v>
      </c>
      <c r="D1008" t="s">
        <v>2342</v>
      </c>
      <c r="E1008" t="s">
        <v>8624</v>
      </c>
      <c r="F1008" t="s">
        <v>9186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3500</v>
      </c>
      <c r="N1008">
        <v>0</v>
      </c>
      <c r="O1008">
        <v>0</v>
      </c>
      <c r="P1008">
        <v>14000</v>
      </c>
      <c r="Q1008">
        <v>2800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5000</v>
      </c>
      <c r="Z1008">
        <v>0</v>
      </c>
      <c r="AA1008" t="s">
        <v>9187</v>
      </c>
    </row>
    <row r="1009" spans="1:27" x14ac:dyDescent="0.2">
      <c r="A1009">
        <v>9001027</v>
      </c>
      <c r="B1009" t="s">
        <v>969</v>
      </c>
      <c r="C1009" t="s">
        <v>9185</v>
      </c>
      <c r="D1009" t="s">
        <v>2339</v>
      </c>
      <c r="E1009" t="s">
        <v>8624</v>
      </c>
      <c r="F1009" t="s">
        <v>9186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5000</v>
      </c>
      <c r="Z1009">
        <v>0</v>
      </c>
      <c r="AA1009" t="s">
        <v>9187</v>
      </c>
    </row>
    <row r="1010" spans="1:27" x14ac:dyDescent="0.2">
      <c r="A1010">
        <v>9001026</v>
      </c>
      <c r="B1010" t="s">
        <v>2336</v>
      </c>
      <c r="C1010" t="s">
        <v>9185</v>
      </c>
      <c r="D1010" t="s">
        <v>2337</v>
      </c>
      <c r="E1010" t="s">
        <v>8624</v>
      </c>
      <c r="F1010" t="s">
        <v>9186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3500</v>
      </c>
      <c r="N1010">
        <v>0</v>
      </c>
      <c r="O1010">
        <v>0</v>
      </c>
      <c r="P1010">
        <v>14000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5000</v>
      </c>
      <c r="Z1010">
        <v>0</v>
      </c>
      <c r="AA1010" t="s">
        <v>9187</v>
      </c>
    </row>
    <row r="1011" spans="1:27" x14ac:dyDescent="0.2">
      <c r="A1011">
        <v>9001025</v>
      </c>
      <c r="B1011" t="s">
        <v>2333</v>
      </c>
      <c r="C1011" t="s">
        <v>9185</v>
      </c>
      <c r="D1011" t="s">
        <v>2334</v>
      </c>
      <c r="E1011" t="s">
        <v>8624</v>
      </c>
      <c r="F1011" t="s">
        <v>9186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7000</v>
      </c>
      <c r="O1011">
        <v>0</v>
      </c>
      <c r="P1011">
        <v>7000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5000</v>
      </c>
      <c r="Z1011">
        <v>0</v>
      </c>
      <c r="AA1011" t="s">
        <v>9187</v>
      </c>
    </row>
    <row r="1012" spans="1:27" x14ac:dyDescent="0.2">
      <c r="A1012">
        <v>9001024</v>
      </c>
      <c r="B1012" t="s">
        <v>2330</v>
      </c>
      <c r="C1012" t="s">
        <v>9185</v>
      </c>
      <c r="D1012" t="s">
        <v>2331</v>
      </c>
      <c r="E1012" t="s">
        <v>8624</v>
      </c>
      <c r="F1012" t="s">
        <v>9186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10500</v>
      </c>
      <c r="N1012">
        <v>7000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5000</v>
      </c>
      <c r="Z1012">
        <v>0</v>
      </c>
      <c r="AA1012" t="s">
        <v>9187</v>
      </c>
    </row>
    <row r="1013" spans="1:27" x14ac:dyDescent="0.2">
      <c r="A1013">
        <v>9001023</v>
      </c>
      <c r="B1013" t="s">
        <v>2327</v>
      </c>
      <c r="C1013" t="s">
        <v>9185</v>
      </c>
      <c r="D1013" t="s">
        <v>2328</v>
      </c>
      <c r="E1013" t="s">
        <v>8624</v>
      </c>
      <c r="F1013" t="s">
        <v>9186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7000</v>
      </c>
      <c r="N1013">
        <v>0</v>
      </c>
      <c r="O1013">
        <v>0</v>
      </c>
      <c r="P1013">
        <v>7000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5000</v>
      </c>
      <c r="Z1013">
        <v>0</v>
      </c>
      <c r="AA1013" t="s">
        <v>9187</v>
      </c>
    </row>
    <row r="1014" spans="1:27" x14ac:dyDescent="0.2">
      <c r="A1014">
        <v>9001022</v>
      </c>
      <c r="B1014" t="s">
        <v>2324</v>
      </c>
      <c r="C1014" t="s">
        <v>9185</v>
      </c>
      <c r="D1014" t="s">
        <v>2325</v>
      </c>
      <c r="E1014" t="s">
        <v>8624</v>
      </c>
      <c r="F1014" t="s">
        <v>9186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2400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5000</v>
      </c>
      <c r="Z1014">
        <v>0</v>
      </c>
      <c r="AA1014" t="s">
        <v>9187</v>
      </c>
    </row>
    <row r="1015" spans="1:27" x14ac:dyDescent="0.2">
      <c r="A1015">
        <v>9001021</v>
      </c>
      <c r="B1015" t="s">
        <v>2321</v>
      </c>
      <c r="C1015" t="s">
        <v>9185</v>
      </c>
      <c r="D1015" t="s">
        <v>2322</v>
      </c>
      <c r="E1015" t="s">
        <v>8624</v>
      </c>
      <c r="F1015" t="s">
        <v>9186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3500</v>
      </c>
      <c r="N1015">
        <v>0</v>
      </c>
      <c r="O1015">
        <v>7700</v>
      </c>
      <c r="P1015">
        <v>2800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5000</v>
      </c>
      <c r="Z1015">
        <v>0</v>
      </c>
      <c r="AA1015" t="s">
        <v>9187</v>
      </c>
    </row>
    <row r="1016" spans="1:27" x14ac:dyDescent="0.2">
      <c r="A1016">
        <v>9001020</v>
      </c>
      <c r="B1016" t="s">
        <v>2318</v>
      </c>
      <c r="C1016" t="s">
        <v>9185</v>
      </c>
      <c r="D1016" t="s">
        <v>2319</v>
      </c>
      <c r="E1016" t="s">
        <v>8624</v>
      </c>
      <c r="F1016" t="s">
        <v>9186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7000</v>
      </c>
      <c r="N1016">
        <v>0</v>
      </c>
      <c r="O1016">
        <v>0</v>
      </c>
      <c r="P1016">
        <v>7000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5000</v>
      </c>
      <c r="Z1016">
        <v>0</v>
      </c>
      <c r="AA1016" t="s">
        <v>9187</v>
      </c>
    </row>
    <row r="1017" spans="1:27" x14ac:dyDescent="0.2">
      <c r="A1017">
        <v>9001019</v>
      </c>
      <c r="B1017" t="s">
        <v>2315</v>
      </c>
      <c r="C1017" t="s">
        <v>9185</v>
      </c>
      <c r="D1017" t="s">
        <v>2316</v>
      </c>
      <c r="E1017" t="s">
        <v>8624</v>
      </c>
      <c r="F1017" t="s">
        <v>9186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3500</v>
      </c>
      <c r="N1017">
        <v>0</v>
      </c>
      <c r="O1017">
        <v>0</v>
      </c>
      <c r="P1017">
        <v>14000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5000</v>
      </c>
      <c r="Z1017">
        <v>0</v>
      </c>
      <c r="AA1017" t="s">
        <v>9187</v>
      </c>
    </row>
    <row r="1018" spans="1:27" x14ac:dyDescent="0.2">
      <c r="A1018">
        <v>9001018</v>
      </c>
      <c r="B1018" t="s">
        <v>2312</v>
      </c>
      <c r="C1018" t="s">
        <v>9185</v>
      </c>
      <c r="D1018" t="s">
        <v>2313</v>
      </c>
      <c r="E1018" t="s">
        <v>8624</v>
      </c>
      <c r="F1018" t="s">
        <v>9186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7000</v>
      </c>
      <c r="N1018">
        <v>7000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5000</v>
      </c>
      <c r="Z1018">
        <v>0</v>
      </c>
      <c r="AA1018" t="s">
        <v>9187</v>
      </c>
    </row>
    <row r="1019" spans="1:27" x14ac:dyDescent="0.2">
      <c r="A1019">
        <v>9001017</v>
      </c>
      <c r="B1019" t="s">
        <v>2309</v>
      </c>
      <c r="C1019" t="s">
        <v>9185</v>
      </c>
      <c r="D1019" t="s">
        <v>2310</v>
      </c>
      <c r="E1019" t="s">
        <v>8624</v>
      </c>
      <c r="F1019" t="s">
        <v>9186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7000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5000</v>
      </c>
      <c r="Z1019">
        <v>0</v>
      </c>
      <c r="AA1019" t="s">
        <v>9187</v>
      </c>
    </row>
    <row r="1020" spans="1:27" x14ac:dyDescent="0.2">
      <c r="A1020">
        <v>9001016</v>
      </c>
      <c r="B1020" t="s">
        <v>2306</v>
      </c>
      <c r="C1020" t="s">
        <v>9185</v>
      </c>
      <c r="D1020" t="s">
        <v>2307</v>
      </c>
      <c r="E1020" t="s">
        <v>8624</v>
      </c>
      <c r="F1020" t="s">
        <v>9186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7000</v>
      </c>
      <c r="N1020">
        <v>0</v>
      </c>
      <c r="O1020">
        <v>0</v>
      </c>
      <c r="P1020">
        <v>7000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5000</v>
      </c>
      <c r="Z1020">
        <v>0</v>
      </c>
      <c r="AA1020" t="s">
        <v>9187</v>
      </c>
    </row>
    <row r="1021" spans="1:27" x14ac:dyDescent="0.2">
      <c r="A1021">
        <v>9001015</v>
      </c>
      <c r="B1021" t="s">
        <v>2303</v>
      </c>
      <c r="C1021" t="s">
        <v>9185</v>
      </c>
      <c r="D1021" t="s">
        <v>2304</v>
      </c>
      <c r="E1021" t="s">
        <v>8624</v>
      </c>
      <c r="F1021" t="s">
        <v>9186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7000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5000</v>
      </c>
      <c r="Z1021">
        <v>0</v>
      </c>
      <c r="AA1021" t="s">
        <v>9187</v>
      </c>
    </row>
    <row r="1022" spans="1:27" x14ac:dyDescent="0.2">
      <c r="A1022">
        <v>9001014</v>
      </c>
      <c r="B1022" t="s">
        <v>2300</v>
      </c>
      <c r="C1022" t="s">
        <v>9185</v>
      </c>
      <c r="D1022" t="s">
        <v>2301</v>
      </c>
      <c r="E1022" t="s">
        <v>8624</v>
      </c>
      <c r="F1022" t="s">
        <v>9186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7000</v>
      </c>
      <c r="N1022">
        <v>0</v>
      </c>
      <c r="O1022">
        <v>0</v>
      </c>
      <c r="P1022">
        <v>14000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5000</v>
      </c>
      <c r="Z1022">
        <v>0</v>
      </c>
      <c r="AA1022" t="s">
        <v>9187</v>
      </c>
    </row>
    <row r="1023" spans="1:27" x14ac:dyDescent="0.2">
      <c r="A1023">
        <v>9001013</v>
      </c>
      <c r="B1023" t="s">
        <v>2297</v>
      </c>
      <c r="C1023" t="s">
        <v>9185</v>
      </c>
      <c r="D1023" t="s">
        <v>2298</v>
      </c>
      <c r="E1023" t="s">
        <v>8624</v>
      </c>
      <c r="F1023" t="s">
        <v>9186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3500</v>
      </c>
      <c r="N1023">
        <v>0</v>
      </c>
      <c r="O1023">
        <v>0</v>
      </c>
      <c r="P1023">
        <v>7000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5000</v>
      </c>
      <c r="Z1023">
        <v>0</v>
      </c>
      <c r="AA1023" t="s">
        <v>9187</v>
      </c>
    </row>
    <row r="1024" spans="1:27" x14ac:dyDescent="0.2">
      <c r="A1024">
        <v>9001012</v>
      </c>
      <c r="B1024" t="s">
        <v>2294</v>
      </c>
      <c r="C1024" t="s">
        <v>9185</v>
      </c>
      <c r="D1024" t="s">
        <v>2295</v>
      </c>
      <c r="E1024" t="s">
        <v>8624</v>
      </c>
      <c r="F1024" t="s">
        <v>9186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7000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5000</v>
      </c>
      <c r="Z1024">
        <v>0</v>
      </c>
      <c r="AA1024" t="s">
        <v>9187</v>
      </c>
    </row>
    <row r="1025" spans="1:27" x14ac:dyDescent="0.2">
      <c r="A1025">
        <v>9001011</v>
      </c>
      <c r="B1025" t="s">
        <v>2291</v>
      </c>
      <c r="C1025" t="s">
        <v>9185</v>
      </c>
      <c r="D1025" t="s">
        <v>2292</v>
      </c>
      <c r="E1025" t="s">
        <v>8624</v>
      </c>
      <c r="F1025" t="s">
        <v>9186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7000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5000</v>
      </c>
      <c r="Z1025">
        <v>0</v>
      </c>
      <c r="AA1025" t="s">
        <v>9187</v>
      </c>
    </row>
    <row r="1026" spans="1:27" x14ac:dyDescent="0.2">
      <c r="A1026">
        <v>9001010</v>
      </c>
      <c r="B1026" t="s">
        <v>2288</v>
      </c>
      <c r="C1026" t="s">
        <v>9185</v>
      </c>
      <c r="D1026" t="s">
        <v>2289</v>
      </c>
      <c r="E1026" t="s">
        <v>8624</v>
      </c>
      <c r="F1026" t="s">
        <v>9186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14000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5000</v>
      </c>
      <c r="Z1026">
        <v>0</v>
      </c>
      <c r="AA1026" t="s">
        <v>9187</v>
      </c>
    </row>
    <row r="1027" spans="1:27" x14ac:dyDescent="0.2">
      <c r="A1027">
        <v>9001009</v>
      </c>
      <c r="B1027" t="s">
        <v>2285</v>
      </c>
      <c r="C1027" t="s">
        <v>9185</v>
      </c>
      <c r="D1027" t="s">
        <v>2286</v>
      </c>
      <c r="E1027" t="s">
        <v>8624</v>
      </c>
      <c r="F1027" t="s">
        <v>9186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7000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5000</v>
      </c>
      <c r="Z1027">
        <v>0</v>
      </c>
      <c r="AA1027" t="s">
        <v>9187</v>
      </c>
    </row>
    <row r="1028" spans="1:27" x14ac:dyDescent="0.2">
      <c r="A1028">
        <v>9001008</v>
      </c>
      <c r="B1028" t="s">
        <v>2282</v>
      </c>
      <c r="C1028" t="s">
        <v>9185</v>
      </c>
      <c r="D1028" t="s">
        <v>2283</v>
      </c>
      <c r="E1028" t="s">
        <v>8624</v>
      </c>
      <c r="F1028" t="s">
        <v>9186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5000</v>
      </c>
      <c r="Z1028">
        <v>0</v>
      </c>
      <c r="AA1028" t="s">
        <v>9187</v>
      </c>
    </row>
    <row r="1029" spans="1:27" x14ac:dyDescent="0.2">
      <c r="A1029">
        <v>9001007</v>
      </c>
      <c r="B1029" t="s">
        <v>2279</v>
      </c>
      <c r="C1029" t="s">
        <v>9185</v>
      </c>
      <c r="D1029" t="s">
        <v>2280</v>
      </c>
      <c r="E1029" t="s">
        <v>8624</v>
      </c>
      <c r="F1029" t="s">
        <v>9186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5000</v>
      </c>
      <c r="Z1029">
        <v>0</v>
      </c>
      <c r="AA1029" t="s">
        <v>9187</v>
      </c>
    </row>
    <row r="1030" spans="1:27" x14ac:dyDescent="0.2">
      <c r="A1030">
        <v>9001006</v>
      </c>
      <c r="B1030" t="s">
        <v>2276</v>
      </c>
      <c r="C1030" t="s">
        <v>9185</v>
      </c>
      <c r="D1030" t="s">
        <v>2277</v>
      </c>
      <c r="E1030" t="s">
        <v>8624</v>
      </c>
      <c r="F1030" t="s">
        <v>9186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7000</v>
      </c>
      <c r="N1030">
        <v>0</v>
      </c>
      <c r="O1030">
        <v>0</v>
      </c>
      <c r="P1030">
        <v>14000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5000</v>
      </c>
      <c r="Z1030">
        <v>0</v>
      </c>
      <c r="AA1030" t="s">
        <v>9187</v>
      </c>
    </row>
    <row r="1031" spans="1:27" x14ac:dyDescent="0.2">
      <c r="A1031">
        <v>9001005</v>
      </c>
      <c r="B1031" t="s">
        <v>2273</v>
      </c>
      <c r="C1031" t="s">
        <v>9185</v>
      </c>
      <c r="D1031" t="s">
        <v>2274</v>
      </c>
      <c r="E1031" t="s">
        <v>8624</v>
      </c>
      <c r="F1031" t="s">
        <v>9186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7000</v>
      </c>
      <c r="N1031">
        <v>0</v>
      </c>
      <c r="O1031">
        <v>0</v>
      </c>
      <c r="P1031">
        <v>7000</v>
      </c>
      <c r="Q1031">
        <v>2400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5000</v>
      </c>
      <c r="Z1031">
        <v>0</v>
      </c>
      <c r="AA1031" t="s">
        <v>9187</v>
      </c>
    </row>
    <row r="1032" spans="1:27" x14ac:dyDescent="0.2">
      <c r="A1032">
        <v>9001004</v>
      </c>
      <c r="B1032" t="s">
        <v>2270</v>
      </c>
      <c r="C1032" t="s">
        <v>9185</v>
      </c>
      <c r="D1032" t="s">
        <v>2271</v>
      </c>
      <c r="E1032" t="s">
        <v>8624</v>
      </c>
      <c r="F1032" t="s">
        <v>9186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3500</v>
      </c>
      <c r="N1032">
        <v>0</v>
      </c>
      <c r="O1032">
        <v>0</v>
      </c>
      <c r="P1032">
        <v>7000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5000</v>
      </c>
      <c r="Z1032">
        <v>0</v>
      </c>
      <c r="AA1032" t="s">
        <v>9187</v>
      </c>
    </row>
    <row r="1033" spans="1:27" x14ac:dyDescent="0.2">
      <c r="A1033">
        <v>9001003</v>
      </c>
      <c r="B1033" t="s">
        <v>2267</v>
      </c>
      <c r="C1033" t="s">
        <v>9185</v>
      </c>
      <c r="D1033" t="s">
        <v>2268</v>
      </c>
      <c r="E1033" t="s">
        <v>8624</v>
      </c>
      <c r="F1033" t="s">
        <v>9186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7000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5000</v>
      </c>
      <c r="Z1033">
        <v>0</v>
      </c>
      <c r="AA1033" t="s">
        <v>9187</v>
      </c>
    </row>
    <row r="1034" spans="1:27" x14ac:dyDescent="0.2">
      <c r="A1034">
        <v>9001002</v>
      </c>
      <c r="B1034" t="s">
        <v>2264</v>
      </c>
      <c r="C1034" t="s">
        <v>9185</v>
      </c>
      <c r="D1034" t="s">
        <v>2265</v>
      </c>
      <c r="E1034" t="s">
        <v>8624</v>
      </c>
      <c r="F1034" t="s">
        <v>9186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3500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5000</v>
      </c>
      <c r="Z1034">
        <v>0</v>
      </c>
      <c r="AA1034" t="s">
        <v>9187</v>
      </c>
    </row>
    <row r="1035" spans="1:27" x14ac:dyDescent="0.2">
      <c r="A1035">
        <v>9001001</v>
      </c>
      <c r="B1035" t="s">
        <v>2261</v>
      </c>
      <c r="C1035" t="s">
        <v>9185</v>
      </c>
      <c r="D1035" t="s">
        <v>2262</v>
      </c>
      <c r="E1035" t="s">
        <v>8624</v>
      </c>
      <c r="F1035" t="s">
        <v>9186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14000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5000</v>
      </c>
      <c r="Z1035">
        <v>0</v>
      </c>
      <c r="AA1035" t="s">
        <v>9187</v>
      </c>
    </row>
    <row r="1036" spans="1:27" x14ac:dyDescent="0.2">
      <c r="A1036">
        <v>9001000</v>
      </c>
      <c r="B1036" t="s">
        <v>2258</v>
      </c>
      <c r="C1036" t="s">
        <v>9185</v>
      </c>
      <c r="D1036" t="s">
        <v>2259</v>
      </c>
      <c r="E1036" t="s">
        <v>8624</v>
      </c>
      <c r="F1036" t="s">
        <v>9186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5000</v>
      </c>
      <c r="Z1036">
        <v>0</v>
      </c>
      <c r="AA1036" t="s">
        <v>9187</v>
      </c>
    </row>
    <row r="1037" spans="1:27" x14ac:dyDescent="0.2">
      <c r="A1037">
        <v>9000999</v>
      </c>
      <c r="B1037" t="s">
        <v>2255</v>
      </c>
      <c r="C1037" t="s">
        <v>9185</v>
      </c>
      <c r="D1037" t="s">
        <v>2256</v>
      </c>
      <c r="E1037" t="s">
        <v>8624</v>
      </c>
      <c r="F1037" t="s">
        <v>9186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3500</v>
      </c>
      <c r="N1037">
        <v>7000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5000</v>
      </c>
      <c r="Z1037">
        <v>0</v>
      </c>
      <c r="AA1037" t="s">
        <v>9187</v>
      </c>
    </row>
    <row r="1038" spans="1:27" x14ac:dyDescent="0.2">
      <c r="A1038">
        <v>9000998</v>
      </c>
      <c r="B1038" t="s">
        <v>2252</v>
      </c>
      <c r="C1038" t="s">
        <v>9185</v>
      </c>
      <c r="D1038" t="s">
        <v>2253</v>
      </c>
      <c r="E1038" t="s">
        <v>8624</v>
      </c>
      <c r="F1038" t="s">
        <v>9186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5000</v>
      </c>
      <c r="Z1038">
        <v>0</v>
      </c>
      <c r="AA1038" t="s">
        <v>9187</v>
      </c>
    </row>
    <row r="1039" spans="1:27" x14ac:dyDescent="0.2">
      <c r="A1039">
        <v>9000997</v>
      </c>
      <c r="B1039" t="s">
        <v>2249</v>
      </c>
      <c r="C1039" t="s">
        <v>9185</v>
      </c>
      <c r="D1039" t="s">
        <v>2250</v>
      </c>
      <c r="E1039" t="s">
        <v>8624</v>
      </c>
      <c r="F1039" t="s">
        <v>9186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7000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5000</v>
      </c>
      <c r="Z1039">
        <v>0</v>
      </c>
      <c r="AA1039" t="s">
        <v>9187</v>
      </c>
    </row>
    <row r="1040" spans="1:27" x14ac:dyDescent="0.2">
      <c r="A1040">
        <v>9000996</v>
      </c>
      <c r="B1040" t="s">
        <v>2246</v>
      </c>
      <c r="C1040" t="s">
        <v>9185</v>
      </c>
      <c r="D1040" t="s">
        <v>2247</v>
      </c>
      <c r="E1040" t="s">
        <v>8624</v>
      </c>
      <c r="F1040" t="s">
        <v>9186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7000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5000</v>
      </c>
      <c r="Z1040">
        <v>0</v>
      </c>
      <c r="AA1040" t="s">
        <v>9187</v>
      </c>
    </row>
    <row r="1041" spans="1:27" x14ac:dyDescent="0.2">
      <c r="A1041">
        <v>9000995</v>
      </c>
      <c r="B1041" t="s">
        <v>2243</v>
      </c>
      <c r="C1041" t="s">
        <v>9185</v>
      </c>
      <c r="D1041" t="s">
        <v>2244</v>
      </c>
      <c r="E1041" t="s">
        <v>8624</v>
      </c>
      <c r="F1041" t="s">
        <v>9186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7000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5000</v>
      </c>
      <c r="Z1041">
        <v>0</v>
      </c>
      <c r="AA1041" t="s">
        <v>9187</v>
      </c>
    </row>
    <row r="1042" spans="1:27" x14ac:dyDescent="0.2">
      <c r="A1042">
        <v>9000994</v>
      </c>
      <c r="B1042" t="s">
        <v>2240</v>
      </c>
      <c r="C1042" t="s">
        <v>9185</v>
      </c>
      <c r="D1042" t="s">
        <v>2241</v>
      </c>
      <c r="E1042" t="s">
        <v>8624</v>
      </c>
      <c r="F1042" t="s">
        <v>9186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7000</v>
      </c>
      <c r="N1042">
        <v>0</v>
      </c>
      <c r="O1042">
        <v>0</v>
      </c>
      <c r="P1042">
        <v>14000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5000</v>
      </c>
      <c r="Z1042">
        <v>0</v>
      </c>
      <c r="AA1042" t="s">
        <v>9187</v>
      </c>
    </row>
    <row r="1043" spans="1:27" x14ac:dyDescent="0.2">
      <c r="A1043">
        <v>9000993</v>
      </c>
      <c r="B1043" t="s">
        <v>2237</v>
      </c>
      <c r="C1043" t="s">
        <v>9185</v>
      </c>
      <c r="D1043" t="s">
        <v>2238</v>
      </c>
      <c r="E1043" t="s">
        <v>8624</v>
      </c>
      <c r="F1043" t="s">
        <v>9186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14000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5000</v>
      </c>
      <c r="Z1043">
        <v>0</v>
      </c>
      <c r="AA1043" t="s">
        <v>9187</v>
      </c>
    </row>
    <row r="1044" spans="1:27" x14ac:dyDescent="0.2">
      <c r="A1044">
        <v>9000992</v>
      </c>
      <c r="B1044" t="s">
        <v>2234</v>
      </c>
      <c r="C1044" t="s">
        <v>9185</v>
      </c>
      <c r="D1044" t="s">
        <v>2235</v>
      </c>
      <c r="E1044" t="s">
        <v>8624</v>
      </c>
      <c r="F1044" t="s">
        <v>9186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7000</v>
      </c>
      <c r="N1044">
        <v>0</v>
      </c>
      <c r="O1044">
        <v>0</v>
      </c>
      <c r="P1044">
        <v>7000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5000</v>
      </c>
      <c r="Z1044">
        <v>0</v>
      </c>
      <c r="AA1044" t="s">
        <v>9187</v>
      </c>
    </row>
    <row r="1045" spans="1:27" x14ac:dyDescent="0.2">
      <c r="A1045">
        <v>9000991</v>
      </c>
      <c r="B1045" t="s">
        <v>2231</v>
      </c>
      <c r="C1045" t="s">
        <v>9185</v>
      </c>
      <c r="D1045" t="s">
        <v>2232</v>
      </c>
      <c r="E1045" t="s">
        <v>8624</v>
      </c>
      <c r="F1045" t="s">
        <v>9186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7000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5000</v>
      </c>
      <c r="Z1045">
        <v>0</v>
      </c>
      <c r="AA1045" t="s">
        <v>9187</v>
      </c>
    </row>
    <row r="1046" spans="1:27" x14ac:dyDescent="0.2">
      <c r="A1046">
        <v>9000990</v>
      </c>
      <c r="B1046" t="s">
        <v>2228</v>
      </c>
      <c r="C1046" t="s">
        <v>9185</v>
      </c>
      <c r="D1046" t="s">
        <v>2229</v>
      </c>
      <c r="E1046" t="s">
        <v>8624</v>
      </c>
      <c r="F1046" t="s">
        <v>9186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5000</v>
      </c>
      <c r="Z1046">
        <v>0</v>
      </c>
      <c r="AA1046" t="s">
        <v>9187</v>
      </c>
    </row>
    <row r="1047" spans="1:27" x14ac:dyDescent="0.2">
      <c r="A1047">
        <v>9000989</v>
      </c>
      <c r="B1047" t="s">
        <v>2225</v>
      </c>
      <c r="C1047" t="s">
        <v>9185</v>
      </c>
      <c r="D1047" t="s">
        <v>2226</v>
      </c>
      <c r="E1047" t="s">
        <v>8624</v>
      </c>
      <c r="F1047" t="s">
        <v>9186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7000</v>
      </c>
      <c r="N1047">
        <v>0</v>
      </c>
      <c r="O1047">
        <v>0</v>
      </c>
      <c r="P1047">
        <v>7000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5000</v>
      </c>
      <c r="Z1047">
        <v>0</v>
      </c>
      <c r="AA1047" t="s">
        <v>9187</v>
      </c>
    </row>
    <row r="1048" spans="1:27" x14ac:dyDescent="0.2">
      <c r="A1048">
        <v>9000988</v>
      </c>
      <c r="B1048" t="s">
        <v>2222</v>
      </c>
      <c r="C1048" t="s">
        <v>9185</v>
      </c>
      <c r="D1048" t="s">
        <v>2223</v>
      </c>
      <c r="E1048" t="s">
        <v>8624</v>
      </c>
      <c r="F1048" t="s">
        <v>9186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5000</v>
      </c>
      <c r="Z1048">
        <v>0</v>
      </c>
      <c r="AA1048" t="s">
        <v>9187</v>
      </c>
    </row>
    <row r="1049" spans="1:27" x14ac:dyDescent="0.2">
      <c r="A1049">
        <v>9000987</v>
      </c>
      <c r="B1049" t="s">
        <v>2219</v>
      </c>
      <c r="C1049" t="s">
        <v>9185</v>
      </c>
      <c r="D1049" t="s">
        <v>2220</v>
      </c>
      <c r="E1049" t="s">
        <v>8624</v>
      </c>
      <c r="F1049" t="s">
        <v>9186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14000</v>
      </c>
      <c r="Q1049">
        <v>3600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5000</v>
      </c>
      <c r="Z1049">
        <v>0</v>
      </c>
      <c r="AA1049" t="s">
        <v>9187</v>
      </c>
    </row>
    <row r="1050" spans="1:27" x14ac:dyDescent="0.2">
      <c r="A1050">
        <v>9000515</v>
      </c>
      <c r="B1050" t="s">
        <v>2782</v>
      </c>
      <c r="C1050" t="s">
        <v>9185</v>
      </c>
      <c r="D1050" t="s">
        <v>2783</v>
      </c>
      <c r="E1050" t="s">
        <v>8624</v>
      </c>
      <c r="F1050" t="s">
        <v>9186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5000</v>
      </c>
      <c r="Z1050">
        <v>0</v>
      </c>
      <c r="AA1050" t="s">
        <v>9187</v>
      </c>
    </row>
    <row r="1051" spans="1:27" x14ac:dyDescent="0.2">
      <c r="A1051">
        <v>9000868</v>
      </c>
      <c r="B1051" t="s">
        <v>2779</v>
      </c>
      <c r="C1051" t="s">
        <v>9185</v>
      </c>
      <c r="D1051" t="s">
        <v>2780</v>
      </c>
      <c r="E1051" t="s">
        <v>8624</v>
      </c>
      <c r="F1051" t="s">
        <v>9186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5000</v>
      </c>
      <c r="Z1051">
        <v>0</v>
      </c>
      <c r="AA1051" t="s">
        <v>9187</v>
      </c>
    </row>
    <row r="1052" spans="1:27" x14ac:dyDescent="0.2">
      <c r="A1052">
        <v>9000867</v>
      </c>
      <c r="B1052" t="s">
        <v>2776</v>
      </c>
      <c r="C1052" t="s">
        <v>9185</v>
      </c>
      <c r="D1052" t="s">
        <v>2777</v>
      </c>
      <c r="E1052" t="s">
        <v>8624</v>
      </c>
      <c r="F1052" t="s">
        <v>9186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5000</v>
      </c>
      <c r="Z1052">
        <v>0</v>
      </c>
      <c r="AA1052" t="s">
        <v>9187</v>
      </c>
    </row>
    <row r="1053" spans="1:27" x14ac:dyDescent="0.2">
      <c r="A1053">
        <v>9000866</v>
      </c>
      <c r="B1053" t="s">
        <v>2773</v>
      </c>
      <c r="C1053" t="s">
        <v>9185</v>
      </c>
      <c r="D1053" t="s">
        <v>2774</v>
      </c>
      <c r="E1053" t="s">
        <v>8624</v>
      </c>
      <c r="F1053" t="s">
        <v>9186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5000</v>
      </c>
      <c r="Z1053">
        <v>0</v>
      </c>
      <c r="AA1053" t="s">
        <v>9187</v>
      </c>
    </row>
    <row r="1054" spans="1:27" x14ac:dyDescent="0.2">
      <c r="A1054">
        <v>9000865</v>
      </c>
      <c r="B1054" t="s">
        <v>2770</v>
      </c>
      <c r="C1054" t="s">
        <v>9185</v>
      </c>
      <c r="D1054" t="s">
        <v>2771</v>
      </c>
      <c r="E1054" t="s">
        <v>8624</v>
      </c>
      <c r="F1054" t="s">
        <v>9186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5000</v>
      </c>
      <c r="Z1054">
        <v>0</v>
      </c>
      <c r="AA1054" t="s">
        <v>9187</v>
      </c>
    </row>
    <row r="1055" spans="1:27" x14ac:dyDescent="0.2">
      <c r="A1055">
        <v>9000362</v>
      </c>
      <c r="B1055" t="s">
        <v>2767</v>
      </c>
      <c r="C1055" t="s">
        <v>9185</v>
      </c>
      <c r="D1055" t="s">
        <v>2768</v>
      </c>
      <c r="E1055" t="s">
        <v>8624</v>
      </c>
      <c r="F1055" t="s">
        <v>9186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5000</v>
      </c>
      <c r="Z1055">
        <v>0</v>
      </c>
      <c r="AA1055" t="s">
        <v>9187</v>
      </c>
    </row>
    <row r="1056" spans="1:27" x14ac:dyDescent="0.2">
      <c r="A1056">
        <v>9000361</v>
      </c>
      <c r="B1056" t="s">
        <v>2764</v>
      </c>
      <c r="C1056" t="s">
        <v>9185</v>
      </c>
      <c r="D1056" t="s">
        <v>2765</v>
      </c>
      <c r="E1056" t="s">
        <v>8624</v>
      </c>
      <c r="F1056" t="s">
        <v>9186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5000</v>
      </c>
      <c r="Z1056">
        <v>0</v>
      </c>
      <c r="AA1056" t="s">
        <v>9187</v>
      </c>
    </row>
    <row r="1057" spans="1:27" x14ac:dyDescent="0.2">
      <c r="A1057">
        <v>9000359</v>
      </c>
      <c r="B1057" t="s">
        <v>2761</v>
      </c>
      <c r="C1057" t="s">
        <v>9185</v>
      </c>
      <c r="D1057" t="s">
        <v>2762</v>
      </c>
      <c r="E1057" t="s">
        <v>8624</v>
      </c>
      <c r="F1057" t="s">
        <v>9186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5000</v>
      </c>
      <c r="Z1057">
        <v>0</v>
      </c>
      <c r="AA1057" t="s">
        <v>9187</v>
      </c>
    </row>
    <row r="1058" spans="1:27" x14ac:dyDescent="0.2">
      <c r="A1058">
        <v>9000350</v>
      </c>
      <c r="B1058" t="s">
        <v>2758</v>
      </c>
      <c r="C1058" t="s">
        <v>9185</v>
      </c>
      <c r="D1058" t="s">
        <v>2759</v>
      </c>
      <c r="E1058" t="s">
        <v>8624</v>
      </c>
      <c r="F1058" t="s">
        <v>9186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5000</v>
      </c>
      <c r="Z1058">
        <v>0</v>
      </c>
      <c r="AA1058" t="s">
        <v>9187</v>
      </c>
    </row>
    <row r="1059" spans="1:27" x14ac:dyDescent="0.2">
      <c r="A1059">
        <v>9000346</v>
      </c>
      <c r="B1059" t="s">
        <v>2755</v>
      </c>
      <c r="C1059" t="s">
        <v>9185</v>
      </c>
      <c r="D1059" t="s">
        <v>2756</v>
      </c>
      <c r="E1059" t="s">
        <v>8624</v>
      </c>
      <c r="F1059" t="s">
        <v>9186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5000</v>
      </c>
      <c r="Z1059">
        <v>0</v>
      </c>
      <c r="AA1059" t="s">
        <v>9187</v>
      </c>
    </row>
    <row r="1060" spans="1:27" x14ac:dyDescent="0.2">
      <c r="A1060">
        <v>9000342</v>
      </c>
      <c r="B1060" t="s">
        <v>2752</v>
      </c>
      <c r="C1060" t="s">
        <v>9185</v>
      </c>
      <c r="D1060" t="s">
        <v>2753</v>
      </c>
      <c r="E1060" t="s">
        <v>8624</v>
      </c>
      <c r="F1060" t="s">
        <v>9186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5000</v>
      </c>
      <c r="Z1060">
        <v>0</v>
      </c>
      <c r="AA1060" t="s">
        <v>9187</v>
      </c>
    </row>
    <row r="1061" spans="1:27" x14ac:dyDescent="0.2">
      <c r="A1061">
        <v>9000116</v>
      </c>
      <c r="B1061" t="s">
        <v>2750</v>
      </c>
      <c r="C1061" t="s">
        <v>9185</v>
      </c>
      <c r="D1061" t="s">
        <v>2751</v>
      </c>
      <c r="E1061" t="s">
        <v>8624</v>
      </c>
      <c r="F1061" t="s">
        <v>9186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5000</v>
      </c>
      <c r="Z1061">
        <v>0</v>
      </c>
      <c r="AA1061" t="s">
        <v>9187</v>
      </c>
    </row>
    <row r="1062" spans="1:27" x14ac:dyDescent="0.2">
      <c r="A1062">
        <v>9000874</v>
      </c>
      <c r="B1062" t="s">
        <v>2747</v>
      </c>
      <c r="C1062" t="s">
        <v>9185</v>
      </c>
      <c r="D1062" t="s">
        <v>2748</v>
      </c>
      <c r="E1062" t="s">
        <v>8624</v>
      </c>
      <c r="F1062" t="s">
        <v>9186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6600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5000</v>
      </c>
      <c r="Z1062">
        <v>0</v>
      </c>
      <c r="AA1062" t="s">
        <v>9187</v>
      </c>
    </row>
    <row r="1063" spans="1:27" x14ac:dyDescent="0.2">
      <c r="A1063">
        <v>9000873</v>
      </c>
      <c r="B1063" t="s">
        <v>2745</v>
      </c>
      <c r="C1063" t="s">
        <v>9185</v>
      </c>
      <c r="D1063" t="s">
        <v>2746</v>
      </c>
      <c r="E1063" t="s">
        <v>8624</v>
      </c>
      <c r="F1063" t="s">
        <v>9186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5000</v>
      </c>
      <c r="Z1063">
        <v>0</v>
      </c>
      <c r="AA1063" t="s">
        <v>9187</v>
      </c>
    </row>
    <row r="1064" spans="1:27" x14ac:dyDescent="0.2">
      <c r="A1064">
        <v>9000490</v>
      </c>
      <c r="B1064" t="s">
        <v>2742</v>
      </c>
      <c r="C1064" t="s">
        <v>9185</v>
      </c>
      <c r="D1064" t="s">
        <v>2743</v>
      </c>
      <c r="E1064" t="s">
        <v>8624</v>
      </c>
      <c r="F1064" t="s">
        <v>9186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6000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5000</v>
      </c>
      <c r="Z1064">
        <v>0</v>
      </c>
      <c r="AA1064" t="s">
        <v>9187</v>
      </c>
    </row>
    <row r="1065" spans="1:27" x14ac:dyDescent="0.2">
      <c r="A1065">
        <v>9000133</v>
      </c>
      <c r="B1065" t="s">
        <v>2739</v>
      </c>
      <c r="C1065" t="s">
        <v>9185</v>
      </c>
      <c r="D1065" t="s">
        <v>2740</v>
      </c>
      <c r="E1065" t="s">
        <v>8624</v>
      </c>
      <c r="F1065" t="s">
        <v>9186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5000</v>
      </c>
      <c r="Z1065">
        <v>0</v>
      </c>
      <c r="AA1065" t="s">
        <v>9187</v>
      </c>
    </row>
    <row r="1066" spans="1:27" x14ac:dyDescent="0.2">
      <c r="A1066">
        <v>9000489</v>
      </c>
      <c r="B1066" t="s">
        <v>2736</v>
      </c>
      <c r="C1066" t="s">
        <v>9185</v>
      </c>
      <c r="D1066" t="s">
        <v>2737</v>
      </c>
      <c r="E1066" t="s">
        <v>8624</v>
      </c>
      <c r="F1066" t="s">
        <v>9186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5000</v>
      </c>
      <c r="Z1066">
        <v>0</v>
      </c>
      <c r="AA1066" t="s">
        <v>9187</v>
      </c>
    </row>
    <row r="1067" spans="1:27" x14ac:dyDescent="0.2">
      <c r="A1067">
        <v>9000488</v>
      </c>
      <c r="B1067" t="s">
        <v>2733</v>
      </c>
      <c r="C1067" t="s">
        <v>9185</v>
      </c>
      <c r="D1067" t="s">
        <v>2734</v>
      </c>
      <c r="E1067" t="s">
        <v>8624</v>
      </c>
      <c r="F1067" t="s">
        <v>9186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5000</v>
      </c>
      <c r="Z1067">
        <v>0</v>
      </c>
      <c r="AA1067" t="s">
        <v>9187</v>
      </c>
    </row>
    <row r="1068" spans="1:27" x14ac:dyDescent="0.2">
      <c r="A1068">
        <v>9000473</v>
      </c>
      <c r="B1068" t="s">
        <v>2730</v>
      </c>
      <c r="C1068" t="s">
        <v>9185</v>
      </c>
      <c r="D1068" t="s">
        <v>2731</v>
      </c>
      <c r="E1068" t="s">
        <v>8624</v>
      </c>
      <c r="F1068" t="s">
        <v>9186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5000</v>
      </c>
      <c r="Z1068">
        <v>0</v>
      </c>
      <c r="AA1068" t="s">
        <v>9187</v>
      </c>
    </row>
    <row r="1069" spans="1:27" x14ac:dyDescent="0.2">
      <c r="A1069">
        <v>9000491</v>
      </c>
      <c r="B1069" t="s">
        <v>2727</v>
      </c>
      <c r="C1069" t="s">
        <v>9185</v>
      </c>
      <c r="D1069" t="s">
        <v>2728</v>
      </c>
      <c r="E1069" t="s">
        <v>8624</v>
      </c>
      <c r="F1069" t="s">
        <v>9186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5000</v>
      </c>
      <c r="Z1069">
        <v>0</v>
      </c>
      <c r="AA1069" t="s">
        <v>9187</v>
      </c>
    </row>
    <row r="1070" spans="1:27" x14ac:dyDescent="0.2">
      <c r="A1070">
        <v>9000474</v>
      </c>
      <c r="B1070" t="s">
        <v>2724</v>
      </c>
      <c r="C1070" t="s">
        <v>9185</v>
      </c>
      <c r="D1070" t="s">
        <v>2725</v>
      </c>
      <c r="E1070" t="s">
        <v>8624</v>
      </c>
      <c r="F1070" t="s">
        <v>9186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5000</v>
      </c>
      <c r="Z1070">
        <v>0</v>
      </c>
      <c r="AA1070" t="s">
        <v>9187</v>
      </c>
    </row>
    <row r="1071" spans="1:27" x14ac:dyDescent="0.2">
      <c r="A1071">
        <v>9000871</v>
      </c>
      <c r="B1071" t="s">
        <v>2721</v>
      </c>
      <c r="C1071" t="s">
        <v>9185</v>
      </c>
      <c r="D1071" t="s">
        <v>2722</v>
      </c>
      <c r="E1071" t="s">
        <v>8624</v>
      </c>
      <c r="F1071" t="s">
        <v>9186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6000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5000</v>
      </c>
      <c r="Z1071">
        <v>0</v>
      </c>
      <c r="AA1071" t="s">
        <v>9187</v>
      </c>
    </row>
    <row r="1072" spans="1:27" x14ac:dyDescent="0.2">
      <c r="A1072">
        <v>9000870</v>
      </c>
      <c r="B1072" t="s">
        <v>872</v>
      </c>
      <c r="C1072" t="s">
        <v>9185</v>
      </c>
      <c r="D1072" t="s">
        <v>2719</v>
      </c>
      <c r="E1072" t="s">
        <v>8624</v>
      </c>
      <c r="F1072" t="s">
        <v>9186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6000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5000</v>
      </c>
      <c r="Z1072">
        <v>0</v>
      </c>
      <c r="AA1072" t="s">
        <v>9187</v>
      </c>
    </row>
    <row r="1073" spans="1:27" x14ac:dyDescent="0.2">
      <c r="A1073">
        <v>9000869</v>
      </c>
      <c r="B1073" t="s">
        <v>643</v>
      </c>
      <c r="C1073" t="s">
        <v>9185</v>
      </c>
      <c r="D1073" t="s">
        <v>2717</v>
      </c>
      <c r="E1073" t="s">
        <v>8624</v>
      </c>
      <c r="F1073" t="s">
        <v>9186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6000</v>
      </c>
      <c r="N1073">
        <v>0</v>
      </c>
      <c r="O1073">
        <v>0</v>
      </c>
      <c r="P1073">
        <v>0</v>
      </c>
      <c r="Q1073">
        <v>400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5000</v>
      </c>
      <c r="Z1073">
        <v>0</v>
      </c>
      <c r="AA1073" t="s">
        <v>9187</v>
      </c>
    </row>
    <row r="1074" spans="1:27" x14ac:dyDescent="0.2">
      <c r="A1074">
        <v>9000424</v>
      </c>
      <c r="B1074" t="s">
        <v>2714</v>
      </c>
      <c r="C1074" t="s">
        <v>9185</v>
      </c>
      <c r="D1074" t="s">
        <v>2715</v>
      </c>
      <c r="E1074" t="s">
        <v>8624</v>
      </c>
      <c r="F1074" t="s">
        <v>9186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6000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5000</v>
      </c>
      <c r="Z1074">
        <v>0</v>
      </c>
      <c r="AA1074" t="s">
        <v>9187</v>
      </c>
    </row>
    <row r="1075" spans="1:27" x14ac:dyDescent="0.2">
      <c r="A1075">
        <v>9000423</v>
      </c>
      <c r="B1075" t="s">
        <v>2711</v>
      </c>
      <c r="C1075" t="s">
        <v>9185</v>
      </c>
      <c r="D1075" t="s">
        <v>2712</v>
      </c>
      <c r="E1075" t="s">
        <v>8624</v>
      </c>
      <c r="F1075" t="s">
        <v>9186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6000</v>
      </c>
      <c r="N1075">
        <v>6000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5000</v>
      </c>
      <c r="Z1075">
        <v>0</v>
      </c>
      <c r="AA1075" t="s">
        <v>9187</v>
      </c>
    </row>
    <row r="1076" spans="1:27" x14ac:dyDescent="0.2">
      <c r="A1076">
        <v>9000419</v>
      </c>
      <c r="B1076" t="s">
        <v>2708</v>
      </c>
      <c r="C1076" t="s">
        <v>9185</v>
      </c>
      <c r="D1076" t="s">
        <v>2709</v>
      </c>
      <c r="E1076" t="s">
        <v>8624</v>
      </c>
      <c r="F1076" t="s">
        <v>9186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3000</v>
      </c>
      <c r="N1076">
        <v>0</v>
      </c>
      <c r="O1076">
        <v>0</v>
      </c>
      <c r="P1076">
        <v>12000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5000</v>
      </c>
      <c r="Z1076">
        <v>0</v>
      </c>
      <c r="AA1076" t="s">
        <v>9187</v>
      </c>
    </row>
    <row r="1077" spans="1:27" x14ac:dyDescent="0.2">
      <c r="A1077">
        <v>9000418</v>
      </c>
      <c r="B1077" t="s">
        <v>2706</v>
      </c>
      <c r="C1077" t="s">
        <v>9185</v>
      </c>
      <c r="D1077" t="s">
        <v>2707</v>
      </c>
      <c r="E1077" t="s">
        <v>8624</v>
      </c>
      <c r="F1077" t="s">
        <v>9186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3000</v>
      </c>
      <c r="N1077">
        <v>6000</v>
      </c>
      <c r="O1077">
        <v>0</v>
      </c>
      <c r="P1077">
        <v>6000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5000</v>
      </c>
      <c r="Z1077">
        <v>0</v>
      </c>
      <c r="AA1077" t="s">
        <v>9187</v>
      </c>
    </row>
    <row r="1078" spans="1:27" x14ac:dyDescent="0.2">
      <c r="A1078">
        <v>9000417</v>
      </c>
      <c r="B1078" t="s">
        <v>2703</v>
      </c>
      <c r="C1078" t="s">
        <v>9185</v>
      </c>
      <c r="D1078" t="s">
        <v>2704</v>
      </c>
      <c r="E1078" t="s">
        <v>8624</v>
      </c>
      <c r="F1078" t="s">
        <v>9186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5000</v>
      </c>
      <c r="Z1078">
        <v>0</v>
      </c>
      <c r="AA1078" t="s">
        <v>9187</v>
      </c>
    </row>
    <row r="1079" spans="1:27" x14ac:dyDescent="0.2">
      <c r="A1079">
        <v>9000416</v>
      </c>
      <c r="B1079" t="s">
        <v>2700</v>
      </c>
      <c r="C1079" t="s">
        <v>9185</v>
      </c>
      <c r="D1079" t="s">
        <v>2701</v>
      </c>
      <c r="E1079" t="s">
        <v>8624</v>
      </c>
      <c r="F1079" t="s">
        <v>9186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6000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5000</v>
      </c>
      <c r="Z1079">
        <v>0</v>
      </c>
      <c r="AA1079" t="s">
        <v>9187</v>
      </c>
    </row>
    <row r="1080" spans="1:27" x14ac:dyDescent="0.2">
      <c r="A1080">
        <v>9000415</v>
      </c>
      <c r="B1080" t="s">
        <v>2697</v>
      </c>
      <c r="C1080" t="s">
        <v>9185</v>
      </c>
      <c r="D1080" t="s">
        <v>2698</v>
      </c>
      <c r="E1080" t="s">
        <v>8624</v>
      </c>
      <c r="F1080" t="s">
        <v>9186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6000</v>
      </c>
      <c r="N1080">
        <v>0</v>
      </c>
      <c r="O1080">
        <v>0</v>
      </c>
      <c r="P1080">
        <v>6000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5000</v>
      </c>
      <c r="Z1080">
        <v>0</v>
      </c>
      <c r="AA1080" t="s">
        <v>9187</v>
      </c>
    </row>
    <row r="1081" spans="1:27" x14ac:dyDescent="0.2">
      <c r="A1081">
        <v>9000412</v>
      </c>
      <c r="B1081" t="s">
        <v>2694</v>
      </c>
      <c r="C1081" t="s">
        <v>9185</v>
      </c>
      <c r="D1081" t="s">
        <v>2695</v>
      </c>
      <c r="E1081" t="s">
        <v>8624</v>
      </c>
      <c r="F1081" t="s">
        <v>9186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6000</v>
      </c>
      <c r="N1081">
        <v>0</v>
      </c>
      <c r="O1081">
        <v>0</v>
      </c>
      <c r="P1081">
        <v>6000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5000</v>
      </c>
      <c r="Z1081">
        <v>0</v>
      </c>
      <c r="AA1081" t="s">
        <v>9187</v>
      </c>
    </row>
    <row r="1082" spans="1:27" x14ac:dyDescent="0.2">
      <c r="A1082">
        <v>9000411</v>
      </c>
      <c r="B1082" t="s">
        <v>2691</v>
      </c>
      <c r="C1082" t="s">
        <v>9185</v>
      </c>
      <c r="D1082" t="s">
        <v>2692</v>
      </c>
      <c r="E1082" t="s">
        <v>8624</v>
      </c>
      <c r="F1082" t="s">
        <v>9186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5000</v>
      </c>
      <c r="Z1082">
        <v>0</v>
      </c>
      <c r="AA1082" t="s">
        <v>9187</v>
      </c>
    </row>
    <row r="1083" spans="1:27" x14ac:dyDescent="0.2">
      <c r="A1083">
        <v>9000409</v>
      </c>
      <c r="B1083" t="s">
        <v>2688</v>
      </c>
      <c r="C1083" t="s">
        <v>9185</v>
      </c>
      <c r="D1083" t="s">
        <v>2689</v>
      </c>
      <c r="E1083" t="s">
        <v>8624</v>
      </c>
      <c r="F1083" t="s">
        <v>9186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6000</v>
      </c>
      <c r="N1083">
        <v>6000</v>
      </c>
      <c r="O1083">
        <v>0</v>
      </c>
      <c r="P1083">
        <v>6000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5000</v>
      </c>
      <c r="Z1083">
        <v>0</v>
      </c>
      <c r="AA1083" t="s">
        <v>9187</v>
      </c>
    </row>
    <row r="1084" spans="1:27" x14ac:dyDescent="0.2">
      <c r="A1084">
        <v>9000408</v>
      </c>
      <c r="B1084" t="s">
        <v>2685</v>
      </c>
      <c r="C1084" t="s">
        <v>9185</v>
      </c>
      <c r="D1084" t="s">
        <v>2686</v>
      </c>
      <c r="E1084" t="s">
        <v>8624</v>
      </c>
      <c r="F1084" t="s">
        <v>9186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6000</v>
      </c>
      <c r="N1084">
        <v>0</v>
      </c>
      <c r="O1084">
        <v>0</v>
      </c>
      <c r="P1084">
        <v>6000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5000</v>
      </c>
      <c r="Z1084">
        <v>0</v>
      </c>
      <c r="AA1084" t="s">
        <v>9187</v>
      </c>
    </row>
    <row r="1085" spans="1:27" x14ac:dyDescent="0.2">
      <c r="A1085">
        <v>9000407</v>
      </c>
      <c r="B1085" t="s">
        <v>2682</v>
      </c>
      <c r="C1085" t="s">
        <v>9185</v>
      </c>
      <c r="D1085" t="s">
        <v>2683</v>
      </c>
      <c r="E1085" t="s">
        <v>8624</v>
      </c>
      <c r="F1085" t="s">
        <v>9186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5000</v>
      </c>
      <c r="Z1085">
        <v>0</v>
      </c>
      <c r="AA1085" t="s">
        <v>9187</v>
      </c>
    </row>
    <row r="1086" spans="1:27" x14ac:dyDescent="0.2">
      <c r="A1086">
        <v>9000406</v>
      </c>
      <c r="B1086" t="s">
        <v>2679</v>
      </c>
      <c r="C1086" t="s">
        <v>9185</v>
      </c>
      <c r="D1086" t="s">
        <v>2680</v>
      </c>
      <c r="E1086" t="s">
        <v>8624</v>
      </c>
      <c r="F1086" t="s">
        <v>9186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6000</v>
      </c>
      <c r="N1086">
        <v>6000</v>
      </c>
      <c r="O1086">
        <v>0</v>
      </c>
      <c r="P1086">
        <v>6000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5000</v>
      </c>
      <c r="Z1086">
        <v>0</v>
      </c>
      <c r="AA1086" t="s">
        <v>9187</v>
      </c>
    </row>
    <row r="1087" spans="1:27" x14ac:dyDescent="0.2">
      <c r="A1087">
        <v>9000404</v>
      </c>
      <c r="B1087" t="s">
        <v>2677</v>
      </c>
      <c r="C1087" t="s">
        <v>9185</v>
      </c>
      <c r="D1087" t="s">
        <v>2678</v>
      </c>
      <c r="E1087" t="s">
        <v>8624</v>
      </c>
      <c r="F1087" t="s">
        <v>9186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6000</v>
      </c>
      <c r="N1087">
        <v>6000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5000</v>
      </c>
      <c r="Z1087">
        <v>0</v>
      </c>
      <c r="AA1087" t="s">
        <v>9187</v>
      </c>
    </row>
    <row r="1088" spans="1:27" x14ac:dyDescent="0.2">
      <c r="A1088">
        <v>9000403</v>
      </c>
      <c r="B1088" t="s">
        <v>2674</v>
      </c>
      <c r="C1088" t="s">
        <v>9185</v>
      </c>
      <c r="D1088" t="s">
        <v>2675</v>
      </c>
      <c r="E1088" t="s">
        <v>8624</v>
      </c>
      <c r="F1088" t="s">
        <v>9186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6000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5000</v>
      </c>
      <c r="Z1088">
        <v>0</v>
      </c>
      <c r="AA1088" t="s">
        <v>9187</v>
      </c>
    </row>
    <row r="1089" spans="1:27" x14ac:dyDescent="0.2">
      <c r="A1089">
        <v>9000401</v>
      </c>
      <c r="B1089" t="s">
        <v>2671</v>
      </c>
      <c r="C1089" t="s">
        <v>9185</v>
      </c>
      <c r="D1089" t="s">
        <v>2672</v>
      </c>
      <c r="E1089" t="s">
        <v>8624</v>
      </c>
      <c r="F1089" t="s">
        <v>9186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6000</v>
      </c>
      <c r="N1089">
        <v>0</v>
      </c>
      <c r="O1089">
        <v>0</v>
      </c>
      <c r="P1089">
        <v>6000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5000</v>
      </c>
      <c r="Z1089">
        <v>0</v>
      </c>
      <c r="AA1089" t="s">
        <v>9187</v>
      </c>
    </row>
    <row r="1090" spans="1:27" x14ac:dyDescent="0.2">
      <c r="A1090">
        <v>9000400</v>
      </c>
      <c r="B1090" t="s">
        <v>2668</v>
      </c>
      <c r="C1090" t="s">
        <v>9185</v>
      </c>
      <c r="D1090" t="s">
        <v>2669</v>
      </c>
      <c r="E1090" t="s">
        <v>8624</v>
      </c>
      <c r="F1090" t="s">
        <v>9186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6000</v>
      </c>
      <c r="N1090">
        <v>6000</v>
      </c>
      <c r="O1090">
        <v>0</v>
      </c>
      <c r="P1090">
        <v>6000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5000</v>
      </c>
      <c r="Z1090">
        <v>0</v>
      </c>
      <c r="AA1090" t="s">
        <v>9187</v>
      </c>
    </row>
    <row r="1091" spans="1:27" x14ac:dyDescent="0.2">
      <c r="A1091">
        <v>9000395</v>
      </c>
      <c r="B1091" t="s">
        <v>2665</v>
      </c>
      <c r="C1091" t="s">
        <v>9185</v>
      </c>
      <c r="D1091" t="s">
        <v>2666</v>
      </c>
      <c r="E1091" t="s">
        <v>8624</v>
      </c>
      <c r="F1091" t="s">
        <v>9186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6000</v>
      </c>
      <c r="N1091">
        <v>6000</v>
      </c>
      <c r="O1091">
        <v>0</v>
      </c>
      <c r="P1091">
        <v>6000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5000</v>
      </c>
      <c r="Z1091">
        <v>0</v>
      </c>
      <c r="AA1091" t="s">
        <v>9187</v>
      </c>
    </row>
    <row r="1092" spans="1:27" x14ac:dyDescent="0.2">
      <c r="A1092">
        <v>9000379</v>
      </c>
      <c r="B1092" t="s">
        <v>2662</v>
      </c>
      <c r="C1092" t="s">
        <v>9185</v>
      </c>
      <c r="D1092" t="s">
        <v>2663</v>
      </c>
      <c r="E1092" t="s">
        <v>8624</v>
      </c>
      <c r="F1092" t="s">
        <v>9186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6000</v>
      </c>
      <c r="N1092">
        <v>0</v>
      </c>
      <c r="O1092">
        <v>0</v>
      </c>
      <c r="P1092">
        <v>12000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5000</v>
      </c>
      <c r="Z1092">
        <v>0</v>
      </c>
      <c r="AA1092" t="s">
        <v>9187</v>
      </c>
    </row>
    <row r="1093" spans="1:27" x14ac:dyDescent="0.2">
      <c r="A1093">
        <v>9000374</v>
      </c>
      <c r="B1093" t="s">
        <v>2179</v>
      </c>
      <c r="C1093" t="s">
        <v>9185</v>
      </c>
      <c r="D1093" t="s">
        <v>2660</v>
      </c>
      <c r="E1093" t="s">
        <v>8624</v>
      </c>
      <c r="F1093" t="s">
        <v>9186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6000</v>
      </c>
      <c r="N1093">
        <v>0</v>
      </c>
      <c r="O1093">
        <v>0</v>
      </c>
      <c r="P1093">
        <v>6000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5000</v>
      </c>
      <c r="Z1093">
        <v>0</v>
      </c>
      <c r="AA1093" t="s">
        <v>9187</v>
      </c>
    </row>
    <row r="1094" spans="1:27" x14ac:dyDescent="0.2">
      <c r="A1094">
        <v>9000371</v>
      </c>
      <c r="B1094" t="s">
        <v>2657</v>
      </c>
      <c r="C1094" t="s">
        <v>9185</v>
      </c>
      <c r="D1094" t="s">
        <v>2658</v>
      </c>
      <c r="E1094" t="s">
        <v>8624</v>
      </c>
      <c r="F1094" t="s">
        <v>9186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6000</v>
      </c>
      <c r="N1094">
        <v>6000</v>
      </c>
      <c r="O1094">
        <v>0</v>
      </c>
      <c r="P1094">
        <v>6000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5000</v>
      </c>
      <c r="Z1094">
        <v>0</v>
      </c>
      <c r="AA1094" t="s">
        <v>9187</v>
      </c>
    </row>
    <row r="1095" spans="1:27" x14ac:dyDescent="0.2">
      <c r="A1095">
        <v>9000370</v>
      </c>
      <c r="B1095" t="s">
        <v>2654</v>
      </c>
      <c r="C1095" t="s">
        <v>9185</v>
      </c>
      <c r="D1095" t="s">
        <v>2655</v>
      </c>
      <c r="E1095" t="s">
        <v>8624</v>
      </c>
      <c r="F1095" t="s">
        <v>9186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2000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5000</v>
      </c>
      <c r="Z1095">
        <v>0</v>
      </c>
      <c r="AA1095" t="s">
        <v>9187</v>
      </c>
    </row>
    <row r="1096" spans="1:27" x14ac:dyDescent="0.2">
      <c r="A1096">
        <v>9000366</v>
      </c>
      <c r="B1096" t="s">
        <v>2651</v>
      </c>
      <c r="C1096" t="s">
        <v>9185</v>
      </c>
      <c r="D1096" t="s">
        <v>2652</v>
      </c>
      <c r="E1096" t="s">
        <v>8624</v>
      </c>
      <c r="F1096" t="s">
        <v>9186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6000</v>
      </c>
      <c r="N1096">
        <v>0</v>
      </c>
      <c r="O1096">
        <v>0</v>
      </c>
      <c r="P1096">
        <v>6000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5000</v>
      </c>
      <c r="Z1096">
        <v>0</v>
      </c>
      <c r="AA1096" t="s">
        <v>9187</v>
      </c>
    </row>
    <row r="1097" spans="1:27" x14ac:dyDescent="0.2">
      <c r="A1097">
        <v>9000365</v>
      </c>
      <c r="B1097" t="s">
        <v>2648</v>
      </c>
      <c r="C1097" t="s">
        <v>9185</v>
      </c>
      <c r="D1097" t="s">
        <v>2649</v>
      </c>
      <c r="E1097" t="s">
        <v>8624</v>
      </c>
      <c r="F1097" t="s">
        <v>9186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6000</v>
      </c>
      <c r="N1097">
        <v>6000</v>
      </c>
      <c r="O1097">
        <v>0</v>
      </c>
      <c r="P1097">
        <v>3996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5000</v>
      </c>
      <c r="Z1097">
        <v>0</v>
      </c>
      <c r="AA1097" t="s">
        <v>9187</v>
      </c>
    </row>
    <row r="1098" spans="1:27" x14ac:dyDescent="0.2">
      <c r="A1098">
        <v>9000131</v>
      </c>
      <c r="B1098" t="s">
        <v>2645</v>
      </c>
      <c r="C1098" t="s">
        <v>9185</v>
      </c>
      <c r="D1098" t="s">
        <v>2646</v>
      </c>
      <c r="E1098" t="s">
        <v>8624</v>
      </c>
      <c r="F1098" t="s">
        <v>9186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3000</v>
      </c>
      <c r="N1098">
        <v>0</v>
      </c>
      <c r="O1098">
        <v>0</v>
      </c>
      <c r="P1098">
        <v>6000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5000</v>
      </c>
      <c r="Z1098">
        <v>0</v>
      </c>
      <c r="AA1098" t="s">
        <v>9187</v>
      </c>
    </row>
    <row r="1099" spans="1:27" x14ac:dyDescent="0.2">
      <c r="A1099">
        <v>9000130</v>
      </c>
      <c r="B1099" t="s">
        <v>2642</v>
      </c>
      <c r="C1099" t="s">
        <v>9185</v>
      </c>
      <c r="D1099" t="s">
        <v>2643</v>
      </c>
      <c r="E1099" t="s">
        <v>8624</v>
      </c>
      <c r="F1099" t="s">
        <v>9186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5000</v>
      </c>
      <c r="Z1099">
        <v>0</v>
      </c>
      <c r="AA1099" t="s">
        <v>9187</v>
      </c>
    </row>
    <row r="1100" spans="1:27" x14ac:dyDescent="0.2">
      <c r="A1100">
        <v>9000129</v>
      </c>
      <c r="B1100" t="s">
        <v>2639</v>
      </c>
      <c r="C1100" t="s">
        <v>9185</v>
      </c>
      <c r="D1100" t="s">
        <v>2640</v>
      </c>
      <c r="E1100" t="s">
        <v>8624</v>
      </c>
      <c r="F1100" t="s">
        <v>9186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1000</v>
      </c>
      <c r="O1100">
        <v>0</v>
      </c>
      <c r="P1100">
        <v>6000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5000</v>
      </c>
      <c r="Z1100">
        <v>0</v>
      </c>
      <c r="AA1100" t="s">
        <v>9187</v>
      </c>
    </row>
    <row r="1101" spans="1:27" x14ac:dyDescent="0.2">
      <c r="A1101">
        <v>9000422</v>
      </c>
      <c r="B1101" t="s">
        <v>2636</v>
      </c>
      <c r="C1101" t="s">
        <v>9185</v>
      </c>
      <c r="D1101" t="s">
        <v>2637</v>
      </c>
      <c r="E1101" t="s">
        <v>8624</v>
      </c>
      <c r="F1101" t="s">
        <v>9186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5000</v>
      </c>
      <c r="Z1101">
        <v>0</v>
      </c>
      <c r="AA1101" t="s">
        <v>9187</v>
      </c>
    </row>
    <row r="1102" spans="1:27" x14ac:dyDescent="0.2">
      <c r="A1102">
        <v>9000386</v>
      </c>
      <c r="B1102" t="s">
        <v>2633</v>
      </c>
      <c r="C1102" t="s">
        <v>9185</v>
      </c>
      <c r="D1102" t="s">
        <v>2634</v>
      </c>
      <c r="E1102" t="s">
        <v>8624</v>
      </c>
      <c r="F1102" t="s">
        <v>9186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6000</v>
      </c>
      <c r="N1102">
        <v>6000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5000</v>
      </c>
      <c r="Z1102">
        <v>0</v>
      </c>
      <c r="AA1102" t="s">
        <v>9187</v>
      </c>
    </row>
    <row r="1103" spans="1:27" x14ac:dyDescent="0.2">
      <c r="A1103">
        <v>9000376</v>
      </c>
      <c r="B1103" t="s">
        <v>2630</v>
      </c>
      <c r="C1103" t="s">
        <v>9185</v>
      </c>
      <c r="D1103" t="s">
        <v>2631</v>
      </c>
      <c r="E1103" t="s">
        <v>8624</v>
      </c>
      <c r="F1103" t="s">
        <v>9186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6000</v>
      </c>
      <c r="O1103">
        <v>0</v>
      </c>
      <c r="P1103">
        <v>6000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5000</v>
      </c>
      <c r="Z1103">
        <v>0</v>
      </c>
      <c r="AA1103" t="s">
        <v>9187</v>
      </c>
    </row>
    <row r="1104" spans="1:27" x14ac:dyDescent="0.2">
      <c r="A1104">
        <v>9000414</v>
      </c>
      <c r="B1104" t="s">
        <v>2627</v>
      </c>
      <c r="C1104" t="s">
        <v>9185</v>
      </c>
      <c r="D1104" t="s">
        <v>2628</v>
      </c>
      <c r="E1104" t="s">
        <v>8624</v>
      </c>
      <c r="F1104" t="s">
        <v>9186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3000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5000</v>
      </c>
      <c r="Z1104">
        <v>0</v>
      </c>
      <c r="AA1104" t="s">
        <v>9187</v>
      </c>
    </row>
    <row r="1105" spans="1:27" x14ac:dyDescent="0.2">
      <c r="A1105">
        <v>9000413</v>
      </c>
      <c r="B1105" t="s">
        <v>2624</v>
      </c>
      <c r="C1105" t="s">
        <v>9185</v>
      </c>
      <c r="D1105" t="s">
        <v>2625</v>
      </c>
      <c r="E1105" t="s">
        <v>8624</v>
      </c>
      <c r="F1105" t="s">
        <v>9186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6000</v>
      </c>
      <c r="N1105">
        <v>0</v>
      </c>
      <c r="O1105">
        <v>0</v>
      </c>
      <c r="P1105">
        <v>6000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5000</v>
      </c>
      <c r="Z1105">
        <v>0</v>
      </c>
      <c r="AA1105" t="s">
        <v>9187</v>
      </c>
    </row>
    <row r="1106" spans="1:27" x14ac:dyDescent="0.2">
      <c r="A1106">
        <v>9000410</v>
      </c>
      <c r="B1106" t="s">
        <v>2621</v>
      </c>
      <c r="C1106" t="s">
        <v>9185</v>
      </c>
      <c r="D1106" t="s">
        <v>2622</v>
      </c>
      <c r="E1106" t="s">
        <v>8624</v>
      </c>
      <c r="F1106" t="s">
        <v>9186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5000</v>
      </c>
      <c r="Z1106">
        <v>0</v>
      </c>
      <c r="AA1106" t="s">
        <v>9187</v>
      </c>
    </row>
    <row r="1107" spans="1:27" x14ac:dyDescent="0.2">
      <c r="A1107">
        <v>9000383</v>
      </c>
      <c r="B1107" t="s">
        <v>2618</v>
      </c>
      <c r="C1107" t="s">
        <v>9185</v>
      </c>
      <c r="D1107" t="s">
        <v>2619</v>
      </c>
      <c r="E1107" t="s">
        <v>8624</v>
      </c>
      <c r="F1107" t="s">
        <v>9186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5000</v>
      </c>
      <c r="Z1107">
        <v>0</v>
      </c>
      <c r="AA1107" t="s">
        <v>9187</v>
      </c>
    </row>
    <row r="1108" spans="1:27" x14ac:dyDescent="0.2">
      <c r="A1108">
        <v>9000372</v>
      </c>
      <c r="B1108" t="s">
        <v>2615</v>
      </c>
      <c r="C1108" t="s">
        <v>9185</v>
      </c>
      <c r="D1108" t="s">
        <v>2616</v>
      </c>
      <c r="E1108" t="s">
        <v>8624</v>
      </c>
      <c r="F1108" t="s">
        <v>9186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5000</v>
      </c>
      <c r="Z1108">
        <v>0</v>
      </c>
      <c r="AA1108" t="s">
        <v>9187</v>
      </c>
    </row>
    <row r="1109" spans="1:27" x14ac:dyDescent="0.2">
      <c r="A1109">
        <v>9000427</v>
      </c>
      <c r="B1109" t="s">
        <v>2612</v>
      </c>
      <c r="C1109" t="s">
        <v>9185</v>
      </c>
      <c r="D1109" t="s">
        <v>2613</v>
      </c>
      <c r="E1109" t="s">
        <v>8624</v>
      </c>
      <c r="F1109" t="s">
        <v>9186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5000</v>
      </c>
      <c r="Z1109">
        <v>0</v>
      </c>
      <c r="AA1109" t="s">
        <v>9187</v>
      </c>
    </row>
    <row r="1110" spans="1:27" x14ac:dyDescent="0.2">
      <c r="A1110">
        <v>9000426</v>
      </c>
      <c r="B1110" t="s">
        <v>2610</v>
      </c>
      <c r="C1110" t="s">
        <v>9185</v>
      </c>
      <c r="D1110" t="s">
        <v>2611</v>
      </c>
      <c r="E1110" t="s">
        <v>8624</v>
      </c>
      <c r="F1110" t="s">
        <v>9186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5000</v>
      </c>
      <c r="Z1110">
        <v>0</v>
      </c>
      <c r="AA1110" t="s">
        <v>9187</v>
      </c>
    </row>
    <row r="1111" spans="1:27" x14ac:dyDescent="0.2">
      <c r="A1111">
        <v>9000425</v>
      </c>
      <c r="B1111" t="s">
        <v>2607</v>
      </c>
      <c r="C1111" t="s">
        <v>9185</v>
      </c>
      <c r="D1111" t="s">
        <v>2608</v>
      </c>
      <c r="E1111" t="s">
        <v>8624</v>
      </c>
      <c r="F1111" t="s">
        <v>9186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5000</v>
      </c>
      <c r="Z1111">
        <v>0</v>
      </c>
      <c r="AA1111" t="s">
        <v>9187</v>
      </c>
    </row>
    <row r="1112" spans="1:27" x14ac:dyDescent="0.2">
      <c r="A1112">
        <v>9000373</v>
      </c>
      <c r="B1112" t="s">
        <v>1028</v>
      </c>
      <c r="C1112" t="s">
        <v>9185</v>
      </c>
      <c r="D1112" t="s">
        <v>2605</v>
      </c>
      <c r="E1112" t="s">
        <v>8624</v>
      </c>
      <c r="F1112" t="s">
        <v>9186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5000</v>
      </c>
      <c r="Z1112">
        <v>0</v>
      </c>
      <c r="AA1112" t="s">
        <v>9187</v>
      </c>
    </row>
    <row r="1113" spans="1:27" x14ac:dyDescent="0.2">
      <c r="A1113">
        <v>9000396</v>
      </c>
      <c r="B1113" t="s">
        <v>2602</v>
      </c>
      <c r="C1113" t="s">
        <v>9185</v>
      </c>
      <c r="D1113" t="s">
        <v>2603</v>
      </c>
      <c r="E1113" t="s">
        <v>8624</v>
      </c>
      <c r="F1113" t="s">
        <v>9186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5000</v>
      </c>
      <c r="Z1113">
        <v>0</v>
      </c>
      <c r="AA1113" t="s">
        <v>9187</v>
      </c>
    </row>
    <row r="1114" spans="1:27" x14ac:dyDescent="0.2">
      <c r="A1114">
        <v>9000378</v>
      </c>
      <c r="B1114" t="s">
        <v>2599</v>
      </c>
      <c r="C1114" t="s">
        <v>9185</v>
      </c>
      <c r="D1114" t="s">
        <v>2600</v>
      </c>
      <c r="E1114" t="s">
        <v>8624</v>
      </c>
      <c r="F1114" t="s">
        <v>9186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3000</v>
      </c>
      <c r="O1114">
        <v>0</v>
      </c>
      <c r="P1114">
        <v>6000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5000</v>
      </c>
      <c r="Z1114">
        <v>0</v>
      </c>
      <c r="AA1114" t="s">
        <v>9187</v>
      </c>
    </row>
    <row r="1115" spans="1:27" x14ac:dyDescent="0.2">
      <c r="A1115">
        <v>9000375</v>
      </c>
      <c r="B1115" t="s">
        <v>2596</v>
      </c>
      <c r="C1115" t="s">
        <v>9185</v>
      </c>
      <c r="D1115" t="s">
        <v>2597</v>
      </c>
      <c r="E1115" t="s">
        <v>8624</v>
      </c>
      <c r="F1115" t="s">
        <v>9186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5000</v>
      </c>
      <c r="Z1115">
        <v>0</v>
      </c>
      <c r="AA1115" t="s">
        <v>9187</v>
      </c>
    </row>
    <row r="1116" spans="1:27" x14ac:dyDescent="0.2">
      <c r="A1116">
        <v>9000381</v>
      </c>
      <c r="B1116" t="s">
        <v>2593</v>
      </c>
      <c r="C1116" t="s">
        <v>9185</v>
      </c>
      <c r="D1116" t="s">
        <v>2594</v>
      </c>
      <c r="E1116" t="s">
        <v>8624</v>
      </c>
      <c r="F1116" t="s">
        <v>9186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5000</v>
      </c>
      <c r="Z1116">
        <v>0</v>
      </c>
      <c r="AA1116" t="s">
        <v>9187</v>
      </c>
    </row>
    <row r="1117" spans="1:27" x14ac:dyDescent="0.2">
      <c r="A1117">
        <v>9000380</v>
      </c>
      <c r="B1117" t="s">
        <v>2590</v>
      </c>
      <c r="C1117" t="s">
        <v>9185</v>
      </c>
      <c r="D1117" t="s">
        <v>2591</v>
      </c>
      <c r="E1117" t="s">
        <v>8624</v>
      </c>
      <c r="F1117" t="s">
        <v>9186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5000</v>
      </c>
      <c r="Z1117">
        <v>0</v>
      </c>
      <c r="AA1117" t="s">
        <v>9187</v>
      </c>
    </row>
    <row r="1118" spans="1:27" x14ac:dyDescent="0.2">
      <c r="A1118">
        <v>9000872</v>
      </c>
      <c r="B1118" t="s">
        <v>2587</v>
      </c>
      <c r="C1118" t="s">
        <v>9185</v>
      </c>
      <c r="D1118" t="s">
        <v>2588</v>
      </c>
      <c r="E1118" t="s">
        <v>8624</v>
      </c>
      <c r="F1118" t="s">
        <v>9186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3000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5000</v>
      </c>
      <c r="Z1118">
        <v>0</v>
      </c>
      <c r="AA1118" t="s">
        <v>9187</v>
      </c>
    </row>
    <row r="1119" spans="1:27" x14ac:dyDescent="0.2">
      <c r="A1119">
        <v>9000368</v>
      </c>
      <c r="B1119" t="s">
        <v>2584</v>
      </c>
      <c r="C1119" t="s">
        <v>9185</v>
      </c>
      <c r="D1119" t="s">
        <v>2585</v>
      </c>
      <c r="E1119" t="s">
        <v>8624</v>
      </c>
      <c r="F1119" t="s">
        <v>9186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5000</v>
      </c>
      <c r="Z1119">
        <v>0</v>
      </c>
      <c r="AA1119" t="s">
        <v>9187</v>
      </c>
    </row>
    <row r="1120" spans="1:27" x14ac:dyDescent="0.2">
      <c r="A1120">
        <v>9000897</v>
      </c>
      <c r="B1120" t="s">
        <v>2581</v>
      </c>
      <c r="C1120" t="s">
        <v>9185</v>
      </c>
      <c r="D1120" t="s">
        <v>2582</v>
      </c>
      <c r="E1120" t="s">
        <v>8624</v>
      </c>
      <c r="F1120" t="s">
        <v>9186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6000</v>
      </c>
      <c r="N1120">
        <v>0</v>
      </c>
      <c r="O1120">
        <v>0</v>
      </c>
      <c r="P1120">
        <v>6000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5000</v>
      </c>
      <c r="Z1120">
        <v>0</v>
      </c>
      <c r="AA1120" t="s">
        <v>9187</v>
      </c>
    </row>
    <row r="1121" spans="1:27" x14ac:dyDescent="0.2">
      <c r="A1121">
        <v>9000421</v>
      </c>
      <c r="B1121" t="s">
        <v>2578</v>
      </c>
      <c r="C1121" t="s">
        <v>9185</v>
      </c>
      <c r="D1121" t="s">
        <v>2579</v>
      </c>
      <c r="E1121" t="s">
        <v>8624</v>
      </c>
      <c r="F1121" t="s">
        <v>9186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6000</v>
      </c>
      <c r="N1121">
        <v>6000</v>
      </c>
      <c r="O1121">
        <v>0</v>
      </c>
      <c r="P1121">
        <v>6000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5000</v>
      </c>
      <c r="Z1121">
        <v>0</v>
      </c>
      <c r="AA1121" t="s">
        <v>9187</v>
      </c>
    </row>
    <row r="1122" spans="1:27" x14ac:dyDescent="0.2">
      <c r="A1122">
        <v>9000405</v>
      </c>
      <c r="B1122" t="s">
        <v>2575</v>
      </c>
      <c r="C1122" t="s">
        <v>9185</v>
      </c>
      <c r="D1122" t="s">
        <v>2576</v>
      </c>
      <c r="E1122" t="s">
        <v>8624</v>
      </c>
      <c r="F1122" t="s">
        <v>9186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5000</v>
      </c>
      <c r="Z1122">
        <v>0</v>
      </c>
      <c r="AA1122" t="s">
        <v>9187</v>
      </c>
    </row>
    <row r="1123" spans="1:27" x14ac:dyDescent="0.2">
      <c r="A1123">
        <v>9000385</v>
      </c>
      <c r="B1123" t="s">
        <v>2572</v>
      </c>
      <c r="C1123" t="s">
        <v>9185</v>
      </c>
      <c r="D1123" t="s">
        <v>2573</v>
      </c>
      <c r="E1123" t="s">
        <v>8624</v>
      </c>
      <c r="F1123" t="s">
        <v>9186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5000</v>
      </c>
      <c r="Z1123">
        <v>0</v>
      </c>
      <c r="AA1123" t="s">
        <v>9187</v>
      </c>
    </row>
    <row r="1124" spans="1:27" x14ac:dyDescent="0.2">
      <c r="A1124">
        <v>9000384</v>
      </c>
      <c r="B1124" t="s">
        <v>339</v>
      </c>
      <c r="C1124" t="s">
        <v>9185</v>
      </c>
      <c r="D1124" t="s">
        <v>2570</v>
      </c>
      <c r="E1124" t="s">
        <v>8624</v>
      </c>
      <c r="F1124" t="s">
        <v>9186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5000</v>
      </c>
      <c r="Z1124">
        <v>0</v>
      </c>
      <c r="AA1124" t="s">
        <v>9187</v>
      </c>
    </row>
    <row r="1125" spans="1:27" x14ac:dyDescent="0.2">
      <c r="A1125">
        <v>9000420</v>
      </c>
      <c r="B1125" t="s">
        <v>2567</v>
      </c>
      <c r="C1125" t="s">
        <v>9185</v>
      </c>
      <c r="D1125" t="s">
        <v>2568</v>
      </c>
      <c r="E1125" t="s">
        <v>8624</v>
      </c>
      <c r="F1125" t="s">
        <v>9186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5000</v>
      </c>
      <c r="Z1125">
        <v>0</v>
      </c>
      <c r="AA1125" t="s">
        <v>9187</v>
      </c>
    </row>
    <row r="1126" spans="1:27" x14ac:dyDescent="0.2">
      <c r="A1126">
        <v>9000364</v>
      </c>
      <c r="B1126" t="s">
        <v>2564</v>
      </c>
      <c r="C1126" t="s">
        <v>9185</v>
      </c>
      <c r="D1126" t="s">
        <v>2565</v>
      </c>
      <c r="E1126" t="s">
        <v>8624</v>
      </c>
      <c r="F1126" t="s">
        <v>9186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6000</v>
      </c>
      <c r="N1126">
        <v>6000</v>
      </c>
      <c r="O1126">
        <v>0</v>
      </c>
      <c r="P1126">
        <v>6000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5000</v>
      </c>
      <c r="Z1126">
        <v>0</v>
      </c>
      <c r="AA1126" t="s">
        <v>9187</v>
      </c>
    </row>
    <row r="1127" spans="1:27" x14ac:dyDescent="0.2">
      <c r="A1127">
        <v>9000449</v>
      </c>
      <c r="B1127" t="s">
        <v>2561</v>
      </c>
      <c r="C1127" t="s">
        <v>9185</v>
      </c>
      <c r="D1127" t="s">
        <v>2562</v>
      </c>
      <c r="E1127" t="s">
        <v>8624</v>
      </c>
      <c r="F1127" t="s">
        <v>9186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6000</v>
      </c>
      <c r="O1127">
        <v>0</v>
      </c>
      <c r="P1127">
        <v>6000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5000</v>
      </c>
      <c r="Z1127">
        <v>0</v>
      </c>
      <c r="AA1127" t="s">
        <v>9187</v>
      </c>
    </row>
    <row r="1128" spans="1:27" x14ac:dyDescent="0.2">
      <c r="A1128">
        <v>9000447</v>
      </c>
      <c r="B1128" t="s">
        <v>2558</v>
      </c>
      <c r="C1128" t="s">
        <v>9185</v>
      </c>
      <c r="D1128" t="s">
        <v>2559</v>
      </c>
      <c r="E1128" t="s">
        <v>8624</v>
      </c>
      <c r="F1128" t="s">
        <v>9186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3000</v>
      </c>
      <c r="N1128">
        <v>0</v>
      </c>
      <c r="O1128">
        <v>0</v>
      </c>
      <c r="P1128">
        <v>6000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5000</v>
      </c>
      <c r="Z1128">
        <v>0</v>
      </c>
      <c r="AA1128" t="s">
        <v>9187</v>
      </c>
    </row>
    <row r="1129" spans="1:27" x14ac:dyDescent="0.2">
      <c r="A1129">
        <v>9000444</v>
      </c>
      <c r="B1129" t="s">
        <v>2555</v>
      </c>
      <c r="C1129" t="s">
        <v>9185</v>
      </c>
      <c r="D1129" t="s">
        <v>2556</v>
      </c>
      <c r="E1129" t="s">
        <v>8624</v>
      </c>
      <c r="F1129" t="s">
        <v>9186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6000</v>
      </c>
      <c r="N1129">
        <v>6000</v>
      </c>
      <c r="O1129">
        <v>0</v>
      </c>
      <c r="P1129">
        <v>6000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5000</v>
      </c>
      <c r="Z1129">
        <v>0</v>
      </c>
      <c r="AA1129" t="s">
        <v>9187</v>
      </c>
    </row>
    <row r="1130" spans="1:27" x14ac:dyDescent="0.2">
      <c r="A1130">
        <v>9000438</v>
      </c>
      <c r="B1130" t="s">
        <v>2552</v>
      </c>
      <c r="C1130" t="s">
        <v>9185</v>
      </c>
      <c r="D1130" t="s">
        <v>2553</v>
      </c>
      <c r="E1130" t="s">
        <v>8624</v>
      </c>
      <c r="F1130" t="s">
        <v>9186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5000</v>
      </c>
      <c r="Z1130">
        <v>0</v>
      </c>
      <c r="AA1130" t="s">
        <v>9187</v>
      </c>
    </row>
    <row r="1131" spans="1:27" x14ac:dyDescent="0.2">
      <c r="A1131">
        <v>9000309</v>
      </c>
      <c r="B1131" t="s">
        <v>2549</v>
      </c>
      <c r="C1131" t="s">
        <v>9185</v>
      </c>
      <c r="D1131" t="s">
        <v>2550</v>
      </c>
      <c r="E1131" t="s">
        <v>8624</v>
      </c>
      <c r="F1131" t="s">
        <v>9186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5000</v>
      </c>
      <c r="Z1131">
        <v>0</v>
      </c>
      <c r="AA1131" t="s">
        <v>9187</v>
      </c>
    </row>
    <row r="1132" spans="1:27" x14ac:dyDescent="0.2">
      <c r="A1132">
        <v>9000303</v>
      </c>
      <c r="B1132" t="s">
        <v>2546</v>
      </c>
      <c r="C1132" t="s">
        <v>9185</v>
      </c>
      <c r="D1132" t="s">
        <v>2547</v>
      </c>
      <c r="E1132" t="s">
        <v>8624</v>
      </c>
      <c r="F1132" t="s">
        <v>9186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5000</v>
      </c>
      <c r="Z1132">
        <v>0</v>
      </c>
      <c r="AA1132" t="s">
        <v>9187</v>
      </c>
    </row>
    <row r="1133" spans="1:27" x14ac:dyDescent="0.2">
      <c r="A1133">
        <v>9000300</v>
      </c>
      <c r="B1133" t="s">
        <v>2543</v>
      </c>
      <c r="C1133" t="s">
        <v>9185</v>
      </c>
      <c r="D1133" t="s">
        <v>2544</v>
      </c>
      <c r="E1133" t="s">
        <v>8624</v>
      </c>
      <c r="F1133" t="s">
        <v>9186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5000</v>
      </c>
      <c r="Z1133">
        <v>0</v>
      </c>
      <c r="AA1133" t="s">
        <v>9187</v>
      </c>
    </row>
    <row r="1134" spans="1:27" x14ac:dyDescent="0.2">
      <c r="A1134">
        <v>9000298</v>
      </c>
      <c r="B1134" t="s">
        <v>2540</v>
      </c>
      <c r="C1134" t="s">
        <v>9185</v>
      </c>
      <c r="D1134" t="s">
        <v>2541</v>
      </c>
      <c r="E1134" t="s">
        <v>8624</v>
      </c>
      <c r="F1134" t="s">
        <v>9186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5000</v>
      </c>
      <c r="Z1134">
        <v>0</v>
      </c>
      <c r="AA1134" t="s">
        <v>9187</v>
      </c>
    </row>
    <row r="1135" spans="1:27" x14ac:dyDescent="0.2">
      <c r="A1135">
        <v>9000310</v>
      </c>
      <c r="B1135" t="s">
        <v>2537</v>
      </c>
      <c r="C1135" t="s">
        <v>9185</v>
      </c>
      <c r="D1135" t="s">
        <v>2538</v>
      </c>
      <c r="E1135" t="s">
        <v>8624</v>
      </c>
      <c r="F1135" t="s">
        <v>9186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5000</v>
      </c>
      <c r="Z1135">
        <v>0</v>
      </c>
      <c r="AA1135" t="s">
        <v>9187</v>
      </c>
    </row>
    <row r="1136" spans="1:27" x14ac:dyDescent="0.2">
      <c r="A1136">
        <v>9000184</v>
      </c>
      <c r="B1136" t="s">
        <v>2535</v>
      </c>
      <c r="C1136" t="s">
        <v>9185</v>
      </c>
      <c r="D1136" t="s">
        <v>2536</v>
      </c>
      <c r="E1136" t="s">
        <v>8624</v>
      </c>
      <c r="F1136" t="s">
        <v>9186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6000</v>
      </c>
      <c r="N1136">
        <v>6000</v>
      </c>
      <c r="O1136">
        <v>0</v>
      </c>
      <c r="P1136">
        <v>12000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5000</v>
      </c>
      <c r="Z1136">
        <v>0</v>
      </c>
      <c r="AA1136" t="s">
        <v>9187</v>
      </c>
    </row>
    <row r="1137" spans="1:27" x14ac:dyDescent="0.2">
      <c r="A1137">
        <v>9000360</v>
      </c>
      <c r="B1137" t="s">
        <v>2532</v>
      </c>
      <c r="C1137" t="s">
        <v>9185</v>
      </c>
      <c r="D1137" t="s">
        <v>2533</v>
      </c>
      <c r="E1137" t="s">
        <v>8624</v>
      </c>
      <c r="F1137" t="s">
        <v>9186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6000</v>
      </c>
      <c r="N1137">
        <v>0</v>
      </c>
      <c r="O1137">
        <v>6600</v>
      </c>
      <c r="P1137">
        <v>6000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5000</v>
      </c>
      <c r="Z1137">
        <v>0</v>
      </c>
      <c r="AA1137" t="s">
        <v>9187</v>
      </c>
    </row>
    <row r="1138" spans="1:27" x14ac:dyDescent="0.2">
      <c r="A1138">
        <v>9000883</v>
      </c>
      <c r="B1138" t="s">
        <v>2529</v>
      </c>
      <c r="C1138" t="s">
        <v>9185</v>
      </c>
      <c r="D1138" t="s">
        <v>2530</v>
      </c>
      <c r="E1138" t="s">
        <v>8624</v>
      </c>
      <c r="F1138" t="s">
        <v>9186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5000</v>
      </c>
      <c r="Z1138">
        <v>0</v>
      </c>
      <c r="AA1138" t="s">
        <v>9187</v>
      </c>
    </row>
    <row r="1139" spans="1:27" x14ac:dyDescent="0.2">
      <c r="A1139">
        <v>9000882</v>
      </c>
      <c r="B1139" t="s">
        <v>2526</v>
      </c>
      <c r="C1139" t="s">
        <v>9185</v>
      </c>
      <c r="D1139" t="s">
        <v>2527</v>
      </c>
      <c r="E1139" t="s">
        <v>8624</v>
      </c>
      <c r="F1139" t="s">
        <v>9186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5000</v>
      </c>
      <c r="Z1139">
        <v>0</v>
      </c>
      <c r="AA1139" t="s">
        <v>9187</v>
      </c>
    </row>
    <row r="1140" spans="1:27" x14ac:dyDescent="0.2">
      <c r="A1140">
        <v>9000881</v>
      </c>
      <c r="B1140" t="s">
        <v>2523</v>
      </c>
      <c r="C1140" t="s">
        <v>9185</v>
      </c>
      <c r="D1140" t="s">
        <v>2524</v>
      </c>
      <c r="E1140" t="s">
        <v>8624</v>
      </c>
      <c r="F1140" t="s">
        <v>9186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5000</v>
      </c>
      <c r="Z1140">
        <v>0</v>
      </c>
      <c r="AA1140" t="s">
        <v>9187</v>
      </c>
    </row>
    <row r="1141" spans="1:27" x14ac:dyDescent="0.2">
      <c r="A1141">
        <v>9000224</v>
      </c>
      <c r="B1141" t="s">
        <v>2518</v>
      </c>
      <c r="C1141" t="s">
        <v>9185</v>
      </c>
      <c r="D1141" t="s">
        <v>2519</v>
      </c>
      <c r="E1141" t="s">
        <v>8624</v>
      </c>
      <c r="F1141" t="s">
        <v>9186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6000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5000</v>
      </c>
      <c r="Z1141">
        <v>0</v>
      </c>
      <c r="AA1141" t="s">
        <v>9187</v>
      </c>
    </row>
    <row r="1142" spans="1:27" x14ac:dyDescent="0.2">
      <c r="A1142">
        <v>9000242</v>
      </c>
      <c r="B1142" t="s">
        <v>2515</v>
      </c>
      <c r="C1142" t="s">
        <v>9185</v>
      </c>
      <c r="D1142" t="s">
        <v>2516</v>
      </c>
      <c r="E1142" t="s">
        <v>8624</v>
      </c>
      <c r="F1142" t="s">
        <v>9186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5000</v>
      </c>
      <c r="Z1142">
        <v>0</v>
      </c>
      <c r="AA1142" t="s">
        <v>9187</v>
      </c>
    </row>
    <row r="1143" spans="1:27" x14ac:dyDescent="0.2">
      <c r="A1143">
        <v>9000240</v>
      </c>
      <c r="B1143" t="s">
        <v>2513</v>
      </c>
      <c r="C1143" t="s">
        <v>9185</v>
      </c>
      <c r="D1143" t="s">
        <v>2514</v>
      </c>
      <c r="E1143" t="s">
        <v>8624</v>
      </c>
      <c r="F1143" t="s">
        <v>9186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6000</v>
      </c>
      <c r="N1143">
        <v>6000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5000</v>
      </c>
      <c r="Z1143">
        <v>0</v>
      </c>
      <c r="AA1143" t="s">
        <v>9187</v>
      </c>
    </row>
    <row r="1144" spans="1:27" x14ac:dyDescent="0.2">
      <c r="A1144">
        <v>9000239</v>
      </c>
      <c r="B1144" t="s">
        <v>2510</v>
      </c>
      <c r="C1144" t="s">
        <v>9185</v>
      </c>
      <c r="D1144" t="s">
        <v>2511</v>
      </c>
      <c r="E1144" t="s">
        <v>8624</v>
      </c>
      <c r="F1144" t="s">
        <v>9186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5000</v>
      </c>
      <c r="Z1144">
        <v>0</v>
      </c>
      <c r="AA1144" t="s">
        <v>9187</v>
      </c>
    </row>
    <row r="1145" spans="1:27" x14ac:dyDescent="0.2">
      <c r="A1145">
        <v>9000237</v>
      </c>
      <c r="B1145" t="s">
        <v>2507</v>
      </c>
      <c r="C1145" t="s">
        <v>9185</v>
      </c>
      <c r="D1145" t="s">
        <v>2508</v>
      </c>
      <c r="E1145" t="s">
        <v>8624</v>
      </c>
      <c r="F1145" t="s">
        <v>9186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3000</v>
      </c>
      <c r="N1145">
        <v>0</v>
      </c>
      <c r="O1145">
        <v>0</v>
      </c>
      <c r="P1145">
        <v>6000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5000</v>
      </c>
      <c r="Z1145">
        <v>0</v>
      </c>
      <c r="AA1145" t="s">
        <v>9187</v>
      </c>
    </row>
    <row r="1146" spans="1:27" x14ac:dyDescent="0.2">
      <c r="A1146">
        <v>9000238</v>
      </c>
      <c r="B1146" t="s">
        <v>2505</v>
      </c>
      <c r="C1146" t="s">
        <v>9185</v>
      </c>
      <c r="D1146" t="s">
        <v>2506</v>
      </c>
      <c r="E1146" t="s">
        <v>8624</v>
      </c>
      <c r="F1146" t="s">
        <v>9186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5000</v>
      </c>
      <c r="Z1146">
        <v>0</v>
      </c>
      <c r="AA1146" t="s">
        <v>9187</v>
      </c>
    </row>
    <row r="1147" spans="1:27" x14ac:dyDescent="0.2">
      <c r="A1147">
        <v>9000880</v>
      </c>
      <c r="B1147" t="s">
        <v>2502</v>
      </c>
      <c r="C1147" t="s">
        <v>9185</v>
      </c>
      <c r="D1147" t="s">
        <v>2503</v>
      </c>
      <c r="E1147" t="s">
        <v>8624</v>
      </c>
      <c r="F1147" t="s">
        <v>9186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6000</v>
      </c>
      <c r="N1147">
        <v>0</v>
      </c>
      <c r="O1147">
        <v>6600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5000</v>
      </c>
      <c r="Z1147">
        <v>0</v>
      </c>
      <c r="AA1147" t="s">
        <v>9187</v>
      </c>
    </row>
    <row r="1148" spans="1:27" x14ac:dyDescent="0.2">
      <c r="A1148">
        <v>9000879</v>
      </c>
      <c r="B1148" t="s">
        <v>2499</v>
      </c>
      <c r="C1148" t="s">
        <v>9185</v>
      </c>
      <c r="D1148" t="s">
        <v>2500</v>
      </c>
      <c r="E1148" t="s">
        <v>8624</v>
      </c>
      <c r="F1148" t="s">
        <v>9186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5000</v>
      </c>
      <c r="Z1148">
        <v>0</v>
      </c>
      <c r="AA1148" t="s">
        <v>9187</v>
      </c>
    </row>
    <row r="1149" spans="1:27" x14ac:dyDescent="0.2">
      <c r="A1149">
        <v>9000878</v>
      </c>
      <c r="B1149" t="s">
        <v>2496</v>
      </c>
      <c r="C1149" t="s">
        <v>9185</v>
      </c>
      <c r="D1149" t="s">
        <v>2497</v>
      </c>
      <c r="E1149" t="s">
        <v>8624</v>
      </c>
      <c r="F1149" t="s">
        <v>9186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5000</v>
      </c>
      <c r="Z1149">
        <v>0</v>
      </c>
      <c r="AA1149" t="s">
        <v>9187</v>
      </c>
    </row>
    <row r="1150" spans="1:27" x14ac:dyDescent="0.2">
      <c r="A1150">
        <v>9000877</v>
      </c>
      <c r="B1150" t="s">
        <v>2493</v>
      </c>
      <c r="C1150" t="s">
        <v>9185</v>
      </c>
      <c r="D1150" t="s">
        <v>2494</v>
      </c>
      <c r="E1150" t="s">
        <v>8624</v>
      </c>
      <c r="F1150" t="s">
        <v>9186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5000</v>
      </c>
      <c r="Z1150">
        <v>0</v>
      </c>
      <c r="AA1150" t="s">
        <v>9187</v>
      </c>
    </row>
    <row r="1151" spans="1:27" x14ac:dyDescent="0.2">
      <c r="A1151">
        <v>9000876</v>
      </c>
      <c r="B1151" t="s">
        <v>2490</v>
      </c>
      <c r="C1151" t="s">
        <v>9185</v>
      </c>
      <c r="D1151" t="s">
        <v>2491</v>
      </c>
      <c r="E1151" t="s">
        <v>8624</v>
      </c>
      <c r="F1151" t="s">
        <v>9186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5000</v>
      </c>
      <c r="Z1151">
        <v>0</v>
      </c>
      <c r="AA1151" t="s">
        <v>9187</v>
      </c>
    </row>
    <row r="1152" spans="1:27" x14ac:dyDescent="0.2">
      <c r="A1152">
        <v>9000875</v>
      </c>
      <c r="B1152" t="s">
        <v>2487</v>
      </c>
      <c r="C1152" t="s">
        <v>9185</v>
      </c>
      <c r="D1152" t="s">
        <v>2488</v>
      </c>
      <c r="E1152" t="s">
        <v>8624</v>
      </c>
      <c r="F1152" t="s">
        <v>9186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6000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5000</v>
      </c>
      <c r="Z1152">
        <v>0</v>
      </c>
      <c r="AA1152" t="s">
        <v>9187</v>
      </c>
    </row>
    <row r="1153" spans="1:27" x14ac:dyDescent="0.2">
      <c r="A1153">
        <v>9000114</v>
      </c>
      <c r="B1153" t="s">
        <v>2484</v>
      </c>
      <c r="C1153" t="s">
        <v>9185</v>
      </c>
      <c r="D1153" t="s">
        <v>2485</v>
      </c>
      <c r="E1153" t="s">
        <v>8624</v>
      </c>
      <c r="F1153" t="s">
        <v>9186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5000</v>
      </c>
      <c r="Z1153">
        <v>0</v>
      </c>
      <c r="AA1153" t="s">
        <v>9187</v>
      </c>
    </row>
    <row r="1154" spans="1:27" x14ac:dyDescent="0.2">
      <c r="A1154">
        <v>9000272</v>
      </c>
      <c r="B1154" t="s">
        <v>2481</v>
      </c>
      <c r="C1154" t="s">
        <v>9185</v>
      </c>
      <c r="D1154" t="s">
        <v>2482</v>
      </c>
      <c r="E1154" t="s">
        <v>8624</v>
      </c>
      <c r="F1154" t="s">
        <v>9186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6000</v>
      </c>
      <c r="N1154">
        <v>6000</v>
      </c>
      <c r="O1154">
        <v>0</v>
      </c>
      <c r="P1154">
        <v>4002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5000</v>
      </c>
      <c r="Z1154">
        <v>0</v>
      </c>
      <c r="AA1154" t="s">
        <v>9187</v>
      </c>
    </row>
    <row r="1155" spans="1:27" x14ac:dyDescent="0.2">
      <c r="A1155">
        <v>9000283</v>
      </c>
      <c r="B1155" t="s">
        <v>2478</v>
      </c>
      <c r="C1155" t="s">
        <v>9185</v>
      </c>
      <c r="D1155" t="s">
        <v>2479</v>
      </c>
      <c r="E1155" t="s">
        <v>8624</v>
      </c>
      <c r="F1155" t="s">
        <v>9186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6000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5000</v>
      </c>
      <c r="Z1155">
        <v>0</v>
      </c>
      <c r="AA1155" t="s">
        <v>9187</v>
      </c>
    </row>
    <row r="1156" spans="1:27" x14ac:dyDescent="0.2">
      <c r="A1156">
        <v>9000280</v>
      </c>
      <c r="B1156" t="s">
        <v>2475</v>
      </c>
      <c r="C1156" t="s">
        <v>9185</v>
      </c>
      <c r="D1156" t="s">
        <v>2476</v>
      </c>
      <c r="E1156" t="s">
        <v>8624</v>
      </c>
      <c r="F1156" t="s">
        <v>9186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6000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5000</v>
      </c>
      <c r="Z1156">
        <v>0</v>
      </c>
      <c r="AA1156" t="s">
        <v>9187</v>
      </c>
    </row>
    <row r="1157" spans="1:27" x14ac:dyDescent="0.2">
      <c r="A1157">
        <v>9000279</v>
      </c>
      <c r="B1157" t="s">
        <v>2472</v>
      </c>
      <c r="C1157" t="s">
        <v>9185</v>
      </c>
      <c r="D1157" t="s">
        <v>2473</v>
      </c>
      <c r="E1157" t="s">
        <v>8624</v>
      </c>
      <c r="F1157" t="s">
        <v>9186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3000</v>
      </c>
      <c r="N1157">
        <v>0</v>
      </c>
      <c r="O1157">
        <v>0</v>
      </c>
      <c r="P1157">
        <v>6000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5000</v>
      </c>
      <c r="Z1157">
        <v>0</v>
      </c>
      <c r="AA1157" t="s">
        <v>9187</v>
      </c>
    </row>
    <row r="1158" spans="1:27" x14ac:dyDescent="0.2">
      <c r="A1158">
        <v>9000278</v>
      </c>
      <c r="B1158" t="s">
        <v>2469</v>
      </c>
      <c r="C1158" t="s">
        <v>9185</v>
      </c>
      <c r="D1158" t="s">
        <v>2470</v>
      </c>
      <c r="E1158" t="s">
        <v>8624</v>
      </c>
      <c r="F1158" t="s">
        <v>9186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6000</v>
      </c>
      <c r="N1158">
        <v>6000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5000</v>
      </c>
      <c r="Z1158">
        <v>0</v>
      </c>
      <c r="AA1158" t="s">
        <v>9187</v>
      </c>
    </row>
    <row r="1159" spans="1:27" x14ac:dyDescent="0.2">
      <c r="A1159">
        <v>9000277</v>
      </c>
      <c r="B1159" t="s">
        <v>2466</v>
      </c>
      <c r="C1159" t="s">
        <v>9185</v>
      </c>
      <c r="D1159" t="s">
        <v>2467</v>
      </c>
      <c r="E1159" t="s">
        <v>8624</v>
      </c>
      <c r="F1159" t="s">
        <v>9186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5000</v>
      </c>
      <c r="Z1159">
        <v>0</v>
      </c>
      <c r="AA1159" t="s">
        <v>9187</v>
      </c>
    </row>
    <row r="1160" spans="1:27" x14ac:dyDescent="0.2">
      <c r="A1160">
        <v>9000275</v>
      </c>
      <c r="B1160" t="s">
        <v>2463</v>
      </c>
      <c r="C1160" t="s">
        <v>9185</v>
      </c>
      <c r="D1160" t="s">
        <v>2464</v>
      </c>
      <c r="E1160" t="s">
        <v>8624</v>
      </c>
      <c r="F1160" t="s">
        <v>9186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5000</v>
      </c>
      <c r="Z1160">
        <v>0</v>
      </c>
      <c r="AA1160" t="s">
        <v>9187</v>
      </c>
    </row>
    <row r="1161" spans="1:27" x14ac:dyDescent="0.2">
      <c r="A1161">
        <v>9000276</v>
      </c>
      <c r="B1161" t="s">
        <v>2460</v>
      </c>
      <c r="C1161" t="s">
        <v>9185</v>
      </c>
      <c r="D1161" t="s">
        <v>2461</v>
      </c>
      <c r="E1161" t="s">
        <v>8624</v>
      </c>
      <c r="F1161" t="s">
        <v>9186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6000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5000</v>
      </c>
      <c r="Z1161">
        <v>0</v>
      </c>
      <c r="AA1161" t="s">
        <v>9187</v>
      </c>
    </row>
    <row r="1162" spans="1:27" x14ac:dyDescent="0.2">
      <c r="A1162">
        <v>9000888</v>
      </c>
      <c r="B1162" t="s">
        <v>2457</v>
      </c>
      <c r="C1162" t="s">
        <v>9185</v>
      </c>
      <c r="D1162" t="s">
        <v>2458</v>
      </c>
      <c r="E1162" t="s">
        <v>8624</v>
      </c>
      <c r="F1162" t="s">
        <v>9186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6000</v>
      </c>
      <c r="N1162">
        <v>0</v>
      </c>
      <c r="O1162">
        <v>0</v>
      </c>
      <c r="P1162">
        <v>6000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5000</v>
      </c>
      <c r="Z1162">
        <v>0</v>
      </c>
      <c r="AA1162" t="s">
        <v>9187</v>
      </c>
    </row>
    <row r="1163" spans="1:27" x14ac:dyDescent="0.2">
      <c r="A1163">
        <v>9000887</v>
      </c>
      <c r="B1163" t="s">
        <v>2454</v>
      </c>
      <c r="C1163" t="s">
        <v>9185</v>
      </c>
      <c r="D1163" t="s">
        <v>2455</v>
      </c>
      <c r="E1163" t="s">
        <v>8624</v>
      </c>
      <c r="F1163" t="s">
        <v>9186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3000</v>
      </c>
      <c r="N1163">
        <v>0</v>
      </c>
      <c r="O1163">
        <v>0</v>
      </c>
      <c r="P1163">
        <v>2400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5000</v>
      </c>
      <c r="Z1163">
        <v>0</v>
      </c>
      <c r="AA1163" t="s">
        <v>9187</v>
      </c>
    </row>
    <row r="1164" spans="1:27" x14ac:dyDescent="0.2">
      <c r="A1164">
        <v>9000886</v>
      </c>
      <c r="B1164" t="s">
        <v>2451</v>
      </c>
      <c r="C1164" t="s">
        <v>9185</v>
      </c>
      <c r="D1164" t="s">
        <v>2452</v>
      </c>
      <c r="E1164" t="s">
        <v>8624</v>
      </c>
      <c r="F1164" t="s">
        <v>9186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6000</v>
      </c>
      <c r="N1164">
        <v>6000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5000</v>
      </c>
      <c r="Z1164">
        <v>0</v>
      </c>
      <c r="AA1164" t="s">
        <v>9187</v>
      </c>
    </row>
    <row r="1165" spans="1:27" x14ac:dyDescent="0.2">
      <c r="A1165">
        <v>9000885</v>
      </c>
      <c r="B1165" t="s">
        <v>2448</v>
      </c>
      <c r="C1165" t="s">
        <v>9185</v>
      </c>
      <c r="D1165" t="s">
        <v>2449</v>
      </c>
      <c r="E1165" t="s">
        <v>8624</v>
      </c>
      <c r="F1165" t="s">
        <v>9186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6000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5000</v>
      </c>
      <c r="Z1165">
        <v>0</v>
      </c>
      <c r="AA1165" t="s">
        <v>9187</v>
      </c>
    </row>
    <row r="1166" spans="1:27" x14ac:dyDescent="0.2">
      <c r="A1166">
        <v>9000884</v>
      </c>
      <c r="B1166" t="s">
        <v>2446</v>
      </c>
      <c r="C1166" t="s">
        <v>9185</v>
      </c>
      <c r="D1166" t="s">
        <v>2447</v>
      </c>
      <c r="E1166" t="s">
        <v>8624</v>
      </c>
      <c r="F1166" t="s">
        <v>9186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5000</v>
      </c>
      <c r="Z1166">
        <v>0</v>
      </c>
      <c r="AA1166" t="s">
        <v>9187</v>
      </c>
    </row>
    <row r="1167" spans="1:27" x14ac:dyDescent="0.2">
      <c r="A1167">
        <v>9000265</v>
      </c>
      <c r="B1167" t="s">
        <v>2443</v>
      </c>
      <c r="C1167" t="s">
        <v>9185</v>
      </c>
      <c r="D1167" t="s">
        <v>2444</v>
      </c>
      <c r="E1167" t="s">
        <v>8624</v>
      </c>
      <c r="F1167" t="s">
        <v>9186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6000</v>
      </c>
      <c r="N1167">
        <v>6000</v>
      </c>
      <c r="O1167">
        <v>0</v>
      </c>
      <c r="P1167">
        <v>6000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5000</v>
      </c>
      <c r="Z1167">
        <v>0</v>
      </c>
      <c r="AA1167" t="s">
        <v>9187</v>
      </c>
    </row>
    <row r="1168" spans="1:27" x14ac:dyDescent="0.2">
      <c r="A1168">
        <v>9000263</v>
      </c>
      <c r="B1168" t="s">
        <v>2440</v>
      </c>
      <c r="C1168" t="s">
        <v>9185</v>
      </c>
      <c r="D1168" t="s">
        <v>2441</v>
      </c>
      <c r="E1168" t="s">
        <v>8624</v>
      </c>
      <c r="F1168" t="s">
        <v>9186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5000</v>
      </c>
      <c r="Z1168">
        <v>0</v>
      </c>
      <c r="AA1168" t="s">
        <v>9187</v>
      </c>
    </row>
    <row r="1169" spans="1:27" x14ac:dyDescent="0.2">
      <c r="A1169">
        <v>9000223</v>
      </c>
      <c r="B1169" t="s">
        <v>2437</v>
      </c>
      <c r="C1169" t="s">
        <v>9185</v>
      </c>
      <c r="D1169" t="s">
        <v>2438</v>
      </c>
      <c r="E1169" t="s">
        <v>8624</v>
      </c>
      <c r="F1169" t="s">
        <v>9186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6000</v>
      </c>
      <c r="O1169">
        <v>0</v>
      </c>
      <c r="P1169">
        <v>12000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5000</v>
      </c>
      <c r="Z1169">
        <v>0</v>
      </c>
      <c r="AA1169" t="s">
        <v>9187</v>
      </c>
    </row>
    <row r="1170" spans="1:27" x14ac:dyDescent="0.2">
      <c r="A1170">
        <v>9000245</v>
      </c>
      <c r="B1170" t="s">
        <v>2434</v>
      </c>
      <c r="C1170" t="s">
        <v>9185</v>
      </c>
      <c r="D1170" t="s">
        <v>2435</v>
      </c>
      <c r="E1170" t="s">
        <v>8624</v>
      </c>
      <c r="F1170" t="s">
        <v>9186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5000</v>
      </c>
      <c r="Z1170">
        <v>0</v>
      </c>
      <c r="AA1170" t="s">
        <v>9187</v>
      </c>
    </row>
    <row r="1171" spans="1:27" x14ac:dyDescent="0.2">
      <c r="A1171">
        <v>9000219</v>
      </c>
      <c r="B1171" t="s">
        <v>2431</v>
      </c>
      <c r="C1171" t="s">
        <v>9185</v>
      </c>
      <c r="D1171" t="s">
        <v>2432</v>
      </c>
      <c r="E1171" t="s">
        <v>8624</v>
      </c>
      <c r="F1171" t="s">
        <v>9186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6000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5000</v>
      </c>
      <c r="Z1171">
        <v>0</v>
      </c>
      <c r="AA1171" t="s">
        <v>9187</v>
      </c>
    </row>
    <row r="1172" spans="1:27" x14ac:dyDescent="0.2">
      <c r="A1172">
        <v>9000197</v>
      </c>
      <c r="B1172" t="s">
        <v>2428</v>
      </c>
      <c r="C1172" t="s">
        <v>9185</v>
      </c>
      <c r="D1172" t="s">
        <v>2429</v>
      </c>
      <c r="E1172" t="s">
        <v>8624</v>
      </c>
      <c r="F1172" t="s">
        <v>9186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5000</v>
      </c>
      <c r="Z1172">
        <v>0</v>
      </c>
      <c r="AA1172" t="s">
        <v>9187</v>
      </c>
    </row>
    <row r="1173" spans="1:27" x14ac:dyDescent="0.2">
      <c r="A1173">
        <v>9000191</v>
      </c>
      <c r="B1173" t="s">
        <v>2425</v>
      </c>
      <c r="C1173" t="s">
        <v>9185</v>
      </c>
      <c r="D1173" t="s">
        <v>2426</v>
      </c>
      <c r="E1173" t="s">
        <v>8624</v>
      </c>
      <c r="F1173" t="s">
        <v>9186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5000</v>
      </c>
      <c r="Z1173">
        <v>0</v>
      </c>
      <c r="AA1173" t="s">
        <v>9187</v>
      </c>
    </row>
    <row r="1174" spans="1:27" x14ac:dyDescent="0.2">
      <c r="A1174">
        <v>9000896</v>
      </c>
      <c r="B1174" t="s">
        <v>2422</v>
      </c>
      <c r="C1174" t="s">
        <v>9185</v>
      </c>
      <c r="D1174" t="s">
        <v>2423</v>
      </c>
      <c r="E1174" t="s">
        <v>8624</v>
      </c>
      <c r="F1174" t="s">
        <v>9186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5000</v>
      </c>
      <c r="Z1174">
        <v>0</v>
      </c>
      <c r="AA1174" t="s">
        <v>9187</v>
      </c>
    </row>
    <row r="1175" spans="1:27" x14ac:dyDescent="0.2">
      <c r="A1175">
        <v>9000266</v>
      </c>
      <c r="B1175" t="s">
        <v>2419</v>
      </c>
      <c r="C1175" t="s">
        <v>9185</v>
      </c>
      <c r="D1175" t="s">
        <v>2420</v>
      </c>
      <c r="E1175" t="s">
        <v>8624</v>
      </c>
      <c r="F1175" t="s">
        <v>9186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5000</v>
      </c>
      <c r="Z1175">
        <v>0</v>
      </c>
      <c r="AA1175" t="s">
        <v>9187</v>
      </c>
    </row>
    <row r="1176" spans="1:27" x14ac:dyDescent="0.2">
      <c r="A1176">
        <v>9000246</v>
      </c>
      <c r="B1176" t="s">
        <v>2416</v>
      </c>
      <c r="C1176" t="s">
        <v>9185</v>
      </c>
      <c r="D1176" t="s">
        <v>2417</v>
      </c>
      <c r="E1176" t="s">
        <v>8624</v>
      </c>
      <c r="F1176" t="s">
        <v>9186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3000</v>
      </c>
      <c r="N1176">
        <v>0</v>
      </c>
      <c r="O1176">
        <v>0</v>
      </c>
      <c r="P1176">
        <v>6000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5000</v>
      </c>
      <c r="Z1176">
        <v>0</v>
      </c>
      <c r="AA1176" t="s">
        <v>9187</v>
      </c>
    </row>
    <row r="1177" spans="1:27" x14ac:dyDescent="0.2">
      <c r="A1177">
        <v>9000218</v>
      </c>
      <c r="B1177" t="s">
        <v>2413</v>
      </c>
      <c r="C1177" t="s">
        <v>9185</v>
      </c>
      <c r="D1177" t="s">
        <v>2414</v>
      </c>
      <c r="E1177" t="s">
        <v>8624</v>
      </c>
      <c r="F1177" t="s">
        <v>9186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3000</v>
      </c>
      <c r="N1177">
        <v>0</v>
      </c>
      <c r="O1177">
        <v>0</v>
      </c>
      <c r="P1177">
        <v>6000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5000</v>
      </c>
      <c r="Z1177">
        <v>0</v>
      </c>
      <c r="AA1177" t="s">
        <v>9187</v>
      </c>
    </row>
    <row r="1178" spans="1:27" x14ac:dyDescent="0.2">
      <c r="A1178">
        <v>9000216</v>
      </c>
      <c r="B1178" t="s">
        <v>2410</v>
      </c>
      <c r="C1178" t="s">
        <v>9185</v>
      </c>
      <c r="D1178" t="s">
        <v>2411</v>
      </c>
      <c r="E1178" t="s">
        <v>8624</v>
      </c>
      <c r="F1178" t="s">
        <v>9186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3000</v>
      </c>
      <c r="N1178">
        <v>0</v>
      </c>
      <c r="O1178">
        <v>0</v>
      </c>
      <c r="P1178">
        <v>6000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5000</v>
      </c>
      <c r="Z1178">
        <v>0</v>
      </c>
      <c r="AA1178" t="s">
        <v>9187</v>
      </c>
    </row>
    <row r="1179" spans="1:27" x14ac:dyDescent="0.2">
      <c r="A1179">
        <v>9000244</v>
      </c>
      <c r="B1179" t="s">
        <v>2407</v>
      </c>
      <c r="C1179" t="s">
        <v>9185</v>
      </c>
      <c r="D1179" t="s">
        <v>2408</v>
      </c>
      <c r="E1179" t="s">
        <v>8624</v>
      </c>
      <c r="F1179" t="s">
        <v>9186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6000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5000</v>
      </c>
      <c r="Z1179">
        <v>0</v>
      </c>
      <c r="AA1179" t="s">
        <v>9187</v>
      </c>
    </row>
    <row r="1180" spans="1:27" x14ac:dyDescent="0.2">
      <c r="A1180">
        <v>9000331</v>
      </c>
      <c r="B1180" t="s">
        <v>2405</v>
      </c>
      <c r="C1180" t="s">
        <v>9185</v>
      </c>
      <c r="D1180" t="s">
        <v>2406</v>
      </c>
      <c r="E1180" t="s">
        <v>8624</v>
      </c>
      <c r="F1180" t="s">
        <v>9186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5000</v>
      </c>
      <c r="Z1180">
        <v>0</v>
      </c>
      <c r="AA1180" t="s">
        <v>9187</v>
      </c>
    </row>
    <row r="1181" spans="1:27" x14ac:dyDescent="0.2">
      <c r="A1181">
        <v>9000338</v>
      </c>
      <c r="B1181" t="s">
        <v>2403</v>
      </c>
      <c r="C1181" t="s">
        <v>9185</v>
      </c>
      <c r="D1181" t="s">
        <v>2404</v>
      </c>
      <c r="E1181" t="s">
        <v>8624</v>
      </c>
      <c r="F1181" t="s">
        <v>9186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12000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5000</v>
      </c>
      <c r="Z1181">
        <v>0</v>
      </c>
      <c r="AA1181" t="s">
        <v>9187</v>
      </c>
    </row>
    <row r="1182" spans="1:27" x14ac:dyDescent="0.2">
      <c r="A1182">
        <v>9000864</v>
      </c>
      <c r="B1182" t="s">
        <v>2401</v>
      </c>
      <c r="C1182" t="s">
        <v>9185</v>
      </c>
      <c r="D1182" t="s">
        <v>2402</v>
      </c>
      <c r="E1182" t="s">
        <v>8624</v>
      </c>
      <c r="F1182" t="s">
        <v>9186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5000</v>
      </c>
      <c r="Z1182">
        <v>0</v>
      </c>
      <c r="AA1182" t="s">
        <v>9187</v>
      </c>
    </row>
    <row r="1183" spans="1:27" x14ac:dyDescent="0.2">
      <c r="A1183">
        <v>9000863</v>
      </c>
      <c r="B1183" t="s">
        <v>2399</v>
      </c>
      <c r="C1183" t="s">
        <v>9185</v>
      </c>
      <c r="D1183" t="s">
        <v>2400</v>
      </c>
      <c r="E1183" t="s">
        <v>8624</v>
      </c>
      <c r="F1183" t="s">
        <v>9186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5000</v>
      </c>
      <c r="Z1183">
        <v>0</v>
      </c>
      <c r="AA1183" t="s">
        <v>9187</v>
      </c>
    </row>
    <row r="1184" spans="1:27" x14ac:dyDescent="0.2">
      <c r="A1184">
        <v>9000264</v>
      </c>
      <c r="B1184" t="s">
        <v>2397</v>
      </c>
      <c r="C1184" t="s">
        <v>9185</v>
      </c>
      <c r="D1184" t="s">
        <v>2398</v>
      </c>
      <c r="E1184" t="s">
        <v>8624</v>
      </c>
      <c r="F1184" t="s">
        <v>9186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5000</v>
      </c>
      <c r="Z1184">
        <v>0</v>
      </c>
      <c r="AA1184" t="s">
        <v>9187</v>
      </c>
    </row>
    <row r="1185" spans="1:27" x14ac:dyDescent="0.2">
      <c r="A1185">
        <v>9000273</v>
      </c>
      <c r="B1185" t="s">
        <v>2395</v>
      </c>
      <c r="C1185" t="s">
        <v>9185</v>
      </c>
      <c r="D1185" t="s">
        <v>2396</v>
      </c>
      <c r="E1185" t="s">
        <v>8624</v>
      </c>
      <c r="F1185" t="s">
        <v>9186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5000</v>
      </c>
      <c r="Z1185">
        <v>0</v>
      </c>
      <c r="AA1185" t="s">
        <v>9187</v>
      </c>
    </row>
    <row r="1186" spans="1:27" x14ac:dyDescent="0.2">
      <c r="A1186">
        <v>9000862</v>
      </c>
      <c r="B1186" t="s">
        <v>2393</v>
      </c>
      <c r="C1186" t="s">
        <v>9185</v>
      </c>
      <c r="D1186" t="s">
        <v>2394</v>
      </c>
      <c r="E1186" t="s">
        <v>8624</v>
      </c>
      <c r="F1186" t="s">
        <v>9186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5000</v>
      </c>
      <c r="Z1186">
        <v>0</v>
      </c>
      <c r="AA1186" t="s">
        <v>9187</v>
      </c>
    </row>
    <row r="1187" spans="1:27" x14ac:dyDescent="0.2">
      <c r="A1187">
        <v>9001044</v>
      </c>
      <c r="B1187" t="s">
        <v>2809</v>
      </c>
      <c r="C1187" t="s">
        <v>9185</v>
      </c>
      <c r="D1187" t="s">
        <v>2810</v>
      </c>
      <c r="E1187" t="s">
        <v>8624</v>
      </c>
      <c r="F1187" t="s">
        <v>9186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3000</v>
      </c>
      <c r="O1187">
        <v>0</v>
      </c>
      <c r="P1187">
        <v>6000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5000</v>
      </c>
      <c r="Z1187">
        <v>0</v>
      </c>
      <c r="AA1187" t="s">
        <v>9187</v>
      </c>
    </row>
    <row r="1188" spans="1:27" x14ac:dyDescent="0.2">
      <c r="A1188">
        <v>9001040</v>
      </c>
      <c r="B1188" t="s">
        <v>2806</v>
      </c>
      <c r="C1188" t="s">
        <v>9185</v>
      </c>
      <c r="D1188" t="s">
        <v>2807</v>
      </c>
      <c r="E1188" t="s">
        <v>8624</v>
      </c>
      <c r="F1188" t="s">
        <v>9186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5000</v>
      </c>
      <c r="Z1188">
        <v>0</v>
      </c>
      <c r="AA1188" t="s">
        <v>9187</v>
      </c>
    </row>
    <row r="1189" spans="1:27" x14ac:dyDescent="0.2">
      <c r="A1189">
        <v>9001142</v>
      </c>
      <c r="B1189" t="s">
        <v>3092</v>
      </c>
      <c r="C1189" t="s">
        <v>9185</v>
      </c>
      <c r="D1189" t="s">
        <v>3093</v>
      </c>
      <c r="E1189" t="s">
        <v>8624</v>
      </c>
      <c r="F1189" t="s">
        <v>9186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5000</v>
      </c>
      <c r="Z1189">
        <v>0</v>
      </c>
      <c r="AA1189" t="s">
        <v>9187</v>
      </c>
    </row>
    <row r="1190" spans="1:27" x14ac:dyDescent="0.2">
      <c r="A1190">
        <v>9001141</v>
      </c>
      <c r="B1190" t="s">
        <v>3089</v>
      </c>
      <c r="C1190" t="s">
        <v>9185</v>
      </c>
      <c r="D1190" t="s">
        <v>3090</v>
      </c>
      <c r="E1190" t="s">
        <v>8624</v>
      </c>
      <c r="F1190" t="s">
        <v>9186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5000</v>
      </c>
      <c r="Z1190">
        <v>0</v>
      </c>
      <c r="AA1190" t="s">
        <v>9187</v>
      </c>
    </row>
    <row r="1191" spans="1:27" x14ac:dyDescent="0.2">
      <c r="A1191">
        <v>9001140</v>
      </c>
      <c r="B1191" t="s">
        <v>3086</v>
      </c>
      <c r="C1191" t="s">
        <v>9185</v>
      </c>
      <c r="D1191" t="s">
        <v>3087</v>
      </c>
      <c r="E1191" t="s">
        <v>8624</v>
      </c>
      <c r="F1191" t="s">
        <v>9186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5000</v>
      </c>
      <c r="Z1191">
        <v>0</v>
      </c>
      <c r="AA1191" t="s">
        <v>9187</v>
      </c>
    </row>
    <row r="1192" spans="1:27" x14ac:dyDescent="0.2">
      <c r="A1192">
        <v>9001139</v>
      </c>
      <c r="B1192" t="s">
        <v>3083</v>
      </c>
      <c r="C1192" t="s">
        <v>9185</v>
      </c>
      <c r="D1192" t="s">
        <v>3084</v>
      </c>
      <c r="E1192" t="s">
        <v>8624</v>
      </c>
      <c r="F1192" t="s">
        <v>9186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5000</v>
      </c>
      <c r="Z1192">
        <v>0</v>
      </c>
      <c r="AA1192" t="s">
        <v>9187</v>
      </c>
    </row>
    <row r="1193" spans="1:27" x14ac:dyDescent="0.2">
      <c r="A1193">
        <v>9001138</v>
      </c>
      <c r="B1193" t="s">
        <v>3080</v>
      </c>
      <c r="C1193" t="s">
        <v>9185</v>
      </c>
      <c r="D1193" t="s">
        <v>3081</v>
      </c>
      <c r="E1193" t="s">
        <v>8624</v>
      </c>
      <c r="F1193" t="s">
        <v>9186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5000</v>
      </c>
      <c r="Z1193">
        <v>0</v>
      </c>
      <c r="AA1193" t="s">
        <v>9187</v>
      </c>
    </row>
    <row r="1194" spans="1:27" x14ac:dyDescent="0.2">
      <c r="A1194">
        <v>9001137</v>
      </c>
      <c r="B1194" t="s">
        <v>3077</v>
      </c>
      <c r="C1194" t="s">
        <v>9185</v>
      </c>
      <c r="D1194" t="s">
        <v>3078</v>
      </c>
      <c r="E1194" t="s">
        <v>8624</v>
      </c>
      <c r="F1194" t="s">
        <v>9186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5000</v>
      </c>
      <c r="Z1194">
        <v>0</v>
      </c>
      <c r="AA1194" t="s">
        <v>9187</v>
      </c>
    </row>
    <row r="1195" spans="1:27" x14ac:dyDescent="0.2">
      <c r="A1195">
        <v>9001136</v>
      </c>
      <c r="B1195" t="s">
        <v>3074</v>
      </c>
      <c r="C1195" t="s">
        <v>9185</v>
      </c>
      <c r="D1195" t="s">
        <v>3075</v>
      </c>
      <c r="E1195" t="s">
        <v>8624</v>
      </c>
      <c r="F1195" t="s">
        <v>9186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5000</v>
      </c>
      <c r="Z1195">
        <v>0</v>
      </c>
      <c r="AA1195" t="s">
        <v>9187</v>
      </c>
    </row>
    <row r="1196" spans="1:27" x14ac:dyDescent="0.2">
      <c r="A1196">
        <v>9001135</v>
      </c>
      <c r="B1196" t="s">
        <v>3071</v>
      </c>
      <c r="C1196" t="s">
        <v>9185</v>
      </c>
      <c r="D1196" t="s">
        <v>3072</v>
      </c>
      <c r="E1196" t="s">
        <v>8624</v>
      </c>
      <c r="F1196" t="s">
        <v>9186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6000</v>
      </c>
      <c r="N1196">
        <v>6000</v>
      </c>
      <c r="O1196">
        <v>0</v>
      </c>
      <c r="P1196">
        <v>12000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5000</v>
      </c>
      <c r="Z1196">
        <v>0</v>
      </c>
      <c r="AA1196" t="s">
        <v>9187</v>
      </c>
    </row>
    <row r="1197" spans="1:27" x14ac:dyDescent="0.2">
      <c r="A1197">
        <v>9001134</v>
      </c>
      <c r="B1197" t="s">
        <v>3068</v>
      </c>
      <c r="C1197" t="s">
        <v>9185</v>
      </c>
      <c r="D1197" t="s">
        <v>3069</v>
      </c>
      <c r="E1197" t="s">
        <v>8624</v>
      </c>
      <c r="F1197" t="s">
        <v>9186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5000</v>
      </c>
      <c r="Z1197">
        <v>0</v>
      </c>
      <c r="AA1197" t="s">
        <v>9187</v>
      </c>
    </row>
    <row r="1198" spans="1:27" x14ac:dyDescent="0.2">
      <c r="A1198">
        <v>9001133</v>
      </c>
      <c r="B1198" t="s">
        <v>3065</v>
      </c>
      <c r="C1198" t="s">
        <v>9185</v>
      </c>
      <c r="D1198" t="s">
        <v>3066</v>
      </c>
      <c r="E1198" t="s">
        <v>8624</v>
      </c>
      <c r="F1198" t="s">
        <v>9186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5000</v>
      </c>
      <c r="Z1198">
        <v>0</v>
      </c>
      <c r="AA1198" t="s">
        <v>9187</v>
      </c>
    </row>
    <row r="1199" spans="1:27" x14ac:dyDescent="0.2">
      <c r="A1199">
        <v>9001132</v>
      </c>
      <c r="B1199" t="s">
        <v>3062</v>
      </c>
      <c r="C1199" t="s">
        <v>9185</v>
      </c>
      <c r="D1199" t="s">
        <v>3063</v>
      </c>
      <c r="E1199" t="s">
        <v>8624</v>
      </c>
      <c r="F1199" t="s">
        <v>9186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5000</v>
      </c>
      <c r="Z1199">
        <v>0</v>
      </c>
      <c r="AA1199" t="s">
        <v>9187</v>
      </c>
    </row>
    <row r="1200" spans="1:27" x14ac:dyDescent="0.2">
      <c r="A1200">
        <v>9001131</v>
      </c>
      <c r="B1200" t="s">
        <v>3059</v>
      </c>
      <c r="C1200" t="s">
        <v>9185</v>
      </c>
      <c r="D1200" t="s">
        <v>3060</v>
      </c>
      <c r="E1200" t="s">
        <v>8624</v>
      </c>
      <c r="F1200" t="s">
        <v>9186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5000</v>
      </c>
      <c r="Z1200">
        <v>0</v>
      </c>
      <c r="AA1200" t="s">
        <v>9187</v>
      </c>
    </row>
    <row r="1201" spans="1:27" x14ac:dyDescent="0.2">
      <c r="A1201">
        <v>9001130</v>
      </c>
      <c r="B1201" t="s">
        <v>1859</v>
      </c>
      <c r="C1201" t="s">
        <v>9185</v>
      </c>
      <c r="D1201" t="s">
        <v>3057</v>
      </c>
      <c r="E1201" t="s">
        <v>8624</v>
      </c>
      <c r="F1201" t="s">
        <v>9186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5000</v>
      </c>
      <c r="Z1201">
        <v>0</v>
      </c>
      <c r="AA1201" t="s">
        <v>9187</v>
      </c>
    </row>
    <row r="1202" spans="1:27" x14ac:dyDescent="0.2">
      <c r="A1202">
        <v>9001128</v>
      </c>
      <c r="B1202" t="s">
        <v>2300</v>
      </c>
      <c r="C1202" t="s">
        <v>9185</v>
      </c>
      <c r="D1202" t="s">
        <v>3055</v>
      </c>
      <c r="E1202" t="s">
        <v>8624</v>
      </c>
      <c r="F1202" t="s">
        <v>9186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6000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5000</v>
      </c>
      <c r="Z1202">
        <v>0</v>
      </c>
      <c r="AA1202" t="s">
        <v>9187</v>
      </c>
    </row>
    <row r="1203" spans="1:27" x14ac:dyDescent="0.2">
      <c r="A1203">
        <v>9001127</v>
      </c>
      <c r="B1203" t="s">
        <v>3052</v>
      </c>
      <c r="C1203" t="s">
        <v>9185</v>
      </c>
      <c r="D1203" t="s">
        <v>3053</v>
      </c>
      <c r="E1203" t="s">
        <v>8624</v>
      </c>
      <c r="F1203" t="s">
        <v>9186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5000</v>
      </c>
      <c r="Z1203">
        <v>0</v>
      </c>
      <c r="AA1203" t="s">
        <v>9187</v>
      </c>
    </row>
    <row r="1204" spans="1:27" x14ac:dyDescent="0.2">
      <c r="A1204">
        <v>9001126</v>
      </c>
      <c r="B1204" t="s">
        <v>3049</v>
      </c>
      <c r="C1204" t="s">
        <v>9185</v>
      </c>
      <c r="D1204" t="s">
        <v>3050</v>
      </c>
      <c r="E1204" t="s">
        <v>8624</v>
      </c>
      <c r="F1204" t="s">
        <v>9186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5000</v>
      </c>
      <c r="Z1204">
        <v>0</v>
      </c>
      <c r="AA1204" t="s">
        <v>9187</v>
      </c>
    </row>
    <row r="1205" spans="1:27" x14ac:dyDescent="0.2">
      <c r="A1205">
        <v>9001125</v>
      </c>
      <c r="B1205" t="s">
        <v>3047</v>
      </c>
      <c r="C1205" t="s">
        <v>9185</v>
      </c>
      <c r="D1205" t="s">
        <v>3048</v>
      </c>
      <c r="E1205" t="s">
        <v>8624</v>
      </c>
      <c r="F1205" t="s">
        <v>9186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5000</v>
      </c>
      <c r="Z1205">
        <v>0</v>
      </c>
      <c r="AA1205" t="s">
        <v>9187</v>
      </c>
    </row>
    <row r="1206" spans="1:27" x14ac:dyDescent="0.2">
      <c r="A1206">
        <v>9001124</v>
      </c>
      <c r="B1206" t="s">
        <v>3044</v>
      </c>
      <c r="C1206" t="s">
        <v>9185</v>
      </c>
      <c r="D1206" t="s">
        <v>3045</v>
      </c>
      <c r="E1206" t="s">
        <v>8624</v>
      </c>
      <c r="F1206" t="s">
        <v>9186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5000</v>
      </c>
      <c r="Z1206">
        <v>0</v>
      </c>
      <c r="AA1206" t="s">
        <v>9187</v>
      </c>
    </row>
    <row r="1207" spans="1:27" x14ac:dyDescent="0.2">
      <c r="A1207">
        <v>9001123</v>
      </c>
      <c r="B1207" t="s">
        <v>3041</v>
      </c>
      <c r="C1207" t="s">
        <v>9185</v>
      </c>
      <c r="D1207" t="s">
        <v>3042</v>
      </c>
      <c r="E1207" t="s">
        <v>8624</v>
      </c>
      <c r="F1207" t="s">
        <v>9186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5000</v>
      </c>
      <c r="Z1207">
        <v>0</v>
      </c>
      <c r="AA1207" t="s">
        <v>9187</v>
      </c>
    </row>
    <row r="1208" spans="1:27" x14ac:dyDescent="0.2">
      <c r="A1208">
        <v>9001122</v>
      </c>
      <c r="B1208" t="s">
        <v>3038</v>
      </c>
      <c r="C1208" t="s">
        <v>9185</v>
      </c>
      <c r="D1208" t="s">
        <v>3039</v>
      </c>
      <c r="E1208" t="s">
        <v>8624</v>
      </c>
      <c r="F1208" t="s">
        <v>9186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5000</v>
      </c>
      <c r="Z1208">
        <v>0</v>
      </c>
      <c r="AA1208" t="s">
        <v>9187</v>
      </c>
    </row>
    <row r="1209" spans="1:27" x14ac:dyDescent="0.2">
      <c r="A1209">
        <v>9001121</v>
      </c>
      <c r="B1209" t="s">
        <v>3035</v>
      </c>
      <c r="C1209" t="s">
        <v>9185</v>
      </c>
      <c r="D1209" t="s">
        <v>3036</v>
      </c>
      <c r="E1209" t="s">
        <v>8624</v>
      </c>
      <c r="F1209" t="s">
        <v>9186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5000</v>
      </c>
      <c r="Z1209">
        <v>0</v>
      </c>
      <c r="AA1209" t="s">
        <v>9187</v>
      </c>
    </row>
    <row r="1210" spans="1:27" x14ac:dyDescent="0.2">
      <c r="A1210">
        <v>9001120</v>
      </c>
      <c r="B1210" t="s">
        <v>3032</v>
      </c>
      <c r="C1210" t="s">
        <v>9185</v>
      </c>
      <c r="D1210" t="s">
        <v>3033</v>
      </c>
      <c r="E1210" t="s">
        <v>8624</v>
      </c>
      <c r="F1210" t="s">
        <v>9186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5000</v>
      </c>
      <c r="Z1210">
        <v>0</v>
      </c>
      <c r="AA1210" t="s">
        <v>9187</v>
      </c>
    </row>
    <row r="1211" spans="1:27" x14ac:dyDescent="0.2">
      <c r="A1211">
        <v>9001119</v>
      </c>
      <c r="B1211" t="s">
        <v>3029</v>
      </c>
      <c r="C1211" t="s">
        <v>9185</v>
      </c>
      <c r="D1211" t="s">
        <v>3030</v>
      </c>
      <c r="E1211" t="s">
        <v>8624</v>
      </c>
      <c r="F1211" t="s">
        <v>9186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5000</v>
      </c>
      <c r="Z1211">
        <v>0</v>
      </c>
      <c r="AA1211" t="s">
        <v>9187</v>
      </c>
    </row>
    <row r="1212" spans="1:27" x14ac:dyDescent="0.2">
      <c r="A1212">
        <v>9001118</v>
      </c>
      <c r="B1212" t="s">
        <v>3026</v>
      </c>
      <c r="C1212" t="s">
        <v>9185</v>
      </c>
      <c r="D1212" t="s">
        <v>3027</v>
      </c>
      <c r="E1212" t="s">
        <v>8624</v>
      </c>
      <c r="F1212" t="s">
        <v>9186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5000</v>
      </c>
      <c r="Z1212">
        <v>0</v>
      </c>
      <c r="AA1212" t="s">
        <v>9187</v>
      </c>
    </row>
    <row r="1213" spans="1:27" x14ac:dyDescent="0.2">
      <c r="A1213">
        <v>9001117</v>
      </c>
      <c r="B1213" t="s">
        <v>3023</v>
      </c>
      <c r="C1213" t="s">
        <v>9185</v>
      </c>
      <c r="D1213" t="s">
        <v>3024</v>
      </c>
      <c r="E1213" t="s">
        <v>8624</v>
      </c>
      <c r="F1213" t="s">
        <v>9186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5000</v>
      </c>
      <c r="Z1213">
        <v>0</v>
      </c>
      <c r="AA1213" t="s">
        <v>9187</v>
      </c>
    </row>
    <row r="1214" spans="1:27" x14ac:dyDescent="0.2">
      <c r="A1214">
        <v>9001116</v>
      </c>
      <c r="B1214" t="s">
        <v>3020</v>
      </c>
      <c r="C1214" t="s">
        <v>9185</v>
      </c>
      <c r="D1214" t="s">
        <v>3021</v>
      </c>
      <c r="E1214" t="s">
        <v>8624</v>
      </c>
      <c r="F1214" t="s">
        <v>9186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5000</v>
      </c>
      <c r="Z1214">
        <v>0</v>
      </c>
      <c r="AA1214" t="s">
        <v>9187</v>
      </c>
    </row>
    <row r="1215" spans="1:27" x14ac:dyDescent="0.2">
      <c r="A1215">
        <v>9001115</v>
      </c>
      <c r="B1215" t="s">
        <v>3017</v>
      </c>
      <c r="C1215" t="s">
        <v>9185</v>
      </c>
      <c r="D1215" t="s">
        <v>3018</v>
      </c>
      <c r="E1215" t="s">
        <v>8624</v>
      </c>
      <c r="F1215" t="s">
        <v>9186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5000</v>
      </c>
      <c r="Z1215">
        <v>0</v>
      </c>
      <c r="AA1215" t="s">
        <v>9187</v>
      </c>
    </row>
    <row r="1216" spans="1:27" x14ac:dyDescent="0.2">
      <c r="A1216">
        <v>9001114</v>
      </c>
      <c r="B1216" t="s">
        <v>3014</v>
      </c>
      <c r="C1216" t="s">
        <v>9185</v>
      </c>
      <c r="D1216" t="s">
        <v>3015</v>
      </c>
      <c r="E1216" t="s">
        <v>8624</v>
      </c>
      <c r="F1216" t="s">
        <v>9186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5000</v>
      </c>
      <c r="Z1216">
        <v>0</v>
      </c>
      <c r="AA1216" t="s">
        <v>9187</v>
      </c>
    </row>
    <row r="1217" spans="1:27" x14ac:dyDescent="0.2">
      <c r="A1217">
        <v>9001113</v>
      </c>
      <c r="B1217" t="s">
        <v>3011</v>
      </c>
      <c r="C1217" t="s">
        <v>9185</v>
      </c>
      <c r="D1217" t="s">
        <v>3012</v>
      </c>
      <c r="E1217" t="s">
        <v>8624</v>
      </c>
      <c r="F1217" t="s">
        <v>9186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5000</v>
      </c>
      <c r="Z1217">
        <v>0</v>
      </c>
      <c r="AA1217" t="s">
        <v>9187</v>
      </c>
    </row>
    <row r="1218" spans="1:27" x14ac:dyDescent="0.2">
      <c r="A1218">
        <v>9001112</v>
      </c>
      <c r="B1218" t="s">
        <v>3008</v>
      </c>
      <c r="C1218" t="s">
        <v>9185</v>
      </c>
      <c r="D1218" t="s">
        <v>3009</v>
      </c>
      <c r="E1218" t="s">
        <v>8624</v>
      </c>
      <c r="F1218" t="s">
        <v>9186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5000</v>
      </c>
      <c r="Z1218">
        <v>0</v>
      </c>
      <c r="AA1218" t="s">
        <v>9187</v>
      </c>
    </row>
    <row r="1219" spans="1:27" x14ac:dyDescent="0.2">
      <c r="A1219">
        <v>9001111</v>
      </c>
      <c r="B1219" t="s">
        <v>3005</v>
      </c>
      <c r="C1219" t="s">
        <v>9185</v>
      </c>
      <c r="D1219" t="s">
        <v>3006</v>
      </c>
      <c r="E1219" t="s">
        <v>8624</v>
      </c>
      <c r="F1219" t="s">
        <v>9186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3000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5000</v>
      </c>
      <c r="Z1219">
        <v>0</v>
      </c>
      <c r="AA1219" t="s">
        <v>9187</v>
      </c>
    </row>
    <row r="1220" spans="1:27" x14ac:dyDescent="0.2">
      <c r="A1220">
        <v>9001110</v>
      </c>
      <c r="B1220" t="s">
        <v>3002</v>
      </c>
      <c r="C1220" t="s">
        <v>9185</v>
      </c>
      <c r="D1220" t="s">
        <v>3003</v>
      </c>
      <c r="E1220" t="s">
        <v>8624</v>
      </c>
      <c r="F1220" t="s">
        <v>9186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5000</v>
      </c>
      <c r="Z1220">
        <v>0</v>
      </c>
      <c r="AA1220" t="s">
        <v>9187</v>
      </c>
    </row>
    <row r="1221" spans="1:27" x14ac:dyDescent="0.2">
      <c r="A1221">
        <v>9001109</v>
      </c>
      <c r="B1221" t="s">
        <v>2999</v>
      </c>
      <c r="C1221" t="s">
        <v>9185</v>
      </c>
      <c r="D1221" t="s">
        <v>3000</v>
      </c>
      <c r="E1221" t="s">
        <v>8624</v>
      </c>
      <c r="F1221" t="s">
        <v>9186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5000</v>
      </c>
      <c r="Z1221">
        <v>0</v>
      </c>
      <c r="AA1221" t="s">
        <v>9187</v>
      </c>
    </row>
    <row r="1222" spans="1:27" x14ac:dyDescent="0.2">
      <c r="A1222">
        <v>9001108</v>
      </c>
      <c r="B1222" t="s">
        <v>2996</v>
      </c>
      <c r="C1222" t="s">
        <v>9185</v>
      </c>
      <c r="D1222" t="s">
        <v>2997</v>
      </c>
      <c r="E1222" t="s">
        <v>8624</v>
      </c>
      <c r="F1222" t="s">
        <v>9186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3000</v>
      </c>
      <c r="N1222">
        <v>3000</v>
      </c>
      <c r="O1222">
        <v>0</v>
      </c>
      <c r="P1222">
        <v>6000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5000</v>
      </c>
      <c r="Z1222">
        <v>0</v>
      </c>
      <c r="AA1222" t="s">
        <v>9187</v>
      </c>
    </row>
    <row r="1223" spans="1:27" x14ac:dyDescent="0.2">
      <c r="A1223">
        <v>9001107</v>
      </c>
      <c r="B1223" t="s">
        <v>2993</v>
      </c>
      <c r="C1223" t="s">
        <v>9185</v>
      </c>
      <c r="D1223" t="s">
        <v>2994</v>
      </c>
      <c r="E1223" t="s">
        <v>8624</v>
      </c>
      <c r="F1223" t="s">
        <v>9186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5000</v>
      </c>
      <c r="Z1223">
        <v>0</v>
      </c>
      <c r="AA1223" t="s">
        <v>9187</v>
      </c>
    </row>
    <row r="1224" spans="1:27" x14ac:dyDescent="0.2">
      <c r="A1224">
        <v>9001106</v>
      </c>
      <c r="B1224" t="s">
        <v>2990</v>
      </c>
      <c r="C1224" t="s">
        <v>9185</v>
      </c>
      <c r="D1224" t="s">
        <v>2991</v>
      </c>
      <c r="E1224" t="s">
        <v>8624</v>
      </c>
      <c r="F1224" t="s">
        <v>9186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5000</v>
      </c>
      <c r="Z1224">
        <v>0</v>
      </c>
      <c r="AA1224" t="s">
        <v>9187</v>
      </c>
    </row>
    <row r="1225" spans="1:27" x14ac:dyDescent="0.2">
      <c r="A1225">
        <v>9001105</v>
      </c>
      <c r="B1225" t="s">
        <v>2987</v>
      </c>
      <c r="C1225" t="s">
        <v>9185</v>
      </c>
      <c r="D1225" t="s">
        <v>2988</v>
      </c>
      <c r="E1225" t="s">
        <v>8624</v>
      </c>
      <c r="F1225" t="s">
        <v>9186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5000</v>
      </c>
      <c r="Z1225">
        <v>0</v>
      </c>
      <c r="AA1225" t="s">
        <v>9187</v>
      </c>
    </row>
    <row r="1226" spans="1:27" x14ac:dyDescent="0.2">
      <c r="A1226">
        <v>9001104</v>
      </c>
      <c r="B1226" t="s">
        <v>2984</v>
      </c>
      <c r="C1226" t="s">
        <v>9185</v>
      </c>
      <c r="D1226" t="s">
        <v>2985</v>
      </c>
      <c r="E1226" t="s">
        <v>8624</v>
      </c>
      <c r="F1226" t="s">
        <v>9186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5000</v>
      </c>
      <c r="Z1226">
        <v>0</v>
      </c>
      <c r="AA1226" t="s">
        <v>9187</v>
      </c>
    </row>
    <row r="1227" spans="1:27" x14ac:dyDescent="0.2">
      <c r="A1227">
        <v>9001103</v>
      </c>
      <c r="B1227" t="s">
        <v>2981</v>
      </c>
      <c r="C1227" t="s">
        <v>9185</v>
      </c>
      <c r="D1227" t="s">
        <v>2982</v>
      </c>
      <c r="E1227" t="s">
        <v>8624</v>
      </c>
      <c r="F1227" t="s">
        <v>9186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5000</v>
      </c>
      <c r="Z1227">
        <v>0</v>
      </c>
      <c r="AA1227" t="s">
        <v>9187</v>
      </c>
    </row>
    <row r="1228" spans="1:27" x14ac:dyDescent="0.2">
      <c r="A1228">
        <v>9001102</v>
      </c>
      <c r="B1228" t="s">
        <v>2978</v>
      </c>
      <c r="C1228" t="s">
        <v>9185</v>
      </c>
      <c r="D1228" t="s">
        <v>2979</v>
      </c>
      <c r="E1228" t="s">
        <v>8624</v>
      </c>
      <c r="F1228" t="s">
        <v>9186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5000</v>
      </c>
      <c r="Z1228">
        <v>0</v>
      </c>
      <c r="AA1228" t="s">
        <v>9187</v>
      </c>
    </row>
    <row r="1229" spans="1:27" x14ac:dyDescent="0.2">
      <c r="A1229">
        <v>9001101</v>
      </c>
      <c r="B1229" t="s">
        <v>2975</v>
      </c>
      <c r="C1229" t="s">
        <v>9185</v>
      </c>
      <c r="D1229" t="s">
        <v>2976</v>
      </c>
      <c r="E1229" t="s">
        <v>8624</v>
      </c>
      <c r="F1229" t="s">
        <v>9186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5000</v>
      </c>
      <c r="Z1229">
        <v>0</v>
      </c>
      <c r="AA1229" t="s">
        <v>9187</v>
      </c>
    </row>
    <row r="1230" spans="1:27" x14ac:dyDescent="0.2">
      <c r="A1230">
        <v>9001100</v>
      </c>
      <c r="B1230" t="s">
        <v>2972</v>
      </c>
      <c r="C1230" t="s">
        <v>9185</v>
      </c>
      <c r="D1230" t="s">
        <v>2973</v>
      </c>
      <c r="E1230" t="s">
        <v>8624</v>
      </c>
      <c r="F1230" t="s">
        <v>9186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5000</v>
      </c>
      <c r="Z1230">
        <v>0</v>
      </c>
      <c r="AA1230" t="s">
        <v>9187</v>
      </c>
    </row>
    <row r="1231" spans="1:27" x14ac:dyDescent="0.2">
      <c r="A1231">
        <v>9001099</v>
      </c>
      <c r="B1231" t="s">
        <v>1886</v>
      </c>
      <c r="C1231" t="s">
        <v>9185</v>
      </c>
      <c r="D1231" t="s">
        <v>2970</v>
      </c>
      <c r="E1231" t="s">
        <v>8624</v>
      </c>
      <c r="F1231" t="s">
        <v>9186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5000</v>
      </c>
      <c r="Z1231">
        <v>0</v>
      </c>
      <c r="AA1231" t="s">
        <v>9187</v>
      </c>
    </row>
    <row r="1232" spans="1:27" x14ac:dyDescent="0.2">
      <c r="A1232">
        <v>9001098</v>
      </c>
      <c r="B1232" t="s">
        <v>2967</v>
      </c>
      <c r="C1232" t="s">
        <v>9185</v>
      </c>
      <c r="D1232" t="s">
        <v>2968</v>
      </c>
      <c r="E1232" t="s">
        <v>8624</v>
      </c>
      <c r="F1232" t="s">
        <v>9186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5000</v>
      </c>
      <c r="Z1232">
        <v>0</v>
      </c>
      <c r="AA1232" t="s">
        <v>9187</v>
      </c>
    </row>
    <row r="1233" spans="1:27" x14ac:dyDescent="0.2">
      <c r="A1233">
        <v>9001097</v>
      </c>
      <c r="B1233" t="s">
        <v>2964</v>
      </c>
      <c r="C1233" t="s">
        <v>9185</v>
      </c>
      <c r="D1233" t="s">
        <v>2965</v>
      </c>
      <c r="E1233" t="s">
        <v>8624</v>
      </c>
      <c r="F1233" t="s">
        <v>9186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5000</v>
      </c>
      <c r="Z1233">
        <v>0</v>
      </c>
      <c r="AA1233" t="s">
        <v>9187</v>
      </c>
    </row>
    <row r="1234" spans="1:27" x14ac:dyDescent="0.2">
      <c r="A1234">
        <v>9001096</v>
      </c>
      <c r="B1234" t="s">
        <v>2961</v>
      </c>
      <c r="C1234" t="s">
        <v>9185</v>
      </c>
      <c r="D1234" t="s">
        <v>2962</v>
      </c>
      <c r="E1234" t="s">
        <v>8624</v>
      </c>
      <c r="F1234" t="s">
        <v>9186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5000</v>
      </c>
      <c r="Z1234">
        <v>0</v>
      </c>
      <c r="AA1234" t="s">
        <v>9187</v>
      </c>
    </row>
    <row r="1235" spans="1:27" x14ac:dyDescent="0.2">
      <c r="A1235">
        <v>9001095</v>
      </c>
      <c r="B1235" t="s">
        <v>2958</v>
      </c>
      <c r="C1235" t="s">
        <v>9185</v>
      </c>
      <c r="D1235" t="s">
        <v>2959</v>
      </c>
      <c r="E1235" t="s">
        <v>8624</v>
      </c>
      <c r="F1235" t="s">
        <v>9186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5000</v>
      </c>
      <c r="Z1235">
        <v>0</v>
      </c>
      <c r="AA1235" t="s">
        <v>9187</v>
      </c>
    </row>
    <row r="1236" spans="1:27" x14ac:dyDescent="0.2">
      <c r="A1236">
        <v>9001094</v>
      </c>
      <c r="B1236" t="s">
        <v>2955</v>
      </c>
      <c r="C1236" t="s">
        <v>9185</v>
      </c>
      <c r="D1236" t="s">
        <v>2956</v>
      </c>
      <c r="E1236" t="s">
        <v>8624</v>
      </c>
      <c r="F1236" t="s">
        <v>9186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5000</v>
      </c>
      <c r="Z1236">
        <v>0</v>
      </c>
      <c r="AA1236" t="s">
        <v>9187</v>
      </c>
    </row>
    <row r="1237" spans="1:27" x14ac:dyDescent="0.2">
      <c r="A1237">
        <v>9001093</v>
      </c>
      <c r="B1237" t="s">
        <v>2952</v>
      </c>
      <c r="C1237" t="s">
        <v>9185</v>
      </c>
      <c r="D1237" t="s">
        <v>2953</v>
      </c>
      <c r="E1237" t="s">
        <v>8624</v>
      </c>
      <c r="F1237" t="s">
        <v>9186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5000</v>
      </c>
      <c r="Z1237">
        <v>0</v>
      </c>
      <c r="AA1237" t="s">
        <v>9187</v>
      </c>
    </row>
    <row r="1238" spans="1:27" x14ac:dyDescent="0.2">
      <c r="A1238">
        <v>9001092</v>
      </c>
      <c r="B1238" t="s">
        <v>1695</v>
      </c>
      <c r="C1238" t="s">
        <v>9185</v>
      </c>
      <c r="D1238" t="s">
        <v>2950</v>
      </c>
      <c r="E1238" t="s">
        <v>8624</v>
      </c>
      <c r="F1238" t="s">
        <v>9186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6000</v>
      </c>
      <c r="N1238">
        <v>6000</v>
      </c>
      <c r="O1238">
        <v>0</v>
      </c>
      <c r="P1238">
        <v>12000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5000</v>
      </c>
      <c r="Z1238">
        <v>0</v>
      </c>
      <c r="AA1238" t="s">
        <v>9187</v>
      </c>
    </row>
    <row r="1239" spans="1:27" x14ac:dyDescent="0.2">
      <c r="A1239">
        <v>9001091</v>
      </c>
      <c r="B1239" t="s">
        <v>2947</v>
      </c>
      <c r="C1239" t="s">
        <v>9185</v>
      </c>
      <c r="D1239" t="s">
        <v>2948</v>
      </c>
      <c r="E1239" t="s">
        <v>8624</v>
      </c>
      <c r="F1239" t="s">
        <v>9186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5000</v>
      </c>
      <c r="Z1239">
        <v>0</v>
      </c>
      <c r="AA1239" t="s">
        <v>9187</v>
      </c>
    </row>
    <row r="1240" spans="1:27" x14ac:dyDescent="0.2">
      <c r="A1240">
        <v>9001090</v>
      </c>
      <c r="B1240" t="s">
        <v>2944</v>
      </c>
      <c r="C1240" t="s">
        <v>9185</v>
      </c>
      <c r="D1240" t="s">
        <v>2945</v>
      </c>
      <c r="E1240" t="s">
        <v>8624</v>
      </c>
      <c r="F1240" t="s">
        <v>9186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5000</v>
      </c>
      <c r="Z1240">
        <v>0</v>
      </c>
      <c r="AA1240" t="s">
        <v>9187</v>
      </c>
    </row>
    <row r="1241" spans="1:27" x14ac:dyDescent="0.2">
      <c r="A1241">
        <v>9001089</v>
      </c>
      <c r="B1241" t="s">
        <v>2941</v>
      </c>
      <c r="C1241" t="s">
        <v>9185</v>
      </c>
      <c r="D1241" t="s">
        <v>2942</v>
      </c>
      <c r="E1241" t="s">
        <v>8624</v>
      </c>
      <c r="F1241" t="s">
        <v>9186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5000</v>
      </c>
      <c r="Z1241">
        <v>0</v>
      </c>
      <c r="AA1241" t="s">
        <v>9187</v>
      </c>
    </row>
    <row r="1242" spans="1:27" x14ac:dyDescent="0.2">
      <c r="A1242">
        <v>9001088</v>
      </c>
      <c r="B1242" t="s">
        <v>2938</v>
      </c>
      <c r="C1242" t="s">
        <v>9185</v>
      </c>
      <c r="D1242" t="s">
        <v>2939</v>
      </c>
      <c r="E1242" t="s">
        <v>8624</v>
      </c>
      <c r="F1242" t="s">
        <v>9186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5000</v>
      </c>
      <c r="Z1242">
        <v>0</v>
      </c>
      <c r="AA1242" t="s">
        <v>9187</v>
      </c>
    </row>
    <row r="1243" spans="1:27" x14ac:dyDescent="0.2">
      <c r="A1243">
        <v>9001087</v>
      </c>
      <c r="B1243" t="s">
        <v>2935</v>
      </c>
      <c r="C1243" t="s">
        <v>9185</v>
      </c>
      <c r="D1243" t="s">
        <v>2936</v>
      </c>
      <c r="E1243" t="s">
        <v>8624</v>
      </c>
      <c r="F1243" t="s">
        <v>9186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5000</v>
      </c>
      <c r="Z1243">
        <v>0</v>
      </c>
      <c r="AA1243" t="s">
        <v>9187</v>
      </c>
    </row>
    <row r="1244" spans="1:27" x14ac:dyDescent="0.2">
      <c r="A1244">
        <v>9001086</v>
      </c>
      <c r="B1244" t="s">
        <v>2932</v>
      </c>
      <c r="C1244" t="s">
        <v>9185</v>
      </c>
      <c r="D1244" t="s">
        <v>2933</v>
      </c>
      <c r="E1244" t="s">
        <v>8624</v>
      </c>
      <c r="F1244" t="s">
        <v>9186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5000</v>
      </c>
      <c r="Z1244">
        <v>0</v>
      </c>
      <c r="AA1244" t="s">
        <v>9187</v>
      </c>
    </row>
    <row r="1245" spans="1:27" x14ac:dyDescent="0.2">
      <c r="A1245">
        <v>9001085</v>
      </c>
      <c r="B1245" t="s">
        <v>2929</v>
      </c>
      <c r="C1245" t="s">
        <v>9185</v>
      </c>
      <c r="D1245" t="s">
        <v>2930</v>
      </c>
      <c r="E1245" t="s">
        <v>8624</v>
      </c>
      <c r="F1245" t="s">
        <v>9186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5000</v>
      </c>
      <c r="Z1245">
        <v>0</v>
      </c>
      <c r="AA1245" t="s">
        <v>9187</v>
      </c>
    </row>
    <row r="1246" spans="1:27" x14ac:dyDescent="0.2">
      <c r="A1246">
        <v>9001084</v>
      </c>
      <c r="B1246" t="s">
        <v>2926</v>
      </c>
      <c r="C1246" t="s">
        <v>9185</v>
      </c>
      <c r="D1246" t="s">
        <v>2927</v>
      </c>
      <c r="E1246" t="s">
        <v>8624</v>
      </c>
      <c r="F1246" t="s">
        <v>9186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5000</v>
      </c>
      <c r="Z1246">
        <v>0</v>
      </c>
      <c r="AA1246" t="s">
        <v>9187</v>
      </c>
    </row>
    <row r="1247" spans="1:27" x14ac:dyDescent="0.2">
      <c r="A1247">
        <v>9001083</v>
      </c>
      <c r="B1247" t="s">
        <v>2923</v>
      </c>
      <c r="C1247" t="s">
        <v>9185</v>
      </c>
      <c r="D1247" t="s">
        <v>2924</v>
      </c>
      <c r="E1247" t="s">
        <v>8624</v>
      </c>
      <c r="F1247" t="s">
        <v>9186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6000</v>
      </c>
      <c r="N1247">
        <v>0</v>
      </c>
      <c r="O1247">
        <v>0</v>
      </c>
      <c r="P1247">
        <v>6000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5000</v>
      </c>
      <c r="Z1247">
        <v>0</v>
      </c>
      <c r="AA1247" t="s">
        <v>9187</v>
      </c>
    </row>
    <row r="1248" spans="1:27" x14ac:dyDescent="0.2">
      <c r="A1248">
        <v>9001082</v>
      </c>
      <c r="B1248" t="s">
        <v>2920</v>
      </c>
      <c r="C1248" t="s">
        <v>9185</v>
      </c>
      <c r="D1248" t="s">
        <v>2921</v>
      </c>
      <c r="E1248" t="s">
        <v>8624</v>
      </c>
      <c r="F1248" t="s">
        <v>9186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5000</v>
      </c>
      <c r="Z1248">
        <v>0</v>
      </c>
      <c r="AA1248" t="s">
        <v>9187</v>
      </c>
    </row>
    <row r="1249" spans="1:27" x14ac:dyDescent="0.2">
      <c r="A1249">
        <v>9001081</v>
      </c>
      <c r="B1249" t="s">
        <v>2917</v>
      </c>
      <c r="C1249" t="s">
        <v>9185</v>
      </c>
      <c r="D1249" t="s">
        <v>2918</v>
      </c>
      <c r="E1249" t="s">
        <v>8624</v>
      </c>
      <c r="F1249" t="s">
        <v>9186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5000</v>
      </c>
      <c r="Z1249">
        <v>0</v>
      </c>
      <c r="AA1249" t="s">
        <v>9187</v>
      </c>
    </row>
    <row r="1250" spans="1:27" x14ac:dyDescent="0.2">
      <c r="A1250">
        <v>9001080</v>
      </c>
      <c r="B1250" t="s">
        <v>2914</v>
      </c>
      <c r="C1250" t="s">
        <v>9185</v>
      </c>
      <c r="D1250" t="s">
        <v>2915</v>
      </c>
      <c r="E1250" t="s">
        <v>8624</v>
      </c>
      <c r="F1250" t="s">
        <v>9186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5000</v>
      </c>
      <c r="Z1250">
        <v>0</v>
      </c>
      <c r="AA1250" t="s">
        <v>9187</v>
      </c>
    </row>
    <row r="1251" spans="1:27" x14ac:dyDescent="0.2">
      <c r="A1251">
        <v>9001079</v>
      </c>
      <c r="B1251" t="s">
        <v>2911</v>
      </c>
      <c r="C1251" t="s">
        <v>9185</v>
      </c>
      <c r="D1251" t="s">
        <v>2912</v>
      </c>
      <c r="E1251" t="s">
        <v>8624</v>
      </c>
      <c r="F1251" t="s">
        <v>9186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5000</v>
      </c>
      <c r="Z1251">
        <v>0</v>
      </c>
      <c r="AA1251" t="s">
        <v>9187</v>
      </c>
    </row>
    <row r="1252" spans="1:27" x14ac:dyDescent="0.2">
      <c r="A1252">
        <v>9001078</v>
      </c>
      <c r="B1252" t="s">
        <v>2908</v>
      </c>
      <c r="C1252" t="s">
        <v>9185</v>
      </c>
      <c r="D1252" t="s">
        <v>2909</v>
      </c>
      <c r="E1252" t="s">
        <v>8624</v>
      </c>
      <c r="F1252" t="s">
        <v>9186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5000</v>
      </c>
      <c r="Z1252">
        <v>0</v>
      </c>
      <c r="AA1252" t="s">
        <v>9187</v>
      </c>
    </row>
    <row r="1253" spans="1:27" x14ac:dyDescent="0.2">
      <c r="A1253">
        <v>9001077</v>
      </c>
      <c r="B1253" t="s">
        <v>2905</v>
      </c>
      <c r="C1253" t="s">
        <v>9185</v>
      </c>
      <c r="D1253" t="s">
        <v>2906</v>
      </c>
      <c r="E1253" t="s">
        <v>8624</v>
      </c>
      <c r="F1253" t="s">
        <v>9186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5000</v>
      </c>
      <c r="Z1253">
        <v>0</v>
      </c>
      <c r="AA1253" t="s">
        <v>9187</v>
      </c>
    </row>
    <row r="1254" spans="1:27" x14ac:dyDescent="0.2">
      <c r="A1254">
        <v>9001076</v>
      </c>
      <c r="B1254" t="s">
        <v>2902</v>
      </c>
      <c r="C1254" t="s">
        <v>9185</v>
      </c>
      <c r="D1254" t="s">
        <v>2903</v>
      </c>
      <c r="E1254" t="s">
        <v>8624</v>
      </c>
      <c r="F1254" t="s">
        <v>9186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5000</v>
      </c>
      <c r="Z1254">
        <v>0</v>
      </c>
      <c r="AA1254" t="s">
        <v>9187</v>
      </c>
    </row>
    <row r="1255" spans="1:27" x14ac:dyDescent="0.2">
      <c r="A1255">
        <v>9001075</v>
      </c>
      <c r="B1255" t="s">
        <v>2899</v>
      </c>
      <c r="C1255" t="s">
        <v>9185</v>
      </c>
      <c r="D1255" t="s">
        <v>2900</v>
      </c>
      <c r="E1255" t="s">
        <v>8624</v>
      </c>
      <c r="F1255" t="s">
        <v>9186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5000</v>
      </c>
      <c r="Z1255">
        <v>0</v>
      </c>
      <c r="AA1255" t="s">
        <v>9187</v>
      </c>
    </row>
    <row r="1256" spans="1:27" x14ac:dyDescent="0.2">
      <c r="A1256">
        <v>9001074</v>
      </c>
      <c r="B1256" t="s">
        <v>2896</v>
      </c>
      <c r="C1256" t="s">
        <v>9185</v>
      </c>
      <c r="D1256" t="s">
        <v>2897</v>
      </c>
      <c r="E1256" t="s">
        <v>8624</v>
      </c>
      <c r="F1256" t="s">
        <v>9186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5000</v>
      </c>
      <c r="Z1256">
        <v>0</v>
      </c>
      <c r="AA1256" t="s">
        <v>9187</v>
      </c>
    </row>
    <row r="1257" spans="1:27" x14ac:dyDescent="0.2">
      <c r="A1257">
        <v>9001073</v>
      </c>
      <c r="B1257" t="s">
        <v>2893</v>
      </c>
      <c r="C1257" t="s">
        <v>9185</v>
      </c>
      <c r="D1257" t="s">
        <v>2894</v>
      </c>
      <c r="E1257" t="s">
        <v>8624</v>
      </c>
      <c r="F1257" t="s">
        <v>9186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5000</v>
      </c>
      <c r="Z1257">
        <v>0</v>
      </c>
      <c r="AA1257" t="s">
        <v>9187</v>
      </c>
    </row>
    <row r="1258" spans="1:27" x14ac:dyDescent="0.2">
      <c r="A1258">
        <v>9001072</v>
      </c>
      <c r="B1258" t="s">
        <v>2890</v>
      </c>
      <c r="C1258" t="s">
        <v>9185</v>
      </c>
      <c r="D1258" t="s">
        <v>2891</v>
      </c>
      <c r="E1258" t="s">
        <v>8624</v>
      </c>
      <c r="F1258" t="s">
        <v>9186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5000</v>
      </c>
      <c r="Z1258">
        <v>0</v>
      </c>
      <c r="AA1258" t="s">
        <v>9187</v>
      </c>
    </row>
    <row r="1259" spans="1:27" x14ac:dyDescent="0.2">
      <c r="A1259">
        <v>9001071</v>
      </c>
      <c r="B1259" t="s">
        <v>2887</v>
      </c>
      <c r="C1259" t="s">
        <v>9185</v>
      </c>
      <c r="D1259" t="s">
        <v>2888</v>
      </c>
      <c r="E1259" t="s">
        <v>8624</v>
      </c>
      <c r="F1259" t="s">
        <v>9186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5000</v>
      </c>
      <c r="Z1259">
        <v>0</v>
      </c>
      <c r="AA1259" t="s">
        <v>9187</v>
      </c>
    </row>
    <row r="1260" spans="1:27" x14ac:dyDescent="0.2">
      <c r="A1260">
        <v>9001070</v>
      </c>
      <c r="B1260" t="s">
        <v>2884</v>
      </c>
      <c r="C1260" t="s">
        <v>9185</v>
      </c>
      <c r="D1260" t="s">
        <v>2885</v>
      </c>
      <c r="E1260" t="s">
        <v>8624</v>
      </c>
      <c r="F1260" t="s">
        <v>9186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5000</v>
      </c>
      <c r="Z1260">
        <v>0</v>
      </c>
      <c r="AA1260" t="s">
        <v>9187</v>
      </c>
    </row>
    <row r="1261" spans="1:27" x14ac:dyDescent="0.2">
      <c r="A1261">
        <v>9001069</v>
      </c>
      <c r="B1261" t="s">
        <v>2881</v>
      </c>
      <c r="C1261" t="s">
        <v>9185</v>
      </c>
      <c r="D1261" t="s">
        <v>2882</v>
      </c>
      <c r="E1261" t="s">
        <v>8624</v>
      </c>
      <c r="F1261" t="s">
        <v>9186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5000</v>
      </c>
      <c r="Z1261">
        <v>0</v>
      </c>
      <c r="AA1261" t="s">
        <v>9187</v>
      </c>
    </row>
    <row r="1262" spans="1:27" x14ac:dyDescent="0.2">
      <c r="A1262">
        <v>9001068</v>
      </c>
      <c r="B1262" t="s">
        <v>2878</v>
      </c>
      <c r="C1262" t="s">
        <v>9185</v>
      </c>
      <c r="D1262" t="s">
        <v>2879</v>
      </c>
      <c r="E1262" t="s">
        <v>8624</v>
      </c>
      <c r="F1262" t="s">
        <v>9186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5000</v>
      </c>
      <c r="Z1262">
        <v>0</v>
      </c>
      <c r="AA1262" t="s">
        <v>9187</v>
      </c>
    </row>
    <row r="1263" spans="1:27" x14ac:dyDescent="0.2">
      <c r="A1263">
        <v>9001067</v>
      </c>
      <c r="B1263" t="s">
        <v>526</v>
      </c>
      <c r="C1263" t="s">
        <v>9185</v>
      </c>
      <c r="D1263" t="s">
        <v>2876</v>
      </c>
      <c r="E1263" t="s">
        <v>8624</v>
      </c>
      <c r="F1263" t="s">
        <v>9186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5000</v>
      </c>
      <c r="Z1263">
        <v>0</v>
      </c>
      <c r="AA1263" t="s">
        <v>9187</v>
      </c>
    </row>
    <row r="1264" spans="1:27" x14ac:dyDescent="0.2">
      <c r="A1264">
        <v>9001066</v>
      </c>
      <c r="B1264" t="s">
        <v>2873</v>
      </c>
      <c r="C1264" t="s">
        <v>9185</v>
      </c>
      <c r="D1264" t="s">
        <v>2874</v>
      </c>
      <c r="E1264" t="s">
        <v>8624</v>
      </c>
      <c r="F1264" t="s">
        <v>9186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5000</v>
      </c>
      <c r="Z1264">
        <v>0</v>
      </c>
      <c r="AA1264" t="s">
        <v>9187</v>
      </c>
    </row>
    <row r="1265" spans="1:27" x14ac:dyDescent="0.2">
      <c r="A1265">
        <v>9001065</v>
      </c>
      <c r="B1265" t="s">
        <v>2870</v>
      </c>
      <c r="C1265" t="s">
        <v>9185</v>
      </c>
      <c r="D1265" t="s">
        <v>2871</v>
      </c>
      <c r="E1265" t="s">
        <v>8624</v>
      </c>
      <c r="F1265" t="s">
        <v>9186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6000</v>
      </c>
      <c r="N1265">
        <v>0</v>
      </c>
      <c r="O1265">
        <v>0</v>
      </c>
      <c r="P1265">
        <v>12000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5000</v>
      </c>
      <c r="Z1265">
        <v>0</v>
      </c>
      <c r="AA1265" t="s">
        <v>9187</v>
      </c>
    </row>
    <row r="1266" spans="1:27" x14ac:dyDescent="0.2">
      <c r="A1266">
        <v>9001064</v>
      </c>
      <c r="B1266" t="s">
        <v>2867</v>
      </c>
      <c r="C1266" t="s">
        <v>9185</v>
      </c>
      <c r="D1266" t="s">
        <v>2868</v>
      </c>
      <c r="E1266" t="s">
        <v>8624</v>
      </c>
      <c r="F1266" t="s">
        <v>9186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5000</v>
      </c>
      <c r="Z1266">
        <v>0</v>
      </c>
      <c r="AA1266" t="s">
        <v>9187</v>
      </c>
    </row>
    <row r="1267" spans="1:27" x14ac:dyDescent="0.2">
      <c r="A1267">
        <v>9001063</v>
      </c>
      <c r="B1267" t="s">
        <v>2864</v>
      </c>
      <c r="C1267" t="s">
        <v>9185</v>
      </c>
      <c r="D1267" t="s">
        <v>2865</v>
      </c>
      <c r="E1267" t="s">
        <v>8624</v>
      </c>
      <c r="F1267" t="s">
        <v>9186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5000</v>
      </c>
      <c r="Z1267">
        <v>0</v>
      </c>
      <c r="AA1267" t="s">
        <v>9187</v>
      </c>
    </row>
    <row r="1268" spans="1:27" x14ac:dyDescent="0.2">
      <c r="A1268">
        <v>9001062</v>
      </c>
      <c r="B1268" t="s">
        <v>2861</v>
      </c>
      <c r="C1268" t="s">
        <v>9185</v>
      </c>
      <c r="D1268" t="s">
        <v>2862</v>
      </c>
      <c r="E1268" t="s">
        <v>8624</v>
      </c>
      <c r="F1268" t="s">
        <v>9186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5000</v>
      </c>
      <c r="Z1268">
        <v>0</v>
      </c>
      <c r="AA1268" t="s">
        <v>9187</v>
      </c>
    </row>
    <row r="1269" spans="1:27" x14ac:dyDescent="0.2">
      <c r="A1269">
        <v>9001061</v>
      </c>
      <c r="B1269" t="s">
        <v>2858</v>
      </c>
      <c r="C1269" t="s">
        <v>9185</v>
      </c>
      <c r="D1269" t="s">
        <v>2859</v>
      </c>
      <c r="E1269" t="s">
        <v>8624</v>
      </c>
      <c r="F1269" t="s">
        <v>9186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6000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5000</v>
      </c>
      <c r="Z1269">
        <v>0</v>
      </c>
      <c r="AA1269" t="s">
        <v>9187</v>
      </c>
    </row>
    <row r="1270" spans="1:27" x14ac:dyDescent="0.2">
      <c r="A1270">
        <v>9001060</v>
      </c>
      <c r="B1270" t="s">
        <v>2855</v>
      </c>
      <c r="C1270" t="s">
        <v>9185</v>
      </c>
      <c r="D1270" t="s">
        <v>2856</v>
      </c>
      <c r="E1270" t="s">
        <v>8624</v>
      </c>
      <c r="F1270" t="s">
        <v>9186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6000</v>
      </c>
      <c r="N1270">
        <v>0</v>
      </c>
      <c r="O1270">
        <v>0</v>
      </c>
      <c r="P1270">
        <v>6000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5000</v>
      </c>
      <c r="Z1270">
        <v>0</v>
      </c>
      <c r="AA1270" t="s">
        <v>9187</v>
      </c>
    </row>
    <row r="1271" spans="1:27" x14ac:dyDescent="0.2">
      <c r="A1271">
        <v>9001059</v>
      </c>
      <c r="B1271" t="s">
        <v>2852</v>
      </c>
      <c r="C1271" t="s">
        <v>9185</v>
      </c>
      <c r="D1271" t="s">
        <v>2853</v>
      </c>
      <c r="E1271" t="s">
        <v>8624</v>
      </c>
      <c r="F1271" t="s">
        <v>9186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5000</v>
      </c>
      <c r="Z1271">
        <v>0</v>
      </c>
      <c r="AA1271" t="s">
        <v>9187</v>
      </c>
    </row>
    <row r="1272" spans="1:27" x14ac:dyDescent="0.2">
      <c r="A1272">
        <v>9001058</v>
      </c>
      <c r="B1272" t="s">
        <v>2849</v>
      </c>
      <c r="C1272" t="s">
        <v>9185</v>
      </c>
      <c r="D1272" t="s">
        <v>2850</v>
      </c>
      <c r="E1272" t="s">
        <v>8624</v>
      </c>
      <c r="F1272" t="s">
        <v>9186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5000</v>
      </c>
      <c r="Z1272">
        <v>0</v>
      </c>
      <c r="AA1272" t="s">
        <v>9187</v>
      </c>
    </row>
    <row r="1273" spans="1:27" x14ac:dyDescent="0.2">
      <c r="A1273">
        <v>9001057</v>
      </c>
      <c r="B1273" t="s">
        <v>2846</v>
      </c>
      <c r="C1273" t="s">
        <v>9185</v>
      </c>
      <c r="D1273" t="s">
        <v>2847</v>
      </c>
      <c r="E1273" t="s">
        <v>8624</v>
      </c>
      <c r="F1273" t="s">
        <v>9186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6000</v>
      </c>
      <c r="N1273">
        <v>6000</v>
      </c>
      <c r="O1273">
        <v>0</v>
      </c>
      <c r="P1273">
        <v>6000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5000</v>
      </c>
      <c r="Z1273">
        <v>0</v>
      </c>
      <c r="AA1273" t="s">
        <v>9187</v>
      </c>
    </row>
    <row r="1274" spans="1:27" x14ac:dyDescent="0.2">
      <c r="A1274">
        <v>9001056</v>
      </c>
      <c r="B1274" t="s">
        <v>2843</v>
      </c>
      <c r="C1274" t="s">
        <v>9185</v>
      </c>
      <c r="D1274" t="s">
        <v>2844</v>
      </c>
      <c r="E1274" t="s">
        <v>8624</v>
      </c>
      <c r="F1274" t="s">
        <v>9186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5000</v>
      </c>
      <c r="Z1274">
        <v>0</v>
      </c>
      <c r="AA1274" t="s">
        <v>9187</v>
      </c>
    </row>
    <row r="1275" spans="1:27" x14ac:dyDescent="0.2">
      <c r="A1275">
        <v>9001055</v>
      </c>
      <c r="B1275" t="s">
        <v>2840</v>
      </c>
      <c r="C1275" t="s">
        <v>9185</v>
      </c>
      <c r="D1275" t="s">
        <v>2841</v>
      </c>
      <c r="E1275" t="s">
        <v>8624</v>
      </c>
      <c r="F1275" t="s">
        <v>9186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5000</v>
      </c>
      <c r="Z1275">
        <v>0</v>
      </c>
      <c r="AA1275" t="s">
        <v>9187</v>
      </c>
    </row>
    <row r="1276" spans="1:27" x14ac:dyDescent="0.2">
      <c r="A1276">
        <v>9001054</v>
      </c>
      <c r="B1276" t="s">
        <v>2837</v>
      </c>
      <c r="C1276" t="s">
        <v>9185</v>
      </c>
      <c r="D1276" t="s">
        <v>2838</v>
      </c>
      <c r="E1276" t="s">
        <v>8624</v>
      </c>
      <c r="F1276" t="s">
        <v>9186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5000</v>
      </c>
      <c r="Z1276">
        <v>0</v>
      </c>
      <c r="AA1276" t="s">
        <v>9187</v>
      </c>
    </row>
    <row r="1277" spans="1:27" x14ac:dyDescent="0.2">
      <c r="A1277">
        <v>9001053</v>
      </c>
      <c r="B1277" t="s">
        <v>2834</v>
      </c>
      <c r="C1277" t="s">
        <v>9185</v>
      </c>
      <c r="D1277" t="s">
        <v>2835</v>
      </c>
      <c r="E1277" t="s">
        <v>8624</v>
      </c>
      <c r="F1277" t="s">
        <v>9186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5000</v>
      </c>
      <c r="Z1277">
        <v>0</v>
      </c>
      <c r="AA1277" t="s">
        <v>9187</v>
      </c>
    </row>
    <row r="1278" spans="1:27" x14ac:dyDescent="0.2">
      <c r="A1278">
        <v>9001052</v>
      </c>
      <c r="B1278" t="s">
        <v>2831</v>
      </c>
      <c r="C1278" t="s">
        <v>9185</v>
      </c>
      <c r="D1278" t="s">
        <v>2832</v>
      </c>
      <c r="E1278" t="s">
        <v>8624</v>
      </c>
      <c r="F1278" t="s">
        <v>9186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12000</v>
      </c>
      <c r="N1278">
        <v>0</v>
      </c>
      <c r="O1278">
        <v>0</v>
      </c>
      <c r="P1278">
        <v>12000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5000</v>
      </c>
      <c r="Z1278">
        <v>0</v>
      </c>
      <c r="AA1278" t="s">
        <v>9187</v>
      </c>
    </row>
    <row r="1279" spans="1:27" x14ac:dyDescent="0.2">
      <c r="A1279">
        <v>9001051</v>
      </c>
      <c r="B1279" t="s">
        <v>2828</v>
      </c>
      <c r="C1279" t="s">
        <v>9185</v>
      </c>
      <c r="D1279" t="s">
        <v>2829</v>
      </c>
      <c r="E1279" t="s">
        <v>8624</v>
      </c>
      <c r="F1279" t="s">
        <v>9186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5000</v>
      </c>
      <c r="Z1279">
        <v>0</v>
      </c>
      <c r="AA1279" t="s">
        <v>9187</v>
      </c>
    </row>
    <row r="1280" spans="1:27" x14ac:dyDescent="0.2">
      <c r="A1280">
        <v>9001050</v>
      </c>
      <c r="B1280" t="s">
        <v>2825</v>
      </c>
      <c r="C1280" t="s">
        <v>9185</v>
      </c>
      <c r="D1280" t="s">
        <v>2826</v>
      </c>
      <c r="E1280" t="s">
        <v>8624</v>
      </c>
      <c r="F1280" t="s">
        <v>9186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5000</v>
      </c>
      <c r="Z1280">
        <v>0</v>
      </c>
      <c r="AA1280" t="s">
        <v>9187</v>
      </c>
    </row>
    <row r="1281" spans="1:27" x14ac:dyDescent="0.2">
      <c r="A1281">
        <v>9001049</v>
      </c>
      <c r="B1281" t="s">
        <v>2823</v>
      </c>
      <c r="C1281" t="s">
        <v>9185</v>
      </c>
      <c r="D1281" t="s">
        <v>2824</v>
      </c>
      <c r="E1281" t="s">
        <v>8624</v>
      </c>
      <c r="F1281" t="s">
        <v>9186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6000</v>
      </c>
      <c r="N1281">
        <v>0</v>
      </c>
      <c r="O1281">
        <v>0</v>
      </c>
      <c r="P1281">
        <v>6000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5000</v>
      </c>
      <c r="Z1281">
        <v>0</v>
      </c>
      <c r="AA1281" t="s">
        <v>9187</v>
      </c>
    </row>
    <row r="1282" spans="1:27" x14ac:dyDescent="0.2">
      <c r="A1282">
        <v>9001048</v>
      </c>
      <c r="B1282" t="s">
        <v>2820</v>
      </c>
      <c r="C1282" t="s">
        <v>9185</v>
      </c>
      <c r="D1282" t="s">
        <v>2821</v>
      </c>
      <c r="E1282" t="s">
        <v>8624</v>
      </c>
      <c r="F1282" t="s">
        <v>9186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5000</v>
      </c>
      <c r="Z1282">
        <v>0</v>
      </c>
      <c r="AA1282" t="s">
        <v>9187</v>
      </c>
    </row>
    <row r="1283" spans="1:27" x14ac:dyDescent="0.2">
      <c r="A1283">
        <v>9001047</v>
      </c>
      <c r="B1283" t="s">
        <v>2817</v>
      </c>
      <c r="C1283" t="s">
        <v>9185</v>
      </c>
      <c r="D1283" t="s">
        <v>2818</v>
      </c>
      <c r="E1283" t="s">
        <v>8624</v>
      </c>
      <c r="F1283" t="s">
        <v>9186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5000</v>
      </c>
      <c r="Z1283">
        <v>0</v>
      </c>
      <c r="AA1283" t="s">
        <v>9187</v>
      </c>
    </row>
    <row r="1284" spans="1:27" x14ac:dyDescent="0.2">
      <c r="A1284">
        <v>9001046</v>
      </c>
      <c r="B1284" t="s">
        <v>2814</v>
      </c>
      <c r="C1284" t="s">
        <v>9185</v>
      </c>
      <c r="D1284" t="s">
        <v>2815</v>
      </c>
      <c r="E1284" t="s">
        <v>8624</v>
      </c>
      <c r="F1284" t="s">
        <v>9186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5000</v>
      </c>
      <c r="Z1284">
        <v>0</v>
      </c>
      <c r="AA1284" t="s">
        <v>9187</v>
      </c>
    </row>
    <row r="1285" spans="1:27" x14ac:dyDescent="0.2">
      <c r="A1285">
        <v>9001045</v>
      </c>
      <c r="B1285" t="s">
        <v>2811</v>
      </c>
      <c r="C1285" t="s">
        <v>9185</v>
      </c>
      <c r="D1285" t="s">
        <v>2812</v>
      </c>
      <c r="E1285" t="s">
        <v>8624</v>
      </c>
      <c r="F1285" t="s">
        <v>9186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5000</v>
      </c>
      <c r="Z1285">
        <v>0</v>
      </c>
      <c r="AA1285" t="s">
        <v>9187</v>
      </c>
    </row>
    <row r="1286" spans="1:27" x14ac:dyDescent="0.2">
      <c r="A1286">
        <v>9001043</v>
      </c>
      <c r="B1286" t="s">
        <v>1777</v>
      </c>
      <c r="C1286" t="s">
        <v>9185</v>
      </c>
      <c r="D1286" t="s">
        <v>2804</v>
      </c>
      <c r="E1286" t="s">
        <v>8624</v>
      </c>
      <c r="F1286" t="s">
        <v>9186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5000</v>
      </c>
      <c r="Z1286">
        <v>0</v>
      </c>
      <c r="AA1286" t="s">
        <v>9187</v>
      </c>
    </row>
    <row r="1287" spans="1:27" x14ac:dyDescent="0.2">
      <c r="A1287">
        <v>9001042</v>
      </c>
      <c r="B1287" t="s">
        <v>2802</v>
      </c>
      <c r="C1287" t="s">
        <v>9185</v>
      </c>
      <c r="D1287" t="s">
        <v>2803</v>
      </c>
      <c r="E1287" t="s">
        <v>8624</v>
      </c>
      <c r="F1287" t="s">
        <v>9186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5000</v>
      </c>
      <c r="Z1287">
        <v>0</v>
      </c>
      <c r="AA1287" t="s">
        <v>9187</v>
      </c>
    </row>
    <row r="1288" spans="1:27" x14ac:dyDescent="0.2">
      <c r="A1288">
        <v>9001041</v>
      </c>
      <c r="B1288" t="s">
        <v>2800</v>
      </c>
      <c r="C1288" t="s">
        <v>9185</v>
      </c>
      <c r="D1288" t="s">
        <v>2801</v>
      </c>
      <c r="E1288" t="s">
        <v>8624</v>
      </c>
      <c r="F1288" t="s">
        <v>9186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5000</v>
      </c>
      <c r="Z1288">
        <v>0</v>
      </c>
      <c r="AA1288" t="s">
        <v>9187</v>
      </c>
    </row>
    <row r="1289" spans="1:27" x14ac:dyDescent="0.2">
      <c r="A1289">
        <v>9001039</v>
      </c>
      <c r="B1289" t="s">
        <v>2797</v>
      </c>
      <c r="C1289" t="s">
        <v>9185</v>
      </c>
      <c r="D1289" t="s">
        <v>2798</v>
      </c>
      <c r="E1289" t="s">
        <v>8624</v>
      </c>
      <c r="F1289" t="s">
        <v>9186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5000</v>
      </c>
      <c r="Z1289">
        <v>0</v>
      </c>
      <c r="AA1289" t="s">
        <v>9187</v>
      </c>
    </row>
    <row r="1290" spans="1:27" x14ac:dyDescent="0.2">
      <c r="A1290">
        <v>9001038</v>
      </c>
      <c r="B1290" t="s">
        <v>2794</v>
      </c>
      <c r="C1290" t="s">
        <v>9185</v>
      </c>
      <c r="D1290" t="s">
        <v>2795</v>
      </c>
      <c r="E1290" t="s">
        <v>8624</v>
      </c>
      <c r="F1290" t="s">
        <v>9186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5000</v>
      </c>
      <c r="Z1290">
        <v>0</v>
      </c>
      <c r="AA1290" t="s">
        <v>9187</v>
      </c>
    </row>
    <row r="1291" spans="1:27" x14ac:dyDescent="0.2">
      <c r="A1291">
        <v>9001037</v>
      </c>
      <c r="B1291" t="s">
        <v>2791</v>
      </c>
      <c r="C1291" t="s">
        <v>9185</v>
      </c>
      <c r="D1291" t="s">
        <v>2792</v>
      </c>
      <c r="E1291" t="s">
        <v>8624</v>
      </c>
      <c r="F1291" t="s">
        <v>9186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5000</v>
      </c>
      <c r="Z1291">
        <v>0</v>
      </c>
      <c r="AA1291" t="s">
        <v>9187</v>
      </c>
    </row>
    <row r="1292" spans="1:27" x14ac:dyDescent="0.2">
      <c r="A1292">
        <v>9001036</v>
      </c>
      <c r="B1292" t="s">
        <v>2788</v>
      </c>
      <c r="C1292" t="s">
        <v>9185</v>
      </c>
      <c r="D1292" t="s">
        <v>2789</v>
      </c>
      <c r="E1292" t="s">
        <v>8624</v>
      </c>
      <c r="F1292" t="s">
        <v>9186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5000</v>
      </c>
      <c r="Z1292">
        <v>0</v>
      </c>
      <c r="AA1292" t="s">
        <v>9187</v>
      </c>
    </row>
    <row r="1293" spans="1:27" x14ac:dyDescent="0.2">
      <c r="A1293">
        <v>9001143</v>
      </c>
      <c r="B1293" t="s">
        <v>2785</v>
      </c>
      <c r="C1293" t="s">
        <v>9185</v>
      </c>
      <c r="D1293" t="s">
        <v>2786</v>
      </c>
      <c r="E1293" t="s">
        <v>8624</v>
      </c>
      <c r="F1293" t="s">
        <v>9186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5000</v>
      </c>
      <c r="Z1293">
        <v>0</v>
      </c>
      <c r="AA1293" t="s">
        <v>9187</v>
      </c>
    </row>
    <row r="1294" spans="1:27" x14ac:dyDescent="0.2">
      <c r="A1294">
        <v>9001165</v>
      </c>
      <c r="B1294" t="s">
        <v>3099</v>
      </c>
      <c r="C1294" t="s">
        <v>9185</v>
      </c>
      <c r="D1294" t="s">
        <v>3100</v>
      </c>
      <c r="E1294" t="s">
        <v>8624</v>
      </c>
      <c r="F1294" t="s">
        <v>9186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5000</v>
      </c>
      <c r="Z1294">
        <v>0</v>
      </c>
      <c r="AA1294" t="s">
        <v>9187</v>
      </c>
    </row>
    <row r="1295" spans="1:27" x14ac:dyDescent="0.2">
      <c r="A1295">
        <v>9001164</v>
      </c>
      <c r="B1295" t="s">
        <v>3097</v>
      </c>
      <c r="C1295" t="s">
        <v>9185</v>
      </c>
      <c r="D1295" t="s">
        <v>3098</v>
      </c>
      <c r="E1295" t="s">
        <v>8624</v>
      </c>
      <c r="F1295" t="s">
        <v>9186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5000</v>
      </c>
      <c r="Z1295">
        <v>0</v>
      </c>
      <c r="AA1295" t="s">
        <v>9187</v>
      </c>
    </row>
    <row r="1296" spans="1:27" x14ac:dyDescent="0.2">
      <c r="A1296">
        <v>9001166</v>
      </c>
      <c r="B1296" t="s">
        <v>3150</v>
      </c>
      <c r="C1296" t="s">
        <v>9185</v>
      </c>
      <c r="D1296" t="s">
        <v>3151</v>
      </c>
      <c r="E1296" t="s">
        <v>8624</v>
      </c>
      <c r="F1296" t="s">
        <v>9186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5000</v>
      </c>
      <c r="Z1296">
        <v>0</v>
      </c>
      <c r="AA1296" t="s">
        <v>9187</v>
      </c>
    </row>
    <row r="1297" spans="1:27" x14ac:dyDescent="0.2">
      <c r="A1297">
        <v>9001162</v>
      </c>
      <c r="B1297" t="s">
        <v>1795</v>
      </c>
      <c r="C1297" t="s">
        <v>9185</v>
      </c>
      <c r="D1297" t="s">
        <v>3148</v>
      </c>
      <c r="E1297" t="s">
        <v>8624</v>
      </c>
      <c r="F1297" t="s">
        <v>9186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5000</v>
      </c>
      <c r="Z1297">
        <v>0</v>
      </c>
      <c r="AA1297" t="s">
        <v>9187</v>
      </c>
    </row>
    <row r="1298" spans="1:27" x14ac:dyDescent="0.2">
      <c r="A1298">
        <v>9001161</v>
      </c>
      <c r="B1298" t="s">
        <v>3146</v>
      </c>
      <c r="C1298" t="s">
        <v>9185</v>
      </c>
      <c r="D1298" t="s">
        <v>3147</v>
      </c>
      <c r="E1298" t="s">
        <v>8624</v>
      </c>
      <c r="F1298" t="s">
        <v>9186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5000</v>
      </c>
      <c r="Z1298">
        <v>0</v>
      </c>
      <c r="AA1298" t="s">
        <v>9187</v>
      </c>
    </row>
    <row r="1299" spans="1:27" x14ac:dyDescent="0.2">
      <c r="A1299">
        <v>9001159</v>
      </c>
      <c r="B1299" t="s">
        <v>3141</v>
      </c>
      <c r="C1299" t="s">
        <v>9185</v>
      </c>
      <c r="D1299" t="s">
        <v>3142</v>
      </c>
      <c r="E1299" t="s">
        <v>8624</v>
      </c>
      <c r="F1299" t="s">
        <v>9186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5000</v>
      </c>
      <c r="Z1299">
        <v>0</v>
      </c>
      <c r="AA1299" t="s">
        <v>9187</v>
      </c>
    </row>
    <row r="1300" spans="1:27" x14ac:dyDescent="0.2">
      <c r="A1300">
        <v>9001158</v>
      </c>
      <c r="B1300" t="s">
        <v>3139</v>
      </c>
      <c r="C1300" t="s">
        <v>9185</v>
      </c>
      <c r="D1300" t="s">
        <v>3140</v>
      </c>
      <c r="E1300" t="s">
        <v>8624</v>
      </c>
      <c r="F1300" t="s">
        <v>9186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5000</v>
      </c>
      <c r="Z1300">
        <v>0</v>
      </c>
      <c r="AA1300" t="s">
        <v>9187</v>
      </c>
    </row>
    <row r="1301" spans="1:27" x14ac:dyDescent="0.2">
      <c r="A1301">
        <v>9001157</v>
      </c>
      <c r="B1301" t="s">
        <v>3136</v>
      </c>
      <c r="C1301" t="s">
        <v>9185</v>
      </c>
      <c r="D1301" t="s">
        <v>3137</v>
      </c>
      <c r="E1301" t="s">
        <v>8624</v>
      </c>
      <c r="F1301" t="s">
        <v>9186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5000</v>
      </c>
      <c r="Z1301">
        <v>0</v>
      </c>
      <c r="AA1301" t="s">
        <v>9187</v>
      </c>
    </row>
    <row r="1302" spans="1:27" x14ac:dyDescent="0.2">
      <c r="A1302">
        <v>9001155</v>
      </c>
      <c r="B1302" t="s">
        <v>3130</v>
      </c>
      <c r="C1302" t="s">
        <v>9185</v>
      </c>
      <c r="D1302" t="s">
        <v>3131</v>
      </c>
      <c r="E1302" t="s">
        <v>8624</v>
      </c>
      <c r="F1302" t="s">
        <v>9186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5000</v>
      </c>
      <c r="Z1302">
        <v>0</v>
      </c>
      <c r="AA1302" t="s">
        <v>9187</v>
      </c>
    </row>
    <row r="1303" spans="1:27" x14ac:dyDescent="0.2">
      <c r="A1303">
        <v>9001154</v>
      </c>
      <c r="B1303" t="s">
        <v>3127</v>
      </c>
      <c r="C1303" t="s">
        <v>9185</v>
      </c>
      <c r="D1303" t="s">
        <v>3128</v>
      </c>
      <c r="E1303" t="s">
        <v>8624</v>
      </c>
      <c r="F1303" t="s">
        <v>9186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5000</v>
      </c>
      <c r="Z1303">
        <v>0</v>
      </c>
      <c r="AA1303" t="s">
        <v>9187</v>
      </c>
    </row>
    <row r="1304" spans="1:27" x14ac:dyDescent="0.2">
      <c r="A1304">
        <v>9001152</v>
      </c>
      <c r="B1304" t="s">
        <v>3121</v>
      </c>
      <c r="C1304" t="s">
        <v>9185</v>
      </c>
      <c r="D1304" t="s">
        <v>3122</v>
      </c>
      <c r="E1304" t="s">
        <v>8624</v>
      </c>
      <c r="F1304" t="s">
        <v>9186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5000</v>
      </c>
      <c r="Z1304">
        <v>0</v>
      </c>
      <c r="AA1304" t="s">
        <v>9187</v>
      </c>
    </row>
    <row r="1305" spans="1:27" x14ac:dyDescent="0.2">
      <c r="A1305">
        <v>9001151</v>
      </c>
      <c r="B1305" t="s">
        <v>3119</v>
      </c>
      <c r="C1305" t="s">
        <v>9185</v>
      </c>
      <c r="D1305" t="s">
        <v>3209</v>
      </c>
      <c r="E1305" t="s">
        <v>8624</v>
      </c>
      <c r="F1305" t="s">
        <v>9186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5000</v>
      </c>
      <c r="Z1305">
        <v>0</v>
      </c>
      <c r="AA1305" t="s">
        <v>9187</v>
      </c>
    </row>
    <row r="1306" spans="1:27" x14ac:dyDescent="0.2">
      <c r="A1306">
        <v>9001150</v>
      </c>
      <c r="B1306" t="s">
        <v>3116</v>
      </c>
      <c r="C1306" t="s">
        <v>9185</v>
      </c>
      <c r="D1306" t="s">
        <v>3117</v>
      </c>
      <c r="E1306" t="s">
        <v>8624</v>
      </c>
      <c r="F1306" t="s">
        <v>9186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5000</v>
      </c>
      <c r="Z1306">
        <v>0</v>
      </c>
      <c r="AA1306" t="s">
        <v>9187</v>
      </c>
    </row>
    <row r="1307" spans="1:27" x14ac:dyDescent="0.2">
      <c r="A1307">
        <v>9001147</v>
      </c>
      <c r="B1307" t="s">
        <v>3109</v>
      </c>
      <c r="C1307" t="s">
        <v>9185</v>
      </c>
      <c r="D1307" t="s">
        <v>3207</v>
      </c>
      <c r="E1307" t="s">
        <v>8624</v>
      </c>
      <c r="F1307" t="s">
        <v>9186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5000</v>
      </c>
      <c r="Z1307">
        <v>0</v>
      </c>
      <c r="AA1307" t="s">
        <v>9187</v>
      </c>
    </row>
    <row r="1308" spans="1:27" x14ac:dyDescent="0.2">
      <c r="A1308">
        <v>9001145</v>
      </c>
      <c r="B1308" t="s">
        <v>3105</v>
      </c>
      <c r="C1308" t="s">
        <v>9185</v>
      </c>
      <c r="D1308" t="s">
        <v>3106</v>
      </c>
      <c r="E1308" t="s">
        <v>8624</v>
      </c>
      <c r="F1308" t="s">
        <v>9186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5000</v>
      </c>
      <c r="Z1308">
        <v>0</v>
      </c>
      <c r="AA1308" t="s">
        <v>9187</v>
      </c>
    </row>
    <row r="1309" spans="1:27" x14ac:dyDescent="0.2">
      <c r="A1309">
        <v>9001144</v>
      </c>
      <c r="B1309" t="s">
        <v>364</v>
      </c>
      <c r="C1309" t="s">
        <v>9185</v>
      </c>
      <c r="D1309" t="s">
        <v>3104</v>
      </c>
      <c r="E1309" t="s">
        <v>8624</v>
      </c>
      <c r="F1309" t="s">
        <v>9186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5000</v>
      </c>
      <c r="Z1309">
        <v>0</v>
      </c>
      <c r="AA1309" t="s">
        <v>9187</v>
      </c>
    </row>
    <row r="1310" spans="1:27" x14ac:dyDescent="0.2">
      <c r="A1310">
        <v>9001167</v>
      </c>
      <c r="B1310" t="s">
        <v>3101</v>
      </c>
      <c r="C1310" t="s">
        <v>9185</v>
      </c>
      <c r="D1310" t="s">
        <v>3102</v>
      </c>
      <c r="E1310" t="s">
        <v>8624</v>
      </c>
      <c r="F1310" t="s">
        <v>9186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5000</v>
      </c>
      <c r="Z1310">
        <v>0</v>
      </c>
      <c r="AA1310" t="s">
        <v>9187</v>
      </c>
    </row>
    <row r="1311" spans="1:27" x14ac:dyDescent="0.2">
      <c r="A1311">
        <v>9001163</v>
      </c>
      <c r="B1311" t="s">
        <v>3095</v>
      </c>
      <c r="C1311" t="s">
        <v>9185</v>
      </c>
      <c r="D1311" t="s">
        <v>3096</v>
      </c>
      <c r="E1311" t="s">
        <v>8624</v>
      </c>
      <c r="F1311" t="s">
        <v>9186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5000</v>
      </c>
      <c r="O1311">
        <v>0</v>
      </c>
      <c r="P1311">
        <v>10000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5000</v>
      </c>
      <c r="Z1311">
        <v>0</v>
      </c>
      <c r="AA1311" t="s">
        <v>9187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83E5D-243B-4F17-A9E1-C3500A376FC8}">
  <sheetPr filterMode="1"/>
  <dimension ref="A1:AL1308"/>
  <sheetViews>
    <sheetView workbookViewId="0">
      <selection activeCell="O1312" sqref="O1312"/>
    </sheetView>
  </sheetViews>
  <sheetFormatPr defaultRowHeight="14.25" x14ac:dyDescent="0.2"/>
  <cols>
    <col min="4" max="4" width="52" customWidth="1"/>
    <col min="5" max="5" width="19" customWidth="1"/>
    <col min="26" max="26" width="14.375" customWidth="1"/>
  </cols>
  <sheetData>
    <row r="1" spans="1:38" x14ac:dyDescent="0.2">
      <c r="A1" t="s">
        <v>3159</v>
      </c>
      <c r="B1" t="s">
        <v>3</v>
      </c>
      <c r="C1" t="s">
        <v>9251</v>
      </c>
      <c r="D1" t="s">
        <v>4951</v>
      </c>
      <c r="E1" t="s">
        <v>8573</v>
      </c>
      <c r="F1" t="s">
        <v>8574</v>
      </c>
      <c r="G1" t="s">
        <v>4</v>
      </c>
      <c r="H1" t="s">
        <v>5</v>
      </c>
      <c r="I1" t="s">
        <v>9153</v>
      </c>
      <c r="J1" t="s">
        <v>2</v>
      </c>
      <c r="K1" t="s">
        <v>8575</v>
      </c>
      <c r="L1" t="s">
        <v>7677</v>
      </c>
      <c r="M1" t="s">
        <v>8576</v>
      </c>
      <c r="N1" t="s">
        <v>8577</v>
      </c>
      <c r="O1" t="s">
        <v>8578</v>
      </c>
      <c r="P1" t="s">
        <v>8579</v>
      </c>
      <c r="Q1" t="s">
        <v>8580</v>
      </c>
      <c r="R1" t="s">
        <v>3199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3200</v>
      </c>
      <c r="Y1" t="s">
        <v>3201</v>
      </c>
      <c r="Z1" t="s">
        <v>3202</v>
      </c>
      <c r="AA1" t="s">
        <v>3203</v>
      </c>
      <c r="AB1" t="s">
        <v>12</v>
      </c>
      <c r="AC1" t="s">
        <v>3204</v>
      </c>
      <c r="AD1" t="s">
        <v>8581</v>
      </c>
      <c r="AE1" t="s">
        <v>9456</v>
      </c>
      <c r="AF1" t="s">
        <v>9447</v>
      </c>
      <c r="AG1" t="s">
        <v>9448</v>
      </c>
      <c r="AH1" t="s">
        <v>9449</v>
      </c>
      <c r="AK1" t="s">
        <v>9252</v>
      </c>
      <c r="AL1" t="s">
        <v>9253</v>
      </c>
    </row>
    <row r="2" spans="1:38" hidden="1" x14ac:dyDescent="0.2">
      <c r="A2">
        <v>9000006</v>
      </c>
      <c r="B2" t="s">
        <v>26</v>
      </c>
      <c r="C2" t="s">
        <v>54</v>
      </c>
      <c r="D2" t="s">
        <v>27</v>
      </c>
      <c r="E2" t="s">
        <v>28</v>
      </c>
      <c r="F2" t="s">
        <v>29</v>
      </c>
      <c r="G2">
        <v>12667</v>
      </c>
      <c r="H2">
        <v>0</v>
      </c>
      <c r="I2">
        <v>0</v>
      </c>
      <c r="J2">
        <v>0</v>
      </c>
      <c r="L2">
        <v>12667</v>
      </c>
      <c r="M2">
        <v>0</v>
      </c>
      <c r="N2">
        <v>0</v>
      </c>
      <c r="O2">
        <v>0</v>
      </c>
      <c r="Q2">
        <v>12667</v>
      </c>
      <c r="R2">
        <v>215823.31</v>
      </c>
      <c r="S2">
        <v>0</v>
      </c>
      <c r="T2">
        <v>0</v>
      </c>
      <c r="U2">
        <v>0</v>
      </c>
      <c r="V2">
        <v>0</v>
      </c>
      <c r="W2">
        <v>0</v>
      </c>
      <c r="X2">
        <v>50000</v>
      </c>
      <c r="Y2">
        <v>28117.3</v>
      </c>
      <c r="Z2">
        <v>11250.6</v>
      </c>
      <c r="AB2">
        <v>9983.9</v>
      </c>
      <c r="AC2">
        <v>1266.7</v>
      </c>
      <c r="AD2">
        <v>11400.3</v>
      </c>
      <c r="AE2">
        <v>1126.55</v>
      </c>
      <c r="AF2">
        <v>140.15000000000009</v>
      </c>
      <c r="AG2">
        <v>11540.45</v>
      </c>
      <c r="AH2">
        <v>-140.15000000000146</v>
      </c>
      <c r="AI2">
        <v>12667</v>
      </c>
      <c r="AJ2">
        <v>0</v>
      </c>
      <c r="AK2">
        <v>693.24</v>
      </c>
      <c r="AL2">
        <v>1959.94</v>
      </c>
    </row>
    <row r="3" spans="1:38" hidden="1" x14ac:dyDescent="0.2">
      <c r="A3">
        <v>9000007</v>
      </c>
      <c r="B3" t="s">
        <v>30</v>
      </c>
      <c r="C3" t="s">
        <v>54</v>
      </c>
      <c r="D3" t="s">
        <v>31</v>
      </c>
      <c r="E3" t="s">
        <v>32</v>
      </c>
      <c r="F3" t="s">
        <v>29</v>
      </c>
      <c r="G3">
        <v>12667</v>
      </c>
      <c r="H3">
        <v>0</v>
      </c>
      <c r="I3">
        <v>0</v>
      </c>
      <c r="J3">
        <v>0</v>
      </c>
      <c r="L3">
        <v>12667</v>
      </c>
      <c r="M3">
        <v>0</v>
      </c>
      <c r="N3">
        <v>0</v>
      </c>
      <c r="O3">
        <v>0</v>
      </c>
      <c r="Q3">
        <v>12667</v>
      </c>
      <c r="R3">
        <v>215901.31</v>
      </c>
      <c r="S3">
        <v>10000</v>
      </c>
      <c r="T3">
        <v>0</v>
      </c>
      <c r="U3">
        <v>0</v>
      </c>
      <c r="V3">
        <v>20000</v>
      </c>
      <c r="W3">
        <v>0</v>
      </c>
      <c r="X3">
        <v>50000</v>
      </c>
      <c r="Y3">
        <v>28115.3</v>
      </c>
      <c r="Z3">
        <v>8258.6</v>
      </c>
      <c r="AB3">
        <v>6991.9</v>
      </c>
      <c r="AC3">
        <v>1266.7</v>
      </c>
      <c r="AD3">
        <v>11400.3</v>
      </c>
      <c r="AE3">
        <v>826.75</v>
      </c>
      <c r="AF3">
        <v>439.95000000000005</v>
      </c>
      <c r="AG3">
        <v>11840.25</v>
      </c>
      <c r="AH3">
        <v>-439.95000000000073</v>
      </c>
      <c r="AI3">
        <v>12667</v>
      </c>
      <c r="AJ3">
        <v>0</v>
      </c>
      <c r="AK3">
        <v>393.44</v>
      </c>
      <c r="AL3">
        <v>1660.14</v>
      </c>
    </row>
    <row r="4" spans="1:38" hidden="1" x14ac:dyDescent="0.2">
      <c r="A4">
        <v>9000101</v>
      </c>
      <c r="B4" t="s">
        <v>36</v>
      </c>
      <c r="C4" t="s">
        <v>39</v>
      </c>
      <c r="D4" t="s">
        <v>37</v>
      </c>
      <c r="E4" t="s">
        <v>38</v>
      </c>
      <c r="F4" t="s">
        <v>29</v>
      </c>
      <c r="G4">
        <v>11333</v>
      </c>
      <c r="H4">
        <v>0</v>
      </c>
      <c r="I4">
        <v>0</v>
      </c>
      <c r="J4">
        <v>0</v>
      </c>
      <c r="L4">
        <v>11333</v>
      </c>
      <c r="M4">
        <v>0</v>
      </c>
      <c r="N4">
        <v>0</v>
      </c>
      <c r="O4">
        <v>0</v>
      </c>
      <c r="Q4">
        <v>11333</v>
      </c>
      <c r="R4">
        <v>194945.99</v>
      </c>
      <c r="S4">
        <v>0</v>
      </c>
      <c r="T4">
        <v>0</v>
      </c>
      <c r="U4">
        <v>0</v>
      </c>
      <c r="V4">
        <v>0</v>
      </c>
      <c r="W4">
        <v>0</v>
      </c>
      <c r="X4">
        <v>50000</v>
      </c>
      <c r="Y4">
        <v>27745.24</v>
      </c>
      <c r="Z4">
        <v>9200.08</v>
      </c>
      <c r="AB4">
        <v>8066.78</v>
      </c>
      <c r="AC4">
        <v>1133.3</v>
      </c>
      <c r="AD4">
        <v>10199.700000000001</v>
      </c>
      <c r="AE4">
        <v>938.95</v>
      </c>
      <c r="AF4">
        <v>194.34999999999991</v>
      </c>
      <c r="AG4">
        <v>10394.049999999999</v>
      </c>
      <c r="AH4">
        <v>-194.34999999999854</v>
      </c>
      <c r="AI4">
        <v>11333</v>
      </c>
      <c r="AJ4">
        <v>0</v>
      </c>
      <c r="AK4">
        <v>555.65</v>
      </c>
      <c r="AL4">
        <v>1688.9499999999998</v>
      </c>
    </row>
    <row r="5" spans="1:38" hidden="1" x14ac:dyDescent="0.2">
      <c r="A5">
        <v>9000102</v>
      </c>
      <c r="B5" t="s">
        <v>40</v>
      </c>
      <c r="C5" t="s">
        <v>4942</v>
      </c>
      <c r="D5" t="s">
        <v>41</v>
      </c>
      <c r="E5" t="s">
        <v>42</v>
      </c>
      <c r="F5" t="s">
        <v>29</v>
      </c>
      <c r="G5">
        <v>9066</v>
      </c>
      <c r="H5">
        <v>0</v>
      </c>
      <c r="I5">
        <v>0</v>
      </c>
      <c r="J5">
        <v>0</v>
      </c>
      <c r="L5">
        <v>9020.67</v>
      </c>
      <c r="M5">
        <v>0</v>
      </c>
      <c r="N5">
        <v>0</v>
      </c>
      <c r="O5">
        <v>0</v>
      </c>
      <c r="Q5">
        <v>9020.67</v>
      </c>
      <c r="R5">
        <v>155338.62000000002</v>
      </c>
      <c r="S5">
        <v>0</v>
      </c>
      <c r="T5">
        <v>0</v>
      </c>
      <c r="U5">
        <v>0</v>
      </c>
      <c r="V5">
        <v>0</v>
      </c>
      <c r="W5">
        <v>0</v>
      </c>
      <c r="X5">
        <v>50000</v>
      </c>
      <c r="Y5">
        <v>22410.33</v>
      </c>
      <c r="Z5">
        <v>5772.83</v>
      </c>
      <c r="AA5">
        <v>4618.26</v>
      </c>
      <c r="AB5">
        <v>974.15000000000009</v>
      </c>
      <c r="AC5">
        <v>180.42</v>
      </c>
      <c r="AD5">
        <v>8840.25</v>
      </c>
      <c r="AE5">
        <v>104.37</v>
      </c>
      <c r="AF5">
        <v>76.049999999999983</v>
      </c>
      <c r="AG5">
        <v>8916.2999999999993</v>
      </c>
      <c r="AH5">
        <v>-76.049999999999272</v>
      </c>
      <c r="AI5">
        <v>9020.67</v>
      </c>
      <c r="AJ5">
        <v>0</v>
      </c>
      <c r="AK5">
        <v>52.95</v>
      </c>
      <c r="AL5">
        <v>233.37</v>
      </c>
    </row>
    <row r="6" spans="1:38" hidden="1" x14ac:dyDescent="0.2">
      <c r="A6">
        <v>9000103</v>
      </c>
      <c r="B6" t="s">
        <v>43</v>
      </c>
      <c r="C6" t="s">
        <v>46</v>
      </c>
      <c r="D6" t="s">
        <v>44</v>
      </c>
      <c r="E6" t="s">
        <v>45</v>
      </c>
      <c r="F6" t="s">
        <v>29</v>
      </c>
      <c r="G6">
        <v>9066</v>
      </c>
      <c r="H6">
        <v>0</v>
      </c>
      <c r="I6">
        <v>0</v>
      </c>
      <c r="J6">
        <v>0</v>
      </c>
      <c r="L6">
        <v>8975.34</v>
      </c>
      <c r="M6">
        <v>0</v>
      </c>
      <c r="N6">
        <v>0</v>
      </c>
      <c r="O6">
        <v>0</v>
      </c>
      <c r="Q6">
        <v>8975.34</v>
      </c>
      <c r="R6">
        <v>156871.32</v>
      </c>
      <c r="S6">
        <v>10000</v>
      </c>
      <c r="T6">
        <v>0</v>
      </c>
      <c r="U6">
        <v>0</v>
      </c>
      <c r="V6">
        <v>10000</v>
      </c>
      <c r="W6">
        <v>0</v>
      </c>
      <c r="X6">
        <v>50000</v>
      </c>
      <c r="Y6">
        <v>25472.18</v>
      </c>
      <c r="Z6">
        <v>3619.91</v>
      </c>
      <c r="AB6">
        <v>2722.38</v>
      </c>
      <c r="AC6">
        <v>897.53</v>
      </c>
      <c r="AD6">
        <v>8077.81</v>
      </c>
      <c r="AE6">
        <v>373.89</v>
      </c>
      <c r="AF6">
        <v>523.64</v>
      </c>
      <c r="AG6">
        <v>8646.7800000000007</v>
      </c>
      <c r="AH6">
        <v>-568.97000000000025</v>
      </c>
      <c r="AI6">
        <v>8975.34</v>
      </c>
      <c r="AJ6">
        <v>0</v>
      </c>
      <c r="AK6">
        <v>116.83</v>
      </c>
      <c r="AL6">
        <v>1014.36</v>
      </c>
    </row>
    <row r="7" spans="1:38" hidden="1" x14ac:dyDescent="0.2">
      <c r="A7">
        <v>9000104</v>
      </c>
      <c r="B7" t="s">
        <v>47</v>
      </c>
      <c r="C7" t="s">
        <v>50</v>
      </c>
      <c r="D7" t="s">
        <v>48</v>
      </c>
      <c r="E7" t="s">
        <v>49</v>
      </c>
      <c r="F7" t="s">
        <v>29</v>
      </c>
      <c r="G7">
        <v>11333</v>
      </c>
      <c r="H7">
        <v>0</v>
      </c>
      <c r="I7">
        <v>0</v>
      </c>
      <c r="J7">
        <v>0</v>
      </c>
      <c r="L7">
        <v>11276.34</v>
      </c>
      <c r="M7">
        <v>0</v>
      </c>
      <c r="N7">
        <v>0</v>
      </c>
      <c r="O7">
        <v>0</v>
      </c>
      <c r="Q7">
        <v>11276.34</v>
      </c>
      <c r="R7">
        <v>194901.01</v>
      </c>
      <c r="S7">
        <v>10000</v>
      </c>
      <c r="T7">
        <v>0</v>
      </c>
      <c r="U7">
        <v>0</v>
      </c>
      <c r="V7">
        <v>10000</v>
      </c>
      <c r="W7">
        <v>0</v>
      </c>
      <c r="X7">
        <v>50000</v>
      </c>
      <c r="Y7">
        <v>27449.74</v>
      </c>
      <c r="Z7">
        <v>7225.13</v>
      </c>
      <c r="AB7">
        <v>6097.49</v>
      </c>
      <c r="AC7">
        <v>1127.6400000000001</v>
      </c>
      <c r="AD7">
        <v>10148.700000000001</v>
      </c>
      <c r="AE7">
        <v>743.13</v>
      </c>
      <c r="AF7">
        <v>384.5100000000001</v>
      </c>
      <c r="AG7">
        <v>10533.210000000001</v>
      </c>
      <c r="AH7">
        <v>-384.51000000000022</v>
      </c>
      <c r="AI7">
        <v>11276.34</v>
      </c>
      <c r="AJ7">
        <v>0</v>
      </c>
      <c r="AK7">
        <v>365.49</v>
      </c>
      <c r="AL7">
        <v>1493.13</v>
      </c>
    </row>
    <row r="8" spans="1:38" hidden="1" x14ac:dyDescent="0.2">
      <c r="A8">
        <v>9000105</v>
      </c>
      <c r="B8" t="s">
        <v>51</v>
      </c>
      <c r="C8" t="s">
        <v>54</v>
      </c>
      <c r="D8" t="s">
        <v>52</v>
      </c>
      <c r="E8" t="s">
        <v>53</v>
      </c>
      <c r="F8" t="s">
        <v>29</v>
      </c>
      <c r="G8">
        <v>9066</v>
      </c>
      <c r="H8">
        <v>0</v>
      </c>
      <c r="I8">
        <v>0</v>
      </c>
      <c r="J8">
        <v>0</v>
      </c>
      <c r="L8">
        <v>9020.67</v>
      </c>
      <c r="M8">
        <v>0</v>
      </c>
      <c r="N8">
        <v>0</v>
      </c>
      <c r="O8">
        <v>0</v>
      </c>
      <c r="Q8">
        <v>9020.67</v>
      </c>
      <c r="R8">
        <v>155548.08000000002</v>
      </c>
      <c r="S8">
        <v>5000</v>
      </c>
      <c r="T8">
        <v>0</v>
      </c>
      <c r="U8">
        <v>0</v>
      </c>
      <c r="V8">
        <v>10000</v>
      </c>
      <c r="W8">
        <v>0</v>
      </c>
      <c r="X8">
        <v>50000</v>
      </c>
      <c r="Y8">
        <v>22584.1</v>
      </c>
      <c r="Z8">
        <v>4276.3999999999996</v>
      </c>
      <c r="AB8">
        <v>3374.3300000000004</v>
      </c>
      <c r="AC8">
        <v>902.07</v>
      </c>
      <c r="AD8">
        <v>8118.6</v>
      </c>
      <c r="AE8">
        <v>376.59</v>
      </c>
      <c r="AF8">
        <v>525.48</v>
      </c>
      <c r="AG8">
        <v>8644.08</v>
      </c>
      <c r="AH8">
        <v>-525.47999999999956</v>
      </c>
      <c r="AI8">
        <v>9020.67</v>
      </c>
      <c r="AJ8">
        <v>0</v>
      </c>
      <c r="AK8">
        <v>119.51</v>
      </c>
      <c r="AL8">
        <v>1021.58</v>
      </c>
    </row>
    <row r="9" spans="1:38" hidden="1" x14ac:dyDescent="0.2">
      <c r="A9">
        <v>9000106</v>
      </c>
      <c r="B9" t="s">
        <v>55</v>
      </c>
      <c r="C9" t="s">
        <v>54</v>
      </c>
      <c r="D9" t="s">
        <v>56</v>
      </c>
      <c r="E9" t="s">
        <v>57</v>
      </c>
      <c r="F9" t="s">
        <v>29</v>
      </c>
      <c r="G9">
        <v>9066</v>
      </c>
      <c r="H9">
        <v>0</v>
      </c>
      <c r="I9">
        <v>0</v>
      </c>
      <c r="J9">
        <v>0</v>
      </c>
      <c r="L9">
        <v>9020.67</v>
      </c>
      <c r="M9">
        <v>0</v>
      </c>
      <c r="N9">
        <v>0</v>
      </c>
      <c r="O9">
        <v>0</v>
      </c>
      <c r="Q9">
        <v>9020.67</v>
      </c>
      <c r="R9">
        <v>157760.94</v>
      </c>
      <c r="S9">
        <v>0</v>
      </c>
      <c r="T9">
        <v>0</v>
      </c>
      <c r="U9">
        <v>0</v>
      </c>
      <c r="V9">
        <v>0</v>
      </c>
      <c r="W9">
        <v>0</v>
      </c>
      <c r="X9">
        <v>50000</v>
      </c>
      <c r="Y9">
        <v>27420.31</v>
      </c>
      <c r="Z9">
        <v>5514.06</v>
      </c>
      <c r="AB9">
        <v>4612</v>
      </c>
      <c r="AC9">
        <v>902.06</v>
      </c>
      <c r="AD9">
        <v>8118.6100000000006</v>
      </c>
      <c r="AE9">
        <v>605.24</v>
      </c>
      <c r="AF9">
        <v>296.81999999999994</v>
      </c>
      <c r="AG9">
        <v>8415.43</v>
      </c>
      <c r="AH9">
        <v>-296.81999999999971</v>
      </c>
      <c r="AI9">
        <v>9020.67</v>
      </c>
      <c r="AJ9">
        <v>0</v>
      </c>
      <c r="AK9">
        <v>348.18</v>
      </c>
      <c r="AL9">
        <v>1250.24</v>
      </c>
    </row>
    <row r="10" spans="1:38" hidden="1" x14ac:dyDescent="0.2">
      <c r="A10">
        <v>9000107</v>
      </c>
      <c r="B10" t="s">
        <v>58</v>
      </c>
      <c r="C10" t="s">
        <v>61</v>
      </c>
      <c r="D10" t="s">
        <v>59</v>
      </c>
      <c r="E10" t="s">
        <v>60</v>
      </c>
      <c r="F10" t="s">
        <v>29</v>
      </c>
      <c r="G10">
        <v>11333</v>
      </c>
      <c r="H10">
        <v>0</v>
      </c>
      <c r="I10">
        <v>0</v>
      </c>
      <c r="J10">
        <v>0</v>
      </c>
      <c r="L10">
        <v>11233.72</v>
      </c>
      <c r="M10">
        <v>0</v>
      </c>
      <c r="N10">
        <v>0</v>
      </c>
      <c r="O10">
        <v>0</v>
      </c>
      <c r="Q10">
        <v>11233.72</v>
      </c>
      <c r="R10">
        <v>193849.56</v>
      </c>
      <c r="S10">
        <v>0</v>
      </c>
      <c r="T10">
        <v>0</v>
      </c>
      <c r="U10">
        <v>0</v>
      </c>
      <c r="V10">
        <v>10000</v>
      </c>
      <c r="W10">
        <v>0</v>
      </c>
      <c r="X10">
        <v>50000</v>
      </c>
      <c r="Y10">
        <v>27796.240000000002</v>
      </c>
      <c r="Z10">
        <v>8085.33</v>
      </c>
      <c r="AB10">
        <v>6961.96</v>
      </c>
      <c r="AC10">
        <v>1123.3699999999999</v>
      </c>
      <c r="AD10">
        <v>10110.349999999999</v>
      </c>
      <c r="AE10">
        <v>820.6</v>
      </c>
      <c r="AF10">
        <v>302.76999999999987</v>
      </c>
      <c r="AG10">
        <v>10346.029999999999</v>
      </c>
      <c r="AH10">
        <v>-235.68000000000029</v>
      </c>
      <c r="AI10">
        <v>11233.72</v>
      </c>
      <c r="AJ10">
        <v>0</v>
      </c>
      <c r="AK10">
        <v>453.95</v>
      </c>
      <c r="AL10">
        <v>1577.32</v>
      </c>
    </row>
    <row r="11" spans="1:38" hidden="1" x14ac:dyDescent="0.2">
      <c r="A11">
        <v>9000108</v>
      </c>
      <c r="B11" t="s">
        <v>62</v>
      </c>
      <c r="C11" t="s">
        <v>4942</v>
      </c>
      <c r="D11" t="s">
        <v>63</v>
      </c>
      <c r="E11" t="s">
        <v>64</v>
      </c>
      <c r="F11" t="s">
        <v>29</v>
      </c>
      <c r="G11">
        <v>11333</v>
      </c>
      <c r="H11">
        <v>0</v>
      </c>
      <c r="I11">
        <v>0</v>
      </c>
      <c r="J11">
        <v>0</v>
      </c>
      <c r="L11">
        <v>11276.34</v>
      </c>
      <c r="M11">
        <v>0</v>
      </c>
      <c r="N11">
        <v>0</v>
      </c>
      <c r="O11">
        <v>0</v>
      </c>
      <c r="Q11">
        <v>11276.34</v>
      </c>
      <c r="R11">
        <v>193926.71</v>
      </c>
      <c r="S11">
        <v>0</v>
      </c>
      <c r="T11">
        <v>0</v>
      </c>
      <c r="U11">
        <v>0</v>
      </c>
      <c r="V11">
        <v>0</v>
      </c>
      <c r="W11">
        <v>0</v>
      </c>
      <c r="X11">
        <v>50000</v>
      </c>
      <c r="Y11">
        <v>27743.200000000001</v>
      </c>
      <c r="Z11">
        <v>9098.35</v>
      </c>
      <c r="AB11">
        <v>7970.72</v>
      </c>
      <c r="AC11">
        <v>1127.6300000000001</v>
      </c>
      <c r="AD11">
        <v>10148.709999999999</v>
      </c>
      <c r="AE11">
        <v>927.4</v>
      </c>
      <c r="AF11">
        <v>200.23000000000013</v>
      </c>
      <c r="AG11">
        <v>10289.550000000001</v>
      </c>
      <c r="AH11">
        <v>-140.84000000000196</v>
      </c>
      <c r="AI11">
        <v>11276.34</v>
      </c>
      <c r="AJ11">
        <v>0</v>
      </c>
      <c r="AK11">
        <v>555.72</v>
      </c>
      <c r="AL11">
        <v>1683.3500000000001</v>
      </c>
    </row>
    <row r="12" spans="1:38" hidden="1" x14ac:dyDescent="0.2">
      <c r="A12">
        <v>9000109</v>
      </c>
      <c r="B12" t="s">
        <v>65</v>
      </c>
      <c r="C12" t="s">
        <v>61</v>
      </c>
      <c r="D12" t="s">
        <v>66</v>
      </c>
      <c r="E12" t="s">
        <v>67</v>
      </c>
      <c r="F12" t="s">
        <v>29</v>
      </c>
      <c r="G12">
        <v>9066</v>
      </c>
      <c r="H12">
        <v>0</v>
      </c>
      <c r="I12">
        <v>0</v>
      </c>
      <c r="J12">
        <v>0</v>
      </c>
      <c r="L12">
        <v>8942.34</v>
      </c>
      <c r="M12">
        <v>0</v>
      </c>
      <c r="N12">
        <v>0</v>
      </c>
      <c r="O12">
        <v>0</v>
      </c>
      <c r="Q12">
        <v>8942.34</v>
      </c>
      <c r="R12">
        <v>156708</v>
      </c>
      <c r="S12">
        <v>0</v>
      </c>
      <c r="T12">
        <v>0</v>
      </c>
      <c r="U12">
        <v>0</v>
      </c>
      <c r="V12">
        <v>0</v>
      </c>
      <c r="W12">
        <v>0</v>
      </c>
      <c r="X12">
        <v>50000</v>
      </c>
      <c r="Y12">
        <v>27365.89</v>
      </c>
      <c r="Z12">
        <v>5414.21</v>
      </c>
      <c r="AB12">
        <v>4519.9799999999996</v>
      </c>
      <c r="AC12">
        <v>894.23</v>
      </c>
      <c r="AD12">
        <v>8048.1100000000006</v>
      </c>
      <c r="AE12">
        <v>598.28</v>
      </c>
      <c r="AF12">
        <v>295.95000000000005</v>
      </c>
      <c r="AG12">
        <v>8334.6299999999992</v>
      </c>
      <c r="AH12">
        <v>-286.51999999999862</v>
      </c>
      <c r="AI12">
        <v>8942.34</v>
      </c>
      <c r="AJ12">
        <v>0</v>
      </c>
      <c r="AK12">
        <v>349.99</v>
      </c>
      <c r="AL12">
        <v>1244.22</v>
      </c>
    </row>
    <row r="13" spans="1:38" hidden="1" x14ac:dyDescent="0.2">
      <c r="A13">
        <v>9000110</v>
      </c>
      <c r="B13" t="s">
        <v>68</v>
      </c>
      <c r="C13" t="s">
        <v>71</v>
      </c>
      <c r="D13" t="s">
        <v>69</v>
      </c>
      <c r="E13" t="s">
        <v>70</v>
      </c>
      <c r="F13" t="s">
        <v>29</v>
      </c>
      <c r="G13">
        <v>11333</v>
      </c>
      <c r="H13">
        <v>0</v>
      </c>
      <c r="I13">
        <v>0</v>
      </c>
      <c r="J13">
        <v>0</v>
      </c>
      <c r="L13">
        <v>11330.62</v>
      </c>
      <c r="M13">
        <v>0</v>
      </c>
      <c r="N13">
        <v>0</v>
      </c>
      <c r="O13">
        <v>0</v>
      </c>
      <c r="Q13">
        <v>11330.62</v>
      </c>
      <c r="R13">
        <v>195427.35</v>
      </c>
      <c r="S13">
        <v>10000</v>
      </c>
      <c r="T13">
        <v>0</v>
      </c>
      <c r="U13">
        <v>0</v>
      </c>
      <c r="V13">
        <v>10000</v>
      </c>
      <c r="W13">
        <v>800</v>
      </c>
      <c r="X13">
        <v>50000</v>
      </c>
      <c r="Y13">
        <v>27779.26</v>
      </c>
      <c r="Z13">
        <v>7164.81</v>
      </c>
      <c r="AB13">
        <v>6031.75</v>
      </c>
      <c r="AC13">
        <v>1133.06</v>
      </c>
      <c r="AD13">
        <v>10197.560000000001</v>
      </c>
      <c r="AE13">
        <v>697.82</v>
      </c>
      <c r="AF13">
        <v>435.2399999999999</v>
      </c>
      <c r="AG13">
        <v>10635.18</v>
      </c>
      <c r="AH13">
        <v>-437.61999999999898</v>
      </c>
      <c r="AI13">
        <v>11330.62</v>
      </c>
      <c r="AJ13">
        <v>0</v>
      </c>
      <c r="AK13">
        <v>314.51</v>
      </c>
      <c r="AL13">
        <v>1447.57</v>
      </c>
    </row>
    <row r="14" spans="1:38" hidden="1" x14ac:dyDescent="0.2">
      <c r="A14">
        <v>9000111</v>
      </c>
      <c r="B14" t="s">
        <v>72</v>
      </c>
      <c r="C14" t="s">
        <v>75</v>
      </c>
      <c r="D14" t="s">
        <v>73</v>
      </c>
      <c r="E14" t="s">
        <v>74</v>
      </c>
      <c r="F14" t="s">
        <v>29</v>
      </c>
      <c r="G14">
        <v>9066</v>
      </c>
      <c r="H14">
        <v>0</v>
      </c>
      <c r="I14">
        <v>0</v>
      </c>
      <c r="J14">
        <v>0</v>
      </c>
      <c r="L14">
        <v>9063.82</v>
      </c>
      <c r="M14">
        <v>0</v>
      </c>
      <c r="N14">
        <v>0</v>
      </c>
      <c r="O14">
        <v>0</v>
      </c>
      <c r="Q14">
        <v>9063.82</v>
      </c>
      <c r="R14">
        <v>158308.23000000001</v>
      </c>
      <c r="S14">
        <v>10000</v>
      </c>
      <c r="T14">
        <v>10000</v>
      </c>
      <c r="U14">
        <v>0</v>
      </c>
      <c r="V14">
        <v>10000</v>
      </c>
      <c r="W14">
        <v>0</v>
      </c>
      <c r="X14">
        <v>50000</v>
      </c>
      <c r="Y14">
        <v>27365.89</v>
      </c>
      <c r="Z14">
        <v>2574.23</v>
      </c>
      <c r="AB14">
        <v>1667.85</v>
      </c>
      <c r="AC14">
        <v>906.38</v>
      </c>
      <c r="AD14">
        <v>8157.44</v>
      </c>
      <c r="AE14">
        <v>311.58999999999997</v>
      </c>
      <c r="AF14">
        <v>594.79</v>
      </c>
      <c r="AG14">
        <v>8754.41</v>
      </c>
      <c r="AH14">
        <v>-596.97000000000025</v>
      </c>
      <c r="AI14">
        <v>9063.82</v>
      </c>
      <c r="AJ14">
        <v>0</v>
      </c>
      <c r="AK14">
        <v>49.99</v>
      </c>
      <c r="AL14">
        <v>956.37</v>
      </c>
    </row>
    <row r="15" spans="1:38" hidden="1" x14ac:dyDescent="0.2">
      <c r="A15">
        <v>9000112</v>
      </c>
      <c r="B15" t="s">
        <v>76</v>
      </c>
      <c r="C15" t="s">
        <v>71</v>
      </c>
      <c r="D15" t="s">
        <v>77</v>
      </c>
      <c r="E15" t="s">
        <v>78</v>
      </c>
      <c r="F15" t="s">
        <v>29</v>
      </c>
      <c r="G15">
        <v>9066</v>
      </c>
      <c r="H15">
        <v>0</v>
      </c>
      <c r="I15">
        <v>0</v>
      </c>
      <c r="J15">
        <v>0</v>
      </c>
      <c r="L15">
        <v>9063.82</v>
      </c>
      <c r="M15">
        <v>0</v>
      </c>
      <c r="N15">
        <v>0</v>
      </c>
      <c r="O15">
        <v>0</v>
      </c>
      <c r="Q15">
        <v>9063.82</v>
      </c>
      <c r="R15">
        <v>158396.4</v>
      </c>
      <c r="S15">
        <v>10000</v>
      </c>
      <c r="T15">
        <v>2000</v>
      </c>
      <c r="U15">
        <v>0</v>
      </c>
      <c r="V15">
        <v>20000</v>
      </c>
      <c r="W15">
        <v>0</v>
      </c>
      <c r="X15">
        <v>50000</v>
      </c>
      <c r="Y15">
        <v>27338.71</v>
      </c>
      <c r="Z15">
        <v>2385.77</v>
      </c>
      <c r="AB15">
        <v>1479.39</v>
      </c>
      <c r="AC15">
        <v>906.38</v>
      </c>
      <c r="AD15">
        <v>8157.44</v>
      </c>
      <c r="AE15">
        <v>312.5</v>
      </c>
      <c r="AF15">
        <v>593.88</v>
      </c>
      <c r="AG15">
        <v>8753.5</v>
      </c>
      <c r="AH15">
        <v>-596.0600000000004</v>
      </c>
      <c r="AI15">
        <v>9063.82</v>
      </c>
      <c r="AJ15">
        <v>0</v>
      </c>
      <c r="AK15">
        <v>50.9</v>
      </c>
      <c r="AL15">
        <v>957.28</v>
      </c>
    </row>
    <row r="16" spans="1:38" hidden="1" x14ac:dyDescent="0.2">
      <c r="A16">
        <v>9000113</v>
      </c>
      <c r="B16" t="s">
        <v>79</v>
      </c>
      <c r="C16" t="s">
        <v>82</v>
      </c>
      <c r="D16" t="s">
        <v>80</v>
      </c>
      <c r="E16" t="s">
        <v>81</v>
      </c>
      <c r="F16" t="s">
        <v>29</v>
      </c>
      <c r="G16">
        <v>11333</v>
      </c>
      <c r="H16">
        <v>0</v>
      </c>
      <c r="I16">
        <v>0</v>
      </c>
      <c r="J16">
        <v>0</v>
      </c>
      <c r="L16">
        <v>11210.94</v>
      </c>
      <c r="M16">
        <v>0</v>
      </c>
      <c r="N16">
        <v>0</v>
      </c>
      <c r="O16">
        <v>0</v>
      </c>
      <c r="Q16">
        <v>11210.94</v>
      </c>
      <c r="R16">
        <v>195155.33000000002</v>
      </c>
      <c r="S16">
        <v>10000</v>
      </c>
      <c r="T16">
        <v>0</v>
      </c>
      <c r="U16">
        <v>0</v>
      </c>
      <c r="V16">
        <v>0</v>
      </c>
      <c r="W16">
        <v>0</v>
      </c>
      <c r="X16">
        <v>50000</v>
      </c>
      <c r="Y16">
        <v>27864.31</v>
      </c>
      <c r="Z16">
        <v>8209.1</v>
      </c>
      <c r="AB16">
        <v>7088.01</v>
      </c>
      <c r="AC16">
        <v>1121.0899999999999</v>
      </c>
      <c r="AD16">
        <v>10089.85</v>
      </c>
      <c r="AE16">
        <v>823.84</v>
      </c>
      <c r="AF16">
        <v>297.24999999999989</v>
      </c>
      <c r="AG16">
        <v>10395.83</v>
      </c>
      <c r="AH16">
        <v>-305.97999999999956</v>
      </c>
      <c r="AI16">
        <v>11210.94</v>
      </c>
      <c r="AJ16">
        <v>0</v>
      </c>
      <c r="AK16">
        <v>518.48</v>
      </c>
      <c r="AL16">
        <v>1639.57</v>
      </c>
    </row>
    <row r="17" spans="1:38" hidden="1" x14ac:dyDescent="0.2">
      <c r="A17">
        <v>9000115</v>
      </c>
      <c r="B17" t="s">
        <v>83</v>
      </c>
      <c r="C17" t="s">
        <v>82</v>
      </c>
      <c r="D17" t="s">
        <v>84</v>
      </c>
      <c r="E17" t="s">
        <v>85</v>
      </c>
      <c r="F17" t="s">
        <v>29</v>
      </c>
      <c r="G17">
        <v>9066</v>
      </c>
      <c r="H17">
        <v>0</v>
      </c>
      <c r="I17">
        <v>0</v>
      </c>
      <c r="J17">
        <v>0</v>
      </c>
      <c r="L17">
        <v>9042.8799999999992</v>
      </c>
      <c r="M17">
        <v>0</v>
      </c>
      <c r="N17">
        <v>0</v>
      </c>
      <c r="O17">
        <v>0</v>
      </c>
      <c r="Q17">
        <v>9042.8799999999992</v>
      </c>
      <c r="R17">
        <v>156106.58000000002</v>
      </c>
      <c r="S17">
        <v>10000</v>
      </c>
      <c r="T17">
        <v>0</v>
      </c>
      <c r="U17">
        <v>0</v>
      </c>
      <c r="V17">
        <v>10000</v>
      </c>
      <c r="W17">
        <v>0</v>
      </c>
      <c r="X17">
        <v>50000</v>
      </c>
      <c r="Y17">
        <v>23532.65</v>
      </c>
      <c r="Z17">
        <v>3737.39</v>
      </c>
      <c r="AB17">
        <v>2833.1099999999997</v>
      </c>
      <c r="AC17">
        <v>904.28</v>
      </c>
      <c r="AD17">
        <v>8138.5999999999995</v>
      </c>
      <c r="AE17">
        <v>343.17</v>
      </c>
      <c r="AF17">
        <v>561.1099999999999</v>
      </c>
      <c r="AG17">
        <v>8704.7000000000007</v>
      </c>
      <c r="AH17">
        <v>-566.10000000000127</v>
      </c>
      <c r="AI17">
        <v>9042.8799999999992</v>
      </c>
      <c r="AJ17">
        <v>0</v>
      </c>
      <c r="AK17">
        <v>83.39</v>
      </c>
      <c r="AL17">
        <v>987.67</v>
      </c>
    </row>
    <row r="18" spans="1:38" hidden="1" x14ac:dyDescent="0.2">
      <c r="A18">
        <v>9000118</v>
      </c>
      <c r="B18" t="s">
        <v>86</v>
      </c>
      <c r="C18" t="s">
        <v>82</v>
      </c>
      <c r="D18" t="s">
        <v>87</v>
      </c>
      <c r="E18" t="s">
        <v>9242</v>
      </c>
      <c r="F18" t="s">
        <v>29</v>
      </c>
      <c r="G18">
        <v>11333</v>
      </c>
      <c r="H18">
        <v>0</v>
      </c>
      <c r="I18">
        <v>0</v>
      </c>
      <c r="J18">
        <v>0</v>
      </c>
      <c r="L18">
        <v>11209.7</v>
      </c>
      <c r="M18">
        <v>0</v>
      </c>
      <c r="N18">
        <v>0</v>
      </c>
      <c r="O18">
        <v>0</v>
      </c>
      <c r="Q18">
        <v>11209.7</v>
      </c>
      <c r="R18">
        <v>194694.18000000002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50000</v>
      </c>
      <c r="Y18">
        <v>27745.24</v>
      </c>
      <c r="Z18">
        <v>9174.89</v>
      </c>
      <c r="AB18">
        <v>8053.92</v>
      </c>
      <c r="AC18">
        <v>1120.97</v>
      </c>
      <c r="AD18">
        <v>10088.730000000001</v>
      </c>
      <c r="AE18">
        <v>927.61</v>
      </c>
      <c r="AF18">
        <v>193.36</v>
      </c>
      <c r="AG18">
        <v>10292.06</v>
      </c>
      <c r="AH18">
        <v>-203.32999999999811</v>
      </c>
      <c r="AI18">
        <v>11209.7</v>
      </c>
      <c r="AJ18">
        <v>0</v>
      </c>
      <c r="AK18">
        <v>622.24</v>
      </c>
      <c r="AL18">
        <v>1743.21</v>
      </c>
    </row>
    <row r="19" spans="1:38" hidden="1" x14ac:dyDescent="0.2">
      <c r="A19">
        <v>9000119</v>
      </c>
      <c r="B19" t="s">
        <v>88</v>
      </c>
      <c r="C19" t="s">
        <v>82</v>
      </c>
      <c r="D19" t="s">
        <v>89</v>
      </c>
      <c r="E19" t="s">
        <v>90</v>
      </c>
      <c r="F19" t="s">
        <v>29</v>
      </c>
      <c r="G19">
        <v>9066</v>
      </c>
      <c r="H19">
        <v>0</v>
      </c>
      <c r="I19">
        <v>0</v>
      </c>
      <c r="J19">
        <v>0</v>
      </c>
      <c r="L19">
        <v>8970.35</v>
      </c>
      <c r="M19">
        <v>0</v>
      </c>
      <c r="N19">
        <v>0</v>
      </c>
      <c r="O19">
        <v>0</v>
      </c>
      <c r="Q19">
        <v>8970.35</v>
      </c>
      <c r="R19">
        <v>157609.62</v>
      </c>
      <c r="S19">
        <v>0</v>
      </c>
      <c r="T19">
        <v>0</v>
      </c>
      <c r="U19">
        <v>0</v>
      </c>
      <c r="V19">
        <v>10000</v>
      </c>
      <c r="W19">
        <v>0</v>
      </c>
      <c r="X19">
        <v>50000</v>
      </c>
      <c r="Y19">
        <v>27338.71</v>
      </c>
      <c r="Z19">
        <v>4507.09</v>
      </c>
      <c r="AB19">
        <v>3610.06</v>
      </c>
      <c r="AC19">
        <v>897.03</v>
      </c>
      <c r="AD19">
        <v>8073.3200000000006</v>
      </c>
      <c r="AE19">
        <v>503.43</v>
      </c>
      <c r="AF19">
        <v>393.59999999999997</v>
      </c>
      <c r="AG19">
        <v>8471.91</v>
      </c>
      <c r="AH19">
        <v>-398.58999999999924</v>
      </c>
      <c r="AI19">
        <v>8970.35</v>
      </c>
      <c r="AJ19">
        <v>0</v>
      </c>
      <c r="AK19">
        <v>250.9</v>
      </c>
      <c r="AL19">
        <v>1147.93</v>
      </c>
    </row>
    <row r="20" spans="1:38" hidden="1" x14ac:dyDescent="0.2">
      <c r="A20">
        <v>9000120</v>
      </c>
      <c r="B20" t="s">
        <v>91</v>
      </c>
      <c r="C20" t="s">
        <v>61</v>
      </c>
      <c r="D20" t="s">
        <v>92</v>
      </c>
      <c r="E20" t="s">
        <v>93</v>
      </c>
      <c r="F20" t="s">
        <v>29</v>
      </c>
      <c r="G20">
        <v>9066</v>
      </c>
      <c r="H20">
        <v>0</v>
      </c>
      <c r="I20">
        <v>0</v>
      </c>
      <c r="J20">
        <v>0</v>
      </c>
      <c r="L20">
        <v>8954.0300000000007</v>
      </c>
      <c r="M20">
        <v>0</v>
      </c>
      <c r="N20">
        <v>0</v>
      </c>
      <c r="O20">
        <v>0</v>
      </c>
      <c r="Q20">
        <v>8954.0300000000007</v>
      </c>
      <c r="R20">
        <v>157463.49</v>
      </c>
      <c r="S20">
        <v>0</v>
      </c>
      <c r="T20">
        <v>0</v>
      </c>
      <c r="U20">
        <v>0</v>
      </c>
      <c r="V20">
        <v>0</v>
      </c>
      <c r="W20">
        <v>0</v>
      </c>
      <c r="X20">
        <v>50000</v>
      </c>
      <c r="Y20">
        <v>27338.71</v>
      </c>
      <c r="Z20">
        <v>5492.48</v>
      </c>
      <c r="AB20">
        <v>4597.08</v>
      </c>
      <c r="AC20">
        <v>895.4</v>
      </c>
      <c r="AD20">
        <v>8058.630000000001</v>
      </c>
      <c r="AE20">
        <v>605.30999999999995</v>
      </c>
      <c r="AF20">
        <v>290.09000000000003</v>
      </c>
      <c r="AG20">
        <v>8388.84</v>
      </c>
      <c r="AH20">
        <v>-330.20999999999913</v>
      </c>
      <c r="AI20">
        <v>8954.0300000000007</v>
      </c>
      <c r="AJ20">
        <v>0</v>
      </c>
      <c r="AK20">
        <v>350.9</v>
      </c>
      <c r="AL20">
        <v>1246.3</v>
      </c>
    </row>
    <row r="21" spans="1:38" hidden="1" x14ac:dyDescent="0.2">
      <c r="A21">
        <v>9000121</v>
      </c>
      <c r="B21" t="s">
        <v>94</v>
      </c>
      <c r="C21" t="s">
        <v>97</v>
      </c>
      <c r="D21" t="s">
        <v>95</v>
      </c>
      <c r="E21" t="s">
        <v>96</v>
      </c>
      <c r="F21" t="s">
        <v>29</v>
      </c>
      <c r="G21">
        <v>11333</v>
      </c>
      <c r="H21">
        <v>0</v>
      </c>
      <c r="I21">
        <v>0</v>
      </c>
      <c r="J21">
        <v>0</v>
      </c>
      <c r="L21">
        <v>11276.34</v>
      </c>
      <c r="M21">
        <v>0</v>
      </c>
      <c r="N21">
        <v>0</v>
      </c>
      <c r="O21">
        <v>0</v>
      </c>
      <c r="Q21">
        <v>11276.34</v>
      </c>
      <c r="R21">
        <v>194484.46</v>
      </c>
      <c r="S21">
        <v>0</v>
      </c>
      <c r="T21">
        <v>0</v>
      </c>
      <c r="U21">
        <v>0</v>
      </c>
      <c r="V21">
        <v>10000</v>
      </c>
      <c r="W21">
        <v>0</v>
      </c>
      <c r="X21">
        <v>50000</v>
      </c>
      <c r="Y21">
        <v>27745.24</v>
      </c>
      <c r="Z21">
        <v>8153.92</v>
      </c>
      <c r="AB21">
        <v>7026.29</v>
      </c>
      <c r="AC21">
        <v>1127.6300000000001</v>
      </c>
      <c r="AD21">
        <v>10148.709999999999</v>
      </c>
      <c r="AE21">
        <v>829.17</v>
      </c>
      <c r="AF21">
        <v>298.46000000000015</v>
      </c>
      <c r="AG21">
        <v>10406.14</v>
      </c>
      <c r="AH21">
        <v>-257.43000000000029</v>
      </c>
      <c r="AI21">
        <v>11276.34</v>
      </c>
      <c r="AJ21">
        <v>0</v>
      </c>
      <c r="AK21">
        <v>455.65</v>
      </c>
      <c r="AL21">
        <v>1583.2800000000002</v>
      </c>
    </row>
    <row r="22" spans="1:38" hidden="1" x14ac:dyDescent="0.2">
      <c r="A22">
        <v>9000123</v>
      </c>
      <c r="B22" t="s">
        <v>98</v>
      </c>
      <c r="C22" t="s">
        <v>101</v>
      </c>
      <c r="D22" t="s">
        <v>99</v>
      </c>
      <c r="E22" t="s">
        <v>100</v>
      </c>
      <c r="F22" t="s">
        <v>29</v>
      </c>
      <c r="G22">
        <v>9066</v>
      </c>
      <c r="H22">
        <v>0</v>
      </c>
      <c r="I22">
        <v>0</v>
      </c>
      <c r="J22">
        <v>0</v>
      </c>
      <c r="L22">
        <v>9020.67</v>
      </c>
      <c r="M22">
        <v>0</v>
      </c>
      <c r="N22">
        <v>0</v>
      </c>
      <c r="O22">
        <v>0</v>
      </c>
      <c r="Q22">
        <v>9020.67</v>
      </c>
      <c r="R22">
        <v>154860.92000000001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50000</v>
      </c>
      <c r="Y22">
        <v>22529.99</v>
      </c>
      <c r="Z22">
        <v>5713.09</v>
      </c>
      <c r="AB22">
        <v>4811.03</v>
      </c>
      <c r="AC22">
        <v>902.06</v>
      </c>
      <c r="AD22">
        <v>8118.6100000000006</v>
      </c>
      <c r="AE22">
        <v>520.23</v>
      </c>
      <c r="AF22">
        <v>381.82999999999993</v>
      </c>
      <c r="AG22">
        <v>8448.76</v>
      </c>
      <c r="AH22">
        <v>-330.14999999999964</v>
      </c>
      <c r="AI22">
        <v>9020.67</v>
      </c>
      <c r="AJ22">
        <v>0</v>
      </c>
      <c r="AK22">
        <v>268.33999999999997</v>
      </c>
      <c r="AL22">
        <v>1170.3999999999999</v>
      </c>
    </row>
    <row r="23" spans="1:38" hidden="1" x14ac:dyDescent="0.2">
      <c r="A23">
        <v>9000124</v>
      </c>
      <c r="B23" t="s">
        <v>102</v>
      </c>
      <c r="C23" t="s">
        <v>4942</v>
      </c>
      <c r="D23" t="s">
        <v>103</v>
      </c>
      <c r="E23" t="s">
        <v>104</v>
      </c>
      <c r="F23" t="s">
        <v>105</v>
      </c>
      <c r="G23">
        <v>0</v>
      </c>
      <c r="H23">
        <v>0</v>
      </c>
      <c r="I23">
        <v>0</v>
      </c>
      <c r="J23">
        <v>3.05</v>
      </c>
      <c r="L23">
        <v>5185</v>
      </c>
      <c r="M23">
        <v>0</v>
      </c>
      <c r="N23">
        <v>0</v>
      </c>
      <c r="O23">
        <v>0</v>
      </c>
      <c r="Q23">
        <v>5185</v>
      </c>
      <c r="R23">
        <v>86797.53</v>
      </c>
      <c r="S23">
        <v>10000</v>
      </c>
      <c r="T23">
        <v>5000</v>
      </c>
      <c r="U23">
        <v>0</v>
      </c>
      <c r="V23">
        <v>20000</v>
      </c>
      <c r="W23">
        <v>0</v>
      </c>
      <c r="X23">
        <v>50000</v>
      </c>
      <c r="Y23">
        <v>9867.2099999999991</v>
      </c>
      <c r="Z23">
        <v>0</v>
      </c>
      <c r="AB23">
        <v>0</v>
      </c>
      <c r="AC23">
        <v>0</v>
      </c>
      <c r="AD23">
        <v>5185</v>
      </c>
      <c r="AE23">
        <v>0</v>
      </c>
      <c r="AF23">
        <v>0</v>
      </c>
      <c r="AG23">
        <v>5183.4399999999996</v>
      </c>
      <c r="AH23">
        <v>1.5600000000004002</v>
      </c>
      <c r="AI23">
        <v>5185</v>
      </c>
      <c r="AJ23">
        <v>0</v>
      </c>
      <c r="AK23">
        <v>0</v>
      </c>
      <c r="AL23">
        <v>0</v>
      </c>
    </row>
    <row r="24" spans="1:38" hidden="1" x14ac:dyDescent="0.2">
      <c r="A24">
        <v>9000125</v>
      </c>
      <c r="B24" t="s">
        <v>106</v>
      </c>
      <c r="C24" t="s">
        <v>109</v>
      </c>
      <c r="D24" t="s">
        <v>107</v>
      </c>
      <c r="E24" t="s">
        <v>108</v>
      </c>
      <c r="F24" t="s">
        <v>29</v>
      </c>
      <c r="G24">
        <v>11333</v>
      </c>
      <c r="H24">
        <v>0</v>
      </c>
      <c r="I24">
        <v>0</v>
      </c>
      <c r="J24">
        <v>0</v>
      </c>
      <c r="L24">
        <v>11270.9</v>
      </c>
      <c r="M24">
        <v>0</v>
      </c>
      <c r="N24">
        <v>0</v>
      </c>
      <c r="O24">
        <v>0</v>
      </c>
      <c r="Q24">
        <v>11270.9</v>
      </c>
      <c r="R24">
        <v>194492.19999999998</v>
      </c>
      <c r="S24">
        <v>0</v>
      </c>
      <c r="T24">
        <v>0</v>
      </c>
      <c r="U24">
        <v>0</v>
      </c>
      <c r="V24">
        <v>10000</v>
      </c>
      <c r="W24">
        <v>0</v>
      </c>
      <c r="X24">
        <v>50000</v>
      </c>
      <c r="Y24">
        <v>27101.84</v>
      </c>
      <c r="Z24">
        <v>8219.0400000000009</v>
      </c>
      <c r="AB24">
        <v>7091.9500000000007</v>
      </c>
      <c r="AC24">
        <v>1127.0899999999999</v>
      </c>
      <c r="AD24">
        <v>10143.81</v>
      </c>
      <c r="AE24">
        <v>826.85</v>
      </c>
      <c r="AF24">
        <v>300.2399999999999</v>
      </c>
      <c r="AG24">
        <v>10387.379999999999</v>
      </c>
      <c r="AH24">
        <v>-243.56999999999971</v>
      </c>
      <c r="AI24">
        <v>11270.9</v>
      </c>
      <c r="AJ24">
        <v>0</v>
      </c>
      <c r="AK24">
        <v>455.43</v>
      </c>
      <c r="AL24">
        <v>1582.52</v>
      </c>
    </row>
    <row r="25" spans="1:38" hidden="1" x14ac:dyDescent="0.2">
      <c r="A25">
        <v>9000126</v>
      </c>
      <c r="B25" t="s">
        <v>110</v>
      </c>
      <c r="C25" t="s">
        <v>109</v>
      </c>
      <c r="D25" t="s">
        <v>111</v>
      </c>
      <c r="E25" t="s">
        <v>112</v>
      </c>
      <c r="F25" t="s">
        <v>29</v>
      </c>
      <c r="G25">
        <v>9066</v>
      </c>
      <c r="H25">
        <v>0</v>
      </c>
      <c r="I25">
        <v>0</v>
      </c>
      <c r="J25">
        <v>0</v>
      </c>
      <c r="L25">
        <v>9017.9500000000007</v>
      </c>
      <c r="M25">
        <v>0</v>
      </c>
      <c r="N25">
        <v>0</v>
      </c>
      <c r="O25">
        <v>0</v>
      </c>
      <c r="Q25">
        <v>9017.9500000000007</v>
      </c>
      <c r="R25">
        <v>157912.25</v>
      </c>
      <c r="S25">
        <v>0</v>
      </c>
      <c r="T25">
        <v>0</v>
      </c>
      <c r="U25">
        <v>0</v>
      </c>
      <c r="V25">
        <v>10000</v>
      </c>
      <c r="W25">
        <v>0</v>
      </c>
      <c r="X25">
        <v>50000</v>
      </c>
      <c r="Y25">
        <v>27337.91</v>
      </c>
      <c r="Z25">
        <v>4537.43</v>
      </c>
      <c r="AB25">
        <v>3635.64</v>
      </c>
      <c r="AC25">
        <v>901.79</v>
      </c>
      <c r="AD25">
        <v>8116.1600000000008</v>
      </c>
      <c r="AE25">
        <v>503.32</v>
      </c>
      <c r="AF25">
        <v>398.46999999999997</v>
      </c>
      <c r="AG25">
        <v>8469.3000000000011</v>
      </c>
      <c r="AH25">
        <v>-353.14000000000033</v>
      </c>
      <c r="AI25">
        <v>9017.9500000000007</v>
      </c>
      <c r="AJ25">
        <v>0</v>
      </c>
      <c r="AK25">
        <v>251.06</v>
      </c>
      <c r="AL25">
        <v>1152.8499999999999</v>
      </c>
    </row>
    <row r="26" spans="1:38" hidden="1" x14ac:dyDescent="0.2">
      <c r="A26">
        <v>9000127</v>
      </c>
      <c r="B26" t="s">
        <v>113</v>
      </c>
      <c r="C26" t="s">
        <v>116</v>
      </c>
      <c r="D26" t="s">
        <v>114</v>
      </c>
      <c r="E26" t="s">
        <v>115</v>
      </c>
      <c r="F26" t="s">
        <v>29</v>
      </c>
      <c r="G26">
        <v>11333</v>
      </c>
      <c r="H26">
        <v>0</v>
      </c>
      <c r="I26">
        <v>0</v>
      </c>
      <c r="J26">
        <v>0</v>
      </c>
      <c r="L26">
        <v>11219.67</v>
      </c>
      <c r="M26">
        <v>0</v>
      </c>
      <c r="N26">
        <v>0</v>
      </c>
      <c r="O26">
        <v>0</v>
      </c>
      <c r="Q26">
        <v>11219.67</v>
      </c>
      <c r="R26">
        <v>194595.95</v>
      </c>
      <c r="S26">
        <v>0</v>
      </c>
      <c r="T26">
        <v>0</v>
      </c>
      <c r="U26">
        <v>0</v>
      </c>
      <c r="V26">
        <v>0</v>
      </c>
      <c r="W26">
        <v>0</v>
      </c>
      <c r="X26">
        <v>50000</v>
      </c>
      <c r="Y26">
        <v>27474.11</v>
      </c>
      <c r="Z26">
        <v>9192.18</v>
      </c>
      <c r="AB26">
        <v>8070.2199999999993</v>
      </c>
      <c r="AC26">
        <v>1121.96</v>
      </c>
      <c r="AD26">
        <v>10097.709999999999</v>
      </c>
      <c r="AE26">
        <v>936.78</v>
      </c>
      <c r="AF26">
        <v>185.18000000000006</v>
      </c>
      <c r="AG26">
        <v>10282.89</v>
      </c>
      <c r="AH26">
        <v>-185.18000000000029</v>
      </c>
      <c r="AI26">
        <v>11219.67</v>
      </c>
      <c r="AJ26">
        <v>0</v>
      </c>
      <c r="AK26">
        <v>564.82000000000005</v>
      </c>
      <c r="AL26">
        <v>1686.7800000000002</v>
      </c>
    </row>
    <row r="27" spans="1:38" hidden="1" x14ac:dyDescent="0.2">
      <c r="A27">
        <v>9000128</v>
      </c>
      <c r="B27" t="s">
        <v>117</v>
      </c>
      <c r="C27" t="s">
        <v>116</v>
      </c>
      <c r="D27" t="s">
        <v>118</v>
      </c>
      <c r="E27" t="s">
        <v>119</v>
      </c>
      <c r="F27" t="s">
        <v>29</v>
      </c>
      <c r="G27">
        <v>9066</v>
      </c>
      <c r="H27">
        <v>0</v>
      </c>
      <c r="I27">
        <v>0</v>
      </c>
      <c r="J27">
        <v>0</v>
      </c>
      <c r="L27">
        <v>8975.34</v>
      </c>
      <c r="M27">
        <v>0</v>
      </c>
      <c r="N27">
        <v>0</v>
      </c>
      <c r="O27">
        <v>0</v>
      </c>
      <c r="Q27">
        <v>8975.34</v>
      </c>
      <c r="R27">
        <v>157824.38999999998</v>
      </c>
      <c r="S27">
        <v>0</v>
      </c>
      <c r="T27">
        <v>0</v>
      </c>
      <c r="U27">
        <v>0</v>
      </c>
      <c r="V27">
        <v>0</v>
      </c>
      <c r="W27">
        <v>0</v>
      </c>
      <c r="X27">
        <v>50000</v>
      </c>
      <c r="Y27">
        <v>27365.89</v>
      </c>
      <c r="Z27">
        <v>5525.85</v>
      </c>
      <c r="AB27">
        <v>4628.32</v>
      </c>
      <c r="AC27">
        <v>897.53</v>
      </c>
      <c r="AD27">
        <v>8077.81</v>
      </c>
      <c r="AE27">
        <v>602.53</v>
      </c>
      <c r="AF27">
        <v>295</v>
      </c>
      <c r="AG27">
        <v>8372.81</v>
      </c>
      <c r="AH27">
        <v>-294.99999999999909</v>
      </c>
      <c r="AI27">
        <v>8975.34</v>
      </c>
      <c r="AJ27">
        <v>0</v>
      </c>
      <c r="AK27">
        <v>349.99</v>
      </c>
      <c r="AL27">
        <v>1247.52</v>
      </c>
    </row>
    <row r="28" spans="1:38" hidden="1" x14ac:dyDescent="0.2">
      <c r="A28">
        <v>9000132</v>
      </c>
      <c r="B28" t="s">
        <v>120</v>
      </c>
      <c r="C28" t="s">
        <v>122</v>
      </c>
      <c r="D28" t="s">
        <v>121</v>
      </c>
      <c r="E28" t="s">
        <v>8439</v>
      </c>
      <c r="F28" t="s">
        <v>29</v>
      </c>
      <c r="G28">
        <v>9066</v>
      </c>
      <c r="H28">
        <v>0</v>
      </c>
      <c r="I28">
        <v>0</v>
      </c>
      <c r="J28">
        <v>0</v>
      </c>
      <c r="L28">
        <v>8925.93</v>
      </c>
      <c r="M28">
        <v>0</v>
      </c>
      <c r="N28">
        <v>0</v>
      </c>
      <c r="O28">
        <v>0</v>
      </c>
      <c r="Q28">
        <v>8925.93</v>
      </c>
      <c r="R28">
        <v>157595.57</v>
      </c>
      <c r="S28">
        <v>10000</v>
      </c>
      <c r="T28">
        <v>0</v>
      </c>
      <c r="U28">
        <v>0</v>
      </c>
      <c r="V28">
        <v>0</v>
      </c>
      <c r="W28">
        <v>0</v>
      </c>
      <c r="X28">
        <v>50000</v>
      </c>
      <c r="Y28">
        <v>27391.1</v>
      </c>
      <c r="Z28">
        <v>4500.45</v>
      </c>
      <c r="AB28">
        <v>3607.8500000000004</v>
      </c>
      <c r="AC28">
        <v>892.6</v>
      </c>
      <c r="AD28">
        <v>8033.33</v>
      </c>
      <c r="AE28">
        <v>500.64</v>
      </c>
      <c r="AF28">
        <v>391.96000000000004</v>
      </c>
      <c r="AG28">
        <v>8462.91</v>
      </c>
      <c r="AH28">
        <v>-429.57999999999993</v>
      </c>
      <c r="AI28">
        <v>8925.93</v>
      </c>
      <c r="AJ28">
        <v>0</v>
      </c>
      <c r="AK28">
        <v>249.28</v>
      </c>
      <c r="AL28">
        <v>1141.8800000000001</v>
      </c>
    </row>
    <row r="29" spans="1:38" hidden="1" x14ac:dyDescent="0.2">
      <c r="A29">
        <v>9000134</v>
      </c>
      <c r="B29" t="s">
        <v>123</v>
      </c>
      <c r="C29" t="s">
        <v>39</v>
      </c>
      <c r="D29" t="s">
        <v>124</v>
      </c>
      <c r="E29" t="s">
        <v>7846</v>
      </c>
      <c r="F29" t="s">
        <v>125</v>
      </c>
      <c r="G29">
        <v>0</v>
      </c>
      <c r="H29">
        <v>0</v>
      </c>
      <c r="I29">
        <v>0</v>
      </c>
      <c r="J29">
        <v>4.5</v>
      </c>
      <c r="L29">
        <v>7650</v>
      </c>
      <c r="M29">
        <v>0</v>
      </c>
      <c r="N29">
        <v>0</v>
      </c>
      <c r="O29">
        <v>0</v>
      </c>
      <c r="Q29">
        <v>7650</v>
      </c>
      <c r="R29">
        <v>110498.66</v>
      </c>
      <c r="S29">
        <v>10000</v>
      </c>
      <c r="T29">
        <v>10000</v>
      </c>
      <c r="U29">
        <v>0</v>
      </c>
      <c r="V29">
        <v>20000</v>
      </c>
      <c r="W29">
        <v>0</v>
      </c>
      <c r="X29">
        <v>50000</v>
      </c>
      <c r="Y29">
        <v>13028.72</v>
      </c>
      <c r="Z29">
        <v>224.1</v>
      </c>
      <c r="AB29">
        <v>223.64</v>
      </c>
      <c r="AC29">
        <v>0.46</v>
      </c>
      <c r="AD29">
        <v>7649.54</v>
      </c>
      <c r="AE29">
        <v>0</v>
      </c>
      <c r="AF29">
        <v>0.46</v>
      </c>
      <c r="AG29">
        <v>7650</v>
      </c>
      <c r="AH29">
        <v>-0.46000000000003638</v>
      </c>
      <c r="AI29">
        <v>7650</v>
      </c>
      <c r="AJ29">
        <v>0</v>
      </c>
      <c r="AK29">
        <v>0</v>
      </c>
      <c r="AL29">
        <v>0.46</v>
      </c>
    </row>
    <row r="30" spans="1:38" hidden="1" x14ac:dyDescent="0.2">
      <c r="A30">
        <v>9000135</v>
      </c>
      <c r="B30" t="s">
        <v>126</v>
      </c>
      <c r="C30" t="s">
        <v>39</v>
      </c>
      <c r="D30" t="s">
        <v>127</v>
      </c>
      <c r="E30" t="s">
        <v>128</v>
      </c>
      <c r="F30" t="s">
        <v>105</v>
      </c>
      <c r="G30">
        <v>0</v>
      </c>
      <c r="H30">
        <v>0</v>
      </c>
      <c r="I30">
        <v>0</v>
      </c>
      <c r="J30">
        <v>2.15</v>
      </c>
      <c r="L30">
        <v>3655</v>
      </c>
      <c r="M30">
        <v>0</v>
      </c>
      <c r="N30">
        <v>0</v>
      </c>
      <c r="O30">
        <v>0</v>
      </c>
      <c r="Q30">
        <v>3655</v>
      </c>
      <c r="R30">
        <v>68369.489999999991</v>
      </c>
      <c r="S30">
        <v>0</v>
      </c>
      <c r="T30">
        <v>3000</v>
      </c>
      <c r="U30">
        <v>0</v>
      </c>
      <c r="V30">
        <v>0</v>
      </c>
      <c r="W30">
        <v>0</v>
      </c>
      <c r="X30">
        <v>50000</v>
      </c>
      <c r="Y30">
        <v>10309.69</v>
      </c>
      <c r="Z30">
        <v>151.79</v>
      </c>
      <c r="AB30">
        <v>186.93</v>
      </c>
      <c r="AC30">
        <v>0</v>
      </c>
      <c r="AD30">
        <v>3655</v>
      </c>
      <c r="AE30">
        <v>0</v>
      </c>
      <c r="AF30">
        <v>0</v>
      </c>
      <c r="AG30">
        <v>3655</v>
      </c>
      <c r="AH30">
        <v>0</v>
      </c>
      <c r="AI30">
        <v>3655</v>
      </c>
      <c r="AJ30">
        <v>0</v>
      </c>
      <c r="AK30">
        <v>0</v>
      </c>
      <c r="AL30">
        <v>0</v>
      </c>
    </row>
    <row r="31" spans="1:38" hidden="1" x14ac:dyDescent="0.2">
      <c r="A31">
        <v>9000136</v>
      </c>
      <c r="B31" t="s">
        <v>129</v>
      </c>
      <c r="C31" t="s">
        <v>39</v>
      </c>
      <c r="D31" t="s">
        <v>130</v>
      </c>
      <c r="E31" t="s">
        <v>7847</v>
      </c>
      <c r="F31" t="s">
        <v>125</v>
      </c>
      <c r="G31">
        <v>0</v>
      </c>
      <c r="H31">
        <v>0</v>
      </c>
      <c r="I31">
        <v>0</v>
      </c>
      <c r="J31">
        <v>3.6</v>
      </c>
      <c r="L31">
        <v>6120</v>
      </c>
      <c r="M31">
        <v>0</v>
      </c>
      <c r="N31">
        <v>0</v>
      </c>
      <c r="O31">
        <v>0</v>
      </c>
      <c r="Q31">
        <v>6120</v>
      </c>
      <c r="R31">
        <v>96022.41</v>
      </c>
      <c r="S31">
        <v>0</v>
      </c>
      <c r="T31">
        <v>0</v>
      </c>
      <c r="U31">
        <v>0</v>
      </c>
      <c r="V31">
        <v>10000</v>
      </c>
      <c r="W31">
        <v>0</v>
      </c>
      <c r="X31">
        <v>50000</v>
      </c>
      <c r="Y31">
        <v>10251.049999999999</v>
      </c>
      <c r="Z31">
        <v>773.14</v>
      </c>
      <c r="AB31">
        <v>710.01</v>
      </c>
      <c r="AC31">
        <v>63.13</v>
      </c>
      <c r="AD31">
        <v>6056.87</v>
      </c>
      <c r="AE31">
        <v>63.13</v>
      </c>
      <c r="AF31">
        <v>0</v>
      </c>
      <c r="AG31">
        <v>6056.87</v>
      </c>
      <c r="AH31">
        <v>0</v>
      </c>
      <c r="AI31">
        <v>6120</v>
      </c>
      <c r="AJ31">
        <v>0</v>
      </c>
      <c r="AK31">
        <v>0</v>
      </c>
      <c r="AL31">
        <v>63.13</v>
      </c>
    </row>
    <row r="32" spans="1:38" hidden="1" x14ac:dyDescent="0.2">
      <c r="A32">
        <v>9000137</v>
      </c>
      <c r="B32" t="s">
        <v>131</v>
      </c>
      <c r="C32" t="s">
        <v>39</v>
      </c>
      <c r="D32" t="s">
        <v>132</v>
      </c>
      <c r="E32" t="s">
        <v>133</v>
      </c>
      <c r="F32" t="s">
        <v>125</v>
      </c>
      <c r="G32">
        <v>0</v>
      </c>
      <c r="H32">
        <v>0</v>
      </c>
      <c r="I32">
        <v>0</v>
      </c>
      <c r="J32">
        <v>3.6</v>
      </c>
      <c r="L32">
        <v>6120</v>
      </c>
      <c r="M32">
        <v>0</v>
      </c>
      <c r="N32">
        <v>0</v>
      </c>
      <c r="O32">
        <v>0</v>
      </c>
      <c r="Q32">
        <v>6120</v>
      </c>
      <c r="R32">
        <v>97667.08</v>
      </c>
      <c r="S32">
        <v>10000</v>
      </c>
      <c r="T32">
        <v>10000</v>
      </c>
      <c r="U32">
        <v>0</v>
      </c>
      <c r="V32">
        <v>10000</v>
      </c>
      <c r="W32">
        <v>0</v>
      </c>
      <c r="X32">
        <v>50000</v>
      </c>
      <c r="Y32">
        <v>16446.34</v>
      </c>
      <c r="Z32">
        <v>36.619999999999997</v>
      </c>
      <c r="AB32">
        <v>36.06</v>
      </c>
      <c r="AC32">
        <v>0.56000000000000005</v>
      </c>
      <c r="AD32">
        <v>6119.44</v>
      </c>
      <c r="AE32">
        <v>0</v>
      </c>
      <c r="AF32">
        <v>0.56000000000000005</v>
      </c>
      <c r="AG32">
        <v>6120</v>
      </c>
      <c r="AH32">
        <v>-0.56000000000040018</v>
      </c>
      <c r="AI32">
        <v>6120</v>
      </c>
      <c r="AJ32">
        <v>0</v>
      </c>
      <c r="AK32">
        <v>0</v>
      </c>
      <c r="AL32">
        <v>0.56000000000000005</v>
      </c>
    </row>
    <row r="33" spans="1:38" hidden="1" x14ac:dyDescent="0.2">
      <c r="A33">
        <v>9000138</v>
      </c>
      <c r="B33" t="s">
        <v>134</v>
      </c>
      <c r="C33" t="s">
        <v>137</v>
      </c>
      <c r="D33" t="s">
        <v>135</v>
      </c>
      <c r="E33" t="s">
        <v>136</v>
      </c>
      <c r="F33" t="s">
        <v>125</v>
      </c>
      <c r="G33">
        <v>0</v>
      </c>
      <c r="H33">
        <v>0</v>
      </c>
      <c r="I33">
        <v>0</v>
      </c>
      <c r="J33">
        <v>3.6</v>
      </c>
      <c r="L33">
        <v>6110.82</v>
      </c>
      <c r="M33">
        <v>0</v>
      </c>
      <c r="N33">
        <v>0</v>
      </c>
      <c r="O33">
        <v>0</v>
      </c>
      <c r="Q33">
        <v>6110.82</v>
      </c>
      <c r="R33">
        <v>95105.420000000013</v>
      </c>
      <c r="S33">
        <v>10000</v>
      </c>
      <c r="T33">
        <v>10000</v>
      </c>
      <c r="U33">
        <v>0</v>
      </c>
      <c r="V33">
        <v>10000</v>
      </c>
      <c r="W33">
        <v>4000</v>
      </c>
      <c r="X33">
        <v>50000</v>
      </c>
      <c r="Y33">
        <v>12609.79</v>
      </c>
      <c r="Z33">
        <v>0</v>
      </c>
      <c r="AB33">
        <v>57.91</v>
      </c>
      <c r="AC33">
        <v>0</v>
      </c>
      <c r="AD33">
        <v>6110.82</v>
      </c>
      <c r="AE33">
        <v>0</v>
      </c>
      <c r="AF33">
        <v>0</v>
      </c>
      <c r="AG33">
        <v>6116.33</v>
      </c>
      <c r="AH33">
        <v>-5.5100000000002183</v>
      </c>
      <c r="AI33">
        <v>6110.82</v>
      </c>
      <c r="AJ33">
        <v>0</v>
      </c>
      <c r="AK33">
        <v>0</v>
      </c>
      <c r="AL33">
        <v>0</v>
      </c>
    </row>
    <row r="34" spans="1:38" hidden="1" x14ac:dyDescent="0.2">
      <c r="A34">
        <v>9000139</v>
      </c>
      <c r="B34" t="s">
        <v>138</v>
      </c>
      <c r="C34" t="s">
        <v>4942</v>
      </c>
      <c r="D34" t="s">
        <v>139</v>
      </c>
      <c r="E34" t="s">
        <v>140</v>
      </c>
      <c r="F34" t="s">
        <v>125</v>
      </c>
      <c r="G34">
        <v>0</v>
      </c>
      <c r="H34">
        <v>0</v>
      </c>
      <c r="I34">
        <v>0</v>
      </c>
      <c r="J34">
        <v>4.5</v>
      </c>
      <c r="L34">
        <v>7650</v>
      </c>
      <c r="M34">
        <v>0</v>
      </c>
      <c r="N34">
        <v>0</v>
      </c>
      <c r="O34">
        <v>0</v>
      </c>
      <c r="Q34">
        <v>7650</v>
      </c>
      <c r="R34">
        <v>107150.95</v>
      </c>
      <c r="S34">
        <v>10000</v>
      </c>
      <c r="T34">
        <v>10000</v>
      </c>
      <c r="U34">
        <v>0</v>
      </c>
      <c r="V34">
        <v>0</v>
      </c>
      <c r="W34">
        <v>0</v>
      </c>
      <c r="X34">
        <v>50000</v>
      </c>
      <c r="Y34">
        <v>13631.05</v>
      </c>
      <c r="Z34">
        <v>705.6</v>
      </c>
      <c r="AB34">
        <v>635.38</v>
      </c>
      <c r="AC34">
        <v>70.22</v>
      </c>
      <c r="AD34">
        <v>7579.78</v>
      </c>
      <c r="AE34">
        <v>70.16</v>
      </c>
      <c r="AF34">
        <v>6.0000000000002274E-2</v>
      </c>
      <c r="AG34">
        <v>7577.55</v>
      </c>
      <c r="AH34">
        <v>2.2299999999995634</v>
      </c>
      <c r="AI34">
        <v>7650</v>
      </c>
      <c r="AJ34">
        <v>0</v>
      </c>
      <c r="AK34">
        <v>0</v>
      </c>
      <c r="AL34">
        <v>70.22</v>
      </c>
    </row>
    <row r="35" spans="1:38" hidden="1" x14ac:dyDescent="0.2">
      <c r="A35">
        <v>9000140</v>
      </c>
      <c r="B35" t="s">
        <v>141</v>
      </c>
      <c r="C35" t="s">
        <v>4942</v>
      </c>
      <c r="D35" t="s">
        <v>142</v>
      </c>
      <c r="E35" t="s">
        <v>143</v>
      </c>
      <c r="F35" t="s">
        <v>125</v>
      </c>
      <c r="G35">
        <v>0</v>
      </c>
      <c r="H35">
        <v>0</v>
      </c>
      <c r="I35">
        <v>0</v>
      </c>
      <c r="J35">
        <v>3.6</v>
      </c>
      <c r="L35">
        <v>6120</v>
      </c>
      <c r="M35">
        <v>0</v>
      </c>
      <c r="N35">
        <v>0</v>
      </c>
      <c r="O35">
        <v>0</v>
      </c>
      <c r="Q35">
        <v>6120</v>
      </c>
      <c r="R35">
        <v>96192.52</v>
      </c>
      <c r="S35">
        <v>10000</v>
      </c>
      <c r="T35">
        <v>0</v>
      </c>
      <c r="U35">
        <v>0</v>
      </c>
      <c r="V35">
        <v>10000</v>
      </c>
      <c r="W35">
        <v>0</v>
      </c>
      <c r="X35">
        <v>50000</v>
      </c>
      <c r="Y35">
        <v>11794.89</v>
      </c>
      <c r="Z35">
        <v>431.93</v>
      </c>
      <c r="AB35">
        <v>395.37</v>
      </c>
      <c r="AC35">
        <v>36.56</v>
      </c>
      <c r="AD35">
        <v>6083.44</v>
      </c>
      <c r="AE35">
        <v>36.51</v>
      </c>
      <c r="AF35">
        <v>5.0000000000004263E-2</v>
      </c>
      <c r="AG35">
        <v>6081.65</v>
      </c>
      <c r="AH35">
        <v>1.7899999999999636</v>
      </c>
      <c r="AI35">
        <v>6120</v>
      </c>
      <c r="AJ35">
        <v>0</v>
      </c>
      <c r="AK35">
        <v>0</v>
      </c>
      <c r="AL35">
        <v>36.56</v>
      </c>
    </row>
    <row r="36" spans="1:38" hidden="1" x14ac:dyDescent="0.2">
      <c r="A36">
        <v>9000141</v>
      </c>
      <c r="B36" t="s">
        <v>144</v>
      </c>
      <c r="C36" t="s">
        <v>39</v>
      </c>
      <c r="D36" t="s">
        <v>145</v>
      </c>
      <c r="E36" t="s">
        <v>146</v>
      </c>
      <c r="F36" t="s">
        <v>29</v>
      </c>
      <c r="G36">
        <v>9066</v>
      </c>
      <c r="H36">
        <v>0</v>
      </c>
      <c r="I36">
        <v>0</v>
      </c>
      <c r="J36">
        <v>0</v>
      </c>
      <c r="L36">
        <v>9066</v>
      </c>
      <c r="M36">
        <v>0</v>
      </c>
      <c r="N36">
        <v>0</v>
      </c>
      <c r="O36">
        <v>0</v>
      </c>
      <c r="Q36">
        <v>9066</v>
      </c>
      <c r="R36">
        <v>156743.07</v>
      </c>
      <c r="S36">
        <v>0</v>
      </c>
      <c r="T36">
        <v>0</v>
      </c>
      <c r="U36">
        <v>0</v>
      </c>
      <c r="V36">
        <v>10000</v>
      </c>
      <c r="W36">
        <v>0</v>
      </c>
      <c r="X36">
        <v>50000</v>
      </c>
      <c r="Y36">
        <v>19947.2</v>
      </c>
      <c r="Z36">
        <v>5159.59</v>
      </c>
      <c r="AB36">
        <v>4252.99</v>
      </c>
      <c r="AC36">
        <v>906.6</v>
      </c>
      <c r="AD36">
        <v>8159.4</v>
      </c>
      <c r="AE36">
        <v>515.80999999999995</v>
      </c>
      <c r="AF36">
        <v>390.79000000000008</v>
      </c>
      <c r="AG36">
        <v>8550.19</v>
      </c>
      <c r="AH36">
        <v>-390.79000000000087</v>
      </c>
      <c r="AI36">
        <v>9066</v>
      </c>
      <c r="AJ36">
        <v>0</v>
      </c>
      <c r="AK36">
        <v>254.22</v>
      </c>
      <c r="AL36">
        <v>1160.82</v>
      </c>
    </row>
    <row r="37" spans="1:38" hidden="1" x14ac:dyDescent="0.2">
      <c r="A37">
        <v>9000142</v>
      </c>
      <c r="B37" t="s">
        <v>147</v>
      </c>
      <c r="C37" t="s">
        <v>4942</v>
      </c>
      <c r="D37" t="s">
        <v>148</v>
      </c>
      <c r="E37" t="s">
        <v>149</v>
      </c>
      <c r="F37" t="s">
        <v>125</v>
      </c>
      <c r="G37">
        <v>0</v>
      </c>
      <c r="H37">
        <v>0</v>
      </c>
      <c r="I37">
        <v>0</v>
      </c>
      <c r="J37">
        <v>3.6</v>
      </c>
      <c r="L37">
        <v>6120</v>
      </c>
      <c r="M37">
        <v>0</v>
      </c>
      <c r="N37">
        <v>0</v>
      </c>
      <c r="O37">
        <v>0</v>
      </c>
      <c r="Q37">
        <v>6120</v>
      </c>
      <c r="R37">
        <v>95468.75</v>
      </c>
      <c r="S37">
        <v>10000</v>
      </c>
      <c r="T37">
        <v>0</v>
      </c>
      <c r="U37">
        <v>0</v>
      </c>
      <c r="V37">
        <v>10000</v>
      </c>
      <c r="W37">
        <v>0</v>
      </c>
      <c r="X37">
        <v>50000</v>
      </c>
      <c r="Y37">
        <v>12990.35</v>
      </c>
      <c r="Z37">
        <v>374.35</v>
      </c>
      <c r="AB37">
        <v>350.59</v>
      </c>
      <c r="AC37">
        <v>23.76</v>
      </c>
      <c r="AD37">
        <v>6096.24</v>
      </c>
      <c r="AE37">
        <v>23.71</v>
      </c>
      <c r="AF37">
        <v>5.0000000000000711E-2</v>
      </c>
      <c r="AG37">
        <v>6094.45</v>
      </c>
      <c r="AH37">
        <v>1.7899999999999636</v>
      </c>
      <c r="AI37">
        <v>6120</v>
      </c>
      <c r="AJ37">
        <v>0</v>
      </c>
      <c r="AK37">
        <v>0</v>
      </c>
      <c r="AL37">
        <v>23.76</v>
      </c>
    </row>
    <row r="38" spans="1:38" hidden="1" x14ac:dyDescent="0.2">
      <c r="A38">
        <v>9000143</v>
      </c>
      <c r="B38" t="s">
        <v>150</v>
      </c>
      <c r="C38" t="s">
        <v>153</v>
      </c>
      <c r="D38" t="s">
        <v>151</v>
      </c>
      <c r="E38" t="s">
        <v>9450</v>
      </c>
      <c r="F38" t="s">
        <v>125</v>
      </c>
      <c r="G38">
        <v>0</v>
      </c>
      <c r="H38">
        <v>0</v>
      </c>
      <c r="I38">
        <v>0</v>
      </c>
      <c r="J38">
        <v>3.6</v>
      </c>
      <c r="L38">
        <v>6120</v>
      </c>
      <c r="M38">
        <v>0</v>
      </c>
      <c r="N38">
        <v>0</v>
      </c>
      <c r="O38">
        <v>0</v>
      </c>
      <c r="Q38">
        <v>6120</v>
      </c>
      <c r="R38">
        <v>88469.95</v>
      </c>
      <c r="S38">
        <v>0</v>
      </c>
      <c r="T38">
        <v>10000</v>
      </c>
      <c r="U38">
        <v>0</v>
      </c>
      <c r="V38">
        <v>10000</v>
      </c>
      <c r="W38">
        <v>0</v>
      </c>
      <c r="X38">
        <v>50000</v>
      </c>
      <c r="Y38">
        <v>10458.879999999999</v>
      </c>
      <c r="Z38">
        <v>240.33</v>
      </c>
      <c r="AB38">
        <v>187.37</v>
      </c>
      <c r="AC38">
        <v>52.96</v>
      </c>
      <c r="AD38">
        <v>6067.04</v>
      </c>
      <c r="AE38">
        <v>52.95</v>
      </c>
      <c r="AF38">
        <v>9.9999999999980105E-3</v>
      </c>
      <c r="AG38">
        <v>6067.05</v>
      </c>
      <c r="AH38">
        <v>-1.0000000000218279E-2</v>
      </c>
      <c r="AI38">
        <v>6120</v>
      </c>
      <c r="AJ38">
        <v>0</v>
      </c>
      <c r="AK38">
        <v>0</v>
      </c>
      <c r="AL38">
        <v>52.96</v>
      </c>
    </row>
    <row r="39" spans="1:38" hidden="1" x14ac:dyDescent="0.2">
      <c r="A39">
        <v>9000144</v>
      </c>
      <c r="B39" t="s">
        <v>154</v>
      </c>
      <c r="C39" t="s">
        <v>39</v>
      </c>
      <c r="D39" t="s">
        <v>155</v>
      </c>
      <c r="E39" t="s">
        <v>156</v>
      </c>
      <c r="F39" t="s">
        <v>125</v>
      </c>
      <c r="G39">
        <v>0</v>
      </c>
      <c r="H39">
        <v>0</v>
      </c>
      <c r="I39">
        <v>0</v>
      </c>
      <c r="J39">
        <v>3.6</v>
      </c>
      <c r="L39">
        <v>6120</v>
      </c>
      <c r="M39">
        <v>0</v>
      </c>
      <c r="N39">
        <v>0</v>
      </c>
      <c r="O39">
        <v>0</v>
      </c>
      <c r="Q39">
        <v>6120</v>
      </c>
      <c r="R39">
        <v>98241.9</v>
      </c>
      <c r="S39">
        <v>20000</v>
      </c>
      <c r="T39">
        <v>10000</v>
      </c>
      <c r="U39">
        <v>0</v>
      </c>
      <c r="V39">
        <v>20000</v>
      </c>
      <c r="W39">
        <v>0</v>
      </c>
      <c r="X39">
        <v>50000</v>
      </c>
      <c r="Y39">
        <v>7747.3</v>
      </c>
      <c r="Z39">
        <v>0</v>
      </c>
      <c r="AB39">
        <v>0</v>
      </c>
      <c r="AC39">
        <v>0</v>
      </c>
      <c r="AD39">
        <v>6120</v>
      </c>
      <c r="AE39">
        <v>0</v>
      </c>
      <c r="AF39">
        <v>0</v>
      </c>
      <c r="AG39">
        <v>6120</v>
      </c>
      <c r="AH39">
        <v>0</v>
      </c>
      <c r="AI39">
        <v>6120</v>
      </c>
      <c r="AJ39">
        <v>0</v>
      </c>
      <c r="AK39">
        <v>0</v>
      </c>
      <c r="AL39">
        <v>0</v>
      </c>
    </row>
    <row r="40" spans="1:38" hidden="1" x14ac:dyDescent="0.2">
      <c r="A40">
        <v>9000145</v>
      </c>
      <c r="B40" t="s">
        <v>157</v>
      </c>
      <c r="C40" t="s">
        <v>39</v>
      </c>
      <c r="D40" t="s">
        <v>158</v>
      </c>
      <c r="E40" t="s">
        <v>159</v>
      </c>
      <c r="F40" t="s">
        <v>160</v>
      </c>
      <c r="G40">
        <v>0</v>
      </c>
      <c r="H40">
        <v>0</v>
      </c>
      <c r="I40">
        <v>0</v>
      </c>
      <c r="J40">
        <v>1.2</v>
      </c>
      <c r="L40">
        <v>2040</v>
      </c>
      <c r="M40">
        <v>0</v>
      </c>
      <c r="N40">
        <v>0</v>
      </c>
      <c r="O40">
        <v>0</v>
      </c>
      <c r="Q40">
        <v>2040</v>
      </c>
      <c r="R40">
        <v>60002.43</v>
      </c>
      <c r="S40">
        <v>0</v>
      </c>
      <c r="T40">
        <v>0</v>
      </c>
      <c r="U40">
        <v>0</v>
      </c>
      <c r="V40">
        <v>10000</v>
      </c>
      <c r="W40">
        <v>0</v>
      </c>
      <c r="X40">
        <v>50000</v>
      </c>
      <c r="Y40">
        <v>7697.56</v>
      </c>
      <c r="Z40">
        <v>0</v>
      </c>
      <c r="AB40">
        <v>0</v>
      </c>
      <c r="AC40">
        <v>0</v>
      </c>
      <c r="AD40">
        <v>2040</v>
      </c>
      <c r="AE40">
        <v>0</v>
      </c>
      <c r="AF40">
        <v>0</v>
      </c>
      <c r="AG40">
        <v>2040</v>
      </c>
      <c r="AH40">
        <v>0</v>
      </c>
      <c r="AI40">
        <v>2040</v>
      </c>
      <c r="AJ40">
        <v>0</v>
      </c>
      <c r="AK40">
        <v>0</v>
      </c>
      <c r="AL40">
        <v>0</v>
      </c>
    </row>
    <row r="41" spans="1:38" hidden="1" x14ac:dyDescent="0.2">
      <c r="A41">
        <v>9000146</v>
      </c>
      <c r="B41" t="s">
        <v>161</v>
      </c>
      <c r="C41" t="s">
        <v>39</v>
      </c>
      <c r="D41" t="s">
        <v>162</v>
      </c>
      <c r="E41" t="s">
        <v>163</v>
      </c>
      <c r="F41" t="s">
        <v>160</v>
      </c>
      <c r="G41">
        <v>0</v>
      </c>
      <c r="H41">
        <v>0</v>
      </c>
      <c r="I41">
        <v>0</v>
      </c>
      <c r="J41">
        <v>1</v>
      </c>
      <c r="L41">
        <v>1700</v>
      </c>
      <c r="M41">
        <v>0</v>
      </c>
      <c r="N41">
        <v>0</v>
      </c>
      <c r="O41">
        <v>0</v>
      </c>
      <c r="Q41">
        <v>1700</v>
      </c>
      <c r="R41">
        <v>56522.82</v>
      </c>
      <c r="S41">
        <v>1000</v>
      </c>
      <c r="T41">
        <v>0</v>
      </c>
      <c r="U41">
        <v>0</v>
      </c>
      <c r="V41">
        <v>10000</v>
      </c>
      <c r="W41">
        <v>0</v>
      </c>
      <c r="X41">
        <v>50000</v>
      </c>
      <c r="Y41">
        <v>7340.43</v>
      </c>
      <c r="Z41">
        <v>0</v>
      </c>
      <c r="AB41">
        <v>0</v>
      </c>
      <c r="AC41">
        <v>0</v>
      </c>
      <c r="AD41">
        <v>1700</v>
      </c>
      <c r="AE41">
        <v>0</v>
      </c>
      <c r="AF41">
        <v>0</v>
      </c>
      <c r="AG41">
        <v>1700</v>
      </c>
      <c r="AH41">
        <v>0</v>
      </c>
      <c r="AI41">
        <v>1700</v>
      </c>
      <c r="AJ41">
        <v>0</v>
      </c>
      <c r="AK41">
        <v>0</v>
      </c>
      <c r="AL41">
        <v>0</v>
      </c>
    </row>
    <row r="42" spans="1:38" hidden="1" x14ac:dyDescent="0.2">
      <c r="A42">
        <v>9000147</v>
      </c>
      <c r="B42" t="s">
        <v>164</v>
      </c>
      <c r="C42" t="s">
        <v>39</v>
      </c>
      <c r="D42" t="s">
        <v>165</v>
      </c>
      <c r="E42" t="s">
        <v>166</v>
      </c>
      <c r="F42" t="s">
        <v>160</v>
      </c>
      <c r="G42">
        <v>0</v>
      </c>
      <c r="H42">
        <v>0</v>
      </c>
      <c r="I42">
        <v>0</v>
      </c>
      <c r="J42">
        <v>1</v>
      </c>
      <c r="L42">
        <v>1700</v>
      </c>
      <c r="M42">
        <v>0</v>
      </c>
      <c r="N42">
        <v>0</v>
      </c>
      <c r="O42">
        <v>0</v>
      </c>
      <c r="Q42">
        <v>1700</v>
      </c>
      <c r="R42">
        <v>54610.06</v>
      </c>
      <c r="S42">
        <v>0</v>
      </c>
      <c r="T42">
        <v>0</v>
      </c>
      <c r="U42">
        <v>0</v>
      </c>
      <c r="V42">
        <v>0</v>
      </c>
      <c r="W42">
        <v>0</v>
      </c>
      <c r="X42">
        <v>50000</v>
      </c>
      <c r="Y42">
        <v>8577.9599999999991</v>
      </c>
      <c r="Z42">
        <v>0</v>
      </c>
      <c r="AB42">
        <v>0</v>
      </c>
      <c r="AC42">
        <v>0</v>
      </c>
      <c r="AD42">
        <v>1700</v>
      </c>
      <c r="AE42">
        <v>0</v>
      </c>
      <c r="AF42">
        <v>0</v>
      </c>
      <c r="AG42">
        <v>1700</v>
      </c>
      <c r="AH42">
        <v>0</v>
      </c>
      <c r="AI42">
        <v>1700</v>
      </c>
      <c r="AJ42">
        <v>0</v>
      </c>
      <c r="AK42">
        <v>0</v>
      </c>
      <c r="AL42">
        <v>0</v>
      </c>
    </row>
    <row r="43" spans="1:38" hidden="1" x14ac:dyDescent="0.2">
      <c r="A43">
        <v>9000148</v>
      </c>
      <c r="B43" t="s">
        <v>167</v>
      </c>
      <c r="C43" t="s">
        <v>39</v>
      </c>
      <c r="D43" t="s">
        <v>168</v>
      </c>
      <c r="E43" t="s">
        <v>169</v>
      </c>
      <c r="F43" t="s">
        <v>160</v>
      </c>
      <c r="G43">
        <v>0</v>
      </c>
      <c r="H43">
        <v>0</v>
      </c>
      <c r="I43">
        <v>0</v>
      </c>
      <c r="J43">
        <v>1.2</v>
      </c>
      <c r="L43">
        <v>2040</v>
      </c>
      <c r="M43">
        <v>0</v>
      </c>
      <c r="N43">
        <v>0</v>
      </c>
      <c r="O43">
        <v>0</v>
      </c>
      <c r="Q43">
        <v>2040</v>
      </c>
      <c r="R43">
        <v>53750.98</v>
      </c>
      <c r="S43">
        <v>5000</v>
      </c>
      <c r="T43">
        <v>10000</v>
      </c>
      <c r="U43">
        <v>0</v>
      </c>
      <c r="V43">
        <v>0</v>
      </c>
      <c r="W43">
        <v>0</v>
      </c>
      <c r="X43">
        <v>50000</v>
      </c>
      <c r="Y43">
        <v>7307.71</v>
      </c>
      <c r="Z43">
        <v>0</v>
      </c>
      <c r="AB43">
        <v>0</v>
      </c>
      <c r="AC43">
        <v>0</v>
      </c>
      <c r="AD43">
        <v>2040</v>
      </c>
      <c r="AE43">
        <v>0</v>
      </c>
      <c r="AF43">
        <v>0</v>
      </c>
      <c r="AG43">
        <v>2040</v>
      </c>
      <c r="AH43">
        <v>0</v>
      </c>
      <c r="AI43">
        <v>2040</v>
      </c>
      <c r="AJ43">
        <v>0</v>
      </c>
      <c r="AK43">
        <v>0</v>
      </c>
      <c r="AL43">
        <v>0</v>
      </c>
    </row>
    <row r="44" spans="1:38" hidden="1" x14ac:dyDescent="0.2">
      <c r="A44">
        <v>9000149</v>
      </c>
      <c r="B44" t="s">
        <v>170</v>
      </c>
      <c r="C44" t="s">
        <v>39</v>
      </c>
      <c r="D44" t="s">
        <v>171</v>
      </c>
      <c r="E44" t="s">
        <v>172</v>
      </c>
      <c r="F44" t="s">
        <v>160</v>
      </c>
      <c r="G44">
        <v>0</v>
      </c>
      <c r="H44">
        <v>0</v>
      </c>
      <c r="I44">
        <v>0</v>
      </c>
      <c r="J44">
        <v>1</v>
      </c>
      <c r="L44">
        <v>1700</v>
      </c>
      <c r="M44">
        <v>0</v>
      </c>
      <c r="N44">
        <v>0</v>
      </c>
      <c r="O44">
        <v>0</v>
      </c>
      <c r="Q44">
        <v>1700</v>
      </c>
      <c r="R44">
        <v>56468.13</v>
      </c>
      <c r="S44">
        <v>0</v>
      </c>
      <c r="T44">
        <v>10000</v>
      </c>
      <c r="U44">
        <v>0</v>
      </c>
      <c r="V44">
        <v>0</v>
      </c>
      <c r="W44">
        <v>0</v>
      </c>
      <c r="X44">
        <v>50000</v>
      </c>
      <c r="Y44">
        <v>8294.32</v>
      </c>
      <c r="Z44">
        <v>0</v>
      </c>
      <c r="AB44">
        <v>0</v>
      </c>
      <c r="AC44">
        <v>0</v>
      </c>
      <c r="AD44">
        <v>1700</v>
      </c>
      <c r="AE44">
        <v>0</v>
      </c>
      <c r="AF44">
        <v>0</v>
      </c>
      <c r="AG44">
        <v>1700</v>
      </c>
      <c r="AH44">
        <v>0</v>
      </c>
      <c r="AI44">
        <v>1700</v>
      </c>
      <c r="AJ44">
        <v>0</v>
      </c>
      <c r="AK44">
        <v>0</v>
      </c>
      <c r="AL44">
        <v>0</v>
      </c>
    </row>
    <row r="45" spans="1:38" hidden="1" x14ac:dyDescent="0.2">
      <c r="A45">
        <v>9000150</v>
      </c>
      <c r="B45" t="s">
        <v>173</v>
      </c>
      <c r="C45" t="s">
        <v>176</v>
      </c>
      <c r="D45" t="s">
        <v>174</v>
      </c>
      <c r="E45" t="s">
        <v>175</v>
      </c>
      <c r="F45" t="s">
        <v>125</v>
      </c>
      <c r="G45">
        <v>0</v>
      </c>
      <c r="H45">
        <v>0</v>
      </c>
      <c r="I45">
        <v>7253</v>
      </c>
      <c r="J45">
        <v>0</v>
      </c>
      <c r="L45">
        <v>7180.47</v>
      </c>
      <c r="M45">
        <v>0</v>
      </c>
      <c r="N45">
        <v>0</v>
      </c>
      <c r="O45">
        <v>0</v>
      </c>
      <c r="Q45">
        <v>7180.47</v>
      </c>
      <c r="R45">
        <v>114516.36</v>
      </c>
      <c r="S45">
        <v>10000</v>
      </c>
      <c r="T45">
        <v>0</v>
      </c>
      <c r="U45">
        <v>0</v>
      </c>
      <c r="V45">
        <v>10000</v>
      </c>
      <c r="W45">
        <v>0</v>
      </c>
      <c r="X45">
        <v>50000</v>
      </c>
      <c r="Y45">
        <v>19187.07</v>
      </c>
      <c r="Z45">
        <v>759.88</v>
      </c>
      <c r="AB45">
        <v>666.55</v>
      </c>
      <c r="AC45">
        <v>93.33</v>
      </c>
      <c r="AD45">
        <v>7087.14</v>
      </c>
      <c r="AE45">
        <v>66.12</v>
      </c>
      <c r="AF45">
        <v>27.209999999999994</v>
      </c>
      <c r="AG45">
        <v>7114.35</v>
      </c>
      <c r="AH45">
        <v>-27.210000000000036</v>
      </c>
      <c r="AI45">
        <v>7180.47</v>
      </c>
      <c r="AJ45">
        <v>0</v>
      </c>
      <c r="AK45">
        <v>0</v>
      </c>
      <c r="AL45">
        <v>93.33</v>
      </c>
    </row>
    <row r="46" spans="1:38" hidden="1" x14ac:dyDescent="0.2">
      <c r="A46">
        <v>9000151</v>
      </c>
      <c r="B46" t="s">
        <v>177</v>
      </c>
      <c r="C46" t="s">
        <v>4942</v>
      </c>
      <c r="D46" t="s">
        <v>178</v>
      </c>
      <c r="E46" t="s">
        <v>179</v>
      </c>
      <c r="F46" t="s">
        <v>105</v>
      </c>
      <c r="G46">
        <v>0</v>
      </c>
      <c r="H46">
        <v>0</v>
      </c>
      <c r="I46">
        <v>0</v>
      </c>
      <c r="J46">
        <v>1.65</v>
      </c>
      <c r="L46">
        <v>2805</v>
      </c>
      <c r="M46">
        <v>0</v>
      </c>
      <c r="N46">
        <v>0</v>
      </c>
      <c r="O46">
        <v>0</v>
      </c>
      <c r="Q46">
        <v>2805</v>
      </c>
      <c r="R46">
        <v>56824.11</v>
      </c>
      <c r="S46">
        <v>0</v>
      </c>
      <c r="T46">
        <v>0</v>
      </c>
      <c r="U46">
        <v>0</v>
      </c>
      <c r="V46">
        <v>20000</v>
      </c>
      <c r="W46">
        <v>0</v>
      </c>
      <c r="X46">
        <v>50000</v>
      </c>
      <c r="Y46">
        <v>6571.65</v>
      </c>
      <c r="Z46">
        <v>0</v>
      </c>
      <c r="AB46">
        <v>0</v>
      </c>
      <c r="AC46">
        <v>0</v>
      </c>
      <c r="AD46">
        <v>2805</v>
      </c>
      <c r="AE46">
        <v>0</v>
      </c>
      <c r="AF46">
        <v>0</v>
      </c>
      <c r="AG46">
        <v>2804.16</v>
      </c>
      <c r="AH46">
        <v>0.84000000000014552</v>
      </c>
      <c r="AI46">
        <v>2805</v>
      </c>
      <c r="AJ46">
        <v>0</v>
      </c>
      <c r="AK46">
        <v>0</v>
      </c>
      <c r="AL46">
        <v>0</v>
      </c>
    </row>
    <row r="47" spans="1:38" hidden="1" x14ac:dyDescent="0.2">
      <c r="A47">
        <v>9000152</v>
      </c>
      <c r="B47" t="s">
        <v>180</v>
      </c>
      <c r="C47" t="s">
        <v>54</v>
      </c>
      <c r="D47" t="s">
        <v>181</v>
      </c>
      <c r="E47" t="s">
        <v>182</v>
      </c>
      <c r="F47" t="s">
        <v>125</v>
      </c>
      <c r="G47">
        <v>0</v>
      </c>
      <c r="H47">
        <v>0</v>
      </c>
      <c r="I47">
        <v>0</v>
      </c>
      <c r="J47">
        <v>3.6</v>
      </c>
      <c r="L47">
        <v>6120</v>
      </c>
      <c r="M47">
        <v>0</v>
      </c>
      <c r="N47">
        <v>0</v>
      </c>
      <c r="O47">
        <v>0</v>
      </c>
      <c r="Q47">
        <v>6120</v>
      </c>
      <c r="R47">
        <v>95140.29</v>
      </c>
      <c r="S47">
        <v>0</v>
      </c>
      <c r="T47">
        <v>10000</v>
      </c>
      <c r="U47">
        <v>0</v>
      </c>
      <c r="V47">
        <v>0</v>
      </c>
      <c r="W47">
        <v>4000</v>
      </c>
      <c r="X47">
        <v>50000</v>
      </c>
      <c r="Y47">
        <v>9893.7800000000007</v>
      </c>
      <c r="Z47">
        <v>637.4</v>
      </c>
      <c r="AB47">
        <v>590.78</v>
      </c>
      <c r="AC47">
        <v>46.62</v>
      </c>
      <c r="AD47">
        <v>6073.38</v>
      </c>
      <c r="AE47">
        <v>46.62</v>
      </c>
      <c r="AF47">
        <v>0</v>
      </c>
      <c r="AG47">
        <v>6073.38</v>
      </c>
      <c r="AH47">
        <v>0</v>
      </c>
      <c r="AI47">
        <v>6120</v>
      </c>
      <c r="AJ47">
        <v>0</v>
      </c>
      <c r="AK47">
        <v>0</v>
      </c>
      <c r="AL47">
        <v>46.62</v>
      </c>
    </row>
    <row r="48" spans="1:38" hidden="1" x14ac:dyDescent="0.2">
      <c r="A48">
        <v>9000153</v>
      </c>
      <c r="B48" t="s">
        <v>183</v>
      </c>
      <c r="C48" t="s">
        <v>54</v>
      </c>
      <c r="D48" t="s">
        <v>184</v>
      </c>
      <c r="E48" t="s">
        <v>185</v>
      </c>
      <c r="F48" t="s">
        <v>125</v>
      </c>
      <c r="G48">
        <v>0</v>
      </c>
      <c r="H48">
        <v>0</v>
      </c>
      <c r="I48">
        <v>0</v>
      </c>
      <c r="J48">
        <v>4.5</v>
      </c>
      <c r="L48">
        <v>7650</v>
      </c>
      <c r="M48">
        <v>0</v>
      </c>
      <c r="N48">
        <v>0</v>
      </c>
      <c r="O48">
        <v>0</v>
      </c>
      <c r="Q48">
        <v>7650</v>
      </c>
      <c r="R48">
        <v>115551.3</v>
      </c>
      <c r="S48">
        <v>10000</v>
      </c>
      <c r="T48">
        <v>0</v>
      </c>
      <c r="U48">
        <v>0</v>
      </c>
      <c r="V48">
        <v>7000</v>
      </c>
      <c r="W48">
        <v>0</v>
      </c>
      <c r="X48">
        <v>50000</v>
      </c>
      <c r="Y48">
        <v>16685.02</v>
      </c>
      <c r="Z48">
        <v>955.99</v>
      </c>
      <c r="AB48">
        <v>879.9</v>
      </c>
      <c r="AC48">
        <v>76.09</v>
      </c>
      <c r="AD48">
        <v>7573.91</v>
      </c>
      <c r="AE48">
        <v>76.09</v>
      </c>
      <c r="AF48">
        <v>0</v>
      </c>
      <c r="AG48">
        <v>7573.91</v>
      </c>
      <c r="AH48">
        <v>0</v>
      </c>
      <c r="AI48">
        <v>7650</v>
      </c>
      <c r="AJ48">
        <v>0</v>
      </c>
      <c r="AK48">
        <v>0</v>
      </c>
      <c r="AL48">
        <v>76.09</v>
      </c>
    </row>
    <row r="49" spans="1:38" hidden="1" x14ac:dyDescent="0.2">
      <c r="A49">
        <v>9000154</v>
      </c>
      <c r="B49" t="s">
        <v>186</v>
      </c>
      <c r="C49" t="s">
        <v>54</v>
      </c>
      <c r="D49" t="s">
        <v>187</v>
      </c>
      <c r="E49" t="s">
        <v>188</v>
      </c>
      <c r="F49" t="s">
        <v>105</v>
      </c>
      <c r="G49">
        <v>0</v>
      </c>
      <c r="H49">
        <v>0</v>
      </c>
      <c r="I49">
        <v>0</v>
      </c>
      <c r="J49">
        <v>2.15</v>
      </c>
      <c r="L49">
        <v>3655</v>
      </c>
      <c r="M49">
        <v>0</v>
      </c>
      <c r="N49">
        <v>0</v>
      </c>
      <c r="O49">
        <v>0</v>
      </c>
      <c r="Q49">
        <v>3655</v>
      </c>
      <c r="R49">
        <v>68470.41</v>
      </c>
      <c r="S49">
        <v>0</v>
      </c>
      <c r="T49">
        <v>5000</v>
      </c>
      <c r="U49">
        <v>0</v>
      </c>
      <c r="V49">
        <v>0</v>
      </c>
      <c r="W49">
        <v>0</v>
      </c>
      <c r="X49">
        <v>50000</v>
      </c>
      <c r="Y49">
        <v>8892.75</v>
      </c>
      <c r="Z49">
        <v>137.33000000000001</v>
      </c>
      <c r="AB49">
        <v>121.68</v>
      </c>
      <c r="AC49">
        <v>15.65</v>
      </c>
      <c r="AD49">
        <v>3639.35</v>
      </c>
      <c r="AE49">
        <v>8.35</v>
      </c>
      <c r="AF49">
        <v>7.3000000000000007</v>
      </c>
      <c r="AG49">
        <v>3646.65</v>
      </c>
      <c r="AH49">
        <v>-7.3000000000001819</v>
      </c>
      <c r="AI49">
        <v>3655</v>
      </c>
      <c r="AJ49">
        <v>0</v>
      </c>
      <c r="AK49">
        <v>0</v>
      </c>
      <c r="AL49">
        <v>15.65</v>
      </c>
    </row>
    <row r="50" spans="1:38" hidden="1" x14ac:dyDescent="0.2">
      <c r="A50">
        <v>9000155</v>
      </c>
      <c r="B50" t="s">
        <v>189</v>
      </c>
      <c r="C50" t="s">
        <v>153</v>
      </c>
      <c r="D50" t="s">
        <v>190</v>
      </c>
      <c r="E50" t="s">
        <v>191</v>
      </c>
      <c r="F50" t="s">
        <v>125</v>
      </c>
      <c r="G50">
        <v>0</v>
      </c>
      <c r="H50">
        <v>0</v>
      </c>
      <c r="I50">
        <v>0</v>
      </c>
      <c r="J50">
        <v>3.6</v>
      </c>
      <c r="L50">
        <v>6120</v>
      </c>
      <c r="M50">
        <v>0</v>
      </c>
      <c r="N50">
        <v>0</v>
      </c>
      <c r="O50">
        <v>0</v>
      </c>
      <c r="Q50">
        <v>6120</v>
      </c>
      <c r="R50">
        <v>95857.43</v>
      </c>
      <c r="S50">
        <v>10000</v>
      </c>
      <c r="T50">
        <v>0</v>
      </c>
      <c r="U50">
        <v>0</v>
      </c>
      <c r="V50">
        <v>10000</v>
      </c>
      <c r="W50">
        <v>0</v>
      </c>
      <c r="X50">
        <v>50000</v>
      </c>
      <c r="Y50">
        <v>15294.43</v>
      </c>
      <c r="Z50">
        <v>316.89</v>
      </c>
      <c r="AB50">
        <v>289.51</v>
      </c>
      <c r="AC50">
        <v>27.38</v>
      </c>
      <c r="AD50">
        <v>6092.62</v>
      </c>
      <c r="AE50">
        <v>27.37</v>
      </c>
      <c r="AF50">
        <v>9.9999999999980105E-3</v>
      </c>
      <c r="AG50">
        <v>6092.63</v>
      </c>
      <c r="AH50">
        <v>-1.0000000000218279E-2</v>
      </c>
      <c r="AI50">
        <v>6120</v>
      </c>
      <c r="AJ50">
        <v>0</v>
      </c>
      <c r="AK50">
        <v>0</v>
      </c>
      <c r="AL50">
        <v>27.38</v>
      </c>
    </row>
    <row r="51" spans="1:38" hidden="1" x14ac:dyDescent="0.2">
      <c r="A51">
        <v>9000156</v>
      </c>
      <c r="B51" t="s">
        <v>192</v>
      </c>
      <c r="C51" t="s">
        <v>153</v>
      </c>
      <c r="D51" t="s">
        <v>193</v>
      </c>
      <c r="E51" t="s">
        <v>2378</v>
      </c>
      <c r="F51" t="s">
        <v>29</v>
      </c>
      <c r="G51">
        <v>9066</v>
      </c>
      <c r="H51">
        <v>0</v>
      </c>
      <c r="I51">
        <v>0</v>
      </c>
      <c r="J51">
        <v>0</v>
      </c>
      <c r="L51">
        <v>9020.67</v>
      </c>
      <c r="M51">
        <v>0</v>
      </c>
      <c r="N51">
        <v>0</v>
      </c>
      <c r="O51">
        <v>0</v>
      </c>
      <c r="Q51">
        <v>9020.67</v>
      </c>
      <c r="R51">
        <v>153158.56000000003</v>
      </c>
      <c r="S51">
        <v>5000</v>
      </c>
      <c r="T51">
        <v>0</v>
      </c>
      <c r="U51">
        <v>0</v>
      </c>
      <c r="V51">
        <v>20000</v>
      </c>
      <c r="W51">
        <v>4000</v>
      </c>
      <c r="X51">
        <v>50000</v>
      </c>
      <c r="Y51">
        <v>17279.310000000001</v>
      </c>
      <c r="Z51">
        <v>3167.93</v>
      </c>
      <c r="AB51">
        <v>2265.86</v>
      </c>
      <c r="AC51">
        <v>902.07</v>
      </c>
      <c r="AD51">
        <v>8118.6</v>
      </c>
      <c r="AE51">
        <v>384.11</v>
      </c>
      <c r="AF51">
        <v>517.96</v>
      </c>
      <c r="AG51">
        <v>8591.23</v>
      </c>
      <c r="AH51">
        <v>-472.6299999999992</v>
      </c>
      <c r="AI51">
        <v>9020.67</v>
      </c>
      <c r="AJ51">
        <v>0</v>
      </c>
      <c r="AK51">
        <v>131.58000000000001</v>
      </c>
      <c r="AL51">
        <v>1033.6500000000001</v>
      </c>
    </row>
    <row r="52" spans="1:38" hidden="1" x14ac:dyDescent="0.2">
      <c r="A52">
        <v>9000157</v>
      </c>
      <c r="B52" t="s">
        <v>194</v>
      </c>
      <c r="C52" t="s">
        <v>54</v>
      </c>
      <c r="D52" t="s">
        <v>195</v>
      </c>
      <c r="E52" t="s">
        <v>196</v>
      </c>
      <c r="F52" t="s">
        <v>125</v>
      </c>
      <c r="G52">
        <v>0</v>
      </c>
      <c r="H52">
        <v>0</v>
      </c>
      <c r="I52">
        <v>0</v>
      </c>
      <c r="J52">
        <v>3.6</v>
      </c>
      <c r="L52">
        <v>6120</v>
      </c>
      <c r="M52">
        <v>0</v>
      </c>
      <c r="N52">
        <v>0</v>
      </c>
      <c r="O52">
        <v>0</v>
      </c>
      <c r="Q52">
        <v>6120</v>
      </c>
      <c r="R52">
        <v>95457.63</v>
      </c>
      <c r="S52">
        <v>20000</v>
      </c>
      <c r="T52">
        <v>0</v>
      </c>
      <c r="U52">
        <v>0</v>
      </c>
      <c r="V52">
        <v>0</v>
      </c>
      <c r="W52">
        <v>0</v>
      </c>
      <c r="X52">
        <v>50000</v>
      </c>
      <c r="Y52">
        <v>7816.37</v>
      </c>
      <c r="Z52">
        <v>529.24</v>
      </c>
      <c r="AB52">
        <v>498.77</v>
      </c>
      <c r="AC52">
        <v>30.47</v>
      </c>
      <c r="AD52">
        <v>6089.53</v>
      </c>
      <c r="AE52">
        <v>30.46</v>
      </c>
      <c r="AF52">
        <v>9.9999999999980105E-3</v>
      </c>
      <c r="AG52">
        <v>6089.54</v>
      </c>
      <c r="AH52">
        <v>-1.0000000000218279E-2</v>
      </c>
      <c r="AI52">
        <v>6120</v>
      </c>
      <c r="AJ52">
        <v>0</v>
      </c>
      <c r="AK52">
        <v>0</v>
      </c>
      <c r="AL52">
        <v>30.47</v>
      </c>
    </row>
    <row r="53" spans="1:38" hidden="1" x14ac:dyDescent="0.2">
      <c r="A53">
        <v>9000158</v>
      </c>
      <c r="B53" t="s">
        <v>197</v>
      </c>
      <c r="C53" t="s">
        <v>54</v>
      </c>
      <c r="D53" t="s">
        <v>198</v>
      </c>
      <c r="E53" t="s">
        <v>199</v>
      </c>
      <c r="F53" t="s">
        <v>105</v>
      </c>
      <c r="G53">
        <v>0</v>
      </c>
      <c r="H53">
        <v>0</v>
      </c>
      <c r="I53">
        <v>0</v>
      </c>
      <c r="J53">
        <v>3.05</v>
      </c>
      <c r="L53">
        <v>5185</v>
      </c>
      <c r="M53">
        <v>0</v>
      </c>
      <c r="N53">
        <v>0</v>
      </c>
      <c r="O53">
        <v>0</v>
      </c>
      <c r="Q53">
        <v>5185</v>
      </c>
      <c r="R53">
        <v>85697.63</v>
      </c>
      <c r="S53">
        <v>0</v>
      </c>
      <c r="T53">
        <v>10000</v>
      </c>
      <c r="U53">
        <v>0</v>
      </c>
      <c r="V53">
        <v>0</v>
      </c>
      <c r="W53">
        <v>0</v>
      </c>
      <c r="X53">
        <v>50000</v>
      </c>
      <c r="Y53">
        <v>9953.86</v>
      </c>
      <c r="Z53">
        <v>472.31</v>
      </c>
      <c r="AB53">
        <v>432.41</v>
      </c>
      <c r="AC53">
        <v>39.9</v>
      </c>
      <c r="AD53">
        <v>5145.1000000000004</v>
      </c>
      <c r="AE53">
        <v>31.11</v>
      </c>
      <c r="AF53">
        <v>8.7899999999999991</v>
      </c>
      <c r="AG53">
        <v>5153.8900000000003</v>
      </c>
      <c r="AH53">
        <v>-8.7899999999999636</v>
      </c>
      <c r="AI53">
        <v>5185</v>
      </c>
      <c r="AJ53">
        <v>0</v>
      </c>
      <c r="AK53">
        <v>0</v>
      </c>
      <c r="AL53">
        <v>39.9</v>
      </c>
    </row>
    <row r="54" spans="1:38" hidden="1" x14ac:dyDescent="0.2">
      <c r="A54">
        <v>9000159</v>
      </c>
      <c r="B54" t="s">
        <v>200</v>
      </c>
      <c r="C54" t="s">
        <v>54</v>
      </c>
      <c r="D54" t="s">
        <v>201</v>
      </c>
      <c r="E54" t="s">
        <v>202</v>
      </c>
      <c r="F54" t="s">
        <v>125</v>
      </c>
      <c r="G54">
        <v>0</v>
      </c>
      <c r="H54">
        <v>0</v>
      </c>
      <c r="I54">
        <v>0</v>
      </c>
      <c r="J54">
        <v>3.6</v>
      </c>
      <c r="L54">
        <v>6120</v>
      </c>
      <c r="M54">
        <v>0</v>
      </c>
      <c r="N54">
        <v>0</v>
      </c>
      <c r="O54">
        <v>0</v>
      </c>
      <c r="Q54">
        <v>6120</v>
      </c>
      <c r="R54">
        <v>97548.32</v>
      </c>
      <c r="S54">
        <v>10000</v>
      </c>
      <c r="T54">
        <v>10000</v>
      </c>
      <c r="U54">
        <v>0</v>
      </c>
      <c r="V54">
        <v>20000</v>
      </c>
      <c r="W54">
        <v>0</v>
      </c>
      <c r="X54">
        <v>50000</v>
      </c>
      <c r="Y54">
        <v>18149.41</v>
      </c>
      <c r="Z54">
        <v>0</v>
      </c>
      <c r="AB54">
        <v>0</v>
      </c>
      <c r="AC54">
        <v>0</v>
      </c>
      <c r="AD54">
        <v>6120</v>
      </c>
      <c r="AE54">
        <v>0</v>
      </c>
      <c r="AF54">
        <v>0</v>
      </c>
      <c r="AG54">
        <v>6120</v>
      </c>
      <c r="AH54">
        <v>0</v>
      </c>
      <c r="AI54">
        <v>6120</v>
      </c>
      <c r="AJ54">
        <v>0</v>
      </c>
      <c r="AK54">
        <v>0</v>
      </c>
      <c r="AL54">
        <v>0</v>
      </c>
    </row>
    <row r="55" spans="1:38" hidden="1" x14ac:dyDescent="0.2">
      <c r="A55">
        <v>9000161</v>
      </c>
      <c r="B55" t="s">
        <v>206</v>
      </c>
      <c r="C55" t="s">
        <v>54</v>
      </c>
      <c r="D55" t="s">
        <v>207</v>
      </c>
      <c r="E55" t="s">
        <v>208</v>
      </c>
      <c r="F55" t="s">
        <v>105</v>
      </c>
      <c r="G55">
        <v>0</v>
      </c>
      <c r="H55">
        <v>0</v>
      </c>
      <c r="I55">
        <v>0</v>
      </c>
      <c r="J55">
        <v>3.6</v>
      </c>
      <c r="L55">
        <v>6120</v>
      </c>
      <c r="M55">
        <v>0</v>
      </c>
      <c r="N55">
        <v>0</v>
      </c>
      <c r="O55">
        <v>0</v>
      </c>
      <c r="Q55">
        <v>6120</v>
      </c>
      <c r="R55">
        <v>98701.8</v>
      </c>
      <c r="S55">
        <v>0</v>
      </c>
      <c r="T55">
        <v>0</v>
      </c>
      <c r="U55">
        <v>0</v>
      </c>
      <c r="V55">
        <v>0</v>
      </c>
      <c r="W55">
        <v>0</v>
      </c>
      <c r="X55">
        <v>50000</v>
      </c>
      <c r="Y55">
        <v>16700.14</v>
      </c>
      <c r="Z55">
        <v>960.05</v>
      </c>
      <c r="AA55">
        <v>768.03</v>
      </c>
      <c r="AB55">
        <v>171.32</v>
      </c>
      <c r="AC55">
        <v>20.7</v>
      </c>
      <c r="AD55">
        <v>6099.3</v>
      </c>
      <c r="AE55">
        <v>18.71</v>
      </c>
      <c r="AF55">
        <v>1.9899999999999984</v>
      </c>
      <c r="AG55">
        <v>6101.29</v>
      </c>
      <c r="AH55">
        <v>-1.9899999999997817</v>
      </c>
      <c r="AI55">
        <v>6120</v>
      </c>
      <c r="AJ55">
        <v>0</v>
      </c>
      <c r="AK55">
        <v>0</v>
      </c>
      <c r="AL55">
        <v>20.7</v>
      </c>
    </row>
    <row r="56" spans="1:38" hidden="1" x14ac:dyDescent="0.2">
      <c r="A56">
        <v>9000162</v>
      </c>
      <c r="B56" t="s">
        <v>209</v>
      </c>
      <c r="C56" t="s">
        <v>153</v>
      </c>
      <c r="D56" t="s">
        <v>210</v>
      </c>
      <c r="E56" t="s">
        <v>211</v>
      </c>
      <c r="F56" t="s">
        <v>125</v>
      </c>
      <c r="G56">
        <v>0</v>
      </c>
      <c r="H56">
        <v>0</v>
      </c>
      <c r="I56">
        <v>0</v>
      </c>
      <c r="J56">
        <v>4.5</v>
      </c>
      <c r="L56">
        <v>7650</v>
      </c>
      <c r="M56">
        <v>0</v>
      </c>
      <c r="N56">
        <v>0</v>
      </c>
      <c r="O56">
        <v>0</v>
      </c>
      <c r="Q56">
        <v>7650</v>
      </c>
      <c r="R56">
        <v>96659.65</v>
      </c>
      <c r="S56">
        <v>10000</v>
      </c>
      <c r="T56">
        <v>10000</v>
      </c>
      <c r="U56">
        <v>0</v>
      </c>
      <c r="V56">
        <v>0</v>
      </c>
      <c r="W56">
        <v>0</v>
      </c>
      <c r="X56">
        <v>50000</v>
      </c>
      <c r="Y56">
        <v>12496.07</v>
      </c>
      <c r="Z56">
        <v>424.91</v>
      </c>
      <c r="AB56">
        <v>362.53</v>
      </c>
      <c r="AC56">
        <v>62.38</v>
      </c>
      <c r="AD56">
        <v>7587.62</v>
      </c>
      <c r="AE56">
        <v>16.48</v>
      </c>
      <c r="AF56">
        <v>45.900000000000006</v>
      </c>
      <c r="AG56">
        <v>6103.52</v>
      </c>
      <c r="AH56">
        <v>1484.0999999999995</v>
      </c>
      <c r="AI56">
        <v>7650</v>
      </c>
      <c r="AJ56">
        <v>0</v>
      </c>
      <c r="AK56">
        <v>0</v>
      </c>
      <c r="AL56">
        <v>62.38</v>
      </c>
    </row>
    <row r="57" spans="1:38" hidden="1" x14ac:dyDescent="0.2">
      <c r="A57">
        <v>9000163</v>
      </c>
      <c r="B57" t="s">
        <v>212</v>
      </c>
      <c r="C57" t="s">
        <v>54</v>
      </c>
      <c r="D57" t="s">
        <v>213</v>
      </c>
      <c r="E57" t="s">
        <v>214</v>
      </c>
      <c r="F57" t="s">
        <v>105</v>
      </c>
      <c r="G57">
        <v>0</v>
      </c>
      <c r="H57">
        <v>0</v>
      </c>
      <c r="I57">
        <v>0</v>
      </c>
      <c r="J57">
        <v>2.15</v>
      </c>
      <c r="L57">
        <v>3655</v>
      </c>
      <c r="M57">
        <v>0</v>
      </c>
      <c r="N57">
        <v>0</v>
      </c>
      <c r="O57">
        <v>0</v>
      </c>
      <c r="Q57">
        <v>3655</v>
      </c>
      <c r="R57">
        <v>72237.009999999995</v>
      </c>
      <c r="S57">
        <v>0</v>
      </c>
      <c r="T57">
        <v>10000</v>
      </c>
      <c r="U57">
        <v>0</v>
      </c>
      <c r="V57">
        <v>0</v>
      </c>
      <c r="W57">
        <v>0</v>
      </c>
      <c r="X57">
        <v>50000</v>
      </c>
      <c r="Y57">
        <v>7916.4</v>
      </c>
      <c r="Z57">
        <v>129.62</v>
      </c>
      <c r="AB57">
        <v>175.15</v>
      </c>
      <c r="AC57">
        <v>0</v>
      </c>
      <c r="AD57">
        <v>3655</v>
      </c>
      <c r="AE57">
        <v>0</v>
      </c>
      <c r="AF57">
        <v>0</v>
      </c>
      <c r="AG57">
        <v>3655</v>
      </c>
      <c r="AH57">
        <v>0</v>
      </c>
      <c r="AI57">
        <v>3655</v>
      </c>
      <c r="AJ57">
        <v>0</v>
      </c>
      <c r="AK57">
        <v>0</v>
      </c>
      <c r="AL57">
        <v>0</v>
      </c>
    </row>
    <row r="58" spans="1:38" hidden="1" x14ac:dyDescent="0.2">
      <c r="A58">
        <v>9000164</v>
      </c>
      <c r="B58" t="s">
        <v>215</v>
      </c>
      <c r="C58" t="s">
        <v>153</v>
      </c>
      <c r="D58" t="s">
        <v>216</v>
      </c>
      <c r="E58" t="s">
        <v>217</v>
      </c>
      <c r="F58" t="s">
        <v>105</v>
      </c>
      <c r="G58">
        <v>0</v>
      </c>
      <c r="H58">
        <v>0</v>
      </c>
      <c r="I58">
        <v>0</v>
      </c>
      <c r="J58">
        <v>1.65</v>
      </c>
      <c r="L58">
        <v>2805</v>
      </c>
      <c r="M58">
        <v>0</v>
      </c>
      <c r="N58">
        <v>0</v>
      </c>
      <c r="O58">
        <v>0</v>
      </c>
      <c r="Q58">
        <v>2805</v>
      </c>
      <c r="R58">
        <v>55699.01</v>
      </c>
      <c r="S58">
        <v>0</v>
      </c>
      <c r="T58">
        <v>10000</v>
      </c>
      <c r="U58">
        <v>0</v>
      </c>
      <c r="V58">
        <v>0</v>
      </c>
      <c r="W58">
        <v>0</v>
      </c>
      <c r="X58">
        <v>50000</v>
      </c>
      <c r="Y58">
        <v>6055.48</v>
      </c>
      <c r="Z58">
        <v>0</v>
      </c>
      <c r="AB58">
        <v>0</v>
      </c>
      <c r="AC58">
        <v>0</v>
      </c>
      <c r="AD58">
        <v>2805</v>
      </c>
      <c r="AE58">
        <v>0</v>
      </c>
      <c r="AF58">
        <v>0</v>
      </c>
      <c r="AG58">
        <v>2805</v>
      </c>
      <c r="AH58">
        <v>0</v>
      </c>
      <c r="AI58">
        <v>2805</v>
      </c>
      <c r="AJ58">
        <v>0</v>
      </c>
      <c r="AK58">
        <v>0</v>
      </c>
      <c r="AL58">
        <v>0</v>
      </c>
    </row>
    <row r="59" spans="1:38" hidden="1" x14ac:dyDescent="0.2">
      <c r="A59">
        <v>9000165</v>
      </c>
      <c r="B59" t="s">
        <v>218</v>
      </c>
      <c r="C59" t="s">
        <v>176</v>
      </c>
      <c r="D59" t="s">
        <v>219</v>
      </c>
      <c r="E59" t="s">
        <v>220</v>
      </c>
      <c r="F59" t="s">
        <v>105</v>
      </c>
      <c r="G59">
        <v>0</v>
      </c>
      <c r="H59">
        <v>0</v>
      </c>
      <c r="I59">
        <v>0</v>
      </c>
      <c r="J59">
        <v>3.05</v>
      </c>
      <c r="L59">
        <v>5185</v>
      </c>
      <c r="M59">
        <v>0</v>
      </c>
      <c r="N59">
        <v>0</v>
      </c>
      <c r="O59">
        <v>0</v>
      </c>
      <c r="Q59">
        <v>5185</v>
      </c>
      <c r="R59">
        <v>85708.84</v>
      </c>
      <c r="S59">
        <v>0</v>
      </c>
      <c r="T59">
        <v>0</v>
      </c>
      <c r="U59">
        <v>0</v>
      </c>
      <c r="V59">
        <v>20000</v>
      </c>
      <c r="W59">
        <v>0</v>
      </c>
      <c r="X59">
        <v>50000</v>
      </c>
      <c r="Y59">
        <v>11825.89</v>
      </c>
      <c r="Z59">
        <v>116.49</v>
      </c>
      <c r="AB59">
        <v>131.33000000000001</v>
      </c>
      <c r="AC59">
        <v>0</v>
      </c>
      <c r="AD59">
        <v>5185</v>
      </c>
      <c r="AE59">
        <v>0</v>
      </c>
      <c r="AF59">
        <v>0</v>
      </c>
      <c r="AG59">
        <v>5185</v>
      </c>
      <c r="AH59">
        <v>0</v>
      </c>
      <c r="AI59">
        <v>5185</v>
      </c>
      <c r="AJ59">
        <v>0</v>
      </c>
      <c r="AK59">
        <v>0</v>
      </c>
      <c r="AL59">
        <v>0</v>
      </c>
    </row>
    <row r="60" spans="1:38" hidden="1" x14ac:dyDescent="0.2">
      <c r="A60">
        <v>9000166</v>
      </c>
      <c r="B60" t="s">
        <v>221</v>
      </c>
      <c r="C60" t="s">
        <v>224</v>
      </c>
      <c r="D60" t="s">
        <v>222</v>
      </c>
      <c r="E60" t="s">
        <v>223</v>
      </c>
      <c r="F60" t="s">
        <v>125</v>
      </c>
      <c r="G60">
        <v>0</v>
      </c>
      <c r="H60">
        <v>0</v>
      </c>
      <c r="I60">
        <v>0</v>
      </c>
      <c r="J60">
        <v>4.5</v>
      </c>
      <c r="L60">
        <v>7650</v>
      </c>
      <c r="M60">
        <v>0</v>
      </c>
      <c r="N60">
        <v>0</v>
      </c>
      <c r="O60">
        <v>0</v>
      </c>
      <c r="Q60">
        <v>7650</v>
      </c>
      <c r="R60">
        <v>111664.33</v>
      </c>
      <c r="S60">
        <v>10000</v>
      </c>
      <c r="T60">
        <v>10000</v>
      </c>
      <c r="U60">
        <v>0</v>
      </c>
      <c r="V60">
        <v>10000</v>
      </c>
      <c r="W60">
        <v>0</v>
      </c>
      <c r="X60">
        <v>50000</v>
      </c>
      <c r="Y60">
        <v>14396.31</v>
      </c>
      <c r="Z60">
        <v>518.04</v>
      </c>
      <c r="AB60">
        <v>500.13</v>
      </c>
      <c r="AC60">
        <v>17.91</v>
      </c>
      <c r="AD60">
        <v>7632.09</v>
      </c>
      <c r="AE60">
        <v>17.920000000000002</v>
      </c>
      <c r="AF60">
        <v>-1.0000000000001563E-2</v>
      </c>
      <c r="AG60">
        <v>7632.08</v>
      </c>
      <c r="AH60">
        <v>1.0000000000218279E-2</v>
      </c>
      <c r="AI60">
        <v>7650</v>
      </c>
      <c r="AJ60">
        <v>0</v>
      </c>
      <c r="AK60">
        <v>0</v>
      </c>
      <c r="AL60">
        <v>17.91</v>
      </c>
    </row>
    <row r="61" spans="1:38" hidden="1" x14ac:dyDescent="0.2">
      <c r="A61">
        <v>9000167</v>
      </c>
      <c r="B61" t="s">
        <v>225</v>
      </c>
      <c r="C61" t="s">
        <v>54</v>
      </c>
      <c r="D61" t="s">
        <v>226</v>
      </c>
      <c r="E61" t="s">
        <v>227</v>
      </c>
      <c r="F61" t="s">
        <v>125</v>
      </c>
      <c r="G61">
        <v>0</v>
      </c>
      <c r="H61">
        <v>0</v>
      </c>
      <c r="I61">
        <v>0</v>
      </c>
      <c r="J61">
        <v>3.6</v>
      </c>
      <c r="L61">
        <v>6120</v>
      </c>
      <c r="M61">
        <v>0</v>
      </c>
      <c r="N61">
        <v>0</v>
      </c>
      <c r="O61">
        <v>0</v>
      </c>
      <c r="Q61">
        <v>6120</v>
      </c>
      <c r="R61">
        <v>91179.29</v>
      </c>
      <c r="S61">
        <v>10000</v>
      </c>
      <c r="T61">
        <v>10000</v>
      </c>
      <c r="U61">
        <v>0</v>
      </c>
      <c r="V61">
        <v>0</v>
      </c>
      <c r="W61">
        <v>0</v>
      </c>
      <c r="X61">
        <v>50000</v>
      </c>
      <c r="Y61">
        <v>10027.86</v>
      </c>
      <c r="Z61">
        <v>334.54</v>
      </c>
      <c r="AB61">
        <v>312.08999999999997</v>
      </c>
      <c r="AC61">
        <v>22.45</v>
      </c>
      <c r="AD61">
        <v>6097.55</v>
      </c>
      <c r="AE61">
        <v>22.19</v>
      </c>
      <c r="AF61">
        <v>0.25999999999999801</v>
      </c>
      <c r="AG61">
        <v>6097.81</v>
      </c>
      <c r="AH61">
        <v>-0.26000000000021828</v>
      </c>
      <c r="AI61">
        <v>6120</v>
      </c>
      <c r="AJ61">
        <v>0</v>
      </c>
      <c r="AK61">
        <v>0</v>
      </c>
      <c r="AL61">
        <v>22.45</v>
      </c>
    </row>
    <row r="62" spans="1:38" hidden="1" x14ac:dyDescent="0.2">
      <c r="A62">
        <v>9000168</v>
      </c>
      <c r="B62" t="s">
        <v>228</v>
      </c>
      <c r="C62" t="s">
        <v>224</v>
      </c>
      <c r="D62" t="s">
        <v>229</v>
      </c>
      <c r="E62" t="s">
        <v>230</v>
      </c>
      <c r="F62" t="s">
        <v>105</v>
      </c>
      <c r="G62">
        <v>0</v>
      </c>
      <c r="H62">
        <v>0</v>
      </c>
      <c r="I62">
        <v>0</v>
      </c>
      <c r="J62">
        <v>1.65</v>
      </c>
      <c r="L62">
        <v>2805</v>
      </c>
      <c r="M62">
        <v>0</v>
      </c>
      <c r="N62">
        <v>0</v>
      </c>
      <c r="O62">
        <v>0</v>
      </c>
      <c r="Q62">
        <v>2805</v>
      </c>
      <c r="R62">
        <v>55723.96</v>
      </c>
      <c r="S62">
        <v>0</v>
      </c>
      <c r="T62">
        <v>0</v>
      </c>
      <c r="U62">
        <v>0</v>
      </c>
      <c r="V62">
        <v>0</v>
      </c>
      <c r="W62">
        <v>0</v>
      </c>
      <c r="X62">
        <v>50000</v>
      </c>
      <c r="Y62">
        <v>6249.93</v>
      </c>
      <c r="Z62">
        <v>0</v>
      </c>
      <c r="AB62">
        <v>39.64</v>
      </c>
      <c r="AC62">
        <v>0</v>
      </c>
      <c r="AD62">
        <v>2805</v>
      </c>
      <c r="AE62">
        <v>0</v>
      </c>
      <c r="AF62">
        <v>0</v>
      </c>
      <c r="AG62">
        <v>2805</v>
      </c>
      <c r="AH62">
        <v>0</v>
      </c>
      <c r="AI62">
        <v>2805</v>
      </c>
      <c r="AJ62">
        <v>0</v>
      </c>
      <c r="AK62">
        <v>0</v>
      </c>
      <c r="AL62">
        <v>0</v>
      </c>
    </row>
    <row r="63" spans="1:38" hidden="1" x14ac:dyDescent="0.2">
      <c r="A63">
        <v>9000169</v>
      </c>
      <c r="B63" t="s">
        <v>231</v>
      </c>
      <c r="C63" t="s">
        <v>50</v>
      </c>
      <c r="D63" t="s">
        <v>232</v>
      </c>
      <c r="E63" t="s">
        <v>233</v>
      </c>
      <c r="F63" t="s">
        <v>125</v>
      </c>
      <c r="G63">
        <v>0</v>
      </c>
      <c r="H63">
        <v>0</v>
      </c>
      <c r="I63">
        <v>0</v>
      </c>
      <c r="J63">
        <v>4.5</v>
      </c>
      <c r="L63">
        <v>7650</v>
      </c>
      <c r="M63">
        <v>0</v>
      </c>
      <c r="N63">
        <v>0</v>
      </c>
      <c r="O63">
        <v>0</v>
      </c>
      <c r="Q63">
        <v>7650</v>
      </c>
      <c r="R63">
        <v>114661.57</v>
      </c>
      <c r="S63">
        <v>10000</v>
      </c>
      <c r="T63">
        <v>10000</v>
      </c>
      <c r="U63">
        <v>0</v>
      </c>
      <c r="V63">
        <v>20000</v>
      </c>
      <c r="W63">
        <v>0</v>
      </c>
      <c r="X63">
        <v>50000</v>
      </c>
      <c r="Y63">
        <v>15162.61</v>
      </c>
      <c r="Z63">
        <v>284.97000000000003</v>
      </c>
      <c r="AB63">
        <v>272.2</v>
      </c>
      <c r="AC63">
        <v>12.77</v>
      </c>
      <c r="AD63">
        <v>7637.23</v>
      </c>
      <c r="AE63">
        <v>12.76</v>
      </c>
      <c r="AF63">
        <v>9.9999999999997868E-3</v>
      </c>
      <c r="AG63">
        <v>7637.24</v>
      </c>
      <c r="AH63">
        <v>-1.0000000000218279E-2</v>
      </c>
      <c r="AI63">
        <v>7650</v>
      </c>
      <c r="AJ63">
        <v>0</v>
      </c>
      <c r="AK63">
        <v>0</v>
      </c>
      <c r="AL63">
        <v>12.77</v>
      </c>
    </row>
    <row r="64" spans="1:38" hidden="1" x14ac:dyDescent="0.2">
      <c r="A64">
        <v>9000170</v>
      </c>
      <c r="B64" t="s">
        <v>234</v>
      </c>
      <c r="C64" t="s">
        <v>50</v>
      </c>
      <c r="D64" t="s">
        <v>235</v>
      </c>
      <c r="E64" t="s">
        <v>236</v>
      </c>
      <c r="F64" t="s">
        <v>125</v>
      </c>
      <c r="G64">
        <v>0</v>
      </c>
      <c r="H64">
        <v>0</v>
      </c>
      <c r="I64">
        <v>0</v>
      </c>
      <c r="J64">
        <v>3.6</v>
      </c>
      <c r="L64">
        <v>6120</v>
      </c>
      <c r="M64">
        <v>0</v>
      </c>
      <c r="N64">
        <v>0</v>
      </c>
      <c r="O64">
        <v>0</v>
      </c>
      <c r="Q64">
        <v>6120</v>
      </c>
      <c r="R64">
        <v>94925.85</v>
      </c>
      <c r="S64">
        <v>10000</v>
      </c>
      <c r="T64">
        <v>10000</v>
      </c>
      <c r="U64">
        <v>0</v>
      </c>
      <c r="V64">
        <v>0</v>
      </c>
      <c r="W64">
        <v>0</v>
      </c>
      <c r="X64">
        <v>50000</v>
      </c>
      <c r="Y64">
        <v>10140.25</v>
      </c>
      <c r="Z64">
        <v>443.57</v>
      </c>
      <c r="AB64">
        <v>414.96</v>
      </c>
      <c r="AC64">
        <v>28.61</v>
      </c>
      <c r="AD64">
        <v>6091.39</v>
      </c>
      <c r="AE64">
        <v>28.6</v>
      </c>
      <c r="AF64">
        <v>9.9999999999980105E-3</v>
      </c>
      <c r="AG64">
        <v>6091.4</v>
      </c>
      <c r="AH64">
        <v>-9.999999999308784E-3</v>
      </c>
      <c r="AI64">
        <v>6120</v>
      </c>
      <c r="AJ64">
        <v>0</v>
      </c>
      <c r="AK64">
        <v>0</v>
      </c>
      <c r="AL64">
        <v>28.61</v>
      </c>
    </row>
    <row r="65" spans="1:38" hidden="1" x14ac:dyDescent="0.2">
      <c r="A65">
        <v>9000171</v>
      </c>
      <c r="B65" t="s">
        <v>237</v>
      </c>
      <c r="C65" t="s">
        <v>50</v>
      </c>
      <c r="D65" t="s">
        <v>238</v>
      </c>
      <c r="E65" t="s">
        <v>239</v>
      </c>
      <c r="F65" t="s">
        <v>125</v>
      </c>
      <c r="G65">
        <v>0</v>
      </c>
      <c r="H65">
        <v>0</v>
      </c>
      <c r="I65">
        <v>0</v>
      </c>
      <c r="J65">
        <v>4.5</v>
      </c>
      <c r="L65">
        <v>7650</v>
      </c>
      <c r="M65">
        <v>0</v>
      </c>
      <c r="N65">
        <v>0</v>
      </c>
      <c r="O65">
        <v>0</v>
      </c>
      <c r="Q65">
        <v>7650</v>
      </c>
      <c r="R65">
        <v>115736.18</v>
      </c>
      <c r="S65">
        <v>10000</v>
      </c>
      <c r="T65">
        <v>10000</v>
      </c>
      <c r="U65">
        <v>0</v>
      </c>
      <c r="V65">
        <v>10000</v>
      </c>
      <c r="W65">
        <v>0</v>
      </c>
      <c r="X65">
        <v>50000</v>
      </c>
      <c r="Y65">
        <v>17011.2</v>
      </c>
      <c r="Z65">
        <v>561.75</v>
      </c>
      <c r="AB65">
        <v>505.81</v>
      </c>
      <c r="AC65">
        <v>55.94</v>
      </c>
      <c r="AD65">
        <v>7594.06</v>
      </c>
      <c r="AE65">
        <v>55.94</v>
      </c>
      <c r="AF65">
        <v>0</v>
      </c>
      <c r="AG65">
        <v>7594.06</v>
      </c>
      <c r="AH65">
        <v>0</v>
      </c>
      <c r="AI65">
        <v>7650</v>
      </c>
      <c r="AJ65">
        <v>0</v>
      </c>
      <c r="AK65">
        <v>0</v>
      </c>
      <c r="AL65">
        <v>55.94</v>
      </c>
    </row>
    <row r="66" spans="1:38" hidden="1" x14ac:dyDescent="0.2">
      <c r="A66">
        <v>9000172</v>
      </c>
      <c r="B66" t="s">
        <v>240</v>
      </c>
      <c r="C66" t="s">
        <v>50</v>
      </c>
      <c r="D66" t="s">
        <v>241</v>
      </c>
      <c r="E66" t="s">
        <v>242</v>
      </c>
      <c r="F66" t="s">
        <v>105</v>
      </c>
      <c r="G66">
        <v>0</v>
      </c>
      <c r="H66">
        <v>0</v>
      </c>
      <c r="I66">
        <v>0</v>
      </c>
      <c r="J66">
        <v>2.15</v>
      </c>
      <c r="L66">
        <v>3655</v>
      </c>
      <c r="M66">
        <v>0</v>
      </c>
      <c r="N66">
        <v>0</v>
      </c>
      <c r="O66">
        <v>0</v>
      </c>
      <c r="Q66">
        <v>3655</v>
      </c>
      <c r="R66">
        <v>68365.820000000007</v>
      </c>
      <c r="S66">
        <v>0</v>
      </c>
      <c r="T66">
        <v>0</v>
      </c>
      <c r="U66">
        <v>0</v>
      </c>
      <c r="V66">
        <v>0</v>
      </c>
      <c r="W66">
        <v>4000</v>
      </c>
      <c r="X66">
        <v>50000</v>
      </c>
      <c r="Y66">
        <v>10264.4</v>
      </c>
      <c r="Z66">
        <v>123.04</v>
      </c>
      <c r="AB66">
        <v>109.68</v>
      </c>
      <c r="AC66">
        <v>13.36</v>
      </c>
      <c r="AD66">
        <v>3641.64</v>
      </c>
      <c r="AE66">
        <v>13.37</v>
      </c>
      <c r="AF66">
        <v>-9.9999999999997868E-3</v>
      </c>
      <c r="AG66">
        <v>3641.63</v>
      </c>
      <c r="AH66">
        <v>9.9999999997635314E-3</v>
      </c>
      <c r="AI66">
        <v>3655</v>
      </c>
      <c r="AJ66">
        <v>0</v>
      </c>
      <c r="AK66">
        <v>0</v>
      </c>
      <c r="AL66">
        <v>13.36</v>
      </c>
    </row>
    <row r="67" spans="1:38" hidden="1" x14ac:dyDescent="0.2">
      <c r="A67">
        <v>9000173</v>
      </c>
      <c r="B67" t="s">
        <v>243</v>
      </c>
      <c r="C67" t="s">
        <v>61</v>
      </c>
      <c r="D67" t="s">
        <v>244</v>
      </c>
      <c r="E67" t="s">
        <v>7797</v>
      </c>
      <c r="F67" t="s">
        <v>125</v>
      </c>
      <c r="G67">
        <v>0</v>
      </c>
      <c r="H67">
        <v>0</v>
      </c>
      <c r="I67">
        <v>0</v>
      </c>
      <c r="J67">
        <v>3.6</v>
      </c>
      <c r="L67">
        <v>6091.24</v>
      </c>
      <c r="M67">
        <v>0</v>
      </c>
      <c r="N67">
        <v>0</v>
      </c>
      <c r="O67">
        <v>0</v>
      </c>
      <c r="Q67">
        <v>6091.24</v>
      </c>
      <c r="R67">
        <v>95382.87000000001</v>
      </c>
      <c r="S67">
        <v>10000</v>
      </c>
      <c r="T67">
        <v>0</v>
      </c>
      <c r="U67">
        <v>0</v>
      </c>
      <c r="V67">
        <v>10000</v>
      </c>
      <c r="W67">
        <v>0</v>
      </c>
      <c r="X67">
        <v>50000</v>
      </c>
      <c r="Y67">
        <v>12665.4</v>
      </c>
      <c r="Z67">
        <v>381.52</v>
      </c>
      <c r="AB67">
        <v>355.04</v>
      </c>
      <c r="AC67">
        <v>26.48</v>
      </c>
      <c r="AD67">
        <v>6064.76</v>
      </c>
      <c r="AE67">
        <v>26.29</v>
      </c>
      <c r="AF67">
        <v>0.19000000000000128</v>
      </c>
      <c r="AG67">
        <v>6058.09</v>
      </c>
      <c r="AH67">
        <v>6.6700000000000728</v>
      </c>
      <c r="AI67">
        <v>6091.24</v>
      </c>
      <c r="AJ67">
        <v>0</v>
      </c>
      <c r="AK67">
        <v>0</v>
      </c>
      <c r="AL67">
        <v>26.48</v>
      </c>
    </row>
    <row r="68" spans="1:38" hidden="1" x14ac:dyDescent="0.2">
      <c r="A68">
        <v>9000174</v>
      </c>
      <c r="B68" t="s">
        <v>245</v>
      </c>
      <c r="C68" t="s">
        <v>61</v>
      </c>
      <c r="D68" t="s">
        <v>246</v>
      </c>
      <c r="E68" t="s">
        <v>247</v>
      </c>
      <c r="F68" t="s">
        <v>125</v>
      </c>
      <c r="G68">
        <v>0</v>
      </c>
      <c r="H68">
        <v>0</v>
      </c>
      <c r="I68">
        <v>7253</v>
      </c>
      <c r="J68">
        <v>0</v>
      </c>
      <c r="L68">
        <v>7163.43</v>
      </c>
      <c r="M68">
        <v>0</v>
      </c>
      <c r="N68">
        <v>0</v>
      </c>
      <c r="O68">
        <v>0</v>
      </c>
      <c r="Q68">
        <v>7163.43</v>
      </c>
      <c r="R68">
        <v>110290.66</v>
      </c>
      <c r="S68">
        <v>10000</v>
      </c>
      <c r="T68">
        <v>10000</v>
      </c>
      <c r="U68">
        <v>0</v>
      </c>
      <c r="V68">
        <v>10000</v>
      </c>
      <c r="W68">
        <v>0</v>
      </c>
      <c r="X68">
        <v>50000</v>
      </c>
      <c r="Y68">
        <v>15075.42</v>
      </c>
      <c r="Z68">
        <v>456.46</v>
      </c>
      <c r="AB68">
        <v>432.05</v>
      </c>
      <c r="AC68">
        <v>24.41</v>
      </c>
      <c r="AD68">
        <v>7139.02</v>
      </c>
      <c r="AE68">
        <v>25.37</v>
      </c>
      <c r="AF68">
        <v>-0.96000000000000085</v>
      </c>
      <c r="AG68">
        <v>7170.1500000000005</v>
      </c>
      <c r="AH68">
        <v>-31.130000000000109</v>
      </c>
      <c r="AI68">
        <v>7163.43</v>
      </c>
      <c r="AJ68">
        <v>0</v>
      </c>
      <c r="AK68">
        <v>0</v>
      </c>
      <c r="AL68">
        <v>24.41</v>
      </c>
    </row>
    <row r="69" spans="1:38" hidden="1" x14ac:dyDescent="0.2">
      <c r="A69">
        <v>9000175</v>
      </c>
      <c r="B69" t="s">
        <v>248</v>
      </c>
      <c r="C69" t="s">
        <v>61</v>
      </c>
      <c r="D69" t="s">
        <v>249</v>
      </c>
      <c r="E69" t="s">
        <v>250</v>
      </c>
      <c r="F69" t="s">
        <v>105</v>
      </c>
      <c r="G69">
        <v>0</v>
      </c>
      <c r="H69">
        <v>0</v>
      </c>
      <c r="I69">
        <v>0</v>
      </c>
      <c r="J69">
        <v>3.6</v>
      </c>
      <c r="L69">
        <v>6091.24</v>
      </c>
      <c r="M69">
        <v>0</v>
      </c>
      <c r="N69">
        <v>0</v>
      </c>
      <c r="O69">
        <v>0</v>
      </c>
      <c r="Q69">
        <v>6091.24</v>
      </c>
      <c r="R69">
        <v>84636.010000000009</v>
      </c>
      <c r="S69">
        <v>0</v>
      </c>
      <c r="T69">
        <v>0</v>
      </c>
      <c r="U69">
        <v>0</v>
      </c>
      <c r="V69">
        <v>20000</v>
      </c>
      <c r="W69">
        <v>0</v>
      </c>
      <c r="X69">
        <v>50000</v>
      </c>
      <c r="Y69">
        <v>9650.16</v>
      </c>
      <c r="Z69">
        <v>149.58000000000001</v>
      </c>
      <c r="AB69">
        <v>119.65</v>
      </c>
      <c r="AC69">
        <v>29.93</v>
      </c>
      <c r="AD69">
        <v>6061.3099999999995</v>
      </c>
      <c r="AE69">
        <v>0.99</v>
      </c>
      <c r="AF69">
        <v>28.94</v>
      </c>
      <c r="AG69">
        <v>5153.68</v>
      </c>
      <c r="AH69">
        <v>907.6299999999992</v>
      </c>
      <c r="AI69">
        <v>6091.24</v>
      </c>
      <c r="AJ69">
        <v>0</v>
      </c>
      <c r="AK69">
        <v>0</v>
      </c>
      <c r="AL69">
        <v>29.93</v>
      </c>
    </row>
    <row r="70" spans="1:38" hidden="1" x14ac:dyDescent="0.2">
      <c r="A70">
        <v>9000176</v>
      </c>
      <c r="B70" t="s">
        <v>251</v>
      </c>
      <c r="C70" t="s">
        <v>61</v>
      </c>
      <c r="D70" t="s">
        <v>252</v>
      </c>
      <c r="E70" t="s">
        <v>253</v>
      </c>
      <c r="F70" t="s">
        <v>105</v>
      </c>
      <c r="G70">
        <v>0</v>
      </c>
      <c r="H70">
        <v>0</v>
      </c>
      <c r="I70">
        <v>0</v>
      </c>
      <c r="J70">
        <v>3.05</v>
      </c>
      <c r="L70">
        <v>5160.63</v>
      </c>
      <c r="M70">
        <v>0</v>
      </c>
      <c r="N70">
        <v>0</v>
      </c>
      <c r="O70">
        <v>0</v>
      </c>
      <c r="Q70">
        <v>5160.63</v>
      </c>
      <c r="R70">
        <v>88196.61</v>
      </c>
      <c r="S70">
        <v>10000</v>
      </c>
      <c r="T70">
        <v>10000</v>
      </c>
      <c r="U70">
        <v>0</v>
      </c>
      <c r="V70">
        <v>20000</v>
      </c>
      <c r="W70">
        <v>0</v>
      </c>
      <c r="X70">
        <v>50000</v>
      </c>
      <c r="Y70">
        <v>15446.07</v>
      </c>
      <c r="Z70">
        <v>0</v>
      </c>
      <c r="AB70">
        <v>0</v>
      </c>
      <c r="AC70">
        <v>0</v>
      </c>
      <c r="AD70">
        <v>5160.63</v>
      </c>
      <c r="AE70">
        <v>0</v>
      </c>
      <c r="AF70">
        <v>0</v>
      </c>
      <c r="AG70">
        <v>5154.8500000000004</v>
      </c>
      <c r="AH70">
        <v>5.7799999999997453</v>
      </c>
      <c r="AI70">
        <v>5160.63</v>
      </c>
      <c r="AJ70">
        <v>0</v>
      </c>
      <c r="AK70">
        <v>0</v>
      </c>
      <c r="AL70">
        <v>0</v>
      </c>
    </row>
    <row r="71" spans="1:38" hidden="1" x14ac:dyDescent="0.2">
      <c r="A71">
        <v>9000177</v>
      </c>
      <c r="B71" t="s">
        <v>254</v>
      </c>
      <c r="C71" t="s">
        <v>61</v>
      </c>
      <c r="D71" t="s">
        <v>255</v>
      </c>
      <c r="E71" t="s">
        <v>256</v>
      </c>
      <c r="F71" t="s">
        <v>105</v>
      </c>
      <c r="G71">
        <v>0</v>
      </c>
      <c r="H71">
        <v>0</v>
      </c>
      <c r="I71">
        <v>0</v>
      </c>
      <c r="J71">
        <v>2.15</v>
      </c>
      <c r="L71">
        <v>3637.82</v>
      </c>
      <c r="M71">
        <v>0</v>
      </c>
      <c r="N71">
        <v>0</v>
      </c>
      <c r="O71">
        <v>0</v>
      </c>
      <c r="Q71">
        <v>3637.82</v>
      </c>
      <c r="R71">
        <v>66250.740000000005</v>
      </c>
      <c r="S71">
        <v>0</v>
      </c>
      <c r="T71">
        <v>0</v>
      </c>
      <c r="U71">
        <v>0</v>
      </c>
      <c r="V71">
        <v>0</v>
      </c>
      <c r="W71">
        <v>0</v>
      </c>
      <c r="X71">
        <v>50000</v>
      </c>
      <c r="Y71">
        <v>8245.7800000000007</v>
      </c>
      <c r="Z71">
        <v>240.15</v>
      </c>
      <c r="AB71">
        <v>222.61</v>
      </c>
      <c r="AC71">
        <v>17.54</v>
      </c>
      <c r="AD71">
        <v>3620.28</v>
      </c>
      <c r="AE71">
        <v>17.420000000000002</v>
      </c>
      <c r="AF71">
        <v>0.11999999999999744</v>
      </c>
      <c r="AG71">
        <v>3616.2</v>
      </c>
      <c r="AH71">
        <v>4.080000000000382</v>
      </c>
      <c r="AI71">
        <v>3637.82</v>
      </c>
      <c r="AJ71">
        <v>0</v>
      </c>
      <c r="AK71">
        <v>0</v>
      </c>
      <c r="AL71">
        <v>17.54</v>
      </c>
    </row>
    <row r="72" spans="1:38" hidden="1" x14ac:dyDescent="0.2">
      <c r="A72">
        <v>9000178</v>
      </c>
      <c r="B72" t="s">
        <v>257</v>
      </c>
      <c r="C72" t="s">
        <v>61</v>
      </c>
      <c r="D72" t="s">
        <v>258</v>
      </c>
      <c r="E72" t="s">
        <v>259</v>
      </c>
      <c r="F72" t="s">
        <v>125</v>
      </c>
      <c r="G72">
        <v>0</v>
      </c>
      <c r="H72">
        <v>0</v>
      </c>
      <c r="I72">
        <v>0</v>
      </c>
      <c r="J72">
        <v>4.5</v>
      </c>
      <c r="L72">
        <v>7614.05</v>
      </c>
      <c r="M72">
        <v>0</v>
      </c>
      <c r="N72">
        <v>0</v>
      </c>
      <c r="O72">
        <v>0</v>
      </c>
      <c r="Q72">
        <v>7614.05</v>
      </c>
      <c r="R72">
        <v>113509.29000000001</v>
      </c>
      <c r="S72">
        <v>0</v>
      </c>
      <c r="T72">
        <v>10000</v>
      </c>
      <c r="U72">
        <v>0</v>
      </c>
      <c r="V72">
        <v>10000</v>
      </c>
      <c r="W72">
        <v>0</v>
      </c>
      <c r="X72">
        <v>50000</v>
      </c>
      <c r="Y72">
        <v>15223.37</v>
      </c>
      <c r="Z72">
        <v>848.58</v>
      </c>
      <c r="AB72">
        <v>771.89</v>
      </c>
      <c r="AC72">
        <v>76.69</v>
      </c>
      <c r="AD72">
        <v>7537.3600000000006</v>
      </c>
      <c r="AE72">
        <v>70.12</v>
      </c>
      <c r="AF72">
        <v>6.5699999999999932</v>
      </c>
      <c r="AG72">
        <v>7535.13</v>
      </c>
      <c r="AH72">
        <v>2.2300000000004729</v>
      </c>
      <c r="AI72">
        <v>7614.05</v>
      </c>
      <c r="AJ72">
        <v>0</v>
      </c>
      <c r="AK72">
        <v>0</v>
      </c>
      <c r="AL72">
        <v>76.69</v>
      </c>
    </row>
    <row r="73" spans="1:38" hidden="1" x14ac:dyDescent="0.2">
      <c r="A73">
        <v>9000179</v>
      </c>
      <c r="B73" t="s">
        <v>260</v>
      </c>
      <c r="C73" t="s">
        <v>61</v>
      </c>
      <c r="D73" t="s">
        <v>261</v>
      </c>
      <c r="E73" t="s">
        <v>262</v>
      </c>
      <c r="F73" t="s">
        <v>125</v>
      </c>
      <c r="G73">
        <v>0</v>
      </c>
      <c r="H73">
        <v>0</v>
      </c>
      <c r="I73">
        <v>0</v>
      </c>
      <c r="J73">
        <v>3.6</v>
      </c>
      <c r="L73">
        <v>6091.24</v>
      </c>
      <c r="M73">
        <v>0</v>
      </c>
      <c r="N73">
        <v>0</v>
      </c>
      <c r="O73">
        <v>0</v>
      </c>
      <c r="Q73">
        <v>6091.24</v>
      </c>
      <c r="R73">
        <v>94346.25</v>
      </c>
      <c r="S73">
        <v>5000</v>
      </c>
      <c r="T73">
        <v>5000</v>
      </c>
      <c r="U73">
        <v>0</v>
      </c>
      <c r="V73">
        <v>10000</v>
      </c>
      <c r="W73">
        <v>0</v>
      </c>
      <c r="X73">
        <v>50000</v>
      </c>
      <c r="Y73">
        <v>13447.98</v>
      </c>
      <c r="Z73">
        <v>326.95</v>
      </c>
      <c r="AB73">
        <v>308.55</v>
      </c>
      <c r="AC73">
        <v>18.399999999999999</v>
      </c>
      <c r="AD73">
        <v>6072.84</v>
      </c>
      <c r="AE73">
        <v>11.88</v>
      </c>
      <c r="AF73">
        <v>6.5199999999999978</v>
      </c>
      <c r="AG73">
        <v>6072.32</v>
      </c>
      <c r="AH73">
        <v>0.52000000000043656</v>
      </c>
      <c r="AI73">
        <v>6091.24</v>
      </c>
      <c r="AJ73">
        <v>0</v>
      </c>
      <c r="AK73">
        <v>0</v>
      </c>
      <c r="AL73">
        <v>18.399999999999999</v>
      </c>
    </row>
    <row r="74" spans="1:38" hidden="1" x14ac:dyDescent="0.2">
      <c r="A74">
        <v>9000180</v>
      </c>
      <c r="B74" t="s">
        <v>263</v>
      </c>
      <c r="C74" t="s">
        <v>61</v>
      </c>
      <c r="D74" t="s">
        <v>264</v>
      </c>
      <c r="E74" t="s">
        <v>265</v>
      </c>
      <c r="F74" t="s">
        <v>125</v>
      </c>
      <c r="G74">
        <v>0</v>
      </c>
      <c r="H74">
        <v>0</v>
      </c>
      <c r="I74">
        <v>0</v>
      </c>
      <c r="J74">
        <v>4.5</v>
      </c>
      <c r="L74">
        <v>7614.05</v>
      </c>
      <c r="M74">
        <v>0</v>
      </c>
      <c r="N74">
        <v>0</v>
      </c>
      <c r="O74">
        <v>0</v>
      </c>
      <c r="Q74">
        <v>7614.05</v>
      </c>
      <c r="R74">
        <v>124637.03</v>
      </c>
      <c r="S74">
        <v>10000</v>
      </c>
      <c r="T74">
        <v>0</v>
      </c>
      <c r="U74">
        <v>0</v>
      </c>
      <c r="V74">
        <v>10000</v>
      </c>
      <c r="W74">
        <v>0</v>
      </c>
      <c r="X74">
        <v>50000</v>
      </c>
      <c r="Y74">
        <v>14873.07</v>
      </c>
      <c r="Z74">
        <v>1456.4</v>
      </c>
      <c r="AB74">
        <v>1213.3900000000001</v>
      </c>
      <c r="AC74">
        <v>243.01</v>
      </c>
      <c r="AD74">
        <v>7371.04</v>
      </c>
      <c r="AE74">
        <v>159.71</v>
      </c>
      <c r="AF74">
        <v>83.299999999999983</v>
      </c>
      <c r="AG74">
        <v>7445.54</v>
      </c>
      <c r="AH74">
        <v>-74.5</v>
      </c>
      <c r="AI74">
        <v>7614.05</v>
      </c>
      <c r="AJ74">
        <v>0</v>
      </c>
      <c r="AK74">
        <v>0</v>
      </c>
      <c r="AL74">
        <v>243.01</v>
      </c>
    </row>
    <row r="75" spans="1:38" hidden="1" x14ac:dyDescent="0.2">
      <c r="A75">
        <v>9000181</v>
      </c>
      <c r="B75" t="s">
        <v>266</v>
      </c>
      <c r="C75" t="s">
        <v>61</v>
      </c>
      <c r="D75" t="s">
        <v>267</v>
      </c>
      <c r="E75" t="s">
        <v>268</v>
      </c>
      <c r="F75" t="s">
        <v>125</v>
      </c>
      <c r="G75">
        <v>0</v>
      </c>
      <c r="H75">
        <v>0</v>
      </c>
      <c r="I75">
        <v>0</v>
      </c>
      <c r="J75">
        <v>3.6</v>
      </c>
      <c r="L75">
        <v>6091.24</v>
      </c>
      <c r="M75">
        <v>0</v>
      </c>
      <c r="N75">
        <v>0</v>
      </c>
      <c r="O75">
        <v>0</v>
      </c>
      <c r="Q75">
        <v>6091.24</v>
      </c>
      <c r="R75">
        <v>95805.62000000001</v>
      </c>
      <c r="S75">
        <v>10000</v>
      </c>
      <c r="T75">
        <v>10000</v>
      </c>
      <c r="U75">
        <v>0</v>
      </c>
      <c r="V75">
        <v>10000</v>
      </c>
      <c r="W75">
        <v>0</v>
      </c>
      <c r="X75">
        <v>50000</v>
      </c>
      <c r="Y75">
        <v>12222.43</v>
      </c>
      <c r="Z75">
        <v>107.5</v>
      </c>
      <c r="AB75">
        <v>141.38</v>
      </c>
      <c r="AC75">
        <v>0</v>
      </c>
      <c r="AD75">
        <v>6091.24</v>
      </c>
      <c r="AE75">
        <v>0</v>
      </c>
      <c r="AF75">
        <v>0</v>
      </c>
      <c r="AG75">
        <v>6084.2</v>
      </c>
      <c r="AH75">
        <v>7.0399999999999636</v>
      </c>
      <c r="AI75">
        <v>6091.24</v>
      </c>
      <c r="AJ75">
        <v>0</v>
      </c>
      <c r="AK75">
        <v>0</v>
      </c>
      <c r="AL75">
        <v>0</v>
      </c>
    </row>
    <row r="76" spans="1:38" hidden="1" x14ac:dyDescent="0.2">
      <c r="A76">
        <v>9000182</v>
      </c>
      <c r="B76" t="s">
        <v>269</v>
      </c>
      <c r="C76" t="s">
        <v>61</v>
      </c>
      <c r="D76" t="s">
        <v>270</v>
      </c>
      <c r="E76" t="s">
        <v>271</v>
      </c>
      <c r="F76" t="s">
        <v>105</v>
      </c>
      <c r="G76">
        <v>0</v>
      </c>
      <c r="H76">
        <v>7253</v>
      </c>
      <c r="I76">
        <v>0</v>
      </c>
      <c r="J76">
        <v>0</v>
      </c>
      <c r="L76">
        <v>7253</v>
      </c>
      <c r="M76">
        <v>0</v>
      </c>
      <c r="N76">
        <v>0</v>
      </c>
      <c r="O76">
        <v>0</v>
      </c>
      <c r="Q76">
        <v>7253</v>
      </c>
      <c r="R76">
        <v>112629.07</v>
      </c>
      <c r="S76">
        <v>0</v>
      </c>
      <c r="T76">
        <v>0</v>
      </c>
      <c r="U76">
        <v>0</v>
      </c>
      <c r="V76">
        <v>0</v>
      </c>
      <c r="W76">
        <v>0</v>
      </c>
      <c r="X76">
        <v>50000</v>
      </c>
      <c r="Y76">
        <v>26802.82</v>
      </c>
      <c r="Z76">
        <v>1074.79</v>
      </c>
      <c r="AB76">
        <v>962.78</v>
      </c>
      <c r="AC76">
        <v>112.01</v>
      </c>
      <c r="AD76">
        <v>7140.99</v>
      </c>
      <c r="AE76">
        <v>112.01</v>
      </c>
      <c r="AF76">
        <v>0</v>
      </c>
      <c r="AG76">
        <v>7140.99</v>
      </c>
      <c r="AH76">
        <v>0</v>
      </c>
      <c r="AI76">
        <v>7253</v>
      </c>
      <c r="AJ76">
        <v>0</v>
      </c>
      <c r="AK76">
        <v>0</v>
      </c>
      <c r="AL76">
        <v>112.01</v>
      </c>
    </row>
    <row r="77" spans="1:38" hidden="1" x14ac:dyDescent="0.2">
      <c r="A77">
        <v>9000183</v>
      </c>
      <c r="B77" t="s">
        <v>272</v>
      </c>
      <c r="C77" t="s">
        <v>61</v>
      </c>
      <c r="D77" t="s">
        <v>273</v>
      </c>
      <c r="E77" t="s">
        <v>274</v>
      </c>
      <c r="F77" t="s">
        <v>105</v>
      </c>
      <c r="G77">
        <v>0</v>
      </c>
      <c r="H77">
        <v>0</v>
      </c>
      <c r="I77">
        <v>0</v>
      </c>
      <c r="J77">
        <v>2.15</v>
      </c>
      <c r="L77">
        <v>3637.82</v>
      </c>
      <c r="M77">
        <v>0</v>
      </c>
      <c r="N77">
        <v>0</v>
      </c>
      <c r="O77">
        <v>0</v>
      </c>
      <c r="Q77">
        <v>3637.82</v>
      </c>
      <c r="R77">
        <v>72173.640000000014</v>
      </c>
      <c r="S77">
        <v>0</v>
      </c>
      <c r="T77">
        <v>0</v>
      </c>
      <c r="U77">
        <v>0</v>
      </c>
      <c r="V77">
        <v>0</v>
      </c>
      <c r="W77">
        <v>0</v>
      </c>
      <c r="X77">
        <v>50000</v>
      </c>
      <c r="Y77">
        <v>10005.24</v>
      </c>
      <c r="Z77">
        <v>365.05</v>
      </c>
      <c r="AB77">
        <v>336.72</v>
      </c>
      <c r="AC77">
        <v>28.33</v>
      </c>
      <c r="AD77">
        <v>3609.4900000000002</v>
      </c>
      <c r="AE77">
        <v>28.21</v>
      </c>
      <c r="AF77">
        <v>0.11999999999999744</v>
      </c>
      <c r="AG77">
        <v>3605.41</v>
      </c>
      <c r="AH77">
        <v>4.080000000000382</v>
      </c>
      <c r="AI77">
        <v>3637.82</v>
      </c>
      <c r="AJ77">
        <v>0</v>
      </c>
      <c r="AK77">
        <v>0</v>
      </c>
      <c r="AL77">
        <v>28.33</v>
      </c>
    </row>
    <row r="78" spans="1:38" hidden="1" x14ac:dyDescent="0.2">
      <c r="A78">
        <v>9000185</v>
      </c>
      <c r="B78" t="s">
        <v>275</v>
      </c>
      <c r="C78" t="s">
        <v>278</v>
      </c>
      <c r="D78" t="s">
        <v>276</v>
      </c>
      <c r="E78" t="s">
        <v>277</v>
      </c>
      <c r="F78" t="s">
        <v>125</v>
      </c>
      <c r="G78">
        <v>0</v>
      </c>
      <c r="H78">
        <v>0</v>
      </c>
      <c r="I78">
        <v>0</v>
      </c>
      <c r="J78">
        <v>4.5</v>
      </c>
      <c r="L78">
        <v>7726.03</v>
      </c>
      <c r="M78">
        <v>0</v>
      </c>
      <c r="N78">
        <v>0</v>
      </c>
      <c r="O78">
        <v>0</v>
      </c>
      <c r="Q78">
        <v>7726.03</v>
      </c>
      <c r="R78">
        <v>115418.67</v>
      </c>
      <c r="S78">
        <v>10000</v>
      </c>
      <c r="T78">
        <v>10000</v>
      </c>
      <c r="U78">
        <v>0</v>
      </c>
      <c r="V78">
        <v>10000</v>
      </c>
      <c r="W78">
        <v>0</v>
      </c>
      <c r="X78">
        <v>50000</v>
      </c>
      <c r="Y78">
        <v>15523.38</v>
      </c>
      <c r="Z78">
        <v>596.86</v>
      </c>
      <c r="AB78">
        <v>562.92999999999995</v>
      </c>
      <c r="AC78">
        <v>33.93</v>
      </c>
      <c r="AD78">
        <v>7692.0999999999995</v>
      </c>
      <c r="AE78">
        <v>32.99</v>
      </c>
      <c r="AF78">
        <v>0.93999999999999773</v>
      </c>
      <c r="AG78">
        <v>7662.0700000000006</v>
      </c>
      <c r="AH78">
        <v>30.029999999998836</v>
      </c>
      <c r="AI78">
        <v>7726.03</v>
      </c>
      <c r="AJ78">
        <v>0</v>
      </c>
      <c r="AK78">
        <v>0</v>
      </c>
      <c r="AL78">
        <v>33.93</v>
      </c>
    </row>
    <row r="79" spans="1:38" hidden="1" x14ac:dyDescent="0.2">
      <c r="A79">
        <v>9000186</v>
      </c>
      <c r="B79" t="s">
        <v>279</v>
      </c>
      <c r="C79" t="s">
        <v>61</v>
      </c>
      <c r="D79" t="s">
        <v>280</v>
      </c>
      <c r="E79" t="s">
        <v>281</v>
      </c>
      <c r="F79" t="s">
        <v>105</v>
      </c>
      <c r="G79">
        <v>0</v>
      </c>
      <c r="H79">
        <v>0</v>
      </c>
      <c r="I79">
        <v>0</v>
      </c>
      <c r="J79">
        <v>3.6</v>
      </c>
      <c r="L79">
        <v>6091.24</v>
      </c>
      <c r="M79">
        <v>0</v>
      </c>
      <c r="N79">
        <v>0</v>
      </c>
      <c r="O79">
        <v>0</v>
      </c>
      <c r="Q79">
        <v>6091.24</v>
      </c>
      <c r="R79">
        <v>98980.11</v>
      </c>
      <c r="S79">
        <v>10000</v>
      </c>
      <c r="T79">
        <v>0</v>
      </c>
      <c r="U79">
        <v>0</v>
      </c>
      <c r="V79">
        <v>10000</v>
      </c>
      <c r="W79">
        <v>0</v>
      </c>
      <c r="X79">
        <v>50000</v>
      </c>
      <c r="Y79">
        <v>13904.24</v>
      </c>
      <c r="Z79">
        <v>452.28</v>
      </c>
      <c r="AB79">
        <v>423.7</v>
      </c>
      <c r="AC79">
        <v>28.58</v>
      </c>
      <c r="AD79">
        <v>6062.66</v>
      </c>
      <c r="AE79">
        <v>12.09</v>
      </c>
      <c r="AF79">
        <v>16.489999999999998</v>
      </c>
      <c r="AG79">
        <v>6072.24</v>
      </c>
      <c r="AH79">
        <v>-9.5799999999999272</v>
      </c>
      <c r="AI79">
        <v>6091.24</v>
      </c>
      <c r="AJ79">
        <v>0</v>
      </c>
      <c r="AK79">
        <v>0</v>
      </c>
      <c r="AL79">
        <v>28.58</v>
      </c>
    </row>
    <row r="80" spans="1:38" hidden="1" x14ac:dyDescent="0.2">
      <c r="A80">
        <v>9000187</v>
      </c>
      <c r="B80" t="s">
        <v>282</v>
      </c>
      <c r="C80" t="s">
        <v>61</v>
      </c>
      <c r="D80" t="s">
        <v>283</v>
      </c>
      <c r="E80" t="s">
        <v>284</v>
      </c>
      <c r="F80" t="s">
        <v>105</v>
      </c>
      <c r="G80">
        <v>0</v>
      </c>
      <c r="H80">
        <v>0</v>
      </c>
      <c r="I80">
        <v>0</v>
      </c>
      <c r="J80">
        <v>3.05</v>
      </c>
      <c r="L80">
        <v>5160.63</v>
      </c>
      <c r="M80">
        <v>0</v>
      </c>
      <c r="N80">
        <v>0</v>
      </c>
      <c r="O80">
        <v>0</v>
      </c>
      <c r="Q80">
        <v>5160.63</v>
      </c>
      <c r="R80">
        <v>86150.650000000009</v>
      </c>
      <c r="S80">
        <v>10000</v>
      </c>
      <c r="T80">
        <v>10000</v>
      </c>
      <c r="U80">
        <v>0</v>
      </c>
      <c r="V80">
        <v>20000</v>
      </c>
      <c r="W80">
        <v>0</v>
      </c>
      <c r="X80">
        <v>50000</v>
      </c>
      <c r="Y80">
        <v>13077.28</v>
      </c>
      <c r="Z80">
        <v>0</v>
      </c>
      <c r="AB80">
        <v>0</v>
      </c>
      <c r="AC80">
        <v>0</v>
      </c>
      <c r="AD80">
        <v>5160.63</v>
      </c>
      <c r="AE80">
        <v>0</v>
      </c>
      <c r="AF80">
        <v>0</v>
      </c>
      <c r="AG80">
        <v>5154.6899999999996</v>
      </c>
      <c r="AH80">
        <v>5.9400000000005093</v>
      </c>
      <c r="AI80">
        <v>5160.63</v>
      </c>
      <c r="AJ80">
        <v>0</v>
      </c>
      <c r="AK80">
        <v>0</v>
      </c>
      <c r="AL80">
        <v>0</v>
      </c>
    </row>
    <row r="81" spans="1:38" hidden="1" x14ac:dyDescent="0.2">
      <c r="A81">
        <v>9000188</v>
      </c>
      <c r="B81" t="s">
        <v>285</v>
      </c>
      <c r="C81" t="s">
        <v>97</v>
      </c>
      <c r="D81" t="s">
        <v>286</v>
      </c>
      <c r="E81" t="s">
        <v>287</v>
      </c>
      <c r="F81" t="s">
        <v>125</v>
      </c>
      <c r="G81">
        <v>0</v>
      </c>
      <c r="H81">
        <v>0</v>
      </c>
      <c r="I81">
        <v>0</v>
      </c>
      <c r="J81">
        <v>4.5</v>
      </c>
      <c r="L81">
        <v>7871.58</v>
      </c>
      <c r="M81">
        <v>0</v>
      </c>
      <c r="N81">
        <v>0</v>
      </c>
      <c r="O81">
        <v>0</v>
      </c>
      <c r="Q81">
        <v>7871.58</v>
      </c>
      <c r="R81">
        <v>126525.95</v>
      </c>
      <c r="S81">
        <v>5000</v>
      </c>
      <c r="T81">
        <v>0</v>
      </c>
      <c r="U81">
        <v>0</v>
      </c>
      <c r="V81">
        <v>10000</v>
      </c>
      <c r="W81">
        <v>2400</v>
      </c>
      <c r="X81">
        <v>50000</v>
      </c>
      <c r="Y81">
        <v>16312.72</v>
      </c>
      <c r="Z81">
        <v>1761.32</v>
      </c>
      <c r="AB81">
        <v>1438.51</v>
      </c>
      <c r="AC81">
        <v>322.81</v>
      </c>
      <c r="AD81">
        <v>7548.7699999999995</v>
      </c>
      <c r="AE81">
        <v>322.41000000000003</v>
      </c>
      <c r="AF81">
        <v>0.39999999999997726</v>
      </c>
      <c r="AG81">
        <v>7545.03</v>
      </c>
      <c r="AH81">
        <v>3.7399999999997817</v>
      </c>
      <c r="AI81">
        <v>7871.58</v>
      </c>
      <c r="AJ81">
        <v>0</v>
      </c>
      <c r="AK81">
        <v>0</v>
      </c>
      <c r="AL81">
        <v>322.81</v>
      </c>
    </row>
    <row r="82" spans="1:38" hidden="1" x14ac:dyDescent="0.2">
      <c r="A82">
        <v>9000189</v>
      </c>
      <c r="B82" t="s">
        <v>288</v>
      </c>
      <c r="C82" t="s">
        <v>97</v>
      </c>
      <c r="D82" t="s">
        <v>289</v>
      </c>
      <c r="E82" t="s">
        <v>290</v>
      </c>
      <c r="F82" t="s">
        <v>105</v>
      </c>
      <c r="G82">
        <v>0</v>
      </c>
      <c r="H82">
        <v>0</v>
      </c>
      <c r="I82">
        <v>0</v>
      </c>
      <c r="J82">
        <v>2.15</v>
      </c>
      <c r="L82">
        <v>3760.87</v>
      </c>
      <c r="M82">
        <v>0</v>
      </c>
      <c r="N82">
        <v>0</v>
      </c>
      <c r="O82">
        <v>0</v>
      </c>
      <c r="Q82">
        <v>3760.87</v>
      </c>
      <c r="R82">
        <v>70724.83</v>
      </c>
      <c r="S82">
        <v>0</v>
      </c>
      <c r="T82">
        <v>0</v>
      </c>
      <c r="U82">
        <v>0</v>
      </c>
      <c r="V82">
        <v>20000</v>
      </c>
      <c r="W82">
        <v>0</v>
      </c>
      <c r="X82">
        <v>50000</v>
      </c>
      <c r="Y82">
        <v>8021.1</v>
      </c>
      <c r="Z82">
        <v>0</v>
      </c>
      <c r="AB82">
        <v>0</v>
      </c>
      <c r="AC82">
        <v>0</v>
      </c>
      <c r="AD82">
        <v>3760.87</v>
      </c>
      <c r="AE82">
        <v>0</v>
      </c>
      <c r="AF82">
        <v>0</v>
      </c>
      <c r="AG82">
        <v>3758.89</v>
      </c>
      <c r="AH82">
        <v>1.9800000000000182</v>
      </c>
      <c r="AI82">
        <v>3760.87</v>
      </c>
      <c r="AJ82">
        <v>0</v>
      </c>
      <c r="AK82">
        <v>0</v>
      </c>
      <c r="AL82">
        <v>0</v>
      </c>
    </row>
    <row r="83" spans="1:38" hidden="1" x14ac:dyDescent="0.2">
      <c r="A83">
        <v>9000190</v>
      </c>
      <c r="B83" t="s">
        <v>291</v>
      </c>
      <c r="C83" t="s">
        <v>116</v>
      </c>
      <c r="D83" t="s">
        <v>292</v>
      </c>
      <c r="E83" t="s">
        <v>293</v>
      </c>
      <c r="F83" t="s">
        <v>105</v>
      </c>
      <c r="G83">
        <v>0</v>
      </c>
      <c r="H83">
        <v>0</v>
      </c>
      <c r="I83">
        <v>0</v>
      </c>
      <c r="J83">
        <v>2.15</v>
      </c>
      <c r="L83">
        <v>3654.9999999999991</v>
      </c>
      <c r="M83">
        <v>0</v>
      </c>
      <c r="N83">
        <v>0</v>
      </c>
      <c r="O83">
        <v>0</v>
      </c>
      <c r="Q83">
        <v>3654.9999999999991</v>
      </c>
      <c r="R83">
        <v>70276.460000000006</v>
      </c>
      <c r="S83">
        <v>0</v>
      </c>
      <c r="T83">
        <v>0</v>
      </c>
      <c r="U83">
        <v>0</v>
      </c>
      <c r="V83">
        <v>0</v>
      </c>
      <c r="W83">
        <v>0</v>
      </c>
      <c r="X83">
        <v>50000</v>
      </c>
      <c r="Y83">
        <v>12613.26</v>
      </c>
      <c r="Z83">
        <v>229.9</v>
      </c>
      <c r="AB83">
        <v>201</v>
      </c>
      <c r="AC83">
        <v>28.9</v>
      </c>
      <c r="AD83">
        <v>3626.099999999999</v>
      </c>
      <c r="AE83">
        <v>28.2</v>
      </c>
      <c r="AF83">
        <v>0.69999999999999929</v>
      </c>
      <c r="AG83">
        <v>3603.9700000000003</v>
      </c>
      <c r="AH83">
        <v>22.129999999998745</v>
      </c>
      <c r="AI83">
        <v>3654.9999999999991</v>
      </c>
      <c r="AJ83">
        <v>0</v>
      </c>
      <c r="AK83">
        <v>0</v>
      </c>
      <c r="AL83">
        <v>28.9</v>
      </c>
    </row>
    <row r="84" spans="1:38" hidden="1" x14ac:dyDescent="0.2">
      <c r="A84">
        <v>9000193</v>
      </c>
      <c r="B84" t="s">
        <v>294</v>
      </c>
      <c r="C84" t="s">
        <v>97</v>
      </c>
      <c r="D84" t="s">
        <v>295</v>
      </c>
      <c r="E84" t="s">
        <v>296</v>
      </c>
      <c r="F84" t="s">
        <v>125</v>
      </c>
      <c r="G84">
        <v>0</v>
      </c>
      <c r="H84">
        <v>0</v>
      </c>
      <c r="I84">
        <v>0</v>
      </c>
      <c r="J84">
        <v>3.6</v>
      </c>
      <c r="L84">
        <v>6285.02</v>
      </c>
      <c r="M84">
        <v>0</v>
      </c>
      <c r="N84">
        <v>0</v>
      </c>
      <c r="O84">
        <v>0</v>
      </c>
      <c r="Q84">
        <v>6285.02</v>
      </c>
      <c r="R84">
        <v>95122.38</v>
      </c>
      <c r="S84">
        <v>10000</v>
      </c>
      <c r="T84">
        <v>0</v>
      </c>
      <c r="U84">
        <v>0</v>
      </c>
      <c r="V84">
        <v>20000</v>
      </c>
      <c r="W84">
        <v>4000</v>
      </c>
      <c r="X84">
        <v>50000</v>
      </c>
      <c r="Y84">
        <v>7352.13</v>
      </c>
      <c r="Z84">
        <v>113.11</v>
      </c>
      <c r="AB84">
        <v>117.59</v>
      </c>
      <c r="AC84">
        <v>0</v>
      </c>
      <c r="AD84">
        <v>6285.02</v>
      </c>
      <c r="AE84">
        <v>0</v>
      </c>
      <c r="AF84">
        <v>0</v>
      </c>
      <c r="AG84">
        <v>6293.95</v>
      </c>
      <c r="AH84">
        <v>-8.9299999999993815</v>
      </c>
      <c r="AI84">
        <v>6285.02</v>
      </c>
      <c r="AJ84">
        <v>0</v>
      </c>
      <c r="AK84">
        <v>0</v>
      </c>
      <c r="AL84">
        <v>0</v>
      </c>
    </row>
    <row r="85" spans="1:38" hidden="1" x14ac:dyDescent="0.2">
      <c r="A85">
        <v>9000194</v>
      </c>
      <c r="B85" t="s">
        <v>297</v>
      </c>
      <c r="C85" t="s">
        <v>101</v>
      </c>
      <c r="D85" t="s">
        <v>298</v>
      </c>
      <c r="E85" t="s">
        <v>299</v>
      </c>
      <c r="F85" t="s">
        <v>125</v>
      </c>
      <c r="G85">
        <v>0</v>
      </c>
      <c r="H85">
        <v>0</v>
      </c>
      <c r="I85">
        <v>0</v>
      </c>
      <c r="J85">
        <v>3.6</v>
      </c>
      <c r="L85">
        <v>6194.07</v>
      </c>
      <c r="M85">
        <v>0</v>
      </c>
      <c r="N85">
        <v>0</v>
      </c>
      <c r="O85">
        <v>0</v>
      </c>
      <c r="Q85">
        <v>6194.07</v>
      </c>
      <c r="R85">
        <v>95726.88</v>
      </c>
      <c r="S85">
        <v>10000</v>
      </c>
      <c r="T85">
        <v>0</v>
      </c>
      <c r="U85">
        <v>0</v>
      </c>
      <c r="V85">
        <v>20000</v>
      </c>
      <c r="W85">
        <v>0</v>
      </c>
      <c r="X85">
        <v>50000</v>
      </c>
      <c r="Y85">
        <v>11454.79</v>
      </c>
      <c r="Z85">
        <v>128.16</v>
      </c>
      <c r="AB85">
        <v>118.33</v>
      </c>
      <c r="AC85">
        <v>9.83</v>
      </c>
      <c r="AD85">
        <v>6184.24</v>
      </c>
      <c r="AE85">
        <v>10.19</v>
      </c>
      <c r="AF85">
        <v>-0.35999999999999943</v>
      </c>
      <c r="AG85">
        <v>6195.4900000000007</v>
      </c>
      <c r="AH85">
        <v>-11.250000000000909</v>
      </c>
      <c r="AI85">
        <v>6194.07</v>
      </c>
      <c r="AJ85">
        <v>0</v>
      </c>
      <c r="AK85">
        <v>0</v>
      </c>
      <c r="AL85">
        <v>9.83</v>
      </c>
    </row>
    <row r="86" spans="1:38" hidden="1" x14ac:dyDescent="0.2">
      <c r="A86">
        <v>9000195</v>
      </c>
      <c r="B86" t="s">
        <v>300</v>
      </c>
      <c r="C86" t="s">
        <v>101</v>
      </c>
      <c r="D86" t="s">
        <v>301</v>
      </c>
      <c r="E86" t="s">
        <v>302</v>
      </c>
      <c r="F86" t="s">
        <v>125</v>
      </c>
      <c r="G86">
        <v>0</v>
      </c>
      <c r="H86">
        <v>0</v>
      </c>
      <c r="I86">
        <v>0</v>
      </c>
      <c r="J86">
        <v>3.6</v>
      </c>
      <c r="L86">
        <v>6207.8</v>
      </c>
      <c r="M86">
        <v>0</v>
      </c>
      <c r="N86">
        <v>0</v>
      </c>
      <c r="O86">
        <v>0</v>
      </c>
      <c r="Q86">
        <v>6207.8</v>
      </c>
      <c r="R86">
        <v>96154.02</v>
      </c>
      <c r="S86">
        <v>10000</v>
      </c>
      <c r="T86">
        <v>3500</v>
      </c>
      <c r="U86">
        <v>0</v>
      </c>
      <c r="V86">
        <v>0</v>
      </c>
      <c r="W86">
        <v>2800</v>
      </c>
      <c r="X86">
        <v>50000</v>
      </c>
      <c r="Y86">
        <v>8616.7000000000007</v>
      </c>
      <c r="Z86">
        <v>637.12</v>
      </c>
      <c r="AB86">
        <v>589</v>
      </c>
      <c r="AC86">
        <v>48.12</v>
      </c>
      <c r="AD86">
        <v>6159.68</v>
      </c>
      <c r="AE86">
        <v>50.72</v>
      </c>
      <c r="AF86">
        <v>-2.6000000000000014</v>
      </c>
      <c r="AG86">
        <v>6193.92</v>
      </c>
      <c r="AH86">
        <v>-34.239999999999782</v>
      </c>
      <c r="AI86">
        <v>6207.8</v>
      </c>
      <c r="AJ86">
        <v>0</v>
      </c>
      <c r="AK86">
        <v>0</v>
      </c>
      <c r="AL86">
        <v>48.12</v>
      </c>
    </row>
    <row r="87" spans="1:38" hidden="1" x14ac:dyDescent="0.2">
      <c r="A87">
        <v>9000196</v>
      </c>
      <c r="B87" t="s">
        <v>303</v>
      </c>
      <c r="C87" t="s">
        <v>97</v>
      </c>
      <c r="D87" t="s">
        <v>304</v>
      </c>
      <c r="E87" t="s">
        <v>305</v>
      </c>
      <c r="F87" t="s">
        <v>125</v>
      </c>
      <c r="G87">
        <v>0</v>
      </c>
      <c r="H87">
        <v>0</v>
      </c>
      <c r="I87">
        <v>0</v>
      </c>
      <c r="J87">
        <v>4.5</v>
      </c>
      <c r="L87">
        <v>7856.28</v>
      </c>
      <c r="M87">
        <v>0</v>
      </c>
      <c r="N87">
        <v>0</v>
      </c>
      <c r="O87">
        <v>0</v>
      </c>
      <c r="Q87">
        <v>7856.28</v>
      </c>
      <c r="R87">
        <v>115589.14</v>
      </c>
      <c r="S87">
        <v>0</v>
      </c>
      <c r="T87">
        <v>0</v>
      </c>
      <c r="U87">
        <v>0</v>
      </c>
      <c r="V87">
        <v>0</v>
      </c>
      <c r="W87">
        <v>0</v>
      </c>
      <c r="X87">
        <v>50000</v>
      </c>
      <c r="Y87">
        <v>17876.64</v>
      </c>
      <c r="Z87">
        <v>2251.25</v>
      </c>
      <c r="AB87">
        <v>1728.82</v>
      </c>
      <c r="AC87">
        <v>522.42999999999995</v>
      </c>
      <c r="AD87">
        <v>7333.8499999999995</v>
      </c>
      <c r="AE87">
        <v>518.76</v>
      </c>
      <c r="AF87">
        <v>3.6699999999999591</v>
      </c>
      <c r="AG87">
        <v>7278.75</v>
      </c>
      <c r="AH87">
        <v>55.099999999999454</v>
      </c>
      <c r="AI87">
        <v>7856.28</v>
      </c>
      <c r="AJ87">
        <v>0</v>
      </c>
      <c r="AK87">
        <v>0</v>
      </c>
      <c r="AL87">
        <v>522.42999999999995</v>
      </c>
    </row>
    <row r="88" spans="1:38" hidden="1" x14ac:dyDescent="0.2">
      <c r="A88">
        <v>9000198</v>
      </c>
      <c r="B88" t="s">
        <v>306</v>
      </c>
      <c r="C88" t="s">
        <v>101</v>
      </c>
      <c r="D88" t="s">
        <v>307</v>
      </c>
      <c r="E88" t="s">
        <v>308</v>
      </c>
      <c r="F88" t="s">
        <v>105</v>
      </c>
      <c r="G88">
        <v>0</v>
      </c>
      <c r="H88">
        <v>0</v>
      </c>
      <c r="I88">
        <v>0</v>
      </c>
      <c r="J88">
        <v>2.15</v>
      </c>
      <c r="L88">
        <v>3710.05</v>
      </c>
      <c r="M88">
        <v>0</v>
      </c>
      <c r="N88">
        <v>0</v>
      </c>
      <c r="O88">
        <v>0</v>
      </c>
      <c r="Q88">
        <v>3710.05</v>
      </c>
      <c r="R88">
        <v>68762.86</v>
      </c>
      <c r="S88">
        <v>10000</v>
      </c>
      <c r="T88">
        <v>0</v>
      </c>
      <c r="U88">
        <v>0</v>
      </c>
      <c r="V88">
        <v>0</v>
      </c>
      <c r="W88">
        <v>0</v>
      </c>
      <c r="X88">
        <v>50000</v>
      </c>
      <c r="Y88">
        <v>8119.28</v>
      </c>
      <c r="Z88">
        <v>19.309999999999999</v>
      </c>
      <c r="AB88">
        <v>52.53</v>
      </c>
      <c r="AC88">
        <v>0</v>
      </c>
      <c r="AD88">
        <v>3710.05</v>
      </c>
      <c r="AE88">
        <v>0</v>
      </c>
      <c r="AF88">
        <v>0</v>
      </c>
      <c r="AG88">
        <v>3728.31</v>
      </c>
      <c r="AH88">
        <v>-18.259999999999764</v>
      </c>
      <c r="AI88">
        <v>3710.05</v>
      </c>
      <c r="AJ88">
        <v>0</v>
      </c>
      <c r="AK88">
        <v>0</v>
      </c>
      <c r="AL88">
        <v>0</v>
      </c>
    </row>
    <row r="89" spans="1:38" hidden="1" x14ac:dyDescent="0.2">
      <c r="A89">
        <v>9000199</v>
      </c>
      <c r="B89" t="s">
        <v>309</v>
      </c>
      <c r="C89" t="s">
        <v>101</v>
      </c>
      <c r="D89" t="s">
        <v>310</v>
      </c>
      <c r="E89" t="s">
        <v>311</v>
      </c>
      <c r="F89" t="s">
        <v>105</v>
      </c>
      <c r="G89">
        <v>0</v>
      </c>
      <c r="H89">
        <v>0</v>
      </c>
      <c r="I89">
        <v>0</v>
      </c>
      <c r="J89">
        <v>1.65</v>
      </c>
      <c r="L89">
        <v>2848.96</v>
      </c>
      <c r="M89">
        <v>0</v>
      </c>
      <c r="N89">
        <v>0</v>
      </c>
      <c r="O89">
        <v>0</v>
      </c>
      <c r="Q89">
        <v>2848.96</v>
      </c>
      <c r="R89">
        <v>61205.4</v>
      </c>
      <c r="S89">
        <v>0</v>
      </c>
      <c r="T89">
        <v>10000</v>
      </c>
      <c r="U89">
        <v>0</v>
      </c>
      <c r="V89">
        <v>20000</v>
      </c>
      <c r="W89">
        <v>0</v>
      </c>
      <c r="X89">
        <v>50000</v>
      </c>
      <c r="Y89">
        <v>9628.2900000000009</v>
      </c>
      <c r="Z89">
        <v>0</v>
      </c>
      <c r="AB89">
        <v>0</v>
      </c>
      <c r="AC89">
        <v>0</v>
      </c>
      <c r="AD89">
        <v>2848.96</v>
      </c>
      <c r="AE89">
        <v>0</v>
      </c>
      <c r="AF89">
        <v>0</v>
      </c>
      <c r="AG89">
        <v>2865.58</v>
      </c>
      <c r="AH89">
        <v>-16.619999999999891</v>
      </c>
      <c r="AI89">
        <v>2848.96</v>
      </c>
      <c r="AJ89">
        <v>0</v>
      </c>
      <c r="AK89">
        <v>0</v>
      </c>
      <c r="AL89">
        <v>0</v>
      </c>
    </row>
    <row r="90" spans="1:38" hidden="1" x14ac:dyDescent="0.2">
      <c r="A90">
        <v>9000200</v>
      </c>
      <c r="B90" t="s">
        <v>312</v>
      </c>
      <c r="C90" t="s">
        <v>101</v>
      </c>
      <c r="D90" t="s">
        <v>313</v>
      </c>
      <c r="E90" t="s">
        <v>314</v>
      </c>
      <c r="F90" t="s">
        <v>160</v>
      </c>
      <c r="G90">
        <v>0</v>
      </c>
      <c r="H90">
        <v>0</v>
      </c>
      <c r="I90">
        <v>0</v>
      </c>
      <c r="J90">
        <v>1.2</v>
      </c>
      <c r="L90">
        <v>2045.55</v>
      </c>
      <c r="M90">
        <v>0</v>
      </c>
      <c r="N90">
        <v>0</v>
      </c>
      <c r="O90">
        <v>0</v>
      </c>
      <c r="Q90">
        <v>2045.55</v>
      </c>
      <c r="R90">
        <v>48713.29</v>
      </c>
      <c r="S90">
        <v>0</v>
      </c>
      <c r="T90">
        <v>0</v>
      </c>
      <c r="U90">
        <v>0</v>
      </c>
      <c r="V90">
        <v>0</v>
      </c>
      <c r="W90">
        <v>0</v>
      </c>
      <c r="X90">
        <v>50000</v>
      </c>
      <c r="Y90">
        <v>6872.61</v>
      </c>
      <c r="Z90">
        <v>0</v>
      </c>
      <c r="AB90">
        <v>0</v>
      </c>
      <c r="AC90">
        <v>0</v>
      </c>
      <c r="AD90">
        <v>2045.55</v>
      </c>
      <c r="AE90">
        <v>0</v>
      </c>
      <c r="AF90">
        <v>0</v>
      </c>
      <c r="AG90">
        <v>2050.13</v>
      </c>
      <c r="AH90">
        <v>-4.5800000000001546</v>
      </c>
      <c r="AI90">
        <v>2045.55</v>
      </c>
      <c r="AJ90">
        <v>0</v>
      </c>
      <c r="AK90">
        <v>0</v>
      </c>
      <c r="AL90">
        <v>0</v>
      </c>
    </row>
    <row r="91" spans="1:38" hidden="1" x14ac:dyDescent="0.2">
      <c r="A91">
        <v>9000201</v>
      </c>
      <c r="B91" t="s">
        <v>315</v>
      </c>
      <c r="C91" t="s">
        <v>97</v>
      </c>
      <c r="D91" t="s">
        <v>316</v>
      </c>
      <c r="E91" t="s">
        <v>317</v>
      </c>
      <c r="F91" t="s">
        <v>105</v>
      </c>
      <c r="G91">
        <v>0</v>
      </c>
      <c r="H91">
        <v>0</v>
      </c>
      <c r="I91">
        <v>0</v>
      </c>
      <c r="J91">
        <v>1.65</v>
      </c>
      <c r="L91">
        <v>2886.25</v>
      </c>
      <c r="M91">
        <v>0</v>
      </c>
      <c r="N91">
        <v>0</v>
      </c>
      <c r="O91">
        <v>0</v>
      </c>
      <c r="Q91">
        <v>2886.25</v>
      </c>
      <c r="R91">
        <v>57325.19</v>
      </c>
      <c r="S91">
        <v>10000</v>
      </c>
      <c r="T91">
        <v>0</v>
      </c>
      <c r="U91">
        <v>0</v>
      </c>
      <c r="V91">
        <v>0</v>
      </c>
      <c r="W91">
        <v>0</v>
      </c>
      <c r="X91">
        <v>50000</v>
      </c>
      <c r="Y91">
        <v>6421.17</v>
      </c>
      <c r="Z91">
        <v>0</v>
      </c>
      <c r="AB91">
        <v>0</v>
      </c>
      <c r="AC91">
        <v>0</v>
      </c>
      <c r="AD91">
        <v>2886.25</v>
      </c>
      <c r="AE91">
        <v>0</v>
      </c>
      <c r="AF91">
        <v>0</v>
      </c>
      <c r="AG91">
        <v>2884.73</v>
      </c>
      <c r="AH91">
        <v>1.5199999999999818</v>
      </c>
      <c r="AI91">
        <v>2886.25</v>
      </c>
      <c r="AJ91">
        <v>0</v>
      </c>
      <c r="AK91">
        <v>0</v>
      </c>
      <c r="AL91">
        <v>0</v>
      </c>
    </row>
    <row r="92" spans="1:38" hidden="1" x14ac:dyDescent="0.2">
      <c r="A92">
        <v>9000202</v>
      </c>
      <c r="B92" t="s">
        <v>318</v>
      </c>
      <c r="C92" t="s">
        <v>101</v>
      </c>
      <c r="D92" t="s">
        <v>319</v>
      </c>
      <c r="E92" t="s">
        <v>320</v>
      </c>
      <c r="F92" t="s">
        <v>105</v>
      </c>
      <c r="G92">
        <v>0</v>
      </c>
      <c r="H92">
        <v>0</v>
      </c>
      <c r="I92">
        <v>0</v>
      </c>
      <c r="J92">
        <v>2.15</v>
      </c>
      <c r="L92">
        <v>3710.05</v>
      </c>
      <c r="M92">
        <v>0</v>
      </c>
      <c r="N92">
        <v>0</v>
      </c>
      <c r="O92">
        <v>0</v>
      </c>
      <c r="Q92">
        <v>3710.05</v>
      </c>
      <c r="R92">
        <v>69434.55</v>
      </c>
      <c r="S92">
        <v>10000</v>
      </c>
      <c r="T92">
        <v>10000</v>
      </c>
      <c r="U92">
        <v>0</v>
      </c>
      <c r="V92">
        <v>0</v>
      </c>
      <c r="W92">
        <v>0</v>
      </c>
      <c r="X92">
        <v>50000</v>
      </c>
      <c r="Y92">
        <v>8062.67</v>
      </c>
      <c r="Z92">
        <v>0</v>
      </c>
      <c r="AB92">
        <v>0</v>
      </c>
      <c r="AC92">
        <v>0</v>
      </c>
      <c r="AD92">
        <v>3710.05</v>
      </c>
      <c r="AE92">
        <v>0</v>
      </c>
      <c r="AF92">
        <v>0</v>
      </c>
      <c r="AG92">
        <v>3723.06</v>
      </c>
      <c r="AH92">
        <v>-13.009999999999764</v>
      </c>
      <c r="AI92">
        <v>3710.05</v>
      </c>
      <c r="AJ92">
        <v>0</v>
      </c>
      <c r="AK92">
        <v>0</v>
      </c>
      <c r="AL92">
        <v>0</v>
      </c>
    </row>
    <row r="93" spans="1:38" hidden="1" x14ac:dyDescent="0.2">
      <c r="A93">
        <v>9000203</v>
      </c>
      <c r="B93" t="s">
        <v>321</v>
      </c>
      <c r="C93" t="s">
        <v>101</v>
      </c>
      <c r="D93" t="s">
        <v>322</v>
      </c>
      <c r="E93" t="s">
        <v>323</v>
      </c>
      <c r="F93" t="s">
        <v>105</v>
      </c>
      <c r="G93">
        <v>0</v>
      </c>
      <c r="H93">
        <v>0</v>
      </c>
      <c r="I93">
        <v>0</v>
      </c>
      <c r="J93">
        <v>1.65</v>
      </c>
      <c r="L93">
        <v>2848.96</v>
      </c>
      <c r="M93">
        <v>0</v>
      </c>
      <c r="N93">
        <v>0</v>
      </c>
      <c r="O93">
        <v>0</v>
      </c>
      <c r="Q93">
        <v>2848.96</v>
      </c>
      <c r="R93">
        <v>55843.49</v>
      </c>
      <c r="S93">
        <v>10000</v>
      </c>
      <c r="T93">
        <v>0</v>
      </c>
      <c r="U93">
        <v>0</v>
      </c>
      <c r="V93">
        <v>20000</v>
      </c>
      <c r="W93">
        <v>0</v>
      </c>
      <c r="X93">
        <v>50000</v>
      </c>
      <c r="Y93">
        <v>6407.82</v>
      </c>
      <c r="Z93">
        <v>0</v>
      </c>
      <c r="AB93">
        <v>0</v>
      </c>
      <c r="AC93">
        <v>0</v>
      </c>
      <c r="AD93">
        <v>2848.96</v>
      </c>
      <c r="AE93">
        <v>0</v>
      </c>
      <c r="AF93">
        <v>0</v>
      </c>
      <c r="AG93">
        <v>2855.5</v>
      </c>
      <c r="AH93">
        <v>-6.5399999999999636</v>
      </c>
      <c r="AI93">
        <v>2848.96</v>
      </c>
      <c r="AJ93">
        <v>0</v>
      </c>
      <c r="AK93">
        <v>0</v>
      </c>
      <c r="AL93">
        <v>0</v>
      </c>
    </row>
    <row r="94" spans="1:38" hidden="1" x14ac:dyDescent="0.2">
      <c r="A94">
        <v>9000204</v>
      </c>
      <c r="B94" t="s">
        <v>324</v>
      </c>
      <c r="C94" t="s">
        <v>101</v>
      </c>
      <c r="D94" t="s">
        <v>325</v>
      </c>
      <c r="E94" t="s">
        <v>326</v>
      </c>
      <c r="F94" t="s">
        <v>160</v>
      </c>
      <c r="G94">
        <v>0</v>
      </c>
      <c r="H94">
        <v>0</v>
      </c>
      <c r="I94">
        <v>0</v>
      </c>
      <c r="J94">
        <v>1.2</v>
      </c>
      <c r="L94">
        <v>2062.19</v>
      </c>
      <c r="M94">
        <v>0</v>
      </c>
      <c r="N94">
        <v>0</v>
      </c>
      <c r="O94">
        <v>0</v>
      </c>
      <c r="Q94">
        <v>2062.19</v>
      </c>
      <c r="R94">
        <v>48616.9</v>
      </c>
      <c r="S94">
        <v>0</v>
      </c>
      <c r="T94">
        <v>0</v>
      </c>
      <c r="U94">
        <v>0</v>
      </c>
      <c r="V94">
        <v>0</v>
      </c>
      <c r="W94">
        <v>0</v>
      </c>
      <c r="X94">
        <v>50000</v>
      </c>
      <c r="Y94">
        <v>7461.68</v>
      </c>
      <c r="Z94">
        <v>0</v>
      </c>
      <c r="AB94">
        <v>0</v>
      </c>
      <c r="AC94">
        <v>0</v>
      </c>
      <c r="AD94">
        <v>2062.19</v>
      </c>
      <c r="AE94">
        <v>0</v>
      </c>
      <c r="AF94">
        <v>0</v>
      </c>
      <c r="AG94">
        <v>2073.59</v>
      </c>
      <c r="AH94">
        <v>-11.400000000000091</v>
      </c>
      <c r="AI94">
        <v>2062.19</v>
      </c>
      <c r="AJ94">
        <v>0</v>
      </c>
      <c r="AK94">
        <v>0</v>
      </c>
      <c r="AL94">
        <v>0</v>
      </c>
    </row>
    <row r="95" spans="1:38" hidden="1" x14ac:dyDescent="0.2">
      <c r="A95">
        <v>9000205</v>
      </c>
      <c r="B95" t="s">
        <v>327</v>
      </c>
      <c r="C95" t="s">
        <v>101</v>
      </c>
      <c r="D95" t="s">
        <v>328</v>
      </c>
      <c r="E95" t="s">
        <v>329</v>
      </c>
      <c r="F95" t="s">
        <v>125</v>
      </c>
      <c r="G95">
        <v>0</v>
      </c>
      <c r="H95">
        <v>0</v>
      </c>
      <c r="I95">
        <v>0</v>
      </c>
      <c r="J95">
        <v>3.6</v>
      </c>
      <c r="L95">
        <v>6189.08</v>
      </c>
      <c r="M95">
        <v>0</v>
      </c>
      <c r="N95">
        <v>0</v>
      </c>
      <c r="O95">
        <v>0</v>
      </c>
      <c r="Q95">
        <v>6189.08</v>
      </c>
      <c r="R95">
        <v>96985.400000000009</v>
      </c>
      <c r="S95">
        <v>10000</v>
      </c>
      <c r="T95">
        <v>0</v>
      </c>
      <c r="U95">
        <v>0</v>
      </c>
      <c r="V95">
        <v>10000</v>
      </c>
      <c r="W95">
        <v>0</v>
      </c>
      <c r="X95">
        <v>50000</v>
      </c>
      <c r="Y95">
        <v>11105.59</v>
      </c>
      <c r="Z95">
        <v>476.39</v>
      </c>
      <c r="AB95">
        <v>437.54</v>
      </c>
      <c r="AC95">
        <v>38.85</v>
      </c>
      <c r="AD95">
        <v>6150.23</v>
      </c>
      <c r="AE95">
        <v>40.450000000000003</v>
      </c>
      <c r="AF95">
        <v>-1.6000000000000014</v>
      </c>
      <c r="AG95">
        <v>6211.7300000000005</v>
      </c>
      <c r="AH95">
        <v>-61.500000000000909</v>
      </c>
      <c r="AI95">
        <v>6189.08</v>
      </c>
      <c r="AJ95">
        <v>0</v>
      </c>
      <c r="AK95">
        <v>0</v>
      </c>
      <c r="AL95">
        <v>38.85</v>
      </c>
    </row>
    <row r="96" spans="1:38" hidden="1" x14ac:dyDescent="0.2">
      <c r="A96">
        <v>9000206</v>
      </c>
      <c r="B96" t="s">
        <v>330</v>
      </c>
      <c r="C96" t="s">
        <v>101</v>
      </c>
      <c r="D96" t="s">
        <v>331</v>
      </c>
      <c r="E96" t="s">
        <v>332</v>
      </c>
      <c r="F96" t="s">
        <v>105</v>
      </c>
      <c r="G96">
        <v>0</v>
      </c>
      <c r="H96">
        <v>0</v>
      </c>
      <c r="I96">
        <v>0</v>
      </c>
      <c r="J96">
        <v>1.65</v>
      </c>
      <c r="L96">
        <v>2857.26</v>
      </c>
      <c r="M96">
        <v>0</v>
      </c>
      <c r="N96">
        <v>0</v>
      </c>
      <c r="O96">
        <v>0</v>
      </c>
      <c r="Q96">
        <v>2857.26</v>
      </c>
      <c r="R96">
        <v>56806.5</v>
      </c>
      <c r="S96">
        <v>10000</v>
      </c>
      <c r="T96">
        <v>0</v>
      </c>
      <c r="U96">
        <v>0</v>
      </c>
      <c r="V96">
        <v>0</v>
      </c>
      <c r="W96">
        <v>0</v>
      </c>
      <c r="X96">
        <v>50000</v>
      </c>
      <c r="Y96">
        <v>8170.59</v>
      </c>
      <c r="Z96">
        <v>0</v>
      </c>
      <c r="AB96">
        <v>0</v>
      </c>
      <c r="AC96">
        <v>0</v>
      </c>
      <c r="AD96">
        <v>2857.26</v>
      </c>
      <c r="AE96">
        <v>0</v>
      </c>
      <c r="AF96">
        <v>0</v>
      </c>
      <c r="AG96">
        <v>2861.26</v>
      </c>
      <c r="AH96">
        <v>-4</v>
      </c>
      <c r="AI96">
        <v>2857.26</v>
      </c>
      <c r="AJ96">
        <v>0</v>
      </c>
      <c r="AK96">
        <v>0</v>
      </c>
      <c r="AL96">
        <v>0</v>
      </c>
    </row>
    <row r="97" spans="1:38" hidden="1" x14ac:dyDescent="0.2">
      <c r="A97">
        <v>9000207</v>
      </c>
      <c r="B97" t="s">
        <v>333</v>
      </c>
      <c r="C97" t="s">
        <v>97</v>
      </c>
      <c r="D97" t="s">
        <v>334</v>
      </c>
      <c r="E97" t="s">
        <v>335</v>
      </c>
      <c r="F97" t="s">
        <v>105</v>
      </c>
      <c r="G97">
        <v>0</v>
      </c>
      <c r="H97">
        <v>0</v>
      </c>
      <c r="I97">
        <v>0</v>
      </c>
      <c r="J97">
        <v>2.15</v>
      </c>
      <c r="L97">
        <v>3755.39</v>
      </c>
      <c r="M97">
        <v>0</v>
      </c>
      <c r="N97">
        <v>0</v>
      </c>
      <c r="O97">
        <v>0</v>
      </c>
      <c r="Q97">
        <v>3755.39</v>
      </c>
      <c r="R97">
        <v>70395.259999999995</v>
      </c>
      <c r="S97">
        <v>0</v>
      </c>
      <c r="T97">
        <v>0</v>
      </c>
      <c r="U97">
        <v>0</v>
      </c>
      <c r="V97">
        <v>20000</v>
      </c>
      <c r="W97">
        <v>0</v>
      </c>
      <c r="X97">
        <v>50000</v>
      </c>
      <c r="Y97">
        <v>8462.5499999999993</v>
      </c>
      <c r="Z97">
        <v>0</v>
      </c>
      <c r="AB97">
        <v>0</v>
      </c>
      <c r="AC97">
        <v>0</v>
      </c>
      <c r="AD97">
        <v>3755.39</v>
      </c>
      <c r="AE97">
        <v>0</v>
      </c>
      <c r="AF97">
        <v>0</v>
      </c>
      <c r="AG97">
        <v>3758.89</v>
      </c>
      <c r="AH97">
        <v>-3.5</v>
      </c>
      <c r="AI97">
        <v>3755.39</v>
      </c>
      <c r="AJ97">
        <v>0</v>
      </c>
      <c r="AK97">
        <v>0</v>
      </c>
      <c r="AL97">
        <v>0</v>
      </c>
    </row>
    <row r="98" spans="1:38" hidden="1" x14ac:dyDescent="0.2">
      <c r="A98">
        <v>9000208</v>
      </c>
      <c r="B98" t="s">
        <v>336</v>
      </c>
      <c r="C98" t="s">
        <v>97</v>
      </c>
      <c r="D98" t="s">
        <v>337</v>
      </c>
      <c r="E98" t="s">
        <v>338</v>
      </c>
      <c r="F98" t="s">
        <v>105</v>
      </c>
      <c r="G98">
        <v>0</v>
      </c>
      <c r="H98">
        <v>0</v>
      </c>
      <c r="I98">
        <v>0</v>
      </c>
      <c r="J98">
        <v>2.15</v>
      </c>
      <c r="L98">
        <v>3755.39</v>
      </c>
      <c r="M98">
        <v>0</v>
      </c>
      <c r="N98">
        <v>0</v>
      </c>
      <c r="O98">
        <v>0</v>
      </c>
      <c r="Q98">
        <v>3755.39</v>
      </c>
      <c r="R98">
        <v>70961.62</v>
      </c>
      <c r="S98">
        <v>20000</v>
      </c>
      <c r="T98">
        <v>0</v>
      </c>
      <c r="U98">
        <v>0</v>
      </c>
      <c r="V98">
        <v>20000</v>
      </c>
      <c r="W98">
        <v>0</v>
      </c>
      <c r="X98">
        <v>50000</v>
      </c>
      <c r="Y98">
        <v>8699.26</v>
      </c>
      <c r="Z98">
        <v>0</v>
      </c>
      <c r="AB98">
        <v>66</v>
      </c>
      <c r="AC98">
        <v>0</v>
      </c>
      <c r="AD98">
        <v>3755.39</v>
      </c>
      <c r="AE98">
        <v>0</v>
      </c>
      <c r="AF98">
        <v>0</v>
      </c>
      <c r="AG98">
        <v>3758.89</v>
      </c>
      <c r="AH98">
        <v>-3.5</v>
      </c>
      <c r="AI98">
        <v>3755.39</v>
      </c>
      <c r="AJ98">
        <v>0</v>
      </c>
      <c r="AK98">
        <v>0</v>
      </c>
      <c r="AL98">
        <v>0</v>
      </c>
    </row>
    <row r="99" spans="1:38" hidden="1" x14ac:dyDescent="0.2">
      <c r="A99">
        <v>9000210</v>
      </c>
      <c r="B99" t="s">
        <v>339</v>
      </c>
      <c r="C99" t="s">
        <v>101</v>
      </c>
      <c r="D99" t="s">
        <v>340</v>
      </c>
      <c r="E99" t="s">
        <v>341</v>
      </c>
      <c r="F99" t="s">
        <v>125</v>
      </c>
      <c r="G99">
        <v>0</v>
      </c>
      <c r="H99">
        <v>0</v>
      </c>
      <c r="I99">
        <v>0</v>
      </c>
      <c r="J99">
        <v>3.6</v>
      </c>
      <c r="L99">
        <v>6217.79</v>
      </c>
      <c r="M99">
        <v>0</v>
      </c>
      <c r="N99">
        <v>0</v>
      </c>
      <c r="O99">
        <v>0</v>
      </c>
      <c r="Q99">
        <v>6217.79</v>
      </c>
      <c r="R99">
        <v>93612.11</v>
      </c>
      <c r="S99">
        <v>10000</v>
      </c>
      <c r="T99">
        <v>0</v>
      </c>
      <c r="U99">
        <v>0</v>
      </c>
      <c r="V99">
        <v>10000</v>
      </c>
      <c r="W99">
        <v>0</v>
      </c>
      <c r="X99">
        <v>50000</v>
      </c>
      <c r="Y99">
        <v>14301.43</v>
      </c>
      <c r="Z99">
        <v>279.32</v>
      </c>
      <c r="AB99">
        <v>251.02</v>
      </c>
      <c r="AC99">
        <v>28.3</v>
      </c>
      <c r="AD99">
        <v>6189.49</v>
      </c>
      <c r="AE99">
        <v>29.03</v>
      </c>
      <c r="AF99">
        <v>-0.73000000000000043</v>
      </c>
      <c r="AG99">
        <v>6223.22</v>
      </c>
      <c r="AH99">
        <v>-33.730000000000473</v>
      </c>
      <c r="AI99">
        <v>6217.79</v>
      </c>
      <c r="AJ99">
        <v>0</v>
      </c>
      <c r="AK99">
        <v>0</v>
      </c>
      <c r="AL99">
        <v>28.3</v>
      </c>
    </row>
    <row r="100" spans="1:38" hidden="1" x14ac:dyDescent="0.2">
      <c r="A100">
        <v>9000211</v>
      </c>
      <c r="B100" t="s">
        <v>342</v>
      </c>
      <c r="C100" t="s">
        <v>97</v>
      </c>
      <c r="D100" t="s">
        <v>343</v>
      </c>
      <c r="E100" t="s">
        <v>344</v>
      </c>
      <c r="F100" t="s">
        <v>125</v>
      </c>
      <c r="G100">
        <v>0</v>
      </c>
      <c r="H100">
        <v>0</v>
      </c>
      <c r="I100">
        <v>0</v>
      </c>
      <c r="J100">
        <v>4.5</v>
      </c>
      <c r="L100">
        <v>7871.58</v>
      </c>
      <c r="M100">
        <v>0</v>
      </c>
      <c r="N100">
        <v>0</v>
      </c>
      <c r="O100">
        <v>0</v>
      </c>
      <c r="Q100">
        <v>7871.58</v>
      </c>
      <c r="R100">
        <v>115308.11</v>
      </c>
      <c r="S100">
        <v>10000</v>
      </c>
      <c r="T100">
        <v>0</v>
      </c>
      <c r="U100">
        <v>0</v>
      </c>
      <c r="V100">
        <v>10000</v>
      </c>
      <c r="W100">
        <v>0</v>
      </c>
      <c r="X100">
        <v>50000</v>
      </c>
      <c r="Y100">
        <v>13650.18</v>
      </c>
      <c r="Z100">
        <v>949.74</v>
      </c>
      <c r="AB100">
        <v>884.27</v>
      </c>
      <c r="AC100">
        <v>65.47</v>
      </c>
      <c r="AD100">
        <v>7806.11</v>
      </c>
      <c r="AE100">
        <v>65.34</v>
      </c>
      <c r="AF100">
        <v>0.12999999999999545</v>
      </c>
      <c r="AG100">
        <v>7802.0999999999995</v>
      </c>
      <c r="AH100">
        <v>4.0100000000002183</v>
      </c>
      <c r="AI100">
        <v>7871.58</v>
      </c>
      <c r="AJ100">
        <v>0</v>
      </c>
      <c r="AK100">
        <v>0</v>
      </c>
      <c r="AL100">
        <v>65.47</v>
      </c>
    </row>
    <row r="101" spans="1:38" hidden="1" x14ac:dyDescent="0.2">
      <c r="A101">
        <v>9000212</v>
      </c>
      <c r="B101" t="s">
        <v>345</v>
      </c>
      <c r="C101" t="s">
        <v>82</v>
      </c>
      <c r="D101" t="s">
        <v>346</v>
      </c>
      <c r="E101" t="s">
        <v>347</v>
      </c>
      <c r="F101" t="s">
        <v>105</v>
      </c>
      <c r="G101">
        <v>0</v>
      </c>
      <c r="H101">
        <v>0</v>
      </c>
      <c r="I101">
        <v>0</v>
      </c>
      <c r="J101">
        <v>3.6</v>
      </c>
      <c r="L101">
        <v>6048.56</v>
      </c>
      <c r="M101">
        <v>0</v>
      </c>
      <c r="N101">
        <v>0</v>
      </c>
      <c r="O101">
        <v>0</v>
      </c>
      <c r="Q101">
        <v>6048.56</v>
      </c>
      <c r="R101">
        <v>96634.45</v>
      </c>
      <c r="S101">
        <v>10000</v>
      </c>
      <c r="T101">
        <v>10000</v>
      </c>
      <c r="U101">
        <v>0</v>
      </c>
      <c r="V101">
        <v>0</v>
      </c>
      <c r="W101">
        <v>0</v>
      </c>
      <c r="X101">
        <v>50000</v>
      </c>
      <c r="Y101">
        <v>12562.28</v>
      </c>
      <c r="Z101">
        <v>422.17</v>
      </c>
      <c r="AB101">
        <v>396.62</v>
      </c>
      <c r="AC101">
        <v>25.55</v>
      </c>
      <c r="AD101">
        <v>6023.01</v>
      </c>
      <c r="AE101">
        <v>23.79</v>
      </c>
      <c r="AF101">
        <v>1.7600000000000016</v>
      </c>
      <c r="AG101">
        <v>6026.47</v>
      </c>
      <c r="AH101">
        <v>-3.4600000000000364</v>
      </c>
      <c r="AI101">
        <v>6048.56</v>
      </c>
      <c r="AJ101">
        <v>0</v>
      </c>
      <c r="AK101">
        <v>0</v>
      </c>
      <c r="AL101">
        <v>25.55</v>
      </c>
    </row>
    <row r="102" spans="1:38" hidden="1" x14ac:dyDescent="0.2">
      <c r="A102">
        <v>9000213</v>
      </c>
      <c r="B102" t="s">
        <v>348</v>
      </c>
      <c r="C102" t="s">
        <v>97</v>
      </c>
      <c r="D102" t="s">
        <v>349</v>
      </c>
      <c r="E102" t="s">
        <v>350</v>
      </c>
      <c r="F102" t="s">
        <v>105</v>
      </c>
      <c r="G102">
        <v>0</v>
      </c>
      <c r="H102">
        <v>0</v>
      </c>
      <c r="I102">
        <v>0</v>
      </c>
      <c r="J102">
        <v>2.15</v>
      </c>
      <c r="L102">
        <v>3709.7</v>
      </c>
      <c r="M102">
        <v>0</v>
      </c>
      <c r="N102">
        <v>0</v>
      </c>
      <c r="O102">
        <v>0</v>
      </c>
      <c r="Q102">
        <v>3709.7</v>
      </c>
      <c r="R102">
        <v>68039.94</v>
      </c>
      <c r="S102">
        <v>5000</v>
      </c>
      <c r="T102">
        <v>0</v>
      </c>
      <c r="U102">
        <v>0</v>
      </c>
      <c r="V102">
        <v>20000</v>
      </c>
      <c r="W102">
        <v>0</v>
      </c>
      <c r="X102">
        <v>50000</v>
      </c>
      <c r="Y102">
        <v>9422.48</v>
      </c>
      <c r="Z102">
        <v>0</v>
      </c>
      <c r="AB102">
        <v>0</v>
      </c>
      <c r="AC102">
        <v>0</v>
      </c>
      <c r="AD102">
        <v>3709.7</v>
      </c>
      <c r="AE102">
        <v>0</v>
      </c>
      <c r="AF102">
        <v>0</v>
      </c>
      <c r="AG102">
        <v>3706.44</v>
      </c>
      <c r="AH102">
        <v>3.2599999999997635</v>
      </c>
      <c r="AI102">
        <v>3709.7</v>
      </c>
      <c r="AJ102">
        <v>0</v>
      </c>
      <c r="AK102">
        <v>0</v>
      </c>
      <c r="AL102">
        <v>0</v>
      </c>
    </row>
    <row r="103" spans="1:38" hidden="1" x14ac:dyDescent="0.2">
      <c r="A103">
        <v>9000214</v>
      </c>
      <c r="B103" t="s">
        <v>351</v>
      </c>
      <c r="C103" t="s">
        <v>75</v>
      </c>
      <c r="D103" t="s">
        <v>352</v>
      </c>
      <c r="E103" t="s">
        <v>353</v>
      </c>
      <c r="F103" t="s">
        <v>125</v>
      </c>
      <c r="G103">
        <v>0</v>
      </c>
      <c r="H103">
        <v>0</v>
      </c>
      <c r="I103">
        <v>0</v>
      </c>
      <c r="J103">
        <v>3.6</v>
      </c>
      <c r="L103">
        <v>6118.16</v>
      </c>
      <c r="M103">
        <v>0</v>
      </c>
      <c r="N103">
        <v>0</v>
      </c>
      <c r="O103">
        <v>0</v>
      </c>
      <c r="Q103">
        <v>6118.16</v>
      </c>
      <c r="R103">
        <v>93945.67</v>
      </c>
      <c r="S103">
        <v>10000</v>
      </c>
      <c r="T103">
        <v>0</v>
      </c>
      <c r="U103">
        <v>0</v>
      </c>
      <c r="V103">
        <v>0</v>
      </c>
      <c r="W103">
        <v>0</v>
      </c>
      <c r="X103">
        <v>50000</v>
      </c>
      <c r="Y103">
        <v>13625.41</v>
      </c>
      <c r="Z103">
        <v>609.61</v>
      </c>
      <c r="AB103">
        <v>550.30999999999995</v>
      </c>
      <c r="AC103">
        <v>59.3</v>
      </c>
      <c r="AD103">
        <v>6058.86</v>
      </c>
      <c r="AE103">
        <v>59.34</v>
      </c>
      <c r="AF103">
        <v>-4.0000000000006253E-2</v>
      </c>
      <c r="AG103">
        <v>6060.66</v>
      </c>
      <c r="AH103">
        <v>-1.8000000000001819</v>
      </c>
      <c r="AI103">
        <v>6118.16</v>
      </c>
      <c r="AJ103">
        <v>0</v>
      </c>
      <c r="AK103">
        <v>0</v>
      </c>
      <c r="AL103">
        <v>59.3</v>
      </c>
    </row>
    <row r="104" spans="1:38" hidden="1" x14ac:dyDescent="0.2">
      <c r="A104">
        <v>9000215</v>
      </c>
      <c r="B104" t="s">
        <v>354</v>
      </c>
      <c r="C104" t="s">
        <v>75</v>
      </c>
      <c r="D104" t="s">
        <v>355</v>
      </c>
      <c r="E104" t="s">
        <v>356</v>
      </c>
      <c r="F104" t="s">
        <v>125</v>
      </c>
      <c r="G104">
        <v>0</v>
      </c>
      <c r="H104">
        <v>0</v>
      </c>
      <c r="I104">
        <v>7253</v>
      </c>
      <c r="J104">
        <v>0</v>
      </c>
      <c r="L104">
        <v>7251.91</v>
      </c>
      <c r="M104">
        <v>0</v>
      </c>
      <c r="N104">
        <v>0</v>
      </c>
      <c r="O104">
        <v>0</v>
      </c>
      <c r="Q104">
        <v>7251.91</v>
      </c>
      <c r="R104">
        <v>114281.08</v>
      </c>
      <c r="S104">
        <v>10000</v>
      </c>
      <c r="T104">
        <v>0</v>
      </c>
      <c r="U104">
        <v>0</v>
      </c>
      <c r="V104">
        <v>10000</v>
      </c>
      <c r="W104">
        <v>0</v>
      </c>
      <c r="X104">
        <v>50000</v>
      </c>
      <c r="Y104">
        <v>17541.55</v>
      </c>
      <c r="Z104">
        <v>802.19</v>
      </c>
      <c r="AB104">
        <v>707.73</v>
      </c>
      <c r="AC104">
        <v>94.46</v>
      </c>
      <c r="AD104">
        <v>7157.45</v>
      </c>
      <c r="AE104">
        <v>67.290000000000006</v>
      </c>
      <c r="AF104">
        <v>27.169999999999987</v>
      </c>
      <c r="AG104">
        <v>7185.71</v>
      </c>
      <c r="AH104">
        <v>-28.260000000000218</v>
      </c>
      <c r="AI104">
        <v>7251.91</v>
      </c>
      <c r="AJ104">
        <v>0</v>
      </c>
      <c r="AK104">
        <v>0</v>
      </c>
      <c r="AL104">
        <v>94.46</v>
      </c>
    </row>
    <row r="105" spans="1:38" hidden="1" x14ac:dyDescent="0.2">
      <c r="A105">
        <v>9000217</v>
      </c>
      <c r="B105" t="s">
        <v>357</v>
      </c>
      <c r="C105" t="s">
        <v>71</v>
      </c>
      <c r="D105" t="s">
        <v>358</v>
      </c>
      <c r="E105" t="s">
        <v>359</v>
      </c>
      <c r="F105" t="s">
        <v>105</v>
      </c>
      <c r="G105">
        <v>0</v>
      </c>
      <c r="H105">
        <v>7253</v>
      </c>
      <c r="I105">
        <v>0</v>
      </c>
      <c r="J105">
        <v>0</v>
      </c>
      <c r="L105">
        <v>7253</v>
      </c>
      <c r="M105">
        <v>0</v>
      </c>
      <c r="N105">
        <v>0</v>
      </c>
      <c r="O105">
        <v>0</v>
      </c>
      <c r="Q105">
        <v>7253</v>
      </c>
      <c r="R105">
        <v>113115.56</v>
      </c>
      <c r="S105">
        <v>10000</v>
      </c>
      <c r="T105">
        <v>0</v>
      </c>
      <c r="U105">
        <v>0</v>
      </c>
      <c r="V105">
        <v>20000</v>
      </c>
      <c r="W105">
        <v>3200</v>
      </c>
      <c r="X105">
        <v>50000</v>
      </c>
      <c r="Y105">
        <v>26480.18</v>
      </c>
      <c r="Z105">
        <v>103.06</v>
      </c>
      <c r="AB105">
        <v>323.95999999999998</v>
      </c>
      <c r="AC105">
        <v>0</v>
      </c>
      <c r="AD105">
        <v>7253</v>
      </c>
      <c r="AE105">
        <v>0</v>
      </c>
      <c r="AF105">
        <v>0</v>
      </c>
      <c r="AG105">
        <v>7253</v>
      </c>
      <c r="AH105">
        <v>0</v>
      </c>
      <c r="AI105">
        <v>7253</v>
      </c>
      <c r="AJ105">
        <v>0</v>
      </c>
      <c r="AK105">
        <v>0</v>
      </c>
      <c r="AL105">
        <v>0</v>
      </c>
    </row>
    <row r="106" spans="1:38" hidden="1" x14ac:dyDescent="0.2">
      <c r="A106">
        <v>9000220</v>
      </c>
      <c r="B106" t="s">
        <v>360</v>
      </c>
      <c r="C106" t="s">
        <v>363</v>
      </c>
      <c r="D106" t="s">
        <v>361</v>
      </c>
      <c r="E106" t="s">
        <v>362</v>
      </c>
      <c r="F106" t="s">
        <v>125</v>
      </c>
      <c r="G106">
        <v>0</v>
      </c>
      <c r="H106">
        <v>0</v>
      </c>
      <c r="I106">
        <v>0</v>
      </c>
      <c r="J106">
        <v>4.5</v>
      </c>
      <c r="L106">
        <v>7641</v>
      </c>
      <c r="M106">
        <v>0</v>
      </c>
      <c r="N106">
        <v>0</v>
      </c>
      <c r="O106">
        <v>0</v>
      </c>
      <c r="Q106">
        <v>7641</v>
      </c>
      <c r="R106">
        <v>112874.26</v>
      </c>
      <c r="S106">
        <v>10000</v>
      </c>
      <c r="T106">
        <v>0</v>
      </c>
      <c r="U106">
        <v>0</v>
      </c>
      <c r="V106">
        <v>5000</v>
      </c>
      <c r="W106">
        <v>0</v>
      </c>
      <c r="X106">
        <v>50000</v>
      </c>
      <c r="Y106">
        <v>17257.96</v>
      </c>
      <c r="Z106">
        <v>918.49</v>
      </c>
      <c r="AB106">
        <v>820.34</v>
      </c>
      <c r="AC106">
        <v>98.15</v>
      </c>
      <c r="AD106">
        <v>7542.85</v>
      </c>
      <c r="AE106">
        <v>98.42</v>
      </c>
      <c r="AF106">
        <v>-0.26999999999999602</v>
      </c>
      <c r="AG106">
        <v>7551.58</v>
      </c>
      <c r="AH106">
        <v>-8.7299999999995634</v>
      </c>
      <c r="AI106">
        <v>7641</v>
      </c>
      <c r="AJ106">
        <v>0</v>
      </c>
      <c r="AK106">
        <v>0</v>
      </c>
      <c r="AL106">
        <v>98.15</v>
      </c>
    </row>
    <row r="107" spans="1:38" hidden="1" x14ac:dyDescent="0.2">
      <c r="A107">
        <v>9000221</v>
      </c>
      <c r="B107" t="s">
        <v>364</v>
      </c>
      <c r="C107" t="s">
        <v>71</v>
      </c>
      <c r="D107" t="s">
        <v>365</v>
      </c>
      <c r="E107" t="s">
        <v>366</v>
      </c>
      <c r="F107" t="s">
        <v>125</v>
      </c>
      <c r="G107">
        <v>0</v>
      </c>
      <c r="H107">
        <v>0</v>
      </c>
      <c r="I107">
        <v>0</v>
      </c>
      <c r="J107">
        <v>4.5</v>
      </c>
      <c r="L107">
        <v>7647.71</v>
      </c>
      <c r="M107">
        <v>0</v>
      </c>
      <c r="N107">
        <v>0</v>
      </c>
      <c r="O107">
        <v>0</v>
      </c>
      <c r="Q107">
        <v>7647.71</v>
      </c>
      <c r="R107">
        <v>113079.47</v>
      </c>
      <c r="S107">
        <v>5000</v>
      </c>
      <c r="T107">
        <v>0</v>
      </c>
      <c r="U107">
        <v>0</v>
      </c>
      <c r="V107">
        <v>20000</v>
      </c>
      <c r="W107">
        <v>0</v>
      </c>
      <c r="X107">
        <v>50000</v>
      </c>
      <c r="Y107">
        <v>17944.62</v>
      </c>
      <c r="Z107">
        <v>604.04999999999995</v>
      </c>
      <c r="AB107">
        <v>550.98</v>
      </c>
      <c r="AC107">
        <v>53.07</v>
      </c>
      <c r="AD107">
        <v>7594.64</v>
      </c>
      <c r="AE107">
        <v>53.14</v>
      </c>
      <c r="AF107">
        <v>-7.0000000000000284E-2</v>
      </c>
      <c r="AG107">
        <v>7596.86</v>
      </c>
      <c r="AH107">
        <v>-2.2199999999993452</v>
      </c>
      <c r="AI107">
        <v>7647.71</v>
      </c>
      <c r="AJ107">
        <v>0</v>
      </c>
      <c r="AK107">
        <v>0</v>
      </c>
      <c r="AL107">
        <v>53.07</v>
      </c>
    </row>
    <row r="108" spans="1:38" hidden="1" x14ac:dyDescent="0.2">
      <c r="A108">
        <v>9000222</v>
      </c>
      <c r="B108" t="s">
        <v>367</v>
      </c>
      <c r="C108" t="s">
        <v>71</v>
      </c>
      <c r="D108" t="s">
        <v>368</v>
      </c>
      <c r="E108" t="s">
        <v>369</v>
      </c>
      <c r="F108" t="s">
        <v>105</v>
      </c>
      <c r="G108">
        <v>0</v>
      </c>
      <c r="H108">
        <v>7253</v>
      </c>
      <c r="I108">
        <v>0</v>
      </c>
      <c r="J108">
        <v>0</v>
      </c>
      <c r="L108">
        <v>7253</v>
      </c>
      <c r="M108">
        <v>0</v>
      </c>
      <c r="N108">
        <v>0</v>
      </c>
      <c r="O108">
        <v>0</v>
      </c>
      <c r="Q108">
        <v>7253</v>
      </c>
      <c r="R108">
        <v>113181.29</v>
      </c>
      <c r="S108">
        <v>10000</v>
      </c>
      <c r="T108">
        <v>0</v>
      </c>
      <c r="U108">
        <v>0</v>
      </c>
      <c r="V108">
        <v>10000</v>
      </c>
      <c r="W108">
        <v>0</v>
      </c>
      <c r="X108">
        <v>50000</v>
      </c>
      <c r="Y108">
        <v>26845</v>
      </c>
      <c r="Z108">
        <v>490.09</v>
      </c>
      <c r="AB108">
        <v>438.5</v>
      </c>
      <c r="AC108">
        <v>51.59</v>
      </c>
      <c r="AD108">
        <v>7201.41</v>
      </c>
      <c r="AE108">
        <v>51.58</v>
      </c>
      <c r="AF108">
        <v>1.0000000000005116E-2</v>
      </c>
      <c r="AG108">
        <v>7201.42</v>
      </c>
      <c r="AH108">
        <v>-1.0000000000218279E-2</v>
      </c>
      <c r="AI108">
        <v>7253</v>
      </c>
      <c r="AJ108">
        <v>0</v>
      </c>
      <c r="AK108">
        <v>0</v>
      </c>
      <c r="AL108">
        <v>51.59</v>
      </c>
    </row>
    <row r="109" spans="1:38" hidden="1" x14ac:dyDescent="0.2">
      <c r="A109">
        <v>9000225</v>
      </c>
      <c r="B109" t="s">
        <v>370</v>
      </c>
      <c r="C109" t="s">
        <v>363</v>
      </c>
      <c r="D109" t="s">
        <v>371</v>
      </c>
      <c r="E109" t="s">
        <v>7848</v>
      </c>
      <c r="F109" t="s">
        <v>125</v>
      </c>
      <c r="G109">
        <v>0</v>
      </c>
      <c r="H109">
        <v>0</v>
      </c>
      <c r="I109">
        <v>0</v>
      </c>
      <c r="J109">
        <v>4.5</v>
      </c>
      <c r="L109">
        <v>7641</v>
      </c>
      <c r="M109">
        <v>0</v>
      </c>
      <c r="N109">
        <v>50</v>
      </c>
      <c r="O109">
        <v>0</v>
      </c>
      <c r="Q109">
        <v>7691</v>
      </c>
      <c r="R109">
        <v>112050.78</v>
      </c>
      <c r="S109">
        <v>18000</v>
      </c>
      <c r="T109">
        <v>10000</v>
      </c>
      <c r="U109">
        <v>0</v>
      </c>
      <c r="V109">
        <v>10000</v>
      </c>
      <c r="W109">
        <v>0</v>
      </c>
      <c r="X109">
        <v>50000</v>
      </c>
      <c r="Y109">
        <v>17005.939999999999</v>
      </c>
      <c r="Z109">
        <v>211.35</v>
      </c>
      <c r="AB109">
        <v>206.1</v>
      </c>
      <c r="AC109">
        <v>5.25</v>
      </c>
      <c r="AD109">
        <v>7685.75</v>
      </c>
      <c r="AE109">
        <v>4.01</v>
      </c>
      <c r="AF109">
        <v>1.2400000000000002</v>
      </c>
      <c r="AG109">
        <v>7645.99</v>
      </c>
      <c r="AH109">
        <v>39.760000000000218</v>
      </c>
      <c r="AI109">
        <v>7691</v>
      </c>
      <c r="AJ109">
        <v>0</v>
      </c>
      <c r="AK109">
        <v>0</v>
      </c>
      <c r="AL109">
        <v>5.25</v>
      </c>
    </row>
    <row r="110" spans="1:38" hidden="1" x14ac:dyDescent="0.2">
      <c r="A110">
        <v>9000226</v>
      </c>
      <c r="B110" t="s">
        <v>372</v>
      </c>
      <c r="C110" t="s">
        <v>75</v>
      </c>
      <c r="D110" t="s">
        <v>373</v>
      </c>
      <c r="E110" t="s">
        <v>374</v>
      </c>
      <c r="F110" t="s">
        <v>105</v>
      </c>
      <c r="G110">
        <v>0</v>
      </c>
      <c r="H110">
        <v>0</v>
      </c>
      <c r="I110">
        <v>0</v>
      </c>
      <c r="J110">
        <v>3.05</v>
      </c>
      <c r="L110">
        <v>5183.4399999999996</v>
      </c>
      <c r="M110">
        <v>0</v>
      </c>
      <c r="N110">
        <v>0</v>
      </c>
      <c r="O110">
        <v>0</v>
      </c>
      <c r="Q110">
        <v>5183.4399999999996</v>
      </c>
      <c r="R110">
        <v>85476.1</v>
      </c>
      <c r="S110">
        <v>0</v>
      </c>
      <c r="T110">
        <v>10000</v>
      </c>
      <c r="U110">
        <v>0</v>
      </c>
      <c r="V110">
        <v>4666.8999999999996</v>
      </c>
      <c r="W110">
        <v>0</v>
      </c>
      <c r="X110">
        <v>50000</v>
      </c>
      <c r="Y110">
        <v>10316.15</v>
      </c>
      <c r="Z110">
        <v>314.79000000000002</v>
      </c>
      <c r="AB110">
        <v>300.14</v>
      </c>
      <c r="AC110">
        <v>14.65</v>
      </c>
      <c r="AD110">
        <v>5168.79</v>
      </c>
      <c r="AE110">
        <v>14.7</v>
      </c>
      <c r="AF110">
        <v>-4.9999999999998934E-2</v>
      </c>
      <c r="AG110">
        <v>5170.3</v>
      </c>
      <c r="AH110">
        <v>-1.5100000000002183</v>
      </c>
      <c r="AI110">
        <v>5183.4399999999996</v>
      </c>
      <c r="AJ110">
        <v>0</v>
      </c>
      <c r="AK110">
        <v>0</v>
      </c>
      <c r="AL110">
        <v>14.65</v>
      </c>
    </row>
    <row r="111" spans="1:38" hidden="1" x14ac:dyDescent="0.2">
      <c r="A111">
        <v>9000227</v>
      </c>
      <c r="B111" t="s">
        <v>375</v>
      </c>
      <c r="C111" t="s">
        <v>75</v>
      </c>
      <c r="D111" t="s">
        <v>376</v>
      </c>
      <c r="E111" t="s">
        <v>377</v>
      </c>
      <c r="F111" t="s">
        <v>105</v>
      </c>
      <c r="G111">
        <v>0</v>
      </c>
      <c r="H111">
        <v>0</v>
      </c>
      <c r="I111">
        <v>0</v>
      </c>
      <c r="J111">
        <v>3.05</v>
      </c>
      <c r="L111">
        <v>5183.4399999999996</v>
      </c>
      <c r="M111">
        <v>0</v>
      </c>
      <c r="N111">
        <v>0</v>
      </c>
      <c r="O111">
        <v>0</v>
      </c>
      <c r="Q111">
        <v>5183.4399999999996</v>
      </c>
      <c r="R111">
        <v>84818.84</v>
      </c>
      <c r="S111">
        <v>20000</v>
      </c>
      <c r="T111">
        <v>10000</v>
      </c>
      <c r="U111">
        <v>0</v>
      </c>
      <c r="V111">
        <v>10000</v>
      </c>
      <c r="W111">
        <v>0</v>
      </c>
      <c r="X111">
        <v>50000</v>
      </c>
      <c r="Y111">
        <v>10237.42</v>
      </c>
      <c r="Z111">
        <v>0</v>
      </c>
      <c r="AB111">
        <v>0</v>
      </c>
      <c r="AC111">
        <v>0</v>
      </c>
      <c r="AD111">
        <v>5183.4399999999996</v>
      </c>
      <c r="AE111">
        <v>0</v>
      </c>
      <c r="AF111">
        <v>0</v>
      </c>
      <c r="AG111">
        <v>5185</v>
      </c>
      <c r="AH111">
        <v>-1.5600000000004002</v>
      </c>
      <c r="AI111">
        <v>5183.4399999999996</v>
      </c>
      <c r="AJ111">
        <v>0</v>
      </c>
      <c r="AK111">
        <v>0</v>
      </c>
      <c r="AL111">
        <v>0</v>
      </c>
    </row>
    <row r="112" spans="1:38" hidden="1" x14ac:dyDescent="0.2">
      <c r="A112">
        <v>9000228</v>
      </c>
      <c r="B112" t="s">
        <v>378</v>
      </c>
      <c r="C112" t="s">
        <v>75</v>
      </c>
      <c r="D112" t="s">
        <v>379</v>
      </c>
      <c r="E112" t="s">
        <v>380</v>
      </c>
      <c r="F112" t="s">
        <v>105</v>
      </c>
      <c r="G112">
        <v>0</v>
      </c>
      <c r="H112">
        <v>0</v>
      </c>
      <c r="I112">
        <v>0</v>
      </c>
      <c r="J112">
        <v>3.05</v>
      </c>
      <c r="L112">
        <v>5183.4399999999996</v>
      </c>
      <c r="M112">
        <v>0</v>
      </c>
      <c r="N112">
        <v>0</v>
      </c>
      <c r="O112">
        <v>0</v>
      </c>
      <c r="Q112">
        <v>5183.4399999999996</v>
      </c>
      <c r="R112">
        <v>86836.900000000009</v>
      </c>
      <c r="S112">
        <v>4000</v>
      </c>
      <c r="T112">
        <v>10000</v>
      </c>
      <c r="U112">
        <v>0</v>
      </c>
      <c r="V112">
        <v>10000</v>
      </c>
      <c r="W112">
        <v>0</v>
      </c>
      <c r="X112">
        <v>50000</v>
      </c>
      <c r="Y112">
        <v>10767.7</v>
      </c>
      <c r="Z112">
        <v>62.08</v>
      </c>
      <c r="AB112">
        <v>125.21</v>
      </c>
      <c r="AC112">
        <v>0</v>
      </c>
      <c r="AD112">
        <v>5183.4399999999996</v>
      </c>
      <c r="AE112">
        <v>0</v>
      </c>
      <c r="AF112">
        <v>0</v>
      </c>
      <c r="AG112">
        <v>5185</v>
      </c>
      <c r="AH112">
        <v>-1.5600000000004002</v>
      </c>
      <c r="AI112">
        <v>5183.4399999999996</v>
      </c>
      <c r="AJ112">
        <v>0</v>
      </c>
      <c r="AK112">
        <v>0</v>
      </c>
      <c r="AL112">
        <v>0</v>
      </c>
    </row>
    <row r="113" spans="1:38" hidden="1" x14ac:dyDescent="0.2">
      <c r="A113">
        <v>9000229</v>
      </c>
      <c r="B113" t="s">
        <v>381</v>
      </c>
      <c r="C113" t="s">
        <v>71</v>
      </c>
      <c r="D113" t="s">
        <v>382</v>
      </c>
      <c r="E113" t="s">
        <v>383</v>
      </c>
      <c r="F113" t="s">
        <v>105</v>
      </c>
      <c r="G113">
        <v>0</v>
      </c>
      <c r="H113">
        <v>0</v>
      </c>
      <c r="I113">
        <v>0</v>
      </c>
      <c r="J113">
        <v>3.05</v>
      </c>
      <c r="L113">
        <v>5183.4399999999996</v>
      </c>
      <c r="M113">
        <v>0</v>
      </c>
      <c r="N113">
        <v>0</v>
      </c>
      <c r="O113">
        <v>0</v>
      </c>
      <c r="Q113">
        <v>5183.4399999999996</v>
      </c>
      <c r="R113">
        <v>85915.69</v>
      </c>
      <c r="S113">
        <v>0</v>
      </c>
      <c r="T113">
        <v>10000</v>
      </c>
      <c r="U113">
        <v>0</v>
      </c>
      <c r="V113">
        <v>0</v>
      </c>
      <c r="W113">
        <v>0</v>
      </c>
      <c r="X113">
        <v>50000</v>
      </c>
      <c r="Y113">
        <v>10591.48</v>
      </c>
      <c r="Z113">
        <v>459.73</v>
      </c>
      <c r="AB113">
        <v>421.73</v>
      </c>
      <c r="AC113">
        <v>38</v>
      </c>
      <c r="AD113">
        <v>5145.4399999999996</v>
      </c>
      <c r="AE113">
        <v>38.04</v>
      </c>
      <c r="AF113">
        <v>-3.9999999999999147E-2</v>
      </c>
      <c r="AG113">
        <v>5146.96</v>
      </c>
      <c r="AH113">
        <v>-1.5200000000004366</v>
      </c>
      <c r="AI113">
        <v>5183.4399999999996</v>
      </c>
      <c r="AJ113">
        <v>0</v>
      </c>
      <c r="AK113">
        <v>0</v>
      </c>
      <c r="AL113">
        <v>38</v>
      </c>
    </row>
    <row r="114" spans="1:38" hidden="1" x14ac:dyDescent="0.2">
      <c r="A114">
        <v>9000230</v>
      </c>
      <c r="B114" t="s">
        <v>384</v>
      </c>
      <c r="C114" t="s">
        <v>71</v>
      </c>
      <c r="D114" t="s">
        <v>385</v>
      </c>
      <c r="E114" t="s">
        <v>386</v>
      </c>
      <c r="F114" t="s">
        <v>105</v>
      </c>
      <c r="G114">
        <v>0</v>
      </c>
      <c r="H114">
        <v>0</v>
      </c>
      <c r="I114">
        <v>0</v>
      </c>
      <c r="J114">
        <v>3.05</v>
      </c>
      <c r="L114">
        <v>5183.4399999999996</v>
      </c>
      <c r="M114">
        <v>0</v>
      </c>
      <c r="N114">
        <v>0</v>
      </c>
      <c r="O114">
        <v>0</v>
      </c>
      <c r="Q114">
        <v>5183.4399999999996</v>
      </c>
      <c r="R114">
        <v>86087.31</v>
      </c>
      <c r="S114">
        <v>10000</v>
      </c>
      <c r="T114">
        <v>0</v>
      </c>
      <c r="U114">
        <v>0</v>
      </c>
      <c r="V114">
        <v>10000</v>
      </c>
      <c r="W114">
        <v>0</v>
      </c>
      <c r="X114">
        <v>50000</v>
      </c>
      <c r="Y114">
        <v>13451.75</v>
      </c>
      <c r="Z114">
        <v>79.069999999999993</v>
      </c>
      <c r="AB114">
        <v>57</v>
      </c>
      <c r="AC114">
        <v>22.07</v>
      </c>
      <c r="AD114">
        <v>5161.37</v>
      </c>
      <c r="AE114">
        <v>22.12</v>
      </c>
      <c r="AF114">
        <v>-5.0000000000000711E-2</v>
      </c>
      <c r="AG114">
        <v>5162.88</v>
      </c>
      <c r="AH114">
        <v>-1.5100000000002183</v>
      </c>
      <c r="AI114">
        <v>5183.4399999999996</v>
      </c>
      <c r="AJ114">
        <v>0</v>
      </c>
      <c r="AK114">
        <v>0</v>
      </c>
      <c r="AL114">
        <v>22.07</v>
      </c>
    </row>
    <row r="115" spans="1:38" hidden="1" x14ac:dyDescent="0.2">
      <c r="A115">
        <v>9000231</v>
      </c>
      <c r="B115" t="s">
        <v>387</v>
      </c>
      <c r="C115" t="s">
        <v>71</v>
      </c>
      <c r="D115" t="s">
        <v>388</v>
      </c>
      <c r="E115" t="s">
        <v>389</v>
      </c>
      <c r="F115" t="s">
        <v>105</v>
      </c>
      <c r="G115">
        <v>0</v>
      </c>
      <c r="H115">
        <v>0</v>
      </c>
      <c r="I115">
        <v>0</v>
      </c>
      <c r="J115">
        <v>3.05</v>
      </c>
      <c r="L115">
        <v>5183.4399999999996</v>
      </c>
      <c r="M115">
        <v>0</v>
      </c>
      <c r="N115">
        <v>0</v>
      </c>
      <c r="O115">
        <v>0</v>
      </c>
      <c r="Q115">
        <v>5183.4399999999996</v>
      </c>
      <c r="R115">
        <v>86310.99</v>
      </c>
      <c r="S115">
        <v>14500</v>
      </c>
      <c r="T115">
        <v>10000</v>
      </c>
      <c r="U115">
        <v>0</v>
      </c>
      <c r="V115">
        <v>0</v>
      </c>
      <c r="W115">
        <v>0</v>
      </c>
      <c r="X115">
        <v>50000</v>
      </c>
      <c r="Y115">
        <v>12854.18</v>
      </c>
      <c r="Z115">
        <v>0</v>
      </c>
      <c r="AB115">
        <v>83.91</v>
      </c>
      <c r="AC115">
        <v>0</v>
      </c>
      <c r="AD115">
        <v>5183.4399999999996</v>
      </c>
      <c r="AE115">
        <v>19.850000000000001</v>
      </c>
      <c r="AF115">
        <v>-19.850000000000001</v>
      </c>
      <c r="AG115">
        <v>5165.1499999999996</v>
      </c>
      <c r="AH115">
        <v>18.289999999999964</v>
      </c>
      <c r="AI115">
        <v>5183.4399999999996</v>
      </c>
      <c r="AJ115">
        <v>0</v>
      </c>
      <c r="AK115">
        <v>0</v>
      </c>
      <c r="AL115">
        <v>0</v>
      </c>
    </row>
    <row r="116" spans="1:38" hidden="1" x14ac:dyDescent="0.2">
      <c r="A116">
        <v>9000232</v>
      </c>
      <c r="B116" t="s">
        <v>390</v>
      </c>
      <c r="C116" t="s">
        <v>75</v>
      </c>
      <c r="D116" t="s">
        <v>391</v>
      </c>
      <c r="E116" t="s">
        <v>392</v>
      </c>
      <c r="F116" t="s">
        <v>125</v>
      </c>
      <c r="G116">
        <v>0</v>
      </c>
      <c r="H116">
        <v>0</v>
      </c>
      <c r="I116">
        <v>0</v>
      </c>
      <c r="J116">
        <v>3.6</v>
      </c>
      <c r="L116">
        <v>6118.16</v>
      </c>
      <c r="M116">
        <v>0</v>
      </c>
      <c r="N116">
        <v>0</v>
      </c>
      <c r="O116">
        <v>0</v>
      </c>
      <c r="Q116">
        <v>6118.16</v>
      </c>
      <c r="R116">
        <v>95910.760000000009</v>
      </c>
      <c r="S116">
        <v>12000</v>
      </c>
      <c r="T116">
        <v>10000</v>
      </c>
      <c r="U116">
        <v>0</v>
      </c>
      <c r="V116">
        <v>5000</v>
      </c>
      <c r="W116">
        <v>0</v>
      </c>
      <c r="X116">
        <v>50000</v>
      </c>
      <c r="Y116">
        <v>16329.22</v>
      </c>
      <c r="Z116">
        <v>77.45</v>
      </c>
      <c r="AB116">
        <v>102.57</v>
      </c>
      <c r="AC116">
        <v>0</v>
      </c>
      <c r="AD116">
        <v>6118.16</v>
      </c>
      <c r="AE116">
        <v>0</v>
      </c>
      <c r="AF116">
        <v>0</v>
      </c>
      <c r="AG116">
        <v>6120</v>
      </c>
      <c r="AH116">
        <v>-1.8400000000001455</v>
      </c>
      <c r="AI116">
        <v>6118.16</v>
      </c>
      <c r="AJ116">
        <v>0</v>
      </c>
      <c r="AK116">
        <v>0</v>
      </c>
      <c r="AL116">
        <v>0</v>
      </c>
    </row>
    <row r="117" spans="1:38" hidden="1" x14ac:dyDescent="0.2">
      <c r="A117">
        <v>9000234</v>
      </c>
      <c r="B117" t="s">
        <v>393</v>
      </c>
      <c r="C117" t="s">
        <v>75</v>
      </c>
      <c r="D117" t="s">
        <v>394</v>
      </c>
      <c r="E117" t="s">
        <v>395</v>
      </c>
      <c r="F117" t="s">
        <v>125</v>
      </c>
      <c r="G117">
        <v>0</v>
      </c>
      <c r="H117">
        <v>0</v>
      </c>
      <c r="I117">
        <v>0</v>
      </c>
      <c r="J117">
        <v>4.5</v>
      </c>
      <c r="L117">
        <v>7647.71</v>
      </c>
      <c r="M117">
        <v>0</v>
      </c>
      <c r="N117">
        <v>0</v>
      </c>
      <c r="O117">
        <v>0</v>
      </c>
      <c r="Q117">
        <v>7647.71</v>
      </c>
      <c r="R117">
        <v>111512.40000000001</v>
      </c>
      <c r="S117">
        <v>10000</v>
      </c>
      <c r="T117">
        <v>10000</v>
      </c>
      <c r="U117">
        <v>0</v>
      </c>
      <c r="V117">
        <v>10000</v>
      </c>
      <c r="W117">
        <v>0</v>
      </c>
      <c r="X117">
        <v>50000</v>
      </c>
      <c r="Y117">
        <v>17190.580000000002</v>
      </c>
      <c r="Z117">
        <v>429.65</v>
      </c>
      <c r="AB117">
        <v>395.63</v>
      </c>
      <c r="AC117">
        <v>34.020000000000003</v>
      </c>
      <c r="AD117">
        <v>7613.69</v>
      </c>
      <c r="AE117">
        <v>34.090000000000003</v>
      </c>
      <c r="AF117">
        <v>-7.0000000000000284E-2</v>
      </c>
      <c r="AG117">
        <v>7615.91</v>
      </c>
      <c r="AH117">
        <v>-2.2200000000002547</v>
      </c>
      <c r="AI117">
        <v>7647.71</v>
      </c>
      <c r="AJ117">
        <v>0</v>
      </c>
      <c r="AK117">
        <v>0</v>
      </c>
      <c r="AL117">
        <v>34.020000000000003</v>
      </c>
    </row>
    <row r="118" spans="1:38" hidden="1" x14ac:dyDescent="0.2">
      <c r="A118">
        <v>9000235</v>
      </c>
      <c r="B118" t="s">
        <v>396</v>
      </c>
      <c r="C118" t="s">
        <v>75</v>
      </c>
      <c r="D118" t="s">
        <v>397</v>
      </c>
      <c r="E118" t="s">
        <v>398</v>
      </c>
      <c r="F118" t="s">
        <v>125</v>
      </c>
      <c r="G118">
        <v>0</v>
      </c>
      <c r="H118">
        <v>0</v>
      </c>
      <c r="I118">
        <v>0</v>
      </c>
      <c r="J118">
        <v>3.6</v>
      </c>
      <c r="L118">
        <v>6118.16</v>
      </c>
      <c r="M118">
        <v>0</v>
      </c>
      <c r="N118">
        <v>0</v>
      </c>
      <c r="O118">
        <v>0</v>
      </c>
      <c r="Q118">
        <v>6118.16</v>
      </c>
      <c r="R118">
        <v>94102.150000000009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50000</v>
      </c>
      <c r="Y118">
        <v>12385.43</v>
      </c>
      <c r="Z118">
        <v>951.5</v>
      </c>
      <c r="AB118">
        <v>855.59</v>
      </c>
      <c r="AC118">
        <v>95.91</v>
      </c>
      <c r="AD118">
        <v>6022.25</v>
      </c>
      <c r="AE118">
        <v>95.97</v>
      </c>
      <c r="AF118">
        <v>-6.0000000000002274E-2</v>
      </c>
      <c r="AG118">
        <v>6024.03</v>
      </c>
      <c r="AH118">
        <v>-1.7799999999997453</v>
      </c>
      <c r="AI118">
        <v>6118.16</v>
      </c>
      <c r="AJ118">
        <v>0</v>
      </c>
      <c r="AK118">
        <v>0</v>
      </c>
      <c r="AL118">
        <v>95.91</v>
      </c>
    </row>
    <row r="119" spans="1:38" hidden="1" x14ac:dyDescent="0.2">
      <c r="A119">
        <v>9000236</v>
      </c>
      <c r="B119" t="s">
        <v>399</v>
      </c>
      <c r="C119" t="s">
        <v>75</v>
      </c>
      <c r="D119" t="s">
        <v>400</v>
      </c>
      <c r="E119" t="s">
        <v>401</v>
      </c>
      <c r="F119" t="s">
        <v>125</v>
      </c>
      <c r="G119">
        <v>0</v>
      </c>
      <c r="H119">
        <v>0</v>
      </c>
      <c r="I119">
        <v>0</v>
      </c>
      <c r="J119">
        <v>3.6</v>
      </c>
      <c r="L119">
        <v>6118.16</v>
      </c>
      <c r="M119">
        <v>0</v>
      </c>
      <c r="N119">
        <v>0</v>
      </c>
      <c r="O119">
        <v>0</v>
      </c>
      <c r="Q119">
        <v>6118.16</v>
      </c>
      <c r="R119">
        <v>94470.5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50000</v>
      </c>
      <c r="Y119">
        <v>15888.82</v>
      </c>
      <c r="Z119">
        <v>857.45</v>
      </c>
      <c r="AB119">
        <v>768.44</v>
      </c>
      <c r="AC119">
        <v>89.01</v>
      </c>
      <c r="AD119">
        <v>6029.15</v>
      </c>
      <c r="AE119">
        <v>89.07</v>
      </c>
      <c r="AF119">
        <v>-5.9999999999988063E-2</v>
      </c>
      <c r="AG119">
        <v>6030.93</v>
      </c>
      <c r="AH119">
        <v>-1.7800000000006548</v>
      </c>
      <c r="AI119">
        <v>6118.16</v>
      </c>
      <c r="AJ119">
        <v>0</v>
      </c>
      <c r="AK119">
        <v>0</v>
      </c>
      <c r="AL119">
        <v>89.01</v>
      </c>
    </row>
    <row r="120" spans="1:38" hidden="1" x14ac:dyDescent="0.2">
      <c r="A120">
        <v>9000241</v>
      </c>
      <c r="B120" t="s">
        <v>402</v>
      </c>
      <c r="C120" t="s">
        <v>75</v>
      </c>
      <c r="D120" t="s">
        <v>403</v>
      </c>
      <c r="E120" t="s">
        <v>404</v>
      </c>
      <c r="F120" t="s">
        <v>105</v>
      </c>
      <c r="G120">
        <v>0</v>
      </c>
      <c r="H120">
        <v>0</v>
      </c>
      <c r="I120">
        <v>0</v>
      </c>
      <c r="J120">
        <v>3.05</v>
      </c>
      <c r="L120">
        <v>5183.4399999999996</v>
      </c>
      <c r="M120">
        <v>0</v>
      </c>
      <c r="N120">
        <v>0</v>
      </c>
      <c r="O120">
        <v>0</v>
      </c>
      <c r="Q120">
        <v>5183.4399999999996</v>
      </c>
      <c r="R120">
        <v>84435.05</v>
      </c>
      <c r="S120">
        <v>10000</v>
      </c>
      <c r="T120">
        <v>10000</v>
      </c>
      <c r="U120">
        <v>0</v>
      </c>
      <c r="V120">
        <v>0</v>
      </c>
      <c r="W120">
        <v>0</v>
      </c>
      <c r="X120">
        <v>50000</v>
      </c>
      <c r="Y120">
        <v>10602.49</v>
      </c>
      <c r="Z120">
        <v>114.98</v>
      </c>
      <c r="AB120">
        <v>107.59</v>
      </c>
      <c r="AC120">
        <v>7.39</v>
      </c>
      <c r="AD120">
        <v>5176.0499999999993</v>
      </c>
      <c r="AE120">
        <v>7.44</v>
      </c>
      <c r="AF120">
        <v>-5.0000000000000711E-2</v>
      </c>
      <c r="AG120">
        <v>5177.5600000000004</v>
      </c>
      <c r="AH120">
        <v>-1.5100000000011278</v>
      </c>
      <c r="AI120">
        <v>5183.4399999999996</v>
      </c>
      <c r="AJ120">
        <v>0</v>
      </c>
      <c r="AK120">
        <v>0</v>
      </c>
      <c r="AL120">
        <v>7.39</v>
      </c>
    </row>
    <row r="121" spans="1:38" hidden="1" x14ac:dyDescent="0.2">
      <c r="A121">
        <v>9000243</v>
      </c>
      <c r="B121" t="s">
        <v>405</v>
      </c>
      <c r="C121" t="s">
        <v>75</v>
      </c>
      <c r="D121" t="s">
        <v>406</v>
      </c>
      <c r="E121" t="s">
        <v>407</v>
      </c>
      <c r="F121" t="s">
        <v>125</v>
      </c>
      <c r="G121">
        <v>0</v>
      </c>
      <c r="H121">
        <v>0</v>
      </c>
      <c r="I121">
        <v>0</v>
      </c>
      <c r="J121">
        <v>4.5</v>
      </c>
      <c r="L121">
        <v>7647.71</v>
      </c>
      <c r="M121">
        <v>0</v>
      </c>
      <c r="N121">
        <v>0</v>
      </c>
      <c r="O121">
        <v>0</v>
      </c>
      <c r="Q121">
        <v>7647.71</v>
      </c>
      <c r="R121">
        <v>116301.89</v>
      </c>
      <c r="S121">
        <v>10000</v>
      </c>
      <c r="T121">
        <v>10000</v>
      </c>
      <c r="U121">
        <v>0</v>
      </c>
      <c r="V121">
        <v>10000</v>
      </c>
      <c r="W121">
        <v>0</v>
      </c>
      <c r="X121">
        <v>50000</v>
      </c>
      <c r="Y121">
        <v>20477.91</v>
      </c>
      <c r="Z121">
        <v>474.72</v>
      </c>
      <c r="AB121">
        <v>418.88</v>
      </c>
      <c r="AC121">
        <v>55.84</v>
      </c>
      <c r="AD121">
        <v>7591.87</v>
      </c>
      <c r="AE121">
        <v>55.91</v>
      </c>
      <c r="AF121">
        <v>-6.9999999999993179E-2</v>
      </c>
      <c r="AG121">
        <v>7594.09</v>
      </c>
      <c r="AH121">
        <v>-2.2200000000002547</v>
      </c>
      <c r="AI121">
        <v>7647.71</v>
      </c>
      <c r="AJ121">
        <v>0</v>
      </c>
      <c r="AK121">
        <v>0</v>
      </c>
      <c r="AL121">
        <v>55.84</v>
      </c>
    </row>
    <row r="122" spans="1:38" hidden="1" x14ac:dyDescent="0.2">
      <c r="A122">
        <v>9000247</v>
      </c>
      <c r="B122" t="s">
        <v>408</v>
      </c>
      <c r="C122" t="s">
        <v>71</v>
      </c>
      <c r="D122" t="s">
        <v>409</v>
      </c>
      <c r="E122" t="s">
        <v>410</v>
      </c>
      <c r="F122" t="s">
        <v>105</v>
      </c>
      <c r="G122">
        <v>0</v>
      </c>
      <c r="H122">
        <v>0</v>
      </c>
      <c r="I122">
        <v>0</v>
      </c>
      <c r="J122">
        <v>3.6</v>
      </c>
      <c r="L122">
        <v>6118.16</v>
      </c>
      <c r="M122">
        <v>0</v>
      </c>
      <c r="N122">
        <v>0</v>
      </c>
      <c r="O122">
        <v>0</v>
      </c>
      <c r="Q122">
        <v>6118.16</v>
      </c>
      <c r="R122">
        <v>99240.23000000001</v>
      </c>
      <c r="S122">
        <v>10000</v>
      </c>
      <c r="T122">
        <v>0</v>
      </c>
      <c r="U122">
        <v>0</v>
      </c>
      <c r="V122">
        <v>10000</v>
      </c>
      <c r="W122">
        <v>0</v>
      </c>
      <c r="X122">
        <v>50000</v>
      </c>
      <c r="Y122">
        <v>17254.62</v>
      </c>
      <c r="Z122">
        <v>359.57</v>
      </c>
      <c r="AB122">
        <v>319.33999999999997</v>
      </c>
      <c r="AC122">
        <v>40.229999999999997</v>
      </c>
      <c r="AD122">
        <v>6077.93</v>
      </c>
      <c r="AE122">
        <v>40.28</v>
      </c>
      <c r="AF122">
        <v>-5.0000000000004263E-2</v>
      </c>
      <c r="AG122">
        <v>6079.72</v>
      </c>
      <c r="AH122">
        <v>-1.7899999999999636</v>
      </c>
      <c r="AI122">
        <v>6118.16</v>
      </c>
      <c r="AJ122">
        <v>0</v>
      </c>
      <c r="AK122">
        <v>0</v>
      </c>
      <c r="AL122">
        <v>40.229999999999997</v>
      </c>
    </row>
    <row r="123" spans="1:38" hidden="1" x14ac:dyDescent="0.2">
      <c r="A123">
        <v>9000248</v>
      </c>
      <c r="B123" t="s">
        <v>411</v>
      </c>
      <c r="C123" t="s">
        <v>71</v>
      </c>
      <c r="D123" t="s">
        <v>412</v>
      </c>
      <c r="E123" t="s">
        <v>413</v>
      </c>
      <c r="F123" t="s">
        <v>125</v>
      </c>
      <c r="G123">
        <v>0</v>
      </c>
      <c r="H123">
        <v>0</v>
      </c>
      <c r="I123">
        <v>0</v>
      </c>
      <c r="J123">
        <v>3.6</v>
      </c>
      <c r="L123">
        <v>6118.16</v>
      </c>
      <c r="M123">
        <v>0</v>
      </c>
      <c r="N123">
        <v>0</v>
      </c>
      <c r="O123">
        <v>0</v>
      </c>
      <c r="Q123">
        <v>6118.16</v>
      </c>
      <c r="R123">
        <v>95459.67</v>
      </c>
      <c r="S123">
        <v>10000</v>
      </c>
      <c r="T123">
        <v>6000</v>
      </c>
      <c r="U123">
        <v>0</v>
      </c>
      <c r="V123">
        <v>10000</v>
      </c>
      <c r="W123">
        <v>0</v>
      </c>
      <c r="X123">
        <v>50000</v>
      </c>
      <c r="Y123">
        <v>12840.99</v>
      </c>
      <c r="Z123">
        <v>198.56</v>
      </c>
      <c r="AB123">
        <v>175.24</v>
      </c>
      <c r="AC123">
        <v>23.32</v>
      </c>
      <c r="AD123">
        <v>6094.84</v>
      </c>
      <c r="AE123">
        <v>23.37</v>
      </c>
      <c r="AF123">
        <v>-5.0000000000000711E-2</v>
      </c>
      <c r="AG123">
        <v>6096.63</v>
      </c>
      <c r="AH123">
        <v>-1.7899999999999636</v>
      </c>
      <c r="AI123">
        <v>6118.16</v>
      </c>
      <c r="AJ123">
        <v>0</v>
      </c>
      <c r="AK123">
        <v>0</v>
      </c>
      <c r="AL123">
        <v>23.32</v>
      </c>
    </row>
    <row r="124" spans="1:38" hidden="1" x14ac:dyDescent="0.2">
      <c r="A124">
        <v>9000249</v>
      </c>
      <c r="B124" t="s">
        <v>414</v>
      </c>
      <c r="C124" t="s">
        <v>71</v>
      </c>
      <c r="D124" t="s">
        <v>415</v>
      </c>
      <c r="E124" t="s">
        <v>416</v>
      </c>
      <c r="F124" t="s">
        <v>125</v>
      </c>
      <c r="G124">
        <v>0</v>
      </c>
      <c r="H124">
        <v>0</v>
      </c>
      <c r="I124">
        <v>0</v>
      </c>
      <c r="J124">
        <v>4.5</v>
      </c>
      <c r="L124">
        <v>7647.81</v>
      </c>
      <c r="M124">
        <v>0</v>
      </c>
      <c r="N124">
        <v>0</v>
      </c>
      <c r="O124">
        <v>0</v>
      </c>
      <c r="Q124">
        <v>7647.81</v>
      </c>
      <c r="R124">
        <v>114771.15</v>
      </c>
      <c r="S124">
        <v>10000</v>
      </c>
      <c r="T124">
        <v>10000</v>
      </c>
      <c r="U124">
        <v>0</v>
      </c>
      <c r="V124">
        <v>0</v>
      </c>
      <c r="W124">
        <v>0</v>
      </c>
      <c r="X124">
        <v>50000</v>
      </c>
      <c r="Y124">
        <v>16036.99</v>
      </c>
      <c r="Z124">
        <v>862.02</v>
      </c>
      <c r="AB124">
        <v>786.28</v>
      </c>
      <c r="AC124">
        <v>75.739999999999995</v>
      </c>
      <c r="AD124">
        <v>7572.0700000000006</v>
      </c>
      <c r="AE124">
        <v>75.8</v>
      </c>
      <c r="AF124">
        <v>-6.0000000000002274E-2</v>
      </c>
      <c r="AG124">
        <v>7574.2</v>
      </c>
      <c r="AH124">
        <v>-2.1299999999991996</v>
      </c>
      <c r="AI124">
        <v>7647.81</v>
      </c>
      <c r="AJ124">
        <v>0</v>
      </c>
      <c r="AK124">
        <v>0</v>
      </c>
      <c r="AL124">
        <v>75.739999999999995</v>
      </c>
    </row>
    <row r="125" spans="1:38" hidden="1" x14ac:dyDescent="0.2">
      <c r="A125">
        <v>9000250</v>
      </c>
      <c r="B125" t="s">
        <v>417</v>
      </c>
      <c r="C125" t="s">
        <v>71</v>
      </c>
      <c r="D125" t="s">
        <v>418</v>
      </c>
      <c r="E125" t="s">
        <v>419</v>
      </c>
      <c r="F125" t="s">
        <v>105</v>
      </c>
      <c r="G125">
        <v>0</v>
      </c>
      <c r="H125">
        <v>0</v>
      </c>
      <c r="I125">
        <v>0</v>
      </c>
      <c r="J125">
        <v>3.05</v>
      </c>
      <c r="L125">
        <v>5183.4399999999996</v>
      </c>
      <c r="M125">
        <v>0</v>
      </c>
      <c r="N125">
        <v>0</v>
      </c>
      <c r="O125">
        <v>0</v>
      </c>
      <c r="Q125">
        <v>5183.4399999999996</v>
      </c>
      <c r="R125">
        <v>84860.2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50000</v>
      </c>
      <c r="Y125">
        <v>10297.59</v>
      </c>
      <c r="Z125">
        <v>736.88</v>
      </c>
      <c r="AB125">
        <v>676.65</v>
      </c>
      <c r="AC125">
        <v>60.23</v>
      </c>
      <c r="AD125">
        <v>5123.21</v>
      </c>
      <c r="AE125">
        <v>77.849999999999994</v>
      </c>
      <c r="AF125">
        <v>-17.619999999999997</v>
      </c>
      <c r="AG125">
        <v>5107.1499999999996</v>
      </c>
      <c r="AH125">
        <v>16.0600000000004</v>
      </c>
      <c r="AI125">
        <v>5183.4399999999996</v>
      </c>
      <c r="AJ125">
        <v>0</v>
      </c>
      <c r="AK125">
        <v>0</v>
      </c>
      <c r="AL125">
        <v>60.23</v>
      </c>
    </row>
    <row r="126" spans="1:38" hidden="1" x14ac:dyDescent="0.2">
      <c r="A126">
        <v>9000251</v>
      </c>
      <c r="B126" t="s">
        <v>420</v>
      </c>
      <c r="C126" t="s">
        <v>71</v>
      </c>
      <c r="D126" t="s">
        <v>421</v>
      </c>
      <c r="E126" t="s">
        <v>422</v>
      </c>
      <c r="F126" t="s">
        <v>125</v>
      </c>
      <c r="G126">
        <v>0</v>
      </c>
      <c r="H126">
        <v>0</v>
      </c>
      <c r="I126">
        <v>0</v>
      </c>
      <c r="J126">
        <v>3.6</v>
      </c>
      <c r="L126">
        <v>6118.16</v>
      </c>
      <c r="M126">
        <v>0</v>
      </c>
      <c r="N126">
        <v>0</v>
      </c>
      <c r="O126">
        <v>0</v>
      </c>
      <c r="Q126">
        <v>6118.16</v>
      </c>
      <c r="R126">
        <v>93016.89</v>
      </c>
      <c r="S126">
        <v>10000</v>
      </c>
      <c r="T126">
        <v>10000</v>
      </c>
      <c r="U126">
        <v>0</v>
      </c>
      <c r="V126">
        <v>0</v>
      </c>
      <c r="W126">
        <v>0</v>
      </c>
      <c r="X126">
        <v>50000</v>
      </c>
      <c r="Y126">
        <v>9517.23</v>
      </c>
      <c r="Z126">
        <v>404.99</v>
      </c>
      <c r="AB126">
        <v>401.66</v>
      </c>
      <c r="AC126">
        <v>3.33</v>
      </c>
      <c r="AD126">
        <v>6114.83</v>
      </c>
      <c r="AE126">
        <v>3.38</v>
      </c>
      <c r="AF126">
        <v>-4.9999999999999822E-2</v>
      </c>
      <c r="AG126">
        <v>6116.62</v>
      </c>
      <c r="AH126">
        <v>-1.7899999999999636</v>
      </c>
      <c r="AI126">
        <v>6118.16</v>
      </c>
      <c r="AJ126">
        <v>0</v>
      </c>
      <c r="AK126">
        <v>0</v>
      </c>
      <c r="AL126">
        <v>3.33</v>
      </c>
    </row>
    <row r="127" spans="1:38" hidden="1" x14ac:dyDescent="0.2">
      <c r="A127">
        <v>9000252</v>
      </c>
      <c r="B127" t="s">
        <v>423</v>
      </c>
      <c r="C127" t="s">
        <v>426</v>
      </c>
      <c r="D127" t="s">
        <v>424</v>
      </c>
      <c r="E127" t="s">
        <v>425</v>
      </c>
      <c r="F127" t="s">
        <v>125</v>
      </c>
      <c r="G127">
        <v>0</v>
      </c>
      <c r="H127">
        <v>0</v>
      </c>
      <c r="I127">
        <v>0</v>
      </c>
      <c r="J127">
        <v>4.5</v>
      </c>
      <c r="L127">
        <v>7715.57</v>
      </c>
      <c r="M127">
        <v>0</v>
      </c>
      <c r="N127">
        <v>0</v>
      </c>
      <c r="O127">
        <v>0</v>
      </c>
      <c r="Q127">
        <v>7715.57</v>
      </c>
      <c r="R127">
        <v>114566.23999999999</v>
      </c>
      <c r="S127">
        <v>0</v>
      </c>
      <c r="T127">
        <v>0</v>
      </c>
      <c r="U127">
        <v>0</v>
      </c>
      <c r="V127">
        <v>6660</v>
      </c>
      <c r="W127">
        <v>0</v>
      </c>
      <c r="X127">
        <v>50000</v>
      </c>
      <c r="Y127">
        <v>20196.740000000002</v>
      </c>
      <c r="Z127">
        <v>1250.95</v>
      </c>
      <c r="AB127">
        <v>1056.04</v>
      </c>
      <c r="AC127">
        <v>194.91</v>
      </c>
      <c r="AD127">
        <v>7520.66</v>
      </c>
      <c r="AE127">
        <v>0</v>
      </c>
      <c r="AF127">
        <v>194.91</v>
      </c>
      <c r="AG127">
        <v>7641.82</v>
      </c>
      <c r="AH127">
        <v>-121.15999999999985</v>
      </c>
      <c r="AI127">
        <v>7715.57</v>
      </c>
      <c r="AJ127">
        <v>0</v>
      </c>
      <c r="AK127">
        <v>0</v>
      </c>
      <c r="AL127">
        <v>194.91</v>
      </c>
    </row>
    <row r="128" spans="1:38" hidden="1" x14ac:dyDescent="0.2">
      <c r="A128">
        <v>9000253</v>
      </c>
      <c r="B128" t="s">
        <v>427</v>
      </c>
      <c r="C128" t="s">
        <v>363</v>
      </c>
      <c r="D128" t="s">
        <v>428</v>
      </c>
      <c r="E128" t="s">
        <v>429</v>
      </c>
      <c r="F128" t="s">
        <v>105</v>
      </c>
      <c r="G128">
        <v>0</v>
      </c>
      <c r="H128">
        <v>0</v>
      </c>
      <c r="I128">
        <v>0</v>
      </c>
      <c r="J128">
        <v>3.05</v>
      </c>
      <c r="L128">
        <v>5178.8999999999996</v>
      </c>
      <c r="M128">
        <v>0</v>
      </c>
      <c r="N128">
        <v>0</v>
      </c>
      <c r="O128">
        <v>0</v>
      </c>
      <c r="Q128">
        <v>5178.8999999999996</v>
      </c>
      <c r="R128">
        <v>84172.37999999999</v>
      </c>
      <c r="S128">
        <v>10000</v>
      </c>
      <c r="T128">
        <v>10000</v>
      </c>
      <c r="U128">
        <v>0</v>
      </c>
      <c r="V128">
        <v>10000</v>
      </c>
      <c r="W128">
        <v>0</v>
      </c>
      <c r="X128">
        <v>50000</v>
      </c>
      <c r="Y128">
        <v>12781.01</v>
      </c>
      <c r="Z128">
        <v>0</v>
      </c>
      <c r="AB128">
        <v>84.98</v>
      </c>
      <c r="AC128">
        <v>0</v>
      </c>
      <c r="AD128">
        <v>5178.8999999999996</v>
      </c>
      <c r="AE128">
        <v>0</v>
      </c>
      <c r="AF128">
        <v>0</v>
      </c>
      <c r="AG128">
        <v>5185</v>
      </c>
      <c r="AH128">
        <v>-6.1000000000003638</v>
      </c>
      <c r="AI128">
        <v>5178.8999999999996</v>
      </c>
      <c r="AJ128">
        <v>0</v>
      </c>
      <c r="AK128">
        <v>0</v>
      </c>
      <c r="AL128">
        <v>0</v>
      </c>
    </row>
    <row r="129" spans="1:38" hidden="1" x14ac:dyDescent="0.2">
      <c r="A129">
        <v>9000254</v>
      </c>
      <c r="B129" t="s">
        <v>430</v>
      </c>
      <c r="C129" t="s">
        <v>71</v>
      </c>
      <c r="D129" t="s">
        <v>431</v>
      </c>
      <c r="E129" t="s">
        <v>432</v>
      </c>
      <c r="F129" t="s">
        <v>105</v>
      </c>
      <c r="G129">
        <v>0</v>
      </c>
      <c r="H129">
        <v>0</v>
      </c>
      <c r="I129">
        <v>0</v>
      </c>
      <c r="J129">
        <v>3.6</v>
      </c>
      <c r="L129">
        <v>6118.16</v>
      </c>
      <c r="M129">
        <v>0</v>
      </c>
      <c r="N129">
        <v>0</v>
      </c>
      <c r="O129">
        <v>0</v>
      </c>
      <c r="Q129">
        <v>6118.16</v>
      </c>
      <c r="R129">
        <v>96505.61</v>
      </c>
      <c r="S129">
        <v>0</v>
      </c>
      <c r="T129">
        <v>0</v>
      </c>
      <c r="U129">
        <v>0</v>
      </c>
      <c r="V129">
        <v>10000</v>
      </c>
      <c r="W129">
        <v>0</v>
      </c>
      <c r="X129">
        <v>50000</v>
      </c>
      <c r="Y129">
        <v>13772.14</v>
      </c>
      <c r="Z129">
        <v>682</v>
      </c>
      <c r="AB129">
        <v>630.54999999999995</v>
      </c>
      <c r="AC129">
        <v>51.45</v>
      </c>
      <c r="AD129">
        <v>6066.71</v>
      </c>
      <c r="AE129">
        <v>51.5</v>
      </c>
      <c r="AF129">
        <v>-4.9999999999997158E-2</v>
      </c>
      <c r="AG129">
        <v>6068.5</v>
      </c>
      <c r="AH129">
        <v>-1.7899999999999636</v>
      </c>
      <c r="AI129">
        <v>6118.16</v>
      </c>
      <c r="AJ129">
        <v>0</v>
      </c>
      <c r="AK129">
        <v>0</v>
      </c>
      <c r="AL129">
        <v>51.45</v>
      </c>
    </row>
    <row r="130" spans="1:38" hidden="1" x14ac:dyDescent="0.2">
      <c r="A130">
        <v>9000255</v>
      </c>
      <c r="B130" t="s">
        <v>433</v>
      </c>
      <c r="C130" t="s">
        <v>75</v>
      </c>
      <c r="D130" t="s">
        <v>434</v>
      </c>
      <c r="E130" t="s">
        <v>435</v>
      </c>
      <c r="F130" t="s">
        <v>125</v>
      </c>
      <c r="G130">
        <v>0</v>
      </c>
      <c r="H130">
        <v>0</v>
      </c>
      <c r="I130">
        <v>0</v>
      </c>
      <c r="J130">
        <v>4.5</v>
      </c>
      <c r="L130">
        <v>7647.71</v>
      </c>
      <c r="M130">
        <v>0</v>
      </c>
      <c r="N130">
        <v>0</v>
      </c>
      <c r="O130">
        <v>0</v>
      </c>
      <c r="Q130">
        <v>7647.71</v>
      </c>
      <c r="R130">
        <v>110839.86</v>
      </c>
      <c r="S130">
        <v>0</v>
      </c>
      <c r="T130">
        <v>10000</v>
      </c>
      <c r="U130">
        <v>0</v>
      </c>
      <c r="V130">
        <v>10000</v>
      </c>
      <c r="W130">
        <v>0</v>
      </c>
      <c r="X130">
        <v>50000</v>
      </c>
      <c r="Y130">
        <v>15350.11</v>
      </c>
      <c r="Z130">
        <v>764.69</v>
      </c>
      <c r="AB130">
        <v>714.34</v>
      </c>
      <c r="AC130">
        <v>50.35</v>
      </c>
      <c r="AD130">
        <v>7597.36</v>
      </c>
      <c r="AE130">
        <v>50.42</v>
      </c>
      <c r="AF130">
        <v>-7.0000000000000284E-2</v>
      </c>
      <c r="AG130">
        <v>7599.58</v>
      </c>
      <c r="AH130">
        <v>-2.2200000000002547</v>
      </c>
      <c r="AI130">
        <v>7647.71</v>
      </c>
      <c r="AJ130">
        <v>0</v>
      </c>
      <c r="AK130">
        <v>0</v>
      </c>
      <c r="AL130">
        <v>50.35</v>
      </c>
    </row>
    <row r="131" spans="1:38" hidden="1" x14ac:dyDescent="0.2">
      <c r="A131">
        <v>9000256</v>
      </c>
      <c r="B131" t="s">
        <v>436</v>
      </c>
      <c r="C131" t="s">
        <v>75</v>
      </c>
      <c r="D131" t="s">
        <v>437</v>
      </c>
      <c r="E131" t="s">
        <v>438</v>
      </c>
      <c r="F131" t="s">
        <v>105</v>
      </c>
      <c r="G131">
        <v>0</v>
      </c>
      <c r="H131">
        <v>0</v>
      </c>
      <c r="I131">
        <v>0</v>
      </c>
      <c r="J131">
        <v>3.05</v>
      </c>
      <c r="L131">
        <v>5183.4399999999996</v>
      </c>
      <c r="M131">
        <v>0</v>
      </c>
      <c r="N131">
        <v>0</v>
      </c>
      <c r="O131">
        <v>0</v>
      </c>
      <c r="Q131">
        <v>5183.4399999999996</v>
      </c>
      <c r="R131">
        <v>83613.34</v>
      </c>
      <c r="S131">
        <v>10000</v>
      </c>
      <c r="T131">
        <v>10000</v>
      </c>
      <c r="U131">
        <v>0</v>
      </c>
      <c r="V131">
        <v>20000</v>
      </c>
      <c r="W131">
        <v>0</v>
      </c>
      <c r="X131">
        <v>50000</v>
      </c>
      <c r="Y131">
        <v>11649.77</v>
      </c>
      <c r="Z131">
        <v>0</v>
      </c>
      <c r="AB131">
        <v>0</v>
      </c>
      <c r="AC131">
        <v>0</v>
      </c>
      <c r="AD131">
        <v>5183.4399999999996</v>
      </c>
      <c r="AE131">
        <v>0</v>
      </c>
      <c r="AF131">
        <v>0</v>
      </c>
      <c r="AG131">
        <v>5185</v>
      </c>
      <c r="AH131">
        <v>-1.5600000000004002</v>
      </c>
      <c r="AI131">
        <v>5183.4399999999996</v>
      </c>
      <c r="AJ131">
        <v>0</v>
      </c>
      <c r="AK131">
        <v>0</v>
      </c>
      <c r="AL131">
        <v>0</v>
      </c>
    </row>
    <row r="132" spans="1:38" hidden="1" x14ac:dyDescent="0.2">
      <c r="A132">
        <v>9000257</v>
      </c>
      <c r="B132" t="s">
        <v>439</v>
      </c>
      <c r="C132" t="s">
        <v>71</v>
      </c>
      <c r="D132" t="s">
        <v>440</v>
      </c>
      <c r="E132" t="s">
        <v>441</v>
      </c>
      <c r="F132" t="s">
        <v>105</v>
      </c>
      <c r="G132">
        <v>0</v>
      </c>
      <c r="H132">
        <v>0</v>
      </c>
      <c r="I132">
        <v>0</v>
      </c>
      <c r="J132">
        <v>3.6</v>
      </c>
      <c r="L132">
        <v>6118.16</v>
      </c>
      <c r="M132">
        <v>0</v>
      </c>
      <c r="N132">
        <v>0</v>
      </c>
      <c r="O132">
        <v>0</v>
      </c>
      <c r="Q132">
        <v>6118.16</v>
      </c>
      <c r="R132">
        <v>96698.42</v>
      </c>
      <c r="S132">
        <v>10000</v>
      </c>
      <c r="T132">
        <v>10000</v>
      </c>
      <c r="U132">
        <v>0</v>
      </c>
      <c r="V132">
        <v>10000</v>
      </c>
      <c r="W132">
        <v>0</v>
      </c>
      <c r="X132">
        <v>50000</v>
      </c>
      <c r="Y132">
        <v>11656.81</v>
      </c>
      <c r="Z132">
        <v>151.25</v>
      </c>
      <c r="AB132">
        <v>176.34</v>
      </c>
      <c r="AC132">
        <v>0</v>
      </c>
      <c r="AD132">
        <v>6118.16</v>
      </c>
      <c r="AE132">
        <v>0</v>
      </c>
      <c r="AF132">
        <v>0</v>
      </c>
      <c r="AG132">
        <v>6120</v>
      </c>
      <c r="AH132">
        <v>-1.8400000000001455</v>
      </c>
      <c r="AI132">
        <v>6118.16</v>
      </c>
      <c r="AJ132">
        <v>0</v>
      </c>
      <c r="AK132">
        <v>0</v>
      </c>
      <c r="AL132">
        <v>0</v>
      </c>
    </row>
    <row r="133" spans="1:38" hidden="1" x14ac:dyDescent="0.2">
      <c r="A133">
        <v>9000258</v>
      </c>
      <c r="B133" t="s">
        <v>442</v>
      </c>
      <c r="C133" t="s">
        <v>75</v>
      </c>
      <c r="D133" t="s">
        <v>443</v>
      </c>
      <c r="E133" t="s">
        <v>444</v>
      </c>
      <c r="F133" t="s">
        <v>105</v>
      </c>
      <c r="G133">
        <v>0</v>
      </c>
      <c r="H133">
        <v>0</v>
      </c>
      <c r="I133">
        <v>0</v>
      </c>
      <c r="J133">
        <v>3.05</v>
      </c>
      <c r="L133">
        <v>5183.4399999999996</v>
      </c>
      <c r="M133">
        <v>0</v>
      </c>
      <c r="N133">
        <v>0</v>
      </c>
      <c r="O133">
        <v>0</v>
      </c>
      <c r="Q133">
        <v>5183.4399999999996</v>
      </c>
      <c r="R133">
        <v>84617.84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50000</v>
      </c>
      <c r="Y133">
        <v>11109.28</v>
      </c>
      <c r="Z133">
        <v>705.26</v>
      </c>
      <c r="AB133">
        <v>653.34</v>
      </c>
      <c r="AC133">
        <v>51.92</v>
      </c>
      <c r="AD133">
        <v>5131.5199999999995</v>
      </c>
      <c r="AE133">
        <v>51.97</v>
      </c>
      <c r="AF133">
        <v>-4.9999999999997158E-2</v>
      </c>
      <c r="AG133">
        <v>5133.03</v>
      </c>
      <c r="AH133">
        <v>-1.5100000000002183</v>
      </c>
      <c r="AI133">
        <v>5183.4399999999996</v>
      </c>
      <c r="AJ133">
        <v>0</v>
      </c>
      <c r="AK133">
        <v>0</v>
      </c>
      <c r="AL133">
        <v>51.92</v>
      </c>
    </row>
    <row r="134" spans="1:38" hidden="1" x14ac:dyDescent="0.2">
      <c r="A134">
        <v>9000259</v>
      </c>
      <c r="B134" t="s">
        <v>445</v>
      </c>
      <c r="C134" t="s">
        <v>75</v>
      </c>
      <c r="D134" t="s">
        <v>446</v>
      </c>
      <c r="E134" t="s">
        <v>447</v>
      </c>
      <c r="F134" t="s">
        <v>105</v>
      </c>
      <c r="G134">
        <v>0</v>
      </c>
      <c r="H134">
        <v>0</v>
      </c>
      <c r="I134">
        <v>0</v>
      </c>
      <c r="J134">
        <v>2.15</v>
      </c>
      <c r="L134">
        <v>3653.9</v>
      </c>
      <c r="M134">
        <v>0</v>
      </c>
      <c r="N134">
        <v>0</v>
      </c>
      <c r="O134">
        <v>0</v>
      </c>
      <c r="Q134">
        <v>3653.9</v>
      </c>
      <c r="R134">
        <v>68726.78</v>
      </c>
      <c r="S134">
        <v>10000</v>
      </c>
      <c r="T134">
        <v>10000</v>
      </c>
      <c r="U134">
        <v>0</v>
      </c>
      <c r="V134">
        <v>0</v>
      </c>
      <c r="W134">
        <v>0</v>
      </c>
      <c r="X134">
        <v>50000</v>
      </c>
      <c r="Y134">
        <v>11744.92</v>
      </c>
      <c r="Z134">
        <v>0</v>
      </c>
      <c r="AB134">
        <v>0</v>
      </c>
      <c r="AC134">
        <v>0</v>
      </c>
      <c r="AD134">
        <v>3653.9</v>
      </c>
      <c r="AE134">
        <v>0</v>
      </c>
      <c r="AF134">
        <v>0</v>
      </c>
      <c r="AG134">
        <v>3655</v>
      </c>
      <c r="AH134">
        <v>-1.0999999999999091</v>
      </c>
      <c r="AI134">
        <v>3653.9</v>
      </c>
      <c r="AJ134">
        <v>0</v>
      </c>
      <c r="AK134">
        <v>0</v>
      </c>
      <c r="AL134">
        <v>0</v>
      </c>
    </row>
    <row r="135" spans="1:38" hidden="1" x14ac:dyDescent="0.2">
      <c r="A135">
        <v>9000260</v>
      </c>
      <c r="B135" t="s">
        <v>448</v>
      </c>
      <c r="C135" t="s">
        <v>71</v>
      </c>
      <c r="D135" t="s">
        <v>449</v>
      </c>
      <c r="E135" t="s">
        <v>450</v>
      </c>
      <c r="F135" t="s">
        <v>125</v>
      </c>
      <c r="G135">
        <v>0</v>
      </c>
      <c r="H135">
        <v>0</v>
      </c>
      <c r="I135">
        <v>0</v>
      </c>
      <c r="J135">
        <v>3.6</v>
      </c>
      <c r="L135">
        <v>6118.16</v>
      </c>
      <c r="M135">
        <v>0</v>
      </c>
      <c r="N135">
        <v>0</v>
      </c>
      <c r="O135">
        <v>0</v>
      </c>
      <c r="Q135">
        <v>6118.16</v>
      </c>
      <c r="R135">
        <v>94968.89</v>
      </c>
      <c r="S135">
        <v>5000</v>
      </c>
      <c r="T135">
        <v>0</v>
      </c>
      <c r="U135">
        <v>0</v>
      </c>
      <c r="V135">
        <v>20000</v>
      </c>
      <c r="W135">
        <v>0</v>
      </c>
      <c r="X135">
        <v>50000</v>
      </c>
      <c r="Y135">
        <v>14902.14</v>
      </c>
      <c r="Z135">
        <v>152</v>
      </c>
      <c r="AB135">
        <v>146.41999999999999</v>
      </c>
      <c r="AC135">
        <v>5.58</v>
      </c>
      <c r="AD135">
        <v>6112.58</v>
      </c>
      <c r="AE135">
        <v>5.64</v>
      </c>
      <c r="AF135">
        <v>-5.9999999999999609E-2</v>
      </c>
      <c r="AG135">
        <v>6114.36</v>
      </c>
      <c r="AH135">
        <v>-1.7799999999997453</v>
      </c>
      <c r="AI135">
        <v>6118.16</v>
      </c>
      <c r="AJ135">
        <v>0</v>
      </c>
      <c r="AK135">
        <v>0</v>
      </c>
      <c r="AL135">
        <v>5.58</v>
      </c>
    </row>
    <row r="136" spans="1:38" hidden="1" x14ac:dyDescent="0.2">
      <c r="A136">
        <v>9000261</v>
      </c>
      <c r="B136" t="s">
        <v>451</v>
      </c>
      <c r="C136" t="s">
        <v>363</v>
      </c>
      <c r="D136" t="s">
        <v>452</v>
      </c>
      <c r="E136" t="s">
        <v>453</v>
      </c>
      <c r="F136" t="s">
        <v>125</v>
      </c>
      <c r="G136">
        <v>0</v>
      </c>
      <c r="H136">
        <v>0</v>
      </c>
      <c r="I136">
        <v>0</v>
      </c>
      <c r="J136">
        <v>4.5</v>
      </c>
      <c r="L136">
        <v>7641</v>
      </c>
      <c r="M136">
        <v>0</v>
      </c>
      <c r="N136">
        <v>50</v>
      </c>
      <c r="O136">
        <v>0</v>
      </c>
      <c r="Q136">
        <v>7691</v>
      </c>
      <c r="R136">
        <v>113784.01</v>
      </c>
      <c r="S136">
        <v>10000</v>
      </c>
      <c r="T136">
        <v>0</v>
      </c>
      <c r="U136">
        <v>0</v>
      </c>
      <c r="V136">
        <v>10000</v>
      </c>
      <c r="W136">
        <v>0</v>
      </c>
      <c r="X136">
        <v>50000</v>
      </c>
      <c r="Y136">
        <v>19728.439999999999</v>
      </c>
      <c r="Z136">
        <v>721.67</v>
      </c>
      <c r="AB136">
        <v>649.39</v>
      </c>
      <c r="AC136">
        <v>72.28</v>
      </c>
      <c r="AD136">
        <v>7618.72</v>
      </c>
      <c r="AE136">
        <v>71.05</v>
      </c>
      <c r="AF136">
        <v>1.230000000000004</v>
      </c>
      <c r="AG136">
        <v>7578.95</v>
      </c>
      <c r="AH136">
        <v>39.770000000000437</v>
      </c>
      <c r="AI136">
        <v>7691</v>
      </c>
      <c r="AJ136">
        <v>0</v>
      </c>
      <c r="AK136">
        <v>0</v>
      </c>
      <c r="AL136">
        <v>72.28</v>
      </c>
    </row>
    <row r="137" spans="1:38" hidden="1" x14ac:dyDescent="0.2">
      <c r="A137">
        <v>9000262</v>
      </c>
      <c r="B137" t="s">
        <v>454</v>
      </c>
      <c r="C137" t="s">
        <v>75</v>
      </c>
      <c r="D137" t="s">
        <v>455</v>
      </c>
      <c r="E137" t="s">
        <v>456</v>
      </c>
      <c r="F137" t="s">
        <v>105</v>
      </c>
      <c r="G137">
        <v>0</v>
      </c>
      <c r="H137">
        <v>0</v>
      </c>
      <c r="I137">
        <v>0</v>
      </c>
      <c r="J137">
        <v>2.15</v>
      </c>
      <c r="L137">
        <v>3653.9</v>
      </c>
      <c r="M137">
        <v>0</v>
      </c>
      <c r="N137">
        <v>0</v>
      </c>
      <c r="O137">
        <v>0</v>
      </c>
      <c r="Q137">
        <v>3653.9</v>
      </c>
      <c r="R137">
        <v>65149.78</v>
      </c>
      <c r="S137">
        <v>0</v>
      </c>
      <c r="T137">
        <v>10000</v>
      </c>
      <c r="U137">
        <v>0</v>
      </c>
      <c r="V137">
        <v>0</v>
      </c>
      <c r="W137">
        <v>0</v>
      </c>
      <c r="X137">
        <v>50000</v>
      </c>
      <c r="Y137">
        <v>8261.1</v>
      </c>
      <c r="Z137">
        <v>0</v>
      </c>
      <c r="AB137">
        <v>3.86</v>
      </c>
      <c r="AC137">
        <v>0</v>
      </c>
      <c r="AD137">
        <v>3653.9</v>
      </c>
      <c r="AE137">
        <v>0</v>
      </c>
      <c r="AF137">
        <v>0</v>
      </c>
      <c r="AG137">
        <v>3655</v>
      </c>
      <c r="AH137">
        <v>-1.0999999999999091</v>
      </c>
      <c r="AI137">
        <v>3653.9</v>
      </c>
      <c r="AJ137">
        <v>0</v>
      </c>
      <c r="AK137">
        <v>0</v>
      </c>
      <c r="AL137">
        <v>0</v>
      </c>
    </row>
    <row r="138" spans="1:38" hidden="1" x14ac:dyDescent="0.2">
      <c r="A138">
        <v>9000267</v>
      </c>
      <c r="B138" t="s">
        <v>457</v>
      </c>
      <c r="C138" t="s">
        <v>75</v>
      </c>
      <c r="D138" t="s">
        <v>458</v>
      </c>
      <c r="E138" t="s">
        <v>459</v>
      </c>
      <c r="F138" t="s">
        <v>105</v>
      </c>
      <c r="G138">
        <v>0</v>
      </c>
      <c r="H138">
        <v>0</v>
      </c>
      <c r="I138">
        <v>0</v>
      </c>
      <c r="J138">
        <v>2.15</v>
      </c>
      <c r="L138">
        <v>3653.9</v>
      </c>
      <c r="M138">
        <v>0</v>
      </c>
      <c r="N138">
        <v>0</v>
      </c>
      <c r="O138">
        <v>0</v>
      </c>
      <c r="Q138">
        <v>3653.9</v>
      </c>
      <c r="R138">
        <v>69346.87999999999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50000</v>
      </c>
      <c r="Y138">
        <v>8649.2900000000009</v>
      </c>
      <c r="Z138">
        <v>320.93</v>
      </c>
      <c r="AB138">
        <v>300.97000000000003</v>
      </c>
      <c r="AC138">
        <v>19.96</v>
      </c>
      <c r="AD138">
        <v>3633.94</v>
      </c>
      <c r="AE138">
        <v>19.989999999999998</v>
      </c>
      <c r="AF138">
        <v>-2.9999999999997584E-2</v>
      </c>
      <c r="AG138">
        <v>3635.01</v>
      </c>
      <c r="AH138">
        <v>-1.0700000000001637</v>
      </c>
      <c r="AI138">
        <v>3653.9</v>
      </c>
      <c r="AJ138">
        <v>0</v>
      </c>
      <c r="AK138">
        <v>0</v>
      </c>
      <c r="AL138">
        <v>19.96</v>
      </c>
    </row>
    <row r="139" spans="1:38" hidden="1" x14ac:dyDescent="0.2">
      <c r="A139">
        <v>9000268</v>
      </c>
      <c r="B139" t="s">
        <v>460</v>
      </c>
      <c r="C139" t="s">
        <v>75</v>
      </c>
      <c r="D139" t="s">
        <v>461</v>
      </c>
      <c r="E139" t="s">
        <v>462</v>
      </c>
      <c r="F139" t="s">
        <v>105</v>
      </c>
      <c r="G139">
        <v>0</v>
      </c>
      <c r="H139">
        <v>0</v>
      </c>
      <c r="I139">
        <v>0</v>
      </c>
      <c r="J139">
        <v>2.15</v>
      </c>
      <c r="L139">
        <v>3653.9</v>
      </c>
      <c r="M139">
        <v>0</v>
      </c>
      <c r="N139">
        <v>0</v>
      </c>
      <c r="O139">
        <v>0</v>
      </c>
      <c r="Q139">
        <v>3653.9</v>
      </c>
      <c r="R139">
        <v>69262.62</v>
      </c>
      <c r="S139">
        <v>0</v>
      </c>
      <c r="T139">
        <v>2000</v>
      </c>
      <c r="U139">
        <v>0</v>
      </c>
      <c r="V139">
        <v>0</v>
      </c>
      <c r="W139">
        <v>0</v>
      </c>
      <c r="X139">
        <v>50000</v>
      </c>
      <c r="Y139">
        <v>8647.16</v>
      </c>
      <c r="Z139">
        <v>258.45999999999998</v>
      </c>
      <c r="AB139">
        <v>299.55</v>
      </c>
      <c r="AC139">
        <v>0</v>
      </c>
      <c r="AD139">
        <v>3653.9</v>
      </c>
      <c r="AE139">
        <v>18.940000000000001</v>
      </c>
      <c r="AF139">
        <v>-18.940000000000001</v>
      </c>
      <c r="AG139">
        <v>3636.06</v>
      </c>
      <c r="AH139">
        <v>17.840000000000146</v>
      </c>
      <c r="AI139">
        <v>3653.9</v>
      </c>
      <c r="AJ139">
        <v>0</v>
      </c>
      <c r="AK139">
        <v>0</v>
      </c>
      <c r="AL139">
        <v>0</v>
      </c>
    </row>
    <row r="140" spans="1:38" hidden="1" x14ac:dyDescent="0.2">
      <c r="A140">
        <v>9000269</v>
      </c>
      <c r="B140" t="s">
        <v>463</v>
      </c>
      <c r="C140" t="s">
        <v>82</v>
      </c>
      <c r="D140" t="s">
        <v>464</v>
      </c>
      <c r="E140" t="s">
        <v>465</v>
      </c>
      <c r="F140" t="s">
        <v>105</v>
      </c>
      <c r="G140">
        <v>0</v>
      </c>
      <c r="H140">
        <v>7253</v>
      </c>
      <c r="I140">
        <v>0</v>
      </c>
      <c r="J140">
        <v>0</v>
      </c>
      <c r="L140">
        <v>7242.85</v>
      </c>
      <c r="M140">
        <v>0</v>
      </c>
      <c r="N140">
        <v>0</v>
      </c>
      <c r="O140">
        <v>0</v>
      </c>
      <c r="Q140">
        <v>7242.85</v>
      </c>
      <c r="R140">
        <v>113080.79000000001</v>
      </c>
      <c r="S140">
        <v>0</v>
      </c>
      <c r="T140">
        <v>0</v>
      </c>
      <c r="U140">
        <v>0</v>
      </c>
      <c r="V140">
        <v>10000</v>
      </c>
      <c r="W140">
        <v>0</v>
      </c>
      <c r="X140">
        <v>50000</v>
      </c>
      <c r="Y140">
        <v>26803.06</v>
      </c>
      <c r="Z140">
        <v>788.33</v>
      </c>
      <c r="AB140">
        <v>706.63</v>
      </c>
      <c r="AC140">
        <v>81.7</v>
      </c>
      <c r="AD140">
        <v>7161.1500000000005</v>
      </c>
      <c r="AE140">
        <v>81.7</v>
      </c>
      <c r="AF140">
        <v>0</v>
      </c>
      <c r="AG140">
        <v>7161.1500000000005</v>
      </c>
      <c r="AH140">
        <v>0</v>
      </c>
      <c r="AI140">
        <v>7242.85</v>
      </c>
      <c r="AJ140">
        <v>0</v>
      </c>
      <c r="AK140">
        <v>0</v>
      </c>
      <c r="AL140">
        <v>81.7</v>
      </c>
    </row>
    <row r="141" spans="1:38" hidden="1" x14ac:dyDescent="0.2">
      <c r="A141">
        <v>9000270</v>
      </c>
      <c r="B141" t="s">
        <v>466</v>
      </c>
      <c r="C141" t="s">
        <v>82</v>
      </c>
      <c r="D141" t="s">
        <v>467</v>
      </c>
      <c r="E141" t="s">
        <v>468</v>
      </c>
      <c r="F141" t="s">
        <v>105</v>
      </c>
      <c r="G141">
        <v>0</v>
      </c>
      <c r="H141">
        <v>0</v>
      </c>
      <c r="I141">
        <v>0</v>
      </c>
      <c r="J141">
        <v>3.05</v>
      </c>
      <c r="L141">
        <v>5095.3</v>
      </c>
      <c r="M141">
        <v>0</v>
      </c>
      <c r="N141">
        <v>0</v>
      </c>
      <c r="O141">
        <v>0</v>
      </c>
      <c r="Q141">
        <v>5095.3</v>
      </c>
      <c r="R141">
        <v>84212.7</v>
      </c>
      <c r="S141">
        <v>5000</v>
      </c>
      <c r="T141">
        <v>0</v>
      </c>
      <c r="U141">
        <v>0</v>
      </c>
      <c r="V141">
        <v>10000</v>
      </c>
      <c r="W141">
        <v>0</v>
      </c>
      <c r="X141">
        <v>50000</v>
      </c>
      <c r="Y141">
        <v>10115.82</v>
      </c>
      <c r="Z141">
        <v>272.91000000000003</v>
      </c>
      <c r="AB141">
        <v>262.74</v>
      </c>
      <c r="AC141">
        <v>10.17</v>
      </c>
      <c r="AD141">
        <v>5085.13</v>
      </c>
      <c r="AE141">
        <v>10.29</v>
      </c>
      <c r="AF141">
        <v>-0.11999999999999922</v>
      </c>
      <c r="AG141">
        <v>5089.13</v>
      </c>
      <c r="AH141">
        <v>-4</v>
      </c>
      <c r="AI141">
        <v>5095.3</v>
      </c>
      <c r="AJ141">
        <v>0</v>
      </c>
      <c r="AK141">
        <v>0</v>
      </c>
      <c r="AL141">
        <v>10.17</v>
      </c>
    </row>
    <row r="142" spans="1:38" hidden="1" x14ac:dyDescent="0.2">
      <c r="A142">
        <v>9000271</v>
      </c>
      <c r="B142" t="s">
        <v>469</v>
      </c>
      <c r="C142" t="s">
        <v>82</v>
      </c>
      <c r="D142" t="s">
        <v>470</v>
      </c>
      <c r="E142" t="s">
        <v>471</v>
      </c>
      <c r="F142" t="s">
        <v>125</v>
      </c>
      <c r="G142">
        <v>0</v>
      </c>
      <c r="H142">
        <v>0</v>
      </c>
      <c r="I142">
        <v>0</v>
      </c>
      <c r="J142">
        <v>4.5</v>
      </c>
      <c r="L142">
        <v>7655.31</v>
      </c>
      <c r="M142">
        <v>0</v>
      </c>
      <c r="N142">
        <v>0</v>
      </c>
      <c r="O142">
        <v>0</v>
      </c>
      <c r="Q142">
        <v>7655.31</v>
      </c>
      <c r="R142">
        <v>115063.13</v>
      </c>
      <c r="S142">
        <v>0</v>
      </c>
      <c r="T142">
        <v>0</v>
      </c>
      <c r="U142">
        <v>0</v>
      </c>
      <c r="V142">
        <v>10000</v>
      </c>
      <c r="W142">
        <v>0</v>
      </c>
      <c r="X142">
        <v>50000</v>
      </c>
      <c r="Y142">
        <v>15091.45</v>
      </c>
      <c r="Z142">
        <v>1477.17</v>
      </c>
      <c r="AB142">
        <v>1123.17</v>
      </c>
      <c r="AC142">
        <v>354</v>
      </c>
      <c r="AD142">
        <v>7301.31</v>
      </c>
      <c r="AE142">
        <v>132.01</v>
      </c>
      <c r="AF142">
        <v>221.99</v>
      </c>
      <c r="AG142">
        <v>7406.48</v>
      </c>
      <c r="AH142">
        <v>-105.16999999999916</v>
      </c>
      <c r="AI142">
        <v>7655.31</v>
      </c>
      <c r="AJ142">
        <v>0</v>
      </c>
      <c r="AK142">
        <v>0</v>
      </c>
      <c r="AL142">
        <v>354</v>
      </c>
    </row>
    <row r="143" spans="1:38" hidden="1" x14ac:dyDescent="0.2">
      <c r="A143">
        <v>9000274</v>
      </c>
      <c r="B143" t="s">
        <v>472</v>
      </c>
      <c r="C143" t="s">
        <v>82</v>
      </c>
      <c r="D143" t="s">
        <v>473</v>
      </c>
      <c r="E143" t="s">
        <v>474</v>
      </c>
      <c r="F143" t="s">
        <v>105</v>
      </c>
      <c r="G143">
        <v>0</v>
      </c>
      <c r="H143">
        <v>0</v>
      </c>
      <c r="I143">
        <v>0</v>
      </c>
      <c r="J143">
        <v>3.05</v>
      </c>
      <c r="L143">
        <v>5088.58</v>
      </c>
      <c r="M143">
        <v>0</v>
      </c>
      <c r="N143">
        <v>0</v>
      </c>
      <c r="O143">
        <v>0</v>
      </c>
      <c r="Q143">
        <v>5088.58</v>
      </c>
      <c r="R143">
        <v>85221.98</v>
      </c>
      <c r="S143">
        <v>10000</v>
      </c>
      <c r="T143">
        <v>10000</v>
      </c>
      <c r="U143">
        <v>0</v>
      </c>
      <c r="V143">
        <v>10000</v>
      </c>
      <c r="W143">
        <v>0</v>
      </c>
      <c r="X143">
        <v>50000</v>
      </c>
      <c r="Y143">
        <v>11111.95</v>
      </c>
      <c r="Z143">
        <v>0</v>
      </c>
      <c r="AB143">
        <v>0</v>
      </c>
      <c r="AC143">
        <v>0</v>
      </c>
      <c r="AD143">
        <v>5088.58</v>
      </c>
      <c r="AE143">
        <v>0</v>
      </c>
      <c r="AF143">
        <v>0</v>
      </c>
      <c r="AG143">
        <v>5125.91</v>
      </c>
      <c r="AH143">
        <v>-37.329999999999927</v>
      </c>
      <c r="AI143">
        <v>5088.58</v>
      </c>
      <c r="AJ143">
        <v>0</v>
      </c>
      <c r="AK143">
        <v>0</v>
      </c>
      <c r="AL143">
        <v>0</v>
      </c>
    </row>
    <row r="144" spans="1:38" hidden="1" x14ac:dyDescent="0.2">
      <c r="A144">
        <v>9000281</v>
      </c>
      <c r="B144" t="s">
        <v>475</v>
      </c>
      <c r="C144" t="s">
        <v>82</v>
      </c>
      <c r="D144" t="s">
        <v>476</v>
      </c>
      <c r="E144" t="s">
        <v>477</v>
      </c>
      <c r="F144" t="s">
        <v>105</v>
      </c>
      <c r="G144">
        <v>0</v>
      </c>
      <c r="H144">
        <v>0</v>
      </c>
      <c r="I144">
        <v>0</v>
      </c>
      <c r="J144">
        <v>2.15</v>
      </c>
      <c r="L144">
        <v>3591.77</v>
      </c>
      <c r="M144">
        <v>0</v>
      </c>
      <c r="N144">
        <v>0</v>
      </c>
      <c r="O144">
        <v>0</v>
      </c>
      <c r="Q144">
        <v>3591.77</v>
      </c>
      <c r="R144">
        <v>67045.64</v>
      </c>
      <c r="S144">
        <v>5000</v>
      </c>
      <c r="T144">
        <v>0</v>
      </c>
      <c r="U144">
        <v>0</v>
      </c>
      <c r="V144">
        <v>0</v>
      </c>
      <c r="W144">
        <v>0</v>
      </c>
      <c r="X144">
        <v>50000</v>
      </c>
      <c r="Y144">
        <v>8296.09</v>
      </c>
      <c r="Z144">
        <v>112.49</v>
      </c>
      <c r="AB144">
        <v>109.64</v>
      </c>
      <c r="AC144">
        <v>2.85</v>
      </c>
      <c r="AD144">
        <v>3588.92</v>
      </c>
      <c r="AE144">
        <v>4.03</v>
      </c>
      <c r="AF144">
        <v>-1.1800000000000002</v>
      </c>
      <c r="AG144">
        <v>3667.0299999999997</v>
      </c>
      <c r="AH144">
        <v>-78.109999999999673</v>
      </c>
      <c r="AI144">
        <v>3591.77</v>
      </c>
      <c r="AJ144">
        <v>0</v>
      </c>
      <c r="AK144">
        <v>0</v>
      </c>
      <c r="AL144">
        <v>2.85</v>
      </c>
    </row>
    <row r="145" spans="1:38" hidden="1" x14ac:dyDescent="0.2">
      <c r="A145">
        <v>9000282</v>
      </c>
      <c r="B145" t="s">
        <v>478</v>
      </c>
      <c r="C145" t="s">
        <v>82</v>
      </c>
      <c r="D145" t="s">
        <v>479</v>
      </c>
      <c r="E145" t="s">
        <v>480</v>
      </c>
      <c r="F145" t="s">
        <v>125</v>
      </c>
      <c r="G145">
        <v>0</v>
      </c>
      <c r="H145">
        <v>0</v>
      </c>
      <c r="I145">
        <v>0</v>
      </c>
      <c r="J145">
        <v>4.5</v>
      </c>
      <c r="L145">
        <v>7528.99</v>
      </c>
      <c r="M145">
        <v>0</v>
      </c>
      <c r="N145">
        <v>0</v>
      </c>
      <c r="O145">
        <v>0</v>
      </c>
      <c r="Q145">
        <v>7528.99</v>
      </c>
      <c r="R145">
        <v>115334.68000000001</v>
      </c>
      <c r="S145">
        <v>10000</v>
      </c>
      <c r="T145">
        <v>10000</v>
      </c>
      <c r="U145">
        <v>0</v>
      </c>
      <c r="V145">
        <v>20000</v>
      </c>
      <c r="W145">
        <v>0</v>
      </c>
      <c r="X145">
        <v>50000</v>
      </c>
      <c r="Y145">
        <v>16433.41</v>
      </c>
      <c r="Z145">
        <v>267.04000000000002</v>
      </c>
      <c r="AB145">
        <v>248.98</v>
      </c>
      <c r="AC145">
        <v>18.059999999999999</v>
      </c>
      <c r="AD145">
        <v>7510.9299999999994</v>
      </c>
      <c r="AE145">
        <v>22.11</v>
      </c>
      <c r="AF145">
        <v>-4.0500000000000007</v>
      </c>
      <c r="AG145">
        <v>7642.02</v>
      </c>
      <c r="AH145">
        <v>-131.09000000000106</v>
      </c>
      <c r="AI145">
        <v>7528.99</v>
      </c>
      <c r="AJ145">
        <v>0</v>
      </c>
      <c r="AK145">
        <v>0</v>
      </c>
      <c r="AL145">
        <v>18.059999999999999</v>
      </c>
    </row>
    <row r="146" spans="1:38" hidden="1" x14ac:dyDescent="0.2">
      <c r="A146">
        <v>9000284</v>
      </c>
      <c r="B146" t="s">
        <v>481</v>
      </c>
      <c r="C146" t="s">
        <v>61</v>
      </c>
      <c r="D146" t="s">
        <v>482</v>
      </c>
      <c r="E146" t="s">
        <v>483</v>
      </c>
      <c r="F146" t="s">
        <v>105</v>
      </c>
      <c r="G146">
        <v>0</v>
      </c>
      <c r="H146">
        <v>0</v>
      </c>
      <c r="I146">
        <v>0</v>
      </c>
      <c r="J146">
        <v>3.6</v>
      </c>
      <c r="L146">
        <v>6091.24</v>
      </c>
      <c r="M146">
        <v>0</v>
      </c>
      <c r="N146">
        <v>0</v>
      </c>
      <c r="O146">
        <v>0</v>
      </c>
      <c r="Q146">
        <v>6091.24</v>
      </c>
      <c r="R146">
        <v>99929.25</v>
      </c>
      <c r="S146">
        <v>10000</v>
      </c>
      <c r="T146">
        <v>0</v>
      </c>
      <c r="U146">
        <v>0</v>
      </c>
      <c r="V146">
        <v>10000</v>
      </c>
      <c r="W146">
        <v>0</v>
      </c>
      <c r="X146">
        <v>50000</v>
      </c>
      <c r="Y146">
        <v>16097.29</v>
      </c>
      <c r="Z146">
        <v>414.96</v>
      </c>
      <c r="AB146">
        <v>375.74</v>
      </c>
      <c r="AC146">
        <v>39.22</v>
      </c>
      <c r="AD146">
        <v>6052.0199999999995</v>
      </c>
      <c r="AE146">
        <v>39</v>
      </c>
      <c r="AF146">
        <v>0.21999999999999886</v>
      </c>
      <c r="AG146">
        <v>6045.2</v>
      </c>
      <c r="AH146">
        <v>6.819999999999709</v>
      </c>
      <c r="AI146">
        <v>6091.24</v>
      </c>
      <c r="AJ146">
        <v>0</v>
      </c>
      <c r="AK146">
        <v>0</v>
      </c>
      <c r="AL146">
        <v>39.22</v>
      </c>
    </row>
    <row r="147" spans="1:38" hidden="1" x14ac:dyDescent="0.2">
      <c r="A147">
        <v>9000285</v>
      </c>
      <c r="B147" t="s">
        <v>484</v>
      </c>
      <c r="C147" t="s">
        <v>82</v>
      </c>
      <c r="D147" t="s">
        <v>485</v>
      </c>
      <c r="E147" t="s">
        <v>486</v>
      </c>
      <c r="F147" t="s">
        <v>105</v>
      </c>
      <c r="G147">
        <v>0</v>
      </c>
      <c r="H147">
        <v>0</v>
      </c>
      <c r="I147">
        <v>0</v>
      </c>
      <c r="J147">
        <v>3.6</v>
      </c>
      <c r="L147">
        <v>6043.54</v>
      </c>
      <c r="M147">
        <v>0</v>
      </c>
      <c r="N147">
        <v>0</v>
      </c>
      <c r="O147">
        <v>0</v>
      </c>
      <c r="Q147">
        <v>6043.54</v>
      </c>
      <c r="R147">
        <v>98795.31</v>
      </c>
      <c r="S147">
        <v>10000</v>
      </c>
      <c r="T147">
        <v>0</v>
      </c>
      <c r="U147">
        <v>0</v>
      </c>
      <c r="V147">
        <v>10000</v>
      </c>
      <c r="W147">
        <v>0</v>
      </c>
      <c r="X147">
        <v>50000</v>
      </c>
      <c r="Y147">
        <v>15693.21</v>
      </c>
      <c r="Z147">
        <v>393.06</v>
      </c>
      <c r="AB147">
        <v>346.96</v>
      </c>
      <c r="AC147">
        <v>46.1</v>
      </c>
      <c r="AD147">
        <v>5997.44</v>
      </c>
      <c r="AE147">
        <v>35.590000000000003</v>
      </c>
      <c r="AF147">
        <v>10.509999999999998</v>
      </c>
      <c r="AG147">
        <v>5989.91</v>
      </c>
      <c r="AH147">
        <v>7.5299999999997453</v>
      </c>
      <c r="AI147">
        <v>6043.54</v>
      </c>
      <c r="AJ147">
        <v>0</v>
      </c>
      <c r="AK147">
        <v>0</v>
      </c>
      <c r="AL147">
        <v>46.1</v>
      </c>
    </row>
    <row r="148" spans="1:38" hidden="1" x14ac:dyDescent="0.2">
      <c r="A148">
        <v>9000286</v>
      </c>
      <c r="B148" t="s">
        <v>487</v>
      </c>
      <c r="C148" t="s">
        <v>82</v>
      </c>
      <c r="D148" t="s">
        <v>488</v>
      </c>
      <c r="E148" t="s">
        <v>489</v>
      </c>
      <c r="F148" t="s">
        <v>125</v>
      </c>
      <c r="G148">
        <v>0</v>
      </c>
      <c r="H148">
        <v>0</v>
      </c>
      <c r="I148">
        <v>0</v>
      </c>
      <c r="J148">
        <v>4.5</v>
      </c>
      <c r="L148">
        <v>7524.35</v>
      </c>
      <c r="M148">
        <v>0</v>
      </c>
      <c r="N148">
        <v>0</v>
      </c>
      <c r="O148">
        <v>0</v>
      </c>
      <c r="Q148">
        <v>7524.35</v>
      </c>
      <c r="R148">
        <v>114144.39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50000</v>
      </c>
      <c r="Y148">
        <v>20090.669999999998</v>
      </c>
      <c r="Z148">
        <v>1885.37</v>
      </c>
      <c r="AB148">
        <v>1421.77</v>
      </c>
      <c r="AC148">
        <v>463.6</v>
      </c>
      <c r="AD148">
        <v>7060.75</v>
      </c>
      <c r="AE148">
        <v>378.16</v>
      </c>
      <c r="AF148">
        <v>85.44</v>
      </c>
      <c r="AG148">
        <v>7220.76</v>
      </c>
      <c r="AH148">
        <v>-160.01000000000022</v>
      </c>
      <c r="AI148">
        <v>7524.35</v>
      </c>
      <c r="AJ148">
        <v>0</v>
      </c>
      <c r="AK148">
        <v>0</v>
      </c>
      <c r="AL148">
        <v>463.6</v>
      </c>
    </row>
    <row r="149" spans="1:38" hidden="1" x14ac:dyDescent="0.2">
      <c r="A149">
        <v>9000287</v>
      </c>
      <c r="B149" t="s">
        <v>490</v>
      </c>
      <c r="C149" t="s">
        <v>82</v>
      </c>
      <c r="D149" t="s">
        <v>491</v>
      </c>
      <c r="E149" t="s">
        <v>492</v>
      </c>
      <c r="F149" t="s">
        <v>105</v>
      </c>
      <c r="G149">
        <v>0</v>
      </c>
      <c r="H149">
        <v>0</v>
      </c>
      <c r="I149">
        <v>0</v>
      </c>
      <c r="J149">
        <v>3.6</v>
      </c>
      <c r="L149">
        <v>6048.56</v>
      </c>
      <c r="M149">
        <v>0</v>
      </c>
      <c r="N149">
        <v>0</v>
      </c>
      <c r="O149">
        <v>0</v>
      </c>
      <c r="Q149">
        <v>6048.56</v>
      </c>
      <c r="R149">
        <v>96795.36</v>
      </c>
      <c r="S149">
        <v>10000</v>
      </c>
      <c r="T149">
        <v>10000</v>
      </c>
      <c r="U149">
        <v>0</v>
      </c>
      <c r="V149">
        <v>10000</v>
      </c>
      <c r="W149">
        <v>0</v>
      </c>
      <c r="X149">
        <v>50000</v>
      </c>
      <c r="Y149">
        <v>14883.68</v>
      </c>
      <c r="Z149">
        <v>57.35</v>
      </c>
      <c r="AB149">
        <v>58.36</v>
      </c>
      <c r="AC149">
        <v>0</v>
      </c>
      <c r="AD149">
        <v>6048.56</v>
      </c>
      <c r="AE149">
        <v>0.98</v>
      </c>
      <c r="AF149">
        <v>-0.98</v>
      </c>
      <c r="AG149">
        <v>6133.89</v>
      </c>
      <c r="AH149">
        <v>-85.329999999999927</v>
      </c>
      <c r="AI149">
        <v>6048.56</v>
      </c>
      <c r="AJ149">
        <v>0</v>
      </c>
      <c r="AK149">
        <v>0</v>
      </c>
      <c r="AL149">
        <v>0</v>
      </c>
    </row>
    <row r="150" spans="1:38" hidden="1" x14ac:dyDescent="0.2">
      <c r="A150">
        <v>9000288</v>
      </c>
      <c r="B150" t="s">
        <v>493</v>
      </c>
      <c r="C150" t="s">
        <v>82</v>
      </c>
      <c r="D150" t="s">
        <v>494</v>
      </c>
      <c r="E150" t="s">
        <v>495</v>
      </c>
      <c r="F150" t="s">
        <v>125</v>
      </c>
      <c r="G150">
        <v>0</v>
      </c>
      <c r="H150">
        <v>0</v>
      </c>
      <c r="I150">
        <v>0</v>
      </c>
      <c r="J150">
        <v>4.5</v>
      </c>
      <c r="L150">
        <v>7599.53</v>
      </c>
      <c r="M150">
        <v>0</v>
      </c>
      <c r="N150">
        <v>0</v>
      </c>
      <c r="O150">
        <v>0</v>
      </c>
      <c r="Q150">
        <v>7599.53</v>
      </c>
      <c r="R150">
        <v>114341.9</v>
      </c>
      <c r="S150">
        <v>5000</v>
      </c>
      <c r="T150">
        <v>0</v>
      </c>
      <c r="U150">
        <v>0</v>
      </c>
      <c r="V150">
        <v>0</v>
      </c>
      <c r="W150">
        <v>0</v>
      </c>
      <c r="X150">
        <v>50000</v>
      </c>
      <c r="Y150">
        <v>15824.78</v>
      </c>
      <c r="Z150">
        <v>1831.71</v>
      </c>
      <c r="AB150">
        <v>1423.05</v>
      </c>
      <c r="AC150">
        <v>408.66</v>
      </c>
      <c r="AD150">
        <v>7190.87</v>
      </c>
      <c r="AE150">
        <v>364.21</v>
      </c>
      <c r="AF150">
        <v>44.450000000000045</v>
      </c>
      <c r="AG150">
        <v>7304.53</v>
      </c>
      <c r="AH150">
        <v>-113.65999999999985</v>
      </c>
      <c r="AI150">
        <v>7599.53</v>
      </c>
      <c r="AJ150">
        <v>0</v>
      </c>
      <c r="AK150">
        <v>0</v>
      </c>
      <c r="AL150">
        <v>408.66</v>
      </c>
    </row>
    <row r="151" spans="1:38" hidden="1" x14ac:dyDescent="0.2">
      <c r="A151">
        <v>9000289</v>
      </c>
      <c r="B151" t="s">
        <v>496</v>
      </c>
      <c r="C151" t="s">
        <v>82</v>
      </c>
      <c r="D151" t="s">
        <v>497</v>
      </c>
      <c r="E151" t="s">
        <v>498</v>
      </c>
      <c r="F151" t="s">
        <v>105</v>
      </c>
      <c r="G151">
        <v>0</v>
      </c>
      <c r="H151">
        <v>0</v>
      </c>
      <c r="I151">
        <v>0</v>
      </c>
      <c r="J151">
        <v>3.05</v>
      </c>
      <c r="L151">
        <v>5172.8100000000004</v>
      </c>
      <c r="M151">
        <v>0</v>
      </c>
      <c r="N151">
        <v>0</v>
      </c>
      <c r="O151">
        <v>0</v>
      </c>
      <c r="Q151">
        <v>5172.8100000000004</v>
      </c>
      <c r="R151">
        <v>86144.959999999992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50000</v>
      </c>
      <c r="Y151">
        <v>10067.44</v>
      </c>
      <c r="Z151">
        <v>782.33</v>
      </c>
      <c r="AB151">
        <v>718.55</v>
      </c>
      <c r="AC151">
        <v>63.78</v>
      </c>
      <c r="AD151">
        <v>5109.0300000000007</v>
      </c>
      <c r="AE151">
        <v>63.51</v>
      </c>
      <c r="AF151">
        <v>0.27000000000000313</v>
      </c>
      <c r="AG151">
        <v>5140.01</v>
      </c>
      <c r="AH151">
        <v>-30.979999999999563</v>
      </c>
      <c r="AI151">
        <v>5172.8100000000004</v>
      </c>
      <c r="AJ151">
        <v>0</v>
      </c>
      <c r="AK151">
        <v>0</v>
      </c>
      <c r="AL151">
        <v>63.78</v>
      </c>
    </row>
    <row r="152" spans="1:38" hidden="1" x14ac:dyDescent="0.2">
      <c r="A152">
        <v>9000290</v>
      </c>
      <c r="B152" t="s">
        <v>499</v>
      </c>
      <c r="C152" t="s">
        <v>82</v>
      </c>
      <c r="D152" t="s">
        <v>500</v>
      </c>
      <c r="E152" t="s">
        <v>501</v>
      </c>
      <c r="F152" t="s">
        <v>105</v>
      </c>
      <c r="G152">
        <v>0</v>
      </c>
      <c r="H152">
        <v>0</v>
      </c>
      <c r="I152">
        <v>0</v>
      </c>
      <c r="J152">
        <v>3.6</v>
      </c>
      <c r="L152">
        <v>6115.06</v>
      </c>
      <c r="M152">
        <v>0</v>
      </c>
      <c r="N152">
        <v>0</v>
      </c>
      <c r="O152">
        <v>0</v>
      </c>
      <c r="Q152">
        <v>6115.06</v>
      </c>
      <c r="R152">
        <v>99490.58</v>
      </c>
      <c r="S152">
        <v>5000</v>
      </c>
      <c r="T152">
        <v>0</v>
      </c>
      <c r="U152">
        <v>0</v>
      </c>
      <c r="V152">
        <v>10000</v>
      </c>
      <c r="W152">
        <v>0</v>
      </c>
      <c r="X152">
        <v>50000</v>
      </c>
      <c r="Y152">
        <v>17282.400000000001</v>
      </c>
      <c r="Z152">
        <v>516.25</v>
      </c>
      <c r="AB152">
        <v>445.63</v>
      </c>
      <c r="AC152">
        <v>70.62</v>
      </c>
      <c r="AD152">
        <v>6044.4400000000005</v>
      </c>
      <c r="AE152">
        <v>67.709999999999994</v>
      </c>
      <c r="AF152">
        <v>2.9100000000000108</v>
      </c>
      <c r="AG152">
        <v>5970.58</v>
      </c>
      <c r="AH152">
        <v>73.860000000000582</v>
      </c>
      <c r="AI152">
        <v>6115.06</v>
      </c>
      <c r="AJ152">
        <v>0</v>
      </c>
      <c r="AK152">
        <v>0</v>
      </c>
      <c r="AL152">
        <v>70.62</v>
      </c>
    </row>
    <row r="153" spans="1:38" hidden="1" x14ac:dyDescent="0.2">
      <c r="A153">
        <v>9000291</v>
      </c>
      <c r="B153" t="s">
        <v>502</v>
      </c>
      <c r="C153" t="s">
        <v>82</v>
      </c>
      <c r="D153" t="s">
        <v>503</v>
      </c>
      <c r="E153" t="s">
        <v>504</v>
      </c>
      <c r="F153" t="s">
        <v>105</v>
      </c>
      <c r="G153">
        <v>0</v>
      </c>
      <c r="H153">
        <v>0</v>
      </c>
      <c r="I153">
        <v>0</v>
      </c>
      <c r="J153">
        <v>3.05</v>
      </c>
      <c r="L153">
        <v>5197.49</v>
      </c>
      <c r="M153">
        <v>0</v>
      </c>
      <c r="N153">
        <v>0</v>
      </c>
      <c r="O153">
        <v>0</v>
      </c>
      <c r="Q153">
        <v>5197.49</v>
      </c>
      <c r="R153">
        <v>84016.11</v>
      </c>
      <c r="S153">
        <v>10000</v>
      </c>
      <c r="T153">
        <v>10000</v>
      </c>
      <c r="U153">
        <v>0</v>
      </c>
      <c r="V153">
        <v>9000</v>
      </c>
      <c r="W153">
        <v>0</v>
      </c>
      <c r="X153">
        <v>50000</v>
      </c>
      <c r="Y153">
        <v>11315.93</v>
      </c>
      <c r="Z153">
        <v>0</v>
      </c>
      <c r="AB153">
        <v>19.53</v>
      </c>
      <c r="AC153">
        <v>0</v>
      </c>
      <c r="AD153">
        <v>5197.49</v>
      </c>
      <c r="AE153">
        <v>0</v>
      </c>
      <c r="AF153">
        <v>0</v>
      </c>
      <c r="AG153">
        <v>5190.92</v>
      </c>
      <c r="AH153">
        <v>6.569999999999709</v>
      </c>
      <c r="AI153">
        <v>5197.49</v>
      </c>
      <c r="AJ153">
        <v>0</v>
      </c>
      <c r="AK153">
        <v>0</v>
      </c>
      <c r="AL153">
        <v>0</v>
      </c>
    </row>
    <row r="154" spans="1:38" hidden="1" x14ac:dyDescent="0.2">
      <c r="A154">
        <v>9000292</v>
      </c>
      <c r="B154" t="s">
        <v>505</v>
      </c>
      <c r="C154" t="s">
        <v>278</v>
      </c>
      <c r="D154" t="s">
        <v>506</v>
      </c>
      <c r="E154" t="s">
        <v>507</v>
      </c>
      <c r="F154" t="s">
        <v>105</v>
      </c>
      <c r="G154">
        <v>0</v>
      </c>
      <c r="H154">
        <v>7253</v>
      </c>
      <c r="I154">
        <v>0</v>
      </c>
      <c r="J154">
        <v>0</v>
      </c>
      <c r="L154">
        <v>7124.69</v>
      </c>
      <c r="M154">
        <v>0</v>
      </c>
      <c r="N154">
        <v>0</v>
      </c>
      <c r="O154">
        <v>0</v>
      </c>
      <c r="Q154">
        <v>7124.69</v>
      </c>
      <c r="R154">
        <v>109315.99</v>
      </c>
      <c r="S154">
        <v>0</v>
      </c>
      <c r="T154">
        <v>0</v>
      </c>
      <c r="U154">
        <v>0</v>
      </c>
      <c r="V154">
        <v>10000</v>
      </c>
      <c r="W154">
        <v>0</v>
      </c>
      <c r="X154">
        <v>50000</v>
      </c>
      <c r="Y154">
        <v>21379.4</v>
      </c>
      <c r="Z154">
        <v>838.1</v>
      </c>
      <c r="AB154">
        <v>788.04</v>
      </c>
      <c r="AC154">
        <v>50.06</v>
      </c>
      <c r="AD154">
        <v>7074.6299999999992</v>
      </c>
      <c r="AE154">
        <v>48.55</v>
      </c>
      <c r="AF154">
        <v>1.5100000000000051</v>
      </c>
      <c r="AG154">
        <v>7026.03</v>
      </c>
      <c r="AH154">
        <v>48.599999999999454</v>
      </c>
      <c r="AI154">
        <v>7124.69</v>
      </c>
      <c r="AJ154">
        <v>0</v>
      </c>
      <c r="AK154">
        <v>0</v>
      </c>
      <c r="AL154">
        <v>50.06</v>
      </c>
    </row>
    <row r="155" spans="1:38" hidden="1" x14ac:dyDescent="0.2">
      <c r="A155">
        <v>9000293</v>
      </c>
      <c r="B155" t="s">
        <v>508</v>
      </c>
      <c r="C155" t="s">
        <v>82</v>
      </c>
      <c r="D155" t="s">
        <v>509</v>
      </c>
      <c r="E155" t="s">
        <v>510</v>
      </c>
      <c r="F155" t="s">
        <v>105</v>
      </c>
      <c r="G155">
        <v>0</v>
      </c>
      <c r="H155">
        <v>0</v>
      </c>
      <c r="I155">
        <v>0</v>
      </c>
      <c r="J155">
        <v>2.15</v>
      </c>
      <c r="L155">
        <v>3652.05</v>
      </c>
      <c r="M155">
        <v>0</v>
      </c>
      <c r="N155">
        <v>0</v>
      </c>
      <c r="O155">
        <v>0</v>
      </c>
      <c r="Q155">
        <v>3652.05</v>
      </c>
      <c r="R155">
        <v>66196.83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50000</v>
      </c>
      <c r="Y155">
        <v>7674.44</v>
      </c>
      <c r="Z155">
        <v>255.67</v>
      </c>
      <c r="AB155">
        <v>242.2</v>
      </c>
      <c r="AC155">
        <v>13.47</v>
      </c>
      <c r="AD155">
        <v>3638.5800000000004</v>
      </c>
      <c r="AE155">
        <v>10.89</v>
      </c>
      <c r="AF155">
        <v>2.58</v>
      </c>
      <c r="AG155">
        <v>3595.31</v>
      </c>
      <c r="AH155">
        <v>43.270000000000437</v>
      </c>
      <c r="AI155">
        <v>3652.05</v>
      </c>
      <c r="AJ155">
        <v>0</v>
      </c>
      <c r="AK155">
        <v>0</v>
      </c>
      <c r="AL155">
        <v>13.47</v>
      </c>
    </row>
    <row r="156" spans="1:38" hidden="1" x14ac:dyDescent="0.2">
      <c r="A156">
        <v>9000295</v>
      </c>
      <c r="B156" t="s">
        <v>511</v>
      </c>
      <c r="C156" t="s">
        <v>97</v>
      </c>
      <c r="D156" t="s">
        <v>512</v>
      </c>
      <c r="E156" t="s">
        <v>513</v>
      </c>
      <c r="F156" t="s">
        <v>105</v>
      </c>
      <c r="G156">
        <v>0</v>
      </c>
      <c r="H156">
        <v>0</v>
      </c>
      <c r="I156">
        <v>0</v>
      </c>
      <c r="J156">
        <v>2.15</v>
      </c>
      <c r="L156">
        <v>3709.7</v>
      </c>
      <c r="M156">
        <v>0</v>
      </c>
      <c r="N156">
        <v>0</v>
      </c>
      <c r="O156">
        <v>0</v>
      </c>
      <c r="Q156">
        <v>3709.7</v>
      </c>
      <c r="R156">
        <v>73083.239999999991</v>
      </c>
      <c r="S156">
        <v>0</v>
      </c>
      <c r="T156">
        <v>0</v>
      </c>
      <c r="U156">
        <v>0</v>
      </c>
      <c r="V156">
        <v>10000</v>
      </c>
      <c r="W156">
        <v>0</v>
      </c>
      <c r="X156">
        <v>50000</v>
      </c>
      <c r="Y156">
        <v>12221.27</v>
      </c>
      <c r="Z156">
        <v>25.86</v>
      </c>
      <c r="AB156">
        <v>10.83</v>
      </c>
      <c r="AC156">
        <v>15.03</v>
      </c>
      <c r="AD156">
        <v>3694.6699999999996</v>
      </c>
      <c r="AE156">
        <v>8.84</v>
      </c>
      <c r="AF156">
        <v>6.1899999999999995</v>
      </c>
      <c r="AG156">
        <v>3715.08</v>
      </c>
      <c r="AH156">
        <v>-20.410000000000309</v>
      </c>
      <c r="AI156">
        <v>3709.7</v>
      </c>
      <c r="AJ156">
        <v>0</v>
      </c>
      <c r="AK156">
        <v>0</v>
      </c>
      <c r="AL156">
        <v>15.03</v>
      </c>
    </row>
    <row r="157" spans="1:38" hidden="1" x14ac:dyDescent="0.2">
      <c r="A157">
        <v>9000296</v>
      </c>
      <c r="B157" t="s">
        <v>514</v>
      </c>
      <c r="C157" t="s">
        <v>278</v>
      </c>
      <c r="D157" t="s">
        <v>515</v>
      </c>
      <c r="E157" t="s">
        <v>516</v>
      </c>
      <c r="F157" t="s">
        <v>160</v>
      </c>
      <c r="G157">
        <v>0</v>
      </c>
      <c r="H157">
        <v>0</v>
      </c>
      <c r="I157">
        <v>0</v>
      </c>
      <c r="J157">
        <v>1.5</v>
      </c>
      <c r="L157">
        <v>3258.11</v>
      </c>
      <c r="M157">
        <v>0</v>
      </c>
      <c r="N157">
        <v>0</v>
      </c>
      <c r="O157">
        <v>0</v>
      </c>
      <c r="Q157">
        <v>3258.11</v>
      </c>
      <c r="R157">
        <v>60101.07</v>
      </c>
      <c r="S157">
        <v>10000</v>
      </c>
      <c r="T157">
        <v>0</v>
      </c>
      <c r="U157">
        <v>0</v>
      </c>
      <c r="V157">
        <v>20000</v>
      </c>
      <c r="W157">
        <v>4000</v>
      </c>
      <c r="X157">
        <v>50000</v>
      </c>
      <c r="Y157">
        <v>8982.2999999999993</v>
      </c>
      <c r="Z157">
        <v>0</v>
      </c>
      <c r="AB157">
        <v>0</v>
      </c>
      <c r="AC157">
        <v>0</v>
      </c>
      <c r="AD157">
        <v>3258.11</v>
      </c>
      <c r="AE157">
        <v>0</v>
      </c>
      <c r="AF157">
        <v>0</v>
      </c>
      <c r="AG157">
        <v>3361.83</v>
      </c>
      <c r="AH157">
        <v>-103.7199999999998</v>
      </c>
      <c r="AI157">
        <v>3258.11</v>
      </c>
      <c r="AJ157">
        <v>0</v>
      </c>
      <c r="AK157">
        <v>0</v>
      </c>
      <c r="AL157">
        <v>0</v>
      </c>
    </row>
    <row r="158" spans="1:38" hidden="1" x14ac:dyDescent="0.2">
      <c r="A158">
        <v>9000297</v>
      </c>
      <c r="B158" t="s">
        <v>517</v>
      </c>
      <c r="C158" t="s">
        <v>82</v>
      </c>
      <c r="D158" t="s">
        <v>518</v>
      </c>
      <c r="E158" t="s">
        <v>9092</v>
      </c>
      <c r="F158" t="s">
        <v>125</v>
      </c>
      <c r="G158">
        <v>0</v>
      </c>
      <c r="H158">
        <v>0</v>
      </c>
      <c r="I158">
        <v>0</v>
      </c>
      <c r="J158">
        <v>3.6</v>
      </c>
      <c r="L158">
        <v>6079.26</v>
      </c>
      <c r="M158">
        <v>0</v>
      </c>
      <c r="N158">
        <v>0</v>
      </c>
      <c r="O158">
        <v>0</v>
      </c>
      <c r="Q158">
        <v>6079.26</v>
      </c>
      <c r="R158">
        <v>94512.08</v>
      </c>
      <c r="S158">
        <v>10000</v>
      </c>
      <c r="T158">
        <v>0</v>
      </c>
      <c r="U158">
        <v>0</v>
      </c>
      <c r="V158">
        <v>10000</v>
      </c>
      <c r="W158">
        <v>0</v>
      </c>
      <c r="X158">
        <v>50000</v>
      </c>
      <c r="Y158">
        <v>11486.27</v>
      </c>
      <c r="Z158">
        <v>390.77</v>
      </c>
      <c r="AB158">
        <v>362.64</v>
      </c>
      <c r="AC158">
        <v>28.13</v>
      </c>
      <c r="AD158">
        <v>6051.13</v>
      </c>
      <c r="AE158">
        <v>26.71</v>
      </c>
      <c r="AF158">
        <v>1.4199999999999982</v>
      </c>
      <c r="AG158">
        <v>6005.19</v>
      </c>
      <c r="AH158">
        <v>45.940000000000509</v>
      </c>
      <c r="AI158">
        <v>6079.26</v>
      </c>
      <c r="AJ158">
        <v>0</v>
      </c>
      <c r="AK158">
        <v>0</v>
      </c>
      <c r="AL158">
        <v>28.13</v>
      </c>
    </row>
    <row r="159" spans="1:38" hidden="1" x14ac:dyDescent="0.2">
      <c r="A159">
        <v>9000299</v>
      </c>
      <c r="B159" t="s">
        <v>520</v>
      </c>
      <c r="C159" t="s">
        <v>82</v>
      </c>
      <c r="D159" t="s">
        <v>521</v>
      </c>
      <c r="E159" t="s">
        <v>522</v>
      </c>
      <c r="F159" t="s">
        <v>105</v>
      </c>
      <c r="G159">
        <v>0</v>
      </c>
      <c r="H159">
        <v>0</v>
      </c>
      <c r="I159">
        <v>0</v>
      </c>
      <c r="J159">
        <v>3.05</v>
      </c>
      <c r="L159">
        <v>5123.26</v>
      </c>
      <c r="M159">
        <v>0</v>
      </c>
      <c r="N159">
        <v>0</v>
      </c>
      <c r="O159">
        <v>0</v>
      </c>
      <c r="Q159">
        <v>5123.26</v>
      </c>
      <c r="R159">
        <v>84098.319999999992</v>
      </c>
      <c r="S159">
        <v>5000</v>
      </c>
      <c r="T159">
        <v>0</v>
      </c>
      <c r="U159">
        <v>0</v>
      </c>
      <c r="V159">
        <v>5000</v>
      </c>
      <c r="W159">
        <v>4000</v>
      </c>
      <c r="X159">
        <v>50000</v>
      </c>
      <c r="Y159">
        <v>10734.78</v>
      </c>
      <c r="Z159">
        <v>280.91000000000003</v>
      </c>
      <c r="AB159">
        <v>256.08999999999997</v>
      </c>
      <c r="AC159">
        <v>24.82</v>
      </c>
      <c r="AD159">
        <v>5098.4400000000005</v>
      </c>
      <c r="AE159">
        <v>24.63</v>
      </c>
      <c r="AF159">
        <v>0.19000000000000128</v>
      </c>
      <c r="AG159">
        <v>5092.05</v>
      </c>
      <c r="AH159">
        <v>6.3900000000003274</v>
      </c>
      <c r="AI159">
        <v>5123.26</v>
      </c>
      <c r="AJ159">
        <v>0</v>
      </c>
      <c r="AK159">
        <v>0</v>
      </c>
      <c r="AL159">
        <v>24.82</v>
      </c>
    </row>
    <row r="160" spans="1:38" hidden="1" x14ac:dyDescent="0.2">
      <c r="A160">
        <v>9000301</v>
      </c>
      <c r="B160" t="s">
        <v>523</v>
      </c>
      <c r="C160" t="s">
        <v>82</v>
      </c>
      <c r="D160" t="s">
        <v>524</v>
      </c>
      <c r="E160" t="s">
        <v>525</v>
      </c>
      <c r="F160" t="s">
        <v>105</v>
      </c>
      <c r="G160">
        <v>0</v>
      </c>
      <c r="H160">
        <v>0</v>
      </c>
      <c r="I160">
        <v>0</v>
      </c>
      <c r="J160">
        <v>3.6</v>
      </c>
      <c r="L160">
        <v>6070.76</v>
      </c>
      <c r="M160">
        <v>0</v>
      </c>
      <c r="N160">
        <v>0</v>
      </c>
      <c r="O160">
        <v>0</v>
      </c>
      <c r="Q160">
        <v>6070.76</v>
      </c>
      <c r="R160">
        <v>97907.36</v>
      </c>
      <c r="S160">
        <v>5000</v>
      </c>
      <c r="T160">
        <v>0</v>
      </c>
      <c r="U160">
        <v>0</v>
      </c>
      <c r="V160">
        <v>10000</v>
      </c>
      <c r="W160">
        <v>0</v>
      </c>
      <c r="X160">
        <v>50000</v>
      </c>
      <c r="Y160">
        <v>12453.26</v>
      </c>
      <c r="Z160">
        <v>613.62</v>
      </c>
      <c r="AB160">
        <v>560.54999999999995</v>
      </c>
      <c r="AC160">
        <v>53.07</v>
      </c>
      <c r="AD160">
        <v>6017.6900000000005</v>
      </c>
      <c r="AE160">
        <v>53.4</v>
      </c>
      <c r="AF160">
        <v>-0.32999999999999829</v>
      </c>
      <c r="AG160">
        <v>6028.42</v>
      </c>
      <c r="AH160">
        <v>-10.729999999999563</v>
      </c>
      <c r="AI160">
        <v>6070.76</v>
      </c>
      <c r="AJ160">
        <v>0</v>
      </c>
      <c r="AK160">
        <v>0</v>
      </c>
      <c r="AL160">
        <v>53.07</v>
      </c>
    </row>
    <row r="161" spans="1:38" hidden="1" x14ac:dyDescent="0.2">
      <c r="A161">
        <v>9000302</v>
      </c>
      <c r="B161" t="s">
        <v>526</v>
      </c>
      <c r="C161" t="s">
        <v>82</v>
      </c>
      <c r="D161" t="s">
        <v>527</v>
      </c>
      <c r="E161" t="s">
        <v>528</v>
      </c>
      <c r="F161" t="s">
        <v>125</v>
      </c>
      <c r="G161">
        <v>0</v>
      </c>
      <c r="H161">
        <v>0</v>
      </c>
      <c r="I161">
        <v>0</v>
      </c>
      <c r="J161">
        <v>3.6</v>
      </c>
      <c r="L161">
        <v>6091.09</v>
      </c>
      <c r="M161">
        <v>0</v>
      </c>
      <c r="N161">
        <v>0</v>
      </c>
      <c r="O161">
        <v>0</v>
      </c>
      <c r="Q161">
        <v>6091.09</v>
      </c>
      <c r="R161">
        <v>97337.22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50000</v>
      </c>
      <c r="Y161">
        <v>19439.32</v>
      </c>
      <c r="Z161">
        <v>836.94</v>
      </c>
      <c r="AB161">
        <v>743.72</v>
      </c>
      <c r="AC161">
        <v>93.22</v>
      </c>
      <c r="AD161">
        <v>5997.87</v>
      </c>
      <c r="AE161">
        <v>92.2</v>
      </c>
      <c r="AF161">
        <v>1.019999999999996</v>
      </c>
      <c r="AG161">
        <v>5965.16</v>
      </c>
      <c r="AH161">
        <v>32.710000000000036</v>
      </c>
      <c r="AI161">
        <v>6091.09</v>
      </c>
      <c r="AJ161">
        <v>0</v>
      </c>
      <c r="AK161">
        <v>0</v>
      </c>
      <c r="AL161">
        <v>93.22</v>
      </c>
    </row>
    <row r="162" spans="1:38" hidden="1" x14ac:dyDescent="0.2">
      <c r="A162">
        <v>9000304</v>
      </c>
      <c r="B162" t="s">
        <v>529</v>
      </c>
      <c r="C162" t="s">
        <v>82</v>
      </c>
      <c r="D162" t="s">
        <v>530</v>
      </c>
      <c r="E162" t="s">
        <v>531</v>
      </c>
      <c r="F162" t="s">
        <v>125</v>
      </c>
      <c r="G162">
        <v>0</v>
      </c>
      <c r="H162">
        <v>0</v>
      </c>
      <c r="I162">
        <v>0</v>
      </c>
      <c r="J162">
        <v>4.5</v>
      </c>
      <c r="L162">
        <v>7543.61</v>
      </c>
      <c r="M162">
        <v>0</v>
      </c>
      <c r="N162">
        <v>0</v>
      </c>
      <c r="O162">
        <v>0</v>
      </c>
      <c r="Q162">
        <v>7543.61</v>
      </c>
      <c r="R162">
        <v>112849.26</v>
      </c>
      <c r="S162">
        <v>5000</v>
      </c>
      <c r="T162">
        <v>0</v>
      </c>
      <c r="U162">
        <v>0</v>
      </c>
      <c r="V162">
        <v>10000</v>
      </c>
      <c r="W162">
        <v>0</v>
      </c>
      <c r="X162">
        <v>50000</v>
      </c>
      <c r="Y162">
        <v>16870.14</v>
      </c>
      <c r="Z162">
        <v>929.37</v>
      </c>
      <c r="AB162">
        <v>852.17</v>
      </c>
      <c r="AC162">
        <v>77.2</v>
      </c>
      <c r="AD162">
        <v>7466.41</v>
      </c>
      <c r="AE162">
        <v>76.25</v>
      </c>
      <c r="AF162">
        <v>0.95000000000000284</v>
      </c>
      <c r="AG162">
        <v>7435.32</v>
      </c>
      <c r="AH162">
        <v>31.090000000000146</v>
      </c>
      <c r="AI162">
        <v>7543.61</v>
      </c>
      <c r="AJ162">
        <v>0</v>
      </c>
      <c r="AK162">
        <v>0</v>
      </c>
      <c r="AL162">
        <v>77.2</v>
      </c>
    </row>
    <row r="163" spans="1:38" hidden="1" x14ac:dyDescent="0.2">
      <c r="A163">
        <v>9000305</v>
      </c>
      <c r="B163" t="s">
        <v>532</v>
      </c>
      <c r="C163" t="s">
        <v>82</v>
      </c>
      <c r="D163" t="s">
        <v>533</v>
      </c>
      <c r="E163" t="s">
        <v>534</v>
      </c>
      <c r="F163" t="s">
        <v>105</v>
      </c>
      <c r="G163">
        <v>0</v>
      </c>
      <c r="H163">
        <v>0</v>
      </c>
      <c r="I163">
        <v>0</v>
      </c>
      <c r="J163">
        <v>3.05</v>
      </c>
      <c r="L163">
        <v>5134.8599999999997</v>
      </c>
      <c r="M163">
        <v>0</v>
      </c>
      <c r="N163">
        <v>0</v>
      </c>
      <c r="O163">
        <v>0</v>
      </c>
      <c r="Q163">
        <v>5134.8599999999997</v>
      </c>
      <c r="R163">
        <v>85116.63</v>
      </c>
      <c r="S163">
        <v>10000</v>
      </c>
      <c r="T163">
        <v>0</v>
      </c>
      <c r="U163">
        <v>0</v>
      </c>
      <c r="V163">
        <v>0</v>
      </c>
      <c r="W163">
        <v>0</v>
      </c>
      <c r="X163">
        <v>50000</v>
      </c>
      <c r="Y163">
        <v>11104.38</v>
      </c>
      <c r="Z163">
        <v>420.37</v>
      </c>
      <c r="AB163">
        <v>381.35</v>
      </c>
      <c r="AC163">
        <v>39.020000000000003</v>
      </c>
      <c r="AD163">
        <v>5095.8399999999992</v>
      </c>
      <c r="AE163">
        <v>38.729999999999997</v>
      </c>
      <c r="AF163">
        <v>0.29000000000000625</v>
      </c>
      <c r="AG163">
        <v>5086.5</v>
      </c>
      <c r="AH163">
        <v>9.339999999999236</v>
      </c>
      <c r="AI163">
        <v>5134.8599999999997</v>
      </c>
      <c r="AJ163">
        <v>0</v>
      </c>
      <c r="AK163">
        <v>0</v>
      </c>
      <c r="AL163">
        <v>39.020000000000003</v>
      </c>
    </row>
    <row r="164" spans="1:38" hidden="1" x14ac:dyDescent="0.2">
      <c r="A164">
        <v>9000306</v>
      </c>
      <c r="B164" t="s">
        <v>535</v>
      </c>
      <c r="C164" t="s">
        <v>82</v>
      </c>
      <c r="D164" t="s">
        <v>536</v>
      </c>
      <c r="E164" t="s">
        <v>537</v>
      </c>
      <c r="F164" t="s">
        <v>105</v>
      </c>
      <c r="G164">
        <v>0</v>
      </c>
      <c r="H164">
        <v>0</v>
      </c>
      <c r="I164">
        <v>0</v>
      </c>
      <c r="J164">
        <v>3.05</v>
      </c>
      <c r="L164">
        <v>5134.8599999999997</v>
      </c>
      <c r="M164">
        <v>0</v>
      </c>
      <c r="N164">
        <v>0</v>
      </c>
      <c r="O164">
        <v>0</v>
      </c>
      <c r="Q164">
        <v>5134.8599999999997</v>
      </c>
      <c r="R164">
        <v>85419.75</v>
      </c>
      <c r="S164">
        <v>0</v>
      </c>
      <c r="T164">
        <v>0</v>
      </c>
      <c r="U164">
        <v>0</v>
      </c>
      <c r="V164">
        <v>10000</v>
      </c>
      <c r="W164">
        <v>0</v>
      </c>
      <c r="X164">
        <v>50000</v>
      </c>
      <c r="Y164">
        <v>11338.93</v>
      </c>
      <c r="Z164">
        <v>422.42</v>
      </c>
      <c r="AB164">
        <v>389.52</v>
      </c>
      <c r="AC164">
        <v>32.9</v>
      </c>
      <c r="AD164">
        <v>5101.96</v>
      </c>
      <c r="AE164">
        <v>32.61</v>
      </c>
      <c r="AF164">
        <v>0.28999999999999915</v>
      </c>
      <c r="AG164">
        <v>5092.62</v>
      </c>
      <c r="AH164">
        <v>9.3400000000001455</v>
      </c>
      <c r="AI164">
        <v>5134.8599999999997</v>
      </c>
      <c r="AJ164">
        <v>0</v>
      </c>
      <c r="AK164">
        <v>0</v>
      </c>
      <c r="AL164">
        <v>32.9</v>
      </c>
    </row>
    <row r="165" spans="1:38" hidden="1" x14ac:dyDescent="0.2">
      <c r="A165">
        <v>9000307</v>
      </c>
      <c r="B165" t="s">
        <v>538</v>
      </c>
      <c r="C165" t="s">
        <v>82</v>
      </c>
      <c r="D165" t="s">
        <v>539</v>
      </c>
      <c r="E165" t="s">
        <v>540</v>
      </c>
      <c r="F165" t="s">
        <v>125</v>
      </c>
      <c r="G165">
        <v>0</v>
      </c>
      <c r="H165">
        <v>0</v>
      </c>
      <c r="I165">
        <v>0</v>
      </c>
      <c r="J165">
        <v>4.5</v>
      </c>
      <c r="L165">
        <v>7482.61</v>
      </c>
      <c r="M165">
        <v>0</v>
      </c>
      <c r="N165">
        <v>0</v>
      </c>
      <c r="O165">
        <v>0</v>
      </c>
      <c r="Q165">
        <v>7482.61</v>
      </c>
      <c r="R165">
        <v>111950.37</v>
      </c>
      <c r="S165">
        <v>5000</v>
      </c>
      <c r="T165">
        <v>5000</v>
      </c>
      <c r="U165">
        <v>0</v>
      </c>
      <c r="V165">
        <v>20000</v>
      </c>
      <c r="W165">
        <v>0</v>
      </c>
      <c r="X165">
        <v>50000</v>
      </c>
      <c r="Y165">
        <v>14326.72</v>
      </c>
      <c r="Z165">
        <v>528.71</v>
      </c>
      <c r="AB165">
        <v>467.42</v>
      </c>
      <c r="AC165">
        <v>61.29</v>
      </c>
      <c r="AD165">
        <v>7421.32</v>
      </c>
      <c r="AE165">
        <v>63.87</v>
      </c>
      <c r="AF165">
        <v>-2.5799999999999983</v>
      </c>
      <c r="AG165">
        <v>7504.76</v>
      </c>
      <c r="AH165">
        <v>-83.440000000000509</v>
      </c>
      <c r="AI165">
        <v>7482.61</v>
      </c>
      <c r="AJ165">
        <v>0</v>
      </c>
      <c r="AK165">
        <v>0</v>
      </c>
      <c r="AL165">
        <v>61.29</v>
      </c>
    </row>
    <row r="166" spans="1:38" hidden="1" x14ac:dyDescent="0.2">
      <c r="A166">
        <v>9000311</v>
      </c>
      <c r="B166" t="s">
        <v>541</v>
      </c>
      <c r="C166" t="s">
        <v>82</v>
      </c>
      <c r="D166" t="s">
        <v>542</v>
      </c>
      <c r="E166" t="s">
        <v>543</v>
      </c>
      <c r="F166" t="s">
        <v>105</v>
      </c>
      <c r="G166">
        <v>0</v>
      </c>
      <c r="H166">
        <v>0</v>
      </c>
      <c r="I166">
        <v>0</v>
      </c>
      <c r="J166">
        <v>2.15</v>
      </c>
      <c r="L166">
        <v>3593.36</v>
      </c>
      <c r="M166">
        <v>0</v>
      </c>
      <c r="N166">
        <v>0</v>
      </c>
      <c r="O166">
        <v>0</v>
      </c>
      <c r="Q166">
        <v>3593.36</v>
      </c>
      <c r="R166">
        <v>66203.64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50000</v>
      </c>
      <c r="Y166">
        <v>10979.36</v>
      </c>
      <c r="Z166">
        <v>156.72999999999999</v>
      </c>
      <c r="AB166">
        <v>147.22999999999999</v>
      </c>
      <c r="AC166">
        <v>9.5</v>
      </c>
      <c r="AD166">
        <v>3583.86</v>
      </c>
      <c r="AE166">
        <v>9.58</v>
      </c>
      <c r="AF166">
        <v>-8.0000000000000071E-2</v>
      </c>
      <c r="AG166">
        <v>3586.03</v>
      </c>
      <c r="AH166">
        <v>-2.1700000000000728</v>
      </c>
      <c r="AI166">
        <v>3593.36</v>
      </c>
      <c r="AJ166">
        <v>0</v>
      </c>
      <c r="AK166">
        <v>0</v>
      </c>
      <c r="AL166">
        <v>9.5</v>
      </c>
    </row>
    <row r="167" spans="1:38" hidden="1" x14ac:dyDescent="0.2">
      <c r="A167">
        <v>9000312</v>
      </c>
      <c r="B167" t="s">
        <v>544</v>
      </c>
      <c r="C167" t="s">
        <v>82</v>
      </c>
      <c r="D167" t="s">
        <v>545</v>
      </c>
      <c r="E167" t="s">
        <v>9243</v>
      </c>
      <c r="F167" t="s">
        <v>105</v>
      </c>
      <c r="G167">
        <v>0</v>
      </c>
      <c r="H167">
        <v>0</v>
      </c>
      <c r="I167">
        <v>0</v>
      </c>
      <c r="J167">
        <v>3.05</v>
      </c>
      <c r="L167">
        <v>5097.55</v>
      </c>
      <c r="M167">
        <v>0</v>
      </c>
      <c r="N167">
        <v>0</v>
      </c>
      <c r="O167">
        <v>0</v>
      </c>
      <c r="Q167">
        <v>5097.55</v>
      </c>
      <c r="R167">
        <v>84868.22</v>
      </c>
      <c r="S167">
        <v>0</v>
      </c>
      <c r="T167">
        <v>10000</v>
      </c>
      <c r="U167">
        <v>0</v>
      </c>
      <c r="V167">
        <v>0</v>
      </c>
      <c r="W167">
        <v>0</v>
      </c>
      <c r="X167">
        <v>50000</v>
      </c>
      <c r="Y167">
        <v>11216.94</v>
      </c>
      <c r="Z167">
        <v>409.54</v>
      </c>
      <c r="AB167">
        <v>371.68</v>
      </c>
      <c r="AC167">
        <v>37.86</v>
      </c>
      <c r="AD167">
        <v>5059.6900000000005</v>
      </c>
      <c r="AE167">
        <v>37.950000000000003</v>
      </c>
      <c r="AF167">
        <v>-9.0000000000003411E-2</v>
      </c>
      <c r="AG167">
        <v>5062.8</v>
      </c>
      <c r="AH167">
        <v>-3.1099999999996726</v>
      </c>
      <c r="AI167">
        <v>5097.55</v>
      </c>
      <c r="AJ167">
        <v>0</v>
      </c>
      <c r="AK167">
        <v>0</v>
      </c>
      <c r="AL167">
        <v>37.86</v>
      </c>
    </row>
    <row r="168" spans="1:38" hidden="1" x14ac:dyDescent="0.2">
      <c r="A168">
        <v>9000313</v>
      </c>
      <c r="B168" t="s">
        <v>546</v>
      </c>
      <c r="C168" t="s">
        <v>82</v>
      </c>
      <c r="D168" t="s">
        <v>547</v>
      </c>
      <c r="E168" t="s">
        <v>548</v>
      </c>
      <c r="F168" t="s">
        <v>125</v>
      </c>
      <c r="G168">
        <v>0</v>
      </c>
      <c r="H168">
        <v>0</v>
      </c>
      <c r="I168">
        <v>0</v>
      </c>
      <c r="J168">
        <v>4.5</v>
      </c>
      <c r="L168">
        <v>7570.31</v>
      </c>
      <c r="M168">
        <v>0</v>
      </c>
      <c r="N168">
        <v>0</v>
      </c>
      <c r="O168">
        <v>0</v>
      </c>
      <c r="Q168">
        <v>7570.31</v>
      </c>
      <c r="R168">
        <v>116201.89</v>
      </c>
      <c r="S168">
        <v>0</v>
      </c>
      <c r="T168">
        <v>0</v>
      </c>
      <c r="U168">
        <v>0</v>
      </c>
      <c r="V168">
        <v>5000</v>
      </c>
      <c r="W168">
        <v>0</v>
      </c>
      <c r="X168">
        <v>50000</v>
      </c>
      <c r="Y168">
        <v>19552.830000000002</v>
      </c>
      <c r="Z168">
        <v>1644.91</v>
      </c>
      <c r="AB168">
        <v>1222.0999999999999</v>
      </c>
      <c r="AC168">
        <v>422.81</v>
      </c>
      <c r="AD168">
        <v>7147.5</v>
      </c>
      <c r="AE168">
        <v>226.63</v>
      </c>
      <c r="AF168">
        <v>196.18</v>
      </c>
      <c r="AG168">
        <v>7354.15</v>
      </c>
      <c r="AH168">
        <v>-206.64999999999964</v>
      </c>
      <c r="AI168">
        <v>7570.31</v>
      </c>
      <c r="AJ168">
        <v>0</v>
      </c>
      <c r="AK168">
        <v>0</v>
      </c>
      <c r="AL168">
        <v>422.81</v>
      </c>
    </row>
    <row r="169" spans="1:38" hidden="1" x14ac:dyDescent="0.2">
      <c r="A169">
        <v>9000314</v>
      </c>
      <c r="B169" t="s">
        <v>549</v>
      </c>
      <c r="C169" t="s">
        <v>82</v>
      </c>
      <c r="D169" t="s">
        <v>550</v>
      </c>
      <c r="E169" t="s">
        <v>551</v>
      </c>
      <c r="F169" t="s">
        <v>105</v>
      </c>
      <c r="G169">
        <v>0</v>
      </c>
      <c r="H169">
        <v>0</v>
      </c>
      <c r="I169">
        <v>0</v>
      </c>
      <c r="J169">
        <v>2.15</v>
      </c>
      <c r="L169">
        <v>3593.36</v>
      </c>
      <c r="M169">
        <v>0</v>
      </c>
      <c r="N169">
        <v>0</v>
      </c>
      <c r="O169">
        <v>0</v>
      </c>
      <c r="Q169">
        <v>3593.36</v>
      </c>
      <c r="R169">
        <v>66621.02</v>
      </c>
      <c r="S169">
        <v>5000</v>
      </c>
      <c r="T169">
        <v>0</v>
      </c>
      <c r="U169">
        <v>0</v>
      </c>
      <c r="V169">
        <v>10000</v>
      </c>
      <c r="W169">
        <v>0</v>
      </c>
      <c r="X169">
        <v>50000</v>
      </c>
      <c r="Y169">
        <v>7086.42</v>
      </c>
      <c r="Z169">
        <v>0</v>
      </c>
      <c r="AB169">
        <v>0</v>
      </c>
      <c r="AC169">
        <v>0</v>
      </c>
      <c r="AD169">
        <v>3593.36</v>
      </c>
      <c r="AE169">
        <v>0</v>
      </c>
      <c r="AF169">
        <v>0</v>
      </c>
      <c r="AG169">
        <v>3595.61</v>
      </c>
      <c r="AH169">
        <v>-2.25</v>
      </c>
      <c r="AI169">
        <v>3593.36</v>
      </c>
      <c r="AJ169">
        <v>0</v>
      </c>
      <c r="AK169">
        <v>0</v>
      </c>
      <c r="AL169">
        <v>0</v>
      </c>
    </row>
    <row r="170" spans="1:38" hidden="1" x14ac:dyDescent="0.2">
      <c r="A170">
        <v>9000315</v>
      </c>
      <c r="B170" t="s">
        <v>552</v>
      </c>
      <c r="C170" t="s">
        <v>82</v>
      </c>
      <c r="D170" t="s">
        <v>553</v>
      </c>
      <c r="E170" t="s">
        <v>554</v>
      </c>
      <c r="F170" t="s">
        <v>105</v>
      </c>
      <c r="G170">
        <v>0</v>
      </c>
      <c r="H170">
        <v>0</v>
      </c>
      <c r="I170">
        <v>0</v>
      </c>
      <c r="J170">
        <v>2.15</v>
      </c>
      <c r="L170">
        <v>3619.65</v>
      </c>
      <c r="M170">
        <v>0</v>
      </c>
      <c r="N170">
        <v>0</v>
      </c>
      <c r="O170">
        <v>0</v>
      </c>
      <c r="Q170">
        <v>3619.65</v>
      </c>
      <c r="R170">
        <v>66904.39</v>
      </c>
      <c r="S170">
        <v>10000</v>
      </c>
      <c r="T170">
        <v>0</v>
      </c>
      <c r="U170">
        <v>0</v>
      </c>
      <c r="V170">
        <v>10000</v>
      </c>
      <c r="W170">
        <v>0</v>
      </c>
      <c r="X170">
        <v>50000</v>
      </c>
      <c r="Y170">
        <v>6877.69</v>
      </c>
      <c r="Z170">
        <v>0</v>
      </c>
      <c r="AB170">
        <v>0</v>
      </c>
      <c r="AC170">
        <v>0</v>
      </c>
      <c r="AD170">
        <v>3619.65</v>
      </c>
      <c r="AE170">
        <v>0</v>
      </c>
      <c r="AF170">
        <v>0</v>
      </c>
      <c r="AG170">
        <v>3612.87</v>
      </c>
      <c r="AH170">
        <v>6.7800000000002001</v>
      </c>
      <c r="AI170">
        <v>3619.65</v>
      </c>
      <c r="AJ170">
        <v>0</v>
      </c>
      <c r="AK170">
        <v>0</v>
      </c>
      <c r="AL170">
        <v>0</v>
      </c>
    </row>
    <row r="171" spans="1:38" hidden="1" x14ac:dyDescent="0.2">
      <c r="A171">
        <v>9000316</v>
      </c>
      <c r="B171" t="s">
        <v>555</v>
      </c>
      <c r="C171" t="s">
        <v>61</v>
      </c>
      <c r="D171" t="s">
        <v>556</v>
      </c>
      <c r="E171" t="s">
        <v>557</v>
      </c>
      <c r="F171" t="s">
        <v>29</v>
      </c>
      <c r="G171">
        <v>9066</v>
      </c>
      <c r="H171">
        <v>0</v>
      </c>
      <c r="I171">
        <v>0</v>
      </c>
      <c r="J171">
        <v>0</v>
      </c>
      <c r="L171">
        <v>8954.0300000000007</v>
      </c>
      <c r="M171">
        <v>0</v>
      </c>
      <c r="N171">
        <v>0</v>
      </c>
      <c r="O171">
        <v>0</v>
      </c>
      <c r="Q171">
        <v>8954.0300000000007</v>
      </c>
      <c r="R171">
        <v>166926.18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50000</v>
      </c>
      <c r="Y171">
        <v>20592.45</v>
      </c>
      <c r="Z171">
        <v>7113.37</v>
      </c>
      <c r="AB171">
        <v>6217.97</v>
      </c>
      <c r="AC171">
        <v>895.4</v>
      </c>
      <c r="AD171">
        <v>8058.630000000001</v>
      </c>
      <c r="AE171">
        <v>620.79999999999995</v>
      </c>
      <c r="AF171">
        <v>274.60000000000002</v>
      </c>
      <c r="AG171">
        <v>8373.35</v>
      </c>
      <c r="AH171">
        <v>-314.71999999999935</v>
      </c>
      <c r="AI171">
        <v>8954.0300000000007</v>
      </c>
      <c r="AJ171">
        <v>0</v>
      </c>
      <c r="AK171">
        <v>366.38</v>
      </c>
      <c r="AL171">
        <v>1261.78</v>
      </c>
    </row>
    <row r="172" spans="1:38" hidden="1" x14ac:dyDescent="0.2">
      <c r="A172">
        <v>9000317</v>
      </c>
      <c r="B172" t="s">
        <v>558</v>
      </c>
      <c r="C172" t="s">
        <v>61</v>
      </c>
      <c r="D172" t="s">
        <v>559</v>
      </c>
      <c r="E172" t="s">
        <v>560</v>
      </c>
      <c r="F172" t="s">
        <v>125</v>
      </c>
      <c r="G172">
        <v>0</v>
      </c>
      <c r="H172">
        <v>0</v>
      </c>
      <c r="I172">
        <v>0</v>
      </c>
      <c r="J172">
        <v>4.5</v>
      </c>
      <c r="L172">
        <v>7614.05</v>
      </c>
      <c r="M172">
        <v>0</v>
      </c>
      <c r="N172">
        <v>0</v>
      </c>
      <c r="O172">
        <v>0</v>
      </c>
      <c r="Q172">
        <v>7614.05</v>
      </c>
      <c r="R172">
        <v>109991.82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50000</v>
      </c>
      <c r="Y172">
        <v>15862.44</v>
      </c>
      <c r="Z172">
        <v>1892.94</v>
      </c>
      <c r="AB172">
        <v>1387.25</v>
      </c>
      <c r="AC172">
        <v>505.69</v>
      </c>
      <c r="AD172">
        <v>7108.3600000000006</v>
      </c>
      <c r="AE172">
        <v>383.8</v>
      </c>
      <c r="AF172">
        <v>121.88999999999999</v>
      </c>
      <c r="AG172">
        <v>7221.45</v>
      </c>
      <c r="AH172">
        <v>-113.08999999999924</v>
      </c>
      <c r="AI172">
        <v>7614.05</v>
      </c>
      <c r="AJ172">
        <v>0</v>
      </c>
      <c r="AK172">
        <v>0</v>
      </c>
      <c r="AL172">
        <v>505.69</v>
      </c>
    </row>
    <row r="173" spans="1:38" hidden="1" x14ac:dyDescent="0.2">
      <c r="A173">
        <v>9000318</v>
      </c>
      <c r="B173" t="s">
        <v>562</v>
      </c>
      <c r="C173" t="s">
        <v>61</v>
      </c>
      <c r="D173" t="s">
        <v>563</v>
      </c>
      <c r="E173" t="s">
        <v>564</v>
      </c>
      <c r="F173" t="s">
        <v>125</v>
      </c>
      <c r="G173">
        <v>0</v>
      </c>
      <c r="H173">
        <v>0</v>
      </c>
      <c r="I173">
        <v>0</v>
      </c>
      <c r="J173">
        <v>4.5</v>
      </c>
      <c r="L173">
        <v>7614.05</v>
      </c>
      <c r="M173">
        <v>0</v>
      </c>
      <c r="N173">
        <v>0</v>
      </c>
      <c r="O173">
        <v>0</v>
      </c>
      <c r="Q173">
        <v>7614.05</v>
      </c>
      <c r="R173">
        <v>112189.1</v>
      </c>
      <c r="S173">
        <v>10000</v>
      </c>
      <c r="T173">
        <v>500</v>
      </c>
      <c r="U173">
        <v>0</v>
      </c>
      <c r="V173">
        <v>6000</v>
      </c>
      <c r="W173">
        <v>0</v>
      </c>
      <c r="X173">
        <v>50000</v>
      </c>
      <c r="Y173">
        <v>14530.01</v>
      </c>
      <c r="Z173">
        <v>934.77</v>
      </c>
      <c r="AB173">
        <v>911.83</v>
      </c>
      <c r="AC173">
        <v>22.94</v>
      </c>
      <c r="AD173">
        <v>7591.1100000000006</v>
      </c>
      <c r="AE173">
        <v>37.68</v>
      </c>
      <c r="AF173">
        <v>-14.739999999999998</v>
      </c>
      <c r="AG173">
        <v>7567.57</v>
      </c>
      <c r="AH173">
        <v>23.540000000000873</v>
      </c>
      <c r="AI173">
        <v>7614.05</v>
      </c>
      <c r="AJ173">
        <v>0</v>
      </c>
      <c r="AK173">
        <v>0</v>
      </c>
      <c r="AL173">
        <v>22.94</v>
      </c>
    </row>
    <row r="174" spans="1:38" hidden="1" x14ac:dyDescent="0.2">
      <c r="A174">
        <v>9000319</v>
      </c>
      <c r="B174" t="s">
        <v>565</v>
      </c>
      <c r="C174" t="s">
        <v>61</v>
      </c>
      <c r="D174" t="s">
        <v>566</v>
      </c>
      <c r="E174" t="s">
        <v>567</v>
      </c>
      <c r="F174" t="s">
        <v>105</v>
      </c>
      <c r="G174">
        <v>0</v>
      </c>
      <c r="H174">
        <v>0</v>
      </c>
      <c r="I174">
        <v>0</v>
      </c>
      <c r="J174">
        <v>3.05</v>
      </c>
      <c r="L174">
        <v>5160.63</v>
      </c>
      <c r="M174">
        <v>0</v>
      </c>
      <c r="N174">
        <v>0</v>
      </c>
      <c r="O174">
        <v>0</v>
      </c>
      <c r="Q174">
        <v>5160.63</v>
      </c>
      <c r="R174">
        <v>84578.340000000011</v>
      </c>
      <c r="S174">
        <v>5000</v>
      </c>
      <c r="T174">
        <v>0</v>
      </c>
      <c r="U174">
        <v>0</v>
      </c>
      <c r="V174">
        <v>20000</v>
      </c>
      <c r="W174">
        <v>0</v>
      </c>
      <c r="X174">
        <v>50000</v>
      </c>
      <c r="Y174">
        <v>10864.47</v>
      </c>
      <c r="Z174">
        <v>0</v>
      </c>
      <c r="AB174">
        <v>0.43</v>
      </c>
      <c r="AC174">
        <v>0</v>
      </c>
      <c r="AD174">
        <v>5160.63</v>
      </c>
      <c r="AE174">
        <v>0</v>
      </c>
      <c r="AF174">
        <v>0</v>
      </c>
      <c r="AG174">
        <v>5154.67</v>
      </c>
      <c r="AH174">
        <v>5.9600000000000364</v>
      </c>
      <c r="AI174">
        <v>5160.63</v>
      </c>
      <c r="AJ174">
        <v>0</v>
      </c>
      <c r="AK174">
        <v>0</v>
      </c>
      <c r="AL174">
        <v>0</v>
      </c>
    </row>
    <row r="175" spans="1:38" hidden="1" x14ac:dyDescent="0.2">
      <c r="A175">
        <v>9000320</v>
      </c>
      <c r="B175" t="s">
        <v>568</v>
      </c>
      <c r="C175" t="s">
        <v>61</v>
      </c>
      <c r="D175" t="s">
        <v>569</v>
      </c>
      <c r="E175" t="s">
        <v>570</v>
      </c>
      <c r="F175" t="s">
        <v>125</v>
      </c>
      <c r="G175">
        <v>0</v>
      </c>
      <c r="H175">
        <v>0</v>
      </c>
      <c r="I175">
        <v>0</v>
      </c>
      <c r="J175">
        <v>4.5</v>
      </c>
      <c r="L175">
        <v>7614.05</v>
      </c>
      <c r="M175">
        <v>0</v>
      </c>
      <c r="N175">
        <v>0</v>
      </c>
      <c r="O175">
        <v>0</v>
      </c>
      <c r="Q175">
        <v>7614.05</v>
      </c>
      <c r="R175">
        <v>114624.01000000001</v>
      </c>
      <c r="S175">
        <v>0</v>
      </c>
      <c r="T175">
        <v>10000</v>
      </c>
      <c r="U175">
        <v>0</v>
      </c>
      <c r="V175">
        <v>0</v>
      </c>
      <c r="W175">
        <v>0</v>
      </c>
      <c r="X175">
        <v>50000</v>
      </c>
      <c r="Y175">
        <v>14750.92</v>
      </c>
      <c r="Z175">
        <v>1467.31</v>
      </c>
      <c r="AB175">
        <v>1113.58</v>
      </c>
      <c r="AC175">
        <v>353.73</v>
      </c>
      <c r="AD175">
        <v>7260.32</v>
      </c>
      <c r="AE175">
        <v>129.36000000000001</v>
      </c>
      <c r="AF175">
        <v>224.37</v>
      </c>
      <c r="AG175">
        <v>7475.89</v>
      </c>
      <c r="AH175">
        <v>-215.57000000000062</v>
      </c>
      <c r="AI175">
        <v>7614.05</v>
      </c>
      <c r="AJ175">
        <v>0</v>
      </c>
      <c r="AK175">
        <v>0</v>
      </c>
      <c r="AL175">
        <v>353.73</v>
      </c>
    </row>
    <row r="176" spans="1:38" hidden="1" x14ac:dyDescent="0.2">
      <c r="A176">
        <v>9000321</v>
      </c>
      <c r="B176" t="s">
        <v>571</v>
      </c>
      <c r="C176" t="s">
        <v>61</v>
      </c>
      <c r="D176" t="s">
        <v>572</v>
      </c>
      <c r="E176" t="s">
        <v>573</v>
      </c>
      <c r="F176" t="s">
        <v>105</v>
      </c>
      <c r="G176">
        <v>0</v>
      </c>
      <c r="H176">
        <v>0</v>
      </c>
      <c r="I176">
        <v>0</v>
      </c>
      <c r="J176">
        <v>2.15</v>
      </c>
      <c r="L176">
        <v>3637.82</v>
      </c>
      <c r="M176">
        <v>0</v>
      </c>
      <c r="N176">
        <v>0</v>
      </c>
      <c r="O176">
        <v>0</v>
      </c>
      <c r="Q176">
        <v>3637.82</v>
      </c>
      <c r="R176">
        <v>66052.89</v>
      </c>
      <c r="S176">
        <v>5000</v>
      </c>
      <c r="T176">
        <v>0</v>
      </c>
      <c r="U176">
        <v>0</v>
      </c>
      <c r="V176">
        <v>20000</v>
      </c>
      <c r="W176">
        <v>0</v>
      </c>
      <c r="X176">
        <v>50000</v>
      </c>
      <c r="Y176">
        <v>10308.799999999999</v>
      </c>
      <c r="Z176">
        <v>0</v>
      </c>
      <c r="AB176">
        <v>0</v>
      </c>
      <c r="AC176">
        <v>0</v>
      </c>
      <c r="AD176">
        <v>3637.82</v>
      </c>
      <c r="AE176">
        <v>0</v>
      </c>
      <c r="AF176">
        <v>0</v>
      </c>
      <c r="AG176">
        <v>3633.62</v>
      </c>
      <c r="AH176">
        <v>4.2000000000002728</v>
      </c>
      <c r="AI176">
        <v>3637.82</v>
      </c>
      <c r="AJ176">
        <v>0</v>
      </c>
      <c r="AK176">
        <v>0</v>
      </c>
      <c r="AL176">
        <v>0</v>
      </c>
    </row>
    <row r="177" spans="1:38" hidden="1" x14ac:dyDescent="0.2">
      <c r="A177">
        <v>9000322</v>
      </c>
      <c r="B177" t="s">
        <v>574</v>
      </c>
      <c r="C177" t="s">
        <v>61</v>
      </c>
      <c r="D177" t="s">
        <v>575</v>
      </c>
      <c r="E177" t="s">
        <v>576</v>
      </c>
      <c r="F177" t="s">
        <v>105</v>
      </c>
      <c r="G177">
        <v>0</v>
      </c>
      <c r="H177">
        <v>0</v>
      </c>
      <c r="I177">
        <v>0</v>
      </c>
      <c r="J177">
        <v>2.15</v>
      </c>
      <c r="L177">
        <v>3637.82</v>
      </c>
      <c r="M177">
        <v>0</v>
      </c>
      <c r="N177">
        <v>0</v>
      </c>
      <c r="O177">
        <v>0</v>
      </c>
      <c r="Q177">
        <v>3637.82</v>
      </c>
      <c r="R177">
        <v>68704.040000000008</v>
      </c>
      <c r="S177">
        <v>10000</v>
      </c>
      <c r="T177">
        <v>10000</v>
      </c>
      <c r="U177">
        <v>0</v>
      </c>
      <c r="V177">
        <v>10000</v>
      </c>
      <c r="W177">
        <v>0</v>
      </c>
      <c r="X177">
        <v>50000</v>
      </c>
      <c r="Y177">
        <v>8618.26</v>
      </c>
      <c r="Z177">
        <v>0</v>
      </c>
      <c r="AB177">
        <v>75.67</v>
      </c>
      <c r="AC177">
        <v>0</v>
      </c>
      <c r="AD177">
        <v>3637.82</v>
      </c>
      <c r="AE177">
        <v>0</v>
      </c>
      <c r="AF177">
        <v>0</v>
      </c>
      <c r="AG177">
        <v>3633.62</v>
      </c>
      <c r="AH177">
        <v>4.2000000000002728</v>
      </c>
      <c r="AI177">
        <v>3637.82</v>
      </c>
      <c r="AJ177">
        <v>0</v>
      </c>
      <c r="AK177">
        <v>0</v>
      </c>
      <c r="AL177">
        <v>0</v>
      </c>
    </row>
    <row r="178" spans="1:38" hidden="1" x14ac:dyDescent="0.2">
      <c r="A178">
        <v>9000323</v>
      </c>
      <c r="B178" t="s">
        <v>577</v>
      </c>
      <c r="C178" t="s">
        <v>61</v>
      </c>
      <c r="D178" t="s">
        <v>578</v>
      </c>
      <c r="E178" t="s">
        <v>579</v>
      </c>
      <c r="F178" t="s">
        <v>125</v>
      </c>
      <c r="G178">
        <v>0</v>
      </c>
      <c r="H178">
        <v>0</v>
      </c>
      <c r="I178">
        <v>0</v>
      </c>
      <c r="J178">
        <v>4.5</v>
      </c>
      <c r="L178">
        <v>7614.05</v>
      </c>
      <c r="M178">
        <v>0</v>
      </c>
      <c r="N178">
        <v>0</v>
      </c>
      <c r="O178">
        <v>0</v>
      </c>
      <c r="Q178">
        <v>7614.05</v>
      </c>
      <c r="R178">
        <v>110366.39</v>
      </c>
      <c r="S178">
        <v>10000</v>
      </c>
      <c r="T178">
        <v>0</v>
      </c>
      <c r="U178">
        <v>0</v>
      </c>
      <c r="V178">
        <v>20000</v>
      </c>
      <c r="W178">
        <v>0</v>
      </c>
      <c r="X178">
        <v>50000</v>
      </c>
      <c r="Y178">
        <v>13698.06</v>
      </c>
      <c r="Z178">
        <v>500.05</v>
      </c>
      <c r="AB178">
        <v>474.17</v>
      </c>
      <c r="AC178">
        <v>25.88</v>
      </c>
      <c r="AD178">
        <v>7588.17</v>
      </c>
      <c r="AE178">
        <v>10.69</v>
      </c>
      <c r="AF178">
        <v>15.19</v>
      </c>
      <c r="AG178">
        <v>7594.56</v>
      </c>
      <c r="AH178">
        <v>-6.3900000000003274</v>
      </c>
      <c r="AI178">
        <v>7614.05</v>
      </c>
      <c r="AJ178">
        <v>0</v>
      </c>
      <c r="AK178">
        <v>0</v>
      </c>
      <c r="AL178">
        <v>25.88</v>
      </c>
    </row>
    <row r="179" spans="1:38" hidden="1" x14ac:dyDescent="0.2">
      <c r="A179">
        <v>9000324</v>
      </c>
      <c r="B179" t="s">
        <v>580</v>
      </c>
      <c r="C179" t="s">
        <v>46</v>
      </c>
      <c r="D179" t="s">
        <v>581</v>
      </c>
      <c r="E179" t="s">
        <v>582</v>
      </c>
      <c r="F179" t="s">
        <v>105</v>
      </c>
      <c r="G179">
        <v>0</v>
      </c>
      <c r="H179">
        <v>0</v>
      </c>
      <c r="I179">
        <v>0</v>
      </c>
      <c r="J179">
        <v>2.15</v>
      </c>
      <c r="L179">
        <v>3662.68</v>
      </c>
      <c r="M179">
        <v>0</v>
      </c>
      <c r="N179">
        <v>650</v>
      </c>
      <c r="O179">
        <v>0</v>
      </c>
      <c r="Q179">
        <v>4312.68</v>
      </c>
      <c r="R179">
        <v>70860.19</v>
      </c>
      <c r="S179">
        <v>0</v>
      </c>
      <c r="T179">
        <v>0</v>
      </c>
      <c r="U179">
        <v>0</v>
      </c>
      <c r="V179">
        <v>20000</v>
      </c>
      <c r="W179">
        <v>0</v>
      </c>
      <c r="X179">
        <v>50000</v>
      </c>
      <c r="Y179">
        <v>10154.51</v>
      </c>
      <c r="Z179">
        <v>0</v>
      </c>
      <c r="AB179">
        <v>0</v>
      </c>
      <c r="AC179">
        <v>0</v>
      </c>
      <c r="AD179">
        <v>4312.68</v>
      </c>
      <c r="AE179">
        <v>0</v>
      </c>
      <c r="AF179">
        <v>0</v>
      </c>
      <c r="AG179">
        <v>4312.68</v>
      </c>
      <c r="AH179">
        <v>0</v>
      </c>
      <c r="AI179">
        <v>4312.68</v>
      </c>
      <c r="AJ179">
        <v>0</v>
      </c>
      <c r="AK179">
        <v>0</v>
      </c>
      <c r="AL179">
        <v>0</v>
      </c>
    </row>
    <row r="180" spans="1:38" hidden="1" x14ac:dyDescent="0.2">
      <c r="A180">
        <v>9000326</v>
      </c>
      <c r="B180" t="s">
        <v>584</v>
      </c>
      <c r="C180" t="s">
        <v>46</v>
      </c>
      <c r="D180" t="s">
        <v>585</v>
      </c>
      <c r="E180" t="s">
        <v>586</v>
      </c>
      <c r="F180" t="s">
        <v>105</v>
      </c>
      <c r="G180">
        <v>0</v>
      </c>
      <c r="H180">
        <v>0</v>
      </c>
      <c r="I180">
        <v>0</v>
      </c>
      <c r="J180">
        <v>2.15</v>
      </c>
      <c r="L180">
        <v>3662.68</v>
      </c>
      <c r="M180">
        <v>0</v>
      </c>
      <c r="N180">
        <v>0</v>
      </c>
      <c r="O180">
        <v>0</v>
      </c>
      <c r="Q180">
        <v>3662.68</v>
      </c>
      <c r="R180">
        <v>67588.459999999992</v>
      </c>
      <c r="S180">
        <v>10000</v>
      </c>
      <c r="T180">
        <v>10000</v>
      </c>
      <c r="U180">
        <v>0</v>
      </c>
      <c r="V180">
        <v>10000</v>
      </c>
      <c r="W180">
        <v>0</v>
      </c>
      <c r="X180">
        <v>50000</v>
      </c>
      <c r="Y180">
        <v>9198.93</v>
      </c>
      <c r="Z180">
        <v>0</v>
      </c>
      <c r="AB180">
        <v>0</v>
      </c>
      <c r="AC180">
        <v>0</v>
      </c>
      <c r="AD180">
        <v>3662.68</v>
      </c>
      <c r="AE180">
        <v>0</v>
      </c>
      <c r="AF180">
        <v>0</v>
      </c>
      <c r="AG180">
        <v>3662.68</v>
      </c>
      <c r="AH180">
        <v>0</v>
      </c>
      <c r="AI180">
        <v>3662.68</v>
      </c>
      <c r="AJ180">
        <v>0</v>
      </c>
      <c r="AK180">
        <v>0</v>
      </c>
      <c r="AL180">
        <v>0</v>
      </c>
    </row>
    <row r="181" spans="1:38" hidden="1" x14ac:dyDescent="0.2">
      <c r="A181">
        <v>9000327</v>
      </c>
      <c r="B181" t="s">
        <v>587</v>
      </c>
      <c r="C181" t="s">
        <v>46</v>
      </c>
      <c r="D181" t="s">
        <v>588</v>
      </c>
      <c r="E181" t="s">
        <v>589</v>
      </c>
      <c r="F181" t="s">
        <v>105</v>
      </c>
      <c r="G181">
        <v>0</v>
      </c>
      <c r="H181">
        <v>0</v>
      </c>
      <c r="I181">
        <v>0</v>
      </c>
      <c r="J181">
        <v>2.15</v>
      </c>
      <c r="L181">
        <v>3662.68</v>
      </c>
      <c r="M181">
        <v>0</v>
      </c>
      <c r="N181">
        <v>0</v>
      </c>
      <c r="O181">
        <v>0</v>
      </c>
      <c r="Q181">
        <v>3662.68</v>
      </c>
      <c r="R181">
        <v>67460.959999999992</v>
      </c>
      <c r="S181">
        <v>0</v>
      </c>
      <c r="T181">
        <v>0</v>
      </c>
      <c r="U181">
        <v>0</v>
      </c>
      <c r="V181">
        <v>20000</v>
      </c>
      <c r="W181">
        <v>0</v>
      </c>
      <c r="X181">
        <v>50000</v>
      </c>
      <c r="Y181">
        <v>8336.98</v>
      </c>
      <c r="Z181">
        <v>0</v>
      </c>
      <c r="AB181">
        <v>0</v>
      </c>
      <c r="AC181">
        <v>0</v>
      </c>
      <c r="AD181">
        <v>3662.68</v>
      </c>
      <c r="AE181">
        <v>0</v>
      </c>
      <c r="AF181">
        <v>0</v>
      </c>
      <c r="AG181">
        <v>3662.68</v>
      </c>
      <c r="AH181">
        <v>0</v>
      </c>
      <c r="AI181">
        <v>3662.68</v>
      </c>
      <c r="AJ181">
        <v>0</v>
      </c>
      <c r="AK181">
        <v>0</v>
      </c>
      <c r="AL181">
        <v>0</v>
      </c>
    </row>
    <row r="182" spans="1:38" hidden="1" x14ac:dyDescent="0.2">
      <c r="A182">
        <v>9000328</v>
      </c>
      <c r="B182" t="s">
        <v>590</v>
      </c>
      <c r="C182" t="s">
        <v>46</v>
      </c>
      <c r="D182" t="s">
        <v>591</v>
      </c>
      <c r="E182" t="s">
        <v>592</v>
      </c>
      <c r="F182" t="s">
        <v>105</v>
      </c>
      <c r="G182">
        <v>0</v>
      </c>
      <c r="H182">
        <v>0</v>
      </c>
      <c r="I182">
        <v>0</v>
      </c>
      <c r="J182">
        <v>2.15</v>
      </c>
      <c r="L182">
        <v>3662.68</v>
      </c>
      <c r="M182">
        <v>0</v>
      </c>
      <c r="N182">
        <v>0</v>
      </c>
      <c r="O182">
        <v>0</v>
      </c>
      <c r="Q182">
        <v>3662.68</v>
      </c>
      <c r="R182">
        <v>67384.649999999994</v>
      </c>
      <c r="S182">
        <v>10000</v>
      </c>
      <c r="T182">
        <v>10000</v>
      </c>
      <c r="U182">
        <v>0</v>
      </c>
      <c r="V182">
        <v>10000</v>
      </c>
      <c r="W182">
        <v>0</v>
      </c>
      <c r="X182">
        <v>50000</v>
      </c>
      <c r="Y182">
        <v>8734.83</v>
      </c>
      <c r="Z182">
        <v>0</v>
      </c>
      <c r="AB182">
        <v>0</v>
      </c>
      <c r="AC182">
        <v>0</v>
      </c>
      <c r="AD182">
        <v>3662.68</v>
      </c>
      <c r="AE182">
        <v>0</v>
      </c>
      <c r="AF182">
        <v>0</v>
      </c>
      <c r="AG182">
        <v>3662.68</v>
      </c>
      <c r="AH182">
        <v>0</v>
      </c>
      <c r="AI182">
        <v>3662.68</v>
      </c>
      <c r="AJ182">
        <v>0</v>
      </c>
      <c r="AK182">
        <v>0</v>
      </c>
      <c r="AL182">
        <v>0</v>
      </c>
    </row>
    <row r="183" spans="1:38" hidden="1" x14ac:dyDescent="0.2">
      <c r="A183">
        <v>9000329</v>
      </c>
      <c r="B183" t="s">
        <v>593</v>
      </c>
      <c r="C183" t="s">
        <v>46</v>
      </c>
      <c r="D183" t="s">
        <v>594</v>
      </c>
      <c r="E183" t="s">
        <v>595</v>
      </c>
      <c r="F183" t="s">
        <v>125</v>
      </c>
      <c r="G183">
        <v>0</v>
      </c>
      <c r="H183">
        <v>0</v>
      </c>
      <c r="I183">
        <v>0</v>
      </c>
      <c r="J183">
        <v>3.6</v>
      </c>
      <c r="L183">
        <v>6132.86</v>
      </c>
      <c r="M183">
        <v>0</v>
      </c>
      <c r="N183">
        <v>650</v>
      </c>
      <c r="O183">
        <v>0</v>
      </c>
      <c r="Q183">
        <v>6782.86</v>
      </c>
      <c r="R183">
        <v>98675.27</v>
      </c>
      <c r="S183">
        <v>5000</v>
      </c>
      <c r="T183">
        <v>0</v>
      </c>
      <c r="U183">
        <v>0</v>
      </c>
      <c r="V183">
        <v>20000</v>
      </c>
      <c r="W183">
        <v>0</v>
      </c>
      <c r="X183">
        <v>50000</v>
      </c>
      <c r="Y183">
        <v>12941.25</v>
      </c>
      <c r="Z183">
        <v>322.02</v>
      </c>
      <c r="AB183">
        <v>286.56</v>
      </c>
      <c r="AC183">
        <v>35.46</v>
      </c>
      <c r="AD183">
        <v>6747.4</v>
      </c>
      <c r="AE183">
        <v>35.46</v>
      </c>
      <c r="AF183">
        <v>0</v>
      </c>
      <c r="AG183">
        <v>6747.4</v>
      </c>
      <c r="AH183">
        <v>0</v>
      </c>
      <c r="AI183">
        <v>6782.86</v>
      </c>
      <c r="AJ183">
        <v>0</v>
      </c>
      <c r="AK183">
        <v>0</v>
      </c>
      <c r="AL183">
        <v>35.46</v>
      </c>
    </row>
    <row r="184" spans="1:38" hidden="1" x14ac:dyDescent="0.2">
      <c r="A184">
        <v>9000330</v>
      </c>
      <c r="B184" t="s">
        <v>596</v>
      </c>
      <c r="C184" t="s">
        <v>46</v>
      </c>
      <c r="D184" t="s">
        <v>597</v>
      </c>
      <c r="E184" t="s">
        <v>598</v>
      </c>
      <c r="F184" t="s">
        <v>125</v>
      </c>
      <c r="G184">
        <v>0</v>
      </c>
      <c r="H184">
        <v>0</v>
      </c>
      <c r="I184">
        <v>0</v>
      </c>
      <c r="J184">
        <v>4.5</v>
      </c>
      <c r="L184">
        <v>7666.09</v>
      </c>
      <c r="M184">
        <v>0</v>
      </c>
      <c r="N184">
        <v>0</v>
      </c>
      <c r="O184">
        <v>0</v>
      </c>
      <c r="Q184">
        <v>7666.09</v>
      </c>
      <c r="R184">
        <v>118151.92</v>
      </c>
      <c r="S184">
        <v>5000</v>
      </c>
      <c r="T184">
        <v>10000</v>
      </c>
      <c r="U184">
        <v>0</v>
      </c>
      <c r="V184">
        <v>20000</v>
      </c>
      <c r="W184">
        <v>0</v>
      </c>
      <c r="X184">
        <v>50000</v>
      </c>
      <c r="Y184">
        <v>17993.560000000001</v>
      </c>
      <c r="Z184">
        <v>454.75</v>
      </c>
      <c r="AB184">
        <v>402.15</v>
      </c>
      <c r="AC184">
        <v>52.6</v>
      </c>
      <c r="AD184">
        <v>7613.49</v>
      </c>
      <c r="AE184">
        <v>52.61</v>
      </c>
      <c r="AF184">
        <v>-9.9999999999980105E-3</v>
      </c>
      <c r="AG184">
        <v>7613.4800000000005</v>
      </c>
      <c r="AH184">
        <v>9.999999999308784E-3</v>
      </c>
      <c r="AI184">
        <v>7666.09</v>
      </c>
      <c r="AJ184">
        <v>0</v>
      </c>
      <c r="AK184">
        <v>0</v>
      </c>
      <c r="AL184">
        <v>52.6</v>
      </c>
    </row>
    <row r="185" spans="1:38" hidden="1" x14ac:dyDescent="0.2">
      <c r="A185">
        <v>9000332</v>
      </c>
      <c r="B185" t="s">
        <v>599</v>
      </c>
      <c r="C185" t="s">
        <v>46</v>
      </c>
      <c r="D185" t="s">
        <v>600</v>
      </c>
      <c r="E185" t="s">
        <v>601</v>
      </c>
      <c r="F185" t="s">
        <v>125</v>
      </c>
      <c r="G185">
        <v>0</v>
      </c>
      <c r="H185">
        <v>0</v>
      </c>
      <c r="I185">
        <v>0</v>
      </c>
      <c r="J185">
        <v>4.5</v>
      </c>
      <c r="L185">
        <v>7666.09</v>
      </c>
      <c r="M185">
        <v>0</v>
      </c>
      <c r="N185">
        <v>0</v>
      </c>
      <c r="O185">
        <v>0</v>
      </c>
      <c r="Q185">
        <v>7666.09</v>
      </c>
      <c r="R185">
        <v>114428.14</v>
      </c>
      <c r="S185">
        <v>5000</v>
      </c>
      <c r="T185">
        <v>0</v>
      </c>
      <c r="U185">
        <v>0</v>
      </c>
      <c r="V185">
        <v>20000</v>
      </c>
      <c r="W185">
        <v>0</v>
      </c>
      <c r="X185">
        <v>50000</v>
      </c>
      <c r="Y185">
        <v>13579.54</v>
      </c>
      <c r="Z185">
        <v>775.46</v>
      </c>
      <c r="AB185">
        <v>721.97</v>
      </c>
      <c r="AC185">
        <v>53.49</v>
      </c>
      <c r="AD185">
        <v>7612.6</v>
      </c>
      <c r="AE185">
        <v>53.48</v>
      </c>
      <c r="AF185">
        <v>1.0000000000005116E-2</v>
      </c>
      <c r="AG185">
        <v>7612.6100000000006</v>
      </c>
      <c r="AH185">
        <v>-1.0000000000218279E-2</v>
      </c>
      <c r="AI185">
        <v>7666.09</v>
      </c>
      <c r="AJ185">
        <v>0</v>
      </c>
      <c r="AK185">
        <v>0</v>
      </c>
      <c r="AL185">
        <v>53.49</v>
      </c>
    </row>
    <row r="186" spans="1:38" hidden="1" x14ac:dyDescent="0.2">
      <c r="A186">
        <v>9000333</v>
      </c>
      <c r="B186" t="s">
        <v>602</v>
      </c>
      <c r="C186" t="s">
        <v>46</v>
      </c>
      <c r="D186" t="s">
        <v>603</v>
      </c>
      <c r="E186" t="s">
        <v>604</v>
      </c>
      <c r="F186" t="s">
        <v>105</v>
      </c>
      <c r="G186">
        <v>0</v>
      </c>
      <c r="H186">
        <v>0</v>
      </c>
      <c r="I186">
        <v>0</v>
      </c>
      <c r="J186">
        <v>2.15</v>
      </c>
      <c r="L186">
        <v>3662.69</v>
      </c>
      <c r="M186">
        <v>0</v>
      </c>
      <c r="N186">
        <v>0</v>
      </c>
      <c r="O186">
        <v>0</v>
      </c>
      <c r="Q186">
        <v>3662.69</v>
      </c>
      <c r="R186">
        <v>73390.36</v>
      </c>
      <c r="S186">
        <v>10000</v>
      </c>
      <c r="T186">
        <v>0</v>
      </c>
      <c r="U186">
        <v>0</v>
      </c>
      <c r="V186">
        <v>20000</v>
      </c>
      <c r="W186">
        <v>0</v>
      </c>
      <c r="X186">
        <v>50000</v>
      </c>
      <c r="Y186">
        <v>14720.51</v>
      </c>
      <c r="Z186">
        <v>0</v>
      </c>
      <c r="AB186">
        <v>0</v>
      </c>
      <c r="AC186">
        <v>0</v>
      </c>
      <c r="AD186">
        <v>3662.69</v>
      </c>
      <c r="AE186">
        <v>0</v>
      </c>
      <c r="AF186">
        <v>0</v>
      </c>
      <c r="AG186">
        <v>3662.69</v>
      </c>
      <c r="AH186">
        <v>0</v>
      </c>
      <c r="AI186">
        <v>3662.69</v>
      </c>
      <c r="AJ186">
        <v>0</v>
      </c>
      <c r="AK186">
        <v>0</v>
      </c>
      <c r="AL186">
        <v>0</v>
      </c>
    </row>
    <row r="187" spans="1:38" hidden="1" x14ac:dyDescent="0.2">
      <c r="A187">
        <v>9000334</v>
      </c>
      <c r="B187" t="s">
        <v>605</v>
      </c>
      <c r="C187" t="s">
        <v>46</v>
      </c>
      <c r="D187" t="s">
        <v>606</v>
      </c>
      <c r="E187" t="s">
        <v>607</v>
      </c>
      <c r="F187" t="s">
        <v>125</v>
      </c>
      <c r="G187">
        <v>0</v>
      </c>
      <c r="H187">
        <v>0</v>
      </c>
      <c r="I187">
        <v>0</v>
      </c>
      <c r="J187">
        <v>3.6</v>
      </c>
      <c r="L187">
        <v>6132.87</v>
      </c>
      <c r="M187">
        <v>0</v>
      </c>
      <c r="N187">
        <v>0</v>
      </c>
      <c r="O187">
        <v>0</v>
      </c>
      <c r="Q187">
        <v>6132.87</v>
      </c>
      <c r="R187">
        <v>94777.78</v>
      </c>
      <c r="S187">
        <v>5000</v>
      </c>
      <c r="T187">
        <v>0</v>
      </c>
      <c r="U187">
        <v>0</v>
      </c>
      <c r="V187">
        <v>20000</v>
      </c>
      <c r="W187">
        <v>0</v>
      </c>
      <c r="X187">
        <v>50000</v>
      </c>
      <c r="Y187">
        <v>13195.17</v>
      </c>
      <c r="Z187">
        <v>197.48</v>
      </c>
      <c r="AB187">
        <v>189.25</v>
      </c>
      <c r="AC187">
        <v>8.23</v>
      </c>
      <c r="AD187">
        <v>6124.64</v>
      </c>
      <c r="AE187">
        <v>8.23</v>
      </c>
      <c r="AF187">
        <v>0</v>
      </c>
      <c r="AG187">
        <v>6124.64</v>
      </c>
      <c r="AH187">
        <v>0</v>
      </c>
      <c r="AI187">
        <v>6132.87</v>
      </c>
      <c r="AJ187">
        <v>0</v>
      </c>
      <c r="AK187">
        <v>0</v>
      </c>
      <c r="AL187">
        <v>8.23</v>
      </c>
    </row>
    <row r="188" spans="1:38" hidden="1" x14ac:dyDescent="0.2">
      <c r="A188">
        <v>9000335</v>
      </c>
      <c r="B188" t="s">
        <v>608</v>
      </c>
      <c r="C188" t="s">
        <v>46</v>
      </c>
      <c r="D188" t="s">
        <v>609</v>
      </c>
      <c r="E188" t="s">
        <v>4949</v>
      </c>
      <c r="F188" t="s">
        <v>105</v>
      </c>
      <c r="G188">
        <v>0</v>
      </c>
      <c r="H188">
        <v>0</v>
      </c>
      <c r="I188">
        <v>0</v>
      </c>
      <c r="J188">
        <v>2.15</v>
      </c>
      <c r="L188">
        <v>3662.69</v>
      </c>
      <c r="M188">
        <v>0</v>
      </c>
      <c r="N188">
        <v>0</v>
      </c>
      <c r="O188">
        <v>0</v>
      </c>
      <c r="Q188">
        <v>3662.69</v>
      </c>
      <c r="R188">
        <v>71753.89</v>
      </c>
      <c r="S188">
        <v>0</v>
      </c>
      <c r="T188">
        <v>10000</v>
      </c>
      <c r="U188">
        <v>0</v>
      </c>
      <c r="V188">
        <v>0</v>
      </c>
      <c r="W188">
        <v>0</v>
      </c>
      <c r="X188">
        <v>50000</v>
      </c>
      <c r="Y188">
        <v>8273.69</v>
      </c>
      <c r="Z188">
        <v>104.41</v>
      </c>
      <c r="AB188">
        <v>140.22</v>
      </c>
      <c r="AC188">
        <v>0</v>
      </c>
      <c r="AD188">
        <v>3662.69</v>
      </c>
      <c r="AE188">
        <v>0</v>
      </c>
      <c r="AF188">
        <v>0</v>
      </c>
      <c r="AG188">
        <v>3662.69</v>
      </c>
      <c r="AH188">
        <v>0</v>
      </c>
      <c r="AI188">
        <v>3662.69</v>
      </c>
      <c r="AJ188">
        <v>0</v>
      </c>
      <c r="AK188">
        <v>0</v>
      </c>
      <c r="AL188">
        <v>0</v>
      </c>
    </row>
    <row r="189" spans="1:38" hidden="1" x14ac:dyDescent="0.2">
      <c r="A189">
        <v>9000336</v>
      </c>
      <c r="B189" t="s">
        <v>610</v>
      </c>
      <c r="C189" t="s">
        <v>46</v>
      </c>
      <c r="D189" t="s">
        <v>611</v>
      </c>
      <c r="E189" t="s">
        <v>612</v>
      </c>
      <c r="F189" t="s">
        <v>105</v>
      </c>
      <c r="G189">
        <v>0</v>
      </c>
      <c r="H189">
        <v>0</v>
      </c>
      <c r="I189">
        <v>0</v>
      </c>
      <c r="J189">
        <v>2.15</v>
      </c>
      <c r="L189">
        <v>3662.69</v>
      </c>
      <c r="M189">
        <v>0</v>
      </c>
      <c r="N189">
        <v>0</v>
      </c>
      <c r="O189">
        <v>0</v>
      </c>
      <c r="Q189">
        <v>3662.69</v>
      </c>
      <c r="R189">
        <v>65954.240000000005</v>
      </c>
      <c r="S189">
        <v>5000</v>
      </c>
      <c r="T189">
        <v>0</v>
      </c>
      <c r="U189">
        <v>0</v>
      </c>
      <c r="V189">
        <v>20000</v>
      </c>
      <c r="W189">
        <v>0</v>
      </c>
      <c r="X189">
        <v>50000</v>
      </c>
      <c r="Y189">
        <v>8335.32</v>
      </c>
      <c r="Z189">
        <v>0</v>
      </c>
      <c r="AB189">
        <v>0</v>
      </c>
      <c r="AC189">
        <v>0</v>
      </c>
      <c r="AD189">
        <v>3662.69</v>
      </c>
      <c r="AE189">
        <v>0</v>
      </c>
      <c r="AF189">
        <v>0</v>
      </c>
      <c r="AG189">
        <v>3662.69</v>
      </c>
      <c r="AH189">
        <v>0</v>
      </c>
      <c r="AI189">
        <v>3662.69</v>
      </c>
      <c r="AJ189">
        <v>0</v>
      </c>
      <c r="AK189">
        <v>0</v>
      </c>
      <c r="AL189">
        <v>0</v>
      </c>
    </row>
    <row r="190" spans="1:38" hidden="1" x14ac:dyDescent="0.2">
      <c r="A190">
        <v>9000337</v>
      </c>
      <c r="B190" t="s">
        <v>613</v>
      </c>
      <c r="C190" t="s">
        <v>46</v>
      </c>
      <c r="D190" t="s">
        <v>614</v>
      </c>
      <c r="E190" t="s">
        <v>615</v>
      </c>
      <c r="F190" t="s">
        <v>125</v>
      </c>
      <c r="G190">
        <v>0</v>
      </c>
      <c r="H190">
        <v>0</v>
      </c>
      <c r="I190">
        <v>0</v>
      </c>
      <c r="J190">
        <v>3.6</v>
      </c>
      <c r="L190">
        <v>6132.87</v>
      </c>
      <c r="M190">
        <v>0</v>
      </c>
      <c r="N190">
        <v>0</v>
      </c>
      <c r="O190">
        <v>0</v>
      </c>
      <c r="Q190">
        <v>6132.87</v>
      </c>
      <c r="R190">
        <v>94716.33</v>
      </c>
      <c r="S190">
        <v>10000</v>
      </c>
      <c r="T190">
        <v>0</v>
      </c>
      <c r="U190">
        <v>0</v>
      </c>
      <c r="V190">
        <v>10000</v>
      </c>
      <c r="W190">
        <v>0</v>
      </c>
      <c r="X190">
        <v>50000</v>
      </c>
      <c r="Y190">
        <v>12589.48</v>
      </c>
      <c r="Z190">
        <v>363.81</v>
      </c>
      <c r="AB190">
        <v>344.29</v>
      </c>
      <c r="AC190">
        <v>19.52</v>
      </c>
      <c r="AD190">
        <v>6113.3499999999995</v>
      </c>
      <c r="AE190">
        <v>19.52</v>
      </c>
      <c r="AF190">
        <v>0</v>
      </c>
      <c r="AG190">
        <v>6113.3499999999995</v>
      </c>
      <c r="AH190">
        <v>0</v>
      </c>
      <c r="AI190">
        <v>6132.87</v>
      </c>
      <c r="AJ190">
        <v>0</v>
      </c>
      <c r="AK190">
        <v>0</v>
      </c>
      <c r="AL190">
        <v>19.52</v>
      </c>
    </row>
    <row r="191" spans="1:38" hidden="1" x14ac:dyDescent="0.2">
      <c r="A191">
        <v>9000339</v>
      </c>
      <c r="B191" t="s">
        <v>616</v>
      </c>
      <c r="C191" t="s">
        <v>426</v>
      </c>
      <c r="D191" t="s">
        <v>617</v>
      </c>
      <c r="E191" t="s">
        <v>618</v>
      </c>
      <c r="F191" t="s">
        <v>125</v>
      </c>
      <c r="G191">
        <v>0</v>
      </c>
      <c r="H191">
        <v>0</v>
      </c>
      <c r="I191">
        <v>0</v>
      </c>
      <c r="J191">
        <v>4.5</v>
      </c>
      <c r="L191">
        <v>7715.74</v>
      </c>
      <c r="M191">
        <v>0</v>
      </c>
      <c r="N191">
        <v>0</v>
      </c>
      <c r="O191">
        <v>0</v>
      </c>
      <c r="Q191">
        <v>7715.74</v>
      </c>
      <c r="R191">
        <v>116305.91</v>
      </c>
      <c r="S191">
        <v>20000</v>
      </c>
      <c r="T191">
        <v>0</v>
      </c>
      <c r="U191">
        <v>0</v>
      </c>
      <c r="V191">
        <v>10000</v>
      </c>
      <c r="W191">
        <v>0</v>
      </c>
      <c r="X191">
        <v>50000</v>
      </c>
      <c r="Y191">
        <v>19775.2</v>
      </c>
      <c r="Z191">
        <v>495.92</v>
      </c>
      <c r="AB191">
        <v>439.76</v>
      </c>
      <c r="AC191">
        <v>56.16</v>
      </c>
      <c r="AD191">
        <v>7659.58</v>
      </c>
      <c r="AE191">
        <v>52.81</v>
      </c>
      <c r="AF191">
        <v>3.3499999999999943</v>
      </c>
      <c r="AG191">
        <v>7551.12</v>
      </c>
      <c r="AH191">
        <v>108.46000000000004</v>
      </c>
      <c r="AI191">
        <v>7715.74</v>
      </c>
      <c r="AJ191">
        <v>0</v>
      </c>
      <c r="AK191">
        <v>0</v>
      </c>
      <c r="AL191">
        <v>56.16</v>
      </c>
    </row>
    <row r="192" spans="1:38" hidden="1" x14ac:dyDescent="0.2">
      <c r="A192">
        <v>9000340</v>
      </c>
      <c r="B192" t="s">
        <v>619</v>
      </c>
      <c r="C192" t="s">
        <v>426</v>
      </c>
      <c r="D192" t="s">
        <v>620</v>
      </c>
      <c r="E192" t="s">
        <v>621</v>
      </c>
      <c r="F192" t="s">
        <v>125</v>
      </c>
      <c r="G192">
        <v>0</v>
      </c>
      <c r="H192">
        <v>0</v>
      </c>
      <c r="I192">
        <v>0</v>
      </c>
      <c r="J192">
        <v>3.6</v>
      </c>
      <c r="L192">
        <v>6015.29</v>
      </c>
      <c r="M192">
        <v>0</v>
      </c>
      <c r="N192">
        <v>0</v>
      </c>
      <c r="O192">
        <v>100</v>
      </c>
      <c r="Q192">
        <v>5915.29</v>
      </c>
      <c r="R192">
        <v>105746.68</v>
      </c>
      <c r="S192">
        <v>10000</v>
      </c>
      <c r="T192">
        <v>10000</v>
      </c>
      <c r="U192">
        <v>0</v>
      </c>
      <c r="V192">
        <v>10000</v>
      </c>
      <c r="W192">
        <v>0</v>
      </c>
      <c r="X192">
        <v>50000</v>
      </c>
      <c r="Y192">
        <v>16402.32</v>
      </c>
      <c r="Z192">
        <v>280.33</v>
      </c>
      <c r="AB192">
        <v>278.70999999999998</v>
      </c>
      <c r="AC192">
        <v>1.62</v>
      </c>
      <c r="AD192">
        <v>5913.67</v>
      </c>
      <c r="AE192">
        <v>2.4700000000000002</v>
      </c>
      <c r="AF192">
        <v>-0.85000000000000009</v>
      </c>
      <c r="AG192">
        <v>6129.2599999999993</v>
      </c>
      <c r="AH192">
        <v>-215.58999999999924</v>
      </c>
      <c r="AI192">
        <v>5915.29</v>
      </c>
      <c r="AJ192">
        <v>0</v>
      </c>
      <c r="AK192">
        <v>0</v>
      </c>
      <c r="AL192">
        <v>1.62</v>
      </c>
    </row>
    <row r="193" spans="1:38" hidden="1" x14ac:dyDescent="0.2">
      <c r="A193">
        <v>9000341</v>
      </c>
      <c r="B193" t="s">
        <v>622</v>
      </c>
      <c r="C193" t="s">
        <v>426</v>
      </c>
      <c r="D193" t="s">
        <v>623</v>
      </c>
      <c r="E193" t="s">
        <v>624</v>
      </c>
      <c r="F193" t="s">
        <v>125</v>
      </c>
      <c r="G193">
        <v>0</v>
      </c>
      <c r="H193">
        <v>0</v>
      </c>
      <c r="I193">
        <v>0</v>
      </c>
      <c r="J193">
        <v>4.5</v>
      </c>
      <c r="L193">
        <v>7386.74</v>
      </c>
      <c r="M193">
        <v>0</v>
      </c>
      <c r="N193">
        <v>0</v>
      </c>
      <c r="O193">
        <v>0</v>
      </c>
      <c r="Q193">
        <v>7386.74</v>
      </c>
      <c r="R193">
        <v>110812.99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50000</v>
      </c>
      <c r="Y193">
        <v>16406.91</v>
      </c>
      <c r="Z193">
        <v>1920.61</v>
      </c>
      <c r="AB193">
        <v>1434.95</v>
      </c>
      <c r="AC193">
        <v>485.66</v>
      </c>
      <c r="AD193">
        <v>6901.08</v>
      </c>
      <c r="AE193">
        <v>394.17</v>
      </c>
      <c r="AF193">
        <v>91.490000000000009</v>
      </c>
      <c r="AG193">
        <v>6970.94</v>
      </c>
      <c r="AH193">
        <v>-69.859999999999673</v>
      </c>
      <c r="AI193">
        <v>7386.74</v>
      </c>
      <c r="AJ193">
        <v>0</v>
      </c>
      <c r="AK193">
        <v>0</v>
      </c>
      <c r="AL193">
        <v>485.66</v>
      </c>
    </row>
    <row r="194" spans="1:38" hidden="1" x14ac:dyDescent="0.2">
      <c r="A194">
        <v>9000343</v>
      </c>
      <c r="B194" t="s">
        <v>625</v>
      </c>
      <c r="C194" t="s">
        <v>71</v>
      </c>
      <c r="D194" t="s">
        <v>626</v>
      </c>
      <c r="E194" t="s">
        <v>627</v>
      </c>
      <c r="F194" t="s">
        <v>105</v>
      </c>
      <c r="G194">
        <v>0</v>
      </c>
      <c r="H194">
        <v>7253</v>
      </c>
      <c r="I194">
        <v>0</v>
      </c>
      <c r="J194">
        <v>0</v>
      </c>
      <c r="L194">
        <v>7253</v>
      </c>
      <c r="M194">
        <v>0</v>
      </c>
      <c r="N194">
        <v>0</v>
      </c>
      <c r="O194">
        <v>0</v>
      </c>
      <c r="Q194">
        <v>7253</v>
      </c>
      <c r="R194">
        <v>110092.4</v>
      </c>
      <c r="S194">
        <v>10000</v>
      </c>
      <c r="T194">
        <v>0</v>
      </c>
      <c r="U194">
        <v>7700</v>
      </c>
      <c r="V194">
        <v>10000</v>
      </c>
      <c r="W194">
        <v>0</v>
      </c>
      <c r="X194">
        <v>50000</v>
      </c>
      <c r="Y194">
        <v>20857.52</v>
      </c>
      <c r="Z194">
        <v>346.05</v>
      </c>
      <c r="AB194">
        <v>324.94</v>
      </c>
      <c r="AC194">
        <v>21.11</v>
      </c>
      <c r="AD194">
        <v>7231.89</v>
      </c>
      <c r="AE194">
        <v>21.11</v>
      </c>
      <c r="AF194">
        <v>0</v>
      </c>
      <c r="AG194">
        <v>7231.89</v>
      </c>
      <c r="AH194">
        <v>0</v>
      </c>
      <c r="AI194">
        <v>7253</v>
      </c>
      <c r="AJ194">
        <v>0</v>
      </c>
      <c r="AK194">
        <v>0</v>
      </c>
      <c r="AL194">
        <v>21.11</v>
      </c>
    </row>
    <row r="195" spans="1:38" hidden="1" x14ac:dyDescent="0.2">
      <c r="A195">
        <v>9000344</v>
      </c>
      <c r="B195" t="s">
        <v>628</v>
      </c>
      <c r="C195" t="s">
        <v>426</v>
      </c>
      <c r="D195" t="s">
        <v>629</v>
      </c>
      <c r="E195" t="s">
        <v>630</v>
      </c>
      <c r="F195" t="s">
        <v>125</v>
      </c>
      <c r="G195">
        <v>0</v>
      </c>
      <c r="H195">
        <v>0</v>
      </c>
      <c r="I195">
        <v>0</v>
      </c>
      <c r="J195">
        <v>4.5</v>
      </c>
      <c r="L195">
        <v>7639</v>
      </c>
      <c r="M195">
        <v>0</v>
      </c>
      <c r="N195">
        <v>0</v>
      </c>
      <c r="O195">
        <v>0</v>
      </c>
      <c r="Q195">
        <v>7639</v>
      </c>
      <c r="R195">
        <v>115859.37</v>
      </c>
      <c r="S195">
        <v>10000</v>
      </c>
      <c r="T195">
        <v>0</v>
      </c>
      <c r="U195">
        <v>0</v>
      </c>
      <c r="V195">
        <v>0</v>
      </c>
      <c r="W195">
        <v>0</v>
      </c>
      <c r="X195">
        <v>50000</v>
      </c>
      <c r="Y195">
        <v>19475.240000000002</v>
      </c>
      <c r="Z195">
        <v>1118.4100000000001</v>
      </c>
      <c r="AB195">
        <v>978.27</v>
      </c>
      <c r="AC195">
        <v>140.13999999999999</v>
      </c>
      <c r="AD195">
        <v>7498.86</v>
      </c>
      <c r="AE195">
        <v>111.06</v>
      </c>
      <c r="AF195">
        <v>29.079999999999984</v>
      </c>
      <c r="AG195">
        <v>7454.8099999999995</v>
      </c>
      <c r="AH195">
        <v>44.050000000000182</v>
      </c>
      <c r="AI195">
        <v>7639</v>
      </c>
      <c r="AJ195">
        <v>0</v>
      </c>
      <c r="AK195">
        <v>0</v>
      </c>
      <c r="AL195">
        <v>140.13999999999999</v>
      </c>
    </row>
    <row r="196" spans="1:38" hidden="1" x14ac:dyDescent="0.2">
      <c r="A196">
        <v>9000345</v>
      </c>
      <c r="B196" t="s">
        <v>631</v>
      </c>
      <c r="C196" t="s">
        <v>426</v>
      </c>
      <c r="D196" t="s">
        <v>632</v>
      </c>
      <c r="E196" t="s">
        <v>633</v>
      </c>
      <c r="F196" t="s">
        <v>105</v>
      </c>
      <c r="G196">
        <v>0</v>
      </c>
      <c r="H196">
        <v>7253</v>
      </c>
      <c r="I196">
        <v>0</v>
      </c>
      <c r="J196">
        <v>0</v>
      </c>
      <c r="L196">
        <v>7011.84</v>
      </c>
      <c r="M196">
        <v>0</v>
      </c>
      <c r="N196">
        <v>0</v>
      </c>
      <c r="O196">
        <v>0</v>
      </c>
      <c r="Q196">
        <v>7011.84</v>
      </c>
      <c r="R196">
        <v>112452.45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50000</v>
      </c>
      <c r="Y196">
        <v>26094.19</v>
      </c>
      <c r="Z196">
        <v>1115.83</v>
      </c>
      <c r="AB196">
        <v>984.65</v>
      </c>
      <c r="AC196">
        <v>131.18</v>
      </c>
      <c r="AD196">
        <v>6880.66</v>
      </c>
      <c r="AE196">
        <v>110.01</v>
      </c>
      <c r="AF196">
        <v>21.17</v>
      </c>
      <c r="AG196">
        <v>7054.1399999999994</v>
      </c>
      <c r="AH196">
        <v>-173.47999999999956</v>
      </c>
      <c r="AI196">
        <v>7011.84</v>
      </c>
      <c r="AJ196">
        <v>0</v>
      </c>
      <c r="AK196">
        <v>0</v>
      </c>
      <c r="AL196">
        <v>131.18</v>
      </c>
    </row>
    <row r="197" spans="1:38" hidden="1" x14ac:dyDescent="0.2">
      <c r="A197">
        <v>9000347</v>
      </c>
      <c r="B197" t="s">
        <v>634</v>
      </c>
      <c r="C197" t="s">
        <v>109</v>
      </c>
      <c r="D197" t="s">
        <v>635</v>
      </c>
      <c r="E197" t="s">
        <v>636</v>
      </c>
      <c r="F197" t="s">
        <v>29</v>
      </c>
      <c r="G197">
        <v>9066</v>
      </c>
      <c r="H197">
        <v>0</v>
      </c>
      <c r="I197">
        <v>0</v>
      </c>
      <c r="J197">
        <v>0</v>
      </c>
      <c r="L197">
        <v>9017.9500000000007</v>
      </c>
      <c r="M197">
        <v>0</v>
      </c>
      <c r="N197">
        <v>0</v>
      </c>
      <c r="O197">
        <v>0</v>
      </c>
      <c r="Q197">
        <v>9017.9500000000007</v>
      </c>
      <c r="R197">
        <v>158273.23000000001</v>
      </c>
      <c r="S197">
        <v>10000</v>
      </c>
      <c r="T197">
        <v>0</v>
      </c>
      <c r="U197">
        <v>0</v>
      </c>
      <c r="V197">
        <v>10000</v>
      </c>
      <c r="W197">
        <v>0</v>
      </c>
      <c r="X197">
        <v>50000</v>
      </c>
      <c r="Y197">
        <v>23572.19</v>
      </c>
      <c r="Z197">
        <v>3950.1</v>
      </c>
      <c r="AB197">
        <v>3048.3100000000004</v>
      </c>
      <c r="AC197">
        <v>901.79</v>
      </c>
      <c r="AD197">
        <v>8116.1600000000008</v>
      </c>
      <c r="AE197">
        <v>468.54</v>
      </c>
      <c r="AF197">
        <v>433.24999999999994</v>
      </c>
      <c r="AG197">
        <v>8504.08</v>
      </c>
      <c r="AH197">
        <v>-387.91999999999916</v>
      </c>
      <c r="AI197">
        <v>9017.9500000000007</v>
      </c>
      <c r="AJ197">
        <v>0</v>
      </c>
      <c r="AK197">
        <v>216.28</v>
      </c>
      <c r="AL197">
        <v>1118.07</v>
      </c>
    </row>
    <row r="198" spans="1:38" hidden="1" x14ac:dyDescent="0.2">
      <c r="A198">
        <v>9000348</v>
      </c>
      <c r="B198" t="s">
        <v>637</v>
      </c>
      <c r="C198" t="s">
        <v>426</v>
      </c>
      <c r="D198" t="s">
        <v>638</v>
      </c>
      <c r="E198" t="s">
        <v>639</v>
      </c>
      <c r="F198" t="s">
        <v>125</v>
      </c>
      <c r="G198">
        <v>0</v>
      </c>
      <c r="H198">
        <v>0</v>
      </c>
      <c r="I198">
        <v>0</v>
      </c>
      <c r="J198">
        <v>3.6</v>
      </c>
      <c r="L198">
        <v>6111.2</v>
      </c>
      <c r="M198">
        <v>0</v>
      </c>
      <c r="N198">
        <v>0</v>
      </c>
      <c r="O198">
        <v>0</v>
      </c>
      <c r="Q198">
        <v>6111.2</v>
      </c>
      <c r="R198">
        <v>88288.59</v>
      </c>
      <c r="S198">
        <v>10000</v>
      </c>
      <c r="T198">
        <v>0</v>
      </c>
      <c r="U198">
        <v>0</v>
      </c>
      <c r="V198">
        <v>20000</v>
      </c>
      <c r="W198">
        <v>0</v>
      </c>
      <c r="X198">
        <v>50000</v>
      </c>
      <c r="Y198">
        <v>9857.2199999999993</v>
      </c>
      <c r="Z198">
        <v>0</v>
      </c>
      <c r="AB198">
        <v>58.79</v>
      </c>
      <c r="AC198">
        <v>0</v>
      </c>
      <c r="AD198">
        <v>6111.2</v>
      </c>
      <c r="AE198">
        <v>0</v>
      </c>
      <c r="AF198">
        <v>0</v>
      </c>
      <c r="AG198">
        <v>5995.18</v>
      </c>
      <c r="AH198">
        <v>116.01999999999953</v>
      </c>
      <c r="AI198">
        <v>6111.2</v>
      </c>
      <c r="AJ198">
        <v>0</v>
      </c>
      <c r="AK198">
        <v>0</v>
      </c>
      <c r="AL198">
        <v>0</v>
      </c>
    </row>
    <row r="199" spans="1:38" hidden="1" x14ac:dyDescent="0.2">
      <c r="A199">
        <v>9000349</v>
      </c>
      <c r="B199" t="s">
        <v>640</v>
      </c>
      <c r="C199" t="s">
        <v>426</v>
      </c>
      <c r="D199" t="s">
        <v>641</v>
      </c>
      <c r="E199" t="s">
        <v>642</v>
      </c>
      <c r="F199" t="s">
        <v>125</v>
      </c>
      <c r="G199">
        <v>0</v>
      </c>
      <c r="H199">
        <v>0</v>
      </c>
      <c r="I199">
        <v>0</v>
      </c>
      <c r="J199">
        <v>3.6</v>
      </c>
      <c r="L199">
        <v>6154.03</v>
      </c>
      <c r="M199">
        <v>0</v>
      </c>
      <c r="N199">
        <v>0</v>
      </c>
      <c r="O199">
        <v>0</v>
      </c>
      <c r="Q199">
        <v>6154.03</v>
      </c>
      <c r="R199">
        <v>93937.62</v>
      </c>
      <c r="S199">
        <v>10000</v>
      </c>
      <c r="T199">
        <v>0</v>
      </c>
      <c r="U199">
        <v>0</v>
      </c>
      <c r="V199">
        <v>10000</v>
      </c>
      <c r="W199">
        <v>0</v>
      </c>
      <c r="X199">
        <v>50000</v>
      </c>
      <c r="Y199">
        <v>15190.39</v>
      </c>
      <c r="Z199">
        <v>262.42</v>
      </c>
      <c r="AB199">
        <v>216.52</v>
      </c>
      <c r="AC199">
        <v>45.9</v>
      </c>
      <c r="AD199">
        <v>6108.13</v>
      </c>
      <c r="AE199">
        <v>42.85</v>
      </c>
      <c r="AF199">
        <v>3.0499999999999972</v>
      </c>
      <c r="AG199">
        <v>6009.8399999999992</v>
      </c>
      <c r="AH199">
        <v>98.290000000000873</v>
      </c>
      <c r="AI199">
        <v>6154.03</v>
      </c>
      <c r="AJ199">
        <v>0</v>
      </c>
      <c r="AK199">
        <v>0</v>
      </c>
      <c r="AL199">
        <v>45.9</v>
      </c>
    </row>
    <row r="200" spans="1:38" hidden="1" x14ac:dyDescent="0.2">
      <c r="A200">
        <v>9000351</v>
      </c>
      <c r="B200" t="s">
        <v>643</v>
      </c>
      <c r="C200" t="s">
        <v>426</v>
      </c>
      <c r="D200" t="s">
        <v>644</v>
      </c>
      <c r="E200" t="s">
        <v>645</v>
      </c>
      <c r="F200" t="s">
        <v>105</v>
      </c>
      <c r="G200">
        <v>0</v>
      </c>
      <c r="H200">
        <v>0</v>
      </c>
      <c r="I200">
        <v>0</v>
      </c>
      <c r="J200">
        <v>3.05</v>
      </c>
      <c r="L200">
        <v>5198.4799999999996</v>
      </c>
      <c r="M200">
        <v>0</v>
      </c>
      <c r="N200">
        <v>0</v>
      </c>
      <c r="O200">
        <v>0</v>
      </c>
      <c r="Q200">
        <v>5198.4799999999996</v>
      </c>
      <c r="R200">
        <v>88963.599999999991</v>
      </c>
      <c r="S200">
        <v>10000</v>
      </c>
      <c r="T200">
        <v>0</v>
      </c>
      <c r="U200">
        <v>0</v>
      </c>
      <c r="V200">
        <v>0</v>
      </c>
      <c r="W200">
        <v>0</v>
      </c>
      <c r="X200">
        <v>50000</v>
      </c>
      <c r="Y200">
        <v>12617.47</v>
      </c>
      <c r="Z200">
        <v>490.38</v>
      </c>
      <c r="AB200">
        <v>454.57</v>
      </c>
      <c r="AC200">
        <v>35.81</v>
      </c>
      <c r="AD200">
        <v>5162.6699999999992</v>
      </c>
      <c r="AE200">
        <v>26.02</v>
      </c>
      <c r="AF200">
        <v>9.7900000000000027</v>
      </c>
      <c r="AG200">
        <v>5138.75</v>
      </c>
      <c r="AH200">
        <v>23.919999999999163</v>
      </c>
      <c r="AI200">
        <v>5198.4799999999996</v>
      </c>
      <c r="AJ200">
        <v>0</v>
      </c>
      <c r="AK200">
        <v>0</v>
      </c>
      <c r="AL200">
        <v>35.81</v>
      </c>
    </row>
    <row r="201" spans="1:38" hidden="1" x14ac:dyDescent="0.2">
      <c r="A201">
        <v>9000352</v>
      </c>
      <c r="B201" t="s">
        <v>646</v>
      </c>
      <c r="C201" t="s">
        <v>426</v>
      </c>
      <c r="D201" t="s">
        <v>647</v>
      </c>
      <c r="E201" t="s">
        <v>648</v>
      </c>
      <c r="F201" t="s">
        <v>105</v>
      </c>
      <c r="G201">
        <v>0</v>
      </c>
      <c r="H201">
        <v>0</v>
      </c>
      <c r="I201">
        <v>0</v>
      </c>
      <c r="J201">
        <v>3.6</v>
      </c>
      <c r="L201">
        <v>6103.85</v>
      </c>
      <c r="M201">
        <v>0</v>
      </c>
      <c r="N201">
        <v>0</v>
      </c>
      <c r="O201">
        <v>0</v>
      </c>
      <c r="Q201">
        <v>6103.85</v>
      </c>
      <c r="R201">
        <v>97913.74</v>
      </c>
      <c r="S201">
        <v>10000</v>
      </c>
      <c r="T201">
        <v>0</v>
      </c>
      <c r="U201">
        <v>0</v>
      </c>
      <c r="V201">
        <v>5000</v>
      </c>
      <c r="W201">
        <v>0</v>
      </c>
      <c r="X201">
        <v>50000</v>
      </c>
      <c r="Y201">
        <v>12526.6</v>
      </c>
      <c r="Z201">
        <v>611.61</v>
      </c>
      <c r="AB201">
        <v>561.54</v>
      </c>
      <c r="AC201">
        <v>50.07</v>
      </c>
      <c r="AD201">
        <v>6053.7800000000007</v>
      </c>
      <c r="AE201">
        <v>38.549999999999997</v>
      </c>
      <c r="AF201">
        <v>11.520000000000003</v>
      </c>
      <c r="AG201">
        <v>6024</v>
      </c>
      <c r="AH201">
        <v>29.780000000000655</v>
      </c>
      <c r="AI201">
        <v>6103.85</v>
      </c>
      <c r="AJ201">
        <v>0</v>
      </c>
      <c r="AK201">
        <v>0</v>
      </c>
      <c r="AL201">
        <v>50.07</v>
      </c>
    </row>
    <row r="202" spans="1:38" hidden="1" x14ac:dyDescent="0.2">
      <c r="A202">
        <v>9000353</v>
      </c>
      <c r="B202" t="s">
        <v>649</v>
      </c>
      <c r="C202" t="s">
        <v>426</v>
      </c>
      <c r="D202" t="s">
        <v>650</v>
      </c>
      <c r="E202" t="s">
        <v>651</v>
      </c>
      <c r="F202" t="s">
        <v>125</v>
      </c>
      <c r="G202">
        <v>0</v>
      </c>
      <c r="H202">
        <v>0</v>
      </c>
      <c r="I202">
        <v>0</v>
      </c>
      <c r="J202">
        <v>4.5</v>
      </c>
      <c r="L202">
        <v>7639</v>
      </c>
      <c r="M202">
        <v>0</v>
      </c>
      <c r="N202">
        <v>0</v>
      </c>
      <c r="O202">
        <v>0</v>
      </c>
      <c r="Q202">
        <v>7639</v>
      </c>
      <c r="R202">
        <v>112435.15</v>
      </c>
      <c r="S202">
        <v>0</v>
      </c>
      <c r="T202">
        <v>0</v>
      </c>
      <c r="U202">
        <v>0</v>
      </c>
      <c r="V202">
        <v>5000</v>
      </c>
      <c r="W202">
        <v>0</v>
      </c>
      <c r="X202">
        <v>50000</v>
      </c>
      <c r="Y202">
        <v>16985.86</v>
      </c>
      <c r="Z202">
        <v>1524.93</v>
      </c>
      <c r="AB202">
        <v>1163.82</v>
      </c>
      <c r="AC202">
        <v>361.11</v>
      </c>
      <c r="AD202">
        <v>7277.89</v>
      </c>
      <c r="AE202">
        <v>164.82</v>
      </c>
      <c r="AF202">
        <v>196.29000000000002</v>
      </c>
      <c r="AG202">
        <v>7401.05</v>
      </c>
      <c r="AH202">
        <v>-123.15999999999985</v>
      </c>
      <c r="AI202">
        <v>7639</v>
      </c>
      <c r="AJ202">
        <v>0</v>
      </c>
      <c r="AK202">
        <v>0</v>
      </c>
      <c r="AL202">
        <v>361.11</v>
      </c>
    </row>
    <row r="203" spans="1:38" hidden="1" x14ac:dyDescent="0.2">
      <c r="A203">
        <v>9000354</v>
      </c>
      <c r="B203" t="s">
        <v>652</v>
      </c>
      <c r="C203" t="s">
        <v>426</v>
      </c>
      <c r="D203" t="s">
        <v>653</v>
      </c>
      <c r="E203" t="s">
        <v>654</v>
      </c>
      <c r="F203" t="s">
        <v>125</v>
      </c>
      <c r="G203">
        <v>0</v>
      </c>
      <c r="H203">
        <v>0</v>
      </c>
      <c r="I203">
        <v>0</v>
      </c>
      <c r="J203">
        <v>4.5</v>
      </c>
      <c r="L203">
        <v>7692.54</v>
      </c>
      <c r="M203">
        <v>0</v>
      </c>
      <c r="N203">
        <v>0</v>
      </c>
      <c r="O203">
        <v>150</v>
      </c>
      <c r="Q203">
        <v>7542.54</v>
      </c>
      <c r="R203">
        <v>109604.17</v>
      </c>
      <c r="S203">
        <v>10000</v>
      </c>
      <c r="T203">
        <v>0</v>
      </c>
      <c r="U203">
        <v>0</v>
      </c>
      <c r="V203">
        <v>10000</v>
      </c>
      <c r="W203">
        <v>0</v>
      </c>
      <c r="X203">
        <v>50000</v>
      </c>
      <c r="Y203">
        <v>16001.78</v>
      </c>
      <c r="Z203">
        <v>708.07</v>
      </c>
      <c r="AB203">
        <v>628.33000000000004</v>
      </c>
      <c r="AC203">
        <v>79.739999999999995</v>
      </c>
      <c r="AD203">
        <v>7462.8</v>
      </c>
      <c r="AE203">
        <v>82.03</v>
      </c>
      <c r="AF203">
        <v>-2.2900000000000063</v>
      </c>
      <c r="AG203">
        <v>7536.95</v>
      </c>
      <c r="AH203">
        <v>-74.149999999999636</v>
      </c>
      <c r="AI203">
        <v>7542.54</v>
      </c>
      <c r="AJ203">
        <v>0</v>
      </c>
      <c r="AK203">
        <v>0</v>
      </c>
      <c r="AL203">
        <v>79.739999999999995</v>
      </c>
    </row>
    <row r="204" spans="1:38" hidden="1" x14ac:dyDescent="0.2">
      <c r="A204">
        <v>9000355</v>
      </c>
      <c r="B204" t="s">
        <v>655</v>
      </c>
      <c r="C204" t="s">
        <v>426</v>
      </c>
      <c r="D204" t="s">
        <v>656</v>
      </c>
      <c r="E204" t="s">
        <v>657</v>
      </c>
      <c r="F204" t="s">
        <v>105</v>
      </c>
      <c r="G204">
        <v>0</v>
      </c>
      <c r="H204">
        <v>0</v>
      </c>
      <c r="I204">
        <v>0</v>
      </c>
      <c r="J204">
        <v>2.15</v>
      </c>
      <c r="L204">
        <v>3557.05</v>
      </c>
      <c r="M204">
        <v>0</v>
      </c>
      <c r="N204">
        <v>0</v>
      </c>
      <c r="O204">
        <v>0</v>
      </c>
      <c r="Q204">
        <v>3557.05</v>
      </c>
      <c r="R204">
        <v>67012.14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50000</v>
      </c>
      <c r="Y204">
        <v>10217.41</v>
      </c>
      <c r="Z204">
        <v>203.84</v>
      </c>
      <c r="AB204">
        <v>195.37</v>
      </c>
      <c r="AC204">
        <v>8.4700000000000006</v>
      </c>
      <c r="AD204">
        <v>3548.5800000000004</v>
      </c>
      <c r="AE204">
        <v>8.68</v>
      </c>
      <c r="AF204">
        <v>-0.20999999999999908</v>
      </c>
      <c r="AG204">
        <v>3555.13</v>
      </c>
      <c r="AH204">
        <v>-6.5499999999997272</v>
      </c>
      <c r="AI204">
        <v>3557.05</v>
      </c>
      <c r="AJ204">
        <v>0</v>
      </c>
      <c r="AK204">
        <v>0</v>
      </c>
      <c r="AL204">
        <v>8.4700000000000006</v>
      </c>
    </row>
    <row r="205" spans="1:38" hidden="1" x14ac:dyDescent="0.2">
      <c r="A205">
        <v>9000356</v>
      </c>
      <c r="B205" t="s">
        <v>658</v>
      </c>
      <c r="C205" t="s">
        <v>426</v>
      </c>
      <c r="D205" t="s">
        <v>659</v>
      </c>
      <c r="E205" t="s">
        <v>660</v>
      </c>
      <c r="F205" t="s">
        <v>105</v>
      </c>
      <c r="G205">
        <v>0</v>
      </c>
      <c r="H205">
        <v>0</v>
      </c>
      <c r="I205">
        <v>0</v>
      </c>
      <c r="J205">
        <v>2.15</v>
      </c>
      <c r="L205">
        <v>3645.51</v>
      </c>
      <c r="M205">
        <v>0</v>
      </c>
      <c r="N205">
        <v>0</v>
      </c>
      <c r="O205">
        <v>240</v>
      </c>
      <c r="Q205">
        <v>3405.51</v>
      </c>
      <c r="R205">
        <v>73303.08</v>
      </c>
      <c r="S205">
        <v>0</v>
      </c>
      <c r="T205">
        <v>10000</v>
      </c>
      <c r="U205">
        <v>0</v>
      </c>
      <c r="V205">
        <v>5000</v>
      </c>
      <c r="W205">
        <v>0</v>
      </c>
      <c r="X205">
        <v>50000</v>
      </c>
      <c r="Y205">
        <v>10913.28</v>
      </c>
      <c r="Z205">
        <v>0</v>
      </c>
      <c r="AB205">
        <v>0</v>
      </c>
      <c r="AC205">
        <v>0</v>
      </c>
      <c r="AD205">
        <v>3405.51</v>
      </c>
      <c r="AE205">
        <v>0</v>
      </c>
      <c r="AF205">
        <v>0</v>
      </c>
      <c r="AG205">
        <v>3628.92</v>
      </c>
      <c r="AH205">
        <v>-223.40999999999985</v>
      </c>
      <c r="AI205">
        <v>3405.51</v>
      </c>
      <c r="AJ205">
        <v>0</v>
      </c>
      <c r="AK205">
        <v>0</v>
      </c>
      <c r="AL205">
        <v>0</v>
      </c>
    </row>
    <row r="206" spans="1:38" hidden="1" x14ac:dyDescent="0.2">
      <c r="A206">
        <v>9000357</v>
      </c>
      <c r="B206" t="s">
        <v>661</v>
      </c>
      <c r="C206" t="s">
        <v>426</v>
      </c>
      <c r="D206" t="s">
        <v>662</v>
      </c>
      <c r="E206" t="s">
        <v>663</v>
      </c>
      <c r="F206" t="s">
        <v>105</v>
      </c>
      <c r="G206">
        <v>0</v>
      </c>
      <c r="H206">
        <v>0</v>
      </c>
      <c r="I206">
        <v>0</v>
      </c>
      <c r="J206">
        <v>2.15</v>
      </c>
      <c r="L206">
        <v>3650.46</v>
      </c>
      <c r="M206">
        <v>0</v>
      </c>
      <c r="N206">
        <v>0</v>
      </c>
      <c r="O206">
        <v>0</v>
      </c>
      <c r="Q206">
        <v>3650.46</v>
      </c>
      <c r="R206">
        <v>70366.62000000001</v>
      </c>
      <c r="S206">
        <v>10000</v>
      </c>
      <c r="T206">
        <v>10000</v>
      </c>
      <c r="U206">
        <v>0</v>
      </c>
      <c r="V206">
        <v>10000</v>
      </c>
      <c r="W206">
        <v>0</v>
      </c>
      <c r="X206">
        <v>50000</v>
      </c>
      <c r="Y206">
        <v>9812.5300000000007</v>
      </c>
      <c r="Z206">
        <v>0</v>
      </c>
      <c r="AB206">
        <v>0</v>
      </c>
      <c r="AC206">
        <v>0</v>
      </c>
      <c r="AD206">
        <v>3650.46</v>
      </c>
      <c r="AE206">
        <v>0</v>
      </c>
      <c r="AF206">
        <v>0</v>
      </c>
      <c r="AG206">
        <v>3746.58</v>
      </c>
      <c r="AH206">
        <v>-96.119999999999891</v>
      </c>
      <c r="AI206">
        <v>3650.46</v>
      </c>
      <c r="AJ206">
        <v>0</v>
      </c>
      <c r="AK206">
        <v>0</v>
      </c>
      <c r="AL206">
        <v>0</v>
      </c>
    </row>
    <row r="207" spans="1:38" hidden="1" x14ac:dyDescent="0.2">
      <c r="A207">
        <v>9000358</v>
      </c>
      <c r="B207" t="s">
        <v>664</v>
      </c>
      <c r="C207" t="s">
        <v>426</v>
      </c>
      <c r="D207" t="s">
        <v>665</v>
      </c>
      <c r="E207" t="s">
        <v>666</v>
      </c>
      <c r="F207" t="s">
        <v>125</v>
      </c>
      <c r="G207">
        <v>0</v>
      </c>
      <c r="H207">
        <v>0</v>
      </c>
      <c r="I207">
        <v>0</v>
      </c>
      <c r="J207">
        <v>3.6</v>
      </c>
      <c r="L207">
        <v>6190.88</v>
      </c>
      <c r="M207">
        <v>0</v>
      </c>
      <c r="N207">
        <v>0</v>
      </c>
      <c r="O207">
        <v>0</v>
      </c>
      <c r="Q207">
        <v>6190.88</v>
      </c>
      <c r="R207">
        <v>86689.340000000011</v>
      </c>
      <c r="S207">
        <v>10000</v>
      </c>
      <c r="T207">
        <v>0</v>
      </c>
      <c r="U207">
        <v>0</v>
      </c>
      <c r="V207">
        <v>10000</v>
      </c>
      <c r="W207">
        <v>0</v>
      </c>
      <c r="X207">
        <v>50000</v>
      </c>
      <c r="Y207">
        <v>8358.92</v>
      </c>
      <c r="Z207">
        <v>249.91</v>
      </c>
      <c r="AB207">
        <v>197.45</v>
      </c>
      <c r="AC207">
        <v>52.46</v>
      </c>
      <c r="AD207">
        <v>6138.42</v>
      </c>
      <c r="AE207">
        <v>50.69</v>
      </c>
      <c r="AF207">
        <v>1.7700000000000031</v>
      </c>
      <c r="AG207">
        <v>6081.04</v>
      </c>
      <c r="AH207">
        <v>57.380000000000109</v>
      </c>
      <c r="AI207">
        <v>6190.88</v>
      </c>
      <c r="AJ207">
        <v>0</v>
      </c>
      <c r="AK207">
        <v>0</v>
      </c>
      <c r="AL207">
        <v>52.46</v>
      </c>
    </row>
    <row r="208" spans="1:38" hidden="1" x14ac:dyDescent="0.2">
      <c r="A208">
        <v>9000363</v>
      </c>
      <c r="B208" t="s">
        <v>667</v>
      </c>
      <c r="C208" t="s">
        <v>122</v>
      </c>
      <c r="D208" t="s">
        <v>668</v>
      </c>
      <c r="E208" t="s">
        <v>669</v>
      </c>
      <c r="F208" t="s">
        <v>125</v>
      </c>
      <c r="G208">
        <v>0</v>
      </c>
      <c r="H208">
        <v>0</v>
      </c>
      <c r="I208">
        <v>0</v>
      </c>
      <c r="J208">
        <v>4.5</v>
      </c>
      <c r="L208">
        <v>7425</v>
      </c>
      <c r="M208">
        <v>0</v>
      </c>
      <c r="N208">
        <v>0</v>
      </c>
      <c r="O208">
        <v>0</v>
      </c>
      <c r="Q208">
        <v>7425</v>
      </c>
      <c r="R208">
        <v>113657.35</v>
      </c>
      <c r="S208">
        <v>0</v>
      </c>
      <c r="T208">
        <v>10000</v>
      </c>
      <c r="U208">
        <v>0</v>
      </c>
      <c r="V208">
        <v>10000</v>
      </c>
      <c r="W208">
        <v>0</v>
      </c>
      <c r="X208">
        <v>50000</v>
      </c>
      <c r="Y208">
        <v>18411.46</v>
      </c>
      <c r="Z208">
        <v>757.38</v>
      </c>
      <c r="AB208">
        <v>686.02</v>
      </c>
      <c r="AC208">
        <v>71.36</v>
      </c>
      <c r="AD208">
        <v>7353.64</v>
      </c>
      <c r="AE208">
        <v>71.36</v>
      </c>
      <c r="AF208">
        <v>0</v>
      </c>
      <c r="AG208">
        <v>7353.64</v>
      </c>
      <c r="AH208">
        <v>0</v>
      </c>
      <c r="AI208">
        <v>7425</v>
      </c>
      <c r="AJ208">
        <v>0</v>
      </c>
      <c r="AK208">
        <v>0</v>
      </c>
      <c r="AL208">
        <v>71.36</v>
      </c>
    </row>
    <row r="209" spans="1:38" hidden="1" x14ac:dyDescent="0.2">
      <c r="A209">
        <v>9000367</v>
      </c>
      <c r="B209" t="s">
        <v>670</v>
      </c>
      <c r="C209" t="s">
        <v>122</v>
      </c>
      <c r="D209" t="s">
        <v>671</v>
      </c>
      <c r="E209" t="s">
        <v>672</v>
      </c>
      <c r="F209" t="s">
        <v>160</v>
      </c>
      <c r="G209">
        <v>0</v>
      </c>
      <c r="H209">
        <v>0</v>
      </c>
      <c r="I209">
        <v>0</v>
      </c>
      <c r="J209">
        <v>1.2</v>
      </c>
      <c r="L209">
        <v>4575</v>
      </c>
      <c r="M209">
        <v>0</v>
      </c>
      <c r="N209">
        <v>0</v>
      </c>
      <c r="O209">
        <v>0</v>
      </c>
      <c r="Q209">
        <v>4575</v>
      </c>
      <c r="R209">
        <v>86631.86</v>
      </c>
      <c r="S209">
        <v>10000</v>
      </c>
      <c r="T209">
        <v>0</v>
      </c>
      <c r="U209">
        <v>0</v>
      </c>
      <c r="V209">
        <v>10000</v>
      </c>
      <c r="W209">
        <v>0</v>
      </c>
      <c r="X209">
        <v>50000</v>
      </c>
      <c r="Y209">
        <v>14420.56</v>
      </c>
      <c r="Z209">
        <v>66.34</v>
      </c>
      <c r="AA209">
        <v>53.06</v>
      </c>
      <c r="AB209">
        <v>12.95</v>
      </c>
      <c r="AC209">
        <v>0.33</v>
      </c>
      <c r="AD209">
        <v>4574.67</v>
      </c>
      <c r="AE209">
        <v>0</v>
      </c>
      <c r="AF209">
        <v>0.33</v>
      </c>
      <c r="AG209">
        <v>4575</v>
      </c>
      <c r="AH209">
        <v>-0.32999999999992724</v>
      </c>
      <c r="AI209">
        <v>4575</v>
      </c>
      <c r="AJ209">
        <v>0</v>
      </c>
      <c r="AK209">
        <v>0</v>
      </c>
      <c r="AL209">
        <v>0.33</v>
      </c>
    </row>
    <row r="210" spans="1:38" hidden="1" x14ac:dyDescent="0.2">
      <c r="A210">
        <v>9000369</v>
      </c>
      <c r="B210" t="s">
        <v>673</v>
      </c>
      <c r="C210" t="s">
        <v>122</v>
      </c>
      <c r="D210" t="s">
        <v>674</v>
      </c>
      <c r="E210" t="s">
        <v>675</v>
      </c>
      <c r="F210" t="s">
        <v>29</v>
      </c>
      <c r="G210">
        <v>9066</v>
      </c>
      <c r="H210">
        <v>0</v>
      </c>
      <c r="I210">
        <v>0</v>
      </c>
      <c r="J210">
        <v>0</v>
      </c>
      <c r="L210">
        <v>8925.93</v>
      </c>
      <c r="M210">
        <v>0</v>
      </c>
      <c r="N210">
        <v>0</v>
      </c>
      <c r="O210">
        <v>0</v>
      </c>
      <c r="Q210">
        <v>8925.93</v>
      </c>
      <c r="R210">
        <v>156607.60999999999</v>
      </c>
      <c r="S210">
        <v>0</v>
      </c>
      <c r="T210">
        <v>0</v>
      </c>
      <c r="U210">
        <v>0</v>
      </c>
      <c r="V210">
        <v>10000</v>
      </c>
      <c r="W210">
        <v>0</v>
      </c>
      <c r="X210">
        <v>50000</v>
      </c>
      <c r="Y210">
        <v>24575.9</v>
      </c>
      <c r="Z210">
        <v>4683.17</v>
      </c>
      <c r="AB210">
        <v>3790.58</v>
      </c>
      <c r="AC210">
        <v>892.59</v>
      </c>
      <c r="AD210">
        <v>8033.34</v>
      </c>
      <c r="AE210">
        <v>478.56</v>
      </c>
      <c r="AF210">
        <v>414.03000000000003</v>
      </c>
      <c r="AG210">
        <v>8484.99</v>
      </c>
      <c r="AH210">
        <v>-451.64999999999964</v>
      </c>
      <c r="AI210">
        <v>8925.93</v>
      </c>
      <c r="AJ210">
        <v>0</v>
      </c>
      <c r="AK210">
        <v>227.21</v>
      </c>
      <c r="AL210">
        <v>1119.8</v>
      </c>
    </row>
    <row r="211" spans="1:38" hidden="1" x14ac:dyDescent="0.2">
      <c r="A211">
        <v>9000377</v>
      </c>
      <c r="B211" t="s">
        <v>676</v>
      </c>
      <c r="C211" t="s">
        <v>122</v>
      </c>
      <c r="D211" t="s">
        <v>677</v>
      </c>
      <c r="E211" t="s">
        <v>678</v>
      </c>
      <c r="F211" t="s">
        <v>125</v>
      </c>
      <c r="G211">
        <v>0</v>
      </c>
      <c r="H211">
        <v>0</v>
      </c>
      <c r="I211">
        <v>0</v>
      </c>
      <c r="J211">
        <v>4.5</v>
      </c>
      <c r="L211">
        <v>7447</v>
      </c>
      <c r="M211">
        <v>0</v>
      </c>
      <c r="N211">
        <v>0</v>
      </c>
      <c r="O211">
        <v>100</v>
      </c>
      <c r="Q211">
        <v>7347</v>
      </c>
      <c r="R211">
        <v>108732.22</v>
      </c>
      <c r="S211">
        <v>10000</v>
      </c>
      <c r="T211">
        <v>10000</v>
      </c>
      <c r="U211">
        <v>0</v>
      </c>
      <c r="V211">
        <v>10000</v>
      </c>
      <c r="W211">
        <v>0</v>
      </c>
      <c r="X211">
        <v>50000</v>
      </c>
      <c r="Y211">
        <v>14534.38</v>
      </c>
      <c r="Z211">
        <v>425.94</v>
      </c>
      <c r="AB211">
        <v>388.73</v>
      </c>
      <c r="AC211">
        <v>37.21</v>
      </c>
      <c r="AD211">
        <v>7309.79</v>
      </c>
      <c r="AE211">
        <v>40.65</v>
      </c>
      <c r="AF211">
        <v>-3.4399999999999977</v>
      </c>
      <c r="AG211">
        <v>7421.35</v>
      </c>
      <c r="AH211">
        <v>-111.5600000000004</v>
      </c>
      <c r="AI211">
        <v>7347</v>
      </c>
      <c r="AJ211">
        <v>0</v>
      </c>
      <c r="AK211">
        <v>0</v>
      </c>
      <c r="AL211">
        <v>37.21</v>
      </c>
    </row>
    <row r="212" spans="1:38" hidden="1" x14ac:dyDescent="0.2">
      <c r="A212">
        <v>9000387</v>
      </c>
      <c r="B212" t="s">
        <v>679</v>
      </c>
      <c r="C212" t="s">
        <v>122</v>
      </c>
      <c r="D212" t="s">
        <v>680</v>
      </c>
      <c r="E212" t="s">
        <v>681</v>
      </c>
      <c r="F212" t="s">
        <v>125</v>
      </c>
      <c r="G212">
        <v>0</v>
      </c>
      <c r="H212">
        <v>0</v>
      </c>
      <c r="I212">
        <v>0</v>
      </c>
      <c r="J212">
        <v>3.6</v>
      </c>
      <c r="L212">
        <v>5940</v>
      </c>
      <c r="M212">
        <v>0</v>
      </c>
      <c r="N212">
        <v>0</v>
      </c>
      <c r="O212">
        <v>50</v>
      </c>
      <c r="Q212">
        <v>5890</v>
      </c>
      <c r="R212">
        <v>94160.07</v>
      </c>
      <c r="S212">
        <v>10000</v>
      </c>
      <c r="T212">
        <v>0</v>
      </c>
      <c r="U212">
        <v>0</v>
      </c>
      <c r="V212">
        <v>10000</v>
      </c>
      <c r="W212">
        <v>0</v>
      </c>
      <c r="X212">
        <v>50000</v>
      </c>
      <c r="Y212">
        <v>15107.92</v>
      </c>
      <c r="Z212">
        <v>271.56</v>
      </c>
      <c r="AB212">
        <v>243.91</v>
      </c>
      <c r="AC212">
        <v>27.65</v>
      </c>
      <c r="AD212">
        <v>5862.35</v>
      </c>
      <c r="AE212">
        <v>29.15</v>
      </c>
      <c r="AF212">
        <v>-1.5</v>
      </c>
      <c r="AG212">
        <v>5910.85</v>
      </c>
      <c r="AH212">
        <v>-48.5</v>
      </c>
      <c r="AI212">
        <v>5890</v>
      </c>
      <c r="AJ212">
        <v>0</v>
      </c>
      <c r="AK212">
        <v>0</v>
      </c>
      <c r="AL212">
        <v>27.65</v>
      </c>
    </row>
    <row r="213" spans="1:38" hidden="1" x14ac:dyDescent="0.2">
      <c r="A213">
        <v>9000388</v>
      </c>
      <c r="B213" t="s">
        <v>682</v>
      </c>
      <c r="C213" t="s">
        <v>122</v>
      </c>
      <c r="D213" t="s">
        <v>683</v>
      </c>
      <c r="E213" t="s">
        <v>684</v>
      </c>
      <c r="F213" t="s">
        <v>125</v>
      </c>
      <c r="G213">
        <v>0</v>
      </c>
      <c r="H213">
        <v>0</v>
      </c>
      <c r="I213">
        <v>0</v>
      </c>
      <c r="J213">
        <v>3.6</v>
      </c>
      <c r="L213">
        <v>5940</v>
      </c>
      <c r="M213">
        <v>0</v>
      </c>
      <c r="N213">
        <v>150</v>
      </c>
      <c r="O213">
        <v>0</v>
      </c>
      <c r="Q213">
        <v>6090</v>
      </c>
      <c r="R213">
        <v>89916.77</v>
      </c>
      <c r="S213">
        <v>5000</v>
      </c>
      <c r="T213">
        <v>0</v>
      </c>
      <c r="U213">
        <v>0</v>
      </c>
      <c r="V213">
        <v>10000</v>
      </c>
      <c r="W213">
        <v>0</v>
      </c>
      <c r="X213">
        <v>50000</v>
      </c>
      <c r="Y213">
        <v>11868.35</v>
      </c>
      <c r="Z213">
        <v>391.45</v>
      </c>
      <c r="AB213">
        <v>354.94</v>
      </c>
      <c r="AC213">
        <v>36.51</v>
      </c>
      <c r="AD213">
        <v>6053.49</v>
      </c>
      <c r="AE213">
        <v>32.01</v>
      </c>
      <c r="AF213">
        <v>4.5</v>
      </c>
      <c r="AG213">
        <v>5907.99</v>
      </c>
      <c r="AH213">
        <v>145.5</v>
      </c>
      <c r="AI213">
        <v>6090</v>
      </c>
      <c r="AJ213">
        <v>0</v>
      </c>
      <c r="AK213">
        <v>0</v>
      </c>
      <c r="AL213">
        <v>36.51</v>
      </c>
    </row>
    <row r="214" spans="1:38" hidden="1" x14ac:dyDescent="0.2">
      <c r="A214">
        <v>9000389</v>
      </c>
      <c r="B214" t="s">
        <v>685</v>
      </c>
      <c r="C214" t="s">
        <v>122</v>
      </c>
      <c r="D214" t="s">
        <v>686</v>
      </c>
      <c r="E214" t="s">
        <v>687</v>
      </c>
      <c r="F214" t="s">
        <v>125</v>
      </c>
      <c r="G214">
        <v>0</v>
      </c>
      <c r="H214">
        <v>0</v>
      </c>
      <c r="I214">
        <v>0</v>
      </c>
      <c r="J214">
        <v>4.5</v>
      </c>
      <c r="L214">
        <v>7425</v>
      </c>
      <c r="M214">
        <v>0</v>
      </c>
      <c r="N214">
        <v>0</v>
      </c>
      <c r="O214">
        <v>0</v>
      </c>
      <c r="Q214">
        <v>7425</v>
      </c>
      <c r="R214">
        <v>112990</v>
      </c>
      <c r="S214">
        <v>10000</v>
      </c>
      <c r="T214">
        <v>0</v>
      </c>
      <c r="U214">
        <v>0</v>
      </c>
      <c r="V214">
        <v>10000</v>
      </c>
      <c r="W214">
        <v>0</v>
      </c>
      <c r="X214">
        <v>50000</v>
      </c>
      <c r="Y214">
        <v>21495.759999999998</v>
      </c>
      <c r="Z214">
        <v>644.83000000000004</v>
      </c>
      <c r="AB214">
        <v>563.09</v>
      </c>
      <c r="AC214">
        <v>81.739999999999995</v>
      </c>
      <c r="AD214">
        <v>7343.26</v>
      </c>
      <c r="AE214">
        <v>81.739999999999995</v>
      </c>
      <c r="AF214">
        <v>0</v>
      </c>
      <c r="AG214">
        <v>7343.26</v>
      </c>
      <c r="AH214">
        <v>0</v>
      </c>
      <c r="AI214">
        <v>7425</v>
      </c>
      <c r="AJ214">
        <v>0</v>
      </c>
      <c r="AK214">
        <v>0</v>
      </c>
      <c r="AL214">
        <v>81.739999999999995</v>
      </c>
    </row>
    <row r="215" spans="1:38" hidden="1" x14ac:dyDescent="0.2">
      <c r="A215">
        <v>9000390</v>
      </c>
      <c r="B215" t="s">
        <v>688</v>
      </c>
      <c r="C215" t="s">
        <v>122</v>
      </c>
      <c r="D215" t="s">
        <v>689</v>
      </c>
      <c r="E215" t="s">
        <v>690</v>
      </c>
      <c r="F215" t="s">
        <v>160</v>
      </c>
      <c r="G215">
        <v>0</v>
      </c>
      <c r="H215">
        <v>0</v>
      </c>
      <c r="I215">
        <v>0</v>
      </c>
      <c r="J215">
        <v>1.8</v>
      </c>
      <c r="L215">
        <v>4575</v>
      </c>
      <c r="M215">
        <v>0</v>
      </c>
      <c r="N215">
        <v>0</v>
      </c>
      <c r="O215">
        <v>0</v>
      </c>
      <c r="Q215">
        <v>4575</v>
      </c>
      <c r="R215">
        <v>88245.31</v>
      </c>
      <c r="S215">
        <v>10000</v>
      </c>
      <c r="T215">
        <v>10000</v>
      </c>
      <c r="U215">
        <v>0</v>
      </c>
      <c r="V215">
        <v>10000</v>
      </c>
      <c r="W215">
        <v>0</v>
      </c>
      <c r="X215">
        <v>50000</v>
      </c>
      <c r="Y215">
        <v>17096.939999999999</v>
      </c>
      <c r="Z215">
        <v>0</v>
      </c>
      <c r="AB215">
        <v>0</v>
      </c>
      <c r="AC215">
        <v>0</v>
      </c>
      <c r="AD215">
        <v>4575</v>
      </c>
      <c r="AE215">
        <v>0</v>
      </c>
      <c r="AF215">
        <v>0</v>
      </c>
      <c r="AG215">
        <v>4575</v>
      </c>
      <c r="AH215">
        <v>0</v>
      </c>
      <c r="AI215">
        <v>4575</v>
      </c>
      <c r="AJ215">
        <v>0</v>
      </c>
      <c r="AK215">
        <v>0</v>
      </c>
      <c r="AL215">
        <v>0</v>
      </c>
    </row>
    <row r="216" spans="1:38" hidden="1" x14ac:dyDescent="0.2">
      <c r="A216">
        <v>9000391</v>
      </c>
      <c r="B216" t="s">
        <v>691</v>
      </c>
      <c r="C216" t="s">
        <v>122</v>
      </c>
      <c r="D216" t="s">
        <v>692</v>
      </c>
      <c r="E216" t="s">
        <v>693</v>
      </c>
      <c r="F216" t="s">
        <v>125</v>
      </c>
      <c r="G216">
        <v>0</v>
      </c>
      <c r="H216">
        <v>0</v>
      </c>
      <c r="I216">
        <v>0</v>
      </c>
      <c r="J216">
        <v>3.6</v>
      </c>
      <c r="L216">
        <v>5940</v>
      </c>
      <c r="M216">
        <v>0</v>
      </c>
      <c r="N216">
        <v>0</v>
      </c>
      <c r="O216">
        <v>0</v>
      </c>
      <c r="Q216">
        <v>5940</v>
      </c>
      <c r="R216">
        <v>96567.09</v>
      </c>
      <c r="S216">
        <v>10000</v>
      </c>
      <c r="T216">
        <v>0</v>
      </c>
      <c r="U216">
        <v>0</v>
      </c>
      <c r="V216">
        <v>0</v>
      </c>
      <c r="W216">
        <v>0</v>
      </c>
      <c r="X216">
        <v>50000</v>
      </c>
      <c r="Y216">
        <v>17175.66</v>
      </c>
      <c r="Z216">
        <v>581.74</v>
      </c>
      <c r="AB216">
        <v>517.1</v>
      </c>
      <c r="AC216">
        <v>64.64</v>
      </c>
      <c r="AD216">
        <v>5875.36</v>
      </c>
      <c r="AE216">
        <v>64.64</v>
      </c>
      <c r="AF216">
        <v>0</v>
      </c>
      <c r="AG216">
        <v>5875.36</v>
      </c>
      <c r="AH216">
        <v>0</v>
      </c>
      <c r="AI216">
        <v>5940</v>
      </c>
      <c r="AJ216">
        <v>0</v>
      </c>
      <c r="AK216">
        <v>0</v>
      </c>
      <c r="AL216">
        <v>64.64</v>
      </c>
    </row>
    <row r="217" spans="1:38" hidden="1" x14ac:dyDescent="0.2">
      <c r="A217">
        <v>9000392</v>
      </c>
      <c r="B217" t="s">
        <v>694</v>
      </c>
      <c r="C217" t="s">
        <v>122</v>
      </c>
      <c r="D217" t="s">
        <v>695</v>
      </c>
      <c r="E217" t="s">
        <v>9263</v>
      </c>
      <c r="F217" t="s">
        <v>125</v>
      </c>
      <c r="G217">
        <v>0</v>
      </c>
      <c r="H217">
        <v>0</v>
      </c>
      <c r="I217">
        <v>0</v>
      </c>
      <c r="J217">
        <v>3.6</v>
      </c>
      <c r="L217">
        <v>5940</v>
      </c>
      <c r="M217">
        <v>0</v>
      </c>
      <c r="N217">
        <v>100</v>
      </c>
      <c r="O217">
        <v>0</v>
      </c>
      <c r="Q217">
        <v>6040</v>
      </c>
      <c r="R217">
        <v>93371.29</v>
      </c>
      <c r="S217">
        <v>10000</v>
      </c>
      <c r="T217">
        <v>0</v>
      </c>
      <c r="U217">
        <v>0</v>
      </c>
      <c r="V217">
        <v>10000</v>
      </c>
      <c r="W217">
        <v>4000</v>
      </c>
      <c r="X217">
        <v>50000</v>
      </c>
      <c r="Y217">
        <v>15765.36</v>
      </c>
      <c r="Z217">
        <v>108.18</v>
      </c>
      <c r="AB217">
        <v>80.78</v>
      </c>
      <c r="AC217">
        <v>27.4</v>
      </c>
      <c r="AD217">
        <v>6012.6</v>
      </c>
      <c r="AE217">
        <v>29.81</v>
      </c>
      <c r="AF217">
        <v>-2.41</v>
      </c>
      <c r="AG217">
        <v>6090.19</v>
      </c>
      <c r="AH217">
        <v>-77.589999999999236</v>
      </c>
      <c r="AI217">
        <v>6040</v>
      </c>
      <c r="AJ217">
        <v>0</v>
      </c>
      <c r="AK217">
        <v>0</v>
      </c>
      <c r="AL217">
        <v>27.4</v>
      </c>
    </row>
    <row r="218" spans="1:38" hidden="1" x14ac:dyDescent="0.2">
      <c r="A218">
        <v>9000393</v>
      </c>
      <c r="B218" t="s">
        <v>697</v>
      </c>
      <c r="C218" t="s">
        <v>122</v>
      </c>
      <c r="D218" t="s">
        <v>698</v>
      </c>
      <c r="E218" t="s">
        <v>699</v>
      </c>
      <c r="F218" t="s">
        <v>125</v>
      </c>
      <c r="G218">
        <v>0</v>
      </c>
      <c r="H218">
        <v>0</v>
      </c>
      <c r="I218">
        <v>0</v>
      </c>
      <c r="J218">
        <v>3.6</v>
      </c>
      <c r="L218">
        <v>5940</v>
      </c>
      <c r="M218">
        <v>0</v>
      </c>
      <c r="N218">
        <v>0</v>
      </c>
      <c r="O218">
        <v>0</v>
      </c>
      <c r="Q218">
        <v>5940</v>
      </c>
      <c r="R218">
        <v>93281.76</v>
      </c>
      <c r="S218">
        <v>10000</v>
      </c>
      <c r="T218">
        <v>10000</v>
      </c>
      <c r="U218">
        <v>0</v>
      </c>
      <c r="V218">
        <v>10000</v>
      </c>
      <c r="W218">
        <v>0</v>
      </c>
      <c r="X218">
        <v>50000</v>
      </c>
      <c r="Y218">
        <v>16259.49</v>
      </c>
      <c r="Z218">
        <v>0</v>
      </c>
      <c r="AB218">
        <v>4.55</v>
      </c>
      <c r="AC218">
        <v>0</v>
      </c>
      <c r="AD218">
        <v>5940</v>
      </c>
      <c r="AE218">
        <v>0</v>
      </c>
      <c r="AF218">
        <v>0</v>
      </c>
      <c r="AG218">
        <v>5940</v>
      </c>
      <c r="AH218">
        <v>0</v>
      </c>
      <c r="AI218">
        <v>5940</v>
      </c>
      <c r="AJ218">
        <v>0</v>
      </c>
      <c r="AK218">
        <v>0</v>
      </c>
      <c r="AL218">
        <v>0</v>
      </c>
    </row>
    <row r="219" spans="1:38" hidden="1" x14ac:dyDescent="0.2">
      <c r="A219">
        <v>9000397</v>
      </c>
      <c r="B219" t="s">
        <v>700</v>
      </c>
      <c r="C219" t="s">
        <v>122</v>
      </c>
      <c r="D219" t="s">
        <v>701</v>
      </c>
      <c r="E219" t="s">
        <v>702</v>
      </c>
      <c r="F219" t="s">
        <v>125</v>
      </c>
      <c r="G219">
        <v>0</v>
      </c>
      <c r="H219">
        <v>0</v>
      </c>
      <c r="I219">
        <v>0</v>
      </c>
      <c r="J219">
        <v>3.6</v>
      </c>
      <c r="L219">
        <v>5940</v>
      </c>
      <c r="M219">
        <v>0</v>
      </c>
      <c r="N219">
        <v>0</v>
      </c>
      <c r="O219">
        <v>350</v>
      </c>
      <c r="Q219">
        <v>5590</v>
      </c>
      <c r="R219">
        <v>92608.49</v>
      </c>
      <c r="S219">
        <v>10000</v>
      </c>
      <c r="T219">
        <v>10000</v>
      </c>
      <c r="U219">
        <v>0</v>
      </c>
      <c r="V219">
        <v>10000</v>
      </c>
      <c r="W219">
        <v>0</v>
      </c>
      <c r="X219">
        <v>50000</v>
      </c>
      <c r="Y219">
        <v>12465.06</v>
      </c>
      <c r="Z219">
        <v>4.3</v>
      </c>
      <c r="AB219">
        <v>57.53</v>
      </c>
      <c r="AC219">
        <v>0</v>
      </c>
      <c r="AD219">
        <v>5590</v>
      </c>
      <c r="AE219">
        <v>0</v>
      </c>
      <c r="AF219">
        <v>0</v>
      </c>
      <c r="AG219">
        <v>5940</v>
      </c>
      <c r="AH219">
        <v>-350</v>
      </c>
      <c r="AI219">
        <v>5590</v>
      </c>
      <c r="AJ219">
        <v>0</v>
      </c>
      <c r="AK219">
        <v>0</v>
      </c>
      <c r="AL219">
        <v>0</v>
      </c>
    </row>
    <row r="220" spans="1:38" hidden="1" x14ac:dyDescent="0.2">
      <c r="A220">
        <v>9000398</v>
      </c>
      <c r="B220" t="s">
        <v>703</v>
      </c>
      <c r="C220" t="s">
        <v>122</v>
      </c>
      <c r="D220" t="s">
        <v>704</v>
      </c>
      <c r="E220" t="s">
        <v>705</v>
      </c>
      <c r="F220" t="s">
        <v>105</v>
      </c>
      <c r="G220">
        <v>0</v>
      </c>
      <c r="H220">
        <v>0</v>
      </c>
      <c r="I220">
        <v>0</v>
      </c>
      <c r="J220">
        <v>3.05</v>
      </c>
      <c r="L220">
        <v>4575</v>
      </c>
      <c r="M220">
        <v>0</v>
      </c>
      <c r="N220">
        <v>0</v>
      </c>
      <c r="O220">
        <v>0</v>
      </c>
      <c r="Q220">
        <v>4575</v>
      </c>
      <c r="R220">
        <v>79126.070000000007</v>
      </c>
      <c r="S220">
        <v>10000</v>
      </c>
      <c r="T220">
        <v>10000</v>
      </c>
      <c r="U220">
        <v>0</v>
      </c>
      <c r="V220">
        <v>10000</v>
      </c>
      <c r="W220">
        <v>0</v>
      </c>
      <c r="X220">
        <v>50000</v>
      </c>
      <c r="Y220">
        <v>10890.57</v>
      </c>
      <c r="Z220">
        <v>0</v>
      </c>
      <c r="AB220">
        <v>0</v>
      </c>
      <c r="AC220">
        <v>0</v>
      </c>
      <c r="AD220">
        <v>4575</v>
      </c>
      <c r="AE220">
        <v>0</v>
      </c>
      <c r="AF220">
        <v>0</v>
      </c>
      <c r="AG220">
        <v>4575</v>
      </c>
      <c r="AH220">
        <v>0</v>
      </c>
      <c r="AI220">
        <v>4575</v>
      </c>
      <c r="AJ220">
        <v>0</v>
      </c>
      <c r="AK220">
        <v>0</v>
      </c>
      <c r="AL220">
        <v>0</v>
      </c>
    </row>
    <row r="221" spans="1:38" hidden="1" x14ac:dyDescent="0.2">
      <c r="A221">
        <v>9000399</v>
      </c>
      <c r="B221" t="s">
        <v>706</v>
      </c>
      <c r="C221" t="s">
        <v>122</v>
      </c>
      <c r="D221" t="s">
        <v>707</v>
      </c>
      <c r="E221" t="s">
        <v>708</v>
      </c>
      <c r="F221" t="s">
        <v>105</v>
      </c>
      <c r="G221">
        <v>0</v>
      </c>
      <c r="H221">
        <v>0</v>
      </c>
      <c r="I221">
        <v>0</v>
      </c>
      <c r="J221">
        <v>1.8</v>
      </c>
      <c r="L221">
        <v>3926</v>
      </c>
      <c r="M221">
        <v>0</v>
      </c>
      <c r="N221">
        <v>0</v>
      </c>
      <c r="O221">
        <v>0</v>
      </c>
      <c r="Q221">
        <v>3926</v>
      </c>
      <c r="R221">
        <v>77275.58</v>
      </c>
      <c r="S221">
        <v>10000</v>
      </c>
      <c r="T221">
        <v>10000</v>
      </c>
      <c r="U221">
        <v>0</v>
      </c>
      <c r="V221">
        <v>20000</v>
      </c>
      <c r="W221">
        <v>0</v>
      </c>
      <c r="X221">
        <v>50000</v>
      </c>
      <c r="Y221">
        <v>10252.56</v>
      </c>
      <c r="Z221">
        <v>0</v>
      </c>
      <c r="AB221">
        <v>0</v>
      </c>
      <c r="AC221">
        <v>0</v>
      </c>
      <c r="AD221">
        <v>3926</v>
      </c>
      <c r="AE221">
        <v>0</v>
      </c>
      <c r="AF221">
        <v>0</v>
      </c>
      <c r="AG221">
        <v>3975</v>
      </c>
      <c r="AH221">
        <v>-49</v>
      </c>
      <c r="AI221">
        <v>3926</v>
      </c>
      <c r="AJ221">
        <v>0</v>
      </c>
      <c r="AK221">
        <v>0</v>
      </c>
      <c r="AL221">
        <v>0</v>
      </c>
    </row>
    <row r="222" spans="1:38" hidden="1" x14ac:dyDescent="0.2">
      <c r="A222">
        <v>9000428</v>
      </c>
      <c r="B222" t="s">
        <v>709</v>
      </c>
      <c r="C222" t="s">
        <v>122</v>
      </c>
      <c r="D222" t="s">
        <v>710</v>
      </c>
      <c r="E222" t="s">
        <v>711</v>
      </c>
      <c r="F222" t="s">
        <v>105</v>
      </c>
      <c r="G222">
        <v>0</v>
      </c>
      <c r="H222">
        <v>0</v>
      </c>
      <c r="I222">
        <v>0</v>
      </c>
      <c r="J222">
        <v>2.15</v>
      </c>
      <c r="L222">
        <v>3225</v>
      </c>
      <c r="M222">
        <v>0</v>
      </c>
      <c r="N222">
        <v>0</v>
      </c>
      <c r="O222">
        <v>0</v>
      </c>
      <c r="Q222">
        <v>3225</v>
      </c>
      <c r="R222">
        <v>74524.98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50000</v>
      </c>
      <c r="Y222">
        <v>8706.98</v>
      </c>
      <c r="Z222">
        <v>474.54</v>
      </c>
      <c r="AB222">
        <v>475.03</v>
      </c>
      <c r="AC222">
        <v>0</v>
      </c>
      <c r="AD222">
        <v>3225</v>
      </c>
      <c r="AE222">
        <v>4.83</v>
      </c>
      <c r="AF222">
        <v>-4.83</v>
      </c>
      <c r="AG222">
        <v>3220.17</v>
      </c>
      <c r="AH222">
        <v>4.8299999999999272</v>
      </c>
      <c r="AI222">
        <v>3225</v>
      </c>
      <c r="AJ222">
        <v>0</v>
      </c>
      <c r="AK222">
        <v>0</v>
      </c>
      <c r="AL222">
        <v>0</v>
      </c>
    </row>
    <row r="223" spans="1:38" hidden="1" x14ac:dyDescent="0.2">
      <c r="A223">
        <v>9000429</v>
      </c>
      <c r="B223" t="s">
        <v>712</v>
      </c>
      <c r="C223" t="s">
        <v>363</v>
      </c>
      <c r="D223" t="s">
        <v>713</v>
      </c>
      <c r="E223" t="s">
        <v>714</v>
      </c>
      <c r="F223" t="s">
        <v>105</v>
      </c>
      <c r="G223">
        <v>0</v>
      </c>
      <c r="H223">
        <v>7253</v>
      </c>
      <c r="I223">
        <v>0</v>
      </c>
      <c r="J223">
        <v>0</v>
      </c>
      <c r="L223">
        <v>7216.74</v>
      </c>
      <c r="M223">
        <v>0</v>
      </c>
      <c r="N223">
        <v>0</v>
      </c>
      <c r="O223">
        <v>0</v>
      </c>
      <c r="Q223">
        <v>7216.74</v>
      </c>
      <c r="R223">
        <v>113062.34000000001</v>
      </c>
      <c r="S223">
        <v>0</v>
      </c>
      <c r="T223">
        <v>0</v>
      </c>
      <c r="U223">
        <v>0</v>
      </c>
      <c r="V223">
        <v>10000</v>
      </c>
      <c r="W223">
        <v>0</v>
      </c>
      <c r="X223">
        <v>50000</v>
      </c>
      <c r="Y223">
        <v>26152</v>
      </c>
      <c r="Z223">
        <v>807.31</v>
      </c>
      <c r="AB223">
        <v>726.42</v>
      </c>
      <c r="AC223">
        <v>80.89</v>
      </c>
      <c r="AD223">
        <v>7135.8499999999995</v>
      </c>
      <c r="AE223">
        <v>79.8</v>
      </c>
      <c r="AF223">
        <v>1.0900000000000034</v>
      </c>
      <c r="AG223">
        <v>7100.67</v>
      </c>
      <c r="AH223">
        <v>35.179999999999382</v>
      </c>
      <c r="AI223">
        <v>7216.74</v>
      </c>
      <c r="AJ223">
        <v>0</v>
      </c>
      <c r="AK223">
        <v>0</v>
      </c>
      <c r="AL223">
        <v>80.89</v>
      </c>
    </row>
    <row r="224" spans="1:38" hidden="1" x14ac:dyDescent="0.2">
      <c r="A224">
        <v>9000431</v>
      </c>
      <c r="B224" t="s">
        <v>715</v>
      </c>
      <c r="C224" t="s">
        <v>363</v>
      </c>
      <c r="D224" t="s">
        <v>716</v>
      </c>
      <c r="E224" t="s">
        <v>717</v>
      </c>
      <c r="F224" t="s">
        <v>125</v>
      </c>
      <c r="G224">
        <v>0</v>
      </c>
      <c r="H224">
        <v>0</v>
      </c>
      <c r="I224">
        <v>0</v>
      </c>
      <c r="J224">
        <v>4.5</v>
      </c>
      <c r="L224">
        <v>7641</v>
      </c>
      <c r="M224">
        <v>0</v>
      </c>
      <c r="N224">
        <v>0</v>
      </c>
      <c r="O224">
        <v>0</v>
      </c>
      <c r="Q224">
        <v>7641</v>
      </c>
      <c r="R224">
        <v>112488.62</v>
      </c>
      <c r="S224">
        <v>0</v>
      </c>
      <c r="T224">
        <v>0</v>
      </c>
      <c r="U224">
        <v>0</v>
      </c>
      <c r="V224">
        <v>10000</v>
      </c>
      <c r="W224">
        <v>0</v>
      </c>
      <c r="X224">
        <v>50000</v>
      </c>
      <c r="Y224">
        <v>14584.06</v>
      </c>
      <c r="Z224">
        <v>1270.46</v>
      </c>
      <c r="AB224">
        <v>1031.06</v>
      </c>
      <c r="AC224">
        <v>239.4</v>
      </c>
      <c r="AD224">
        <v>7401.6</v>
      </c>
      <c r="AE224">
        <v>106.36</v>
      </c>
      <c r="AF224">
        <v>133.04000000000002</v>
      </c>
      <c r="AG224">
        <v>7543.64</v>
      </c>
      <c r="AH224">
        <v>-142.03999999999996</v>
      </c>
      <c r="AI224">
        <v>7641</v>
      </c>
      <c r="AJ224">
        <v>0</v>
      </c>
      <c r="AK224">
        <v>0</v>
      </c>
      <c r="AL224">
        <v>239.4</v>
      </c>
    </row>
    <row r="225" spans="1:38" hidden="1" x14ac:dyDescent="0.2">
      <c r="A225">
        <v>9000432</v>
      </c>
      <c r="B225" t="s">
        <v>718</v>
      </c>
      <c r="C225" t="s">
        <v>363</v>
      </c>
      <c r="D225" t="s">
        <v>719</v>
      </c>
      <c r="E225" t="s">
        <v>720</v>
      </c>
      <c r="F225" t="s">
        <v>125</v>
      </c>
      <c r="G225">
        <v>0</v>
      </c>
      <c r="H225">
        <v>0</v>
      </c>
      <c r="I225">
        <v>0</v>
      </c>
      <c r="J225">
        <v>4.5</v>
      </c>
      <c r="L225">
        <v>7641</v>
      </c>
      <c r="M225">
        <v>0</v>
      </c>
      <c r="N225">
        <v>0</v>
      </c>
      <c r="O225">
        <v>0</v>
      </c>
      <c r="Q225">
        <v>7641</v>
      </c>
      <c r="R225">
        <v>116449.24</v>
      </c>
      <c r="S225">
        <v>0</v>
      </c>
      <c r="T225">
        <v>0</v>
      </c>
      <c r="U225">
        <v>0</v>
      </c>
      <c r="V225">
        <v>10000</v>
      </c>
      <c r="W225">
        <v>0</v>
      </c>
      <c r="X225">
        <v>50000</v>
      </c>
      <c r="Y225">
        <v>18379.7</v>
      </c>
      <c r="Z225">
        <v>1286.95</v>
      </c>
      <c r="AB225">
        <v>1041.04</v>
      </c>
      <c r="AC225">
        <v>245.91</v>
      </c>
      <c r="AD225">
        <v>7395.09</v>
      </c>
      <c r="AE225">
        <v>101.32</v>
      </c>
      <c r="AF225">
        <v>144.59</v>
      </c>
      <c r="AG225">
        <v>7548.68</v>
      </c>
      <c r="AH225">
        <v>-153.59000000000015</v>
      </c>
      <c r="AI225">
        <v>7641</v>
      </c>
      <c r="AJ225">
        <v>0</v>
      </c>
      <c r="AK225">
        <v>0</v>
      </c>
      <c r="AL225">
        <v>245.91</v>
      </c>
    </row>
    <row r="226" spans="1:38" hidden="1" x14ac:dyDescent="0.2">
      <c r="A226">
        <v>9000433</v>
      </c>
      <c r="B226" t="s">
        <v>721</v>
      </c>
      <c r="C226" t="s">
        <v>363</v>
      </c>
      <c r="D226" t="s">
        <v>722</v>
      </c>
      <c r="E226" t="s">
        <v>723</v>
      </c>
      <c r="F226" t="s">
        <v>125</v>
      </c>
      <c r="G226">
        <v>0</v>
      </c>
      <c r="H226">
        <v>0</v>
      </c>
      <c r="I226">
        <v>0</v>
      </c>
      <c r="J226">
        <v>4.5</v>
      </c>
      <c r="L226">
        <v>7641</v>
      </c>
      <c r="M226">
        <v>0</v>
      </c>
      <c r="N226">
        <v>0</v>
      </c>
      <c r="O226">
        <v>0</v>
      </c>
      <c r="Q226">
        <v>7641</v>
      </c>
      <c r="R226">
        <v>112390.05</v>
      </c>
      <c r="S226">
        <v>10000</v>
      </c>
      <c r="T226">
        <v>0</v>
      </c>
      <c r="U226">
        <v>0</v>
      </c>
      <c r="V226">
        <v>10000</v>
      </c>
      <c r="W226">
        <v>0</v>
      </c>
      <c r="X226">
        <v>50000</v>
      </c>
      <c r="Y226">
        <v>16161.88</v>
      </c>
      <c r="Z226">
        <v>786.85</v>
      </c>
      <c r="AB226">
        <v>733.57</v>
      </c>
      <c r="AC226">
        <v>53.28</v>
      </c>
      <c r="AD226">
        <v>7587.72</v>
      </c>
      <c r="AE226">
        <v>53.54</v>
      </c>
      <c r="AF226">
        <v>-0.25999999999999801</v>
      </c>
      <c r="AG226">
        <v>7596.46</v>
      </c>
      <c r="AH226">
        <v>-8.7399999999997817</v>
      </c>
      <c r="AI226">
        <v>7641</v>
      </c>
      <c r="AJ226">
        <v>0</v>
      </c>
      <c r="AK226">
        <v>0</v>
      </c>
      <c r="AL226">
        <v>53.28</v>
      </c>
    </row>
    <row r="227" spans="1:38" hidden="1" x14ac:dyDescent="0.2">
      <c r="A227">
        <v>9000434</v>
      </c>
      <c r="B227" t="s">
        <v>724</v>
      </c>
      <c r="C227" t="s">
        <v>363</v>
      </c>
      <c r="D227" t="s">
        <v>725</v>
      </c>
      <c r="E227" t="s">
        <v>726</v>
      </c>
      <c r="F227" t="s">
        <v>125</v>
      </c>
      <c r="G227">
        <v>0</v>
      </c>
      <c r="H227">
        <v>0</v>
      </c>
      <c r="I227">
        <v>0</v>
      </c>
      <c r="J227">
        <v>4.5</v>
      </c>
      <c r="L227">
        <v>7641</v>
      </c>
      <c r="M227">
        <v>0</v>
      </c>
      <c r="N227">
        <v>0</v>
      </c>
      <c r="O227">
        <v>0</v>
      </c>
      <c r="Q227">
        <v>7641</v>
      </c>
      <c r="R227">
        <v>110785.25</v>
      </c>
      <c r="S227">
        <v>10000</v>
      </c>
      <c r="T227">
        <v>10000</v>
      </c>
      <c r="U227">
        <v>0</v>
      </c>
      <c r="V227">
        <v>0</v>
      </c>
      <c r="W227">
        <v>4000</v>
      </c>
      <c r="X227">
        <v>50000</v>
      </c>
      <c r="Y227">
        <v>14546.7</v>
      </c>
      <c r="Z227">
        <v>667.16</v>
      </c>
      <c r="AB227">
        <v>618.70000000000005</v>
      </c>
      <c r="AC227">
        <v>48.46</v>
      </c>
      <c r="AD227">
        <v>7592.54</v>
      </c>
      <c r="AE227">
        <v>48.74</v>
      </c>
      <c r="AF227">
        <v>-0.28000000000000114</v>
      </c>
      <c r="AG227">
        <v>7601.26</v>
      </c>
      <c r="AH227">
        <v>-8.7200000000002547</v>
      </c>
      <c r="AI227">
        <v>7641</v>
      </c>
      <c r="AJ227">
        <v>0</v>
      </c>
      <c r="AK227">
        <v>0</v>
      </c>
      <c r="AL227">
        <v>48.46</v>
      </c>
    </row>
    <row r="228" spans="1:38" hidden="1" x14ac:dyDescent="0.2">
      <c r="A228">
        <v>9000435</v>
      </c>
      <c r="B228" t="s">
        <v>727</v>
      </c>
      <c r="C228" t="s">
        <v>363</v>
      </c>
      <c r="D228" t="s">
        <v>728</v>
      </c>
      <c r="E228" t="s">
        <v>729</v>
      </c>
      <c r="F228" t="s">
        <v>105</v>
      </c>
      <c r="G228">
        <v>0</v>
      </c>
      <c r="H228">
        <v>0</v>
      </c>
      <c r="I228">
        <v>0</v>
      </c>
      <c r="J228">
        <v>2.15</v>
      </c>
      <c r="L228">
        <v>3650.7</v>
      </c>
      <c r="M228">
        <v>0</v>
      </c>
      <c r="N228">
        <v>0</v>
      </c>
      <c r="O228">
        <v>0</v>
      </c>
      <c r="Q228">
        <v>3650.7</v>
      </c>
      <c r="R228">
        <v>64722.979999999996</v>
      </c>
      <c r="S228">
        <v>0</v>
      </c>
      <c r="T228">
        <v>0</v>
      </c>
      <c r="U228">
        <v>0</v>
      </c>
      <c r="V228">
        <v>10000</v>
      </c>
      <c r="W228">
        <v>0</v>
      </c>
      <c r="X228">
        <v>50000</v>
      </c>
      <c r="Y228">
        <v>7250.48</v>
      </c>
      <c r="Z228">
        <v>0</v>
      </c>
      <c r="AB228">
        <v>0</v>
      </c>
      <c r="AC228">
        <v>0</v>
      </c>
      <c r="AD228">
        <v>3650.7</v>
      </c>
      <c r="AE228">
        <v>0</v>
      </c>
      <c r="AF228">
        <v>0</v>
      </c>
      <c r="AG228">
        <v>3655</v>
      </c>
      <c r="AH228">
        <v>-4.3000000000001819</v>
      </c>
      <c r="AI228">
        <v>3650.7</v>
      </c>
      <c r="AJ228">
        <v>0</v>
      </c>
      <c r="AK228">
        <v>0</v>
      </c>
      <c r="AL228">
        <v>0</v>
      </c>
    </row>
    <row r="229" spans="1:38" hidden="1" x14ac:dyDescent="0.2">
      <c r="A229">
        <v>9000437</v>
      </c>
      <c r="B229" t="s">
        <v>730</v>
      </c>
      <c r="C229" t="s">
        <v>109</v>
      </c>
      <c r="D229" t="s">
        <v>731</v>
      </c>
      <c r="E229" t="s">
        <v>732</v>
      </c>
      <c r="F229" t="s">
        <v>125</v>
      </c>
      <c r="G229">
        <v>0</v>
      </c>
      <c r="H229">
        <v>0</v>
      </c>
      <c r="I229">
        <v>0</v>
      </c>
      <c r="J229">
        <v>4.5</v>
      </c>
      <c r="L229">
        <v>7645.41</v>
      </c>
      <c r="M229">
        <v>0</v>
      </c>
      <c r="N229">
        <v>0</v>
      </c>
      <c r="O229">
        <v>0</v>
      </c>
      <c r="Q229">
        <v>7645.41</v>
      </c>
      <c r="R229">
        <v>122387.57</v>
      </c>
      <c r="S229">
        <v>10000</v>
      </c>
      <c r="T229">
        <v>0</v>
      </c>
      <c r="U229">
        <v>0</v>
      </c>
      <c r="V229">
        <v>10000</v>
      </c>
      <c r="W229">
        <v>0</v>
      </c>
      <c r="X229">
        <v>50000</v>
      </c>
      <c r="Y229">
        <v>16782.330000000002</v>
      </c>
      <c r="Z229">
        <v>1068.1600000000001</v>
      </c>
      <c r="AB229">
        <v>975.28</v>
      </c>
      <c r="AC229">
        <v>92.88</v>
      </c>
      <c r="AD229">
        <v>7552.53</v>
      </c>
      <c r="AE229">
        <v>92.88</v>
      </c>
      <c r="AF229">
        <v>0</v>
      </c>
      <c r="AG229">
        <v>7552.53</v>
      </c>
      <c r="AH229">
        <v>0</v>
      </c>
      <c r="AI229">
        <v>7645.41</v>
      </c>
      <c r="AJ229">
        <v>0</v>
      </c>
      <c r="AK229">
        <v>0</v>
      </c>
      <c r="AL229">
        <v>92.88</v>
      </c>
    </row>
    <row r="230" spans="1:38" hidden="1" x14ac:dyDescent="0.2">
      <c r="A230">
        <v>9000439</v>
      </c>
      <c r="B230" t="s">
        <v>733</v>
      </c>
      <c r="C230" t="s">
        <v>109</v>
      </c>
      <c r="D230" t="s">
        <v>734</v>
      </c>
      <c r="E230" t="s">
        <v>8440</v>
      </c>
      <c r="F230" t="s">
        <v>125</v>
      </c>
      <c r="G230">
        <v>0</v>
      </c>
      <c r="H230">
        <v>0</v>
      </c>
      <c r="I230">
        <v>0</v>
      </c>
      <c r="J230">
        <v>4.5</v>
      </c>
      <c r="L230">
        <v>7645.41</v>
      </c>
      <c r="M230">
        <v>0</v>
      </c>
      <c r="N230">
        <v>0</v>
      </c>
      <c r="O230">
        <v>0</v>
      </c>
      <c r="Q230">
        <v>7645.41</v>
      </c>
      <c r="R230">
        <v>113210.96</v>
      </c>
      <c r="S230">
        <v>0</v>
      </c>
      <c r="T230">
        <v>10000</v>
      </c>
      <c r="U230">
        <v>0</v>
      </c>
      <c r="V230">
        <v>5000</v>
      </c>
      <c r="W230">
        <v>0</v>
      </c>
      <c r="X230">
        <v>50000</v>
      </c>
      <c r="Y230">
        <v>15587.75</v>
      </c>
      <c r="Z230">
        <v>978.7</v>
      </c>
      <c r="AB230">
        <v>876.46</v>
      </c>
      <c r="AC230">
        <v>102.24</v>
      </c>
      <c r="AD230">
        <v>7543.17</v>
      </c>
      <c r="AE230">
        <v>102.23</v>
      </c>
      <c r="AF230">
        <v>9.9999999999909051E-3</v>
      </c>
      <c r="AG230">
        <v>7543.18</v>
      </c>
      <c r="AH230">
        <v>-1.0000000000218279E-2</v>
      </c>
      <c r="AI230">
        <v>7645.41</v>
      </c>
      <c r="AJ230">
        <v>0</v>
      </c>
      <c r="AK230">
        <v>0</v>
      </c>
      <c r="AL230">
        <v>102.24</v>
      </c>
    </row>
    <row r="231" spans="1:38" hidden="1" x14ac:dyDescent="0.2">
      <c r="A231">
        <v>9000440</v>
      </c>
      <c r="B231" t="s">
        <v>735</v>
      </c>
      <c r="C231" t="s">
        <v>109</v>
      </c>
      <c r="D231" t="s">
        <v>736</v>
      </c>
      <c r="E231" t="s">
        <v>737</v>
      </c>
      <c r="F231" t="s">
        <v>125</v>
      </c>
      <c r="G231">
        <v>0</v>
      </c>
      <c r="H231">
        <v>0</v>
      </c>
      <c r="I231">
        <v>0</v>
      </c>
      <c r="J231">
        <v>4.5</v>
      </c>
      <c r="L231">
        <v>7645.41</v>
      </c>
      <c r="M231">
        <v>0</v>
      </c>
      <c r="N231">
        <v>0</v>
      </c>
      <c r="O231">
        <v>0</v>
      </c>
      <c r="Q231">
        <v>7645.41</v>
      </c>
      <c r="R231">
        <v>111781.13</v>
      </c>
      <c r="S231">
        <v>10000</v>
      </c>
      <c r="T231">
        <v>10000</v>
      </c>
      <c r="U231">
        <v>0</v>
      </c>
      <c r="V231">
        <v>10000</v>
      </c>
      <c r="W231">
        <v>0</v>
      </c>
      <c r="X231">
        <v>50000</v>
      </c>
      <c r="Y231">
        <v>18132.68</v>
      </c>
      <c r="Z231">
        <v>409.45</v>
      </c>
      <c r="AB231">
        <v>343.23</v>
      </c>
      <c r="AC231">
        <v>66.22</v>
      </c>
      <c r="AD231">
        <v>7579.19</v>
      </c>
      <c r="AE231">
        <v>66.23</v>
      </c>
      <c r="AF231">
        <v>-1.0000000000005116E-2</v>
      </c>
      <c r="AG231">
        <v>7579.18</v>
      </c>
      <c r="AH231">
        <v>9.999999999308784E-3</v>
      </c>
      <c r="AI231">
        <v>7645.41</v>
      </c>
      <c r="AJ231">
        <v>0</v>
      </c>
      <c r="AK231">
        <v>0</v>
      </c>
      <c r="AL231">
        <v>66.22</v>
      </c>
    </row>
    <row r="232" spans="1:38" hidden="1" x14ac:dyDescent="0.2">
      <c r="A232">
        <v>9000441</v>
      </c>
      <c r="B232" t="s">
        <v>738</v>
      </c>
      <c r="C232" t="s">
        <v>109</v>
      </c>
      <c r="D232" t="s">
        <v>739</v>
      </c>
      <c r="E232" t="s">
        <v>740</v>
      </c>
      <c r="F232" t="s">
        <v>125</v>
      </c>
      <c r="G232">
        <v>0</v>
      </c>
      <c r="H232">
        <v>0</v>
      </c>
      <c r="I232">
        <v>0</v>
      </c>
      <c r="J232">
        <v>3.6</v>
      </c>
      <c r="L232">
        <v>6116.33</v>
      </c>
      <c r="M232">
        <v>0</v>
      </c>
      <c r="N232">
        <v>0</v>
      </c>
      <c r="O232">
        <v>0</v>
      </c>
      <c r="Q232">
        <v>6116.33</v>
      </c>
      <c r="R232">
        <v>100501.46</v>
      </c>
      <c r="S232">
        <v>0</v>
      </c>
      <c r="T232">
        <v>0</v>
      </c>
      <c r="U232">
        <v>0</v>
      </c>
      <c r="V232">
        <v>10000</v>
      </c>
      <c r="W232">
        <v>0</v>
      </c>
      <c r="X232">
        <v>50000</v>
      </c>
      <c r="Y232">
        <v>16576.7</v>
      </c>
      <c r="Z232">
        <v>717.74</v>
      </c>
      <c r="AB232">
        <v>646.76</v>
      </c>
      <c r="AC232">
        <v>70.98</v>
      </c>
      <c r="AD232">
        <v>6045.35</v>
      </c>
      <c r="AE232">
        <v>70.989999999999995</v>
      </c>
      <c r="AF232">
        <v>-9.9999999999909051E-3</v>
      </c>
      <c r="AG232">
        <v>6045.34</v>
      </c>
      <c r="AH232">
        <v>1.0000000000218279E-2</v>
      </c>
      <c r="AI232">
        <v>6116.33</v>
      </c>
      <c r="AJ232">
        <v>0</v>
      </c>
      <c r="AK232">
        <v>0</v>
      </c>
      <c r="AL232">
        <v>70.98</v>
      </c>
    </row>
    <row r="233" spans="1:38" hidden="1" x14ac:dyDescent="0.2">
      <c r="A233">
        <v>9000442</v>
      </c>
      <c r="B233" t="s">
        <v>741</v>
      </c>
      <c r="C233" t="s">
        <v>109</v>
      </c>
      <c r="D233" t="s">
        <v>742</v>
      </c>
      <c r="E233" t="s">
        <v>743</v>
      </c>
      <c r="F233" t="s">
        <v>125</v>
      </c>
      <c r="G233">
        <v>0</v>
      </c>
      <c r="H233">
        <v>0</v>
      </c>
      <c r="I233">
        <v>0</v>
      </c>
      <c r="J233">
        <v>4.5</v>
      </c>
      <c r="L233">
        <v>7645.41</v>
      </c>
      <c r="M233">
        <v>0</v>
      </c>
      <c r="N233">
        <v>0</v>
      </c>
      <c r="O233">
        <v>0</v>
      </c>
      <c r="Q233">
        <v>7645.41</v>
      </c>
      <c r="R233">
        <v>118571.04000000001</v>
      </c>
      <c r="S233">
        <v>0</v>
      </c>
      <c r="T233">
        <v>0</v>
      </c>
      <c r="U233">
        <v>0</v>
      </c>
      <c r="V233">
        <v>10000</v>
      </c>
      <c r="W233">
        <v>0</v>
      </c>
      <c r="X233">
        <v>50000</v>
      </c>
      <c r="Y233">
        <v>20372.97</v>
      </c>
      <c r="Z233">
        <v>1299.81</v>
      </c>
      <c r="AB233">
        <v>1025.43</v>
      </c>
      <c r="AC233">
        <v>274.38</v>
      </c>
      <c r="AD233">
        <v>7371.03</v>
      </c>
      <c r="AE233">
        <v>120.5</v>
      </c>
      <c r="AF233">
        <v>153.88</v>
      </c>
      <c r="AG233">
        <v>7524.91</v>
      </c>
      <c r="AH233">
        <v>-153.88000000000011</v>
      </c>
      <c r="AI233">
        <v>7645.41</v>
      </c>
      <c r="AJ233">
        <v>0</v>
      </c>
      <c r="AK233">
        <v>0</v>
      </c>
      <c r="AL233">
        <v>274.38</v>
      </c>
    </row>
    <row r="234" spans="1:38" hidden="1" x14ac:dyDescent="0.2">
      <c r="A234">
        <v>9000443</v>
      </c>
      <c r="B234" t="s">
        <v>744</v>
      </c>
      <c r="C234" t="s">
        <v>109</v>
      </c>
      <c r="D234" t="s">
        <v>745</v>
      </c>
      <c r="E234" t="s">
        <v>8441</v>
      </c>
      <c r="F234" t="s">
        <v>105</v>
      </c>
      <c r="G234">
        <v>0</v>
      </c>
      <c r="H234">
        <v>0</v>
      </c>
      <c r="I234">
        <v>0</v>
      </c>
      <c r="J234">
        <v>2.15</v>
      </c>
      <c r="L234">
        <v>3652.8</v>
      </c>
      <c r="M234">
        <v>0</v>
      </c>
      <c r="N234">
        <v>0</v>
      </c>
      <c r="O234">
        <v>0</v>
      </c>
      <c r="Q234">
        <v>3652.8</v>
      </c>
      <c r="R234">
        <v>72719.17</v>
      </c>
      <c r="S234">
        <v>0</v>
      </c>
      <c r="T234">
        <v>0</v>
      </c>
      <c r="U234">
        <v>0</v>
      </c>
      <c r="V234">
        <v>10000</v>
      </c>
      <c r="W234">
        <v>0</v>
      </c>
      <c r="X234">
        <v>50000</v>
      </c>
      <c r="Y234">
        <v>12507.92</v>
      </c>
      <c r="Z234">
        <v>6.34</v>
      </c>
      <c r="AB234">
        <v>17.61</v>
      </c>
      <c r="AC234">
        <v>0</v>
      </c>
      <c r="AD234">
        <v>3652.8</v>
      </c>
      <c r="AE234">
        <v>0</v>
      </c>
      <c r="AF234">
        <v>0</v>
      </c>
      <c r="AG234">
        <v>3652.8</v>
      </c>
      <c r="AH234">
        <v>0</v>
      </c>
      <c r="AI234">
        <v>3652.8</v>
      </c>
      <c r="AJ234">
        <v>0</v>
      </c>
      <c r="AK234">
        <v>0</v>
      </c>
      <c r="AL234">
        <v>0</v>
      </c>
    </row>
    <row r="235" spans="1:38" hidden="1" x14ac:dyDescent="0.2">
      <c r="A235">
        <v>9000445</v>
      </c>
      <c r="B235" t="s">
        <v>746</v>
      </c>
      <c r="C235" t="s">
        <v>109</v>
      </c>
      <c r="D235" t="s">
        <v>747</v>
      </c>
      <c r="E235" t="s">
        <v>748</v>
      </c>
      <c r="F235" t="s">
        <v>125</v>
      </c>
      <c r="G235">
        <v>0</v>
      </c>
      <c r="H235">
        <v>0</v>
      </c>
      <c r="I235">
        <v>0</v>
      </c>
      <c r="J235">
        <v>3.6</v>
      </c>
      <c r="L235">
        <v>6116.33</v>
      </c>
      <c r="M235">
        <v>0</v>
      </c>
      <c r="N235">
        <v>0</v>
      </c>
      <c r="O235">
        <v>0</v>
      </c>
      <c r="Q235">
        <v>6116.33</v>
      </c>
      <c r="R235">
        <v>98057.38</v>
      </c>
      <c r="S235">
        <v>0</v>
      </c>
      <c r="T235">
        <v>0</v>
      </c>
      <c r="U235">
        <v>0</v>
      </c>
      <c r="V235">
        <v>10000</v>
      </c>
      <c r="W235">
        <v>0</v>
      </c>
      <c r="X235">
        <v>50000</v>
      </c>
      <c r="Y235">
        <v>18174.89</v>
      </c>
      <c r="Z235">
        <v>596.47</v>
      </c>
      <c r="AB235">
        <v>521.04999999999995</v>
      </c>
      <c r="AC235">
        <v>75.42</v>
      </c>
      <c r="AD235">
        <v>6040.91</v>
      </c>
      <c r="AE235">
        <v>75.430000000000007</v>
      </c>
      <c r="AF235">
        <v>-1.0000000000005116E-2</v>
      </c>
      <c r="AG235">
        <v>6040.9</v>
      </c>
      <c r="AH235">
        <v>1.0000000000218279E-2</v>
      </c>
      <c r="AI235">
        <v>6116.33</v>
      </c>
      <c r="AJ235">
        <v>0</v>
      </c>
      <c r="AK235">
        <v>0</v>
      </c>
      <c r="AL235">
        <v>75.42</v>
      </c>
    </row>
    <row r="236" spans="1:38" hidden="1" x14ac:dyDescent="0.2">
      <c r="A236">
        <v>9000446</v>
      </c>
      <c r="B236" t="s">
        <v>749</v>
      </c>
      <c r="C236" t="s">
        <v>109</v>
      </c>
      <c r="D236" t="s">
        <v>750</v>
      </c>
      <c r="E236" t="s">
        <v>8442</v>
      </c>
      <c r="F236" t="s">
        <v>105</v>
      </c>
      <c r="G236">
        <v>0</v>
      </c>
      <c r="H236">
        <v>0</v>
      </c>
      <c r="I236">
        <v>0</v>
      </c>
      <c r="J236">
        <v>2.15</v>
      </c>
      <c r="L236">
        <v>3652.8</v>
      </c>
      <c r="M236">
        <v>0</v>
      </c>
      <c r="N236">
        <v>0</v>
      </c>
      <c r="O236">
        <v>0</v>
      </c>
      <c r="Q236">
        <v>3652.8</v>
      </c>
      <c r="R236">
        <v>70562.86</v>
      </c>
      <c r="S236">
        <v>10000</v>
      </c>
      <c r="T236">
        <v>10000</v>
      </c>
      <c r="U236">
        <v>0</v>
      </c>
      <c r="V236">
        <v>6670</v>
      </c>
      <c r="W236">
        <v>0</v>
      </c>
      <c r="X236">
        <v>50000</v>
      </c>
      <c r="Y236">
        <v>10158.14</v>
      </c>
      <c r="Z236">
        <v>0</v>
      </c>
      <c r="AB236">
        <v>0</v>
      </c>
      <c r="AC236">
        <v>0</v>
      </c>
      <c r="AD236">
        <v>3652.8</v>
      </c>
      <c r="AE236">
        <v>0</v>
      </c>
      <c r="AF236">
        <v>0</v>
      </c>
      <c r="AG236">
        <v>3652.8</v>
      </c>
      <c r="AH236">
        <v>0</v>
      </c>
      <c r="AI236">
        <v>3652.8</v>
      </c>
      <c r="AJ236">
        <v>0</v>
      </c>
      <c r="AK236">
        <v>0</v>
      </c>
      <c r="AL236">
        <v>0</v>
      </c>
    </row>
    <row r="237" spans="1:38" hidden="1" x14ac:dyDescent="0.2">
      <c r="A237">
        <v>9000448</v>
      </c>
      <c r="B237" t="s">
        <v>751</v>
      </c>
      <c r="C237" t="s">
        <v>109</v>
      </c>
      <c r="D237" t="s">
        <v>752</v>
      </c>
      <c r="E237" t="s">
        <v>753</v>
      </c>
      <c r="F237" t="s">
        <v>125</v>
      </c>
      <c r="G237">
        <v>0</v>
      </c>
      <c r="H237">
        <v>0</v>
      </c>
      <c r="I237">
        <v>0</v>
      </c>
      <c r="J237">
        <v>4.5</v>
      </c>
      <c r="L237">
        <v>7645.41</v>
      </c>
      <c r="M237">
        <v>0</v>
      </c>
      <c r="N237">
        <v>0</v>
      </c>
      <c r="O237">
        <v>0</v>
      </c>
      <c r="Q237">
        <v>7645.41</v>
      </c>
      <c r="R237">
        <v>112480.15000000001</v>
      </c>
      <c r="S237">
        <v>10000</v>
      </c>
      <c r="T237">
        <v>0</v>
      </c>
      <c r="U237">
        <v>0</v>
      </c>
      <c r="V237">
        <v>0</v>
      </c>
      <c r="W237">
        <v>0</v>
      </c>
      <c r="X237">
        <v>50000</v>
      </c>
      <c r="Y237">
        <v>16222.27</v>
      </c>
      <c r="Z237">
        <v>1105.79</v>
      </c>
      <c r="AB237">
        <v>969.2</v>
      </c>
      <c r="AC237">
        <v>136.59</v>
      </c>
      <c r="AD237">
        <v>7508.82</v>
      </c>
      <c r="AE237">
        <v>118.54</v>
      </c>
      <c r="AF237">
        <v>18.049999999999997</v>
      </c>
      <c r="AG237">
        <v>7526.87</v>
      </c>
      <c r="AH237">
        <v>-18.050000000000182</v>
      </c>
      <c r="AI237">
        <v>7645.41</v>
      </c>
      <c r="AJ237">
        <v>0</v>
      </c>
      <c r="AK237">
        <v>0</v>
      </c>
      <c r="AL237">
        <v>136.59</v>
      </c>
    </row>
    <row r="238" spans="1:38" hidden="1" x14ac:dyDescent="0.2">
      <c r="A238">
        <v>9000450</v>
      </c>
      <c r="B238" t="s">
        <v>754</v>
      </c>
      <c r="C238" t="s">
        <v>109</v>
      </c>
      <c r="D238" t="s">
        <v>755</v>
      </c>
      <c r="E238" t="s">
        <v>756</v>
      </c>
      <c r="F238" t="s">
        <v>105</v>
      </c>
      <c r="G238">
        <v>0</v>
      </c>
      <c r="H238">
        <v>0</v>
      </c>
      <c r="I238">
        <v>0</v>
      </c>
      <c r="J238">
        <v>2.15</v>
      </c>
      <c r="L238">
        <v>3652.82</v>
      </c>
      <c r="M238">
        <v>0</v>
      </c>
      <c r="N238">
        <v>0</v>
      </c>
      <c r="O238">
        <v>0</v>
      </c>
      <c r="Q238">
        <v>3652.82</v>
      </c>
      <c r="R238">
        <v>70023.91</v>
      </c>
      <c r="S238">
        <v>0</v>
      </c>
      <c r="T238">
        <v>10000</v>
      </c>
      <c r="U238">
        <v>0</v>
      </c>
      <c r="V238">
        <v>0</v>
      </c>
      <c r="W238">
        <v>0</v>
      </c>
      <c r="X238">
        <v>50000</v>
      </c>
      <c r="Y238">
        <v>10102.94</v>
      </c>
      <c r="Z238">
        <v>0</v>
      </c>
      <c r="AB238">
        <v>37.67</v>
      </c>
      <c r="AC238">
        <v>0</v>
      </c>
      <c r="AD238">
        <v>3652.82</v>
      </c>
      <c r="AE238">
        <v>0</v>
      </c>
      <c r="AF238">
        <v>0</v>
      </c>
      <c r="AG238">
        <v>3652.82</v>
      </c>
      <c r="AH238">
        <v>0</v>
      </c>
      <c r="AI238">
        <v>3652.82</v>
      </c>
      <c r="AJ238">
        <v>0</v>
      </c>
      <c r="AK238">
        <v>0</v>
      </c>
      <c r="AL238">
        <v>0</v>
      </c>
    </row>
    <row r="239" spans="1:38" hidden="1" x14ac:dyDescent="0.2">
      <c r="A239">
        <v>9000451</v>
      </c>
      <c r="B239" t="s">
        <v>757</v>
      </c>
      <c r="C239" t="s">
        <v>278</v>
      </c>
      <c r="D239" t="s">
        <v>758</v>
      </c>
      <c r="E239" t="s">
        <v>7798</v>
      </c>
      <c r="F239" t="s">
        <v>125</v>
      </c>
      <c r="G239">
        <v>0</v>
      </c>
      <c r="H239">
        <v>0</v>
      </c>
      <c r="I239">
        <v>0</v>
      </c>
      <c r="J239">
        <v>4.5</v>
      </c>
      <c r="L239">
        <v>7415.56</v>
      </c>
      <c r="M239">
        <v>0</v>
      </c>
      <c r="N239">
        <v>100</v>
      </c>
      <c r="O239">
        <v>0</v>
      </c>
      <c r="Q239">
        <v>7515.56</v>
      </c>
      <c r="R239">
        <v>113204.88</v>
      </c>
      <c r="S239">
        <v>10000</v>
      </c>
      <c r="T239">
        <v>0</v>
      </c>
      <c r="U239">
        <v>0</v>
      </c>
      <c r="V239">
        <v>10000</v>
      </c>
      <c r="W239">
        <v>0</v>
      </c>
      <c r="X239">
        <v>50000</v>
      </c>
      <c r="Y239">
        <v>16706.560000000001</v>
      </c>
      <c r="Z239">
        <v>794.95</v>
      </c>
      <c r="AB239">
        <v>719.53</v>
      </c>
      <c r="AC239">
        <v>75.42</v>
      </c>
      <c r="AD239">
        <v>7440.14</v>
      </c>
      <c r="AE239">
        <v>72.180000000000007</v>
      </c>
      <c r="AF239">
        <v>3.2399999999999949</v>
      </c>
      <c r="AG239">
        <v>7335.21</v>
      </c>
      <c r="AH239">
        <v>104.93000000000029</v>
      </c>
      <c r="AI239">
        <v>7515.56</v>
      </c>
      <c r="AJ239">
        <v>0</v>
      </c>
      <c r="AK239">
        <v>0</v>
      </c>
      <c r="AL239">
        <v>75.42</v>
      </c>
    </row>
    <row r="240" spans="1:38" hidden="1" x14ac:dyDescent="0.2">
      <c r="A240">
        <v>9000452</v>
      </c>
      <c r="B240" t="s">
        <v>759</v>
      </c>
      <c r="C240" t="s">
        <v>278</v>
      </c>
      <c r="D240" t="s">
        <v>760</v>
      </c>
      <c r="E240" t="s">
        <v>761</v>
      </c>
      <c r="F240" t="s">
        <v>125</v>
      </c>
      <c r="G240">
        <v>0</v>
      </c>
      <c r="H240">
        <v>0</v>
      </c>
      <c r="I240">
        <v>0</v>
      </c>
      <c r="J240">
        <v>3.6</v>
      </c>
      <c r="L240">
        <v>5967.7</v>
      </c>
      <c r="M240">
        <v>0</v>
      </c>
      <c r="N240">
        <v>0</v>
      </c>
      <c r="O240">
        <v>0</v>
      </c>
      <c r="Q240">
        <v>5967.7</v>
      </c>
      <c r="R240">
        <v>95901.23</v>
      </c>
      <c r="S240">
        <v>10000</v>
      </c>
      <c r="T240">
        <v>0</v>
      </c>
      <c r="U240">
        <v>0</v>
      </c>
      <c r="V240">
        <v>6670</v>
      </c>
      <c r="W240">
        <v>0</v>
      </c>
      <c r="X240">
        <v>50000</v>
      </c>
      <c r="Y240">
        <v>16192.22</v>
      </c>
      <c r="Z240">
        <v>391.17</v>
      </c>
      <c r="AB240">
        <v>343.72</v>
      </c>
      <c r="AC240">
        <v>47.45</v>
      </c>
      <c r="AD240">
        <v>5920.25</v>
      </c>
      <c r="AE240">
        <v>47.78</v>
      </c>
      <c r="AF240">
        <v>-0.32999999999999829</v>
      </c>
      <c r="AG240">
        <v>5931.1</v>
      </c>
      <c r="AH240">
        <v>-10.850000000000364</v>
      </c>
      <c r="AI240">
        <v>5967.7</v>
      </c>
      <c r="AJ240">
        <v>0</v>
      </c>
      <c r="AK240">
        <v>0</v>
      </c>
      <c r="AL240">
        <v>47.45</v>
      </c>
    </row>
    <row r="241" spans="1:38" hidden="1" x14ac:dyDescent="0.2">
      <c r="A241">
        <v>9000453</v>
      </c>
      <c r="B241" t="s">
        <v>762</v>
      </c>
      <c r="C241" t="s">
        <v>278</v>
      </c>
      <c r="D241" t="s">
        <v>763</v>
      </c>
      <c r="E241" t="s">
        <v>764</v>
      </c>
      <c r="F241" t="s">
        <v>105</v>
      </c>
      <c r="G241">
        <v>0</v>
      </c>
      <c r="H241">
        <v>7253</v>
      </c>
      <c r="I241">
        <v>0</v>
      </c>
      <c r="J241">
        <v>0</v>
      </c>
      <c r="L241">
        <v>7175.47</v>
      </c>
      <c r="M241">
        <v>0</v>
      </c>
      <c r="N241">
        <v>0</v>
      </c>
      <c r="O241">
        <v>0</v>
      </c>
      <c r="Q241">
        <v>7175.47</v>
      </c>
      <c r="R241">
        <v>112327.91</v>
      </c>
      <c r="S241">
        <v>10000</v>
      </c>
      <c r="T241">
        <v>10000</v>
      </c>
      <c r="U241">
        <v>0</v>
      </c>
      <c r="V241">
        <v>20000</v>
      </c>
      <c r="W241">
        <v>0</v>
      </c>
      <c r="X241">
        <v>50000</v>
      </c>
      <c r="Y241">
        <v>26803.45</v>
      </c>
      <c r="Z241">
        <v>0</v>
      </c>
      <c r="AB241">
        <v>0</v>
      </c>
      <c r="AC241">
        <v>0</v>
      </c>
      <c r="AD241">
        <v>7175.47</v>
      </c>
      <c r="AE241">
        <v>0</v>
      </c>
      <c r="AF241">
        <v>0</v>
      </c>
      <c r="AG241">
        <v>7176.12</v>
      </c>
      <c r="AH241">
        <v>-0.6499999999996362</v>
      </c>
      <c r="AI241">
        <v>7175.47</v>
      </c>
      <c r="AJ241">
        <v>0</v>
      </c>
      <c r="AK241">
        <v>0</v>
      </c>
      <c r="AL241">
        <v>0</v>
      </c>
    </row>
    <row r="242" spans="1:38" hidden="1" x14ac:dyDescent="0.2">
      <c r="A242">
        <v>9000454</v>
      </c>
      <c r="B242" t="s">
        <v>765</v>
      </c>
      <c r="C242" t="s">
        <v>278</v>
      </c>
      <c r="D242" t="s">
        <v>766</v>
      </c>
      <c r="E242" t="s">
        <v>767</v>
      </c>
      <c r="F242" t="s">
        <v>125</v>
      </c>
      <c r="G242">
        <v>0</v>
      </c>
      <c r="H242">
        <v>0</v>
      </c>
      <c r="I242">
        <v>0</v>
      </c>
      <c r="J242">
        <v>4.5</v>
      </c>
      <c r="L242">
        <v>6913.56</v>
      </c>
      <c r="M242">
        <v>0</v>
      </c>
      <c r="N242">
        <v>0</v>
      </c>
      <c r="O242">
        <v>0</v>
      </c>
      <c r="Q242">
        <v>6913.56</v>
      </c>
      <c r="R242">
        <v>107932.98</v>
      </c>
      <c r="S242">
        <v>10000</v>
      </c>
      <c r="T242">
        <v>0</v>
      </c>
      <c r="U242">
        <v>0</v>
      </c>
      <c r="V242">
        <v>10000</v>
      </c>
      <c r="W242">
        <v>0</v>
      </c>
      <c r="X242">
        <v>50000</v>
      </c>
      <c r="Y242">
        <v>19488.96</v>
      </c>
      <c r="Z242">
        <v>553.32000000000005</v>
      </c>
      <c r="AB242">
        <v>507.67</v>
      </c>
      <c r="AC242">
        <v>45.65</v>
      </c>
      <c r="AD242">
        <v>6867.9100000000008</v>
      </c>
      <c r="AE242">
        <v>0</v>
      </c>
      <c r="AF242">
        <v>45.65</v>
      </c>
      <c r="AG242">
        <v>5380.96</v>
      </c>
      <c r="AH242">
        <v>1486.9500000000007</v>
      </c>
      <c r="AI242">
        <v>6913.56</v>
      </c>
      <c r="AJ242">
        <v>0</v>
      </c>
      <c r="AK242">
        <v>0</v>
      </c>
      <c r="AL242">
        <v>45.65</v>
      </c>
    </row>
    <row r="243" spans="1:38" hidden="1" x14ac:dyDescent="0.2">
      <c r="A243">
        <v>9000455</v>
      </c>
      <c r="B243" t="s">
        <v>768</v>
      </c>
      <c r="C243" t="s">
        <v>278</v>
      </c>
      <c r="D243" t="s">
        <v>769</v>
      </c>
      <c r="E243" t="s">
        <v>770</v>
      </c>
      <c r="F243" t="s">
        <v>125</v>
      </c>
      <c r="G243">
        <v>0</v>
      </c>
      <c r="H243">
        <v>0</v>
      </c>
      <c r="I243">
        <v>7253</v>
      </c>
      <c r="J243">
        <v>0</v>
      </c>
      <c r="L243">
        <v>7052.45</v>
      </c>
      <c r="M243">
        <v>0</v>
      </c>
      <c r="N243">
        <v>0</v>
      </c>
      <c r="O243">
        <v>0</v>
      </c>
      <c r="Q243">
        <v>7052.45</v>
      </c>
      <c r="R243">
        <v>111125.01</v>
      </c>
      <c r="S243">
        <v>10000</v>
      </c>
      <c r="T243">
        <v>3000</v>
      </c>
      <c r="U243">
        <v>0</v>
      </c>
      <c r="V243">
        <v>10000</v>
      </c>
      <c r="W243">
        <v>0</v>
      </c>
      <c r="X243">
        <v>50000</v>
      </c>
      <c r="Y243">
        <v>17150.39</v>
      </c>
      <c r="Z243">
        <v>629.24</v>
      </c>
      <c r="AB243">
        <v>599.45000000000005</v>
      </c>
      <c r="AC243">
        <v>29.79</v>
      </c>
      <c r="AD243">
        <v>7022.66</v>
      </c>
      <c r="AE243">
        <v>31.95</v>
      </c>
      <c r="AF243">
        <v>-2.16</v>
      </c>
      <c r="AG243">
        <v>7092.6</v>
      </c>
      <c r="AH243">
        <v>-69.940000000000509</v>
      </c>
      <c r="AI243">
        <v>7052.45</v>
      </c>
      <c r="AJ243">
        <v>0</v>
      </c>
      <c r="AK243">
        <v>0</v>
      </c>
      <c r="AL243">
        <v>29.79</v>
      </c>
    </row>
    <row r="244" spans="1:38" hidden="1" x14ac:dyDescent="0.2">
      <c r="A244">
        <v>9000456</v>
      </c>
      <c r="B244" t="s">
        <v>771</v>
      </c>
      <c r="C244" t="s">
        <v>278</v>
      </c>
      <c r="D244" t="s">
        <v>772</v>
      </c>
      <c r="E244" t="s">
        <v>773</v>
      </c>
      <c r="F244" t="s">
        <v>125</v>
      </c>
      <c r="G244">
        <v>0</v>
      </c>
      <c r="H244">
        <v>0</v>
      </c>
      <c r="I244">
        <v>0</v>
      </c>
      <c r="J244">
        <v>3.6</v>
      </c>
      <c r="L244">
        <v>5958.01</v>
      </c>
      <c r="M244">
        <v>0</v>
      </c>
      <c r="N244">
        <v>0</v>
      </c>
      <c r="O244">
        <v>0</v>
      </c>
      <c r="Q244">
        <v>5958.01</v>
      </c>
      <c r="R244">
        <v>95531.26999999999</v>
      </c>
      <c r="S244">
        <v>10000</v>
      </c>
      <c r="T244">
        <v>10000</v>
      </c>
      <c r="U244">
        <v>0</v>
      </c>
      <c r="V244">
        <v>10000</v>
      </c>
      <c r="W244">
        <v>0</v>
      </c>
      <c r="X244">
        <v>50000</v>
      </c>
      <c r="Y244">
        <v>12840.62</v>
      </c>
      <c r="Z244">
        <v>80.72</v>
      </c>
      <c r="AB244">
        <v>108.12</v>
      </c>
      <c r="AC244">
        <v>0</v>
      </c>
      <c r="AD244">
        <v>5958.01</v>
      </c>
      <c r="AE244">
        <v>0</v>
      </c>
      <c r="AF244">
        <v>0</v>
      </c>
      <c r="AG244">
        <v>5938.35</v>
      </c>
      <c r="AH244">
        <v>19.659999999999854</v>
      </c>
      <c r="AI244">
        <v>5958.01</v>
      </c>
      <c r="AJ244">
        <v>0</v>
      </c>
      <c r="AK244">
        <v>0</v>
      </c>
      <c r="AL244">
        <v>0</v>
      </c>
    </row>
    <row r="245" spans="1:38" hidden="1" x14ac:dyDescent="0.2">
      <c r="A245">
        <v>9000457</v>
      </c>
      <c r="B245" t="s">
        <v>774</v>
      </c>
      <c r="C245" t="s">
        <v>278</v>
      </c>
      <c r="D245" t="s">
        <v>775</v>
      </c>
      <c r="E245" t="s">
        <v>776</v>
      </c>
      <c r="F245" t="s">
        <v>125</v>
      </c>
      <c r="G245">
        <v>0</v>
      </c>
      <c r="H245">
        <v>0</v>
      </c>
      <c r="I245">
        <v>0</v>
      </c>
      <c r="J245">
        <v>3.6</v>
      </c>
      <c r="L245">
        <v>6050.04</v>
      </c>
      <c r="M245">
        <v>0</v>
      </c>
      <c r="N245">
        <v>0</v>
      </c>
      <c r="O245">
        <v>0</v>
      </c>
      <c r="Q245">
        <v>6050.04</v>
      </c>
      <c r="R245">
        <v>93761.689999999988</v>
      </c>
      <c r="S245">
        <v>10000</v>
      </c>
      <c r="T245">
        <v>0</v>
      </c>
      <c r="U245">
        <v>0</v>
      </c>
      <c r="V245">
        <v>6000</v>
      </c>
      <c r="W245">
        <v>0</v>
      </c>
      <c r="X245">
        <v>50000</v>
      </c>
      <c r="Y245">
        <v>10691.77</v>
      </c>
      <c r="Z245">
        <v>512.1</v>
      </c>
      <c r="AB245">
        <v>483.41</v>
      </c>
      <c r="AC245">
        <v>28.69</v>
      </c>
      <c r="AD245">
        <v>6021.35</v>
      </c>
      <c r="AE245">
        <v>28.42</v>
      </c>
      <c r="AF245">
        <v>0.26999999999999957</v>
      </c>
      <c r="AG245">
        <v>5993.08</v>
      </c>
      <c r="AH245">
        <v>28.270000000000437</v>
      </c>
      <c r="AI245">
        <v>6050.04</v>
      </c>
      <c r="AJ245">
        <v>0</v>
      </c>
      <c r="AK245">
        <v>0</v>
      </c>
      <c r="AL245">
        <v>28.69</v>
      </c>
    </row>
    <row r="246" spans="1:38" hidden="1" x14ac:dyDescent="0.2">
      <c r="A246">
        <v>9000458</v>
      </c>
      <c r="B246" t="s">
        <v>777</v>
      </c>
      <c r="C246" t="s">
        <v>278</v>
      </c>
      <c r="D246" t="s">
        <v>778</v>
      </c>
      <c r="E246" t="s">
        <v>779</v>
      </c>
      <c r="F246" t="s">
        <v>105</v>
      </c>
      <c r="G246">
        <v>0</v>
      </c>
      <c r="H246">
        <v>0</v>
      </c>
      <c r="I246">
        <v>0</v>
      </c>
      <c r="J246">
        <v>3.6</v>
      </c>
      <c r="L246">
        <v>5944.5</v>
      </c>
      <c r="M246">
        <v>0</v>
      </c>
      <c r="N246">
        <v>0</v>
      </c>
      <c r="O246">
        <v>0</v>
      </c>
      <c r="Q246">
        <v>5944.5</v>
      </c>
      <c r="R246">
        <v>99542.37</v>
      </c>
      <c r="S246">
        <v>10000</v>
      </c>
      <c r="T246">
        <v>10000</v>
      </c>
      <c r="U246">
        <v>0</v>
      </c>
      <c r="V246">
        <v>3330</v>
      </c>
      <c r="W246">
        <v>0</v>
      </c>
      <c r="X246">
        <v>50000</v>
      </c>
      <c r="Y246">
        <v>14431.38</v>
      </c>
      <c r="Z246">
        <v>353.43</v>
      </c>
      <c r="AB246">
        <v>326.98</v>
      </c>
      <c r="AC246">
        <v>26.45</v>
      </c>
      <c r="AD246">
        <v>5918.05</v>
      </c>
      <c r="AE246">
        <v>26.78</v>
      </c>
      <c r="AF246">
        <v>-0.33000000000000185</v>
      </c>
      <c r="AG246">
        <v>5928.85</v>
      </c>
      <c r="AH246">
        <v>-10.800000000000182</v>
      </c>
      <c r="AI246">
        <v>5944.5</v>
      </c>
      <c r="AJ246">
        <v>0</v>
      </c>
      <c r="AK246">
        <v>0</v>
      </c>
      <c r="AL246">
        <v>26.45</v>
      </c>
    </row>
    <row r="247" spans="1:38" hidden="1" x14ac:dyDescent="0.2">
      <c r="A247">
        <v>9000459</v>
      </c>
      <c r="B247" t="s">
        <v>780</v>
      </c>
      <c r="C247" t="s">
        <v>278</v>
      </c>
      <c r="D247" t="s">
        <v>781</v>
      </c>
      <c r="E247" t="s">
        <v>782</v>
      </c>
      <c r="F247" t="s">
        <v>125</v>
      </c>
      <c r="G247">
        <v>0</v>
      </c>
      <c r="H247">
        <v>0</v>
      </c>
      <c r="I247">
        <v>7253</v>
      </c>
      <c r="J247">
        <v>0</v>
      </c>
      <c r="L247">
        <v>7063.33</v>
      </c>
      <c r="M247">
        <v>0</v>
      </c>
      <c r="N247">
        <v>0</v>
      </c>
      <c r="O247">
        <v>0</v>
      </c>
      <c r="Q247">
        <v>7063.33</v>
      </c>
      <c r="R247">
        <v>114346.6</v>
      </c>
      <c r="S247">
        <v>10000</v>
      </c>
      <c r="T247">
        <v>0</v>
      </c>
      <c r="U247">
        <v>0</v>
      </c>
      <c r="V247">
        <v>10000</v>
      </c>
      <c r="W247">
        <v>0</v>
      </c>
      <c r="X247">
        <v>50000</v>
      </c>
      <c r="Y247">
        <v>19965.07</v>
      </c>
      <c r="Z247">
        <v>731.45</v>
      </c>
      <c r="AB247">
        <v>658.37</v>
      </c>
      <c r="AC247">
        <v>73.08</v>
      </c>
      <c r="AD247">
        <v>6990.25</v>
      </c>
      <c r="AE247">
        <v>75.290000000000006</v>
      </c>
      <c r="AF247">
        <v>-2.210000000000008</v>
      </c>
      <c r="AG247">
        <v>7061.66</v>
      </c>
      <c r="AH247">
        <v>-71.409999999999854</v>
      </c>
      <c r="AI247">
        <v>7063.33</v>
      </c>
      <c r="AJ247">
        <v>0</v>
      </c>
      <c r="AK247">
        <v>0</v>
      </c>
      <c r="AL247">
        <v>73.08</v>
      </c>
    </row>
    <row r="248" spans="1:38" hidden="1" x14ac:dyDescent="0.2">
      <c r="A248">
        <v>9000460</v>
      </c>
      <c r="B248" t="s">
        <v>783</v>
      </c>
      <c r="C248" t="s">
        <v>278</v>
      </c>
      <c r="D248" t="s">
        <v>784</v>
      </c>
      <c r="E248" t="s">
        <v>785</v>
      </c>
      <c r="F248" t="s">
        <v>105</v>
      </c>
      <c r="G248">
        <v>0</v>
      </c>
      <c r="H248">
        <v>0</v>
      </c>
      <c r="I248">
        <v>0</v>
      </c>
      <c r="J248">
        <v>4.5</v>
      </c>
      <c r="L248">
        <v>7528.02</v>
      </c>
      <c r="M248">
        <v>0</v>
      </c>
      <c r="N248">
        <v>0</v>
      </c>
      <c r="O248">
        <v>0</v>
      </c>
      <c r="Q248">
        <v>7528.02</v>
      </c>
      <c r="R248">
        <v>113364.81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50000</v>
      </c>
      <c r="Y248">
        <v>21143.22</v>
      </c>
      <c r="Z248">
        <v>1702.16</v>
      </c>
      <c r="AB248">
        <v>1223.58</v>
      </c>
      <c r="AC248">
        <v>478.58</v>
      </c>
      <c r="AD248">
        <v>7049.4400000000005</v>
      </c>
      <c r="AE248">
        <v>244.17</v>
      </c>
      <c r="AF248">
        <v>234.41</v>
      </c>
      <c r="AG248">
        <v>7286.82</v>
      </c>
      <c r="AH248">
        <v>-237.3799999999992</v>
      </c>
      <c r="AI248">
        <v>7528.02</v>
      </c>
      <c r="AJ248">
        <v>0</v>
      </c>
      <c r="AK248">
        <v>0</v>
      </c>
      <c r="AL248">
        <v>478.58</v>
      </c>
    </row>
    <row r="249" spans="1:38" hidden="1" x14ac:dyDescent="0.2">
      <c r="A249">
        <v>9000461</v>
      </c>
      <c r="B249" t="s">
        <v>786</v>
      </c>
      <c r="C249" t="s">
        <v>278</v>
      </c>
      <c r="D249" t="s">
        <v>787</v>
      </c>
      <c r="E249" t="s">
        <v>788</v>
      </c>
      <c r="F249" t="s">
        <v>105</v>
      </c>
      <c r="G249">
        <v>0</v>
      </c>
      <c r="H249">
        <v>0</v>
      </c>
      <c r="I249">
        <v>0</v>
      </c>
      <c r="J249">
        <v>3.6</v>
      </c>
      <c r="L249">
        <v>5885.66</v>
      </c>
      <c r="M249">
        <v>0</v>
      </c>
      <c r="N249">
        <v>0</v>
      </c>
      <c r="O249">
        <v>0</v>
      </c>
      <c r="Q249">
        <v>5885.66</v>
      </c>
      <c r="R249">
        <v>96791.61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50000</v>
      </c>
      <c r="Y249">
        <v>13495.03</v>
      </c>
      <c r="Z249">
        <v>998.9</v>
      </c>
      <c r="AB249">
        <v>907.9</v>
      </c>
      <c r="AC249">
        <v>91</v>
      </c>
      <c r="AD249">
        <v>5794.66</v>
      </c>
      <c r="AE249">
        <v>89.92</v>
      </c>
      <c r="AF249">
        <v>1.0799999999999983</v>
      </c>
      <c r="AG249">
        <v>5759.67</v>
      </c>
      <c r="AH249">
        <v>34.989999999999782</v>
      </c>
      <c r="AI249">
        <v>5885.66</v>
      </c>
      <c r="AJ249">
        <v>0</v>
      </c>
      <c r="AK249">
        <v>0</v>
      </c>
      <c r="AL249">
        <v>91</v>
      </c>
    </row>
    <row r="250" spans="1:38" hidden="1" x14ac:dyDescent="0.2">
      <c r="A250">
        <v>9000462</v>
      </c>
      <c r="B250" t="s">
        <v>789</v>
      </c>
      <c r="C250" t="s">
        <v>278</v>
      </c>
      <c r="D250" t="s">
        <v>790</v>
      </c>
      <c r="E250" t="s">
        <v>791</v>
      </c>
      <c r="F250" t="s">
        <v>105</v>
      </c>
      <c r="G250">
        <v>0</v>
      </c>
      <c r="H250">
        <v>0</v>
      </c>
      <c r="I250">
        <v>0</v>
      </c>
      <c r="J250">
        <v>3.6</v>
      </c>
      <c r="L250">
        <v>6008.57</v>
      </c>
      <c r="M250">
        <v>0</v>
      </c>
      <c r="N250">
        <v>200</v>
      </c>
      <c r="O250">
        <v>0</v>
      </c>
      <c r="Q250">
        <v>6208.57</v>
      </c>
      <c r="R250">
        <v>96572.6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50000</v>
      </c>
      <c r="Y250">
        <v>15253.97</v>
      </c>
      <c r="Z250">
        <v>939.56</v>
      </c>
      <c r="AB250">
        <v>846.88</v>
      </c>
      <c r="AC250">
        <v>92.68</v>
      </c>
      <c r="AD250">
        <v>6115.8899999999994</v>
      </c>
      <c r="AE250">
        <v>85.58</v>
      </c>
      <c r="AF250">
        <v>7.1000000000000085</v>
      </c>
      <c r="AG250">
        <v>5886.45</v>
      </c>
      <c r="AH250">
        <v>229.4399999999996</v>
      </c>
      <c r="AI250">
        <v>6208.57</v>
      </c>
      <c r="AJ250">
        <v>0</v>
      </c>
      <c r="AK250">
        <v>0</v>
      </c>
      <c r="AL250">
        <v>92.68</v>
      </c>
    </row>
    <row r="251" spans="1:38" hidden="1" x14ac:dyDescent="0.2">
      <c r="A251">
        <v>9000463</v>
      </c>
      <c r="B251" t="s">
        <v>792</v>
      </c>
      <c r="C251" t="s">
        <v>278</v>
      </c>
      <c r="D251" t="s">
        <v>793</v>
      </c>
      <c r="E251" t="s">
        <v>794</v>
      </c>
      <c r="F251" t="s">
        <v>125</v>
      </c>
      <c r="G251">
        <v>0</v>
      </c>
      <c r="H251">
        <v>0</v>
      </c>
      <c r="I251">
        <v>0</v>
      </c>
      <c r="J251">
        <v>3.6</v>
      </c>
      <c r="L251">
        <v>5986.4</v>
      </c>
      <c r="M251">
        <v>0</v>
      </c>
      <c r="N251">
        <v>0</v>
      </c>
      <c r="O251">
        <v>0</v>
      </c>
      <c r="Q251">
        <v>5986.4</v>
      </c>
      <c r="R251">
        <v>95632.76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50000</v>
      </c>
      <c r="Y251">
        <v>14633.49</v>
      </c>
      <c r="Z251">
        <v>929.98</v>
      </c>
      <c r="AB251">
        <v>837.57</v>
      </c>
      <c r="AC251">
        <v>92.41</v>
      </c>
      <c r="AD251">
        <v>5893.99</v>
      </c>
      <c r="AE251">
        <v>89.08</v>
      </c>
      <c r="AF251">
        <v>3.3299999999999983</v>
      </c>
      <c r="AG251">
        <v>5856.28</v>
      </c>
      <c r="AH251">
        <v>37.710000000000036</v>
      </c>
      <c r="AI251">
        <v>5986.4</v>
      </c>
      <c r="AJ251">
        <v>0</v>
      </c>
      <c r="AK251">
        <v>0</v>
      </c>
      <c r="AL251">
        <v>92.41</v>
      </c>
    </row>
    <row r="252" spans="1:38" hidden="1" x14ac:dyDescent="0.2">
      <c r="A252">
        <v>9000464</v>
      </c>
      <c r="B252" t="s">
        <v>795</v>
      </c>
      <c r="C252" t="s">
        <v>278</v>
      </c>
      <c r="D252" t="s">
        <v>796</v>
      </c>
      <c r="E252" t="s">
        <v>797</v>
      </c>
      <c r="F252" t="s">
        <v>125</v>
      </c>
      <c r="G252">
        <v>0</v>
      </c>
      <c r="H252">
        <v>0</v>
      </c>
      <c r="I252">
        <v>0</v>
      </c>
      <c r="J252">
        <v>3.6</v>
      </c>
      <c r="L252">
        <v>6551.48</v>
      </c>
      <c r="M252">
        <v>0</v>
      </c>
      <c r="N252">
        <v>100</v>
      </c>
      <c r="O252">
        <v>0</v>
      </c>
      <c r="Q252">
        <v>6651.48</v>
      </c>
      <c r="R252">
        <v>102045.31999999999</v>
      </c>
      <c r="S252">
        <v>10000</v>
      </c>
      <c r="T252">
        <v>0</v>
      </c>
      <c r="U252">
        <v>0</v>
      </c>
      <c r="V252">
        <v>0</v>
      </c>
      <c r="W252">
        <v>0</v>
      </c>
      <c r="X252">
        <v>50000</v>
      </c>
      <c r="Y252">
        <v>11754.91</v>
      </c>
      <c r="Z252">
        <v>908.71</v>
      </c>
      <c r="AB252">
        <v>822.62</v>
      </c>
      <c r="AC252">
        <v>86.09</v>
      </c>
      <c r="AD252">
        <v>6565.3899999999994</v>
      </c>
      <c r="AE252">
        <v>87.58</v>
      </c>
      <c r="AF252">
        <v>-1.4899999999999949</v>
      </c>
      <c r="AG252">
        <v>6613.6900000000005</v>
      </c>
      <c r="AH252">
        <v>-48.300000000001091</v>
      </c>
      <c r="AI252">
        <v>6651.48</v>
      </c>
      <c r="AJ252">
        <v>0</v>
      </c>
      <c r="AK252">
        <v>0</v>
      </c>
      <c r="AL252">
        <v>86.09</v>
      </c>
    </row>
    <row r="253" spans="1:38" hidden="1" x14ac:dyDescent="0.2">
      <c r="A253">
        <v>9000465</v>
      </c>
      <c r="B253" t="s">
        <v>798</v>
      </c>
      <c r="C253" t="s">
        <v>278</v>
      </c>
      <c r="D253" t="s">
        <v>799</v>
      </c>
      <c r="E253" t="s">
        <v>800</v>
      </c>
      <c r="F253" t="s">
        <v>125</v>
      </c>
      <c r="G253">
        <v>0</v>
      </c>
      <c r="H253">
        <v>0</v>
      </c>
      <c r="I253">
        <v>0</v>
      </c>
      <c r="J253">
        <v>3.6</v>
      </c>
      <c r="L253">
        <v>6234.54</v>
      </c>
      <c r="M253">
        <v>0</v>
      </c>
      <c r="N253">
        <v>0</v>
      </c>
      <c r="O253">
        <v>0</v>
      </c>
      <c r="Q253">
        <v>6234.54</v>
      </c>
      <c r="R253">
        <v>95634.76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50000</v>
      </c>
      <c r="Y253">
        <v>10624.7</v>
      </c>
      <c r="Z253">
        <v>1050.3</v>
      </c>
      <c r="AB253">
        <v>952.48</v>
      </c>
      <c r="AC253">
        <v>97.82</v>
      </c>
      <c r="AD253">
        <v>6136.72</v>
      </c>
      <c r="AE253">
        <v>95.41</v>
      </c>
      <c r="AF253">
        <v>2.4099999999999966</v>
      </c>
      <c r="AG253">
        <v>6058.53</v>
      </c>
      <c r="AH253">
        <v>78.190000000000509</v>
      </c>
      <c r="AI253">
        <v>6234.54</v>
      </c>
      <c r="AJ253">
        <v>0</v>
      </c>
      <c r="AK253">
        <v>0</v>
      </c>
      <c r="AL253">
        <v>97.82</v>
      </c>
    </row>
    <row r="254" spans="1:38" hidden="1" x14ac:dyDescent="0.2">
      <c r="A254">
        <v>9000466</v>
      </c>
      <c r="B254" t="s">
        <v>801</v>
      </c>
      <c r="C254" t="s">
        <v>278</v>
      </c>
      <c r="D254" t="s">
        <v>802</v>
      </c>
      <c r="E254" t="s">
        <v>803</v>
      </c>
      <c r="F254" t="s">
        <v>105</v>
      </c>
      <c r="G254">
        <v>0</v>
      </c>
      <c r="H254">
        <v>0</v>
      </c>
      <c r="I254">
        <v>0</v>
      </c>
      <c r="J254">
        <v>3.05</v>
      </c>
      <c r="L254">
        <v>4951.75</v>
      </c>
      <c r="M254">
        <v>0</v>
      </c>
      <c r="N254">
        <v>0</v>
      </c>
      <c r="O254">
        <v>0</v>
      </c>
      <c r="Q254">
        <v>4951.75</v>
      </c>
      <c r="R254">
        <v>86062.05</v>
      </c>
      <c r="S254">
        <v>10000</v>
      </c>
      <c r="T254">
        <v>0</v>
      </c>
      <c r="U254">
        <v>0</v>
      </c>
      <c r="V254">
        <v>20000</v>
      </c>
      <c r="W254">
        <v>0</v>
      </c>
      <c r="X254">
        <v>50000</v>
      </c>
      <c r="Y254">
        <v>12040.87</v>
      </c>
      <c r="Z254">
        <v>0</v>
      </c>
      <c r="AB254">
        <v>0</v>
      </c>
      <c r="AC254">
        <v>0</v>
      </c>
      <c r="AD254">
        <v>4951.75</v>
      </c>
      <c r="AE254">
        <v>0</v>
      </c>
      <c r="AF254">
        <v>0</v>
      </c>
      <c r="AG254">
        <v>4921.33</v>
      </c>
      <c r="AH254">
        <v>30.420000000000073</v>
      </c>
      <c r="AI254">
        <v>4951.75</v>
      </c>
      <c r="AJ254">
        <v>0</v>
      </c>
      <c r="AK254">
        <v>0</v>
      </c>
      <c r="AL254">
        <v>0</v>
      </c>
    </row>
    <row r="255" spans="1:38" hidden="1" x14ac:dyDescent="0.2">
      <c r="A255">
        <v>9000467</v>
      </c>
      <c r="B255" t="s">
        <v>804</v>
      </c>
      <c r="C255" t="s">
        <v>278</v>
      </c>
      <c r="D255" t="s">
        <v>805</v>
      </c>
      <c r="E255" t="s">
        <v>806</v>
      </c>
      <c r="F255" t="s">
        <v>125</v>
      </c>
      <c r="G255">
        <v>0</v>
      </c>
      <c r="H255">
        <v>0</v>
      </c>
      <c r="I255">
        <v>0</v>
      </c>
      <c r="J255">
        <v>3.6</v>
      </c>
      <c r="L255">
        <v>5971.38</v>
      </c>
      <c r="M255">
        <v>0</v>
      </c>
      <c r="N255">
        <v>150</v>
      </c>
      <c r="O255">
        <v>0</v>
      </c>
      <c r="Q255">
        <v>6121.38</v>
      </c>
      <c r="R255">
        <v>96844.430000000008</v>
      </c>
      <c r="S255">
        <v>5000</v>
      </c>
      <c r="T255">
        <v>10000</v>
      </c>
      <c r="U255">
        <v>0</v>
      </c>
      <c r="V255">
        <v>10000</v>
      </c>
      <c r="W255">
        <v>0</v>
      </c>
      <c r="X255">
        <v>50000</v>
      </c>
      <c r="Y255">
        <v>17486.669999999998</v>
      </c>
      <c r="Z255">
        <v>130.72999999999999</v>
      </c>
      <c r="AB255">
        <v>127.76</v>
      </c>
      <c r="AC255">
        <v>2.97</v>
      </c>
      <c r="AD255">
        <v>6118.41</v>
      </c>
      <c r="AE255">
        <v>0</v>
      </c>
      <c r="AF255">
        <v>2.97</v>
      </c>
      <c r="AG255">
        <v>6002.99</v>
      </c>
      <c r="AH255">
        <v>115.42000000000007</v>
      </c>
      <c r="AI255">
        <v>6121.38</v>
      </c>
      <c r="AJ255">
        <v>0</v>
      </c>
      <c r="AK255">
        <v>0</v>
      </c>
      <c r="AL255">
        <v>2.97</v>
      </c>
    </row>
    <row r="256" spans="1:38" hidden="1" x14ac:dyDescent="0.2">
      <c r="A256">
        <v>9000468</v>
      </c>
      <c r="B256" t="s">
        <v>807</v>
      </c>
      <c r="C256" t="s">
        <v>278</v>
      </c>
      <c r="D256" t="s">
        <v>808</v>
      </c>
      <c r="E256" t="s">
        <v>809</v>
      </c>
      <c r="F256" t="s">
        <v>125</v>
      </c>
      <c r="G256">
        <v>0</v>
      </c>
      <c r="H256">
        <v>0</v>
      </c>
      <c r="I256">
        <v>0</v>
      </c>
      <c r="J256">
        <v>3.6</v>
      </c>
      <c r="L256">
        <v>6536.52</v>
      </c>
      <c r="M256">
        <v>0</v>
      </c>
      <c r="N256">
        <v>0</v>
      </c>
      <c r="O256">
        <v>0</v>
      </c>
      <c r="Q256">
        <v>6536.52</v>
      </c>
      <c r="R256">
        <v>96938.590000000011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50000</v>
      </c>
      <c r="Y256">
        <v>10723.9</v>
      </c>
      <c r="Z256">
        <v>1101.47</v>
      </c>
      <c r="AB256">
        <v>981.48</v>
      </c>
      <c r="AC256">
        <v>119.99</v>
      </c>
      <c r="AD256">
        <v>6416.5300000000007</v>
      </c>
      <c r="AE256">
        <v>97.77</v>
      </c>
      <c r="AF256">
        <v>22.22</v>
      </c>
      <c r="AG256">
        <v>6492.4</v>
      </c>
      <c r="AH256">
        <v>-75.869999999998981</v>
      </c>
      <c r="AI256">
        <v>6536.52</v>
      </c>
      <c r="AJ256">
        <v>0</v>
      </c>
      <c r="AK256">
        <v>0</v>
      </c>
      <c r="AL256">
        <v>119.99</v>
      </c>
    </row>
    <row r="257" spans="1:38" hidden="1" x14ac:dyDescent="0.2">
      <c r="A257">
        <v>9000469</v>
      </c>
      <c r="B257" t="s">
        <v>810</v>
      </c>
      <c r="C257" t="s">
        <v>278</v>
      </c>
      <c r="D257" t="s">
        <v>811</v>
      </c>
      <c r="E257" t="s">
        <v>812</v>
      </c>
      <c r="F257" t="s">
        <v>105</v>
      </c>
      <c r="G257">
        <v>0</v>
      </c>
      <c r="H257">
        <v>0</v>
      </c>
      <c r="I257">
        <v>0</v>
      </c>
      <c r="J257">
        <v>3.05</v>
      </c>
      <c r="L257">
        <v>4986.46</v>
      </c>
      <c r="M257">
        <v>0</v>
      </c>
      <c r="N257">
        <v>0</v>
      </c>
      <c r="O257">
        <v>0</v>
      </c>
      <c r="Q257">
        <v>4986.46</v>
      </c>
      <c r="R257">
        <v>85306.290000000008</v>
      </c>
      <c r="S257">
        <v>5000</v>
      </c>
      <c r="T257">
        <v>0</v>
      </c>
      <c r="U257">
        <v>0</v>
      </c>
      <c r="V257">
        <v>14000</v>
      </c>
      <c r="W257">
        <v>0</v>
      </c>
      <c r="X257">
        <v>50000</v>
      </c>
      <c r="Y257">
        <v>13004.82</v>
      </c>
      <c r="Z257">
        <v>99.04</v>
      </c>
      <c r="AB257">
        <v>163.22999999999999</v>
      </c>
      <c r="AC257">
        <v>0</v>
      </c>
      <c r="AD257">
        <v>4986.46</v>
      </c>
      <c r="AE257">
        <v>0</v>
      </c>
      <c r="AF257">
        <v>0</v>
      </c>
      <c r="AG257">
        <v>4955.91</v>
      </c>
      <c r="AH257">
        <v>30.550000000000182</v>
      </c>
      <c r="AI257">
        <v>4986.46</v>
      </c>
      <c r="AJ257">
        <v>0</v>
      </c>
      <c r="AK257">
        <v>0</v>
      </c>
      <c r="AL257">
        <v>0</v>
      </c>
    </row>
    <row r="258" spans="1:38" hidden="1" x14ac:dyDescent="0.2">
      <c r="A258">
        <v>9000470</v>
      </c>
      <c r="B258" t="s">
        <v>813</v>
      </c>
      <c r="C258" t="s">
        <v>278</v>
      </c>
      <c r="D258" t="s">
        <v>814</v>
      </c>
      <c r="E258" t="s">
        <v>815</v>
      </c>
      <c r="F258" t="s">
        <v>105</v>
      </c>
      <c r="G258">
        <v>0</v>
      </c>
      <c r="H258">
        <v>0</v>
      </c>
      <c r="I258">
        <v>0</v>
      </c>
      <c r="J258">
        <v>3.05</v>
      </c>
      <c r="L258">
        <v>4986.46</v>
      </c>
      <c r="M258">
        <v>0</v>
      </c>
      <c r="N258">
        <v>100</v>
      </c>
      <c r="O258">
        <v>0</v>
      </c>
      <c r="Q258">
        <v>5086.46</v>
      </c>
      <c r="R258">
        <v>74614.710000000006</v>
      </c>
      <c r="S258">
        <v>9000</v>
      </c>
      <c r="T258">
        <v>5000</v>
      </c>
      <c r="U258">
        <v>0</v>
      </c>
      <c r="V258">
        <v>20000</v>
      </c>
      <c r="W258">
        <v>0</v>
      </c>
      <c r="X258">
        <v>50000</v>
      </c>
      <c r="Y258">
        <v>11017.56</v>
      </c>
      <c r="Z258">
        <v>0</v>
      </c>
      <c r="AB258">
        <v>0</v>
      </c>
      <c r="AC258">
        <v>0</v>
      </c>
      <c r="AD258">
        <v>5086.46</v>
      </c>
      <c r="AE258">
        <v>0</v>
      </c>
      <c r="AF258">
        <v>0</v>
      </c>
      <c r="AG258">
        <v>4955.91</v>
      </c>
      <c r="AH258">
        <v>130.55000000000018</v>
      </c>
      <c r="AI258">
        <v>5086.46</v>
      </c>
      <c r="AJ258">
        <v>0</v>
      </c>
      <c r="AK258">
        <v>0</v>
      </c>
      <c r="AL258">
        <v>0</v>
      </c>
    </row>
    <row r="259" spans="1:38" hidden="1" x14ac:dyDescent="0.2">
      <c r="A259">
        <v>9000471</v>
      </c>
      <c r="B259" t="s">
        <v>816</v>
      </c>
      <c r="C259" t="s">
        <v>278</v>
      </c>
      <c r="D259" t="s">
        <v>817</v>
      </c>
      <c r="E259" t="s">
        <v>818</v>
      </c>
      <c r="F259" t="s">
        <v>105</v>
      </c>
      <c r="G259">
        <v>0</v>
      </c>
      <c r="H259">
        <v>0</v>
      </c>
      <c r="I259">
        <v>0</v>
      </c>
      <c r="J259">
        <v>3.6</v>
      </c>
      <c r="L259">
        <v>5944.5</v>
      </c>
      <c r="M259">
        <v>0</v>
      </c>
      <c r="N259">
        <v>0</v>
      </c>
      <c r="O259">
        <v>0</v>
      </c>
      <c r="Q259">
        <v>5944.5</v>
      </c>
      <c r="R259">
        <v>98990.26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50000</v>
      </c>
      <c r="Y259">
        <v>15913.04</v>
      </c>
      <c r="Z259">
        <v>992.32</v>
      </c>
      <c r="AB259">
        <v>898.87</v>
      </c>
      <c r="AC259">
        <v>93.45</v>
      </c>
      <c r="AD259">
        <v>5851.05</v>
      </c>
      <c r="AE259">
        <v>93.77</v>
      </c>
      <c r="AF259">
        <v>-0.31999999999999318</v>
      </c>
      <c r="AG259">
        <v>5861.86</v>
      </c>
      <c r="AH259">
        <v>-10.809999999999491</v>
      </c>
      <c r="AI259">
        <v>5944.5</v>
      </c>
      <c r="AJ259">
        <v>0</v>
      </c>
      <c r="AK259">
        <v>0</v>
      </c>
      <c r="AL259">
        <v>93.45</v>
      </c>
    </row>
    <row r="260" spans="1:38" hidden="1" x14ac:dyDescent="0.2">
      <c r="A260">
        <v>9000472</v>
      </c>
      <c r="B260" t="s">
        <v>819</v>
      </c>
      <c r="C260" t="s">
        <v>278</v>
      </c>
      <c r="D260" t="s">
        <v>820</v>
      </c>
      <c r="E260" t="s">
        <v>821</v>
      </c>
      <c r="F260" t="s">
        <v>105</v>
      </c>
      <c r="G260">
        <v>0</v>
      </c>
      <c r="H260">
        <v>0</v>
      </c>
      <c r="I260">
        <v>0</v>
      </c>
      <c r="J260">
        <v>3.05</v>
      </c>
      <c r="L260">
        <v>5328.59</v>
      </c>
      <c r="M260">
        <v>0</v>
      </c>
      <c r="N260">
        <v>300</v>
      </c>
      <c r="O260">
        <v>0</v>
      </c>
      <c r="Q260">
        <v>5628.59</v>
      </c>
      <c r="R260">
        <v>88639.15</v>
      </c>
      <c r="S260">
        <v>0</v>
      </c>
      <c r="T260">
        <v>0</v>
      </c>
      <c r="U260">
        <v>0</v>
      </c>
      <c r="V260">
        <v>20000</v>
      </c>
      <c r="W260">
        <v>0</v>
      </c>
      <c r="X260">
        <v>50000</v>
      </c>
      <c r="Y260">
        <v>8074.57</v>
      </c>
      <c r="Z260">
        <v>316.94</v>
      </c>
      <c r="AB260">
        <v>312.82</v>
      </c>
      <c r="AC260">
        <v>4.12</v>
      </c>
      <c r="AD260">
        <v>5624.47</v>
      </c>
      <c r="AE260">
        <v>0</v>
      </c>
      <c r="AF260">
        <v>4.12</v>
      </c>
      <c r="AG260">
        <v>5410.22</v>
      </c>
      <c r="AH260">
        <v>214.25</v>
      </c>
      <c r="AI260">
        <v>5628.59</v>
      </c>
      <c r="AJ260">
        <v>0</v>
      </c>
      <c r="AK260">
        <v>0</v>
      </c>
      <c r="AL260">
        <v>4.12</v>
      </c>
    </row>
    <row r="261" spans="1:38" hidden="1" x14ac:dyDescent="0.2">
      <c r="A261">
        <v>9000475</v>
      </c>
      <c r="B261" t="s">
        <v>822</v>
      </c>
      <c r="C261" t="s">
        <v>278</v>
      </c>
      <c r="D261" t="s">
        <v>823</v>
      </c>
      <c r="E261" t="s">
        <v>824</v>
      </c>
      <c r="F261" t="s">
        <v>105</v>
      </c>
      <c r="G261">
        <v>0</v>
      </c>
      <c r="H261">
        <v>0</v>
      </c>
      <c r="I261">
        <v>0</v>
      </c>
      <c r="J261">
        <v>2.15</v>
      </c>
      <c r="L261">
        <v>3550.18</v>
      </c>
      <c r="M261">
        <v>0</v>
      </c>
      <c r="N261">
        <v>0</v>
      </c>
      <c r="O261">
        <v>0</v>
      </c>
      <c r="Q261">
        <v>3550.18</v>
      </c>
      <c r="R261">
        <v>65931.81</v>
      </c>
      <c r="S261">
        <v>5000</v>
      </c>
      <c r="T261">
        <v>0</v>
      </c>
      <c r="U261">
        <v>0</v>
      </c>
      <c r="V261">
        <v>20000</v>
      </c>
      <c r="W261">
        <v>0</v>
      </c>
      <c r="X261">
        <v>50000</v>
      </c>
      <c r="Y261">
        <v>8353.42</v>
      </c>
      <c r="Z261">
        <v>0</v>
      </c>
      <c r="AB261">
        <v>0</v>
      </c>
      <c r="AC261">
        <v>0</v>
      </c>
      <c r="AD261">
        <v>3550.18</v>
      </c>
      <c r="AE261">
        <v>0</v>
      </c>
      <c r="AF261">
        <v>0</v>
      </c>
      <c r="AG261">
        <v>3556.84</v>
      </c>
      <c r="AH261">
        <v>-6.6600000000003092</v>
      </c>
      <c r="AI261">
        <v>3550.18</v>
      </c>
      <c r="AJ261">
        <v>0</v>
      </c>
      <c r="AK261">
        <v>0</v>
      </c>
      <c r="AL261">
        <v>0</v>
      </c>
    </row>
    <row r="262" spans="1:38" hidden="1" x14ac:dyDescent="0.2">
      <c r="A262">
        <v>9000476</v>
      </c>
      <c r="B262" t="s">
        <v>825</v>
      </c>
      <c r="C262" t="s">
        <v>278</v>
      </c>
      <c r="D262" t="s">
        <v>826</v>
      </c>
      <c r="E262" t="s">
        <v>827</v>
      </c>
      <c r="F262" t="s">
        <v>105</v>
      </c>
      <c r="G262">
        <v>0</v>
      </c>
      <c r="H262">
        <v>0</v>
      </c>
      <c r="I262">
        <v>0</v>
      </c>
      <c r="J262">
        <v>2.15</v>
      </c>
      <c r="L262">
        <v>3339.23</v>
      </c>
      <c r="M262">
        <v>0</v>
      </c>
      <c r="N262">
        <v>0</v>
      </c>
      <c r="O262">
        <v>0</v>
      </c>
      <c r="Q262">
        <v>3339.23</v>
      </c>
      <c r="R262">
        <v>62191.340000000004</v>
      </c>
      <c r="S262">
        <v>10000</v>
      </c>
      <c r="T262">
        <v>10000</v>
      </c>
      <c r="U262">
        <v>0</v>
      </c>
      <c r="V262">
        <v>6670</v>
      </c>
      <c r="W262">
        <v>0</v>
      </c>
      <c r="X262">
        <v>50000</v>
      </c>
      <c r="Y262">
        <v>7953.3</v>
      </c>
      <c r="Z262">
        <v>0</v>
      </c>
      <c r="AB262">
        <v>0</v>
      </c>
      <c r="AC262">
        <v>0</v>
      </c>
      <c r="AD262">
        <v>3339.23</v>
      </c>
      <c r="AE262">
        <v>0</v>
      </c>
      <c r="AF262">
        <v>0</v>
      </c>
      <c r="AG262">
        <v>3385.07</v>
      </c>
      <c r="AH262">
        <v>-45.840000000000146</v>
      </c>
      <c r="AI262">
        <v>3339.23</v>
      </c>
      <c r="AJ262">
        <v>0</v>
      </c>
      <c r="AK262">
        <v>0</v>
      </c>
      <c r="AL262">
        <v>0</v>
      </c>
    </row>
    <row r="263" spans="1:38" hidden="1" x14ac:dyDescent="0.2">
      <c r="A263">
        <v>9000477</v>
      </c>
      <c r="B263" t="s">
        <v>828</v>
      </c>
      <c r="C263" t="s">
        <v>278</v>
      </c>
      <c r="D263" t="s">
        <v>829</v>
      </c>
      <c r="E263" t="s">
        <v>830</v>
      </c>
      <c r="F263" t="s">
        <v>105</v>
      </c>
      <c r="G263">
        <v>0</v>
      </c>
      <c r="H263">
        <v>0</v>
      </c>
      <c r="I263">
        <v>0</v>
      </c>
      <c r="J263">
        <v>2.15</v>
      </c>
      <c r="L263">
        <v>3550.18</v>
      </c>
      <c r="M263">
        <v>0</v>
      </c>
      <c r="N263">
        <v>1050</v>
      </c>
      <c r="O263">
        <v>0</v>
      </c>
      <c r="Q263">
        <v>4600.18</v>
      </c>
      <c r="R263">
        <v>68645.2</v>
      </c>
      <c r="S263">
        <v>0</v>
      </c>
      <c r="T263">
        <v>0</v>
      </c>
      <c r="U263">
        <v>6600</v>
      </c>
      <c r="V263">
        <v>0</v>
      </c>
      <c r="W263">
        <v>0</v>
      </c>
      <c r="X263">
        <v>50000</v>
      </c>
      <c r="Y263">
        <v>8102.63</v>
      </c>
      <c r="Z263">
        <v>118.28</v>
      </c>
      <c r="AB263">
        <v>96.88</v>
      </c>
      <c r="AC263">
        <v>21.4</v>
      </c>
      <c r="AD263">
        <v>4578.7800000000007</v>
      </c>
      <c r="AE263">
        <v>20.100000000000001</v>
      </c>
      <c r="AF263">
        <v>1.2999999999999972</v>
      </c>
      <c r="AG263">
        <v>4536.74</v>
      </c>
      <c r="AH263">
        <v>42.040000000000873</v>
      </c>
      <c r="AI263">
        <v>4600.18</v>
      </c>
      <c r="AJ263">
        <v>0</v>
      </c>
      <c r="AK263">
        <v>0</v>
      </c>
      <c r="AL263">
        <v>21.4</v>
      </c>
    </row>
    <row r="264" spans="1:38" hidden="1" x14ac:dyDescent="0.2">
      <c r="A264">
        <v>9000478</v>
      </c>
      <c r="B264" t="s">
        <v>831</v>
      </c>
      <c r="C264" t="s">
        <v>278</v>
      </c>
      <c r="D264" t="s">
        <v>832</v>
      </c>
      <c r="E264" t="s">
        <v>833</v>
      </c>
      <c r="F264" t="s">
        <v>105</v>
      </c>
      <c r="G264">
        <v>0</v>
      </c>
      <c r="H264">
        <v>0</v>
      </c>
      <c r="I264">
        <v>0</v>
      </c>
      <c r="J264">
        <v>3.05</v>
      </c>
      <c r="L264">
        <v>5125.3</v>
      </c>
      <c r="M264">
        <v>0</v>
      </c>
      <c r="N264">
        <v>0</v>
      </c>
      <c r="O264">
        <v>0</v>
      </c>
      <c r="Q264">
        <v>5125.3</v>
      </c>
      <c r="R264">
        <v>89313.25</v>
      </c>
      <c r="S264">
        <v>10000</v>
      </c>
      <c r="T264">
        <v>10000</v>
      </c>
      <c r="U264">
        <v>0</v>
      </c>
      <c r="V264">
        <v>20000</v>
      </c>
      <c r="W264">
        <v>0</v>
      </c>
      <c r="X264">
        <v>50000</v>
      </c>
      <c r="Y264">
        <v>11882.28</v>
      </c>
      <c r="Z264">
        <v>0</v>
      </c>
      <c r="AB264">
        <v>0</v>
      </c>
      <c r="AC264">
        <v>0</v>
      </c>
      <c r="AD264">
        <v>5125.3</v>
      </c>
      <c r="AE264">
        <v>0</v>
      </c>
      <c r="AF264">
        <v>0</v>
      </c>
      <c r="AG264">
        <v>5094.22</v>
      </c>
      <c r="AH264">
        <v>31.079999999999927</v>
      </c>
      <c r="AI264">
        <v>5125.3</v>
      </c>
      <c r="AJ264">
        <v>0</v>
      </c>
      <c r="AK264">
        <v>0</v>
      </c>
      <c r="AL264">
        <v>0</v>
      </c>
    </row>
    <row r="265" spans="1:38" hidden="1" x14ac:dyDescent="0.2">
      <c r="A265">
        <v>9000479</v>
      </c>
      <c r="B265" t="s">
        <v>834</v>
      </c>
      <c r="C265" t="s">
        <v>927</v>
      </c>
      <c r="D265" t="s">
        <v>835</v>
      </c>
      <c r="E265" t="s">
        <v>836</v>
      </c>
      <c r="F265" t="s">
        <v>105</v>
      </c>
      <c r="G265">
        <v>0</v>
      </c>
      <c r="H265">
        <v>0</v>
      </c>
      <c r="I265">
        <v>0</v>
      </c>
      <c r="J265">
        <v>3.6</v>
      </c>
      <c r="L265">
        <v>5760</v>
      </c>
      <c r="M265">
        <v>0</v>
      </c>
      <c r="N265">
        <v>1000</v>
      </c>
      <c r="O265">
        <v>0</v>
      </c>
      <c r="Q265">
        <v>6760</v>
      </c>
      <c r="R265">
        <v>95963.68</v>
      </c>
      <c r="S265">
        <v>5000</v>
      </c>
      <c r="T265">
        <v>6000</v>
      </c>
      <c r="U265">
        <v>0</v>
      </c>
      <c r="V265">
        <v>20000</v>
      </c>
      <c r="W265">
        <v>0</v>
      </c>
      <c r="X265">
        <v>50000</v>
      </c>
      <c r="Y265">
        <v>12576.32</v>
      </c>
      <c r="Z265">
        <v>71.62</v>
      </c>
      <c r="AB265">
        <v>139.18</v>
      </c>
      <c r="AC265">
        <v>0</v>
      </c>
      <c r="AD265">
        <v>6760</v>
      </c>
      <c r="AE265">
        <v>0</v>
      </c>
      <c r="AF265">
        <v>0</v>
      </c>
      <c r="AG265">
        <v>5760</v>
      </c>
      <c r="AH265">
        <v>1000</v>
      </c>
      <c r="AI265">
        <v>6760</v>
      </c>
      <c r="AJ265">
        <v>0</v>
      </c>
      <c r="AK265">
        <v>0</v>
      </c>
      <c r="AL265">
        <v>0</v>
      </c>
    </row>
    <row r="266" spans="1:38" hidden="1" x14ac:dyDescent="0.2">
      <c r="A266">
        <v>9000480</v>
      </c>
      <c r="B266" t="s">
        <v>837</v>
      </c>
      <c r="C266" t="s">
        <v>278</v>
      </c>
      <c r="D266" t="s">
        <v>838</v>
      </c>
      <c r="E266" t="s">
        <v>839</v>
      </c>
      <c r="F266" t="s">
        <v>125</v>
      </c>
      <c r="G266">
        <v>0</v>
      </c>
      <c r="H266">
        <v>0</v>
      </c>
      <c r="I266">
        <v>0</v>
      </c>
      <c r="J266">
        <v>3.6</v>
      </c>
      <c r="L266">
        <v>5967.7</v>
      </c>
      <c r="M266">
        <v>0</v>
      </c>
      <c r="N266">
        <v>0</v>
      </c>
      <c r="O266">
        <v>0</v>
      </c>
      <c r="Q266">
        <v>5967.7</v>
      </c>
      <c r="R266">
        <v>93558.959999999992</v>
      </c>
      <c r="S266">
        <v>10000</v>
      </c>
      <c r="T266">
        <v>0</v>
      </c>
      <c r="U266">
        <v>0</v>
      </c>
      <c r="V266">
        <v>10000</v>
      </c>
      <c r="W266">
        <v>0</v>
      </c>
      <c r="X266">
        <v>50000</v>
      </c>
      <c r="Y266">
        <v>17208.509999999998</v>
      </c>
      <c r="Z266">
        <v>190.51</v>
      </c>
      <c r="AB266">
        <v>168.4</v>
      </c>
      <c r="AC266">
        <v>22.11</v>
      </c>
      <c r="AD266">
        <v>5945.59</v>
      </c>
      <c r="AE266">
        <v>31.45</v>
      </c>
      <c r="AF266">
        <v>-9.34</v>
      </c>
      <c r="AG266">
        <v>6247.43</v>
      </c>
      <c r="AH266">
        <v>-301.84000000000015</v>
      </c>
      <c r="AI266">
        <v>5967.7</v>
      </c>
      <c r="AJ266">
        <v>0</v>
      </c>
      <c r="AK266">
        <v>0</v>
      </c>
      <c r="AL266">
        <v>22.11</v>
      </c>
    </row>
    <row r="267" spans="1:38" hidden="1" x14ac:dyDescent="0.2">
      <c r="A267">
        <v>9000481</v>
      </c>
      <c r="B267" t="s">
        <v>840</v>
      </c>
      <c r="C267" t="s">
        <v>927</v>
      </c>
      <c r="D267" t="s">
        <v>841</v>
      </c>
      <c r="E267" t="s">
        <v>842</v>
      </c>
      <c r="F267" t="s">
        <v>125</v>
      </c>
      <c r="G267">
        <v>0</v>
      </c>
      <c r="H267">
        <v>0</v>
      </c>
      <c r="I267">
        <v>0</v>
      </c>
      <c r="J267">
        <v>4.5</v>
      </c>
      <c r="L267">
        <v>7200</v>
      </c>
      <c r="M267">
        <v>0</v>
      </c>
      <c r="N267">
        <v>0</v>
      </c>
      <c r="O267">
        <v>0</v>
      </c>
      <c r="Q267">
        <v>7200</v>
      </c>
      <c r="R267">
        <v>113107.46</v>
      </c>
      <c r="S267">
        <v>10000</v>
      </c>
      <c r="T267">
        <v>0</v>
      </c>
      <c r="U267">
        <v>0</v>
      </c>
      <c r="V267">
        <v>10000</v>
      </c>
      <c r="W267">
        <v>0</v>
      </c>
      <c r="X267">
        <v>50000</v>
      </c>
      <c r="Y267">
        <v>19400.46</v>
      </c>
      <c r="Z267">
        <v>711.21</v>
      </c>
      <c r="AB267">
        <v>652.85</v>
      </c>
      <c r="AC267">
        <v>58.36</v>
      </c>
      <c r="AD267">
        <v>7141.64</v>
      </c>
      <c r="AE267">
        <v>58.36</v>
      </c>
      <c r="AF267">
        <v>0</v>
      </c>
      <c r="AG267">
        <v>7141.64</v>
      </c>
      <c r="AH267">
        <v>0</v>
      </c>
      <c r="AI267">
        <v>7200</v>
      </c>
      <c r="AJ267">
        <v>0</v>
      </c>
      <c r="AK267">
        <v>0</v>
      </c>
      <c r="AL267">
        <v>58.36</v>
      </c>
    </row>
    <row r="268" spans="1:38" hidden="1" x14ac:dyDescent="0.2">
      <c r="A268">
        <v>9000482</v>
      </c>
      <c r="B268" t="s">
        <v>843</v>
      </c>
      <c r="C268" t="s">
        <v>927</v>
      </c>
      <c r="D268" t="s">
        <v>844</v>
      </c>
      <c r="E268" t="s">
        <v>845</v>
      </c>
      <c r="F268" t="s">
        <v>105</v>
      </c>
      <c r="G268">
        <v>0</v>
      </c>
      <c r="H268">
        <v>0</v>
      </c>
      <c r="I268">
        <v>0</v>
      </c>
      <c r="J268">
        <v>3.6</v>
      </c>
      <c r="L268">
        <v>5760</v>
      </c>
      <c r="M268">
        <v>0</v>
      </c>
      <c r="N268">
        <v>0</v>
      </c>
      <c r="O268">
        <v>0</v>
      </c>
      <c r="Q268">
        <v>5760</v>
      </c>
      <c r="R268">
        <v>96079.14</v>
      </c>
      <c r="S268">
        <v>10000</v>
      </c>
      <c r="T268">
        <v>0</v>
      </c>
      <c r="U268">
        <v>0</v>
      </c>
      <c r="V268">
        <v>10000</v>
      </c>
      <c r="W268">
        <v>0</v>
      </c>
      <c r="X268">
        <v>50000</v>
      </c>
      <c r="Y268">
        <v>15608.01</v>
      </c>
      <c r="Z268">
        <v>314.13</v>
      </c>
      <c r="AB268">
        <v>291.7</v>
      </c>
      <c r="AC268">
        <v>22.43</v>
      </c>
      <c r="AD268">
        <v>5737.57</v>
      </c>
      <c r="AE268">
        <v>12.44</v>
      </c>
      <c r="AF268">
        <v>9.99</v>
      </c>
      <c r="AG268">
        <v>5747.56</v>
      </c>
      <c r="AH268">
        <v>-9.9900000000006912</v>
      </c>
      <c r="AI268">
        <v>5760</v>
      </c>
      <c r="AJ268">
        <v>0</v>
      </c>
      <c r="AK268">
        <v>0</v>
      </c>
      <c r="AL268">
        <v>22.43</v>
      </c>
    </row>
    <row r="269" spans="1:38" hidden="1" x14ac:dyDescent="0.2">
      <c r="A269">
        <v>9000483</v>
      </c>
      <c r="B269" t="s">
        <v>846</v>
      </c>
      <c r="C269" t="s">
        <v>278</v>
      </c>
      <c r="D269" t="s">
        <v>847</v>
      </c>
      <c r="E269" t="s">
        <v>848</v>
      </c>
      <c r="F269" t="s">
        <v>105</v>
      </c>
      <c r="G269">
        <v>0</v>
      </c>
      <c r="H269">
        <v>0</v>
      </c>
      <c r="I269">
        <v>0</v>
      </c>
      <c r="J269">
        <v>2.15</v>
      </c>
      <c r="L269">
        <v>3550.18</v>
      </c>
      <c r="M269">
        <v>0</v>
      </c>
      <c r="N269">
        <v>0</v>
      </c>
      <c r="O269">
        <v>0</v>
      </c>
      <c r="Q269">
        <v>3550.18</v>
      </c>
      <c r="R269">
        <v>68578.22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50000</v>
      </c>
      <c r="Y269">
        <v>8786.1</v>
      </c>
      <c r="Z269">
        <v>293.76</v>
      </c>
      <c r="AB269">
        <v>283.19</v>
      </c>
      <c r="AC269">
        <v>10.57</v>
      </c>
      <c r="AD269">
        <v>3539.6099999999997</v>
      </c>
      <c r="AE269">
        <v>2.13</v>
      </c>
      <c r="AF269">
        <v>8.4400000000000013</v>
      </c>
      <c r="AG269">
        <v>3554.71</v>
      </c>
      <c r="AH269">
        <v>-15.100000000000364</v>
      </c>
      <c r="AI269">
        <v>3550.18</v>
      </c>
      <c r="AJ269">
        <v>0</v>
      </c>
      <c r="AK269">
        <v>0</v>
      </c>
      <c r="AL269">
        <v>10.57</v>
      </c>
    </row>
    <row r="270" spans="1:38" hidden="1" x14ac:dyDescent="0.2">
      <c r="A270">
        <v>9000484</v>
      </c>
      <c r="B270" t="s">
        <v>849</v>
      </c>
      <c r="C270" t="s">
        <v>278</v>
      </c>
      <c r="D270" t="s">
        <v>850</v>
      </c>
      <c r="E270" t="s">
        <v>851</v>
      </c>
      <c r="F270" t="s">
        <v>160</v>
      </c>
      <c r="G270">
        <v>0</v>
      </c>
      <c r="H270">
        <v>0</v>
      </c>
      <c r="I270">
        <v>0</v>
      </c>
      <c r="J270">
        <v>1.5</v>
      </c>
      <c r="L270">
        <v>2566.65</v>
      </c>
      <c r="M270">
        <v>0</v>
      </c>
      <c r="N270">
        <v>0</v>
      </c>
      <c r="O270">
        <v>400</v>
      </c>
      <c r="Q270">
        <v>2166.65</v>
      </c>
      <c r="R270">
        <v>54826.78</v>
      </c>
      <c r="S270">
        <v>10000</v>
      </c>
      <c r="T270">
        <v>0</v>
      </c>
      <c r="U270">
        <v>0</v>
      </c>
      <c r="V270">
        <v>20000</v>
      </c>
      <c r="W270">
        <v>0</v>
      </c>
      <c r="X270">
        <v>50000</v>
      </c>
      <c r="Y270">
        <v>9169.11</v>
      </c>
      <c r="Z270">
        <v>0</v>
      </c>
      <c r="AB270">
        <v>40.51</v>
      </c>
      <c r="AC270">
        <v>0</v>
      </c>
      <c r="AD270">
        <v>2166.65</v>
      </c>
      <c r="AE270">
        <v>0</v>
      </c>
      <c r="AF270">
        <v>0</v>
      </c>
      <c r="AG270">
        <v>683.82999999999993</v>
      </c>
      <c r="AH270">
        <v>1482.8200000000002</v>
      </c>
      <c r="AI270">
        <v>2166.65</v>
      </c>
      <c r="AJ270">
        <v>0</v>
      </c>
      <c r="AK270">
        <v>0</v>
      </c>
      <c r="AL270">
        <v>0</v>
      </c>
    </row>
    <row r="271" spans="1:38" hidden="1" x14ac:dyDescent="0.2">
      <c r="A271">
        <v>9000485</v>
      </c>
      <c r="B271" t="s">
        <v>852</v>
      </c>
      <c r="C271" t="s">
        <v>278</v>
      </c>
      <c r="D271" t="s">
        <v>853</v>
      </c>
      <c r="E271" t="s">
        <v>854</v>
      </c>
      <c r="F271" t="s">
        <v>160</v>
      </c>
      <c r="G271">
        <v>0</v>
      </c>
      <c r="H271">
        <v>0</v>
      </c>
      <c r="I271">
        <v>0</v>
      </c>
      <c r="J271">
        <v>1.8</v>
      </c>
      <c r="L271">
        <v>2657.88</v>
      </c>
      <c r="M271">
        <v>0</v>
      </c>
      <c r="N271">
        <v>0</v>
      </c>
      <c r="O271">
        <v>0</v>
      </c>
      <c r="Q271">
        <v>2657.88</v>
      </c>
      <c r="R271">
        <v>68111.990000000005</v>
      </c>
      <c r="S271">
        <v>10000</v>
      </c>
      <c r="T271">
        <v>5000</v>
      </c>
      <c r="U271">
        <v>0</v>
      </c>
      <c r="V271">
        <v>20000</v>
      </c>
      <c r="W271">
        <v>0</v>
      </c>
      <c r="X271">
        <v>50000</v>
      </c>
      <c r="Y271">
        <v>14345.18</v>
      </c>
      <c r="Z271">
        <v>0</v>
      </c>
      <c r="AB271">
        <v>0</v>
      </c>
      <c r="AC271">
        <v>0</v>
      </c>
      <c r="AD271">
        <v>2657.88</v>
      </c>
      <c r="AE271">
        <v>0</v>
      </c>
      <c r="AF271">
        <v>0</v>
      </c>
      <c r="AG271">
        <v>2647.97</v>
      </c>
      <c r="AH271">
        <v>9.9100000000003092</v>
      </c>
      <c r="AI271">
        <v>2657.88</v>
      </c>
      <c r="AJ271">
        <v>0</v>
      </c>
      <c r="AK271">
        <v>0</v>
      </c>
      <c r="AL271">
        <v>0</v>
      </c>
    </row>
    <row r="272" spans="1:38" hidden="1" x14ac:dyDescent="0.2">
      <c r="A272">
        <v>9000486</v>
      </c>
      <c r="B272" t="s">
        <v>855</v>
      </c>
      <c r="C272" t="s">
        <v>278</v>
      </c>
      <c r="D272" t="s">
        <v>856</v>
      </c>
      <c r="E272" t="s">
        <v>857</v>
      </c>
      <c r="F272" t="s">
        <v>125</v>
      </c>
      <c r="G272">
        <v>0</v>
      </c>
      <c r="H272">
        <v>0</v>
      </c>
      <c r="I272">
        <v>0</v>
      </c>
      <c r="J272">
        <v>4.5</v>
      </c>
      <c r="L272">
        <v>7473.39</v>
      </c>
      <c r="M272">
        <v>0</v>
      </c>
      <c r="N272">
        <v>0</v>
      </c>
      <c r="O272">
        <v>0</v>
      </c>
      <c r="Q272">
        <v>7473.39</v>
      </c>
      <c r="R272">
        <v>114210.85</v>
      </c>
      <c r="S272">
        <v>10000</v>
      </c>
      <c r="T272">
        <v>0</v>
      </c>
      <c r="U272">
        <v>0</v>
      </c>
      <c r="V272">
        <v>10000</v>
      </c>
      <c r="W272">
        <v>0</v>
      </c>
      <c r="X272">
        <v>50000</v>
      </c>
      <c r="Y272">
        <v>19263.97</v>
      </c>
      <c r="Z272">
        <v>748.41</v>
      </c>
      <c r="AB272">
        <v>682.36</v>
      </c>
      <c r="AC272">
        <v>66.05</v>
      </c>
      <c r="AD272">
        <v>7407.34</v>
      </c>
      <c r="AE272">
        <v>65.459999999999994</v>
      </c>
      <c r="AF272">
        <v>0.59000000000000341</v>
      </c>
      <c r="AG272">
        <v>7388.44</v>
      </c>
      <c r="AH272">
        <v>18.900000000000546</v>
      </c>
      <c r="AI272">
        <v>7473.39</v>
      </c>
      <c r="AJ272">
        <v>0</v>
      </c>
      <c r="AK272">
        <v>0</v>
      </c>
      <c r="AL272">
        <v>66.05</v>
      </c>
    </row>
    <row r="273" spans="1:38" hidden="1" x14ac:dyDescent="0.2">
      <c r="A273">
        <v>9000487</v>
      </c>
      <c r="B273" t="s">
        <v>20</v>
      </c>
      <c r="C273" t="s">
        <v>278</v>
      </c>
      <c r="D273" t="s">
        <v>858</v>
      </c>
      <c r="E273" t="s">
        <v>859</v>
      </c>
      <c r="F273" t="s">
        <v>105</v>
      </c>
      <c r="G273">
        <v>0</v>
      </c>
      <c r="H273">
        <v>0</v>
      </c>
      <c r="I273">
        <v>0</v>
      </c>
      <c r="J273">
        <v>2.15</v>
      </c>
      <c r="L273">
        <v>3539.51</v>
      </c>
      <c r="M273">
        <v>0</v>
      </c>
      <c r="N273">
        <v>0</v>
      </c>
      <c r="O273">
        <v>0</v>
      </c>
      <c r="Q273">
        <v>3539.51</v>
      </c>
      <c r="R273">
        <v>64808.240000000005</v>
      </c>
      <c r="S273">
        <v>0</v>
      </c>
      <c r="T273">
        <v>0</v>
      </c>
      <c r="U273">
        <v>0</v>
      </c>
      <c r="V273">
        <v>20000</v>
      </c>
      <c r="W273">
        <v>0</v>
      </c>
      <c r="X273">
        <v>50000</v>
      </c>
      <c r="Y273">
        <v>9825.8799999999992</v>
      </c>
      <c r="Z273">
        <v>0</v>
      </c>
      <c r="AB273">
        <v>0</v>
      </c>
      <c r="AC273">
        <v>0</v>
      </c>
      <c r="AD273">
        <v>3539.51</v>
      </c>
      <c r="AE273">
        <v>0</v>
      </c>
      <c r="AF273">
        <v>0</v>
      </c>
      <c r="AG273">
        <v>3567.88</v>
      </c>
      <c r="AH273">
        <v>-28.369999999999891</v>
      </c>
      <c r="AI273">
        <v>3539.51</v>
      </c>
      <c r="AJ273">
        <v>0</v>
      </c>
      <c r="AK273">
        <v>0</v>
      </c>
      <c r="AL273">
        <v>0</v>
      </c>
    </row>
    <row r="274" spans="1:38" hidden="1" x14ac:dyDescent="0.2">
      <c r="A274">
        <v>9000492</v>
      </c>
      <c r="B274" t="s">
        <v>860</v>
      </c>
      <c r="C274" t="s">
        <v>278</v>
      </c>
      <c r="D274" t="s">
        <v>861</v>
      </c>
      <c r="E274" t="s">
        <v>862</v>
      </c>
      <c r="F274" t="s">
        <v>105</v>
      </c>
      <c r="G274">
        <v>0</v>
      </c>
      <c r="H274">
        <v>0</v>
      </c>
      <c r="I274">
        <v>0</v>
      </c>
      <c r="J274">
        <v>2.15</v>
      </c>
      <c r="L274">
        <v>3550.18</v>
      </c>
      <c r="M274">
        <v>0</v>
      </c>
      <c r="N274">
        <v>100</v>
      </c>
      <c r="O274">
        <v>0</v>
      </c>
      <c r="Q274">
        <v>3650.18</v>
      </c>
      <c r="R274">
        <v>68858.259999999995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50000</v>
      </c>
      <c r="Y274">
        <v>8703.74</v>
      </c>
      <c r="Z274">
        <v>304.64</v>
      </c>
      <c r="AB274">
        <v>286.95</v>
      </c>
      <c r="AC274">
        <v>17.690000000000001</v>
      </c>
      <c r="AD274">
        <v>3632.49</v>
      </c>
      <c r="AE274">
        <v>16.600000000000001</v>
      </c>
      <c r="AF274">
        <v>1.0899999999999999</v>
      </c>
      <c r="AG274">
        <v>3565.63</v>
      </c>
      <c r="AH274">
        <v>66.859999999999673</v>
      </c>
      <c r="AI274">
        <v>3650.18</v>
      </c>
      <c r="AJ274">
        <v>0</v>
      </c>
      <c r="AK274">
        <v>0</v>
      </c>
      <c r="AL274">
        <v>17.690000000000001</v>
      </c>
    </row>
    <row r="275" spans="1:38" hidden="1" x14ac:dyDescent="0.2">
      <c r="A275">
        <v>9000493</v>
      </c>
      <c r="B275" t="s">
        <v>863</v>
      </c>
      <c r="C275" t="s">
        <v>278</v>
      </c>
      <c r="D275" t="s">
        <v>864</v>
      </c>
      <c r="E275" t="s">
        <v>865</v>
      </c>
      <c r="F275" t="s">
        <v>105</v>
      </c>
      <c r="G275">
        <v>0</v>
      </c>
      <c r="H275">
        <v>0</v>
      </c>
      <c r="I275">
        <v>0</v>
      </c>
      <c r="J275">
        <v>2.15</v>
      </c>
      <c r="L275">
        <v>3550.18</v>
      </c>
      <c r="M275">
        <v>0</v>
      </c>
      <c r="N275">
        <v>1000</v>
      </c>
      <c r="O275">
        <v>0</v>
      </c>
      <c r="Q275">
        <v>4550.18</v>
      </c>
      <c r="R275">
        <v>76770.489999999991</v>
      </c>
      <c r="S275">
        <v>0</v>
      </c>
      <c r="T275">
        <v>5000</v>
      </c>
      <c r="U275">
        <v>0</v>
      </c>
      <c r="V275">
        <v>0</v>
      </c>
      <c r="W275">
        <v>0</v>
      </c>
      <c r="X275">
        <v>50000</v>
      </c>
      <c r="Y275">
        <v>8587.15</v>
      </c>
      <c r="Z275">
        <v>395.5</v>
      </c>
      <c r="AB275">
        <v>357.46</v>
      </c>
      <c r="AC275">
        <v>38.04</v>
      </c>
      <c r="AD275">
        <v>4512.1400000000003</v>
      </c>
      <c r="AE275">
        <v>23.36</v>
      </c>
      <c r="AF275">
        <v>14.68</v>
      </c>
      <c r="AG275">
        <v>4558.0800000000008</v>
      </c>
      <c r="AH275">
        <v>-45.940000000000509</v>
      </c>
      <c r="AI275">
        <v>4550.18</v>
      </c>
      <c r="AJ275">
        <v>0</v>
      </c>
      <c r="AK275">
        <v>0</v>
      </c>
      <c r="AL275">
        <v>38.04</v>
      </c>
    </row>
    <row r="276" spans="1:38" hidden="1" x14ac:dyDescent="0.2">
      <c r="A276">
        <v>9000494</v>
      </c>
      <c r="B276" t="s">
        <v>866</v>
      </c>
      <c r="C276" t="s">
        <v>278</v>
      </c>
      <c r="D276" t="s">
        <v>867</v>
      </c>
      <c r="E276" t="s">
        <v>868</v>
      </c>
      <c r="F276" t="s">
        <v>105</v>
      </c>
      <c r="G276">
        <v>0</v>
      </c>
      <c r="H276">
        <v>0</v>
      </c>
      <c r="I276">
        <v>0</v>
      </c>
      <c r="J276">
        <v>2.15</v>
      </c>
      <c r="L276">
        <v>3550.18</v>
      </c>
      <c r="M276">
        <v>0</v>
      </c>
      <c r="N276">
        <v>1000</v>
      </c>
      <c r="O276">
        <v>0</v>
      </c>
      <c r="Q276">
        <v>4550.18</v>
      </c>
      <c r="R276">
        <v>73004.91</v>
      </c>
      <c r="S276">
        <v>0</v>
      </c>
      <c r="T276">
        <v>2000</v>
      </c>
      <c r="U276">
        <v>0</v>
      </c>
      <c r="V276">
        <v>0</v>
      </c>
      <c r="W276">
        <v>0</v>
      </c>
      <c r="X276">
        <v>50000</v>
      </c>
      <c r="Y276">
        <v>8705.5400000000009</v>
      </c>
      <c r="Z276">
        <v>368.98</v>
      </c>
      <c r="AB276">
        <v>384.35</v>
      </c>
      <c r="AC276">
        <v>0</v>
      </c>
      <c r="AD276">
        <v>4550.18</v>
      </c>
      <c r="AE276">
        <v>44.83</v>
      </c>
      <c r="AF276">
        <v>-44.83</v>
      </c>
      <c r="AG276">
        <v>4512.01</v>
      </c>
      <c r="AH276">
        <v>38.170000000000073</v>
      </c>
      <c r="AI276">
        <v>4550.18</v>
      </c>
      <c r="AJ276">
        <v>0</v>
      </c>
      <c r="AK276">
        <v>0</v>
      </c>
      <c r="AL276">
        <v>0</v>
      </c>
    </row>
    <row r="277" spans="1:38" hidden="1" x14ac:dyDescent="0.2">
      <c r="A277">
        <v>9000495</v>
      </c>
      <c r="B277" t="s">
        <v>869</v>
      </c>
      <c r="C277" t="s">
        <v>278</v>
      </c>
      <c r="D277" t="s">
        <v>870</v>
      </c>
      <c r="E277" t="s">
        <v>871</v>
      </c>
      <c r="F277" t="s">
        <v>105</v>
      </c>
      <c r="G277">
        <v>0</v>
      </c>
      <c r="H277">
        <v>0</v>
      </c>
      <c r="I277">
        <v>0</v>
      </c>
      <c r="J277">
        <v>2.15</v>
      </c>
      <c r="L277">
        <v>3550.18</v>
      </c>
      <c r="M277">
        <v>0</v>
      </c>
      <c r="N277">
        <v>250</v>
      </c>
      <c r="O277">
        <v>0</v>
      </c>
      <c r="Q277">
        <v>3800.18</v>
      </c>
      <c r="R277">
        <v>67391.28</v>
      </c>
      <c r="S277">
        <v>0</v>
      </c>
      <c r="T277">
        <v>10000</v>
      </c>
      <c r="U277">
        <v>0</v>
      </c>
      <c r="V277">
        <v>0</v>
      </c>
      <c r="W277">
        <v>0</v>
      </c>
      <c r="X277">
        <v>50000</v>
      </c>
      <c r="Y277">
        <v>8468.01</v>
      </c>
      <c r="Z277">
        <v>0</v>
      </c>
      <c r="AB277">
        <v>37.33</v>
      </c>
      <c r="AC277">
        <v>0</v>
      </c>
      <c r="AD277">
        <v>3800.18</v>
      </c>
      <c r="AE277">
        <v>0</v>
      </c>
      <c r="AF277">
        <v>0</v>
      </c>
      <c r="AG277">
        <v>3782.23</v>
      </c>
      <c r="AH277">
        <v>17.949999999999818</v>
      </c>
      <c r="AI277">
        <v>3800.18</v>
      </c>
      <c r="AJ277">
        <v>0</v>
      </c>
      <c r="AK277">
        <v>0</v>
      </c>
      <c r="AL277">
        <v>0</v>
      </c>
    </row>
    <row r="278" spans="1:38" hidden="1" x14ac:dyDescent="0.2">
      <c r="A278">
        <v>9000496</v>
      </c>
      <c r="B278" t="s">
        <v>872</v>
      </c>
      <c r="C278" t="s">
        <v>116</v>
      </c>
      <c r="D278" t="s">
        <v>873</v>
      </c>
      <c r="E278" t="s">
        <v>874</v>
      </c>
      <c r="F278" t="s">
        <v>105</v>
      </c>
      <c r="G278">
        <v>0</v>
      </c>
      <c r="H278">
        <v>0</v>
      </c>
      <c r="I278">
        <v>0</v>
      </c>
      <c r="J278">
        <v>3.05</v>
      </c>
      <c r="L278">
        <v>5184.9999999999982</v>
      </c>
      <c r="M278">
        <v>0</v>
      </c>
      <c r="N278">
        <v>0</v>
      </c>
      <c r="O278">
        <v>0</v>
      </c>
      <c r="Q278">
        <v>5184.9999999999982</v>
      </c>
      <c r="R278">
        <v>84316.12</v>
      </c>
      <c r="S278">
        <v>10000</v>
      </c>
      <c r="T278">
        <v>10000</v>
      </c>
      <c r="U278">
        <v>0</v>
      </c>
      <c r="V278">
        <v>20000</v>
      </c>
      <c r="W278">
        <v>0</v>
      </c>
      <c r="X278">
        <v>50000</v>
      </c>
      <c r="Y278">
        <v>10478.209999999999</v>
      </c>
      <c r="Z278">
        <v>0</v>
      </c>
      <c r="AB278">
        <v>0</v>
      </c>
      <c r="AC278">
        <v>0</v>
      </c>
      <c r="AD278">
        <v>5184.9999999999982</v>
      </c>
      <c r="AE278">
        <v>0</v>
      </c>
      <c r="AF278">
        <v>0</v>
      </c>
      <c r="AG278">
        <v>5152.6099999999997</v>
      </c>
      <c r="AH278">
        <v>32.389999999998508</v>
      </c>
      <c r="AI278">
        <v>5184.9999999999982</v>
      </c>
      <c r="AJ278">
        <v>0</v>
      </c>
      <c r="AK278">
        <v>0</v>
      </c>
      <c r="AL278">
        <v>0</v>
      </c>
    </row>
    <row r="279" spans="1:38" hidden="1" x14ac:dyDescent="0.2">
      <c r="A279">
        <v>9000497</v>
      </c>
      <c r="B279" t="s">
        <v>875</v>
      </c>
      <c r="C279" t="s">
        <v>116</v>
      </c>
      <c r="D279" t="s">
        <v>876</v>
      </c>
      <c r="E279" t="s">
        <v>7849</v>
      </c>
      <c r="F279" t="s">
        <v>125</v>
      </c>
      <c r="G279">
        <v>0</v>
      </c>
      <c r="H279">
        <v>0</v>
      </c>
      <c r="I279">
        <v>0</v>
      </c>
      <c r="J279">
        <v>3.6</v>
      </c>
      <c r="L279">
        <v>6119.9999999999982</v>
      </c>
      <c r="M279">
        <v>0</v>
      </c>
      <c r="N279">
        <v>0</v>
      </c>
      <c r="O279">
        <v>0</v>
      </c>
      <c r="Q279">
        <v>6119.9999999999982</v>
      </c>
      <c r="R279">
        <v>96541.01</v>
      </c>
      <c r="S279">
        <v>5000</v>
      </c>
      <c r="T279">
        <v>10000</v>
      </c>
      <c r="U279">
        <v>0</v>
      </c>
      <c r="V279">
        <v>10000</v>
      </c>
      <c r="W279">
        <v>0</v>
      </c>
      <c r="X279">
        <v>50000</v>
      </c>
      <c r="Y279">
        <v>16412.72</v>
      </c>
      <c r="Z279">
        <v>153.85</v>
      </c>
      <c r="AB279">
        <v>132.16999999999999</v>
      </c>
      <c r="AC279">
        <v>21.68</v>
      </c>
      <c r="AD279">
        <v>6098.3199999999979</v>
      </c>
      <c r="AE279">
        <v>20.54</v>
      </c>
      <c r="AF279">
        <v>1.1400000000000006</v>
      </c>
      <c r="AG279">
        <v>6061.2300000000005</v>
      </c>
      <c r="AH279">
        <v>37.089999999997417</v>
      </c>
      <c r="AI279">
        <v>6119.9999999999982</v>
      </c>
      <c r="AJ279">
        <v>0</v>
      </c>
      <c r="AK279">
        <v>0</v>
      </c>
      <c r="AL279">
        <v>21.68</v>
      </c>
    </row>
    <row r="280" spans="1:38" hidden="1" x14ac:dyDescent="0.2">
      <c r="A280">
        <v>9000498</v>
      </c>
      <c r="B280" t="s">
        <v>877</v>
      </c>
      <c r="C280" t="s">
        <v>116</v>
      </c>
      <c r="D280" t="s">
        <v>878</v>
      </c>
      <c r="E280" t="s">
        <v>879</v>
      </c>
      <c r="F280" t="s">
        <v>105</v>
      </c>
      <c r="G280">
        <v>0</v>
      </c>
      <c r="H280">
        <v>0</v>
      </c>
      <c r="I280">
        <v>0</v>
      </c>
      <c r="J280">
        <v>2.15</v>
      </c>
      <c r="L280">
        <v>3654.9999999999991</v>
      </c>
      <c r="M280">
        <v>0</v>
      </c>
      <c r="N280">
        <v>0</v>
      </c>
      <c r="O280">
        <v>0</v>
      </c>
      <c r="Q280">
        <v>3654.9999999999991</v>
      </c>
      <c r="R280">
        <v>66872.91</v>
      </c>
      <c r="S280">
        <v>10000</v>
      </c>
      <c r="T280">
        <v>10000</v>
      </c>
      <c r="U280">
        <v>0</v>
      </c>
      <c r="V280">
        <v>0</v>
      </c>
      <c r="W280">
        <v>0</v>
      </c>
      <c r="X280">
        <v>50000</v>
      </c>
      <c r="Y280">
        <v>8535.23</v>
      </c>
      <c r="Z280">
        <v>0</v>
      </c>
      <c r="AB280">
        <v>0</v>
      </c>
      <c r="AC280">
        <v>0</v>
      </c>
      <c r="AD280">
        <v>3654.9999999999991</v>
      </c>
      <c r="AE280">
        <v>0</v>
      </c>
      <c r="AF280">
        <v>0</v>
      </c>
      <c r="AG280">
        <v>3632.17</v>
      </c>
      <c r="AH280">
        <v>22.829999999999018</v>
      </c>
      <c r="AI280">
        <v>3654.9999999999991</v>
      </c>
      <c r="AJ280">
        <v>0</v>
      </c>
      <c r="AK280">
        <v>0</v>
      </c>
      <c r="AL280">
        <v>0</v>
      </c>
    </row>
    <row r="281" spans="1:38" hidden="1" x14ac:dyDescent="0.2">
      <c r="A281">
        <v>9000499</v>
      </c>
      <c r="B281" t="s">
        <v>880</v>
      </c>
      <c r="C281" t="s">
        <v>116</v>
      </c>
      <c r="D281" t="s">
        <v>881</v>
      </c>
      <c r="E281" t="s">
        <v>882</v>
      </c>
      <c r="F281" t="s">
        <v>125</v>
      </c>
      <c r="G281">
        <v>0</v>
      </c>
      <c r="H281">
        <v>0</v>
      </c>
      <c r="I281">
        <v>7253</v>
      </c>
      <c r="J281">
        <v>0</v>
      </c>
      <c r="L281">
        <v>7180.47</v>
      </c>
      <c r="M281">
        <v>0</v>
      </c>
      <c r="N281">
        <v>0</v>
      </c>
      <c r="O281">
        <v>0</v>
      </c>
      <c r="Q281">
        <v>7180.47</v>
      </c>
      <c r="R281">
        <v>115212.31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50000</v>
      </c>
      <c r="Y281">
        <v>22245.47</v>
      </c>
      <c r="Z281">
        <v>1776.68</v>
      </c>
      <c r="AB281">
        <v>1282.81</v>
      </c>
      <c r="AC281">
        <v>493.87</v>
      </c>
      <c r="AD281">
        <v>6686.6</v>
      </c>
      <c r="AE281">
        <v>290.13</v>
      </c>
      <c r="AF281">
        <v>203.74</v>
      </c>
      <c r="AG281">
        <v>6890.34</v>
      </c>
      <c r="AH281">
        <v>-203.73999999999978</v>
      </c>
      <c r="AI281">
        <v>7180.47</v>
      </c>
      <c r="AJ281">
        <v>0</v>
      </c>
      <c r="AK281">
        <v>0</v>
      </c>
      <c r="AL281">
        <v>493.87</v>
      </c>
    </row>
    <row r="282" spans="1:38" hidden="1" x14ac:dyDescent="0.2">
      <c r="A282">
        <v>9000500</v>
      </c>
      <c r="B282" t="s">
        <v>883</v>
      </c>
      <c r="C282" t="s">
        <v>116</v>
      </c>
      <c r="D282" t="s">
        <v>884</v>
      </c>
      <c r="E282" t="s">
        <v>885</v>
      </c>
      <c r="F282" t="s">
        <v>105</v>
      </c>
      <c r="G282">
        <v>0</v>
      </c>
      <c r="H282">
        <v>0</v>
      </c>
      <c r="I282">
        <v>0</v>
      </c>
      <c r="J282">
        <v>2.15</v>
      </c>
      <c r="L282">
        <v>3654.9999999999991</v>
      </c>
      <c r="M282">
        <v>0</v>
      </c>
      <c r="N282">
        <v>0</v>
      </c>
      <c r="O282">
        <v>0</v>
      </c>
      <c r="Q282">
        <v>3654.9999999999991</v>
      </c>
      <c r="R282">
        <v>71842.44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50000</v>
      </c>
      <c r="Y282">
        <v>9676.19</v>
      </c>
      <c r="Z282">
        <v>364.99</v>
      </c>
      <c r="AB282">
        <v>339.03</v>
      </c>
      <c r="AC282">
        <v>25.96</v>
      </c>
      <c r="AD282">
        <v>3629.0399999999991</v>
      </c>
      <c r="AE282">
        <v>25.26</v>
      </c>
      <c r="AF282">
        <v>0.69999999999999929</v>
      </c>
      <c r="AG282">
        <v>3606.91</v>
      </c>
      <c r="AH282">
        <v>22.1299999999992</v>
      </c>
      <c r="AI282">
        <v>3654.9999999999991</v>
      </c>
      <c r="AJ282">
        <v>0</v>
      </c>
      <c r="AK282">
        <v>0</v>
      </c>
      <c r="AL282">
        <v>25.96</v>
      </c>
    </row>
    <row r="283" spans="1:38" hidden="1" x14ac:dyDescent="0.2">
      <c r="A283">
        <v>9000501</v>
      </c>
      <c r="B283" t="s">
        <v>886</v>
      </c>
      <c r="C283" t="s">
        <v>116</v>
      </c>
      <c r="D283" t="s">
        <v>887</v>
      </c>
      <c r="E283" t="s">
        <v>888</v>
      </c>
      <c r="F283" t="s">
        <v>125</v>
      </c>
      <c r="G283">
        <v>0</v>
      </c>
      <c r="H283">
        <v>0</v>
      </c>
      <c r="I283">
        <v>0</v>
      </c>
      <c r="J283">
        <v>3.6</v>
      </c>
      <c r="L283">
        <v>6119.9999999999982</v>
      </c>
      <c r="M283">
        <v>0</v>
      </c>
      <c r="N283">
        <v>0</v>
      </c>
      <c r="O283">
        <v>0</v>
      </c>
      <c r="Q283">
        <v>6119.9999999999982</v>
      </c>
      <c r="R283">
        <v>95993.65</v>
      </c>
      <c r="S283">
        <v>5000</v>
      </c>
      <c r="T283">
        <v>0</v>
      </c>
      <c r="U283">
        <v>0</v>
      </c>
      <c r="V283">
        <v>10000</v>
      </c>
      <c r="W283">
        <v>0</v>
      </c>
      <c r="X283">
        <v>50000</v>
      </c>
      <c r="Y283">
        <v>15842.91</v>
      </c>
      <c r="Z283">
        <v>454.52</v>
      </c>
      <c r="AB283">
        <v>405.93</v>
      </c>
      <c r="AC283">
        <v>48.59</v>
      </c>
      <c r="AD283">
        <v>6071.409999999998</v>
      </c>
      <c r="AE283">
        <v>39.85</v>
      </c>
      <c r="AF283">
        <v>8.740000000000002</v>
      </c>
      <c r="AG283">
        <v>6041.92</v>
      </c>
      <c r="AH283">
        <v>29.489999999997963</v>
      </c>
      <c r="AI283">
        <v>6119.9999999999982</v>
      </c>
      <c r="AJ283">
        <v>0</v>
      </c>
      <c r="AK283">
        <v>0</v>
      </c>
      <c r="AL283">
        <v>48.59</v>
      </c>
    </row>
    <row r="284" spans="1:38" hidden="1" x14ac:dyDescent="0.2">
      <c r="A284">
        <v>9000502</v>
      </c>
      <c r="B284" t="s">
        <v>889</v>
      </c>
      <c r="C284" t="s">
        <v>116</v>
      </c>
      <c r="D284" t="s">
        <v>890</v>
      </c>
      <c r="E284" t="s">
        <v>891</v>
      </c>
      <c r="F284" t="s">
        <v>105</v>
      </c>
      <c r="G284">
        <v>0</v>
      </c>
      <c r="H284">
        <v>0</v>
      </c>
      <c r="I284">
        <v>0</v>
      </c>
      <c r="J284">
        <v>3.05</v>
      </c>
      <c r="L284">
        <v>5184.9999999999982</v>
      </c>
      <c r="M284">
        <v>0</v>
      </c>
      <c r="N284">
        <v>0</v>
      </c>
      <c r="O284">
        <v>0</v>
      </c>
      <c r="Q284">
        <v>5184.9999999999982</v>
      </c>
      <c r="R284">
        <v>85000.36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50000</v>
      </c>
      <c r="Y284">
        <v>10218.39</v>
      </c>
      <c r="Z284">
        <v>743.46</v>
      </c>
      <c r="AB284">
        <v>678.74</v>
      </c>
      <c r="AC284">
        <v>64.72</v>
      </c>
      <c r="AD284">
        <v>5120.2799999999979</v>
      </c>
      <c r="AE284">
        <v>63.74</v>
      </c>
      <c r="AF284">
        <v>0.97999999999999687</v>
      </c>
      <c r="AG284">
        <v>5088.87</v>
      </c>
      <c r="AH284">
        <v>31.409999999998035</v>
      </c>
      <c r="AI284">
        <v>5184.9999999999982</v>
      </c>
      <c r="AJ284">
        <v>0</v>
      </c>
      <c r="AK284">
        <v>0</v>
      </c>
      <c r="AL284">
        <v>64.72</v>
      </c>
    </row>
    <row r="285" spans="1:38" hidden="1" x14ac:dyDescent="0.2">
      <c r="A285">
        <v>9000503</v>
      </c>
      <c r="B285" t="s">
        <v>892</v>
      </c>
      <c r="C285" t="s">
        <v>116</v>
      </c>
      <c r="D285" t="s">
        <v>893</v>
      </c>
      <c r="E285" t="s">
        <v>894</v>
      </c>
      <c r="F285" t="s">
        <v>125</v>
      </c>
      <c r="G285">
        <v>0</v>
      </c>
      <c r="H285">
        <v>0</v>
      </c>
      <c r="I285">
        <v>0</v>
      </c>
      <c r="J285">
        <v>3.6</v>
      </c>
      <c r="L285">
        <v>6119.9999999999982</v>
      </c>
      <c r="M285">
        <v>0</v>
      </c>
      <c r="N285">
        <v>0</v>
      </c>
      <c r="O285">
        <v>0</v>
      </c>
      <c r="Q285">
        <v>6119.9999999999982</v>
      </c>
      <c r="R285">
        <v>97843.67</v>
      </c>
      <c r="S285">
        <v>5000</v>
      </c>
      <c r="T285">
        <v>0</v>
      </c>
      <c r="U285">
        <v>0</v>
      </c>
      <c r="V285">
        <v>10000</v>
      </c>
      <c r="W285">
        <v>0</v>
      </c>
      <c r="X285">
        <v>50000</v>
      </c>
      <c r="Y285">
        <v>16425.810000000001</v>
      </c>
      <c r="Z285">
        <v>492.54</v>
      </c>
      <c r="AB285">
        <v>440.84</v>
      </c>
      <c r="AC285">
        <v>51.7</v>
      </c>
      <c r="AD285">
        <v>6068.2999999999984</v>
      </c>
      <c r="AE285">
        <v>50.55</v>
      </c>
      <c r="AF285">
        <v>1.1500000000000057</v>
      </c>
      <c r="AG285">
        <v>6031.22</v>
      </c>
      <c r="AH285">
        <v>37.079999999998108</v>
      </c>
      <c r="AI285">
        <v>6119.9999999999982</v>
      </c>
      <c r="AJ285">
        <v>0</v>
      </c>
      <c r="AK285">
        <v>0</v>
      </c>
      <c r="AL285">
        <v>51.7</v>
      </c>
    </row>
    <row r="286" spans="1:38" hidden="1" x14ac:dyDescent="0.2">
      <c r="A286">
        <v>9000504</v>
      </c>
      <c r="B286" t="s">
        <v>895</v>
      </c>
      <c r="C286" t="s">
        <v>116</v>
      </c>
      <c r="D286" t="s">
        <v>896</v>
      </c>
      <c r="E286" t="s">
        <v>897</v>
      </c>
      <c r="F286" t="s">
        <v>125</v>
      </c>
      <c r="G286">
        <v>0</v>
      </c>
      <c r="H286">
        <v>0</v>
      </c>
      <c r="I286">
        <v>0</v>
      </c>
      <c r="J286">
        <v>3.6</v>
      </c>
      <c r="L286">
        <v>6119.9999999999982</v>
      </c>
      <c r="M286">
        <v>0</v>
      </c>
      <c r="N286">
        <v>60</v>
      </c>
      <c r="O286">
        <v>0</v>
      </c>
      <c r="Q286">
        <v>6179.9999999999982</v>
      </c>
      <c r="R286">
        <v>96764.28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50000</v>
      </c>
      <c r="Y286">
        <v>14831.15</v>
      </c>
      <c r="Z286">
        <v>957.99</v>
      </c>
      <c r="AB286">
        <v>866.07</v>
      </c>
      <c r="AC286">
        <v>91.92</v>
      </c>
      <c r="AD286">
        <v>6088.0799999999981</v>
      </c>
      <c r="AE286">
        <v>87.18</v>
      </c>
      <c r="AF286">
        <v>4.7399999999999949</v>
      </c>
      <c r="AG286">
        <v>5934.59</v>
      </c>
      <c r="AH286">
        <v>153.48999999999796</v>
      </c>
      <c r="AI286">
        <v>6179.9999999999982</v>
      </c>
      <c r="AJ286">
        <v>0</v>
      </c>
      <c r="AK286">
        <v>0</v>
      </c>
      <c r="AL286">
        <v>91.92</v>
      </c>
    </row>
    <row r="287" spans="1:38" hidden="1" x14ac:dyDescent="0.2">
      <c r="A287">
        <v>9000505</v>
      </c>
      <c r="B287" t="s">
        <v>898</v>
      </c>
      <c r="C287" t="s">
        <v>116</v>
      </c>
      <c r="D287" t="s">
        <v>899</v>
      </c>
      <c r="E287" t="s">
        <v>900</v>
      </c>
      <c r="F287" t="s">
        <v>125</v>
      </c>
      <c r="G287">
        <v>0</v>
      </c>
      <c r="H287">
        <v>0</v>
      </c>
      <c r="I287">
        <v>0</v>
      </c>
      <c r="J287">
        <v>4.5</v>
      </c>
      <c r="L287">
        <v>7649.9999999999982</v>
      </c>
      <c r="M287">
        <v>0</v>
      </c>
      <c r="N287">
        <v>76</v>
      </c>
      <c r="O287">
        <v>0</v>
      </c>
      <c r="Q287">
        <v>7725.9999999999982</v>
      </c>
      <c r="R287">
        <v>118603.65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50000</v>
      </c>
      <c r="Y287">
        <v>22473.599999999999</v>
      </c>
      <c r="Z287">
        <v>2093.0100000000002</v>
      </c>
      <c r="AB287">
        <v>1545.81</v>
      </c>
      <c r="AC287">
        <v>547.20000000000005</v>
      </c>
      <c r="AD287">
        <v>7178.7999999999984</v>
      </c>
      <c r="AE287">
        <v>484.23</v>
      </c>
      <c r="AF287">
        <v>62.970000000000027</v>
      </c>
      <c r="AG287">
        <v>7041.98</v>
      </c>
      <c r="AH287">
        <v>136.8199999999988</v>
      </c>
      <c r="AI287">
        <v>7725.9999999999982</v>
      </c>
      <c r="AJ287">
        <v>0</v>
      </c>
      <c r="AK287">
        <v>0</v>
      </c>
      <c r="AL287">
        <v>547.20000000000005</v>
      </c>
    </row>
    <row r="288" spans="1:38" hidden="1" x14ac:dyDescent="0.2">
      <c r="A288">
        <v>9000506</v>
      </c>
      <c r="B288" t="s">
        <v>901</v>
      </c>
      <c r="C288" t="s">
        <v>116</v>
      </c>
      <c r="D288" t="s">
        <v>902</v>
      </c>
      <c r="E288" t="s">
        <v>903</v>
      </c>
      <c r="F288" t="s">
        <v>105</v>
      </c>
      <c r="G288">
        <v>0</v>
      </c>
      <c r="H288">
        <v>0</v>
      </c>
      <c r="I288">
        <v>0</v>
      </c>
      <c r="J288">
        <v>2.15</v>
      </c>
      <c r="L288">
        <v>3654.9999999999991</v>
      </c>
      <c r="M288">
        <v>0</v>
      </c>
      <c r="N288">
        <v>0</v>
      </c>
      <c r="O288">
        <v>0</v>
      </c>
      <c r="Q288">
        <v>3654.9999999999991</v>
      </c>
      <c r="R288">
        <v>65427</v>
      </c>
      <c r="S288">
        <v>0</v>
      </c>
      <c r="T288">
        <v>5000</v>
      </c>
      <c r="U288">
        <v>0</v>
      </c>
      <c r="V288">
        <v>0</v>
      </c>
      <c r="W288">
        <v>0</v>
      </c>
      <c r="X288">
        <v>50000</v>
      </c>
      <c r="Y288">
        <v>8529.4</v>
      </c>
      <c r="Z288">
        <v>56.93</v>
      </c>
      <c r="AB288">
        <v>58.16</v>
      </c>
      <c r="AC288">
        <v>0</v>
      </c>
      <c r="AD288">
        <v>3654.9999999999991</v>
      </c>
      <c r="AE288">
        <v>4.74</v>
      </c>
      <c r="AF288">
        <v>-4.74</v>
      </c>
      <c r="AG288">
        <v>3627.4300000000003</v>
      </c>
      <c r="AH288">
        <v>27.569999999998799</v>
      </c>
      <c r="AI288">
        <v>3654.9999999999991</v>
      </c>
      <c r="AJ288">
        <v>0</v>
      </c>
      <c r="AK288">
        <v>0</v>
      </c>
      <c r="AL288">
        <v>0</v>
      </c>
    </row>
    <row r="289" spans="1:38" hidden="1" x14ac:dyDescent="0.2">
      <c r="A289">
        <v>9000507</v>
      </c>
      <c r="B289" t="s">
        <v>904</v>
      </c>
      <c r="C289" t="s">
        <v>116</v>
      </c>
      <c r="D289" t="s">
        <v>905</v>
      </c>
      <c r="E289" t="s">
        <v>906</v>
      </c>
      <c r="F289" t="s">
        <v>125</v>
      </c>
      <c r="G289">
        <v>0</v>
      </c>
      <c r="H289">
        <v>0</v>
      </c>
      <c r="I289">
        <v>0</v>
      </c>
      <c r="J289">
        <v>4.5</v>
      </c>
      <c r="L289">
        <v>7649.9999999999982</v>
      </c>
      <c r="M289">
        <v>0</v>
      </c>
      <c r="N289">
        <v>0</v>
      </c>
      <c r="O289">
        <v>0</v>
      </c>
      <c r="Q289">
        <v>7649.9999999999982</v>
      </c>
      <c r="R289">
        <v>131180.69999999998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50000</v>
      </c>
      <c r="Y289">
        <v>22543.62</v>
      </c>
      <c r="Z289">
        <v>3343.71</v>
      </c>
      <c r="AB289">
        <v>2796.92</v>
      </c>
      <c r="AC289">
        <v>546.79</v>
      </c>
      <c r="AD289">
        <v>7103.2099999999982</v>
      </c>
      <c r="AE289">
        <v>558</v>
      </c>
      <c r="AF289">
        <v>-11.210000000000036</v>
      </c>
      <c r="AG289">
        <v>7204.21</v>
      </c>
      <c r="AH289">
        <v>-101.00000000000182</v>
      </c>
      <c r="AI289">
        <v>7649.9999999999982</v>
      </c>
      <c r="AJ289">
        <v>0</v>
      </c>
      <c r="AK289">
        <v>0</v>
      </c>
      <c r="AL289">
        <v>546.79</v>
      </c>
    </row>
    <row r="290" spans="1:38" hidden="1" x14ac:dyDescent="0.2">
      <c r="A290">
        <v>9000508</v>
      </c>
      <c r="B290" t="s">
        <v>907</v>
      </c>
      <c r="C290" t="s">
        <v>116</v>
      </c>
      <c r="D290" t="s">
        <v>908</v>
      </c>
      <c r="E290" t="s">
        <v>909</v>
      </c>
      <c r="F290" t="s">
        <v>160</v>
      </c>
      <c r="G290">
        <v>0</v>
      </c>
      <c r="H290">
        <v>0</v>
      </c>
      <c r="I290">
        <v>0</v>
      </c>
      <c r="J290">
        <v>1</v>
      </c>
      <c r="L290">
        <v>1699.9999999999995</v>
      </c>
      <c r="M290">
        <v>0</v>
      </c>
      <c r="N290">
        <v>0</v>
      </c>
      <c r="O290">
        <v>0</v>
      </c>
      <c r="Q290">
        <v>1699.9999999999995</v>
      </c>
      <c r="R290">
        <v>51856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50000</v>
      </c>
      <c r="Y290">
        <v>7617.26</v>
      </c>
      <c r="Z290">
        <v>0</v>
      </c>
      <c r="AB290">
        <v>0</v>
      </c>
      <c r="AC290">
        <v>0</v>
      </c>
      <c r="AD290">
        <v>1699.9999999999995</v>
      </c>
      <c r="AE290">
        <v>0</v>
      </c>
      <c r="AF290">
        <v>0</v>
      </c>
      <c r="AG290">
        <v>1689.38</v>
      </c>
      <c r="AH290">
        <v>10.619999999999436</v>
      </c>
      <c r="AI290">
        <v>1699.9999999999995</v>
      </c>
      <c r="AJ290">
        <v>0</v>
      </c>
      <c r="AK290">
        <v>0</v>
      </c>
      <c r="AL290">
        <v>0</v>
      </c>
    </row>
    <row r="291" spans="1:38" hidden="1" x14ac:dyDescent="0.2">
      <c r="A291">
        <v>9000509</v>
      </c>
      <c r="B291" t="s">
        <v>910</v>
      </c>
      <c r="C291" t="s">
        <v>116</v>
      </c>
      <c r="D291" t="s">
        <v>911</v>
      </c>
      <c r="E291" t="s">
        <v>912</v>
      </c>
      <c r="F291" t="s">
        <v>105</v>
      </c>
      <c r="G291">
        <v>0</v>
      </c>
      <c r="H291">
        <v>0</v>
      </c>
      <c r="I291">
        <v>0</v>
      </c>
      <c r="J291">
        <v>2.15</v>
      </c>
      <c r="L291">
        <v>3654.9999999999991</v>
      </c>
      <c r="M291">
        <v>0</v>
      </c>
      <c r="N291">
        <v>0</v>
      </c>
      <c r="O291">
        <v>0</v>
      </c>
      <c r="Q291">
        <v>3654.9999999999991</v>
      </c>
      <c r="R291">
        <v>71931.289999999994</v>
      </c>
      <c r="S291">
        <v>4000</v>
      </c>
      <c r="T291">
        <v>4000</v>
      </c>
      <c r="U291">
        <v>0</v>
      </c>
      <c r="V291">
        <v>0</v>
      </c>
      <c r="W291">
        <v>0</v>
      </c>
      <c r="X291">
        <v>50000</v>
      </c>
      <c r="Y291">
        <v>10503.72</v>
      </c>
      <c r="Z291">
        <v>102.83</v>
      </c>
      <c r="AB291">
        <v>273.47000000000003</v>
      </c>
      <c r="AC291">
        <v>0</v>
      </c>
      <c r="AD291">
        <v>3654.9999999999991</v>
      </c>
      <c r="AE291">
        <v>0</v>
      </c>
      <c r="AF291">
        <v>0</v>
      </c>
      <c r="AG291">
        <v>3632.17</v>
      </c>
      <c r="AH291">
        <v>22.829999999999018</v>
      </c>
      <c r="AI291">
        <v>3654.9999999999991</v>
      </c>
      <c r="AJ291">
        <v>0</v>
      </c>
      <c r="AK291">
        <v>0</v>
      </c>
      <c r="AL291">
        <v>0</v>
      </c>
    </row>
    <row r="292" spans="1:38" hidden="1" x14ac:dyDescent="0.2">
      <c r="A292">
        <v>9000510</v>
      </c>
      <c r="B292" t="s">
        <v>913</v>
      </c>
      <c r="C292" t="s">
        <v>116</v>
      </c>
      <c r="D292" t="s">
        <v>914</v>
      </c>
      <c r="E292" t="s">
        <v>915</v>
      </c>
      <c r="F292" t="s">
        <v>105</v>
      </c>
      <c r="G292">
        <v>0</v>
      </c>
      <c r="H292">
        <v>0</v>
      </c>
      <c r="I292">
        <v>0</v>
      </c>
      <c r="J292">
        <v>2.15</v>
      </c>
      <c r="L292">
        <v>3654.9999999999991</v>
      </c>
      <c r="M292">
        <v>0</v>
      </c>
      <c r="N292">
        <v>0</v>
      </c>
      <c r="O292">
        <v>0</v>
      </c>
      <c r="Q292">
        <v>3654.9999999999991</v>
      </c>
      <c r="R292">
        <v>65274.64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50000</v>
      </c>
      <c r="Y292">
        <v>8870.2800000000007</v>
      </c>
      <c r="Z292">
        <v>192.13</v>
      </c>
      <c r="AB292">
        <v>178.72</v>
      </c>
      <c r="AC292">
        <v>13.41</v>
      </c>
      <c r="AD292">
        <v>3641.5899999999992</v>
      </c>
      <c r="AE292">
        <v>12.72</v>
      </c>
      <c r="AF292">
        <v>0.6899999999999995</v>
      </c>
      <c r="AG292">
        <v>3619.4500000000003</v>
      </c>
      <c r="AH292">
        <v>22.139999999998963</v>
      </c>
      <c r="AI292">
        <v>3654.9999999999991</v>
      </c>
      <c r="AJ292">
        <v>0</v>
      </c>
      <c r="AK292">
        <v>0</v>
      </c>
      <c r="AL292">
        <v>13.41</v>
      </c>
    </row>
    <row r="293" spans="1:38" hidden="1" x14ac:dyDescent="0.2">
      <c r="A293">
        <v>9000511</v>
      </c>
      <c r="B293" t="s">
        <v>916</v>
      </c>
      <c r="C293" t="s">
        <v>116</v>
      </c>
      <c r="D293" t="s">
        <v>917</v>
      </c>
      <c r="E293" t="s">
        <v>918</v>
      </c>
      <c r="F293" t="s">
        <v>105</v>
      </c>
      <c r="G293">
        <v>0</v>
      </c>
      <c r="H293">
        <v>0</v>
      </c>
      <c r="I293">
        <v>0</v>
      </c>
      <c r="J293">
        <v>2.15</v>
      </c>
      <c r="L293">
        <v>3654.9999999999991</v>
      </c>
      <c r="M293">
        <v>0</v>
      </c>
      <c r="N293">
        <v>0</v>
      </c>
      <c r="O293">
        <v>0</v>
      </c>
      <c r="Q293">
        <v>3654.9999999999991</v>
      </c>
      <c r="R293">
        <v>71844.7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50000</v>
      </c>
      <c r="Y293">
        <v>10413.67</v>
      </c>
      <c r="Z293">
        <v>342.93</v>
      </c>
      <c r="AB293">
        <v>319.85000000000002</v>
      </c>
      <c r="AC293">
        <v>23.08</v>
      </c>
      <c r="AD293">
        <v>3631.9199999999992</v>
      </c>
      <c r="AE293">
        <v>22.4</v>
      </c>
      <c r="AF293">
        <v>0.67999999999999972</v>
      </c>
      <c r="AG293">
        <v>3609.77</v>
      </c>
      <c r="AH293">
        <v>22.149999999999181</v>
      </c>
      <c r="AI293">
        <v>3654.9999999999991</v>
      </c>
      <c r="AJ293">
        <v>0</v>
      </c>
      <c r="AK293">
        <v>0</v>
      </c>
      <c r="AL293">
        <v>23.08</v>
      </c>
    </row>
    <row r="294" spans="1:38" hidden="1" x14ac:dyDescent="0.2">
      <c r="A294">
        <v>9000512</v>
      </c>
      <c r="B294" t="s">
        <v>919</v>
      </c>
      <c r="C294" t="s">
        <v>116</v>
      </c>
      <c r="D294" t="s">
        <v>920</v>
      </c>
      <c r="E294" t="s">
        <v>921</v>
      </c>
      <c r="F294" t="s">
        <v>105</v>
      </c>
      <c r="G294">
        <v>0</v>
      </c>
      <c r="H294">
        <v>0</v>
      </c>
      <c r="I294">
        <v>0</v>
      </c>
      <c r="J294">
        <v>2.15</v>
      </c>
      <c r="L294">
        <v>3654.9999999999991</v>
      </c>
      <c r="M294">
        <v>0</v>
      </c>
      <c r="N294">
        <v>0</v>
      </c>
      <c r="O294">
        <v>0</v>
      </c>
      <c r="Q294">
        <v>3654.9999999999991</v>
      </c>
      <c r="R294">
        <v>65787.319999999992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50000</v>
      </c>
      <c r="Y294">
        <v>8600.2199999999993</v>
      </c>
      <c r="Z294">
        <v>215.61</v>
      </c>
      <c r="AB294">
        <v>202.01</v>
      </c>
      <c r="AC294">
        <v>13.6</v>
      </c>
      <c r="AD294">
        <v>3641.3999999999992</v>
      </c>
      <c r="AE294">
        <v>12.91</v>
      </c>
      <c r="AF294">
        <v>0.6899999999999995</v>
      </c>
      <c r="AG294">
        <v>3619.26</v>
      </c>
      <c r="AH294">
        <v>22.139999999998963</v>
      </c>
      <c r="AI294">
        <v>3654.9999999999991</v>
      </c>
      <c r="AJ294">
        <v>0</v>
      </c>
      <c r="AK294">
        <v>0</v>
      </c>
      <c r="AL294">
        <v>13.6</v>
      </c>
    </row>
    <row r="295" spans="1:38" hidden="1" x14ac:dyDescent="0.2">
      <c r="A295">
        <v>9000514</v>
      </c>
      <c r="B295" t="s">
        <v>924</v>
      </c>
      <c r="C295" t="s">
        <v>927</v>
      </c>
      <c r="D295" t="s">
        <v>925</v>
      </c>
      <c r="E295" t="s">
        <v>926</v>
      </c>
      <c r="F295" t="s">
        <v>105</v>
      </c>
      <c r="G295">
        <v>0</v>
      </c>
      <c r="H295">
        <v>7253</v>
      </c>
      <c r="I295">
        <v>0</v>
      </c>
      <c r="J295">
        <v>0</v>
      </c>
      <c r="L295">
        <v>7151.46</v>
      </c>
      <c r="M295">
        <v>0</v>
      </c>
      <c r="N295">
        <v>0</v>
      </c>
      <c r="O295">
        <v>0</v>
      </c>
      <c r="Q295">
        <v>7151.46</v>
      </c>
      <c r="R295">
        <v>112693.37000000001</v>
      </c>
      <c r="S295">
        <v>0</v>
      </c>
      <c r="T295">
        <v>0</v>
      </c>
      <c r="U295">
        <v>0</v>
      </c>
      <c r="V295">
        <v>10000</v>
      </c>
      <c r="W295">
        <v>0</v>
      </c>
      <c r="X295">
        <v>50000</v>
      </c>
      <c r="Y295">
        <v>26802.85</v>
      </c>
      <c r="Z295">
        <v>776.72</v>
      </c>
      <c r="AB295">
        <v>697.75</v>
      </c>
      <c r="AC295">
        <v>78.97</v>
      </c>
      <c r="AD295">
        <v>7072.49</v>
      </c>
      <c r="AE295">
        <v>78.959999999999994</v>
      </c>
      <c r="AF295">
        <v>1.0000000000005116E-2</v>
      </c>
      <c r="AG295">
        <v>7072.5</v>
      </c>
      <c r="AH295">
        <v>-1.0000000000218279E-2</v>
      </c>
      <c r="AI295">
        <v>7151.46</v>
      </c>
      <c r="AJ295">
        <v>0</v>
      </c>
      <c r="AK295">
        <v>0</v>
      </c>
      <c r="AL295">
        <v>78.97</v>
      </c>
    </row>
    <row r="296" spans="1:38" hidden="1" x14ac:dyDescent="0.2">
      <c r="A296">
        <v>9000516</v>
      </c>
      <c r="B296" t="s">
        <v>928</v>
      </c>
      <c r="C296" t="s">
        <v>927</v>
      </c>
      <c r="D296" t="s">
        <v>929</v>
      </c>
      <c r="E296" t="s">
        <v>930</v>
      </c>
      <c r="F296" t="s">
        <v>105</v>
      </c>
      <c r="G296">
        <v>0</v>
      </c>
      <c r="H296">
        <v>0</v>
      </c>
      <c r="I296">
        <v>0</v>
      </c>
      <c r="J296">
        <v>3.6</v>
      </c>
      <c r="L296">
        <v>5760</v>
      </c>
      <c r="M296">
        <v>0</v>
      </c>
      <c r="N296">
        <v>0</v>
      </c>
      <c r="O296">
        <v>0</v>
      </c>
      <c r="Q296">
        <v>5760</v>
      </c>
      <c r="R296">
        <v>96707.09</v>
      </c>
      <c r="S296">
        <v>0</v>
      </c>
      <c r="T296">
        <v>0</v>
      </c>
      <c r="U296">
        <v>0</v>
      </c>
      <c r="V296">
        <v>10000</v>
      </c>
      <c r="W296">
        <v>0</v>
      </c>
      <c r="X296">
        <v>50000</v>
      </c>
      <c r="Y296">
        <v>16751.34</v>
      </c>
      <c r="Z296">
        <v>598.66999999999996</v>
      </c>
      <c r="AB296">
        <v>541.49</v>
      </c>
      <c r="AC296">
        <v>57.18</v>
      </c>
      <c r="AD296">
        <v>5702.82</v>
      </c>
      <c r="AE296">
        <v>57.17</v>
      </c>
      <c r="AF296">
        <v>9.9999999999980105E-3</v>
      </c>
      <c r="AG296">
        <v>5702.83</v>
      </c>
      <c r="AH296">
        <v>-1.0000000000218279E-2</v>
      </c>
      <c r="AI296">
        <v>5760</v>
      </c>
      <c r="AJ296">
        <v>0</v>
      </c>
      <c r="AK296">
        <v>0</v>
      </c>
      <c r="AL296">
        <v>57.18</v>
      </c>
    </row>
    <row r="297" spans="1:38" hidden="1" x14ac:dyDescent="0.2">
      <c r="A297">
        <v>9000517</v>
      </c>
      <c r="B297" t="s">
        <v>931</v>
      </c>
      <c r="C297" t="s">
        <v>927</v>
      </c>
      <c r="D297" t="s">
        <v>932</v>
      </c>
      <c r="E297" t="s">
        <v>933</v>
      </c>
      <c r="F297" t="s">
        <v>105</v>
      </c>
      <c r="G297">
        <v>0</v>
      </c>
      <c r="H297">
        <v>0</v>
      </c>
      <c r="I297">
        <v>0</v>
      </c>
      <c r="J297">
        <v>3.05</v>
      </c>
      <c r="L297">
        <v>4880</v>
      </c>
      <c r="M297">
        <v>0</v>
      </c>
      <c r="N297">
        <v>0</v>
      </c>
      <c r="O297">
        <v>0</v>
      </c>
      <c r="Q297">
        <v>4880</v>
      </c>
      <c r="R297">
        <v>84101.27</v>
      </c>
      <c r="S297">
        <v>0</v>
      </c>
      <c r="T297">
        <v>0</v>
      </c>
      <c r="U297">
        <v>11000</v>
      </c>
      <c r="V297">
        <v>0</v>
      </c>
      <c r="W297">
        <v>0</v>
      </c>
      <c r="X297">
        <v>50000</v>
      </c>
      <c r="Y297">
        <v>11663.99</v>
      </c>
      <c r="Z297">
        <v>343.12</v>
      </c>
      <c r="AB297">
        <v>311.68</v>
      </c>
      <c r="AC297">
        <v>31.44</v>
      </c>
      <c r="AD297">
        <v>4848.5600000000004</v>
      </c>
      <c r="AE297">
        <v>22.65</v>
      </c>
      <c r="AF297">
        <v>8.7900000000000027</v>
      </c>
      <c r="AG297">
        <v>4857.3500000000004</v>
      </c>
      <c r="AH297">
        <v>-8.7899999999999636</v>
      </c>
      <c r="AI297">
        <v>4880</v>
      </c>
      <c r="AJ297">
        <v>0</v>
      </c>
      <c r="AK297">
        <v>0</v>
      </c>
      <c r="AL297">
        <v>31.44</v>
      </c>
    </row>
    <row r="298" spans="1:38" hidden="1" x14ac:dyDescent="0.2">
      <c r="A298">
        <v>9000518</v>
      </c>
      <c r="B298" t="s">
        <v>934</v>
      </c>
      <c r="C298" t="s">
        <v>278</v>
      </c>
      <c r="D298" t="s">
        <v>935</v>
      </c>
      <c r="E298" t="s">
        <v>936</v>
      </c>
      <c r="F298" t="s">
        <v>160</v>
      </c>
      <c r="G298">
        <v>0</v>
      </c>
      <c r="H298">
        <v>0</v>
      </c>
      <c r="I298">
        <v>0</v>
      </c>
      <c r="J298">
        <v>1.8</v>
      </c>
      <c r="L298">
        <v>3258.11</v>
      </c>
      <c r="M298">
        <v>0</v>
      </c>
      <c r="N298">
        <v>100</v>
      </c>
      <c r="O298">
        <v>0</v>
      </c>
      <c r="Q298">
        <v>3358.11</v>
      </c>
      <c r="R298">
        <v>72471.61</v>
      </c>
      <c r="S298">
        <v>10000</v>
      </c>
      <c r="T298">
        <v>10000</v>
      </c>
      <c r="U298">
        <v>0</v>
      </c>
      <c r="V298">
        <v>10000</v>
      </c>
      <c r="W298">
        <v>0</v>
      </c>
      <c r="X298">
        <v>50000</v>
      </c>
      <c r="Y298">
        <v>12895.16</v>
      </c>
      <c r="Z298">
        <v>0</v>
      </c>
      <c r="AB298">
        <v>0</v>
      </c>
      <c r="AC298">
        <v>0</v>
      </c>
      <c r="AD298">
        <v>3358.11</v>
      </c>
      <c r="AE298">
        <v>0</v>
      </c>
      <c r="AF298">
        <v>0</v>
      </c>
      <c r="AG298">
        <v>3309.78</v>
      </c>
      <c r="AH298">
        <v>48.329999999999927</v>
      </c>
      <c r="AI298">
        <v>3358.11</v>
      </c>
      <c r="AJ298">
        <v>0</v>
      </c>
      <c r="AK298">
        <v>0</v>
      </c>
      <c r="AL298">
        <v>0</v>
      </c>
    </row>
    <row r="299" spans="1:38" hidden="1" x14ac:dyDescent="0.2">
      <c r="A299">
        <v>9000519</v>
      </c>
      <c r="B299" t="s">
        <v>937</v>
      </c>
      <c r="C299" t="s">
        <v>278</v>
      </c>
      <c r="D299" t="s">
        <v>938</v>
      </c>
      <c r="E299" t="s">
        <v>939</v>
      </c>
      <c r="F299" t="s">
        <v>160</v>
      </c>
      <c r="G299">
        <v>0</v>
      </c>
      <c r="H299">
        <v>0</v>
      </c>
      <c r="I299">
        <v>0</v>
      </c>
      <c r="J299">
        <v>1.5</v>
      </c>
      <c r="L299">
        <v>2609.29</v>
      </c>
      <c r="M299">
        <v>0</v>
      </c>
      <c r="N299">
        <v>1000</v>
      </c>
      <c r="O299">
        <v>50</v>
      </c>
      <c r="Q299">
        <v>3559.29</v>
      </c>
      <c r="R299">
        <v>70095.049999999988</v>
      </c>
      <c r="S299">
        <v>10000</v>
      </c>
      <c r="T299">
        <v>10000</v>
      </c>
      <c r="U299">
        <v>0</v>
      </c>
      <c r="V299">
        <v>20000</v>
      </c>
      <c r="W299">
        <v>0</v>
      </c>
      <c r="X299">
        <v>50000</v>
      </c>
      <c r="Y299">
        <v>14138.23</v>
      </c>
      <c r="Z299">
        <v>0</v>
      </c>
      <c r="AB299">
        <v>0</v>
      </c>
      <c r="AC299">
        <v>0</v>
      </c>
      <c r="AD299">
        <v>3559.29</v>
      </c>
      <c r="AE299">
        <v>0</v>
      </c>
      <c r="AF299">
        <v>0</v>
      </c>
      <c r="AG299">
        <v>3567.73</v>
      </c>
      <c r="AH299">
        <v>-8.4400000000000546</v>
      </c>
      <c r="AI299">
        <v>3559.29</v>
      </c>
      <c r="AJ299">
        <v>0</v>
      </c>
      <c r="AK299">
        <v>0</v>
      </c>
      <c r="AL299">
        <v>0</v>
      </c>
    </row>
    <row r="300" spans="1:38" hidden="1" x14ac:dyDescent="0.2">
      <c r="A300">
        <v>9000520</v>
      </c>
      <c r="B300" t="s">
        <v>940</v>
      </c>
      <c r="C300" t="s">
        <v>278</v>
      </c>
      <c r="D300" t="s">
        <v>941</v>
      </c>
      <c r="E300" t="s">
        <v>942</v>
      </c>
      <c r="F300" t="s">
        <v>125</v>
      </c>
      <c r="G300">
        <v>0</v>
      </c>
      <c r="H300">
        <v>0</v>
      </c>
      <c r="I300">
        <v>0</v>
      </c>
      <c r="J300">
        <v>3.6</v>
      </c>
      <c r="L300">
        <v>6012.15</v>
      </c>
      <c r="M300">
        <v>0</v>
      </c>
      <c r="N300">
        <v>0</v>
      </c>
      <c r="O300">
        <v>0</v>
      </c>
      <c r="Q300">
        <v>6012.15</v>
      </c>
      <c r="R300">
        <v>97297.72</v>
      </c>
      <c r="S300">
        <v>10000</v>
      </c>
      <c r="T300">
        <v>0</v>
      </c>
      <c r="U300">
        <v>0</v>
      </c>
      <c r="V300">
        <v>0</v>
      </c>
      <c r="W300">
        <v>0</v>
      </c>
      <c r="X300">
        <v>50000</v>
      </c>
      <c r="Y300">
        <v>17604.919999999998</v>
      </c>
      <c r="Z300">
        <v>590.78</v>
      </c>
      <c r="AB300">
        <v>520.69000000000005</v>
      </c>
      <c r="AC300">
        <v>70.09</v>
      </c>
      <c r="AD300">
        <v>5942.0599999999995</v>
      </c>
      <c r="AE300">
        <v>71.930000000000007</v>
      </c>
      <c r="AF300">
        <v>-1.8400000000000034</v>
      </c>
      <c r="AG300">
        <v>6031.53</v>
      </c>
      <c r="AH300">
        <v>-89.470000000000255</v>
      </c>
      <c r="AI300">
        <v>6012.15</v>
      </c>
      <c r="AJ300">
        <v>0</v>
      </c>
      <c r="AK300">
        <v>0</v>
      </c>
      <c r="AL300">
        <v>70.09</v>
      </c>
    </row>
    <row r="301" spans="1:38" hidden="1" x14ac:dyDescent="0.2">
      <c r="A301">
        <v>9000521</v>
      </c>
      <c r="B301" t="s">
        <v>943</v>
      </c>
      <c r="C301" t="s">
        <v>278</v>
      </c>
      <c r="D301" t="s">
        <v>944</v>
      </c>
      <c r="E301" t="s">
        <v>945</v>
      </c>
      <c r="F301" t="s">
        <v>125</v>
      </c>
      <c r="G301">
        <v>0</v>
      </c>
      <c r="H301">
        <v>0</v>
      </c>
      <c r="I301">
        <v>0</v>
      </c>
      <c r="J301">
        <v>3.6</v>
      </c>
      <c r="L301">
        <v>6191.34</v>
      </c>
      <c r="M301">
        <v>0</v>
      </c>
      <c r="N301">
        <v>20</v>
      </c>
      <c r="O301">
        <v>0</v>
      </c>
      <c r="Q301">
        <v>6211.34</v>
      </c>
      <c r="R301">
        <v>97653.84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50000</v>
      </c>
      <c r="Y301">
        <v>14340.63</v>
      </c>
      <c r="Z301">
        <v>999.4</v>
      </c>
      <c r="AB301">
        <v>905.24</v>
      </c>
      <c r="AC301">
        <v>94.16</v>
      </c>
      <c r="AD301">
        <v>6117.18</v>
      </c>
      <c r="AE301">
        <v>92.28</v>
      </c>
      <c r="AF301">
        <v>1.8799999999999955</v>
      </c>
      <c r="AG301">
        <v>6106.17</v>
      </c>
      <c r="AH301">
        <v>11.010000000000218</v>
      </c>
      <c r="AI301">
        <v>6211.34</v>
      </c>
      <c r="AJ301">
        <v>0</v>
      </c>
      <c r="AK301">
        <v>0</v>
      </c>
      <c r="AL301">
        <v>94.16</v>
      </c>
    </row>
    <row r="302" spans="1:38" hidden="1" x14ac:dyDescent="0.2">
      <c r="A302">
        <v>9000522</v>
      </c>
      <c r="B302" t="s">
        <v>946</v>
      </c>
      <c r="C302" t="s">
        <v>278</v>
      </c>
      <c r="D302" t="s">
        <v>947</v>
      </c>
      <c r="E302" t="s">
        <v>948</v>
      </c>
      <c r="F302" t="s">
        <v>125</v>
      </c>
      <c r="G302">
        <v>0</v>
      </c>
      <c r="H302">
        <v>0</v>
      </c>
      <c r="I302">
        <v>0</v>
      </c>
      <c r="J302">
        <v>4.5</v>
      </c>
      <c r="L302">
        <v>7436.33</v>
      </c>
      <c r="M302">
        <v>0</v>
      </c>
      <c r="N302">
        <v>100</v>
      </c>
      <c r="O302">
        <v>0</v>
      </c>
      <c r="Q302">
        <v>7536.33</v>
      </c>
      <c r="R302">
        <v>115834.75</v>
      </c>
      <c r="S302">
        <v>20000</v>
      </c>
      <c r="T302">
        <v>10000</v>
      </c>
      <c r="U302">
        <v>0</v>
      </c>
      <c r="V302">
        <v>20000</v>
      </c>
      <c r="W302">
        <v>0</v>
      </c>
      <c r="X302">
        <v>50000</v>
      </c>
      <c r="Y302">
        <v>20069.89</v>
      </c>
      <c r="Z302">
        <v>0</v>
      </c>
      <c r="AB302">
        <v>21.47</v>
      </c>
      <c r="AC302">
        <v>0</v>
      </c>
      <c r="AD302">
        <v>7536.33</v>
      </c>
      <c r="AE302">
        <v>0</v>
      </c>
      <c r="AF302">
        <v>0</v>
      </c>
      <c r="AG302">
        <v>7443.59</v>
      </c>
      <c r="AH302">
        <v>92.739999999999782</v>
      </c>
      <c r="AI302">
        <v>7536.33</v>
      </c>
      <c r="AJ302">
        <v>0</v>
      </c>
      <c r="AK302">
        <v>0</v>
      </c>
      <c r="AL302">
        <v>0</v>
      </c>
    </row>
    <row r="303" spans="1:38" hidden="1" x14ac:dyDescent="0.2">
      <c r="A303">
        <v>9000523</v>
      </c>
      <c r="B303" t="s">
        <v>949</v>
      </c>
      <c r="C303" t="s">
        <v>278</v>
      </c>
      <c r="D303" t="s">
        <v>950</v>
      </c>
      <c r="E303" t="s">
        <v>951</v>
      </c>
      <c r="F303" t="s">
        <v>125</v>
      </c>
      <c r="G303">
        <v>0</v>
      </c>
      <c r="H303">
        <v>0</v>
      </c>
      <c r="I303">
        <v>0</v>
      </c>
      <c r="J303">
        <v>3.6</v>
      </c>
      <c r="L303">
        <v>5949.06</v>
      </c>
      <c r="M303">
        <v>0</v>
      </c>
      <c r="N303">
        <v>0</v>
      </c>
      <c r="O303">
        <v>0</v>
      </c>
      <c r="Q303">
        <v>5949.06</v>
      </c>
      <c r="R303">
        <v>95388.13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50000</v>
      </c>
      <c r="Y303">
        <v>16701.91</v>
      </c>
      <c r="Z303">
        <v>860.59</v>
      </c>
      <c r="AB303">
        <v>761.92</v>
      </c>
      <c r="AC303">
        <v>98.67</v>
      </c>
      <c r="AD303">
        <v>5850.39</v>
      </c>
      <c r="AE303">
        <v>99.69</v>
      </c>
      <c r="AF303">
        <v>-1.019999999999996</v>
      </c>
      <c r="AG303">
        <v>5883.55</v>
      </c>
      <c r="AH303">
        <v>-33.159999999999854</v>
      </c>
      <c r="AI303">
        <v>5949.06</v>
      </c>
      <c r="AJ303">
        <v>0</v>
      </c>
      <c r="AK303">
        <v>0</v>
      </c>
      <c r="AL303">
        <v>98.67</v>
      </c>
    </row>
    <row r="304" spans="1:38" hidden="1" x14ac:dyDescent="0.2">
      <c r="A304">
        <v>9000524</v>
      </c>
      <c r="B304" t="s">
        <v>952</v>
      </c>
      <c r="C304" t="s">
        <v>278</v>
      </c>
      <c r="D304" t="s">
        <v>953</v>
      </c>
      <c r="E304" t="s">
        <v>954</v>
      </c>
      <c r="F304" t="s">
        <v>125</v>
      </c>
      <c r="G304">
        <v>0</v>
      </c>
      <c r="H304">
        <v>0</v>
      </c>
      <c r="I304">
        <v>0</v>
      </c>
      <c r="J304">
        <v>4.5</v>
      </c>
      <c r="L304">
        <v>7319.81</v>
      </c>
      <c r="M304">
        <v>0</v>
      </c>
      <c r="N304">
        <v>0</v>
      </c>
      <c r="O304">
        <v>0</v>
      </c>
      <c r="Q304">
        <v>7319.81</v>
      </c>
      <c r="R304">
        <v>112767.86</v>
      </c>
      <c r="S304">
        <v>5000</v>
      </c>
      <c r="T304">
        <v>5000</v>
      </c>
      <c r="U304">
        <v>0</v>
      </c>
      <c r="V304">
        <v>10000</v>
      </c>
      <c r="W304">
        <v>0</v>
      </c>
      <c r="X304">
        <v>50000</v>
      </c>
      <c r="Y304">
        <v>18188.03</v>
      </c>
      <c r="Z304">
        <v>737.39</v>
      </c>
      <c r="AB304">
        <v>675.56</v>
      </c>
      <c r="AC304">
        <v>61.83</v>
      </c>
      <c r="AD304">
        <v>7257.9800000000005</v>
      </c>
      <c r="AE304">
        <v>68.59</v>
      </c>
      <c r="AF304">
        <v>-6.7600000000000051</v>
      </c>
      <c r="AG304">
        <v>7476.42</v>
      </c>
      <c r="AH304">
        <v>-218.4399999999996</v>
      </c>
      <c r="AI304">
        <v>7319.81</v>
      </c>
      <c r="AJ304">
        <v>0</v>
      </c>
      <c r="AK304">
        <v>0</v>
      </c>
      <c r="AL304">
        <v>61.83</v>
      </c>
    </row>
    <row r="305" spans="1:38" hidden="1" x14ac:dyDescent="0.2">
      <c r="A305">
        <v>9000525</v>
      </c>
      <c r="B305" t="s">
        <v>955</v>
      </c>
      <c r="C305" t="s">
        <v>278</v>
      </c>
      <c r="D305" t="s">
        <v>956</v>
      </c>
      <c r="E305" t="s">
        <v>957</v>
      </c>
      <c r="F305" t="s">
        <v>125</v>
      </c>
      <c r="G305">
        <v>0</v>
      </c>
      <c r="H305">
        <v>0</v>
      </c>
      <c r="I305">
        <v>0</v>
      </c>
      <c r="J305">
        <v>3.6</v>
      </c>
      <c r="L305">
        <v>5986.4</v>
      </c>
      <c r="M305">
        <v>0</v>
      </c>
      <c r="N305">
        <v>0</v>
      </c>
      <c r="O305">
        <v>0</v>
      </c>
      <c r="Q305">
        <v>5986.4</v>
      </c>
      <c r="R305">
        <v>108029.04999999999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50000</v>
      </c>
      <c r="Y305">
        <v>15785.09</v>
      </c>
      <c r="Z305">
        <v>1704.4</v>
      </c>
      <c r="AB305">
        <v>1409.55</v>
      </c>
      <c r="AC305">
        <v>294.85000000000002</v>
      </c>
      <c r="AD305">
        <v>5691.5499999999993</v>
      </c>
      <c r="AE305">
        <v>285.75</v>
      </c>
      <c r="AF305">
        <v>9.1000000000000227</v>
      </c>
      <c r="AG305">
        <v>5659.61</v>
      </c>
      <c r="AH305">
        <v>31.9399999999996</v>
      </c>
      <c r="AI305">
        <v>5986.4</v>
      </c>
      <c r="AJ305">
        <v>0</v>
      </c>
      <c r="AK305">
        <v>0</v>
      </c>
      <c r="AL305">
        <v>294.85000000000002</v>
      </c>
    </row>
    <row r="306" spans="1:38" hidden="1" x14ac:dyDescent="0.2">
      <c r="A306">
        <v>9000526</v>
      </c>
      <c r="B306" t="s">
        <v>958</v>
      </c>
      <c r="C306" t="s">
        <v>278</v>
      </c>
      <c r="D306" t="s">
        <v>959</v>
      </c>
      <c r="E306" t="s">
        <v>960</v>
      </c>
      <c r="F306" t="s">
        <v>125</v>
      </c>
      <c r="G306">
        <v>0</v>
      </c>
      <c r="H306">
        <v>0</v>
      </c>
      <c r="I306">
        <v>0</v>
      </c>
      <c r="J306">
        <v>3.6</v>
      </c>
      <c r="L306">
        <v>6049.76</v>
      </c>
      <c r="M306">
        <v>0</v>
      </c>
      <c r="N306">
        <v>0</v>
      </c>
      <c r="O306">
        <v>0</v>
      </c>
      <c r="Q306">
        <v>6049.76</v>
      </c>
      <c r="R306">
        <v>91087.25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50000</v>
      </c>
      <c r="Y306">
        <v>14868.54</v>
      </c>
      <c r="Z306">
        <v>786.56</v>
      </c>
      <c r="AB306">
        <v>690.92</v>
      </c>
      <c r="AC306">
        <v>95.64</v>
      </c>
      <c r="AD306">
        <v>5954.12</v>
      </c>
      <c r="AE306">
        <v>103.62</v>
      </c>
      <c r="AF306">
        <v>-7.980000000000004</v>
      </c>
      <c r="AG306">
        <v>6212.2300000000005</v>
      </c>
      <c r="AH306">
        <v>-258.11000000000058</v>
      </c>
      <c r="AI306">
        <v>6049.76</v>
      </c>
      <c r="AJ306">
        <v>0</v>
      </c>
      <c r="AK306">
        <v>0</v>
      </c>
      <c r="AL306">
        <v>95.64</v>
      </c>
    </row>
    <row r="307" spans="1:38" hidden="1" x14ac:dyDescent="0.2">
      <c r="A307">
        <v>9000527</v>
      </c>
      <c r="B307" t="s">
        <v>961</v>
      </c>
      <c r="C307" t="s">
        <v>278</v>
      </c>
      <c r="D307" t="s">
        <v>962</v>
      </c>
      <c r="E307" t="s">
        <v>963</v>
      </c>
      <c r="F307" t="s">
        <v>125</v>
      </c>
      <c r="G307">
        <v>0</v>
      </c>
      <c r="H307">
        <v>0</v>
      </c>
      <c r="I307">
        <v>0</v>
      </c>
      <c r="J307">
        <v>3.6</v>
      </c>
      <c r="L307">
        <v>5984.41</v>
      </c>
      <c r="M307">
        <v>0</v>
      </c>
      <c r="N307">
        <v>0</v>
      </c>
      <c r="O307">
        <v>0</v>
      </c>
      <c r="Q307">
        <v>5984.41</v>
      </c>
      <c r="R307">
        <v>95798.2</v>
      </c>
      <c r="S307">
        <v>0</v>
      </c>
      <c r="T307">
        <v>10000</v>
      </c>
      <c r="U307">
        <v>0</v>
      </c>
      <c r="V307">
        <v>20000</v>
      </c>
      <c r="W307">
        <v>0</v>
      </c>
      <c r="X307">
        <v>50000</v>
      </c>
      <c r="Y307">
        <v>16000.69</v>
      </c>
      <c r="Z307">
        <v>0</v>
      </c>
      <c r="AB307">
        <v>0.67</v>
      </c>
      <c r="AC307">
        <v>0</v>
      </c>
      <c r="AD307">
        <v>5984.41</v>
      </c>
      <c r="AE307">
        <v>0</v>
      </c>
      <c r="AF307">
        <v>0</v>
      </c>
      <c r="AG307">
        <v>5983.24</v>
      </c>
      <c r="AH307">
        <v>1.1700000000000728</v>
      </c>
      <c r="AI307">
        <v>5984.41</v>
      </c>
      <c r="AJ307">
        <v>0</v>
      </c>
      <c r="AK307">
        <v>0</v>
      </c>
      <c r="AL307">
        <v>0</v>
      </c>
    </row>
    <row r="308" spans="1:38" hidden="1" x14ac:dyDescent="0.2">
      <c r="A308">
        <v>9000528</v>
      </c>
      <c r="B308" t="s">
        <v>964</v>
      </c>
      <c r="C308" t="s">
        <v>278</v>
      </c>
      <c r="D308" t="s">
        <v>965</v>
      </c>
      <c r="E308" t="s">
        <v>966</v>
      </c>
      <c r="F308" t="s">
        <v>125</v>
      </c>
      <c r="G308">
        <v>0</v>
      </c>
      <c r="H308">
        <v>0</v>
      </c>
      <c r="I308">
        <v>0</v>
      </c>
      <c r="J308">
        <v>3.6</v>
      </c>
      <c r="L308">
        <v>5948.37</v>
      </c>
      <c r="M308">
        <v>0</v>
      </c>
      <c r="N308">
        <v>0</v>
      </c>
      <c r="O308">
        <v>0</v>
      </c>
      <c r="Q308">
        <v>5948.37</v>
      </c>
      <c r="R308">
        <v>96548.069999999992</v>
      </c>
      <c r="S308">
        <v>10000</v>
      </c>
      <c r="T308">
        <v>0</v>
      </c>
      <c r="U308">
        <v>0</v>
      </c>
      <c r="V308">
        <v>6660</v>
      </c>
      <c r="W308">
        <v>4000</v>
      </c>
      <c r="X308">
        <v>50000</v>
      </c>
      <c r="Y308">
        <v>14812.4</v>
      </c>
      <c r="Z308">
        <v>332.27</v>
      </c>
      <c r="AB308">
        <v>305.64999999999998</v>
      </c>
      <c r="AC308">
        <v>26.62</v>
      </c>
      <c r="AD308">
        <v>5921.75</v>
      </c>
      <c r="AE308">
        <v>41.6</v>
      </c>
      <c r="AF308">
        <v>-14.98</v>
      </c>
      <c r="AG308">
        <v>6406.0999999999995</v>
      </c>
      <c r="AH308">
        <v>-484.34999999999945</v>
      </c>
      <c r="AI308">
        <v>5948.37</v>
      </c>
      <c r="AJ308">
        <v>0</v>
      </c>
      <c r="AK308">
        <v>0</v>
      </c>
      <c r="AL308">
        <v>26.62</v>
      </c>
    </row>
    <row r="309" spans="1:38" hidden="1" x14ac:dyDescent="0.2">
      <c r="A309">
        <v>9000529</v>
      </c>
      <c r="B309" t="s">
        <v>967</v>
      </c>
      <c r="C309" t="s">
        <v>278</v>
      </c>
      <c r="D309" t="s">
        <v>2379</v>
      </c>
      <c r="E309" t="s">
        <v>968</v>
      </c>
      <c r="F309" t="s">
        <v>125</v>
      </c>
      <c r="G309">
        <v>0</v>
      </c>
      <c r="H309">
        <v>0</v>
      </c>
      <c r="I309">
        <v>0</v>
      </c>
      <c r="J309">
        <v>4.5</v>
      </c>
      <c r="L309">
        <v>7479.91</v>
      </c>
      <c r="M309">
        <v>0</v>
      </c>
      <c r="N309">
        <v>0</v>
      </c>
      <c r="O309">
        <v>0</v>
      </c>
      <c r="Q309">
        <v>7479.91</v>
      </c>
      <c r="R309">
        <v>113296.21</v>
      </c>
      <c r="S309">
        <v>10000</v>
      </c>
      <c r="T309">
        <v>10000</v>
      </c>
      <c r="U309">
        <v>0</v>
      </c>
      <c r="V309">
        <v>10000</v>
      </c>
      <c r="W309">
        <v>0</v>
      </c>
      <c r="X309">
        <v>50000</v>
      </c>
      <c r="Y309">
        <v>17465.330000000002</v>
      </c>
      <c r="Z309">
        <v>474.93</v>
      </c>
      <c r="AB309">
        <v>441.37</v>
      </c>
      <c r="AC309">
        <v>33.56</v>
      </c>
      <c r="AD309">
        <v>7446.3499999999995</v>
      </c>
      <c r="AE309">
        <v>53.42</v>
      </c>
      <c r="AF309">
        <v>-19.86</v>
      </c>
      <c r="AG309">
        <v>8088.53</v>
      </c>
      <c r="AH309">
        <v>-642.18000000000029</v>
      </c>
      <c r="AI309">
        <v>7479.91</v>
      </c>
      <c r="AJ309">
        <v>0</v>
      </c>
      <c r="AK309">
        <v>0</v>
      </c>
      <c r="AL309">
        <v>33.56</v>
      </c>
    </row>
    <row r="310" spans="1:38" hidden="1" x14ac:dyDescent="0.2">
      <c r="A310">
        <v>9000530</v>
      </c>
      <c r="B310" t="s">
        <v>969</v>
      </c>
      <c r="C310" t="s">
        <v>927</v>
      </c>
      <c r="D310" t="s">
        <v>970</v>
      </c>
      <c r="E310" t="s">
        <v>971</v>
      </c>
      <c r="F310" t="s">
        <v>105</v>
      </c>
      <c r="G310">
        <v>0</v>
      </c>
      <c r="H310">
        <v>0</v>
      </c>
      <c r="I310">
        <v>0</v>
      </c>
      <c r="J310">
        <v>3.6</v>
      </c>
      <c r="L310">
        <v>5760</v>
      </c>
      <c r="M310">
        <v>0</v>
      </c>
      <c r="N310">
        <v>0</v>
      </c>
      <c r="O310">
        <v>0</v>
      </c>
      <c r="Q310">
        <v>5760</v>
      </c>
      <c r="R310">
        <v>98272.17</v>
      </c>
      <c r="S310">
        <v>10000</v>
      </c>
      <c r="T310">
        <v>0</v>
      </c>
      <c r="U310">
        <v>0</v>
      </c>
      <c r="V310">
        <v>10000</v>
      </c>
      <c r="W310">
        <v>0</v>
      </c>
      <c r="X310">
        <v>50000</v>
      </c>
      <c r="Y310">
        <v>20927.71</v>
      </c>
      <c r="Z310">
        <v>220.33</v>
      </c>
      <c r="AB310">
        <v>179.06</v>
      </c>
      <c r="AC310">
        <v>41.27</v>
      </c>
      <c r="AD310">
        <v>5718.73</v>
      </c>
      <c r="AE310">
        <v>31.28</v>
      </c>
      <c r="AF310">
        <v>9.990000000000002</v>
      </c>
      <c r="AG310">
        <v>5728.72</v>
      </c>
      <c r="AH310">
        <v>-9.9900000000006912</v>
      </c>
      <c r="AI310">
        <v>5760</v>
      </c>
      <c r="AJ310">
        <v>0</v>
      </c>
      <c r="AK310">
        <v>0</v>
      </c>
      <c r="AL310">
        <v>41.27</v>
      </c>
    </row>
    <row r="311" spans="1:38" hidden="1" x14ac:dyDescent="0.2">
      <c r="A311">
        <v>9000531</v>
      </c>
      <c r="B311" t="s">
        <v>972</v>
      </c>
      <c r="C311" t="s">
        <v>278</v>
      </c>
      <c r="D311" t="s">
        <v>973</v>
      </c>
      <c r="E311" t="s">
        <v>974</v>
      </c>
      <c r="F311" t="s">
        <v>125</v>
      </c>
      <c r="G311">
        <v>0</v>
      </c>
      <c r="H311">
        <v>0</v>
      </c>
      <c r="I311">
        <v>0</v>
      </c>
      <c r="J311">
        <v>3.6</v>
      </c>
      <c r="L311">
        <v>6026.33</v>
      </c>
      <c r="M311">
        <v>0</v>
      </c>
      <c r="N311">
        <v>0</v>
      </c>
      <c r="O311">
        <v>0</v>
      </c>
      <c r="Q311">
        <v>6026.33</v>
      </c>
      <c r="R311">
        <v>97031.12</v>
      </c>
      <c r="S311">
        <v>10000</v>
      </c>
      <c r="T311">
        <v>9000</v>
      </c>
      <c r="U311">
        <v>0</v>
      </c>
      <c r="V311">
        <v>10000</v>
      </c>
      <c r="W311">
        <v>0</v>
      </c>
      <c r="X311">
        <v>50000</v>
      </c>
      <c r="Y311">
        <v>14347.56</v>
      </c>
      <c r="Z311">
        <v>110.51</v>
      </c>
      <c r="AB311">
        <v>104.92</v>
      </c>
      <c r="AC311">
        <v>5.59</v>
      </c>
      <c r="AD311">
        <v>6020.74</v>
      </c>
      <c r="AE311">
        <v>10.93</v>
      </c>
      <c r="AF311">
        <v>-5.34</v>
      </c>
      <c r="AG311">
        <v>6203.36</v>
      </c>
      <c r="AH311">
        <v>-182.61999999999989</v>
      </c>
      <c r="AI311">
        <v>6026.33</v>
      </c>
      <c r="AJ311">
        <v>0</v>
      </c>
      <c r="AK311">
        <v>0</v>
      </c>
      <c r="AL311">
        <v>5.59</v>
      </c>
    </row>
    <row r="312" spans="1:38" hidden="1" x14ac:dyDescent="0.2">
      <c r="A312">
        <v>9000532</v>
      </c>
      <c r="B312" t="s">
        <v>975</v>
      </c>
      <c r="C312" t="s">
        <v>278</v>
      </c>
      <c r="D312" t="s">
        <v>976</v>
      </c>
      <c r="E312" t="s">
        <v>977</v>
      </c>
      <c r="F312" t="s">
        <v>105</v>
      </c>
      <c r="G312">
        <v>0</v>
      </c>
      <c r="H312">
        <v>0</v>
      </c>
      <c r="I312">
        <v>0</v>
      </c>
      <c r="J312">
        <v>3.05</v>
      </c>
      <c r="L312">
        <v>5036.3100000000004</v>
      </c>
      <c r="M312">
        <v>0</v>
      </c>
      <c r="N312">
        <v>0</v>
      </c>
      <c r="O312">
        <v>0</v>
      </c>
      <c r="Q312">
        <v>5036.3100000000004</v>
      </c>
      <c r="R312">
        <v>93630.28</v>
      </c>
      <c r="S312">
        <v>10000</v>
      </c>
      <c r="T312">
        <v>0</v>
      </c>
      <c r="U312">
        <v>0</v>
      </c>
      <c r="V312">
        <v>10000</v>
      </c>
      <c r="W312">
        <v>0</v>
      </c>
      <c r="X312">
        <v>50000</v>
      </c>
      <c r="Y312">
        <v>16370.36</v>
      </c>
      <c r="Z312">
        <v>217.8</v>
      </c>
      <c r="AB312">
        <v>221.89</v>
      </c>
      <c r="AC312">
        <v>0</v>
      </c>
      <c r="AD312">
        <v>5036.3100000000004</v>
      </c>
      <c r="AE312">
        <v>0</v>
      </c>
      <c r="AF312">
        <v>0</v>
      </c>
      <c r="AG312">
        <v>5045.74</v>
      </c>
      <c r="AH312">
        <v>-9.4299999999993815</v>
      </c>
      <c r="AI312">
        <v>5036.3100000000004</v>
      </c>
      <c r="AJ312">
        <v>0</v>
      </c>
      <c r="AK312">
        <v>0</v>
      </c>
      <c r="AL312">
        <v>0</v>
      </c>
    </row>
    <row r="313" spans="1:38" hidden="1" x14ac:dyDescent="0.2">
      <c r="A313">
        <v>9000533</v>
      </c>
      <c r="B313" t="s">
        <v>978</v>
      </c>
      <c r="C313" t="s">
        <v>278</v>
      </c>
      <c r="D313" t="s">
        <v>979</v>
      </c>
      <c r="E313" t="s">
        <v>980</v>
      </c>
      <c r="F313" t="s">
        <v>105</v>
      </c>
      <c r="G313">
        <v>0</v>
      </c>
      <c r="H313">
        <v>0</v>
      </c>
      <c r="I313">
        <v>0</v>
      </c>
      <c r="J313">
        <v>3.05</v>
      </c>
      <c r="L313">
        <v>5160.01</v>
      </c>
      <c r="M313">
        <v>0</v>
      </c>
      <c r="N313">
        <v>0</v>
      </c>
      <c r="O313">
        <v>0</v>
      </c>
      <c r="Q313">
        <v>5160.01</v>
      </c>
      <c r="R313">
        <v>82396.549999999988</v>
      </c>
      <c r="S313">
        <v>10000</v>
      </c>
      <c r="T313">
        <v>10000</v>
      </c>
      <c r="U313">
        <v>0</v>
      </c>
      <c r="V313">
        <v>20000</v>
      </c>
      <c r="W313">
        <v>0</v>
      </c>
      <c r="X313">
        <v>50000</v>
      </c>
      <c r="Y313">
        <v>14242.76</v>
      </c>
      <c r="Z313">
        <v>0</v>
      </c>
      <c r="AB313">
        <v>0</v>
      </c>
      <c r="AC313">
        <v>0</v>
      </c>
      <c r="AD313">
        <v>5160.01</v>
      </c>
      <c r="AE313">
        <v>0</v>
      </c>
      <c r="AF313">
        <v>0</v>
      </c>
      <c r="AG313">
        <v>5128.8</v>
      </c>
      <c r="AH313">
        <v>31.210000000000036</v>
      </c>
      <c r="AI313">
        <v>5160.01</v>
      </c>
      <c r="AJ313">
        <v>0</v>
      </c>
      <c r="AK313">
        <v>0</v>
      </c>
      <c r="AL313">
        <v>0</v>
      </c>
    </row>
    <row r="314" spans="1:38" hidden="1" x14ac:dyDescent="0.2">
      <c r="A314">
        <v>9000534</v>
      </c>
      <c r="B314" t="s">
        <v>981</v>
      </c>
      <c r="C314" t="s">
        <v>278</v>
      </c>
      <c r="D314" t="s">
        <v>982</v>
      </c>
      <c r="E314" t="s">
        <v>983</v>
      </c>
      <c r="F314" t="s">
        <v>160</v>
      </c>
      <c r="G314">
        <v>0</v>
      </c>
      <c r="H314">
        <v>0</v>
      </c>
      <c r="I314">
        <v>0</v>
      </c>
      <c r="J314">
        <v>1.65</v>
      </c>
      <c r="L314">
        <v>3055.68</v>
      </c>
      <c r="M314">
        <v>0</v>
      </c>
      <c r="N314">
        <v>150</v>
      </c>
      <c r="O314">
        <v>0</v>
      </c>
      <c r="Q314">
        <v>3205.68</v>
      </c>
      <c r="R314">
        <v>60518.69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50000</v>
      </c>
      <c r="Y314">
        <v>11118.28</v>
      </c>
      <c r="Z314">
        <v>0</v>
      </c>
      <c r="AB314">
        <v>32.94</v>
      </c>
      <c r="AC314">
        <v>0</v>
      </c>
      <c r="AD314">
        <v>3205.68</v>
      </c>
      <c r="AE314">
        <v>0</v>
      </c>
      <c r="AF314">
        <v>0</v>
      </c>
      <c r="AG314">
        <v>3010.83</v>
      </c>
      <c r="AH314">
        <v>194.84999999999991</v>
      </c>
      <c r="AI314">
        <v>3205.68</v>
      </c>
      <c r="AJ314">
        <v>0</v>
      </c>
      <c r="AK314">
        <v>0</v>
      </c>
      <c r="AL314">
        <v>0</v>
      </c>
    </row>
    <row r="315" spans="1:38" hidden="1" x14ac:dyDescent="0.2">
      <c r="A315">
        <v>9000535</v>
      </c>
      <c r="B315" t="s">
        <v>984</v>
      </c>
      <c r="C315" t="s">
        <v>278</v>
      </c>
      <c r="D315" t="s">
        <v>985</v>
      </c>
      <c r="E315" t="s">
        <v>986</v>
      </c>
      <c r="F315" t="s">
        <v>125</v>
      </c>
      <c r="G315">
        <v>0</v>
      </c>
      <c r="H315">
        <v>0</v>
      </c>
      <c r="I315">
        <v>0</v>
      </c>
      <c r="J315">
        <v>3.6</v>
      </c>
      <c r="L315">
        <v>5739.34</v>
      </c>
      <c r="M315">
        <v>0</v>
      </c>
      <c r="N315">
        <v>200</v>
      </c>
      <c r="O315">
        <v>0</v>
      </c>
      <c r="Q315">
        <v>5939.34</v>
      </c>
      <c r="R315">
        <v>86647.849999999991</v>
      </c>
      <c r="S315">
        <v>4000</v>
      </c>
      <c r="T315">
        <v>10000</v>
      </c>
      <c r="U315">
        <v>0</v>
      </c>
      <c r="V315">
        <v>0</v>
      </c>
      <c r="W315">
        <v>0</v>
      </c>
      <c r="X315">
        <v>50000</v>
      </c>
      <c r="Y315">
        <v>15089.71</v>
      </c>
      <c r="Z315">
        <v>226.74</v>
      </c>
      <c r="AB315">
        <v>201.56</v>
      </c>
      <c r="AC315">
        <v>25.18</v>
      </c>
      <c r="AD315">
        <v>5914.16</v>
      </c>
      <c r="AE315">
        <v>0</v>
      </c>
      <c r="AF315">
        <v>25.18</v>
      </c>
      <c r="AG315">
        <v>5860.38</v>
      </c>
      <c r="AH315">
        <v>53.779999999999745</v>
      </c>
      <c r="AI315">
        <v>5939.34</v>
      </c>
      <c r="AJ315">
        <v>0</v>
      </c>
      <c r="AK315">
        <v>0</v>
      </c>
      <c r="AL315">
        <v>25.18</v>
      </c>
    </row>
    <row r="316" spans="1:38" hidden="1" x14ac:dyDescent="0.2">
      <c r="A316">
        <v>9000536</v>
      </c>
      <c r="B316" t="s">
        <v>987</v>
      </c>
      <c r="C316" t="s">
        <v>278</v>
      </c>
      <c r="D316" t="s">
        <v>988</v>
      </c>
      <c r="E316" t="s">
        <v>989</v>
      </c>
      <c r="F316" t="s">
        <v>160</v>
      </c>
      <c r="G316">
        <v>0</v>
      </c>
      <c r="H316">
        <v>0</v>
      </c>
      <c r="I316">
        <v>0</v>
      </c>
      <c r="J316">
        <v>1.8</v>
      </c>
      <c r="L316">
        <v>2823.78</v>
      </c>
      <c r="M316">
        <v>0</v>
      </c>
      <c r="N316">
        <v>500</v>
      </c>
      <c r="O316">
        <v>0</v>
      </c>
      <c r="Q316">
        <v>3323.78</v>
      </c>
      <c r="R316">
        <v>73076.63</v>
      </c>
      <c r="S316">
        <v>0</v>
      </c>
      <c r="T316">
        <v>10000</v>
      </c>
      <c r="U316">
        <v>0</v>
      </c>
      <c r="V316">
        <v>0</v>
      </c>
      <c r="W316">
        <v>0</v>
      </c>
      <c r="X316">
        <v>50000</v>
      </c>
      <c r="Y316">
        <v>8192.2199999999993</v>
      </c>
      <c r="Z316">
        <v>146.53</v>
      </c>
      <c r="AB316">
        <v>193.16</v>
      </c>
      <c r="AC316">
        <v>0</v>
      </c>
      <c r="AD316">
        <v>3323.78</v>
      </c>
      <c r="AE316">
        <v>0</v>
      </c>
      <c r="AF316">
        <v>0</v>
      </c>
      <c r="AG316">
        <v>3034.12</v>
      </c>
      <c r="AH316">
        <v>289.66000000000031</v>
      </c>
      <c r="AI316">
        <v>3323.78</v>
      </c>
      <c r="AJ316">
        <v>0</v>
      </c>
      <c r="AK316">
        <v>0</v>
      </c>
      <c r="AL316">
        <v>0</v>
      </c>
    </row>
    <row r="317" spans="1:38" hidden="1" x14ac:dyDescent="0.2">
      <c r="A317">
        <v>9000537</v>
      </c>
      <c r="B317" t="s">
        <v>990</v>
      </c>
      <c r="C317" t="s">
        <v>927</v>
      </c>
      <c r="D317" t="s">
        <v>991</v>
      </c>
      <c r="E317" t="s">
        <v>992</v>
      </c>
      <c r="F317" t="s">
        <v>105</v>
      </c>
      <c r="G317">
        <v>0</v>
      </c>
      <c r="H317">
        <v>0</v>
      </c>
      <c r="I317">
        <v>0</v>
      </c>
      <c r="J317">
        <v>3.6</v>
      </c>
      <c r="L317">
        <v>5760</v>
      </c>
      <c r="M317">
        <v>0</v>
      </c>
      <c r="N317">
        <v>0</v>
      </c>
      <c r="O317">
        <v>0</v>
      </c>
      <c r="Q317">
        <v>5760</v>
      </c>
      <c r="R317">
        <v>94521.2</v>
      </c>
      <c r="S317">
        <v>10000</v>
      </c>
      <c r="T317">
        <v>10000</v>
      </c>
      <c r="U317">
        <v>0</v>
      </c>
      <c r="V317">
        <v>20000</v>
      </c>
      <c r="W317">
        <v>0</v>
      </c>
      <c r="X317">
        <v>50000</v>
      </c>
      <c r="Y317">
        <v>12609.64</v>
      </c>
      <c r="Z317">
        <v>0</v>
      </c>
      <c r="AB317">
        <v>0</v>
      </c>
      <c r="AC317">
        <v>0</v>
      </c>
      <c r="AD317">
        <v>5760</v>
      </c>
      <c r="AE317">
        <v>0</v>
      </c>
      <c r="AF317">
        <v>0</v>
      </c>
      <c r="AG317">
        <v>5760</v>
      </c>
      <c r="AH317">
        <v>0</v>
      </c>
      <c r="AI317">
        <v>5760</v>
      </c>
      <c r="AJ317">
        <v>0</v>
      </c>
      <c r="AK317">
        <v>0</v>
      </c>
      <c r="AL317">
        <v>0</v>
      </c>
    </row>
    <row r="318" spans="1:38" hidden="1" x14ac:dyDescent="0.2">
      <c r="A318">
        <v>9000538</v>
      </c>
      <c r="B318" t="s">
        <v>993</v>
      </c>
      <c r="C318" t="s">
        <v>101</v>
      </c>
      <c r="D318" t="s">
        <v>994</v>
      </c>
      <c r="E318" t="s">
        <v>995</v>
      </c>
      <c r="F318" t="s">
        <v>125</v>
      </c>
      <c r="G318">
        <v>0</v>
      </c>
      <c r="H318">
        <v>0</v>
      </c>
      <c r="I318">
        <v>0</v>
      </c>
      <c r="J318">
        <v>3.6</v>
      </c>
      <c r="L318">
        <v>6189.08</v>
      </c>
      <c r="M318">
        <v>0</v>
      </c>
      <c r="N318">
        <v>0</v>
      </c>
      <c r="O318">
        <v>0</v>
      </c>
      <c r="Q318">
        <v>6189.08</v>
      </c>
      <c r="R318">
        <v>95856.320000000007</v>
      </c>
      <c r="S318">
        <v>10000</v>
      </c>
      <c r="T318">
        <v>0</v>
      </c>
      <c r="U318">
        <v>0</v>
      </c>
      <c r="V318">
        <v>20000</v>
      </c>
      <c r="W318">
        <v>4000</v>
      </c>
      <c r="X318">
        <v>50000</v>
      </c>
      <c r="Y318">
        <v>11072.17</v>
      </c>
      <c r="Z318">
        <v>23.52</v>
      </c>
      <c r="AB318">
        <v>84.29</v>
      </c>
      <c r="AC318">
        <v>0</v>
      </c>
      <c r="AD318">
        <v>6189.08</v>
      </c>
      <c r="AE318">
        <v>0</v>
      </c>
      <c r="AF318">
        <v>0</v>
      </c>
      <c r="AG318">
        <v>6252.18</v>
      </c>
      <c r="AH318">
        <v>-63.100000000000364</v>
      </c>
      <c r="AI318">
        <v>6189.08</v>
      </c>
      <c r="AJ318">
        <v>0</v>
      </c>
      <c r="AK318">
        <v>0</v>
      </c>
      <c r="AL318">
        <v>0</v>
      </c>
    </row>
    <row r="319" spans="1:38" hidden="1" x14ac:dyDescent="0.2">
      <c r="A319">
        <v>9000539</v>
      </c>
      <c r="B319" t="s">
        <v>996</v>
      </c>
      <c r="C319" t="s">
        <v>426</v>
      </c>
      <c r="D319" t="s">
        <v>997</v>
      </c>
      <c r="E319" t="s">
        <v>998</v>
      </c>
      <c r="F319" t="s">
        <v>125</v>
      </c>
      <c r="G319">
        <v>0</v>
      </c>
      <c r="H319">
        <v>0</v>
      </c>
      <c r="I319">
        <v>0</v>
      </c>
      <c r="J319">
        <v>4.5</v>
      </c>
      <c r="L319">
        <v>7651.2</v>
      </c>
      <c r="M319">
        <v>0</v>
      </c>
      <c r="N319">
        <v>0</v>
      </c>
      <c r="O319">
        <v>0</v>
      </c>
      <c r="Q319">
        <v>7651.2</v>
      </c>
      <c r="R319">
        <v>114750.41</v>
      </c>
      <c r="S319">
        <v>5000</v>
      </c>
      <c r="T319">
        <v>0</v>
      </c>
      <c r="U319">
        <v>0</v>
      </c>
      <c r="V319">
        <v>5000</v>
      </c>
      <c r="W319">
        <v>0</v>
      </c>
      <c r="X319">
        <v>50000</v>
      </c>
      <c r="Y319">
        <v>20151.13</v>
      </c>
      <c r="Z319">
        <v>1037.98</v>
      </c>
      <c r="AB319">
        <v>930.48</v>
      </c>
      <c r="AC319">
        <v>107.5</v>
      </c>
      <c r="AD319">
        <v>7543.7</v>
      </c>
      <c r="AE319">
        <v>104.93</v>
      </c>
      <c r="AF319">
        <v>2.5699999999999932</v>
      </c>
      <c r="AG319">
        <v>7460.2599999999993</v>
      </c>
      <c r="AH319">
        <v>83.440000000000509</v>
      </c>
      <c r="AI319">
        <v>7651.2</v>
      </c>
      <c r="AJ319">
        <v>0</v>
      </c>
      <c r="AK319">
        <v>0</v>
      </c>
      <c r="AL319">
        <v>107.5</v>
      </c>
    </row>
    <row r="320" spans="1:38" hidden="1" x14ac:dyDescent="0.2">
      <c r="A320">
        <v>9000540</v>
      </c>
      <c r="B320" t="s">
        <v>999</v>
      </c>
      <c r="C320" t="s">
        <v>426</v>
      </c>
      <c r="D320" t="s">
        <v>1000</v>
      </c>
      <c r="E320" t="s">
        <v>1001</v>
      </c>
      <c r="F320" t="s">
        <v>105</v>
      </c>
      <c r="G320">
        <v>0</v>
      </c>
      <c r="H320">
        <v>0</v>
      </c>
      <c r="I320">
        <v>0</v>
      </c>
      <c r="J320">
        <v>2.15</v>
      </c>
      <c r="L320">
        <v>3669.65</v>
      </c>
      <c r="M320">
        <v>0</v>
      </c>
      <c r="N320">
        <v>0</v>
      </c>
      <c r="O320">
        <v>0</v>
      </c>
      <c r="Q320">
        <v>3669.65</v>
      </c>
      <c r="R320">
        <v>66250.45</v>
      </c>
      <c r="S320">
        <v>10000</v>
      </c>
      <c r="T320">
        <v>10000</v>
      </c>
      <c r="U320">
        <v>0</v>
      </c>
      <c r="V320">
        <v>20000</v>
      </c>
      <c r="W320">
        <v>0</v>
      </c>
      <c r="X320">
        <v>50000</v>
      </c>
      <c r="Y320">
        <v>11209.63</v>
      </c>
      <c r="Z320">
        <v>0</v>
      </c>
      <c r="AB320">
        <v>0</v>
      </c>
      <c r="AC320">
        <v>0</v>
      </c>
      <c r="AD320">
        <v>3669.65</v>
      </c>
      <c r="AE320">
        <v>0</v>
      </c>
      <c r="AF320">
        <v>0</v>
      </c>
      <c r="AG320">
        <v>3635.63</v>
      </c>
      <c r="AH320">
        <v>34.019999999999982</v>
      </c>
      <c r="AI320">
        <v>3669.65</v>
      </c>
      <c r="AJ320">
        <v>0</v>
      </c>
      <c r="AK320">
        <v>0</v>
      </c>
      <c r="AL320">
        <v>0</v>
      </c>
    </row>
    <row r="321" spans="1:38" hidden="1" x14ac:dyDescent="0.2">
      <c r="A321">
        <v>9000541</v>
      </c>
      <c r="B321" t="s">
        <v>1002</v>
      </c>
      <c r="C321" t="s">
        <v>426</v>
      </c>
      <c r="D321" t="s">
        <v>1003</v>
      </c>
      <c r="E321" t="s">
        <v>1004</v>
      </c>
      <c r="F321" t="s">
        <v>105</v>
      </c>
      <c r="G321">
        <v>0</v>
      </c>
      <c r="H321">
        <v>0</v>
      </c>
      <c r="I321">
        <v>0</v>
      </c>
      <c r="J321">
        <v>2.15</v>
      </c>
      <c r="L321">
        <v>3636.4</v>
      </c>
      <c r="M321">
        <v>0</v>
      </c>
      <c r="N321">
        <v>0</v>
      </c>
      <c r="O321">
        <v>120</v>
      </c>
      <c r="Q321">
        <v>3516.4</v>
      </c>
      <c r="R321">
        <v>69136.489999999991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50000</v>
      </c>
      <c r="Y321">
        <v>12073.15</v>
      </c>
      <c r="Z321">
        <v>211.9</v>
      </c>
      <c r="AB321">
        <v>189.14</v>
      </c>
      <c r="AC321">
        <v>22.76</v>
      </c>
      <c r="AD321">
        <v>3493.64</v>
      </c>
      <c r="AE321">
        <v>18.62</v>
      </c>
      <c r="AF321">
        <v>4.1400000000000006</v>
      </c>
      <c r="AG321">
        <v>3613.12</v>
      </c>
      <c r="AH321">
        <v>-119.48000000000002</v>
      </c>
      <c r="AI321">
        <v>3516.4</v>
      </c>
      <c r="AJ321">
        <v>0</v>
      </c>
      <c r="AK321">
        <v>0</v>
      </c>
      <c r="AL321">
        <v>22.76</v>
      </c>
    </row>
    <row r="322" spans="1:38" hidden="1" x14ac:dyDescent="0.2">
      <c r="A322">
        <v>9000542</v>
      </c>
      <c r="B322" t="s">
        <v>1005</v>
      </c>
      <c r="C322" t="s">
        <v>426</v>
      </c>
      <c r="D322" t="s">
        <v>1006</v>
      </c>
      <c r="E322" t="s">
        <v>1007</v>
      </c>
      <c r="F322" t="s">
        <v>125</v>
      </c>
      <c r="G322">
        <v>0</v>
      </c>
      <c r="H322">
        <v>0</v>
      </c>
      <c r="I322">
        <v>0</v>
      </c>
      <c r="J322">
        <v>3.6</v>
      </c>
      <c r="L322">
        <v>5987.68</v>
      </c>
      <c r="M322">
        <v>0</v>
      </c>
      <c r="N322">
        <v>0</v>
      </c>
      <c r="O322">
        <v>0</v>
      </c>
      <c r="Q322">
        <v>5987.68</v>
      </c>
      <c r="R322">
        <v>93685.76999999999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50000</v>
      </c>
      <c r="Y322">
        <v>8792.82</v>
      </c>
      <c r="Z322">
        <v>1046.79</v>
      </c>
      <c r="AB322">
        <v>945.8</v>
      </c>
      <c r="AC322">
        <v>100.99</v>
      </c>
      <c r="AD322">
        <v>5886.6900000000005</v>
      </c>
      <c r="AE322">
        <v>99.12</v>
      </c>
      <c r="AF322">
        <v>1.8699999999999903</v>
      </c>
      <c r="AG322">
        <v>5826.16</v>
      </c>
      <c r="AH322">
        <v>60.530000000000655</v>
      </c>
      <c r="AI322">
        <v>5987.68</v>
      </c>
      <c r="AJ322">
        <v>0</v>
      </c>
      <c r="AK322">
        <v>0</v>
      </c>
      <c r="AL322">
        <v>100.99</v>
      </c>
    </row>
    <row r="323" spans="1:38" hidden="1" x14ac:dyDescent="0.2">
      <c r="A323">
        <v>9000543</v>
      </c>
      <c r="B323" t="s">
        <v>1008</v>
      </c>
      <c r="C323" t="s">
        <v>61</v>
      </c>
      <c r="D323" t="s">
        <v>1009</v>
      </c>
      <c r="E323" t="s">
        <v>1010</v>
      </c>
      <c r="F323" t="s">
        <v>125</v>
      </c>
      <c r="G323">
        <v>0</v>
      </c>
      <c r="H323">
        <v>0</v>
      </c>
      <c r="I323">
        <v>0</v>
      </c>
      <c r="J323">
        <v>4.5</v>
      </c>
      <c r="L323">
        <v>7614.05</v>
      </c>
      <c r="M323">
        <v>0</v>
      </c>
      <c r="N323">
        <v>0</v>
      </c>
      <c r="O323">
        <v>0</v>
      </c>
      <c r="Q323">
        <v>7614.05</v>
      </c>
      <c r="R323">
        <v>111092.99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50000</v>
      </c>
      <c r="Y323">
        <v>17094.55</v>
      </c>
      <c r="Z323">
        <v>1879.84</v>
      </c>
      <c r="AB323">
        <v>1468.61</v>
      </c>
      <c r="AC323">
        <v>411.23</v>
      </c>
      <c r="AD323">
        <v>7202.82</v>
      </c>
      <c r="AE323">
        <v>395.13</v>
      </c>
      <c r="AF323">
        <v>16.100000000000023</v>
      </c>
      <c r="AG323">
        <v>7210.12</v>
      </c>
      <c r="AH323">
        <v>-7.3000000000001819</v>
      </c>
      <c r="AI323">
        <v>7614.05</v>
      </c>
      <c r="AJ323">
        <v>0</v>
      </c>
      <c r="AK323">
        <v>0</v>
      </c>
      <c r="AL323">
        <v>411.23</v>
      </c>
    </row>
    <row r="324" spans="1:38" hidden="1" x14ac:dyDescent="0.2">
      <c r="A324">
        <v>9000544</v>
      </c>
      <c r="B324" t="s">
        <v>1011</v>
      </c>
      <c r="C324" t="s">
        <v>61</v>
      </c>
      <c r="D324" t="s">
        <v>1012</v>
      </c>
      <c r="E324" t="s">
        <v>1013</v>
      </c>
      <c r="F324" t="s">
        <v>125</v>
      </c>
      <c r="G324">
        <v>0</v>
      </c>
      <c r="H324">
        <v>0</v>
      </c>
      <c r="I324">
        <v>0</v>
      </c>
      <c r="J324">
        <v>4.5</v>
      </c>
      <c r="L324">
        <v>7614.05</v>
      </c>
      <c r="M324">
        <v>0</v>
      </c>
      <c r="N324">
        <v>0</v>
      </c>
      <c r="O324">
        <v>0</v>
      </c>
      <c r="Q324">
        <v>7614.05</v>
      </c>
      <c r="R324">
        <v>115120.64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50000</v>
      </c>
      <c r="Y324">
        <v>18251.28</v>
      </c>
      <c r="Z324">
        <v>2166.94</v>
      </c>
      <c r="AB324">
        <v>1755.29</v>
      </c>
      <c r="AC324">
        <v>411.65</v>
      </c>
      <c r="AD324">
        <v>7202.4000000000005</v>
      </c>
      <c r="AE324">
        <v>410.76</v>
      </c>
      <c r="AF324">
        <v>0.88999999999998636</v>
      </c>
      <c r="AG324">
        <v>7194.49</v>
      </c>
      <c r="AH324">
        <v>7.910000000000764</v>
      </c>
      <c r="AI324">
        <v>7614.05</v>
      </c>
      <c r="AJ324">
        <v>0</v>
      </c>
      <c r="AK324">
        <v>0</v>
      </c>
      <c r="AL324">
        <v>411.65</v>
      </c>
    </row>
    <row r="325" spans="1:38" hidden="1" x14ac:dyDescent="0.2">
      <c r="A325">
        <v>9000545</v>
      </c>
      <c r="B325" t="s">
        <v>1014</v>
      </c>
      <c r="C325" t="s">
        <v>61</v>
      </c>
      <c r="D325" t="s">
        <v>2380</v>
      </c>
      <c r="E325" t="s">
        <v>1015</v>
      </c>
      <c r="F325" t="s">
        <v>105</v>
      </c>
      <c r="G325">
        <v>0</v>
      </c>
      <c r="H325">
        <v>0</v>
      </c>
      <c r="I325">
        <v>0</v>
      </c>
      <c r="J325">
        <v>1.65</v>
      </c>
      <c r="L325">
        <v>2791.82</v>
      </c>
      <c r="M325">
        <v>0</v>
      </c>
      <c r="N325">
        <v>0</v>
      </c>
      <c r="O325">
        <v>0</v>
      </c>
      <c r="Q325">
        <v>2791.82</v>
      </c>
      <c r="R325">
        <v>54286.34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50000</v>
      </c>
      <c r="Y325">
        <v>6379.22</v>
      </c>
      <c r="Z325">
        <v>0</v>
      </c>
      <c r="AB325">
        <v>15.15</v>
      </c>
      <c r="AC325">
        <v>0</v>
      </c>
      <c r="AD325">
        <v>2791.82</v>
      </c>
      <c r="AE325">
        <v>0</v>
      </c>
      <c r="AF325">
        <v>0</v>
      </c>
      <c r="AG325">
        <v>2788.59</v>
      </c>
      <c r="AH325">
        <v>3.2300000000000182</v>
      </c>
      <c r="AI325">
        <v>2791.82</v>
      </c>
      <c r="AJ325">
        <v>0</v>
      </c>
      <c r="AK325">
        <v>0</v>
      </c>
      <c r="AL325">
        <v>0</v>
      </c>
    </row>
    <row r="326" spans="1:38" hidden="1" x14ac:dyDescent="0.2">
      <c r="A326">
        <v>9000546</v>
      </c>
      <c r="B326" t="s">
        <v>1016</v>
      </c>
      <c r="C326" t="s">
        <v>61</v>
      </c>
      <c r="D326" t="s">
        <v>1017</v>
      </c>
      <c r="E326" t="s">
        <v>1018</v>
      </c>
      <c r="F326" t="s">
        <v>105</v>
      </c>
      <c r="G326">
        <v>0</v>
      </c>
      <c r="H326">
        <v>0</v>
      </c>
      <c r="I326">
        <v>0</v>
      </c>
      <c r="J326">
        <v>2.15</v>
      </c>
      <c r="L326">
        <v>3637.82</v>
      </c>
      <c r="M326">
        <v>0</v>
      </c>
      <c r="N326">
        <v>0</v>
      </c>
      <c r="O326">
        <v>0</v>
      </c>
      <c r="Q326">
        <v>3637.82</v>
      </c>
      <c r="R326">
        <v>69178.420000000013</v>
      </c>
      <c r="S326">
        <v>5000</v>
      </c>
      <c r="T326">
        <v>10000</v>
      </c>
      <c r="U326">
        <v>0</v>
      </c>
      <c r="V326">
        <v>20000</v>
      </c>
      <c r="W326">
        <v>0</v>
      </c>
      <c r="X326">
        <v>50000</v>
      </c>
      <c r="Y326">
        <v>10417.450000000001</v>
      </c>
      <c r="Z326">
        <v>0</v>
      </c>
      <c r="AB326">
        <v>0</v>
      </c>
      <c r="AC326">
        <v>0</v>
      </c>
      <c r="AD326">
        <v>3637.82</v>
      </c>
      <c r="AE326">
        <v>0</v>
      </c>
      <c r="AF326">
        <v>0</v>
      </c>
      <c r="AG326">
        <v>3633.62</v>
      </c>
      <c r="AH326">
        <v>4.2000000000002728</v>
      </c>
      <c r="AI326">
        <v>3637.82</v>
      </c>
      <c r="AJ326">
        <v>0</v>
      </c>
      <c r="AK326">
        <v>0</v>
      </c>
      <c r="AL326">
        <v>0</v>
      </c>
    </row>
    <row r="327" spans="1:38" hidden="1" x14ac:dyDescent="0.2">
      <c r="A327">
        <v>9000547</v>
      </c>
      <c r="B327" t="s">
        <v>1019</v>
      </c>
      <c r="C327" t="s">
        <v>71</v>
      </c>
      <c r="D327" t="s">
        <v>1020</v>
      </c>
      <c r="E327" t="s">
        <v>1021</v>
      </c>
      <c r="F327" t="s">
        <v>105</v>
      </c>
      <c r="G327">
        <v>0</v>
      </c>
      <c r="H327">
        <v>0</v>
      </c>
      <c r="I327">
        <v>0</v>
      </c>
      <c r="J327">
        <v>2.15</v>
      </c>
      <c r="L327">
        <v>3653.9</v>
      </c>
      <c r="M327">
        <v>0</v>
      </c>
      <c r="N327">
        <v>0</v>
      </c>
      <c r="O327">
        <v>0</v>
      </c>
      <c r="Q327">
        <v>3653.9</v>
      </c>
      <c r="R327">
        <v>69482.87</v>
      </c>
      <c r="S327">
        <v>5000</v>
      </c>
      <c r="T327">
        <v>5000</v>
      </c>
      <c r="U327">
        <v>0</v>
      </c>
      <c r="V327">
        <v>0</v>
      </c>
      <c r="W327">
        <v>0</v>
      </c>
      <c r="X327">
        <v>50000</v>
      </c>
      <c r="Y327">
        <v>15292.58</v>
      </c>
      <c r="Z327">
        <v>0</v>
      </c>
      <c r="AB327">
        <v>0</v>
      </c>
      <c r="AC327">
        <v>0</v>
      </c>
      <c r="AD327">
        <v>3653.9</v>
      </c>
      <c r="AE327">
        <v>0</v>
      </c>
      <c r="AF327">
        <v>0</v>
      </c>
      <c r="AG327">
        <v>3655</v>
      </c>
      <c r="AH327">
        <v>-1.0999999999999091</v>
      </c>
      <c r="AI327">
        <v>3653.9</v>
      </c>
      <c r="AJ327">
        <v>0</v>
      </c>
      <c r="AK327">
        <v>0</v>
      </c>
      <c r="AL327">
        <v>0</v>
      </c>
    </row>
    <row r="328" spans="1:38" hidden="1" x14ac:dyDescent="0.2">
      <c r="A328">
        <v>9000548</v>
      </c>
      <c r="B328" t="s">
        <v>1022</v>
      </c>
      <c r="C328" t="s">
        <v>75</v>
      </c>
      <c r="D328" t="s">
        <v>1023</v>
      </c>
      <c r="E328" t="s">
        <v>1024</v>
      </c>
      <c r="F328" t="s">
        <v>105</v>
      </c>
      <c r="G328">
        <v>0</v>
      </c>
      <c r="H328">
        <v>0</v>
      </c>
      <c r="I328">
        <v>0</v>
      </c>
      <c r="J328">
        <v>3.05</v>
      </c>
      <c r="L328">
        <v>5183.4399999999996</v>
      </c>
      <c r="M328">
        <v>0</v>
      </c>
      <c r="N328">
        <v>0</v>
      </c>
      <c r="O328">
        <v>0</v>
      </c>
      <c r="Q328">
        <v>5183.4399999999996</v>
      </c>
      <c r="R328">
        <v>84848.31</v>
      </c>
      <c r="S328">
        <v>3000</v>
      </c>
      <c r="T328">
        <v>0</v>
      </c>
      <c r="U328">
        <v>0</v>
      </c>
      <c r="V328">
        <v>20000</v>
      </c>
      <c r="W328">
        <v>0</v>
      </c>
      <c r="X328">
        <v>50000</v>
      </c>
      <c r="Y328">
        <v>10321.65</v>
      </c>
      <c r="Z328">
        <v>45.8</v>
      </c>
      <c r="AB328">
        <v>159.77000000000001</v>
      </c>
      <c r="AC328">
        <v>0</v>
      </c>
      <c r="AD328">
        <v>5183.4399999999996</v>
      </c>
      <c r="AE328">
        <v>0</v>
      </c>
      <c r="AF328">
        <v>0</v>
      </c>
      <c r="AG328">
        <v>5185</v>
      </c>
      <c r="AH328">
        <v>-1.5600000000004002</v>
      </c>
      <c r="AI328">
        <v>5183.4399999999996</v>
      </c>
      <c r="AJ328">
        <v>0</v>
      </c>
      <c r="AK328">
        <v>0</v>
      </c>
      <c r="AL328">
        <v>0</v>
      </c>
    </row>
    <row r="329" spans="1:38" hidden="1" x14ac:dyDescent="0.2">
      <c r="A329">
        <v>9000549</v>
      </c>
      <c r="B329" t="s">
        <v>1025</v>
      </c>
      <c r="C329" t="s">
        <v>75</v>
      </c>
      <c r="D329" t="s">
        <v>1026</v>
      </c>
      <c r="E329" t="s">
        <v>1027</v>
      </c>
      <c r="F329" t="s">
        <v>105</v>
      </c>
      <c r="G329">
        <v>0</v>
      </c>
      <c r="H329">
        <v>0</v>
      </c>
      <c r="I329">
        <v>0</v>
      </c>
      <c r="J329">
        <v>2.15</v>
      </c>
      <c r="L329">
        <v>3653.9</v>
      </c>
      <c r="M329">
        <v>0</v>
      </c>
      <c r="N329">
        <v>0</v>
      </c>
      <c r="O329">
        <v>0</v>
      </c>
      <c r="Q329">
        <v>3653.9</v>
      </c>
      <c r="R329">
        <v>68392.649999999994</v>
      </c>
      <c r="S329">
        <v>10000</v>
      </c>
      <c r="T329">
        <v>10000</v>
      </c>
      <c r="U329">
        <v>0</v>
      </c>
      <c r="V329">
        <v>10000</v>
      </c>
      <c r="W329">
        <v>0</v>
      </c>
      <c r="X329">
        <v>50000</v>
      </c>
      <c r="Y329">
        <v>11631.21</v>
      </c>
      <c r="Z329">
        <v>0</v>
      </c>
      <c r="AB329">
        <v>0</v>
      </c>
      <c r="AC329">
        <v>0</v>
      </c>
      <c r="AD329">
        <v>3653.9</v>
      </c>
      <c r="AE329">
        <v>0</v>
      </c>
      <c r="AF329">
        <v>0</v>
      </c>
      <c r="AG329">
        <v>3655</v>
      </c>
      <c r="AH329">
        <v>-1.0999999999999091</v>
      </c>
      <c r="AI329">
        <v>3653.9</v>
      </c>
      <c r="AJ329">
        <v>0</v>
      </c>
      <c r="AK329">
        <v>0</v>
      </c>
      <c r="AL329">
        <v>0</v>
      </c>
    </row>
    <row r="330" spans="1:38" hidden="1" x14ac:dyDescent="0.2">
      <c r="A330">
        <v>9000550</v>
      </c>
      <c r="B330" t="s">
        <v>1028</v>
      </c>
      <c r="C330" t="s">
        <v>75</v>
      </c>
      <c r="D330" t="s">
        <v>1029</v>
      </c>
      <c r="E330" t="s">
        <v>1030</v>
      </c>
      <c r="F330" t="s">
        <v>105</v>
      </c>
      <c r="G330">
        <v>0</v>
      </c>
      <c r="H330">
        <v>0</v>
      </c>
      <c r="I330">
        <v>0</v>
      </c>
      <c r="J330">
        <v>1.65</v>
      </c>
      <c r="L330">
        <v>2804.16</v>
      </c>
      <c r="M330">
        <v>0</v>
      </c>
      <c r="N330">
        <v>0</v>
      </c>
      <c r="O330">
        <v>0</v>
      </c>
      <c r="Q330">
        <v>2804.16</v>
      </c>
      <c r="R330">
        <v>54882.66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50000</v>
      </c>
      <c r="Y330">
        <v>7816.51</v>
      </c>
      <c r="Z330">
        <v>0</v>
      </c>
      <c r="AB330">
        <v>0</v>
      </c>
      <c r="AC330">
        <v>0</v>
      </c>
      <c r="AD330">
        <v>2804.16</v>
      </c>
      <c r="AE330">
        <v>0</v>
      </c>
      <c r="AF330">
        <v>0</v>
      </c>
      <c r="AG330">
        <v>2805</v>
      </c>
      <c r="AH330">
        <v>-0.84000000000014552</v>
      </c>
      <c r="AI330">
        <v>2804.16</v>
      </c>
      <c r="AJ330">
        <v>0</v>
      </c>
      <c r="AK330">
        <v>0</v>
      </c>
      <c r="AL330">
        <v>0</v>
      </c>
    </row>
    <row r="331" spans="1:38" hidden="1" x14ac:dyDescent="0.2">
      <c r="A331">
        <v>9000551</v>
      </c>
      <c r="B331" t="s">
        <v>1031</v>
      </c>
      <c r="C331" t="s">
        <v>75</v>
      </c>
      <c r="D331" t="s">
        <v>1032</v>
      </c>
      <c r="E331" t="s">
        <v>1033</v>
      </c>
      <c r="F331" t="s">
        <v>105</v>
      </c>
      <c r="G331">
        <v>0</v>
      </c>
      <c r="H331">
        <v>7253</v>
      </c>
      <c r="I331">
        <v>0</v>
      </c>
      <c r="J331">
        <v>0</v>
      </c>
      <c r="L331">
        <v>7253</v>
      </c>
      <c r="M331">
        <v>0</v>
      </c>
      <c r="N331">
        <v>0</v>
      </c>
      <c r="O331">
        <v>0</v>
      </c>
      <c r="Q331">
        <v>7253</v>
      </c>
      <c r="R331">
        <v>110391.26</v>
      </c>
      <c r="S331">
        <v>10000</v>
      </c>
      <c r="T331">
        <v>10000</v>
      </c>
      <c r="U331">
        <v>0</v>
      </c>
      <c r="V331">
        <v>10000</v>
      </c>
      <c r="W331">
        <v>1600</v>
      </c>
      <c r="X331">
        <v>50000</v>
      </c>
      <c r="Y331">
        <v>21291.39</v>
      </c>
      <c r="Z331">
        <v>225</v>
      </c>
      <c r="AB331">
        <v>244.66</v>
      </c>
      <c r="AC331">
        <v>0</v>
      </c>
      <c r="AD331">
        <v>7253</v>
      </c>
      <c r="AE331">
        <v>0</v>
      </c>
      <c r="AF331">
        <v>0</v>
      </c>
      <c r="AG331">
        <v>7253</v>
      </c>
      <c r="AH331">
        <v>0</v>
      </c>
      <c r="AI331">
        <v>7253</v>
      </c>
      <c r="AJ331">
        <v>0</v>
      </c>
      <c r="AK331">
        <v>0</v>
      </c>
      <c r="AL331">
        <v>0</v>
      </c>
    </row>
    <row r="332" spans="1:38" hidden="1" x14ac:dyDescent="0.2">
      <c r="A332">
        <v>9000552</v>
      </c>
      <c r="B332" t="s">
        <v>1034</v>
      </c>
      <c r="C332" t="s">
        <v>116</v>
      </c>
      <c r="D332" t="s">
        <v>1035</v>
      </c>
      <c r="E332" t="s">
        <v>1036</v>
      </c>
      <c r="F332" t="s">
        <v>105</v>
      </c>
      <c r="G332">
        <v>0</v>
      </c>
      <c r="H332">
        <v>0</v>
      </c>
      <c r="I332">
        <v>0</v>
      </c>
      <c r="J332">
        <v>3.05</v>
      </c>
      <c r="L332">
        <v>5184.9999999999982</v>
      </c>
      <c r="M332">
        <v>0</v>
      </c>
      <c r="N332">
        <v>0</v>
      </c>
      <c r="O332">
        <v>0</v>
      </c>
      <c r="Q332">
        <v>5184.9999999999982</v>
      </c>
      <c r="R332">
        <v>85004.7</v>
      </c>
      <c r="S332">
        <v>0</v>
      </c>
      <c r="T332">
        <v>10000</v>
      </c>
      <c r="U332">
        <v>0</v>
      </c>
      <c r="V332">
        <v>20000</v>
      </c>
      <c r="W332">
        <v>0</v>
      </c>
      <c r="X332">
        <v>50000</v>
      </c>
      <c r="Y332">
        <v>9695.7099999999991</v>
      </c>
      <c r="Z332">
        <v>0</v>
      </c>
      <c r="AB332">
        <v>0</v>
      </c>
      <c r="AC332">
        <v>0</v>
      </c>
      <c r="AD332">
        <v>5184.9999999999982</v>
      </c>
      <c r="AE332">
        <v>0</v>
      </c>
      <c r="AF332">
        <v>0</v>
      </c>
      <c r="AG332">
        <v>5252.61</v>
      </c>
      <c r="AH332">
        <v>-67.610000000001492</v>
      </c>
      <c r="AI332">
        <v>5184.9999999999982</v>
      </c>
      <c r="AJ332">
        <v>0</v>
      </c>
      <c r="AK332">
        <v>0</v>
      </c>
      <c r="AL332">
        <v>0</v>
      </c>
    </row>
    <row r="333" spans="1:38" hidden="1" x14ac:dyDescent="0.2">
      <c r="A333">
        <v>9000553</v>
      </c>
      <c r="B333" t="s">
        <v>1037</v>
      </c>
      <c r="C333" t="s">
        <v>116</v>
      </c>
      <c r="D333" t="s">
        <v>1038</v>
      </c>
      <c r="E333" t="s">
        <v>1039</v>
      </c>
      <c r="F333" t="s">
        <v>105</v>
      </c>
      <c r="G333">
        <v>0</v>
      </c>
      <c r="H333">
        <v>0</v>
      </c>
      <c r="I333">
        <v>0</v>
      </c>
      <c r="J333">
        <v>1.65</v>
      </c>
      <c r="L333">
        <v>2804.9999999999991</v>
      </c>
      <c r="M333">
        <v>0</v>
      </c>
      <c r="N333">
        <v>0</v>
      </c>
      <c r="O333">
        <v>0</v>
      </c>
      <c r="Q333">
        <v>2804.9999999999991</v>
      </c>
      <c r="R333">
        <v>52880.9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50000</v>
      </c>
      <c r="Y333">
        <v>6778.82</v>
      </c>
      <c r="Z333">
        <v>0</v>
      </c>
      <c r="AB333">
        <v>0.68</v>
      </c>
      <c r="AC333">
        <v>0</v>
      </c>
      <c r="AD333">
        <v>2804.9999999999991</v>
      </c>
      <c r="AE333">
        <v>0</v>
      </c>
      <c r="AF333">
        <v>0</v>
      </c>
      <c r="AG333">
        <v>2787.48</v>
      </c>
      <c r="AH333">
        <v>17.519999999999072</v>
      </c>
      <c r="AI333">
        <v>2804.9999999999991</v>
      </c>
      <c r="AJ333">
        <v>0</v>
      </c>
      <c r="AK333">
        <v>0</v>
      </c>
      <c r="AL333">
        <v>0</v>
      </c>
    </row>
    <row r="334" spans="1:38" hidden="1" x14ac:dyDescent="0.2">
      <c r="A334">
        <v>9000554</v>
      </c>
      <c r="B334" t="s">
        <v>1040</v>
      </c>
      <c r="C334" t="s">
        <v>116</v>
      </c>
      <c r="D334" t="s">
        <v>1041</v>
      </c>
      <c r="E334" t="s">
        <v>1042</v>
      </c>
      <c r="F334" t="s">
        <v>105</v>
      </c>
      <c r="G334">
        <v>0</v>
      </c>
      <c r="H334">
        <v>0</v>
      </c>
      <c r="I334">
        <v>0</v>
      </c>
      <c r="J334">
        <v>2.15</v>
      </c>
      <c r="L334">
        <v>3654.9999999999991</v>
      </c>
      <c r="M334">
        <v>0</v>
      </c>
      <c r="N334">
        <v>0</v>
      </c>
      <c r="O334">
        <v>0</v>
      </c>
      <c r="Q334">
        <v>3654.9999999999991</v>
      </c>
      <c r="R334">
        <v>72711</v>
      </c>
      <c r="S334">
        <v>10000</v>
      </c>
      <c r="T334">
        <v>0</v>
      </c>
      <c r="U334">
        <v>0</v>
      </c>
      <c r="V334">
        <v>0</v>
      </c>
      <c r="W334">
        <v>0</v>
      </c>
      <c r="X334">
        <v>50000</v>
      </c>
      <c r="Y334">
        <v>11117.52</v>
      </c>
      <c r="Z334">
        <v>47.8</v>
      </c>
      <c r="AB334">
        <v>64.650000000000006</v>
      </c>
      <c r="AC334">
        <v>0</v>
      </c>
      <c r="AD334">
        <v>3654.9999999999991</v>
      </c>
      <c r="AE334">
        <v>0</v>
      </c>
      <c r="AF334">
        <v>0</v>
      </c>
      <c r="AG334">
        <v>3632.17</v>
      </c>
      <c r="AH334">
        <v>22.829999999999018</v>
      </c>
      <c r="AI334">
        <v>3654.9999999999991</v>
      </c>
      <c r="AJ334">
        <v>0</v>
      </c>
      <c r="AK334">
        <v>0</v>
      </c>
      <c r="AL334">
        <v>0</v>
      </c>
    </row>
    <row r="335" spans="1:38" hidden="1" x14ac:dyDescent="0.2">
      <c r="A335">
        <v>9000555</v>
      </c>
      <c r="B335" t="s">
        <v>1043</v>
      </c>
      <c r="C335" t="s">
        <v>116</v>
      </c>
      <c r="D335" t="s">
        <v>1044</v>
      </c>
      <c r="E335" t="s">
        <v>1045</v>
      </c>
      <c r="F335" t="s">
        <v>105</v>
      </c>
      <c r="G335">
        <v>0</v>
      </c>
      <c r="H335">
        <v>0</v>
      </c>
      <c r="I335">
        <v>0</v>
      </c>
      <c r="J335">
        <v>2.15</v>
      </c>
      <c r="L335">
        <v>3654.9999999999991</v>
      </c>
      <c r="M335">
        <v>0</v>
      </c>
      <c r="N335">
        <v>0</v>
      </c>
      <c r="O335">
        <v>0</v>
      </c>
      <c r="Q335">
        <v>3654.9999999999991</v>
      </c>
      <c r="R335">
        <v>66453.47</v>
      </c>
      <c r="S335">
        <v>0</v>
      </c>
      <c r="T335">
        <v>10000</v>
      </c>
      <c r="U335">
        <v>0</v>
      </c>
      <c r="V335">
        <v>0</v>
      </c>
      <c r="W335">
        <v>0</v>
      </c>
      <c r="X335">
        <v>50000</v>
      </c>
      <c r="Y335">
        <v>9552.01</v>
      </c>
      <c r="Z335">
        <v>0</v>
      </c>
      <c r="AB335">
        <v>0</v>
      </c>
      <c r="AC335">
        <v>0</v>
      </c>
      <c r="AD335">
        <v>3654.9999999999991</v>
      </c>
      <c r="AE335">
        <v>0</v>
      </c>
      <c r="AF335">
        <v>0</v>
      </c>
      <c r="AG335">
        <v>3632.17</v>
      </c>
      <c r="AH335">
        <v>22.829999999999018</v>
      </c>
      <c r="AI335">
        <v>3654.9999999999991</v>
      </c>
      <c r="AJ335">
        <v>0</v>
      </c>
      <c r="AK335">
        <v>0</v>
      </c>
      <c r="AL335">
        <v>0</v>
      </c>
    </row>
    <row r="336" spans="1:38" hidden="1" x14ac:dyDescent="0.2">
      <c r="A336">
        <v>9000556</v>
      </c>
      <c r="B336" t="s">
        <v>1046</v>
      </c>
      <c r="C336" t="s">
        <v>116</v>
      </c>
      <c r="D336" t="s">
        <v>1047</v>
      </c>
      <c r="E336" t="s">
        <v>9451</v>
      </c>
      <c r="F336" t="s">
        <v>105</v>
      </c>
      <c r="G336">
        <v>0</v>
      </c>
      <c r="H336">
        <v>0</v>
      </c>
      <c r="I336">
        <v>0</v>
      </c>
      <c r="J336">
        <v>1.65</v>
      </c>
      <c r="L336">
        <v>2804.9999999999991</v>
      </c>
      <c r="M336">
        <v>0</v>
      </c>
      <c r="N336">
        <v>0</v>
      </c>
      <c r="O336">
        <v>0</v>
      </c>
      <c r="Q336">
        <v>2804.9999999999991</v>
      </c>
      <c r="R336">
        <v>53098.39</v>
      </c>
      <c r="S336">
        <v>0</v>
      </c>
      <c r="T336">
        <v>10000</v>
      </c>
      <c r="U336">
        <v>0</v>
      </c>
      <c r="V336">
        <v>0</v>
      </c>
      <c r="W336">
        <v>0</v>
      </c>
      <c r="X336">
        <v>50000</v>
      </c>
      <c r="Y336">
        <v>6717.48</v>
      </c>
      <c r="Z336">
        <v>0</v>
      </c>
      <c r="AB336">
        <v>0</v>
      </c>
      <c r="AC336">
        <v>0</v>
      </c>
      <c r="AD336">
        <v>2804.9999999999991</v>
      </c>
      <c r="AE336">
        <v>0</v>
      </c>
      <c r="AF336">
        <v>0</v>
      </c>
      <c r="AG336">
        <v>2787.48</v>
      </c>
      <c r="AH336">
        <v>17.519999999999072</v>
      </c>
      <c r="AI336">
        <v>2804.9999999999991</v>
      </c>
      <c r="AJ336">
        <v>0</v>
      </c>
      <c r="AK336">
        <v>0</v>
      </c>
      <c r="AL336">
        <v>0</v>
      </c>
    </row>
    <row r="337" spans="1:38" hidden="1" x14ac:dyDescent="0.2">
      <c r="A337">
        <v>9000557</v>
      </c>
      <c r="B337" t="s">
        <v>622</v>
      </c>
      <c r="C337" t="s">
        <v>116</v>
      </c>
      <c r="D337" t="s">
        <v>1049</v>
      </c>
      <c r="E337" t="s">
        <v>7850</v>
      </c>
      <c r="F337" t="s">
        <v>125</v>
      </c>
      <c r="G337">
        <v>0</v>
      </c>
      <c r="H337">
        <v>0</v>
      </c>
      <c r="I337">
        <v>0</v>
      </c>
      <c r="J337">
        <v>3.6</v>
      </c>
      <c r="L337">
        <v>6119.9999999999982</v>
      </c>
      <c r="M337">
        <v>0</v>
      </c>
      <c r="N337">
        <v>60</v>
      </c>
      <c r="O337">
        <v>0</v>
      </c>
      <c r="Q337">
        <v>6179.9999999999982</v>
      </c>
      <c r="R337">
        <v>102900.26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50000</v>
      </c>
      <c r="Y337">
        <v>18167.91</v>
      </c>
      <c r="Z337">
        <v>1041.97</v>
      </c>
      <c r="AB337">
        <v>936.82</v>
      </c>
      <c r="AC337">
        <v>105.15</v>
      </c>
      <c r="AD337">
        <v>6074.8499999999985</v>
      </c>
      <c r="AE337">
        <v>105.2</v>
      </c>
      <c r="AF337">
        <v>-4.9999999999997158E-2</v>
      </c>
      <c r="AG337">
        <v>6076.5700000000006</v>
      </c>
      <c r="AH337">
        <v>-1.7200000000020736</v>
      </c>
      <c r="AI337">
        <v>6179.9999999999982</v>
      </c>
      <c r="AJ337">
        <v>0</v>
      </c>
      <c r="AK337">
        <v>0</v>
      </c>
      <c r="AL337">
        <v>105.15</v>
      </c>
    </row>
    <row r="338" spans="1:38" hidden="1" x14ac:dyDescent="0.2">
      <c r="A338">
        <v>9000558</v>
      </c>
      <c r="B338" t="s">
        <v>1050</v>
      </c>
      <c r="C338" t="s">
        <v>116</v>
      </c>
      <c r="D338" t="s">
        <v>1051</v>
      </c>
      <c r="E338" t="s">
        <v>1052</v>
      </c>
      <c r="F338" t="s">
        <v>105</v>
      </c>
      <c r="G338">
        <v>0</v>
      </c>
      <c r="H338">
        <v>0</v>
      </c>
      <c r="I338">
        <v>0</v>
      </c>
      <c r="J338">
        <v>3.6</v>
      </c>
      <c r="L338">
        <v>6119.9999999999982</v>
      </c>
      <c r="M338">
        <v>0</v>
      </c>
      <c r="N338">
        <v>0</v>
      </c>
      <c r="O338">
        <v>0</v>
      </c>
      <c r="Q338">
        <v>6119.9999999999982</v>
      </c>
      <c r="R338">
        <v>96184.37</v>
      </c>
      <c r="S338">
        <v>6000</v>
      </c>
      <c r="T338">
        <v>0</v>
      </c>
      <c r="U338">
        <v>0</v>
      </c>
      <c r="V338">
        <v>10000</v>
      </c>
      <c r="W338">
        <v>0</v>
      </c>
      <c r="X338">
        <v>50000</v>
      </c>
      <c r="Y338">
        <v>14126.9</v>
      </c>
      <c r="Z338">
        <v>481.72</v>
      </c>
      <c r="AB338">
        <v>461.8</v>
      </c>
      <c r="AC338">
        <v>19.920000000000002</v>
      </c>
      <c r="AD338">
        <v>6100.0799999999981</v>
      </c>
      <c r="AE338">
        <v>18.78</v>
      </c>
      <c r="AF338">
        <v>1.1400000000000006</v>
      </c>
      <c r="AG338">
        <v>6062.9900000000007</v>
      </c>
      <c r="AH338">
        <v>37.089999999997417</v>
      </c>
      <c r="AI338">
        <v>6119.9999999999982</v>
      </c>
      <c r="AJ338">
        <v>0</v>
      </c>
      <c r="AK338">
        <v>0</v>
      </c>
      <c r="AL338">
        <v>19.920000000000002</v>
      </c>
    </row>
    <row r="339" spans="1:38" hidden="1" x14ac:dyDescent="0.2">
      <c r="A339">
        <v>9000559</v>
      </c>
      <c r="B339" t="s">
        <v>1053</v>
      </c>
      <c r="C339" t="s">
        <v>116</v>
      </c>
      <c r="D339" t="s">
        <v>1054</v>
      </c>
      <c r="E339" t="s">
        <v>1055</v>
      </c>
      <c r="F339" t="s">
        <v>125</v>
      </c>
      <c r="G339">
        <v>0</v>
      </c>
      <c r="H339">
        <v>0</v>
      </c>
      <c r="I339">
        <v>0</v>
      </c>
      <c r="J339">
        <v>3.6</v>
      </c>
      <c r="L339">
        <v>6119.9999999999982</v>
      </c>
      <c r="M339">
        <v>0</v>
      </c>
      <c r="N339">
        <v>0</v>
      </c>
      <c r="O339">
        <v>0</v>
      </c>
      <c r="Q339">
        <v>6119.9999999999982</v>
      </c>
      <c r="R339">
        <v>96481.08</v>
      </c>
      <c r="S339">
        <v>5000</v>
      </c>
      <c r="T339">
        <v>10000</v>
      </c>
      <c r="U339">
        <v>0</v>
      </c>
      <c r="V339">
        <v>10000</v>
      </c>
      <c r="W339">
        <v>0</v>
      </c>
      <c r="X339">
        <v>50000</v>
      </c>
      <c r="Y339">
        <v>17500.259999999998</v>
      </c>
      <c r="Z339">
        <v>119.42</v>
      </c>
      <c r="AB339">
        <v>101.96</v>
      </c>
      <c r="AC339">
        <v>17.46</v>
      </c>
      <c r="AD339">
        <v>6102.5399999999981</v>
      </c>
      <c r="AE339">
        <v>16.309999999999999</v>
      </c>
      <c r="AF339">
        <v>1.1500000000000021</v>
      </c>
      <c r="AG339">
        <v>6065.46</v>
      </c>
      <c r="AH339">
        <v>37.079999999998108</v>
      </c>
      <c r="AI339">
        <v>6119.9999999999982</v>
      </c>
      <c r="AJ339">
        <v>0</v>
      </c>
      <c r="AK339">
        <v>0</v>
      </c>
      <c r="AL339">
        <v>17.46</v>
      </c>
    </row>
    <row r="340" spans="1:38" hidden="1" x14ac:dyDescent="0.2">
      <c r="A340">
        <v>9000560</v>
      </c>
      <c r="B340" t="s">
        <v>1056</v>
      </c>
      <c r="C340" t="s">
        <v>122</v>
      </c>
      <c r="D340" t="s">
        <v>1057</v>
      </c>
      <c r="E340" t="s">
        <v>1058</v>
      </c>
      <c r="F340" t="s">
        <v>105</v>
      </c>
      <c r="G340">
        <v>0</v>
      </c>
      <c r="H340">
        <v>0</v>
      </c>
      <c r="I340">
        <v>0</v>
      </c>
      <c r="J340">
        <v>3.05</v>
      </c>
      <c r="L340">
        <v>4575</v>
      </c>
      <c r="M340">
        <v>0</v>
      </c>
      <c r="N340">
        <v>700</v>
      </c>
      <c r="O340">
        <v>0</v>
      </c>
      <c r="Q340">
        <v>5275</v>
      </c>
      <c r="R340">
        <v>84134.64</v>
      </c>
      <c r="S340">
        <v>10000</v>
      </c>
      <c r="T340">
        <v>0</v>
      </c>
      <c r="U340">
        <v>0</v>
      </c>
      <c r="V340">
        <v>10000</v>
      </c>
      <c r="W340">
        <v>0</v>
      </c>
      <c r="X340">
        <v>50000</v>
      </c>
      <c r="Y340">
        <v>10302.56</v>
      </c>
      <c r="Z340">
        <v>114.96</v>
      </c>
      <c r="AB340">
        <v>138.27000000000001</v>
      </c>
      <c r="AC340">
        <v>0</v>
      </c>
      <c r="AD340">
        <v>5275</v>
      </c>
      <c r="AE340">
        <v>0</v>
      </c>
      <c r="AF340">
        <v>0</v>
      </c>
      <c r="AG340">
        <v>5032</v>
      </c>
      <c r="AH340">
        <v>243</v>
      </c>
      <c r="AI340">
        <v>5275</v>
      </c>
      <c r="AJ340">
        <v>0</v>
      </c>
      <c r="AK340">
        <v>0</v>
      </c>
      <c r="AL340">
        <v>0</v>
      </c>
    </row>
    <row r="341" spans="1:38" hidden="1" x14ac:dyDescent="0.2">
      <c r="A341">
        <v>9000561</v>
      </c>
      <c r="B341" t="s">
        <v>1059</v>
      </c>
      <c r="C341" t="s">
        <v>122</v>
      </c>
      <c r="D341" t="s">
        <v>1060</v>
      </c>
      <c r="E341" t="s">
        <v>1061</v>
      </c>
      <c r="F341" t="s">
        <v>105</v>
      </c>
      <c r="G341">
        <v>0</v>
      </c>
      <c r="H341">
        <v>0</v>
      </c>
      <c r="I341">
        <v>0</v>
      </c>
      <c r="J341">
        <v>3.05</v>
      </c>
      <c r="L341">
        <v>5032</v>
      </c>
      <c r="M341">
        <v>0</v>
      </c>
      <c r="N341">
        <v>0</v>
      </c>
      <c r="O341">
        <v>0</v>
      </c>
      <c r="Q341">
        <v>5032</v>
      </c>
      <c r="R341">
        <v>82326.44</v>
      </c>
      <c r="S341">
        <v>10000</v>
      </c>
      <c r="T341">
        <v>10000</v>
      </c>
      <c r="U341">
        <v>0</v>
      </c>
      <c r="V341">
        <v>10000</v>
      </c>
      <c r="W341">
        <v>0</v>
      </c>
      <c r="X341">
        <v>50000</v>
      </c>
      <c r="Y341">
        <v>9799.2900000000009</v>
      </c>
      <c r="Z341">
        <v>0</v>
      </c>
      <c r="AB341">
        <v>0</v>
      </c>
      <c r="AC341">
        <v>0</v>
      </c>
      <c r="AD341">
        <v>5032</v>
      </c>
      <c r="AE341">
        <v>0</v>
      </c>
      <c r="AF341">
        <v>0</v>
      </c>
      <c r="AG341">
        <v>5032</v>
      </c>
      <c r="AH341">
        <v>0</v>
      </c>
      <c r="AI341">
        <v>5032</v>
      </c>
      <c r="AJ341">
        <v>0</v>
      </c>
      <c r="AK341">
        <v>0</v>
      </c>
      <c r="AL341">
        <v>0</v>
      </c>
    </row>
    <row r="342" spans="1:38" hidden="1" x14ac:dyDescent="0.2">
      <c r="A342">
        <v>9000562</v>
      </c>
      <c r="B342" t="s">
        <v>1062</v>
      </c>
      <c r="C342" t="s">
        <v>927</v>
      </c>
      <c r="D342" t="s">
        <v>1063</v>
      </c>
      <c r="E342" t="s">
        <v>1064</v>
      </c>
      <c r="F342" t="s">
        <v>105</v>
      </c>
      <c r="G342">
        <v>0</v>
      </c>
      <c r="H342">
        <v>0</v>
      </c>
      <c r="I342">
        <v>0</v>
      </c>
      <c r="J342">
        <v>2.15</v>
      </c>
      <c r="L342">
        <v>3440</v>
      </c>
      <c r="M342">
        <v>0</v>
      </c>
      <c r="N342">
        <v>0</v>
      </c>
      <c r="O342">
        <v>0</v>
      </c>
      <c r="Q342">
        <v>3440</v>
      </c>
      <c r="R342">
        <v>66502.26999999999</v>
      </c>
      <c r="S342">
        <v>0</v>
      </c>
      <c r="T342">
        <v>10000</v>
      </c>
      <c r="U342">
        <v>0</v>
      </c>
      <c r="V342">
        <v>0</v>
      </c>
      <c r="W342">
        <v>0</v>
      </c>
      <c r="X342">
        <v>50000</v>
      </c>
      <c r="Y342">
        <v>9864.0300000000007</v>
      </c>
      <c r="Z342">
        <v>0</v>
      </c>
      <c r="AB342">
        <v>0</v>
      </c>
      <c r="AC342">
        <v>0</v>
      </c>
      <c r="AD342">
        <v>3440</v>
      </c>
      <c r="AE342">
        <v>0</v>
      </c>
      <c r="AF342">
        <v>0</v>
      </c>
      <c r="AG342">
        <v>3440</v>
      </c>
      <c r="AH342">
        <v>0</v>
      </c>
      <c r="AI342">
        <v>3440</v>
      </c>
      <c r="AJ342">
        <v>0</v>
      </c>
      <c r="AK342">
        <v>0</v>
      </c>
      <c r="AL342">
        <v>0</v>
      </c>
    </row>
    <row r="343" spans="1:38" hidden="1" x14ac:dyDescent="0.2">
      <c r="A343">
        <v>9000563</v>
      </c>
      <c r="B343" t="s">
        <v>1065</v>
      </c>
      <c r="C343" t="s">
        <v>426</v>
      </c>
      <c r="D343" t="s">
        <v>1066</v>
      </c>
      <c r="E343" t="s">
        <v>1067</v>
      </c>
      <c r="F343" t="s">
        <v>105</v>
      </c>
      <c r="G343">
        <v>0</v>
      </c>
      <c r="H343">
        <v>0</v>
      </c>
      <c r="I343">
        <v>0</v>
      </c>
      <c r="J343">
        <v>1.65</v>
      </c>
      <c r="L343">
        <v>2812.29</v>
      </c>
      <c r="M343">
        <v>0</v>
      </c>
      <c r="N343">
        <v>0</v>
      </c>
      <c r="O343">
        <v>0</v>
      </c>
      <c r="Q343">
        <v>2812.29</v>
      </c>
      <c r="R343">
        <v>59822.19</v>
      </c>
      <c r="S343">
        <v>0</v>
      </c>
      <c r="T343">
        <v>10000</v>
      </c>
      <c r="U343">
        <v>0</v>
      </c>
      <c r="V343">
        <v>0</v>
      </c>
      <c r="W343">
        <v>0</v>
      </c>
      <c r="X343">
        <v>50000</v>
      </c>
      <c r="Y343">
        <v>11080.59</v>
      </c>
      <c r="Z343">
        <v>0</v>
      </c>
      <c r="AB343">
        <v>0</v>
      </c>
      <c r="AC343">
        <v>0</v>
      </c>
      <c r="AD343">
        <v>2812.29</v>
      </c>
      <c r="AE343">
        <v>0</v>
      </c>
      <c r="AF343">
        <v>0</v>
      </c>
      <c r="AG343">
        <v>2794.05</v>
      </c>
      <c r="AH343">
        <v>18.239999999999782</v>
      </c>
      <c r="AI343">
        <v>2812.29</v>
      </c>
      <c r="AJ343">
        <v>0</v>
      </c>
      <c r="AK343">
        <v>0</v>
      </c>
      <c r="AL343">
        <v>0</v>
      </c>
    </row>
    <row r="344" spans="1:38" hidden="1" x14ac:dyDescent="0.2">
      <c r="A344">
        <v>9000564</v>
      </c>
      <c r="B344" t="s">
        <v>1068</v>
      </c>
      <c r="C344" t="s">
        <v>50</v>
      </c>
      <c r="D344" t="s">
        <v>1069</v>
      </c>
      <c r="E344" t="s">
        <v>1070</v>
      </c>
      <c r="F344" t="s">
        <v>105</v>
      </c>
      <c r="G344">
        <v>0</v>
      </c>
      <c r="H344">
        <v>0</v>
      </c>
      <c r="I344">
        <v>0</v>
      </c>
      <c r="J344">
        <v>3.6</v>
      </c>
      <c r="L344">
        <v>6120</v>
      </c>
      <c r="M344">
        <v>0</v>
      </c>
      <c r="N344">
        <v>0</v>
      </c>
      <c r="O344">
        <v>0</v>
      </c>
      <c r="Q344">
        <v>6120</v>
      </c>
      <c r="R344">
        <v>99570.84</v>
      </c>
      <c r="S344">
        <v>10000</v>
      </c>
      <c r="T344">
        <v>10000</v>
      </c>
      <c r="U344">
        <v>0</v>
      </c>
      <c r="V344">
        <v>10000</v>
      </c>
      <c r="W344">
        <v>0</v>
      </c>
      <c r="X344">
        <v>50000</v>
      </c>
      <c r="Y344">
        <v>11443.65</v>
      </c>
      <c r="Z344">
        <v>243.82</v>
      </c>
      <c r="AB344">
        <v>312.81</v>
      </c>
      <c r="AC344">
        <v>0</v>
      </c>
      <c r="AD344">
        <v>6120</v>
      </c>
      <c r="AE344">
        <v>0</v>
      </c>
      <c r="AF344">
        <v>0</v>
      </c>
      <c r="AG344">
        <v>6120</v>
      </c>
      <c r="AH344">
        <v>0</v>
      </c>
      <c r="AI344">
        <v>6120</v>
      </c>
      <c r="AJ344">
        <v>0</v>
      </c>
      <c r="AK344">
        <v>0</v>
      </c>
      <c r="AL344">
        <v>0</v>
      </c>
    </row>
    <row r="345" spans="1:38" hidden="1" x14ac:dyDescent="0.2">
      <c r="A345">
        <v>9000565</v>
      </c>
      <c r="B345" t="s">
        <v>1071</v>
      </c>
      <c r="C345" t="s">
        <v>82</v>
      </c>
      <c r="D345" t="s">
        <v>1072</v>
      </c>
      <c r="E345" t="s">
        <v>1073</v>
      </c>
      <c r="F345" t="s">
        <v>125</v>
      </c>
      <c r="G345">
        <v>0</v>
      </c>
      <c r="H345">
        <v>0</v>
      </c>
      <c r="I345">
        <v>0</v>
      </c>
      <c r="J345">
        <v>3.6</v>
      </c>
      <c r="L345">
        <v>6057.57</v>
      </c>
      <c r="M345">
        <v>0</v>
      </c>
      <c r="N345">
        <v>0</v>
      </c>
      <c r="O345">
        <v>0</v>
      </c>
      <c r="Q345">
        <v>6057.57</v>
      </c>
      <c r="R345">
        <v>95231.989999999991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50000</v>
      </c>
      <c r="Y345">
        <v>19455.650000000001</v>
      </c>
      <c r="Z345">
        <v>773.29</v>
      </c>
      <c r="AB345">
        <v>687.62</v>
      </c>
      <c r="AC345">
        <v>85.67</v>
      </c>
      <c r="AD345">
        <v>5971.9</v>
      </c>
      <c r="AE345">
        <v>82.53</v>
      </c>
      <c r="AF345">
        <v>3.1400000000000006</v>
      </c>
      <c r="AG345">
        <v>5900.0300000000007</v>
      </c>
      <c r="AH345">
        <v>71.869999999998981</v>
      </c>
      <c r="AI345">
        <v>6057.57</v>
      </c>
      <c r="AJ345">
        <v>0</v>
      </c>
      <c r="AK345">
        <v>0</v>
      </c>
      <c r="AL345">
        <v>85.67</v>
      </c>
    </row>
    <row r="346" spans="1:38" hidden="1" x14ac:dyDescent="0.2">
      <c r="A346">
        <v>9000566</v>
      </c>
      <c r="B346" t="s">
        <v>1074</v>
      </c>
      <c r="C346" t="s">
        <v>278</v>
      </c>
      <c r="D346" t="s">
        <v>1075</v>
      </c>
      <c r="E346" t="s">
        <v>1076</v>
      </c>
      <c r="F346" t="s">
        <v>160</v>
      </c>
      <c r="G346">
        <v>0</v>
      </c>
      <c r="H346">
        <v>0</v>
      </c>
      <c r="I346">
        <v>0</v>
      </c>
      <c r="J346">
        <v>1.65</v>
      </c>
      <c r="L346">
        <v>2817.41</v>
      </c>
      <c r="M346">
        <v>0</v>
      </c>
      <c r="N346">
        <v>0</v>
      </c>
      <c r="O346">
        <v>100</v>
      </c>
      <c r="Q346">
        <v>2717.41</v>
      </c>
      <c r="R346">
        <v>55304.91</v>
      </c>
      <c r="S346">
        <v>0</v>
      </c>
      <c r="T346">
        <v>10000</v>
      </c>
      <c r="U346">
        <v>0</v>
      </c>
      <c r="V346">
        <v>0</v>
      </c>
      <c r="W346">
        <v>0</v>
      </c>
      <c r="X346">
        <v>50000</v>
      </c>
      <c r="Y346">
        <v>8922.23</v>
      </c>
      <c r="Z346">
        <v>0</v>
      </c>
      <c r="AB346">
        <v>0</v>
      </c>
      <c r="AC346">
        <v>0</v>
      </c>
      <c r="AD346">
        <v>2717.41</v>
      </c>
      <c r="AE346">
        <v>0</v>
      </c>
      <c r="AF346">
        <v>0</v>
      </c>
      <c r="AG346">
        <v>1561.71</v>
      </c>
      <c r="AH346">
        <v>1155.6999999999998</v>
      </c>
      <c r="AI346">
        <v>2717.41</v>
      </c>
      <c r="AJ346">
        <v>0</v>
      </c>
      <c r="AK346">
        <v>0</v>
      </c>
      <c r="AL346">
        <v>0</v>
      </c>
    </row>
    <row r="347" spans="1:38" hidden="1" x14ac:dyDescent="0.2">
      <c r="A347">
        <v>9000567</v>
      </c>
      <c r="B347" t="s">
        <v>1077</v>
      </c>
      <c r="C347" t="s">
        <v>278</v>
      </c>
      <c r="D347" t="s">
        <v>1078</v>
      </c>
      <c r="E347" t="s">
        <v>1079</v>
      </c>
      <c r="F347" t="s">
        <v>160</v>
      </c>
      <c r="G347">
        <v>0</v>
      </c>
      <c r="H347">
        <v>0</v>
      </c>
      <c r="I347">
        <v>0</v>
      </c>
      <c r="J347">
        <v>2.15</v>
      </c>
      <c r="L347">
        <v>3691.49</v>
      </c>
      <c r="M347">
        <v>0</v>
      </c>
      <c r="N347">
        <v>0</v>
      </c>
      <c r="O347">
        <v>0</v>
      </c>
      <c r="Q347">
        <v>3691.49</v>
      </c>
      <c r="R347">
        <v>81284.12000000001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50000</v>
      </c>
      <c r="Y347">
        <v>9661.1299999999992</v>
      </c>
      <c r="Z347">
        <v>648.69000000000005</v>
      </c>
      <c r="AB347">
        <v>605.94000000000005</v>
      </c>
      <c r="AC347">
        <v>42.75</v>
      </c>
      <c r="AD347">
        <v>3648.74</v>
      </c>
      <c r="AE347">
        <v>32.32</v>
      </c>
      <c r="AF347">
        <v>10.43</v>
      </c>
      <c r="AG347">
        <v>3604.1299999999997</v>
      </c>
      <c r="AH347">
        <v>44.610000000000127</v>
      </c>
      <c r="AI347">
        <v>3691.49</v>
      </c>
      <c r="AJ347">
        <v>0</v>
      </c>
      <c r="AK347">
        <v>0</v>
      </c>
      <c r="AL347">
        <v>42.75</v>
      </c>
    </row>
    <row r="348" spans="1:38" hidden="1" x14ac:dyDescent="0.2">
      <c r="A348">
        <v>9000568</v>
      </c>
      <c r="B348" t="s">
        <v>1080</v>
      </c>
      <c r="C348" t="s">
        <v>82</v>
      </c>
      <c r="D348" t="s">
        <v>1081</v>
      </c>
      <c r="E348" t="s">
        <v>1082</v>
      </c>
      <c r="F348" t="s">
        <v>105</v>
      </c>
      <c r="G348">
        <v>0</v>
      </c>
      <c r="H348">
        <v>0</v>
      </c>
      <c r="I348">
        <v>0</v>
      </c>
      <c r="J348">
        <v>3.6</v>
      </c>
      <c r="L348">
        <v>6006.2</v>
      </c>
      <c r="M348">
        <v>0</v>
      </c>
      <c r="N348">
        <v>0</v>
      </c>
      <c r="O348">
        <v>0</v>
      </c>
      <c r="Q348">
        <v>6006.2</v>
      </c>
      <c r="R348">
        <v>98556.5</v>
      </c>
      <c r="S348">
        <v>5000</v>
      </c>
      <c r="T348">
        <v>0</v>
      </c>
      <c r="U348">
        <v>0</v>
      </c>
      <c r="V348">
        <v>10000</v>
      </c>
      <c r="W348">
        <v>0</v>
      </c>
      <c r="X348">
        <v>50000</v>
      </c>
      <c r="Y348">
        <v>16570.689999999999</v>
      </c>
      <c r="Z348">
        <v>509.57</v>
      </c>
      <c r="AB348">
        <v>462</v>
      </c>
      <c r="AC348">
        <v>47.57</v>
      </c>
      <c r="AD348">
        <v>5958.63</v>
      </c>
      <c r="AE348">
        <v>48.66</v>
      </c>
      <c r="AF348">
        <v>-1.0899999999999963</v>
      </c>
      <c r="AG348">
        <v>6043.96</v>
      </c>
      <c r="AH348">
        <v>-85.329999999999927</v>
      </c>
      <c r="AI348">
        <v>6006.2</v>
      </c>
      <c r="AJ348">
        <v>0</v>
      </c>
      <c r="AK348">
        <v>0</v>
      </c>
      <c r="AL348">
        <v>47.57</v>
      </c>
    </row>
    <row r="349" spans="1:38" hidden="1" x14ac:dyDescent="0.2">
      <c r="A349">
        <v>9000569</v>
      </c>
      <c r="B349" t="s">
        <v>1083</v>
      </c>
      <c r="C349" t="s">
        <v>116</v>
      </c>
      <c r="D349" t="s">
        <v>1084</v>
      </c>
      <c r="E349" t="s">
        <v>1085</v>
      </c>
      <c r="F349" t="s">
        <v>105</v>
      </c>
      <c r="G349">
        <v>0</v>
      </c>
      <c r="H349">
        <v>0</v>
      </c>
      <c r="I349">
        <v>0</v>
      </c>
      <c r="J349">
        <v>3.05</v>
      </c>
      <c r="L349">
        <v>5184.9999999999982</v>
      </c>
      <c r="M349">
        <v>0</v>
      </c>
      <c r="N349">
        <v>0</v>
      </c>
      <c r="O349">
        <v>0</v>
      </c>
      <c r="Q349">
        <v>5184.9999999999982</v>
      </c>
      <c r="R349">
        <v>82788.67</v>
      </c>
      <c r="S349">
        <v>10000</v>
      </c>
      <c r="T349">
        <v>5000</v>
      </c>
      <c r="U349">
        <v>0</v>
      </c>
      <c r="V349">
        <v>0</v>
      </c>
      <c r="W349">
        <v>0</v>
      </c>
      <c r="X349">
        <v>50000</v>
      </c>
      <c r="Y349">
        <v>11203.71</v>
      </c>
      <c r="Z349">
        <v>197.55</v>
      </c>
      <c r="AB349">
        <v>190.64</v>
      </c>
      <c r="AC349">
        <v>6.91</v>
      </c>
      <c r="AD349">
        <v>5178.0899999999983</v>
      </c>
      <c r="AE349">
        <v>5.93</v>
      </c>
      <c r="AF349">
        <v>0.98000000000000043</v>
      </c>
      <c r="AG349">
        <v>5146.6799999999994</v>
      </c>
      <c r="AH349">
        <v>31.409999999998945</v>
      </c>
      <c r="AI349">
        <v>5184.9999999999982</v>
      </c>
      <c r="AJ349">
        <v>0</v>
      </c>
      <c r="AK349">
        <v>0</v>
      </c>
      <c r="AL349">
        <v>6.91</v>
      </c>
    </row>
    <row r="350" spans="1:38" hidden="1" x14ac:dyDescent="0.2">
      <c r="A350">
        <v>9000570</v>
      </c>
      <c r="B350" t="s">
        <v>1086</v>
      </c>
      <c r="C350" t="s">
        <v>61</v>
      </c>
      <c r="D350" t="s">
        <v>1087</v>
      </c>
      <c r="E350" t="s">
        <v>1088</v>
      </c>
      <c r="F350" t="s">
        <v>105</v>
      </c>
      <c r="G350">
        <v>0</v>
      </c>
      <c r="H350">
        <v>0</v>
      </c>
      <c r="I350">
        <v>0</v>
      </c>
      <c r="J350">
        <v>2.15</v>
      </c>
      <c r="L350">
        <v>3637.82</v>
      </c>
      <c r="M350">
        <v>0</v>
      </c>
      <c r="N350">
        <v>0</v>
      </c>
      <c r="O350">
        <v>0</v>
      </c>
      <c r="Q350">
        <v>3637.82</v>
      </c>
      <c r="R350">
        <v>65189.21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50000</v>
      </c>
      <c r="Y350">
        <v>7936.36</v>
      </c>
      <c r="Z350">
        <v>217.59</v>
      </c>
      <c r="AB350">
        <v>209.84</v>
      </c>
      <c r="AC350">
        <v>7.75</v>
      </c>
      <c r="AD350">
        <v>3630.07</v>
      </c>
      <c r="AE350">
        <v>7.63</v>
      </c>
      <c r="AF350">
        <v>0.12000000000000011</v>
      </c>
      <c r="AG350">
        <v>3625.99</v>
      </c>
      <c r="AH350">
        <v>4.080000000000382</v>
      </c>
      <c r="AI350">
        <v>3637.82</v>
      </c>
      <c r="AJ350">
        <v>0</v>
      </c>
      <c r="AK350">
        <v>0</v>
      </c>
      <c r="AL350">
        <v>7.75</v>
      </c>
    </row>
    <row r="351" spans="1:38" hidden="1" x14ac:dyDescent="0.2">
      <c r="A351">
        <v>9000571</v>
      </c>
      <c r="B351" t="s">
        <v>1089</v>
      </c>
      <c r="C351" t="s">
        <v>363</v>
      </c>
      <c r="D351" t="s">
        <v>1090</v>
      </c>
      <c r="E351" t="s">
        <v>1091</v>
      </c>
      <c r="F351" t="s">
        <v>125</v>
      </c>
      <c r="G351">
        <v>0</v>
      </c>
      <c r="H351">
        <v>0</v>
      </c>
      <c r="I351">
        <v>0</v>
      </c>
      <c r="J351">
        <v>4.5</v>
      </c>
      <c r="L351">
        <v>7641</v>
      </c>
      <c r="M351">
        <v>0</v>
      </c>
      <c r="N351">
        <v>0</v>
      </c>
      <c r="O351">
        <v>0</v>
      </c>
      <c r="Q351">
        <v>7641</v>
      </c>
      <c r="R351">
        <v>113235.72</v>
      </c>
      <c r="S351">
        <v>10000</v>
      </c>
      <c r="T351">
        <v>0</v>
      </c>
      <c r="U351">
        <v>0</v>
      </c>
      <c r="V351">
        <v>10000</v>
      </c>
      <c r="W351">
        <v>0</v>
      </c>
      <c r="X351">
        <v>50000</v>
      </c>
      <c r="Y351">
        <v>16929.95</v>
      </c>
      <c r="Z351">
        <v>789.17</v>
      </c>
      <c r="AB351">
        <v>732.51</v>
      </c>
      <c r="AC351">
        <v>56.66</v>
      </c>
      <c r="AD351">
        <v>7584.34</v>
      </c>
      <c r="AE351">
        <v>56.94</v>
      </c>
      <c r="AF351">
        <v>-0.28000000000000114</v>
      </c>
      <c r="AG351">
        <v>7593.06</v>
      </c>
      <c r="AH351">
        <v>-8.7200000000002547</v>
      </c>
      <c r="AI351">
        <v>7641</v>
      </c>
      <c r="AJ351">
        <v>0</v>
      </c>
      <c r="AK351">
        <v>0</v>
      </c>
      <c r="AL351">
        <v>56.66</v>
      </c>
    </row>
    <row r="352" spans="1:38" hidden="1" x14ac:dyDescent="0.2">
      <c r="A352">
        <v>9000572</v>
      </c>
      <c r="B352" t="s">
        <v>1092</v>
      </c>
      <c r="C352" t="s">
        <v>61</v>
      </c>
      <c r="D352" t="s">
        <v>2381</v>
      </c>
      <c r="E352" t="s">
        <v>1093</v>
      </c>
      <c r="F352" t="s">
        <v>125</v>
      </c>
      <c r="G352">
        <v>0</v>
      </c>
      <c r="H352">
        <v>0</v>
      </c>
      <c r="I352">
        <v>0</v>
      </c>
      <c r="J352">
        <v>4.5</v>
      </c>
      <c r="L352">
        <v>7614.05</v>
      </c>
      <c r="M352">
        <v>0</v>
      </c>
      <c r="N352">
        <v>0</v>
      </c>
      <c r="O352">
        <v>0</v>
      </c>
      <c r="Q352">
        <v>7614.05</v>
      </c>
      <c r="R352">
        <v>115971.29000000001</v>
      </c>
      <c r="S352">
        <v>10000</v>
      </c>
      <c r="T352">
        <v>0</v>
      </c>
      <c r="U352">
        <v>0</v>
      </c>
      <c r="V352">
        <v>10000</v>
      </c>
      <c r="W352">
        <v>0</v>
      </c>
      <c r="X352">
        <v>50000</v>
      </c>
      <c r="Y352">
        <v>22702.959999999999</v>
      </c>
      <c r="Z352">
        <v>698.05</v>
      </c>
      <c r="AB352">
        <v>610.29</v>
      </c>
      <c r="AC352">
        <v>87.76</v>
      </c>
      <c r="AD352">
        <v>7526.29</v>
      </c>
      <c r="AE352">
        <v>87.49</v>
      </c>
      <c r="AF352">
        <v>0.27000000000001023</v>
      </c>
      <c r="AG352">
        <v>7517.76</v>
      </c>
      <c r="AH352">
        <v>8.5299999999997453</v>
      </c>
      <c r="AI352">
        <v>7614.05</v>
      </c>
      <c r="AJ352">
        <v>0</v>
      </c>
      <c r="AK352">
        <v>0</v>
      </c>
      <c r="AL352">
        <v>87.76</v>
      </c>
    </row>
    <row r="353" spans="1:38" hidden="1" x14ac:dyDescent="0.2">
      <c r="A353">
        <v>9000573</v>
      </c>
      <c r="B353" t="s">
        <v>1094</v>
      </c>
      <c r="C353" t="s">
        <v>426</v>
      </c>
      <c r="D353" t="s">
        <v>1095</v>
      </c>
      <c r="E353" t="s">
        <v>1096</v>
      </c>
      <c r="F353" t="s">
        <v>125</v>
      </c>
      <c r="G353">
        <v>0</v>
      </c>
      <c r="H353">
        <v>0</v>
      </c>
      <c r="I353">
        <v>0</v>
      </c>
      <c r="J353">
        <v>4.5</v>
      </c>
      <c r="L353">
        <v>7474</v>
      </c>
      <c r="M353">
        <v>0</v>
      </c>
      <c r="N353">
        <v>0</v>
      </c>
      <c r="O353">
        <v>50</v>
      </c>
      <c r="Q353">
        <v>7424</v>
      </c>
      <c r="R353">
        <v>113481.73</v>
      </c>
      <c r="S353">
        <v>14000</v>
      </c>
      <c r="T353">
        <v>0</v>
      </c>
      <c r="U353">
        <v>0</v>
      </c>
      <c r="V353">
        <v>0</v>
      </c>
      <c r="W353">
        <v>0</v>
      </c>
      <c r="X353">
        <v>50000</v>
      </c>
      <c r="Y353">
        <v>20106.88</v>
      </c>
      <c r="Z353">
        <v>881.25</v>
      </c>
      <c r="AB353">
        <v>814.33</v>
      </c>
      <c r="AC353">
        <v>66.92</v>
      </c>
      <c r="AD353">
        <v>7357.08</v>
      </c>
      <c r="AE353">
        <v>72.47</v>
      </c>
      <c r="AF353">
        <v>-5.5499999999999972</v>
      </c>
      <c r="AG353">
        <v>7546.5099999999993</v>
      </c>
      <c r="AH353">
        <v>-189.42999999999938</v>
      </c>
      <c r="AI353">
        <v>7424</v>
      </c>
      <c r="AJ353">
        <v>0</v>
      </c>
      <c r="AK353">
        <v>0</v>
      </c>
      <c r="AL353">
        <v>66.92</v>
      </c>
    </row>
    <row r="354" spans="1:38" hidden="1" x14ac:dyDescent="0.2">
      <c r="A354">
        <v>9000574</v>
      </c>
      <c r="B354" t="s">
        <v>1097</v>
      </c>
      <c r="C354" t="s">
        <v>426</v>
      </c>
      <c r="D354" t="s">
        <v>2382</v>
      </c>
      <c r="E354" t="s">
        <v>1098</v>
      </c>
      <c r="F354" t="s">
        <v>125</v>
      </c>
      <c r="G354">
        <v>0</v>
      </c>
      <c r="H354">
        <v>0</v>
      </c>
      <c r="I354">
        <v>0</v>
      </c>
      <c r="J354">
        <v>3.6</v>
      </c>
      <c r="L354">
        <v>5945.33</v>
      </c>
      <c r="M354">
        <v>0</v>
      </c>
      <c r="N354">
        <v>0</v>
      </c>
      <c r="O354">
        <v>0</v>
      </c>
      <c r="Q354">
        <v>5945.33</v>
      </c>
      <c r="R354">
        <v>98309.290000000008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50000</v>
      </c>
      <c r="Y354">
        <v>19397.830000000002</v>
      </c>
      <c r="Z354">
        <v>867.34</v>
      </c>
      <c r="AB354">
        <v>794.74</v>
      </c>
      <c r="AC354">
        <v>72.599999999999994</v>
      </c>
      <c r="AD354">
        <v>5872.73</v>
      </c>
      <c r="AE354">
        <v>72.63</v>
      </c>
      <c r="AF354">
        <v>-3.0000000000001137E-2</v>
      </c>
      <c r="AG354">
        <v>5895.45</v>
      </c>
      <c r="AH354">
        <v>-22.720000000000255</v>
      </c>
      <c r="AI354">
        <v>5945.33</v>
      </c>
      <c r="AJ354">
        <v>0</v>
      </c>
      <c r="AK354">
        <v>0</v>
      </c>
      <c r="AL354">
        <v>72.599999999999994</v>
      </c>
    </row>
    <row r="355" spans="1:38" hidden="1" x14ac:dyDescent="0.2">
      <c r="A355">
        <v>9000575</v>
      </c>
      <c r="B355" t="s">
        <v>1099</v>
      </c>
      <c r="C355" t="s">
        <v>426</v>
      </c>
      <c r="D355" t="s">
        <v>1100</v>
      </c>
      <c r="E355" t="s">
        <v>1101</v>
      </c>
      <c r="F355" t="s">
        <v>105</v>
      </c>
      <c r="G355">
        <v>0</v>
      </c>
      <c r="H355">
        <v>0</v>
      </c>
      <c r="I355">
        <v>0</v>
      </c>
      <c r="J355">
        <v>3.05</v>
      </c>
      <c r="L355">
        <v>5205.78</v>
      </c>
      <c r="M355">
        <v>0</v>
      </c>
      <c r="N355">
        <v>0</v>
      </c>
      <c r="O355">
        <v>0</v>
      </c>
      <c r="Q355">
        <v>5205.78</v>
      </c>
      <c r="R355">
        <v>85885.85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50000</v>
      </c>
      <c r="Y355">
        <v>10962.46</v>
      </c>
      <c r="Z355">
        <v>747.7</v>
      </c>
      <c r="AB355">
        <v>695.22</v>
      </c>
      <c r="AC355">
        <v>52.48</v>
      </c>
      <c r="AD355">
        <v>5153.3</v>
      </c>
      <c r="AE355">
        <v>42.24</v>
      </c>
      <c r="AF355">
        <v>10.239999999999995</v>
      </c>
      <c r="AG355">
        <v>5115.29</v>
      </c>
      <c r="AH355">
        <v>38.010000000000218</v>
      </c>
      <c r="AI355">
        <v>5205.78</v>
      </c>
      <c r="AJ355">
        <v>0</v>
      </c>
      <c r="AK355">
        <v>0</v>
      </c>
      <c r="AL355">
        <v>52.48</v>
      </c>
    </row>
    <row r="356" spans="1:38" hidden="1" x14ac:dyDescent="0.2">
      <c r="A356">
        <v>9000576</v>
      </c>
      <c r="B356" t="s">
        <v>1102</v>
      </c>
      <c r="C356" t="s">
        <v>363</v>
      </c>
      <c r="D356" t="s">
        <v>2383</v>
      </c>
      <c r="E356" t="s">
        <v>1103</v>
      </c>
      <c r="F356" t="s">
        <v>105</v>
      </c>
      <c r="G356">
        <v>0</v>
      </c>
      <c r="H356">
        <v>0</v>
      </c>
      <c r="I356">
        <v>0</v>
      </c>
      <c r="J356">
        <v>2.15</v>
      </c>
      <c r="L356">
        <v>3650.7</v>
      </c>
      <c r="M356">
        <v>0</v>
      </c>
      <c r="N356">
        <v>0</v>
      </c>
      <c r="O356">
        <v>0</v>
      </c>
      <c r="Q356">
        <v>3650.7</v>
      </c>
      <c r="R356">
        <v>68427.850000000006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50000</v>
      </c>
      <c r="Y356">
        <v>8704.02</v>
      </c>
      <c r="Z356">
        <v>291.70999999999998</v>
      </c>
      <c r="AB356">
        <v>284.32</v>
      </c>
      <c r="AC356">
        <v>7.39</v>
      </c>
      <c r="AD356">
        <v>3643.31</v>
      </c>
      <c r="AE356">
        <v>7.52</v>
      </c>
      <c r="AF356">
        <v>-0.12999999999999989</v>
      </c>
      <c r="AG356">
        <v>3647.48</v>
      </c>
      <c r="AH356">
        <v>-4.1700000000000728</v>
      </c>
      <c r="AI356">
        <v>3650.7</v>
      </c>
      <c r="AJ356">
        <v>0</v>
      </c>
      <c r="AK356">
        <v>0</v>
      </c>
      <c r="AL356">
        <v>7.39</v>
      </c>
    </row>
    <row r="357" spans="1:38" hidden="1" x14ac:dyDescent="0.2">
      <c r="A357">
        <v>9000577</v>
      </c>
      <c r="B357" t="s">
        <v>1104</v>
      </c>
      <c r="C357" t="s">
        <v>363</v>
      </c>
      <c r="D357" t="s">
        <v>1105</v>
      </c>
      <c r="E357" t="s">
        <v>1106</v>
      </c>
      <c r="F357" t="s">
        <v>125</v>
      </c>
      <c r="G357">
        <v>0</v>
      </c>
      <c r="H357">
        <v>0</v>
      </c>
      <c r="I357">
        <v>0</v>
      </c>
      <c r="J357">
        <v>3.6</v>
      </c>
      <c r="L357">
        <v>6112.8</v>
      </c>
      <c r="M357">
        <v>0</v>
      </c>
      <c r="N357">
        <v>0</v>
      </c>
      <c r="O357">
        <v>0</v>
      </c>
      <c r="Q357">
        <v>6112.8</v>
      </c>
      <c r="R357">
        <v>92868.22</v>
      </c>
      <c r="S357">
        <v>5000</v>
      </c>
      <c r="T357">
        <v>10000</v>
      </c>
      <c r="U357">
        <v>0</v>
      </c>
      <c r="V357">
        <v>10000</v>
      </c>
      <c r="W357">
        <v>0</v>
      </c>
      <c r="X357">
        <v>50000</v>
      </c>
      <c r="Y357">
        <v>13003.39</v>
      </c>
      <c r="Z357">
        <v>145.94</v>
      </c>
      <c r="AB357">
        <v>175.76</v>
      </c>
      <c r="AC357">
        <v>0</v>
      </c>
      <c r="AD357">
        <v>6112.8</v>
      </c>
      <c r="AE357">
        <v>0</v>
      </c>
      <c r="AF357">
        <v>0</v>
      </c>
      <c r="AG357">
        <v>6120</v>
      </c>
      <c r="AH357">
        <v>-7.1999999999998181</v>
      </c>
      <c r="AI357">
        <v>6112.8</v>
      </c>
      <c r="AJ357">
        <v>0</v>
      </c>
      <c r="AK357">
        <v>0</v>
      </c>
      <c r="AL357">
        <v>0</v>
      </c>
    </row>
    <row r="358" spans="1:38" hidden="1" x14ac:dyDescent="0.2">
      <c r="A358">
        <v>9000578</v>
      </c>
      <c r="B358" t="s">
        <v>1107</v>
      </c>
      <c r="C358" t="s">
        <v>137</v>
      </c>
      <c r="D358" t="s">
        <v>1108</v>
      </c>
      <c r="E358" t="s">
        <v>1109</v>
      </c>
      <c r="F358" t="s">
        <v>125</v>
      </c>
      <c r="G358">
        <v>0</v>
      </c>
      <c r="H358">
        <v>0</v>
      </c>
      <c r="I358">
        <v>0</v>
      </c>
      <c r="J358">
        <v>4.5</v>
      </c>
      <c r="L358">
        <v>7647.71</v>
      </c>
      <c r="M358">
        <v>0</v>
      </c>
      <c r="N358">
        <v>0</v>
      </c>
      <c r="O358">
        <v>0</v>
      </c>
      <c r="Q358">
        <v>7647.71</v>
      </c>
      <c r="R358">
        <v>110213.02</v>
      </c>
      <c r="S358">
        <v>10000</v>
      </c>
      <c r="T358">
        <v>10000</v>
      </c>
      <c r="U358">
        <v>0</v>
      </c>
      <c r="V358">
        <v>10000</v>
      </c>
      <c r="W358">
        <v>0</v>
      </c>
      <c r="X358">
        <v>50000</v>
      </c>
      <c r="Y358">
        <v>13062.01</v>
      </c>
      <c r="Z358">
        <v>514.53</v>
      </c>
      <c r="AB358">
        <v>510.56</v>
      </c>
      <c r="AC358">
        <v>3.97</v>
      </c>
      <c r="AD358">
        <v>7643.74</v>
      </c>
      <c r="AE358">
        <v>3.9</v>
      </c>
      <c r="AF358">
        <v>7.0000000000000284E-2</v>
      </c>
      <c r="AG358">
        <v>7641.51</v>
      </c>
      <c r="AH358">
        <v>2.2299999999995634</v>
      </c>
      <c r="AI358">
        <v>7647.71</v>
      </c>
      <c r="AJ358">
        <v>0</v>
      </c>
      <c r="AK358">
        <v>0</v>
      </c>
      <c r="AL358">
        <v>3.97</v>
      </c>
    </row>
    <row r="359" spans="1:38" hidden="1" x14ac:dyDescent="0.2">
      <c r="A359">
        <v>9000580</v>
      </c>
      <c r="B359" t="s">
        <v>1110</v>
      </c>
      <c r="C359" t="s">
        <v>75</v>
      </c>
      <c r="D359" t="s">
        <v>1111</v>
      </c>
      <c r="E359" t="s">
        <v>1112</v>
      </c>
      <c r="F359" t="s">
        <v>105</v>
      </c>
      <c r="G359">
        <v>0</v>
      </c>
      <c r="H359">
        <v>0</v>
      </c>
      <c r="I359">
        <v>0</v>
      </c>
      <c r="J359">
        <v>1.65</v>
      </c>
      <c r="L359">
        <v>2804.16</v>
      </c>
      <c r="M359">
        <v>0</v>
      </c>
      <c r="N359">
        <v>0</v>
      </c>
      <c r="O359">
        <v>0</v>
      </c>
      <c r="Q359">
        <v>2804.16</v>
      </c>
      <c r="R359">
        <v>55063.380000000005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50000</v>
      </c>
      <c r="Y359">
        <v>6969.13</v>
      </c>
      <c r="Z359">
        <v>0</v>
      </c>
      <c r="AB359">
        <v>0</v>
      </c>
      <c r="AC359">
        <v>0</v>
      </c>
      <c r="AD359">
        <v>2804.16</v>
      </c>
      <c r="AE359">
        <v>0</v>
      </c>
      <c r="AF359">
        <v>0</v>
      </c>
      <c r="AG359">
        <v>2805</v>
      </c>
      <c r="AH359">
        <v>-0.84000000000014552</v>
      </c>
      <c r="AI359">
        <v>2804.16</v>
      </c>
      <c r="AJ359">
        <v>0</v>
      </c>
      <c r="AK359">
        <v>0</v>
      </c>
      <c r="AL359">
        <v>0</v>
      </c>
    </row>
    <row r="360" spans="1:38" hidden="1" x14ac:dyDescent="0.2">
      <c r="A360">
        <v>9000581</v>
      </c>
      <c r="B360" t="s">
        <v>1113</v>
      </c>
      <c r="C360" t="s">
        <v>75</v>
      </c>
      <c r="D360" t="s">
        <v>1114</v>
      </c>
      <c r="E360" t="s">
        <v>1115</v>
      </c>
      <c r="F360" t="s">
        <v>105</v>
      </c>
      <c r="G360">
        <v>0</v>
      </c>
      <c r="H360">
        <v>0</v>
      </c>
      <c r="I360">
        <v>0</v>
      </c>
      <c r="J360">
        <v>1.65</v>
      </c>
      <c r="L360">
        <v>2804.27</v>
      </c>
      <c r="M360">
        <v>0</v>
      </c>
      <c r="N360">
        <v>0</v>
      </c>
      <c r="O360">
        <v>0</v>
      </c>
      <c r="Q360">
        <v>2804.27</v>
      </c>
      <c r="R360">
        <v>54432.25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50000</v>
      </c>
      <c r="Y360">
        <v>6970.87</v>
      </c>
      <c r="Z360">
        <v>0</v>
      </c>
      <c r="AB360">
        <v>0</v>
      </c>
      <c r="AC360">
        <v>0</v>
      </c>
      <c r="AD360">
        <v>2804.27</v>
      </c>
      <c r="AE360">
        <v>0</v>
      </c>
      <c r="AF360">
        <v>0</v>
      </c>
      <c r="AG360">
        <v>2805</v>
      </c>
      <c r="AH360">
        <v>-0.73000000000001819</v>
      </c>
      <c r="AI360">
        <v>2804.27</v>
      </c>
      <c r="AJ360">
        <v>0</v>
      </c>
      <c r="AK360">
        <v>0</v>
      </c>
      <c r="AL360">
        <v>0</v>
      </c>
    </row>
    <row r="361" spans="1:38" hidden="1" x14ac:dyDescent="0.2">
      <c r="A361">
        <v>9000582</v>
      </c>
      <c r="B361" t="s">
        <v>1116</v>
      </c>
      <c r="C361" t="s">
        <v>75</v>
      </c>
      <c r="D361" t="s">
        <v>1117</v>
      </c>
      <c r="E361" t="s">
        <v>1118</v>
      </c>
      <c r="F361" t="s">
        <v>105</v>
      </c>
      <c r="G361">
        <v>0</v>
      </c>
      <c r="H361">
        <v>0</v>
      </c>
      <c r="I361">
        <v>0</v>
      </c>
      <c r="J361">
        <v>1.65</v>
      </c>
      <c r="L361">
        <v>2804.16</v>
      </c>
      <c r="M361">
        <v>0</v>
      </c>
      <c r="N361">
        <v>0</v>
      </c>
      <c r="O361">
        <v>0</v>
      </c>
      <c r="Q361">
        <v>2804.16</v>
      </c>
      <c r="R361">
        <v>54096.2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50000</v>
      </c>
      <c r="Y361">
        <v>6969.13</v>
      </c>
      <c r="Z361">
        <v>0</v>
      </c>
      <c r="AB361">
        <v>0</v>
      </c>
      <c r="AC361">
        <v>0</v>
      </c>
      <c r="AD361">
        <v>2804.16</v>
      </c>
      <c r="AE361">
        <v>0</v>
      </c>
      <c r="AF361">
        <v>0</v>
      </c>
      <c r="AG361">
        <v>2805</v>
      </c>
      <c r="AH361">
        <v>-0.84000000000014552</v>
      </c>
      <c r="AI361">
        <v>2804.16</v>
      </c>
      <c r="AJ361">
        <v>0</v>
      </c>
      <c r="AK361">
        <v>0</v>
      </c>
      <c r="AL361">
        <v>0</v>
      </c>
    </row>
    <row r="362" spans="1:38" hidden="1" x14ac:dyDescent="0.2">
      <c r="A362">
        <v>9000583</v>
      </c>
      <c r="B362" t="s">
        <v>1119</v>
      </c>
      <c r="C362" t="s">
        <v>75</v>
      </c>
      <c r="D362" t="s">
        <v>1120</v>
      </c>
      <c r="E362" t="s">
        <v>1121</v>
      </c>
      <c r="F362" t="s">
        <v>105</v>
      </c>
      <c r="G362">
        <v>0</v>
      </c>
      <c r="H362">
        <v>0</v>
      </c>
      <c r="I362">
        <v>0</v>
      </c>
      <c r="J362">
        <v>1.65</v>
      </c>
      <c r="L362">
        <v>2804.16</v>
      </c>
      <c r="M362">
        <v>0</v>
      </c>
      <c r="N362">
        <v>0</v>
      </c>
      <c r="O362">
        <v>0</v>
      </c>
      <c r="Q362">
        <v>2804.16</v>
      </c>
      <c r="R362">
        <v>54432.14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50000</v>
      </c>
      <c r="Y362">
        <v>6898.87</v>
      </c>
      <c r="Z362">
        <v>0</v>
      </c>
      <c r="AB362">
        <v>0</v>
      </c>
      <c r="AC362">
        <v>0</v>
      </c>
      <c r="AD362">
        <v>2804.16</v>
      </c>
      <c r="AE362">
        <v>0</v>
      </c>
      <c r="AF362">
        <v>0</v>
      </c>
      <c r="AG362">
        <v>2805</v>
      </c>
      <c r="AH362">
        <v>-0.84000000000014552</v>
      </c>
      <c r="AI362">
        <v>2804.16</v>
      </c>
      <c r="AJ362">
        <v>0</v>
      </c>
      <c r="AK362">
        <v>0</v>
      </c>
      <c r="AL362">
        <v>0</v>
      </c>
    </row>
    <row r="363" spans="1:38" hidden="1" x14ac:dyDescent="0.2">
      <c r="A363">
        <v>9000584</v>
      </c>
      <c r="B363" t="s">
        <v>1122</v>
      </c>
      <c r="C363" t="s">
        <v>46</v>
      </c>
      <c r="D363" t="s">
        <v>1123</v>
      </c>
      <c r="E363" t="s">
        <v>1124</v>
      </c>
      <c r="F363" t="s">
        <v>105</v>
      </c>
      <c r="G363">
        <v>0</v>
      </c>
      <c r="H363">
        <v>0</v>
      </c>
      <c r="I363">
        <v>0</v>
      </c>
      <c r="J363">
        <v>1.65</v>
      </c>
      <c r="L363">
        <v>2810.9</v>
      </c>
      <c r="M363">
        <v>0</v>
      </c>
      <c r="N363">
        <v>0</v>
      </c>
      <c r="O363">
        <v>0</v>
      </c>
      <c r="Q363">
        <v>2810.9</v>
      </c>
      <c r="R363">
        <v>54736.69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50000</v>
      </c>
      <c r="Y363">
        <v>7010.4</v>
      </c>
      <c r="Z363">
        <v>0</v>
      </c>
      <c r="AB363">
        <v>0</v>
      </c>
      <c r="AC363">
        <v>0</v>
      </c>
      <c r="AD363">
        <v>2810.9</v>
      </c>
      <c r="AE363">
        <v>0</v>
      </c>
      <c r="AF363">
        <v>0</v>
      </c>
      <c r="AG363">
        <v>2810.9</v>
      </c>
      <c r="AH363">
        <v>0</v>
      </c>
      <c r="AI363">
        <v>2810.9</v>
      </c>
      <c r="AJ363">
        <v>0</v>
      </c>
      <c r="AK363">
        <v>0</v>
      </c>
      <c r="AL363">
        <v>0</v>
      </c>
    </row>
    <row r="364" spans="1:38" hidden="1" x14ac:dyDescent="0.2">
      <c r="A364">
        <v>9000585</v>
      </c>
      <c r="B364" t="s">
        <v>1125</v>
      </c>
      <c r="C364" t="s">
        <v>46</v>
      </c>
      <c r="D364" t="s">
        <v>1126</v>
      </c>
      <c r="E364" t="s">
        <v>1127</v>
      </c>
      <c r="F364" t="s">
        <v>105</v>
      </c>
      <c r="G364">
        <v>0</v>
      </c>
      <c r="H364">
        <v>0</v>
      </c>
      <c r="I364">
        <v>0</v>
      </c>
      <c r="J364">
        <v>1.65</v>
      </c>
      <c r="L364">
        <v>2810.9</v>
      </c>
      <c r="M364">
        <v>0</v>
      </c>
      <c r="N364">
        <v>0</v>
      </c>
      <c r="O364">
        <v>0</v>
      </c>
      <c r="Q364">
        <v>2810.9</v>
      </c>
      <c r="R364">
        <v>54533.1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50000</v>
      </c>
      <c r="Y364">
        <v>7010.4</v>
      </c>
      <c r="Z364">
        <v>0</v>
      </c>
      <c r="AB364">
        <v>0</v>
      </c>
      <c r="AC364">
        <v>0</v>
      </c>
      <c r="AD364">
        <v>2810.9</v>
      </c>
      <c r="AE364">
        <v>0</v>
      </c>
      <c r="AF364">
        <v>0</v>
      </c>
      <c r="AG364">
        <v>2810.9</v>
      </c>
      <c r="AH364">
        <v>0</v>
      </c>
      <c r="AI364">
        <v>2810.9</v>
      </c>
      <c r="AJ364">
        <v>0</v>
      </c>
      <c r="AK364">
        <v>0</v>
      </c>
      <c r="AL364">
        <v>0</v>
      </c>
    </row>
    <row r="365" spans="1:38" hidden="1" x14ac:dyDescent="0.2">
      <c r="A365">
        <v>9000586</v>
      </c>
      <c r="B365" t="s">
        <v>1128</v>
      </c>
      <c r="C365" t="s">
        <v>46</v>
      </c>
      <c r="D365" t="s">
        <v>1129</v>
      </c>
      <c r="E365" t="s">
        <v>1130</v>
      </c>
      <c r="F365" t="s">
        <v>105</v>
      </c>
      <c r="G365">
        <v>0</v>
      </c>
      <c r="H365">
        <v>0</v>
      </c>
      <c r="I365">
        <v>0</v>
      </c>
      <c r="J365">
        <v>1.65</v>
      </c>
      <c r="L365">
        <v>2810.9</v>
      </c>
      <c r="M365">
        <v>0</v>
      </c>
      <c r="N365">
        <v>0</v>
      </c>
      <c r="O365">
        <v>0</v>
      </c>
      <c r="Q365">
        <v>2810.9</v>
      </c>
      <c r="R365">
        <v>55072.630000000005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50000</v>
      </c>
      <c r="Y365">
        <v>7012.14</v>
      </c>
      <c r="Z365">
        <v>0</v>
      </c>
      <c r="AB365">
        <v>0</v>
      </c>
      <c r="AC365">
        <v>0</v>
      </c>
      <c r="AD365">
        <v>2810.9</v>
      </c>
      <c r="AE365">
        <v>0</v>
      </c>
      <c r="AF365">
        <v>0</v>
      </c>
      <c r="AG365">
        <v>2810.9</v>
      </c>
      <c r="AH365">
        <v>0</v>
      </c>
      <c r="AI365">
        <v>2810.9</v>
      </c>
      <c r="AJ365">
        <v>0</v>
      </c>
      <c r="AK365">
        <v>0</v>
      </c>
      <c r="AL365">
        <v>0</v>
      </c>
    </row>
    <row r="366" spans="1:38" hidden="1" x14ac:dyDescent="0.2">
      <c r="A366">
        <v>9000587</v>
      </c>
      <c r="B366" t="s">
        <v>1131</v>
      </c>
      <c r="C366" t="s">
        <v>426</v>
      </c>
      <c r="D366" t="s">
        <v>1132</v>
      </c>
      <c r="E366" t="s">
        <v>1133</v>
      </c>
      <c r="F366" t="s">
        <v>105</v>
      </c>
      <c r="G366">
        <v>0</v>
      </c>
      <c r="H366">
        <v>0</v>
      </c>
      <c r="I366">
        <v>0</v>
      </c>
      <c r="J366">
        <v>1.65</v>
      </c>
      <c r="L366">
        <v>2794.94</v>
      </c>
      <c r="M366">
        <v>0</v>
      </c>
      <c r="N366">
        <v>0</v>
      </c>
      <c r="O366">
        <v>0</v>
      </c>
      <c r="Q366">
        <v>2794.94</v>
      </c>
      <c r="R366">
        <v>59851.75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50000</v>
      </c>
      <c r="Y366">
        <v>7011.42</v>
      </c>
      <c r="Z366">
        <v>85.21</v>
      </c>
      <c r="AB366">
        <v>81.650000000000006</v>
      </c>
      <c r="AC366">
        <v>3.56</v>
      </c>
      <c r="AD366">
        <v>2791.38</v>
      </c>
      <c r="AE366">
        <v>0</v>
      </c>
      <c r="AF366">
        <v>3.56</v>
      </c>
      <c r="AG366">
        <v>2798.97</v>
      </c>
      <c r="AH366">
        <v>-7.5899999999996908</v>
      </c>
      <c r="AI366">
        <v>2794.94</v>
      </c>
      <c r="AJ366">
        <v>0</v>
      </c>
      <c r="AK366">
        <v>0</v>
      </c>
      <c r="AL366">
        <v>3.56</v>
      </c>
    </row>
    <row r="367" spans="1:38" hidden="1" x14ac:dyDescent="0.2">
      <c r="A367">
        <v>9000588</v>
      </c>
      <c r="B367" t="s">
        <v>1134</v>
      </c>
      <c r="C367" t="s">
        <v>426</v>
      </c>
      <c r="D367" t="s">
        <v>1135</v>
      </c>
      <c r="E367" t="s">
        <v>1136</v>
      </c>
      <c r="F367" t="s">
        <v>105</v>
      </c>
      <c r="G367">
        <v>0</v>
      </c>
      <c r="H367">
        <v>0</v>
      </c>
      <c r="I367">
        <v>0</v>
      </c>
      <c r="J367">
        <v>1.65</v>
      </c>
      <c r="L367">
        <v>2735</v>
      </c>
      <c r="M367">
        <v>0</v>
      </c>
      <c r="N367">
        <v>0</v>
      </c>
      <c r="O367">
        <v>0</v>
      </c>
      <c r="Q367">
        <v>2735</v>
      </c>
      <c r="R367">
        <v>61996.2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50000</v>
      </c>
      <c r="Y367">
        <v>6986.97</v>
      </c>
      <c r="Z367">
        <v>150.28</v>
      </c>
      <c r="AB367">
        <v>133.26</v>
      </c>
      <c r="AC367">
        <v>17.02</v>
      </c>
      <c r="AD367">
        <v>2717.98</v>
      </c>
      <c r="AE367">
        <v>7.69</v>
      </c>
      <c r="AF367">
        <v>9.3299999999999983</v>
      </c>
      <c r="AG367">
        <v>2729.31</v>
      </c>
      <c r="AH367">
        <v>-11.329999999999927</v>
      </c>
      <c r="AI367">
        <v>2735</v>
      </c>
      <c r="AJ367">
        <v>0</v>
      </c>
      <c r="AK367">
        <v>0</v>
      </c>
      <c r="AL367">
        <v>17.02</v>
      </c>
    </row>
    <row r="368" spans="1:38" hidden="1" x14ac:dyDescent="0.2">
      <c r="A368">
        <v>9000589</v>
      </c>
      <c r="B368" t="s">
        <v>1137</v>
      </c>
      <c r="C368" t="s">
        <v>426</v>
      </c>
      <c r="D368" t="s">
        <v>1138</v>
      </c>
      <c r="E368" t="s">
        <v>1139</v>
      </c>
      <c r="F368" t="s">
        <v>105</v>
      </c>
      <c r="G368">
        <v>0</v>
      </c>
      <c r="H368">
        <v>0</v>
      </c>
      <c r="I368">
        <v>0</v>
      </c>
      <c r="J368">
        <v>1.65</v>
      </c>
      <c r="L368">
        <v>2771.29</v>
      </c>
      <c r="M368">
        <v>0</v>
      </c>
      <c r="N368">
        <v>0</v>
      </c>
      <c r="O368">
        <v>60</v>
      </c>
      <c r="Q368">
        <v>2711.29</v>
      </c>
      <c r="R368">
        <v>59096.91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50000</v>
      </c>
      <c r="Y368">
        <v>6987.24</v>
      </c>
      <c r="Z368">
        <v>63.29</v>
      </c>
      <c r="AB368">
        <v>70.290000000000006</v>
      </c>
      <c r="AC368">
        <v>0</v>
      </c>
      <c r="AD368">
        <v>2711.29</v>
      </c>
      <c r="AE368">
        <v>0</v>
      </c>
      <c r="AF368">
        <v>0</v>
      </c>
      <c r="AG368">
        <v>2700.94</v>
      </c>
      <c r="AH368">
        <v>10.349999999999909</v>
      </c>
      <c r="AI368">
        <v>2711.29</v>
      </c>
      <c r="AJ368">
        <v>0</v>
      </c>
      <c r="AK368">
        <v>0</v>
      </c>
      <c r="AL368">
        <v>0</v>
      </c>
    </row>
    <row r="369" spans="1:38" hidden="1" x14ac:dyDescent="0.2">
      <c r="A369">
        <v>9000590</v>
      </c>
      <c r="B369" t="s">
        <v>1140</v>
      </c>
      <c r="C369" t="s">
        <v>122</v>
      </c>
      <c r="D369" t="s">
        <v>1141</v>
      </c>
      <c r="E369" t="s">
        <v>1142</v>
      </c>
      <c r="F369" t="s">
        <v>105</v>
      </c>
      <c r="G369">
        <v>0</v>
      </c>
      <c r="H369">
        <v>0</v>
      </c>
      <c r="I369">
        <v>0</v>
      </c>
      <c r="J369">
        <v>2.2000000000000002</v>
      </c>
      <c r="L369">
        <v>2475</v>
      </c>
      <c r="M369">
        <v>0</v>
      </c>
      <c r="N369">
        <v>0</v>
      </c>
      <c r="O369">
        <v>0</v>
      </c>
      <c r="Q369">
        <v>2475</v>
      </c>
      <c r="R369">
        <v>62689.19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50000</v>
      </c>
      <c r="Y369">
        <v>6977.96</v>
      </c>
      <c r="Z369">
        <v>171.34</v>
      </c>
      <c r="AB369">
        <v>155.66</v>
      </c>
      <c r="AC369">
        <v>15.68</v>
      </c>
      <c r="AD369">
        <v>2459.3200000000002</v>
      </c>
      <c r="AE369">
        <v>5.4</v>
      </c>
      <c r="AF369">
        <v>10.28</v>
      </c>
      <c r="AG369">
        <v>2469.6</v>
      </c>
      <c r="AH369">
        <v>-10.279999999999745</v>
      </c>
      <c r="AI369">
        <v>2475</v>
      </c>
      <c r="AJ369">
        <v>0</v>
      </c>
      <c r="AK369">
        <v>0</v>
      </c>
      <c r="AL369">
        <v>15.68</v>
      </c>
    </row>
    <row r="370" spans="1:38" hidden="1" x14ac:dyDescent="0.2">
      <c r="A370">
        <v>9000591</v>
      </c>
      <c r="B370" t="s">
        <v>1143</v>
      </c>
      <c r="C370" t="s">
        <v>122</v>
      </c>
      <c r="D370" t="s">
        <v>1144</v>
      </c>
      <c r="E370" t="s">
        <v>1145</v>
      </c>
      <c r="F370" t="s">
        <v>105</v>
      </c>
      <c r="G370">
        <v>0</v>
      </c>
      <c r="H370">
        <v>0</v>
      </c>
      <c r="I370">
        <v>0</v>
      </c>
      <c r="J370">
        <v>2.2000000000000002</v>
      </c>
      <c r="L370">
        <v>2475</v>
      </c>
      <c r="M370">
        <v>0</v>
      </c>
      <c r="N370">
        <v>0</v>
      </c>
      <c r="O370">
        <v>0</v>
      </c>
      <c r="Q370">
        <v>2475</v>
      </c>
      <c r="R370">
        <v>62841.29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50000</v>
      </c>
      <c r="Y370">
        <v>6977.96</v>
      </c>
      <c r="Z370">
        <v>175.9</v>
      </c>
      <c r="AB370">
        <v>159.86000000000001</v>
      </c>
      <c r="AC370">
        <v>16.04</v>
      </c>
      <c r="AD370">
        <v>2458.96</v>
      </c>
      <c r="AE370">
        <v>5.4</v>
      </c>
      <c r="AF370">
        <v>10.639999999999999</v>
      </c>
      <c r="AG370">
        <v>2469.6</v>
      </c>
      <c r="AH370">
        <v>-10.639999999999873</v>
      </c>
      <c r="AI370">
        <v>2475</v>
      </c>
      <c r="AJ370">
        <v>0</v>
      </c>
      <c r="AK370">
        <v>0</v>
      </c>
      <c r="AL370">
        <v>16.04</v>
      </c>
    </row>
    <row r="371" spans="1:38" hidden="1" x14ac:dyDescent="0.2">
      <c r="A371">
        <v>9000592</v>
      </c>
      <c r="B371" t="s">
        <v>1146</v>
      </c>
      <c r="C371" t="s">
        <v>122</v>
      </c>
      <c r="D371" t="s">
        <v>1147</v>
      </c>
      <c r="E371" t="s">
        <v>1148</v>
      </c>
      <c r="F371" t="s">
        <v>105</v>
      </c>
      <c r="G371">
        <v>0</v>
      </c>
      <c r="H371">
        <v>0</v>
      </c>
      <c r="I371">
        <v>0</v>
      </c>
      <c r="J371">
        <v>2.2000000000000002</v>
      </c>
      <c r="L371">
        <v>2475</v>
      </c>
      <c r="M371">
        <v>0</v>
      </c>
      <c r="N371">
        <v>0</v>
      </c>
      <c r="O371">
        <v>0</v>
      </c>
      <c r="Q371">
        <v>2475</v>
      </c>
      <c r="R371">
        <v>62765.19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50000</v>
      </c>
      <c r="Y371">
        <v>6977.96</v>
      </c>
      <c r="Z371">
        <v>173.62</v>
      </c>
      <c r="AB371">
        <v>156.62</v>
      </c>
      <c r="AC371">
        <v>17</v>
      </c>
      <c r="AD371">
        <v>2458</v>
      </c>
      <c r="AE371">
        <v>5.4</v>
      </c>
      <c r="AF371">
        <v>11.6</v>
      </c>
      <c r="AG371">
        <v>2469.6</v>
      </c>
      <c r="AH371">
        <v>-11.599999999999909</v>
      </c>
      <c r="AI371">
        <v>2475</v>
      </c>
      <c r="AJ371">
        <v>0</v>
      </c>
      <c r="AK371">
        <v>0</v>
      </c>
      <c r="AL371">
        <v>17</v>
      </c>
    </row>
    <row r="372" spans="1:38" hidden="1" x14ac:dyDescent="0.2">
      <c r="A372">
        <v>9000593</v>
      </c>
      <c r="B372" t="s">
        <v>1149</v>
      </c>
      <c r="C372" t="s">
        <v>122</v>
      </c>
      <c r="D372" t="s">
        <v>1150</v>
      </c>
      <c r="E372" t="s">
        <v>1151</v>
      </c>
      <c r="F372" t="s">
        <v>105</v>
      </c>
      <c r="G372">
        <v>0</v>
      </c>
      <c r="H372">
        <v>0</v>
      </c>
      <c r="I372">
        <v>0</v>
      </c>
      <c r="J372">
        <v>2.2000000000000002</v>
      </c>
      <c r="L372">
        <v>2475</v>
      </c>
      <c r="M372">
        <v>0</v>
      </c>
      <c r="N372">
        <v>0</v>
      </c>
      <c r="O372">
        <v>0</v>
      </c>
      <c r="Q372">
        <v>2475</v>
      </c>
      <c r="R372">
        <v>62995.040000000001</v>
      </c>
      <c r="S372">
        <v>0</v>
      </c>
      <c r="T372">
        <v>10000</v>
      </c>
      <c r="U372">
        <v>0</v>
      </c>
      <c r="V372">
        <v>0</v>
      </c>
      <c r="W372">
        <v>0</v>
      </c>
      <c r="X372">
        <v>50000</v>
      </c>
      <c r="Y372">
        <v>6977.96</v>
      </c>
      <c r="Z372">
        <v>0</v>
      </c>
      <c r="AB372">
        <v>24.71</v>
      </c>
      <c r="AC372">
        <v>0</v>
      </c>
      <c r="AD372">
        <v>2475</v>
      </c>
      <c r="AE372">
        <v>0</v>
      </c>
      <c r="AF372">
        <v>0</v>
      </c>
      <c r="AG372">
        <v>2475</v>
      </c>
      <c r="AH372">
        <v>0</v>
      </c>
      <c r="AI372">
        <v>2475</v>
      </c>
      <c r="AJ372">
        <v>0</v>
      </c>
      <c r="AK372">
        <v>0</v>
      </c>
      <c r="AL372">
        <v>0</v>
      </c>
    </row>
    <row r="373" spans="1:38" hidden="1" x14ac:dyDescent="0.2">
      <c r="A373">
        <v>9000594</v>
      </c>
      <c r="B373" t="s">
        <v>1152</v>
      </c>
      <c r="C373" t="s">
        <v>122</v>
      </c>
      <c r="D373" t="s">
        <v>1153</v>
      </c>
      <c r="E373" t="s">
        <v>1154</v>
      </c>
      <c r="F373" t="s">
        <v>105</v>
      </c>
      <c r="G373">
        <v>0</v>
      </c>
      <c r="H373">
        <v>0</v>
      </c>
      <c r="I373">
        <v>0</v>
      </c>
      <c r="J373">
        <v>1.65</v>
      </c>
      <c r="L373">
        <v>2475</v>
      </c>
      <c r="M373">
        <v>0</v>
      </c>
      <c r="N373">
        <v>0</v>
      </c>
      <c r="O373">
        <v>0</v>
      </c>
      <c r="Q373">
        <v>2475</v>
      </c>
      <c r="R373">
        <v>59430.07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50000</v>
      </c>
      <c r="Y373">
        <v>6952.7</v>
      </c>
      <c r="Z373">
        <v>74.319999999999993</v>
      </c>
      <c r="AB373">
        <v>82.44</v>
      </c>
      <c r="AC373">
        <v>0</v>
      </c>
      <c r="AD373">
        <v>2475</v>
      </c>
      <c r="AE373">
        <v>0</v>
      </c>
      <c r="AF373">
        <v>0</v>
      </c>
      <c r="AG373">
        <v>2475</v>
      </c>
      <c r="AH373">
        <v>0</v>
      </c>
      <c r="AI373">
        <v>2475</v>
      </c>
      <c r="AJ373">
        <v>0</v>
      </c>
      <c r="AK373">
        <v>0</v>
      </c>
      <c r="AL373">
        <v>0</v>
      </c>
    </row>
    <row r="374" spans="1:38" hidden="1" x14ac:dyDescent="0.2">
      <c r="A374">
        <v>9000595</v>
      </c>
      <c r="B374" t="s">
        <v>1155</v>
      </c>
      <c r="C374" t="s">
        <v>122</v>
      </c>
      <c r="D374" t="s">
        <v>1156</v>
      </c>
      <c r="E374" t="s">
        <v>1157</v>
      </c>
      <c r="F374" t="s">
        <v>105</v>
      </c>
      <c r="G374">
        <v>0</v>
      </c>
      <c r="H374">
        <v>0</v>
      </c>
      <c r="I374">
        <v>0</v>
      </c>
      <c r="J374">
        <v>1.65</v>
      </c>
      <c r="L374">
        <v>2475</v>
      </c>
      <c r="M374">
        <v>0</v>
      </c>
      <c r="N374">
        <v>0</v>
      </c>
      <c r="O374">
        <v>0</v>
      </c>
      <c r="Q374">
        <v>2475</v>
      </c>
      <c r="R374">
        <v>59436.84</v>
      </c>
      <c r="S374">
        <v>0</v>
      </c>
      <c r="T374">
        <v>0</v>
      </c>
      <c r="U374">
        <v>0</v>
      </c>
      <c r="V374">
        <v>10000</v>
      </c>
      <c r="W374">
        <v>0</v>
      </c>
      <c r="X374">
        <v>50000</v>
      </c>
      <c r="Y374">
        <v>6952.7</v>
      </c>
      <c r="Z374">
        <v>0</v>
      </c>
      <c r="AB374">
        <v>36.049999999999997</v>
      </c>
      <c r="AC374">
        <v>0</v>
      </c>
      <c r="AD374">
        <v>2475</v>
      </c>
      <c r="AE374">
        <v>0</v>
      </c>
      <c r="AF374">
        <v>0</v>
      </c>
      <c r="AG374">
        <v>2575</v>
      </c>
      <c r="AH374">
        <v>-100</v>
      </c>
      <c r="AI374">
        <v>2475</v>
      </c>
      <c r="AJ374">
        <v>0</v>
      </c>
      <c r="AK374">
        <v>0</v>
      </c>
      <c r="AL374">
        <v>0</v>
      </c>
    </row>
    <row r="375" spans="1:38" hidden="1" x14ac:dyDescent="0.2">
      <c r="A375">
        <v>9000596</v>
      </c>
      <c r="B375" t="s">
        <v>1158</v>
      </c>
      <c r="C375" t="s">
        <v>278</v>
      </c>
      <c r="D375" t="s">
        <v>1159</v>
      </c>
      <c r="E375" t="s">
        <v>1160</v>
      </c>
      <c r="F375" t="s">
        <v>105</v>
      </c>
      <c r="G375">
        <v>0</v>
      </c>
      <c r="H375">
        <v>0</v>
      </c>
      <c r="I375">
        <v>0</v>
      </c>
      <c r="J375">
        <v>2.15</v>
      </c>
      <c r="L375">
        <v>3550.18</v>
      </c>
      <c r="M375">
        <v>0</v>
      </c>
      <c r="N375">
        <v>1050</v>
      </c>
      <c r="O375">
        <v>0</v>
      </c>
      <c r="Q375">
        <v>4600.18</v>
      </c>
      <c r="R375">
        <v>73912.31</v>
      </c>
      <c r="S375">
        <v>0</v>
      </c>
      <c r="T375">
        <v>0</v>
      </c>
      <c r="U375">
        <v>0</v>
      </c>
      <c r="V375">
        <v>10000</v>
      </c>
      <c r="W375">
        <v>0</v>
      </c>
      <c r="X375">
        <v>50000</v>
      </c>
      <c r="Y375">
        <v>8740.7999999999993</v>
      </c>
      <c r="Z375">
        <v>155.15</v>
      </c>
      <c r="AB375">
        <v>138.58000000000001</v>
      </c>
      <c r="AC375">
        <v>16.57</v>
      </c>
      <c r="AD375">
        <v>4583.6100000000006</v>
      </c>
      <c r="AE375">
        <v>15.26</v>
      </c>
      <c r="AF375">
        <v>1.3100000000000005</v>
      </c>
      <c r="AG375">
        <v>4541.58</v>
      </c>
      <c r="AH375">
        <v>42.030000000000655</v>
      </c>
      <c r="AI375">
        <v>4600.18</v>
      </c>
      <c r="AJ375">
        <v>0</v>
      </c>
      <c r="AK375">
        <v>0</v>
      </c>
      <c r="AL375">
        <v>16.57</v>
      </c>
    </row>
    <row r="376" spans="1:38" hidden="1" x14ac:dyDescent="0.2">
      <c r="A376">
        <v>9000597</v>
      </c>
      <c r="B376" t="s">
        <v>1161</v>
      </c>
      <c r="C376" t="s">
        <v>278</v>
      </c>
      <c r="D376" t="s">
        <v>1162</v>
      </c>
      <c r="E376" t="s">
        <v>1163</v>
      </c>
      <c r="F376" t="s">
        <v>105</v>
      </c>
      <c r="G376">
        <v>0</v>
      </c>
      <c r="H376">
        <v>0</v>
      </c>
      <c r="I376">
        <v>0</v>
      </c>
      <c r="J376">
        <v>1.65</v>
      </c>
      <c r="L376">
        <v>2709.49</v>
      </c>
      <c r="M376">
        <v>0</v>
      </c>
      <c r="N376">
        <v>0</v>
      </c>
      <c r="O376">
        <v>0</v>
      </c>
      <c r="Q376">
        <v>2709.49</v>
      </c>
      <c r="R376">
        <v>63321.86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50000</v>
      </c>
      <c r="Y376">
        <v>7009.41</v>
      </c>
      <c r="Z376">
        <v>189.37</v>
      </c>
      <c r="AB376">
        <v>177.13</v>
      </c>
      <c r="AC376">
        <v>12.24</v>
      </c>
      <c r="AD376">
        <v>2697.25</v>
      </c>
      <c r="AE376">
        <v>4.1500000000000004</v>
      </c>
      <c r="AF376">
        <v>8.09</v>
      </c>
      <c r="AG376">
        <v>2738.0699999999997</v>
      </c>
      <c r="AH376">
        <v>-40.819999999999709</v>
      </c>
      <c r="AI376">
        <v>2709.49</v>
      </c>
      <c r="AJ376">
        <v>0</v>
      </c>
      <c r="AK376">
        <v>0</v>
      </c>
      <c r="AL376">
        <v>12.24</v>
      </c>
    </row>
    <row r="377" spans="1:38" hidden="1" x14ac:dyDescent="0.2">
      <c r="A377">
        <v>9000598</v>
      </c>
      <c r="B377" t="s">
        <v>1164</v>
      </c>
      <c r="C377" t="s">
        <v>278</v>
      </c>
      <c r="D377" t="s">
        <v>1165</v>
      </c>
      <c r="E377" t="s">
        <v>1166</v>
      </c>
      <c r="F377" t="s">
        <v>105</v>
      </c>
      <c r="G377">
        <v>0</v>
      </c>
      <c r="H377">
        <v>0</v>
      </c>
      <c r="I377">
        <v>0</v>
      </c>
      <c r="J377">
        <v>1.8</v>
      </c>
      <c r="L377">
        <v>2739.18</v>
      </c>
      <c r="M377">
        <v>0</v>
      </c>
      <c r="N377">
        <v>0</v>
      </c>
      <c r="O377">
        <v>0</v>
      </c>
      <c r="Q377">
        <v>2739.18</v>
      </c>
      <c r="R377">
        <v>62904.03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50000</v>
      </c>
      <c r="Y377">
        <v>7003.16</v>
      </c>
      <c r="Z377">
        <v>177.03</v>
      </c>
      <c r="AB377">
        <v>168.55</v>
      </c>
      <c r="AC377">
        <v>8.48</v>
      </c>
      <c r="AD377">
        <v>2730.7</v>
      </c>
      <c r="AE377">
        <v>16.98</v>
      </c>
      <c r="AF377">
        <v>-8.5</v>
      </c>
      <c r="AG377">
        <v>2985.66</v>
      </c>
      <c r="AH377">
        <v>-254.96000000000004</v>
      </c>
      <c r="AI377">
        <v>2739.18</v>
      </c>
      <c r="AJ377">
        <v>0</v>
      </c>
      <c r="AK377">
        <v>0</v>
      </c>
      <c r="AL377">
        <v>8.48</v>
      </c>
    </row>
    <row r="378" spans="1:38" hidden="1" x14ac:dyDescent="0.2">
      <c r="A378">
        <v>9000599</v>
      </c>
      <c r="B378" t="s">
        <v>1167</v>
      </c>
      <c r="C378" t="s">
        <v>278</v>
      </c>
      <c r="D378" t="s">
        <v>1168</v>
      </c>
      <c r="E378" t="s">
        <v>1169</v>
      </c>
      <c r="F378" t="s">
        <v>105</v>
      </c>
      <c r="G378">
        <v>0</v>
      </c>
      <c r="H378">
        <v>0</v>
      </c>
      <c r="I378">
        <v>0</v>
      </c>
      <c r="J378">
        <v>1.8</v>
      </c>
      <c r="L378">
        <v>2782.64</v>
      </c>
      <c r="M378">
        <v>0</v>
      </c>
      <c r="N378">
        <v>100</v>
      </c>
      <c r="O378">
        <v>0</v>
      </c>
      <c r="Q378">
        <v>2882.64</v>
      </c>
      <c r="R378">
        <v>65389.11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50000</v>
      </c>
      <c r="Y378">
        <v>7003.16</v>
      </c>
      <c r="Z378">
        <v>251.58</v>
      </c>
      <c r="AB378">
        <v>228.52</v>
      </c>
      <c r="AC378">
        <v>23.06</v>
      </c>
      <c r="AD378">
        <v>2859.58</v>
      </c>
      <c r="AE378">
        <v>18.579999999999998</v>
      </c>
      <c r="AF378">
        <v>4.4800000000000004</v>
      </c>
      <c r="AG378">
        <v>3027.39</v>
      </c>
      <c r="AH378">
        <v>-167.80999999999995</v>
      </c>
      <c r="AI378">
        <v>2882.64</v>
      </c>
      <c r="AJ378">
        <v>0</v>
      </c>
      <c r="AK378">
        <v>0</v>
      </c>
      <c r="AL378">
        <v>23.06</v>
      </c>
    </row>
    <row r="379" spans="1:38" hidden="1" x14ac:dyDescent="0.2">
      <c r="A379">
        <v>9000600</v>
      </c>
      <c r="B379" t="s">
        <v>1170</v>
      </c>
      <c r="C379" t="s">
        <v>116</v>
      </c>
      <c r="D379" t="s">
        <v>1171</v>
      </c>
      <c r="E379" t="s">
        <v>1172</v>
      </c>
      <c r="F379" t="s">
        <v>105</v>
      </c>
      <c r="G379">
        <v>0</v>
      </c>
      <c r="H379">
        <v>0</v>
      </c>
      <c r="I379">
        <v>0</v>
      </c>
      <c r="J379">
        <v>1.65</v>
      </c>
      <c r="L379">
        <v>2804.9999999999991</v>
      </c>
      <c r="M379">
        <v>0</v>
      </c>
      <c r="N379">
        <v>0</v>
      </c>
      <c r="O379">
        <v>0</v>
      </c>
      <c r="Q379">
        <v>2804.9999999999991</v>
      </c>
      <c r="R379">
        <v>53983.96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50000</v>
      </c>
      <c r="Y379">
        <v>6969.13</v>
      </c>
      <c r="Z379">
        <v>0</v>
      </c>
      <c r="AB379">
        <v>0</v>
      </c>
      <c r="AC379">
        <v>0</v>
      </c>
      <c r="AD379">
        <v>2804.9999999999991</v>
      </c>
      <c r="AE379">
        <v>0</v>
      </c>
      <c r="AF379">
        <v>0</v>
      </c>
      <c r="AG379">
        <v>2787.48</v>
      </c>
      <c r="AH379">
        <v>17.519999999999072</v>
      </c>
      <c r="AI379">
        <v>2804.9999999999991</v>
      </c>
      <c r="AJ379">
        <v>0</v>
      </c>
      <c r="AK379">
        <v>0</v>
      </c>
      <c r="AL379">
        <v>0</v>
      </c>
    </row>
    <row r="380" spans="1:38" hidden="1" x14ac:dyDescent="0.2">
      <c r="A380">
        <v>9000601</v>
      </c>
      <c r="B380" t="s">
        <v>1173</v>
      </c>
      <c r="C380" t="s">
        <v>116</v>
      </c>
      <c r="D380" t="s">
        <v>1174</v>
      </c>
      <c r="E380" t="s">
        <v>1175</v>
      </c>
      <c r="F380" t="s">
        <v>105</v>
      </c>
      <c r="G380">
        <v>0</v>
      </c>
      <c r="H380">
        <v>0</v>
      </c>
      <c r="I380">
        <v>0</v>
      </c>
      <c r="J380">
        <v>1.65</v>
      </c>
      <c r="L380">
        <v>2804.9999999999991</v>
      </c>
      <c r="M380">
        <v>0</v>
      </c>
      <c r="N380">
        <v>0</v>
      </c>
      <c r="O380">
        <v>0</v>
      </c>
      <c r="Q380">
        <v>2804.9999999999991</v>
      </c>
      <c r="R380">
        <v>55163.92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50000</v>
      </c>
      <c r="Y380">
        <v>6969.13</v>
      </c>
      <c r="Z380">
        <v>0</v>
      </c>
      <c r="AB380">
        <v>0</v>
      </c>
      <c r="AC380">
        <v>0</v>
      </c>
      <c r="AD380">
        <v>2804.9999999999991</v>
      </c>
      <c r="AE380">
        <v>0</v>
      </c>
      <c r="AF380">
        <v>0</v>
      </c>
      <c r="AG380">
        <v>2887.48</v>
      </c>
      <c r="AH380">
        <v>-82.480000000000928</v>
      </c>
      <c r="AI380">
        <v>2804.9999999999991</v>
      </c>
      <c r="AJ380">
        <v>0</v>
      </c>
      <c r="AK380">
        <v>0</v>
      </c>
      <c r="AL380">
        <v>0</v>
      </c>
    </row>
    <row r="381" spans="1:38" hidden="1" x14ac:dyDescent="0.2">
      <c r="A381">
        <v>9000602</v>
      </c>
      <c r="B381" t="s">
        <v>1176</v>
      </c>
      <c r="C381" t="s">
        <v>116</v>
      </c>
      <c r="D381" t="s">
        <v>1177</v>
      </c>
      <c r="E381" t="s">
        <v>1178</v>
      </c>
      <c r="F381" t="s">
        <v>105</v>
      </c>
      <c r="G381">
        <v>0</v>
      </c>
      <c r="H381">
        <v>0</v>
      </c>
      <c r="I381">
        <v>0</v>
      </c>
      <c r="J381">
        <v>1.65</v>
      </c>
      <c r="L381">
        <v>2804.9999999999991</v>
      </c>
      <c r="M381">
        <v>0</v>
      </c>
      <c r="N381">
        <v>0</v>
      </c>
      <c r="O381">
        <v>0</v>
      </c>
      <c r="Q381">
        <v>2804.9999999999991</v>
      </c>
      <c r="R381">
        <v>55163.92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50000</v>
      </c>
      <c r="Y381">
        <v>6969.13</v>
      </c>
      <c r="Z381">
        <v>0</v>
      </c>
      <c r="AB381">
        <v>0</v>
      </c>
      <c r="AC381">
        <v>0</v>
      </c>
      <c r="AD381">
        <v>2804.9999999999991</v>
      </c>
      <c r="AE381">
        <v>0</v>
      </c>
      <c r="AF381">
        <v>0</v>
      </c>
      <c r="AG381">
        <v>2887.48</v>
      </c>
      <c r="AH381">
        <v>-82.480000000000928</v>
      </c>
      <c r="AI381">
        <v>2804.9999999999991</v>
      </c>
      <c r="AJ381">
        <v>0</v>
      </c>
      <c r="AK381">
        <v>0</v>
      </c>
      <c r="AL381">
        <v>0</v>
      </c>
    </row>
    <row r="382" spans="1:38" hidden="1" x14ac:dyDescent="0.2">
      <c r="A382">
        <v>9000603</v>
      </c>
      <c r="B382" t="s">
        <v>1179</v>
      </c>
      <c r="C382" t="s">
        <v>363</v>
      </c>
      <c r="D382" t="s">
        <v>1180</v>
      </c>
      <c r="E382" t="s">
        <v>1181</v>
      </c>
      <c r="F382" t="s">
        <v>105</v>
      </c>
      <c r="G382">
        <v>0</v>
      </c>
      <c r="H382">
        <v>0</v>
      </c>
      <c r="I382">
        <v>0</v>
      </c>
      <c r="J382">
        <v>1.65</v>
      </c>
      <c r="L382">
        <v>2801.7</v>
      </c>
      <c r="M382">
        <v>0</v>
      </c>
      <c r="N382">
        <v>100</v>
      </c>
      <c r="O382">
        <v>0</v>
      </c>
      <c r="Q382">
        <v>2901.7</v>
      </c>
      <c r="R382">
        <v>63190.17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50000</v>
      </c>
      <c r="Y382">
        <v>6969.13</v>
      </c>
      <c r="Z382">
        <v>186.63</v>
      </c>
      <c r="AB382">
        <v>198.48</v>
      </c>
      <c r="AC382">
        <v>0</v>
      </c>
      <c r="AD382">
        <v>2901.7</v>
      </c>
      <c r="AE382">
        <v>54.25</v>
      </c>
      <c r="AF382">
        <v>-54.25</v>
      </c>
      <c r="AG382">
        <v>5050.75</v>
      </c>
      <c r="AH382">
        <v>-2149.0500000000002</v>
      </c>
      <c r="AI382">
        <v>2901.7</v>
      </c>
      <c r="AJ382">
        <v>0</v>
      </c>
      <c r="AK382">
        <v>0</v>
      </c>
      <c r="AL382">
        <v>0</v>
      </c>
    </row>
    <row r="383" spans="1:38" hidden="1" x14ac:dyDescent="0.2">
      <c r="A383">
        <v>9000604</v>
      </c>
      <c r="B383" t="s">
        <v>1182</v>
      </c>
      <c r="C383" t="s">
        <v>363</v>
      </c>
      <c r="D383" t="s">
        <v>1183</v>
      </c>
      <c r="E383" t="s">
        <v>1184</v>
      </c>
      <c r="F383" t="s">
        <v>105</v>
      </c>
      <c r="G383">
        <v>0</v>
      </c>
      <c r="H383">
        <v>0</v>
      </c>
      <c r="I383">
        <v>0</v>
      </c>
      <c r="J383">
        <v>2.15</v>
      </c>
      <c r="L383">
        <v>3650.7</v>
      </c>
      <c r="M383">
        <v>0</v>
      </c>
      <c r="N383">
        <v>50</v>
      </c>
      <c r="O383">
        <v>0</v>
      </c>
      <c r="Q383">
        <v>3700.7</v>
      </c>
      <c r="R383">
        <v>69960.429999999993</v>
      </c>
      <c r="S383">
        <v>0</v>
      </c>
      <c r="T383">
        <v>0</v>
      </c>
      <c r="U383">
        <v>0</v>
      </c>
      <c r="V383">
        <v>10000</v>
      </c>
      <c r="W383">
        <v>0</v>
      </c>
      <c r="X383">
        <v>50000</v>
      </c>
      <c r="Y383">
        <v>8761.34</v>
      </c>
      <c r="Z383">
        <v>35.97</v>
      </c>
      <c r="AB383">
        <v>78.17</v>
      </c>
      <c r="AC383">
        <v>0</v>
      </c>
      <c r="AD383">
        <v>3700.7</v>
      </c>
      <c r="AE383">
        <v>0</v>
      </c>
      <c r="AF383">
        <v>0</v>
      </c>
      <c r="AG383">
        <v>3705</v>
      </c>
      <c r="AH383">
        <v>-4.3000000000001819</v>
      </c>
      <c r="AI383">
        <v>3700.7</v>
      </c>
      <c r="AJ383">
        <v>0</v>
      </c>
      <c r="AK383">
        <v>0</v>
      </c>
      <c r="AL383">
        <v>0</v>
      </c>
    </row>
    <row r="384" spans="1:38" hidden="1" x14ac:dyDescent="0.2">
      <c r="A384">
        <v>9000605</v>
      </c>
      <c r="B384" t="s">
        <v>1185</v>
      </c>
      <c r="C384" t="s">
        <v>75</v>
      </c>
      <c r="D384" t="s">
        <v>1186</v>
      </c>
      <c r="E384" t="s">
        <v>1187</v>
      </c>
      <c r="F384" t="s">
        <v>105</v>
      </c>
      <c r="G384">
        <v>0</v>
      </c>
      <c r="H384">
        <v>0</v>
      </c>
      <c r="I384">
        <v>0</v>
      </c>
      <c r="J384">
        <v>1.65</v>
      </c>
      <c r="L384">
        <v>2804.16</v>
      </c>
      <c r="M384">
        <v>0</v>
      </c>
      <c r="N384">
        <v>0</v>
      </c>
      <c r="O384">
        <v>0</v>
      </c>
      <c r="Q384">
        <v>2804.16</v>
      </c>
      <c r="R384">
        <v>54058.33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50000</v>
      </c>
      <c r="Y384">
        <v>7001.36</v>
      </c>
      <c r="Z384">
        <v>0</v>
      </c>
      <c r="AB384">
        <v>0</v>
      </c>
      <c r="AC384">
        <v>0</v>
      </c>
      <c r="AD384">
        <v>2804.16</v>
      </c>
      <c r="AE384">
        <v>0</v>
      </c>
      <c r="AF384">
        <v>0</v>
      </c>
      <c r="AG384">
        <v>2805</v>
      </c>
      <c r="AH384">
        <v>-0.84000000000014552</v>
      </c>
      <c r="AI384">
        <v>2804.16</v>
      </c>
      <c r="AJ384">
        <v>0</v>
      </c>
      <c r="AK384">
        <v>0</v>
      </c>
      <c r="AL384">
        <v>0</v>
      </c>
    </row>
    <row r="385" spans="1:38" hidden="1" x14ac:dyDescent="0.2">
      <c r="A385">
        <v>9000606</v>
      </c>
      <c r="B385" t="s">
        <v>1188</v>
      </c>
      <c r="C385" t="s">
        <v>82</v>
      </c>
      <c r="D385" t="s">
        <v>1189</v>
      </c>
      <c r="E385" t="s">
        <v>1190</v>
      </c>
      <c r="F385" t="s">
        <v>105</v>
      </c>
      <c r="G385">
        <v>0</v>
      </c>
      <c r="H385">
        <v>0</v>
      </c>
      <c r="I385">
        <v>0</v>
      </c>
      <c r="J385">
        <v>1.65</v>
      </c>
      <c r="L385">
        <v>2783.31</v>
      </c>
      <c r="M385">
        <v>0</v>
      </c>
      <c r="N385">
        <v>0</v>
      </c>
      <c r="O385">
        <v>0</v>
      </c>
      <c r="Q385">
        <v>2783.31</v>
      </c>
      <c r="R385">
        <v>54175.25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50000</v>
      </c>
      <c r="Y385">
        <v>7010.4</v>
      </c>
      <c r="Z385">
        <v>0</v>
      </c>
      <c r="AB385">
        <v>0</v>
      </c>
      <c r="AC385">
        <v>0</v>
      </c>
      <c r="AD385">
        <v>2783.31</v>
      </c>
      <c r="AE385">
        <v>0</v>
      </c>
      <c r="AF385">
        <v>0</v>
      </c>
      <c r="AG385">
        <v>2767.55</v>
      </c>
      <c r="AH385">
        <v>15.759999999999764</v>
      </c>
      <c r="AI385">
        <v>2783.31</v>
      </c>
      <c r="AJ385">
        <v>0</v>
      </c>
      <c r="AK385">
        <v>0</v>
      </c>
      <c r="AL385">
        <v>0</v>
      </c>
    </row>
    <row r="386" spans="1:38" hidden="1" x14ac:dyDescent="0.2">
      <c r="A386">
        <v>9000607</v>
      </c>
      <c r="B386" t="s">
        <v>1191</v>
      </c>
      <c r="C386" t="s">
        <v>75</v>
      </c>
      <c r="D386" t="s">
        <v>1192</v>
      </c>
      <c r="E386" t="s">
        <v>1193</v>
      </c>
      <c r="F386" t="s">
        <v>125</v>
      </c>
      <c r="G386">
        <v>0</v>
      </c>
      <c r="H386">
        <v>0</v>
      </c>
      <c r="I386">
        <v>0</v>
      </c>
      <c r="J386">
        <v>3.6</v>
      </c>
      <c r="L386">
        <v>6118.16</v>
      </c>
      <c r="M386">
        <v>0</v>
      </c>
      <c r="N386">
        <v>0</v>
      </c>
      <c r="O386">
        <v>0</v>
      </c>
      <c r="Q386">
        <v>6118.16</v>
      </c>
      <c r="R386">
        <v>97629.98000000001</v>
      </c>
      <c r="S386">
        <v>10000</v>
      </c>
      <c r="T386">
        <v>10000</v>
      </c>
      <c r="U386">
        <v>0</v>
      </c>
      <c r="V386">
        <v>10000</v>
      </c>
      <c r="W386">
        <v>0</v>
      </c>
      <c r="X386">
        <v>50000</v>
      </c>
      <c r="Y386">
        <v>20951.5</v>
      </c>
      <c r="Z386">
        <v>0</v>
      </c>
      <c r="AB386">
        <v>0</v>
      </c>
      <c r="AC386">
        <v>0</v>
      </c>
      <c r="AD386">
        <v>6118.16</v>
      </c>
      <c r="AE386">
        <v>0</v>
      </c>
      <c r="AF386">
        <v>0</v>
      </c>
      <c r="AG386">
        <v>6120</v>
      </c>
      <c r="AH386">
        <v>-1.8400000000001455</v>
      </c>
      <c r="AI386">
        <v>6118.16</v>
      </c>
      <c r="AJ386">
        <v>0</v>
      </c>
      <c r="AK386">
        <v>0</v>
      </c>
      <c r="AL386">
        <v>0</v>
      </c>
    </row>
    <row r="387" spans="1:38" hidden="1" x14ac:dyDescent="0.2">
      <c r="A387">
        <v>9000608</v>
      </c>
      <c r="B387" t="s">
        <v>1194</v>
      </c>
      <c r="C387" t="s">
        <v>82</v>
      </c>
      <c r="D387" t="s">
        <v>1195</v>
      </c>
      <c r="E387" t="s">
        <v>1196</v>
      </c>
      <c r="F387" t="s">
        <v>105</v>
      </c>
      <c r="G387">
        <v>0</v>
      </c>
      <c r="H387">
        <v>0</v>
      </c>
      <c r="I387">
        <v>0</v>
      </c>
      <c r="J387">
        <v>3.6</v>
      </c>
      <c r="L387">
        <v>6115.06</v>
      </c>
      <c r="M387">
        <v>0</v>
      </c>
      <c r="N387">
        <v>0</v>
      </c>
      <c r="O387">
        <v>0</v>
      </c>
      <c r="Q387">
        <v>6115.06</v>
      </c>
      <c r="R387">
        <v>98452.959999999992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50000</v>
      </c>
      <c r="Y387">
        <v>13666.69</v>
      </c>
      <c r="Z387">
        <v>1043.5899999999999</v>
      </c>
      <c r="AB387">
        <v>959.15</v>
      </c>
      <c r="AC387">
        <v>84.44</v>
      </c>
      <c r="AD387">
        <v>6030.6200000000008</v>
      </c>
      <c r="AE387">
        <v>82.62</v>
      </c>
      <c r="AF387">
        <v>1.8199999999999932</v>
      </c>
      <c r="AG387">
        <v>5931.86</v>
      </c>
      <c r="AH387">
        <v>98.760000000001128</v>
      </c>
      <c r="AI387">
        <v>6115.06</v>
      </c>
      <c r="AJ387">
        <v>0</v>
      </c>
      <c r="AK387">
        <v>0</v>
      </c>
      <c r="AL387">
        <v>84.44</v>
      </c>
    </row>
    <row r="388" spans="1:38" hidden="1" x14ac:dyDescent="0.2">
      <c r="A388">
        <v>9000609</v>
      </c>
      <c r="B388" t="s">
        <v>1197</v>
      </c>
      <c r="C388" t="s">
        <v>82</v>
      </c>
      <c r="D388" t="s">
        <v>1198</v>
      </c>
      <c r="E388" t="s">
        <v>1199</v>
      </c>
      <c r="F388" t="s">
        <v>105</v>
      </c>
      <c r="G388">
        <v>0</v>
      </c>
      <c r="H388">
        <v>0</v>
      </c>
      <c r="I388">
        <v>0</v>
      </c>
      <c r="J388">
        <v>3.05</v>
      </c>
      <c r="L388">
        <v>5124.4799999999996</v>
      </c>
      <c r="M388">
        <v>0</v>
      </c>
      <c r="N388">
        <v>0</v>
      </c>
      <c r="O388">
        <v>0</v>
      </c>
      <c r="Q388">
        <v>5124.4799999999996</v>
      </c>
      <c r="R388">
        <v>84818.54</v>
      </c>
      <c r="S388">
        <v>2000</v>
      </c>
      <c r="T388">
        <v>0</v>
      </c>
      <c r="U388">
        <v>0</v>
      </c>
      <c r="V388">
        <v>20000</v>
      </c>
      <c r="W388">
        <v>0</v>
      </c>
      <c r="X388">
        <v>50000</v>
      </c>
      <c r="Y388">
        <v>12749.66</v>
      </c>
      <c r="Z388">
        <v>2.0699999999999998</v>
      </c>
      <c r="AB388">
        <v>83.3</v>
      </c>
      <c r="AC388">
        <v>0</v>
      </c>
      <c r="AD388">
        <v>5124.4799999999996</v>
      </c>
      <c r="AE388">
        <v>0</v>
      </c>
      <c r="AF388">
        <v>0</v>
      </c>
      <c r="AG388">
        <v>5161.8</v>
      </c>
      <c r="AH388">
        <v>-37.320000000000618</v>
      </c>
      <c r="AI388">
        <v>5124.4799999999996</v>
      </c>
      <c r="AJ388">
        <v>0</v>
      </c>
      <c r="AK388">
        <v>0</v>
      </c>
      <c r="AL388">
        <v>0</v>
      </c>
    </row>
    <row r="389" spans="1:38" hidden="1" x14ac:dyDescent="0.2">
      <c r="A389">
        <v>9000610</v>
      </c>
      <c r="B389" t="s">
        <v>1200</v>
      </c>
      <c r="C389" t="s">
        <v>426</v>
      </c>
      <c r="D389" t="s">
        <v>1201</v>
      </c>
      <c r="E389" t="s">
        <v>1202</v>
      </c>
      <c r="F389" t="s">
        <v>125</v>
      </c>
      <c r="G389">
        <v>0</v>
      </c>
      <c r="H389">
        <v>0</v>
      </c>
      <c r="I389">
        <v>0</v>
      </c>
      <c r="J389">
        <v>4.5</v>
      </c>
      <c r="L389">
        <v>7431.66</v>
      </c>
      <c r="M389">
        <v>0</v>
      </c>
      <c r="N389">
        <v>0</v>
      </c>
      <c r="O389">
        <v>50</v>
      </c>
      <c r="Q389">
        <v>7381.66</v>
      </c>
      <c r="R389">
        <v>111759.47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50000</v>
      </c>
      <c r="Y389">
        <v>20374.05</v>
      </c>
      <c r="Z389">
        <v>1618.54</v>
      </c>
      <c r="AB389">
        <v>1208.6099999999999</v>
      </c>
      <c r="AC389">
        <v>409.93</v>
      </c>
      <c r="AD389">
        <v>6971.73</v>
      </c>
      <c r="AE389">
        <v>214.7</v>
      </c>
      <c r="AF389">
        <v>195.23000000000002</v>
      </c>
      <c r="AG389">
        <v>7245.4000000000005</v>
      </c>
      <c r="AH389">
        <v>-273.67000000000098</v>
      </c>
      <c r="AI389">
        <v>7381.66</v>
      </c>
      <c r="AJ389">
        <v>0</v>
      </c>
      <c r="AK389">
        <v>0</v>
      </c>
      <c r="AL389">
        <v>409.93</v>
      </c>
    </row>
    <row r="390" spans="1:38" hidden="1" x14ac:dyDescent="0.2">
      <c r="A390">
        <v>9000611</v>
      </c>
      <c r="B390" t="s">
        <v>1203</v>
      </c>
      <c r="C390" t="s">
        <v>101</v>
      </c>
      <c r="D390" t="s">
        <v>1204</v>
      </c>
      <c r="E390" t="s">
        <v>1205</v>
      </c>
      <c r="F390" t="s">
        <v>125</v>
      </c>
      <c r="G390">
        <v>0</v>
      </c>
      <c r="H390">
        <v>0</v>
      </c>
      <c r="I390">
        <v>0</v>
      </c>
      <c r="J390">
        <v>4.5</v>
      </c>
      <c r="L390">
        <v>7742.59</v>
      </c>
      <c r="M390">
        <v>0</v>
      </c>
      <c r="N390">
        <v>0</v>
      </c>
      <c r="O390">
        <v>0</v>
      </c>
      <c r="Q390">
        <v>7742.59</v>
      </c>
      <c r="R390">
        <v>116955.48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50000</v>
      </c>
      <c r="Y390">
        <v>21429.14</v>
      </c>
      <c r="Z390">
        <v>2032.63</v>
      </c>
      <c r="AB390">
        <v>1561.85</v>
      </c>
      <c r="AC390">
        <v>470.78</v>
      </c>
      <c r="AD390">
        <v>7271.81</v>
      </c>
      <c r="AE390">
        <v>475.49</v>
      </c>
      <c r="AF390">
        <v>-4.7100000000000364</v>
      </c>
      <c r="AG390">
        <v>7324.0300000000007</v>
      </c>
      <c r="AH390">
        <v>-52.220000000000255</v>
      </c>
      <c r="AI390">
        <v>7742.59</v>
      </c>
      <c r="AJ390">
        <v>0</v>
      </c>
      <c r="AK390">
        <v>0</v>
      </c>
      <c r="AL390">
        <v>470.78</v>
      </c>
    </row>
    <row r="391" spans="1:38" hidden="1" x14ac:dyDescent="0.2">
      <c r="A391">
        <v>9000612</v>
      </c>
      <c r="B391" t="s">
        <v>1206</v>
      </c>
      <c r="C391" t="s">
        <v>363</v>
      </c>
      <c r="D391" t="s">
        <v>1207</v>
      </c>
      <c r="E391" t="s">
        <v>1208</v>
      </c>
      <c r="F391" t="s">
        <v>105</v>
      </c>
      <c r="G391">
        <v>0</v>
      </c>
      <c r="H391">
        <v>0</v>
      </c>
      <c r="I391">
        <v>0</v>
      </c>
      <c r="J391">
        <v>1.65</v>
      </c>
      <c r="L391">
        <v>2801.7</v>
      </c>
      <c r="M391">
        <v>0</v>
      </c>
      <c r="N391">
        <v>0</v>
      </c>
      <c r="O391">
        <v>100</v>
      </c>
      <c r="Q391">
        <v>2701.7</v>
      </c>
      <c r="R391">
        <v>56251.34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50000</v>
      </c>
      <c r="Y391">
        <v>7630.57</v>
      </c>
      <c r="Z391">
        <v>0</v>
      </c>
      <c r="AB391">
        <v>21.91</v>
      </c>
      <c r="AC391">
        <v>0</v>
      </c>
      <c r="AD391">
        <v>2701.7</v>
      </c>
      <c r="AE391">
        <v>0</v>
      </c>
      <c r="AF391">
        <v>0</v>
      </c>
      <c r="AG391">
        <v>2805</v>
      </c>
      <c r="AH391">
        <v>-103.30000000000018</v>
      </c>
      <c r="AI391">
        <v>2701.7</v>
      </c>
      <c r="AJ391">
        <v>0</v>
      </c>
      <c r="AK391">
        <v>0</v>
      </c>
      <c r="AL391">
        <v>0</v>
      </c>
    </row>
    <row r="392" spans="1:38" hidden="1" x14ac:dyDescent="0.2">
      <c r="A392">
        <v>9000613</v>
      </c>
      <c r="B392" t="s">
        <v>1209</v>
      </c>
      <c r="C392" t="s">
        <v>46</v>
      </c>
      <c r="D392" t="s">
        <v>1210</v>
      </c>
      <c r="E392" t="s">
        <v>1211</v>
      </c>
      <c r="F392" t="s">
        <v>105</v>
      </c>
      <c r="G392">
        <v>0</v>
      </c>
      <c r="H392">
        <v>0</v>
      </c>
      <c r="I392">
        <v>0</v>
      </c>
      <c r="J392">
        <v>1.65</v>
      </c>
      <c r="L392">
        <v>0</v>
      </c>
      <c r="M392">
        <v>0</v>
      </c>
      <c r="N392">
        <v>0</v>
      </c>
      <c r="O392">
        <v>0</v>
      </c>
      <c r="Q392">
        <v>0</v>
      </c>
      <c r="R392">
        <v>37049.42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50000</v>
      </c>
      <c r="Y392">
        <v>7741.59</v>
      </c>
      <c r="Z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">
      <c r="A393">
        <v>9000614</v>
      </c>
      <c r="B393" t="s">
        <v>1212</v>
      </c>
      <c r="C393" t="s">
        <v>46</v>
      </c>
      <c r="D393" t="s">
        <v>1213</v>
      </c>
      <c r="E393" t="s">
        <v>1214</v>
      </c>
      <c r="F393" t="s">
        <v>105</v>
      </c>
      <c r="G393">
        <v>0</v>
      </c>
      <c r="H393">
        <v>0</v>
      </c>
      <c r="I393">
        <v>0</v>
      </c>
      <c r="J393">
        <v>2.15</v>
      </c>
      <c r="L393">
        <v>3662.69</v>
      </c>
      <c r="M393">
        <v>0</v>
      </c>
      <c r="N393">
        <v>0</v>
      </c>
      <c r="O393">
        <v>0</v>
      </c>
      <c r="Q393">
        <v>3662.69</v>
      </c>
      <c r="R393">
        <v>79118.150000000009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50000</v>
      </c>
      <c r="Y393">
        <v>14661.68</v>
      </c>
      <c r="Z393">
        <v>433.69</v>
      </c>
      <c r="AB393">
        <v>378.61</v>
      </c>
      <c r="AC393">
        <v>55.08</v>
      </c>
      <c r="AD393">
        <v>3607.61</v>
      </c>
      <c r="AE393">
        <v>55.07</v>
      </c>
      <c r="AF393">
        <v>9.9999999999980105E-3</v>
      </c>
      <c r="AG393">
        <v>3607.62</v>
      </c>
      <c r="AH393">
        <v>-9.9999999997635314E-3</v>
      </c>
      <c r="AI393">
        <v>3662.69</v>
      </c>
      <c r="AJ393">
        <v>0</v>
      </c>
      <c r="AK393">
        <v>0</v>
      </c>
      <c r="AL393">
        <v>55.08</v>
      </c>
    </row>
    <row r="394" spans="1:38" hidden="1" x14ac:dyDescent="0.2">
      <c r="A394">
        <v>9000615</v>
      </c>
      <c r="B394" t="s">
        <v>1215</v>
      </c>
      <c r="C394" t="s">
        <v>363</v>
      </c>
      <c r="D394" t="s">
        <v>1216</v>
      </c>
      <c r="E394" t="s">
        <v>1217</v>
      </c>
      <c r="F394" t="s">
        <v>105</v>
      </c>
      <c r="G394">
        <v>0</v>
      </c>
      <c r="H394">
        <v>0</v>
      </c>
      <c r="I394">
        <v>0</v>
      </c>
      <c r="J394">
        <v>1.65</v>
      </c>
      <c r="L394">
        <v>2801.7</v>
      </c>
      <c r="M394">
        <v>0</v>
      </c>
      <c r="N394">
        <v>0</v>
      </c>
      <c r="O394">
        <v>0</v>
      </c>
      <c r="Q394">
        <v>2801.7</v>
      </c>
      <c r="R394">
        <v>55865.77</v>
      </c>
      <c r="S394">
        <v>0</v>
      </c>
      <c r="T394">
        <v>10000</v>
      </c>
      <c r="U394">
        <v>0</v>
      </c>
      <c r="V394">
        <v>0</v>
      </c>
      <c r="W394">
        <v>0</v>
      </c>
      <c r="X394">
        <v>50000</v>
      </c>
      <c r="Y394">
        <v>7341.67</v>
      </c>
      <c r="Z394">
        <v>0</v>
      </c>
      <c r="AB394">
        <v>0</v>
      </c>
      <c r="AC394">
        <v>0</v>
      </c>
      <c r="AD394">
        <v>2801.7</v>
      </c>
      <c r="AE394">
        <v>0</v>
      </c>
      <c r="AF394">
        <v>0</v>
      </c>
      <c r="AG394">
        <v>2805</v>
      </c>
      <c r="AH394">
        <v>-3.3000000000001819</v>
      </c>
      <c r="AI394">
        <v>2801.7</v>
      </c>
      <c r="AJ394">
        <v>0</v>
      </c>
      <c r="AK394">
        <v>0</v>
      </c>
      <c r="AL394">
        <v>0</v>
      </c>
    </row>
    <row r="395" spans="1:38" hidden="1" x14ac:dyDescent="0.2">
      <c r="A395">
        <v>9000616</v>
      </c>
      <c r="B395" t="s">
        <v>1218</v>
      </c>
      <c r="C395" t="s">
        <v>224</v>
      </c>
      <c r="D395" t="s">
        <v>1219</v>
      </c>
      <c r="E395" t="s">
        <v>1220</v>
      </c>
      <c r="F395" t="s">
        <v>125</v>
      </c>
      <c r="G395">
        <v>0</v>
      </c>
      <c r="H395">
        <v>0</v>
      </c>
      <c r="I395">
        <v>0</v>
      </c>
      <c r="J395">
        <v>4.5</v>
      </c>
      <c r="L395">
        <v>7650</v>
      </c>
      <c r="M395">
        <v>0</v>
      </c>
      <c r="N395">
        <v>0</v>
      </c>
      <c r="O395">
        <v>0</v>
      </c>
      <c r="Q395">
        <v>7650</v>
      </c>
      <c r="R395">
        <v>97033.4</v>
      </c>
      <c r="S395">
        <v>0</v>
      </c>
      <c r="T395">
        <v>0</v>
      </c>
      <c r="U395">
        <v>0</v>
      </c>
      <c r="V395">
        <v>20000</v>
      </c>
      <c r="W395">
        <v>0</v>
      </c>
      <c r="X395">
        <v>50000</v>
      </c>
      <c r="Y395">
        <v>15013.8</v>
      </c>
      <c r="Z395">
        <v>360.59</v>
      </c>
      <c r="AB395">
        <v>291.61</v>
      </c>
      <c r="AC395">
        <v>68.98</v>
      </c>
      <c r="AD395">
        <v>7581.02</v>
      </c>
      <c r="AE395">
        <v>23.08</v>
      </c>
      <c r="AF395">
        <v>45.900000000000006</v>
      </c>
      <c r="AG395">
        <v>6096.92</v>
      </c>
      <c r="AH395">
        <v>1484.1000000000004</v>
      </c>
      <c r="AI395">
        <v>7650</v>
      </c>
      <c r="AJ395">
        <v>0</v>
      </c>
      <c r="AK395">
        <v>0</v>
      </c>
      <c r="AL395">
        <v>68.98</v>
      </c>
    </row>
    <row r="396" spans="1:38" hidden="1" x14ac:dyDescent="0.2">
      <c r="A396">
        <v>9000617</v>
      </c>
      <c r="B396" t="s">
        <v>1221</v>
      </c>
      <c r="C396" t="s">
        <v>278</v>
      </c>
      <c r="D396" t="s">
        <v>1222</v>
      </c>
      <c r="E396" t="s">
        <v>1223</v>
      </c>
      <c r="F396" t="s">
        <v>105</v>
      </c>
      <c r="G396">
        <v>0</v>
      </c>
      <c r="H396">
        <v>0</v>
      </c>
      <c r="I396">
        <v>0</v>
      </c>
      <c r="J396">
        <v>2.15</v>
      </c>
      <c r="L396">
        <v>3550.18</v>
      </c>
      <c r="M396">
        <v>0</v>
      </c>
      <c r="N396">
        <v>50</v>
      </c>
      <c r="O396">
        <v>0</v>
      </c>
      <c r="Q396">
        <v>3600.18</v>
      </c>
      <c r="R396">
        <v>69311.92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50000</v>
      </c>
      <c r="Y396">
        <v>16406.18</v>
      </c>
      <c r="Z396">
        <v>87.17</v>
      </c>
      <c r="AB396">
        <v>37.19</v>
      </c>
      <c r="AC396">
        <v>49.98</v>
      </c>
      <c r="AD396">
        <v>3550.2</v>
      </c>
      <c r="AE396">
        <v>37.19</v>
      </c>
      <c r="AF396">
        <v>12.79</v>
      </c>
      <c r="AG396">
        <v>3519.65</v>
      </c>
      <c r="AH396">
        <v>30.549999999999727</v>
      </c>
      <c r="AI396">
        <v>3600.18</v>
      </c>
      <c r="AJ396">
        <v>0</v>
      </c>
      <c r="AK396">
        <v>0</v>
      </c>
      <c r="AL396">
        <v>49.98</v>
      </c>
    </row>
    <row r="397" spans="1:38" hidden="1" x14ac:dyDescent="0.2">
      <c r="A397">
        <v>9000618</v>
      </c>
      <c r="B397" t="s">
        <v>1224</v>
      </c>
      <c r="C397" t="s">
        <v>363</v>
      </c>
      <c r="D397" t="s">
        <v>1225</v>
      </c>
      <c r="E397" t="s">
        <v>1226</v>
      </c>
      <c r="F397" t="s">
        <v>105</v>
      </c>
      <c r="G397">
        <v>0</v>
      </c>
      <c r="H397">
        <v>0</v>
      </c>
      <c r="I397">
        <v>0</v>
      </c>
      <c r="J397">
        <v>3.05</v>
      </c>
      <c r="L397">
        <v>5178.8999999999996</v>
      </c>
      <c r="M397">
        <v>0</v>
      </c>
      <c r="N397">
        <v>0</v>
      </c>
      <c r="O397">
        <v>0</v>
      </c>
      <c r="Q397">
        <v>5178.8999999999996</v>
      </c>
      <c r="R397">
        <v>86621.72</v>
      </c>
      <c r="S397">
        <v>10000</v>
      </c>
      <c r="T397">
        <v>0</v>
      </c>
      <c r="U397">
        <v>0</v>
      </c>
      <c r="V397">
        <v>10000</v>
      </c>
      <c r="W397">
        <v>0</v>
      </c>
      <c r="X397">
        <v>50000</v>
      </c>
      <c r="Y397">
        <v>13046.09</v>
      </c>
      <c r="Z397">
        <v>107.27</v>
      </c>
      <c r="AB397">
        <v>133.09</v>
      </c>
      <c r="AC397">
        <v>0</v>
      </c>
      <c r="AD397">
        <v>5178.8999999999996</v>
      </c>
      <c r="AE397">
        <v>0</v>
      </c>
      <c r="AF397">
        <v>0</v>
      </c>
      <c r="AG397">
        <v>5185</v>
      </c>
      <c r="AH397">
        <v>-6.1000000000003638</v>
      </c>
      <c r="AI397">
        <v>5178.8999999999996</v>
      </c>
      <c r="AJ397">
        <v>0</v>
      </c>
      <c r="AK397">
        <v>0</v>
      </c>
      <c r="AL397">
        <v>0</v>
      </c>
    </row>
    <row r="398" spans="1:38" hidden="1" x14ac:dyDescent="0.2">
      <c r="A398">
        <v>9000619</v>
      </c>
      <c r="B398" t="s">
        <v>1227</v>
      </c>
      <c r="C398" t="s">
        <v>363</v>
      </c>
      <c r="D398" t="s">
        <v>1228</v>
      </c>
      <c r="E398" t="s">
        <v>1229</v>
      </c>
      <c r="F398" t="s">
        <v>125</v>
      </c>
      <c r="G398">
        <v>0</v>
      </c>
      <c r="H398">
        <v>0</v>
      </c>
      <c r="I398">
        <v>7253</v>
      </c>
      <c r="J398">
        <v>0</v>
      </c>
      <c r="L398">
        <v>7214.56</v>
      </c>
      <c r="M398">
        <v>0</v>
      </c>
      <c r="N398">
        <v>0</v>
      </c>
      <c r="O398">
        <v>0</v>
      </c>
      <c r="Q398">
        <v>7214.56</v>
      </c>
      <c r="R398">
        <v>116974.98999999999</v>
      </c>
      <c r="S398">
        <v>0</v>
      </c>
      <c r="T398">
        <v>9000</v>
      </c>
      <c r="U398">
        <v>0</v>
      </c>
      <c r="V398">
        <v>10000</v>
      </c>
      <c r="W398">
        <v>0</v>
      </c>
      <c r="X398">
        <v>50000</v>
      </c>
      <c r="Y398">
        <v>22594.959999999999</v>
      </c>
      <c r="Z398">
        <v>761.4</v>
      </c>
      <c r="AB398">
        <v>631.47</v>
      </c>
      <c r="AC398">
        <v>129.93</v>
      </c>
      <c r="AD398">
        <v>7084.63</v>
      </c>
      <c r="AE398">
        <v>71.709999999999994</v>
      </c>
      <c r="AF398">
        <v>58.220000000000013</v>
      </c>
      <c r="AG398">
        <v>7108.76</v>
      </c>
      <c r="AH398">
        <v>-24.130000000000109</v>
      </c>
      <c r="AI398">
        <v>7214.56</v>
      </c>
      <c r="AJ398">
        <v>0</v>
      </c>
      <c r="AK398">
        <v>0</v>
      </c>
      <c r="AL398">
        <v>129.93</v>
      </c>
    </row>
    <row r="399" spans="1:38" hidden="1" x14ac:dyDescent="0.2">
      <c r="A399">
        <v>9000620</v>
      </c>
      <c r="B399" t="s">
        <v>1230</v>
      </c>
      <c r="C399" t="s">
        <v>363</v>
      </c>
      <c r="D399" t="s">
        <v>1231</v>
      </c>
      <c r="E399" t="s">
        <v>1232</v>
      </c>
      <c r="F399" t="s">
        <v>105</v>
      </c>
      <c r="G399">
        <v>0</v>
      </c>
      <c r="H399">
        <v>0</v>
      </c>
      <c r="I399">
        <v>0</v>
      </c>
      <c r="J399">
        <v>2.15</v>
      </c>
      <c r="L399">
        <v>3650.7</v>
      </c>
      <c r="M399">
        <v>0</v>
      </c>
      <c r="N399">
        <v>0</v>
      </c>
      <c r="O399">
        <v>0</v>
      </c>
      <c r="Q399">
        <v>3650.7</v>
      </c>
      <c r="R399">
        <v>61339.509999999995</v>
      </c>
      <c r="S399">
        <v>0</v>
      </c>
      <c r="T399">
        <v>0</v>
      </c>
      <c r="U399">
        <v>0</v>
      </c>
      <c r="V399">
        <v>20000</v>
      </c>
      <c r="W399">
        <v>0</v>
      </c>
      <c r="X399">
        <v>50000</v>
      </c>
      <c r="Y399">
        <v>6818.59</v>
      </c>
      <c r="Z399">
        <v>0</v>
      </c>
      <c r="AB399">
        <v>0</v>
      </c>
      <c r="AC399">
        <v>0</v>
      </c>
      <c r="AD399">
        <v>3650.7</v>
      </c>
      <c r="AE399">
        <v>0</v>
      </c>
      <c r="AF399">
        <v>0</v>
      </c>
      <c r="AG399">
        <v>3655</v>
      </c>
      <c r="AH399">
        <v>-4.3000000000001819</v>
      </c>
      <c r="AI399">
        <v>3650.7</v>
      </c>
      <c r="AJ399">
        <v>0</v>
      </c>
      <c r="AK399">
        <v>0</v>
      </c>
      <c r="AL399">
        <v>0</v>
      </c>
    </row>
    <row r="400" spans="1:38" hidden="1" x14ac:dyDescent="0.2">
      <c r="A400">
        <v>9000621</v>
      </c>
      <c r="B400" t="s">
        <v>1233</v>
      </c>
      <c r="C400" t="s">
        <v>46</v>
      </c>
      <c r="D400" t="s">
        <v>1234</v>
      </c>
      <c r="E400" t="s">
        <v>1235</v>
      </c>
      <c r="F400" t="s">
        <v>105</v>
      </c>
      <c r="G400">
        <v>0</v>
      </c>
      <c r="H400">
        <v>0</v>
      </c>
      <c r="I400">
        <v>0</v>
      </c>
      <c r="J400">
        <v>1.65</v>
      </c>
      <c r="L400">
        <v>2810.9</v>
      </c>
      <c r="M400">
        <v>0</v>
      </c>
      <c r="N400">
        <v>0</v>
      </c>
      <c r="O400">
        <v>0</v>
      </c>
      <c r="Q400">
        <v>2810.9</v>
      </c>
      <c r="R400">
        <v>54967.25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50000</v>
      </c>
      <c r="Y400">
        <v>6815.16</v>
      </c>
      <c r="Z400">
        <v>0</v>
      </c>
      <c r="AB400">
        <v>0</v>
      </c>
      <c r="AC400">
        <v>0</v>
      </c>
      <c r="AD400">
        <v>2810.9</v>
      </c>
      <c r="AE400">
        <v>0</v>
      </c>
      <c r="AF400">
        <v>0</v>
      </c>
      <c r="AG400">
        <v>2810.9</v>
      </c>
      <c r="AH400">
        <v>0</v>
      </c>
      <c r="AI400">
        <v>2810.9</v>
      </c>
      <c r="AJ400">
        <v>0</v>
      </c>
      <c r="AK400">
        <v>0</v>
      </c>
      <c r="AL400">
        <v>0</v>
      </c>
    </row>
    <row r="401" spans="1:38" hidden="1" x14ac:dyDescent="0.2">
      <c r="A401">
        <v>9000622</v>
      </c>
      <c r="B401" t="s">
        <v>1236</v>
      </c>
      <c r="C401" t="s">
        <v>426</v>
      </c>
      <c r="D401" t="s">
        <v>1237</v>
      </c>
      <c r="E401" t="s">
        <v>1238</v>
      </c>
      <c r="F401" t="s">
        <v>160</v>
      </c>
      <c r="G401">
        <v>0</v>
      </c>
      <c r="H401">
        <v>0</v>
      </c>
      <c r="I401">
        <v>0</v>
      </c>
      <c r="J401">
        <v>1.2</v>
      </c>
      <c r="L401">
        <v>2034.71</v>
      </c>
      <c r="M401">
        <v>0</v>
      </c>
      <c r="N401">
        <v>0</v>
      </c>
      <c r="O401">
        <v>0</v>
      </c>
      <c r="Q401">
        <v>2034.71</v>
      </c>
      <c r="R401">
        <v>56772.75</v>
      </c>
      <c r="S401">
        <v>10000</v>
      </c>
      <c r="T401">
        <v>0</v>
      </c>
      <c r="U401">
        <v>0</v>
      </c>
      <c r="V401">
        <v>6670</v>
      </c>
      <c r="W401">
        <v>0</v>
      </c>
      <c r="X401">
        <v>50000</v>
      </c>
      <c r="Y401">
        <v>11484.23</v>
      </c>
      <c r="Z401">
        <v>0</v>
      </c>
      <c r="AB401">
        <v>0</v>
      </c>
      <c r="AC401">
        <v>0</v>
      </c>
      <c r="AD401">
        <v>2034.71</v>
      </c>
      <c r="AE401">
        <v>0</v>
      </c>
      <c r="AF401">
        <v>0</v>
      </c>
      <c r="AG401">
        <v>2025.44</v>
      </c>
      <c r="AH401">
        <v>9.2699999999999818</v>
      </c>
      <c r="AI401">
        <v>2034.71</v>
      </c>
      <c r="AJ401">
        <v>0</v>
      </c>
      <c r="AK401">
        <v>0</v>
      </c>
      <c r="AL401">
        <v>0</v>
      </c>
    </row>
    <row r="402" spans="1:38" hidden="1" x14ac:dyDescent="0.2">
      <c r="A402">
        <v>9000623</v>
      </c>
      <c r="B402" t="s">
        <v>1239</v>
      </c>
      <c r="C402" t="s">
        <v>426</v>
      </c>
      <c r="D402" t="s">
        <v>1240</v>
      </c>
      <c r="E402" t="s">
        <v>1241</v>
      </c>
      <c r="F402" t="s">
        <v>160</v>
      </c>
      <c r="G402">
        <v>0</v>
      </c>
      <c r="H402">
        <v>0</v>
      </c>
      <c r="I402">
        <v>0</v>
      </c>
      <c r="J402">
        <v>1.2</v>
      </c>
      <c r="L402">
        <v>1989</v>
      </c>
      <c r="M402">
        <v>0</v>
      </c>
      <c r="N402">
        <v>0</v>
      </c>
      <c r="O402">
        <v>0</v>
      </c>
      <c r="Q402">
        <v>1989</v>
      </c>
      <c r="R402">
        <v>60483.87</v>
      </c>
      <c r="S402">
        <v>10000</v>
      </c>
      <c r="T402">
        <v>0</v>
      </c>
      <c r="U402">
        <v>0</v>
      </c>
      <c r="V402">
        <v>10000</v>
      </c>
      <c r="W402">
        <v>0</v>
      </c>
      <c r="X402">
        <v>50000</v>
      </c>
      <c r="Y402">
        <v>10434.879999999999</v>
      </c>
      <c r="Z402">
        <v>0</v>
      </c>
      <c r="AB402">
        <v>0</v>
      </c>
      <c r="AC402">
        <v>0</v>
      </c>
      <c r="AD402">
        <v>1989</v>
      </c>
      <c r="AE402">
        <v>0</v>
      </c>
      <c r="AF402">
        <v>0</v>
      </c>
      <c r="AG402">
        <v>2057</v>
      </c>
      <c r="AH402">
        <v>-68</v>
      </c>
      <c r="AI402">
        <v>1989</v>
      </c>
      <c r="AJ402">
        <v>0</v>
      </c>
      <c r="AK402">
        <v>0</v>
      </c>
      <c r="AL402">
        <v>0</v>
      </c>
    </row>
    <row r="403" spans="1:38" hidden="1" x14ac:dyDescent="0.2">
      <c r="A403">
        <v>9000624</v>
      </c>
      <c r="B403" t="s">
        <v>1242</v>
      </c>
      <c r="C403" t="s">
        <v>426</v>
      </c>
      <c r="D403" t="s">
        <v>1243</v>
      </c>
      <c r="E403" t="s">
        <v>1244</v>
      </c>
      <c r="F403" t="s">
        <v>125</v>
      </c>
      <c r="G403">
        <v>0</v>
      </c>
      <c r="H403">
        <v>0</v>
      </c>
      <c r="I403">
        <v>0</v>
      </c>
      <c r="J403">
        <v>4.5</v>
      </c>
      <c r="L403">
        <v>7507.18</v>
      </c>
      <c r="M403">
        <v>0</v>
      </c>
      <c r="N403">
        <v>0</v>
      </c>
      <c r="O403">
        <v>0</v>
      </c>
      <c r="Q403">
        <v>7507.18</v>
      </c>
      <c r="R403">
        <v>115040.85999999999</v>
      </c>
      <c r="S403">
        <v>10000</v>
      </c>
      <c r="T403">
        <v>10000</v>
      </c>
      <c r="U403">
        <v>0</v>
      </c>
      <c r="V403">
        <v>10000</v>
      </c>
      <c r="W403">
        <v>0</v>
      </c>
      <c r="X403">
        <v>50000</v>
      </c>
      <c r="Y403">
        <v>21211.96</v>
      </c>
      <c r="Z403">
        <v>414.87</v>
      </c>
      <c r="AB403">
        <v>375.58</v>
      </c>
      <c r="AC403">
        <v>39.29</v>
      </c>
      <c r="AD403">
        <v>7467.89</v>
      </c>
      <c r="AE403">
        <v>40.01</v>
      </c>
      <c r="AF403">
        <v>-0.71999999999999886</v>
      </c>
      <c r="AG403">
        <v>7469.03</v>
      </c>
      <c r="AH403">
        <v>-1.1399999999994179</v>
      </c>
      <c r="AI403">
        <v>7507.18</v>
      </c>
      <c r="AJ403">
        <v>0</v>
      </c>
      <c r="AK403">
        <v>0</v>
      </c>
      <c r="AL403">
        <v>39.29</v>
      </c>
    </row>
    <row r="404" spans="1:38" hidden="1" x14ac:dyDescent="0.2">
      <c r="A404">
        <v>9000625</v>
      </c>
      <c r="B404" t="s">
        <v>1245</v>
      </c>
      <c r="C404" t="s">
        <v>426</v>
      </c>
      <c r="D404" t="s">
        <v>1246</v>
      </c>
      <c r="E404" t="s">
        <v>1247</v>
      </c>
      <c r="F404" t="s">
        <v>160</v>
      </c>
      <c r="G404">
        <v>0</v>
      </c>
      <c r="H404">
        <v>0</v>
      </c>
      <c r="I404">
        <v>0</v>
      </c>
      <c r="J404">
        <v>1.2</v>
      </c>
      <c r="L404">
        <v>2015.48</v>
      </c>
      <c r="M404">
        <v>0</v>
      </c>
      <c r="N404">
        <v>0</v>
      </c>
      <c r="O404">
        <v>70</v>
      </c>
      <c r="Q404">
        <v>1945.48</v>
      </c>
      <c r="R404">
        <v>59087.310000000005</v>
      </c>
      <c r="S404">
        <v>10000</v>
      </c>
      <c r="T404">
        <v>10000</v>
      </c>
      <c r="U404">
        <v>0</v>
      </c>
      <c r="V404">
        <v>20000</v>
      </c>
      <c r="W404">
        <v>0</v>
      </c>
      <c r="X404">
        <v>50000</v>
      </c>
      <c r="Y404">
        <v>9860.86</v>
      </c>
      <c r="Z404">
        <v>0</v>
      </c>
      <c r="AB404">
        <v>0</v>
      </c>
      <c r="AC404">
        <v>0</v>
      </c>
      <c r="AD404">
        <v>1945.48</v>
      </c>
      <c r="AE404">
        <v>0</v>
      </c>
      <c r="AF404">
        <v>0</v>
      </c>
      <c r="AG404">
        <v>1900.69</v>
      </c>
      <c r="AH404">
        <v>44.789999999999964</v>
      </c>
      <c r="AI404">
        <v>1945.48</v>
      </c>
      <c r="AJ404">
        <v>0</v>
      </c>
      <c r="AK404">
        <v>0</v>
      </c>
      <c r="AL404">
        <v>0</v>
      </c>
    </row>
    <row r="405" spans="1:38" hidden="1" x14ac:dyDescent="0.2">
      <c r="A405">
        <v>9000626</v>
      </c>
      <c r="B405" t="s">
        <v>1248</v>
      </c>
      <c r="C405" t="s">
        <v>426</v>
      </c>
      <c r="D405" t="s">
        <v>1249</v>
      </c>
      <c r="E405" t="s">
        <v>1250</v>
      </c>
      <c r="F405" t="s">
        <v>160</v>
      </c>
      <c r="G405">
        <v>0</v>
      </c>
      <c r="H405">
        <v>0</v>
      </c>
      <c r="I405">
        <v>0</v>
      </c>
      <c r="J405">
        <v>1.2</v>
      </c>
      <c r="L405">
        <v>1989</v>
      </c>
      <c r="M405">
        <v>0</v>
      </c>
      <c r="N405">
        <v>0</v>
      </c>
      <c r="O405">
        <v>100</v>
      </c>
      <c r="Q405">
        <v>1889</v>
      </c>
      <c r="R405">
        <v>63333.55</v>
      </c>
      <c r="S405">
        <v>10000</v>
      </c>
      <c r="T405">
        <v>0</v>
      </c>
      <c r="U405">
        <v>0</v>
      </c>
      <c r="V405">
        <v>5000</v>
      </c>
      <c r="W405">
        <v>0</v>
      </c>
      <c r="X405">
        <v>50000</v>
      </c>
      <c r="Y405">
        <v>10137.280000000001</v>
      </c>
      <c r="Z405">
        <v>0</v>
      </c>
      <c r="AB405">
        <v>0</v>
      </c>
      <c r="AC405">
        <v>0</v>
      </c>
      <c r="AD405">
        <v>1889</v>
      </c>
      <c r="AE405">
        <v>0</v>
      </c>
      <c r="AF405">
        <v>0</v>
      </c>
      <c r="AG405">
        <v>2341</v>
      </c>
      <c r="AH405">
        <v>-452</v>
      </c>
      <c r="AI405">
        <v>1889</v>
      </c>
      <c r="AJ405">
        <v>0</v>
      </c>
      <c r="AK405">
        <v>0</v>
      </c>
      <c r="AL405">
        <v>0</v>
      </c>
    </row>
    <row r="406" spans="1:38" hidden="1" x14ac:dyDescent="0.2">
      <c r="A406">
        <v>9000627</v>
      </c>
      <c r="B406" t="s">
        <v>1251</v>
      </c>
      <c r="C406" t="s">
        <v>426</v>
      </c>
      <c r="D406" t="s">
        <v>1252</v>
      </c>
      <c r="E406" t="s">
        <v>1253</v>
      </c>
      <c r="F406" t="s">
        <v>160</v>
      </c>
      <c r="G406">
        <v>0</v>
      </c>
      <c r="H406">
        <v>0</v>
      </c>
      <c r="I406">
        <v>0</v>
      </c>
      <c r="J406">
        <v>1</v>
      </c>
      <c r="L406">
        <v>1666.06</v>
      </c>
      <c r="M406">
        <v>0</v>
      </c>
      <c r="N406">
        <v>0</v>
      </c>
      <c r="O406">
        <v>40</v>
      </c>
      <c r="Q406">
        <v>1626.06</v>
      </c>
      <c r="R406">
        <v>56071.22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50000</v>
      </c>
      <c r="Y406">
        <v>8698.17</v>
      </c>
      <c r="Z406">
        <v>0</v>
      </c>
      <c r="AB406">
        <v>0</v>
      </c>
      <c r="AC406">
        <v>0</v>
      </c>
      <c r="AD406">
        <v>1626.06</v>
      </c>
      <c r="AE406">
        <v>0</v>
      </c>
      <c r="AF406">
        <v>0</v>
      </c>
      <c r="AG406">
        <v>1680.73</v>
      </c>
      <c r="AH406">
        <v>-54.670000000000073</v>
      </c>
      <c r="AI406">
        <v>1626.06</v>
      </c>
      <c r="AJ406">
        <v>0</v>
      </c>
      <c r="AK406">
        <v>0</v>
      </c>
      <c r="AL406">
        <v>0</v>
      </c>
    </row>
    <row r="407" spans="1:38" hidden="1" x14ac:dyDescent="0.2">
      <c r="A407">
        <v>9000628</v>
      </c>
      <c r="B407" t="s">
        <v>1254</v>
      </c>
      <c r="C407" t="s">
        <v>426</v>
      </c>
      <c r="D407" t="s">
        <v>1255</v>
      </c>
      <c r="E407" t="s">
        <v>1256</v>
      </c>
      <c r="F407" t="s">
        <v>105</v>
      </c>
      <c r="G407">
        <v>0</v>
      </c>
      <c r="H407">
        <v>0</v>
      </c>
      <c r="I407">
        <v>0</v>
      </c>
      <c r="J407">
        <v>2.15</v>
      </c>
      <c r="L407">
        <v>3582.36</v>
      </c>
      <c r="M407">
        <v>0</v>
      </c>
      <c r="N407">
        <v>0</v>
      </c>
      <c r="O407">
        <v>0</v>
      </c>
      <c r="Q407">
        <v>3582.36</v>
      </c>
      <c r="R407">
        <v>69515.62</v>
      </c>
      <c r="S407">
        <v>10000</v>
      </c>
      <c r="T407">
        <v>0</v>
      </c>
      <c r="U407">
        <v>0</v>
      </c>
      <c r="V407">
        <v>20000</v>
      </c>
      <c r="W407">
        <v>0</v>
      </c>
      <c r="X407">
        <v>50000</v>
      </c>
      <c r="Y407">
        <v>11838.67</v>
      </c>
      <c r="Z407">
        <v>0</v>
      </c>
      <c r="AB407">
        <v>60.33</v>
      </c>
      <c r="AC407">
        <v>0</v>
      </c>
      <c r="AD407">
        <v>3582.36</v>
      </c>
      <c r="AE407">
        <v>0</v>
      </c>
      <c r="AF407">
        <v>0</v>
      </c>
      <c r="AG407">
        <v>3589.1</v>
      </c>
      <c r="AH407">
        <v>-6.7399999999997817</v>
      </c>
      <c r="AI407">
        <v>3582.36</v>
      </c>
      <c r="AJ407">
        <v>0</v>
      </c>
      <c r="AK407">
        <v>0</v>
      </c>
      <c r="AL407">
        <v>0</v>
      </c>
    </row>
    <row r="408" spans="1:38" hidden="1" x14ac:dyDescent="0.2">
      <c r="A408">
        <v>9000629</v>
      </c>
      <c r="B408" t="s">
        <v>1257</v>
      </c>
      <c r="C408" t="s">
        <v>426</v>
      </c>
      <c r="D408" t="s">
        <v>1258</v>
      </c>
      <c r="E408" t="s">
        <v>1259</v>
      </c>
      <c r="F408" t="s">
        <v>160</v>
      </c>
      <c r="G408">
        <v>0</v>
      </c>
      <c r="H408">
        <v>0</v>
      </c>
      <c r="I408">
        <v>0</v>
      </c>
      <c r="J408">
        <v>1.2</v>
      </c>
      <c r="L408">
        <v>2005.41</v>
      </c>
      <c r="M408">
        <v>0</v>
      </c>
      <c r="N408">
        <v>0</v>
      </c>
      <c r="O408">
        <v>0</v>
      </c>
      <c r="Q408">
        <v>2005.41</v>
      </c>
      <c r="R408">
        <v>63771.44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50000</v>
      </c>
      <c r="Y408">
        <v>10319.59</v>
      </c>
      <c r="Z408">
        <v>103.56</v>
      </c>
      <c r="AB408">
        <v>86.6</v>
      </c>
      <c r="AC408">
        <v>16.96</v>
      </c>
      <c r="AD408">
        <v>1988.45</v>
      </c>
      <c r="AE408">
        <v>5.75</v>
      </c>
      <c r="AF408">
        <v>11.21</v>
      </c>
      <c r="AG408">
        <v>1950.74</v>
      </c>
      <c r="AH408">
        <v>37.710000000000036</v>
      </c>
      <c r="AI408">
        <v>2005.41</v>
      </c>
      <c r="AJ408">
        <v>0</v>
      </c>
      <c r="AK408">
        <v>0</v>
      </c>
      <c r="AL408">
        <v>16.96</v>
      </c>
    </row>
    <row r="409" spans="1:38" hidden="1" x14ac:dyDescent="0.2">
      <c r="A409">
        <v>9000630</v>
      </c>
      <c r="B409" t="s">
        <v>1260</v>
      </c>
      <c r="C409" t="s">
        <v>426</v>
      </c>
      <c r="D409" t="s">
        <v>1261</v>
      </c>
      <c r="E409" t="s">
        <v>1262</v>
      </c>
      <c r="F409" t="s">
        <v>160</v>
      </c>
      <c r="G409">
        <v>0</v>
      </c>
      <c r="H409">
        <v>0</v>
      </c>
      <c r="I409">
        <v>0</v>
      </c>
      <c r="J409">
        <v>1.2</v>
      </c>
      <c r="L409">
        <v>1989.27</v>
      </c>
      <c r="M409">
        <v>0</v>
      </c>
      <c r="N409">
        <v>0</v>
      </c>
      <c r="O409">
        <v>0</v>
      </c>
      <c r="Q409">
        <v>1989.27</v>
      </c>
      <c r="R409">
        <v>59673.079999999994</v>
      </c>
      <c r="S409">
        <v>0</v>
      </c>
      <c r="T409">
        <v>0</v>
      </c>
      <c r="U409">
        <v>0</v>
      </c>
      <c r="V409">
        <v>10000</v>
      </c>
      <c r="W409">
        <v>0</v>
      </c>
      <c r="X409">
        <v>50000</v>
      </c>
      <c r="Y409">
        <v>8852.06</v>
      </c>
      <c r="Z409">
        <v>0</v>
      </c>
      <c r="AB409">
        <v>0</v>
      </c>
      <c r="AC409">
        <v>0</v>
      </c>
      <c r="AD409">
        <v>1989.27</v>
      </c>
      <c r="AE409">
        <v>0</v>
      </c>
      <c r="AF409">
        <v>0</v>
      </c>
      <c r="AG409">
        <v>1940.36</v>
      </c>
      <c r="AH409">
        <v>48.910000000000082</v>
      </c>
      <c r="AI409">
        <v>1989.27</v>
      </c>
      <c r="AJ409">
        <v>0</v>
      </c>
      <c r="AK409">
        <v>0</v>
      </c>
      <c r="AL409">
        <v>0</v>
      </c>
    </row>
    <row r="410" spans="1:38" hidden="1" x14ac:dyDescent="0.2">
      <c r="A410">
        <v>9000631</v>
      </c>
      <c r="B410" t="s">
        <v>1263</v>
      </c>
      <c r="C410" t="s">
        <v>426</v>
      </c>
      <c r="D410" t="s">
        <v>1264</v>
      </c>
      <c r="E410" t="s">
        <v>1265</v>
      </c>
      <c r="F410" t="s">
        <v>160</v>
      </c>
      <c r="G410">
        <v>0</v>
      </c>
      <c r="H410">
        <v>0</v>
      </c>
      <c r="I410">
        <v>0</v>
      </c>
      <c r="J410">
        <v>1</v>
      </c>
      <c r="L410">
        <v>1644</v>
      </c>
      <c r="M410">
        <v>0</v>
      </c>
      <c r="N410">
        <v>326.77999999999997</v>
      </c>
      <c r="O410">
        <v>0</v>
      </c>
      <c r="Q410">
        <v>1970.78</v>
      </c>
      <c r="R410">
        <v>57188.979999999996</v>
      </c>
      <c r="S410">
        <v>10000</v>
      </c>
      <c r="T410">
        <v>10000</v>
      </c>
      <c r="U410">
        <v>0</v>
      </c>
      <c r="V410">
        <v>10000</v>
      </c>
      <c r="W410">
        <v>0</v>
      </c>
      <c r="X410">
        <v>50000</v>
      </c>
      <c r="Y410">
        <v>10762.33</v>
      </c>
      <c r="Z410">
        <v>0</v>
      </c>
      <c r="AB410">
        <v>0</v>
      </c>
      <c r="AC410">
        <v>0</v>
      </c>
      <c r="AD410">
        <v>1970.78</v>
      </c>
      <c r="AE410">
        <v>0</v>
      </c>
      <c r="AF410">
        <v>0</v>
      </c>
      <c r="AG410">
        <v>1989.87</v>
      </c>
      <c r="AH410">
        <v>-19.089999999999918</v>
      </c>
      <c r="AI410">
        <v>1970.78</v>
      </c>
      <c r="AJ410">
        <v>0</v>
      </c>
      <c r="AK410">
        <v>0</v>
      </c>
      <c r="AL410">
        <v>0</v>
      </c>
    </row>
    <row r="411" spans="1:38" hidden="1" x14ac:dyDescent="0.2">
      <c r="A411">
        <v>9000632</v>
      </c>
      <c r="B411" t="s">
        <v>1266</v>
      </c>
      <c r="C411" t="s">
        <v>426</v>
      </c>
      <c r="D411" t="s">
        <v>2384</v>
      </c>
      <c r="E411" t="s">
        <v>1267</v>
      </c>
      <c r="F411" t="s">
        <v>160</v>
      </c>
      <c r="G411">
        <v>0</v>
      </c>
      <c r="H411">
        <v>0</v>
      </c>
      <c r="I411">
        <v>0</v>
      </c>
      <c r="J411">
        <v>1.2</v>
      </c>
      <c r="L411">
        <v>2015.48</v>
      </c>
      <c r="M411">
        <v>0</v>
      </c>
      <c r="N411">
        <v>0</v>
      </c>
      <c r="O411">
        <v>40</v>
      </c>
      <c r="Q411">
        <v>1975.48</v>
      </c>
      <c r="R411">
        <v>58187.87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50000</v>
      </c>
      <c r="Y411">
        <v>10175.219999999999</v>
      </c>
      <c r="Z411">
        <v>0</v>
      </c>
      <c r="AB411">
        <v>0</v>
      </c>
      <c r="AC411">
        <v>0</v>
      </c>
      <c r="AD411">
        <v>1975.48</v>
      </c>
      <c r="AE411">
        <v>0</v>
      </c>
      <c r="AF411">
        <v>0</v>
      </c>
      <c r="AG411">
        <v>2000.69</v>
      </c>
      <c r="AH411">
        <v>-25.210000000000036</v>
      </c>
      <c r="AI411">
        <v>1975.48</v>
      </c>
      <c r="AJ411">
        <v>0</v>
      </c>
      <c r="AK411">
        <v>0</v>
      </c>
      <c r="AL411">
        <v>0</v>
      </c>
    </row>
    <row r="412" spans="1:38" hidden="1" x14ac:dyDescent="0.2">
      <c r="A412">
        <v>9000633</v>
      </c>
      <c r="B412" t="s">
        <v>1268</v>
      </c>
      <c r="C412" t="s">
        <v>426</v>
      </c>
      <c r="D412" t="s">
        <v>1269</v>
      </c>
      <c r="E412" t="s">
        <v>1270</v>
      </c>
      <c r="F412" t="s">
        <v>160</v>
      </c>
      <c r="G412">
        <v>0</v>
      </c>
      <c r="H412">
        <v>0</v>
      </c>
      <c r="I412">
        <v>0</v>
      </c>
      <c r="J412">
        <v>1</v>
      </c>
      <c r="L412">
        <v>1695.59</v>
      </c>
      <c r="M412">
        <v>0</v>
      </c>
      <c r="N412">
        <v>0</v>
      </c>
      <c r="O412">
        <v>0</v>
      </c>
      <c r="Q412">
        <v>1695.59</v>
      </c>
      <c r="R412">
        <v>56589.929999999993</v>
      </c>
      <c r="S412">
        <v>10000</v>
      </c>
      <c r="T412">
        <v>0</v>
      </c>
      <c r="U412">
        <v>0</v>
      </c>
      <c r="V412">
        <v>20000</v>
      </c>
      <c r="W412">
        <v>0</v>
      </c>
      <c r="X412">
        <v>50000</v>
      </c>
      <c r="Y412">
        <v>9021.59</v>
      </c>
      <c r="Z412">
        <v>0</v>
      </c>
      <c r="AB412">
        <v>0</v>
      </c>
      <c r="AC412">
        <v>0</v>
      </c>
      <c r="AD412">
        <v>1695.59</v>
      </c>
      <c r="AE412">
        <v>0</v>
      </c>
      <c r="AF412">
        <v>0</v>
      </c>
      <c r="AG412">
        <v>1647.87</v>
      </c>
      <c r="AH412">
        <v>47.720000000000027</v>
      </c>
      <c r="AI412">
        <v>1695.59</v>
      </c>
      <c r="AJ412">
        <v>0</v>
      </c>
      <c r="AK412">
        <v>0</v>
      </c>
      <c r="AL412">
        <v>0</v>
      </c>
    </row>
    <row r="413" spans="1:38" hidden="1" x14ac:dyDescent="0.2">
      <c r="A413">
        <v>9000634</v>
      </c>
      <c r="B413" t="s">
        <v>1271</v>
      </c>
      <c r="C413" t="s">
        <v>426</v>
      </c>
      <c r="D413" t="s">
        <v>1272</v>
      </c>
      <c r="E413" t="s">
        <v>1273</v>
      </c>
      <c r="F413" t="s">
        <v>160</v>
      </c>
      <c r="G413">
        <v>0</v>
      </c>
      <c r="H413">
        <v>0</v>
      </c>
      <c r="I413">
        <v>0</v>
      </c>
      <c r="J413">
        <v>1.2</v>
      </c>
      <c r="L413">
        <v>2034.71</v>
      </c>
      <c r="M413">
        <v>0</v>
      </c>
      <c r="N413">
        <v>0</v>
      </c>
      <c r="O413">
        <v>0</v>
      </c>
      <c r="Q413">
        <v>2034.71</v>
      </c>
      <c r="R413">
        <v>56379.99</v>
      </c>
      <c r="S413">
        <v>10000</v>
      </c>
      <c r="T413">
        <v>0</v>
      </c>
      <c r="U413">
        <v>0</v>
      </c>
      <c r="V413">
        <v>0</v>
      </c>
      <c r="W413">
        <v>0</v>
      </c>
      <c r="X413">
        <v>50000</v>
      </c>
      <c r="Y413">
        <v>10674.79</v>
      </c>
      <c r="Z413">
        <v>0</v>
      </c>
      <c r="AB413">
        <v>0</v>
      </c>
      <c r="AC413">
        <v>0</v>
      </c>
      <c r="AD413">
        <v>2034.71</v>
      </c>
      <c r="AE413">
        <v>0</v>
      </c>
      <c r="AF413">
        <v>0</v>
      </c>
      <c r="AG413">
        <v>1995.44</v>
      </c>
      <c r="AH413">
        <v>39.269999999999982</v>
      </c>
      <c r="AI413">
        <v>2034.71</v>
      </c>
      <c r="AJ413">
        <v>0</v>
      </c>
      <c r="AK413">
        <v>0</v>
      </c>
      <c r="AL413">
        <v>0</v>
      </c>
    </row>
    <row r="414" spans="1:38" hidden="1" x14ac:dyDescent="0.2">
      <c r="A414">
        <v>9000635</v>
      </c>
      <c r="B414" t="s">
        <v>1274</v>
      </c>
      <c r="C414" t="s">
        <v>426</v>
      </c>
      <c r="D414" t="s">
        <v>1275</v>
      </c>
      <c r="E414" t="s">
        <v>1276</v>
      </c>
      <c r="F414" t="s">
        <v>160</v>
      </c>
      <c r="G414">
        <v>0</v>
      </c>
      <c r="H414">
        <v>0</v>
      </c>
      <c r="I414">
        <v>0</v>
      </c>
      <c r="J414">
        <v>1.2</v>
      </c>
      <c r="L414">
        <v>2034.71</v>
      </c>
      <c r="M414">
        <v>0</v>
      </c>
      <c r="N414">
        <v>0</v>
      </c>
      <c r="O414">
        <v>0</v>
      </c>
      <c r="Q414">
        <v>2034.71</v>
      </c>
      <c r="R414">
        <v>56285.42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50000</v>
      </c>
      <c r="Y414">
        <v>10473.469999999999</v>
      </c>
      <c r="Z414">
        <v>0</v>
      </c>
      <c r="AB414">
        <v>0</v>
      </c>
      <c r="AC414">
        <v>0</v>
      </c>
      <c r="AD414">
        <v>2034.71</v>
      </c>
      <c r="AE414">
        <v>0</v>
      </c>
      <c r="AF414">
        <v>0</v>
      </c>
      <c r="AG414">
        <v>2125.44</v>
      </c>
      <c r="AH414">
        <v>-90.730000000000018</v>
      </c>
      <c r="AI414">
        <v>2034.71</v>
      </c>
      <c r="AJ414">
        <v>0</v>
      </c>
      <c r="AK414">
        <v>0</v>
      </c>
      <c r="AL414">
        <v>0</v>
      </c>
    </row>
    <row r="415" spans="1:38" hidden="1" x14ac:dyDescent="0.2">
      <c r="A415">
        <v>9000636</v>
      </c>
      <c r="B415" t="s">
        <v>1277</v>
      </c>
      <c r="C415" t="s">
        <v>122</v>
      </c>
      <c r="D415" t="s">
        <v>1278</v>
      </c>
      <c r="E415" t="s">
        <v>1279</v>
      </c>
      <c r="F415" t="s">
        <v>125</v>
      </c>
      <c r="G415">
        <v>0</v>
      </c>
      <c r="H415">
        <v>0</v>
      </c>
      <c r="I415">
        <v>0</v>
      </c>
      <c r="J415">
        <v>3.6</v>
      </c>
      <c r="L415">
        <v>5940</v>
      </c>
      <c r="M415">
        <v>0</v>
      </c>
      <c r="N415">
        <v>0</v>
      </c>
      <c r="O415">
        <v>0</v>
      </c>
      <c r="Q415">
        <v>5940</v>
      </c>
      <c r="R415">
        <v>96300.86</v>
      </c>
      <c r="S415">
        <v>10000</v>
      </c>
      <c r="T415">
        <v>0</v>
      </c>
      <c r="U415">
        <v>0</v>
      </c>
      <c r="V415">
        <v>10000</v>
      </c>
      <c r="W415">
        <v>0</v>
      </c>
      <c r="X415">
        <v>50000</v>
      </c>
      <c r="Y415">
        <v>16883.46</v>
      </c>
      <c r="Z415">
        <v>282.52</v>
      </c>
      <c r="AB415">
        <v>221.68</v>
      </c>
      <c r="AC415">
        <v>60.84</v>
      </c>
      <c r="AD415">
        <v>5879.16</v>
      </c>
      <c r="AE415">
        <v>33.75</v>
      </c>
      <c r="AF415">
        <v>27.090000000000003</v>
      </c>
      <c r="AG415">
        <v>5906.25</v>
      </c>
      <c r="AH415">
        <v>-27.090000000000146</v>
      </c>
      <c r="AI415">
        <v>5940</v>
      </c>
      <c r="AJ415">
        <v>0</v>
      </c>
      <c r="AK415">
        <v>0</v>
      </c>
      <c r="AL415">
        <v>60.84</v>
      </c>
    </row>
    <row r="416" spans="1:38" hidden="1" x14ac:dyDescent="0.2">
      <c r="A416">
        <v>9000637</v>
      </c>
      <c r="B416" t="s">
        <v>1280</v>
      </c>
      <c r="C416" t="s">
        <v>122</v>
      </c>
      <c r="D416" t="s">
        <v>1281</v>
      </c>
      <c r="E416" t="s">
        <v>1282</v>
      </c>
      <c r="F416" t="s">
        <v>125</v>
      </c>
      <c r="G416">
        <v>0</v>
      </c>
      <c r="H416">
        <v>0</v>
      </c>
      <c r="I416">
        <v>0</v>
      </c>
      <c r="J416">
        <v>3.6</v>
      </c>
      <c r="L416">
        <v>5940</v>
      </c>
      <c r="M416">
        <v>0</v>
      </c>
      <c r="N416">
        <v>0</v>
      </c>
      <c r="O416">
        <v>0</v>
      </c>
      <c r="Q416">
        <v>5940</v>
      </c>
      <c r="R416">
        <v>95197.16</v>
      </c>
      <c r="S416">
        <v>20000</v>
      </c>
      <c r="T416">
        <v>0</v>
      </c>
      <c r="U416">
        <v>0</v>
      </c>
      <c r="V416">
        <v>10000</v>
      </c>
      <c r="W416">
        <v>0</v>
      </c>
      <c r="X416">
        <v>50000</v>
      </c>
      <c r="Y416">
        <v>16307.81</v>
      </c>
      <c r="Z416">
        <v>0</v>
      </c>
      <c r="AB416">
        <v>125.12</v>
      </c>
      <c r="AC416">
        <v>0</v>
      </c>
      <c r="AD416">
        <v>5940</v>
      </c>
      <c r="AE416">
        <v>0</v>
      </c>
      <c r="AF416">
        <v>0</v>
      </c>
      <c r="AG416">
        <v>5940</v>
      </c>
      <c r="AH416">
        <v>0</v>
      </c>
      <c r="AI416">
        <v>5940</v>
      </c>
      <c r="AJ416">
        <v>0</v>
      </c>
      <c r="AK416">
        <v>0</v>
      </c>
      <c r="AL416">
        <v>0</v>
      </c>
    </row>
    <row r="417" spans="1:38" hidden="1" x14ac:dyDescent="0.2">
      <c r="A417">
        <v>9000638</v>
      </c>
      <c r="B417" t="s">
        <v>1283</v>
      </c>
      <c r="C417" t="s">
        <v>122</v>
      </c>
      <c r="D417" t="s">
        <v>1284</v>
      </c>
      <c r="E417" t="s">
        <v>1285</v>
      </c>
      <c r="F417" t="s">
        <v>105</v>
      </c>
      <c r="G417">
        <v>0</v>
      </c>
      <c r="H417">
        <v>0</v>
      </c>
      <c r="I417">
        <v>0</v>
      </c>
      <c r="J417">
        <v>3.05</v>
      </c>
      <c r="L417">
        <v>5940</v>
      </c>
      <c r="M417">
        <v>0</v>
      </c>
      <c r="N417">
        <v>50</v>
      </c>
      <c r="O417">
        <v>0</v>
      </c>
      <c r="Q417">
        <v>5990</v>
      </c>
      <c r="R417">
        <v>90721.07</v>
      </c>
      <c r="S417">
        <v>0</v>
      </c>
      <c r="T417">
        <v>10000</v>
      </c>
      <c r="U417">
        <v>0</v>
      </c>
      <c r="V417">
        <v>0</v>
      </c>
      <c r="W417">
        <v>0</v>
      </c>
      <c r="X417">
        <v>50000</v>
      </c>
      <c r="Y417">
        <v>15525.86</v>
      </c>
      <c r="Z417">
        <v>455.86</v>
      </c>
      <c r="AB417">
        <v>396.81</v>
      </c>
      <c r="AC417">
        <v>59.05</v>
      </c>
      <c r="AD417">
        <v>5930.95</v>
      </c>
      <c r="AE417">
        <v>61.15</v>
      </c>
      <c r="AF417">
        <v>-2.1000000000000014</v>
      </c>
      <c r="AG417">
        <v>5998.85</v>
      </c>
      <c r="AH417">
        <v>-67.900000000000546</v>
      </c>
      <c r="AI417">
        <v>5990</v>
      </c>
      <c r="AJ417">
        <v>0</v>
      </c>
      <c r="AK417">
        <v>0</v>
      </c>
      <c r="AL417">
        <v>59.05</v>
      </c>
    </row>
    <row r="418" spans="1:38" hidden="1" x14ac:dyDescent="0.2">
      <c r="A418">
        <v>9000639</v>
      </c>
      <c r="B418" t="s">
        <v>1286</v>
      </c>
      <c r="C418" t="s">
        <v>122</v>
      </c>
      <c r="D418" t="s">
        <v>1287</v>
      </c>
      <c r="E418" t="s">
        <v>1288</v>
      </c>
      <c r="F418" t="s">
        <v>105</v>
      </c>
      <c r="G418">
        <v>0</v>
      </c>
      <c r="H418">
        <v>0</v>
      </c>
      <c r="I418">
        <v>0</v>
      </c>
      <c r="J418">
        <v>3.05</v>
      </c>
      <c r="L418">
        <v>5940</v>
      </c>
      <c r="M418">
        <v>0</v>
      </c>
      <c r="N418">
        <v>0</v>
      </c>
      <c r="O418">
        <v>0</v>
      </c>
      <c r="Q418">
        <v>5940</v>
      </c>
      <c r="R418">
        <v>91074.81</v>
      </c>
      <c r="S418">
        <v>0</v>
      </c>
      <c r="T418">
        <v>0</v>
      </c>
      <c r="U418">
        <v>0</v>
      </c>
      <c r="V418">
        <v>0</v>
      </c>
      <c r="W418">
        <v>2400</v>
      </c>
      <c r="X418">
        <v>50000</v>
      </c>
      <c r="Y418">
        <v>16217.68</v>
      </c>
      <c r="Z418">
        <v>673.71</v>
      </c>
      <c r="AB418">
        <v>583.44000000000005</v>
      </c>
      <c r="AC418">
        <v>90.27</v>
      </c>
      <c r="AD418">
        <v>5849.73</v>
      </c>
      <c r="AE418">
        <v>90.28</v>
      </c>
      <c r="AF418">
        <v>-1.0000000000005116E-2</v>
      </c>
      <c r="AG418">
        <v>5849.72</v>
      </c>
      <c r="AH418">
        <v>9.999999999308784E-3</v>
      </c>
      <c r="AI418">
        <v>5940</v>
      </c>
      <c r="AJ418">
        <v>0</v>
      </c>
      <c r="AK418">
        <v>0</v>
      </c>
      <c r="AL418">
        <v>90.27</v>
      </c>
    </row>
    <row r="419" spans="1:38" hidden="1" x14ac:dyDescent="0.2">
      <c r="A419">
        <v>9000640</v>
      </c>
      <c r="B419" t="s">
        <v>1289</v>
      </c>
      <c r="C419" t="s">
        <v>122</v>
      </c>
      <c r="D419" t="s">
        <v>1290</v>
      </c>
      <c r="E419" t="s">
        <v>1291</v>
      </c>
      <c r="F419" t="s">
        <v>125</v>
      </c>
      <c r="G419">
        <v>0</v>
      </c>
      <c r="H419">
        <v>0</v>
      </c>
      <c r="I419">
        <v>0</v>
      </c>
      <c r="J419">
        <v>3.6</v>
      </c>
      <c r="L419">
        <v>5940</v>
      </c>
      <c r="M419">
        <v>0</v>
      </c>
      <c r="N419">
        <v>0</v>
      </c>
      <c r="O419">
        <v>0</v>
      </c>
      <c r="Q419">
        <v>5940</v>
      </c>
      <c r="R419">
        <v>94625.5</v>
      </c>
      <c r="S419">
        <v>10000</v>
      </c>
      <c r="T419">
        <v>5000</v>
      </c>
      <c r="U419">
        <v>0</v>
      </c>
      <c r="V419">
        <v>10000</v>
      </c>
      <c r="W419">
        <v>0</v>
      </c>
      <c r="X419">
        <v>50000</v>
      </c>
      <c r="Y419">
        <v>15712.14</v>
      </c>
      <c r="Z419">
        <v>117.4</v>
      </c>
      <c r="AB419">
        <v>81.93</v>
      </c>
      <c r="AC419">
        <v>35.47</v>
      </c>
      <c r="AD419">
        <v>5904.53</v>
      </c>
      <c r="AE419">
        <v>11.62</v>
      </c>
      <c r="AF419">
        <v>23.85</v>
      </c>
      <c r="AG419">
        <v>5928.38</v>
      </c>
      <c r="AH419">
        <v>-23.850000000000364</v>
      </c>
      <c r="AI419">
        <v>5940</v>
      </c>
      <c r="AJ419">
        <v>0</v>
      </c>
      <c r="AK419">
        <v>0</v>
      </c>
      <c r="AL419">
        <v>35.47</v>
      </c>
    </row>
    <row r="420" spans="1:38" hidden="1" x14ac:dyDescent="0.2">
      <c r="A420">
        <v>9000641</v>
      </c>
      <c r="B420" t="s">
        <v>1292</v>
      </c>
      <c r="C420" t="s">
        <v>122</v>
      </c>
      <c r="D420" t="s">
        <v>1293</v>
      </c>
      <c r="E420" t="s">
        <v>1294</v>
      </c>
      <c r="F420" t="s">
        <v>160</v>
      </c>
      <c r="G420">
        <v>0</v>
      </c>
      <c r="H420">
        <v>0</v>
      </c>
      <c r="I420">
        <v>0</v>
      </c>
      <c r="J420">
        <v>2.2000000000000002</v>
      </c>
      <c r="L420">
        <v>3300</v>
      </c>
      <c r="M420">
        <v>0</v>
      </c>
      <c r="N420">
        <v>0</v>
      </c>
      <c r="O420">
        <v>0</v>
      </c>
      <c r="Q420">
        <v>3300</v>
      </c>
      <c r="R420">
        <v>79519.73</v>
      </c>
      <c r="S420">
        <v>20000</v>
      </c>
      <c r="T420">
        <v>0</v>
      </c>
      <c r="U420">
        <v>0</v>
      </c>
      <c r="V420">
        <v>10000</v>
      </c>
      <c r="W420">
        <v>0</v>
      </c>
      <c r="X420">
        <v>50000</v>
      </c>
      <c r="Y420">
        <v>13980.99</v>
      </c>
      <c r="Z420">
        <v>0</v>
      </c>
      <c r="AB420">
        <v>0</v>
      </c>
      <c r="AC420">
        <v>0</v>
      </c>
      <c r="AD420">
        <v>3300</v>
      </c>
      <c r="AE420">
        <v>0</v>
      </c>
      <c r="AF420">
        <v>0</v>
      </c>
      <c r="AG420">
        <v>3300</v>
      </c>
      <c r="AH420">
        <v>0</v>
      </c>
      <c r="AI420">
        <v>3300</v>
      </c>
      <c r="AJ420">
        <v>0</v>
      </c>
      <c r="AK420">
        <v>0</v>
      </c>
      <c r="AL420">
        <v>0</v>
      </c>
    </row>
    <row r="421" spans="1:38" hidden="1" x14ac:dyDescent="0.2">
      <c r="A421">
        <v>9000642</v>
      </c>
      <c r="B421" t="s">
        <v>1295</v>
      </c>
      <c r="C421" t="s">
        <v>122</v>
      </c>
      <c r="D421" t="s">
        <v>1296</v>
      </c>
      <c r="E421" t="s">
        <v>1297</v>
      </c>
      <c r="F421" t="s">
        <v>105</v>
      </c>
      <c r="G421">
        <v>0</v>
      </c>
      <c r="H421">
        <v>0</v>
      </c>
      <c r="I421">
        <v>0</v>
      </c>
      <c r="J421">
        <v>3.05</v>
      </c>
      <c r="L421">
        <v>3300</v>
      </c>
      <c r="M421">
        <v>0</v>
      </c>
      <c r="N421">
        <v>0</v>
      </c>
      <c r="O421">
        <v>0</v>
      </c>
      <c r="Q421">
        <v>3300</v>
      </c>
      <c r="R421">
        <v>74844.25</v>
      </c>
      <c r="S421">
        <v>10000</v>
      </c>
      <c r="T421">
        <v>10000</v>
      </c>
      <c r="U421">
        <v>0</v>
      </c>
      <c r="V421">
        <v>10000</v>
      </c>
      <c r="W421">
        <v>0</v>
      </c>
      <c r="X421">
        <v>50000</v>
      </c>
      <c r="Y421">
        <v>13960.21</v>
      </c>
      <c r="Z421">
        <v>0</v>
      </c>
      <c r="AB421">
        <v>0</v>
      </c>
      <c r="AC421">
        <v>0</v>
      </c>
      <c r="AD421">
        <v>3300</v>
      </c>
      <c r="AE421">
        <v>0</v>
      </c>
      <c r="AF421">
        <v>0</v>
      </c>
      <c r="AG421">
        <v>3300</v>
      </c>
      <c r="AH421">
        <v>0</v>
      </c>
      <c r="AI421">
        <v>3300</v>
      </c>
      <c r="AJ421">
        <v>0</v>
      </c>
      <c r="AK421">
        <v>0</v>
      </c>
      <c r="AL421">
        <v>0</v>
      </c>
    </row>
    <row r="422" spans="1:38" hidden="1" x14ac:dyDescent="0.2">
      <c r="A422">
        <v>9000643</v>
      </c>
      <c r="B422" t="s">
        <v>1298</v>
      </c>
      <c r="C422" t="s">
        <v>122</v>
      </c>
      <c r="D422" t="s">
        <v>1299</v>
      </c>
      <c r="E422" t="s">
        <v>1300</v>
      </c>
      <c r="F422" t="s">
        <v>160</v>
      </c>
      <c r="G422">
        <v>0</v>
      </c>
      <c r="H422">
        <v>0</v>
      </c>
      <c r="I422">
        <v>0</v>
      </c>
      <c r="J422">
        <v>2.2000000000000002</v>
      </c>
      <c r="L422">
        <v>3300</v>
      </c>
      <c r="M422">
        <v>0</v>
      </c>
      <c r="N422">
        <v>0</v>
      </c>
      <c r="O422">
        <v>0</v>
      </c>
      <c r="Q422">
        <v>3300</v>
      </c>
      <c r="R422">
        <v>88414.79</v>
      </c>
      <c r="S422">
        <v>0</v>
      </c>
      <c r="T422">
        <v>10000</v>
      </c>
      <c r="U422">
        <v>0</v>
      </c>
      <c r="V422">
        <v>10000</v>
      </c>
      <c r="W422">
        <v>0</v>
      </c>
      <c r="X422">
        <v>50000</v>
      </c>
      <c r="Y422">
        <v>13996.81</v>
      </c>
      <c r="Z422">
        <v>132.54</v>
      </c>
      <c r="AB422">
        <v>135.58000000000001</v>
      </c>
      <c r="AC422">
        <v>0</v>
      </c>
      <c r="AD422">
        <v>3300</v>
      </c>
      <c r="AE422">
        <v>0</v>
      </c>
      <c r="AF422">
        <v>0</v>
      </c>
      <c r="AG422">
        <v>3300</v>
      </c>
      <c r="AH422">
        <v>0</v>
      </c>
      <c r="AI422">
        <v>3300</v>
      </c>
      <c r="AJ422">
        <v>0</v>
      </c>
      <c r="AK422">
        <v>0</v>
      </c>
      <c r="AL422">
        <v>0</v>
      </c>
    </row>
    <row r="423" spans="1:38" hidden="1" x14ac:dyDescent="0.2">
      <c r="A423">
        <v>9000644</v>
      </c>
      <c r="B423" t="s">
        <v>1301</v>
      </c>
      <c r="C423" t="s">
        <v>122</v>
      </c>
      <c r="D423" t="s">
        <v>1302</v>
      </c>
      <c r="E423" t="s">
        <v>1303</v>
      </c>
      <c r="F423" t="s">
        <v>160</v>
      </c>
      <c r="G423">
        <v>0</v>
      </c>
      <c r="H423">
        <v>0</v>
      </c>
      <c r="I423">
        <v>0</v>
      </c>
      <c r="J423">
        <v>1.2</v>
      </c>
      <c r="L423">
        <v>2700</v>
      </c>
      <c r="M423">
        <v>0</v>
      </c>
      <c r="N423">
        <v>0</v>
      </c>
      <c r="O423">
        <v>0</v>
      </c>
      <c r="Q423">
        <v>2700</v>
      </c>
      <c r="R423">
        <v>74131.490000000005</v>
      </c>
      <c r="S423">
        <v>10000</v>
      </c>
      <c r="T423">
        <v>0</v>
      </c>
      <c r="U423">
        <v>0</v>
      </c>
      <c r="V423">
        <v>20000</v>
      </c>
      <c r="W423">
        <v>0</v>
      </c>
      <c r="X423">
        <v>50000</v>
      </c>
      <c r="Y423">
        <v>14031.33</v>
      </c>
      <c r="Z423">
        <v>0</v>
      </c>
      <c r="AB423">
        <v>0</v>
      </c>
      <c r="AC423">
        <v>0</v>
      </c>
      <c r="AD423">
        <v>2700</v>
      </c>
      <c r="AE423">
        <v>0</v>
      </c>
      <c r="AF423">
        <v>0</v>
      </c>
      <c r="AG423">
        <v>2700</v>
      </c>
      <c r="AH423">
        <v>0</v>
      </c>
      <c r="AI423">
        <v>2700</v>
      </c>
      <c r="AJ423">
        <v>0</v>
      </c>
      <c r="AK423">
        <v>0</v>
      </c>
      <c r="AL423">
        <v>0</v>
      </c>
    </row>
    <row r="424" spans="1:38" hidden="1" x14ac:dyDescent="0.2">
      <c r="A424">
        <v>9000645</v>
      </c>
      <c r="B424" t="s">
        <v>1304</v>
      </c>
      <c r="C424" t="s">
        <v>122</v>
      </c>
      <c r="D424" t="s">
        <v>1305</v>
      </c>
      <c r="E424" t="s">
        <v>1306</v>
      </c>
      <c r="F424" t="s">
        <v>160</v>
      </c>
      <c r="G424">
        <v>0</v>
      </c>
      <c r="H424">
        <v>0</v>
      </c>
      <c r="I424">
        <v>0</v>
      </c>
      <c r="J424">
        <v>2.16</v>
      </c>
      <c r="L424">
        <v>2700</v>
      </c>
      <c r="M424">
        <v>0</v>
      </c>
      <c r="N424">
        <v>0</v>
      </c>
      <c r="O424">
        <v>0</v>
      </c>
      <c r="Q424">
        <v>2700</v>
      </c>
      <c r="R424">
        <v>75680.539999999994</v>
      </c>
      <c r="S424">
        <v>10000</v>
      </c>
      <c r="T424">
        <v>0</v>
      </c>
      <c r="U424">
        <v>0</v>
      </c>
      <c r="V424">
        <v>10000</v>
      </c>
      <c r="W424">
        <v>0</v>
      </c>
      <c r="X424">
        <v>50000</v>
      </c>
      <c r="Y424">
        <v>13142.48</v>
      </c>
      <c r="Z424">
        <v>0</v>
      </c>
      <c r="AB424">
        <v>0</v>
      </c>
      <c r="AC424">
        <v>0</v>
      </c>
      <c r="AD424">
        <v>2700</v>
      </c>
      <c r="AE424">
        <v>0</v>
      </c>
      <c r="AF424">
        <v>0</v>
      </c>
      <c r="AG424">
        <v>2700</v>
      </c>
      <c r="AH424">
        <v>0</v>
      </c>
      <c r="AI424">
        <v>2700</v>
      </c>
      <c r="AJ424">
        <v>0</v>
      </c>
      <c r="AK424">
        <v>0</v>
      </c>
      <c r="AL424">
        <v>0</v>
      </c>
    </row>
    <row r="425" spans="1:38" hidden="1" x14ac:dyDescent="0.2">
      <c r="A425">
        <v>9000646</v>
      </c>
      <c r="B425" t="s">
        <v>1307</v>
      </c>
      <c r="C425" t="s">
        <v>122</v>
      </c>
      <c r="D425" t="s">
        <v>1308</v>
      </c>
      <c r="E425" t="s">
        <v>1309</v>
      </c>
      <c r="F425" t="s">
        <v>160</v>
      </c>
      <c r="G425">
        <v>0</v>
      </c>
      <c r="H425">
        <v>0</v>
      </c>
      <c r="I425">
        <v>0</v>
      </c>
      <c r="J425">
        <v>2.16</v>
      </c>
      <c r="L425">
        <v>2700</v>
      </c>
      <c r="M425">
        <v>0</v>
      </c>
      <c r="N425">
        <v>0</v>
      </c>
      <c r="O425">
        <v>0</v>
      </c>
      <c r="Q425">
        <v>2700</v>
      </c>
      <c r="R425">
        <v>74342.399999999994</v>
      </c>
      <c r="S425">
        <v>10000</v>
      </c>
      <c r="T425">
        <v>0</v>
      </c>
      <c r="U425">
        <v>0</v>
      </c>
      <c r="V425">
        <v>20000</v>
      </c>
      <c r="W425">
        <v>0</v>
      </c>
      <c r="X425">
        <v>50000</v>
      </c>
      <c r="Y425">
        <v>13152.89</v>
      </c>
      <c r="Z425">
        <v>0</v>
      </c>
      <c r="AB425">
        <v>0</v>
      </c>
      <c r="AC425">
        <v>0</v>
      </c>
      <c r="AD425">
        <v>2700</v>
      </c>
      <c r="AE425">
        <v>0</v>
      </c>
      <c r="AF425">
        <v>0</v>
      </c>
      <c r="AG425">
        <v>2700</v>
      </c>
      <c r="AH425">
        <v>0</v>
      </c>
      <c r="AI425">
        <v>2700</v>
      </c>
      <c r="AJ425">
        <v>0</v>
      </c>
      <c r="AK425">
        <v>0</v>
      </c>
      <c r="AL425">
        <v>0</v>
      </c>
    </row>
    <row r="426" spans="1:38" hidden="1" x14ac:dyDescent="0.2">
      <c r="A426">
        <v>9000647</v>
      </c>
      <c r="B426" t="s">
        <v>1310</v>
      </c>
      <c r="C426" t="s">
        <v>122</v>
      </c>
      <c r="D426" t="s">
        <v>1311</v>
      </c>
      <c r="E426" t="s">
        <v>1312</v>
      </c>
      <c r="F426" t="s">
        <v>160</v>
      </c>
      <c r="G426">
        <v>0</v>
      </c>
      <c r="H426">
        <v>0</v>
      </c>
      <c r="I426">
        <v>0</v>
      </c>
      <c r="J426">
        <v>2.16</v>
      </c>
      <c r="L426">
        <v>2700</v>
      </c>
      <c r="M426">
        <v>0</v>
      </c>
      <c r="N426">
        <v>0</v>
      </c>
      <c r="O426">
        <v>0</v>
      </c>
      <c r="Q426">
        <v>2700</v>
      </c>
      <c r="R426">
        <v>75885.94</v>
      </c>
      <c r="S426">
        <v>10000</v>
      </c>
      <c r="T426">
        <v>0</v>
      </c>
      <c r="U426">
        <v>0</v>
      </c>
      <c r="V426">
        <v>20000</v>
      </c>
      <c r="W426">
        <v>0</v>
      </c>
      <c r="X426">
        <v>50000</v>
      </c>
      <c r="Y426">
        <v>13486.37</v>
      </c>
      <c r="Z426">
        <v>0</v>
      </c>
      <c r="AB426">
        <v>9.68</v>
      </c>
      <c r="AC426">
        <v>0</v>
      </c>
      <c r="AD426">
        <v>2700</v>
      </c>
      <c r="AE426">
        <v>0</v>
      </c>
      <c r="AF426">
        <v>0</v>
      </c>
      <c r="AG426">
        <v>2700</v>
      </c>
      <c r="AH426">
        <v>0</v>
      </c>
      <c r="AI426">
        <v>2700</v>
      </c>
      <c r="AJ426">
        <v>0</v>
      </c>
      <c r="AK426">
        <v>0</v>
      </c>
      <c r="AL426">
        <v>0</v>
      </c>
    </row>
    <row r="427" spans="1:38" hidden="1" x14ac:dyDescent="0.2">
      <c r="A427">
        <v>9000648</v>
      </c>
      <c r="B427" t="s">
        <v>1313</v>
      </c>
      <c r="C427" t="s">
        <v>122</v>
      </c>
      <c r="D427" t="s">
        <v>1314</v>
      </c>
      <c r="E427" t="s">
        <v>1315</v>
      </c>
      <c r="F427" t="s">
        <v>160</v>
      </c>
      <c r="G427">
        <v>0</v>
      </c>
      <c r="H427">
        <v>0</v>
      </c>
      <c r="I427">
        <v>0</v>
      </c>
      <c r="J427">
        <v>1.8</v>
      </c>
      <c r="L427">
        <v>2697</v>
      </c>
      <c r="M427">
        <v>0</v>
      </c>
      <c r="N427">
        <v>60</v>
      </c>
      <c r="O427">
        <v>0</v>
      </c>
      <c r="Q427">
        <v>2757</v>
      </c>
      <c r="R427">
        <v>65912.3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50000</v>
      </c>
      <c r="Y427">
        <v>10580.4</v>
      </c>
      <c r="Z427">
        <v>159.96</v>
      </c>
      <c r="AB427">
        <v>162.11000000000001</v>
      </c>
      <c r="AC427">
        <v>0</v>
      </c>
      <c r="AD427">
        <v>2757</v>
      </c>
      <c r="AE427">
        <v>0</v>
      </c>
      <c r="AF427">
        <v>0</v>
      </c>
      <c r="AG427">
        <v>2700</v>
      </c>
      <c r="AH427">
        <v>57</v>
      </c>
      <c r="AI427">
        <v>2757</v>
      </c>
      <c r="AJ427">
        <v>0</v>
      </c>
      <c r="AK427">
        <v>0</v>
      </c>
      <c r="AL427">
        <v>0</v>
      </c>
    </row>
    <row r="428" spans="1:38" hidden="1" x14ac:dyDescent="0.2">
      <c r="A428">
        <v>9000649</v>
      </c>
      <c r="B428" t="s">
        <v>1316</v>
      </c>
      <c r="C428" t="s">
        <v>122</v>
      </c>
      <c r="D428" t="s">
        <v>1317</v>
      </c>
      <c r="E428" t="s">
        <v>1318</v>
      </c>
      <c r="F428" t="s">
        <v>160</v>
      </c>
      <c r="G428">
        <v>0</v>
      </c>
      <c r="H428">
        <v>0</v>
      </c>
      <c r="I428">
        <v>0</v>
      </c>
      <c r="J428">
        <v>1.8</v>
      </c>
      <c r="L428">
        <v>2700</v>
      </c>
      <c r="M428">
        <v>0</v>
      </c>
      <c r="N428">
        <v>0</v>
      </c>
      <c r="O428">
        <v>0</v>
      </c>
      <c r="Q428">
        <v>2700</v>
      </c>
      <c r="R428">
        <v>66372.38</v>
      </c>
      <c r="S428">
        <v>10000</v>
      </c>
      <c r="T428">
        <v>0</v>
      </c>
      <c r="U428">
        <v>0</v>
      </c>
      <c r="V428">
        <v>10000</v>
      </c>
      <c r="W428">
        <v>0</v>
      </c>
      <c r="X428">
        <v>50000</v>
      </c>
      <c r="Y428">
        <v>10354.18</v>
      </c>
      <c r="Z428">
        <v>0</v>
      </c>
      <c r="AB428">
        <v>0</v>
      </c>
      <c r="AC428">
        <v>0</v>
      </c>
      <c r="AD428">
        <v>2700</v>
      </c>
      <c r="AE428">
        <v>0</v>
      </c>
      <c r="AF428">
        <v>0</v>
      </c>
      <c r="AG428">
        <v>2760</v>
      </c>
      <c r="AH428">
        <v>-60</v>
      </c>
      <c r="AI428">
        <v>2700</v>
      </c>
      <c r="AJ428">
        <v>0</v>
      </c>
      <c r="AK428">
        <v>0</v>
      </c>
      <c r="AL428">
        <v>0</v>
      </c>
    </row>
    <row r="429" spans="1:38" hidden="1" x14ac:dyDescent="0.2">
      <c r="A429">
        <v>9000650</v>
      </c>
      <c r="B429" t="s">
        <v>1319</v>
      </c>
      <c r="C429" t="s">
        <v>122</v>
      </c>
      <c r="D429" t="s">
        <v>1320</v>
      </c>
      <c r="E429" t="s">
        <v>1321</v>
      </c>
      <c r="F429" t="s">
        <v>160</v>
      </c>
      <c r="G429">
        <v>0</v>
      </c>
      <c r="H429">
        <v>0</v>
      </c>
      <c r="I429">
        <v>0</v>
      </c>
      <c r="J429">
        <v>1.8</v>
      </c>
      <c r="L429">
        <v>2700</v>
      </c>
      <c r="M429">
        <v>0</v>
      </c>
      <c r="N429">
        <v>60</v>
      </c>
      <c r="O429">
        <v>0</v>
      </c>
      <c r="Q429">
        <v>2760</v>
      </c>
      <c r="R429">
        <v>65386.239999999998</v>
      </c>
      <c r="S429">
        <v>10000</v>
      </c>
      <c r="T429">
        <v>0</v>
      </c>
      <c r="U429">
        <v>0</v>
      </c>
      <c r="V429">
        <v>10000</v>
      </c>
      <c r="W429">
        <v>0</v>
      </c>
      <c r="X429">
        <v>50000</v>
      </c>
      <c r="Y429">
        <v>10834.24</v>
      </c>
      <c r="Z429">
        <v>0</v>
      </c>
      <c r="AB429">
        <v>0</v>
      </c>
      <c r="AC429">
        <v>0</v>
      </c>
      <c r="AD429">
        <v>2760</v>
      </c>
      <c r="AE429">
        <v>0</v>
      </c>
      <c r="AF429">
        <v>0</v>
      </c>
      <c r="AG429">
        <v>1400</v>
      </c>
      <c r="AH429">
        <v>1360</v>
      </c>
      <c r="AI429">
        <v>2760</v>
      </c>
      <c r="AJ429">
        <v>0</v>
      </c>
      <c r="AK429">
        <v>0</v>
      </c>
      <c r="AL429">
        <v>0</v>
      </c>
    </row>
    <row r="430" spans="1:38" hidden="1" x14ac:dyDescent="0.2">
      <c r="A430">
        <v>9000651</v>
      </c>
      <c r="B430" t="s">
        <v>1322</v>
      </c>
      <c r="C430" t="s">
        <v>122</v>
      </c>
      <c r="D430" t="s">
        <v>1323</v>
      </c>
      <c r="E430" t="s">
        <v>1324</v>
      </c>
      <c r="F430" t="s">
        <v>160</v>
      </c>
      <c r="G430">
        <v>0</v>
      </c>
      <c r="H430">
        <v>0</v>
      </c>
      <c r="I430">
        <v>0</v>
      </c>
      <c r="J430">
        <v>1.2</v>
      </c>
      <c r="L430">
        <v>2700</v>
      </c>
      <c r="M430">
        <v>0</v>
      </c>
      <c r="N430">
        <v>0</v>
      </c>
      <c r="O430">
        <v>0</v>
      </c>
      <c r="Q430">
        <v>2700</v>
      </c>
      <c r="R430">
        <v>69532.800000000003</v>
      </c>
      <c r="S430">
        <v>0</v>
      </c>
      <c r="T430">
        <v>10000</v>
      </c>
      <c r="U430">
        <v>0</v>
      </c>
      <c r="V430">
        <v>20000</v>
      </c>
      <c r="W430">
        <v>0</v>
      </c>
      <c r="X430">
        <v>50000</v>
      </c>
      <c r="Y430">
        <v>10226.51</v>
      </c>
      <c r="Z430">
        <v>0</v>
      </c>
      <c r="AB430">
        <v>0</v>
      </c>
      <c r="AC430">
        <v>0</v>
      </c>
      <c r="AD430">
        <v>2700</v>
      </c>
      <c r="AE430">
        <v>0</v>
      </c>
      <c r="AF430">
        <v>0</v>
      </c>
      <c r="AG430">
        <v>2700</v>
      </c>
      <c r="AH430">
        <v>0</v>
      </c>
      <c r="AI430">
        <v>2700</v>
      </c>
      <c r="AJ430">
        <v>0</v>
      </c>
      <c r="AK430">
        <v>0</v>
      </c>
      <c r="AL430">
        <v>0</v>
      </c>
    </row>
    <row r="431" spans="1:38" hidden="1" x14ac:dyDescent="0.2">
      <c r="A431">
        <v>9000652</v>
      </c>
      <c r="B431" t="s">
        <v>1325</v>
      </c>
      <c r="C431" t="s">
        <v>122</v>
      </c>
      <c r="D431" t="s">
        <v>1326</v>
      </c>
      <c r="E431" t="s">
        <v>1327</v>
      </c>
      <c r="F431" t="s">
        <v>160</v>
      </c>
      <c r="G431">
        <v>0</v>
      </c>
      <c r="H431">
        <v>0</v>
      </c>
      <c r="I431">
        <v>0</v>
      </c>
      <c r="J431">
        <v>1.2</v>
      </c>
      <c r="L431">
        <v>2697</v>
      </c>
      <c r="M431">
        <v>0</v>
      </c>
      <c r="N431">
        <v>0</v>
      </c>
      <c r="O431">
        <v>0</v>
      </c>
      <c r="Q431">
        <v>2697</v>
      </c>
      <c r="R431">
        <v>70077.11</v>
      </c>
      <c r="S431">
        <v>4000</v>
      </c>
      <c r="T431">
        <v>10000</v>
      </c>
      <c r="U431">
        <v>0</v>
      </c>
      <c r="V431">
        <v>10000</v>
      </c>
      <c r="W431">
        <v>0</v>
      </c>
      <c r="X431">
        <v>50000</v>
      </c>
      <c r="Y431">
        <v>10325.59</v>
      </c>
      <c r="Z431">
        <v>0</v>
      </c>
      <c r="AB431">
        <v>0</v>
      </c>
      <c r="AC431">
        <v>0</v>
      </c>
      <c r="AD431">
        <v>2697</v>
      </c>
      <c r="AE431">
        <v>0</v>
      </c>
      <c r="AF431">
        <v>0</v>
      </c>
      <c r="AG431">
        <v>2700</v>
      </c>
      <c r="AH431">
        <v>-3</v>
      </c>
      <c r="AI431">
        <v>2697</v>
      </c>
      <c r="AJ431">
        <v>0</v>
      </c>
      <c r="AK431">
        <v>0</v>
      </c>
      <c r="AL431">
        <v>0</v>
      </c>
    </row>
    <row r="432" spans="1:38" hidden="1" x14ac:dyDescent="0.2">
      <c r="A432">
        <v>9000653</v>
      </c>
      <c r="B432" t="s">
        <v>1328</v>
      </c>
      <c r="C432" t="s">
        <v>122</v>
      </c>
      <c r="D432" t="s">
        <v>1329</v>
      </c>
      <c r="E432" t="s">
        <v>1330</v>
      </c>
      <c r="F432" t="s">
        <v>160</v>
      </c>
      <c r="G432">
        <v>0</v>
      </c>
      <c r="H432">
        <v>0</v>
      </c>
      <c r="I432">
        <v>0</v>
      </c>
      <c r="J432">
        <v>1.2</v>
      </c>
      <c r="L432">
        <v>2970</v>
      </c>
      <c r="M432">
        <v>0</v>
      </c>
      <c r="N432">
        <v>0</v>
      </c>
      <c r="O432">
        <v>50</v>
      </c>
      <c r="Q432">
        <v>2920</v>
      </c>
      <c r="R432">
        <v>72133.33</v>
      </c>
      <c r="S432">
        <v>7000</v>
      </c>
      <c r="T432">
        <v>0</v>
      </c>
      <c r="U432">
        <v>0</v>
      </c>
      <c r="V432">
        <v>10000</v>
      </c>
      <c r="W432">
        <v>0</v>
      </c>
      <c r="X432">
        <v>50000</v>
      </c>
      <c r="Y432">
        <v>10278.73</v>
      </c>
      <c r="Z432">
        <v>0</v>
      </c>
      <c r="AB432">
        <v>46.4</v>
      </c>
      <c r="AC432">
        <v>0</v>
      </c>
      <c r="AD432">
        <v>2920</v>
      </c>
      <c r="AE432">
        <v>0</v>
      </c>
      <c r="AF432">
        <v>0</v>
      </c>
      <c r="AG432">
        <v>2970</v>
      </c>
      <c r="AH432">
        <v>-50</v>
      </c>
      <c r="AI432">
        <v>2920</v>
      </c>
      <c r="AJ432">
        <v>0</v>
      </c>
      <c r="AK432">
        <v>0</v>
      </c>
      <c r="AL432">
        <v>0</v>
      </c>
    </row>
    <row r="433" spans="1:38" hidden="1" x14ac:dyDescent="0.2">
      <c r="A433">
        <v>9000654</v>
      </c>
      <c r="B433" t="s">
        <v>1331</v>
      </c>
      <c r="C433" t="s">
        <v>122</v>
      </c>
      <c r="D433" t="s">
        <v>1332</v>
      </c>
      <c r="E433" t="s">
        <v>1333</v>
      </c>
      <c r="F433" t="s">
        <v>160</v>
      </c>
      <c r="G433">
        <v>0</v>
      </c>
      <c r="H433">
        <v>0</v>
      </c>
      <c r="I433">
        <v>0</v>
      </c>
      <c r="J433">
        <v>1.2</v>
      </c>
      <c r="L433">
        <v>2700</v>
      </c>
      <c r="M433">
        <v>0</v>
      </c>
      <c r="N433">
        <v>0</v>
      </c>
      <c r="O433">
        <v>0</v>
      </c>
      <c r="Q433">
        <v>2700</v>
      </c>
      <c r="R433">
        <v>70313.509999999995</v>
      </c>
      <c r="S433">
        <v>10000</v>
      </c>
      <c r="T433">
        <v>0</v>
      </c>
      <c r="U433">
        <v>0</v>
      </c>
      <c r="V433">
        <v>20000</v>
      </c>
      <c r="W433">
        <v>0</v>
      </c>
      <c r="X433">
        <v>50000</v>
      </c>
      <c r="Y433">
        <v>10126.049999999999</v>
      </c>
      <c r="Z433">
        <v>0</v>
      </c>
      <c r="AB433">
        <v>0</v>
      </c>
      <c r="AC433">
        <v>0</v>
      </c>
      <c r="AD433">
        <v>2700</v>
      </c>
      <c r="AE433">
        <v>0</v>
      </c>
      <c r="AF433">
        <v>0</v>
      </c>
      <c r="AG433">
        <v>2700</v>
      </c>
      <c r="AH433">
        <v>0</v>
      </c>
      <c r="AI433">
        <v>2700</v>
      </c>
      <c r="AJ433">
        <v>0</v>
      </c>
      <c r="AK433">
        <v>0</v>
      </c>
      <c r="AL433">
        <v>0</v>
      </c>
    </row>
    <row r="434" spans="1:38" hidden="1" x14ac:dyDescent="0.2">
      <c r="A434">
        <v>9000655</v>
      </c>
      <c r="B434" t="s">
        <v>1334</v>
      </c>
      <c r="C434" t="s">
        <v>122</v>
      </c>
      <c r="D434" t="s">
        <v>1335</v>
      </c>
      <c r="E434" t="s">
        <v>1336</v>
      </c>
      <c r="F434" t="s">
        <v>160</v>
      </c>
      <c r="G434">
        <v>0</v>
      </c>
      <c r="H434">
        <v>0</v>
      </c>
      <c r="I434">
        <v>0</v>
      </c>
      <c r="J434">
        <v>1.2</v>
      </c>
      <c r="L434">
        <v>2700</v>
      </c>
      <c r="M434">
        <v>0</v>
      </c>
      <c r="N434">
        <v>0</v>
      </c>
      <c r="O434">
        <v>0</v>
      </c>
      <c r="Q434">
        <v>2700</v>
      </c>
      <c r="R434">
        <v>70699.12</v>
      </c>
      <c r="S434">
        <v>10000</v>
      </c>
      <c r="T434">
        <v>0</v>
      </c>
      <c r="U434">
        <v>0</v>
      </c>
      <c r="V434">
        <v>10000</v>
      </c>
      <c r="W434">
        <v>0</v>
      </c>
      <c r="X434">
        <v>50000</v>
      </c>
      <c r="Y434">
        <v>11152.66</v>
      </c>
      <c r="Z434">
        <v>0</v>
      </c>
      <c r="AB434">
        <v>34.39</v>
      </c>
      <c r="AC434">
        <v>0</v>
      </c>
      <c r="AD434">
        <v>2700</v>
      </c>
      <c r="AE434">
        <v>0</v>
      </c>
      <c r="AF434">
        <v>0</v>
      </c>
      <c r="AG434">
        <v>2700</v>
      </c>
      <c r="AH434">
        <v>0</v>
      </c>
      <c r="AI434">
        <v>2700</v>
      </c>
      <c r="AJ434">
        <v>0</v>
      </c>
      <c r="AK434">
        <v>0</v>
      </c>
      <c r="AL434">
        <v>0</v>
      </c>
    </row>
    <row r="435" spans="1:38" hidden="1" x14ac:dyDescent="0.2">
      <c r="A435">
        <v>9000656</v>
      </c>
      <c r="B435" t="s">
        <v>1337</v>
      </c>
      <c r="C435" t="s">
        <v>122</v>
      </c>
      <c r="D435" t="s">
        <v>1338</v>
      </c>
      <c r="E435" t="s">
        <v>1339</v>
      </c>
      <c r="F435" t="s">
        <v>160</v>
      </c>
      <c r="G435">
        <v>0</v>
      </c>
      <c r="H435">
        <v>0</v>
      </c>
      <c r="I435">
        <v>0</v>
      </c>
      <c r="J435">
        <v>1.5</v>
      </c>
      <c r="L435">
        <v>2222</v>
      </c>
      <c r="M435">
        <v>0</v>
      </c>
      <c r="N435">
        <v>0</v>
      </c>
      <c r="O435">
        <v>0</v>
      </c>
      <c r="Q435">
        <v>2222</v>
      </c>
      <c r="R435">
        <v>58249.29</v>
      </c>
      <c r="S435">
        <v>10000</v>
      </c>
      <c r="T435">
        <v>0</v>
      </c>
      <c r="U435">
        <v>0</v>
      </c>
      <c r="V435">
        <v>0</v>
      </c>
      <c r="W435">
        <v>0</v>
      </c>
      <c r="X435">
        <v>50000</v>
      </c>
      <c r="Y435">
        <v>7445.5</v>
      </c>
      <c r="Z435">
        <v>0</v>
      </c>
      <c r="AB435">
        <v>0</v>
      </c>
      <c r="AC435">
        <v>0</v>
      </c>
      <c r="AD435">
        <v>2222</v>
      </c>
      <c r="AE435">
        <v>0</v>
      </c>
      <c r="AF435">
        <v>0</v>
      </c>
      <c r="AG435">
        <v>2250</v>
      </c>
      <c r="AH435">
        <v>-28</v>
      </c>
      <c r="AI435">
        <v>2222</v>
      </c>
      <c r="AJ435">
        <v>0</v>
      </c>
      <c r="AK435">
        <v>0</v>
      </c>
      <c r="AL435">
        <v>0</v>
      </c>
    </row>
    <row r="436" spans="1:38" hidden="1" x14ac:dyDescent="0.2">
      <c r="A436">
        <v>9000657</v>
      </c>
      <c r="B436" t="s">
        <v>1340</v>
      </c>
      <c r="C436" t="s">
        <v>122</v>
      </c>
      <c r="D436" t="s">
        <v>1341</v>
      </c>
      <c r="E436" t="s">
        <v>1342</v>
      </c>
      <c r="F436" t="s">
        <v>160</v>
      </c>
      <c r="G436">
        <v>0</v>
      </c>
      <c r="H436">
        <v>0</v>
      </c>
      <c r="I436">
        <v>0</v>
      </c>
      <c r="J436">
        <v>1.5</v>
      </c>
      <c r="L436">
        <v>2247</v>
      </c>
      <c r="M436">
        <v>0</v>
      </c>
      <c r="N436">
        <v>200</v>
      </c>
      <c r="O436">
        <v>0</v>
      </c>
      <c r="Q436">
        <v>2447</v>
      </c>
      <c r="R436">
        <v>57891.62</v>
      </c>
      <c r="S436">
        <v>5000</v>
      </c>
      <c r="T436">
        <v>0</v>
      </c>
      <c r="U436">
        <v>0</v>
      </c>
      <c r="V436">
        <v>0</v>
      </c>
      <c r="W436">
        <v>0</v>
      </c>
      <c r="X436">
        <v>50000</v>
      </c>
      <c r="Y436">
        <v>7407.45</v>
      </c>
      <c r="Z436">
        <v>0</v>
      </c>
      <c r="AB436">
        <v>0</v>
      </c>
      <c r="AC436">
        <v>0</v>
      </c>
      <c r="AD436">
        <v>2447</v>
      </c>
      <c r="AE436">
        <v>0</v>
      </c>
      <c r="AF436">
        <v>0</v>
      </c>
      <c r="AG436">
        <v>2400</v>
      </c>
      <c r="AH436">
        <v>47</v>
      </c>
      <c r="AI436">
        <v>2447</v>
      </c>
      <c r="AJ436">
        <v>0</v>
      </c>
      <c r="AK436">
        <v>0</v>
      </c>
      <c r="AL436">
        <v>0</v>
      </c>
    </row>
    <row r="437" spans="1:38" hidden="1" x14ac:dyDescent="0.2">
      <c r="A437">
        <v>9000658</v>
      </c>
      <c r="B437" t="s">
        <v>1343</v>
      </c>
      <c r="C437" t="s">
        <v>122</v>
      </c>
      <c r="D437" t="s">
        <v>1344</v>
      </c>
      <c r="E437" t="s">
        <v>9452</v>
      </c>
      <c r="F437" t="s">
        <v>160</v>
      </c>
      <c r="G437">
        <v>0</v>
      </c>
      <c r="H437">
        <v>0</v>
      </c>
      <c r="I437">
        <v>0</v>
      </c>
      <c r="J437">
        <v>1.5</v>
      </c>
      <c r="L437">
        <v>2251</v>
      </c>
      <c r="M437">
        <v>0</v>
      </c>
      <c r="N437">
        <v>0</v>
      </c>
      <c r="O437">
        <v>0</v>
      </c>
      <c r="Q437">
        <v>2251</v>
      </c>
      <c r="R437">
        <v>57291.22</v>
      </c>
      <c r="S437">
        <v>0</v>
      </c>
      <c r="T437">
        <v>10000</v>
      </c>
      <c r="U437">
        <v>0</v>
      </c>
      <c r="V437">
        <v>0</v>
      </c>
      <c r="W437">
        <v>4000</v>
      </c>
      <c r="X437">
        <v>50000</v>
      </c>
      <c r="Y437">
        <v>7368.93</v>
      </c>
      <c r="Z437">
        <v>0</v>
      </c>
      <c r="AB437">
        <v>0</v>
      </c>
      <c r="AC437">
        <v>0</v>
      </c>
      <c r="AD437">
        <v>2251</v>
      </c>
      <c r="AE437">
        <v>0</v>
      </c>
      <c r="AF437">
        <v>0</v>
      </c>
      <c r="AG437">
        <v>2250</v>
      </c>
      <c r="AH437">
        <v>1</v>
      </c>
      <c r="AI437">
        <v>2251</v>
      </c>
      <c r="AJ437">
        <v>0</v>
      </c>
      <c r="AK437">
        <v>0</v>
      </c>
      <c r="AL437">
        <v>0</v>
      </c>
    </row>
    <row r="438" spans="1:38" hidden="1" x14ac:dyDescent="0.2">
      <c r="A438">
        <v>9000660</v>
      </c>
      <c r="B438" t="s">
        <v>1346</v>
      </c>
      <c r="C438" t="s">
        <v>122</v>
      </c>
      <c r="D438" t="s">
        <v>1347</v>
      </c>
      <c r="E438" t="s">
        <v>1348</v>
      </c>
      <c r="F438" t="s">
        <v>105</v>
      </c>
      <c r="G438">
        <v>0</v>
      </c>
      <c r="H438">
        <v>0</v>
      </c>
      <c r="I438">
        <v>0</v>
      </c>
      <c r="J438">
        <v>2.15</v>
      </c>
      <c r="L438">
        <v>3225</v>
      </c>
      <c r="M438">
        <v>0</v>
      </c>
      <c r="N438">
        <v>100</v>
      </c>
      <c r="O438">
        <v>0</v>
      </c>
      <c r="Q438">
        <v>3325</v>
      </c>
      <c r="R438">
        <v>62094.09</v>
      </c>
      <c r="S438">
        <v>0</v>
      </c>
      <c r="T438">
        <v>10000</v>
      </c>
      <c r="U438">
        <v>0</v>
      </c>
      <c r="V438">
        <v>0</v>
      </c>
      <c r="W438">
        <v>0</v>
      </c>
      <c r="X438">
        <v>50000</v>
      </c>
      <c r="Y438">
        <v>9051.7999999999993</v>
      </c>
      <c r="Z438">
        <v>0</v>
      </c>
      <c r="AB438">
        <v>0</v>
      </c>
      <c r="AC438">
        <v>0</v>
      </c>
      <c r="AD438">
        <v>3325</v>
      </c>
      <c r="AE438">
        <v>0</v>
      </c>
      <c r="AF438">
        <v>0</v>
      </c>
      <c r="AG438">
        <v>3225</v>
      </c>
      <c r="AH438">
        <v>100</v>
      </c>
      <c r="AI438">
        <v>3325</v>
      </c>
      <c r="AJ438">
        <v>0</v>
      </c>
      <c r="AK438">
        <v>0</v>
      </c>
      <c r="AL438">
        <v>0</v>
      </c>
    </row>
    <row r="439" spans="1:38" hidden="1" x14ac:dyDescent="0.2">
      <c r="A439">
        <v>9000661</v>
      </c>
      <c r="B439" t="s">
        <v>1349</v>
      </c>
      <c r="C439" t="s">
        <v>122</v>
      </c>
      <c r="D439" t="s">
        <v>1350</v>
      </c>
      <c r="E439" t="s">
        <v>1351</v>
      </c>
      <c r="F439" t="s">
        <v>160</v>
      </c>
      <c r="G439">
        <v>0</v>
      </c>
      <c r="H439">
        <v>0</v>
      </c>
      <c r="I439">
        <v>0</v>
      </c>
      <c r="J439">
        <v>1.8</v>
      </c>
      <c r="L439">
        <v>2696</v>
      </c>
      <c r="M439">
        <v>0</v>
      </c>
      <c r="N439">
        <v>80</v>
      </c>
      <c r="O439">
        <v>0</v>
      </c>
      <c r="Q439">
        <v>2776</v>
      </c>
      <c r="R439">
        <v>64887.68</v>
      </c>
      <c r="S439">
        <v>10000</v>
      </c>
      <c r="T439">
        <v>0</v>
      </c>
      <c r="U439">
        <v>0</v>
      </c>
      <c r="V439">
        <v>0</v>
      </c>
      <c r="W439">
        <v>0</v>
      </c>
      <c r="X439">
        <v>50000</v>
      </c>
      <c r="Y439">
        <v>12078.31</v>
      </c>
      <c r="Z439">
        <v>0</v>
      </c>
      <c r="AB439">
        <v>0</v>
      </c>
      <c r="AC439">
        <v>0</v>
      </c>
      <c r="AD439">
        <v>2776</v>
      </c>
      <c r="AE439">
        <v>0</v>
      </c>
      <c r="AF439">
        <v>0</v>
      </c>
      <c r="AG439">
        <v>2700</v>
      </c>
      <c r="AH439">
        <v>76</v>
      </c>
      <c r="AI439">
        <v>2776</v>
      </c>
      <c r="AJ439">
        <v>0</v>
      </c>
      <c r="AK439">
        <v>0</v>
      </c>
      <c r="AL439">
        <v>0</v>
      </c>
    </row>
    <row r="440" spans="1:38" hidden="1" x14ac:dyDescent="0.2">
      <c r="A440">
        <v>9000662</v>
      </c>
      <c r="B440" t="s">
        <v>1352</v>
      </c>
      <c r="C440" t="s">
        <v>122</v>
      </c>
      <c r="D440" t="s">
        <v>1353</v>
      </c>
      <c r="E440" t="s">
        <v>1354</v>
      </c>
      <c r="F440" t="s">
        <v>160</v>
      </c>
      <c r="G440">
        <v>0</v>
      </c>
      <c r="H440">
        <v>0</v>
      </c>
      <c r="I440">
        <v>0</v>
      </c>
      <c r="J440">
        <v>1.5</v>
      </c>
      <c r="L440">
        <v>2251</v>
      </c>
      <c r="M440">
        <v>0</v>
      </c>
      <c r="N440">
        <v>110</v>
      </c>
      <c r="O440">
        <v>0</v>
      </c>
      <c r="Q440">
        <v>2361</v>
      </c>
      <c r="R440">
        <v>58312.74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50000</v>
      </c>
      <c r="Y440">
        <v>8224</v>
      </c>
      <c r="Z440">
        <v>2.66</v>
      </c>
      <c r="AB440">
        <v>23.98</v>
      </c>
      <c r="AC440">
        <v>0</v>
      </c>
      <c r="AD440">
        <v>2361</v>
      </c>
      <c r="AE440">
        <v>0</v>
      </c>
      <c r="AF440">
        <v>0</v>
      </c>
      <c r="AG440">
        <v>2550</v>
      </c>
      <c r="AH440">
        <v>-189</v>
      </c>
      <c r="AI440">
        <v>2361</v>
      </c>
      <c r="AJ440">
        <v>0</v>
      </c>
      <c r="AK440">
        <v>0</v>
      </c>
      <c r="AL440">
        <v>0</v>
      </c>
    </row>
    <row r="441" spans="1:38" hidden="1" x14ac:dyDescent="0.2">
      <c r="A441">
        <v>9000663</v>
      </c>
      <c r="B441" t="s">
        <v>1355</v>
      </c>
      <c r="C441" t="s">
        <v>122</v>
      </c>
      <c r="D441" t="s">
        <v>1356</v>
      </c>
      <c r="E441" t="s">
        <v>1357</v>
      </c>
      <c r="F441" t="s">
        <v>160</v>
      </c>
      <c r="G441">
        <v>0</v>
      </c>
      <c r="H441">
        <v>0</v>
      </c>
      <c r="I441">
        <v>0</v>
      </c>
      <c r="J441">
        <v>1.5</v>
      </c>
      <c r="L441">
        <v>2231</v>
      </c>
      <c r="M441">
        <v>0</v>
      </c>
      <c r="N441">
        <v>0</v>
      </c>
      <c r="O441">
        <v>0</v>
      </c>
      <c r="Q441">
        <v>2231</v>
      </c>
      <c r="R441">
        <v>55378.89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50000</v>
      </c>
      <c r="Y441">
        <v>7535.26</v>
      </c>
      <c r="Z441">
        <v>0</v>
      </c>
      <c r="AB441">
        <v>14.43</v>
      </c>
      <c r="AC441">
        <v>0</v>
      </c>
      <c r="AD441">
        <v>2231</v>
      </c>
      <c r="AE441">
        <v>0</v>
      </c>
      <c r="AF441">
        <v>0</v>
      </c>
      <c r="AG441">
        <v>2250</v>
      </c>
      <c r="AH441">
        <v>-19</v>
      </c>
      <c r="AI441">
        <v>2231</v>
      </c>
      <c r="AJ441">
        <v>0</v>
      </c>
      <c r="AK441">
        <v>0</v>
      </c>
      <c r="AL441">
        <v>0</v>
      </c>
    </row>
    <row r="442" spans="1:38" hidden="1" x14ac:dyDescent="0.2">
      <c r="A442">
        <v>9000664</v>
      </c>
      <c r="B442" t="s">
        <v>1358</v>
      </c>
      <c r="C442" t="s">
        <v>116</v>
      </c>
      <c r="D442" t="s">
        <v>1359</v>
      </c>
      <c r="E442" t="s">
        <v>1360</v>
      </c>
      <c r="F442" t="s">
        <v>105</v>
      </c>
      <c r="G442">
        <v>0</v>
      </c>
      <c r="H442">
        <v>0</v>
      </c>
      <c r="I442">
        <v>0</v>
      </c>
      <c r="J442">
        <v>2.15</v>
      </c>
      <c r="L442">
        <v>3654.9999999999991</v>
      </c>
      <c r="M442">
        <v>0</v>
      </c>
      <c r="N442">
        <v>0</v>
      </c>
      <c r="O442">
        <v>2088.5700000000002</v>
      </c>
      <c r="Q442">
        <v>1566.4299999999989</v>
      </c>
      <c r="R442">
        <v>65137.96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50000</v>
      </c>
      <c r="Y442">
        <v>11016.14</v>
      </c>
      <c r="Z442">
        <v>123.65</v>
      </c>
      <c r="AB442">
        <v>190.55</v>
      </c>
      <c r="AC442">
        <v>0</v>
      </c>
      <c r="AD442">
        <v>1566.4299999999989</v>
      </c>
      <c r="AE442">
        <v>16.34</v>
      </c>
      <c r="AF442">
        <v>-16.34</v>
      </c>
      <c r="AG442">
        <v>3715.83</v>
      </c>
      <c r="AH442">
        <v>-2149.400000000001</v>
      </c>
      <c r="AI442">
        <v>1566.4299999999989</v>
      </c>
      <c r="AJ442">
        <v>0</v>
      </c>
      <c r="AK442">
        <v>0</v>
      </c>
      <c r="AL442">
        <v>0</v>
      </c>
    </row>
    <row r="443" spans="1:38" hidden="1" x14ac:dyDescent="0.2">
      <c r="A443">
        <v>9000665</v>
      </c>
      <c r="B443" t="s">
        <v>1361</v>
      </c>
      <c r="C443" t="s">
        <v>116</v>
      </c>
      <c r="D443" t="s">
        <v>1362</v>
      </c>
      <c r="E443" t="s">
        <v>1363</v>
      </c>
      <c r="F443" t="s">
        <v>105</v>
      </c>
      <c r="G443">
        <v>0</v>
      </c>
      <c r="H443">
        <v>0</v>
      </c>
      <c r="I443">
        <v>0</v>
      </c>
      <c r="J443">
        <v>1.65</v>
      </c>
      <c r="L443">
        <v>2804.9999999999991</v>
      </c>
      <c r="M443">
        <v>0</v>
      </c>
      <c r="N443">
        <v>0</v>
      </c>
      <c r="O443">
        <v>0</v>
      </c>
      <c r="Q443">
        <v>2804.9999999999991</v>
      </c>
      <c r="R443">
        <v>54634.38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50000</v>
      </c>
      <c r="Y443">
        <v>9101.5300000000007</v>
      </c>
      <c r="Z443">
        <v>0</v>
      </c>
      <c r="AB443">
        <v>0</v>
      </c>
      <c r="AC443">
        <v>0</v>
      </c>
      <c r="AD443">
        <v>2804.9999999999991</v>
      </c>
      <c r="AE443">
        <v>0</v>
      </c>
      <c r="AF443">
        <v>0</v>
      </c>
      <c r="AG443">
        <v>2787.48</v>
      </c>
      <c r="AH443">
        <v>17.519999999999072</v>
      </c>
      <c r="AI443">
        <v>2804.9999999999991</v>
      </c>
      <c r="AJ443">
        <v>0</v>
      </c>
      <c r="AK443">
        <v>0</v>
      </c>
      <c r="AL443">
        <v>0</v>
      </c>
    </row>
    <row r="444" spans="1:38" hidden="1" x14ac:dyDescent="0.2">
      <c r="A444">
        <v>9000666</v>
      </c>
      <c r="B444" t="s">
        <v>1364</v>
      </c>
      <c r="C444" t="s">
        <v>116</v>
      </c>
      <c r="D444" t="s">
        <v>1365</v>
      </c>
      <c r="E444" t="s">
        <v>1366</v>
      </c>
      <c r="F444" t="s">
        <v>105</v>
      </c>
      <c r="G444">
        <v>0</v>
      </c>
      <c r="H444">
        <v>0</v>
      </c>
      <c r="I444">
        <v>0</v>
      </c>
      <c r="J444">
        <v>1.65</v>
      </c>
      <c r="L444">
        <v>2804.9999999999991</v>
      </c>
      <c r="M444">
        <v>0</v>
      </c>
      <c r="N444">
        <v>0</v>
      </c>
      <c r="O444">
        <v>0</v>
      </c>
      <c r="Q444">
        <v>2804.9999999999991</v>
      </c>
      <c r="R444">
        <v>55545.69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50000</v>
      </c>
      <c r="Y444">
        <v>10149.36</v>
      </c>
      <c r="Z444">
        <v>0</v>
      </c>
      <c r="AB444">
        <v>0</v>
      </c>
      <c r="AC444">
        <v>0</v>
      </c>
      <c r="AD444">
        <v>2804.9999999999991</v>
      </c>
      <c r="AE444">
        <v>0</v>
      </c>
      <c r="AF444">
        <v>0</v>
      </c>
      <c r="AG444">
        <v>2787.48</v>
      </c>
      <c r="AH444">
        <v>17.519999999999072</v>
      </c>
      <c r="AI444">
        <v>2804.9999999999991</v>
      </c>
      <c r="AJ444">
        <v>0</v>
      </c>
      <c r="AK444">
        <v>0</v>
      </c>
      <c r="AL444">
        <v>0</v>
      </c>
    </row>
    <row r="445" spans="1:38" hidden="1" x14ac:dyDescent="0.2">
      <c r="A445">
        <v>9000667</v>
      </c>
      <c r="B445" t="s">
        <v>1367</v>
      </c>
      <c r="C445" t="s">
        <v>116</v>
      </c>
      <c r="D445" t="s">
        <v>1368</v>
      </c>
      <c r="E445" t="s">
        <v>1369</v>
      </c>
      <c r="F445" t="s">
        <v>105</v>
      </c>
      <c r="G445">
        <v>0</v>
      </c>
      <c r="H445">
        <v>0</v>
      </c>
      <c r="I445">
        <v>0</v>
      </c>
      <c r="J445">
        <v>2.15</v>
      </c>
      <c r="L445">
        <v>3654.9999999999991</v>
      </c>
      <c r="M445">
        <v>0</v>
      </c>
      <c r="N445">
        <v>0</v>
      </c>
      <c r="O445">
        <v>3655</v>
      </c>
      <c r="Q445">
        <v>0</v>
      </c>
      <c r="R445">
        <v>60710.19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50000</v>
      </c>
      <c r="Y445">
        <v>10220.129999999999</v>
      </c>
      <c r="Z445">
        <v>14.7</v>
      </c>
      <c r="AB445">
        <v>151.26</v>
      </c>
      <c r="AC445">
        <v>0</v>
      </c>
      <c r="AD445">
        <v>0</v>
      </c>
      <c r="AE445">
        <v>0.13</v>
      </c>
      <c r="AF445">
        <v>-0.13</v>
      </c>
      <c r="AG445">
        <v>3632.04</v>
      </c>
      <c r="AH445">
        <v>-3632.04</v>
      </c>
      <c r="AI445">
        <v>0</v>
      </c>
      <c r="AJ445">
        <v>0</v>
      </c>
      <c r="AK445">
        <v>0</v>
      </c>
      <c r="AL445">
        <v>0</v>
      </c>
    </row>
    <row r="446" spans="1:38" hidden="1" x14ac:dyDescent="0.2">
      <c r="A446">
        <v>9000668</v>
      </c>
      <c r="B446" t="s">
        <v>1370</v>
      </c>
      <c r="C446" t="s">
        <v>927</v>
      </c>
      <c r="D446" t="s">
        <v>2385</v>
      </c>
      <c r="E446" t="s">
        <v>1371</v>
      </c>
      <c r="F446" t="s">
        <v>105</v>
      </c>
      <c r="G446">
        <v>0</v>
      </c>
      <c r="H446">
        <v>0</v>
      </c>
      <c r="I446">
        <v>0</v>
      </c>
      <c r="J446">
        <v>3.05</v>
      </c>
      <c r="L446">
        <v>4880</v>
      </c>
      <c r="M446">
        <v>0</v>
      </c>
      <c r="N446">
        <v>0</v>
      </c>
      <c r="O446">
        <v>0</v>
      </c>
      <c r="Q446">
        <v>4880</v>
      </c>
      <c r="R446">
        <v>84072.86</v>
      </c>
      <c r="S446">
        <v>10000</v>
      </c>
      <c r="T446">
        <v>10000</v>
      </c>
      <c r="U446">
        <v>0</v>
      </c>
      <c r="V446">
        <v>0</v>
      </c>
      <c r="W446">
        <v>0</v>
      </c>
      <c r="X446">
        <v>50000</v>
      </c>
      <c r="Y446">
        <v>14375.06</v>
      </c>
      <c r="Z446">
        <v>0</v>
      </c>
      <c r="AB446">
        <v>31.36</v>
      </c>
      <c r="AC446">
        <v>0</v>
      </c>
      <c r="AD446">
        <v>4880</v>
      </c>
      <c r="AE446">
        <v>0</v>
      </c>
      <c r="AF446">
        <v>0</v>
      </c>
      <c r="AG446">
        <v>4880</v>
      </c>
      <c r="AH446">
        <v>0</v>
      </c>
      <c r="AI446">
        <v>4880</v>
      </c>
      <c r="AJ446">
        <v>0</v>
      </c>
      <c r="AK446">
        <v>0</v>
      </c>
      <c r="AL446">
        <v>0</v>
      </c>
    </row>
    <row r="447" spans="1:38" hidden="1" x14ac:dyDescent="0.2">
      <c r="A447">
        <v>9000669</v>
      </c>
      <c r="B447" t="s">
        <v>1372</v>
      </c>
      <c r="C447" t="s">
        <v>927</v>
      </c>
      <c r="D447" t="s">
        <v>1373</v>
      </c>
      <c r="E447" t="s">
        <v>1374</v>
      </c>
      <c r="F447" t="s">
        <v>105</v>
      </c>
      <c r="G447">
        <v>0</v>
      </c>
      <c r="H447">
        <v>0</v>
      </c>
      <c r="I447">
        <v>0</v>
      </c>
      <c r="J447">
        <v>3.05</v>
      </c>
      <c r="L447">
        <v>4880</v>
      </c>
      <c r="M447">
        <v>0</v>
      </c>
      <c r="N447">
        <v>0</v>
      </c>
      <c r="O447">
        <v>0</v>
      </c>
      <c r="Q447">
        <v>4880</v>
      </c>
      <c r="R447">
        <v>87437.41</v>
      </c>
      <c r="S447">
        <v>10000</v>
      </c>
      <c r="T447">
        <v>10000</v>
      </c>
      <c r="U447">
        <v>0</v>
      </c>
      <c r="V447">
        <v>10000</v>
      </c>
      <c r="W447">
        <v>0</v>
      </c>
      <c r="X447">
        <v>50000</v>
      </c>
      <c r="Y447">
        <v>18559.689999999999</v>
      </c>
      <c r="Z447">
        <v>0</v>
      </c>
      <c r="AB447">
        <v>0</v>
      </c>
      <c r="AC447">
        <v>0</v>
      </c>
      <c r="AD447">
        <v>4880</v>
      </c>
      <c r="AE447">
        <v>0</v>
      </c>
      <c r="AF447">
        <v>0</v>
      </c>
      <c r="AG447">
        <v>4880</v>
      </c>
      <c r="AH447">
        <v>0</v>
      </c>
      <c r="AI447">
        <v>4880</v>
      </c>
      <c r="AJ447">
        <v>0</v>
      </c>
      <c r="AK447">
        <v>0</v>
      </c>
      <c r="AL447">
        <v>0</v>
      </c>
    </row>
    <row r="448" spans="1:38" hidden="1" x14ac:dyDescent="0.2">
      <c r="A448">
        <v>9000670</v>
      </c>
      <c r="B448" t="s">
        <v>1375</v>
      </c>
      <c r="C448" t="s">
        <v>927</v>
      </c>
      <c r="D448" t="s">
        <v>1376</v>
      </c>
      <c r="E448" t="s">
        <v>1377</v>
      </c>
      <c r="F448" t="s">
        <v>125</v>
      </c>
      <c r="G448">
        <v>0</v>
      </c>
      <c r="H448">
        <v>0</v>
      </c>
      <c r="I448">
        <v>0</v>
      </c>
      <c r="J448">
        <v>4.5</v>
      </c>
      <c r="L448">
        <v>7200</v>
      </c>
      <c r="M448">
        <v>0</v>
      </c>
      <c r="N448">
        <v>0</v>
      </c>
      <c r="O448">
        <v>0</v>
      </c>
      <c r="Q448">
        <v>7200</v>
      </c>
      <c r="R448">
        <v>115002.55</v>
      </c>
      <c r="S448">
        <v>0</v>
      </c>
      <c r="T448">
        <v>10000</v>
      </c>
      <c r="U448">
        <v>0</v>
      </c>
      <c r="V448">
        <v>10000</v>
      </c>
      <c r="W448">
        <v>0</v>
      </c>
      <c r="X448">
        <v>50000</v>
      </c>
      <c r="Y448">
        <v>22550.98</v>
      </c>
      <c r="Z448">
        <v>673.55</v>
      </c>
      <c r="AB448">
        <v>606.77</v>
      </c>
      <c r="AC448">
        <v>66.78</v>
      </c>
      <c r="AD448">
        <v>7133.22</v>
      </c>
      <c r="AE448">
        <v>66.78</v>
      </c>
      <c r="AF448">
        <v>0</v>
      </c>
      <c r="AG448">
        <v>7133.22</v>
      </c>
      <c r="AH448">
        <v>0</v>
      </c>
      <c r="AI448">
        <v>7200</v>
      </c>
      <c r="AJ448">
        <v>0</v>
      </c>
      <c r="AK448">
        <v>0</v>
      </c>
      <c r="AL448">
        <v>66.78</v>
      </c>
    </row>
    <row r="449" spans="1:38" hidden="1" x14ac:dyDescent="0.2">
      <c r="A449">
        <v>9000671</v>
      </c>
      <c r="B449" t="s">
        <v>1378</v>
      </c>
      <c r="C449" t="s">
        <v>927</v>
      </c>
      <c r="D449" t="s">
        <v>1379</v>
      </c>
      <c r="E449" t="s">
        <v>1380</v>
      </c>
      <c r="F449" t="s">
        <v>105</v>
      </c>
      <c r="G449">
        <v>0</v>
      </c>
      <c r="H449">
        <v>0</v>
      </c>
      <c r="I449">
        <v>0</v>
      </c>
      <c r="J449">
        <v>2.15</v>
      </c>
      <c r="L449">
        <v>3440</v>
      </c>
      <c r="M449">
        <v>0</v>
      </c>
      <c r="N449">
        <v>0</v>
      </c>
      <c r="O449">
        <v>0</v>
      </c>
      <c r="Q449">
        <v>3440</v>
      </c>
      <c r="R449">
        <v>72376.91</v>
      </c>
      <c r="S449">
        <v>0</v>
      </c>
      <c r="T449">
        <v>0</v>
      </c>
      <c r="U449">
        <v>11000</v>
      </c>
      <c r="V449">
        <v>0</v>
      </c>
      <c r="W449">
        <v>0</v>
      </c>
      <c r="X449">
        <v>50000</v>
      </c>
      <c r="Y449">
        <v>12534.35</v>
      </c>
      <c r="Z449">
        <v>0</v>
      </c>
      <c r="AB449">
        <v>9.4</v>
      </c>
      <c r="AC449">
        <v>0</v>
      </c>
      <c r="AD449">
        <v>3440</v>
      </c>
      <c r="AE449">
        <v>0</v>
      </c>
      <c r="AF449">
        <v>0</v>
      </c>
      <c r="AG449">
        <v>3440</v>
      </c>
      <c r="AH449">
        <v>0</v>
      </c>
      <c r="AI449">
        <v>3440</v>
      </c>
      <c r="AJ449">
        <v>0</v>
      </c>
      <c r="AK449">
        <v>0</v>
      </c>
      <c r="AL449">
        <v>0</v>
      </c>
    </row>
    <row r="450" spans="1:38" hidden="1" x14ac:dyDescent="0.2">
      <c r="A450">
        <v>9000672</v>
      </c>
      <c r="B450" t="s">
        <v>1381</v>
      </c>
      <c r="C450" t="s">
        <v>927</v>
      </c>
      <c r="D450" t="s">
        <v>2386</v>
      </c>
      <c r="E450" t="s">
        <v>1382</v>
      </c>
      <c r="F450" t="s">
        <v>105</v>
      </c>
      <c r="G450">
        <v>0</v>
      </c>
      <c r="H450">
        <v>0</v>
      </c>
      <c r="I450">
        <v>0</v>
      </c>
      <c r="J450">
        <v>3.05</v>
      </c>
      <c r="L450">
        <v>4880</v>
      </c>
      <c r="M450">
        <v>0</v>
      </c>
      <c r="N450">
        <v>0</v>
      </c>
      <c r="O450">
        <v>0</v>
      </c>
      <c r="Q450">
        <v>4880</v>
      </c>
      <c r="R450">
        <v>82647.33</v>
      </c>
      <c r="S450">
        <v>10000</v>
      </c>
      <c r="T450">
        <v>0</v>
      </c>
      <c r="U450">
        <v>0</v>
      </c>
      <c r="V450">
        <v>0</v>
      </c>
      <c r="W450">
        <v>0</v>
      </c>
      <c r="X450">
        <v>50000</v>
      </c>
      <c r="Y450">
        <v>13057.56</v>
      </c>
      <c r="Z450">
        <v>287.69</v>
      </c>
      <c r="AB450">
        <v>279.76</v>
      </c>
      <c r="AC450">
        <v>7.93</v>
      </c>
      <c r="AD450">
        <v>4872.07</v>
      </c>
      <c r="AE450">
        <v>7.94</v>
      </c>
      <c r="AF450">
        <v>-1.0000000000000675E-2</v>
      </c>
      <c r="AG450">
        <v>4872.0600000000004</v>
      </c>
      <c r="AH450">
        <v>9.999999999308784E-3</v>
      </c>
      <c r="AI450">
        <v>4880</v>
      </c>
      <c r="AJ450">
        <v>0</v>
      </c>
      <c r="AK450">
        <v>0</v>
      </c>
      <c r="AL450">
        <v>7.93</v>
      </c>
    </row>
    <row r="451" spans="1:38" hidden="1" x14ac:dyDescent="0.2">
      <c r="A451">
        <v>9000673</v>
      </c>
      <c r="B451" t="s">
        <v>1383</v>
      </c>
      <c r="C451" t="s">
        <v>927</v>
      </c>
      <c r="D451" t="s">
        <v>1384</v>
      </c>
      <c r="E451" t="s">
        <v>1385</v>
      </c>
      <c r="F451" t="s">
        <v>125</v>
      </c>
      <c r="G451">
        <v>0</v>
      </c>
      <c r="H451">
        <v>0</v>
      </c>
      <c r="I451">
        <v>0</v>
      </c>
      <c r="J451">
        <v>3.6</v>
      </c>
      <c r="L451">
        <v>5760</v>
      </c>
      <c r="M451">
        <v>0</v>
      </c>
      <c r="N451">
        <v>0</v>
      </c>
      <c r="O451">
        <v>0</v>
      </c>
      <c r="Q451">
        <v>5760</v>
      </c>
      <c r="R451">
        <v>96951.12</v>
      </c>
      <c r="S451">
        <v>10000</v>
      </c>
      <c r="T451">
        <v>10000</v>
      </c>
      <c r="U451">
        <v>0</v>
      </c>
      <c r="V451">
        <v>10000</v>
      </c>
      <c r="W451">
        <v>0</v>
      </c>
      <c r="X451">
        <v>50000</v>
      </c>
      <c r="Y451">
        <v>17819.39</v>
      </c>
      <c r="Z451">
        <v>0</v>
      </c>
      <c r="AB451">
        <v>16.100000000000001</v>
      </c>
      <c r="AC451">
        <v>0</v>
      </c>
      <c r="AD451">
        <v>5760</v>
      </c>
      <c r="AE451">
        <v>0</v>
      </c>
      <c r="AF451">
        <v>0</v>
      </c>
      <c r="AG451">
        <v>5760</v>
      </c>
      <c r="AH451">
        <v>0</v>
      </c>
      <c r="AI451">
        <v>5760</v>
      </c>
      <c r="AJ451">
        <v>0</v>
      </c>
      <c r="AK451">
        <v>0</v>
      </c>
      <c r="AL451">
        <v>0</v>
      </c>
    </row>
    <row r="452" spans="1:38" hidden="1" x14ac:dyDescent="0.2">
      <c r="A452">
        <v>9000674</v>
      </c>
      <c r="B452" t="s">
        <v>1386</v>
      </c>
      <c r="C452" t="s">
        <v>927</v>
      </c>
      <c r="D452" t="s">
        <v>1387</v>
      </c>
      <c r="E452" t="s">
        <v>1388</v>
      </c>
      <c r="F452" t="s">
        <v>105</v>
      </c>
      <c r="G452">
        <v>0</v>
      </c>
      <c r="H452">
        <v>7253</v>
      </c>
      <c r="I452">
        <v>0</v>
      </c>
      <c r="J452">
        <v>0</v>
      </c>
      <c r="L452">
        <v>7151.46</v>
      </c>
      <c r="M452">
        <v>0</v>
      </c>
      <c r="N452">
        <v>0</v>
      </c>
      <c r="O452">
        <v>0</v>
      </c>
      <c r="Q452">
        <v>7151.46</v>
      </c>
      <c r="R452">
        <v>111005.8</v>
      </c>
      <c r="S452">
        <v>10000</v>
      </c>
      <c r="T452">
        <v>0</v>
      </c>
      <c r="U452">
        <v>0</v>
      </c>
      <c r="V452">
        <v>10000</v>
      </c>
      <c r="W452">
        <v>0</v>
      </c>
      <c r="X452">
        <v>50000</v>
      </c>
      <c r="Y452">
        <v>23450.23</v>
      </c>
      <c r="Z452">
        <v>526.66999999999996</v>
      </c>
      <c r="AB452">
        <v>494.69</v>
      </c>
      <c r="AC452">
        <v>31.98</v>
      </c>
      <c r="AD452">
        <v>7119.4800000000005</v>
      </c>
      <c r="AE452">
        <v>31.97</v>
      </c>
      <c r="AF452">
        <v>1.0000000000001563E-2</v>
      </c>
      <c r="AG452">
        <v>7119.49</v>
      </c>
      <c r="AH452">
        <v>-9.999999999308784E-3</v>
      </c>
      <c r="AI452">
        <v>7151.46</v>
      </c>
      <c r="AJ452">
        <v>0</v>
      </c>
      <c r="AK452">
        <v>0</v>
      </c>
      <c r="AL452">
        <v>31.98</v>
      </c>
    </row>
    <row r="453" spans="1:38" hidden="1" x14ac:dyDescent="0.2">
      <c r="A453">
        <v>9000675</v>
      </c>
      <c r="B453" t="s">
        <v>1389</v>
      </c>
      <c r="C453" t="s">
        <v>927</v>
      </c>
      <c r="D453" t="s">
        <v>1390</v>
      </c>
      <c r="E453" t="s">
        <v>1391</v>
      </c>
      <c r="F453" t="s">
        <v>105</v>
      </c>
      <c r="G453">
        <v>0</v>
      </c>
      <c r="H453">
        <v>0</v>
      </c>
      <c r="I453">
        <v>0</v>
      </c>
      <c r="J453">
        <v>2.15</v>
      </c>
      <c r="L453">
        <v>3440</v>
      </c>
      <c r="M453">
        <v>0</v>
      </c>
      <c r="N453">
        <v>2800</v>
      </c>
      <c r="O453">
        <v>0</v>
      </c>
      <c r="Q453">
        <v>6240</v>
      </c>
      <c r="R453">
        <v>78600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50000</v>
      </c>
      <c r="Y453">
        <v>10467.31</v>
      </c>
      <c r="Z453">
        <v>543.98</v>
      </c>
      <c r="AB453">
        <v>445.26</v>
      </c>
      <c r="AC453">
        <v>98.72</v>
      </c>
      <c r="AD453">
        <v>6141.28</v>
      </c>
      <c r="AE453">
        <v>89.71</v>
      </c>
      <c r="AF453">
        <v>9.0100000000000051</v>
      </c>
      <c r="AG453">
        <v>5850.29</v>
      </c>
      <c r="AH453">
        <v>290.98999999999978</v>
      </c>
      <c r="AI453">
        <v>6240</v>
      </c>
      <c r="AJ453">
        <v>0</v>
      </c>
      <c r="AK453">
        <v>0</v>
      </c>
      <c r="AL453">
        <v>98.72</v>
      </c>
    </row>
    <row r="454" spans="1:38" hidden="1" x14ac:dyDescent="0.2">
      <c r="A454">
        <v>9000676</v>
      </c>
      <c r="B454" t="s">
        <v>1392</v>
      </c>
      <c r="C454" t="s">
        <v>927</v>
      </c>
      <c r="D454" t="s">
        <v>1393</v>
      </c>
      <c r="E454" t="s">
        <v>1394</v>
      </c>
      <c r="F454" t="s">
        <v>105</v>
      </c>
      <c r="G454">
        <v>0</v>
      </c>
      <c r="H454">
        <v>0</v>
      </c>
      <c r="I454">
        <v>0</v>
      </c>
      <c r="J454">
        <v>2.15</v>
      </c>
      <c r="L454">
        <v>3440</v>
      </c>
      <c r="M454">
        <v>0</v>
      </c>
      <c r="N454">
        <v>0</v>
      </c>
      <c r="O454">
        <v>0</v>
      </c>
      <c r="Q454">
        <v>3440</v>
      </c>
      <c r="R454">
        <v>72886.289999999994</v>
      </c>
      <c r="S454">
        <v>10000</v>
      </c>
      <c r="T454">
        <v>10000</v>
      </c>
      <c r="U454">
        <v>0</v>
      </c>
      <c r="V454">
        <v>0</v>
      </c>
      <c r="W454">
        <v>0</v>
      </c>
      <c r="X454">
        <v>50000</v>
      </c>
      <c r="Y454">
        <v>12147.76</v>
      </c>
      <c r="Z454">
        <v>0</v>
      </c>
      <c r="AB454">
        <v>0</v>
      </c>
      <c r="AC454">
        <v>0</v>
      </c>
      <c r="AD454">
        <v>3440</v>
      </c>
      <c r="AE454">
        <v>0</v>
      </c>
      <c r="AF454">
        <v>0</v>
      </c>
      <c r="AG454">
        <v>3440</v>
      </c>
      <c r="AH454">
        <v>0</v>
      </c>
      <c r="AI454">
        <v>3440</v>
      </c>
      <c r="AJ454">
        <v>0</v>
      </c>
      <c r="AK454">
        <v>0</v>
      </c>
      <c r="AL454">
        <v>0</v>
      </c>
    </row>
    <row r="455" spans="1:38" hidden="1" x14ac:dyDescent="0.2">
      <c r="A455">
        <v>9000677</v>
      </c>
      <c r="B455" t="s">
        <v>1395</v>
      </c>
      <c r="C455" t="s">
        <v>927</v>
      </c>
      <c r="D455" t="s">
        <v>1396</v>
      </c>
      <c r="E455" t="s">
        <v>1397</v>
      </c>
      <c r="F455" t="s">
        <v>125</v>
      </c>
      <c r="G455">
        <v>0</v>
      </c>
      <c r="H455">
        <v>0</v>
      </c>
      <c r="I455">
        <v>0</v>
      </c>
      <c r="J455">
        <v>3.6</v>
      </c>
      <c r="L455">
        <v>5760</v>
      </c>
      <c r="M455">
        <v>0</v>
      </c>
      <c r="N455">
        <v>0</v>
      </c>
      <c r="O455">
        <v>0</v>
      </c>
      <c r="Q455">
        <v>5760</v>
      </c>
      <c r="R455">
        <v>95860.41</v>
      </c>
      <c r="S455">
        <v>10000</v>
      </c>
      <c r="T455">
        <v>0</v>
      </c>
      <c r="U455">
        <v>0</v>
      </c>
      <c r="V455">
        <v>20000</v>
      </c>
      <c r="W455">
        <v>0</v>
      </c>
      <c r="X455">
        <v>50000</v>
      </c>
      <c r="Y455">
        <v>18665.21</v>
      </c>
      <c r="Z455">
        <v>0</v>
      </c>
      <c r="AB455">
        <v>0</v>
      </c>
      <c r="AC455">
        <v>0</v>
      </c>
      <c r="AD455">
        <v>5760</v>
      </c>
      <c r="AE455">
        <v>0</v>
      </c>
      <c r="AF455">
        <v>0</v>
      </c>
      <c r="AG455">
        <v>5760</v>
      </c>
      <c r="AH455">
        <v>0</v>
      </c>
      <c r="AI455">
        <v>5760</v>
      </c>
      <c r="AJ455">
        <v>0</v>
      </c>
      <c r="AK455">
        <v>0</v>
      </c>
      <c r="AL455">
        <v>0</v>
      </c>
    </row>
    <row r="456" spans="1:38" hidden="1" x14ac:dyDescent="0.2">
      <c r="A456">
        <v>9000678</v>
      </c>
      <c r="B456" t="s">
        <v>1398</v>
      </c>
      <c r="C456" t="s">
        <v>927</v>
      </c>
      <c r="D456" t="s">
        <v>1399</v>
      </c>
      <c r="E456" t="s">
        <v>1400</v>
      </c>
      <c r="F456" t="s">
        <v>105</v>
      </c>
      <c r="G456">
        <v>0</v>
      </c>
      <c r="H456">
        <v>0</v>
      </c>
      <c r="I456">
        <v>0</v>
      </c>
      <c r="J456">
        <v>4.5</v>
      </c>
      <c r="L456">
        <v>7200</v>
      </c>
      <c r="M456">
        <v>0</v>
      </c>
      <c r="N456">
        <v>0</v>
      </c>
      <c r="O456">
        <v>0</v>
      </c>
      <c r="Q456">
        <v>7200</v>
      </c>
      <c r="R456">
        <v>110144.64</v>
      </c>
      <c r="S456">
        <v>0</v>
      </c>
      <c r="T456">
        <v>10000</v>
      </c>
      <c r="U456">
        <v>0</v>
      </c>
      <c r="V456">
        <v>10000</v>
      </c>
      <c r="W456">
        <v>0</v>
      </c>
      <c r="X456">
        <v>50000</v>
      </c>
      <c r="Y456">
        <v>14274.34</v>
      </c>
      <c r="Z456">
        <v>776.11</v>
      </c>
      <c r="AB456">
        <v>754.98</v>
      </c>
      <c r="AC456">
        <v>21.13</v>
      </c>
      <c r="AD456">
        <v>7178.87</v>
      </c>
      <c r="AE456">
        <v>21.12</v>
      </c>
      <c r="AF456">
        <v>9.9999999999980105E-3</v>
      </c>
      <c r="AG456">
        <v>7178.88</v>
      </c>
      <c r="AH456">
        <v>-1.0000000000218279E-2</v>
      </c>
      <c r="AI456">
        <v>7200</v>
      </c>
      <c r="AJ456">
        <v>0</v>
      </c>
      <c r="AK456">
        <v>0</v>
      </c>
      <c r="AL456">
        <v>21.13</v>
      </c>
    </row>
    <row r="457" spans="1:38" hidden="1" x14ac:dyDescent="0.2">
      <c r="A457">
        <v>9000679</v>
      </c>
      <c r="B457" t="s">
        <v>1401</v>
      </c>
      <c r="C457" t="s">
        <v>927</v>
      </c>
      <c r="D457" t="s">
        <v>1402</v>
      </c>
      <c r="E457" t="s">
        <v>1403</v>
      </c>
      <c r="F457" t="s">
        <v>105</v>
      </c>
      <c r="G457">
        <v>0</v>
      </c>
      <c r="H457">
        <v>0</v>
      </c>
      <c r="I457">
        <v>0</v>
      </c>
      <c r="J457">
        <v>2.15</v>
      </c>
      <c r="L457">
        <v>3440</v>
      </c>
      <c r="M457">
        <v>0</v>
      </c>
      <c r="N457">
        <v>0</v>
      </c>
      <c r="O457">
        <v>0</v>
      </c>
      <c r="Q457">
        <v>3440</v>
      </c>
      <c r="R457">
        <v>73145.009999999995</v>
      </c>
      <c r="S457">
        <v>0</v>
      </c>
      <c r="T457">
        <v>10000</v>
      </c>
      <c r="U457">
        <v>0</v>
      </c>
      <c r="V457">
        <v>10000</v>
      </c>
      <c r="W457">
        <v>0</v>
      </c>
      <c r="X457">
        <v>50000</v>
      </c>
      <c r="Y457">
        <v>12496.05</v>
      </c>
      <c r="Z457">
        <v>0</v>
      </c>
      <c r="AB457">
        <v>0</v>
      </c>
      <c r="AC457">
        <v>0</v>
      </c>
      <c r="AD457">
        <v>3440</v>
      </c>
      <c r="AE457">
        <v>0</v>
      </c>
      <c r="AF457">
        <v>0</v>
      </c>
      <c r="AG457">
        <v>3440</v>
      </c>
      <c r="AH457">
        <v>0</v>
      </c>
      <c r="AI457">
        <v>3440</v>
      </c>
      <c r="AJ457">
        <v>0</v>
      </c>
      <c r="AK457">
        <v>0</v>
      </c>
      <c r="AL457">
        <v>0</v>
      </c>
    </row>
    <row r="458" spans="1:38" hidden="1" x14ac:dyDescent="0.2">
      <c r="A458">
        <v>9000680</v>
      </c>
      <c r="B458" t="s">
        <v>1404</v>
      </c>
      <c r="C458" t="s">
        <v>927</v>
      </c>
      <c r="D458" t="s">
        <v>1405</v>
      </c>
      <c r="E458" t="s">
        <v>1406</v>
      </c>
      <c r="F458" t="s">
        <v>105</v>
      </c>
      <c r="G458">
        <v>0</v>
      </c>
      <c r="H458">
        <v>0</v>
      </c>
      <c r="I458">
        <v>0</v>
      </c>
      <c r="J458">
        <v>3.05</v>
      </c>
      <c r="L458">
        <v>4880</v>
      </c>
      <c r="M458">
        <v>0</v>
      </c>
      <c r="N458">
        <v>0</v>
      </c>
      <c r="O458">
        <v>0</v>
      </c>
      <c r="Q458">
        <v>4880</v>
      </c>
      <c r="R458">
        <v>82921.52</v>
      </c>
      <c r="S458">
        <v>10000</v>
      </c>
      <c r="T458">
        <v>0</v>
      </c>
      <c r="U458">
        <v>0</v>
      </c>
      <c r="V458">
        <v>20000</v>
      </c>
      <c r="W458">
        <v>0</v>
      </c>
      <c r="X458">
        <v>50000</v>
      </c>
      <c r="Y458">
        <v>13001.7</v>
      </c>
      <c r="Z458">
        <v>0</v>
      </c>
      <c r="AB458">
        <v>0</v>
      </c>
      <c r="AC458">
        <v>0</v>
      </c>
      <c r="AD458">
        <v>4880</v>
      </c>
      <c r="AE458">
        <v>0</v>
      </c>
      <c r="AF458">
        <v>0</v>
      </c>
      <c r="AG458">
        <v>4880</v>
      </c>
      <c r="AH458">
        <v>0</v>
      </c>
      <c r="AI458">
        <v>4880</v>
      </c>
      <c r="AJ458">
        <v>0</v>
      </c>
      <c r="AK458">
        <v>0</v>
      </c>
      <c r="AL458">
        <v>0</v>
      </c>
    </row>
    <row r="459" spans="1:38" hidden="1" x14ac:dyDescent="0.2">
      <c r="A459">
        <v>9000681</v>
      </c>
      <c r="B459" t="s">
        <v>1407</v>
      </c>
      <c r="C459" t="s">
        <v>927</v>
      </c>
      <c r="D459" t="s">
        <v>2387</v>
      </c>
      <c r="E459" t="s">
        <v>1408</v>
      </c>
      <c r="F459" t="s">
        <v>105</v>
      </c>
      <c r="G459">
        <v>0</v>
      </c>
      <c r="H459">
        <v>0</v>
      </c>
      <c r="I459">
        <v>0</v>
      </c>
      <c r="J459">
        <v>3.05</v>
      </c>
      <c r="L459">
        <v>4880</v>
      </c>
      <c r="M459">
        <v>0</v>
      </c>
      <c r="N459">
        <v>0</v>
      </c>
      <c r="O459">
        <v>0</v>
      </c>
      <c r="Q459">
        <v>4880</v>
      </c>
      <c r="R459">
        <v>82712.38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50000</v>
      </c>
      <c r="Y459">
        <v>12996.92</v>
      </c>
      <c r="Z459">
        <v>591.46</v>
      </c>
      <c r="AB459">
        <v>552.74</v>
      </c>
      <c r="AC459">
        <v>38.72</v>
      </c>
      <c r="AD459">
        <v>4841.28</v>
      </c>
      <c r="AE459">
        <v>38.729999999999997</v>
      </c>
      <c r="AF459">
        <v>-9.9999999999980105E-3</v>
      </c>
      <c r="AG459">
        <v>4841.2700000000004</v>
      </c>
      <c r="AH459">
        <v>9.999999999308784E-3</v>
      </c>
      <c r="AI459">
        <v>4880</v>
      </c>
      <c r="AJ459">
        <v>0</v>
      </c>
      <c r="AK459">
        <v>0</v>
      </c>
      <c r="AL459">
        <v>38.72</v>
      </c>
    </row>
    <row r="460" spans="1:38" hidden="1" x14ac:dyDescent="0.2">
      <c r="A460">
        <v>9000682</v>
      </c>
      <c r="B460" t="s">
        <v>1409</v>
      </c>
      <c r="C460" t="s">
        <v>927</v>
      </c>
      <c r="D460" t="s">
        <v>1410</v>
      </c>
      <c r="E460" t="s">
        <v>1411</v>
      </c>
      <c r="F460" t="s">
        <v>105</v>
      </c>
      <c r="G460">
        <v>0</v>
      </c>
      <c r="H460">
        <v>0</v>
      </c>
      <c r="I460">
        <v>0</v>
      </c>
      <c r="J460">
        <v>2.15</v>
      </c>
      <c r="L460">
        <v>3440</v>
      </c>
      <c r="M460">
        <v>0</v>
      </c>
      <c r="N460">
        <v>3010</v>
      </c>
      <c r="O460">
        <v>0</v>
      </c>
      <c r="Q460">
        <v>6450</v>
      </c>
      <c r="R460">
        <v>76492.509999999995</v>
      </c>
      <c r="S460">
        <v>0</v>
      </c>
      <c r="T460">
        <v>10000</v>
      </c>
      <c r="U460">
        <v>0</v>
      </c>
      <c r="V460">
        <v>0</v>
      </c>
      <c r="W460">
        <v>0</v>
      </c>
      <c r="X460">
        <v>50000</v>
      </c>
      <c r="Y460">
        <v>11149.92</v>
      </c>
      <c r="Z460">
        <v>160.28</v>
      </c>
      <c r="AB460">
        <v>82.88</v>
      </c>
      <c r="AC460">
        <v>77.400000000000006</v>
      </c>
      <c r="AD460">
        <v>6372.6</v>
      </c>
      <c r="AE460">
        <v>54.49</v>
      </c>
      <c r="AF460">
        <v>22.910000000000004</v>
      </c>
      <c r="AG460">
        <v>5885.51</v>
      </c>
      <c r="AH460">
        <v>487.09000000000015</v>
      </c>
      <c r="AI460">
        <v>6450</v>
      </c>
      <c r="AJ460">
        <v>0</v>
      </c>
      <c r="AK460">
        <v>0</v>
      </c>
      <c r="AL460">
        <v>77.400000000000006</v>
      </c>
    </row>
    <row r="461" spans="1:38" hidden="1" x14ac:dyDescent="0.2">
      <c r="A461">
        <v>9000683</v>
      </c>
      <c r="B461" t="s">
        <v>1412</v>
      </c>
      <c r="C461" t="s">
        <v>927</v>
      </c>
      <c r="D461" t="s">
        <v>1413</v>
      </c>
      <c r="E461" t="s">
        <v>1414</v>
      </c>
      <c r="F461" t="s">
        <v>105</v>
      </c>
      <c r="G461">
        <v>0</v>
      </c>
      <c r="H461">
        <v>0</v>
      </c>
      <c r="I461">
        <v>0</v>
      </c>
      <c r="J461">
        <v>2.65</v>
      </c>
      <c r="L461">
        <v>4240</v>
      </c>
      <c r="M461">
        <v>0</v>
      </c>
      <c r="N461">
        <v>0</v>
      </c>
      <c r="O461">
        <v>0</v>
      </c>
      <c r="Q461">
        <v>4240</v>
      </c>
      <c r="R461">
        <v>77553.05</v>
      </c>
      <c r="S461">
        <v>10000</v>
      </c>
      <c r="T461">
        <v>10000</v>
      </c>
      <c r="U461">
        <v>0</v>
      </c>
      <c r="V461">
        <v>20000</v>
      </c>
      <c r="W461">
        <v>0</v>
      </c>
      <c r="X461">
        <v>50000</v>
      </c>
      <c r="Y461">
        <v>13651.25</v>
      </c>
      <c r="Z461">
        <v>0</v>
      </c>
      <c r="AB461">
        <v>0</v>
      </c>
      <c r="AC461">
        <v>0</v>
      </c>
      <c r="AD461">
        <v>4240</v>
      </c>
      <c r="AE461">
        <v>0</v>
      </c>
      <c r="AF461">
        <v>0</v>
      </c>
      <c r="AG461">
        <v>4240</v>
      </c>
      <c r="AH461">
        <v>0</v>
      </c>
      <c r="AI461">
        <v>4240</v>
      </c>
      <c r="AJ461">
        <v>0</v>
      </c>
      <c r="AK461">
        <v>0</v>
      </c>
      <c r="AL461">
        <v>0</v>
      </c>
    </row>
    <row r="462" spans="1:38" hidden="1" x14ac:dyDescent="0.2">
      <c r="A462">
        <v>9000684</v>
      </c>
      <c r="B462" t="s">
        <v>1415</v>
      </c>
      <c r="C462" t="s">
        <v>927</v>
      </c>
      <c r="D462" t="s">
        <v>1416</v>
      </c>
      <c r="E462" t="s">
        <v>1417</v>
      </c>
      <c r="F462" t="s">
        <v>105</v>
      </c>
      <c r="G462">
        <v>0</v>
      </c>
      <c r="H462">
        <v>0</v>
      </c>
      <c r="I462">
        <v>0</v>
      </c>
      <c r="J462">
        <v>3.6</v>
      </c>
      <c r="L462">
        <v>0</v>
      </c>
      <c r="M462">
        <v>0</v>
      </c>
      <c r="N462">
        <v>0</v>
      </c>
      <c r="O462">
        <v>0</v>
      </c>
      <c r="Q462">
        <v>0</v>
      </c>
      <c r="R462">
        <v>90292.38</v>
      </c>
      <c r="S462">
        <v>0</v>
      </c>
      <c r="T462">
        <v>0</v>
      </c>
      <c r="U462">
        <v>0</v>
      </c>
      <c r="V462">
        <v>6660</v>
      </c>
      <c r="W462">
        <v>0</v>
      </c>
      <c r="X462">
        <v>50000</v>
      </c>
      <c r="Y462">
        <v>17338.810000000001</v>
      </c>
      <c r="Z462">
        <v>488.81</v>
      </c>
      <c r="AB462">
        <v>603.9</v>
      </c>
      <c r="AC462">
        <v>0</v>
      </c>
      <c r="AD462">
        <v>0</v>
      </c>
      <c r="AE462">
        <v>57.7</v>
      </c>
      <c r="AF462">
        <v>-57.7</v>
      </c>
      <c r="AG462">
        <v>5702.3</v>
      </c>
      <c r="AH462">
        <v>-5702.3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">
      <c r="A463">
        <v>9000685</v>
      </c>
      <c r="B463" t="s">
        <v>1418</v>
      </c>
      <c r="C463" t="s">
        <v>927</v>
      </c>
      <c r="D463" t="s">
        <v>1419</v>
      </c>
      <c r="E463" t="s">
        <v>1420</v>
      </c>
      <c r="F463" t="s">
        <v>105</v>
      </c>
      <c r="G463">
        <v>0</v>
      </c>
      <c r="H463">
        <v>0</v>
      </c>
      <c r="I463">
        <v>0</v>
      </c>
      <c r="J463">
        <v>2.15</v>
      </c>
      <c r="L463">
        <v>3440</v>
      </c>
      <c r="M463">
        <v>0</v>
      </c>
      <c r="N463">
        <v>2800</v>
      </c>
      <c r="O463">
        <v>0</v>
      </c>
      <c r="Q463">
        <v>6240</v>
      </c>
      <c r="R463">
        <v>73791.13</v>
      </c>
      <c r="S463">
        <v>0</v>
      </c>
      <c r="T463">
        <v>10000</v>
      </c>
      <c r="U463">
        <v>0</v>
      </c>
      <c r="V463">
        <v>0</v>
      </c>
      <c r="W463">
        <v>0</v>
      </c>
      <c r="X463">
        <v>50000</v>
      </c>
      <c r="Y463">
        <v>11643.3</v>
      </c>
      <c r="Z463">
        <v>64.430000000000007</v>
      </c>
      <c r="AB463">
        <v>0</v>
      </c>
      <c r="AC463">
        <v>64.430000000000007</v>
      </c>
      <c r="AD463">
        <v>6175.57</v>
      </c>
      <c r="AE463">
        <v>0</v>
      </c>
      <c r="AF463">
        <v>64.430000000000007</v>
      </c>
      <c r="AG463">
        <v>5940</v>
      </c>
      <c r="AH463">
        <v>235.56999999999971</v>
      </c>
      <c r="AI463">
        <v>6240</v>
      </c>
      <c r="AJ463">
        <v>0</v>
      </c>
      <c r="AK463">
        <v>0</v>
      </c>
      <c r="AL463">
        <v>64.430000000000007</v>
      </c>
    </row>
    <row r="464" spans="1:38" hidden="1" x14ac:dyDescent="0.2">
      <c r="A464">
        <v>9000686</v>
      </c>
      <c r="B464" t="s">
        <v>1421</v>
      </c>
      <c r="C464" t="s">
        <v>927</v>
      </c>
      <c r="D464" t="s">
        <v>1422</v>
      </c>
      <c r="E464" t="s">
        <v>1423</v>
      </c>
      <c r="F464" t="s">
        <v>105</v>
      </c>
      <c r="G464">
        <v>0</v>
      </c>
      <c r="H464">
        <v>0</v>
      </c>
      <c r="I464">
        <v>0</v>
      </c>
      <c r="J464">
        <v>3.05</v>
      </c>
      <c r="L464">
        <v>4880</v>
      </c>
      <c r="M464">
        <v>0</v>
      </c>
      <c r="N464">
        <v>0</v>
      </c>
      <c r="O464">
        <v>0</v>
      </c>
      <c r="Q464">
        <v>4880</v>
      </c>
      <c r="R464">
        <v>83604.56</v>
      </c>
      <c r="S464">
        <v>5000</v>
      </c>
      <c r="T464">
        <v>5000</v>
      </c>
      <c r="U464">
        <v>0</v>
      </c>
      <c r="V464">
        <v>0</v>
      </c>
      <c r="W464">
        <v>0</v>
      </c>
      <c r="X464">
        <v>50000</v>
      </c>
      <c r="Y464">
        <v>13576.15</v>
      </c>
      <c r="Z464">
        <v>300.85000000000002</v>
      </c>
      <c r="AB464">
        <v>288.62</v>
      </c>
      <c r="AC464">
        <v>12.23</v>
      </c>
      <c r="AD464">
        <v>4867.7700000000004</v>
      </c>
      <c r="AE464">
        <v>12.23</v>
      </c>
      <c r="AF464">
        <v>0</v>
      </c>
      <c r="AG464">
        <v>4867.7700000000004</v>
      </c>
      <c r="AH464">
        <v>0</v>
      </c>
      <c r="AI464">
        <v>4880</v>
      </c>
      <c r="AJ464">
        <v>0</v>
      </c>
      <c r="AK464">
        <v>0</v>
      </c>
      <c r="AL464">
        <v>12.23</v>
      </c>
    </row>
    <row r="465" spans="1:38" hidden="1" x14ac:dyDescent="0.2">
      <c r="A465">
        <v>9000687</v>
      </c>
      <c r="B465" t="s">
        <v>1424</v>
      </c>
      <c r="C465" t="s">
        <v>927</v>
      </c>
      <c r="D465" t="s">
        <v>2388</v>
      </c>
      <c r="E465" t="s">
        <v>1425</v>
      </c>
      <c r="F465" t="s">
        <v>105</v>
      </c>
      <c r="G465">
        <v>0</v>
      </c>
      <c r="H465">
        <v>0</v>
      </c>
      <c r="I465">
        <v>0</v>
      </c>
      <c r="J465">
        <v>2.15</v>
      </c>
      <c r="L465">
        <v>3440</v>
      </c>
      <c r="M465">
        <v>0</v>
      </c>
      <c r="N465">
        <v>0</v>
      </c>
      <c r="O465">
        <v>0</v>
      </c>
      <c r="Q465">
        <v>3440</v>
      </c>
      <c r="R465">
        <v>54567.1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50000</v>
      </c>
      <c r="Y465">
        <v>8788.44</v>
      </c>
      <c r="Z465">
        <v>0</v>
      </c>
      <c r="AB465">
        <v>0</v>
      </c>
      <c r="AC465">
        <v>0</v>
      </c>
      <c r="AD465">
        <v>3440</v>
      </c>
      <c r="AE465">
        <v>0</v>
      </c>
      <c r="AF465">
        <v>0</v>
      </c>
      <c r="AG465">
        <v>2640</v>
      </c>
      <c r="AH465">
        <v>800</v>
      </c>
      <c r="AI465">
        <v>3440</v>
      </c>
      <c r="AJ465">
        <v>0</v>
      </c>
      <c r="AK465">
        <v>0</v>
      </c>
      <c r="AL465">
        <v>0</v>
      </c>
    </row>
    <row r="466" spans="1:38" hidden="1" x14ac:dyDescent="0.2">
      <c r="A466">
        <v>9000688</v>
      </c>
      <c r="B466" t="s">
        <v>1426</v>
      </c>
      <c r="C466" t="s">
        <v>927</v>
      </c>
      <c r="D466" t="s">
        <v>1427</v>
      </c>
      <c r="E466" t="s">
        <v>1428</v>
      </c>
      <c r="F466" t="s">
        <v>105</v>
      </c>
      <c r="G466">
        <v>0</v>
      </c>
      <c r="H466">
        <v>0</v>
      </c>
      <c r="I466">
        <v>0</v>
      </c>
      <c r="J466">
        <v>2.15</v>
      </c>
      <c r="L466">
        <v>3440</v>
      </c>
      <c r="M466">
        <v>0</v>
      </c>
      <c r="N466">
        <v>2800</v>
      </c>
      <c r="O466">
        <v>0</v>
      </c>
      <c r="Q466">
        <v>6240</v>
      </c>
      <c r="R466">
        <v>74402.63</v>
      </c>
      <c r="S466">
        <v>0</v>
      </c>
      <c r="T466">
        <v>0</v>
      </c>
      <c r="U466">
        <v>0</v>
      </c>
      <c r="V466">
        <v>10000</v>
      </c>
      <c r="W466">
        <v>0</v>
      </c>
      <c r="X466">
        <v>50000</v>
      </c>
      <c r="Y466">
        <v>10572.05</v>
      </c>
      <c r="Z466">
        <v>114.92</v>
      </c>
      <c r="AB466">
        <v>51.85</v>
      </c>
      <c r="AC466">
        <v>63.07</v>
      </c>
      <c r="AD466">
        <v>6176.93</v>
      </c>
      <c r="AE466">
        <v>0</v>
      </c>
      <c r="AF466">
        <v>63.07</v>
      </c>
      <c r="AG466">
        <v>5940</v>
      </c>
      <c r="AH466">
        <v>236.93000000000029</v>
      </c>
      <c r="AI466">
        <v>6240</v>
      </c>
      <c r="AJ466">
        <v>0</v>
      </c>
      <c r="AK466">
        <v>0</v>
      </c>
      <c r="AL466">
        <v>63.07</v>
      </c>
    </row>
    <row r="467" spans="1:38" hidden="1" x14ac:dyDescent="0.2">
      <c r="A467">
        <v>9000689</v>
      </c>
      <c r="B467" t="s">
        <v>1429</v>
      </c>
      <c r="C467" t="s">
        <v>82</v>
      </c>
      <c r="D467" t="s">
        <v>1430</v>
      </c>
      <c r="E467" t="s">
        <v>1431</v>
      </c>
      <c r="F467" t="s">
        <v>105</v>
      </c>
      <c r="G467">
        <v>0</v>
      </c>
      <c r="H467">
        <v>0</v>
      </c>
      <c r="I467">
        <v>0</v>
      </c>
      <c r="J467">
        <v>1.65</v>
      </c>
      <c r="L467">
        <v>2783</v>
      </c>
      <c r="M467">
        <v>0</v>
      </c>
      <c r="N467">
        <v>0</v>
      </c>
      <c r="O467">
        <v>0</v>
      </c>
      <c r="Q467">
        <v>2783</v>
      </c>
      <c r="R467">
        <v>54645.99</v>
      </c>
      <c r="S467">
        <v>0</v>
      </c>
      <c r="T467">
        <v>0</v>
      </c>
      <c r="U467">
        <v>0</v>
      </c>
      <c r="V467">
        <v>20000</v>
      </c>
      <c r="W467">
        <v>0</v>
      </c>
      <c r="X467">
        <v>50000</v>
      </c>
      <c r="Y467">
        <v>7483.1</v>
      </c>
      <c r="Z467">
        <v>0</v>
      </c>
      <c r="AB467">
        <v>0</v>
      </c>
      <c r="AC467">
        <v>0</v>
      </c>
      <c r="AD467">
        <v>2783</v>
      </c>
      <c r="AE467">
        <v>0</v>
      </c>
      <c r="AF467">
        <v>0</v>
      </c>
      <c r="AG467">
        <v>2761.69</v>
      </c>
      <c r="AH467">
        <v>21.309999999999945</v>
      </c>
      <c r="AI467">
        <v>2783</v>
      </c>
      <c r="AJ467">
        <v>0</v>
      </c>
      <c r="AK467">
        <v>0</v>
      </c>
      <c r="AL467">
        <v>0</v>
      </c>
    </row>
    <row r="468" spans="1:38" hidden="1" x14ac:dyDescent="0.2">
      <c r="A468">
        <v>9000690</v>
      </c>
      <c r="B468" t="s">
        <v>1432</v>
      </c>
      <c r="C468" t="s">
        <v>4942</v>
      </c>
      <c r="D468" t="s">
        <v>1433</v>
      </c>
      <c r="E468" t="s">
        <v>1434</v>
      </c>
      <c r="F468" t="s">
        <v>125</v>
      </c>
      <c r="G468">
        <v>0</v>
      </c>
      <c r="H468">
        <v>0</v>
      </c>
      <c r="I468">
        <v>0</v>
      </c>
      <c r="J468">
        <v>3.6</v>
      </c>
      <c r="L468">
        <v>6120</v>
      </c>
      <c r="M468">
        <v>0</v>
      </c>
      <c r="N468">
        <v>0</v>
      </c>
      <c r="O468">
        <v>0</v>
      </c>
      <c r="Q468">
        <v>6120</v>
      </c>
      <c r="R468">
        <v>95530.12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50000</v>
      </c>
      <c r="Y468">
        <v>16101.63</v>
      </c>
      <c r="Z468">
        <v>882.85</v>
      </c>
      <c r="AB468">
        <v>801.47</v>
      </c>
      <c r="AC468">
        <v>81.38</v>
      </c>
      <c r="AD468">
        <v>6038.62</v>
      </c>
      <c r="AE468">
        <v>81.33</v>
      </c>
      <c r="AF468">
        <v>4.9999999999997158E-2</v>
      </c>
      <c r="AG468">
        <v>6036.83</v>
      </c>
      <c r="AH468">
        <v>1.7899999999999636</v>
      </c>
      <c r="AI468">
        <v>6120</v>
      </c>
      <c r="AJ468">
        <v>0</v>
      </c>
      <c r="AK468">
        <v>0</v>
      </c>
      <c r="AL468">
        <v>81.38</v>
      </c>
    </row>
    <row r="469" spans="1:38" hidden="1" x14ac:dyDescent="0.2">
      <c r="A469">
        <v>9000691</v>
      </c>
      <c r="B469" t="s">
        <v>1435</v>
      </c>
      <c r="C469" t="s">
        <v>39</v>
      </c>
      <c r="D469" t="s">
        <v>1436</v>
      </c>
      <c r="E469" t="s">
        <v>1437</v>
      </c>
      <c r="F469" t="s">
        <v>105</v>
      </c>
      <c r="G469">
        <v>0</v>
      </c>
      <c r="H469">
        <v>0</v>
      </c>
      <c r="I469">
        <v>0</v>
      </c>
      <c r="J469">
        <v>2.15</v>
      </c>
      <c r="L469">
        <v>3655</v>
      </c>
      <c r="M469">
        <v>0</v>
      </c>
      <c r="N469">
        <v>0</v>
      </c>
      <c r="O469">
        <v>0</v>
      </c>
      <c r="Q469">
        <v>3655</v>
      </c>
      <c r="R469">
        <v>68772.14</v>
      </c>
      <c r="S469">
        <v>0</v>
      </c>
      <c r="T469">
        <v>10000</v>
      </c>
      <c r="U469">
        <v>0</v>
      </c>
      <c r="V469">
        <v>0</v>
      </c>
      <c r="W469">
        <v>0</v>
      </c>
      <c r="X469">
        <v>50000</v>
      </c>
      <c r="Y469">
        <v>13956.1</v>
      </c>
      <c r="Z469">
        <v>0</v>
      </c>
      <c r="AB469">
        <v>0</v>
      </c>
      <c r="AC469">
        <v>0</v>
      </c>
      <c r="AD469">
        <v>3655</v>
      </c>
      <c r="AE469">
        <v>0</v>
      </c>
      <c r="AF469">
        <v>0</v>
      </c>
      <c r="AG469">
        <v>3655</v>
      </c>
      <c r="AH469">
        <v>0</v>
      </c>
      <c r="AI469">
        <v>3655</v>
      </c>
      <c r="AJ469">
        <v>0</v>
      </c>
      <c r="AK469">
        <v>0</v>
      </c>
      <c r="AL469">
        <v>0</v>
      </c>
    </row>
    <row r="470" spans="1:38" hidden="1" x14ac:dyDescent="0.2">
      <c r="A470">
        <v>9000692</v>
      </c>
      <c r="B470" t="s">
        <v>1438</v>
      </c>
      <c r="C470" t="s">
        <v>82</v>
      </c>
      <c r="D470" t="s">
        <v>1439</v>
      </c>
      <c r="E470" t="s">
        <v>1440</v>
      </c>
      <c r="F470" t="s">
        <v>105</v>
      </c>
      <c r="G470">
        <v>0</v>
      </c>
      <c r="H470">
        <v>0</v>
      </c>
      <c r="I470">
        <v>0</v>
      </c>
      <c r="J470">
        <v>2.15</v>
      </c>
      <c r="L470">
        <v>3603.26</v>
      </c>
      <c r="M470">
        <v>0</v>
      </c>
      <c r="N470">
        <v>0</v>
      </c>
      <c r="O470">
        <v>0</v>
      </c>
      <c r="Q470">
        <v>3603.26</v>
      </c>
      <c r="R470">
        <v>65897.87</v>
      </c>
      <c r="S470">
        <v>0</v>
      </c>
      <c r="T470">
        <v>0</v>
      </c>
      <c r="U470">
        <v>0</v>
      </c>
      <c r="V470">
        <v>20000</v>
      </c>
      <c r="W470">
        <v>0</v>
      </c>
      <c r="X470">
        <v>50000</v>
      </c>
      <c r="Y470">
        <v>9463.35</v>
      </c>
      <c r="Z470">
        <v>0</v>
      </c>
      <c r="AB470">
        <v>0</v>
      </c>
      <c r="AC470">
        <v>0</v>
      </c>
      <c r="AD470">
        <v>3603.26</v>
      </c>
      <c r="AE470">
        <v>0</v>
      </c>
      <c r="AF470">
        <v>0</v>
      </c>
      <c r="AG470">
        <v>3598.56</v>
      </c>
      <c r="AH470">
        <v>4.7000000000002728</v>
      </c>
      <c r="AI470">
        <v>3603.26</v>
      </c>
      <c r="AJ470">
        <v>0</v>
      </c>
      <c r="AK470">
        <v>0</v>
      </c>
      <c r="AL470">
        <v>0</v>
      </c>
    </row>
    <row r="471" spans="1:38" hidden="1" x14ac:dyDescent="0.2">
      <c r="A471">
        <v>9000693</v>
      </c>
      <c r="B471" t="s">
        <v>1441</v>
      </c>
      <c r="C471" t="s">
        <v>71</v>
      </c>
      <c r="D471" t="s">
        <v>1442</v>
      </c>
      <c r="E471" t="s">
        <v>1443</v>
      </c>
      <c r="F471" t="s">
        <v>105</v>
      </c>
      <c r="G471">
        <v>0</v>
      </c>
      <c r="H471">
        <v>7253</v>
      </c>
      <c r="I471">
        <v>0</v>
      </c>
      <c r="J471">
        <v>0</v>
      </c>
      <c r="L471">
        <v>7253</v>
      </c>
      <c r="M471">
        <v>0</v>
      </c>
      <c r="N471">
        <v>0</v>
      </c>
      <c r="O471">
        <v>0</v>
      </c>
      <c r="Q471">
        <v>7253</v>
      </c>
      <c r="R471">
        <v>110592.4</v>
      </c>
      <c r="S471">
        <v>10000</v>
      </c>
      <c r="T471">
        <v>10000</v>
      </c>
      <c r="U471">
        <v>0</v>
      </c>
      <c r="V471">
        <v>5000</v>
      </c>
      <c r="W471">
        <v>0</v>
      </c>
      <c r="X471">
        <v>50000</v>
      </c>
      <c r="Y471">
        <v>20858.63</v>
      </c>
      <c r="Z471">
        <v>442.01</v>
      </c>
      <c r="AB471">
        <v>435.92</v>
      </c>
      <c r="AC471">
        <v>6.09</v>
      </c>
      <c r="AD471">
        <v>7246.91</v>
      </c>
      <c r="AE471">
        <v>6.1</v>
      </c>
      <c r="AF471">
        <v>-9.9999999999997868E-3</v>
      </c>
      <c r="AG471">
        <v>7246.9</v>
      </c>
      <c r="AH471">
        <v>1.0000000000218279E-2</v>
      </c>
      <c r="AI471">
        <v>7253</v>
      </c>
      <c r="AJ471">
        <v>0</v>
      </c>
      <c r="AK471">
        <v>0</v>
      </c>
      <c r="AL471">
        <v>6.09</v>
      </c>
    </row>
    <row r="472" spans="1:38" hidden="1" x14ac:dyDescent="0.2">
      <c r="A472">
        <v>9000694</v>
      </c>
      <c r="B472" t="s">
        <v>1444</v>
      </c>
      <c r="C472" t="s">
        <v>109</v>
      </c>
      <c r="D472" t="s">
        <v>1445</v>
      </c>
      <c r="E472" t="s">
        <v>1446</v>
      </c>
      <c r="F472" t="s">
        <v>125</v>
      </c>
      <c r="G472">
        <v>0</v>
      </c>
      <c r="H472">
        <v>0</v>
      </c>
      <c r="I472">
        <v>0</v>
      </c>
      <c r="J472">
        <v>4.5</v>
      </c>
      <c r="L472">
        <v>7645.41</v>
      </c>
      <c r="M472">
        <v>0</v>
      </c>
      <c r="N472">
        <v>0</v>
      </c>
      <c r="O472">
        <v>0</v>
      </c>
      <c r="Q472">
        <v>7645.41</v>
      </c>
      <c r="R472">
        <v>115445.6</v>
      </c>
      <c r="S472">
        <v>10000</v>
      </c>
      <c r="T472">
        <v>10000</v>
      </c>
      <c r="U472">
        <v>0</v>
      </c>
      <c r="V472">
        <v>10000</v>
      </c>
      <c r="W472">
        <v>0</v>
      </c>
      <c r="X472">
        <v>50000</v>
      </c>
      <c r="Y472">
        <v>18480.91</v>
      </c>
      <c r="Z472">
        <v>508.94</v>
      </c>
      <c r="AB472">
        <v>478.23</v>
      </c>
      <c r="AC472">
        <v>30.71</v>
      </c>
      <c r="AD472">
        <v>7614.7</v>
      </c>
      <c r="AE472">
        <v>30.72</v>
      </c>
      <c r="AF472">
        <v>-9.9999999999980105E-3</v>
      </c>
      <c r="AG472">
        <v>7614.69</v>
      </c>
      <c r="AH472">
        <v>1.0000000000218279E-2</v>
      </c>
      <c r="AI472">
        <v>7645.41</v>
      </c>
      <c r="AJ472">
        <v>0</v>
      </c>
      <c r="AK472">
        <v>0</v>
      </c>
      <c r="AL472">
        <v>30.71</v>
      </c>
    </row>
    <row r="473" spans="1:38" hidden="1" x14ac:dyDescent="0.2">
      <c r="A473">
        <v>9000695</v>
      </c>
      <c r="B473" t="s">
        <v>1447</v>
      </c>
      <c r="C473" t="s">
        <v>109</v>
      </c>
      <c r="D473" t="s">
        <v>1448</v>
      </c>
      <c r="E473" t="s">
        <v>1449</v>
      </c>
      <c r="F473" t="s">
        <v>105</v>
      </c>
      <c r="G473">
        <v>0</v>
      </c>
      <c r="H473">
        <v>0</v>
      </c>
      <c r="I473">
        <v>0</v>
      </c>
      <c r="J473">
        <v>1.3</v>
      </c>
      <c r="L473">
        <v>2208.6799999999998</v>
      </c>
      <c r="M473">
        <v>0</v>
      </c>
      <c r="N473">
        <v>0</v>
      </c>
      <c r="O473">
        <v>0</v>
      </c>
      <c r="Q473">
        <v>2208.6799999999998</v>
      </c>
      <c r="R473">
        <v>53026.35</v>
      </c>
      <c r="S473">
        <v>10000</v>
      </c>
      <c r="T473">
        <v>0</v>
      </c>
      <c r="U473">
        <v>0</v>
      </c>
      <c r="V473">
        <v>10000</v>
      </c>
      <c r="W473">
        <v>0</v>
      </c>
      <c r="X473">
        <v>50000</v>
      </c>
      <c r="Y473">
        <v>7604.98</v>
      </c>
      <c r="Z473">
        <v>0</v>
      </c>
      <c r="AB473">
        <v>0</v>
      </c>
      <c r="AC473">
        <v>0</v>
      </c>
      <c r="AD473">
        <v>2208.6799999999998</v>
      </c>
      <c r="AE473">
        <v>0</v>
      </c>
      <c r="AF473">
        <v>0</v>
      </c>
      <c r="AG473">
        <v>2208.6799999999998</v>
      </c>
      <c r="AH473">
        <v>0</v>
      </c>
      <c r="AI473">
        <v>2208.6799999999998</v>
      </c>
      <c r="AJ473">
        <v>0</v>
      </c>
      <c r="AK473">
        <v>0</v>
      </c>
      <c r="AL473">
        <v>0</v>
      </c>
    </row>
    <row r="474" spans="1:38" hidden="1" x14ac:dyDescent="0.2">
      <c r="A474">
        <v>9000696</v>
      </c>
      <c r="B474" t="s">
        <v>1450</v>
      </c>
      <c r="C474" t="s">
        <v>109</v>
      </c>
      <c r="D474" t="s">
        <v>1451</v>
      </c>
      <c r="E474" t="s">
        <v>1452</v>
      </c>
      <c r="F474" t="s">
        <v>160</v>
      </c>
      <c r="G474">
        <v>0</v>
      </c>
      <c r="H474">
        <v>0</v>
      </c>
      <c r="I474">
        <v>0</v>
      </c>
      <c r="J474">
        <v>1</v>
      </c>
      <c r="L474">
        <v>1698.98</v>
      </c>
      <c r="M474">
        <v>0</v>
      </c>
      <c r="N474">
        <v>0</v>
      </c>
      <c r="O474">
        <v>0</v>
      </c>
      <c r="Q474">
        <v>1698.98</v>
      </c>
      <c r="R474">
        <v>59946.920000000006</v>
      </c>
      <c r="S474">
        <v>5000</v>
      </c>
      <c r="T474">
        <v>0</v>
      </c>
      <c r="U474">
        <v>0</v>
      </c>
      <c r="V474">
        <v>10000</v>
      </c>
      <c r="W474">
        <v>0</v>
      </c>
      <c r="X474">
        <v>50000</v>
      </c>
      <c r="Y474">
        <v>9322.19</v>
      </c>
      <c r="Z474">
        <v>0</v>
      </c>
      <c r="AB474">
        <v>0</v>
      </c>
      <c r="AC474">
        <v>0</v>
      </c>
      <c r="AD474">
        <v>1698.98</v>
      </c>
      <c r="AE474">
        <v>0</v>
      </c>
      <c r="AF474">
        <v>0</v>
      </c>
      <c r="AG474">
        <v>1698.98</v>
      </c>
      <c r="AH474">
        <v>0</v>
      </c>
      <c r="AI474">
        <v>1698.98</v>
      </c>
      <c r="AJ474">
        <v>0</v>
      </c>
      <c r="AK474">
        <v>0</v>
      </c>
      <c r="AL474">
        <v>0</v>
      </c>
    </row>
    <row r="475" spans="1:38" hidden="1" x14ac:dyDescent="0.2">
      <c r="A475">
        <v>9000697</v>
      </c>
      <c r="B475" t="s">
        <v>1453</v>
      </c>
      <c r="C475" t="s">
        <v>109</v>
      </c>
      <c r="D475" t="s">
        <v>1454</v>
      </c>
      <c r="E475" t="s">
        <v>1455</v>
      </c>
      <c r="F475" t="s">
        <v>160</v>
      </c>
      <c r="G475">
        <v>0</v>
      </c>
      <c r="H475">
        <v>0</v>
      </c>
      <c r="I475">
        <v>0</v>
      </c>
      <c r="J475">
        <v>1</v>
      </c>
      <c r="L475">
        <v>1698.98</v>
      </c>
      <c r="M475">
        <v>0</v>
      </c>
      <c r="N475">
        <v>0</v>
      </c>
      <c r="O475">
        <v>0</v>
      </c>
      <c r="Q475">
        <v>1698.98</v>
      </c>
      <c r="R475">
        <v>50782.100000000006</v>
      </c>
      <c r="S475">
        <v>5000</v>
      </c>
      <c r="T475">
        <v>0</v>
      </c>
      <c r="U475">
        <v>0</v>
      </c>
      <c r="V475">
        <v>8000</v>
      </c>
      <c r="W475">
        <v>0</v>
      </c>
      <c r="X475">
        <v>50000</v>
      </c>
      <c r="Y475">
        <v>7747.04</v>
      </c>
      <c r="Z475">
        <v>0</v>
      </c>
      <c r="AB475">
        <v>0</v>
      </c>
      <c r="AC475">
        <v>0</v>
      </c>
      <c r="AD475">
        <v>1698.98</v>
      </c>
      <c r="AE475">
        <v>0</v>
      </c>
      <c r="AF475">
        <v>0</v>
      </c>
      <c r="AG475">
        <v>1698.98</v>
      </c>
      <c r="AH475">
        <v>0</v>
      </c>
      <c r="AI475">
        <v>1698.98</v>
      </c>
      <c r="AJ475">
        <v>0</v>
      </c>
      <c r="AK475">
        <v>0</v>
      </c>
      <c r="AL475">
        <v>0</v>
      </c>
    </row>
    <row r="476" spans="1:38" hidden="1" x14ac:dyDescent="0.2">
      <c r="A476">
        <v>9000698</v>
      </c>
      <c r="B476" t="s">
        <v>1456</v>
      </c>
      <c r="C476" t="s">
        <v>109</v>
      </c>
      <c r="D476" t="s">
        <v>2389</v>
      </c>
      <c r="E476" t="s">
        <v>1457</v>
      </c>
      <c r="F476" t="s">
        <v>125</v>
      </c>
      <c r="G476">
        <v>0</v>
      </c>
      <c r="H476">
        <v>0</v>
      </c>
      <c r="I476">
        <v>0</v>
      </c>
      <c r="J476">
        <v>3.6</v>
      </c>
      <c r="L476">
        <v>6116.33</v>
      </c>
      <c r="M476">
        <v>0</v>
      </c>
      <c r="N476">
        <v>0</v>
      </c>
      <c r="O476">
        <v>0</v>
      </c>
      <c r="Q476">
        <v>6116.33</v>
      </c>
      <c r="R476">
        <v>97240.82</v>
      </c>
      <c r="S476">
        <v>10000</v>
      </c>
      <c r="T476">
        <v>0</v>
      </c>
      <c r="U476">
        <v>0</v>
      </c>
      <c r="V476">
        <v>10000</v>
      </c>
      <c r="W476">
        <v>0</v>
      </c>
      <c r="X476">
        <v>50000</v>
      </c>
      <c r="Y476">
        <v>18240.84</v>
      </c>
      <c r="Z476">
        <v>270</v>
      </c>
      <c r="AB476">
        <v>239.73</v>
      </c>
      <c r="AC476">
        <v>30.27</v>
      </c>
      <c r="AD476">
        <v>6086.0599999999995</v>
      </c>
      <c r="AE476">
        <v>30.26</v>
      </c>
      <c r="AF476">
        <v>9.9999999999980105E-3</v>
      </c>
      <c r="AG476">
        <v>6086.07</v>
      </c>
      <c r="AH476">
        <v>-1.0000000000218279E-2</v>
      </c>
      <c r="AI476">
        <v>6116.33</v>
      </c>
      <c r="AJ476">
        <v>0</v>
      </c>
      <c r="AK476">
        <v>0</v>
      </c>
      <c r="AL476">
        <v>30.27</v>
      </c>
    </row>
    <row r="477" spans="1:38" hidden="1" x14ac:dyDescent="0.2">
      <c r="A477">
        <v>9000699</v>
      </c>
      <c r="B477" t="s">
        <v>1458</v>
      </c>
      <c r="C477" t="s">
        <v>109</v>
      </c>
      <c r="D477" t="s">
        <v>1459</v>
      </c>
      <c r="E477" t="s">
        <v>1460</v>
      </c>
      <c r="F477" t="s">
        <v>105</v>
      </c>
      <c r="G477">
        <v>0</v>
      </c>
      <c r="H477">
        <v>0</v>
      </c>
      <c r="I477">
        <v>0</v>
      </c>
      <c r="J477">
        <v>2.15</v>
      </c>
      <c r="L477">
        <v>3652.81</v>
      </c>
      <c r="M477">
        <v>0</v>
      </c>
      <c r="N477">
        <v>0</v>
      </c>
      <c r="O477">
        <v>0</v>
      </c>
      <c r="Q477">
        <v>3652.81</v>
      </c>
      <c r="R477">
        <v>69191.02</v>
      </c>
      <c r="S477">
        <v>0</v>
      </c>
      <c r="T477">
        <v>0</v>
      </c>
      <c r="U477">
        <v>0</v>
      </c>
      <c r="V477">
        <v>10000</v>
      </c>
      <c r="W477">
        <v>0</v>
      </c>
      <c r="X477">
        <v>50000</v>
      </c>
      <c r="Y477">
        <v>9919.1299999999992</v>
      </c>
      <c r="Z477">
        <v>0</v>
      </c>
      <c r="AB477">
        <v>39.5</v>
      </c>
      <c r="AC477">
        <v>0</v>
      </c>
      <c r="AD477">
        <v>3652.81</v>
      </c>
      <c r="AE477">
        <v>0</v>
      </c>
      <c r="AF477">
        <v>0</v>
      </c>
      <c r="AG477">
        <v>3652.81</v>
      </c>
      <c r="AH477">
        <v>0</v>
      </c>
      <c r="AI477">
        <v>3652.81</v>
      </c>
      <c r="AJ477">
        <v>0</v>
      </c>
      <c r="AK477">
        <v>0</v>
      </c>
      <c r="AL477">
        <v>0</v>
      </c>
    </row>
    <row r="478" spans="1:38" hidden="1" x14ac:dyDescent="0.2">
      <c r="A478">
        <v>9000700</v>
      </c>
      <c r="B478" t="s">
        <v>1461</v>
      </c>
      <c r="C478" t="s">
        <v>109</v>
      </c>
      <c r="D478" t="s">
        <v>1462</v>
      </c>
      <c r="E478" t="s">
        <v>1463</v>
      </c>
      <c r="F478" t="s">
        <v>160</v>
      </c>
      <c r="G478">
        <v>0</v>
      </c>
      <c r="H478">
        <v>0</v>
      </c>
      <c r="I478">
        <v>0</v>
      </c>
      <c r="J478">
        <v>1</v>
      </c>
      <c r="L478">
        <v>1698.98</v>
      </c>
      <c r="M478">
        <v>0</v>
      </c>
      <c r="N478">
        <v>0</v>
      </c>
      <c r="O478">
        <v>0</v>
      </c>
      <c r="Q478">
        <v>1698.98</v>
      </c>
      <c r="R478">
        <v>56522.75</v>
      </c>
      <c r="S478">
        <v>20000</v>
      </c>
      <c r="T478">
        <v>0</v>
      </c>
      <c r="U478">
        <v>0</v>
      </c>
      <c r="V478">
        <v>10000</v>
      </c>
      <c r="W478">
        <v>0</v>
      </c>
      <c r="X478">
        <v>50000</v>
      </c>
      <c r="Y478">
        <v>10529.83</v>
      </c>
      <c r="Z478">
        <v>0</v>
      </c>
      <c r="AB478">
        <v>0</v>
      </c>
      <c r="AC478">
        <v>0</v>
      </c>
      <c r="AD478">
        <v>1698.98</v>
      </c>
      <c r="AE478">
        <v>0</v>
      </c>
      <c r="AF478">
        <v>0</v>
      </c>
      <c r="AG478">
        <v>1698.98</v>
      </c>
      <c r="AH478">
        <v>0</v>
      </c>
      <c r="AI478">
        <v>1698.98</v>
      </c>
      <c r="AJ478">
        <v>0</v>
      </c>
      <c r="AK478">
        <v>0</v>
      </c>
      <c r="AL478">
        <v>0</v>
      </c>
    </row>
    <row r="479" spans="1:38" hidden="1" x14ac:dyDescent="0.2">
      <c r="A479">
        <v>9000701</v>
      </c>
      <c r="B479" t="s">
        <v>1464</v>
      </c>
      <c r="C479" t="s">
        <v>109</v>
      </c>
      <c r="D479" t="s">
        <v>1465</v>
      </c>
      <c r="E479" t="s">
        <v>1466</v>
      </c>
      <c r="F479" t="s">
        <v>125</v>
      </c>
      <c r="G479">
        <v>0</v>
      </c>
      <c r="H479">
        <v>0</v>
      </c>
      <c r="I479">
        <v>0</v>
      </c>
      <c r="J479">
        <v>3.6</v>
      </c>
      <c r="L479">
        <v>6116.33</v>
      </c>
      <c r="M479">
        <v>0</v>
      </c>
      <c r="N479">
        <v>0</v>
      </c>
      <c r="O479">
        <v>0</v>
      </c>
      <c r="Q479">
        <v>6116.33</v>
      </c>
      <c r="R479">
        <v>93813.67</v>
      </c>
      <c r="S479">
        <v>0</v>
      </c>
      <c r="T479">
        <v>0</v>
      </c>
      <c r="U479">
        <v>0</v>
      </c>
      <c r="V479">
        <v>10000</v>
      </c>
      <c r="W479">
        <v>0</v>
      </c>
      <c r="X479">
        <v>50000</v>
      </c>
      <c r="Y479">
        <v>15882.24</v>
      </c>
      <c r="Z479">
        <v>537.94000000000005</v>
      </c>
      <c r="AB479">
        <v>493.74</v>
      </c>
      <c r="AC479">
        <v>44.2</v>
      </c>
      <c r="AD479">
        <v>6072.13</v>
      </c>
      <c r="AE479">
        <v>44.2</v>
      </c>
      <c r="AF479">
        <v>0</v>
      </c>
      <c r="AG479">
        <v>6072.13</v>
      </c>
      <c r="AH479">
        <v>0</v>
      </c>
      <c r="AI479">
        <v>6116.33</v>
      </c>
      <c r="AJ479">
        <v>0</v>
      </c>
      <c r="AK479">
        <v>0</v>
      </c>
      <c r="AL479">
        <v>44.2</v>
      </c>
    </row>
    <row r="480" spans="1:38" hidden="1" x14ac:dyDescent="0.2">
      <c r="A480">
        <v>9000702</v>
      </c>
      <c r="B480" t="s">
        <v>1467</v>
      </c>
      <c r="C480" t="s">
        <v>109</v>
      </c>
      <c r="D480" t="s">
        <v>1468</v>
      </c>
      <c r="E480" t="s">
        <v>1469</v>
      </c>
      <c r="F480" t="s">
        <v>160</v>
      </c>
      <c r="G480">
        <v>0</v>
      </c>
      <c r="H480">
        <v>0</v>
      </c>
      <c r="I480">
        <v>0</v>
      </c>
      <c r="J480">
        <v>1</v>
      </c>
      <c r="L480">
        <v>1698.98</v>
      </c>
      <c r="M480">
        <v>0</v>
      </c>
      <c r="N480">
        <v>0</v>
      </c>
      <c r="O480">
        <v>0</v>
      </c>
      <c r="Q480">
        <v>1698.98</v>
      </c>
      <c r="R480">
        <v>56346.19</v>
      </c>
      <c r="S480">
        <v>0</v>
      </c>
      <c r="T480">
        <v>0</v>
      </c>
      <c r="U480">
        <v>0</v>
      </c>
      <c r="V480">
        <v>20000</v>
      </c>
      <c r="W480">
        <v>0</v>
      </c>
      <c r="X480">
        <v>50000</v>
      </c>
      <c r="Y480">
        <v>9548.65</v>
      </c>
      <c r="Z480">
        <v>0</v>
      </c>
      <c r="AB480">
        <v>0</v>
      </c>
      <c r="AC480">
        <v>0</v>
      </c>
      <c r="AD480">
        <v>1698.98</v>
      </c>
      <c r="AE480">
        <v>0</v>
      </c>
      <c r="AF480">
        <v>0</v>
      </c>
      <c r="AG480">
        <v>1698.98</v>
      </c>
      <c r="AH480">
        <v>0</v>
      </c>
      <c r="AI480">
        <v>1698.98</v>
      </c>
      <c r="AJ480">
        <v>0</v>
      </c>
      <c r="AK480">
        <v>0</v>
      </c>
      <c r="AL480">
        <v>0</v>
      </c>
    </row>
    <row r="481" spans="1:38" hidden="1" x14ac:dyDescent="0.2">
      <c r="A481">
        <v>9000703</v>
      </c>
      <c r="B481" t="s">
        <v>1470</v>
      </c>
      <c r="C481" t="s">
        <v>109</v>
      </c>
      <c r="D481" t="s">
        <v>1471</v>
      </c>
      <c r="E481" t="s">
        <v>1472</v>
      </c>
      <c r="F481" t="s">
        <v>160</v>
      </c>
      <c r="G481">
        <v>0</v>
      </c>
      <c r="H481">
        <v>0</v>
      </c>
      <c r="I481">
        <v>0</v>
      </c>
      <c r="J481">
        <v>1</v>
      </c>
      <c r="L481">
        <v>1698.98</v>
      </c>
      <c r="M481">
        <v>0</v>
      </c>
      <c r="N481">
        <v>0</v>
      </c>
      <c r="O481">
        <v>0</v>
      </c>
      <c r="Q481">
        <v>1698.98</v>
      </c>
      <c r="R481">
        <v>50453.600000000006</v>
      </c>
      <c r="S481">
        <v>10000</v>
      </c>
      <c r="T481">
        <v>0</v>
      </c>
      <c r="U481">
        <v>0</v>
      </c>
      <c r="V481">
        <v>20000</v>
      </c>
      <c r="W481">
        <v>0</v>
      </c>
      <c r="X481">
        <v>50000</v>
      </c>
      <c r="Y481">
        <v>7753.36</v>
      </c>
      <c r="Z481">
        <v>0</v>
      </c>
      <c r="AB481">
        <v>0</v>
      </c>
      <c r="AC481">
        <v>0</v>
      </c>
      <c r="AD481">
        <v>1698.98</v>
      </c>
      <c r="AE481">
        <v>0</v>
      </c>
      <c r="AF481">
        <v>0</v>
      </c>
      <c r="AG481">
        <v>1698.98</v>
      </c>
      <c r="AH481">
        <v>0</v>
      </c>
      <c r="AI481">
        <v>1698.98</v>
      </c>
      <c r="AJ481">
        <v>0</v>
      </c>
      <c r="AK481">
        <v>0</v>
      </c>
      <c r="AL481">
        <v>0</v>
      </c>
    </row>
    <row r="482" spans="1:38" hidden="1" x14ac:dyDescent="0.2">
      <c r="A482">
        <v>9000704</v>
      </c>
      <c r="B482" t="s">
        <v>1473</v>
      </c>
      <c r="C482" t="s">
        <v>109</v>
      </c>
      <c r="D482" t="s">
        <v>1474</v>
      </c>
      <c r="E482" t="s">
        <v>1475</v>
      </c>
      <c r="F482" t="s">
        <v>160</v>
      </c>
      <c r="G482">
        <v>0</v>
      </c>
      <c r="H482">
        <v>0</v>
      </c>
      <c r="I482">
        <v>0</v>
      </c>
      <c r="J482">
        <v>1</v>
      </c>
      <c r="L482">
        <v>1698.98</v>
      </c>
      <c r="M482">
        <v>0</v>
      </c>
      <c r="N482">
        <v>0</v>
      </c>
      <c r="O482">
        <v>0</v>
      </c>
      <c r="Q482">
        <v>1698.98</v>
      </c>
      <c r="R482">
        <v>52335.640000000007</v>
      </c>
      <c r="S482">
        <v>10000</v>
      </c>
      <c r="T482">
        <v>0</v>
      </c>
      <c r="U482">
        <v>0</v>
      </c>
      <c r="V482">
        <v>10000</v>
      </c>
      <c r="W482">
        <v>0</v>
      </c>
      <c r="X482">
        <v>50000</v>
      </c>
      <c r="Y482">
        <v>8072.65</v>
      </c>
      <c r="Z482">
        <v>0</v>
      </c>
      <c r="AB482">
        <v>0</v>
      </c>
      <c r="AC482">
        <v>0</v>
      </c>
      <c r="AD482">
        <v>1698.98</v>
      </c>
      <c r="AE482">
        <v>0</v>
      </c>
      <c r="AF482">
        <v>0</v>
      </c>
      <c r="AG482">
        <v>1698.98</v>
      </c>
      <c r="AH482">
        <v>0</v>
      </c>
      <c r="AI482">
        <v>1698.98</v>
      </c>
      <c r="AJ482">
        <v>0</v>
      </c>
      <c r="AK482">
        <v>0</v>
      </c>
      <c r="AL482">
        <v>0</v>
      </c>
    </row>
    <row r="483" spans="1:38" hidden="1" x14ac:dyDescent="0.2">
      <c r="A483">
        <v>9000705</v>
      </c>
      <c r="B483" t="s">
        <v>1476</v>
      </c>
      <c r="C483" t="s">
        <v>109</v>
      </c>
      <c r="D483" t="s">
        <v>1477</v>
      </c>
      <c r="E483" t="s">
        <v>1478</v>
      </c>
      <c r="F483" t="s">
        <v>125</v>
      </c>
      <c r="G483">
        <v>0</v>
      </c>
      <c r="H483">
        <v>0</v>
      </c>
      <c r="I483">
        <v>0</v>
      </c>
      <c r="J483">
        <v>3.6</v>
      </c>
      <c r="L483">
        <v>6116.33</v>
      </c>
      <c r="M483">
        <v>0</v>
      </c>
      <c r="N483">
        <v>0</v>
      </c>
      <c r="O483">
        <v>0</v>
      </c>
      <c r="Q483">
        <v>6116.33</v>
      </c>
      <c r="R483">
        <v>96662.97</v>
      </c>
      <c r="S483">
        <v>10000</v>
      </c>
      <c r="T483">
        <v>0</v>
      </c>
      <c r="U483">
        <v>0</v>
      </c>
      <c r="V483">
        <v>20000</v>
      </c>
      <c r="W483">
        <v>0</v>
      </c>
      <c r="X483">
        <v>50000</v>
      </c>
      <c r="Y483">
        <v>17013.919999999998</v>
      </c>
      <c r="Z483">
        <v>0</v>
      </c>
      <c r="AB483">
        <v>29.67</v>
      </c>
      <c r="AC483">
        <v>0</v>
      </c>
      <c r="AD483">
        <v>6116.33</v>
      </c>
      <c r="AE483">
        <v>0</v>
      </c>
      <c r="AF483">
        <v>0</v>
      </c>
      <c r="AG483">
        <v>6116.33</v>
      </c>
      <c r="AH483">
        <v>0</v>
      </c>
      <c r="AI483">
        <v>6116.33</v>
      </c>
      <c r="AJ483">
        <v>0</v>
      </c>
      <c r="AK483">
        <v>0</v>
      </c>
      <c r="AL483">
        <v>0</v>
      </c>
    </row>
    <row r="484" spans="1:38" hidden="1" x14ac:dyDescent="0.2">
      <c r="A484">
        <v>9000706</v>
      </c>
      <c r="B484" t="s">
        <v>1479</v>
      </c>
      <c r="C484" t="s">
        <v>109</v>
      </c>
      <c r="D484" t="s">
        <v>1480</v>
      </c>
      <c r="E484" t="s">
        <v>1481</v>
      </c>
      <c r="F484" t="s">
        <v>160</v>
      </c>
      <c r="G484">
        <v>0</v>
      </c>
      <c r="H484">
        <v>0</v>
      </c>
      <c r="I484">
        <v>0</v>
      </c>
      <c r="J484">
        <v>1</v>
      </c>
      <c r="L484">
        <v>1698.98</v>
      </c>
      <c r="M484">
        <v>0</v>
      </c>
      <c r="N484">
        <v>0</v>
      </c>
      <c r="O484">
        <v>0</v>
      </c>
      <c r="Q484">
        <v>1698.98</v>
      </c>
      <c r="R484">
        <v>55410.990000000005</v>
      </c>
      <c r="S484">
        <v>10000</v>
      </c>
      <c r="T484">
        <v>0</v>
      </c>
      <c r="U484">
        <v>0</v>
      </c>
      <c r="V484">
        <v>0</v>
      </c>
      <c r="W484">
        <v>0</v>
      </c>
      <c r="X484">
        <v>50000</v>
      </c>
      <c r="Y484">
        <v>8868.23</v>
      </c>
      <c r="Z484">
        <v>0</v>
      </c>
      <c r="AB484">
        <v>0</v>
      </c>
      <c r="AC484">
        <v>0</v>
      </c>
      <c r="AD484">
        <v>1698.98</v>
      </c>
      <c r="AE484">
        <v>0</v>
      </c>
      <c r="AF484">
        <v>0</v>
      </c>
      <c r="AG484">
        <v>1698.98</v>
      </c>
      <c r="AH484">
        <v>0</v>
      </c>
      <c r="AI484">
        <v>1698.98</v>
      </c>
      <c r="AJ484">
        <v>0</v>
      </c>
      <c r="AK484">
        <v>0</v>
      </c>
      <c r="AL484">
        <v>0</v>
      </c>
    </row>
    <row r="485" spans="1:38" hidden="1" x14ac:dyDescent="0.2">
      <c r="A485">
        <v>9000707</v>
      </c>
      <c r="B485" t="s">
        <v>1482</v>
      </c>
      <c r="C485" t="s">
        <v>109</v>
      </c>
      <c r="D485" t="s">
        <v>1483</v>
      </c>
      <c r="E485" t="s">
        <v>1484</v>
      </c>
      <c r="F485" t="s">
        <v>160</v>
      </c>
      <c r="G485">
        <v>0</v>
      </c>
      <c r="H485">
        <v>0</v>
      </c>
      <c r="I485">
        <v>0</v>
      </c>
      <c r="J485">
        <v>1</v>
      </c>
      <c r="L485">
        <v>1698.98</v>
      </c>
      <c r="M485">
        <v>0</v>
      </c>
      <c r="N485">
        <v>0</v>
      </c>
      <c r="O485">
        <v>0</v>
      </c>
      <c r="Q485">
        <v>1698.98</v>
      </c>
      <c r="R485">
        <v>53279.630000000005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50000</v>
      </c>
      <c r="Y485">
        <v>9271.67</v>
      </c>
      <c r="Z485">
        <v>0</v>
      </c>
      <c r="AB485">
        <v>0</v>
      </c>
      <c r="AC485">
        <v>0</v>
      </c>
      <c r="AD485">
        <v>1698.98</v>
      </c>
      <c r="AE485">
        <v>0</v>
      </c>
      <c r="AF485">
        <v>0</v>
      </c>
      <c r="AG485">
        <v>1698.98</v>
      </c>
      <c r="AH485">
        <v>0</v>
      </c>
      <c r="AI485">
        <v>1698.98</v>
      </c>
      <c r="AJ485">
        <v>0</v>
      </c>
      <c r="AK485">
        <v>0</v>
      </c>
      <c r="AL485">
        <v>0</v>
      </c>
    </row>
    <row r="486" spans="1:38" hidden="1" x14ac:dyDescent="0.2">
      <c r="A486">
        <v>9000708</v>
      </c>
      <c r="B486" t="s">
        <v>1485</v>
      </c>
      <c r="C486" t="s">
        <v>109</v>
      </c>
      <c r="D486" t="s">
        <v>1486</v>
      </c>
      <c r="E486" t="s">
        <v>1487</v>
      </c>
      <c r="F486" t="s">
        <v>160</v>
      </c>
      <c r="G486">
        <v>0</v>
      </c>
      <c r="H486">
        <v>0</v>
      </c>
      <c r="I486">
        <v>0</v>
      </c>
      <c r="J486">
        <v>1</v>
      </c>
      <c r="L486">
        <v>1698.98</v>
      </c>
      <c r="M486">
        <v>0</v>
      </c>
      <c r="N486">
        <v>0</v>
      </c>
      <c r="O486">
        <v>0</v>
      </c>
      <c r="Q486">
        <v>1698.98</v>
      </c>
      <c r="R486">
        <v>61146.080000000002</v>
      </c>
      <c r="S486">
        <v>10000</v>
      </c>
      <c r="T486">
        <v>0</v>
      </c>
      <c r="U486">
        <v>0</v>
      </c>
      <c r="V486">
        <v>10000</v>
      </c>
      <c r="W486">
        <v>0</v>
      </c>
      <c r="X486">
        <v>50000</v>
      </c>
      <c r="Y486">
        <v>9241.7900000000009</v>
      </c>
      <c r="Z486">
        <v>0</v>
      </c>
      <c r="AB486">
        <v>0</v>
      </c>
      <c r="AC486">
        <v>0</v>
      </c>
      <c r="AD486">
        <v>1698.98</v>
      </c>
      <c r="AE486">
        <v>0</v>
      </c>
      <c r="AF486">
        <v>0</v>
      </c>
      <c r="AG486">
        <v>1698.98</v>
      </c>
      <c r="AH486">
        <v>0</v>
      </c>
      <c r="AI486">
        <v>1698.98</v>
      </c>
      <c r="AJ486">
        <v>0</v>
      </c>
      <c r="AK486">
        <v>0</v>
      </c>
      <c r="AL486">
        <v>0</v>
      </c>
    </row>
    <row r="487" spans="1:38" hidden="1" x14ac:dyDescent="0.2">
      <c r="A487">
        <v>9000709</v>
      </c>
      <c r="B487" t="s">
        <v>1488</v>
      </c>
      <c r="C487" t="s">
        <v>109</v>
      </c>
      <c r="D487" t="s">
        <v>1489</v>
      </c>
      <c r="E487" t="s">
        <v>4950</v>
      </c>
      <c r="F487" t="s">
        <v>160</v>
      </c>
      <c r="G487">
        <v>0</v>
      </c>
      <c r="H487">
        <v>0</v>
      </c>
      <c r="I487">
        <v>0</v>
      </c>
      <c r="J487">
        <v>1</v>
      </c>
      <c r="L487">
        <v>1698.98</v>
      </c>
      <c r="M487">
        <v>0</v>
      </c>
      <c r="N487">
        <v>0</v>
      </c>
      <c r="O487">
        <v>0</v>
      </c>
      <c r="Q487">
        <v>1698.98</v>
      </c>
      <c r="R487">
        <v>55471.780000000006</v>
      </c>
      <c r="S487">
        <v>10000</v>
      </c>
      <c r="T487">
        <v>10000</v>
      </c>
      <c r="U487">
        <v>0</v>
      </c>
      <c r="V487">
        <v>10000</v>
      </c>
      <c r="W487">
        <v>0</v>
      </c>
      <c r="X487">
        <v>50000</v>
      </c>
      <c r="Y487">
        <v>9348.9500000000007</v>
      </c>
      <c r="Z487">
        <v>0</v>
      </c>
      <c r="AB487">
        <v>0</v>
      </c>
      <c r="AC487">
        <v>0</v>
      </c>
      <c r="AD487">
        <v>1698.98</v>
      </c>
      <c r="AE487">
        <v>0</v>
      </c>
      <c r="AF487">
        <v>0</v>
      </c>
      <c r="AG487">
        <v>1698.98</v>
      </c>
      <c r="AH487">
        <v>0</v>
      </c>
      <c r="AI487">
        <v>1698.98</v>
      </c>
      <c r="AJ487">
        <v>0</v>
      </c>
      <c r="AK487">
        <v>0</v>
      </c>
      <c r="AL487">
        <v>0</v>
      </c>
    </row>
    <row r="488" spans="1:38" hidden="1" x14ac:dyDescent="0.2">
      <c r="A488">
        <v>9000710</v>
      </c>
      <c r="B488" t="s">
        <v>1490</v>
      </c>
      <c r="C488" t="s">
        <v>109</v>
      </c>
      <c r="D488" t="s">
        <v>1491</v>
      </c>
      <c r="E488" t="s">
        <v>1492</v>
      </c>
      <c r="F488" t="s">
        <v>160</v>
      </c>
      <c r="G488">
        <v>0</v>
      </c>
      <c r="H488">
        <v>0</v>
      </c>
      <c r="I488">
        <v>0</v>
      </c>
      <c r="J488">
        <v>1</v>
      </c>
      <c r="L488">
        <v>1698.98</v>
      </c>
      <c r="M488">
        <v>0</v>
      </c>
      <c r="N488">
        <v>0</v>
      </c>
      <c r="O488">
        <v>0</v>
      </c>
      <c r="Q488">
        <v>1698.98</v>
      </c>
      <c r="R488">
        <v>57294.29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50000</v>
      </c>
      <c r="Y488">
        <v>9647.31</v>
      </c>
      <c r="Z488">
        <v>0</v>
      </c>
      <c r="AB488">
        <v>0</v>
      </c>
      <c r="AC488">
        <v>0</v>
      </c>
      <c r="AD488">
        <v>1698.98</v>
      </c>
      <c r="AE488">
        <v>0</v>
      </c>
      <c r="AF488">
        <v>0</v>
      </c>
      <c r="AG488">
        <v>1698.98</v>
      </c>
      <c r="AH488">
        <v>0</v>
      </c>
      <c r="AI488">
        <v>1698.98</v>
      </c>
      <c r="AJ488">
        <v>0</v>
      </c>
      <c r="AK488">
        <v>0</v>
      </c>
      <c r="AL488">
        <v>0</v>
      </c>
    </row>
    <row r="489" spans="1:38" hidden="1" x14ac:dyDescent="0.2">
      <c r="A489">
        <v>9000711</v>
      </c>
      <c r="B489" t="s">
        <v>1493</v>
      </c>
      <c r="C489" t="s">
        <v>109</v>
      </c>
      <c r="D489" t="s">
        <v>1494</v>
      </c>
      <c r="E489" t="s">
        <v>1495</v>
      </c>
      <c r="F489" t="s">
        <v>160</v>
      </c>
      <c r="G489">
        <v>0</v>
      </c>
      <c r="H489">
        <v>0</v>
      </c>
      <c r="I489">
        <v>0</v>
      </c>
      <c r="J489">
        <v>1</v>
      </c>
      <c r="L489">
        <v>1698.98</v>
      </c>
      <c r="M489">
        <v>0</v>
      </c>
      <c r="N489">
        <v>0</v>
      </c>
      <c r="O489">
        <v>0</v>
      </c>
      <c r="Q489">
        <v>1698.98</v>
      </c>
      <c r="R489">
        <v>55219.280000000006</v>
      </c>
      <c r="S489">
        <v>10000</v>
      </c>
      <c r="T489">
        <v>0</v>
      </c>
      <c r="U489">
        <v>11000</v>
      </c>
      <c r="V489">
        <v>20000</v>
      </c>
      <c r="W489">
        <v>0</v>
      </c>
      <c r="X489">
        <v>50000</v>
      </c>
      <c r="Y489">
        <v>10160.07</v>
      </c>
      <c r="Z489">
        <v>0</v>
      </c>
      <c r="AB489">
        <v>0</v>
      </c>
      <c r="AC489">
        <v>0</v>
      </c>
      <c r="AD489">
        <v>1698.98</v>
      </c>
      <c r="AE489">
        <v>0</v>
      </c>
      <c r="AF489">
        <v>0</v>
      </c>
      <c r="AG489">
        <v>1698.98</v>
      </c>
      <c r="AH489">
        <v>0</v>
      </c>
      <c r="AI489">
        <v>1698.98</v>
      </c>
      <c r="AJ489">
        <v>0</v>
      </c>
      <c r="AK489">
        <v>0</v>
      </c>
      <c r="AL489">
        <v>0</v>
      </c>
    </row>
    <row r="490" spans="1:38" hidden="1" x14ac:dyDescent="0.2">
      <c r="A490">
        <v>9000712</v>
      </c>
      <c r="B490" t="s">
        <v>1496</v>
      </c>
      <c r="C490" t="s">
        <v>109</v>
      </c>
      <c r="D490" t="s">
        <v>1497</v>
      </c>
      <c r="E490" t="s">
        <v>1498</v>
      </c>
      <c r="F490" t="s">
        <v>160</v>
      </c>
      <c r="G490">
        <v>0</v>
      </c>
      <c r="H490">
        <v>0</v>
      </c>
      <c r="I490">
        <v>0</v>
      </c>
      <c r="J490">
        <v>1</v>
      </c>
      <c r="L490">
        <v>1698.98</v>
      </c>
      <c r="M490">
        <v>0</v>
      </c>
      <c r="N490">
        <v>0</v>
      </c>
      <c r="O490">
        <v>0</v>
      </c>
      <c r="Q490">
        <v>1698.98</v>
      </c>
      <c r="R490">
        <v>63138.47</v>
      </c>
      <c r="S490">
        <v>10000</v>
      </c>
      <c r="T490">
        <v>5000</v>
      </c>
      <c r="U490">
        <v>0</v>
      </c>
      <c r="V490">
        <v>0</v>
      </c>
      <c r="W490">
        <v>0</v>
      </c>
      <c r="X490">
        <v>50000</v>
      </c>
      <c r="Y490">
        <v>12561.44</v>
      </c>
      <c r="Z490">
        <v>0</v>
      </c>
      <c r="AB490">
        <v>0</v>
      </c>
      <c r="AC490">
        <v>0</v>
      </c>
      <c r="AD490">
        <v>1698.98</v>
      </c>
      <c r="AE490">
        <v>0</v>
      </c>
      <c r="AF490">
        <v>0</v>
      </c>
      <c r="AG490">
        <v>1698.98</v>
      </c>
      <c r="AH490">
        <v>0</v>
      </c>
      <c r="AI490">
        <v>1698.98</v>
      </c>
      <c r="AJ490">
        <v>0</v>
      </c>
      <c r="AK490">
        <v>0</v>
      </c>
      <c r="AL490">
        <v>0</v>
      </c>
    </row>
    <row r="491" spans="1:38" hidden="1" x14ac:dyDescent="0.2">
      <c r="A491">
        <v>9000713</v>
      </c>
      <c r="B491" t="s">
        <v>1499</v>
      </c>
      <c r="C491" t="s">
        <v>109</v>
      </c>
      <c r="D491" t="s">
        <v>2390</v>
      </c>
      <c r="E491" t="s">
        <v>1500</v>
      </c>
      <c r="F491" t="s">
        <v>160</v>
      </c>
      <c r="G491">
        <v>0</v>
      </c>
      <c r="H491">
        <v>0</v>
      </c>
      <c r="I491">
        <v>0</v>
      </c>
      <c r="J491">
        <v>1</v>
      </c>
      <c r="L491">
        <v>1698.98</v>
      </c>
      <c r="M491">
        <v>0</v>
      </c>
      <c r="N491">
        <v>0</v>
      </c>
      <c r="O491">
        <v>0</v>
      </c>
      <c r="Q491">
        <v>1698.98</v>
      </c>
      <c r="R491">
        <v>53587.16</v>
      </c>
      <c r="S491">
        <v>0</v>
      </c>
      <c r="T491">
        <v>0</v>
      </c>
      <c r="U491">
        <v>0</v>
      </c>
      <c r="V491">
        <v>10000</v>
      </c>
      <c r="W491">
        <v>0</v>
      </c>
      <c r="X491">
        <v>50000</v>
      </c>
      <c r="Y491">
        <v>8847.65</v>
      </c>
      <c r="Z491">
        <v>0</v>
      </c>
      <c r="AB491">
        <v>0</v>
      </c>
      <c r="AC491">
        <v>0</v>
      </c>
      <c r="AD491">
        <v>1698.98</v>
      </c>
      <c r="AE491">
        <v>0</v>
      </c>
      <c r="AF491">
        <v>0</v>
      </c>
      <c r="AG491">
        <v>1698.98</v>
      </c>
      <c r="AH491">
        <v>0</v>
      </c>
      <c r="AI491">
        <v>1698.98</v>
      </c>
      <c r="AJ491">
        <v>0</v>
      </c>
      <c r="AK491">
        <v>0</v>
      </c>
      <c r="AL491">
        <v>0</v>
      </c>
    </row>
    <row r="492" spans="1:38" hidden="1" x14ac:dyDescent="0.2">
      <c r="A492">
        <v>9000714</v>
      </c>
      <c r="B492" t="s">
        <v>1501</v>
      </c>
      <c r="C492" t="s">
        <v>109</v>
      </c>
      <c r="D492" t="s">
        <v>1502</v>
      </c>
      <c r="E492" t="s">
        <v>1503</v>
      </c>
      <c r="F492" t="s">
        <v>160</v>
      </c>
      <c r="G492">
        <v>0</v>
      </c>
      <c r="H492">
        <v>0</v>
      </c>
      <c r="I492">
        <v>0</v>
      </c>
      <c r="J492">
        <v>1</v>
      </c>
      <c r="L492">
        <v>1698.98</v>
      </c>
      <c r="M492">
        <v>0</v>
      </c>
      <c r="N492">
        <v>0</v>
      </c>
      <c r="O492">
        <v>0</v>
      </c>
      <c r="Q492">
        <v>1698.98</v>
      </c>
      <c r="R492">
        <v>50545.36</v>
      </c>
      <c r="S492">
        <v>10000</v>
      </c>
      <c r="T492">
        <v>10000</v>
      </c>
      <c r="U492">
        <v>0</v>
      </c>
      <c r="V492">
        <v>20000</v>
      </c>
      <c r="W492">
        <v>0</v>
      </c>
      <c r="X492">
        <v>50000</v>
      </c>
      <c r="Y492">
        <v>10148.56</v>
      </c>
      <c r="Z492">
        <v>0</v>
      </c>
      <c r="AB492">
        <v>0</v>
      </c>
      <c r="AC492">
        <v>0</v>
      </c>
      <c r="AD492">
        <v>1698.98</v>
      </c>
      <c r="AE492">
        <v>0</v>
      </c>
      <c r="AF492">
        <v>0</v>
      </c>
      <c r="AG492">
        <v>1698.98</v>
      </c>
      <c r="AH492">
        <v>0</v>
      </c>
      <c r="AI492">
        <v>1698.98</v>
      </c>
      <c r="AJ492">
        <v>0</v>
      </c>
      <c r="AK492">
        <v>0</v>
      </c>
      <c r="AL492">
        <v>0</v>
      </c>
    </row>
    <row r="493" spans="1:38" hidden="1" x14ac:dyDescent="0.2">
      <c r="A493">
        <v>9000715</v>
      </c>
      <c r="B493" t="s">
        <v>1504</v>
      </c>
      <c r="C493" t="s">
        <v>109</v>
      </c>
      <c r="D493" t="s">
        <v>1505</v>
      </c>
      <c r="E493" t="s">
        <v>1506</v>
      </c>
      <c r="F493" t="s">
        <v>160</v>
      </c>
      <c r="G493">
        <v>0</v>
      </c>
      <c r="H493">
        <v>0</v>
      </c>
      <c r="I493">
        <v>0</v>
      </c>
      <c r="J493">
        <v>1</v>
      </c>
      <c r="L493">
        <v>1698.98</v>
      </c>
      <c r="M493">
        <v>0</v>
      </c>
      <c r="N493">
        <v>0</v>
      </c>
      <c r="O493">
        <v>0</v>
      </c>
      <c r="Q493">
        <v>1698.98</v>
      </c>
      <c r="R493">
        <v>57044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50000</v>
      </c>
      <c r="Y493">
        <v>9504.86</v>
      </c>
      <c r="Z493">
        <v>0</v>
      </c>
      <c r="AB493">
        <v>0</v>
      </c>
      <c r="AC493">
        <v>0</v>
      </c>
      <c r="AD493">
        <v>1698.98</v>
      </c>
      <c r="AE493">
        <v>0</v>
      </c>
      <c r="AF493">
        <v>0</v>
      </c>
      <c r="AG493">
        <v>1698.98</v>
      </c>
      <c r="AH493">
        <v>0</v>
      </c>
      <c r="AI493">
        <v>1698.98</v>
      </c>
      <c r="AJ493">
        <v>0</v>
      </c>
      <c r="AK493">
        <v>0</v>
      </c>
      <c r="AL493">
        <v>0</v>
      </c>
    </row>
    <row r="494" spans="1:38" hidden="1" x14ac:dyDescent="0.2">
      <c r="A494">
        <v>9000716</v>
      </c>
      <c r="B494" t="s">
        <v>1507</v>
      </c>
      <c r="C494" t="s">
        <v>109</v>
      </c>
      <c r="D494" t="s">
        <v>1508</v>
      </c>
      <c r="E494" t="s">
        <v>1509</v>
      </c>
      <c r="F494" t="s">
        <v>160</v>
      </c>
      <c r="G494">
        <v>0</v>
      </c>
      <c r="H494">
        <v>0</v>
      </c>
      <c r="I494">
        <v>0</v>
      </c>
      <c r="J494">
        <v>1</v>
      </c>
      <c r="L494">
        <v>1698.98</v>
      </c>
      <c r="M494">
        <v>0</v>
      </c>
      <c r="N494">
        <v>0</v>
      </c>
      <c r="O494">
        <v>0</v>
      </c>
      <c r="Q494">
        <v>1698.98</v>
      </c>
      <c r="R494">
        <v>52231.960000000006</v>
      </c>
      <c r="S494">
        <v>10000</v>
      </c>
      <c r="T494">
        <v>0</v>
      </c>
      <c r="U494">
        <v>0</v>
      </c>
      <c r="V494">
        <v>20000</v>
      </c>
      <c r="W494">
        <v>0</v>
      </c>
      <c r="X494">
        <v>50000</v>
      </c>
      <c r="Y494">
        <v>10495.35</v>
      </c>
      <c r="Z494">
        <v>0</v>
      </c>
      <c r="AB494">
        <v>0</v>
      </c>
      <c r="AC494">
        <v>0</v>
      </c>
      <c r="AD494">
        <v>1698.98</v>
      </c>
      <c r="AE494">
        <v>0</v>
      </c>
      <c r="AF494">
        <v>0</v>
      </c>
      <c r="AG494">
        <v>1698.98</v>
      </c>
      <c r="AH494">
        <v>0</v>
      </c>
      <c r="AI494">
        <v>1698.98</v>
      </c>
      <c r="AJ494">
        <v>0</v>
      </c>
      <c r="AK494">
        <v>0</v>
      </c>
      <c r="AL494">
        <v>0</v>
      </c>
    </row>
    <row r="495" spans="1:38" hidden="1" x14ac:dyDescent="0.2">
      <c r="A495">
        <v>9000717</v>
      </c>
      <c r="B495" t="s">
        <v>1510</v>
      </c>
      <c r="C495" t="s">
        <v>109</v>
      </c>
      <c r="D495" t="s">
        <v>1511</v>
      </c>
      <c r="E495" t="s">
        <v>1512</v>
      </c>
      <c r="F495" t="s">
        <v>105</v>
      </c>
      <c r="G495">
        <v>0</v>
      </c>
      <c r="H495">
        <v>0</v>
      </c>
      <c r="I495">
        <v>0</v>
      </c>
      <c r="J495">
        <v>3.05</v>
      </c>
      <c r="L495">
        <v>5181.87</v>
      </c>
      <c r="M495">
        <v>0</v>
      </c>
      <c r="N495">
        <v>0</v>
      </c>
      <c r="O495">
        <v>0</v>
      </c>
      <c r="Q495">
        <v>5181.87</v>
      </c>
      <c r="R495">
        <v>90367.97</v>
      </c>
      <c r="S495">
        <v>10000</v>
      </c>
      <c r="T495">
        <v>0</v>
      </c>
      <c r="U495">
        <v>0</v>
      </c>
      <c r="V495">
        <v>20000</v>
      </c>
      <c r="W495">
        <v>0</v>
      </c>
      <c r="X495">
        <v>50000</v>
      </c>
      <c r="Y495">
        <v>13520.14</v>
      </c>
      <c r="Z495">
        <v>0</v>
      </c>
      <c r="AB495">
        <v>146.58000000000001</v>
      </c>
      <c r="AC495">
        <v>0</v>
      </c>
      <c r="AD495">
        <v>5181.87</v>
      </c>
      <c r="AE495">
        <v>0</v>
      </c>
      <c r="AF495">
        <v>0</v>
      </c>
      <c r="AG495">
        <v>5181.87</v>
      </c>
      <c r="AH495">
        <v>0</v>
      </c>
      <c r="AI495">
        <v>5181.87</v>
      </c>
      <c r="AJ495">
        <v>0</v>
      </c>
      <c r="AK495">
        <v>0</v>
      </c>
      <c r="AL495">
        <v>0</v>
      </c>
    </row>
    <row r="496" spans="1:38" hidden="1" x14ac:dyDescent="0.2">
      <c r="A496">
        <v>9000718</v>
      </c>
      <c r="B496" t="s">
        <v>1513</v>
      </c>
      <c r="C496" t="s">
        <v>109</v>
      </c>
      <c r="D496" t="s">
        <v>1514</v>
      </c>
      <c r="E496" t="s">
        <v>1515</v>
      </c>
      <c r="F496" t="s">
        <v>160</v>
      </c>
      <c r="G496">
        <v>0</v>
      </c>
      <c r="H496">
        <v>0</v>
      </c>
      <c r="I496">
        <v>0</v>
      </c>
      <c r="J496">
        <v>1</v>
      </c>
      <c r="L496">
        <v>1698.98</v>
      </c>
      <c r="M496">
        <v>0</v>
      </c>
      <c r="N496">
        <v>0</v>
      </c>
      <c r="O496">
        <v>0</v>
      </c>
      <c r="Q496">
        <v>1698.98</v>
      </c>
      <c r="R496">
        <v>61652.450000000004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50000</v>
      </c>
      <c r="Y496">
        <v>9220.11</v>
      </c>
      <c r="Z496">
        <v>72.97</v>
      </c>
      <c r="AB496">
        <v>75.3</v>
      </c>
      <c r="AC496">
        <v>0</v>
      </c>
      <c r="AD496">
        <v>1698.98</v>
      </c>
      <c r="AE496">
        <v>0</v>
      </c>
      <c r="AF496">
        <v>0</v>
      </c>
      <c r="AG496">
        <v>1698.98</v>
      </c>
      <c r="AH496">
        <v>0</v>
      </c>
      <c r="AI496">
        <v>1698.98</v>
      </c>
      <c r="AJ496">
        <v>0</v>
      </c>
      <c r="AK496">
        <v>0</v>
      </c>
      <c r="AL496">
        <v>0</v>
      </c>
    </row>
    <row r="497" spans="1:38" hidden="1" x14ac:dyDescent="0.2">
      <c r="A497">
        <v>9000719</v>
      </c>
      <c r="B497" t="s">
        <v>1516</v>
      </c>
      <c r="C497" t="s">
        <v>426</v>
      </c>
      <c r="D497" t="s">
        <v>1517</v>
      </c>
      <c r="E497" t="s">
        <v>1518</v>
      </c>
      <c r="F497" t="s">
        <v>125</v>
      </c>
      <c r="G497">
        <v>0</v>
      </c>
      <c r="H497">
        <v>0</v>
      </c>
      <c r="I497">
        <v>0</v>
      </c>
      <c r="J497">
        <v>3.6</v>
      </c>
      <c r="L497">
        <v>6147.86</v>
      </c>
      <c r="M497">
        <v>0</v>
      </c>
      <c r="N497">
        <v>0</v>
      </c>
      <c r="O497">
        <v>0</v>
      </c>
      <c r="Q497">
        <v>6147.86</v>
      </c>
      <c r="R497">
        <v>95463.67</v>
      </c>
      <c r="S497">
        <v>10000</v>
      </c>
      <c r="T497">
        <v>0</v>
      </c>
      <c r="U497">
        <v>0</v>
      </c>
      <c r="V497">
        <v>10000</v>
      </c>
      <c r="W497">
        <v>0</v>
      </c>
      <c r="X497">
        <v>50000</v>
      </c>
      <c r="Y497">
        <v>16755.64</v>
      </c>
      <c r="Z497">
        <v>261.24</v>
      </c>
      <c r="AB497">
        <v>244.37</v>
      </c>
      <c r="AC497">
        <v>16.87</v>
      </c>
      <c r="AD497">
        <v>6130.99</v>
      </c>
      <c r="AE497">
        <v>15.1</v>
      </c>
      <c r="AF497">
        <v>1.7700000000000014</v>
      </c>
      <c r="AG497">
        <v>6073.96</v>
      </c>
      <c r="AH497">
        <v>57.029999999999745</v>
      </c>
      <c r="AI497">
        <v>6147.86</v>
      </c>
      <c r="AJ497">
        <v>0</v>
      </c>
      <c r="AK497">
        <v>0</v>
      </c>
      <c r="AL497">
        <v>16.87</v>
      </c>
    </row>
    <row r="498" spans="1:38" hidden="1" x14ac:dyDescent="0.2">
      <c r="A498">
        <v>9000720</v>
      </c>
      <c r="B498" t="s">
        <v>1519</v>
      </c>
      <c r="C498" t="s">
        <v>4942</v>
      </c>
      <c r="D498" t="s">
        <v>1520</v>
      </c>
      <c r="E498" t="s">
        <v>1521</v>
      </c>
      <c r="F498" t="s">
        <v>105</v>
      </c>
      <c r="G498">
        <v>0</v>
      </c>
      <c r="H498">
        <v>0</v>
      </c>
      <c r="I498">
        <v>0</v>
      </c>
      <c r="J498">
        <v>1.65</v>
      </c>
      <c r="L498">
        <v>2805</v>
      </c>
      <c r="M498">
        <v>0</v>
      </c>
      <c r="N498">
        <v>0</v>
      </c>
      <c r="O498">
        <v>0</v>
      </c>
      <c r="Q498">
        <v>2805</v>
      </c>
      <c r="R498">
        <v>56578.2</v>
      </c>
      <c r="S498">
        <v>5000</v>
      </c>
      <c r="T498">
        <v>0</v>
      </c>
      <c r="U498">
        <v>0</v>
      </c>
      <c r="V498">
        <v>0</v>
      </c>
      <c r="W498">
        <v>0</v>
      </c>
      <c r="X498">
        <v>50000</v>
      </c>
      <c r="Y498">
        <v>8050.57</v>
      </c>
      <c r="Z498">
        <v>0</v>
      </c>
      <c r="AB498">
        <v>0</v>
      </c>
      <c r="AC498">
        <v>0</v>
      </c>
      <c r="AD498">
        <v>2805</v>
      </c>
      <c r="AE498">
        <v>0</v>
      </c>
      <c r="AF498">
        <v>0</v>
      </c>
      <c r="AG498">
        <v>2804.16</v>
      </c>
      <c r="AH498">
        <v>0.84000000000014552</v>
      </c>
      <c r="AI498">
        <v>2805</v>
      </c>
      <c r="AJ498">
        <v>0</v>
      </c>
      <c r="AK498">
        <v>0</v>
      </c>
      <c r="AL498">
        <v>0</v>
      </c>
    </row>
    <row r="499" spans="1:38" hidden="1" x14ac:dyDescent="0.2">
      <c r="A499">
        <v>9000721</v>
      </c>
      <c r="B499" t="s">
        <v>1522</v>
      </c>
      <c r="C499" t="s">
        <v>927</v>
      </c>
      <c r="D499" t="s">
        <v>1523</v>
      </c>
      <c r="E499" t="s">
        <v>1524</v>
      </c>
      <c r="F499" t="s">
        <v>29</v>
      </c>
      <c r="G499">
        <v>11333</v>
      </c>
      <c r="H499">
        <v>0</v>
      </c>
      <c r="I499">
        <v>0</v>
      </c>
      <c r="J499">
        <v>0</v>
      </c>
      <c r="L499">
        <v>11163.01</v>
      </c>
      <c r="M499">
        <v>0</v>
      </c>
      <c r="N499">
        <v>0</v>
      </c>
      <c r="O499">
        <v>0</v>
      </c>
      <c r="Q499">
        <v>11163.01</v>
      </c>
      <c r="R499">
        <v>194205.43000000002</v>
      </c>
      <c r="S499">
        <v>10000</v>
      </c>
      <c r="T499">
        <v>0</v>
      </c>
      <c r="U499">
        <v>0</v>
      </c>
      <c r="V499">
        <v>10000</v>
      </c>
      <c r="W499">
        <v>0</v>
      </c>
      <c r="X499">
        <v>50000</v>
      </c>
      <c r="Y499">
        <v>27802.66</v>
      </c>
      <c r="Z499">
        <v>7120.28</v>
      </c>
      <c r="AB499">
        <v>6003.98</v>
      </c>
      <c r="AC499">
        <v>1116.3</v>
      </c>
      <c r="AD499">
        <v>10046.710000000001</v>
      </c>
      <c r="AE499">
        <v>720.03</v>
      </c>
      <c r="AF499">
        <v>396.27</v>
      </c>
      <c r="AG499">
        <v>10442.98</v>
      </c>
      <c r="AH499">
        <v>-396.26999999999862</v>
      </c>
      <c r="AI499">
        <v>11163.01</v>
      </c>
      <c r="AJ499">
        <v>0</v>
      </c>
      <c r="AK499">
        <v>353.74</v>
      </c>
      <c r="AL499">
        <v>1470.04</v>
      </c>
    </row>
    <row r="500" spans="1:38" hidden="1" x14ac:dyDescent="0.2">
      <c r="A500">
        <v>9000722</v>
      </c>
      <c r="B500" t="s">
        <v>1525</v>
      </c>
      <c r="C500" t="s">
        <v>927</v>
      </c>
      <c r="D500" t="s">
        <v>1526</v>
      </c>
      <c r="E500" t="s">
        <v>1527</v>
      </c>
      <c r="F500" t="s">
        <v>29</v>
      </c>
      <c r="G500">
        <v>9066</v>
      </c>
      <c r="H500">
        <v>0</v>
      </c>
      <c r="I500">
        <v>0</v>
      </c>
      <c r="J500">
        <v>0</v>
      </c>
      <c r="L500">
        <v>9066</v>
      </c>
      <c r="M500">
        <v>0</v>
      </c>
      <c r="N500">
        <v>0</v>
      </c>
      <c r="O500">
        <v>0</v>
      </c>
      <c r="Q500">
        <v>9066</v>
      </c>
      <c r="R500">
        <v>159062.01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50000</v>
      </c>
      <c r="Y500">
        <v>27355</v>
      </c>
      <c r="Z500">
        <v>5650.7</v>
      </c>
      <c r="AB500">
        <v>4744.1000000000004</v>
      </c>
      <c r="AC500">
        <v>906.6</v>
      </c>
      <c r="AD500">
        <v>8159.4</v>
      </c>
      <c r="AE500">
        <v>635.96</v>
      </c>
      <c r="AF500">
        <v>270.64</v>
      </c>
      <c r="AG500">
        <v>8430.0400000000009</v>
      </c>
      <c r="AH500">
        <v>-270.64000000000124</v>
      </c>
      <c r="AI500">
        <v>9066</v>
      </c>
      <c r="AJ500">
        <v>0</v>
      </c>
      <c r="AK500">
        <v>374.35</v>
      </c>
      <c r="AL500">
        <v>1280.95</v>
      </c>
    </row>
    <row r="501" spans="1:38" hidden="1" x14ac:dyDescent="0.2">
      <c r="A501">
        <v>9000723</v>
      </c>
      <c r="B501" t="s">
        <v>1528</v>
      </c>
      <c r="C501" t="s">
        <v>927</v>
      </c>
      <c r="D501" t="s">
        <v>1529</v>
      </c>
      <c r="E501" t="s">
        <v>1530</v>
      </c>
      <c r="F501" t="s">
        <v>125</v>
      </c>
      <c r="G501">
        <v>0</v>
      </c>
      <c r="H501">
        <v>0</v>
      </c>
      <c r="I501">
        <v>0</v>
      </c>
      <c r="J501">
        <v>4.5</v>
      </c>
      <c r="L501">
        <v>7200</v>
      </c>
      <c r="M501">
        <v>0</v>
      </c>
      <c r="N501">
        <v>0</v>
      </c>
      <c r="O501">
        <v>0</v>
      </c>
      <c r="Q501">
        <v>7200</v>
      </c>
      <c r="R501">
        <v>116412.05</v>
      </c>
      <c r="S501">
        <v>10000</v>
      </c>
      <c r="T501">
        <v>0</v>
      </c>
      <c r="U501">
        <v>0</v>
      </c>
      <c r="V501">
        <v>10000</v>
      </c>
      <c r="W501">
        <v>0</v>
      </c>
      <c r="X501">
        <v>50000</v>
      </c>
      <c r="Y501">
        <v>24920.73</v>
      </c>
      <c r="Z501">
        <v>644.74</v>
      </c>
      <c r="AB501">
        <v>563.57000000000005</v>
      </c>
      <c r="AC501">
        <v>81.17</v>
      </c>
      <c r="AD501">
        <v>7118.83</v>
      </c>
      <c r="AE501">
        <v>81.17</v>
      </c>
      <c r="AF501">
        <v>0</v>
      </c>
      <c r="AG501">
        <v>7118.83</v>
      </c>
      <c r="AH501">
        <v>0</v>
      </c>
      <c r="AI501">
        <v>7200</v>
      </c>
      <c r="AJ501">
        <v>0</v>
      </c>
      <c r="AK501">
        <v>0</v>
      </c>
      <c r="AL501">
        <v>81.17</v>
      </c>
    </row>
    <row r="502" spans="1:38" hidden="1" x14ac:dyDescent="0.2">
      <c r="A502">
        <v>9000724</v>
      </c>
      <c r="B502" t="s">
        <v>1531</v>
      </c>
      <c r="C502" t="s">
        <v>116</v>
      </c>
      <c r="D502" t="s">
        <v>1532</v>
      </c>
      <c r="E502" t="s">
        <v>1533</v>
      </c>
      <c r="F502" t="s">
        <v>105</v>
      </c>
      <c r="G502">
        <v>0</v>
      </c>
      <c r="H502">
        <v>0</v>
      </c>
      <c r="I502">
        <v>0</v>
      </c>
      <c r="J502">
        <v>1.65</v>
      </c>
      <c r="L502">
        <v>2804.9999999999991</v>
      </c>
      <c r="M502">
        <v>0</v>
      </c>
      <c r="N502">
        <v>0</v>
      </c>
      <c r="O502">
        <v>0</v>
      </c>
      <c r="Q502">
        <v>2804.9999999999991</v>
      </c>
      <c r="R502">
        <v>63655.95</v>
      </c>
      <c r="S502">
        <v>0</v>
      </c>
      <c r="T502">
        <v>10000</v>
      </c>
      <c r="U502">
        <v>0</v>
      </c>
      <c r="V502">
        <v>0</v>
      </c>
      <c r="W502">
        <v>0</v>
      </c>
      <c r="X502">
        <v>50000</v>
      </c>
      <c r="Y502">
        <v>7183.35</v>
      </c>
      <c r="Z502">
        <v>0</v>
      </c>
      <c r="AB502">
        <v>0</v>
      </c>
      <c r="AC502">
        <v>0</v>
      </c>
      <c r="AD502">
        <v>2804.9999999999991</v>
      </c>
      <c r="AE502">
        <v>0</v>
      </c>
      <c r="AF502">
        <v>0</v>
      </c>
      <c r="AG502">
        <v>2787.48</v>
      </c>
      <c r="AH502">
        <v>17.519999999999072</v>
      </c>
      <c r="AI502">
        <v>2804.9999999999991</v>
      </c>
      <c r="AJ502">
        <v>0</v>
      </c>
      <c r="AK502">
        <v>0</v>
      </c>
      <c r="AL502">
        <v>0</v>
      </c>
    </row>
    <row r="503" spans="1:38" hidden="1" x14ac:dyDescent="0.2">
      <c r="A503">
        <v>9000725</v>
      </c>
      <c r="B503" t="s">
        <v>1534</v>
      </c>
      <c r="C503" t="s">
        <v>75</v>
      </c>
      <c r="D503" t="s">
        <v>1535</v>
      </c>
      <c r="E503" t="s">
        <v>1536</v>
      </c>
      <c r="F503" t="s">
        <v>105</v>
      </c>
      <c r="G503">
        <v>0</v>
      </c>
      <c r="H503">
        <v>0</v>
      </c>
      <c r="I503">
        <v>0</v>
      </c>
      <c r="J503">
        <v>1.65</v>
      </c>
      <c r="L503">
        <v>2804.16</v>
      </c>
      <c r="M503">
        <v>0</v>
      </c>
      <c r="N503">
        <v>0</v>
      </c>
      <c r="O503">
        <v>0</v>
      </c>
      <c r="Q503">
        <v>2804.16</v>
      </c>
      <c r="R503">
        <v>53192.45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50000</v>
      </c>
      <c r="Y503">
        <v>6798.88</v>
      </c>
      <c r="Z503">
        <v>0</v>
      </c>
      <c r="AB503">
        <v>0</v>
      </c>
      <c r="AC503">
        <v>0</v>
      </c>
      <c r="AD503">
        <v>2804.16</v>
      </c>
      <c r="AE503">
        <v>0</v>
      </c>
      <c r="AF503">
        <v>0</v>
      </c>
      <c r="AG503">
        <v>2805</v>
      </c>
      <c r="AH503">
        <v>-0.84000000000014552</v>
      </c>
      <c r="AI503">
        <v>2804.16</v>
      </c>
      <c r="AJ503">
        <v>0</v>
      </c>
      <c r="AK503">
        <v>0</v>
      </c>
      <c r="AL503">
        <v>0</v>
      </c>
    </row>
    <row r="504" spans="1:38" hidden="1" x14ac:dyDescent="0.2">
      <c r="A504">
        <v>9000726</v>
      </c>
      <c r="B504" t="s">
        <v>1537</v>
      </c>
      <c r="C504" t="s">
        <v>54</v>
      </c>
      <c r="D504" t="s">
        <v>1538</v>
      </c>
      <c r="E504" t="s">
        <v>1539</v>
      </c>
      <c r="F504" t="s">
        <v>105</v>
      </c>
      <c r="G504">
        <v>0</v>
      </c>
      <c r="H504">
        <v>0</v>
      </c>
      <c r="I504">
        <v>0</v>
      </c>
      <c r="J504">
        <v>1.65</v>
      </c>
      <c r="L504">
        <v>2805</v>
      </c>
      <c r="M504">
        <v>0</v>
      </c>
      <c r="N504">
        <v>0</v>
      </c>
      <c r="O504">
        <v>0</v>
      </c>
      <c r="Q504">
        <v>2805</v>
      </c>
      <c r="R504">
        <v>54625.2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50000</v>
      </c>
      <c r="Y504">
        <v>6800.62</v>
      </c>
      <c r="Z504">
        <v>0</v>
      </c>
      <c r="AB504">
        <v>0</v>
      </c>
      <c r="AC504">
        <v>0</v>
      </c>
      <c r="AD504">
        <v>2805</v>
      </c>
      <c r="AE504">
        <v>0</v>
      </c>
      <c r="AF504">
        <v>0</v>
      </c>
      <c r="AG504">
        <v>2805</v>
      </c>
      <c r="AH504">
        <v>0</v>
      </c>
      <c r="AI504">
        <v>2805</v>
      </c>
      <c r="AJ504">
        <v>0</v>
      </c>
      <c r="AK504">
        <v>0</v>
      </c>
      <c r="AL504">
        <v>0</v>
      </c>
    </row>
    <row r="505" spans="1:38" hidden="1" x14ac:dyDescent="0.2">
      <c r="A505">
        <v>9000727</v>
      </c>
      <c r="B505" t="s">
        <v>1540</v>
      </c>
      <c r="C505" t="s">
        <v>426</v>
      </c>
      <c r="D505" t="s">
        <v>1541</v>
      </c>
      <c r="E505" t="s">
        <v>1542</v>
      </c>
      <c r="F505" t="s">
        <v>105</v>
      </c>
      <c r="G505">
        <v>0</v>
      </c>
      <c r="H505">
        <v>0</v>
      </c>
      <c r="I505">
        <v>0</v>
      </c>
      <c r="J505">
        <v>1.65</v>
      </c>
      <c r="L505">
        <v>2771.28</v>
      </c>
      <c r="M505">
        <v>0</v>
      </c>
      <c r="N505">
        <v>0</v>
      </c>
      <c r="O505">
        <v>70</v>
      </c>
      <c r="Q505">
        <v>2701.28</v>
      </c>
      <c r="R505">
        <v>57145.42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50000</v>
      </c>
      <c r="Y505">
        <v>6798.88</v>
      </c>
      <c r="Z505">
        <v>10.4</v>
      </c>
      <c r="AB505">
        <v>10.02</v>
      </c>
      <c r="AC505">
        <v>0.38</v>
      </c>
      <c r="AD505">
        <v>2700.9</v>
      </c>
      <c r="AE505">
        <v>0</v>
      </c>
      <c r="AF505">
        <v>0.38</v>
      </c>
      <c r="AG505">
        <v>2728.68</v>
      </c>
      <c r="AH505">
        <v>-27.779999999999745</v>
      </c>
      <c r="AI505">
        <v>2701.28</v>
      </c>
      <c r="AJ505">
        <v>0</v>
      </c>
      <c r="AK505">
        <v>0</v>
      </c>
      <c r="AL505">
        <v>0.38</v>
      </c>
    </row>
    <row r="506" spans="1:38" hidden="1" x14ac:dyDescent="0.2">
      <c r="A506">
        <v>9000728</v>
      </c>
      <c r="B506" t="s">
        <v>1543</v>
      </c>
      <c r="C506" t="s">
        <v>278</v>
      </c>
      <c r="D506" t="s">
        <v>1544</v>
      </c>
      <c r="E506" t="s">
        <v>1545</v>
      </c>
      <c r="F506" t="s">
        <v>105</v>
      </c>
      <c r="G506">
        <v>0</v>
      </c>
      <c r="H506">
        <v>0</v>
      </c>
      <c r="I506">
        <v>0</v>
      </c>
      <c r="J506">
        <v>3.05</v>
      </c>
      <c r="L506">
        <v>5055.88</v>
      </c>
      <c r="M506">
        <v>0</v>
      </c>
      <c r="N506">
        <v>0</v>
      </c>
      <c r="O506">
        <v>0</v>
      </c>
      <c r="Q506">
        <v>5055.88</v>
      </c>
      <c r="R506">
        <v>85670.590000000011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50000</v>
      </c>
      <c r="Y506">
        <v>11157.15</v>
      </c>
      <c r="Z506">
        <v>735.4</v>
      </c>
      <c r="AB506">
        <v>664.17</v>
      </c>
      <c r="AC506">
        <v>71.23</v>
      </c>
      <c r="AD506">
        <v>4984.6500000000005</v>
      </c>
      <c r="AE506">
        <v>70.010000000000005</v>
      </c>
      <c r="AF506">
        <v>1.2199999999999989</v>
      </c>
      <c r="AG506">
        <v>4955.05</v>
      </c>
      <c r="AH506">
        <v>29.600000000000364</v>
      </c>
      <c r="AI506">
        <v>5055.88</v>
      </c>
      <c r="AJ506">
        <v>0</v>
      </c>
      <c r="AK506">
        <v>0</v>
      </c>
      <c r="AL506">
        <v>71.23</v>
      </c>
    </row>
    <row r="507" spans="1:38" hidden="1" x14ac:dyDescent="0.2">
      <c r="A507">
        <v>9000729</v>
      </c>
      <c r="B507" t="s">
        <v>1546</v>
      </c>
      <c r="C507" t="s">
        <v>278</v>
      </c>
      <c r="D507" t="s">
        <v>1547</v>
      </c>
      <c r="E507" t="s">
        <v>1548</v>
      </c>
      <c r="F507" t="s">
        <v>105</v>
      </c>
      <c r="G507">
        <v>0</v>
      </c>
      <c r="H507">
        <v>0</v>
      </c>
      <c r="I507">
        <v>0</v>
      </c>
      <c r="J507">
        <v>2.15</v>
      </c>
      <c r="L507">
        <v>3574.21</v>
      </c>
      <c r="M507">
        <v>0</v>
      </c>
      <c r="N507">
        <v>0</v>
      </c>
      <c r="O507">
        <v>0</v>
      </c>
      <c r="Q507">
        <v>3574.21</v>
      </c>
      <c r="R507">
        <v>73892.66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50000</v>
      </c>
      <c r="Y507">
        <v>14527.28</v>
      </c>
      <c r="Z507">
        <v>280.95999999999998</v>
      </c>
      <c r="AB507">
        <v>265.55</v>
      </c>
      <c r="AC507">
        <v>15.41</v>
      </c>
      <c r="AD507">
        <v>3558.8</v>
      </c>
      <c r="AE507">
        <v>55.87</v>
      </c>
      <c r="AF507">
        <v>-40.459999999999994</v>
      </c>
      <c r="AG507">
        <v>4867.4000000000005</v>
      </c>
      <c r="AH507">
        <v>-1308.6000000000004</v>
      </c>
      <c r="AI507">
        <v>3574.21</v>
      </c>
      <c r="AJ507">
        <v>0</v>
      </c>
      <c r="AK507">
        <v>0</v>
      </c>
      <c r="AL507">
        <v>15.41</v>
      </c>
    </row>
    <row r="508" spans="1:38" hidden="1" x14ac:dyDescent="0.2">
      <c r="A508">
        <v>9000730</v>
      </c>
      <c r="B508" t="s">
        <v>1549</v>
      </c>
      <c r="C508" t="s">
        <v>278</v>
      </c>
      <c r="D508" t="s">
        <v>1550</v>
      </c>
      <c r="E508" t="s">
        <v>1551</v>
      </c>
      <c r="F508" t="s">
        <v>160</v>
      </c>
      <c r="G508">
        <v>0</v>
      </c>
      <c r="H508">
        <v>0</v>
      </c>
      <c r="I508">
        <v>0</v>
      </c>
      <c r="J508">
        <v>1.65</v>
      </c>
      <c r="L508">
        <v>2883.75</v>
      </c>
      <c r="M508">
        <v>0</v>
      </c>
      <c r="N508">
        <v>0</v>
      </c>
      <c r="O508">
        <v>0</v>
      </c>
      <c r="Q508">
        <v>2883.75</v>
      </c>
      <c r="R508">
        <v>67131.78</v>
      </c>
      <c r="S508">
        <v>10000</v>
      </c>
      <c r="T508">
        <v>0</v>
      </c>
      <c r="U508">
        <v>0</v>
      </c>
      <c r="V508">
        <v>10000</v>
      </c>
      <c r="W508">
        <v>0</v>
      </c>
      <c r="X508">
        <v>50000</v>
      </c>
      <c r="Y508">
        <v>10078.799999999999</v>
      </c>
      <c r="Z508">
        <v>0</v>
      </c>
      <c r="AB508">
        <v>0</v>
      </c>
      <c r="AC508">
        <v>0</v>
      </c>
      <c r="AD508">
        <v>2883.75</v>
      </c>
      <c r="AE508">
        <v>0</v>
      </c>
      <c r="AF508">
        <v>0</v>
      </c>
      <c r="AG508">
        <v>3046.43</v>
      </c>
      <c r="AH508">
        <v>-162.67999999999984</v>
      </c>
      <c r="AI508">
        <v>2883.75</v>
      </c>
      <c r="AJ508">
        <v>0</v>
      </c>
      <c r="AK508">
        <v>0</v>
      </c>
      <c r="AL508">
        <v>0</v>
      </c>
    </row>
    <row r="509" spans="1:38" hidden="1" x14ac:dyDescent="0.2">
      <c r="A509">
        <v>9000731</v>
      </c>
      <c r="B509" t="s">
        <v>1552</v>
      </c>
      <c r="C509" t="s">
        <v>278</v>
      </c>
      <c r="D509" t="s">
        <v>1553</v>
      </c>
      <c r="E509" t="s">
        <v>1554</v>
      </c>
      <c r="F509" t="s">
        <v>160</v>
      </c>
      <c r="G509">
        <v>0</v>
      </c>
      <c r="H509">
        <v>0</v>
      </c>
      <c r="I509">
        <v>0</v>
      </c>
      <c r="J509">
        <v>1.65</v>
      </c>
      <c r="L509">
        <v>2654.52</v>
      </c>
      <c r="M509">
        <v>0</v>
      </c>
      <c r="N509">
        <v>410</v>
      </c>
      <c r="O509">
        <v>0</v>
      </c>
      <c r="Q509">
        <v>3064.52</v>
      </c>
      <c r="R509">
        <v>68534.880000000005</v>
      </c>
      <c r="S509">
        <v>0</v>
      </c>
      <c r="T509">
        <v>0</v>
      </c>
      <c r="U509">
        <v>0</v>
      </c>
      <c r="V509">
        <v>10000</v>
      </c>
      <c r="W509">
        <v>0</v>
      </c>
      <c r="X509">
        <v>50000</v>
      </c>
      <c r="Y509">
        <v>13303.9</v>
      </c>
      <c r="Z509">
        <v>0</v>
      </c>
      <c r="AB509">
        <v>0</v>
      </c>
      <c r="AC509">
        <v>0</v>
      </c>
      <c r="AD509">
        <v>3064.52</v>
      </c>
      <c r="AE509">
        <v>0</v>
      </c>
      <c r="AF509">
        <v>0</v>
      </c>
      <c r="AG509">
        <v>2775.44</v>
      </c>
      <c r="AH509">
        <v>289.07999999999993</v>
      </c>
      <c r="AI509">
        <v>3064.52</v>
      </c>
      <c r="AJ509">
        <v>0</v>
      </c>
      <c r="AK509">
        <v>0</v>
      </c>
      <c r="AL509">
        <v>0</v>
      </c>
    </row>
    <row r="510" spans="1:38" hidden="1" x14ac:dyDescent="0.2">
      <c r="A510">
        <v>9000732</v>
      </c>
      <c r="B510" t="s">
        <v>1555</v>
      </c>
      <c r="C510" t="s">
        <v>278</v>
      </c>
      <c r="D510" t="s">
        <v>1556</v>
      </c>
      <c r="E510" t="s">
        <v>1557</v>
      </c>
      <c r="F510" t="s">
        <v>160</v>
      </c>
      <c r="G510">
        <v>0</v>
      </c>
      <c r="H510">
        <v>0</v>
      </c>
      <c r="I510">
        <v>0</v>
      </c>
      <c r="J510">
        <v>1.5</v>
      </c>
      <c r="L510">
        <v>2753.27</v>
      </c>
      <c r="M510">
        <v>0</v>
      </c>
      <c r="N510">
        <v>1200</v>
      </c>
      <c r="O510">
        <v>0</v>
      </c>
      <c r="Q510">
        <v>3953.27</v>
      </c>
      <c r="R510">
        <v>76189.03</v>
      </c>
      <c r="S510">
        <v>0</v>
      </c>
      <c r="T510">
        <v>0</v>
      </c>
      <c r="U510">
        <v>0</v>
      </c>
      <c r="V510">
        <v>20000</v>
      </c>
      <c r="W510">
        <v>0</v>
      </c>
      <c r="X510">
        <v>50000</v>
      </c>
      <c r="Y510">
        <v>13846.18</v>
      </c>
      <c r="Z510">
        <v>0</v>
      </c>
      <c r="AB510">
        <v>0</v>
      </c>
      <c r="AC510">
        <v>0</v>
      </c>
      <c r="AD510">
        <v>3953.27</v>
      </c>
      <c r="AE510">
        <v>0</v>
      </c>
      <c r="AF510">
        <v>0</v>
      </c>
      <c r="AG510">
        <v>3691.51</v>
      </c>
      <c r="AH510">
        <v>261.75999999999976</v>
      </c>
      <c r="AI510">
        <v>3953.27</v>
      </c>
      <c r="AJ510">
        <v>0</v>
      </c>
      <c r="AK510">
        <v>0</v>
      </c>
      <c r="AL510">
        <v>0</v>
      </c>
    </row>
    <row r="511" spans="1:38" hidden="1" x14ac:dyDescent="0.2">
      <c r="A511">
        <v>9000733</v>
      </c>
      <c r="B511" t="s">
        <v>1558</v>
      </c>
      <c r="C511" t="s">
        <v>278</v>
      </c>
      <c r="D511" t="s">
        <v>1559</v>
      </c>
      <c r="E511" t="s">
        <v>1560</v>
      </c>
      <c r="F511" t="s">
        <v>160</v>
      </c>
      <c r="G511">
        <v>0</v>
      </c>
      <c r="H511">
        <v>0</v>
      </c>
      <c r="I511">
        <v>0</v>
      </c>
      <c r="J511">
        <v>1.8</v>
      </c>
      <c r="L511">
        <v>2988.2</v>
      </c>
      <c r="M511">
        <v>0</v>
      </c>
      <c r="N511">
        <v>0</v>
      </c>
      <c r="O511">
        <v>50</v>
      </c>
      <c r="Q511">
        <v>2938.2</v>
      </c>
      <c r="R511">
        <v>71914.77</v>
      </c>
      <c r="S511">
        <v>10000</v>
      </c>
      <c r="T511">
        <v>0</v>
      </c>
      <c r="U511">
        <v>0</v>
      </c>
      <c r="V511">
        <v>20000</v>
      </c>
      <c r="W511">
        <v>0</v>
      </c>
      <c r="X511">
        <v>50000</v>
      </c>
      <c r="Y511">
        <v>13891.88</v>
      </c>
      <c r="Z511">
        <v>0</v>
      </c>
      <c r="AB511">
        <v>0</v>
      </c>
      <c r="AC511">
        <v>0</v>
      </c>
      <c r="AD511">
        <v>2938.2</v>
      </c>
      <c r="AE511">
        <v>0</v>
      </c>
      <c r="AF511">
        <v>0</v>
      </c>
      <c r="AG511">
        <v>2977.46</v>
      </c>
      <c r="AH511">
        <v>-39.260000000000218</v>
      </c>
      <c r="AI511">
        <v>2938.2</v>
      </c>
      <c r="AJ511">
        <v>0</v>
      </c>
      <c r="AK511">
        <v>0</v>
      </c>
      <c r="AL511">
        <v>0</v>
      </c>
    </row>
    <row r="512" spans="1:38" hidden="1" x14ac:dyDescent="0.2">
      <c r="A512">
        <v>9000734</v>
      </c>
      <c r="B512" t="s">
        <v>1561</v>
      </c>
      <c r="C512" t="s">
        <v>278</v>
      </c>
      <c r="D512" t="s">
        <v>1562</v>
      </c>
      <c r="E512" t="s">
        <v>1563</v>
      </c>
      <c r="F512" t="s">
        <v>105</v>
      </c>
      <c r="G512">
        <v>0</v>
      </c>
      <c r="H512">
        <v>0</v>
      </c>
      <c r="I512">
        <v>0</v>
      </c>
      <c r="J512">
        <v>3.05</v>
      </c>
      <c r="L512">
        <v>5055.88</v>
      </c>
      <c r="M512">
        <v>0</v>
      </c>
      <c r="N512">
        <v>150</v>
      </c>
      <c r="O512">
        <v>0</v>
      </c>
      <c r="Q512">
        <v>5205.88</v>
      </c>
      <c r="R512">
        <v>88484.82</v>
      </c>
      <c r="S512">
        <v>5000</v>
      </c>
      <c r="T512">
        <v>0</v>
      </c>
      <c r="U512">
        <v>0</v>
      </c>
      <c r="V512">
        <v>0</v>
      </c>
      <c r="W512">
        <v>0</v>
      </c>
      <c r="X512">
        <v>50000</v>
      </c>
      <c r="Y512">
        <v>15436.21</v>
      </c>
      <c r="Z512">
        <v>541.46</v>
      </c>
      <c r="AB512">
        <v>482.97</v>
      </c>
      <c r="AC512">
        <v>58.49</v>
      </c>
      <c r="AD512">
        <v>5147.3900000000003</v>
      </c>
      <c r="AE512">
        <v>43.98</v>
      </c>
      <c r="AF512">
        <v>14.510000000000005</v>
      </c>
      <c r="AG512">
        <v>4981.0800000000008</v>
      </c>
      <c r="AH512">
        <v>166.30999999999949</v>
      </c>
      <c r="AI512">
        <v>5205.88</v>
      </c>
      <c r="AJ512">
        <v>0</v>
      </c>
      <c r="AK512">
        <v>0</v>
      </c>
      <c r="AL512">
        <v>58.49</v>
      </c>
    </row>
    <row r="513" spans="1:38" hidden="1" x14ac:dyDescent="0.2">
      <c r="A513">
        <v>9000735</v>
      </c>
      <c r="B513" t="s">
        <v>1564</v>
      </c>
      <c r="C513" t="s">
        <v>278</v>
      </c>
      <c r="D513" t="s">
        <v>1565</v>
      </c>
      <c r="E513" t="s">
        <v>1566</v>
      </c>
      <c r="F513" t="s">
        <v>160</v>
      </c>
      <c r="G513">
        <v>0</v>
      </c>
      <c r="H513">
        <v>0</v>
      </c>
      <c r="I513">
        <v>0</v>
      </c>
      <c r="J513">
        <v>1.5</v>
      </c>
      <c r="L513">
        <v>2820.43</v>
      </c>
      <c r="M513">
        <v>0</v>
      </c>
      <c r="N513">
        <v>200</v>
      </c>
      <c r="O513">
        <v>0</v>
      </c>
      <c r="Q513">
        <v>3020.43</v>
      </c>
      <c r="R513">
        <v>69782.98</v>
      </c>
      <c r="S513">
        <v>10000</v>
      </c>
      <c r="T513">
        <v>10000</v>
      </c>
      <c r="U513">
        <v>0</v>
      </c>
      <c r="V513">
        <v>0</v>
      </c>
      <c r="W513">
        <v>0</v>
      </c>
      <c r="X513">
        <v>50000</v>
      </c>
      <c r="Y513">
        <v>12785.02</v>
      </c>
      <c r="Z513">
        <v>0</v>
      </c>
      <c r="AB513">
        <v>0</v>
      </c>
      <c r="AC513">
        <v>0</v>
      </c>
      <c r="AD513">
        <v>3020.43</v>
      </c>
      <c r="AE513">
        <v>0</v>
      </c>
      <c r="AF513">
        <v>0</v>
      </c>
      <c r="AG513">
        <v>2648.59</v>
      </c>
      <c r="AH513">
        <v>371.83999999999969</v>
      </c>
      <c r="AI513">
        <v>3020.43</v>
      </c>
      <c r="AJ513">
        <v>0</v>
      </c>
      <c r="AK513">
        <v>0</v>
      </c>
      <c r="AL513">
        <v>0</v>
      </c>
    </row>
    <row r="514" spans="1:38" hidden="1" x14ac:dyDescent="0.2">
      <c r="A514">
        <v>9000736</v>
      </c>
      <c r="B514" t="s">
        <v>1567</v>
      </c>
      <c r="C514" t="s">
        <v>278</v>
      </c>
      <c r="D514" t="s">
        <v>1568</v>
      </c>
      <c r="E514" t="s">
        <v>1569</v>
      </c>
      <c r="F514" t="s">
        <v>160</v>
      </c>
      <c r="G514">
        <v>0</v>
      </c>
      <c r="H514">
        <v>0</v>
      </c>
      <c r="I514">
        <v>0</v>
      </c>
      <c r="J514">
        <v>1.65</v>
      </c>
      <c r="L514">
        <v>2811.65</v>
      </c>
      <c r="M514">
        <v>0</v>
      </c>
      <c r="N514">
        <v>250</v>
      </c>
      <c r="O514">
        <v>0</v>
      </c>
      <c r="Q514">
        <v>3061.65</v>
      </c>
      <c r="R514">
        <v>70670.509999999995</v>
      </c>
      <c r="S514">
        <v>10000</v>
      </c>
      <c r="T514">
        <v>10000</v>
      </c>
      <c r="U514">
        <v>0</v>
      </c>
      <c r="V514">
        <v>0</v>
      </c>
      <c r="W514">
        <v>0</v>
      </c>
      <c r="X514">
        <v>50000</v>
      </c>
      <c r="Y514">
        <v>12544.27</v>
      </c>
      <c r="Z514">
        <v>0</v>
      </c>
      <c r="AB514">
        <v>0</v>
      </c>
      <c r="AC514">
        <v>0</v>
      </c>
      <c r="AD514">
        <v>3061.65</v>
      </c>
      <c r="AE514">
        <v>0</v>
      </c>
      <c r="AF514">
        <v>0</v>
      </c>
      <c r="AG514">
        <v>2940.39</v>
      </c>
      <c r="AH514">
        <v>121.26000000000022</v>
      </c>
      <c r="AI514">
        <v>3061.65</v>
      </c>
      <c r="AJ514">
        <v>0</v>
      </c>
      <c r="AK514">
        <v>0</v>
      </c>
      <c r="AL514">
        <v>0</v>
      </c>
    </row>
    <row r="515" spans="1:38" hidden="1" x14ac:dyDescent="0.2">
      <c r="A515">
        <v>9000737</v>
      </c>
      <c r="B515" t="s">
        <v>1570</v>
      </c>
      <c r="C515" t="s">
        <v>278</v>
      </c>
      <c r="D515" t="s">
        <v>1571</v>
      </c>
      <c r="E515" t="s">
        <v>1572</v>
      </c>
      <c r="F515" t="s">
        <v>160</v>
      </c>
      <c r="G515">
        <v>0</v>
      </c>
      <c r="H515">
        <v>0</v>
      </c>
      <c r="I515">
        <v>0</v>
      </c>
      <c r="J515">
        <v>1.65</v>
      </c>
      <c r="L515">
        <v>2696.66</v>
      </c>
      <c r="M515">
        <v>0</v>
      </c>
      <c r="N515">
        <v>0</v>
      </c>
      <c r="O515">
        <v>0</v>
      </c>
      <c r="Q515">
        <v>2696.66</v>
      </c>
      <c r="R515">
        <v>67992.960000000006</v>
      </c>
      <c r="S515">
        <v>10000</v>
      </c>
      <c r="T515">
        <v>10000</v>
      </c>
      <c r="U515">
        <v>0</v>
      </c>
      <c r="V515">
        <v>20000</v>
      </c>
      <c r="W515">
        <v>0</v>
      </c>
      <c r="X515">
        <v>50000</v>
      </c>
      <c r="Y515">
        <v>12392.4</v>
      </c>
      <c r="Z515">
        <v>0</v>
      </c>
      <c r="AB515">
        <v>0</v>
      </c>
      <c r="AC515">
        <v>0</v>
      </c>
      <c r="AD515">
        <v>2696.66</v>
      </c>
      <c r="AE515">
        <v>0</v>
      </c>
      <c r="AF515">
        <v>0</v>
      </c>
      <c r="AG515">
        <v>2619.85</v>
      </c>
      <c r="AH515">
        <v>76.809999999999945</v>
      </c>
      <c r="AI515">
        <v>2696.66</v>
      </c>
      <c r="AJ515">
        <v>0</v>
      </c>
      <c r="AK515">
        <v>0</v>
      </c>
      <c r="AL515">
        <v>0</v>
      </c>
    </row>
    <row r="516" spans="1:38" hidden="1" x14ac:dyDescent="0.2">
      <c r="A516">
        <v>9000738</v>
      </c>
      <c r="B516" t="s">
        <v>1573</v>
      </c>
      <c r="C516" t="s">
        <v>278</v>
      </c>
      <c r="D516" t="s">
        <v>1574</v>
      </c>
      <c r="E516" t="s">
        <v>1575</v>
      </c>
      <c r="F516" t="s">
        <v>105</v>
      </c>
      <c r="G516">
        <v>0</v>
      </c>
      <c r="H516">
        <v>0</v>
      </c>
      <c r="I516">
        <v>0</v>
      </c>
      <c r="J516">
        <v>1.65</v>
      </c>
      <c r="L516">
        <v>2697.3</v>
      </c>
      <c r="M516">
        <v>0</v>
      </c>
      <c r="N516">
        <v>150</v>
      </c>
      <c r="O516">
        <v>0</v>
      </c>
      <c r="Q516">
        <v>2847.3</v>
      </c>
      <c r="R516">
        <v>65647.62</v>
      </c>
      <c r="S516">
        <v>10000</v>
      </c>
      <c r="T516">
        <v>0</v>
      </c>
      <c r="U516">
        <v>0</v>
      </c>
      <c r="V516">
        <v>10000</v>
      </c>
      <c r="W516">
        <v>0</v>
      </c>
      <c r="X516">
        <v>50000</v>
      </c>
      <c r="Y516">
        <v>12539.84</v>
      </c>
      <c r="Z516">
        <v>0</v>
      </c>
      <c r="AB516">
        <v>0</v>
      </c>
      <c r="AC516">
        <v>0</v>
      </c>
      <c r="AD516">
        <v>2847.3</v>
      </c>
      <c r="AE516">
        <v>0</v>
      </c>
      <c r="AF516">
        <v>0</v>
      </c>
      <c r="AG516">
        <v>2990.66</v>
      </c>
      <c r="AH516">
        <v>-143.35999999999967</v>
      </c>
      <c r="AI516">
        <v>2847.3</v>
      </c>
      <c r="AJ516">
        <v>0</v>
      </c>
      <c r="AK516">
        <v>0</v>
      </c>
      <c r="AL516">
        <v>0</v>
      </c>
    </row>
    <row r="517" spans="1:38" hidden="1" x14ac:dyDescent="0.2">
      <c r="A517">
        <v>9000739</v>
      </c>
      <c r="B517" t="s">
        <v>1576</v>
      </c>
      <c r="C517" t="s">
        <v>278</v>
      </c>
      <c r="D517" t="s">
        <v>1577</v>
      </c>
      <c r="E517" t="s">
        <v>1578</v>
      </c>
      <c r="F517" t="s">
        <v>160</v>
      </c>
      <c r="G517">
        <v>0</v>
      </c>
      <c r="H517">
        <v>0</v>
      </c>
      <c r="I517">
        <v>0</v>
      </c>
      <c r="J517">
        <v>1.65</v>
      </c>
      <c r="L517">
        <v>2780.94</v>
      </c>
      <c r="M517">
        <v>0</v>
      </c>
      <c r="N517">
        <v>0</v>
      </c>
      <c r="O517">
        <v>0</v>
      </c>
      <c r="Q517">
        <v>2780.94</v>
      </c>
      <c r="R517">
        <v>69611.83</v>
      </c>
      <c r="S517">
        <v>10000</v>
      </c>
      <c r="T517">
        <v>10000</v>
      </c>
      <c r="U517">
        <v>0</v>
      </c>
      <c r="V517">
        <v>0</v>
      </c>
      <c r="W517">
        <v>0</v>
      </c>
      <c r="X517">
        <v>50000</v>
      </c>
      <c r="Y517">
        <v>13953.02</v>
      </c>
      <c r="Z517">
        <v>0</v>
      </c>
      <c r="AB517">
        <v>0</v>
      </c>
      <c r="AC517">
        <v>0</v>
      </c>
      <c r="AD517">
        <v>2780.94</v>
      </c>
      <c r="AE517">
        <v>0</v>
      </c>
      <c r="AF517">
        <v>0</v>
      </c>
      <c r="AG517">
        <v>2717.06</v>
      </c>
      <c r="AH517">
        <v>63.880000000000109</v>
      </c>
      <c r="AI517">
        <v>2780.94</v>
      </c>
      <c r="AJ517">
        <v>0</v>
      </c>
      <c r="AK517">
        <v>0</v>
      </c>
      <c r="AL517">
        <v>0</v>
      </c>
    </row>
    <row r="518" spans="1:38" hidden="1" x14ac:dyDescent="0.2">
      <c r="A518">
        <v>9000740</v>
      </c>
      <c r="B518" t="s">
        <v>1579</v>
      </c>
      <c r="C518" t="s">
        <v>4942</v>
      </c>
      <c r="D518" t="s">
        <v>1580</v>
      </c>
      <c r="E518" t="s">
        <v>1581</v>
      </c>
      <c r="F518" t="s">
        <v>105</v>
      </c>
      <c r="G518">
        <v>0</v>
      </c>
      <c r="H518">
        <v>0</v>
      </c>
      <c r="I518">
        <v>0</v>
      </c>
      <c r="J518">
        <v>2.15</v>
      </c>
      <c r="L518">
        <v>3655</v>
      </c>
      <c r="M518">
        <v>0</v>
      </c>
      <c r="N518">
        <v>0</v>
      </c>
      <c r="O518">
        <v>0</v>
      </c>
      <c r="Q518">
        <v>3655</v>
      </c>
      <c r="R518">
        <v>66867.149999999994</v>
      </c>
      <c r="S518">
        <v>10000</v>
      </c>
      <c r="T518">
        <v>0</v>
      </c>
      <c r="U518">
        <v>0</v>
      </c>
      <c r="V518">
        <v>20000</v>
      </c>
      <c r="W518">
        <v>0</v>
      </c>
      <c r="X518">
        <v>50000</v>
      </c>
      <c r="Y518">
        <v>9951.35</v>
      </c>
      <c r="Z518">
        <v>0</v>
      </c>
      <c r="AB518">
        <v>0</v>
      </c>
      <c r="AC518">
        <v>0</v>
      </c>
      <c r="AD518">
        <v>3655</v>
      </c>
      <c r="AE518">
        <v>0</v>
      </c>
      <c r="AF518">
        <v>0</v>
      </c>
      <c r="AG518">
        <v>3653.9</v>
      </c>
      <c r="AH518">
        <v>1.0999999999999091</v>
      </c>
      <c r="AI518">
        <v>3655</v>
      </c>
      <c r="AJ518">
        <v>0</v>
      </c>
      <c r="AK518">
        <v>0</v>
      </c>
      <c r="AL518">
        <v>0</v>
      </c>
    </row>
    <row r="519" spans="1:38" hidden="1" x14ac:dyDescent="0.2">
      <c r="A519">
        <v>9000741</v>
      </c>
      <c r="B519" t="s">
        <v>1582</v>
      </c>
      <c r="C519" t="s">
        <v>278</v>
      </c>
      <c r="D519" t="s">
        <v>1583</v>
      </c>
      <c r="E519" t="s">
        <v>1584</v>
      </c>
      <c r="F519" t="s">
        <v>160</v>
      </c>
      <c r="G519">
        <v>0</v>
      </c>
      <c r="H519">
        <v>0</v>
      </c>
      <c r="I519">
        <v>0</v>
      </c>
      <c r="J519">
        <v>1.2</v>
      </c>
      <c r="L519">
        <v>2012.67</v>
      </c>
      <c r="M519">
        <v>0</v>
      </c>
      <c r="N519">
        <v>100</v>
      </c>
      <c r="O519">
        <v>100</v>
      </c>
      <c r="Q519">
        <v>2012.67</v>
      </c>
      <c r="R519">
        <v>57205.599999999999</v>
      </c>
      <c r="S519">
        <v>10000</v>
      </c>
      <c r="T519">
        <v>10000</v>
      </c>
      <c r="U519">
        <v>0</v>
      </c>
      <c r="V519">
        <v>0</v>
      </c>
      <c r="W519">
        <v>0</v>
      </c>
      <c r="X519">
        <v>50000</v>
      </c>
      <c r="Y519">
        <v>14023.91</v>
      </c>
      <c r="Z519">
        <v>0</v>
      </c>
      <c r="AB519">
        <v>0</v>
      </c>
      <c r="AC519">
        <v>0</v>
      </c>
      <c r="AD519">
        <v>2012.67</v>
      </c>
      <c r="AE519">
        <v>0</v>
      </c>
      <c r="AF519">
        <v>0</v>
      </c>
      <c r="AG519">
        <v>2063.0699999999997</v>
      </c>
      <c r="AH519">
        <v>-50.399999999999636</v>
      </c>
      <c r="AI519">
        <v>2012.67</v>
      </c>
      <c r="AJ519">
        <v>0</v>
      </c>
      <c r="AK519">
        <v>0</v>
      </c>
      <c r="AL519">
        <v>0</v>
      </c>
    </row>
    <row r="520" spans="1:38" hidden="1" x14ac:dyDescent="0.2">
      <c r="A520">
        <v>9000742</v>
      </c>
      <c r="B520" t="s">
        <v>1585</v>
      </c>
      <c r="C520" t="s">
        <v>278</v>
      </c>
      <c r="D520" t="s">
        <v>1586</v>
      </c>
      <c r="E520" t="s">
        <v>1587</v>
      </c>
      <c r="F520" t="s">
        <v>105</v>
      </c>
      <c r="G520">
        <v>0</v>
      </c>
      <c r="H520">
        <v>0</v>
      </c>
      <c r="I520">
        <v>0</v>
      </c>
      <c r="J520">
        <v>2.15</v>
      </c>
      <c r="L520">
        <v>3550.18</v>
      </c>
      <c r="M520">
        <v>0</v>
      </c>
      <c r="N520">
        <v>26</v>
      </c>
      <c r="O520">
        <v>0</v>
      </c>
      <c r="Q520">
        <v>3576.18</v>
      </c>
      <c r="R520">
        <v>76049.099999999991</v>
      </c>
      <c r="S520">
        <v>5000</v>
      </c>
      <c r="T520">
        <v>10000</v>
      </c>
      <c r="U520">
        <v>0</v>
      </c>
      <c r="V520">
        <v>1334</v>
      </c>
      <c r="W520">
        <v>0</v>
      </c>
      <c r="X520">
        <v>50000</v>
      </c>
      <c r="Y520">
        <v>12257.61</v>
      </c>
      <c r="Z520">
        <v>0</v>
      </c>
      <c r="AB520">
        <v>24.87</v>
      </c>
      <c r="AC520">
        <v>0</v>
      </c>
      <c r="AD520">
        <v>3576.18</v>
      </c>
      <c r="AE520">
        <v>0</v>
      </c>
      <c r="AF520">
        <v>0</v>
      </c>
      <c r="AG520">
        <v>3832.23</v>
      </c>
      <c r="AH520">
        <v>-256.05000000000018</v>
      </c>
      <c r="AI520">
        <v>3576.18</v>
      </c>
      <c r="AJ520">
        <v>0</v>
      </c>
      <c r="AK520">
        <v>0</v>
      </c>
      <c r="AL520">
        <v>0</v>
      </c>
    </row>
    <row r="521" spans="1:38" hidden="1" x14ac:dyDescent="0.2">
      <c r="A521">
        <v>9000743</v>
      </c>
      <c r="B521" t="s">
        <v>1588</v>
      </c>
      <c r="C521" t="s">
        <v>278</v>
      </c>
      <c r="D521" t="s">
        <v>1589</v>
      </c>
      <c r="E521" t="s">
        <v>1590</v>
      </c>
      <c r="F521" t="s">
        <v>160</v>
      </c>
      <c r="G521">
        <v>0</v>
      </c>
      <c r="H521">
        <v>0</v>
      </c>
      <c r="I521">
        <v>0</v>
      </c>
      <c r="J521">
        <v>1.65</v>
      </c>
      <c r="L521">
        <v>2916.53</v>
      </c>
      <c r="M521">
        <v>0</v>
      </c>
      <c r="N521">
        <v>0</v>
      </c>
      <c r="O521">
        <v>0</v>
      </c>
      <c r="Q521">
        <v>2916.53</v>
      </c>
      <c r="R521">
        <v>57979.96</v>
      </c>
      <c r="S521">
        <v>0</v>
      </c>
      <c r="T521">
        <v>0</v>
      </c>
      <c r="U521">
        <v>0</v>
      </c>
      <c r="V521">
        <v>10000</v>
      </c>
      <c r="W521">
        <v>0</v>
      </c>
      <c r="X521">
        <v>50000</v>
      </c>
      <c r="Y521">
        <v>10493.21</v>
      </c>
      <c r="Z521">
        <v>0</v>
      </c>
      <c r="AB521">
        <v>55.61</v>
      </c>
      <c r="AC521">
        <v>0</v>
      </c>
      <c r="AD521">
        <v>2916.53</v>
      </c>
      <c r="AE521">
        <v>0</v>
      </c>
      <c r="AF521">
        <v>0</v>
      </c>
      <c r="AG521">
        <v>2889.06</v>
      </c>
      <c r="AH521">
        <v>27.470000000000255</v>
      </c>
      <c r="AI521">
        <v>2916.53</v>
      </c>
      <c r="AJ521">
        <v>0</v>
      </c>
      <c r="AK521">
        <v>0</v>
      </c>
      <c r="AL521">
        <v>0</v>
      </c>
    </row>
    <row r="522" spans="1:38" hidden="1" x14ac:dyDescent="0.2">
      <c r="A522">
        <v>9000744</v>
      </c>
      <c r="B522" t="s">
        <v>1591</v>
      </c>
      <c r="C522" t="s">
        <v>278</v>
      </c>
      <c r="D522" t="s">
        <v>1592</v>
      </c>
      <c r="E522" t="s">
        <v>1593</v>
      </c>
      <c r="F522" t="s">
        <v>160</v>
      </c>
      <c r="G522">
        <v>0</v>
      </c>
      <c r="H522">
        <v>0</v>
      </c>
      <c r="I522">
        <v>0</v>
      </c>
      <c r="J522">
        <v>1.65</v>
      </c>
      <c r="L522">
        <v>2696.66</v>
      </c>
      <c r="M522">
        <v>0</v>
      </c>
      <c r="N522">
        <v>0</v>
      </c>
      <c r="O522">
        <v>0</v>
      </c>
      <c r="Q522">
        <v>2696.66</v>
      </c>
      <c r="R522">
        <v>64955.070000000007</v>
      </c>
      <c r="S522">
        <v>0</v>
      </c>
      <c r="T522">
        <v>10000</v>
      </c>
      <c r="U522">
        <v>0</v>
      </c>
      <c r="V522">
        <v>0</v>
      </c>
      <c r="W522">
        <v>0</v>
      </c>
      <c r="X522">
        <v>50000</v>
      </c>
      <c r="Y522">
        <v>9453.09</v>
      </c>
      <c r="Z522">
        <v>0</v>
      </c>
      <c r="AB522">
        <v>0</v>
      </c>
      <c r="AC522">
        <v>0</v>
      </c>
      <c r="AD522">
        <v>2696.66</v>
      </c>
      <c r="AE522">
        <v>0</v>
      </c>
      <c r="AF522">
        <v>0</v>
      </c>
      <c r="AG522">
        <v>2840.66</v>
      </c>
      <c r="AH522">
        <v>-144</v>
      </c>
      <c r="AI522">
        <v>2696.66</v>
      </c>
      <c r="AJ522">
        <v>0</v>
      </c>
      <c r="AK522">
        <v>0</v>
      </c>
      <c r="AL522">
        <v>0</v>
      </c>
    </row>
    <row r="523" spans="1:38" hidden="1" x14ac:dyDescent="0.2">
      <c r="A523">
        <v>9000745</v>
      </c>
      <c r="B523" t="s">
        <v>1594</v>
      </c>
      <c r="C523" t="s">
        <v>278</v>
      </c>
      <c r="D523" t="s">
        <v>2391</v>
      </c>
      <c r="E523" t="s">
        <v>1595</v>
      </c>
      <c r="F523" t="s">
        <v>160</v>
      </c>
      <c r="G523">
        <v>0</v>
      </c>
      <c r="H523">
        <v>0</v>
      </c>
      <c r="I523">
        <v>0</v>
      </c>
      <c r="J523">
        <v>1.65</v>
      </c>
      <c r="L523">
        <v>2814.82</v>
      </c>
      <c r="M523">
        <v>0</v>
      </c>
      <c r="N523">
        <v>100</v>
      </c>
      <c r="O523">
        <v>0</v>
      </c>
      <c r="Q523">
        <v>2914.82</v>
      </c>
      <c r="R523">
        <v>63497.15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50000</v>
      </c>
      <c r="Y523">
        <v>8875.86</v>
      </c>
      <c r="Z523">
        <v>138.63999999999999</v>
      </c>
      <c r="AB523">
        <v>154.59</v>
      </c>
      <c r="AC523">
        <v>0</v>
      </c>
      <c r="AD523">
        <v>2914.82</v>
      </c>
      <c r="AE523">
        <v>0</v>
      </c>
      <c r="AF523">
        <v>0</v>
      </c>
      <c r="AG523">
        <v>2882.69</v>
      </c>
      <c r="AH523">
        <v>32.130000000000109</v>
      </c>
      <c r="AI523">
        <v>2914.82</v>
      </c>
      <c r="AJ523">
        <v>0</v>
      </c>
      <c r="AK523">
        <v>0</v>
      </c>
      <c r="AL523">
        <v>0</v>
      </c>
    </row>
    <row r="524" spans="1:38" hidden="1" x14ac:dyDescent="0.2">
      <c r="A524">
        <v>9000746</v>
      </c>
      <c r="B524" t="s">
        <v>1596</v>
      </c>
      <c r="C524" t="s">
        <v>278</v>
      </c>
      <c r="D524" t="s">
        <v>1597</v>
      </c>
      <c r="E524" t="s">
        <v>1598</v>
      </c>
      <c r="F524" t="s">
        <v>160</v>
      </c>
      <c r="G524">
        <v>0</v>
      </c>
      <c r="H524">
        <v>0</v>
      </c>
      <c r="I524">
        <v>0</v>
      </c>
      <c r="J524">
        <v>1.5</v>
      </c>
      <c r="L524">
        <v>2440.79</v>
      </c>
      <c r="M524">
        <v>0</v>
      </c>
      <c r="N524">
        <v>37</v>
      </c>
      <c r="O524">
        <v>0</v>
      </c>
      <c r="Q524">
        <v>2477.79</v>
      </c>
      <c r="R524">
        <v>69834.14</v>
      </c>
      <c r="S524">
        <v>5000</v>
      </c>
      <c r="T524">
        <v>10000</v>
      </c>
      <c r="U524">
        <v>0</v>
      </c>
      <c r="V524">
        <v>10000</v>
      </c>
      <c r="W524">
        <v>0</v>
      </c>
      <c r="X524">
        <v>50000</v>
      </c>
      <c r="Y524">
        <v>12172.14</v>
      </c>
      <c r="Z524">
        <v>0</v>
      </c>
      <c r="AB524">
        <v>0</v>
      </c>
      <c r="AC524">
        <v>0</v>
      </c>
      <c r="AD524">
        <v>2477.79</v>
      </c>
      <c r="AE524">
        <v>0</v>
      </c>
      <c r="AF524">
        <v>0</v>
      </c>
      <c r="AG524">
        <v>2525.17</v>
      </c>
      <c r="AH524">
        <v>-47.380000000000109</v>
      </c>
      <c r="AI524">
        <v>2477.79</v>
      </c>
      <c r="AJ524">
        <v>0</v>
      </c>
      <c r="AK524">
        <v>0</v>
      </c>
      <c r="AL524">
        <v>0</v>
      </c>
    </row>
    <row r="525" spans="1:38" hidden="1" x14ac:dyDescent="0.2">
      <c r="A525">
        <v>9000747</v>
      </c>
      <c r="B525" t="s">
        <v>1599</v>
      </c>
      <c r="C525" t="s">
        <v>278</v>
      </c>
      <c r="D525" t="s">
        <v>1600</v>
      </c>
      <c r="E525" t="s">
        <v>1601</v>
      </c>
      <c r="F525" t="s">
        <v>160</v>
      </c>
      <c r="G525">
        <v>0</v>
      </c>
      <c r="H525">
        <v>0</v>
      </c>
      <c r="I525">
        <v>0</v>
      </c>
      <c r="J525">
        <v>1.5</v>
      </c>
      <c r="L525">
        <v>2440.79</v>
      </c>
      <c r="M525">
        <v>0</v>
      </c>
      <c r="N525">
        <v>36</v>
      </c>
      <c r="O525">
        <v>0</v>
      </c>
      <c r="Q525">
        <v>2476.79</v>
      </c>
      <c r="R525">
        <v>67934.87</v>
      </c>
      <c r="S525">
        <v>10000</v>
      </c>
      <c r="T525">
        <v>0</v>
      </c>
      <c r="U525">
        <v>0</v>
      </c>
      <c r="V525">
        <v>10000</v>
      </c>
      <c r="W525">
        <v>0</v>
      </c>
      <c r="X525">
        <v>50000</v>
      </c>
      <c r="Y525">
        <v>11631.63</v>
      </c>
      <c r="Z525">
        <v>0</v>
      </c>
      <c r="AB525">
        <v>0</v>
      </c>
      <c r="AC525">
        <v>0</v>
      </c>
      <c r="AD525">
        <v>2476.79</v>
      </c>
      <c r="AE525">
        <v>0</v>
      </c>
      <c r="AF525">
        <v>0</v>
      </c>
      <c r="AG525">
        <v>2615.15</v>
      </c>
      <c r="AH525">
        <v>-138.36000000000013</v>
      </c>
      <c r="AI525">
        <v>2476.79</v>
      </c>
      <c r="AJ525">
        <v>0</v>
      </c>
      <c r="AK525">
        <v>0</v>
      </c>
      <c r="AL525">
        <v>0</v>
      </c>
    </row>
    <row r="526" spans="1:38" hidden="1" x14ac:dyDescent="0.2">
      <c r="A526">
        <v>9000748</v>
      </c>
      <c r="B526" t="s">
        <v>1602</v>
      </c>
      <c r="C526" t="s">
        <v>278</v>
      </c>
      <c r="D526" t="s">
        <v>1603</v>
      </c>
      <c r="E526" t="s">
        <v>1604</v>
      </c>
      <c r="F526" t="s">
        <v>160</v>
      </c>
      <c r="G526">
        <v>0</v>
      </c>
      <c r="H526">
        <v>0</v>
      </c>
      <c r="I526">
        <v>0</v>
      </c>
      <c r="J526">
        <v>1.8</v>
      </c>
      <c r="L526">
        <v>2023.74</v>
      </c>
      <c r="M526">
        <v>0</v>
      </c>
      <c r="N526">
        <v>100</v>
      </c>
      <c r="O526">
        <v>0</v>
      </c>
      <c r="Q526">
        <v>2123.7399999999998</v>
      </c>
      <c r="R526">
        <v>59373.329999999994</v>
      </c>
      <c r="S526">
        <v>20000</v>
      </c>
      <c r="T526">
        <v>10000</v>
      </c>
      <c r="U526">
        <v>0</v>
      </c>
      <c r="V526">
        <v>20000</v>
      </c>
      <c r="W526">
        <v>0</v>
      </c>
      <c r="X526">
        <v>50000</v>
      </c>
      <c r="Y526">
        <v>11463.66</v>
      </c>
      <c r="Z526">
        <v>0</v>
      </c>
      <c r="AB526">
        <v>0</v>
      </c>
      <c r="AC526">
        <v>0</v>
      </c>
      <c r="AD526">
        <v>2123.7399999999998</v>
      </c>
      <c r="AE526">
        <v>0</v>
      </c>
      <c r="AF526">
        <v>0</v>
      </c>
      <c r="AG526">
        <v>2121.9499999999998</v>
      </c>
      <c r="AH526">
        <v>1.7899999999999636</v>
      </c>
      <c r="AI526">
        <v>2123.7399999999998</v>
      </c>
      <c r="AJ526">
        <v>0</v>
      </c>
      <c r="AK526">
        <v>0</v>
      </c>
      <c r="AL526">
        <v>0</v>
      </c>
    </row>
    <row r="527" spans="1:38" hidden="1" x14ac:dyDescent="0.2">
      <c r="A527">
        <v>9000749</v>
      </c>
      <c r="B527" t="s">
        <v>1605</v>
      </c>
      <c r="C527" t="s">
        <v>278</v>
      </c>
      <c r="D527" t="s">
        <v>1606</v>
      </c>
      <c r="E527" t="s">
        <v>1607</v>
      </c>
      <c r="F527" t="s">
        <v>160</v>
      </c>
      <c r="G527">
        <v>0</v>
      </c>
      <c r="H527">
        <v>0</v>
      </c>
      <c r="I527">
        <v>0</v>
      </c>
      <c r="J527">
        <v>1.8</v>
      </c>
      <c r="L527">
        <v>2869.67</v>
      </c>
      <c r="M527">
        <v>0</v>
      </c>
      <c r="N527">
        <v>50</v>
      </c>
      <c r="O527">
        <v>50</v>
      </c>
      <c r="Q527">
        <v>2869.67</v>
      </c>
      <c r="R527">
        <v>74942.62</v>
      </c>
      <c r="S527">
        <v>10000</v>
      </c>
      <c r="T527">
        <v>0</v>
      </c>
      <c r="U527">
        <v>0</v>
      </c>
      <c r="V527">
        <v>10000</v>
      </c>
      <c r="W527">
        <v>0</v>
      </c>
      <c r="X527">
        <v>50000</v>
      </c>
      <c r="Y527">
        <v>17198.03</v>
      </c>
      <c r="Z527">
        <v>0</v>
      </c>
      <c r="AB527">
        <v>0</v>
      </c>
      <c r="AC527">
        <v>0</v>
      </c>
      <c r="AD527">
        <v>2869.67</v>
      </c>
      <c r="AE527">
        <v>0</v>
      </c>
      <c r="AF527">
        <v>0</v>
      </c>
      <c r="AG527">
        <v>3177.46</v>
      </c>
      <c r="AH527">
        <v>-307.78999999999996</v>
      </c>
      <c r="AI527">
        <v>2869.67</v>
      </c>
      <c r="AJ527">
        <v>0</v>
      </c>
      <c r="AK527">
        <v>0</v>
      </c>
      <c r="AL527">
        <v>0</v>
      </c>
    </row>
    <row r="528" spans="1:38" hidden="1" x14ac:dyDescent="0.2">
      <c r="A528">
        <v>9000750</v>
      </c>
      <c r="B528" t="s">
        <v>1608</v>
      </c>
      <c r="C528" t="s">
        <v>278</v>
      </c>
      <c r="D528" t="s">
        <v>1609</v>
      </c>
      <c r="E528" t="s">
        <v>1610</v>
      </c>
      <c r="F528" t="s">
        <v>160</v>
      </c>
      <c r="G528">
        <v>0</v>
      </c>
      <c r="H528">
        <v>0</v>
      </c>
      <c r="I528">
        <v>0</v>
      </c>
      <c r="J528">
        <v>1.8</v>
      </c>
      <c r="L528">
        <v>2023.74</v>
      </c>
      <c r="M528">
        <v>0</v>
      </c>
      <c r="N528">
        <v>100</v>
      </c>
      <c r="O528">
        <v>0</v>
      </c>
      <c r="Q528">
        <v>2123.7399999999998</v>
      </c>
      <c r="R528">
        <v>60567.259999999995</v>
      </c>
      <c r="S528">
        <v>10000</v>
      </c>
      <c r="T528">
        <v>0</v>
      </c>
      <c r="U528">
        <v>0</v>
      </c>
      <c r="V528">
        <v>20000</v>
      </c>
      <c r="W528">
        <v>0</v>
      </c>
      <c r="X528">
        <v>50000</v>
      </c>
      <c r="Y528">
        <v>12039.51</v>
      </c>
      <c r="Z528">
        <v>0</v>
      </c>
      <c r="AB528">
        <v>0</v>
      </c>
      <c r="AC528">
        <v>0</v>
      </c>
      <c r="AD528">
        <v>2123.7399999999998</v>
      </c>
      <c r="AE528">
        <v>0</v>
      </c>
      <c r="AF528">
        <v>0</v>
      </c>
      <c r="AG528">
        <v>2084.9700000000003</v>
      </c>
      <c r="AH528">
        <v>38.769999999999527</v>
      </c>
      <c r="AI528">
        <v>2123.7399999999998</v>
      </c>
      <c r="AJ528">
        <v>0</v>
      </c>
      <c r="AK528">
        <v>0</v>
      </c>
      <c r="AL528">
        <v>0</v>
      </c>
    </row>
    <row r="529" spans="1:38" hidden="1" x14ac:dyDescent="0.2">
      <c r="A529">
        <v>9000751</v>
      </c>
      <c r="B529" t="s">
        <v>1611</v>
      </c>
      <c r="C529" t="s">
        <v>278</v>
      </c>
      <c r="D529" t="s">
        <v>1612</v>
      </c>
      <c r="E529" t="s">
        <v>1613</v>
      </c>
      <c r="F529" t="s">
        <v>160</v>
      </c>
      <c r="G529">
        <v>0</v>
      </c>
      <c r="H529">
        <v>0</v>
      </c>
      <c r="I529">
        <v>0</v>
      </c>
      <c r="J529">
        <v>1.8</v>
      </c>
      <c r="L529">
        <v>1992.13</v>
      </c>
      <c r="M529">
        <v>0</v>
      </c>
      <c r="N529">
        <v>0</v>
      </c>
      <c r="O529">
        <v>0</v>
      </c>
      <c r="Q529">
        <v>1992.13</v>
      </c>
      <c r="R529">
        <v>61722.35</v>
      </c>
      <c r="S529">
        <v>10000</v>
      </c>
      <c r="T529">
        <v>0</v>
      </c>
      <c r="U529">
        <v>0</v>
      </c>
      <c r="V529">
        <v>10000</v>
      </c>
      <c r="W529">
        <v>0</v>
      </c>
      <c r="X529">
        <v>50000</v>
      </c>
      <c r="Y529">
        <v>14231.88</v>
      </c>
      <c r="Z529">
        <v>0</v>
      </c>
      <c r="AB529">
        <v>0</v>
      </c>
      <c r="AC529">
        <v>0</v>
      </c>
      <c r="AD529">
        <v>1992.13</v>
      </c>
      <c r="AE529">
        <v>0</v>
      </c>
      <c r="AF529">
        <v>0</v>
      </c>
      <c r="AG529">
        <v>2031.97</v>
      </c>
      <c r="AH529">
        <v>-39.839999999999918</v>
      </c>
      <c r="AI529">
        <v>1992.13</v>
      </c>
      <c r="AJ529">
        <v>0</v>
      </c>
      <c r="AK529">
        <v>0</v>
      </c>
      <c r="AL529">
        <v>0</v>
      </c>
    </row>
    <row r="530" spans="1:38" hidden="1" x14ac:dyDescent="0.2">
      <c r="A530">
        <v>9000752</v>
      </c>
      <c r="B530" t="s">
        <v>1614</v>
      </c>
      <c r="C530" t="s">
        <v>278</v>
      </c>
      <c r="D530" t="s">
        <v>1615</v>
      </c>
      <c r="E530" t="s">
        <v>1616</v>
      </c>
      <c r="F530" t="s">
        <v>160</v>
      </c>
      <c r="G530">
        <v>0</v>
      </c>
      <c r="H530">
        <v>0</v>
      </c>
      <c r="I530">
        <v>0</v>
      </c>
      <c r="J530">
        <v>1.5</v>
      </c>
      <c r="L530">
        <v>2455.4299999999998</v>
      </c>
      <c r="M530">
        <v>0</v>
      </c>
      <c r="N530">
        <v>100</v>
      </c>
      <c r="O530">
        <v>0</v>
      </c>
      <c r="Q530">
        <v>2555.4299999999998</v>
      </c>
      <c r="R530">
        <v>66430.95</v>
      </c>
      <c r="S530">
        <v>10000</v>
      </c>
      <c r="T530">
        <v>0</v>
      </c>
      <c r="U530">
        <v>0</v>
      </c>
      <c r="V530">
        <v>10000</v>
      </c>
      <c r="W530">
        <v>0</v>
      </c>
      <c r="X530">
        <v>50000</v>
      </c>
      <c r="Y530">
        <v>11373.13</v>
      </c>
      <c r="Z530">
        <v>0</v>
      </c>
      <c r="AB530">
        <v>0</v>
      </c>
      <c r="AC530">
        <v>0</v>
      </c>
      <c r="AD530">
        <v>2555.4299999999998</v>
      </c>
      <c r="AE530">
        <v>0</v>
      </c>
      <c r="AF530">
        <v>0</v>
      </c>
      <c r="AG530">
        <v>2470.0500000000002</v>
      </c>
      <c r="AH530">
        <v>85.379999999999654</v>
      </c>
      <c r="AI530">
        <v>2555.4299999999998</v>
      </c>
      <c r="AJ530">
        <v>0</v>
      </c>
      <c r="AK530">
        <v>0</v>
      </c>
      <c r="AL530">
        <v>0</v>
      </c>
    </row>
    <row r="531" spans="1:38" hidden="1" x14ac:dyDescent="0.2">
      <c r="A531">
        <v>9000753</v>
      </c>
      <c r="B531" t="s">
        <v>1617</v>
      </c>
      <c r="C531" t="s">
        <v>278</v>
      </c>
      <c r="D531" t="s">
        <v>1618</v>
      </c>
      <c r="E531" t="s">
        <v>1619</v>
      </c>
      <c r="F531" t="s">
        <v>160</v>
      </c>
      <c r="G531">
        <v>0</v>
      </c>
      <c r="H531">
        <v>0</v>
      </c>
      <c r="I531">
        <v>0</v>
      </c>
      <c r="J531">
        <v>1.5</v>
      </c>
      <c r="L531">
        <v>2335.71</v>
      </c>
      <c r="M531">
        <v>0</v>
      </c>
      <c r="N531">
        <v>200</v>
      </c>
      <c r="O531">
        <v>0</v>
      </c>
      <c r="Q531">
        <v>2535.71</v>
      </c>
      <c r="R531">
        <v>61997.56</v>
      </c>
      <c r="S531">
        <v>10000</v>
      </c>
      <c r="T531">
        <v>10000</v>
      </c>
      <c r="U531">
        <v>0</v>
      </c>
      <c r="V531">
        <v>10000</v>
      </c>
      <c r="W531">
        <v>0</v>
      </c>
      <c r="X531">
        <v>50000</v>
      </c>
      <c r="Y531">
        <v>10490.96</v>
      </c>
      <c r="Z531">
        <v>0</v>
      </c>
      <c r="AB531">
        <v>0</v>
      </c>
      <c r="AC531">
        <v>0</v>
      </c>
      <c r="AD531">
        <v>2535.71</v>
      </c>
      <c r="AE531">
        <v>0</v>
      </c>
      <c r="AF531">
        <v>0</v>
      </c>
      <c r="AG531">
        <v>2407.63</v>
      </c>
      <c r="AH531">
        <v>128.07999999999993</v>
      </c>
      <c r="AI531">
        <v>2535.71</v>
      </c>
      <c r="AJ531">
        <v>0</v>
      </c>
      <c r="AK531">
        <v>0</v>
      </c>
      <c r="AL531">
        <v>0</v>
      </c>
    </row>
    <row r="532" spans="1:38" hidden="1" x14ac:dyDescent="0.2">
      <c r="A532">
        <v>9000754</v>
      </c>
      <c r="B532" t="s">
        <v>1620</v>
      </c>
      <c r="C532" t="s">
        <v>278</v>
      </c>
      <c r="D532" t="s">
        <v>1621</v>
      </c>
      <c r="E532" t="s">
        <v>1622</v>
      </c>
      <c r="F532" t="s">
        <v>160</v>
      </c>
      <c r="G532">
        <v>0</v>
      </c>
      <c r="H532">
        <v>0</v>
      </c>
      <c r="I532">
        <v>0</v>
      </c>
      <c r="J532">
        <v>1.5</v>
      </c>
      <c r="L532">
        <v>2455.4299999999998</v>
      </c>
      <c r="M532">
        <v>0</v>
      </c>
      <c r="N532">
        <v>0</v>
      </c>
      <c r="O532">
        <v>0</v>
      </c>
      <c r="Q532">
        <v>2455.4299999999998</v>
      </c>
      <c r="R532">
        <v>61868.76</v>
      </c>
      <c r="S532">
        <v>10000</v>
      </c>
      <c r="T532">
        <v>0</v>
      </c>
      <c r="U532">
        <v>0</v>
      </c>
      <c r="V532">
        <v>20000</v>
      </c>
      <c r="W532">
        <v>0</v>
      </c>
      <c r="X532">
        <v>50000</v>
      </c>
      <c r="Y532">
        <v>9619.25</v>
      </c>
      <c r="Z532">
        <v>0</v>
      </c>
      <c r="AB532">
        <v>0</v>
      </c>
      <c r="AC532">
        <v>0</v>
      </c>
      <c r="AD532">
        <v>2455.4299999999998</v>
      </c>
      <c r="AE532">
        <v>0</v>
      </c>
      <c r="AF532">
        <v>0</v>
      </c>
      <c r="AG532">
        <v>2620.25</v>
      </c>
      <c r="AH532">
        <v>-164.82000000000016</v>
      </c>
      <c r="AI532">
        <v>2455.4299999999998</v>
      </c>
      <c r="AJ532">
        <v>0</v>
      </c>
      <c r="AK532">
        <v>0</v>
      </c>
      <c r="AL532">
        <v>0</v>
      </c>
    </row>
    <row r="533" spans="1:38" hidden="1" x14ac:dyDescent="0.2">
      <c r="A533">
        <v>9000755</v>
      </c>
      <c r="B533" t="s">
        <v>1623</v>
      </c>
      <c r="C533" t="s">
        <v>278</v>
      </c>
      <c r="D533" t="s">
        <v>1624</v>
      </c>
      <c r="E533" t="s">
        <v>1625</v>
      </c>
      <c r="F533" t="s">
        <v>160</v>
      </c>
      <c r="G533">
        <v>0</v>
      </c>
      <c r="H533">
        <v>0</v>
      </c>
      <c r="I533">
        <v>0</v>
      </c>
      <c r="J533">
        <v>1.5</v>
      </c>
      <c r="L533">
        <v>2455.4299999999998</v>
      </c>
      <c r="M533">
        <v>0</v>
      </c>
      <c r="N533">
        <v>0</v>
      </c>
      <c r="O533">
        <v>0</v>
      </c>
      <c r="Q533">
        <v>2455.4299999999998</v>
      </c>
      <c r="R533">
        <v>62698.36</v>
      </c>
      <c r="S533">
        <v>10000</v>
      </c>
      <c r="T533">
        <v>10000</v>
      </c>
      <c r="U533">
        <v>0</v>
      </c>
      <c r="V533">
        <v>10000</v>
      </c>
      <c r="W533">
        <v>0</v>
      </c>
      <c r="X533">
        <v>50000</v>
      </c>
      <c r="Y533">
        <v>10510.3</v>
      </c>
      <c r="Z533">
        <v>0</v>
      </c>
      <c r="AB533">
        <v>0</v>
      </c>
      <c r="AC533">
        <v>0</v>
      </c>
      <c r="AD533">
        <v>2455.4299999999998</v>
      </c>
      <c r="AE533">
        <v>0</v>
      </c>
      <c r="AF533">
        <v>0</v>
      </c>
      <c r="AG533">
        <v>2384.2199999999998</v>
      </c>
      <c r="AH533">
        <v>71.210000000000036</v>
      </c>
      <c r="AI533">
        <v>2455.4299999999998</v>
      </c>
      <c r="AJ533">
        <v>0</v>
      </c>
      <c r="AK533">
        <v>0</v>
      </c>
      <c r="AL533">
        <v>0</v>
      </c>
    </row>
    <row r="534" spans="1:38" hidden="1" x14ac:dyDescent="0.2">
      <c r="A534">
        <v>9000756</v>
      </c>
      <c r="B534" t="s">
        <v>1626</v>
      </c>
      <c r="C534" t="s">
        <v>278</v>
      </c>
      <c r="D534" t="s">
        <v>1627</v>
      </c>
      <c r="E534" t="s">
        <v>1628</v>
      </c>
      <c r="F534" t="s">
        <v>160</v>
      </c>
      <c r="G534">
        <v>0</v>
      </c>
      <c r="H534">
        <v>0</v>
      </c>
      <c r="I534">
        <v>0</v>
      </c>
      <c r="J534">
        <v>1</v>
      </c>
      <c r="L534">
        <v>1725.11</v>
      </c>
      <c r="M534">
        <v>0</v>
      </c>
      <c r="N534">
        <v>50</v>
      </c>
      <c r="O534">
        <v>0</v>
      </c>
      <c r="Q534">
        <v>1775.11</v>
      </c>
      <c r="R534">
        <v>55487.98</v>
      </c>
      <c r="S534">
        <v>5000</v>
      </c>
      <c r="T534">
        <v>0</v>
      </c>
      <c r="U534">
        <v>0</v>
      </c>
      <c r="V534">
        <v>6670</v>
      </c>
      <c r="W534">
        <v>0</v>
      </c>
      <c r="X534">
        <v>50000</v>
      </c>
      <c r="Y534">
        <v>8515.7800000000007</v>
      </c>
      <c r="Z534">
        <v>0</v>
      </c>
      <c r="AB534">
        <v>0</v>
      </c>
      <c r="AC534">
        <v>0</v>
      </c>
      <c r="AD534">
        <v>1775.11</v>
      </c>
      <c r="AE534">
        <v>0</v>
      </c>
      <c r="AF534">
        <v>0</v>
      </c>
      <c r="AG534">
        <v>1722.92</v>
      </c>
      <c r="AH534">
        <v>52.189999999999827</v>
      </c>
      <c r="AI534">
        <v>1775.11</v>
      </c>
      <c r="AJ534">
        <v>0</v>
      </c>
      <c r="AK534">
        <v>0</v>
      </c>
      <c r="AL534">
        <v>0</v>
      </c>
    </row>
    <row r="535" spans="1:38" hidden="1" x14ac:dyDescent="0.2">
      <c r="A535">
        <v>9000757</v>
      </c>
      <c r="B535" t="s">
        <v>1629</v>
      </c>
      <c r="C535" t="s">
        <v>278</v>
      </c>
      <c r="D535" t="s">
        <v>1630</v>
      </c>
      <c r="E535" t="s">
        <v>1631</v>
      </c>
      <c r="F535" t="s">
        <v>160</v>
      </c>
      <c r="G535">
        <v>0</v>
      </c>
      <c r="H535">
        <v>0</v>
      </c>
      <c r="I535">
        <v>0</v>
      </c>
      <c r="J535">
        <v>1.5</v>
      </c>
      <c r="L535">
        <v>2572.37</v>
      </c>
      <c r="M535">
        <v>0</v>
      </c>
      <c r="N535">
        <v>40</v>
      </c>
      <c r="O535">
        <v>0</v>
      </c>
      <c r="Q535">
        <v>2612.37</v>
      </c>
      <c r="R535">
        <v>65267.530000000006</v>
      </c>
      <c r="S535">
        <v>10000</v>
      </c>
      <c r="T535">
        <v>0</v>
      </c>
      <c r="U535">
        <v>0</v>
      </c>
      <c r="V535">
        <v>10000</v>
      </c>
      <c r="W535">
        <v>0</v>
      </c>
      <c r="X535">
        <v>50000</v>
      </c>
      <c r="Y535">
        <v>10782.46</v>
      </c>
      <c r="Z535">
        <v>0</v>
      </c>
      <c r="AB535">
        <v>0</v>
      </c>
      <c r="AC535">
        <v>0</v>
      </c>
      <c r="AD535">
        <v>2612.37</v>
      </c>
      <c r="AE535">
        <v>0</v>
      </c>
      <c r="AF535">
        <v>0</v>
      </c>
      <c r="AG535">
        <v>2512.96</v>
      </c>
      <c r="AH535">
        <v>99.409999999999854</v>
      </c>
      <c r="AI535">
        <v>2612.37</v>
      </c>
      <c r="AJ535">
        <v>0</v>
      </c>
      <c r="AK535">
        <v>0</v>
      </c>
      <c r="AL535">
        <v>0</v>
      </c>
    </row>
    <row r="536" spans="1:38" hidden="1" x14ac:dyDescent="0.2">
      <c r="A536">
        <v>9000758</v>
      </c>
      <c r="B536" t="s">
        <v>1632</v>
      </c>
      <c r="C536" t="s">
        <v>278</v>
      </c>
      <c r="D536" t="s">
        <v>1633</v>
      </c>
      <c r="E536" t="s">
        <v>1634</v>
      </c>
      <c r="F536" t="s">
        <v>160</v>
      </c>
      <c r="G536">
        <v>0</v>
      </c>
      <c r="H536">
        <v>0</v>
      </c>
      <c r="I536">
        <v>0</v>
      </c>
      <c r="J536">
        <v>1</v>
      </c>
      <c r="L536">
        <v>1711.36</v>
      </c>
      <c r="M536">
        <v>0</v>
      </c>
      <c r="N536">
        <v>540</v>
      </c>
      <c r="O536">
        <v>0</v>
      </c>
      <c r="Q536">
        <v>2251.3599999999997</v>
      </c>
      <c r="R536">
        <v>57087.35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50000</v>
      </c>
      <c r="Y536">
        <v>8757.07</v>
      </c>
      <c r="Z536">
        <v>0</v>
      </c>
      <c r="AB536">
        <v>0</v>
      </c>
      <c r="AC536">
        <v>0</v>
      </c>
      <c r="AD536">
        <v>2251.3599999999997</v>
      </c>
      <c r="AE536">
        <v>0</v>
      </c>
      <c r="AF536">
        <v>0</v>
      </c>
      <c r="AG536">
        <v>2189.04</v>
      </c>
      <c r="AH536">
        <v>62.319999999999709</v>
      </c>
      <c r="AI536">
        <v>2251.36</v>
      </c>
      <c r="AJ536">
        <v>0</v>
      </c>
      <c r="AK536">
        <v>0</v>
      </c>
      <c r="AL536">
        <v>0</v>
      </c>
    </row>
    <row r="537" spans="1:38" hidden="1" x14ac:dyDescent="0.2">
      <c r="A537">
        <v>9000759</v>
      </c>
      <c r="B537" t="s">
        <v>1635</v>
      </c>
      <c r="C537" t="s">
        <v>927</v>
      </c>
      <c r="D537" t="s">
        <v>1636</v>
      </c>
      <c r="E537" t="s">
        <v>1637</v>
      </c>
      <c r="F537" t="s">
        <v>160</v>
      </c>
      <c r="G537">
        <v>0</v>
      </c>
      <c r="H537">
        <v>0</v>
      </c>
      <c r="I537">
        <v>0</v>
      </c>
      <c r="J537">
        <v>1.5</v>
      </c>
      <c r="L537">
        <v>2400</v>
      </c>
      <c r="M537">
        <v>0</v>
      </c>
      <c r="N537">
        <v>0</v>
      </c>
      <c r="O537">
        <v>0</v>
      </c>
      <c r="Q537">
        <v>2400</v>
      </c>
      <c r="R537">
        <v>63619.59</v>
      </c>
      <c r="S537">
        <v>10000</v>
      </c>
      <c r="T537">
        <v>0</v>
      </c>
      <c r="U537">
        <v>0</v>
      </c>
      <c r="V537">
        <v>20000</v>
      </c>
      <c r="W537">
        <v>0</v>
      </c>
      <c r="X537">
        <v>50000</v>
      </c>
      <c r="Y537">
        <v>11023.52</v>
      </c>
      <c r="Z537">
        <v>0</v>
      </c>
      <c r="AB537">
        <v>0</v>
      </c>
      <c r="AC537">
        <v>0</v>
      </c>
      <c r="AD537">
        <v>2400</v>
      </c>
      <c r="AE537">
        <v>0</v>
      </c>
      <c r="AF537">
        <v>0</v>
      </c>
      <c r="AG537">
        <v>2400</v>
      </c>
      <c r="AH537">
        <v>0</v>
      </c>
      <c r="AI537">
        <v>2400</v>
      </c>
      <c r="AJ537">
        <v>0</v>
      </c>
      <c r="AK537">
        <v>0</v>
      </c>
      <c r="AL537">
        <v>0</v>
      </c>
    </row>
    <row r="538" spans="1:38" hidden="1" x14ac:dyDescent="0.2">
      <c r="A538">
        <v>9000760</v>
      </c>
      <c r="B538" t="s">
        <v>1638</v>
      </c>
      <c r="C538" t="s">
        <v>278</v>
      </c>
      <c r="D538" t="s">
        <v>1639</v>
      </c>
      <c r="E538" t="s">
        <v>1640</v>
      </c>
      <c r="F538" t="s">
        <v>160</v>
      </c>
      <c r="G538">
        <v>0</v>
      </c>
      <c r="H538">
        <v>0</v>
      </c>
      <c r="I538">
        <v>0</v>
      </c>
      <c r="J538">
        <v>1.5</v>
      </c>
      <c r="L538">
        <v>2455.4299999999998</v>
      </c>
      <c r="M538">
        <v>0</v>
      </c>
      <c r="N538">
        <v>200</v>
      </c>
      <c r="O538">
        <v>0</v>
      </c>
      <c r="Q538">
        <v>2655.43</v>
      </c>
      <c r="R538">
        <v>67398.81</v>
      </c>
      <c r="S538">
        <v>10000</v>
      </c>
      <c r="T538">
        <v>0</v>
      </c>
      <c r="U538">
        <v>0</v>
      </c>
      <c r="V538">
        <v>10000</v>
      </c>
      <c r="W538">
        <v>0</v>
      </c>
      <c r="X538">
        <v>50000</v>
      </c>
      <c r="Y538">
        <v>10186.08</v>
      </c>
      <c r="Z538">
        <v>0</v>
      </c>
      <c r="AB538">
        <v>0</v>
      </c>
      <c r="AC538">
        <v>0</v>
      </c>
      <c r="AD538">
        <v>2655.43</v>
      </c>
      <c r="AE538">
        <v>0</v>
      </c>
      <c r="AF538">
        <v>0</v>
      </c>
      <c r="AG538">
        <v>2547.75</v>
      </c>
      <c r="AH538">
        <v>107.67999999999984</v>
      </c>
      <c r="AI538">
        <v>2655.43</v>
      </c>
      <c r="AJ538">
        <v>0</v>
      </c>
      <c r="AK538">
        <v>0</v>
      </c>
      <c r="AL538">
        <v>0</v>
      </c>
    </row>
    <row r="539" spans="1:38" hidden="1" x14ac:dyDescent="0.2">
      <c r="A539">
        <v>9000761</v>
      </c>
      <c r="B539" t="s">
        <v>1641</v>
      </c>
      <c r="C539" t="s">
        <v>278</v>
      </c>
      <c r="D539" t="s">
        <v>1642</v>
      </c>
      <c r="E539" t="s">
        <v>1643</v>
      </c>
      <c r="F539" t="s">
        <v>160</v>
      </c>
      <c r="G539">
        <v>0</v>
      </c>
      <c r="H539">
        <v>0</v>
      </c>
      <c r="I539">
        <v>0</v>
      </c>
      <c r="J539">
        <v>1.5</v>
      </c>
      <c r="L539">
        <v>2705.15</v>
      </c>
      <c r="M539">
        <v>0</v>
      </c>
      <c r="N539">
        <v>50</v>
      </c>
      <c r="O539">
        <v>0</v>
      </c>
      <c r="Q539">
        <v>2755.15</v>
      </c>
      <c r="R539">
        <v>66289.84</v>
      </c>
      <c r="S539">
        <v>10000</v>
      </c>
      <c r="T539">
        <v>0</v>
      </c>
      <c r="U539">
        <v>0</v>
      </c>
      <c r="V539">
        <v>10000</v>
      </c>
      <c r="W539">
        <v>0</v>
      </c>
      <c r="X539">
        <v>50000</v>
      </c>
      <c r="Y539">
        <v>10977.9</v>
      </c>
      <c r="Z539">
        <v>0</v>
      </c>
      <c r="AB539">
        <v>0</v>
      </c>
      <c r="AC539">
        <v>0</v>
      </c>
      <c r="AD539">
        <v>2755.15</v>
      </c>
      <c r="AE539">
        <v>0</v>
      </c>
      <c r="AF539">
        <v>0</v>
      </c>
      <c r="AG539">
        <v>2784.59</v>
      </c>
      <c r="AH539">
        <v>-29.440000000000055</v>
      </c>
      <c r="AI539">
        <v>2755.15</v>
      </c>
      <c r="AJ539">
        <v>0</v>
      </c>
      <c r="AK539">
        <v>0</v>
      </c>
      <c r="AL539">
        <v>0</v>
      </c>
    </row>
    <row r="540" spans="1:38" hidden="1" x14ac:dyDescent="0.2">
      <c r="A540">
        <v>9000762</v>
      </c>
      <c r="B540" t="s">
        <v>1644</v>
      </c>
      <c r="C540" t="s">
        <v>278</v>
      </c>
      <c r="D540" t="s">
        <v>1645</v>
      </c>
      <c r="E540" t="s">
        <v>1646</v>
      </c>
      <c r="F540" t="s">
        <v>160</v>
      </c>
      <c r="G540">
        <v>0</v>
      </c>
      <c r="H540">
        <v>0</v>
      </c>
      <c r="I540">
        <v>0</v>
      </c>
      <c r="J540">
        <v>1.5</v>
      </c>
      <c r="L540">
        <v>2494.41</v>
      </c>
      <c r="M540">
        <v>0</v>
      </c>
      <c r="N540">
        <v>100</v>
      </c>
      <c r="O540">
        <v>0</v>
      </c>
      <c r="Q540">
        <v>2594.41</v>
      </c>
      <c r="R540">
        <v>65715.509999999995</v>
      </c>
      <c r="S540">
        <v>10000</v>
      </c>
      <c r="T540">
        <v>0</v>
      </c>
      <c r="U540">
        <v>0</v>
      </c>
      <c r="V540">
        <v>4000</v>
      </c>
      <c r="W540">
        <v>0</v>
      </c>
      <c r="X540">
        <v>50000</v>
      </c>
      <c r="Y540">
        <v>11137.77</v>
      </c>
      <c r="Z540">
        <v>0</v>
      </c>
      <c r="AB540">
        <v>0</v>
      </c>
      <c r="AC540">
        <v>0</v>
      </c>
      <c r="AD540">
        <v>2594.41</v>
      </c>
      <c r="AE540">
        <v>0</v>
      </c>
      <c r="AF540">
        <v>0</v>
      </c>
      <c r="AG540">
        <v>2384.2199999999998</v>
      </c>
      <c r="AH540">
        <v>210.19000000000005</v>
      </c>
      <c r="AI540">
        <v>2594.41</v>
      </c>
      <c r="AJ540">
        <v>0</v>
      </c>
      <c r="AK540">
        <v>0</v>
      </c>
      <c r="AL540">
        <v>0</v>
      </c>
    </row>
    <row r="541" spans="1:38" hidden="1" x14ac:dyDescent="0.2">
      <c r="A541">
        <v>9000763</v>
      </c>
      <c r="B541" t="s">
        <v>1647</v>
      </c>
      <c r="C541" t="s">
        <v>278</v>
      </c>
      <c r="D541" t="s">
        <v>1648</v>
      </c>
      <c r="E541" t="s">
        <v>1649</v>
      </c>
      <c r="F541" t="s">
        <v>160</v>
      </c>
      <c r="G541">
        <v>0</v>
      </c>
      <c r="H541">
        <v>0</v>
      </c>
      <c r="I541">
        <v>0</v>
      </c>
      <c r="J541">
        <v>1.5</v>
      </c>
      <c r="L541">
        <v>2416.4499999999998</v>
      </c>
      <c r="M541">
        <v>0</v>
      </c>
      <c r="N541">
        <v>40</v>
      </c>
      <c r="O541">
        <v>0</v>
      </c>
      <c r="Q541">
        <v>2456.4499999999998</v>
      </c>
      <c r="R541">
        <v>63947.21</v>
      </c>
      <c r="S541">
        <v>10000</v>
      </c>
      <c r="T541">
        <v>10000</v>
      </c>
      <c r="U541">
        <v>0</v>
      </c>
      <c r="V541">
        <v>20000</v>
      </c>
      <c r="W541">
        <v>0</v>
      </c>
      <c r="X541">
        <v>50000</v>
      </c>
      <c r="Y541">
        <v>11664.81</v>
      </c>
      <c r="Z541">
        <v>0</v>
      </c>
      <c r="AB541">
        <v>0</v>
      </c>
      <c r="AC541">
        <v>0</v>
      </c>
      <c r="AD541">
        <v>2456.4499999999998</v>
      </c>
      <c r="AE541">
        <v>0</v>
      </c>
      <c r="AF541">
        <v>0</v>
      </c>
      <c r="AG541">
        <v>2427.14</v>
      </c>
      <c r="AH541">
        <v>29.309999999999945</v>
      </c>
      <c r="AI541">
        <v>2456.4499999999998</v>
      </c>
      <c r="AJ541">
        <v>0</v>
      </c>
      <c r="AK541">
        <v>0</v>
      </c>
      <c r="AL541">
        <v>0</v>
      </c>
    </row>
    <row r="542" spans="1:38" hidden="1" x14ac:dyDescent="0.2">
      <c r="A542">
        <v>9000764</v>
      </c>
      <c r="B542" t="s">
        <v>1650</v>
      </c>
      <c r="C542" t="s">
        <v>278</v>
      </c>
      <c r="D542" t="s">
        <v>1651</v>
      </c>
      <c r="E542" t="s">
        <v>1652</v>
      </c>
      <c r="F542" t="s">
        <v>160</v>
      </c>
      <c r="G542">
        <v>0</v>
      </c>
      <c r="H542">
        <v>0</v>
      </c>
      <c r="I542">
        <v>0</v>
      </c>
      <c r="J542">
        <v>1</v>
      </c>
      <c r="L542">
        <v>1711.36</v>
      </c>
      <c r="M542">
        <v>0</v>
      </c>
      <c r="N542">
        <v>750</v>
      </c>
      <c r="O542">
        <v>0</v>
      </c>
      <c r="Q542">
        <v>2461.3599999999997</v>
      </c>
      <c r="R542">
        <v>56220.28</v>
      </c>
      <c r="S542">
        <v>10000</v>
      </c>
      <c r="T542">
        <v>0</v>
      </c>
      <c r="U542">
        <v>0</v>
      </c>
      <c r="V542">
        <v>20000</v>
      </c>
      <c r="W542">
        <v>0</v>
      </c>
      <c r="X542">
        <v>50000</v>
      </c>
      <c r="Y542">
        <v>8551.61</v>
      </c>
      <c r="Z542">
        <v>0</v>
      </c>
      <c r="AB542">
        <v>0</v>
      </c>
      <c r="AC542">
        <v>0</v>
      </c>
      <c r="AD542">
        <v>2461.3599999999997</v>
      </c>
      <c r="AE542">
        <v>0</v>
      </c>
      <c r="AF542">
        <v>0</v>
      </c>
      <c r="AG542">
        <v>2489.04</v>
      </c>
      <c r="AH542">
        <v>-27.680000000000291</v>
      </c>
      <c r="AI542">
        <v>2461.36</v>
      </c>
      <c r="AJ542">
        <v>0</v>
      </c>
      <c r="AK542">
        <v>0</v>
      </c>
      <c r="AL542">
        <v>0</v>
      </c>
    </row>
    <row r="543" spans="1:38" hidden="1" x14ac:dyDescent="0.2">
      <c r="A543">
        <v>9000765</v>
      </c>
      <c r="B543" t="s">
        <v>1653</v>
      </c>
      <c r="C543" t="s">
        <v>278</v>
      </c>
      <c r="D543" t="s">
        <v>1654</v>
      </c>
      <c r="E543" t="s">
        <v>1655</v>
      </c>
      <c r="F543" t="s">
        <v>160</v>
      </c>
      <c r="G543">
        <v>0</v>
      </c>
      <c r="H543">
        <v>0</v>
      </c>
      <c r="I543">
        <v>0</v>
      </c>
      <c r="J543">
        <v>1.5</v>
      </c>
      <c r="L543">
        <v>2679.8</v>
      </c>
      <c r="M543">
        <v>0</v>
      </c>
      <c r="N543">
        <v>40</v>
      </c>
      <c r="O543">
        <v>0</v>
      </c>
      <c r="Q543">
        <v>2719.8</v>
      </c>
      <c r="R543">
        <v>66800.37</v>
      </c>
      <c r="S543">
        <v>10000</v>
      </c>
      <c r="T543">
        <v>0</v>
      </c>
      <c r="U543">
        <v>0</v>
      </c>
      <c r="V543">
        <v>20000</v>
      </c>
      <c r="W543">
        <v>0</v>
      </c>
      <c r="X543">
        <v>50000</v>
      </c>
      <c r="Y543">
        <v>10765.23</v>
      </c>
      <c r="Z543">
        <v>0</v>
      </c>
      <c r="AB543">
        <v>0</v>
      </c>
      <c r="AC543">
        <v>0</v>
      </c>
      <c r="AD543">
        <v>2719.8</v>
      </c>
      <c r="AE543">
        <v>0</v>
      </c>
      <c r="AF543">
        <v>0</v>
      </c>
      <c r="AG543">
        <v>2527.14</v>
      </c>
      <c r="AH543">
        <v>192.66000000000031</v>
      </c>
      <c r="AI543">
        <v>2719.8</v>
      </c>
      <c r="AJ543">
        <v>0</v>
      </c>
      <c r="AK543">
        <v>0</v>
      </c>
      <c r="AL543">
        <v>0</v>
      </c>
    </row>
    <row r="544" spans="1:38" hidden="1" x14ac:dyDescent="0.2">
      <c r="A544">
        <v>9000766</v>
      </c>
      <c r="B544" t="s">
        <v>1656</v>
      </c>
      <c r="C544" t="s">
        <v>278</v>
      </c>
      <c r="D544" t="s">
        <v>1657</v>
      </c>
      <c r="E544" t="s">
        <v>1658</v>
      </c>
      <c r="F544" t="s">
        <v>160</v>
      </c>
      <c r="G544">
        <v>0</v>
      </c>
      <c r="H544">
        <v>0</v>
      </c>
      <c r="I544">
        <v>0</v>
      </c>
      <c r="J544">
        <v>1.5</v>
      </c>
      <c r="L544">
        <v>2494.41</v>
      </c>
      <c r="M544">
        <v>0</v>
      </c>
      <c r="N544">
        <v>0</v>
      </c>
      <c r="O544">
        <v>0</v>
      </c>
      <c r="Q544">
        <v>2494.41</v>
      </c>
      <c r="R544">
        <v>64354.429999999993</v>
      </c>
      <c r="S544">
        <v>10000</v>
      </c>
      <c r="T544">
        <v>10000</v>
      </c>
      <c r="U544">
        <v>0</v>
      </c>
      <c r="V544">
        <v>20000</v>
      </c>
      <c r="W544">
        <v>0</v>
      </c>
      <c r="X544">
        <v>50000</v>
      </c>
      <c r="Y544">
        <v>10582.55</v>
      </c>
      <c r="Z544">
        <v>0</v>
      </c>
      <c r="AB544">
        <v>0</v>
      </c>
      <c r="AC544">
        <v>0</v>
      </c>
      <c r="AD544">
        <v>2494.41</v>
      </c>
      <c r="AE544">
        <v>0</v>
      </c>
      <c r="AF544">
        <v>0</v>
      </c>
      <c r="AG544">
        <v>2405.6799999999998</v>
      </c>
      <c r="AH544">
        <v>88.730000000000018</v>
      </c>
      <c r="AI544">
        <v>2494.41</v>
      </c>
      <c r="AJ544">
        <v>0</v>
      </c>
      <c r="AK544">
        <v>0</v>
      </c>
      <c r="AL544">
        <v>0</v>
      </c>
    </row>
    <row r="545" spans="1:38" hidden="1" x14ac:dyDescent="0.2">
      <c r="A545">
        <v>9000767</v>
      </c>
      <c r="B545" t="s">
        <v>1659</v>
      </c>
      <c r="C545" t="s">
        <v>278</v>
      </c>
      <c r="D545" t="s">
        <v>1660</v>
      </c>
      <c r="E545" t="s">
        <v>1661</v>
      </c>
      <c r="F545" t="s">
        <v>105</v>
      </c>
      <c r="G545">
        <v>0</v>
      </c>
      <c r="H545">
        <v>0</v>
      </c>
      <c r="I545">
        <v>0</v>
      </c>
      <c r="J545">
        <v>2.15</v>
      </c>
      <c r="L545">
        <v>3731.12</v>
      </c>
      <c r="M545">
        <v>0</v>
      </c>
      <c r="N545">
        <v>0</v>
      </c>
      <c r="O545">
        <v>0</v>
      </c>
      <c r="Q545">
        <v>3731.12</v>
      </c>
      <c r="R545">
        <v>68302.31</v>
      </c>
      <c r="S545">
        <v>10000</v>
      </c>
      <c r="T545">
        <v>0</v>
      </c>
      <c r="U545">
        <v>0</v>
      </c>
      <c r="V545">
        <v>10000</v>
      </c>
      <c r="W545">
        <v>3200</v>
      </c>
      <c r="X545">
        <v>50000</v>
      </c>
      <c r="Y545">
        <v>6920.74</v>
      </c>
      <c r="Z545">
        <v>0</v>
      </c>
      <c r="AB545">
        <v>0</v>
      </c>
      <c r="AC545">
        <v>0</v>
      </c>
      <c r="AD545">
        <v>3731.12</v>
      </c>
      <c r="AE545">
        <v>0</v>
      </c>
      <c r="AF545">
        <v>0</v>
      </c>
      <c r="AG545">
        <v>3718.22</v>
      </c>
      <c r="AH545">
        <v>12.900000000000091</v>
      </c>
      <c r="AI545">
        <v>3731.12</v>
      </c>
      <c r="AJ545">
        <v>0</v>
      </c>
      <c r="AK545">
        <v>0</v>
      </c>
      <c r="AL545">
        <v>0</v>
      </c>
    </row>
    <row r="546" spans="1:38" hidden="1" x14ac:dyDescent="0.2">
      <c r="A546">
        <v>9000768</v>
      </c>
      <c r="B546" t="s">
        <v>1662</v>
      </c>
      <c r="C546" t="s">
        <v>278</v>
      </c>
      <c r="D546" t="s">
        <v>1663</v>
      </c>
      <c r="E546" t="s">
        <v>1664</v>
      </c>
      <c r="F546" t="s">
        <v>160</v>
      </c>
      <c r="G546">
        <v>0</v>
      </c>
      <c r="H546">
        <v>0</v>
      </c>
      <c r="I546">
        <v>0</v>
      </c>
      <c r="J546">
        <v>1.5</v>
      </c>
      <c r="L546">
        <v>2681.89</v>
      </c>
      <c r="M546">
        <v>0</v>
      </c>
      <c r="N546">
        <v>0</v>
      </c>
      <c r="O546">
        <v>0</v>
      </c>
      <c r="Q546">
        <v>2681.89</v>
      </c>
      <c r="R546">
        <v>63106.92</v>
      </c>
      <c r="S546">
        <v>20000</v>
      </c>
      <c r="T546">
        <v>10000</v>
      </c>
      <c r="U546">
        <v>0</v>
      </c>
      <c r="V546">
        <v>10000</v>
      </c>
      <c r="W546">
        <v>0</v>
      </c>
      <c r="X546">
        <v>50000</v>
      </c>
      <c r="Y546">
        <v>10183.129999999999</v>
      </c>
      <c r="Z546">
        <v>0</v>
      </c>
      <c r="AB546">
        <v>0</v>
      </c>
      <c r="AC546">
        <v>0</v>
      </c>
      <c r="AD546">
        <v>2681.89</v>
      </c>
      <c r="AE546">
        <v>0</v>
      </c>
      <c r="AF546">
        <v>0</v>
      </c>
      <c r="AG546">
        <v>2633.12</v>
      </c>
      <c r="AH546">
        <v>48.769999999999982</v>
      </c>
      <c r="AI546">
        <v>2681.89</v>
      </c>
      <c r="AJ546">
        <v>0</v>
      </c>
      <c r="AK546">
        <v>0</v>
      </c>
      <c r="AL546">
        <v>0</v>
      </c>
    </row>
    <row r="547" spans="1:38" hidden="1" x14ac:dyDescent="0.2">
      <c r="A547">
        <v>9000769</v>
      </c>
      <c r="B547" t="s">
        <v>1665</v>
      </c>
      <c r="C547" t="s">
        <v>278</v>
      </c>
      <c r="D547" t="s">
        <v>1666</v>
      </c>
      <c r="E547" t="s">
        <v>1667</v>
      </c>
      <c r="F547" t="s">
        <v>160</v>
      </c>
      <c r="G547">
        <v>0</v>
      </c>
      <c r="H547">
        <v>0</v>
      </c>
      <c r="I547">
        <v>0</v>
      </c>
      <c r="J547">
        <v>1.5</v>
      </c>
      <c r="L547">
        <v>2401.84</v>
      </c>
      <c r="M547">
        <v>0</v>
      </c>
      <c r="N547">
        <v>36</v>
      </c>
      <c r="O547">
        <v>0</v>
      </c>
      <c r="Q547">
        <v>2437.84</v>
      </c>
      <c r="R547">
        <v>59197.880000000005</v>
      </c>
      <c r="S547">
        <v>0</v>
      </c>
      <c r="T547">
        <v>0</v>
      </c>
      <c r="U547">
        <v>0</v>
      </c>
      <c r="V547">
        <v>10000</v>
      </c>
      <c r="W547">
        <v>0</v>
      </c>
      <c r="X547">
        <v>50000</v>
      </c>
      <c r="Y547">
        <v>10622.89</v>
      </c>
      <c r="Z547">
        <v>0</v>
      </c>
      <c r="AB547">
        <v>0</v>
      </c>
      <c r="AC547">
        <v>0</v>
      </c>
      <c r="AD547">
        <v>2437.84</v>
      </c>
      <c r="AE547">
        <v>0</v>
      </c>
      <c r="AF547">
        <v>0</v>
      </c>
      <c r="AG547">
        <v>2475.17</v>
      </c>
      <c r="AH547">
        <v>-37.329999999999927</v>
      </c>
      <c r="AI547">
        <v>2437.84</v>
      </c>
      <c r="AJ547">
        <v>0</v>
      </c>
      <c r="AK547">
        <v>0</v>
      </c>
      <c r="AL547">
        <v>0</v>
      </c>
    </row>
    <row r="548" spans="1:38" hidden="1" x14ac:dyDescent="0.2">
      <c r="A548">
        <v>9000770</v>
      </c>
      <c r="B548" t="s">
        <v>1668</v>
      </c>
      <c r="C548" t="s">
        <v>278</v>
      </c>
      <c r="D548" t="s">
        <v>1669</v>
      </c>
      <c r="E548" t="s">
        <v>1670</v>
      </c>
      <c r="F548" t="s">
        <v>160</v>
      </c>
      <c r="G548">
        <v>0</v>
      </c>
      <c r="H548">
        <v>0</v>
      </c>
      <c r="I548">
        <v>0</v>
      </c>
      <c r="J548">
        <v>1.5</v>
      </c>
      <c r="L548">
        <v>2609.02</v>
      </c>
      <c r="M548">
        <v>0</v>
      </c>
      <c r="N548">
        <v>0</v>
      </c>
      <c r="O548">
        <v>0</v>
      </c>
      <c r="Q548">
        <v>2609.02</v>
      </c>
      <c r="R548">
        <v>60464.039999999994</v>
      </c>
      <c r="S548">
        <v>10000</v>
      </c>
      <c r="T548">
        <v>10000</v>
      </c>
      <c r="U548">
        <v>0</v>
      </c>
      <c r="V548">
        <v>20000</v>
      </c>
      <c r="W548">
        <v>0</v>
      </c>
      <c r="X548">
        <v>50000</v>
      </c>
      <c r="Y548">
        <v>9972.5300000000007</v>
      </c>
      <c r="Z548">
        <v>0</v>
      </c>
      <c r="AB548">
        <v>8.94</v>
      </c>
      <c r="AC548">
        <v>0</v>
      </c>
      <c r="AD548">
        <v>2609.02</v>
      </c>
      <c r="AE548">
        <v>0</v>
      </c>
      <c r="AF548">
        <v>0</v>
      </c>
      <c r="AG548">
        <v>2626.41</v>
      </c>
      <c r="AH548">
        <v>-17.389999999999873</v>
      </c>
      <c r="AI548">
        <v>2609.02</v>
      </c>
      <c r="AJ548">
        <v>0</v>
      </c>
      <c r="AK548">
        <v>0</v>
      </c>
      <c r="AL548">
        <v>0</v>
      </c>
    </row>
    <row r="549" spans="1:38" hidden="1" x14ac:dyDescent="0.2">
      <c r="A549">
        <v>9000771</v>
      </c>
      <c r="B549" t="s">
        <v>1671</v>
      </c>
      <c r="C549" t="s">
        <v>278</v>
      </c>
      <c r="D549" t="s">
        <v>1672</v>
      </c>
      <c r="E549" t="s">
        <v>1673</v>
      </c>
      <c r="F549" t="s">
        <v>160</v>
      </c>
      <c r="G549">
        <v>0</v>
      </c>
      <c r="H549">
        <v>0</v>
      </c>
      <c r="I549">
        <v>0</v>
      </c>
      <c r="J549">
        <v>1.5</v>
      </c>
      <c r="L549">
        <v>3149.09</v>
      </c>
      <c r="M549">
        <v>0</v>
      </c>
      <c r="N549">
        <v>150</v>
      </c>
      <c r="O549">
        <v>0</v>
      </c>
      <c r="Q549">
        <v>3299.09</v>
      </c>
      <c r="R549">
        <v>59272.460000000006</v>
      </c>
      <c r="S549">
        <v>20000</v>
      </c>
      <c r="T549">
        <v>0</v>
      </c>
      <c r="U549">
        <v>0</v>
      </c>
      <c r="V549">
        <v>10000</v>
      </c>
      <c r="W549">
        <v>0</v>
      </c>
      <c r="X549">
        <v>50000</v>
      </c>
      <c r="Y549">
        <v>10230.370000000001</v>
      </c>
      <c r="Z549">
        <v>0</v>
      </c>
      <c r="AB549">
        <v>0</v>
      </c>
      <c r="AC549">
        <v>0</v>
      </c>
      <c r="AD549">
        <v>3299.09</v>
      </c>
      <c r="AE549">
        <v>0</v>
      </c>
      <c r="AF549">
        <v>0</v>
      </c>
      <c r="AG549">
        <v>3342.5</v>
      </c>
      <c r="AH549">
        <v>-43.409999999999854</v>
      </c>
      <c r="AI549">
        <v>3299.09</v>
      </c>
      <c r="AJ549">
        <v>0</v>
      </c>
      <c r="AK549">
        <v>0</v>
      </c>
      <c r="AL549">
        <v>0</v>
      </c>
    </row>
    <row r="550" spans="1:38" hidden="1" x14ac:dyDescent="0.2">
      <c r="A550">
        <v>9000772</v>
      </c>
      <c r="B550" t="s">
        <v>1674</v>
      </c>
      <c r="C550" t="s">
        <v>278</v>
      </c>
      <c r="D550" t="s">
        <v>1675</v>
      </c>
      <c r="E550" t="s">
        <v>1676</v>
      </c>
      <c r="F550" t="s">
        <v>160</v>
      </c>
      <c r="G550">
        <v>0</v>
      </c>
      <c r="H550">
        <v>0</v>
      </c>
      <c r="I550">
        <v>0</v>
      </c>
      <c r="J550">
        <v>1.5</v>
      </c>
      <c r="L550">
        <v>2374.3200000000002</v>
      </c>
      <c r="M550">
        <v>0</v>
      </c>
      <c r="N550">
        <v>0</v>
      </c>
      <c r="O550">
        <v>0</v>
      </c>
      <c r="Q550">
        <v>2374.3200000000002</v>
      </c>
      <c r="R550">
        <v>60869.919999999998</v>
      </c>
      <c r="S550">
        <v>5000</v>
      </c>
      <c r="T550">
        <v>0</v>
      </c>
      <c r="U550">
        <v>0</v>
      </c>
      <c r="V550">
        <v>20000</v>
      </c>
      <c r="W550">
        <v>0</v>
      </c>
      <c r="X550">
        <v>50000</v>
      </c>
      <c r="Y550">
        <v>11325.8</v>
      </c>
      <c r="Z550">
        <v>0</v>
      </c>
      <c r="AB550">
        <v>0</v>
      </c>
      <c r="AC550">
        <v>0</v>
      </c>
      <c r="AD550">
        <v>2374.3200000000002</v>
      </c>
      <c r="AE550">
        <v>0</v>
      </c>
      <c r="AF550">
        <v>0</v>
      </c>
      <c r="AG550">
        <v>2434.77</v>
      </c>
      <c r="AH550">
        <v>-60.449999999999818</v>
      </c>
      <c r="AI550">
        <v>2374.3200000000002</v>
      </c>
      <c r="AJ550">
        <v>0</v>
      </c>
      <c r="AK550">
        <v>0</v>
      </c>
      <c r="AL550">
        <v>0</v>
      </c>
    </row>
    <row r="551" spans="1:38" hidden="1" x14ac:dyDescent="0.2">
      <c r="A551">
        <v>9000773</v>
      </c>
      <c r="B551" t="s">
        <v>1677</v>
      </c>
      <c r="C551" t="s">
        <v>278</v>
      </c>
      <c r="D551" t="s">
        <v>1678</v>
      </c>
      <c r="E551" t="s">
        <v>1679</v>
      </c>
      <c r="F551" t="s">
        <v>160</v>
      </c>
      <c r="G551">
        <v>0</v>
      </c>
      <c r="H551">
        <v>0</v>
      </c>
      <c r="I551">
        <v>0</v>
      </c>
      <c r="J551">
        <v>1.8</v>
      </c>
      <c r="L551">
        <v>2905.58</v>
      </c>
      <c r="M551">
        <v>0</v>
      </c>
      <c r="N551">
        <v>400</v>
      </c>
      <c r="O551">
        <v>0</v>
      </c>
      <c r="Q551">
        <v>3305.58</v>
      </c>
      <c r="R551">
        <v>69242.3</v>
      </c>
      <c r="S551">
        <v>10000</v>
      </c>
      <c r="T551">
        <v>0</v>
      </c>
      <c r="U551">
        <v>0</v>
      </c>
      <c r="V551">
        <v>10000</v>
      </c>
      <c r="W551">
        <v>0</v>
      </c>
      <c r="X551">
        <v>50000</v>
      </c>
      <c r="Y551">
        <v>13577.68</v>
      </c>
      <c r="Z551">
        <v>0</v>
      </c>
      <c r="AB551">
        <v>0</v>
      </c>
      <c r="AC551">
        <v>0</v>
      </c>
      <c r="AD551">
        <v>3305.58</v>
      </c>
      <c r="AE551">
        <v>0</v>
      </c>
      <c r="AF551">
        <v>0</v>
      </c>
      <c r="AG551">
        <v>3032.23</v>
      </c>
      <c r="AH551">
        <v>273.34999999999991</v>
      </c>
      <c r="AI551">
        <v>3305.58</v>
      </c>
      <c r="AJ551">
        <v>0</v>
      </c>
      <c r="AK551">
        <v>0</v>
      </c>
      <c r="AL551">
        <v>0</v>
      </c>
    </row>
    <row r="552" spans="1:38" hidden="1" x14ac:dyDescent="0.2">
      <c r="A552">
        <v>9000774</v>
      </c>
      <c r="B552" t="s">
        <v>1680</v>
      </c>
      <c r="C552" t="s">
        <v>278</v>
      </c>
      <c r="D552" t="s">
        <v>1681</v>
      </c>
      <c r="E552" t="s">
        <v>1682</v>
      </c>
      <c r="F552" t="s">
        <v>160</v>
      </c>
      <c r="G552">
        <v>0</v>
      </c>
      <c r="H552">
        <v>0</v>
      </c>
      <c r="I552">
        <v>0</v>
      </c>
      <c r="J552">
        <v>1.5</v>
      </c>
      <c r="L552">
        <v>2575.46</v>
      </c>
      <c r="M552">
        <v>0</v>
      </c>
      <c r="N552">
        <v>0</v>
      </c>
      <c r="O552">
        <v>0</v>
      </c>
      <c r="Q552">
        <v>2575.46</v>
      </c>
      <c r="R552">
        <v>56936.9</v>
      </c>
      <c r="S552">
        <v>10000</v>
      </c>
      <c r="T552">
        <v>10000</v>
      </c>
      <c r="U552">
        <v>0</v>
      </c>
      <c r="V552">
        <v>20000</v>
      </c>
      <c r="W552">
        <v>0</v>
      </c>
      <c r="X552">
        <v>50000</v>
      </c>
      <c r="Y552">
        <v>6713.88</v>
      </c>
      <c r="Z552">
        <v>0</v>
      </c>
      <c r="AB552">
        <v>0</v>
      </c>
      <c r="AC552">
        <v>0</v>
      </c>
      <c r="AD552">
        <v>2575.46</v>
      </c>
      <c r="AE552">
        <v>0</v>
      </c>
      <c r="AF552">
        <v>0</v>
      </c>
      <c r="AG552">
        <v>2537.06</v>
      </c>
      <c r="AH552">
        <v>38.400000000000091</v>
      </c>
      <c r="AI552">
        <v>2575.46</v>
      </c>
      <c r="AJ552">
        <v>0</v>
      </c>
      <c r="AK552">
        <v>0</v>
      </c>
      <c r="AL552">
        <v>0</v>
      </c>
    </row>
    <row r="553" spans="1:38" hidden="1" x14ac:dyDescent="0.2">
      <c r="A553">
        <v>9000775</v>
      </c>
      <c r="B553" t="s">
        <v>1683</v>
      </c>
      <c r="C553" t="s">
        <v>278</v>
      </c>
      <c r="D553" t="s">
        <v>1684</v>
      </c>
      <c r="E553" t="s">
        <v>1685</v>
      </c>
      <c r="F553" t="s">
        <v>160</v>
      </c>
      <c r="G553">
        <v>0</v>
      </c>
      <c r="H553">
        <v>0</v>
      </c>
      <c r="I553">
        <v>0</v>
      </c>
      <c r="J553">
        <v>1</v>
      </c>
      <c r="L553">
        <v>1640.44</v>
      </c>
      <c r="M553">
        <v>0</v>
      </c>
      <c r="N553">
        <v>0</v>
      </c>
      <c r="O553">
        <v>0</v>
      </c>
      <c r="Q553">
        <v>1640.44</v>
      </c>
      <c r="R553">
        <v>51298.98</v>
      </c>
      <c r="S553">
        <v>10000</v>
      </c>
      <c r="T553">
        <v>0</v>
      </c>
      <c r="U553">
        <v>0</v>
      </c>
      <c r="V553">
        <v>20000</v>
      </c>
      <c r="W553">
        <v>0</v>
      </c>
      <c r="X553">
        <v>50000</v>
      </c>
      <c r="Y553">
        <v>8989.64</v>
      </c>
      <c r="Z553">
        <v>0</v>
      </c>
      <c r="AB553">
        <v>0</v>
      </c>
      <c r="AC553">
        <v>0</v>
      </c>
      <c r="AD553">
        <v>1640.44</v>
      </c>
      <c r="AE553">
        <v>0</v>
      </c>
      <c r="AF553">
        <v>0</v>
      </c>
      <c r="AG553">
        <v>1638.89</v>
      </c>
      <c r="AH553">
        <v>1.5499999999999545</v>
      </c>
      <c r="AI553">
        <v>1640.44</v>
      </c>
      <c r="AJ553">
        <v>0</v>
      </c>
      <c r="AK553">
        <v>0</v>
      </c>
      <c r="AL553">
        <v>0</v>
      </c>
    </row>
    <row r="554" spans="1:38" hidden="1" x14ac:dyDescent="0.2">
      <c r="A554">
        <v>9000776</v>
      </c>
      <c r="B554" t="s">
        <v>1686</v>
      </c>
      <c r="C554" t="s">
        <v>278</v>
      </c>
      <c r="D554" t="s">
        <v>1687</v>
      </c>
      <c r="E554" t="s">
        <v>1688</v>
      </c>
      <c r="F554" t="s">
        <v>160</v>
      </c>
      <c r="G554">
        <v>0</v>
      </c>
      <c r="H554">
        <v>0</v>
      </c>
      <c r="I554">
        <v>0</v>
      </c>
      <c r="J554">
        <v>1.8</v>
      </c>
      <c r="L554">
        <v>2434.41</v>
      </c>
      <c r="M554">
        <v>0</v>
      </c>
      <c r="N554">
        <v>0</v>
      </c>
      <c r="O554">
        <v>0</v>
      </c>
      <c r="Q554">
        <v>2434.41</v>
      </c>
      <c r="R554">
        <v>56740.97</v>
      </c>
      <c r="S554">
        <v>10000</v>
      </c>
      <c r="T554">
        <v>0</v>
      </c>
      <c r="U554">
        <v>0</v>
      </c>
      <c r="V554">
        <v>20000</v>
      </c>
      <c r="W554">
        <v>0</v>
      </c>
      <c r="X554">
        <v>50000</v>
      </c>
      <c r="Y554">
        <v>9989.61</v>
      </c>
      <c r="Z554">
        <v>0</v>
      </c>
      <c r="AB554">
        <v>0</v>
      </c>
      <c r="AC554">
        <v>0</v>
      </c>
      <c r="AD554">
        <v>2434.41</v>
      </c>
      <c r="AE554">
        <v>0</v>
      </c>
      <c r="AF554">
        <v>0</v>
      </c>
      <c r="AG554">
        <v>2431.5100000000002</v>
      </c>
      <c r="AH554">
        <v>2.8999999999996362</v>
      </c>
      <c r="AI554">
        <v>2434.41</v>
      </c>
      <c r="AJ554">
        <v>0</v>
      </c>
      <c r="AK554">
        <v>0</v>
      </c>
      <c r="AL554">
        <v>0</v>
      </c>
    </row>
    <row r="555" spans="1:38" hidden="1" x14ac:dyDescent="0.2">
      <c r="A555">
        <v>9000777</v>
      </c>
      <c r="B555" t="s">
        <v>1689</v>
      </c>
      <c r="C555" t="s">
        <v>278</v>
      </c>
      <c r="D555" t="s">
        <v>1690</v>
      </c>
      <c r="E555" t="s">
        <v>1691</v>
      </c>
      <c r="F555" t="s">
        <v>160</v>
      </c>
      <c r="G555">
        <v>0</v>
      </c>
      <c r="H555">
        <v>0</v>
      </c>
      <c r="I555">
        <v>0</v>
      </c>
      <c r="J555">
        <v>1.8</v>
      </c>
      <c r="L555">
        <v>2858.84</v>
      </c>
      <c r="M555">
        <v>0</v>
      </c>
      <c r="N555">
        <v>500</v>
      </c>
      <c r="O555">
        <v>0</v>
      </c>
      <c r="Q555">
        <v>3358.84</v>
      </c>
      <c r="R555">
        <v>69837.149999999994</v>
      </c>
      <c r="S555">
        <v>10000</v>
      </c>
      <c r="T555">
        <v>0</v>
      </c>
      <c r="U555">
        <v>0</v>
      </c>
      <c r="V555">
        <v>20000</v>
      </c>
      <c r="W555">
        <v>0</v>
      </c>
      <c r="X555">
        <v>50000</v>
      </c>
      <c r="Y555">
        <v>13529.68</v>
      </c>
      <c r="Z555">
        <v>0</v>
      </c>
      <c r="AB555">
        <v>0</v>
      </c>
      <c r="AC555">
        <v>0</v>
      </c>
      <c r="AD555">
        <v>3358.84</v>
      </c>
      <c r="AE555">
        <v>0</v>
      </c>
      <c r="AF555">
        <v>0</v>
      </c>
      <c r="AG555">
        <v>3132.23</v>
      </c>
      <c r="AH555">
        <v>226.61000000000013</v>
      </c>
      <c r="AI555">
        <v>3358.84</v>
      </c>
      <c r="AJ555">
        <v>0</v>
      </c>
      <c r="AK555">
        <v>0</v>
      </c>
      <c r="AL555">
        <v>0</v>
      </c>
    </row>
    <row r="556" spans="1:38" hidden="1" x14ac:dyDescent="0.2">
      <c r="A556">
        <v>9000778</v>
      </c>
      <c r="B556" t="s">
        <v>1692</v>
      </c>
      <c r="C556" t="s">
        <v>278</v>
      </c>
      <c r="D556" t="s">
        <v>1693</v>
      </c>
      <c r="E556" t="s">
        <v>1694</v>
      </c>
      <c r="F556" t="s">
        <v>160</v>
      </c>
      <c r="G556">
        <v>0</v>
      </c>
      <c r="H556">
        <v>0</v>
      </c>
      <c r="I556">
        <v>0</v>
      </c>
      <c r="J556">
        <v>1.5</v>
      </c>
      <c r="L556">
        <v>1981.24</v>
      </c>
      <c r="M556">
        <v>0</v>
      </c>
      <c r="N556">
        <v>0</v>
      </c>
      <c r="O556">
        <v>0</v>
      </c>
      <c r="Q556">
        <v>1981.24</v>
      </c>
      <c r="R556">
        <v>62605.22</v>
      </c>
      <c r="S556">
        <v>10000</v>
      </c>
      <c r="T556">
        <v>5000</v>
      </c>
      <c r="U556">
        <v>0</v>
      </c>
      <c r="V556">
        <v>10000</v>
      </c>
      <c r="W556">
        <v>0</v>
      </c>
      <c r="X556">
        <v>50000</v>
      </c>
      <c r="Y556">
        <v>13505.23</v>
      </c>
      <c r="Z556">
        <v>0</v>
      </c>
      <c r="AB556">
        <v>0</v>
      </c>
      <c r="AC556">
        <v>0</v>
      </c>
      <c r="AD556">
        <v>1981.24</v>
      </c>
      <c r="AE556">
        <v>0</v>
      </c>
      <c r="AF556">
        <v>0</v>
      </c>
      <c r="AG556">
        <v>2081.6099999999997</v>
      </c>
      <c r="AH556">
        <v>-100.36999999999966</v>
      </c>
      <c r="AI556">
        <v>1981.24</v>
      </c>
      <c r="AJ556">
        <v>0</v>
      </c>
      <c r="AK556">
        <v>0</v>
      </c>
      <c r="AL556">
        <v>0</v>
      </c>
    </row>
    <row r="557" spans="1:38" hidden="1" x14ac:dyDescent="0.2">
      <c r="A557">
        <v>9000779</v>
      </c>
      <c r="B557" t="s">
        <v>1695</v>
      </c>
      <c r="C557" t="s">
        <v>278</v>
      </c>
      <c r="D557" t="s">
        <v>1696</v>
      </c>
      <c r="E557" t="s">
        <v>1697</v>
      </c>
      <c r="F557" t="s">
        <v>160</v>
      </c>
      <c r="G557">
        <v>0</v>
      </c>
      <c r="H557">
        <v>0</v>
      </c>
      <c r="I557">
        <v>0</v>
      </c>
      <c r="J557">
        <v>1.8</v>
      </c>
      <c r="L557">
        <v>1992.13</v>
      </c>
      <c r="M557">
        <v>0</v>
      </c>
      <c r="N557">
        <v>0</v>
      </c>
      <c r="O557">
        <v>0</v>
      </c>
      <c r="Q557">
        <v>1992.13</v>
      </c>
      <c r="R557">
        <v>57458.18</v>
      </c>
      <c r="S557">
        <v>0</v>
      </c>
      <c r="T557">
        <v>10000</v>
      </c>
      <c r="U557">
        <v>0</v>
      </c>
      <c r="V557">
        <v>20000</v>
      </c>
      <c r="W557">
        <v>0</v>
      </c>
      <c r="X557">
        <v>50000</v>
      </c>
      <c r="Y557">
        <v>8760.99</v>
      </c>
      <c r="Z557">
        <v>0</v>
      </c>
      <c r="AB557">
        <v>0</v>
      </c>
      <c r="AC557">
        <v>0</v>
      </c>
      <c r="AD557">
        <v>1992.13</v>
      </c>
      <c r="AE557">
        <v>0</v>
      </c>
      <c r="AF557">
        <v>0</v>
      </c>
      <c r="AG557">
        <v>2284.9700000000003</v>
      </c>
      <c r="AH557">
        <v>-292.84000000000015</v>
      </c>
      <c r="AI557">
        <v>1992.13</v>
      </c>
      <c r="AJ557">
        <v>0</v>
      </c>
      <c r="AK557">
        <v>0</v>
      </c>
      <c r="AL557">
        <v>0</v>
      </c>
    </row>
    <row r="558" spans="1:38" hidden="1" x14ac:dyDescent="0.2">
      <c r="A558">
        <v>9000780</v>
      </c>
      <c r="B558" t="s">
        <v>1698</v>
      </c>
      <c r="C558" t="s">
        <v>278</v>
      </c>
      <c r="D558" t="s">
        <v>1699</v>
      </c>
      <c r="E558" t="s">
        <v>1700</v>
      </c>
      <c r="F558" t="s">
        <v>160</v>
      </c>
      <c r="G558">
        <v>0</v>
      </c>
      <c r="H558">
        <v>0</v>
      </c>
      <c r="I558">
        <v>0</v>
      </c>
      <c r="J558">
        <v>1.8</v>
      </c>
      <c r="L558">
        <v>2988.2</v>
      </c>
      <c r="M558">
        <v>0</v>
      </c>
      <c r="N558">
        <v>0</v>
      </c>
      <c r="O558">
        <v>0</v>
      </c>
      <c r="Q558">
        <v>2988.2</v>
      </c>
      <c r="R558">
        <v>73571.319999999992</v>
      </c>
      <c r="S558">
        <v>10000</v>
      </c>
      <c r="T558">
        <v>10000</v>
      </c>
      <c r="U558">
        <v>0</v>
      </c>
      <c r="V558">
        <v>20000</v>
      </c>
      <c r="W558">
        <v>0</v>
      </c>
      <c r="X558">
        <v>50000</v>
      </c>
      <c r="Y558">
        <v>15961.87</v>
      </c>
      <c r="Z558">
        <v>0</v>
      </c>
      <c r="AB558">
        <v>0</v>
      </c>
      <c r="AC558">
        <v>0</v>
      </c>
      <c r="AD558">
        <v>2988.2</v>
      </c>
      <c r="AE558">
        <v>0</v>
      </c>
      <c r="AF558">
        <v>0</v>
      </c>
      <c r="AG558">
        <v>2835.66</v>
      </c>
      <c r="AH558">
        <v>152.53999999999996</v>
      </c>
      <c r="AI558">
        <v>2988.2</v>
      </c>
      <c r="AJ558">
        <v>0</v>
      </c>
      <c r="AK558">
        <v>0</v>
      </c>
      <c r="AL558">
        <v>0</v>
      </c>
    </row>
    <row r="559" spans="1:38" hidden="1" x14ac:dyDescent="0.2">
      <c r="A559">
        <v>9000781</v>
      </c>
      <c r="B559" t="s">
        <v>1701</v>
      </c>
      <c r="C559" t="s">
        <v>278</v>
      </c>
      <c r="D559" t="s">
        <v>1702</v>
      </c>
      <c r="E559" t="s">
        <v>1703</v>
      </c>
      <c r="F559" t="s">
        <v>160</v>
      </c>
      <c r="G559">
        <v>0</v>
      </c>
      <c r="H559">
        <v>0</v>
      </c>
      <c r="I559">
        <v>0</v>
      </c>
      <c r="J559">
        <v>1.8</v>
      </c>
      <c r="L559">
        <v>2698.32</v>
      </c>
      <c r="M559">
        <v>0</v>
      </c>
      <c r="N559">
        <v>40</v>
      </c>
      <c r="O559">
        <v>0</v>
      </c>
      <c r="Q559">
        <v>2738.32</v>
      </c>
      <c r="R559">
        <v>65004.15</v>
      </c>
      <c r="S559">
        <v>0</v>
      </c>
      <c r="T559">
        <v>0</v>
      </c>
      <c r="U559">
        <v>0</v>
      </c>
      <c r="V559">
        <v>20000</v>
      </c>
      <c r="W559">
        <v>0</v>
      </c>
      <c r="X559">
        <v>50000</v>
      </c>
      <c r="Y559">
        <v>12139.72</v>
      </c>
      <c r="Z559">
        <v>0</v>
      </c>
      <c r="AB559">
        <v>0</v>
      </c>
      <c r="AC559">
        <v>0</v>
      </c>
      <c r="AD559">
        <v>2738.32</v>
      </c>
      <c r="AE559">
        <v>0</v>
      </c>
      <c r="AF559">
        <v>0</v>
      </c>
      <c r="AG559">
        <v>2688.64</v>
      </c>
      <c r="AH559">
        <v>49.680000000000291</v>
      </c>
      <c r="AI559">
        <v>2738.32</v>
      </c>
      <c r="AJ559">
        <v>0</v>
      </c>
      <c r="AK559">
        <v>0</v>
      </c>
      <c r="AL559">
        <v>0</v>
      </c>
    </row>
    <row r="560" spans="1:38" hidden="1" x14ac:dyDescent="0.2">
      <c r="A560">
        <v>9000782</v>
      </c>
      <c r="B560" t="s">
        <v>1704</v>
      </c>
      <c r="C560" t="s">
        <v>278</v>
      </c>
      <c r="D560" t="s">
        <v>1705</v>
      </c>
      <c r="E560" t="s">
        <v>1706</v>
      </c>
      <c r="F560" t="s">
        <v>160</v>
      </c>
      <c r="G560">
        <v>0</v>
      </c>
      <c r="H560">
        <v>0</v>
      </c>
      <c r="I560">
        <v>0</v>
      </c>
      <c r="J560">
        <v>1.2</v>
      </c>
      <c r="L560">
        <v>1952.65</v>
      </c>
      <c r="M560">
        <v>0</v>
      </c>
      <c r="N560">
        <v>1000</v>
      </c>
      <c r="O560">
        <v>0</v>
      </c>
      <c r="Q560">
        <v>2952.65</v>
      </c>
      <c r="R560">
        <v>66108.599999999991</v>
      </c>
      <c r="S560">
        <v>5000</v>
      </c>
      <c r="T560">
        <v>0</v>
      </c>
      <c r="U560">
        <v>0</v>
      </c>
      <c r="V560">
        <v>10000</v>
      </c>
      <c r="W560">
        <v>0</v>
      </c>
      <c r="X560">
        <v>50000</v>
      </c>
      <c r="Y560">
        <v>9626.15</v>
      </c>
      <c r="Z560">
        <v>0</v>
      </c>
      <c r="AB560">
        <v>0</v>
      </c>
      <c r="AC560">
        <v>0</v>
      </c>
      <c r="AD560">
        <v>2952.65</v>
      </c>
      <c r="AE560">
        <v>0</v>
      </c>
      <c r="AF560">
        <v>0</v>
      </c>
      <c r="AG560">
        <v>2966.67</v>
      </c>
      <c r="AH560">
        <v>-14.019999999999982</v>
      </c>
      <c r="AI560">
        <v>2952.65</v>
      </c>
      <c r="AJ560">
        <v>0</v>
      </c>
      <c r="AK560">
        <v>0</v>
      </c>
      <c r="AL560">
        <v>0</v>
      </c>
    </row>
    <row r="561" spans="1:38" hidden="1" x14ac:dyDescent="0.2">
      <c r="A561">
        <v>9000783</v>
      </c>
      <c r="B561" t="s">
        <v>1707</v>
      </c>
      <c r="C561" t="s">
        <v>278</v>
      </c>
      <c r="D561" t="s">
        <v>1708</v>
      </c>
      <c r="E561" t="s">
        <v>1709</v>
      </c>
      <c r="F561" t="s">
        <v>160</v>
      </c>
      <c r="G561">
        <v>0</v>
      </c>
      <c r="H561">
        <v>0</v>
      </c>
      <c r="I561">
        <v>0</v>
      </c>
      <c r="J561">
        <v>1.5</v>
      </c>
      <c r="L561">
        <v>2539.21</v>
      </c>
      <c r="M561">
        <v>0</v>
      </c>
      <c r="N561">
        <v>0</v>
      </c>
      <c r="O561">
        <v>0</v>
      </c>
      <c r="Q561">
        <v>2539.21</v>
      </c>
      <c r="R561">
        <v>59086.5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50000</v>
      </c>
      <c r="Y561">
        <v>10085.66</v>
      </c>
      <c r="Z561">
        <v>0</v>
      </c>
      <c r="AB561">
        <v>2.41</v>
      </c>
      <c r="AC561">
        <v>0</v>
      </c>
      <c r="AD561">
        <v>2539.21</v>
      </c>
      <c r="AE561">
        <v>0</v>
      </c>
      <c r="AF561">
        <v>0</v>
      </c>
      <c r="AG561">
        <v>2560.2600000000002</v>
      </c>
      <c r="AH561">
        <v>-21.050000000000182</v>
      </c>
      <c r="AI561">
        <v>2539.21</v>
      </c>
      <c r="AJ561">
        <v>0</v>
      </c>
      <c r="AK561">
        <v>0</v>
      </c>
      <c r="AL561">
        <v>0</v>
      </c>
    </row>
    <row r="562" spans="1:38" hidden="1" x14ac:dyDescent="0.2">
      <c r="A562">
        <v>9000784</v>
      </c>
      <c r="B562" t="s">
        <v>1710</v>
      </c>
      <c r="C562" t="s">
        <v>278</v>
      </c>
      <c r="D562" t="s">
        <v>1711</v>
      </c>
      <c r="E562" t="s">
        <v>1712</v>
      </c>
      <c r="F562" t="s">
        <v>160</v>
      </c>
      <c r="G562">
        <v>0</v>
      </c>
      <c r="H562">
        <v>0</v>
      </c>
      <c r="I562">
        <v>0</v>
      </c>
      <c r="J562">
        <v>1.5</v>
      </c>
      <c r="L562">
        <v>2683.85</v>
      </c>
      <c r="M562">
        <v>0</v>
      </c>
      <c r="N562">
        <v>1050</v>
      </c>
      <c r="O562">
        <v>0</v>
      </c>
      <c r="Q562">
        <v>3733.85</v>
      </c>
      <c r="R562">
        <v>74132.290000000008</v>
      </c>
      <c r="S562">
        <v>10000</v>
      </c>
      <c r="T562">
        <v>10000</v>
      </c>
      <c r="U562">
        <v>0</v>
      </c>
      <c r="V562">
        <v>20000</v>
      </c>
      <c r="W562">
        <v>0</v>
      </c>
      <c r="X562">
        <v>50000</v>
      </c>
      <c r="Y562">
        <v>16000.5</v>
      </c>
      <c r="Z562">
        <v>0</v>
      </c>
      <c r="AB562">
        <v>0</v>
      </c>
      <c r="AC562">
        <v>0</v>
      </c>
      <c r="AD562">
        <v>3733.85</v>
      </c>
      <c r="AE562">
        <v>0</v>
      </c>
      <c r="AF562">
        <v>0</v>
      </c>
      <c r="AG562">
        <v>3752.72</v>
      </c>
      <c r="AH562">
        <v>-18.869999999999891</v>
      </c>
      <c r="AI562">
        <v>3733.85</v>
      </c>
      <c r="AJ562">
        <v>0</v>
      </c>
      <c r="AK562">
        <v>0</v>
      </c>
      <c r="AL562">
        <v>0</v>
      </c>
    </row>
    <row r="563" spans="1:38" hidden="1" x14ac:dyDescent="0.2">
      <c r="A563">
        <v>9000785</v>
      </c>
      <c r="B563" t="s">
        <v>1713</v>
      </c>
      <c r="C563" t="s">
        <v>278</v>
      </c>
      <c r="D563" t="s">
        <v>1714</v>
      </c>
      <c r="E563" t="s">
        <v>9453</v>
      </c>
      <c r="F563" t="s">
        <v>160</v>
      </c>
      <c r="G563">
        <v>0</v>
      </c>
      <c r="H563">
        <v>0</v>
      </c>
      <c r="I563">
        <v>0</v>
      </c>
      <c r="J563">
        <v>1.5</v>
      </c>
      <c r="L563">
        <v>1979.29</v>
      </c>
      <c r="M563">
        <v>0</v>
      </c>
      <c r="N563">
        <v>0</v>
      </c>
      <c r="O563">
        <v>0</v>
      </c>
      <c r="Q563">
        <v>1979.29</v>
      </c>
      <c r="R563">
        <v>58601.26</v>
      </c>
      <c r="S563">
        <v>0</v>
      </c>
      <c r="T563">
        <v>10000</v>
      </c>
      <c r="U563">
        <v>0</v>
      </c>
      <c r="V563">
        <v>0</v>
      </c>
      <c r="W563">
        <v>0</v>
      </c>
      <c r="X563">
        <v>50000</v>
      </c>
      <c r="Y563">
        <v>11254.59</v>
      </c>
      <c r="Z563">
        <v>0</v>
      </c>
      <c r="AB563">
        <v>0</v>
      </c>
      <c r="AC563">
        <v>0</v>
      </c>
      <c r="AD563">
        <v>1979.29</v>
      </c>
      <c r="AE563">
        <v>0</v>
      </c>
      <c r="AF563">
        <v>0</v>
      </c>
      <c r="AG563">
        <v>1988.19</v>
      </c>
      <c r="AH563">
        <v>-8.9000000000000909</v>
      </c>
      <c r="AI563">
        <v>1979.29</v>
      </c>
      <c r="AJ563">
        <v>0</v>
      </c>
      <c r="AK563">
        <v>0</v>
      </c>
      <c r="AL563">
        <v>0</v>
      </c>
    </row>
    <row r="564" spans="1:38" hidden="1" x14ac:dyDescent="0.2">
      <c r="A564">
        <v>9000786</v>
      </c>
      <c r="B564" t="s">
        <v>1716</v>
      </c>
      <c r="C564" t="s">
        <v>278</v>
      </c>
      <c r="D564" t="s">
        <v>1717</v>
      </c>
      <c r="E564" t="s">
        <v>1718</v>
      </c>
      <c r="F564" t="s">
        <v>160</v>
      </c>
      <c r="G564">
        <v>0</v>
      </c>
      <c r="H564">
        <v>0</v>
      </c>
      <c r="I564">
        <v>0</v>
      </c>
      <c r="J564">
        <v>1.2</v>
      </c>
      <c r="L564">
        <v>1992.13</v>
      </c>
      <c r="M564">
        <v>0</v>
      </c>
      <c r="N564">
        <v>0</v>
      </c>
      <c r="O564">
        <v>0</v>
      </c>
      <c r="Q564">
        <v>1992.13</v>
      </c>
      <c r="R564">
        <v>56642.049999999996</v>
      </c>
      <c r="S564">
        <v>10000</v>
      </c>
      <c r="T564">
        <v>10000</v>
      </c>
      <c r="U564">
        <v>0</v>
      </c>
      <c r="V564">
        <v>0</v>
      </c>
      <c r="W564">
        <v>0</v>
      </c>
      <c r="X564">
        <v>50000</v>
      </c>
      <c r="Y564">
        <v>12165.67</v>
      </c>
      <c r="Z564">
        <v>0</v>
      </c>
      <c r="AB564">
        <v>0</v>
      </c>
      <c r="AC564">
        <v>0</v>
      </c>
      <c r="AD564">
        <v>1992.13</v>
      </c>
      <c r="AE564">
        <v>0</v>
      </c>
      <c r="AF564">
        <v>0</v>
      </c>
      <c r="AG564">
        <v>2084.9700000000003</v>
      </c>
      <c r="AH564">
        <v>-92.840000000000146</v>
      </c>
      <c r="AI564">
        <v>1992.13</v>
      </c>
      <c r="AJ564">
        <v>0</v>
      </c>
      <c r="AK564">
        <v>0</v>
      </c>
      <c r="AL564">
        <v>0</v>
      </c>
    </row>
    <row r="565" spans="1:38" hidden="1" x14ac:dyDescent="0.2">
      <c r="A565">
        <v>9000787</v>
      </c>
      <c r="B565" t="s">
        <v>1719</v>
      </c>
      <c r="C565" t="s">
        <v>278</v>
      </c>
      <c r="D565" t="s">
        <v>1720</v>
      </c>
      <c r="E565" t="s">
        <v>1721</v>
      </c>
      <c r="F565" t="s">
        <v>160</v>
      </c>
      <c r="G565">
        <v>0</v>
      </c>
      <c r="H565">
        <v>0</v>
      </c>
      <c r="I565">
        <v>0</v>
      </c>
      <c r="J565">
        <v>1.5</v>
      </c>
      <c r="L565">
        <v>2511.42</v>
      </c>
      <c r="M565">
        <v>0</v>
      </c>
      <c r="N565">
        <v>930</v>
      </c>
      <c r="O565">
        <v>0</v>
      </c>
      <c r="Q565">
        <v>3441.42</v>
      </c>
      <c r="R565">
        <v>59222.5</v>
      </c>
      <c r="S565">
        <v>10000</v>
      </c>
      <c r="T565">
        <v>0</v>
      </c>
      <c r="U565">
        <v>0</v>
      </c>
      <c r="V565">
        <v>20000</v>
      </c>
      <c r="W565">
        <v>0</v>
      </c>
      <c r="X565">
        <v>50000</v>
      </c>
      <c r="Y565">
        <v>8946.49</v>
      </c>
      <c r="Z565">
        <v>0</v>
      </c>
      <c r="AB565">
        <v>0</v>
      </c>
      <c r="AC565">
        <v>0</v>
      </c>
      <c r="AD565">
        <v>3441.42</v>
      </c>
      <c r="AE565">
        <v>0</v>
      </c>
      <c r="AF565">
        <v>0</v>
      </c>
      <c r="AG565">
        <v>2489.79</v>
      </c>
      <c r="AH565">
        <v>951.63000000000011</v>
      </c>
      <c r="AI565">
        <v>3441.42</v>
      </c>
      <c r="AJ565">
        <v>0</v>
      </c>
      <c r="AK565">
        <v>0</v>
      </c>
      <c r="AL565">
        <v>0</v>
      </c>
    </row>
    <row r="566" spans="1:38" hidden="1" x14ac:dyDescent="0.2">
      <c r="A566">
        <v>9000788</v>
      </c>
      <c r="B566" t="s">
        <v>1722</v>
      </c>
      <c r="C566" t="s">
        <v>278</v>
      </c>
      <c r="D566" t="s">
        <v>1723</v>
      </c>
      <c r="E566" t="s">
        <v>1724</v>
      </c>
      <c r="F566" t="s">
        <v>160</v>
      </c>
      <c r="G566">
        <v>0</v>
      </c>
      <c r="H566">
        <v>0</v>
      </c>
      <c r="I566">
        <v>0</v>
      </c>
      <c r="J566">
        <v>1.8</v>
      </c>
      <c r="L566">
        <v>2492.17</v>
      </c>
      <c r="M566">
        <v>0</v>
      </c>
      <c r="N566">
        <v>0</v>
      </c>
      <c r="O566">
        <v>0</v>
      </c>
      <c r="Q566">
        <v>2492.17</v>
      </c>
      <c r="R566">
        <v>58303.549999999996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50000</v>
      </c>
      <c r="Y566">
        <v>10766.85</v>
      </c>
      <c r="Z566">
        <v>0</v>
      </c>
      <c r="AB566">
        <v>0</v>
      </c>
      <c r="AC566">
        <v>0</v>
      </c>
      <c r="AD566">
        <v>2492.17</v>
      </c>
      <c r="AE566">
        <v>0</v>
      </c>
      <c r="AF566">
        <v>0</v>
      </c>
      <c r="AG566">
        <v>2431.5100000000002</v>
      </c>
      <c r="AH566">
        <v>60.659999999999854</v>
      </c>
      <c r="AI566">
        <v>2492.17</v>
      </c>
      <c r="AJ566">
        <v>0</v>
      </c>
      <c r="AK566">
        <v>0</v>
      </c>
      <c r="AL566">
        <v>0</v>
      </c>
    </row>
    <row r="567" spans="1:38" hidden="1" x14ac:dyDescent="0.2">
      <c r="A567">
        <v>9000789</v>
      </c>
      <c r="B567" t="s">
        <v>1725</v>
      </c>
      <c r="C567" t="s">
        <v>278</v>
      </c>
      <c r="D567" t="s">
        <v>1726</v>
      </c>
      <c r="E567" t="s">
        <v>1727</v>
      </c>
      <c r="F567" t="s">
        <v>160</v>
      </c>
      <c r="G567">
        <v>0</v>
      </c>
      <c r="H567">
        <v>0</v>
      </c>
      <c r="I567">
        <v>0</v>
      </c>
      <c r="J567">
        <v>1.8</v>
      </c>
      <c r="L567">
        <v>2492.17</v>
      </c>
      <c r="M567">
        <v>0</v>
      </c>
      <c r="N567">
        <v>50</v>
      </c>
      <c r="O567">
        <v>0</v>
      </c>
      <c r="Q567">
        <v>2542.17</v>
      </c>
      <c r="R567">
        <v>64270.009999999995</v>
      </c>
      <c r="S567">
        <v>10000</v>
      </c>
      <c r="T567">
        <v>10000</v>
      </c>
      <c r="U567">
        <v>0</v>
      </c>
      <c r="V567">
        <v>0</v>
      </c>
      <c r="W567">
        <v>0</v>
      </c>
      <c r="X567">
        <v>50000</v>
      </c>
      <c r="Y567">
        <v>10734.62</v>
      </c>
      <c r="Z567">
        <v>0</v>
      </c>
      <c r="AB567">
        <v>0</v>
      </c>
      <c r="AC567">
        <v>0</v>
      </c>
      <c r="AD567">
        <v>2542.17</v>
      </c>
      <c r="AE567">
        <v>0</v>
      </c>
      <c r="AF567">
        <v>0</v>
      </c>
      <c r="AG567">
        <v>2489.79</v>
      </c>
      <c r="AH567">
        <v>52.380000000000109</v>
      </c>
      <c r="AI567">
        <v>2542.17</v>
      </c>
      <c r="AJ567">
        <v>0</v>
      </c>
      <c r="AK567">
        <v>0</v>
      </c>
      <c r="AL567">
        <v>0</v>
      </c>
    </row>
    <row r="568" spans="1:38" hidden="1" x14ac:dyDescent="0.2">
      <c r="A568">
        <v>9000790</v>
      </c>
      <c r="B568" t="s">
        <v>1728</v>
      </c>
      <c r="C568" t="s">
        <v>278</v>
      </c>
      <c r="D568" t="s">
        <v>1729</v>
      </c>
      <c r="E568" t="s">
        <v>1730</v>
      </c>
      <c r="F568" t="s">
        <v>160</v>
      </c>
      <c r="G568">
        <v>0</v>
      </c>
      <c r="H568">
        <v>0</v>
      </c>
      <c r="I568">
        <v>0</v>
      </c>
      <c r="J568">
        <v>1.5</v>
      </c>
      <c r="L568">
        <v>2492.17</v>
      </c>
      <c r="M568">
        <v>0</v>
      </c>
      <c r="N568">
        <v>0</v>
      </c>
      <c r="O568">
        <v>0</v>
      </c>
      <c r="Q568">
        <v>2492.17</v>
      </c>
      <c r="R568">
        <v>58264.79</v>
      </c>
      <c r="S568">
        <v>10000</v>
      </c>
      <c r="T568">
        <v>0</v>
      </c>
      <c r="U568">
        <v>0</v>
      </c>
      <c r="V568">
        <v>20000</v>
      </c>
      <c r="W568">
        <v>0</v>
      </c>
      <c r="X568">
        <v>50000</v>
      </c>
      <c r="Y568">
        <v>9180.5499999999993</v>
      </c>
      <c r="Z568">
        <v>0</v>
      </c>
      <c r="AB568">
        <v>0</v>
      </c>
      <c r="AC568">
        <v>0</v>
      </c>
      <c r="AD568">
        <v>2492.17</v>
      </c>
      <c r="AE568">
        <v>0</v>
      </c>
      <c r="AF568">
        <v>0</v>
      </c>
      <c r="AG568">
        <v>2520.36</v>
      </c>
      <c r="AH568">
        <v>-28.190000000000055</v>
      </c>
      <c r="AI568">
        <v>2492.17</v>
      </c>
      <c r="AJ568">
        <v>0</v>
      </c>
      <c r="AK568">
        <v>0</v>
      </c>
      <c r="AL568">
        <v>0</v>
      </c>
    </row>
    <row r="569" spans="1:38" hidden="1" x14ac:dyDescent="0.2">
      <c r="A569">
        <v>9000791</v>
      </c>
      <c r="B569" t="s">
        <v>1731</v>
      </c>
      <c r="C569" t="s">
        <v>278</v>
      </c>
      <c r="D569" t="s">
        <v>1732</v>
      </c>
      <c r="E569" t="s">
        <v>1733</v>
      </c>
      <c r="F569" t="s">
        <v>160</v>
      </c>
      <c r="G569">
        <v>0</v>
      </c>
      <c r="H569">
        <v>0</v>
      </c>
      <c r="I569">
        <v>0</v>
      </c>
      <c r="J569">
        <v>1.8</v>
      </c>
      <c r="L569">
        <v>2434.41</v>
      </c>
      <c r="M569">
        <v>0</v>
      </c>
      <c r="N569">
        <v>0</v>
      </c>
      <c r="O569">
        <v>0</v>
      </c>
      <c r="Q569">
        <v>2434.41</v>
      </c>
      <c r="R569">
        <v>60018.350000000006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50000</v>
      </c>
      <c r="Y569">
        <v>10683.78</v>
      </c>
      <c r="Z569">
        <v>0</v>
      </c>
      <c r="AB569">
        <v>0</v>
      </c>
      <c r="AC569">
        <v>0</v>
      </c>
      <c r="AD569">
        <v>2434.41</v>
      </c>
      <c r="AE569">
        <v>0</v>
      </c>
      <c r="AF569">
        <v>0</v>
      </c>
      <c r="AG569">
        <v>2500.94</v>
      </c>
      <c r="AH569">
        <v>-66.5300000000002</v>
      </c>
      <c r="AI569">
        <v>2434.41</v>
      </c>
      <c r="AJ569">
        <v>0</v>
      </c>
      <c r="AK569">
        <v>0</v>
      </c>
      <c r="AL569">
        <v>0</v>
      </c>
    </row>
    <row r="570" spans="1:38" hidden="1" x14ac:dyDescent="0.2">
      <c r="A570">
        <v>9000792</v>
      </c>
      <c r="B570" t="s">
        <v>1734</v>
      </c>
      <c r="C570" t="s">
        <v>278</v>
      </c>
      <c r="D570" t="s">
        <v>1735</v>
      </c>
      <c r="E570" t="s">
        <v>1736</v>
      </c>
      <c r="F570" t="s">
        <v>160</v>
      </c>
      <c r="G570">
        <v>0</v>
      </c>
      <c r="H570">
        <v>0</v>
      </c>
      <c r="I570">
        <v>0</v>
      </c>
      <c r="J570">
        <v>1.5</v>
      </c>
      <c r="L570">
        <v>2440.79</v>
      </c>
      <c r="M570">
        <v>0</v>
      </c>
      <c r="N570">
        <v>36.51</v>
      </c>
      <c r="O570">
        <v>50</v>
      </c>
      <c r="Q570">
        <v>2427.3000000000002</v>
      </c>
      <c r="R570">
        <v>62483.39</v>
      </c>
      <c r="S570">
        <v>10000</v>
      </c>
      <c r="T570">
        <v>0</v>
      </c>
      <c r="U570">
        <v>0</v>
      </c>
      <c r="V570">
        <v>20000</v>
      </c>
      <c r="W570">
        <v>0</v>
      </c>
      <c r="X570">
        <v>50000</v>
      </c>
      <c r="Y570">
        <v>9810.99</v>
      </c>
      <c r="Z570">
        <v>0</v>
      </c>
      <c r="AB570">
        <v>0</v>
      </c>
      <c r="AC570">
        <v>0</v>
      </c>
      <c r="AD570">
        <v>2427.3000000000002</v>
      </c>
      <c r="AE570">
        <v>0</v>
      </c>
      <c r="AF570">
        <v>0</v>
      </c>
      <c r="AG570">
        <v>2485.19</v>
      </c>
      <c r="AH570">
        <v>-57.889999999999873</v>
      </c>
      <c r="AI570">
        <v>2427.3000000000002</v>
      </c>
      <c r="AJ570">
        <v>0</v>
      </c>
      <c r="AK570">
        <v>0</v>
      </c>
      <c r="AL570">
        <v>0</v>
      </c>
    </row>
    <row r="571" spans="1:38" hidden="1" x14ac:dyDescent="0.2">
      <c r="A571">
        <v>9000793</v>
      </c>
      <c r="B571" t="s">
        <v>706</v>
      </c>
      <c r="C571" t="s">
        <v>278</v>
      </c>
      <c r="D571" t="s">
        <v>1737</v>
      </c>
      <c r="E571" t="s">
        <v>1738</v>
      </c>
      <c r="F571" t="s">
        <v>160</v>
      </c>
      <c r="G571">
        <v>0</v>
      </c>
      <c r="H571">
        <v>0</v>
      </c>
      <c r="I571">
        <v>0</v>
      </c>
      <c r="J571">
        <v>1.5</v>
      </c>
      <c r="L571">
        <v>2401.84</v>
      </c>
      <c r="M571">
        <v>0</v>
      </c>
      <c r="N571">
        <v>90</v>
      </c>
      <c r="O571">
        <v>228.75</v>
      </c>
      <c r="Q571">
        <v>2263.09</v>
      </c>
      <c r="R571">
        <v>64441.22</v>
      </c>
      <c r="S571">
        <v>10000</v>
      </c>
      <c r="T571">
        <v>10000</v>
      </c>
      <c r="U571">
        <v>0</v>
      </c>
      <c r="V571">
        <v>10000</v>
      </c>
      <c r="W571">
        <v>0</v>
      </c>
      <c r="X571">
        <v>50000</v>
      </c>
      <c r="Y571">
        <v>12346.1</v>
      </c>
      <c r="Z571">
        <v>0</v>
      </c>
      <c r="AB571">
        <v>0</v>
      </c>
      <c r="AC571">
        <v>0</v>
      </c>
      <c r="AD571">
        <v>2263.09</v>
      </c>
      <c r="AE571">
        <v>0</v>
      </c>
      <c r="AF571">
        <v>0</v>
      </c>
      <c r="AG571">
        <v>2445.1</v>
      </c>
      <c r="AH571">
        <v>-182.00999999999976</v>
      </c>
      <c r="AI571">
        <v>2263.09</v>
      </c>
      <c r="AJ571">
        <v>0</v>
      </c>
      <c r="AK571">
        <v>0</v>
      </c>
      <c r="AL571">
        <v>0</v>
      </c>
    </row>
    <row r="572" spans="1:38" hidden="1" x14ac:dyDescent="0.2">
      <c r="A572">
        <v>9000794</v>
      </c>
      <c r="B572" t="s">
        <v>1739</v>
      </c>
      <c r="C572" t="s">
        <v>278</v>
      </c>
      <c r="D572" t="s">
        <v>1740</v>
      </c>
      <c r="E572" t="s">
        <v>1741</v>
      </c>
      <c r="F572" t="s">
        <v>160</v>
      </c>
      <c r="G572">
        <v>0</v>
      </c>
      <c r="H572">
        <v>0</v>
      </c>
      <c r="I572">
        <v>0</v>
      </c>
      <c r="J572">
        <v>1</v>
      </c>
      <c r="L572">
        <v>1649.41</v>
      </c>
      <c r="M572">
        <v>0</v>
      </c>
      <c r="N572">
        <v>0</v>
      </c>
      <c r="O572">
        <v>0</v>
      </c>
      <c r="Q572">
        <v>1649.41</v>
      </c>
      <c r="R572">
        <v>55785.120000000003</v>
      </c>
      <c r="S572">
        <v>10000</v>
      </c>
      <c r="T572">
        <v>10000</v>
      </c>
      <c r="U572">
        <v>0</v>
      </c>
      <c r="V572">
        <v>20000</v>
      </c>
      <c r="W572">
        <v>0</v>
      </c>
      <c r="X572">
        <v>50000</v>
      </c>
      <c r="Y572">
        <v>9144.9699999999993</v>
      </c>
      <c r="Z572">
        <v>0</v>
      </c>
      <c r="AB572">
        <v>0</v>
      </c>
      <c r="AC572">
        <v>0</v>
      </c>
      <c r="AD572">
        <v>1649.41</v>
      </c>
      <c r="AE572">
        <v>0</v>
      </c>
      <c r="AF572">
        <v>0</v>
      </c>
      <c r="AG572">
        <v>1656.82</v>
      </c>
      <c r="AH572">
        <v>-7.4099999999998545</v>
      </c>
      <c r="AI572">
        <v>1649.41</v>
      </c>
      <c r="AJ572">
        <v>0</v>
      </c>
      <c r="AK572">
        <v>0</v>
      </c>
      <c r="AL572">
        <v>0</v>
      </c>
    </row>
    <row r="573" spans="1:38" hidden="1" x14ac:dyDescent="0.2">
      <c r="A573">
        <v>9000795</v>
      </c>
      <c r="B573" t="s">
        <v>1742</v>
      </c>
      <c r="C573" t="s">
        <v>278</v>
      </c>
      <c r="D573" t="s">
        <v>1743</v>
      </c>
      <c r="E573" t="s">
        <v>1744</v>
      </c>
      <c r="F573" t="s">
        <v>160</v>
      </c>
      <c r="G573">
        <v>0</v>
      </c>
      <c r="H573">
        <v>0</v>
      </c>
      <c r="I573">
        <v>0</v>
      </c>
      <c r="J573">
        <v>1</v>
      </c>
      <c r="L573">
        <v>1651.03</v>
      </c>
      <c r="M573">
        <v>0</v>
      </c>
      <c r="N573">
        <v>50</v>
      </c>
      <c r="O573">
        <v>0</v>
      </c>
      <c r="Q573">
        <v>1701.03</v>
      </c>
      <c r="R573">
        <v>51605.01</v>
      </c>
      <c r="S573">
        <v>10000</v>
      </c>
      <c r="T573">
        <v>0</v>
      </c>
      <c r="U573">
        <v>0</v>
      </c>
      <c r="V573">
        <v>20000</v>
      </c>
      <c r="W573">
        <v>0</v>
      </c>
      <c r="X573">
        <v>50000</v>
      </c>
      <c r="Y573">
        <v>11287.8</v>
      </c>
      <c r="Z573">
        <v>0</v>
      </c>
      <c r="AB573">
        <v>0</v>
      </c>
      <c r="AC573">
        <v>0</v>
      </c>
      <c r="AD573">
        <v>1701.03</v>
      </c>
      <c r="AE573">
        <v>0</v>
      </c>
      <c r="AF573">
        <v>0</v>
      </c>
      <c r="AG573">
        <v>1751.34</v>
      </c>
      <c r="AH573">
        <v>-50.309999999999945</v>
      </c>
      <c r="AI573">
        <v>1701.03</v>
      </c>
      <c r="AJ573">
        <v>0</v>
      </c>
      <c r="AK573">
        <v>0</v>
      </c>
      <c r="AL573">
        <v>0</v>
      </c>
    </row>
    <row r="574" spans="1:38" hidden="1" x14ac:dyDescent="0.2">
      <c r="A574">
        <v>9000796</v>
      </c>
      <c r="B574" t="s">
        <v>1745</v>
      </c>
      <c r="C574" t="s">
        <v>278</v>
      </c>
      <c r="D574" t="s">
        <v>1746</v>
      </c>
      <c r="E574" t="s">
        <v>1747</v>
      </c>
      <c r="F574" t="s">
        <v>160</v>
      </c>
      <c r="G574">
        <v>0</v>
      </c>
      <c r="H574">
        <v>0</v>
      </c>
      <c r="I574">
        <v>0</v>
      </c>
      <c r="J574">
        <v>1</v>
      </c>
      <c r="L574">
        <v>1627.21</v>
      </c>
      <c r="M574">
        <v>0</v>
      </c>
      <c r="N574">
        <v>1000</v>
      </c>
      <c r="O574">
        <v>0</v>
      </c>
      <c r="Q574">
        <v>2627.21</v>
      </c>
      <c r="R574">
        <v>61988.27</v>
      </c>
      <c r="S574">
        <v>5000</v>
      </c>
      <c r="T574">
        <v>0</v>
      </c>
      <c r="U574">
        <v>0</v>
      </c>
      <c r="V574">
        <v>10000</v>
      </c>
      <c r="W574">
        <v>0</v>
      </c>
      <c r="X574">
        <v>50000</v>
      </c>
      <c r="Y574">
        <v>11408.14</v>
      </c>
      <c r="Z574">
        <v>0</v>
      </c>
      <c r="AB574">
        <v>0</v>
      </c>
      <c r="AC574">
        <v>0</v>
      </c>
      <c r="AD574">
        <v>2627.21</v>
      </c>
      <c r="AE574">
        <v>0</v>
      </c>
      <c r="AF574">
        <v>0</v>
      </c>
      <c r="AG574">
        <v>2652.19</v>
      </c>
      <c r="AH574">
        <v>-24.980000000000018</v>
      </c>
      <c r="AI574">
        <v>2627.21</v>
      </c>
      <c r="AJ574">
        <v>0</v>
      </c>
      <c r="AK574">
        <v>0</v>
      </c>
      <c r="AL574">
        <v>0</v>
      </c>
    </row>
    <row r="575" spans="1:38" hidden="1" x14ac:dyDescent="0.2">
      <c r="A575">
        <v>9000797</v>
      </c>
      <c r="B575" t="s">
        <v>1748</v>
      </c>
      <c r="C575" t="s">
        <v>278</v>
      </c>
      <c r="D575" t="s">
        <v>1749</v>
      </c>
      <c r="E575" t="s">
        <v>1750</v>
      </c>
      <c r="F575" t="s">
        <v>160</v>
      </c>
      <c r="G575">
        <v>0</v>
      </c>
      <c r="H575">
        <v>0</v>
      </c>
      <c r="I575">
        <v>0</v>
      </c>
      <c r="J575">
        <v>1.8</v>
      </c>
      <c r="L575">
        <v>2513.39</v>
      </c>
      <c r="M575">
        <v>0</v>
      </c>
      <c r="N575">
        <v>0</v>
      </c>
      <c r="O575">
        <v>0</v>
      </c>
      <c r="Q575">
        <v>2513.39</v>
      </c>
      <c r="R575">
        <v>66750.02</v>
      </c>
      <c r="S575">
        <v>10000</v>
      </c>
      <c r="T575">
        <v>10000</v>
      </c>
      <c r="U575">
        <v>0</v>
      </c>
      <c r="V575">
        <v>0</v>
      </c>
      <c r="W575">
        <v>0</v>
      </c>
      <c r="X575">
        <v>50000</v>
      </c>
      <c r="Y575">
        <v>15239.51</v>
      </c>
      <c r="Z575">
        <v>0</v>
      </c>
      <c r="AB575">
        <v>0</v>
      </c>
      <c r="AC575">
        <v>0</v>
      </c>
      <c r="AD575">
        <v>2513.39</v>
      </c>
      <c r="AE575">
        <v>0</v>
      </c>
      <c r="AF575">
        <v>0</v>
      </c>
      <c r="AG575">
        <v>2583.7399999999998</v>
      </c>
      <c r="AH575">
        <v>-70.349999999999909</v>
      </c>
      <c r="AI575">
        <v>2513.39</v>
      </c>
      <c r="AJ575">
        <v>0</v>
      </c>
      <c r="AK575">
        <v>0</v>
      </c>
      <c r="AL575">
        <v>0</v>
      </c>
    </row>
    <row r="576" spans="1:38" hidden="1" x14ac:dyDescent="0.2">
      <c r="A576">
        <v>9000798</v>
      </c>
      <c r="B576" t="s">
        <v>1751</v>
      </c>
      <c r="C576" t="s">
        <v>278</v>
      </c>
      <c r="D576" t="s">
        <v>1752</v>
      </c>
      <c r="E576" t="s">
        <v>1753</v>
      </c>
      <c r="F576" t="s">
        <v>160</v>
      </c>
      <c r="G576">
        <v>0</v>
      </c>
      <c r="H576">
        <v>0</v>
      </c>
      <c r="I576">
        <v>0</v>
      </c>
      <c r="J576">
        <v>1.8</v>
      </c>
      <c r="L576">
        <v>2415.1999999999998</v>
      </c>
      <c r="M576">
        <v>0</v>
      </c>
      <c r="N576">
        <v>0</v>
      </c>
      <c r="O576">
        <v>0</v>
      </c>
      <c r="Q576">
        <v>2415.1999999999998</v>
      </c>
      <c r="R576">
        <v>65382.75</v>
      </c>
      <c r="S576">
        <v>5000</v>
      </c>
      <c r="T576">
        <v>10000</v>
      </c>
      <c r="U576">
        <v>0</v>
      </c>
      <c r="V576">
        <v>0</v>
      </c>
      <c r="W576">
        <v>0</v>
      </c>
      <c r="X576">
        <v>50000</v>
      </c>
      <c r="Y576">
        <v>10885.47</v>
      </c>
      <c r="Z576">
        <v>0</v>
      </c>
      <c r="AB576">
        <v>0</v>
      </c>
      <c r="AC576">
        <v>0</v>
      </c>
      <c r="AD576">
        <v>2415.1999999999998</v>
      </c>
      <c r="AE576">
        <v>0</v>
      </c>
      <c r="AF576">
        <v>0</v>
      </c>
      <c r="AG576">
        <v>2779.23</v>
      </c>
      <c r="AH576">
        <v>-364.0300000000002</v>
      </c>
      <c r="AI576">
        <v>2415.1999999999998</v>
      </c>
      <c r="AJ576">
        <v>0</v>
      </c>
      <c r="AK576">
        <v>0</v>
      </c>
      <c r="AL576">
        <v>0</v>
      </c>
    </row>
    <row r="577" spans="1:38" hidden="1" x14ac:dyDescent="0.2">
      <c r="A577">
        <v>9000799</v>
      </c>
      <c r="B577" t="s">
        <v>1754</v>
      </c>
      <c r="C577" t="s">
        <v>278</v>
      </c>
      <c r="D577" t="s">
        <v>1755</v>
      </c>
      <c r="E577" t="s">
        <v>1756</v>
      </c>
      <c r="F577" t="s">
        <v>160</v>
      </c>
      <c r="G577">
        <v>0</v>
      </c>
      <c r="H577">
        <v>0</v>
      </c>
      <c r="I577">
        <v>0</v>
      </c>
      <c r="J577">
        <v>1.5</v>
      </c>
      <c r="L577">
        <v>2434.41</v>
      </c>
      <c r="M577">
        <v>0</v>
      </c>
      <c r="N577">
        <v>0</v>
      </c>
      <c r="O577">
        <v>0</v>
      </c>
      <c r="Q577">
        <v>2434.41</v>
      </c>
      <c r="R577">
        <v>57050.25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50000</v>
      </c>
      <c r="Y577">
        <v>9135.15</v>
      </c>
      <c r="Z577">
        <v>0</v>
      </c>
      <c r="AB577">
        <v>0</v>
      </c>
      <c r="AC577">
        <v>0</v>
      </c>
      <c r="AD577">
        <v>2434.41</v>
      </c>
      <c r="AE577">
        <v>0</v>
      </c>
      <c r="AF577">
        <v>0</v>
      </c>
      <c r="AG577">
        <v>2431.5100000000002</v>
      </c>
      <c r="AH577">
        <v>2.8999999999996362</v>
      </c>
      <c r="AI577">
        <v>2434.41</v>
      </c>
      <c r="AJ577">
        <v>0</v>
      </c>
      <c r="AK577">
        <v>0</v>
      </c>
      <c r="AL577">
        <v>0</v>
      </c>
    </row>
    <row r="578" spans="1:38" hidden="1" x14ac:dyDescent="0.2">
      <c r="A578">
        <v>9000800</v>
      </c>
      <c r="B578" t="s">
        <v>1757</v>
      </c>
      <c r="C578" t="s">
        <v>278</v>
      </c>
      <c r="D578" t="s">
        <v>1758</v>
      </c>
      <c r="E578" t="s">
        <v>1759</v>
      </c>
      <c r="F578" t="s">
        <v>160</v>
      </c>
      <c r="G578">
        <v>0</v>
      </c>
      <c r="H578">
        <v>0</v>
      </c>
      <c r="I578">
        <v>0</v>
      </c>
      <c r="J578">
        <v>1.5</v>
      </c>
      <c r="L578">
        <v>2434.41</v>
      </c>
      <c r="M578">
        <v>0</v>
      </c>
      <c r="N578">
        <v>0</v>
      </c>
      <c r="O578">
        <v>0</v>
      </c>
      <c r="Q578">
        <v>2434.41</v>
      </c>
      <c r="R578">
        <v>51466.66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50000</v>
      </c>
      <c r="Y578">
        <v>8840.1</v>
      </c>
      <c r="Z578">
        <v>0</v>
      </c>
      <c r="AB578">
        <v>0</v>
      </c>
      <c r="AC578">
        <v>0</v>
      </c>
      <c r="AD578">
        <v>2434.41</v>
      </c>
      <c r="AE578">
        <v>0</v>
      </c>
      <c r="AF578">
        <v>0</v>
      </c>
      <c r="AG578">
        <v>2412.09</v>
      </c>
      <c r="AH578">
        <v>22.319999999999709</v>
      </c>
      <c r="AI578">
        <v>2434.41</v>
      </c>
      <c r="AJ578">
        <v>0</v>
      </c>
      <c r="AK578">
        <v>0</v>
      </c>
      <c r="AL578">
        <v>0</v>
      </c>
    </row>
    <row r="579" spans="1:38" hidden="1" x14ac:dyDescent="0.2">
      <c r="A579">
        <v>9000801</v>
      </c>
      <c r="B579" t="s">
        <v>1760</v>
      </c>
      <c r="C579" t="s">
        <v>278</v>
      </c>
      <c r="D579" t="s">
        <v>1761</v>
      </c>
      <c r="E579" t="s">
        <v>1762</v>
      </c>
      <c r="F579" t="s">
        <v>160</v>
      </c>
      <c r="G579">
        <v>0</v>
      </c>
      <c r="H579">
        <v>0</v>
      </c>
      <c r="I579">
        <v>0</v>
      </c>
      <c r="J579">
        <v>1.5</v>
      </c>
      <c r="L579">
        <v>2434.41</v>
      </c>
      <c r="M579">
        <v>0</v>
      </c>
      <c r="N579">
        <v>0</v>
      </c>
      <c r="O579">
        <v>0</v>
      </c>
      <c r="Q579">
        <v>2434.41</v>
      </c>
      <c r="R579">
        <v>53821.619999999995</v>
      </c>
      <c r="S579">
        <v>20000</v>
      </c>
      <c r="T579">
        <v>0</v>
      </c>
      <c r="U579">
        <v>0</v>
      </c>
      <c r="V579">
        <v>0</v>
      </c>
      <c r="W579">
        <v>0</v>
      </c>
      <c r="X579">
        <v>50000</v>
      </c>
      <c r="Y579">
        <v>8796.98</v>
      </c>
      <c r="Z579">
        <v>0</v>
      </c>
      <c r="AB579">
        <v>0</v>
      </c>
      <c r="AC579">
        <v>0</v>
      </c>
      <c r="AD579">
        <v>2434.41</v>
      </c>
      <c r="AE579">
        <v>0</v>
      </c>
      <c r="AF579">
        <v>0</v>
      </c>
      <c r="AG579">
        <v>2431.5100000000002</v>
      </c>
      <c r="AH579">
        <v>2.8999999999996362</v>
      </c>
      <c r="AI579">
        <v>2434.41</v>
      </c>
      <c r="AJ579">
        <v>0</v>
      </c>
      <c r="AK579">
        <v>0</v>
      </c>
      <c r="AL579">
        <v>0</v>
      </c>
    </row>
    <row r="580" spans="1:38" hidden="1" x14ac:dyDescent="0.2">
      <c r="A580">
        <v>9000802</v>
      </c>
      <c r="B580" t="s">
        <v>1763</v>
      </c>
      <c r="C580" t="s">
        <v>109</v>
      </c>
      <c r="D580" t="s">
        <v>1764</v>
      </c>
      <c r="E580" t="s">
        <v>1765</v>
      </c>
      <c r="F580" t="s">
        <v>160</v>
      </c>
      <c r="G580">
        <v>0</v>
      </c>
      <c r="H580">
        <v>0</v>
      </c>
      <c r="I580">
        <v>0</v>
      </c>
      <c r="J580">
        <v>1</v>
      </c>
      <c r="L580">
        <v>1698.98</v>
      </c>
      <c r="M580">
        <v>0</v>
      </c>
      <c r="N580">
        <v>0</v>
      </c>
      <c r="O580">
        <v>0</v>
      </c>
      <c r="Q580">
        <v>1698.98</v>
      </c>
      <c r="R580">
        <v>51104.22</v>
      </c>
      <c r="S580">
        <v>10000</v>
      </c>
      <c r="T580">
        <v>0</v>
      </c>
      <c r="U580">
        <v>0</v>
      </c>
      <c r="V580">
        <v>10000</v>
      </c>
      <c r="W580">
        <v>0</v>
      </c>
      <c r="X580">
        <v>50000</v>
      </c>
      <c r="Y580">
        <v>9099.34</v>
      </c>
      <c r="Z580">
        <v>0</v>
      </c>
      <c r="AB580">
        <v>0</v>
      </c>
      <c r="AC580">
        <v>0</v>
      </c>
      <c r="AD580">
        <v>1698.98</v>
      </c>
      <c r="AE580">
        <v>0</v>
      </c>
      <c r="AF580">
        <v>0</v>
      </c>
      <c r="AG580">
        <v>1698.98</v>
      </c>
      <c r="AH580">
        <v>0</v>
      </c>
      <c r="AI580">
        <v>1698.98</v>
      </c>
      <c r="AJ580">
        <v>0</v>
      </c>
      <c r="AK580">
        <v>0</v>
      </c>
      <c r="AL580">
        <v>0</v>
      </c>
    </row>
    <row r="581" spans="1:38" hidden="1" x14ac:dyDescent="0.2">
      <c r="A581">
        <v>9000803</v>
      </c>
      <c r="B581" t="s">
        <v>1340</v>
      </c>
      <c r="C581" t="s">
        <v>278</v>
      </c>
      <c r="D581" t="s">
        <v>1766</v>
      </c>
      <c r="E581" t="s">
        <v>1767</v>
      </c>
      <c r="F581" t="s">
        <v>160</v>
      </c>
      <c r="G581">
        <v>0</v>
      </c>
      <c r="H581">
        <v>0</v>
      </c>
      <c r="I581">
        <v>0</v>
      </c>
      <c r="J581">
        <v>1.5</v>
      </c>
      <c r="L581">
        <v>2326.06</v>
      </c>
      <c r="M581">
        <v>0</v>
      </c>
      <c r="N581">
        <v>0</v>
      </c>
      <c r="O581">
        <v>0</v>
      </c>
      <c r="Q581">
        <v>2326.06</v>
      </c>
      <c r="R581">
        <v>60754.38</v>
      </c>
      <c r="S581">
        <v>10000</v>
      </c>
      <c r="T581">
        <v>0</v>
      </c>
      <c r="U581">
        <v>0</v>
      </c>
      <c r="V581">
        <v>20000</v>
      </c>
      <c r="W581">
        <v>0</v>
      </c>
      <c r="X581">
        <v>50000</v>
      </c>
      <c r="Y581">
        <v>11095.71</v>
      </c>
      <c r="Z581">
        <v>0</v>
      </c>
      <c r="AB581">
        <v>0</v>
      </c>
      <c r="AC581">
        <v>0</v>
      </c>
      <c r="AD581">
        <v>2326.06</v>
      </c>
      <c r="AE581">
        <v>0</v>
      </c>
      <c r="AF581">
        <v>0</v>
      </c>
      <c r="AG581">
        <v>2355.89</v>
      </c>
      <c r="AH581">
        <v>-29.829999999999927</v>
      </c>
      <c r="AI581">
        <v>2326.06</v>
      </c>
      <c r="AJ581">
        <v>0</v>
      </c>
      <c r="AK581">
        <v>0</v>
      </c>
      <c r="AL581">
        <v>0</v>
      </c>
    </row>
    <row r="582" spans="1:38" hidden="1" x14ac:dyDescent="0.2">
      <c r="A582">
        <v>9000804</v>
      </c>
      <c r="B582" t="s">
        <v>1768</v>
      </c>
      <c r="C582" t="s">
        <v>278</v>
      </c>
      <c r="D582" t="s">
        <v>1769</v>
      </c>
      <c r="E582" t="s">
        <v>1770</v>
      </c>
      <c r="F582" t="s">
        <v>160</v>
      </c>
      <c r="G582">
        <v>0</v>
      </c>
      <c r="H582">
        <v>0</v>
      </c>
      <c r="I582">
        <v>0</v>
      </c>
      <c r="J582">
        <v>1.5</v>
      </c>
      <c r="L582">
        <v>2572.37</v>
      </c>
      <c r="M582">
        <v>0</v>
      </c>
      <c r="N582">
        <v>100</v>
      </c>
      <c r="O582">
        <v>0</v>
      </c>
      <c r="Q582">
        <v>2672.37</v>
      </c>
      <c r="R582">
        <v>62817.380000000005</v>
      </c>
      <c r="S582">
        <v>10000</v>
      </c>
      <c r="T582">
        <v>0</v>
      </c>
      <c r="U582">
        <v>0</v>
      </c>
      <c r="V582">
        <v>20000</v>
      </c>
      <c r="W582">
        <v>0</v>
      </c>
      <c r="X582">
        <v>50000</v>
      </c>
      <c r="Y582">
        <v>11742.58</v>
      </c>
      <c r="Z582">
        <v>0</v>
      </c>
      <c r="AB582">
        <v>1.82</v>
      </c>
      <c r="AC582">
        <v>0</v>
      </c>
      <c r="AD582">
        <v>2672.37</v>
      </c>
      <c r="AE582">
        <v>0</v>
      </c>
      <c r="AF582">
        <v>0</v>
      </c>
      <c r="AG582">
        <v>2655.88</v>
      </c>
      <c r="AH582">
        <v>16.489999999999782</v>
      </c>
      <c r="AI582">
        <v>2672.37</v>
      </c>
      <c r="AJ582">
        <v>0</v>
      </c>
      <c r="AK582">
        <v>0</v>
      </c>
      <c r="AL582">
        <v>0</v>
      </c>
    </row>
    <row r="583" spans="1:38" hidden="1" x14ac:dyDescent="0.2">
      <c r="A583">
        <v>9000805</v>
      </c>
      <c r="B583" t="s">
        <v>1771</v>
      </c>
      <c r="C583" t="s">
        <v>278</v>
      </c>
      <c r="D583" t="s">
        <v>1772</v>
      </c>
      <c r="E583" t="s">
        <v>1773</v>
      </c>
      <c r="F583" t="s">
        <v>160</v>
      </c>
      <c r="G583">
        <v>0</v>
      </c>
      <c r="H583">
        <v>0</v>
      </c>
      <c r="I583">
        <v>0</v>
      </c>
      <c r="J583">
        <v>1.5</v>
      </c>
      <c r="L583">
        <v>2338.4899999999998</v>
      </c>
      <c r="M583">
        <v>0</v>
      </c>
      <c r="N583">
        <v>0</v>
      </c>
      <c r="O583">
        <v>50</v>
      </c>
      <c r="Q583">
        <v>2288.4899999999998</v>
      </c>
      <c r="R583">
        <v>59615.22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50000</v>
      </c>
      <c r="Y583">
        <v>11282.76</v>
      </c>
      <c r="Z583">
        <v>0</v>
      </c>
      <c r="AB583">
        <v>0.61</v>
      </c>
      <c r="AC583">
        <v>0</v>
      </c>
      <c r="AD583">
        <v>2288.4899999999998</v>
      </c>
      <c r="AE583">
        <v>0</v>
      </c>
      <c r="AF583">
        <v>0</v>
      </c>
      <c r="AG583">
        <v>2341.31</v>
      </c>
      <c r="AH583">
        <v>-52.820000000000164</v>
      </c>
      <c r="AI583">
        <v>2288.4899999999998</v>
      </c>
      <c r="AJ583">
        <v>0</v>
      </c>
      <c r="AK583">
        <v>0</v>
      </c>
      <c r="AL583">
        <v>0</v>
      </c>
    </row>
    <row r="584" spans="1:38" hidden="1" x14ac:dyDescent="0.2">
      <c r="A584">
        <v>9000806</v>
      </c>
      <c r="B584" t="s">
        <v>1774</v>
      </c>
      <c r="C584" t="s">
        <v>278</v>
      </c>
      <c r="D584" t="s">
        <v>1775</v>
      </c>
      <c r="E584" t="s">
        <v>1776</v>
      </c>
      <c r="F584" t="s">
        <v>160</v>
      </c>
      <c r="G584">
        <v>0</v>
      </c>
      <c r="H584">
        <v>0</v>
      </c>
      <c r="I584">
        <v>0</v>
      </c>
      <c r="J584">
        <v>1.5</v>
      </c>
      <c r="L584">
        <v>1981.24</v>
      </c>
      <c r="M584">
        <v>0</v>
      </c>
      <c r="N584">
        <v>0</v>
      </c>
      <c r="O584">
        <v>0</v>
      </c>
      <c r="Q584">
        <v>1981.24</v>
      </c>
      <c r="R584">
        <v>56524.17</v>
      </c>
      <c r="S584">
        <v>10000</v>
      </c>
      <c r="T584">
        <v>0</v>
      </c>
      <c r="U584">
        <v>0</v>
      </c>
      <c r="V584">
        <v>0</v>
      </c>
      <c r="W584">
        <v>0</v>
      </c>
      <c r="X584">
        <v>50000</v>
      </c>
      <c r="Y584">
        <v>11655.44</v>
      </c>
      <c r="Z584">
        <v>0</v>
      </c>
      <c r="AB584">
        <v>0</v>
      </c>
      <c r="AC584">
        <v>0</v>
      </c>
      <c r="AD584">
        <v>1981.24</v>
      </c>
      <c r="AE584">
        <v>0</v>
      </c>
      <c r="AF584">
        <v>0</v>
      </c>
      <c r="AG584">
        <v>1981.61</v>
      </c>
      <c r="AH584">
        <v>-0.36999999999989086</v>
      </c>
      <c r="AI584">
        <v>1981.24</v>
      </c>
      <c r="AJ584">
        <v>0</v>
      </c>
      <c r="AK584">
        <v>0</v>
      </c>
      <c r="AL584">
        <v>0</v>
      </c>
    </row>
    <row r="585" spans="1:38" hidden="1" x14ac:dyDescent="0.2">
      <c r="A585">
        <v>9000807</v>
      </c>
      <c r="B585" t="s">
        <v>1777</v>
      </c>
      <c r="C585" t="s">
        <v>278</v>
      </c>
      <c r="D585" t="s">
        <v>1778</v>
      </c>
      <c r="E585" t="s">
        <v>1779</v>
      </c>
      <c r="F585" t="s">
        <v>160</v>
      </c>
      <c r="G585">
        <v>0</v>
      </c>
      <c r="H585">
        <v>0</v>
      </c>
      <c r="I585">
        <v>0</v>
      </c>
      <c r="J585">
        <v>1.2</v>
      </c>
      <c r="L585">
        <v>1649.41</v>
      </c>
      <c r="M585">
        <v>0</v>
      </c>
      <c r="N585">
        <v>1000</v>
      </c>
      <c r="O585">
        <v>0</v>
      </c>
      <c r="Q585">
        <v>2649.41</v>
      </c>
      <c r="R585">
        <v>42361.020000000004</v>
      </c>
      <c r="S585">
        <v>10000</v>
      </c>
      <c r="T585">
        <v>0</v>
      </c>
      <c r="U585">
        <v>0</v>
      </c>
      <c r="V585">
        <v>10000</v>
      </c>
      <c r="W585">
        <v>0</v>
      </c>
      <c r="X585">
        <v>50000</v>
      </c>
      <c r="Y585">
        <v>9178.25</v>
      </c>
      <c r="Z585">
        <v>0</v>
      </c>
      <c r="AB585">
        <v>0</v>
      </c>
      <c r="AC585">
        <v>0</v>
      </c>
      <c r="AD585">
        <v>2649.41</v>
      </c>
      <c r="AE585">
        <v>0</v>
      </c>
      <c r="AF585">
        <v>0</v>
      </c>
      <c r="AG585">
        <v>2656.8199999999997</v>
      </c>
      <c r="AH585">
        <v>-7.4099999999998545</v>
      </c>
      <c r="AI585">
        <v>2649.41</v>
      </c>
      <c r="AJ585">
        <v>0</v>
      </c>
      <c r="AK585">
        <v>0</v>
      </c>
      <c r="AL585">
        <v>0</v>
      </c>
    </row>
    <row r="586" spans="1:38" hidden="1" x14ac:dyDescent="0.2">
      <c r="A586">
        <v>9000808</v>
      </c>
      <c r="B586" t="s">
        <v>1780</v>
      </c>
      <c r="C586" t="s">
        <v>278</v>
      </c>
      <c r="D586" t="s">
        <v>1781</v>
      </c>
      <c r="E586" t="s">
        <v>1782</v>
      </c>
      <c r="F586" t="s">
        <v>160</v>
      </c>
      <c r="G586">
        <v>0</v>
      </c>
      <c r="H586">
        <v>0</v>
      </c>
      <c r="I586">
        <v>0</v>
      </c>
      <c r="J586">
        <v>1.5</v>
      </c>
      <c r="L586">
        <v>2434.41</v>
      </c>
      <c r="M586">
        <v>0</v>
      </c>
      <c r="N586">
        <v>0</v>
      </c>
      <c r="O586">
        <v>0</v>
      </c>
      <c r="Q586">
        <v>2434.41</v>
      </c>
      <c r="R586">
        <v>57701.75</v>
      </c>
      <c r="S586">
        <v>10000</v>
      </c>
      <c r="T586">
        <v>0</v>
      </c>
      <c r="U586">
        <v>0</v>
      </c>
      <c r="V586">
        <v>10000</v>
      </c>
      <c r="W586">
        <v>0</v>
      </c>
      <c r="X586">
        <v>50000</v>
      </c>
      <c r="Y586">
        <v>9709.4</v>
      </c>
      <c r="Z586">
        <v>0</v>
      </c>
      <c r="AB586">
        <v>0</v>
      </c>
      <c r="AC586">
        <v>0</v>
      </c>
      <c r="AD586">
        <v>2434.41</v>
      </c>
      <c r="AE586">
        <v>0</v>
      </c>
      <c r="AF586">
        <v>0</v>
      </c>
      <c r="AG586">
        <v>2412.09</v>
      </c>
      <c r="AH586">
        <v>22.319999999999709</v>
      </c>
      <c r="AI586">
        <v>2434.41</v>
      </c>
      <c r="AJ586">
        <v>0</v>
      </c>
      <c r="AK586">
        <v>0</v>
      </c>
      <c r="AL586">
        <v>0</v>
      </c>
    </row>
    <row r="587" spans="1:38" hidden="1" x14ac:dyDescent="0.2">
      <c r="A587">
        <v>9000809</v>
      </c>
      <c r="B587" t="s">
        <v>1783</v>
      </c>
      <c r="C587" t="s">
        <v>278</v>
      </c>
      <c r="D587" t="s">
        <v>1784</v>
      </c>
      <c r="E587" t="s">
        <v>1785</v>
      </c>
      <c r="F587" t="s">
        <v>160</v>
      </c>
      <c r="G587">
        <v>0</v>
      </c>
      <c r="H587">
        <v>0</v>
      </c>
      <c r="I587">
        <v>0</v>
      </c>
      <c r="J587">
        <v>1</v>
      </c>
      <c r="L587">
        <v>1651.03</v>
      </c>
      <c r="M587">
        <v>0</v>
      </c>
      <c r="N587">
        <v>0</v>
      </c>
      <c r="O587">
        <v>0</v>
      </c>
      <c r="Q587">
        <v>1651.03</v>
      </c>
      <c r="R587">
        <v>51138.07</v>
      </c>
      <c r="S587">
        <v>10000</v>
      </c>
      <c r="T587">
        <v>0</v>
      </c>
      <c r="U587">
        <v>0</v>
      </c>
      <c r="V587">
        <v>0</v>
      </c>
      <c r="W587">
        <v>0</v>
      </c>
      <c r="X587">
        <v>50000</v>
      </c>
      <c r="Y587">
        <v>11539.4</v>
      </c>
      <c r="Z587">
        <v>0</v>
      </c>
      <c r="AB587">
        <v>0</v>
      </c>
      <c r="AC587">
        <v>0</v>
      </c>
      <c r="AD587">
        <v>1651.03</v>
      </c>
      <c r="AE587">
        <v>0</v>
      </c>
      <c r="AF587">
        <v>0</v>
      </c>
      <c r="AG587">
        <v>1651.34</v>
      </c>
      <c r="AH587">
        <v>-0.30999999999994543</v>
      </c>
      <c r="AI587">
        <v>1651.03</v>
      </c>
      <c r="AJ587">
        <v>0</v>
      </c>
      <c r="AK587">
        <v>0</v>
      </c>
      <c r="AL587">
        <v>0</v>
      </c>
    </row>
    <row r="588" spans="1:38" hidden="1" x14ac:dyDescent="0.2">
      <c r="A588">
        <v>9000810</v>
      </c>
      <c r="B588" t="s">
        <v>1786</v>
      </c>
      <c r="C588" t="s">
        <v>278</v>
      </c>
      <c r="D588" t="s">
        <v>1787</v>
      </c>
      <c r="E588" t="s">
        <v>1788</v>
      </c>
      <c r="F588" t="s">
        <v>160</v>
      </c>
      <c r="G588">
        <v>0</v>
      </c>
      <c r="H588">
        <v>0</v>
      </c>
      <c r="I588">
        <v>0</v>
      </c>
      <c r="J588">
        <v>1.5</v>
      </c>
      <c r="L588">
        <v>2637.78</v>
      </c>
      <c r="M588">
        <v>0</v>
      </c>
      <c r="N588">
        <v>0</v>
      </c>
      <c r="O588">
        <v>0</v>
      </c>
      <c r="Q588">
        <v>2637.78</v>
      </c>
      <c r="R588">
        <v>50497.65</v>
      </c>
      <c r="S588">
        <v>0</v>
      </c>
      <c r="T588">
        <v>0</v>
      </c>
      <c r="U588">
        <v>0</v>
      </c>
      <c r="V588">
        <v>10000</v>
      </c>
      <c r="W588">
        <v>0</v>
      </c>
      <c r="X588">
        <v>50000</v>
      </c>
      <c r="Y588">
        <v>9627.85</v>
      </c>
      <c r="Z588">
        <v>0</v>
      </c>
      <c r="AB588">
        <v>4</v>
      </c>
      <c r="AC588">
        <v>0</v>
      </c>
      <c r="AD588">
        <v>2637.78</v>
      </c>
      <c r="AE588">
        <v>0</v>
      </c>
      <c r="AF588">
        <v>0</v>
      </c>
      <c r="AG588">
        <v>1511.37</v>
      </c>
      <c r="AH588">
        <v>1126.4100000000003</v>
      </c>
      <c r="AI588">
        <v>2637.78</v>
      </c>
      <c r="AJ588">
        <v>0</v>
      </c>
      <c r="AK588">
        <v>0</v>
      </c>
      <c r="AL588">
        <v>0</v>
      </c>
    </row>
    <row r="589" spans="1:38" hidden="1" x14ac:dyDescent="0.2">
      <c r="A589">
        <v>9000811</v>
      </c>
      <c r="B589" t="s">
        <v>1789</v>
      </c>
      <c r="C589" t="s">
        <v>278</v>
      </c>
      <c r="D589" t="s">
        <v>1790</v>
      </c>
      <c r="E589" t="s">
        <v>1791</v>
      </c>
      <c r="F589" t="s">
        <v>160</v>
      </c>
      <c r="G589">
        <v>0</v>
      </c>
      <c r="H589">
        <v>0</v>
      </c>
      <c r="I589">
        <v>0</v>
      </c>
      <c r="J589">
        <v>1.5</v>
      </c>
      <c r="L589">
        <v>2615.94</v>
      </c>
      <c r="M589">
        <v>0</v>
      </c>
      <c r="N589">
        <v>0</v>
      </c>
      <c r="O589">
        <v>0</v>
      </c>
      <c r="Q589">
        <v>2615.94</v>
      </c>
      <c r="R589">
        <v>58040.33</v>
      </c>
      <c r="S589">
        <v>0</v>
      </c>
      <c r="T589">
        <v>0</v>
      </c>
      <c r="U589">
        <v>0</v>
      </c>
      <c r="V589">
        <v>0</v>
      </c>
      <c r="W589">
        <v>2400</v>
      </c>
      <c r="X589">
        <v>50000</v>
      </c>
      <c r="Y589">
        <v>7487.05</v>
      </c>
      <c r="Z589">
        <v>0</v>
      </c>
      <c r="AB589">
        <v>11.58</v>
      </c>
      <c r="AC589">
        <v>0</v>
      </c>
      <c r="AD589">
        <v>2615.94</v>
      </c>
      <c r="AE589">
        <v>0</v>
      </c>
      <c r="AF589">
        <v>0</v>
      </c>
      <c r="AG589">
        <v>2577.0700000000002</v>
      </c>
      <c r="AH589">
        <v>38.869999999999891</v>
      </c>
      <c r="AI589">
        <v>2615.94</v>
      </c>
      <c r="AJ589">
        <v>0</v>
      </c>
      <c r="AK589">
        <v>0</v>
      </c>
      <c r="AL589">
        <v>0</v>
      </c>
    </row>
    <row r="590" spans="1:38" hidden="1" x14ac:dyDescent="0.2">
      <c r="A590">
        <v>9000812</v>
      </c>
      <c r="B590" t="s">
        <v>1792</v>
      </c>
      <c r="C590" t="s">
        <v>278</v>
      </c>
      <c r="D590" t="s">
        <v>1793</v>
      </c>
      <c r="E590" t="s">
        <v>1794</v>
      </c>
      <c r="F590" t="s">
        <v>160</v>
      </c>
      <c r="G590">
        <v>0</v>
      </c>
      <c r="H590">
        <v>0</v>
      </c>
      <c r="I590">
        <v>0</v>
      </c>
      <c r="J590">
        <v>1.5</v>
      </c>
      <c r="L590">
        <v>2480.08</v>
      </c>
      <c r="M590">
        <v>0</v>
      </c>
      <c r="N590">
        <v>0</v>
      </c>
      <c r="O590">
        <v>1850</v>
      </c>
      <c r="Q590">
        <v>630.07999999999993</v>
      </c>
      <c r="R590">
        <v>46953.78</v>
      </c>
      <c r="S590">
        <v>0</v>
      </c>
      <c r="T590">
        <v>10000</v>
      </c>
      <c r="U590">
        <v>0</v>
      </c>
      <c r="V590">
        <v>0</v>
      </c>
      <c r="W590">
        <v>0</v>
      </c>
      <c r="X590">
        <v>50000</v>
      </c>
      <c r="Y590">
        <v>8541.74</v>
      </c>
      <c r="Z590">
        <v>0</v>
      </c>
      <c r="AB590">
        <v>0</v>
      </c>
      <c r="AC590">
        <v>0</v>
      </c>
      <c r="AD590">
        <v>630.07999999999993</v>
      </c>
      <c r="AE590">
        <v>0</v>
      </c>
      <c r="AF590">
        <v>0</v>
      </c>
      <c r="AG590">
        <v>620.01000000000022</v>
      </c>
      <c r="AH590">
        <v>10.069999999999709</v>
      </c>
      <c r="AI590">
        <v>630.08000000000004</v>
      </c>
      <c r="AJ590">
        <v>0</v>
      </c>
      <c r="AK590">
        <v>0</v>
      </c>
      <c r="AL590">
        <v>0</v>
      </c>
    </row>
    <row r="591" spans="1:38" hidden="1" x14ac:dyDescent="0.2">
      <c r="A591">
        <v>9000813</v>
      </c>
      <c r="B591" t="s">
        <v>1795</v>
      </c>
      <c r="C591" t="s">
        <v>278</v>
      </c>
      <c r="D591" t="s">
        <v>1796</v>
      </c>
      <c r="E591" t="s">
        <v>1797</v>
      </c>
      <c r="F591" t="s">
        <v>160</v>
      </c>
      <c r="G591">
        <v>0</v>
      </c>
      <c r="H591">
        <v>0</v>
      </c>
      <c r="I591">
        <v>0</v>
      </c>
      <c r="J591">
        <v>1.5</v>
      </c>
      <c r="L591">
        <v>2480.08</v>
      </c>
      <c r="M591">
        <v>0</v>
      </c>
      <c r="N591">
        <v>0</v>
      </c>
      <c r="O591">
        <v>0</v>
      </c>
      <c r="Q591">
        <v>2480.08</v>
      </c>
      <c r="R591">
        <v>57978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50000</v>
      </c>
      <c r="Y591">
        <v>8540.18</v>
      </c>
      <c r="Z591">
        <v>0</v>
      </c>
      <c r="AB591">
        <v>31.44</v>
      </c>
      <c r="AC591">
        <v>0</v>
      </c>
      <c r="AD591">
        <v>2480.08</v>
      </c>
      <c r="AE591">
        <v>0</v>
      </c>
      <c r="AF591">
        <v>0</v>
      </c>
      <c r="AG591">
        <v>2520.0100000000002</v>
      </c>
      <c r="AH591">
        <v>-39.930000000000291</v>
      </c>
      <c r="AI591">
        <v>2480.08</v>
      </c>
      <c r="AJ591">
        <v>0</v>
      </c>
      <c r="AK591">
        <v>0</v>
      </c>
      <c r="AL591">
        <v>0</v>
      </c>
    </row>
    <row r="592" spans="1:38" hidden="1" x14ac:dyDescent="0.2">
      <c r="A592">
        <v>9000814</v>
      </c>
      <c r="B592" t="s">
        <v>1798</v>
      </c>
      <c r="C592" t="s">
        <v>278</v>
      </c>
      <c r="D592" t="s">
        <v>1799</v>
      </c>
      <c r="E592" t="s">
        <v>1800</v>
      </c>
      <c r="F592" t="s">
        <v>160</v>
      </c>
      <c r="G592">
        <v>0</v>
      </c>
      <c r="H592">
        <v>0</v>
      </c>
      <c r="I592">
        <v>0</v>
      </c>
      <c r="J592">
        <v>1.5</v>
      </c>
      <c r="L592">
        <v>2588.2600000000002</v>
      </c>
      <c r="M592">
        <v>0</v>
      </c>
      <c r="N592">
        <v>0</v>
      </c>
      <c r="O592">
        <v>0</v>
      </c>
      <c r="Q592">
        <v>2588.2600000000002</v>
      </c>
      <c r="R592">
        <v>56760.07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50000</v>
      </c>
      <c r="Y592">
        <v>7479.96</v>
      </c>
      <c r="Z592">
        <v>0</v>
      </c>
      <c r="AB592">
        <v>63.4</v>
      </c>
      <c r="AC592">
        <v>0</v>
      </c>
      <c r="AD592">
        <v>2588.2600000000002</v>
      </c>
      <c r="AE592">
        <v>0</v>
      </c>
      <c r="AF592">
        <v>0</v>
      </c>
      <c r="AG592">
        <v>2606.33</v>
      </c>
      <c r="AH592">
        <v>-18.069999999999709</v>
      </c>
      <c r="AI592">
        <v>2588.2600000000002</v>
      </c>
      <c r="AJ592">
        <v>0</v>
      </c>
      <c r="AK592">
        <v>0</v>
      </c>
      <c r="AL592">
        <v>0</v>
      </c>
    </row>
    <row r="593" spans="1:38" hidden="1" x14ac:dyDescent="0.2">
      <c r="A593">
        <v>9000815</v>
      </c>
      <c r="B593" t="s">
        <v>1801</v>
      </c>
      <c r="C593" t="s">
        <v>278</v>
      </c>
      <c r="D593" t="s">
        <v>1802</v>
      </c>
      <c r="E593" t="s">
        <v>1803</v>
      </c>
      <c r="F593" t="s">
        <v>160</v>
      </c>
      <c r="G593">
        <v>0</v>
      </c>
      <c r="H593">
        <v>0</v>
      </c>
      <c r="I593">
        <v>0</v>
      </c>
      <c r="J593">
        <v>1.5</v>
      </c>
      <c r="L593">
        <v>2609.02</v>
      </c>
      <c r="M593">
        <v>0</v>
      </c>
      <c r="N593">
        <v>0</v>
      </c>
      <c r="O593">
        <v>2206</v>
      </c>
      <c r="Q593">
        <v>403.02</v>
      </c>
      <c r="R593">
        <v>44444.079999999994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50000</v>
      </c>
      <c r="Y593">
        <v>8632.26</v>
      </c>
      <c r="Z593">
        <v>0</v>
      </c>
      <c r="AB593">
        <v>11.11</v>
      </c>
      <c r="AC593">
        <v>0</v>
      </c>
      <c r="AD593">
        <v>403.02</v>
      </c>
      <c r="AE593">
        <v>0</v>
      </c>
      <c r="AF593">
        <v>0</v>
      </c>
      <c r="AG593">
        <v>376.40999999999985</v>
      </c>
      <c r="AH593">
        <v>26.610000000000127</v>
      </c>
      <c r="AI593">
        <v>403.02</v>
      </c>
      <c r="AJ593">
        <v>0</v>
      </c>
      <c r="AK593">
        <v>0</v>
      </c>
      <c r="AL593">
        <v>0</v>
      </c>
    </row>
    <row r="594" spans="1:38" hidden="1" x14ac:dyDescent="0.2">
      <c r="A594">
        <v>9000816</v>
      </c>
      <c r="B594" t="s">
        <v>1804</v>
      </c>
      <c r="C594" t="s">
        <v>278</v>
      </c>
      <c r="D594" t="s">
        <v>1805</v>
      </c>
      <c r="E594" t="s">
        <v>1806</v>
      </c>
      <c r="F594" t="s">
        <v>160</v>
      </c>
      <c r="G594">
        <v>0</v>
      </c>
      <c r="H594">
        <v>0</v>
      </c>
      <c r="I594">
        <v>0</v>
      </c>
      <c r="J594">
        <v>1.5</v>
      </c>
      <c r="L594">
        <v>2481.91</v>
      </c>
      <c r="M594">
        <v>0</v>
      </c>
      <c r="N594">
        <v>0</v>
      </c>
      <c r="O594">
        <v>0</v>
      </c>
      <c r="Q594">
        <v>2481.91</v>
      </c>
      <c r="R594">
        <v>57700.86</v>
      </c>
      <c r="S594">
        <v>3000</v>
      </c>
      <c r="T594">
        <v>0</v>
      </c>
      <c r="U594">
        <v>0</v>
      </c>
      <c r="V594">
        <v>0</v>
      </c>
      <c r="W594">
        <v>0</v>
      </c>
      <c r="X594">
        <v>50000</v>
      </c>
      <c r="Y594">
        <v>8630.4</v>
      </c>
      <c r="Z594">
        <v>0</v>
      </c>
      <c r="AB594">
        <v>16.37</v>
      </c>
      <c r="AC594">
        <v>0</v>
      </c>
      <c r="AD594">
        <v>2481.91</v>
      </c>
      <c r="AE594">
        <v>0</v>
      </c>
      <c r="AF594">
        <v>0</v>
      </c>
      <c r="AG594">
        <v>2583.83</v>
      </c>
      <c r="AH594">
        <v>-101.92000000000007</v>
      </c>
      <c r="AI594">
        <v>2481.91</v>
      </c>
      <c r="AJ594">
        <v>0</v>
      </c>
      <c r="AK594">
        <v>0</v>
      </c>
      <c r="AL594">
        <v>0</v>
      </c>
    </row>
    <row r="595" spans="1:38" hidden="1" x14ac:dyDescent="0.2">
      <c r="A595">
        <v>9000817</v>
      </c>
      <c r="B595" t="s">
        <v>1807</v>
      </c>
      <c r="C595" t="s">
        <v>278</v>
      </c>
      <c r="D595" t="s">
        <v>1808</v>
      </c>
      <c r="E595" t="s">
        <v>1809</v>
      </c>
      <c r="F595" t="s">
        <v>160</v>
      </c>
      <c r="G595">
        <v>0</v>
      </c>
      <c r="H595">
        <v>0</v>
      </c>
      <c r="I595">
        <v>0</v>
      </c>
      <c r="J595">
        <v>1.5</v>
      </c>
      <c r="L595">
        <v>2434.41</v>
      </c>
      <c r="M595">
        <v>0</v>
      </c>
      <c r="N595">
        <v>0</v>
      </c>
      <c r="O595">
        <v>0</v>
      </c>
      <c r="Q595">
        <v>2434.41</v>
      </c>
      <c r="R595">
        <v>61796.729999999996</v>
      </c>
      <c r="S595">
        <v>10000</v>
      </c>
      <c r="T595">
        <v>0</v>
      </c>
      <c r="U595">
        <v>0</v>
      </c>
      <c r="V595">
        <v>0</v>
      </c>
      <c r="W595">
        <v>0</v>
      </c>
      <c r="X595">
        <v>50000</v>
      </c>
      <c r="Y595">
        <v>9410.7199999999993</v>
      </c>
      <c r="Z595">
        <v>0</v>
      </c>
      <c r="AB595">
        <v>0</v>
      </c>
      <c r="AC595">
        <v>0</v>
      </c>
      <c r="AD595">
        <v>2434.41</v>
      </c>
      <c r="AE595">
        <v>0</v>
      </c>
      <c r="AF595">
        <v>0</v>
      </c>
      <c r="AG595">
        <v>2412.09</v>
      </c>
      <c r="AH595">
        <v>22.319999999999709</v>
      </c>
      <c r="AI595">
        <v>2434.41</v>
      </c>
      <c r="AJ595">
        <v>0</v>
      </c>
      <c r="AK595">
        <v>0</v>
      </c>
      <c r="AL595">
        <v>0</v>
      </c>
    </row>
    <row r="596" spans="1:38" hidden="1" x14ac:dyDescent="0.2">
      <c r="A596">
        <v>9000818</v>
      </c>
      <c r="B596" t="s">
        <v>1810</v>
      </c>
      <c r="C596" t="s">
        <v>278</v>
      </c>
      <c r="D596" t="s">
        <v>1811</v>
      </c>
      <c r="E596" t="s">
        <v>1812</v>
      </c>
      <c r="F596" t="s">
        <v>160</v>
      </c>
      <c r="G596">
        <v>0</v>
      </c>
      <c r="H596">
        <v>0</v>
      </c>
      <c r="I596">
        <v>0</v>
      </c>
      <c r="J596">
        <v>1.8</v>
      </c>
      <c r="L596">
        <v>2492.17</v>
      </c>
      <c r="M596">
        <v>0</v>
      </c>
      <c r="N596">
        <v>0</v>
      </c>
      <c r="O596">
        <v>1540</v>
      </c>
      <c r="Q596">
        <v>952.17000000000007</v>
      </c>
      <c r="R596">
        <v>53976.259999999995</v>
      </c>
      <c r="S596">
        <v>10000</v>
      </c>
      <c r="T596">
        <v>0</v>
      </c>
      <c r="U596">
        <v>0</v>
      </c>
      <c r="V596">
        <v>20000</v>
      </c>
      <c r="W596">
        <v>0</v>
      </c>
      <c r="X596">
        <v>50000</v>
      </c>
      <c r="Y596">
        <v>11231.61</v>
      </c>
      <c r="Z596">
        <v>0</v>
      </c>
      <c r="AB596">
        <v>0</v>
      </c>
      <c r="AC596">
        <v>0</v>
      </c>
      <c r="AD596">
        <v>952.17000000000007</v>
      </c>
      <c r="AE596">
        <v>0</v>
      </c>
      <c r="AF596">
        <v>0</v>
      </c>
      <c r="AG596">
        <v>781.51000000000022</v>
      </c>
      <c r="AH596">
        <v>170.65999999999985</v>
      </c>
      <c r="AI596">
        <v>952.17</v>
      </c>
      <c r="AJ596">
        <v>0</v>
      </c>
      <c r="AK596">
        <v>0</v>
      </c>
      <c r="AL596">
        <v>0</v>
      </c>
    </row>
    <row r="597" spans="1:38" hidden="1" x14ac:dyDescent="0.2">
      <c r="A597">
        <v>9000819</v>
      </c>
      <c r="B597" t="s">
        <v>1813</v>
      </c>
      <c r="C597" t="s">
        <v>278</v>
      </c>
      <c r="D597" t="s">
        <v>1814</v>
      </c>
      <c r="E597" t="s">
        <v>1815</v>
      </c>
      <c r="F597" t="s">
        <v>160</v>
      </c>
      <c r="G597">
        <v>0</v>
      </c>
      <c r="H597">
        <v>0</v>
      </c>
      <c r="I597">
        <v>0</v>
      </c>
      <c r="J597">
        <v>1.5</v>
      </c>
      <c r="L597">
        <v>1711.36</v>
      </c>
      <c r="M597">
        <v>0</v>
      </c>
      <c r="N597">
        <v>0</v>
      </c>
      <c r="O597">
        <v>0</v>
      </c>
      <c r="Q597">
        <v>1711.36</v>
      </c>
      <c r="R597">
        <v>52551.18</v>
      </c>
      <c r="S597">
        <v>10000</v>
      </c>
      <c r="T597">
        <v>0</v>
      </c>
      <c r="U597">
        <v>0</v>
      </c>
      <c r="V597">
        <v>10000</v>
      </c>
      <c r="W597">
        <v>0</v>
      </c>
      <c r="X597">
        <v>50000</v>
      </c>
      <c r="Y597">
        <v>8380.66</v>
      </c>
      <c r="Z597">
        <v>0</v>
      </c>
      <c r="AB597">
        <v>0</v>
      </c>
      <c r="AC597">
        <v>0</v>
      </c>
      <c r="AD597">
        <v>1711.36</v>
      </c>
      <c r="AE597">
        <v>0</v>
      </c>
      <c r="AF597">
        <v>0</v>
      </c>
      <c r="AG597">
        <v>2022.92</v>
      </c>
      <c r="AH597">
        <v>-311.56000000000017</v>
      </c>
      <c r="AI597">
        <v>1711.36</v>
      </c>
      <c r="AJ597">
        <v>0</v>
      </c>
      <c r="AK597">
        <v>0</v>
      </c>
      <c r="AL597">
        <v>0</v>
      </c>
    </row>
    <row r="598" spans="1:38" hidden="1" x14ac:dyDescent="0.2">
      <c r="A598">
        <v>9000820</v>
      </c>
      <c r="B598" t="s">
        <v>1816</v>
      </c>
      <c r="C598" t="s">
        <v>278</v>
      </c>
      <c r="D598" t="s">
        <v>1817</v>
      </c>
      <c r="E598" t="s">
        <v>1818</v>
      </c>
      <c r="F598" t="s">
        <v>160</v>
      </c>
      <c r="G598">
        <v>0</v>
      </c>
      <c r="H598">
        <v>0</v>
      </c>
      <c r="I598">
        <v>0</v>
      </c>
      <c r="J598">
        <v>1.8</v>
      </c>
      <c r="L598">
        <v>2434.41</v>
      </c>
      <c r="M598">
        <v>0</v>
      </c>
      <c r="N598">
        <v>0</v>
      </c>
      <c r="O598">
        <v>0</v>
      </c>
      <c r="Q598">
        <v>2434.41</v>
      </c>
      <c r="R598">
        <v>59189.919999999998</v>
      </c>
      <c r="S598">
        <v>0</v>
      </c>
      <c r="T598">
        <v>0</v>
      </c>
      <c r="U598">
        <v>0</v>
      </c>
      <c r="V598">
        <v>10000</v>
      </c>
      <c r="W598">
        <v>0</v>
      </c>
      <c r="X598">
        <v>50000</v>
      </c>
      <c r="Y598">
        <v>10771.96</v>
      </c>
      <c r="Z598">
        <v>0</v>
      </c>
      <c r="AB598">
        <v>0</v>
      </c>
      <c r="AC598">
        <v>0</v>
      </c>
      <c r="AD598">
        <v>2434.41</v>
      </c>
      <c r="AE598">
        <v>0</v>
      </c>
      <c r="AF598">
        <v>0</v>
      </c>
      <c r="AG598">
        <v>2431.5100000000002</v>
      </c>
      <c r="AH598">
        <v>2.8999999999996362</v>
      </c>
      <c r="AI598">
        <v>2434.41</v>
      </c>
      <c r="AJ598">
        <v>0</v>
      </c>
      <c r="AK598">
        <v>0</v>
      </c>
      <c r="AL598">
        <v>0</v>
      </c>
    </row>
    <row r="599" spans="1:38" hidden="1" x14ac:dyDescent="0.2">
      <c r="A599">
        <v>9000822</v>
      </c>
      <c r="B599" t="s">
        <v>1819</v>
      </c>
      <c r="C599" t="s">
        <v>278</v>
      </c>
      <c r="D599" t="s">
        <v>1820</v>
      </c>
      <c r="E599" t="s">
        <v>1821</v>
      </c>
      <c r="F599" t="s">
        <v>160</v>
      </c>
      <c r="G599">
        <v>0</v>
      </c>
      <c r="H599">
        <v>0</v>
      </c>
      <c r="I599">
        <v>0</v>
      </c>
      <c r="J599">
        <v>1.5</v>
      </c>
      <c r="L599">
        <v>2434.41</v>
      </c>
      <c r="M599">
        <v>0</v>
      </c>
      <c r="N599">
        <v>0</v>
      </c>
      <c r="O599">
        <v>0</v>
      </c>
      <c r="Q599">
        <v>2434.41</v>
      </c>
      <c r="R599">
        <v>56667.97</v>
      </c>
      <c r="S599">
        <v>0</v>
      </c>
      <c r="T599">
        <v>0</v>
      </c>
      <c r="U599">
        <v>0</v>
      </c>
      <c r="V599">
        <v>6000</v>
      </c>
      <c r="W599">
        <v>0</v>
      </c>
      <c r="X599">
        <v>50000</v>
      </c>
      <c r="Y599">
        <v>9243.7900000000009</v>
      </c>
      <c r="Z599">
        <v>0</v>
      </c>
      <c r="AB599">
        <v>0</v>
      </c>
      <c r="AC599">
        <v>0</v>
      </c>
      <c r="AD599">
        <v>2434.41</v>
      </c>
      <c r="AE599">
        <v>0</v>
      </c>
      <c r="AF599">
        <v>0</v>
      </c>
      <c r="AG599">
        <v>2373.23</v>
      </c>
      <c r="AH599">
        <v>61.179999999999836</v>
      </c>
      <c r="AI599">
        <v>2434.41</v>
      </c>
      <c r="AJ599">
        <v>0</v>
      </c>
      <c r="AK599">
        <v>0</v>
      </c>
      <c r="AL599">
        <v>0</v>
      </c>
    </row>
    <row r="600" spans="1:38" hidden="1" x14ac:dyDescent="0.2">
      <c r="A600">
        <v>9000825</v>
      </c>
      <c r="B600" t="s">
        <v>1822</v>
      </c>
      <c r="C600" t="s">
        <v>426</v>
      </c>
      <c r="D600" t="s">
        <v>1823</v>
      </c>
      <c r="E600" t="s">
        <v>1824</v>
      </c>
      <c r="F600" t="s">
        <v>125</v>
      </c>
      <c r="G600">
        <v>0</v>
      </c>
      <c r="H600">
        <v>0</v>
      </c>
      <c r="I600">
        <v>0</v>
      </c>
      <c r="J600">
        <v>3.6</v>
      </c>
      <c r="L600">
        <v>6139.27</v>
      </c>
      <c r="M600">
        <v>0</v>
      </c>
      <c r="N600">
        <v>0</v>
      </c>
      <c r="O600">
        <v>170</v>
      </c>
      <c r="Q600">
        <v>5969.27</v>
      </c>
      <c r="R600">
        <v>93453.77</v>
      </c>
      <c r="S600">
        <v>0</v>
      </c>
      <c r="T600">
        <v>0</v>
      </c>
      <c r="U600">
        <v>0</v>
      </c>
      <c r="V600">
        <v>6670</v>
      </c>
      <c r="W600">
        <v>0</v>
      </c>
      <c r="X600">
        <v>50000</v>
      </c>
      <c r="Y600">
        <v>15938.9</v>
      </c>
      <c r="Z600">
        <v>625.35</v>
      </c>
      <c r="AB600">
        <v>542.71</v>
      </c>
      <c r="AC600">
        <v>82.64</v>
      </c>
      <c r="AD600">
        <v>5886.63</v>
      </c>
      <c r="AE600">
        <v>86.2</v>
      </c>
      <c r="AF600">
        <v>-3.5600000000000023</v>
      </c>
      <c r="AG600">
        <v>6024.18</v>
      </c>
      <c r="AH600">
        <v>-137.55000000000018</v>
      </c>
      <c r="AI600">
        <v>5969.27</v>
      </c>
      <c r="AJ600">
        <v>0</v>
      </c>
      <c r="AK600">
        <v>0</v>
      </c>
      <c r="AL600">
        <v>82.64</v>
      </c>
    </row>
    <row r="601" spans="1:38" hidden="1" x14ac:dyDescent="0.2">
      <c r="A601">
        <v>9000826</v>
      </c>
      <c r="B601" t="s">
        <v>1825</v>
      </c>
      <c r="C601" t="s">
        <v>278</v>
      </c>
      <c r="D601" t="s">
        <v>1826</v>
      </c>
      <c r="E601" t="s">
        <v>2392</v>
      </c>
      <c r="F601" t="s">
        <v>125</v>
      </c>
      <c r="G601">
        <v>0</v>
      </c>
      <c r="H601">
        <v>0</v>
      </c>
      <c r="I601">
        <v>7253</v>
      </c>
      <c r="J601">
        <v>0</v>
      </c>
      <c r="L601">
        <v>7063.33</v>
      </c>
      <c r="M601">
        <v>0</v>
      </c>
      <c r="N601">
        <v>0</v>
      </c>
      <c r="O601">
        <v>0</v>
      </c>
      <c r="Q601">
        <v>7063.33</v>
      </c>
      <c r="R601">
        <v>118194.37</v>
      </c>
      <c r="S601">
        <v>10000</v>
      </c>
      <c r="T601">
        <v>7000</v>
      </c>
      <c r="U601">
        <v>0</v>
      </c>
      <c r="V601">
        <v>10000</v>
      </c>
      <c r="W601">
        <v>0</v>
      </c>
      <c r="X601">
        <v>50000</v>
      </c>
      <c r="Y601">
        <v>24758.86</v>
      </c>
      <c r="Z601">
        <v>493.07</v>
      </c>
      <c r="AB601">
        <v>431.27</v>
      </c>
      <c r="AC601">
        <v>61.8</v>
      </c>
      <c r="AD601">
        <v>7001.53</v>
      </c>
      <c r="AE601">
        <v>0</v>
      </c>
      <c r="AF601">
        <v>61.8</v>
      </c>
      <c r="AG601">
        <v>7124.55</v>
      </c>
      <c r="AH601">
        <v>-123.02000000000044</v>
      </c>
      <c r="AI601">
        <v>7063.33</v>
      </c>
      <c r="AJ601">
        <v>0</v>
      </c>
      <c r="AK601">
        <v>0</v>
      </c>
      <c r="AL601">
        <v>61.8</v>
      </c>
    </row>
    <row r="602" spans="1:38" hidden="1" x14ac:dyDescent="0.2">
      <c r="A602">
        <v>9000827</v>
      </c>
      <c r="B602" t="s">
        <v>1827</v>
      </c>
      <c r="C602" t="s">
        <v>278</v>
      </c>
      <c r="D602" t="s">
        <v>1828</v>
      </c>
      <c r="E602" t="s">
        <v>1829</v>
      </c>
      <c r="F602" t="s">
        <v>125</v>
      </c>
      <c r="G602">
        <v>0</v>
      </c>
      <c r="H602">
        <v>0</v>
      </c>
      <c r="I602">
        <v>0</v>
      </c>
      <c r="J602">
        <v>4.5</v>
      </c>
      <c r="L602">
        <v>7488.46</v>
      </c>
      <c r="M602">
        <v>0</v>
      </c>
      <c r="N602">
        <v>0</v>
      </c>
      <c r="O602">
        <v>0</v>
      </c>
      <c r="Q602">
        <v>7488.46</v>
      </c>
      <c r="R602">
        <v>116478.25</v>
      </c>
      <c r="S602">
        <v>10000</v>
      </c>
      <c r="T602">
        <v>10000</v>
      </c>
      <c r="U602">
        <v>0</v>
      </c>
      <c r="V602">
        <v>0</v>
      </c>
      <c r="W602">
        <v>0</v>
      </c>
      <c r="X602">
        <v>50000</v>
      </c>
      <c r="Y602">
        <v>21039.52</v>
      </c>
      <c r="Z602">
        <v>763.16</v>
      </c>
      <c r="AB602">
        <v>685.84</v>
      </c>
      <c r="AC602">
        <v>77.319999999999993</v>
      </c>
      <c r="AD602">
        <v>7411.14</v>
      </c>
      <c r="AE602">
        <v>107.56</v>
      </c>
      <c r="AF602">
        <v>-30.240000000000009</v>
      </c>
      <c r="AG602">
        <v>8399.11</v>
      </c>
      <c r="AH602">
        <v>-987.97000000000025</v>
      </c>
      <c r="AI602">
        <v>7488.46</v>
      </c>
      <c r="AJ602">
        <v>0</v>
      </c>
      <c r="AK602">
        <v>0</v>
      </c>
      <c r="AL602">
        <v>77.319999999999993</v>
      </c>
    </row>
    <row r="603" spans="1:38" hidden="1" x14ac:dyDescent="0.2">
      <c r="A603">
        <v>9000828</v>
      </c>
      <c r="B603" t="s">
        <v>1830</v>
      </c>
      <c r="C603" t="s">
        <v>61</v>
      </c>
      <c r="D603" t="s">
        <v>1831</v>
      </c>
      <c r="E603" t="s">
        <v>1832</v>
      </c>
      <c r="F603" t="s">
        <v>105</v>
      </c>
      <c r="G603">
        <v>0</v>
      </c>
      <c r="H603">
        <v>0</v>
      </c>
      <c r="I603">
        <v>0</v>
      </c>
      <c r="J603">
        <v>1.65</v>
      </c>
      <c r="L603">
        <v>2791.82</v>
      </c>
      <c r="M603">
        <v>0</v>
      </c>
      <c r="N603">
        <v>0</v>
      </c>
      <c r="O603">
        <v>0</v>
      </c>
      <c r="Q603">
        <v>2791.82</v>
      </c>
      <c r="R603">
        <v>52422.909999999996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50000</v>
      </c>
      <c r="Y603">
        <v>6611.45</v>
      </c>
      <c r="Z603">
        <v>0</v>
      </c>
      <c r="AB603">
        <v>0</v>
      </c>
      <c r="AC603">
        <v>0</v>
      </c>
      <c r="AD603">
        <v>2791.82</v>
      </c>
      <c r="AE603">
        <v>0</v>
      </c>
      <c r="AF603">
        <v>0</v>
      </c>
      <c r="AG603">
        <v>2788.59</v>
      </c>
      <c r="AH603">
        <v>3.2300000000000182</v>
      </c>
      <c r="AI603">
        <v>2791.82</v>
      </c>
      <c r="AJ603">
        <v>0</v>
      </c>
      <c r="AK603">
        <v>0</v>
      </c>
      <c r="AL603">
        <v>0</v>
      </c>
    </row>
    <row r="604" spans="1:38" hidden="1" x14ac:dyDescent="0.2">
      <c r="A604">
        <v>9000829</v>
      </c>
      <c r="B604" t="s">
        <v>1833</v>
      </c>
      <c r="C604" t="s">
        <v>363</v>
      </c>
      <c r="D604" t="s">
        <v>1834</v>
      </c>
      <c r="E604" t="s">
        <v>1835</v>
      </c>
      <c r="F604" t="s">
        <v>105</v>
      </c>
      <c r="G604">
        <v>0</v>
      </c>
      <c r="H604">
        <v>0</v>
      </c>
      <c r="I604">
        <v>0</v>
      </c>
      <c r="J604">
        <v>1.65</v>
      </c>
      <c r="L604">
        <v>2801.7</v>
      </c>
      <c r="M604">
        <v>0</v>
      </c>
      <c r="N604">
        <v>0</v>
      </c>
      <c r="O604">
        <v>0</v>
      </c>
      <c r="Q604">
        <v>2801.7</v>
      </c>
      <c r="R604">
        <v>52949.03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50000</v>
      </c>
      <c r="Y604">
        <v>6613.19</v>
      </c>
      <c r="Z604">
        <v>0</v>
      </c>
      <c r="AB604">
        <v>0</v>
      </c>
      <c r="AC604">
        <v>0</v>
      </c>
      <c r="AD604">
        <v>2801.7</v>
      </c>
      <c r="AE604">
        <v>0</v>
      </c>
      <c r="AF604">
        <v>0</v>
      </c>
      <c r="AG604">
        <v>3005</v>
      </c>
      <c r="AH604">
        <v>-203.30000000000018</v>
      </c>
      <c r="AI604">
        <v>2801.7</v>
      </c>
      <c r="AJ604">
        <v>0</v>
      </c>
      <c r="AK604">
        <v>0</v>
      </c>
      <c r="AL604">
        <v>0</v>
      </c>
    </row>
    <row r="605" spans="1:38" hidden="1" x14ac:dyDescent="0.2">
      <c r="A605">
        <v>9000830</v>
      </c>
      <c r="B605" t="s">
        <v>1836</v>
      </c>
      <c r="C605" t="s">
        <v>39</v>
      </c>
      <c r="D605" t="s">
        <v>1837</v>
      </c>
      <c r="E605" t="s">
        <v>1838</v>
      </c>
      <c r="F605" t="s">
        <v>105</v>
      </c>
      <c r="G605">
        <v>0</v>
      </c>
      <c r="H605">
        <v>0</v>
      </c>
      <c r="I605">
        <v>0</v>
      </c>
      <c r="J605">
        <v>1.65</v>
      </c>
      <c r="L605">
        <v>2805</v>
      </c>
      <c r="M605">
        <v>0</v>
      </c>
      <c r="N605">
        <v>0</v>
      </c>
      <c r="O605">
        <v>0</v>
      </c>
      <c r="Q605">
        <v>2805</v>
      </c>
      <c r="R605">
        <v>52858.8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50000</v>
      </c>
      <c r="Y605">
        <v>6613.19</v>
      </c>
      <c r="Z605">
        <v>0</v>
      </c>
      <c r="AB605">
        <v>0</v>
      </c>
      <c r="AC605">
        <v>0</v>
      </c>
      <c r="AD605">
        <v>2805</v>
      </c>
      <c r="AE605">
        <v>0</v>
      </c>
      <c r="AF605">
        <v>0</v>
      </c>
      <c r="AG605">
        <v>2805</v>
      </c>
      <c r="AH605">
        <v>0</v>
      </c>
      <c r="AI605">
        <v>2805</v>
      </c>
      <c r="AJ605">
        <v>0</v>
      </c>
      <c r="AK605">
        <v>0</v>
      </c>
      <c r="AL605">
        <v>0</v>
      </c>
    </row>
    <row r="606" spans="1:38" hidden="1" x14ac:dyDescent="0.2">
      <c r="A606">
        <v>9000831</v>
      </c>
      <c r="B606" t="s">
        <v>1839</v>
      </c>
      <c r="C606" t="s">
        <v>71</v>
      </c>
      <c r="D606" t="s">
        <v>1840</v>
      </c>
      <c r="E606" t="s">
        <v>1841</v>
      </c>
      <c r="F606" t="s">
        <v>105</v>
      </c>
      <c r="G606">
        <v>0</v>
      </c>
      <c r="H606">
        <v>7253</v>
      </c>
      <c r="I606">
        <v>0</v>
      </c>
      <c r="J606">
        <v>0</v>
      </c>
      <c r="L606">
        <v>7253</v>
      </c>
      <c r="M606">
        <v>0</v>
      </c>
      <c r="N606">
        <v>0</v>
      </c>
      <c r="O606">
        <v>0</v>
      </c>
      <c r="Q606">
        <v>7253</v>
      </c>
      <c r="R606">
        <v>110092.4</v>
      </c>
      <c r="S606">
        <v>0</v>
      </c>
      <c r="T606">
        <v>0</v>
      </c>
      <c r="U606">
        <v>11000</v>
      </c>
      <c r="V606">
        <v>10000</v>
      </c>
      <c r="W606">
        <v>0</v>
      </c>
      <c r="X606">
        <v>50000</v>
      </c>
      <c r="Y606">
        <v>20815.28</v>
      </c>
      <c r="Z606">
        <v>548.30999999999995</v>
      </c>
      <c r="AB606">
        <v>529.78</v>
      </c>
      <c r="AC606">
        <v>18.53</v>
      </c>
      <c r="AD606">
        <v>7234.47</v>
      </c>
      <c r="AE606">
        <v>18.53</v>
      </c>
      <c r="AF606">
        <v>0</v>
      </c>
      <c r="AG606">
        <v>7234.47</v>
      </c>
      <c r="AH606">
        <v>0</v>
      </c>
      <c r="AI606">
        <v>7253</v>
      </c>
      <c r="AJ606">
        <v>0</v>
      </c>
      <c r="AK606">
        <v>0</v>
      </c>
      <c r="AL606">
        <v>18.53</v>
      </c>
    </row>
    <row r="607" spans="1:38" hidden="1" x14ac:dyDescent="0.2">
      <c r="A607">
        <v>9000832</v>
      </c>
      <c r="B607" t="s">
        <v>1842</v>
      </c>
      <c r="C607" t="s">
        <v>101</v>
      </c>
      <c r="D607" t="s">
        <v>1843</v>
      </c>
      <c r="E607" t="s">
        <v>1844</v>
      </c>
      <c r="F607" t="s">
        <v>160</v>
      </c>
      <c r="G607">
        <v>0</v>
      </c>
      <c r="H607">
        <v>0</v>
      </c>
      <c r="I607">
        <v>0</v>
      </c>
      <c r="J607">
        <v>1.2</v>
      </c>
      <c r="L607">
        <v>2069.6799999999998</v>
      </c>
      <c r="M607">
        <v>0</v>
      </c>
      <c r="N607">
        <v>0</v>
      </c>
      <c r="O607">
        <v>0</v>
      </c>
      <c r="Q607">
        <v>2069.6799999999998</v>
      </c>
      <c r="R607">
        <v>48490.01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50000</v>
      </c>
      <c r="Y607">
        <v>7227.87</v>
      </c>
      <c r="Z607">
        <v>0</v>
      </c>
      <c r="AB607">
        <v>0</v>
      </c>
      <c r="AC607">
        <v>0</v>
      </c>
      <c r="AD607">
        <v>2069.6799999999998</v>
      </c>
      <c r="AE607">
        <v>0</v>
      </c>
      <c r="AF607">
        <v>0</v>
      </c>
      <c r="AG607">
        <v>2072.33</v>
      </c>
      <c r="AH607">
        <v>-2.6500000000000909</v>
      </c>
      <c r="AI607">
        <v>2069.6799999999998</v>
      </c>
      <c r="AJ607">
        <v>0</v>
      </c>
      <c r="AK607">
        <v>0</v>
      </c>
      <c r="AL607">
        <v>0</v>
      </c>
    </row>
    <row r="608" spans="1:38" hidden="1" x14ac:dyDescent="0.2">
      <c r="A608">
        <v>9000833</v>
      </c>
      <c r="B608" t="s">
        <v>1845</v>
      </c>
      <c r="C608" t="s">
        <v>101</v>
      </c>
      <c r="D608" t="s">
        <v>1846</v>
      </c>
      <c r="E608" t="s">
        <v>1847</v>
      </c>
      <c r="F608" t="s">
        <v>160</v>
      </c>
      <c r="G608">
        <v>0</v>
      </c>
      <c r="H608">
        <v>0</v>
      </c>
      <c r="I608">
        <v>0</v>
      </c>
      <c r="J608">
        <v>1.2</v>
      </c>
      <c r="L608">
        <v>2069.6799999999998</v>
      </c>
      <c r="M608">
        <v>0</v>
      </c>
      <c r="N608">
        <v>0</v>
      </c>
      <c r="O608">
        <v>0</v>
      </c>
      <c r="Q608">
        <v>2069.6799999999998</v>
      </c>
      <c r="R608">
        <v>48600.01</v>
      </c>
      <c r="S608">
        <v>0</v>
      </c>
      <c r="T608">
        <v>0</v>
      </c>
      <c r="U608">
        <v>0</v>
      </c>
      <c r="V608">
        <v>10000</v>
      </c>
      <c r="W608">
        <v>0</v>
      </c>
      <c r="X608">
        <v>50000</v>
      </c>
      <c r="Y608">
        <v>6924.12</v>
      </c>
      <c r="Z608">
        <v>0</v>
      </c>
      <c r="AB608">
        <v>0</v>
      </c>
      <c r="AC608">
        <v>0</v>
      </c>
      <c r="AD608">
        <v>2069.6799999999998</v>
      </c>
      <c r="AE608">
        <v>0</v>
      </c>
      <c r="AF608">
        <v>0</v>
      </c>
      <c r="AG608">
        <v>2038.82</v>
      </c>
      <c r="AH608">
        <v>30.8599999999999</v>
      </c>
      <c r="AI608">
        <v>2069.6799999999998</v>
      </c>
      <c r="AJ608">
        <v>0</v>
      </c>
      <c r="AK608">
        <v>0</v>
      </c>
      <c r="AL608">
        <v>0</v>
      </c>
    </row>
    <row r="609" spans="1:38" hidden="1" x14ac:dyDescent="0.2">
      <c r="A609">
        <v>9000834</v>
      </c>
      <c r="B609" t="s">
        <v>1848</v>
      </c>
      <c r="C609" t="s">
        <v>101</v>
      </c>
      <c r="D609" t="s">
        <v>1849</v>
      </c>
      <c r="E609" t="s">
        <v>1850</v>
      </c>
      <c r="F609" t="s">
        <v>160</v>
      </c>
      <c r="G609">
        <v>0</v>
      </c>
      <c r="H609">
        <v>0</v>
      </c>
      <c r="I609">
        <v>0</v>
      </c>
      <c r="J609">
        <v>1.2</v>
      </c>
      <c r="L609">
        <v>2069.6799999999998</v>
      </c>
      <c r="M609">
        <v>0</v>
      </c>
      <c r="N609">
        <v>0</v>
      </c>
      <c r="O609">
        <v>0</v>
      </c>
      <c r="Q609">
        <v>2069.6799999999998</v>
      </c>
      <c r="R609">
        <v>49205.37</v>
      </c>
      <c r="S609">
        <v>5000</v>
      </c>
      <c r="T609">
        <v>0</v>
      </c>
      <c r="U609">
        <v>0</v>
      </c>
      <c r="V609">
        <v>8000</v>
      </c>
      <c r="W609">
        <v>0</v>
      </c>
      <c r="X609">
        <v>50000</v>
      </c>
      <c r="Y609">
        <v>6784.82</v>
      </c>
      <c r="Z609">
        <v>0</v>
      </c>
      <c r="AB609">
        <v>0</v>
      </c>
      <c r="AC609">
        <v>0</v>
      </c>
      <c r="AD609">
        <v>2069.6799999999998</v>
      </c>
      <c r="AE609">
        <v>0</v>
      </c>
      <c r="AF609">
        <v>0</v>
      </c>
      <c r="AG609">
        <v>2052.2199999999998</v>
      </c>
      <c r="AH609">
        <v>17.460000000000036</v>
      </c>
      <c r="AI609">
        <v>2069.6799999999998</v>
      </c>
      <c r="AJ609">
        <v>0</v>
      </c>
      <c r="AK609">
        <v>0</v>
      </c>
      <c r="AL609">
        <v>0</v>
      </c>
    </row>
    <row r="610" spans="1:38" hidden="1" x14ac:dyDescent="0.2">
      <c r="A610">
        <v>9000835</v>
      </c>
      <c r="B610" t="s">
        <v>1851</v>
      </c>
      <c r="C610" t="s">
        <v>101</v>
      </c>
      <c r="D610" t="s">
        <v>1852</v>
      </c>
      <c r="E610" t="s">
        <v>1853</v>
      </c>
      <c r="F610" t="s">
        <v>160</v>
      </c>
      <c r="G610">
        <v>0</v>
      </c>
      <c r="H610">
        <v>0</v>
      </c>
      <c r="I610">
        <v>0</v>
      </c>
      <c r="J610">
        <v>1</v>
      </c>
      <c r="L610">
        <v>1717.8</v>
      </c>
      <c r="M610">
        <v>0</v>
      </c>
      <c r="N610">
        <v>0</v>
      </c>
      <c r="O610">
        <v>0</v>
      </c>
      <c r="Q610">
        <v>1717.8</v>
      </c>
      <c r="R610">
        <v>44585.16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50000</v>
      </c>
      <c r="Y610">
        <v>7183.86</v>
      </c>
      <c r="Z610">
        <v>0</v>
      </c>
      <c r="AB610">
        <v>0</v>
      </c>
      <c r="AC610">
        <v>0</v>
      </c>
      <c r="AD610">
        <v>1717.8</v>
      </c>
      <c r="AE610">
        <v>0</v>
      </c>
      <c r="AF610">
        <v>0</v>
      </c>
      <c r="AG610">
        <v>1701.81</v>
      </c>
      <c r="AH610">
        <v>15.990000000000009</v>
      </c>
      <c r="AI610">
        <v>1717.8</v>
      </c>
      <c r="AJ610">
        <v>0</v>
      </c>
      <c r="AK610">
        <v>0</v>
      </c>
      <c r="AL610">
        <v>0</v>
      </c>
    </row>
    <row r="611" spans="1:38" hidden="1" x14ac:dyDescent="0.2">
      <c r="A611">
        <v>9000836</v>
      </c>
      <c r="B611" t="s">
        <v>993</v>
      </c>
      <c r="C611" t="s">
        <v>97</v>
      </c>
      <c r="D611" t="s">
        <v>1854</v>
      </c>
      <c r="E611" t="s">
        <v>1855</v>
      </c>
      <c r="F611" t="s">
        <v>160</v>
      </c>
      <c r="G611">
        <v>0</v>
      </c>
      <c r="H611">
        <v>0</v>
      </c>
      <c r="I611">
        <v>0</v>
      </c>
      <c r="J611">
        <v>1.2</v>
      </c>
      <c r="L611">
        <v>2097.0500000000002</v>
      </c>
      <c r="M611">
        <v>0</v>
      </c>
      <c r="N611">
        <v>0</v>
      </c>
      <c r="O611">
        <v>0</v>
      </c>
      <c r="Q611">
        <v>2097.0500000000002</v>
      </c>
      <c r="R611">
        <v>48266.62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50000</v>
      </c>
      <c r="Y611">
        <v>7239.21</v>
      </c>
      <c r="Z611">
        <v>0</v>
      </c>
      <c r="AB611">
        <v>0</v>
      </c>
      <c r="AC611">
        <v>0</v>
      </c>
      <c r="AD611">
        <v>2097.0500000000002</v>
      </c>
      <c r="AE611">
        <v>0</v>
      </c>
      <c r="AF611">
        <v>0</v>
      </c>
      <c r="AG611">
        <v>2097.98</v>
      </c>
      <c r="AH611">
        <v>-0.92999999999983629</v>
      </c>
      <c r="AI611">
        <v>2097.0500000000002</v>
      </c>
      <c r="AJ611">
        <v>0</v>
      </c>
      <c r="AK611">
        <v>0</v>
      </c>
      <c r="AL611">
        <v>0</v>
      </c>
    </row>
    <row r="612" spans="1:38" hidden="1" x14ac:dyDescent="0.2">
      <c r="A612">
        <v>9000837</v>
      </c>
      <c r="B612" t="s">
        <v>1856</v>
      </c>
      <c r="C612" t="s">
        <v>97</v>
      </c>
      <c r="D612" t="s">
        <v>1857</v>
      </c>
      <c r="E612" t="s">
        <v>1858</v>
      </c>
      <c r="F612" t="s">
        <v>160</v>
      </c>
      <c r="G612">
        <v>0</v>
      </c>
      <c r="H612">
        <v>0</v>
      </c>
      <c r="I612">
        <v>0</v>
      </c>
      <c r="J612">
        <v>1.2</v>
      </c>
      <c r="L612">
        <v>2056.25</v>
      </c>
      <c r="M612">
        <v>0</v>
      </c>
      <c r="N612">
        <v>0</v>
      </c>
      <c r="O612">
        <v>0</v>
      </c>
      <c r="Q612">
        <v>2056.25</v>
      </c>
      <c r="R612">
        <v>49114.99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50000</v>
      </c>
      <c r="Y612">
        <v>7180.22</v>
      </c>
      <c r="Z612">
        <v>0</v>
      </c>
      <c r="AB612">
        <v>0</v>
      </c>
      <c r="AC612">
        <v>0</v>
      </c>
      <c r="AD612">
        <v>2056.25</v>
      </c>
      <c r="AE612">
        <v>0</v>
      </c>
      <c r="AF612">
        <v>0</v>
      </c>
      <c r="AG612">
        <v>2097.98</v>
      </c>
      <c r="AH612">
        <v>-41.730000000000018</v>
      </c>
      <c r="AI612">
        <v>2056.25</v>
      </c>
      <c r="AJ612">
        <v>0</v>
      </c>
      <c r="AK612">
        <v>0</v>
      </c>
      <c r="AL612">
        <v>0</v>
      </c>
    </row>
    <row r="613" spans="1:38" hidden="1" x14ac:dyDescent="0.2">
      <c r="A613">
        <v>9000838</v>
      </c>
      <c r="B613" t="s">
        <v>1859</v>
      </c>
      <c r="C613" t="s">
        <v>363</v>
      </c>
      <c r="D613" t="s">
        <v>1860</v>
      </c>
      <c r="E613" t="s">
        <v>1861</v>
      </c>
      <c r="F613" t="s">
        <v>160</v>
      </c>
      <c r="G613">
        <v>0</v>
      </c>
      <c r="H613">
        <v>0</v>
      </c>
      <c r="I613">
        <v>0</v>
      </c>
      <c r="J613">
        <v>1.65</v>
      </c>
      <c r="L613">
        <v>2801.7</v>
      </c>
      <c r="M613">
        <v>0</v>
      </c>
      <c r="N613">
        <v>0</v>
      </c>
      <c r="O613">
        <v>0</v>
      </c>
      <c r="Q613">
        <v>2801.7</v>
      </c>
      <c r="R613">
        <v>47754.799999999996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50000</v>
      </c>
      <c r="Y613">
        <v>6795.59</v>
      </c>
      <c r="Z613">
        <v>0</v>
      </c>
      <c r="AB613">
        <v>0</v>
      </c>
      <c r="AC613">
        <v>0</v>
      </c>
      <c r="AD613">
        <v>2801.7</v>
      </c>
      <c r="AE613">
        <v>0</v>
      </c>
      <c r="AF613">
        <v>0</v>
      </c>
      <c r="AG613">
        <v>2055.58</v>
      </c>
      <c r="AH613">
        <v>746.11999999999989</v>
      </c>
      <c r="AI613">
        <v>2801.7</v>
      </c>
      <c r="AJ613">
        <v>0</v>
      </c>
      <c r="AK613">
        <v>0</v>
      </c>
      <c r="AL613">
        <v>0</v>
      </c>
    </row>
    <row r="614" spans="1:38" hidden="1" x14ac:dyDescent="0.2">
      <c r="A614">
        <v>9000839</v>
      </c>
      <c r="B614" t="s">
        <v>1862</v>
      </c>
      <c r="C614" t="s">
        <v>122</v>
      </c>
      <c r="D614" t="s">
        <v>1863</v>
      </c>
      <c r="E614" t="s">
        <v>1864</v>
      </c>
      <c r="F614" t="s">
        <v>160</v>
      </c>
      <c r="G614">
        <v>0</v>
      </c>
      <c r="H614">
        <v>0</v>
      </c>
      <c r="I614">
        <v>0</v>
      </c>
      <c r="J614">
        <v>1</v>
      </c>
      <c r="L614">
        <v>2250</v>
      </c>
      <c r="M614">
        <v>0</v>
      </c>
      <c r="N614">
        <v>0</v>
      </c>
      <c r="O614">
        <v>0</v>
      </c>
      <c r="Q614">
        <v>2250</v>
      </c>
      <c r="R614">
        <v>50857.54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50000</v>
      </c>
      <c r="Y614">
        <v>6813.35</v>
      </c>
      <c r="Z614">
        <v>0</v>
      </c>
      <c r="AB614">
        <v>0</v>
      </c>
      <c r="AC614">
        <v>0</v>
      </c>
      <c r="AD614">
        <v>2250</v>
      </c>
      <c r="AE614">
        <v>0</v>
      </c>
      <c r="AF614">
        <v>0</v>
      </c>
      <c r="AG614">
        <v>2250</v>
      </c>
      <c r="AH614">
        <v>0</v>
      </c>
      <c r="AI614">
        <v>2250</v>
      </c>
      <c r="AJ614">
        <v>0</v>
      </c>
      <c r="AK614">
        <v>0</v>
      </c>
      <c r="AL614">
        <v>0</v>
      </c>
    </row>
    <row r="615" spans="1:38" hidden="1" x14ac:dyDescent="0.2">
      <c r="A615">
        <v>9000840</v>
      </c>
      <c r="B615" t="s">
        <v>1865</v>
      </c>
      <c r="C615" t="s">
        <v>101</v>
      </c>
      <c r="D615" t="s">
        <v>1866</v>
      </c>
      <c r="E615" t="s">
        <v>1867</v>
      </c>
      <c r="F615" t="s">
        <v>105</v>
      </c>
      <c r="G615">
        <v>0</v>
      </c>
      <c r="H615">
        <v>0</v>
      </c>
      <c r="I615">
        <v>0</v>
      </c>
      <c r="J615">
        <v>1.65</v>
      </c>
      <c r="L615">
        <v>2848.96</v>
      </c>
      <c r="M615">
        <v>0</v>
      </c>
      <c r="N615">
        <v>0</v>
      </c>
      <c r="O615">
        <v>0</v>
      </c>
      <c r="Q615">
        <v>2848.96</v>
      </c>
      <c r="R615">
        <v>58692.79</v>
      </c>
      <c r="S615">
        <v>10000</v>
      </c>
      <c r="T615">
        <v>0</v>
      </c>
      <c r="U615">
        <v>0</v>
      </c>
      <c r="V615">
        <v>0</v>
      </c>
      <c r="W615">
        <v>0</v>
      </c>
      <c r="X615">
        <v>50000</v>
      </c>
      <c r="Y615">
        <v>7102.97</v>
      </c>
      <c r="Z615">
        <v>0</v>
      </c>
      <c r="AB615">
        <v>0</v>
      </c>
      <c r="AC615">
        <v>0</v>
      </c>
      <c r="AD615">
        <v>2848.96</v>
      </c>
      <c r="AE615">
        <v>0</v>
      </c>
      <c r="AF615">
        <v>0</v>
      </c>
      <c r="AG615">
        <v>2851.47</v>
      </c>
      <c r="AH615">
        <v>-2.5099999999997635</v>
      </c>
      <c r="AI615">
        <v>2848.96</v>
      </c>
      <c r="AJ615">
        <v>0</v>
      </c>
      <c r="AK615">
        <v>0</v>
      </c>
      <c r="AL615">
        <v>0</v>
      </c>
    </row>
    <row r="616" spans="1:38" hidden="1" x14ac:dyDescent="0.2">
      <c r="A616">
        <v>9000841</v>
      </c>
      <c r="B616" t="s">
        <v>1868</v>
      </c>
      <c r="C616" t="s">
        <v>101</v>
      </c>
      <c r="D616" t="s">
        <v>1869</v>
      </c>
      <c r="E616" t="s">
        <v>1870</v>
      </c>
      <c r="F616" t="s">
        <v>105</v>
      </c>
      <c r="G616">
        <v>0</v>
      </c>
      <c r="H616">
        <v>0</v>
      </c>
      <c r="I616">
        <v>0</v>
      </c>
      <c r="J616">
        <v>1.65</v>
      </c>
      <c r="L616">
        <v>2848.96</v>
      </c>
      <c r="M616">
        <v>0</v>
      </c>
      <c r="N616">
        <v>0</v>
      </c>
      <c r="O616">
        <v>0</v>
      </c>
      <c r="Q616">
        <v>2848.96</v>
      </c>
      <c r="R616">
        <v>59232.21</v>
      </c>
      <c r="S616">
        <v>5000</v>
      </c>
      <c r="T616">
        <v>10000</v>
      </c>
      <c r="U616">
        <v>0</v>
      </c>
      <c r="V616">
        <v>10000</v>
      </c>
      <c r="W616">
        <v>0</v>
      </c>
      <c r="X616">
        <v>50000</v>
      </c>
      <c r="Y616">
        <v>8078.83</v>
      </c>
      <c r="Z616">
        <v>0</v>
      </c>
      <c r="AB616">
        <v>0</v>
      </c>
      <c r="AC616">
        <v>0</v>
      </c>
      <c r="AD616">
        <v>2848.96</v>
      </c>
      <c r="AE616">
        <v>0</v>
      </c>
      <c r="AF616">
        <v>0</v>
      </c>
      <c r="AG616">
        <v>2855.5</v>
      </c>
      <c r="AH616">
        <v>-6.5399999999999636</v>
      </c>
      <c r="AI616">
        <v>2848.96</v>
      </c>
      <c r="AJ616">
        <v>0</v>
      </c>
      <c r="AK616">
        <v>0</v>
      </c>
      <c r="AL616">
        <v>0</v>
      </c>
    </row>
    <row r="617" spans="1:38" hidden="1" x14ac:dyDescent="0.2">
      <c r="A617">
        <v>9000842</v>
      </c>
      <c r="B617" t="s">
        <v>1871</v>
      </c>
      <c r="C617" t="s">
        <v>97</v>
      </c>
      <c r="D617" t="s">
        <v>1872</v>
      </c>
      <c r="E617" t="s">
        <v>1873</v>
      </c>
      <c r="F617" t="s">
        <v>160</v>
      </c>
      <c r="G617">
        <v>0</v>
      </c>
      <c r="H617">
        <v>0</v>
      </c>
      <c r="I617">
        <v>0</v>
      </c>
      <c r="J617">
        <v>1.2</v>
      </c>
      <c r="L617">
        <v>2097.0500000000002</v>
      </c>
      <c r="M617">
        <v>0</v>
      </c>
      <c r="N617">
        <v>0</v>
      </c>
      <c r="O617">
        <v>0</v>
      </c>
      <c r="Q617">
        <v>2097.0500000000002</v>
      </c>
      <c r="R617">
        <v>48696.91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50000</v>
      </c>
      <c r="Y617">
        <v>6522.16</v>
      </c>
      <c r="Z617">
        <v>0</v>
      </c>
      <c r="AB617">
        <v>0</v>
      </c>
      <c r="AC617">
        <v>0</v>
      </c>
      <c r="AD617">
        <v>2097.0500000000002</v>
      </c>
      <c r="AE617">
        <v>0</v>
      </c>
      <c r="AF617">
        <v>0</v>
      </c>
      <c r="AG617">
        <v>2097.98</v>
      </c>
      <c r="AH617">
        <v>-0.92999999999983629</v>
      </c>
      <c r="AI617">
        <v>2097.0500000000002</v>
      </c>
      <c r="AJ617">
        <v>0</v>
      </c>
      <c r="AK617">
        <v>0</v>
      </c>
      <c r="AL617">
        <v>0</v>
      </c>
    </row>
    <row r="618" spans="1:38" hidden="1" x14ac:dyDescent="0.2">
      <c r="A618">
        <v>9000843</v>
      </c>
      <c r="B618" t="s">
        <v>1874</v>
      </c>
      <c r="C618" t="s">
        <v>101</v>
      </c>
      <c r="D618" t="s">
        <v>1875</v>
      </c>
      <c r="E618" t="s">
        <v>1876</v>
      </c>
      <c r="F618" t="s">
        <v>160</v>
      </c>
      <c r="G618">
        <v>0</v>
      </c>
      <c r="H618">
        <v>0</v>
      </c>
      <c r="I618">
        <v>0</v>
      </c>
      <c r="J618">
        <v>1.2</v>
      </c>
      <c r="L618">
        <v>2062.19</v>
      </c>
      <c r="M618">
        <v>0</v>
      </c>
      <c r="N618">
        <v>0</v>
      </c>
      <c r="O618">
        <v>0</v>
      </c>
      <c r="Q618">
        <v>2062.19</v>
      </c>
      <c r="R618">
        <v>46748.32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50000</v>
      </c>
      <c r="Y618">
        <v>6200.59</v>
      </c>
      <c r="Z618">
        <v>0</v>
      </c>
      <c r="AB618">
        <v>0</v>
      </c>
      <c r="AC618">
        <v>0</v>
      </c>
      <c r="AD618">
        <v>2062.19</v>
      </c>
      <c r="AE618">
        <v>0</v>
      </c>
      <c r="AF618">
        <v>0</v>
      </c>
      <c r="AG618">
        <v>2036.72</v>
      </c>
      <c r="AH618">
        <v>25.470000000000027</v>
      </c>
      <c r="AI618">
        <v>2062.19</v>
      </c>
      <c r="AJ618">
        <v>0</v>
      </c>
      <c r="AK618">
        <v>0</v>
      </c>
      <c r="AL618">
        <v>0</v>
      </c>
    </row>
    <row r="619" spans="1:38" hidden="1" x14ac:dyDescent="0.2">
      <c r="A619">
        <v>9000844</v>
      </c>
      <c r="B619" t="s">
        <v>1877</v>
      </c>
      <c r="C619" t="s">
        <v>101</v>
      </c>
      <c r="D619" t="s">
        <v>1878</v>
      </c>
      <c r="E619" t="s">
        <v>1879</v>
      </c>
      <c r="F619" t="s">
        <v>160</v>
      </c>
      <c r="G619">
        <v>0</v>
      </c>
      <c r="H619">
        <v>0</v>
      </c>
      <c r="I619">
        <v>0</v>
      </c>
      <c r="J619">
        <v>1.2</v>
      </c>
      <c r="L619">
        <v>2062.19</v>
      </c>
      <c r="M619">
        <v>0</v>
      </c>
      <c r="N619">
        <v>0</v>
      </c>
      <c r="O619">
        <v>0</v>
      </c>
      <c r="Q619">
        <v>2062.19</v>
      </c>
      <c r="R619">
        <v>48580.29</v>
      </c>
      <c r="S619">
        <v>5000</v>
      </c>
      <c r="T619">
        <v>0</v>
      </c>
      <c r="U619">
        <v>0</v>
      </c>
      <c r="V619">
        <v>10000</v>
      </c>
      <c r="W619">
        <v>0</v>
      </c>
      <c r="X619">
        <v>50000</v>
      </c>
      <c r="Y619">
        <v>7456.37</v>
      </c>
      <c r="Z619">
        <v>0</v>
      </c>
      <c r="AB619">
        <v>0</v>
      </c>
      <c r="AC619">
        <v>0</v>
      </c>
      <c r="AD619">
        <v>2062.19</v>
      </c>
      <c r="AE619">
        <v>0</v>
      </c>
      <c r="AF619">
        <v>0</v>
      </c>
      <c r="AG619">
        <v>2073.59</v>
      </c>
      <c r="AH619">
        <v>-11.400000000000091</v>
      </c>
      <c r="AI619">
        <v>2062.19</v>
      </c>
      <c r="AJ619">
        <v>0</v>
      </c>
      <c r="AK619">
        <v>0</v>
      </c>
      <c r="AL619">
        <v>0</v>
      </c>
    </row>
    <row r="620" spans="1:38" hidden="1" x14ac:dyDescent="0.2">
      <c r="A620">
        <v>9000845</v>
      </c>
      <c r="B620" t="s">
        <v>1880</v>
      </c>
      <c r="C620" t="s">
        <v>101</v>
      </c>
      <c r="D620" t="s">
        <v>1881</v>
      </c>
      <c r="E620" t="s">
        <v>1882</v>
      </c>
      <c r="F620" t="s">
        <v>160</v>
      </c>
      <c r="G620">
        <v>0</v>
      </c>
      <c r="H620">
        <v>0</v>
      </c>
      <c r="I620">
        <v>0</v>
      </c>
      <c r="J620">
        <v>1.2</v>
      </c>
      <c r="L620">
        <v>2078.0100000000002</v>
      </c>
      <c r="M620">
        <v>0</v>
      </c>
      <c r="N620">
        <v>0</v>
      </c>
      <c r="O620">
        <v>0</v>
      </c>
      <c r="Q620">
        <v>2078.0100000000002</v>
      </c>
      <c r="R620">
        <v>47099.41</v>
      </c>
      <c r="S620">
        <v>0</v>
      </c>
      <c r="T620">
        <v>0</v>
      </c>
      <c r="U620">
        <v>0</v>
      </c>
      <c r="V620">
        <v>9000</v>
      </c>
      <c r="W620">
        <v>0</v>
      </c>
      <c r="X620">
        <v>50000</v>
      </c>
      <c r="Y620">
        <v>7477.45</v>
      </c>
      <c r="Z620">
        <v>0</v>
      </c>
      <c r="AB620">
        <v>0</v>
      </c>
      <c r="AC620">
        <v>0</v>
      </c>
      <c r="AD620">
        <v>2078.0100000000002</v>
      </c>
      <c r="AE620">
        <v>0</v>
      </c>
      <c r="AF620">
        <v>0</v>
      </c>
      <c r="AG620">
        <v>1538.98</v>
      </c>
      <c r="AH620">
        <v>539.0300000000002</v>
      </c>
      <c r="AI620">
        <v>2078.0100000000002</v>
      </c>
      <c r="AJ620">
        <v>0</v>
      </c>
      <c r="AK620">
        <v>0</v>
      </c>
      <c r="AL620">
        <v>0</v>
      </c>
    </row>
    <row r="621" spans="1:38" hidden="1" x14ac:dyDescent="0.2">
      <c r="A621">
        <v>9000846</v>
      </c>
      <c r="B621" t="s">
        <v>1883</v>
      </c>
      <c r="C621" t="s">
        <v>101</v>
      </c>
      <c r="D621" t="s">
        <v>1884</v>
      </c>
      <c r="E621" t="s">
        <v>1885</v>
      </c>
      <c r="F621" t="s">
        <v>160</v>
      </c>
      <c r="G621">
        <v>0</v>
      </c>
      <c r="H621">
        <v>0</v>
      </c>
      <c r="I621">
        <v>0</v>
      </c>
      <c r="J621">
        <v>1.2</v>
      </c>
      <c r="L621">
        <v>2061.36</v>
      </c>
      <c r="M621">
        <v>0</v>
      </c>
      <c r="N621">
        <v>0</v>
      </c>
      <c r="O621">
        <v>0</v>
      </c>
      <c r="Q621">
        <v>2061.36</v>
      </c>
      <c r="R621">
        <v>49150.87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50000</v>
      </c>
      <c r="Y621">
        <v>7492.07</v>
      </c>
      <c r="Z621">
        <v>0</v>
      </c>
      <c r="AB621">
        <v>0</v>
      </c>
      <c r="AC621">
        <v>0</v>
      </c>
      <c r="AD621">
        <v>2061.36</v>
      </c>
      <c r="AE621">
        <v>0</v>
      </c>
      <c r="AF621">
        <v>0</v>
      </c>
      <c r="AG621">
        <v>2042.17</v>
      </c>
      <c r="AH621">
        <v>19.190000000000055</v>
      </c>
      <c r="AI621">
        <v>2061.36</v>
      </c>
      <c r="AJ621">
        <v>0</v>
      </c>
      <c r="AK621">
        <v>0</v>
      </c>
      <c r="AL621">
        <v>0</v>
      </c>
    </row>
    <row r="622" spans="1:38" hidden="1" x14ac:dyDescent="0.2">
      <c r="A622">
        <v>9000847</v>
      </c>
      <c r="B622" t="s">
        <v>1886</v>
      </c>
      <c r="C622" t="s">
        <v>101</v>
      </c>
      <c r="D622" t="s">
        <v>1887</v>
      </c>
      <c r="E622" t="s">
        <v>1888</v>
      </c>
      <c r="F622" t="s">
        <v>160</v>
      </c>
      <c r="G622">
        <v>0</v>
      </c>
      <c r="H622">
        <v>0</v>
      </c>
      <c r="I622">
        <v>0</v>
      </c>
      <c r="J622">
        <v>1.2</v>
      </c>
      <c r="L622">
        <v>2070.52</v>
      </c>
      <c r="M622">
        <v>0</v>
      </c>
      <c r="N622">
        <v>0</v>
      </c>
      <c r="O622">
        <v>0</v>
      </c>
      <c r="Q622">
        <v>2070.52</v>
      </c>
      <c r="R622">
        <v>48565.619999999995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50000</v>
      </c>
      <c r="Y622">
        <v>7303.11</v>
      </c>
      <c r="Z622">
        <v>0</v>
      </c>
      <c r="AB622">
        <v>0</v>
      </c>
      <c r="AC622">
        <v>0</v>
      </c>
      <c r="AD622">
        <v>2070.52</v>
      </c>
      <c r="AE622">
        <v>0</v>
      </c>
      <c r="AF622">
        <v>0</v>
      </c>
      <c r="AG622">
        <v>2070.2399999999998</v>
      </c>
      <c r="AH622">
        <v>0.28000000000020009</v>
      </c>
      <c r="AI622">
        <v>2070.52</v>
      </c>
      <c r="AJ622">
        <v>0</v>
      </c>
      <c r="AK622">
        <v>0</v>
      </c>
      <c r="AL622">
        <v>0</v>
      </c>
    </row>
    <row r="623" spans="1:38" hidden="1" x14ac:dyDescent="0.2">
      <c r="A623">
        <v>9000848</v>
      </c>
      <c r="B623" t="s">
        <v>1889</v>
      </c>
      <c r="C623" t="s">
        <v>101</v>
      </c>
      <c r="D623" t="s">
        <v>1890</v>
      </c>
      <c r="E623" t="s">
        <v>1891</v>
      </c>
      <c r="F623" t="s">
        <v>160</v>
      </c>
      <c r="G623">
        <v>0</v>
      </c>
      <c r="H623">
        <v>0</v>
      </c>
      <c r="I623">
        <v>0</v>
      </c>
      <c r="J623">
        <v>1</v>
      </c>
      <c r="L623">
        <v>1724.74</v>
      </c>
      <c r="M623">
        <v>0</v>
      </c>
      <c r="N623">
        <v>0</v>
      </c>
      <c r="O623">
        <v>0</v>
      </c>
      <c r="Q623">
        <v>1724.74</v>
      </c>
      <c r="R623">
        <v>45687.27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50000</v>
      </c>
      <c r="Y623">
        <v>6873.55</v>
      </c>
      <c r="Z623">
        <v>0</v>
      </c>
      <c r="AB623">
        <v>0</v>
      </c>
      <c r="AC623">
        <v>0</v>
      </c>
      <c r="AD623">
        <v>1724.74</v>
      </c>
      <c r="AE623">
        <v>0</v>
      </c>
      <c r="AF623">
        <v>0</v>
      </c>
      <c r="AG623">
        <v>1736.72</v>
      </c>
      <c r="AH623">
        <v>-11.980000000000018</v>
      </c>
      <c r="AI623">
        <v>1724.74</v>
      </c>
      <c r="AJ623">
        <v>0</v>
      </c>
      <c r="AK623">
        <v>0</v>
      </c>
      <c r="AL623">
        <v>0</v>
      </c>
    </row>
    <row r="624" spans="1:38" hidden="1" x14ac:dyDescent="0.2">
      <c r="A624">
        <v>9000849</v>
      </c>
      <c r="B624" t="s">
        <v>1892</v>
      </c>
      <c r="C624" t="s">
        <v>101</v>
      </c>
      <c r="D624" t="s">
        <v>1893</v>
      </c>
      <c r="E624" t="s">
        <v>1894</v>
      </c>
      <c r="F624" t="s">
        <v>160</v>
      </c>
      <c r="G624">
        <v>0</v>
      </c>
      <c r="H624">
        <v>0</v>
      </c>
      <c r="I624">
        <v>0</v>
      </c>
      <c r="J624">
        <v>1</v>
      </c>
      <c r="L624">
        <v>1724.74</v>
      </c>
      <c r="M624">
        <v>0</v>
      </c>
      <c r="N624">
        <v>0</v>
      </c>
      <c r="O624">
        <v>0</v>
      </c>
      <c r="Q624">
        <v>1724.74</v>
      </c>
      <c r="R624">
        <v>44543.079999999994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50000</v>
      </c>
      <c r="Y624">
        <v>6968.35</v>
      </c>
      <c r="Z624">
        <v>0</v>
      </c>
      <c r="AB624">
        <v>0</v>
      </c>
      <c r="AC624">
        <v>0</v>
      </c>
      <c r="AD624">
        <v>1724.74</v>
      </c>
      <c r="AE624">
        <v>0</v>
      </c>
      <c r="AF624">
        <v>0</v>
      </c>
      <c r="AG624">
        <v>1699.02</v>
      </c>
      <c r="AH624">
        <v>25.720000000000027</v>
      </c>
      <c r="AI624">
        <v>1724.74</v>
      </c>
      <c r="AJ624">
        <v>0</v>
      </c>
      <c r="AK624">
        <v>0</v>
      </c>
      <c r="AL624">
        <v>0</v>
      </c>
    </row>
    <row r="625" spans="1:38" hidden="1" x14ac:dyDescent="0.2">
      <c r="A625">
        <v>9000850</v>
      </c>
      <c r="B625" t="s">
        <v>1895</v>
      </c>
      <c r="C625" t="s">
        <v>101</v>
      </c>
      <c r="D625" t="s">
        <v>1896</v>
      </c>
      <c r="E625" t="s">
        <v>1897</v>
      </c>
      <c r="F625" t="s">
        <v>160</v>
      </c>
      <c r="G625">
        <v>0</v>
      </c>
      <c r="H625">
        <v>0</v>
      </c>
      <c r="I625">
        <v>0</v>
      </c>
      <c r="J625">
        <v>1.2</v>
      </c>
      <c r="L625">
        <v>2061.36</v>
      </c>
      <c r="M625">
        <v>0</v>
      </c>
      <c r="N625">
        <v>0</v>
      </c>
      <c r="O625">
        <v>0</v>
      </c>
      <c r="Q625">
        <v>2061.36</v>
      </c>
      <c r="R625">
        <v>49792.13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50000</v>
      </c>
      <c r="Y625">
        <v>6938.99</v>
      </c>
      <c r="Z625">
        <v>0</v>
      </c>
      <c r="AB625">
        <v>0</v>
      </c>
      <c r="AC625">
        <v>0</v>
      </c>
      <c r="AD625">
        <v>2061.36</v>
      </c>
      <c r="AE625">
        <v>0</v>
      </c>
      <c r="AF625">
        <v>0</v>
      </c>
      <c r="AG625">
        <v>2075.6799999999998</v>
      </c>
      <c r="AH625">
        <v>-14.319999999999709</v>
      </c>
      <c r="AI625">
        <v>2061.36</v>
      </c>
      <c r="AJ625">
        <v>0</v>
      </c>
      <c r="AK625">
        <v>0</v>
      </c>
      <c r="AL625">
        <v>0</v>
      </c>
    </row>
    <row r="626" spans="1:38" hidden="1" x14ac:dyDescent="0.2">
      <c r="A626">
        <v>9000851</v>
      </c>
      <c r="B626" t="s">
        <v>1898</v>
      </c>
      <c r="C626" t="s">
        <v>101</v>
      </c>
      <c r="D626" t="s">
        <v>1899</v>
      </c>
      <c r="E626" t="s">
        <v>1900</v>
      </c>
      <c r="F626" t="s">
        <v>160</v>
      </c>
      <c r="G626">
        <v>0</v>
      </c>
      <c r="H626">
        <v>0</v>
      </c>
      <c r="I626">
        <v>0</v>
      </c>
      <c r="J626">
        <v>1</v>
      </c>
      <c r="L626">
        <v>0</v>
      </c>
      <c r="M626">
        <v>0</v>
      </c>
      <c r="N626">
        <v>0</v>
      </c>
      <c r="O626">
        <v>0</v>
      </c>
      <c r="Q626">
        <v>0</v>
      </c>
      <c r="R626">
        <v>34895.760000000002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50000</v>
      </c>
      <c r="Y626">
        <v>8424.32</v>
      </c>
      <c r="Z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">
      <c r="A627">
        <v>9000852</v>
      </c>
      <c r="B627" t="s">
        <v>1901</v>
      </c>
      <c r="C627" t="s">
        <v>101</v>
      </c>
      <c r="D627" t="s">
        <v>1902</v>
      </c>
      <c r="E627" t="s">
        <v>1903</v>
      </c>
      <c r="F627" t="s">
        <v>160</v>
      </c>
      <c r="G627">
        <v>0</v>
      </c>
      <c r="H627">
        <v>0</v>
      </c>
      <c r="I627">
        <v>0</v>
      </c>
      <c r="J627">
        <v>1.2</v>
      </c>
      <c r="L627">
        <v>2069.6799999999998</v>
      </c>
      <c r="M627">
        <v>0</v>
      </c>
      <c r="N627">
        <v>0</v>
      </c>
      <c r="O627">
        <v>0</v>
      </c>
      <c r="Q627">
        <v>2069.6799999999998</v>
      </c>
      <c r="R627">
        <v>49844.42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50000</v>
      </c>
      <c r="Y627">
        <v>9431.19</v>
      </c>
      <c r="Z627">
        <v>0</v>
      </c>
      <c r="AB627">
        <v>0</v>
      </c>
      <c r="AC627">
        <v>0</v>
      </c>
      <c r="AD627">
        <v>2069.6799999999998</v>
      </c>
      <c r="AE627">
        <v>0</v>
      </c>
      <c r="AF627">
        <v>0</v>
      </c>
      <c r="AG627">
        <v>2072.33</v>
      </c>
      <c r="AH627">
        <v>-2.6500000000000909</v>
      </c>
      <c r="AI627">
        <v>2069.6799999999998</v>
      </c>
      <c r="AJ627">
        <v>0</v>
      </c>
      <c r="AK627">
        <v>0</v>
      </c>
      <c r="AL627">
        <v>0</v>
      </c>
    </row>
    <row r="628" spans="1:38" hidden="1" x14ac:dyDescent="0.2">
      <c r="A628">
        <v>9000853</v>
      </c>
      <c r="B628" t="s">
        <v>1904</v>
      </c>
      <c r="C628" t="s">
        <v>101</v>
      </c>
      <c r="D628" t="s">
        <v>1905</v>
      </c>
      <c r="E628" t="s">
        <v>1906</v>
      </c>
      <c r="F628" t="s">
        <v>160</v>
      </c>
      <c r="G628">
        <v>0</v>
      </c>
      <c r="H628">
        <v>0</v>
      </c>
      <c r="I628">
        <v>0</v>
      </c>
      <c r="J628">
        <v>1.2</v>
      </c>
      <c r="L628">
        <v>2069.6799999999998</v>
      </c>
      <c r="M628">
        <v>0</v>
      </c>
      <c r="N628">
        <v>0</v>
      </c>
      <c r="O628">
        <v>0</v>
      </c>
      <c r="Q628">
        <v>2069.6799999999998</v>
      </c>
      <c r="R628">
        <v>49401.61</v>
      </c>
      <c r="S628">
        <v>8000</v>
      </c>
      <c r="T628">
        <v>0</v>
      </c>
      <c r="U628">
        <v>0</v>
      </c>
      <c r="V628">
        <v>0</v>
      </c>
      <c r="W628">
        <v>0</v>
      </c>
      <c r="X628">
        <v>50000</v>
      </c>
      <c r="Y628">
        <v>6974.5</v>
      </c>
      <c r="Z628">
        <v>0</v>
      </c>
      <c r="AB628">
        <v>0</v>
      </c>
      <c r="AC628">
        <v>0</v>
      </c>
      <c r="AD628">
        <v>2069.6799999999998</v>
      </c>
      <c r="AE628">
        <v>0</v>
      </c>
      <c r="AF628">
        <v>0</v>
      </c>
      <c r="AG628">
        <v>2058.9299999999998</v>
      </c>
      <c r="AH628">
        <v>10.75</v>
      </c>
      <c r="AI628">
        <v>2069.6799999999998</v>
      </c>
      <c r="AJ628">
        <v>0</v>
      </c>
      <c r="AK628">
        <v>0</v>
      </c>
      <c r="AL628">
        <v>0</v>
      </c>
    </row>
    <row r="629" spans="1:38" hidden="1" x14ac:dyDescent="0.2">
      <c r="A629">
        <v>9000854</v>
      </c>
      <c r="B629" t="s">
        <v>1907</v>
      </c>
      <c r="C629" t="s">
        <v>101</v>
      </c>
      <c r="D629" t="s">
        <v>1908</v>
      </c>
      <c r="E629" t="s">
        <v>1909</v>
      </c>
      <c r="F629" t="s">
        <v>160</v>
      </c>
      <c r="G629">
        <v>0</v>
      </c>
      <c r="H629">
        <v>0</v>
      </c>
      <c r="I629">
        <v>0</v>
      </c>
      <c r="J629">
        <v>1.2</v>
      </c>
      <c r="L629">
        <v>2069.6799999999998</v>
      </c>
      <c r="M629">
        <v>0</v>
      </c>
      <c r="N629">
        <v>0</v>
      </c>
      <c r="O629">
        <v>0</v>
      </c>
      <c r="Q629">
        <v>2069.6799999999998</v>
      </c>
      <c r="R629">
        <v>44356.71</v>
      </c>
      <c r="S629">
        <v>0</v>
      </c>
      <c r="T629">
        <v>10000</v>
      </c>
      <c r="U629">
        <v>0</v>
      </c>
      <c r="V629">
        <v>0</v>
      </c>
      <c r="W629">
        <v>0</v>
      </c>
      <c r="X629">
        <v>50000</v>
      </c>
      <c r="Y629">
        <v>6243.89</v>
      </c>
      <c r="Z629">
        <v>0</v>
      </c>
      <c r="AB629">
        <v>0</v>
      </c>
      <c r="AC629">
        <v>0</v>
      </c>
      <c r="AD629">
        <v>2069.6799999999998</v>
      </c>
      <c r="AE629">
        <v>0</v>
      </c>
      <c r="AF629">
        <v>0</v>
      </c>
      <c r="AG629">
        <v>2042.17</v>
      </c>
      <c r="AH629">
        <v>27.509999999999764</v>
      </c>
      <c r="AI629">
        <v>2069.6799999999998</v>
      </c>
      <c r="AJ629">
        <v>0</v>
      </c>
      <c r="AK629">
        <v>0</v>
      </c>
      <c r="AL629">
        <v>0</v>
      </c>
    </row>
    <row r="630" spans="1:38" hidden="1" x14ac:dyDescent="0.2">
      <c r="A630">
        <v>9000855</v>
      </c>
      <c r="B630" t="s">
        <v>1910</v>
      </c>
      <c r="C630" t="s">
        <v>101</v>
      </c>
      <c r="D630" t="s">
        <v>1911</v>
      </c>
      <c r="E630" t="s">
        <v>1912</v>
      </c>
      <c r="F630" t="s">
        <v>160</v>
      </c>
      <c r="G630">
        <v>0</v>
      </c>
      <c r="H630">
        <v>0</v>
      </c>
      <c r="I630">
        <v>0</v>
      </c>
      <c r="J630">
        <v>1.2</v>
      </c>
      <c r="L630">
        <v>2069.6799999999998</v>
      </c>
      <c r="M630">
        <v>0</v>
      </c>
      <c r="N630">
        <v>0</v>
      </c>
      <c r="O630">
        <v>0</v>
      </c>
      <c r="Q630">
        <v>2069.6799999999998</v>
      </c>
      <c r="R630">
        <v>48713.97</v>
      </c>
      <c r="S630">
        <v>0</v>
      </c>
      <c r="T630">
        <v>10000</v>
      </c>
      <c r="U630">
        <v>0</v>
      </c>
      <c r="V630">
        <v>10000</v>
      </c>
      <c r="W630">
        <v>0</v>
      </c>
      <c r="X630">
        <v>50000</v>
      </c>
      <c r="Y630">
        <v>7302.36</v>
      </c>
      <c r="Z630">
        <v>0</v>
      </c>
      <c r="AB630">
        <v>0</v>
      </c>
      <c r="AC630">
        <v>0</v>
      </c>
      <c r="AD630">
        <v>2069.6799999999998</v>
      </c>
      <c r="AE630">
        <v>0</v>
      </c>
      <c r="AF630">
        <v>0</v>
      </c>
      <c r="AG630">
        <v>2072.33</v>
      </c>
      <c r="AH630">
        <v>-2.6500000000000909</v>
      </c>
      <c r="AI630">
        <v>2069.6799999999998</v>
      </c>
      <c r="AJ630">
        <v>0</v>
      </c>
      <c r="AK630">
        <v>0</v>
      </c>
      <c r="AL630">
        <v>0</v>
      </c>
    </row>
    <row r="631" spans="1:38" hidden="1" x14ac:dyDescent="0.2">
      <c r="A631">
        <v>9000856</v>
      </c>
      <c r="B631" t="s">
        <v>1913</v>
      </c>
      <c r="C631" t="s">
        <v>101</v>
      </c>
      <c r="D631" t="s">
        <v>1914</v>
      </c>
      <c r="E631" t="s">
        <v>1915</v>
      </c>
      <c r="F631" t="s">
        <v>160</v>
      </c>
      <c r="G631">
        <v>0</v>
      </c>
      <c r="H631">
        <v>0</v>
      </c>
      <c r="I631">
        <v>0</v>
      </c>
      <c r="J631">
        <v>1.2</v>
      </c>
      <c r="L631">
        <v>2069.6799999999998</v>
      </c>
      <c r="M631">
        <v>0</v>
      </c>
      <c r="N631">
        <v>0</v>
      </c>
      <c r="O631">
        <v>0</v>
      </c>
      <c r="Q631">
        <v>2069.6799999999998</v>
      </c>
      <c r="R631">
        <v>48952.24</v>
      </c>
      <c r="S631">
        <v>10000</v>
      </c>
      <c r="T631">
        <v>0</v>
      </c>
      <c r="U631">
        <v>0</v>
      </c>
      <c r="V631">
        <v>10000</v>
      </c>
      <c r="W631">
        <v>0</v>
      </c>
      <c r="X631">
        <v>50000</v>
      </c>
      <c r="Y631">
        <v>7327.33</v>
      </c>
      <c r="Z631">
        <v>0</v>
      </c>
      <c r="AB631">
        <v>0</v>
      </c>
      <c r="AC631">
        <v>0</v>
      </c>
      <c r="AD631">
        <v>2069.6799999999998</v>
      </c>
      <c r="AE631">
        <v>0</v>
      </c>
      <c r="AF631">
        <v>0</v>
      </c>
      <c r="AG631">
        <v>2075.6799999999998</v>
      </c>
      <c r="AH631">
        <v>-6</v>
      </c>
      <c r="AI631">
        <v>2069.6799999999998</v>
      </c>
      <c r="AJ631">
        <v>0</v>
      </c>
      <c r="AK631">
        <v>0</v>
      </c>
      <c r="AL631">
        <v>0</v>
      </c>
    </row>
    <row r="632" spans="1:38" hidden="1" x14ac:dyDescent="0.2">
      <c r="A632">
        <v>9000857</v>
      </c>
      <c r="B632" t="s">
        <v>1916</v>
      </c>
      <c r="C632" t="s">
        <v>101</v>
      </c>
      <c r="D632" t="s">
        <v>1917</v>
      </c>
      <c r="E632" t="s">
        <v>1918</v>
      </c>
      <c r="F632" t="s">
        <v>160</v>
      </c>
      <c r="G632">
        <v>0</v>
      </c>
      <c r="H632">
        <v>0</v>
      </c>
      <c r="I632">
        <v>0</v>
      </c>
      <c r="J632">
        <v>1.2</v>
      </c>
      <c r="L632">
        <v>2078.84</v>
      </c>
      <c r="M632">
        <v>0</v>
      </c>
      <c r="N632">
        <v>0</v>
      </c>
      <c r="O632">
        <v>0</v>
      </c>
      <c r="Q632">
        <v>2078.84</v>
      </c>
      <c r="R632">
        <v>45774.979999999996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50000</v>
      </c>
      <c r="Y632">
        <v>6804.91</v>
      </c>
      <c r="Z632">
        <v>0</v>
      </c>
      <c r="AB632">
        <v>0</v>
      </c>
      <c r="AC632">
        <v>0</v>
      </c>
      <c r="AD632">
        <v>2078.84</v>
      </c>
      <c r="AE632">
        <v>0</v>
      </c>
      <c r="AF632">
        <v>0</v>
      </c>
      <c r="AG632">
        <v>2086.9899999999998</v>
      </c>
      <c r="AH632">
        <v>-8.1499999999996362</v>
      </c>
      <c r="AI632">
        <v>2078.84</v>
      </c>
      <c r="AJ632">
        <v>0</v>
      </c>
      <c r="AK632">
        <v>0</v>
      </c>
      <c r="AL632">
        <v>0</v>
      </c>
    </row>
    <row r="633" spans="1:38" hidden="1" x14ac:dyDescent="0.2">
      <c r="A633">
        <v>9000858</v>
      </c>
      <c r="B633" t="s">
        <v>1919</v>
      </c>
      <c r="C633" t="s">
        <v>101</v>
      </c>
      <c r="D633" t="s">
        <v>1920</v>
      </c>
      <c r="E633" t="s">
        <v>1921</v>
      </c>
      <c r="F633" t="s">
        <v>160</v>
      </c>
      <c r="G633">
        <v>0</v>
      </c>
      <c r="H633">
        <v>0</v>
      </c>
      <c r="I633">
        <v>0</v>
      </c>
      <c r="J633">
        <v>1.2</v>
      </c>
      <c r="L633">
        <v>2045.55</v>
      </c>
      <c r="M633">
        <v>0</v>
      </c>
      <c r="N633">
        <v>0</v>
      </c>
      <c r="O633">
        <v>0</v>
      </c>
      <c r="Q633">
        <v>2045.55</v>
      </c>
      <c r="R633">
        <v>46743.69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50000</v>
      </c>
      <c r="Y633">
        <v>6498.62</v>
      </c>
      <c r="Z633">
        <v>0</v>
      </c>
      <c r="AB633">
        <v>0</v>
      </c>
      <c r="AC633">
        <v>0</v>
      </c>
      <c r="AD633">
        <v>2045.55</v>
      </c>
      <c r="AE633">
        <v>0</v>
      </c>
      <c r="AF633">
        <v>0</v>
      </c>
      <c r="AG633">
        <v>2036.72</v>
      </c>
      <c r="AH633">
        <v>8.8299999999999272</v>
      </c>
      <c r="AI633">
        <v>2045.55</v>
      </c>
      <c r="AJ633">
        <v>0</v>
      </c>
      <c r="AK633">
        <v>0</v>
      </c>
      <c r="AL633">
        <v>0</v>
      </c>
    </row>
    <row r="634" spans="1:38" hidden="1" x14ac:dyDescent="0.2">
      <c r="A634">
        <v>9000859</v>
      </c>
      <c r="B634" t="s">
        <v>1922</v>
      </c>
      <c r="C634" t="s">
        <v>101</v>
      </c>
      <c r="D634" t="s">
        <v>1923</v>
      </c>
      <c r="E634" t="s">
        <v>1924</v>
      </c>
      <c r="F634" t="s">
        <v>160</v>
      </c>
      <c r="G634">
        <v>0</v>
      </c>
      <c r="H634">
        <v>0</v>
      </c>
      <c r="I634">
        <v>0</v>
      </c>
      <c r="J634">
        <v>1.2</v>
      </c>
      <c r="L634">
        <v>2062.19</v>
      </c>
      <c r="M634">
        <v>0</v>
      </c>
      <c r="N634">
        <v>0</v>
      </c>
      <c r="O634">
        <v>0</v>
      </c>
      <c r="Q634">
        <v>2062.19</v>
      </c>
      <c r="R634">
        <v>49083.05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50000</v>
      </c>
      <c r="Y634">
        <v>6890.61</v>
      </c>
      <c r="Z634">
        <v>0</v>
      </c>
      <c r="AB634">
        <v>0</v>
      </c>
      <c r="AC634">
        <v>0</v>
      </c>
      <c r="AD634">
        <v>2062.19</v>
      </c>
      <c r="AE634">
        <v>0</v>
      </c>
      <c r="AF634">
        <v>0</v>
      </c>
      <c r="AG634">
        <v>2070.2399999999998</v>
      </c>
      <c r="AH634">
        <v>-8.0499999999997272</v>
      </c>
      <c r="AI634">
        <v>2062.19</v>
      </c>
      <c r="AJ634">
        <v>0</v>
      </c>
      <c r="AK634">
        <v>0</v>
      </c>
      <c r="AL634">
        <v>0</v>
      </c>
    </row>
    <row r="635" spans="1:38" hidden="1" x14ac:dyDescent="0.2">
      <c r="A635">
        <v>9000860</v>
      </c>
      <c r="B635" t="s">
        <v>1925</v>
      </c>
      <c r="C635" t="s">
        <v>101</v>
      </c>
      <c r="D635" t="s">
        <v>1926</v>
      </c>
      <c r="E635" t="s">
        <v>1927</v>
      </c>
      <c r="F635" t="s">
        <v>160</v>
      </c>
      <c r="G635">
        <v>0</v>
      </c>
      <c r="H635">
        <v>0</v>
      </c>
      <c r="I635">
        <v>0</v>
      </c>
      <c r="J635">
        <v>1</v>
      </c>
      <c r="L635">
        <v>1718.49</v>
      </c>
      <c r="M635">
        <v>0</v>
      </c>
      <c r="N635">
        <v>0</v>
      </c>
      <c r="O635">
        <v>0</v>
      </c>
      <c r="Q635">
        <v>1718.49</v>
      </c>
      <c r="R635">
        <v>43459.839999999997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50000</v>
      </c>
      <c r="Y635">
        <v>7029.24</v>
      </c>
      <c r="Z635">
        <v>0</v>
      </c>
      <c r="AB635">
        <v>0</v>
      </c>
      <c r="AC635">
        <v>0</v>
      </c>
      <c r="AD635">
        <v>1718.49</v>
      </c>
      <c r="AE635">
        <v>0</v>
      </c>
      <c r="AF635">
        <v>0</v>
      </c>
      <c r="AG635">
        <v>1697.27</v>
      </c>
      <c r="AH635">
        <v>21.220000000000027</v>
      </c>
      <c r="AI635">
        <v>1718.49</v>
      </c>
      <c r="AJ635">
        <v>0</v>
      </c>
      <c r="AK635">
        <v>0</v>
      </c>
      <c r="AL635">
        <v>0</v>
      </c>
    </row>
    <row r="636" spans="1:38" hidden="1" x14ac:dyDescent="0.2">
      <c r="A636">
        <v>9000861</v>
      </c>
      <c r="B636" t="s">
        <v>1928</v>
      </c>
      <c r="C636" t="s">
        <v>101</v>
      </c>
      <c r="D636" t="s">
        <v>1929</v>
      </c>
      <c r="E636" t="s">
        <v>1930</v>
      </c>
      <c r="F636" t="s">
        <v>160</v>
      </c>
      <c r="G636">
        <v>0</v>
      </c>
      <c r="H636">
        <v>0</v>
      </c>
      <c r="I636">
        <v>0</v>
      </c>
      <c r="J636">
        <v>1</v>
      </c>
      <c r="L636">
        <v>1710.87</v>
      </c>
      <c r="M636">
        <v>0</v>
      </c>
      <c r="N636">
        <v>0</v>
      </c>
      <c r="O636">
        <v>0</v>
      </c>
      <c r="Q636">
        <v>1710.87</v>
      </c>
      <c r="R636">
        <v>44925.18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50000</v>
      </c>
      <c r="Y636">
        <v>6300.39</v>
      </c>
      <c r="Z636">
        <v>0</v>
      </c>
      <c r="AB636">
        <v>0</v>
      </c>
      <c r="AC636">
        <v>0</v>
      </c>
      <c r="AD636">
        <v>1710.87</v>
      </c>
      <c r="AE636">
        <v>0</v>
      </c>
      <c r="AF636">
        <v>0</v>
      </c>
      <c r="AG636">
        <v>1736.72</v>
      </c>
      <c r="AH636">
        <v>-25.850000000000136</v>
      </c>
      <c r="AI636">
        <v>1710.87</v>
      </c>
      <c r="AJ636">
        <v>0</v>
      </c>
      <c r="AK636">
        <v>0</v>
      </c>
      <c r="AL636">
        <v>0</v>
      </c>
    </row>
    <row r="637" spans="1:38" hidden="1" x14ac:dyDescent="0.2">
      <c r="A637">
        <v>9000895</v>
      </c>
      <c r="B637" t="s">
        <v>1931</v>
      </c>
      <c r="C637" t="s">
        <v>137</v>
      </c>
      <c r="D637" t="s">
        <v>1932</v>
      </c>
      <c r="E637" t="s">
        <v>1933</v>
      </c>
      <c r="F637" t="s">
        <v>29</v>
      </c>
      <c r="G637">
        <v>9066</v>
      </c>
      <c r="H637">
        <v>0</v>
      </c>
      <c r="I637">
        <v>0</v>
      </c>
      <c r="J637">
        <v>0</v>
      </c>
      <c r="L637">
        <v>9063.82</v>
      </c>
      <c r="M637">
        <v>0</v>
      </c>
      <c r="N637">
        <v>0</v>
      </c>
      <c r="O637">
        <v>0</v>
      </c>
      <c r="Q637">
        <v>9063.82</v>
      </c>
      <c r="R637">
        <v>158149.25</v>
      </c>
      <c r="S637">
        <v>10000</v>
      </c>
      <c r="T637">
        <v>10000</v>
      </c>
      <c r="U637">
        <v>0</v>
      </c>
      <c r="V637">
        <v>10000</v>
      </c>
      <c r="W637">
        <v>4000</v>
      </c>
      <c r="X637">
        <v>50000</v>
      </c>
      <c r="Y637">
        <v>27381.16</v>
      </c>
      <c r="Z637">
        <v>2156.81</v>
      </c>
      <c r="AB637">
        <v>1250.43</v>
      </c>
      <c r="AC637">
        <v>906.38</v>
      </c>
      <c r="AD637">
        <v>8157.44</v>
      </c>
      <c r="AE637">
        <v>193.86</v>
      </c>
      <c r="AF637">
        <v>712.52</v>
      </c>
      <c r="AG637">
        <v>8867.7899999999991</v>
      </c>
      <c r="AH637">
        <v>-710.34999999999945</v>
      </c>
      <c r="AI637">
        <v>9063.82</v>
      </c>
      <c r="AJ637">
        <v>0</v>
      </c>
      <c r="AK637">
        <v>9.48</v>
      </c>
      <c r="AL637">
        <v>915.86</v>
      </c>
    </row>
    <row r="638" spans="1:38" hidden="1" x14ac:dyDescent="0.2">
      <c r="A638">
        <v>9000823</v>
      </c>
      <c r="B638" t="s">
        <v>1934</v>
      </c>
      <c r="C638" t="s">
        <v>61</v>
      </c>
      <c r="D638" t="s">
        <v>1935</v>
      </c>
      <c r="E638" t="s">
        <v>1936</v>
      </c>
      <c r="F638" t="s">
        <v>105</v>
      </c>
      <c r="G638">
        <v>0</v>
      </c>
      <c r="H638">
        <v>0</v>
      </c>
      <c r="I638">
        <v>0</v>
      </c>
      <c r="J638">
        <v>1.65</v>
      </c>
      <c r="L638">
        <v>2791.82</v>
      </c>
      <c r="M638">
        <v>0</v>
      </c>
      <c r="N638">
        <v>0</v>
      </c>
      <c r="O638">
        <v>0</v>
      </c>
      <c r="Q638">
        <v>2791.82</v>
      </c>
      <c r="R638">
        <v>56597.88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50000</v>
      </c>
      <c r="Y638">
        <v>9209.4599999999991</v>
      </c>
      <c r="Z638">
        <v>0</v>
      </c>
      <c r="AB638">
        <v>35.07</v>
      </c>
      <c r="AC638">
        <v>0</v>
      </c>
      <c r="AD638">
        <v>2791.82</v>
      </c>
      <c r="AE638">
        <v>0</v>
      </c>
      <c r="AF638">
        <v>0</v>
      </c>
      <c r="AG638">
        <v>2788.59</v>
      </c>
      <c r="AH638">
        <v>3.2300000000000182</v>
      </c>
      <c r="AI638">
        <v>2791.82</v>
      </c>
      <c r="AJ638">
        <v>0</v>
      </c>
      <c r="AK638">
        <v>0</v>
      </c>
      <c r="AL638">
        <v>0</v>
      </c>
    </row>
    <row r="639" spans="1:38" hidden="1" x14ac:dyDescent="0.2">
      <c r="A639">
        <v>9000117</v>
      </c>
      <c r="B639" t="s">
        <v>1937</v>
      </c>
      <c r="C639" t="s">
        <v>278</v>
      </c>
      <c r="D639" t="s">
        <v>1938</v>
      </c>
      <c r="E639" t="s">
        <v>1939</v>
      </c>
      <c r="F639" t="s">
        <v>29</v>
      </c>
      <c r="G639">
        <v>9066</v>
      </c>
      <c r="H639">
        <v>0</v>
      </c>
      <c r="I639">
        <v>0</v>
      </c>
      <c r="J639">
        <v>0</v>
      </c>
      <c r="L639">
        <v>8897.01</v>
      </c>
      <c r="M639">
        <v>0</v>
      </c>
      <c r="N639">
        <v>0</v>
      </c>
      <c r="O639">
        <v>0</v>
      </c>
      <c r="Q639">
        <v>8897.01</v>
      </c>
      <c r="R639">
        <v>157066.57</v>
      </c>
      <c r="S639">
        <v>10000</v>
      </c>
      <c r="T639">
        <v>0</v>
      </c>
      <c r="U639">
        <v>0</v>
      </c>
      <c r="V639">
        <v>10000</v>
      </c>
      <c r="W639">
        <v>0</v>
      </c>
      <c r="X639">
        <v>50000</v>
      </c>
      <c r="Y639">
        <v>27347.83</v>
      </c>
      <c r="Z639">
        <v>3451.87</v>
      </c>
      <c r="AB639">
        <v>2562.17</v>
      </c>
      <c r="AC639">
        <v>889.7</v>
      </c>
      <c r="AD639">
        <v>8007.31</v>
      </c>
      <c r="AE639">
        <v>399.99</v>
      </c>
      <c r="AF639">
        <v>489.71000000000004</v>
      </c>
      <c r="AG639">
        <v>8543.98</v>
      </c>
      <c r="AH639">
        <v>-536.66999999999916</v>
      </c>
      <c r="AI639">
        <v>8897.01</v>
      </c>
      <c r="AJ639">
        <v>0</v>
      </c>
      <c r="AK639">
        <v>150.59</v>
      </c>
      <c r="AL639">
        <v>1040.29</v>
      </c>
    </row>
    <row r="640" spans="1:38" hidden="1" x14ac:dyDescent="0.2">
      <c r="A640">
        <v>9000122</v>
      </c>
      <c r="B640" t="s">
        <v>102</v>
      </c>
      <c r="C640" t="s">
        <v>97</v>
      </c>
      <c r="D640" t="s">
        <v>1940</v>
      </c>
      <c r="E640" t="s">
        <v>1941</v>
      </c>
      <c r="F640" t="s">
        <v>29</v>
      </c>
      <c r="G640">
        <v>9066</v>
      </c>
      <c r="H640">
        <v>0</v>
      </c>
      <c r="I640">
        <v>0</v>
      </c>
      <c r="J640">
        <v>0</v>
      </c>
      <c r="L640">
        <v>9020.67</v>
      </c>
      <c r="M640">
        <v>0</v>
      </c>
      <c r="N640">
        <v>0</v>
      </c>
      <c r="O640">
        <v>0</v>
      </c>
      <c r="Q640">
        <v>9020.67</v>
      </c>
      <c r="R640">
        <v>155952.19</v>
      </c>
      <c r="S640">
        <v>10000</v>
      </c>
      <c r="T640">
        <v>0</v>
      </c>
      <c r="U640">
        <v>0</v>
      </c>
      <c r="V640">
        <v>10000</v>
      </c>
      <c r="W640">
        <v>0</v>
      </c>
      <c r="X640">
        <v>50000</v>
      </c>
      <c r="Y640">
        <v>23558.45</v>
      </c>
      <c r="Z640">
        <v>3719.37</v>
      </c>
      <c r="AB640">
        <v>2817.3100000000004</v>
      </c>
      <c r="AC640">
        <v>902.06</v>
      </c>
      <c r="AD640">
        <v>8118.6100000000006</v>
      </c>
      <c r="AE640">
        <v>341.74</v>
      </c>
      <c r="AF640">
        <v>560.31999999999994</v>
      </c>
      <c r="AG640">
        <v>8672.58</v>
      </c>
      <c r="AH640">
        <v>-553.96999999999935</v>
      </c>
      <c r="AI640">
        <v>9020.67</v>
      </c>
      <c r="AJ640">
        <v>0</v>
      </c>
      <c r="AK640">
        <v>85.3</v>
      </c>
      <c r="AL640">
        <v>987.3599999999999</v>
      </c>
    </row>
    <row r="641" spans="1:38" hidden="1" x14ac:dyDescent="0.2">
      <c r="A641">
        <v>9000382</v>
      </c>
      <c r="B641" t="s">
        <v>1942</v>
      </c>
      <c r="C641" t="s">
        <v>122</v>
      </c>
      <c r="D641" t="s">
        <v>1943</v>
      </c>
      <c r="E641" t="s">
        <v>1944</v>
      </c>
      <c r="F641" t="s">
        <v>125</v>
      </c>
      <c r="G641">
        <v>0</v>
      </c>
      <c r="H641">
        <v>0</v>
      </c>
      <c r="I641">
        <v>0</v>
      </c>
      <c r="J641">
        <v>4.5</v>
      </c>
      <c r="L641">
        <v>7398</v>
      </c>
      <c r="M641">
        <v>0</v>
      </c>
      <c r="N641">
        <v>0</v>
      </c>
      <c r="O641">
        <v>200</v>
      </c>
      <c r="Q641">
        <v>7198</v>
      </c>
      <c r="R641">
        <v>112786.69</v>
      </c>
      <c r="S641">
        <v>5000</v>
      </c>
      <c r="T641">
        <v>0</v>
      </c>
      <c r="U641">
        <v>0</v>
      </c>
      <c r="V641">
        <v>10000</v>
      </c>
      <c r="W641">
        <v>0</v>
      </c>
      <c r="X641">
        <v>50000</v>
      </c>
      <c r="Y641">
        <v>17560.669999999998</v>
      </c>
      <c r="Z641">
        <v>906.78</v>
      </c>
      <c r="AB641">
        <v>815.2</v>
      </c>
      <c r="AC641">
        <v>91.58</v>
      </c>
      <c r="AD641">
        <v>7106.42</v>
      </c>
      <c r="AE641">
        <v>95.3</v>
      </c>
      <c r="AF641">
        <v>-3.7199999999999989</v>
      </c>
      <c r="AG641">
        <v>7226.7</v>
      </c>
      <c r="AH641">
        <v>-120.27999999999975</v>
      </c>
      <c r="AI641">
        <v>7198</v>
      </c>
      <c r="AJ641">
        <v>0</v>
      </c>
      <c r="AK641">
        <v>0</v>
      </c>
      <c r="AL641">
        <v>91.58</v>
      </c>
    </row>
    <row r="642" spans="1:38" hidden="1" x14ac:dyDescent="0.2">
      <c r="A642">
        <v>9000436</v>
      </c>
      <c r="B642" t="s">
        <v>1945</v>
      </c>
      <c r="C642" t="s">
        <v>109</v>
      </c>
      <c r="D642" t="s">
        <v>1946</v>
      </c>
      <c r="E642" t="s">
        <v>1947</v>
      </c>
      <c r="F642" t="s">
        <v>125</v>
      </c>
      <c r="G642">
        <v>0</v>
      </c>
      <c r="H642">
        <v>0</v>
      </c>
      <c r="I642">
        <v>0</v>
      </c>
      <c r="J642">
        <v>4.5</v>
      </c>
      <c r="L642">
        <v>7645.41</v>
      </c>
      <c r="M642">
        <v>0</v>
      </c>
      <c r="N642">
        <v>0</v>
      </c>
      <c r="O642">
        <v>0</v>
      </c>
      <c r="Q642">
        <v>7645.41</v>
      </c>
      <c r="R642">
        <v>117782.34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50000</v>
      </c>
      <c r="Y642">
        <v>20355.32</v>
      </c>
      <c r="Z642">
        <v>2222.6999999999998</v>
      </c>
      <c r="AB642">
        <v>1731.39</v>
      </c>
      <c r="AC642">
        <v>491.31</v>
      </c>
      <c r="AD642">
        <v>7154.0999999999995</v>
      </c>
      <c r="AE642">
        <v>491.31</v>
      </c>
      <c r="AF642">
        <v>0</v>
      </c>
      <c r="AG642">
        <v>7154.0999999999995</v>
      </c>
      <c r="AH642">
        <v>0</v>
      </c>
      <c r="AI642">
        <v>7645.41</v>
      </c>
      <c r="AJ642">
        <v>0</v>
      </c>
      <c r="AK642">
        <v>0</v>
      </c>
      <c r="AL642">
        <v>491.31</v>
      </c>
    </row>
    <row r="643" spans="1:38" hidden="1" x14ac:dyDescent="0.2">
      <c r="A643">
        <v>9000394</v>
      </c>
      <c r="B643" t="s">
        <v>1948</v>
      </c>
      <c r="C643" t="s">
        <v>122</v>
      </c>
      <c r="D643" t="s">
        <v>1949</v>
      </c>
      <c r="E643" t="s">
        <v>1950</v>
      </c>
      <c r="F643" t="s">
        <v>125</v>
      </c>
      <c r="G643">
        <v>0</v>
      </c>
      <c r="H643">
        <v>0</v>
      </c>
      <c r="I643">
        <v>0</v>
      </c>
      <c r="J643">
        <v>3.6</v>
      </c>
      <c r="L643">
        <v>5940</v>
      </c>
      <c r="M643">
        <v>0</v>
      </c>
      <c r="N643">
        <v>0</v>
      </c>
      <c r="O643">
        <v>100</v>
      </c>
      <c r="Q643">
        <v>5840</v>
      </c>
      <c r="R643">
        <v>94964.28</v>
      </c>
      <c r="S643">
        <v>0</v>
      </c>
      <c r="T643">
        <v>10000</v>
      </c>
      <c r="U643">
        <v>0</v>
      </c>
      <c r="V643">
        <v>10000</v>
      </c>
      <c r="W643">
        <v>0</v>
      </c>
      <c r="X643">
        <v>50000</v>
      </c>
      <c r="Y643">
        <v>17874.79</v>
      </c>
      <c r="Z643">
        <v>212.68</v>
      </c>
      <c r="AB643">
        <v>178.77</v>
      </c>
      <c r="AC643">
        <v>33.909999999999997</v>
      </c>
      <c r="AD643">
        <v>5806.09</v>
      </c>
      <c r="AE643">
        <v>36.92</v>
      </c>
      <c r="AF643">
        <v>-3.0100000000000051</v>
      </c>
      <c r="AG643">
        <v>5903.08</v>
      </c>
      <c r="AH643">
        <v>-96.989999999999782</v>
      </c>
      <c r="AI643">
        <v>5840</v>
      </c>
      <c r="AJ643">
        <v>0</v>
      </c>
      <c r="AK643">
        <v>0</v>
      </c>
      <c r="AL643">
        <v>33.909999999999997</v>
      </c>
    </row>
    <row r="644" spans="1:38" hidden="1" x14ac:dyDescent="0.2">
      <c r="A644">
        <v>9000890</v>
      </c>
      <c r="B644" t="s">
        <v>1951</v>
      </c>
      <c r="C644" t="s">
        <v>82</v>
      </c>
      <c r="D644" t="s">
        <v>1952</v>
      </c>
      <c r="E644" t="s">
        <v>1953</v>
      </c>
      <c r="F644" t="s">
        <v>29</v>
      </c>
      <c r="G644">
        <v>9066</v>
      </c>
      <c r="H644">
        <v>0</v>
      </c>
      <c r="I644">
        <v>0</v>
      </c>
      <c r="J644">
        <v>0</v>
      </c>
      <c r="L644">
        <v>8970.35</v>
      </c>
      <c r="M644">
        <v>0</v>
      </c>
      <c r="N644">
        <v>0</v>
      </c>
      <c r="O644">
        <v>0</v>
      </c>
      <c r="Q644">
        <v>8970.35</v>
      </c>
      <c r="R644">
        <v>154356.74000000002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50000</v>
      </c>
      <c r="Y644">
        <v>20134.490000000002</v>
      </c>
      <c r="Z644">
        <v>5902.23</v>
      </c>
      <c r="AB644">
        <v>5005.1900000000005</v>
      </c>
      <c r="AC644">
        <v>897.04</v>
      </c>
      <c r="AD644">
        <v>8073.31</v>
      </c>
      <c r="AE644">
        <v>710.7</v>
      </c>
      <c r="AF644">
        <v>186.33999999999992</v>
      </c>
      <c r="AG644">
        <v>8264.64</v>
      </c>
      <c r="AH644">
        <v>-191.32999999999902</v>
      </c>
      <c r="AI644">
        <v>8970.35</v>
      </c>
      <c r="AJ644">
        <v>0</v>
      </c>
      <c r="AK644">
        <v>458.17</v>
      </c>
      <c r="AL644">
        <v>1355.21</v>
      </c>
    </row>
    <row r="645" spans="1:38" hidden="1" x14ac:dyDescent="0.2">
      <c r="A645">
        <v>9000889</v>
      </c>
      <c r="B645" t="s">
        <v>1954</v>
      </c>
      <c r="C645" t="s">
        <v>39</v>
      </c>
      <c r="D645" t="s">
        <v>1955</v>
      </c>
      <c r="E645" t="s">
        <v>1956</v>
      </c>
      <c r="F645" t="s">
        <v>160</v>
      </c>
      <c r="G645">
        <v>0</v>
      </c>
      <c r="H645">
        <v>0</v>
      </c>
      <c r="I645">
        <v>0</v>
      </c>
      <c r="J645">
        <v>1</v>
      </c>
      <c r="L645">
        <v>1700</v>
      </c>
      <c r="M645">
        <v>0</v>
      </c>
      <c r="N645">
        <v>0</v>
      </c>
      <c r="O645">
        <v>0</v>
      </c>
      <c r="Q645">
        <v>1700</v>
      </c>
      <c r="R645">
        <v>49161.88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50000</v>
      </c>
      <c r="Y645">
        <v>6995.15</v>
      </c>
      <c r="Z645">
        <v>0</v>
      </c>
      <c r="AB645">
        <v>0</v>
      </c>
      <c r="AC645">
        <v>0</v>
      </c>
      <c r="AD645">
        <v>1700</v>
      </c>
      <c r="AE645">
        <v>0</v>
      </c>
      <c r="AF645">
        <v>0</v>
      </c>
      <c r="AG645">
        <v>1700</v>
      </c>
      <c r="AH645">
        <v>0</v>
      </c>
      <c r="AI645">
        <v>1700</v>
      </c>
      <c r="AJ645">
        <v>0</v>
      </c>
      <c r="AK645">
        <v>0</v>
      </c>
      <c r="AL645">
        <v>0</v>
      </c>
    </row>
    <row r="646" spans="1:38" hidden="1" x14ac:dyDescent="0.2">
      <c r="A646">
        <v>9000892</v>
      </c>
      <c r="B646" t="s">
        <v>1957</v>
      </c>
      <c r="C646" t="s">
        <v>426</v>
      </c>
      <c r="D646" t="s">
        <v>1958</v>
      </c>
      <c r="E646" t="s">
        <v>1959</v>
      </c>
      <c r="F646" t="s">
        <v>105</v>
      </c>
      <c r="G646">
        <v>0</v>
      </c>
      <c r="H646">
        <v>0</v>
      </c>
      <c r="I646">
        <v>0</v>
      </c>
      <c r="J646">
        <v>1.65</v>
      </c>
      <c r="L646">
        <v>2813.29</v>
      </c>
      <c r="M646">
        <v>0</v>
      </c>
      <c r="N646">
        <v>0</v>
      </c>
      <c r="O646">
        <v>0</v>
      </c>
      <c r="Q646">
        <v>2813.29</v>
      </c>
      <c r="R646">
        <v>59349.83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50000</v>
      </c>
      <c r="Y646">
        <v>6898</v>
      </c>
      <c r="Z646">
        <v>73.55</v>
      </c>
      <c r="AB646">
        <v>69.33</v>
      </c>
      <c r="AC646">
        <v>4.22</v>
      </c>
      <c r="AD646">
        <v>2809.07</v>
      </c>
      <c r="AE646">
        <v>2.85</v>
      </c>
      <c r="AF646">
        <v>1.3699999999999997</v>
      </c>
      <c r="AG646">
        <v>2764.7400000000002</v>
      </c>
      <c r="AH646">
        <v>44.329999999999927</v>
      </c>
      <c r="AI646">
        <v>2813.29</v>
      </c>
      <c r="AJ646">
        <v>0</v>
      </c>
      <c r="AK646">
        <v>0</v>
      </c>
      <c r="AL646">
        <v>4.22</v>
      </c>
    </row>
    <row r="647" spans="1:38" hidden="1" x14ac:dyDescent="0.2">
      <c r="A647">
        <v>9000893</v>
      </c>
      <c r="B647" t="s">
        <v>1960</v>
      </c>
      <c r="C647" t="s">
        <v>278</v>
      </c>
      <c r="D647" t="s">
        <v>1961</v>
      </c>
      <c r="E647" t="s">
        <v>1962</v>
      </c>
      <c r="F647" t="s">
        <v>105</v>
      </c>
      <c r="G647">
        <v>0</v>
      </c>
      <c r="H647">
        <v>0</v>
      </c>
      <c r="I647">
        <v>0</v>
      </c>
      <c r="J647">
        <v>1.65</v>
      </c>
      <c r="L647">
        <v>2642.02</v>
      </c>
      <c r="M647">
        <v>0</v>
      </c>
      <c r="N647">
        <v>236</v>
      </c>
      <c r="O647">
        <v>0</v>
      </c>
      <c r="Q647">
        <v>2878.02</v>
      </c>
      <c r="R647">
        <v>60412.39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50000</v>
      </c>
      <c r="Y647">
        <v>6898</v>
      </c>
      <c r="Z647">
        <v>105.43</v>
      </c>
      <c r="AB647">
        <v>88.19</v>
      </c>
      <c r="AC647">
        <v>17.239999999999998</v>
      </c>
      <c r="AD647">
        <v>2860.78</v>
      </c>
      <c r="AE647">
        <v>11.13</v>
      </c>
      <c r="AF647">
        <v>6.1099999999999977</v>
      </c>
      <c r="AG647">
        <v>2922.58</v>
      </c>
      <c r="AH647">
        <v>-61.799999999999727</v>
      </c>
      <c r="AI647">
        <v>2878.02</v>
      </c>
      <c r="AJ647">
        <v>0</v>
      </c>
      <c r="AK647">
        <v>0</v>
      </c>
      <c r="AL647">
        <v>17.239999999999998</v>
      </c>
    </row>
    <row r="648" spans="1:38" hidden="1" x14ac:dyDescent="0.2">
      <c r="A648">
        <v>9000891</v>
      </c>
      <c r="B648" t="s">
        <v>1963</v>
      </c>
      <c r="C648" t="s">
        <v>363</v>
      </c>
      <c r="D648" t="s">
        <v>1964</v>
      </c>
      <c r="E648" t="s">
        <v>1965</v>
      </c>
      <c r="F648" t="s">
        <v>105</v>
      </c>
      <c r="G648">
        <v>0</v>
      </c>
      <c r="H648">
        <v>0</v>
      </c>
      <c r="I648">
        <v>0</v>
      </c>
      <c r="J648">
        <v>1.65</v>
      </c>
      <c r="L648">
        <v>2801.7</v>
      </c>
      <c r="M648">
        <v>0</v>
      </c>
      <c r="N648">
        <v>0</v>
      </c>
      <c r="O648">
        <v>0</v>
      </c>
      <c r="Q648">
        <v>2801.7</v>
      </c>
      <c r="R648">
        <v>61379.14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50000</v>
      </c>
      <c r="Y648">
        <v>6898</v>
      </c>
      <c r="Z648">
        <v>134.43</v>
      </c>
      <c r="AB648">
        <v>146.72999999999999</v>
      </c>
      <c r="AC648">
        <v>0</v>
      </c>
      <c r="AD648">
        <v>2801.7</v>
      </c>
      <c r="AE648">
        <v>56.8</v>
      </c>
      <c r="AF648">
        <v>-56.8</v>
      </c>
      <c r="AG648">
        <v>5048.2</v>
      </c>
      <c r="AH648">
        <v>-2246.5</v>
      </c>
      <c r="AI648">
        <v>2801.7</v>
      </c>
      <c r="AJ648">
        <v>0</v>
      </c>
      <c r="AK648">
        <v>0</v>
      </c>
      <c r="AL648">
        <v>0</v>
      </c>
    </row>
    <row r="649" spans="1:38" hidden="1" x14ac:dyDescent="0.2">
      <c r="A649">
        <v>9000898</v>
      </c>
      <c r="B649" t="s">
        <v>1966</v>
      </c>
      <c r="C649" t="s">
        <v>426</v>
      </c>
      <c r="D649" t="s">
        <v>1967</v>
      </c>
      <c r="E649" t="s">
        <v>1968</v>
      </c>
      <c r="F649" t="s">
        <v>160</v>
      </c>
      <c r="G649">
        <v>0</v>
      </c>
      <c r="H649">
        <v>0</v>
      </c>
      <c r="I649">
        <v>0</v>
      </c>
      <c r="J649">
        <v>1.2</v>
      </c>
      <c r="L649">
        <v>2054.73</v>
      </c>
      <c r="M649">
        <v>0</v>
      </c>
      <c r="N649">
        <v>0</v>
      </c>
      <c r="O649">
        <v>0</v>
      </c>
      <c r="Q649">
        <v>2054.73</v>
      </c>
      <c r="R649">
        <v>53521.62</v>
      </c>
      <c r="S649">
        <v>10000</v>
      </c>
      <c r="T649">
        <v>0</v>
      </c>
      <c r="U649">
        <v>0</v>
      </c>
      <c r="V649">
        <v>0</v>
      </c>
      <c r="W649">
        <v>0</v>
      </c>
      <c r="X649">
        <v>50000</v>
      </c>
      <c r="Y649">
        <v>7641.94</v>
      </c>
      <c r="Z649">
        <v>0</v>
      </c>
      <c r="AB649">
        <v>0</v>
      </c>
      <c r="AC649">
        <v>0</v>
      </c>
      <c r="AD649">
        <v>2054.73</v>
      </c>
      <c r="AE649">
        <v>0</v>
      </c>
      <c r="AF649">
        <v>0</v>
      </c>
      <c r="AG649">
        <v>2021.97</v>
      </c>
      <c r="AH649">
        <v>32.759999999999991</v>
      </c>
      <c r="AI649">
        <v>2054.73</v>
      </c>
      <c r="AJ649">
        <v>0</v>
      </c>
      <c r="AK649">
        <v>0</v>
      </c>
      <c r="AL649">
        <v>0</v>
      </c>
    </row>
    <row r="650" spans="1:38" hidden="1" x14ac:dyDescent="0.2">
      <c r="A650">
        <v>9000899</v>
      </c>
      <c r="B650" t="s">
        <v>1969</v>
      </c>
      <c r="C650" t="s">
        <v>426</v>
      </c>
      <c r="D650" t="s">
        <v>1970</v>
      </c>
      <c r="E650" t="s">
        <v>1971</v>
      </c>
      <c r="F650" t="s">
        <v>105</v>
      </c>
      <c r="G650">
        <v>0</v>
      </c>
      <c r="H650">
        <v>0</v>
      </c>
      <c r="I650">
        <v>0</v>
      </c>
      <c r="J650">
        <v>2.15</v>
      </c>
      <c r="L650">
        <v>3554</v>
      </c>
      <c r="M650">
        <v>0</v>
      </c>
      <c r="N650">
        <v>0</v>
      </c>
      <c r="O650">
        <v>50</v>
      </c>
      <c r="Q650">
        <v>3504</v>
      </c>
      <c r="R650">
        <v>63054.02</v>
      </c>
      <c r="S650">
        <v>0</v>
      </c>
      <c r="T650">
        <v>10000</v>
      </c>
      <c r="U650">
        <v>0</v>
      </c>
      <c r="V650">
        <v>10000</v>
      </c>
      <c r="W650">
        <v>0</v>
      </c>
      <c r="X650">
        <v>50000</v>
      </c>
      <c r="Y650">
        <v>6263.5</v>
      </c>
      <c r="Z650">
        <v>0</v>
      </c>
      <c r="AB650">
        <v>0</v>
      </c>
      <c r="AC650">
        <v>0</v>
      </c>
      <c r="AD650">
        <v>3504</v>
      </c>
      <c r="AE650">
        <v>0</v>
      </c>
      <c r="AF650">
        <v>0</v>
      </c>
      <c r="AG650">
        <v>3594</v>
      </c>
      <c r="AH650">
        <v>-90</v>
      </c>
      <c r="AI650">
        <v>3504</v>
      </c>
      <c r="AJ650">
        <v>0</v>
      </c>
      <c r="AK650">
        <v>0</v>
      </c>
      <c r="AL650">
        <v>0</v>
      </c>
    </row>
    <row r="651" spans="1:38" hidden="1" x14ac:dyDescent="0.2">
      <c r="A651">
        <v>9000900</v>
      </c>
      <c r="B651" t="s">
        <v>306</v>
      </c>
      <c r="C651" t="s">
        <v>426</v>
      </c>
      <c r="D651" t="s">
        <v>1972</v>
      </c>
      <c r="E651" t="s">
        <v>1973</v>
      </c>
      <c r="F651" t="s">
        <v>160</v>
      </c>
      <c r="G651">
        <v>0</v>
      </c>
      <c r="H651">
        <v>0</v>
      </c>
      <c r="I651">
        <v>0</v>
      </c>
      <c r="J651">
        <v>1.2</v>
      </c>
      <c r="L651">
        <v>2054.73</v>
      </c>
      <c r="M651">
        <v>0</v>
      </c>
      <c r="N651">
        <v>0</v>
      </c>
      <c r="O651">
        <v>0</v>
      </c>
      <c r="Q651">
        <v>2054.73</v>
      </c>
      <c r="R651">
        <v>50619.9</v>
      </c>
      <c r="S651">
        <v>10000</v>
      </c>
      <c r="T651">
        <v>5000</v>
      </c>
      <c r="U651">
        <v>0</v>
      </c>
      <c r="V651">
        <v>20000</v>
      </c>
      <c r="W651">
        <v>0</v>
      </c>
      <c r="X651">
        <v>50000</v>
      </c>
      <c r="Y651">
        <v>6956.15</v>
      </c>
      <c r="Z651">
        <v>0</v>
      </c>
      <c r="AB651">
        <v>0</v>
      </c>
      <c r="AC651">
        <v>0</v>
      </c>
      <c r="AD651">
        <v>2054.73</v>
      </c>
      <c r="AE651">
        <v>0</v>
      </c>
      <c r="AF651">
        <v>0</v>
      </c>
      <c r="AG651">
        <v>2021.97</v>
      </c>
      <c r="AH651">
        <v>32.759999999999991</v>
      </c>
      <c r="AI651">
        <v>2054.73</v>
      </c>
      <c r="AJ651">
        <v>0</v>
      </c>
      <c r="AK651">
        <v>0</v>
      </c>
      <c r="AL651">
        <v>0</v>
      </c>
    </row>
    <row r="652" spans="1:38" hidden="1" x14ac:dyDescent="0.2">
      <c r="A652">
        <v>9000901</v>
      </c>
      <c r="B652" t="s">
        <v>1974</v>
      </c>
      <c r="C652" t="s">
        <v>426</v>
      </c>
      <c r="D652" t="s">
        <v>1975</v>
      </c>
      <c r="E652" t="s">
        <v>1976</v>
      </c>
      <c r="F652" t="s">
        <v>160</v>
      </c>
      <c r="G652">
        <v>0</v>
      </c>
      <c r="H652">
        <v>0</v>
      </c>
      <c r="I652">
        <v>0</v>
      </c>
      <c r="J652">
        <v>1.2</v>
      </c>
      <c r="L652">
        <v>2038.28</v>
      </c>
      <c r="M652">
        <v>0</v>
      </c>
      <c r="N652">
        <v>0</v>
      </c>
      <c r="O652">
        <v>0</v>
      </c>
      <c r="Q652">
        <v>2038.28</v>
      </c>
      <c r="R652">
        <v>52688.08</v>
      </c>
      <c r="S652">
        <v>0</v>
      </c>
      <c r="T652">
        <v>0</v>
      </c>
      <c r="U652">
        <v>0</v>
      </c>
      <c r="V652">
        <v>10000</v>
      </c>
      <c r="W652">
        <v>0</v>
      </c>
      <c r="X652">
        <v>50000</v>
      </c>
      <c r="Y652">
        <v>9671.9</v>
      </c>
      <c r="Z652">
        <v>0</v>
      </c>
      <c r="AB652">
        <v>0</v>
      </c>
      <c r="AC652">
        <v>0</v>
      </c>
      <c r="AD652">
        <v>2038.28</v>
      </c>
      <c r="AE652">
        <v>0</v>
      </c>
      <c r="AF652">
        <v>0</v>
      </c>
      <c r="AG652">
        <v>2038.29</v>
      </c>
      <c r="AH652">
        <v>-9.9999999999909051E-3</v>
      </c>
      <c r="AI652">
        <v>2038.28</v>
      </c>
      <c r="AJ652">
        <v>0</v>
      </c>
      <c r="AK652">
        <v>0</v>
      </c>
      <c r="AL652">
        <v>0</v>
      </c>
    </row>
    <row r="653" spans="1:38" hidden="1" x14ac:dyDescent="0.2">
      <c r="A653">
        <v>9000902</v>
      </c>
      <c r="B653" t="s">
        <v>1977</v>
      </c>
      <c r="C653" t="s">
        <v>426</v>
      </c>
      <c r="D653" t="s">
        <v>1978</v>
      </c>
      <c r="E653" t="s">
        <v>1979</v>
      </c>
      <c r="F653" t="s">
        <v>160</v>
      </c>
      <c r="G653">
        <v>0</v>
      </c>
      <c r="H653">
        <v>0</v>
      </c>
      <c r="I653">
        <v>0</v>
      </c>
      <c r="J653">
        <v>1.2</v>
      </c>
      <c r="L653">
        <v>2054.73</v>
      </c>
      <c r="M653">
        <v>0</v>
      </c>
      <c r="N653">
        <v>0</v>
      </c>
      <c r="O653">
        <v>0</v>
      </c>
      <c r="Q653">
        <v>2054.73</v>
      </c>
      <c r="R653">
        <v>58409.200000000004</v>
      </c>
      <c r="S653">
        <v>10000</v>
      </c>
      <c r="T653">
        <v>0</v>
      </c>
      <c r="U653">
        <v>0</v>
      </c>
      <c r="V653">
        <v>10000</v>
      </c>
      <c r="W653">
        <v>0</v>
      </c>
      <c r="X653">
        <v>50000</v>
      </c>
      <c r="Y653">
        <v>13557.5</v>
      </c>
      <c r="Z653">
        <v>0</v>
      </c>
      <c r="AB653">
        <v>0</v>
      </c>
      <c r="AC653">
        <v>0</v>
      </c>
      <c r="AD653">
        <v>2054.73</v>
      </c>
      <c r="AE653">
        <v>0</v>
      </c>
      <c r="AF653">
        <v>0</v>
      </c>
      <c r="AG653">
        <v>2011.97</v>
      </c>
      <c r="AH653">
        <v>42.759999999999991</v>
      </c>
      <c r="AI653">
        <v>2054.73</v>
      </c>
      <c r="AJ653">
        <v>0</v>
      </c>
      <c r="AK653">
        <v>0</v>
      </c>
      <c r="AL653">
        <v>0</v>
      </c>
    </row>
    <row r="654" spans="1:38" hidden="1" x14ac:dyDescent="0.2">
      <c r="A654">
        <v>9000903</v>
      </c>
      <c r="B654" t="s">
        <v>1980</v>
      </c>
      <c r="C654" t="s">
        <v>426</v>
      </c>
      <c r="D654" t="s">
        <v>1981</v>
      </c>
      <c r="E654" t="s">
        <v>1982</v>
      </c>
      <c r="F654" t="s">
        <v>160</v>
      </c>
      <c r="G654">
        <v>0</v>
      </c>
      <c r="H654">
        <v>0</v>
      </c>
      <c r="I654">
        <v>0</v>
      </c>
      <c r="J654">
        <v>1</v>
      </c>
      <c r="L654">
        <v>1698.56</v>
      </c>
      <c r="M654">
        <v>0</v>
      </c>
      <c r="N654">
        <v>0</v>
      </c>
      <c r="O654">
        <v>0</v>
      </c>
      <c r="Q654">
        <v>1698.56</v>
      </c>
      <c r="R654">
        <v>52061.259999999995</v>
      </c>
      <c r="S654">
        <v>0</v>
      </c>
      <c r="T654">
        <v>0</v>
      </c>
      <c r="U654">
        <v>0</v>
      </c>
      <c r="V654">
        <v>10000</v>
      </c>
      <c r="W654">
        <v>0</v>
      </c>
      <c r="X654">
        <v>50000</v>
      </c>
      <c r="Y654">
        <v>8825.2999999999993</v>
      </c>
      <c r="Z654">
        <v>0</v>
      </c>
      <c r="AB654">
        <v>0</v>
      </c>
      <c r="AC654">
        <v>0</v>
      </c>
      <c r="AD654">
        <v>1698.56</v>
      </c>
      <c r="AE654">
        <v>0</v>
      </c>
      <c r="AF654">
        <v>0</v>
      </c>
      <c r="AG654">
        <v>1688.58</v>
      </c>
      <c r="AH654">
        <v>9.9800000000000182</v>
      </c>
      <c r="AI654">
        <v>1698.56</v>
      </c>
      <c r="AJ654">
        <v>0</v>
      </c>
      <c r="AK654">
        <v>0</v>
      </c>
      <c r="AL654">
        <v>0</v>
      </c>
    </row>
    <row r="655" spans="1:38" hidden="1" x14ac:dyDescent="0.2">
      <c r="A655">
        <v>9000904</v>
      </c>
      <c r="B655" t="s">
        <v>1983</v>
      </c>
      <c r="C655" t="s">
        <v>426</v>
      </c>
      <c r="D655" t="s">
        <v>1984</v>
      </c>
      <c r="E655" t="s">
        <v>1985</v>
      </c>
      <c r="F655" t="s">
        <v>160</v>
      </c>
      <c r="G655">
        <v>0</v>
      </c>
      <c r="H655">
        <v>0</v>
      </c>
      <c r="I655">
        <v>0</v>
      </c>
      <c r="J655">
        <v>1.2</v>
      </c>
      <c r="L655">
        <v>2054.7399999999998</v>
      </c>
      <c r="M655">
        <v>0</v>
      </c>
      <c r="N655">
        <v>0</v>
      </c>
      <c r="O655">
        <v>0</v>
      </c>
      <c r="Q655">
        <v>2054.7399999999998</v>
      </c>
      <c r="R655">
        <v>58132.24</v>
      </c>
      <c r="S655">
        <v>5000</v>
      </c>
      <c r="T655">
        <v>10000</v>
      </c>
      <c r="U655">
        <v>0</v>
      </c>
      <c r="V655">
        <v>20000</v>
      </c>
      <c r="W655">
        <v>0</v>
      </c>
      <c r="X655">
        <v>50000</v>
      </c>
      <c r="Y655">
        <v>10159.9</v>
      </c>
      <c r="Z655">
        <v>0</v>
      </c>
      <c r="AB655">
        <v>0</v>
      </c>
      <c r="AC655">
        <v>0</v>
      </c>
      <c r="AD655">
        <v>2054.7399999999998</v>
      </c>
      <c r="AE655">
        <v>0</v>
      </c>
      <c r="AF655">
        <v>0</v>
      </c>
      <c r="AG655">
        <v>2038.29</v>
      </c>
      <c r="AH655">
        <v>16.449999999999818</v>
      </c>
      <c r="AI655">
        <v>2054.7399999999998</v>
      </c>
      <c r="AJ655">
        <v>0</v>
      </c>
      <c r="AK655">
        <v>0</v>
      </c>
      <c r="AL655">
        <v>0</v>
      </c>
    </row>
    <row r="656" spans="1:38" hidden="1" x14ac:dyDescent="0.2">
      <c r="A656">
        <v>9000905</v>
      </c>
      <c r="B656" t="s">
        <v>1986</v>
      </c>
      <c r="C656" t="s">
        <v>426</v>
      </c>
      <c r="D656" t="s">
        <v>1987</v>
      </c>
      <c r="E656" t="s">
        <v>1988</v>
      </c>
      <c r="F656" t="s">
        <v>160</v>
      </c>
      <c r="G656">
        <v>0</v>
      </c>
      <c r="H656">
        <v>0</v>
      </c>
      <c r="I656">
        <v>0</v>
      </c>
      <c r="J656">
        <v>1</v>
      </c>
      <c r="L656">
        <v>1712.28</v>
      </c>
      <c r="M656">
        <v>0</v>
      </c>
      <c r="N656">
        <v>0</v>
      </c>
      <c r="O656">
        <v>0</v>
      </c>
      <c r="Q656">
        <v>1712.28</v>
      </c>
      <c r="R656">
        <v>52809.659999999996</v>
      </c>
      <c r="S656">
        <v>10000</v>
      </c>
      <c r="T656">
        <v>0</v>
      </c>
      <c r="U656">
        <v>0</v>
      </c>
      <c r="V656">
        <v>20000</v>
      </c>
      <c r="W656">
        <v>0</v>
      </c>
      <c r="X656">
        <v>50000</v>
      </c>
      <c r="Y656">
        <v>9209.4</v>
      </c>
      <c r="Z656">
        <v>0</v>
      </c>
      <c r="AB656">
        <v>0</v>
      </c>
      <c r="AC656">
        <v>0</v>
      </c>
      <c r="AD656">
        <v>1712.28</v>
      </c>
      <c r="AE656">
        <v>0</v>
      </c>
      <c r="AF656">
        <v>0</v>
      </c>
      <c r="AG656">
        <v>1674.98</v>
      </c>
      <c r="AH656">
        <v>37.299999999999955</v>
      </c>
      <c r="AI656">
        <v>1712.28</v>
      </c>
      <c r="AJ656">
        <v>0</v>
      </c>
      <c r="AK656">
        <v>0</v>
      </c>
      <c r="AL656">
        <v>0</v>
      </c>
    </row>
    <row r="657" spans="1:38" hidden="1" x14ac:dyDescent="0.2">
      <c r="A657">
        <v>9000906</v>
      </c>
      <c r="B657" t="s">
        <v>1989</v>
      </c>
      <c r="C657" t="s">
        <v>426</v>
      </c>
      <c r="D657" t="s">
        <v>1990</v>
      </c>
      <c r="E657" t="s">
        <v>1991</v>
      </c>
      <c r="F657" t="s">
        <v>160</v>
      </c>
      <c r="G657">
        <v>0</v>
      </c>
      <c r="H657">
        <v>0</v>
      </c>
      <c r="I657">
        <v>0</v>
      </c>
      <c r="J657">
        <v>1.2</v>
      </c>
      <c r="L657">
        <v>2054.73</v>
      </c>
      <c r="M657">
        <v>0</v>
      </c>
      <c r="N657">
        <v>0</v>
      </c>
      <c r="O657">
        <v>0</v>
      </c>
      <c r="Q657">
        <v>2054.73</v>
      </c>
      <c r="R657">
        <v>56037.94</v>
      </c>
      <c r="S657">
        <v>10000</v>
      </c>
      <c r="T657">
        <v>0</v>
      </c>
      <c r="U657">
        <v>0</v>
      </c>
      <c r="V657">
        <v>10000</v>
      </c>
      <c r="W657">
        <v>0</v>
      </c>
      <c r="X657">
        <v>50000</v>
      </c>
      <c r="Y657">
        <v>8799</v>
      </c>
      <c r="Z657">
        <v>0</v>
      </c>
      <c r="AB657">
        <v>0</v>
      </c>
      <c r="AC657">
        <v>0</v>
      </c>
      <c r="AD657">
        <v>2054.73</v>
      </c>
      <c r="AE657">
        <v>0</v>
      </c>
      <c r="AF657">
        <v>0</v>
      </c>
      <c r="AG657">
        <v>2011.97</v>
      </c>
      <c r="AH657">
        <v>42.759999999999991</v>
      </c>
      <c r="AI657">
        <v>2054.73</v>
      </c>
      <c r="AJ657">
        <v>0</v>
      </c>
      <c r="AK657">
        <v>0</v>
      </c>
      <c r="AL657">
        <v>0</v>
      </c>
    </row>
    <row r="658" spans="1:38" hidden="1" x14ac:dyDescent="0.2">
      <c r="A658">
        <v>9000907</v>
      </c>
      <c r="B658" t="s">
        <v>1992</v>
      </c>
      <c r="C658" t="s">
        <v>426</v>
      </c>
      <c r="D658" t="s">
        <v>1993</v>
      </c>
      <c r="E658" t="s">
        <v>1994</v>
      </c>
      <c r="F658" t="s">
        <v>160</v>
      </c>
      <c r="G658">
        <v>0</v>
      </c>
      <c r="H658">
        <v>0</v>
      </c>
      <c r="I658">
        <v>0</v>
      </c>
      <c r="J658">
        <v>1.2</v>
      </c>
      <c r="L658">
        <v>2038.28</v>
      </c>
      <c r="M658">
        <v>0</v>
      </c>
      <c r="N658">
        <v>0</v>
      </c>
      <c r="O658">
        <v>0</v>
      </c>
      <c r="Q658">
        <v>2038.28</v>
      </c>
      <c r="R658">
        <v>57829.31</v>
      </c>
      <c r="S658">
        <v>5000</v>
      </c>
      <c r="T658">
        <v>0</v>
      </c>
      <c r="U658">
        <v>0</v>
      </c>
      <c r="V658">
        <v>10000</v>
      </c>
      <c r="W658">
        <v>0</v>
      </c>
      <c r="X658">
        <v>50000</v>
      </c>
      <c r="Y658">
        <v>11280.7</v>
      </c>
      <c r="Z658">
        <v>0</v>
      </c>
      <c r="AB658">
        <v>0</v>
      </c>
      <c r="AC658">
        <v>0</v>
      </c>
      <c r="AD658">
        <v>2038.28</v>
      </c>
      <c r="AE658">
        <v>0</v>
      </c>
      <c r="AF658">
        <v>0</v>
      </c>
      <c r="AG658">
        <v>2028.29</v>
      </c>
      <c r="AH658">
        <v>9.9900000000000091</v>
      </c>
      <c r="AI658">
        <v>2038.28</v>
      </c>
      <c r="AJ658">
        <v>0</v>
      </c>
      <c r="AK658">
        <v>0</v>
      </c>
      <c r="AL658">
        <v>0</v>
      </c>
    </row>
    <row r="659" spans="1:38" hidden="1" x14ac:dyDescent="0.2">
      <c r="A659">
        <v>9000908</v>
      </c>
      <c r="B659" t="s">
        <v>1995</v>
      </c>
      <c r="C659" t="s">
        <v>426</v>
      </c>
      <c r="D659" t="s">
        <v>1996</v>
      </c>
      <c r="E659" t="s">
        <v>1997</v>
      </c>
      <c r="F659" t="s">
        <v>160</v>
      </c>
      <c r="G659">
        <v>0</v>
      </c>
      <c r="H659">
        <v>0</v>
      </c>
      <c r="I659">
        <v>0</v>
      </c>
      <c r="J659">
        <v>1</v>
      </c>
      <c r="L659">
        <v>1698.56</v>
      </c>
      <c r="M659">
        <v>0</v>
      </c>
      <c r="N659">
        <v>0</v>
      </c>
      <c r="O659">
        <v>0</v>
      </c>
      <c r="Q659">
        <v>1698.56</v>
      </c>
      <c r="R659">
        <v>53577.2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50000</v>
      </c>
      <c r="Y659">
        <v>9268.6</v>
      </c>
      <c r="Z659">
        <v>0</v>
      </c>
      <c r="AB659">
        <v>0</v>
      </c>
      <c r="AC659">
        <v>0</v>
      </c>
      <c r="AD659">
        <v>1698.56</v>
      </c>
      <c r="AE659">
        <v>0</v>
      </c>
      <c r="AF659">
        <v>0</v>
      </c>
      <c r="AG659">
        <v>1688.58</v>
      </c>
      <c r="AH659">
        <v>9.9800000000000182</v>
      </c>
      <c r="AI659">
        <v>1698.56</v>
      </c>
      <c r="AJ659">
        <v>0</v>
      </c>
      <c r="AK659">
        <v>0</v>
      </c>
      <c r="AL659">
        <v>0</v>
      </c>
    </row>
    <row r="660" spans="1:38" hidden="1" x14ac:dyDescent="0.2">
      <c r="A660">
        <v>9000909</v>
      </c>
      <c r="B660" t="s">
        <v>1998</v>
      </c>
      <c r="C660" t="s">
        <v>426</v>
      </c>
      <c r="D660" t="s">
        <v>1999</v>
      </c>
      <c r="E660" t="s">
        <v>2000</v>
      </c>
      <c r="F660" t="s">
        <v>160</v>
      </c>
      <c r="G660">
        <v>0</v>
      </c>
      <c r="H660">
        <v>0</v>
      </c>
      <c r="I660">
        <v>0</v>
      </c>
      <c r="J660">
        <v>1</v>
      </c>
      <c r="L660">
        <v>1698.56</v>
      </c>
      <c r="M660">
        <v>0</v>
      </c>
      <c r="N660">
        <v>0</v>
      </c>
      <c r="O660">
        <v>0</v>
      </c>
      <c r="Q660">
        <v>1698.56</v>
      </c>
      <c r="R660">
        <v>47153.299999999996</v>
      </c>
      <c r="S660">
        <v>10000</v>
      </c>
      <c r="T660">
        <v>5000</v>
      </c>
      <c r="U660">
        <v>0</v>
      </c>
      <c r="V660">
        <v>20000</v>
      </c>
      <c r="W660">
        <v>0</v>
      </c>
      <c r="X660">
        <v>50000</v>
      </c>
      <c r="Y660">
        <v>6717.76</v>
      </c>
      <c r="Z660">
        <v>0</v>
      </c>
      <c r="AB660">
        <v>0</v>
      </c>
      <c r="AC660">
        <v>0</v>
      </c>
      <c r="AD660">
        <v>1698.56</v>
      </c>
      <c r="AE660">
        <v>0</v>
      </c>
      <c r="AF660">
        <v>0</v>
      </c>
      <c r="AG660">
        <v>1698.58</v>
      </c>
      <c r="AH660">
        <v>-1.999999999998181E-2</v>
      </c>
      <c r="AI660">
        <v>1698.56</v>
      </c>
      <c r="AJ660">
        <v>0</v>
      </c>
      <c r="AK660">
        <v>0</v>
      </c>
      <c r="AL660">
        <v>0</v>
      </c>
    </row>
    <row r="661" spans="1:38" hidden="1" x14ac:dyDescent="0.2">
      <c r="A661">
        <v>9000910</v>
      </c>
      <c r="B661" t="s">
        <v>2001</v>
      </c>
      <c r="C661" t="s">
        <v>426</v>
      </c>
      <c r="D661" t="s">
        <v>2002</v>
      </c>
      <c r="E661" t="s">
        <v>2003</v>
      </c>
      <c r="F661" t="s">
        <v>160</v>
      </c>
      <c r="G661">
        <v>0</v>
      </c>
      <c r="H661">
        <v>0</v>
      </c>
      <c r="I661">
        <v>0</v>
      </c>
      <c r="J661">
        <v>1</v>
      </c>
      <c r="L661">
        <v>1698.56</v>
      </c>
      <c r="M661">
        <v>0</v>
      </c>
      <c r="N661">
        <v>0</v>
      </c>
      <c r="O661">
        <v>0</v>
      </c>
      <c r="Q661">
        <v>1698.56</v>
      </c>
      <c r="R661">
        <v>50564.799999999996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50000</v>
      </c>
      <c r="Y661">
        <v>7642.88</v>
      </c>
      <c r="Z661">
        <v>0</v>
      </c>
      <c r="AB661">
        <v>0</v>
      </c>
      <c r="AC661">
        <v>0</v>
      </c>
      <c r="AD661">
        <v>1698.56</v>
      </c>
      <c r="AE661">
        <v>0</v>
      </c>
      <c r="AF661">
        <v>0</v>
      </c>
      <c r="AG661">
        <v>1688.58</v>
      </c>
      <c r="AH661">
        <v>9.9800000000000182</v>
      </c>
      <c r="AI661">
        <v>1698.56</v>
      </c>
      <c r="AJ661">
        <v>0</v>
      </c>
      <c r="AK661">
        <v>0</v>
      </c>
      <c r="AL661">
        <v>0</v>
      </c>
    </row>
    <row r="662" spans="1:38" hidden="1" x14ac:dyDescent="0.2">
      <c r="A662">
        <v>9000911</v>
      </c>
      <c r="B662" t="s">
        <v>2004</v>
      </c>
      <c r="C662" t="s">
        <v>426</v>
      </c>
      <c r="D662" t="s">
        <v>2005</v>
      </c>
      <c r="E662" t="s">
        <v>2006</v>
      </c>
      <c r="F662" t="s">
        <v>160</v>
      </c>
      <c r="G662">
        <v>0</v>
      </c>
      <c r="H662">
        <v>0</v>
      </c>
      <c r="I662">
        <v>0</v>
      </c>
      <c r="J662">
        <v>1</v>
      </c>
      <c r="L662">
        <v>1712.28</v>
      </c>
      <c r="M662">
        <v>0</v>
      </c>
      <c r="N662">
        <v>0</v>
      </c>
      <c r="O662">
        <v>0</v>
      </c>
      <c r="Q662">
        <v>1712.28</v>
      </c>
      <c r="R662">
        <v>52005</v>
      </c>
      <c r="S662">
        <v>0</v>
      </c>
      <c r="T662">
        <v>0</v>
      </c>
      <c r="U662">
        <v>0</v>
      </c>
      <c r="V662">
        <v>20000</v>
      </c>
      <c r="W662">
        <v>0</v>
      </c>
      <c r="X662">
        <v>50000</v>
      </c>
      <c r="Y662">
        <v>8648.2000000000007</v>
      </c>
      <c r="Z662">
        <v>0</v>
      </c>
      <c r="AB662">
        <v>0</v>
      </c>
      <c r="AC662">
        <v>0</v>
      </c>
      <c r="AD662">
        <v>1712.28</v>
      </c>
      <c r="AE662">
        <v>0</v>
      </c>
      <c r="AF662">
        <v>0</v>
      </c>
      <c r="AG662">
        <v>1674.98</v>
      </c>
      <c r="AH662">
        <v>37.299999999999955</v>
      </c>
      <c r="AI662">
        <v>1712.28</v>
      </c>
      <c r="AJ662">
        <v>0</v>
      </c>
      <c r="AK662">
        <v>0</v>
      </c>
      <c r="AL662">
        <v>0</v>
      </c>
    </row>
    <row r="663" spans="1:38" hidden="1" x14ac:dyDescent="0.2">
      <c r="A663">
        <v>9000912</v>
      </c>
      <c r="B663" t="s">
        <v>2007</v>
      </c>
      <c r="C663" t="s">
        <v>426</v>
      </c>
      <c r="D663" t="s">
        <v>2008</v>
      </c>
      <c r="E663" t="s">
        <v>2009</v>
      </c>
      <c r="F663" t="s">
        <v>160</v>
      </c>
      <c r="G663">
        <v>0</v>
      </c>
      <c r="H663">
        <v>0</v>
      </c>
      <c r="I663">
        <v>0</v>
      </c>
      <c r="J663">
        <v>1</v>
      </c>
      <c r="L663">
        <v>1698.56</v>
      </c>
      <c r="M663">
        <v>0</v>
      </c>
      <c r="N663">
        <v>0</v>
      </c>
      <c r="O663">
        <v>0</v>
      </c>
      <c r="Q663">
        <v>1698.56</v>
      </c>
      <c r="R663">
        <v>51705.71</v>
      </c>
      <c r="S663">
        <v>5000</v>
      </c>
      <c r="T663">
        <v>0</v>
      </c>
      <c r="U663">
        <v>0</v>
      </c>
      <c r="V663">
        <v>20000</v>
      </c>
      <c r="W663">
        <v>0</v>
      </c>
      <c r="X663">
        <v>50000</v>
      </c>
      <c r="Y663">
        <v>8421.1</v>
      </c>
      <c r="Z663">
        <v>0</v>
      </c>
      <c r="AB663">
        <v>0</v>
      </c>
      <c r="AC663">
        <v>0</v>
      </c>
      <c r="AD663">
        <v>1698.56</v>
      </c>
      <c r="AE663">
        <v>0</v>
      </c>
      <c r="AF663">
        <v>0</v>
      </c>
      <c r="AG663">
        <v>1688.58</v>
      </c>
      <c r="AH663">
        <v>9.9800000000000182</v>
      </c>
      <c r="AI663">
        <v>1698.56</v>
      </c>
      <c r="AJ663">
        <v>0</v>
      </c>
      <c r="AK663">
        <v>0</v>
      </c>
      <c r="AL663">
        <v>0</v>
      </c>
    </row>
    <row r="664" spans="1:38" hidden="1" x14ac:dyDescent="0.2">
      <c r="A664">
        <v>9000913</v>
      </c>
      <c r="B664" t="s">
        <v>2010</v>
      </c>
      <c r="C664" t="s">
        <v>426</v>
      </c>
      <c r="D664" t="s">
        <v>2011</v>
      </c>
      <c r="E664" t="s">
        <v>2012</v>
      </c>
      <c r="F664" t="s">
        <v>160</v>
      </c>
      <c r="G664">
        <v>0</v>
      </c>
      <c r="H664">
        <v>0</v>
      </c>
      <c r="I664">
        <v>0</v>
      </c>
      <c r="J664">
        <v>1.2</v>
      </c>
      <c r="L664">
        <v>2038.28</v>
      </c>
      <c r="M664">
        <v>0</v>
      </c>
      <c r="N664">
        <v>0</v>
      </c>
      <c r="O664">
        <v>0</v>
      </c>
      <c r="Q664">
        <v>2038.28</v>
      </c>
      <c r="R664">
        <v>51253.409999999996</v>
      </c>
      <c r="S664">
        <v>5000</v>
      </c>
      <c r="T664">
        <v>0</v>
      </c>
      <c r="U664">
        <v>0</v>
      </c>
      <c r="V664">
        <v>0</v>
      </c>
      <c r="W664">
        <v>0</v>
      </c>
      <c r="X664">
        <v>50000</v>
      </c>
      <c r="Y664">
        <v>7037.5</v>
      </c>
      <c r="Z664">
        <v>0</v>
      </c>
      <c r="AB664">
        <v>0</v>
      </c>
      <c r="AC664">
        <v>0</v>
      </c>
      <c r="AD664">
        <v>2038.28</v>
      </c>
      <c r="AE664">
        <v>0</v>
      </c>
      <c r="AF664">
        <v>0</v>
      </c>
      <c r="AG664">
        <v>2038.29</v>
      </c>
      <c r="AH664">
        <v>-9.9999999999909051E-3</v>
      </c>
      <c r="AI664">
        <v>2038.28</v>
      </c>
      <c r="AJ664">
        <v>0</v>
      </c>
      <c r="AK664">
        <v>0</v>
      </c>
      <c r="AL664">
        <v>0</v>
      </c>
    </row>
    <row r="665" spans="1:38" hidden="1" x14ac:dyDescent="0.2">
      <c r="A665">
        <v>9000914</v>
      </c>
      <c r="B665" t="s">
        <v>2013</v>
      </c>
      <c r="C665" t="s">
        <v>426</v>
      </c>
      <c r="D665" t="s">
        <v>2014</v>
      </c>
      <c r="E665" t="s">
        <v>2015</v>
      </c>
      <c r="F665" t="s">
        <v>105</v>
      </c>
      <c r="G665">
        <v>0</v>
      </c>
      <c r="H665">
        <v>0</v>
      </c>
      <c r="I665">
        <v>0</v>
      </c>
      <c r="J665">
        <v>2.15</v>
      </c>
      <c r="L665">
        <v>3636.4</v>
      </c>
      <c r="M665">
        <v>0</v>
      </c>
      <c r="N665">
        <v>0</v>
      </c>
      <c r="O665">
        <v>0</v>
      </c>
      <c r="Q665">
        <v>3636.4</v>
      </c>
      <c r="R665">
        <v>63267.51</v>
      </c>
      <c r="S665">
        <v>10000</v>
      </c>
      <c r="T665">
        <v>10000</v>
      </c>
      <c r="U665">
        <v>0</v>
      </c>
      <c r="V665">
        <v>5000</v>
      </c>
      <c r="W665">
        <v>0</v>
      </c>
      <c r="X665">
        <v>50000</v>
      </c>
      <c r="Y665">
        <v>11217.5</v>
      </c>
      <c r="Z665">
        <v>0</v>
      </c>
      <c r="AB665">
        <v>0</v>
      </c>
      <c r="AC665">
        <v>0</v>
      </c>
      <c r="AD665">
        <v>3636.4</v>
      </c>
      <c r="AE665">
        <v>0</v>
      </c>
      <c r="AF665">
        <v>0</v>
      </c>
      <c r="AG665">
        <v>3631.74</v>
      </c>
      <c r="AH665">
        <v>4.6600000000003092</v>
      </c>
      <c r="AI665">
        <v>3636.4</v>
      </c>
      <c r="AJ665">
        <v>0</v>
      </c>
      <c r="AK665">
        <v>0</v>
      </c>
      <c r="AL665">
        <v>0</v>
      </c>
    </row>
    <row r="666" spans="1:38" hidden="1" x14ac:dyDescent="0.2">
      <c r="A666">
        <v>9000915</v>
      </c>
      <c r="B666" t="s">
        <v>2016</v>
      </c>
      <c r="C666" t="s">
        <v>54</v>
      </c>
      <c r="D666" t="s">
        <v>2017</v>
      </c>
      <c r="E666" t="s">
        <v>2018</v>
      </c>
      <c r="F666" t="s">
        <v>105</v>
      </c>
      <c r="G666">
        <v>0</v>
      </c>
      <c r="H666">
        <v>0</v>
      </c>
      <c r="I666">
        <v>0</v>
      </c>
      <c r="J666">
        <v>2.15</v>
      </c>
      <c r="L666">
        <v>3655</v>
      </c>
      <c r="M666">
        <v>0</v>
      </c>
      <c r="N666">
        <v>0</v>
      </c>
      <c r="O666">
        <v>0</v>
      </c>
      <c r="Q666">
        <v>3655</v>
      </c>
      <c r="R666">
        <v>63670.080000000002</v>
      </c>
      <c r="S666">
        <v>0</v>
      </c>
      <c r="T666">
        <v>5000</v>
      </c>
      <c r="U666">
        <v>0</v>
      </c>
      <c r="V666">
        <v>0</v>
      </c>
      <c r="W666">
        <v>0</v>
      </c>
      <c r="X666">
        <v>50000</v>
      </c>
      <c r="Y666">
        <v>8087.4</v>
      </c>
      <c r="Z666">
        <v>17.48</v>
      </c>
      <c r="AB666">
        <v>0</v>
      </c>
      <c r="AC666">
        <v>17.48</v>
      </c>
      <c r="AD666">
        <v>3637.52</v>
      </c>
      <c r="AE666">
        <v>0</v>
      </c>
      <c r="AF666">
        <v>17.48</v>
      </c>
      <c r="AG666">
        <v>3655</v>
      </c>
      <c r="AH666">
        <v>-17.480000000000018</v>
      </c>
      <c r="AI666">
        <v>3655</v>
      </c>
      <c r="AJ666">
        <v>0</v>
      </c>
      <c r="AK666">
        <v>0</v>
      </c>
      <c r="AL666">
        <v>17.48</v>
      </c>
    </row>
    <row r="667" spans="1:38" hidden="1" x14ac:dyDescent="0.2">
      <c r="A667">
        <v>9000916</v>
      </c>
      <c r="B667" t="s">
        <v>2019</v>
      </c>
      <c r="C667" t="s">
        <v>426</v>
      </c>
      <c r="D667" t="s">
        <v>2020</v>
      </c>
      <c r="E667" t="s">
        <v>2021</v>
      </c>
      <c r="F667" t="s">
        <v>105</v>
      </c>
      <c r="G667">
        <v>0</v>
      </c>
      <c r="H667">
        <v>0</v>
      </c>
      <c r="I667">
        <v>0</v>
      </c>
      <c r="J667">
        <v>2.15</v>
      </c>
      <c r="L667">
        <v>3554</v>
      </c>
      <c r="M667">
        <v>0</v>
      </c>
      <c r="N667">
        <v>0</v>
      </c>
      <c r="O667">
        <v>0</v>
      </c>
      <c r="Q667">
        <v>3554</v>
      </c>
      <c r="R667">
        <v>62048.78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50000</v>
      </c>
      <c r="Y667">
        <v>8831.6</v>
      </c>
      <c r="Z667">
        <v>96.52</v>
      </c>
      <c r="AB667">
        <v>68.88</v>
      </c>
      <c r="AC667">
        <v>27.64</v>
      </c>
      <c r="AD667">
        <v>3526.36</v>
      </c>
      <c r="AE667">
        <v>21.24</v>
      </c>
      <c r="AF667">
        <v>6.4000000000000021</v>
      </c>
      <c r="AG667">
        <v>3572.76</v>
      </c>
      <c r="AH667">
        <v>-46.400000000000091</v>
      </c>
      <c r="AI667">
        <v>3554</v>
      </c>
      <c r="AJ667">
        <v>0</v>
      </c>
      <c r="AK667">
        <v>0</v>
      </c>
      <c r="AL667">
        <v>27.64</v>
      </c>
    </row>
    <row r="668" spans="1:38" hidden="1" x14ac:dyDescent="0.2">
      <c r="A668">
        <v>9000917</v>
      </c>
      <c r="B668" t="s">
        <v>2022</v>
      </c>
      <c r="C668" t="s">
        <v>4942</v>
      </c>
      <c r="D668" t="s">
        <v>2023</v>
      </c>
      <c r="E668" t="s">
        <v>2024</v>
      </c>
      <c r="F668" t="s">
        <v>105</v>
      </c>
      <c r="G668">
        <v>0</v>
      </c>
      <c r="H668">
        <v>0</v>
      </c>
      <c r="I668">
        <v>0</v>
      </c>
      <c r="J668">
        <v>2.15</v>
      </c>
      <c r="L668">
        <v>3655</v>
      </c>
      <c r="M668">
        <v>0</v>
      </c>
      <c r="N668">
        <v>0</v>
      </c>
      <c r="O668">
        <v>0</v>
      </c>
      <c r="Q668">
        <v>3655</v>
      </c>
      <c r="R668">
        <v>68005.48000000001</v>
      </c>
      <c r="S668">
        <v>0</v>
      </c>
      <c r="T668">
        <v>0</v>
      </c>
      <c r="U668">
        <v>0</v>
      </c>
      <c r="V668">
        <v>10000</v>
      </c>
      <c r="W668">
        <v>0</v>
      </c>
      <c r="X668">
        <v>50000</v>
      </c>
      <c r="Y668">
        <v>6489.11</v>
      </c>
      <c r="Z668">
        <v>45.49</v>
      </c>
      <c r="AB668">
        <v>23.32</v>
      </c>
      <c r="AC668">
        <v>22.17</v>
      </c>
      <c r="AD668">
        <v>3632.83</v>
      </c>
      <c r="AE668">
        <v>14.25</v>
      </c>
      <c r="AF668">
        <v>7.9200000000000017</v>
      </c>
      <c r="AG668">
        <v>3639.65</v>
      </c>
      <c r="AH668">
        <v>-6.8200000000001637</v>
      </c>
      <c r="AI668">
        <v>3655</v>
      </c>
      <c r="AJ668">
        <v>0</v>
      </c>
      <c r="AK668">
        <v>0</v>
      </c>
      <c r="AL668">
        <v>22.17</v>
      </c>
    </row>
    <row r="669" spans="1:38" hidden="1" x14ac:dyDescent="0.2">
      <c r="A669">
        <v>9000918</v>
      </c>
      <c r="B669" t="s">
        <v>2025</v>
      </c>
      <c r="C669" t="s">
        <v>71</v>
      </c>
      <c r="D669" t="s">
        <v>2026</v>
      </c>
      <c r="E669" t="s">
        <v>2027</v>
      </c>
      <c r="F669" t="s">
        <v>105</v>
      </c>
      <c r="G669">
        <v>0</v>
      </c>
      <c r="H669">
        <v>0</v>
      </c>
      <c r="I669">
        <v>0</v>
      </c>
      <c r="J669">
        <v>3.05</v>
      </c>
      <c r="L669">
        <v>5183.4399999999996</v>
      </c>
      <c r="M669">
        <v>0</v>
      </c>
      <c r="N669">
        <v>0</v>
      </c>
      <c r="O669">
        <v>0</v>
      </c>
      <c r="Q669">
        <v>5183.4399999999996</v>
      </c>
      <c r="R669">
        <v>84572.260000000009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50000</v>
      </c>
      <c r="Y669">
        <v>12416.5</v>
      </c>
      <c r="Z669">
        <v>664.67</v>
      </c>
      <c r="AB669">
        <v>574.70000000000005</v>
      </c>
      <c r="AC669">
        <v>89.97</v>
      </c>
      <c r="AD669">
        <v>5093.4699999999993</v>
      </c>
      <c r="AE669">
        <v>90.01</v>
      </c>
      <c r="AF669">
        <v>-4.0000000000006253E-2</v>
      </c>
      <c r="AG669">
        <v>5094.99</v>
      </c>
      <c r="AH669">
        <v>-1.5200000000004366</v>
      </c>
      <c r="AI669">
        <v>5183.4399999999996</v>
      </c>
      <c r="AJ669">
        <v>0</v>
      </c>
      <c r="AK669">
        <v>0</v>
      </c>
      <c r="AL669">
        <v>89.97</v>
      </c>
    </row>
    <row r="670" spans="1:38" hidden="1" x14ac:dyDescent="0.2">
      <c r="A670">
        <v>9000919</v>
      </c>
      <c r="B670" t="s">
        <v>1859</v>
      </c>
      <c r="C670" t="s">
        <v>122</v>
      </c>
      <c r="D670" t="s">
        <v>2028</v>
      </c>
      <c r="E670" t="s">
        <v>2029</v>
      </c>
      <c r="F670" t="s">
        <v>105</v>
      </c>
      <c r="G670">
        <v>0</v>
      </c>
      <c r="H670">
        <v>0</v>
      </c>
      <c r="I670">
        <v>0</v>
      </c>
      <c r="J670">
        <v>2.2000000000000002</v>
      </c>
      <c r="L670">
        <v>3300</v>
      </c>
      <c r="M670">
        <v>0</v>
      </c>
      <c r="N670">
        <v>0</v>
      </c>
      <c r="O670">
        <v>0</v>
      </c>
      <c r="Q670">
        <v>3300</v>
      </c>
      <c r="R670">
        <v>70353.08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50000</v>
      </c>
      <c r="Y670">
        <v>13363.8</v>
      </c>
      <c r="Z670">
        <v>209.68</v>
      </c>
      <c r="AB670">
        <v>182.77</v>
      </c>
      <c r="AC670">
        <v>26.91</v>
      </c>
      <c r="AD670">
        <v>3273.09</v>
      </c>
      <c r="AE670">
        <v>26.9</v>
      </c>
      <c r="AF670">
        <v>1.0000000000001563E-2</v>
      </c>
      <c r="AG670">
        <v>3273.1</v>
      </c>
      <c r="AH670">
        <v>-9.9999999997635314E-3</v>
      </c>
      <c r="AI670">
        <v>3300</v>
      </c>
      <c r="AJ670">
        <v>0</v>
      </c>
      <c r="AK670">
        <v>0</v>
      </c>
      <c r="AL670">
        <v>26.91</v>
      </c>
    </row>
    <row r="671" spans="1:38" hidden="1" x14ac:dyDescent="0.2">
      <c r="A671">
        <v>9000920</v>
      </c>
      <c r="B671" t="s">
        <v>2030</v>
      </c>
      <c r="C671" t="s">
        <v>122</v>
      </c>
      <c r="D671" t="s">
        <v>2031</v>
      </c>
      <c r="E671" t="s">
        <v>2032</v>
      </c>
      <c r="F671" t="s">
        <v>105</v>
      </c>
      <c r="G671">
        <v>0</v>
      </c>
      <c r="H671">
        <v>0</v>
      </c>
      <c r="I671">
        <v>0</v>
      </c>
      <c r="J671">
        <v>2.15</v>
      </c>
      <c r="L671">
        <v>3224</v>
      </c>
      <c r="M671">
        <v>0</v>
      </c>
      <c r="N671">
        <v>0</v>
      </c>
      <c r="O671">
        <v>0</v>
      </c>
      <c r="Q671">
        <v>3224</v>
      </c>
      <c r="R671">
        <v>58035.31</v>
      </c>
      <c r="S671">
        <v>10000</v>
      </c>
      <c r="T671">
        <v>10000</v>
      </c>
      <c r="U671">
        <v>0</v>
      </c>
      <c r="V671">
        <v>0</v>
      </c>
      <c r="W671">
        <v>0</v>
      </c>
      <c r="X671">
        <v>50000</v>
      </c>
      <c r="Y671">
        <v>9664.9</v>
      </c>
      <c r="Z671">
        <v>0</v>
      </c>
      <c r="AB671">
        <v>0</v>
      </c>
      <c r="AC671">
        <v>0</v>
      </c>
      <c r="AD671">
        <v>3224</v>
      </c>
      <c r="AE671">
        <v>0</v>
      </c>
      <c r="AF671">
        <v>0</v>
      </c>
      <c r="AG671">
        <v>3225</v>
      </c>
      <c r="AH671">
        <v>-1</v>
      </c>
      <c r="AI671">
        <v>3224</v>
      </c>
      <c r="AJ671">
        <v>0</v>
      </c>
      <c r="AK671">
        <v>0</v>
      </c>
      <c r="AL671">
        <v>0</v>
      </c>
    </row>
    <row r="672" spans="1:38" hidden="1" x14ac:dyDescent="0.2">
      <c r="A672">
        <v>9000921</v>
      </c>
      <c r="B672" t="s">
        <v>2033</v>
      </c>
      <c r="C672" t="s">
        <v>75</v>
      </c>
      <c r="D672" t="s">
        <v>2034</v>
      </c>
      <c r="E672" t="s">
        <v>2035</v>
      </c>
      <c r="F672" t="s">
        <v>105</v>
      </c>
      <c r="G672">
        <v>0</v>
      </c>
      <c r="H672">
        <v>0</v>
      </c>
      <c r="I672">
        <v>0</v>
      </c>
      <c r="J672">
        <v>2.15</v>
      </c>
      <c r="L672">
        <v>3653.9</v>
      </c>
      <c r="M672">
        <v>0</v>
      </c>
      <c r="N672">
        <v>0</v>
      </c>
      <c r="O672">
        <v>0</v>
      </c>
      <c r="Q672">
        <v>3653.9</v>
      </c>
      <c r="R672">
        <v>69578.549999999988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50000</v>
      </c>
      <c r="Y672">
        <v>11540.3</v>
      </c>
      <c r="Z672">
        <v>241.15</v>
      </c>
      <c r="AB672">
        <v>203.08</v>
      </c>
      <c r="AC672">
        <v>38.07</v>
      </c>
      <c r="AD672">
        <v>3615.83</v>
      </c>
      <c r="AE672">
        <v>38.11</v>
      </c>
      <c r="AF672">
        <v>-3.9999999999999147E-2</v>
      </c>
      <c r="AG672">
        <v>3616.89</v>
      </c>
      <c r="AH672">
        <v>-1.0599999999999454</v>
      </c>
      <c r="AI672">
        <v>3653.9</v>
      </c>
      <c r="AJ672">
        <v>0</v>
      </c>
      <c r="AK672">
        <v>0</v>
      </c>
      <c r="AL672">
        <v>38.07</v>
      </c>
    </row>
    <row r="673" spans="1:38" hidden="1" x14ac:dyDescent="0.2">
      <c r="A673">
        <v>9000922</v>
      </c>
      <c r="B673" t="s">
        <v>2036</v>
      </c>
      <c r="C673" t="s">
        <v>75</v>
      </c>
      <c r="D673" t="s">
        <v>2037</v>
      </c>
      <c r="E673" t="s">
        <v>2038</v>
      </c>
      <c r="F673" t="s">
        <v>105</v>
      </c>
      <c r="G673">
        <v>0</v>
      </c>
      <c r="H673">
        <v>0</v>
      </c>
      <c r="I673">
        <v>0</v>
      </c>
      <c r="J673">
        <v>3.05</v>
      </c>
      <c r="L673">
        <v>5183.4399999999996</v>
      </c>
      <c r="M673">
        <v>0</v>
      </c>
      <c r="N673">
        <v>0</v>
      </c>
      <c r="O673">
        <v>0</v>
      </c>
      <c r="Q673">
        <v>5183.4399999999996</v>
      </c>
      <c r="R673">
        <v>81256.77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50000</v>
      </c>
      <c r="Y673">
        <v>10438.1</v>
      </c>
      <c r="Z673">
        <v>624.55999999999995</v>
      </c>
      <c r="AB673">
        <v>549.66</v>
      </c>
      <c r="AC673">
        <v>74.900000000000006</v>
      </c>
      <c r="AD673">
        <v>5108.54</v>
      </c>
      <c r="AE673">
        <v>74.959999999999994</v>
      </c>
      <c r="AF673">
        <v>-5.9999999999988063E-2</v>
      </c>
      <c r="AG673">
        <v>5110.04</v>
      </c>
      <c r="AH673">
        <v>-1.5</v>
      </c>
      <c r="AI673">
        <v>5183.4399999999996</v>
      </c>
      <c r="AJ673">
        <v>0</v>
      </c>
      <c r="AK673">
        <v>0</v>
      </c>
      <c r="AL673">
        <v>74.900000000000006</v>
      </c>
    </row>
    <row r="674" spans="1:38" hidden="1" x14ac:dyDescent="0.2">
      <c r="A674">
        <v>9000923</v>
      </c>
      <c r="B674" t="s">
        <v>2039</v>
      </c>
      <c r="C674" t="s">
        <v>75</v>
      </c>
      <c r="D674" t="s">
        <v>2040</v>
      </c>
      <c r="E674" t="s">
        <v>2041</v>
      </c>
      <c r="F674" t="s">
        <v>105</v>
      </c>
      <c r="G674">
        <v>0</v>
      </c>
      <c r="H674">
        <v>0</v>
      </c>
      <c r="I674">
        <v>0</v>
      </c>
      <c r="J674">
        <v>2.15</v>
      </c>
      <c r="L674">
        <v>3653.9</v>
      </c>
      <c r="M674">
        <v>0</v>
      </c>
      <c r="N674">
        <v>0</v>
      </c>
      <c r="O674">
        <v>0</v>
      </c>
      <c r="Q674">
        <v>3653.9</v>
      </c>
      <c r="R674">
        <v>65103.69</v>
      </c>
      <c r="S674">
        <v>0</v>
      </c>
      <c r="T674">
        <v>10000</v>
      </c>
      <c r="U674">
        <v>0</v>
      </c>
      <c r="V674">
        <v>0</v>
      </c>
      <c r="W674">
        <v>0</v>
      </c>
      <c r="X674">
        <v>50000</v>
      </c>
      <c r="Y674">
        <v>10181.4</v>
      </c>
      <c r="Z674">
        <v>0</v>
      </c>
      <c r="AB674">
        <v>0</v>
      </c>
      <c r="AC674">
        <v>0</v>
      </c>
      <c r="AD674">
        <v>3653.9</v>
      </c>
      <c r="AE674">
        <v>0</v>
      </c>
      <c r="AF674">
        <v>0</v>
      </c>
      <c r="AG674">
        <v>3655</v>
      </c>
      <c r="AH674">
        <v>-1.0999999999999091</v>
      </c>
      <c r="AI674">
        <v>3653.9</v>
      </c>
      <c r="AJ674">
        <v>0</v>
      </c>
      <c r="AK674">
        <v>0</v>
      </c>
      <c r="AL674">
        <v>0</v>
      </c>
    </row>
    <row r="675" spans="1:38" hidden="1" x14ac:dyDescent="0.2">
      <c r="A675">
        <v>9000924</v>
      </c>
      <c r="B675" t="s">
        <v>2042</v>
      </c>
      <c r="C675" t="s">
        <v>137</v>
      </c>
      <c r="D675" t="s">
        <v>2043</v>
      </c>
      <c r="E675" t="s">
        <v>2044</v>
      </c>
      <c r="F675" t="s">
        <v>125</v>
      </c>
      <c r="G675">
        <v>0</v>
      </c>
      <c r="H675">
        <v>0</v>
      </c>
      <c r="I675">
        <v>0</v>
      </c>
      <c r="J675">
        <v>3.6</v>
      </c>
      <c r="L675">
        <v>6096.14</v>
      </c>
      <c r="M675">
        <v>0</v>
      </c>
      <c r="N675">
        <v>0</v>
      </c>
      <c r="O675">
        <v>0</v>
      </c>
      <c r="Q675">
        <v>6096.14</v>
      </c>
      <c r="R675">
        <v>87012.64</v>
      </c>
      <c r="S675">
        <v>10000</v>
      </c>
      <c r="T675">
        <v>0</v>
      </c>
      <c r="U675">
        <v>0</v>
      </c>
      <c r="V675">
        <v>10000</v>
      </c>
      <c r="W675">
        <v>0</v>
      </c>
      <c r="X675">
        <v>50000</v>
      </c>
      <c r="Y675">
        <v>10047.700000000001</v>
      </c>
      <c r="Z675">
        <v>208.95</v>
      </c>
      <c r="AB675">
        <v>165.49</v>
      </c>
      <c r="AC675">
        <v>43.46</v>
      </c>
      <c r="AD675">
        <v>6052.68</v>
      </c>
      <c r="AE675">
        <v>44.06</v>
      </c>
      <c r="AF675">
        <v>-0.60000000000000142</v>
      </c>
      <c r="AG675">
        <v>6072.2699999999995</v>
      </c>
      <c r="AH675">
        <v>-19.589999999999236</v>
      </c>
      <c r="AI675">
        <v>6096.14</v>
      </c>
      <c r="AJ675">
        <v>0</v>
      </c>
      <c r="AK675">
        <v>0</v>
      </c>
      <c r="AL675">
        <v>43.46</v>
      </c>
    </row>
    <row r="676" spans="1:38" hidden="1" x14ac:dyDescent="0.2">
      <c r="A676">
        <v>9000925</v>
      </c>
      <c r="B676" t="s">
        <v>2045</v>
      </c>
      <c r="C676" t="s">
        <v>137</v>
      </c>
      <c r="D676" t="s">
        <v>2046</v>
      </c>
      <c r="E676" t="s">
        <v>2047</v>
      </c>
      <c r="F676" t="s">
        <v>125</v>
      </c>
      <c r="G676">
        <v>0</v>
      </c>
      <c r="H676">
        <v>0</v>
      </c>
      <c r="I676">
        <v>0</v>
      </c>
      <c r="J676">
        <v>4.5</v>
      </c>
      <c r="L676">
        <v>7629.35</v>
      </c>
      <c r="M676">
        <v>0</v>
      </c>
      <c r="N676">
        <v>0</v>
      </c>
      <c r="O676">
        <v>17.62</v>
      </c>
      <c r="Q676">
        <v>7611.7300000000005</v>
      </c>
      <c r="R676">
        <v>103464.7</v>
      </c>
      <c r="S676">
        <v>4000</v>
      </c>
      <c r="T676">
        <v>2000</v>
      </c>
      <c r="U676">
        <v>0</v>
      </c>
      <c r="V676">
        <v>0</v>
      </c>
      <c r="W676">
        <v>0</v>
      </c>
      <c r="X676">
        <v>50000</v>
      </c>
      <c r="Y676">
        <v>18639</v>
      </c>
      <c r="Z676">
        <v>864.77</v>
      </c>
      <c r="AB676">
        <v>911.18</v>
      </c>
      <c r="AC676">
        <v>0</v>
      </c>
      <c r="AD676">
        <v>7611.7300000000005</v>
      </c>
      <c r="AE676">
        <v>134.6</v>
      </c>
      <c r="AF676">
        <v>-134.6</v>
      </c>
      <c r="AG676">
        <v>7510.8099999999995</v>
      </c>
      <c r="AH676">
        <v>100.92000000000098</v>
      </c>
      <c r="AI676">
        <v>7611.73</v>
      </c>
      <c r="AJ676">
        <v>0</v>
      </c>
      <c r="AK676">
        <v>0</v>
      </c>
      <c r="AL676">
        <v>0</v>
      </c>
    </row>
    <row r="677" spans="1:38" hidden="1" x14ac:dyDescent="0.2">
      <c r="A677">
        <v>9000926</v>
      </c>
      <c r="B677" t="s">
        <v>2048</v>
      </c>
      <c r="C677" t="s">
        <v>363</v>
      </c>
      <c r="D677" t="s">
        <v>2049</v>
      </c>
      <c r="E677" t="s">
        <v>2050</v>
      </c>
      <c r="F677" t="s">
        <v>105</v>
      </c>
      <c r="G677">
        <v>0</v>
      </c>
      <c r="H677">
        <v>0</v>
      </c>
      <c r="I677">
        <v>0</v>
      </c>
      <c r="J677">
        <v>3.05</v>
      </c>
      <c r="L677">
        <v>5178.8999999999996</v>
      </c>
      <c r="M677">
        <v>0</v>
      </c>
      <c r="N677">
        <v>0</v>
      </c>
      <c r="O677">
        <v>0</v>
      </c>
      <c r="Q677">
        <v>5178.8999999999996</v>
      </c>
      <c r="R677">
        <v>79227.659999999989</v>
      </c>
      <c r="S677">
        <v>5000</v>
      </c>
      <c r="T677">
        <v>0</v>
      </c>
      <c r="U677">
        <v>0</v>
      </c>
      <c r="V677">
        <v>20000</v>
      </c>
      <c r="W677">
        <v>0</v>
      </c>
      <c r="X677">
        <v>50000</v>
      </c>
      <c r="Y677">
        <v>12422.6</v>
      </c>
      <c r="Z677">
        <v>0</v>
      </c>
      <c r="AB677">
        <v>0</v>
      </c>
      <c r="AC677">
        <v>0</v>
      </c>
      <c r="AD677">
        <v>5178.8999999999996</v>
      </c>
      <c r="AE677">
        <v>0</v>
      </c>
      <c r="AF677">
        <v>0</v>
      </c>
      <c r="AG677">
        <v>5185</v>
      </c>
      <c r="AH677">
        <v>-6.1000000000003638</v>
      </c>
      <c r="AI677">
        <v>5178.8999999999996</v>
      </c>
      <c r="AJ677">
        <v>0</v>
      </c>
      <c r="AK677">
        <v>0</v>
      </c>
      <c r="AL677">
        <v>0</v>
      </c>
    </row>
    <row r="678" spans="1:38" hidden="1" x14ac:dyDescent="0.2">
      <c r="A678">
        <v>9000927</v>
      </c>
      <c r="B678" t="s">
        <v>2051</v>
      </c>
      <c r="C678" t="s">
        <v>363</v>
      </c>
      <c r="D678" t="s">
        <v>2052</v>
      </c>
      <c r="E678" t="s">
        <v>2053</v>
      </c>
      <c r="F678" t="s">
        <v>125</v>
      </c>
      <c r="G678">
        <v>0</v>
      </c>
      <c r="H678">
        <v>0</v>
      </c>
      <c r="I678">
        <v>0</v>
      </c>
      <c r="J678">
        <v>4.5</v>
      </c>
      <c r="L678">
        <v>7641</v>
      </c>
      <c r="M678">
        <v>0</v>
      </c>
      <c r="N678">
        <v>0</v>
      </c>
      <c r="O678">
        <v>0</v>
      </c>
      <c r="Q678">
        <v>7641</v>
      </c>
      <c r="R678">
        <v>102437.35</v>
      </c>
      <c r="S678">
        <v>0</v>
      </c>
      <c r="T678">
        <v>10000</v>
      </c>
      <c r="U678">
        <v>0</v>
      </c>
      <c r="V678">
        <v>0</v>
      </c>
      <c r="W678">
        <v>0</v>
      </c>
      <c r="X678">
        <v>50000</v>
      </c>
      <c r="Y678">
        <v>17413.400000000001</v>
      </c>
      <c r="Z678">
        <v>750.72</v>
      </c>
      <c r="AB678">
        <v>644.73</v>
      </c>
      <c r="AC678">
        <v>105.99</v>
      </c>
      <c r="AD678">
        <v>7535.01</v>
      </c>
      <c r="AE678">
        <v>106.25</v>
      </c>
      <c r="AF678">
        <v>-0.26000000000000512</v>
      </c>
      <c r="AG678">
        <v>7543.75</v>
      </c>
      <c r="AH678">
        <v>-8.7399999999997817</v>
      </c>
      <c r="AI678">
        <v>7641</v>
      </c>
      <c r="AJ678">
        <v>0</v>
      </c>
      <c r="AK678">
        <v>0</v>
      </c>
      <c r="AL678">
        <v>105.99</v>
      </c>
    </row>
    <row r="679" spans="1:38" hidden="1" x14ac:dyDescent="0.2">
      <c r="A679">
        <v>9000928</v>
      </c>
      <c r="B679" t="s">
        <v>2054</v>
      </c>
      <c r="C679" t="s">
        <v>363</v>
      </c>
      <c r="D679" t="s">
        <v>2055</v>
      </c>
      <c r="E679" t="s">
        <v>2056</v>
      </c>
      <c r="F679" t="s">
        <v>105</v>
      </c>
      <c r="G679">
        <v>0</v>
      </c>
      <c r="H679">
        <v>0</v>
      </c>
      <c r="I679">
        <v>0</v>
      </c>
      <c r="J679">
        <v>3.05</v>
      </c>
      <c r="L679">
        <v>5178.8999999999996</v>
      </c>
      <c r="M679">
        <v>0</v>
      </c>
      <c r="N679">
        <v>0</v>
      </c>
      <c r="O679">
        <v>0</v>
      </c>
      <c r="Q679">
        <v>5178.8999999999996</v>
      </c>
      <c r="R679">
        <v>79300.659999999989</v>
      </c>
      <c r="S679">
        <v>10000</v>
      </c>
      <c r="T679">
        <v>10000</v>
      </c>
      <c r="U679">
        <v>0</v>
      </c>
      <c r="V679">
        <v>10000</v>
      </c>
      <c r="W679">
        <v>0</v>
      </c>
      <c r="X679">
        <v>50000</v>
      </c>
      <c r="Y679">
        <v>14664.9</v>
      </c>
      <c r="Z679">
        <v>0</v>
      </c>
      <c r="AB679">
        <v>0</v>
      </c>
      <c r="AC679">
        <v>0</v>
      </c>
      <c r="AD679">
        <v>5178.8999999999996</v>
      </c>
      <c r="AE679">
        <v>0</v>
      </c>
      <c r="AF679">
        <v>0</v>
      </c>
      <c r="AG679">
        <v>5185</v>
      </c>
      <c r="AH679">
        <v>-6.1000000000003638</v>
      </c>
      <c r="AI679">
        <v>5178.8999999999996</v>
      </c>
      <c r="AJ679">
        <v>0</v>
      </c>
      <c r="AK679">
        <v>0</v>
      </c>
      <c r="AL679">
        <v>0</v>
      </c>
    </row>
    <row r="680" spans="1:38" hidden="1" x14ac:dyDescent="0.2">
      <c r="A680">
        <v>9000929</v>
      </c>
      <c r="B680" t="s">
        <v>2057</v>
      </c>
      <c r="C680" t="s">
        <v>363</v>
      </c>
      <c r="D680" t="s">
        <v>2058</v>
      </c>
      <c r="E680" t="s">
        <v>2059</v>
      </c>
      <c r="F680" t="s">
        <v>105</v>
      </c>
      <c r="G680">
        <v>0</v>
      </c>
      <c r="H680">
        <v>0</v>
      </c>
      <c r="I680">
        <v>0</v>
      </c>
      <c r="J680">
        <v>3.6</v>
      </c>
      <c r="L680">
        <v>6112.8</v>
      </c>
      <c r="M680">
        <v>0</v>
      </c>
      <c r="N680">
        <v>0</v>
      </c>
      <c r="O680">
        <v>0</v>
      </c>
      <c r="Q680">
        <v>6112.8</v>
      </c>
      <c r="R680">
        <v>92465.56</v>
      </c>
      <c r="S680">
        <v>0</v>
      </c>
      <c r="T680">
        <v>0</v>
      </c>
      <c r="U680">
        <v>0</v>
      </c>
      <c r="V680">
        <v>10000</v>
      </c>
      <c r="W680">
        <v>0</v>
      </c>
      <c r="X680">
        <v>50000</v>
      </c>
      <c r="Y680">
        <v>13470.8</v>
      </c>
      <c r="Z680">
        <v>569.84</v>
      </c>
      <c r="AB680">
        <v>492.46</v>
      </c>
      <c r="AC680">
        <v>77.38</v>
      </c>
      <c r="AD680">
        <v>6035.42</v>
      </c>
      <c r="AE680">
        <v>77.59</v>
      </c>
      <c r="AF680">
        <v>-0.21000000000000796</v>
      </c>
      <c r="AG680">
        <v>6042.41</v>
      </c>
      <c r="AH680">
        <v>-6.9899999999997817</v>
      </c>
      <c r="AI680">
        <v>6112.8</v>
      </c>
      <c r="AJ680">
        <v>0</v>
      </c>
      <c r="AK680">
        <v>0</v>
      </c>
      <c r="AL680">
        <v>77.38</v>
      </c>
    </row>
    <row r="681" spans="1:38" hidden="1" x14ac:dyDescent="0.2">
      <c r="A681">
        <v>9000930</v>
      </c>
      <c r="B681" t="s">
        <v>2060</v>
      </c>
      <c r="C681" t="s">
        <v>363</v>
      </c>
      <c r="D681" t="s">
        <v>2061</v>
      </c>
      <c r="E681" t="s">
        <v>2062</v>
      </c>
      <c r="F681" t="s">
        <v>125</v>
      </c>
      <c r="G681">
        <v>0</v>
      </c>
      <c r="H681">
        <v>0</v>
      </c>
      <c r="I681">
        <v>0</v>
      </c>
      <c r="J681">
        <v>3.6</v>
      </c>
      <c r="L681">
        <v>6112.8</v>
      </c>
      <c r="M681">
        <v>0</v>
      </c>
      <c r="N681">
        <v>0</v>
      </c>
      <c r="O681">
        <v>0</v>
      </c>
      <c r="Q681">
        <v>6112.8</v>
      </c>
      <c r="R681">
        <v>87104.680000000008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50000</v>
      </c>
      <c r="Y681">
        <v>11792</v>
      </c>
      <c r="Z681">
        <v>759.38</v>
      </c>
      <c r="AB681">
        <v>657.75</v>
      </c>
      <c r="AC681">
        <v>101.63</v>
      </c>
      <c r="AD681">
        <v>6011.17</v>
      </c>
      <c r="AE681">
        <v>101.85</v>
      </c>
      <c r="AF681">
        <v>-0.21999999999999886</v>
      </c>
      <c r="AG681">
        <v>6018.15</v>
      </c>
      <c r="AH681">
        <v>-6.9799999999995634</v>
      </c>
      <c r="AI681">
        <v>6112.8</v>
      </c>
      <c r="AJ681">
        <v>0</v>
      </c>
      <c r="AK681">
        <v>0</v>
      </c>
      <c r="AL681">
        <v>101.63</v>
      </c>
    </row>
    <row r="682" spans="1:38" hidden="1" x14ac:dyDescent="0.2">
      <c r="A682">
        <v>9000931</v>
      </c>
      <c r="B682" t="s">
        <v>2063</v>
      </c>
      <c r="C682" t="s">
        <v>363</v>
      </c>
      <c r="D682" t="s">
        <v>2064</v>
      </c>
      <c r="E682" t="s">
        <v>2065</v>
      </c>
      <c r="F682" t="s">
        <v>105</v>
      </c>
      <c r="G682">
        <v>0</v>
      </c>
      <c r="H682">
        <v>7253</v>
      </c>
      <c r="I682">
        <v>0</v>
      </c>
      <c r="J682">
        <v>0</v>
      </c>
      <c r="L682">
        <v>7216.74</v>
      </c>
      <c r="M682">
        <v>0</v>
      </c>
      <c r="N682">
        <v>0</v>
      </c>
      <c r="O682">
        <v>0</v>
      </c>
      <c r="Q682">
        <v>7216.74</v>
      </c>
      <c r="R682">
        <v>106749.03</v>
      </c>
      <c r="S682">
        <v>10000</v>
      </c>
      <c r="T682">
        <v>10000</v>
      </c>
      <c r="U682">
        <v>0</v>
      </c>
      <c r="V682">
        <v>6660</v>
      </c>
      <c r="W682">
        <v>0</v>
      </c>
      <c r="X682">
        <v>50000</v>
      </c>
      <c r="Y682">
        <v>19917.599999999999</v>
      </c>
      <c r="Z682">
        <v>305.14</v>
      </c>
      <c r="AB682">
        <v>465.34</v>
      </c>
      <c r="AC682">
        <v>0</v>
      </c>
      <c r="AD682">
        <v>7216.74</v>
      </c>
      <c r="AE682">
        <v>0</v>
      </c>
      <c r="AF682">
        <v>0</v>
      </c>
      <c r="AG682">
        <v>7180.47</v>
      </c>
      <c r="AH682">
        <v>36.269999999999527</v>
      </c>
      <c r="AI682">
        <v>7216.74</v>
      </c>
      <c r="AJ682">
        <v>0</v>
      </c>
      <c r="AK682">
        <v>0</v>
      </c>
      <c r="AL682">
        <v>0</v>
      </c>
    </row>
    <row r="683" spans="1:38" hidden="1" x14ac:dyDescent="0.2">
      <c r="A683">
        <v>9000932</v>
      </c>
      <c r="B683" t="s">
        <v>2066</v>
      </c>
      <c r="C683" t="s">
        <v>363</v>
      </c>
      <c r="D683" t="s">
        <v>2067</v>
      </c>
      <c r="E683" t="s">
        <v>2068</v>
      </c>
      <c r="F683" t="s">
        <v>105</v>
      </c>
      <c r="G683">
        <v>0</v>
      </c>
      <c r="H683">
        <v>7253</v>
      </c>
      <c r="I683">
        <v>0</v>
      </c>
      <c r="J683">
        <v>0</v>
      </c>
      <c r="L683">
        <v>7216.74</v>
      </c>
      <c r="M683">
        <v>0</v>
      </c>
      <c r="N683">
        <v>0</v>
      </c>
      <c r="O683">
        <v>0</v>
      </c>
      <c r="Q683">
        <v>7216.74</v>
      </c>
      <c r="R683">
        <v>106680.78</v>
      </c>
      <c r="S683">
        <v>5000</v>
      </c>
      <c r="T683">
        <v>10000</v>
      </c>
      <c r="U683">
        <v>0</v>
      </c>
      <c r="V683">
        <v>10000</v>
      </c>
      <c r="W683">
        <v>0</v>
      </c>
      <c r="X683">
        <v>50000</v>
      </c>
      <c r="Y683">
        <v>26384.95</v>
      </c>
      <c r="Z683">
        <v>158.87</v>
      </c>
      <c r="AB683">
        <v>114.24</v>
      </c>
      <c r="AC683">
        <v>44.63</v>
      </c>
      <c r="AD683">
        <v>7172.11</v>
      </c>
      <c r="AE683">
        <v>43.54</v>
      </c>
      <c r="AF683">
        <v>1.0900000000000034</v>
      </c>
      <c r="AG683">
        <v>7136.93</v>
      </c>
      <c r="AH683">
        <v>35.179999999999382</v>
      </c>
      <c r="AI683">
        <v>7216.74</v>
      </c>
      <c r="AJ683">
        <v>0</v>
      </c>
      <c r="AK683">
        <v>0</v>
      </c>
      <c r="AL683">
        <v>44.63</v>
      </c>
    </row>
    <row r="684" spans="1:38" hidden="1" x14ac:dyDescent="0.2">
      <c r="A684">
        <v>9000933</v>
      </c>
      <c r="B684" t="s">
        <v>2069</v>
      </c>
      <c r="C684" t="s">
        <v>363</v>
      </c>
      <c r="D684" t="s">
        <v>2070</v>
      </c>
      <c r="E684" t="s">
        <v>2071</v>
      </c>
      <c r="F684" t="s">
        <v>105</v>
      </c>
      <c r="G684">
        <v>0</v>
      </c>
      <c r="H684">
        <v>0</v>
      </c>
      <c r="I684">
        <v>0</v>
      </c>
      <c r="J684">
        <v>2.15</v>
      </c>
      <c r="L684">
        <v>3650.7</v>
      </c>
      <c r="M684">
        <v>0</v>
      </c>
      <c r="N684">
        <v>0</v>
      </c>
      <c r="O684">
        <v>0</v>
      </c>
      <c r="Q684">
        <v>3650.7</v>
      </c>
      <c r="R684">
        <v>63866.49</v>
      </c>
      <c r="S684">
        <v>10000</v>
      </c>
      <c r="T684">
        <v>0</v>
      </c>
      <c r="U684">
        <v>0</v>
      </c>
      <c r="V684">
        <v>0</v>
      </c>
      <c r="W684">
        <v>0</v>
      </c>
      <c r="X684">
        <v>50000</v>
      </c>
      <c r="Y684">
        <v>12879</v>
      </c>
      <c r="Z684">
        <v>0</v>
      </c>
      <c r="AB684">
        <v>0</v>
      </c>
      <c r="AC684">
        <v>0</v>
      </c>
      <c r="AD684">
        <v>3650.7</v>
      </c>
      <c r="AE684">
        <v>0</v>
      </c>
      <c r="AF684">
        <v>0</v>
      </c>
      <c r="AG684">
        <v>3940</v>
      </c>
      <c r="AH684">
        <v>-289.30000000000018</v>
      </c>
      <c r="AI684">
        <v>3650.7</v>
      </c>
      <c r="AJ684">
        <v>0</v>
      </c>
      <c r="AK684">
        <v>0</v>
      </c>
      <c r="AL684">
        <v>0</v>
      </c>
    </row>
    <row r="685" spans="1:38" hidden="1" x14ac:dyDescent="0.2">
      <c r="A685">
        <v>9000934</v>
      </c>
      <c r="B685" t="s">
        <v>2072</v>
      </c>
      <c r="C685" t="s">
        <v>363</v>
      </c>
      <c r="D685" t="s">
        <v>2073</v>
      </c>
      <c r="E685" t="s">
        <v>2074</v>
      </c>
      <c r="F685" t="s">
        <v>105</v>
      </c>
      <c r="G685">
        <v>0</v>
      </c>
      <c r="H685">
        <v>0</v>
      </c>
      <c r="I685">
        <v>0</v>
      </c>
      <c r="J685">
        <v>2.15</v>
      </c>
      <c r="L685">
        <v>3650.7</v>
      </c>
      <c r="M685">
        <v>0</v>
      </c>
      <c r="N685">
        <v>0</v>
      </c>
      <c r="O685">
        <v>0</v>
      </c>
      <c r="Q685">
        <v>3650.7</v>
      </c>
      <c r="R685">
        <v>69053.98</v>
      </c>
      <c r="S685">
        <v>0</v>
      </c>
      <c r="T685">
        <v>10000</v>
      </c>
      <c r="U685">
        <v>0</v>
      </c>
      <c r="V685">
        <v>8000</v>
      </c>
      <c r="W685">
        <v>0</v>
      </c>
      <c r="X685">
        <v>50000</v>
      </c>
      <c r="Y685">
        <v>10926</v>
      </c>
      <c r="Z685">
        <v>0</v>
      </c>
      <c r="AB685">
        <v>0</v>
      </c>
      <c r="AC685">
        <v>0</v>
      </c>
      <c r="AD685">
        <v>3650.7</v>
      </c>
      <c r="AE685">
        <v>0</v>
      </c>
      <c r="AF685">
        <v>0</v>
      </c>
      <c r="AG685">
        <v>3655</v>
      </c>
      <c r="AH685">
        <v>-4.3000000000001819</v>
      </c>
      <c r="AI685">
        <v>3650.7</v>
      </c>
      <c r="AJ685">
        <v>0</v>
      </c>
      <c r="AK685">
        <v>0</v>
      </c>
      <c r="AL685">
        <v>0</v>
      </c>
    </row>
    <row r="686" spans="1:38" hidden="1" x14ac:dyDescent="0.2">
      <c r="A686">
        <v>9000935</v>
      </c>
      <c r="B686" t="s">
        <v>2075</v>
      </c>
      <c r="C686" t="s">
        <v>363</v>
      </c>
      <c r="D686" t="s">
        <v>2076</v>
      </c>
      <c r="E686" t="s">
        <v>2077</v>
      </c>
      <c r="F686" t="s">
        <v>105</v>
      </c>
      <c r="G686">
        <v>0</v>
      </c>
      <c r="H686">
        <v>0</v>
      </c>
      <c r="I686">
        <v>0</v>
      </c>
      <c r="J686">
        <v>2.15</v>
      </c>
      <c r="L686">
        <v>3650.7</v>
      </c>
      <c r="M686">
        <v>0</v>
      </c>
      <c r="N686">
        <v>0</v>
      </c>
      <c r="O686">
        <v>0</v>
      </c>
      <c r="Q686">
        <v>3650.7</v>
      </c>
      <c r="R686">
        <v>62540.6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50000</v>
      </c>
      <c r="Y686">
        <v>8343.7099999999991</v>
      </c>
      <c r="Z686">
        <v>125.91</v>
      </c>
      <c r="AB686">
        <v>96.41</v>
      </c>
      <c r="AC686">
        <v>29.5</v>
      </c>
      <c r="AD686">
        <v>3621.2</v>
      </c>
      <c r="AE686">
        <v>22.34</v>
      </c>
      <c r="AF686">
        <v>7.16</v>
      </c>
      <c r="AG686">
        <v>3632.66</v>
      </c>
      <c r="AH686">
        <v>-11.460000000000036</v>
      </c>
      <c r="AI686">
        <v>3650.7</v>
      </c>
      <c r="AJ686">
        <v>0</v>
      </c>
      <c r="AK686">
        <v>0</v>
      </c>
      <c r="AL686">
        <v>29.5</v>
      </c>
    </row>
    <row r="687" spans="1:38" hidden="1" x14ac:dyDescent="0.2">
      <c r="A687">
        <v>9000936</v>
      </c>
      <c r="B687" t="s">
        <v>2078</v>
      </c>
      <c r="C687" t="s">
        <v>46</v>
      </c>
      <c r="D687" t="s">
        <v>2079</v>
      </c>
      <c r="E687" t="s">
        <v>2080</v>
      </c>
      <c r="F687" t="s">
        <v>105</v>
      </c>
      <c r="G687">
        <v>0</v>
      </c>
      <c r="H687">
        <v>0</v>
      </c>
      <c r="I687">
        <v>0</v>
      </c>
      <c r="J687">
        <v>1.65</v>
      </c>
      <c r="L687">
        <v>2810.9</v>
      </c>
      <c r="M687">
        <v>0</v>
      </c>
      <c r="N687">
        <v>650</v>
      </c>
      <c r="O687">
        <v>0</v>
      </c>
      <c r="Q687">
        <v>3460.9</v>
      </c>
      <c r="R687">
        <v>55914.05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50000</v>
      </c>
      <c r="Y687">
        <v>7771.52</v>
      </c>
      <c r="Z687">
        <v>0</v>
      </c>
      <c r="AB687">
        <v>0</v>
      </c>
      <c r="AC687">
        <v>0</v>
      </c>
      <c r="AD687">
        <v>3460.9</v>
      </c>
      <c r="AE687">
        <v>0</v>
      </c>
      <c r="AF687">
        <v>0</v>
      </c>
      <c r="AG687">
        <v>3460.9</v>
      </c>
      <c r="AH687">
        <v>0</v>
      </c>
      <c r="AI687">
        <v>3460.9</v>
      </c>
      <c r="AJ687">
        <v>0</v>
      </c>
      <c r="AK687">
        <v>0</v>
      </c>
      <c r="AL687">
        <v>0</v>
      </c>
    </row>
    <row r="688" spans="1:38" hidden="1" x14ac:dyDescent="0.2">
      <c r="A688">
        <v>9000940</v>
      </c>
      <c r="B688" t="s">
        <v>2081</v>
      </c>
      <c r="C688" t="s">
        <v>122</v>
      </c>
      <c r="D688" t="s">
        <v>2082</v>
      </c>
      <c r="E688" t="s">
        <v>2083</v>
      </c>
      <c r="F688" t="s">
        <v>160</v>
      </c>
      <c r="G688">
        <v>0</v>
      </c>
      <c r="H688">
        <v>0</v>
      </c>
      <c r="I688">
        <v>0</v>
      </c>
      <c r="J688">
        <v>1.5</v>
      </c>
      <c r="L688">
        <v>2222</v>
      </c>
      <c r="M688">
        <v>0</v>
      </c>
      <c r="N688">
        <v>0</v>
      </c>
      <c r="O688">
        <v>0</v>
      </c>
      <c r="Q688">
        <v>2222</v>
      </c>
      <c r="R688">
        <v>61658.09</v>
      </c>
      <c r="S688">
        <v>10000</v>
      </c>
      <c r="T688">
        <v>10000</v>
      </c>
      <c r="U688">
        <v>0</v>
      </c>
      <c r="V688">
        <v>10000</v>
      </c>
      <c r="W688">
        <v>0</v>
      </c>
      <c r="X688">
        <v>50000</v>
      </c>
      <c r="Y688">
        <v>9367.2999999999993</v>
      </c>
      <c r="Z688">
        <v>0</v>
      </c>
      <c r="AB688">
        <v>0</v>
      </c>
      <c r="AC688">
        <v>0</v>
      </c>
      <c r="AD688">
        <v>2222</v>
      </c>
      <c r="AE688">
        <v>0</v>
      </c>
      <c r="AF688">
        <v>0</v>
      </c>
      <c r="AG688">
        <v>2250</v>
      </c>
      <c r="AH688">
        <v>-28</v>
      </c>
      <c r="AI688">
        <v>2222</v>
      </c>
      <c r="AJ688">
        <v>0</v>
      </c>
      <c r="AK688">
        <v>0</v>
      </c>
      <c r="AL688">
        <v>0</v>
      </c>
    </row>
    <row r="689" spans="1:38" hidden="1" x14ac:dyDescent="0.2">
      <c r="A689">
        <v>9000977</v>
      </c>
      <c r="B689" t="s">
        <v>2084</v>
      </c>
      <c r="C689" t="s">
        <v>278</v>
      </c>
      <c r="D689" t="s">
        <v>2085</v>
      </c>
      <c r="E689" t="s">
        <v>2086</v>
      </c>
      <c r="F689" t="s">
        <v>160</v>
      </c>
      <c r="G689">
        <v>0</v>
      </c>
      <c r="H689">
        <v>0</v>
      </c>
      <c r="I689">
        <v>0</v>
      </c>
      <c r="J689">
        <v>1.5</v>
      </c>
      <c r="L689">
        <v>2615.94</v>
      </c>
      <c r="M689">
        <v>0</v>
      </c>
      <c r="N689">
        <v>0</v>
      </c>
      <c r="O689">
        <v>0</v>
      </c>
      <c r="Q689">
        <v>2615.94</v>
      </c>
      <c r="R689">
        <v>60277.090000000004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50000</v>
      </c>
      <c r="Y689">
        <v>9672</v>
      </c>
      <c r="Z689">
        <v>18.149999999999999</v>
      </c>
      <c r="AB689">
        <v>2.57</v>
      </c>
      <c r="AC689">
        <v>15.58</v>
      </c>
      <c r="AD689">
        <v>2600.36</v>
      </c>
      <c r="AE689">
        <v>2.57</v>
      </c>
      <c r="AF689">
        <v>13.01</v>
      </c>
      <c r="AG689">
        <v>2694.5099999999998</v>
      </c>
      <c r="AH689">
        <v>-94.149999999999636</v>
      </c>
      <c r="AI689">
        <v>2615.94</v>
      </c>
      <c r="AJ689">
        <v>0</v>
      </c>
      <c r="AK689">
        <v>0</v>
      </c>
      <c r="AL689">
        <v>15.58</v>
      </c>
    </row>
    <row r="690" spans="1:38" hidden="1" x14ac:dyDescent="0.2">
      <c r="A690">
        <v>9000953</v>
      </c>
      <c r="B690" t="s">
        <v>2087</v>
      </c>
      <c r="C690" t="s">
        <v>278</v>
      </c>
      <c r="D690" t="s">
        <v>2088</v>
      </c>
      <c r="E690" t="s">
        <v>2089</v>
      </c>
      <c r="F690" t="s">
        <v>160</v>
      </c>
      <c r="G690">
        <v>0</v>
      </c>
      <c r="H690">
        <v>0</v>
      </c>
      <c r="I690">
        <v>0</v>
      </c>
      <c r="J690">
        <v>1.5</v>
      </c>
      <c r="L690">
        <v>2575.46</v>
      </c>
      <c r="M690">
        <v>0</v>
      </c>
      <c r="N690">
        <v>0</v>
      </c>
      <c r="O690">
        <v>0</v>
      </c>
      <c r="Q690">
        <v>2575.46</v>
      </c>
      <c r="R690">
        <v>62047.46</v>
      </c>
      <c r="S690">
        <v>0</v>
      </c>
      <c r="T690">
        <v>10000</v>
      </c>
      <c r="U690">
        <v>0</v>
      </c>
      <c r="V690">
        <v>10000</v>
      </c>
      <c r="W690">
        <v>0</v>
      </c>
      <c r="X690">
        <v>50000</v>
      </c>
      <c r="Y690">
        <v>8370.99</v>
      </c>
      <c r="Z690">
        <v>0</v>
      </c>
      <c r="AB690">
        <v>0</v>
      </c>
      <c r="AC690">
        <v>0</v>
      </c>
      <c r="AD690">
        <v>2575.46</v>
      </c>
      <c r="AE690">
        <v>0</v>
      </c>
      <c r="AF690">
        <v>0</v>
      </c>
      <c r="AG690">
        <v>2557.06</v>
      </c>
      <c r="AH690">
        <v>18.400000000000091</v>
      </c>
      <c r="AI690">
        <v>2575.46</v>
      </c>
      <c r="AJ690">
        <v>0</v>
      </c>
      <c r="AK690">
        <v>0</v>
      </c>
      <c r="AL690">
        <v>0</v>
      </c>
    </row>
    <row r="691" spans="1:38" hidden="1" x14ac:dyDescent="0.2">
      <c r="A691">
        <v>9000939</v>
      </c>
      <c r="B691" t="s">
        <v>2090</v>
      </c>
      <c r="C691" t="s">
        <v>71</v>
      </c>
      <c r="D691" t="s">
        <v>2091</v>
      </c>
      <c r="E691" t="s">
        <v>2092</v>
      </c>
      <c r="F691" t="s">
        <v>105</v>
      </c>
      <c r="G691">
        <v>0</v>
      </c>
      <c r="H691">
        <v>0</v>
      </c>
      <c r="I691">
        <v>0</v>
      </c>
      <c r="J691">
        <v>3.6</v>
      </c>
      <c r="L691">
        <v>6118.16</v>
      </c>
      <c r="M691">
        <v>0</v>
      </c>
      <c r="N691">
        <v>0</v>
      </c>
      <c r="O691">
        <v>0</v>
      </c>
      <c r="Q691">
        <v>6118.16</v>
      </c>
      <c r="R691">
        <v>91732.900000000009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50000</v>
      </c>
      <c r="Y691">
        <v>17408.2</v>
      </c>
      <c r="Z691">
        <v>729.74</v>
      </c>
      <c r="AB691">
        <v>635.64</v>
      </c>
      <c r="AC691">
        <v>94.1</v>
      </c>
      <c r="AD691">
        <v>6024.0599999999995</v>
      </c>
      <c r="AE691">
        <v>94.15</v>
      </c>
      <c r="AF691">
        <v>-5.0000000000011369E-2</v>
      </c>
      <c r="AG691">
        <v>6025.85</v>
      </c>
      <c r="AH691">
        <v>-1.7900000000008731</v>
      </c>
      <c r="AI691">
        <v>6118.16</v>
      </c>
      <c r="AJ691">
        <v>0</v>
      </c>
      <c r="AK691">
        <v>0</v>
      </c>
      <c r="AL691">
        <v>94.1</v>
      </c>
    </row>
    <row r="692" spans="1:38" hidden="1" x14ac:dyDescent="0.2">
      <c r="A692">
        <v>9000967</v>
      </c>
      <c r="B692" t="s">
        <v>2093</v>
      </c>
      <c r="C692" t="s">
        <v>278</v>
      </c>
      <c r="D692" t="s">
        <v>2094</v>
      </c>
      <c r="E692" t="s">
        <v>2095</v>
      </c>
      <c r="F692" t="s">
        <v>160</v>
      </c>
      <c r="G692">
        <v>0</v>
      </c>
      <c r="H692">
        <v>0</v>
      </c>
      <c r="I692">
        <v>0</v>
      </c>
      <c r="J692">
        <v>1.5</v>
      </c>
      <c r="L692">
        <v>2561.2800000000002</v>
      </c>
      <c r="M692">
        <v>0</v>
      </c>
      <c r="N692">
        <v>20</v>
      </c>
      <c r="O692">
        <v>0</v>
      </c>
      <c r="Q692">
        <v>2581.2800000000002</v>
      </c>
      <c r="R692">
        <v>58868.7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50000</v>
      </c>
      <c r="Y692">
        <v>8223.76</v>
      </c>
      <c r="Z692">
        <v>19.350000000000001</v>
      </c>
      <c r="AB692">
        <v>7.78</v>
      </c>
      <c r="AC692">
        <v>11.57</v>
      </c>
      <c r="AD692">
        <v>2569.71</v>
      </c>
      <c r="AE692">
        <v>7.78</v>
      </c>
      <c r="AF692">
        <v>3.79</v>
      </c>
      <c r="AG692">
        <v>2506.5</v>
      </c>
      <c r="AH692">
        <v>63.210000000000036</v>
      </c>
      <c r="AI692">
        <v>2581.2800000000002</v>
      </c>
      <c r="AJ692">
        <v>0</v>
      </c>
      <c r="AK692">
        <v>0</v>
      </c>
      <c r="AL692">
        <v>11.57</v>
      </c>
    </row>
    <row r="693" spans="1:38" hidden="1" x14ac:dyDescent="0.2">
      <c r="A693">
        <v>9000980</v>
      </c>
      <c r="B693" t="s">
        <v>2096</v>
      </c>
      <c r="C693" t="s">
        <v>278</v>
      </c>
      <c r="D693" t="s">
        <v>2097</v>
      </c>
      <c r="E693" t="s">
        <v>2098</v>
      </c>
      <c r="F693" t="s">
        <v>160</v>
      </c>
      <c r="G693">
        <v>0</v>
      </c>
      <c r="H693">
        <v>0</v>
      </c>
      <c r="I693">
        <v>0</v>
      </c>
      <c r="J693">
        <v>1.5</v>
      </c>
      <c r="L693">
        <v>2524.2800000000002</v>
      </c>
      <c r="M693">
        <v>0</v>
      </c>
      <c r="N693">
        <v>0</v>
      </c>
      <c r="O693">
        <v>0</v>
      </c>
      <c r="Q693">
        <v>2524.2800000000002</v>
      </c>
      <c r="R693">
        <v>57738.46</v>
      </c>
      <c r="S693">
        <v>5000</v>
      </c>
      <c r="T693">
        <v>0</v>
      </c>
      <c r="U693">
        <v>0</v>
      </c>
      <c r="V693">
        <v>20000</v>
      </c>
      <c r="W693">
        <v>0</v>
      </c>
      <c r="X693">
        <v>50000</v>
      </c>
      <c r="Y693">
        <v>8329.75</v>
      </c>
      <c r="Z693">
        <v>0</v>
      </c>
      <c r="AB693">
        <v>0</v>
      </c>
      <c r="AC693">
        <v>0</v>
      </c>
      <c r="AD693">
        <v>2524.2800000000002</v>
      </c>
      <c r="AE693">
        <v>0</v>
      </c>
      <c r="AF693">
        <v>0</v>
      </c>
      <c r="AG693">
        <v>2541.25</v>
      </c>
      <c r="AH693">
        <v>-16.9699999999998</v>
      </c>
      <c r="AI693">
        <v>2524.2800000000002</v>
      </c>
      <c r="AJ693">
        <v>0</v>
      </c>
      <c r="AK693">
        <v>0</v>
      </c>
      <c r="AL693">
        <v>0</v>
      </c>
    </row>
    <row r="694" spans="1:38" hidden="1" x14ac:dyDescent="0.2">
      <c r="A694">
        <v>9000941</v>
      </c>
      <c r="B694" t="s">
        <v>2099</v>
      </c>
      <c r="C694" t="s">
        <v>122</v>
      </c>
      <c r="D694" t="s">
        <v>2100</v>
      </c>
      <c r="E694" t="s">
        <v>2101</v>
      </c>
      <c r="F694" t="s">
        <v>160</v>
      </c>
      <c r="G694">
        <v>0</v>
      </c>
      <c r="H694">
        <v>0</v>
      </c>
      <c r="I694">
        <v>0</v>
      </c>
      <c r="J694">
        <v>1.5</v>
      </c>
      <c r="L694">
        <v>2251</v>
      </c>
      <c r="M694">
        <v>0</v>
      </c>
      <c r="N694">
        <v>0</v>
      </c>
      <c r="O694">
        <v>0</v>
      </c>
      <c r="Q694">
        <v>2251</v>
      </c>
      <c r="R694">
        <v>59325.27</v>
      </c>
      <c r="S694">
        <v>10000</v>
      </c>
      <c r="T694">
        <v>0</v>
      </c>
      <c r="U694">
        <v>0</v>
      </c>
      <c r="V694">
        <v>0</v>
      </c>
      <c r="W694">
        <v>0</v>
      </c>
      <c r="X694">
        <v>50000</v>
      </c>
      <c r="Y694">
        <v>7373.18</v>
      </c>
      <c r="Z694">
        <v>0</v>
      </c>
      <c r="AB694">
        <v>0</v>
      </c>
      <c r="AC694">
        <v>0</v>
      </c>
      <c r="AD694">
        <v>2251</v>
      </c>
      <c r="AE694">
        <v>0</v>
      </c>
      <c r="AF694">
        <v>0</v>
      </c>
      <c r="AG694">
        <v>2250</v>
      </c>
      <c r="AH694">
        <v>1</v>
      </c>
      <c r="AI694">
        <v>2251</v>
      </c>
      <c r="AJ694">
        <v>0</v>
      </c>
      <c r="AK694">
        <v>0</v>
      </c>
      <c r="AL694">
        <v>0</v>
      </c>
    </row>
    <row r="695" spans="1:38" hidden="1" x14ac:dyDescent="0.2">
      <c r="A695">
        <v>9000944</v>
      </c>
      <c r="B695" t="s">
        <v>2102</v>
      </c>
      <c r="C695" t="s">
        <v>122</v>
      </c>
      <c r="D695" t="s">
        <v>2103</v>
      </c>
      <c r="E695" t="s">
        <v>2104</v>
      </c>
      <c r="F695" t="s">
        <v>160</v>
      </c>
      <c r="G695">
        <v>0</v>
      </c>
      <c r="H695">
        <v>0</v>
      </c>
      <c r="I695">
        <v>0</v>
      </c>
      <c r="J695">
        <v>1.5</v>
      </c>
      <c r="L695">
        <v>2251</v>
      </c>
      <c r="M695">
        <v>0</v>
      </c>
      <c r="N695">
        <v>0</v>
      </c>
      <c r="O695">
        <v>0</v>
      </c>
      <c r="Q695">
        <v>2251</v>
      </c>
      <c r="R695">
        <v>59345.14</v>
      </c>
      <c r="S695">
        <v>0</v>
      </c>
      <c r="T695">
        <v>0</v>
      </c>
      <c r="U695">
        <v>0</v>
      </c>
      <c r="V695">
        <v>10000</v>
      </c>
      <c r="W695">
        <v>0</v>
      </c>
      <c r="X695">
        <v>50000</v>
      </c>
      <c r="Y695">
        <v>11501.8</v>
      </c>
      <c r="Z695">
        <v>0</v>
      </c>
      <c r="AB695">
        <v>0</v>
      </c>
      <c r="AC695">
        <v>0</v>
      </c>
      <c r="AD695">
        <v>2251</v>
      </c>
      <c r="AE695">
        <v>0</v>
      </c>
      <c r="AF695">
        <v>0</v>
      </c>
      <c r="AG695">
        <v>2250</v>
      </c>
      <c r="AH695">
        <v>1</v>
      </c>
      <c r="AI695">
        <v>2251</v>
      </c>
      <c r="AJ695">
        <v>0</v>
      </c>
      <c r="AK695">
        <v>0</v>
      </c>
      <c r="AL695">
        <v>0</v>
      </c>
    </row>
    <row r="696" spans="1:38" hidden="1" x14ac:dyDescent="0.2">
      <c r="A696">
        <v>9000948</v>
      </c>
      <c r="B696" t="s">
        <v>2105</v>
      </c>
      <c r="C696" t="s">
        <v>122</v>
      </c>
      <c r="D696" t="s">
        <v>2106</v>
      </c>
      <c r="E696" t="s">
        <v>2107</v>
      </c>
      <c r="F696" t="s">
        <v>160</v>
      </c>
      <c r="G696">
        <v>0</v>
      </c>
      <c r="H696">
        <v>0</v>
      </c>
      <c r="I696">
        <v>0</v>
      </c>
      <c r="J696">
        <v>1.5</v>
      </c>
      <c r="L696">
        <v>2251</v>
      </c>
      <c r="M696">
        <v>0</v>
      </c>
      <c r="N696">
        <v>0</v>
      </c>
      <c r="O696">
        <v>0</v>
      </c>
      <c r="Q696">
        <v>2251</v>
      </c>
      <c r="R696">
        <v>59754.58</v>
      </c>
      <c r="S696">
        <v>10000</v>
      </c>
      <c r="T696">
        <v>0</v>
      </c>
      <c r="U696">
        <v>0</v>
      </c>
      <c r="V696">
        <v>10000</v>
      </c>
      <c r="W696">
        <v>0</v>
      </c>
      <c r="X696">
        <v>50000</v>
      </c>
      <c r="Y696">
        <v>8425.93</v>
      </c>
      <c r="Z696">
        <v>0</v>
      </c>
      <c r="AB696">
        <v>0</v>
      </c>
      <c r="AC696">
        <v>0</v>
      </c>
      <c r="AD696">
        <v>2251</v>
      </c>
      <c r="AE696">
        <v>0</v>
      </c>
      <c r="AF696">
        <v>0</v>
      </c>
      <c r="AG696">
        <v>2250</v>
      </c>
      <c r="AH696">
        <v>1</v>
      </c>
      <c r="AI696">
        <v>2251</v>
      </c>
      <c r="AJ696">
        <v>0</v>
      </c>
      <c r="AK696">
        <v>0</v>
      </c>
      <c r="AL696">
        <v>0</v>
      </c>
    </row>
    <row r="697" spans="1:38" hidden="1" x14ac:dyDescent="0.2">
      <c r="A697">
        <v>9000947</v>
      </c>
      <c r="B697" t="s">
        <v>2108</v>
      </c>
      <c r="C697" t="s">
        <v>122</v>
      </c>
      <c r="D697" t="s">
        <v>2109</v>
      </c>
      <c r="E697" t="s">
        <v>2110</v>
      </c>
      <c r="F697" t="s">
        <v>160</v>
      </c>
      <c r="G697">
        <v>0</v>
      </c>
      <c r="H697">
        <v>0</v>
      </c>
      <c r="I697">
        <v>0</v>
      </c>
      <c r="J697">
        <v>1.5</v>
      </c>
      <c r="L697">
        <v>2251</v>
      </c>
      <c r="M697">
        <v>0</v>
      </c>
      <c r="N697">
        <v>0</v>
      </c>
      <c r="O697">
        <v>0</v>
      </c>
      <c r="Q697">
        <v>2251</v>
      </c>
      <c r="R697">
        <v>57479.78</v>
      </c>
      <c r="S697">
        <v>10000</v>
      </c>
      <c r="T697">
        <v>10000</v>
      </c>
      <c r="U697">
        <v>0</v>
      </c>
      <c r="V697">
        <v>10000</v>
      </c>
      <c r="W697">
        <v>0</v>
      </c>
      <c r="X697">
        <v>50000</v>
      </c>
      <c r="Y697">
        <v>7543.81</v>
      </c>
      <c r="Z697">
        <v>0</v>
      </c>
      <c r="AB697">
        <v>0</v>
      </c>
      <c r="AC697">
        <v>0</v>
      </c>
      <c r="AD697">
        <v>2251</v>
      </c>
      <c r="AE697">
        <v>0</v>
      </c>
      <c r="AF697">
        <v>0</v>
      </c>
      <c r="AG697">
        <v>2250</v>
      </c>
      <c r="AH697">
        <v>1</v>
      </c>
      <c r="AI697">
        <v>2251</v>
      </c>
      <c r="AJ697">
        <v>0</v>
      </c>
      <c r="AK697">
        <v>0</v>
      </c>
      <c r="AL697">
        <v>0</v>
      </c>
    </row>
    <row r="698" spans="1:38" hidden="1" x14ac:dyDescent="0.2">
      <c r="A698">
        <v>9000943</v>
      </c>
      <c r="B698" t="s">
        <v>2111</v>
      </c>
      <c r="C698" t="s">
        <v>122</v>
      </c>
      <c r="D698" t="s">
        <v>2112</v>
      </c>
      <c r="E698" t="s">
        <v>2113</v>
      </c>
      <c r="F698" t="s">
        <v>160</v>
      </c>
      <c r="G698">
        <v>0</v>
      </c>
      <c r="H698">
        <v>0</v>
      </c>
      <c r="I698">
        <v>0</v>
      </c>
      <c r="J698">
        <v>1.5</v>
      </c>
      <c r="L698">
        <v>2251</v>
      </c>
      <c r="M698">
        <v>0</v>
      </c>
      <c r="N698">
        <v>0</v>
      </c>
      <c r="O698">
        <v>0</v>
      </c>
      <c r="Q698">
        <v>2251</v>
      </c>
      <c r="R698">
        <v>58524.17</v>
      </c>
      <c r="S698">
        <v>0</v>
      </c>
      <c r="T698">
        <v>0</v>
      </c>
      <c r="U698">
        <v>0</v>
      </c>
      <c r="V698">
        <v>10000</v>
      </c>
      <c r="W698">
        <v>0</v>
      </c>
      <c r="X698">
        <v>50000</v>
      </c>
      <c r="Y698">
        <v>7349.55</v>
      </c>
      <c r="Z698">
        <v>0</v>
      </c>
      <c r="AB698">
        <v>0</v>
      </c>
      <c r="AC698">
        <v>0</v>
      </c>
      <c r="AD698">
        <v>2251</v>
      </c>
      <c r="AE698">
        <v>0</v>
      </c>
      <c r="AF698">
        <v>0</v>
      </c>
      <c r="AG698">
        <v>2250</v>
      </c>
      <c r="AH698">
        <v>1</v>
      </c>
      <c r="AI698">
        <v>2251</v>
      </c>
      <c r="AJ698">
        <v>0</v>
      </c>
      <c r="AK698">
        <v>0</v>
      </c>
      <c r="AL698">
        <v>0</v>
      </c>
    </row>
    <row r="699" spans="1:38" hidden="1" x14ac:dyDescent="0.2">
      <c r="A699">
        <v>9000946</v>
      </c>
      <c r="B699" t="s">
        <v>2114</v>
      </c>
      <c r="C699" t="s">
        <v>122</v>
      </c>
      <c r="D699" t="s">
        <v>2115</v>
      </c>
      <c r="E699" t="s">
        <v>2116</v>
      </c>
      <c r="F699" t="s">
        <v>160</v>
      </c>
      <c r="G699">
        <v>0</v>
      </c>
      <c r="H699">
        <v>0</v>
      </c>
      <c r="I699">
        <v>0</v>
      </c>
      <c r="J699">
        <v>1.5</v>
      </c>
      <c r="L699">
        <v>2251</v>
      </c>
      <c r="M699">
        <v>0</v>
      </c>
      <c r="N699">
        <v>50</v>
      </c>
      <c r="O699">
        <v>0</v>
      </c>
      <c r="Q699">
        <v>2301</v>
      </c>
      <c r="R699">
        <v>56449.34</v>
      </c>
      <c r="S699">
        <v>0</v>
      </c>
      <c r="T699">
        <v>0</v>
      </c>
      <c r="U699">
        <v>0</v>
      </c>
      <c r="V699">
        <v>10000</v>
      </c>
      <c r="W699">
        <v>0</v>
      </c>
      <c r="X699">
        <v>50000</v>
      </c>
      <c r="Y699">
        <v>8853.9</v>
      </c>
      <c r="Z699">
        <v>0</v>
      </c>
      <c r="AB699">
        <v>0</v>
      </c>
      <c r="AC699">
        <v>0</v>
      </c>
      <c r="AD699">
        <v>2301</v>
      </c>
      <c r="AE699">
        <v>0</v>
      </c>
      <c r="AF699">
        <v>0</v>
      </c>
      <c r="AG699">
        <v>2350</v>
      </c>
      <c r="AH699">
        <v>-49</v>
      </c>
      <c r="AI699">
        <v>2301</v>
      </c>
      <c r="AJ699">
        <v>0</v>
      </c>
      <c r="AK699">
        <v>0</v>
      </c>
      <c r="AL699">
        <v>0</v>
      </c>
    </row>
    <row r="700" spans="1:38" hidden="1" x14ac:dyDescent="0.2">
      <c r="A700">
        <v>9000945</v>
      </c>
      <c r="B700" t="s">
        <v>2117</v>
      </c>
      <c r="C700" t="s">
        <v>122</v>
      </c>
      <c r="D700" t="s">
        <v>2118</v>
      </c>
      <c r="E700" t="s">
        <v>2119</v>
      </c>
      <c r="F700" t="s">
        <v>160</v>
      </c>
      <c r="G700">
        <v>0</v>
      </c>
      <c r="H700">
        <v>0</v>
      </c>
      <c r="I700">
        <v>0</v>
      </c>
      <c r="J700">
        <v>1.5</v>
      </c>
      <c r="L700">
        <v>2251</v>
      </c>
      <c r="M700">
        <v>0</v>
      </c>
      <c r="N700">
        <v>100</v>
      </c>
      <c r="O700">
        <v>0</v>
      </c>
      <c r="Q700">
        <v>2351</v>
      </c>
      <c r="R700">
        <v>56445.48</v>
      </c>
      <c r="S700">
        <v>5000</v>
      </c>
      <c r="T700">
        <v>10000</v>
      </c>
      <c r="U700">
        <v>0</v>
      </c>
      <c r="V700">
        <v>10000</v>
      </c>
      <c r="W700">
        <v>0</v>
      </c>
      <c r="X700">
        <v>50000</v>
      </c>
      <c r="Y700">
        <v>7195.54</v>
      </c>
      <c r="Z700">
        <v>0</v>
      </c>
      <c r="AB700">
        <v>0</v>
      </c>
      <c r="AC700">
        <v>0</v>
      </c>
      <c r="AD700">
        <v>2351</v>
      </c>
      <c r="AE700">
        <v>0</v>
      </c>
      <c r="AF700">
        <v>0</v>
      </c>
      <c r="AG700">
        <v>2250</v>
      </c>
      <c r="AH700">
        <v>101</v>
      </c>
      <c r="AI700">
        <v>2351</v>
      </c>
      <c r="AJ700">
        <v>0</v>
      </c>
      <c r="AK700">
        <v>0</v>
      </c>
      <c r="AL700">
        <v>0</v>
      </c>
    </row>
    <row r="701" spans="1:38" hidden="1" x14ac:dyDescent="0.2">
      <c r="A701">
        <v>9000964</v>
      </c>
      <c r="B701" t="s">
        <v>2120</v>
      </c>
      <c r="C701" t="s">
        <v>278</v>
      </c>
      <c r="D701" t="s">
        <v>2121</v>
      </c>
      <c r="E701" t="s">
        <v>2122</v>
      </c>
      <c r="F701" t="s">
        <v>160</v>
      </c>
      <c r="G701">
        <v>0</v>
      </c>
      <c r="H701">
        <v>0</v>
      </c>
      <c r="I701">
        <v>0</v>
      </c>
      <c r="J701">
        <v>1.5</v>
      </c>
      <c r="L701">
        <v>2561.2800000000002</v>
      </c>
      <c r="M701">
        <v>0</v>
      </c>
      <c r="N701">
        <v>0</v>
      </c>
      <c r="O701">
        <v>0</v>
      </c>
      <c r="Q701">
        <v>2561.2800000000002</v>
      </c>
      <c r="R701">
        <v>59403.53</v>
      </c>
      <c r="S701">
        <v>10000</v>
      </c>
      <c r="T701">
        <v>0</v>
      </c>
      <c r="U701">
        <v>0</v>
      </c>
      <c r="V701">
        <v>10000</v>
      </c>
      <c r="W701">
        <v>0</v>
      </c>
      <c r="X701">
        <v>50000</v>
      </c>
      <c r="Y701">
        <v>8529</v>
      </c>
      <c r="Z701">
        <v>0</v>
      </c>
      <c r="AB701">
        <v>0</v>
      </c>
      <c r="AC701">
        <v>0</v>
      </c>
      <c r="AD701">
        <v>2561.2800000000002</v>
      </c>
      <c r="AE701">
        <v>0</v>
      </c>
      <c r="AF701">
        <v>0</v>
      </c>
      <c r="AG701">
        <v>2514.2800000000002</v>
      </c>
      <c r="AH701">
        <v>47</v>
      </c>
      <c r="AI701">
        <v>2561.2800000000002</v>
      </c>
      <c r="AJ701">
        <v>0</v>
      </c>
      <c r="AK701">
        <v>0</v>
      </c>
      <c r="AL701">
        <v>0</v>
      </c>
    </row>
    <row r="702" spans="1:38" hidden="1" x14ac:dyDescent="0.2">
      <c r="A702">
        <v>9000975</v>
      </c>
      <c r="B702" t="s">
        <v>2123</v>
      </c>
      <c r="C702" t="s">
        <v>278</v>
      </c>
      <c r="D702" t="s">
        <v>2124</v>
      </c>
      <c r="E702" t="s">
        <v>2125</v>
      </c>
      <c r="F702" t="s">
        <v>160</v>
      </c>
      <c r="G702">
        <v>0</v>
      </c>
      <c r="H702">
        <v>0</v>
      </c>
      <c r="I702">
        <v>0</v>
      </c>
      <c r="J702">
        <v>1.5</v>
      </c>
      <c r="L702">
        <v>2630.54</v>
      </c>
      <c r="M702">
        <v>0</v>
      </c>
      <c r="N702">
        <v>0</v>
      </c>
      <c r="O702">
        <v>0</v>
      </c>
      <c r="Q702">
        <v>2630.54</v>
      </c>
      <c r="R702">
        <v>64796.06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50000</v>
      </c>
      <c r="Y702">
        <v>10574.6</v>
      </c>
      <c r="Z702">
        <v>126.64</v>
      </c>
      <c r="AB702">
        <v>102.37</v>
      </c>
      <c r="AC702">
        <v>24.27</v>
      </c>
      <c r="AD702">
        <v>2606.27</v>
      </c>
      <c r="AE702">
        <v>17.07</v>
      </c>
      <c r="AF702">
        <v>7.1999999999999993</v>
      </c>
      <c r="AG702">
        <v>2676.0099999999998</v>
      </c>
      <c r="AH702">
        <v>-69.739999999999782</v>
      </c>
      <c r="AI702">
        <v>2630.54</v>
      </c>
      <c r="AJ702">
        <v>0</v>
      </c>
      <c r="AK702">
        <v>0</v>
      </c>
      <c r="AL702">
        <v>24.27</v>
      </c>
    </row>
    <row r="703" spans="1:38" hidden="1" x14ac:dyDescent="0.2">
      <c r="A703">
        <v>9000959</v>
      </c>
      <c r="B703" t="s">
        <v>2126</v>
      </c>
      <c r="C703" t="s">
        <v>278</v>
      </c>
      <c r="D703" t="s">
        <v>2127</v>
      </c>
      <c r="E703" t="s">
        <v>2128</v>
      </c>
      <c r="F703" t="s">
        <v>160</v>
      </c>
      <c r="G703">
        <v>0</v>
      </c>
      <c r="H703">
        <v>0</v>
      </c>
      <c r="I703">
        <v>0</v>
      </c>
      <c r="J703">
        <v>1.5</v>
      </c>
      <c r="L703">
        <v>2722.1</v>
      </c>
      <c r="M703">
        <v>0</v>
      </c>
      <c r="N703">
        <v>20</v>
      </c>
      <c r="O703">
        <v>0</v>
      </c>
      <c r="Q703">
        <v>2742.1</v>
      </c>
      <c r="R703">
        <v>65146.549999999996</v>
      </c>
      <c r="S703">
        <v>10000</v>
      </c>
      <c r="T703">
        <v>0</v>
      </c>
      <c r="U703">
        <v>0</v>
      </c>
      <c r="V703">
        <v>0</v>
      </c>
      <c r="W703">
        <v>0</v>
      </c>
      <c r="X703">
        <v>50000</v>
      </c>
      <c r="Y703">
        <v>9973.6</v>
      </c>
      <c r="Z703">
        <v>0</v>
      </c>
      <c r="AB703">
        <v>0</v>
      </c>
      <c r="AC703">
        <v>0</v>
      </c>
      <c r="AD703">
        <v>2742.1</v>
      </c>
      <c r="AE703">
        <v>0</v>
      </c>
      <c r="AF703">
        <v>0</v>
      </c>
      <c r="AG703">
        <v>2712.34</v>
      </c>
      <c r="AH703">
        <v>29.759999999999764</v>
      </c>
      <c r="AI703">
        <v>2742.1</v>
      </c>
      <c r="AJ703">
        <v>0</v>
      </c>
      <c r="AK703">
        <v>0</v>
      </c>
      <c r="AL703">
        <v>0</v>
      </c>
    </row>
    <row r="704" spans="1:38" hidden="1" x14ac:dyDescent="0.2">
      <c r="A704">
        <v>9000955</v>
      </c>
      <c r="B704" t="s">
        <v>2129</v>
      </c>
      <c r="C704" t="s">
        <v>278</v>
      </c>
      <c r="D704" t="s">
        <v>2130</v>
      </c>
      <c r="E704" t="s">
        <v>2131</v>
      </c>
      <c r="F704" t="s">
        <v>160</v>
      </c>
      <c r="G704">
        <v>0</v>
      </c>
      <c r="H704">
        <v>0</v>
      </c>
      <c r="I704">
        <v>0</v>
      </c>
      <c r="J704">
        <v>1.5</v>
      </c>
      <c r="L704">
        <v>2609.4</v>
      </c>
      <c r="M704">
        <v>0</v>
      </c>
      <c r="N704">
        <v>0</v>
      </c>
      <c r="O704">
        <v>0</v>
      </c>
      <c r="Q704">
        <v>2609.4</v>
      </c>
      <c r="R704">
        <v>56638.07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50000</v>
      </c>
      <c r="Y704">
        <v>6389.8</v>
      </c>
      <c r="Z704">
        <v>7.45</v>
      </c>
      <c r="AB704">
        <v>0</v>
      </c>
      <c r="AC704">
        <v>7.45</v>
      </c>
      <c r="AD704">
        <v>2601.9500000000003</v>
      </c>
      <c r="AE704">
        <v>0</v>
      </c>
      <c r="AF704">
        <v>7.45</v>
      </c>
      <c r="AG704">
        <v>2541.2600000000002</v>
      </c>
      <c r="AH704">
        <v>60.690000000000055</v>
      </c>
      <c r="AI704">
        <v>2609.4</v>
      </c>
      <c r="AJ704">
        <v>0</v>
      </c>
      <c r="AK704">
        <v>0</v>
      </c>
      <c r="AL704">
        <v>7.45</v>
      </c>
    </row>
    <row r="705" spans="1:38" hidden="1" x14ac:dyDescent="0.2">
      <c r="A705">
        <v>9000978</v>
      </c>
      <c r="B705" t="s">
        <v>819</v>
      </c>
      <c r="C705" t="s">
        <v>278</v>
      </c>
      <c r="D705" t="s">
        <v>2132</v>
      </c>
      <c r="E705" t="s">
        <v>2133</v>
      </c>
      <c r="F705" t="s">
        <v>160</v>
      </c>
      <c r="G705">
        <v>0</v>
      </c>
      <c r="H705">
        <v>0</v>
      </c>
      <c r="I705">
        <v>0</v>
      </c>
      <c r="J705">
        <v>1.5</v>
      </c>
      <c r="L705">
        <v>2575.46</v>
      </c>
      <c r="M705">
        <v>0</v>
      </c>
      <c r="N705">
        <v>0</v>
      </c>
      <c r="O705">
        <v>0</v>
      </c>
      <c r="Q705">
        <v>2575.46</v>
      </c>
      <c r="R705">
        <v>57563.14</v>
      </c>
      <c r="S705">
        <v>0</v>
      </c>
      <c r="T705">
        <v>0</v>
      </c>
      <c r="U705">
        <v>0</v>
      </c>
      <c r="V705">
        <v>20000</v>
      </c>
      <c r="W705">
        <v>0</v>
      </c>
      <c r="X705">
        <v>50000</v>
      </c>
      <c r="Y705">
        <v>7399.59</v>
      </c>
      <c r="Z705">
        <v>0</v>
      </c>
      <c r="AB705">
        <v>0</v>
      </c>
      <c r="AC705">
        <v>0</v>
      </c>
      <c r="AD705">
        <v>2575.46</v>
      </c>
      <c r="AE705">
        <v>0</v>
      </c>
      <c r="AF705">
        <v>0</v>
      </c>
      <c r="AG705">
        <v>2537.06</v>
      </c>
      <c r="AH705">
        <v>38.400000000000091</v>
      </c>
      <c r="AI705">
        <v>2575.46</v>
      </c>
      <c r="AJ705">
        <v>0</v>
      </c>
      <c r="AK705">
        <v>0</v>
      </c>
      <c r="AL705">
        <v>0</v>
      </c>
    </row>
    <row r="706" spans="1:38" hidden="1" x14ac:dyDescent="0.2">
      <c r="A706">
        <v>9000956</v>
      </c>
      <c r="B706" t="s">
        <v>2134</v>
      </c>
      <c r="C706" t="s">
        <v>278</v>
      </c>
      <c r="D706" t="s">
        <v>2135</v>
      </c>
      <c r="E706" t="s">
        <v>2136</v>
      </c>
      <c r="F706" t="s">
        <v>160</v>
      </c>
      <c r="G706">
        <v>0</v>
      </c>
      <c r="H706">
        <v>0</v>
      </c>
      <c r="I706">
        <v>0</v>
      </c>
      <c r="J706">
        <v>1.5</v>
      </c>
      <c r="L706">
        <v>2621.59</v>
      </c>
      <c r="M706">
        <v>0</v>
      </c>
      <c r="N706">
        <v>140</v>
      </c>
      <c r="O706">
        <v>0</v>
      </c>
      <c r="Q706">
        <v>2761.59</v>
      </c>
      <c r="R706">
        <v>58320.770000000004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50000</v>
      </c>
      <c r="Y706">
        <v>8081.73</v>
      </c>
      <c r="Z706">
        <v>7.17</v>
      </c>
      <c r="AB706">
        <v>0</v>
      </c>
      <c r="AC706">
        <v>7.17</v>
      </c>
      <c r="AD706">
        <v>2754.42</v>
      </c>
      <c r="AE706">
        <v>0</v>
      </c>
      <c r="AF706">
        <v>7.17</v>
      </c>
      <c r="AG706">
        <v>2573.6999999999998</v>
      </c>
      <c r="AH706">
        <v>180.72000000000025</v>
      </c>
      <c r="AI706">
        <v>2761.59</v>
      </c>
      <c r="AJ706">
        <v>0</v>
      </c>
      <c r="AK706">
        <v>0</v>
      </c>
      <c r="AL706">
        <v>7.17</v>
      </c>
    </row>
    <row r="707" spans="1:38" hidden="1" x14ac:dyDescent="0.2">
      <c r="A707">
        <v>9000981</v>
      </c>
      <c r="B707" t="s">
        <v>2137</v>
      </c>
      <c r="C707" t="s">
        <v>278</v>
      </c>
      <c r="D707" t="s">
        <v>2138</v>
      </c>
      <c r="E707" t="s">
        <v>2139</v>
      </c>
      <c r="F707" t="s">
        <v>160</v>
      </c>
      <c r="G707">
        <v>0</v>
      </c>
      <c r="H707">
        <v>0</v>
      </c>
      <c r="I707">
        <v>0</v>
      </c>
      <c r="J707">
        <v>1.5</v>
      </c>
      <c r="L707">
        <v>2641.69</v>
      </c>
      <c r="M707">
        <v>0</v>
      </c>
      <c r="N707">
        <v>120</v>
      </c>
      <c r="O707">
        <v>0</v>
      </c>
      <c r="Q707">
        <v>2761.69</v>
      </c>
      <c r="R707">
        <v>60156.130000000005</v>
      </c>
      <c r="S707">
        <v>10000</v>
      </c>
      <c r="T707">
        <v>0</v>
      </c>
      <c r="U707">
        <v>0</v>
      </c>
      <c r="V707">
        <v>10000</v>
      </c>
      <c r="W707">
        <v>0</v>
      </c>
      <c r="X707">
        <v>50000</v>
      </c>
      <c r="Y707">
        <v>8295.5499999999993</v>
      </c>
      <c r="Z707">
        <v>0</v>
      </c>
      <c r="AB707">
        <v>0</v>
      </c>
      <c r="AC707">
        <v>0</v>
      </c>
      <c r="AD707">
        <v>2761.69</v>
      </c>
      <c r="AE707">
        <v>0</v>
      </c>
      <c r="AF707">
        <v>0</v>
      </c>
      <c r="AG707">
        <v>2593.5100000000002</v>
      </c>
      <c r="AH707">
        <v>168.17999999999984</v>
      </c>
      <c r="AI707">
        <v>2761.69</v>
      </c>
      <c r="AJ707">
        <v>0</v>
      </c>
      <c r="AK707">
        <v>0</v>
      </c>
      <c r="AL707">
        <v>0</v>
      </c>
    </row>
    <row r="708" spans="1:38" hidden="1" x14ac:dyDescent="0.2">
      <c r="A708">
        <v>9000971</v>
      </c>
      <c r="B708" t="s">
        <v>2140</v>
      </c>
      <c r="C708" t="s">
        <v>278</v>
      </c>
      <c r="D708" t="s">
        <v>2141</v>
      </c>
      <c r="E708" t="s">
        <v>2142</v>
      </c>
      <c r="F708" t="s">
        <v>160</v>
      </c>
      <c r="G708">
        <v>0</v>
      </c>
      <c r="H708">
        <v>0</v>
      </c>
      <c r="I708">
        <v>0</v>
      </c>
      <c r="J708">
        <v>1.5</v>
      </c>
      <c r="L708">
        <v>2621.59</v>
      </c>
      <c r="M708">
        <v>0</v>
      </c>
      <c r="N708">
        <v>0</v>
      </c>
      <c r="O708">
        <v>0</v>
      </c>
      <c r="Q708">
        <v>2621.59</v>
      </c>
      <c r="R708">
        <v>62478.880000000005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50000</v>
      </c>
      <c r="Y708">
        <v>9045.5</v>
      </c>
      <c r="Z708">
        <v>103</v>
      </c>
      <c r="AB708">
        <v>76.17</v>
      </c>
      <c r="AC708">
        <v>26.83</v>
      </c>
      <c r="AD708">
        <v>2594.7600000000002</v>
      </c>
      <c r="AE708">
        <v>15.7</v>
      </c>
      <c r="AF708">
        <v>11.129999999999999</v>
      </c>
      <c r="AG708">
        <v>2558</v>
      </c>
      <c r="AH708">
        <v>36.760000000000218</v>
      </c>
      <c r="AI708">
        <v>2621.59</v>
      </c>
      <c r="AJ708">
        <v>0</v>
      </c>
      <c r="AK708">
        <v>0</v>
      </c>
      <c r="AL708">
        <v>26.83</v>
      </c>
    </row>
    <row r="709" spans="1:38" hidden="1" x14ac:dyDescent="0.2">
      <c r="A709">
        <v>9000973</v>
      </c>
      <c r="B709" t="s">
        <v>2143</v>
      </c>
      <c r="C709" t="s">
        <v>278</v>
      </c>
      <c r="D709" t="s">
        <v>2144</v>
      </c>
      <c r="E709" t="s">
        <v>2145</v>
      </c>
      <c r="F709" t="s">
        <v>160</v>
      </c>
      <c r="G709">
        <v>0</v>
      </c>
      <c r="H709">
        <v>0</v>
      </c>
      <c r="I709">
        <v>0</v>
      </c>
      <c r="J709">
        <v>1.5</v>
      </c>
      <c r="L709">
        <v>2214.6999999999998</v>
      </c>
      <c r="M709">
        <v>0</v>
      </c>
      <c r="N709">
        <v>0</v>
      </c>
      <c r="O709">
        <v>50</v>
      </c>
      <c r="Q709">
        <v>2164.6999999999998</v>
      </c>
      <c r="R709">
        <v>55838.289999999994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50000</v>
      </c>
      <c r="Y709">
        <v>8006.05</v>
      </c>
      <c r="Z709">
        <v>0</v>
      </c>
      <c r="AB709">
        <v>0</v>
      </c>
      <c r="AC709">
        <v>0</v>
      </c>
      <c r="AD709">
        <v>2164.6999999999998</v>
      </c>
      <c r="AE709">
        <v>0</v>
      </c>
      <c r="AF709">
        <v>0</v>
      </c>
      <c r="AG709">
        <v>2173.73</v>
      </c>
      <c r="AH709">
        <v>-9.0300000000002001</v>
      </c>
      <c r="AI709">
        <v>2164.6999999999998</v>
      </c>
      <c r="AJ709">
        <v>0</v>
      </c>
      <c r="AK709">
        <v>0</v>
      </c>
      <c r="AL709">
        <v>0</v>
      </c>
    </row>
    <row r="710" spans="1:38" hidden="1" x14ac:dyDescent="0.2">
      <c r="A710">
        <v>9000974</v>
      </c>
      <c r="B710" t="s">
        <v>2146</v>
      </c>
      <c r="C710" t="s">
        <v>278</v>
      </c>
      <c r="D710" t="s">
        <v>2147</v>
      </c>
      <c r="E710" t="s">
        <v>2148</v>
      </c>
      <c r="F710" t="s">
        <v>160</v>
      </c>
      <c r="G710">
        <v>0</v>
      </c>
      <c r="H710">
        <v>0</v>
      </c>
      <c r="I710">
        <v>0</v>
      </c>
      <c r="J710">
        <v>1.5</v>
      </c>
      <c r="L710">
        <v>2480.88</v>
      </c>
      <c r="M710">
        <v>0</v>
      </c>
      <c r="N710">
        <v>0</v>
      </c>
      <c r="O710">
        <v>50</v>
      </c>
      <c r="Q710">
        <v>2430.88</v>
      </c>
      <c r="R710">
        <v>57759.689999999995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50000</v>
      </c>
      <c r="Y710">
        <v>8053.27</v>
      </c>
      <c r="Z710">
        <v>0</v>
      </c>
      <c r="AB710">
        <v>0</v>
      </c>
      <c r="AC710">
        <v>0</v>
      </c>
      <c r="AD710">
        <v>2430.88</v>
      </c>
      <c r="AE710">
        <v>0</v>
      </c>
      <c r="AF710">
        <v>0</v>
      </c>
      <c r="AG710">
        <v>2424.67</v>
      </c>
      <c r="AH710">
        <v>6.2100000000000364</v>
      </c>
      <c r="AI710">
        <v>2430.88</v>
      </c>
      <c r="AJ710">
        <v>0</v>
      </c>
      <c r="AK710">
        <v>0</v>
      </c>
      <c r="AL710">
        <v>0</v>
      </c>
    </row>
    <row r="711" spans="1:38" hidden="1" x14ac:dyDescent="0.2">
      <c r="A711">
        <v>9000984</v>
      </c>
      <c r="B711" t="s">
        <v>2149</v>
      </c>
      <c r="C711" t="s">
        <v>278</v>
      </c>
      <c r="D711" t="s">
        <v>2150</v>
      </c>
      <c r="E711" t="s">
        <v>2151</v>
      </c>
      <c r="F711" t="s">
        <v>160</v>
      </c>
      <c r="G711">
        <v>0</v>
      </c>
      <c r="H711">
        <v>0</v>
      </c>
      <c r="I711">
        <v>0</v>
      </c>
      <c r="J711">
        <v>1.5</v>
      </c>
      <c r="L711">
        <v>2555.21</v>
      </c>
      <c r="M711">
        <v>0</v>
      </c>
      <c r="N711">
        <v>0</v>
      </c>
      <c r="O711">
        <v>0</v>
      </c>
      <c r="Q711">
        <v>2555.21</v>
      </c>
      <c r="R711">
        <v>58962.35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50000</v>
      </c>
      <c r="Y711">
        <v>8222.82</v>
      </c>
      <c r="Z711">
        <v>22.19</v>
      </c>
      <c r="AB711">
        <v>12.36</v>
      </c>
      <c r="AC711">
        <v>9.83</v>
      </c>
      <c r="AD711">
        <v>2545.38</v>
      </c>
      <c r="AE711">
        <v>9.2899999999999991</v>
      </c>
      <c r="AF711">
        <v>0.54000000000000092</v>
      </c>
      <c r="AG711">
        <v>2527.77</v>
      </c>
      <c r="AH711">
        <v>17.610000000000127</v>
      </c>
      <c r="AI711">
        <v>2555.21</v>
      </c>
      <c r="AJ711">
        <v>0</v>
      </c>
      <c r="AK711">
        <v>0</v>
      </c>
      <c r="AL711">
        <v>9.83</v>
      </c>
    </row>
    <row r="712" spans="1:38" hidden="1" x14ac:dyDescent="0.2">
      <c r="A712">
        <v>9000966</v>
      </c>
      <c r="B712" t="s">
        <v>2152</v>
      </c>
      <c r="C712" t="s">
        <v>278</v>
      </c>
      <c r="D712" t="s">
        <v>2153</v>
      </c>
      <c r="E712" t="s">
        <v>2154</v>
      </c>
      <c r="F712" t="s">
        <v>160</v>
      </c>
      <c r="G712">
        <v>0</v>
      </c>
      <c r="H712">
        <v>0</v>
      </c>
      <c r="I712">
        <v>0</v>
      </c>
      <c r="J712">
        <v>1.5</v>
      </c>
      <c r="L712">
        <v>2862.81</v>
      </c>
      <c r="M712">
        <v>0</v>
      </c>
      <c r="N712">
        <v>150</v>
      </c>
      <c r="O712">
        <v>0</v>
      </c>
      <c r="Q712">
        <v>3012.81</v>
      </c>
      <c r="R712">
        <v>64197.67</v>
      </c>
      <c r="S712">
        <v>10000</v>
      </c>
      <c r="T712">
        <v>10000</v>
      </c>
      <c r="U712">
        <v>0</v>
      </c>
      <c r="V712">
        <v>20000</v>
      </c>
      <c r="W712">
        <v>4000</v>
      </c>
      <c r="X712">
        <v>50000</v>
      </c>
      <c r="Y712">
        <v>9650.5</v>
      </c>
      <c r="Z712">
        <v>0</v>
      </c>
      <c r="AB712">
        <v>0</v>
      </c>
      <c r="AC712">
        <v>0</v>
      </c>
      <c r="AD712">
        <v>3012.81</v>
      </c>
      <c r="AE712">
        <v>0</v>
      </c>
      <c r="AF712">
        <v>0</v>
      </c>
      <c r="AG712">
        <v>3211.36</v>
      </c>
      <c r="AH712">
        <v>-198.55000000000018</v>
      </c>
      <c r="AI712">
        <v>3012.81</v>
      </c>
      <c r="AJ712">
        <v>0</v>
      </c>
      <c r="AK712">
        <v>0</v>
      </c>
      <c r="AL712">
        <v>0</v>
      </c>
    </row>
    <row r="713" spans="1:38" hidden="1" x14ac:dyDescent="0.2">
      <c r="A713">
        <v>9000970</v>
      </c>
      <c r="B713" t="s">
        <v>2155</v>
      </c>
      <c r="C713" t="s">
        <v>278</v>
      </c>
      <c r="D713" t="s">
        <v>2156</v>
      </c>
      <c r="E713" t="s">
        <v>2157</v>
      </c>
      <c r="F713" t="s">
        <v>160</v>
      </c>
      <c r="G713">
        <v>0</v>
      </c>
      <c r="H713">
        <v>0</v>
      </c>
      <c r="I713">
        <v>0</v>
      </c>
      <c r="J713">
        <v>1.5</v>
      </c>
      <c r="L713">
        <v>2499.79</v>
      </c>
      <c r="M713">
        <v>0</v>
      </c>
      <c r="N713">
        <v>0</v>
      </c>
      <c r="O713">
        <v>0</v>
      </c>
      <c r="Q713">
        <v>2499.79</v>
      </c>
      <c r="R713">
        <v>60080.76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50000</v>
      </c>
      <c r="Y713">
        <v>9315.2999999999993</v>
      </c>
      <c r="Z713">
        <v>22.96</v>
      </c>
      <c r="AB713">
        <v>7.34</v>
      </c>
      <c r="AC713">
        <v>15.62</v>
      </c>
      <c r="AD713">
        <v>2484.17</v>
      </c>
      <c r="AE713">
        <v>7.34</v>
      </c>
      <c r="AF713">
        <v>8.2799999999999994</v>
      </c>
      <c r="AG713">
        <v>2552.92</v>
      </c>
      <c r="AH713">
        <v>-68.75</v>
      </c>
      <c r="AI713">
        <v>2499.79</v>
      </c>
      <c r="AJ713">
        <v>0</v>
      </c>
      <c r="AK713">
        <v>0</v>
      </c>
      <c r="AL713">
        <v>15.62</v>
      </c>
    </row>
    <row r="714" spans="1:38" hidden="1" x14ac:dyDescent="0.2">
      <c r="A714">
        <v>9000976</v>
      </c>
      <c r="B714" t="s">
        <v>2158</v>
      </c>
      <c r="C714" t="s">
        <v>278</v>
      </c>
      <c r="D714" t="s">
        <v>2159</v>
      </c>
      <c r="E714" t="s">
        <v>2160</v>
      </c>
      <c r="F714" t="s">
        <v>160</v>
      </c>
      <c r="G714">
        <v>0</v>
      </c>
      <c r="H714">
        <v>0</v>
      </c>
      <c r="I714">
        <v>0</v>
      </c>
      <c r="J714">
        <v>1.5</v>
      </c>
      <c r="L714">
        <v>2568.7800000000002</v>
      </c>
      <c r="M714">
        <v>0</v>
      </c>
      <c r="N714">
        <v>0</v>
      </c>
      <c r="O714">
        <v>0</v>
      </c>
      <c r="Q714">
        <v>2568.7800000000002</v>
      </c>
      <c r="R714">
        <v>59480.119999999995</v>
      </c>
      <c r="S714">
        <v>10000</v>
      </c>
      <c r="T714">
        <v>0</v>
      </c>
      <c r="U714">
        <v>0</v>
      </c>
      <c r="V714">
        <v>0</v>
      </c>
      <c r="W714">
        <v>0</v>
      </c>
      <c r="X714">
        <v>50000</v>
      </c>
      <c r="Y714">
        <v>7955.87</v>
      </c>
      <c r="Z714">
        <v>0</v>
      </c>
      <c r="AB714">
        <v>0</v>
      </c>
      <c r="AC714">
        <v>0</v>
      </c>
      <c r="AD714">
        <v>2568.7800000000002</v>
      </c>
      <c r="AE714">
        <v>0</v>
      </c>
      <c r="AF714">
        <v>0</v>
      </c>
      <c r="AG714">
        <v>2549.89</v>
      </c>
      <c r="AH714">
        <v>18.890000000000327</v>
      </c>
      <c r="AI714">
        <v>2568.7800000000002</v>
      </c>
      <c r="AJ714">
        <v>0</v>
      </c>
      <c r="AK714">
        <v>0</v>
      </c>
      <c r="AL714">
        <v>0</v>
      </c>
    </row>
    <row r="715" spans="1:38" hidden="1" x14ac:dyDescent="0.2">
      <c r="A715">
        <v>9000961</v>
      </c>
      <c r="B715" t="s">
        <v>2161</v>
      </c>
      <c r="C715" t="s">
        <v>278</v>
      </c>
      <c r="D715" t="s">
        <v>2162</v>
      </c>
      <c r="E715" t="s">
        <v>2163</v>
      </c>
      <c r="F715" t="s">
        <v>160</v>
      </c>
      <c r="G715">
        <v>0</v>
      </c>
      <c r="H715">
        <v>0</v>
      </c>
      <c r="I715">
        <v>0</v>
      </c>
      <c r="J715">
        <v>1.5</v>
      </c>
      <c r="L715">
        <v>2566.65</v>
      </c>
      <c r="M715">
        <v>0</v>
      </c>
      <c r="N715">
        <v>80</v>
      </c>
      <c r="O715">
        <v>0</v>
      </c>
      <c r="Q715">
        <v>2646.65</v>
      </c>
      <c r="R715">
        <v>58279.380000000005</v>
      </c>
      <c r="S715">
        <v>10000</v>
      </c>
      <c r="T715">
        <v>0</v>
      </c>
      <c r="U715">
        <v>0</v>
      </c>
      <c r="V715">
        <v>20000</v>
      </c>
      <c r="W715">
        <v>0</v>
      </c>
      <c r="X715">
        <v>50000</v>
      </c>
      <c r="Y715">
        <v>7593.78</v>
      </c>
      <c r="Z715">
        <v>0</v>
      </c>
      <c r="AB715">
        <v>0</v>
      </c>
      <c r="AC715">
        <v>0</v>
      </c>
      <c r="AD715">
        <v>2646.65</v>
      </c>
      <c r="AE715">
        <v>0</v>
      </c>
      <c r="AF715">
        <v>0</v>
      </c>
      <c r="AG715">
        <v>2583.83</v>
      </c>
      <c r="AH715">
        <v>62.820000000000164</v>
      </c>
      <c r="AI715">
        <v>2646.65</v>
      </c>
      <c r="AJ715">
        <v>0</v>
      </c>
      <c r="AK715">
        <v>0</v>
      </c>
      <c r="AL715">
        <v>0</v>
      </c>
    </row>
    <row r="716" spans="1:38" hidden="1" x14ac:dyDescent="0.2">
      <c r="A716">
        <v>9000986</v>
      </c>
      <c r="B716" t="s">
        <v>2164</v>
      </c>
      <c r="C716" t="s">
        <v>278</v>
      </c>
      <c r="D716" t="s">
        <v>2165</v>
      </c>
      <c r="E716" t="s">
        <v>2166</v>
      </c>
      <c r="F716" t="s">
        <v>160</v>
      </c>
      <c r="G716">
        <v>0</v>
      </c>
      <c r="H716">
        <v>0</v>
      </c>
      <c r="I716">
        <v>0</v>
      </c>
      <c r="J716">
        <v>1.5</v>
      </c>
      <c r="L716">
        <v>2609.02</v>
      </c>
      <c r="M716">
        <v>0</v>
      </c>
      <c r="N716">
        <v>0</v>
      </c>
      <c r="O716">
        <v>0</v>
      </c>
      <c r="Q716">
        <v>2609.02</v>
      </c>
      <c r="R716">
        <v>58761.599999999999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50000</v>
      </c>
      <c r="Y716">
        <v>7438.76</v>
      </c>
      <c r="Z716">
        <v>39.69</v>
      </c>
      <c r="AB716">
        <v>17.25</v>
      </c>
      <c r="AC716">
        <v>22.44</v>
      </c>
      <c r="AD716">
        <v>2586.58</v>
      </c>
      <c r="AE716">
        <v>13.87</v>
      </c>
      <c r="AF716">
        <v>8.5700000000000021</v>
      </c>
      <c r="AG716">
        <v>2612.54</v>
      </c>
      <c r="AH716">
        <v>-25.960000000000036</v>
      </c>
      <c r="AI716">
        <v>2609.02</v>
      </c>
      <c r="AJ716">
        <v>0</v>
      </c>
      <c r="AK716">
        <v>0</v>
      </c>
      <c r="AL716">
        <v>22.44</v>
      </c>
    </row>
    <row r="717" spans="1:38" hidden="1" x14ac:dyDescent="0.2">
      <c r="A717">
        <v>9000952</v>
      </c>
      <c r="B717" t="s">
        <v>2167</v>
      </c>
      <c r="C717" t="s">
        <v>278</v>
      </c>
      <c r="D717" t="s">
        <v>2168</v>
      </c>
      <c r="E717" t="s">
        <v>2169</v>
      </c>
      <c r="F717" t="s">
        <v>160</v>
      </c>
      <c r="G717">
        <v>0</v>
      </c>
      <c r="H717">
        <v>0</v>
      </c>
      <c r="I717">
        <v>0</v>
      </c>
      <c r="J717">
        <v>1.5</v>
      </c>
      <c r="L717">
        <v>2615.94</v>
      </c>
      <c r="M717">
        <v>0</v>
      </c>
      <c r="N717">
        <v>150</v>
      </c>
      <c r="O717">
        <v>0</v>
      </c>
      <c r="Q717">
        <v>2765.94</v>
      </c>
      <c r="R717">
        <v>56952.130000000005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50000</v>
      </c>
      <c r="Y717">
        <v>6570.46</v>
      </c>
      <c r="Z717">
        <v>11.45</v>
      </c>
      <c r="AB717">
        <v>0</v>
      </c>
      <c r="AC717">
        <v>11.45</v>
      </c>
      <c r="AD717">
        <v>2754.4900000000002</v>
      </c>
      <c r="AE717">
        <v>0</v>
      </c>
      <c r="AF717">
        <v>11.45</v>
      </c>
      <c r="AG717">
        <v>2537.06</v>
      </c>
      <c r="AH717">
        <v>217.43000000000029</v>
      </c>
      <c r="AI717">
        <v>2765.94</v>
      </c>
      <c r="AJ717">
        <v>0</v>
      </c>
      <c r="AK717">
        <v>0</v>
      </c>
      <c r="AL717">
        <v>11.45</v>
      </c>
    </row>
    <row r="718" spans="1:38" hidden="1" x14ac:dyDescent="0.2">
      <c r="A718">
        <v>9000960</v>
      </c>
      <c r="B718" t="s">
        <v>2170</v>
      </c>
      <c r="C718" t="s">
        <v>278</v>
      </c>
      <c r="D718" t="s">
        <v>2171</v>
      </c>
      <c r="E718" t="s">
        <v>2172</v>
      </c>
      <c r="F718" t="s">
        <v>160</v>
      </c>
      <c r="G718">
        <v>0</v>
      </c>
      <c r="H718">
        <v>0</v>
      </c>
      <c r="I718">
        <v>0</v>
      </c>
      <c r="J718">
        <v>1.5</v>
      </c>
      <c r="L718">
        <v>2651.39</v>
      </c>
      <c r="M718">
        <v>0</v>
      </c>
      <c r="N718">
        <v>0</v>
      </c>
      <c r="O718">
        <v>0</v>
      </c>
      <c r="Q718">
        <v>2651.39</v>
      </c>
      <c r="R718">
        <v>59998.76</v>
      </c>
      <c r="S718">
        <v>10000</v>
      </c>
      <c r="T718">
        <v>0</v>
      </c>
      <c r="U718">
        <v>0</v>
      </c>
      <c r="V718">
        <v>10000</v>
      </c>
      <c r="W718">
        <v>0</v>
      </c>
      <c r="X718">
        <v>50000</v>
      </c>
      <c r="Y718">
        <v>6826.6</v>
      </c>
      <c r="Z718">
        <v>0</v>
      </c>
      <c r="AB718">
        <v>0</v>
      </c>
      <c r="AC718">
        <v>0</v>
      </c>
      <c r="AD718">
        <v>2651.39</v>
      </c>
      <c r="AE718">
        <v>0</v>
      </c>
      <c r="AF718">
        <v>0</v>
      </c>
      <c r="AG718">
        <v>2668.99</v>
      </c>
      <c r="AH718">
        <v>-17.599999999999909</v>
      </c>
      <c r="AI718">
        <v>2651.39</v>
      </c>
      <c r="AJ718">
        <v>0</v>
      </c>
      <c r="AK718">
        <v>0</v>
      </c>
      <c r="AL718">
        <v>0</v>
      </c>
    </row>
    <row r="719" spans="1:38" hidden="1" x14ac:dyDescent="0.2">
      <c r="A719">
        <v>9000972</v>
      </c>
      <c r="B719" t="s">
        <v>2173</v>
      </c>
      <c r="C719" t="s">
        <v>278</v>
      </c>
      <c r="D719" t="s">
        <v>2174</v>
      </c>
      <c r="E719" t="s">
        <v>2175</v>
      </c>
      <c r="F719" t="s">
        <v>160</v>
      </c>
      <c r="G719">
        <v>0</v>
      </c>
      <c r="H719">
        <v>0</v>
      </c>
      <c r="I719">
        <v>0</v>
      </c>
      <c r="J719">
        <v>1.5</v>
      </c>
      <c r="L719">
        <v>2575.46</v>
      </c>
      <c r="M719">
        <v>0</v>
      </c>
      <c r="N719">
        <v>0</v>
      </c>
      <c r="O719">
        <v>0</v>
      </c>
      <c r="Q719">
        <v>2575.46</v>
      </c>
      <c r="R719">
        <v>60149.63</v>
      </c>
      <c r="S719">
        <v>0</v>
      </c>
      <c r="T719">
        <v>10000</v>
      </c>
      <c r="U719">
        <v>0</v>
      </c>
      <c r="V719">
        <v>0</v>
      </c>
      <c r="W719">
        <v>0</v>
      </c>
      <c r="X719">
        <v>50000</v>
      </c>
      <c r="Y719">
        <v>8614.6</v>
      </c>
      <c r="Z719">
        <v>0</v>
      </c>
      <c r="AB719">
        <v>0</v>
      </c>
      <c r="AC719">
        <v>0</v>
      </c>
      <c r="AD719">
        <v>2575.46</v>
      </c>
      <c r="AE719">
        <v>0</v>
      </c>
      <c r="AF719">
        <v>0</v>
      </c>
      <c r="AG719">
        <v>2597.08</v>
      </c>
      <c r="AH719">
        <v>-21.619999999999891</v>
      </c>
      <c r="AI719">
        <v>2575.46</v>
      </c>
      <c r="AJ719">
        <v>0</v>
      </c>
      <c r="AK719">
        <v>0</v>
      </c>
      <c r="AL719">
        <v>0</v>
      </c>
    </row>
    <row r="720" spans="1:38" hidden="1" x14ac:dyDescent="0.2">
      <c r="A720">
        <v>9000969</v>
      </c>
      <c r="B720" t="s">
        <v>2176</v>
      </c>
      <c r="C720" t="s">
        <v>278</v>
      </c>
      <c r="D720" t="s">
        <v>2177</v>
      </c>
      <c r="E720" t="s">
        <v>2178</v>
      </c>
      <c r="F720" t="s">
        <v>160</v>
      </c>
      <c r="G720">
        <v>0</v>
      </c>
      <c r="H720">
        <v>0</v>
      </c>
      <c r="I720">
        <v>0</v>
      </c>
      <c r="J720">
        <v>1.5</v>
      </c>
      <c r="L720">
        <v>2575.46</v>
      </c>
      <c r="M720">
        <v>0</v>
      </c>
      <c r="N720">
        <v>0</v>
      </c>
      <c r="O720">
        <v>0</v>
      </c>
      <c r="Q720">
        <v>2575.46</v>
      </c>
      <c r="R720">
        <v>63872.31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50000</v>
      </c>
      <c r="Y720">
        <v>8998.6</v>
      </c>
      <c r="Z720">
        <v>146.21</v>
      </c>
      <c r="AB720">
        <v>123.96</v>
      </c>
      <c r="AC720">
        <v>22.25</v>
      </c>
      <c r="AD720">
        <v>2553.21</v>
      </c>
      <c r="AE720">
        <v>21.1</v>
      </c>
      <c r="AF720">
        <v>1.1499999999999986</v>
      </c>
      <c r="AG720">
        <v>2515.96</v>
      </c>
      <c r="AH720">
        <v>37.25</v>
      </c>
      <c r="AI720">
        <v>2575.46</v>
      </c>
      <c r="AJ720">
        <v>0</v>
      </c>
      <c r="AK720">
        <v>0</v>
      </c>
      <c r="AL720">
        <v>22.25</v>
      </c>
    </row>
    <row r="721" spans="1:38" hidden="1" x14ac:dyDescent="0.2">
      <c r="A721">
        <v>9000962</v>
      </c>
      <c r="B721" t="s">
        <v>2179</v>
      </c>
      <c r="C721" t="s">
        <v>278</v>
      </c>
      <c r="D721" t="s">
        <v>2180</v>
      </c>
      <c r="E721" t="s">
        <v>2181</v>
      </c>
      <c r="F721" t="s">
        <v>160</v>
      </c>
      <c r="G721">
        <v>0</v>
      </c>
      <c r="H721">
        <v>0</v>
      </c>
      <c r="I721">
        <v>0</v>
      </c>
      <c r="J721">
        <v>1.5</v>
      </c>
      <c r="L721">
        <v>2615.94</v>
      </c>
      <c r="M721">
        <v>0</v>
      </c>
      <c r="N721">
        <v>100</v>
      </c>
      <c r="O721">
        <v>0</v>
      </c>
      <c r="Q721">
        <v>2715.94</v>
      </c>
      <c r="R721">
        <v>57504.130000000005</v>
      </c>
      <c r="S721">
        <v>10000</v>
      </c>
      <c r="T721">
        <v>0</v>
      </c>
      <c r="U721">
        <v>0</v>
      </c>
      <c r="V721">
        <v>10000</v>
      </c>
      <c r="W721">
        <v>0</v>
      </c>
      <c r="X721">
        <v>50000</v>
      </c>
      <c r="Y721">
        <v>8267.09</v>
      </c>
      <c r="Z721">
        <v>0</v>
      </c>
      <c r="AB721">
        <v>0</v>
      </c>
      <c r="AC721">
        <v>0</v>
      </c>
      <c r="AD721">
        <v>2715.94</v>
      </c>
      <c r="AE721">
        <v>0</v>
      </c>
      <c r="AF721">
        <v>0</v>
      </c>
      <c r="AG721">
        <v>2557.06</v>
      </c>
      <c r="AH721">
        <v>158.88000000000011</v>
      </c>
      <c r="AI721">
        <v>2715.94</v>
      </c>
      <c r="AJ721">
        <v>0</v>
      </c>
      <c r="AK721">
        <v>0</v>
      </c>
      <c r="AL721">
        <v>0</v>
      </c>
    </row>
    <row r="722" spans="1:38" hidden="1" x14ac:dyDescent="0.2">
      <c r="A722">
        <v>9000951</v>
      </c>
      <c r="B722" t="s">
        <v>2182</v>
      </c>
      <c r="C722" t="s">
        <v>278</v>
      </c>
      <c r="D722" t="s">
        <v>2183</v>
      </c>
      <c r="E722" t="s">
        <v>2184</v>
      </c>
      <c r="F722" t="s">
        <v>160</v>
      </c>
      <c r="G722">
        <v>0</v>
      </c>
      <c r="H722">
        <v>0</v>
      </c>
      <c r="I722">
        <v>0</v>
      </c>
      <c r="J722">
        <v>1.5</v>
      </c>
      <c r="L722">
        <v>2481.91</v>
      </c>
      <c r="M722">
        <v>0</v>
      </c>
      <c r="N722">
        <v>0</v>
      </c>
      <c r="O722">
        <v>0</v>
      </c>
      <c r="Q722">
        <v>2481.91</v>
      </c>
      <c r="R722">
        <v>57776.61</v>
      </c>
      <c r="S722">
        <v>0</v>
      </c>
      <c r="T722">
        <v>0</v>
      </c>
      <c r="U722">
        <v>0</v>
      </c>
      <c r="V722">
        <v>10000</v>
      </c>
      <c r="W722">
        <v>0</v>
      </c>
      <c r="X722">
        <v>50000</v>
      </c>
      <c r="Y722">
        <v>11651.4</v>
      </c>
      <c r="Z722">
        <v>0</v>
      </c>
      <c r="AB722">
        <v>0</v>
      </c>
      <c r="AC722">
        <v>0</v>
      </c>
      <c r="AD722">
        <v>2481.91</v>
      </c>
      <c r="AE722">
        <v>0</v>
      </c>
      <c r="AF722">
        <v>0</v>
      </c>
      <c r="AG722">
        <v>2498.67</v>
      </c>
      <c r="AH722">
        <v>-16.760000000000218</v>
      </c>
      <c r="AI722">
        <v>2481.91</v>
      </c>
      <c r="AJ722">
        <v>0</v>
      </c>
      <c r="AK722">
        <v>0</v>
      </c>
      <c r="AL722">
        <v>0</v>
      </c>
    </row>
    <row r="723" spans="1:38" hidden="1" x14ac:dyDescent="0.2">
      <c r="A723">
        <v>9000968</v>
      </c>
      <c r="B723" t="s">
        <v>2185</v>
      </c>
      <c r="C723" t="s">
        <v>278</v>
      </c>
      <c r="D723" t="s">
        <v>2186</v>
      </c>
      <c r="E723" t="s">
        <v>2187</v>
      </c>
      <c r="F723" t="s">
        <v>160</v>
      </c>
      <c r="G723">
        <v>0</v>
      </c>
      <c r="H723">
        <v>0</v>
      </c>
      <c r="I723">
        <v>0</v>
      </c>
      <c r="J723">
        <v>1.5</v>
      </c>
      <c r="L723">
        <v>2499.79</v>
      </c>
      <c r="M723">
        <v>0</v>
      </c>
      <c r="N723">
        <v>0</v>
      </c>
      <c r="O723">
        <v>0</v>
      </c>
      <c r="Q723">
        <v>2499.79</v>
      </c>
      <c r="R723">
        <v>61706.13</v>
      </c>
      <c r="S723">
        <v>10000</v>
      </c>
      <c r="T723">
        <v>0</v>
      </c>
      <c r="U723">
        <v>0</v>
      </c>
      <c r="V723">
        <v>10000</v>
      </c>
      <c r="W723">
        <v>0</v>
      </c>
      <c r="X723">
        <v>50000</v>
      </c>
      <c r="Y723">
        <v>9667.9</v>
      </c>
      <c r="Z723">
        <v>0</v>
      </c>
      <c r="AB723">
        <v>0</v>
      </c>
      <c r="AC723">
        <v>0</v>
      </c>
      <c r="AD723">
        <v>2499.79</v>
      </c>
      <c r="AE723">
        <v>0</v>
      </c>
      <c r="AF723">
        <v>0</v>
      </c>
      <c r="AG723">
        <v>2610.2600000000002</v>
      </c>
      <c r="AH723">
        <v>-110.47000000000025</v>
      </c>
      <c r="AI723">
        <v>2499.79</v>
      </c>
      <c r="AJ723">
        <v>0</v>
      </c>
      <c r="AK723">
        <v>0</v>
      </c>
      <c r="AL723">
        <v>0</v>
      </c>
    </row>
    <row r="724" spans="1:38" hidden="1" x14ac:dyDescent="0.2">
      <c r="A724">
        <v>9000982</v>
      </c>
      <c r="B724" t="s">
        <v>2188</v>
      </c>
      <c r="C724" t="s">
        <v>278</v>
      </c>
      <c r="D724" t="s">
        <v>2189</v>
      </c>
      <c r="E724" t="s">
        <v>2190</v>
      </c>
      <c r="F724" t="s">
        <v>160</v>
      </c>
      <c r="G724">
        <v>0</v>
      </c>
      <c r="H724">
        <v>0</v>
      </c>
      <c r="I724">
        <v>0</v>
      </c>
      <c r="J724">
        <v>1.5</v>
      </c>
      <c r="L724">
        <v>2499.79</v>
      </c>
      <c r="M724">
        <v>0</v>
      </c>
      <c r="N724">
        <v>0</v>
      </c>
      <c r="O724">
        <v>0</v>
      </c>
      <c r="Q724">
        <v>2499.79</v>
      </c>
      <c r="R724">
        <v>61248.3</v>
      </c>
      <c r="S724">
        <v>0</v>
      </c>
      <c r="T724">
        <v>6000</v>
      </c>
      <c r="U724">
        <v>0</v>
      </c>
      <c r="V724">
        <v>10000</v>
      </c>
      <c r="W724">
        <v>0</v>
      </c>
      <c r="X724">
        <v>50000</v>
      </c>
      <c r="Y724">
        <v>8865.2000000000007</v>
      </c>
      <c r="Z724">
        <v>0</v>
      </c>
      <c r="AB724">
        <v>0</v>
      </c>
      <c r="AC724">
        <v>0</v>
      </c>
      <c r="AD724">
        <v>2499.79</v>
      </c>
      <c r="AE724">
        <v>0</v>
      </c>
      <c r="AF724">
        <v>0</v>
      </c>
      <c r="AG724">
        <v>2520.0100000000002</v>
      </c>
      <c r="AH724">
        <v>-20.220000000000255</v>
      </c>
      <c r="AI724">
        <v>2499.79</v>
      </c>
      <c r="AJ724">
        <v>0</v>
      </c>
      <c r="AK724">
        <v>0</v>
      </c>
      <c r="AL724">
        <v>0</v>
      </c>
    </row>
    <row r="725" spans="1:38" hidden="1" x14ac:dyDescent="0.2">
      <c r="A725">
        <v>9000985</v>
      </c>
      <c r="B725" t="s">
        <v>2191</v>
      </c>
      <c r="C725" t="s">
        <v>278</v>
      </c>
      <c r="D725" t="s">
        <v>2192</v>
      </c>
      <c r="E725" t="s">
        <v>2193</v>
      </c>
      <c r="F725" t="s">
        <v>160</v>
      </c>
      <c r="G725">
        <v>0</v>
      </c>
      <c r="H725">
        <v>0</v>
      </c>
      <c r="I725">
        <v>0</v>
      </c>
      <c r="J725">
        <v>1.5</v>
      </c>
      <c r="L725">
        <v>2657.49</v>
      </c>
      <c r="M725">
        <v>0</v>
      </c>
      <c r="N725">
        <v>0</v>
      </c>
      <c r="O725">
        <v>0</v>
      </c>
      <c r="Q725">
        <v>2657.49</v>
      </c>
      <c r="R725">
        <v>62089.4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50000</v>
      </c>
      <c r="Y725">
        <v>11116.5</v>
      </c>
      <c r="Z725">
        <v>29.19</v>
      </c>
      <c r="AB725">
        <v>10.15</v>
      </c>
      <c r="AC725">
        <v>19.04</v>
      </c>
      <c r="AD725">
        <v>2638.45</v>
      </c>
      <c r="AE725">
        <v>10.15</v>
      </c>
      <c r="AF725">
        <v>8.8899999999999988</v>
      </c>
      <c r="AG725">
        <v>2711.1</v>
      </c>
      <c r="AH725">
        <v>-72.650000000000091</v>
      </c>
      <c r="AI725">
        <v>2657.49</v>
      </c>
      <c r="AJ725">
        <v>0</v>
      </c>
      <c r="AK725">
        <v>0</v>
      </c>
      <c r="AL725">
        <v>19.04</v>
      </c>
    </row>
    <row r="726" spans="1:38" hidden="1" x14ac:dyDescent="0.2">
      <c r="A726">
        <v>9000957</v>
      </c>
      <c r="B726" t="s">
        <v>2194</v>
      </c>
      <c r="C726" t="s">
        <v>278</v>
      </c>
      <c r="D726" t="s">
        <v>2195</v>
      </c>
      <c r="E726" t="s">
        <v>2196</v>
      </c>
      <c r="F726" t="s">
        <v>160</v>
      </c>
      <c r="G726">
        <v>0</v>
      </c>
      <c r="H726">
        <v>0</v>
      </c>
      <c r="I726">
        <v>0</v>
      </c>
      <c r="J726">
        <v>1.5</v>
      </c>
      <c r="L726">
        <v>2566.65</v>
      </c>
      <c r="M726">
        <v>0</v>
      </c>
      <c r="N726">
        <v>0</v>
      </c>
      <c r="O726">
        <v>0</v>
      </c>
      <c r="Q726">
        <v>2566.65</v>
      </c>
      <c r="R726">
        <v>56973.060000000005</v>
      </c>
      <c r="S726">
        <v>0</v>
      </c>
      <c r="T726">
        <v>0</v>
      </c>
      <c r="U726">
        <v>0</v>
      </c>
      <c r="V726">
        <v>20000</v>
      </c>
      <c r="W726">
        <v>0</v>
      </c>
      <c r="X726">
        <v>50000</v>
      </c>
      <c r="Y726">
        <v>9287.7999999999993</v>
      </c>
      <c r="Z726">
        <v>0</v>
      </c>
      <c r="AB726">
        <v>0</v>
      </c>
      <c r="AC726">
        <v>0</v>
      </c>
      <c r="AD726">
        <v>2566.65</v>
      </c>
      <c r="AE726">
        <v>0</v>
      </c>
      <c r="AF726">
        <v>0</v>
      </c>
      <c r="AG726">
        <v>2583.83</v>
      </c>
      <c r="AH726">
        <v>-17.179999999999836</v>
      </c>
      <c r="AI726">
        <v>2566.65</v>
      </c>
      <c r="AJ726">
        <v>0</v>
      </c>
      <c r="AK726">
        <v>0</v>
      </c>
      <c r="AL726">
        <v>0</v>
      </c>
    </row>
    <row r="727" spans="1:38" hidden="1" x14ac:dyDescent="0.2">
      <c r="A727">
        <v>9000950</v>
      </c>
      <c r="B727" t="s">
        <v>2197</v>
      </c>
      <c r="C727" t="s">
        <v>278</v>
      </c>
      <c r="D727" t="s">
        <v>2198</v>
      </c>
      <c r="E727" t="s">
        <v>2199</v>
      </c>
      <c r="F727" t="s">
        <v>160</v>
      </c>
      <c r="G727">
        <v>0</v>
      </c>
      <c r="H727">
        <v>0</v>
      </c>
      <c r="I727">
        <v>0</v>
      </c>
      <c r="J727">
        <v>1.5</v>
      </c>
      <c r="L727">
        <v>2578.64</v>
      </c>
      <c r="M727">
        <v>0</v>
      </c>
      <c r="N727">
        <v>0</v>
      </c>
      <c r="O727">
        <v>0</v>
      </c>
      <c r="Q727">
        <v>2578.64</v>
      </c>
      <c r="R727">
        <v>60521.24</v>
      </c>
      <c r="S727">
        <v>10000</v>
      </c>
      <c r="T727">
        <v>0</v>
      </c>
      <c r="U727">
        <v>0</v>
      </c>
      <c r="V727">
        <v>20000</v>
      </c>
      <c r="W727">
        <v>0</v>
      </c>
      <c r="X727">
        <v>50000</v>
      </c>
      <c r="Y727">
        <v>9860.5</v>
      </c>
      <c r="Z727">
        <v>0</v>
      </c>
      <c r="AB727">
        <v>0</v>
      </c>
      <c r="AC727">
        <v>0</v>
      </c>
      <c r="AD727">
        <v>2578.64</v>
      </c>
      <c r="AE727">
        <v>0</v>
      </c>
      <c r="AF727">
        <v>0</v>
      </c>
      <c r="AG727">
        <v>2681</v>
      </c>
      <c r="AH727">
        <v>-102.36000000000013</v>
      </c>
      <c r="AI727">
        <v>2578.64</v>
      </c>
      <c r="AJ727">
        <v>0</v>
      </c>
      <c r="AK727">
        <v>0</v>
      </c>
      <c r="AL727">
        <v>0</v>
      </c>
    </row>
    <row r="728" spans="1:38" hidden="1" x14ac:dyDescent="0.2">
      <c r="A728">
        <v>9000954</v>
      </c>
      <c r="B728" t="s">
        <v>2200</v>
      </c>
      <c r="C728" t="s">
        <v>278</v>
      </c>
      <c r="D728" t="s">
        <v>2201</v>
      </c>
      <c r="E728" t="s">
        <v>2202</v>
      </c>
      <c r="F728" t="s">
        <v>160</v>
      </c>
      <c r="G728">
        <v>0</v>
      </c>
      <c r="H728">
        <v>0</v>
      </c>
      <c r="I728">
        <v>0</v>
      </c>
      <c r="J728">
        <v>1.5</v>
      </c>
      <c r="L728">
        <v>2481.91</v>
      </c>
      <c r="M728">
        <v>0</v>
      </c>
      <c r="N728">
        <v>50</v>
      </c>
      <c r="O728">
        <v>0</v>
      </c>
      <c r="Q728">
        <v>2531.91</v>
      </c>
      <c r="R728">
        <v>62620.47</v>
      </c>
      <c r="S728">
        <v>0</v>
      </c>
      <c r="T728">
        <v>0</v>
      </c>
      <c r="U728">
        <v>0</v>
      </c>
      <c r="V728">
        <v>10000</v>
      </c>
      <c r="W728">
        <v>0</v>
      </c>
      <c r="X728">
        <v>50000</v>
      </c>
      <c r="Y728">
        <v>7436.85</v>
      </c>
      <c r="Z728">
        <v>0</v>
      </c>
      <c r="AB728">
        <v>0</v>
      </c>
      <c r="AC728">
        <v>0</v>
      </c>
      <c r="AD728">
        <v>2531.91</v>
      </c>
      <c r="AE728">
        <v>0</v>
      </c>
      <c r="AF728">
        <v>0</v>
      </c>
      <c r="AG728">
        <v>2498.67</v>
      </c>
      <c r="AH728">
        <v>33.239999999999782</v>
      </c>
      <c r="AI728">
        <v>2531.91</v>
      </c>
      <c r="AJ728">
        <v>0</v>
      </c>
      <c r="AK728">
        <v>0</v>
      </c>
      <c r="AL728">
        <v>0</v>
      </c>
    </row>
    <row r="729" spans="1:38" hidden="1" x14ac:dyDescent="0.2">
      <c r="A729">
        <v>9000958</v>
      </c>
      <c r="B729" t="s">
        <v>2203</v>
      </c>
      <c r="C729" t="s">
        <v>278</v>
      </c>
      <c r="D729" t="s">
        <v>2204</v>
      </c>
      <c r="E729" t="s">
        <v>2205</v>
      </c>
      <c r="F729" t="s">
        <v>160</v>
      </c>
      <c r="G729">
        <v>0</v>
      </c>
      <c r="H729">
        <v>0</v>
      </c>
      <c r="I729">
        <v>0</v>
      </c>
      <c r="J729">
        <v>1.5</v>
      </c>
      <c r="L729">
        <v>2555.21</v>
      </c>
      <c r="M729">
        <v>0</v>
      </c>
      <c r="N729">
        <v>0</v>
      </c>
      <c r="O729">
        <v>0</v>
      </c>
      <c r="Q729">
        <v>2555.21</v>
      </c>
      <c r="R729">
        <v>63334.07</v>
      </c>
      <c r="S729">
        <v>10000</v>
      </c>
      <c r="T729">
        <v>0</v>
      </c>
      <c r="U729">
        <v>0</v>
      </c>
      <c r="V729">
        <v>10000</v>
      </c>
      <c r="W729">
        <v>0</v>
      </c>
      <c r="X729">
        <v>50000</v>
      </c>
      <c r="Y729">
        <v>8881.2999999999993</v>
      </c>
      <c r="Z729">
        <v>0</v>
      </c>
      <c r="AB729">
        <v>0</v>
      </c>
      <c r="AC729">
        <v>0</v>
      </c>
      <c r="AD729">
        <v>2555.21</v>
      </c>
      <c r="AE729">
        <v>0</v>
      </c>
      <c r="AF729">
        <v>0</v>
      </c>
      <c r="AG729">
        <v>2537.06</v>
      </c>
      <c r="AH729">
        <v>18.150000000000091</v>
      </c>
      <c r="AI729">
        <v>2555.21</v>
      </c>
      <c r="AJ729">
        <v>0</v>
      </c>
      <c r="AK729">
        <v>0</v>
      </c>
      <c r="AL729">
        <v>0</v>
      </c>
    </row>
    <row r="730" spans="1:38" hidden="1" x14ac:dyDescent="0.2">
      <c r="A730">
        <v>9000942</v>
      </c>
      <c r="B730" t="s">
        <v>2206</v>
      </c>
      <c r="C730" t="s">
        <v>122</v>
      </c>
      <c r="D730" t="s">
        <v>2207</v>
      </c>
      <c r="E730" t="s">
        <v>2208</v>
      </c>
      <c r="F730" t="s">
        <v>160</v>
      </c>
      <c r="G730">
        <v>0</v>
      </c>
      <c r="H730">
        <v>0</v>
      </c>
      <c r="I730">
        <v>0</v>
      </c>
      <c r="J730">
        <v>1.5</v>
      </c>
      <c r="L730">
        <v>2251</v>
      </c>
      <c r="M730">
        <v>0</v>
      </c>
      <c r="N730">
        <v>0</v>
      </c>
      <c r="O730">
        <v>0</v>
      </c>
      <c r="Q730">
        <v>2251</v>
      </c>
      <c r="R730">
        <v>53290.51</v>
      </c>
      <c r="S730">
        <v>0</v>
      </c>
      <c r="T730">
        <v>10000</v>
      </c>
      <c r="U730">
        <v>0</v>
      </c>
      <c r="V730">
        <v>10000</v>
      </c>
      <c r="W730">
        <v>0</v>
      </c>
      <c r="X730">
        <v>50000</v>
      </c>
      <c r="Y730">
        <v>8346.56</v>
      </c>
      <c r="Z730">
        <v>0</v>
      </c>
      <c r="AB730">
        <v>0</v>
      </c>
      <c r="AC730">
        <v>0</v>
      </c>
      <c r="AD730">
        <v>2251</v>
      </c>
      <c r="AE730">
        <v>0</v>
      </c>
      <c r="AF730">
        <v>0</v>
      </c>
      <c r="AG730">
        <v>2250</v>
      </c>
      <c r="AH730">
        <v>1</v>
      </c>
      <c r="AI730">
        <v>2251</v>
      </c>
      <c r="AJ730">
        <v>0</v>
      </c>
      <c r="AK730">
        <v>0</v>
      </c>
      <c r="AL730">
        <v>0</v>
      </c>
    </row>
    <row r="731" spans="1:38" hidden="1" x14ac:dyDescent="0.2">
      <c r="A731">
        <v>9000963</v>
      </c>
      <c r="B731" t="s">
        <v>993</v>
      </c>
      <c r="C731" t="s">
        <v>278</v>
      </c>
      <c r="D731" t="s">
        <v>2209</v>
      </c>
      <c r="E731" t="s">
        <v>2210</v>
      </c>
      <c r="F731" t="s">
        <v>160</v>
      </c>
      <c r="G731">
        <v>0</v>
      </c>
      <c r="H731">
        <v>0</v>
      </c>
      <c r="I731">
        <v>0</v>
      </c>
      <c r="J731">
        <v>1.5</v>
      </c>
      <c r="L731">
        <v>2524.2800000000002</v>
      </c>
      <c r="M731">
        <v>0</v>
      </c>
      <c r="N731">
        <v>0</v>
      </c>
      <c r="O731">
        <v>0</v>
      </c>
      <c r="Q731">
        <v>2524.2800000000002</v>
      </c>
      <c r="R731">
        <v>55962.77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50000</v>
      </c>
      <c r="Y731">
        <v>8481.9500000000007</v>
      </c>
      <c r="Z731">
        <v>0</v>
      </c>
      <c r="AB731">
        <v>0</v>
      </c>
      <c r="AC731">
        <v>0</v>
      </c>
      <c r="AD731">
        <v>2524.2800000000002</v>
      </c>
      <c r="AE731">
        <v>0</v>
      </c>
      <c r="AF731">
        <v>0</v>
      </c>
      <c r="AG731">
        <v>2541.25</v>
      </c>
      <c r="AH731">
        <v>-16.9699999999998</v>
      </c>
      <c r="AI731">
        <v>2524.2800000000002</v>
      </c>
      <c r="AJ731">
        <v>0</v>
      </c>
      <c r="AK731">
        <v>0</v>
      </c>
      <c r="AL731">
        <v>0</v>
      </c>
    </row>
    <row r="732" spans="1:38" hidden="1" x14ac:dyDescent="0.2">
      <c r="A732">
        <v>9000983</v>
      </c>
      <c r="B732" t="s">
        <v>2211</v>
      </c>
      <c r="C732" t="s">
        <v>278</v>
      </c>
      <c r="D732" t="s">
        <v>2212</v>
      </c>
      <c r="E732" t="s">
        <v>2213</v>
      </c>
      <c r="F732" t="s">
        <v>160</v>
      </c>
      <c r="G732">
        <v>0</v>
      </c>
      <c r="H732">
        <v>0</v>
      </c>
      <c r="I732">
        <v>0</v>
      </c>
      <c r="J732">
        <v>1.5</v>
      </c>
      <c r="L732">
        <v>2521.08</v>
      </c>
      <c r="M732">
        <v>0</v>
      </c>
      <c r="N732">
        <v>0</v>
      </c>
      <c r="O732">
        <v>0</v>
      </c>
      <c r="Q732">
        <v>2521.08</v>
      </c>
      <c r="R732">
        <v>55674.68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50000</v>
      </c>
      <c r="Y732">
        <v>8083.47</v>
      </c>
      <c r="Z732">
        <v>0</v>
      </c>
      <c r="AB732">
        <v>0</v>
      </c>
      <c r="AC732">
        <v>0</v>
      </c>
      <c r="AD732">
        <v>2521.08</v>
      </c>
      <c r="AE732">
        <v>0</v>
      </c>
      <c r="AF732">
        <v>0</v>
      </c>
      <c r="AG732">
        <v>2514.2800000000002</v>
      </c>
      <c r="AH732">
        <v>6.7999999999997272</v>
      </c>
      <c r="AI732">
        <v>2521.08</v>
      </c>
      <c r="AJ732">
        <v>0</v>
      </c>
      <c r="AK732">
        <v>0</v>
      </c>
      <c r="AL732">
        <v>0</v>
      </c>
    </row>
    <row r="733" spans="1:38" hidden="1" x14ac:dyDescent="0.2">
      <c r="A733">
        <v>9000965</v>
      </c>
      <c r="B733" t="s">
        <v>2214</v>
      </c>
      <c r="C733" t="s">
        <v>278</v>
      </c>
      <c r="D733" t="s">
        <v>2215</v>
      </c>
      <c r="E733" t="s">
        <v>2216</v>
      </c>
      <c r="F733" t="s">
        <v>160</v>
      </c>
      <c r="G733">
        <v>0</v>
      </c>
      <c r="H733">
        <v>0</v>
      </c>
      <c r="I733">
        <v>0</v>
      </c>
      <c r="J733">
        <v>1.5</v>
      </c>
      <c r="L733">
        <v>2618.06</v>
      </c>
      <c r="M733">
        <v>0</v>
      </c>
      <c r="N733">
        <v>0</v>
      </c>
      <c r="O733">
        <v>0</v>
      </c>
      <c r="Q733">
        <v>2618.06</v>
      </c>
      <c r="R733">
        <v>59773.67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50000</v>
      </c>
      <c r="Y733">
        <v>10270</v>
      </c>
      <c r="Z733">
        <v>0</v>
      </c>
      <c r="AB733">
        <v>0</v>
      </c>
      <c r="AC733">
        <v>0</v>
      </c>
      <c r="AD733">
        <v>2618.06</v>
      </c>
      <c r="AE733">
        <v>0</v>
      </c>
      <c r="AF733">
        <v>0</v>
      </c>
      <c r="AG733">
        <v>2760.88</v>
      </c>
      <c r="AH733">
        <v>-142.82000000000016</v>
      </c>
      <c r="AI733">
        <v>2618.06</v>
      </c>
      <c r="AJ733">
        <v>0</v>
      </c>
      <c r="AK733">
        <v>0</v>
      </c>
      <c r="AL733">
        <v>0</v>
      </c>
    </row>
    <row r="734" spans="1:38" hidden="1" x14ac:dyDescent="0.2">
      <c r="A734">
        <v>9000894</v>
      </c>
      <c r="B734" t="s">
        <v>2217</v>
      </c>
      <c r="C734" t="s">
        <v>278</v>
      </c>
      <c r="D734" t="s">
        <v>2218</v>
      </c>
      <c r="E734" t="s">
        <v>7799</v>
      </c>
      <c r="F734" t="s">
        <v>105</v>
      </c>
      <c r="G734">
        <v>0</v>
      </c>
      <c r="H734">
        <v>0</v>
      </c>
      <c r="I734">
        <v>0</v>
      </c>
      <c r="J734">
        <v>1.65</v>
      </c>
      <c r="L734">
        <v>2839.52</v>
      </c>
      <c r="M734">
        <v>0</v>
      </c>
      <c r="N734">
        <v>200</v>
      </c>
      <c r="O734">
        <v>0</v>
      </c>
      <c r="Q734">
        <v>3039.52</v>
      </c>
      <c r="R734">
        <v>50405.369999999995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50000</v>
      </c>
      <c r="Y734">
        <v>6594.96</v>
      </c>
      <c r="Z734">
        <v>0</v>
      </c>
      <c r="AB734">
        <v>0</v>
      </c>
      <c r="AC734">
        <v>0</v>
      </c>
      <c r="AD734">
        <v>3039.52</v>
      </c>
      <c r="AE734">
        <v>0</v>
      </c>
      <c r="AF734">
        <v>0</v>
      </c>
      <c r="AG734">
        <v>2737.5</v>
      </c>
      <c r="AH734">
        <v>302.02</v>
      </c>
      <c r="AI734">
        <v>3039.52</v>
      </c>
      <c r="AJ734">
        <v>0</v>
      </c>
      <c r="AK734">
        <v>0</v>
      </c>
      <c r="AL734">
        <v>0</v>
      </c>
    </row>
    <row r="735" spans="1:38" hidden="1" x14ac:dyDescent="0.2">
      <c r="A735">
        <v>9000987</v>
      </c>
      <c r="B735" t="s">
        <v>2219</v>
      </c>
      <c r="C735" t="s">
        <v>50</v>
      </c>
      <c r="D735" t="s">
        <v>2220</v>
      </c>
      <c r="E735" t="s">
        <v>2221</v>
      </c>
      <c r="F735" t="s">
        <v>105</v>
      </c>
      <c r="G735">
        <v>0</v>
      </c>
      <c r="H735">
        <v>0</v>
      </c>
      <c r="I735">
        <v>0</v>
      </c>
      <c r="J735">
        <v>3.05</v>
      </c>
      <c r="L735">
        <v>5185</v>
      </c>
      <c r="M735">
        <v>0</v>
      </c>
      <c r="N735">
        <v>0</v>
      </c>
      <c r="O735">
        <v>0</v>
      </c>
      <c r="Q735">
        <v>5185</v>
      </c>
      <c r="R735">
        <v>72145.320000000007</v>
      </c>
      <c r="S735">
        <v>0</v>
      </c>
      <c r="T735">
        <v>0</v>
      </c>
      <c r="U735">
        <v>0</v>
      </c>
      <c r="V735">
        <v>18000</v>
      </c>
      <c r="W735">
        <v>3600</v>
      </c>
      <c r="X735">
        <v>45000</v>
      </c>
      <c r="Y735">
        <v>11878.2</v>
      </c>
      <c r="Z735">
        <v>0</v>
      </c>
      <c r="AB735">
        <v>99.33</v>
      </c>
      <c r="AC735">
        <v>0</v>
      </c>
      <c r="AD735">
        <v>5185</v>
      </c>
      <c r="AE735">
        <v>0</v>
      </c>
      <c r="AF735">
        <v>0</v>
      </c>
      <c r="AG735">
        <v>5185</v>
      </c>
      <c r="AH735">
        <v>0</v>
      </c>
      <c r="AI735">
        <v>5185</v>
      </c>
      <c r="AJ735">
        <v>0</v>
      </c>
      <c r="AK735">
        <v>0</v>
      </c>
      <c r="AL735">
        <v>0</v>
      </c>
    </row>
    <row r="736" spans="1:38" hidden="1" x14ac:dyDescent="0.2">
      <c r="A736">
        <v>9000988</v>
      </c>
      <c r="B736" t="s">
        <v>2222</v>
      </c>
      <c r="C736" t="s">
        <v>426</v>
      </c>
      <c r="D736" t="s">
        <v>2223</v>
      </c>
      <c r="E736" t="s">
        <v>2224</v>
      </c>
      <c r="F736" t="s">
        <v>125</v>
      </c>
      <c r="G736">
        <v>0</v>
      </c>
      <c r="H736">
        <v>0</v>
      </c>
      <c r="I736">
        <v>0</v>
      </c>
      <c r="J736">
        <v>3.6</v>
      </c>
      <c r="L736">
        <v>6147.86</v>
      </c>
      <c r="M736">
        <v>0</v>
      </c>
      <c r="N736">
        <v>0</v>
      </c>
      <c r="O736">
        <v>0</v>
      </c>
      <c r="Q736">
        <v>6147.86</v>
      </c>
      <c r="R736">
        <v>78496.479999999996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45000</v>
      </c>
      <c r="Y736">
        <v>11368.44</v>
      </c>
      <c r="Z736">
        <v>663.84</v>
      </c>
      <c r="AB736">
        <v>559.48</v>
      </c>
      <c r="AC736">
        <v>104.36</v>
      </c>
      <c r="AD736">
        <v>6043.5</v>
      </c>
      <c r="AE736">
        <v>100.68</v>
      </c>
      <c r="AF736">
        <v>3.6799999999999926</v>
      </c>
      <c r="AG736">
        <v>5894.5</v>
      </c>
      <c r="AH736">
        <v>149</v>
      </c>
      <c r="AI736">
        <v>6147.86</v>
      </c>
      <c r="AJ736">
        <v>0</v>
      </c>
      <c r="AK736">
        <v>0</v>
      </c>
      <c r="AL736">
        <v>104.36</v>
      </c>
    </row>
    <row r="737" spans="1:38" hidden="1" x14ac:dyDescent="0.2">
      <c r="A737">
        <v>9000989</v>
      </c>
      <c r="B737" t="s">
        <v>2225</v>
      </c>
      <c r="C737" t="s">
        <v>122</v>
      </c>
      <c r="D737" t="s">
        <v>2226</v>
      </c>
      <c r="E737" t="s">
        <v>2227</v>
      </c>
      <c r="F737" t="s">
        <v>160</v>
      </c>
      <c r="G737">
        <v>0</v>
      </c>
      <c r="H737">
        <v>0</v>
      </c>
      <c r="I737">
        <v>0</v>
      </c>
      <c r="J737">
        <v>1.5</v>
      </c>
      <c r="L737">
        <v>2251</v>
      </c>
      <c r="M737">
        <v>0</v>
      </c>
      <c r="N737">
        <v>80</v>
      </c>
      <c r="O737">
        <v>0</v>
      </c>
      <c r="Q737">
        <v>2331</v>
      </c>
      <c r="R737">
        <v>50569.39</v>
      </c>
      <c r="S737">
        <v>2000</v>
      </c>
      <c r="T737">
        <v>0</v>
      </c>
      <c r="U737">
        <v>0</v>
      </c>
      <c r="V737">
        <v>9000</v>
      </c>
      <c r="W737">
        <v>0</v>
      </c>
      <c r="X737">
        <v>45000</v>
      </c>
      <c r="Y737">
        <v>7508.76</v>
      </c>
      <c r="Z737">
        <v>0</v>
      </c>
      <c r="AB737">
        <v>0</v>
      </c>
      <c r="AC737">
        <v>0</v>
      </c>
      <c r="AD737">
        <v>2331</v>
      </c>
      <c r="AE737">
        <v>0</v>
      </c>
      <c r="AF737">
        <v>0</v>
      </c>
      <c r="AG737">
        <v>2650</v>
      </c>
      <c r="AH737">
        <v>-319</v>
      </c>
      <c r="AI737">
        <v>2331</v>
      </c>
      <c r="AJ737">
        <v>0</v>
      </c>
      <c r="AK737">
        <v>0</v>
      </c>
      <c r="AL737">
        <v>0</v>
      </c>
    </row>
    <row r="738" spans="1:38" hidden="1" x14ac:dyDescent="0.2">
      <c r="A738">
        <v>9000990</v>
      </c>
      <c r="B738" t="s">
        <v>2228</v>
      </c>
      <c r="C738" t="s">
        <v>122</v>
      </c>
      <c r="D738" t="s">
        <v>2229</v>
      </c>
      <c r="E738" t="s">
        <v>2230</v>
      </c>
      <c r="F738" t="s">
        <v>160</v>
      </c>
      <c r="G738">
        <v>0</v>
      </c>
      <c r="H738">
        <v>0</v>
      </c>
      <c r="I738">
        <v>0</v>
      </c>
      <c r="J738">
        <v>1.5</v>
      </c>
      <c r="L738">
        <v>2222</v>
      </c>
      <c r="M738">
        <v>0</v>
      </c>
      <c r="N738">
        <v>0</v>
      </c>
      <c r="O738">
        <v>0</v>
      </c>
      <c r="Q738">
        <v>2222</v>
      </c>
      <c r="R738">
        <v>49506.06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45000</v>
      </c>
      <c r="Y738">
        <v>6148.38</v>
      </c>
      <c r="Z738">
        <v>0</v>
      </c>
      <c r="AB738">
        <v>0</v>
      </c>
      <c r="AC738">
        <v>0</v>
      </c>
      <c r="AD738">
        <v>2222</v>
      </c>
      <c r="AE738">
        <v>0</v>
      </c>
      <c r="AF738">
        <v>0</v>
      </c>
      <c r="AG738">
        <v>2250</v>
      </c>
      <c r="AH738">
        <v>-28</v>
      </c>
      <c r="AI738">
        <v>2222</v>
      </c>
      <c r="AJ738">
        <v>0</v>
      </c>
      <c r="AK738">
        <v>0</v>
      </c>
      <c r="AL738">
        <v>0</v>
      </c>
    </row>
    <row r="739" spans="1:38" hidden="1" x14ac:dyDescent="0.2">
      <c r="A739">
        <v>9000991</v>
      </c>
      <c r="B739" t="s">
        <v>2231</v>
      </c>
      <c r="C739" t="s">
        <v>122</v>
      </c>
      <c r="D739" t="s">
        <v>2232</v>
      </c>
      <c r="E739" t="s">
        <v>2233</v>
      </c>
      <c r="F739" t="s">
        <v>160</v>
      </c>
      <c r="G739">
        <v>0</v>
      </c>
      <c r="H739">
        <v>0</v>
      </c>
      <c r="I739">
        <v>0</v>
      </c>
      <c r="J739">
        <v>1.5</v>
      </c>
      <c r="L739">
        <v>2475</v>
      </c>
      <c r="M739">
        <v>0</v>
      </c>
      <c r="N739">
        <v>90</v>
      </c>
      <c r="O739">
        <v>50</v>
      </c>
      <c r="Q739">
        <v>2515</v>
      </c>
      <c r="R739">
        <v>51921.599999999999</v>
      </c>
      <c r="S739">
        <v>0</v>
      </c>
      <c r="T739">
        <v>9000</v>
      </c>
      <c r="U739">
        <v>0</v>
      </c>
      <c r="V739">
        <v>0</v>
      </c>
      <c r="W739">
        <v>0</v>
      </c>
      <c r="X739">
        <v>45000</v>
      </c>
      <c r="Y739">
        <v>7066.29</v>
      </c>
      <c r="Z739">
        <v>0</v>
      </c>
      <c r="AB739">
        <v>0</v>
      </c>
      <c r="AC739">
        <v>0</v>
      </c>
      <c r="AD739">
        <v>2515</v>
      </c>
      <c r="AE739">
        <v>0</v>
      </c>
      <c r="AF739">
        <v>0</v>
      </c>
      <c r="AG739">
        <v>2475</v>
      </c>
      <c r="AH739">
        <v>40</v>
      </c>
      <c r="AI739">
        <v>2515</v>
      </c>
      <c r="AJ739">
        <v>0</v>
      </c>
      <c r="AK739">
        <v>0</v>
      </c>
      <c r="AL739">
        <v>0</v>
      </c>
    </row>
    <row r="740" spans="1:38" hidden="1" x14ac:dyDescent="0.2">
      <c r="A740">
        <v>9000992</v>
      </c>
      <c r="B740" t="s">
        <v>2234</v>
      </c>
      <c r="C740" t="s">
        <v>122</v>
      </c>
      <c r="D740" t="s">
        <v>2235</v>
      </c>
      <c r="E740" t="s">
        <v>2236</v>
      </c>
      <c r="F740" t="s">
        <v>160</v>
      </c>
      <c r="G740">
        <v>0</v>
      </c>
      <c r="H740">
        <v>0</v>
      </c>
      <c r="I740">
        <v>0</v>
      </c>
      <c r="J740">
        <v>1.5</v>
      </c>
      <c r="L740">
        <v>2251</v>
      </c>
      <c r="M740">
        <v>0</v>
      </c>
      <c r="N740">
        <v>90</v>
      </c>
      <c r="O740">
        <v>100</v>
      </c>
      <c r="Q740">
        <v>2241</v>
      </c>
      <c r="R740">
        <v>49087.9</v>
      </c>
      <c r="S740">
        <v>9000</v>
      </c>
      <c r="T740">
        <v>0</v>
      </c>
      <c r="U740">
        <v>0</v>
      </c>
      <c r="V740">
        <v>9000</v>
      </c>
      <c r="W740">
        <v>0</v>
      </c>
      <c r="X740">
        <v>45000</v>
      </c>
      <c r="Y740">
        <v>6814.86</v>
      </c>
      <c r="Z740">
        <v>0</v>
      </c>
      <c r="AB740">
        <v>0</v>
      </c>
      <c r="AC740">
        <v>0</v>
      </c>
      <c r="AD740">
        <v>2241</v>
      </c>
      <c r="AE740">
        <v>0</v>
      </c>
      <c r="AF740">
        <v>0</v>
      </c>
      <c r="AG740">
        <v>2250</v>
      </c>
      <c r="AH740">
        <v>-9</v>
      </c>
      <c r="AI740">
        <v>2241</v>
      </c>
      <c r="AJ740">
        <v>0</v>
      </c>
      <c r="AK740">
        <v>0</v>
      </c>
      <c r="AL740">
        <v>0</v>
      </c>
    </row>
    <row r="741" spans="1:38" hidden="1" x14ac:dyDescent="0.2">
      <c r="A741">
        <v>9000993</v>
      </c>
      <c r="B741" t="s">
        <v>2237</v>
      </c>
      <c r="C741" t="s">
        <v>122</v>
      </c>
      <c r="D741" t="s">
        <v>2238</v>
      </c>
      <c r="E741" t="s">
        <v>2239</v>
      </c>
      <c r="F741" t="s">
        <v>160</v>
      </c>
      <c r="G741">
        <v>0</v>
      </c>
      <c r="H741">
        <v>0</v>
      </c>
      <c r="I741">
        <v>0</v>
      </c>
      <c r="J741">
        <v>1.5</v>
      </c>
      <c r="L741">
        <v>2251</v>
      </c>
      <c r="M741">
        <v>0</v>
      </c>
      <c r="N741">
        <v>0</v>
      </c>
      <c r="O741">
        <v>0</v>
      </c>
      <c r="Q741">
        <v>2251</v>
      </c>
      <c r="R741">
        <v>50111</v>
      </c>
      <c r="S741">
        <v>0</v>
      </c>
      <c r="T741">
        <v>0</v>
      </c>
      <c r="U741">
        <v>0</v>
      </c>
      <c r="V741">
        <v>18000</v>
      </c>
      <c r="W741">
        <v>0</v>
      </c>
      <c r="X741">
        <v>45000</v>
      </c>
      <c r="Y741">
        <v>6058.59</v>
      </c>
      <c r="Z741">
        <v>0</v>
      </c>
      <c r="AB741">
        <v>0</v>
      </c>
      <c r="AC741">
        <v>0</v>
      </c>
      <c r="AD741">
        <v>2251</v>
      </c>
      <c r="AE741">
        <v>0</v>
      </c>
      <c r="AF741">
        <v>0</v>
      </c>
      <c r="AG741">
        <v>2250</v>
      </c>
      <c r="AH741">
        <v>1</v>
      </c>
      <c r="AI741">
        <v>2251</v>
      </c>
      <c r="AJ741">
        <v>0</v>
      </c>
      <c r="AK741">
        <v>0</v>
      </c>
      <c r="AL741">
        <v>0</v>
      </c>
    </row>
    <row r="742" spans="1:38" hidden="1" x14ac:dyDescent="0.2">
      <c r="A742">
        <v>9000994</v>
      </c>
      <c r="B742" t="s">
        <v>2240</v>
      </c>
      <c r="C742" t="s">
        <v>122</v>
      </c>
      <c r="D742" t="s">
        <v>2241</v>
      </c>
      <c r="E742" t="s">
        <v>2242</v>
      </c>
      <c r="F742" t="s">
        <v>160</v>
      </c>
      <c r="G742">
        <v>0</v>
      </c>
      <c r="H742">
        <v>0</v>
      </c>
      <c r="I742">
        <v>0</v>
      </c>
      <c r="J742">
        <v>1.5</v>
      </c>
      <c r="L742">
        <v>2251</v>
      </c>
      <c r="M742">
        <v>0</v>
      </c>
      <c r="N742">
        <v>50</v>
      </c>
      <c r="O742">
        <v>0</v>
      </c>
      <c r="Q742">
        <v>2301</v>
      </c>
      <c r="R742">
        <v>50156.13</v>
      </c>
      <c r="S742">
        <v>9000</v>
      </c>
      <c r="T742">
        <v>0</v>
      </c>
      <c r="U742">
        <v>0</v>
      </c>
      <c r="V742">
        <v>18000</v>
      </c>
      <c r="W742">
        <v>0</v>
      </c>
      <c r="X742">
        <v>45000</v>
      </c>
      <c r="Y742">
        <v>7066.47</v>
      </c>
      <c r="Z742">
        <v>0</v>
      </c>
      <c r="AB742">
        <v>0</v>
      </c>
      <c r="AC742">
        <v>0</v>
      </c>
      <c r="AD742">
        <v>2301</v>
      </c>
      <c r="AE742">
        <v>0</v>
      </c>
      <c r="AF742">
        <v>0</v>
      </c>
      <c r="AG742">
        <v>2250</v>
      </c>
      <c r="AH742">
        <v>51</v>
      </c>
      <c r="AI742">
        <v>2301</v>
      </c>
      <c r="AJ742">
        <v>0</v>
      </c>
      <c r="AK742">
        <v>0</v>
      </c>
      <c r="AL742">
        <v>0</v>
      </c>
    </row>
    <row r="743" spans="1:38" hidden="1" x14ac:dyDescent="0.2">
      <c r="A743">
        <v>9000995</v>
      </c>
      <c r="B743" t="s">
        <v>2243</v>
      </c>
      <c r="C743" t="s">
        <v>122</v>
      </c>
      <c r="D743" t="s">
        <v>2244</v>
      </c>
      <c r="E743" t="s">
        <v>2245</v>
      </c>
      <c r="F743" t="s">
        <v>160</v>
      </c>
      <c r="G743">
        <v>0</v>
      </c>
      <c r="H743">
        <v>0</v>
      </c>
      <c r="I743">
        <v>0</v>
      </c>
      <c r="J743">
        <v>1.5</v>
      </c>
      <c r="L743">
        <v>2250</v>
      </c>
      <c r="M743">
        <v>0</v>
      </c>
      <c r="N743">
        <v>0</v>
      </c>
      <c r="O743">
        <v>0</v>
      </c>
      <c r="Q743">
        <v>2250</v>
      </c>
      <c r="R743">
        <v>50008.11</v>
      </c>
      <c r="S743">
        <v>9000</v>
      </c>
      <c r="T743">
        <v>0</v>
      </c>
      <c r="U743">
        <v>0</v>
      </c>
      <c r="V743">
        <v>0</v>
      </c>
      <c r="W743">
        <v>0</v>
      </c>
      <c r="X743">
        <v>45000</v>
      </c>
      <c r="Y743">
        <v>7345.35</v>
      </c>
      <c r="Z743">
        <v>0</v>
      </c>
      <c r="AB743">
        <v>0</v>
      </c>
      <c r="AC743">
        <v>0</v>
      </c>
      <c r="AD743">
        <v>2250</v>
      </c>
      <c r="AE743">
        <v>0</v>
      </c>
      <c r="AF743">
        <v>0</v>
      </c>
      <c r="AG743">
        <v>2250</v>
      </c>
      <c r="AH743">
        <v>0</v>
      </c>
      <c r="AI743">
        <v>2250</v>
      </c>
      <c r="AJ743">
        <v>0</v>
      </c>
      <c r="AK743">
        <v>0</v>
      </c>
      <c r="AL743">
        <v>0</v>
      </c>
    </row>
    <row r="744" spans="1:38" hidden="1" x14ac:dyDescent="0.2">
      <c r="A744">
        <v>9000996</v>
      </c>
      <c r="B744" t="s">
        <v>2246</v>
      </c>
      <c r="C744" t="s">
        <v>122</v>
      </c>
      <c r="D744" t="s">
        <v>2247</v>
      </c>
      <c r="E744" t="s">
        <v>2248</v>
      </c>
      <c r="F744" t="s">
        <v>160</v>
      </c>
      <c r="G744">
        <v>0</v>
      </c>
      <c r="H744">
        <v>0</v>
      </c>
      <c r="I744">
        <v>0</v>
      </c>
      <c r="J744">
        <v>1.5</v>
      </c>
      <c r="L744">
        <v>2222</v>
      </c>
      <c r="M744">
        <v>0</v>
      </c>
      <c r="N744">
        <v>0</v>
      </c>
      <c r="O744">
        <v>0</v>
      </c>
      <c r="Q744">
        <v>2222</v>
      </c>
      <c r="R744">
        <v>49974.06</v>
      </c>
      <c r="S744">
        <v>1000</v>
      </c>
      <c r="T744">
        <v>0</v>
      </c>
      <c r="U744">
        <v>0</v>
      </c>
      <c r="V744">
        <v>9000</v>
      </c>
      <c r="W744">
        <v>0</v>
      </c>
      <c r="X744">
        <v>45000</v>
      </c>
      <c r="Y744">
        <v>6426.6</v>
      </c>
      <c r="Z744">
        <v>0</v>
      </c>
      <c r="AB744">
        <v>0</v>
      </c>
      <c r="AC744">
        <v>0</v>
      </c>
      <c r="AD744">
        <v>2222</v>
      </c>
      <c r="AE744">
        <v>0</v>
      </c>
      <c r="AF744">
        <v>0</v>
      </c>
      <c r="AG744">
        <v>2250</v>
      </c>
      <c r="AH744">
        <v>-28</v>
      </c>
      <c r="AI744">
        <v>2222</v>
      </c>
      <c r="AJ744">
        <v>0</v>
      </c>
      <c r="AK744">
        <v>0</v>
      </c>
      <c r="AL744">
        <v>0</v>
      </c>
    </row>
    <row r="745" spans="1:38" hidden="1" x14ac:dyDescent="0.2">
      <c r="A745">
        <v>9000997</v>
      </c>
      <c r="B745" t="s">
        <v>2249</v>
      </c>
      <c r="C745" t="s">
        <v>122</v>
      </c>
      <c r="D745" t="s">
        <v>2250</v>
      </c>
      <c r="E745" t="s">
        <v>2251</v>
      </c>
      <c r="F745" t="s">
        <v>160</v>
      </c>
      <c r="G745">
        <v>0</v>
      </c>
      <c r="H745">
        <v>0</v>
      </c>
      <c r="I745">
        <v>0</v>
      </c>
      <c r="J745">
        <v>1.5</v>
      </c>
      <c r="L745">
        <v>2251</v>
      </c>
      <c r="M745">
        <v>0</v>
      </c>
      <c r="N745">
        <v>50</v>
      </c>
      <c r="O745">
        <v>0</v>
      </c>
      <c r="Q745">
        <v>2301</v>
      </c>
      <c r="R745">
        <v>48645.11</v>
      </c>
      <c r="S745">
        <v>9000</v>
      </c>
      <c r="T745">
        <v>0</v>
      </c>
      <c r="U745">
        <v>0</v>
      </c>
      <c r="V745">
        <v>0</v>
      </c>
      <c r="W745">
        <v>0</v>
      </c>
      <c r="X745">
        <v>45000</v>
      </c>
      <c r="Y745">
        <v>6503.67</v>
      </c>
      <c r="Z745">
        <v>0</v>
      </c>
      <c r="AB745">
        <v>0</v>
      </c>
      <c r="AC745">
        <v>0</v>
      </c>
      <c r="AD745">
        <v>2301</v>
      </c>
      <c r="AE745">
        <v>0</v>
      </c>
      <c r="AF745">
        <v>0</v>
      </c>
      <c r="AG745">
        <v>2250</v>
      </c>
      <c r="AH745">
        <v>51</v>
      </c>
      <c r="AI745">
        <v>2301</v>
      </c>
      <c r="AJ745">
        <v>0</v>
      </c>
      <c r="AK745">
        <v>0</v>
      </c>
      <c r="AL745">
        <v>0</v>
      </c>
    </row>
    <row r="746" spans="1:38" hidden="1" x14ac:dyDescent="0.2">
      <c r="A746">
        <v>9000998</v>
      </c>
      <c r="B746" t="s">
        <v>2252</v>
      </c>
      <c r="C746" t="s">
        <v>122</v>
      </c>
      <c r="D746" t="s">
        <v>2253</v>
      </c>
      <c r="E746" t="s">
        <v>2254</v>
      </c>
      <c r="F746" t="s">
        <v>160</v>
      </c>
      <c r="G746">
        <v>0</v>
      </c>
      <c r="H746">
        <v>0</v>
      </c>
      <c r="I746">
        <v>0</v>
      </c>
      <c r="J746">
        <v>1.5</v>
      </c>
      <c r="L746">
        <v>2222</v>
      </c>
      <c r="M746">
        <v>0</v>
      </c>
      <c r="N746">
        <v>0</v>
      </c>
      <c r="O746">
        <v>0</v>
      </c>
      <c r="Q746">
        <v>2222</v>
      </c>
      <c r="R746">
        <v>49968.13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45000</v>
      </c>
      <c r="Y746">
        <v>6462.36</v>
      </c>
      <c r="Z746">
        <v>0</v>
      </c>
      <c r="AB746">
        <v>0</v>
      </c>
      <c r="AC746">
        <v>0</v>
      </c>
      <c r="AD746">
        <v>2222</v>
      </c>
      <c r="AE746">
        <v>0</v>
      </c>
      <c r="AF746">
        <v>0</v>
      </c>
      <c r="AG746">
        <v>2250</v>
      </c>
      <c r="AH746">
        <v>-28</v>
      </c>
      <c r="AI746">
        <v>2222</v>
      </c>
      <c r="AJ746">
        <v>0</v>
      </c>
      <c r="AK746">
        <v>0</v>
      </c>
      <c r="AL746">
        <v>0</v>
      </c>
    </row>
    <row r="747" spans="1:38" hidden="1" x14ac:dyDescent="0.2">
      <c r="A747">
        <v>9000999</v>
      </c>
      <c r="B747" t="s">
        <v>2255</v>
      </c>
      <c r="C747" t="s">
        <v>122</v>
      </c>
      <c r="D747" t="s">
        <v>2256</v>
      </c>
      <c r="E747" t="s">
        <v>2257</v>
      </c>
      <c r="F747" t="s">
        <v>160</v>
      </c>
      <c r="G747">
        <v>0</v>
      </c>
      <c r="H747">
        <v>0</v>
      </c>
      <c r="I747">
        <v>0</v>
      </c>
      <c r="J747">
        <v>1.5</v>
      </c>
      <c r="L747">
        <v>2222</v>
      </c>
      <c r="M747">
        <v>0</v>
      </c>
      <c r="N747">
        <v>0</v>
      </c>
      <c r="O747">
        <v>0</v>
      </c>
      <c r="Q747">
        <v>2222</v>
      </c>
      <c r="R747">
        <v>49335.79</v>
      </c>
      <c r="S747">
        <v>4500</v>
      </c>
      <c r="T747">
        <v>9000</v>
      </c>
      <c r="U747">
        <v>0</v>
      </c>
      <c r="V747">
        <v>0</v>
      </c>
      <c r="W747">
        <v>0</v>
      </c>
      <c r="X747">
        <v>45000</v>
      </c>
      <c r="Y747">
        <v>6689.4</v>
      </c>
      <c r="Z747">
        <v>0</v>
      </c>
      <c r="AB747">
        <v>0</v>
      </c>
      <c r="AC747">
        <v>0</v>
      </c>
      <c r="AD747">
        <v>2222</v>
      </c>
      <c r="AE747">
        <v>0</v>
      </c>
      <c r="AF747">
        <v>0</v>
      </c>
      <c r="AG747">
        <v>2250</v>
      </c>
      <c r="AH747">
        <v>-28</v>
      </c>
      <c r="AI747">
        <v>2222</v>
      </c>
      <c r="AJ747">
        <v>0</v>
      </c>
      <c r="AK747">
        <v>0</v>
      </c>
      <c r="AL747">
        <v>0</v>
      </c>
    </row>
    <row r="748" spans="1:38" hidden="1" x14ac:dyDescent="0.2">
      <c r="A748">
        <v>9001000</v>
      </c>
      <c r="B748" t="s">
        <v>2258</v>
      </c>
      <c r="C748" t="s">
        <v>122</v>
      </c>
      <c r="D748" t="s">
        <v>2259</v>
      </c>
      <c r="E748" t="s">
        <v>2260</v>
      </c>
      <c r="F748" t="s">
        <v>160</v>
      </c>
      <c r="G748">
        <v>0</v>
      </c>
      <c r="H748">
        <v>0</v>
      </c>
      <c r="I748">
        <v>0</v>
      </c>
      <c r="J748">
        <v>1.5</v>
      </c>
      <c r="L748">
        <v>2251</v>
      </c>
      <c r="M748">
        <v>0</v>
      </c>
      <c r="N748">
        <v>0</v>
      </c>
      <c r="O748">
        <v>0</v>
      </c>
      <c r="Q748">
        <v>2251</v>
      </c>
      <c r="R748">
        <v>50477.31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45000</v>
      </c>
      <c r="Y748">
        <v>6473.88</v>
      </c>
      <c r="Z748">
        <v>0</v>
      </c>
      <c r="AB748">
        <v>0</v>
      </c>
      <c r="AC748">
        <v>0</v>
      </c>
      <c r="AD748">
        <v>2251</v>
      </c>
      <c r="AE748">
        <v>0</v>
      </c>
      <c r="AF748">
        <v>0</v>
      </c>
      <c r="AG748">
        <v>2250</v>
      </c>
      <c r="AH748">
        <v>1</v>
      </c>
      <c r="AI748">
        <v>2251</v>
      </c>
      <c r="AJ748">
        <v>0</v>
      </c>
      <c r="AK748">
        <v>0</v>
      </c>
      <c r="AL748">
        <v>0</v>
      </c>
    </row>
    <row r="749" spans="1:38" hidden="1" x14ac:dyDescent="0.2">
      <c r="A749">
        <v>9001001</v>
      </c>
      <c r="B749" t="s">
        <v>2261</v>
      </c>
      <c r="C749" t="s">
        <v>122</v>
      </c>
      <c r="D749" t="s">
        <v>2262</v>
      </c>
      <c r="E749" t="s">
        <v>2263</v>
      </c>
      <c r="F749" t="s">
        <v>160</v>
      </c>
      <c r="G749">
        <v>0</v>
      </c>
      <c r="H749">
        <v>0</v>
      </c>
      <c r="I749">
        <v>0</v>
      </c>
      <c r="J749">
        <v>1.5</v>
      </c>
      <c r="L749">
        <v>2444</v>
      </c>
      <c r="M749">
        <v>0</v>
      </c>
      <c r="N749">
        <v>0</v>
      </c>
      <c r="O749">
        <v>0</v>
      </c>
      <c r="Q749">
        <v>2444</v>
      </c>
      <c r="R749">
        <v>52607.1</v>
      </c>
      <c r="S749">
        <v>18000</v>
      </c>
      <c r="T749">
        <v>0</v>
      </c>
      <c r="U749">
        <v>0</v>
      </c>
      <c r="V749">
        <v>0</v>
      </c>
      <c r="W749">
        <v>0</v>
      </c>
      <c r="X749">
        <v>45000</v>
      </c>
      <c r="Y749">
        <v>6438.54</v>
      </c>
      <c r="Z749">
        <v>0</v>
      </c>
      <c r="AB749">
        <v>0</v>
      </c>
      <c r="AC749">
        <v>0</v>
      </c>
      <c r="AD749">
        <v>2444</v>
      </c>
      <c r="AE749">
        <v>0</v>
      </c>
      <c r="AF749">
        <v>0</v>
      </c>
      <c r="AG749">
        <v>2475</v>
      </c>
      <c r="AH749">
        <v>-31</v>
      </c>
      <c r="AI749">
        <v>2444</v>
      </c>
      <c r="AJ749">
        <v>0</v>
      </c>
      <c r="AK749">
        <v>0</v>
      </c>
      <c r="AL749">
        <v>0</v>
      </c>
    </row>
    <row r="750" spans="1:38" hidden="1" x14ac:dyDescent="0.2">
      <c r="A750">
        <v>9001002</v>
      </c>
      <c r="B750" t="s">
        <v>2264</v>
      </c>
      <c r="C750" t="s">
        <v>122</v>
      </c>
      <c r="D750" t="s">
        <v>2265</v>
      </c>
      <c r="E750" t="s">
        <v>2266</v>
      </c>
      <c r="F750" t="s">
        <v>160</v>
      </c>
      <c r="G750">
        <v>0</v>
      </c>
      <c r="H750">
        <v>0</v>
      </c>
      <c r="I750">
        <v>0</v>
      </c>
      <c r="J750">
        <v>1.5</v>
      </c>
      <c r="L750">
        <v>2222</v>
      </c>
      <c r="M750">
        <v>0</v>
      </c>
      <c r="N750">
        <v>0</v>
      </c>
      <c r="O750">
        <v>0</v>
      </c>
      <c r="Q750">
        <v>2222</v>
      </c>
      <c r="R750">
        <v>49425.38</v>
      </c>
      <c r="S750">
        <v>4500</v>
      </c>
      <c r="T750">
        <v>0</v>
      </c>
      <c r="U750">
        <v>0</v>
      </c>
      <c r="V750">
        <v>0</v>
      </c>
      <c r="W750">
        <v>0</v>
      </c>
      <c r="X750">
        <v>45000</v>
      </c>
      <c r="Y750">
        <v>6129.03</v>
      </c>
      <c r="Z750">
        <v>0</v>
      </c>
      <c r="AB750">
        <v>0</v>
      </c>
      <c r="AC750">
        <v>0</v>
      </c>
      <c r="AD750">
        <v>2222</v>
      </c>
      <c r="AE750">
        <v>0</v>
      </c>
      <c r="AF750">
        <v>0</v>
      </c>
      <c r="AG750">
        <v>2250</v>
      </c>
      <c r="AH750">
        <v>-28</v>
      </c>
      <c r="AI750">
        <v>2222</v>
      </c>
      <c r="AJ750">
        <v>0</v>
      </c>
      <c r="AK750">
        <v>0</v>
      </c>
      <c r="AL750">
        <v>0</v>
      </c>
    </row>
    <row r="751" spans="1:38" hidden="1" x14ac:dyDescent="0.2">
      <c r="A751">
        <v>9001003</v>
      </c>
      <c r="B751" t="s">
        <v>2267</v>
      </c>
      <c r="C751" t="s">
        <v>122</v>
      </c>
      <c r="D751" t="s">
        <v>2268</v>
      </c>
      <c r="E751" t="s">
        <v>2269</v>
      </c>
      <c r="F751" t="s">
        <v>160</v>
      </c>
      <c r="G751">
        <v>0</v>
      </c>
      <c r="H751">
        <v>0</v>
      </c>
      <c r="I751">
        <v>0</v>
      </c>
      <c r="J751">
        <v>1.5</v>
      </c>
      <c r="L751">
        <v>2251</v>
      </c>
      <c r="M751">
        <v>0</v>
      </c>
      <c r="N751">
        <v>0</v>
      </c>
      <c r="O751">
        <v>0</v>
      </c>
      <c r="Q751">
        <v>2251</v>
      </c>
      <c r="R751">
        <v>50114.5</v>
      </c>
      <c r="S751">
        <v>0</v>
      </c>
      <c r="T751">
        <v>0</v>
      </c>
      <c r="U751">
        <v>0</v>
      </c>
      <c r="V751">
        <v>9000</v>
      </c>
      <c r="W751">
        <v>0</v>
      </c>
      <c r="X751">
        <v>45000</v>
      </c>
      <c r="Y751">
        <v>6169.95</v>
      </c>
      <c r="Z751">
        <v>0</v>
      </c>
      <c r="AB751">
        <v>0</v>
      </c>
      <c r="AC751">
        <v>0</v>
      </c>
      <c r="AD751">
        <v>2251</v>
      </c>
      <c r="AE751">
        <v>0</v>
      </c>
      <c r="AF751">
        <v>0</v>
      </c>
      <c r="AG751">
        <v>2350</v>
      </c>
      <c r="AH751">
        <v>-99</v>
      </c>
      <c r="AI751">
        <v>2251</v>
      </c>
      <c r="AJ751">
        <v>0</v>
      </c>
      <c r="AK751">
        <v>0</v>
      </c>
      <c r="AL751">
        <v>0</v>
      </c>
    </row>
    <row r="752" spans="1:38" hidden="1" x14ac:dyDescent="0.2">
      <c r="A752">
        <v>9001004</v>
      </c>
      <c r="B752" t="s">
        <v>2270</v>
      </c>
      <c r="C752" t="s">
        <v>122</v>
      </c>
      <c r="D752" t="s">
        <v>2271</v>
      </c>
      <c r="E752" t="s">
        <v>2272</v>
      </c>
      <c r="F752" t="s">
        <v>160</v>
      </c>
      <c r="G752">
        <v>0</v>
      </c>
      <c r="H752">
        <v>0</v>
      </c>
      <c r="I752">
        <v>0</v>
      </c>
      <c r="J752">
        <v>1.5</v>
      </c>
      <c r="L752">
        <v>2222</v>
      </c>
      <c r="M752">
        <v>0</v>
      </c>
      <c r="N752">
        <v>0</v>
      </c>
      <c r="O752">
        <v>0</v>
      </c>
      <c r="Q752">
        <v>2222</v>
      </c>
      <c r="R752">
        <v>51283.92</v>
      </c>
      <c r="S752">
        <v>4500</v>
      </c>
      <c r="T752">
        <v>0</v>
      </c>
      <c r="U752">
        <v>0</v>
      </c>
      <c r="V752">
        <v>9000</v>
      </c>
      <c r="W752">
        <v>0</v>
      </c>
      <c r="X752">
        <v>45000</v>
      </c>
      <c r="Y752">
        <v>6686.88</v>
      </c>
      <c r="Z752">
        <v>0</v>
      </c>
      <c r="AB752">
        <v>0</v>
      </c>
      <c r="AC752">
        <v>0</v>
      </c>
      <c r="AD752">
        <v>2222</v>
      </c>
      <c r="AE752">
        <v>0</v>
      </c>
      <c r="AF752">
        <v>0</v>
      </c>
      <c r="AG752">
        <v>2250</v>
      </c>
      <c r="AH752">
        <v>-28</v>
      </c>
      <c r="AI752">
        <v>2222</v>
      </c>
      <c r="AJ752">
        <v>0</v>
      </c>
      <c r="AK752">
        <v>0</v>
      </c>
      <c r="AL752">
        <v>0</v>
      </c>
    </row>
    <row r="753" spans="1:38" hidden="1" x14ac:dyDescent="0.2">
      <c r="A753">
        <v>9001005</v>
      </c>
      <c r="B753" t="s">
        <v>2273</v>
      </c>
      <c r="C753" t="s">
        <v>122</v>
      </c>
      <c r="D753" t="s">
        <v>2274</v>
      </c>
      <c r="E753" t="s">
        <v>2275</v>
      </c>
      <c r="F753" t="s">
        <v>160</v>
      </c>
      <c r="G753">
        <v>0</v>
      </c>
      <c r="H753">
        <v>0</v>
      </c>
      <c r="I753">
        <v>0</v>
      </c>
      <c r="J753">
        <v>1.5</v>
      </c>
      <c r="L753">
        <v>2251</v>
      </c>
      <c r="M753">
        <v>0</v>
      </c>
      <c r="N753">
        <v>220</v>
      </c>
      <c r="O753">
        <v>0</v>
      </c>
      <c r="Q753">
        <v>2471</v>
      </c>
      <c r="R753">
        <v>49284.69</v>
      </c>
      <c r="S753">
        <v>9000</v>
      </c>
      <c r="T753">
        <v>0</v>
      </c>
      <c r="U753">
        <v>0</v>
      </c>
      <c r="V753">
        <v>9000</v>
      </c>
      <c r="W753">
        <v>3200</v>
      </c>
      <c r="X753">
        <v>45000</v>
      </c>
      <c r="Y753">
        <v>6381</v>
      </c>
      <c r="Z753">
        <v>0</v>
      </c>
      <c r="AB753">
        <v>0</v>
      </c>
      <c r="AC753">
        <v>0</v>
      </c>
      <c r="AD753">
        <v>2471</v>
      </c>
      <c r="AE753">
        <v>0</v>
      </c>
      <c r="AF753">
        <v>0</v>
      </c>
      <c r="AG753">
        <v>2250</v>
      </c>
      <c r="AH753">
        <v>221</v>
      </c>
      <c r="AI753">
        <v>2471</v>
      </c>
      <c r="AJ753">
        <v>0</v>
      </c>
      <c r="AK753">
        <v>0</v>
      </c>
      <c r="AL753">
        <v>0</v>
      </c>
    </row>
    <row r="754" spans="1:38" hidden="1" x14ac:dyDescent="0.2">
      <c r="A754">
        <v>9001006</v>
      </c>
      <c r="B754" t="s">
        <v>2276</v>
      </c>
      <c r="C754" t="s">
        <v>122</v>
      </c>
      <c r="D754" t="s">
        <v>2277</v>
      </c>
      <c r="E754" t="s">
        <v>2278</v>
      </c>
      <c r="F754" t="s">
        <v>160</v>
      </c>
      <c r="G754">
        <v>0</v>
      </c>
      <c r="H754">
        <v>0</v>
      </c>
      <c r="I754">
        <v>0</v>
      </c>
      <c r="J754">
        <v>1.5</v>
      </c>
      <c r="L754">
        <v>2472</v>
      </c>
      <c r="M754">
        <v>0</v>
      </c>
      <c r="N754">
        <v>70</v>
      </c>
      <c r="O754">
        <v>0</v>
      </c>
      <c r="Q754">
        <v>2542</v>
      </c>
      <c r="R754">
        <v>51821.79</v>
      </c>
      <c r="S754">
        <v>9000</v>
      </c>
      <c r="T754">
        <v>0</v>
      </c>
      <c r="U754">
        <v>0</v>
      </c>
      <c r="V754">
        <v>18000</v>
      </c>
      <c r="W754">
        <v>0</v>
      </c>
      <c r="X754">
        <v>45000</v>
      </c>
      <c r="Y754">
        <v>7604.7</v>
      </c>
      <c r="Z754">
        <v>0</v>
      </c>
      <c r="AB754">
        <v>0</v>
      </c>
      <c r="AC754">
        <v>0</v>
      </c>
      <c r="AD754">
        <v>2542</v>
      </c>
      <c r="AE754">
        <v>0</v>
      </c>
      <c r="AF754">
        <v>0</v>
      </c>
      <c r="AG754">
        <v>2475</v>
      </c>
      <c r="AH754">
        <v>67</v>
      </c>
      <c r="AI754">
        <v>2542</v>
      </c>
      <c r="AJ754">
        <v>0</v>
      </c>
      <c r="AK754">
        <v>0</v>
      </c>
      <c r="AL754">
        <v>0</v>
      </c>
    </row>
    <row r="755" spans="1:38" hidden="1" x14ac:dyDescent="0.2">
      <c r="A755">
        <v>9001007</v>
      </c>
      <c r="B755" t="s">
        <v>2279</v>
      </c>
      <c r="C755" t="s">
        <v>122</v>
      </c>
      <c r="D755" t="s">
        <v>2280</v>
      </c>
      <c r="E755" t="s">
        <v>2281</v>
      </c>
      <c r="F755" t="s">
        <v>160</v>
      </c>
      <c r="G755">
        <v>0</v>
      </c>
      <c r="H755">
        <v>0</v>
      </c>
      <c r="I755">
        <v>0</v>
      </c>
      <c r="J755">
        <v>1.5</v>
      </c>
      <c r="L755">
        <v>2247</v>
      </c>
      <c r="M755">
        <v>0</v>
      </c>
      <c r="N755">
        <v>0</v>
      </c>
      <c r="O755">
        <v>0</v>
      </c>
      <c r="Q755">
        <v>2247</v>
      </c>
      <c r="R755">
        <v>47730.62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45000</v>
      </c>
      <c r="Y755">
        <v>5545.38</v>
      </c>
      <c r="Z755">
        <v>0</v>
      </c>
      <c r="AB755">
        <v>0</v>
      </c>
      <c r="AC755">
        <v>0</v>
      </c>
      <c r="AD755">
        <v>2247</v>
      </c>
      <c r="AE755">
        <v>0</v>
      </c>
      <c r="AF755">
        <v>0</v>
      </c>
      <c r="AG755">
        <v>2250</v>
      </c>
      <c r="AH755">
        <v>-3</v>
      </c>
      <c r="AI755">
        <v>2247</v>
      </c>
      <c r="AJ755">
        <v>0</v>
      </c>
      <c r="AK755">
        <v>0</v>
      </c>
      <c r="AL755">
        <v>0</v>
      </c>
    </row>
    <row r="756" spans="1:38" hidden="1" x14ac:dyDescent="0.2">
      <c r="A756">
        <v>9001008</v>
      </c>
      <c r="B756" t="s">
        <v>2282</v>
      </c>
      <c r="C756" t="s">
        <v>122</v>
      </c>
      <c r="D756" t="s">
        <v>2283</v>
      </c>
      <c r="E756" t="s">
        <v>2284</v>
      </c>
      <c r="F756" t="s">
        <v>125</v>
      </c>
      <c r="G756">
        <v>0</v>
      </c>
      <c r="H756">
        <v>0</v>
      </c>
      <c r="I756">
        <v>0</v>
      </c>
      <c r="J756">
        <v>3.6</v>
      </c>
      <c r="L756">
        <v>5940</v>
      </c>
      <c r="M756">
        <v>0</v>
      </c>
      <c r="N756">
        <v>160</v>
      </c>
      <c r="O756">
        <v>100</v>
      </c>
      <c r="Q756">
        <v>6000</v>
      </c>
      <c r="R756">
        <v>76404.81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45000</v>
      </c>
      <c r="Y756">
        <v>14544.31</v>
      </c>
      <c r="Z756">
        <v>505.82</v>
      </c>
      <c r="AB756">
        <v>422.21</v>
      </c>
      <c r="AC756">
        <v>83.61</v>
      </c>
      <c r="AD756">
        <v>5916.39</v>
      </c>
      <c r="AE756">
        <v>81.81</v>
      </c>
      <c r="AF756">
        <v>1.7999999999999972</v>
      </c>
      <c r="AG756">
        <v>5858.19</v>
      </c>
      <c r="AH756">
        <v>58.200000000000728</v>
      </c>
      <c r="AI756">
        <v>6000</v>
      </c>
      <c r="AJ756">
        <v>0</v>
      </c>
      <c r="AK756">
        <v>0</v>
      </c>
      <c r="AL756">
        <v>83.61</v>
      </c>
    </row>
    <row r="757" spans="1:38" hidden="1" x14ac:dyDescent="0.2">
      <c r="A757">
        <v>9001009</v>
      </c>
      <c r="B757" t="s">
        <v>2285</v>
      </c>
      <c r="C757" t="s">
        <v>122</v>
      </c>
      <c r="D757" t="s">
        <v>2286</v>
      </c>
      <c r="E757" t="s">
        <v>2287</v>
      </c>
      <c r="F757" t="s">
        <v>160</v>
      </c>
      <c r="G757">
        <v>0</v>
      </c>
      <c r="H757">
        <v>0</v>
      </c>
      <c r="I757">
        <v>0</v>
      </c>
      <c r="J757">
        <v>1.5</v>
      </c>
      <c r="L757">
        <v>2251</v>
      </c>
      <c r="M757">
        <v>0</v>
      </c>
      <c r="N757">
        <v>0</v>
      </c>
      <c r="O757">
        <v>0</v>
      </c>
      <c r="Q757">
        <v>2251</v>
      </c>
      <c r="R757">
        <v>54191.88</v>
      </c>
      <c r="S757">
        <v>9000</v>
      </c>
      <c r="T757">
        <v>0</v>
      </c>
      <c r="U757">
        <v>0</v>
      </c>
      <c r="V757">
        <v>0</v>
      </c>
      <c r="W757">
        <v>0</v>
      </c>
      <c r="X757">
        <v>45000</v>
      </c>
      <c r="Y757">
        <v>7943.67</v>
      </c>
      <c r="Z757">
        <v>0</v>
      </c>
      <c r="AB757">
        <v>0</v>
      </c>
      <c r="AC757">
        <v>0</v>
      </c>
      <c r="AD757">
        <v>2251</v>
      </c>
      <c r="AE757">
        <v>0</v>
      </c>
      <c r="AF757">
        <v>0</v>
      </c>
      <c r="AG757">
        <v>2250</v>
      </c>
      <c r="AH757">
        <v>1</v>
      </c>
      <c r="AI757">
        <v>2251</v>
      </c>
      <c r="AJ757">
        <v>0</v>
      </c>
      <c r="AK757">
        <v>0</v>
      </c>
      <c r="AL757">
        <v>0</v>
      </c>
    </row>
    <row r="758" spans="1:38" hidden="1" x14ac:dyDescent="0.2">
      <c r="A758">
        <v>9001010</v>
      </c>
      <c r="B758" t="s">
        <v>2288</v>
      </c>
      <c r="C758" t="s">
        <v>122</v>
      </c>
      <c r="D758" t="s">
        <v>2289</v>
      </c>
      <c r="E758" t="s">
        <v>2290</v>
      </c>
      <c r="F758" t="s">
        <v>160</v>
      </c>
      <c r="G758">
        <v>0</v>
      </c>
      <c r="H758">
        <v>0</v>
      </c>
      <c r="I758">
        <v>0</v>
      </c>
      <c r="J758">
        <v>1.5</v>
      </c>
      <c r="L758">
        <v>2251</v>
      </c>
      <c r="M758">
        <v>0</v>
      </c>
      <c r="N758">
        <v>0</v>
      </c>
      <c r="O758">
        <v>0</v>
      </c>
      <c r="Q758">
        <v>2251</v>
      </c>
      <c r="R758">
        <v>50107.89</v>
      </c>
      <c r="S758">
        <v>0</v>
      </c>
      <c r="T758">
        <v>0</v>
      </c>
      <c r="U758">
        <v>0</v>
      </c>
      <c r="V758">
        <v>18000</v>
      </c>
      <c r="W758">
        <v>0</v>
      </c>
      <c r="X758">
        <v>45000</v>
      </c>
      <c r="Y758">
        <v>6804.66</v>
      </c>
      <c r="Z758">
        <v>0</v>
      </c>
      <c r="AB758">
        <v>0</v>
      </c>
      <c r="AC758">
        <v>0</v>
      </c>
      <c r="AD758">
        <v>2251</v>
      </c>
      <c r="AE758">
        <v>0</v>
      </c>
      <c r="AF758">
        <v>0</v>
      </c>
      <c r="AG758">
        <v>2350</v>
      </c>
      <c r="AH758">
        <v>-99</v>
      </c>
      <c r="AI758">
        <v>2251</v>
      </c>
      <c r="AJ758">
        <v>0</v>
      </c>
      <c r="AK758">
        <v>0</v>
      </c>
      <c r="AL758">
        <v>0</v>
      </c>
    </row>
    <row r="759" spans="1:38" hidden="1" x14ac:dyDescent="0.2">
      <c r="A759">
        <v>9001011</v>
      </c>
      <c r="B759" t="s">
        <v>2291</v>
      </c>
      <c r="C759" t="s">
        <v>122</v>
      </c>
      <c r="D759" t="s">
        <v>2292</v>
      </c>
      <c r="E759" t="s">
        <v>2293</v>
      </c>
      <c r="F759" t="s">
        <v>160</v>
      </c>
      <c r="G759">
        <v>0</v>
      </c>
      <c r="H759">
        <v>0</v>
      </c>
      <c r="I759">
        <v>0</v>
      </c>
      <c r="J759">
        <v>1.5</v>
      </c>
      <c r="L759">
        <v>2251</v>
      </c>
      <c r="M759">
        <v>0</v>
      </c>
      <c r="N759">
        <v>60</v>
      </c>
      <c r="O759">
        <v>0</v>
      </c>
      <c r="Q759">
        <v>2311</v>
      </c>
      <c r="R759">
        <v>54054.89</v>
      </c>
      <c r="S759">
        <v>0</v>
      </c>
      <c r="T759">
        <v>0</v>
      </c>
      <c r="U759">
        <v>0</v>
      </c>
      <c r="V759">
        <v>9000</v>
      </c>
      <c r="W759">
        <v>0</v>
      </c>
      <c r="X759">
        <v>45000</v>
      </c>
      <c r="Y759">
        <v>9176.1299999999992</v>
      </c>
      <c r="Z759">
        <v>0</v>
      </c>
      <c r="AB759">
        <v>0</v>
      </c>
      <c r="AC759">
        <v>0</v>
      </c>
      <c r="AD759">
        <v>2311</v>
      </c>
      <c r="AE759">
        <v>0</v>
      </c>
      <c r="AF759">
        <v>0</v>
      </c>
      <c r="AG759">
        <v>2250</v>
      </c>
      <c r="AH759">
        <v>61</v>
      </c>
      <c r="AI759">
        <v>2311</v>
      </c>
      <c r="AJ759">
        <v>0</v>
      </c>
      <c r="AK759">
        <v>0</v>
      </c>
      <c r="AL759">
        <v>0</v>
      </c>
    </row>
    <row r="760" spans="1:38" hidden="1" x14ac:dyDescent="0.2">
      <c r="A760">
        <v>9001012</v>
      </c>
      <c r="B760" t="s">
        <v>2294</v>
      </c>
      <c r="C760" t="s">
        <v>122</v>
      </c>
      <c r="D760" t="s">
        <v>2295</v>
      </c>
      <c r="E760" t="s">
        <v>2296</v>
      </c>
      <c r="F760" t="s">
        <v>160</v>
      </c>
      <c r="G760">
        <v>0</v>
      </c>
      <c r="H760">
        <v>0</v>
      </c>
      <c r="I760">
        <v>0</v>
      </c>
      <c r="J760">
        <v>1.5</v>
      </c>
      <c r="L760">
        <v>2231</v>
      </c>
      <c r="M760">
        <v>0</v>
      </c>
      <c r="N760">
        <v>0</v>
      </c>
      <c r="O760">
        <v>0</v>
      </c>
      <c r="Q760">
        <v>2231</v>
      </c>
      <c r="R760">
        <v>49373.1</v>
      </c>
      <c r="S760">
        <v>9000</v>
      </c>
      <c r="T760">
        <v>0</v>
      </c>
      <c r="U760">
        <v>0</v>
      </c>
      <c r="V760">
        <v>0</v>
      </c>
      <c r="W760">
        <v>0</v>
      </c>
      <c r="X760">
        <v>45000</v>
      </c>
      <c r="Y760">
        <v>6130.11</v>
      </c>
      <c r="Z760">
        <v>0</v>
      </c>
      <c r="AB760">
        <v>0</v>
      </c>
      <c r="AC760">
        <v>0</v>
      </c>
      <c r="AD760">
        <v>2231</v>
      </c>
      <c r="AE760">
        <v>0</v>
      </c>
      <c r="AF760">
        <v>0</v>
      </c>
      <c r="AG760">
        <v>2250</v>
      </c>
      <c r="AH760">
        <v>-19</v>
      </c>
      <c r="AI760">
        <v>2231</v>
      </c>
      <c r="AJ760">
        <v>0</v>
      </c>
      <c r="AK760">
        <v>0</v>
      </c>
      <c r="AL760">
        <v>0</v>
      </c>
    </row>
    <row r="761" spans="1:38" hidden="1" x14ac:dyDescent="0.2">
      <c r="A761">
        <v>9001013</v>
      </c>
      <c r="B761" t="s">
        <v>2297</v>
      </c>
      <c r="C761" t="s">
        <v>122</v>
      </c>
      <c r="D761" t="s">
        <v>2298</v>
      </c>
      <c r="E761" t="s">
        <v>2299</v>
      </c>
      <c r="F761" t="s">
        <v>160</v>
      </c>
      <c r="G761">
        <v>0</v>
      </c>
      <c r="H761">
        <v>0</v>
      </c>
      <c r="I761">
        <v>0</v>
      </c>
      <c r="J761">
        <v>1.5</v>
      </c>
      <c r="L761">
        <v>2251</v>
      </c>
      <c r="M761">
        <v>0</v>
      </c>
      <c r="N761">
        <v>0</v>
      </c>
      <c r="O761">
        <v>0</v>
      </c>
      <c r="Q761">
        <v>2251</v>
      </c>
      <c r="R761">
        <v>54123.94</v>
      </c>
      <c r="S761">
        <v>4500</v>
      </c>
      <c r="T761">
        <v>0</v>
      </c>
      <c r="U761">
        <v>0</v>
      </c>
      <c r="V761">
        <v>9000</v>
      </c>
      <c r="W761">
        <v>0</v>
      </c>
      <c r="X761">
        <v>45000</v>
      </c>
      <c r="Y761">
        <v>7295.28</v>
      </c>
      <c r="Z761">
        <v>0</v>
      </c>
      <c r="AB761">
        <v>0</v>
      </c>
      <c r="AC761">
        <v>0</v>
      </c>
      <c r="AD761">
        <v>2251</v>
      </c>
      <c r="AE761">
        <v>0</v>
      </c>
      <c r="AF761">
        <v>0</v>
      </c>
      <c r="AG761">
        <v>2250</v>
      </c>
      <c r="AH761">
        <v>1</v>
      </c>
      <c r="AI761">
        <v>2251</v>
      </c>
      <c r="AJ761">
        <v>0</v>
      </c>
      <c r="AK761">
        <v>0</v>
      </c>
      <c r="AL761">
        <v>0</v>
      </c>
    </row>
    <row r="762" spans="1:38" hidden="1" x14ac:dyDescent="0.2">
      <c r="A762">
        <v>9001014</v>
      </c>
      <c r="B762" t="s">
        <v>2300</v>
      </c>
      <c r="C762" t="s">
        <v>122</v>
      </c>
      <c r="D762" t="s">
        <v>2301</v>
      </c>
      <c r="E762" t="s">
        <v>2302</v>
      </c>
      <c r="F762" t="s">
        <v>160</v>
      </c>
      <c r="G762">
        <v>0</v>
      </c>
      <c r="H762">
        <v>0</v>
      </c>
      <c r="I762">
        <v>0</v>
      </c>
      <c r="J762">
        <v>1.5</v>
      </c>
      <c r="L762">
        <v>2251</v>
      </c>
      <c r="M762">
        <v>0</v>
      </c>
      <c r="N762">
        <v>0</v>
      </c>
      <c r="O762">
        <v>0</v>
      </c>
      <c r="Q762">
        <v>2251</v>
      </c>
      <c r="R762">
        <v>50736.1</v>
      </c>
      <c r="S762">
        <v>9000</v>
      </c>
      <c r="T762">
        <v>0</v>
      </c>
      <c r="U762">
        <v>0</v>
      </c>
      <c r="V762">
        <v>18000</v>
      </c>
      <c r="W762">
        <v>0</v>
      </c>
      <c r="X762">
        <v>45000</v>
      </c>
      <c r="Y762">
        <v>6881.85</v>
      </c>
      <c r="Z762">
        <v>0</v>
      </c>
      <c r="AB762">
        <v>0</v>
      </c>
      <c r="AC762">
        <v>0</v>
      </c>
      <c r="AD762">
        <v>2251</v>
      </c>
      <c r="AE762">
        <v>0</v>
      </c>
      <c r="AF762">
        <v>0</v>
      </c>
      <c r="AG762">
        <v>2250</v>
      </c>
      <c r="AH762">
        <v>1</v>
      </c>
      <c r="AI762">
        <v>2251</v>
      </c>
      <c r="AJ762">
        <v>0</v>
      </c>
      <c r="AK762">
        <v>0</v>
      </c>
      <c r="AL762">
        <v>0</v>
      </c>
    </row>
    <row r="763" spans="1:38" hidden="1" x14ac:dyDescent="0.2">
      <c r="A763">
        <v>9001015</v>
      </c>
      <c r="B763" t="s">
        <v>2303</v>
      </c>
      <c r="C763" t="s">
        <v>122</v>
      </c>
      <c r="D763" t="s">
        <v>2304</v>
      </c>
      <c r="E763" t="s">
        <v>2305</v>
      </c>
      <c r="F763" t="s">
        <v>160</v>
      </c>
      <c r="G763">
        <v>0</v>
      </c>
      <c r="H763">
        <v>0</v>
      </c>
      <c r="I763">
        <v>0</v>
      </c>
      <c r="J763">
        <v>1.5</v>
      </c>
      <c r="L763">
        <v>2222</v>
      </c>
      <c r="M763">
        <v>0</v>
      </c>
      <c r="N763">
        <v>0</v>
      </c>
      <c r="O763">
        <v>0</v>
      </c>
      <c r="Q763">
        <v>2222</v>
      </c>
      <c r="R763">
        <v>51436.98</v>
      </c>
      <c r="S763">
        <v>0</v>
      </c>
      <c r="T763">
        <v>0</v>
      </c>
      <c r="U763">
        <v>0</v>
      </c>
      <c r="V763">
        <v>9000</v>
      </c>
      <c r="W763">
        <v>0</v>
      </c>
      <c r="X763">
        <v>45000</v>
      </c>
      <c r="Y763">
        <v>10191.959999999999</v>
      </c>
      <c r="Z763">
        <v>0</v>
      </c>
      <c r="AB763">
        <v>0</v>
      </c>
      <c r="AC763">
        <v>0</v>
      </c>
      <c r="AD763">
        <v>2222</v>
      </c>
      <c r="AE763">
        <v>0</v>
      </c>
      <c r="AF763">
        <v>0</v>
      </c>
      <c r="AG763">
        <v>2250</v>
      </c>
      <c r="AH763">
        <v>-28</v>
      </c>
      <c r="AI763">
        <v>2222</v>
      </c>
      <c r="AJ763">
        <v>0</v>
      </c>
      <c r="AK763">
        <v>0</v>
      </c>
      <c r="AL763">
        <v>0</v>
      </c>
    </row>
    <row r="764" spans="1:38" hidden="1" x14ac:dyDescent="0.2">
      <c r="A764">
        <v>9001016</v>
      </c>
      <c r="B764" t="s">
        <v>2306</v>
      </c>
      <c r="C764" t="s">
        <v>122</v>
      </c>
      <c r="D764" t="s">
        <v>2307</v>
      </c>
      <c r="E764" t="s">
        <v>2308</v>
      </c>
      <c r="F764" t="s">
        <v>105</v>
      </c>
      <c r="G764">
        <v>0</v>
      </c>
      <c r="H764">
        <v>0</v>
      </c>
      <c r="I764">
        <v>0</v>
      </c>
      <c r="J764">
        <v>3.6</v>
      </c>
      <c r="L764">
        <v>5940</v>
      </c>
      <c r="M764">
        <v>0</v>
      </c>
      <c r="N764">
        <v>500</v>
      </c>
      <c r="O764">
        <v>0</v>
      </c>
      <c r="Q764">
        <v>6440</v>
      </c>
      <c r="R764">
        <v>78735.839999999997</v>
      </c>
      <c r="S764">
        <v>9000</v>
      </c>
      <c r="T764">
        <v>0</v>
      </c>
      <c r="U764">
        <v>0</v>
      </c>
      <c r="V764">
        <v>9000</v>
      </c>
      <c r="W764">
        <v>0</v>
      </c>
      <c r="X764">
        <v>45000</v>
      </c>
      <c r="Y764">
        <v>12046.77</v>
      </c>
      <c r="Z764">
        <v>110.67</v>
      </c>
      <c r="AB764">
        <v>53.48</v>
      </c>
      <c r="AC764">
        <v>57.19</v>
      </c>
      <c r="AD764">
        <v>6382.81</v>
      </c>
      <c r="AE764">
        <v>26</v>
      </c>
      <c r="AF764">
        <v>31.189999999999998</v>
      </c>
      <c r="AG764">
        <v>5374</v>
      </c>
      <c r="AH764">
        <v>1008.8100000000004</v>
      </c>
      <c r="AI764">
        <v>6440</v>
      </c>
      <c r="AJ764">
        <v>0</v>
      </c>
      <c r="AK764">
        <v>0</v>
      </c>
      <c r="AL764">
        <v>57.19</v>
      </c>
    </row>
    <row r="765" spans="1:38" hidden="1" x14ac:dyDescent="0.2">
      <c r="A765">
        <v>9001017</v>
      </c>
      <c r="B765" t="s">
        <v>2309</v>
      </c>
      <c r="C765" t="s">
        <v>278</v>
      </c>
      <c r="D765" t="s">
        <v>2310</v>
      </c>
      <c r="E765" t="s">
        <v>2311</v>
      </c>
      <c r="F765" t="s">
        <v>160</v>
      </c>
      <c r="G765">
        <v>0</v>
      </c>
      <c r="H765">
        <v>0</v>
      </c>
      <c r="I765">
        <v>0</v>
      </c>
      <c r="J765">
        <v>1.5</v>
      </c>
      <c r="L765">
        <v>2587.84</v>
      </c>
      <c r="M765">
        <v>0</v>
      </c>
      <c r="N765">
        <v>0</v>
      </c>
      <c r="O765">
        <v>0</v>
      </c>
      <c r="Q765">
        <v>2587.84</v>
      </c>
      <c r="R765">
        <v>53015.64</v>
      </c>
      <c r="S765">
        <v>9000</v>
      </c>
      <c r="T765">
        <v>0</v>
      </c>
      <c r="U765">
        <v>0</v>
      </c>
      <c r="V765">
        <v>0</v>
      </c>
      <c r="W765">
        <v>0</v>
      </c>
      <c r="X765">
        <v>45000</v>
      </c>
      <c r="Y765">
        <v>8144.1</v>
      </c>
      <c r="Z765">
        <v>0</v>
      </c>
      <c r="AB765">
        <v>0</v>
      </c>
      <c r="AC765">
        <v>0</v>
      </c>
      <c r="AD765">
        <v>2587.84</v>
      </c>
      <c r="AE765">
        <v>0</v>
      </c>
      <c r="AF765">
        <v>0</v>
      </c>
      <c r="AG765">
        <v>2605.12</v>
      </c>
      <c r="AH765">
        <v>-17.279999999999745</v>
      </c>
      <c r="AI765">
        <v>2587.84</v>
      </c>
      <c r="AJ765">
        <v>0</v>
      </c>
      <c r="AK765">
        <v>0</v>
      </c>
      <c r="AL765">
        <v>0</v>
      </c>
    </row>
    <row r="766" spans="1:38" hidden="1" x14ac:dyDescent="0.2">
      <c r="A766">
        <v>9001018</v>
      </c>
      <c r="B766" t="s">
        <v>2312</v>
      </c>
      <c r="C766" t="s">
        <v>278</v>
      </c>
      <c r="D766" t="s">
        <v>2313</v>
      </c>
      <c r="E766" t="s">
        <v>2314</v>
      </c>
      <c r="F766" t="s">
        <v>160</v>
      </c>
      <c r="G766">
        <v>0</v>
      </c>
      <c r="H766">
        <v>0</v>
      </c>
      <c r="I766">
        <v>0</v>
      </c>
      <c r="J766">
        <v>1.5</v>
      </c>
      <c r="L766">
        <v>2716.62</v>
      </c>
      <c r="M766">
        <v>0</v>
      </c>
      <c r="N766">
        <v>0</v>
      </c>
      <c r="O766">
        <v>0</v>
      </c>
      <c r="Q766">
        <v>2716.62</v>
      </c>
      <c r="R766">
        <v>53374</v>
      </c>
      <c r="S766">
        <v>9000</v>
      </c>
      <c r="T766">
        <v>9000</v>
      </c>
      <c r="U766">
        <v>0</v>
      </c>
      <c r="V766">
        <v>0</v>
      </c>
      <c r="W766">
        <v>0</v>
      </c>
      <c r="X766">
        <v>45000</v>
      </c>
      <c r="Y766">
        <v>6502.74</v>
      </c>
      <c r="Z766">
        <v>0</v>
      </c>
      <c r="AB766">
        <v>0</v>
      </c>
      <c r="AC766">
        <v>0</v>
      </c>
      <c r="AD766">
        <v>2716.62</v>
      </c>
      <c r="AE766">
        <v>0</v>
      </c>
      <c r="AF766">
        <v>0</v>
      </c>
      <c r="AG766">
        <v>2711.19</v>
      </c>
      <c r="AH766">
        <v>5.4299999999998363</v>
      </c>
      <c r="AI766">
        <v>2716.62</v>
      </c>
      <c r="AJ766">
        <v>0</v>
      </c>
      <c r="AK766">
        <v>0</v>
      </c>
      <c r="AL766">
        <v>0</v>
      </c>
    </row>
    <row r="767" spans="1:38" hidden="1" x14ac:dyDescent="0.2">
      <c r="A767">
        <v>9001019</v>
      </c>
      <c r="B767" t="s">
        <v>2315</v>
      </c>
      <c r="C767" t="s">
        <v>278</v>
      </c>
      <c r="D767" t="s">
        <v>2316</v>
      </c>
      <c r="E767" t="s">
        <v>2317</v>
      </c>
      <c r="F767" t="s">
        <v>160</v>
      </c>
      <c r="G767">
        <v>0</v>
      </c>
      <c r="H767">
        <v>0</v>
      </c>
      <c r="I767">
        <v>0</v>
      </c>
      <c r="J767">
        <v>1.5</v>
      </c>
      <c r="L767">
        <v>2566.65</v>
      </c>
      <c r="M767">
        <v>0</v>
      </c>
      <c r="N767">
        <v>0</v>
      </c>
      <c r="O767">
        <v>0</v>
      </c>
      <c r="Q767">
        <v>2566.65</v>
      </c>
      <c r="R767">
        <v>51723.33</v>
      </c>
      <c r="S767">
        <v>4500</v>
      </c>
      <c r="T767">
        <v>0</v>
      </c>
      <c r="U767">
        <v>0</v>
      </c>
      <c r="V767">
        <v>18000</v>
      </c>
      <c r="W767">
        <v>0</v>
      </c>
      <c r="X767">
        <v>45000</v>
      </c>
      <c r="Y767">
        <v>6668.97</v>
      </c>
      <c r="Z767">
        <v>0</v>
      </c>
      <c r="AB767">
        <v>0</v>
      </c>
      <c r="AC767">
        <v>0</v>
      </c>
      <c r="AD767">
        <v>2566.65</v>
      </c>
      <c r="AE767">
        <v>0</v>
      </c>
      <c r="AF767">
        <v>0</v>
      </c>
      <c r="AG767">
        <v>2583.83</v>
      </c>
      <c r="AH767">
        <v>-17.179999999999836</v>
      </c>
      <c r="AI767">
        <v>2566.65</v>
      </c>
      <c r="AJ767">
        <v>0</v>
      </c>
      <c r="AK767">
        <v>0</v>
      </c>
      <c r="AL767">
        <v>0</v>
      </c>
    </row>
    <row r="768" spans="1:38" hidden="1" x14ac:dyDescent="0.2">
      <c r="A768">
        <v>9001020</v>
      </c>
      <c r="B768" t="s">
        <v>2318</v>
      </c>
      <c r="C768" t="s">
        <v>278</v>
      </c>
      <c r="D768" t="s">
        <v>2319</v>
      </c>
      <c r="E768" t="s">
        <v>2320</v>
      </c>
      <c r="F768" t="s">
        <v>160</v>
      </c>
      <c r="G768">
        <v>0</v>
      </c>
      <c r="H768">
        <v>0</v>
      </c>
      <c r="I768">
        <v>0</v>
      </c>
      <c r="J768">
        <v>1.5</v>
      </c>
      <c r="L768">
        <v>2651.39</v>
      </c>
      <c r="M768">
        <v>0</v>
      </c>
      <c r="N768">
        <v>0</v>
      </c>
      <c r="O768">
        <v>0</v>
      </c>
      <c r="Q768">
        <v>2651.39</v>
      </c>
      <c r="R768">
        <v>56458.52</v>
      </c>
      <c r="S768">
        <v>9000</v>
      </c>
      <c r="T768">
        <v>0</v>
      </c>
      <c r="U768">
        <v>0</v>
      </c>
      <c r="V768">
        <v>9000</v>
      </c>
      <c r="W768">
        <v>0</v>
      </c>
      <c r="X768">
        <v>45000</v>
      </c>
      <c r="Y768">
        <v>7347.12</v>
      </c>
      <c r="Z768">
        <v>0</v>
      </c>
      <c r="AB768">
        <v>0</v>
      </c>
      <c r="AC768">
        <v>0</v>
      </c>
      <c r="AD768">
        <v>2651.39</v>
      </c>
      <c r="AE768">
        <v>0</v>
      </c>
      <c r="AF768">
        <v>0</v>
      </c>
      <c r="AG768">
        <v>2668.99</v>
      </c>
      <c r="AH768">
        <v>-17.599999999999909</v>
      </c>
      <c r="AI768">
        <v>2651.39</v>
      </c>
      <c r="AJ768">
        <v>0</v>
      </c>
      <c r="AK768">
        <v>0</v>
      </c>
      <c r="AL768">
        <v>0</v>
      </c>
    </row>
    <row r="769" spans="1:38" hidden="1" x14ac:dyDescent="0.2">
      <c r="A769">
        <v>9001021</v>
      </c>
      <c r="B769" t="s">
        <v>2321</v>
      </c>
      <c r="C769" t="s">
        <v>278</v>
      </c>
      <c r="D769" t="s">
        <v>2322</v>
      </c>
      <c r="E769" t="s">
        <v>2323</v>
      </c>
      <c r="F769" t="s">
        <v>160</v>
      </c>
      <c r="G769">
        <v>0</v>
      </c>
      <c r="H769">
        <v>0</v>
      </c>
      <c r="I769">
        <v>0</v>
      </c>
      <c r="J769">
        <v>1.5</v>
      </c>
      <c r="L769">
        <v>2651.39</v>
      </c>
      <c r="M769">
        <v>0</v>
      </c>
      <c r="N769">
        <v>40</v>
      </c>
      <c r="O769">
        <v>0</v>
      </c>
      <c r="Q769">
        <v>2691.39</v>
      </c>
      <c r="R769">
        <v>55905.78</v>
      </c>
      <c r="S769">
        <v>4500</v>
      </c>
      <c r="T769">
        <v>0</v>
      </c>
      <c r="U769">
        <v>9900</v>
      </c>
      <c r="V769">
        <v>3600</v>
      </c>
      <c r="W769">
        <v>0</v>
      </c>
      <c r="X769">
        <v>45000</v>
      </c>
      <c r="Y769">
        <v>10557.81</v>
      </c>
      <c r="Z769">
        <v>0</v>
      </c>
      <c r="AB769">
        <v>0</v>
      </c>
      <c r="AC769">
        <v>0</v>
      </c>
      <c r="AD769">
        <v>2691.39</v>
      </c>
      <c r="AE769">
        <v>0</v>
      </c>
      <c r="AF769">
        <v>0</v>
      </c>
      <c r="AG769">
        <v>2668.99</v>
      </c>
      <c r="AH769">
        <v>22.400000000000091</v>
      </c>
      <c r="AI769">
        <v>2691.39</v>
      </c>
      <c r="AJ769">
        <v>0</v>
      </c>
      <c r="AK769">
        <v>0</v>
      </c>
      <c r="AL769">
        <v>0</v>
      </c>
    </row>
    <row r="770" spans="1:38" hidden="1" x14ac:dyDescent="0.2">
      <c r="A770">
        <v>9001022</v>
      </c>
      <c r="B770" t="s">
        <v>2324</v>
      </c>
      <c r="C770" t="s">
        <v>278</v>
      </c>
      <c r="D770" t="s">
        <v>2325</v>
      </c>
      <c r="E770" t="s">
        <v>2326</v>
      </c>
      <c r="F770" t="s">
        <v>160</v>
      </c>
      <c r="G770">
        <v>0</v>
      </c>
      <c r="H770">
        <v>0</v>
      </c>
      <c r="I770">
        <v>0</v>
      </c>
      <c r="J770">
        <v>1.5</v>
      </c>
      <c r="L770">
        <v>2503.71</v>
      </c>
      <c r="M770">
        <v>0</v>
      </c>
      <c r="N770">
        <v>0</v>
      </c>
      <c r="O770">
        <v>0</v>
      </c>
      <c r="Q770">
        <v>2503.71</v>
      </c>
      <c r="R770">
        <v>52360.049999999996</v>
      </c>
      <c r="S770">
        <v>0</v>
      </c>
      <c r="T770">
        <v>0</v>
      </c>
      <c r="U770">
        <v>0</v>
      </c>
      <c r="V770">
        <v>0</v>
      </c>
      <c r="W770">
        <v>3200</v>
      </c>
      <c r="X770">
        <v>45000</v>
      </c>
      <c r="Y770">
        <v>7463.34</v>
      </c>
      <c r="Z770">
        <v>0</v>
      </c>
      <c r="AB770">
        <v>0</v>
      </c>
      <c r="AC770">
        <v>0</v>
      </c>
      <c r="AD770">
        <v>2503.71</v>
      </c>
      <c r="AE770">
        <v>0</v>
      </c>
      <c r="AF770">
        <v>0</v>
      </c>
      <c r="AG770">
        <v>1890.6</v>
      </c>
      <c r="AH770">
        <v>613.11000000000013</v>
      </c>
      <c r="AI770">
        <v>2503.71</v>
      </c>
      <c r="AJ770">
        <v>0</v>
      </c>
      <c r="AK770">
        <v>0</v>
      </c>
      <c r="AL770">
        <v>0</v>
      </c>
    </row>
    <row r="771" spans="1:38" hidden="1" x14ac:dyDescent="0.2">
      <c r="A771">
        <v>9001023</v>
      </c>
      <c r="B771" t="s">
        <v>2327</v>
      </c>
      <c r="C771" t="s">
        <v>278</v>
      </c>
      <c r="D771" t="s">
        <v>2328</v>
      </c>
      <c r="E771" t="s">
        <v>2329</v>
      </c>
      <c r="F771" t="s">
        <v>160</v>
      </c>
      <c r="G771">
        <v>0</v>
      </c>
      <c r="H771">
        <v>0</v>
      </c>
      <c r="I771">
        <v>0</v>
      </c>
      <c r="J771">
        <v>1.5</v>
      </c>
      <c r="L771">
        <v>2524.85</v>
      </c>
      <c r="M771">
        <v>0</v>
      </c>
      <c r="N771">
        <v>0</v>
      </c>
      <c r="O771">
        <v>0</v>
      </c>
      <c r="Q771">
        <v>2524.85</v>
      </c>
      <c r="R771">
        <v>51258.189999999995</v>
      </c>
      <c r="S771">
        <v>9000</v>
      </c>
      <c r="T771">
        <v>0</v>
      </c>
      <c r="U771">
        <v>0</v>
      </c>
      <c r="V771">
        <v>9000</v>
      </c>
      <c r="W771">
        <v>0</v>
      </c>
      <c r="X771">
        <v>45000</v>
      </c>
      <c r="Y771">
        <v>6523.47</v>
      </c>
      <c r="Z771">
        <v>0</v>
      </c>
      <c r="AB771">
        <v>0</v>
      </c>
      <c r="AC771">
        <v>0</v>
      </c>
      <c r="AD771">
        <v>2524.85</v>
      </c>
      <c r="AE771">
        <v>0</v>
      </c>
      <c r="AF771">
        <v>0</v>
      </c>
      <c r="AG771">
        <v>2541.2600000000002</v>
      </c>
      <c r="AH771">
        <v>-16.410000000000309</v>
      </c>
      <c r="AI771">
        <v>2524.85</v>
      </c>
      <c r="AJ771">
        <v>0</v>
      </c>
      <c r="AK771">
        <v>0</v>
      </c>
      <c r="AL771">
        <v>0</v>
      </c>
    </row>
    <row r="772" spans="1:38" hidden="1" x14ac:dyDescent="0.2">
      <c r="A772">
        <v>9001024</v>
      </c>
      <c r="B772" t="s">
        <v>2330</v>
      </c>
      <c r="C772" t="s">
        <v>278</v>
      </c>
      <c r="D772" t="s">
        <v>2331</v>
      </c>
      <c r="E772" t="s">
        <v>2332</v>
      </c>
      <c r="F772" t="s">
        <v>160</v>
      </c>
      <c r="G772">
        <v>0</v>
      </c>
      <c r="H772">
        <v>0</v>
      </c>
      <c r="I772">
        <v>0</v>
      </c>
      <c r="J772">
        <v>1.5</v>
      </c>
      <c r="L772">
        <v>2609.4</v>
      </c>
      <c r="M772">
        <v>0</v>
      </c>
      <c r="N772">
        <v>50</v>
      </c>
      <c r="O772">
        <v>0</v>
      </c>
      <c r="Q772">
        <v>2659.4</v>
      </c>
      <c r="R772">
        <v>52524.39</v>
      </c>
      <c r="S772">
        <v>13500</v>
      </c>
      <c r="T772">
        <v>9000</v>
      </c>
      <c r="U772">
        <v>0</v>
      </c>
      <c r="V772">
        <v>0</v>
      </c>
      <c r="W772">
        <v>0</v>
      </c>
      <c r="X772">
        <v>45000</v>
      </c>
      <c r="Y772">
        <v>6317.64</v>
      </c>
      <c r="Z772">
        <v>0</v>
      </c>
      <c r="AB772">
        <v>0</v>
      </c>
      <c r="AC772">
        <v>0</v>
      </c>
      <c r="AD772">
        <v>2659.4</v>
      </c>
      <c r="AE772">
        <v>0</v>
      </c>
      <c r="AF772">
        <v>0</v>
      </c>
      <c r="AG772">
        <v>2671.39</v>
      </c>
      <c r="AH772">
        <v>-11.989999999999782</v>
      </c>
      <c r="AI772">
        <v>2659.4</v>
      </c>
      <c r="AJ772">
        <v>0</v>
      </c>
      <c r="AK772">
        <v>0</v>
      </c>
      <c r="AL772">
        <v>0</v>
      </c>
    </row>
    <row r="773" spans="1:38" hidden="1" x14ac:dyDescent="0.2">
      <c r="A773">
        <v>9001025</v>
      </c>
      <c r="B773" t="s">
        <v>2333</v>
      </c>
      <c r="C773" t="s">
        <v>278</v>
      </c>
      <c r="D773" t="s">
        <v>2334</v>
      </c>
      <c r="E773" t="s">
        <v>2335</v>
      </c>
      <c r="F773" t="s">
        <v>160</v>
      </c>
      <c r="G773">
        <v>0</v>
      </c>
      <c r="H773">
        <v>0</v>
      </c>
      <c r="I773">
        <v>0</v>
      </c>
      <c r="J773">
        <v>1.5</v>
      </c>
      <c r="L773">
        <v>2575.46</v>
      </c>
      <c r="M773">
        <v>0</v>
      </c>
      <c r="N773">
        <v>0</v>
      </c>
      <c r="O773">
        <v>0</v>
      </c>
      <c r="Q773">
        <v>2575.46</v>
      </c>
      <c r="R773">
        <v>52450.43</v>
      </c>
      <c r="S773">
        <v>0</v>
      </c>
      <c r="T773">
        <v>9000</v>
      </c>
      <c r="U773">
        <v>0</v>
      </c>
      <c r="V773">
        <v>9000</v>
      </c>
      <c r="W773">
        <v>0</v>
      </c>
      <c r="X773">
        <v>45000</v>
      </c>
      <c r="Y773">
        <v>6298.2</v>
      </c>
      <c r="Z773">
        <v>0</v>
      </c>
      <c r="AB773">
        <v>0</v>
      </c>
      <c r="AC773">
        <v>0</v>
      </c>
      <c r="AD773">
        <v>2575.46</v>
      </c>
      <c r="AE773">
        <v>0</v>
      </c>
      <c r="AF773">
        <v>0</v>
      </c>
      <c r="AG773">
        <v>2577.0700000000002</v>
      </c>
      <c r="AH773">
        <v>-1.6100000000001273</v>
      </c>
      <c r="AI773">
        <v>2575.46</v>
      </c>
      <c r="AJ773">
        <v>0</v>
      </c>
      <c r="AK773">
        <v>0</v>
      </c>
      <c r="AL773">
        <v>0</v>
      </c>
    </row>
    <row r="774" spans="1:38" hidden="1" x14ac:dyDescent="0.2">
      <c r="A774">
        <v>9001026</v>
      </c>
      <c r="B774" t="s">
        <v>2336</v>
      </c>
      <c r="C774" t="s">
        <v>278</v>
      </c>
      <c r="D774" t="s">
        <v>2337</v>
      </c>
      <c r="E774" t="s">
        <v>2338</v>
      </c>
      <c r="F774" t="s">
        <v>160</v>
      </c>
      <c r="G774">
        <v>0</v>
      </c>
      <c r="H774">
        <v>0</v>
      </c>
      <c r="I774">
        <v>0</v>
      </c>
      <c r="J774">
        <v>1.5</v>
      </c>
      <c r="L774">
        <v>2595.6999999999998</v>
      </c>
      <c r="M774">
        <v>0</v>
      </c>
      <c r="N774">
        <v>0</v>
      </c>
      <c r="O774">
        <v>0</v>
      </c>
      <c r="Q774">
        <v>2595.6999999999998</v>
      </c>
      <c r="R774">
        <v>54640.229999999996</v>
      </c>
      <c r="S774">
        <v>4500</v>
      </c>
      <c r="T774">
        <v>0</v>
      </c>
      <c r="U774">
        <v>0</v>
      </c>
      <c r="V774">
        <v>18000</v>
      </c>
      <c r="W774">
        <v>0</v>
      </c>
      <c r="X774">
        <v>45000</v>
      </c>
      <c r="Y774">
        <v>7327.86</v>
      </c>
      <c r="Z774">
        <v>0</v>
      </c>
      <c r="AB774">
        <v>0</v>
      </c>
      <c r="AC774">
        <v>0</v>
      </c>
      <c r="AD774">
        <v>2595.6999999999998</v>
      </c>
      <c r="AE774">
        <v>0</v>
      </c>
      <c r="AF774">
        <v>0</v>
      </c>
      <c r="AG774">
        <v>2537.06</v>
      </c>
      <c r="AH774">
        <v>58.639999999999873</v>
      </c>
      <c r="AI774">
        <v>2595.6999999999998</v>
      </c>
      <c r="AJ774">
        <v>0</v>
      </c>
      <c r="AK774">
        <v>0</v>
      </c>
      <c r="AL774">
        <v>0</v>
      </c>
    </row>
    <row r="775" spans="1:38" hidden="1" x14ac:dyDescent="0.2">
      <c r="A775">
        <v>9001027</v>
      </c>
      <c r="B775" t="s">
        <v>969</v>
      </c>
      <c r="C775" t="s">
        <v>278</v>
      </c>
      <c r="D775" t="s">
        <v>2339</v>
      </c>
      <c r="E775" t="s">
        <v>2340</v>
      </c>
      <c r="F775" t="s">
        <v>160</v>
      </c>
      <c r="G775">
        <v>0</v>
      </c>
      <c r="H775">
        <v>0</v>
      </c>
      <c r="I775">
        <v>0</v>
      </c>
      <c r="J775">
        <v>1.5</v>
      </c>
      <c r="L775">
        <v>2545.9899999999998</v>
      </c>
      <c r="M775">
        <v>0</v>
      </c>
      <c r="N775">
        <v>50</v>
      </c>
      <c r="O775">
        <v>0</v>
      </c>
      <c r="Q775">
        <v>2595.9899999999998</v>
      </c>
      <c r="R775">
        <v>51463.38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45000</v>
      </c>
      <c r="Y775">
        <v>6250.02</v>
      </c>
      <c r="Z775">
        <v>6.4</v>
      </c>
      <c r="AB775">
        <v>0</v>
      </c>
      <c r="AC775">
        <v>6.4</v>
      </c>
      <c r="AD775">
        <v>2589.5899999999997</v>
      </c>
      <c r="AE775">
        <v>0</v>
      </c>
      <c r="AF775">
        <v>6.4</v>
      </c>
      <c r="AG775">
        <v>2606.33</v>
      </c>
      <c r="AH775">
        <v>-16.740000000000236</v>
      </c>
      <c r="AI775">
        <v>2595.9899999999998</v>
      </c>
      <c r="AJ775">
        <v>0</v>
      </c>
      <c r="AK775">
        <v>0</v>
      </c>
      <c r="AL775">
        <v>6.4</v>
      </c>
    </row>
    <row r="776" spans="1:38" hidden="1" x14ac:dyDescent="0.2">
      <c r="A776">
        <v>9001028</v>
      </c>
      <c r="B776" t="s">
        <v>2341</v>
      </c>
      <c r="C776" t="s">
        <v>278</v>
      </c>
      <c r="D776" t="s">
        <v>2342</v>
      </c>
      <c r="E776" t="s">
        <v>2343</v>
      </c>
      <c r="F776" t="s">
        <v>160</v>
      </c>
      <c r="G776">
        <v>0</v>
      </c>
      <c r="H776">
        <v>0</v>
      </c>
      <c r="I776">
        <v>0</v>
      </c>
      <c r="J776">
        <v>1.5</v>
      </c>
      <c r="L776">
        <v>2615.94</v>
      </c>
      <c r="M776">
        <v>0</v>
      </c>
      <c r="N776">
        <v>100</v>
      </c>
      <c r="O776">
        <v>0</v>
      </c>
      <c r="Q776">
        <v>2715.94</v>
      </c>
      <c r="R776">
        <v>53302.670000000006</v>
      </c>
      <c r="S776">
        <v>4500</v>
      </c>
      <c r="T776">
        <v>0</v>
      </c>
      <c r="U776">
        <v>0</v>
      </c>
      <c r="V776">
        <v>18000</v>
      </c>
      <c r="W776">
        <v>3600</v>
      </c>
      <c r="X776">
        <v>45000</v>
      </c>
      <c r="Y776">
        <v>8049.33</v>
      </c>
      <c r="Z776">
        <v>0</v>
      </c>
      <c r="AB776">
        <v>0</v>
      </c>
      <c r="AC776">
        <v>0</v>
      </c>
      <c r="AD776">
        <v>2715.94</v>
      </c>
      <c r="AE776">
        <v>0</v>
      </c>
      <c r="AF776">
        <v>0</v>
      </c>
      <c r="AG776">
        <v>2607.06</v>
      </c>
      <c r="AH776">
        <v>108.88000000000011</v>
      </c>
      <c r="AI776">
        <v>2715.94</v>
      </c>
      <c r="AJ776">
        <v>0</v>
      </c>
      <c r="AK776">
        <v>0</v>
      </c>
      <c r="AL776">
        <v>0</v>
      </c>
    </row>
    <row r="777" spans="1:38" hidden="1" x14ac:dyDescent="0.2">
      <c r="A777">
        <v>9001029</v>
      </c>
      <c r="B777" t="s">
        <v>2344</v>
      </c>
      <c r="C777" t="s">
        <v>278</v>
      </c>
      <c r="D777" t="s">
        <v>2345</v>
      </c>
      <c r="E777" t="s">
        <v>7851</v>
      </c>
      <c r="F777" t="s">
        <v>160</v>
      </c>
      <c r="G777">
        <v>0</v>
      </c>
      <c r="H777">
        <v>0</v>
      </c>
      <c r="I777">
        <v>0</v>
      </c>
      <c r="J777">
        <v>1.5</v>
      </c>
      <c r="L777">
        <v>2651.68</v>
      </c>
      <c r="M777">
        <v>0</v>
      </c>
      <c r="N777">
        <v>0</v>
      </c>
      <c r="O777">
        <v>0</v>
      </c>
      <c r="Q777">
        <v>2651.68</v>
      </c>
      <c r="R777">
        <v>55039.92</v>
      </c>
      <c r="S777">
        <v>4500</v>
      </c>
      <c r="T777">
        <v>0</v>
      </c>
      <c r="U777">
        <v>0</v>
      </c>
      <c r="V777">
        <v>0</v>
      </c>
      <c r="W777">
        <v>0</v>
      </c>
      <c r="X777">
        <v>45000</v>
      </c>
      <c r="Y777">
        <v>8602.11</v>
      </c>
      <c r="Z777">
        <v>0</v>
      </c>
      <c r="AB777">
        <v>10.58</v>
      </c>
      <c r="AC777">
        <v>0</v>
      </c>
      <c r="AD777">
        <v>2651.68</v>
      </c>
      <c r="AE777">
        <v>0</v>
      </c>
      <c r="AF777">
        <v>0</v>
      </c>
      <c r="AG777">
        <v>2671.39</v>
      </c>
      <c r="AH777">
        <v>-19.710000000000036</v>
      </c>
      <c r="AI777">
        <v>2651.68</v>
      </c>
      <c r="AJ777">
        <v>0</v>
      </c>
      <c r="AK777">
        <v>0</v>
      </c>
      <c r="AL777">
        <v>0</v>
      </c>
    </row>
    <row r="778" spans="1:38" hidden="1" x14ac:dyDescent="0.2">
      <c r="A778">
        <v>9001030</v>
      </c>
      <c r="B778" t="s">
        <v>2346</v>
      </c>
      <c r="C778" t="s">
        <v>278</v>
      </c>
      <c r="D778" t="s">
        <v>2347</v>
      </c>
      <c r="E778" t="s">
        <v>2348</v>
      </c>
      <c r="F778" t="s">
        <v>160</v>
      </c>
      <c r="G778">
        <v>0</v>
      </c>
      <c r="H778">
        <v>0</v>
      </c>
      <c r="I778">
        <v>0</v>
      </c>
      <c r="J778">
        <v>1.5</v>
      </c>
      <c r="L778">
        <v>2575.46</v>
      </c>
      <c r="M778">
        <v>0</v>
      </c>
      <c r="N778">
        <v>0</v>
      </c>
      <c r="O778">
        <v>100</v>
      </c>
      <c r="Q778">
        <v>2475.46</v>
      </c>
      <c r="R778">
        <v>52313.31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45000</v>
      </c>
      <c r="Y778">
        <v>7417.47</v>
      </c>
      <c r="Z778">
        <v>0</v>
      </c>
      <c r="AB778">
        <v>0</v>
      </c>
      <c r="AC778">
        <v>0</v>
      </c>
      <c r="AD778">
        <v>2475.46</v>
      </c>
      <c r="AE778">
        <v>0</v>
      </c>
      <c r="AF778">
        <v>0</v>
      </c>
      <c r="AG778">
        <v>2537.06</v>
      </c>
      <c r="AH778">
        <v>-61.599999999999909</v>
      </c>
      <c r="AI778">
        <v>2475.46</v>
      </c>
      <c r="AJ778">
        <v>0</v>
      </c>
      <c r="AK778">
        <v>0</v>
      </c>
      <c r="AL778">
        <v>0</v>
      </c>
    </row>
    <row r="779" spans="1:38" hidden="1" x14ac:dyDescent="0.2">
      <c r="A779">
        <v>9001031</v>
      </c>
      <c r="B779" t="s">
        <v>2033</v>
      </c>
      <c r="C779" t="s">
        <v>426</v>
      </c>
      <c r="D779" t="s">
        <v>2349</v>
      </c>
      <c r="E779" t="s">
        <v>2350</v>
      </c>
      <c r="F779" t="s">
        <v>160</v>
      </c>
      <c r="G779">
        <v>0</v>
      </c>
      <c r="H779">
        <v>0</v>
      </c>
      <c r="I779">
        <v>0</v>
      </c>
      <c r="J779">
        <v>1</v>
      </c>
      <c r="L779">
        <v>1696.87</v>
      </c>
      <c r="M779">
        <v>0</v>
      </c>
      <c r="N779">
        <v>0</v>
      </c>
      <c r="O779">
        <v>0</v>
      </c>
      <c r="Q779">
        <v>1696.87</v>
      </c>
      <c r="R779">
        <v>42226.950000000004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45000</v>
      </c>
      <c r="Y779">
        <v>8627.76</v>
      </c>
      <c r="Z779">
        <v>0</v>
      </c>
      <c r="AB779">
        <v>0</v>
      </c>
      <c r="AC779">
        <v>0</v>
      </c>
      <c r="AD779">
        <v>1696.87</v>
      </c>
      <c r="AE779">
        <v>0</v>
      </c>
      <c r="AF779">
        <v>0</v>
      </c>
      <c r="AG779">
        <v>1685.73</v>
      </c>
      <c r="AH779">
        <v>11.139999999999873</v>
      </c>
      <c r="AI779">
        <v>1696.87</v>
      </c>
      <c r="AJ779">
        <v>0</v>
      </c>
      <c r="AK779">
        <v>0</v>
      </c>
      <c r="AL779">
        <v>0</v>
      </c>
    </row>
    <row r="780" spans="1:38" hidden="1" x14ac:dyDescent="0.2">
      <c r="A780">
        <v>9001032</v>
      </c>
      <c r="B780" t="s">
        <v>2351</v>
      </c>
      <c r="C780" t="s">
        <v>278</v>
      </c>
      <c r="D780" t="s">
        <v>2352</v>
      </c>
      <c r="E780" t="s">
        <v>2353</v>
      </c>
      <c r="F780" t="s">
        <v>160</v>
      </c>
      <c r="G780">
        <v>0</v>
      </c>
      <c r="H780">
        <v>0</v>
      </c>
      <c r="I780">
        <v>0</v>
      </c>
      <c r="J780">
        <v>1.5</v>
      </c>
      <c r="L780">
        <v>2558.9299999999998</v>
      </c>
      <c r="M780">
        <v>0</v>
      </c>
      <c r="N780">
        <v>0</v>
      </c>
      <c r="O780">
        <v>0</v>
      </c>
      <c r="Q780">
        <v>2558.9299999999998</v>
      </c>
      <c r="R780">
        <v>58028.3</v>
      </c>
      <c r="S780">
        <v>0</v>
      </c>
      <c r="T780">
        <v>9000</v>
      </c>
      <c r="U780">
        <v>0</v>
      </c>
      <c r="V780">
        <v>9000</v>
      </c>
      <c r="W780">
        <v>0</v>
      </c>
      <c r="X780">
        <v>45000</v>
      </c>
      <c r="Y780">
        <v>11827.62</v>
      </c>
      <c r="Z780">
        <v>0</v>
      </c>
      <c r="AB780">
        <v>0</v>
      </c>
      <c r="AC780">
        <v>0</v>
      </c>
      <c r="AD780">
        <v>2558.9299999999998</v>
      </c>
      <c r="AE780">
        <v>0</v>
      </c>
      <c r="AF780">
        <v>0</v>
      </c>
      <c r="AG780">
        <v>2630.69</v>
      </c>
      <c r="AH780">
        <v>-71.760000000000218</v>
      </c>
      <c r="AI780">
        <v>2558.9299999999998</v>
      </c>
      <c r="AJ780">
        <v>0</v>
      </c>
      <c r="AK780">
        <v>0</v>
      </c>
      <c r="AL780">
        <v>0</v>
      </c>
    </row>
    <row r="781" spans="1:38" hidden="1" x14ac:dyDescent="0.2">
      <c r="A781">
        <v>9001033</v>
      </c>
      <c r="B781" t="s">
        <v>2354</v>
      </c>
      <c r="C781" t="s">
        <v>82</v>
      </c>
      <c r="D781" t="s">
        <v>2355</v>
      </c>
      <c r="E781" t="s">
        <v>2356</v>
      </c>
      <c r="F781" t="s">
        <v>105</v>
      </c>
      <c r="G781">
        <v>0</v>
      </c>
      <c r="H781">
        <v>0</v>
      </c>
      <c r="I781">
        <v>0</v>
      </c>
      <c r="J781">
        <v>3.05</v>
      </c>
      <c r="L781">
        <v>5124.4799999999996</v>
      </c>
      <c r="M781">
        <v>0</v>
      </c>
      <c r="N781">
        <v>0</v>
      </c>
      <c r="O781">
        <v>0</v>
      </c>
      <c r="Q781">
        <v>5124.4799999999996</v>
      </c>
      <c r="R781">
        <v>70200.27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45000</v>
      </c>
      <c r="Y781">
        <v>12250.35</v>
      </c>
      <c r="Z781">
        <v>388.5</v>
      </c>
      <c r="AB781">
        <v>321.32</v>
      </c>
      <c r="AC781">
        <v>67.180000000000007</v>
      </c>
      <c r="AD781">
        <v>5057.2999999999993</v>
      </c>
      <c r="AE781">
        <v>67.28</v>
      </c>
      <c r="AF781">
        <v>-9.9999999999994316E-2</v>
      </c>
      <c r="AG781">
        <v>5130.41</v>
      </c>
      <c r="AH781">
        <v>-73.110000000000582</v>
      </c>
      <c r="AI781">
        <v>5124.4799999999996</v>
      </c>
      <c r="AJ781">
        <v>0</v>
      </c>
      <c r="AK781">
        <v>0</v>
      </c>
      <c r="AL781">
        <v>67.180000000000007</v>
      </c>
    </row>
    <row r="782" spans="1:38" hidden="1" x14ac:dyDescent="0.2">
      <c r="A782">
        <v>9001034</v>
      </c>
      <c r="B782" t="s">
        <v>2357</v>
      </c>
      <c r="C782" t="s">
        <v>278</v>
      </c>
      <c r="D782" t="s">
        <v>2358</v>
      </c>
      <c r="E782" t="s">
        <v>2359</v>
      </c>
      <c r="F782" t="s">
        <v>160</v>
      </c>
      <c r="G782">
        <v>0</v>
      </c>
      <c r="H782">
        <v>0</v>
      </c>
      <c r="I782">
        <v>0</v>
      </c>
      <c r="J782">
        <v>1.5</v>
      </c>
      <c r="L782">
        <v>2575.46</v>
      </c>
      <c r="M782">
        <v>0</v>
      </c>
      <c r="N782">
        <v>0</v>
      </c>
      <c r="O782">
        <v>0</v>
      </c>
      <c r="Q782">
        <v>2575.46</v>
      </c>
      <c r="R782">
        <v>58498.25</v>
      </c>
      <c r="S782">
        <v>0</v>
      </c>
      <c r="T782">
        <v>0</v>
      </c>
      <c r="U782">
        <v>0</v>
      </c>
      <c r="V782">
        <v>9000</v>
      </c>
      <c r="W782">
        <v>0</v>
      </c>
      <c r="X782">
        <v>45000</v>
      </c>
      <c r="Y782">
        <v>9122.1299999999992</v>
      </c>
      <c r="Z782">
        <v>0</v>
      </c>
      <c r="AB782">
        <v>0</v>
      </c>
      <c r="AC782">
        <v>0</v>
      </c>
      <c r="AD782">
        <v>2575.46</v>
      </c>
      <c r="AE782">
        <v>0</v>
      </c>
      <c r="AF782">
        <v>0</v>
      </c>
      <c r="AG782">
        <v>2557.06</v>
      </c>
      <c r="AH782">
        <v>18.400000000000091</v>
      </c>
      <c r="AI782">
        <v>2575.46</v>
      </c>
      <c r="AJ782">
        <v>0</v>
      </c>
      <c r="AK782">
        <v>0</v>
      </c>
      <c r="AL782">
        <v>0</v>
      </c>
    </row>
    <row r="783" spans="1:38" hidden="1" x14ac:dyDescent="0.2">
      <c r="A783">
        <v>9001035</v>
      </c>
      <c r="B783" t="s">
        <v>2360</v>
      </c>
      <c r="C783" t="s">
        <v>363</v>
      </c>
      <c r="D783" t="s">
        <v>2361</v>
      </c>
      <c r="E783" t="s">
        <v>8443</v>
      </c>
      <c r="F783" t="s">
        <v>105</v>
      </c>
      <c r="G783">
        <v>0</v>
      </c>
      <c r="H783">
        <v>0</v>
      </c>
      <c r="I783">
        <v>0</v>
      </c>
      <c r="J783">
        <v>1.65</v>
      </c>
      <c r="L783">
        <v>2801.7</v>
      </c>
      <c r="M783">
        <v>0</v>
      </c>
      <c r="N783">
        <v>0</v>
      </c>
      <c r="O783">
        <v>0</v>
      </c>
      <c r="Q783">
        <v>2801.7</v>
      </c>
      <c r="R783">
        <v>46902.67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45000</v>
      </c>
      <c r="Y783">
        <v>11128.68</v>
      </c>
      <c r="Z783">
        <v>0</v>
      </c>
      <c r="AB783">
        <v>0</v>
      </c>
      <c r="AC783">
        <v>0</v>
      </c>
      <c r="AD783">
        <v>2801.7</v>
      </c>
      <c r="AE783">
        <v>0</v>
      </c>
      <c r="AF783">
        <v>0</v>
      </c>
      <c r="AG783">
        <v>2805</v>
      </c>
      <c r="AH783">
        <v>-3.3000000000001819</v>
      </c>
      <c r="AI783">
        <v>2801.7</v>
      </c>
      <c r="AJ783">
        <v>0</v>
      </c>
      <c r="AK783">
        <v>0</v>
      </c>
      <c r="AL783">
        <v>0</v>
      </c>
    </row>
    <row r="784" spans="1:38" hidden="1" x14ac:dyDescent="0.2">
      <c r="A784">
        <v>9000862</v>
      </c>
      <c r="B784" t="s">
        <v>2393</v>
      </c>
      <c r="C784" t="s">
        <v>54</v>
      </c>
      <c r="D784" t="s">
        <v>2394</v>
      </c>
      <c r="E784" t="s">
        <v>3177</v>
      </c>
      <c r="F784" t="s">
        <v>105</v>
      </c>
      <c r="G784">
        <v>0</v>
      </c>
      <c r="H784">
        <v>0</v>
      </c>
      <c r="I784">
        <v>0</v>
      </c>
      <c r="J784">
        <v>3.05</v>
      </c>
      <c r="L784">
        <v>5185</v>
      </c>
      <c r="M784">
        <v>0</v>
      </c>
      <c r="N784">
        <v>0</v>
      </c>
      <c r="O784">
        <v>0</v>
      </c>
      <c r="Q784">
        <v>5185</v>
      </c>
      <c r="R784">
        <v>60913.07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40000</v>
      </c>
      <c r="Y784">
        <v>11655.36</v>
      </c>
      <c r="Z784">
        <v>277.73</v>
      </c>
      <c r="AB784">
        <v>185.03</v>
      </c>
      <c r="AC784">
        <v>92.7</v>
      </c>
      <c r="AD784">
        <v>5092.3</v>
      </c>
      <c r="AE784">
        <v>46.8</v>
      </c>
      <c r="AF784">
        <v>45.900000000000006</v>
      </c>
      <c r="AG784">
        <v>3608.2</v>
      </c>
      <c r="AH784">
        <v>1484.1000000000004</v>
      </c>
      <c r="AI784">
        <v>5185</v>
      </c>
      <c r="AJ784">
        <v>0</v>
      </c>
      <c r="AK784">
        <v>0</v>
      </c>
      <c r="AL784">
        <v>92.7</v>
      </c>
    </row>
    <row r="785" spans="1:38" hidden="1" x14ac:dyDescent="0.2">
      <c r="A785">
        <v>9000273</v>
      </c>
      <c r="B785" t="s">
        <v>2395</v>
      </c>
      <c r="C785" t="s">
        <v>176</v>
      </c>
      <c r="D785" t="s">
        <v>2396</v>
      </c>
      <c r="E785" t="s">
        <v>3178</v>
      </c>
      <c r="F785" t="s">
        <v>125</v>
      </c>
      <c r="G785">
        <v>0</v>
      </c>
      <c r="H785">
        <v>0</v>
      </c>
      <c r="I785">
        <v>0</v>
      </c>
      <c r="J785">
        <v>3.6</v>
      </c>
      <c r="L785">
        <v>6120</v>
      </c>
      <c r="M785">
        <v>0</v>
      </c>
      <c r="N785">
        <v>0</v>
      </c>
      <c r="O785">
        <v>0</v>
      </c>
      <c r="Q785">
        <v>6120</v>
      </c>
      <c r="R785">
        <v>82354.320000000007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40000</v>
      </c>
      <c r="Y785">
        <v>15238.08</v>
      </c>
      <c r="Z785">
        <v>813.49</v>
      </c>
      <c r="AB785">
        <v>692.28</v>
      </c>
      <c r="AC785">
        <v>121.21</v>
      </c>
      <c r="AD785">
        <v>5998.79</v>
      </c>
      <c r="AE785">
        <v>121.21</v>
      </c>
      <c r="AF785">
        <v>0</v>
      </c>
      <c r="AG785">
        <v>5998.79</v>
      </c>
      <c r="AH785">
        <v>0</v>
      </c>
      <c r="AI785">
        <v>6120</v>
      </c>
      <c r="AJ785">
        <v>0</v>
      </c>
      <c r="AK785">
        <v>0</v>
      </c>
      <c r="AL785">
        <v>121.21</v>
      </c>
    </row>
    <row r="786" spans="1:38" hidden="1" x14ac:dyDescent="0.2">
      <c r="A786">
        <v>9000264</v>
      </c>
      <c r="B786" t="s">
        <v>2397</v>
      </c>
      <c r="C786" t="s">
        <v>137</v>
      </c>
      <c r="D786" t="s">
        <v>2398</v>
      </c>
      <c r="E786" t="s">
        <v>7800</v>
      </c>
      <c r="F786" t="s">
        <v>105</v>
      </c>
      <c r="G786">
        <v>0</v>
      </c>
      <c r="H786">
        <v>0</v>
      </c>
      <c r="I786">
        <v>0</v>
      </c>
      <c r="J786">
        <v>3.05</v>
      </c>
      <c r="L786">
        <v>5248.79</v>
      </c>
      <c r="M786">
        <v>0</v>
      </c>
      <c r="N786">
        <v>0</v>
      </c>
      <c r="O786">
        <v>0</v>
      </c>
      <c r="Q786">
        <v>5248.79</v>
      </c>
      <c r="R786">
        <v>71742.099999999991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40000</v>
      </c>
      <c r="Y786">
        <v>14033.44</v>
      </c>
      <c r="Z786">
        <v>531.26</v>
      </c>
      <c r="AB786">
        <v>445.56</v>
      </c>
      <c r="AC786">
        <v>85.7</v>
      </c>
      <c r="AD786">
        <v>5163.09</v>
      </c>
      <c r="AE786">
        <v>83.69</v>
      </c>
      <c r="AF786">
        <v>2.0100000000000051</v>
      </c>
      <c r="AG786">
        <v>5098.2000000000007</v>
      </c>
      <c r="AH786">
        <v>64.889999999999418</v>
      </c>
      <c r="AI786">
        <v>5248.79</v>
      </c>
      <c r="AJ786">
        <v>0</v>
      </c>
      <c r="AK786">
        <v>0</v>
      </c>
      <c r="AL786">
        <v>85.7</v>
      </c>
    </row>
    <row r="787" spans="1:38" hidden="1" x14ac:dyDescent="0.2">
      <c r="A787">
        <v>9000863</v>
      </c>
      <c r="B787" t="s">
        <v>2399</v>
      </c>
      <c r="C787" t="s">
        <v>137</v>
      </c>
      <c r="D787" t="s">
        <v>2400</v>
      </c>
      <c r="E787" t="s">
        <v>3179</v>
      </c>
      <c r="F787" t="s">
        <v>125</v>
      </c>
      <c r="G787">
        <v>0</v>
      </c>
      <c r="H787">
        <v>0</v>
      </c>
      <c r="I787">
        <v>0</v>
      </c>
      <c r="J787">
        <v>4.5</v>
      </c>
      <c r="L787">
        <v>7647.71</v>
      </c>
      <c r="M787">
        <v>0</v>
      </c>
      <c r="N787">
        <v>0</v>
      </c>
      <c r="O787">
        <v>0</v>
      </c>
      <c r="Q787">
        <v>7647.71</v>
      </c>
      <c r="R787">
        <v>105795.88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40000</v>
      </c>
      <c r="Y787">
        <v>18528.71</v>
      </c>
      <c r="Z787">
        <v>2206.7199999999998</v>
      </c>
      <c r="AB787">
        <v>1516.8</v>
      </c>
      <c r="AC787">
        <v>689.92</v>
      </c>
      <c r="AD787">
        <v>6957.79</v>
      </c>
      <c r="AE787">
        <v>512.66999999999996</v>
      </c>
      <c r="AF787">
        <v>177.25</v>
      </c>
      <c r="AG787">
        <v>7132.74</v>
      </c>
      <c r="AH787">
        <v>-174.94999999999982</v>
      </c>
      <c r="AI787">
        <v>7647.71</v>
      </c>
      <c r="AJ787">
        <v>0</v>
      </c>
      <c r="AK787">
        <v>0</v>
      </c>
      <c r="AL787">
        <v>689.92</v>
      </c>
    </row>
    <row r="788" spans="1:38" hidden="1" x14ac:dyDescent="0.2">
      <c r="A788">
        <v>9000864</v>
      </c>
      <c r="B788" t="s">
        <v>2401</v>
      </c>
      <c r="C788" t="s">
        <v>137</v>
      </c>
      <c r="D788" t="s">
        <v>2402</v>
      </c>
      <c r="E788" t="s">
        <v>3180</v>
      </c>
      <c r="F788" t="s">
        <v>105</v>
      </c>
      <c r="G788">
        <v>0</v>
      </c>
      <c r="H788">
        <v>0</v>
      </c>
      <c r="I788">
        <v>0</v>
      </c>
      <c r="J788">
        <v>2.15</v>
      </c>
      <c r="L788">
        <v>3653.9</v>
      </c>
      <c r="M788">
        <v>0</v>
      </c>
      <c r="N788">
        <v>0</v>
      </c>
      <c r="O788">
        <v>0</v>
      </c>
      <c r="Q788">
        <v>3653.9</v>
      </c>
      <c r="R788">
        <v>58715.21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40000</v>
      </c>
      <c r="Y788">
        <v>11655.36</v>
      </c>
      <c r="Z788">
        <v>211.8</v>
      </c>
      <c r="AB788">
        <v>173.67</v>
      </c>
      <c r="AC788">
        <v>38.130000000000003</v>
      </c>
      <c r="AD788">
        <v>3615.77</v>
      </c>
      <c r="AE788">
        <v>38.1</v>
      </c>
      <c r="AF788">
        <v>3.0000000000001137E-2</v>
      </c>
      <c r="AG788">
        <v>3614.7000000000003</v>
      </c>
      <c r="AH788">
        <v>1.069999999999709</v>
      </c>
      <c r="AI788">
        <v>3653.9</v>
      </c>
      <c r="AJ788">
        <v>0</v>
      </c>
      <c r="AK788">
        <v>0</v>
      </c>
      <c r="AL788">
        <v>38.130000000000003</v>
      </c>
    </row>
    <row r="789" spans="1:38" hidden="1" x14ac:dyDescent="0.2">
      <c r="A789">
        <v>9000338</v>
      </c>
      <c r="B789" t="s">
        <v>2403</v>
      </c>
      <c r="C789" t="s">
        <v>46</v>
      </c>
      <c r="D789" t="s">
        <v>2404</v>
      </c>
      <c r="E789" t="s">
        <v>3181</v>
      </c>
      <c r="F789" t="s">
        <v>105</v>
      </c>
      <c r="G789">
        <v>0</v>
      </c>
      <c r="H789">
        <v>0</v>
      </c>
      <c r="I789">
        <v>0</v>
      </c>
      <c r="J789">
        <v>2.15</v>
      </c>
      <c r="L789">
        <v>3662.69</v>
      </c>
      <c r="M789">
        <v>0</v>
      </c>
      <c r="N789">
        <v>0</v>
      </c>
      <c r="O789">
        <v>0</v>
      </c>
      <c r="Q789">
        <v>3662.69</v>
      </c>
      <c r="R789">
        <v>68792.2</v>
      </c>
      <c r="S789">
        <v>0</v>
      </c>
      <c r="T789">
        <v>0</v>
      </c>
      <c r="U789">
        <v>0</v>
      </c>
      <c r="V789">
        <v>16000</v>
      </c>
      <c r="W789">
        <v>0</v>
      </c>
      <c r="X789">
        <v>40000</v>
      </c>
      <c r="Y789">
        <v>11655.36</v>
      </c>
      <c r="Z789">
        <v>34.11</v>
      </c>
      <c r="AB789">
        <v>134.25</v>
      </c>
      <c r="AC789">
        <v>0</v>
      </c>
      <c r="AD789">
        <v>3662.69</v>
      </c>
      <c r="AE789">
        <v>0</v>
      </c>
      <c r="AF789">
        <v>0</v>
      </c>
      <c r="AG789">
        <v>3662.69</v>
      </c>
      <c r="AH789">
        <v>0</v>
      </c>
      <c r="AI789">
        <v>3662.69</v>
      </c>
      <c r="AJ789">
        <v>0</v>
      </c>
      <c r="AK789">
        <v>0</v>
      </c>
      <c r="AL789">
        <v>0</v>
      </c>
    </row>
    <row r="790" spans="1:38" hidden="1" x14ac:dyDescent="0.2">
      <c r="A790">
        <v>9000331</v>
      </c>
      <c r="B790" t="s">
        <v>2405</v>
      </c>
      <c r="C790" t="s">
        <v>46</v>
      </c>
      <c r="D790" t="s">
        <v>2406</v>
      </c>
      <c r="E790" t="s">
        <v>3182</v>
      </c>
      <c r="F790" t="s">
        <v>105</v>
      </c>
      <c r="G790">
        <v>0</v>
      </c>
      <c r="H790">
        <v>0</v>
      </c>
      <c r="I790">
        <v>0</v>
      </c>
      <c r="J790">
        <v>1.65</v>
      </c>
      <c r="L790">
        <v>2810.9</v>
      </c>
      <c r="M790">
        <v>0</v>
      </c>
      <c r="N790">
        <v>0</v>
      </c>
      <c r="O790">
        <v>0</v>
      </c>
      <c r="Q790">
        <v>2810.9</v>
      </c>
      <c r="R790">
        <v>58275.060000000005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40000</v>
      </c>
      <c r="Y790">
        <v>8778.32</v>
      </c>
      <c r="Z790">
        <v>284.89999999999998</v>
      </c>
      <c r="AB790">
        <v>240.87</v>
      </c>
      <c r="AC790">
        <v>44.03</v>
      </c>
      <c r="AD790">
        <v>2766.87</v>
      </c>
      <c r="AE790">
        <v>44.02</v>
      </c>
      <c r="AF790">
        <v>9.9999999999980105E-3</v>
      </c>
      <c r="AG790">
        <v>2766.88</v>
      </c>
      <c r="AH790">
        <v>-1.0000000000218279E-2</v>
      </c>
      <c r="AI790">
        <v>2810.9</v>
      </c>
      <c r="AJ790">
        <v>0</v>
      </c>
      <c r="AK790">
        <v>0</v>
      </c>
      <c r="AL790">
        <v>44.03</v>
      </c>
    </row>
    <row r="791" spans="1:38" hidden="1" x14ac:dyDescent="0.2">
      <c r="A791">
        <v>9000244</v>
      </c>
      <c r="B791" t="s">
        <v>2407</v>
      </c>
      <c r="C791" t="s">
        <v>71</v>
      </c>
      <c r="D791" t="s">
        <v>2408</v>
      </c>
      <c r="E791" t="s">
        <v>2409</v>
      </c>
      <c r="F791" t="s">
        <v>105</v>
      </c>
      <c r="G791">
        <v>0</v>
      </c>
      <c r="H791">
        <v>0</v>
      </c>
      <c r="I791">
        <v>0</v>
      </c>
      <c r="J791">
        <v>3.05</v>
      </c>
      <c r="L791">
        <v>5183.4399999999996</v>
      </c>
      <c r="M791">
        <v>0</v>
      </c>
      <c r="N791">
        <v>0</v>
      </c>
      <c r="O791">
        <v>0</v>
      </c>
      <c r="Q791">
        <v>5183.4399999999996</v>
      </c>
      <c r="R791">
        <v>74089.89</v>
      </c>
      <c r="S791">
        <v>0</v>
      </c>
      <c r="T791">
        <v>0</v>
      </c>
      <c r="U791">
        <v>0</v>
      </c>
      <c r="V791">
        <v>8000</v>
      </c>
      <c r="W791">
        <v>0</v>
      </c>
      <c r="X791">
        <v>40000</v>
      </c>
      <c r="Y791">
        <v>14518.4</v>
      </c>
      <c r="Z791">
        <v>347.14</v>
      </c>
      <c r="AB791">
        <v>283.98</v>
      </c>
      <c r="AC791">
        <v>63.16</v>
      </c>
      <c r="AD791">
        <v>5120.28</v>
      </c>
      <c r="AE791">
        <v>63.22</v>
      </c>
      <c r="AF791">
        <v>-6.0000000000002274E-2</v>
      </c>
      <c r="AG791">
        <v>5121.78</v>
      </c>
      <c r="AH791">
        <v>-1.5</v>
      </c>
      <c r="AI791">
        <v>5183.4399999999996</v>
      </c>
      <c r="AJ791">
        <v>0</v>
      </c>
      <c r="AK791">
        <v>0</v>
      </c>
      <c r="AL791">
        <v>63.16</v>
      </c>
    </row>
    <row r="792" spans="1:38" hidden="1" x14ac:dyDescent="0.2">
      <c r="A792">
        <v>9000216</v>
      </c>
      <c r="B792" t="s">
        <v>2410</v>
      </c>
      <c r="C792" t="s">
        <v>71</v>
      </c>
      <c r="D792" t="s">
        <v>2411</v>
      </c>
      <c r="E792" t="s">
        <v>2412</v>
      </c>
      <c r="F792" t="s">
        <v>105</v>
      </c>
      <c r="G792">
        <v>0</v>
      </c>
      <c r="H792">
        <v>0</v>
      </c>
      <c r="I792">
        <v>0</v>
      </c>
      <c r="J792">
        <v>3.05</v>
      </c>
      <c r="L792">
        <v>5183.4399999999996</v>
      </c>
      <c r="M792">
        <v>0</v>
      </c>
      <c r="N792">
        <v>0</v>
      </c>
      <c r="O792">
        <v>0</v>
      </c>
      <c r="Q792">
        <v>5183.4399999999996</v>
      </c>
      <c r="R792">
        <v>70793.89</v>
      </c>
      <c r="S792">
        <v>4000</v>
      </c>
      <c r="T792">
        <v>0</v>
      </c>
      <c r="U792">
        <v>0</v>
      </c>
      <c r="V792">
        <v>8000</v>
      </c>
      <c r="W792">
        <v>0</v>
      </c>
      <c r="X792">
        <v>40000</v>
      </c>
      <c r="Y792">
        <v>14019.68</v>
      </c>
      <c r="Z792">
        <v>143.22999999999999</v>
      </c>
      <c r="AB792">
        <v>105.55</v>
      </c>
      <c r="AC792">
        <v>37.68</v>
      </c>
      <c r="AD792">
        <v>5145.7599999999993</v>
      </c>
      <c r="AE792">
        <v>37.729999999999997</v>
      </c>
      <c r="AF792">
        <v>-4.9999999999997158E-2</v>
      </c>
      <c r="AG792">
        <v>5147.2700000000004</v>
      </c>
      <c r="AH792">
        <v>-1.5100000000011278</v>
      </c>
      <c r="AI792">
        <v>5183.4399999999996</v>
      </c>
      <c r="AJ792">
        <v>0</v>
      </c>
      <c r="AK792">
        <v>0</v>
      </c>
      <c r="AL792">
        <v>37.68</v>
      </c>
    </row>
    <row r="793" spans="1:38" hidden="1" x14ac:dyDescent="0.2">
      <c r="A793">
        <v>9000218</v>
      </c>
      <c r="B793" t="s">
        <v>2413</v>
      </c>
      <c r="C793" t="s">
        <v>71</v>
      </c>
      <c r="D793" t="s">
        <v>2414</v>
      </c>
      <c r="E793" t="s">
        <v>2415</v>
      </c>
      <c r="F793" t="s">
        <v>105</v>
      </c>
      <c r="G793">
        <v>0</v>
      </c>
      <c r="H793">
        <v>0</v>
      </c>
      <c r="I793">
        <v>0</v>
      </c>
      <c r="J793">
        <v>3.05</v>
      </c>
      <c r="L793">
        <v>5183.4399999999996</v>
      </c>
      <c r="M793">
        <v>0</v>
      </c>
      <c r="N793">
        <v>0</v>
      </c>
      <c r="O793">
        <v>0</v>
      </c>
      <c r="Q793">
        <v>5183.4399999999996</v>
      </c>
      <c r="R793">
        <v>71089.89</v>
      </c>
      <c r="S793">
        <v>4000</v>
      </c>
      <c r="T793">
        <v>0</v>
      </c>
      <c r="U793">
        <v>0</v>
      </c>
      <c r="V793">
        <v>8000</v>
      </c>
      <c r="W793">
        <v>0</v>
      </c>
      <c r="X793">
        <v>40000</v>
      </c>
      <c r="Y793">
        <v>14033.44</v>
      </c>
      <c r="Z793">
        <v>151.69</v>
      </c>
      <c r="AB793">
        <v>112.96</v>
      </c>
      <c r="AC793">
        <v>38.729999999999997</v>
      </c>
      <c r="AD793">
        <v>5144.71</v>
      </c>
      <c r="AE793">
        <v>38.79</v>
      </c>
      <c r="AF793">
        <v>-6.0000000000002274E-2</v>
      </c>
      <c r="AG793">
        <v>5146.21</v>
      </c>
      <c r="AH793">
        <v>-1.5</v>
      </c>
      <c r="AI793">
        <v>5183.4399999999996</v>
      </c>
      <c r="AJ793">
        <v>0</v>
      </c>
      <c r="AK793">
        <v>0</v>
      </c>
      <c r="AL793">
        <v>38.729999999999997</v>
      </c>
    </row>
    <row r="794" spans="1:38" hidden="1" x14ac:dyDescent="0.2">
      <c r="A794">
        <v>9000246</v>
      </c>
      <c r="B794" t="s">
        <v>2416</v>
      </c>
      <c r="C794" t="s">
        <v>71</v>
      </c>
      <c r="D794" t="s">
        <v>2417</v>
      </c>
      <c r="E794" t="s">
        <v>2418</v>
      </c>
      <c r="F794" t="s">
        <v>125</v>
      </c>
      <c r="G794">
        <v>0</v>
      </c>
      <c r="H794">
        <v>0</v>
      </c>
      <c r="I794">
        <v>0</v>
      </c>
      <c r="J794">
        <v>3.6</v>
      </c>
      <c r="L794">
        <v>6118.16</v>
      </c>
      <c r="M794">
        <v>0</v>
      </c>
      <c r="N794">
        <v>0</v>
      </c>
      <c r="O794">
        <v>0</v>
      </c>
      <c r="Q794">
        <v>6118.16</v>
      </c>
      <c r="R794">
        <v>90384.66</v>
      </c>
      <c r="S794">
        <v>4000</v>
      </c>
      <c r="T794">
        <v>0</v>
      </c>
      <c r="U794">
        <v>0</v>
      </c>
      <c r="V794">
        <v>8000</v>
      </c>
      <c r="W794">
        <v>0</v>
      </c>
      <c r="X794">
        <v>40000</v>
      </c>
      <c r="Y794">
        <v>15696.96</v>
      </c>
      <c r="Z794">
        <v>680.63</v>
      </c>
      <c r="AB794">
        <v>609.71</v>
      </c>
      <c r="AC794">
        <v>70.92</v>
      </c>
      <c r="AD794">
        <v>6047.24</v>
      </c>
      <c r="AE794">
        <v>70.98</v>
      </c>
      <c r="AF794">
        <v>-6.0000000000002274E-2</v>
      </c>
      <c r="AG794">
        <v>6049.02</v>
      </c>
      <c r="AH794">
        <v>-1.7800000000006548</v>
      </c>
      <c r="AI794">
        <v>6118.16</v>
      </c>
      <c r="AJ794">
        <v>0</v>
      </c>
      <c r="AK794">
        <v>0</v>
      </c>
      <c r="AL794">
        <v>70.92</v>
      </c>
    </row>
    <row r="795" spans="1:38" hidden="1" x14ac:dyDescent="0.2">
      <c r="A795">
        <v>9000266</v>
      </c>
      <c r="B795" t="s">
        <v>2419</v>
      </c>
      <c r="C795" t="s">
        <v>71</v>
      </c>
      <c r="D795" t="s">
        <v>2420</v>
      </c>
      <c r="E795" t="s">
        <v>2421</v>
      </c>
      <c r="F795" t="s">
        <v>105</v>
      </c>
      <c r="G795">
        <v>0</v>
      </c>
      <c r="H795">
        <v>0</v>
      </c>
      <c r="I795">
        <v>0</v>
      </c>
      <c r="J795">
        <v>2.15</v>
      </c>
      <c r="L795">
        <v>3653.9</v>
      </c>
      <c r="M795">
        <v>0</v>
      </c>
      <c r="N795">
        <v>0</v>
      </c>
      <c r="O795">
        <v>0</v>
      </c>
      <c r="Q795">
        <v>3653.9</v>
      </c>
      <c r="R795">
        <v>58105.73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40000</v>
      </c>
      <c r="Y795">
        <v>11655.36</v>
      </c>
      <c r="Z795">
        <v>193.51</v>
      </c>
      <c r="AB795">
        <v>155.38</v>
      </c>
      <c r="AC795">
        <v>38.130000000000003</v>
      </c>
      <c r="AD795">
        <v>3615.77</v>
      </c>
      <c r="AE795">
        <v>38.159999999999997</v>
      </c>
      <c r="AF795">
        <v>-2.9999999999994031E-2</v>
      </c>
      <c r="AG795">
        <v>3616.84</v>
      </c>
      <c r="AH795">
        <v>-1.0700000000001637</v>
      </c>
      <c r="AI795">
        <v>3653.9</v>
      </c>
      <c r="AJ795">
        <v>0</v>
      </c>
      <c r="AK795">
        <v>0</v>
      </c>
      <c r="AL795">
        <v>38.130000000000003</v>
      </c>
    </row>
    <row r="796" spans="1:38" hidden="1" x14ac:dyDescent="0.2">
      <c r="A796">
        <v>9000896</v>
      </c>
      <c r="B796" t="s">
        <v>2422</v>
      </c>
      <c r="C796" t="s">
        <v>71</v>
      </c>
      <c r="D796" t="s">
        <v>2423</v>
      </c>
      <c r="E796" t="s">
        <v>2424</v>
      </c>
      <c r="F796" t="s">
        <v>105</v>
      </c>
      <c r="G796">
        <v>0</v>
      </c>
      <c r="H796">
        <v>0</v>
      </c>
      <c r="I796">
        <v>0</v>
      </c>
      <c r="J796">
        <v>2.15</v>
      </c>
      <c r="L796">
        <v>3653.9</v>
      </c>
      <c r="M796">
        <v>0</v>
      </c>
      <c r="N796">
        <v>0</v>
      </c>
      <c r="O796">
        <v>0</v>
      </c>
      <c r="Q796">
        <v>3653.9</v>
      </c>
      <c r="R796">
        <v>58105.73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40000</v>
      </c>
      <c r="Y796">
        <v>11655.36</v>
      </c>
      <c r="Z796">
        <v>193.51</v>
      </c>
      <c r="AB796">
        <v>155.38</v>
      </c>
      <c r="AC796">
        <v>38.130000000000003</v>
      </c>
      <c r="AD796">
        <v>3615.77</v>
      </c>
      <c r="AE796">
        <v>38.159999999999997</v>
      </c>
      <c r="AF796">
        <v>-2.9999999999994031E-2</v>
      </c>
      <c r="AG796">
        <v>3616.84</v>
      </c>
      <c r="AH796">
        <v>-1.0700000000001637</v>
      </c>
      <c r="AI796">
        <v>3653.9</v>
      </c>
      <c r="AJ796">
        <v>0</v>
      </c>
      <c r="AK796">
        <v>0</v>
      </c>
      <c r="AL796">
        <v>38.130000000000003</v>
      </c>
    </row>
    <row r="797" spans="1:38" hidden="1" x14ac:dyDescent="0.2">
      <c r="A797">
        <v>9000191</v>
      </c>
      <c r="B797" t="s">
        <v>2425</v>
      </c>
      <c r="C797" t="s">
        <v>97</v>
      </c>
      <c r="D797" t="s">
        <v>2426</v>
      </c>
      <c r="E797" t="s">
        <v>2427</v>
      </c>
      <c r="F797" t="s">
        <v>105</v>
      </c>
      <c r="G797">
        <v>0</v>
      </c>
      <c r="H797">
        <v>0</v>
      </c>
      <c r="I797">
        <v>0</v>
      </c>
      <c r="J797">
        <v>3.05</v>
      </c>
      <c r="L797">
        <v>5335.18</v>
      </c>
      <c r="M797">
        <v>0</v>
      </c>
      <c r="N797">
        <v>0</v>
      </c>
      <c r="O797">
        <v>0</v>
      </c>
      <c r="Q797">
        <v>5335.18</v>
      </c>
      <c r="R797">
        <v>83899.66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40000</v>
      </c>
      <c r="Y797">
        <v>14019.68</v>
      </c>
      <c r="Z797">
        <v>896.4</v>
      </c>
      <c r="AB797">
        <v>771.97</v>
      </c>
      <c r="AC797">
        <v>124.43</v>
      </c>
      <c r="AD797">
        <v>5210.75</v>
      </c>
      <c r="AE797">
        <v>124.35</v>
      </c>
      <c r="AF797">
        <v>8.0000000000012506E-2</v>
      </c>
      <c r="AG797">
        <v>5208.03</v>
      </c>
      <c r="AH797">
        <v>2.7200000000002547</v>
      </c>
      <c r="AI797">
        <v>5335.18</v>
      </c>
      <c r="AJ797">
        <v>0</v>
      </c>
      <c r="AK797">
        <v>0</v>
      </c>
      <c r="AL797">
        <v>124.43</v>
      </c>
    </row>
    <row r="798" spans="1:38" hidden="1" x14ac:dyDescent="0.2">
      <c r="A798">
        <v>9000197</v>
      </c>
      <c r="B798" t="s">
        <v>2428</v>
      </c>
      <c r="C798" t="s">
        <v>97</v>
      </c>
      <c r="D798" t="s">
        <v>2429</v>
      </c>
      <c r="E798" t="s">
        <v>2430</v>
      </c>
      <c r="F798" t="s">
        <v>105</v>
      </c>
      <c r="G798">
        <v>0</v>
      </c>
      <c r="H798">
        <v>0</v>
      </c>
      <c r="I798">
        <v>0</v>
      </c>
      <c r="J798">
        <v>2.15</v>
      </c>
      <c r="L798">
        <v>1882.22</v>
      </c>
      <c r="M798">
        <v>0</v>
      </c>
      <c r="N798">
        <v>0</v>
      </c>
      <c r="O798">
        <v>0</v>
      </c>
      <c r="Q798">
        <v>1882.22</v>
      </c>
      <c r="R798">
        <v>62725.21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40000</v>
      </c>
      <c r="Y798">
        <v>11558.32</v>
      </c>
      <c r="Z798">
        <v>335.01</v>
      </c>
      <c r="AB798">
        <v>326.83999999999997</v>
      </c>
      <c r="AC798">
        <v>8.17</v>
      </c>
      <c r="AD798">
        <v>1874.05</v>
      </c>
      <c r="AE798">
        <v>0</v>
      </c>
      <c r="AF798">
        <v>8.17</v>
      </c>
      <c r="AG798">
        <v>1853.18</v>
      </c>
      <c r="AH798">
        <v>20.869999999999891</v>
      </c>
      <c r="AI798">
        <v>1882.22</v>
      </c>
      <c r="AJ798">
        <v>0</v>
      </c>
      <c r="AK798">
        <v>0</v>
      </c>
      <c r="AL798">
        <v>8.17</v>
      </c>
    </row>
    <row r="799" spans="1:38" hidden="1" x14ac:dyDescent="0.2">
      <c r="A799">
        <v>9000219</v>
      </c>
      <c r="B799" t="s">
        <v>2431</v>
      </c>
      <c r="C799" t="s">
        <v>363</v>
      </c>
      <c r="D799" t="s">
        <v>2432</v>
      </c>
      <c r="E799" t="s">
        <v>2433</v>
      </c>
      <c r="F799" t="s">
        <v>125</v>
      </c>
      <c r="G799">
        <v>0</v>
      </c>
      <c r="H799">
        <v>0</v>
      </c>
      <c r="I799">
        <v>0</v>
      </c>
      <c r="J799">
        <v>4.5</v>
      </c>
      <c r="L799">
        <v>7641</v>
      </c>
      <c r="M799">
        <v>0</v>
      </c>
      <c r="N799">
        <v>0</v>
      </c>
      <c r="O799">
        <v>0</v>
      </c>
      <c r="Q799">
        <v>7641</v>
      </c>
      <c r="R799">
        <v>105361.35</v>
      </c>
      <c r="S799">
        <v>8000</v>
      </c>
      <c r="T799">
        <v>0</v>
      </c>
      <c r="U799">
        <v>0</v>
      </c>
      <c r="V799">
        <v>0</v>
      </c>
      <c r="W799">
        <v>0</v>
      </c>
      <c r="X799">
        <v>40000</v>
      </c>
      <c r="Y799">
        <v>18281.28</v>
      </c>
      <c r="Z799">
        <v>1388.01</v>
      </c>
      <c r="AB799">
        <v>1000.66</v>
      </c>
      <c r="AC799">
        <v>387.35</v>
      </c>
      <c r="AD799">
        <v>7253.65</v>
      </c>
      <c r="AE799">
        <v>172.02</v>
      </c>
      <c r="AF799">
        <v>215.33</v>
      </c>
      <c r="AG799">
        <v>7477.98</v>
      </c>
      <c r="AH799">
        <v>-224.32999999999993</v>
      </c>
      <c r="AI799">
        <v>7641</v>
      </c>
      <c r="AJ799">
        <v>0</v>
      </c>
      <c r="AK799">
        <v>0</v>
      </c>
      <c r="AL799">
        <v>387.35</v>
      </c>
    </row>
    <row r="800" spans="1:38" hidden="1" x14ac:dyDescent="0.2">
      <c r="A800">
        <v>9000245</v>
      </c>
      <c r="B800" t="s">
        <v>2434</v>
      </c>
      <c r="C800" t="s">
        <v>363</v>
      </c>
      <c r="D800" t="s">
        <v>2435</v>
      </c>
      <c r="E800" t="s">
        <v>2436</v>
      </c>
      <c r="F800" t="s">
        <v>125</v>
      </c>
      <c r="G800">
        <v>0</v>
      </c>
      <c r="H800">
        <v>0</v>
      </c>
      <c r="I800">
        <v>0</v>
      </c>
      <c r="J800">
        <v>4.5</v>
      </c>
      <c r="L800">
        <v>7641</v>
      </c>
      <c r="M800">
        <v>0</v>
      </c>
      <c r="N800">
        <v>0</v>
      </c>
      <c r="O800">
        <v>0</v>
      </c>
      <c r="Q800">
        <v>7641</v>
      </c>
      <c r="R800">
        <v>91913.35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40000</v>
      </c>
      <c r="Y800">
        <v>15238.08</v>
      </c>
      <c r="Z800">
        <v>1147.53</v>
      </c>
      <c r="AB800">
        <v>933.78</v>
      </c>
      <c r="AC800">
        <v>213.75</v>
      </c>
      <c r="AD800">
        <v>7427.25</v>
      </c>
      <c r="AE800">
        <v>166.75</v>
      </c>
      <c r="AF800">
        <v>47</v>
      </c>
      <c r="AG800">
        <v>7483.25</v>
      </c>
      <c r="AH800">
        <v>-56</v>
      </c>
      <c r="AI800">
        <v>7641</v>
      </c>
      <c r="AJ800">
        <v>0</v>
      </c>
      <c r="AK800">
        <v>0</v>
      </c>
      <c r="AL800">
        <v>213.75</v>
      </c>
    </row>
    <row r="801" spans="1:38" hidden="1" x14ac:dyDescent="0.2">
      <c r="A801">
        <v>9000223</v>
      </c>
      <c r="B801" t="s">
        <v>2437</v>
      </c>
      <c r="C801" t="s">
        <v>363</v>
      </c>
      <c r="D801" t="s">
        <v>2438</v>
      </c>
      <c r="E801" t="s">
        <v>2439</v>
      </c>
      <c r="F801" t="s">
        <v>105</v>
      </c>
      <c r="G801">
        <v>0</v>
      </c>
      <c r="H801">
        <v>0</v>
      </c>
      <c r="I801">
        <v>0</v>
      </c>
      <c r="J801">
        <v>2.15</v>
      </c>
      <c r="L801">
        <v>3650.7</v>
      </c>
      <c r="M801">
        <v>0</v>
      </c>
      <c r="N801">
        <v>300</v>
      </c>
      <c r="O801">
        <v>0</v>
      </c>
      <c r="Q801">
        <v>3950.7</v>
      </c>
      <c r="R801">
        <v>68851.360000000001</v>
      </c>
      <c r="S801">
        <v>0</v>
      </c>
      <c r="T801">
        <v>8000</v>
      </c>
      <c r="U801">
        <v>0</v>
      </c>
      <c r="V801">
        <v>16000</v>
      </c>
      <c r="W801">
        <v>0</v>
      </c>
      <c r="X801">
        <v>40000</v>
      </c>
      <c r="Y801">
        <v>11558.32</v>
      </c>
      <c r="Z801">
        <v>0</v>
      </c>
      <c r="AB801">
        <v>0</v>
      </c>
      <c r="AC801">
        <v>0</v>
      </c>
      <c r="AD801">
        <v>3950.7</v>
      </c>
      <c r="AE801">
        <v>0</v>
      </c>
      <c r="AF801">
        <v>0</v>
      </c>
      <c r="AG801">
        <v>3705</v>
      </c>
      <c r="AH801">
        <v>245.69999999999982</v>
      </c>
      <c r="AI801">
        <v>3950.7</v>
      </c>
      <c r="AJ801">
        <v>0</v>
      </c>
      <c r="AK801">
        <v>0</v>
      </c>
      <c r="AL801">
        <v>0</v>
      </c>
    </row>
    <row r="802" spans="1:38" hidden="1" x14ac:dyDescent="0.2">
      <c r="A802">
        <v>9000263</v>
      </c>
      <c r="B802" t="s">
        <v>2440</v>
      </c>
      <c r="C802" t="s">
        <v>363</v>
      </c>
      <c r="D802" t="s">
        <v>2441</v>
      </c>
      <c r="E802" t="s">
        <v>2442</v>
      </c>
      <c r="F802" t="s">
        <v>105</v>
      </c>
      <c r="G802">
        <v>0</v>
      </c>
      <c r="H802">
        <v>0</v>
      </c>
      <c r="I802">
        <v>0</v>
      </c>
      <c r="J802">
        <v>3.05</v>
      </c>
      <c r="L802">
        <v>5178.8999999999996</v>
      </c>
      <c r="M802">
        <v>0</v>
      </c>
      <c r="N802">
        <v>0</v>
      </c>
      <c r="O802">
        <v>318.63</v>
      </c>
      <c r="Q802">
        <v>4860.2699999999995</v>
      </c>
      <c r="R802">
        <v>36777.089999999997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40000</v>
      </c>
      <c r="Y802">
        <v>11655.36</v>
      </c>
      <c r="Z802">
        <v>0</v>
      </c>
      <c r="AB802">
        <v>0</v>
      </c>
      <c r="AC802">
        <v>0</v>
      </c>
      <c r="AD802">
        <v>4860.2699999999995</v>
      </c>
      <c r="AE802">
        <v>0</v>
      </c>
      <c r="AF802">
        <v>0</v>
      </c>
      <c r="AG802">
        <v>0</v>
      </c>
      <c r="AH802">
        <v>4860.2699999999995</v>
      </c>
      <c r="AI802">
        <v>4860.2699999999995</v>
      </c>
      <c r="AJ802">
        <v>0</v>
      </c>
      <c r="AK802">
        <v>0</v>
      </c>
      <c r="AL802">
        <v>0</v>
      </c>
    </row>
    <row r="803" spans="1:38" hidden="1" x14ac:dyDescent="0.2">
      <c r="A803">
        <v>9000265</v>
      </c>
      <c r="B803" t="s">
        <v>2443</v>
      </c>
      <c r="C803" t="s">
        <v>363</v>
      </c>
      <c r="D803" t="s">
        <v>2444</v>
      </c>
      <c r="E803" t="s">
        <v>2445</v>
      </c>
      <c r="F803" t="s">
        <v>125</v>
      </c>
      <c r="G803">
        <v>0</v>
      </c>
      <c r="H803">
        <v>0</v>
      </c>
      <c r="I803">
        <v>0</v>
      </c>
      <c r="J803">
        <v>3.6</v>
      </c>
      <c r="L803">
        <v>6112.8</v>
      </c>
      <c r="M803">
        <v>0</v>
      </c>
      <c r="N803">
        <v>0</v>
      </c>
      <c r="O803">
        <v>0</v>
      </c>
      <c r="Q803">
        <v>6112.8</v>
      </c>
      <c r="R803">
        <v>89375.680000000008</v>
      </c>
      <c r="S803">
        <v>8000</v>
      </c>
      <c r="T803">
        <v>8000</v>
      </c>
      <c r="U803">
        <v>0</v>
      </c>
      <c r="V803">
        <v>8000</v>
      </c>
      <c r="W803">
        <v>0</v>
      </c>
      <c r="X803">
        <v>40000</v>
      </c>
      <c r="Y803">
        <v>15585.28</v>
      </c>
      <c r="Z803">
        <v>293.70999999999998</v>
      </c>
      <c r="AB803">
        <v>233.84</v>
      </c>
      <c r="AC803">
        <v>59.87</v>
      </c>
      <c r="AD803">
        <v>6052.93</v>
      </c>
      <c r="AE803">
        <v>59.41</v>
      </c>
      <c r="AF803">
        <v>0.46000000000000085</v>
      </c>
      <c r="AG803">
        <v>6060.59</v>
      </c>
      <c r="AH803">
        <v>-7.6599999999998545</v>
      </c>
      <c r="AI803">
        <v>6112.8</v>
      </c>
      <c r="AJ803">
        <v>0</v>
      </c>
      <c r="AK803">
        <v>0</v>
      </c>
      <c r="AL803">
        <v>59.87</v>
      </c>
    </row>
    <row r="804" spans="1:38" hidden="1" x14ac:dyDescent="0.2">
      <c r="A804">
        <v>9000884</v>
      </c>
      <c r="B804" t="s">
        <v>2446</v>
      </c>
      <c r="C804" t="s">
        <v>363</v>
      </c>
      <c r="D804" t="s">
        <v>2447</v>
      </c>
      <c r="E804" t="s">
        <v>8444</v>
      </c>
      <c r="F804" t="s">
        <v>105</v>
      </c>
      <c r="G804">
        <v>0</v>
      </c>
      <c r="H804">
        <v>0</v>
      </c>
      <c r="I804">
        <v>0</v>
      </c>
      <c r="J804">
        <v>2.15</v>
      </c>
      <c r="L804">
        <v>3650.7</v>
      </c>
      <c r="M804">
        <v>0</v>
      </c>
      <c r="N804">
        <v>0</v>
      </c>
      <c r="O804">
        <v>0</v>
      </c>
      <c r="Q804">
        <v>3650.7</v>
      </c>
      <c r="R804">
        <v>70262.05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40000</v>
      </c>
      <c r="Y804">
        <v>12062</v>
      </c>
      <c r="Z804">
        <v>546</v>
      </c>
      <c r="AB804">
        <v>463.92</v>
      </c>
      <c r="AC804">
        <v>82.08</v>
      </c>
      <c r="AD804">
        <v>3568.62</v>
      </c>
      <c r="AE804">
        <v>82.2</v>
      </c>
      <c r="AF804">
        <v>-0.12000000000000455</v>
      </c>
      <c r="AG804">
        <v>3572.8</v>
      </c>
      <c r="AH804">
        <v>-4.180000000000291</v>
      </c>
      <c r="AI804">
        <v>3650.7</v>
      </c>
      <c r="AJ804">
        <v>0</v>
      </c>
      <c r="AK804">
        <v>0</v>
      </c>
      <c r="AL804">
        <v>82.08</v>
      </c>
    </row>
    <row r="805" spans="1:38" hidden="1" x14ac:dyDescent="0.2">
      <c r="A805">
        <v>9000885</v>
      </c>
      <c r="B805" t="s">
        <v>2448</v>
      </c>
      <c r="C805" t="s">
        <v>363</v>
      </c>
      <c r="D805" t="s">
        <v>2449</v>
      </c>
      <c r="E805" t="s">
        <v>2450</v>
      </c>
      <c r="F805" t="s">
        <v>105</v>
      </c>
      <c r="G805">
        <v>0</v>
      </c>
      <c r="H805">
        <v>0</v>
      </c>
      <c r="I805">
        <v>0</v>
      </c>
      <c r="J805">
        <v>2.15</v>
      </c>
      <c r="L805">
        <v>3650.7</v>
      </c>
      <c r="M805">
        <v>0</v>
      </c>
      <c r="N805">
        <v>0</v>
      </c>
      <c r="O805">
        <v>0</v>
      </c>
      <c r="Q805">
        <v>3650.7</v>
      </c>
      <c r="R805">
        <v>70161.22</v>
      </c>
      <c r="S805">
        <v>8000</v>
      </c>
      <c r="T805">
        <v>0</v>
      </c>
      <c r="U805">
        <v>0</v>
      </c>
      <c r="V805">
        <v>0</v>
      </c>
      <c r="W805">
        <v>0</v>
      </c>
      <c r="X805">
        <v>40000</v>
      </c>
      <c r="Y805">
        <v>11990.24</v>
      </c>
      <c r="Z805">
        <v>305.13</v>
      </c>
      <c r="AB805">
        <v>254.52</v>
      </c>
      <c r="AC805">
        <v>50.61</v>
      </c>
      <c r="AD805">
        <v>3600.0899999999997</v>
      </c>
      <c r="AE805">
        <v>50.73</v>
      </c>
      <c r="AF805">
        <v>-0.11999999999999744</v>
      </c>
      <c r="AG805">
        <v>3604.27</v>
      </c>
      <c r="AH805">
        <v>-4.180000000000291</v>
      </c>
      <c r="AI805">
        <v>3650.7</v>
      </c>
      <c r="AJ805">
        <v>0</v>
      </c>
      <c r="AK805">
        <v>0</v>
      </c>
      <c r="AL805">
        <v>50.61</v>
      </c>
    </row>
    <row r="806" spans="1:38" hidden="1" x14ac:dyDescent="0.2">
      <c r="A806">
        <v>9000886</v>
      </c>
      <c r="B806" t="s">
        <v>2451</v>
      </c>
      <c r="C806" t="s">
        <v>363</v>
      </c>
      <c r="D806" t="s">
        <v>2452</v>
      </c>
      <c r="E806" t="s">
        <v>2453</v>
      </c>
      <c r="F806" t="s">
        <v>105</v>
      </c>
      <c r="G806">
        <v>0</v>
      </c>
      <c r="H806">
        <v>0</v>
      </c>
      <c r="I806">
        <v>0</v>
      </c>
      <c r="J806">
        <v>2.15</v>
      </c>
      <c r="L806">
        <v>3650.7</v>
      </c>
      <c r="M806">
        <v>0</v>
      </c>
      <c r="N806">
        <v>0</v>
      </c>
      <c r="O806">
        <v>0</v>
      </c>
      <c r="Q806">
        <v>3650.7</v>
      </c>
      <c r="R806">
        <v>68037.289999999994</v>
      </c>
      <c r="S806">
        <v>8000</v>
      </c>
      <c r="T806">
        <v>8000</v>
      </c>
      <c r="U806">
        <v>0</v>
      </c>
      <c r="V806">
        <v>0</v>
      </c>
      <c r="W806">
        <v>0</v>
      </c>
      <c r="X806">
        <v>40000</v>
      </c>
      <c r="Y806">
        <v>11649.6</v>
      </c>
      <c r="Z806">
        <v>11.63</v>
      </c>
      <c r="AB806">
        <v>111.83</v>
      </c>
      <c r="AC806">
        <v>0</v>
      </c>
      <c r="AD806">
        <v>3650.7</v>
      </c>
      <c r="AE806">
        <v>0</v>
      </c>
      <c r="AF806">
        <v>0</v>
      </c>
      <c r="AG806">
        <v>3655</v>
      </c>
      <c r="AH806">
        <v>-4.3000000000001819</v>
      </c>
      <c r="AI806">
        <v>3650.7</v>
      </c>
      <c r="AJ806">
        <v>0</v>
      </c>
      <c r="AK806">
        <v>0</v>
      </c>
      <c r="AL806">
        <v>0</v>
      </c>
    </row>
    <row r="807" spans="1:38" hidden="1" x14ac:dyDescent="0.2">
      <c r="A807">
        <v>9000887</v>
      </c>
      <c r="B807" t="s">
        <v>2454</v>
      </c>
      <c r="C807" t="s">
        <v>363</v>
      </c>
      <c r="D807" t="s">
        <v>2455</v>
      </c>
      <c r="E807" t="s">
        <v>2456</v>
      </c>
      <c r="F807" t="s">
        <v>105</v>
      </c>
      <c r="G807">
        <v>0</v>
      </c>
      <c r="H807">
        <v>0</v>
      </c>
      <c r="I807">
        <v>0</v>
      </c>
      <c r="J807">
        <v>2.15</v>
      </c>
      <c r="L807">
        <v>3650.7</v>
      </c>
      <c r="M807">
        <v>0</v>
      </c>
      <c r="N807">
        <v>0</v>
      </c>
      <c r="O807">
        <v>0</v>
      </c>
      <c r="Q807">
        <v>3650.7</v>
      </c>
      <c r="R807">
        <v>68869.05</v>
      </c>
      <c r="S807">
        <v>4000</v>
      </c>
      <c r="T807">
        <v>0</v>
      </c>
      <c r="U807">
        <v>0</v>
      </c>
      <c r="V807">
        <v>3200</v>
      </c>
      <c r="W807">
        <v>0</v>
      </c>
      <c r="X807">
        <v>40000</v>
      </c>
      <c r="Y807">
        <v>11754.72</v>
      </c>
      <c r="Z807">
        <v>297.43</v>
      </c>
      <c r="AB807">
        <v>247.41</v>
      </c>
      <c r="AC807">
        <v>50.02</v>
      </c>
      <c r="AD807">
        <v>3600.68</v>
      </c>
      <c r="AE807">
        <v>50.15</v>
      </c>
      <c r="AF807">
        <v>-0.12999999999999545</v>
      </c>
      <c r="AG807">
        <v>3604.85</v>
      </c>
      <c r="AH807">
        <v>-4.1700000000000728</v>
      </c>
      <c r="AI807">
        <v>3650.7</v>
      </c>
      <c r="AJ807">
        <v>0</v>
      </c>
      <c r="AK807">
        <v>0</v>
      </c>
      <c r="AL807">
        <v>50.02</v>
      </c>
    </row>
    <row r="808" spans="1:38" hidden="1" x14ac:dyDescent="0.2">
      <c r="A808">
        <v>9000888</v>
      </c>
      <c r="B808" t="s">
        <v>2457</v>
      </c>
      <c r="C808" t="s">
        <v>363</v>
      </c>
      <c r="D808" t="s">
        <v>2458</v>
      </c>
      <c r="E808" t="s">
        <v>2459</v>
      </c>
      <c r="F808" t="s">
        <v>105</v>
      </c>
      <c r="G808">
        <v>0</v>
      </c>
      <c r="H808">
        <v>0</v>
      </c>
      <c r="I808">
        <v>0</v>
      </c>
      <c r="J808">
        <v>2.15</v>
      </c>
      <c r="L808">
        <v>3650.7</v>
      </c>
      <c r="M808">
        <v>0</v>
      </c>
      <c r="N808">
        <v>0</v>
      </c>
      <c r="O808">
        <v>0</v>
      </c>
      <c r="Q808">
        <v>3650.7</v>
      </c>
      <c r="R808">
        <v>67993.05</v>
      </c>
      <c r="S808">
        <v>8000</v>
      </c>
      <c r="T808">
        <v>0</v>
      </c>
      <c r="U808">
        <v>0</v>
      </c>
      <c r="V808">
        <v>8000</v>
      </c>
      <c r="W808">
        <v>0</v>
      </c>
      <c r="X808">
        <v>40000</v>
      </c>
      <c r="Y808">
        <v>11655.36</v>
      </c>
      <c r="Z808">
        <v>10.130000000000001</v>
      </c>
      <c r="AB808">
        <v>0</v>
      </c>
      <c r="AC808">
        <v>10.130000000000001</v>
      </c>
      <c r="AD808">
        <v>3640.5699999999997</v>
      </c>
      <c r="AE808">
        <v>0</v>
      </c>
      <c r="AF808">
        <v>10.130000000000001</v>
      </c>
      <c r="AG808">
        <v>3655</v>
      </c>
      <c r="AH808">
        <v>-14.430000000000291</v>
      </c>
      <c r="AI808">
        <v>3650.7</v>
      </c>
      <c r="AJ808">
        <v>0</v>
      </c>
      <c r="AK808">
        <v>0</v>
      </c>
      <c r="AL808">
        <v>10.130000000000001</v>
      </c>
    </row>
    <row r="809" spans="1:38" hidden="1" x14ac:dyDescent="0.2">
      <c r="A809">
        <v>9000276</v>
      </c>
      <c r="B809" t="s">
        <v>2460</v>
      </c>
      <c r="C809" t="s">
        <v>82</v>
      </c>
      <c r="D809" t="s">
        <v>2461</v>
      </c>
      <c r="E809" t="s">
        <v>2462</v>
      </c>
      <c r="F809" t="s">
        <v>105</v>
      </c>
      <c r="G809">
        <v>0</v>
      </c>
      <c r="H809">
        <v>0</v>
      </c>
      <c r="I809">
        <v>0</v>
      </c>
      <c r="J809">
        <v>3.05</v>
      </c>
      <c r="L809">
        <v>5160.37</v>
      </c>
      <c r="M809">
        <v>0</v>
      </c>
      <c r="N809">
        <v>0</v>
      </c>
      <c r="O809">
        <v>0</v>
      </c>
      <c r="Q809">
        <v>5160.37</v>
      </c>
      <c r="R809">
        <v>80895.14</v>
      </c>
      <c r="S809">
        <v>0</v>
      </c>
      <c r="T809">
        <v>8000</v>
      </c>
      <c r="U809">
        <v>0</v>
      </c>
      <c r="V809">
        <v>0</v>
      </c>
      <c r="W809">
        <v>0</v>
      </c>
      <c r="X809">
        <v>40000</v>
      </c>
      <c r="Y809">
        <v>13928.32</v>
      </c>
      <c r="Z809">
        <v>569</v>
      </c>
      <c r="AB809">
        <v>479.53</v>
      </c>
      <c r="AC809">
        <v>89.47</v>
      </c>
      <c r="AD809">
        <v>5070.8999999999996</v>
      </c>
      <c r="AE809">
        <v>87.41</v>
      </c>
      <c r="AF809">
        <v>2.0600000000000023</v>
      </c>
      <c r="AG809">
        <v>5074.3900000000003</v>
      </c>
      <c r="AH809">
        <v>-3.4900000000006912</v>
      </c>
      <c r="AI809">
        <v>5160.37</v>
      </c>
      <c r="AJ809">
        <v>0</v>
      </c>
      <c r="AK809">
        <v>0</v>
      </c>
      <c r="AL809">
        <v>89.47</v>
      </c>
    </row>
    <row r="810" spans="1:38" hidden="1" x14ac:dyDescent="0.2">
      <c r="A810">
        <v>9000275</v>
      </c>
      <c r="B810" t="s">
        <v>2463</v>
      </c>
      <c r="C810" t="s">
        <v>82</v>
      </c>
      <c r="D810" t="s">
        <v>2464</v>
      </c>
      <c r="E810" t="s">
        <v>2465</v>
      </c>
      <c r="F810" t="s">
        <v>105</v>
      </c>
      <c r="G810">
        <v>0</v>
      </c>
      <c r="H810">
        <v>0</v>
      </c>
      <c r="I810">
        <v>0</v>
      </c>
      <c r="J810">
        <v>3.6</v>
      </c>
      <c r="L810">
        <v>6115.06</v>
      </c>
      <c r="M810">
        <v>0</v>
      </c>
      <c r="N810">
        <v>0</v>
      </c>
      <c r="O810">
        <v>0</v>
      </c>
      <c r="Q810">
        <v>6115.06</v>
      </c>
      <c r="R810">
        <v>94339.51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40000</v>
      </c>
      <c r="Y810">
        <v>16387.2</v>
      </c>
      <c r="Z810">
        <v>1275.23</v>
      </c>
      <c r="AB810">
        <v>972.02</v>
      </c>
      <c r="AC810">
        <v>303.20999999999998</v>
      </c>
      <c r="AD810">
        <v>5811.85</v>
      </c>
      <c r="AE810">
        <v>163.05000000000001</v>
      </c>
      <c r="AF810">
        <v>140.15999999999997</v>
      </c>
      <c r="AG810">
        <v>5875.28</v>
      </c>
      <c r="AH810">
        <v>-63.429999999999382</v>
      </c>
      <c r="AI810">
        <v>6115.06</v>
      </c>
      <c r="AJ810">
        <v>0</v>
      </c>
      <c r="AK810">
        <v>0</v>
      </c>
      <c r="AL810">
        <v>303.20999999999998</v>
      </c>
    </row>
    <row r="811" spans="1:38" hidden="1" x14ac:dyDescent="0.2">
      <c r="A811">
        <v>9000277</v>
      </c>
      <c r="B811" t="s">
        <v>2466</v>
      </c>
      <c r="C811" t="s">
        <v>82</v>
      </c>
      <c r="D811" t="s">
        <v>2467</v>
      </c>
      <c r="E811" t="s">
        <v>2468</v>
      </c>
      <c r="F811" t="s">
        <v>105</v>
      </c>
      <c r="G811">
        <v>0</v>
      </c>
      <c r="H811">
        <v>0</v>
      </c>
      <c r="I811">
        <v>0</v>
      </c>
      <c r="J811">
        <v>3.6</v>
      </c>
      <c r="L811">
        <v>6115.04</v>
      </c>
      <c r="M811">
        <v>0</v>
      </c>
      <c r="N811">
        <v>0</v>
      </c>
      <c r="O811">
        <v>0</v>
      </c>
      <c r="Q811">
        <v>6115.04</v>
      </c>
      <c r="R811">
        <v>89953.37999999999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40000</v>
      </c>
      <c r="Y811">
        <v>15619.44</v>
      </c>
      <c r="Z811">
        <v>1030.02</v>
      </c>
      <c r="AB811">
        <v>879.55</v>
      </c>
      <c r="AC811">
        <v>150.47</v>
      </c>
      <c r="AD811">
        <v>5964.57</v>
      </c>
      <c r="AE811">
        <v>148.16999999999999</v>
      </c>
      <c r="AF811">
        <v>2.3000000000000114</v>
      </c>
      <c r="AG811">
        <v>5890.12</v>
      </c>
      <c r="AH811">
        <v>74.449999999999818</v>
      </c>
      <c r="AI811">
        <v>6115.04</v>
      </c>
      <c r="AJ811">
        <v>0</v>
      </c>
      <c r="AK811">
        <v>0</v>
      </c>
      <c r="AL811">
        <v>150.47</v>
      </c>
    </row>
    <row r="812" spans="1:38" hidden="1" x14ac:dyDescent="0.2">
      <c r="A812">
        <v>9000278</v>
      </c>
      <c r="B812" t="s">
        <v>2469</v>
      </c>
      <c r="C812" t="s">
        <v>82</v>
      </c>
      <c r="D812" t="s">
        <v>2470</v>
      </c>
      <c r="E812" t="s">
        <v>2471</v>
      </c>
      <c r="F812" t="s">
        <v>105</v>
      </c>
      <c r="G812">
        <v>0</v>
      </c>
      <c r="H812">
        <v>0</v>
      </c>
      <c r="I812">
        <v>0</v>
      </c>
      <c r="J812">
        <v>3.6</v>
      </c>
      <c r="L812">
        <v>6098.88</v>
      </c>
      <c r="M812">
        <v>0</v>
      </c>
      <c r="N812">
        <v>0</v>
      </c>
      <c r="O812">
        <v>0</v>
      </c>
      <c r="Q812">
        <v>6098.88</v>
      </c>
      <c r="R812">
        <v>80160.38</v>
      </c>
      <c r="S812">
        <v>8000</v>
      </c>
      <c r="T812">
        <v>8000</v>
      </c>
      <c r="U812">
        <v>0</v>
      </c>
      <c r="V812">
        <v>0</v>
      </c>
      <c r="W812">
        <v>0</v>
      </c>
      <c r="X812">
        <v>40000</v>
      </c>
      <c r="Y812">
        <v>15619.44</v>
      </c>
      <c r="Z812">
        <v>256.23</v>
      </c>
      <c r="AB812">
        <v>203.14</v>
      </c>
      <c r="AC812">
        <v>53.09</v>
      </c>
      <c r="AD812">
        <v>6045.79</v>
      </c>
      <c r="AE812">
        <v>52.94</v>
      </c>
      <c r="AF812">
        <v>0.15000000000000568</v>
      </c>
      <c r="AG812">
        <v>6051.2800000000007</v>
      </c>
      <c r="AH812">
        <v>-5.4900000000006912</v>
      </c>
      <c r="AI812">
        <v>6098.88</v>
      </c>
      <c r="AJ812">
        <v>0</v>
      </c>
      <c r="AK812">
        <v>0</v>
      </c>
      <c r="AL812">
        <v>53.09</v>
      </c>
    </row>
    <row r="813" spans="1:38" hidden="1" x14ac:dyDescent="0.2">
      <c r="A813">
        <v>9000279</v>
      </c>
      <c r="B813" t="s">
        <v>2472</v>
      </c>
      <c r="C813" t="s">
        <v>82</v>
      </c>
      <c r="D813" t="s">
        <v>2473</v>
      </c>
      <c r="E813" t="s">
        <v>2474</v>
      </c>
      <c r="F813" t="s">
        <v>105</v>
      </c>
      <c r="G813">
        <v>0</v>
      </c>
      <c r="H813">
        <v>0</v>
      </c>
      <c r="I813">
        <v>0</v>
      </c>
      <c r="J813">
        <v>3.05</v>
      </c>
      <c r="L813">
        <v>5174.49</v>
      </c>
      <c r="M813">
        <v>0</v>
      </c>
      <c r="N813">
        <v>0</v>
      </c>
      <c r="O813">
        <v>0</v>
      </c>
      <c r="Q813">
        <v>5174.49</v>
      </c>
      <c r="R813">
        <v>72210.12000000001</v>
      </c>
      <c r="S813">
        <v>4000</v>
      </c>
      <c r="T813">
        <v>0</v>
      </c>
      <c r="U813">
        <v>0</v>
      </c>
      <c r="V813">
        <v>8000</v>
      </c>
      <c r="W813">
        <v>0</v>
      </c>
      <c r="X813">
        <v>40000</v>
      </c>
      <c r="Y813">
        <v>14019.68</v>
      </c>
      <c r="Z813">
        <v>185.71</v>
      </c>
      <c r="AB813">
        <v>146.5</v>
      </c>
      <c r="AC813">
        <v>39.21</v>
      </c>
      <c r="AD813">
        <v>5135.28</v>
      </c>
      <c r="AE813">
        <v>11.31</v>
      </c>
      <c r="AF813">
        <v>27.9</v>
      </c>
      <c r="AG813">
        <v>5236.3799999999992</v>
      </c>
      <c r="AH813">
        <v>-101.09999999999945</v>
      </c>
      <c r="AI813">
        <v>5174.49</v>
      </c>
      <c r="AJ813">
        <v>0</v>
      </c>
      <c r="AK813">
        <v>0</v>
      </c>
      <c r="AL813">
        <v>39.21</v>
      </c>
    </row>
    <row r="814" spans="1:38" hidden="1" x14ac:dyDescent="0.2">
      <c r="A814">
        <v>9000280</v>
      </c>
      <c r="B814" t="s">
        <v>2475</v>
      </c>
      <c r="C814" t="s">
        <v>82</v>
      </c>
      <c r="D814" t="s">
        <v>2476</v>
      </c>
      <c r="E814" t="s">
        <v>2477</v>
      </c>
      <c r="F814" t="s">
        <v>105</v>
      </c>
      <c r="G814">
        <v>0</v>
      </c>
      <c r="H814">
        <v>0</v>
      </c>
      <c r="I814">
        <v>0</v>
      </c>
      <c r="J814">
        <v>3.05</v>
      </c>
      <c r="L814">
        <v>5144.8999999999996</v>
      </c>
      <c r="M814">
        <v>0</v>
      </c>
      <c r="N814">
        <v>0</v>
      </c>
      <c r="O814">
        <v>0</v>
      </c>
      <c r="Q814">
        <v>5144.8999999999996</v>
      </c>
      <c r="R814">
        <v>71274.549999999988</v>
      </c>
      <c r="S814">
        <v>8000</v>
      </c>
      <c r="T814">
        <v>0</v>
      </c>
      <c r="U814">
        <v>0</v>
      </c>
      <c r="V814">
        <v>0</v>
      </c>
      <c r="W814">
        <v>0</v>
      </c>
      <c r="X814">
        <v>40000</v>
      </c>
      <c r="Y814">
        <v>14019.68</v>
      </c>
      <c r="Z814">
        <v>277.64999999999998</v>
      </c>
      <c r="AB814">
        <v>224.32</v>
      </c>
      <c r="AC814">
        <v>53.33</v>
      </c>
      <c r="AD814">
        <v>5091.57</v>
      </c>
      <c r="AE814">
        <v>50.65</v>
      </c>
      <c r="AF814">
        <v>2.6799999999999997</v>
      </c>
      <c r="AG814">
        <v>5065.13</v>
      </c>
      <c r="AH814">
        <v>26.4399999999996</v>
      </c>
      <c r="AI814">
        <v>5144.8999999999996</v>
      </c>
      <c r="AJ814">
        <v>0</v>
      </c>
      <c r="AK814">
        <v>0</v>
      </c>
      <c r="AL814">
        <v>53.33</v>
      </c>
    </row>
    <row r="815" spans="1:38" hidden="1" x14ac:dyDescent="0.2">
      <c r="A815">
        <v>9000283</v>
      </c>
      <c r="B815" t="s">
        <v>2478</v>
      </c>
      <c r="C815" t="s">
        <v>82</v>
      </c>
      <c r="D815" t="s">
        <v>2479</v>
      </c>
      <c r="E815" t="s">
        <v>2480</v>
      </c>
      <c r="F815" t="s">
        <v>105</v>
      </c>
      <c r="G815">
        <v>0</v>
      </c>
      <c r="H815">
        <v>0</v>
      </c>
      <c r="I815">
        <v>0</v>
      </c>
      <c r="J815">
        <v>3.6</v>
      </c>
      <c r="L815">
        <v>6048.56</v>
      </c>
      <c r="M815">
        <v>0</v>
      </c>
      <c r="N815">
        <v>0</v>
      </c>
      <c r="O815">
        <v>0</v>
      </c>
      <c r="Q815">
        <v>6048.56</v>
      </c>
      <c r="R815">
        <v>92238.48</v>
      </c>
      <c r="S815">
        <v>8000</v>
      </c>
      <c r="T815">
        <v>0</v>
      </c>
      <c r="U815">
        <v>0</v>
      </c>
      <c r="V815">
        <v>0</v>
      </c>
      <c r="W815">
        <v>0</v>
      </c>
      <c r="X815">
        <v>40000</v>
      </c>
      <c r="Y815">
        <v>16016.4</v>
      </c>
      <c r="Z815">
        <v>846.66</v>
      </c>
      <c r="AB815">
        <v>718.97</v>
      </c>
      <c r="AC815">
        <v>127.69</v>
      </c>
      <c r="AD815">
        <v>5920.8700000000008</v>
      </c>
      <c r="AE815">
        <v>127.52</v>
      </c>
      <c r="AF815">
        <v>0.17000000000000171</v>
      </c>
      <c r="AG815">
        <v>5965.0999999999995</v>
      </c>
      <c r="AH815">
        <v>-44.229999999998654</v>
      </c>
      <c r="AI815">
        <v>6048.56</v>
      </c>
      <c r="AJ815">
        <v>0</v>
      </c>
      <c r="AK815">
        <v>0</v>
      </c>
      <c r="AL815">
        <v>127.69</v>
      </c>
    </row>
    <row r="816" spans="1:38" hidden="1" x14ac:dyDescent="0.2">
      <c r="A816">
        <v>9000272</v>
      </c>
      <c r="B816" t="s">
        <v>2481</v>
      </c>
      <c r="C816" t="s">
        <v>82</v>
      </c>
      <c r="D816" t="s">
        <v>2482</v>
      </c>
      <c r="E816" t="s">
        <v>2483</v>
      </c>
      <c r="F816" t="s">
        <v>125</v>
      </c>
      <c r="G816">
        <v>0</v>
      </c>
      <c r="H816">
        <v>0</v>
      </c>
      <c r="I816">
        <v>0</v>
      </c>
      <c r="J816">
        <v>4.5</v>
      </c>
      <c r="L816">
        <v>7525.29</v>
      </c>
      <c r="M816">
        <v>0</v>
      </c>
      <c r="N816">
        <v>0</v>
      </c>
      <c r="O816">
        <v>0</v>
      </c>
      <c r="Q816">
        <v>7525.29</v>
      </c>
      <c r="R816">
        <v>107689.93</v>
      </c>
      <c r="S816">
        <v>8000</v>
      </c>
      <c r="T816">
        <v>8000</v>
      </c>
      <c r="U816">
        <v>0</v>
      </c>
      <c r="V816">
        <v>5336</v>
      </c>
      <c r="W816">
        <v>0</v>
      </c>
      <c r="X816">
        <v>40000</v>
      </c>
      <c r="Y816">
        <v>18637.62</v>
      </c>
      <c r="Z816">
        <v>831.49</v>
      </c>
      <c r="AB816">
        <v>843.76</v>
      </c>
      <c r="AC816">
        <v>0</v>
      </c>
      <c r="AD816">
        <v>7525.29</v>
      </c>
      <c r="AE816">
        <v>0</v>
      </c>
      <c r="AF816">
        <v>0</v>
      </c>
      <c r="AG816">
        <v>7556.33</v>
      </c>
      <c r="AH816">
        <v>-31.039999999999964</v>
      </c>
      <c r="AI816">
        <v>7525.29</v>
      </c>
      <c r="AJ816">
        <v>0</v>
      </c>
      <c r="AK816">
        <v>0</v>
      </c>
      <c r="AL816">
        <v>0</v>
      </c>
    </row>
    <row r="817" spans="1:38" hidden="1" x14ac:dyDescent="0.2">
      <c r="A817">
        <v>9000114</v>
      </c>
      <c r="B817" t="s">
        <v>2484</v>
      </c>
      <c r="C817" t="s">
        <v>82</v>
      </c>
      <c r="D817" t="s">
        <v>2485</v>
      </c>
      <c r="E817" t="s">
        <v>2486</v>
      </c>
      <c r="F817" t="s">
        <v>29</v>
      </c>
      <c r="G817">
        <v>9066</v>
      </c>
      <c r="H817">
        <v>0</v>
      </c>
      <c r="I817">
        <v>0</v>
      </c>
      <c r="J817">
        <v>0</v>
      </c>
      <c r="L817">
        <v>9042.8799999999992</v>
      </c>
      <c r="M817">
        <v>0</v>
      </c>
      <c r="N817">
        <v>0</v>
      </c>
      <c r="O817">
        <v>0</v>
      </c>
      <c r="Q817">
        <v>9042.8799999999992</v>
      </c>
      <c r="R817">
        <v>140404.22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40000</v>
      </c>
      <c r="Y817">
        <v>21000.01</v>
      </c>
      <c r="Z817">
        <v>5420.42</v>
      </c>
      <c r="AB817">
        <v>4516.13</v>
      </c>
      <c r="AC817">
        <v>904.29</v>
      </c>
      <c r="AD817">
        <v>8138.5899999999992</v>
      </c>
      <c r="AE817">
        <v>861.97</v>
      </c>
      <c r="AF817">
        <v>42.319999999999936</v>
      </c>
      <c r="AG817">
        <v>8185.9000000000005</v>
      </c>
      <c r="AH817">
        <v>-47.31000000000131</v>
      </c>
      <c r="AI817">
        <v>9042.8799999999992</v>
      </c>
      <c r="AJ817">
        <v>0</v>
      </c>
      <c r="AK817">
        <v>602.17999999999995</v>
      </c>
      <c r="AL817">
        <v>1506.4699999999998</v>
      </c>
    </row>
    <row r="818" spans="1:38" hidden="1" x14ac:dyDescent="0.2">
      <c r="A818">
        <v>9000875</v>
      </c>
      <c r="B818" t="s">
        <v>2487</v>
      </c>
      <c r="C818" t="s">
        <v>82</v>
      </c>
      <c r="D818" t="s">
        <v>2488</v>
      </c>
      <c r="E818" t="s">
        <v>2489</v>
      </c>
      <c r="F818" t="s">
        <v>105</v>
      </c>
      <c r="G818">
        <v>0</v>
      </c>
      <c r="H818">
        <v>0</v>
      </c>
      <c r="I818">
        <v>0</v>
      </c>
      <c r="J818">
        <v>2.15</v>
      </c>
      <c r="L818">
        <v>3633.17</v>
      </c>
      <c r="M818">
        <v>0</v>
      </c>
      <c r="N818">
        <v>0</v>
      </c>
      <c r="O818">
        <v>0</v>
      </c>
      <c r="Q818">
        <v>3633.17</v>
      </c>
      <c r="R818">
        <v>69654.97</v>
      </c>
      <c r="S818">
        <v>8000</v>
      </c>
      <c r="T818">
        <v>0</v>
      </c>
      <c r="U818">
        <v>0</v>
      </c>
      <c r="V818">
        <v>0</v>
      </c>
      <c r="W818">
        <v>0</v>
      </c>
      <c r="X818">
        <v>40000</v>
      </c>
      <c r="Y818">
        <v>11975.6</v>
      </c>
      <c r="Z818">
        <v>290.38</v>
      </c>
      <c r="AB818">
        <v>238.68</v>
      </c>
      <c r="AC818">
        <v>51.7</v>
      </c>
      <c r="AD818">
        <v>3581.4700000000003</v>
      </c>
      <c r="AE818">
        <v>49.15</v>
      </c>
      <c r="AF818">
        <v>2.5500000000000043</v>
      </c>
      <c r="AG818">
        <v>3549.41</v>
      </c>
      <c r="AH818">
        <v>32.0600000000004</v>
      </c>
      <c r="AI818">
        <v>3633.17</v>
      </c>
      <c r="AJ818">
        <v>0</v>
      </c>
      <c r="AK818">
        <v>0</v>
      </c>
      <c r="AL818">
        <v>51.7</v>
      </c>
    </row>
    <row r="819" spans="1:38" hidden="1" x14ac:dyDescent="0.2">
      <c r="A819">
        <v>9000876</v>
      </c>
      <c r="B819" t="s">
        <v>2490</v>
      </c>
      <c r="C819" t="s">
        <v>82</v>
      </c>
      <c r="D819" t="s">
        <v>2491</v>
      </c>
      <c r="E819" t="s">
        <v>2492</v>
      </c>
      <c r="F819" t="s">
        <v>105</v>
      </c>
      <c r="G819">
        <v>0</v>
      </c>
      <c r="H819">
        <v>0</v>
      </c>
      <c r="I819">
        <v>0</v>
      </c>
      <c r="J819">
        <v>3.6</v>
      </c>
      <c r="L819">
        <v>6104.78</v>
      </c>
      <c r="M819">
        <v>0</v>
      </c>
      <c r="N819">
        <v>0</v>
      </c>
      <c r="O819">
        <v>0</v>
      </c>
      <c r="Q819">
        <v>6104.78</v>
      </c>
      <c r="R819">
        <v>80028.47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40000</v>
      </c>
      <c r="Y819">
        <v>15625.2</v>
      </c>
      <c r="Z819">
        <v>732.1</v>
      </c>
      <c r="AB819">
        <v>617.75</v>
      </c>
      <c r="AC819">
        <v>114.35</v>
      </c>
      <c r="AD819">
        <v>5990.4299999999994</v>
      </c>
      <c r="AE819">
        <v>116.11</v>
      </c>
      <c r="AF819">
        <v>-1.7600000000000051</v>
      </c>
      <c r="AG819">
        <v>6057.4100000000008</v>
      </c>
      <c r="AH819">
        <v>-66.980000000001382</v>
      </c>
      <c r="AI819">
        <v>6104.78</v>
      </c>
      <c r="AJ819">
        <v>0</v>
      </c>
      <c r="AK819">
        <v>0</v>
      </c>
      <c r="AL819">
        <v>114.35</v>
      </c>
    </row>
    <row r="820" spans="1:38" hidden="1" x14ac:dyDescent="0.2">
      <c r="A820">
        <v>9000877</v>
      </c>
      <c r="B820" t="s">
        <v>2493</v>
      </c>
      <c r="C820" t="s">
        <v>82</v>
      </c>
      <c r="D820" t="s">
        <v>2494</v>
      </c>
      <c r="E820" t="s">
        <v>2495</v>
      </c>
      <c r="F820" t="s">
        <v>105</v>
      </c>
      <c r="G820">
        <v>0</v>
      </c>
      <c r="H820">
        <v>0</v>
      </c>
      <c r="I820">
        <v>0</v>
      </c>
      <c r="J820">
        <v>2.15</v>
      </c>
      <c r="L820">
        <v>3591.77</v>
      </c>
      <c r="M820">
        <v>0</v>
      </c>
      <c r="N820">
        <v>0</v>
      </c>
      <c r="O820">
        <v>0</v>
      </c>
      <c r="Q820">
        <v>3591.77</v>
      </c>
      <c r="R820">
        <v>71710.16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40000</v>
      </c>
      <c r="Y820">
        <v>12303.28</v>
      </c>
      <c r="Z820">
        <v>582.21</v>
      </c>
      <c r="AB820">
        <v>495.72</v>
      </c>
      <c r="AC820">
        <v>86.49</v>
      </c>
      <c r="AD820">
        <v>3505.28</v>
      </c>
      <c r="AE820">
        <v>86.6</v>
      </c>
      <c r="AF820">
        <v>-0.10999999999999943</v>
      </c>
      <c r="AG820">
        <v>3558.98</v>
      </c>
      <c r="AH820">
        <v>-53.699999999999818</v>
      </c>
      <c r="AI820">
        <v>3591.77</v>
      </c>
      <c r="AJ820">
        <v>0</v>
      </c>
      <c r="AK820">
        <v>0</v>
      </c>
      <c r="AL820">
        <v>86.49</v>
      </c>
    </row>
    <row r="821" spans="1:38" hidden="1" x14ac:dyDescent="0.2">
      <c r="A821">
        <v>9000878</v>
      </c>
      <c r="B821" t="s">
        <v>2496</v>
      </c>
      <c r="C821" t="s">
        <v>82</v>
      </c>
      <c r="D821" t="s">
        <v>2497</v>
      </c>
      <c r="E821" t="s">
        <v>2498</v>
      </c>
      <c r="F821" t="s">
        <v>105</v>
      </c>
      <c r="G821">
        <v>0</v>
      </c>
      <c r="H821">
        <v>0</v>
      </c>
      <c r="I821">
        <v>0</v>
      </c>
      <c r="J821">
        <v>3.6</v>
      </c>
      <c r="L821">
        <v>6056.52</v>
      </c>
      <c r="M821">
        <v>0</v>
      </c>
      <c r="N821">
        <v>0</v>
      </c>
      <c r="O821">
        <v>0</v>
      </c>
      <c r="Q821">
        <v>6056.52</v>
      </c>
      <c r="R821">
        <v>80012.98000000001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40000</v>
      </c>
      <c r="Y821">
        <v>15619.44</v>
      </c>
      <c r="Z821">
        <v>731.81</v>
      </c>
      <c r="AB821">
        <v>620.29</v>
      </c>
      <c r="AC821">
        <v>111.52</v>
      </c>
      <c r="AD821">
        <v>5945</v>
      </c>
      <c r="AE821">
        <v>114.22</v>
      </c>
      <c r="AF821">
        <v>-2.7000000000000028</v>
      </c>
      <c r="AG821">
        <v>6032.67</v>
      </c>
      <c r="AH821">
        <v>-87.670000000000073</v>
      </c>
      <c r="AI821">
        <v>6056.52</v>
      </c>
      <c r="AJ821">
        <v>0</v>
      </c>
      <c r="AK821">
        <v>0</v>
      </c>
      <c r="AL821">
        <v>111.52</v>
      </c>
    </row>
    <row r="822" spans="1:38" hidden="1" x14ac:dyDescent="0.2">
      <c r="A822">
        <v>9000879</v>
      </c>
      <c r="B822" t="s">
        <v>2499</v>
      </c>
      <c r="C822" t="s">
        <v>82</v>
      </c>
      <c r="D822" t="s">
        <v>2500</v>
      </c>
      <c r="E822" t="s">
        <v>2501</v>
      </c>
      <c r="F822" t="s">
        <v>105</v>
      </c>
      <c r="G822">
        <v>0</v>
      </c>
      <c r="H822">
        <v>0</v>
      </c>
      <c r="I822">
        <v>0</v>
      </c>
      <c r="J822">
        <v>3.05</v>
      </c>
      <c r="L822">
        <v>5150.87</v>
      </c>
      <c r="M822">
        <v>0</v>
      </c>
      <c r="N822">
        <v>0</v>
      </c>
      <c r="O822">
        <v>0</v>
      </c>
      <c r="Q822">
        <v>5150.87</v>
      </c>
      <c r="R822">
        <v>76168.59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40000</v>
      </c>
      <c r="Y822">
        <v>14033.44</v>
      </c>
      <c r="Z822">
        <v>664.05</v>
      </c>
      <c r="AB822">
        <v>580.99</v>
      </c>
      <c r="AC822">
        <v>83.06</v>
      </c>
      <c r="AD822">
        <v>5067.8099999999995</v>
      </c>
      <c r="AE822">
        <v>83.2</v>
      </c>
      <c r="AF822">
        <v>-0.14000000000000057</v>
      </c>
      <c r="AG822">
        <v>5082.58</v>
      </c>
      <c r="AH822">
        <v>-14.770000000000437</v>
      </c>
      <c r="AI822">
        <v>5150.87</v>
      </c>
      <c r="AJ822">
        <v>0</v>
      </c>
      <c r="AK822">
        <v>0</v>
      </c>
      <c r="AL822">
        <v>83.06</v>
      </c>
    </row>
    <row r="823" spans="1:38" hidden="1" x14ac:dyDescent="0.2">
      <c r="A823">
        <v>9000880</v>
      </c>
      <c r="B823" t="s">
        <v>2502</v>
      </c>
      <c r="C823" t="s">
        <v>82</v>
      </c>
      <c r="D823" t="s">
        <v>2503</v>
      </c>
      <c r="E823" t="s">
        <v>2504</v>
      </c>
      <c r="F823" t="s">
        <v>105</v>
      </c>
      <c r="G823">
        <v>0</v>
      </c>
      <c r="H823">
        <v>0</v>
      </c>
      <c r="I823">
        <v>0</v>
      </c>
      <c r="J823">
        <v>3.6</v>
      </c>
      <c r="L823">
        <v>6070.7</v>
      </c>
      <c r="M823">
        <v>0</v>
      </c>
      <c r="N823">
        <v>0</v>
      </c>
      <c r="O823">
        <v>0</v>
      </c>
      <c r="Q823">
        <v>6070.7</v>
      </c>
      <c r="R823">
        <v>85247.87</v>
      </c>
      <c r="S823">
        <v>8000</v>
      </c>
      <c r="T823">
        <v>0</v>
      </c>
      <c r="U823">
        <v>8800</v>
      </c>
      <c r="V823">
        <v>0</v>
      </c>
      <c r="W823">
        <v>0</v>
      </c>
      <c r="X823">
        <v>40000</v>
      </c>
      <c r="Y823">
        <v>15625.2</v>
      </c>
      <c r="Z823">
        <v>384.68</v>
      </c>
      <c r="AB823">
        <v>334.65</v>
      </c>
      <c r="AC823">
        <v>50.03</v>
      </c>
      <c r="AD823">
        <v>6020.67</v>
      </c>
      <c r="AE823">
        <v>50.44</v>
      </c>
      <c r="AF823">
        <v>-0.40999999999999659</v>
      </c>
      <c r="AG823">
        <v>6034.04</v>
      </c>
      <c r="AH823">
        <v>-13.369999999999891</v>
      </c>
      <c r="AI823">
        <v>6070.7</v>
      </c>
      <c r="AJ823">
        <v>0</v>
      </c>
      <c r="AK823">
        <v>0</v>
      </c>
      <c r="AL823">
        <v>50.03</v>
      </c>
    </row>
    <row r="824" spans="1:38" hidden="1" x14ac:dyDescent="0.2">
      <c r="A824">
        <v>9000238</v>
      </c>
      <c r="B824" t="s">
        <v>2505</v>
      </c>
      <c r="C824" t="s">
        <v>75</v>
      </c>
      <c r="D824" t="s">
        <v>2506</v>
      </c>
      <c r="E824" t="s">
        <v>8445</v>
      </c>
      <c r="F824" t="s">
        <v>125</v>
      </c>
      <c r="G824">
        <v>0</v>
      </c>
      <c r="H824">
        <v>0</v>
      </c>
      <c r="I824">
        <v>0</v>
      </c>
      <c r="J824">
        <v>3.6</v>
      </c>
      <c r="L824">
        <v>6118.16</v>
      </c>
      <c r="M824">
        <v>0</v>
      </c>
      <c r="N824">
        <v>0</v>
      </c>
      <c r="O824">
        <v>0</v>
      </c>
      <c r="Q824">
        <v>6118.16</v>
      </c>
      <c r="R824">
        <v>87168.91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40000</v>
      </c>
      <c r="Y824">
        <v>15238.08</v>
      </c>
      <c r="Z824">
        <v>957.92</v>
      </c>
      <c r="AB824">
        <v>814.57</v>
      </c>
      <c r="AC824">
        <v>143.35</v>
      </c>
      <c r="AD824">
        <v>5974.8099999999995</v>
      </c>
      <c r="AE824">
        <v>143.4</v>
      </c>
      <c r="AF824">
        <v>-5.0000000000011369E-2</v>
      </c>
      <c r="AG824">
        <v>5976.6</v>
      </c>
      <c r="AH824">
        <v>-1.7900000000008731</v>
      </c>
      <c r="AI824">
        <v>6118.16</v>
      </c>
      <c r="AJ824">
        <v>0</v>
      </c>
      <c r="AK824">
        <v>0</v>
      </c>
      <c r="AL824">
        <v>143.35</v>
      </c>
    </row>
    <row r="825" spans="1:38" hidden="1" x14ac:dyDescent="0.2">
      <c r="A825">
        <v>9000237</v>
      </c>
      <c r="B825" t="s">
        <v>2507</v>
      </c>
      <c r="C825" t="s">
        <v>75</v>
      </c>
      <c r="D825" t="s">
        <v>2508</v>
      </c>
      <c r="E825" t="s">
        <v>2509</v>
      </c>
      <c r="F825" t="s">
        <v>125</v>
      </c>
      <c r="G825">
        <v>0</v>
      </c>
      <c r="H825">
        <v>0</v>
      </c>
      <c r="I825">
        <v>0</v>
      </c>
      <c r="J825">
        <v>3.6</v>
      </c>
      <c r="L825">
        <v>6118.16</v>
      </c>
      <c r="M825">
        <v>0</v>
      </c>
      <c r="N825">
        <v>0</v>
      </c>
      <c r="O825">
        <v>0</v>
      </c>
      <c r="Q825">
        <v>6118.16</v>
      </c>
      <c r="R825">
        <v>90208.91</v>
      </c>
      <c r="S825">
        <v>4000</v>
      </c>
      <c r="T825">
        <v>0</v>
      </c>
      <c r="U825">
        <v>0</v>
      </c>
      <c r="V825">
        <v>8000</v>
      </c>
      <c r="W825">
        <v>0</v>
      </c>
      <c r="X825">
        <v>40000</v>
      </c>
      <c r="Y825">
        <v>15576.24</v>
      </c>
      <c r="Z825">
        <v>678.98</v>
      </c>
      <c r="AB825">
        <v>574.25</v>
      </c>
      <c r="AC825">
        <v>104.73</v>
      </c>
      <c r="AD825">
        <v>6013.43</v>
      </c>
      <c r="AE825">
        <v>104.79</v>
      </c>
      <c r="AF825">
        <v>-6.0000000000002274E-2</v>
      </c>
      <c r="AG825">
        <v>6015.21</v>
      </c>
      <c r="AH825">
        <v>-1.7799999999997453</v>
      </c>
      <c r="AI825">
        <v>6118.16</v>
      </c>
      <c r="AJ825">
        <v>0</v>
      </c>
      <c r="AK825">
        <v>0</v>
      </c>
      <c r="AL825">
        <v>104.73</v>
      </c>
    </row>
    <row r="826" spans="1:38" hidden="1" x14ac:dyDescent="0.2">
      <c r="A826">
        <v>9000239</v>
      </c>
      <c r="B826" t="s">
        <v>2510</v>
      </c>
      <c r="C826" t="s">
        <v>75</v>
      </c>
      <c r="D826" t="s">
        <v>2511</v>
      </c>
      <c r="E826" t="s">
        <v>2512</v>
      </c>
      <c r="F826" t="s">
        <v>105</v>
      </c>
      <c r="G826">
        <v>0</v>
      </c>
      <c r="H826">
        <v>0</v>
      </c>
      <c r="I826">
        <v>0</v>
      </c>
      <c r="J826">
        <v>3.6</v>
      </c>
      <c r="L826">
        <v>6118.16</v>
      </c>
      <c r="M826">
        <v>0</v>
      </c>
      <c r="N826">
        <v>0</v>
      </c>
      <c r="O826">
        <v>0</v>
      </c>
      <c r="Q826">
        <v>6118.16</v>
      </c>
      <c r="R826">
        <v>90174.290000000008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40000</v>
      </c>
      <c r="Y826">
        <v>15619.44</v>
      </c>
      <c r="Z826">
        <v>1036.6500000000001</v>
      </c>
      <c r="AB826">
        <v>876.1</v>
      </c>
      <c r="AC826">
        <v>160.55000000000001</v>
      </c>
      <c r="AD826">
        <v>5957.61</v>
      </c>
      <c r="AE826">
        <v>150.61000000000001</v>
      </c>
      <c r="AF826">
        <v>9.9399999999999977</v>
      </c>
      <c r="AG826">
        <v>5969.39</v>
      </c>
      <c r="AH826">
        <v>-11.780000000000655</v>
      </c>
      <c r="AI826">
        <v>6118.16</v>
      </c>
      <c r="AJ826">
        <v>0</v>
      </c>
      <c r="AK826">
        <v>0</v>
      </c>
      <c r="AL826">
        <v>160.55000000000001</v>
      </c>
    </row>
    <row r="827" spans="1:38" hidden="1" x14ac:dyDescent="0.2">
      <c r="A827">
        <v>9000240</v>
      </c>
      <c r="B827" t="s">
        <v>2513</v>
      </c>
      <c r="C827" t="s">
        <v>75</v>
      </c>
      <c r="D827" t="s">
        <v>2514</v>
      </c>
      <c r="E827" t="s">
        <v>8446</v>
      </c>
      <c r="F827" t="s">
        <v>105</v>
      </c>
      <c r="G827">
        <v>0</v>
      </c>
      <c r="H827">
        <v>0</v>
      </c>
      <c r="I827">
        <v>0</v>
      </c>
      <c r="J827">
        <v>3.6</v>
      </c>
      <c r="L827">
        <v>6118.16</v>
      </c>
      <c r="M827">
        <v>0</v>
      </c>
      <c r="N827">
        <v>0</v>
      </c>
      <c r="O827">
        <v>0</v>
      </c>
      <c r="Q827">
        <v>6118.16</v>
      </c>
      <c r="R827">
        <v>79885.600000000006</v>
      </c>
      <c r="S827">
        <v>8000</v>
      </c>
      <c r="T827">
        <v>8000</v>
      </c>
      <c r="U827">
        <v>0</v>
      </c>
      <c r="V827">
        <v>0</v>
      </c>
      <c r="W827">
        <v>0</v>
      </c>
      <c r="X827">
        <v>40000</v>
      </c>
      <c r="Y827">
        <v>15619.44</v>
      </c>
      <c r="Z827">
        <v>247.98</v>
      </c>
      <c r="AB827">
        <v>194.62</v>
      </c>
      <c r="AC827">
        <v>53.36</v>
      </c>
      <c r="AD827">
        <v>6064.8</v>
      </c>
      <c r="AE827">
        <v>53.41</v>
      </c>
      <c r="AF827">
        <v>-4.9999999999997158E-2</v>
      </c>
      <c r="AG827">
        <v>6066.59</v>
      </c>
      <c r="AH827">
        <v>-1.7899999999999636</v>
      </c>
      <c r="AI827">
        <v>6118.16</v>
      </c>
      <c r="AJ827">
        <v>0</v>
      </c>
      <c r="AK827">
        <v>0</v>
      </c>
      <c r="AL827">
        <v>53.36</v>
      </c>
    </row>
    <row r="828" spans="1:38" hidden="1" x14ac:dyDescent="0.2">
      <c r="A828">
        <v>9000242</v>
      </c>
      <c r="B828" t="s">
        <v>2515</v>
      </c>
      <c r="C828" t="s">
        <v>75</v>
      </c>
      <c r="D828" t="s">
        <v>2516</v>
      </c>
      <c r="E828" t="s">
        <v>2517</v>
      </c>
      <c r="F828" t="s">
        <v>105</v>
      </c>
      <c r="G828">
        <v>0</v>
      </c>
      <c r="H828">
        <v>0</v>
      </c>
      <c r="I828">
        <v>0</v>
      </c>
      <c r="J828">
        <v>3.6</v>
      </c>
      <c r="L828">
        <v>6118.16</v>
      </c>
      <c r="M828">
        <v>0</v>
      </c>
      <c r="N828">
        <v>0</v>
      </c>
      <c r="O828">
        <v>0</v>
      </c>
      <c r="Q828">
        <v>6118.16</v>
      </c>
      <c r="R828">
        <v>90722.91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40000</v>
      </c>
      <c r="Y828">
        <v>15619.44</v>
      </c>
      <c r="Z828">
        <v>1053.0999999999999</v>
      </c>
      <c r="AB828">
        <v>902.54</v>
      </c>
      <c r="AC828">
        <v>150.56</v>
      </c>
      <c r="AD828">
        <v>5967.5999999999995</v>
      </c>
      <c r="AE828">
        <v>150.61000000000001</v>
      </c>
      <c r="AF828">
        <v>-5.0000000000011369E-2</v>
      </c>
      <c r="AG828">
        <v>5969.39</v>
      </c>
      <c r="AH828">
        <v>-1.7900000000008731</v>
      </c>
      <c r="AI828">
        <v>6118.16</v>
      </c>
      <c r="AJ828">
        <v>0</v>
      </c>
      <c r="AK828">
        <v>0</v>
      </c>
      <c r="AL828">
        <v>150.56</v>
      </c>
    </row>
    <row r="829" spans="1:38" hidden="1" x14ac:dyDescent="0.2">
      <c r="A829">
        <v>9000224</v>
      </c>
      <c r="B829" t="s">
        <v>2518</v>
      </c>
      <c r="C829" t="s">
        <v>75</v>
      </c>
      <c r="D829" t="s">
        <v>2519</v>
      </c>
      <c r="E829" t="s">
        <v>2520</v>
      </c>
      <c r="F829" t="s">
        <v>125</v>
      </c>
      <c r="G829">
        <v>0</v>
      </c>
      <c r="H829">
        <v>0</v>
      </c>
      <c r="I829">
        <v>0</v>
      </c>
      <c r="J829">
        <v>3.6</v>
      </c>
      <c r="L829">
        <v>6118.16</v>
      </c>
      <c r="M829">
        <v>0</v>
      </c>
      <c r="N829">
        <v>0</v>
      </c>
      <c r="O829">
        <v>0</v>
      </c>
      <c r="Q829">
        <v>6118.16</v>
      </c>
      <c r="R829">
        <v>86592.91</v>
      </c>
      <c r="S829">
        <v>0</v>
      </c>
      <c r="T829">
        <v>0</v>
      </c>
      <c r="U829">
        <v>0</v>
      </c>
      <c r="V829">
        <v>8000</v>
      </c>
      <c r="W829">
        <v>0</v>
      </c>
      <c r="X829">
        <v>40000</v>
      </c>
      <c r="Y829">
        <v>15146.8</v>
      </c>
      <c r="Z829">
        <v>703.38</v>
      </c>
      <c r="AB829">
        <v>591.85</v>
      </c>
      <c r="AC829">
        <v>111.53</v>
      </c>
      <c r="AD829">
        <v>6006.63</v>
      </c>
      <c r="AE829">
        <v>111.59</v>
      </c>
      <c r="AF829">
        <v>-6.0000000000002274E-2</v>
      </c>
      <c r="AG829">
        <v>6008.41</v>
      </c>
      <c r="AH829">
        <v>-1.7799999999997453</v>
      </c>
      <c r="AI829">
        <v>6118.16</v>
      </c>
      <c r="AJ829">
        <v>0</v>
      </c>
      <c r="AK829">
        <v>0</v>
      </c>
      <c r="AL829">
        <v>111.53</v>
      </c>
    </row>
    <row r="830" spans="1:38" hidden="1" x14ac:dyDescent="0.2">
      <c r="A830">
        <v>9000881</v>
      </c>
      <c r="B830" t="s">
        <v>2523</v>
      </c>
      <c r="C830" t="s">
        <v>75</v>
      </c>
      <c r="D830" t="s">
        <v>2524</v>
      </c>
      <c r="E830" t="s">
        <v>2525</v>
      </c>
      <c r="F830" t="s">
        <v>105</v>
      </c>
      <c r="G830">
        <v>0</v>
      </c>
      <c r="H830">
        <v>0</v>
      </c>
      <c r="I830">
        <v>0</v>
      </c>
      <c r="J830">
        <v>3.05</v>
      </c>
      <c r="L830">
        <v>5183.4399999999996</v>
      </c>
      <c r="M830">
        <v>0</v>
      </c>
      <c r="N830">
        <v>0</v>
      </c>
      <c r="O830">
        <v>0</v>
      </c>
      <c r="Q830">
        <v>5183.4399999999996</v>
      </c>
      <c r="R830">
        <v>71029.87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40000</v>
      </c>
      <c r="Y830">
        <v>14033.44</v>
      </c>
      <c r="Z830">
        <v>509.89</v>
      </c>
      <c r="AB830">
        <v>426.16</v>
      </c>
      <c r="AC830">
        <v>83.73</v>
      </c>
      <c r="AD830">
        <v>5099.71</v>
      </c>
      <c r="AE830">
        <v>83.79</v>
      </c>
      <c r="AF830">
        <v>-6.0000000000002274E-2</v>
      </c>
      <c r="AG830">
        <v>5101.21</v>
      </c>
      <c r="AH830">
        <v>-1.5</v>
      </c>
      <c r="AI830">
        <v>5183.4399999999996</v>
      </c>
      <c r="AJ830">
        <v>0</v>
      </c>
      <c r="AK830">
        <v>0</v>
      </c>
      <c r="AL830">
        <v>83.73</v>
      </c>
    </row>
    <row r="831" spans="1:38" hidden="1" x14ac:dyDescent="0.2">
      <c r="A831">
        <v>9000882</v>
      </c>
      <c r="B831" t="s">
        <v>2526</v>
      </c>
      <c r="C831" t="s">
        <v>75</v>
      </c>
      <c r="D831" t="s">
        <v>2527</v>
      </c>
      <c r="E831" t="s">
        <v>2528</v>
      </c>
      <c r="F831" t="s">
        <v>105</v>
      </c>
      <c r="G831">
        <v>0</v>
      </c>
      <c r="H831">
        <v>0</v>
      </c>
      <c r="I831">
        <v>0</v>
      </c>
      <c r="J831">
        <v>2.15</v>
      </c>
      <c r="L831">
        <v>3653.9</v>
      </c>
      <c r="M831">
        <v>0</v>
      </c>
      <c r="N831">
        <v>0</v>
      </c>
      <c r="O831">
        <v>0</v>
      </c>
      <c r="Q831">
        <v>3653.9</v>
      </c>
      <c r="R831">
        <v>71713.989999999991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40000</v>
      </c>
      <c r="Y831">
        <v>12260.08</v>
      </c>
      <c r="Z831">
        <v>583.62</v>
      </c>
      <c r="AB831">
        <v>497.6</v>
      </c>
      <c r="AC831">
        <v>86.02</v>
      </c>
      <c r="AD831">
        <v>3567.88</v>
      </c>
      <c r="AE831">
        <v>86.06</v>
      </c>
      <c r="AF831">
        <v>-4.0000000000006253E-2</v>
      </c>
      <c r="AG831">
        <v>3568.94</v>
      </c>
      <c r="AH831">
        <v>-1.0599999999999454</v>
      </c>
      <c r="AI831">
        <v>3653.9</v>
      </c>
      <c r="AJ831">
        <v>0</v>
      </c>
      <c r="AK831">
        <v>0</v>
      </c>
      <c r="AL831">
        <v>86.02</v>
      </c>
    </row>
    <row r="832" spans="1:38" hidden="1" x14ac:dyDescent="0.2">
      <c r="A832">
        <v>9000883</v>
      </c>
      <c r="B832" t="s">
        <v>2529</v>
      </c>
      <c r="C832" t="s">
        <v>75</v>
      </c>
      <c r="D832" t="s">
        <v>2530</v>
      </c>
      <c r="E832" t="s">
        <v>2531</v>
      </c>
      <c r="F832" t="s">
        <v>105</v>
      </c>
      <c r="G832">
        <v>0</v>
      </c>
      <c r="H832">
        <v>0</v>
      </c>
      <c r="I832">
        <v>0</v>
      </c>
      <c r="J832">
        <v>2.15</v>
      </c>
      <c r="L832">
        <v>3653.9</v>
      </c>
      <c r="M832">
        <v>0</v>
      </c>
      <c r="N832">
        <v>0</v>
      </c>
      <c r="O832">
        <v>0</v>
      </c>
      <c r="Q832">
        <v>3653.9</v>
      </c>
      <c r="R832">
        <v>70456.89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40000</v>
      </c>
      <c r="Y832">
        <v>12102.72</v>
      </c>
      <c r="Z832">
        <v>550.63</v>
      </c>
      <c r="AB832">
        <v>467.7</v>
      </c>
      <c r="AC832">
        <v>82.93</v>
      </c>
      <c r="AD832">
        <v>3570.9700000000003</v>
      </c>
      <c r="AE832">
        <v>82.95</v>
      </c>
      <c r="AF832">
        <v>-1.9999999999996021E-2</v>
      </c>
      <c r="AG832">
        <v>3572.05</v>
      </c>
      <c r="AH832">
        <v>-1.0799999999999272</v>
      </c>
      <c r="AI832">
        <v>3653.9</v>
      </c>
      <c r="AJ832">
        <v>0</v>
      </c>
      <c r="AK832">
        <v>0</v>
      </c>
      <c r="AL832">
        <v>82.93</v>
      </c>
    </row>
    <row r="833" spans="1:38" hidden="1" x14ac:dyDescent="0.2">
      <c r="A833">
        <v>9000360</v>
      </c>
      <c r="B833" t="s">
        <v>2532</v>
      </c>
      <c r="C833" t="s">
        <v>61</v>
      </c>
      <c r="D833" t="s">
        <v>2533</v>
      </c>
      <c r="E833" t="s">
        <v>2534</v>
      </c>
      <c r="F833" t="s">
        <v>105</v>
      </c>
      <c r="G833">
        <v>0</v>
      </c>
      <c r="H833">
        <v>0</v>
      </c>
      <c r="I833">
        <v>0</v>
      </c>
      <c r="J833">
        <v>3.05</v>
      </c>
      <c r="L833">
        <v>5160.63</v>
      </c>
      <c r="M833">
        <v>0</v>
      </c>
      <c r="N833">
        <v>0</v>
      </c>
      <c r="O833">
        <v>0</v>
      </c>
      <c r="Q833">
        <v>5160.63</v>
      </c>
      <c r="R833">
        <v>82558.900000000009</v>
      </c>
      <c r="S833">
        <v>8000</v>
      </c>
      <c r="T833">
        <v>0</v>
      </c>
      <c r="U833">
        <v>8800</v>
      </c>
      <c r="V833">
        <v>8000</v>
      </c>
      <c r="W833">
        <v>0</v>
      </c>
      <c r="X833">
        <v>40000</v>
      </c>
      <c r="Y833">
        <v>14019.68</v>
      </c>
      <c r="Z833">
        <v>112.18</v>
      </c>
      <c r="AB833">
        <v>80.930000000000007</v>
      </c>
      <c r="AC833">
        <v>31.25</v>
      </c>
      <c r="AD833">
        <v>5129.38</v>
      </c>
      <c r="AE833">
        <v>0</v>
      </c>
      <c r="AF833">
        <v>31.25</v>
      </c>
      <c r="AG833">
        <v>5154.67</v>
      </c>
      <c r="AH833">
        <v>-25.289999999999964</v>
      </c>
      <c r="AI833">
        <v>5160.63</v>
      </c>
      <c r="AJ833">
        <v>0</v>
      </c>
      <c r="AK833">
        <v>0</v>
      </c>
      <c r="AL833">
        <v>31.25</v>
      </c>
    </row>
    <row r="834" spans="1:38" hidden="1" x14ac:dyDescent="0.2">
      <c r="A834">
        <v>9000184</v>
      </c>
      <c r="B834" t="s">
        <v>2535</v>
      </c>
      <c r="C834" t="s">
        <v>61</v>
      </c>
      <c r="D834" t="s">
        <v>2536</v>
      </c>
      <c r="E834" t="s">
        <v>3183</v>
      </c>
      <c r="F834" t="s">
        <v>125</v>
      </c>
      <c r="G834">
        <v>0</v>
      </c>
      <c r="H834">
        <v>0</v>
      </c>
      <c r="I834">
        <v>0</v>
      </c>
      <c r="J834">
        <v>4.5</v>
      </c>
      <c r="L834">
        <v>7614.05</v>
      </c>
      <c r="M834">
        <v>0</v>
      </c>
      <c r="N834">
        <v>0</v>
      </c>
      <c r="O834">
        <v>0</v>
      </c>
      <c r="Q834">
        <v>7614.05</v>
      </c>
      <c r="R834">
        <v>104690.69</v>
      </c>
      <c r="S834">
        <v>8000</v>
      </c>
      <c r="T834">
        <v>8000</v>
      </c>
      <c r="U834">
        <v>0</v>
      </c>
      <c r="V834">
        <v>16000</v>
      </c>
      <c r="W834">
        <v>0</v>
      </c>
      <c r="X834">
        <v>40000</v>
      </c>
      <c r="Y834">
        <v>18207.04</v>
      </c>
      <c r="Z834">
        <v>434.51</v>
      </c>
      <c r="AB834">
        <v>348.82</v>
      </c>
      <c r="AC834">
        <v>85.69</v>
      </c>
      <c r="AD834">
        <v>7528.3600000000006</v>
      </c>
      <c r="AE834">
        <v>79.12</v>
      </c>
      <c r="AF834">
        <v>6.5699999999999932</v>
      </c>
      <c r="AG834">
        <v>7526.13</v>
      </c>
      <c r="AH834">
        <v>2.2300000000004729</v>
      </c>
      <c r="AI834">
        <v>7614.05</v>
      </c>
      <c r="AJ834">
        <v>0</v>
      </c>
      <c r="AK834">
        <v>0</v>
      </c>
      <c r="AL834">
        <v>85.69</v>
      </c>
    </row>
    <row r="835" spans="1:38" hidden="1" x14ac:dyDescent="0.2">
      <c r="A835">
        <v>9000310</v>
      </c>
      <c r="B835" t="s">
        <v>2537</v>
      </c>
      <c r="C835" t="s">
        <v>82</v>
      </c>
      <c r="D835" t="s">
        <v>2538</v>
      </c>
      <c r="E835" t="s">
        <v>2539</v>
      </c>
      <c r="F835" t="s">
        <v>125</v>
      </c>
      <c r="G835">
        <v>0</v>
      </c>
      <c r="H835">
        <v>0</v>
      </c>
      <c r="I835">
        <v>0</v>
      </c>
      <c r="J835">
        <v>3.6</v>
      </c>
      <c r="L835">
        <v>5975.49</v>
      </c>
      <c r="M835">
        <v>0</v>
      </c>
      <c r="N835">
        <v>0</v>
      </c>
      <c r="O835">
        <v>0</v>
      </c>
      <c r="Q835">
        <v>5975.49</v>
      </c>
      <c r="R835">
        <v>87208.87000000001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40000</v>
      </c>
      <c r="Y835">
        <v>17086.560000000001</v>
      </c>
      <c r="Z835">
        <v>903.67</v>
      </c>
      <c r="AB835">
        <v>753.53</v>
      </c>
      <c r="AC835">
        <v>150.13999999999999</v>
      </c>
      <c r="AD835">
        <v>5825.3499999999995</v>
      </c>
      <c r="AE835">
        <v>149.44999999999999</v>
      </c>
      <c r="AF835">
        <v>0.68999999999999773</v>
      </c>
      <c r="AG835">
        <v>5802.85</v>
      </c>
      <c r="AH835">
        <v>22.499999999999091</v>
      </c>
      <c r="AI835">
        <v>5975.49</v>
      </c>
      <c r="AJ835">
        <v>0</v>
      </c>
      <c r="AK835">
        <v>0</v>
      </c>
      <c r="AL835">
        <v>150.13999999999999</v>
      </c>
    </row>
    <row r="836" spans="1:38" hidden="1" x14ac:dyDescent="0.2">
      <c r="A836">
        <v>9000298</v>
      </c>
      <c r="B836" t="s">
        <v>2540</v>
      </c>
      <c r="C836" t="s">
        <v>82</v>
      </c>
      <c r="D836" t="s">
        <v>2541</v>
      </c>
      <c r="E836" t="s">
        <v>2542</v>
      </c>
      <c r="F836" t="s">
        <v>105</v>
      </c>
      <c r="G836">
        <v>0</v>
      </c>
      <c r="H836">
        <v>0</v>
      </c>
      <c r="I836">
        <v>0</v>
      </c>
      <c r="J836">
        <v>3.05</v>
      </c>
      <c r="L836">
        <v>5264.79</v>
      </c>
      <c r="M836">
        <v>0</v>
      </c>
      <c r="N836">
        <v>0</v>
      </c>
      <c r="O836">
        <v>0</v>
      </c>
      <c r="Q836">
        <v>5264.79</v>
      </c>
      <c r="R836">
        <v>75088.739999999991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40000</v>
      </c>
      <c r="Y836">
        <v>14033.44</v>
      </c>
      <c r="Z836">
        <v>631.66</v>
      </c>
      <c r="AB836">
        <v>545.48</v>
      </c>
      <c r="AC836">
        <v>86.18</v>
      </c>
      <c r="AD836">
        <v>5178.6099999999997</v>
      </c>
      <c r="AE836">
        <v>84.31</v>
      </c>
      <c r="AF836">
        <v>1.8700000000000045</v>
      </c>
      <c r="AG836">
        <v>5118.3399999999992</v>
      </c>
      <c r="AH836">
        <v>60.270000000000437</v>
      </c>
      <c r="AI836">
        <v>5264.79</v>
      </c>
      <c r="AJ836">
        <v>0</v>
      </c>
      <c r="AK836">
        <v>0</v>
      </c>
      <c r="AL836">
        <v>86.18</v>
      </c>
    </row>
    <row r="837" spans="1:38" hidden="1" x14ac:dyDescent="0.2">
      <c r="A837">
        <v>9000300</v>
      </c>
      <c r="B837" t="s">
        <v>2543</v>
      </c>
      <c r="C837" t="s">
        <v>82</v>
      </c>
      <c r="D837" t="s">
        <v>2544</v>
      </c>
      <c r="E837" t="s">
        <v>2545</v>
      </c>
      <c r="F837" t="s">
        <v>105</v>
      </c>
      <c r="G837">
        <v>0</v>
      </c>
      <c r="H837">
        <v>0</v>
      </c>
      <c r="I837">
        <v>0</v>
      </c>
      <c r="J837">
        <v>2.15</v>
      </c>
      <c r="L837">
        <v>3580.7</v>
      </c>
      <c r="M837">
        <v>0</v>
      </c>
      <c r="N837">
        <v>0</v>
      </c>
      <c r="O837">
        <v>0</v>
      </c>
      <c r="Q837">
        <v>3580.7</v>
      </c>
      <c r="R837">
        <v>62310.659999999996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40000</v>
      </c>
      <c r="Y837">
        <v>11558.32</v>
      </c>
      <c r="Z837">
        <v>322.57</v>
      </c>
      <c r="AB837">
        <v>274.54000000000002</v>
      </c>
      <c r="AC837">
        <v>48.03</v>
      </c>
      <c r="AD837">
        <v>3532.6699999999996</v>
      </c>
      <c r="AE837">
        <v>48.96</v>
      </c>
      <c r="AF837">
        <v>-0.92999999999999972</v>
      </c>
      <c r="AG837">
        <v>3563.0299999999997</v>
      </c>
      <c r="AH837">
        <v>-30.360000000000127</v>
      </c>
      <c r="AI837">
        <v>3580.7</v>
      </c>
      <c r="AJ837">
        <v>0</v>
      </c>
      <c r="AK837">
        <v>0</v>
      </c>
      <c r="AL837">
        <v>48.03</v>
      </c>
    </row>
    <row r="838" spans="1:38" hidden="1" x14ac:dyDescent="0.2">
      <c r="A838">
        <v>9000303</v>
      </c>
      <c r="B838" t="s">
        <v>2546</v>
      </c>
      <c r="C838" t="s">
        <v>82</v>
      </c>
      <c r="D838" t="s">
        <v>2547</v>
      </c>
      <c r="E838" t="s">
        <v>2548</v>
      </c>
      <c r="F838" t="s">
        <v>105</v>
      </c>
      <c r="G838">
        <v>0</v>
      </c>
      <c r="H838">
        <v>0</v>
      </c>
      <c r="I838">
        <v>0</v>
      </c>
      <c r="J838">
        <v>3.05</v>
      </c>
      <c r="L838">
        <v>5167.01</v>
      </c>
      <c r="M838">
        <v>0</v>
      </c>
      <c r="N838">
        <v>0</v>
      </c>
      <c r="O838">
        <v>0</v>
      </c>
      <c r="Q838">
        <v>5167.01</v>
      </c>
      <c r="R838">
        <v>80744.36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40000</v>
      </c>
      <c r="Y838">
        <v>14019.68</v>
      </c>
      <c r="Z838">
        <v>801.74</v>
      </c>
      <c r="AB838">
        <v>682.35</v>
      </c>
      <c r="AC838">
        <v>119.39</v>
      </c>
      <c r="AD838">
        <v>5047.62</v>
      </c>
      <c r="AE838">
        <v>118.51</v>
      </c>
      <c r="AF838">
        <v>0.87999999999999545</v>
      </c>
      <c r="AG838">
        <v>5019.58</v>
      </c>
      <c r="AH838">
        <v>28.039999999999964</v>
      </c>
      <c r="AI838">
        <v>5167.01</v>
      </c>
      <c r="AJ838">
        <v>0</v>
      </c>
      <c r="AK838">
        <v>0</v>
      </c>
      <c r="AL838">
        <v>119.39</v>
      </c>
    </row>
    <row r="839" spans="1:38" hidden="1" x14ac:dyDescent="0.2">
      <c r="A839">
        <v>9000309</v>
      </c>
      <c r="B839" t="s">
        <v>2549</v>
      </c>
      <c r="C839" t="s">
        <v>82</v>
      </c>
      <c r="D839" t="s">
        <v>2550</v>
      </c>
      <c r="E839" t="s">
        <v>2551</v>
      </c>
      <c r="F839" t="s">
        <v>105</v>
      </c>
      <c r="G839">
        <v>0</v>
      </c>
      <c r="H839">
        <v>0</v>
      </c>
      <c r="I839">
        <v>0</v>
      </c>
      <c r="J839">
        <v>3.05</v>
      </c>
      <c r="L839">
        <v>5079.6000000000004</v>
      </c>
      <c r="M839">
        <v>0</v>
      </c>
      <c r="N839">
        <v>0</v>
      </c>
      <c r="O839">
        <v>0</v>
      </c>
      <c r="Q839">
        <v>5079.6000000000004</v>
      </c>
      <c r="R839">
        <v>71132.350000000006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40000</v>
      </c>
      <c r="Y839">
        <v>14019.68</v>
      </c>
      <c r="Z839">
        <v>513.38</v>
      </c>
      <c r="AB839">
        <v>433.82</v>
      </c>
      <c r="AC839">
        <v>79.56</v>
      </c>
      <c r="AD839">
        <v>5000.04</v>
      </c>
      <c r="AE839">
        <v>80.900000000000006</v>
      </c>
      <c r="AF839">
        <v>-1.3400000000000034</v>
      </c>
      <c r="AG839">
        <v>5043.09</v>
      </c>
      <c r="AH839">
        <v>-43.050000000000182</v>
      </c>
      <c r="AI839">
        <v>5079.6000000000004</v>
      </c>
      <c r="AJ839">
        <v>0</v>
      </c>
      <c r="AK839">
        <v>0</v>
      </c>
      <c r="AL839">
        <v>79.56</v>
      </c>
    </row>
    <row r="840" spans="1:38" hidden="1" x14ac:dyDescent="0.2">
      <c r="A840">
        <v>9000438</v>
      </c>
      <c r="B840" t="s">
        <v>2552</v>
      </c>
      <c r="C840" t="s">
        <v>109</v>
      </c>
      <c r="D840" t="s">
        <v>2553</v>
      </c>
      <c r="E840" t="s">
        <v>2554</v>
      </c>
      <c r="F840" t="s">
        <v>125</v>
      </c>
      <c r="G840">
        <v>0</v>
      </c>
      <c r="H840">
        <v>0</v>
      </c>
      <c r="I840">
        <v>0</v>
      </c>
      <c r="J840">
        <v>4.5</v>
      </c>
      <c r="L840">
        <v>7645.41</v>
      </c>
      <c r="M840">
        <v>0</v>
      </c>
      <c r="N840">
        <v>0</v>
      </c>
      <c r="O840">
        <v>0</v>
      </c>
      <c r="Q840">
        <v>7645.41</v>
      </c>
      <c r="R840">
        <v>98810.07</v>
      </c>
      <c r="S840">
        <v>0</v>
      </c>
      <c r="T840">
        <v>6000</v>
      </c>
      <c r="U840">
        <v>0</v>
      </c>
      <c r="V840">
        <v>0</v>
      </c>
      <c r="W840">
        <v>0</v>
      </c>
      <c r="X840">
        <v>40000</v>
      </c>
      <c r="Y840">
        <v>17234.8</v>
      </c>
      <c r="Z840">
        <v>1067.26</v>
      </c>
      <c r="AB840">
        <v>906.94</v>
      </c>
      <c r="AC840">
        <v>160.32</v>
      </c>
      <c r="AD840">
        <v>7485.09</v>
      </c>
      <c r="AE840">
        <v>160.33000000000001</v>
      </c>
      <c r="AF840">
        <v>-1.0000000000019327E-2</v>
      </c>
      <c r="AG840">
        <v>7485.08</v>
      </c>
      <c r="AH840">
        <v>1.0000000000218279E-2</v>
      </c>
      <c r="AI840">
        <v>7645.41</v>
      </c>
      <c r="AJ840">
        <v>0</v>
      </c>
      <c r="AK840">
        <v>0</v>
      </c>
      <c r="AL840">
        <v>160.32</v>
      </c>
    </row>
    <row r="841" spans="1:38" hidden="1" x14ac:dyDescent="0.2">
      <c r="A841">
        <v>9000444</v>
      </c>
      <c r="B841" t="s">
        <v>2555</v>
      </c>
      <c r="C841" t="s">
        <v>109</v>
      </c>
      <c r="D841" t="s">
        <v>2556</v>
      </c>
      <c r="E841" t="s">
        <v>2557</v>
      </c>
      <c r="F841" t="s">
        <v>105</v>
      </c>
      <c r="G841">
        <v>0</v>
      </c>
      <c r="H841">
        <v>0</v>
      </c>
      <c r="I841">
        <v>0</v>
      </c>
      <c r="J841">
        <v>2.15</v>
      </c>
      <c r="L841">
        <v>3652.8</v>
      </c>
      <c r="M841">
        <v>0</v>
      </c>
      <c r="N841">
        <v>0</v>
      </c>
      <c r="O841">
        <v>0</v>
      </c>
      <c r="Q841">
        <v>3652.8</v>
      </c>
      <c r="R841">
        <v>69065.490000000005</v>
      </c>
      <c r="S841">
        <v>8000</v>
      </c>
      <c r="T841">
        <v>8000</v>
      </c>
      <c r="U841">
        <v>0</v>
      </c>
      <c r="V841">
        <v>8000</v>
      </c>
      <c r="W841">
        <v>0</v>
      </c>
      <c r="X841">
        <v>40000</v>
      </c>
      <c r="Y841">
        <v>11649.6</v>
      </c>
      <c r="Z841">
        <v>0</v>
      </c>
      <c r="AB841">
        <v>0</v>
      </c>
      <c r="AC841">
        <v>0</v>
      </c>
      <c r="AD841">
        <v>3652.8</v>
      </c>
      <c r="AE841">
        <v>0</v>
      </c>
      <c r="AF841">
        <v>0</v>
      </c>
      <c r="AG841">
        <v>3652.8</v>
      </c>
      <c r="AH841">
        <v>0</v>
      </c>
      <c r="AI841">
        <v>3652.8</v>
      </c>
      <c r="AJ841">
        <v>0</v>
      </c>
      <c r="AK841">
        <v>0</v>
      </c>
      <c r="AL841">
        <v>0</v>
      </c>
    </row>
    <row r="842" spans="1:38" hidden="1" x14ac:dyDescent="0.2">
      <c r="A842">
        <v>9000447</v>
      </c>
      <c r="B842" t="s">
        <v>2558</v>
      </c>
      <c r="C842" t="s">
        <v>109</v>
      </c>
      <c r="D842" t="s">
        <v>2559</v>
      </c>
      <c r="E842" t="s">
        <v>2560</v>
      </c>
      <c r="F842" t="s">
        <v>125</v>
      </c>
      <c r="G842">
        <v>0</v>
      </c>
      <c r="H842">
        <v>0</v>
      </c>
      <c r="I842">
        <v>0</v>
      </c>
      <c r="J842">
        <v>4.5</v>
      </c>
      <c r="L842">
        <v>7645.41</v>
      </c>
      <c r="M842">
        <v>0</v>
      </c>
      <c r="N842">
        <v>0</v>
      </c>
      <c r="O842">
        <v>0</v>
      </c>
      <c r="Q842">
        <v>7645.41</v>
      </c>
      <c r="R842">
        <v>102150.07</v>
      </c>
      <c r="S842">
        <v>4000</v>
      </c>
      <c r="T842">
        <v>0</v>
      </c>
      <c r="U842">
        <v>0</v>
      </c>
      <c r="V842">
        <v>8000</v>
      </c>
      <c r="W842">
        <v>0</v>
      </c>
      <c r="X842">
        <v>40000</v>
      </c>
      <c r="Y842">
        <v>17868.96</v>
      </c>
      <c r="Z842">
        <v>968.43</v>
      </c>
      <c r="AB842">
        <v>819.49</v>
      </c>
      <c r="AC842">
        <v>148.94</v>
      </c>
      <c r="AD842">
        <v>7496.47</v>
      </c>
      <c r="AE842">
        <v>148.94</v>
      </c>
      <c r="AF842">
        <v>0</v>
      </c>
      <c r="AG842">
        <v>7496.47</v>
      </c>
      <c r="AH842">
        <v>0</v>
      </c>
      <c r="AI842">
        <v>7645.41</v>
      </c>
      <c r="AJ842">
        <v>0</v>
      </c>
      <c r="AK842">
        <v>0</v>
      </c>
      <c r="AL842">
        <v>148.94</v>
      </c>
    </row>
    <row r="843" spans="1:38" hidden="1" x14ac:dyDescent="0.2">
      <c r="A843">
        <v>9000449</v>
      </c>
      <c r="B843" t="s">
        <v>2561</v>
      </c>
      <c r="C843" t="s">
        <v>109</v>
      </c>
      <c r="D843" t="s">
        <v>2562</v>
      </c>
      <c r="E843" t="s">
        <v>2563</v>
      </c>
      <c r="F843" t="s">
        <v>105</v>
      </c>
      <c r="G843">
        <v>0</v>
      </c>
      <c r="H843">
        <v>0</v>
      </c>
      <c r="I843">
        <v>0</v>
      </c>
      <c r="J843">
        <v>2.15</v>
      </c>
      <c r="L843">
        <v>3652.82</v>
      </c>
      <c r="M843">
        <v>0</v>
      </c>
      <c r="N843">
        <v>0</v>
      </c>
      <c r="O843">
        <v>0</v>
      </c>
      <c r="Q843">
        <v>3652.82</v>
      </c>
      <c r="R843">
        <v>69054.77</v>
      </c>
      <c r="S843">
        <v>0</v>
      </c>
      <c r="T843">
        <v>8000</v>
      </c>
      <c r="U843">
        <v>0</v>
      </c>
      <c r="V843">
        <v>8000</v>
      </c>
      <c r="W843">
        <v>0</v>
      </c>
      <c r="X843">
        <v>40000</v>
      </c>
      <c r="Y843">
        <v>11649.6</v>
      </c>
      <c r="Z843">
        <v>42.16</v>
      </c>
      <c r="AB843">
        <v>20.350000000000001</v>
      </c>
      <c r="AC843">
        <v>21.81</v>
      </c>
      <c r="AD843">
        <v>3631.01</v>
      </c>
      <c r="AE843">
        <v>14.21</v>
      </c>
      <c r="AF843">
        <v>7.5999999999999979</v>
      </c>
      <c r="AG843">
        <v>3638.61</v>
      </c>
      <c r="AH843">
        <v>-7.5999999999999091</v>
      </c>
      <c r="AI843">
        <v>3652.82</v>
      </c>
      <c r="AJ843">
        <v>0</v>
      </c>
      <c r="AK843">
        <v>0</v>
      </c>
      <c r="AL843">
        <v>21.81</v>
      </c>
    </row>
    <row r="844" spans="1:38" hidden="1" x14ac:dyDescent="0.2">
      <c r="A844">
        <v>9000364</v>
      </c>
      <c r="B844" t="s">
        <v>2564</v>
      </c>
      <c r="C844" t="s">
        <v>122</v>
      </c>
      <c r="D844" t="s">
        <v>2565</v>
      </c>
      <c r="E844" t="s">
        <v>2566</v>
      </c>
      <c r="F844" t="s">
        <v>125</v>
      </c>
      <c r="G844">
        <v>0</v>
      </c>
      <c r="H844">
        <v>0</v>
      </c>
      <c r="I844">
        <v>0</v>
      </c>
      <c r="J844">
        <v>3.6</v>
      </c>
      <c r="L844">
        <v>7425</v>
      </c>
      <c r="M844">
        <v>0</v>
      </c>
      <c r="N844">
        <v>0</v>
      </c>
      <c r="O844">
        <v>0</v>
      </c>
      <c r="Q844">
        <v>7425</v>
      </c>
      <c r="R844">
        <v>105384</v>
      </c>
      <c r="S844">
        <v>8000</v>
      </c>
      <c r="T844">
        <v>8000</v>
      </c>
      <c r="U844">
        <v>0</v>
      </c>
      <c r="V844">
        <v>8000</v>
      </c>
      <c r="W844">
        <v>0</v>
      </c>
      <c r="X844">
        <v>40000</v>
      </c>
      <c r="Y844">
        <v>15589.36</v>
      </c>
      <c r="Z844">
        <v>773.84</v>
      </c>
      <c r="AB844">
        <v>674.47</v>
      </c>
      <c r="AC844">
        <v>99.37</v>
      </c>
      <c r="AD844">
        <v>7325.63</v>
      </c>
      <c r="AE844">
        <v>99.37</v>
      </c>
      <c r="AF844">
        <v>0</v>
      </c>
      <c r="AG844">
        <v>7325.63</v>
      </c>
      <c r="AH844">
        <v>0</v>
      </c>
      <c r="AI844">
        <v>7425</v>
      </c>
      <c r="AJ844">
        <v>0</v>
      </c>
      <c r="AK844">
        <v>0</v>
      </c>
      <c r="AL844">
        <v>99.37</v>
      </c>
    </row>
    <row r="845" spans="1:38" hidden="1" x14ac:dyDescent="0.2">
      <c r="A845">
        <v>9000420</v>
      </c>
      <c r="B845" t="s">
        <v>2567</v>
      </c>
      <c r="C845" t="s">
        <v>122</v>
      </c>
      <c r="D845" t="s">
        <v>2568</v>
      </c>
      <c r="E845" t="s">
        <v>2569</v>
      </c>
      <c r="F845" t="s">
        <v>105</v>
      </c>
      <c r="G845">
        <v>0</v>
      </c>
      <c r="H845">
        <v>0</v>
      </c>
      <c r="I845">
        <v>0</v>
      </c>
      <c r="J845">
        <v>3.6</v>
      </c>
      <c r="L845">
        <v>5940</v>
      </c>
      <c r="M845">
        <v>0</v>
      </c>
      <c r="N845">
        <v>80</v>
      </c>
      <c r="O845">
        <v>0</v>
      </c>
      <c r="Q845">
        <v>6020</v>
      </c>
      <c r="R845">
        <v>80676.5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40000</v>
      </c>
      <c r="Y845">
        <v>14348.96</v>
      </c>
      <c r="Z845">
        <v>789.83</v>
      </c>
      <c r="AB845">
        <v>666.12</v>
      </c>
      <c r="AC845">
        <v>123.71</v>
      </c>
      <c r="AD845">
        <v>5896.29</v>
      </c>
      <c r="AE845">
        <v>121.3</v>
      </c>
      <c r="AF845">
        <v>2.4099999999999966</v>
      </c>
      <c r="AG845">
        <v>5818.7</v>
      </c>
      <c r="AH845">
        <v>77.590000000000146</v>
      </c>
      <c r="AI845">
        <v>6020</v>
      </c>
      <c r="AJ845">
        <v>0</v>
      </c>
      <c r="AK845">
        <v>0</v>
      </c>
      <c r="AL845">
        <v>123.71</v>
      </c>
    </row>
    <row r="846" spans="1:38" hidden="1" x14ac:dyDescent="0.2">
      <c r="A846">
        <v>9000384</v>
      </c>
      <c r="B846" t="s">
        <v>339</v>
      </c>
      <c r="C846" t="s">
        <v>122</v>
      </c>
      <c r="D846" t="s">
        <v>2570</v>
      </c>
      <c r="E846" t="s">
        <v>2571</v>
      </c>
      <c r="F846" t="s">
        <v>125</v>
      </c>
      <c r="G846">
        <v>0</v>
      </c>
      <c r="H846">
        <v>0</v>
      </c>
      <c r="I846">
        <v>0</v>
      </c>
      <c r="J846">
        <v>4.5</v>
      </c>
      <c r="L846">
        <v>7425</v>
      </c>
      <c r="M846">
        <v>0</v>
      </c>
      <c r="N846">
        <v>0</v>
      </c>
      <c r="O846">
        <v>0</v>
      </c>
      <c r="Q846">
        <v>7425</v>
      </c>
      <c r="R846">
        <v>96460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40000</v>
      </c>
      <c r="Y846">
        <v>17234.8</v>
      </c>
      <c r="Z846">
        <v>1402.52</v>
      </c>
      <c r="AB846">
        <v>1001.69</v>
      </c>
      <c r="AC846">
        <v>400.83</v>
      </c>
      <c r="AD846">
        <v>7024.17</v>
      </c>
      <c r="AE846">
        <v>173.57</v>
      </c>
      <c r="AF846">
        <v>227.26</v>
      </c>
      <c r="AG846">
        <v>7201.43</v>
      </c>
      <c r="AH846">
        <v>-177.26000000000022</v>
      </c>
      <c r="AI846">
        <v>7425</v>
      </c>
      <c r="AJ846">
        <v>0</v>
      </c>
      <c r="AK846">
        <v>0</v>
      </c>
      <c r="AL846">
        <v>400.83</v>
      </c>
    </row>
    <row r="847" spans="1:38" hidden="1" x14ac:dyDescent="0.2">
      <c r="A847">
        <v>9000385</v>
      </c>
      <c r="B847" t="s">
        <v>2572</v>
      </c>
      <c r="C847" t="s">
        <v>122</v>
      </c>
      <c r="D847" t="s">
        <v>2573</v>
      </c>
      <c r="E847" t="s">
        <v>2574</v>
      </c>
      <c r="F847" t="s">
        <v>125</v>
      </c>
      <c r="G847">
        <v>0</v>
      </c>
      <c r="H847">
        <v>0</v>
      </c>
      <c r="I847">
        <v>0</v>
      </c>
      <c r="J847">
        <v>3.6</v>
      </c>
      <c r="L847">
        <v>5940</v>
      </c>
      <c r="M847">
        <v>0</v>
      </c>
      <c r="N847">
        <v>0</v>
      </c>
      <c r="O847">
        <v>0</v>
      </c>
      <c r="Q847">
        <v>5940</v>
      </c>
      <c r="R847">
        <v>85207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40000</v>
      </c>
      <c r="Y847">
        <v>15238.08</v>
      </c>
      <c r="Z847">
        <v>899.07</v>
      </c>
      <c r="AB847">
        <v>761.06</v>
      </c>
      <c r="AC847">
        <v>138.01</v>
      </c>
      <c r="AD847">
        <v>5801.99</v>
      </c>
      <c r="AE847">
        <v>138.01</v>
      </c>
      <c r="AF847">
        <v>0</v>
      </c>
      <c r="AG847">
        <v>5801.99</v>
      </c>
      <c r="AH847">
        <v>0</v>
      </c>
      <c r="AI847">
        <v>5940</v>
      </c>
      <c r="AJ847">
        <v>0</v>
      </c>
      <c r="AK847">
        <v>0</v>
      </c>
      <c r="AL847">
        <v>138.01</v>
      </c>
    </row>
    <row r="848" spans="1:38" hidden="1" x14ac:dyDescent="0.2">
      <c r="A848">
        <v>9000405</v>
      </c>
      <c r="B848" t="s">
        <v>2575</v>
      </c>
      <c r="C848" t="s">
        <v>122</v>
      </c>
      <c r="D848" t="s">
        <v>2576</v>
      </c>
      <c r="E848" t="s">
        <v>2577</v>
      </c>
      <c r="F848" t="s">
        <v>105</v>
      </c>
      <c r="G848">
        <v>0</v>
      </c>
      <c r="H848">
        <v>0</v>
      </c>
      <c r="I848">
        <v>0</v>
      </c>
      <c r="J848">
        <v>2.15</v>
      </c>
      <c r="L848">
        <v>3547</v>
      </c>
      <c r="M848">
        <v>0</v>
      </c>
      <c r="N848">
        <v>50</v>
      </c>
      <c r="O848">
        <v>0</v>
      </c>
      <c r="Q848">
        <v>3597</v>
      </c>
      <c r="R848">
        <v>71913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40000</v>
      </c>
      <c r="Y848">
        <v>11996.8</v>
      </c>
      <c r="Z848">
        <v>597.49</v>
      </c>
      <c r="AB848">
        <v>518.27</v>
      </c>
      <c r="AC848">
        <v>79.22</v>
      </c>
      <c r="AD848">
        <v>3517.78</v>
      </c>
      <c r="AE848">
        <v>80.709999999999994</v>
      </c>
      <c r="AF848">
        <v>-1.4899999999999949</v>
      </c>
      <c r="AG848">
        <v>3566.29</v>
      </c>
      <c r="AH848">
        <v>-48.509999999999764</v>
      </c>
      <c r="AI848">
        <v>3597</v>
      </c>
      <c r="AJ848">
        <v>0</v>
      </c>
      <c r="AK848">
        <v>0</v>
      </c>
      <c r="AL848">
        <v>79.22</v>
      </c>
    </row>
    <row r="849" spans="1:38" hidden="1" x14ac:dyDescent="0.2">
      <c r="A849">
        <v>9000421</v>
      </c>
      <c r="B849" t="s">
        <v>2578</v>
      </c>
      <c r="C849" t="s">
        <v>122</v>
      </c>
      <c r="D849" t="s">
        <v>2579</v>
      </c>
      <c r="E849" t="s">
        <v>2580</v>
      </c>
      <c r="F849" t="s">
        <v>105</v>
      </c>
      <c r="G849">
        <v>0</v>
      </c>
      <c r="H849">
        <v>0</v>
      </c>
      <c r="I849">
        <v>0</v>
      </c>
      <c r="J849">
        <v>2.15</v>
      </c>
      <c r="L849">
        <v>3547</v>
      </c>
      <c r="M849">
        <v>0</v>
      </c>
      <c r="N849">
        <v>0</v>
      </c>
      <c r="O849">
        <v>0</v>
      </c>
      <c r="Q849">
        <v>3547</v>
      </c>
      <c r="R849">
        <v>71122.17</v>
      </c>
      <c r="S849">
        <v>8000</v>
      </c>
      <c r="T849">
        <v>8000</v>
      </c>
      <c r="U849">
        <v>0</v>
      </c>
      <c r="V849">
        <v>8000</v>
      </c>
      <c r="W849">
        <v>0</v>
      </c>
      <c r="X849">
        <v>40000</v>
      </c>
      <c r="Y849">
        <v>11990.24</v>
      </c>
      <c r="Z849">
        <v>0</v>
      </c>
      <c r="AB849">
        <v>0</v>
      </c>
      <c r="AC849">
        <v>0</v>
      </c>
      <c r="AD849">
        <v>3547</v>
      </c>
      <c r="AE849">
        <v>0</v>
      </c>
      <c r="AF849">
        <v>0</v>
      </c>
      <c r="AG849">
        <v>3547</v>
      </c>
      <c r="AH849">
        <v>0</v>
      </c>
      <c r="AI849">
        <v>3547</v>
      </c>
      <c r="AJ849">
        <v>0</v>
      </c>
      <c r="AK849">
        <v>0</v>
      </c>
      <c r="AL849">
        <v>0</v>
      </c>
    </row>
    <row r="850" spans="1:38" hidden="1" x14ac:dyDescent="0.2">
      <c r="A850">
        <v>9000897</v>
      </c>
      <c r="B850" t="s">
        <v>2581</v>
      </c>
      <c r="C850" t="s">
        <v>122</v>
      </c>
      <c r="D850" t="s">
        <v>2582</v>
      </c>
      <c r="E850" t="s">
        <v>2583</v>
      </c>
      <c r="F850" t="s">
        <v>105</v>
      </c>
      <c r="G850">
        <v>0</v>
      </c>
      <c r="H850">
        <v>0</v>
      </c>
      <c r="I850">
        <v>0</v>
      </c>
      <c r="J850">
        <v>3.05</v>
      </c>
      <c r="L850">
        <v>4575</v>
      </c>
      <c r="M850">
        <v>0</v>
      </c>
      <c r="N850">
        <v>180</v>
      </c>
      <c r="O850">
        <v>0</v>
      </c>
      <c r="Q850">
        <v>4755</v>
      </c>
      <c r="R850">
        <v>69693</v>
      </c>
      <c r="S850">
        <v>8000</v>
      </c>
      <c r="T850">
        <v>0</v>
      </c>
      <c r="U850">
        <v>0</v>
      </c>
      <c r="V850">
        <v>8000</v>
      </c>
      <c r="W850">
        <v>0</v>
      </c>
      <c r="X850">
        <v>40000</v>
      </c>
      <c r="Y850">
        <v>14415.76</v>
      </c>
      <c r="Z850">
        <v>0</v>
      </c>
      <c r="AB850">
        <v>230.85</v>
      </c>
      <c r="AC850">
        <v>0</v>
      </c>
      <c r="AD850">
        <v>4755</v>
      </c>
      <c r="AE850">
        <v>0</v>
      </c>
      <c r="AF850">
        <v>0</v>
      </c>
      <c r="AG850">
        <v>4575</v>
      </c>
      <c r="AH850">
        <v>180</v>
      </c>
      <c r="AI850">
        <v>4755</v>
      </c>
      <c r="AJ850">
        <v>0</v>
      </c>
      <c r="AK850">
        <v>0</v>
      </c>
      <c r="AL850">
        <v>0</v>
      </c>
    </row>
    <row r="851" spans="1:38" hidden="1" x14ac:dyDescent="0.2">
      <c r="A851">
        <v>9000368</v>
      </c>
      <c r="B851" t="s">
        <v>2584</v>
      </c>
      <c r="C851" t="s">
        <v>122</v>
      </c>
      <c r="D851" t="s">
        <v>2585</v>
      </c>
      <c r="E851" t="s">
        <v>2586</v>
      </c>
      <c r="F851" t="s">
        <v>105</v>
      </c>
      <c r="G851">
        <v>0</v>
      </c>
      <c r="H851">
        <v>0</v>
      </c>
      <c r="I851">
        <v>0</v>
      </c>
      <c r="J851">
        <v>3.6</v>
      </c>
      <c r="L851">
        <v>5400</v>
      </c>
      <c r="M851">
        <v>0</v>
      </c>
      <c r="N851">
        <v>0</v>
      </c>
      <c r="O851">
        <v>0</v>
      </c>
      <c r="Q851">
        <v>5400</v>
      </c>
      <c r="R851">
        <v>87180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40000</v>
      </c>
      <c r="Y851">
        <v>16016.4</v>
      </c>
      <c r="Z851">
        <v>934.91</v>
      </c>
      <c r="AB851">
        <v>798.17</v>
      </c>
      <c r="AC851">
        <v>136.74</v>
      </c>
      <c r="AD851">
        <v>5263.26</v>
      </c>
      <c r="AE851">
        <v>136.74</v>
      </c>
      <c r="AF851">
        <v>0</v>
      </c>
      <c r="AG851">
        <v>5263.26</v>
      </c>
      <c r="AH851">
        <v>0</v>
      </c>
      <c r="AI851">
        <v>5400</v>
      </c>
      <c r="AJ851">
        <v>0</v>
      </c>
      <c r="AK851">
        <v>0</v>
      </c>
      <c r="AL851">
        <v>136.74</v>
      </c>
    </row>
    <row r="852" spans="1:38" hidden="1" x14ac:dyDescent="0.2">
      <c r="A852">
        <v>9000872</v>
      </c>
      <c r="B852" t="s">
        <v>2587</v>
      </c>
      <c r="C852" t="s">
        <v>122</v>
      </c>
      <c r="D852" t="s">
        <v>2588</v>
      </c>
      <c r="E852" t="s">
        <v>2589</v>
      </c>
      <c r="F852" t="s">
        <v>105</v>
      </c>
      <c r="G852">
        <v>0</v>
      </c>
      <c r="H852">
        <v>0</v>
      </c>
      <c r="I852">
        <v>0</v>
      </c>
      <c r="J852">
        <v>2.15</v>
      </c>
      <c r="L852">
        <v>3225</v>
      </c>
      <c r="M852">
        <v>0</v>
      </c>
      <c r="N852">
        <v>0</v>
      </c>
      <c r="O852">
        <v>0</v>
      </c>
      <c r="Q852">
        <v>3225</v>
      </c>
      <c r="R852">
        <v>67183</v>
      </c>
      <c r="S852">
        <v>4000</v>
      </c>
      <c r="T852">
        <v>0</v>
      </c>
      <c r="U852">
        <v>0</v>
      </c>
      <c r="V852">
        <v>0</v>
      </c>
      <c r="W852">
        <v>0</v>
      </c>
      <c r="X852">
        <v>40000</v>
      </c>
      <c r="Y852">
        <v>12040</v>
      </c>
      <c r="Z852">
        <v>334.29</v>
      </c>
      <c r="AB852">
        <v>280.41000000000003</v>
      </c>
      <c r="AC852">
        <v>53.88</v>
      </c>
      <c r="AD852">
        <v>3171.12</v>
      </c>
      <c r="AE852">
        <v>32.76</v>
      </c>
      <c r="AF852">
        <v>21.120000000000005</v>
      </c>
      <c r="AG852">
        <v>3192.24</v>
      </c>
      <c r="AH852">
        <v>-21.119999999999891</v>
      </c>
      <c r="AI852">
        <v>3225</v>
      </c>
      <c r="AJ852">
        <v>0</v>
      </c>
      <c r="AK852">
        <v>0</v>
      </c>
      <c r="AL852">
        <v>53.88</v>
      </c>
    </row>
    <row r="853" spans="1:38" hidden="1" x14ac:dyDescent="0.2">
      <c r="A853">
        <v>9000380</v>
      </c>
      <c r="B853" t="s">
        <v>2590</v>
      </c>
      <c r="C853" t="s">
        <v>122</v>
      </c>
      <c r="D853" t="s">
        <v>2591</v>
      </c>
      <c r="E853" t="s">
        <v>2592</v>
      </c>
      <c r="F853" t="s">
        <v>125</v>
      </c>
      <c r="G853">
        <v>0</v>
      </c>
      <c r="H853">
        <v>0</v>
      </c>
      <c r="I853">
        <v>0</v>
      </c>
      <c r="J853">
        <v>4.5</v>
      </c>
      <c r="L853">
        <v>7407</v>
      </c>
      <c r="M853">
        <v>0</v>
      </c>
      <c r="N853">
        <v>0</v>
      </c>
      <c r="O853">
        <v>270</v>
      </c>
      <c r="Q853">
        <v>7137</v>
      </c>
      <c r="R853">
        <v>102693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40000</v>
      </c>
      <c r="Y853">
        <v>18295.919999999998</v>
      </c>
      <c r="Z853">
        <v>1919.71</v>
      </c>
      <c r="AB853">
        <v>1297.01</v>
      </c>
      <c r="AC853">
        <v>622.70000000000005</v>
      </c>
      <c r="AD853">
        <v>6514.3</v>
      </c>
      <c r="AE853">
        <v>344.81</v>
      </c>
      <c r="AF853">
        <v>277.89000000000004</v>
      </c>
      <c r="AG853">
        <v>6995.19</v>
      </c>
      <c r="AH853">
        <v>-480.88999999999942</v>
      </c>
      <c r="AI853">
        <v>7137</v>
      </c>
      <c r="AJ853">
        <v>0</v>
      </c>
      <c r="AK853">
        <v>0</v>
      </c>
      <c r="AL853">
        <v>622.70000000000005</v>
      </c>
    </row>
    <row r="854" spans="1:38" hidden="1" x14ac:dyDescent="0.2">
      <c r="A854">
        <v>9000381</v>
      </c>
      <c r="B854" t="s">
        <v>2593</v>
      </c>
      <c r="C854" t="s">
        <v>122</v>
      </c>
      <c r="D854" t="s">
        <v>2594</v>
      </c>
      <c r="E854" t="s">
        <v>2595</v>
      </c>
      <c r="F854" t="s">
        <v>125</v>
      </c>
      <c r="G854">
        <v>0</v>
      </c>
      <c r="H854">
        <v>0</v>
      </c>
      <c r="I854">
        <v>0</v>
      </c>
      <c r="J854">
        <v>3.6</v>
      </c>
      <c r="L854">
        <v>5940</v>
      </c>
      <c r="M854">
        <v>0</v>
      </c>
      <c r="N854">
        <v>0</v>
      </c>
      <c r="O854">
        <v>230</v>
      </c>
      <c r="Q854">
        <v>5710</v>
      </c>
      <c r="R854">
        <v>85042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40000</v>
      </c>
      <c r="Y854">
        <v>15238.08</v>
      </c>
      <c r="Z854">
        <v>894.12</v>
      </c>
      <c r="AB854">
        <v>763.01</v>
      </c>
      <c r="AC854">
        <v>131.11000000000001</v>
      </c>
      <c r="AD854">
        <v>5578.89</v>
      </c>
      <c r="AE854">
        <v>138.01</v>
      </c>
      <c r="AF854">
        <v>-6.8999999999999773</v>
      </c>
      <c r="AG854">
        <v>5801.99</v>
      </c>
      <c r="AH854">
        <v>-223.09999999999945</v>
      </c>
      <c r="AI854">
        <v>5710</v>
      </c>
      <c r="AJ854">
        <v>0</v>
      </c>
      <c r="AK854">
        <v>0</v>
      </c>
      <c r="AL854">
        <v>131.11000000000001</v>
      </c>
    </row>
    <row r="855" spans="1:38" hidden="1" x14ac:dyDescent="0.2">
      <c r="A855">
        <v>9000375</v>
      </c>
      <c r="B855" t="s">
        <v>2596</v>
      </c>
      <c r="C855" t="s">
        <v>122</v>
      </c>
      <c r="D855" t="s">
        <v>2597</v>
      </c>
      <c r="E855" t="s">
        <v>2598</v>
      </c>
      <c r="F855" t="s">
        <v>105</v>
      </c>
      <c r="G855">
        <v>0</v>
      </c>
      <c r="H855">
        <v>0</v>
      </c>
      <c r="I855">
        <v>0</v>
      </c>
      <c r="J855">
        <v>3.6</v>
      </c>
      <c r="L855">
        <v>5400</v>
      </c>
      <c r="M855">
        <v>0</v>
      </c>
      <c r="N855">
        <v>0</v>
      </c>
      <c r="O855">
        <v>0</v>
      </c>
      <c r="Q855">
        <v>5400</v>
      </c>
      <c r="R855">
        <v>87906.55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40000</v>
      </c>
      <c r="Y855">
        <v>15691.2</v>
      </c>
      <c r="Z855">
        <v>966.46</v>
      </c>
      <c r="AB855">
        <v>827.33</v>
      </c>
      <c r="AC855">
        <v>139.13</v>
      </c>
      <c r="AD855">
        <v>5260.87</v>
      </c>
      <c r="AE855">
        <v>139.13</v>
      </c>
      <c r="AF855">
        <v>0</v>
      </c>
      <c r="AG855">
        <v>5260.87</v>
      </c>
      <c r="AH855">
        <v>0</v>
      </c>
      <c r="AI855">
        <v>5400</v>
      </c>
      <c r="AJ855">
        <v>0</v>
      </c>
      <c r="AK855">
        <v>0</v>
      </c>
      <c r="AL855">
        <v>139.13</v>
      </c>
    </row>
    <row r="856" spans="1:38" hidden="1" x14ac:dyDescent="0.2">
      <c r="A856">
        <v>9000378</v>
      </c>
      <c r="B856" t="s">
        <v>2599</v>
      </c>
      <c r="C856" t="s">
        <v>122</v>
      </c>
      <c r="D856" t="s">
        <v>2600</v>
      </c>
      <c r="E856" t="s">
        <v>2601</v>
      </c>
      <c r="F856" t="s">
        <v>125</v>
      </c>
      <c r="G856">
        <v>0</v>
      </c>
      <c r="H856">
        <v>0</v>
      </c>
      <c r="I856">
        <v>0</v>
      </c>
      <c r="J856">
        <v>4.5</v>
      </c>
      <c r="L856">
        <v>7425</v>
      </c>
      <c r="M856">
        <v>0</v>
      </c>
      <c r="N856">
        <v>0</v>
      </c>
      <c r="O856">
        <v>500</v>
      </c>
      <c r="Q856">
        <v>6925</v>
      </c>
      <c r="R856">
        <v>95646</v>
      </c>
      <c r="S856">
        <v>0</v>
      </c>
      <c r="T856">
        <v>4000</v>
      </c>
      <c r="U856">
        <v>0</v>
      </c>
      <c r="V856">
        <v>8000</v>
      </c>
      <c r="W856">
        <v>0</v>
      </c>
      <c r="X856">
        <v>40000</v>
      </c>
      <c r="Y856">
        <v>17234.8</v>
      </c>
      <c r="Z856">
        <v>792.34</v>
      </c>
      <c r="AB856">
        <v>677.27</v>
      </c>
      <c r="AC856">
        <v>115.07</v>
      </c>
      <c r="AD856">
        <v>6809.93</v>
      </c>
      <c r="AE856">
        <v>127.25</v>
      </c>
      <c r="AF856">
        <v>-12.180000000000007</v>
      </c>
      <c r="AG856">
        <v>7203.75</v>
      </c>
      <c r="AH856">
        <v>-393.81999999999971</v>
      </c>
      <c r="AI856">
        <v>6925</v>
      </c>
      <c r="AJ856">
        <v>0</v>
      </c>
      <c r="AK856">
        <v>0</v>
      </c>
      <c r="AL856">
        <v>115.07</v>
      </c>
    </row>
    <row r="857" spans="1:38" hidden="1" x14ac:dyDescent="0.2">
      <c r="A857">
        <v>9000396</v>
      </c>
      <c r="B857" t="s">
        <v>2602</v>
      </c>
      <c r="C857" t="s">
        <v>122</v>
      </c>
      <c r="D857" t="s">
        <v>2603</v>
      </c>
      <c r="E857" t="s">
        <v>2604</v>
      </c>
      <c r="F857" t="s">
        <v>125</v>
      </c>
      <c r="G857">
        <v>0</v>
      </c>
      <c r="H857">
        <v>0</v>
      </c>
      <c r="I857">
        <v>0</v>
      </c>
      <c r="J857">
        <v>3.6</v>
      </c>
      <c r="L857">
        <v>5940</v>
      </c>
      <c r="M857">
        <v>0</v>
      </c>
      <c r="N857">
        <v>0</v>
      </c>
      <c r="O857">
        <v>350</v>
      </c>
      <c r="Q857">
        <v>5590</v>
      </c>
      <c r="R857">
        <v>84622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40000</v>
      </c>
      <c r="Y857">
        <v>15238.08</v>
      </c>
      <c r="Z857">
        <v>881.52</v>
      </c>
      <c r="AB857">
        <v>754.01</v>
      </c>
      <c r="AC857">
        <v>127.51</v>
      </c>
      <c r="AD857">
        <v>5462.49</v>
      </c>
      <c r="AE857">
        <v>138.01</v>
      </c>
      <c r="AF857">
        <v>-10.499999999999986</v>
      </c>
      <c r="AG857">
        <v>5801.99</v>
      </c>
      <c r="AH857">
        <v>-339.5</v>
      </c>
      <c r="AI857">
        <v>5590</v>
      </c>
      <c r="AJ857">
        <v>0</v>
      </c>
      <c r="AK857">
        <v>0</v>
      </c>
      <c r="AL857">
        <v>127.51</v>
      </c>
    </row>
    <row r="858" spans="1:38" hidden="1" x14ac:dyDescent="0.2">
      <c r="A858">
        <v>9000373</v>
      </c>
      <c r="B858" t="s">
        <v>1028</v>
      </c>
      <c r="C858" t="s">
        <v>122</v>
      </c>
      <c r="D858" t="s">
        <v>2605</v>
      </c>
      <c r="E858" t="s">
        <v>2606</v>
      </c>
      <c r="F858" t="s">
        <v>125</v>
      </c>
      <c r="G858">
        <v>0</v>
      </c>
      <c r="H858">
        <v>0</v>
      </c>
      <c r="I858">
        <v>0</v>
      </c>
      <c r="J858">
        <v>4.5</v>
      </c>
      <c r="L858">
        <v>7380</v>
      </c>
      <c r="M858">
        <v>0</v>
      </c>
      <c r="N858">
        <v>0</v>
      </c>
      <c r="O858">
        <v>50</v>
      </c>
      <c r="Q858">
        <v>7330</v>
      </c>
      <c r="R858">
        <v>104381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40000</v>
      </c>
      <c r="Y858">
        <v>18429.599999999999</v>
      </c>
      <c r="Z858">
        <v>2075.14</v>
      </c>
      <c r="AB858">
        <v>1424.41</v>
      </c>
      <c r="AC858">
        <v>650.73</v>
      </c>
      <c r="AD858">
        <v>6679.27</v>
      </c>
      <c r="AE858">
        <v>435.8</v>
      </c>
      <c r="AF858">
        <v>214.93</v>
      </c>
      <c r="AG858">
        <v>6877.2</v>
      </c>
      <c r="AH858">
        <v>-197.92999999999938</v>
      </c>
      <c r="AI858">
        <v>7330</v>
      </c>
      <c r="AJ858">
        <v>0</v>
      </c>
      <c r="AK858">
        <v>0</v>
      </c>
      <c r="AL858">
        <v>650.73</v>
      </c>
    </row>
    <row r="859" spans="1:38" hidden="1" x14ac:dyDescent="0.2">
      <c r="A859">
        <v>9000425</v>
      </c>
      <c r="B859" t="s">
        <v>2607</v>
      </c>
      <c r="C859" t="s">
        <v>122</v>
      </c>
      <c r="D859" t="s">
        <v>2608</v>
      </c>
      <c r="E859" t="s">
        <v>2609</v>
      </c>
      <c r="F859" t="s">
        <v>105</v>
      </c>
      <c r="G859">
        <v>0</v>
      </c>
      <c r="H859">
        <v>0</v>
      </c>
      <c r="I859">
        <v>0</v>
      </c>
      <c r="J859">
        <v>2.15</v>
      </c>
      <c r="L859">
        <v>3225</v>
      </c>
      <c r="M859">
        <v>0</v>
      </c>
      <c r="N859">
        <v>0</v>
      </c>
      <c r="O859">
        <v>0</v>
      </c>
      <c r="Q859">
        <v>3225</v>
      </c>
      <c r="R859">
        <v>58098.05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40000</v>
      </c>
      <c r="Y859">
        <v>11907.92</v>
      </c>
      <c r="Z859">
        <v>185.7</v>
      </c>
      <c r="AB859">
        <v>147.38</v>
      </c>
      <c r="AC859">
        <v>38.32</v>
      </c>
      <c r="AD859">
        <v>3186.68</v>
      </c>
      <c r="AE859">
        <v>38.33</v>
      </c>
      <c r="AF859">
        <v>-9.9999999999980105E-3</v>
      </c>
      <c r="AG859">
        <v>3186.67</v>
      </c>
      <c r="AH859">
        <v>9.9999999997635314E-3</v>
      </c>
      <c r="AI859">
        <v>3225</v>
      </c>
      <c r="AJ859">
        <v>0</v>
      </c>
      <c r="AK859">
        <v>0</v>
      </c>
      <c r="AL859">
        <v>38.32</v>
      </c>
    </row>
    <row r="860" spans="1:38" hidden="1" x14ac:dyDescent="0.2">
      <c r="A860">
        <v>9000426</v>
      </c>
      <c r="B860" t="s">
        <v>2610</v>
      </c>
      <c r="C860" t="s">
        <v>122</v>
      </c>
      <c r="D860" t="s">
        <v>2611</v>
      </c>
      <c r="E860" t="s">
        <v>8447</v>
      </c>
      <c r="F860" t="s">
        <v>105</v>
      </c>
      <c r="G860">
        <v>0</v>
      </c>
      <c r="H860">
        <v>0</v>
      </c>
      <c r="I860">
        <v>0</v>
      </c>
      <c r="J860">
        <v>2.15</v>
      </c>
      <c r="L860">
        <v>3225</v>
      </c>
      <c r="M860">
        <v>0</v>
      </c>
      <c r="N860">
        <v>0</v>
      </c>
      <c r="O860">
        <v>0</v>
      </c>
      <c r="Q860">
        <v>3225</v>
      </c>
      <c r="R860">
        <v>28260.28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40000</v>
      </c>
      <c r="Y860">
        <v>11655.36</v>
      </c>
      <c r="Z860">
        <v>0</v>
      </c>
      <c r="AB860">
        <v>0</v>
      </c>
      <c r="AC860">
        <v>0</v>
      </c>
      <c r="AD860">
        <v>3225</v>
      </c>
      <c r="AE860">
        <v>0</v>
      </c>
      <c r="AF860">
        <v>0</v>
      </c>
      <c r="AG860">
        <v>3225</v>
      </c>
      <c r="AH860">
        <v>0</v>
      </c>
      <c r="AI860">
        <v>3225</v>
      </c>
      <c r="AJ860">
        <v>0</v>
      </c>
      <c r="AK860">
        <v>0</v>
      </c>
      <c r="AL860">
        <v>0</v>
      </c>
    </row>
    <row r="861" spans="1:38" hidden="1" x14ac:dyDescent="0.2">
      <c r="A861">
        <v>9000427</v>
      </c>
      <c r="B861" t="s">
        <v>2612</v>
      </c>
      <c r="C861" t="s">
        <v>122</v>
      </c>
      <c r="D861" t="s">
        <v>2613</v>
      </c>
      <c r="E861" t="s">
        <v>2614</v>
      </c>
      <c r="F861" t="s">
        <v>105</v>
      </c>
      <c r="G861">
        <v>0</v>
      </c>
      <c r="H861">
        <v>0</v>
      </c>
      <c r="I861">
        <v>0</v>
      </c>
      <c r="J861">
        <v>3.05</v>
      </c>
      <c r="L861">
        <v>5032</v>
      </c>
      <c r="M861">
        <v>0</v>
      </c>
      <c r="N861">
        <v>0</v>
      </c>
      <c r="O861">
        <v>0</v>
      </c>
      <c r="Q861">
        <v>5032</v>
      </c>
      <c r="R861">
        <v>62841.94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40000</v>
      </c>
      <c r="Y861">
        <v>11907.92</v>
      </c>
      <c r="Z861">
        <v>328.02</v>
      </c>
      <c r="AB861">
        <v>218.06</v>
      </c>
      <c r="AC861">
        <v>109.96</v>
      </c>
      <c r="AD861">
        <v>4922.04</v>
      </c>
      <c r="AE861">
        <v>101.18</v>
      </c>
      <c r="AF861">
        <v>8.7799999999999869</v>
      </c>
      <c r="AG861">
        <v>4930.82</v>
      </c>
      <c r="AH861">
        <v>-8.7799999999997453</v>
      </c>
      <c r="AI861">
        <v>5032</v>
      </c>
      <c r="AJ861">
        <v>0</v>
      </c>
      <c r="AK861">
        <v>0</v>
      </c>
      <c r="AL861">
        <v>109.96</v>
      </c>
    </row>
    <row r="862" spans="1:38" hidden="1" x14ac:dyDescent="0.2">
      <c r="A862">
        <v>9000372</v>
      </c>
      <c r="B862" t="s">
        <v>2615</v>
      </c>
      <c r="C862" t="s">
        <v>122</v>
      </c>
      <c r="D862" t="s">
        <v>2616</v>
      </c>
      <c r="E862" t="s">
        <v>2617</v>
      </c>
      <c r="F862" t="s">
        <v>125</v>
      </c>
      <c r="G862">
        <v>0</v>
      </c>
      <c r="H862">
        <v>0</v>
      </c>
      <c r="I862">
        <v>0</v>
      </c>
      <c r="J862">
        <v>3.6</v>
      </c>
      <c r="L862">
        <v>5940</v>
      </c>
      <c r="M862">
        <v>0</v>
      </c>
      <c r="N862">
        <v>0</v>
      </c>
      <c r="O862">
        <v>0</v>
      </c>
      <c r="Q862">
        <v>5940</v>
      </c>
      <c r="R862">
        <v>89360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40000</v>
      </c>
      <c r="Y862">
        <v>15907.12</v>
      </c>
      <c r="Z862">
        <v>1003.59</v>
      </c>
      <c r="AB862">
        <v>852.76</v>
      </c>
      <c r="AC862">
        <v>150.83000000000001</v>
      </c>
      <c r="AD862">
        <v>5789.17</v>
      </c>
      <c r="AE862">
        <v>150.83000000000001</v>
      </c>
      <c r="AF862">
        <v>0</v>
      </c>
      <c r="AG862">
        <v>5789.17</v>
      </c>
      <c r="AH862">
        <v>0</v>
      </c>
      <c r="AI862">
        <v>5940</v>
      </c>
      <c r="AJ862">
        <v>0</v>
      </c>
      <c r="AK862">
        <v>0</v>
      </c>
      <c r="AL862">
        <v>150.83000000000001</v>
      </c>
    </row>
    <row r="863" spans="1:38" hidden="1" x14ac:dyDescent="0.2">
      <c r="A863">
        <v>9000383</v>
      </c>
      <c r="B863" t="s">
        <v>2618</v>
      </c>
      <c r="C863" t="s">
        <v>122</v>
      </c>
      <c r="D863" t="s">
        <v>2619</v>
      </c>
      <c r="E863" t="s">
        <v>2620</v>
      </c>
      <c r="F863" t="s">
        <v>125</v>
      </c>
      <c r="G863">
        <v>0</v>
      </c>
      <c r="H863">
        <v>0</v>
      </c>
      <c r="I863">
        <v>0</v>
      </c>
      <c r="J863">
        <v>3.6</v>
      </c>
      <c r="L863">
        <v>5940</v>
      </c>
      <c r="M863">
        <v>0</v>
      </c>
      <c r="N863">
        <v>0</v>
      </c>
      <c r="O863">
        <v>0</v>
      </c>
      <c r="Q863">
        <v>5940</v>
      </c>
      <c r="R863">
        <v>86686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40000</v>
      </c>
      <c r="Y863">
        <v>15238.08</v>
      </c>
      <c r="Z863">
        <v>943.44</v>
      </c>
      <c r="AB863">
        <v>805.37</v>
      </c>
      <c r="AC863">
        <v>138.07</v>
      </c>
      <c r="AD863">
        <v>5801.93</v>
      </c>
      <c r="AE863">
        <v>138.07</v>
      </c>
      <c r="AF863">
        <v>0</v>
      </c>
      <c r="AG863">
        <v>5801.93</v>
      </c>
      <c r="AH863">
        <v>0</v>
      </c>
      <c r="AI863">
        <v>5940</v>
      </c>
      <c r="AJ863">
        <v>0</v>
      </c>
      <c r="AK863">
        <v>0</v>
      </c>
      <c r="AL863">
        <v>138.07</v>
      </c>
    </row>
    <row r="864" spans="1:38" hidden="1" x14ac:dyDescent="0.2">
      <c r="A864">
        <v>9000410</v>
      </c>
      <c r="B864" t="s">
        <v>2621</v>
      </c>
      <c r="C864" t="s">
        <v>122</v>
      </c>
      <c r="D864" t="s">
        <v>2622</v>
      </c>
      <c r="E864" t="s">
        <v>2623</v>
      </c>
      <c r="F864" t="s">
        <v>105</v>
      </c>
      <c r="G864">
        <v>0</v>
      </c>
      <c r="H864">
        <v>0</v>
      </c>
      <c r="I864">
        <v>0</v>
      </c>
      <c r="J864">
        <v>1.5</v>
      </c>
      <c r="L864">
        <v>2475</v>
      </c>
      <c r="M864">
        <v>0</v>
      </c>
      <c r="N864">
        <v>0</v>
      </c>
      <c r="O864">
        <v>50</v>
      </c>
      <c r="Q864">
        <v>2425</v>
      </c>
      <c r="R864">
        <v>61155.32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40000</v>
      </c>
      <c r="Y864">
        <v>11781.68</v>
      </c>
      <c r="Z864">
        <v>281.20999999999998</v>
      </c>
      <c r="AB864">
        <v>238.97</v>
      </c>
      <c r="AC864">
        <v>42.24</v>
      </c>
      <c r="AD864">
        <v>2382.7600000000002</v>
      </c>
      <c r="AE864">
        <v>37.39</v>
      </c>
      <c r="AF864">
        <v>4.8500000000000014</v>
      </c>
      <c r="AG864">
        <v>2437.61</v>
      </c>
      <c r="AH864">
        <v>-54.849999999999909</v>
      </c>
      <c r="AI864">
        <v>2425</v>
      </c>
      <c r="AJ864">
        <v>0</v>
      </c>
      <c r="AK864">
        <v>0</v>
      </c>
      <c r="AL864">
        <v>42.24</v>
      </c>
    </row>
    <row r="865" spans="1:38" hidden="1" x14ac:dyDescent="0.2">
      <c r="A865">
        <v>9000413</v>
      </c>
      <c r="B865" t="s">
        <v>2624</v>
      </c>
      <c r="C865" t="s">
        <v>122</v>
      </c>
      <c r="D865" t="s">
        <v>2625</v>
      </c>
      <c r="E865" t="s">
        <v>2626</v>
      </c>
      <c r="F865" t="s">
        <v>105</v>
      </c>
      <c r="G865">
        <v>0</v>
      </c>
      <c r="H865">
        <v>0</v>
      </c>
      <c r="I865">
        <v>0</v>
      </c>
      <c r="J865">
        <v>1.5</v>
      </c>
      <c r="L865">
        <v>2250</v>
      </c>
      <c r="M865">
        <v>0</v>
      </c>
      <c r="N865">
        <v>0</v>
      </c>
      <c r="O865">
        <v>0</v>
      </c>
      <c r="Q865">
        <v>2250</v>
      </c>
      <c r="R865">
        <v>64326.18</v>
      </c>
      <c r="S865">
        <v>8000</v>
      </c>
      <c r="T865">
        <v>0</v>
      </c>
      <c r="U865">
        <v>0</v>
      </c>
      <c r="V865">
        <v>8000</v>
      </c>
      <c r="W865">
        <v>0</v>
      </c>
      <c r="X865">
        <v>40000</v>
      </c>
      <c r="Y865">
        <v>11057.04</v>
      </c>
      <c r="Z865">
        <v>0</v>
      </c>
      <c r="AB865">
        <v>229.59</v>
      </c>
      <c r="AC865">
        <v>0</v>
      </c>
      <c r="AD865">
        <v>2250</v>
      </c>
      <c r="AE865">
        <v>0</v>
      </c>
      <c r="AF865">
        <v>0</v>
      </c>
      <c r="AG865">
        <v>2250</v>
      </c>
      <c r="AH865">
        <v>0</v>
      </c>
      <c r="AI865">
        <v>2250</v>
      </c>
      <c r="AJ865">
        <v>0</v>
      </c>
      <c r="AK865">
        <v>0</v>
      </c>
      <c r="AL865">
        <v>0</v>
      </c>
    </row>
    <row r="866" spans="1:38" hidden="1" x14ac:dyDescent="0.2">
      <c r="A866">
        <v>9000414</v>
      </c>
      <c r="B866" t="s">
        <v>2627</v>
      </c>
      <c r="C866" t="s">
        <v>122</v>
      </c>
      <c r="D866" t="s">
        <v>2628</v>
      </c>
      <c r="E866" t="s">
        <v>2629</v>
      </c>
      <c r="F866" t="s">
        <v>105</v>
      </c>
      <c r="G866">
        <v>0</v>
      </c>
      <c r="H866">
        <v>0</v>
      </c>
      <c r="I866">
        <v>0</v>
      </c>
      <c r="J866">
        <v>1.5</v>
      </c>
      <c r="L866">
        <v>2250</v>
      </c>
      <c r="M866">
        <v>0</v>
      </c>
      <c r="N866">
        <v>0</v>
      </c>
      <c r="O866">
        <v>0</v>
      </c>
      <c r="Q866">
        <v>2250</v>
      </c>
      <c r="R866">
        <v>67901.59</v>
      </c>
      <c r="S866">
        <v>0</v>
      </c>
      <c r="T866">
        <v>4000</v>
      </c>
      <c r="U866">
        <v>0</v>
      </c>
      <c r="V866">
        <v>0</v>
      </c>
      <c r="W866">
        <v>0</v>
      </c>
      <c r="X866">
        <v>40000</v>
      </c>
      <c r="Y866">
        <v>11430.4</v>
      </c>
      <c r="Z866">
        <v>374.14</v>
      </c>
      <c r="AB866">
        <v>328.11</v>
      </c>
      <c r="AC866">
        <v>46.03</v>
      </c>
      <c r="AD866">
        <v>2203.9699999999998</v>
      </c>
      <c r="AE866">
        <v>46.03</v>
      </c>
      <c r="AF866">
        <v>0</v>
      </c>
      <c r="AG866">
        <v>2203.9699999999998</v>
      </c>
      <c r="AH866">
        <v>0</v>
      </c>
      <c r="AI866">
        <v>2250</v>
      </c>
      <c r="AJ866">
        <v>0</v>
      </c>
      <c r="AK866">
        <v>0</v>
      </c>
      <c r="AL866">
        <v>46.03</v>
      </c>
    </row>
    <row r="867" spans="1:38" hidden="1" x14ac:dyDescent="0.2">
      <c r="A867">
        <v>9000376</v>
      </c>
      <c r="B867" t="s">
        <v>2630</v>
      </c>
      <c r="C867" t="s">
        <v>122</v>
      </c>
      <c r="D867" t="s">
        <v>2631</v>
      </c>
      <c r="E867" t="s">
        <v>2632</v>
      </c>
      <c r="F867" t="s">
        <v>125</v>
      </c>
      <c r="G867">
        <v>0</v>
      </c>
      <c r="H867">
        <v>0</v>
      </c>
      <c r="I867">
        <v>0</v>
      </c>
      <c r="J867">
        <v>3.6</v>
      </c>
      <c r="L867">
        <v>5940</v>
      </c>
      <c r="M867">
        <v>0</v>
      </c>
      <c r="N867">
        <v>0</v>
      </c>
      <c r="O867">
        <v>0</v>
      </c>
      <c r="Q867">
        <v>5940</v>
      </c>
      <c r="R867">
        <v>85272</v>
      </c>
      <c r="S867">
        <v>0</v>
      </c>
      <c r="T867">
        <v>8000</v>
      </c>
      <c r="U867">
        <v>0</v>
      </c>
      <c r="V867">
        <v>8000</v>
      </c>
      <c r="W867">
        <v>0</v>
      </c>
      <c r="X867">
        <v>40000</v>
      </c>
      <c r="Y867">
        <v>15238.08</v>
      </c>
      <c r="Z867">
        <v>421.02</v>
      </c>
      <c r="AB867">
        <v>487</v>
      </c>
      <c r="AC867">
        <v>0</v>
      </c>
      <c r="AD867">
        <v>5940</v>
      </c>
      <c r="AE867">
        <v>0</v>
      </c>
      <c r="AF867">
        <v>0</v>
      </c>
      <c r="AG867">
        <v>5940</v>
      </c>
      <c r="AH867">
        <v>0</v>
      </c>
      <c r="AI867">
        <v>5940</v>
      </c>
      <c r="AJ867">
        <v>0</v>
      </c>
      <c r="AK867">
        <v>0</v>
      </c>
      <c r="AL867">
        <v>0</v>
      </c>
    </row>
    <row r="868" spans="1:38" hidden="1" x14ac:dyDescent="0.2">
      <c r="A868">
        <v>9000386</v>
      </c>
      <c r="B868" t="s">
        <v>2633</v>
      </c>
      <c r="C868" t="s">
        <v>122</v>
      </c>
      <c r="D868" t="s">
        <v>2634</v>
      </c>
      <c r="E868" t="s">
        <v>2635</v>
      </c>
      <c r="F868" t="s">
        <v>125</v>
      </c>
      <c r="G868">
        <v>0</v>
      </c>
      <c r="H868">
        <v>0</v>
      </c>
      <c r="I868">
        <v>0</v>
      </c>
      <c r="J868">
        <v>3.6</v>
      </c>
      <c r="L868">
        <v>5940</v>
      </c>
      <c r="M868">
        <v>0</v>
      </c>
      <c r="N868">
        <v>20</v>
      </c>
      <c r="O868">
        <v>0</v>
      </c>
      <c r="Q868">
        <v>5960</v>
      </c>
      <c r="R868">
        <v>86612</v>
      </c>
      <c r="S868">
        <v>8000</v>
      </c>
      <c r="T868">
        <v>8000</v>
      </c>
      <c r="U868">
        <v>0</v>
      </c>
      <c r="V868">
        <v>0</v>
      </c>
      <c r="W868">
        <v>0</v>
      </c>
      <c r="X868">
        <v>40000</v>
      </c>
      <c r="Y868">
        <v>15238.08</v>
      </c>
      <c r="Z868">
        <v>461.22</v>
      </c>
      <c r="AB868">
        <v>382.61</v>
      </c>
      <c r="AC868">
        <v>78.61</v>
      </c>
      <c r="AD868">
        <v>5881.39</v>
      </c>
      <c r="AE868">
        <v>78.91</v>
      </c>
      <c r="AF868">
        <v>-0.29999999999999716</v>
      </c>
      <c r="AG868">
        <v>5891.09</v>
      </c>
      <c r="AH868">
        <v>-9.6999999999998181</v>
      </c>
      <c r="AI868">
        <v>5960</v>
      </c>
      <c r="AJ868">
        <v>0</v>
      </c>
      <c r="AK868">
        <v>0</v>
      </c>
      <c r="AL868">
        <v>78.61</v>
      </c>
    </row>
    <row r="869" spans="1:38" hidden="1" x14ac:dyDescent="0.2">
      <c r="A869">
        <v>9000422</v>
      </c>
      <c r="B869" t="s">
        <v>2636</v>
      </c>
      <c r="C869" t="s">
        <v>122</v>
      </c>
      <c r="D869" t="s">
        <v>2637</v>
      </c>
      <c r="E869" t="s">
        <v>2638</v>
      </c>
      <c r="F869" t="s">
        <v>125</v>
      </c>
      <c r="G869">
        <v>0</v>
      </c>
      <c r="H869">
        <v>0</v>
      </c>
      <c r="I869">
        <v>0</v>
      </c>
      <c r="J869">
        <v>3.6</v>
      </c>
      <c r="L869">
        <v>5940</v>
      </c>
      <c r="M869">
        <v>0</v>
      </c>
      <c r="N869">
        <v>0</v>
      </c>
      <c r="O869">
        <v>50</v>
      </c>
      <c r="Q869">
        <v>5890</v>
      </c>
      <c r="R869">
        <v>80462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40000</v>
      </c>
      <c r="Y869">
        <v>15238.08</v>
      </c>
      <c r="Z869">
        <v>756.72</v>
      </c>
      <c r="AB869">
        <v>657.41</v>
      </c>
      <c r="AC869">
        <v>99.31</v>
      </c>
      <c r="AD869">
        <v>5790.69</v>
      </c>
      <c r="AE869">
        <v>100.81</v>
      </c>
      <c r="AF869">
        <v>-1.5</v>
      </c>
      <c r="AG869">
        <v>5839.19</v>
      </c>
      <c r="AH869">
        <v>-48.5</v>
      </c>
      <c r="AI869">
        <v>5890</v>
      </c>
      <c r="AJ869">
        <v>0</v>
      </c>
      <c r="AK869">
        <v>0</v>
      </c>
      <c r="AL869">
        <v>99.31</v>
      </c>
    </row>
    <row r="870" spans="1:38" hidden="1" x14ac:dyDescent="0.2">
      <c r="A870">
        <v>9000129</v>
      </c>
      <c r="B870" t="s">
        <v>2639</v>
      </c>
      <c r="C870" t="s">
        <v>122</v>
      </c>
      <c r="D870" t="s">
        <v>2640</v>
      </c>
      <c r="E870" t="s">
        <v>2641</v>
      </c>
      <c r="F870" t="s">
        <v>29</v>
      </c>
      <c r="G870">
        <v>9066</v>
      </c>
      <c r="H870">
        <v>0</v>
      </c>
      <c r="I870">
        <v>0</v>
      </c>
      <c r="J870">
        <v>0</v>
      </c>
      <c r="L870">
        <v>8896.2800000000007</v>
      </c>
      <c r="M870">
        <v>0</v>
      </c>
      <c r="N870">
        <v>0</v>
      </c>
      <c r="O870">
        <v>0</v>
      </c>
      <c r="Q870">
        <v>8896.2800000000007</v>
      </c>
      <c r="R870">
        <v>149725.63</v>
      </c>
      <c r="S870">
        <v>0</v>
      </c>
      <c r="T870">
        <v>3000</v>
      </c>
      <c r="U870">
        <v>0</v>
      </c>
      <c r="V870">
        <v>8000</v>
      </c>
      <c r="W870">
        <v>0</v>
      </c>
      <c r="X870">
        <v>40000</v>
      </c>
      <c r="Y870">
        <v>21000.01</v>
      </c>
      <c r="Z870">
        <v>5252.56</v>
      </c>
      <c r="AB870">
        <v>4362.93</v>
      </c>
      <c r="AC870">
        <v>889.63</v>
      </c>
      <c r="AD870">
        <v>8006.6500000000005</v>
      </c>
      <c r="AE870">
        <v>774.31</v>
      </c>
      <c r="AF870">
        <v>115.32000000000005</v>
      </c>
      <c r="AG870">
        <v>8154.9700000000012</v>
      </c>
      <c r="AH870">
        <v>-148.32000000000062</v>
      </c>
      <c r="AI870">
        <v>8896.2800000000007</v>
      </c>
      <c r="AJ870">
        <v>0</v>
      </c>
      <c r="AK870">
        <v>526.38</v>
      </c>
      <c r="AL870">
        <v>1416.01</v>
      </c>
    </row>
    <row r="871" spans="1:38" hidden="1" x14ac:dyDescent="0.2">
      <c r="A871">
        <v>9000130</v>
      </c>
      <c r="B871" t="s">
        <v>2642</v>
      </c>
      <c r="C871" t="s">
        <v>122</v>
      </c>
      <c r="D871" t="s">
        <v>2643</v>
      </c>
      <c r="E871" t="s">
        <v>2644</v>
      </c>
      <c r="F871" t="s">
        <v>29</v>
      </c>
      <c r="G871">
        <v>9066</v>
      </c>
      <c r="H871">
        <v>0</v>
      </c>
      <c r="I871">
        <v>0</v>
      </c>
      <c r="J871">
        <v>0</v>
      </c>
      <c r="L871">
        <v>8925.93</v>
      </c>
      <c r="M871">
        <v>0</v>
      </c>
      <c r="N871">
        <v>0</v>
      </c>
      <c r="O871">
        <v>0</v>
      </c>
      <c r="Q871">
        <v>8925.93</v>
      </c>
      <c r="R871">
        <v>149794.41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40000</v>
      </c>
      <c r="Y871">
        <v>21000.01</v>
      </c>
      <c r="Z871">
        <v>6359.44</v>
      </c>
      <c r="AB871">
        <v>5466.85</v>
      </c>
      <c r="AC871">
        <v>892.59</v>
      </c>
      <c r="AD871">
        <v>8033.34</v>
      </c>
      <c r="AE871">
        <v>896.35</v>
      </c>
      <c r="AF871">
        <v>-3.7599999999999909</v>
      </c>
      <c r="AG871">
        <v>8067.1999999999989</v>
      </c>
      <c r="AH871">
        <v>-33.859999999998763</v>
      </c>
      <c r="AI871">
        <v>8925.93</v>
      </c>
      <c r="AJ871">
        <v>0</v>
      </c>
      <c r="AK871">
        <v>726.19</v>
      </c>
      <c r="AL871">
        <v>1618.7800000000002</v>
      </c>
    </row>
    <row r="872" spans="1:38" hidden="1" x14ac:dyDescent="0.2">
      <c r="A872">
        <v>9000131</v>
      </c>
      <c r="B872" t="s">
        <v>2645</v>
      </c>
      <c r="C872" t="s">
        <v>122</v>
      </c>
      <c r="D872" t="s">
        <v>2646</v>
      </c>
      <c r="E872" t="s">
        <v>2647</v>
      </c>
      <c r="F872" t="s">
        <v>29</v>
      </c>
      <c r="G872">
        <v>9066</v>
      </c>
      <c r="H872">
        <v>0</v>
      </c>
      <c r="I872">
        <v>0</v>
      </c>
      <c r="J872">
        <v>0</v>
      </c>
      <c r="L872">
        <v>8904.44</v>
      </c>
      <c r="M872">
        <v>0</v>
      </c>
      <c r="N872">
        <v>0</v>
      </c>
      <c r="O872">
        <v>0</v>
      </c>
      <c r="Q872">
        <v>8904.44</v>
      </c>
      <c r="R872">
        <v>139817.01</v>
      </c>
      <c r="S872">
        <v>4000</v>
      </c>
      <c r="T872">
        <v>0</v>
      </c>
      <c r="U872">
        <v>0</v>
      </c>
      <c r="V872">
        <v>8000</v>
      </c>
      <c r="W872">
        <v>0</v>
      </c>
      <c r="X872">
        <v>40000</v>
      </c>
      <c r="Y872">
        <v>21000.01</v>
      </c>
      <c r="Z872">
        <v>4161.7</v>
      </c>
      <c r="AB872">
        <v>3271.26</v>
      </c>
      <c r="AC872">
        <v>890.44</v>
      </c>
      <c r="AD872">
        <v>8014</v>
      </c>
      <c r="AE872">
        <v>701.52</v>
      </c>
      <c r="AF872">
        <v>188.92000000000007</v>
      </c>
      <c r="AG872">
        <v>8241.91</v>
      </c>
      <c r="AH872">
        <v>-227.90999999999985</v>
      </c>
      <c r="AI872">
        <v>8904.44</v>
      </c>
      <c r="AJ872">
        <v>0</v>
      </c>
      <c r="AK872">
        <v>452.19</v>
      </c>
      <c r="AL872">
        <v>1342.63</v>
      </c>
    </row>
    <row r="873" spans="1:38" hidden="1" x14ac:dyDescent="0.2">
      <c r="A873">
        <v>9000365</v>
      </c>
      <c r="B873" t="s">
        <v>2648</v>
      </c>
      <c r="C873" t="s">
        <v>122</v>
      </c>
      <c r="D873" t="s">
        <v>2649</v>
      </c>
      <c r="E873" t="s">
        <v>2650</v>
      </c>
      <c r="F873" t="s">
        <v>125</v>
      </c>
      <c r="G873">
        <v>0</v>
      </c>
      <c r="H873">
        <v>0</v>
      </c>
      <c r="I873">
        <v>0</v>
      </c>
      <c r="J873">
        <v>4.5</v>
      </c>
      <c r="L873">
        <v>7371</v>
      </c>
      <c r="M873">
        <v>0</v>
      </c>
      <c r="N873">
        <v>0</v>
      </c>
      <c r="O873">
        <v>0</v>
      </c>
      <c r="Q873">
        <v>7371</v>
      </c>
      <c r="R873">
        <v>112822</v>
      </c>
      <c r="S873">
        <v>8000</v>
      </c>
      <c r="T873">
        <v>8000</v>
      </c>
      <c r="U873">
        <v>0</v>
      </c>
      <c r="V873">
        <v>5328</v>
      </c>
      <c r="W873">
        <v>0</v>
      </c>
      <c r="X873">
        <v>40000</v>
      </c>
      <c r="Y873">
        <v>18184.240000000002</v>
      </c>
      <c r="Z873">
        <v>999.29</v>
      </c>
      <c r="AB873">
        <v>887.63</v>
      </c>
      <c r="AC873">
        <v>111.66</v>
      </c>
      <c r="AD873">
        <v>7259.34</v>
      </c>
      <c r="AE873">
        <v>111.66</v>
      </c>
      <c r="AF873">
        <v>0</v>
      </c>
      <c r="AG873">
        <v>7259.34</v>
      </c>
      <c r="AH873">
        <v>0</v>
      </c>
      <c r="AI873">
        <v>7371</v>
      </c>
      <c r="AJ873">
        <v>0</v>
      </c>
      <c r="AK873">
        <v>0</v>
      </c>
      <c r="AL873">
        <v>111.66</v>
      </c>
    </row>
    <row r="874" spans="1:38" hidden="1" x14ac:dyDescent="0.2">
      <c r="A874">
        <v>9000366</v>
      </c>
      <c r="B874" t="s">
        <v>2651</v>
      </c>
      <c r="C874" t="s">
        <v>122</v>
      </c>
      <c r="D874" t="s">
        <v>2652</v>
      </c>
      <c r="E874" t="s">
        <v>2653</v>
      </c>
      <c r="F874" t="s">
        <v>125</v>
      </c>
      <c r="G874">
        <v>0</v>
      </c>
      <c r="H874">
        <v>0</v>
      </c>
      <c r="I874">
        <v>0</v>
      </c>
      <c r="J874">
        <v>4.5</v>
      </c>
      <c r="L874">
        <v>7425</v>
      </c>
      <c r="M874">
        <v>0</v>
      </c>
      <c r="N874">
        <v>0</v>
      </c>
      <c r="O874">
        <v>0</v>
      </c>
      <c r="Q874">
        <v>7425</v>
      </c>
      <c r="R874">
        <v>103482</v>
      </c>
      <c r="S874">
        <v>8000</v>
      </c>
      <c r="T874">
        <v>0</v>
      </c>
      <c r="U874">
        <v>0</v>
      </c>
      <c r="V874">
        <v>8000</v>
      </c>
      <c r="W874">
        <v>0</v>
      </c>
      <c r="X874">
        <v>40000</v>
      </c>
      <c r="Y874">
        <v>18228.240000000002</v>
      </c>
      <c r="Z874">
        <v>877.61</v>
      </c>
      <c r="AB874">
        <v>743.5</v>
      </c>
      <c r="AC874">
        <v>134.11000000000001</v>
      </c>
      <c r="AD874">
        <v>7290.89</v>
      </c>
      <c r="AE874">
        <v>134.12</v>
      </c>
      <c r="AF874">
        <v>-9.9999999999909051E-3</v>
      </c>
      <c r="AG874">
        <v>7290.88</v>
      </c>
      <c r="AH874">
        <v>1.0000000000218279E-2</v>
      </c>
      <c r="AI874">
        <v>7425</v>
      </c>
      <c r="AJ874">
        <v>0</v>
      </c>
      <c r="AK874">
        <v>0</v>
      </c>
      <c r="AL874">
        <v>134.11000000000001</v>
      </c>
    </row>
    <row r="875" spans="1:38" hidden="1" x14ac:dyDescent="0.2">
      <c r="A875">
        <v>9000370</v>
      </c>
      <c r="B875" t="s">
        <v>2654</v>
      </c>
      <c r="C875" t="s">
        <v>122</v>
      </c>
      <c r="D875" t="s">
        <v>2655</v>
      </c>
      <c r="E875" t="s">
        <v>2656</v>
      </c>
      <c r="F875" t="s">
        <v>160</v>
      </c>
      <c r="G875">
        <v>0</v>
      </c>
      <c r="H875">
        <v>0</v>
      </c>
      <c r="I875">
        <v>0</v>
      </c>
      <c r="J875">
        <v>1.8</v>
      </c>
      <c r="L875">
        <v>4575</v>
      </c>
      <c r="M875">
        <v>0</v>
      </c>
      <c r="N875">
        <v>0</v>
      </c>
      <c r="O875">
        <v>0</v>
      </c>
      <c r="Q875">
        <v>4575</v>
      </c>
      <c r="R875">
        <v>82920.69</v>
      </c>
      <c r="S875">
        <v>8000</v>
      </c>
      <c r="T875">
        <v>0</v>
      </c>
      <c r="U875">
        <v>0</v>
      </c>
      <c r="V875">
        <v>8000</v>
      </c>
      <c r="W875">
        <v>2000</v>
      </c>
      <c r="X875">
        <v>40000</v>
      </c>
      <c r="Y875">
        <v>12216.88</v>
      </c>
      <c r="Z875">
        <v>381.11</v>
      </c>
      <c r="AB875">
        <v>589.78</v>
      </c>
      <c r="AC875">
        <v>0</v>
      </c>
      <c r="AD875">
        <v>4575</v>
      </c>
      <c r="AE875">
        <v>0</v>
      </c>
      <c r="AF875">
        <v>0</v>
      </c>
      <c r="AG875">
        <v>4575</v>
      </c>
      <c r="AH875">
        <v>0</v>
      </c>
      <c r="AI875">
        <v>4575</v>
      </c>
      <c r="AJ875">
        <v>0</v>
      </c>
      <c r="AK875">
        <v>0</v>
      </c>
      <c r="AL875">
        <v>0</v>
      </c>
    </row>
    <row r="876" spans="1:38" hidden="1" x14ac:dyDescent="0.2">
      <c r="A876">
        <v>9000371</v>
      </c>
      <c r="B876" t="s">
        <v>2657</v>
      </c>
      <c r="C876" t="s">
        <v>122</v>
      </c>
      <c r="D876" t="s">
        <v>2658</v>
      </c>
      <c r="E876" t="s">
        <v>2659</v>
      </c>
      <c r="F876" t="s">
        <v>160</v>
      </c>
      <c r="G876">
        <v>0</v>
      </c>
      <c r="H876">
        <v>0</v>
      </c>
      <c r="I876">
        <v>0</v>
      </c>
      <c r="J876">
        <v>2.16</v>
      </c>
      <c r="L876">
        <v>4575</v>
      </c>
      <c r="M876">
        <v>0</v>
      </c>
      <c r="N876">
        <v>0</v>
      </c>
      <c r="O876">
        <v>0</v>
      </c>
      <c r="Q876">
        <v>4575</v>
      </c>
      <c r="R876">
        <v>88487.62</v>
      </c>
      <c r="S876">
        <v>8000</v>
      </c>
      <c r="T876">
        <v>8000</v>
      </c>
      <c r="U876">
        <v>0</v>
      </c>
      <c r="V876">
        <v>8000</v>
      </c>
      <c r="W876">
        <v>0</v>
      </c>
      <c r="X876">
        <v>40000</v>
      </c>
      <c r="Y876">
        <v>13886.8</v>
      </c>
      <c r="Z876">
        <v>318.02</v>
      </c>
      <c r="AB876">
        <v>588.47</v>
      </c>
      <c r="AC876">
        <v>0</v>
      </c>
      <c r="AD876">
        <v>4575</v>
      </c>
      <c r="AE876">
        <v>0</v>
      </c>
      <c r="AF876">
        <v>0</v>
      </c>
      <c r="AG876">
        <v>4575</v>
      </c>
      <c r="AH876">
        <v>0</v>
      </c>
      <c r="AI876">
        <v>4575</v>
      </c>
      <c r="AJ876">
        <v>0</v>
      </c>
      <c r="AK876">
        <v>0</v>
      </c>
      <c r="AL876">
        <v>0</v>
      </c>
    </row>
    <row r="877" spans="1:38" hidden="1" x14ac:dyDescent="0.2">
      <c r="A877">
        <v>9000374</v>
      </c>
      <c r="B877" t="s">
        <v>2179</v>
      </c>
      <c r="C877" t="s">
        <v>122</v>
      </c>
      <c r="D877" t="s">
        <v>2660</v>
      </c>
      <c r="E877" t="s">
        <v>2661</v>
      </c>
      <c r="F877" t="s">
        <v>125</v>
      </c>
      <c r="G877">
        <v>0</v>
      </c>
      <c r="H877">
        <v>0</v>
      </c>
      <c r="I877">
        <v>0</v>
      </c>
      <c r="J877">
        <v>4.5</v>
      </c>
      <c r="L877">
        <v>7425</v>
      </c>
      <c r="M877">
        <v>0</v>
      </c>
      <c r="N877">
        <v>0</v>
      </c>
      <c r="O877">
        <v>0</v>
      </c>
      <c r="Q877">
        <v>7425</v>
      </c>
      <c r="R877">
        <v>103396</v>
      </c>
      <c r="S877">
        <v>8000</v>
      </c>
      <c r="T877">
        <v>0</v>
      </c>
      <c r="U877">
        <v>0</v>
      </c>
      <c r="V877">
        <v>8000</v>
      </c>
      <c r="W877">
        <v>0</v>
      </c>
      <c r="X877">
        <v>40000</v>
      </c>
      <c r="Y877">
        <v>18234.8</v>
      </c>
      <c r="Z877">
        <v>874.84</v>
      </c>
      <c r="AB877">
        <v>771.85</v>
      </c>
      <c r="AC877">
        <v>102.99</v>
      </c>
      <c r="AD877">
        <v>7322.01</v>
      </c>
      <c r="AE877">
        <v>0</v>
      </c>
      <c r="AF877">
        <v>102.99</v>
      </c>
      <c r="AG877">
        <v>7425</v>
      </c>
      <c r="AH877">
        <v>-102.98999999999978</v>
      </c>
      <c r="AI877">
        <v>7425</v>
      </c>
      <c r="AJ877">
        <v>0</v>
      </c>
      <c r="AK877">
        <v>0</v>
      </c>
      <c r="AL877">
        <v>102.99</v>
      </c>
    </row>
    <row r="878" spans="1:38" hidden="1" x14ac:dyDescent="0.2">
      <c r="A878">
        <v>9000379</v>
      </c>
      <c r="B878" t="s">
        <v>2662</v>
      </c>
      <c r="C878" t="s">
        <v>122</v>
      </c>
      <c r="D878" t="s">
        <v>2663</v>
      </c>
      <c r="E878" t="s">
        <v>2664</v>
      </c>
      <c r="F878" t="s">
        <v>160</v>
      </c>
      <c r="G878">
        <v>0</v>
      </c>
      <c r="H878">
        <v>0</v>
      </c>
      <c r="I878">
        <v>0</v>
      </c>
      <c r="J878">
        <v>3.6</v>
      </c>
      <c r="L878">
        <v>5940</v>
      </c>
      <c r="M878">
        <v>0</v>
      </c>
      <c r="N878">
        <v>0</v>
      </c>
      <c r="O878">
        <v>0</v>
      </c>
      <c r="Q878">
        <v>5940</v>
      </c>
      <c r="R878">
        <v>82326.899999999994</v>
      </c>
      <c r="S878">
        <v>8000</v>
      </c>
      <c r="T878">
        <v>0</v>
      </c>
      <c r="U878">
        <v>0</v>
      </c>
      <c r="V878">
        <v>16000</v>
      </c>
      <c r="W878">
        <v>0</v>
      </c>
      <c r="X878">
        <v>40000</v>
      </c>
      <c r="Y878">
        <v>11626</v>
      </c>
      <c r="Z878">
        <v>201.03</v>
      </c>
      <c r="AB878">
        <v>252.28</v>
      </c>
      <c r="AC878">
        <v>0</v>
      </c>
      <c r="AD878">
        <v>5940</v>
      </c>
      <c r="AE878">
        <v>0</v>
      </c>
      <c r="AF878">
        <v>0</v>
      </c>
      <c r="AG878">
        <v>4775</v>
      </c>
      <c r="AH878">
        <v>1165</v>
      </c>
      <c r="AI878">
        <v>5940</v>
      </c>
      <c r="AJ878">
        <v>0</v>
      </c>
      <c r="AK878">
        <v>0</v>
      </c>
      <c r="AL878">
        <v>0</v>
      </c>
    </row>
    <row r="879" spans="1:38" hidden="1" x14ac:dyDescent="0.2">
      <c r="A879">
        <v>9000395</v>
      </c>
      <c r="B879" t="s">
        <v>2665</v>
      </c>
      <c r="C879" t="s">
        <v>122</v>
      </c>
      <c r="D879" t="s">
        <v>2666</v>
      </c>
      <c r="E879" t="s">
        <v>2667</v>
      </c>
      <c r="F879" t="s">
        <v>160</v>
      </c>
      <c r="G879">
        <v>0</v>
      </c>
      <c r="H879">
        <v>0</v>
      </c>
      <c r="I879">
        <v>0</v>
      </c>
      <c r="J879">
        <v>1.8</v>
      </c>
      <c r="L879">
        <v>4575</v>
      </c>
      <c r="M879">
        <v>0</v>
      </c>
      <c r="N879">
        <v>0</v>
      </c>
      <c r="O879">
        <v>0</v>
      </c>
      <c r="Q879">
        <v>4575</v>
      </c>
      <c r="R879">
        <v>85145.76</v>
      </c>
      <c r="S879">
        <v>8000</v>
      </c>
      <c r="T879">
        <v>8000</v>
      </c>
      <c r="U879">
        <v>0</v>
      </c>
      <c r="V879">
        <v>8000</v>
      </c>
      <c r="W879">
        <v>0</v>
      </c>
      <c r="X879">
        <v>40000</v>
      </c>
      <c r="Y879">
        <v>12431.2</v>
      </c>
      <c r="Z879">
        <v>261.44</v>
      </c>
      <c r="AB879">
        <v>206.99</v>
      </c>
      <c r="AC879">
        <v>54.45</v>
      </c>
      <c r="AD879">
        <v>4520.55</v>
      </c>
      <c r="AE879">
        <v>44.76</v>
      </c>
      <c r="AF879">
        <v>9.6900000000000048</v>
      </c>
      <c r="AG879">
        <v>4530.24</v>
      </c>
      <c r="AH879">
        <v>-9.6899999999995998</v>
      </c>
      <c r="AI879">
        <v>4575</v>
      </c>
      <c r="AJ879">
        <v>0</v>
      </c>
      <c r="AK879">
        <v>0</v>
      </c>
      <c r="AL879">
        <v>54.45</v>
      </c>
    </row>
    <row r="880" spans="1:38" hidden="1" x14ac:dyDescent="0.2">
      <c r="A880">
        <v>9000400</v>
      </c>
      <c r="B880" t="s">
        <v>2668</v>
      </c>
      <c r="C880" t="s">
        <v>122</v>
      </c>
      <c r="D880" t="s">
        <v>2669</v>
      </c>
      <c r="E880" t="s">
        <v>2670</v>
      </c>
      <c r="F880" t="s">
        <v>160</v>
      </c>
      <c r="G880">
        <v>0</v>
      </c>
      <c r="H880">
        <v>0</v>
      </c>
      <c r="I880">
        <v>0</v>
      </c>
      <c r="J880">
        <v>1.8</v>
      </c>
      <c r="L880">
        <v>2700</v>
      </c>
      <c r="M880">
        <v>0</v>
      </c>
      <c r="N880">
        <v>0</v>
      </c>
      <c r="O880">
        <v>0</v>
      </c>
      <c r="Q880">
        <v>2700</v>
      </c>
      <c r="R880">
        <v>71762.28</v>
      </c>
      <c r="S880">
        <v>8000</v>
      </c>
      <c r="T880">
        <v>8000</v>
      </c>
      <c r="U880">
        <v>0</v>
      </c>
      <c r="V880">
        <v>8000</v>
      </c>
      <c r="W880">
        <v>0</v>
      </c>
      <c r="X880">
        <v>40000</v>
      </c>
      <c r="Y880">
        <v>12424.64</v>
      </c>
      <c r="Z880">
        <v>0</v>
      </c>
      <c r="AB880">
        <v>333.09</v>
      </c>
      <c r="AC880">
        <v>0</v>
      </c>
      <c r="AD880">
        <v>2700</v>
      </c>
      <c r="AE880">
        <v>0</v>
      </c>
      <c r="AF880">
        <v>0</v>
      </c>
      <c r="AG880">
        <v>2700</v>
      </c>
      <c r="AH880">
        <v>0</v>
      </c>
      <c r="AI880">
        <v>2700</v>
      </c>
      <c r="AJ880">
        <v>0</v>
      </c>
      <c r="AK880">
        <v>0</v>
      </c>
      <c r="AL880">
        <v>0</v>
      </c>
    </row>
    <row r="881" spans="1:38" hidden="1" x14ac:dyDescent="0.2">
      <c r="A881">
        <v>9000401</v>
      </c>
      <c r="B881" t="s">
        <v>2671</v>
      </c>
      <c r="C881" t="s">
        <v>122</v>
      </c>
      <c r="D881" t="s">
        <v>2672</v>
      </c>
      <c r="E881" t="s">
        <v>2673</v>
      </c>
      <c r="F881" t="s">
        <v>160</v>
      </c>
      <c r="G881">
        <v>0</v>
      </c>
      <c r="H881">
        <v>0</v>
      </c>
      <c r="I881">
        <v>0</v>
      </c>
      <c r="J881">
        <v>1.8</v>
      </c>
      <c r="L881">
        <v>2700</v>
      </c>
      <c r="M881">
        <v>0</v>
      </c>
      <c r="N881">
        <v>0</v>
      </c>
      <c r="O881">
        <v>0</v>
      </c>
      <c r="Q881">
        <v>2700</v>
      </c>
      <c r="R881">
        <v>71673.52</v>
      </c>
      <c r="S881">
        <v>8000</v>
      </c>
      <c r="T881">
        <v>0</v>
      </c>
      <c r="U881">
        <v>0</v>
      </c>
      <c r="V881">
        <v>8000</v>
      </c>
      <c r="W881">
        <v>0</v>
      </c>
      <c r="X881">
        <v>40000</v>
      </c>
      <c r="Y881">
        <v>12456.48</v>
      </c>
      <c r="Z881">
        <v>96.51</v>
      </c>
      <c r="AB881">
        <v>67.12</v>
      </c>
      <c r="AC881">
        <v>29.39</v>
      </c>
      <c r="AD881">
        <v>2670.61</v>
      </c>
      <c r="AE881">
        <v>19.05</v>
      </c>
      <c r="AF881">
        <v>10.34</v>
      </c>
      <c r="AG881">
        <v>2680.95</v>
      </c>
      <c r="AH881">
        <v>-10.339999999999691</v>
      </c>
      <c r="AI881">
        <v>2700</v>
      </c>
      <c r="AJ881">
        <v>0</v>
      </c>
      <c r="AK881">
        <v>0</v>
      </c>
      <c r="AL881">
        <v>29.39</v>
      </c>
    </row>
    <row r="882" spans="1:38" hidden="1" x14ac:dyDescent="0.2">
      <c r="A882">
        <v>9000403</v>
      </c>
      <c r="B882" t="s">
        <v>2674</v>
      </c>
      <c r="C882" t="s">
        <v>122</v>
      </c>
      <c r="D882" t="s">
        <v>2675</v>
      </c>
      <c r="E882" t="s">
        <v>2676</v>
      </c>
      <c r="F882" t="s">
        <v>160</v>
      </c>
      <c r="G882">
        <v>0</v>
      </c>
      <c r="H882">
        <v>0</v>
      </c>
      <c r="I882">
        <v>0</v>
      </c>
      <c r="J882">
        <v>1.2</v>
      </c>
      <c r="L882">
        <v>2700</v>
      </c>
      <c r="M882">
        <v>0</v>
      </c>
      <c r="N882">
        <v>0</v>
      </c>
      <c r="O882">
        <v>0</v>
      </c>
      <c r="Q882">
        <v>2700</v>
      </c>
      <c r="R882">
        <v>71413.52</v>
      </c>
      <c r="S882">
        <v>8000</v>
      </c>
      <c r="T882">
        <v>0</v>
      </c>
      <c r="U882">
        <v>0</v>
      </c>
      <c r="V882">
        <v>0</v>
      </c>
      <c r="W882">
        <v>0</v>
      </c>
      <c r="X882">
        <v>40000</v>
      </c>
      <c r="Y882">
        <v>11102.72</v>
      </c>
      <c r="Z882">
        <v>369.32</v>
      </c>
      <c r="AB882">
        <v>358.84</v>
      </c>
      <c r="AC882">
        <v>10.48</v>
      </c>
      <c r="AD882">
        <v>2689.52</v>
      </c>
      <c r="AE882">
        <v>0</v>
      </c>
      <c r="AF882">
        <v>10.48</v>
      </c>
      <c r="AG882">
        <v>2700</v>
      </c>
      <c r="AH882">
        <v>-10.480000000000018</v>
      </c>
      <c r="AI882">
        <v>2700</v>
      </c>
      <c r="AJ882">
        <v>0</v>
      </c>
      <c r="AK882">
        <v>0</v>
      </c>
      <c r="AL882">
        <v>10.48</v>
      </c>
    </row>
    <row r="883" spans="1:38" hidden="1" x14ac:dyDescent="0.2">
      <c r="A883">
        <v>9000404</v>
      </c>
      <c r="B883" t="s">
        <v>2677</v>
      </c>
      <c r="C883" t="s">
        <v>122</v>
      </c>
      <c r="D883" t="s">
        <v>2678</v>
      </c>
      <c r="E883" t="s">
        <v>8448</v>
      </c>
      <c r="F883" t="s">
        <v>160</v>
      </c>
      <c r="G883">
        <v>0</v>
      </c>
      <c r="H883">
        <v>0</v>
      </c>
      <c r="I883">
        <v>0</v>
      </c>
      <c r="J883">
        <v>1</v>
      </c>
      <c r="L883">
        <v>2250</v>
      </c>
      <c r="M883">
        <v>0</v>
      </c>
      <c r="N883">
        <v>0</v>
      </c>
      <c r="O883">
        <v>0</v>
      </c>
      <c r="Q883">
        <v>2250</v>
      </c>
      <c r="R883">
        <v>67287.040000000008</v>
      </c>
      <c r="S883">
        <v>8000</v>
      </c>
      <c r="T883">
        <v>8000</v>
      </c>
      <c r="U883">
        <v>0</v>
      </c>
      <c r="V883">
        <v>0</v>
      </c>
      <c r="W883">
        <v>0</v>
      </c>
      <c r="X883">
        <v>40000</v>
      </c>
      <c r="Y883">
        <v>10274.64</v>
      </c>
      <c r="Z883">
        <v>30.37</v>
      </c>
      <c r="AB883">
        <v>77.92</v>
      </c>
      <c r="AC883">
        <v>0</v>
      </c>
      <c r="AD883">
        <v>2250</v>
      </c>
      <c r="AE883">
        <v>0</v>
      </c>
      <c r="AF883">
        <v>0</v>
      </c>
      <c r="AG883">
        <v>2310</v>
      </c>
      <c r="AH883">
        <v>-60</v>
      </c>
      <c r="AI883">
        <v>2250</v>
      </c>
      <c r="AJ883">
        <v>0</v>
      </c>
      <c r="AK883">
        <v>0</v>
      </c>
      <c r="AL883">
        <v>0</v>
      </c>
    </row>
    <row r="884" spans="1:38" hidden="1" x14ac:dyDescent="0.2">
      <c r="A884">
        <v>9000406</v>
      </c>
      <c r="B884" t="s">
        <v>2679</v>
      </c>
      <c r="C884" t="s">
        <v>122</v>
      </c>
      <c r="D884" t="s">
        <v>2680</v>
      </c>
      <c r="E884" t="s">
        <v>2681</v>
      </c>
      <c r="F884" t="s">
        <v>160</v>
      </c>
      <c r="G884">
        <v>0</v>
      </c>
      <c r="H884">
        <v>0</v>
      </c>
      <c r="I884">
        <v>0</v>
      </c>
      <c r="J884">
        <v>2.16</v>
      </c>
      <c r="L884">
        <v>2700</v>
      </c>
      <c r="M884">
        <v>0</v>
      </c>
      <c r="N884">
        <v>60</v>
      </c>
      <c r="O884">
        <v>0</v>
      </c>
      <c r="Q884">
        <v>2760</v>
      </c>
      <c r="R884">
        <v>73312.479999999996</v>
      </c>
      <c r="S884">
        <v>8000</v>
      </c>
      <c r="T884">
        <v>8000</v>
      </c>
      <c r="U884">
        <v>0</v>
      </c>
      <c r="V884">
        <v>8000</v>
      </c>
      <c r="W884">
        <v>0</v>
      </c>
      <c r="X884">
        <v>40000</v>
      </c>
      <c r="Y884">
        <v>13407.52</v>
      </c>
      <c r="Z884">
        <v>0</v>
      </c>
      <c r="AB884">
        <v>137.26</v>
      </c>
      <c r="AC884">
        <v>0</v>
      </c>
      <c r="AD884">
        <v>2760</v>
      </c>
      <c r="AE884">
        <v>0</v>
      </c>
      <c r="AF884">
        <v>0</v>
      </c>
      <c r="AG884">
        <v>2760</v>
      </c>
      <c r="AH884">
        <v>0</v>
      </c>
      <c r="AI884">
        <v>2760</v>
      </c>
      <c r="AJ884">
        <v>0</v>
      </c>
      <c r="AK884">
        <v>0</v>
      </c>
      <c r="AL884">
        <v>0</v>
      </c>
    </row>
    <row r="885" spans="1:38" hidden="1" x14ac:dyDescent="0.2">
      <c r="A885">
        <v>9000407</v>
      </c>
      <c r="B885" t="s">
        <v>2682</v>
      </c>
      <c r="C885" t="s">
        <v>122</v>
      </c>
      <c r="D885" t="s">
        <v>2683</v>
      </c>
      <c r="E885" t="s">
        <v>2684</v>
      </c>
      <c r="F885" t="s">
        <v>160</v>
      </c>
      <c r="G885">
        <v>0</v>
      </c>
      <c r="H885">
        <v>0</v>
      </c>
      <c r="I885">
        <v>0</v>
      </c>
      <c r="J885">
        <v>1.8</v>
      </c>
      <c r="L885">
        <v>3225</v>
      </c>
      <c r="M885">
        <v>0</v>
      </c>
      <c r="N885">
        <v>0</v>
      </c>
      <c r="O885">
        <v>0</v>
      </c>
      <c r="Q885">
        <v>3225</v>
      </c>
      <c r="R885">
        <v>70286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40000</v>
      </c>
      <c r="Y885">
        <v>12232.32</v>
      </c>
      <c r="Z885">
        <v>541.61</v>
      </c>
      <c r="AB885">
        <v>451.22</v>
      </c>
      <c r="AC885">
        <v>90.39</v>
      </c>
      <c r="AD885">
        <v>3134.61</v>
      </c>
      <c r="AE885">
        <v>90.39</v>
      </c>
      <c r="AF885">
        <v>0</v>
      </c>
      <c r="AG885">
        <v>3134.61</v>
      </c>
      <c r="AH885">
        <v>0</v>
      </c>
      <c r="AI885">
        <v>3225</v>
      </c>
      <c r="AJ885">
        <v>0</v>
      </c>
      <c r="AK885">
        <v>0</v>
      </c>
      <c r="AL885">
        <v>90.39</v>
      </c>
    </row>
    <row r="886" spans="1:38" hidden="1" x14ac:dyDescent="0.2">
      <c r="A886">
        <v>9000408</v>
      </c>
      <c r="B886" t="s">
        <v>2685</v>
      </c>
      <c r="C886" t="s">
        <v>122</v>
      </c>
      <c r="D886" t="s">
        <v>2686</v>
      </c>
      <c r="E886" t="s">
        <v>2687</v>
      </c>
      <c r="F886" t="s">
        <v>160</v>
      </c>
      <c r="G886">
        <v>0</v>
      </c>
      <c r="H886">
        <v>0</v>
      </c>
      <c r="I886">
        <v>0</v>
      </c>
      <c r="J886">
        <v>1.8</v>
      </c>
      <c r="L886">
        <v>2697</v>
      </c>
      <c r="M886">
        <v>0</v>
      </c>
      <c r="N886">
        <v>0</v>
      </c>
      <c r="O886">
        <v>200</v>
      </c>
      <c r="Q886">
        <v>2497</v>
      </c>
      <c r="R886">
        <v>69165.279999999999</v>
      </c>
      <c r="S886">
        <v>8000</v>
      </c>
      <c r="T886">
        <v>0</v>
      </c>
      <c r="U886">
        <v>0</v>
      </c>
      <c r="V886">
        <v>8000</v>
      </c>
      <c r="W886">
        <v>0</v>
      </c>
      <c r="X886">
        <v>40000</v>
      </c>
      <c r="Y886">
        <v>12043.28</v>
      </c>
      <c r="Z886">
        <v>33.659999999999997</v>
      </c>
      <c r="AB886">
        <v>18.98</v>
      </c>
      <c r="AC886">
        <v>14.68</v>
      </c>
      <c r="AD886">
        <v>2482.3200000000002</v>
      </c>
      <c r="AE886">
        <v>11.09</v>
      </c>
      <c r="AF886">
        <v>3.59</v>
      </c>
      <c r="AG886">
        <v>2688.91</v>
      </c>
      <c r="AH886">
        <v>-206.58999999999969</v>
      </c>
      <c r="AI886">
        <v>2497</v>
      </c>
      <c r="AJ886">
        <v>0</v>
      </c>
      <c r="AK886">
        <v>0</v>
      </c>
      <c r="AL886">
        <v>14.68</v>
      </c>
    </row>
    <row r="887" spans="1:38" hidden="1" x14ac:dyDescent="0.2">
      <c r="A887">
        <v>9000409</v>
      </c>
      <c r="B887" t="s">
        <v>2688</v>
      </c>
      <c r="C887" t="s">
        <v>122</v>
      </c>
      <c r="D887" t="s">
        <v>2689</v>
      </c>
      <c r="E887" t="s">
        <v>2690</v>
      </c>
      <c r="F887" t="s">
        <v>105</v>
      </c>
      <c r="G887">
        <v>0</v>
      </c>
      <c r="H887">
        <v>0</v>
      </c>
      <c r="I887">
        <v>0</v>
      </c>
      <c r="J887">
        <v>2.15</v>
      </c>
      <c r="L887">
        <v>3547</v>
      </c>
      <c r="M887">
        <v>0</v>
      </c>
      <c r="N887">
        <v>0</v>
      </c>
      <c r="O887">
        <v>0</v>
      </c>
      <c r="Q887">
        <v>3547</v>
      </c>
      <c r="R887">
        <v>70846.05</v>
      </c>
      <c r="S887">
        <v>8000</v>
      </c>
      <c r="T887">
        <v>8000</v>
      </c>
      <c r="U887">
        <v>0</v>
      </c>
      <c r="V887">
        <v>8000</v>
      </c>
      <c r="W887">
        <v>0</v>
      </c>
      <c r="X887">
        <v>40000</v>
      </c>
      <c r="Y887">
        <v>11929.12</v>
      </c>
      <c r="Z887">
        <v>0</v>
      </c>
      <c r="AB887">
        <v>76.34</v>
      </c>
      <c r="AC887">
        <v>0</v>
      </c>
      <c r="AD887">
        <v>3547</v>
      </c>
      <c r="AE887">
        <v>0</v>
      </c>
      <c r="AF887">
        <v>0</v>
      </c>
      <c r="AG887">
        <v>3547</v>
      </c>
      <c r="AH887">
        <v>0</v>
      </c>
      <c r="AI887">
        <v>3547</v>
      </c>
      <c r="AJ887">
        <v>0</v>
      </c>
      <c r="AK887">
        <v>0</v>
      </c>
      <c r="AL887">
        <v>0</v>
      </c>
    </row>
    <row r="888" spans="1:38" hidden="1" x14ac:dyDescent="0.2">
      <c r="A888">
        <v>9000411</v>
      </c>
      <c r="B888" t="s">
        <v>2691</v>
      </c>
      <c r="C888" t="s">
        <v>122</v>
      </c>
      <c r="D888" t="s">
        <v>2692</v>
      </c>
      <c r="E888" t="s">
        <v>2693</v>
      </c>
      <c r="F888" t="s">
        <v>160</v>
      </c>
      <c r="G888">
        <v>0</v>
      </c>
      <c r="H888">
        <v>0</v>
      </c>
      <c r="I888">
        <v>0</v>
      </c>
      <c r="J888">
        <v>1.5</v>
      </c>
      <c r="L888">
        <v>2250</v>
      </c>
      <c r="M888">
        <v>0</v>
      </c>
      <c r="N888">
        <v>0</v>
      </c>
      <c r="O888">
        <v>0</v>
      </c>
      <c r="Q888">
        <v>2250</v>
      </c>
      <c r="R888">
        <v>66793.31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40000</v>
      </c>
      <c r="Y888">
        <v>11322</v>
      </c>
      <c r="Z888">
        <v>464.14</v>
      </c>
      <c r="AB888">
        <v>396.64</v>
      </c>
      <c r="AC888">
        <v>67.5</v>
      </c>
      <c r="AD888">
        <v>2182.5</v>
      </c>
      <c r="AE888">
        <v>58.94</v>
      </c>
      <c r="AF888">
        <v>8.5600000000000023</v>
      </c>
      <c r="AG888">
        <v>2191.06</v>
      </c>
      <c r="AH888">
        <v>-8.5599999999999454</v>
      </c>
      <c r="AI888">
        <v>2250</v>
      </c>
      <c r="AJ888">
        <v>0</v>
      </c>
      <c r="AK888">
        <v>1.1299999999999999</v>
      </c>
      <c r="AL888">
        <v>68.63</v>
      </c>
    </row>
    <row r="889" spans="1:38" hidden="1" x14ac:dyDescent="0.2">
      <c r="A889">
        <v>9000412</v>
      </c>
      <c r="B889" t="s">
        <v>2694</v>
      </c>
      <c r="C889" t="s">
        <v>122</v>
      </c>
      <c r="D889" t="s">
        <v>2695</v>
      </c>
      <c r="E889" t="s">
        <v>2696</v>
      </c>
      <c r="F889" t="s">
        <v>160</v>
      </c>
      <c r="G889">
        <v>0</v>
      </c>
      <c r="H889">
        <v>0</v>
      </c>
      <c r="I889">
        <v>0</v>
      </c>
      <c r="J889">
        <v>1.5</v>
      </c>
      <c r="L889">
        <v>2471</v>
      </c>
      <c r="M889">
        <v>0</v>
      </c>
      <c r="N889">
        <v>0</v>
      </c>
      <c r="O889">
        <v>100</v>
      </c>
      <c r="Q889">
        <v>2371</v>
      </c>
      <c r="R889">
        <v>70945.440000000002</v>
      </c>
      <c r="S889">
        <v>8000</v>
      </c>
      <c r="T889">
        <v>0</v>
      </c>
      <c r="U889">
        <v>0</v>
      </c>
      <c r="V889">
        <v>8000</v>
      </c>
      <c r="W889">
        <v>0</v>
      </c>
      <c r="X889">
        <v>40000</v>
      </c>
      <c r="Y889">
        <v>11502.16</v>
      </c>
      <c r="Z889">
        <v>103.3</v>
      </c>
      <c r="AB889">
        <v>367.87</v>
      </c>
      <c r="AC889">
        <v>0</v>
      </c>
      <c r="AD889">
        <v>2371</v>
      </c>
      <c r="AE889">
        <v>0</v>
      </c>
      <c r="AF889">
        <v>0</v>
      </c>
      <c r="AG889">
        <v>2475</v>
      </c>
      <c r="AH889">
        <v>-104</v>
      </c>
      <c r="AI889">
        <v>2371</v>
      </c>
      <c r="AJ889">
        <v>0</v>
      </c>
      <c r="AK889">
        <v>0</v>
      </c>
      <c r="AL889">
        <v>0</v>
      </c>
    </row>
    <row r="890" spans="1:38" hidden="1" x14ac:dyDescent="0.2">
      <c r="A890">
        <v>9000415</v>
      </c>
      <c r="B890" t="s">
        <v>2697</v>
      </c>
      <c r="C890" t="s">
        <v>122</v>
      </c>
      <c r="D890" t="s">
        <v>2698</v>
      </c>
      <c r="E890" t="s">
        <v>2699</v>
      </c>
      <c r="F890" t="s">
        <v>160</v>
      </c>
      <c r="G890">
        <v>0</v>
      </c>
      <c r="H890">
        <v>0</v>
      </c>
      <c r="I890">
        <v>0</v>
      </c>
      <c r="J890">
        <v>1.5</v>
      </c>
      <c r="L890">
        <v>2250</v>
      </c>
      <c r="M890">
        <v>0</v>
      </c>
      <c r="N890">
        <v>50</v>
      </c>
      <c r="O890">
        <v>0</v>
      </c>
      <c r="Q890">
        <v>2300</v>
      </c>
      <c r="R890">
        <v>67163.899999999994</v>
      </c>
      <c r="S890">
        <v>8000</v>
      </c>
      <c r="T890">
        <v>0</v>
      </c>
      <c r="U890">
        <v>0</v>
      </c>
      <c r="V890">
        <v>8000</v>
      </c>
      <c r="W890">
        <v>0</v>
      </c>
      <c r="X890">
        <v>40000</v>
      </c>
      <c r="Y890">
        <v>11408.32</v>
      </c>
      <c r="Z890">
        <v>0</v>
      </c>
      <c r="AB890">
        <v>269.86</v>
      </c>
      <c r="AC890">
        <v>0</v>
      </c>
      <c r="AD890">
        <v>2300</v>
      </c>
      <c r="AE890">
        <v>0</v>
      </c>
      <c r="AF890">
        <v>0</v>
      </c>
      <c r="AG890">
        <v>2250</v>
      </c>
      <c r="AH890">
        <v>50</v>
      </c>
      <c r="AI890">
        <v>2300</v>
      </c>
      <c r="AJ890">
        <v>0</v>
      </c>
      <c r="AK890">
        <v>0</v>
      </c>
      <c r="AL890">
        <v>0</v>
      </c>
    </row>
    <row r="891" spans="1:38" hidden="1" x14ac:dyDescent="0.2">
      <c r="A891">
        <v>9000416</v>
      </c>
      <c r="B891" t="s">
        <v>2700</v>
      </c>
      <c r="C891" t="s">
        <v>122</v>
      </c>
      <c r="D891" t="s">
        <v>2701</v>
      </c>
      <c r="E891" t="s">
        <v>2702</v>
      </c>
      <c r="F891" t="s">
        <v>160</v>
      </c>
      <c r="G891">
        <v>0</v>
      </c>
      <c r="H891">
        <v>0</v>
      </c>
      <c r="I891">
        <v>0</v>
      </c>
      <c r="J891">
        <v>1.8</v>
      </c>
      <c r="L891">
        <v>2970</v>
      </c>
      <c r="M891">
        <v>0</v>
      </c>
      <c r="N891">
        <v>0</v>
      </c>
      <c r="O891">
        <v>50</v>
      </c>
      <c r="Q891">
        <v>2920</v>
      </c>
      <c r="R891">
        <v>67535.8</v>
      </c>
      <c r="S891">
        <v>8000</v>
      </c>
      <c r="T891">
        <v>0</v>
      </c>
      <c r="U891">
        <v>0</v>
      </c>
      <c r="V891">
        <v>0</v>
      </c>
      <c r="W891">
        <v>0</v>
      </c>
      <c r="X891">
        <v>40000</v>
      </c>
      <c r="Y891">
        <v>11344</v>
      </c>
      <c r="Z891">
        <v>245.75</v>
      </c>
      <c r="AB891">
        <v>197.88</v>
      </c>
      <c r="AC891">
        <v>47.87</v>
      </c>
      <c r="AD891">
        <v>2872.13</v>
      </c>
      <c r="AE891">
        <v>39.99</v>
      </c>
      <c r="AF891">
        <v>7.8799999999999955</v>
      </c>
      <c r="AG891">
        <v>2930.01</v>
      </c>
      <c r="AH891">
        <v>-57.880000000000109</v>
      </c>
      <c r="AI891">
        <v>2920</v>
      </c>
      <c r="AJ891">
        <v>0</v>
      </c>
      <c r="AK891">
        <v>0</v>
      </c>
      <c r="AL891">
        <v>47.87</v>
      </c>
    </row>
    <row r="892" spans="1:38" hidden="1" x14ac:dyDescent="0.2">
      <c r="A892">
        <v>9000417</v>
      </c>
      <c r="B892" t="s">
        <v>2703</v>
      </c>
      <c r="C892" t="s">
        <v>122</v>
      </c>
      <c r="D892" t="s">
        <v>2704</v>
      </c>
      <c r="E892" t="s">
        <v>2705</v>
      </c>
      <c r="F892" t="s">
        <v>160</v>
      </c>
      <c r="G892">
        <v>0</v>
      </c>
      <c r="H892">
        <v>0</v>
      </c>
      <c r="I892">
        <v>0</v>
      </c>
      <c r="J892">
        <v>1.8</v>
      </c>
      <c r="L892">
        <v>2700</v>
      </c>
      <c r="M892">
        <v>0</v>
      </c>
      <c r="N892">
        <v>0</v>
      </c>
      <c r="O892">
        <v>0</v>
      </c>
      <c r="Q892">
        <v>2700</v>
      </c>
      <c r="R892">
        <v>69095.12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40000</v>
      </c>
      <c r="Y892">
        <v>11820.72</v>
      </c>
      <c r="Z892">
        <v>518.23</v>
      </c>
      <c r="AB892">
        <v>437.5</v>
      </c>
      <c r="AC892">
        <v>80.73</v>
      </c>
      <c r="AD892">
        <v>2619.27</v>
      </c>
      <c r="AE892">
        <v>71.06</v>
      </c>
      <c r="AF892">
        <v>9.6700000000000017</v>
      </c>
      <c r="AG892">
        <v>2628.94</v>
      </c>
      <c r="AH892">
        <v>-9.6700000000000728</v>
      </c>
      <c r="AI892">
        <v>2700</v>
      </c>
      <c r="AJ892">
        <v>0</v>
      </c>
      <c r="AK892">
        <v>0</v>
      </c>
      <c r="AL892">
        <v>80.73</v>
      </c>
    </row>
    <row r="893" spans="1:38" hidden="1" x14ac:dyDescent="0.2">
      <c r="A893">
        <v>9000418</v>
      </c>
      <c r="B893" t="s">
        <v>2706</v>
      </c>
      <c r="C893" t="s">
        <v>122</v>
      </c>
      <c r="D893" t="s">
        <v>2707</v>
      </c>
      <c r="E893" t="s">
        <v>3184</v>
      </c>
      <c r="F893" t="s">
        <v>105</v>
      </c>
      <c r="G893">
        <v>0</v>
      </c>
      <c r="H893">
        <v>0</v>
      </c>
      <c r="I893">
        <v>0</v>
      </c>
      <c r="J893">
        <v>3.6</v>
      </c>
      <c r="L893">
        <v>5400</v>
      </c>
      <c r="M893">
        <v>0</v>
      </c>
      <c r="N893">
        <v>0</v>
      </c>
      <c r="O893">
        <v>0</v>
      </c>
      <c r="Q893">
        <v>5400</v>
      </c>
      <c r="R893">
        <v>83857.66</v>
      </c>
      <c r="S893">
        <v>4000</v>
      </c>
      <c r="T893">
        <v>8000</v>
      </c>
      <c r="U893">
        <v>0</v>
      </c>
      <c r="V893">
        <v>8000</v>
      </c>
      <c r="W893">
        <v>0</v>
      </c>
      <c r="X893">
        <v>40000</v>
      </c>
      <c r="Y893">
        <v>16097.84</v>
      </c>
      <c r="Z893">
        <v>232.79</v>
      </c>
      <c r="AB893">
        <v>206.76</v>
      </c>
      <c r="AC893">
        <v>26.03</v>
      </c>
      <c r="AD893">
        <v>5373.97</v>
      </c>
      <c r="AE893">
        <v>26.03</v>
      </c>
      <c r="AF893">
        <v>0</v>
      </c>
      <c r="AG893">
        <v>5373.97</v>
      </c>
      <c r="AH893">
        <v>0</v>
      </c>
      <c r="AI893">
        <v>5400</v>
      </c>
      <c r="AJ893">
        <v>0</v>
      </c>
      <c r="AK893">
        <v>0</v>
      </c>
      <c r="AL893">
        <v>26.03</v>
      </c>
    </row>
    <row r="894" spans="1:38" hidden="1" x14ac:dyDescent="0.2">
      <c r="A894">
        <v>9000419</v>
      </c>
      <c r="B894" t="s">
        <v>2708</v>
      </c>
      <c r="C894" t="s">
        <v>122</v>
      </c>
      <c r="D894" t="s">
        <v>2709</v>
      </c>
      <c r="E894" t="s">
        <v>2710</v>
      </c>
      <c r="F894" t="s">
        <v>160</v>
      </c>
      <c r="G894">
        <v>0</v>
      </c>
      <c r="H894">
        <v>0</v>
      </c>
      <c r="I894">
        <v>0</v>
      </c>
      <c r="J894">
        <v>1.2</v>
      </c>
      <c r="L894">
        <v>2700</v>
      </c>
      <c r="M894">
        <v>0</v>
      </c>
      <c r="N894">
        <v>0</v>
      </c>
      <c r="O894">
        <v>0</v>
      </c>
      <c r="Q894">
        <v>2700</v>
      </c>
      <c r="R894">
        <v>68669.06</v>
      </c>
      <c r="S894">
        <v>4000</v>
      </c>
      <c r="T894">
        <v>0</v>
      </c>
      <c r="U894">
        <v>0</v>
      </c>
      <c r="V894">
        <v>16000</v>
      </c>
      <c r="W894">
        <v>0</v>
      </c>
      <c r="X894">
        <v>40000</v>
      </c>
      <c r="Y894">
        <v>10304.08</v>
      </c>
      <c r="Z894">
        <v>0</v>
      </c>
      <c r="AB894">
        <v>178.55</v>
      </c>
      <c r="AC894">
        <v>0</v>
      </c>
      <c r="AD894">
        <v>2700</v>
      </c>
      <c r="AE894">
        <v>0</v>
      </c>
      <c r="AF894">
        <v>0</v>
      </c>
      <c r="AG894">
        <v>2700</v>
      </c>
      <c r="AH894">
        <v>0</v>
      </c>
      <c r="AI894">
        <v>2700</v>
      </c>
      <c r="AJ894">
        <v>0</v>
      </c>
      <c r="AK894">
        <v>0</v>
      </c>
      <c r="AL894">
        <v>0</v>
      </c>
    </row>
    <row r="895" spans="1:38" hidden="1" x14ac:dyDescent="0.2">
      <c r="A895">
        <v>9000423</v>
      </c>
      <c r="B895" t="s">
        <v>2711</v>
      </c>
      <c r="C895" t="s">
        <v>122</v>
      </c>
      <c r="D895" t="s">
        <v>2712</v>
      </c>
      <c r="E895" t="s">
        <v>2713</v>
      </c>
      <c r="F895" t="s">
        <v>160</v>
      </c>
      <c r="G895">
        <v>0</v>
      </c>
      <c r="H895">
        <v>0</v>
      </c>
      <c r="I895">
        <v>0</v>
      </c>
      <c r="J895">
        <v>1.8</v>
      </c>
      <c r="L895">
        <v>2700</v>
      </c>
      <c r="M895">
        <v>0</v>
      </c>
      <c r="N895">
        <v>110</v>
      </c>
      <c r="O895">
        <v>0</v>
      </c>
      <c r="Q895">
        <v>2810</v>
      </c>
      <c r="R895">
        <v>68582</v>
      </c>
      <c r="S895">
        <v>8000</v>
      </c>
      <c r="T895">
        <v>8000</v>
      </c>
      <c r="U895">
        <v>0</v>
      </c>
      <c r="V895">
        <v>0</v>
      </c>
      <c r="W895">
        <v>0</v>
      </c>
      <c r="X895">
        <v>40000</v>
      </c>
      <c r="Y895">
        <v>12013.84</v>
      </c>
      <c r="Z895">
        <v>17.04</v>
      </c>
      <c r="AB895">
        <v>3.33</v>
      </c>
      <c r="AC895">
        <v>13.71</v>
      </c>
      <c r="AD895">
        <v>2796.29</v>
      </c>
      <c r="AE895">
        <v>3.33</v>
      </c>
      <c r="AF895">
        <v>10.38</v>
      </c>
      <c r="AG895">
        <v>2796.67</v>
      </c>
      <c r="AH895">
        <v>-0.38000000000010914</v>
      </c>
      <c r="AI895">
        <v>2810</v>
      </c>
      <c r="AJ895">
        <v>0</v>
      </c>
      <c r="AK895">
        <v>0</v>
      </c>
      <c r="AL895">
        <v>13.71</v>
      </c>
    </row>
    <row r="896" spans="1:38" hidden="1" x14ac:dyDescent="0.2">
      <c r="A896">
        <v>9000424</v>
      </c>
      <c r="B896" t="s">
        <v>2714</v>
      </c>
      <c r="C896" t="s">
        <v>122</v>
      </c>
      <c r="D896" t="s">
        <v>2715</v>
      </c>
      <c r="E896" t="s">
        <v>2716</v>
      </c>
      <c r="F896" t="s">
        <v>105</v>
      </c>
      <c r="G896">
        <v>0</v>
      </c>
      <c r="H896">
        <v>0</v>
      </c>
      <c r="I896">
        <v>0</v>
      </c>
      <c r="J896">
        <v>2.15</v>
      </c>
      <c r="L896">
        <v>3225</v>
      </c>
      <c r="M896">
        <v>0</v>
      </c>
      <c r="N896">
        <v>300</v>
      </c>
      <c r="O896">
        <v>0</v>
      </c>
      <c r="Q896">
        <v>3525</v>
      </c>
      <c r="R896">
        <v>66041</v>
      </c>
      <c r="S896">
        <v>0</v>
      </c>
      <c r="T896">
        <v>8000</v>
      </c>
      <c r="U896">
        <v>0</v>
      </c>
      <c r="V896">
        <v>0</v>
      </c>
      <c r="W896">
        <v>0</v>
      </c>
      <c r="X896">
        <v>40000</v>
      </c>
      <c r="Y896">
        <v>11649.6</v>
      </c>
      <c r="Z896">
        <v>191.74</v>
      </c>
      <c r="AB896">
        <v>151.37</v>
      </c>
      <c r="AC896">
        <v>40.369999999999997</v>
      </c>
      <c r="AD896">
        <v>3484.63</v>
      </c>
      <c r="AE896">
        <v>40.380000000000003</v>
      </c>
      <c r="AF896">
        <v>-1.0000000000005116E-2</v>
      </c>
      <c r="AG896">
        <v>3484.62</v>
      </c>
      <c r="AH896">
        <v>1.0000000000218279E-2</v>
      </c>
      <c r="AI896">
        <v>3525</v>
      </c>
      <c r="AJ896">
        <v>0</v>
      </c>
      <c r="AK896">
        <v>0</v>
      </c>
      <c r="AL896">
        <v>40.369999999999997</v>
      </c>
    </row>
    <row r="897" spans="1:38" hidden="1" x14ac:dyDescent="0.2">
      <c r="A897">
        <v>9000869</v>
      </c>
      <c r="B897" t="s">
        <v>643</v>
      </c>
      <c r="C897" t="s">
        <v>122</v>
      </c>
      <c r="D897" t="s">
        <v>2717</v>
      </c>
      <c r="E897" t="s">
        <v>2718</v>
      </c>
      <c r="F897" t="s">
        <v>160</v>
      </c>
      <c r="G897">
        <v>0</v>
      </c>
      <c r="H897">
        <v>0</v>
      </c>
      <c r="I897">
        <v>0</v>
      </c>
      <c r="J897">
        <v>1.8</v>
      </c>
      <c r="L897">
        <v>2475</v>
      </c>
      <c r="M897">
        <v>0</v>
      </c>
      <c r="N897">
        <v>50</v>
      </c>
      <c r="O897">
        <v>0</v>
      </c>
      <c r="Q897">
        <v>2525</v>
      </c>
      <c r="R897">
        <v>68292.86</v>
      </c>
      <c r="S897">
        <v>8000</v>
      </c>
      <c r="T897">
        <v>0</v>
      </c>
      <c r="U897">
        <v>0</v>
      </c>
      <c r="V897">
        <v>0</v>
      </c>
      <c r="W897">
        <v>400</v>
      </c>
      <c r="X897">
        <v>40000</v>
      </c>
      <c r="Y897">
        <v>12233.92</v>
      </c>
      <c r="Z897">
        <v>229.77</v>
      </c>
      <c r="AB897">
        <v>180.05</v>
      </c>
      <c r="AC897">
        <v>49.72</v>
      </c>
      <c r="AD897">
        <v>2475.2800000000002</v>
      </c>
      <c r="AE897">
        <v>37.950000000000003</v>
      </c>
      <c r="AF897">
        <v>11.769999999999996</v>
      </c>
      <c r="AG897">
        <v>2437.0500000000002</v>
      </c>
      <c r="AH897">
        <v>38.230000000000018</v>
      </c>
      <c r="AI897">
        <v>2525</v>
      </c>
      <c r="AJ897">
        <v>0</v>
      </c>
      <c r="AK897">
        <v>0</v>
      </c>
      <c r="AL897">
        <v>49.72</v>
      </c>
    </row>
    <row r="898" spans="1:38" hidden="1" x14ac:dyDescent="0.2">
      <c r="A898">
        <v>9000870</v>
      </c>
      <c r="B898" t="s">
        <v>872</v>
      </c>
      <c r="C898" t="s">
        <v>122</v>
      </c>
      <c r="D898" t="s">
        <v>2719</v>
      </c>
      <c r="E898" t="s">
        <v>2720</v>
      </c>
      <c r="F898" t="s">
        <v>160</v>
      </c>
      <c r="G898">
        <v>0</v>
      </c>
      <c r="H898">
        <v>0</v>
      </c>
      <c r="I898">
        <v>0</v>
      </c>
      <c r="J898">
        <v>1.2</v>
      </c>
      <c r="L898">
        <v>2700</v>
      </c>
      <c r="M898">
        <v>0</v>
      </c>
      <c r="N898">
        <v>0</v>
      </c>
      <c r="O898">
        <v>0</v>
      </c>
      <c r="Q898">
        <v>2700</v>
      </c>
      <c r="R898">
        <v>66182.149999999994</v>
      </c>
      <c r="S898">
        <v>0</v>
      </c>
      <c r="T898">
        <v>8000</v>
      </c>
      <c r="U898">
        <v>0</v>
      </c>
      <c r="V898">
        <v>0</v>
      </c>
      <c r="W898">
        <v>0</v>
      </c>
      <c r="X898">
        <v>40000</v>
      </c>
      <c r="Y898">
        <v>10198.16</v>
      </c>
      <c r="Z898">
        <v>239.52</v>
      </c>
      <c r="AB898">
        <v>199.01</v>
      </c>
      <c r="AC898">
        <v>40.51</v>
      </c>
      <c r="AD898">
        <v>2659.49</v>
      </c>
      <c r="AE898">
        <v>40.5</v>
      </c>
      <c r="AF898">
        <v>9.9999999999980105E-3</v>
      </c>
      <c r="AG898">
        <v>2659.5</v>
      </c>
      <c r="AH898">
        <v>-1.0000000000218279E-2</v>
      </c>
      <c r="AI898">
        <v>2700</v>
      </c>
      <c r="AJ898">
        <v>0</v>
      </c>
      <c r="AK898">
        <v>0</v>
      </c>
      <c r="AL898">
        <v>40.51</v>
      </c>
    </row>
    <row r="899" spans="1:38" hidden="1" x14ac:dyDescent="0.2">
      <c r="A899">
        <v>9000871</v>
      </c>
      <c r="B899" t="s">
        <v>2721</v>
      </c>
      <c r="C899" t="s">
        <v>122</v>
      </c>
      <c r="D899" t="s">
        <v>2722</v>
      </c>
      <c r="E899" t="s">
        <v>2723</v>
      </c>
      <c r="F899" t="s">
        <v>160</v>
      </c>
      <c r="G899">
        <v>0</v>
      </c>
      <c r="H899">
        <v>0</v>
      </c>
      <c r="I899">
        <v>0</v>
      </c>
      <c r="J899">
        <v>1</v>
      </c>
      <c r="L899">
        <v>2246</v>
      </c>
      <c r="M899">
        <v>0</v>
      </c>
      <c r="N899">
        <v>0</v>
      </c>
      <c r="O899">
        <v>200</v>
      </c>
      <c r="Q899">
        <v>2046</v>
      </c>
      <c r="R899">
        <v>65708.7</v>
      </c>
      <c r="S899">
        <v>8000</v>
      </c>
      <c r="T899">
        <v>0</v>
      </c>
      <c r="U899">
        <v>0</v>
      </c>
      <c r="V899">
        <v>0</v>
      </c>
      <c r="W899">
        <v>0</v>
      </c>
      <c r="X899">
        <v>40000</v>
      </c>
      <c r="Y899">
        <v>10109.280000000001</v>
      </c>
      <c r="Z899">
        <v>227.98</v>
      </c>
      <c r="AB899">
        <v>181.27</v>
      </c>
      <c r="AC899">
        <v>46.71</v>
      </c>
      <c r="AD899">
        <v>1999.29</v>
      </c>
      <c r="AE899">
        <v>31.15</v>
      </c>
      <c r="AF899">
        <v>15.560000000000002</v>
      </c>
      <c r="AG899">
        <v>2218.85</v>
      </c>
      <c r="AH899">
        <v>-219.55999999999995</v>
      </c>
      <c r="AI899">
        <v>2046</v>
      </c>
      <c r="AJ899">
        <v>0</v>
      </c>
      <c r="AK899">
        <v>0</v>
      </c>
      <c r="AL899">
        <v>46.71</v>
      </c>
    </row>
    <row r="900" spans="1:38" hidden="1" x14ac:dyDescent="0.2">
      <c r="A900">
        <v>9000474</v>
      </c>
      <c r="B900" t="s">
        <v>2724</v>
      </c>
      <c r="C900" t="s">
        <v>278</v>
      </c>
      <c r="D900" t="s">
        <v>2725</v>
      </c>
      <c r="E900" t="s">
        <v>2726</v>
      </c>
      <c r="F900" t="s">
        <v>105</v>
      </c>
      <c r="G900">
        <v>0</v>
      </c>
      <c r="H900">
        <v>0</v>
      </c>
      <c r="I900">
        <v>0</v>
      </c>
      <c r="J900">
        <v>2.15</v>
      </c>
      <c r="L900">
        <v>3268.74</v>
      </c>
      <c r="M900">
        <v>0</v>
      </c>
      <c r="N900">
        <v>0</v>
      </c>
      <c r="O900">
        <v>0</v>
      </c>
      <c r="Q900">
        <v>3268.74</v>
      </c>
      <c r="R900">
        <v>63244.74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40000</v>
      </c>
      <c r="Y900">
        <v>11649.6</v>
      </c>
      <c r="Z900">
        <v>347.85</v>
      </c>
      <c r="AB900">
        <v>307.37</v>
      </c>
      <c r="AC900">
        <v>40.479999999999997</v>
      </c>
      <c r="AD900">
        <v>3228.2599999999998</v>
      </c>
      <c r="AE900">
        <v>113.43</v>
      </c>
      <c r="AF900">
        <v>-72.950000000000017</v>
      </c>
      <c r="AG900">
        <v>5586.83</v>
      </c>
      <c r="AH900">
        <v>-2358.5700000000002</v>
      </c>
      <c r="AI900">
        <v>3268.74</v>
      </c>
      <c r="AJ900">
        <v>0</v>
      </c>
      <c r="AK900">
        <v>0</v>
      </c>
      <c r="AL900">
        <v>40.479999999999997</v>
      </c>
    </row>
    <row r="901" spans="1:38" hidden="1" x14ac:dyDescent="0.2">
      <c r="A901">
        <v>9000491</v>
      </c>
      <c r="B901" t="s">
        <v>2727</v>
      </c>
      <c r="C901" t="s">
        <v>61</v>
      </c>
      <c r="D901" t="s">
        <v>2728</v>
      </c>
      <c r="E901" t="s">
        <v>2729</v>
      </c>
      <c r="F901" t="s">
        <v>105</v>
      </c>
      <c r="G901">
        <v>0</v>
      </c>
      <c r="H901">
        <v>0</v>
      </c>
      <c r="I901">
        <v>0</v>
      </c>
      <c r="J901">
        <v>2.15</v>
      </c>
      <c r="L901">
        <v>3637.74</v>
      </c>
      <c r="M901">
        <v>0</v>
      </c>
      <c r="N901">
        <v>0</v>
      </c>
      <c r="O901">
        <v>0</v>
      </c>
      <c r="Q901">
        <v>3637.74</v>
      </c>
      <c r="R901">
        <v>58098.65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40000</v>
      </c>
      <c r="Y901">
        <v>11655.36</v>
      </c>
      <c r="Z901">
        <v>193.3</v>
      </c>
      <c r="AB901">
        <v>155.65</v>
      </c>
      <c r="AC901">
        <v>37.65</v>
      </c>
      <c r="AD901">
        <v>3600.0899999999997</v>
      </c>
      <c r="AE901">
        <v>37.520000000000003</v>
      </c>
      <c r="AF901">
        <v>0.12999999999999545</v>
      </c>
      <c r="AG901">
        <v>3596.1</v>
      </c>
      <c r="AH901">
        <v>3.9899999999997817</v>
      </c>
      <c r="AI901">
        <v>3637.74</v>
      </c>
      <c r="AJ901">
        <v>0</v>
      </c>
      <c r="AK901">
        <v>0</v>
      </c>
      <c r="AL901">
        <v>37.65</v>
      </c>
    </row>
    <row r="902" spans="1:38" hidden="1" x14ac:dyDescent="0.2">
      <c r="A902">
        <v>9000473</v>
      </c>
      <c r="B902" t="s">
        <v>2730</v>
      </c>
      <c r="C902" t="s">
        <v>278</v>
      </c>
      <c r="D902" t="s">
        <v>2731</v>
      </c>
      <c r="E902" t="s">
        <v>2732</v>
      </c>
      <c r="F902" t="s">
        <v>125</v>
      </c>
      <c r="G902">
        <v>0</v>
      </c>
      <c r="H902">
        <v>0</v>
      </c>
      <c r="I902">
        <v>0</v>
      </c>
      <c r="J902">
        <v>3.6</v>
      </c>
      <c r="L902">
        <v>5984.41</v>
      </c>
      <c r="M902">
        <v>0</v>
      </c>
      <c r="N902">
        <v>0</v>
      </c>
      <c r="O902">
        <v>0</v>
      </c>
      <c r="Q902">
        <v>5984.41</v>
      </c>
      <c r="R902">
        <v>87161.03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40000</v>
      </c>
      <c r="Y902">
        <v>15238.08</v>
      </c>
      <c r="Z902">
        <v>957.69</v>
      </c>
      <c r="AB902">
        <v>819.3</v>
      </c>
      <c r="AC902">
        <v>138.38999999999999</v>
      </c>
      <c r="AD902">
        <v>5846.0199999999995</v>
      </c>
      <c r="AE902">
        <v>140.37</v>
      </c>
      <c r="AF902">
        <v>-1.9800000000000182</v>
      </c>
      <c r="AG902">
        <v>5878.33</v>
      </c>
      <c r="AH902">
        <v>-32.3100000000004</v>
      </c>
      <c r="AI902">
        <v>5984.41</v>
      </c>
      <c r="AJ902">
        <v>0</v>
      </c>
      <c r="AK902">
        <v>0</v>
      </c>
      <c r="AL902">
        <v>138.38999999999999</v>
      </c>
    </row>
    <row r="903" spans="1:38" hidden="1" x14ac:dyDescent="0.2">
      <c r="A903">
        <v>9000488</v>
      </c>
      <c r="B903" t="s">
        <v>2733</v>
      </c>
      <c r="C903" t="s">
        <v>278</v>
      </c>
      <c r="D903" t="s">
        <v>2734</v>
      </c>
      <c r="E903" t="s">
        <v>2735</v>
      </c>
      <c r="F903" t="s">
        <v>105</v>
      </c>
      <c r="G903">
        <v>0</v>
      </c>
      <c r="H903">
        <v>0</v>
      </c>
      <c r="I903">
        <v>0</v>
      </c>
      <c r="J903">
        <v>3.05</v>
      </c>
      <c r="L903">
        <v>5090.59</v>
      </c>
      <c r="M903">
        <v>0</v>
      </c>
      <c r="N903">
        <v>0</v>
      </c>
      <c r="O903">
        <v>50</v>
      </c>
      <c r="Q903">
        <v>5040.59</v>
      </c>
      <c r="R903">
        <v>72129.429999999993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40000</v>
      </c>
      <c r="Y903">
        <v>14019.68</v>
      </c>
      <c r="Z903">
        <v>543.29</v>
      </c>
      <c r="AB903">
        <v>418.61</v>
      </c>
      <c r="AC903">
        <v>124.68</v>
      </c>
      <c r="AD903">
        <v>4915.91</v>
      </c>
      <c r="AE903">
        <v>116.17</v>
      </c>
      <c r="AF903">
        <v>8.5100000000000051</v>
      </c>
      <c r="AG903">
        <v>4943.47</v>
      </c>
      <c r="AH903">
        <v>-27.5600000000004</v>
      </c>
      <c r="AI903">
        <v>5040.59</v>
      </c>
      <c r="AJ903">
        <v>0</v>
      </c>
      <c r="AK903">
        <v>0</v>
      </c>
      <c r="AL903">
        <v>124.68</v>
      </c>
    </row>
    <row r="904" spans="1:38" hidden="1" x14ac:dyDescent="0.2">
      <c r="A904">
        <v>9000489</v>
      </c>
      <c r="B904" t="s">
        <v>2736</v>
      </c>
      <c r="C904" t="s">
        <v>278</v>
      </c>
      <c r="D904" t="s">
        <v>2737</v>
      </c>
      <c r="E904" t="s">
        <v>2738</v>
      </c>
      <c r="F904" t="s">
        <v>105</v>
      </c>
      <c r="G904">
        <v>0</v>
      </c>
      <c r="H904">
        <v>0</v>
      </c>
      <c r="I904">
        <v>0</v>
      </c>
      <c r="J904">
        <v>2.15</v>
      </c>
      <c r="L904">
        <v>3515.05</v>
      </c>
      <c r="M904">
        <v>0</v>
      </c>
      <c r="N904">
        <v>0</v>
      </c>
      <c r="O904">
        <v>0</v>
      </c>
      <c r="Q904">
        <v>3515.05</v>
      </c>
      <c r="R904">
        <v>51938.810000000005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40000</v>
      </c>
      <c r="Y904">
        <v>11649.6</v>
      </c>
      <c r="Z904">
        <v>8.68</v>
      </c>
      <c r="AB904">
        <v>0</v>
      </c>
      <c r="AC904">
        <v>8.68</v>
      </c>
      <c r="AD904">
        <v>3506.3700000000003</v>
      </c>
      <c r="AE904">
        <v>0</v>
      </c>
      <c r="AF904">
        <v>8.68</v>
      </c>
      <c r="AG904">
        <v>3493.51</v>
      </c>
      <c r="AH904">
        <v>12.860000000000127</v>
      </c>
      <c r="AI904">
        <v>3515.05</v>
      </c>
      <c r="AJ904">
        <v>0</v>
      </c>
      <c r="AK904">
        <v>0</v>
      </c>
      <c r="AL904">
        <v>8.68</v>
      </c>
    </row>
    <row r="905" spans="1:38" hidden="1" x14ac:dyDescent="0.2">
      <c r="A905">
        <v>9000133</v>
      </c>
      <c r="B905" t="s">
        <v>2739</v>
      </c>
      <c r="C905" t="s">
        <v>278</v>
      </c>
      <c r="D905" t="s">
        <v>2740</v>
      </c>
      <c r="E905" t="s">
        <v>2741</v>
      </c>
      <c r="F905" t="s">
        <v>29</v>
      </c>
      <c r="G905">
        <v>9066</v>
      </c>
      <c r="H905">
        <v>0</v>
      </c>
      <c r="I905">
        <v>0</v>
      </c>
      <c r="J905">
        <v>0</v>
      </c>
      <c r="L905">
        <v>8886.4</v>
      </c>
      <c r="M905">
        <v>0</v>
      </c>
      <c r="N905">
        <v>0</v>
      </c>
      <c r="O905">
        <v>0</v>
      </c>
      <c r="Q905">
        <v>8886.4</v>
      </c>
      <c r="R905">
        <v>149383.00999999998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40000</v>
      </c>
      <c r="Y905">
        <v>21000.01</v>
      </c>
      <c r="Z905">
        <v>6318.3</v>
      </c>
      <c r="AB905">
        <v>5429.66</v>
      </c>
      <c r="AC905">
        <v>888.64</v>
      </c>
      <c r="AD905">
        <v>7997.7599999999993</v>
      </c>
      <c r="AE905">
        <v>893.42</v>
      </c>
      <c r="AF905">
        <v>-4.7799999999999727</v>
      </c>
      <c r="AG905">
        <v>8040.76</v>
      </c>
      <c r="AH905">
        <v>-43.000000000000909</v>
      </c>
      <c r="AI905">
        <v>8886.4</v>
      </c>
      <c r="AJ905">
        <v>0</v>
      </c>
      <c r="AK905">
        <v>726.18</v>
      </c>
      <c r="AL905">
        <v>1614.82</v>
      </c>
    </row>
    <row r="906" spans="1:38" hidden="1" x14ac:dyDescent="0.2">
      <c r="A906">
        <v>9000490</v>
      </c>
      <c r="B906" t="s">
        <v>2742</v>
      </c>
      <c r="C906" t="s">
        <v>278</v>
      </c>
      <c r="D906" t="s">
        <v>2743</v>
      </c>
      <c r="E906" t="s">
        <v>2744</v>
      </c>
      <c r="F906" t="s">
        <v>105</v>
      </c>
      <c r="G906">
        <v>0</v>
      </c>
      <c r="H906">
        <v>0</v>
      </c>
      <c r="I906">
        <v>0</v>
      </c>
      <c r="J906">
        <v>3.05</v>
      </c>
      <c r="L906">
        <v>5090.59</v>
      </c>
      <c r="M906">
        <v>0</v>
      </c>
      <c r="N906">
        <v>0</v>
      </c>
      <c r="O906">
        <v>0</v>
      </c>
      <c r="Q906">
        <v>5090.59</v>
      </c>
      <c r="R906">
        <v>61294.380000000005</v>
      </c>
      <c r="S906">
        <v>8000</v>
      </c>
      <c r="T906">
        <v>0</v>
      </c>
      <c r="U906">
        <v>0</v>
      </c>
      <c r="V906">
        <v>0</v>
      </c>
      <c r="W906">
        <v>0</v>
      </c>
      <c r="X906">
        <v>40000</v>
      </c>
      <c r="Y906">
        <v>14019.68</v>
      </c>
      <c r="Z906">
        <v>0</v>
      </c>
      <c r="AB906">
        <v>0</v>
      </c>
      <c r="AC906">
        <v>0</v>
      </c>
      <c r="AD906">
        <v>5090.59</v>
      </c>
      <c r="AE906">
        <v>0</v>
      </c>
      <c r="AF906">
        <v>0</v>
      </c>
      <c r="AG906">
        <v>5059.6400000000003</v>
      </c>
      <c r="AH906">
        <v>30.949999999999818</v>
      </c>
      <c r="AI906">
        <v>5090.59</v>
      </c>
      <c r="AJ906">
        <v>0</v>
      </c>
      <c r="AK906">
        <v>0</v>
      </c>
      <c r="AL906">
        <v>0</v>
      </c>
    </row>
    <row r="907" spans="1:38" hidden="1" x14ac:dyDescent="0.2">
      <c r="A907">
        <v>9000873</v>
      </c>
      <c r="B907" t="s">
        <v>2745</v>
      </c>
      <c r="C907" t="s">
        <v>278</v>
      </c>
      <c r="D907" t="s">
        <v>2746</v>
      </c>
      <c r="E907" t="s">
        <v>3185</v>
      </c>
      <c r="F907" t="s">
        <v>105</v>
      </c>
      <c r="G907">
        <v>0</v>
      </c>
      <c r="H907">
        <v>0</v>
      </c>
      <c r="I907">
        <v>0</v>
      </c>
      <c r="J907">
        <v>2.2000000000000002</v>
      </c>
      <c r="L907">
        <v>3507.37</v>
      </c>
      <c r="M907">
        <v>0</v>
      </c>
      <c r="N907">
        <v>0</v>
      </c>
      <c r="O907">
        <v>0</v>
      </c>
      <c r="Q907">
        <v>3507.37</v>
      </c>
      <c r="R907">
        <v>78213.69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40000</v>
      </c>
      <c r="Y907">
        <v>12887.6</v>
      </c>
      <c r="Z907">
        <v>759.78</v>
      </c>
      <c r="AB907">
        <v>668.36</v>
      </c>
      <c r="AC907">
        <v>91.42</v>
      </c>
      <c r="AD907">
        <v>3415.95</v>
      </c>
      <c r="AE907">
        <v>95.37</v>
      </c>
      <c r="AF907">
        <v>-3.9500000000000028</v>
      </c>
      <c r="AG907">
        <v>3543.7400000000002</v>
      </c>
      <c r="AH907">
        <v>-127.79000000000042</v>
      </c>
      <c r="AI907">
        <v>3507.37</v>
      </c>
      <c r="AJ907">
        <v>0</v>
      </c>
      <c r="AK907">
        <v>0</v>
      </c>
      <c r="AL907">
        <v>91.42</v>
      </c>
    </row>
    <row r="908" spans="1:38" hidden="1" x14ac:dyDescent="0.2">
      <c r="A908">
        <v>9000874</v>
      </c>
      <c r="B908" t="s">
        <v>2747</v>
      </c>
      <c r="C908" t="s">
        <v>278</v>
      </c>
      <c r="D908" t="s">
        <v>2748</v>
      </c>
      <c r="E908" t="s">
        <v>2749</v>
      </c>
      <c r="F908" t="s">
        <v>105</v>
      </c>
      <c r="G908">
        <v>0</v>
      </c>
      <c r="H908">
        <v>0</v>
      </c>
      <c r="I908">
        <v>0</v>
      </c>
      <c r="J908">
        <v>3.05</v>
      </c>
      <c r="L908">
        <v>5036.3100000000004</v>
      </c>
      <c r="M908">
        <v>0</v>
      </c>
      <c r="N908">
        <v>0</v>
      </c>
      <c r="O908">
        <v>0</v>
      </c>
      <c r="Q908">
        <v>5036.3100000000004</v>
      </c>
      <c r="R908">
        <v>81554.5</v>
      </c>
      <c r="S908">
        <v>0</v>
      </c>
      <c r="T908">
        <v>0</v>
      </c>
      <c r="U908">
        <v>8800</v>
      </c>
      <c r="V908">
        <v>0</v>
      </c>
      <c r="W908">
        <v>0</v>
      </c>
      <c r="X908">
        <v>40000</v>
      </c>
      <c r="Y908">
        <v>14019.68</v>
      </c>
      <c r="Z908">
        <v>562.04</v>
      </c>
      <c r="AB908">
        <v>470.79</v>
      </c>
      <c r="AC908">
        <v>91.25</v>
      </c>
      <c r="AD908">
        <v>4945.0600000000004</v>
      </c>
      <c r="AE908">
        <v>112.75</v>
      </c>
      <c r="AF908">
        <v>-21.5</v>
      </c>
      <c r="AG908">
        <v>5932.99</v>
      </c>
      <c r="AH908">
        <v>-987.92999999999938</v>
      </c>
      <c r="AI908">
        <v>5036.3100000000004</v>
      </c>
      <c r="AJ908">
        <v>0</v>
      </c>
      <c r="AK908">
        <v>0</v>
      </c>
      <c r="AL908">
        <v>91.25</v>
      </c>
    </row>
    <row r="909" spans="1:38" hidden="1" x14ac:dyDescent="0.2">
      <c r="A909">
        <v>9000116</v>
      </c>
      <c r="B909" t="s">
        <v>2750</v>
      </c>
      <c r="C909" t="s">
        <v>426</v>
      </c>
      <c r="D909" t="s">
        <v>2751</v>
      </c>
      <c r="E909" t="s">
        <v>7802</v>
      </c>
      <c r="F909" t="s">
        <v>29</v>
      </c>
      <c r="G909">
        <v>9066</v>
      </c>
      <c r="H909">
        <v>0</v>
      </c>
      <c r="I909">
        <v>0</v>
      </c>
      <c r="J909">
        <v>0</v>
      </c>
      <c r="L909">
        <v>8928.65</v>
      </c>
      <c r="M909">
        <v>0</v>
      </c>
      <c r="N909">
        <v>0</v>
      </c>
      <c r="O909">
        <v>0</v>
      </c>
      <c r="Q909">
        <v>8928.65</v>
      </c>
      <c r="R909">
        <v>149387.91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40000</v>
      </c>
      <c r="Y909">
        <v>21000.01</v>
      </c>
      <c r="Z909">
        <v>6318.79</v>
      </c>
      <c r="AB909">
        <v>5425.93</v>
      </c>
      <c r="AC909">
        <v>892.86</v>
      </c>
      <c r="AD909">
        <v>8035.79</v>
      </c>
      <c r="AE909">
        <v>890.75</v>
      </c>
      <c r="AF909">
        <v>2.1100000000000136</v>
      </c>
      <c r="AG909">
        <v>8016.7800000000007</v>
      </c>
      <c r="AH909">
        <v>19.009999999999309</v>
      </c>
      <c r="AI909">
        <v>8928.65</v>
      </c>
      <c r="AJ909">
        <v>0</v>
      </c>
      <c r="AK909">
        <v>726.19</v>
      </c>
      <c r="AL909">
        <v>1619.0500000000002</v>
      </c>
    </row>
    <row r="910" spans="1:38" hidden="1" x14ac:dyDescent="0.2">
      <c r="A910">
        <v>9000342</v>
      </c>
      <c r="B910" t="s">
        <v>2752</v>
      </c>
      <c r="C910" t="s">
        <v>426</v>
      </c>
      <c r="D910" t="s">
        <v>2753</v>
      </c>
      <c r="E910" t="s">
        <v>2754</v>
      </c>
      <c r="F910" t="s">
        <v>125</v>
      </c>
      <c r="G910">
        <v>0</v>
      </c>
      <c r="H910">
        <v>0</v>
      </c>
      <c r="I910">
        <v>7253</v>
      </c>
      <c r="J910">
        <v>0</v>
      </c>
      <c r="L910">
        <v>7125.06</v>
      </c>
      <c r="M910">
        <v>0</v>
      </c>
      <c r="N910">
        <v>0</v>
      </c>
      <c r="O910">
        <v>0</v>
      </c>
      <c r="Q910">
        <v>7125.06</v>
      </c>
      <c r="R910">
        <v>106353.73999999999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40000</v>
      </c>
      <c r="Y910">
        <v>18273.919999999998</v>
      </c>
      <c r="Z910">
        <v>2287.98</v>
      </c>
      <c r="AB910">
        <v>1577.1</v>
      </c>
      <c r="AC910">
        <v>710.88</v>
      </c>
      <c r="AD910">
        <v>6414.18</v>
      </c>
      <c r="AE910">
        <v>561.27</v>
      </c>
      <c r="AF910">
        <v>149.61000000000001</v>
      </c>
      <c r="AG910">
        <v>6564.9500000000007</v>
      </c>
      <c r="AH910">
        <v>-150.77000000000044</v>
      </c>
      <c r="AI910">
        <v>7125.06</v>
      </c>
      <c r="AJ910">
        <v>0</v>
      </c>
      <c r="AK910">
        <v>0</v>
      </c>
      <c r="AL910">
        <v>710.88</v>
      </c>
    </row>
    <row r="911" spans="1:38" hidden="1" x14ac:dyDescent="0.2">
      <c r="A911">
        <v>9000346</v>
      </c>
      <c r="B911" t="s">
        <v>2755</v>
      </c>
      <c r="C911" t="s">
        <v>426</v>
      </c>
      <c r="D911" t="s">
        <v>2756</v>
      </c>
      <c r="E911" t="s">
        <v>2757</v>
      </c>
      <c r="F911" t="s">
        <v>125</v>
      </c>
      <c r="G911">
        <v>0</v>
      </c>
      <c r="H911">
        <v>0</v>
      </c>
      <c r="I911">
        <v>0</v>
      </c>
      <c r="J911">
        <v>3.6</v>
      </c>
      <c r="L911">
        <v>6023.81</v>
      </c>
      <c r="M911">
        <v>0</v>
      </c>
      <c r="N911">
        <v>0</v>
      </c>
      <c r="O911">
        <v>0</v>
      </c>
      <c r="Q911">
        <v>6023.81</v>
      </c>
      <c r="R911">
        <v>77096.25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40000</v>
      </c>
      <c r="Y911">
        <v>15238.08</v>
      </c>
      <c r="Z911">
        <v>655.75</v>
      </c>
      <c r="AB911">
        <v>551.76</v>
      </c>
      <c r="AC911">
        <v>103.99</v>
      </c>
      <c r="AD911">
        <v>5919.8200000000006</v>
      </c>
      <c r="AE911">
        <v>104.26</v>
      </c>
      <c r="AF911">
        <v>-0.27000000000001023</v>
      </c>
      <c r="AG911">
        <v>5884.9299999999994</v>
      </c>
      <c r="AH911">
        <v>34.890000000001237</v>
      </c>
      <c r="AI911">
        <v>6023.81</v>
      </c>
      <c r="AJ911">
        <v>0</v>
      </c>
      <c r="AK911">
        <v>0</v>
      </c>
      <c r="AL911">
        <v>103.99</v>
      </c>
    </row>
    <row r="912" spans="1:38" hidden="1" x14ac:dyDescent="0.2">
      <c r="A912">
        <v>9000350</v>
      </c>
      <c r="B912" t="s">
        <v>2758</v>
      </c>
      <c r="C912" t="s">
        <v>426</v>
      </c>
      <c r="D912" t="s">
        <v>2759</v>
      </c>
      <c r="E912" t="s">
        <v>2760</v>
      </c>
      <c r="F912" t="s">
        <v>125</v>
      </c>
      <c r="G912">
        <v>0</v>
      </c>
      <c r="H912">
        <v>0</v>
      </c>
      <c r="I912">
        <v>0</v>
      </c>
      <c r="J912">
        <v>3.6</v>
      </c>
      <c r="L912">
        <v>6190.88</v>
      </c>
      <c r="M912">
        <v>0</v>
      </c>
      <c r="N912">
        <v>0</v>
      </c>
      <c r="O912">
        <v>0</v>
      </c>
      <c r="Q912">
        <v>6190.88</v>
      </c>
      <c r="R912">
        <v>91328.57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40000</v>
      </c>
      <c r="Y912">
        <v>15576.24</v>
      </c>
      <c r="Z912">
        <v>1072.57</v>
      </c>
      <c r="AB912">
        <v>920.65</v>
      </c>
      <c r="AC912">
        <v>151.91999999999999</v>
      </c>
      <c r="AD912">
        <v>6038.96</v>
      </c>
      <c r="AE912">
        <v>150.13999999999999</v>
      </c>
      <c r="AF912">
        <v>1.7800000000000011</v>
      </c>
      <c r="AG912">
        <v>5981.5899999999992</v>
      </c>
      <c r="AH912">
        <v>57.3700000000008</v>
      </c>
      <c r="AI912">
        <v>6190.88</v>
      </c>
      <c r="AJ912">
        <v>0</v>
      </c>
      <c r="AK912">
        <v>0</v>
      </c>
      <c r="AL912">
        <v>151.91999999999999</v>
      </c>
    </row>
    <row r="913" spans="1:38" hidden="1" x14ac:dyDescent="0.2">
      <c r="A913">
        <v>9000359</v>
      </c>
      <c r="B913" t="s">
        <v>2761</v>
      </c>
      <c r="C913" t="s">
        <v>426</v>
      </c>
      <c r="D913" t="s">
        <v>2762</v>
      </c>
      <c r="E913" t="s">
        <v>2763</v>
      </c>
      <c r="F913" t="s">
        <v>105</v>
      </c>
      <c r="G913">
        <v>0</v>
      </c>
      <c r="H913">
        <v>0</v>
      </c>
      <c r="I913">
        <v>0</v>
      </c>
      <c r="J913">
        <v>3.05</v>
      </c>
      <c r="L913">
        <v>5171.55</v>
      </c>
      <c r="M913">
        <v>0</v>
      </c>
      <c r="N913">
        <v>0</v>
      </c>
      <c r="O913">
        <v>0</v>
      </c>
      <c r="Q913">
        <v>5171.55</v>
      </c>
      <c r="R913">
        <v>83513.87000000001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40000</v>
      </c>
      <c r="Y913">
        <v>14110.96</v>
      </c>
      <c r="Z913">
        <v>882.09</v>
      </c>
      <c r="AB913">
        <v>759.43</v>
      </c>
      <c r="AC913">
        <v>122.66</v>
      </c>
      <c r="AD913">
        <v>5048.8900000000003</v>
      </c>
      <c r="AE913">
        <v>120.64</v>
      </c>
      <c r="AF913">
        <v>2.019999999999996</v>
      </c>
      <c r="AG913">
        <v>5027.3599999999997</v>
      </c>
      <c r="AH913">
        <v>21.530000000000655</v>
      </c>
      <c r="AI913">
        <v>5171.55</v>
      </c>
      <c r="AJ913">
        <v>0</v>
      </c>
      <c r="AK913">
        <v>0</v>
      </c>
      <c r="AL913">
        <v>122.66</v>
      </c>
    </row>
    <row r="914" spans="1:38" hidden="1" x14ac:dyDescent="0.2">
      <c r="A914">
        <v>9000361</v>
      </c>
      <c r="B914" t="s">
        <v>2764</v>
      </c>
      <c r="C914" t="s">
        <v>426</v>
      </c>
      <c r="D914" t="s">
        <v>2765</v>
      </c>
      <c r="E914" t="s">
        <v>2766</v>
      </c>
      <c r="F914" t="s">
        <v>105</v>
      </c>
      <c r="G914">
        <v>0</v>
      </c>
      <c r="H914">
        <v>0</v>
      </c>
      <c r="I914">
        <v>0</v>
      </c>
      <c r="J914">
        <v>2.15</v>
      </c>
      <c r="L914">
        <v>3653.76</v>
      </c>
      <c r="M914">
        <v>0</v>
      </c>
      <c r="N914">
        <v>0</v>
      </c>
      <c r="O914">
        <v>0</v>
      </c>
      <c r="Q914">
        <v>3653.76</v>
      </c>
      <c r="R914">
        <v>69919.759999999995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40000</v>
      </c>
      <c r="Y914">
        <v>11649.6</v>
      </c>
      <c r="Z914">
        <v>548.1</v>
      </c>
      <c r="AB914">
        <v>466.27</v>
      </c>
      <c r="AC914">
        <v>81.83</v>
      </c>
      <c r="AD914">
        <v>3571.9300000000003</v>
      </c>
      <c r="AE914">
        <v>74.13</v>
      </c>
      <c r="AF914">
        <v>7.7000000000000028</v>
      </c>
      <c r="AG914">
        <v>3575.98</v>
      </c>
      <c r="AH914">
        <v>-4.0499999999997272</v>
      </c>
      <c r="AI914">
        <v>3653.76</v>
      </c>
      <c r="AJ914">
        <v>0</v>
      </c>
      <c r="AK914">
        <v>0</v>
      </c>
      <c r="AL914">
        <v>81.83</v>
      </c>
    </row>
    <row r="915" spans="1:38" hidden="1" x14ac:dyDescent="0.2">
      <c r="A915">
        <v>9000362</v>
      </c>
      <c r="B915" t="s">
        <v>2767</v>
      </c>
      <c r="C915" t="s">
        <v>426</v>
      </c>
      <c r="D915" t="s">
        <v>2768</v>
      </c>
      <c r="E915" t="s">
        <v>2769</v>
      </c>
      <c r="F915" t="s">
        <v>105</v>
      </c>
      <c r="G915">
        <v>0</v>
      </c>
      <c r="H915">
        <v>0</v>
      </c>
      <c r="I915">
        <v>0</v>
      </c>
      <c r="J915">
        <v>2.15</v>
      </c>
      <c r="L915">
        <v>3683.28</v>
      </c>
      <c r="M915">
        <v>0</v>
      </c>
      <c r="N915">
        <v>0</v>
      </c>
      <c r="O915">
        <v>0</v>
      </c>
      <c r="Q915">
        <v>3683.28</v>
      </c>
      <c r="R915">
        <v>59104.04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40000</v>
      </c>
      <c r="Y915">
        <v>11655.36</v>
      </c>
      <c r="Z915">
        <v>223.46</v>
      </c>
      <c r="AB915">
        <v>184.45</v>
      </c>
      <c r="AC915">
        <v>39.01</v>
      </c>
      <c r="AD915">
        <v>3644.27</v>
      </c>
      <c r="AE915">
        <v>36.869999999999997</v>
      </c>
      <c r="AF915">
        <v>2.1400000000000006</v>
      </c>
      <c r="AG915">
        <v>3575.19</v>
      </c>
      <c r="AH915">
        <v>69.079999999999927</v>
      </c>
      <c r="AI915">
        <v>3683.28</v>
      </c>
      <c r="AJ915">
        <v>0</v>
      </c>
      <c r="AK915">
        <v>0</v>
      </c>
      <c r="AL915">
        <v>39.01</v>
      </c>
    </row>
    <row r="916" spans="1:38" hidden="1" x14ac:dyDescent="0.2">
      <c r="A916">
        <v>9000865</v>
      </c>
      <c r="B916" t="s">
        <v>2770</v>
      </c>
      <c r="C916" t="s">
        <v>71</v>
      </c>
      <c r="D916" t="s">
        <v>2771</v>
      </c>
      <c r="E916" t="s">
        <v>2772</v>
      </c>
      <c r="F916" t="s">
        <v>105</v>
      </c>
      <c r="G916">
        <v>0</v>
      </c>
      <c r="H916">
        <v>0</v>
      </c>
      <c r="I916">
        <v>0</v>
      </c>
      <c r="J916">
        <v>2.15</v>
      </c>
      <c r="L916">
        <v>3653.9</v>
      </c>
      <c r="M916">
        <v>0</v>
      </c>
      <c r="N916">
        <v>0</v>
      </c>
      <c r="O916">
        <v>0</v>
      </c>
      <c r="Q916">
        <v>3653.9</v>
      </c>
      <c r="R916">
        <v>57529.73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40000</v>
      </c>
      <c r="Y916">
        <v>11564.08</v>
      </c>
      <c r="Z916">
        <v>178.97</v>
      </c>
      <c r="AB916">
        <v>142.66</v>
      </c>
      <c r="AC916">
        <v>36.31</v>
      </c>
      <c r="AD916">
        <v>3617.59</v>
      </c>
      <c r="AE916">
        <v>36.35</v>
      </c>
      <c r="AF916">
        <v>-3.9999999999999147E-2</v>
      </c>
      <c r="AG916">
        <v>3618.65</v>
      </c>
      <c r="AH916">
        <v>-1.0599999999999454</v>
      </c>
      <c r="AI916">
        <v>3653.9</v>
      </c>
      <c r="AJ916">
        <v>0</v>
      </c>
      <c r="AK916">
        <v>0</v>
      </c>
      <c r="AL916">
        <v>36.31</v>
      </c>
    </row>
    <row r="917" spans="1:38" hidden="1" x14ac:dyDescent="0.2">
      <c r="A917">
        <v>9000866</v>
      </c>
      <c r="B917" t="s">
        <v>2773</v>
      </c>
      <c r="C917" t="s">
        <v>426</v>
      </c>
      <c r="D917" t="s">
        <v>2774</v>
      </c>
      <c r="E917" t="s">
        <v>2775</v>
      </c>
      <c r="F917" t="s">
        <v>160</v>
      </c>
      <c r="G917">
        <v>0</v>
      </c>
      <c r="H917">
        <v>0</v>
      </c>
      <c r="I917">
        <v>0</v>
      </c>
      <c r="J917">
        <v>1.2</v>
      </c>
      <c r="L917">
        <v>2005.41</v>
      </c>
      <c r="M917">
        <v>0</v>
      </c>
      <c r="N917">
        <v>0</v>
      </c>
      <c r="O917">
        <v>0</v>
      </c>
      <c r="Q917">
        <v>2005.41</v>
      </c>
      <c r="R917">
        <v>66730.58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40000</v>
      </c>
      <c r="Y917">
        <v>10563.2</v>
      </c>
      <c r="Z917">
        <v>485.02</v>
      </c>
      <c r="AB917">
        <v>424.86</v>
      </c>
      <c r="AC917">
        <v>60.16</v>
      </c>
      <c r="AD917">
        <v>1945.25</v>
      </c>
      <c r="AE917">
        <v>60.19</v>
      </c>
      <c r="AF917">
        <v>-3.0000000000001137E-2</v>
      </c>
      <c r="AG917">
        <v>1946.3</v>
      </c>
      <c r="AH917">
        <v>-1.0499999999999545</v>
      </c>
      <c r="AI917">
        <v>2005.41</v>
      </c>
      <c r="AJ917">
        <v>0</v>
      </c>
      <c r="AK917">
        <v>12.32</v>
      </c>
      <c r="AL917">
        <v>72.47999999999999</v>
      </c>
    </row>
    <row r="918" spans="1:38" hidden="1" x14ac:dyDescent="0.2">
      <c r="A918">
        <v>9000867</v>
      </c>
      <c r="B918" t="s">
        <v>2776</v>
      </c>
      <c r="C918" t="s">
        <v>426</v>
      </c>
      <c r="D918" t="s">
        <v>2777</v>
      </c>
      <c r="E918" t="s">
        <v>2778</v>
      </c>
      <c r="F918" t="s">
        <v>105</v>
      </c>
      <c r="G918">
        <v>0</v>
      </c>
      <c r="H918">
        <v>0</v>
      </c>
      <c r="I918">
        <v>0</v>
      </c>
      <c r="J918">
        <v>3.05</v>
      </c>
      <c r="L918">
        <v>5046.0600000000004</v>
      </c>
      <c r="M918">
        <v>0</v>
      </c>
      <c r="N918">
        <v>0</v>
      </c>
      <c r="O918">
        <v>0</v>
      </c>
      <c r="Q918">
        <v>5046.0600000000004</v>
      </c>
      <c r="R918">
        <v>82250.959999999992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40000</v>
      </c>
      <c r="Y918">
        <v>14345.68</v>
      </c>
      <c r="Z918">
        <v>837.16</v>
      </c>
      <c r="AB918">
        <v>713.8</v>
      </c>
      <c r="AC918">
        <v>123.36</v>
      </c>
      <c r="AD918">
        <v>4922.7000000000007</v>
      </c>
      <c r="AE918">
        <v>123.66</v>
      </c>
      <c r="AF918">
        <v>-0.29999999999999716</v>
      </c>
      <c r="AG918">
        <v>4932.7</v>
      </c>
      <c r="AH918">
        <v>-9.9999999999990905</v>
      </c>
      <c r="AI918">
        <v>5046.0600000000004</v>
      </c>
      <c r="AJ918">
        <v>0</v>
      </c>
      <c r="AK918">
        <v>0</v>
      </c>
      <c r="AL918">
        <v>123.36</v>
      </c>
    </row>
    <row r="919" spans="1:38" hidden="1" x14ac:dyDescent="0.2">
      <c r="A919">
        <v>9000868</v>
      </c>
      <c r="B919" t="s">
        <v>2779</v>
      </c>
      <c r="C919" t="s">
        <v>426</v>
      </c>
      <c r="D919" t="s">
        <v>2780</v>
      </c>
      <c r="E919" t="s">
        <v>2781</v>
      </c>
      <c r="F919" t="s">
        <v>105</v>
      </c>
      <c r="G919">
        <v>0</v>
      </c>
      <c r="H919">
        <v>0</v>
      </c>
      <c r="I919">
        <v>0</v>
      </c>
      <c r="J919">
        <v>2.15</v>
      </c>
      <c r="L919">
        <v>3676.23</v>
      </c>
      <c r="M919">
        <v>0</v>
      </c>
      <c r="N919">
        <v>0</v>
      </c>
      <c r="O919">
        <v>0</v>
      </c>
      <c r="Q919">
        <v>3676.23</v>
      </c>
      <c r="R919">
        <v>68152.009999999995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40000</v>
      </c>
      <c r="Y919">
        <v>11649.6</v>
      </c>
      <c r="Z919">
        <v>495.07</v>
      </c>
      <c r="AB919">
        <v>412.56</v>
      </c>
      <c r="AC919">
        <v>82.51</v>
      </c>
      <c r="AD919">
        <v>3593.72</v>
      </c>
      <c r="AE919">
        <v>77.02</v>
      </c>
      <c r="AF919">
        <v>5.4900000000000091</v>
      </c>
      <c r="AG919">
        <v>3669.56</v>
      </c>
      <c r="AH919">
        <v>-75.840000000000146</v>
      </c>
      <c r="AI919">
        <v>3676.23</v>
      </c>
      <c r="AJ919">
        <v>0</v>
      </c>
      <c r="AK919">
        <v>0</v>
      </c>
      <c r="AL919">
        <v>82.51</v>
      </c>
    </row>
    <row r="920" spans="1:38" hidden="1" x14ac:dyDescent="0.2">
      <c r="A920">
        <v>9000515</v>
      </c>
      <c r="B920" t="s">
        <v>2782</v>
      </c>
      <c r="C920" t="s">
        <v>927</v>
      </c>
      <c r="D920" t="s">
        <v>2783</v>
      </c>
      <c r="E920" t="s">
        <v>2784</v>
      </c>
      <c r="F920" t="s">
        <v>125</v>
      </c>
      <c r="G920">
        <v>0</v>
      </c>
      <c r="H920">
        <v>0</v>
      </c>
      <c r="I920">
        <v>0</v>
      </c>
      <c r="J920">
        <v>4.5</v>
      </c>
      <c r="L920">
        <v>7200</v>
      </c>
      <c r="M920">
        <v>0</v>
      </c>
      <c r="N920">
        <v>0</v>
      </c>
      <c r="O920">
        <v>0</v>
      </c>
      <c r="Q920">
        <v>7200</v>
      </c>
      <c r="R920">
        <v>105242.33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40000</v>
      </c>
      <c r="Y920">
        <v>18633.04</v>
      </c>
      <c r="Z920">
        <v>2140.9299999999998</v>
      </c>
      <c r="AB920">
        <v>1485.96</v>
      </c>
      <c r="AC920">
        <v>654.97</v>
      </c>
      <c r="AD920">
        <v>6545.03</v>
      </c>
      <c r="AE920">
        <v>480.66</v>
      </c>
      <c r="AF920">
        <v>174.31</v>
      </c>
      <c r="AG920">
        <v>6719.34</v>
      </c>
      <c r="AH920">
        <v>-174.3100000000004</v>
      </c>
      <c r="AI920">
        <v>7200</v>
      </c>
      <c r="AJ920">
        <v>0</v>
      </c>
      <c r="AK920">
        <v>0</v>
      </c>
      <c r="AL920">
        <v>654.97</v>
      </c>
    </row>
    <row r="921" spans="1:38" hidden="1" x14ac:dyDescent="0.2">
      <c r="A921">
        <v>9001143</v>
      </c>
      <c r="B921" t="s">
        <v>2785</v>
      </c>
      <c r="C921" t="s">
        <v>122</v>
      </c>
      <c r="D921" t="s">
        <v>2786</v>
      </c>
      <c r="E921" t="s">
        <v>2787</v>
      </c>
      <c r="F921" t="s">
        <v>105</v>
      </c>
      <c r="G921">
        <v>0</v>
      </c>
      <c r="H921">
        <v>0</v>
      </c>
      <c r="I921">
        <v>0</v>
      </c>
      <c r="J921">
        <v>2.15</v>
      </c>
      <c r="L921">
        <v>3225</v>
      </c>
      <c r="M921">
        <v>0</v>
      </c>
      <c r="N921">
        <v>0</v>
      </c>
      <c r="O921">
        <v>0</v>
      </c>
      <c r="Q921">
        <v>3225</v>
      </c>
      <c r="R921">
        <v>47371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40000</v>
      </c>
      <c r="Y921">
        <v>6221.22</v>
      </c>
      <c r="Z921">
        <v>34.49</v>
      </c>
      <c r="AB921">
        <v>11.14</v>
      </c>
      <c r="AC921">
        <v>23.35</v>
      </c>
      <c r="AD921">
        <v>3201.65</v>
      </c>
      <c r="AE921">
        <v>11.14</v>
      </c>
      <c r="AF921">
        <v>12.21</v>
      </c>
      <c r="AG921">
        <v>3213.86</v>
      </c>
      <c r="AH921">
        <v>-12.210000000000036</v>
      </c>
      <c r="AI921">
        <v>3225</v>
      </c>
      <c r="AJ921">
        <v>0</v>
      </c>
      <c r="AK921">
        <v>0</v>
      </c>
      <c r="AL921">
        <v>23.35</v>
      </c>
    </row>
    <row r="922" spans="1:38" hidden="1" x14ac:dyDescent="0.2">
      <c r="A922">
        <v>9001036</v>
      </c>
      <c r="B922" t="s">
        <v>2788</v>
      </c>
      <c r="C922" t="s">
        <v>278</v>
      </c>
      <c r="D922" t="s">
        <v>2789</v>
      </c>
      <c r="E922" t="s">
        <v>2790</v>
      </c>
      <c r="F922" t="s">
        <v>105</v>
      </c>
      <c r="G922">
        <v>0</v>
      </c>
      <c r="H922">
        <v>0</v>
      </c>
      <c r="I922">
        <v>0</v>
      </c>
      <c r="J922">
        <v>2.15</v>
      </c>
      <c r="L922">
        <v>3550.18</v>
      </c>
      <c r="M922">
        <v>0</v>
      </c>
      <c r="N922">
        <v>0</v>
      </c>
      <c r="O922">
        <v>0</v>
      </c>
      <c r="Q922">
        <v>3550.18</v>
      </c>
      <c r="R922">
        <v>50144.37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40000</v>
      </c>
      <c r="Y922">
        <v>6221.22</v>
      </c>
      <c r="Z922">
        <v>117.69</v>
      </c>
      <c r="AB922">
        <v>84.58</v>
      </c>
      <c r="AC922">
        <v>33.11</v>
      </c>
      <c r="AD922">
        <v>3517.0699999999997</v>
      </c>
      <c r="AE922">
        <v>52.04</v>
      </c>
      <c r="AF922">
        <v>-18.93</v>
      </c>
      <c r="AG922">
        <v>4129.4000000000005</v>
      </c>
      <c r="AH922">
        <v>-612.33000000000084</v>
      </c>
      <c r="AI922">
        <v>3550.18</v>
      </c>
      <c r="AJ922">
        <v>0</v>
      </c>
      <c r="AK922">
        <v>0</v>
      </c>
      <c r="AL922">
        <v>33.11</v>
      </c>
    </row>
    <row r="923" spans="1:38" hidden="1" x14ac:dyDescent="0.2">
      <c r="A923">
        <v>9001037</v>
      </c>
      <c r="B923" t="s">
        <v>2791</v>
      </c>
      <c r="C923" t="s">
        <v>122</v>
      </c>
      <c r="D923" t="s">
        <v>2792</v>
      </c>
      <c r="E923" t="s">
        <v>2793</v>
      </c>
      <c r="F923" t="s">
        <v>105</v>
      </c>
      <c r="G923">
        <v>0</v>
      </c>
      <c r="H923">
        <v>0</v>
      </c>
      <c r="I923">
        <v>0</v>
      </c>
      <c r="J923">
        <v>2.2000000000000002</v>
      </c>
      <c r="L923">
        <v>3225</v>
      </c>
      <c r="M923">
        <v>0</v>
      </c>
      <c r="N923">
        <v>0</v>
      </c>
      <c r="O923">
        <v>0</v>
      </c>
      <c r="Q923">
        <v>3225</v>
      </c>
      <c r="R923">
        <v>53203.62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40000</v>
      </c>
      <c r="Y923">
        <v>6221.22</v>
      </c>
      <c r="Z923">
        <v>209.47</v>
      </c>
      <c r="AB923">
        <v>145.6</v>
      </c>
      <c r="AC923">
        <v>63.87</v>
      </c>
      <c r="AD923">
        <v>3161.13</v>
      </c>
      <c r="AE923">
        <v>53.6</v>
      </c>
      <c r="AF923">
        <v>10.269999999999996</v>
      </c>
      <c r="AG923">
        <v>3171.4</v>
      </c>
      <c r="AH923">
        <v>-10.269999999999982</v>
      </c>
      <c r="AI923">
        <v>3225</v>
      </c>
      <c r="AJ923">
        <v>0</v>
      </c>
      <c r="AK923">
        <v>0</v>
      </c>
      <c r="AL923">
        <v>63.87</v>
      </c>
    </row>
    <row r="924" spans="1:38" hidden="1" x14ac:dyDescent="0.2">
      <c r="A924">
        <v>9001038</v>
      </c>
      <c r="B924" t="s">
        <v>2794</v>
      </c>
      <c r="C924" t="s">
        <v>278</v>
      </c>
      <c r="D924" t="s">
        <v>2795</v>
      </c>
      <c r="E924" t="s">
        <v>2796</v>
      </c>
      <c r="F924" t="s">
        <v>105</v>
      </c>
      <c r="G924">
        <v>0</v>
      </c>
      <c r="H924">
        <v>0</v>
      </c>
      <c r="I924">
        <v>0</v>
      </c>
      <c r="J924">
        <v>2.15</v>
      </c>
      <c r="L924">
        <v>3550.18</v>
      </c>
      <c r="M924">
        <v>0</v>
      </c>
      <c r="N924">
        <v>0</v>
      </c>
      <c r="O924">
        <v>0</v>
      </c>
      <c r="Q924">
        <v>3550.18</v>
      </c>
      <c r="R924">
        <v>49881.16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40000</v>
      </c>
      <c r="Y924">
        <v>6221.22</v>
      </c>
      <c r="Z924">
        <v>109.8</v>
      </c>
      <c r="AB924">
        <v>75.58</v>
      </c>
      <c r="AC924">
        <v>34.22</v>
      </c>
      <c r="AD924">
        <v>3515.96</v>
      </c>
      <c r="AE924">
        <v>34.78</v>
      </c>
      <c r="AF924">
        <v>-0.56000000000000227</v>
      </c>
      <c r="AG924">
        <v>3533.86</v>
      </c>
      <c r="AH924">
        <v>-17.900000000000091</v>
      </c>
      <c r="AI924">
        <v>3550.18</v>
      </c>
      <c r="AJ924">
        <v>0</v>
      </c>
      <c r="AK924">
        <v>0</v>
      </c>
      <c r="AL924">
        <v>34.22</v>
      </c>
    </row>
    <row r="925" spans="1:38" hidden="1" x14ac:dyDescent="0.2">
      <c r="A925">
        <v>9001039</v>
      </c>
      <c r="B925" t="s">
        <v>2797</v>
      </c>
      <c r="C925" t="s">
        <v>61</v>
      </c>
      <c r="D925" t="s">
        <v>2798</v>
      </c>
      <c r="E925" t="s">
        <v>2799</v>
      </c>
      <c r="F925" t="s">
        <v>105</v>
      </c>
      <c r="G925">
        <v>0</v>
      </c>
      <c r="H925">
        <v>0</v>
      </c>
      <c r="I925">
        <v>0</v>
      </c>
      <c r="J925">
        <v>1.65</v>
      </c>
      <c r="L925">
        <v>2791.82</v>
      </c>
      <c r="M925">
        <v>0</v>
      </c>
      <c r="N925">
        <v>0</v>
      </c>
      <c r="O925">
        <v>0</v>
      </c>
      <c r="Q925">
        <v>2791.82</v>
      </c>
      <c r="R925">
        <v>37519.82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40000</v>
      </c>
      <c r="Y925">
        <v>5288.96</v>
      </c>
      <c r="Z925">
        <v>0</v>
      </c>
      <c r="AB925">
        <v>0</v>
      </c>
      <c r="AC925">
        <v>0</v>
      </c>
      <c r="AD925">
        <v>2791.82</v>
      </c>
      <c r="AE925">
        <v>0</v>
      </c>
      <c r="AF925">
        <v>0</v>
      </c>
      <c r="AG925">
        <v>2788.59</v>
      </c>
      <c r="AH925">
        <v>3.2300000000000182</v>
      </c>
      <c r="AI925">
        <v>2791.82</v>
      </c>
      <c r="AJ925">
        <v>0</v>
      </c>
      <c r="AK925">
        <v>0</v>
      </c>
      <c r="AL925">
        <v>0</v>
      </c>
    </row>
    <row r="926" spans="1:38" hidden="1" x14ac:dyDescent="0.2">
      <c r="A926">
        <v>9001041</v>
      </c>
      <c r="B926" t="s">
        <v>2800</v>
      </c>
      <c r="C926" t="s">
        <v>61</v>
      </c>
      <c r="D926" t="s">
        <v>2801</v>
      </c>
      <c r="E926" t="s">
        <v>8449</v>
      </c>
      <c r="F926" t="s">
        <v>105</v>
      </c>
      <c r="G926">
        <v>0</v>
      </c>
      <c r="H926">
        <v>0</v>
      </c>
      <c r="I926">
        <v>0</v>
      </c>
      <c r="J926">
        <v>1.65</v>
      </c>
      <c r="L926">
        <v>2791.82</v>
      </c>
      <c r="M926">
        <v>0</v>
      </c>
      <c r="N926">
        <v>0</v>
      </c>
      <c r="O926">
        <v>0</v>
      </c>
      <c r="Q926">
        <v>2791.82</v>
      </c>
      <c r="R926">
        <v>37619.82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40000</v>
      </c>
      <c r="Y926">
        <v>5288.96</v>
      </c>
      <c r="Z926">
        <v>0</v>
      </c>
      <c r="AB926">
        <v>0</v>
      </c>
      <c r="AC926">
        <v>0</v>
      </c>
      <c r="AD926">
        <v>2791.82</v>
      </c>
      <c r="AE926">
        <v>0</v>
      </c>
      <c r="AF926">
        <v>0</v>
      </c>
      <c r="AG926">
        <v>2788.59</v>
      </c>
      <c r="AH926">
        <v>3.2300000000000182</v>
      </c>
      <c r="AI926">
        <v>2791.82</v>
      </c>
      <c r="AJ926">
        <v>0</v>
      </c>
      <c r="AK926">
        <v>0</v>
      </c>
      <c r="AL926">
        <v>0</v>
      </c>
    </row>
    <row r="927" spans="1:38" hidden="1" x14ac:dyDescent="0.2">
      <c r="A927">
        <v>9001042</v>
      </c>
      <c r="B927" t="s">
        <v>2802</v>
      </c>
      <c r="C927" t="s">
        <v>426</v>
      </c>
      <c r="D927" t="s">
        <v>2803</v>
      </c>
      <c r="E927" t="s">
        <v>3173</v>
      </c>
      <c r="F927" t="s">
        <v>105</v>
      </c>
      <c r="G927">
        <v>0</v>
      </c>
      <c r="H927">
        <v>0</v>
      </c>
      <c r="I927">
        <v>0</v>
      </c>
      <c r="J927">
        <v>1.65</v>
      </c>
      <c r="L927">
        <v>2804.34</v>
      </c>
      <c r="M927">
        <v>0</v>
      </c>
      <c r="N927">
        <v>0</v>
      </c>
      <c r="O927">
        <v>0</v>
      </c>
      <c r="Q927">
        <v>2804.34</v>
      </c>
      <c r="R927">
        <v>38993.149999999994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40000</v>
      </c>
      <c r="Y927">
        <v>5288.96</v>
      </c>
      <c r="Z927">
        <v>0</v>
      </c>
      <c r="AB927">
        <v>0</v>
      </c>
      <c r="AC927">
        <v>0</v>
      </c>
      <c r="AD927">
        <v>2804.34</v>
      </c>
      <c r="AE927">
        <v>0</v>
      </c>
      <c r="AF927">
        <v>0</v>
      </c>
      <c r="AG927">
        <v>2777</v>
      </c>
      <c r="AH927">
        <v>27.340000000000146</v>
      </c>
      <c r="AI927">
        <v>2804.34</v>
      </c>
      <c r="AJ927">
        <v>0</v>
      </c>
      <c r="AK927">
        <v>0</v>
      </c>
      <c r="AL927">
        <v>0</v>
      </c>
    </row>
    <row r="928" spans="1:38" hidden="1" x14ac:dyDescent="0.2">
      <c r="A928">
        <v>9001043</v>
      </c>
      <c r="B928" t="s">
        <v>1777</v>
      </c>
      <c r="C928" t="s">
        <v>116</v>
      </c>
      <c r="D928" t="s">
        <v>2804</v>
      </c>
      <c r="E928" t="s">
        <v>2805</v>
      </c>
      <c r="F928" t="s">
        <v>105</v>
      </c>
      <c r="G928">
        <v>0</v>
      </c>
      <c r="H928">
        <v>0</v>
      </c>
      <c r="I928">
        <v>0</v>
      </c>
      <c r="J928">
        <v>2.15</v>
      </c>
      <c r="L928">
        <v>3654.9999999999991</v>
      </c>
      <c r="M928">
        <v>0</v>
      </c>
      <c r="N928">
        <v>0</v>
      </c>
      <c r="O928">
        <v>0</v>
      </c>
      <c r="Q928">
        <v>3654.9999999999991</v>
      </c>
      <c r="R928">
        <v>44248.74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40000</v>
      </c>
      <c r="Y928">
        <v>5437.73</v>
      </c>
      <c r="Z928">
        <v>0</v>
      </c>
      <c r="AB928">
        <v>4.68</v>
      </c>
      <c r="AC928">
        <v>0</v>
      </c>
      <c r="AD928">
        <v>3654.9999999999991</v>
      </c>
      <c r="AE928">
        <v>4.68</v>
      </c>
      <c r="AF928">
        <v>-4.68</v>
      </c>
      <c r="AG928">
        <v>3627.4900000000002</v>
      </c>
      <c r="AH928">
        <v>27.509999999998854</v>
      </c>
      <c r="AI928">
        <v>3654.9999999999991</v>
      </c>
      <c r="AJ928">
        <v>0</v>
      </c>
      <c r="AK928">
        <v>0</v>
      </c>
      <c r="AL928">
        <v>0</v>
      </c>
    </row>
    <row r="929" spans="1:38" hidden="1" x14ac:dyDescent="0.2">
      <c r="A929">
        <v>9001040</v>
      </c>
      <c r="B929" t="s">
        <v>2806</v>
      </c>
      <c r="C929" t="s">
        <v>46</v>
      </c>
      <c r="D929" t="s">
        <v>2807</v>
      </c>
      <c r="E929" t="s">
        <v>2808</v>
      </c>
      <c r="F929" t="s">
        <v>105</v>
      </c>
      <c r="G929">
        <v>0</v>
      </c>
      <c r="H929">
        <v>0</v>
      </c>
      <c r="I929">
        <v>0</v>
      </c>
      <c r="J929">
        <v>1.65</v>
      </c>
      <c r="L929">
        <v>2810.9</v>
      </c>
      <c r="M929">
        <v>0</v>
      </c>
      <c r="N929">
        <v>650</v>
      </c>
      <c r="O929">
        <v>0</v>
      </c>
      <c r="Q929">
        <v>3460.9</v>
      </c>
      <c r="R929">
        <v>41380.550000000003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40000</v>
      </c>
      <c r="Y929">
        <v>5288.96</v>
      </c>
      <c r="Z929">
        <v>0</v>
      </c>
      <c r="AB929">
        <v>0</v>
      </c>
      <c r="AC929">
        <v>0</v>
      </c>
      <c r="AD929">
        <v>3460.9</v>
      </c>
      <c r="AE929">
        <v>0</v>
      </c>
      <c r="AF929">
        <v>0</v>
      </c>
      <c r="AG929">
        <v>3460.9</v>
      </c>
      <c r="AH929">
        <v>0</v>
      </c>
      <c r="AI929">
        <v>3460.9</v>
      </c>
      <c r="AJ929">
        <v>0</v>
      </c>
      <c r="AK929">
        <v>0</v>
      </c>
      <c r="AL929">
        <v>0</v>
      </c>
    </row>
    <row r="930" spans="1:38" hidden="1" x14ac:dyDescent="0.2">
      <c r="A930">
        <v>9001044</v>
      </c>
      <c r="B930" t="s">
        <v>2809</v>
      </c>
      <c r="C930" t="s">
        <v>71</v>
      </c>
      <c r="D930" t="s">
        <v>2810</v>
      </c>
      <c r="E930" t="s">
        <v>3174</v>
      </c>
      <c r="F930" t="s">
        <v>105</v>
      </c>
      <c r="G930">
        <v>0</v>
      </c>
      <c r="H930">
        <v>7253</v>
      </c>
      <c r="I930">
        <v>0</v>
      </c>
      <c r="J930">
        <v>0</v>
      </c>
      <c r="L930">
        <v>7253</v>
      </c>
      <c r="M930">
        <v>0</v>
      </c>
      <c r="N930">
        <v>0</v>
      </c>
      <c r="O930">
        <v>0</v>
      </c>
      <c r="Q930">
        <v>7253</v>
      </c>
      <c r="R930">
        <v>83726.47</v>
      </c>
      <c r="S930">
        <v>0</v>
      </c>
      <c r="T930">
        <v>4000</v>
      </c>
      <c r="U930">
        <v>0</v>
      </c>
      <c r="V930">
        <v>8000</v>
      </c>
      <c r="W930">
        <v>0</v>
      </c>
      <c r="X930">
        <v>40000</v>
      </c>
      <c r="Y930">
        <v>14344</v>
      </c>
      <c r="Z930">
        <v>521.47</v>
      </c>
      <c r="AB930">
        <v>429.43</v>
      </c>
      <c r="AC930">
        <v>92.04</v>
      </c>
      <c r="AD930">
        <v>7160.96</v>
      </c>
      <c r="AE930">
        <v>92.04</v>
      </c>
      <c r="AF930">
        <v>0</v>
      </c>
      <c r="AG930">
        <v>7160.96</v>
      </c>
      <c r="AH930">
        <v>0</v>
      </c>
      <c r="AI930">
        <v>7253</v>
      </c>
      <c r="AJ930">
        <v>0</v>
      </c>
      <c r="AK930">
        <v>0</v>
      </c>
      <c r="AL930">
        <v>92.04</v>
      </c>
    </row>
    <row r="931" spans="1:38" hidden="1" x14ac:dyDescent="0.2">
      <c r="A931">
        <v>9001045</v>
      </c>
      <c r="B931" t="s">
        <v>2811</v>
      </c>
      <c r="C931" t="s">
        <v>122</v>
      </c>
      <c r="D931" t="s">
        <v>2812</v>
      </c>
      <c r="E931" t="s">
        <v>2813</v>
      </c>
      <c r="F931" t="s">
        <v>125</v>
      </c>
      <c r="G931">
        <v>0</v>
      </c>
      <c r="H931">
        <v>0</v>
      </c>
      <c r="I931">
        <v>0</v>
      </c>
      <c r="J931">
        <v>3.6</v>
      </c>
      <c r="L931">
        <v>5940</v>
      </c>
      <c r="M931">
        <v>0</v>
      </c>
      <c r="N931">
        <v>50</v>
      </c>
      <c r="O931">
        <v>350</v>
      </c>
      <c r="Q931">
        <v>5640</v>
      </c>
      <c r="R931">
        <v>67648.63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40000</v>
      </c>
      <c r="Y931">
        <v>12782.19</v>
      </c>
      <c r="Z931">
        <v>445.99</v>
      </c>
      <c r="AB931">
        <v>377.64</v>
      </c>
      <c r="AC931">
        <v>68.349999999999994</v>
      </c>
      <c r="AD931">
        <v>5571.65</v>
      </c>
      <c r="AE931">
        <v>77.36</v>
      </c>
      <c r="AF931">
        <v>-9.0100000000000051</v>
      </c>
      <c r="AG931">
        <v>5862.64</v>
      </c>
      <c r="AH931">
        <v>-290.99000000000069</v>
      </c>
      <c r="AI931">
        <v>5640</v>
      </c>
      <c r="AJ931">
        <v>0</v>
      </c>
      <c r="AK931">
        <v>0</v>
      </c>
      <c r="AL931">
        <v>68.349999999999994</v>
      </c>
    </row>
    <row r="932" spans="1:38" hidden="1" x14ac:dyDescent="0.2">
      <c r="A932">
        <v>9001046</v>
      </c>
      <c r="B932" t="s">
        <v>2814</v>
      </c>
      <c r="C932" t="s">
        <v>122</v>
      </c>
      <c r="D932" t="s">
        <v>2815</v>
      </c>
      <c r="E932" t="s">
        <v>2816</v>
      </c>
      <c r="F932" t="s">
        <v>160</v>
      </c>
      <c r="G932">
        <v>0</v>
      </c>
      <c r="H932">
        <v>0</v>
      </c>
      <c r="I932">
        <v>0</v>
      </c>
      <c r="J932">
        <v>2.2000000000000002</v>
      </c>
      <c r="L932">
        <v>3300</v>
      </c>
      <c r="M932">
        <v>0</v>
      </c>
      <c r="N932">
        <v>0</v>
      </c>
      <c r="O932">
        <v>0</v>
      </c>
      <c r="Q932">
        <v>3300</v>
      </c>
      <c r="R932">
        <v>57401.79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40000</v>
      </c>
      <c r="Y932">
        <v>10734.4</v>
      </c>
      <c r="Z932">
        <v>200.02</v>
      </c>
      <c r="AB932">
        <v>162.71</v>
      </c>
      <c r="AC932">
        <v>37.31</v>
      </c>
      <c r="AD932">
        <v>3262.69</v>
      </c>
      <c r="AE932">
        <v>26.74</v>
      </c>
      <c r="AF932">
        <v>10.570000000000004</v>
      </c>
      <c r="AG932">
        <v>3273.26</v>
      </c>
      <c r="AH932">
        <v>-10.570000000000164</v>
      </c>
      <c r="AI932">
        <v>3300</v>
      </c>
      <c r="AJ932">
        <v>0</v>
      </c>
      <c r="AK932">
        <v>0</v>
      </c>
      <c r="AL932">
        <v>37.31</v>
      </c>
    </row>
    <row r="933" spans="1:38" hidden="1" x14ac:dyDescent="0.2">
      <c r="A933">
        <v>9001047</v>
      </c>
      <c r="B933" t="s">
        <v>2817</v>
      </c>
      <c r="C933" t="s">
        <v>122</v>
      </c>
      <c r="D933" t="s">
        <v>2818</v>
      </c>
      <c r="E933" t="s">
        <v>2819</v>
      </c>
      <c r="F933" t="s">
        <v>105</v>
      </c>
      <c r="G933">
        <v>0</v>
      </c>
      <c r="H933">
        <v>0</v>
      </c>
      <c r="I933">
        <v>0</v>
      </c>
      <c r="J933">
        <v>3.05</v>
      </c>
      <c r="L933">
        <v>5940</v>
      </c>
      <c r="M933">
        <v>0</v>
      </c>
      <c r="N933">
        <v>0</v>
      </c>
      <c r="O933">
        <v>0</v>
      </c>
      <c r="Q933">
        <v>5940</v>
      </c>
      <c r="R933">
        <v>67296.100000000006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40000</v>
      </c>
      <c r="Y933">
        <v>12929.92</v>
      </c>
      <c r="Z933">
        <v>430.99</v>
      </c>
      <c r="AB933">
        <v>350.56</v>
      </c>
      <c r="AC933">
        <v>80.430000000000007</v>
      </c>
      <c r="AD933">
        <v>5859.57</v>
      </c>
      <c r="AE933">
        <v>80.42</v>
      </c>
      <c r="AF933">
        <v>1.0000000000005116E-2</v>
      </c>
      <c r="AG933">
        <v>5859.58</v>
      </c>
      <c r="AH933">
        <v>-1.0000000000218279E-2</v>
      </c>
      <c r="AI933">
        <v>5940</v>
      </c>
      <c r="AJ933">
        <v>0</v>
      </c>
      <c r="AK933">
        <v>0</v>
      </c>
      <c r="AL933">
        <v>80.430000000000007</v>
      </c>
    </row>
    <row r="934" spans="1:38" hidden="1" x14ac:dyDescent="0.2">
      <c r="A934">
        <v>9001048</v>
      </c>
      <c r="B934" t="s">
        <v>2820</v>
      </c>
      <c r="C934" t="s">
        <v>97</v>
      </c>
      <c r="D934" t="s">
        <v>2821</v>
      </c>
      <c r="E934" t="s">
        <v>2822</v>
      </c>
      <c r="F934" t="s">
        <v>105</v>
      </c>
      <c r="G934">
        <v>0</v>
      </c>
      <c r="H934">
        <v>0</v>
      </c>
      <c r="I934">
        <v>0</v>
      </c>
      <c r="J934">
        <v>2.15</v>
      </c>
      <c r="L934">
        <v>3760.87</v>
      </c>
      <c r="M934">
        <v>0</v>
      </c>
      <c r="N934">
        <v>0</v>
      </c>
      <c r="O934">
        <v>0</v>
      </c>
      <c r="Q934">
        <v>3760.87</v>
      </c>
      <c r="R934">
        <v>52924.160000000003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40000</v>
      </c>
      <c r="Y934">
        <v>7013.84</v>
      </c>
      <c r="Z934">
        <v>177.31</v>
      </c>
      <c r="AB934">
        <v>145.09</v>
      </c>
      <c r="AC934">
        <v>32.22</v>
      </c>
      <c r="AD934">
        <v>3728.65</v>
      </c>
      <c r="AE934">
        <v>32.83</v>
      </c>
      <c r="AF934">
        <v>-0.60999999999999943</v>
      </c>
      <c r="AG934">
        <v>3726.06</v>
      </c>
      <c r="AH934">
        <v>2.5900000000001455</v>
      </c>
      <c r="AI934">
        <v>3760.87</v>
      </c>
      <c r="AJ934">
        <v>0</v>
      </c>
      <c r="AK934">
        <v>0</v>
      </c>
      <c r="AL934">
        <v>32.22</v>
      </c>
    </row>
    <row r="935" spans="1:38" hidden="1" x14ac:dyDescent="0.2">
      <c r="A935">
        <v>9001049</v>
      </c>
      <c r="B935" t="s">
        <v>2823</v>
      </c>
      <c r="C935" t="s">
        <v>224</v>
      </c>
      <c r="D935" t="s">
        <v>2824</v>
      </c>
      <c r="E935" t="s">
        <v>3175</v>
      </c>
      <c r="F935" t="s">
        <v>29</v>
      </c>
      <c r="G935">
        <v>9066</v>
      </c>
      <c r="H935">
        <v>0</v>
      </c>
      <c r="I935">
        <v>0</v>
      </c>
      <c r="J935">
        <v>0</v>
      </c>
      <c r="L935">
        <v>9047.8700000000008</v>
      </c>
      <c r="M935">
        <v>0</v>
      </c>
      <c r="N935">
        <v>0</v>
      </c>
      <c r="O935">
        <v>0</v>
      </c>
      <c r="Q935">
        <v>9047.8700000000008</v>
      </c>
      <c r="R935">
        <v>123665.40999999999</v>
      </c>
      <c r="S935">
        <v>8000</v>
      </c>
      <c r="T935">
        <v>0</v>
      </c>
      <c r="U935">
        <v>0</v>
      </c>
      <c r="V935">
        <v>8000</v>
      </c>
      <c r="W935">
        <v>0</v>
      </c>
      <c r="X935">
        <v>40000</v>
      </c>
      <c r="Y935">
        <v>21000.01</v>
      </c>
      <c r="Z935">
        <v>2146.54</v>
      </c>
      <c r="AB935">
        <v>1241.75</v>
      </c>
      <c r="AC935">
        <v>904.79</v>
      </c>
      <c r="AD935">
        <v>8143.0800000000008</v>
      </c>
      <c r="AE935">
        <v>132.46</v>
      </c>
      <c r="AF935">
        <v>772.32999999999993</v>
      </c>
      <c r="AG935">
        <v>8842.880000000001</v>
      </c>
      <c r="AH935">
        <v>-699.80000000000018</v>
      </c>
      <c r="AI935">
        <v>9047.8700000000008</v>
      </c>
      <c r="AJ935">
        <v>0</v>
      </c>
      <c r="AK935">
        <v>169.92</v>
      </c>
      <c r="AL935">
        <v>1074.71</v>
      </c>
    </row>
    <row r="936" spans="1:38" hidden="1" x14ac:dyDescent="0.2">
      <c r="A936">
        <v>9001050</v>
      </c>
      <c r="B936" t="s">
        <v>2825</v>
      </c>
      <c r="C936" t="s">
        <v>116</v>
      </c>
      <c r="D936" t="s">
        <v>2826</v>
      </c>
      <c r="E936" t="s">
        <v>2827</v>
      </c>
      <c r="F936" t="s">
        <v>29</v>
      </c>
      <c r="G936">
        <v>9066</v>
      </c>
      <c r="H936">
        <v>0</v>
      </c>
      <c r="I936">
        <v>0</v>
      </c>
      <c r="J936">
        <v>0</v>
      </c>
      <c r="L936">
        <v>8975.34</v>
      </c>
      <c r="M936">
        <v>0</v>
      </c>
      <c r="N936">
        <v>0</v>
      </c>
      <c r="O936">
        <v>0</v>
      </c>
      <c r="Q936">
        <v>8975.34</v>
      </c>
      <c r="R936">
        <v>123210.20999999999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40000</v>
      </c>
      <c r="Y936">
        <v>11947.17</v>
      </c>
      <c r="Z936">
        <v>4606.3</v>
      </c>
      <c r="AB936">
        <v>3708.7700000000004</v>
      </c>
      <c r="AC936">
        <v>897.53</v>
      </c>
      <c r="AD936">
        <v>8077.81</v>
      </c>
      <c r="AE936">
        <v>734.29</v>
      </c>
      <c r="AF936">
        <v>163.24</v>
      </c>
      <c r="AG936">
        <v>8241.0499999999993</v>
      </c>
      <c r="AH936">
        <v>-163.23999999999887</v>
      </c>
      <c r="AI936">
        <v>8975.34</v>
      </c>
      <c r="AJ936">
        <v>0</v>
      </c>
      <c r="AK936">
        <v>481.76</v>
      </c>
      <c r="AL936">
        <v>1379.29</v>
      </c>
    </row>
    <row r="937" spans="1:38" hidden="1" x14ac:dyDescent="0.2">
      <c r="A937">
        <v>9001051</v>
      </c>
      <c r="B937" t="s">
        <v>2828</v>
      </c>
      <c r="C937" t="s">
        <v>122</v>
      </c>
      <c r="D937" t="s">
        <v>2829</v>
      </c>
      <c r="E937" t="s">
        <v>2830</v>
      </c>
      <c r="F937" t="s">
        <v>160</v>
      </c>
      <c r="G937">
        <v>0</v>
      </c>
      <c r="H937">
        <v>0</v>
      </c>
      <c r="I937">
        <v>0</v>
      </c>
      <c r="J937">
        <v>1.2</v>
      </c>
      <c r="L937">
        <v>2700</v>
      </c>
      <c r="M937">
        <v>0</v>
      </c>
      <c r="N937">
        <v>0</v>
      </c>
      <c r="O937">
        <v>0</v>
      </c>
      <c r="Q937">
        <v>2700</v>
      </c>
      <c r="R937">
        <v>49702.81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40000</v>
      </c>
      <c r="Y937">
        <v>6862.32</v>
      </c>
      <c r="Z937">
        <v>85.21</v>
      </c>
      <c r="AB937">
        <v>59.96</v>
      </c>
      <c r="AC937">
        <v>25.25</v>
      </c>
      <c r="AD937">
        <v>2674.75</v>
      </c>
      <c r="AE937">
        <v>15.58</v>
      </c>
      <c r="AF937">
        <v>9.67</v>
      </c>
      <c r="AG937">
        <v>2684.42</v>
      </c>
      <c r="AH937">
        <v>-9.6700000000000728</v>
      </c>
      <c r="AI937">
        <v>2700</v>
      </c>
      <c r="AJ937">
        <v>0</v>
      </c>
      <c r="AK937">
        <v>0</v>
      </c>
      <c r="AL937">
        <v>25.25</v>
      </c>
    </row>
    <row r="938" spans="1:38" hidden="1" x14ac:dyDescent="0.2">
      <c r="A938">
        <v>9001052</v>
      </c>
      <c r="B938" t="s">
        <v>2831</v>
      </c>
      <c r="C938" t="s">
        <v>122</v>
      </c>
      <c r="D938" t="s">
        <v>2832</v>
      </c>
      <c r="E938" t="s">
        <v>2833</v>
      </c>
      <c r="F938" t="s">
        <v>160</v>
      </c>
      <c r="G938">
        <v>0</v>
      </c>
      <c r="H938">
        <v>0</v>
      </c>
      <c r="I938">
        <v>0</v>
      </c>
      <c r="J938">
        <v>1</v>
      </c>
      <c r="L938">
        <v>2250</v>
      </c>
      <c r="M938">
        <v>0</v>
      </c>
      <c r="N938">
        <v>0</v>
      </c>
      <c r="O938">
        <v>0</v>
      </c>
      <c r="Q938">
        <v>2250</v>
      </c>
      <c r="R938">
        <v>45239.87</v>
      </c>
      <c r="S938">
        <v>15000</v>
      </c>
      <c r="T938">
        <v>0</v>
      </c>
      <c r="U938">
        <v>0</v>
      </c>
      <c r="V938">
        <v>16000</v>
      </c>
      <c r="W938">
        <v>0</v>
      </c>
      <c r="X938">
        <v>40000</v>
      </c>
      <c r="Y938">
        <v>7645.36</v>
      </c>
      <c r="Z938">
        <v>0</v>
      </c>
      <c r="AB938">
        <v>0</v>
      </c>
      <c r="AC938">
        <v>0</v>
      </c>
      <c r="AD938">
        <v>2250</v>
      </c>
      <c r="AE938">
        <v>0</v>
      </c>
      <c r="AF938">
        <v>0</v>
      </c>
      <c r="AG938">
        <v>2250</v>
      </c>
      <c r="AH938">
        <v>0</v>
      </c>
      <c r="AI938">
        <v>2250</v>
      </c>
      <c r="AJ938">
        <v>0</v>
      </c>
      <c r="AK938">
        <v>0</v>
      </c>
      <c r="AL938">
        <v>0</v>
      </c>
    </row>
    <row r="939" spans="1:38" hidden="1" x14ac:dyDescent="0.2">
      <c r="A939">
        <v>9001053</v>
      </c>
      <c r="B939" t="s">
        <v>2834</v>
      </c>
      <c r="C939" t="s">
        <v>122</v>
      </c>
      <c r="D939" t="s">
        <v>2835</v>
      </c>
      <c r="E939" t="s">
        <v>2836</v>
      </c>
      <c r="F939" t="s">
        <v>160</v>
      </c>
      <c r="G939">
        <v>0</v>
      </c>
      <c r="H939">
        <v>0</v>
      </c>
      <c r="I939">
        <v>0</v>
      </c>
      <c r="J939">
        <v>1</v>
      </c>
      <c r="L939">
        <v>2250</v>
      </c>
      <c r="M939">
        <v>0</v>
      </c>
      <c r="N939">
        <v>0</v>
      </c>
      <c r="O939">
        <v>0</v>
      </c>
      <c r="Q939">
        <v>2250</v>
      </c>
      <c r="R939">
        <v>44006.62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40000</v>
      </c>
      <c r="Y939">
        <v>6552.41</v>
      </c>
      <c r="Z939">
        <v>0</v>
      </c>
      <c r="AB939">
        <v>0</v>
      </c>
      <c r="AC939">
        <v>0</v>
      </c>
      <c r="AD939">
        <v>2250</v>
      </c>
      <c r="AE939">
        <v>0</v>
      </c>
      <c r="AF939">
        <v>0</v>
      </c>
      <c r="AG939">
        <v>2250</v>
      </c>
      <c r="AH939">
        <v>0</v>
      </c>
      <c r="AI939">
        <v>2250</v>
      </c>
      <c r="AJ939">
        <v>0</v>
      </c>
      <c r="AK939">
        <v>0</v>
      </c>
      <c r="AL939">
        <v>0</v>
      </c>
    </row>
    <row r="940" spans="1:38" hidden="1" x14ac:dyDescent="0.2">
      <c r="A940">
        <v>9001054</v>
      </c>
      <c r="B940" t="s">
        <v>2837</v>
      </c>
      <c r="C940" t="s">
        <v>122</v>
      </c>
      <c r="D940" t="s">
        <v>2838</v>
      </c>
      <c r="E940" t="s">
        <v>2839</v>
      </c>
      <c r="F940" t="s">
        <v>160</v>
      </c>
      <c r="G940">
        <v>0</v>
      </c>
      <c r="H940">
        <v>0</v>
      </c>
      <c r="I940">
        <v>0</v>
      </c>
      <c r="J940">
        <v>1</v>
      </c>
      <c r="L940">
        <v>2250</v>
      </c>
      <c r="M940">
        <v>0</v>
      </c>
      <c r="N940">
        <v>0</v>
      </c>
      <c r="O940">
        <v>0</v>
      </c>
      <c r="Q940">
        <v>2250</v>
      </c>
      <c r="R940">
        <v>45567.39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40000</v>
      </c>
      <c r="Y940">
        <v>5927.34</v>
      </c>
      <c r="Z940">
        <v>0</v>
      </c>
      <c r="AB940">
        <v>0</v>
      </c>
      <c r="AC940">
        <v>0</v>
      </c>
      <c r="AD940">
        <v>2250</v>
      </c>
      <c r="AE940">
        <v>0</v>
      </c>
      <c r="AF940">
        <v>0</v>
      </c>
      <c r="AG940">
        <v>2250</v>
      </c>
      <c r="AH940">
        <v>0</v>
      </c>
      <c r="AI940">
        <v>2250</v>
      </c>
      <c r="AJ940">
        <v>0</v>
      </c>
      <c r="AK940">
        <v>0</v>
      </c>
      <c r="AL940">
        <v>0</v>
      </c>
    </row>
    <row r="941" spans="1:38" hidden="1" x14ac:dyDescent="0.2">
      <c r="A941">
        <v>9001055</v>
      </c>
      <c r="B941" t="s">
        <v>2840</v>
      </c>
      <c r="C941" t="s">
        <v>122</v>
      </c>
      <c r="D941" t="s">
        <v>2841</v>
      </c>
      <c r="E941" t="s">
        <v>2842</v>
      </c>
      <c r="F941" t="s">
        <v>160</v>
      </c>
      <c r="G941">
        <v>0</v>
      </c>
      <c r="H941">
        <v>0</v>
      </c>
      <c r="I941">
        <v>0</v>
      </c>
      <c r="J941">
        <v>1</v>
      </c>
      <c r="L941">
        <v>2250</v>
      </c>
      <c r="M941">
        <v>0</v>
      </c>
      <c r="N941">
        <v>0</v>
      </c>
      <c r="O941">
        <v>0</v>
      </c>
      <c r="Q941">
        <v>2250</v>
      </c>
      <c r="R941">
        <v>45969.59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40000</v>
      </c>
      <c r="Y941">
        <v>6300.54</v>
      </c>
      <c r="Z941">
        <v>0</v>
      </c>
      <c r="AB941">
        <v>0</v>
      </c>
      <c r="AC941">
        <v>0</v>
      </c>
      <c r="AD941">
        <v>2250</v>
      </c>
      <c r="AE941">
        <v>0</v>
      </c>
      <c r="AF941">
        <v>0</v>
      </c>
      <c r="AG941">
        <v>2250</v>
      </c>
      <c r="AH941">
        <v>0</v>
      </c>
      <c r="AI941">
        <v>2250</v>
      </c>
      <c r="AJ941">
        <v>0</v>
      </c>
      <c r="AK941">
        <v>0</v>
      </c>
      <c r="AL941">
        <v>0</v>
      </c>
    </row>
    <row r="942" spans="1:38" hidden="1" x14ac:dyDescent="0.2">
      <c r="A942">
        <v>9001056</v>
      </c>
      <c r="B942" t="s">
        <v>2843</v>
      </c>
      <c r="C942" t="s">
        <v>122</v>
      </c>
      <c r="D942" t="s">
        <v>2844</v>
      </c>
      <c r="E942" t="s">
        <v>2845</v>
      </c>
      <c r="F942" t="s">
        <v>160</v>
      </c>
      <c r="G942">
        <v>0</v>
      </c>
      <c r="H942">
        <v>0</v>
      </c>
      <c r="I942">
        <v>0</v>
      </c>
      <c r="J942">
        <v>1</v>
      </c>
      <c r="L942">
        <v>2471</v>
      </c>
      <c r="M942">
        <v>0</v>
      </c>
      <c r="N942">
        <v>100</v>
      </c>
      <c r="O942">
        <v>0</v>
      </c>
      <c r="Q942">
        <v>2571</v>
      </c>
      <c r="R942">
        <v>45290.080000000002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40000</v>
      </c>
      <c r="Y942">
        <v>5677.06</v>
      </c>
      <c r="Z942">
        <v>0</v>
      </c>
      <c r="AB942">
        <v>0</v>
      </c>
      <c r="AC942">
        <v>0</v>
      </c>
      <c r="AD942">
        <v>2571</v>
      </c>
      <c r="AE942">
        <v>0</v>
      </c>
      <c r="AF942">
        <v>0</v>
      </c>
      <c r="AG942">
        <v>2475</v>
      </c>
      <c r="AH942">
        <v>96</v>
      </c>
      <c r="AI942">
        <v>2571</v>
      </c>
      <c r="AJ942">
        <v>0</v>
      </c>
      <c r="AK942">
        <v>0</v>
      </c>
      <c r="AL942">
        <v>0</v>
      </c>
    </row>
    <row r="943" spans="1:38" hidden="1" x14ac:dyDescent="0.2">
      <c r="A943">
        <v>9001057</v>
      </c>
      <c r="B943" t="s">
        <v>2846</v>
      </c>
      <c r="C943" t="s">
        <v>122</v>
      </c>
      <c r="D943" t="s">
        <v>2847</v>
      </c>
      <c r="E943" t="s">
        <v>2848</v>
      </c>
      <c r="F943" t="s">
        <v>160</v>
      </c>
      <c r="G943">
        <v>0</v>
      </c>
      <c r="H943">
        <v>0</v>
      </c>
      <c r="I943">
        <v>0</v>
      </c>
      <c r="J943">
        <v>1.2</v>
      </c>
      <c r="L943">
        <v>2700</v>
      </c>
      <c r="M943">
        <v>0</v>
      </c>
      <c r="N943">
        <v>0</v>
      </c>
      <c r="O943">
        <v>0</v>
      </c>
      <c r="Q943">
        <v>2700</v>
      </c>
      <c r="R943">
        <v>48910.97</v>
      </c>
      <c r="S943">
        <v>8000</v>
      </c>
      <c r="T943">
        <v>8000</v>
      </c>
      <c r="U943">
        <v>0</v>
      </c>
      <c r="V943">
        <v>8000</v>
      </c>
      <c r="W943">
        <v>0</v>
      </c>
      <c r="X943">
        <v>40000</v>
      </c>
      <c r="Y943">
        <v>9147.52</v>
      </c>
      <c r="Z943">
        <v>0</v>
      </c>
      <c r="AB943">
        <v>0</v>
      </c>
      <c r="AC943">
        <v>0</v>
      </c>
      <c r="AD943">
        <v>2700</v>
      </c>
      <c r="AE943">
        <v>0</v>
      </c>
      <c r="AF943">
        <v>0</v>
      </c>
      <c r="AG943">
        <v>2700</v>
      </c>
      <c r="AH943">
        <v>0</v>
      </c>
      <c r="AI943">
        <v>2700</v>
      </c>
      <c r="AJ943">
        <v>0</v>
      </c>
      <c r="AK943">
        <v>0</v>
      </c>
      <c r="AL943">
        <v>0</v>
      </c>
    </row>
    <row r="944" spans="1:38" hidden="1" x14ac:dyDescent="0.2">
      <c r="A944">
        <v>9001058</v>
      </c>
      <c r="B944" t="s">
        <v>2849</v>
      </c>
      <c r="C944" t="s">
        <v>122</v>
      </c>
      <c r="D944" t="s">
        <v>2850</v>
      </c>
      <c r="E944" t="s">
        <v>2851</v>
      </c>
      <c r="F944" t="s">
        <v>160</v>
      </c>
      <c r="G944">
        <v>0</v>
      </c>
      <c r="H944">
        <v>0</v>
      </c>
      <c r="I944">
        <v>0</v>
      </c>
      <c r="J944">
        <v>1.2</v>
      </c>
      <c r="L944">
        <v>2700</v>
      </c>
      <c r="M944">
        <v>0</v>
      </c>
      <c r="N944">
        <v>100</v>
      </c>
      <c r="O944">
        <v>0</v>
      </c>
      <c r="Q944">
        <v>2800</v>
      </c>
      <c r="R944">
        <v>47869.86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40000</v>
      </c>
      <c r="Y944">
        <v>7047.36</v>
      </c>
      <c r="Z944">
        <v>24.68</v>
      </c>
      <c r="AB944">
        <v>1.28</v>
      </c>
      <c r="AC944">
        <v>23.4</v>
      </c>
      <c r="AD944">
        <v>2776.6</v>
      </c>
      <c r="AE944">
        <v>1.28</v>
      </c>
      <c r="AF944">
        <v>22.119999999999997</v>
      </c>
      <c r="AG944">
        <v>2698.72</v>
      </c>
      <c r="AH944">
        <v>77.880000000000109</v>
      </c>
      <c r="AI944">
        <v>2800</v>
      </c>
      <c r="AJ944">
        <v>0</v>
      </c>
      <c r="AK944">
        <v>0</v>
      </c>
      <c r="AL944">
        <v>23.4</v>
      </c>
    </row>
    <row r="945" spans="1:38" hidden="1" x14ac:dyDescent="0.2">
      <c r="A945">
        <v>9001059</v>
      </c>
      <c r="B945" t="s">
        <v>2852</v>
      </c>
      <c r="C945" t="s">
        <v>122</v>
      </c>
      <c r="D945" t="s">
        <v>2853</v>
      </c>
      <c r="E945" t="s">
        <v>2854</v>
      </c>
      <c r="F945" t="s">
        <v>160</v>
      </c>
      <c r="G945">
        <v>0</v>
      </c>
      <c r="H945">
        <v>0</v>
      </c>
      <c r="I945">
        <v>0</v>
      </c>
      <c r="J945">
        <v>1</v>
      </c>
      <c r="L945">
        <v>2250</v>
      </c>
      <c r="M945">
        <v>0</v>
      </c>
      <c r="N945">
        <v>0</v>
      </c>
      <c r="O945">
        <v>0</v>
      </c>
      <c r="Q945">
        <v>2250</v>
      </c>
      <c r="R945">
        <v>44063.71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40000</v>
      </c>
      <c r="Y945">
        <v>6407.05</v>
      </c>
      <c r="Z945">
        <v>0</v>
      </c>
      <c r="AB945">
        <v>0</v>
      </c>
      <c r="AC945">
        <v>0</v>
      </c>
      <c r="AD945">
        <v>2250</v>
      </c>
      <c r="AE945">
        <v>0</v>
      </c>
      <c r="AF945">
        <v>0</v>
      </c>
      <c r="AG945">
        <v>2250</v>
      </c>
      <c r="AH945">
        <v>0</v>
      </c>
      <c r="AI945">
        <v>2250</v>
      </c>
      <c r="AJ945">
        <v>0</v>
      </c>
      <c r="AK945">
        <v>0</v>
      </c>
      <c r="AL945">
        <v>0</v>
      </c>
    </row>
    <row r="946" spans="1:38" hidden="1" x14ac:dyDescent="0.2">
      <c r="A946">
        <v>9001060</v>
      </c>
      <c r="B946" t="s">
        <v>2855</v>
      </c>
      <c r="C946" t="s">
        <v>122</v>
      </c>
      <c r="D946" t="s">
        <v>2856</v>
      </c>
      <c r="E946" t="s">
        <v>2857</v>
      </c>
      <c r="F946" t="s">
        <v>160</v>
      </c>
      <c r="G946">
        <v>0</v>
      </c>
      <c r="H946">
        <v>0</v>
      </c>
      <c r="I946">
        <v>0</v>
      </c>
      <c r="J946">
        <v>1.5</v>
      </c>
      <c r="L946">
        <v>2250</v>
      </c>
      <c r="M946">
        <v>0</v>
      </c>
      <c r="N946">
        <v>0</v>
      </c>
      <c r="O946">
        <v>0</v>
      </c>
      <c r="Q946">
        <v>2250</v>
      </c>
      <c r="R946">
        <v>46896.41</v>
      </c>
      <c r="S946">
        <v>8000</v>
      </c>
      <c r="T946">
        <v>0</v>
      </c>
      <c r="U946">
        <v>0</v>
      </c>
      <c r="V946">
        <v>8000</v>
      </c>
      <c r="W946">
        <v>0</v>
      </c>
      <c r="X946">
        <v>40000</v>
      </c>
      <c r="Y946">
        <v>6601.24</v>
      </c>
      <c r="Z946">
        <v>0</v>
      </c>
      <c r="AB946">
        <v>0</v>
      </c>
      <c r="AC946">
        <v>0</v>
      </c>
      <c r="AD946">
        <v>2250</v>
      </c>
      <c r="AE946">
        <v>0</v>
      </c>
      <c r="AF946">
        <v>0</v>
      </c>
      <c r="AG946">
        <v>2250</v>
      </c>
      <c r="AH946">
        <v>0</v>
      </c>
      <c r="AI946">
        <v>2250</v>
      </c>
      <c r="AJ946">
        <v>0</v>
      </c>
      <c r="AK946">
        <v>0</v>
      </c>
      <c r="AL946">
        <v>0</v>
      </c>
    </row>
    <row r="947" spans="1:38" hidden="1" x14ac:dyDescent="0.2">
      <c r="A947">
        <v>9001061</v>
      </c>
      <c r="B947" t="s">
        <v>2858</v>
      </c>
      <c r="C947" t="s">
        <v>122</v>
      </c>
      <c r="D947" t="s">
        <v>2859</v>
      </c>
      <c r="E947" t="s">
        <v>2860</v>
      </c>
      <c r="F947" t="s">
        <v>160</v>
      </c>
      <c r="G947">
        <v>0</v>
      </c>
      <c r="H947">
        <v>0</v>
      </c>
      <c r="I947">
        <v>0</v>
      </c>
      <c r="J947">
        <v>1</v>
      </c>
      <c r="L947">
        <v>2250</v>
      </c>
      <c r="M947">
        <v>0</v>
      </c>
      <c r="N947">
        <v>0</v>
      </c>
      <c r="O947">
        <v>0</v>
      </c>
      <c r="Q947">
        <v>2250</v>
      </c>
      <c r="R947">
        <v>44872.01</v>
      </c>
      <c r="S947">
        <v>8000</v>
      </c>
      <c r="T947">
        <v>0</v>
      </c>
      <c r="U947">
        <v>0</v>
      </c>
      <c r="V947">
        <v>0</v>
      </c>
      <c r="W947">
        <v>0</v>
      </c>
      <c r="X947">
        <v>40000</v>
      </c>
      <c r="Y947">
        <v>7020.48</v>
      </c>
      <c r="Z947">
        <v>0</v>
      </c>
      <c r="AB947">
        <v>0</v>
      </c>
      <c r="AC947">
        <v>0</v>
      </c>
      <c r="AD947">
        <v>2250</v>
      </c>
      <c r="AE947">
        <v>0</v>
      </c>
      <c r="AF947">
        <v>0</v>
      </c>
      <c r="AG947">
        <v>2250</v>
      </c>
      <c r="AH947">
        <v>0</v>
      </c>
      <c r="AI947">
        <v>2250</v>
      </c>
      <c r="AJ947">
        <v>0</v>
      </c>
      <c r="AK947">
        <v>0</v>
      </c>
      <c r="AL947">
        <v>0</v>
      </c>
    </row>
    <row r="948" spans="1:38" hidden="1" x14ac:dyDescent="0.2">
      <c r="A948">
        <v>9001062</v>
      </c>
      <c r="B948" t="s">
        <v>2861</v>
      </c>
      <c r="C948" t="s">
        <v>122</v>
      </c>
      <c r="D948" t="s">
        <v>2862</v>
      </c>
      <c r="E948" t="s">
        <v>2863</v>
      </c>
      <c r="F948" t="s">
        <v>160</v>
      </c>
      <c r="G948">
        <v>0</v>
      </c>
      <c r="H948">
        <v>0</v>
      </c>
      <c r="I948">
        <v>0</v>
      </c>
      <c r="J948">
        <v>1</v>
      </c>
      <c r="L948">
        <v>2250</v>
      </c>
      <c r="M948">
        <v>0</v>
      </c>
      <c r="N948">
        <v>0</v>
      </c>
      <c r="O948">
        <v>0</v>
      </c>
      <c r="Q948">
        <v>2250</v>
      </c>
      <c r="R948">
        <v>45842.720000000001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40000</v>
      </c>
      <c r="Y948">
        <v>6444.44</v>
      </c>
      <c r="Z948">
        <v>0</v>
      </c>
      <c r="AB948">
        <v>0</v>
      </c>
      <c r="AC948">
        <v>0</v>
      </c>
      <c r="AD948">
        <v>2250</v>
      </c>
      <c r="AE948">
        <v>0</v>
      </c>
      <c r="AF948">
        <v>0</v>
      </c>
      <c r="AG948">
        <v>2250</v>
      </c>
      <c r="AH948">
        <v>0</v>
      </c>
      <c r="AI948">
        <v>2250</v>
      </c>
      <c r="AJ948">
        <v>0</v>
      </c>
      <c r="AK948">
        <v>0</v>
      </c>
      <c r="AL948">
        <v>0</v>
      </c>
    </row>
    <row r="949" spans="1:38" hidden="1" x14ac:dyDescent="0.2">
      <c r="A949">
        <v>9001063</v>
      </c>
      <c r="B949" t="s">
        <v>2864</v>
      </c>
      <c r="C949" t="s">
        <v>122</v>
      </c>
      <c r="D949" t="s">
        <v>2865</v>
      </c>
      <c r="E949" t="s">
        <v>2866</v>
      </c>
      <c r="F949" t="s">
        <v>160</v>
      </c>
      <c r="G949">
        <v>0</v>
      </c>
      <c r="H949">
        <v>0</v>
      </c>
      <c r="I949">
        <v>0</v>
      </c>
      <c r="J949">
        <v>1.8</v>
      </c>
      <c r="L949">
        <v>2700</v>
      </c>
      <c r="M949">
        <v>0</v>
      </c>
      <c r="N949">
        <v>0</v>
      </c>
      <c r="O949">
        <v>0</v>
      </c>
      <c r="Q949">
        <v>2700</v>
      </c>
      <c r="R949">
        <v>50353.59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40000</v>
      </c>
      <c r="Y949">
        <v>10665.92</v>
      </c>
      <c r="Z949">
        <v>0</v>
      </c>
      <c r="AB949">
        <v>0</v>
      </c>
      <c r="AC949">
        <v>0</v>
      </c>
      <c r="AD949">
        <v>2700</v>
      </c>
      <c r="AE949">
        <v>0</v>
      </c>
      <c r="AF949">
        <v>0</v>
      </c>
      <c r="AG949">
        <v>2700</v>
      </c>
      <c r="AH949">
        <v>0</v>
      </c>
      <c r="AI949">
        <v>2700</v>
      </c>
      <c r="AJ949">
        <v>0</v>
      </c>
      <c r="AK949">
        <v>0</v>
      </c>
      <c r="AL949">
        <v>0</v>
      </c>
    </row>
    <row r="950" spans="1:38" hidden="1" x14ac:dyDescent="0.2">
      <c r="A950">
        <v>9001064</v>
      </c>
      <c r="B950" t="s">
        <v>2867</v>
      </c>
      <c r="C950" t="s">
        <v>122</v>
      </c>
      <c r="D950" t="s">
        <v>2868</v>
      </c>
      <c r="E950" t="s">
        <v>2869</v>
      </c>
      <c r="F950" t="s">
        <v>160</v>
      </c>
      <c r="G950">
        <v>0</v>
      </c>
      <c r="H950">
        <v>0</v>
      </c>
      <c r="I950">
        <v>0</v>
      </c>
      <c r="J950">
        <v>1.8</v>
      </c>
      <c r="L950">
        <v>2700</v>
      </c>
      <c r="M950">
        <v>0</v>
      </c>
      <c r="N950">
        <v>0</v>
      </c>
      <c r="O950">
        <v>0</v>
      </c>
      <c r="Q950">
        <v>2700</v>
      </c>
      <c r="R950">
        <v>49566.69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40000</v>
      </c>
      <c r="Y950">
        <v>8004.48</v>
      </c>
      <c r="Z950">
        <v>46.87</v>
      </c>
      <c r="AB950">
        <v>34.18</v>
      </c>
      <c r="AC950">
        <v>12.69</v>
      </c>
      <c r="AD950">
        <v>2687.31</v>
      </c>
      <c r="AE950">
        <v>1.1000000000000001</v>
      </c>
      <c r="AF950">
        <v>11.59</v>
      </c>
      <c r="AG950">
        <v>2698.9</v>
      </c>
      <c r="AH950">
        <v>-11.590000000000146</v>
      </c>
      <c r="AI950">
        <v>2700</v>
      </c>
      <c r="AJ950">
        <v>0</v>
      </c>
      <c r="AK950">
        <v>0</v>
      </c>
      <c r="AL950">
        <v>12.69</v>
      </c>
    </row>
    <row r="951" spans="1:38" hidden="1" x14ac:dyDescent="0.2">
      <c r="A951">
        <v>9001065</v>
      </c>
      <c r="B951" t="s">
        <v>2870</v>
      </c>
      <c r="C951" t="s">
        <v>122</v>
      </c>
      <c r="D951" t="s">
        <v>2871</v>
      </c>
      <c r="E951" t="s">
        <v>2872</v>
      </c>
      <c r="F951" t="s">
        <v>160</v>
      </c>
      <c r="G951">
        <v>0</v>
      </c>
      <c r="H951">
        <v>0</v>
      </c>
      <c r="I951">
        <v>0</v>
      </c>
      <c r="J951">
        <v>1.2</v>
      </c>
      <c r="L951">
        <v>2700</v>
      </c>
      <c r="M951">
        <v>0</v>
      </c>
      <c r="N951">
        <v>0</v>
      </c>
      <c r="O951">
        <v>0</v>
      </c>
      <c r="Q951">
        <v>2700</v>
      </c>
      <c r="R951">
        <v>46596.25</v>
      </c>
      <c r="S951">
        <v>8000</v>
      </c>
      <c r="T951">
        <v>0</v>
      </c>
      <c r="U951">
        <v>0</v>
      </c>
      <c r="V951">
        <v>16000</v>
      </c>
      <c r="W951">
        <v>0</v>
      </c>
      <c r="X951">
        <v>40000</v>
      </c>
      <c r="Y951">
        <v>7349.68</v>
      </c>
      <c r="Z951">
        <v>0</v>
      </c>
      <c r="AB951">
        <v>0</v>
      </c>
      <c r="AC951">
        <v>0</v>
      </c>
      <c r="AD951">
        <v>2700</v>
      </c>
      <c r="AE951">
        <v>0</v>
      </c>
      <c r="AF951">
        <v>0</v>
      </c>
      <c r="AG951">
        <v>2800</v>
      </c>
      <c r="AH951">
        <v>-100</v>
      </c>
      <c r="AI951">
        <v>2700</v>
      </c>
      <c r="AJ951">
        <v>0</v>
      </c>
      <c r="AK951">
        <v>0</v>
      </c>
      <c r="AL951">
        <v>0</v>
      </c>
    </row>
    <row r="952" spans="1:38" hidden="1" x14ac:dyDescent="0.2">
      <c r="A952">
        <v>9001066</v>
      </c>
      <c r="B952" t="s">
        <v>2873</v>
      </c>
      <c r="C952" t="s">
        <v>122</v>
      </c>
      <c r="D952" t="s">
        <v>2874</v>
      </c>
      <c r="E952" t="s">
        <v>2875</v>
      </c>
      <c r="F952" t="s">
        <v>160</v>
      </c>
      <c r="G952">
        <v>0</v>
      </c>
      <c r="H952">
        <v>0</v>
      </c>
      <c r="I952">
        <v>0</v>
      </c>
      <c r="J952">
        <v>1</v>
      </c>
      <c r="L952">
        <v>2250</v>
      </c>
      <c r="M952">
        <v>0</v>
      </c>
      <c r="N952">
        <v>0</v>
      </c>
      <c r="O952">
        <v>0</v>
      </c>
      <c r="Q952">
        <v>2250</v>
      </c>
      <c r="R952">
        <v>46257.32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40000</v>
      </c>
      <c r="Y952">
        <v>7848.56</v>
      </c>
      <c r="Z952">
        <v>0</v>
      </c>
      <c r="AB952">
        <v>0</v>
      </c>
      <c r="AC952">
        <v>0</v>
      </c>
      <c r="AD952">
        <v>2250</v>
      </c>
      <c r="AE952">
        <v>0</v>
      </c>
      <c r="AF952">
        <v>0</v>
      </c>
      <c r="AG952">
        <v>2250</v>
      </c>
      <c r="AH952">
        <v>0</v>
      </c>
      <c r="AI952">
        <v>2250</v>
      </c>
      <c r="AJ952">
        <v>0</v>
      </c>
      <c r="AK952">
        <v>0</v>
      </c>
      <c r="AL952">
        <v>0</v>
      </c>
    </row>
    <row r="953" spans="1:38" hidden="1" x14ac:dyDescent="0.2">
      <c r="A953">
        <v>9001067</v>
      </c>
      <c r="B953" t="s">
        <v>526</v>
      </c>
      <c r="C953" t="s">
        <v>122</v>
      </c>
      <c r="D953" t="s">
        <v>2876</v>
      </c>
      <c r="E953" t="s">
        <v>2877</v>
      </c>
      <c r="F953" t="s">
        <v>160</v>
      </c>
      <c r="G953">
        <v>0</v>
      </c>
      <c r="H953">
        <v>0</v>
      </c>
      <c r="I953">
        <v>0</v>
      </c>
      <c r="J953">
        <v>2.16</v>
      </c>
      <c r="L953">
        <v>2697</v>
      </c>
      <c r="M953">
        <v>0</v>
      </c>
      <c r="N953">
        <v>0</v>
      </c>
      <c r="O953">
        <v>0</v>
      </c>
      <c r="Q953">
        <v>2697</v>
      </c>
      <c r="R953">
        <v>53261.86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40000</v>
      </c>
      <c r="Y953">
        <v>10582.8</v>
      </c>
      <c r="Z953">
        <v>80.37</v>
      </c>
      <c r="AB953">
        <v>49.63</v>
      </c>
      <c r="AC953">
        <v>30.74</v>
      </c>
      <c r="AD953">
        <v>2666.26</v>
      </c>
      <c r="AE953">
        <v>7.66</v>
      </c>
      <c r="AF953">
        <v>23.08</v>
      </c>
      <c r="AG953">
        <v>2692.34</v>
      </c>
      <c r="AH953">
        <v>-26.079999999999927</v>
      </c>
      <c r="AI953">
        <v>2697</v>
      </c>
      <c r="AJ953">
        <v>0</v>
      </c>
      <c r="AK953">
        <v>0</v>
      </c>
      <c r="AL953">
        <v>30.74</v>
      </c>
    </row>
    <row r="954" spans="1:38" hidden="1" x14ac:dyDescent="0.2">
      <c r="A954">
        <v>9001068</v>
      </c>
      <c r="B954" t="s">
        <v>2878</v>
      </c>
      <c r="C954" t="s">
        <v>122</v>
      </c>
      <c r="D954" t="s">
        <v>2879</v>
      </c>
      <c r="E954" t="s">
        <v>2880</v>
      </c>
      <c r="F954" t="s">
        <v>160</v>
      </c>
      <c r="G954">
        <v>0</v>
      </c>
      <c r="H954">
        <v>0</v>
      </c>
      <c r="I954">
        <v>0</v>
      </c>
      <c r="J954">
        <v>1.8</v>
      </c>
      <c r="L954">
        <v>2700</v>
      </c>
      <c r="M954">
        <v>0</v>
      </c>
      <c r="N954">
        <v>0</v>
      </c>
      <c r="O954">
        <v>0</v>
      </c>
      <c r="Q954">
        <v>2700</v>
      </c>
      <c r="R954">
        <v>49985.34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40000</v>
      </c>
      <c r="Y954">
        <v>9931.52</v>
      </c>
      <c r="Z954">
        <v>1.61</v>
      </c>
      <c r="AB954">
        <v>0</v>
      </c>
      <c r="AC954">
        <v>1.61</v>
      </c>
      <c r="AD954">
        <v>2698.39</v>
      </c>
      <c r="AE954">
        <v>0</v>
      </c>
      <c r="AF954">
        <v>1.61</v>
      </c>
      <c r="AG954">
        <v>2700</v>
      </c>
      <c r="AH954">
        <v>-1.6100000000001273</v>
      </c>
      <c r="AI954">
        <v>2700</v>
      </c>
      <c r="AJ954">
        <v>0</v>
      </c>
      <c r="AK954">
        <v>0</v>
      </c>
      <c r="AL954">
        <v>1.61</v>
      </c>
    </row>
    <row r="955" spans="1:38" hidden="1" x14ac:dyDescent="0.2">
      <c r="A955">
        <v>9001069</v>
      </c>
      <c r="B955" t="s">
        <v>2881</v>
      </c>
      <c r="C955" t="s">
        <v>122</v>
      </c>
      <c r="D955" t="s">
        <v>2882</v>
      </c>
      <c r="E955" t="s">
        <v>2883</v>
      </c>
      <c r="F955" t="s">
        <v>160</v>
      </c>
      <c r="G955">
        <v>0</v>
      </c>
      <c r="H955">
        <v>0</v>
      </c>
      <c r="I955">
        <v>0</v>
      </c>
      <c r="J955">
        <v>1</v>
      </c>
      <c r="L955">
        <v>2250</v>
      </c>
      <c r="M955">
        <v>0</v>
      </c>
      <c r="N955">
        <v>0</v>
      </c>
      <c r="O955">
        <v>0</v>
      </c>
      <c r="Q955">
        <v>2250</v>
      </c>
      <c r="R955">
        <v>46467.73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40000</v>
      </c>
      <c r="Y955">
        <v>7298.32</v>
      </c>
      <c r="Z955">
        <v>0</v>
      </c>
      <c r="AB955">
        <v>0</v>
      </c>
      <c r="AC955">
        <v>0</v>
      </c>
      <c r="AD955">
        <v>2250</v>
      </c>
      <c r="AE955">
        <v>0</v>
      </c>
      <c r="AF955">
        <v>0</v>
      </c>
      <c r="AG955">
        <v>2250</v>
      </c>
      <c r="AH955">
        <v>0</v>
      </c>
      <c r="AI955">
        <v>2250</v>
      </c>
      <c r="AJ955">
        <v>0</v>
      </c>
      <c r="AK955">
        <v>0</v>
      </c>
      <c r="AL955">
        <v>0</v>
      </c>
    </row>
    <row r="956" spans="1:38" hidden="1" x14ac:dyDescent="0.2">
      <c r="A956">
        <v>9001070</v>
      </c>
      <c r="B956" t="s">
        <v>2884</v>
      </c>
      <c r="C956" t="s">
        <v>122</v>
      </c>
      <c r="D956" t="s">
        <v>2885</v>
      </c>
      <c r="E956" t="s">
        <v>2886</v>
      </c>
      <c r="F956" t="s">
        <v>160</v>
      </c>
      <c r="G956">
        <v>0</v>
      </c>
      <c r="H956">
        <v>0</v>
      </c>
      <c r="I956">
        <v>0</v>
      </c>
      <c r="J956">
        <v>1</v>
      </c>
      <c r="L956">
        <v>2250</v>
      </c>
      <c r="M956">
        <v>0</v>
      </c>
      <c r="N956">
        <v>0</v>
      </c>
      <c r="O956">
        <v>0</v>
      </c>
      <c r="Q956">
        <v>2250</v>
      </c>
      <c r="R956">
        <v>42816.63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40000</v>
      </c>
      <c r="Y956">
        <v>5211.12</v>
      </c>
      <c r="Z956">
        <v>0</v>
      </c>
      <c r="AB956">
        <v>0</v>
      </c>
      <c r="AC956">
        <v>0</v>
      </c>
      <c r="AD956">
        <v>2250</v>
      </c>
      <c r="AE956">
        <v>0</v>
      </c>
      <c r="AF956">
        <v>0</v>
      </c>
      <c r="AG956">
        <v>2250</v>
      </c>
      <c r="AH956">
        <v>0</v>
      </c>
      <c r="AI956">
        <v>2250</v>
      </c>
      <c r="AJ956">
        <v>0</v>
      </c>
      <c r="AK956">
        <v>0</v>
      </c>
      <c r="AL956">
        <v>0</v>
      </c>
    </row>
    <row r="957" spans="1:38" hidden="1" x14ac:dyDescent="0.2">
      <c r="A957">
        <v>9001071</v>
      </c>
      <c r="B957" t="s">
        <v>2887</v>
      </c>
      <c r="C957" t="s">
        <v>122</v>
      </c>
      <c r="D957" t="s">
        <v>2888</v>
      </c>
      <c r="E957" t="s">
        <v>2889</v>
      </c>
      <c r="F957" t="s">
        <v>160</v>
      </c>
      <c r="G957">
        <v>0</v>
      </c>
      <c r="H957">
        <v>0</v>
      </c>
      <c r="I957">
        <v>0</v>
      </c>
      <c r="J957">
        <v>1.5</v>
      </c>
      <c r="L957">
        <v>2248</v>
      </c>
      <c r="M957">
        <v>0</v>
      </c>
      <c r="N957">
        <v>300</v>
      </c>
      <c r="O957">
        <v>0</v>
      </c>
      <c r="Q957">
        <v>2548</v>
      </c>
      <c r="R957">
        <v>47581.32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40000</v>
      </c>
      <c r="Y957">
        <v>8277.92</v>
      </c>
      <c r="Z957">
        <v>0</v>
      </c>
      <c r="AB957">
        <v>0</v>
      </c>
      <c r="AC957">
        <v>0</v>
      </c>
      <c r="AD957">
        <v>2548</v>
      </c>
      <c r="AE957">
        <v>0</v>
      </c>
      <c r="AF957">
        <v>0</v>
      </c>
      <c r="AG957">
        <v>2280</v>
      </c>
      <c r="AH957">
        <v>268</v>
      </c>
      <c r="AI957">
        <v>2548</v>
      </c>
      <c r="AJ957">
        <v>0</v>
      </c>
      <c r="AK957">
        <v>0</v>
      </c>
      <c r="AL957">
        <v>0</v>
      </c>
    </row>
    <row r="958" spans="1:38" hidden="1" x14ac:dyDescent="0.2">
      <c r="A958">
        <v>9001072</v>
      </c>
      <c r="B958" t="s">
        <v>2890</v>
      </c>
      <c r="C958" t="s">
        <v>122</v>
      </c>
      <c r="D958" t="s">
        <v>2891</v>
      </c>
      <c r="E958" t="s">
        <v>2892</v>
      </c>
      <c r="F958" t="s">
        <v>160</v>
      </c>
      <c r="G958">
        <v>0</v>
      </c>
      <c r="H958">
        <v>0</v>
      </c>
      <c r="I958">
        <v>0</v>
      </c>
      <c r="J958">
        <v>1</v>
      </c>
      <c r="L958">
        <v>2250</v>
      </c>
      <c r="M958">
        <v>0</v>
      </c>
      <c r="N958">
        <v>0</v>
      </c>
      <c r="O958">
        <v>0</v>
      </c>
      <c r="Q958">
        <v>2250</v>
      </c>
      <c r="R958">
        <v>46271.75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40000</v>
      </c>
      <c r="Y958">
        <v>7216.88</v>
      </c>
      <c r="Z958">
        <v>0</v>
      </c>
      <c r="AB958">
        <v>0</v>
      </c>
      <c r="AC958">
        <v>0</v>
      </c>
      <c r="AD958">
        <v>2250</v>
      </c>
      <c r="AE958">
        <v>0</v>
      </c>
      <c r="AF958">
        <v>0</v>
      </c>
      <c r="AG958">
        <v>2250</v>
      </c>
      <c r="AH958">
        <v>0</v>
      </c>
      <c r="AI958">
        <v>2250</v>
      </c>
      <c r="AJ958">
        <v>0</v>
      </c>
      <c r="AK958">
        <v>0</v>
      </c>
      <c r="AL958">
        <v>0</v>
      </c>
    </row>
    <row r="959" spans="1:38" hidden="1" x14ac:dyDescent="0.2">
      <c r="A959">
        <v>9001073</v>
      </c>
      <c r="B959" t="s">
        <v>2893</v>
      </c>
      <c r="C959" t="s">
        <v>122</v>
      </c>
      <c r="D959" t="s">
        <v>2894</v>
      </c>
      <c r="E959" t="s">
        <v>2895</v>
      </c>
      <c r="F959" t="s">
        <v>160</v>
      </c>
      <c r="G959">
        <v>0</v>
      </c>
      <c r="H959">
        <v>0</v>
      </c>
      <c r="I959">
        <v>0</v>
      </c>
      <c r="J959">
        <v>1.5</v>
      </c>
      <c r="L959">
        <v>2250</v>
      </c>
      <c r="M959">
        <v>0</v>
      </c>
      <c r="N959">
        <v>0</v>
      </c>
      <c r="O959">
        <v>0</v>
      </c>
      <c r="Q959">
        <v>2250</v>
      </c>
      <c r="R959">
        <v>46593.25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40000</v>
      </c>
      <c r="Y959">
        <v>7428.8</v>
      </c>
      <c r="Z959">
        <v>0</v>
      </c>
      <c r="AB959">
        <v>0</v>
      </c>
      <c r="AC959">
        <v>0</v>
      </c>
      <c r="AD959">
        <v>2250</v>
      </c>
      <c r="AE959">
        <v>0</v>
      </c>
      <c r="AF959">
        <v>0</v>
      </c>
      <c r="AG959">
        <v>2250</v>
      </c>
      <c r="AH959">
        <v>0</v>
      </c>
      <c r="AI959">
        <v>2250</v>
      </c>
      <c r="AJ959">
        <v>0</v>
      </c>
      <c r="AK959">
        <v>0</v>
      </c>
      <c r="AL959">
        <v>0</v>
      </c>
    </row>
    <row r="960" spans="1:38" hidden="1" x14ac:dyDescent="0.2">
      <c r="A960">
        <v>9001074</v>
      </c>
      <c r="B960" t="s">
        <v>2896</v>
      </c>
      <c r="C960" t="s">
        <v>122</v>
      </c>
      <c r="D960" t="s">
        <v>2897</v>
      </c>
      <c r="E960" t="s">
        <v>2898</v>
      </c>
      <c r="F960" t="s">
        <v>160</v>
      </c>
      <c r="G960">
        <v>0</v>
      </c>
      <c r="H960">
        <v>0</v>
      </c>
      <c r="I960">
        <v>0</v>
      </c>
      <c r="J960">
        <v>1</v>
      </c>
      <c r="L960">
        <v>2250</v>
      </c>
      <c r="M960">
        <v>0</v>
      </c>
      <c r="N960">
        <v>0</v>
      </c>
      <c r="O960">
        <v>0</v>
      </c>
      <c r="Q960">
        <v>2250</v>
      </c>
      <c r="R960">
        <v>42639.06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40000</v>
      </c>
      <c r="Y960">
        <v>6176.14</v>
      </c>
      <c r="Z960">
        <v>0</v>
      </c>
      <c r="AB960">
        <v>0</v>
      </c>
      <c r="AC960">
        <v>0</v>
      </c>
      <c r="AD960">
        <v>2250</v>
      </c>
      <c r="AE960">
        <v>0</v>
      </c>
      <c r="AF960">
        <v>0</v>
      </c>
      <c r="AG960">
        <v>2250</v>
      </c>
      <c r="AH960">
        <v>0</v>
      </c>
      <c r="AI960">
        <v>2250</v>
      </c>
      <c r="AJ960">
        <v>0</v>
      </c>
      <c r="AK960">
        <v>0</v>
      </c>
      <c r="AL960">
        <v>0</v>
      </c>
    </row>
    <row r="961" spans="1:38" hidden="1" x14ac:dyDescent="0.2">
      <c r="A961">
        <v>9001075</v>
      </c>
      <c r="B961" t="s">
        <v>2899</v>
      </c>
      <c r="C961" t="s">
        <v>122</v>
      </c>
      <c r="D961" t="s">
        <v>2900</v>
      </c>
      <c r="E961" t="s">
        <v>2901</v>
      </c>
      <c r="F961" t="s">
        <v>160</v>
      </c>
      <c r="G961">
        <v>0</v>
      </c>
      <c r="H961">
        <v>0</v>
      </c>
      <c r="I961">
        <v>0</v>
      </c>
      <c r="J961">
        <v>1.8</v>
      </c>
      <c r="L961">
        <v>2473</v>
      </c>
      <c r="M961">
        <v>0</v>
      </c>
      <c r="N961">
        <v>0</v>
      </c>
      <c r="O961">
        <v>0</v>
      </c>
      <c r="Q961">
        <v>2473</v>
      </c>
      <c r="R961">
        <v>48888.82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40000</v>
      </c>
      <c r="Y961">
        <v>6891.68</v>
      </c>
      <c r="Z961">
        <v>59.91</v>
      </c>
      <c r="AB961">
        <v>35.700000000000003</v>
      </c>
      <c r="AC961">
        <v>24.21</v>
      </c>
      <c r="AD961">
        <v>2448.79</v>
      </c>
      <c r="AE961">
        <v>14</v>
      </c>
      <c r="AF961">
        <v>10.210000000000001</v>
      </c>
      <c r="AG961">
        <v>2461</v>
      </c>
      <c r="AH961">
        <v>-12.210000000000036</v>
      </c>
      <c r="AI961">
        <v>2473</v>
      </c>
      <c r="AJ961">
        <v>0</v>
      </c>
      <c r="AK961">
        <v>0</v>
      </c>
      <c r="AL961">
        <v>24.21</v>
      </c>
    </row>
    <row r="962" spans="1:38" hidden="1" x14ac:dyDescent="0.2">
      <c r="A962">
        <v>9001076</v>
      </c>
      <c r="B962" t="s">
        <v>2902</v>
      </c>
      <c r="C962" t="s">
        <v>122</v>
      </c>
      <c r="D962" t="s">
        <v>2903</v>
      </c>
      <c r="E962" t="s">
        <v>2904</v>
      </c>
      <c r="F962" t="s">
        <v>160</v>
      </c>
      <c r="G962">
        <v>0</v>
      </c>
      <c r="H962">
        <v>0</v>
      </c>
      <c r="I962">
        <v>0</v>
      </c>
      <c r="J962">
        <v>1.2</v>
      </c>
      <c r="L962">
        <v>2700</v>
      </c>
      <c r="M962">
        <v>0</v>
      </c>
      <c r="N962">
        <v>0</v>
      </c>
      <c r="O962">
        <v>0</v>
      </c>
      <c r="Q962">
        <v>2700</v>
      </c>
      <c r="R962">
        <v>49172.24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40000</v>
      </c>
      <c r="Y962">
        <v>6642.51</v>
      </c>
      <c r="Z962">
        <v>75.89</v>
      </c>
      <c r="AB962">
        <v>59.48</v>
      </c>
      <c r="AC962">
        <v>16.41</v>
      </c>
      <c r="AD962">
        <v>2683.59</v>
      </c>
      <c r="AE962">
        <v>15.33</v>
      </c>
      <c r="AF962">
        <v>1.08</v>
      </c>
      <c r="AG962">
        <v>2684.67</v>
      </c>
      <c r="AH962">
        <v>-1.0799999999999272</v>
      </c>
      <c r="AI962">
        <v>2700</v>
      </c>
      <c r="AJ962">
        <v>0</v>
      </c>
      <c r="AK962">
        <v>0</v>
      </c>
      <c r="AL962">
        <v>16.41</v>
      </c>
    </row>
    <row r="963" spans="1:38" hidden="1" x14ac:dyDescent="0.2">
      <c r="A963">
        <v>9001077</v>
      </c>
      <c r="B963" t="s">
        <v>2905</v>
      </c>
      <c r="C963" t="s">
        <v>122</v>
      </c>
      <c r="D963" t="s">
        <v>2906</v>
      </c>
      <c r="E963" t="s">
        <v>2907</v>
      </c>
      <c r="F963" t="s">
        <v>160</v>
      </c>
      <c r="G963">
        <v>0</v>
      </c>
      <c r="H963">
        <v>0</v>
      </c>
      <c r="I963">
        <v>0</v>
      </c>
      <c r="J963">
        <v>1</v>
      </c>
      <c r="L963">
        <v>2250</v>
      </c>
      <c r="M963">
        <v>0</v>
      </c>
      <c r="N963">
        <v>0</v>
      </c>
      <c r="O963">
        <v>0</v>
      </c>
      <c r="Q963">
        <v>2250</v>
      </c>
      <c r="R963">
        <v>46587.54</v>
      </c>
      <c r="S963">
        <v>8000</v>
      </c>
      <c r="T963">
        <v>0</v>
      </c>
      <c r="U963">
        <v>0</v>
      </c>
      <c r="V963">
        <v>8000</v>
      </c>
      <c r="W963">
        <v>0</v>
      </c>
      <c r="X963">
        <v>40000</v>
      </c>
      <c r="Y963">
        <v>6681.38</v>
      </c>
      <c r="Z963">
        <v>0</v>
      </c>
      <c r="AB963">
        <v>0</v>
      </c>
      <c r="AC963">
        <v>0</v>
      </c>
      <c r="AD963">
        <v>2250</v>
      </c>
      <c r="AE963">
        <v>0</v>
      </c>
      <c r="AF963">
        <v>0</v>
      </c>
      <c r="AG963">
        <v>2250</v>
      </c>
      <c r="AH963">
        <v>0</v>
      </c>
      <c r="AI963">
        <v>2250</v>
      </c>
      <c r="AJ963">
        <v>0</v>
      </c>
      <c r="AK963">
        <v>0</v>
      </c>
      <c r="AL963">
        <v>0</v>
      </c>
    </row>
    <row r="964" spans="1:38" hidden="1" x14ac:dyDescent="0.2">
      <c r="A964">
        <v>9001078</v>
      </c>
      <c r="B964" t="s">
        <v>2908</v>
      </c>
      <c r="C964" t="s">
        <v>122</v>
      </c>
      <c r="D964" t="s">
        <v>2909</v>
      </c>
      <c r="E964" t="s">
        <v>2910</v>
      </c>
      <c r="F964" t="s">
        <v>160</v>
      </c>
      <c r="G964">
        <v>0</v>
      </c>
      <c r="H964">
        <v>0</v>
      </c>
      <c r="I964">
        <v>0</v>
      </c>
      <c r="J964">
        <v>1</v>
      </c>
      <c r="L964">
        <v>2250</v>
      </c>
      <c r="M964">
        <v>0</v>
      </c>
      <c r="N964">
        <v>0</v>
      </c>
      <c r="O964">
        <v>500</v>
      </c>
      <c r="Q964">
        <v>1750</v>
      </c>
      <c r="R964">
        <v>42750.89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40000</v>
      </c>
      <c r="Y964">
        <v>5685.44</v>
      </c>
      <c r="Z964">
        <v>0</v>
      </c>
      <c r="AB964">
        <v>0</v>
      </c>
      <c r="AC964">
        <v>0</v>
      </c>
      <c r="AD964">
        <v>1750</v>
      </c>
      <c r="AE964">
        <v>0</v>
      </c>
      <c r="AF964">
        <v>0</v>
      </c>
      <c r="AG964">
        <v>2250</v>
      </c>
      <c r="AH964">
        <v>-500</v>
      </c>
      <c r="AI964">
        <v>1750</v>
      </c>
      <c r="AJ964">
        <v>0</v>
      </c>
      <c r="AK964">
        <v>0</v>
      </c>
      <c r="AL964">
        <v>0</v>
      </c>
    </row>
    <row r="965" spans="1:38" hidden="1" x14ac:dyDescent="0.2">
      <c r="A965">
        <v>9001079</v>
      </c>
      <c r="B965" t="s">
        <v>2911</v>
      </c>
      <c r="C965" t="s">
        <v>122</v>
      </c>
      <c r="D965" t="s">
        <v>2912</v>
      </c>
      <c r="E965" t="s">
        <v>2913</v>
      </c>
      <c r="F965" t="s">
        <v>160</v>
      </c>
      <c r="G965">
        <v>0</v>
      </c>
      <c r="H965">
        <v>0</v>
      </c>
      <c r="I965">
        <v>0</v>
      </c>
      <c r="J965">
        <v>1</v>
      </c>
      <c r="L965">
        <v>2250</v>
      </c>
      <c r="M965">
        <v>0</v>
      </c>
      <c r="N965">
        <v>0</v>
      </c>
      <c r="O965">
        <v>0</v>
      </c>
      <c r="Q965">
        <v>2250</v>
      </c>
      <c r="R965">
        <v>46137.31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40000</v>
      </c>
      <c r="Y965">
        <v>5832.33</v>
      </c>
      <c r="Z965">
        <v>9.15</v>
      </c>
      <c r="AB965">
        <v>0</v>
      </c>
      <c r="AC965">
        <v>9.15</v>
      </c>
      <c r="AD965">
        <v>2240.85</v>
      </c>
      <c r="AE965">
        <v>0</v>
      </c>
      <c r="AF965">
        <v>9.15</v>
      </c>
      <c r="AG965">
        <v>2250</v>
      </c>
      <c r="AH965">
        <v>-9.1500000000000909</v>
      </c>
      <c r="AI965">
        <v>2250</v>
      </c>
      <c r="AJ965">
        <v>0</v>
      </c>
      <c r="AK965">
        <v>0</v>
      </c>
      <c r="AL965">
        <v>9.15</v>
      </c>
    </row>
    <row r="966" spans="1:38" hidden="1" x14ac:dyDescent="0.2">
      <c r="A966">
        <v>9001080</v>
      </c>
      <c r="B966" t="s">
        <v>2914</v>
      </c>
      <c r="C966" t="s">
        <v>122</v>
      </c>
      <c r="D966" t="s">
        <v>2915</v>
      </c>
      <c r="E966" t="s">
        <v>2916</v>
      </c>
      <c r="F966" t="s">
        <v>160</v>
      </c>
      <c r="G966">
        <v>0</v>
      </c>
      <c r="H966">
        <v>0</v>
      </c>
      <c r="I966">
        <v>0</v>
      </c>
      <c r="J966">
        <v>1.5</v>
      </c>
      <c r="L966">
        <v>2250</v>
      </c>
      <c r="M966">
        <v>0</v>
      </c>
      <c r="N966">
        <v>160</v>
      </c>
      <c r="O966">
        <v>0</v>
      </c>
      <c r="Q966">
        <v>2410</v>
      </c>
      <c r="R966">
        <v>47560.18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40000</v>
      </c>
      <c r="Y966">
        <v>7780.88</v>
      </c>
      <c r="Z966">
        <v>0</v>
      </c>
      <c r="AB966">
        <v>0</v>
      </c>
      <c r="AC966">
        <v>0</v>
      </c>
      <c r="AD966">
        <v>2410</v>
      </c>
      <c r="AE966">
        <v>0</v>
      </c>
      <c r="AF966">
        <v>0</v>
      </c>
      <c r="AG966">
        <v>2420</v>
      </c>
      <c r="AH966">
        <v>-10</v>
      </c>
      <c r="AI966">
        <v>2410</v>
      </c>
      <c r="AJ966">
        <v>0</v>
      </c>
      <c r="AK966">
        <v>0</v>
      </c>
      <c r="AL966">
        <v>0</v>
      </c>
    </row>
    <row r="967" spans="1:38" hidden="1" x14ac:dyDescent="0.2">
      <c r="A967">
        <v>9001081</v>
      </c>
      <c r="B967" t="s">
        <v>2917</v>
      </c>
      <c r="C967" t="s">
        <v>122</v>
      </c>
      <c r="D967" t="s">
        <v>2918</v>
      </c>
      <c r="E967" t="s">
        <v>2919</v>
      </c>
      <c r="F967" t="s">
        <v>160</v>
      </c>
      <c r="G967">
        <v>0</v>
      </c>
      <c r="H967">
        <v>0</v>
      </c>
      <c r="I967">
        <v>0</v>
      </c>
      <c r="J967">
        <v>1</v>
      </c>
      <c r="L967">
        <v>2250</v>
      </c>
      <c r="M967">
        <v>0</v>
      </c>
      <c r="N967">
        <v>0</v>
      </c>
      <c r="O967">
        <v>0</v>
      </c>
      <c r="Q967">
        <v>2250</v>
      </c>
      <c r="R967">
        <v>45278.55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40000</v>
      </c>
      <c r="Y967">
        <v>6598.15</v>
      </c>
      <c r="Z967">
        <v>0</v>
      </c>
      <c r="AB967">
        <v>0</v>
      </c>
      <c r="AC967">
        <v>0</v>
      </c>
      <c r="AD967">
        <v>2250</v>
      </c>
      <c r="AE967">
        <v>0</v>
      </c>
      <c r="AF967">
        <v>0</v>
      </c>
      <c r="AG967">
        <v>2250</v>
      </c>
      <c r="AH967">
        <v>0</v>
      </c>
      <c r="AI967">
        <v>2250</v>
      </c>
      <c r="AJ967">
        <v>0</v>
      </c>
      <c r="AK967">
        <v>0</v>
      </c>
      <c r="AL967">
        <v>0</v>
      </c>
    </row>
    <row r="968" spans="1:38" hidden="1" x14ac:dyDescent="0.2">
      <c r="A968">
        <v>9001082</v>
      </c>
      <c r="B968" t="s">
        <v>2920</v>
      </c>
      <c r="C968" t="s">
        <v>122</v>
      </c>
      <c r="D968" t="s">
        <v>2921</v>
      </c>
      <c r="E968" t="s">
        <v>2922</v>
      </c>
      <c r="F968" t="s">
        <v>160</v>
      </c>
      <c r="G968">
        <v>0</v>
      </c>
      <c r="H968">
        <v>0</v>
      </c>
      <c r="I968">
        <v>0</v>
      </c>
      <c r="J968">
        <v>1.5</v>
      </c>
      <c r="L968">
        <v>2250</v>
      </c>
      <c r="M968">
        <v>0</v>
      </c>
      <c r="N968">
        <v>0</v>
      </c>
      <c r="O968">
        <v>0</v>
      </c>
      <c r="Q968">
        <v>2250</v>
      </c>
      <c r="R968">
        <v>48053.25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40000</v>
      </c>
      <c r="Y968">
        <v>7628.48</v>
      </c>
      <c r="Z968">
        <v>12.74</v>
      </c>
      <c r="AB968">
        <v>0</v>
      </c>
      <c r="AC968">
        <v>12.74</v>
      </c>
      <c r="AD968">
        <v>2237.2600000000002</v>
      </c>
      <c r="AE968">
        <v>0</v>
      </c>
      <c r="AF968">
        <v>12.74</v>
      </c>
      <c r="AG968">
        <v>2250</v>
      </c>
      <c r="AH968">
        <v>-12.739999999999782</v>
      </c>
      <c r="AI968">
        <v>2250</v>
      </c>
      <c r="AJ968">
        <v>0</v>
      </c>
      <c r="AK968">
        <v>0</v>
      </c>
      <c r="AL968">
        <v>12.74</v>
      </c>
    </row>
    <row r="969" spans="1:38" hidden="1" x14ac:dyDescent="0.2">
      <c r="A969">
        <v>9001083</v>
      </c>
      <c r="B969" t="s">
        <v>2923</v>
      </c>
      <c r="C969" t="s">
        <v>122</v>
      </c>
      <c r="D969" t="s">
        <v>2924</v>
      </c>
      <c r="E969" t="s">
        <v>2925</v>
      </c>
      <c r="F969" t="s">
        <v>160</v>
      </c>
      <c r="G969">
        <v>0</v>
      </c>
      <c r="H969">
        <v>0</v>
      </c>
      <c r="I969">
        <v>0</v>
      </c>
      <c r="J969">
        <v>1.5</v>
      </c>
      <c r="L969">
        <v>2250</v>
      </c>
      <c r="M969">
        <v>0</v>
      </c>
      <c r="N969">
        <v>100</v>
      </c>
      <c r="O969">
        <v>0</v>
      </c>
      <c r="Q969">
        <v>2350</v>
      </c>
      <c r="R969">
        <v>47267.82</v>
      </c>
      <c r="S969">
        <v>8000</v>
      </c>
      <c r="T969">
        <v>0</v>
      </c>
      <c r="U969">
        <v>0</v>
      </c>
      <c r="V969">
        <v>8000</v>
      </c>
      <c r="W969">
        <v>0</v>
      </c>
      <c r="X969">
        <v>40000</v>
      </c>
      <c r="Y969">
        <v>9121.52</v>
      </c>
      <c r="Z969">
        <v>0</v>
      </c>
      <c r="AB969">
        <v>0</v>
      </c>
      <c r="AC969">
        <v>0</v>
      </c>
      <c r="AD969">
        <v>2350</v>
      </c>
      <c r="AE969">
        <v>0</v>
      </c>
      <c r="AF969">
        <v>0</v>
      </c>
      <c r="AG969">
        <v>2250</v>
      </c>
      <c r="AH969">
        <v>100</v>
      </c>
      <c r="AI969">
        <v>2350</v>
      </c>
      <c r="AJ969">
        <v>0</v>
      </c>
      <c r="AK969">
        <v>0</v>
      </c>
      <c r="AL969">
        <v>0</v>
      </c>
    </row>
    <row r="970" spans="1:38" hidden="1" x14ac:dyDescent="0.2">
      <c r="A970">
        <v>9001084</v>
      </c>
      <c r="B970" t="s">
        <v>2926</v>
      </c>
      <c r="C970" t="s">
        <v>122</v>
      </c>
      <c r="D970" t="s">
        <v>2927</v>
      </c>
      <c r="E970" t="s">
        <v>2928</v>
      </c>
      <c r="F970" t="s">
        <v>160</v>
      </c>
      <c r="G970">
        <v>0</v>
      </c>
      <c r="H970">
        <v>0</v>
      </c>
      <c r="I970">
        <v>0</v>
      </c>
      <c r="J970">
        <v>1</v>
      </c>
      <c r="L970">
        <v>2250</v>
      </c>
      <c r="M970">
        <v>0</v>
      </c>
      <c r="N970">
        <v>0</v>
      </c>
      <c r="O970">
        <v>0</v>
      </c>
      <c r="Q970">
        <v>2250</v>
      </c>
      <c r="R970">
        <v>40446.18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40000</v>
      </c>
      <c r="Y970">
        <v>5790.31</v>
      </c>
      <c r="Z970">
        <v>0</v>
      </c>
      <c r="AB970">
        <v>0</v>
      </c>
      <c r="AC970">
        <v>0</v>
      </c>
      <c r="AD970">
        <v>2250</v>
      </c>
      <c r="AE970">
        <v>0</v>
      </c>
      <c r="AF970">
        <v>0</v>
      </c>
      <c r="AG970">
        <v>2250</v>
      </c>
      <c r="AH970">
        <v>0</v>
      </c>
      <c r="AI970">
        <v>2250</v>
      </c>
      <c r="AJ970">
        <v>0</v>
      </c>
      <c r="AK970">
        <v>0</v>
      </c>
      <c r="AL970">
        <v>0</v>
      </c>
    </row>
    <row r="971" spans="1:38" hidden="1" x14ac:dyDescent="0.2">
      <c r="A971">
        <v>9001085</v>
      </c>
      <c r="B971" t="s">
        <v>2929</v>
      </c>
      <c r="C971" t="s">
        <v>122</v>
      </c>
      <c r="D971" t="s">
        <v>2930</v>
      </c>
      <c r="E971" t="s">
        <v>2931</v>
      </c>
      <c r="F971" t="s">
        <v>160</v>
      </c>
      <c r="G971">
        <v>0</v>
      </c>
      <c r="H971">
        <v>0</v>
      </c>
      <c r="I971">
        <v>0</v>
      </c>
      <c r="J971">
        <v>1</v>
      </c>
      <c r="L971">
        <v>2250</v>
      </c>
      <c r="M971">
        <v>0</v>
      </c>
      <c r="N971">
        <v>0</v>
      </c>
      <c r="O971">
        <v>0</v>
      </c>
      <c r="Q971">
        <v>2250</v>
      </c>
      <c r="R971">
        <v>37947.32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40000</v>
      </c>
      <c r="Y971">
        <v>5451.62</v>
      </c>
      <c r="Z971">
        <v>0</v>
      </c>
      <c r="AB971">
        <v>0</v>
      </c>
      <c r="AC971">
        <v>0</v>
      </c>
      <c r="AD971">
        <v>2250</v>
      </c>
      <c r="AE971">
        <v>0</v>
      </c>
      <c r="AF971">
        <v>0</v>
      </c>
      <c r="AG971">
        <v>2250</v>
      </c>
      <c r="AH971">
        <v>0</v>
      </c>
      <c r="AI971">
        <v>2250</v>
      </c>
      <c r="AJ971">
        <v>0</v>
      </c>
      <c r="AK971">
        <v>0</v>
      </c>
      <c r="AL971">
        <v>0</v>
      </c>
    </row>
    <row r="972" spans="1:38" hidden="1" x14ac:dyDescent="0.2">
      <c r="A972">
        <v>9001086</v>
      </c>
      <c r="B972" t="s">
        <v>2932</v>
      </c>
      <c r="C972" t="s">
        <v>122</v>
      </c>
      <c r="D972" t="s">
        <v>2933</v>
      </c>
      <c r="E972" t="s">
        <v>2934</v>
      </c>
      <c r="F972" t="s">
        <v>160</v>
      </c>
      <c r="G972">
        <v>0</v>
      </c>
      <c r="H972">
        <v>0</v>
      </c>
      <c r="I972">
        <v>0</v>
      </c>
      <c r="J972">
        <v>1.8</v>
      </c>
      <c r="L972">
        <v>2250</v>
      </c>
      <c r="M972">
        <v>0</v>
      </c>
      <c r="N972">
        <v>0</v>
      </c>
      <c r="O972">
        <v>0</v>
      </c>
      <c r="Q972">
        <v>2250</v>
      </c>
      <c r="R972">
        <v>41776.26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40000</v>
      </c>
      <c r="Y972">
        <v>7551.2</v>
      </c>
      <c r="Z972">
        <v>0</v>
      </c>
      <c r="AB972">
        <v>0</v>
      </c>
      <c r="AC972">
        <v>0</v>
      </c>
      <c r="AD972">
        <v>2250</v>
      </c>
      <c r="AE972">
        <v>0</v>
      </c>
      <c r="AF972">
        <v>0</v>
      </c>
      <c r="AG972">
        <v>2250</v>
      </c>
      <c r="AH972">
        <v>0</v>
      </c>
      <c r="AI972">
        <v>2250</v>
      </c>
      <c r="AJ972">
        <v>0</v>
      </c>
      <c r="AK972">
        <v>0</v>
      </c>
      <c r="AL972">
        <v>0</v>
      </c>
    </row>
    <row r="973" spans="1:38" hidden="1" x14ac:dyDescent="0.2">
      <c r="A973">
        <v>9001087</v>
      </c>
      <c r="B973" t="s">
        <v>2935</v>
      </c>
      <c r="C973" t="s">
        <v>122</v>
      </c>
      <c r="D973" t="s">
        <v>2936</v>
      </c>
      <c r="E973" t="s">
        <v>2937</v>
      </c>
      <c r="F973" t="s">
        <v>160</v>
      </c>
      <c r="G973">
        <v>0</v>
      </c>
      <c r="H973">
        <v>0</v>
      </c>
      <c r="I973">
        <v>0</v>
      </c>
      <c r="J973">
        <v>1</v>
      </c>
      <c r="L973">
        <v>2250</v>
      </c>
      <c r="M973">
        <v>0</v>
      </c>
      <c r="N973">
        <v>0</v>
      </c>
      <c r="O973">
        <v>0</v>
      </c>
      <c r="Q973">
        <v>2250</v>
      </c>
      <c r="R973">
        <v>39559.32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40000</v>
      </c>
      <c r="Y973">
        <v>4772.3999999999996</v>
      </c>
      <c r="Z973">
        <v>0</v>
      </c>
      <c r="AB973">
        <v>0</v>
      </c>
      <c r="AC973">
        <v>0</v>
      </c>
      <c r="AD973">
        <v>2250</v>
      </c>
      <c r="AE973">
        <v>0</v>
      </c>
      <c r="AF973">
        <v>0</v>
      </c>
      <c r="AG973">
        <v>2250</v>
      </c>
      <c r="AH973">
        <v>0</v>
      </c>
      <c r="AI973">
        <v>2250</v>
      </c>
      <c r="AJ973">
        <v>0</v>
      </c>
      <c r="AK973">
        <v>0</v>
      </c>
      <c r="AL973">
        <v>0</v>
      </c>
    </row>
    <row r="974" spans="1:38" hidden="1" x14ac:dyDescent="0.2">
      <c r="A974">
        <v>9001088</v>
      </c>
      <c r="B974" t="s">
        <v>2938</v>
      </c>
      <c r="C974" t="s">
        <v>122</v>
      </c>
      <c r="D974" t="s">
        <v>2939</v>
      </c>
      <c r="E974" t="s">
        <v>2940</v>
      </c>
      <c r="F974" t="s">
        <v>160</v>
      </c>
      <c r="G974">
        <v>0</v>
      </c>
      <c r="H974">
        <v>0</v>
      </c>
      <c r="I974">
        <v>0</v>
      </c>
      <c r="J974">
        <v>1</v>
      </c>
      <c r="L974">
        <v>2250</v>
      </c>
      <c r="M974">
        <v>0</v>
      </c>
      <c r="N974">
        <v>0</v>
      </c>
      <c r="O974">
        <v>0</v>
      </c>
      <c r="Q974">
        <v>2250</v>
      </c>
      <c r="R974">
        <v>37243.25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40000</v>
      </c>
      <c r="Y974">
        <v>4857.07</v>
      </c>
      <c r="Z974">
        <v>0</v>
      </c>
      <c r="AB974">
        <v>0</v>
      </c>
      <c r="AC974">
        <v>0</v>
      </c>
      <c r="AD974">
        <v>2250</v>
      </c>
      <c r="AE974">
        <v>0</v>
      </c>
      <c r="AF974">
        <v>0</v>
      </c>
      <c r="AG974">
        <v>2250</v>
      </c>
      <c r="AH974">
        <v>0</v>
      </c>
      <c r="AI974">
        <v>2250</v>
      </c>
      <c r="AJ974">
        <v>0</v>
      </c>
      <c r="AK974">
        <v>0</v>
      </c>
      <c r="AL974">
        <v>0</v>
      </c>
    </row>
    <row r="975" spans="1:38" hidden="1" x14ac:dyDescent="0.2">
      <c r="A975">
        <v>9001089</v>
      </c>
      <c r="B975" t="s">
        <v>2941</v>
      </c>
      <c r="C975" t="s">
        <v>122</v>
      </c>
      <c r="D975" t="s">
        <v>2942</v>
      </c>
      <c r="E975" t="s">
        <v>2943</v>
      </c>
      <c r="F975" t="s">
        <v>160</v>
      </c>
      <c r="G975">
        <v>0</v>
      </c>
      <c r="H975">
        <v>0</v>
      </c>
      <c r="I975">
        <v>0</v>
      </c>
      <c r="J975">
        <v>1</v>
      </c>
      <c r="L975">
        <v>2250</v>
      </c>
      <c r="M975">
        <v>0</v>
      </c>
      <c r="N975">
        <v>0</v>
      </c>
      <c r="O975">
        <v>0</v>
      </c>
      <c r="Q975">
        <v>2250</v>
      </c>
      <c r="R975">
        <v>39058.32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40000</v>
      </c>
      <c r="Y975">
        <v>5334</v>
      </c>
      <c r="Z975">
        <v>0</v>
      </c>
      <c r="AB975">
        <v>0</v>
      </c>
      <c r="AC975">
        <v>0</v>
      </c>
      <c r="AD975">
        <v>2250</v>
      </c>
      <c r="AE975">
        <v>0</v>
      </c>
      <c r="AF975">
        <v>0</v>
      </c>
      <c r="AG975">
        <v>2250</v>
      </c>
      <c r="AH975">
        <v>0</v>
      </c>
      <c r="AI975">
        <v>2250</v>
      </c>
      <c r="AJ975">
        <v>0</v>
      </c>
      <c r="AK975">
        <v>0</v>
      </c>
      <c r="AL975">
        <v>0</v>
      </c>
    </row>
    <row r="976" spans="1:38" hidden="1" x14ac:dyDescent="0.2">
      <c r="A976">
        <v>9001090</v>
      </c>
      <c r="B976" t="s">
        <v>2944</v>
      </c>
      <c r="C976" t="s">
        <v>122</v>
      </c>
      <c r="D976" t="s">
        <v>2945</v>
      </c>
      <c r="E976" t="s">
        <v>2946</v>
      </c>
      <c r="F976" t="s">
        <v>160</v>
      </c>
      <c r="G976">
        <v>0</v>
      </c>
      <c r="H976">
        <v>0</v>
      </c>
      <c r="I976">
        <v>0</v>
      </c>
      <c r="J976">
        <v>1</v>
      </c>
      <c r="L976">
        <v>2250</v>
      </c>
      <c r="M976">
        <v>0</v>
      </c>
      <c r="N976">
        <v>0</v>
      </c>
      <c r="O976">
        <v>0</v>
      </c>
      <c r="Q976">
        <v>2250</v>
      </c>
      <c r="R976">
        <v>39191.83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40000</v>
      </c>
      <c r="Y976">
        <v>4870.25</v>
      </c>
      <c r="Z976">
        <v>0</v>
      </c>
      <c r="AB976">
        <v>0</v>
      </c>
      <c r="AC976">
        <v>0</v>
      </c>
      <c r="AD976">
        <v>2250</v>
      </c>
      <c r="AE976">
        <v>0</v>
      </c>
      <c r="AF976">
        <v>0</v>
      </c>
      <c r="AG976">
        <v>2250</v>
      </c>
      <c r="AH976">
        <v>0</v>
      </c>
      <c r="AI976">
        <v>2250</v>
      </c>
      <c r="AJ976">
        <v>0</v>
      </c>
      <c r="AK976">
        <v>0</v>
      </c>
      <c r="AL976">
        <v>0</v>
      </c>
    </row>
    <row r="977" spans="1:38" hidden="1" x14ac:dyDescent="0.2">
      <c r="A977">
        <v>9001091</v>
      </c>
      <c r="B977" t="s">
        <v>2947</v>
      </c>
      <c r="C977" t="s">
        <v>122</v>
      </c>
      <c r="D977" t="s">
        <v>2948</v>
      </c>
      <c r="E977" t="s">
        <v>2949</v>
      </c>
      <c r="F977" t="s">
        <v>160</v>
      </c>
      <c r="G977">
        <v>0</v>
      </c>
      <c r="H977">
        <v>0</v>
      </c>
      <c r="I977">
        <v>0</v>
      </c>
      <c r="J977">
        <v>1</v>
      </c>
      <c r="L977">
        <v>2250</v>
      </c>
      <c r="M977">
        <v>0</v>
      </c>
      <c r="N977">
        <v>0</v>
      </c>
      <c r="O977">
        <v>0</v>
      </c>
      <c r="Q977">
        <v>2250</v>
      </c>
      <c r="R977">
        <v>39016.730000000003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40000</v>
      </c>
      <c r="Y977">
        <v>4855.8599999999997</v>
      </c>
      <c r="Z977">
        <v>0</v>
      </c>
      <c r="AB977">
        <v>0</v>
      </c>
      <c r="AC977">
        <v>0</v>
      </c>
      <c r="AD977">
        <v>2250</v>
      </c>
      <c r="AE977">
        <v>0</v>
      </c>
      <c r="AF977">
        <v>0</v>
      </c>
      <c r="AG977">
        <v>2250</v>
      </c>
      <c r="AH977">
        <v>0</v>
      </c>
      <c r="AI977">
        <v>2250</v>
      </c>
      <c r="AJ977">
        <v>0</v>
      </c>
      <c r="AK977">
        <v>0</v>
      </c>
      <c r="AL977">
        <v>0</v>
      </c>
    </row>
    <row r="978" spans="1:38" hidden="1" x14ac:dyDescent="0.2">
      <c r="A978">
        <v>9001092</v>
      </c>
      <c r="B978" t="s">
        <v>1695</v>
      </c>
      <c r="C978" t="s">
        <v>122</v>
      </c>
      <c r="D978" t="s">
        <v>2950</v>
      </c>
      <c r="E978" t="s">
        <v>2951</v>
      </c>
      <c r="F978" t="s">
        <v>160</v>
      </c>
      <c r="G978">
        <v>0</v>
      </c>
      <c r="H978">
        <v>0</v>
      </c>
      <c r="I978">
        <v>0</v>
      </c>
      <c r="J978">
        <v>1.5</v>
      </c>
      <c r="L978">
        <v>2250</v>
      </c>
      <c r="M978">
        <v>0</v>
      </c>
      <c r="N978">
        <v>0</v>
      </c>
      <c r="O978">
        <v>0</v>
      </c>
      <c r="Q978">
        <v>2250</v>
      </c>
      <c r="R978">
        <v>38983.760000000002</v>
      </c>
      <c r="S978">
        <v>8000</v>
      </c>
      <c r="T978">
        <v>8000</v>
      </c>
      <c r="U978">
        <v>0</v>
      </c>
      <c r="V978">
        <v>16000</v>
      </c>
      <c r="W978">
        <v>0</v>
      </c>
      <c r="X978">
        <v>40000</v>
      </c>
      <c r="Y978">
        <v>5572.69</v>
      </c>
      <c r="Z978">
        <v>0</v>
      </c>
      <c r="AB978">
        <v>0</v>
      </c>
      <c r="AC978">
        <v>0</v>
      </c>
      <c r="AD978">
        <v>2250</v>
      </c>
      <c r="AE978">
        <v>0</v>
      </c>
      <c r="AF978">
        <v>0</v>
      </c>
      <c r="AG978">
        <v>2300</v>
      </c>
      <c r="AH978">
        <v>-50</v>
      </c>
      <c r="AI978">
        <v>2250</v>
      </c>
      <c r="AJ978">
        <v>0</v>
      </c>
      <c r="AK978">
        <v>0</v>
      </c>
      <c r="AL978">
        <v>0</v>
      </c>
    </row>
    <row r="979" spans="1:38" hidden="1" x14ac:dyDescent="0.2">
      <c r="A979">
        <v>9001093</v>
      </c>
      <c r="B979" t="s">
        <v>2952</v>
      </c>
      <c r="C979" t="s">
        <v>122</v>
      </c>
      <c r="D979" t="s">
        <v>2953</v>
      </c>
      <c r="E979" t="s">
        <v>2954</v>
      </c>
      <c r="F979" t="s">
        <v>160</v>
      </c>
      <c r="G979">
        <v>0</v>
      </c>
      <c r="H979">
        <v>0</v>
      </c>
      <c r="I979">
        <v>0</v>
      </c>
      <c r="J979">
        <v>1</v>
      </c>
      <c r="L979">
        <v>2250</v>
      </c>
      <c r="M979">
        <v>0</v>
      </c>
      <c r="N979">
        <v>0</v>
      </c>
      <c r="O979">
        <v>0</v>
      </c>
      <c r="Q979">
        <v>2250</v>
      </c>
      <c r="R979">
        <v>38257.910000000003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40000</v>
      </c>
      <c r="Y979">
        <v>5128.8100000000004</v>
      </c>
      <c r="Z979">
        <v>0</v>
      </c>
      <c r="AB979">
        <v>0</v>
      </c>
      <c r="AC979">
        <v>0</v>
      </c>
      <c r="AD979">
        <v>2250</v>
      </c>
      <c r="AE979">
        <v>0</v>
      </c>
      <c r="AF979">
        <v>0</v>
      </c>
      <c r="AG979">
        <v>2250</v>
      </c>
      <c r="AH979">
        <v>0</v>
      </c>
      <c r="AI979">
        <v>2250</v>
      </c>
      <c r="AJ979">
        <v>0</v>
      </c>
      <c r="AK979">
        <v>0</v>
      </c>
      <c r="AL979">
        <v>0</v>
      </c>
    </row>
    <row r="980" spans="1:38" hidden="1" x14ac:dyDescent="0.2">
      <c r="A980">
        <v>9001094</v>
      </c>
      <c r="B980" t="s">
        <v>2955</v>
      </c>
      <c r="C980" t="s">
        <v>122</v>
      </c>
      <c r="D980" t="s">
        <v>2956</v>
      </c>
      <c r="E980" t="s">
        <v>2957</v>
      </c>
      <c r="F980" t="s">
        <v>160</v>
      </c>
      <c r="G980">
        <v>0</v>
      </c>
      <c r="H980">
        <v>0</v>
      </c>
      <c r="I980">
        <v>0</v>
      </c>
      <c r="J980">
        <v>1</v>
      </c>
      <c r="L980">
        <v>2250</v>
      </c>
      <c r="M980">
        <v>0</v>
      </c>
      <c r="N980">
        <v>0</v>
      </c>
      <c r="O980">
        <v>0</v>
      </c>
      <c r="Q980">
        <v>2250</v>
      </c>
      <c r="R980">
        <v>36824.49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40000</v>
      </c>
      <c r="Y980">
        <v>4795.2700000000004</v>
      </c>
      <c r="Z980">
        <v>0</v>
      </c>
      <c r="AB980">
        <v>0</v>
      </c>
      <c r="AC980">
        <v>0</v>
      </c>
      <c r="AD980">
        <v>2250</v>
      </c>
      <c r="AE980">
        <v>0</v>
      </c>
      <c r="AF980">
        <v>0</v>
      </c>
      <c r="AG980">
        <v>2250</v>
      </c>
      <c r="AH980">
        <v>0</v>
      </c>
      <c r="AI980">
        <v>2250</v>
      </c>
      <c r="AJ980">
        <v>0</v>
      </c>
      <c r="AK980">
        <v>0</v>
      </c>
      <c r="AL980">
        <v>0</v>
      </c>
    </row>
    <row r="981" spans="1:38" hidden="1" x14ac:dyDescent="0.2">
      <c r="A981">
        <v>9001095</v>
      </c>
      <c r="B981" t="s">
        <v>2958</v>
      </c>
      <c r="C981" t="s">
        <v>122</v>
      </c>
      <c r="D981" t="s">
        <v>2959</v>
      </c>
      <c r="E981" t="s">
        <v>2960</v>
      </c>
      <c r="F981" t="s">
        <v>160</v>
      </c>
      <c r="G981">
        <v>0</v>
      </c>
      <c r="H981">
        <v>0</v>
      </c>
      <c r="I981">
        <v>0</v>
      </c>
      <c r="J981">
        <v>1</v>
      </c>
      <c r="L981">
        <v>2250</v>
      </c>
      <c r="M981">
        <v>0</v>
      </c>
      <c r="N981">
        <v>0</v>
      </c>
      <c r="O981">
        <v>0</v>
      </c>
      <c r="Q981">
        <v>2250</v>
      </c>
      <c r="R981">
        <v>38641.33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40000</v>
      </c>
      <c r="Y981">
        <v>5137.7299999999996</v>
      </c>
      <c r="Z981">
        <v>0</v>
      </c>
      <c r="AB981">
        <v>0</v>
      </c>
      <c r="AC981">
        <v>0</v>
      </c>
      <c r="AD981">
        <v>2250</v>
      </c>
      <c r="AE981">
        <v>0</v>
      </c>
      <c r="AF981">
        <v>0</v>
      </c>
      <c r="AG981">
        <v>2300</v>
      </c>
      <c r="AH981">
        <v>-50</v>
      </c>
      <c r="AI981">
        <v>2250</v>
      </c>
      <c r="AJ981">
        <v>0</v>
      </c>
      <c r="AK981">
        <v>0</v>
      </c>
      <c r="AL981">
        <v>0</v>
      </c>
    </row>
    <row r="982" spans="1:38" hidden="1" x14ac:dyDescent="0.2">
      <c r="A982">
        <v>9001096</v>
      </c>
      <c r="B982" t="s">
        <v>2961</v>
      </c>
      <c r="C982" t="s">
        <v>122</v>
      </c>
      <c r="D982" t="s">
        <v>2962</v>
      </c>
      <c r="E982" t="s">
        <v>2963</v>
      </c>
      <c r="F982" t="s">
        <v>160</v>
      </c>
      <c r="G982">
        <v>0</v>
      </c>
      <c r="H982">
        <v>0</v>
      </c>
      <c r="I982">
        <v>0</v>
      </c>
      <c r="J982">
        <v>1</v>
      </c>
      <c r="L982">
        <v>2250</v>
      </c>
      <c r="M982">
        <v>0</v>
      </c>
      <c r="N982">
        <v>0</v>
      </c>
      <c r="O982">
        <v>0</v>
      </c>
      <c r="Q982">
        <v>2250</v>
      </c>
      <c r="R982">
        <v>37565.49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40000</v>
      </c>
      <c r="Y982">
        <v>4696.29</v>
      </c>
      <c r="Z982">
        <v>0</v>
      </c>
      <c r="AB982">
        <v>0</v>
      </c>
      <c r="AC982">
        <v>0</v>
      </c>
      <c r="AD982">
        <v>2250</v>
      </c>
      <c r="AE982">
        <v>0</v>
      </c>
      <c r="AF982">
        <v>0</v>
      </c>
      <c r="AG982">
        <v>2250</v>
      </c>
      <c r="AH982">
        <v>0</v>
      </c>
      <c r="AI982">
        <v>2250</v>
      </c>
      <c r="AJ982">
        <v>0</v>
      </c>
      <c r="AK982">
        <v>0</v>
      </c>
      <c r="AL982">
        <v>0</v>
      </c>
    </row>
    <row r="983" spans="1:38" hidden="1" x14ac:dyDescent="0.2">
      <c r="A983">
        <v>9001097</v>
      </c>
      <c r="B983" t="s">
        <v>2964</v>
      </c>
      <c r="C983" t="s">
        <v>122</v>
      </c>
      <c r="D983" t="s">
        <v>2965</v>
      </c>
      <c r="E983" t="s">
        <v>2966</v>
      </c>
      <c r="F983" t="s">
        <v>160</v>
      </c>
      <c r="G983">
        <v>0</v>
      </c>
      <c r="H983">
        <v>0</v>
      </c>
      <c r="I983">
        <v>0</v>
      </c>
      <c r="J983">
        <v>1</v>
      </c>
      <c r="L983">
        <v>2250</v>
      </c>
      <c r="M983">
        <v>0</v>
      </c>
      <c r="N983">
        <v>0</v>
      </c>
      <c r="O983">
        <v>0</v>
      </c>
      <c r="Q983">
        <v>2250</v>
      </c>
      <c r="R983">
        <v>39079.699999999997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40000</v>
      </c>
      <c r="Y983">
        <v>4855.22</v>
      </c>
      <c r="Z983">
        <v>0</v>
      </c>
      <c r="AB983">
        <v>0</v>
      </c>
      <c r="AC983">
        <v>0</v>
      </c>
      <c r="AD983">
        <v>2250</v>
      </c>
      <c r="AE983">
        <v>0</v>
      </c>
      <c r="AF983">
        <v>0</v>
      </c>
      <c r="AG983">
        <v>2250</v>
      </c>
      <c r="AH983">
        <v>0</v>
      </c>
      <c r="AI983">
        <v>2250</v>
      </c>
      <c r="AJ983">
        <v>0</v>
      </c>
      <c r="AK983">
        <v>0</v>
      </c>
      <c r="AL983">
        <v>0</v>
      </c>
    </row>
    <row r="984" spans="1:38" hidden="1" x14ac:dyDescent="0.2">
      <c r="A984">
        <v>9001098</v>
      </c>
      <c r="B984" t="s">
        <v>2967</v>
      </c>
      <c r="C984" t="s">
        <v>122</v>
      </c>
      <c r="D984" t="s">
        <v>2968</v>
      </c>
      <c r="E984" t="s">
        <v>2969</v>
      </c>
      <c r="F984" t="s">
        <v>160</v>
      </c>
      <c r="G984">
        <v>0</v>
      </c>
      <c r="H984">
        <v>0</v>
      </c>
      <c r="I984">
        <v>0</v>
      </c>
      <c r="J984">
        <v>1</v>
      </c>
      <c r="L984">
        <v>2250</v>
      </c>
      <c r="M984">
        <v>0</v>
      </c>
      <c r="N984">
        <v>0</v>
      </c>
      <c r="O984">
        <v>0</v>
      </c>
      <c r="Q984">
        <v>2250</v>
      </c>
      <c r="R984">
        <v>37340.99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40000</v>
      </c>
      <c r="Y984">
        <v>5118.1499999999996</v>
      </c>
      <c r="Z984">
        <v>0</v>
      </c>
      <c r="AB984">
        <v>0</v>
      </c>
      <c r="AC984">
        <v>0</v>
      </c>
      <c r="AD984">
        <v>2250</v>
      </c>
      <c r="AE984">
        <v>0</v>
      </c>
      <c r="AF984">
        <v>0</v>
      </c>
      <c r="AG984">
        <v>2250</v>
      </c>
      <c r="AH984">
        <v>0</v>
      </c>
      <c r="AI984">
        <v>2250</v>
      </c>
      <c r="AJ984">
        <v>0</v>
      </c>
      <c r="AK984">
        <v>0</v>
      </c>
      <c r="AL984">
        <v>0</v>
      </c>
    </row>
    <row r="985" spans="1:38" hidden="1" x14ac:dyDescent="0.2">
      <c r="A985">
        <v>9001099</v>
      </c>
      <c r="B985" t="s">
        <v>1886</v>
      </c>
      <c r="C985" t="s">
        <v>122</v>
      </c>
      <c r="D985" t="s">
        <v>2970</v>
      </c>
      <c r="E985" t="s">
        <v>2971</v>
      </c>
      <c r="F985" t="s">
        <v>160</v>
      </c>
      <c r="G985">
        <v>0</v>
      </c>
      <c r="H985">
        <v>0</v>
      </c>
      <c r="I985">
        <v>0</v>
      </c>
      <c r="J985">
        <v>1</v>
      </c>
      <c r="L985">
        <v>2250</v>
      </c>
      <c r="M985">
        <v>0</v>
      </c>
      <c r="N985">
        <v>0</v>
      </c>
      <c r="O985">
        <v>0</v>
      </c>
      <c r="Q985">
        <v>2250</v>
      </c>
      <c r="R985">
        <v>39354.03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40000</v>
      </c>
      <c r="Y985">
        <v>5109.83</v>
      </c>
      <c r="Z985">
        <v>0</v>
      </c>
      <c r="AB985">
        <v>0</v>
      </c>
      <c r="AC985">
        <v>0</v>
      </c>
      <c r="AD985">
        <v>2250</v>
      </c>
      <c r="AE985">
        <v>0</v>
      </c>
      <c r="AF985">
        <v>0</v>
      </c>
      <c r="AG985">
        <v>2250</v>
      </c>
      <c r="AH985">
        <v>0</v>
      </c>
      <c r="AI985">
        <v>2250</v>
      </c>
      <c r="AJ985">
        <v>0</v>
      </c>
      <c r="AK985">
        <v>0</v>
      </c>
      <c r="AL985">
        <v>0</v>
      </c>
    </row>
    <row r="986" spans="1:38" hidden="1" x14ac:dyDescent="0.2">
      <c r="A986">
        <v>9001100</v>
      </c>
      <c r="B986" t="s">
        <v>2972</v>
      </c>
      <c r="C986" t="s">
        <v>122</v>
      </c>
      <c r="D986" t="s">
        <v>2973</v>
      </c>
      <c r="E986" t="s">
        <v>2974</v>
      </c>
      <c r="F986" t="s">
        <v>160</v>
      </c>
      <c r="G986">
        <v>0</v>
      </c>
      <c r="H986">
        <v>0</v>
      </c>
      <c r="I986">
        <v>0</v>
      </c>
      <c r="J986">
        <v>1</v>
      </c>
      <c r="L986">
        <v>2250</v>
      </c>
      <c r="M986">
        <v>0</v>
      </c>
      <c r="N986">
        <v>0</v>
      </c>
      <c r="O986">
        <v>0</v>
      </c>
      <c r="Q986">
        <v>2250</v>
      </c>
      <c r="R986">
        <v>39664.04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40000</v>
      </c>
      <c r="Y986">
        <v>5304.5</v>
      </c>
      <c r="Z986">
        <v>0</v>
      </c>
      <c r="AB986">
        <v>0</v>
      </c>
      <c r="AC986">
        <v>0</v>
      </c>
      <c r="AD986">
        <v>2250</v>
      </c>
      <c r="AE986">
        <v>0</v>
      </c>
      <c r="AF986">
        <v>0</v>
      </c>
      <c r="AG986">
        <v>2250</v>
      </c>
      <c r="AH986">
        <v>0</v>
      </c>
      <c r="AI986">
        <v>2250</v>
      </c>
      <c r="AJ986">
        <v>0</v>
      </c>
      <c r="AK986">
        <v>0</v>
      </c>
      <c r="AL986">
        <v>0</v>
      </c>
    </row>
    <row r="987" spans="1:38" hidden="1" x14ac:dyDescent="0.2">
      <c r="A987">
        <v>9001101</v>
      </c>
      <c r="B987" t="s">
        <v>2975</v>
      </c>
      <c r="C987" t="s">
        <v>122</v>
      </c>
      <c r="D987" t="s">
        <v>2976</v>
      </c>
      <c r="E987" t="s">
        <v>2977</v>
      </c>
      <c r="F987" t="s">
        <v>160</v>
      </c>
      <c r="G987">
        <v>0</v>
      </c>
      <c r="H987">
        <v>0</v>
      </c>
      <c r="I987">
        <v>0</v>
      </c>
      <c r="J987">
        <v>1</v>
      </c>
      <c r="L987">
        <v>2250</v>
      </c>
      <c r="M987">
        <v>0</v>
      </c>
      <c r="N987">
        <v>0</v>
      </c>
      <c r="O987">
        <v>0</v>
      </c>
      <c r="Q987">
        <v>2250</v>
      </c>
      <c r="R987">
        <v>38741.370000000003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40000</v>
      </c>
      <c r="Y987">
        <v>5003.1099999999997</v>
      </c>
      <c r="Z987">
        <v>0</v>
      </c>
      <c r="AB987">
        <v>0</v>
      </c>
      <c r="AC987">
        <v>0</v>
      </c>
      <c r="AD987">
        <v>2250</v>
      </c>
      <c r="AE987">
        <v>0</v>
      </c>
      <c r="AF987">
        <v>0</v>
      </c>
      <c r="AG987">
        <v>2350</v>
      </c>
      <c r="AH987">
        <v>-100</v>
      </c>
      <c r="AI987">
        <v>2250</v>
      </c>
      <c r="AJ987">
        <v>0</v>
      </c>
      <c r="AK987">
        <v>0</v>
      </c>
      <c r="AL987">
        <v>0</v>
      </c>
    </row>
    <row r="988" spans="1:38" hidden="1" x14ac:dyDescent="0.2">
      <c r="A988">
        <v>9001102</v>
      </c>
      <c r="B988" t="s">
        <v>2978</v>
      </c>
      <c r="C988" t="s">
        <v>122</v>
      </c>
      <c r="D988" t="s">
        <v>2979</v>
      </c>
      <c r="E988" t="s">
        <v>2980</v>
      </c>
      <c r="F988" t="s">
        <v>160</v>
      </c>
      <c r="G988">
        <v>0</v>
      </c>
      <c r="H988">
        <v>0</v>
      </c>
      <c r="I988">
        <v>0</v>
      </c>
      <c r="J988">
        <v>1.8</v>
      </c>
      <c r="L988">
        <v>2250</v>
      </c>
      <c r="M988">
        <v>0</v>
      </c>
      <c r="N988">
        <v>0</v>
      </c>
      <c r="O988">
        <v>0</v>
      </c>
      <c r="Q988">
        <v>2250</v>
      </c>
      <c r="R988">
        <v>40671.760000000002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40000</v>
      </c>
      <c r="Y988">
        <v>7496.16</v>
      </c>
      <c r="Z988">
        <v>0</v>
      </c>
      <c r="AB988">
        <v>0</v>
      </c>
      <c r="AC988">
        <v>0</v>
      </c>
      <c r="AD988">
        <v>2250</v>
      </c>
      <c r="AE988">
        <v>0</v>
      </c>
      <c r="AF988">
        <v>0</v>
      </c>
      <c r="AG988">
        <v>2250</v>
      </c>
      <c r="AH988">
        <v>0</v>
      </c>
      <c r="AI988">
        <v>2250</v>
      </c>
      <c r="AJ988">
        <v>0</v>
      </c>
      <c r="AK988">
        <v>0</v>
      </c>
      <c r="AL988">
        <v>0</v>
      </c>
    </row>
    <row r="989" spans="1:38" hidden="1" x14ac:dyDescent="0.2">
      <c r="A989">
        <v>9001103</v>
      </c>
      <c r="B989" t="s">
        <v>2981</v>
      </c>
      <c r="C989" t="s">
        <v>122</v>
      </c>
      <c r="D989" t="s">
        <v>2982</v>
      </c>
      <c r="E989" t="s">
        <v>2983</v>
      </c>
      <c r="F989" t="s">
        <v>160</v>
      </c>
      <c r="G989">
        <v>0</v>
      </c>
      <c r="H989">
        <v>0</v>
      </c>
      <c r="I989">
        <v>0</v>
      </c>
      <c r="J989">
        <v>1</v>
      </c>
      <c r="L989">
        <v>2250</v>
      </c>
      <c r="M989">
        <v>0</v>
      </c>
      <c r="N989">
        <v>0</v>
      </c>
      <c r="O989">
        <v>0</v>
      </c>
      <c r="Q989">
        <v>2250</v>
      </c>
      <c r="R989">
        <v>39783.279999999999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40000</v>
      </c>
      <c r="Y989">
        <v>5542.34</v>
      </c>
      <c r="Z989">
        <v>0</v>
      </c>
      <c r="AB989">
        <v>0</v>
      </c>
      <c r="AC989">
        <v>0</v>
      </c>
      <c r="AD989">
        <v>2250</v>
      </c>
      <c r="AE989">
        <v>0</v>
      </c>
      <c r="AF989">
        <v>0</v>
      </c>
      <c r="AG989">
        <v>2250</v>
      </c>
      <c r="AH989">
        <v>0</v>
      </c>
      <c r="AI989">
        <v>2250</v>
      </c>
      <c r="AJ989">
        <v>0</v>
      </c>
      <c r="AK989">
        <v>0</v>
      </c>
      <c r="AL989">
        <v>0</v>
      </c>
    </row>
    <row r="990" spans="1:38" hidden="1" x14ac:dyDescent="0.2">
      <c r="A990">
        <v>9001104</v>
      </c>
      <c r="B990" t="s">
        <v>2984</v>
      </c>
      <c r="C990" t="s">
        <v>122</v>
      </c>
      <c r="D990" t="s">
        <v>2985</v>
      </c>
      <c r="E990" t="s">
        <v>2986</v>
      </c>
      <c r="F990" t="s">
        <v>160</v>
      </c>
      <c r="G990">
        <v>0</v>
      </c>
      <c r="H990">
        <v>0</v>
      </c>
      <c r="I990">
        <v>0</v>
      </c>
      <c r="J990">
        <v>1</v>
      </c>
      <c r="L990">
        <v>2250</v>
      </c>
      <c r="M990">
        <v>0</v>
      </c>
      <c r="N990">
        <v>0</v>
      </c>
      <c r="O990">
        <v>0</v>
      </c>
      <c r="Q990">
        <v>2250</v>
      </c>
      <c r="R990">
        <v>38521.72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40000</v>
      </c>
      <c r="Y990">
        <v>4560.2</v>
      </c>
      <c r="Z990">
        <v>0</v>
      </c>
      <c r="AB990">
        <v>0</v>
      </c>
      <c r="AC990">
        <v>0</v>
      </c>
      <c r="AD990">
        <v>2250</v>
      </c>
      <c r="AE990">
        <v>0</v>
      </c>
      <c r="AF990">
        <v>0</v>
      </c>
      <c r="AG990">
        <v>2250</v>
      </c>
      <c r="AH990">
        <v>0</v>
      </c>
      <c r="AI990">
        <v>2250</v>
      </c>
      <c r="AJ990">
        <v>0</v>
      </c>
      <c r="AK990">
        <v>0</v>
      </c>
      <c r="AL990">
        <v>0</v>
      </c>
    </row>
    <row r="991" spans="1:38" hidden="1" x14ac:dyDescent="0.2">
      <c r="A991">
        <v>9001105</v>
      </c>
      <c r="B991" t="s">
        <v>2987</v>
      </c>
      <c r="C991" t="s">
        <v>122</v>
      </c>
      <c r="D991" t="s">
        <v>2988</v>
      </c>
      <c r="E991" t="s">
        <v>2989</v>
      </c>
      <c r="F991" t="s">
        <v>160</v>
      </c>
      <c r="G991">
        <v>0</v>
      </c>
      <c r="H991">
        <v>0</v>
      </c>
      <c r="I991">
        <v>0</v>
      </c>
      <c r="J991">
        <v>1.8</v>
      </c>
      <c r="L991">
        <v>2250</v>
      </c>
      <c r="M991">
        <v>0</v>
      </c>
      <c r="N991">
        <v>60</v>
      </c>
      <c r="O991">
        <v>0</v>
      </c>
      <c r="Q991">
        <v>2310</v>
      </c>
      <c r="R991">
        <v>41070.86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40000</v>
      </c>
      <c r="Y991">
        <v>7798.56</v>
      </c>
      <c r="Z991">
        <v>0</v>
      </c>
      <c r="AB991">
        <v>0</v>
      </c>
      <c r="AC991">
        <v>0</v>
      </c>
      <c r="AD991">
        <v>2310</v>
      </c>
      <c r="AE991">
        <v>0</v>
      </c>
      <c r="AF991">
        <v>0</v>
      </c>
      <c r="AG991">
        <v>2350</v>
      </c>
      <c r="AH991">
        <v>-40</v>
      </c>
      <c r="AI991">
        <v>2310</v>
      </c>
      <c r="AJ991">
        <v>0</v>
      </c>
      <c r="AK991">
        <v>0</v>
      </c>
      <c r="AL991">
        <v>0</v>
      </c>
    </row>
    <row r="992" spans="1:38" hidden="1" x14ac:dyDescent="0.2">
      <c r="A992">
        <v>9001106</v>
      </c>
      <c r="B992" t="s">
        <v>2990</v>
      </c>
      <c r="C992" t="s">
        <v>122</v>
      </c>
      <c r="D992" t="s">
        <v>2991</v>
      </c>
      <c r="E992" t="s">
        <v>2992</v>
      </c>
      <c r="F992" t="s">
        <v>160</v>
      </c>
      <c r="G992">
        <v>0</v>
      </c>
      <c r="H992">
        <v>0</v>
      </c>
      <c r="I992">
        <v>0</v>
      </c>
      <c r="J992">
        <v>1</v>
      </c>
      <c r="L992">
        <v>2250</v>
      </c>
      <c r="M992">
        <v>0</v>
      </c>
      <c r="N992">
        <v>0</v>
      </c>
      <c r="O992">
        <v>0</v>
      </c>
      <c r="Q992">
        <v>2250</v>
      </c>
      <c r="R992">
        <v>39249.49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40000</v>
      </c>
      <c r="Y992">
        <v>5355.92</v>
      </c>
      <c r="Z992">
        <v>0</v>
      </c>
      <c r="AB992">
        <v>0</v>
      </c>
      <c r="AC992">
        <v>0</v>
      </c>
      <c r="AD992">
        <v>2250</v>
      </c>
      <c r="AE992">
        <v>0</v>
      </c>
      <c r="AF992">
        <v>0</v>
      </c>
      <c r="AG992">
        <v>2250</v>
      </c>
      <c r="AH992">
        <v>0</v>
      </c>
      <c r="AI992">
        <v>2250</v>
      </c>
      <c r="AJ992">
        <v>0</v>
      </c>
      <c r="AK992">
        <v>0</v>
      </c>
      <c r="AL992">
        <v>0</v>
      </c>
    </row>
    <row r="993" spans="1:38" hidden="1" x14ac:dyDescent="0.2">
      <c r="A993">
        <v>9001107</v>
      </c>
      <c r="B993" t="s">
        <v>2993</v>
      </c>
      <c r="C993" t="s">
        <v>122</v>
      </c>
      <c r="D993" t="s">
        <v>2994</v>
      </c>
      <c r="E993" t="s">
        <v>2995</v>
      </c>
      <c r="F993" t="s">
        <v>160</v>
      </c>
      <c r="G993">
        <v>0</v>
      </c>
      <c r="H993">
        <v>0</v>
      </c>
      <c r="I993">
        <v>0</v>
      </c>
      <c r="J993">
        <v>1</v>
      </c>
      <c r="L993">
        <v>2250</v>
      </c>
      <c r="M993">
        <v>0</v>
      </c>
      <c r="N993">
        <v>0</v>
      </c>
      <c r="O993">
        <v>0</v>
      </c>
      <c r="Q993">
        <v>2250</v>
      </c>
      <c r="R993">
        <v>37332.03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40000</v>
      </c>
      <c r="Y993">
        <v>5306.49</v>
      </c>
      <c r="Z993">
        <v>0</v>
      </c>
      <c r="AB993">
        <v>0</v>
      </c>
      <c r="AC993">
        <v>0</v>
      </c>
      <c r="AD993">
        <v>2250</v>
      </c>
      <c r="AE993">
        <v>0</v>
      </c>
      <c r="AF993">
        <v>0</v>
      </c>
      <c r="AG993">
        <v>2250</v>
      </c>
      <c r="AH993">
        <v>0</v>
      </c>
      <c r="AI993">
        <v>2250</v>
      </c>
      <c r="AJ993">
        <v>0</v>
      </c>
      <c r="AK993">
        <v>0</v>
      </c>
      <c r="AL993">
        <v>0</v>
      </c>
    </row>
    <row r="994" spans="1:38" hidden="1" x14ac:dyDescent="0.2">
      <c r="A994">
        <v>9001108</v>
      </c>
      <c r="B994" t="s">
        <v>2996</v>
      </c>
      <c r="C994" t="s">
        <v>122</v>
      </c>
      <c r="D994" t="s">
        <v>2997</v>
      </c>
      <c r="E994" t="s">
        <v>2998</v>
      </c>
      <c r="F994" t="s">
        <v>160</v>
      </c>
      <c r="G994">
        <v>0</v>
      </c>
      <c r="H994">
        <v>0</v>
      </c>
      <c r="I994">
        <v>0</v>
      </c>
      <c r="J994">
        <v>1.5</v>
      </c>
      <c r="L994">
        <v>2250</v>
      </c>
      <c r="M994">
        <v>0</v>
      </c>
      <c r="N994">
        <v>0</v>
      </c>
      <c r="O994">
        <v>0</v>
      </c>
      <c r="Q994">
        <v>2250</v>
      </c>
      <c r="R994">
        <v>39598.769999999997</v>
      </c>
      <c r="S994">
        <v>4000</v>
      </c>
      <c r="T994">
        <v>4000</v>
      </c>
      <c r="U994">
        <v>0</v>
      </c>
      <c r="V994">
        <v>8000</v>
      </c>
      <c r="W994">
        <v>0</v>
      </c>
      <c r="X994">
        <v>40000</v>
      </c>
      <c r="Y994">
        <v>5501.48</v>
      </c>
      <c r="Z994">
        <v>0</v>
      </c>
      <c r="AB994">
        <v>0</v>
      </c>
      <c r="AC994">
        <v>0</v>
      </c>
      <c r="AD994">
        <v>2250</v>
      </c>
      <c r="AE994">
        <v>0</v>
      </c>
      <c r="AF994">
        <v>0</v>
      </c>
      <c r="AG994">
        <v>2250</v>
      </c>
      <c r="AH994">
        <v>0</v>
      </c>
      <c r="AI994">
        <v>2250</v>
      </c>
      <c r="AJ994">
        <v>0</v>
      </c>
      <c r="AK994">
        <v>0</v>
      </c>
      <c r="AL994">
        <v>0</v>
      </c>
    </row>
    <row r="995" spans="1:38" hidden="1" x14ac:dyDescent="0.2">
      <c r="A995">
        <v>9001109</v>
      </c>
      <c r="B995" t="s">
        <v>2999</v>
      </c>
      <c r="C995" t="s">
        <v>122</v>
      </c>
      <c r="D995" t="s">
        <v>3000</v>
      </c>
      <c r="E995" t="s">
        <v>3001</v>
      </c>
      <c r="F995" t="s">
        <v>160</v>
      </c>
      <c r="G995">
        <v>0</v>
      </c>
      <c r="H995">
        <v>0</v>
      </c>
      <c r="I995">
        <v>0</v>
      </c>
      <c r="J995">
        <v>1</v>
      </c>
      <c r="L995">
        <v>2250</v>
      </c>
      <c r="M995">
        <v>0</v>
      </c>
      <c r="N995">
        <v>0</v>
      </c>
      <c r="O995">
        <v>0</v>
      </c>
      <c r="Q995">
        <v>2250</v>
      </c>
      <c r="R995">
        <v>38574.800000000003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40000</v>
      </c>
      <c r="Y995">
        <v>4959.0600000000004</v>
      </c>
      <c r="Z995">
        <v>0</v>
      </c>
      <c r="AB995">
        <v>0</v>
      </c>
      <c r="AC995">
        <v>0</v>
      </c>
      <c r="AD995">
        <v>2250</v>
      </c>
      <c r="AE995">
        <v>0</v>
      </c>
      <c r="AF995">
        <v>0</v>
      </c>
      <c r="AG995">
        <v>2250</v>
      </c>
      <c r="AH995">
        <v>0</v>
      </c>
      <c r="AI995">
        <v>2250</v>
      </c>
      <c r="AJ995">
        <v>0</v>
      </c>
      <c r="AK995">
        <v>0</v>
      </c>
      <c r="AL995">
        <v>0</v>
      </c>
    </row>
    <row r="996" spans="1:38" hidden="1" x14ac:dyDescent="0.2">
      <c r="A996">
        <v>9001110</v>
      </c>
      <c r="B996" t="s">
        <v>3002</v>
      </c>
      <c r="C996" t="s">
        <v>122</v>
      </c>
      <c r="D996" t="s">
        <v>3003</v>
      </c>
      <c r="E996" t="s">
        <v>3004</v>
      </c>
      <c r="F996" t="s">
        <v>160</v>
      </c>
      <c r="G996">
        <v>0</v>
      </c>
      <c r="H996">
        <v>0</v>
      </c>
      <c r="I996">
        <v>0</v>
      </c>
      <c r="J996">
        <v>1</v>
      </c>
      <c r="L996">
        <v>2250</v>
      </c>
      <c r="M996">
        <v>0</v>
      </c>
      <c r="N996">
        <v>0</v>
      </c>
      <c r="O996">
        <v>0</v>
      </c>
      <c r="Q996">
        <v>2250</v>
      </c>
      <c r="R996">
        <v>37613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40000</v>
      </c>
      <c r="Y996">
        <v>4748.54</v>
      </c>
      <c r="Z996">
        <v>0</v>
      </c>
      <c r="AB996">
        <v>0</v>
      </c>
      <c r="AC996">
        <v>0</v>
      </c>
      <c r="AD996">
        <v>2250</v>
      </c>
      <c r="AE996">
        <v>0</v>
      </c>
      <c r="AF996">
        <v>0</v>
      </c>
      <c r="AG996">
        <v>2250</v>
      </c>
      <c r="AH996">
        <v>0</v>
      </c>
      <c r="AI996">
        <v>2250</v>
      </c>
      <c r="AJ996">
        <v>0</v>
      </c>
      <c r="AK996">
        <v>0</v>
      </c>
      <c r="AL996">
        <v>0</v>
      </c>
    </row>
    <row r="997" spans="1:38" hidden="1" x14ac:dyDescent="0.2">
      <c r="A997">
        <v>9001111</v>
      </c>
      <c r="B997" t="s">
        <v>3005</v>
      </c>
      <c r="C997" t="s">
        <v>122</v>
      </c>
      <c r="D997" t="s">
        <v>3006</v>
      </c>
      <c r="E997" t="s">
        <v>3007</v>
      </c>
      <c r="F997" t="s">
        <v>160</v>
      </c>
      <c r="G997">
        <v>0</v>
      </c>
      <c r="H997">
        <v>0</v>
      </c>
      <c r="I997">
        <v>0</v>
      </c>
      <c r="J997">
        <v>1</v>
      </c>
      <c r="L997">
        <v>2250</v>
      </c>
      <c r="M997">
        <v>0</v>
      </c>
      <c r="N997">
        <v>0</v>
      </c>
      <c r="O997">
        <v>0</v>
      </c>
      <c r="Q997">
        <v>2250</v>
      </c>
      <c r="R997">
        <v>38938.31</v>
      </c>
      <c r="S997">
        <v>4000</v>
      </c>
      <c r="T997">
        <v>0</v>
      </c>
      <c r="U997">
        <v>0</v>
      </c>
      <c r="V997">
        <v>0</v>
      </c>
      <c r="W997">
        <v>0</v>
      </c>
      <c r="X997">
        <v>40000</v>
      </c>
      <c r="Y997">
        <v>5091.32</v>
      </c>
      <c r="Z997">
        <v>0</v>
      </c>
      <c r="AB997">
        <v>0</v>
      </c>
      <c r="AC997">
        <v>0</v>
      </c>
      <c r="AD997">
        <v>2250</v>
      </c>
      <c r="AE997">
        <v>0</v>
      </c>
      <c r="AF997">
        <v>0</v>
      </c>
      <c r="AG997">
        <v>2250</v>
      </c>
      <c r="AH997">
        <v>0</v>
      </c>
      <c r="AI997">
        <v>2250</v>
      </c>
      <c r="AJ997">
        <v>0</v>
      </c>
      <c r="AK997">
        <v>0</v>
      </c>
      <c r="AL997">
        <v>0</v>
      </c>
    </row>
    <row r="998" spans="1:38" hidden="1" x14ac:dyDescent="0.2">
      <c r="A998">
        <v>9001112</v>
      </c>
      <c r="B998" t="s">
        <v>3008</v>
      </c>
      <c r="C998" t="s">
        <v>122</v>
      </c>
      <c r="D998" t="s">
        <v>3009</v>
      </c>
      <c r="E998" t="s">
        <v>3010</v>
      </c>
      <c r="F998" t="s">
        <v>160</v>
      </c>
      <c r="G998">
        <v>0</v>
      </c>
      <c r="H998">
        <v>0</v>
      </c>
      <c r="I998">
        <v>0</v>
      </c>
      <c r="J998">
        <v>1.5</v>
      </c>
      <c r="L998">
        <v>2250</v>
      </c>
      <c r="M998">
        <v>0</v>
      </c>
      <c r="N998">
        <v>0</v>
      </c>
      <c r="O998">
        <v>0</v>
      </c>
      <c r="Q998">
        <v>2250</v>
      </c>
      <c r="R998">
        <v>38811.760000000002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40000</v>
      </c>
      <c r="Y998">
        <v>6138.58</v>
      </c>
      <c r="Z998">
        <v>0</v>
      </c>
      <c r="AB998">
        <v>0</v>
      </c>
      <c r="AC998">
        <v>0</v>
      </c>
      <c r="AD998">
        <v>2250</v>
      </c>
      <c r="AE998">
        <v>0</v>
      </c>
      <c r="AF998">
        <v>0</v>
      </c>
      <c r="AG998">
        <v>2250</v>
      </c>
      <c r="AH998">
        <v>0</v>
      </c>
      <c r="AI998">
        <v>2250</v>
      </c>
      <c r="AJ998">
        <v>0</v>
      </c>
      <c r="AK998">
        <v>0</v>
      </c>
      <c r="AL998">
        <v>0</v>
      </c>
    </row>
    <row r="999" spans="1:38" hidden="1" x14ac:dyDescent="0.2">
      <c r="A999">
        <v>9001113</v>
      </c>
      <c r="B999" t="s">
        <v>3011</v>
      </c>
      <c r="C999" t="s">
        <v>122</v>
      </c>
      <c r="D999" t="s">
        <v>3012</v>
      </c>
      <c r="E999" t="s">
        <v>3013</v>
      </c>
      <c r="F999" t="s">
        <v>160</v>
      </c>
      <c r="G999">
        <v>0</v>
      </c>
      <c r="H999">
        <v>0</v>
      </c>
      <c r="I999">
        <v>0</v>
      </c>
      <c r="J999">
        <v>1</v>
      </c>
      <c r="L999">
        <v>2250</v>
      </c>
      <c r="M999">
        <v>0</v>
      </c>
      <c r="N999">
        <v>100</v>
      </c>
      <c r="O999">
        <v>0</v>
      </c>
      <c r="Q999">
        <v>2350</v>
      </c>
      <c r="R999">
        <v>38678.78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40000</v>
      </c>
      <c r="Y999">
        <v>4717.42</v>
      </c>
      <c r="Z999">
        <v>0</v>
      </c>
      <c r="AB999">
        <v>0</v>
      </c>
      <c r="AC999">
        <v>0</v>
      </c>
      <c r="AD999">
        <v>2350</v>
      </c>
      <c r="AE999">
        <v>0</v>
      </c>
      <c r="AF999">
        <v>0</v>
      </c>
      <c r="AG999">
        <v>2310</v>
      </c>
      <c r="AH999">
        <v>40</v>
      </c>
      <c r="AI999">
        <v>2350</v>
      </c>
      <c r="AJ999">
        <v>0</v>
      </c>
      <c r="AK999">
        <v>0</v>
      </c>
      <c r="AL999">
        <v>0</v>
      </c>
    </row>
    <row r="1000" spans="1:38" hidden="1" x14ac:dyDescent="0.2">
      <c r="A1000">
        <v>9001114</v>
      </c>
      <c r="B1000" t="s">
        <v>3014</v>
      </c>
      <c r="C1000" t="s">
        <v>122</v>
      </c>
      <c r="D1000" t="s">
        <v>3015</v>
      </c>
      <c r="E1000" t="s">
        <v>3016</v>
      </c>
      <c r="F1000" t="s">
        <v>160</v>
      </c>
      <c r="G1000">
        <v>0</v>
      </c>
      <c r="H1000">
        <v>0</v>
      </c>
      <c r="I1000">
        <v>0</v>
      </c>
      <c r="J1000">
        <v>1</v>
      </c>
      <c r="L1000">
        <v>2250</v>
      </c>
      <c r="M1000">
        <v>0</v>
      </c>
      <c r="N1000">
        <v>0</v>
      </c>
      <c r="O1000">
        <v>0</v>
      </c>
      <c r="Q1000">
        <v>2250</v>
      </c>
      <c r="R1000">
        <v>38743.629999999997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40000</v>
      </c>
      <c r="Y1000">
        <v>5001.84</v>
      </c>
      <c r="Z1000">
        <v>0</v>
      </c>
      <c r="AB1000">
        <v>0</v>
      </c>
      <c r="AC1000">
        <v>0</v>
      </c>
      <c r="AD1000">
        <v>2250</v>
      </c>
      <c r="AE1000">
        <v>0</v>
      </c>
      <c r="AF1000">
        <v>0</v>
      </c>
      <c r="AG1000">
        <v>2250</v>
      </c>
      <c r="AH1000">
        <v>0</v>
      </c>
      <c r="AI1000">
        <v>2250</v>
      </c>
      <c r="AJ1000">
        <v>0</v>
      </c>
      <c r="AK1000">
        <v>0</v>
      </c>
      <c r="AL1000">
        <v>0</v>
      </c>
    </row>
    <row r="1001" spans="1:38" hidden="1" x14ac:dyDescent="0.2">
      <c r="A1001">
        <v>9001115</v>
      </c>
      <c r="B1001" t="s">
        <v>3017</v>
      </c>
      <c r="C1001" t="s">
        <v>122</v>
      </c>
      <c r="D1001" t="s">
        <v>3018</v>
      </c>
      <c r="E1001" t="s">
        <v>3019</v>
      </c>
      <c r="F1001" t="s">
        <v>160</v>
      </c>
      <c r="G1001">
        <v>0</v>
      </c>
      <c r="H1001">
        <v>0</v>
      </c>
      <c r="I1001">
        <v>0</v>
      </c>
      <c r="J1001">
        <v>1</v>
      </c>
      <c r="L1001">
        <v>2250</v>
      </c>
      <c r="M1001">
        <v>0</v>
      </c>
      <c r="N1001">
        <v>0</v>
      </c>
      <c r="O1001">
        <v>0</v>
      </c>
      <c r="Q1001">
        <v>2250</v>
      </c>
      <c r="R1001">
        <v>39279.279999999999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40000</v>
      </c>
      <c r="Y1001">
        <v>5159.51</v>
      </c>
      <c r="Z1001">
        <v>0</v>
      </c>
      <c r="AB1001">
        <v>0</v>
      </c>
      <c r="AC1001">
        <v>0</v>
      </c>
      <c r="AD1001">
        <v>2250</v>
      </c>
      <c r="AE1001">
        <v>0</v>
      </c>
      <c r="AF1001">
        <v>0</v>
      </c>
      <c r="AG1001">
        <v>2250</v>
      </c>
      <c r="AH1001">
        <v>0</v>
      </c>
      <c r="AI1001">
        <v>2250</v>
      </c>
      <c r="AJ1001">
        <v>0</v>
      </c>
      <c r="AK1001">
        <v>0</v>
      </c>
      <c r="AL1001">
        <v>0</v>
      </c>
    </row>
    <row r="1002" spans="1:38" hidden="1" x14ac:dyDescent="0.2">
      <c r="A1002">
        <v>9001116</v>
      </c>
      <c r="B1002" t="s">
        <v>3020</v>
      </c>
      <c r="C1002" t="s">
        <v>122</v>
      </c>
      <c r="D1002" t="s">
        <v>3021</v>
      </c>
      <c r="E1002" t="s">
        <v>3022</v>
      </c>
      <c r="F1002" t="s">
        <v>160</v>
      </c>
      <c r="G1002">
        <v>0</v>
      </c>
      <c r="H1002">
        <v>0</v>
      </c>
      <c r="I1002">
        <v>0</v>
      </c>
      <c r="J1002">
        <v>1</v>
      </c>
      <c r="L1002">
        <v>2250</v>
      </c>
      <c r="M1002">
        <v>0</v>
      </c>
      <c r="N1002">
        <v>0</v>
      </c>
      <c r="O1002">
        <v>0</v>
      </c>
      <c r="Q1002">
        <v>2250</v>
      </c>
      <c r="R1002">
        <v>37747.74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40000</v>
      </c>
      <c r="Y1002">
        <v>5182.8599999999997</v>
      </c>
      <c r="Z1002">
        <v>0</v>
      </c>
      <c r="AB1002">
        <v>0</v>
      </c>
      <c r="AC1002">
        <v>0</v>
      </c>
      <c r="AD1002">
        <v>2250</v>
      </c>
      <c r="AE1002">
        <v>0</v>
      </c>
      <c r="AF1002">
        <v>0</v>
      </c>
      <c r="AG1002">
        <v>2250</v>
      </c>
      <c r="AH1002">
        <v>0</v>
      </c>
      <c r="AI1002">
        <v>2250</v>
      </c>
      <c r="AJ1002">
        <v>0</v>
      </c>
      <c r="AK1002">
        <v>0</v>
      </c>
      <c r="AL1002">
        <v>0</v>
      </c>
    </row>
    <row r="1003" spans="1:38" hidden="1" x14ac:dyDescent="0.2">
      <c r="A1003">
        <v>9001117</v>
      </c>
      <c r="B1003" t="s">
        <v>3023</v>
      </c>
      <c r="C1003" t="s">
        <v>122</v>
      </c>
      <c r="D1003" t="s">
        <v>3024</v>
      </c>
      <c r="E1003" t="s">
        <v>3025</v>
      </c>
      <c r="F1003" t="s">
        <v>160</v>
      </c>
      <c r="G1003">
        <v>0</v>
      </c>
      <c r="H1003">
        <v>0</v>
      </c>
      <c r="I1003">
        <v>0</v>
      </c>
      <c r="J1003">
        <v>1.8</v>
      </c>
      <c r="L1003">
        <v>2248</v>
      </c>
      <c r="M1003">
        <v>0</v>
      </c>
      <c r="N1003">
        <v>0</v>
      </c>
      <c r="O1003">
        <v>0</v>
      </c>
      <c r="Q1003">
        <v>2248</v>
      </c>
      <c r="R1003">
        <v>41992.38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40000</v>
      </c>
      <c r="Y1003">
        <v>6508.6</v>
      </c>
      <c r="Z1003">
        <v>0</v>
      </c>
      <c r="AB1003">
        <v>0</v>
      </c>
      <c r="AC1003">
        <v>0</v>
      </c>
      <c r="AD1003">
        <v>2248</v>
      </c>
      <c r="AE1003">
        <v>0</v>
      </c>
      <c r="AF1003">
        <v>0</v>
      </c>
      <c r="AG1003">
        <v>2250</v>
      </c>
      <c r="AH1003">
        <v>-2</v>
      </c>
      <c r="AI1003">
        <v>2248</v>
      </c>
      <c r="AJ1003">
        <v>0</v>
      </c>
      <c r="AK1003">
        <v>0</v>
      </c>
      <c r="AL1003">
        <v>0</v>
      </c>
    </row>
    <row r="1004" spans="1:38" hidden="1" x14ac:dyDescent="0.2">
      <c r="A1004">
        <v>9001118</v>
      </c>
      <c r="B1004" t="s">
        <v>3026</v>
      </c>
      <c r="C1004" t="s">
        <v>122</v>
      </c>
      <c r="D1004" t="s">
        <v>3027</v>
      </c>
      <c r="E1004" t="s">
        <v>3028</v>
      </c>
      <c r="F1004" t="s">
        <v>160</v>
      </c>
      <c r="G1004">
        <v>0</v>
      </c>
      <c r="H1004">
        <v>0</v>
      </c>
      <c r="I1004">
        <v>0</v>
      </c>
      <c r="J1004">
        <v>1.5</v>
      </c>
      <c r="L1004">
        <v>2250</v>
      </c>
      <c r="M1004">
        <v>0</v>
      </c>
      <c r="N1004">
        <v>0</v>
      </c>
      <c r="O1004">
        <v>0</v>
      </c>
      <c r="Q1004">
        <v>2250</v>
      </c>
      <c r="R1004">
        <v>39422.660000000003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40000</v>
      </c>
      <c r="Y1004">
        <v>6279.98</v>
      </c>
      <c r="Z1004">
        <v>0</v>
      </c>
      <c r="AB1004">
        <v>0</v>
      </c>
      <c r="AC1004">
        <v>0</v>
      </c>
      <c r="AD1004">
        <v>2250</v>
      </c>
      <c r="AE1004">
        <v>0</v>
      </c>
      <c r="AF1004">
        <v>0</v>
      </c>
      <c r="AG1004">
        <v>2250</v>
      </c>
      <c r="AH1004">
        <v>0</v>
      </c>
      <c r="AI1004">
        <v>2250</v>
      </c>
      <c r="AJ1004">
        <v>0</v>
      </c>
      <c r="AK1004">
        <v>0</v>
      </c>
      <c r="AL1004">
        <v>0</v>
      </c>
    </row>
    <row r="1005" spans="1:38" hidden="1" x14ac:dyDescent="0.2">
      <c r="A1005">
        <v>9001119</v>
      </c>
      <c r="B1005" t="s">
        <v>3029</v>
      </c>
      <c r="C1005" t="s">
        <v>122</v>
      </c>
      <c r="D1005" t="s">
        <v>3030</v>
      </c>
      <c r="E1005" t="s">
        <v>3031</v>
      </c>
      <c r="F1005" t="s">
        <v>160</v>
      </c>
      <c r="G1005">
        <v>0</v>
      </c>
      <c r="H1005">
        <v>0</v>
      </c>
      <c r="I1005">
        <v>0</v>
      </c>
      <c r="J1005">
        <v>1.8</v>
      </c>
      <c r="L1005">
        <v>2248</v>
      </c>
      <c r="M1005">
        <v>0</v>
      </c>
      <c r="N1005">
        <v>0</v>
      </c>
      <c r="O1005">
        <v>0</v>
      </c>
      <c r="Q1005">
        <v>2248</v>
      </c>
      <c r="R1005">
        <v>41072.04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40000</v>
      </c>
      <c r="Y1005">
        <v>7127.05</v>
      </c>
      <c r="Z1005">
        <v>0</v>
      </c>
      <c r="AB1005">
        <v>0</v>
      </c>
      <c r="AC1005">
        <v>0</v>
      </c>
      <c r="AD1005">
        <v>2248</v>
      </c>
      <c r="AE1005">
        <v>0</v>
      </c>
      <c r="AF1005">
        <v>0</v>
      </c>
      <c r="AG1005">
        <v>2250</v>
      </c>
      <c r="AH1005">
        <v>-2</v>
      </c>
      <c r="AI1005">
        <v>2248</v>
      </c>
      <c r="AJ1005">
        <v>0</v>
      </c>
      <c r="AK1005">
        <v>0</v>
      </c>
      <c r="AL1005">
        <v>0</v>
      </c>
    </row>
    <row r="1006" spans="1:38" hidden="1" x14ac:dyDescent="0.2">
      <c r="A1006">
        <v>9001120</v>
      </c>
      <c r="B1006" t="s">
        <v>3032</v>
      </c>
      <c r="C1006" t="s">
        <v>122</v>
      </c>
      <c r="D1006" t="s">
        <v>3033</v>
      </c>
      <c r="E1006" t="s">
        <v>3034</v>
      </c>
      <c r="F1006" t="s">
        <v>160</v>
      </c>
      <c r="G1006">
        <v>0</v>
      </c>
      <c r="H1006">
        <v>0</v>
      </c>
      <c r="I1006">
        <v>0</v>
      </c>
      <c r="J1006">
        <v>1.8</v>
      </c>
      <c r="L1006">
        <v>2250</v>
      </c>
      <c r="M1006">
        <v>0</v>
      </c>
      <c r="N1006">
        <v>0</v>
      </c>
      <c r="O1006">
        <v>0</v>
      </c>
      <c r="Q1006">
        <v>2250</v>
      </c>
      <c r="R1006">
        <v>41507.760000000002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40000</v>
      </c>
      <c r="Y1006">
        <v>6943.93</v>
      </c>
      <c r="Z1006">
        <v>0</v>
      </c>
      <c r="AB1006">
        <v>0</v>
      </c>
      <c r="AC1006">
        <v>0</v>
      </c>
      <c r="AD1006">
        <v>2250</v>
      </c>
      <c r="AE1006">
        <v>0</v>
      </c>
      <c r="AF1006">
        <v>0</v>
      </c>
      <c r="AG1006">
        <v>2250</v>
      </c>
      <c r="AH1006">
        <v>0</v>
      </c>
      <c r="AI1006">
        <v>2250</v>
      </c>
      <c r="AJ1006">
        <v>0</v>
      </c>
      <c r="AK1006">
        <v>0</v>
      </c>
      <c r="AL1006">
        <v>0</v>
      </c>
    </row>
    <row r="1007" spans="1:38" hidden="1" x14ac:dyDescent="0.2">
      <c r="A1007">
        <v>9001121</v>
      </c>
      <c r="B1007" t="s">
        <v>3035</v>
      </c>
      <c r="C1007" t="s">
        <v>122</v>
      </c>
      <c r="D1007" t="s">
        <v>3036</v>
      </c>
      <c r="E1007" t="s">
        <v>3037</v>
      </c>
      <c r="F1007" t="s">
        <v>160</v>
      </c>
      <c r="G1007">
        <v>0</v>
      </c>
      <c r="H1007">
        <v>0</v>
      </c>
      <c r="I1007">
        <v>0</v>
      </c>
      <c r="J1007">
        <v>1</v>
      </c>
      <c r="L1007">
        <v>2250</v>
      </c>
      <c r="M1007">
        <v>0</v>
      </c>
      <c r="N1007">
        <v>0</v>
      </c>
      <c r="O1007">
        <v>0</v>
      </c>
      <c r="Q1007">
        <v>2250</v>
      </c>
      <c r="R1007">
        <v>37879.94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40000</v>
      </c>
      <c r="Y1007">
        <v>4519.6400000000003</v>
      </c>
      <c r="Z1007">
        <v>0</v>
      </c>
      <c r="AB1007">
        <v>0</v>
      </c>
      <c r="AC1007">
        <v>0</v>
      </c>
      <c r="AD1007">
        <v>2250</v>
      </c>
      <c r="AE1007">
        <v>0</v>
      </c>
      <c r="AF1007">
        <v>0</v>
      </c>
      <c r="AG1007">
        <v>2250</v>
      </c>
      <c r="AH1007">
        <v>0</v>
      </c>
      <c r="AI1007">
        <v>2250</v>
      </c>
      <c r="AJ1007">
        <v>0</v>
      </c>
      <c r="AK1007">
        <v>0</v>
      </c>
      <c r="AL1007">
        <v>0</v>
      </c>
    </row>
    <row r="1008" spans="1:38" hidden="1" x14ac:dyDescent="0.2">
      <c r="A1008">
        <v>9001122</v>
      </c>
      <c r="B1008" t="s">
        <v>3038</v>
      </c>
      <c r="C1008" t="s">
        <v>122</v>
      </c>
      <c r="D1008" t="s">
        <v>3039</v>
      </c>
      <c r="E1008" t="s">
        <v>3040</v>
      </c>
      <c r="F1008" t="s">
        <v>160</v>
      </c>
      <c r="G1008">
        <v>0</v>
      </c>
      <c r="H1008">
        <v>0</v>
      </c>
      <c r="I1008">
        <v>0</v>
      </c>
      <c r="J1008">
        <v>1.5</v>
      </c>
      <c r="L1008">
        <v>2250</v>
      </c>
      <c r="M1008">
        <v>0</v>
      </c>
      <c r="N1008">
        <v>0</v>
      </c>
      <c r="O1008">
        <v>0</v>
      </c>
      <c r="Q1008">
        <v>2250</v>
      </c>
      <c r="R1008">
        <v>38676.47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40000</v>
      </c>
      <c r="Y1008">
        <v>5372.87</v>
      </c>
      <c r="Z1008">
        <v>0</v>
      </c>
      <c r="AB1008">
        <v>0</v>
      </c>
      <c r="AC1008">
        <v>0</v>
      </c>
      <c r="AD1008">
        <v>2250</v>
      </c>
      <c r="AE1008">
        <v>0</v>
      </c>
      <c r="AF1008">
        <v>0</v>
      </c>
      <c r="AG1008">
        <v>2250</v>
      </c>
      <c r="AH1008">
        <v>0</v>
      </c>
      <c r="AI1008">
        <v>2250</v>
      </c>
      <c r="AJ1008">
        <v>0</v>
      </c>
      <c r="AK1008">
        <v>0</v>
      </c>
      <c r="AL1008">
        <v>0</v>
      </c>
    </row>
    <row r="1009" spans="1:38" hidden="1" x14ac:dyDescent="0.2">
      <c r="A1009">
        <v>9001123</v>
      </c>
      <c r="B1009" t="s">
        <v>3041</v>
      </c>
      <c r="C1009" t="s">
        <v>122</v>
      </c>
      <c r="D1009" t="s">
        <v>3042</v>
      </c>
      <c r="E1009" t="s">
        <v>3043</v>
      </c>
      <c r="F1009" t="s">
        <v>160</v>
      </c>
      <c r="G1009">
        <v>0</v>
      </c>
      <c r="H1009">
        <v>0</v>
      </c>
      <c r="I1009">
        <v>0</v>
      </c>
      <c r="J1009">
        <v>1.8</v>
      </c>
      <c r="L1009">
        <v>2250</v>
      </c>
      <c r="M1009">
        <v>0</v>
      </c>
      <c r="N1009">
        <v>0</v>
      </c>
      <c r="O1009">
        <v>0</v>
      </c>
      <c r="Q1009">
        <v>2250</v>
      </c>
      <c r="R1009">
        <v>40198.79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40000</v>
      </c>
      <c r="Y1009">
        <v>4564.68</v>
      </c>
      <c r="Z1009">
        <v>0</v>
      </c>
      <c r="AB1009">
        <v>0</v>
      </c>
      <c r="AC1009">
        <v>0</v>
      </c>
      <c r="AD1009">
        <v>2250</v>
      </c>
      <c r="AE1009">
        <v>0</v>
      </c>
      <c r="AF1009">
        <v>0</v>
      </c>
      <c r="AG1009">
        <v>2250</v>
      </c>
      <c r="AH1009">
        <v>0</v>
      </c>
      <c r="AI1009">
        <v>2250</v>
      </c>
      <c r="AJ1009">
        <v>0</v>
      </c>
      <c r="AK1009">
        <v>0</v>
      </c>
      <c r="AL1009">
        <v>0</v>
      </c>
    </row>
    <row r="1010" spans="1:38" hidden="1" x14ac:dyDescent="0.2">
      <c r="A1010">
        <v>9001124</v>
      </c>
      <c r="B1010" t="s">
        <v>3044</v>
      </c>
      <c r="C1010" t="s">
        <v>122</v>
      </c>
      <c r="D1010" t="s">
        <v>3045</v>
      </c>
      <c r="E1010" t="s">
        <v>3046</v>
      </c>
      <c r="F1010" t="s">
        <v>160</v>
      </c>
      <c r="G1010">
        <v>0</v>
      </c>
      <c r="H1010">
        <v>0</v>
      </c>
      <c r="I1010">
        <v>0</v>
      </c>
      <c r="J1010">
        <v>1.8</v>
      </c>
      <c r="L1010">
        <v>2248</v>
      </c>
      <c r="M1010">
        <v>0</v>
      </c>
      <c r="N1010">
        <v>0</v>
      </c>
      <c r="O1010">
        <v>0</v>
      </c>
      <c r="Q1010">
        <v>2248</v>
      </c>
      <c r="R1010">
        <v>40126.9</v>
      </c>
      <c r="S1010">
        <v>0</v>
      </c>
      <c r="T1010">
        <v>0</v>
      </c>
      <c r="U1010">
        <v>0</v>
      </c>
      <c r="V1010">
        <v>16000</v>
      </c>
      <c r="W1010">
        <v>0</v>
      </c>
      <c r="X1010">
        <v>40000</v>
      </c>
      <c r="Y1010">
        <v>5158.3999999999996</v>
      </c>
      <c r="Z1010">
        <v>0</v>
      </c>
      <c r="AB1010">
        <v>0</v>
      </c>
      <c r="AC1010">
        <v>0</v>
      </c>
      <c r="AD1010">
        <v>2248</v>
      </c>
      <c r="AE1010">
        <v>0</v>
      </c>
      <c r="AF1010">
        <v>0</v>
      </c>
      <c r="AG1010">
        <v>2250</v>
      </c>
      <c r="AH1010">
        <v>-2</v>
      </c>
      <c r="AI1010">
        <v>2248</v>
      </c>
      <c r="AJ1010">
        <v>0</v>
      </c>
      <c r="AK1010">
        <v>0</v>
      </c>
      <c r="AL1010">
        <v>0</v>
      </c>
    </row>
    <row r="1011" spans="1:38" hidden="1" x14ac:dyDescent="0.2">
      <c r="A1011">
        <v>9001126</v>
      </c>
      <c r="B1011" t="s">
        <v>3049</v>
      </c>
      <c r="C1011" t="s">
        <v>122</v>
      </c>
      <c r="D1011" t="s">
        <v>3050</v>
      </c>
      <c r="E1011" t="s">
        <v>3051</v>
      </c>
      <c r="F1011" t="s">
        <v>160</v>
      </c>
      <c r="G1011">
        <v>0</v>
      </c>
      <c r="H1011">
        <v>0</v>
      </c>
      <c r="I1011">
        <v>0</v>
      </c>
      <c r="J1011">
        <v>1</v>
      </c>
      <c r="L1011">
        <v>2250</v>
      </c>
      <c r="M1011">
        <v>0</v>
      </c>
      <c r="N1011">
        <v>0</v>
      </c>
      <c r="O1011">
        <v>0</v>
      </c>
      <c r="Q1011">
        <v>2250</v>
      </c>
      <c r="R1011">
        <v>37888.94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40000</v>
      </c>
      <c r="Y1011">
        <v>5254.57</v>
      </c>
      <c r="Z1011">
        <v>0</v>
      </c>
      <c r="AB1011">
        <v>0</v>
      </c>
      <c r="AC1011">
        <v>0</v>
      </c>
      <c r="AD1011">
        <v>2250</v>
      </c>
      <c r="AE1011">
        <v>0</v>
      </c>
      <c r="AF1011">
        <v>0</v>
      </c>
      <c r="AG1011">
        <v>2250</v>
      </c>
      <c r="AH1011">
        <v>0</v>
      </c>
      <c r="AI1011">
        <v>2250</v>
      </c>
      <c r="AJ1011">
        <v>0</v>
      </c>
      <c r="AK1011">
        <v>0</v>
      </c>
      <c r="AL1011">
        <v>0</v>
      </c>
    </row>
    <row r="1012" spans="1:38" hidden="1" x14ac:dyDescent="0.2">
      <c r="A1012">
        <v>9001127</v>
      </c>
      <c r="B1012" t="s">
        <v>3052</v>
      </c>
      <c r="C1012" t="s">
        <v>122</v>
      </c>
      <c r="D1012" t="s">
        <v>3053</v>
      </c>
      <c r="E1012" t="s">
        <v>3054</v>
      </c>
      <c r="F1012" t="s">
        <v>160</v>
      </c>
      <c r="G1012">
        <v>0</v>
      </c>
      <c r="H1012">
        <v>0</v>
      </c>
      <c r="I1012">
        <v>0</v>
      </c>
      <c r="J1012">
        <v>1</v>
      </c>
      <c r="L1012">
        <v>2250</v>
      </c>
      <c r="M1012">
        <v>0</v>
      </c>
      <c r="N1012">
        <v>260</v>
      </c>
      <c r="O1012">
        <v>0</v>
      </c>
      <c r="Q1012">
        <v>2510</v>
      </c>
      <c r="R1012">
        <v>39112.620000000003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40000</v>
      </c>
      <c r="Y1012">
        <v>5773.86</v>
      </c>
      <c r="Z1012">
        <v>0</v>
      </c>
      <c r="AB1012">
        <v>0</v>
      </c>
      <c r="AC1012">
        <v>0</v>
      </c>
      <c r="AD1012">
        <v>2510</v>
      </c>
      <c r="AE1012">
        <v>0</v>
      </c>
      <c r="AF1012">
        <v>0</v>
      </c>
      <c r="AG1012">
        <v>2410</v>
      </c>
      <c r="AH1012">
        <v>100</v>
      </c>
      <c r="AI1012">
        <v>2510</v>
      </c>
      <c r="AJ1012">
        <v>0</v>
      </c>
      <c r="AK1012">
        <v>0</v>
      </c>
      <c r="AL1012">
        <v>0</v>
      </c>
    </row>
    <row r="1013" spans="1:38" hidden="1" x14ac:dyDescent="0.2">
      <c r="A1013">
        <v>9001128</v>
      </c>
      <c r="B1013" t="s">
        <v>2300</v>
      </c>
      <c r="C1013" t="s">
        <v>122</v>
      </c>
      <c r="D1013" t="s">
        <v>3055</v>
      </c>
      <c r="E1013" t="s">
        <v>3056</v>
      </c>
      <c r="F1013" t="s">
        <v>160</v>
      </c>
      <c r="G1013">
        <v>0</v>
      </c>
      <c r="H1013">
        <v>0</v>
      </c>
      <c r="I1013">
        <v>0</v>
      </c>
      <c r="J1013">
        <v>1</v>
      </c>
      <c r="L1013">
        <v>2250</v>
      </c>
      <c r="M1013">
        <v>0</v>
      </c>
      <c r="N1013">
        <v>0</v>
      </c>
      <c r="O1013">
        <v>0</v>
      </c>
      <c r="Q1013">
        <v>2250</v>
      </c>
      <c r="R1013">
        <v>38170.120000000003</v>
      </c>
      <c r="S1013">
        <v>8000</v>
      </c>
      <c r="T1013">
        <v>0</v>
      </c>
      <c r="U1013">
        <v>0</v>
      </c>
      <c r="V1013">
        <v>0</v>
      </c>
      <c r="W1013">
        <v>0</v>
      </c>
      <c r="X1013">
        <v>40000</v>
      </c>
      <c r="Y1013">
        <v>5264.91</v>
      </c>
      <c r="Z1013">
        <v>0</v>
      </c>
      <c r="AB1013">
        <v>0</v>
      </c>
      <c r="AC1013">
        <v>0</v>
      </c>
      <c r="AD1013">
        <v>2250</v>
      </c>
      <c r="AE1013">
        <v>0</v>
      </c>
      <c r="AF1013">
        <v>0</v>
      </c>
      <c r="AG1013">
        <v>2250</v>
      </c>
      <c r="AH1013">
        <v>0</v>
      </c>
      <c r="AI1013">
        <v>2250</v>
      </c>
      <c r="AJ1013">
        <v>0</v>
      </c>
      <c r="AK1013">
        <v>0</v>
      </c>
      <c r="AL1013">
        <v>0</v>
      </c>
    </row>
    <row r="1014" spans="1:38" hidden="1" x14ac:dyDescent="0.2">
      <c r="A1014">
        <v>9001130</v>
      </c>
      <c r="B1014" t="s">
        <v>1859</v>
      </c>
      <c r="C1014" t="s">
        <v>122</v>
      </c>
      <c r="D1014" t="s">
        <v>3057</v>
      </c>
      <c r="E1014" t="s">
        <v>3058</v>
      </c>
      <c r="F1014" t="s">
        <v>160</v>
      </c>
      <c r="G1014">
        <v>0</v>
      </c>
      <c r="H1014">
        <v>0</v>
      </c>
      <c r="I1014">
        <v>0</v>
      </c>
      <c r="J1014">
        <v>1</v>
      </c>
      <c r="L1014">
        <v>2250</v>
      </c>
      <c r="M1014">
        <v>0</v>
      </c>
      <c r="N1014">
        <v>0</v>
      </c>
      <c r="O1014">
        <v>0</v>
      </c>
      <c r="Q1014">
        <v>2250</v>
      </c>
      <c r="R1014">
        <v>39329.199999999997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40000</v>
      </c>
      <c r="Y1014">
        <v>4625.3500000000004</v>
      </c>
      <c r="Z1014">
        <v>0</v>
      </c>
      <c r="AB1014">
        <v>0</v>
      </c>
      <c r="AC1014">
        <v>0</v>
      </c>
      <c r="AD1014">
        <v>2250</v>
      </c>
      <c r="AE1014">
        <v>0</v>
      </c>
      <c r="AF1014">
        <v>0</v>
      </c>
      <c r="AG1014">
        <v>2250</v>
      </c>
      <c r="AH1014">
        <v>0</v>
      </c>
      <c r="AI1014">
        <v>2250</v>
      </c>
      <c r="AJ1014">
        <v>0</v>
      </c>
      <c r="AK1014">
        <v>0</v>
      </c>
      <c r="AL1014">
        <v>0</v>
      </c>
    </row>
    <row r="1015" spans="1:38" hidden="1" x14ac:dyDescent="0.2">
      <c r="A1015">
        <v>9001131</v>
      </c>
      <c r="B1015" t="s">
        <v>3059</v>
      </c>
      <c r="C1015" t="s">
        <v>122</v>
      </c>
      <c r="D1015" t="s">
        <v>3060</v>
      </c>
      <c r="E1015" t="s">
        <v>3061</v>
      </c>
      <c r="F1015" t="s">
        <v>160</v>
      </c>
      <c r="G1015">
        <v>0</v>
      </c>
      <c r="H1015">
        <v>0</v>
      </c>
      <c r="I1015">
        <v>0</v>
      </c>
      <c r="J1015">
        <v>1.8</v>
      </c>
      <c r="L1015">
        <v>2248</v>
      </c>
      <c r="M1015">
        <v>0</v>
      </c>
      <c r="N1015">
        <v>0</v>
      </c>
      <c r="O1015">
        <v>0</v>
      </c>
      <c r="Q1015">
        <v>2248</v>
      </c>
      <c r="R1015">
        <v>42009.760000000002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40000</v>
      </c>
      <c r="Y1015">
        <v>6272.63</v>
      </c>
      <c r="Z1015">
        <v>0</v>
      </c>
      <c r="AB1015">
        <v>0</v>
      </c>
      <c r="AC1015">
        <v>0</v>
      </c>
      <c r="AD1015">
        <v>2248</v>
      </c>
      <c r="AE1015">
        <v>0</v>
      </c>
      <c r="AF1015">
        <v>0</v>
      </c>
      <c r="AG1015">
        <v>2250</v>
      </c>
      <c r="AH1015">
        <v>-2</v>
      </c>
      <c r="AI1015">
        <v>2248</v>
      </c>
      <c r="AJ1015">
        <v>0</v>
      </c>
      <c r="AK1015">
        <v>0</v>
      </c>
      <c r="AL1015">
        <v>0</v>
      </c>
    </row>
    <row r="1016" spans="1:38" hidden="1" x14ac:dyDescent="0.2">
      <c r="A1016">
        <v>9001132</v>
      </c>
      <c r="B1016" t="s">
        <v>3062</v>
      </c>
      <c r="C1016" t="s">
        <v>122</v>
      </c>
      <c r="D1016" t="s">
        <v>3063</v>
      </c>
      <c r="E1016" t="s">
        <v>3064</v>
      </c>
      <c r="F1016" t="s">
        <v>160</v>
      </c>
      <c r="G1016">
        <v>0</v>
      </c>
      <c r="H1016">
        <v>0</v>
      </c>
      <c r="I1016">
        <v>0</v>
      </c>
      <c r="J1016">
        <v>1</v>
      </c>
      <c r="L1016">
        <v>2250</v>
      </c>
      <c r="M1016">
        <v>0</v>
      </c>
      <c r="N1016">
        <v>0</v>
      </c>
      <c r="O1016">
        <v>0</v>
      </c>
      <c r="Q1016">
        <v>2250</v>
      </c>
      <c r="R1016">
        <v>38238.92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40000</v>
      </c>
      <c r="Y1016">
        <v>4420.76</v>
      </c>
      <c r="Z1016">
        <v>0</v>
      </c>
      <c r="AB1016">
        <v>0</v>
      </c>
      <c r="AC1016">
        <v>0</v>
      </c>
      <c r="AD1016">
        <v>2250</v>
      </c>
      <c r="AE1016">
        <v>0</v>
      </c>
      <c r="AF1016">
        <v>0</v>
      </c>
      <c r="AG1016">
        <v>2250</v>
      </c>
      <c r="AH1016">
        <v>0</v>
      </c>
      <c r="AI1016">
        <v>2250</v>
      </c>
      <c r="AJ1016">
        <v>0</v>
      </c>
      <c r="AK1016">
        <v>0</v>
      </c>
      <c r="AL1016">
        <v>0</v>
      </c>
    </row>
    <row r="1017" spans="1:38" hidden="1" x14ac:dyDescent="0.2">
      <c r="A1017">
        <v>9001133</v>
      </c>
      <c r="B1017" t="s">
        <v>3065</v>
      </c>
      <c r="C1017" t="s">
        <v>122</v>
      </c>
      <c r="D1017" t="s">
        <v>3066</v>
      </c>
      <c r="E1017" t="s">
        <v>3067</v>
      </c>
      <c r="F1017" t="s">
        <v>160</v>
      </c>
      <c r="G1017">
        <v>0</v>
      </c>
      <c r="H1017">
        <v>0</v>
      </c>
      <c r="I1017">
        <v>0</v>
      </c>
      <c r="J1017">
        <v>1</v>
      </c>
      <c r="L1017">
        <v>2250</v>
      </c>
      <c r="M1017">
        <v>0</v>
      </c>
      <c r="N1017">
        <v>0</v>
      </c>
      <c r="O1017">
        <v>0</v>
      </c>
      <c r="Q1017">
        <v>2250</v>
      </c>
      <c r="R1017">
        <v>36054.769999999997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40000</v>
      </c>
      <c r="Y1017">
        <v>4961.76</v>
      </c>
      <c r="Z1017">
        <v>0</v>
      </c>
      <c r="AB1017">
        <v>0</v>
      </c>
      <c r="AC1017">
        <v>0</v>
      </c>
      <c r="AD1017">
        <v>2250</v>
      </c>
      <c r="AE1017">
        <v>0</v>
      </c>
      <c r="AF1017">
        <v>0</v>
      </c>
      <c r="AG1017">
        <v>2250</v>
      </c>
      <c r="AH1017">
        <v>0</v>
      </c>
      <c r="AI1017">
        <v>2250</v>
      </c>
      <c r="AJ1017">
        <v>0</v>
      </c>
      <c r="AK1017">
        <v>0</v>
      </c>
      <c r="AL1017">
        <v>0</v>
      </c>
    </row>
    <row r="1018" spans="1:38" hidden="1" x14ac:dyDescent="0.2">
      <c r="A1018">
        <v>9001134</v>
      </c>
      <c r="B1018" t="s">
        <v>3068</v>
      </c>
      <c r="C1018" t="s">
        <v>122</v>
      </c>
      <c r="D1018" t="s">
        <v>3069</v>
      </c>
      <c r="E1018" t="s">
        <v>3070</v>
      </c>
      <c r="F1018" t="s">
        <v>160</v>
      </c>
      <c r="G1018">
        <v>0</v>
      </c>
      <c r="H1018">
        <v>0</v>
      </c>
      <c r="I1018">
        <v>0</v>
      </c>
      <c r="J1018">
        <v>1.8</v>
      </c>
      <c r="L1018">
        <v>2248</v>
      </c>
      <c r="M1018">
        <v>0</v>
      </c>
      <c r="N1018">
        <v>0</v>
      </c>
      <c r="O1018">
        <v>0</v>
      </c>
      <c r="Q1018">
        <v>2248</v>
      </c>
      <c r="R1018">
        <v>41432.379999999997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40000</v>
      </c>
      <c r="Y1018">
        <v>6765.43</v>
      </c>
      <c r="Z1018">
        <v>0</v>
      </c>
      <c r="AB1018">
        <v>0</v>
      </c>
      <c r="AC1018">
        <v>0</v>
      </c>
      <c r="AD1018">
        <v>2248</v>
      </c>
      <c r="AE1018">
        <v>0</v>
      </c>
      <c r="AF1018">
        <v>0</v>
      </c>
      <c r="AG1018">
        <v>2250</v>
      </c>
      <c r="AH1018">
        <v>-2</v>
      </c>
      <c r="AI1018">
        <v>2248</v>
      </c>
      <c r="AJ1018">
        <v>0</v>
      </c>
      <c r="AK1018">
        <v>0</v>
      </c>
      <c r="AL1018">
        <v>0</v>
      </c>
    </row>
    <row r="1019" spans="1:38" hidden="1" x14ac:dyDescent="0.2">
      <c r="A1019">
        <v>9001135</v>
      </c>
      <c r="B1019" t="s">
        <v>3071</v>
      </c>
      <c r="C1019" t="s">
        <v>122</v>
      </c>
      <c r="D1019" t="s">
        <v>3072</v>
      </c>
      <c r="E1019" t="s">
        <v>3073</v>
      </c>
      <c r="F1019" t="s">
        <v>160</v>
      </c>
      <c r="G1019">
        <v>0</v>
      </c>
      <c r="H1019">
        <v>0</v>
      </c>
      <c r="I1019">
        <v>0</v>
      </c>
      <c r="J1019">
        <v>1.5</v>
      </c>
      <c r="L1019">
        <v>2250</v>
      </c>
      <c r="M1019">
        <v>0</v>
      </c>
      <c r="N1019">
        <v>0</v>
      </c>
      <c r="O1019">
        <v>0</v>
      </c>
      <c r="Q1019">
        <v>2250</v>
      </c>
      <c r="R1019">
        <v>39402.92</v>
      </c>
      <c r="S1019">
        <v>8000</v>
      </c>
      <c r="T1019">
        <v>8000</v>
      </c>
      <c r="U1019">
        <v>0</v>
      </c>
      <c r="V1019">
        <v>16000</v>
      </c>
      <c r="W1019">
        <v>0</v>
      </c>
      <c r="X1019">
        <v>40000</v>
      </c>
      <c r="Y1019">
        <v>5550.48</v>
      </c>
      <c r="Z1019">
        <v>0</v>
      </c>
      <c r="AB1019">
        <v>0</v>
      </c>
      <c r="AC1019">
        <v>0</v>
      </c>
      <c r="AD1019">
        <v>2250</v>
      </c>
      <c r="AE1019">
        <v>0</v>
      </c>
      <c r="AF1019">
        <v>0</v>
      </c>
      <c r="AG1019">
        <v>2250</v>
      </c>
      <c r="AH1019">
        <v>0</v>
      </c>
      <c r="AI1019">
        <v>2250</v>
      </c>
      <c r="AJ1019">
        <v>0</v>
      </c>
      <c r="AK1019">
        <v>0</v>
      </c>
      <c r="AL1019">
        <v>0</v>
      </c>
    </row>
    <row r="1020" spans="1:38" hidden="1" x14ac:dyDescent="0.2">
      <c r="A1020">
        <v>9001136</v>
      </c>
      <c r="B1020" t="s">
        <v>3074</v>
      </c>
      <c r="C1020" t="s">
        <v>122</v>
      </c>
      <c r="D1020" t="s">
        <v>3075</v>
      </c>
      <c r="E1020" t="s">
        <v>3076</v>
      </c>
      <c r="F1020" t="s">
        <v>160</v>
      </c>
      <c r="G1020">
        <v>0</v>
      </c>
      <c r="H1020">
        <v>0</v>
      </c>
      <c r="I1020">
        <v>0</v>
      </c>
      <c r="J1020">
        <v>1</v>
      </c>
      <c r="L1020">
        <v>2250</v>
      </c>
      <c r="M1020">
        <v>0</v>
      </c>
      <c r="N1020">
        <v>0</v>
      </c>
      <c r="O1020">
        <v>0</v>
      </c>
      <c r="Q1020">
        <v>2250</v>
      </c>
      <c r="R1020">
        <v>38635.83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40000</v>
      </c>
      <c r="Y1020">
        <v>5230.7299999999996</v>
      </c>
      <c r="Z1020">
        <v>0</v>
      </c>
      <c r="AB1020">
        <v>0</v>
      </c>
      <c r="AC1020">
        <v>0</v>
      </c>
      <c r="AD1020">
        <v>2250</v>
      </c>
      <c r="AE1020">
        <v>0</v>
      </c>
      <c r="AF1020">
        <v>0</v>
      </c>
      <c r="AG1020">
        <v>2250</v>
      </c>
      <c r="AH1020">
        <v>0</v>
      </c>
      <c r="AI1020">
        <v>2250</v>
      </c>
      <c r="AJ1020">
        <v>0</v>
      </c>
      <c r="AK1020">
        <v>0</v>
      </c>
      <c r="AL1020">
        <v>0</v>
      </c>
    </row>
    <row r="1021" spans="1:38" hidden="1" x14ac:dyDescent="0.2">
      <c r="A1021">
        <v>9001137</v>
      </c>
      <c r="B1021" t="s">
        <v>3077</v>
      </c>
      <c r="C1021" t="s">
        <v>122</v>
      </c>
      <c r="D1021" t="s">
        <v>3078</v>
      </c>
      <c r="E1021" t="s">
        <v>3079</v>
      </c>
      <c r="F1021" t="s">
        <v>160</v>
      </c>
      <c r="G1021">
        <v>0</v>
      </c>
      <c r="H1021">
        <v>0</v>
      </c>
      <c r="I1021">
        <v>0</v>
      </c>
      <c r="J1021">
        <v>1</v>
      </c>
      <c r="L1021">
        <v>2250</v>
      </c>
      <c r="M1021">
        <v>0</v>
      </c>
      <c r="N1021">
        <v>0</v>
      </c>
      <c r="O1021">
        <v>0</v>
      </c>
      <c r="Q1021">
        <v>2250</v>
      </c>
      <c r="R1021">
        <v>37564.47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40000</v>
      </c>
      <c r="Y1021">
        <v>4749.96</v>
      </c>
      <c r="Z1021">
        <v>0</v>
      </c>
      <c r="AB1021">
        <v>0</v>
      </c>
      <c r="AC1021">
        <v>0</v>
      </c>
      <c r="AD1021">
        <v>2250</v>
      </c>
      <c r="AE1021">
        <v>0</v>
      </c>
      <c r="AF1021">
        <v>0</v>
      </c>
      <c r="AG1021">
        <v>2250</v>
      </c>
      <c r="AH1021">
        <v>0</v>
      </c>
      <c r="AI1021">
        <v>2250</v>
      </c>
      <c r="AJ1021">
        <v>0</v>
      </c>
      <c r="AK1021">
        <v>0</v>
      </c>
      <c r="AL1021">
        <v>0</v>
      </c>
    </row>
    <row r="1022" spans="1:38" hidden="1" x14ac:dyDescent="0.2">
      <c r="A1022">
        <v>9001138</v>
      </c>
      <c r="B1022" t="s">
        <v>3080</v>
      </c>
      <c r="C1022" t="s">
        <v>122</v>
      </c>
      <c r="D1022" t="s">
        <v>3081</v>
      </c>
      <c r="E1022" t="s">
        <v>3082</v>
      </c>
      <c r="F1022" t="s">
        <v>160</v>
      </c>
      <c r="G1022">
        <v>0</v>
      </c>
      <c r="H1022">
        <v>0</v>
      </c>
      <c r="I1022">
        <v>0</v>
      </c>
      <c r="J1022">
        <v>1</v>
      </c>
      <c r="L1022">
        <v>2250</v>
      </c>
      <c r="M1022">
        <v>0</v>
      </c>
      <c r="N1022">
        <v>0</v>
      </c>
      <c r="O1022">
        <v>0</v>
      </c>
      <c r="Q1022">
        <v>2250</v>
      </c>
      <c r="R1022">
        <v>38635.83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40000</v>
      </c>
      <c r="Y1022">
        <v>5264.77</v>
      </c>
      <c r="Z1022">
        <v>0</v>
      </c>
      <c r="AB1022">
        <v>0</v>
      </c>
      <c r="AC1022">
        <v>0</v>
      </c>
      <c r="AD1022">
        <v>2250</v>
      </c>
      <c r="AE1022">
        <v>0</v>
      </c>
      <c r="AF1022">
        <v>0</v>
      </c>
      <c r="AG1022">
        <v>2250</v>
      </c>
      <c r="AH1022">
        <v>0</v>
      </c>
      <c r="AI1022">
        <v>2250</v>
      </c>
      <c r="AJ1022">
        <v>0</v>
      </c>
      <c r="AK1022">
        <v>0</v>
      </c>
      <c r="AL1022">
        <v>0</v>
      </c>
    </row>
    <row r="1023" spans="1:38" hidden="1" x14ac:dyDescent="0.2">
      <c r="A1023">
        <v>9001139</v>
      </c>
      <c r="B1023" t="s">
        <v>3083</v>
      </c>
      <c r="C1023" t="s">
        <v>122</v>
      </c>
      <c r="D1023" t="s">
        <v>3084</v>
      </c>
      <c r="E1023" t="s">
        <v>3085</v>
      </c>
      <c r="F1023" t="s">
        <v>160</v>
      </c>
      <c r="G1023">
        <v>0</v>
      </c>
      <c r="H1023">
        <v>0</v>
      </c>
      <c r="I1023">
        <v>0</v>
      </c>
      <c r="J1023">
        <v>1</v>
      </c>
      <c r="L1023">
        <v>2250</v>
      </c>
      <c r="M1023">
        <v>0</v>
      </c>
      <c r="N1023">
        <v>0</v>
      </c>
      <c r="O1023">
        <v>0</v>
      </c>
      <c r="Q1023">
        <v>2250</v>
      </c>
      <c r="R1023">
        <v>36819.279999999999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40000</v>
      </c>
      <c r="Y1023">
        <v>5430.4</v>
      </c>
      <c r="Z1023">
        <v>0</v>
      </c>
      <c r="AB1023">
        <v>0</v>
      </c>
      <c r="AC1023">
        <v>0</v>
      </c>
      <c r="AD1023">
        <v>2250</v>
      </c>
      <c r="AE1023">
        <v>0</v>
      </c>
      <c r="AF1023">
        <v>0</v>
      </c>
      <c r="AG1023">
        <v>2250</v>
      </c>
      <c r="AH1023">
        <v>0</v>
      </c>
      <c r="AI1023">
        <v>2250</v>
      </c>
      <c r="AJ1023">
        <v>0</v>
      </c>
      <c r="AK1023">
        <v>0</v>
      </c>
      <c r="AL1023">
        <v>0</v>
      </c>
    </row>
    <row r="1024" spans="1:38" hidden="1" x14ac:dyDescent="0.2">
      <c r="A1024">
        <v>9001140</v>
      </c>
      <c r="B1024" t="s">
        <v>3086</v>
      </c>
      <c r="C1024" t="s">
        <v>122</v>
      </c>
      <c r="D1024" t="s">
        <v>3087</v>
      </c>
      <c r="E1024" t="s">
        <v>3088</v>
      </c>
      <c r="F1024" t="s">
        <v>160</v>
      </c>
      <c r="G1024">
        <v>0</v>
      </c>
      <c r="H1024">
        <v>0</v>
      </c>
      <c r="I1024">
        <v>0</v>
      </c>
      <c r="J1024">
        <v>1.8</v>
      </c>
      <c r="L1024">
        <v>2248</v>
      </c>
      <c r="M1024">
        <v>0</v>
      </c>
      <c r="N1024">
        <v>0</v>
      </c>
      <c r="O1024">
        <v>0</v>
      </c>
      <c r="Q1024">
        <v>2248</v>
      </c>
      <c r="R1024">
        <v>41956.24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40000</v>
      </c>
      <c r="Y1024">
        <v>7022.96</v>
      </c>
      <c r="Z1024">
        <v>0</v>
      </c>
      <c r="AB1024">
        <v>0</v>
      </c>
      <c r="AC1024">
        <v>0</v>
      </c>
      <c r="AD1024">
        <v>2248</v>
      </c>
      <c r="AE1024">
        <v>0</v>
      </c>
      <c r="AF1024">
        <v>0</v>
      </c>
      <c r="AG1024">
        <v>2250</v>
      </c>
      <c r="AH1024">
        <v>-2</v>
      </c>
      <c r="AI1024">
        <v>2248</v>
      </c>
      <c r="AJ1024">
        <v>0</v>
      </c>
      <c r="AK1024">
        <v>0</v>
      </c>
      <c r="AL1024">
        <v>0</v>
      </c>
    </row>
    <row r="1025" spans="1:38" hidden="1" x14ac:dyDescent="0.2">
      <c r="A1025">
        <v>9001141</v>
      </c>
      <c r="B1025" t="s">
        <v>3089</v>
      </c>
      <c r="C1025" t="s">
        <v>122</v>
      </c>
      <c r="D1025" t="s">
        <v>3090</v>
      </c>
      <c r="E1025" t="s">
        <v>3091</v>
      </c>
      <c r="F1025" t="s">
        <v>160</v>
      </c>
      <c r="G1025">
        <v>0</v>
      </c>
      <c r="H1025">
        <v>0</v>
      </c>
      <c r="I1025">
        <v>0</v>
      </c>
      <c r="J1025">
        <v>1.8</v>
      </c>
      <c r="L1025">
        <v>2700</v>
      </c>
      <c r="M1025">
        <v>0</v>
      </c>
      <c r="N1025">
        <v>0</v>
      </c>
      <c r="O1025">
        <v>0</v>
      </c>
      <c r="Q1025">
        <v>2700</v>
      </c>
      <c r="R1025">
        <v>41559.79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40000</v>
      </c>
      <c r="Y1025">
        <v>5517.29</v>
      </c>
      <c r="Z1025">
        <v>0</v>
      </c>
      <c r="AB1025">
        <v>0</v>
      </c>
      <c r="AC1025">
        <v>0</v>
      </c>
      <c r="AD1025">
        <v>2700</v>
      </c>
      <c r="AE1025">
        <v>0</v>
      </c>
      <c r="AF1025">
        <v>0</v>
      </c>
      <c r="AG1025">
        <v>2700</v>
      </c>
      <c r="AH1025">
        <v>0</v>
      </c>
      <c r="AI1025">
        <v>2700</v>
      </c>
      <c r="AJ1025">
        <v>0</v>
      </c>
      <c r="AK1025">
        <v>0</v>
      </c>
      <c r="AL1025">
        <v>0</v>
      </c>
    </row>
    <row r="1026" spans="1:38" hidden="1" x14ac:dyDescent="0.2">
      <c r="A1026">
        <v>9001142</v>
      </c>
      <c r="B1026" t="s">
        <v>3092</v>
      </c>
      <c r="C1026" t="s">
        <v>122</v>
      </c>
      <c r="D1026" t="s">
        <v>3093</v>
      </c>
      <c r="E1026" t="s">
        <v>3094</v>
      </c>
      <c r="F1026" t="s">
        <v>160</v>
      </c>
      <c r="G1026">
        <v>0</v>
      </c>
      <c r="H1026">
        <v>0</v>
      </c>
      <c r="I1026">
        <v>0</v>
      </c>
      <c r="J1026">
        <v>1</v>
      </c>
      <c r="L1026">
        <v>2250</v>
      </c>
      <c r="M1026">
        <v>0</v>
      </c>
      <c r="N1026">
        <v>0</v>
      </c>
      <c r="O1026">
        <v>0</v>
      </c>
      <c r="Q1026">
        <v>2250</v>
      </c>
      <c r="R1026">
        <v>39304.81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40000</v>
      </c>
      <c r="Y1026">
        <v>4382.8100000000004</v>
      </c>
      <c r="Z1026">
        <v>0</v>
      </c>
      <c r="AB1026">
        <v>0</v>
      </c>
      <c r="AC1026">
        <v>0</v>
      </c>
      <c r="AD1026">
        <v>2250</v>
      </c>
      <c r="AE1026">
        <v>0</v>
      </c>
      <c r="AF1026">
        <v>0</v>
      </c>
      <c r="AG1026">
        <v>2250</v>
      </c>
      <c r="AH1026">
        <v>0</v>
      </c>
      <c r="AI1026">
        <v>2250</v>
      </c>
      <c r="AJ1026">
        <v>0</v>
      </c>
      <c r="AK1026">
        <v>0</v>
      </c>
      <c r="AL1026">
        <v>0</v>
      </c>
    </row>
    <row r="1027" spans="1:38" hidden="1" x14ac:dyDescent="0.2">
      <c r="A1027">
        <v>9001163</v>
      </c>
      <c r="B1027" t="s">
        <v>3095</v>
      </c>
      <c r="C1027" t="s">
        <v>71</v>
      </c>
      <c r="D1027" t="s">
        <v>3096</v>
      </c>
      <c r="E1027" t="s">
        <v>7613</v>
      </c>
      <c r="F1027" t="s">
        <v>105</v>
      </c>
      <c r="G1027">
        <v>0</v>
      </c>
      <c r="H1027">
        <v>0</v>
      </c>
      <c r="I1027">
        <v>0</v>
      </c>
      <c r="J1027">
        <v>3.05</v>
      </c>
      <c r="L1027">
        <v>5183.4399999999996</v>
      </c>
      <c r="M1027">
        <v>0</v>
      </c>
      <c r="N1027">
        <v>0</v>
      </c>
      <c r="O1027">
        <v>0</v>
      </c>
      <c r="Q1027">
        <v>5183.4399999999996</v>
      </c>
      <c r="R1027">
        <v>53505.07</v>
      </c>
      <c r="S1027">
        <v>2000</v>
      </c>
      <c r="T1027">
        <v>7000</v>
      </c>
      <c r="U1027">
        <v>0</v>
      </c>
      <c r="V1027">
        <v>14000</v>
      </c>
      <c r="W1027">
        <v>0</v>
      </c>
      <c r="X1027">
        <v>35000</v>
      </c>
      <c r="Y1027">
        <v>9470.2999999999993</v>
      </c>
      <c r="Z1027">
        <v>0</v>
      </c>
      <c r="AB1027">
        <v>0</v>
      </c>
      <c r="AC1027">
        <v>0</v>
      </c>
      <c r="AD1027">
        <v>5183.4399999999996</v>
      </c>
      <c r="AE1027">
        <v>0</v>
      </c>
      <c r="AF1027">
        <v>0</v>
      </c>
      <c r="AG1027">
        <v>5185</v>
      </c>
      <c r="AH1027">
        <v>-1.5600000000004002</v>
      </c>
      <c r="AI1027">
        <v>5183.4399999999996</v>
      </c>
      <c r="AJ1027">
        <v>0</v>
      </c>
      <c r="AK1027">
        <v>0</v>
      </c>
      <c r="AL1027">
        <v>0</v>
      </c>
    </row>
    <row r="1028" spans="1:38" hidden="1" x14ac:dyDescent="0.2">
      <c r="A1028">
        <v>9001164</v>
      </c>
      <c r="B1028" t="s">
        <v>3097</v>
      </c>
      <c r="C1028" t="s">
        <v>75</v>
      </c>
      <c r="D1028" t="s">
        <v>3098</v>
      </c>
      <c r="E1028" t="s">
        <v>3205</v>
      </c>
      <c r="F1028" t="s">
        <v>105</v>
      </c>
      <c r="G1028">
        <v>0</v>
      </c>
      <c r="H1028">
        <v>0</v>
      </c>
      <c r="I1028">
        <v>0</v>
      </c>
      <c r="J1028">
        <v>1.65</v>
      </c>
      <c r="L1028">
        <v>2804.16</v>
      </c>
      <c r="M1028">
        <v>0</v>
      </c>
      <c r="N1028">
        <v>0</v>
      </c>
      <c r="O1028">
        <v>0</v>
      </c>
      <c r="Q1028">
        <v>2804.16</v>
      </c>
      <c r="R1028">
        <v>31881.79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35000</v>
      </c>
      <c r="Y1028">
        <v>4636.96</v>
      </c>
      <c r="Z1028">
        <v>0</v>
      </c>
      <c r="AB1028">
        <v>0</v>
      </c>
      <c r="AC1028">
        <v>0</v>
      </c>
      <c r="AD1028">
        <v>2804.16</v>
      </c>
      <c r="AE1028">
        <v>0</v>
      </c>
      <c r="AF1028">
        <v>0</v>
      </c>
      <c r="AG1028">
        <v>2805</v>
      </c>
      <c r="AH1028">
        <v>-0.84000000000014552</v>
      </c>
      <c r="AI1028">
        <v>2804.16</v>
      </c>
      <c r="AJ1028">
        <v>0</v>
      </c>
      <c r="AK1028">
        <v>0</v>
      </c>
      <c r="AL1028">
        <v>0</v>
      </c>
    </row>
    <row r="1029" spans="1:38" hidden="1" x14ac:dyDescent="0.2">
      <c r="A1029">
        <v>9001165</v>
      </c>
      <c r="B1029" t="s">
        <v>3099</v>
      </c>
      <c r="C1029" t="s">
        <v>75</v>
      </c>
      <c r="D1029" t="s">
        <v>3100</v>
      </c>
      <c r="E1029" t="s">
        <v>3206</v>
      </c>
      <c r="F1029" t="s">
        <v>105</v>
      </c>
      <c r="G1029">
        <v>0</v>
      </c>
      <c r="H1029">
        <v>0</v>
      </c>
      <c r="I1029">
        <v>0</v>
      </c>
      <c r="J1029">
        <v>1.65</v>
      </c>
      <c r="L1029">
        <v>2804.16</v>
      </c>
      <c r="M1029">
        <v>0</v>
      </c>
      <c r="N1029">
        <v>0</v>
      </c>
      <c r="O1029">
        <v>0</v>
      </c>
      <c r="Q1029">
        <v>2804.16</v>
      </c>
      <c r="R1029">
        <v>32085.38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35000</v>
      </c>
      <c r="Y1029">
        <v>4636.96</v>
      </c>
      <c r="Z1029">
        <v>0</v>
      </c>
      <c r="AB1029">
        <v>0</v>
      </c>
      <c r="AC1029">
        <v>0</v>
      </c>
      <c r="AD1029">
        <v>2804.16</v>
      </c>
      <c r="AE1029">
        <v>0</v>
      </c>
      <c r="AF1029">
        <v>0</v>
      </c>
      <c r="AG1029">
        <v>2805</v>
      </c>
      <c r="AH1029">
        <v>-0.84000000000014552</v>
      </c>
      <c r="AI1029">
        <v>2804.16</v>
      </c>
      <c r="AJ1029">
        <v>0</v>
      </c>
      <c r="AK1029">
        <v>0</v>
      </c>
      <c r="AL1029">
        <v>0</v>
      </c>
    </row>
    <row r="1030" spans="1:38" hidden="1" x14ac:dyDescent="0.2">
      <c r="A1030">
        <v>9001167</v>
      </c>
      <c r="B1030" t="s">
        <v>3101</v>
      </c>
      <c r="C1030" t="s">
        <v>101</v>
      </c>
      <c r="D1030" t="s">
        <v>3102</v>
      </c>
      <c r="E1030" t="s">
        <v>3103</v>
      </c>
      <c r="F1030" t="s">
        <v>160</v>
      </c>
      <c r="G1030">
        <v>0</v>
      </c>
      <c r="H1030">
        <v>0</v>
      </c>
      <c r="I1030">
        <v>0</v>
      </c>
      <c r="J1030">
        <v>1</v>
      </c>
      <c r="L1030">
        <v>1718.49</v>
      </c>
      <c r="M1030">
        <v>0</v>
      </c>
      <c r="N1030">
        <v>0</v>
      </c>
      <c r="O1030">
        <v>0</v>
      </c>
      <c r="Q1030">
        <v>1718.49</v>
      </c>
      <c r="R1030">
        <v>28983.320000000003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35000</v>
      </c>
      <c r="Y1030">
        <v>4636.96</v>
      </c>
      <c r="Z1030">
        <v>0</v>
      </c>
      <c r="AB1030">
        <v>0</v>
      </c>
      <c r="AC1030">
        <v>0</v>
      </c>
      <c r="AD1030">
        <v>1718.49</v>
      </c>
      <c r="AE1030">
        <v>0</v>
      </c>
      <c r="AF1030">
        <v>0</v>
      </c>
      <c r="AG1030">
        <v>1722.4</v>
      </c>
      <c r="AH1030">
        <v>-3.9100000000000819</v>
      </c>
      <c r="AI1030">
        <v>1718.49</v>
      </c>
      <c r="AJ1030">
        <v>0</v>
      </c>
      <c r="AK1030">
        <v>0</v>
      </c>
      <c r="AL1030">
        <v>0</v>
      </c>
    </row>
    <row r="1031" spans="1:38" hidden="1" x14ac:dyDescent="0.2">
      <c r="A1031">
        <v>9001144</v>
      </c>
      <c r="B1031" t="s">
        <v>364</v>
      </c>
      <c r="C1031" t="s">
        <v>101</v>
      </c>
      <c r="D1031" t="s">
        <v>3104</v>
      </c>
      <c r="E1031" t="s">
        <v>9454</v>
      </c>
      <c r="F1031" t="s">
        <v>160</v>
      </c>
      <c r="G1031">
        <v>0</v>
      </c>
      <c r="H1031">
        <v>0</v>
      </c>
      <c r="I1031">
        <v>0</v>
      </c>
      <c r="J1031">
        <v>1</v>
      </c>
      <c r="L1031">
        <v>1710.87</v>
      </c>
      <c r="M1031">
        <v>0</v>
      </c>
      <c r="N1031">
        <v>0</v>
      </c>
      <c r="O1031">
        <v>0</v>
      </c>
      <c r="Q1031">
        <v>1710.87</v>
      </c>
      <c r="R1031">
        <v>28944.95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35000</v>
      </c>
      <c r="Y1031">
        <v>4636.96</v>
      </c>
      <c r="Z1031">
        <v>0</v>
      </c>
      <c r="AB1031">
        <v>0</v>
      </c>
      <c r="AC1031">
        <v>0</v>
      </c>
      <c r="AD1031">
        <v>1710.87</v>
      </c>
      <c r="AE1031">
        <v>0</v>
      </c>
      <c r="AF1031">
        <v>0</v>
      </c>
      <c r="AG1031">
        <v>1724.15</v>
      </c>
      <c r="AH1031">
        <v>-13.2800000000002</v>
      </c>
      <c r="AI1031">
        <v>1710.87</v>
      </c>
      <c r="AJ1031">
        <v>0</v>
      </c>
      <c r="AK1031">
        <v>0</v>
      </c>
      <c r="AL1031">
        <v>0</v>
      </c>
    </row>
    <row r="1032" spans="1:38" hidden="1" x14ac:dyDescent="0.2">
      <c r="A1032">
        <v>9001145</v>
      </c>
      <c r="B1032" t="s">
        <v>3105</v>
      </c>
      <c r="C1032" t="s">
        <v>101</v>
      </c>
      <c r="D1032" t="s">
        <v>3106</v>
      </c>
      <c r="E1032" t="s">
        <v>8451</v>
      </c>
      <c r="F1032" t="s">
        <v>160</v>
      </c>
      <c r="G1032">
        <v>0</v>
      </c>
      <c r="H1032">
        <v>0</v>
      </c>
      <c r="I1032">
        <v>0</v>
      </c>
      <c r="J1032">
        <v>1</v>
      </c>
      <c r="L1032">
        <v>1703.93</v>
      </c>
      <c r="M1032">
        <v>0</v>
      </c>
      <c r="N1032">
        <v>0</v>
      </c>
      <c r="O1032">
        <v>0</v>
      </c>
      <c r="Q1032">
        <v>1703.93</v>
      </c>
      <c r="R1032">
        <v>28946.07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35000</v>
      </c>
      <c r="Y1032">
        <v>4636.96</v>
      </c>
      <c r="Z1032">
        <v>0</v>
      </c>
      <c r="AB1032">
        <v>0</v>
      </c>
      <c r="AC1032">
        <v>0</v>
      </c>
      <c r="AD1032">
        <v>1703.93</v>
      </c>
      <c r="AE1032">
        <v>0</v>
      </c>
      <c r="AF1032">
        <v>0</v>
      </c>
      <c r="AG1032">
        <v>1729.74</v>
      </c>
      <c r="AH1032">
        <v>-25.809999999999945</v>
      </c>
      <c r="AI1032">
        <v>1703.93</v>
      </c>
      <c r="AJ1032">
        <v>0</v>
      </c>
      <c r="AK1032">
        <v>0</v>
      </c>
      <c r="AL1032">
        <v>0</v>
      </c>
    </row>
    <row r="1033" spans="1:38" hidden="1" x14ac:dyDescent="0.2">
      <c r="A1033">
        <v>9001146</v>
      </c>
      <c r="B1033" t="s">
        <v>1283</v>
      </c>
      <c r="C1033" t="s">
        <v>101</v>
      </c>
      <c r="D1033" t="s">
        <v>3107</v>
      </c>
      <c r="E1033" t="s">
        <v>3108</v>
      </c>
      <c r="F1033" t="s">
        <v>160</v>
      </c>
      <c r="G1033">
        <v>0</v>
      </c>
      <c r="H1033">
        <v>0</v>
      </c>
      <c r="I1033">
        <v>0</v>
      </c>
      <c r="J1033">
        <v>1</v>
      </c>
      <c r="L1033">
        <v>1710.87</v>
      </c>
      <c r="M1033">
        <v>0</v>
      </c>
      <c r="N1033">
        <v>0</v>
      </c>
      <c r="O1033">
        <v>0</v>
      </c>
      <c r="Q1033">
        <v>1710.87</v>
      </c>
      <c r="R1033">
        <v>28718.41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35000</v>
      </c>
      <c r="Y1033">
        <v>4636.96</v>
      </c>
      <c r="Z1033">
        <v>0</v>
      </c>
      <c r="AB1033">
        <v>0</v>
      </c>
      <c r="AC1033">
        <v>0</v>
      </c>
      <c r="AD1033">
        <v>1710.87</v>
      </c>
      <c r="AE1033">
        <v>0</v>
      </c>
      <c r="AF1033">
        <v>0</v>
      </c>
      <c r="AG1033">
        <v>1731.13</v>
      </c>
      <c r="AH1033">
        <v>-20.260000000000218</v>
      </c>
      <c r="AI1033">
        <v>1710.87</v>
      </c>
      <c r="AJ1033">
        <v>0</v>
      </c>
      <c r="AK1033">
        <v>0</v>
      </c>
      <c r="AL1033">
        <v>0</v>
      </c>
    </row>
    <row r="1034" spans="1:38" hidden="1" x14ac:dyDescent="0.2">
      <c r="A1034">
        <v>9001147</v>
      </c>
      <c r="B1034" t="s">
        <v>3109</v>
      </c>
      <c r="C1034" t="s">
        <v>97</v>
      </c>
      <c r="D1034" t="s">
        <v>3207</v>
      </c>
      <c r="E1034" t="s">
        <v>3208</v>
      </c>
      <c r="F1034" t="s">
        <v>160</v>
      </c>
      <c r="G1034">
        <v>0</v>
      </c>
      <c r="H1034">
        <v>0</v>
      </c>
      <c r="I1034">
        <v>0</v>
      </c>
      <c r="J1034">
        <v>1</v>
      </c>
      <c r="L1034">
        <v>1747.54</v>
      </c>
      <c r="M1034">
        <v>0</v>
      </c>
      <c r="N1034">
        <v>0</v>
      </c>
      <c r="O1034">
        <v>0</v>
      </c>
      <c r="Q1034">
        <v>1747.54</v>
      </c>
      <c r="R1034">
        <v>30387.27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35000</v>
      </c>
      <c r="Y1034">
        <v>4636.96</v>
      </c>
      <c r="Z1034">
        <v>0</v>
      </c>
      <c r="AB1034">
        <v>0</v>
      </c>
      <c r="AC1034">
        <v>0</v>
      </c>
      <c r="AD1034">
        <v>1747.54</v>
      </c>
      <c r="AE1034">
        <v>0</v>
      </c>
      <c r="AF1034">
        <v>0</v>
      </c>
      <c r="AG1034">
        <v>1748.32</v>
      </c>
      <c r="AH1034">
        <v>-0.77999999999997272</v>
      </c>
      <c r="AI1034">
        <v>1747.54</v>
      </c>
      <c r="AJ1034">
        <v>0</v>
      </c>
      <c r="AK1034">
        <v>0</v>
      </c>
      <c r="AL1034">
        <v>0</v>
      </c>
    </row>
    <row r="1035" spans="1:38" hidden="1" x14ac:dyDescent="0.2">
      <c r="A1035">
        <v>9001148</v>
      </c>
      <c r="B1035" t="s">
        <v>3110</v>
      </c>
      <c r="C1035" t="s">
        <v>101</v>
      </c>
      <c r="D1035" t="s">
        <v>3111</v>
      </c>
      <c r="E1035" t="s">
        <v>3112</v>
      </c>
      <c r="F1035" t="s">
        <v>160</v>
      </c>
      <c r="G1035">
        <v>0</v>
      </c>
      <c r="H1035">
        <v>0</v>
      </c>
      <c r="I1035">
        <v>0</v>
      </c>
      <c r="J1035">
        <v>1</v>
      </c>
      <c r="L1035">
        <v>1718.49</v>
      </c>
      <c r="M1035">
        <v>0</v>
      </c>
      <c r="N1035">
        <v>0</v>
      </c>
      <c r="O1035">
        <v>0</v>
      </c>
      <c r="Q1035">
        <v>1718.49</v>
      </c>
      <c r="R1035">
        <v>28722.7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35000</v>
      </c>
      <c r="Y1035">
        <v>4636.96</v>
      </c>
      <c r="Z1035">
        <v>0</v>
      </c>
      <c r="AB1035">
        <v>0</v>
      </c>
      <c r="AC1035">
        <v>0</v>
      </c>
      <c r="AD1035">
        <v>1718.49</v>
      </c>
      <c r="AE1035">
        <v>0</v>
      </c>
      <c r="AF1035">
        <v>0</v>
      </c>
      <c r="AG1035">
        <v>1722.4</v>
      </c>
      <c r="AH1035">
        <v>-3.9100000000000819</v>
      </c>
      <c r="AI1035">
        <v>1718.49</v>
      </c>
      <c r="AJ1035">
        <v>0</v>
      </c>
      <c r="AK1035">
        <v>0</v>
      </c>
      <c r="AL1035">
        <v>0</v>
      </c>
    </row>
    <row r="1036" spans="1:38" hidden="1" x14ac:dyDescent="0.2">
      <c r="A1036">
        <v>9001149</v>
      </c>
      <c r="B1036" t="s">
        <v>3113</v>
      </c>
      <c r="C1036" t="s">
        <v>101</v>
      </c>
      <c r="D1036" t="s">
        <v>3114</v>
      </c>
      <c r="E1036" t="s">
        <v>3115</v>
      </c>
      <c r="F1036" t="s">
        <v>160</v>
      </c>
      <c r="G1036">
        <v>0</v>
      </c>
      <c r="H1036">
        <v>0</v>
      </c>
      <c r="I1036">
        <v>0</v>
      </c>
      <c r="J1036">
        <v>1</v>
      </c>
      <c r="L1036">
        <v>1725.43</v>
      </c>
      <c r="M1036">
        <v>0</v>
      </c>
      <c r="N1036">
        <v>0</v>
      </c>
      <c r="O1036">
        <v>0</v>
      </c>
      <c r="Q1036">
        <v>1725.43</v>
      </c>
      <c r="R1036">
        <v>28952.82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35000</v>
      </c>
      <c r="Y1036">
        <v>4636.96</v>
      </c>
      <c r="Z1036">
        <v>0</v>
      </c>
      <c r="AB1036">
        <v>0</v>
      </c>
      <c r="AC1036">
        <v>0</v>
      </c>
      <c r="AD1036">
        <v>1725.43</v>
      </c>
      <c r="AE1036">
        <v>0</v>
      </c>
      <c r="AF1036">
        <v>0</v>
      </c>
      <c r="AG1036">
        <v>1722.4</v>
      </c>
      <c r="AH1036">
        <v>3.0299999999999727</v>
      </c>
      <c r="AI1036">
        <v>1725.43</v>
      </c>
      <c r="AJ1036">
        <v>0</v>
      </c>
      <c r="AK1036">
        <v>0</v>
      </c>
      <c r="AL1036">
        <v>0</v>
      </c>
    </row>
    <row r="1037" spans="1:38" hidden="1" x14ac:dyDescent="0.2">
      <c r="A1037">
        <v>9001150</v>
      </c>
      <c r="B1037" t="s">
        <v>3116</v>
      </c>
      <c r="C1037" t="s">
        <v>101</v>
      </c>
      <c r="D1037" t="s">
        <v>3117</v>
      </c>
      <c r="E1037" t="s">
        <v>3118</v>
      </c>
      <c r="F1037" t="s">
        <v>160</v>
      </c>
      <c r="G1037">
        <v>0</v>
      </c>
      <c r="H1037">
        <v>0</v>
      </c>
      <c r="I1037">
        <v>0</v>
      </c>
      <c r="J1037">
        <v>1</v>
      </c>
      <c r="L1037">
        <v>1703.93</v>
      </c>
      <c r="M1037">
        <v>0</v>
      </c>
      <c r="N1037">
        <v>0</v>
      </c>
      <c r="O1037">
        <v>0</v>
      </c>
      <c r="Q1037">
        <v>1703.93</v>
      </c>
      <c r="R1037">
        <v>28536.98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35000</v>
      </c>
      <c r="Y1037">
        <v>4636.96</v>
      </c>
      <c r="Z1037">
        <v>0</v>
      </c>
      <c r="AB1037">
        <v>0</v>
      </c>
      <c r="AC1037">
        <v>0</v>
      </c>
      <c r="AD1037">
        <v>1703.93</v>
      </c>
      <c r="AE1037">
        <v>0</v>
      </c>
      <c r="AF1037">
        <v>0</v>
      </c>
      <c r="AG1037">
        <v>1712.98</v>
      </c>
      <c r="AH1037">
        <v>-9.0499999999999545</v>
      </c>
      <c r="AI1037">
        <v>1703.93</v>
      </c>
      <c r="AJ1037">
        <v>0</v>
      </c>
      <c r="AK1037">
        <v>0</v>
      </c>
      <c r="AL1037">
        <v>0</v>
      </c>
    </row>
    <row r="1038" spans="1:38" hidden="1" x14ac:dyDescent="0.2">
      <c r="A1038">
        <v>9001151</v>
      </c>
      <c r="B1038" t="s">
        <v>3119</v>
      </c>
      <c r="C1038" t="s">
        <v>101</v>
      </c>
      <c r="D1038" t="s">
        <v>3209</v>
      </c>
      <c r="E1038" t="s">
        <v>3120</v>
      </c>
      <c r="F1038" t="s">
        <v>160</v>
      </c>
      <c r="G1038">
        <v>0</v>
      </c>
      <c r="H1038">
        <v>0</v>
      </c>
      <c r="I1038">
        <v>0</v>
      </c>
      <c r="J1038">
        <v>1</v>
      </c>
      <c r="L1038">
        <v>1717.8</v>
      </c>
      <c r="M1038">
        <v>0</v>
      </c>
      <c r="N1038">
        <v>0</v>
      </c>
      <c r="O1038">
        <v>0</v>
      </c>
      <c r="Q1038">
        <v>1717.8</v>
      </c>
      <c r="R1038">
        <v>29131.13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35000</v>
      </c>
      <c r="Y1038">
        <v>4636.96</v>
      </c>
      <c r="Z1038">
        <v>0</v>
      </c>
      <c r="AB1038">
        <v>0</v>
      </c>
      <c r="AC1038">
        <v>0</v>
      </c>
      <c r="AD1038">
        <v>1717.8</v>
      </c>
      <c r="AE1038">
        <v>0</v>
      </c>
      <c r="AF1038">
        <v>0</v>
      </c>
      <c r="AG1038">
        <v>1701.81</v>
      </c>
      <c r="AH1038">
        <v>15.990000000000009</v>
      </c>
      <c r="AI1038">
        <v>1717.8</v>
      </c>
      <c r="AJ1038">
        <v>0</v>
      </c>
      <c r="AK1038">
        <v>0</v>
      </c>
      <c r="AL1038">
        <v>0</v>
      </c>
    </row>
    <row r="1039" spans="1:38" hidden="1" x14ac:dyDescent="0.2">
      <c r="A1039">
        <v>9001152</v>
      </c>
      <c r="B1039" t="s">
        <v>3121</v>
      </c>
      <c r="C1039" t="s">
        <v>101</v>
      </c>
      <c r="D1039" t="s">
        <v>3122</v>
      </c>
      <c r="E1039" t="s">
        <v>3123</v>
      </c>
      <c r="F1039" t="s">
        <v>160</v>
      </c>
      <c r="G1039">
        <v>0</v>
      </c>
      <c r="H1039">
        <v>0</v>
      </c>
      <c r="I1039">
        <v>0</v>
      </c>
      <c r="J1039">
        <v>1</v>
      </c>
      <c r="L1039">
        <v>1724.74</v>
      </c>
      <c r="M1039">
        <v>0</v>
      </c>
      <c r="N1039">
        <v>0</v>
      </c>
      <c r="O1039">
        <v>0</v>
      </c>
      <c r="Q1039">
        <v>1724.74</v>
      </c>
      <c r="R1039">
        <v>29172.31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35000</v>
      </c>
      <c r="Y1039">
        <v>4636.96</v>
      </c>
      <c r="Z1039">
        <v>0</v>
      </c>
      <c r="AB1039">
        <v>0</v>
      </c>
      <c r="AC1039">
        <v>0</v>
      </c>
      <c r="AD1039">
        <v>1724.74</v>
      </c>
      <c r="AE1039">
        <v>0</v>
      </c>
      <c r="AF1039">
        <v>0</v>
      </c>
      <c r="AG1039">
        <v>1733.92</v>
      </c>
      <c r="AH1039">
        <v>-9.1800000000000637</v>
      </c>
      <c r="AI1039">
        <v>1724.74</v>
      </c>
      <c r="AJ1039">
        <v>0</v>
      </c>
      <c r="AK1039">
        <v>0</v>
      </c>
      <c r="AL1039">
        <v>0</v>
      </c>
    </row>
    <row r="1040" spans="1:38" hidden="1" x14ac:dyDescent="0.2">
      <c r="A1040">
        <v>9001153</v>
      </c>
      <c r="B1040" t="s">
        <v>3124</v>
      </c>
      <c r="C1040" t="s">
        <v>101</v>
      </c>
      <c r="D1040" t="s">
        <v>3125</v>
      </c>
      <c r="E1040" t="s">
        <v>3126</v>
      </c>
      <c r="F1040" t="s">
        <v>160</v>
      </c>
      <c r="G1040">
        <v>0</v>
      </c>
      <c r="H1040">
        <v>0</v>
      </c>
      <c r="I1040">
        <v>0</v>
      </c>
      <c r="J1040">
        <v>1</v>
      </c>
      <c r="L1040">
        <v>1718.49</v>
      </c>
      <c r="M1040">
        <v>0</v>
      </c>
      <c r="N1040">
        <v>0</v>
      </c>
      <c r="O1040">
        <v>0</v>
      </c>
      <c r="Q1040">
        <v>1718.49</v>
      </c>
      <c r="R1040">
        <v>28783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35000</v>
      </c>
      <c r="Y1040">
        <v>4636.96</v>
      </c>
      <c r="Z1040">
        <v>0</v>
      </c>
      <c r="AB1040">
        <v>0</v>
      </c>
      <c r="AC1040">
        <v>0</v>
      </c>
      <c r="AD1040">
        <v>1718.49</v>
      </c>
      <c r="AE1040">
        <v>0</v>
      </c>
      <c r="AF1040">
        <v>0</v>
      </c>
      <c r="AG1040">
        <v>1722.4</v>
      </c>
      <c r="AH1040">
        <v>-3.9100000000000819</v>
      </c>
      <c r="AI1040">
        <v>1718.49</v>
      </c>
      <c r="AJ1040">
        <v>0</v>
      </c>
      <c r="AK1040">
        <v>0</v>
      </c>
      <c r="AL1040">
        <v>0</v>
      </c>
    </row>
    <row r="1041" spans="1:38" hidden="1" x14ac:dyDescent="0.2">
      <c r="A1041">
        <v>9001154</v>
      </c>
      <c r="B1041" t="s">
        <v>3127</v>
      </c>
      <c r="C1041" t="s">
        <v>101</v>
      </c>
      <c r="D1041" t="s">
        <v>3128</v>
      </c>
      <c r="E1041" t="s">
        <v>3129</v>
      </c>
      <c r="F1041" t="s">
        <v>160</v>
      </c>
      <c r="G1041">
        <v>0</v>
      </c>
      <c r="H1041">
        <v>0</v>
      </c>
      <c r="I1041">
        <v>0</v>
      </c>
      <c r="J1041">
        <v>1</v>
      </c>
      <c r="L1041">
        <v>1724.74</v>
      </c>
      <c r="M1041">
        <v>0</v>
      </c>
      <c r="N1041">
        <v>0</v>
      </c>
      <c r="O1041">
        <v>0</v>
      </c>
      <c r="Q1041">
        <v>1724.74</v>
      </c>
      <c r="R1041">
        <v>28955.940000000002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35000</v>
      </c>
      <c r="Y1041">
        <v>4636.96</v>
      </c>
      <c r="Z1041">
        <v>0</v>
      </c>
      <c r="AB1041">
        <v>0</v>
      </c>
      <c r="AC1041">
        <v>0</v>
      </c>
      <c r="AD1041">
        <v>1724.74</v>
      </c>
      <c r="AE1041">
        <v>0</v>
      </c>
      <c r="AF1041">
        <v>0</v>
      </c>
      <c r="AG1041">
        <v>1712.98</v>
      </c>
      <c r="AH1041">
        <v>11.759999999999991</v>
      </c>
      <c r="AI1041">
        <v>1724.74</v>
      </c>
      <c r="AJ1041">
        <v>0</v>
      </c>
      <c r="AK1041">
        <v>0</v>
      </c>
      <c r="AL1041">
        <v>0</v>
      </c>
    </row>
    <row r="1042" spans="1:38" hidden="1" x14ac:dyDescent="0.2">
      <c r="A1042">
        <v>9001155</v>
      </c>
      <c r="B1042" t="s">
        <v>3130</v>
      </c>
      <c r="C1042" t="s">
        <v>101</v>
      </c>
      <c r="D1042" t="s">
        <v>3131</v>
      </c>
      <c r="E1042" t="s">
        <v>3132</v>
      </c>
      <c r="F1042" t="s">
        <v>160</v>
      </c>
      <c r="G1042">
        <v>0</v>
      </c>
      <c r="H1042">
        <v>0</v>
      </c>
      <c r="I1042">
        <v>0</v>
      </c>
      <c r="J1042">
        <v>1</v>
      </c>
      <c r="L1042">
        <v>1724.74</v>
      </c>
      <c r="M1042">
        <v>0</v>
      </c>
      <c r="N1042">
        <v>0</v>
      </c>
      <c r="O1042">
        <v>0</v>
      </c>
      <c r="Q1042">
        <v>1724.74</v>
      </c>
      <c r="R1042">
        <v>28646.59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35000</v>
      </c>
      <c r="Y1042">
        <v>4304.96</v>
      </c>
      <c r="Z1042">
        <v>0</v>
      </c>
      <c r="AB1042">
        <v>0</v>
      </c>
      <c r="AC1042">
        <v>0</v>
      </c>
      <c r="AD1042">
        <v>1724.74</v>
      </c>
      <c r="AE1042">
        <v>0</v>
      </c>
      <c r="AF1042">
        <v>0</v>
      </c>
      <c r="AG1042">
        <v>1733.92</v>
      </c>
      <c r="AH1042">
        <v>-9.1800000000000637</v>
      </c>
      <c r="AI1042">
        <v>1724.74</v>
      </c>
      <c r="AJ1042">
        <v>0</v>
      </c>
      <c r="AK1042">
        <v>0</v>
      </c>
      <c r="AL1042">
        <v>0</v>
      </c>
    </row>
    <row r="1043" spans="1:38" hidden="1" x14ac:dyDescent="0.2">
      <c r="A1043">
        <v>9001156</v>
      </c>
      <c r="B1043" t="s">
        <v>3133</v>
      </c>
      <c r="C1043" t="s">
        <v>101</v>
      </c>
      <c r="D1043" t="s">
        <v>3134</v>
      </c>
      <c r="E1043" t="s">
        <v>3135</v>
      </c>
      <c r="F1043" t="s">
        <v>160</v>
      </c>
      <c r="G1043">
        <v>0</v>
      </c>
      <c r="H1043">
        <v>0</v>
      </c>
      <c r="I1043">
        <v>0</v>
      </c>
      <c r="J1043">
        <v>1</v>
      </c>
      <c r="L1043">
        <v>1711.56</v>
      </c>
      <c r="M1043">
        <v>0</v>
      </c>
      <c r="N1043">
        <v>0</v>
      </c>
      <c r="O1043">
        <v>0</v>
      </c>
      <c r="Q1043">
        <v>1711.56</v>
      </c>
      <c r="R1043">
        <v>28733.41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35000</v>
      </c>
      <c r="Y1043">
        <v>4636.96</v>
      </c>
      <c r="Z1043">
        <v>0</v>
      </c>
      <c r="AB1043">
        <v>0</v>
      </c>
      <c r="AC1043">
        <v>0</v>
      </c>
      <c r="AD1043">
        <v>1711.56</v>
      </c>
      <c r="AE1043">
        <v>0</v>
      </c>
      <c r="AF1043">
        <v>0</v>
      </c>
      <c r="AG1043">
        <v>1725.2</v>
      </c>
      <c r="AH1043">
        <v>-13.6400000000001</v>
      </c>
      <c r="AI1043">
        <v>1711.56</v>
      </c>
      <c r="AJ1043">
        <v>0</v>
      </c>
      <c r="AK1043">
        <v>0</v>
      </c>
      <c r="AL1043">
        <v>0</v>
      </c>
    </row>
    <row r="1044" spans="1:38" hidden="1" x14ac:dyDescent="0.2">
      <c r="A1044">
        <v>9001157</v>
      </c>
      <c r="B1044" t="s">
        <v>3136</v>
      </c>
      <c r="C1044" t="s">
        <v>101</v>
      </c>
      <c r="D1044" t="s">
        <v>3137</v>
      </c>
      <c r="E1044" t="s">
        <v>3138</v>
      </c>
      <c r="F1044" t="s">
        <v>160</v>
      </c>
      <c r="G1044">
        <v>0</v>
      </c>
      <c r="H1044">
        <v>0</v>
      </c>
      <c r="I1044">
        <v>0</v>
      </c>
      <c r="J1044">
        <v>1</v>
      </c>
      <c r="L1044">
        <v>1711.56</v>
      </c>
      <c r="M1044">
        <v>0</v>
      </c>
      <c r="N1044">
        <v>0</v>
      </c>
      <c r="O1044">
        <v>0</v>
      </c>
      <c r="Q1044">
        <v>1711.56</v>
      </c>
      <c r="R1044">
        <v>28729.58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35000</v>
      </c>
      <c r="Y1044">
        <v>4636.96</v>
      </c>
      <c r="Z1044">
        <v>0</v>
      </c>
      <c r="AB1044">
        <v>0</v>
      </c>
      <c r="AC1044">
        <v>0</v>
      </c>
      <c r="AD1044">
        <v>1711.56</v>
      </c>
      <c r="AE1044">
        <v>0</v>
      </c>
      <c r="AF1044">
        <v>0</v>
      </c>
      <c r="AG1044">
        <v>1722.4</v>
      </c>
      <c r="AH1044">
        <v>-10.840000000000146</v>
      </c>
      <c r="AI1044">
        <v>1711.56</v>
      </c>
      <c r="AJ1044">
        <v>0</v>
      </c>
      <c r="AK1044">
        <v>0</v>
      </c>
      <c r="AL1044">
        <v>0</v>
      </c>
    </row>
    <row r="1045" spans="1:38" hidden="1" x14ac:dyDescent="0.2">
      <c r="A1045">
        <v>9001158</v>
      </c>
      <c r="B1045" t="s">
        <v>3139</v>
      </c>
      <c r="C1045" t="s">
        <v>101</v>
      </c>
      <c r="D1045" t="s">
        <v>3140</v>
      </c>
      <c r="E1045" t="s">
        <v>9455</v>
      </c>
      <c r="F1045" t="s">
        <v>160</v>
      </c>
      <c r="G1045">
        <v>0</v>
      </c>
      <c r="H1045">
        <v>0</v>
      </c>
      <c r="I1045">
        <v>0</v>
      </c>
      <c r="J1045">
        <v>1</v>
      </c>
      <c r="L1045">
        <v>1717.8</v>
      </c>
      <c r="M1045">
        <v>0</v>
      </c>
      <c r="N1045">
        <v>0</v>
      </c>
      <c r="O1045">
        <v>0</v>
      </c>
      <c r="Q1045">
        <v>1717.8</v>
      </c>
      <c r="R1045">
        <v>29133.93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35000</v>
      </c>
      <c r="Y1045">
        <v>4636.96</v>
      </c>
      <c r="Z1045">
        <v>0</v>
      </c>
      <c r="AB1045">
        <v>0</v>
      </c>
      <c r="AC1045">
        <v>0</v>
      </c>
      <c r="AD1045">
        <v>1717.8</v>
      </c>
      <c r="AE1045">
        <v>0</v>
      </c>
      <c r="AF1045">
        <v>0</v>
      </c>
      <c r="AG1045">
        <v>1712.98</v>
      </c>
      <c r="AH1045">
        <v>4.8199999999999363</v>
      </c>
      <c r="AI1045">
        <v>1717.8</v>
      </c>
      <c r="AJ1045">
        <v>0</v>
      </c>
      <c r="AK1045">
        <v>0</v>
      </c>
      <c r="AL1045">
        <v>0</v>
      </c>
    </row>
    <row r="1046" spans="1:38" hidden="1" x14ac:dyDescent="0.2">
      <c r="A1046">
        <v>9001159</v>
      </c>
      <c r="B1046" t="s">
        <v>3141</v>
      </c>
      <c r="C1046" t="s">
        <v>101</v>
      </c>
      <c r="D1046" t="s">
        <v>3142</v>
      </c>
      <c r="E1046" t="s">
        <v>3143</v>
      </c>
      <c r="F1046" t="s">
        <v>160</v>
      </c>
      <c r="G1046">
        <v>0</v>
      </c>
      <c r="H1046">
        <v>0</v>
      </c>
      <c r="I1046">
        <v>0</v>
      </c>
      <c r="J1046">
        <v>1</v>
      </c>
      <c r="L1046">
        <v>1718.49</v>
      </c>
      <c r="M1046">
        <v>0</v>
      </c>
      <c r="N1046">
        <v>0</v>
      </c>
      <c r="O1046">
        <v>0</v>
      </c>
      <c r="Q1046">
        <v>1718.49</v>
      </c>
      <c r="R1046">
        <v>28739.54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35000</v>
      </c>
      <c r="Y1046">
        <v>4636.96</v>
      </c>
      <c r="Z1046">
        <v>0</v>
      </c>
      <c r="AB1046">
        <v>0</v>
      </c>
      <c r="AC1046">
        <v>0</v>
      </c>
      <c r="AD1046">
        <v>1718.49</v>
      </c>
      <c r="AE1046">
        <v>0</v>
      </c>
      <c r="AF1046">
        <v>0</v>
      </c>
      <c r="AG1046">
        <v>1722.4</v>
      </c>
      <c r="AH1046">
        <v>-3.9100000000000819</v>
      </c>
      <c r="AI1046">
        <v>1718.49</v>
      </c>
      <c r="AJ1046">
        <v>0</v>
      </c>
      <c r="AK1046">
        <v>0</v>
      </c>
      <c r="AL1046">
        <v>0</v>
      </c>
    </row>
    <row r="1047" spans="1:38" hidden="1" x14ac:dyDescent="0.2">
      <c r="A1047">
        <v>9001160</v>
      </c>
      <c r="B1047" t="s">
        <v>3144</v>
      </c>
      <c r="C1047" t="s">
        <v>97</v>
      </c>
      <c r="D1047" t="s">
        <v>3145</v>
      </c>
      <c r="E1047" t="s">
        <v>3210</v>
      </c>
      <c r="F1047" t="s">
        <v>160</v>
      </c>
      <c r="G1047">
        <v>0</v>
      </c>
      <c r="H1047">
        <v>0</v>
      </c>
      <c r="I1047">
        <v>0</v>
      </c>
      <c r="J1047">
        <v>1</v>
      </c>
      <c r="L1047">
        <v>1679.54</v>
      </c>
      <c r="M1047">
        <v>0</v>
      </c>
      <c r="N1047">
        <v>0</v>
      </c>
      <c r="O1047">
        <v>0</v>
      </c>
      <c r="Q1047">
        <v>1679.54</v>
      </c>
      <c r="R1047">
        <v>29982.36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35000</v>
      </c>
      <c r="Y1047">
        <v>4636.96</v>
      </c>
      <c r="Z1047">
        <v>0</v>
      </c>
      <c r="AB1047">
        <v>0</v>
      </c>
      <c r="AC1047">
        <v>0</v>
      </c>
      <c r="AD1047">
        <v>1679.54</v>
      </c>
      <c r="AE1047">
        <v>0</v>
      </c>
      <c r="AF1047">
        <v>0</v>
      </c>
      <c r="AG1047">
        <v>1678.39</v>
      </c>
      <c r="AH1047">
        <v>1.1499999999998636</v>
      </c>
      <c r="AI1047">
        <v>1679.54</v>
      </c>
      <c r="AJ1047">
        <v>0</v>
      </c>
      <c r="AK1047">
        <v>0</v>
      </c>
      <c r="AL1047">
        <v>0</v>
      </c>
    </row>
    <row r="1048" spans="1:38" hidden="1" x14ac:dyDescent="0.2">
      <c r="A1048">
        <v>9001161</v>
      </c>
      <c r="B1048" t="s">
        <v>3146</v>
      </c>
      <c r="C1048" t="s">
        <v>97</v>
      </c>
      <c r="D1048" t="s">
        <v>3147</v>
      </c>
      <c r="E1048" t="s">
        <v>3211</v>
      </c>
      <c r="F1048" t="s">
        <v>160</v>
      </c>
      <c r="G1048">
        <v>0</v>
      </c>
      <c r="H1048">
        <v>0</v>
      </c>
      <c r="I1048">
        <v>0</v>
      </c>
      <c r="J1048">
        <v>1</v>
      </c>
      <c r="L1048">
        <v>1747.54</v>
      </c>
      <c r="M1048">
        <v>0</v>
      </c>
      <c r="N1048">
        <v>0</v>
      </c>
      <c r="O1048">
        <v>0</v>
      </c>
      <c r="Q1048">
        <v>1747.54</v>
      </c>
      <c r="R1048">
        <v>30035.72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35000</v>
      </c>
      <c r="Y1048">
        <v>4636.96</v>
      </c>
      <c r="Z1048">
        <v>0</v>
      </c>
      <c r="AB1048">
        <v>0</v>
      </c>
      <c r="AC1048">
        <v>0</v>
      </c>
      <c r="AD1048">
        <v>1747.54</v>
      </c>
      <c r="AE1048">
        <v>0</v>
      </c>
      <c r="AF1048">
        <v>0</v>
      </c>
      <c r="AG1048">
        <v>1678.39</v>
      </c>
      <c r="AH1048">
        <v>69.149999999999864</v>
      </c>
      <c r="AI1048">
        <v>1747.54</v>
      </c>
      <c r="AJ1048">
        <v>0</v>
      </c>
      <c r="AK1048">
        <v>0</v>
      </c>
      <c r="AL1048">
        <v>0</v>
      </c>
    </row>
    <row r="1049" spans="1:38" hidden="1" x14ac:dyDescent="0.2">
      <c r="A1049">
        <v>9001162</v>
      </c>
      <c r="B1049" t="s">
        <v>1795</v>
      </c>
      <c r="C1049" t="s">
        <v>101</v>
      </c>
      <c r="D1049" t="s">
        <v>3148</v>
      </c>
      <c r="E1049" t="s">
        <v>3149</v>
      </c>
      <c r="F1049" t="s">
        <v>160</v>
      </c>
      <c r="G1049">
        <v>0</v>
      </c>
      <c r="H1049">
        <v>0</v>
      </c>
      <c r="I1049">
        <v>0</v>
      </c>
      <c r="J1049">
        <v>1</v>
      </c>
      <c r="L1049">
        <v>1725.43</v>
      </c>
      <c r="M1049">
        <v>0</v>
      </c>
      <c r="N1049">
        <v>0</v>
      </c>
      <c r="O1049">
        <v>0</v>
      </c>
      <c r="Q1049">
        <v>1725.43</v>
      </c>
      <c r="R1049">
        <v>28950.82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35000</v>
      </c>
      <c r="Y1049">
        <v>4636.96</v>
      </c>
      <c r="Z1049">
        <v>0</v>
      </c>
      <c r="AB1049">
        <v>0</v>
      </c>
      <c r="AC1049">
        <v>0</v>
      </c>
      <c r="AD1049">
        <v>1725.43</v>
      </c>
      <c r="AE1049">
        <v>0</v>
      </c>
      <c r="AF1049">
        <v>0</v>
      </c>
      <c r="AG1049">
        <v>1722.4</v>
      </c>
      <c r="AH1049">
        <v>3.0299999999999727</v>
      </c>
      <c r="AI1049">
        <v>1725.43</v>
      </c>
      <c r="AJ1049">
        <v>0</v>
      </c>
      <c r="AK1049">
        <v>0</v>
      </c>
      <c r="AL1049">
        <v>0</v>
      </c>
    </row>
    <row r="1050" spans="1:38" hidden="1" x14ac:dyDescent="0.2">
      <c r="A1050">
        <v>9001166</v>
      </c>
      <c r="B1050" t="s">
        <v>3150</v>
      </c>
      <c r="C1050" t="s">
        <v>426</v>
      </c>
      <c r="D1050" t="s">
        <v>3151</v>
      </c>
      <c r="E1050" t="s">
        <v>3212</v>
      </c>
      <c r="F1050" t="s">
        <v>29</v>
      </c>
      <c r="G1050">
        <v>9066</v>
      </c>
      <c r="H1050">
        <v>0</v>
      </c>
      <c r="I1050">
        <v>0</v>
      </c>
      <c r="J1050">
        <v>0</v>
      </c>
      <c r="L1050">
        <v>8928.65</v>
      </c>
      <c r="M1050">
        <v>0</v>
      </c>
      <c r="N1050">
        <v>0</v>
      </c>
      <c r="O1050">
        <v>0</v>
      </c>
      <c r="Q1050">
        <v>8928.65</v>
      </c>
      <c r="R1050">
        <v>87626.189999999988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35000</v>
      </c>
      <c r="Y1050">
        <v>18308.54</v>
      </c>
      <c r="Z1050">
        <v>1029.53</v>
      </c>
      <c r="AB1050">
        <v>837.15</v>
      </c>
      <c r="AC1050">
        <v>192.38</v>
      </c>
      <c r="AD1050">
        <v>8736.27</v>
      </c>
      <c r="AE1050">
        <v>191.75</v>
      </c>
      <c r="AF1050">
        <v>0.62999999999999545</v>
      </c>
      <c r="AG1050">
        <v>8715.7800000000007</v>
      </c>
      <c r="AH1050">
        <v>20.489999999999782</v>
      </c>
      <c r="AI1050">
        <v>8928.65</v>
      </c>
      <c r="AJ1050">
        <v>0</v>
      </c>
      <c r="AK1050">
        <v>0</v>
      </c>
      <c r="AL1050">
        <v>192.38</v>
      </c>
    </row>
    <row r="1051" spans="1:38" hidden="1" x14ac:dyDescent="0.2">
      <c r="A1051">
        <v>9001221</v>
      </c>
      <c r="B1051" t="s">
        <v>5247</v>
      </c>
      <c r="C1051" t="s">
        <v>137</v>
      </c>
      <c r="D1051" t="s">
        <v>5248</v>
      </c>
      <c r="E1051" t="s">
        <v>7614</v>
      </c>
      <c r="F1051" t="s">
        <v>105</v>
      </c>
      <c r="G1051">
        <v>0</v>
      </c>
      <c r="H1051">
        <v>0</v>
      </c>
      <c r="I1051">
        <v>0</v>
      </c>
      <c r="J1051">
        <v>3.6</v>
      </c>
      <c r="L1051">
        <v>6118.16</v>
      </c>
      <c r="M1051">
        <v>0</v>
      </c>
      <c r="N1051">
        <v>0</v>
      </c>
      <c r="O1051">
        <v>0</v>
      </c>
      <c r="Q1051">
        <v>6118.16</v>
      </c>
      <c r="R1051">
        <v>51536.22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30000</v>
      </c>
      <c r="Y1051">
        <v>9077.0400000000009</v>
      </c>
      <c r="Z1051">
        <v>373.78</v>
      </c>
      <c r="AB1051">
        <v>276.95999999999998</v>
      </c>
      <c r="AC1051">
        <v>96.82</v>
      </c>
      <c r="AD1051">
        <v>6021.34</v>
      </c>
      <c r="AE1051">
        <v>96.77</v>
      </c>
      <c r="AF1051">
        <v>4.9999999999997158E-2</v>
      </c>
      <c r="AG1051">
        <v>6019.5599999999995</v>
      </c>
      <c r="AH1051">
        <v>1.7800000000006548</v>
      </c>
      <c r="AI1051">
        <v>6118.16</v>
      </c>
      <c r="AJ1051">
        <v>0</v>
      </c>
      <c r="AK1051">
        <v>0</v>
      </c>
      <c r="AL1051">
        <v>96.82</v>
      </c>
    </row>
    <row r="1052" spans="1:38" hidden="1" x14ac:dyDescent="0.2">
      <c r="A1052">
        <v>9001227</v>
      </c>
      <c r="B1052" t="s">
        <v>5286</v>
      </c>
      <c r="C1052" t="s">
        <v>39</v>
      </c>
      <c r="D1052" t="s">
        <v>5287</v>
      </c>
      <c r="E1052" t="s">
        <v>7615</v>
      </c>
      <c r="F1052" t="s">
        <v>125</v>
      </c>
      <c r="G1052">
        <v>0</v>
      </c>
      <c r="H1052">
        <v>0</v>
      </c>
      <c r="I1052">
        <v>0</v>
      </c>
      <c r="J1052">
        <v>4.5</v>
      </c>
      <c r="L1052">
        <v>7650</v>
      </c>
      <c r="M1052">
        <v>0</v>
      </c>
      <c r="N1052">
        <v>0</v>
      </c>
      <c r="O1052">
        <v>0</v>
      </c>
      <c r="Q1052">
        <v>7650</v>
      </c>
      <c r="R1052">
        <v>51942.92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30000</v>
      </c>
      <c r="Y1052">
        <v>5911.92</v>
      </c>
      <c r="Z1052">
        <v>480.93</v>
      </c>
      <c r="AB1052">
        <v>320.89</v>
      </c>
      <c r="AC1052">
        <v>160.04</v>
      </c>
      <c r="AD1052">
        <v>7489.96</v>
      </c>
      <c r="AE1052">
        <v>114.14</v>
      </c>
      <c r="AF1052">
        <v>45.899999999999991</v>
      </c>
      <c r="AG1052">
        <v>6005.86</v>
      </c>
      <c r="AH1052">
        <v>1484.1000000000004</v>
      </c>
      <c r="AI1052">
        <v>7650</v>
      </c>
      <c r="AJ1052">
        <v>0</v>
      </c>
      <c r="AK1052">
        <v>0</v>
      </c>
      <c r="AL1052">
        <v>160.04</v>
      </c>
    </row>
    <row r="1053" spans="1:38" hidden="1" x14ac:dyDescent="0.2">
      <c r="A1053">
        <v>9001220</v>
      </c>
      <c r="B1053" t="s">
        <v>5687</v>
      </c>
      <c r="C1053" t="s">
        <v>363</v>
      </c>
      <c r="D1053" t="s">
        <v>5688</v>
      </c>
      <c r="E1053" t="s">
        <v>7616</v>
      </c>
      <c r="F1053" t="s">
        <v>105</v>
      </c>
      <c r="G1053">
        <v>0</v>
      </c>
      <c r="H1053">
        <v>0</v>
      </c>
      <c r="I1053">
        <v>0</v>
      </c>
      <c r="J1053">
        <v>2.15</v>
      </c>
      <c r="L1053">
        <v>3650.7</v>
      </c>
      <c r="M1053">
        <v>0</v>
      </c>
      <c r="N1053">
        <v>0</v>
      </c>
      <c r="O1053">
        <v>0</v>
      </c>
      <c r="Q1053">
        <v>3650.7</v>
      </c>
      <c r="R1053">
        <v>40355.799999999996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30000</v>
      </c>
      <c r="Y1053">
        <v>7249.38</v>
      </c>
      <c r="Z1053">
        <v>93.19</v>
      </c>
      <c r="AB1053">
        <v>52.91</v>
      </c>
      <c r="AC1053">
        <v>40.28</v>
      </c>
      <c r="AD1053">
        <v>3610.4199999999996</v>
      </c>
      <c r="AE1053">
        <v>32.51</v>
      </c>
      <c r="AF1053">
        <v>7.7700000000000031</v>
      </c>
      <c r="AG1053">
        <v>3622.49</v>
      </c>
      <c r="AH1053">
        <v>-12.070000000000164</v>
      </c>
      <c r="AI1053">
        <v>3650.7</v>
      </c>
      <c r="AJ1053">
        <v>0</v>
      </c>
      <c r="AK1053">
        <v>0</v>
      </c>
      <c r="AL1053">
        <v>40.28</v>
      </c>
    </row>
    <row r="1054" spans="1:38" hidden="1" x14ac:dyDescent="0.2">
      <c r="A1054">
        <v>9001218</v>
      </c>
      <c r="B1054" t="s">
        <v>5845</v>
      </c>
      <c r="C1054" t="s">
        <v>82</v>
      </c>
      <c r="D1054" t="s">
        <v>5846</v>
      </c>
      <c r="E1054" t="s">
        <v>7617</v>
      </c>
      <c r="F1054" t="s">
        <v>105</v>
      </c>
      <c r="G1054">
        <v>0</v>
      </c>
      <c r="H1054">
        <v>0</v>
      </c>
      <c r="I1054">
        <v>0</v>
      </c>
      <c r="J1054">
        <v>3.6</v>
      </c>
      <c r="L1054">
        <v>6115.06</v>
      </c>
      <c r="M1054">
        <v>0</v>
      </c>
      <c r="N1054">
        <v>0</v>
      </c>
      <c r="O1054">
        <v>0</v>
      </c>
      <c r="Q1054">
        <v>6115.06</v>
      </c>
      <c r="R1054">
        <v>52275.839999999997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30000</v>
      </c>
      <c r="Y1054">
        <v>10317.84</v>
      </c>
      <c r="Z1054">
        <v>358.74</v>
      </c>
      <c r="AB1054">
        <v>259.86</v>
      </c>
      <c r="AC1054">
        <v>98.88</v>
      </c>
      <c r="AD1054">
        <v>6016.18</v>
      </c>
      <c r="AE1054">
        <v>95.67</v>
      </c>
      <c r="AF1054">
        <v>3.2099999999999937</v>
      </c>
      <c r="AG1054">
        <v>5942.62</v>
      </c>
      <c r="AH1054">
        <v>73.5600000000004</v>
      </c>
      <c r="AI1054">
        <v>6115.06</v>
      </c>
      <c r="AJ1054">
        <v>0</v>
      </c>
      <c r="AK1054">
        <v>0</v>
      </c>
      <c r="AL1054">
        <v>98.88</v>
      </c>
    </row>
    <row r="1055" spans="1:38" hidden="1" x14ac:dyDescent="0.2">
      <c r="A1055">
        <v>9001219</v>
      </c>
      <c r="B1055" t="s">
        <v>5850</v>
      </c>
      <c r="C1055" t="s">
        <v>82</v>
      </c>
      <c r="D1055" t="s">
        <v>5851</v>
      </c>
      <c r="E1055" t="s">
        <v>7618</v>
      </c>
      <c r="F1055" t="s">
        <v>105</v>
      </c>
      <c r="G1055">
        <v>0</v>
      </c>
      <c r="H1055">
        <v>0</v>
      </c>
      <c r="I1055">
        <v>0</v>
      </c>
      <c r="J1055">
        <v>3.05</v>
      </c>
      <c r="L1055">
        <v>5124.4799999999996</v>
      </c>
      <c r="M1055">
        <v>0</v>
      </c>
      <c r="N1055">
        <v>0</v>
      </c>
      <c r="O1055">
        <v>0</v>
      </c>
      <c r="Q1055">
        <v>5124.4799999999996</v>
      </c>
      <c r="R1055">
        <v>44331.789999999994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30000</v>
      </c>
      <c r="Y1055">
        <v>6505.5</v>
      </c>
      <c r="Z1055">
        <v>234.79</v>
      </c>
      <c r="AB1055">
        <v>172.23</v>
      </c>
      <c r="AC1055">
        <v>62.56</v>
      </c>
      <c r="AD1055">
        <v>5061.9199999999992</v>
      </c>
      <c r="AE1055">
        <v>71.989999999999995</v>
      </c>
      <c r="AF1055">
        <v>-9.4299999999999926</v>
      </c>
      <c r="AG1055">
        <v>5089.8100000000004</v>
      </c>
      <c r="AH1055">
        <v>-27.890000000001237</v>
      </c>
      <c r="AI1055">
        <v>5124.4799999999996</v>
      </c>
      <c r="AJ1055">
        <v>0</v>
      </c>
      <c r="AK1055">
        <v>0</v>
      </c>
      <c r="AL1055">
        <v>62.56</v>
      </c>
    </row>
    <row r="1056" spans="1:38" hidden="1" x14ac:dyDescent="0.2">
      <c r="A1056">
        <v>9001223</v>
      </c>
      <c r="B1056" t="s">
        <v>7199</v>
      </c>
      <c r="C1056" t="s">
        <v>75</v>
      </c>
      <c r="D1056" t="s">
        <v>7200</v>
      </c>
      <c r="E1056" t="s">
        <v>7619</v>
      </c>
      <c r="F1056" t="s">
        <v>105</v>
      </c>
      <c r="G1056">
        <v>0</v>
      </c>
      <c r="H1056">
        <v>0</v>
      </c>
      <c r="I1056">
        <v>0</v>
      </c>
      <c r="J1056">
        <v>1.65</v>
      </c>
      <c r="L1056">
        <v>2804.16</v>
      </c>
      <c r="M1056">
        <v>0</v>
      </c>
      <c r="N1056">
        <v>0</v>
      </c>
      <c r="O1056">
        <v>0</v>
      </c>
      <c r="Q1056">
        <v>2804.16</v>
      </c>
      <c r="R1056">
        <v>32450.62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30000</v>
      </c>
      <c r="Y1056">
        <v>4672.92</v>
      </c>
      <c r="Z1056">
        <v>0</v>
      </c>
      <c r="AB1056">
        <v>0</v>
      </c>
      <c r="AC1056">
        <v>0</v>
      </c>
      <c r="AD1056">
        <v>2804.16</v>
      </c>
      <c r="AE1056">
        <v>0</v>
      </c>
      <c r="AF1056">
        <v>0</v>
      </c>
      <c r="AG1056">
        <v>2805</v>
      </c>
      <c r="AH1056">
        <v>-0.84000000000014552</v>
      </c>
      <c r="AI1056">
        <v>2804.16</v>
      </c>
      <c r="AJ1056">
        <v>0</v>
      </c>
      <c r="AK1056">
        <v>0</v>
      </c>
      <c r="AL1056">
        <v>0</v>
      </c>
    </row>
    <row r="1057" spans="1:38" hidden="1" x14ac:dyDescent="0.2">
      <c r="A1057">
        <v>9001215</v>
      </c>
      <c r="B1057" t="s">
        <v>7266</v>
      </c>
      <c r="C1057" t="s">
        <v>116</v>
      </c>
      <c r="D1057" t="s">
        <v>7267</v>
      </c>
      <c r="E1057" t="s">
        <v>7620</v>
      </c>
      <c r="F1057" t="s">
        <v>125</v>
      </c>
      <c r="G1057">
        <v>0</v>
      </c>
      <c r="H1057">
        <v>0</v>
      </c>
      <c r="I1057">
        <v>0</v>
      </c>
      <c r="J1057">
        <v>4.5</v>
      </c>
      <c r="L1057">
        <v>7649.9999999999982</v>
      </c>
      <c r="M1057">
        <v>0</v>
      </c>
      <c r="N1057">
        <v>0</v>
      </c>
      <c r="O1057">
        <v>0</v>
      </c>
      <c r="Q1057">
        <v>7649.9999999999982</v>
      </c>
      <c r="R1057">
        <v>60430.57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30000</v>
      </c>
      <c r="Y1057">
        <v>9335.58</v>
      </c>
      <c r="Z1057">
        <v>632.85</v>
      </c>
      <c r="AB1057">
        <v>486.36</v>
      </c>
      <c r="AC1057">
        <v>146.49</v>
      </c>
      <c r="AD1057">
        <v>7503.5099999999984</v>
      </c>
      <c r="AE1057">
        <v>145.06</v>
      </c>
      <c r="AF1057">
        <v>1.4300000000000068</v>
      </c>
      <c r="AG1057">
        <v>7457.15</v>
      </c>
      <c r="AH1057">
        <v>46.359999999998763</v>
      </c>
      <c r="AI1057">
        <v>7649.9999999999982</v>
      </c>
      <c r="AJ1057">
        <v>0</v>
      </c>
      <c r="AK1057">
        <v>0</v>
      </c>
      <c r="AL1057">
        <v>146.49</v>
      </c>
    </row>
    <row r="1058" spans="1:38" hidden="1" x14ac:dyDescent="0.2">
      <c r="A1058">
        <v>9001216</v>
      </c>
      <c r="B1058" t="s">
        <v>7269</v>
      </c>
      <c r="C1058" t="s">
        <v>116</v>
      </c>
      <c r="D1058" t="s">
        <v>7270</v>
      </c>
      <c r="E1058" t="s">
        <v>7621</v>
      </c>
      <c r="F1058" t="s">
        <v>125</v>
      </c>
      <c r="G1058">
        <v>0</v>
      </c>
      <c r="H1058">
        <v>0</v>
      </c>
      <c r="I1058">
        <v>0</v>
      </c>
      <c r="J1058">
        <v>4.5</v>
      </c>
      <c r="L1058">
        <v>7649.9999999999982</v>
      </c>
      <c r="M1058">
        <v>0</v>
      </c>
      <c r="N1058">
        <v>0</v>
      </c>
      <c r="O1058">
        <v>0</v>
      </c>
      <c r="Q1058">
        <v>7649.9999999999982</v>
      </c>
      <c r="R1058">
        <v>61650.25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30000</v>
      </c>
      <c r="Y1058">
        <v>12326.52</v>
      </c>
      <c r="Z1058">
        <v>579.71</v>
      </c>
      <c r="AB1058">
        <v>445.14</v>
      </c>
      <c r="AC1058">
        <v>134.57</v>
      </c>
      <c r="AD1058">
        <v>7515.4299999999985</v>
      </c>
      <c r="AE1058">
        <v>137.93</v>
      </c>
      <c r="AF1058">
        <v>-3.3600000000000136</v>
      </c>
      <c r="AG1058">
        <v>7624.28</v>
      </c>
      <c r="AH1058">
        <v>-108.85000000000127</v>
      </c>
      <c r="AI1058">
        <v>7649.9999999999982</v>
      </c>
      <c r="AJ1058">
        <v>0</v>
      </c>
      <c r="AK1058">
        <v>0</v>
      </c>
      <c r="AL1058">
        <v>134.57</v>
      </c>
    </row>
    <row r="1059" spans="1:38" hidden="1" x14ac:dyDescent="0.2">
      <c r="A1059">
        <v>9001168</v>
      </c>
      <c r="B1059" t="s">
        <v>7432</v>
      </c>
      <c r="C1059" t="s">
        <v>426</v>
      </c>
      <c r="D1059" t="s">
        <v>7433</v>
      </c>
      <c r="E1059" t="s">
        <v>7622</v>
      </c>
      <c r="F1059" t="s">
        <v>105</v>
      </c>
      <c r="G1059">
        <v>0</v>
      </c>
      <c r="H1059">
        <v>0</v>
      </c>
      <c r="I1059">
        <v>0</v>
      </c>
      <c r="J1059">
        <v>2.15</v>
      </c>
      <c r="L1059">
        <v>3582.36</v>
      </c>
      <c r="M1059">
        <v>0</v>
      </c>
      <c r="N1059">
        <v>0</v>
      </c>
      <c r="O1059">
        <v>0</v>
      </c>
      <c r="Q1059">
        <v>3582.36</v>
      </c>
      <c r="R1059">
        <v>38282.22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30000</v>
      </c>
      <c r="Y1059">
        <v>4456.08</v>
      </c>
      <c r="Z1059">
        <v>114.78</v>
      </c>
      <c r="AB1059">
        <v>75.83</v>
      </c>
      <c r="AC1059">
        <v>38.950000000000003</v>
      </c>
      <c r="AD1059">
        <v>3543.4100000000003</v>
      </c>
      <c r="AE1059">
        <v>39.17</v>
      </c>
      <c r="AF1059">
        <v>-0.21999999999999886</v>
      </c>
      <c r="AG1059">
        <v>3549.93</v>
      </c>
      <c r="AH1059">
        <v>-6.5199999999995271</v>
      </c>
      <c r="AI1059">
        <v>3582.36</v>
      </c>
      <c r="AJ1059">
        <v>0</v>
      </c>
      <c r="AK1059">
        <v>0</v>
      </c>
      <c r="AL1059">
        <v>38.950000000000003</v>
      </c>
    </row>
    <row r="1060" spans="1:38" hidden="1" x14ac:dyDescent="0.2">
      <c r="A1060">
        <v>9001169</v>
      </c>
      <c r="B1060" t="s">
        <v>7434</v>
      </c>
      <c r="C1060" t="s">
        <v>426</v>
      </c>
      <c r="D1060" t="s">
        <v>7435</v>
      </c>
      <c r="E1060" t="s">
        <v>7623</v>
      </c>
      <c r="F1060" t="s">
        <v>125</v>
      </c>
      <c r="G1060">
        <v>0</v>
      </c>
      <c r="H1060">
        <v>0</v>
      </c>
      <c r="I1060">
        <v>0</v>
      </c>
      <c r="J1060">
        <v>3.6</v>
      </c>
      <c r="L1060">
        <v>5945.33</v>
      </c>
      <c r="M1060">
        <v>0</v>
      </c>
      <c r="N1060">
        <v>0</v>
      </c>
      <c r="O1060">
        <v>50</v>
      </c>
      <c r="Q1060">
        <v>5895.33</v>
      </c>
      <c r="R1060">
        <v>52716.19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30000</v>
      </c>
      <c r="Y1060">
        <v>10008</v>
      </c>
      <c r="Z1060">
        <v>381.25</v>
      </c>
      <c r="AB1060">
        <v>285.3</v>
      </c>
      <c r="AC1060">
        <v>95.95</v>
      </c>
      <c r="AD1060">
        <v>5799.38</v>
      </c>
      <c r="AE1060">
        <v>98.14</v>
      </c>
      <c r="AF1060">
        <v>-2.1899999999999977</v>
      </c>
      <c r="AG1060">
        <v>5869.94</v>
      </c>
      <c r="AH1060">
        <v>-70.559999999999491</v>
      </c>
      <c r="AI1060">
        <v>5895.33</v>
      </c>
      <c r="AJ1060">
        <v>0</v>
      </c>
      <c r="AK1060">
        <v>0</v>
      </c>
      <c r="AL1060">
        <v>95.95</v>
      </c>
    </row>
    <row r="1061" spans="1:38" hidden="1" x14ac:dyDescent="0.2">
      <c r="A1061">
        <v>9001170</v>
      </c>
      <c r="B1061" t="s">
        <v>7438</v>
      </c>
      <c r="C1061" t="s">
        <v>426</v>
      </c>
      <c r="D1061" t="s">
        <v>7439</v>
      </c>
      <c r="E1061" t="s">
        <v>7624</v>
      </c>
      <c r="F1061" t="s">
        <v>160</v>
      </c>
      <c r="G1061">
        <v>0</v>
      </c>
      <c r="H1061">
        <v>0</v>
      </c>
      <c r="I1061">
        <v>0</v>
      </c>
      <c r="J1061">
        <v>1.2</v>
      </c>
      <c r="L1061">
        <v>2005.41</v>
      </c>
      <c r="M1061">
        <v>0</v>
      </c>
      <c r="N1061">
        <v>0</v>
      </c>
      <c r="O1061">
        <v>50</v>
      </c>
      <c r="Q1061">
        <v>1955.41</v>
      </c>
      <c r="R1061">
        <v>29591.41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30000</v>
      </c>
      <c r="Y1061">
        <v>7240.92</v>
      </c>
      <c r="Z1061">
        <v>0</v>
      </c>
      <c r="AB1061">
        <v>0</v>
      </c>
      <c r="AC1061">
        <v>0</v>
      </c>
      <c r="AD1061">
        <v>1955.41</v>
      </c>
      <c r="AE1061">
        <v>0</v>
      </c>
      <c r="AF1061">
        <v>0</v>
      </c>
      <c r="AG1061">
        <v>1671.79</v>
      </c>
      <c r="AH1061">
        <v>283.62000000000012</v>
      </c>
      <c r="AI1061">
        <v>1955.41</v>
      </c>
      <c r="AJ1061">
        <v>0</v>
      </c>
      <c r="AK1061">
        <v>0</v>
      </c>
      <c r="AL1061">
        <v>0</v>
      </c>
    </row>
    <row r="1062" spans="1:38" hidden="1" x14ac:dyDescent="0.2">
      <c r="A1062">
        <v>9001171</v>
      </c>
      <c r="B1062" t="s">
        <v>7440</v>
      </c>
      <c r="C1062" t="s">
        <v>426</v>
      </c>
      <c r="D1062" t="s">
        <v>7441</v>
      </c>
      <c r="E1062" t="s">
        <v>7625</v>
      </c>
      <c r="F1062" t="s">
        <v>160</v>
      </c>
      <c r="G1062">
        <v>0</v>
      </c>
      <c r="H1062">
        <v>0</v>
      </c>
      <c r="I1062">
        <v>0</v>
      </c>
      <c r="J1062">
        <v>1.65</v>
      </c>
      <c r="L1062">
        <v>2726.72</v>
      </c>
      <c r="M1062">
        <v>0</v>
      </c>
      <c r="N1062">
        <v>0</v>
      </c>
      <c r="O1062">
        <v>40</v>
      </c>
      <c r="Q1062">
        <v>2686.72</v>
      </c>
      <c r="R1062">
        <v>34853.909999999996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30000</v>
      </c>
      <c r="Y1062">
        <v>4672.92</v>
      </c>
      <c r="Z1062">
        <v>5.43</v>
      </c>
      <c r="AB1062">
        <v>0</v>
      </c>
      <c r="AC1062">
        <v>5.43</v>
      </c>
      <c r="AD1062">
        <v>2681.29</v>
      </c>
      <c r="AE1062">
        <v>0</v>
      </c>
      <c r="AF1062">
        <v>5.43</v>
      </c>
      <c r="AG1062">
        <v>2750.94</v>
      </c>
      <c r="AH1062">
        <v>-69.650000000000091</v>
      </c>
      <c r="AI1062">
        <v>2686.72</v>
      </c>
      <c r="AJ1062">
        <v>0</v>
      </c>
      <c r="AK1062">
        <v>0</v>
      </c>
      <c r="AL1062">
        <v>5.43</v>
      </c>
    </row>
    <row r="1063" spans="1:38" hidden="1" x14ac:dyDescent="0.2">
      <c r="A1063">
        <v>9001172</v>
      </c>
      <c r="B1063" t="s">
        <v>7443</v>
      </c>
      <c r="C1063" t="s">
        <v>426</v>
      </c>
      <c r="D1063" t="s">
        <v>7444</v>
      </c>
      <c r="E1063" t="s">
        <v>7626</v>
      </c>
      <c r="F1063" t="s">
        <v>125</v>
      </c>
      <c r="G1063">
        <v>0</v>
      </c>
      <c r="H1063">
        <v>0</v>
      </c>
      <c r="I1063">
        <v>0</v>
      </c>
      <c r="J1063">
        <v>4.5</v>
      </c>
      <c r="L1063">
        <v>7715.57</v>
      </c>
      <c r="M1063">
        <v>0</v>
      </c>
      <c r="N1063">
        <v>0</v>
      </c>
      <c r="O1063">
        <v>0</v>
      </c>
      <c r="Q1063">
        <v>7715.57</v>
      </c>
      <c r="R1063">
        <v>59748.909999999996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30000</v>
      </c>
      <c r="Y1063">
        <v>13106.46</v>
      </c>
      <c r="Z1063">
        <v>499.27</v>
      </c>
      <c r="AB1063">
        <v>368.64</v>
      </c>
      <c r="AC1063">
        <v>130.63</v>
      </c>
      <c r="AD1063">
        <v>7584.94</v>
      </c>
      <c r="AE1063">
        <v>128.41</v>
      </c>
      <c r="AF1063">
        <v>2.2199999999999989</v>
      </c>
      <c r="AG1063">
        <v>7513.41</v>
      </c>
      <c r="AH1063">
        <v>71.529999999999745</v>
      </c>
      <c r="AI1063">
        <v>7715.57</v>
      </c>
      <c r="AJ1063">
        <v>0</v>
      </c>
      <c r="AK1063">
        <v>0</v>
      </c>
      <c r="AL1063">
        <v>130.63</v>
      </c>
    </row>
    <row r="1064" spans="1:38" hidden="1" x14ac:dyDescent="0.2">
      <c r="A1064">
        <v>9001173</v>
      </c>
      <c r="B1064" t="s">
        <v>7447</v>
      </c>
      <c r="C1064" t="s">
        <v>426</v>
      </c>
      <c r="D1064" t="s">
        <v>7448</v>
      </c>
      <c r="E1064" t="s">
        <v>7627</v>
      </c>
      <c r="F1064" t="s">
        <v>160</v>
      </c>
      <c r="G1064">
        <v>0</v>
      </c>
      <c r="H1064">
        <v>0</v>
      </c>
      <c r="I1064">
        <v>0</v>
      </c>
      <c r="J1064">
        <v>1</v>
      </c>
      <c r="L1064">
        <v>1666.06</v>
      </c>
      <c r="M1064">
        <v>0</v>
      </c>
      <c r="N1064">
        <v>0</v>
      </c>
      <c r="O1064">
        <v>40</v>
      </c>
      <c r="Q1064">
        <v>1626.06</v>
      </c>
      <c r="R1064">
        <v>26536.59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30000</v>
      </c>
      <c r="Y1064">
        <v>4745.58</v>
      </c>
      <c r="Z1064">
        <v>0</v>
      </c>
      <c r="AB1064">
        <v>0</v>
      </c>
      <c r="AC1064">
        <v>0</v>
      </c>
      <c r="AD1064">
        <v>1626.06</v>
      </c>
      <c r="AE1064">
        <v>0</v>
      </c>
      <c r="AF1064">
        <v>0</v>
      </c>
      <c r="AG1064">
        <v>1680.73</v>
      </c>
      <c r="AH1064">
        <v>-54.670000000000073</v>
      </c>
      <c r="AI1064">
        <v>1626.06</v>
      </c>
      <c r="AJ1064">
        <v>0</v>
      </c>
      <c r="AK1064">
        <v>0</v>
      </c>
      <c r="AL1064">
        <v>0</v>
      </c>
    </row>
    <row r="1065" spans="1:38" hidden="1" x14ac:dyDescent="0.2">
      <c r="A1065">
        <v>9001174</v>
      </c>
      <c r="B1065" t="s">
        <v>7450</v>
      </c>
      <c r="C1065" t="s">
        <v>426</v>
      </c>
      <c r="D1065" t="s">
        <v>7451</v>
      </c>
      <c r="E1065" t="s">
        <v>7628</v>
      </c>
      <c r="F1065" t="s">
        <v>160</v>
      </c>
      <c r="G1065">
        <v>0</v>
      </c>
      <c r="H1065">
        <v>0</v>
      </c>
      <c r="I1065">
        <v>0</v>
      </c>
      <c r="J1065">
        <v>1</v>
      </c>
      <c r="L1065">
        <v>1695.59</v>
      </c>
      <c r="M1065">
        <v>0</v>
      </c>
      <c r="N1065">
        <v>0</v>
      </c>
      <c r="O1065">
        <v>0</v>
      </c>
      <c r="Q1065">
        <v>1695.59</v>
      </c>
      <c r="R1065">
        <v>26269.52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30000</v>
      </c>
      <c r="Y1065">
        <v>4385.46</v>
      </c>
      <c r="Z1065">
        <v>0</v>
      </c>
      <c r="AB1065">
        <v>0</v>
      </c>
      <c r="AC1065">
        <v>0</v>
      </c>
      <c r="AD1065">
        <v>1695.59</v>
      </c>
      <c r="AE1065">
        <v>0</v>
      </c>
      <c r="AF1065">
        <v>0</v>
      </c>
      <c r="AG1065">
        <v>1647.87</v>
      </c>
      <c r="AH1065">
        <v>47.720000000000027</v>
      </c>
      <c r="AI1065">
        <v>1695.59</v>
      </c>
      <c r="AJ1065">
        <v>0</v>
      </c>
      <c r="AK1065">
        <v>0</v>
      </c>
      <c r="AL1065">
        <v>0</v>
      </c>
    </row>
    <row r="1066" spans="1:38" hidden="1" x14ac:dyDescent="0.2">
      <c r="A1066">
        <v>9001175</v>
      </c>
      <c r="B1066" t="s">
        <v>7453</v>
      </c>
      <c r="C1066" t="s">
        <v>426</v>
      </c>
      <c r="D1066" t="s">
        <v>7454</v>
      </c>
      <c r="E1066" t="s">
        <v>7629</v>
      </c>
      <c r="F1066" t="s">
        <v>160</v>
      </c>
      <c r="G1066">
        <v>0</v>
      </c>
      <c r="H1066">
        <v>0</v>
      </c>
      <c r="I1066">
        <v>0</v>
      </c>
      <c r="J1066">
        <v>1</v>
      </c>
      <c r="L1066">
        <v>1695.59</v>
      </c>
      <c r="M1066">
        <v>0</v>
      </c>
      <c r="N1066">
        <v>0</v>
      </c>
      <c r="O1066">
        <v>30</v>
      </c>
      <c r="Q1066">
        <v>1665.59</v>
      </c>
      <c r="R1066">
        <v>27528.920000000002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30000</v>
      </c>
      <c r="Y1066">
        <v>4782.4799999999996</v>
      </c>
      <c r="Z1066">
        <v>0</v>
      </c>
      <c r="AB1066">
        <v>0</v>
      </c>
      <c r="AC1066">
        <v>0</v>
      </c>
      <c r="AD1066">
        <v>1665.59</v>
      </c>
      <c r="AE1066">
        <v>0</v>
      </c>
      <c r="AF1066">
        <v>0</v>
      </c>
      <c r="AG1066">
        <v>1687.87</v>
      </c>
      <c r="AH1066">
        <v>-22.279999999999973</v>
      </c>
      <c r="AI1066">
        <v>1665.59</v>
      </c>
      <c r="AJ1066">
        <v>0</v>
      </c>
      <c r="AK1066">
        <v>0</v>
      </c>
      <c r="AL1066">
        <v>0</v>
      </c>
    </row>
    <row r="1067" spans="1:38" hidden="1" x14ac:dyDescent="0.2">
      <c r="A1067">
        <v>9001176</v>
      </c>
      <c r="B1067" t="s">
        <v>7456</v>
      </c>
      <c r="C1067" t="s">
        <v>426</v>
      </c>
      <c r="D1067" t="s">
        <v>7457</v>
      </c>
      <c r="E1067" t="s">
        <v>7630</v>
      </c>
      <c r="F1067" t="s">
        <v>160</v>
      </c>
      <c r="G1067">
        <v>0</v>
      </c>
      <c r="H1067">
        <v>0</v>
      </c>
      <c r="I1067">
        <v>0</v>
      </c>
      <c r="J1067">
        <v>1</v>
      </c>
      <c r="L1067">
        <v>1679.57</v>
      </c>
      <c r="M1067">
        <v>0</v>
      </c>
      <c r="N1067">
        <v>0</v>
      </c>
      <c r="O1067">
        <v>40</v>
      </c>
      <c r="Q1067">
        <v>1639.57</v>
      </c>
      <c r="R1067">
        <v>29130.82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30000</v>
      </c>
      <c r="Y1067">
        <v>5687.82</v>
      </c>
      <c r="Z1067">
        <v>0</v>
      </c>
      <c r="AB1067">
        <v>0</v>
      </c>
      <c r="AC1067">
        <v>0</v>
      </c>
      <c r="AD1067">
        <v>1639.57</v>
      </c>
      <c r="AE1067">
        <v>0</v>
      </c>
      <c r="AF1067">
        <v>0</v>
      </c>
      <c r="AG1067">
        <v>1667.24</v>
      </c>
      <c r="AH1067">
        <v>-27.670000000000073</v>
      </c>
      <c r="AI1067">
        <v>1639.57</v>
      </c>
      <c r="AJ1067">
        <v>0</v>
      </c>
      <c r="AK1067">
        <v>0</v>
      </c>
      <c r="AL1067">
        <v>0</v>
      </c>
    </row>
    <row r="1068" spans="1:38" hidden="1" x14ac:dyDescent="0.2">
      <c r="A1068">
        <v>9001177</v>
      </c>
      <c r="B1068" t="s">
        <v>583</v>
      </c>
      <c r="C1068" t="s">
        <v>426</v>
      </c>
      <c r="D1068" t="s">
        <v>7458</v>
      </c>
      <c r="E1068" t="s">
        <v>7631</v>
      </c>
      <c r="F1068" t="s">
        <v>160</v>
      </c>
      <c r="G1068">
        <v>0</v>
      </c>
      <c r="H1068">
        <v>0</v>
      </c>
      <c r="I1068">
        <v>0</v>
      </c>
      <c r="J1068">
        <v>1</v>
      </c>
      <c r="L1068">
        <v>1644</v>
      </c>
      <c r="M1068">
        <v>0</v>
      </c>
      <c r="N1068">
        <v>0</v>
      </c>
      <c r="O1068">
        <v>0</v>
      </c>
      <c r="Q1068">
        <v>1644</v>
      </c>
      <c r="R1068">
        <v>30179.46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30000</v>
      </c>
      <c r="Y1068">
        <v>4922.16</v>
      </c>
      <c r="Z1068">
        <v>0</v>
      </c>
      <c r="AB1068">
        <v>0</v>
      </c>
      <c r="AC1068">
        <v>0</v>
      </c>
      <c r="AD1068">
        <v>1644</v>
      </c>
      <c r="AE1068">
        <v>0</v>
      </c>
      <c r="AF1068">
        <v>0</v>
      </c>
      <c r="AG1068">
        <v>1672</v>
      </c>
      <c r="AH1068">
        <v>-28</v>
      </c>
      <c r="AI1068">
        <v>1644</v>
      </c>
      <c r="AJ1068">
        <v>0</v>
      </c>
      <c r="AK1068">
        <v>0</v>
      </c>
      <c r="AL1068">
        <v>0</v>
      </c>
    </row>
    <row r="1069" spans="1:38" hidden="1" x14ac:dyDescent="0.2">
      <c r="A1069">
        <v>9001178</v>
      </c>
      <c r="B1069" t="s">
        <v>7460</v>
      </c>
      <c r="C1069" t="s">
        <v>426</v>
      </c>
      <c r="D1069" t="s">
        <v>7461</v>
      </c>
      <c r="E1069" t="s">
        <v>7632</v>
      </c>
      <c r="F1069" t="s">
        <v>160</v>
      </c>
      <c r="G1069">
        <v>0</v>
      </c>
      <c r="H1069">
        <v>0</v>
      </c>
      <c r="I1069">
        <v>0</v>
      </c>
      <c r="J1069">
        <v>1</v>
      </c>
      <c r="L1069">
        <v>1698.56</v>
      </c>
      <c r="M1069">
        <v>0</v>
      </c>
      <c r="N1069">
        <v>0</v>
      </c>
      <c r="O1069">
        <v>0</v>
      </c>
      <c r="Q1069">
        <v>1698.56</v>
      </c>
      <c r="R1069">
        <v>30034.02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30000</v>
      </c>
      <c r="Y1069">
        <v>5071.38</v>
      </c>
      <c r="Z1069">
        <v>0</v>
      </c>
      <c r="AB1069">
        <v>0</v>
      </c>
      <c r="AC1069">
        <v>0</v>
      </c>
      <c r="AD1069">
        <v>1698.56</v>
      </c>
      <c r="AE1069">
        <v>0</v>
      </c>
      <c r="AF1069">
        <v>0</v>
      </c>
      <c r="AG1069">
        <v>1698.58</v>
      </c>
      <c r="AH1069">
        <v>-1.999999999998181E-2</v>
      </c>
      <c r="AI1069">
        <v>1698.56</v>
      </c>
      <c r="AJ1069">
        <v>0</v>
      </c>
      <c r="AK1069">
        <v>0</v>
      </c>
      <c r="AL1069">
        <v>0</v>
      </c>
    </row>
    <row r="1070" spans="1:38" hidden="1" x14ac:dyDescent="0.2">
      <c r="A1070">
        <v>9001179</v>
      </c>
      <c r="B1070" t="s">
        <v>7463</v>
      </c>
      <c r="C1070" t="s">
        <v>426</v>
      </c>
      <c r="D1070" t="s">
        <v>7464</v>
      </c>
      <c r="E1070" t="s">
        <v>7633</v>
      </c>
      <c r="F1070" t="s">
        <v>160</v>
      </c>
      <c r="G1070">
        <v>0</v>
      </c>
      <c r="H1070">
        <v>0</v>
      </c>
      <c r="I1070">
        <v>0</v>
      </c>
      <c r="J1070">
        <v>1</v>
      </c>
      <c r="L1070">
        <v>1699.98</v>
      </c>
      <c r="M1070">
        <v>0</v>
      </c>
      <c r="N1070">
        <v>0</v>
      </c>
      <c r="O1070">
        <v>0</v>
      </c>
      <c r="Q1070">
        <v>1699.98</v>
      </c>
      <c r="R1070">
        <v>28703.95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30000</v>
      </c>
      <c r="Y1070">
        <v>4505.5200000000004</v>
      </c>
      <c r="Z1070">
        <v>0</v>
      </c>
      <c r="AB1070">
        <v>0</v>
      </c>
      <c r="AC1070">
        <v>0</v>
      </c>
      <c r="AD1070">
        <v>1699.98</v>
      </c>
      <c r="AE1070">
        <v>0</v>
      </c>
      <c r="AF1070">
        <v>0</v>
      </c>
      <c r="AG1070">
        <v>1692.37</v>
      </c>
      <c r="AH1070">
        <v>7.6100000000001273</v>
      </c>
      <c r="AI1070">
        <v>1699.98</v>
      </c>
      <c r="AJ1070">
        <v>0</v>
      </c>
      <c r="AK1070">
        <v>0</v>
      </c>
      <c r="AL1070">
        <v>0</v>
      </c>
    </row>
    <row r="1071" spans="1:38" hidden="1" x14ac:dyDescent="0.2">
      <c r="A1071">
        <v>9001180</v>
      </c>
      <c r="B1071" t="s">
        <v>7466</v>
      </c>
      <c r="C1071" t="s">
        <v>426</v>
      </c>
      <c r="D1071" t="s">
        <v>7467</v>
      </c>
      <c r="E1071" t="s">
        <v>7634</v>
      </c>
      <c r="F1071" t="s">
        <v>105</v>
      </c>
      <c r="G1071">
        <v>0</v>
      </c>
      <c r="H1071">
        <v>0</v>
      </c>
      <c r="I1071">
        <v>0</v>
      </c>
      <c r="J1071">
        <v>1.65</v>
      </c>
      <c r="L1071">
        <v>2806.89</v>
      </c>
      <c r="M1071">
        <v>0</v>
      </c>
      <c r="N1071">
        <v>0</v>
      </c>
      <c r="O1071">
        <v>0</v>
      </c>
      <c r="Q1071">
        <v>2806.89</v>
      </c>
      <c r="R1071">
        <v>31808.61</v>
      </c>
      <c r="S1071">
        <v>3000</v>
      </c>
      <c r="T1071">
        <v>0</v>
      </c>
      <c r="U1071">
        <v>0</v>
      </c>
      <c r="V1071">
        <v>0</v>
      </c>
      <c r="W1071">
        <v>0</v>
      </c>
      <c r="X1071">
        <v>30000</v>
      </c>
      <c r="Y1071">
        <v>3827.76</v>
      </c>
      <c r="Z1071">
        <v>0</v>
      </c>
      <c r="AB1071">
        <v>0</v>
      </c>
      <c r="AC1071">
        <v>0</v>
      </c>
      <c r="AD1071">
        <v>2806.89</v>
      </c>
      <c r="AE1071">
        <v>0</v>
      </c>
      <c r="AF1071">
        <v>0</v>
      </c>
      <c r="AG1071">
        <v>2791.62</v>
      </c>
      <c r="AH1071">
        <v>15.269999999999982</v>
      </c>
      <c r="AI1071">
        <v>2806.89</v>
      </c>
      <c r="AJ1071">
        <v>0</v>
      </c>
      <c r="AK1071">
        <v>0</v>
      </c>
      <c r="AL1071">
        <v>0</v>
      </c>
    </row>
    <row r="1072" spans="1:38" hidden="1" x14ac:dyDescent="0.2">
      <c r="A1072">
        <v>9001181</v>
      </c>
      <c r="B1072" t="s">
        <v>7468</v>
      </c>
      <c r="C1072" t="s">
        <v>426</v>
      </c>
      <c r="D1072" t="s">
        <v>7469</v>
      </c>
      <c r="E1072" t="s">
        <v>7801</v>
      </c>
      <c r="F1072" t="s">
        <v>105</v>
      </c>
      <c r="G1072">
        <v>0</v>
      </c>
      <c r="H1072">
        <v>0</v>
      </c>
      <c r="I1072">
        <v>0</v>
      </c>
      <c r="J1072">
        <v>1.65</v>
      </c>
      <c r="L1072">
        <v>2806.88</v>
      </c>
      <c r="M1072">
        <v>0</v>
      </c>
      <c r="N1072">
        <v>100</v>
      </c>
      <c r="O1072">
        <v>0</v>
      </c>
      <c r="Q1072">
        <v>2906.88</v>
      </c>
      <c r="R1072">
        <v>31996.47</v>
      </c>
      <c r="S1072">
        <v>500</v>
      </c>
      <c r="T1072">
        <v>0</v>
      </c>
      <c r="U1072">
        <v>0</v>
      </c>
      <c r="V1072">
        <v>0</v>
      </c>
      <c r="W1072">
        <v>0</v>
      </c>
      <c r="X1072">
        <v>30000</v>
      </c>
      <c r="Y1072">
        <v>3242.58</v>
      </c>
      <c r="Z1072">
        <v>0</v>
      </c>
      <c r="AB1072">
        <v>0</v>
      </c>
      <c r="AC1072">
        <v>0</v>
      </c>
      <c r="AD1072">
        <v>2906.88</v>
      </c>
      <c r="AE1072">
        <v>0</v>
      </c>
      <c r="AF1072">
        <v>0</v>
      </c>
      <c r="AG1072">
        <v>2671.99</v>
      </c>
      <c r="AH1072">
        <v>234.89000000000033</v>
      </c>
      <c r="AI1072">
        <v>2906.88</v>
      </c>
      <c r="AJ1072">
        <v>0</v>
      </c>
      <c r="AK1072">
        <v>0</v>
      </c>
      <c r="AL1072">
        <v>0</v>
      </c>
    </row>
    <row r="1073" spans="1:38" hidden="1" x14ac:dyDescent="0.2">
      <c r="A1073">
        <v>9001182</v>
      </c>
      <c r="B1073" t="s">
        <v>7470</v>
      </c>
      <c r="C1073" t="s">
        <v>426</v>
      </c>
      <c r="D1073" t="s">
        <v>7471</v>
      </c>
      <c r="E1073" t="s">
        <v>7635</v>
      </c>
      <c r="F1073" t="s">
        <v>160</v>
      </c>
      <c r="G1073">
        <v>0</v>
      </c>
      <c r="H1073">
        <v>0</v>
      </c>
      <c r="I1073">
        <v>0</v>
      </c>
      <c r="J1073">
        <v>1</v>
      </c>
      <c r="L1073">
        <v>1713.7</v>
      </c>
      <c r="M1073">
        <v>0</v>
      </c>
      <c r="N1073">
        <v>0</v>
      </c>
      <c r="O1073">
        <v>0</v>
      </c>
      <c r="Q1073">
        <v>1713.7</v>
      </c>
      <c r="R1073">
        <v>28385.73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30000</v>
      </c>
      <c r="Y1073">
        <v>4341.24</v>
      </c>
      <c r="Z1073">
        <v>0</v>
      </c>
      <c r="AB1073">
        <v>0</v>
      </c>
      <c r="AC1073">
        <v>0</v>
      </c>
      <c r="AD1073">
        <v>1713.7</v>
      </c>
      <c r="AE1073">
        <v>0</v>
      </c>
      <c r="AF1073">
        <v>0</v>
      </c>
      <c r="AG1073">
        <v>1678.81</v>
      </c>
      <c r="AH1073">
        <v>34.8900000000001</v>
      </c>
      <c r="AI1073">
        <v>1713.7</v>
      </c>
      <c r="AJ1073">
        <v>0</v>
      </c>
      <c r="AK1073">
        <v>0</v>
      </c>
      <c r="AL1073">
        <v>0</v>
      </c>
    </row>
    <row r="1074" spans="1:38" hidden="1" x14ac:dyDescent="0.2">
      <c r="A1074">
        <v>9001183</v>
      </c>
      <c r="B1074" t="s">
        <v>7473</v>
      </c>
      <c r="C1074" t="s">
        <v>426</v>
      </c>
      <c r="D1074" t="s">
        <v>7474</v>
      </c>
      <c r="E1074" t="s">
        <v>7636</v>
      </c>
      <c r="F1074" t="s">
        <v>160</v>
      </c>
      <c r="G1074">
        <v>0</v>
      </c>
      <c r="H1074">
        <v>0</v>
      </c>
      <c r="I1074">
        <v>0</v>
      </c>
      <c r="J1074">
        <v>1</v>
      </c>
      <c r="L1074">
        <v>1631</v>
      </c>
      <c r="M1074">
        <v>0</v>
      </c>
      <c r="N1074">
        <v>0</v>
      </c>
      <c r="O1074">
        <v>0</v>
      </c>
      <c r="Q1074">
        <v>1631</v>
      </c>
      <c r="R1074">
        <v>30987.46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30000</v>
      </c>
      <c r="Y1074">
        <v>4519.9799999999996</v>
      </c>
      <c r="Z1074">
        <v>0</v>
      </c>
      <c r="AB1074">
        <v>0</v>
      </c>
      <c r="AC1074">
        <v>0</v>
      </c>
      <c r="AD1074">
        <v>1631</v>
      </c>
      <c r="AE1074">
        <v>0</v>
      </c>
      <c r="AF1074">
        <v>0</v>
      </c>
      <c r="AG1074">
        <v>1672</v>
      </c>
      <c r="AH1074">
        <v>-41</v>
      </c>
      <c r="AI1074">
        <v>1631</v>
      </c>
      <c r="AJ1074">
        <v>0</v>
      </c>
      <c r="AK1074">
        <v>0</v>
      </c>
      <c r="AL1074">
        <v>0</v>
      </c>
    </row>
    <row r="1075" spans="1:38" hidden="1" x14ac:dyDescent="0.2">
      <c r="A1075">
        <v>9001184</v>
      </c>
      <c r="B1075" t="s">
        <v>7475</v>
      </c>
      <c r="C1075" t="s">
        <v>426</v>
      </c>
      <c r="D1075" t="s">
        <v>7476</v>
      </c>
      <c r="E1075" t="s">
        <v>7637</v>
      </c>
      <c r="F1075" t="s">
        <v>160</v>
      </c>
      <c r="G1075">
        <v>0</v>
      </c>
      <c r="H1075">
        <v>0</v>
      </c>
      <c r="I1075">
        <v>0</v>
      </c>
      <c r="J1075">
        <v>1</v>
      </c>
      <c r="L1075">
        <v>1657.73</v>
      </c>
      <c r="M1075">
        <v>0</v>
      </c>
      <c r="N1075">
        <v>0</v>
      </c>
      <c r="O1075">
        <v>0</v>
      </c>
      <c r="Q1075">
        <v>1657.73</v>
      </c>
      <c r="R1075">
        <v>30867.89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30000</v>
      </c>
      <c r="Y1075">
        <v>4109.82</v>
      </c>
      <c r="Z1075">
        <v>0</v>
      </c>
      <c r="AB1075">
        <v>0</v>
      </c>
      <c r="AC1075">
        <v>0</v>
      </c>
      <c r="AD1075">
        <v>1657.73</v>
      </c>
      <c r="AE1075">
        <v>0</v>
      </c>
      <c r="AF1075">
        <v>0</v>
      </c>
      <c r="AG1075">
        <v>1658.35</v>
      </c>
      <c r="AH1075">
        <v>-0.61999999999989086</v>
      </c>
      <c r="AI1075">
        <v>1657.73</v>
      </c>
      <c r="AJ1075">
        <v>0</v>
      </c>
      <c r="AK1075">
        <v>0</v>
      </c>
      <c r="AL1075">
        <v>0</v>
      </c>
    </row>
    <row r="1076" spans="1:38" hidden="1" x14ac:dyDescent="0.2">
      <c r="A1076">
        <v>9001185</v>
      </c>
      <c r="B1076" t="s">
        <v>2873</v>
      </c>
      <c r="C1076" t="s">
        <v>426</v>
      </c>
      <c r="D1076" t="s">
        <v>7477</v>
      </c>
      <c r="E1076" t="s">
        <v>7638</v>
      </c>
      <c r="F1076" t="s">
        <v>160</v>
      </c>
      <c r="G1076">
        <v>0</v>
      </c>
      <c r="H1076">
        <v>0</v>
      </c>
      <c r="I1076">
        <v>0</v>
      </c>
      <c r="J1076">
        <v>1</v>
      </c>
      <c r="L1076">
        <v>1695.59</v>
      </c>
      <c r="M1076">
        <v>0</v>
      </c>
      <c r="N1076">
        <v>0</v>
      </c>
      <c r="O1076">
        <v>0</v>
      </c>
      <c r="Q1076">
        <v>1695.59</v>
      </c>
      <c r="R1076">
        <v>25639.61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30000</v>
      </c>
      <c r="Y1076">
        <v>4044.66</v>
      </c>
      <c r="Z1076">
        <v>0</v>
      </c>
      <c r="AB1076">
        <v>0</v>
      </c>
      <c r="AC1076">
        <v>0</v>
      </c>
      <c r="AD1076">
        <v>1695.59</v>
      </c>
      <c r="AE1076">
        <v>0</v>
      </c>
      <c r="AF1076">
        <v>0</v>
      </c>
      <c r="AG1076">
        <v>1687.87</v>
      </c>
      <c r="AH1076">
        <v>7.7200000000000273</v>
      </c>
      <c r="AI1076">
        <v>1695.59</v>
      </c>
      <c r="AJ1076">
        <v>0</v>
      </c>
      <c r="AK1076">
        <v>0</v>
      </c>
      <c r="AL1076">
        <v>0</v>
      </c>
    </row>
    <row r="1077" spans="1:38" hidden="1" x14ac:dyDescent="0.2">
      <c r="A1077">
        <v>9001186</v>
      </c>
      <c r="B1077" t="s">
        <v>7479</v>
      </c>
      <c r="C1077" t="s">
        <v>426</v>
      </c>
      <c r="D1077" t="s">
        <v>7480</v>
      </c>
      <c r="E1077" t="s">
        <v>7639</v>
      </c>
      <c r="F1077" t="s">
        <v>160</v>
      </c>
      <c r="G1077">
        <v>0</v>
      </c>
      <c r="H1077">
        <v>0</v>
      </c>
      <c r="I1077">
        <v>0</v>
      </c>
      <c r="J1077">
        <v>1</v>
      </c>
      <c r="L1077">
        <v>1671.17</v>
      </c>
      <c r="M1077">
        <v>0</v>
      </c>
      <c r="N1077">
        <v>0</v>
      </c>
      <c r="O1077">
        <v>0</v>
      </c>
      <c r="Q1077">
        <v>1671.17</v>
      </c>
      <c r="R1077">
        <v>29428.510000000002</v>
      </c>
      <c r="S1077">
        <v>0</v>
      </c>
      <c r="T1077">
        <v>0</v>
      </c>
      <c r="U1077">
        <v>0</v>
      </c>
      <c r="V1077">
        <v>6000</v>
      </c>
      <c r="W1077">
        <v>0</v>
      </c>
      <c r="X1077">
        <v>30000</v>
      </c>
      <c r="Y1077">
        <v>4134.3599999999997</v>
      </c>
      <c r="Z1077">
        <v>0</v>
      </c>
      <c r="AB1077">
        <v>0</v>
      </c>
      <c r="AC1077">
        <v>0</v>
      </c>
      <c r="AD1077">
        <v>1671.17</v>
      </c>
      <c r="AE1077">
        <v>0</v>
      </c>
      <c r="AF1077">
        <v>0</v>
      </c>
      <c r="AG1077">
        <v>1671.79</v>
      </c>
      <c r="AH1077">
        <v>-0.61999999999989086</v>
      </c>
      <c r="AI1077">
        <v>1671.17</v>
      </c>
      <c r="AJ1077">
        <v>0</v>
      </c>
      <c r="AK1077">
        <v>0</v>
      </c>
      <c r="AL1077">
        <v>0</v>
      </c>
    </row>
    <row r="1078" spans="1:38" hidden="1" x14ac:dyDescent="0.2">
      <c r="A1078">
        <v>9001187</v>
      </c>
      <c r="B1078" t="s">
        <v>7481</v>
      </c>
      <c r="C1078" t="s">
        <v>426</v>
      </c>
      <c r="D1078" t="s">
        <v>7482</v>
      </c>
      <c r="E1078" t="s">
        <v>7640</v>
      </c>
      <c r="F1078" t="s">
        <v>160</v>
      </c>
      <c r="G1078">
        <v>0</v>
      </c>
      <c r="H1078">
        <v>0</v>
      </c>
      <c r="I1078">
        <v>0</v>
      </c>
      <c r="J1078">
        <v>1</v>
      </c>
      <c r="L1078">
        <v>1671.17</v>
      </c>
      <c r="M1078">
        <v>0</v>
      </c>
      <c r="N1078">
        <v>0</v>
      </c>
      <c r="O1078">
        <v>0</v>
      </c>
      <c r="Q1078">
        <v>1671.17</v>
      </c>
      <c r="R1078">
        <v>31107.769999999997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30000</v>
      </c>
      <c r="Y1078">
        <v>4445.88</v>
      </c>
      <c r="Z1078">
        <v>0</v>
      </c>
      <c r="AB1078">
        <v>0</v>
      </c>
      <c r="AC1078">
        <v>0</v>
      </c>
      <c r="AD1078">
        <v>1671.17</v>
      </c>
      <c r="AE1078">
        <v>0</v>
      </c>
      <c r="AF1078">
        <v>0</v>
      </c>
      <c r="AG1078">
        <v>1671.79</v>
      </c>
      <c r="AH1078">
        <v>-0.61999999999989086</v>
      </c>
      <c r="AI1078">
        <v>1671.17</v>
      </c>
      <c r="AJ1078">
        <v>0</v>
      </c>
      <c r="AK1078">
        <v>0</v>
      </c>
      <c r="AL1078">
        <v>0</v>
      </c>
    </row>
    <row r="1079" spans="1:38" hidden="1" x14ac:dyDescent="0.2">
      <c r="A1079">
        <v>9001188</v>
      </c>
      <c r="B1079" t="s">
        <v>886</v>
      </c>
      <c r="C1079" t="s">
        <v>426</v>
      </c>
      <c r="D1079" t="s">
        <v>7483</v>
      </c>
      <c r="E1079" t="s">
        <v>7641</v>
      </c>
      <c r="F1079" t="s">
        <v>160</v>
      </c>
      <c r="G1079">
        <v>0</v>
      </c>
      <c r="H1079">
        <v>0</v>
      </c>
      <c r="I1079">
        <v>0</v>
      </c>
      <c r="J1079">
        <v>1</v>
      </c>
      <c r="L1079">
        <v>1666.06</v>
      </c>
      <c r="M1079">
        <v>0</v>
      </c>
      <c r="N1079">
        <v>0</v>
      </c>
      <c r="O1079">
        <v>40</v>
      </c>
      <c r="Q1079">
        <v>1626.06</v>
      </c>
      <c r="R1079">
        <v>27261.25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30000</v>
      </c>
      <c r="Y1079">
        <v>4502.16</v>
      </c>
      <c r="Z1079">
        <v>0</v>
      </c>
      <c r="AB1079">
        <v>0</v>
      </c>
      <c r="AC1079">
        <v>0</v>
      </c>
      <c r="AD1079">
        <v>1626.06</v>
      </c>
      <c r="AE1079">
        <v>0</v>
      </c>
      <c r="AF1079">
        <v>0</v>
      </c>
      <c r="AG1079">
        <v>1680.73</v>
      </c>
      <c r="AH1079">
        <v>-54.670000000000073</v>
      </c>
      <c r="AI1079">
        <v>1626.06</v>
      </c>
      <c r="AJ1079">
        <v>0</v>
      </c>
      <c r="AK1079">
        <v>0</v>
      </c>
      <c r="AL1079">
        <v>0</v>
      </c>
    </row>
    <row r="1080" spans="1:38" hidden="1" x14ac:dyDescent="0.2">
      <c r="A1080">
        <v>9001189</v>
      </c>
      <c r="B1080" t="s">
        <v>7484</v>
      </c>
      <c r="C1080" t="s">
        <v>426</v>
      </c>
      <c r="D1080" t="s">
        <v>7485</v>
      </c>
      <c r="E1080" t="s">
        <v>7642</v>
      </c>
      <c r="F1080" t="s">
        <v>160</v>
      </c>
      <c r="G1080">
        <v>0</v>
      </c>
      <c r="H1080">
        <v>0</v>
      </c>
      <c r="I1080">
        <v>0</v>
      </c>
      <c r="J1080">
        <v>1</v>
      </c>
      <c r="L1080">
        <v>1666.06</v>
      </c>
      <c r="M1080">
        <v>0</v>
      </c>
      <c r="N1080">
        <v>0</v>
      </c>
      <c r="O1080">
        <v>40</v>
      </c>
      <c r="Q1080">
        <v>1626.06</v>
      </c>
      <c r="R1080">
        <v>27789.11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30000</v>
      </c>
      <c r="Y1080">
        <v>3876.12</v>
      </c>
      <c r="Z1080">
        <v>0</v>
      </c>
      <c r="AB1080">
        <v>0</v>
      </c>
      <c r="AC1080">
        <v>0</v>
      </c>
      <c r="AD1080">
        <v>1626.06</v>
      </c>
      <c r="AE1080">
        <v>0</v>
      </c>
      <c r="AF1080">
        <v>0</v>
      </c>
      <c r="AG1080">
        <v>1680.73</v>
      </c>
      <c r="AH1080">
        <v>-54.670000000000073</v>
      </c>
      <c r="AI1080">
        <v>1626.06</v>
      </c>
      <c r="AJ1080">
        <v>0</v>
      </c>
      <c r="AK1080">
        <v>0</v>
      </c>
      <c r="AL1080">
        <v>0</v>
      </c>
    </row>
    <row r="1081" spans="1:38" hidden="1" x14ac:dyDescent="0.2">
      <c r="A1081">
        <v>9001190</v>
      </c>
      <c r="B1081" t="s">
        <v>7486</v>
      </c>
      <c r="C1081" t="s">
        <v>426</v>
      </c>
      <c r="D1081" t="s">
        <v>7487</v>
      </c>
      <c r="E1081" t="s">
        <v>7643</v>
      </c>
      <c r="F1081" t="s">
        <v>160</v>
      </c>
      <c r="G1081">
        <v>0</v>
      </c>
      <c r="H1081">
        <v>0</v>
      </c>
      <c r="I1081">
        <v>0</v>
      </c>
      <c r="J1081">
        <v>1</v>
      </c>
      <c r="L1081">
        <v>1644</v>
      </c>
      <c r="M1081">
        <v>0</v>
      </c>
      <c r="N1081">
        <v>0</v>
      </c>
      <c r="O1081">
        <v>0</v>
      </c>
      <c r="Q1081">
        <v>1644</v>
      </c>
      <c r="R1081">
        <v>27859.34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30000</v>
      </c>
      <c r="Y1081">
        <v>3643.5</v>
      </c>
      <c r="Z1081">
        <v>0</v>
      </c>
      <c r="AB1081">
        <v>0</v>
      </c>
      <c r="AC1081">
        <v>0</v>
      </c>
      <c r="AD1081">
        <v>1644</v>
      </c>
      <c r="AE1081">
        <v>0</v>
      </c>
      <c r="AF1081">
        <v>0</v>
      </c>
      <c r="AG1081">
        <v>1672</v>
      </c>
      <c r="AH1081">
        <v>-28</v>
      </c>
      <c r="AI1081">
        <v>1644</v>
      </c>
      <c r="AJ1081">
        <v>0</v>
      </c>
      <c r="AK1081">
        <v>0</v>
      </c>
      <c r="AL1081">
        <v>0</v>
      </c>
    </row>
    <row r="1082" spans="1:38" hidden="1" x14ac:dyDescent="0.2">
      <c r="A1082">
        <v>9001191</v>
      </c>
      <c r="B1082" t="s">
        <v>7488</v>
      </c>
      <c r="C1082" t="s">
        <v>426</v>
      </c>
      <c r="D1082" t="s">
        <v>7489</v>
      </c>
      <c r="E1082" t="s">
        <v>7644</v>
      </c>
      <c r="F1082" t="s">
        <v>160</v>
      </c>
      <c r="G1082">
        <v>0</v>
      </c>
      <c r="H1082">
        <v>0</v>
      </c>
      <c r="I1082">
        <v>0</v>
      </c>
      <c r="J1082">
        <v>1</v>
      </c>
      <c r="L1082">
        <v>1712.28</v>
      </c>
      <c r="M1082">
        <v>0</v>
      </c>
      <c r="N1082">
        <v>0</v>
      </c>
      <c r="O1082">
        <v>0</v>
      </c>
      <c r="Q1082">
        <v>1712.28</v>
      </c>
      <c r="R1082">
        <v>29264.14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30000</v>
      </c>
      <c r="Y1082">
        <v>4719.84</v>
      </c>
      <c r="Z1082">
        <v>0</v>
      </c>
      <c r="AB1082">
        <v>0</v>
      </c>
      <c r="AC1082">
        <v>0</v>
      </c>
      <c r="AD1082">
        <v>1712.28</v>
      </c>
      <c r="AE1082">
        <v>0</v>
      </c>
      <c r="AF1082">
        <v>0</v>
      </c>
      <c r="AG1082">
        <v>1674.98</v>
      </c>
      <c r="AH1082">
        <v>37.299999999999955</v>
      </c>
      <c r="AI1082">
        <v>1712.28</v>
      </c>
      <c r="AJ1082">
        <v>0</v>
      </c>
      <c r="AK1082">
        <v>0</v>
      </c>
      <c r="AL1082">
        <v>0</v>
      </c>
    </row>
    <row r="1083" spans="1:38" hidden="1" x14ac:dyDescent="0.2">
      <c r="A1083">
        <v>9001192</v>
      </c>
      <c r="B1083" t="s">
        <v>7490</v>
      </c>
      <c r="C1083" t="s">
        <v>426</v>
      </c>
      <c r="D1083" t="s">
        <v>7491</v>
      </c>
      <c r="E1083" t="s">
        <v>7645</v>
      </c>
      <c r="F1083" t="s">
        <v>160</v>
      </c>
      <c r="G1083">
        <v>0</v>
      </c>
      <c r="H1083">
        <v>0</v>
      </c>
      <c r="I1083">
        <v>0</v>
      </c>
      <c r="J1083">
        <v>1</v>
      </c>
      <c r="L1083">
        <v>1631</v>
      </c>
      <c r="M1083">
        <v>0</v>
      </c>
      <c r="N1083">
        <v>0</v>
      </c>
      <c r="O1083">
        <v>0</v>
      </c>
      <c r="Q1083">
        <v>1631</v>
      </c>
      <c r="R1083">
        <v>34080.119999999995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30000</v>
      </c>
      <c r="Y1083">
        <v>5591.7</v>
      </c>
      <c r="Z1083">
        <v>0</v>
      </c>
      <c r="AB1083">
        <v>0</v>
      </c>
      <c r="AC1083">
        <v>0</v>
      </c>
      <c r="AD1083">
        <v>1631</v>
      </c>
      <c r="AE1083">
        <v>0</v>
      </c>
      <c r="AF1083">
        <v>0</v>
      </c>
      <c r="AG1083">
        <v>1672</v>
      </c>
      <c r="AH1083">
        <v>-41</v>
      </c>
      <c r="AI1083">
        <v>1631</v>
      </c>
      <c r="AJ1083">
        <v>0</v>
      </c>
      <c r="AK1083">
        <v>0</v>
      </c>
      <c r="AL1083">
        <v>0</v>
      </c>
    </row>
    <row r="1084" spans="1:38" hidden="1" x14ac:dyDescent="0.2">
      <c r="A1084">
        <v>9001193</v>
      </c>
      <c r="B1084" t="s">
        <v>7494</v>
      </c>
      <c r="C1084" t="s">
        <v>426</v>
      </c>
      <c r="D1084" t="s">
        <v>7495</v>
      </c>
      <c r="E1084" t="s">
        <v>7646</v>
      </c>
      <c r="F1084" t="s">
        <v>160</v>
      </c>
      <c r="G1084">
        <v>0</v>
      </c>
      <c r="H1084">
        <v>0</v>
      </c>
      <c r="I1084">
        <v>0</v>
      </c>
      <c r="J1084">
        <v>1</v>
      </c>
      <c r="L1084">
        <v>1631</v>
      </c>
      <c r="M1084">
        <v>0</v>
      </c>
      <c r="N1084">
        <v>0</v>
      </c>
      <c r="O1084">
        <v>0</v>
      </c>
      <c r="Q1084">
        <v>1631</v>
      </c>
      <c r="R1084">
        <v>32771.35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30000</v>
      </c>
      <c r="Y1084">
        <v>5133.8999999999996</v>
      </c>
      <c r="Z1084">
        <v>0</v>
      </c>
      <c r="AB1084">
        <v>0</v>
      </c>
      <c r="AC1084">
        <v>0</v>
      </c>
      <c r="AD1084">
        <v>1631</v>
      </c>
      <c r="AE1084">
        <v>0</v>
      </c>
      <c r="AF1084">
        <v>0</v>
      </c>
      <c r="AG1084">
        <v>1659</v>
      </c>
      <c r="AH1084">
        <v>-28</v>
      </c>
      <c r="AI1084">
        <v>1631</v>
      </c>
      <c r="AJ1084">
        <v>0</v>
      </c>
      <c r="AK1084">
        <v>0</v>
      </c>
      <c r="AL1084">
        <v>0</v>
      </c>
    </row>
    <row r="1085" spans="1:38" hidden="1" x14ac:dyDescent="0.2">
      <c r="A1085">
        <v>9001194</v>
      </c>
      <c r="B1085" t="s">
        <v>7497</v>
      </c>
      <c r="C1085" t="s">
        <v>426</v>
      </c>
      <c r="D1085" t="s">
        <v>7498</v>
      </c>
      <c r="E1085" t="s">
        <v>7647</v>
      </c>
      <c r="F1085" t="s">
        <v>160</v>
      </c>
      <c r="G1085">
        <v>0</v>
      </c>
      <c r="H1085">
        <v>0</v>
      </c>
      <c r="I1085">
        <v>0</v>
      </c>
      <c r="J1085">
        <v>1.2</v>
      </c>
      <c r="L1085">
        <v>2015.48</v>
      </c>
      <c r="M1085">
        <v>0</v>
      </c>
      <c r="N1085">
        <v>0</v>
      </c>
      <c r="O1085">
        <v>80</v>
      </c>
      <c r="Q1085">
        <v>1935.48</v>
      </c>
      <c r="R1085">
        <v>32462.21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30000</v>
      </c>
      <c r="Y1085">
        <v>6188.88</v>
      </c>
      <c r="Z1085">
        <v>0</v>
      </c>
      <c r="AB1085">
        <v>0</v>
      </c>
      <c r="AC1085">
        <v>0</v>
      </c>
      <c r="AD1085">
        <v>1935.48</v>
      </c>
      <c r="AE1085">
        <v>0</v>
      </c>
      <c r="AF1085">
        <v>0</v>
      </c>
      <c r="AG1085">
        <v>1950.69</v>
      </c>
      <c r="AH1085">
        <v>-15.210000000000036</v>
      </c>
      <c r="AI1085">
        <v>1935.48</v>
      </c>
      <c r="AJ1085">
        <v>0</v>
      </c>
      <c r="AK1085">
        <v>0</v>
      </c>
      <c r="AL1085">
        <v>0</v>
      </c>
    </row>
    <row r="1086" spans="1:38" hidden="1" x14ac:dyDescent="0.2">
      <c r="A1086">
        <v>9001195</v>
      </c>
      <c r="B1086" t="s">
        <v>7501</v>
      </c>
      <c r="C1086" t="s">
        <v>426</v>
      </c>
      <c r="D1086" t="s">
        <v>7502</v>
      </c>
      <c r="E1086" t="s">
        <v>7648</v>
      </c>
      <c r="F1086" t="s">
        <v>160</v>
      </c>
      <c r="G1086">
        <v>0</v>
      </c>
      <c r="H1086">
        <v>0</v>
      </c>
      <c r="I1086">
        <v>0</v>
      </c>
      <c r="J1086">
        <v>1</v>
      </c>
      <c r="L1086">
        <v>1644</v>
      </c>
      <c r="M1086">
        <v>0</v>
      </c>
      <c r="N1086">
        <v>0</v>
      </c>
      <c r="O1086">
        <v>0</v>
      </c>
      <c r="Q1086">
        <v>1644</v>
      </c>
      <c r="R1086">
        <v>33736.06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30000</v>
      </c>
      <c r="Y1086">
        <v>6125.94</v>
      </c>
      <c r="Z1086">
        <v>0</v>
      </c>
      <c r="AB1086">
        <v>0</v>
      </c>
      <c r="AC1086">
        <v>0</v>
      </c>
      <c r="AD1086">
        <v>1644</v>
      </c>
      <c r="AE1086">
        <v>0</v>
      </c>
      <c r="AF1086">
        <v>0</v>
      </c>
      <c r="AG1086">
        <v>1646</v>
      </c>
      <c r="AH1086">
        <v>-2</v>
      </c>
      <c r="AI1086">
        <v>1644</v>
      </c>
      <c r="AJ1086">
        <v>0</v>
      </c>
      <c r="AK1086">
        <v>0</v>
      </c>
      <c r="AL1086">
        <v>0</v>
      </c>
    </row>
    <row r="1087" spans="1:38" hidden="1" x14ac:dyDescent="0.2">
      <c r="A1087">
        <v>9001196</v>
      </c>
      <c r="B1087" t="s">
        <v>7505</v>
      </c>
      <c r="C1087" t="s">
        <v>426</v>
      </c>
      <c r="D1087" t="s">
        <v>7506</v>
      </c>
      <c r="E1087" t="s">
        <v>7649</v>
      </c>
      <c r="F1087" t="s">
        <v>160</v>
      </c>
      <c r="G1087">
        <v>0</v>
      </c>
      <c r="H1087">
        <v>0</v>
      </c>
      <c r="I1087">
        <v>0</v>
      </c>
      <c r="J1087">
        <v>1.2</v>
      </c>
      <c r="L1087">
        <v>1989</v>
      </c>
      <c r="M1087">
        <v>0</v>
      </c>
      <c r="N1087">
        <v>0</v>
      </c>
      <c r="O1087">
        <v>0</v>
      </c>
      <c r="Q1087">
        <v>1989</v>
      </c>
      <c r="R1087">
        <v>34107.81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30000</v>
      </c>
      <c r="Y1087">
        <v>7092.36</v>
      </c>
      <c r="Z1087">
        <v>0</v>
      </c>
      <c r="AB1087">
        <v>0</v>
      </c>
      <c r="AC1087">
        <v>0</v>
      </c>
      <c r="AD1087">
        <v>1989</v>
      </c>
      <c r="AE1087">
        <v>0</v>
      </c>
      <c r="AF1087">
        <v>0</v>
      </c>
      <c r="AG1087">
        <v>1991</v>
      </c>
      <c r="AH1087">
        <v>-2</v>
      </c>
      <c r="AI1087">
        <v>1989</v>
      </c>
      <c r="AJ1087">
        <v>0</v>
      </c>
      <c r="AK1087">
        <v>0</v>
      </c>
      <c r="AL1087">
        <v>0</v>
      </c>
    </row>
    <row r="1088" spans="1:38" hidden="1" x14ac:dyDescent="0.2">
      <c r="A1088">
        <v>9001197</v>
      </c>
      <c r="B1088" t="s">
        <v>7508</v>
      </c>
      <c r="C1088" t="s">
        <v>426</v>
      </c>
      <c r="D1088" t="s">
        <v>7509</v>
      </c>
      <c r="E1088" t="s">
        <v>7650</v>
      </c>
      <c r="F1088" t="s">
        <v>160</v>
      </c>
      <c r="G1088">
        <v>0</v>
      </c>
      <c r="H1088">
        <v>0</v>
      </c>
      <c r="I1088">
        <v>0</v>
      </c>
      <c r="J1088">
        <v>1</v>
      </c>
      <c r="L1088">
        <v>1657</v>
      </c>
      <c r="M1088">
        <v>0</v>
      </c>
      <c r="N1088">
        <v>0</v>
      </c>
      <c r="O1088">
        <v>0</v>
      </c>
      <c r="Q1088">
        <v>1657</v>
      </c>
      <c r="R1088">
        <v>33500.119999999995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30000</v>
      </c>
      <c r="Y1088">
        <v>6405.84</v>
      </c>
      <c r="Z1088">
        <v>0</v>
      </c>
      <c r="AB1088">
        <v>0</v>
      </c>
      <c r="AC1088">
        <v>0</v>
      </c>
      <c r="AD1088">
        <v>1657</v>
      </c>
      <c r="AE1088">
        <v>0</v>
      </c>
      <c r="AF1088">
        <v>0</v>
      </c>
      <c r="AG1088">
        <v>1672</v>
      </c>
      <c r="AH1088">
        <v>-15</v>
      </c>
      <c r="AI1088">
        <v>1657</v>
      </c>
      <c r="AJ1088">
        <v>0</v>
      </c>
      <c r="AK1088">
        <v>0</v>
      </c>
      <c r="AL1088">
        <v>0</v>
      </c>
    </row>
    <row r="1089" spans="1:38" hidden="1" x14ac:dyDescent="0.2">
      <c r="A1089">
        <v>9001198</v>
      </c>
      <c r="B1089" t="s">
        <v>7510</v>
      </c>
      <c r="C1089" t="s">
        <v>426</v>
      </c>
      <c r="D1089" t="s">
        <v>7511</v>
      </c>
      <c r="E1089" t="s">
        <v>7651</v>
      </c>
      <c r="F1089" t="s">
        <v>160</v>
      </c>
      <c r="G1089">
        <v>0</v>
      </c>
      <c r="H1089">
        <v>0</v>
      </c>
      <c r="I1089">
        <v>0</v>
      </c>
      <c r="J1089">
        <v>1</v>
      </c>
      <c r="L1089">
        <v>1657</v>
      </c>
      <c r="M1089">
        <v>0</v>
      </c>
      <c r="N1089">
        <v>0</v>
      </c>
      <c r="O1089">
        <v>0</v>
      </c>
      <c r="Q1089">
        <v>1657</v>
      </c>
      <c r="R1089">
        <v>33922.92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30000</v>
      </c>
      <c r="Y1089">
        <v>5668.08</v>
      </c>
      <c r="Z1089">
        <v>0</v>
      </c>
      <c r="AB1089">
        <v>0</v>
      </c>
      <c r="AC1089">
        <v>0</v>
      </c>
      <c r="AD1089">
        <v>1657</v>
      </c>
      <c r="AE1089">
        <v>0</v>
      </c>
      <c r="AF1089">
        <v>0</v>
      </c>
      <c r="AG1089">
        <v>1646</v>
      </c>
      <c r="AH1089">
        <v>11</v>
      </c>
      <c r="AI1089">
        <v>1657</v>
      </c>
      <c r="AJ1089">
        <v>0</v>
      </c>
      <c r="AK1089">
        <v>0</v>
      </c>
      <c r="AL1089">
        <v>0</v>
      </c>
    </row>
    <row r="1090" spans="1:38" hidden="1" x14ac:dyDescent="0.2">
      <c r="A1090">
        <v>9001199</v>
      </c>
      <c r="B1090" t="s">
        <v>439</v>
      </c>
      <c r="C1090" t="s">
        <v>426</v>
      </c>
      <c r="D1090" t="s">
        <v>7513</v>
      </c>
      <c r="E1090" t="s">
        <v>7652</v>
      </c>
      <c r="F1090" t="s">
        <v>160</v>
      </c>
      <c r="G1090">
        <v>0</v>
      </c>
      <c r="H1090">
        <v>0</v>
      </c>
      <c r="I1090">
        <v>0</v>
      </c>
      <c r="J1090">
        <v>1</v>
      </c>
      <c r="L1090">
        <v>1631</v>
      </c>
      <c r="M1090">
        <v>0</v>
      </c>
      <c r="N1090">
        <v>0</v>
      </c>
      <c r="O1090">
        <v>0</v>
      </c>
      <c r="Q1090">
        <v>1631</v>
      </c>
      <c r="R1090">
        <v>33500.720000000001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30000</v>
      </c>
      <c r="Y1090">
        <v>5183.3999999999996</v>
      </c>
      <c r="Z1090">
        <v>0</v>
      </c>
      <c r="AB1090">
        <v>0</v>
      </c>
      <c r="AC1090">
        <v>0</v>
      </c>
      <c r="AD1090">
        <v>1631</v>
      </c>
      <c r="AE1090">
        <v>0</v>
      </c>
      <c r="AF1090">
        <v>0</v>
      </c>
      <c r="AG1090">
        <v>1659</v>
      </c>
      <c r="AH1090">
        <v>-28</v>
      </c>
      <c r="AI1090">
        <v>1631</v>
      </c>
      <c r="AJ1090">
        <v>0</v>
      </c>
      <c r="AK1090">
        <v>0</v>
      </c>
      <c r="AL1090">
        <v>0</v>
      </c>
    </row>
    <row r="1091" spans="1:38" hidden="1" x14ac:dyDescent="0.2">
      <c r="A1091">
        <v>9001200</v>
      </c>
      <c r="B1091" t="s">
        <v>7514</v>
      </c>
      <c r="C1091" t="s">
        <v>426</v>
      </c>
      <c r="D1091" t="s">
        <v>7515</v>
      </c>
      <c r="E1091" t="s">
        <v>7653</v>
      </c>
      <c r="F1091" t="s">
        <v>160</v>
      </c>
      <c r="G1091">
        <v>0</v>
      </c>
      <c r="H1091">
        <v>0</v>
      </c>
      <c r="I1091">
        <v>0</v>
      </c>
      <c r="J1091">
        <v>1.2</v>
      </c>
      <c r="L1091">
        <v>2034.71</v>
      </c>
      <c r="M1091">
        <v>0</v>
      </c>
      <c r="N1091">
        <v>0</v>
      </c>
      <c r="O1091">
        <v>0</v>
      </c>
      <c r="Q1091">
        <v>2034.71</v>
      </c>
      <c r="R1091">
        <v>27390.829999999998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30000</v>
      </c>
      <c r="Y1091">
        <v>6410.22</v>
      </c>
      <c r="Z1091">
        <v>0</v>
      </c>
      <c r="AB1091">
        <v>0</v>
      </c>
      <c r="AC1091">
        <v>0</v>
      </c>
      <c r="AD1091">
        <v>2034.71</v>
      </c>
      <c r="AE1091">
        <v>0</v>
      </c>
      <c r="AF1091">
        <v>0</v>
      </c>
      <c r="AG1091">
        <v>2015.44</v>
      </c>
      <c r="AH1091">
        <v>19.269999999999982</v>
      </c>
      <c r="AI1091">
        <v>2034.71</v>
      </c>
      <c r="AJ1091">
        <v>0</v>
      </c>
      <c r="AK1091">
        <v>0</v>
      </c>
      <c r="AL1091">
        <v>0</v>
      </c>
    </row>
    <row r="1092" spans="1:38" hidden="1" x14ac:dyDescent="0.2">
      <c r="A1092">
        <v>9001201</v>
      </c>
      <c r="B1092" t="s">
        <v>7517</v>
      </c>
      <c r="C1092" t="s">
        <v>426</v>
      </c>
      <c r="D1092" t="s">
        <v>7518</v>
      </c>
      <c r="E1092" t="s">
        <v>7654</v>
      </c>
      <c r="F1092" t="s">
        <v>160</v>
      </c>
      <c r="G1092">
        <v>0</v>
      </c>
      <c r="H1092">
        <v>0</v>
      </c>
      <c r="I1092">
        <v>0</v>
      </c>
      <c r="J1092">
        <v>1</v>
      </c>
      <c r="L1092">
        <v>1695.59</v>
      </c>
      <c r="M1092">
        <v>0</v>
      </c>
      <c r="N1092">
        <v>0</v>
      </c>
      <c r="O1092">
        <v>0</v>
      </c>
      <c r="Q1092">
        <v>1695.59</v>
      </c>
      <c r="R1092">
        <v>26819.19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30000</v>
      </c>
      <c r="Y1092">
        <v>4309.59</v>
      </c>
      <c r="Z1092">
        <v>0</v>
      </c>
      <c r="AB1092">
        <v>0</v>
      </c>
      <c r="AC1092">
        <v>0</v>
      </c>
      <c r="AD1092">
        <v>1695.59</v>
      </c>
      <c r="AE1092">
        <v>0</v>
      </c>
      <c r="AF1092">
        <v>0</v>
      </c>
      <c r="AG1092">
        <v>1647.87</v>
      </c>
      <c r="AH1092">
        <v>47.720000000000027</v>
      </c>
      <c r="AI1092">
        <v>1695.59</v>
      </c>
      <c r="AJ1092">
        <v>0</v>
      </c>
      <c r="AK1092">
        <v>0</v>
      </c>
      <c r="AL1092">
        <v>0</v>
      </c>
    </row>
    <row r="1093" spans="1:38" hidden="1" x14ac:dyDescent="0.2">
      <c r="A1093">
        <v>9001202</v>
      </c>
      <c r="B1093" t="s">
        <v>7519</v>
      </c>
      <c r="C1093" t="s">
        <v>426</v>
      </c>
      <c r="D1093" t="s">
        <v>7520</v>
      </c>
      <c r="E1093" t="s">
        <v>7655</v>
      </c>
      <c r="F1093" t="s">
        <v>160</v>
      </c>
      <c r="G1093">
        <v>0</v>
      </c>
      <c r="H1093">
        <v>0</v>
      </c>
      <c r="I1093">
        <v>0</v>
      </c>
      <c r="J1093">
        <v>1</v>
      </c>
      <c r="L1093">
        <v>1695.59</v>
      </c>
      <c r="M1093">
        <v>0</v>
      </c>
      <c r="N1093">
        <v>0</v>
      </c>
      <c r="O1093">
        <v>0</v>
      </c>
      <c r="Q1093">
        <v>1695.59</v>
      </c>
      <c r="R1093">
        <v>26518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30000</v>
      </c>
      <c r="Y1093">
        <v>4149.6899999999996</v>
      </c>
      <c r="Z1093">
        <v>0</v>
      </c>
      <c r="AB1093">
        <v>0</v>
      </c>
      <c r="AC1093">
        <v>0</v>
      </c>
      <c r="AD1093">
        <v>1695.59</v>
      </c>
      <c r="AE1093">
        <v>0</v>
      </c>
      <c r="AF1093">
        <v>0</v>
      </c>
      <c r="AG1093">
        <v>1647.87</v>
      </c>
      <c r="AH1093">
        <v>47.720000000000027</v>
      </c>
      <c r="AI1093">
        <v>1695.59</v>
      </c>
      <c r="AJ1093">
        <v>0</v>
      </c>
      <c r="AK1093">
        <v>0</v>
      </c>
      <c r="AL1093">
        <v>0</v>
      </c>
    </row>
    <row r="1094" spans="1:38" hidden="1" x14ac:dyDescent="0.2">
      <c r="A1094">
        <v>9001203</v>
      </c>
      <c r="B1094" t="s">
        <v>7522</v>
      </c>
      <c r="C1094" t="s">
        <v>426</v>
      </c>
      <c r="D1094" t="s">
        <v>7523</v>
      </c>
      <c r="E1094" t="s">
        <v>7656</v>
      </c>
      <c r="F1094" t="s">
        <v>160</v>
      </c>
      <c r="G1094">
        <v>0</v>
      </c>
      <c r="H1094">
        <v>0</v>
      </c>
      <c r="I1094">
        <v>0</v>
      </c>
      <c r="J1094">
        <v>1.2</v>
      </c>
      <c r="L1094">
        <v>1989</v>
      </c>
      <c r="M1094">
        <v>0</v>
      </c>
      <c r="N1094">
        <v>0</v>
      </c>
      <c r="O1094">
        <v>0</v>
      </c>
      <c r="Q1094">
        <v>1989</v>
      </c>
      <c r="R1094">
        <v>33713.03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30000</v>
      </c>
      <c r="Y1094">
        <v>6878.46</v>
      </c>
      <c r="Z1094">
        <v>0</v>
      </c>
      <c r="AB1094">
        <v>0</v>
      </c>
      <c r="AC1094">
        <v>0</v>
      </c>
      <c r="AD1094">
        <v>1989</v>
      </c>
      <c r="AE1094">
        <v>0</v>
      </c>
      <c r="AF1094">
        <v>0</v>
      </c>
      <c r="AG1094">
        <v>2007</v>
      </c>
      <c r="AH1094">
        <v>-18</v>
      </c>
      <c r="AI1094">
        <v>1989</v>
      </c>
      <c r="AJ1094">
        <v>0</v>
      </c>
      <c r="AK1094">
        <v>0</v>
      </c>
      <c r="AL1094">
        <v>0</v>
      </c>
    </row>
    <row r="1095" spans="1:38" hidden="1" x14ac:dyDescent="0.2">
      <c r="A1095">
        <v>9001204</v>
      </c>
      <c r="B1095" t="s">
        <v>7524</v>
      </c>
      <c r="C1095" t="s">
        <v>426</v>
      </c>
      <c r="D1095" t="s">
        <v>7525</v>
      </c>
      <c r="E1095" t="s">
        <v>7657</v>
      </c>
      <c r="F1095" t="s">
        <v>160</v>
      </c>
      <c r="G1095">
        <v>0</v>
      </c>
      <c r="H1095">
        <v>0</v>
      </c>
      <c r="I1095">
        <v>0</v>
      </c>
      <c r="J1095">
        <v>1.2</v>
      </c>
      <c r="L1095">
        <v>1989</v>
      </c>
      <c r="M1095">
        <v>0</v>
      </c>
      <c r="N1095">
        <v>0</v>
      </c>
      <c r="O1095">
        <v>0</v>
      </c>
      <c r="Q1095">
        <v>1989</v>
      </c>
      <c r="R1095">
        <v>32710.5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30000</v>
      </c>
      <c r="Y1095">
        <v>5332.56</v>
      </c>
      <c r="Z1095">
        <v>0</v>
      </c>
      <c r="AB1095">
        <v>0</v>
      </c>
      <c r="AC1095">
        <v>0</v>
      </c>
      <c r="AD1095">
        <v>1989</v>
      </c>
      <c r="AE1095">
        <v>0</v>
      </c>
      <c r="AF1095">
        <v>0</v>
      </c>
      <c r="AG1095">
        <v>1672</v>
      </c>
      <c r="AH1095">
        <v>317</v>
      </c>
      <c r="AI1095">
        <v>1989</v>
      </c>
      <c r="AJ1095">
        <v>0</v>
      </c>
      <c r="AK1095">
        <v>0</v>
      </c>
      <c r="AL1095">
        <v>0</v>
      </c>
    </row>
    <row r="1096" spans="1:38" hidden="1" x14ac:dyDescent="0.2">
      <c r="A1096">
        <v>9001205</v>
      </c>
      <c r="B1096" t="s">
        <v>7526</v>
      </c>
      <c r="C1096" t="s">
        <v>426</v>
      </c>
      <c r="D1096" t="s">
        <v>7527</v>
      </c>
      <c r="E1096" t="s">
        <v>7658</v>
      </c>
      <c r="F1096" t="s">
        <v>160</v>
      </c>
      <c r="G1096">
        <v>0</v>
      </c>
      <c r="H1096">
        <v>0</v>
      </c>
      <c r="I1096">
        <v>0</v>
      </c>
      <c r="J1096">
        <v>1</v>
      </c>
      <c r="L1096">
        <v>1657.73</v>
      </c>
      <c r="M1096">
        <v>0</v>
      </c>
      <c r="N1096">
        <v>0</v>
      </c>
      <c r="O1096">
        <v>50</v>
      </c>
      <c r="Q1096">
        <v>1607.73</v>
      </c>
      <c r="R1096">
        <v>28991.23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30000</v>
      </c>
      <c r="Y1096">
        <v>4349.9399999999996</v>
      </c>
      <c r="Z1096">
        <v>0</v>
      </c>
      <c r="AB1096">
        <v>0</v>
      </c>
      <c r="AC1096">
        <v>0</v>
      </c>
      <c r="AD1096">
        <v>1607.73</v>
      </c>
      <c r="AE1096">
        <v>0</v>
      </c>
      <c r="AF1096">
        <v>0</v>
      </c>
      <c r="AG1096">
        <v>1658.35</v>
      </c>
      <c r="AH1096">
        <v>-50.619999999999891</v>
      </c>
      <c r="AI1096">
        <v>1607.73</v>
      </c>
      <c r="AJ1096">
        <v>0</v>
      </c>
      <c r="AK1096">
        <v>0</v>
      </c>
      <c r="AL1096">
        <v>0</v>
      </c>
    </row>
    <row r="1097" spans="1:38" hidden="1" x14ac:dyDescent="0.2">
      <c r="A1097">
        <v>9001206</v>
      </c>
      <c r="B1097" t="s">
        <v>7530</v>
      </c>
      <c r="C1097" t="s">
        <v>426</v>
      </c>
      <c r="D1097" t="s">
        <v>7531</v>
      </c>
      <c r="E1097" t="s">
        <v>7659</v>
      </c>
      <c r="F1097" t="s">
        <v>160</v>
      </c>
      <c r="G1097">
        <v>0</v>
      </c>
      <c r="H1097">
        <v>0</v>
      </c>
      <c r="I1097">
        <v>0</v>
      </c>
      <c r="J1097">
        <v>2.15</v>
      </c>
      <c r="L1097">
        <v>3669.65</v>
      </c>
      <c r="M1097">
        <v>0</v>
      </c>
      <c r="N1097">
        <v>0</v>
      </c>
      <c r="O1097">
        <v>0</v>
      </c>
      <c r="Q1097">
        <v>3669.65</v>
      </c>
      <c r="R1097">
        <v>31963.52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30000</v>
      </c>
      <c r="Y1097">
        <v>5803.2</v>
      </c>
      <c r="Z1097">
        <v>0</v>
      </c>
      <c r="AB1097">
        <v>0</v>
      </c>
      <c r="AC1097">
        <v>0</v>
      </c>
      <c r="AD1097">
        <v>3669.65</v>
      </c>
      <c r="AE1097">
        <v>0</v>
      </c>
      <c r="AF1097">
        <v>0</v>
      </c>
      <c r="AG1097">
        <v>2016.88</v>
      </c>
      <c r="AH1097">
        <v>1652.77</v>
      </c>
      <c r="AI1097">
        <v>3669.65</v>
      </c>
      <c r="AJ1097">
        <v>0</v>
      </c>
      <c r="AK1097">
        <v>0</v>
      </c>
      <c r="AL1097">
        <v>0</v>
      </c>
    </row>
    <row r="1098" spans="1:38" hidden="1" x14ac:dyDescent="0.2">
      <c r="A1098">
        <v>9001207</v>
      </c>
      <c r="B1098" t="s">
        <v>7534</v>
      </c>
      <c r="C1098" t="s">
        <v>426</v>
      </c>
      <c r="D1098" t="s">
        <v>7535</v>
      </c>
      <c r="E1098" t="s">
        <v>7660</v>
      </c>
      <c r="F1098" t="s">
        <v>160</v>
      </c>
      <c r="G1098">
        <v>0</v>
      </c>
      <c r="H1098">
        <v>0</v>
      </c>
      <c r="I1098">
        <v>0</v>
      </c>
      <c r="J1098">
        <v>1.2</v>
      </c>
      <c r="L1098">
        <v>2034.71</v>
      </c>
      <c r="M1098">
        <v>0</v>
      </c>
      <c r="N1098">
        <v>0</v>
      </c>
      <c r="O1098">
        <v>0</v>
      </c>
      <c r="Q1098">
        <v>2034.71</v>
      </c>
      <c r="R1098">
        <v>31570.89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30000</v>
      </c>
      <c r="Y1098">
        <v>6373.5</v>
      </c>
      <c r="Z1098">
        <v>0</v>
      </c>
      <c r="AB1098">
        <v>0</v>
      </c>
      <c r="AC1098">
        <v>0</v>
      </c>
      <c r="AD1098">
        <v>2034.71</v>
      </c>
      <c r="AE1098">
        <v>0</v>
      </c>
      <c r="AF1098">
        <v>0</v>
      </c>
      <c r="AG1098">
        <v>2005.44</v>
      </c>
      <c r="AH1098">
        <v>29.269999999999982</v>
      </c>
      <c r="AI1098">
        <v>2034.71</v>
      </c>
      <c r="AJ1098">
        <v>0</v>
      </c>
      <c r="AK1098">
        <v>0</v>
      </c>
      <c r="AL1098">
        <v>0</v>
      </c>
    </row>
    <row r="1099" spans="1:38" hidden="1" x14ac:dyDescent="0.2">
      <c r="A1099">
        <v>9001208</v>
      </c>
      <c r="B1099" t="s">
        <v>7537</v>
      </c>
      <c r="C1099" t="s">
        <v>426</v>
      </c>
      <c r="D1099" t="s">
        <v>7538</v>
      </c>
      <c r="E1099" t="s">
        <v>7661</v>
      </c>
      <c r="F1099" t="s">
        <v>160</v>
      </c>
      <c r="G1099">
        <v>0</v>
      </c>
      <c r="H1099">
        <v>0</v>
      </c>
      <c r="I1099">
        <v>0</v>
      </c>
      <c r="J1099">
        <v>1</v>
      </c>
      <c r="L1099">
        <v>1666.06</v>
      </c>
      <c r="M1099">
        <v>0</v>
      </c>
      <c r="N1099">
        <v>0</v>
      </c>
      <c r="O1099">
        <v>40</v>
      </c>
      <c r="Q1099">
        <v>1626.06</v>
      </c>
      <c r="R1099">
        <v>27169.620000000003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30000</v>
      </c>
      <c r="Y1099">
        <v>5836.2</v>
      </c>
      <c r="Z1099">
        <v>0</v>
      </c>
      <c r="AB1099">
        <v>0</v>
      </c>
      <c r="AC1099">
        <v>0</v>
      </c>
      <c r="AD1099">
        <v>1626.06</v>
      </c>
      <c r="AE1099">
        <v>0</v>
      </c>
      <c r="AF1099">
        <v>0</v>
      </c>
      <c r="AG1099">
        <v>1580.73</v>
      </c>
      <c r="AH1099">
        <v>45.329999999999927</v>
      </c>
      <c r="AI1099">
        <v>1626.06</v>
      </c>
      <c r="AJ1099">
        <v>0</v>
      </c>
      <c r="AK1099">
        <v>0</v>
      </c>
      <c r="AL1099">
        <v>0</v>
      </c>
    </row>
    <row r="1100" spans="1:38" hidden="1" x14ac:dyDescent="0.2">
      <c r="A1100">
        <v>9001209</v>
      </c>
      <c r="B1100" t="s">
        <v>7541</v>
      </c>
      <c r="C1100" t="s">
        <v>426</v>
      </c>
      <c r="D1100" t="s">
        <v>7542</v>
      </c>
      <c r="E1100" t="s">
        <v>7662</v>
      </c>
      <c r="F1100" t="s">
        <v>160</v>
      </c>
      <c r="G1100">
        <v>0</v>
      </c>
      <c r="H1100">
        <v>0</v>
      </c>
      <c r="I1100">
        <v>0</v>
      </c>
      <c r="J1100">
        <v>1.2</v>
      </c>
      <c r="L1100">
        <v>2015.48</v>
      </c>
      <c r="M1100">
        <v>0</v>
      </c>
      <c r="N1100">
        <v>0</v>
      </c>
      <c r="O1100">
        <v>150</v>
      </c>
      <c r="Q1100">
        <v>1865.48</v>
      </c>
      <c r="R1100">
        <v>29535.489999999998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30000</v>
      </c>
      <c r="Y1100">
        <v>6376.02</v>
      </c>
      <c r="Z1100">
        <v>0</v>
      </c>
      <c r="AB1100">
        <v>0</v>
      </c>
      <c r="AC1100">
        <v>0</v>
      </c>
      <c r="AD1100">
        <v>1865.48</v>
      </c>
      <c r="AE1100">
        <v>0</v>
      </c>
      <c r="AF1100">
        <v>0</v>
      </c>
      <c r="AG1100">
        <v>1900.69</v>
      </c>
      <c r="AH1100">
        <v>-35.210000000000036</v>
      </c>
      <c r="AI1100">
        <v>1865.48</v>
      </c>
      <c r="AJ1100">
        <v>0</v>
      </c>
      <c r="AK1100">
        <v>0</v>
      </c>
      <c r="AL1100">
        <v>0</v>
      </c>
    </row>
    <row r="1101" spans="1:38" hidden="1" x14ac:dyDescent="0.2">
      <c r="A1101">
        <v>9001210</v>
      </c>
      <c r="B1101" t="s">
        <v>7545</v>
      </c>
      <c r="C1101" t="s">
        <v>426</v>
      </c>
      <c r="D1101" t="s">
        <v>7546</v>
      </c>
      <c r="E1101" t="s">
        <v>7663</v>
      </c>
      <c r="F1101" t="s">
        <v>160</v>
      </c>
      <c r="G1101">
        <v>0</v>
      </c>
      <c r="H1101">
        <v>0</v>
      </c>
      <c r="I1101">
        <v>0</v>
      </c>
      <c r="J1101">
        <v>1</v>
      </c>
      <c r="L1101">
        <v>1644</v>
      </c>
      <c r="M1101">
        <v>0</v>
      </c>
      <c r="N1101">
        <v>300</v>
      </c>
      <c r="O1101">
        <v>0</v>
      </c>
      <c r="Q1101">
        <v>1944</v>
      </c>
      <c r="R1101">
        <v>29817.63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30000</v>
      </c>
      <c r="Y1101">
        <v>4044.12</v>
      </c>
      <c r="Z1101">
        <v>0</v>
      </c>
      <c r="AB1101">
        <v>0</v>
      </c>
      <c r="AC1101">
        <v>0</v>
      </c>
      <c r="AD1101">
        <v>1944</v>
      </c>
      <c r="AE1101">
        <v>0</v>
      </c>
      <c r="AF1101">
        <v>0</v>
      </c>
      <c r="AG1101">
        <v>1672</v>
      </c>
      <c r="AH1101">
        <v>272</v>
      </c>
      <c r="AI1101">
        <v>1944</v>
      </c>
      <c r="AJ1101">
        <v>0</v>
      </c>
      <c r="AK1101">
        <v>0</v>
      </c>
      <c r="AL1101">
        <v>0</v>
      </c>
    </row>
    <row r="1102" spans="1:38" hidden="1" x14ac:dyDescent="0.2">
      <c r="A1102">
        <v>9001211</v>
      </c>
      <c r="B1102" t="s">
        <v>7547</v>
      </c>
      <c r="C1102" t="s">
        <v>426</v>
      </c>
      <c r="D1102" t="s">
        <v>7548</v>
      </c>
      <c r="E1102" t="s">
        <v>7664</v>
      </c>
      <c r="F1102" t="s">
        <v>160</v>
      </c>
      <c r="G1102">
        <v>0</v>
      </c>
      <c r="H1102">
        <v>0</v>
      </c>
      <c r="I1102">
        <v>0</v>
      </c>
      <c r="J1102">
        <v>1</v>
      </c>
      <c r="L1102">
        <v>1671.17</v>
      </c>
      <c r="M1102">
        <v>0</v>
      </c>
      <c r="N1102">
        <v>0</v>
      </c>
      <c r="O1102">
        <v>0</v>
      </c>
      <c r="Q1102">
        <v>1671.17</v>
      </c>
      <c r="R1102">
        <v>29428.9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30000</v>
      </c>
      <c r="Y1102">
        <v>4245.3900000000003</v>
      </c>
      <c r="Z1102">
        <v>0</v>
      </c>
      <c r="AB1102">
        <v>0</v>
      </c>
      <c r="AC1102">
        <v>0</v>
      </c>
      <c r="AD1102">
        <v>1671.17</v>
      </c>
      <c r="AE1102">
        <v>0</v>
      </c>
      <c r="AF1102">
        <v>0</v>
      </c>
      <c r="AG1102">
        <v>1671.79</v>
      </c>
      <c r="AH1102">
        <v>-0.61999999999989086</v>
      </c>
      <c r="AI1102">
        <v>1671.17</v>
      </c>
      <c r="AJ1102">
        <v>0</v>
      </c>
      <c r="AK1102">
        <v>0</v>
      </c>
      <c r="AL1102">
        <v>0</v>
      </c>
    </row>
    <row r="1103" spans="1:38" hidden="1" x14ac:dyDescent="0.2">
      <c r="A1103">
        <v>9001212</v>
      </c>
      <c r="B1103" t="s">
        <v>7549</v>
      </c>
      <c r="C1103" t="s">
        <v>426</v>
      </c>
      <c r="D1103" t="s">
        <v>7550</v>
      </c>
      <c r="E1103" t="s">
        <v>7665</v>
      </c>
      <c r="F1103" t="s">
        <v>125</v>
      </c>
      <c r="G1103">
        <v>0</v>
      </c>
      <c r="H1103">
        <v>0</v>
      </c>
      <c r="I1103">
        <v>0</v>
      </c>
      <c r="J1103">
        <v>3.6</v>
      </c>
      <c r="L1103">
        <v>5945.33</v>
      </c>
      <c r="M1103">
        <v>0</v>
      </c>
      <c r="N1103">
        <v>0</v>
      </c>
      <c r="O1103">
        <v>0</v>
      </c>
      <c r="Q1103">
        <v>5945.33</v>
      </c>
      <c r="R1103">
        <v>51385.8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30000</v>
      </c>
      <c r="Y1103">
        <v>9287.34</v>
      </c>
      <c r="Z1103">
        <v>362.95</v>
      </c>
      <c r="AB1103">
        <v>270.55</v>
      </c>
      <c r="AC1103">
        <v>92.4</v>
      </c>
      <c r="AD1103">
        <v>5852.93</v>
      </c>
      <c r="AE1103">
        <v>92.9</v>
      </c>
      <c r="AF1103">
        <v>-0.5</v>
      </c>
      <c r="AG1103">
        <v>5825.18</v>
      </c>
      <c r="AH1103">
        <v>27.75</v>
      </c>
      <c r="AI1103">
        <v>5945.33</v>
      </c>
      <c r="AJ1103">
        <v>0</v>
      </c>
      <c r="AK1103">
        <v>0</v>
      </c>
      <c r="AL1103">
        <v>92.4</v>
      </c>
    </row>
    <row r="1104" spans="1:38" hidden="1" x14ac:dyDescent="0.2">
      <c r="A1104">
        <v>9001213</v>
      </c>
      <c r="B1104" t="s">
        <v>7552</v>
      </c>
      <c r="C1104" t="s">
        <v>426</v>
      </c>
      <c r="D1104" t="s">
        <v>7553</v>
      </c>
      <c r="E1104" t="s">
        <v>7666</v>
      </c>
      <c r="F1104" t="s">
        <v>160</v>
      </c>
      <c r="G1104">
        <v>0</v>
      </c>
      <c r="H1104">
        <v>0</v>
      </c>
      <c r="I1104">
        <v>0</v>
      </c>
      <c r="J1104">
        <v>1.2</v>
      </c>
      <c r="L1104">
        <v>2005.41</v>
      </c>
      <c r="M1104">
        <v>0</v>
      </c>
      <c r="N1104">
        <v>0</v>
      </c>
      <c r="O1104">
        <v>0</v>
      </c>
      <c r="Q1104">
        <v>2005.41</v>
      </c>
      <c r="R1104">
        <v>32124.03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30000</v>
      </c>
      <c r="Y1104">
        <v>5978.64</v>
      </c>
      <c r="Z1104">
        <v>0</v>
      </c>
      <c r="AB1104">
        <v>0</v>
      </c>
      <c r="AC1104">
        <v>0</v>
      </c>
      <c r="AD1104">
        <v>2005.41</v>
      </c>
      <c r="AE1104">
        <v>0</v>
      </c>
      <c r="AF1104">
        <v>0</v>
      </c>
      <c r="AG1104">
        <v>2006.49</v>
      </c>
      <c r="AH1104">
        <v>-1.0799999999999272</v>
      </c>
      <c r="AI1104">
        <v>2005.41</v>
      </c>
      <c r="AJ1104">
        <v>0</v>
      </c>
      <c r="AK1104">
        <v>0</v>
      </c>
      <c r="AL1104">
        <v>0</v>
      </c>
    </row>
    <row r="1105" spans="1:38" hidden="1" x14ac:dyDescent="0.2">
      <c r="A1105">
        <v>9001214</v>
      </c>
      <c r="B1105" t="s">
        <v>7555</v>
      </c>
      <c r="C1105" t="s">
        <v>426</v>
      </c>
      <c r="D1105" t="s">
        <v>7556</v>
      </c>
      <c r="E1105" t="s">
        <v>7667</v>
      </c>
      <c r="F1105" t="s">
        <v>105</v>
      </c>
      <c r="G1105">
        <v>0</v>
      </c>
      <c r="H1105">
        <v>0</v>
      </c>
      <c r="I1105">
        <v>0</v>
      </c>
      <c r="J1105">
        <v>2.15</v>
      </c>
      <c r="L1105">
        <v>3650.48</v>
      </c>
      <c r="M1105">
        <v>0</v>
      </c>
      <c r="N1105">
        <v>0</v>
      </c>
      <c r="O1105">
        <v>0</v>
      </c>
      <c r="Q1105">
        <v>3650.48</v>
      </c>
      <c r="R1105">
        <v>36194.46</v>
      </c>
      <c r="S1105">
        <v>6000</v>
      </c>
      <c r="T1105">
        <v>0</v>
      </c>
      <c r="U1105">
        <v>0</v>
      </c>
      <c r="V1105">
        <v>12000</v>
      </c>
      <c r="W1105">
        <v>0</v>
      </c>
      <c r="X1105">
        <v>30000</v>
      </c>
      <c r="Y1105">
        <v>6502.44</v>
      </c>
      <c r="Z1105">
        <v>0</v>
      </c>
      <c r="AB1105">
        <v>0</v>
      </c>
      <c r="AC1105">
        <v>0</v>
      </c>
      <c r="AD1105">
        <v>3650.48</v>
      </c>
      <c r="AE1105">
        <v>0</v>
      </c>
      <c r="AF1105">
        <v>0</v>
      </c>
      <c r="AG1105">
        <v>3615.61</v>
      </c>
      <c r="AH1105">
        <v>34.869999999999891</v>
      </c>
      <c r="AI1105">
        <v>3650.48</v>
      </c>
      <c r="AJ1105">
        <v>0</v>
      </c>
      <c r="AK1105">
        <v>0</v>
      </c>
      <c r="AL1105">
        <v>0</v>
      </c>
    </row>
    <row r="1106" spans="1:38" hidden="1" x14ac:dyDescent="0.2">
      <c r="A1106">
        <v>9001224</v>
      </c>
      <c r="B1106" t="s">
        <v>7558</v>
      </c>
      <c r="C1106" t="s">
        <v>426</v>
      </c>
      <c r="D1106" t="s">
        <v>7559</v>
      </c>
      <c r="E1106" t="s">
        <v>7668</v>
      </c>
      <c r="F1106" t="s">
        <v>160</v>
      </c>
      <c r="G1106">
        <v>0</v>
      </c>
      <c r="H1106">
        <v>0</v>
      </c>
      <c r="I1106">
        <v>0</v>
      </c>
      <c r="J1106">
        <v>1</v>
      </c>
      <c r="L1106">
        <v>1712.28</v>
      </c>
      <c r="M1106">
        <v>0</v>
      </c>
      <c r="N1106">
        <v>0</v>
      </c>
      <c r="O1106">
        <v>0</v>
      </c>
      <c r="Q1106">
        <v>1712.28</v>
      </c>
      <c r="R1106">
        <v>34950.629999999997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30000</v>
      </c>
      <c r="Y1106">
        <v>5511.66</v>
      </c>
      <c r="Z1106">
        <v>0</v>
      </c>
      <c r="AB1106">
        <v>0</v>
      </c>
      <c r="AC1106">
        <v>0</v>
      </c>
      <c r="AD1106">
        <v>1712.28</v>
      </c>
      <c r="AE1106">
        <v>0</v>
      </c>
      <c r="AF1106">
        <v>0</v>
      </c>
      <c r="AG1106">
        <v>1684.98</v>
      </c>
      <c r="AH1106">
        <v>27.299999999999955</v>
      </c>
      <c r="AI1106">
        <v>1712.28</v>
      </c>
      <c r="AJ1106">
        <v>0</v>
      </c>
      <c r="AK1106">
        <v>0</v>
      </c>
      <c r="AL1106">
        <v>0</v>
      </c>
    </row>
    <row r="1107" spans="1:38" hidden="1" x14ac:dyDescent="0.2">
      <c r="A1107">
        <v>9001226</v>
      </c>
      <c r="B1107" t="s">
        <v>7561</v>
      </c>
      <c r="C1107" t="s">
        <v>426</v>
      </c>
      <c r="D1107" t="s">
        <v>7562</v>
      </c>
      <c r="E1107" t="s">
        <v>7669</v>
      </c>
      <c r="F1107" t="s">
        <v>105</v>
      </c>
      <c r="G1107">
        <v>0</v>
      </c>
      <c r="H1107">
        <v>0</v>
      </c>
      <c r="I1107">
        <v>0</v>
      </c>
      <c r="J1107">
        <v>2.15</v>
      </c>
      <c r="L1107">
        <v>3662.12</v>
      </c>
      <c r="M1107">
        <v>0</v>
      </c>
      <c r="N1107">
        <v>0</v>
      </c>
      <c r="O1107">
        <v>0</v>
      </c>
      <c r="Q1107">
        <v>3662.12</v>
      </c>
      <c r="R1107">
        <v>40341.910000000003</v>
      </c>
      <c r="S1107">
        <v>3000</v>
      </c>
      <c r="T1107">
        <v>6000</v>
      </c>
      <c r="U1107">
        <v>0</v>
      </c>
      <c r="V1107">
        <v>6000</v>
      </c>
      <c r="W1107">
        <v>0</v>
      </c>
      <c r="X1107">
        <v>30000</v>
      </c>
      <c r="Y1107">
        <v>5311.8</v>
      </c>
      <c r="Z1107">
        <v>0</v>
      </c>
      <c r="AB1107">
        <v>0</v>
      </c>
      <c r="AC1107">
        <v>0</v>
      </c>
      <c r="AD1107">
        <v>3662.12</v>
      </c>
      <c r="AE1107">
        <v>0</v>
      </c>
      <c r="AF1107">
        <v>0</v>
      </c>
      <c r="AG1107">
        <v>3606.25</v>
      </c>
      <c r="AH1107">
        <v>55.869999999999891</v>
      </c>
      <c r="AI1107">
        <v>3662.12</v>
      </c>
      <c r="AJ1107">
        <v>0</v>
      </c>
      <c r="AK1107">
        <v>0</v>
      </c>
      <c r="AL1107">
        <v>0</v>
      </c>
    </row>
    <row r="1108" spans="1:38" hidden="1" x14ac:dyDescent="0.2">
      <c r="A1108">
        <v>9001225</v>
      </c>
      <c r="B1108" t="s">
        <v>7610</v>
      </c>
      <c r="C1108" t="s">
        <v>927</v>
      </c>
      <c r="D1108" t="s">
        <v>7611</v>
      </c>
      <c r="E1108" t="s">
        <v>7670</v>
      </c>
      <c r="F1108" t="s">
        <v>160</v>
      </c>
      <c r="G1108">
        <v>0</v>
      </c>
      <c r="H1108">
        <v>0</v>
      </c>
      <c r="I1108">
        <v>0</v>
      </c>
      <c r="J1108">
        <v>1.5</v>
      </c>
      <c r="L1108">
        <v>2400</v>
      </c>
      <c r="M1108">
        <v>0</v>
      </c>
      <c r="N1108">
        <v>2800</v>
      </c>
      <c r="O1108">
        <v>0</v>
      </c>
      <c r="Q1108">
        <v>5200</v>
      </c>
      <c r="R1108">
        <v>37545.17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30000</v>
      </c>
      <c r="Y1108">
        <v>4766.3999999999996</v>
      </c>
      <c r="Z1108">
        <v>83.36</v>
      </c>
      <c r="AB1108">
        <v>0</v>
      </c>
      <c r="AC1108">
        <v>83.36</v>
      </c>
      <c r="AD1108">
        <v>5116.6400000000003</v>
      </c>
      <c r="AE1108">
        <v>0</v>
      </c>
      <c r="AF1108">
        <v>83.36</v>
      </c>
      <c r="AG1108">
        <v>4900</v>
      </c>
      <c r="AH1108">
        <v>216.64000000000033</v>
      </c>
      <c r="AI1108">
        <v>5200</v>
      </c>
      <c r="AJ1108">
        <v>0</v>
      </c>
      <c r="AK1108">
        <v>0</v>
      </c>
      <c r="AL1108">
        <v>83.36</v>
      </c>
    </row>
    <row r="1109" spans="1:38" hidden="1" x14ac:dyDescent="0.2">
      <c r="A1109">
        <v>9001241</v>
      </c>
      <c r="B1109" t="s">
        <v>7727</v>
      </c>
      <c r="C1109" t="s">
        <v>71</v>
      </c>
      <c r="D1109" t="s">
        <v>7728</v>
      </c>
      <c r="E1109" t="s">
        <v>7803</v>
      </c>
      <c r="F1109" t="s">
        <v>105</v>
      </c>
      <c r="G1109">
        <v>0</v>
      </c>
      <c r="H1109">
        <v>0</v>
      </c>
      <c r="I1109">
        <v>0</v>
      </c>
      <c r="J1109">
        <v>2.15</v>
      </c>
      <c r="L1109">
        <v>3653.9</v>
      </c>
      <c r="M1109">
        <v>0</v>
      </c>
      <c r="N1109">
        <v>0</v>
      </c>
      <c r="O1109">
        <v>0</v>
      </c>
      <c r="Q1109">
        <v>3653.9</v>
      </c>
      <c r="R1109">
        <v>28725.29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25000</v>
      </c>
      <c r="Y1109">
        <v>3898.77</v>
      </c>
      <c r="Z1109">
        <v>0</v>
      </c>
      <c r="AB1109">
        <v>0</v>
      </c>
      <c r="AC1109">
        <v>0</v>
      </c>
      <c r="AD1109">
        <v>3653.9</v>
      </c>
      <c r="AE1109">
        <v>0</v>
      </c>
      <c r="AF1109">
        <v>0</v>
      </c>
      <c r="AG1109">
        <v>2805</v>
      </c>
      <c r="AH1109">
        <v>848.90000000000009</v>
      </c>
      <c r="AI1109">
        <v>3653.9</v>
      </c>
      <c r="AJ1109">
        <v>0</v>
      </c>
      <c r="AK1109">
        <v>0</v>
      </c>
      <c r="AL1109">
        <v>0</v>
      </c>
    </row>
    <row r="1110" spans="1:38" hidden="1" x14ac:dyDescent="0.2">
      <c r="A1110">
        <v>9001243</v>
      </c>
      <c r="B1110" t="s">
        <v>7733</v>
      </c>
      <c r="C1110" t="s">
        <v>71</v>
      </c>
      <c r="D1110" t="s">
        <v>7734</v>
      </c>
      <c r="E1110" t="s">
        <v>7804</v>
      </c>
      <c r="F1110" t="s">
        <v>105</v>
      </c>
      <c r="G1110">
        <v>0</v>
      </c>
      <c r="H1110">
        <v>0</v>
      </c>
      <c r="I1110">
        <v>0</v>
      </c>
      <c r="J1110">
        <v>3.05</v>
      </c>
      <c r="L1110">
        <v>5183.4399999999996</v>
      </c>
      <c r="M1110">
        <v>0</v>
      </c>
      <c r="N1110">
        <v>0</v>
      </c>
      <c r="O1110">
        <v>0</v>
      </c>
      <c r="Q1110">
        <v>5183.4399999999996</v>
      </c>
      <c r="R1110">
        <v>36750.550000000003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25000</v>
      </c>
      <c r="Y1110">
        <v>6764.5</v>
      </c>
      <c r="Z1110">
        <v>149.58000000000001</v>
      </c>
      <c r="AB1110">
        <v>88.28</v>
      </c>
      <c r="AC1110">
        <v>61.3</v>
      </c>
      <c r="AD1110">
        <v>5122.1399999999994</v>
      </c>
      <c r="AE1110">
        <v>61.36</v>
      </c>
      <c r="AF1110">
        <v>-6.0000000000002274E-2</v>
      </c>
      <c r="AG1110">
        <v>5123.6400000000003</v>
      </c>
      <c r="AH1110">
        <v>-1.5000000000009095</v>
      </c>
      <c r="AI1110">
        <v>5183.4399999999996</v>
      </c>
      <c r="AJ1110">
        <v>0</v>
      </c>
      <c r="AK1110">
        <v>0</v>
      </c>
      <c r="AL1110">
        <v>61.3</v>
      </c>
    </row>
    <row r="1111" spans="1:38" hidden="1" x14ac:dyDescent="0.2">
      <c r="A1111">
        <v>9001235</v>
      </c>
      <c r="B1111" t="s">
        <v>7744</v>
      </c>
      <c r="C1111" t="s">
        <v>122</v>
      </c>
      <c r="D1111" t="s">
        <v>7745</v>
      </c>
      <c r="E1111" t="s">
        <v>7805</v>
      </c>
      <c r="F1111" t="s">
        <v>105</v>
      </c>
      <c r="G1111">
        <v>0</v>
      </c>
      <c r="H1111">
        <v>0</v>
      </c>
      <c r="I1111">
        <v>0</v>
      </c>
      <c r="J1111">
        <v>2.15</v>
      </c>
      <c r="L1111">
        <v>3225</v>
      </c>
      <c r="M1111">
        <v>0</v>
      </c>
      <c r="N1111">
        <v>200</v>
      </c>
      <c r="O1111">
        <v>0</v>
      </c>
      <c r="Q1111">
        <v>3425</v>
      </c>
      <c r="R1111">
        <v>30143.62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25000</v>
      </c>
      <c r="Y1111">
        <v>3898.77</v>
      </c>
      <c r="Z1111">
        <v>37.35</v>
      </c>
      <c r="AB1111">
        <v>0</v>
      </c>
      <c r="AC1111">
        <v>37.35</v>
      </c>
      <c r="AD1111">
        <v>3387.65</v>
      </c>
      <c r="AE1111">
        <v>0</v>
      </c>
      <c r="AF1111">
        <v>37.35</v>
      </c>
      <c r="AG1111">
        <v>2475</v>
      </c>
      <c r="AH1111">
        <v>912.65000000000009</v>
      </c>
      <c r="AI1111">
        <v>3425</v>
      </c>
      <c r="AJ1111">
        <v>0</v>
      </c>
      <c r="AK1111">
        <v>0</v>
      </c>
      <c r="AL1111">
        <v>37.35</v>
      </c>
    </row>
    <row r="1112" spans="1:38" hidden="1" x14ac:dyDescent="0.2">
      <c r="A1112">
        <v>9001239</v>
      </c>
      <c r="B1112" t="s">
        <v>7747</v>
      </c>
      <c r="C1112" t="s">
        <v>122</v>
      </c>
      <c r="D1112" t="s">
        <v>7748</v>
      </c>
      <c r="E1112" t="s">
        <v>7806</v>
      </c>
      <c r="F1112" t="s">
        <v>105</v>
      </c>
      <c r="G1112">
        <v>0</v>
      </c>
      <c r="H1112">
        <v>0</v>
      </c>
      <c r="I1112">
        <v>0</v>
      </c>
      <c r="J1112">
        <v>2.15</v>
      </c>
      <c r="L1112">
        <v>3225</v>
      </c>
      <c r="M1112">
        <v>0</v>
      </c>
      <c r="N1112">
        <v>50</v>
      </c>
      <c r="O1112">
        <v>0</v>
      </c>
      <c r="Q1112">
        <v>3275</v>
      </c>
      <c r="R1112">
        <v>30533.62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25000</v>
      </c>
      <c r="Y1112">
        <v>3898.77</v>
      </c>
      <c r="Z1112">
        <v>49.05</v>
      </c>
      <c r="AB1112">
        <v>0</v>
      </c>
      <c r="AC1112">
        <v>49.05</v>
      </c>
      <c r="AD1112">
        <v>3225.95</v>
      </c>
      <c r="AE1112">
        <v>0</v>
      </c>
      <c r="AF1112">
        <v>49.05</v>
      </c>
      <c r="AG1112">
        <v>2535</v>
      </c>
      <c r="AH1112">
        <v>690.94999999999982</v>
      </c>
      <c r="AI1112">
        <v>3275</v>
      </c>
      <c r="AJ1112">
        <v>0</v>
      </c>
      <c r="AK1112">
        <v>0</v>
      </c>
      <c r="AL1112">
        <v>49.05</v>
      </c>
    </row>
    <row r="1113" spans="1:38" hidden="1" x14ac:dyDescent="0.2">
      <c r="A1113">
        <v>9001231</v>
      </c>
      <c r="B1113" t="s">
        <v>7753</v>
      </c>
      <c r="C1113" t="s">
        <v>278</v>
      </c>
      <c r="D1113" t="s">
        <v>7754</v>
      </c>
      <c r="E1113" t="s">
        <v>7807</v>
      </c>
      <c r="F1113" t="s">
        <v>105</v>
      </c>
      <c r="G1113">
        <v>0</v>
      </c>
      <c r="H1113">
        <v>0</v>
      </c>
      <c r="I1113">
        <v>0</v>
      </c>
      <c r="J1113">
        <v>2.15</v>
      </c>
      <c r="L1113">
        <v>3625.87</v>
      </c>
      <c r="M1113">
        <v>0</v>
      </c>
      <c r="N1113">
        <v>150</v>
      </c>
      <c r="O1113">
        <v>0</v>
      </c>
      <c r="Q1113">
        <v>3775.87</v>
      </c>
      <c r="R1113">
        <v>30393.19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25000</v>
      </c>
      <c r="Y1113">
        <v>3898.77</v>
      </c>
      <c r="Z1113">
        <v>44.83</v>
      </c>
      <c r="AB1113">
        <v>0</v>
      </c>
      <c r="AC1113">
        <v>44.83</v>
      </c>
      <c r="AD1113">
        <v>3731.04</v>
      </c>
      <c r="AE1113">
        <v>0</v>
      </c>
      <c r="AF1113">
        <v>44.83</v>
      </c>
      <c r="AG1113">
        <v>2506.0300000000002</v>
      </c>
      <c r="AH1113">
        <v>1225.0099999999998</v>
      </c>
      <c r="AI1113">
        <v>3775.87</v>
      </c>
      <c r="AJ1113">
        <v>0</v>
      </c>
      <c r="AK1113">
        <v>0</v>
      </c>
      <c r="AL1113">
        <v>44.83</v>
      </c>
    </row>
    <row r="1114" spans="1:38" hidden="1" x14ac:dyDescent="0.2">
      <c r="A1114">
        <v>9001238</v>
      </c>
      <c r="B1114" t="s">
        <v>7756</v>
      </c>
      <c r="C1114" t="s">
        <v>278</v>
      </c>
      <c r="D1114" t="s">
        <v>7757</v>
      </c>
      <c r="E1114" t="s">
        <v>7808</v>
      </c>
      <c r="F1114" t="s">
        <v>105</v>
      </c>
      <c r="G1114">
        <v>0</v>
      </c>
      <c r="H1114">
        <v>0</v>
      </c>
      <c r="I1114">
        <v>0</v>
      </c>
      <c r="J1114">
        <v>2.15</v>
      </c>
      <c r="L1114">
        <v>3498.46</v>
      </c>
      <c r="M1114">
        <v>0</v>
      </c>
      <c r="N1114">
        <v>86</v>
      </c>
      <c r="O1114">
        <v>0</v>
      </c>
      <c r="Q1114">
        <v>3584.46</v>
      </c>
      <c r="R1114">
        <v>30848.059999999998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25000</v>
      </c>
      <c r="Y1114">
        <v>3898.77</v>
      </c>
      <c r="Z1114">
        <v>58.48</v>
      </c>
      <c r="AB1114">
        <v>0</v>
      </c>
      <c r="AC1114">
        <v>58.48</v>
      </c>
      <c r="AD1114">
        <v>3525.98</v>
      </c>
      <c r="AE1114">
        <v>0</v>
      </c>
      <c r="AF1114">
        <v>58.48</v>
      </c>
      <c r="AG1114">
        <v>2833.71</v>
      </c>
      <c r="AH1114">
        <v>692.27</v>
      </c>
      <c r="AI1114">
        <v>3584.46</v>
      </c>
      <c r="AJ1114">
        <v>0</v>
      </c>
      <c r="AK1114">
        <v>0</v>
      </c>
      <c r="AL1114">
        <v>58.48</v>
      </c>
    </row>
    <row r="1115" spans="1:38" hidden="1" x14ac:dyDescent="0.2">
      <c r="A1115">
        <v>9001242</v>
      </c>
      <c r="B1115" t="s">
        <v>7759</v>
      </c>
      <c r="C1115" t="s">
        <v>116</v>
      </c>
      <c r="D1115" t="s">
        <v>7760</v>
      </c>
      <c r="E1115" t="s">
        <v>7809</v>
      </c>
      <c r="F1115" t="s">
        <v>105</v>
      </c>
      <c r="G1115">
        <v>0</v>
      </c>
      <c r="H1115">
        <v>0</v>
      </c>
      <c r="I1115">
        <v>0</v>
      </c>
      <c r="J1115">
        <v>1.65</v>
      </c>
      <c r="L1115">
        <v>2804.9999999999991</v>
      </c>
      <c r="M1115">
        <v>0</v>
      </c>
      <c r="N1115">
        <v>0</v>
      </c>
      <c r="O1115">
        <v>0</v>
      </c>
      <c r="Q1115">
        <v>2804.9999999999991</v>
      </c>
      <c r="R1115">
        <v>21672.86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25000</v>
      </c>
      <c r="Y1115">
        <v>3332.96</v>
      </c>
      <c r="Z1115">
        <v>0</v>
      </c>
      <c r="AB1115">
        <v>0</v>
      </c>
      <c r="AC1115">
        <v>0</v>
      </c>
      <c r="AD1115">
        <v>2804.9999999999991</v>
      </c>
      <c r="AE1115">
        <v>0</v>
      </c>
      <c r="AF1115">
        <v>0</v>
      </c>
      <c r="AG1115">
        <v>1789.38</v>
      </c>
      <c r="AH1115">
        <v>1015.619999999999</v>
      </c>
      <c r="AI1115">
        <v>2804.9999999999991</v>
      </c>
      <c r="AJ1115">
        <v>0</v>
      </c>
      <c r="AK1115">
        <v>0</v>
      </c>
      <c r="AL1115">
        <v>0</v>
      </c>
    </row>
    <row r="1116" spans="1:38" hidden="1" x14ac:dyDescent="0.2">
      <c r="A1116">
        <v>9001233</v>
      </c>
      <c r="B1116" t="s">
        <v>7777</v>
      </c>
      <c r="C1116" t="s">
        <v>426</v>
      </c>
      <c r="D1116" t="s">
        <v>7778</v>
      </c>
      <c r="E1116" t="s">
        <v>7810</v>
      </c>
      <c r="F1116" t="s">
        <v>105</v>
      </c>
      <c r="G1116">
        <v>0</v>
      </c>
      <c r="H1116">
        <v>0</v>
      </c>
      <c r="I1116">
        <v>0</v>
      </c>
      <c r="J1116">
        <v>2.15</v>
      </c>
      <c r="L1116">
        <v>3681.39</v>
      </c>
      <c r="M1116">
        <v>0</v>
      </c>
      <c r="N1116">
        <v>0</v>
      </c>
      <c r="O1116">
        <v>0</v>
      </c>
      <c r="Q1116">
        <v>3681.39</v>
      </c>
      <c r="R1116">
        <v>30052.98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25000</v>
      </c>
      <c r="Y1116">
        <v>3898.77</v>
      </c>
      <c r="Z1116">
        <v>34.630000000000003</v>
      </c>
      <c r="AB1116">
        <v>0</v>
      </c>
      <c r="AC1116">
        <v>34.630000000000003</v>
      </c>
      <c r="AD1116">
        <v>3646.7599999999998</v>
      </c>
      <c r="AE1116">
        <v>0</v>
      </c>
      <c r="AF1116">
        <v>34.630000000000003</v>
      </c>
      <c r="AG1116">
        <v>2780.21</v>
      </c>
      <c r="AH1116">
        <v>866.54999999999973</v>
      </c>
      <c r="AI1116">
        <v>3681.39</v>
      </c>
      <c r="AJ1116">
        <v>0</v>
      </c>
      <c r="AK1116">
        <v>0</v>
      </c>
      <c r="AL1116">
        <v>34.630000000000003</v>
      </c>
    </row>
    <row r="1117" spans="1:38" hidden="1" x14ac:dyDescent="0.2">
      <c r="A1117">
        <v>9001232</v>
      </c>
      <c r="B1117" t="s">
        <v>7782</v>
      </c>
      <c r="C1117" t="s">
        <v>927</v>
      </c>
      <c r="D1117" t="s">
        <v>7783</v>
      </c>
      <c r="E1117" t="s">
        <v>7811</v>
      </c>
      <c r="F1117" t="s">
        <v>105</v>
      </c>
      <c r="G1117">
        <v>0</v>
      </c>
      <c r="H1117">
        <v>0</v>
      </c>
      <c r="I1117">
        <v>0</v>
      </c>
      <c r="J1117">
        <v>2.15</v>
      </c>
      <c r="L1117">
        <v>3440</v>
      </c>
      <c r="M1117">
        <v>0</v>
      </c>
      <c r="N1117">
        <v>0</v>
      </c>
      <c r="O1117">
        <v>0</v>
      </c>
      <c r="Q1117">
        <v>3440</v>
      </c>
      <c r="R1117">
        <v>28121.89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25000</v>
      </c>
      <c r="Y1117">
        <v>3898.77</v>
      </c>
      <c r="Z1117">
        <v>0</v>
      </c>
      <c r="AB1117">
        <v>0</v>
      </c>
      <c r="AC1117">
        <v>0</v>
      </c>
      <c r="AD1117">
        <v>3440</v>
      </c>
      <c r="AE1117">
        <v>0</v>
      </c>
      <c r="AF1117">
        <v>0</v>
      </c>
      <c r="AG1117">
        <v>2640</v>
      </c>
      <c r="AH1117">
        <v>800</v>
      </c>
      <c r="AI1117">
        <v>3440</v>
      </c>
      <c r="AJ1117">
        <v>0</v>
      </c>
      <c r="AK1117">
        <v>0</v>
      </c>
      <c r="AL1117">
        <v>0</v>
      </c>
    </row>
    <row r="1118" spans="1:38" hidden="1" x14ac:dyDescent="0.2">
      <c r="A1118">
        <v>9001234</v>
      </c>
      <c r="B1118" t="s">
        <v>7785</v>
      </c>
      <c r="C1118" t="s">
        <v>927</v>
      </c>
      <c r="D1118" t="s">
        <v>7786</v>
      </c>
      <c r="E1118" t="s">
        <v>7812</v>
      </c>
      <c r="F1118" t="s">
        <v>105</v>
      </c>
      <c r="G1118">
        <v>0</v>
      </c>
      <c r="H1118">
        <v>0</v>
      </c>
      <c r="I1118">
        <v>0</v>
      </c>
      <c r="J1118">
        <v>2.15</v>
      </c>
      <c r="L1118">
        <v>3440</v>
      </c>
      <c r="M1118">
        <v>0</v>
      </c>
      <c r="N1118">
        <v>0</v>
      </c>
      <c r="O1118">
        <v>0</v>
      </c>
      <c r="Q1118">
        <v>3440</v>
      </c>
      <c r="R1118">
        <v>28121.89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25000</v>
      </c>
      <c r="Y1118">
        <v>3898.77</v>
      </c>
      <c r="Z1118">
        <v>0</v>
      </c>
      <c r="AB1118">
        <v>0</v>
      </c>
      <c r="AC1118">
        <v>0</v>
      </c>
      <c r="AD1118">
        <v>3440</v>
      </c>
      <c r="AE1118">
        <v>0</v>
      </c>
      <c r="AF1118">
        <v>0</v>
      </c>
      <c r="AG1118">
        <v>2640</v>
      </c>
      <c r="AH1118">
        <v>800</v>
      </c>
      <c r="AI1118">
        <v>3440</v>
      </c>
      <c r="AJ1118">
        <v>0</v>
      </c>
      <c r="AK1118">
        <v>0</v>
      </c>
      <c r="AL1118">
        <v>0</v>
      </c>
    </row>
    <row r="1119" spans="1:38" hidden="1" x14ac:dyDescent="0.2">
      <c r="A1119">
        <v>9001236</v>
      </c>
      <c r="B1119" t="s">
        <v>7788</v>
      </c>
      <c r="C1119" t="s">
        <v>927</v>
      </c>
      <c r="D1119" t="s">
        <v>7789</v>
      </c>
      <c r="E1119" t="s">
        <v>7813</v>
      </c>
      <c r="F1119" t="s">
        <v>105</v>
      </c>
      <c r="G1119">
        <v>0</v>
      </c>
      <c r="H1119">
        <v>0</v>
      </c>
      <c r="I1119">
        <v>0</v>
      </c>
      <c r="J1119">
        <v>2.15</v>
      </c>
      <c r="L1119">
        <v>3440</v>
      </c>
      <c r="M1119">
        <v>0</v>
      </c>
      <c r="N1119">
        <v>0</v>
      </c>
      <c r="O1119">
        <v>0</v>
      </c>
      <c r="Q1119">
        <v>3440</v>
      </c>
      <c r="R1119">
        <v>28121.89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25000</v>
      </c>
      <c r="Y1119">
        <v>3898.77</v>
      </c>
      <c r="Z1119">
        <v>0</v>
      </c>
      <c r="AB1119">
        <v>0</v>
      </c>
      <c r="AC1119">
        <v>0</v>
      </c>
      <c r="AD1119">
        <v>3440</v>
      </c>
      <c r="AE1119">
        <v>0</v>
      </c>
      <c r="AF1119">
        <v>0</v>
      </c>
      <c r="AG1119">
        <v>2640</v>
      </c>
      <c r="AH1119">
        <v>800</v>
      </c>
      <c r="AI1119">
        <v>3440</v>
      </c>
      <c r="AJ1119">
        <v>0</v>
      </c>
      <c r="AK1119">
        <v>0</v>
      </c>
      <c r="AL1119">
        <v>0</v>
      </c>
    </row>
    <row r="1120" spans="1:38" hidden="1" x14ac:dyDescent="0.2">
      <c r="A1120">
        <v>9001237</v>
      </c>
      <c r="B1120" t="s">
        <v>7791</v>
      </c>
      <c r="C1120" t="s">
        <v>927</v>
      </c>
      <c r="D1120" t="s">
        <v>7792</v>
      </c>
      <c r="E1120" t="s">
        <v>7814</v>
      </c>
      <c r="F1120" t="s">
        <v>105</v>
      </c>
      <c r="G1120">
        <v>0</v>
      </c>
      <c r="H1120">
        <v>0</v>
      </c>
      <c r="I1120">
        <v>0</v>
      </c>
      <c r="J1120">
        <v>2.15</v>
      </c>
      <c r="L1120">
        <v>3440</v>
      </c>
      <c r="M1120">
        <v>0</v>
      </c>
      <c r="N1120">
        <v>0</v>
      </c>
      <c r="O1120">
        <v>0</v>
      </c>
      <c r="Q1120">
        <v>3440</v>
      </c>
      <c r="R1120">
        <v>28121.89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25000</v>
      </c>
      <c r="Y1120">
        <v>3898.77</v>
      </c>
      <c r="Z1120">
        <v>0</v>
      </c>
      <c r="AB1120">
        <v>0</v>
      </c>
      <c r="AC1120">
        <v>0</v>
      </c>
      <c r="AD1120">
        <v>3440</v>
      </c>
      <c r="AE1120">
        <v>0</v>
      </c>
      <c r="AF1120">
        <v>0</v>
      </c>
      <c r="AG1120">
        <v>2640</v>
      </c>
      <c r="AH1120">
        <v>800</v>
      </c>
      <c r="AI1120">
        <v>3440</v>
      </c>
      <c r="AJ1120">
        <v>0</v>
      </c>
      <c r="AK1120">
        <v>0</v>
      </c>
      <c r="AL1120">
        <v>0</v>
      </c>
    </row>
    <row r="1121" spans="1:38" hidden="1" x14ac:dyDescent="0.2">
      <c r="A1121">
        <v>9001240</v>
      </c>
      <c r="B1121" t="s">
        <v>7794</v>
      </c>
      <c r="C1121" t="s">
        <v>927</v>
      </c>
      <c r="D1121" t="s">
        <v>7795</v>
      </c>
      <c r="E1121" t="s">
        <v>7815</v>
      </c>
      <c r="F1121" t="s">
        <v>105</v>
      </c>
      <c r="G1121">
        <v>0</v>
      </c>
      <c r="H1121">
        <v>0</v>
      </c>
      <c r="I1121">
        <v>0</v>
      </c>
      <c r="J1121">
        <v>2.15</v>
      </c>
      <c r="L1121">
        <v>3440</v>
      </c>
      <c r="M1121">
        <v>0</v>
      </c>
      <c r="N1121">
        <v>0</v>
      </c>
      <c r="O1121">
        <v>0</v>
      </c>
      <c r="Q1121">
        <v>3440</v>
      </c>
      <c r="R1121">
        <v>28325.48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25000</v>
      </c>
      <c r="Y1121">
        <v>3898.77</v>
      </c>
      <c r="Z1121">
        <v>0</v>
      </c>
      <c r="AB1121">
        <v>0</v>
      </c>
      <c r="AC1121">
        <v>0</v>
      </c>
      <c r="AD1121">
        <v>3440</v>
      </c>
      <c r="AE1121">
        <v>0</v>
      </c>
      <c r="AF1121">
        <v>0</v>
      </c>
      <c r="AG1121">
        <v>2640</v>
      </c>
      <c r="AH1121">
        <v>800</v>
      </c>
      <c r="AI1121">
        <v>3440</v>
      </c>
      <c r="AJ1121">
        <v>0</v>
      </c>
      <c r="AK1121">
        <v>0</v>
      </c>
      <c r="AL1121">
        <v>0</v>
      </c>
    </row>
    <row r="1122" spans="1:38" hidden="1" x14ac:dyDescent="0.2">
      <c r="A1122">
        <v>9001302</v>
      </c>
      <c r="B1122" t="s">
        <v>7201</v>
      </c>
      <c r="C1122" t="s">
        <v>927</v>
      </c>
      <c r="D1122" t="s">
        <v>8377</v>
      </c>
      <c r="E1122" t="s">
        <v>8453</v>
      </c>
      <c r="F1122" t="s">
        <v>125</v>
      </c>
      <c r="G1122">
        <v>0</v>
      </c>
      <c r="H1122">
        <v>0</v>
      </c>
      <c r="I1122">
        <v>0</v>
      </c>
      <c r="J1122">
        <v>3.6</v>
      </c>
      <c r="L1122">
        <v>5760</v>
      </c>
      <c r="M1122">
        <v>0</v>
      </c>
      <c r="N1122">
        <v>0</v>
      </c>
      <c r="O1122">
        <v>0</v>
      </c>
      <c r="Q1122">
        <v>5760</v>
      </c>
      <c r="R1122">
        <v>29852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20000</v>
      </c>
      <c r="Y1122">
        <v>5367.36</v>
      </c>
      <c r="Z1122">
        <v>134.54</v>
      </c>
      <c r="AB1122">
        <v>51.28</v>
      </c>
      <c r="AC1122">
        <v>83.26</v>
      </c>
      <c r="AD1122">
        <v>5676.74</v>
      </c>
      <c r="AE1122">
        <v>51.28</v>
      </c>
      <c r="AF1122">
        <v>31.980000000000004</v>
      </c>
      <c r="AG1122">
        <v>5708.72</v>
      </c>
      <c r="AH1122">
        <v>-31.980000000000473</v>
      </c>
      <c r="AI1122">
        <v>5760</v>
      </c>
      <c r="AJ1122">
        <v>0</v>
      </c>
      <c r="AK1122">
        <v>0</v>
      </c>
      <c r="AL1122">
        <v>83.26</v>
      </c>
    </row>
    <row r="1123" spans="1:38" hidden="1" x14ac:dyDescent="0.2">
      <c r="A1123">
        <v>9001272</v>
      </c>
      <c r="B1123" t="s">
        <v>8296</v>
      </c>
      <c r="C1123" t="s">
        <v>426</v>
      </c>
      <c r="D1123" t="s">
        <v>8297</v>
      </c>
      <c r="E1123" t="s">
        <v>8454</v>
      </c>
      <c r="F1123" t="s">
        <v>160</v>
      </c>
      <c r="G1123">
        <v>0</v>
      </c>
      <c r="H1123">
        <v>0</v>
      </c>
      <c r="I1123">
        <v>0</v>
      </c>
      <c r="J1123">
        <v>1</v>
      </c>
      <c r="L1123">
        <v>1671.17</v>
      </c>
      <c r="M1123">
        <v>0</v>
      </c>
      <c r="N1123">
        <v>0</v>
      </c>
      <c r="O1123">
        <v>0</v>
      </c>
      <c r="Q1123">
        <v>1671.17</v>
      </c>
      <c r="R1123">
        <v>18891.019999999997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20000</v>
      </c>
      <c r="Y1123">
        <v>3047.45</v>
      </c>
      <c r="Z1123">
        <v>0</v>
      </c>
      <c r="AB1123">
        <v>0</v>
      </c>
      <c r="AC1123">
        <v>0</v>
      </c>
      <c r="AD1123">
        <v>1671.17</v>
      </c>
      <c r="AE1123">
        <v>0</v>
      </c>
      <c r="AF1123">
        <v>0</v>
      </c>
      <c r="AG1123">
        <v>1671.79</v>
      </c>
      <c r="AH1123">
        <v>-0.61999999999989086</v>
      </c>
      <c r="AI1123">
        <v>1671.17</v>
      </c>
      <c r="AJ1123">
        <v>0</v>
      </c>
      <c r="AK1123">
        <v>0</v>
      </c>
      <c r="AL1123">
        <v>0</v>
      </c>
    </row>
    <row r="1124" spans="1:38" hidden="1" x14ac:dyDescent="0.2">
      <c r="A1124">
        <v>9001246</v>
      </c>
      <c r="B1124" t="s">
        <v>8203</v>
      </c>
      <c r="C1124" t="s">
        <v>426</v>
      </c>
      <c r="D1124" t="s">
        <v>8204</v>
      </c>
      <c r="E1124" t="s">
        <v>8455</v>
      </c>
      <c r="F1124" t="s">
        <v>160</v>
      </c>
      <c r="G1124">
        <v>0</v>
      </c>
      <c r="H1124">
        <v>0</v>
      </c>
      <c r="I1124">
        <v>0</v>
      </c>
      <c r="J1124">
        <v>1.2</v>
      </c>
      <c r="L1124">
        <v>1957</v>
      </c>
      <c r="M1124">
        <v>0</v>
      </c>
      <c r="N1124">
        <v>0</v>
      </c>
      <c r="O1124">
        <v>0</v>
      </c>
      <c r="Q1124">
        <v>1957</v>
      </c>
      <c r="R1124">
        <v>22174.14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20000</v>
      </c>
      <c r="Y1124">
        <v>5758</v>
      </c>
      <c r="Z1124">
        <v>0</v>
      </c>
      <c r="AB1124">
        <v>0</v>
      </c>
      <c r="AC1124">
        <v>0</v>
      </c>
      <c r="AD1124">
        <v>1957</v>
      </c>
      <c r="AE1124">
        <v>0</v>
      </c>
      <c r="AF1124">
        <v>0</v>
      </c>
      <c r="AG1124">
        <v>1991</v>
      </c>
      <c r="AH1124">
        <v>-34</v>
      </c>
      <c r="AI1124">
        <v>1957</v>
      </c>
      <c r="AJ1124">
        <v>0</v>
      </c>
      <c r="AK1124">
        <v>0</v>
      </c>
      <c r="AL1124">
        <v>0</v>
      </c>
    </row>
    <row r="1125" spans="1:38" hidden="1" x14ac:dyDescent="0.2">
      <c r="A1125">
        <v>9001247</v>
      </c>
      <c r="B1125" t="s">
        <v>8206</v>
      </c>
      <c r="C1125" t="s">
        <v>426</v>
      </c>
      <c r="D1125" t="s">
        <v>8207</v>
      </c>
      <c r="E1125" t="s">
        <v>8456</v>
      </c>
      <c r="F1125" t="s">
        <v>160</v>
      </c>
      <c r="G1125">
        <v>0</v>
      </c>
      <c r="H1125">
        <v>0</v>
      </c>
      <c r="I1125">
        <v>0</v>
      </c>
      <c r="J1125">
        <v>1</v>
      </c>
      <c r="L1125">
        <v>1696.88</v>
      </c>
      <c r="M1125">
        <v>0</v>
      </c>
      <c r="N1125">
        <v>0</v>
      </c>
      <c r="O1125">
        <v>0</v>
      </c>
      <c r="Q1125">
        <v>1696.88</v>
      </c>
      <c r="R1125">
        <v>20707.490000000002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20000</v>
      </c>
      <c r="Y1125">
        <v>3415.2</v>
      </c>
      <c r="Z1125">
        <v>0</v>
      </c>
      <c r="AB1125">
        <v>0</v>
      </c>
      <c r="AC1125">
        <v>0</v>
      </c>
      <c r="AD1125">
        <v>1696.88</v>
      </c>
      <c r="AE1125">
        <v>0</v>
      </c>
      <c r="AF1125">
        <v>0</v>
      </c>
      <c r="AG1125">
        <v>1685.73</v>
      </c>
      <c r="AH1125">
        <v>11.150000000000091</v>
      </c>
      <c r="AI1125">
        <v>1696.88</v>
      </c>
      <c r="AJ1125">
        <v>0</v>
      </c>
      <c r="AK1125">
        <v>0</v>
      </c>
      <c r="AL1125">
        <v>0</v>
      </c>
    </row>
    <row r="1126" spans="1:38" hidden="1" x14ac:dyDescent="0.2">
      <c r="A1126">
        <v>9001248</v>
      </c>
      <c r="B1126" t="s">
        <v>8209</v>
      </c>
      <c r="C1126" t="s">
        <v>426</v>
      </c>
      <c r="D1126" t="s">
        <v>8210</v>
      </c>
      <c r="E1126" t="s">
        <v>8457</v>
      </c>
      <c r="F1126" t="s">
        <v>160</v>
      </c>
      <c r="G1126">
        <v>0</v>
      </c>
      <c r="H1126">
        <v>0</v>
      </c>
      <c r="I1126">
        <v>0</v>
      </c>
      <c r="J1126">
        <v>1</v>
      </c>
      <c r="L1126">
        <v>1657</v>
      </c>
      <c r="M1126">
        <v>0</v>
      </c>
      <c r="N1126">
        <v>0</v>
      </c>
      <c r="O1126">
        <v>0</v>
      </c>
      <c r="Q1126">
        <v>1657</v>
      </c>
      <c r="R1126">
        <v>20027.73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20000</v>
      </c>
      <c r="Y1126">
        <v>3496.88</v>
      </c>
      <c r="Z1126">
        <v>0</v>
      </c>
      <c r="AB1126">
        <v>0</v>
      </c>
      <c r="AC1126">
        <v>0</v>
      </c>
      <c r="AD1126">
        <v>1657</v>
      </c>
      <c r="AE1126">
        <v>0</v>
      </c>
      <c r="AF1126">
        <v>0</v>
      </c>
      <c r="AG1126">
        <v>1759</v>
      </c>
      <c r="AH1126">
        <v>-102</v>
      </c>
      <c r="AI1126">
        <v>1657</v>
      </c>
      <c r="AJ1126">
        <v>0</v>
      </c>
      <c r="AK1126">
        <v>0</v>
      </c>
      <c r="AL1126">
        <v>0</v>
      </c>
    </row>
    <row r="1127" spans="1:38" hidden="1" x14ac:dyDescent="0.2">
      <c r="A1127">
        <v>9001249</v>
      </c>
      <c r="B1127" t="s">
        <v>8212</v>
      </c>
      <c r="C1127" t="s">
        <v>426</v>
      </c>
      <c r="D1127" t="s">
        <v>8213</v>
      </c>
      <c r="E1127" t="s">
        <v>8458</v>
      </c>
      <c r="F1127" t="s">
        <v>160</v>
      </c>
      <c r="G1127">
        <v>0</v>
      </c>
      <c r="H1127">
        <v>0</v>
      </c>
      <c r="I1127">
        <v>0</v>
      </c>
      <c r="J1127">
        <v>1</v>
      </c>
      <c r="L1127">
        <v>1657</v>
      </c>
      <c r="M1127">
        <v>0</v>
      </c>
      <c r="N1127">
        <v>0</v>
      </c>
      <c r="O1127">
        <v>0</v>
      </c>
      <c r="Q1127">
        <v>1657</v>
      </c>
      <c r="R1127">
        <v>19939.650000000001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20000</v>
      </c>
      <c r="Y1127">
        <v>3320.02</v>
      </c>
      <c r="Z1127">
        <v>0</v>
      </c>
      <c r="AB1127">
        <v>0</v>
      </c>
      <c r="AC1127">
        <v>0</v>
      </c>
      <c r="AD1127">
        <v>1657</v>
      </c>
      <c r="AE1127">
        <v>0</v>
      </c>
      <c r="AF1127">
        <v>0</v>
      </c>
      <c r="AG1127">
        <v>1672</v>
      </c>
      <c r="AH1127">
        <v>-15</v>
      </c>
      <c r="AI1127">
        <v>1657</v>
      </c>
      <c r="AJ1127">
        <v>0</v>
      </c>
      <c r="AK1127">
        <v>0</v>
      </c>
      <c r="AL1127">
        <v>0</v>
      </c>
    </row>
    <row r="1128" spans="1:38" hidden="1" x14ac:dyDescent="0.2">
      <c r="A1128">
        <v>9001268</v>
      </c>
      <c r="B1128" t="s">
        <v>8279</v>
      </c>
      <c r="C1128" t="s">
        <v>426</v>
      </c>
      <c r="D1128" t="s">
        <v>8280</v>
      </c>
      <c r="E1128" t="s">
        <v>8459</v>
      </c>
      <c r="F1128" t="s">
        <v>160</v>
      </c>
      <c r="G1128">
        <v>0</v>
      </c>
      <c r="H1128">
        <v>0</v>
      </c>
      <c r="I1128">
        <v>0</v>
      </c>
      <c r="J1128">
        <v>1</v>
      </c>
      <c r="L1128">
        <v>1713.7</v>
      </c>
      <c r="M1128">
        <v>0</v>
      </c>
      <c r="N1128">
        <v>0</v>
      </c>
      <c r="O1128">
        <v>0</v>
      </c>
      <c r="Q1128">
        <v>1713.7</v>
      </c>
      <c r="R1128">
        <v>17671.03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20000</v>
      </c>
      <c r="Y1128">
        <v>4032.4</v>
      </c>
      <c r="Z1128">
        <v>0</v>
      </c>
      <c r="AB1128">
        <v>0</v>
      </c>
      <c r="AC1128">
        <v>0</v>
      </c>
      <c r="AD1128">
        <v>1713.7</v>
      </c>
      <c r="AE1128">
        <v>0</v>
      </c>
      <c r="AF1128">
        <v>0</v>
      </c>
      <c r="AG1128">
        <v>1665.24</v>
      </c>
      <c r="AH1128">
        <v>48.460000000000036</v>
      </c>
      <c r="AI1128">
        <v>1713.7</v>
      </c>
      <c r="AJ1128">
        <v>0</v>
      </c>
      <c r="AK1128">
        <v>0</v>
      </c>
      <c r="AL1128">
        <v>0</v>
      </c>
    </row>
    <row r="1129" spans="1:38" hidden="1" x14ac:dyDescent="0.2">
      <c r="A1129">
        <v>9001250</v>
      </c>
      <c r="B1129" t="s">
        <v>8217</v>
      </c>
      <c r="C1129" t="s">
        <v>426</v>
      </c>
      <c r="D1129" t="s">
        <v>8218</v>
      </c>
      <c r="E1129" t="s">
        <v>8460</v>
      </c>
      <c r="F1129" t="s">
        <v>160</v>
      </c>
      <c r="G1129">
        <v>0</v>
      </c>
      <c r="H1129">
        <v>0</v>
      </c>
      <c r="I1129">
        <v>0</v>
      </c>
      <c r="J1129">
        <v>1</v>
      </c>
      <c r="L1129">
        <v>1699.6</v>
      </c>
      <c r="M1129">
        <v>0</v>
      </c>
      <c r="N1129">
        <v>0</v>
      </c>
      <c r="O1129">
        <v>0</v>
      </c>
      <c r="Q1129">
        <v>1699.6</v>
      </c>
      <c r="R1129">
        <v>18368.21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20000</v>
      </c>
      <c r="Y1129">
        <v>2571.86</v>
      </c>
      <c r="Z1129">
        <v>0</v>
      </c>
      <c r="AB1129">
        <v>0</v>
      </c>
      <c r="AC1129">
        <v>0</v>
      </c>
      <c r="AD1129">
        <v>1699.6</v>
      </c>
      <c r="AE1129">
        <v>0</v>
      </c>
      <c r="AF1129">
        <v>0</v>
      </c>
      <c r="AG1129">
        <v>1683.03</v>
      </c>
      <c r="AH1129">
        <v>16.569999999999936</v>
      </c>
      <c r="AI1129">
        <v>1699.6</v>
      </c>
      <c r="AJ1129">
        <v>0</v>
      </c>
      <c r="AK1129">
        <v>0</v>
      </c>
      <c r="AL1129">
        <v>0</v>
      </c>
    </row>
    <row r="1130" spans="1:38" hidden="1" x14ac:dyDescent="0.2">
      <c r="A1130">
        <v>9001278</v>
      </c>
      <c r="B1130" t="s">
        <v>8075</v>
      </c>
      <c r="C1130" t="s">
        <v>278</v>
      </c>
      <c r="D1130" t="s">
        <v>8076</v>
      </c>
      <c r="E1130" t="s">
        <v>8461</v>
      </c>
      <c r="F1130" t="s">
        <v>160</v>
      </c>
      <c r="G1130">
        <v>0</v>
      </c>
      <c r="H1130">
        <v>0</v>
      </c>
      <c r="I1130">
        <v>0</v>
      </c>
      <c r="J1130">
        <v>1</v>
      </c>
      <c r="L1130">
        <v>1610.13</v>
      </c>
      <c r="M1130">
        <v>0</v>
      </c>
      <c r="N1130">
        <v>0</v>
      </c>
      <c r="O1130">
        <v>0</v>
      </c>
      <c r="Q1130">
        <v>1610.13</v>
      </c>
      <c r="R1130">
        <v>17171.349999999999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20000</v>
      </c>
      <c r="Y1130">
        <v>2327.1999999999998</v>
      </c>
      <c r="Z1130">
        <v>0</v>
      </c>
      <c r="AB1130">
        <v>0</v>
      </c>
      <c r="AC1130">
        <v>0</v>
      </c>
      <c r="AD1130">
        <v>1610.13</v>
      </c>
      <c r="AE1130">
        <v>0</v>
      </c>
      <c r="AF1130">
        <v>0</v>
      </c>
      <c r="AG1130">
        <v>1656.82</v>
      </c>
      <c r="AH1130">
        <v>-46.689999999999827</v>
      </c>
      <c r="AI1130">
        <v>1610.13</v>
      </c>
      <c r="AJ1130">
        <v>0</v>
      </c>
      <c r="AK1130">
        <v>0</v>
      </c>
      <c r="AL1130">
        <v>0</v>
      </c>
    </row>
    <row r="1131" spans="1:38" hidden="1" x14ac:dyDescent="0.2">
      <c r="A1131">
        <v>9001276</v>
      </c>
      <c r="B1131" t="s">
        <v>8036</v>
      </c>
      <c r="C1131" t="s">
        <v>122</v>
      </c>
      <c r="D1131" t="s">
        <v>8037</v>
      </c>
      <c r="E1131" t="s">
        <v>8462</v>
      </c>
      <c r="F1131" t="s">
        <v>160</v>
      </c>
      <c r="G1131">
        <v>0</v>
      </c>
      <c r="H1131">
        <v>0</v>
      </c>
      <c r="I1131">
        <v>0</v>
      </c>
      <c r="J1131">
        <v>1.5</v>
      </c>
      <c r="L1131">
        <v>2250</v>
      </c>
      <c r="M1131">
        <v>0</v>
      </c>
      <c r="N1131">
        <v>0</v>
      </c>
      <c r="O1131">
        <v>0</v>
      </c>
      <c r="Q1131">
        <v>2250</v>
      </c>
      <c r="R1131">
        <v>20644.759999999998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20000</v>
      </c>
      <c r="Y1131">
        <v>3252.28</v>
      </c>
      <c r="Z1131">
        <v>0</v>
      </c>
      <c r="AB1131">
        <v>0</v>
      </c>
      <c r="AC1131">
        <v>0</v>
      </c>
      <c r="AD1131">
        <v>2250</v>
      </c>
      <c r="AE1131">
        <v>0</v>
      </c>
      <c r="AF1131">
        <v>0</v>
      </c>
      <c r="AG1131">
        <v>2250</v>
      </c>
      <c r="AH1131">
        <v>0</v>
      </c>
      <c r="AI1131">
        <v>2250</v>
      </c>
      <c r="AJ1131">
        <v>0</v>
      </c>
      <c r="AK1131">
        <v>0</v>
      </c>
      <c r="AL1131">
        <v>0</v>
      </c>
    </row>
    <row r="1132" spans="1:38" hidden="1" x14ac:dyDescent="0.2">
      <c r="A1132">
        <v>9001297</v>
      </c>
      <c r="B1132" t="s">
        <v>8361</v>
      </c>
      <c r="C1132" t="s">
        <v>927</v>
      </c>
      <c r="D1132" t="s">
        <v>8362</v>
      </c>
      <c r="E1132" t="s">
        <v>8463</v>
      </c>
      <c r="F1132" t="s">
        <v>160</v>
      </c>
      <c r="G1132">
        <v>0</v>
      </c>
      <c r="H1132">
        <v>0</v>
      </c>
      <c r="I1132">
        <v>0</v>
      </c>
      <c r="J1132">
        <v>1.8</v>
      </c>
      <c r="L1132">
        <v>2880</v>
      </c>
      <c r="M1132">
        <v>0</v>
      </c>
      <c r="N1132">
        <v>0</v>
      </c>
      <c r="O1132">
        <v>0</v>
      </c>
      <c r="Q1132">
        <v>2880</v>
      </c>
      <c r="R1132">
        <v>24209.48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20000</v>
      </c>
      <c r="Y1132">
        <v>4912.2</v>
      </c>
      <c r="Z1132">
        <v>0</v>
      </c>
      <c r="AB1132">
        <v>0</v>
      </c>
      <c r="AC1132">
        <v>0</v>
      </c>
      <c r="AD1132">
        <v>2880</v>
      </c>
      <c r="AE1132">
        <v>0</v>
      </c>
      <c r="AF1132">
        <v>0</v>
      </c>
      <c r="AG1132">
        <v>2880</v>
      </c>
      <c r="AH1132">
        <v>0</v>
      </c>
      <c r="AI1132">
        <v>2880</v>
      </c>
      <c r="AJ1132">
        <v>0</v>
      </c>
      <c r="AK1132">
        <v>0</v>
      </c>
      <c r="AL1132">
        <v>0</v>
      </c>
    </row>
    <row r="1133" spans="1:38" hidden="1" x14ac:dyDescent="0.2">
      <c r="A1133">
        <v>9001286</v>
      </c>
      <c r="B1133" t="s">
        <v>8320</v>
      </c>
      <c r="C1133" t="s">
        <v>927</v>
      </c>
      <c r="D1133" t="s">
        <v>8321</v>
      </c>
      <c r="E1133" t="s">
        <v>8464</v>
      </c>
      <c r="F1133" t="s">
        <v>160</v>
      </c>
      <c r="G1133">
        <v>0</v>
      </c>
      <c r="H1133">
        <v>0</v>
      </c>
      <c r="I1133">
        <v>0</v>
      </c>
      <c r="J1133">
        <v>3.6</v>
      </c>
      <c r="L1133">
        <v>5760</v>
      </c>
      <c r="M1133">
        <v>0</v>
      </c>
      <c r="N1133">
        <v>1000</v>
      </c>
      <c r="O1133">
        <v>0</v>
      </c>
      <c r="Q1133">
        <v>6760</v>
      </c>
      <c r="R1133">
        <v>31460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20000</v>
      </c>
      <c r="Y1133">
        <v>6812.08</v>
      </c>
      <c r="Z1133">
        <v>139.44</v>
      </c>
      <c r="AB1133">
        <v>31.38</v>
      </c>
      <c r="AC1133">
        <v>108.06</v>
      </c>
      <c r="AD1133">
        <v>6651.94</v>
      </c>
      <c r="AE1133">
        <v>31.38</v>
      </c>
      <c r="AF1133">
        <v>76.680000000000007</v>
      </c>
      <c r="AG1133">
        <v>5728.62</v>
      </c>
      <c r="AH1133">
        <v>923.31999999999971</v>
      </c>
      <c r="AI1133">
        <v>6760</v>
      </c>
      <c r="AJ1133">
        <v>0</v>
      </c>
      <c r="AK1133">
        <v>0</v>
      </c>
      <c r="AL1133">
        <v>108.06</v>
      </c>
    </row>
    <row r="1134" spans="1:38" hidden="1" x14ac:dyDescent="0.2">
      <c r="A1134">
        <v>9001277</v>
      </c>
      <c r="B1134" t="s">
        <v>8073</v>
      </c>
      <c r="C1134" t="s">
        <v>278</v>
      </c>
      <c r="D1134" t="s">
        <v>8074</v>
      </c>
      <c r="E1134" t="s">
        <v>8465</v>
      </c>
      <c r="F1134" t="s">
        <v>160</v>
      </c>
      <c r="G1134">
        <v>0</v>
      </c>
      <c r="H1134">
        <v>0</v>
      </c>
      <c r="I1134">
        <v>0</v>
      </c>
      <c r="J1134">
        <v>1</v>
      </c>
      <c r="L1134">
        <v>1711.36</v>
      </c>
      <c r="M1134">
        <v>0</v>
      </c>
      <c r="N1134">
        <v>0</v>
      </c>
      <c r="O1134">
        <v>0</v>
      </c>
      <c r="Q1134">
        <v>1711.36</v>
      </c>
      <c r="R1134">
        <v>19156.12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20000</v>
      </c>
      <c r="Y1134">
        <v>2978.36</v>
      </c>
      <c r="Z1134">
        <v>0</v>
      </c>
      <c r="AB1134">
        <v>0</v>
      </c>
      <c r="AC1134">
        <v>0</v>
      </c>
      <c r="AD1134">
        <v>1711.36</v>
      </c>
      <c r="AE1134">
        <v>0</v>
      </c>
      <c r="AF1134">
        <v>0</v>
      </c>
      <c r="AG1134">
        <v>1722.92</v>
      </c>
      <c r="AH1134">
        <v>-11.560000000000173</v>
      </c>
      <c r="AI1134">
        <v>1711.36</v>
      </c>
      <c r="AJ1134">
        <v>0</v>
      </c>
      <c r="AK1134">
        <v>0</v>
      </c>
      <c r="AL1134">
        <v>0</v>
      </c>
    </row>
    <row r="1135" spans="1:38" hidden="1" x14ac:dyDescent="0.2">
      <c r="A1135">
        <v>9001287</v>
      </c>
      <c r="B1135" t="s">
        <v>8323</v>
      </c>
      <c r="C1135" t="s">
        <v>927</v>
      </c>
      <c r="D1135" t="s">
        <v>8324</v>
      </c>
      <c r="E1135" t="s">
        <v>8466</v>
      </c>
      <c r="F1135" t="s">
        <v>125</v>
      </c>
      <c r="G1135">
        <v>0</v>
      </c>
      <c r="H1135">
        <v>0</v>
      </c>
      <c r="I1135">
        <v>0</v>
      </c>
      <c r="J1135">
        <v>3.6</v>
      </c>
      <c r="L1135">
        <v>5760</v>
      </c>
      <c r="M1135">
        <v>0</v>
      </c>
      <c r="N1135">
        <v>0</v>
      </c>
      <c r="O1135">
        <v>0</v>
      </c>
      <c r="Q1135">
        <v>5760</v>
      </c>
      <c r="R1135">
        <v>30140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20000</v>
      </c>
      <c r="Y1135">
        <v>8239.7199999999993</v>
      </c>
      <c r="Z1135">
        <v>57.01</v>
      </c>
      <c r="AB1135">
        <v>0</v>
      </c>
      <c r="AC1135">
        <v>57.01</v>
      </c>
      <c r="AD1135">
        <v>5702.99</v>
      </c>
      <c r="AE1135">
        <v>0</v>
      </c>
      <c r="AF1135">
        <v>57.01</v>
      </c>
      <c r="AG1135">
        <v>5760</v>
      </c>
      <c r="AH1135">
        <v>-57.010000000000218</v>
      </c>
      <c r="AI1135">
        <v>5760</v>
      </c>
      <c r="AJ1135">
        <v>0</v>
      </c>
      <c r="AK1135">
        <v>0</v>
      </c>
      <c r="AL1135">
        <v>57.01</v>
      </c>
    </row>
    <row r="1136" spans="1:38" hidden="1" x14ac:dyDescent="0.2">
      <c r="A1136">
        <v>9001288</v>
      </c>
      <c r="B1136" t="s">
        <v>8327</v>
      </c>
      <c r="C1136" t="s">
        <v>927</v>
      </c>
      <c r="D1136" t="s">
        <v>8328</v>
      </c>
      <c r="E1136" t="s">
        <v>8467</v>
      </c>
      <c r="F1136" t="s">
        <v>105</v>
      </c>
      <c r="G1136">
        <v>0</v>
      </c>
      <c r="H1136">
        <v>7253</v>
      </c>
      <c r="I1136">
        <v>0</v>
      </c>
      <c r="J1136">
        <v>0</v>
      </c>
      <c r="L1136">
        <v>7151.46</v>
      </c>
      <c r="M1136">
        <v>0</v>
      </c>
      <c r="N1136">
        <v>0</v>
      </c>
      <c r="O1136">
        <v>0</v>
      </c>
      <c r="Q1136">
        <v>7151.46</v>
      </c>
      <c r="R1136">
        <v>38094.97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20000</v>
      </c>
      <c r="Y1136">
        <v>10056.879999999999</v>
      </c>
      <c r="Z1136">
        <v>241.14</v>
      </c>
      <c r="AB1136">
        <v>128.79</v>
      </c>
      <c r="AC1136">
        <v>112.35</v>
      </c>
      <c r="AD1136">
        <v>7039.11</v>
      </c>
      <c r="AE1136">
        <v>123.16</v>
      </c>
      <c r="AF1136">
        <v>-10.810000000000002</v>
      </c>
      <c r="AG1136">
        <v>7028.3</v>
      </c>
      <c r="AH1136">
        <v>10.809999999999491</v>
      </c>
      <c r="AI1136">
        <v>7151.46</v>
      </c>
      <c r="AJ1136">
        <v>0</v>
      </c>
      <c r="AK1136">
        <v>0</v>
      </c>
      <c r="AL1136">
        <v>112.35</v>
      </c>
    </row>
    <row r="1137" spans="1:38" hidden="1" x14ac:dyDescent="0.2">
      <c r="A1137">
        <v>9001289</v>
      </c>
      <c r="B1137" t="s">
        <v>2114</v>
      </c>
      <c r="C1137" t="s">
        <v>927</v>
      </c>
      <c r="D1137" t="s">
        <v>8331</v>
      </c>
      <c r="E1137" t="s">
        <v>8468</v>
      </c>
      <c r="F1137" t="s">
        <v>125</v>
      </c>
      <c r="G1137">
        <v>0</v>
      </c>
      <c r="H1137">
        <v>0</v>
      </c>
      <c r="I1137">
        <v>0</v>
      </c>
      <c r="J1137">
        <v>4.5</v>
      </c>
      <c r="L1137">
        <v>7200</v>
      </c>
      <c r="M1137">
        <v>0</v>
      </c>
      <c r="N1137">
        <v>1000</v>
      </c>
      <c r="O1137">
        <v>0</v>
      </c>
      <c r="Q1137">
        <v>8200</v>
      </c>
      <c r="R1137">
        <v>36276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20000</v>
      </c>
      <c r="Y1137">
        <v>8714</v>
      </c>
      <c r="Z1137">
        <v>226.86</v>
      </c>
      <c r="AB1137">
        <v>87.23</v>
      </c>
      <c r="AC1137">
        <v>139.63</v>
      </c>
      <c r="AD1137">
        <v>8060.37</v>
      </c>
      <c r="AE1137">
        <v>87.23</v>
      </c>
      <c r="AF1137">
        <v>52.399999999999991</v>
      </c>
      <c r="AG1137">
        <v>7112.77</v>
      </c>
      <c r="AH1137">
        <v>947.59999999999945</v>
      </c>
      <c r="AI1137">
        <v>8200</v>
      </c>
      <c r="AJ1137">
        <v>0</v>
      </c>
      <c r="AK1137">
        <v>0</v>
      </c>
      <c r="AL1137">
        <v>139.63</v>
      </c>
    </row>
    <row r="1138" spans="1:38" hidden="1" x14ac:dyDescent="0.2">
      <c r="A1138">
        <v>9001290</v>
      </c>
      <c r="B1138" t="s">
        <v>8333</v>
      </c>
      <c r="C1138" t="s">
        <v>927</v>
      </c>
      <c r="D1138" t="s">
        <v>8334</v>
      </c>
      <c r="E1138" t="s">
        <v>8469</v>
      </c>
      <c r="F1138" t="s">
        <v>125</v>
      </c>
      <c r="G1138">
        <v>0</v>
      </c>
      <c r="H1138">
        <v>0</v>
      </c>
      <c r="I1138">
        <v>0</v>
      </c>
      <c r="J1138">
        <v>3.05</v>
      </c>
      <c r="L1138">
        <v>4880</v>
      </c>
      <c r="M1138">
        <v>0</v>
      </c>
      <c r="N1138">
        <v>0</v>
      </c>
      <c r="O1138">
        <v>0</v>
      </c>
      <c r="Q1138">
        <v>4880</v>
      </c>
      <c r="R1138">
        <v>27068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20000</v>
      </c>
      <c r="Y1138">
        <v>7387.24</v>
      </c>
      <c r="Z1138">
        <v>0</v>
      </c>
      <c r="AB1138">
        <v>0</v>
      </c>
      <c r="AC1138">
        <v>0</v>
      </c>
      <c r="AD1138">
        <v>4880</v>
      </c>
      <c r="AE1138">
        <v>0</v>
      </c>
      <c r="AF1138">
        <v>0</v>
      </c>
      <c r="AG1138">
        <v>4880</v>
      </c>
      <c r="AH1138">
        <v>0</v>
      </c>
      <c r="AI1138">
        <v>4880</v>
      </c>
      <c r="AJ1138">
        <v>0</v>
      </c>
      <c r="AK1138">
        <v>0</v>
      </c>
      <c r="AL1138">
        <v>0</v>
      </c>
    </row>
    <row r="1139" spans="1:38" hidden="1" x14ac:dyDescent="0.2">
      <c r="A1139">
        <v>9001291</v>
      </c>
      <c r="B1139" t="s">
        <v>8339</v>
      </c>
      <c r="C1139" t="s">
        <v>927</v>
      </c>
      <c r="D1139" t="s">
        <v>8340</v>
      </c>
      <c r="E1139" t="s">
        <v>8470</v>
      </c>
      <c r="F1139" t="s">
        <v>125</v>
      </c>
      <c r="G1139">
        <v>0</v>
      </c>
      <c r="H1139">
        <v>0</v>
      </c>
      <c r="I1139">
        <v>0</v>
      </c>
      <c r="J1139">
        <v>3.6</v>
      </c>
      <c r="L1139">
        <v>5760</v>
      </c>
      <c r="M1139">
        <v>0</v>
      </c>
      <c r="N1139">
        <v>0</v>
      </c>
      <c r="O1139">
        <v>0</v>
      </c>
      <c r="Q1139">
        <v>5760</v>
      </c>
      <c r="R1139">
        <v>29852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20000</v>
      </c>
      <c r="Y1139">
        <v>7615.8</v>
      </c>
      <c r="Z1139">
        <v>67.09</v>
      </c>
      <c r="AB1139">
        <v>0.69</v>
      </c>
      <c r="AC1139">
        <v>66.400000000000006</v>
      </c>
      <c r="AD1139">
        <v>5693.6</v>
      </c>
      <c r="AE1139">
        <v>0.69</v>
      </c>
      <c r="AF1139">
        <v>65.710000000000008</v>
      </c>
      <c r="AG1139">
        <v>5759.31</v>
      </c>
      <c r="AH1139">
        <v>-65.710000000000036</v>
      </c>
      <c r="AI1139">
        <v>5760</v>
      </c>
      <c r="AJ1139">
        <v>0</v>
      </c>
      <c r="AK1139">
        <v>0</v>
      </c>
      <c r="AL1139">
        <v>66.400000000000006</v>
      </c>
    </row>
    <row r="1140" spans="1:38" hidden="1" x14ac:dyDescent="0.2">
      <c r="A1140">
        <v>9001292</v>
      </c>
      <c r="B1140" t="s">
        <v>8342</v>
      </c>
      <c r="C1140" t="s">
        <v>927</v>
      </c>
      <c r="D1140" t="s">
        <v>8343</v>
      </c>
      <c r="E1140" t="s">
        <v>8471</v>
      </c>
      <c r="F1140" t="s">
        <v>125</v>
      </c>
      <c r="G1140">
        <v>0</v>
      </c>
      <c r="H1140">
        <v>0</v>
      </c>
      <c r="I1140">
        <v>0</v>
      </c>
      <c r="J1140">
        <v>3.05</v>
      </c>
      <c r="L1140">
        <v>4880</v>
      </c>
      <c r="M1140">
        <v>0</v>
      </c>
      <c r="N1140">
        <v>0</v>
      </c>
      <c r="O1140">
        <v>0</v>
      </c>
      <c r="Q1140">
        <v>4880</v>
      </c>
      <c r="R1140">
        <v>27826.9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20000</v>
      </c>
      <c r="Y1140">
        <v>4777.72</v>
      </c>
      <c r="Z1140">
        <v>91.48</v>
      </c>
      <c r="AB1140">
        <v>21.11</v>
      </c>
      <c r="AC1140">
        <v>70.37</v>
      </c>
      <c r="AD1140">
        <v>4809.63</v>
      </c>
      <c r="AE1140">
        <v>21.11</v>
      </c>
      <c r="AF1140">
        <v>49.260000000000005</v>
      </c>
      <c r="AG1140">
        <v>4858.8900000000003</v>
      </c>
      <c r="AH1140">
        <v>-49.260000000000218</v>
      </c>
      <c r="AI1140">
        <v>4880</v>
      </c>
      <c r="AJ1140">
        <v>0</v>
      </c>
      <c r="AK1140">
        <v>0</v>
      </c>
      <c r="AL1140">
        <v>70.37</v>
      </c>
    </row>
    <row r="1141" spans="1:38" hidden="1" x14ac:dyDescent="0.2">
      <c r="A1141">
        <v>9001293</v>
      </c>
      <c r="B1141" t="s">
        <v>8345</v>
      </c>
      <c r="C1141" t="s">
        <v>927</v>
      </c>
      <c r="D1141" t="s">
        <v>8346</v>
      </c>
      <c r="E1141" t="s">
        <v>8472</v>
      </c>
      <c r="F1141" t="s">
        <v>125</v>
      </c>
      <c r="G1141">
        <v>0</v>
      </c>
      <c r="H1141">
        <v>0</v>
      </c>
      <c r="I1141">
        <v>0</v>
      </c>
      <c r="J1141">
        <v>3.6</v>
      </c>
      <c r="L1141">
        <v>5760</v>
      </c>
      <c r="M1141">
        <v>0</v>
      </c>
      <c r="N1141">
        <v>0</v>
      </c>
      <c r="O1141">
        <v>0</v>
      </c>
      <c r="Q1141">
        <v>5760</v>
      </c>
      <c r="R1141">
        <v>29516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20000</v>
      </c>
      <c r="Y1141">
        <v>8250.44</v>
      </c>
      <c r="Z1141">
        <v>37.97</v>
      </c>
      <c r="AB1141">
        <v>0</v>
      </c>
      <c r="AC1141">
        <v>37.97</v>
      </c>
      <c r="AD1141">
        <v>5722.03</v>
      </c>
      <c r="AE1141">
        <v>0</v>
      </c>
      <c r="AF1141">
        <v>37.97</v>
      </c>
      <c r="AG1141">
        <v>5760</v>
      </c>
      <c r="AH1141">
        <v>-37.970000000000255</v>
      </c>
      <c r="AI1141">
        <v>5760</v>
      </c>
      <c r="AJ1141">
        <v>0</v>
      </c>
      <c r="AK1141">
        <v>0</v>
      </c>
      <c r="AL1141">
        <v>37.97</v>
      </c>
    </row>
    <row r="1142" spans="1:38" hidden="1" x14ac:dyDescent="0.2">
      <c r="A1142">
        <v>9001294</v>
      </c>
      <c r="B1142" t="s">
        <v>8349</v>
      </c>
      <c r="C1142" t="s">
        <v>927</v>
      </c>
      <c r="D1142" t="s">
        <v>8350</v>
      </c>
      <c r="E1142" t="s">
        <v>8473</v>
      </c>
      <c r="F1142" t="s">
        <v>125</v>
      </c>
      <c r="G1142">
        <v>0</v>
      </c>
      <c r="H1142">
        <v>0</v>
      </c>
      <c r="I1142">
        <v>0</v>
      </c>
      <c r="J1142">
        <v>3.05</v>
      </c>
      <c r="L1142">
        <v>4880</v>
      </c>
      <c r="M1142">
        <v>0</v>
      </c>
      <c r="N1142">
        <v>0</v>
      </c>
      <c r="O1142">
        <v>0</v>
      </c>
      <c r="Q1142">
        <v>4880</v>
      </c>
      <c r="R1142">
        <v>29836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20000</v>
      </c>
      <c r="Y1142">
        <v>4444.5600000000004</v>
      </c>
      <c r="Z1142">
        <v>161.74</v>
      </c>
      <c r="AB1142">
        <v>76.13</v>
      </c>
      <c r="AC1142">
        <v>85.61</v>
      </c>
      <c r="AD1142">
        <v>4794.3900000000003</v>
      </c>
      <c r="AE1142">
        <v>76.13</v>
      </c>
      <c r="AF1142">
        <v>9.480000000000004</v>
      </c>
      <c r="AG1142">
        <v>4803.87</v>
      </c>
      <c r="AH1142">
        <v>-9.4799999999995634</v>
      </c>
      <c r="AI1142">
        <v>4880</v>
      </c>
      <c r="AJ1142">
        <v>0</v>
      </c>
      <c r="AK1142">
        <v>0</v>
      </c>
      <c r="AL1142">
        <v>85.61</v>
      </c>
    </row>
    <row r="1143" spans="1:38" hidden="1" x14ac:dyDescent="0.2">
      <c r="A1143">
        <v>9001284</v>
      </c>
      <c r="B1143" t="s">
        <v>8313</v>
      </c>
      <c r="C1143" t="s">
        <v>927</v>
      </c>
      <c r="D1143" t="s">
        <v>8314</v>
      </c>
      <c r="E1143" t="s">
        <v>8474</v>
      </c>
      <c r="F1143" t="s">
        <v>125</v>
      </c>
      <c r="G1143">
        <v>0</v>
      </c>
      <c r="H1143">
        <v>0</v>
      </c>
      <c r="I1143">
        <v>0</v>
      </c>
      <c r="J1143">
        <v>3.6</v>
      </c>
      <c r="L1143">
        <v>5760</v>
      </c>
      <c r="M1143">
        <v>0</v>
      </c>
      <c r="N1143">
        <v>0</v>
      </c>
      <c r="O1143">
        <v>0</v>
      </c>
      <c r="Q1143">
        <v>5760</v>
      </c>
      <c r="R1143">
        <v>30092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20000</v>
      </c>
      <c r="Y1143">
        <v>5804.52</v>
      </c>
      <c r="Z1143">
        <v>128.62</v>
      </c>
      <c r="AB1143">
        <v>46.85</v>
      </c>
      <c r="AC1143">
        <v>81.77</v>
      </c>
      <c r="AD1143">
        <v>5678.23</v>
      </c>
      <c r="AE1143">
        <v>46.85</v>
      </c>
      <c r="AF1143">
        <v>34.919999999999995</v>
      </c>
      <c r="AG1143">
        <v>5713.15</v>
      </c>
      <c r="AH1143">
        <v>-34.920000000000073</v>
      </c>
      <c r="AI1143">
        <v>5760</v>
      </c>
      <c r="AJ1143">
        <v>0</v>
      </c>
      <c r="AK1143">
        <v>0</v>
      </c>
      <c r="AL1143">
        <v>81.77</v>
      </c>
    </row>
    <row r="1144" spans="1:38" hidden="1" x14ac:dyDescent="0.2">
      <c r="A1144">
        <v>9001251</v>
      </c>
      <c r="B1144" t="s">
        <v>7917</v>
      </c>
      <c r="C1144" t="s">
        <v>363</v>
      </c>
      <c r="D1144" t="s">
        <v>7918</v>
      </c>
      <c r="E1144" t="s">
        <v>8475</v>
      </c>
      <c r="F1144" t="s">
        <v>160</v>
      </c>
      <c r="G1144">
        <v>0</v>
      </c>
      <c r="H1144">
        <v>0</v>
      </c>
      <c r="I1144">
        <v>0</v>
      </c>
      <c r="J1144">
        <v>1</v>
      </c>
      <c r="L1144">
        <v>1698</v>
      </c>
      <c r="M1144">
        <v>0</v>
      </c>
      <c r="N1144">
        <v>0</v>
      </c>
      <c r="O1144">
        <v>0</v>
      </c>
      <c r="Q1144">
        <v>1698</v>
      </c>
      <c r="R1144">
        <v>18269.78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20000</v>
      </c>
      <c r="Y1144">
        <v>4083.36</v>
      </c>
      <c r="Z1144">
        <v>0</v>
      </c>
      <c r="AB1144">
        <v>0</v>
      </c>
      <c r="AC1144">
        <v>0</v>
      </c>
      <c r="AD1144">
        <v>1698</v>
      </c>
      <c r="AE1144">
        <v>0</v>
      </c>
      <c r="AF1144">
        <v>0</v>
      </c>
      <c r="AG1144">
        <v>1700</v>
      </c>
      <c r="AH1144">
        <v>-2</v>
      </c>
      <c r="AI1144">
        <v>1698</v>
      </c>
      <c r="AJ1144">
        <v>0</v>
      </c>
      <c r="AK1144">
        <v>0</v>
      </c>
      <c r="AL1144">
        <v>0</v>
      </c>
    </row>
    <row r="1145" spans="1:38" hidden="1" x14ac:dyDescent="0.2">
      <c r="A1145">
        <v>9001270</v>
      </c>
      <c r="B1145" t="s">
        <v>8288</v>
      </c>
      <c r="C1145" t="s">
        <v>426</v>
      </c>
      <c r="D1145" t="s">
        <v>8289</v>
      </c>
      <c r="E1145" t="s">
        <v>8476</v>
      </c>
      <c r="F1145" t="s">
        <v>125</v>
      </c>
      <c r="G1145">
        <v>0</v>
      </c>
      <c r="H1145">
        <v>0</v>
      </c>
      <c r="I1145">
        <v>0</v>
      </c>
      <c r="J1145">
        <v>3.6</v>
      </c>
      <c r="L1145">
        <v>6023.81</v>
      </c>
      <c r="M1145">
        <v>0</v>
      </c>
      <c r="N1145">
        <v>0</v>
      </c>
      <c r="O1145">
        <v>0</v>
      </c>
      <c r="Q1145">
        <v>6023.81</v>
      </c>
      <c r="R1145">
        <v>31393.940000000002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20000</v>
      </c>
      <c r="Y1145">
        <v>8898.08</v>
      </c>
      <c r="Z1145">
        <v>74.88</v>
      </c>
      <c r="AB1145">
        <v>12.83</v>
      </c>
      <c r="AC1145">
        <v>62.05</v>
      </c>
      <c r="AD1145">
        <v>5961.76</v>
      </c>
      <c r="AE1145">
        <v>12.83</v>
      </c>
      <c r="AF1145">
        <v>49.22</v>
      </c>
      <c r="AG1145">
        <v>5976.36</v>
      </c>
      <c r="AH1145">
        <v>-14.599999999999454</v>
      </c>
      <c r="AI1145">
        <v>6023.81</v>
      </c>
      <c r="AJ1145">
        <v>0</v>
      </c>
      <c r="AK1145">
        <v>0</v>
      </c>
      <c r="AL1145">
        <v>62.05</v>
      </c>
    </row>
    <row r="1146" spans="1:38" hidden="1" x14ac:dyDescent="0.2">
      <c r="A1146">
        <v>9001267</v>
      </c>
      <c r="B1146" t="s">
        <v>8275</v>
      </c>
      <c r="C1146" t="s">
        <v>426</v>
      </c>
      <c r="D1146" t="s">
        <v>8276</v>
      </c>
      <c r="E1146" t="s">
        <v>8477</v>
      </c>
      <c r="F1146" t="s">
        <v>160</v>
      </c>
      <c r="G1146">
        <v>0</v>
      </c>
      <c r="H1146">
        <v>0</v>
      </c>
      <c r="I1146">
        <v>0</v>
      </c>
      <c r="J1146">
        <v>1</v>
      </c>
      <c r="L1146">
        <v>1657</v>
      </c>
      <c r="M1146">
        <v>0</v>
      </c>
      <c r="N1146">
        <v>0</v>
      </c>
      <c r="O1146">
        <v>0</v>
      </c>
      <c r="Q1146">
        <v>1657</v>
      </c>
      <c r="R1146">
        <v>18297.62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20000</v>
      </c>
      <c r="Y1146">
        <v>2948.08</v>
      </c>
      <c r="Z1146">
        <v>0</v>
      </c>
      <c r="AB1146">
        <v>0</v>
      </c>
      <c r="AC1146">
        <v>0</v>
      </c>
      <c r="AD1146">
        <v>1657</v>
      </c>
      <c r="AE1146">
        <v>0</v>
      </c>
      <c r="AF1146">
        <v>0</v>
      </c>
      <c r="AG1146">
        <v>1646</v>
      </c>
      <c r="AH1146">
        <v>11</v>
      </c>
      <c r="AI1146">
        <v>1657</v>
      </c>
      <c r="AJ1146">
        <v>0</v>
      </c>
      <c r="AK1146">
        <v>0</v>
      </c>
      <c r="AL1146">
        <v>0</v>
      </c>
    </row>
    <row r="1147" spans="1:38" hidden="1" x14ac:dyDescent="0.2">
      <c r="A1147">
        <v>9001252</v>
      </c>
      <c r="B1147" t="s">
        <v>8220</v>
      </c>
      <c r="C1147" t="s">
        <v>426</v>
      </c>
      <c r="D1147" t="s">
        <v>8221</v>
      </c>
      <c r="E1147" t="s">
        <v>8478</v>
      </c>
      <c r="F1147" t="s">
        <v>160</v>
      </c>
      <c r="G1147">
        <v>0</v>
      </c>
      <c r="H1147">
        <v>0</v>
      </c>
      <c r="I1147">
        <v>0</v>
      </c>
      <c r="J1147">
        <v>1</v>
      </c>
      <c r="L1147">
        <v>1657</v>
      </c>
      <c r="M1147">
        <v>0</v>
      </c>
      <c r="N1147">
        <v>0</v>
      </c>
      <c r="O1147">
        <v>0</v>
      </c>
      <c r="Q1147">
        <v>1657</v>
      </c>
      <c r="R1147">
        <v>21456.94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20000</v>
      </c>
      <c r="Y1147">
        <v>3444.8</v>
      </c>
      <c r="Z1147">
        <v>0</v>
      </c>
      <c r="AB1147">
        <v>0</v>
      </c>
      <c r="AC1147">
        <v>0</v>
      </c>
      <c r="AD1147">
        <v>1657</v>
      </c>
      <c r="AE1147">
        <v>0</v>
      </c>
      <c r="AF1147">
        <v>0</v>
      </c>
      <c r="AG1147">
        <v>1672</v>
      </c>
      <c r="AH1147">
        <v>-15</v>
      </c>
      <c r="AI1147">
        <v>1657</v>
      </c>
      <c r="AJ1147">
        <v>0</v>
      </c>
      <c r="AK1147">
        <v>0</v>
      </c>
      <c r="AL1147">
        <v>0</v>
      </c>
    </row>
    <row r="1148" spans="1:38" hidden="1" x14ac:dyDescent="0.2">
      <c r="A1148">
        <v>9001279</v>
      </c>
      <c r="B1148" t="s">
        <v>7610</v>
      </c>
      <c r="C1148" t="s">
        <v>278</v>
      </c>
      <c r="D1148" t="s">
        <v>8077</v>
      </c>
      <c r="E1148" t="s">
        <v>8479</v>
      </c>
      <c r="F1148" t="s">
        <v>160</v>
      </c>
      <c r="G1148">
        <v>0</v>
      </c>
      <c r="H1148">
        <v>0</v>
      </c>
      <c r="I1148">
        <v>0</v>
      </c>
      <c r="J1148">
        <v>1.5</v>
      </c>
      <c r="L1148">
        <v>2609.4</v>
      </c>
      <c r="M1148">
        <v>0</v>
      </c>
      <c r="N1148">
        <v>0</v>
      </c>
      <c r="O1148">
        <v>0</v>
      </c>
      <c r="Q1148">
        <v>2609.4</v>
      </c>
      <c r="R1148">
        <v>22139.27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20000</v>
      </c>
      <c r="Y1148">
        <v>3153.16</v>
      </c>
      <c r="Z1148">
        <v>0</v>
      </c>
      <c r="AB1148">
        <v>0</v>
      </c>
      <c r="AC1148">
        <v>0</v>
      </c>
      <c r="AD1148">
        <v>2609.4</v>
      </c>
      <c r="AE1148">
        <v>0</v>
      </c>
      <c r="AF1148">
        <v>0</v>
      </c>
      <c r="AG1148">
        <v>2671.39</v>
      </c>
      <c r="AH1148">
        <v>-61.989999999999782</v>
      </c>
      <c r="AI1148">
        <v>2609.4</v>
      </c>
      <c r="AJ1148">
        <v>0</v>
      </c>
      <c r="AK1148">
        <v>0</v>
      </c>
      <c r="AL1148">
        <v>0</v>
      </c>
    </row>
    <row r="1149" spans="1:38" hidden="1" x14ac:dyDescent="0.2">
      <c r="A1149">
        <v>9001298</v>
      </c>
      <c r="B1149" t="s">
        <v>8366</v>
      </c>
      <c r="C1149" t="s">
        <v>927</v>
      </c>
      <c r="D1149" t="s">
        <v>8367</v>
      </c>
      <c r="E1149" t="s">
        <v>8480</v>
      </c>
      <c r="F1149" t="s">
        <v>160</v>
      </c>
      <c r="G1149">
        <v>0</v>
      </c>
      <c r="H1149">
        <v>0</v>
      </c>
      <c r="I1149">
        <v>0</v>
      </c>
      <c r="J1149">
        <v>1.5</v>
      </c>
      <c r="L1149">
        <v>1600</v>
      </c>
      <c r="M1149">
        <v>0</v>
      </c>
      <c r="N1149">
        <v>0</v>
      </c>
      <c r="O1149">
        <v>0</v>
      </c>
      <c r="Q1149">
        <v>1600</v>
      </c>
      <c r="R1149">
        <v>18473.43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20000</v>
      </c>
      <c r="Y1149">
        <v>2929.52</v>
      </c>
      <c r="Z1149">
        <v>0</v>
      </c>
      <c r="AB1149">
        <v>0</v>
      </c>
      <c r="AC1149">
        <v>0</v>
      </c>
      <c r="AD1149">
        <v>1600</v>
      </c>
      <c r="AE1149">
        <v>0</v>
      </c>
      <c r="AF1149">
        <v>0</v>
      </c>
      <c r="AG1149">
        <v>1600</v>
      </c>
      <c r="AH1149">
        <v>0</v>
      </c>
      <c r="AI1149">
        <v>1600</v>
      </c>
      <c r="AJ1149">
        <v>0</v>
      </c>
      <c r="AK1149">
        <v>0</v>
      </c>
      <c r="AL1149">
        <v>0</v>
      </c>
    </row>
    <row r="1150" spans="1:38" hidden="1" x14ac:dyDescent="0.2">
      <c r="A1150">
        <v>9001253</v>
      </c>
      <c r="B1150" t="s">
        <v>8225</v>
      </c>
      <c r="C1150" t="s">
        <v>426</v>
      </c>
      <c r="D1150" t="s">
        <v>8226</v>
      </c>
      <c r="E1150" t="s">
        <v>8481</v>
      </c>
      <c r="F1150" t="s">
        <v>160</v>
      </c>
      <c r="G1150">
        <v>0</v>
      </c>
      <c r="H1150">
        <v>0</v>
      </c>
      <c r="I1150">
        <v>0</v>
      </c>
      <c r="J1150">
        <v>1</v>
      </c>
      <c r="L1150">
        <v>1644</v>
      </c>
      <c r="M1150">
        <v>0</v>
      </c>
      <c r="N1150">
        <v>0</v>
      </c>
      <c r="O1150">
        <v>0</v>
      </c>
      <c r="Q1150">
        <v>1644</v>
      </c>
      <c r="R1150">
        <v>18303.07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20000</v>
      </c>
      <c r="Y1150">
        <v>2899.2</v>
      </c>
      <c r="Z1150">
        <v>0</v>
      </c>
      <c r="AB1150">
        <v>0</v>
      </c>
      <c r="AC1150">
        <v>0</v>
      </c>
      <c r="AD1150">
        <v>1644</v>
      </c>
      <c r="AE1150">
        <v>0</v>
      </c>
      <c r="AF1150">
        <v>0</v>
      </c>
      <c r="AG1150">
        <v>1672</v>
      </c>
      <c r="AH1150">
        <v>-28</v>
      </c>
      <c r="AI1150">
        <v>1644</v>
      </c>
      <c r="AJ1150">
        <v>0</v>
      </c>
      <c r="AK1150">
        <v>0</v>
      </c>
      <c r="AL1150">
        <v>0</v>
      </c>
    </row>
    <row r="1151" spans="1:38" hidden="1" x14ac:dyDescent="0.2">
      <c r="A1151">
        <v>9001254</v>
      </c>
      <c r="B1151" t="s">
        <v>8228</v>
      </c>
      <c r="C1151" t="s">
        <v>426</v>
      </c>
      <c r="D1151" t="s">
        <v>8229</v>
      </c>
      <c r="E1151" t="s">
        <v>8482</v>
      </c>
      <c r="F1151" t="s">
        <v>160</v>
      </c>
      <c r="G1151">
        <v>0</v>
      </c>
      <c r="H1151">
        <v>0</v>
      </c>
      <c r="I1151">
        <v>0</v>
      </c>
      <c r="J1151">
        <v>1</v>
      </c>
      <c r="L1151">
        <v>1671.17</v>
      </c>
      <c r="M1151">
        <v>0</v>
      </c>
      <c r="N1151">
        <v>0</v>
      </c>
      <c r="O1151">
        <v>0</v>
      </c>
      <c r="Q1151">
        <v>1671.17</v>
      </c>
      <c r="R1151">
        <v>18661.61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20000</v>
      </c>
      <c r="Y1151">
        <v>2886.42</v>
      </c>
      <c r="Z1151">
        <v>0</v>
      </c>
      <c r="AB1151">
        <v>0</v>
      </c>
      <c r="AC1151">
        <v>0</v>
      </c>
      <c r="AD1151">
        <v>1671.17</v>
      </c>
      <c r="AE1151">
        <v>0</v>
      </c>
      <c r="AF1151">
        <v>0</v>
      </c>
      <c r="AG1151">
        <v>1671.79</v>
      </c>
      <c r="AH1151">
        <v>-0.61999999999989086</v>
      </c>
      <c r="AI1151">
        <v>1671.17</v>
      </c>
      <c r="AJ1151">
        <v>0</v>
      </c>
      <c r="AK1151">
        <v>0</v>
      </c>
      <c r="AL1151">
        <v>0</v>
      </c>
    </row>
    <row r="1152" spans="1:38" hidden="1" x14ac:dyDescent="0.2">
      <c r="A1152">
        <v>9001269</v>
      </c>
      <c r="B1152" t="s">
        <v>8285</v>
      </c>
      <c r="C1152" t="s">
        <v>426</v>
      </c>
      <c r="D1152" t="s">
        <v>8286</v>
      </c>
      <c r="E1152" t="s">
        <v>8483</v>
      </c>
      <c r="F1152" t="s">
        <v>160</v>
      </c>
      <c r="G1152">
        <v>0</v>
      </c>
      <c r="H1152">
        <v>0</v>
      </c>
      <c r="I1152">
        <v>0</v>
      </c>
      <c r="J1152">
        <v>1</v>
      </c>
      <c r="L1152">
        <v>1700.72</v>
      </c>
      <c r="M1152">
        <v>0</v>
      </c>
      <c r="N1152">
        <v>0</v>
      </c>
      <c r="O1152">
        <v>0</v>
      </c>
      <c r="Q1152">
        <v>1700.72</v>
      </c>
      <c r="R1152">
        <v>19249.210000000003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20000</v>
      </c>
      <c r="Y1152">
        <v>2979.08</v>
      </c>
      <c r="Z1152">
        <v>0</v>
      </c>
      <c r="AB1152">
        <v>0</v>
      </c>
      <c r="AC1152">
        <v>0</v>
      </c>
      <c r="AD1152">
        <v>1700.72</v>
      </c>
      <c r="AE1152">
        <v>0</v>
      </c>
      <c r="AF1152">
        <v>0</v>
      </c>
      <c r="AG1152">
        <v>1696.35</v>
      </c>
      <c r="AH1152">
        <v>4.3700000000001182</v>
      </c>
      <c r="AI1152">
        <v>1700.72</v>
      </c>
      <c r="AJ1152">
        <v>0</v>
      </c>
      <c r="AK1152">
        <v>0</v>
      </c>
      <c r="AL1152">
        <v>0</v>
      </c>
    </row>
    <row r="1153" spans="1:38" hidden="1" x14ac:dyDescent="0.2">
      <c r="A1153">
        <v>9001255</v>
      </c>
      <c r="B1153" t="s">
        <v>8231</v>
      </c>
      <c r="C1153" t="s">
        <v>426</v>
      </c>
      <c r="D1153" t="s">
        <v>8232</v>
      </c>
      <c r="E1153" t="s">
        <v>8484</v>
      </c>
      <c r="F1153" t="s">
        <v>160</v>
      </c>
      <c r="G1153">
        <v>0</v>
      </c>
      <c r="H1153">
        <v>0</v>
      </c>
      <c r="I1153">
        <v>0</v>
      </c>
      <c r="J1153">
        <v>1</v>
      </c>
      <c r="L1153">
        <v>1712.28</v>
      </c>
      <c r="M1153">
        <v>0</v>
      </c>
      <c r="N1153">
        <v>0</v>
      </c>
      <c r="O1153">
        <v>150</v>
      </c>
      <c r="Q1153">
        <v>1562.28</v>
      </c>
      <c r="R1153">
        <v>18163.239999999998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20000</v>
      </c>
      <c r="Y1153">
        <v>3045.8</v>
      </c>
      <c r="Z1153">
        <v>0</v>
      </c>
      <c r="AB1153">
        <v>0</v>
      </c>
      <c r="AC1153">
        <v>0</v>
      </c>
      <c r="AD1153">
        <v>1562.28</v>
      </c>
      <c r="AE1153">
        <v>0</v>
      </c>
      <c r="AF1153">
        <v>0</v>
      </c>
      <c r="AG1153">
        <v>1684.98</v>
      </c>
      <c r="AH1153">
        <v>-122.70000000000005</v>
      </c>
      <c r="AI1153">
        <v>1562.28</v>
      </c>
      <c r="AJ1153">
        <v>0</v>
      </c>
      <c r="AK1153">
        <v>0</v>
      </c>
      <c r="AL1153">
        <v>0</v>
      </c>
    </row>
    <row r="1154" spans="1:38" hidden="1" x14ac:dyDescent="0.2">
      <c r="A1154">
        <v>9001300</v>
      </c>
      <c r="B1154" t="s">
        <v>8373</v>
      </c>
      <c r="C1154" t="s">
        <v>927</v>
      </c>
      <c r="D1154" t="s">
        <v>8374</v>
      </c>
      <c r="E1154" t="s">
        <v>8485</v>
      </c>
      <c r="F1154" t="s">
        <v>160</v>
      </c>
      <c r="G1154">
        <v>0</v>
      </c>
      <c r="H1154">
        <v>0</v>
      </c>
      <c r="I1154">
        <v>0</v>
      </c>
      <c r="J1154">
        <v>1.5</v>
      </c>
      <c r="L1154">
        <v>2400</v>
      </c>
      <c r="M1154">
        <v>0</v>
      </c>
      <c r="N1154">
        <v>0</v>
      </c>
      <c r="O1154">
        <v>0</v>
      </c>
      <c r="Q1154">
        <v>2400</v>
      </c>
      <c r="R1154">
        <v>22146.78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20000</v>
      </c>
      <c r="Y1154">
        <v>3615.32</v>
      </c>
      <c r="Z1154">
        <v>0</v>
      </c>
      <c r="AB1154">
        <v>0</v>
      </c>
      <c r="AC1154">
        <v>0</v>
      </c>
      <c r="AD1154">
        <v>2400</v>
      </c>
      <c r="AE1154">
        <v>0</v>
      </c>
      <c r="AF1154">
        <v>0</v>
      </c>
      <c r="AG1154">
        <v>2400</v>
      </c>
      <c r="AH1154">
        <v>0</v>
      </c>
      <c r="AI1154">
        <v>2400</v>
      </c>
      <c r="AJ1154">
        <v>0</v>
      </c>
      <c r="AK1154">
        <v>0</v>
      </c>
      <c r="AL1154">
        <v>0</v>
      </c>
    </row>
    <row r="1155" spans="1:38" hidden="1" x14ac:dyDescent="0.2">
      <c r="A1155">
        <v>9001299</v>
      </c>
      <c r="B1155" t="s">
        <v>8369</v>
      </c>
      <c r="C1155" t="s">
        <v>927</v>
      </c>
      <c r="D1155" t="s">
        <v>8370</v>
      </c>
      <c r="E1155" t="s">
        <v>8486</v>
      </c>
      <c r="F1155" t="s">
        <v>160</v>
      </c>
      <c r="G1155">
        <v>0</v>
      </c>
      <c r="H1155">
        <v>0</v>
      </c>
      <c r="I1155">
        <v>0</v>
      </c>
      <c r="J1155">
        <v>1.5</v>
      </c>
      <c r="L1155">
        <v>1600</v>
      </c>
      <c r="M1155">
        <v>0</v>
      </c>
      <c r="N1155">
        <v>0</v>
      </c>
      <c r="O1155">
        <v>0</v>
      </c>
      <c r="Q1155">
        <v>1600</v>
      </c>
      <c r="R1155">
        <v>17690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20000</v>
      </c>
      <c r="Y1155">
        <v>2802.16</v>
      </c>
      <c r="Z1155">
        <v>0</v>
      </c>
      <c r="AB1155">
        <v>0</v>
      </c>
      <c r="AC1155">
        <v>0</v>
      </c>
      <c r="AD1155">
        <v>1600</v>
      </c>
      <c r="AE1155">
        <v>0</v>
      </c>
      <c r="AF1155">
        <v>0</v>
      </c>
      <c r="AG1155">
        <v>1600</v>
      </c>
      <c r="AH1155">
        <v>0</v>
      </c>
      <c r="AI1155">
        <v>1600</v>
      </c>
      <c r="AJ1155">
        <v>0</v>
      </c>
      <c r="AK1155">
        <v>0</v>
      </c>
      <c r="AL1155">
        <v>0</v>
      </c>
    </row>
    <row r="1156" spans="1:38" hidden="1" x14ac:dyDescent="0.2">
      <c r="A1156">
        <v>9001367</v>
      </c>
      <c r="B1156" t="s">
        <v>7866</v>
      </c>
      <c r="C1156" t="s">
        <v>137</v>
      </c>
      <c r="D1156" t="s">
        <v>7867</v>
      </c>
      <c r="E1156" t="s">
        <v>8487</v>
      </c>
      <c r="F1156" t="s">
        <v>105</v>
      </c>
      <c r="G1156">
        <v>0</v>
      </c>
      <c r="H1156">
        <v>0</v>
      </c>
      <c r="I1156">
        <v>0</v>
      </c>
      <c r="J1156">
        <v>3.05</v>
      </c>
      <c r="L1156">
        <v>5183.4399999999996</v>
      </c>
      <c r="M1156">
        <v>0</v>
      </c>
      <c r="N1156">
        <v>0</v>
      </c>
      <c r="O1156">
        <v>0</v>
      </c>
      <c r="Q1156">
        <v>5183.4399999999996</v>
      </c>
      <c r="R1156">
        <v>27712.41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20000</v>
      </c>
      <c r="Y1156">
        <v>3914.08</v>
      </c>
      <c r="Z1156">
        <v>113.95</v>
      </c>
      <c r="AB1156">
        <v>38.89</v>
      </c>
      <c r="AC1156">
        <v>75.06</v>
      </c>
      <c r="AD1156">
        <v>5108.3799999999992</v>
      </c>
      <c r="AE1156">
        <v>38.89</v>
      </c>
      <c r="AF1156">
        <v>36.17</v>
      </c>
      <c r="AG1156">
        <v>5143</v>
      </c>
      <c r="AH1156">
        <v>-34.6200000000008</v>
      </c>
      <c r="AI1156">
        <v>5183.4399999999996</v>
      </c>
      <c r="AJ1156">
        <v>0</v>
      </c>
      <c r="AK1156">
        <v>0</v>
      </c>
      <c r="AL1156">
        <v>75.06</v>
      </c>
    </row>
    <row r="1157" spans="1:38" hidden="1" x14ac:dyDescent="0.2">
      <c r="A1157">
        <v>9001296</v>
      </c>
      <c r="B1157" t="s">
        <v>8357</v>
      </c>
      <c r="C1157" t="s">
        <v>927</v>
      </c>
      <c r="D1157" t="s">
        <v>8358</v>
      </c>
      <c r="E1157" t="s">
        <v>8488</v>
      </c>
      <c r="F1157" t="s">
        <v>125</v>
      </c>
      <c r="G1157">
        <v>0</v>
      </c>
      <c r="H1157">
        <v>0</v>
      </c>
      <c r="I1157">
        <v>0</v>
      </c>
      <c r="J1157">
        <v>2.65</v>
      </c>
      <c r="L1157">
        <v>4240</v>
      </c>
      <c r="M1157">
        <v>0</v>
      </c>
      <c r="N1157">
        <v>0</v>
      </c>
      <c r="O1157">
        <v>0</v>
      </c>
      <c r="Q1157">
        <v>4240</v>
      </c>
      <c r="R1157">
        <v>23660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20000</v>
      </c>
      <c r="Y1157">
        <v>2945.2</v>
      </c>
      <c r="Z1157">
        <v>21.44</v>
      </c>
      <c r="AB1157">
        <v>0</v>
      </c>
      <c r="AC1157">
        <v>21.44</v>
      </c>
      <c r="AD1157">
        <v>4218.5600000000004</v>
      </c>
      <c r="AE1157">
        <v>0</v>
      </c>
      <c r="AF1157">
        <v>21.44</v>
      </c>
      <c r="AG1157">
        <v>4240</v>
      </c>
      <c r="AH1157">
        <v>-21.4399999999996</v>
      </c>
      <c r="AI1157">
        <v>4240</v>
      </c>
      <c r="AJ1157">
        <v>0</v>
      </c>
      <c r="AK1157">
        <v>0</v>
      </c>
      <c r="AL1157">
        <v>21.44</v>
      </c>
    </row>
    <row r="1158" spans="1:38" x14ac:dyDescent="0.2">
      <c r="A1158">
        <v>9001280</v>
      </c>
      <c r="B1158" t="s">
        <v>7852</v>
      </c>
      <c r="C1158" t="s">
        <v>54</v>
      </c>
      <c r="D1158" t="s">
        <v>7853</v>
      </c>
      <c r="E1158" t="s">
        <v>8489</v>
      </c>
      <c r="F1158" t="s">
        <v>105</v>
      </c>
      <c r="G1158">
        <v>0</v>
      </c>
      <c r="H1158">
        <v>0</v>
      </c>
      <c r="I1158">
        <v>0</v>
      </c>
      <c r="J1158">
        <v>3.05</v>
      </c>
      <c r="L1158">
        <v>5185</v>
      </c>
      <c r="M1158">
        <v>0</v>
      </c>
      <c r="N1158">
        <v>0</v>
      </c>
      <c r="O1158">
        <v>0</v>
      </c>
      <c r="Q1158">
        <v>5185</v>
      </c>
      <c r="R1158">
        <v>27792.29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20000</v>
      </c>
      <c r="Y1158">
        <v>3222.98</v>
      </c>
      <c r="Z1158">
        <v>137.08000000000001</v>
      </c>
      <c r="AB1158">
        <v>53.56</v>
      </c>
      <c r="AC1158">
        <v>83.52</v>
      </c>
      <c r="AD1158">
        <v>5101.4799999999996</v>
      </c>
      <c r="AE1158">
        <v>53.56</v>
      </c>
      <c r="AF1158">
        <v>29.959999999999994</v>
      </c>
      <c r="AG1158">
        <v>5131.4399999999996</v>
      </c>
      <c r="AH1158">
        <v>-29.960000000000036</v>
      </c>
      <c r="AI1158">
        <v>5185</v>
      </c>
      <c r="AJ1158">
        <v>0</v>
      </c>
      <c r="AK1158">
        <v>0</v>
      </c>
      <c r="AL1158">
        <v>83.52</v>
      </c>
    </row>
    <row r="1159" spans="1:38" hidden="1" x14ac:dyDescent="0.2">
      <c r="A1159">
        <v>9001274</v>
      </c>
      <c r="B1159" t="s">
        <v>8154</v>
      </c>
      <c r="C1159" t="s">
        <v>116</v>
      </c>
      <c r="D1159" t="s">
        <v>8155</v>
      </c>
      <c r="E1159" t="s">
        <v>8490</v>
      </c>
      <c r="F1159" t="s">
        <v>160</v>
      </c>
      <c r="G1159">
        <v>0</v>
      </c>
      <c r="H1159">
        <v>0</v>
      </c>
      <c r="I1159">
        <v>0</v>
      </c>
      <c r="J1159">
        <v>1</v>
      </c>
      <c r="L1159">
        <v>1699.9999999999995</v>
      </c>
      <c r="M1159">
        <v>0</v>
      </c>
      <c r="N1159">
        <v>0</v>
      </c>
      <c r="O1159">
        <v>0</v>
      </c>
      <c r="Q1159">
        <v>1699.9999999999995</v>
      </c>
      <c r="R1159">
        <v>17889.39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20000</v>
      </c>
      <c r="Y1159">
        <v>3511.48</v>
      </c>
      <c r="Z1159">
        <v>0</v>
      </c>
      <c r="AB1159">
        <v>0</v>
      </c>
      <c r="AC1159">
        <v>0</v>
      </c>
      <c r="AD1159">
        <v>1699.9999999999995</v>
      </c>
      <c r="AE1159">
        <v>0</v>
      </c>
      <c r="AF1159">
        <v>0</v>
      </c>
      <c r="AG1159">
        <v>1789.38</v>
      </c>
      <c r="AH1159">
        <v>-89.380000000000564</v>
      </c>
      <c r="AI1159">
        <v>1699.9999999999995</v>
      </c>
      <c r="AJ1159">
        <v>0</v>
      </c>
      <c r="AK1159">
        <v>0</v>
      </c>
      <c r="AL1159">
        <v>0</v>
      </c>
    </row>
    <row r="1160" spans="1:38" hidden="1" x14ac:dyDescent="0.2">
      <c r="A1160">
        <v>9001282</v>
      </c>
      <c r="B1160" t="s">
        <v>8021</v>
      </c>
      <c r="C1160" t="s">
        <v>4942</v>
      </c>
      <c r="D1160" t="s">
        <v>8022</v>
      </c>
      <c r="E1160" t="s">
        <v>8491</v>
      </c>
      <c r="F1160" t="s">
        <v>160</v>
      </c>
      <c r="G1160">
        <v>0</v>
      </c>
      <c r="H1160">
        <v>0</v>
      </c>
      <c r="I1160">
        <v>0</v>
      </c>
      <c r="J1160">
        <v>2.15</v>
      </c>
      <c r="L1160">
        <v>3655</v>
      </c>
      <c r="M1160">
        <v>0</v>
      </c>
      <c r="N1160">
        <v>0</v>
      </c>
      <c r="O1160">
        <v>0</v>
      </c>
      <c r="Q1160">
        <v>3655</v>
      </c>
      <c r="R1160">
        <v>25938.14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20000</v>
      </c>
      <c r="Y1160">
        <v>4639.2</v>
      </c>
      <c r="Z1160">
        <v>38.97</v>
      </c>
      <c r="AB1160">
        <v>0</v>
      </c>
      <c r="AC1160">
        <v>38.97</v>
      </c>
      <c r="AD1160">
        <v>3616.03</v>
      </c>
      <c r="AE1160">
        <v>0</v>
      </c>
      <c r="AF1160">
        <v>38.97</v>
      </c>
      <c r="AG1160">
        <v>3653.9</v>
      </c>
      <c r="AH1160">
        <v>-37.869999999999891</v>
      </c>
      <c r="AI1160">
        <v>3655</v>
      </c>
      <c r="AJ1160">
        <v>0</v>
      </c>
      <c r="AK1160">
        <v>0</v>
      </c>
      <c r="AL1160">
        <v>38.97</v>
      </c>
    </row>
    <row r="1161" spans="1:38" hidden="1" x14ac:dyDescent="0.2">
      <c r="A1161">
        <v>9001283</v>
      </c>
      <c r="B1161" t="s">
        <v>8025</v>
      </c>
      <c r="C1161" t="s">
        <v>4942</v>
      </c>
      <c r="D1161" t="s">
        <v>8026</v>
      </c>
      <c r="E1161" t="s">
        <v>8492</v>
      </c>
      <c r="F1161" t="s">
        <v>125</v>
      </c>
      <c r="G1161">
        <v>0</v>
      </c>
      <c r="H1161">
        <v>0</v>
      </c>
      <c r="I1161">
        <v>0</v>
      </c>
      <c r="J1161">
        <v>3.6</v>
      </c>
      <c r="L1161">
        <v>6120</v>
      </c>
      <c r="M1161">
        <v>0</v>
      </c>
      <c r="N1161">
        <v>0</v>
      </c>
      <c r="O1161">
        <v>0</v>
      </c>
      <c r="Q1161">
        <v>6120</v>
      </c>
      <c r="R1161">
        <v>33579.440000000002</v>
      </c>
      <c r="S1161">
        <v>2000</v>
      </c>
      <c r="T1161">
        <v>0</v>
      </c>
      <c r="U1161">
        <v>0</v>
      </c>
      <c r="V1161">
        <v>0</v>
      </c>
      <c r="W1161">
        <v>0</v>
      </c>
      <c r="X1161">
        <v>20000</v>
      </c>
      <c r="Y1161">
        <v>6898.84</v>
      </c>
      <c r="Z1161">
        <v>140.41999999999999</v>
      </c>
      <c r="AB1161">
        <v>102.87</v>
      </c>
      <c r="AC1161">
        <v>37.549999999999997</v>
      </c>
      <c r="AD1161">
        <v>6082.45</v>
      </c>
      <c r="AE1161">
        <v>97.5</v>
      </c>
      <c r="AF1161">
        <v>-59.95</v>
      </c>
      <c r="AG1161">
        <v>6020.66</v>
      </c>
      <c r="AH1161">
        <v>61.789999999999964</v>
      </c>
      <c r="AI1161">
        <v>6120</v>
      </c>
      <c r="AJ1161">
        <v>0</v>
      </c>
      <c r="AK1161">
        <v>0</v>
      </c>
      <c r="AL1161">
        <v>37.549999999999997</v>
      </c>
    </row>
    <row r="1162" spans="1:38" hidden="1" x14ac:dyDescent="0.2">
      <c r="A1162">
        <v>9001281</v>
      </c>
      <c r="B1162" t="s">
        <v>8016</v>
      </c>
      <c r="C1162" t="s">
        <v>4942</v>
      </c>
      <c r="D1162" t="s">
        <v>8017</v>
      </c>
      <c r="E1162" t="s">
        <v>8493</v>
      </c>
      <c r="F1162" t="s">
        <v>160</v>
      </c>
      <c r="G1162">
        <v>0</v>
      </c>
      <c r="H1162">
        <v>0</v>
      </c>
      <c r="I1162">
        <v>0</v>
      </c>
      <c r="J1162">
        <v>2.15</v>
      </c>
      <c r="L1162">
        <v>3655</v>
      </c>
      <c r="M1162">
        <v>0</v>
      </c>
      <c r="N1162">
        <v>0</v>
      </c>
      <c r="O1162">
        <v>0</v>
      </c>
      <c r="Q1162">
        <v>3655</v>
      </c>
      <c r="R1162">
        <v>25443.62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20000</v>
      </c>
      <c r="Y1162">
        <v>5326.64</v>
      </c>
      <c r="Z1162">
        <v>3.51</v>
      </c>
      <c r="AB1162">
        <v>0</v>
      </c>
      <c r="AC1162">
        <v>3.51</v>
      </c>
      <c r="AD1162">
        <v>3651.49</v>
      </c>
      <c r="AE1162">
        <v>0</v>
      </c>
      <c r="AF1162">
        <v>3.51</v>
      </c>
      <c r="AG1162">
        <v>3653.9</v>
      </c>
      <c r="AH1162">
        <v>-2.4100000000003092</v>
      </c>
      <c r="AI1162">
        <v>3655</v>
      </c>
      <c r="AJ1162">
        <v>0</v>
      </c>
      <c r="AK1162">
        <v>0</v>
      </c>
      <c r="AL1162">
        <v>3.51</v>
      </c>
    </row>
    <row r="1163" spans="1:38" hidden="1" x14ac:dyDescent="0.2">
      <c r="A1163">
        <v>9001263</v>
      </c>
      <c r="B1163" t="s">
        <v>8258</v>
      </c>
      <c r="C1163" t="s">
        <v>426</v>
      </c>
      <c r="D1163" t="s">
        <v>8259</v>
      </c>
      <c r="E1163" t="s">
        <v>8494</v>
      </c>
      <c r="F1163" t="s">
        <v>160</v>
      </c>
      <c r="G1163">
        <v>0</v>
      </c>
      <c r="H1163">
        <v>0</v>
      </c>
      <c r="I1163">
        <v>0</v>
      </c>
      <c r="J1163">
        <v>1</v>
      </c>
      <c r="L1163">
        <v>1657.73</v>
      </c>
      <c r="M1163">
        <v>0</v>
      </c>
      <c r="N1163">
        <v>0</v>
      </c>
      <c r="O1163">
        <v>0</v>
      </c>
      <c r="Q1163">
        <v>1657.73</v>
      </c>
      <c r="R1163">
        <v>18125.3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20000</v>
      </c>
      <c r="Y1163">
        <v>3093.62</v>
      </c>
      <c r="Z1163">
        <v>0</v>
      </c>
      <c r="AB1163">
        <v>0</v>
      </c>
      <c r="AC1163">
        <v>0</v>
      </c>
      <c r="AD1163">
        <v>1657.73</v>
      </c>
      <c r="AE1163">
        <v>0</v>
      </c>
      <c r="AF1163">
        <v>0</v>
      </c>
      <c r="AG1163">
        <v>1658.35</v>
      </c>
      <c r="AH1163">
        <v>-0.61999999999989086</v>
      </c>
      <c r="AI1163">
        <v>1657.73</v>
      </c>
      <c r="AJ1163">
        <v>0</v>
      </c>
      <c r="AK1163">
        <v>0</v>
      </c>
      <c r="AL1163">
        <v>0</v>
      </c>
    </row>
    <row r="1164" spans="1:38" hidden="1" x14ac:dyDescent="0.2">
      <c r="A1164">
        <v>9001264</v>
      </c>
      <c r="B1164" t="s">
        <v>8263</v>
      </c>
      <c r="C1164" t="s">
        <v>426</v>
      </c>
      <c r="D1164" t="s">
        <v>8264</v>
      </c>
      <c r="E1164" t="s">
        <v>8495</v>
      </c>
      <c r="F1164" t="s">
        <v>160</v>
      </c>
      <c r="G1164">
        <v>0</v>
      </c>
      <c r="H1164">
        <v>0</v>
      </c>
      <c r="I1164">
        <v>0</v>
      </c>
      <c r="J1164">
        <v>1</v>
      </c>
      <c r="L1164">
        <v>1657.73</v>
      </c>
      <c r="M1164">
        <v>0</v>
      </c>
      <c r="N1164">
        <v>0</v>
      </c>
      <c r="O1164">
        <v>0</v>
      </c>
      <c r="Q1164">
        <v>1657.73</v>
      </c>
      <c r="R1164">
        <v>19441.16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20000</v>
      </c>
      <c r="Y1164">
        <v>4605.5600000000004</v>
      </c>
      <c r="Z1164">
        <v>0</v>
      </c>
      <c r="AB1164">
        <v>0</v>
      </c>
      <c r="AC1164">
        <v>0</v>
      </c>
      <c r="AD1164">
        <v>1657.73</v>
      </c>
      <c r="AE1164">
        <v>0</v>
      </c>
      <c r="AF1164">
        <v>0</v>
      </c>
      <c r="AG1164">
        <v>1658.35</v>
      </c>
      <c r="AH1164">
        <v>-0.61999999999989086</v>
      </c>
      <c r="AI1164">
        <v>1657.73</v>
      </c>
      <c r="AJ1164">
        <v>0</v>
      </c>
      <c r="AK1164">
        <v>0</v>
      </c>
      <c r="AL1164">
        <v>0</v>
      </c>
    </row>
    <row r="1165" spans="1:38" hidden="1" x14ac:dyDescent="0.2">
      <c r="A1165">
        <v>9001265</v>
      </c>
      <c r="B1165" t="s">
        <v>8267</v>
      </c>
      <c r="C1165" t="s">
        <v>426</v>
      </c>
      <c r="D1165" t="s">
        <v>8268</v>
      </c>
      <c r="E1165" t="s">
        <v>8496</v>
      </c>
      <c r="F1165" t="s">
        <v>160</v>
      </c>
      <c r="G1165">
        <v>0</v>
      </c>
      <c r="H1165">
        <v>0</v>
      </c>
      <c r="I1165">
        <v>0</v>
      </c>
      <c r="J1165">
        <v>1</v>
      </c>
      <c r="L1165">
        <v>1657.73</v>
      </c>
      <c r="M1165">
        <v>0</v>
      </c>
      <c r="N1165">
        <v>0</v>
      </c>
      <c r="O1165">
        <v>0</v>
      </c>
      <c r="Q1165">
        <v>1657.73</v>
      </c>
      <c r="R1165">
        <v>17333.560000000001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20000</v>
      </c>
      <c r="Y1165">
        <v>2831.76</v>
      </c>
      <c r="Z1165">
        <v>0</v>
      </c>
      <c r="AB1165">
        <v>0</v>
      </c>
      <c r="AC1165">
        <v>0</v>
      </c>
      <c r="AD1165">
        <v>1657.73</v>
      </c>
      <c r="AE1165">
        <v>0</v>
      </c>
      <c r="AF1165">
        <v>0</v>
      </c>
      <c r="AG1165">
        <v>1658.35</v>
      </c>
      <c r="AH1165">
        <v>-0.61999999999989086</v>
      </c>
      <c r="AI1165">
        <v>1657.73</v>
      </c>
      <c r="AJ1165">
        <v>0</v>
      </c>
      <c r="AK1165">
        <v>0</v>
      </c>
      <c r="AL1165">
        <v>0</v>
      </c>
    </row>
    <row r="1166" spans="1:38" hidden="1" x14ac:dyDescent="0.2">
      <c r="A1166">
        <v>9001271</v>
      </c>
      <c r="B1166" t="s">
        <v>8292</v>
      </c>
      <c r="C1166" t="s">
        <v>426</v>
      </c>
      <c r="D1166" t="s">
        <v>8293</v>
      </c>
      <c r="E1166" t="s">
        <v>8497</v>
      </c>
      <c r="F1166" t="s">
        <v>160</v>
      </c>
      <c r="G1166">
        <v>0</v>
      </c>
      <c r="H1166">
        <v>0</v>
      </c>
      <c r="I1166">
        <v>0</v>
      </c>
      <c r="J1166">
        <v>1</v>
      </c>
      <c r="L1166">
        <v>1657.73</v>
      </c>
      <c r="M1166">
        <v>0</v>
      </c>
      <c r="N1166">
        <v>0</v>
      </c>
      <c r="O1166">
        <v>0</v>
      </c>
      <c r="Q1166">
        <v>1657.73</v>
      </c>
      <c r="R1166">
        <v>17616.53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20000</v>
      </c>
      <c r="Y1166">
        <v>4131.24</v>
      </c>
      <c r="Z1166">
        <v>0</v>
      </c>
      <c r="AB1166">
        <v>0</v>
      </c>
      <c r="AC1166">
        <v>0</v>
      </c>
      <c r="AD1166">
        <v>1657.73</v>
      </c>
      <c r="AE1166">
        <v>0</v>
      </c>
      <c r="AF1166">
        <v>0</v>
      </c>
      <c r="AG1166">
        <v>1658.35</v>
      </c>
      <c r="AH1166">
        <v>-0.61999999999989086</v>
      </c>
      <c r="AI1166">
        <v>1657.73</v>
      </c>
      <c r="AJ1166">
        <v>0</v>
      </c>
      <c r="AK1166">
        <v>0</v>
      </c>
      <c r="AL1166">
        <v>0</v>
      </c>
    </row>
    <row r="1167" spans="1:38" hidden="1" x14ac:dyDescent="0.2">
      <c r="A1167">
        <v>9001266</v>
      </c>
      <c r="B1167" t="s">
        <v>8270</v>
      </c>
      <c r="C1167" t="s">
        <v>426</v>
      </c>
      <c r="D1167" t="s">
        <v>8271</v>
      </c>
      <c r="E1167" t="s">
        <v>8498</v>
      </c>
      <c r="F1167" t="s">
        <v>160</v>
      </c>
      <c r="G1167">
        <v>0</v>
      </c>
      <c r="H1167">
        <v>0</v>
      </c>
      <c r="I1167">
        <v>0</v>
      </c>
      <c r="J1167">
        <v>2.15</v>
      </c>
      <c r="L1167">
        <v>3676.23</v>
      </c>
      <c r="M1167">
        <v>0</v>
      </c>
      <c r="N1167">
        <v>0</v>
      </c>
      <c r="O1167">
        <v>0</v>
      </c>
      <c r="Q1167">
        <v>3676.23</v>
      </c>
      <c r="R1167">
        <v>25180.26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20000</v>
      </c>
      <c r="Y1167">
        <v>6619.88</v>
      </c>
      <c r="Z1167">
        <v>0</v>
      </c>
      <c r="AB1167">
        <v>0</v>
      </c>
      <c r="AC1167">
        <v>0</v>
      </c>
      <c r="AD1167">
        <v>3676.23</v>
      </c>
      <c r="AE1167">
        <v>0</v>
      </c>
      <c r="AF1167">
        <v>0</v>
      </c>
      <c r="AG1167">
        <v>3721.01</v>
      </c>
      <c r="AH1167">
        <v>-44.7800000000002</v>
      </c>
      <c r="AI1167">
        <v>3676.23</v>
      </c>
      <c r="AJ1167">
        <v>0</v>
      </c>
      <c r="AK1167">
        <v>0</v>
      </c>
      <c r="AL1167">
        <v>0</v>
      </c>
    </row>
    <row r="1168" spans="1:38" hidden="1" x14ac:dyDescent="0.2">
      <c r="A1168">
        <v>9001303</v>
      </c>
      <c r="B1168" t="s">
        <v>7871</v>
      </c>
      <c r="C1168" t="s">
        <v>39</v>
      </c>
      <c r="D1168" t="s">
        <v>7872</v>
      </c>
      <c r="E1168" t="s">
        <v>8499</v>
      </c>
      <c r="F1168" t="s">
        <v>105</v>
      </c>
      <c r="G1168">
        <v>0</v>
      </c>
      <c r="H1168">
        <v>0</v>
      </c>
      <c r="I1168">
        <v>0</v>
      </c>
      <c r="J1168">
        <v>2.15</v>
      </c>
      <c r="L1168">
        <v>3655</v>
      </c>
      <c r="M1168">
        <v>0</v>
      </c>
      <c r="N1168">
        <v>0</v>
      </c>
      <c r="O1168">
        <v>0</v>
      </c>
      <c r="Q1168">
        <v>3655</v>
      </c>
      <c r="R1168">
        <v>22686.73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20000</v>
      </c>
      <c r="Y1168">
        <v>4218.4799999999996</v>
      </c>
      <c r="Z1168">
        <v>0</v>
      </c>
      <c r="AB1168">
        <v>0</v>
      </c>
      <c r="AC1168">
        <v>0</v>
      </c>
      <c r="AD1168">
        <v>3655</v>
      </c>
      <c r="AE1168">
        <v>0</v>
      </c>
      <c r="AF1168">
        <v>0</v>
      </c>
      <c r="AG1168">
        <v>3655</v>
      </c>
      <c r="AH1168">
        <v>0</v>
      </c>
      <c r="AI1168">
        <v>3655</v>
      </c>
      <c r="AJ1168">
        <v>0</v>
      </c>
      <c r="AK1168">
        <v>0</v>
      </c>
      <c r="AL1168">
        <v>0</v>
      </c>
    </row>
    <row r="1169" spans="1:38" hidden="1" x14ac:dyDescent="0.2">
      <c r="A1169">
        <v>9001301</v>
      </c>
      <c r="B1169" t="s">
        <v>7971</v>
      </c>
      <c r="C1169" t="s">
        <v>82</v>
      </c>
      <c r="D1169" t="s">
        <v>7972</v>
      </c>
      <c r="E1169" t="s">
        <v>8500</v>
      </c>
      <c r="F1169" t="s">
        <v>105</v>
      </c>
      <c r="G1169">
        <v>0</v>
      </c>
      <c r="H1169">
        <v>0</v>
      </c>
      <c r="I1169">
        <v>0</v>
      </c>
      <c r="J1169">
        <v>2.15</v>
      </c>
      <c r="L1169">
        <v>3591.47</v>
      </c>
      <c r="M1169">
        <v>0</v>
      </c>
      <c r="N1169">
        <v>0</v>
      </c>
      <c r="O1169">
        <v>0</v>
      </c>
      <c r="Q1169">
        <v>3591.47</v>
      </c>
      <c r="R1169">
        <v>25494.91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20000</v>
      </c>
      <c r="Y1169">
        <v>3260.18</v>
      </c>
      <c r="Z1169">
        <v>67.040000000000006</v>
      </c>
      <c r="AB1169">
        <v>26.6</v>
      </c>
      <c r="AC1169">
        <v>40.44</v>
      </c>
      <c r="AD1169">
        <v>3551.0299999999997</v>
      </c>
      <c r="AE1169">
        <v>26.6</v>
      </c>
      <c r="AF1169">
        <v>13.839999999999996</v>
      </c>
      <c r="AG1169">
        <v>3568.21</v>
      </c>
      <c r="AH1169">
        <v>-17.180000000000291</v>
      </c>
      <c r="AI1169">
        <v>3591.47</v>
      </c>
      <c r="AJ1169">
        <v>0</v>
      </c>
      <c r="AK1169">
        <v>0</v>
      </c>
      <c r="AL1169">
        <v>40.44</v>
      </c>
    </row>
    <row r="1170" spans="1:38" hidden="1" x14ac:dyDescent="0.2">
      <c r="A1170">
        <v>9001275</v>
      </c>
      <c r="B1170" t="s">
        <v>8033</v>
      </c>
      <c r="C1170" t="s">
        <v>122</v>
      </c>
      <c r="D1170" t="s">
        <v>8034</v>
      </c>
      <c r="E1170" t="s">
        <v>8501</v>
      </c>
      <c r="F1170" t="s">
        <v>160</v>
      </c>
      <c r="G1170">
        <v>0</v>
      </c>
      <c r="H1170">
        <v>0</v>
      </c>
      <c r="I1170">
        <v>0</v>
      </c>
      <c r="J1170">
        <v>1.5</v>
      </c>
      <c r="L1170">
        <v>2251</v>
      </c>
      <c r="M1170">
        <v>0</v>
      </c>
      <c r="N1170">
        <v>0</v>
      </c>
      <c r="O1170">
        <v>0</v>
      </c>
      <c r="Q1170">
        <v>2251</v>
      </c>
      <c r="R1170">
        <v>22046.66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20000</v>
      </c>
      <c r="Y1170">
        <v>5489.6</v>
      </c>
      <c r="Z1170">
        <v>0</v>
      </c>
      <c r="AB1170">
        <v>0</v>
      </c>
      <c r="AC1170">
        <v>0</v>
      </c>
      <c r="AD1170">
        <v>2251</v>
      </c>
      <c r="AE1170">
        <v>0</v>
      </c>
      <c r="AF1170">
        <v>0</v>
      </c>
      <c r="AG1170">
        <v>2250</v>
      </c>
      <c r="AH1170">
        <v>1</v>
      </c>
      <c r="AI1170">
        <v>2251</v>
      </c>
      <c r="AJ1170">
        <v>0</v>
      </c>
      <c r="AK1170">
        <v>0</v>
      </c>
      <c r="AL1170">
        <v>0</v>
      </c>
    </row>
    <row r="1171" spans="1:38" hidden="1" x14ac:dyDescent="0.2">
      <c r="A1171">
        <v>9001295</v>
      </c>
      <c r="B1171" t="s">
        <v>8353</v>
      </c>
      <c r="C1171" t="s">
        <v>927</v>
      </c>
      <c r="D1171" t="s">
        <v>8354</v>
      </c>
      <c r="E1171" t="s">
        <v>9244</v>
      </c>
      <c r="F1171" t="s">
        <v>160</v>
      </c>
      <c r="G1171">
        <v>0</v>
      </c>
      <c r="H1171">
        <v>0</v>
      </c>
      <c r="I1171">
        <v>0</v>
      </c>
      <c r="J1171">
        <v>2.15</v>
      </c>
      <c r="L1171">
        <v>3440</v>
      </c>
      <c r="M1171">
        <v>0</v>
      </c>
      <c r="N1171">
        <v>2800</v>
      </c>
      <c r="O1171">
        <v>0</v>
      </c>
      <c r="Q1171">
        <v>6240</v>
      </c>
      <c r="R1171">
        <v>33536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20000</v>
      </c>
      <c r="Y1171">
        <v>6268.76</v>
      </c>
      <c r="Z1171">
        <v>218.02</v>
      </c>
      <c r="AB1171">
        <v>105.28</v>
      </c>
      <c r="AC1171">
        <v>112.74</v>
      </c>
      <c r="AD1171">
        <v>6127.26</v>
      </c>
      <c r="AE1171">
        <v>103.73</v>
      </c>
      <c r="AF1171">
        <v>9.0099999999999909</v>
      </c>
      <c r="AG1171">
        <v>5836.27</v>
      </c>
      <c r="AH1171">
        <v>290.98999999999978</v>
      </c>
      <c r="AI1171">
        <v>6240</v>
      </c>
      <c r="AJ1171">
        <v>0</v>
      </c>
      <c r="AK1171">
        <v>0</v>
      </c>
      <c r="AL1171">
        <v>112.74</v>
      </c>
    </row>
    <row r="1172" spans="1:38" hidden="1" x14ac:dyDescent="0.2">
      <c r="A1172">
        <v>9001256</v>
      </c>
      <c r="B1172" t="s">
        <v>8234</v>
      </c>
      <c r="C1172" t="s">
        <v>426</v>
      </c>
      <c r="D1172" t="s">
        <v>8235</v>
      </c>
      <c r="E1172" t="s">
        <v>8502</v>
      </c>
      <c r="F1172" t="s">
        <v>160</v>
      </c>
      <c r="G1172">
        <v>0</v>
      </c>
      <c r="H1172">
        <v>0</v>
      </c>
      <c r="I1172">
        <v>0</v>
      </c>
      <c r="J1172">
        <v>1</v>
      </c>
      <c r="L1172">
        <v>1695.59</v>
      </c>
      <c r="M1172">
        <v>0</v>
      </c>
      <c r="N1172">
        <v>0</v>
      </c>
      <c r="O1172">
        <v>0</v>
      </c>
      <c r="Q1172">
        <v>1695.59</v>
      </c>
      <c r="R1172">
        <v>16909.39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20000</v>
      </c>
      <c r="Y1172">
        <v>2702.32</v>
      </c>
      <c r="Z1172">
        <v>0</v>
      </c>
      <c r="AB1172">
        <v>0</v>
      </c>
      <c r="AC1172">
        <v>0</v>
      </c>
      <c r="AD1172">
        <v>1695.59</v>
      </c>
      <c r="AE1172">
        <v>0</v>
      </c>
      <c r="AF1172">
        <v>0</v>
      </c>
      <c r="AG1172">
        <v>1647.87</v>
      </c>
      <c r="AH1172">
        <v>47.720000000000027</v>
      </c>
      <c r="AI1172">
        <v>1695.59</v>
      </c>
      <c r="AJ1172">
        <v>0</v>
      </c>
      <c r="AK1172">
        <v>0</v>
      </c>
      <c r="AL1172">
        <v>0</v>
      </c>
    </row>
    <row r="1173" spans="1:38" hidden="1" x14ac:dyDescent="0.2">
      <c r="A1173">
        <v>9001257</v>
      </c>
      <c r="B1173" t="s">
        <v>8237</v>
      </c>
      <c r="C1173" t="s">
        <v>426</v>
      </c>
      <c r="D1173" t="s">
        <v>8238</v>
      </c>
      <c r="E1173" t="s">
        <v>8503</v>
      </c>
      <c r="F1173" t="s">
        <v>160</v>
      </c>
      <c r="G1173">
        <v>0</v>
      </c>
      <c r="H1173">
        <v>0</v>
      </c>
      <c r="I1173">
        <v>0</v>
      </c>
      <c r="J1173">
        <v>1</v>
      </c>
      <c r="L1173">
        <v>1657.73</v>
      </c>
      <c r="M1173">
        <v>0</v>
      </c>
      <c r="N1173">
        <v>0</v>
      </c>
      <c r="O1173">
        <v>0</v>
      </c>
      <c r="Q1173">
        <v>1657.73</v>
      </c>
      <c r="R1173">
        <v>19572.87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20000</v>
      </c>
      <c r="Y1173">
        <v>2810.4</v>
      </c>
      <c r="Z1173">
        <v>0</v>
      </c>
      <c r="AB1173">
        <v>0</v>
      </c>
      <c r="AC1173">
        <v>0</v>
      </c>
      <c r="AD1173">
        <v>1657.73</v>
      </c>
      <c r="AE1173">
        <v>0</v>
      </c>
      <c r="AF1173">
        <v>0</v>
      </c>
      <c r="AG1173">
        <v>1658.35</v>
      </c>
      <c r="AH1173">
        <v>-0.61999999999989086</v>
      </c>
      <c r="AI1173">
        <v>1657.73</v>
      </c>
      <c r="AJ1173">
        <v>0</v>
      </c>
      <c r="AK1173">
        <v>0</v>
      </c>
      <c r="AL1173">
        <v>0</v>
      </c>
    </row>
    <row r="1174" spans="1:38" hidden="1" x14ac:dyDescent="0.2">
      <c r="A1174">
        <v>9001258</v>
      </c>
      <c r="B1174" t="s">
        <v>8241</v>
      </c>
      <c r="C1174" t="s">
        <v>426</v>
      </c>
      <c r="D1174" t="s">
        <v>8242</v>
      </c>
      <c r="E1174" t="s">
        <v>8504</v>
      </c>
      <c r="F1174" t="s">
        <v>160</v>
      </c>
      <c r="G1174">
        <v>0</v>
      </c>
      <c r="H1174">
        <v>0</v>
      </c>
      <c r="I1174">
        <v>0</v>
      </c>
      <c r="J1174">
        <v>1</v>
      </c>
      <c r="L1174">
        <v>1657.73</v>
      </c>
      <c r="M1174">
        <v>0</v>
      </c>
      <c r="N1174">
        <v>0</v>
      </c>
      <c r="O1174">
        <v>0</v>
      </c>
      <c r="Q1174">
        <v>1657.73</v>
      </c>
      <c r="R1174">
        <v>18048.13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50000</v>
      </c>
      <c r="Y1174">
        <v>3004.44</v>
      </c>
      <c r="Z1174">
        <v>0</v>
      </c>
      <c r="AB1174">
        <v>0</v>
      </c>
      <c r="AC1174">
        <v>0</v>
      </c>
      <c r="AD1174">
        <v>1657.73</v>
      </c>
      <c r="AE1174">
        <v>0</v>
      </c>
      <c r="AF1174">
        <v>0</v>
      </c>
      <c r="AG1174">
        <v>1658.35</v>
      </c>
      <c r="AH1174">
        <v>-0.61999999999989086</v>
      </c>
      <c r="AI1174">
        <v>1657.73</v>
      </c>
      <c r="AJ1174">
        <v>0</v>
      </c>
      <c r="AK1174">
        <v>0</v>
      </c>
      <c r="AL1174">
        <v>0</v>
      </c>
    </row>
    <row r="1175" spans="1:38" hidden="1" x14ac:dyDescent="0.2">
      <c r="A1175">
        <v>9001259</v>
      </c>
      <c r="B1175" t="s">
        <v>8243</v>
      </c>
      <c r="C1175" t="s">
        <v>426</v>
      </c>
      <c r="D1175" t="s">
        <v>8244</v>
      </c>
      <c r="E1175" t="s">
        <v>8505</v>
      </c>
      <c r="F1175" t="s">
        <v>160</v>
      </c>
      <c r="G1175">
        <v>0</v>
      </c>
      <c r="H1175">
        <v>0</v>
      </c>
      <c r="I1175">
        <v>0</v>
      </c>
      <c r="J1175">
        <v>1</v>
      </c>
      <c r="L1175">
        <v>1671.17</v>
      </c>
      <c r="M1175">
        <v>0</v>
      </c>
      <c r="N1175">
        <v>0</v>
      </c>
      <c r="O1175">
        <v>0</v>
      </c>
      <c r="Q1175">
        <v>1671.17</v>
      </c>
      <c r="R1175">
        <v>19269.309999999998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50000</v>
      </c>
      <c r="Y1175">
        <v>2975.22</v>
      </c>
      <c r="Z1175">
        <v>0</v>
      </c>
      <c r="AB1175">
        <v>0</v>
      </c>
      <c r="AC1175">
        <v>0</v>
      </c>
      <c r="AD1175">
        <v>1671.17</v>
      </c>
      <c r="AE1175">
        <v>0</v>
      </c>
      <c r="AF1175">
        <v>0</v>
      </c>
      <c r="AG1175">
        <v>1671.79</v>
      </c>
      <c r="AH1175">
        <v>-0.61999999999989086</v>
      </c>
      <c r="AI1175">
        <v>1671.17</v>
      </c>
      <c r="AJ1175">
        <v>0</v>
      </c>
      <c r="AK1175">
        <v>0</v>
      </c>
      <c r="AL1175">
        <v>0</v>
      </c>
    </row>
    <row r="1176" spans="1:38" hidden="1" x14ac:dyDescent="0.2">
      <c r="A1176">
        <v>9001260</v>
      </c>
      <c r="B1176" t="s">
        <v>8246</v>
      </c>
      <c r="C1176" t="s">
        <v>426</v>
      </c>
      <c r="D1176" t="s">
        <v>8247</v>
      </c>
      <c r="E1176" t="s">
        <v>8506</v>
      </c>
      <c r="F1176" t="s">
        <v>160</v>
      </c>
      <c r="G1176">
        <v>0</v>
      </c>
      <c r="H1176">
        <v>0</v>
      </c>
      <c r="I1176">
        <v>0</v>
      </c>
      <c r="J1176">
        <v>1</v>
      </c>
      <c r="L1176">
        <v>1671.17</v>
      </c>
      <c r="M1176">
        <v>0</v>
      </c>
      <c r="N1176">
        <v>0</v>
      </c>
      <c r="O1176">
        <v>0</v>
      </c>
      <c r="Q1176">
        <v>1671.17</v>
      </c>
      <c r="R1176">
        <v>18696.440000000002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50000</v>
      </c>
      <c r="Y1176">
        <v>2658.54</v>
      </c>
      <c r="Z1176">
        <v>0</v>
      </c>
      <c r="AB1176">
        <v>0</v>
      </c>
      <c r="AC1176">
        <v>0</v>
      </c>
      <c r="AD1176">
        <v>1671.17</v>
      </c>
      <c r="AE1176">
        <v>0</v>
      </c>
      <c r="AF1176">
        <v>0</v>
      </c>
      <c r="AG1176">
        <v>1671.79</v>
      </c>
      <c r="AH1176">
        <v>-0.61999999999989086</v>
      </c>
      <c r="AI1176">
        <v>1671.17</v>
      </c>
      <c r="AJ1176">
        <v>0</v>
      </c>
      <c r="AK1176">
        <v>0</v>
      </c>
      <c r="AL1176">
        <v>0</v>
      </c>
    </row>
    <row r="1177" spans="1:38" hidden="1" x14ac:dyDescent="0.2">
      <c r="A1177">
        <v>9001261</v>
      </c>
      <c r="B1177" t="s">
        <v>8249</v>
      </c>
      <c r="C1177" t="s">
        <v>426</v>
      </c>
      <c r="D1177" t="s">
        <v>8250</v>
      </c>
      <c r="E1177" t="s">
        <v>8507</v>
      </c>
      <c r="F1177" t="s">
        <v>160</v>
      </c>
      <c r="G1177">
        <v>0</v>
      </c>
      <c r="H1177">
        <v>0</v>
      </c>
      <c r="I1177">
        <v>0</v>
      </c>
      <c r="J1177">
        <v>1</v>
      </c>
      <c r="L1177">
        <v>1657.73</v>
      </c>
      <c r="M1177">
        <v>0</v>
      </c>
      <c r="N1177">
        <v>0</v>
      </c>
      <c r="O1177">
        <v>0</v>
      </c>
      <c r="Q1177">
        <v>1657.73</v>
      </c>
      <c r="R1177">
        <v>17453.14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50000</v>
      </c>
      <c r="Y1177">
        <v>2619.64</v>
      </c>
      <c r="Z1177">
        <v>0</v>
      </c>
      <c r="AB1177">
        <v>0</v>
      </c>
      <c r="AC1177">
        <v>0</v>
      </c>
      <c r="AD1177">
        <v>1657.73</v>
      </c>
      <c r="AE1177">
        <v>0</v>
      </c>
      <c r="AF1177">
        <v>0</v>
      </c>
      <c r="AG1177">
        <v>1658.35</v>
      </c>
      <c r="AH1177">
        <v>-0.61999999999989086</v>
      </c>
      <c r="AI1177">
        <v>1657.73</v>
      </c>
      <c r="AJ1177">
        <v>0</v>
      </c>
      <c r="AK1177">
        <v>0</v>
      </c>
      <c r="AL1177">
        <v>0</v>
      </c>
    </row>
    <row r="1178" spans="1:38" hidden="1" x14ac:dyDescent="0.2">
      <c r="A1178">
        <v>9001262</v>
      </c>
      <c r="B1178" t="s">
        <v>8253</v>
      </c>
      <c r="C1178" t="s">
        <v>426</v>
      </c>
      <c r="D1178" t="s">
        <v>8254</v>
      </c>
      <c r="E1178" t="s">
        <v>8508</v>
      </c>
      <c r="F1178" t="s">
        <v>160</v>
      </c>
      <c r="G1178">
        <v>0</v>
      </c>
      <c r="H1178">
        <v>0</v>
      </c>
      <c r="I1178">
        <v>0</v>
      </c>
      <c r="J1178">
        <v>1</v>
      </c>
      <c r="L1178">
        <v>1695.59</v>
      </c>
      <c r="M1178">
        <v>0</v>
      </c>
      <c r="N1178">
        <v>0</v>
      </c>
      <c r="O1178">
        <v>0</v>
      </c>
      <c r="Q1178">
        <v>1695.59</v>
      </c>
      <c r="R1178">
        <v>16933.07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20000</v>
      </c>
      <c r="Y1178">
        <v>3520.8</v>
      </c>
      <c r="Z1178">
        <v>0</v>
      </c>
      <c r="AB1178">
        <v>0</v>
      </c>
      <c r="AC1178">
        <v>0</v>
      </c>
      <c r="AD1178">
        <v>1695.59</v>
      </c>
      <c r="AE1178">
        <v>0</v>
      </c>
      <c r="AF1178">
        <v>0</v>
      </c>
      <c r="AG1178">
        <v>1647.87</v>
      </c>
      <c r="AH1178">
        <v>47.720000000000027</v>
      </c>
      <c r="AI1178">
        <v>1695.59</v>
      </c>
      <c r="AJ1178">
        <v>0</v>
      </c>
      <c r="AK1178">
        <v>0</v>
      </c>
      <c r="AL1178">
        <v>0</v>
      </c>
    </row>
    <row r="1179" spans="1:38" hidden="1" x14ac:dyDescent="0.2">
      <c r="A1179">
        <v>9001273</v>
      </c>
      <c r="B1179" t="s">
        <v>8425</v>
      </c>
      <c r="C1179" t="s">
        <v>927</v>
      </c>
      <c r="D1179" t="s">
        <v>8426</v>
      </c>
      <c r="E1179" t="s">
        <v>8509</v>
      </c>
      <c r="F1179" t="s">
        <v>160</v>
      </c>
      <c r="G1179">
        <v>0</v>
      </c>
      <c r="H1179">
        <v>0</v>
      </c>
      <c r="I1179">
        <v>0</v>
      </c>
      <c r="J1179">
        <v>2.15</v>
      </c>
      <c r="L1179">
        <v>3440</v>
      </c>
      <c r="M1179">
        <v>0</v>
      </c>
      <c r="N1179">
        <v>2800</v>
      </c>
      <c r="O1179">
        <v>0</v>
      </c>
      <c r="Q1179">
        <v>6240</v>
      </c>
      <c r="R1179">
        <v>32915.31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20000</v>
      </c>
      <c r="Y1179">
        <v>4867.2</v>
      </c>
      <c r="Z1179">
        <v>241.44</v>
      </c>
      <c r="AB1179">
        <v>115.22</v>
      </c>
      <c r="AC1179">
        <v>126.22</v>
      </c>
      <c r="AD1179">
        <v>6113.78</v>
      </c>
      <c r="AE1179">
        <v>109.93</v>
      </c>
      <c r="AF1179">
        <v>16.289999999999992</v>
      </c>
      <c r="AG1179">
        <v>5830.07</v>
      </c>
      <c r="AH1179">
        <v>283.71000000000004</v>
      </c>
      <c r="AI1179">
        <v>6240</v>
      </c>
      <c r="AJ1179">
        <v>0</v>
      </c>
      <c r="AK1179">
        <v>0</v>
      </c>
      <c r="AL1179">
        <v>126.22</v>
      </c>
    </row>
    <row r="1180" spans="1:38" hidden="1" x14ac:dyDescent="0.2">
      <c r="A1180">
        <v>9001285</v>
      </c>
      <c r="B1180" t="s">
        <v>8317</v>
      </c>
      <c r="C1180" t="s">
        <v>927</v>
      </c>
      <c r="D1180" t="s">
        <v>8318</v>
      </c>
      <c r="E1180" t="s">
        <v>8510</v>
      </c>
      <c r="F1180" t="s">
        <v>160</v>
      </c>
      <c r="G1180">
        <v>0</v>
      </c>
      <c r="H1180">
        <v>0</v>
      </c>
      <c r="I1180">
        <v>0</v>
      </c>
      <c r="J1180">
        <v>2.15</v>
      </c>
      <c r="L1180">
        <v>3440</v>
      </c>
      <c r="M1180">
        <v>0</v>
      </c>
      <c r="N1180">
        <v>0</v>
      </c>
      <c r="O1180">
        <v>0</v>
      </c>
      <c r="Q1180">
        <v>3440</v>
      </c>
      <c r="R1180">
        <v>21172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20000</v>
      </c>
      <c r="Y1180">
        <v>4044.6</v>
      </c>
      <c r="Z1180">
        <v>0</v>
      </c>
      <c r="AB1180">
        <v>0</v>
      </c>
      <c r="AC1180">
        <v>0</v>
      </c>
      <c r="AD1180">
        <v>3440</v>
      </c>
      <c r="AE1180">
        <v>0</v>
      </c>
      <c r="AF1180">
        <v>0</v>
      </c>
      <c r="AG1180">
        <v>2640</v>
      </c>
      <c r="AH1180">
        <v>800</v>
      </c>
      <c r="AI1180">
        <v>3440</v>
      </c>
      <c r="AJ1180">
        <v>0</v>
      </c>
      <c r="AK1180">
        <v>0</v>
      </c>
      <c r="AL1180">
        <v>0</v>
      </c>
    </row>
    <row r="1181" spans="1:38" hidden="1" x14ac:dyDescent="0.2">
      <c r="A1181">
        <v>9001368</v>
      </c>
      <c r="B1181" t="s">
        <v>7438</v>
      </c>
      <c r="C1181" t="s">
        <v>54</v>
      </c>
      <c r="D1181" t="s">
        <v>7859</v>
      </c>
      <c r="E1181" t="s">
        <v>8511</v>
      </c>
      <c r="F1181" t="s">
        <v>125</v>
      </c>
      <c r="G1181">
        <v>0</v>
      </c>
      <c r="H1181">
        <v>0</v>
      </c>
      <c r="I1181">
        <v>0</v>
      </c>
      <c r="J1181">
        <v>4.5</v>
      </c>
      <c r="L1181">
        <v>7650</v>
      </c>
      <c r="M1181">
        <v>0</v>
      </c>
      <c r="N1181">
        <v>0</v>
      </c>
      <c r="O1181">
        <v>0</v>
      </c>
      <c r="Q1181">
        <v>7650</v>
      </c>
      <c r="R1181">
        <v>37371.75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20000</v>
      </c>
      <c r="Y1181">
        <v>9402.73</v>
      </c>
      <c r="Z1181">
        <v>239.07</v>
      </c>
      <c r="AB1181">
        <v>121.57</v>
      </c>
      <c r="AC1181">
        <v>117.5</v>
      </c>
      <c r="AD1181">
        <v>7532.5</v>
      </c>
      <c r="AE1181">
        <v>117.51</v>
      </c>
      <c r="AF1181">
        <v>-1.0000000000005116E-2</v>
      </c>
      <c r="AG1181">
        <v>7532.49</v>
      </c>
      <c r="AH1181">
        <v>1.0000000000218279E-2</v>
      </c>
      <c r="AI1181">
        <v>7650</v>
      </c>
      <c r="AJ1181">
        <v>0</v>
      </c>
      <c r="AK1181">
        <v>0</v>
      </c>
      <c r="AL1181">
        <v>117.5</v>
      </c>
    </row>
    <row r="1182" spans="1:38" hidden="1" x14ac:dyDescent="0.2">
      <c r="A1182">
        <v>9001305</v>
      </c>
      <c r="B1182" t="s">
        <v>2297</v>
      </c>
      <c r="C1182" t="s">
        <v>426</v>
      </c>
      <c r="D1182" t="s">
        <v>8299</v>
      </c>
      <c r="E1182" t="s">
        <v>8512</v>
      </c>
      <c r="F1182" t="s">
        <v>160</v>
      </c>
      <c r="G1182">
        <v>0</v>
      </c>
      <c r="H1182">
        <v>0</v>
      </c>
      <c r="I1182">
        <v>0</v>
      </c>
      <c r="J1182">
        <v>1</v>
      </c>
      <c r="L1182">
        <v>1657.73</v>
      </c>
      <c r="M1182">
        <v>0</v>
      </c>
      <c r="N1182">
        <v>0</v>
      </c>
      <c r="O1182">
        <v>0</v>
      </c>
      <c r="Q1182">
        <v>1657.73</v>
      </c>
      <c r="R1182">
        <v>30136.799999999999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20000</v>
      </c>
      <c r="Y1182">
        <v>5128.8</v>
      </c>
      <c r="Z1182">
        <v>150.24</v>
      </c>
      <c r="AB1182">
        <v>100.50999999999999</v>
      </c>
      <c r="AC1182">
        <v>49.73</v>
      </c>
      <c r="AD1182">
        <v>1608</v>
      </c>
      <c r="AE1182">
        <v>49.75</v>
      </c>
      <c r="AF1182">
        <v>-2.0000000000003126E-2</v>
      </c>
      <c r="AG1182">
        <v>1608.6</v>
      </c>
      <c r="AH1182">
        <v>-0.59999999999990905</v>
      </c>
      <c r="AI1182">
        <v>1657.73</v>
      </c>
      <c r="AJ1182">
        <v>0</v>
      </c>
      <c r="AK1182">
        <v>1.44</v>
      </c>
      <c r="AL1182">
        <v>51.169999999999995</v>
      </c>
    </row>
    <row r="1183" spans="1:38" hidden="1" x14ac:dyDescent="0.2">
      <c r="A1183">
        <v>9001346</v>
      </c>
      <c r="B1183" t="s">
        <v>8302</v>
      </c>
      <c r="C1183" t="s">
        <v>426</v>
      </c>
      <c r="D1183" t="s">
        <v>8303</v>
      </c>
      <c r="E1183" t="s">
        <v>8513</v>
      </c>
      <c r="F1183" t="s">
        <v>160</v>
      </c>
      <c r="G1183">
        <v>0</v>
      </c>
      <c r="H1183">
        <v>0</v>
      </c>
      <c r="I1183">
        <v>0</v>
      </c>
      <c r="J1183">
        <v>1</v>
      </c>
      <c r="L1183">
        <v>1671.17</v>
      </c>
      <c r="M1183">
        <v>0</v>
      </c>
      <c r="N1183">
        <v>0</v>
      </c>
      <c r="O1183">
        <v>0</v>
      </c>
      <c r="Q1183">
        <v>1671.17</v>
      </c>
      <c r="R1183">
        <v>31425.07</v>
      </c>
      <c r="S1183">
        <v>4000</v>
      </c>
      <c r="T1183">
        <v>1000</v>
      </c>
      <c r="U1183">
        <v>0</v>
      </c>
      <c r="V1183">
        <v>0</v>
      </c>
      <c r="W1183">
        <v>0</v>
      </c>
      <c r="X1183">
        <v>20000</v>
      </c>
      <c r="Y1183">
        <v>5345.56</v>
      </c>
      <c r="Z1183">
        <v>32.39</v>
      </c>
      <c r="AB1183">
        <v>126.14</v>
      </c>
      <c r="AC1183">
        <v>0</v>
      </c>
      <c r="AD1183">
        <v>1671.17</v>
      </c>
      <c r="AE1183">
        <v>50.15</v>
      </c>
      <c r="AF1183">
        <v>-50.15</v>
      </c>
      <c r="AG1183">
        <v>1621.6399999999999</v>
      </c>
      <c r="AH1183">
        <v>49.5300000000002</v>
      </c>
      <c r="AI1183">
        <v>1671.17</v>
      </c>
      <c r="AJ1183">
        <v>0</v>
      </c>
      <c r="AK1183">
        <v>0</v>
      </c>
      <c r="AL1183">
        <v>0</v>
      </c>
    </row>
    <row r="1184" spans="1:38" hidden="1" x14ac:dyDescent="0.2">
      <c r="A1184">
        <v>9001244</v>
      </c>
      <c r="B1184" t="s">
        <v>7877</v>
      </c>
      <c r="C1184" t="s">
        <v>71</v>
      </c>
      <c r="D1184" t="s">
        <v>7879</v>
      </c>
      <c r="E1184" t="s">
        <v>8514</v>
      </c>
      <c r="F1184" t="s">
        <v>105</v>
      </c>
      <c r="G1184">
        <v>0</v>
      </c>
      <c r="H1184">
        <v>9066</v>
      </c>
      <c r="I1184">
        <v>0</v>
      </c>
      <c r="J1184">
        <v>0</v>
      </c>
      <c r="L1184">
        <v>9066</v>
      </c>
      <c r="M1184">
        <v>0</v>
      </c>
      <c r="N1184">
        <v>0</v>
      </c>
      <c r="O1184">
        <v>0</v>
      </c>
      <c r="Q1184">
        <v>9066</v>
      </c>
      <c r="R1184">
        <v>47618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20000</v>
      </c>
      <c r="Y1184">
        <v>10056.879999999999</v>
      </c>
      <c r="Z1184">
        <v>526.83000000000004</v>
      </c>
      <c r="AB1184">
        <v>327.13</v>
      </c>
      <c r="AC1184">
        <v>199.7</v>
      </c>
      <c r="AD1184">
        <v>8866.2999999999993</v>
      </c>
      <c r="AE1184">
        <v>199.7</v>
      </c>
      <c r="AF1184">
        <v>0</v>
      </c>
      <c r="AG1184">
        <v>8866.2999999999993</v>
      </c>
      <c r="AH1184">
        <v>0</v>
      </c>
      <c r="AI1184">
        <v>9066</v>
      </c>
      <c r="AJ1184">
        <v>0</v>
      </c>
      <c r="AK1184">
        <v>0</v>
      </c>
      <c r="AL1184">
        <v>199.7</v>
      </c>
    </row>
    <row r="1185" spans="1:38" hidden="1" x14ac:dyDescent="0.2">
      <c r="A1185">
        <v>9001245</v>
      </c>
      <c r="B1185" t="s">
        <v>7883</v>
      </c>
      <c r="C1185" t="s">
        <v>71</v>
      </c>
      <c r="D1185" t="s">
        <v>7884</v>
      </c>
      <c r="E1185" t="s">
        <v>8515</v>
      </c>
      <c r="F1185" t="s">
        <v>105</v>
      </c>
      <c r="G1185">
        <v>0</v>
      </c>
      <c r="H1185">
        <v>7253</v>
      </c>
      <c r="I1185">
        <v>0</v>
      </c>
      <c r="J1185">
        <v>0</v>
      </c>
      <c r="L1185">
        <v>7253</v>
      </c>
      <c r="M1185">
        <v>0</v>
      </c>
      <c r="N1185">
        <v>0</v>
      </c>
      <c r="O1185">
        <v>0</v>
      </c>
      <c r="Q1185">
        <v>7253</v>
      </c>
      <c r="R1185">
        <v>37831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20000</v>
      </c>
      <c r="Y1185">
        <v>7172</v>
      </c>
      <c r="Z1185">
        <v>319.77</v>
      </c>
      <c r="AB1185">
        <v>182.73</v>
      </c>
      <c r="AC1185">
        <v>137.04</v>
      </c>
      <c r="AD1185">
        <v>7115.96</v>
      </c>
      <c r="AE1185">
        <v>147.84</v>
      </c>
      <c r="AF1185">
        <v>-10.800000000000011</v>
      </c>
      <c r="AG1185">
        <v>7105.16</v>
      </c>
      <c r="AH1185">
        <v>10.800000000000182</v>
      </c>
      <c r="AI1185">
        <v>7253</v>
      </c>
      <c r="AJ1185">
        <v>0</v>
      </c>
      <c r="AK1185">
        <v>0</v>
      </c>
      <c r="AL1185">
        <v>137.04</v>
      </c>
    </row>
    <row r="1186" spans="1:38" hidden="1" x14ac:dyDescent="0.2">
      <c r="A1186">
        <v>9001309</v>
      </c>
      <c r="B1186" t="s">
        <v>7887</v>
      </c>
      <c r="C1186" t="s">
        <v>71</v>
      </c>
      <c r="D1186" t="s">
        <v>7889</v>
      </c>
      <c r="E1186" t="s">
        <v>8516</v>
      </c>
      <c r="F1186" t="s">
        <v>105</v>
      </c>
      <c r="G1186">
        <v>0</v>
      </c>
      <c r="H1186">
        <v>0</v>
      </c>
      <c r="I1186">
        <v>0</v>
      </c>
      <c r="J1186">
        <v>3.05</v>
      </c>
      <c r="L1186">
        <v>5183.4399999999996</v>
      </c>
      <c r="M1186">
        <v>0</v>
      </c>
      <c r="N1186">
        <v>0</v>
      </c>
      <c r="O1186">
        <v>0</v>
      </c>
      <c r="Q1186">
        <v>5183.4399999999996</v>
      </c>
      <c r="R1186">
        <v>37819.919999999998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20000</v>
      </c>
      <c r="Y1186">
        <v>7016.72</v>
      </c>
      <c r="Z1186">
        <v>324.10000000000002</v>
      </c>
      <c r="AB1186">
        <v>203.16</v>
      </c>
      <c r="AC1186">
        <v>120.94</v>
      </c>
      <c r="AD1186">
        <v>5062.5</v>
      </c>
      <c r="AE1186">
        <v>120.99</v>
      </c>
      <c r="AF1186">
        <v>-4.9999999999997158E-2</v>
      </c>
      <c r="AG1186">
        <v>5064.01</v>
      </c>
      <c r="AH1186">
        <v>-1.5100000000002183</v>
      </c>
      <c r="AI1186">
        <v>5183.4399999999996</v>
      </c>
      <c r="AJ1186">
        <v>0</v>
      </c>
      <c r="AK1186">
        <v>0</v>
      </c>
      <c r="AL1186">
        <v>120.94</v>
      </c>
    </row>
    <row r="1187" spans="1:38" hidden="1" x14ac:dyDescent="0.2">
      <c r="A1187">
        <v>9001314</v>
      </c>
      <c r="B1187" t="s">
        <v>7894</v>
      </c>
      <c r="C1187" t="s">
        <v>71</v>
      </c>
      <c r="D1187" t="s">
        <v>7896</v>
      </c>
      <c r="E1187" t="s">
        <v>8517</v>
      </c>
      <c r="F1187" t="s">
        <v>105</v>
      </c>
      <c r="G1187">
        <v>0</v>
      </c>
      <c r="H1187">
        <v>0</v>
      </c>
      <c r="I1187">
        <v>0</v>
      </c>
      <c r="J1187">
        <v>2.15</v>
      </c>
      <c r="L1187">
        <v>3653.9</v>
      </c>
      <c r="M1187">
        <v>0</v>
      </c>
      <c r="N1187">
        <v>0</v>
      </c>
      <c r="O1187">
        <v>0</v>
      </c>
      <c r="Q1187">
        <v>3653.9</v>
      </c>
      <c r="R1187">
        <v>31942.93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20000</v>
      </c>
      <c r="Y1187">
        <v>5824.8</v>
      </c>
      <c r="Z1187">
        <v>183.54</v>
      </c>
      <c r="AB1187">
        <v>109.3</v>
      </c>
      <c r="AC1187">
        <v>74.239999999999995</v>
      </c>
      <c r="AD1187">
        <v>3579.6600000000003</v>
      </c>
      <c r="AE1187">
        <v>74.27</v>
      </c>
      <c r="AF1187">
        <v>-3.0000000000001137E-2</v>
      </c>
      <c r="AG1187">
        <v>3580.73</v>
      </c>
      <c r="AH1187">
        <v>-1.069999999999709</v>
      </c>
      <c r="AI1187">
        <v>3653.9</v>
      </c>
      <c r="AJ1187">
        <v>0</v>
      </c>
      <c r="AK1187">
        <v>0</v>
      </c>
      <c r="AL1187">
        <v>74.239999999999995</v>
      </c>
    </row>
    <row r="1188" spans="1:38" hidden="1" x14ac:dyDescent="0.2">
      <c r="A1188">
        <v>9001315</v>
      </c>
      <c r="B1188" t="s">
        <v>7900</v>
      </c>
      <c r="C1188" t="s">
        <v>71</v>
      </c>
      <c r="D1188" t="s">
        <v>7901</v>
      </c>
      <c r="E1188" t="s">
        <v>8518</v>
      </c>
      <c r="F1188" t="s">
        <v>105</v>
      </c>
      <c r="G1188">
        <v>0</v>
      </c>
      <c r="H1188">
        <v>0</v>
      </c>
      <c r="I1188">
        <v>0</v>
      </c>
      <c r="J1188">
        <v>2.15</v>
      </c>
      <c r="L1188">
        <v>3653.9</v>
      </c>
      <c r="M1188">
        <v>0</v>
      </c>
      <c r="N1188">
        <v>0</v>
      </c>
      <c r="O1188">
        <v>0</v>
      </c>
      <c r="Q1188">
        <v>3653.9</v>
      </c>
      <c r="R1188">
        <v>32041.93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20000</v>
      </c>
      <c r="Y1188">
        <v>5824.8</v>
      </c>
      <c r="Z1188">
        <v>186.51</v>
      </c>
      <c r="AB1188">
        <v>112.27</v>
      </c>
      <c r="AC1188">
        <v>74.239999999999995</v>
      </c>
      <c r="AD1188">
        <v>3579.6600000000003</v>
      </c>
      <c r="AE1188">
        <v>74.27</v>
      </c>
      <c r="AF1188">
        <v>-3.0000000000001137E-2</v>
      </c>
      <c r="AG1188">
        <v>3580.73</v>
      </c>
      <c r="AH1188">
        <v>-1.069999999999709</v>
      </c>
      <c r="AI1188">
        <v>3653.9</v>
      </c>
      <c r="AJ1188">
        <v>0</v>
      </c>
      <c r="AK1188">
        <v>0</v>
      </c>
      <c r="AL1188">
        <v>74.239999999999995</v>
      </c>
    </row>
    <row r="1189" spans="1:38" hidden="1" x14ac:dyDescent="0.2">
      <c r="A1189">
        <v>9001320</v>
      </c>
      <c r="B1189" t="s">
        <v>7903</v>
      </c>
      <c r="C1189" t="s">
        <v>71</v>
      </c>
      <c r="D1189" t="s">
        <v>7904</v>
      </c>
      <c r="E1189" t="s">
        <v>8519</v>
      </c>
      <c r="F1189" t="s">
        <v>105</v>
      </c>
      <c r="G1189">
        <v>0</v>
      </c>
      <c r="H1189">
        <v>0</v>
      </c>
      <c r="I1189">
        <v>0</v>
      </c>
      <c r="J1189">
        <v>3.6</v>
      </c>
      <c r="L1189">
        <v>6118.16</v>
      </c>
      <c r="M1189">
        <v>0</v>
      </c>
      <c r="N1189">
        <v>0</v>
      </c>
      <c r="O1189">
        <v>0</v>
      </c>
      <c r="Q1189">
        <v>6118.16</v>
      </c>
      <c r="R1189">
        <v>36907.979999999996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20000</v>
      </c>
      <c r="Y1189">
        <v>7005.72</v>
      </c>
      <c r="Z1189">
        <v>297.07</v>
      </c>
      <c r="AB1189">
        <v>176.57</v>
      </c>
      <c r="AC1189">
        <v>120.5</v>
      </c>
      <c r="AD1189">
        <v>5997.66</v>
      </c>
      <c r="AE1189">
        <v>120.56</v>
      </c>
      <c r="AF1189">
        <v>-6.0000000000002274E-2</v>
      </c>
      <c r="AG1189">
        <v>5999.44</v>
      </c>
      <c r="AH1189">
        <v>-1.7799999999997453</v>
      </c>
      <c r="AI1189">
        <v>6118.16</v>
      </c>
      <c r="AJ1189">
        <v>0</v>
      </c>
      <c r="AK1189">
        <v>0</v>
      </c>
      <c r="AL1189">
        <v>120.5</v>
      </c>
    </row>
    <row r="1190" spans="1:38" hidden="1" x14ac:dyDescent="0.2">
      <c r="A1190">
        <v>9001316</v>
      </c>
      <c r="B1190" t="s">
        <v>8038</v>
      </c>
      <c r="C1190" t="s">
        <v>122</v>
      </c>
      <c r="D1190" t="s">
        <v>8040</v>
      </c>
      <c r="E1190" t="s">
        <v>8520</v>
      </c>
      <c r="F1190" t="s">
        <v>160</v>
      </c>
      <c r="G1190">
        <v>0</v>
      </c>
      <c r="H1190">
        <v>0</v>
      </c>
      <c r="I1190">
        <v>0</v>
      </c>
      <c r="J1190">
        <v>1.65</v>
      </c>
      <c r="L1190">
        <v>2474</v>
      </c>
      <c r="M1190">
        <v>0</v>
      </c>
      <c r="N1190">
        <v>40</v>
      </c>
      <c r="O1190">
        <v>0</v>
      </c>
      <c r="Q1190">
        <v>2514</v>
      </c>
      <c r="R1190">
        <v>28662.97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20000</v>
      </c>
      <c r="Y1190">
        <v>5045.28</v>
      </c>
      <c r="Z1190">
        <v>108.53</v>
      </c>
      <c r="AB1190">
        <v>56.49</v>
      </c>
      <c r="AC1190">
        <v>52.04</v>
      </c>
      <c r="AD1190">
        <v>2461.96</v>
      </c>
      <c r="AE1190">
        <v>43.58</v>
      </c>
      <c r="AF1190">
        <v>8.4600000000000009</v>
      </c>
      <c r="AG1190">
        <v>2481.42</v>
      </c>
      <c r="AH1190">
        <v>-19.460000000000036</v>
      </c>
      <c r="AI1190">
        <v>2514</v>
      </c>
      <c r="AJ1190">
        <v>0</v>
      </c>
      <c r="AK1190">
        <v>0</v>
      </c>
      <c r="AL1190">
        <v>52.04</v>
      </c>
    </row>
    <row r="1191" spans="1:38" hidden="1" x14ac:dyDescent="0.2">
      <c r="A1191">
        <v>9001345</v>
      </c>
      <c r="B1191" t="s">
        <v>8044</v>
      </c>
      <c r="C1191" t="s">
        <v>122</v>
      </c>
      <c r="D1191" t="s">
        <v>8045</v>
      </c>
      <c r="E1191" t="s">
        <v>8521</v>
      </c>
      <c r="F1191" t="s">
        <v>160</v>
      </c>
      <c r="G1191">
        <v>0</v>
      </c>
      <c r="H1191">
        <v>0</v>
      </c>
      <c r="I1191">
        <v>0</v>
      </c>
      <c r="J1191">
        <v>1</v>
      </c>
      <c r="L1191">
        <v>2250</v>
      </c>
      <c r="M1191">
        <v>0</v>
      </c>
      <c r="N1191">
        <v>0</v>
      </c>
      <c r="O1191">
        <v>0</v>
      </c>
      <c r="Q1191">
        <v>2250</v>
      </c>
      <c r="R1191">
        <v>33237.369999999995</v>
      </c>
      <c r="S1191">
        <v>3000</v>
      </c>
      <c r="T1191">
        <v>0</v>
      </c>
      <c r="U1191">
        <v>4400</v>
      </c>
      <c r="V1191">
        <v>4000</v>
      </c>
      <c r="W1191">
        <v>0</v>
      </c>
      <c r="X1191">
        <v>20000</v>
      </c>
      <c r="Y1191">
        <v>5335</v>
      </c>
      <c r="Z1191">
        <v>0</v>
      </c>
      <c r="AB1191">
        <v>86.29</v>
      </c>
      <c r="AC1191">
        <v>0</v>
      </c>
      <c r="AD1191">
        <v>2250</v>
      </c>
      <c r="AE1191">
        <v>0</v>
      </c>
      <c r="AF1191">
        <v>0</v>
      </c>
      <c r="AG1191">
        <v>2250</v>
      </c>
      <c r="AH1191">
        <v>0</v>
      </c>
      <c r="AI1191">
        <v>2250</v>
      </c>
      <c r="AJ1191">
        <v>0</v>
      </c>
      <c r="AK1191">
        <v>0</v>
      </c>
      <c r="AL1191">
        <v>0</v>
      </c>
    </row>
    <row r="1192" spans="1:38" hidden="1" x14ac:dyDescent="0.2">
      <c r="A1192">
        <v>9001347</v>
      </c>
      <c r="B1192" t="s">
        <v>8050</v>
      </c>
      <c r="C1192" t="s">
        <v>122</v>
      </c>
      <c r="D1192" t="s">
        <v>8052</v>
      </c>
      <c r="E1192" t="s">
        <v>8522</v>
      </c>
      <c r="F1192" t="s">
        <v>160</v>
      </c>
      <c r="G1192">
        <v>0</v>
      </c>
      <c r="H1192">
        <v>0</v>
      </c>
      <c r="I1192">
        <v>0</v>
      </c>
      <c r="J1192">
        <v>1.5</v>
      </c>
      <c r="L1192">
        <v>2250</v>
      </c>
      <c r="M1192">
        <v>0</v>
      </c>
      <c r="N1192">
        <v>0</v>
      </c>
      <c r="O1192">
        <v>0</v>
      </c>
      <c r="Q1192">
        <v>2250</v>
      </c>
      <c r="R1192">
        <v>32686.69</v>
      </c>
      <c r="S1192">
        <v>2000</v>
      </c>
      <c r="T1192">
        <v>0</v>
      </c>
      <c r="U1192">
        <v>0</v>
      </c>
      <c r="V1192">
        <v>8000</v>
      </c>
      <c r="W1192">
        <v>0</v>
      </c>
      <c r="X1192">
        <v>20000</v>
      </c>
      <c r="Y1192">
        <v>5793.84</v>
      </c>
      <c r="Z1192">
        <v>0</v>
      </c>
      <c r="AB1192">
        <v>78.53</v>
      </c>
      <c r="AC1192">
        <v>0</v>
      </c>
      <c r="AD1192">
        <v>2250</v>
      </c>
      <c r="AE1192">
        <v>0</v>
      </c>
      <c r="AF1192">
        <v>0</v>
      </c>
      <c r="AG1192">
        <v>2250</v>
      </c>
      <c r="AH1192">
        <v>0</v>
      </c>
      <c r="AI1192">
        <v>2250</v>
      </c>
      <c r="AJ1192">
        <v>0</v>
      </c>
      <c r="AK1192">
        <v>0</v>
      </c>
      <c r="AL1192">
        <v>0</v>
      </c>
    </row>
    <row r="1193" spans="1:38" hidden="1" x14ac:dyDescent="0.2">
      <c r="A1193">
        <v>9001349</v>
      </c>
      <c r="B1193" t="s">
        <v>8056</v>
      </c>
      <c r="C1193" t="s">
        <v>122</v>
      </c>
      <c r="D1193" t="s">
        <v>8058</v>
      </c>
      <c r="E1193" t="s">
        <v>8523</v>
      </c>
      <c r="F1193" t="s">
        <v>160</v>
      </c>
      <c r="G1193">
        <v>0</v>
      </c>
      <c r="H1193">
        <v>0</v>
      </c>
      <c r="I1193">
        <v>0</v>
      </c>
      <c r="J1193">
        <v>1.5</v>
      </c>
      <c r="L1193">
        <v>2251</v>
      </c>
      <c r="M1193">
        <v>0</v>
      </c>
      <c r="N1193">
        <v>0</v>
      </c>
      <c r="O1193">
        <v>0</v>
      </c>
      <c r="Q1193">
        <v>2251</v>
      </c>
      <c r="R1193">
        <v>34549.660000000003</v>
      </c>
      <c r="S1193">
        <v>0</v>
      </c>
      <c r="T1193">
        <v>0</v>
      </c>
      <c r="U1193">
        <v>4400</v>
      </c>
      <c r="V1193">
        <v>4000</v>
      </c>
      <c r="W1193">
        <v>0</v>
      </c>
      <c r="X1193">
        <v>20000</v>
      </c>
      <c r="Y1193">
        <v>6086.04</v>
      </c>
      <c r="Z1193">
        <v>1.91</v>
      </c>
      <c r="AB1193">
        <v>93.8</v>
      </c>
      <c r="AC1193">
        <v>0</v>
      </c>
      <c r="AD1193">
        <v>2251</v>
      </c>
      <c r="AE1193">
        <v>0</v>
      </c>
      <c r="AF1193">
        <v>0</v>
      </c>
      <c r="AG1193">
        <v>2250</v>
      </c>
      <c r="AH1193">
        <v>1</v>
      </c>
      <c r="AI1193">
        <v>2251</v>
      </c>
      <c r="AJ1193">
        <v>0</v>
      </c>
      <c r="AK1193">
        <v>0</v>
      </c>
      <c r="AL1193">
        <v>0</v>
      </c>
    </row>
    <row r="1194" spans="1:38" hidden="1" x14ac:dyDescent="0.2">
      <c r="A1194">
        <v>9001350</v>
      </c>
      <c r="B1194" t="s">
        <v>8061</v>
      </c>
      <c r="C1194" t="s">
        <v>122</v>
      </c>
      <c r="D1194" t="s">
        <v>8062</v>
      </c>
      <c r="E1194" t="s">
        <v>8524</v>
      </c>
      <c r="F1194" t="s">
        <v>160</v>
      </c>
      <c r="G1194">
        <v>0</v>
      </c>
      <c r="H1194">
        <v>0</v>
      </c>
      <c r="I1194">
        <v>0</v>
      </c>
      <c r="J1194">
        <v>1.5</v>
      </c>
      <c r="L1194">
        <v>2250</v>
      </c>
      <c r="M1194">
        <v>0</v>
      </c>
      <c r="N1194">
        <v>0</v>
      </c>
      <c r="O1194">
        <v>0</v>
      </c>
      <c r="Q1194">
        <v>2250</v>
      </c>
      <c r="R1194">
        <v>32066.57</v>
      </c>
      <c r="S1194">
        <v>2000</v>
      </c>
      <c r="T1194">
        <v>0</v>
      </c>
      <c r="U1194">
        <v>0</v>
      </c>
      <c r="V1194">
        <v>4000</v>
      </c>
      <c r="W1194">
        <v>0</v>
      </c>
      <c r="X1194">
        <v>20000</v>
      </c>
      <c r="Y1194">
        <v>5691.52</v>
      </c>
      <c r="Z1194">
        <v>11.25</v>
      </c>
      <c r="AB1194">
        <v>61.44</v>
      </c>
      <c r="AC1194">
        <v>0</v>
      </c>
      <c r="AD1194">
        <v>2250</v>
      </c>
      <c r="AE1194">
        <v>0</v>
      </c>
      <c r="AF1194">
        <v>0</v>
      </c>
      <c r="AG1194">
        <v>2250</v>
      </c>
      <c r="AH1194">
        <v>0</v>
      </c>
      <c r="AI1194">
        <v>2250</v>
      </c>
      <c r="AJ1194">
        <v>0</v>
      </c>
      <c r="AK1194">
        <v>0</v>
      </c>
      <c r="AL1194">
        <v>0</v>
      </c>
    </row>
    <row r="1195" spans="1:38" hidden="1" x14ac:dyDescent="0.2">
      <c r="A1195">
        <v>9001317</v>
      </c>
      <c r="B1195" t="s">
        <v>8081</v>
      </c>
      <c r="C1195" t="s">
        <v>278</v>
      </c>
      <c r="D1195" t="s">
        <v>8082</v>
      </c>
      <c r="E1195" t="s">
        <v>8525</v>
      </c>
      <c r="F1195" t="s">
        <v>160</v>
      </c>
      <c r="G1195">
        <v>0</v>
      </c>
      <c r="H1195">
        <v>0</v>
      </c>
      <c r="I1195">
        <v>0</v>
      </c>
      <c r="J1195">
        <v>1.65</v>
      </c>
      <c r="L1195">
        <v>2883.75</v>
      </c>
      <c r="M1195">
        <v>0</v>
      </c>
      <c r="N1195">
        <v>200</v>
      </c>
      <c r="O1195">
        <v>0</v>
      </c>
      <c r="Q1195">
        <v>3083.75</v>
      </c>
      <c r="R1195">
        <v>33350.6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20000</v>
      </c>
      <c r="Y1195">
        <v>5619.84</v>
      </c>
      <c r="Z1195">
        <v>231.92</v>
      </c>
      <c r="AB1195">
        <v>149.19</v>
      </c>
      <c r="AC1195">
        <v>82.73</v>
      </c>
      <c r="AD1195">
        <v>3001.02</v>
      </c>
      <c r="AE1195">
        <v>77.989999999999995</v>
      </c>
      <c r="AF1195">
        <v>4.7400000000000091</v>
      </c>
      <c r="AG1195">
        <v>2837.7200000000003</v>
      </c>
      <c r="AH1195">
        <v>163.29999999999973</v>
      </c>
      <c r="AI1195">
        <v>3083.75</v>
      </c>
      <c r="AJ1195">
        <v>0</v>
      </c>
      <c r="AK1195">
        <v>0</v>
      </c>
      <c r="AL1195">
        <v>82.73</v>
      </c>
    </row>
    <row r="1196" spans="1:38" hidden="1" x14ac:dyDescent="0.2">
      <c r="A1196">
        <v>9001319</v>
      </c>
      <c r="B1196" t="s">
        <v>8085</v>
      </c>
      <c r="C1196" t="s">
        <v>278</v>
      </c>
      <c r="D1196" t="s">
        <v>8086</v>
      </c>
      <c r="E1196" t="s">
        <v>8526</v>
      </c>
      <c r="F1196" t="s">
        <v>160</v>
      </c>
      <c r="G1196">
        <v>0</v>
      </c>
      <c r="H1196">
        <v>0</v>
      </c>
      <c r="I1196">
        <v>0</v>
      </c>
      <c r="J1196">
        <v>1.65</v>
      </c>
      <c r="L1196">
        <v>2793.13</v>
      </c>
      <c r="M1196">
        <v>0</v>
      </c>
      <c r="N1196">
        <v>0</v>
      </c>
      <c r="O1196">
        <v>0</v>
      </c>
      <c r="Q1196">
        <v>2793.13</v>
      </c>
      <c r="R1196">
        <v>33118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20000</v>
      </c>
      <c r="Y1196">
        <v>5619.84</v>
      </c>
      <c r="Z1196">
        <v>224.94</v>
      </c>
      <c r="AB1196">
        <v>142.44</v>
      </c>
      <c r="AC1196">
        <v>82.5</v>
      </c>
      <c r="AD1196">
        <v>2710.63</v>
      </c>
      <c r="AE1196">
        <v>72.75</v>
      </c>
      <c r="AF1196">
        <v>9.75</v>
      </c>
      <c r="AG1196">
        <v>2688.19</v>
      </c>
      <c r="AH1196">
        <v>22.440000000000055</v>
      </c>
      <c r="AI1196">
        <v>2793.13</v>
      </c>
      <c r="AJ1196">
        <v>0</v>
      </c>
      <c r="AK1196">
        <v>0</v>
      </c>
      <c r="AL1196">
        <v>82.5</v>
      </c>
    </row>
    <row r="1197" spans="1:38" hidden="1" x14ac:dyDescent="0.2">
      <c r="A1197">
        <v>9001331</v>
      </c>
      <c r="B1197" t="s">
        <v>8089</v>
      </c>
      <c r="C1197" t="s">
        <v>278</v>
      </c>
      <c r="D1197" t="s">
        <v>8090</v>
      </c>
      <c r="E1197" t="s">
        <v>8527</v>
      </c>
      <c r="F1197" t="s">
        <v>105</v>
      </c>
      <c r="G1197">
        <v>0</v>
      </c>
      <c r="H1197">
        <v>0</v>
      </c>
      <c r="I1197">
        <v>0</v>
      </c>
      <c r="J1197">
        <v>3.05</v>
      </c>
      <c r="L1197">
        <v>5036.3100000000004</v>
      </c>
      <c r="M1197">
        <v>0</v>
      </c>
      <c r="N1197">
        <v>0</v>
      </c>
      <c r="O1197">
        <v>0</v>
      </c>
      <c r="Q1197">
        <v>5036.3100000000004</v>
      </c>
      <c r="R1197">
        <v>38391.769999999997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20000</v>
      </c>
      <c r="Y1197">
        <v>7009.84</v>
      </c>
      <c r="Z1197">
        <v>341.46</v>
      </c>
      <c r="AB1197">
        <v>217.2</v>
      </c>
      <c r="AC1197">
        <v>124.26</v>
      </c>
      <c r="AD1197">
        <v>4912.05</v>
      </c>
      <c r="AE1197">
        <v>115.75</v>
      </c>
      <c r="AF1197">
        <v>8.5100000000000051</v>
      </c>
      <c r="AG1197">
        <v>4929.99</v>
      </c>
      <c r="AH1197">
        <v>-17.9399999999996</v>
      </c>
      <c r="AI1197">
        <v>5036.3100000000004</v>
      </c>
      <c r="AJ1197">
        <v>0</v>
      </c>
      <c r="AK1197">
        <v>0</v>
      </c>
      <c r="AL1197">
        <v>124.26</v>
      </c>
    </row>
    <row r="1198" spans="1:38" hidden="1" x14ac:dyDescent="0.2">
      <c r="A1198">
        <v>9001332</v>
      </c>
      <c r="B1198" t="s">
        <v>8094</v>
      </c>
      <c r="C1198" t="s">
        <v>278</v>
      </c>
      <c r="D1198" t="s">
        <v>8095</v>
      </c>
      <c r="E1198" t="s">
        <v>8528</v>
      </c>
      <c r="F1198" t="s">
        <v>160</v>
      </c>
      <c r="G1198">
        <v>0</v>
      </c>
      <c r="H1198">
        <v>0</v>
      </c>
      <c r="I1198">
        <v>0</v>
      </c>
      <c r="J1198">
        <v>1.8</v>
      </c>
      <c r="L1198">
        <v>2988.2</v>
      </c>
      <c r="M1198">
        <v>0</v>
      </c>
      <c r="N1198">
        <v>0</v>
      </c>
      <c r="O1198">
        <v>0</v>
      </c>
      <c r="Q1198">
        <v>2988.2</v>
      </c>
      <c r="R1198">
        <v>30739.65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20000</v>
      </c>
      <c r="Y1198">
        <v>5425.08</v>
      </c>
      <c r="Z1198">
        <v>159.44</v>
      </c>
      <c r="AB1198">
        <v>102.05</v>
      </c>
      <c r="AC1198">
        <v>57.39</v>
      </c>
      <c r="AD1198">
        <v>2930.81</v>
      </c>
      <c r="AE1198">
        <v>64.39</v>
      </c>
      <c r="AF1198">
        <v>-7</v>
      </c>
      <c r="AG1198">
        <v>3043.07</v>
      </c>
      <c r="AH1198">
        <v>-112.26000000000022</v>
      </c>
      <c r="AI1198">
        <v>2988.2</v>
      </c>
      <c r="AJ1198">
        <v>0</v>
      </c>
      <c r="AK1198">
        <v>0</v>
      </c>
      <c r="AL1198">
        <v>57.39</v>
      </c>
    </row>
    <row r="1199" spans="1:38" hidden="1" x14ac:dyDescent="0.2">
      <c r="A1199">
        <v>9001333</v>
      </c>
      <c r="B1199" t="s">
        <v>8097</v>
      </c>
      <c r="C1199" t="s">
        <v>278</v>
      </c>
      <c r="D1199" t="s">
        <v>8098</v>
      </c>
      <c r="E1199" t="s">
        <v>8529</v>
      </c>
      <c r="F1199" t="s">
        <v>160</v>
      </c>
      <c r="G1199">
        <v>0</v>
      </c>
      <c r="H1199">
        <v>0</v>
      </c>
      <c r="I1199">
        <v>0</v>
      </c>
      <c r="J1199">
        <v>1.8</v>
      </c>
      <c r="L1199">
        <v>2988.2</v>
      </c>
      <c r="M1199">
        <v>0</v>
      </c>
      <c r="N1199">
        <v>200</v>
      </c>
      <c r="O1199">
        <v>0</v>
      </c>
      <c r="Q1199">
        <v>3188.2</v>
      </c>
      <c r="R1199">
        <v>29901.46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20000</v>
      </c>
      <c r="Y1199">
        <v>5143.08</v>
      </c>
      <c r="Z1199">
        <v>142.75</v>
      </c>
      <c r="AB1199">
        <v>81.569999999999993</v>
      </c>
      <c r="AC1199">
        <v>61.18</v>
      </c>
      <c r="AD1199">
        <v>3127.02</v>
      </c>
      <c r="AE1199">
        <v>52.21</v>
      </c>
      <c r="AF1199">
        <v>8.9699999999999989</v>
      </c>
      <c r="AG1199">
        <v>2720.92</v>
      </c>
      <c r="AH1199">
        <v>406.09999999999991</v>
      </c>
      <c r="AI1199">
        <v>3188.2</v>
      </c>
      <c r="AJ1199">
        <v>0</v>
      </c>
      <c r="AK1199">
        <v>0</v>
      </c>
      <c r="AL1199">
        <v>61.18</v>
      </c>
    </row>
    <row r="1200" spans="1:38" hidden="1" x14ac:dyDescent="0.2">
      <c r="A1200">
        <v>9001335</v>
      </c>
      <c r="B1200" t="s">
        <v>8100</v>
      </c>
      <c r="C1200" t="s">
        <v>278</v>
      </c>
      <c r="D1200" t="s">
        <v>8101</v>
      </c>
      <c r="E1200" t="s">
        <v>8530</v>
      </c>
      <c r="F1200" t="s">
        <v>160</v>
      </c>
      <c r="G1200">
        <v>0</v>
      </c>
      <c r="H1200">
        <v>0</v>
      </c>
      <c r="I1200">
        <v>0</v>
      </c>
      <c r="J1200">
        <v>1.5</v>
      </c>
      <c r="L1200">
        <v>2575.46</v>
      </c>
      <c r="M1200">
        <v>0</v>
      </c>
      <c r="N1200">
        <v>0</v>
      </c>
      <c r="O1200">
        <v>50</v>
      </c>
      <c r="Q1200">
        <v>2525.46</v>
      </c>
      <c r="R1200">
        <v>27661.64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20000</v>
      </c>
      <c r="Y1200">
        <v>4815.84</v>
      </c>
      <c r="Z1200">
        <v>85.37</v>
      </c>
      <c r="AB1200">
        <v>49.75</v>
      </c>
      <c r="AC1200">
        <v>35.619999999999997</v>
      </c>
      <c r="AD1200">
        <v>2489.84</v>
      </c>
      <c r="AE1200">
        <v>35.97</v>
      </c>
      <c r="AF1200">
        <v>-0.35000000000000142</v>
      </c>
      <c r="AG1200">
        <v>2501.09</v>
      </c>
      <c r="AH1200">
        <v>-11.25</v>
      </c>
      <c r="AI1200">
        <v>2525.46</v>
      </c>
      <c r="AJ1200">
        <v>0</v>
      </c>
      <c r="AK1200">
        <v>0</v>
      </c>
      <c r="AL1200">
        <v>35.619999999999997</v>
      </c>
    </row>
    <row r="1201" spans="1:38" hidden="1" x14ac:dyDescent="0.2">
      <c r="A1201">
        <v>9001336</v>
      </c>
      <c r="B1201" t="s">
        <v>8104</v>
      </c>
      <c r="C1201" t="s">
        <v>278</v>
      </c>
      <c r="D1201" t="s">
        <v>8105</v>
      </c>
      <c r="E1201" t="s">
        <v>8531</v>
      </c>
      <c r="F1201" t="s">
        <v>160</v>
      </c>
      <c r="G1201">
        <v>0</v>
      </c>
      <c r="H1201">
        <v>0</v>
      </c>
      <c r="I1201">
        <v>0</v>
      </c>
      <c r="J1201">
        <v>1.8</v>
      </c>
      <c r="L1201">
        <v>2988.2</v>
      </c>
      <c r="M1201">
        <v>0</v>
      </c>
      <c r="N1201">
        <v>93</v>
      </c>
      <c r="O1201">
        <v>0</v>
      </c>
      <c r="Q1201">
        <v>3081.2</v>
      </c>
      <c r="R1201">
        <v>30784.65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20000</v>
      </c>
      <c r="Y1201">
        <v>5425.08</v>
      </c>
      <c r="Z1201">
        <v>160.79</v>
      </c>
      <c r="AB1201">
        <v>97.49</v>
      </c>
      <c r="AC1201">
        <v>63.3</v>
      </c>
      <c r="AD1201">
        <v>3017.8999999999996</v>
      </c>
      <c r="AE1201">
        <v>57.37</v>
      </c>
      <c r="AF1201">
        <v>5.93</v>
      </c>
      <c r="AG1201">
        <v>2920.09</v>
      </c>
      <c r="AH1201">
        <v>97.809999999999491</v>
      </c>
      <c r="AI1201">
        <v>3081.2</v>
      </c>
      <c r="AJ1201">
        <v>0</v>
      </c>
      <c r="AK1201">
        <v>0</v>
      </c>
      <c r="AL1201">
        <v>63.3</v>
      </c>
    </row>
    <row r="1202" spans="1:38" hidden="1" x14ac:dyDescent="0.2">
      <c r="A1202">
        <v>9001342</v>
      </c>
      <c r="B1202" t="s">
        <v>8109</v>
      </c>
      <c r="C1202" t="s">
        <v>278</v>
      </c>
      <c r="D1202" t="s">
        <v>8110</v>
      </c>
      <c r="E1202" t="s">
        <v>8532</v>
      </c>
      <c r="F1202" t="s">
        <v>160</v>
      </c>
      <c r="G1202">
        <v>0</v>
      </c>
      <c r="H1202">
        <v>0</v>
      </c>
      <c r="I1202">
        <v>0</v>
      </c>
      <c r="J1202">
        <v>1.65</v>
      </c>
      <c r="L1202">
        <v>2549.17</v>
      </c>
      <c r="M1202">
        <v>0</v>
      </c>
      <c r="N1202">
        <v>0</v>
      </c>
      <c r="O1202">
        <v>0</v>
      </c>
      <c r="Q1202">
        <v>2549.17</v>
      </c>
      <c r="R1202">
        <v>30386.879999999997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20000</v>
      </c>
      <c r="Y1202">
        <v>5184.6400000000003</v>
      </c>
      <c r="Z1202">
        <v>156.07</v>
      </c>
      <c r="AB1202">
        <v>106.45</v>
      </c>
      <c r="AC1202">
        <v>49.62</v>
      </c>
      <c r="AD1202">
        <v>2499.5500000000002</v>
      </c>
      <c r="AE1202">
        <v>59.78</v>
      </c>
      <c r="AF1202">
        <v>-10.160000000000004</v>
      </c>
      <c r="AG1202">
        <v>2828.08</v>
      </c>
      <c r="AH1202">
        <v>-328.52999999999975</v>
      </c>
      <c r="AI1202">
        <v>2549.17</v>
      </c>
      <c r="AJ1202">
        <v>0</v>
      </c>
      <c r="AK1202">
        <v>0</v>
      </c>
      <c r="AL1202">
        <v>49.62</v>
      </c>
    </row>
    <row r="1203" spans="1:38" hidden="1" x14ac:dyDescent="0.2">
      <c r="A1203">
        <v>9001348</v>
      </c>
      <c r="B1203" t="s">
        <v>8113</v>
      </c>
      <c r="C1203" t="s">
        <v>278</v>
      </c>
      <c r="D1203" t="s">
        <v>8114</v>
      </c>
      <c r="E1203" t="s">
        <v>8533</v>
      </c>
      <c r="F1203" t="s">
        <v>160</v>
      </c>
      <c r="G1203">
        <v>0</v>
      </c>
      <c r="H1203">
        <v>0</v>
      </c>
      <c r="I1203">
        <v>0</v>
      </c>
      <c r="J1203">
        <v>1.5</v>
      </c>
      <c r="L1203">
        <v>2566.65</v>
      </c>
      <c r="M1203">
        <v>0</v>
      </c>
      <c r="N1203">
        <v>0</v>
      </c>
      <c r="O1203">
        <v>0</v>
      </c>
      <c r="Q1203">
        <v>2566.65</v>
      </c>
      <c r="R1203">
        <v>33207.86</v>
      </c>
      <c r="S1203">
        <v>0</v>
      </c>
      <c r="T1203">
        <v>1000</v>
      </c>
      <c r="U1203">
        <v>0</v>
      </c>
      <c r="V1203">
        <v>0</v>
      </c>
      <c r="W1203">
        <v>0</v>
      </c>
      <c r="X1203">
        <v>20000</v>
      </c>
      <c r="Y1203">
        <v>5769.8</v>
      </c>
      <c r="Z1203">
        <v>193.14</v>
      </c>
      <c r="AB1203">
        <v>150.51</v>
      </c>
      <c r="AC1203">
        <v>42.63</v>
      </c>
      <c r="AD1203">
        <v>2524.02</v>
      </c>
      <c r="AE1203">
        <v>73.16</v>
      </c>
      <c r="AF1203">
        <v>-30.529999999999994</v>
      </c>
      <c r="AG1203">
        <v>2510.67</v>
      </c>
      <c r="AH1203">
        <v>13.349999999999909</v>
      </c>
      <c r="AI1203">
        <v>2566.65</v>
      </c>
      <c r="AJ1203">
        <v>0</v>
      </c>
      <c r="AK1203">
        <v>0</v>
      </c>
      <c r="AL1203">
        <v>42.63</v>
      </c>
    </row>
    <row r="1204" spans="1:38" hidden="1" x14ac:dyDescent="0.2">
      <c r="A1204">
        <v>9001352</v>
      </c>
      <c r="B1204" t="s">
        <v>8116</v>
      </c>
      <c r="C1204" t="s">
        <v>278</v>
      </c>
      <c r="D1204" t="s">
        <v>8117</v>
      </c>
      <c r="E1204" t="s">
        <v>8534</v>
      </c>
      <c r="F1204" t="s">
        <v>160</v>
      </c>
      <c r="G1204">
        <v>0</v>
      </c>
      <c r="H1204">
        <v>0</v>
      </c>
      <c r="I1204">
        <v>0</v>
      </c>
      <c r="J1204">
        <v>1.8</v>
      </c>
      <c r="L1204">
        <v>3035.61</v>
      </c>
      <c r="M1204">
        <v>0</v>
      </c>
      <c r="N1204">
        <v>14</v>
      </c>
      <c r="O1204">
        <v>0</v>
      </c>
      <c r="Q1204">
        <v>3049.61</v>
      </c>
      <c r="R1204">
        <v>38497.879999999997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20000</v>
      </c>
      <c r="Y1204">
        <v>6638.56</v>
      </c>
      <c r="Z1204">
        <v>355.78</v>
      </c>
      <c r="AB1204">
        <v>264.29000000000002</v>
      </c>
      <c r="AC1204">
        <v>91.49</v>
      </c>
      <c r="AD1204">
        <v>2958.1200000000003</v>
      </c>
      <c r="AE1204">
        <v>95.32</v>
      </c>
      <c r="AF1204">
        <v>-3.8299999999999983</v>
      </c>
      <c r="AG1204">
        <v>3082.14</v>
      </c>
      <c r="AH1204">
        <v>-124.01999999999953</v>
      </c>
      <c r="AI1204">
        <v>3049.61</v>
      </c>
      <c r="AJ1204">
        <v>0</v>
      </c>
      <c r="AK1204">
        <v>14.38</v>
      </c>
      <c r="AL1204">
        <v>105.86999999999999</v>
      </c>
    </row>
    <row r="1205" spans="1:38" hidden="1" x14ac:dyDescent="0.2">
      <c r="A1205">
        <v>9001354</v>
      </c>
      <c r="B1205" t="s">
        <v>8120</v>
      </c>
      <c r="C1205" t="s">
        <v>278</v>
      </c>
      <c r="D1205" t="s">
        <v>8121</v>
      </c>
      <c r="E1205" t="s">
        <v>8535</v>
      </c>
      <c r="F1205" t="s">
        <v>160</v>
      </c>
      <c r="G1205">
        <v>0</v>
      </c>
      <c r="H1205">
        <v>0</v>
      </c>
      <c r="I1205">
        <v>0</v>
      </c>
      <c r="J1205">
        <v>1.5</v>
      </c>
      <c r="L1205">
        <v>2561.2800000000002</v>
      </c>
      <c r="M1205">
        <v>0</v>
      </c>
      <c r="N1205">
        <v>0</v>
      </c>
      <c r="O1205">
        <v>0</v>
      </c>
      <c r="Q1205">
        <v>2561.2800000000002</v>
      </c>
      <c r="R1205">
        <v>33140.97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20000</v>
      </c>
      <c r="Y1205">
        <v>5728.64</v>
      </c>
      <c r="Z1205">
        <v>222.37</v>
      </c>
      <c r="AB1205">
        <v>145.53</v>
      </c>
      <c r="AC1205">
        <v>76.84</v>
      </c>
      <c r="AD1205">
        <v>2484.44</v>
      </c>
      <c r="AE1205">
        <v>69.84</v>
      </c>
      <c r="AF1205">
        <v>7</v>
      </c>
      <c r="AG1205">
        <v>2444.44</v>
      </c>
      <c r="AH1205">
        <v>40</v>
      </c>
      <c r="AI1205">
        <v>2561.2800000000002</v>
      </c>
      <c r="AJ1205">
        <v>0</v>
      </c>
      <c r="AK1205">
        <v>4.4000000000000004</v>
      </c>
      <c r="AL1205">
        <v>81.240000000000009</v>
      </c>
    </row>
    <row r="1206" spans="1:38" hidden="1" x14ac:dyDescent="0.2">
      <c r="A1206">
        <v>9001358</v>
      </c>
      <c r="B1206" t="s">
        <v>8125</v>
      </c>
      <c r="C1206" t="s">
        <v>278</v>
      </c>
      <c r="D1206" t="s">
        <v>8126</v>
      </c>
      <c r="E1206" t="s">
        <v>8536</v>
      </c>
      <c r="F1206" t="s">
        <v>160</v>
      </c>
      <c r="G1206">
        <v>0</v>
      </c>
      <c r="H1206">
        <v>0</v>
      </c>
      <c r="I1206">
        <v>0</v>
      </c>
      <c r="J1206">
        <v>1.5</v>
      </c>
      <c r="L1206">
        <v>2401.84</v>
      </c>
      <c r="M1206">
        <v>0</v>
      </c>
      <c r="N1206">
        <v>0</v>
      </c>
      <c r="O1206">
        <v>960.74</v>
      </c>
      <c r="Q1206">
        <v>1441.1000000000001</v>
      </c>
      <c r="R1206">
        <v>30410.69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20000</v>
      </c>
      <c r="Y1206">
        <v>5619.84</v>
      </c>
      <c r="Z1206">
        <v>143.72999999999999</v>
      </c>
      <c r="AB1206">
        <v>119.78</v>
      </c>
      <c r="AC1206">
        <v>23.95</v>
      </c>
      <c r="AD1206">
        <v>1417.15</v>
      </c>
      <c r="AE1206">
        <v>60.83</v>
      </c>
      <c r="AF1206">
        <v>-36.879999999999995</v>
      </c>
      <c r="AG1206">
        <v>2334.27</v>
      </c>
      <c r="AH1206">
        <v>-917.11999999999989</v>
      </c>
      <c r="AI1206">
        <v>1441.1</v>
      </c>
      <c r="AJ1206">
        <v>0</v>
      </c>
      <c r="AK1206">
        <v>0</v>
      </c>
      <c r="AL1206">
        <v>23.95</v>
      </c>
    </row>
    <row r="1207" spans="1:38" hidden="1" x14ac:dyDescent="0.2">
      <c r="A1207">
        <v>9001359</v>
      </c>
      <c r="B1207" t="s">
        <v>1549</v>
      </c>
      <c r="C1207" t="s">
        <v>278</v>
      </c>
      <c r="D1207" t="s">
        <v>8129</v>
      </c>
      <c r="E1207" t="s">
        <v>8537</v>
      </c>
      <c r="F1207" t="s">
        <v>160</v>
      </c>
      <c r="G1207">
        <v>0</v>
      </c>
      <c r="H1207">
        <v>0</v>
      </c>
      <c r="I1207">
        <v>0</v>
      </c>
      <c r="J1207">
        <v>1.5</v>
      </c>
      <c r="L1207">
        <v>2401.84</v>
      </c>
      <c r="M1207">
        <v>0</v>
      </c>
      <c r="N1207">
        <v>36</v>
      </c>
      <c r="O1207">
        <v>0</v>
      </c>
      <c r="Q1207">
        <v>2437.84</v>
      </c>
      <c r="R1207">
        <v>29581.96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20000</v>
      </c>
      <c r="Y1207">
        <v>5571.88</v>
      </c>
      <c r="Z1207">
        <v>120.3</v>
      </c>
      <c r="AB1207">
        <v>64.180000000000007</v>
      </c>
      <c r="AC1207">
        <v>56.12</v>
      </c>
      <c r="AD1207">
        <v>2381.7200000000003</v>
      </c>
      <c r="AE1207">
        <v>33.18</v>
      </c>
      <c r="AF1207">
        <v>22.939999999999998</v>
      </c>
      <c r="AG1207">
        <v>2462.0300000000002</v>
      </c>
      <c r="AH1207">
        <v>-80.309999999999945</v>
      </c>
      <c r="AI1207">
        <v>2437.84</v>
      </c>
      <c r="AJ1207">
        <v>0</v>
      </c>
      <c r="AK1207">
        <v>0</v>
      </c>
      <c r="AL1207">
        <v>56.12</v>
      </c>
    </row>
    <row r="1208" spans="1:38" hidden="1" x14ac:dyDescent="0.2">
      <c r="A1208">
        <v>9001360</v>
      </c>
      <c r="B1208" t="s">
        <v>8134</v>
      </c>
      <c r="C1208" t="s">
        <v>278</v>
      </c>
      <c r="D1208" t="s">
        <v>8135</v>
      </c>
      <c r="E1208" t="s">
        <v>8538</v>
      </c>
      <c r="F1208" t="s">
        <v>160</v>
      </c>
      <c r="G1208">
        <v>0</v>
      </c>
      <c r="H1208">
        <v>0</v>
      </c>
      <c r="I1208">
        <v>0</v>
      </c>
      <c r="J1208">
        <v>1.2</v>
      </c>
      <c r="L1208">
        <v>1992.13</v>
      </c>
      <c r="M1208">
        <v>0</v>
      </c>
      <c r="N1208">
        <v>107</v>
      </c>
      <c r="O1208">
        <v>0</v>
      </c>
      <c r="Q1208">
        <v>2099.13</v>
      </c>
      <c r="R1208">
        <v>29943.05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20000</v>
      </c>
      <c r="Y1208">
        <v>5433.2</v>
      </c>
      <c r="Z1208">
        <v>135.30000000000001</v>
      </c>
      <c r="AB1208">
        <v>80.489999999999995</v>
      </c>
      <c r="AC1208">
        <v>54.81</v>
      </c>
      <c r="AD1208">
        <v>2044.3200000000002</v>
      </c>
      <c r="AE1208">
        <v>44.14</v>
      </c>
      <c r="AF1208">
        <v>10.670000000000002</v>
      </c>
      <c r="AG1208">
        <v>2011.8300000000002</v>
      </c>
      <c r="AH1208">
        <v>32.490000000000009</v>
      </c>
      <c r="AI1208">
        <v>2099.13</v>
      </c>
      <c r="AJ1208">
        <v>0</v>
      </c>
      <c r="AK1208">
        <v>0</v>
      </c>
      <c r="AL1208">
        <v>54.81</v>
      </c>
    </row>
    <row r="1209" spans="1:38" hidden="1" x14ac:dyDescent="0.2">
      <c r="A1209">
        <v>9001363</v>
      </c>
      <c r="B1209" t="s">
        <v>8138</v>
      </c>
      <c r="C1209" t="s">
        <v>278</v>
      </c>
      <c r="D1209" t="s">
        <v>8139</v>
      </c>
      <c r="E1209" t="s">
        <v>8539</v>
      </c>
      <c r="F1209" t="s">
        <v>160</v>
      </c>
      <c r="G1209">
        <v>0</v>
      </c>
      <c r="H1209">
        <v>0</v>
      </c>
      <c r="I1209">
        <v>0</v>
      </c>
      <c r="J1209">
        <v>1.5</v>
      </c>
      <c r="L1209">
        <v>2401.84</v>
      </c>
      <c r="M1209">
        <v>0</v>
      </c>
      <c r="N1209">
        <v>36</v>
      </c>
      <c r="O1209">
        <v>0</v>
      </c>
      <c r="Q1209">
        <v>2437.84</v>
      </c>
      <c r="R1209">
        <v>29576.75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20000</v>
      </c>
      <c r="Y1209">
        <v>5184.6400000000003</v>
      </c>
      <c r="Z1209">
        <v>131.76</v>
      </c>
      <c r="AB1209">
        <v>85.48</v>
      </c>
      <c r="AC1209">
        <v>46.28</v>
      </c>
      <c r="AD1209">
        <v>2391.56</v>
      </c>
      <c r="AE1209">
        <v>47.7</v>
      </c>
      <c r="AF1209">
        <v>-1.4200000000000017</v>
      </c>
      <c r="AG1209">
        <v>2437.4900000000002</v>
      </c>
      <c r="AH1209">
        <v>-45.930000000000291</v>
      </c>
      <c r="AI1209">
        <v>2437.84</v>
      </c>
      <c r="AJ1209">
        <v>0</v>
      </c>
      <c r="AK1209">
        <v>0</v>
      </c>
      <c r="AL1209">
        <v>46.28</v>
      </c>
    </row>
    <row r="1210" spans="1:38" hidden="1" x14ac:dyDescent="0.2">
      <c r="A1210">
        <v>9001364</v>
      </c>
      <c r="B1210" t="s">
        <v>8142</v>
      </c>
      <c r="C1210" t="s">
        <v>278</v>
      </c>
      <c r="D1210" t="s">
        <v>8143</v>
      </c>
      <c r="E1210" t="s">
        <v>8540</v>
      </c>
      <c r="F1210" t="s">
        <v>160</v>
      </c>
      <c r="G1210">
        <v>0</v>
      </c>
      <c r="H1210">
        <v>0</v>
      </c>
      <c r="I1210">
        <v>0</v>
      </c>
      <c r="J1210">
        <v>1.8</v>
      </c>
      <c r="L1210">
        <v>2395.91</v>
      </c>
      <c r="M1210">
        <v>0</v>
      </c>
      <c r="N1210">
        <v>0</v>
      </c>
      <c r="O1210">
        <v>50</v>
      </c>
      <c r="Q1210">
        <v>2345.91</v>
      </c>
      <c r="R1210">
        <v>28612.86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20000</v>
      </c>
      <c r="Y1210">
        <v>5377.76</v>
      </c>
      <c r="Z1210">
        <v>97.05</v>
      </c>
      <c r="AB1210">
        <v>53.86</v>
      </c>
      <c r="AC1210">
        <v>43.19</v>
      </c>
      <c r="AD1210">
        <v>2302.7199999999998</v>
      </c>
      <c r="AE1210">
        <v>33.5</v>
      </c>
      <c r="AF1210">
        <v>9.6899999999999977</v>
      </c>
      <c r="AG1210">
        <v>2242.61</v>
      </c>
      <c r="AH1210">
        <v>60.109999999999673</v>
      </c>
      <c r="AI1210">
        <v>2345.91</v>
      </c>
      <c r="AJ1210">
        <v>0</v>
      </c>
      <c r="AK1210">
        <v>0</v>
      </c>
      <c r="AL1210">
        <v>43.19</v>
      </c>
    </row>
    <row r="1211" spans="1:38" hidden="1" x14ac:dyDescent="0.2">
      <c r="A1211">
        <v>9001304</v>
      </c>
      <c r="B1211" t="s">
        <v>7940</v>
      </c>
      <c r="C1211" t="s">
        <v>82</v>
      </c>
      <c r="D1211" t="s">
        <v>7942</v>
      </c>
      <c r="E1211" t="s">
        <v>8541</v>
      </c>
      <c r="F1211" t="s">
        <v>105</v>
      </c>
      <c r="G1211">
        <v>0</v>
      </c>
      <c r="H1211">
        <v>0</v>
      </c>
      <c r="I1211">
        <v>0</v>
      </c>
      <c r="J1211">
        <v>3.05</v>
      </c>
      <c r="L1211">
        <v>5136.84</v>
      </c>
      <c r="M1211">
        <v>0</v>
      </c>
      <c r="N1211">
        <v>0</v>
      </c>
      <c r="O1211">
        <v>0</v>
      </c>
      <c r="Q1211">
        <v>5136.84</v>
      </c>
      <c r="R1211">
        <v>34259.68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20000</v>
      </c>
      <c r="Y1211">
        <v>6435.68</v>
      </c>
      <c r="Z1211">
        <v>234.72</v>
      </c>
      <c r="AB1211">
        <v>137.4</v>
      </c>
      <c r="AC1211">
        <v>97.32</v>
      </c>
      <c r="AD1211">
        <v>5039.5200000000004</v>
      </c>
      <c r="AE1211">
        <v>97.16</v>
      </c>
      <c r="AF1211">
        <v>0.15999999999999659</v>
      </c>
      <c r="AG1211">
        <v>5034.4000000000005</v>
      </c>
      <c r="AH1211">
        <v>5.1199999999998909</v>
      </c>
      <c r="AI1211">
        <v>5136.84</v>
      </c>
      <c r="AJ1211">
        <v>0</v>
      </c>
      <c r="AK1211">
        <v>0</v>
      </c>
      <c r="AL1211">
        <v>97.32</v>
      </c>
    </row>
    <row r="1212" spans="1:38" hidden="1" x14ac:dyDescent="0.2">
      <c r="A1212">
        <v>9001307</v>
      </c>
      <c r="B1212" t="s">
        <v>7944</v>
      </c>
      <c r="C1212" t="s">
        <v>82</v>
      </c>
      <c r="D1212" t="s">
        <v>7945</v>
      </c>
      <c r="E1212" t="s">
        <v>8542</v>
      </c>
      <c r="F1212" t="s">
        <v>105</v>
      </c>
      <c r="G1212">
        <v>0</v>
      </c>
      <c r="H1212">
        <v>0</v>
      </c>
      <c r="I1212">
        <v>0</v>
      </c>
      <c r="J1212">
        <v>3.05</v>
      </c>
      <c r="L1212">
        <v>5131.22</v>
      </c>
      <c r="M1212">
        <v>0</v>
      </c>
      <c r="N1212">
        <v>0</v>
      </c>
      <c r="O1212">
        <v>0</v>
      </c>
      <c r="Q1212">
        <v>5131.22</v>
      </c>
      <c r="R1212">
        <v>34441.620000000003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20000</v>
      </c>
      <c r="Y1212">
        <v>6457.28</v>
      </c>
      <c r="Z1212">
        <v>239.53</v>
      </c>
      <c r="AB1212">
        <v>141.55000000000001</v>
      </c>
      <c r="AC1212">
        <v>97.98</v>
      </c>
      <c r="AD1212">
        <v>5033.2400000000007</v>
      </c>
      <c r="AE1212">
        <v>99.19</v>
      </c>
      <c r="AF1212">
        <v>-1.2099999999999937</v>
      </c>
      <c r="AG1212">
        <v>5072.4400000000005</v>
      </c>
      <c r="AH1212">
        <v>-39.199999999999818</v>
      </c>
      <c r="AI1212">
        <v>5131.22</v>
      </c>
      <c r="AJ1212">
        <v>0</v>
      </c>
      <c r="AK1212">
        <v>0</v>
      </c>
      <c r="AL1212">
        <v>97.98</v>
      </c>
    </row>
    <row r="1213" spans="1:38" hidden="1" x14ac:dyDescent="0.2">
      <c r="A1213">
        <v>9001311</v>
      </c>
      <c r="B1213" t="s">
        <v>7947</v>
      </c>
      <c r="C1213" t="s">
        <v>82</v>
      </c>
      <c r="D1213" t="s">
        <v>7948</v>
      </c>
      <c r="E1213" t="s">
        <v>8543</v>
      </c>
      <c r="F1213" t="s">
        <v>105</v>
      </c>
      <c r="G1213">
        <v>0</v>
      </c>
      <c r="H1213">
        <v>0</v>
      </c>
      <c r="I1213">
        <v>0</v>
      </c>
      <c r="J1213">
        <v>3.05</v>
      </c>
      <c r="L1213">
        <v>5064.49</v>
      </c>
      <c r="M1213">
        <v>0</v>
      </c>
      <c r="N1213">
        <v>0</v>
      </c>
      <c r="O1213">
        <v>0</v>
      </c>
      <c r="Q1213">
        <v>5064.49</v>
      </c>
      <c r="R1213">
        <v>38228.519999999997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20000</v>
      </c>
      <c r="Y1213">
        <v>7055.48</v>
      </c>
      <c r="Z1213">
        <v>335.19</v>
      </c>
      <c r="AB1213">
        <v>215.26</v>
      </c>
      <c r="AC1213">
        <v>119.93</v>
      </c>
      <c r="AD1213">
        <v>4944.5599999999995</v>
      </c>
      <c r="AE1213">
        <v>120.2</v>
      </c>
      <c r="AF1213">
        <v>-0.26999999999999602</v>
      </c>
      <c r="AG1213">
        <v>5013.43</v>
      </c>
      <c r="AH1213">
        <v>-68.8700000000008</v>
      </c>
      <c r="AI1213">
        <v>5064.49</v>
      </c>
      <c r="AJ1213">
        <v>0</v>
      </c>
      <c r="AK1213">
        <v>0</v>
      </c>
      <c r="AL1213">
        <v>119.93</v>
      </c>
    </row>
    <row r="1214" spans="1:38" hidden="1" x14ac:dyDescent="0.2">
      <c r="A1214">
        <v>9001312</v>
      </c>
      <c r="B1214" t="s">
        <v>7952</v>
      </c>
      <c r="C1214" t="s">
        <v>82</v>
      </c>
      <c r="D1214" t="s">
        <v>7953</v>
      </c>
      <c r="E1214" t="s">
        <v>8544</v>
      </c>
      <c r="F1214" t="s">
        <v>105</v>
      </c>
      <c r="G1214">
        <v>0</v>
      </c>
      <c r="H1214">
        <v>0</v>
      </c>
      <c r="I1214">
        <v>0</v>
      </c>
      <c r="J1214">
        <v>3.05</v>
      </c>
      <c r="L1214">
        <v>5100.87</v>
      </c>
      <c r="M1214">
        <v>0</v>
      </c>
      <c r="N1214">
        <v>0</v>
      </c>
      <c r="O1214">
        <v>0</v>
      </c>
      <c r="Q1214">
        <v>5100.87</v>
      </c>
      <c r="R1214">
        <v>37731.75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20000</v>
      </c>
      <c r="Y1214">
        <v>7016.72</v>
      </c>
      <c r="Z1214">
        <v>321.45</v>
      </c>
      <c r="AB1214">
        <v>202.99</v>
      </c>
      <c r="AC1214">
        <v>118.46</v>
      </c>
      <c r="AD1214">
        <v>4982.41</v>
      </c>
      <c r="AE1214">
        <v>118.3</v>
      </c>
      <c r="AF1214">
        <v>0.15999999999999659</v>
      </c>
      <c r="AG1214">
        <v>4977.3</v>
      </c>
      <c r="AH1214">
        <v>5.1099999999996726</v>
      </c>
      <c r="AI1214">
        <v>5100.87</v>
      </c>
      <c r="AJ1214">
        <v>0</v>
      </c>
      <c r="AK1214">
        <v>0</v>
      </c>
      <c r="AL1214">
        <v>118.46</v>
      </c>
    </row>
    <row r="1215" spans="1:38" hidden="1" x14ac:dyDescent="0.2">
      <c r="A1215">
        <v>9001322</v>
      </c>
      <c r="B1215" t="s">
        <v>7956</v>
      </c>
      <c r="C1215" t="s">
        <v>82</v>
      </c>
      <c r="D1215" t="s">
        <v>7957</v>
      </c>
      <c r="E1215" t="s">
        <v>8545</v>
      </c>
      <c r="F1215" t="s">
        <v>105</v>
      </c>
      <c r="G1215">
        <v>0</v>
      </c>
      <c r="H1215">
        <v>0</v>
      </c>
      <c r="I1215">
        <v>0</v>
      </c>
      <c r="J1215">
        <v>3.05</v>
      </c>
      <c r="L1215">
        <v>5128.8500000000004</v>
      </c>
      <c r="M1215">
        <v>0</v>
      </c>
      <c r="N1215">
        <v>0</v>
      </c>
      <c r="O1215">
        <v>0</v>
      </c>
      <c r="Q1215">
        <v>5128.8500000000004</v>
      </c>
      <c r="R1215">
        <v>32717.35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20000</v>
      </c>
      <c r="Y1215">
        <v>6202.96</v>
      </c>
      <c r="Z1215">
        <v>195.43</v>
      </c>
      <c r="AB1215">
        <v>106.24</v>
      </c>
      <c r="AC1215">
        <v>89.19</v>
      </c>
      <c r="AD1215">
        <v>5039.6600000000008</v>
      </c>
      <c r="AE1215">
        <v>87.4</v>
      </c>
      <c r="AF1215">
        <v>1.789999999999992</v>
      </c>
      <c r="AG1215">
        <v>5051.6000000000004</v>
      </c>
      <c r="AH1215">
        <v>-11.9399999999996</v>
      </c>
      <c r="AI1215">
        <v>5128.8500000000004</v>
      </c>
      <c r="AJ1215">
        <v>0</v>
      </c>
      <c r="AK1215">
        <v>0</v>
      </c>
      <c r="AL1215">
        <v>89.19</v>
      </c>
    </row>
    <row r="1216" spans="1:38" hidden="1" x14ac:dyDescent="0.2">
      <c r="A1216">
        <v>9001323</v>
      </c>
      <c r="B1216" t="s">
        <v>7959</v>
      </c>
      <c r="C1216" t="s">
        <v>82</v>
      </c>
      <c r="D1216" t="s">
        <v>7960</v>
      </c>
      <c r="E1216" t="s">
        <v>8546</v>
      </c>
      <c r="F1216" t="s">
        <v>105</v>
      </c>
      <c r="G1216">
        <v>0</v>
      </c>
      <c r="H1216">
        <v>0</v>
      </c>
      <c r="I1216">
        <v>0</v>
      </c>
      <c r="J1216">
        <v>3.05</v>
      </c>
      <c r="L1216">
        <v>5181.05</v>
      </c>
      <c r="M1216">
        <v>0</v>
      </c>
      <c r="N1216">
        <v>0</v>
      </c>
      <c r="O1216">
        <v>0</v>
      </c>
      <c r="Q1216">
        <v>5181.05</v>
      </c>
      <c r="R1216">
        <v>37998.94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20000</v>
      </c>
      <c r="Y1216">
        <v>7009.84</v>
      </c>
      <c r="Z1216">
        <v>329.67</v>
      </c>
      <c r="AB1216">
        <v>208.37</v>
      </c>
      <c r="AC1216">
        <v>121.3</v>
      </c>
      <c r="AD1216">
        <v>5059.75</v>
      </c>
      <c r="AE1216">
        <v>118.44</v>
      </c>
      <c r="AF1216">
        <v>2.8599999999999994</v>
      </c>
      <c r="AG1216">
        <v>5016.9800000000005</v>
      </c>
      <c r="AH1216">
        <v>42.769999999999527</v>
      </c>
      <c r="AI1216">
        <v>5181.05</v>
      </c>
      <c r="AJ1216">
        <v>0</v>
      </c>
      <c r="AK1216">
        <v>0</v>
      </c>
      <c r="AL1216">
        <v>121.3</v>
      </c>
    </row>
    <row r="1217" spans="1:38" hidden="1" x14ac:dyDescent="0.2">
      <c r="A1217">
        <v>9001326</v>
      </c>
      <c r="B1217" t="s">
        <v>7963</v>
      </c>
      <c r="C1217" t="s">
        <v>82</v>
      </c>
      <c r="D1217" t="s">
        <v>7964</v>
      </c>
      <c r="E1217" t="s">
        <v>8547</v>
      </c>
      <c r="F1217" t="s">
        <v>105</v>
      </c>
      <c r="G1217">
        <v>0</v>
      </c>
      <c r="H1217">
        <v>0</v>
      </c>
      <c r="I1217">
        <v>0</v>
      </c>
      <c r="J1217">
        <v>3.05</v>
      </c>
      <c r="L1217">
        <v>5192.13</v>
      </c>
      <c r="M1217">
        <v>0</v>
      </c>
      <c r="N1217">
        <v>0</v>
      </c>
      <c r="O1217">
        <v>0</v>
      </c>
      <c r="Q1217">
        <v>5192.13</v>
      </c>
      <c r="R1217">
        <v>32926.659999999996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20000</v>
      </c>
      <c r="Y1217">
        <v>6205.84</v>
      </c>
      <c r="Z1217">
        <v>201.62</v>
      </c>
      <c r="AB1217">
        <v>111.54</v>
      </c>
      <c r="AC1217">
        <v>90.08</v>
      </c>
      <c r="AD1217">
        <v>5102.05</v>
      </c>
      <c r="AE1217">
        <v>90.52</v>
      </c>
      <c r="AF1217">
        <v>-0.43999999999999773</v>
      </c>
      <c r="AG1217">
        <v>5116.5099999999993</v>
      </c>
      <c r="AH1217">
        <v>-14.459999999999127</v>
      </c>
      <c r="AI1217">
        <v>5192.13</v>
      </c>
      <c r="AJ1217">
        <v>0</v>
      </c>
      <c r="AK1217">
        <v>0</v>
      </c>
      <c r="AL1217">
        <v>90.08</v>
      </c>
    </row>
    <row r="1218" spans="1:38" hidden="1" x14ac:dyDescent="0.2">
      <c r="A1218">
        <v>9001353</v>
      </c>
      <c r="B1218" t="s">
        <v>7966</v>
      </c>
      <c r="C1218" t="s">
        <v>82</v>
      </c>
      <c r="D1218" t="s">
        <v>7967</v>
      </c>
      <c r="E1218" t="s">
        <v>8548</v>
      </c>
      <c r="F1218" t="s">
        <v>105</v>
      </c>
      <c r="G1218">
        <v>0</v>
      </c>
      <c r="H1218">
        <v>0</v>
      </c>
      <c r="I1218">
        <v>0</v>
      </c>
      <c r="J1218">
        <v>2.15</v>
      </c>
      <c r="L1218">
        <v>3612.34</v>
      </c>
      <c r="M1218">
        <v>0</v>
      </c>
      <c r="N1218">
        <v>0</v>
      </c>
      <c r="O1218">
        <v>0</v>
      </c>
      <c r="Q1218">
        <v>3612.34</v>
      </c>
      <c r="R1218">
        <v>32170.82</v>
      </c>
      <c r="S1218">
        <v>4000</v>
      </c>
      <c r="T1218">
        <v>0</v>
      </c>
      <c r="U1218">
        <v>0</v>
      </c>
      <c r="V1218">
        <v>4000</v>
      </c>
      <c r="W1218">
        <v>0</v>
      </c>
      <c r="X1218">
        <v>20000</v>
      </c>
      <c r="Y1218">
        <v>5824.8</v>
      </c>
      <c r="Z1218">
        <v>0</v>
      </c>
      <c r="AB1218">
        <v>42.26</v>
      </c>
      <c r="AC1218">
        <v>0</v>
      </c>
      <c r="AD1218">
        <v>3612.34</v>
      </c>
      <c r="AE1218">
        <v>0</v>
      </c>
      <c r="AF1218">
        <v>0</v>
      </c>
      <c r="AG1218">
        <v>3613.35</v>
      </c>
      <c r="AH1218">
        <v>-1.0099999999997635</v>
      </c>
      <c r="AI1218">
        <v>3612.34</v>
      </c>
      <c r="AJ1218">
        <v>0</v>
      </c>
      <c r="AK1218">
        <v>0</v>
      </c>
      <c r="AL1218">
        <v>0</v>
      </c>
    </row>
    <row r="1219" spans="1:38" hidden="1" x14ac:dyDescent="0.2">
      <c r="A1219">
        <v>9001321</v>
      </c>
      <c r="B1219" t="s">
        <v>8379</v>
      </c>
      <c r="C1219" t="s">
        <v>927</v>
      </c>
      <c r="D1219" t="s">
        <v>8380</v>
      </c>
      <c r="E1219" t="s">
        <v>8549</v>
      </c>
      <c r="F1219" t="s">
        <v>105</v>
      </c>
      <c r="G1219">
        <v>0</v>
      </c>
      <c r="H1219">
        <v>0</v>
      </c>
      <c r="I1219">
        <v>0</v>
      </c>
      <c r="J1219">
        <v>2.15</v>
      </c>
      <c r="L1219">
        <v>3440</v>
      </c>
      <c r="M1219">
        <v>0</v>
      </c>
      <c r="N1219">
        <v>3300</v>
      </c>
      <c r="O1219">
        <v>0</v>
      </c>
      <c r="Q1219">
        <v>6740</v>
      </c>
      <c r="R1219">
        <v>35216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20000</v>
      </c>
      <c r="Y1219">
        <v>5020.8</v>
      </c>
      <c r="Z1219">
        <v>305.86</v>
      </c>
      <c r="AB1219">
        <v>169.09</v>
      </c>
      <c r="AC1219">
        <v>136.77000000000001</v>
      </c>
      <c r="AD1219">
        <v>6603.23</v>
      </c>
      <c r="AE1219">
        <v>112.76</v>
      </c>
      <c r="AF1219">
        <v>24.010000000000005</v>
      </c>
      <c r="AG1219">
        <v>5827.24</v>
      </c>
      <c r="AH1219">
        <v>775.98999999999978</v>
      </c>
      <c r="AI1219">
        <v>6740</v>
      </c>
      <c r="AJ1219">
        <v>0</v>
      </c>
      <c r="AK1219">
        <v>0</v>
      </c>
      <c r="AL1219">
        <v>136.77000000000001</v>
      </c>
    </row>
    <row r="1220" spans="1:38" hidden="1" x14ac:dyDescent="0.2">
      <c r="A1220">
        <v>9001324</v>
      </c>
      <c r="B1220" t="s">
        <v>8384</v>
      </c>
      <c r="C1220" t="s">
        <v>927</v>
      </c>
      <c r="D1220" t="s">
        <v>8385</v>
      </c>
      <c r="E1220" t="s">
        <v>8550</v>
      </c>
      <c r="F1220" t="s">
        <v>105</v>
      </c>
      <c r="G1220">
        <v>0</v>
      </c>
      <c r="H1220">
        <v>0</v>
      </c>
      <c r="I1220">
        <v>0</v>
      </c>
      <c r="J1220">
        <v>3.05</v>
      </c>
      <c r="L1220">
        <v>4880</v>
      </c>
      <c r="M1220">
        <v>0</v>
      </c>
      <c r="N1220">
        <v>0</v>
      </c>
      <c r="O1220">
        <v>0</v>
      </c>
      <c r="Q1220">
        <v>4880</v>
      </c>
      <c r="R1220">
        <v>32352.97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20000</v>
      </c>
      <c r="Y1220">
        <v>6223.32</v>
      </c>
      <c r="Z1220">
        <v>183.89</v>
      </c>
      <c r="AB1220">
        <v>103.51</v>
      </c>
      <c r="AC1220">
        <v>80.38</v>
      </c>
      <c r="AD1220">
        <v>4799.62</v>
      </c>
      <c r="AE1220">
        <v>80.37</v>
      </c>
      <c r="AF1220">
        <v>9.9999999999909051E-3</v>
      </c>
      <c r="AG1220">
        <v>4799.63</v>
      </c>
      <c r="AH1220">
        <v>-1.0000000000218279E-2</v>
      </c>
      <c r="AI1220">
        <v>4880</v>
      </c>
      <c r="AJ1220">
        <v>0</v>
      </c>
      <c r="AK1220">
        <v>0</v>
      </c>
      <c r="AL1220">
        <v>80.38</v>
      </c>
    </row>
    <row r="1221" spans="1:38" hidden="1" x14ac:dyDescent="0.2">
      <c r="A1221">
        <v>9001334</v>
      </c>
      <c r="B1221" t="s">
        <v>8386</v>
      </c>
      <c r="C1221" t="s">
        <v>927</v>
      </c>
      <c r="D1221" t="s">
        <v>8387</v>
      </c>
      <c r="E1221" t="s">
        <v>8551</v>
      </c>
      <c r="F1221" t="s">
        <v>105</v>
      </c>
      <c r="G1221">
        <v>0</v>
      </c>
      <c r="H1221">
        <v>0</v>
      </c>
      <c r="I1221">
        <v>0</v>
      </c>
      <c r="J1221">
        <v>2.15</v>
      </c>
      <c r="L1221">
        <v>3440</v>
      </c>
      <c r="M1221">
        <v>0</v>
      </c>
      <c r="N1221">
        <v>0</v>
      </c>
      <c r="O1221">
        <v>0</v>
      </c>
      <c r="Q1221">
        <v>3440</v>
      </c>
      <c r="R1221">
        <v>26869.24</v>
      </c>
      <c r="S1221">
        <v>0</v>
      </c>
      <c r="T1221">
        <v>3000</v>
      </c>
      <c r="U1221">
        <v>0</v>
      </c>
      <c r="V1221">
        <v>0</v>
      </c>
      <c r="W1221">
        <v>0</v>
      </c>
      <c r="X1221">
        <v>20000</v>
      </c>
      <c r="Y1221">
        <v>4999.2</v>
      </c>
      <c r="Z1221">
        <v>0</v>
      </c>
      <c r="AB1221">
        <v>0</v>
      </c>
      <c r="AC1221">
        <v>0</v>
      </c>
      <c r="AD1221">
        <v>3440</v>
      </c>
      <c r="AE1221">
        <v>0</v>
      </c>
      <c r="AF1221">
        <v>0</v>
      </c>
      <c r="AG1221">
        <v>3440</v>
      </c>
      <c r="AH1221">
        <v>0</v>
      </c>
      <c r="AI1221">
        <v>3440</v>
      </c>
      <c r="AJ1221">
        <v>0</v>
      </c>
      <c r="AK1221">
        <v>0</v>
      </c>
      <c r="AL1221">
        <v>0</v>
      </c>
    </row>
    <row r="1222" spans="1:38" hidden="1" x14ac:dyDescent="0.2">
      <c r="A1222">
        <v>9001339</v>
      </c>
      <c r="B1222" t="s">
        <v>8389</v>
      </c>
      <c r="C1222" t="s">
        <v>927</v>
      </c>
      <c r="D1222" t="s">
        <v>8390</v>
      </c>
      <c r="E1222" t="s">
        <v>8552</v>
      </c>
      <c r="F1222" t="s">
        <v>105</v>
      </c>
      <c r="G1222">
        <v>0</v>
      </c>
      <c r="H1222">
        <v>0</v>
      </c>
      <c r="I1222">
        <v>0</v>
      </c>
      <c r="J1222">
        <v>2.15</v>
      </c>
      <c r="L1222">
        <v>3440</v>
      </c>
      <c r="M1222">
        <v>0</v>
      </c>
      <c r="N1222">
        <v>0</v>
      </c>
      <c r="O1222">
        <v>0</v>
      </c>
      <c r="Q1222">
        <v>3440</v>
      </c>
      <c r="R1222">
        <v>31284.31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20000</v>
      </c>
      <c r="Y1222">
        <v>5757.56</v>
      </c>
      <c r="Z1222">
        <v>165.8</v>
      </c>
      <c r="AB1222">
        <v>99.63</v>
      </c>
      <c r="AC1222">
        <v>66.17</v>
      </c>
      <c r="AD1222">
        <v>3373.83</v>
      </c>
      <c r="AE1222">
        <v>44.18</v>
      </c>
      <c r="AF1222">
        <v>21.990000000000002</v>
      </c>
      <c r="AG1222">
        <v>3395.82</v>
      </c>
      <c r="AH1222">
        <v>-21.990000000000236</v>
      </c>
      <c r="AI1222">
        <v>3440</v>
      </c>
      <c r="AJ1222">
        <v>0</v>
      </c>
      <c r="AK1222">
        <v>0</v>
      </c>
      <c r="AL1222">
        <v>66.17</v>
      </c>
    </row>
    <row r="1223" spans="1:38" hidden="1" x14ac:dyDescent="0.2">
      <c r="A1223">
        <v>9001340</v>
      </c>
      <c r="B1223" t="s">
        <v>8392</v>
      </c>
      <c r="C1223" t="s">
        <v>927</v>
      </c>
      <c r="D1223" t="s">
        <v>8393</v>
      </c>
      <c r="E1223" t="s">
        <v>8553</v>
      </c>
      <c r="F1223" t="s">
        <v>105</v>
      </c>
      <c r="G1223">
        <v>0</v>
      </c>
      <c r="H1223">
        <v>0</v>
      </c>
      <c r="I1223">
        <v>0</v>
      </c>
      <c r="J1223">
        <v>2.15</v>
      </c>
      <c r="L1223">
        <v>3440</v>
      </c>
      <c r="M1223">
        <v>0</v>
      </c>
      <c r="N1223">
        <v>0</v>
      </c>
      <c r="O1223">
        <v>0</v>
      </c>
      <c r="Q1223">
        <v>3440</v>
      </c>
      <c r="R1223">
        <v>26616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20000</v>
      </c>
      <c r="Y1223">
        <v>4999.2</v>
      </c>
      <c r="Z1223">
        <v>48.5</v>
      </c>
      <c r="AB1223">
        <v>10.58</v>
      </c>
      <c r="AC1223">
        <v>37.92</v>
      </c>
      <c r="AD1223">
        <v>3402.08</v>
      </c>
      <c r="AE1223">
        <v>10.58</v>
      </c>
      <c r="AF1223">
        <v>27.340000000000003</v>
      </c>
      <c r="AG1223">
        <v>3429.42</v>
      </c>
      <c r="AH1223">
        <v>-27.340000000000146</v>
      </c>
      <c r="AI1223">
        <v>3440</v>
      </c>
      <c r="AJ1223">
        <v>0</v>
      </c>
      <c r="AK1223">
        <v>0</v>
      </c>
      <c r="AL1223">
        <v>37.92</v>
      </c>
    </row>
    <row r="1224" spans="1:38" hidden="1" x14ac:dyDescent="0.2">
      <c r="A1224">
        <v>9001341</v>
      </c>
      <c r="B1224" t="s">
        <v>8396</v>
      </c>
      <c r="C1224" t="s">
        <v>927</v>
      </c>
      <c r="D1224" t="s">
        <v>8397</v>
      </c>
      <c r="E1224" t="s">
        <v>8554</v>
      </c>
      <c r="F1224" t="s">
        <v>105</v>
      </c>
      <c r="G1224">
        <v>0</v>
      </c>
      <c r="H1224">
        <v>0</v>
      </c>
      <c r="I1224">
        <v>0</v>
      </c>
      <c r="J1224">
        <v>2.15</v>
      </c>
      <c r="L1224">
        <v>3440</v>
      </c>
      <c r="M1224">
        <v>0</v>
      </c>
      <c r="N1224">
        <v>0</v>
      </c>
      <c r="O1224">
        <v>0</v>
      </c>
      <c r="Q1224">
        <v>3440</v>
      </c>
      <c r="R1224">
        <v>28101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20000</v>
      </c>
      <c r="Y1224">
        <v>5272.68</v>
      </c>
      <c r="Z1224">
        <v>84.85</v>
      </c>
      <c r="AB1224">
        <v>37.24</v>
      </c>
      <c r="AC1224">
        <v>47.61</v>
      </c>
      <c r="AD1224">
        <v>3392.39</v>
      </c>
      <c r="AE1224">
        <v>37.24</v>
      </c>
      <c r="AF1224">
        <v>10.369999999999997</v>
      </c>
      <c r="AG1224">
        <v>3402.76</v>
      </c>
      <c r="AH1224">
        <v>-10.370000000000346</v>
      </c>
      <c r="AI1224">
        <v>3440</v>
      </c>
      <c r="AJ1224">
        <v>0</v>
      </c>
      <c r="AK1224">
        <v>0</v>
      </c>
      <c r="AL1224">
        <v>47.61</v>
      </c>
    </row>
    <row r="1225" spans="1:38" hidden="1" x14ac:dyDescent="0.2">
      <c r="A1225">
        <v>9001343</v>
      </c>
      <c r="B1225" t="s">
        <v>8398</v>
      </c>
      <c r="C1225" t="s">
        <v>927</v>
      </c>
      <c r="D1225" t="s">
        <v>8399</v>
      </c>
      <c r="E1225" t="s">
        <v>8555</v>
      </c>
      <c r="F1225" t="s">
        <v>105</v>
      </c>
      <c r="G1225">
        <v>0</v>
      </c>
      <c r="H1225">
        <v>0</v>
      </c>
      <c r="I1225">
        <v>0</v>
      </c>
      <c r="J1225">
        <v>1.65</v>
      </c>
      <c r="L1225">
        <v>2640</v>
      </c>
      <c r="M1225">
        <v>0</v>
      </c>
      <c r="N1225">
        <v>0</v>
      </c>
      <c r="O1225">
        <v>0</v>
      </c>
      <c r="Q1225">
        <v>2640</v>
      </c>
      <c r="R1225">
        <v>24936.18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20000</v>
      </c>
      <c r="Y1225">
        <v>4718.4799999999996</v>
      </c>
      <c r="Z1225">
        <v>6.53</v>
      </c>
      <c r="AB1225">
        <v>0</v>
      </c>
      <c r="AC1225">
        <v>6.53</v>
      </c>
      <c r="AD1225">
        <v>2633.47</v>
      </c>
      <c r="AE1225">
        <v>0</v>
      </c>
      <c r="AF1225">
        <v>6.53</v>
      </c>
      <c r="AG1225">
        <v>2640</v>
      </c>
      <c r="AH1225">
        <v>-6.5300000000002001</v>
      </c>
      <c r="AI1225">
        <v>2640</v>
      </c>
      <c r="AJ1225">
        <v>0</v>
      </c>
      <c r="AK1225">
        <v>0</v>
      </c>
      <c r="AL1225">
        <v>6.53</v>
      </c>
    </row>
    <row r="1226" spans="1:38" hidden="1" x14ac:dyDescent="0.2">
      <c r="A1226">
        <v>9001351</v>
      </c>
      <c r="B1226" t="s">
        <v>8403</v>
      </c>
      <c r="C1226" t="s">
        <v>927</v>
      </c>
      <c r="D1226" t="s">
        <v>8405</v>
      </c>
      <c r="E1226" t="s">
        <v>8556</v>
      </c>
      <c r="F1226" t="s">
        <v>160</v>
      </c>
      <c r="G1226">
        <v>0</v>
      </c>
      <c r="H1226">
        <v>0</v>
      </c>
      <c r="I1226">
        <v>0</v>
      </c>
      <c r="J1226">
        <v>1.5</v>
      </c>
      <c r="L1226">
        <v>2400</v>
      </c>
      <c r="M1226">
        <v>0</v>
      </c>
      <c r="N1226">
        <v>0</v>
      </c>
      <c r="O1226">
        <v>0</v>
      </c>
      <c r="Q1226">
        <v>2400</v>
      </c>
      <c r="R1226">
        <v>32217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20000</v>
      </c>
      <c r="Y1226">
        <v>5182.5600000000004</v>
      </c>
      <c r="Z1226">
        <v>211.03</v>
      </c>
      <c r="AB1226">
        <v>139.53</v>
      </c>
      <c r="AC1226">
        <v>71.5</v>
      </c>
      <c r="AD1226">
        <v>2328.5</v>
      </c>
      <c r="AE1226">
        <v>71.5</v>
      </c>
      <c r="AF1226">
        <v>0</v>
      </c>
      <c r="AG1226">
        <v>2328.5</v>
      </c>
      <c r="AH1226">
        <v>0</v>
      </c>
      <c r="AI1226">
        <v>2400</v>
      </c>
      <c r="AJ1226">
        <v>0</v>
      </c>
      <c r="AK1226">
        <v>0</v>
      </c>
      <c r="AL1226">
        <v>71.5</v>
      </c>
    </row>
    <row r="1227" spans="1:38" hidden="1" x14ac:dyDescent="0.2">
      <c r="A1227">
        <v>9001357</v>
      </c>
      <c r="B1227" t="s">
        <v>8409</v>
      </c>
      <c r="C1227" t="s">
        <v>927</v>
      </c>
      <c r="D1227" t="s">
        <v>8410</v>
      </c>
      <c r="E1227" t="s">
        <v>8557</v>
      </c>
      <c r="F1227" t="s">
        <v>160</v>
      </c>
      <c r="G1227">
        <v>0</v>
      </c>
      <c r="H1227">
        <v>0</v>
      </c>
      <c r="I1227">
        <v>0</v>
      </c>
      <c r="J1227">
        <v>1.5</v>
      </c>
      <c r="L1227">
        <v>2400</v>
      </c>
      <c r="M1227">
        <v>0</v>
      </c>
      <c r="N1227">
        <v>0</v>
      </c>
      <c r="O1227">
        <v>0</v>
      </c>
      <c r="Q1227">
        <v>2400</v>
      </c>
      <c r="R1227">
        <v>27590.240000000002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20000</v>
      </c>
      <c r="Y1227">
        <v>4282.84</v>
      </c>
      <c r="Z1227">
        <v>99.22</v>
      </c>
      <c r="AB1227">
        <v>52.03</v>
      </c>
      <c r="AC1227">
        <v>47.19</v>
      </c>
      <c r="AD1227">
        <v>2352.81</v>
      </c>
      <c r="AE1227">
        <v>36.9</v>
      </c>
      <c r="AF1227">
        <v>10.29</v>
      </c>
      <c r="AG1227">
        <v>2363.1</v>
      </c>
      <c r="AH1227">
        <v>-10.289999999999964</v>
      </c>
      <c r="AI1227">
        <v>2400</v>
      </c>
      <c r="AJ1227">
        <v>0</v>
      </c>
      <c r="AK1227">
        <v>0</v>
      </c>
      <c r="AL1227">
        <v>47.19</v>
      </c>
    </row>
    <row r="1228" spans="1:38" hidden="1" x14ac:dyDescent="0.2">
      <c r="A1228">
        <v>9001361</v>
      </c>
      <c r="B1228" t="s">
        <v>8413</v>
      </c>
      <c r="C1228" t="s">
        <v>927</v>
      </c>
      <c r="D1228" t="s">
        <v>8415</v>
      </c>
      <c r="E1228" t="s">
        <v>8558</v>
      </c>
      <c r="F1228" t="s">
        <v>160</v>
      </c>
      <c r="G1228">
        <v>0</v>
      </c>
      <c r="H1228">
        <v>0</v>
      </c>
      <c r="I1228">
        <v>0</v>
      </c>
      <c r="J1228">
        <v>1.5</v>
      </c>
      <c r="L1228">
        <v>2400</v>
      </c>
      <c r="M1228">
        <v>0</v>
      </c>
      <c r="N1228">
        <v>0</v>
      </c>
      <c r="O1228">
        <v>0</v>
      </c>
      <c r="Q1228">
        <v>2400</v>
      </c>
      <c r="R1228">
        <v>32059.1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20000</v>
      </c>
      <c r="Y1228">
        <v>5093.72</v>
      </c>
      <c r="Z1228">
        <v>208.96</v>
      </c>
      <c r="AB1228">
        <v>136.96</v>
      </c>
      <c r="AC1228">
        <v>72</v>
      </c>
      <c r="AD1228">
        <v>2328</v>
      </c>
      <c r="AE1228">
        <v>68.03</v>
      </c>
      <c r="AF1228">
        <v>3.9699999999999989</v>
      </c>
      <c r="AG1228">
        <v>2331.9699999999998</v>
      </c>
      <c r="AH1228">
        <v>-3.9699999999997999</v>
      </c>
      <c r="AI1228">
        <v>2400</v>
      </c>
      <c r="AJ1228">
        <v>0</v>
      </c>
      <c r="AK1228">
        <v>6.6</v>
      </c>
      <c r="AL1228">
        <v>78.599999999999994</v>
      </c>
    </row>
    <row r="1229" spans="1:38" hidden="1" x14ac:dyDescent="0.2">
      <c r="A1229">
        <v>9001365</v>
      </c>
      <c r="B1229" t="s">
        <v>2300</v>
      </c>
      <c r="C1229" t="s">
        <v>927</v>
      </c>
      <c r="D1229" t="s">
        <v>8420</v>
      </c>
      <c r="E1229" t="s">
        <v>8559</v>
      </c>
      <c r="F1229" t="s">
        <v>160</v>
      </c>
      <c r="G1229">
        <v>0</v>
      </c>
      <c r="H1229">
        <v>0</v>
      </c>
      <c r="I1229">
        <v>0</v>
      </c>
      <c r="J1229">
        <v>1.5</v>
      </c>
      <c r="L1229">
        <v>2400</v>
      </c>
      <c r="M1229">
        <v>0</v>
      </c>
      <c r="N1229">
        <v>0</v>
      </c>
      <c r="O1229">
        <v>0</v>
      </c>
      <c r="Q1229">
        <v>2400</v>
      </c>
      <c r="R1229">
        <v>31909.69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20000</v>
      </c>
      <c r="Y1229">
        <v>5044.04</v>
      </c>
      <c r="Z1229">
        <v>205.97</v>
      </c>
      <c r="AB1229">
        <v>139.72999999999999</v>
      </c>
      <c r="AC1229">
        <v>66.239999999999995</v>
      </c>
      <c r="AD1229">
        <v>2333.7600000000002</v>
      </c>
      <c r="AE1229">
        <v>66.239999999999995</v>
      </c>
      <c r="AF1229">
        <v>0</v>
      </c>
      <c r="AG1229">
        <v>2333.7600000000002</v>
      </c>
      <c r="AH1229">
        <v>0</v>
      </c>
      <c r="AI1229">
        <v>2400</v>
      </c>
      <c r="AJ1229">
        <v>0</v>
      </c>
      <c r="AK1229">
        <v>0</v>
      </c>
      <c r="AL1229">
        <v>66.239999999999995</v>
      </c>
    </row>
    <row r="1230" spans="1:38" hidden="1" x14ac:dyDescent="0.2">
      <c r="A1230">
        <v>9001306</v>
      </c>
      <c r="B1230" t="s">
        <v>7980</v>
      </c>
      <c r="C1230" t="s">
        <v>75</v>
      </c>
      <c r="D1230" t="s">
        <v>7982</v>
      </c>
      <c r="E1230" t="s">
        <v>8560</v>
      </c>
      <c r="F1230" t="s">
        <v>105</v>
      </c>
      <c r="G1230">
        <v>0</v>
      </c>
      <c r="H1230">
        <v>0</v>
      </c>
      <c r="I1230">
        <v>0</v>
      </c>
      <c r="J1230">
        <v>2.15</v>
      </c>
      <c r="L1230">
        <v>3653.9</v>
      </c>
      <c r="M1230">
        <v>0</v>
      </c>
      <c r="N1230">
        <v>0</v>
      </c>
      <c r="O1230">
        <v>0</v>
      </c>
      <c r="Q1230">
        <v>3653.9</v>
      </c>
      <c r="R1230">
        <v>33740.74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20000</v>
      </c>
      <c r="Y1230">
        <v>6028.96</v>
      </c>
      <c r="Z1230">
        <v>231.35</v>
      </c>
      <c r="AB1230">
        <v>148.32</v>
      </c>
      <c r="AC1230">
        <v>83.03</v>
      </c>
      <c r="AD1230">
        <v>3570.87</v>
      </c>
      <c r="AE1230">
        <v>83.06</v>
      </c>
      <c r="AF1230">
        <v>-3.0000000000001137E-2</v>
      </c>
      <c r="AG1230">
        <v>3571.94</v>
      </c>
      <c r="AH1230">
        <v>-1.0700000000001637</v>
      </c>
      <c r="AI1230">
        <v>3653.9</v>
      </c>
      <c r="AJ1230">
        <v>0</v>
      </c>
      <c r="AK1230">
        <v>0</v>
      </c>
      <c r="AL1230">
        <v>83.03</v>
      </c>
    </row>
    <row r="1231" spans="1:38" hidden="1" x14ac:dyDescent="0.2">
      <c r="A1231">
        <v>9001308</v>
      </c>
      <c r="B1231" t="s">
        <v>1245</v>
      </c>
      <c r="C1231" t="s">
        <v>75</v>
      </c>
      <c r="D1231" t="s">
        <v>7984</v>
      </c>
      <c r="E1231" t="s">
        <v>8561</v>
      </c>
      <c r="F1231" t="s">
        <v>105</v>
      </c>
      <c r="G1231">
        <v>0</v>
      </c>
      <c r="H1231">
        <v>0</v>
      </c>
      <c r="I1231">
        <v>0</v>
      </c>
      <c r="J1231">
        <v>2.15</v>
      </c>
      <c r="L1231">
        <v>3653.9</v>
      </c>
      <c r="M1231">
        <v>0</v>
      </c>
      <c r="N1231">
        <v>0</v>
      </c>
      <c r="O1231">
        <v>0</v>
      </c>
      <c r="Q1231">
        <v>3653.9</v>
      </c>
      <c r="R1231">
        <v>33673.29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20000</v>
      </c>
      <c r="Y1231">
        <v>6018.36</v>
      </c>
      <c r="Z1231">
        <v>229.65</v>
      </c>
      <c r="AB1231">
        <v>147.02000000000001</v>
      </c>
      <c r="AC1231">
        <v>82.63</v>
      </c>
      <c r="AD1231">
        <v>3571.27</v>
      </c>
      <c r="AE1231">
        <v>82.66</v>
      </c>
      <c r="AF1231">
        <v>-3.0000000000001137E-2</v>
      </c>
      <c r="AG1231">
        <v>3572.34</v>
      </c>
      <c r="AH1231">
        <v>-1.0700000000001637</v>
      </c>
      <c r="AI1231">
        <v>3653.9</v>
      </c>
      <c r="AJ1231">
        <v>0</v>
      </c>
      <c r="AK1231">
        <v>0</v>
      </c>
      <c r="AL1231">
        <v>82.63</v>
      </c>
    </row>
    <row r="1232" spans="1:38" hidden="1" x14ac:dyDescent="0.2">
      <c r="A1232">
        <v>9001310</v>
      </c>
      <c r="B1232" t="s">
        <v>7987</v>
      </c>
      <c r="C1232" t="s">
        <v>75</v>
      </c>
      <c r="D1232" t="s">
        <v>7989</v>
      </c>
      <c r="E1232" t="s">
        <v>8562</v>
      </c>
      <c r="F1232" t="s">
        <v>105</v>
      </c>
      <c r="G1232">
        <v>0</v>
      </c>
      <c r="H1232">
        <v>0</v>
      </c>
      <c r="I1232">
        <v>0</v>
      </c>
      <c r="J1232">
        <v>2.15</v>
      </c>
      <c r="L1232">
        <v>3653.9</v>
      </c>
      <c r="M1232">
        <v>0</v>
      </c>
      <c r="N1232">
        <v>0</v>
      </c>
      <c r="O1232">
        <v>0</v>
      </c>
      <c r="Q1232">
        <v>3653.9</v>
      </c>
      <c r="R1232">
        <v>33523.949999999997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20000</v>
      </c>
      <c r="Y1232">
        <v>5966.2</v>
      </c>
      <c r="Z1232">
        <v>226.73</v>
      </c>
      <c r="AB1232">
        <v>146.05000000000001</v>
      </c>
      <c r="AC1232">
        <v>80.680000000000007</v>
      </c>
      <c r="AD1232">
        <v>3573.2200000000003</v>
      </c>
      <c r="AE1232">
        <v>80.709999999999994</v>
      </c>
      <c r="AF1232">
        <v>-2.9999999999986926E-2</v>
      </c>
      <c r="AG1232">
        <v>3574.29</v>
      </c>
      <c r="AH1232">
        <v>-1.069999999999709</v>
      </c>
      <c r="AI1232">
        <v>3653.9</v>
      </c>
      <c r="AJ1232">
        <v>0</v>
      </c>
      <c r="AK1232">
        <v>0</v>
      </c>
      <c r="AL1232">
        <v>80.680000000000007</v>
      </c>
    </row>
    <row r="1233" spans="1:38" hidden="1" x14ac:dyDescent="0.2">
      <c r="A1233">
        <v>9001318</v>
      </c>
      <c r="B1233" t="s">
        <v>7995</v>
      </c>
      <c r="C1233" t="s">
        <v>75</v>
      </c>
      <c r="D1233" t="s">
        <v>7997</v>
      </c>
      <c r="E1233" t="s">
        <v>8563</v>
      </c>
      <c r="F1233" t="s">
        <v>105</v>
      </c>
      <c r="G1233">
        <v>0</v>
      </c>
      <c r="H1233">
        <v>0</v>
      </c>
      <c r="I1233">
        <v>0</v>
      </c>
      <c r="J1233">
        <v>2.15</v>
      </c>
      <c r="L1233">
        <v>3653.9</v>
      </c>
      <c r="M1233">
        <v>0</v>
      </c>
      <c r="N1233">
        <v>0</v>
      </c>
      <c r="O1233">
        <v>0</v>
      </c>
      <c r="Q1233">
        <v>3653.9</v>
      </c>
      <c r="R1233">
        <v>32301.43</v>
      </c>
      <c r="S1233">
        <v>4000</v>
      </c>
      <c r="T1233">
        <v>0</v>
      </c>
      <c r="U1233">
        <v>0</v>
      </c>
      <c r="V1233">
        <v>8000</v>
      </c>
      <c r="W1233">
        <v>0</v>
      </c>
      <c r="X1233">
        <v>20000</v>
      </c>
      <c r="Y1233">
        <v>5803.2</v>
      </c>
      <c r="Z1233">
        <v>0</v>
      </c>
      <c r="AB1233">
        <v>46.11</v>
      </c>
      <c r="AC1233">
        <v>0</v>
      </c>
      <c r="AD1233">
        <v>3653.9</v>
      </c>
      <c r="AE1233">
        <v>0</v>
      </c>
      <c r="AF1233">
        <v>0</v>
      </c>
      <c r="AG1233">
        <v>3655</v>
      </c>
      <c r="AH1233">
        <v>-1.0999999999999091</v>
      </c>
      <c r="AI1233">
        <v>3653.9</v>
      </c>
      <c r="AJ1233">
        <v>0</v>
      </c>
      <c r="AK1233">
        <v>0</v>
      </c>
      <c r="AL1233">
        <v>0</v>
      </c>
    </row>
    <row r="1234" spans="1:38" hidden="1" x14ac:dyDescent="0.2">
      <c r="A1234">
        <v>9001325</v>
      </c>
      <c r="B1234" t="s">
        <v>8001</v>
      </c>
      <c r="C1234" t="s">
        <v>75</v>
      </c>
      <c r="D1234" t="s">
        <v>8002</v>
      </c>
      <c r="E1234" t="s">
        <v>8564</v>
      </c>
      <c r="F1234" t="s">
        <v>105</v>
      </c>
      <c r="G1234">
        <v>0</v>
      </c>
      <c r="H1234">
        <v>0</v>
      </c>
      <c r="I1234">
        <v>0</v>
      </c>
      <c r="J1234">
        <v>3.05</v>
      </c>
      <c r="L1234">
        <v>5183.4399999999996</v>
      </c>
      <c r="M1234">
        <v>0</v>
      </c>
      <c r="N1234">
        <v>0</v>
      </c>
      <c r="O1234">
        <v>0</v>
      </c>
      <c r="Q1234">
        <v>5183.4399999999996</v>
      </c>
      <c r="R1234">
        <v>38378.47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20000</v>
      </c>
      <c r="Y1234">
        <v>6984.12</v>
      </c>
      <c r="Z1234">
        <v>341.83</v>
      </c>
      <c r="AB1234">
        <v>222.06</v>
      </c>
      <c r="AC1234">
        <v>119.77</v>
      </c>
      <c r="AD1234">
        <v>5063.6699999999992</v>
      </c>
      <c r="AE1234">
        <v>119.82</v>
      </c>
      <c r="AF1234">
        <v>-4.9999999999997158E-2</v>
      </c>
      <c r="AG1234">
        <v>5065.18</v>
      </c>
      <c r="AH1234">
        <v>-1.5100000000011278</v>
      </c>
      <c r="AI1234">
        <v>5183.4399999999996</v>
      </c>
      <c r="AJ1234">
        <v>0</v>
      </c>
      <c r="AK1234">
        <v>0</v>
      </c>
      <c r="AL1234">
        <v>119.77</v>
      </c>
    </row>
    <row r="1235" spans="1:38" hidden="1" x14ac:dyDescent="0.2">
      <c r="A1235">
        <v>9001328</v>
      </c>
      <c r="B1235" t="s">
        <v>8003</v>
      </c>
      <c r="C1235" t="s">
        <v>75</v>
      </c>
      <c r="D1235" t="s">
        <v>8004</v>
      </c>
      <c r="E1235" t="s">
        <v>8565</v>
      </c>
      <c r="F1235" t="s">
        <v>105</v>
      </c>
      <c r="G1235">
        <v>0</v>
      </c>
      <c r="H1235">
        <v>0</v>
      </c>
      <c r="I1235">
        <v>0</v>
      </c>
      <c r="J1235">
        <v>2.15</v>
      </c>
      <c r="L1235">
        <v>3653.9</v>
      </c>
      <c r="M1235">
        <v>0</v>
      </c>
      <c r="N1235">
        <v>0</v>
      </c>
      <c r="O1235">
        <v>0</v>
      </c>
      <c r="Q1235">
        <v>3653.9</v>
      </c>
      <c r="R1235">
        <v>32579.050000000003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20000</v>
      </c>
      <c r="Y1235">
        <v>5803.2</v>
      </c>
      <c r="Z1235">
        <v>203.28</v>
      </c>
      <c r="AB1235">
        <v>128.87</v>
      </c>
      <c r="AC1235">
        <v>74.41</v>
      </c>
      <c r="AD1235">
        <v>3579.4900000000002</v>
      </c>
      <c r="AE1235">
        <v>74.430000000000007</v>
      </c>
      <c r="AF1235">
        <v>-2.0000000000010232E-2</v>
      </c>
      <c r="AG1235">
        <v>3580.57</v>
      </c>
      <c r="AH1235">
        <v>-1.0799999999999272</v>
      </c>
      <c r="AI1235">
        <v>3653.9</v>
      </c>
      <c r="AJ1235">
        <v>0</v>
      </c>
      <c r="AK1235">
        <v>0</v>
      </c>
      <c r="AL1235">
        <v>74.41</v>
      </c>
    </row>
    <row r="1236" spans="1:38" hidden="1" x14ac:dyDescent="0.2">
      <c r="A1236">
        <v>9001329</v>
      </c>
      <c r="B1236" t="s">
        <v>8008</v>
      </c>
      <c r="C1236" t="s">
        <v>75</v>
      </c>
      <c r="D1236" t="s">
        <v>8009</v>
      </c>
      <c r="E1236" t="s">
        <v>8566</v>
      </c>
      <c r="F1236" t="s">
        <v>105</v>
      </c>
      <c r="G1236">
        <v>0</v>
      </c>
      <c r="H1236">
        <v>0</v>
      </c>
      <c r="I1236">
        <v>0</v>
      </c>
      <c r="J1236">
        <v>2.15</v>
      </c>
      <c r="L1236">
        <v>3653.9</v>
      </c>
      <c r="M1236">
        <v>0</v>
      </c>
      <c r="N1236">
        <v>0</v>
      </c>
      <c r="O1236">
        <v>0</v>
      </c>
      <c r="Q1236">
        <v>3653.9</v>
      </c>
      <c r="R1236">
        <v>27256.190000000002</v>
      </c>
      <c r="S1236">
        <v>2000</v>
      </c>
      <c r="T1236">
        <v>0</v>
      </c>
      <c r="U1236">
        <v>4400</v>
      </c>
      <c r="V1236">
        <v>4000</v>
      </c>
      <c r="W1236">
        <v>0</v>
      </c>
      <c r="X1236">
        <v>20000</v>
      </c>
      <c r="Y1236">
        <v>4999.2</v>
      </c>
      <c r="Z1236">
        <v>0</v>
      </c>
      <c r="AB1236">
        <v>0</v>
      </c>
      <c r="AC1236">
        <v>0</v>
      </c>
      <c r="AD1236">
        <v>3653.9</v>
      </c>
      <c r="AE1236">
        <v>0</v>
      </c>
      <c r="AF1236">
        <v>0</v>
      </c>
      <c r="AG1236">
        <v>3655</v>
      </c>
      <c r="AH1236">
        <v>-1.0999999999999091</v>
      </c>
      <c r="AI1236">
        <v>3653.9</v>
      </c>
      <c r="AJ1236">
        <v>0</v>
      </c>
      <c r="AK1236">
        <v>0</v>
      </c>
      <c r="AL1236">
        <v>0</v>
      </c>
    </row>
    <row r="1237" spans="1:38" hidden="1" x14ac:dyDescent="0.2">
      <c r="A1237">
        <v>9001355</v>
      </c>
      <c r="B1237" t="s">
        <v>8011</v>
      </c>
      <c r="C1237" t="s">
        <v>75</v>
      </c>
      <c r="D1237" t="s">
        <v>8012</v>
      </c>
      <c r="E1237" t="s">
        <v>8567</v>
      </c>
      <c r="F1237" t="s">
        <v>105</v>
      </c>
      <c r="G1237">
        <v>0</v>
      </c>
      <c r="H1237">
        <v>0</v>
      </c>
      <c r="I1237">
        <v>0</v>
      </c>
      <c r="J1237">
        <v>2.15</v>
      </c>
      <c r="L1237">
        <v>3653.9</v>
      </c>
      <c r="M1237">
        <v>0</v>
      </c>
      <c r="N1237">
        <v>0</v>
      </c>
      <c r="O1237">
        <v>0</v>
      </c>
      <c r="Q1237">
        <v>3653.9</v>
      </c>
      <c r="R1237">
        <v>32356.190000000002</v>
      </c>
      <c r="S1237">
        <v>0</v>
      </c>
      <c r="T1237">
        <v>0</v>
      </c>
      <c r="U1237">
        <v>0</v>
      </c>
      <c r="V1237">
        <v>8000</v>
      </c>
      <c r="W1237">
        <v>0</v>
      </c>
      <c r="X1237">
        <v>20000</v>
      </c>
      <c r="Y1237">
        <v>5844.76</v>
      </c>
      <c r="Z1237">
        <v>0</v>
      </c>
      <c r="AB1237">
        <v>43.41</v>
      </c>
      <c r="AC1237">
        <v>0</v>
      </c>
      <c r="AD1237">
        <v>3653.9</v>
      </c>
      <c r="AE1237">
        <v>0</v>
      </c>
      <c r="AF1237">
        <v>0</v>
      </c>
      <c r="AG1237">
        <v>3655</v>
      </c>
      <c r="AH1237">
        <v>-1.0999999999999091</v>
      </c>
      <c r="AI1237">
        <v>3653.9</v>
      </c>
      <c r="AJ1237">
        <v>0</v>
      </c>
      <c r="AK1237">
        <v>0</v>
      </c>
      <c r="AL1237">
        <v>0</v>
      </c>
    </row>
    <row r="1238" spans="1:38" hidden="1" x14ac:dyDescent="0.2">
      <c r="A1238">
        <v>9001327</v>
      </c>
      <c r="B1238" t="s">
        <v>7909</v>
      </c>
      <c r="C1238" t="s">
        <v>363</v>
      </c>
      <c r="D1238" t="s">
        <v>7911</v>
      </c>
      <c r="E1238" t="s">
        <v>8568</v>
      </c>
      <c r="F1238" t="s">
        <v>105</v>
      </c>
      <c r="G1238">
        <v>0</v>
      </c>
      <c r="H1238">
        <v>0</v>
      </c>
      <c r="I1238">
        <v>0</v>
      </c>
      <c r="J1238">
        <v>2.15</v>
      </c>
      <c r="L1238">
        <v>3650.7</v>
      </c>
      <c r="M1238">
        <v>0</v>
      </c>
      <c r="N1238">
        <v>0</v>
      </c>
      <c r="O1238">
        <v>0</v>
      </c>
      <c r="Q1238">
        <v>3650.7</v>
      </c>
      <c r="R1238">
        <v>29191.32</v>
      </c>
      <c r="S1238">
        <v>0</v>
      </c>
      <c r="T1238">
        <v>0</v>
      </c>
      <c r="U1238">
        <v>4400</v>
      </c>
      <c r="V1238">
        <v>8000</v>
      </c>
      <c r="W1238">
        <v>0</v>
      </c>
      <c r="X1238">
        <v>20000</v>
      </c>
      <c r="Y1238">
        <v>5322.32</v>
      </c>
      <c r="Z1238">
        <v>0</v>
      </c>
      <c r="AB1238">
        <v>4.51</v>
      </c>
      <c r="AC1238">
        <v>0</v>
      </c>
      <c r="AD1238">
        <v>3650.7</v>
      </c>
      <c r="AE1238">
        <v>0</v>
      </c>
      <c r="AF1238">
        <v>0</v>
      </c>
      <c r="AG1238">
        <v>3655</v>
      </c>
      <c r="AH1238">
        <v>-4.3000000000001819</v>
      </c>
      <c r="AI1238">
        <v>3650.7</v>
      </c>
      <c r="AJ1238">
        <v>0</v>
      </c>
      <c r="AK1238">
        <v>0</v>
      </c>
      <c r="AL1238">
        <v>0</v>
      </c>
    </row>
    <row r="1239" spans="1:38" hidden="1" x14ac:dyDescent="0.2">
      <c r="A1239">
        <v>9001330</v>
      </c>
      <c r="B1239" t="s">
        <v>7914</v>
      </c>
      <c r="C1239" t="s">
        <v>363</v>
      </c>
      <c r="D1239" t="s">
        <v>7915</v>
      </c>
      <c r="E1239" t="s">
        <v>8569</v>
      </c>
      <c r="F1239" t="s">
        <v>105</v>
      </c>
      <c r="G1239">
        <v>0</v>
      </c>
      <c r="H1239">
        <v>0</v>
      </c>
      <c r="I1239">
        <v>0</v>
      </c>
      <c r="J1239">
        <v>2.15</v>
      </c>
      <c r="L1239">
        <v>3650.7</v>
      </c>
      <c r="M1239">
        <v>0</v>
      </c>
      <c r="N1239">
        <v>0</v>
      </c>
      <c r="O1239">
        <v>0</v>
      </c>
      <c r="Q1239">
        <v>3650.7</v>
      </c>
      <c r="R1239">
        <v>27394.940000000002</v>
      </c>
      <c r="S1239">
        <v>2000</v>
      </c>
      <c r="T1239">
        <v>0</v>
      </c>
      <c r="U1239">
        <v>4400</v>
      </c>
      <c r="V1239">
        <v>0</v>
      </c>
      <c r="W1239">
        <v>0</v>
      </c>
      <c r="X1239">
        <v>20000</v>
      </c>
      <c r="Y1239">
        <v>4996.32</v>
      </c>
      <c r="Z1239">
        <v>0</v>
      </c>
      <c r="AB1239">
        <v>0</v>
      </c>
      <c r="AC1239">
        <v>0</v>
      </c>
      <c r="AD1239">
        <v>3650.7</v>
      </c>
      <c r="AE1239">
        <v>0</v>
      </c>
      <c r="AF1239">
        <v>0</v>
      </c>
      <c r="AG1239">
        <v>3655</v>
      </c>
      <c r="AH1239">
        <v>-4.3000000000001819</v>
      </c>
      <c r="AI1239">
        <v>3650.7</v>
      </c>
      <c r="AJ1239">
        <v>0</v>
      </c>
      <c r="AK1239">
        <v>0</v>
      </c>
      <c r="AL1239">
        <v>0</v>
      </c>
    </row>
    <row r="1240" spans="1:38" hidden="1" x14ac:dyDescent="0.2">
      <c r="A1240">
        <v>9001337</v>
      </c>
      <c r="B1240" t="s">
        <v>7920</v>
      </c>
      <c r="C1240" t="s">
        <v>363</v>
      </c>
      <c r="D1240" t="s">
        <v>7922</v>
      </c>
      <c r="E1240" t="s">
        <v>8570</v>
      </c>
      <c r="F1240" t="s">
        <v>105</v>
      </c>
      <c r="G1240">
        <v>0</v>
      </c>
      <c r="H1240">
        <v>0</v>
      </c>
      <c r="I1240">
        <v>0</v>
      </c>
      <c r="J1240">
        <v>2.15</v>
      </c>
      <c r="L1240">
        <v>3650.7</v>
      </c>
      <c r="M1240">
        <v>0</v>
      </c>
      <c r="N1240">
        <v>0</v>
      </c>
      <c r="O1240">
        <v>0</v>
      </c>
      <c r="Q1240">
        <v>3650.7</v>
      </c>
      <c r="R1240">
        <v>27555.56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20000</v>
      </c>
      <c r="Y1240">
        <v>4996.32</v>
      </c>
      <c r="Z1240">
        <v>76.78</v>
      </c>
      <c r="AB1240">
        <v>26.02</v>
      </c>
      <c r="AC1240">
        <v>50.76</v>
      </c>
      <c r="AD1240">
        <v>3599.9399999999996</v>
      </c>
      <c r="AE1240">
        <v>26.02</v>
      </c>
      <c r="AF1240">
        <v>24.74</v>
      </c>
      <c r="AG1240">
        <v>3628.98</v>
      </c>
      <c r="AH1240">
        <v>-29.040000000000418</v>
      </c>
      <c r="AI1240">
        <v>3650.7</v>
      </c>
      <c r="AJ1240">
        <v>0</v>
      </c>
      <c r="AK1240">
        <v>0</v>
      </c>
      <c r="AL1240">
        <v>50.76</v>
      </c>
    </row>
    <row r="1241" spans="1:38" hidden="1" x14ac:dyDescent="0.2">
      <c r="A1241">
        <v>9001338</v>
      </c>
      <c r="B1241" t="s">
        <v>7927</v>
      </c>
      <c r="C1241" t="s">
        <v>363</v>
      </c>
      <c r="D1241" t="s">
        <v>7928</v>
      </c>
      <c r="E1241" t="s">
        <v>8571</v>
      </c>
      <c r="F1241" t="s">
        <v>105</v>
      </c>
      <c r="G1241">
        <v>0</v>
      </c>
      <c r="H1241">
        <v>0</v>
      </c>
      <c r="I1241">
        <v>0</v>
      </c>
      <c r="J1241">
        <v>2.15</v>
      </c>
      <c r="L1241">
        <v>3650.7</v>
      </c>
      <c r="M1241">
        <v>0</v>
      </c>
      <c r="N1241">
        <v>0</v>
      </c>
      <c r="O1241">
        <v>0</v>
      </c>
      <c r="Q1241">
        <v>3650.7</v>
      </c>
      <c r="R1241">
        <v>27219.010000000002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20000</v>
      </c>
      <c r="Y1241">
        <v>4953.5600000000004</v>
      </c>
      <c r="Z1241">
        <v>67.959999999999994</v>
      </c>
      <c r="AB1241">
        <v>25.53</v>
      </c>
      <c r="AC1241">
        <v>42.43</v>
      </c>
      <c r="AD1241">
        <v>3608.27</v>
      </c>
      <c r="AE1241">
        <v>25.53</v>
      </c>
      <c r="AF1241">
        <v>16.899999999999999</v>
      </c>
      <c r="AG1241">
        <v>3629.47</v>
      </c>
      <c r="AH1241">
        <v>-21.199999999999818</v>
      </c>
      <c r="AI1241">
        <v>3650.7</v>
      </c>
      <c r="AJ1241">
        <v>0</v>
      </c>
      <c r="AK1241">
        <v>0</v>
      </c>
      <c r="AL1241">
        <v>42.43</v>
      </c>
    </row>
    <row r="1242" spans="1:38" hidden="1" x14ac:dyDescent="0.2">
      <c r="A1242">
        <v>9001344</v>
      </c>
      <c r="B1242" t="s">
        <v>7933</v>
      </c>
      <c r="C1242" t="s">
        <v>363</v>
      </c>
      <c r="D1242" t="s">
        <v>7934</v>
      </c>
      <c r="E1242" t="s">
        <v>8572</v>
      </c>
      <c r="F1242" t="s">
        <v>105</v>
      </c>
      <c r="G1242">
        <v>0</v>
      </c>
      <c r="H1242">
        <v>0</v>
      </c>
      <c r="I1242">
        <v>0</v>
      </c>
      <c r="J1242">
        <v>1.65</v>
      </c>
      <c r="L1242">
        <v>2801.7</v>
      </c>
      <c r="M1242">
        <v>0</v>
      </c>
      <c r="N1242">
        <v>0</v>
      </c>
      <c r="O1242">
        <v>0</v>
      </c>
      <c r="Q1242">
        <v>2801.7</v>
      </c>
      <c r="R1242">
        <v>24600.29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20000</v>
      </c>
      <c r="Y1242">
        <v>3879.8</v>
      </c>
      <c r="Z1242">
        <v>21.61</v>
      </c>
      <c r="AB1242">
        <v>0</v>
      </c>
      <c r="AC1242">
        <v>21.61</v>
      </c>
      <c r="AD1242">
        <v>2780.0899999999997</v>
      </c>
      <c r="AE1242">
        <v>0</v>
      </c>
      <c r="AF1242">
        <v>21.61</v>
      </c>
      <c r="AG1242">
        <v>2805</v>
      </c>
      <c r="AH1242">
        <v>-24.910000000000309</v>
      </c>
      <c r="AI1242">
        <v>2801.7</v>
      </c>
      <c r="AJ1242">
        <v>0</v>
      </c>
      <c r="AK1242">
        <v>0</v>
      </c>
      <c r="AL1242">
        <v>21.61</v>
      </c>
    </row>
    <row r="1243" spans="1:38" hidden="1" x14ac:dyDescent="0.2">
      <c r="A1243">
        <v>9001428</v>
      </c>
      <c r="B1243" t="s">
        <v>8621</v>
      </c>
      <c r="C1243" t="s">
        <v>54</v>
      </c>
      <c r="D1243" t="s">
        <v>8622</v>
      </c>
      <c r="E1243" t="s">
        <v>9093</v>
      </c>
      <c r="F1243" t="s">
        <v>105</v>
      </c>
      <c r="G1243">
        <v>0</v>
      </c>
      <c r="H1243">
        <v>0</v>
      </c>
      <c r="I1243">
        <v>0</v>
      </c>
      <c r="J1243">
        <v>1</v>
      </c>
      <c r="L1243">
        <v>1700</v>
      </c>
      <c r="M1243">
        <v>0</v>
      </c>
      <c r="N1243">
        <v>0</v>
      </c>
      <c r="O1243">
        <v>0</v>
      </c>
      <c r="Q1243">
        <v>1700</v>
      </c>
      <c r="R1243">
        <v>11422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15000</v>
      </c>
      <c r="Y1243">
        <v>2028.96</v>
      </c>
      <c r="Z1243">
        <v>0</v>
      </c>
      <c r="AB1243">
        <v>0</v>
      </c>
      <c r="AC1243">
        <v>0</v>
      </c>
      <c r="AD1243">
        <v>1700</v>
      </c>
      <c r="AE1243">
        <v>0</v>
      </c>
      <c r="AF1243">
        <v>0</v>
      </c>
      <c r="AG1243">
        <v>1700</v>
      </c>
      <c r="AH1243">
        <v>0</v>
      </c>
      <c r="AI1243">
        <v>1700</v>
      </c>
      <c r="AJ1243">
        <v>0</v>
      </c>
      <c r="AK1243">
        <v>0</v>
      </c>
      <c r="AL1243">
        <v>0</v>
      </c>
    </row>
    <row r="1244" spans="1:38" hidden="1" x14ac:dyDescent="0.2">
      <c r="A1244">
        <v>9001425</v>
      </c>
      <c r="B1244" t="s">
        <v>8645</v>
      </c>
      <c r="C1244" t="s">
        <v>137</v>
      </c>
      <c r="D1244" t="s">
        <v>8646</v>
      </c>
      <c r="E1244" t="s">
        <v>9094</v>
      </c>
      <c r="F1244" t="s">
        <v>105</v>
      </c>
      <c r="G1244">
        <v>0</v>
      </c>
      <c r="H1244">
        <v>0</v>
      </c>
      <c r="I1244">
        <v>0</v>
      </c>
      <c r="J1244">
        <v>1</v>
      </c>
      <c r="L1244">
        <v>1699.49</v>
      </c>
      <c r="M1244">
        <v>0</v>
      </c>
      <c r="N1244">
        <v>0</v>
      </c>
      <c r="O1244">
        <v>0</v>
      </c>
      <c r="Q1244">
        <v>1699.49</v>
      </c>
      <c r="R1244">
        <v>11309.47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15000</v>
      </c>
      <c r="Y1244">
        <v>2028.96</v>
      </c>
      <c r="Z1244">
        <v>0</v>
      </c>
      <c r="AB1244">
        <v>0</v>
      </c>
      <c r="AC1244">
        <v>0</v>
      </c>
      <c r="AD1244">
        <v>1699.49</v>
      </c>
      <c r="AE1244">
        <v>0</v>
      </c>
      <c r="AF1244">
        <v>0</v>
      </c>
      <c r="AG1244">
        <v>1698.98</v>
      </c>
      <c r="AH1244">
        <v>0.50999999999999091</v>
      </c>
      <c r="AI1244">
        <v>1699.49</v>
      </c>
      <c r="AJ1244">
        <v>0</v>
      </c>
      <c r="AK1244">
        <v>0</v>
      </c>
      <c r="AL1244">
        <v>0</v>
      </c>
    </row>
    <row r="1245" spans="1:38" hidden="1" x14ac:dyDescent="0.2">
      <c r="A1245">
        <v>9001426</v>
      </c>
      <c r="B1245" t="s">
        <v>8650</v>
      </c>
      <c r="C1245" t="s">
        <v>137</v>
      </c>
      <c r="D1245" t="s">
        <v>8651</v>
      </c>
      <c r="E1245" t="s">
        <v>9095</v>
      </c>
      <c r="F1245" t="s">
        <v>105</v>
      </c>
      <c r="G1245">
        <v>0</v>
      </c>
      <c r="H1245">
        <v>0</v>
      </c>
      <c r="I1245">
        <v>0</v>
      </c>
      <c r="J1245">
        <v>1</v>
      </c>
      <c r="L1245">
        <v>1699.49</v>
      </c>
      <c r="M1245">
        <v>0</v>
      </c>
      <c r="N1245">
        <v>0</v>
      </c>
      <c r="O1245">
        <v>0</v>
      </c>
      <c r="Q1245">
        <v>1699.49</v>
      </c>
      <c r="R1245">
        <v>11420.47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15000</v>
      </c>
      <c r="Y1245">
        <v>2028.96</v>
      </c>
      <c r="Z1245">
        <v>0</v>
      </c>
      <c r="AB1245">
        <v>0</v>
      </c>
      <c r="AC1245">
        <v>0</v>
      </c>
      <c r="AD1245">
        <v>1699.49</v>
      </c>
      <c r="AE1245">
        <v>0</v>
      </c>
      <c r="AF1245">
        <v>0</v>
      </c>
      <c r="AG1245">
        <v>1698.98</v>
      </c>
      <c r="AH1245">
        <v>0.50999999999999091</v>
      </c>
      <c r="AI1245">
        <v>1699.49</v>
      </c>
      <c r="AJ1245">
        <v>0</v>
      </c>
      <c r="AK1245">
        <v>0</v>
      </c>
      <c r="AL1245">
        <v>0</v>
      </c>
    </row>
    <row r="1246" spans="1:38" hidden="1" x14ac:dyDescent="0.2">
      <c r="A1246">
        <v>9001369</v>
      </c>
      <c r="B1246" t="s">
        <v>8677</v>
      </c>
      <c r="C1246" t="s">
        <v>46</v>
      </c>
      <c r="D1246" t="s">
        <v>8678</v>
      </c>
      <c r="E1246" t="s">
        <v>9096</v>
      </c>
      <c r="F1246" t="s">
        <v>105</v>
      </c>
      <c r="G1246">
        <v>0</v>
      </c>
      <c r="H1246">
        <v>0</v>
      </c>
      <c r="I1246">
        <v>0</v>
      </c>
      <c r="J1246">
        <v>1</v>
      </c>
      <c r="L1246">
        <v>1703.57</v>
      </c>
      <c r="M1246">
        <v>0</v>
      </c>
      <c r="N1246">
        <v>0</v>
      </c>
      <c r="O1246">
        <v>0</v>
      </c>
      <c r="Q1246">
        <v>1703.57</v>
      </c>
      <c r="R1246">
        <v>11318.14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15000</v>
      </c>
      <c r="Y1246">
        <v>2028.96</v>
      </c>
      <c r="Z1246">
        <v>0</v>
      </c>
      <c r="AB1246">
        <v>0</v>
      </c>
      <c r="AC1246">
        <v>0</v>
      </c>
      <c r="AD1246">
        <v>1703.57</v>
      </c>
      <c r="AE1246">
        <v>0</v>
      </c>
      <c r="AF1246">
        <v>0</v>
      </c>
      <c r="AG1246">
        <v>1703.57</v>
      </c>
      <c r="AH1246">
        <v>0</v>
      </c>
      <c r="AI1246">
        <v>1703.57</v>
      </c>
      <c r="AJ1246">
        <v>0</v>
      </c>
      <c r="AK1246">
        <v>0</v>
      </c>
      <c r="AL1246">
        <v>0</v>
      </c>
    </row>
    <row r="1247" spans="1:38" hidden="1" x14ac:dyDescent="0.2">
      <c r="A1247">
        <v>9001370</v>
      </c>
      <c r="B1247" t="s">
        <v>8681</v>
      </c>
      <c r="C1247" t="s">
        <v>46</v>
      </c>
      <c r="D1247" t="s">
        <v>8682</v>
      </c>
      <c r="E1247" t="s">
        <v>9097</v>
      </c>
      <c r="F1247" t="s">
        <v>105</v>
      </c>
      <c r="G1247">
        <v>0</v>
      </c>
      <c r="H1247">
        <v>0</v>
      </c>
      <c r="I1247">
        <v>0</v>
      </c>
      <c r="J1247">
        <v>1</v>
      </c>
      <c r="L1247">
        <v>1703.57</v>
      </c>
      <c r="M1247">
        <v>0</v>
      </c>
      <c r="N1247">
        <v>0</v>
      </c>
      <c r="O1247">
        <v>0</v>
      </c>
      <c r="Q1247">
        <v>1703.57</v>
      </c>
      <c r="R1247">
        <v>11429.14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15000</v>
      </c>
      <c r="Y1247">
        <v>2028.96</v>
      </c>
      <c r="Z1247">
        <v>0</v>
      </c>
      <c r="AB1247">
        <v>0</v>
      </c>
      <c r="AC1247">
        <v>0</v>
      </c>
      <c r="AD1247">
        <v>1703.57</v>
      </c>
      <c r="AE1247">
        <v>0</v>
      </c>
      <c r="AF1247">
        <v>0</v>
      </c>
      <c r="AG1247">
        <v>1703.57</v>
      </c>
      <c r="AH1247">
        <v>0</v>
      </c>
      <c r="AI1247">
        <v>1703.57</v>
      </c>
      <c r="AJ1247">
        <v>0</v>
      </c>
      <c r="AK1247">
        <v>0</v>
      </c>
      <c r="AL1247">
        <v>0</v>
      </c>
    </row>
    <row r="1248" spans="1:38" hidden="1" x14ac:dyDescent="0.2">
      <c r="A1248">
        <v>9001371</v>
      </c>
      <c r="B1248" t="s">
        <v>8684</v>
      </c>
      <c r="C1248" t="s">
        <v>46</v>
      </c>
      <c r="D1248" t="s">
        <v>8685</v>
      </c>
      <c r="E1248" t="s">
        <v>9098</v>
      </c>
      <c r="F1248" t="s">
        <v>105</v>
      </c>
      <c r="G1248">
        <v>0</v>
      </c>
      <c r="H1248">
        <v>0</v>
      </c>
      <c r="I1248">
        <v>0</v>
      </c>
      <c r="J1248">
        <v>1</v>
      </c>
      <c r="L1248">
        <v>1703.57</v>
      </c>
      <c r="M1248">
        <v>0</v>
      </c>
      <c r="N1248">
        <v>0</v>
      </c>
      <c r="O1248">
        <v>0</v>
      </c>
      <c r="Q1248">
        <v>1703.57</v>
      </c>
      <c r="R1248">
        <v>11318.14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15000</v>
      </c>
      <c r="Y1248">
        <v>2028.96</v>
      </c>
      <c r="Z1248">
        <v>0</v>
      </c>
      <c r="AB1248">
        <v>0</v>
      </c>
      <c r="AC1248">
        <v>0</v>
      </c>
      <c r="AD1248">
        <v>1703.57</v>
      </c>
      <c r="AE1248">
        <v>0</v>
      </c>
      <c r="AF1248">
        <v>0</v>
      </c>
      <c r="AG1248">
        <v>1703.57</v>
      </c>
      <c r="AH1248">
        <v>0</v>
      </c>
      <c r="AI1248">
        <v>1703.57</v>
      </c>
      <c r="AJ1248">
        <v>0</v>
      </c>
      <c r="AK1248">
        <v>0</v>
      </c>
      <c r="AL1248">
        <v>0</v>
      </c>
    </row>
    <row r="1249" spans="1:38" hidden="1" x14ac:dyDescent="0.2">
      <c r="A1249">
        <v>9001372</v>
      </c>
      <c r="B1249" t="s">
        <v>8688</v>
      </c>
      <c r="C1249" t="s">
        <v>46</v>
      </c>
      <c r="D1249" t="s">
        <v>8689</v>
      </c>
      <c r="E1249" t="s">
        <v>9099</v>
      </c>
      <c r="F1249" t="s">
        <v>105</v>
      </c>
      <c r="G1249">
        <v>0</v>
      </c>
      <c r="H1249">
        <v>0</v>
      </c>
      <c r="I1249">
        <v>0</v>
      </c>
      <c r="J1249">
        <v>1</v>
      </c>
      <c r="L1249">
        <v>1703.57</v>
      </c>
      <c r="M1249">
        <v>0</v>
      </c>
      <c r="N1249">
        <v>0</v>
      </c>
      <c r="O1249">
        <v>0</v>
      </c>
      <c r="Q1249">
        <v>1703.57</v>
      </c>
      <c r="R1249">
        <v>11429.14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15000</v>
      </c>
      <c r="Y1249">
        <v>2028.96</v>
      </c>
      <c r="Z1249">
        <v>0</v>
      </c>
      <c r="AB1249">
        <v>0</v>
      </c>
      <c r="AC1249">
        <v>0</v>
      </c>
      <c r="AD1249">
        <v>1703.57</v>
      </c>
      <c r="AE1249">
        <v>0</v>
      </c>
      <c r="AF1249">
        <v>0</v>
      </c>
      <c r="AG1249">
        <v>1703.57</v>
      </c>
      <c r="AH1249">
        <v>0</v>
      </c>
      <c r="AI1249">
        <v>1703.57</v>
      </c>
      <c r="AJ1249">
        <v>0</v>
      </c>
      <c r="AK1249">
        <v>0</v>
      </c>
      <c r="AL1249">
        <v>0</v>
      </c>
    </row>
    <row r="1250" spans="1:38" hidden="1" x14ac:dyDescent="0.2">
      <c r="A1250">
        <v>9001373</v>
      </c>
      <c r="B1250" t="s">
        <v>8691</v>
      </c>
      <c r="C1250" t="s">
        <v>46</v>
      </c>
      <c r="D1250" t="s">
        <v>8692</v>
      </c>
      <c r="E1250" t="s">
        <v>9100</v>
      </c>
      <c r="F1250" t="s">
        <v>105</v>
      </c>
      <c r="G1250">
        <v>0</v>
      </c>
      <c r="H1250">
        <v>0</v>
      </c>
      <c r="I1250">
        <v>0</v>
      </c>
      <c r="J1250">
        <v>1</v>
      </c>
      <c r="L1250">
        <v>1703.57</v>
      </c>
      <c r="M1250">
        <v>0</v>
      </c>
      <c r="N1250">
        <v>0</v>
      </c>
      <c r="O1250">
        <v>0</v>
      </c>
      <c r="Q1250">
        <v>1703.57</v>
      </c>
      <c r="R1250">
        <v>11318.14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15000</v>
      </c>
      <c r="Y1250">
        <v>2028.96</v>
      </c>
      <c r="Z1250">
        <v>0</v>
      </c>
      <c r="AB1250">
        <v>0</v>
      </c>
      <c r="AC1250">
        <v>0</v>
      </c>
      <c r="AD1250">
        <v>1703.57</v>
      </c>
      <c r="AE1250">
        <v>0</v>
      </c>
      <c r="AF1250">
        <v>0</v>
      </c>
      <c r="AG1250">
        <v>1703.57</v>
      </c>
      <c r="AH1250">
        <v>0</v>
      </c>
      <c r="AI1250">
        <v>1703.57</v>
      </c>
      <c r="AJ1250">
        <v>0</v>
      </c>
      <c r="AK1250">
        <v>0</v>
      </c>
      <c r="AL1250">
        <v>0</v>
      </c>
    </row>
    <row r="1251" spans="1:38" hidden="1" x14ac:dyDescent="0.2">
      <c r="A1251">
        <v>9001374</v>
      </c>
      <c r="B1251" t="s">
        <v>8695</v>
      </c>
      <c r="C1251" t="s">
        <v>46</v>
      </c>
      <c r="D1251" t="s">
        <v>8696</v>
      </c>
      <c r="E1251" t="s">
        <v>9101</v>
      </c>
      <c r="F1251" t="s">
        <v>105</v>
      </c>
      <c r="G1251">
        <v>0</v>
      </c>
      <c r="H1251">
        <v>0</v>
      </c>
      <c r="I1251">
        <v>0</v>
      </c>
      <c r="J1251">
        <v>1.65</v>
      </c>
      <c r="L1251">
        <v>2810.9</v>
      </c>
      <c r="M1251">
        <v>0</v>
      </c>
      <c r="N1251">
        <v>0</v>
      </c>
      <c r="O1251">
        <v>0</v>
      </c>
      <c r="Q1251">
        <v>2810.9</v>
      </c>
      <c r="R1251">
        <v>15743.8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15000</v>
      </c>
      <c r="Y1251">
        <v>2350.4699999999998</v>
      </c>
      <c r="Z1251">
        <v>0</v>
      </c>
      <c r="AB1251">
        <v>0</v>
      </c>
      <c r="AC1251">
        <v>0</v>
      </c>
      <c r="AD1251">
        <v>2810.9</v>
      </c>
      <c r="AE1251">
        <v>0</v>
      </c>
      <c r="AF1251">
        <v>0</v>
      </c>
      <c r="AG1251">
        <v>2810.9</v>
      </c>
      <c r="AH1251">
        <v>0</v>
      </c>
      <c r="AI1251">
        <v>2810.9</v>
      </c>
      <c r="AJ1251">
        <v>0</v>
      </c>
      <c r="AK1251">
        <v>0</v>
      </c>
      <c r="AL1251">
        <v>0</v>
      </c>
    </row>
    <row r="1252" spans="1:38" hidden="1" x14ac:dyDescent="0.2">
      <c r="A1252">
        <v>9001427</v>
      </c>
      <c r="B1252" t="s">
        <v>8734</v>
      </c>
      <c r="C1252" t="s">
        <v>363</v>
      </c>
      <c r="D1252" t="s">
        <v>8735</v>
      </c>
      <c r="E1252" t="s">
        <v>9102</v>
      </c>
      <c r="F1252" t="s">
        <v>105</v>
      </c>
      <c r="G1252">
        <v>0</v>
      </c>
      <c r="H1252">
        <v>0</v>
      </c>
      <c r="I1252">
        <v>0</v>
      </c>
      <c r="J1252">
        <v>1</v>
      </c>
      <c r="L1252">
        <v>1698</v>
      </c>
      <c r="M1252">
        <v>0</v>
      </c>
      <c r="N1252">
        <v>0</v>
      </c>
      <c r="O1252">
        <v>0</v>
      </c>
      <c r="Q1252">
        <v>1698</v>
      </c>
      <c r="R1252">
        <v>11309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15000</v>
      </c>
      <c r="Y1252">
        <v>2028.96</v>
      </c>
      <c r="Z1252">
        <v>0</v>
      </c>
      <c r="AB1252">
        <v>0</v>
      </c>
      <c r="AC1252">
        <v>0</v>
      </c>
      <c r="AD1252">
        <v>1698</v>
      </c>
      <c r="AE1252">
        <v>0</v>
      </c>
      <c r="AF1252">
        <v>0</v>
      </c>
      <c r="AG1252">
        <v>1700</v>
      </c>
      <c r="AH1252">
        <v>-2</v>
      </c>
      <c r="AI1252">
        <v>1698</v>
      </c>
      <c r="AJ1252">
        <v>0</v>
      </c>
      <c r="AK1252">
        <v>0</v>
      </c>
      <c r="AL1252">
        <v>0</v>
      </c>
    </row>
    <row r="1253" spans="1:38" hidden="1" x14ac:dyDescent="0.2">
      <c r="A1253">
        <v>9001414</v>
      </c>
      <c r="B1253" t="s">
        <v>8777</v>
      </c>
      <c r="C1253" t="s">
        <v>75</v>
      </c>
      <c r="D1253" t="s">
        <v>8778</v>
      </c>
      <c r="E1253" t="s">
        <v>9103</v>
      </c>
      <c r="F1253" t="s">
        <v>105</v>
      </c>
      <c r="G1253">
        <v>0</v>
      </c>
      <c r="H1253">
        <v>0</v>
      </c>
      <c r="I1253">
        <v>0</v>
      </c>
      <c r="J1253">
        <v>1</v>
      </c>
      <c r="L1253">
        <v>1699.49</v>
      </c>
      <c r="M1253">
        <v>0</v>
      </c>
      <c r="N1253">
        <v>0</v>
      </c>
      <c r="O1253">
        <v>0</v>
      </c>
      <c r="Q1253">
        <v>1699.49</v>
      </c>
      <c r="R1253">
        <v>11310.49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15000</v>
      </c>
      <c r="Y1253">
        <v>2028.96</v>
      </c>
      <c r="Z1253">
        <v>0</v>
      </c>
      <c r="AB1253">
        <v>0</v>
      </c>
      <c r="AC1253">
        <v>0</v>
      </c>
      <c r="AD1253">
        <v>1699.49</v>
      </c>
      <c r="AE1253">
        <v>0</v>
      </c>
      <c r="AF1253">
        <v>0</v>
      </c>
      <c r="AG1253">
        <v>1700</v>
      </c>
      <c r="AH1253">
        <v>-0.50999999999999091</v>
      </c>
      <c r="AI1253">
        <v>1699.49</v>
      </c>
      <c r="AJ1253">
        <v>0</v>
      </c>
      <c r="AK1253">
        <v>0</v>
      </c>
      <c r="AL1253">
        <v>0</v>
      </c>
    </row>
    <row r="1254" spans="1:38" hidden="1" x14ac:dyDescent="0.2">
      <c r="A1254">
        <v>9001415</v>
      </c>
      <c r="B1254" t="s">
        <v>8780</v>
      </c>
      <c r="C1254" t="s">
        <v>75</v>
      </c>
      <c r="D1254" t="s">
        <v>8781</v>
      </c>
      <c r="E1254" t="s">
        <v>9104</v>
      </c>
      <c r="F1254" t="s">
        <v>105</v>
      </c>
      <c r="G1254">
        <v>0</v>
      </c>
      <c r="H1254">
        <v>0</v>
      </c>
      <c r="I1254">
        <v>0</v>
      </c>
      <c r="J1254">
        <v>1</v>
      </c>
      <c r="L1254">
        <v>1699.49</v>
      </c>
      <c r="M1254">
        <v>0</v>
      </c>
      <c r="N1254">
        <v>0</v>
      </c>
      <c r="O1254">
        <v>0</v>
      </c>
      <c r="Q1254">
        <v>1699.49</v>
      </c>
      <c r="R1254">
        <v>11421.49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15000</v>
      </c>
      <c r="Y1254">
        <v>2028.96</v>
      </c>
      <c r="Z1254">
        <v>0</v>
      </c>
      <c r="AB1254">
        <v>0</v>
      </c>
      <c r="AC1254">
        <v>0</v>
      </c>
      <c r="AD1254">
        <v>1699.49</v>
      </c>
      <c r="AE1254">
        <v>0</v>
      </c>
      <c r="AF1254">
        <v>0</v>
      </c>
      <c r="AG1254">
        <v>1700</v>
      </c>
      <c r="AH1254">
        <v>-0.50999999999999091</v>
      </c>
      <c r="AI1254">
        <v>1699.49</v>
      </c>
      <c r="AJ1254">
        <v>0</v>
      </c>
      <c r="AK1254">
        <v>0</v>
      </c>
      <c r="AL1254">
        <v>0</v>
      </c>
    </row>
    <row r="1255" spans="1:38" hidden="1" x14ac:dyDescent="0.2">
      <c r="A1255">
        <v>9001416</v>
      </c>
      <c r="B1255" t="s">
        <v>8783</v>
      </c>
      <c r="C1255" t="s">
        <v>75</v>
      </c>
      <c r="D1255" t="s">
        <v>8784</v>
      </c>
      <c r="E1255" t="s">
        <v>9105</v>
      </c>
      <c r="F1255" t="s">
        <v>105</v>
      </c>
      <c r="G1255">
        <v>0</v>
      </c>
      <c r="H1255">
        <v>0</v>
      </c>
      <c r="I1255">
        <v>0</v>
      </c>
      <c r="J1255">
        <v>1</v>
      </c>
      <c r="L1255">
        <v>1699.49</v>
      </c>
      <c r="M1255">
        <v>0</v>
      </c>
      <c r="N1255">
        <v>0</v>
      </c>
      <c r="O1255">
        <v>0</v>
      </c>
      <c r="Q1255">
        <v>1699.49</v>
      </c>
      <c r="R1255">
        <v>11421.49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15000</v>
      </c>
      <c r="Y1255">
        <v>2028.96</v>
      </c>
      <c r="Z1255">
        <v>0</v>
      </c>
      <c r="AB1255">
        <v>0</v>
      </c>
      <c r="AC1255">
        <v>0</v>
      </c>
      <c r="AD1255">
        <v>1699.49</v>
      </c>
      <c r="AE1255">
        <v>0</v>
      </c>
      <c r="AF1255">
        <v>0</v>
      </c>
      <c r="AG1255">
        <v>1700</v>
      </c>
      <c r="AH1255">
        <v>-0.50999999999999091</v>
      </c>
      <c r="AI1255">
        <v>1699.49</v>
      </c>
      <c r="AJ1255">
        <v>0</v>
      </c>
      <c r="AK1255">
        <v>0</v>
      </c>
      <c r="AL1255">
        <v>0</v>
      </c>
    </row>
    <row r="1256" spans="1:38" hidden="1" x14ac:dyDescent="0.2">
      <c r="A1256">
        <v>9001417</v>
      </c>
      <c r="B1256" t="s">
        <v>8786</v>
      </c>
      <c r="C1256" t="s">
        <v>75</v>
      </c>
      <c r="D1256" t="s">
        <v>8787</v>
      </c>
      <c r="E1256" t="s">
        <v>9106</v>
      </c>
      <c r="F1256" t="s">
        <v>105</v>
      </c>
      <c r="G1256">
        <v>0</v>
      </c>
      <c r="H1256">
        <v>0</v>
      </c>
      <c r="I1256">
        <v>0</v>
      </c>
      <c r="J1256">
        <v>1.65</v>
      </c>
      <c r="L1256">
        <v>2804.16</v>
      </c>
      <c r="M1256">
        <v>0</v>
      </c>
      <c r="N1256">
        <v>0</v>
      </c>
      <c r="O1256">
        <v>0</v>
      </c>
      <c r="Q1256">
        <v>2804.16</v>
      </c>
      <c r="R1256">
        <v>15731.16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15000</v>
      </c>
      <c r="Y1256">
        <v>2350.4699999999998</v>
      </c>
      <c r="Z1256">
        <v>0</v>
      </c>
      <c r="AB1256">
        <v>0</v>
      </c>
      <c r="AC1256">
        <v>0</v>
      </c>
      <c r="AD1256">
        <v>2804.16</v>
      </c>
      <c r="AE1256">
        <v>0</v>
      </c>
      <c r="AF1256">
        <v>0</v>
      </c>
      <c r="AG1256">
        <v>2805</v>
      </c>
      <c r="AH1256">
        <v>-0.84000000000014552</v>
      </c>
      <c r="AI1256">
        <v>2804.16</v>
      </c>
      <c r="AJ1256">
        <v>0</v>
      </c>
      <c r="AK1256">
        <v>0</v>
      </c>
      <c r="AL1256">
        <v>0</v>
      </c>
    </row>
    <row r="1257" spans="1:38" hidden="1" x14ac:dyDescent="0.2">
      <c r="A1257">
        <v>9001418</v>
      </c>
      <c r="B1257" t="s">
        <v>8790</v>
      </c>
      <c r="C1257" t="s">
        <v>75</v>
      </c>
      <c r="D1257" t="s">
        <v>8791</v>
      </c>
      <c r="E1257" t="s">
        <v>9107</v>
      </c>
      <c r="F1257" t="s">
        <v>105</v>
      </c>
      <c r="G1257">
        <v>0</v>
      </c>
      <c r="H1257">
        <v>0</v>
      </c>
      <c r="I1257">
        <v>0</v>
      </c>
      <c r="J1257">
        <v>1.65</v>
      </c>
      <c r="L1257">
        <v>2804.16</v>
      </c>
      <c r="M1257">
        <v>0</v>
      </c>
      <c r="N1257">
        <v>0</v>
      </c>
      <c r="O1257">
        <v>0</v>
      </c>
      <c r="Q1257">
        <v>2804.16</v>
      </c>
      <c r="R1257">
        <v>15731.16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15000</v>
      </c>
      <c r="Y1257">
        <v>2350.4699999999998</v>
      </c>
      <c r="Z1257">
        <v>0</v>
      </c>
      <c r="AB1257">
        <v>0</v>
      </c>
      <c r="AC1257">
        <v>0</v>
      </c>
      <c r="AD1257">
        <v>2804.16</v>
      </c>
      <c r="AE1257">
        <v>0</v>
      </c>
      <c r="AF1257">
        <v>0</v>
      </c>
      <c r="AG1257">
        <v>2805</v>
      </c>
      <c r="AH1257">
        <v>-0.84000000000014552</v>
      </c>
      <c r="AI1257">
        <v>2804.16</v>
      </c>
      <c r="AJ1257">
        <v>0</v>
      </c>
      <c r="AK1257">
        <v>0</v>
      </c>
      <c r="AL1257">
        <v>0</v>
      </c>
    </row>
    <row r="1258" spans="1:38" hidden="1" x14ac:dyDescent="0.2">
      <c r="A1258">
        <v>9001419</v>
      </c>
      <c r="B1258" t="s">
        <v>8793</v>
      </c>
      <c r="C1258" t="s">
        <v>75</v>
      </c>
      <c r="D1258" t="s">
        <v>8794</v>
      </c>
      <c r="E1258" t="s">
        <v>9108</v>
      </c>
      <c r="F1258" t="s">
        <v>105</v>
      </c>
      <c r="G1258">
        <v>0</v>
      </c>
      <c r="H1258">
        <v>0</v>
      </c>
      <c r="I1258">
        <v>0</v>
      </c>
      <c r="J1258">
        <v>1</v>
      </c>
      <c r="L1258">
        <v>1699.49</v>
      </c>
      <c r="M1258">
        <v>0</v>
      </c>
      <c r="N1258">
        <v>0</v>
      </c>
      <c r="O1258">
        <v>0</v>
      </c>
      <c r="Q1258">
        <v>1699.49</v>
      </c>
      <c r="R1258">
        <v>11310.49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15000</v>
      </c>
      <c r="Y1258">
        <v>2028.96</v>
      </c>
      <c r="Z1258">
        <v>0</v>
      </c>
      <c r="AB1258">
        <v>0</v>
      </c>
      <c r="AC1258">
        <v>0</v>
      </c>
      <c r="AD1258">
        <v>1699.49</v>
      </c>
      <c r="AE1258">
        <v>0</v>
      </c>
      <c r="AF1258">
        <v>0</v>
      </c>
      <c r="AG1258">
        <v>1700</v>
      </c>
      <c r="AH1258">
        <v>-0.50999999999999091</v>
      </c>
      <c r="AI1258">
        <v>1699.49</v>
      </c>
      <c r="AJ1258">
        <v>0</v>
      </c>
      <c r="AK1258">
        <v>0</v>
      </c>
      <c r="AL1258">
        <v>0</v>
      </c>
    </row>
    <row r="1259" spans="1:38" hidden="1" x14ac:dyDescent="0.2">
      <c r="A1259">
        <v>9001420</v>
      </c>
      <c r="B1259" t="s">
        <v>8796</v>
      </c>
      <c r="C1259" t="s">
        <v>75</v>
      </c>
      <c r="D1259" t="s">
        <v>8797</v>
      </c>
      <c r="E1259" t="s">
        <v>9109</v>
      </c>
      <c r="F1259" t="s">
        <v>105</v>
      </c>
      <c r="G1259">
        <v>0</v>
      </c>
      <c r="H1259">
        <v>0</v>
      </c>
      <c r="I1259">
        <v>0</v>
      </c>
      <c r="J1259">
        <v>1</v>
      </c>
      <c r="L1259">
        <v>1699.49</v>
      </c>
      <c r="M1259">
        <v>0</v>
      </c>
      <c r="N1259">
        <v>0</v>
      </c>
      <c r="O1259">
        <v>0</v>
      </c>
      <c r="Q1259">
        <v>1699.49</v>
      </c>
      <c r="R1259">
        <v>11310.49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15000</v>
      </c>
      <c r="Y1259">
        <v>2028.96</v>
      </c>
      <c r="Z1259">
        <v>0</v>
      </c>
      <c r="AB1259">
        <v>0</v>
      </c>
      <c r="AC1259">
        <v>0</v>
      </c>
      <c r="AD1259">
        <v>1699.49</v>
      </c>
      <c r="AE1259">
        <v>0</v>
      </c>
      <c r="AF1259">
        <v>0</v>
      </c>
      <c r="AG1259">
        <v>1700</v>
      </c>
      <c r="AH1259">
        <v>-0.50999999999999091</v>
      </c>
      <c r="AI1259">
        <v>1699.49</v>
      </c>
      <c r="AJ1259">
        <v>0</v>
      </c>
      <c r="AK1259">
        <v>0</v>
      </c>
      <c r="AL1259">
        <v>0</v>
      </c>
    </row>
    <row r="1260" spans="1:38" hidden="1" x14ac:dyDescent="0.2">
      <c r="A1260">
        <v>9001421</v>
      </c>
      <c r="B1260" t="s">
        <v>8800</v>
      </c>
      <c r="C1260" t="s">
        <v>75</v>
      </c>
      <c r="D1260" t="s">
        <v>8801</v>
      </c>
      <c r="E1260" t="s">
        <v>9110</v>
      </c>
      <c r="F1260" t="s">
        <v>105</v>
      </c>
      <c r="G1260">
        <v>0</v>
      </c>
      <c r="H1260">
        <v>0</v>
      </c>
      <c r="I1260">
        <v>0</v>
      </c>
      <c r="J1260">
        <v>1</v>
      </c>
      <c r="L1260">
        <v>1699.49</v>
      </c>
      <c r="M1260">
        <v>0</v>
      </c>
      <c r="N1260">
        <v>0</v>
      </c>
      <c r="O1260">
        <v>0</v>
      </c>
      <c r="Q1260">
        <v>1699.49</v>
      </c>
      <c r="R1260">
        <v>11310.49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15000</v>
      </c>
      <c r="Y1260">
        <v>2028.96</v>
      </c>
      <c r="Z1260">
        <v>0</v>
      </c>
      <c r="AB1260">
        <v>0</v>
      </c>
      <c r="AC1260">
        <v>0</v>
      </c>
      <c r="AD1260">
        <v>1699.49</v>
      </c>
      <c r="AE1260">
        <v>0</v>
      </c>
      <c r="AF1260">
        <v>0</v>
      </c>
      <c r="AG1260">
        <v>1700</v>
      </c>
      <c r="AH1260">
        <v>-0.50999999999999091</v>
      </c>
      <c r="AI1260">
        <v>1699.49</v>
      </c>
      <c r="AJ1260">
        <v>0</v>
      </c>
      <c r="AK1260">
        <v>0</v>
      </c>
      <c r="AL1260">
        <v>0</v>
      </c>
    </row>
    <row r="1261" spans="1:38" hidden="1" x14ac:dyDescent="0.2">
      <c r="A1261">
        <v>9001422</v>
      </c>
      <c r="B1261" t="s">
        <v>8803</v>
      </c>
      <c r="C1261" t="s">
        <v>75</v>
      </c>
      <c r="D1261" t="s">
        <v>8804</v>
      </c>
      <c r="E1261" t="s">
        <v>9111</v>
      </c>
      <c r="F1261" t="s">
        <v>105</v>
      </c>
      <c r="G1261">
        <v>0</v>
      </c>
      <c r="H1261">
        <v>0</v>
      </c>
      <c r="I1261">
        <v>0</v>
      </c>
      <c r="J1261">
        <v>1</v>
      </c>
      <c r="L1261">
        <v>1699.49</v>
      </c>
      <c r="M1261">
        <v>0</v>
      </c>
      <c r="N1261">
        <v>0</v>
      </c>
      <c r="O1261">
        <v>0</v>
      </c>
      <c r="Q1261">
        <v>1699.49</v>
      </c>
      <c r="R1261">
        <v>11310.49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15000</v>
      </c>
      <c r="Y1261">
        <v>2028.96</v>
      </c>
      <c r="Z1261">
        <v>0</v>
      </c>
      <c r="AB1261">
        <v>0</v>
      </c>
      <c r="AC1261">
        <v>0</v>
      </c>
      <c r="AD1261">
        <v>1699.49</v>
      </c>
      <c r="AE1261">
        <v>0</v>
      </c>
      <c r="AF1261">
        <v>0</v>
      </c>
      <c r="AG1261">
        <v>1700</v>
      </c>
      <c r="AH1261">
        <v>-0.50999999999999091</v>
      </c>
      <c r="AI1261">
        <v>1699.49</v>
      </c>
      <c r="AJ1261">
        <v>0</v>
      </c>
      <c r="AK1261">
        <v>0</v>
      </c>
      <c r="AL1261">
        <v>0</v>
      </c>
    </row>
    <row r="1262" spans="1:38" hidden="1" x14ac:dyDescent="0.2">
      <c r="A1262">
        <v>9001423</v>
      </c>
      <c r="B1262" t="s">
        <v>8807</v>
      </c>
      <c r="C1262" t="s">
        <v>75</v>
      </c>
      <c r="D1262" t="s">
        <v>8808</v>
      </c>
      <c r="E1262" t="s">
        <v>9112</v>
      </c>
      <c r="F1262" t="s">
        <v>105</v>
      </c>
      <c r="G1262">
        <v>0</v>
      </c>
      <c r="H1262">
        <v>0</v>
      </c>
      <c r="I1262">
        <v>0</v>
      </c>
      <c r="J1262">
        <v>1</v>
      </c>
      <c r="L1262">
        <v>1699.49</v>
      </c>
      <c r="M1262">
        <v>0</v>
      </c>
      <c r="N1262">
        <v>0</v>
      </c>
      <c r="O1262">
        <v>0</v>
      </c>
      <c r="Q1262">
        <v>1699.49</v>
      </c>
      <c r="R1262">
        <v>11310.49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15000</v>
      </c>
      <c r="Y1262">
        <v>2028.96</v>
      </c>
      <c r="Z1262">
        <v>0</v>
      </c>
      <c r="AB1262">
        <v>0</v>
      </c>
      <c r="AC1262">
        <v>0</v>
      </c>
      <c r="AD1262">
        <v>1699.49</v>
      </c>
      <c r="AE1262">
        <v>0</v>
      </c>
      <c r="AF1262">
        <v>0</v>
      </c>
      <c r="AG1262">
        <v>1700</v>
      </c>
      <c r="AH1262">
        <v>-0.50999999999999091</v>
      </c>
      <c r="AI1262">
        <v>1699.49</v>
      </c>
      <c r="AJ1262">
        <v>0</v>
      </c>
      <c r="AK1262">
        <v>0</v>
      </c>
      <c r="AL1262">
        <v>0</v>
      </c>
    </row>
    <row r="1263" spans="1:38" hidden="1" x14ac:dyDescent="0.2">
      <c r="A1263">
        <v>9001424</v>
      </c>
      <c r="B1263" t="s">
        <v>7490</v>
      </c>
      <c r="C1263" t="s">
        <v>75</v>
      </c>
      <c r="D1263" t="s">
        <v>8811</v>
      </c>
      <c r="E1263" t="s">
        <v>9113</v>
      </c>
      <c r="F1263" t="s">
        <v>105</v>
      </c>
      <c r="G1263">
        <v>0</v>
      </c>
      <c r="H1263">
        <v>0</v>
      </c>
      <c r="I1263">
        <v>0</v>
      </c>
      <c r="J1263">
        <v>1</v>
      </c>
      <c r="L1263">
        <v>1699.49</v>
      </c>
      <c r="M1263">
        <v>0</v>
      </c>
      <c r="N1263">
        <v>0</v>
      </c>
      <c r="O1263">
        <v>0</v>
      </c>
      <c r="Q1263">
        <v>1699.49</v>
      </c>
      <c r="R1263">
        <v>11310.49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15000</v>
      </c>
      <c r="Y1263">
        <v>2028.96</v>
      </c>
      <c r="Z1263">
        <v>0</v>
      </c>
      <c r="AB1263">
        <v>0</v>
      </c>
      <c r="AC1263">
        <v>0</v>
      </c>
      <c r="AD1263">
        <v>1699.49</v>
      </c>
      <c r="AE1263">
        <v>0</v>
      </c>
      <c r="AF1263">
        <v>0</v>
      </c>
      <c r="AG1263">
        <v>1700</v>
      </c>
      <c r="AH1263">
        <v>-0.50999999999999091</v>
      </c>
      <c r="AI1263">
        <v>1699.49</v>
      </c>
      <c r="AJ1263">
        <v>0</v>
      </c>
      <c r="AK1263">
        <v>0</v>
      </c>
      <c r="AL1263">
        <v>0</v>
      </c>
    </row>
    <row r="1264" spans="1:38" hidden="1" x14ac:dyDescent="0.2">
      <c r="A1264">
        <v>9001380</v>
      </c>
      <c r="B1264" t="s">
        <v>8832</v>
      </c>
      <c r="C1264" t="s">
        <v>61</v>
      </c>
      <c r="D1264" t="s">
        <v>8833</v>
      </c>
      <c r="E1264" t="s">
        <v>9114</v>
      </c>
      <c r="F1264" t="s">
        <v>105</v>
      </c>
      <c r="G1264">
        <v>0</v>
      </c>
      <c r="H1264">
        <v>0</v>
      </c>
      <c r="I1264">
        <v>0</v>
      </c>
      <c r="J1264">
        <v>1</v>
      </c>
      <c r="L1264">
        <v>1692.01</v>
      </c>
      <c r="M1264">
        <v>0</v>
      </c>
      <c r="N1264">
        <v>0</v>
      </c>
      <c r="O1264">
        <v>0</v>
      </c>
      <c r="Q1264">
        <v>1692.01</v>
      </c>
      <c r="R1264">
        <v>11293.07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15000</v>
      </c>
      <c r="Y1264">
        <v>2028.96</v>
      </c>
      <c r="Z1264">
        <v>0</v>
      </c>
      <c r="AB1264">
        <v>0</v>
      </c>
      <c r="AC1264">
        <v>0</v>
      </c>
      <c r="AD1264">
        <v>1692.01</v>
      </c>
      <c r="AE1264">
        <v>0</v>
      </c>
      <c r="AF1264">
        <v>0</v>
      </c>
      <c r="AG1264">
        <v>1690.06</v>
      </c>
      <c r="AH1264">
        <v>1.9500000000000455</v>
      </c>
      <c r="AI1264">
        <v>1692.01</v>
      </c>
      <c r="AJ1264">
        <v>0</v>
      </c>
      <c r="AK1264">
        <v>0</v>
      </c>
      <c r="AL1264">
        <v>0</v>
      </c>
    </row>
    <row r="1265" spans="1:38" hidden="1" x14ac:dyDescent="0.2">
      <c r="A1265">
        <v>9001381</v>
      </c>
      <c r="B1265" t="s">
        <v>8835</v>
      </c>
      <c r="C1265" t="s">
        <v>61</v>
      </c>
      <c r="D1265" t="s">
        <v>8836</v>
      </c>
      <c r="E1265" t="s">
        <v>9115</v>
      </c>
      <c r="F1265" t="s">
        <v>105</v>
      </c>
      <c r="G1265">
        <v>0</v>
      </c>
      <c r="H1265">
        <v>0</v>
      </c>
      <c r="I1265">
        <v>0</v>
      </c>
      <c r="J1265">
        <v>1.65</v>
      </c>
      <c r="L1265">
        <v>2791.82</v>
      </c>
      <c r="M1265">
        <v>0</v>
      </c>
      <c r="N1265">
        <v>0</v>
      </c>
      <c r="O1265">
        <v>0</v>
      </c>
      <c r="Q1265">
        <v>2791.82</v>
      </c>
      <c r="R1265">
        <v>15702.41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15000</v>
      </c>
      <c r="Y1265">
        <v>2350.4699999999998</v>
      </c>
      <c r="Z1265">
        <v>0</v>
      </c>
      <c r="AB1265">
        <v>0</v>
      </c>
      <c r="AC1265">
        <v>0</v>
      </c>
      <c r="AD1265">
        <v>2791.82</v>
      </c>
      <c r="AE1265">
        <v>0</v>
      </c>
      <c r="AF1265">
        <v>0</v>
      </c>
      <c r="AG1265">
        <v>2788.59</v>
      </c>
      <c r="AH1265">
        <v>3.2300000000000182</v>
      </c>
      <c r="AI1265">
        <v>2791.82</v>
      </c>
      <c r="AJ1265">
        <v>0</v>
      </c>
      <c r="AK1265">
        <v>0</v>
      </c>
      <c r="AL1265">
        <v>0</v>
      </c>
    </row>
    <row r="1266" spans="1:38" hidden="1" x14ac:dyDescent="0.2">
      <c r="A1266">
        <v>9001382</v>
      </c>
      <c r="B1266" t="s">
        <v>8840</v>
      </c>
      <c r="C1266" t="s">
        <v>61</v>
      </c>
      <c r="D1266" t="s">
        <v>8841</v>
      </c>
      <c r="E1266" t="s">
        <v>9116</v>
      </c>
      <c r="F1266" t="s">
        <v>105</v>
      </c>
      <c r="G1266">
        <v>0</v>
      </c>
      <c r="H1266">
        <v>0</v>
      </c>
      <c r="I1266">
        <v>0</v>
      </c>
      <c r="J1266">
        <v>1</v>
      </c>
      <c r="L1266">
        <v>1692.01</v>
      </c>
      <c r="M1266">
        <v>0</v>
      </c>
      <c r="N1266">
        <v>0</v>
      </c>
      <c r="O1266">
        <v>0</v>
      </c>
      <c r="Q1266">
        <v>1692.01</v>
      </c>
      <c r="R1266">
        <v>11293.07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15000</v>
      </c>
      <c r="Y1266">
        <v>2028.96</v>
      </c>
      <c r="Z1266">
        <v>0</v>
      </c>
      <c r="AB1266">
        <v>0</v>
      </c>
      <c r="AC1266">
        <v>0</v>
      </c>
      <c r="AD1266">
        <v>1692.01</v>
      </c>
      <c r="AE1266">
        <v>0</v>
      </c>
      <c r="AF1266">
        <v>0</v>
      </c>
      <c r="AG1266">
        <v>1690.06</v>
      </c>
      <c r="AH1266">
        <v>1.9500000000000455</v>
      </c>
      <c r="AI1266">
        <v>1692.01</v>
      </c>
      <c r="AJ1266">
        <v>0</v>
      </c>
      <c r="AK1266">
        <v>0</v>
      </c>
      <c r="AL1266">
        <v>0</v>
      </c>
    </row>
    <row r="1267" spans="1:38" hidden="1" x14ac:dyDescent="0.2">
      <c r="A1267">
        <v>9001383</v>
      </c>
      <c r="B1267" t="s">
        <v>8898</v>
      </c>
      <c r="C1267" t="s">
        <v>122</v>
      </c>
      <c r="D1267" t="s">
        <v>8899</v>
      </c>
      <c r="E1267" t="s">
        <v>9117</v>
      </c>
      <c r="F1267" t="s">
        <v>105</v>
      </c>
      <c r="G1267">
        <v>0</v>
      </c>
      <c r="H1267">
        <v>0</v>
      </c>
      <c r="I1267">
        <v>0</v>
      </c>
      <c r="J1267">
        <v>1</v>
      </c>
      <c r="L1267">
        <v>1650</v>
      </c>
      <c r="M1267">
        <v>0</v>
      </c>
      <c r="N1267">
        <v>0</v>
      </c>
      <c r="O1267">
        <v>0</v>
      </c>
      <c r="Q1267">
        <v>1650</v>
      </c>
      <c r="R1267">
        <v>11211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15000</v>
      </c>
      <c r="Y1267">
        <v>2028.96</v>
      </c>
      <c r="Z1267">
        <v>0</v>
      </c>
      <c r="AB1267">
        <v>0</v>
      </c>
      <c r="AC1267">
        <v>0</v>
      </c>
      <c r="AD1267">
        <v>1650</v>
      </c>
      <c r="AE1267">
        <v>0</v>
      </c>
      <c r="AF1267">
        <v>0</v>
      </c>
      <c r="AG1267">
        <v>1650</v>
      </c>
      <c r="AH1267">
        <v>0</v>
      </c>
      <c r="AI1267">
        <v>1650</v>
      </c>
      <c r="AJ1267">
        <v>0</v>
      </c>
      <c r="AK1267">
        <v>0</v>
      </c>
      <c r="AL1267">
        <v>0</v>
      </c>
    </row>
    <row r="1268" spans="1:38" hidden="1" x14ac:dyDescent="0.2">
      <c r="A1268">
        <v>9001384</v>
      </c>
      <c r="B1268" t="s">
        <v>8900</v>
      </c>
      <c r="C1268" t="s">
        <v>122</v>
      </c>
      <c r="D1268" t="s">
        <v>8901</v>
      </c>
      <c r="E1268" t="s">
        <v>9118</v>
      </c>
      <c r="F1268" t="s">
        <v>105</v>
      </c>
      <c r="G1268">
        <v>0</v>
      </c>
      <c r="H1268">
        <v>0</v>
      </c>
      <c r="I1268">
        <v>0</v>
      </c>
      <c r="J1268">
        <v>1.65</v>
      </c>
      <c r="L1268">
        <v>2475</v>
      </c>
      <c r="M1268">
        <v>0</v>
      </c>
      <c r="N1268">
        <v>50</v>
      </c>
      <c r="O1268">
        <v>0</v>
      </c>
      <c r="Q1268">
        <v>2525</v>
      </c>
      <c r="R1268">
        <v>15011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15000</v>
      </c>
      <c r="Y1268">
        <v>2350.4699999999998</v>
      </c>
      <c r="Z1268">
        <v>0</v>
      </c>
      <c r="AB1268">
        <v>0</v>
      </c>
      <c r="AC1268">
        <v>0</v>
      </c>
      <c r="AD1268">
        <v>2525</v>
      </c>
      <c r="AE1268">
        <v>0</v>
      </c>
      <c r="AF1268">
        <v>0</v>
      </c>
      <c r="AG1268">
        <v>2475</v>
      </c>
      <c r="AH1268">
        <v>50</v>
      </c>
      <c r="AI1268">
        <v>2525</v>
      </c>
      <c r="AJ1268">
        <v>0</v>
      </c>
      <c r="AK1268">
        <v>0</v>
      </c>
      <c r="AL1268">
        <v>0</v>
      </c>
    </row>
    <row r="1269" spans="1:38" hidden="1" x14ac:dyDescent="0.2">
      <c r="A1269">
        <v>9001385</v>
      </c>
      <c r="B1269" t="s">
        <v>8903</v>
      </c>
      <c r="C1269" t="s">
        <v>122</v>
      </c>
      <c r="D1269" t="s">
        <v>8904</v>
      </c>
      <c r="E1269" t="s">
        <v>9119</v>
      </c>
      <c r="F1269" t="s">
        <v>105</v>
      </c>
      <c r="G1269">
        <v>0</v>
      </c>
      <c r="H1269">
        <v>0</v>
      </c>
      <c r="I1269">
        <v>0</v>
      </c>
      <c r="J1269">
        <v>1</v>
      </c>
      <c r="L1269">
        <v>1650</v>
      </c>
      <c r="M1269">
        <v>0</v>
      </c>
      <c r="N1269">
        <v>50</v>
      </c>
      <c r="O1269">
        <v>0</v>
      </c>
      <c r="Q1269">
        <v>1700</v>
      </c>
      <c r="R1269">
        <v>11261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15000</v>
      </c>
      <c r="Y1269">
        <v>2028.96</v>
      </c>
      <c r="Z1269">
        <v>0</v>
      </c>
      <c r="AB1269">
        <v>0</v>
      </c>
      <c r="AC1269">
        <v>0</v>
      </c>
      <c r="AD1269">
        <v>1700</v>
      </c>
      <c r="AE1269">
        <v>0</v>
      </c>
      <c r="AF1269">
        <v>0</v>
      </c>
      <c r="AG1269">
        <v>1650</v>
      </c>
      <c r="AH1269">
        <v>50</v>
      </c>
      <c r="AI1269">
        <v>1700</v>
      </c>
      <c r="AJ1269">
        <v>0</v>
      </c>
      <c r="AK1269">
        <v>0</v>
      </c>
      <c r="AL1269">
        <v>0</v>
      </c>
    </row>
    <row r="1270" spans="1:38" hidden="1" x14ac:dyDescent="0.2">
      <c r="A1270">
        <v>9001386</v>
      </c>
      <c r="B1270" t="s">
        <v>8906</v>
      </c>
      <c r="C1270" t="s">
        <v>122</v>
      </c>
      <c r="D1270" t="s">
        <v>8907</v>
      </c>
      <c r="E1270" t="s">
        <v>9120</v>
      </c>
      <c r="F1270" t="s">
        <v>105</v>
      </c>
      <c r="G1270">
        <v>0</v>
      </c>
      <c r="H1270">
        <v>0</v>
      </c>
      <c r="I1270">
        <v>0</v>
      </c>
      <c r="J1270">
        <v>1</v>
      </c>
      <c r="L1270">
        <v>1650</v>
      </c>
      <c r="M1270">
        <v>0</v>
      </c>
      <c r="N1270">
        <v>0</v>
      </c>
      <c r="O1270">
        <v>0</v>
      </c>
      <c r="Q1270">
        <v>1650</v>
      </c>
      <c r="R1270">
        <v>11211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15000</v>
      </c>
      <c r="Y1270">
        <v>2028.96</v>
      </c>
      <c r="Z1270">
        <v>0</v>
      </c>
      <c r="AB1270">
        <v>0</v>
      </c>
      <c r="AC1270">
        <v>0</v>
      </c>
      <c r="AD1270">
        <v>1650</v>
      </c>
      <c r="AE1270">
        <v>0</v>
      </c>
      <c r="AF1270">
        <v>0</v>
      </c>
      <c r="AG1270">
        <v>1650</v>
      </c>
      <c r="AH1270">
        <v>0</v>
      </c>
      <c r="AI1270">
        <v>1650</v>
      </c>
      <c r="AJ1270">
        <v>0</v>
      </c>
      <c r="AK1270">
        <v>0</v>
      </c>
      <c r="AL1270">
        <v>0</v>
      </c>
    </row>
    <row r="1271" spans="1:38" hidden="1" x14ac:dyDescent="0.2">
      <c r="A1271">
        <v>9001387</v>
      </c>
      <c r="B1271" t="s">
        <v>8909</v>
      </c>
      <c r="C1271" t="s">
        <v>122</v>
      </c>
      <c r="D1271" t="s">
        <v>8910</v>
      </c>
      <c r="E1271" t="s">
        <v>9121</v>
      </c>
      <c r="F1271" t="s">
        <v>105</v>
      </c>
      <c r="G1271">
        <v>0</v>
      </c>
      <c r="H1271">
        <v>0</v>
      </c>
      <c r="I1271">
        <v>0</v>
      </c>
      <c r="J1271">
        <v>1</v>
      </c>
      <c r="L1271">
        <v>1650</v>
      </c>
      <c r="M1271">
        <v>0</v>
      </c>
      <c r="N1271">
        <v>0</v>
      </c>
      <c r="O1271">
        <v>0</v>
      </c>
      <c r="Q1271">
        <v>1650</v>
      </c>
      <c r="R1271">
        <v>11211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15000</v>
      </c>
      <c r="Y1271">
        <v>2028.96</v>
      </c>
      <c r="Z1271">
        <v>0</v>
      </c>
      <c r="AB1271">
        <v>0</v>
      </c>
      <c r="AC1271">
        <v>0</v>
      </c>
      <c r="AD1271">
        <v>1650</v>
      </c>
      <c r="AE1271">
        <v>0</v>
      </c>
      <c r="AF1271">
        <v>0</v>
      </c>
      <c r="AG1271">
        <v>1650</v>
      </c>
      <c r="AH1271">
        <v>0</v>
      </c>
      <c r="AI1271">
        <v>1650</v>
      </c>
      <c r="AJ1271">
        <v>0</v>
      </c>
      <c r="AK1271">
        <v>0</v>
      </c>
      <c r="AL1271">
        <v>0</v>
      </c>
    </row>
    <row r="1272" spans="1:38" hidden="1" x14ac:dyDescent="0.2">
      <c r="A1272">
        <v>9001388</v>
      </c>
      <c r="B1272" t="s">
        <v>8912</v>
      </c>
      <c r="C1272" t="s">
        <v>122</v>
      </c>
      <c r="D1272" t="s">
        <v>8913</v>
      </c>
      <c r="E1272" t="s">
        <v>9122</v>
      </c>
      <c r="F1272" t="s">
        <v>105</v>
      </c>
      <c r="G1272">
        <v>0</v>
      </c>
      <c r="H1272">
        <v>0</v>
      </c>
      <c r="I1272">
        <v>0</v>
      </c>
      <c r="J1272">
        <v>1</v>
      </c>
      <c r="L1272">
        <v>1650</v>
      </c>
      <c r="M1272">
        <v>0</v>
      </c>
      <c r="N1272">
        <v>0</v>
      </c>
      <c r="O1272">
        <v>0</v>
      </c>
      <c r="Q1272">
        <v>1650</v>
      </c>
      <c r="R1272">
        <v>11211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15000</v>
      </c>
      <c r="Y1272">
        <v>2028.96</v>
      </c>
      <c r="Z1272">
        <v>0</v>
      </c>
      <c r="AB1272">
        <v>0</v>
      </c>
      <c r="AC1272">
        <v>0</v>
      </c>
      <c r="AD1272">
        <v>1650</v>
      </c>
      <c r="AE1272">
        <v>0</v>
      </c>
      <c r="AF1272">
        <v>0</v>
      </c>
      <c r="AG1272">
        <v>1650</v>
      </c>
      <c r="AH1272">
        <v>0</v>
      </c>
      <c r="AI1272">
        <v>1650</v>
      </c>
      <c r="AJ1272">
        <v>0</v>
      </c>
      <c r="AK1272">
        <v>0</v>
      </c>
      <c r="AL1272">
        <v>0</v>
      </c>
    </row>
    <row r="1273" spans="1:38" hidden="1" x14ac:dyDescent="0.2">
      <c r="A1273">
        <v>9001389</v>
      </c>
      <c r="B1273" t="s">
        <v>8915</v>
      </c>
      <c r="C1273" t="s">
        <v>122</v>
      </c>
      <c r="D1273" t="s">
        <v>8916</v>
      </c>
      <c r="E1273" t="s">
        <v>9123</v>
      </c>
      <c r="F1273" t="s">
        <v>105</v>
      </c>
      <c r="G1273">
        <v>0</v>
      </c>
      <c r="H1273">
        <v>0</v>
      </c>
      <c r="I1273">
        <v>0</v>
      </c>
      <c r="J1273">
        <v>1</v>
      </c>
      <c r="L1273">
        <v>1650</v>
      </c>
      <c r="M1273">
        <v>0</v>
      </c>
      <c r="N1273">
        <v>0</v>
      </c>
      <c r="O1273">
        <v>0</v>
      </c>
      <c r="Q1273">
        <v>1650</v>
      </c>
      <c r="R1273">
        <v>11211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15000</v>
      </c>
      <c r="Y1273">
        <v>2028.96</v>
      </c>
      <c r="Z1273">
        <v>0</v>
      </c>
      <c r="AB1273">
        <v>0</v>
      </c>
      <c r="AC1273">
        <v>0</v>
      </c>
      <c r="AD1273">
        <v>1650</v>
      </c>
      <c r="AE1273">
        <v>0</v>
      </c>
      <c r="AF1273">
        <v>0</v>
      </c>
      <c r="AG1273">
        <v>1650</v>
      </c>
      <c r="AH1273">
        <v>0</v>
      </c>
      <c r="AI1273">
        <v>1650</v>
      </c>
      <c r="AJ1273">
        <v>0</v>
      </c>
      <c r="AK1273">
        <v>0</v>
      </c>
      <c r="AL1273">
        <v>0</v>
      </c>
    </row>
    <row r="1274" spans="1:38" hidden="1" x14ac:dyDescent="0.2">
      <c r="A1274">
        <v>9001390</v>
      </c>
      <c r="B1274" t="s">
        <v>8918</v>
      </c>
      <c r="C1274" t="s">
        <v>122</v>
      </c>
      <c r="D1274" t="s">
        <v>8919</v>
      </c>
      <c r="E1274" t="s">
        <v>9124</v>
      </c>
      <c r="F1274" t="s">
        <v>105</v>
      </c>
      <c r="G1274">
        <v>0</v>
      </c>
      <c r="H1274">
        <v>0</v>
      </c>
      <c r="I1274">
        <v>0</v>
      </c>
      <c r="J1274">
        <v>1</v>
      </c>
      <c r="L1274">
        <v>1650</v>
      </c>
      <c r="M1274">
        <v>0</v>
      </c>
      <c r="N1274">
        <v>0</v>
      </c>
      <c r="O1274">
        <v>0</v>
      </c>
      <c r="Q1274">
        <v>1650</v>
      </c>
      <c r="R1274">
        <v>11311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15000</v>
      </c>
      <c r="Y1274">
        <v>2028.96</v>
      </c>
      <c r="Z1274">
        <v>0</v>
      </c>
      <c r="AB1274">
        <v>0</v>
      </c>
      <c r="AC1274">
        <v>0</v>
      </c>
      <c r="AD1274">
        <v>1650</v>
      </c>
      <c r="AE1274">
        <v>0</v>
      </c>
      <c r="AF1274">
        <v>0</v>
      </c>
      <c r="AG1274">
        <v>1750</v>
      </c>
      <c r="AH1274">
        <v>-100</v>
      </c>
      <c r="AI1274">
        <v>1650</v>
      </c>
      <c r="AJ1274">
        <v>0</v>
      </c>
      <c r="AK1274">
        <v>0</v>
      </c>
      <c r="AL1274">
        <v>0</v>
      </c>
    </row>
    <row r="1275" spans="1:38" hidden="1" x14ac:dyDescent="0.2">
      <c r="A1275">
        <v>9001391</v>
      </c>
      <c r="B1275" t="s">
        <v>8921</v>
      </c>
      <c r="C1275" t="s">
        <v>122</v>
      </c>
      <c r="D1275" t="s">
        <v>8922</v>
      </c>
      <c r="E1275" t="s">
        <v>9125</v>
      </c>
      <c r="F1275" t="s">
        <v>105</v>
      </c>
      <c r="G1275">
        <v>0</v>
      </c>
      <c r="H1275">
        <v>0</v>
      </c>
      <c r="I1275">
        <v>0</v>
      </c>
      <c r="J1275">
        <v>1</v>
      </c>
      <c r="L1275">
        <v>1650</v>
      </c>
      <c r="M1275">
        <v>0</v>
      </c>
      <c r="N1275">
        <v>0</v>
      </c>
      <c r="O1275">
        <v>0</v>
      </c>
      <c r="Q1275">
        <v>1650</v>
      </c>
      <c r="R1275">
        <v>11361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15000</v>
      </c>
      <c r="Y1275">
        <v>2028.96</v>
      </c>
      <c r="Z1275">
        <v>0</v>
      </c>
      <c r="AB1275">
        <v>0</v>
      </c>
      <c r="AC1275">
        <v>0</v>
      </c>
      <c r="AD1275">
        <v>1650</v>
      </c>
      <c r="AE1275">
        <v>0</v>
      </c>
      <c r="AF1275">
        <v>0</v>
      </c>
      <c r="AG1275">
        <v>1800</v>
      </c>
      <c r="AH1275">
        <v>-150</v>
      </c>
      <c r="AI1275">
        <v>1650</v>
      </c>
      <c r="AJ1275">
        <v>0</v>
      </c>
      <c r="AK1275">
        <v>0</v>
      </c>
      <c r="AL1275">
        <v>0</v>
      </c>
    </row>
    <row r="1276" spans="1:38" hidden="1" x14ac:dyDescent="0.2">
      <c r="A1276">
        <v>9001392</v>
      </c>
      <c r="B1276" t="s">
        <v>8924</v>
      </c>
      <c r="C1276" t="s">
        <v>122</v>
      </c>
      <c r="D1276" t="s">
        <v>8925</v>
      </c>
      <c r="E1276" t="s">
        <v>9126</v>
      </c>
      <c r="F1276" t="s">
        <v>105</v>
      </c>
      <c r="G1276">
        <v>0</v>
      </c>
      <c r="H1276">
        <v>0</v>
      </c>
      <c r="I1276">
        <v>0</v>
      </c>
      <c r="J1276">
        <v>1</v>
      </c>
      <c r="L1276">
        <v>1650</v>
      </c>
      <c r="M1276">
        <v>0</v>
      </c>
      <c r="N1276">
        <v>0</v>
      </c>
      <c r="O1276">
        <v>0</v>
      </c>
      <c r="Q1276">
        <v>1650</v>
      </c>
      <c r="R1276">
        <v>11211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15000</v>
      </c>
      <c r="Y1276">
        <v>2028.96</v>
      </c>
      <c r="Z1276">
        <v>0</v>
      </c>
      <c r="AB1276">
        <v>0</v>
      </c>
      <c r="AC1276">
        <v>0</v>
      </c>
      <c r="AD1276">
        <v>1650</v>
      </c>
      <c r="AE1276">
        <v>0</v>
      </c>
      <c r="AF1276">
        <v>0</v>
      </c>
      <c r="AG1276">
        <v>1650</v>
      </c>
      <c r="AH1276">
        <v>0</v>
      </c>
      <c r="AI1276">
        <v>1650</v>
      </c>
      <c r="AJ1276">
        <v>0</v>
      </c>
      <c r="AK1276">
        <v>0</v>
      </c>
      <c r="AL1276">
        <v>0</v>
      </c>
    </row>
    <row r="1277" spans="1:38" hidden="1" x14ac:dyDescent="0.2">
      <c r="A1277">
        <v>9001393</v>
      </c>
      <c r="B1277" t="s">
        <v>8963</v>
      </c>
      <c r="C1277" t="s">
        <v>278</v>
      </c>
      <c r="D1277" t="s">
        <v>8964</v>
      </c>
      <c r="E1277" t="s">
        <v>9127</v>
      </c>
      <c r="F1277" t="s">
        <v>105</v>
      </c>
      <c r="G1277">
        <v>0</v>
      </c>
      <c r="H1277">
        <v>0</v>
      </c>
      <c r="I1277">
        <v>0</v>
      </c>
      <c r="J1277">
        <v>1</v>
      </c>
      <c r="L1277">
        <v>1264.42</v>
      </c>
      <c r="M1277">
        <v>0</v>
      </c>
      <c r="N1277">
        <v>0</v>
      </c>
      <c r="O1277">
        <v>50</v>
      </c>
      <c r="Q1277">
        <v>1214.42</v>
      </c>
      <c r="R1277">
        <v>10757.82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15000</v>
      </c>
      <c r="Y1277">
        <v>2028.96</v>
      </c>
      <c r="Z1277">
        <v>0</v>
      </c>
      <c r="AB1277">
        <v>0</v>
      </c>
      <c r="AC1277">
        <v>0</v>
      </c>
      <c r="AD1277">
        <v>1214.42</v>
      </c>
      <c r="AE1277">
        <v>0</v>
      </c>
      <c r="AF1277">
        <v>0</v>
      </c>
      <c r="AG1277">
        <v>1632.4</v>
      </c>
      <c r="AH1277">
        <v>-417.98</v>
      </c>
      <c r="AI1277">
        <v>1214.42</v>
      </c>
      <c r="AJ1277">
        <v>0</v>
      </c>
      <c r="AK1277">
        <v>0</v>
      </c>
      <c r="AL1277">
        <v>0</v>
      </c>
    </row>
    <row r="1278" spans="1:38" hidden="1" x14ac:dyDescent="0.2">
      <c r="A1278">
        <v>9001394</v>
      </c>
      <c r="B1278" t="s">
        <v>8966</v>
      </c>
      <c r="C1278" t="s">
        <v>278</v>
      </c>
      <c r="D1278" t="s">
        <v>8967</v>
      </c>
      <c r="E1278" t="s">
        <v>9128</v>
      </c>
      <c r="F1278" t="s">
        <v>105</v>
      </c>
      <c r="G1278">
        <v>0</v>
      </c>
      <c r="H1278">
        <v>0</v>
      </c>
      <c r="I1278">
        <v>0</v>
      </c>
      <c r="J1278">
        <v>1</v>
      </c>
      <c r="L1278">
        <v>1610.83</v>
      </c>
      <c r="M1278">
        <v>0</v>
      </c>
      <c r="N1278">
        <v>50</v>
      </c>
      <c r="O1278">
        <v>0</v>
      </c>
      <c r="Q1278">
        <v>1660.83</v>
      </c>
      <c r="R1278">
        <v>11203.22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15000</v>
      </c>
      <c r="Y1278">
        <v>2028.96</v>
      </c>
      <c r="Z1278">
        <v>0</v>
      </c>
      <c r="AB1278">
        <v>0</v>
      </c>
      <c r="AC1278">
        <v>0</v>
      </c>
      <c r="AD1278">
        <v>1660.83</v>
      </c>
      <c r="AE1278">
        <v>0</v>
      </c>
      <c r="AF1278">
        <v>0</v>
      </c>
      <c r="AG1278">
        <v>1631.39</v>
      </c>
      <c r="AH1278">
        <v>29.439999999999827</v>
      </c>
      <c r="AI1278">
        <v>1660.83</v>
      </c>
      <c r="AJ1278">
        <v>0</v>
      </c>
      <c r="AK1278">
        <v>0</v>
      </c>
      <c r="AL1278">
        <v>0</v>
      </c>
    </row>
    <row r="1279" spans="1:38" hidden="1" x14ac:dyDescent="0.2">
      <c r="A1279">
        <v>9001395</v>
      </c>
      <c r="B1279" t="s">
        <v>8969</v>
      </c>
      <c r="C1279" t="s">
        <v>278</v>
      </c>
      <c r="D1279" t="s">
        <v>8970</v>
      </c>
      <c r="E1279" t="s">
        <v>9129</v>
      </c>
      <c r="F1279" t="s">
        <v>105</v>
      </c>
      <c r="G1279">
        <v>0</v>
      </c>
      <c r="H1279">
        <v>0</v>
      </c>
      <c r="I1279">
        <v>0</v>
      </c>
      <c r="J1279">
        <v>1</v>
      </c>
      <c r="L1279">
        <v>1545.43</v>
      </c>
      <c r="M1279">
        <v>0</v>
      </c>
      <c r="N1279">
        <v>0</v>
      </c>
      <c r="O1279">
        <v>50</v>
      </c>
      <c r="Q1279">
        <v>1495.43</v>
      </c>
      <c r="R1279">
        <v>10953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15000</v>
      </c>
      <c r="Y1279">
        <v>2028.96</v>
      </c>
      <c r="Z1279">
        <v>0</v>
      </c>
      <c r="AB1279">
        <v>0</v>
      </c>
      <c r="AC1279">
        <v>0</v>
      </c>
      <c r="AD1279">
        <v>1495.43</v>
      </c>
      <c r="AE1279">
        <v>0</v>
      </c>
      <c r="AF1279">
        <v>0</v>
      </c>
      <c r="AG1279">
        <v>1546.57</v>
      </c>
      <c r="AH1279">
        <v>-51.139999999999873</v>
      </c>
      <c r="AI1279">
        <v>1495.43</v>
      </c>
      <c r="AJ1279">
        <v>0</v>
      </c>
      <c r="AK1279">
        <v>0</v>
      </c>
      <c r="AL1279">
        <v>0</v>
      </c>
    </row>
    <row r="1280" spans="1:38" hidden="1" x14ac:dyDescent="0.2">
      <c r="A1280">
        <v>9001396</v>
      </c>
      <c r="B1280" t="s">
        <v>8972</v>
      </c>
      <c r="C1280" t="s">
        <v>278</v>
      </c>
      <c r="D1280" t="s">
        <v>8973</v>
      </c>
      <c r="E1280" t="s">
        <v>9130</v>
      </c>
      <c r="F1280" t="s">
        <v>105</v>
      </c>
      <c r="G1280">
        <v>0</v>
      </c>
      <c r="H1280">
        <v>0</v>
      </c>
      <c r="I1280">
        <v>0</v>
      </c>
      <c r="J1280">
        <v>1</v>
      </c>
      <c r="L1280">
        <v>1650.78</v>
      </c>
      <c r="M1280">
        <v>0</v>
      </c>
      <c r="N1280">
        <v>50</v>
      </c>
      <c r="O1280">
        <v>0</v>
      </c>
      <c r="Q1280">
        <v>1700.78</v>
      </c>
      <c r="R1280">
        <v>11243.17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15000</v>
      </c>
      <c r="Y1280">
        <v>2028.96</v>
      </c>
      <c r="Z1280">
        <v>0</v>
      </c>
      <c r="AB1280">
        <v>0</v>
      </c>
      <c r="AC1280">
        <v>0</v>
      </c>
      <c r="AD1280">
        <v>1700.78</v>
      </c>
      <c r="AE1280">
        <v>0</v>
      </c>
      <c r="AF1280">
        <v>0</v>
      </c>
      <c r="AG1280">
        <v>1631.39</v>
      </c>
      <c r="AH1280">
        <v>69.389999999999873</v>
      </c>
      <c r="AI1280">
        <v>1700.78</v>
      </c>
      <c r="AJ1280">
        <v>0</v>
      </c>
      <c r="AK1280">
        <v>0</v>
      </c>
      <c r="AL1280">
        <v>0</v>
      </c>
    </row>
    <row r="1281" spans="1:38" hidden="1" x14ac:dyDescent="0.2">
      <c r="A1281">
        <v>9001397</v>
      </c>
      <c r="B1281" t="s">
        <v>8975</v>
      </c>
      <c r="C1281" t="s">
        <v>278</v>
      </c>
      <c r="D1281" t="s">
        <v>8976</v>
      </c>
      <c r="E1281" t="s">
        <v>9131</v>
      </c>
      <c r="F1281" t="s">
        <v>105</v>
      </c>
      <c r="G1281">
        <v>0</v>
      </c>
      <c r="H1281">
        <v>0</v>
      </c>
      <c r="I1281">
        <v>0</v>
      </c>
      <c r="J1281">
        <v>1</v>
      </c>
      <c r="L1281">
        <v>1622.08</v>
      </c>
      <c r="M1281">
        <v>0</v>
      </c>
      <c r="N1281">
        <v>0</v>
      </c>
      <c r="O1281">
        <v>0</v>
      </c>
      <c r="Q1281">
        <v>1622.08</v>
      </c>
      <c r="R1281">
        <v>11093.95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15000</v>
      </c>
      <c r="Y1281">
        <v>2028.96</v>
      </c>
      <c r="Z1281">
        <v>0</v>
      </c>
      <c r="AB1281">
        <v>0</v>
      </c>
      <c r="AC1281">
        <v>0</v>
      </c>
      <c r="AD1281">
        <v>1622.08</v>
      </c>
      <c r="AE1281">
        <v>0</v>
      </c>
      <c r="AF1281">
        <v>0</v>
      </c>
      <c r="AG1281">
        <v>1560.87</v>
      </c>
      <c r="AH1281">
        <v>61.210000000000036</v>
      </c>
      <c r="AI1281">
        <v>1622.08</v>
      </c>
      <c r="AJ1281">
        <v>0</v>
      </c>
      <c r="AK1281">
        <v>0</v>
      </c>
      <c r="AL1281">
        <v>0</v>
      </c>
    </row>
    <row r="1282" spans="1:38" hidden="1" x14ac:dyDescent="0.2">
      <c r="A1282">
        <v>9001398</v>
      </c>
      <c r="B1282" t="s">
        <v>8977</v>
      </c>
      <c r="C1282" t="s">
        <v>278</v>
      </c>
      <c r="D1282" t="s">
        <v>8978</v>
      </c>
      <c r="E1282" t="s">
        <v>9132</v>
      </c>
      <c r="F1282" t="s">
        <v>105</v>
      </c>
      <c r="G1282">
        <v>0</v>
      </c>
      <c r="H1282">
        <v>0</v>
      </c>
      <c r="I1282">
        <v>0</v>
      </c>
      <c r="J1282">
        <v>1</v>
      </c>
      <c r="L1282">
        <v>1649.41</v>
      </c>
      <c r="M1282">
        <v>0</v>
      </c>
      <c r="N1282">
        <v>0</v>
      </c>
      <c r="O1282">
        <v>0</v>
      </c>
      <c r="Q1282">
        <v>1649.41</v>
      </c>
      <c r="R1282">
        <v>11217.23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15000</v>
      </c>
      <c r="Y1282">
        <v>2028.96</v>
      </c>
      <c r="Z1282">
        <v>0</v>
      </c>
      <c r="AB1282">
        <v>0</v>
      </c>
      <c r="AC1282">
        <v>0</v>
      </c>
      <c r="AD1282">
        <v>1649.41</v>
      </c>
      <c r="AE1282">
        <v>0</v>
      </c>
      <c r="AF1282">
        <v>0</v>
      </c>
      <c r="AG1282">
        <v>1656.82</v>
      </c>
      <c r="AH1282">
        <v>-7.4099999999998545</v>
      </c>
      <c r="AI1282">
        <v>1649.41</v>
      </c>
      <c r="AJ1282">
        <v>0</v>
      </c>
      <c r="AK1282">
        <v>0</v>
      </c>
      <c r="AL1282">
        <v>0</v>
      </c>
    </row>
    <row r="1283" spans="1:38" hidden="1" x14ac:dyDescent="0.2">
      <c r="A1283">
        <v>9001399</v>
      </c>
      <c r="B1283" t="s">
        <v>8980</v>
      </c>
      <c r="C1283" t="s">
        <v>278</v>
      </c>
      <c r="D1283" t="s">
        <v>8981</v>
      </c>
      <c r="E1283" t="s">
        <v>9133</v>
      </c>
      <c r="F1283" t="s">
        <v>105</v>
      </c>
      <c r="G1283">
        <v>0</v>
      </c>
      <c r="H1283">
        <v>0</v>
      </c>
      <c r="I1283">
        <v>0</v>
      </c>
      <c r="J1283">
        <v>1</v>
      </c>
      <c r="L1283">
        <v>1716.97</v>
      </c>
      <c r="M1283">
        <v>0</v>
      </c>
      <c r="N1283">
        <v>50</v>
      </c>
      <c r="O1283">
        <v>0</v>
      </c>
      <c r="Q1283">
        <v>1766.97</v>
      </c>
      <c r="R1283">
        <v>11369.34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15000</v>
      </c>
      <c r="Y1283">
        <v>2028.96</v>
      </c>
      <c r="Z1283">
        <v>0</v>
      </c>
      <c r="AB1283">
        <v>0</v>
      </c>
      <c r="AC1283">
        <v>0</v>
      </c>
      <c r="AD1283">
        <v>1766.97</v>
      </c>
      <c r="AE1283">
        <v>0</v>
      </c>
      <c r="AF1283">
        <v>0</v>
      </c>
      <c r="AG1283">
        <v>1691.37</v>
      </c>
      <c r="AH1283">
        <v>75.600000000000136</v>
      </c>
      <c r="AI1283">
        <v>1766.97</v>
      </c>
      <c r="AJ1283">
        <v>0</v>
      </c>
      <c r="AK1283">
        <v>0</v>
      </c>
      <c r="AL1283">
        <v>0</v>
      </c>
    </row>
    <row r="1284" spans="1:38" hidden="1" x14ac:dyDescent="0.2">
      <c r="A1284">
        <v>9001400</v>
      </c>
      <c r="B1284" t="s">
        <v>8983</v>
      </c>
      <c r="C1284" t="s">
        <v>278</v>
      </c>
      <c r="D1284" t="s">
        <v>8984</v>
      </c>
      <c r="E1284" t="s">
        <v>9134</v>
      </c>
      <c r="F1284" t="s">
        <v>105</v>
      </c>
      <c r="G1284">
        <v>0</v>
      </c>
      <c r="H1284">
        <v>0</v>
      </c>
      <c r="I1284">
        <v>0</v>
      </c>
      <c r="J1284">
        <v>1</v>
      </c>
      <c r="L1284">
        <v>1514.13</v>
      </c>
      <c r="M1284">
        <v>0</v>
      </c>
      <c r="N1284">
        <v>0</v>
      </c>
      <c r="O1284">
        <v>0</v>
      </c>
      <c r="Q1284">
        <v>1514.13</v>
      </c>
      <c r="R1284">
        <v>10685.529999999999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15000</v>
      </c>
      <c r="Y1284">
        <v>2028.96</v>
      </c>
      <c r="Z1284">
        <v>0</v>
      </c>
      <c r="AB1284">
        <v>0</v>
      </c>
      <c r="AC1284">
        <v>0</v>
      </c>
      <c r="AD1284">
        <v>1514.13</v>
      </c>
      <c r="AE1284">
        <v>0</v>
      </c>
      <c r="AF1284">
        <v>0</v>
      </c>
      <c r="AG1284">
        <v>1260.4000000000001</v>
      </c>
      <c r="AH1284">
        <v>253.73000000000002</v>
      </c>
      <c r="AI1284">
        <v>1514.13</v>
      </c>
      <c r="AJ1284">
        <v>0</v>
      </c>
      <c r="AK1284">
        <v>0</v>
      </c>
      <c r="AL1284">
        <v>0</v>
      </c>
    </row>
    <row r="1285" spans="1:38" hidden="1" x14ac:dyDescent="0.2">
      <c r="A1285">
        <v>9001401</v>
      </c>
      <c r="B1285" t="s">
        <v>8986</v>
      </c>
      <c r="C1285" t="s">
        <v>278</v>
      </c>
      <c r="D1285" t="s">
        <v>8987</v>
      </c>
      <c r="E1285" t="s">
        <v>9135</v>
      </c>
      <c r="F1285" t="s">
        <v>105</v>
      </c>
      <c r="G1285">
        <v>0</v>
      </c>
      <c r="H1285">
        <v>0</v>
      </c>
      <c r="I1285">
        <v>0</v>
      </c>
      <c r="J1285">
        <v>1.65</v>
      </c>
      <c r="L1285">
        <v>2817.41</v>
      </c>
      <c r="M1285">
        <v>0</v>
      </c>
      <c r="N1285">
        <v>100</v>
      </c>
      <c r="O1285">
        <v>0</v>
      </c>
      <c r="Q1285">
        <v>2917.41</v>
      </c>
      <c r="R1285">
        <v>15714.119999999999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15000</v>
      </c>
      <c r="Y1285">
        <v>2350.4699999999998</v>
      </c>
      <c r="Z1285">
        <v>0</v>
      </c>
      <c r="AB1285">
        <v>0</v>
      </c>
      <c r="AC1285">
        <v>0</v>
      </c>
      <c r="AD1285">
        <v>2917.41</v>
      </c>
      <c r="AE1285">
        <v>0</v>
      </c>
      <c r="AF1285">
        <v>0</v>
      </c>
      <c r="AG1285">
        <v>2765.71</v>
      </c>
      <c r="AH1285">
        <v>151.69999999999982</v>
      </c>
      <c r="AI1285">
        <v>2917.41</v>
      </c>
      <c r="AJ1285">
        <v>0</v>
      </c>
      <c r="AK1285">
        <v>0</v>
      </c>
      <c r="AL1285">
        <v>0</v>
      </c>
    </row>
    <row r="1286" spans="1:38" hidden="1" x14ac:dyDescent="0.2">
      <c r="A1286">
        <v>9001402</v>
      </c>
      <c r="B1286" t="s">
        <v>8989</v>
      </c>
      <c r="C1286" t="s">
        <v>278</v>
      </c>
      <c r="D1286" t="s">
        <v>8990</v>
      </c>
      <c r="E1286" t="s">
        <v>9136</v>
      </c>
      <c r="F1286" t="s">
        <v>105</v>
      </c>
      <c r="G1286">
        <v>0</v>
      </c>
      <c r="H1286">
        <v>0</v>
      </c>
      <c r="I1286">
        <v>0</v>
      </c>
      <c r="J1286">
        <v>1</v>
      </c>
      <c r="L1286">
        <v>1660.11</v>
      </c>
      <c r="M1286">
        <v>0</v>
      </c>
      <c r="N1286">
        <v>93</v>
      </c>
      <c r="O1286">
        <v>0</v>
      </c>
      <c r="Q1286">
        <v>1753.11</v>
      </c>
      <c r="R1286">
        <v>11432.25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15000</v>
      </c>
      <c r="Y1286">
        <v>2028.96</v>
      </c>
      <c r="Z1286">
        <v>0</v>
      </c>
      <c r="AB1286">
        <v>0</v>
      </c>
      <c r="AC1286">
        <v>0</v>
      </c>
      <c r="AD1286">
        <v>1753.11</v>
      </c>
      <c r="AE1286">
        <v>0</v>
      </c>
      <c r="AF1286">
        <v>0</v>
      </c>
      <c r="AG1286">
        <v>1654.14</v>
      </c>
      <c r="AH1286">
        <v>98.9699999999998</v>
      </c>
      <c r="AI1286">
        <v>1753.11</v>
      </c>
      <c r="AJ1286">
        <v>0</v>
      </c>
      <c r="AK1286">
        <v>0</v>
      </c>
      <c r="AL1286">
        <v>0</v>
      </c>
    </row>
    <row r="1287" spans="1:38" hidden="1" x14ac:dyDescent="0.2">
      <c r="A1287">
        <v>9001403</v>
      </c>
      <c r="B1287" t="s">
        <v>8992</v>
      </c>
      <c r="C1287" t="s">
        <v>278</v>
      </c>
      <c r="D1287" t="s">
        <v>8993</v>
      </c>
      <c r="E1287" t="s">
        <v>9137</v>
      </c>
      <c r="F1287" t="s">
        <v>105</v>
      </c>
      <c r="G1287">
        <v>0</v>
      </c>
      <c r="H1287">
        <v>0</v>
      </c>
      <c r="I1287">
        <v>0</v>
      </c>
      <c r="J1287">
        <v>1</v>
      </c>
      <c r="L1287">
        <v>1660.11</v>
      </c>
      <c r="M1287">
        <v>0</v>
      </c>
      <c r="N1287">
        <v>0</v>
      </c>
      <c r="O1287">
        <v>0</v>
      </c>
      <c r="Q1287">
        <v>1660.11</v>
      </c>
      <c r="R1287">
        <v>11275.25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15000</v>
      </c>
      <c r="Y1287">
        <v>2028.96</v>
      </c>
      <c r="Z1287">
        <v>0</v>
      </c>
      <c r="AB1287">
        <v>0</v>
      </c>
      <c r="AC1287">
        <v>0</v>
      </c>
      <c r="AD1287">
        <v>1660.11</v>
      </c>
      <c r="AE1287">
        <v>0</v>
      </c>
      <c r="AF1287">
        <v>0</v>
      </c>
      <c r="AG1287">
        <v>1654.14</v>
      </c>
      <c r="AH1287">
        <v>5.9699999999997999</v>
      </c>
      <c r="AI1287">
        <v>1660.11</v>
      </c>
      <c r="AJ1287">
        <v>0</v>
      </c>
      <c r="AK1287">
        <v>0</v>
      </c>
      <c r="AL1287">
        <v>0</v>
      </c>
    </row>
    <row r="1288" spans="1:38" hidden="1" x14ac:dyDescent="0.2">
      <c r="A1288">
        <v>9001404</v>
      </c>
      <c r="B1288" t="s">
        <v>8995</v>
      </c>
      <c r="C1288" t="s">
        <v>278</v>
      </c>
      <c r="D1288" t="s">
        <v>8996</v>
      </c>
      <c r="E1288" t="s">
        <v>9138</v>
      </c>
      <c r="F1288" t="s">
        <v>105</v>
      </c>
      <c r="G1288">
        <v>0</v>
      </c>
      <c r="H1288">
        <v>0</v>
      </c>
      <c r="I1288">
        <v>0</v>
      </c>
      <c r="J1288">
        <v>1</v>
      </c>
      <c r="L1288">
        <v>1660.11</v>
      </c>
      <c r="M1288">
        <v>0</v>
      </c>
      <c r="N1288">
        <v>93</v>
      </c>
      <c r="O1288">
        <v>0</v>
      </c>
      <c r="Q1288">
        <v>1753.11</v>
      </c>
      <c r="R1288">
        <v>11432.25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15000</v>
      </c>
      <c r="Y1288">
        <v>2028.96</v>
      </c>
      <c r="Z1288">
        <v>0</v>
      </c>
      <c r="AB1288">
        <v>0</v>
      </c>
      <c r="AC1288">
        <v>0</v>
      </c>
      <c r="AD1288">
        <v>1753.11</v>
      </c>
      <c r="AE1288">
        <v>0</v>
      </c>
      <c r="AF1288">
        <v>0</v>
      </c>
      <c r="AG1288">
        <v>1654.14</v>
      </c>
      <c r="AH1288">
        <v>98.9699999999998</v>
      </c>
      <c r="AI1288">
        <v>1753.11</v>
      </c>
      <c r="AJ1288">
        <v>0</v>
      </c>
      <c r="AK1288">
        <v>0</v>
      </c>
      <c r="AL1288">
        <v>0</v>
      </c>
    </row>
    <row r="1289" spans="1:38" hidden="1" x14ac:dyDescent="0.2">
      <c r="A1289">
        <v>9001405</v>
      </c>
      <c r="B1289" t="s">
        <v>8998</v>
      </c>
      <c r="C1289" t="s">
        <v>278</v>
      </c>
      <c r="D1289" t="s">
        <v>8999</v>
      </c>
      <c r="E1289" t="s">
        <v>9139</v>
      </c>
      <c r="F1289" t="s">
        <v>105</v>
      </c>
      <c r="G1289">
        <v>0</v>
      </c>
      <c r="H1289">
        <v>0</v>
      </c>
      <c r="I1289">
        <v>0</v>
      </c>
      <c r="J1289">
        <v>1</v>
      </c>
      <c r="L1289">
        <v>1649.41</v>
      </c>
      <c r="M1289">
        <v>0</v>
      </c>
      <c r="N1289">
        <v>0</v>
      </c>
      <c r="O1289">
        <v>0</v>
      </c>
      <c r="Q1289">
        <v>1649.41</v>
      </c>
      <c r="R1289">
        <v>11217.23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15000</v>
      </c>
      <c r="Y1289">
        <v>2028.96</v>
      </c>
      <c r="Z1289">
        <v>0</v>
      </c>
      <c r="AB1289">
        <v>0</v>
      </c>
      <c r="AC1289">
        <v>0</v>
      </c>
      <c r="AD1289">
        <v>1649.41</v>
      </c>
      <c r="AE1289">
        <v>0</v>
      </c>
      <c r="AF1289">
        <v>0</v>
      </c>
      <c r="AG1289">
        <v>1656.82</v>
      </c>
      <c r="AH1289">
        <v>-7.4099999999998545</v>
      </c>
      <c r="AI1289">
        <v>1649.41</v>
      </c>
      <c r="AJ1289">
        <v>0</v>
      </c>
      <c r="AK1289">
        <v>0</v>
      </c>
      <c r="AL1289">
        <v>0</v>
      </c>
    </row>
    <row r="1290" spans="1:38" hidden="1" x14ac:dyDescent="0.2">
      <c r="A1290">
        <v>9001406</v>
      </c>
      <c r="B1290" t="s">
        <v>9002</v>
      </c>
      <c r="C1290" t="s">
        <v>278</v>
      </c>
      <c r="D1290" t="s">
        <v>9004</v>
      </c>
      <c r="E1290" t="s">
        <v>9140</v>
      </c>
      <c r="F1290" t="s">
        <v>105</v>
      </c>
      <c r="G1290">
        <v>0</v>
      </c>
      <c r="H1290">
        <v>7253</v>
      </c>
      <c r="I1290">
        <v>0</v>
      </c>
      <c r="J1290">
        <v>0</v>
      </c>
      <c r="L1290">
        <v>7175.47</v>
      </c>
      <c r="M1290">
        <v>0</v>
      </c>
      <c r="N1290">
        <v>0</v>
      </c>
      <c r="O1290">
        <v>0</v>
      </c>
      <c r="Q1290">
        <v>7175.47</v>
      </c>
      <c r="R1290">
        <v>26675.59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15000</v>
      </c>
      <c r="Y1290">
        <v>5379</v>
      </c>
      <c r="Z1290">
        <v>188.9</v>
      </c>
      <c r="AB1290">
        <v>54.18</v>
      </c>
      <c r="AC1290">
        <v>134.72</v>
      </c>
      <c r="AD1290">
        <v>7040.75</v>
      </c>
      <c r="AE1290">
        <v>54.18</v>
      </c>
      <c r="AF1290">
        <v>80.539999999999992</v>
      </c>
      <c r="AG1290">
        <v>7121.94</v>
      </c>
      <c r="AH1290">
        <v>-81.1899999999996</v>
      </c>
      <c r="AI1290">
        <v>7175.47</v>
      </c>
      <c r="AJ1290">
        <v>0</v>
      </c>
      <c r="AK1290">
        <v>0</v>
      </c>
      <c r="AL1290">
        <v>134.72</v>
      </c>
    </row>
    <row r="1291" spans="1:38" hidden="1" x14ac:dyDescent="0.2">
      <c r="A1291">
        <v>9001375</v>
      </c>
      <c r="B1291" t="s">
        <v>364</v>
      </c>
      <c r="C1291" t="s">
        <v>426</v>
      </c>
      <c r="D1291" t="s">
        <v>9040</v>
      </c>
      <c r="E1291" t="s">
        <v>9141</v>
      </c>
      <c r="F1291" t="s">
        <v>105</v>
      </c>
      <c r="G1291">
        <v>0</v>
      </c>
      <c r="H1291">
        <v>0</v>
      </c>
      <c r="I1291">
        <v>0</v>
      </c>
      <c r="J1291">
        <v>1</v>
      </c>
      <c r="L1291">
        <v>1671.17</v>
      </c>
      <c r="M1291">
        <v>0</v>
      </c>
      <c r="N1291">
        <v>0</v>
      </c>
      <c r="O1291">
        <v>0</v>
      </c>
      <c r="Q1291">
        <v>1671.17</v>
      </c>
      <c r="R1291">
        <v>11253.960000000001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15000</v>
      </c>
      <c r="Y1291">
        <v>2028.96</v>
      </c>
      <c r="Z1291">
        <v>0</v>
      </c>
      <c r="AB1291">
        <v>0</v>
      </c>
      <c r="AC1291">
        <v>0</v>
      </c>
      <c r="AD1291">
        <v>1671.17</v>
      </c>
      <c r="AE1291">
        <v>0</v>
      </c>
      <c r="AF1291">
        <v>0</v>
      </c>
      <c r="AG1291">
        <v>1671.79</v>
      </c>
      <c r="AH1291">
        <v>-0.61999999999989086</v>
      </c>
      <c r="AI1291">
        <v>1671.17</v>
      </c>
      <c r="AJ1291">
        <v>0</v>
      </c>
      <c r="AK1291">
        <v>0</v>
      </c>
      <c r="AL1291">
        <v>0</v>
      </c>
    </row>
    <row r="1292" spans="1:38" hidden="1" x14ac:dyDescent="0.2">
      <c r="A1292">
        <v>9001376</v>
      </c>
      <c r="B1292" t="s">
        <v>9042</v>
      </c>
      <c r="C1292" t="s">
        <v>426</v>
      </c>
      <c r="D1292" t="s">
        <v>9043</v>
      </c>
      <c r="E1292" t="s">
        <v>9142</v>
      </c>
      <c r="F1292" t="s">
        <v>105</v>
      </c>
      <c r="G1292">
        <v>0</v>
      </c>
      <c r="H1292">
        <v>0</v>
      </c>
      <c r="I1292">
        <v>0</v>
      </c>
      <c r="J1292">
        <v>1</v>
      </c>
      <c r="L1292">
        <v>1671.17</v>
      </c>
      <c r="M1292">
        <v>0</v>
      </c>
      <c r="N1292">
        <v>0</v>
      </c>
      <c r="O1292">
        <v>0</v>
      </c>
      <c r="Q1292">
        <v>1671.17</v>
      </c>
      <c r="R1292">
        <v>11253.960000000001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15000</v>
      </c>
      <c r="Y1292">
        <v>2028.96</v>
      </c>
      <c r="Z1292">
        <v>0</v>
      </c>
      <c r="AB1292">
        <v>0</v>
      </c>
      <c r="AC1292">
        <v>0</v>
      </c>
      <c r="AD1292">
        <v>1671.17</v>
      </c>
      <c r="AE1292">
        <v>0</v>
      </c>
      <c r="AF1292">
        <v>0</v>
      </c>
      <c r="AG1292">
        <v>1671.79</v>
      </c>
      <c r="AH1292">
        <v>-0.61999999999989086</v>
      </c>
      <c r="AI1292">
        <v>1671.17</v>
      </c>
      <c r="AJ1292">
        <v>0</v>
      </c>
      <c r="AK1292">
        <v>0</v>
      </c>
      <c r="AL1292">
        <v>0</v>
      </c>
    </row>
    <row r="1293" spans="1:38" hidden="1" x14ac:dyDescent="0.2">
      <c r="A1293">
        <v>9001377</v>
      </c>
      <c r="B1293" t="s">
        <v>9046</v>
      </c>
      <c r="C1293" t="s">
        <v>426</v>
      </c>
      <c r="D1293" t="s">
        <v>9047</v>
      </c>
      <c r="E1293" t="s">
        <v>9143</v>
      </c>
      <c r="F1293" t="s">
        <v>105</v>
      </c>
      <c r="G1293">
        <v>0</v>
      </c>
      <c r="H1293">
        <v>0</v>
      </c>
      <c r="I1293">
        <v>0</v>
      </c>
      <c r="J1293">
        <v>1.65</v>
      </c>
      <c r="L1293">
        <v>2804.96</v>
      </c>
      <c r="M1293">
        <v>0</v>
      </c>
      <c r="N1293">
        <v>0</v>
      </c>
      <c r="O1293">
        <v>0</v>
      </c>
      <c r="Q1293">
        <v>2804.96</v>
      </c>
      <c r="R1293">
        <v>15608.369999999999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15000</v>
      </c>
      <c r="Y1293">
        <v>2350.4699999999998</v>
      </c>
      <c r="Z1293">
        <v>0</v>
      </c>
      <c r="AB1293">
        <v>0</v>
      </c>
      <c r="AC1293">
        <v>0</v>
      </c>
      <c r="AD1293">
        <v>2804.96</v>
      </c>
      <c r="AE1293">
        <v>0</v>
      </c>
      <c r="AF1293">
        <v>0</v>
      </c>
      <c r="AG1293">
        <v>2792.41</v>
      </c>
      <c r="AH1293">
        <v>12.550000000000182</v>
      </c>
      <c r="AI1293">
        <v>2804.96</v>
      </c>
      <c r="AJ1293">
        <v>0</v>
      </c>
      <c r="AK1293">
        <v>0</v>
      </c>
      <c r="AL1293">
        <v>0</v>
      </c>
    </row>
    <row r="1294" spans="1:38" hidden="1" x14ac:dyDescent="0.2">
      <c r="A1294">
        <v>9001378</v>
      </c>
      <c r="B1294" t="s">
        <v>1450</v>
      </c>
      <c r="C1294" t="s">
        <v>426</v>
      </c>
      <c r="D1294" t="s">
        <v>9049</v>
      </c>
      <c r="E1294" t="s">
        <v>9144</v>
      </c>
      <c r="F1294" t="s">
        <v>105</v>
      </c>
      <c r="G1294">
        <v>0</v>
      </c>
      <c r="H1294">
        <v>0</v>
      </c>
      <c r="I1294">
        <v>0</v>
      </c>
      <c r="J1294">
        <v>1.65</v>
      </c>
      <c r="L1294">
        <v>2806.18</v>
      </c>
      <c r="M1294">
        <v>0</v>
      </c>
      <c r="N1294">
        <v>0</v>
      </c>
      <c r="O1294">
        <v>0</v>
      </c>
      <c r="Q1294">
        <v>2806.18</v>
      </c>
      <c r="R1294">
        <v>15593.74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15000</v>
      </c>
      <c r="Y1294">
        <v>2350.4699999999998</v>
      </c>
      <c r="Z1294">
        <v>0</v>
      </c>
      <c r="AB1294">
        <v>0</v>
      </c>
      <c r="AC1294">
        <v>0</v>
      </c>
      <c r="AD1294">
        <v>2806.18</v>
      </c>
      <c r="AE1294">
        <v>0</v>
      </c>
      <c r="AF1294">
        <v>0</v>
      </c>
      <c r="AG1294">
        <v>2776.56</v>
      </c>
      <c r="AH1294">
        <v>29.619999999999891</v>
      </c>
      <c r="AI1294">
        <v>2806.18</v>
      </c>
      <c r="AJ1294">
        <v>0</v>
      </c>
      <c r="AK1294">
        <v>0</v>
      </c>
      <c r="AL1294">
        <v>0</v>
      </c>
    </row>
    <row r="1295" spans="1:38" hidden="1" x14ac:dyDescent="0.2">
      <c r="A1295">
        <v>9001379</v>
      </c>
      <c r="B1295" t="s">
        <v>9053</v>
      </c>
      <c r="C1295" t="s">
        <v>426</v>
      </c>
      <c r="D1295" t="s">
        <v>9054</v>
      </c>
      <c r="E1295" t="s">
        <v>9145</v>
      </c>
      <c r="F1295" t="s">
        <v>105</v>
      </c>
      <c r="G1295">
        <v>0</v>
      </c>
      <c r="H1295">
        <v>0</v>
      </c>
      <c r="I1295">
        <v>0</v>
      </c>
      <c r="J1295">
        <v>1</v>
      </c>
      <c r="L1295">
        <v>1693.9</v>
      </c>
      <c r="M1295">
        <v>0</v>
      </c>
      <c r="N1295">
        <v>0</v>
      </c>
      <c r="O1295">
        <v>0</v>
      </c>
      <c r="Q1295">
        <v>1693.9</v>
      </c>
      <c r="R1295">
        <v>11301.25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15000</v>
      </c>
      <c r="Y1295">
        <v>2028.96</v>
      </c>
      <c r="Z1295">
        <v>0</v>
      </c>
      <c r="AB1295">
        <v>0</v>
      </c>
      <c r="AC1295">
        <v>0</v>
      </c>
      <c r="AD1295">
        <v>1693.9</v>
      </c>
      <c r="AE1295">
        <v>0</v>
      </c>
      <c r="AF1295">
        <v>0</v>
      </c>
      <c r="AG1295">
        <v>1696.35</v>
      </c>
      <c r="AH1295">
        <v>-2.4499999999998181</v>
      </c>
      <c r="AI1295">
        <v>1693.9</v>
      </c>
      <c r="AJ1295">
        <v>0</v>
      </c>
      <c r="AK1295">
        <v>0</v>
      </c>
      <c r="AL1295">
        <v>0</v>
      </c>
    </row>
    <row r="1296" spans="1:38" hidden="1" x14ac:dyDescent="0.2">
      <c r="A1296">
        <v>9001407</v>
      </c>
      <c r="B1296" t="s">
        <v>9069</v>
      </c>
      <c r="C1296" t="s">
        <v>927</v>
      </c>
      <c r="D1296" t="s">
        <v>9070</v>
      </c>
      <c r="E1296" t="s">
        <v>9146</v>
      </c>
      <c r="F1296" t="s">
        <v>105</v>
      </c>
      <c r="G1296">
        <v>0</v>
      </c>
      <c r="H1296">
        <v>0</v>
      </c>
      <c r="I1296">
        <v>0</v>
      </c>
      <c r="J1296">
        <v>1</v>
      </c>
      <c r="L1296">
        <v>1600</v>
      </c>
      <c r="M1296">
        <v>0</v>
      </c>
      <c r="N1296">
        <v>0</v>
      </c>
      <c r="O1296">
        <v>0</v>
      </c>
      <c r="Q1296">
        <v>1600</v>
      </c>
      <c r="R1296">
        <v>11111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15000</v>
      </c>
      <c r="Y1296">
        <v>2028.96</v>
      </c>
      <c r="Z1296">
        <v>0</v>
      </c>
      <c r="AB1296">
        <v>0</v>
      </c>
      <c r="AC1296">
        <v>0</v>
      </c>
      <c r="AD1296">
        <v>1600</v>
      </c>
      <c r="AE1296">
        <v>0</v>
      </c>
      <c r="AF1296">
        <v>0</v>
      </c>
      <c r="AG1296">
        <v>1600</v>
      </c>
      <c r="AH1296">
        <v>0</v>
      </c>
      <c r="AI1296">
        <v>1600</v>
      </c>
      <c r="AJ1296">
        <v>0</v>
      </c>
      <c r="AK1296">
        <v>0</v>
      </c>
      <c r="AL1296">
        <v>0</v>
      </c>
    </row>
    <row r="1297" spans="1:38" hidden="1" x14ac:dyDescent="0.2">
      <c r="A1297">
        <v>9001408</v>
      </c>
      <c r="B1297" t="s">
        <v>9072</v>
      </c>
      <c r="C1297" t="s">
        <v>927</v>
      </c>
      <c r="D1297" t="s">
        <v>9073</v>
      </c>
      <c r="E1297" t="s">
        <v>9147</v>
      </c>
      <c r="F1297" t="s">
        <v>105</v>
      </c>
      <c r="G1297">
        <v>0</v>
      </c>
      <c r="H1297">
        <v>0</v>
      </c>
      <c r="I1297">
        <v>0</v>
      </c>
      <c r="J1297">
        <v>1</v>
      </c>
      <c r="L1297">
        <v>1600</v>
      </c>
      <c r="M1297">
        <v>0</v>
      </c>
      <c r="N1297">
        <v>0</v>
      </c>
      <c r="O1297">
        <v>0</v>
      </c>
      <c r="Q1297">
        <v>1600</v>
      </c>
      <c r="R1297">
        <v>11222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15000</v>
      </c>
      <c r="Y1297">
        <v>2028.96</v>
      </c>
      <c r="Z1297">
        <v>0</v>
      </c>
      <c r="AB1297">
        <v>0</v>
      </c>
      <c r="AC1297">
        <v>0</v>
      </c>
      <c r="AD1297">
        <v>1600</v>
      </c>
      <c r="AE1297">
        <v>0</v>
      </c>
      <c r="AF1297">
        <v>0</v>
      </c>
      <c r="AG1297">
        <v>1600</v>
      </c>
      <c r="AH1297">
        <v>0</v>
      </c>
      <c r="AI1297">
        <v>1600</v>
      </c>
      <c r="AJ1297">
        <v>0</v>
      </c>
      <c r="AK1297">
        <v>0</v>
      </c>
      <c r="AL1297">
        <v>0</v>
      </c>
    </row>
    <row r="1298" spans="1:38" hidden="1" x14ac:dyDescent="0.2">
      <c r="A1298">
        <v>9001409</v>
      </c>
      <c r="B1298" t="s">
        <v>9076</v>
      </c>
      <c r="C1298" t="s">
        <v>927</v>
      </c>
      <c r="D1298" t="s">
        <v>9077</v>
      </c>
      <c r="E1298" t="s">
        <v>9148</v>
      </c>
      <c r="F1298" t="s">
        <v>105</v>
      </c>
      <c r="G1298">
        <v>0</v>
      </c>
      <c r="H1298">
        <v>0</v>
      </c>
      <c r="I1298">
        <v>0</v>
      </c>
      <c r="J1298">
        <v>1</v>
      </c>
      <c r="L1298">
        <v>1600</v>
      </c>
      <c r="M1298">
        <v>0</v>
      </c>
      <c r="N1298">
        <v>0</v>
      </c>
      <c r="O1298">
        <v>0</v>
      </c>
      <c r="Q1298">
        <v>1600</v>
      </c>
      <c r="R1298">
        <v>11111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15000</v>
      </c>
      <c r="Y1298">
        <v>2028.96</v>
      </c>
      <c r="Z1298">
        <v>0</v>
      </c>
      <c r="AB1298">
        <v>0</v>
      </c>
      <c r="AC1298">
        <v>0</v>
      </c>
      <c r="AD1298">
        <v>1600</v>
      </c>
      <c r="AE1298">
        <v>0</v>
      </c>
      <c r="AF1298">
        <v>0</v>
      </c>
      <c r="AG1298">
        <v>1600</v>
      </c>
      <c r="AH1298">
        <v>0</v>
      </c>
      <c r="AI1298">
        <v>1600</v>
      </c>
      <c r="AJ1298">
        <v>0</v>
      </c>
      <c r="AK1298">
        <v>0</v>
      </c>
      <c r="AL1298">
        <v>0</v>
      </c>
    </row>
    <row r="1299" spans="1:38" hidden="1" x14ac:dyDescent="0.2">
      <c r="A1299">
        <v>9001410</v>
      </c>
      <c r="B1299" t="s">
        <v>9079</v>
      </c>
      <c r="C1299" t="s">
        <v>927</v>
      </c>
      <c r="D1299" t="s">
        <v>9080</v>
      </c>
      <c r="E1299" t="s">
        <v>9149</v>
      </c>
      <c r="F1299" t="s">
        <v>105</v>
      </c>
      <c r="G1299">
        <v>0</v>
      </c>
      <c r="H1299">
        <v>0</v>
      </c>
      <c r="I1299">
        <v>0</v>
      </c>
      <c r="J1299">
        <v>1</v>
      </c>
      <c r="L1299">
        <v>1600</v>
      </c>
      <c r="M1299">
        <v>0</v>
      </c>
      <c r="N1299">
        <v>0</v>
      </c>
      <c r="O1299">
        <v>0</v>
      </c>
      <c r="Q1299">
        <v>1600</v>
      </c>
      <c r="R1299">
        <v>11222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15000</v>
      </c>
      <c r="Y1299">
        <v>2028.96</v>
      </c>
      <c r="Z1299">
        <v>0</v>
      </c>
      <c r="AB1299">
        <v>0</v>
      </c>
      <c r="AC1299">
        <v>0</v>
      </c>
      <c r="AD1299">
        <v>1600</v>
      </c>
      <c r="AE1299">
        <v>0</v>
      </c>
      <c r="AF1299">
        <v>0</v>
      </c>
      <c r="AG1299">
        <v>1600</v>
      </c>
      <c r="AH1299">
        <v>0</v>
      </c>
      <c r="AI1299">
        <v>1600</v>
      </c>
      <c r="AJ1299">
        <v>0</v>
      </c>
      <c r="AK1299">
        <v>0</v>
      </c>
      <c r="AL1299">
        <v>0</v>
      </c>
    </row>
    <row r="1300" spans="1:38" hidden="1" x14ac:dyDescent="0.2">
      <c r="A1300">
        <v>9001411</v>
      </c>
      <c r="B1300" t="s">
        <v>9082</v>
      </c>
      <c r="C1300" t="s">
        <v>927</v>
      </c>
      <c r="D1300" t="s">
        <v>9083</v>
      </c>
      <c r="E1300" t="s">
        <v>9150</v>
      </c>
      <c r="F1300" t="s">
        <v>105</v>
      </c>
      <c r="G1300">
        <v>0</v>
      </c>
      <c r="H1300">
        <v>0</v>
      </c>
      <c r="I1300">
        <v>0</v>
      </c>
      <c r="J1300">
        <v>1</v>
      </c>
      <c r="L1300">
        <v>1600</v>
      </c>
      <c r="M1300">
        <v>0</v>
      </c>
      <c r="N1300">
        <v>0</v>
      </c>
      <c r="O1300">
        <v>0</v>
      </c>
      <c r="Q1300">
        <v>1600</v>
      </c>
      <c r="R1300">
        <v>11111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15000</v>
      </c>
      <c r="Y1300">
        <v>2028.96</v>
      </c>
      <c r="Z1300">
        <v>0</v>
      </c>
      <c r="AB1300">
        <v>0</v>
      </c>
      <c r="AC1300">
        <v>0</v>
      </c>
      <c r="AD1300">
        <v>1600</v>
      </c>
      <c r="AE1300">
        <v>0</v>
      </c>
      <c r="AF1300">
        <v>0</v>
      </c>
      <c r="AG1300">
        <v>1600</v>
      </c>
      <c r="AH1300">
        <v>0</v>
      </c>
      <c r="AI1300">
        <v>1600</v>
      </c>
      <c r="AJ1300">
        <v>0</v>
      </c>
      <c r="AK1300">
        <v>0</v>
      </c>
      <c r="AL1300">
        <v>0</v>
      </c>
    </row>
    <row r="1301" spans="1:38" hidden="1" x14ac:dyDescent="0.2">
      <c r="A1301">
        <v>9001412</v>
      </c>
      <c r="B1301" t="s">
        <v>1731</v>
      </c>
      <c r="C1301" t="s">
        <v>927</v>
      </c>
      <c r="D1301" t="s">
        <v>9085</v>
      </c>
      <c r="E1301" t="s">
        <v>9151</v>
      </c>
      <c r="F1301" t="s">
        <v>105</v>
      </c>
      <c r="G1301">
        <v>0</v>
      </c>
      <c r="H1301">
        <v>0</v>
      </c>
      <c r="I1301">
        <v>0</v>
      </c>
      <c r="J1301">
        <v>1</v>
      </c>
      <c r="L1301">
        <v>1600</v>
      </c>
      <c r="M1301">
        <v>0</v>
      </c>
      <c r="N1301">
        <v>0</v>
      </c>
      <c r="O1301">
        <v>0</v>
      </c>
      <c r="Q1301">
        <v>1600</v>
      </c>
      <c r="R1301">
        <v>11111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15000</v>
      </c>
      <c r="Y1301">
        <v>2028.96</v>
      </c>
      <c r="Z1301">
        <v>0</v>
      </c>
      <c r="AB1301">
        <v>0</v>
      </c>
      <c r="AC1301">
        <v>0</v>
      </c>
      <c r="AD1301">
        <v>1600</v>
      </c>
      <c r="AE1301">
        <v>0</v>
      </c>
      <c r="AF1301">
        <v>0</v>
      </c>
      <c r="AG1301">
        <v>1600</v>
      </c>
      <c r="AH1301">
        <v>0</v>
      </c>
      <c r="AI1301">
        <v>1600</v>
      </c>
      <c r="AJ1301">
        <v>0</v>
      </c>
      <c r="AK1301">
        <v>0</v>
      </c>
      <c r="AL1301">
        <v>0</v>
      </c>
    </row>
    <row r="1302" spans="1:38" hidden="1" x14ac:dyDescent="0.2">
      <c r="A1302">
        <v>9001413</v>
      </c>
      <c r="B1302" t="s">
        <v>9086</v>
      </c>
      <c r="C1302" t="s">
        <v>927</v>
      </c>
      <c r="D1302" t="s">
        <v>9087</v>
      </c>
      <c r="E1302" t="s">
        <v>9152</v>
      </c>
      <c r="F1302" t="s">
        <v>105</v>
      </c>
      <c r="G1302">
        <v>0</v>
      </c>
      <c r="H1302">
        <v>0</v>
      </c>
      <c r="I1302">
        <v>0</v>
      </c>
      <c r="J1302">
        <v>1</v>
      </c>
      <c r="L1302">
        <v>1600</v>
      </c>
      <c r="M1302">
        <v>0</v>
      </c>
      <c r="N1302">
        <v>0</v>
      </c>
      <c r="O1302">
        <v>0</v>
      </c>
      <c r="Q1302">
        <v>1600</v>
      </c>
      <c r="R1302">
        <v>11111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15000</v>
      </c>
      <c r="Y1302">
        <v>2028.96</v>
      </c>
      <c r="Z1302">
        <v>0</v>
      </c>
      <c r="AB1302">
        <v>0</v>
      </c>
      <c r="AC1302">
        <v>0</v>
      </c>
      <c r="AD1302">
        <v>1600</v>
      </c>
      <c r="AE1302">
        <v>0</v>
      </c>
      <c r="AF1302">
        <v>0</v>
      </c>
      <c r="AG1302">
        <v>1600</v>
      </c>
      <c r="AH1302">
        <v>0</v>
      </c>
      <c r="AI1302">
        <v>1600</v>
      </c>
      <c r="AJ1302">
        <v>0</v>
      </c>
      <c r="AK1302">
        <v>0</v>
      </c>
      <c r="AL1302">
        <v>0</v>
      </c>
    </row>
    <row r="1303" spans="1:38" hidden="1" x14ac:dyDescent="0.2">
      <c r="A1303">
        <v>9001431</v>
      </c>
      <c r="B1303" t="s">
        <v>9217</v>
      </c>
      <c r="C1303" t="s">
        <v>75</v>
      </c>
      <c r="D1303" t="s">
        <v>9218</v>
      </c>
      <c r="E1303" t="s">
        <v>9245</v>
      </c>
      <c r="F1303" t="s">
        <v>105</v>
      </c>
      <c r="G1303">
        <v>0</v>
      </c>
      <c r="H1303">
        <v>0</v>
      </c>
      <c r="I1303">
        <v>0</v>
      </c>
      <c r="J1303">
        <v>1</v>
      </c>
      <c r="L1303">
        <v>1699.49</v>
      </c>
      <c r="M1303">
        <v>0</v>
      </c>
      <c r="N1303">
        <v>0</v>
      </c>
      <c r="O1303">
        <v>0</v>
      </c>
      <c r="Q1303">
        <v>1699.49</v>
      </c>
      <c r="R1303">
        <v>6973.49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10000</v>
      </c>
      <c r="Y1303">
        <v>1352.64</v>
      </c>
      <c r="Z1303">
        <v>0</v>
      </c>
      <c r="AB1303">
        <v>0</v>
      </c>
      <c r="AC1303">
        <v>0</v>
      </c>
      <c r="AD1303">
        <v>1699.49</v>
      </c>
      <c r="AE1303" t="e">
        <v>#N/A</v>
      </c>
      <c r="AF1303" t="e">
        <v>#N/A</v>
      </c>
      <c r="AG1303" t="e">
        <v>#N/A</v>
      </c>
      <c r="AH1303" t="e">
        <v>#N/A</v>
      </c>
      <c r="AI1303">
        <v>1699.49</v>
      </c>
      <c r="AJ1303">
        <v>0</v>
      </c>
      <c r="AK1303">
        <v>0</v>
      </c>
      <c r="AL1303">
        <v>0</v>
      </c>
    </row>
    <row r="1304" spans="1:38" hidden="1" x14ac:dyDescent="0.2">
      <c r="A1304">
        <v>9001432</v>
      </c>
      <c r="B1304" t="s">
        <v>9205</v>
      </c>
      <c r="C1304" t="s">
        <v>224</v>
      </c>
      <c r="D1304" t="s">
        <v>9206</v>
      </c>
      <c r="E1304" t="s">
        <v>9246</v>
      </c>
      <c r="F1304" t="s">
        <v>105</v>
      </c>
      <c r="G1304">
        <v>0</v>
      </c>
      <c r="H1304">
        <v>0</v>
      </c>
      <c r="I1304">
        <v>0</v>
      </c>
      <c r="J1304">
        <v>1</v>
      </c>
      <c r="L1304">
        <v>1700</v>
      </c>
      <c r="M1304">
        <v>0</v>
      </c>
      <c r="N1304">
        <v>0</v>
      </c>
      <c r="O1304">
        <v>0</v>
      </c>
      <c r="Q1304">
        <v>1700</v>
      </c>
      <c r="R1304">
        <v>7048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10000</v>
      </c>
      <c r="Y1304">
        <v>1352.64</v>
      </c>
      <c r="Z1304">
        <v>0</v>
      </c>
      <c r="AB1304">
        <v>0</v>
      </c>
      <c r="AC1304">
        <v>0</v>
      </c>
      <c r="AD1304">
        <v>1700</v>
      </c>
      <c r="AE1304" t="e">
        <v>#N/A</v>
      </c>
      <c r="AF1304" t="e">
        <v>#N/A</v>
      </c>
      <c r="AG1304" t="e">
        <v>#N/A</v>
      </c>
      <c r="AH1304" t="e">
        <v>#N/A</v>
      </c>
      <c r="AI1304">
        <v>1700</v>
      </c>
      <c r="AJ1304">
        <v>0</v>
      </c>
      <c r="AK1304">
        <v>0</v>
      </c>
      <c r="AL1304">
        <v>0</v>
      </c>
    </row>
    <row r="1305" spans="1:38" hidden="1" x14ac:dyDescent="0.2">
      <c r="A1305">
        <v>9001433</v>
      </c>
      <c r="B1305" t="s">
        <v>9214</v>
      </c>
      <c r="C1305" t="s">
        <v>363</v>
      </c>
      <c r="D1305" t="s">
        <v>9215</v>
      </c>
      <c r="E1305" t="s">
        <v>9247</v>
      </c>
      <c r="F1305" t="s">
        <v>105</v>
      </c>
      <c r="G1305">
        <v>0</v>
      </c>
      <c r="H1305">
        <v>0</v>
      </c>
      <c r="I1305">
        <v>0</v>
      </c>
      <c r="J1305">
        <v>1</v>
      </c>
      <c r="L1305">
        <v>1698</v>
      </c>
      <c r="M1305">
        <v>0</v>
      </c>
      <c r="N1305">
        <v>0</v>
      </c>
      <c r="O1305">
        <v>0</v>
      </c>
      <c r="Q1305">
        <v>1698</v>
      </c>
      <c r="R1305">
        <v>6972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10000</v>
      </c>
      <c r="Y1305">
        <v>1352.64</v>
      </c>
      <c r="Z1305">
        <v>0</v>
      </c>
      <c r="AB1305">
        <v>0</v>
      </c>
      <c r="AC1305">
        <v>0</v>
      </c>
      <c r="AD1305">
        <v>1698</v>
      </c>
      <c r="AE1305" t="e">
        <v>#N/A</v>
      </c>
      <c r="AF1305" t="e">
        <v>#N/A</v>
      </c>
      <c r="AG1305" t="e">
        <v>#N/A</v>
      </c>
      <c r="AH1305" t="e">
        <v>#N/A</v>
      </c>
      <c r="AI1305">
        <v>1698</v>
      </c>
      <c r="AJ1305">
        <v>0</v>
      </c>
      <c r="AK1305">
        <v>0</v>
      </c>
      <c r="AL1305">
        <v>0</v>
      </c>
    </row>
    <row r="1306" spans="1:38" hidden="1" x14ac:dyDescent="0.2">
      <c r="A1306">
        <v>9001434</v>
      </c>
      <c r="B1306" t="s">
        <v>9221</v>
      </c>
      <c r="C1306" t="s">
        <v>75</v>
      </c>
      <c r="D1306" t="s">
        <v>9222</v>
      </c>
      <c r="E1306" t="s">
        <v>9248</v>
      </c>
      <c r="F1306" t="s">
        <v>105</v>
      </c>
      <c r="G1306">
        <v>0</v>
      </c>
      <c r="H1306">
        <v>0</v>
      </c>
      <c r="I1306">
        <v>0</v>
      </c>
      <c r="J1306">
        <v>1</v>
      </c>
      <c r="L1306">
        <v>1699.49</v>
      </c>
      <c r="M1306">
        <v>0</v>
      </c>
      <c r="N1306">
        <v>0</v>
      </c>
      <c r="O1306">
        <v>0</v>
      </c>
      <c r="Q1306">
        <v>1699.49</v>
      </c>
      <c r="R1306">
        <v>6973.49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10000</v>
      </c>
      <c r="Y1306">
        <v>1352.64</v>
      </c>
      <c r="Z1306">
        <v>0</v>
      </c>
      <c r="AB1306">
        <v>0</v>
      </c>
      <c r="AC1306">
        <v>0</v>
      </c>
      <c r="AD1306">
        <v>1699.49</v>
      </c>
      <c r="AE1306" t="e">
        <v>#N/A</v>
      </c>
      <c r="AF1306" t="e">
        <v>#N/A</v>
      </c>
      <c r="AG1306" t="e">
        <v>#N/A</v>
      </c>
      <c r="AH1306" t="e">
        <v>#N/A</v>
      </c>
      <c r="AI1306">
        <v>1699.49</v>
      </c>
      <c r="AJ1306">
        <v>0</v>
      </c>
      <c r="AK1306">
        <v>0</v>
      </c>
      <c r="AL1306">
        <v>0</v>
      </c>
    </row>
    <row r="1307" spans="1:38" hidden="1" x14ac:dyDescent="0.2">
      <c r="A1307">
        <v>9001435</v>
      </c>
      <c r="B1307" t="s">
        <v>9197</v>
      </c>
      <c r="C1307" t="s">
        <v>54</v>
      </c>
      <c r="D1307" t="s">
        <v>9198</v>
      </c>
      <c r="E1307" t="s">
        <v>9249</v>
      </c>
      <c r="F1307" t="s">
        <v>105</v>
      </c>
      <c r="G1307">
        <v>0</v>
      </c>
      <c r="H1307">
        <v>0</v>
      </c>
      <c r="I1307">
        <v>0</v>
      </c>
      <c r="J1307">
        <v>1</v>
      </c>
      <c r="L1307">
        <v>1700</v>
      </c>
      <c r="M1307">
        <v>0</v>
      </c>
      <c r="N1307">
        <v>0</v>
      </c>
      <c r="O1307">
        <v>0</v>
      </c>
      <c r="Q1307">
        <v>1700</v>
      </c>
      <c r="R1307">
        <v>6974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10000</v>
      </c>
      <c r="Y1307">
        <v>1352.64</v>
      </c>
      <c r="Z1307">
        <v>0</v>
      </c>
      <c r="AB1307">
        <v>0</v>
      </c>
      <c r="AC1307">
        <v>0</v>
      </c>
      <c r="AD1307">
        <v>1700</v>
      </c>
      <c r="AE1307" t="e">
        <v>#N/A</v>
      </c>
      <c r="AF1307" t="e">
        <v>#N/A</v>
      </c>
      <c r="AG1307" t="e">
        <v>#N/A</v>
      </c>
      <c r="AH1307" t="e">
        <v>#N/A</v>
      </c>
      <c r="AI1307">
        <v>1700</v>
      </c>
      <c r="AJ1307">
        <v>0</v>
      </c>
      <c r="AK1307">
        <v>0</v>
      </c>
      <c r="AL1307">
        <v>0</v>
      </c>
    </row>
    <row r="1308" spans="1:38" hidden="1" x14ac:dyDescent="0.2">
      <c r="A1308">
        <v>9001436</v>
      </c>
      <c r="B1308" t="s">
        <v>9231</v>
      </c>
      <c r="C1308" t="s">
        <v>278</v>
      </c>
      <c r="D1308" t="s">
        <v>9232</v>
      </c>
      <c r="E1308" t="s">
        <v>9250</v>
      </c>
      <c r="F1308" t="s">
        <v>105</v>
      </c>
      <c r="G1308">
        <v>0</v>
      </c>
      <c r="H1308">
        <v>0</v>
      </c>
      <c r="I1308">
        <v>0</v>
      </c>
      <c r="J1308">
        <v>1</v>
      </c>
      <c r="L1308">
        <v>1654.61</v>
      </c>
      <c r="M1308">
        <v>0</v>
      </c>
      <c r="N1308">
        <v>0</v>
      </c>
      <c r="O1308">
        <v>0</v>
      </c>
      <c r="Q1308">
        <v>1654.61</v>
      </c>
      <c r="R1308">
        <v>6928.61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10000</v>
      </c>
      <c r="Y1308">
        <v>1352.64</v>
      </c>
      <c r="Z1308">
        <v>0</v>
      </c>
      <c r="AB1308">
        <v>0</v>
      </c>
      <c r="AC1308">
        <v>0</v>
      </c>
      <c r="AD1308">
        <v>1654.61</v>
      </c>
      <c r="AE1308" t="e">
        <v>#N/A</v>
      </c>
      <c r="AF1308" t="e">
        <v>#N/A</v>
      </c>
      <c r="AG1308" t="e">
        <v>#N/A</v>
      </c>
      <c r="AH1308" t="e">
        <v>#N/A</v>
      </c>
      <c r="AI1308">
        <v>1654.61</v>
      </c>
      <c r="AJ1308">
        <v>0</v>
      </c>
      <c r="AK1308">
        <v>0</v>
      </c>
      <c r="AL1308">
        <v>0</v>
      </c>
    </row>
  </sheetData>
  <autoFilter ref="A1:AL1308" xr:uid="{890773A0-0692-4E81-ADC2-258054962BB2}">
    <filterColumn colId="1">
      <filters>
        <filter val="张丽侠"/>
      </filters>
    </filterColumn>
  </autoFilter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449BF-AFCD-4C31-BF73-434CFB9D09E1}">
  <dimension ref="A1:T1309"/>
  <sheetViews>
    <sheetView workbookViewId="0">
      <selection activeCell="N1" sqref="N1:N1048576"/>
    </sheetView>
  </sheetViews>
  <sheetFormatPr defaultRowHeight="14.25" x14ac:dyDescent="0.2"/>
  <cols>
    <col min="9" max="9" width="9" style="6"/>
  </cols>
  <sheetData>
    <row r="1" spans="1:20" x14ac:dyDescent="0.2">
      <c r="A1" t="s">
        <v>2362</v>
      </c>
      <c r="B1" t="s">
        <v>3159</v>
      </c>
      <c r="C1" t="s">
        <v>3</v>
      </c>
      <c r="D1" t="s">
        <v>7674</v>
      </c>
      <c r="E1" t="s">
        <v>7675</v>
      </c>
      <c r="F1" t="s">
        <v>4940</v>
      </c>
      <c r="G1" t="s">
        <v>4941</v>
      </c>
      <c r="H1" t="s">
        <v>7676</v>
      </c>
      <c r="I1" s="6" t="s">
        <v>7677</v>
      </c>
      <c r="J1" t="s">
        <v>7678</v>
      </c>
      <c r="K1" t="s">
        <v>7679</v>
      </c>
      <c r="L1" t="s">
        <v>7680</v>
      </c>
      <c r="M1" t="s">
        <v>7818</v>
      </c>
      <c r="N1" t="s">
        <v>7681</v>
      </c>
    </row>
    <row r="2" spans="1:20" x14ac:dyDescent="0.2">
      <c r="A2">
        <v>1</v>
      </c>
      <c r="B2">
        <v>9000107</v>
      </c>
      <c r="C2" t="s">
        <v>58</v>
      </c>
      <c r="D2" t="s">
        <v>3166</v>
      </c>
      <c r="F2">
        <v>99.484999999999999</v>
      </c>
      <c r="G2">
        <v>99.484999999999999</v>
      </c>
      <c r="H2">
        <v>98.59</v>
      </c>
      <c r="I2" s="6">
        <v>11172.98</v>
      </c>
      <c r="N2">
        <v>11172.98</v>
      </c>
      <c r="P2">
        <f>ROUND(I2,2)</f>
        <v>11172.98</v>
      </c>
      <c r="Q2">
        <f>I2-P2</f>
        <v>0</v>
      </c>
      <c r="S2">
        <f>VLOOKUP(B:B,'11月奖金'!A:Q,17,0)</f>
        <v>11172.98</v>
      </c>
      <c r="T2">
        <f>N2-S2</f>
        <v>0</v>
      </c>
    </row>
    <row r="3" spans="1:20" x14ac:dyDescent="0.2">
      <c r="A3">
        <v>2</v>
      </c>
      <c r="B3">
        <v>9000109</v>
      </c>
      <c r="C3" t="s">
        <v>65</v>
      </c>
      <c r="D3" t="s">
        <v>3167</v>
      </c>
      <c r="F3">
        <v>99.484999999999999</v>
      </c>
      <c r="G3">
        <v>99.625</v>
      </c>
      <c r="H3">
        <v>98.63</v>
      </c>
      <c r="I3" s="6">
        <v>8941.7999999999993</v>
      </c>
      <c r="N3">
        <v>8941.7999999999993</v>
      </c>
      <c r="P3">
        <f t="shared" ref="P3:P66" si="0">ROUND(I3,2)</f>
        <v>8941.7999999999993</v>
      </c>
      <c r="Q3">
        <f t="shared" ref="Q3:Q66" si="1">I3-P3</f>
        <v>0</v>
      </c>
      <c r="S3">
        <f>VLOOKUP(B:B,'11月奖金'!A:Q,17,0)</f>
        <v>8941.7999999999993</v>
      </c>
      <c r="T3">
        <f t="shared" ref="T3:T66" si="2">N3-S3</f>
        <v>0</v>
      </c>
    </row>
    <row r="4" spans="1:20" x14ac:dyDescent="0.2">
      <c r="A4">
        <v>3</v>
      </c>
      <c r="B4">
        <v>9000120</v>
      </c>
      <c r="C4" t="s">
        <v>91</v>
      </c>
      <c r="D4" t="s">
        <v>3167</v>
      </c>
      <c r="F4">
        <v>99.484999999999999</v>
      </c>
      <c r="G4">
        <v>100</v>
      </c>
      <c r="H4">
        <v>98.74</v>
      </c>
      <c r="I4" s="6">
        <v>8952</v>
      </c>
      <c r="N4">
        <v>8952</v>
      </c>
      <c r="P4">
        <f t="shared" si="0"/>
        <v>8952</v>
      </c>
      <c r="Q4">
        <f t="shared" si="1"/>
        <v>0</v>
      </c>
      <c r="S4">
        <f>VLOOKUP(B:B,'11月奖金'!A:Q,17,0)</f>
        <v>8952</v>
      </c>
      <c r="T4">
        <f t="shared" si="2"/>
        <v>0</v>
      </c>
    </row>
    <row r="5" spans="1:20" x14ac:dyDescent="0.2">
      <c r="A5">
        <v>4</v>
      </c>
      <c r="B5">
        <v>9000316</v>
      </c>
      <c r="C5" t="s">
        <v>555</v>
      </c>
      <c r="D5" t="s">
        <v>3167</v>
      </c>
      <c r="F5">
        <v>99.484999999999999</v>
      </c>
      <c r="G5">
        <v>100</v>
      </c>
      <c r="H5">
        <v>98.74</v>
      </c>
      <c r="I5" s="6">
        <v>8952</v>
      </c>
      <c r="N5">
        <v>8952</v>
      </c>
      <c r="P5">
        <f t="shared" si="0"/>
        <v>8952</v>
      </c>
      <c r="Q5">
        <f t="shared" si="1"/>
        <v>0</v>
      </c>
      <c r="S5">
        <f>VLOOKUP(B:B,'11月奖金'!A:Q,17,0)</f>
        <v>8952</v>
      </c>
      <c r="T5">
        <f t="shared" si="2"/>
        <v>0</v>
      </c>
    </row>
    <row r="6" spans="1:20" x14ac:dyDescent="0.2">
      <c r="A6">
        <v>5</v>
      </c>
      <c r="B6">
        <v>9000182</v>
      </c>
      <c r="C6" t="s">
        <v>269</v>
      </c>
      <c r="D6" t="s">
        <v>5779</v>
      </c>
      <c r="F6">
        <v>100</v>
      </c>
      <c r="G6">
        <v>100</v>
      </c>
      <c r="H6">
        <v>100</v>
      </c>
      <c r="I6" s="6">
        <v>7253</v>
      </c>
      <c r="N6">
        <v>7253</v>
      </c>
      <c r="P6">
        <f t="shared" si="0"/>
        <v>7253</v>
      </c>
      <c r="Q6">
        <f t="shared" si="1"/>
        <v>0</v>
      </c>
      <c r="S6">
        <f>VLOOKUP(B:B,'11月奖金'!A:Q,17,0)</f>
        <v>7253</v>
      </c>
      <c r="T6">
        <f t="shared" si="2"/>
        <v>0</v>
      </c>
    </row>
    <row r="7" spans="1:20" x14ac:dyDescent="0.2">
      <c r="A7">
        <v>6</v>
      </c>
      <c r="B7">
        <v>9000173</v>
      </c>
      <c r="C7" t="s">
        <v>243</v>
      </c>
      <c r="D7" t="s">
        <v>3219</v>
      </c>
      <c r="E7">
        <v>3.6</v>
      </c>
      <c r="F7">
        <v>99.484999999999999</v>
      </c>
      <c r="G7">
        <v>99.49</v>
      </c>
      <c r="H7">
        <v>99.488</v>
      </c>
      <c r="I7" s="6">
        <v>6088.67</v>
      </c>
      <c r="N7">
        <v>6088.67</v>
      </c>
      <c r="P7">
        <f t="shared" si="0"/>
        <v>6088.67</v>
      </c>
      <c r="Q7">
        <f t="shared" si="1"/>
        <v>0</v>
      </c>
      <c r="S7">
        <f>VLOOKUP(B:B,'11月奖金'!A:Q,17,0)</f>
        <v>6088.67</v>
      </c>
      <c r="T7">
        <f t="shared" si="2"/>
        <v>0</v>
      </c>
    </row>
    <row r="8" spans="1:20" x14ac:dyDescent="0.2">
      <c r="A8">
        <v>7</v>
      </c>
      <c r="B8">
        <v>9000174</v>
      </c>
      <c r="C8" t="s">
        <v>245</v>
      </c>
      <c r="D8" t="s">
        <v>3221</v>
      </c>
      <c r="F8">
        <v>99.484999999999999</v>
      </c>
      <c r="G8">
        <v>100</v>
      </c>
      <c r="H8">
        <v>98.74</v>
      </c>
      <c r="I8" s="6">
        <v>7161.79</v>
      </c>
      <c r="N8">
        <v>7161.79</v>
      </c>
      <c r="P8">
        <f t="shared" si="0"/>
        <v>7161.79</v>
      </c>
      <c r="Q8">
        <f t="shared" si="1"/>
        <v>0</v>
      </c>
      <c r="S8">
        <f>VLOOKUP(B:B,'11月奖金'!A:Q,17,0)</f>
        <v>7161.79</v>
      </c>
      <c r="T8">
        <f t="shared" si="2"/>
        <v>0</v>
      </c>
    </row>
    <row r="9" spans="1:20" x14ac:dyDescent="0.2">
      <c r="A9">
        <v>8</v>
      </c>
      <c r="B9">
        <v>9000175</v>
      </c>
      <c r="C9" t="s">
        <v>248</v>
      </c>
      <c r="D9" t="s">
        <v>3219</v>
      </c>
      <c r="E9">
        <v>3.6</v>
      </c>
      <c r="F9">
        <v>99.484999999999999</v>
      </c>
      <c r="G9">
        <v>99.484999999999999</v>
      </c>
      <c r="H9">
        <v>99.484999999999999</v>
      </c>
      <c r="I9" s="6">
        <v>6088.48</v>
      </c>
      <c r="N9">
        <v>6088.48</v>
      </c>
      <c r="P9">
        <f t="shared" si="0"/>
        <v>6088.48</v>
      </c>
      <c r="Q9">
        <f t="shared" si="1"/>
        <v>0</v>
      </c>
      <c r="S9">
        <f>VLOOKUP(B:B,'11月奖金'!A:Q,17,0)</f>
        <v>6088.48</v>
      </c>
      <c r="T9">
        <f t="shared" si="2"/>
        <v>0</v>
      </c>
    </row>
    <row r="10" spans="1:20" x14ac:dyDescent="0.2">
      <c r="A10">
        <v>9</v>
      </c>
      <c r="B10">
        <v>9000176</v>
      </c>
      <c r="C10" t="s">
        <v>251</v>
      </c>
      <c r="D10" t="s">
        <v>5039</v>
      </c>
      <c r="E10">
        <v>3.05</v>
      </c>
      <c r="F10">
        <v>99.484999999999999</v>
      </c>
      <c r="G10">
        <v>99.484999999999999</v>
      </c>
      <c r="H10">
        <v>99.484999999999999</v>
      </c>
      <c r="I10" s="6">
        <v>5158.3</v>
      </c>
      <c r="N10">
        <v>5158.3</v>
      </c>
      <c r="P10">
        <f t="shared" si="0"/>
        <v>5158.3</v>
      </c>
      <c r="Q10">
        <f t="shared" si="1"/>
        <v>0</v>
      </c>
      <c r="S10">
        <f>VLOOKUP(B:B,'11月奖金'!A:Q,17,0)</f>
        <v>5158.3</v>
      </c>
      <c r="T10">
        <f t="shared" si="2"/>
        <v>0</v>
      </c>
    </row>
    <row r="11" spans="1:20" x14ac:dyDescent="0.2">
      <c r="A11">
        <v>10</v>
      </c>
      <c r="B11">
        <v>9000177</v>
      </c>
      <c r="C11" t="s">
        <v>254</v>
      </c>
      <c r="D11" t="s">
        <v>5039</v>
      </c>
      <c r="E11">
        <v>2.15</v>
      </c>
      <c r="F11">
        <v>99.484999999999999</v>
      </c>
      <c r="G11">
        <v>99.484999999999999</v>
      </c>
      <c r="H11">
        <v>99.484999999999999</v>
      </c>
      <c r="I11" s="6">
        <v>3636.18</v>
      </c>
      <c r="N11">
        <v>3636.18</v>
      </c>
      <c r="P11">
        <f t="shared" si="0"/>
        <v>3636.18</v>
      </c>
      <c r="Q11">
        <f t="shared" si="1"/>
        <v>0</v>
      </c>
      <c r="S11">
        <f>VLOOKUP(B:B,'11月奖金'!A:Q,17,0)</f>
        <v>3636.18</v>
      </c>
      <c r="T11">
        <f t="shared" si="2"/>
        <v>0</v>
      </c>
    </row>
    <row r="12" spans="1:20" x14ac:dyDescent="0.2">
      <c r="A12">
        <v>11</v>
      </c>
      <c r="B12">
        <v>9000178</v>
      </c>
      <c r="C12" t="s">
        <v>257</v>
      </c>
      <c r="D12" t="s">
        <v>3217</v>
      </c>
      <c r="E12">
        <v>4.5</v>
      </c>
      <c r="F12">
        <v>99.484999999999999</v>
      </c>
      <c r="G12">
        <v>99.484999999999999</v>
      </c>
      <c r="H12">
        <v>99.484999999999999</v>
      </c>
      <c r="I12" s="6">
        <v>7610.6</v>
      </c>
      <c r="N12">
        <v>7610.6</v>
      </c>
      <c r="P12">
        <f t="shared" si="0"/>
        <v>7610.6</v>
      </c>
      <c r="Q12">
        <f t="shared" si="1"/>
        <v>0</v>
      </c>
      <c r="S12">
        <f>VLOOKUP(B:B,'11月奖金'!A:Q,17,0)</f>
        <v>7610.6</v>
      </c>
      <c r="T12">
        <f t="shared" si="2"/>
        <v>0</v>
      </c>
    </row>
    <row r="13" spans="1:20" x14ac:dyDescent="0.2">
      <c r="A13">
        <v>12</v>
      </c>
      <c r="B13">
        <v>9000179</v>
      </c>
      <c r="C13" t="s">
        <v>260</v>
      </c>
      <c r="D13" t="s">
        <v>3219</v>
      </c>
      <c r="E13">
        <v>3.6</v>
      </c>
      <c r="F13">
        <v>99.484999999999999</v>
      </c>
      <c r="G13">
        <v>99.484999999999999</v>
      </c>
      <c r="H13">
        <v>99.484999999999999</v>
      </c>
      <c r="I13" s="6">
        <v>6088.48</v>
      </c>
      <c r="N13">
        <v>6088.48</v>
      </c>
      <c r="P13">
        <f t="shared" si="0"/>
        <v>6088.48</v>
      </c>
      <c r="Q13">
        <f t="shared" si="1"/>
        <v>0</v>
      </c>
      <c r="S13">
        <f>VLOOKUP(B:B,'11月奖金'!A:Q,17,0)</f>
        <v>6088.48</v>
      </c>
      <c r="T13">
        <f t="shared" si="2"/>
        <v>0</v>
      </c>
    </row>
    <row r="14" spans="1:20" x14ac:dyDescent="0.2">
      <c r="A14">
        <v>13</v>
      </c>
      <c r="B14">
        <v>9000180</v>
      </c>
      <c r="C14" t="s">
        <v>263</v>
      </c>
      <c r="D14" t="s">
        <v>3217</v>
      </c>
      <c r="E14">
        <v>4.5</v>
      </c>
      <c r="F14">
        <v>99.484999999999999</v>
      </c>
      <c r="G14">
        <v>99.484999999999999</v>
      </c>
      <c r="H14">
        <v>99.484999999999999</v>
      </c>
      <c r="I14" s="6">
        <v>7610.6</v>
      </c>
      <c r="L14">
        <v>76</v>
      </c>
      <c r="N14">
        <v>7534.6</v>
      </c>
      <c r="P14">
        <f t="shared" si="0"/>
        <v>7610.6</v>
      </c>
      <c r="Q14">
        <f t="shared" si="1"/>
        <v>0</v>
      </c>
      <c r="S14">
        <f>VLOOKUP(B:B,'11月奖金'!A:Q,17,0)</f>
        <v>7534.6</v>
      </c>
      <c r="T14">
        <f t="shared" si="2"/>
        <v>0</v>
      </c>
    </row>
    <row r="15" spans="1:20" x14ac:dyDescent="0.2">
      <c r="A15">
        <v>14</v>
      </c>
      <c r="B15">
        <v>9000181</v>
      </c>
      <c r="C15" t="s">
        <v>266</v>
      </c>
      <c r="D15" t="s">
        <v>3219</v>
      </c>
      <c r="E15">
        <v>3.6</v>
      </c>
      <c r="F15">
        <v>99.484999999999999</v>
      </c>
      <c r="G15">
        <v>99.484999999999999</v>
      </c>
      <c r="H15">
        <v>99.484999999999999</v>
      </c>
      <c r="I15" s="6">
        <v>6088.48</v>
      </c>
      <c r="N15">
        <v>6088.48</v>
      </c>
      <c r="P15">
        <f t="shared" si="0"/>
        <v>6088.48</v>
      </c>
      <c r="Q15">
        <f t="shared" si="1"/>
        <v>0</v>
      </c>
      <c r="S15">
        <f>VLOOKUP(B:B,'11月奖金'!A:Q,17,0)</f>
        <v>6088.48</v>
      </c>
      <c r="T15">
        <f t="shared" si="2"/>
        <v>0</v>
      </c>
    </row>
    <row r="16" spans="1:20" x14ac:dyDescent="0.2">
      <c r="A16">
        <v>15</v>
      </c>
      <c r="B16">
        <v>9000183</v>
      </c>
      <c r="C16" t="s">
        <v>272</v>
      </c>
      <c r="D16" t="s">
        <v>5039</v>
      </c>
      <c r="E16">
        <v>2.15</v>
      </c>
      <c r="F16">
        <v>99.484999999999999</v>
      </c>
      <c r="G16">
        <v>99.484999999999999</v>
      </c>
      <c r="H16">
        <v>99.484999999999999</v>
      </c>
      <c r="I16" s="6">
        <v>3636.18</v>
      </c>
      <c r="N16">
        <v>3636.18</v>
      </c>
      <c r="P16">
        <f t="shared" si="0"/>
        <v>3636.18</v>
      </c>
      <c r="Q16">
        <f t="shared" si="1"/>
        <v>0</v>
      </c>
      <c r="S16">
        <f>VLOOKUP(B:B,'11月奖金'!A:Q,17,0)</f>
        <v>3636.18</v>
      </c>
      <c r="T16">
        <f t="shared" si="2"/>
        <v>0</v>
      </c>
    </row>
    <row r="17" spans="1:20" x14ac:dyDescent="0.2">
      <c r="A17">
        <v>16</v>
      </c>
      <c r="B17">
        <v>9000186</v>
      </c>
      <c r="C17" t="s">
        <v>279</v>
      </c>
      <c r="D17" t="s">
        <v>5039</v>
      </c>
      <c r="E17">
        <v>3.6</v>
      </c>
      <c r="F17">
        <v>99.484999999999999</v>
      </c>
      <c r="G17">
        <v>99.484999999999999</v>
      </c>
      <c r="H17">
        <v>99.484999999999999</v>
      </c>
      <c r="I17" s="6">
        <v>6088.48</v>
      </c>
      <c r="N17">
        <v>6088.48</v>
      </c>
      <c r="P17">
        <f t="shared" si="0"/>
        <v>6088.48</v>
      </c>
      <c r="Q17">
        <f t="shared" si="1"/>
        <v>0</v>
      </c>
      <c r="S17">
        <f>VLOOKUP(B:B,'11月奖金'!A:Q,17,0)</f>
        <v>6088.48</v>
      </c>
      <c r="T17">
        <f t="shared" si="2"/>
        <v>0</v>
      </c>
    </row>
    <row r="18" spans="1:20" x14ac:dyDescent="0.2">
      <c r="A18">
        <v>17</v>
      </c>
      <c r="B18">
        <v>9000187</v>
      </c>
      <c r="C18" t="s">
        <v>282</v>
      </c>
      <c r="D18" t="s">
        <v>5039</v>
      </c>
      <c r="E18">
        <v>3.05</v>
      </c>
      <c r="F18">
        <v>99.484999999999999</v>
      </c>
      <c r="G18">
        <v>99.484999999999999</v>
      </c>
      <c r="H18">
        <v>99.484999999999999</v>
      </c>
      <c r="I18" s="6">
        <v>5158.3</v>
      </c>
      <c r="N18">
        <v>5158.3</v>
      </c>
      <c r="P18">
        <f t="shared" si="0"/>
        <v>5158.3</v>
      </c>
      <c r="Q18">
        <f t="shared" si="1"/>
        <v>0</v>
      </c>
      <c r="S18">
        <f>VLOOKUP(B:B,'11月奖金'!A:Q,17,0)</f>
        <v>5158.3</v>
      </c>
      <c r="T18">
        <f t="shared" si="2"/>
        <v>0</v>
      </c>
    </row>
    <row r="19" spans="1:20" x14ac:dyDescent="0.2">
      <c r="A19">
        <v>18</v>
      </c>
      <c r="B19">
        <v>9000317</v>
      </c>
      <c r="C19" t="s">
        <v>558</v>
      </c>
      <c r="D19" t="s">
        <v>5039</v>
      </c>
      <c r="E19">
        <v>4.5</v>
      </c>
      <c r="F19">
        <v>99.484999999999999</v>
      </c>
      <c r="G19">
        <v>99.484999999999999</v>
      </c>
      <c r="H19">
        <v>99.484999999999999</v>
      </c>
      <c r="I19" s="6">
        <v>7610.6</v>
      </c>
      <c r="N19">
        <v>7610.6</v>
      </c>
      <c r="P19">
        <f t="shared" si="0"/>
        <v>7610.6</v>
      </c>
      <c r="Q19">
        <f t="shared" si="1"/>
        <v>0</v>
      </c>
      <c r="S19">
        <f>VLOOKUP(B:B,'11月奖金'!A:Q,17,0)</f>
        <v>7610.6</v>
      </c>
      <c r="T19">
        <f t="shared" si="2"/>
        <v>0</v>
      </c>
    </row>
    <row r="20" spans="1:20" x14ac:dyDescent="0.2">
      <c r="A20">
        <v>19</v>
      </c>
      <c r="B20">
        <v>9000318</v>
      </c>
      <c r="C20" t="s">
        <v>562</v>
      </c>
      <c r="D20" t="s">
        <v>3217</v>
      </c>
      <c r="E20">
        <v>4.5</v>
      </c>
      <c r="F20">
        <v>99.484999999999999</v>
      </c>
      <c r="G20">
        <v>99.484999999999999</v>
      </c>
      <c r="H20">
        <v>99.484999999999999</v>
      </c>
      <c r="I20" s="6">
        <v>7610.6</v>
      </c>
      <c r="N20">
        <v>7610.6</v>
      </c>
      <c r="P20">
        <f t="shared" si="0"/>
        <v>7610.6</v>
      </c>
      <c r="Q20">
        <f t="shared" si="1"/>
        <v>0</v>
      </c>
      <c r="S20">
        <f>VLOOKUP(B:B,'11月奖金'!A:Q,17,0)</f>
        <v>7610.6</v>
      </c>
      <c r="T20">
        <f t="shared" si="2"/>
        <v>0</v>
      </c>
    </row>
    <row r="21" spans="1:20" x14ac:dyDescent="0.2">
      <c r="A21">
        <v>20</v>
      </c>
      <c r="B21">
        <v>9000319</v>
      </c>
      <c r="C21" t="s">
        <v>565</v>
      </c>
      <c r="D21" t="s">
        <v>5039</v>
      </c>
      <c r="E21">
        <v>3.05</v>
      </c>
      <c r="F21">
        <v>99.484999999999999</v>
      </c>
      <c r="G21">
        <v>99.484999999999999</v>
      </c>
      <c r="H21">
        <v>99.484999999999999</v>
      </c>
      <c r="I21" s="6">
        <v>5158.3</v>
      </c>
      <c r="N21">
        <v>5158.3</v>
      </c>
      <c r="P21">
        <f t="shared" si="0"/>
        <v>5158.3</v>
      </c>
      <c r="Q21">
        <f t="shared" si="1"/>
        <v>0</v>
      </c>
      <c r="S21">
        <f>VLOOKUP(B:B,'11月奖金'!A:Q,17,0)</f>
        <v>5158.3</v>
      </c>
      <c r="T21">
        <f t="shared" si="2"/>
        <v>0</v>
      </c>
    </row>
    <row r="22" spans="1:20" x14ac:dyDescent="0.2">
      <c r="A22">
        <v>21</v>
      </c>
      <c r="B22">
        <v>9000320</v>
      </c>
      <c r="C22" t="s">
        <v>568</v>
      </c>
      <c r="D22" t="s">
        <v>3217</v>
      </c>
      <c r="E22">
        <v>4.5</v>
      </c>
      <c r="F22">
        <v>99.484999999999999</v>
      </c>
      <c r="G22">
        <v>99.484999999999999</v>
      </c>
      <c r="H22">
        <v>99.484999999999999</v>
      </c>
      <c r="I22" s="6">
        <v>7610.6</v>
      </c>
      <c r="N22">
        <v>7610.6</v>
      </c>
      <c r="P22">
        <f t="shared" si="0"/>
        <v>7610.6</v>
      </c>
      <c r="Q22">
        <f t="shared" si="1"/>
        <v>0</v>
      </c>
      <c r="S22">
        <f>VLOOKUP(B:B,'11月奖金'!A:Q,17,0)</f>
        <v>7610.6</v>
      </c>
      <c r="T22">
        <f t="shared" si="2"/>
        <v>0</v>
      </c>
    </row>
    <row r="23" spans="1:20" x14ac:dyDescent="0.2">
      <c r="A23">
        <v>22</v>
      </c>
      <c r="B23">
        <v>9000321</v>
      </c>
      <c r="C23" t="s">
        <v>571</v>
      </c>
      <c r="D23" t="s">
        <v>5039</v>
      </c>
      <c r="E23">
        <v>2.15</v>
      </c>
      <c r="F23">
        <v>99.484999999999999</v>
      </c>
      <c r="G23">
        <v>99.484999999999999</v>
      </c>
      <c r="H23">
        <v>99.484999999999999</v>
      </c>
      <c r="I23" s="6">
        <v>3636.18</v>
      </c>
      <c r="N23">
        <v>3636.18</v>
      </c>
      <c r="P23">
        <f t="shared" si="0"/>
        <v>3636.18</v>
      </c>
      <c r="Q23">
        <f t="shared" si="1"/>
        <v>0</v>
      </c>
      <c r="S23">
        <f>VLOOKUP(B:B,'11月奖金'!A:Q,17,0)</f>
        <v>3636.18</v>
      </c>
      <c r="T23">
        <f t="shared" si="2"/>
        <v>0</v>
      </c>
    </row>
    <row r="24" spans="1:20" x14ac:dyDescent="0.2">
      <c r="A24">
        <v>23</v>
      </c>
      <c r="B24">
        <v>9000322</v>
      </c>
      <c r="C24" t="s">
        <v>574</v>
      </c>
      <c r="D24" t="s">
        <v>5039</v>
      </c>
      <c r="E24">
        <v>2.15</v>
      </c>
      <c r="F24">
        <v>99.484999999999999</v>
      </c>
      <c r="G24">
        <v>99.484999999999999</v>
      </c>
      <c r="H24">
        <v>99.484999999999999</v>
      </c>
      <c r="I24" s="6">
        <v>3636.18</v>
      </c>
      <c r="N24">
        <v>3636.18</v>
      </c>
      <c r="P24">
        <f t="shared" si="0"/>
        <v>3636.18</v>
      </c>
      <c r="Q24">
        <f t="shared" si="1"/>
        <v>0</v>
      </c>
      <c r="S24">
        <f>VLOOKUP(B:B,'11月奖金'!A:Q,17,0)</f>
        <v>3636.18</v>
      </c>
      <c r="T24">
        <f t="shared" si="2"/>
        <v>0</v>
      </c>
    </row>
    <row r="25" spans="1:20" x14ac:dyDescent="0.2">
      <c r="A25">
        <v>24</v>
      </c>
      <c r="B25">
        <v>9000323</v>
      </c>
      <c r="C25" t="s">
        <v>577</v>
      </c>
      <c r="D25" t="s">
        <v>3217</v>
      </c>
      <c r="E25">
        <v>4.5</v>
      </c>
      <c r="F25">
        <v>99.484999999999999</v>
      </c>
      <c r="G25">
        <v>99.484999999999999</v>
      </c>
      <c r="H25">
        <v>99.484999999999999</v>
      </c>
      <c r="I25" s="6">
        <v>7610.6</v>
      </c>
      <c r="N25">
        <v>7610.6</v>
      </c>
      <c r="P25">
        <f t="shared" si="0"/>
        <v>7610.6</v>
      </c>
      <c r="Q25">
        <f t="shared" si="1"/>
        <v>0</v>
      </c>
      <c r="S25">
        <f>VLOOKUP(B:B,'11月奖金'!A:Q,17,0)</f>
        <v>7610.6</v>
      </c>
      <c r="T25">
        <f t="shared" si="2"/>
        <v>0</v>
      </c>
    </row>
    <row r="26" spans="1:20" x14ac:dyDescent="0.2">
      <c r="A26">
        <v>25</v>
      </c>
      <c r="B26">
        <v>9000543</v>
      </c>
      <c r="C26" t="s">
        <v>1008</v>
      </c>
      <c r="D26" t="s">
        <v>5039</v>
      </c>
      <c r="E26">
        <v>4.5</v>
      </c>
      <c r="F26">
        <v>99.484999999999999</v>
      </c>
      <c r="G26">
        <v>99.484999999999999</v>
      </c>
      <c r="H26">
        <v>99.484999999999999</v>
      </c>
      <c r="I26" s="6">
        <v>7610.6</v>
      </c>
      <c r="N26">
        <v>7610.6</v>
      </c>
      <c r="P26">
        <f t="shared" si="0"/>
        <v>7610.6</v>
      </c>
      <c r="Q26">
        <f t="shared" si="1"/>
        <v>0</v>
      </c>
      <c r="S26">
        <f>VLOOKUP(B:B,'11月奖金'!A:Q,17,0)</f>
        <v>7610.6</v>
      </c>
      <c r="T26">
        <f t="shared" si="2"/>
        <v>0</v>
      </c>
    </row>
    <row r="27" spans="1:20" x14ac:dyDescent="0.2">
      <c r="A27">
        <v>26</v>
      </c>
      <c r="B27">
        <v>9000544</v>
      </c>
      <c r="C27" t="s">
        <v>1011</v>
      </c>
      <c r="D27" t="s">
        <v>5039</v>
      </c>
      <c r="E27">
        <v>4.5</v>
      </c>
      <c r="F27">
        <v>99.484999999999999</v>
      </c>
      <c r="G27">
        <v>99.484999999999999</v>
      </c>
      <c r="H27">
        <v>99.484999999999999</v>
      </c>
      <c r="I27" s="6">
        <v>7610.6</v>
      </c>
      <c r="N27">
        <v>7610.6</v>
      </c>
      <c r="P27">
        <f t="shared" si="0"/>
        <v>7610.6</v>
      </c>
      <c r="Q27">
        <f t="shared" si="1"/>
        <v>0</v>
      </c>
      <c r="S27">
        <f>VLOOKUP(B:B,'11月奖金'!A:Q,17,0)</f>
        <v>7610.6</v>
      </c>
      <c r="T27">
        <f t="shared" si="2"/>
        <v>0</v>
      </c>
    </row>
    <row r="28" spans="1:20" x14ac:dyDescent="0.2">
      <c r="A28">
        <v>27</v>
      </c>
      <c r="B28">
        <v>9000545</v>
      </c>
      <c r="C28" t="s">
        <v>1014</v>
      </c>
      <c r="D28" t="s">
        <v>5039</v>
      </c>
      <c r="E28">
        <v>2.15</v>
      </c>
      <c r="F28">
        <v>99.484999999999999</v>
      </c>
      <c r="G28">
        <v>99.484999999999999</v>
      </c>
      <c r="H28">
        <v>99.484999999999999</v>
      </c>
      <c r="I28" s="6">
        <v>3636.18</v>
      </c>
      <c r="N28">
        <v>3636.18</v>
      </c>
      <c r="P28">
        <f t="shared" si="0"/>
        <v>3636.18</v>
      </c>
      <c r="Q28">
        <f t="shared" si="1"/>
        <v>0</v>
      </c>
      <c r="S28">
        <f>VLOOKUP(B:B,'11月奖金'!A:Q,17,0)</f>
        <v>3636.18</v>
      </c>
      <c r="T28">
        <f t="shared" si="2"/>
        <v>0</v>
      </c>
    </row>
    <row r="29" spans="1:20" x14ac:dyDescent="0.2">
      <c r="A29">
        <v>28</v>
      </c>
      <c r="B29">
        <v>9000546</v>
      </c>
      <c r="C29" t="s">
        <v>1016</v>
      </c>
      <c r="D29" t="s">
        <v>5039</v>
      </c>
      <c r="E29">
        <v>2.15</v>
      </c>
      <c r="F29">
        <v>99.484999999999999</v>
      </c>
      <c r="G29">
        <v>99.484999999999999</v>
      </c>
      <c r="H29">
        <v>99.484999999999999</v>
      </c>
      <c r="I29" s="6">
        <v>3636.18</v>
      </c>
      <c r="N29">
        <v>3636.18</v>
      </c>
      <c r="P29">
        <f t="shared" si="0"/>
        <v>3636.18</v>
      </c>
      <c r="Q29">
        <f t="shared" si="1"/>
        <v>0</v>
      </c>
      <c r="S29">
        <f>VLOOKUP(B:B,'11月奖金'!A:Q,17,0)</f>
        <v>3636.18</v>
      </c>
      <c r="T29">
        <f t="shared" si="2"/>
        <v>0</v>
      </c>
    </row>
    <row r="30" spans="1:20" x14ac:dyDescent="0.2">
      <c r="A30">
        <v>29</v>
      </c>
      <c r="B30">
        <v>9000570</v>
      </c>
      <c r="C30" t="s">
        <v>1086</v>
      </c>
      <c r="D30" t="s">
        <v>5039</v>
      </c>
      <c r="E30">
        <v>2.15</v>
      </c>
      <c r="F30">
        <v>99.484999999999999</v>
      </c>
      <c r="G30">
        <v>99.484999999999999</v>
      </c>
      <c r="H30">
        <v>99.484999999999999</v>
      </c>
      <c r="I30" s="6">
        <v>3636.18</v>
      </c>
      <c r="N30">
        <v>3636.18</v>
      </c>
      <c r="P30">
        <f t="shared" si="0"/>
        <v>3636.18</v>
      </c>
      <c r="Q30">
        <f t="shared" si="1"/>
        <v>0</v>
      </c>
      <c r="S30">
        <f>VLOOKUP(B:B,'11月奖金'!A:Q,17,0)</f>
        <v>3636.18</v>
      </c>
      <c r="T30">
        <f t="shared" si="2"/>
        <v>0</v>
      </c>
    </row>
    <row r="31" spans="1:20" x14ac:dyDescent="0.2">
      <c r="A31">
        <v>30</v>
      </c>
      <c r="B31">
        <v>9000572</v>
      </c>
      <c r="C31" t="s">
        <v>1092</v>
      </c>
      <c r="D31" t="s">
        <v>3217</v>
      </c>
      <c r="E31">
        <v>4.5</v>
      </c>
      <c r="F31">
        <v>99.484999999999999</v>
      </c>
      <c r="G31">
        <v>99.484999999999999</v>
      </c>
      <c r="H31">
        <v>99.484999999999999</v>
      </c>
      <c r="I31" s="6">
        <v>7610.6</v>
      </c>
      <c r="N31">
        <v>7610.6</v>
      </c>
      <c r="P31">
        <f t="shared" si="0"/>
        <v>7610.6</v>
      </c>
      <c r="Q31">
        <f t="shared" si="1"/>
        <v>0</v>
      </c>
      <c r="S31">
        <f>VLOOKUP(B:B,'11月奖金'!A:Q,17,0)</f>
        <v>7610.6</v>
      </c>
      <c r="T31">
        <f t="shared" si="2"/>
        <v>0</v>
      </c>
    </row>
    <row r="32" spans="1:20" x14ac:dyDescent="0.2">
      <c r="A32">
        <v>31</v>
      </c>
      <c r="B32">
        <v>9000828</v>
      </c>
      <c r="C32" t="s">
        <v>1830</v>
      </c>
      <c r="D32" t="s">
        <v>5039</v>
      </c>
      <c r="E32">
        <v>1.65</v>
      </c>
      <c r="F32">
        <v>99.484999999999999</v>
      </c>
      <c r="G32">
        <v>99.484999999999999</v>
      </c>
      <c r="H32">
        <v>99.484999999999999</v>
      </c>
      <c r="I32" s="6">
        <v>2790.55</v>
      </c>
      <c r="N32">
        <v>2790.55</v>
      </c>
      <c r="P32">
        <f t="shared" si="0"/>
        <v>2790.55</v>
      </c>
      <c r="Q32">
        <f t="shared" si="1"/>
        <v>0</v>
      </c>
      <c r="S32">
        <f>VLOOKUP(B:B,'11月奖金'!A:Q,17,0)</f>
        <v>2790.55</v>
      </c>
      <c r="T32">
        <f t="shared" si="2"/>
        <v>0</v>
      </c>
    </row>
    <row r="33" spans="1:20" x14ac:dyDescent="0.2">
      <c r="A33">
        <v>32</v>
      </c>
      <c r="B33">
        <v>9000823</v>
      </c>
      <c r="C33" t="s">
        <v>1934</v>
      </c>
      <c r="D33" t="s">
        <v>5039</v>
      </c>
      <c r="E33">
        <v>1.65</v>
      </c>
      <c r="F33">
        <v>99.484999999999999</v>
      </c>
      <c r="G33">
        <v>99.484999999999999</v>
      </c>
      <c r="H33">
        <v>99.484999999999999</v>
      </c>
      <c r="I33" s="6">
        <v>2790.55</v>
      </c>
      <c r="N33">
        <v>2790.55</v>
      </c>
      <c r="P33">
        <f t="shared" si="0"/>
        <v>2790.55</v>
      </c>
      <c r="Q33">
        <f t="shared" si="1"/>
        <v>0</v>
      </c>
      <c r="S33">
        <f>VLOOKUP(B:B,'11月奖金'!A:Q,17,0)</f>
        <v>2790.55</v>
      </c>
      <c r="T33">
        <f t="shared" si="2"/>
        <v>0</v>
      </c>
    </row>
    <row r="34" spans="1:20" x14ac:dyDescent="0.2">
      <c r="A34">
        <v>33</v>
      </c>
      <c r="B34">
        <v>9000360</v>
      </c>
      <c r="C34" t="s">
        <v>2532</v>
      </c>
      <c r="D34" t="s">
        <v>5039</v>
      </c>
      <c r="E34">
        <v>3.05</v>
      </c>
      <c r="F34">
        <v>99.484999999999999</v>
      </c>
      <c r="G34">
        <v>99.484999999999999</v>
      </c>
      <c r="H34">
        <v>99.484999999999999</v>
      </c>
      <c r="I34" s="6">
        <v>5158.3</v>
      </c>
      <c r="N34">
        <v>5158.3</v>
      </c>
      <c r="P34">
        <f t="shared" si="0"/>
        <v>5158.3</v>
      </c>
      <c r="Q34">
        <f t="shared" si="1"/>
        <v>0</v>
      </c>
      <c r="S34">
        <f>VLOOKUP(B:B,'11月奖金'!A:Q,17,0)</f>
        <v>5158.3</v>
      </c>
      <c r="T34">
        <f t="shared" si="2"/>
        <v>0</v>
      </c>
    </row>
    <row r="35" spans="1:20" x14ac:dyDescent="0.2">
      <c r="A35">
        <v>34</v>
      </c>
      <c r="B35">
        <v>9000184</v>
      </c>
      <c r="C35" t="s">
        <v>2535</v>
      </c>
      <c r="D35" t="s">
        <v>3217</v>
      </c>
      <c r="E35">
        <v>4.5</v>
      </c>
      <c r="F35">
        <v>99.484999999999999</v>
      </c>
      <c r="G35">
        <v>99.484999999999999</v>
      </c>
      <c r="H35">
        <v>99.484999999999999</v>
      </c>
      <c r="I35" s="6">
        <v>7610.6</v>
      </c>
      <c r="N35">
        <v>7610.6</v>
      </c>
      <c r="P35">
        <f t="shared" si="0"/>
        <v>7610.6</v>
      </c>
      <c r="Q35">
        <f t="shared" si="1"/>
        <v>0</v>
      </c>
      <c r="S35">
        <f>VLOOKUP(B:B,'11月奖金'!A:Q,17,0)</f>
        <v>7610.6</v>
      </c>
      <c r="T35">
        <f t="shared" si="2"/>
        <v>0</v>
      </c>
    </row>
    <row r="36" spans="1:20" x14ac:dyDescent="0.2">
      <c r="A36">
        <v>35</v>
      </c>
      <c r="B36">
        <v>9001039</v>
      </c>
      <c r="C36" t="s">
        <v>2797</v>
      </c>
      <c r="D36" t="s">
        <v>5039</v>
      </c>
      <c r="E36">
        <v>1.65</v>
      </c>
      <c r="F36">
        <v>99.484999999999999</v>
      </c>
      <c r="G36">
        <v>99.484999999999999</v>
      </c>
      <c r="H36">
        <v>99.484999999999999</v>
      </c>
      <c r="I36" s="6">
        <v>2790.55</v>
      </c>
      <c r="N36">
        <v>2790.55</v>
      </c>
      <c r="P36">
        <f t="shared" si="0"/>
        <v>2790.55</v>
      </c>
      <c r="Q36">
        <f t="shared" si="1"/>
        <v>0</v>
      </c>
      <c r="S36">
        <f>VLOOKUP(B:B,'11月奖金'!A:Q,17,0)</f>
        <v>2790.55</v>
      </c>
      <c r="T36">
        <f t="shared" si="2"/>
        <v>0</v>
      </c>
    </row>
    <row r="37" spans="1:20" x14ac:dyDescent="0.2">
      <c r="A37">
        <v>36</v>
      </c>
      <c r="B37">
        <v>9001041</v>
      </c>
      <c r="C37" t="s">
        <v>2800</v>
      </c>
      <c r="D37" t="s">
        <v>5039</v>
      </c>
      <c r="E37">
        <v>1.65</v>
      </c>
      <c r="F37">
        <v>99.484999999999999</v>
      </c>
      <c r="G37">
        <v>99.484999999999999</v>
      </c>
      <c r="H37">
        <v>99.484999999999999</v>
      </c>
      <c r="I37" s="6">
        <v>2790.55</v>
      </c>
      <c r="N37">
        <v>2790.55</v>
      </c>
      <c r="P37">
        <f t="shared" si="0"/>
        <v>2790.55</v>
      </c>
      <c r="Q37">
        <f t="shared" si="1"/>
        <v>0</v>
      </c>
      <c r="S37">
        <f>VLOOKUP(B:B,'11月奖金'!A:Q,17,0)</f>
        <v>2790.55</v>
      </c>
      <c r="T37">
        <f t="shared" si="2"/>
        <v>0</v>
      </c>
    </row>
    <row r="38" spans="1:20" x14ac:dyDescent="0.2">
      <c r="A38">
        <v>37</v>
      </c>
      <c r="B38">
        <v>9000284</v>
      </c>
      <c r="C38" t="s">
        <v>481</v>
      </c>
      <c r="D38" t="s">
        <v>5039</v>
      </c>
      <c r="E38">
        <v>3.6</v>
      </c>
      <c r="F38">
        <v>99.484999999999999</v>
      </c>
      <c r="G38">
        <v>99.484999999999999</v>
      </c>
      <c r="H38">
        <v>99.484999999999999</v>
      </c>
      <c r="I38" s="6">
        <v>6088.48</v>
      </c>
      <c r="N38">
        <v>6088.48</v>
      </c>
      <c r="P38">
        <f t="shared" si="0"/>
        <v>6088.48</v>
      </c>
      <c r="Q38">
        <f t="shared" si="1"/>
        <v>0</v>
      </c>
      <c r="S38">
        <f>VLOOKUP(B:B,'11月奖金'!A:Q,17,0)</f>
        <v>6088.48</v>
      </c>
      <c r="T38">
        <f t="shared" si="2"/>
        <v>0</v>
      </c>
    </row>
    <row r="39" spans="1:20" x14ac:dyDescent="0.2">
      <c r="A39">
        <v>38</v>
      </c>
      <c r="B39">
        <v>9000491</v>
      </c>
      <c r="C39" t="s">
        <v>2727</v>
      </c>
      <c r="D39" t="s">
        <v>5039</v>
      </c>
      <c r="E39">
        <v>2.15</v>
      </c>
      <c r="F39">
        <v>99.484999999999999</v>
      </c>
      <c r="G39">
        <v>99.49</v>
      </c>
      <c r="H39">
        <v>99.488499999999988</v>
      </c>
      <c r="I39" s="6">
        <v>3636.3</v>
      </c>
      <c r="N39">
        <v>3636.3</v>
      </c>
      <c r="P39">
        <f t="shared" si="0"/>
        <v>3636.3</v>
      </c>
      <c r="Q39">
        <f t="shared" si="1"/>
        <v>0</v>
      </c>
      <c r="S39">
        <f>VLOOKUP(B:B,'11月奖金'!A:Q,17,0)</f>
        <v>3636.3</v>
      </c>
      <c r="T39">
        <f t="shared" si="2"/>
        <v>0</v>
      </c>
    </row>
    <row r="40" spans="1:20" x14ac:dyDescent="0.2">
      <c r="A40">
        <v>39</v>
      </c>
      <c r="B40">
        <v>9001381</v>
      </c>
      <c r="C40" t="s">
        <v>8835</v>
      </c>
      <c r="D40" t="s">
        <v>5039</v>
      </c>
      <c r="E40">
        <v>1.65</v>
      </c>
      <c r="F40">
        <v>99.484999999999999</v>
      </c>
      <c r="G40">
        <v>99.49</v>
      </c>
      <c r="H40">
        <v>99.488499999999988</v>
      </c>
      <c r="I40" s="6">
        <v>2790.65</v>
      </c>
      <c r="N40">
        <v>2790.65</v>
      </c>
      <c r="P40">
        <f t="shared" si="0"/>
        <v>2790.65</v>
      </c>
      <c r="Q40">
        <f t="shared" si="1"/>
        <v>0</v>
      </c>
      <c r="S40">
        <f>VLOOKUP(B:B,'11月奖金'!A:Q,17,0)</f>
        <v>2790.65</v>
      </c>
      <c r="T40">
        <f t="shared" si="2"/>
        <v>0</v>
      </c>
    </row>
    <row r="41" spans="1:20" x14ac:dyDescent="0.2">
      <c r="A41">
        <v>40</v>
      </c>
      <c r="B41">
        <v>9001380</v>
      </c>
      <c r="C41" t="s">
        <v>8832</v>
      </c>
      <c r="D41" t="s">
        <v>5039</v>
      </c>
      <c r="E41">
        <v>1</v>
      </c>
      <c r="F41">
        <v>99.484999999999999</v>
      </c>
      <c r="G41">
        <v>99.49</v>
      </c>
      <c r="H41">
        <v>99.488499999999988</v>
      </c>
      <c r="I41" s="6">
        <v>1691.3</v>
      </c>
      <c r="N41">
        <v>1691.3</v>
      </c>
      <c r="P41">
        <f t="shared" si="0"/>
        <v>1691.3</v>
      </c>
      <c r="Q41">
        <f t="shared" si="1"/>
        <v>0</v>
      </c>
      <c r="S41">
        <f>VLOOKUP(B:B,'11月奖金'!A:Q,17,0)</f>
        <v>1691.3</v>
      </c>
      <c r="T41">
        <f t="shared" si="2"/>
        <v>0</v>
      </c>
    </row>
    <row r="42" spans="1:20" x14ac:dyDescent="0.2">
      <c r="A42">
        <v>41</v>
      </c>
      <c r="B42">
        <v>9001382</v>
      </c>
      <c r="C42" t="s">
        <v>8840</v>
      </c>
      <c r="D42" t="s">
        <v>5039</v>
      </c>
      <c r="E42">
        <v>1</v>
      </c>
      <c r="F42">
        <v>99.484999999999999</v>
      </c>
      <c r="G42">
        <v>99.492000000000004</v>
      </c>
      <c r="H42">
        <v>99.489900000000006</v>
      </c>
      <c r="I42" s="6">
        <v>1691.33</v>
      </c>
      <c r="N42">
        <v>1691.33</v>
      </c>
      <c r="P42">
        <f t="shared" si="0"/>
        <v>1691.33</v>
      </c>
      <c r="Q42">
        <f t="shared" si="1"/>
        <v>0</v>
      </c>
      <c r="S42">
        <f>VLOOKUP(B:B,'11月奖金'!A:Q,17,0)</f>
        <v>1691.33</v>
      </c>
      <c r="T42">
        <f t="shared" si="2"/>
        <v>0</v>
      </c>
    </row>
    <row r="43" spans="1:20" x14ac:dyDescent="0.2">
      <c r="A43">
        <v>42</v>
      </c>
      <c r="B43">
        <v>9000133</v>
      </c>
      <c r="C43" t="s">
        <v>2739</v>
      </c>
      <c r="D43" t="s">
        <v>3167</v>
      </c>
      <c r="F43">
        <v>98.85</v>
      </c>
      <c r="H43">
        <v>98.09</v>
      </c>
      <c r="I43" s="6">
        <v>8892.48</v>
      </c>
      <c r="N43">
        <v>8892.48</v>
      </c>
      <c r="P43">
        <f t="shared" si="0"/>
        <v>8892.48</v>
      </c>
      <c r="Q43">
        <f t="shared" si="1"/>
        <v>0</v>
      </c>
      <c r="S43">
        <f>VLOOKUP(B:B,'11月奖金'!A:Q,17,0)</f>
        <v>8892.48</v>
      </c>
      <c r="T43">
        <f t="shared" si="2"/>
        <v>0</v>
      </c>
    </row>
    <row r="44" spans="1:20" x14ac:dyDescent="0.2">
      <c r="A44">
        <v>43</v>
      </c>
      <c r="B44">
        <v>9000117</v>
      </c>
      <c r="C44" t="s">
        <v>1937</v>
      </c>
      <c r="D44" t="s">
        <v>9466</v>
      </c>
      <c r="F44">
        <v>98.85</v>
      </c>
      <c r="H44">
        <v>97.69</v>
      </c>
      <c r="I44" s="6">
        <v>8856.48</v>
      </c>
      <c r="N44">
        <v>8856.48</v>
      </c>
      <c r="P44">
        <f t="shared" si="0"/>
        <v>8856.48</v>
      </c>
      <c r="Q44">
        <f t="shared" si="1"/>
        <v>0</v>
      </c>
      <c r="S44">
        <f>VLOOKUP(B:B,'11月奖金'!A:Q,17,0)</f>
        <v>8856.48</v>
      </c>
      <c r="T44">
        <f t="shared" si="2"/>
        <v>0</v>
      </c>
    </row>
    <row r="45" spans="1:20" x14ac:dyDescent="0.2">
      <c r="A45">
        <v>44</v>
      </c>
      <c r="B45">
        <v>9000826</v>
      </c>
      <c r="C45" t="s">
        <v>1825</v>
      </c>
      <c r="D45" t="s">
        <v>3167</v>
      </c>
      <c r="F45">
        <v>98.85</v>
      </c>
      <c r="H45">
        <v>98.43</v>
      </c>
      <c r="I45" s="6">
        <v>8923.2099999999991</v>
      </c>
      <c r="N45">
        <v>8923.2099999999991</v>
      </c>
      <c r="P45">
        <f t="shared" si="0"/>
        <v>8923.2099999999991</v>
      </c>
      <c r="Q45">
        <f t="shared" si="1"/>
        <v>0</v>
      </c>
      <c r="S45">
        <f>VLOOKUP(B:B,'11月奖金'!A:Q,17,0)</f>
        <v>8923.2099999999991</v>
      </c>
      <c r="T45">
        <f t="shared" si="2"/>
        <v>0</v>
      </c>
    </row>
    <row r="46" spans="1:20" x14ac:dyDescent="0.2">
      <c r="A46">
        <v>45</v>
      </c>
      <c r="B46">
        <v>9000455</v>
      </c>
      <c r="C46" t="s">
        <v>768</v>
      </c>
      <c r="D46" t="s">
        <v>3221</v>
      </c>
      <c r="F46">
        <v>98.85</v>
      </c>
      <c r="H46">
        <v>98.1</v>
      </c>
      <c r="I46" s="6">
        <v>7115.05</v>
      </c>
      <c r="N46">
        <v>7115.05</v>
      </c>
      <c r="P46">
        <f t="shared" si="0"/>
        <v>7115.05</v>
      </c>
      <c r="Q46">
        <f t="shared" si="1"/>
        <v>0</v>
      </c>
      <c r="S46">
        <f>VLOOKUP(B:B,'11月奖金'!A:Q,17,0)</f>
        <v>7115.05</v>
      </c>
      <c r="T46">
        <f t="shared" si="2"/>
        <v>0</v>
      </c>
    </row>
    <row r="47" spans="1:20" x14ac:dyDescent="0.2">
      <c r="A47">
        <v>46</v>
      </c>
      <c r="B47">
        <v>9000459</v>
      </c>
      <c r="C47" t="s">
        <v>780</v>
      </c>
      <c r="D47" t="s">
        <v>3221</v>
      </c>
      <c r="F47">
        <v>98.85</v>
      </c>
      <c r="H47">
        <v>98.43</v>
      </c>
      <c r="I47" s="6">
        <v>7138.77</v>
      </c>
      <c r="N47">
        <v>7138.77</v>
      </c>
      <c r="P47">
        <f t="shared" si="0"/>
        <v>7138.77</v>
      </c>
      <c r="Q47">
        <f t="shared" si="1"/>
        <v>0</v>
      </c>
      <c r="S47">
        <f>VLOOKUP(B:B,'11月奖金'!A:Q,17,0)</f>
        <v>7138.77</v>
      </c>
      <c r="T47">
        <f t="shared" si="2"/>
        <v>0</v>
      </c>
    </row>
    <row r="48" spans="1:20" x14ac:dyDescent="0.2">
      <c r="A48">
        <v>47</v>
      </c>
      <c r="B48">
        <v>9000292</v>
      </c>
      <c r="C48" t="s">
        <v>505</v>
      </c>
      <c r="D48" t="s">
        <v>3169</v>
      </c>
      <c r="F48">
        <v>98.85</v>
      </c>
      <c r="H48">
        <v>97.5</v>
      </c>
      <c r="I48" s="6">
        <v>7101.05</v>
      </c>
      <c r="N48">
        <v>7101.05</v>
      </c>
      <c r="P48">
        <f t="shared" si="0"/>
        <v>7101.05</v>
      </c>
      <c r="Q48">
        <f t="shared" si="1"/>
        <v>0</v>
      </c>
      <c r="S48">
        <f>VLOOKUP(B:B,'11月奖金'!A:Q,17,0)</f>
        <v>7101.05</v>
      </c>
      <c r="T48">
        <f t="shared" si="2"/>
        <v>0</v>
      </c>
    </row>
    <row r="49" spans="1:20" x14ac:dyDescent="0.2">
      <c r="A49">
        <v>48</v>
      </c>
      <c r="B49">
        <v>9000453</v>
      </c>
      <c r="C49" t="s">
        <v>762</v>
      </c>
      <c r="D49" t="s">
        <v>3169</v>
      </c>
      <c r="F49">
        <v>98.85</v>
      </c>
      <c r="H49">
        <v>99</v>
      </c>
      <c r="I49" s="6">
        <v>7177.21</v>
      </c>
      <c r="N49">
        <v>7177.21</v>
      </c>
      <c r="P49">
        <f t="shared" si="0"/>
        <v>7177.21</v>
      </c>
      <c r="Q49">
        <f t="shared" si="1"/>
        <v>0</v>
      </c>
      <c r="S49">
        <f>VLOOKUP(B:B,'11月奖金'!A:Q,17,0)</f>
        <v>7177.21</v>
      </c>
      <c r="T49">
        <f t="shared" si="2"/>
        <v>0</v>
      </c>
    </row>
    <row r="50" spans="1:20" x14ac:dyDescent="0.2">
      <c r="A50">
        <v>49</v>
      </c>
      <c r="B50">
        <v>9001406</v>
      </c>
      <c r="C50" t="s">
        <v>9002</v>
      </c>
      <c r="D50" t="s">
        <v>3169</v>
      </c>
      <c r="F50">
        <v>98.85</v>
      </c>
      <c r="H50">
        <v>99</v>
      </c>
      <c r="I50" s="6">
        <v>7177.21</v>
      </c>
      <c r="N50">
        <v>7177.21</v>
      </c>
      <c r="P50">
        <f t="shared" si="0"/>
        <v>7177.21</v>
      </c>
      <c r="Q50">
        <f t="shared" si="1"/>
        <v>0</v>
      </c>
      <c r="S50">
        <f>VLOOKUP(B:B,'11月奖金'!A:Q,17,0)</f>
        <v>7177.21</v>
      </c>
      <c r="T50">
        <f t="shared" si="2"/>
        <v>0</v>
      </c>
    </row>
    <row r="51" spans="1:20" x14ac:dyDescent="0.2">
      <c r="A51">
        <v>50</v>
      </c>
      <c r="B51">
        <v>9000460</v>
      </c>
      <c r="C51" t="s">
        <v>783</v>
      </c>
      <c r="D51" t="s">
        <v>3235</v>
      </c>
      <c r="E51">
        <v>4.5</v>
      </c>
      <c r="F51">
        <v>98.85</v>
      </c>
      <c r="G51">
        <v>100</v>
      </c>
      <c r="H51">
        <v>99.655000000000001</v>
      </c>
      <c r="I51" s="6">
        <v>7535.94</v>
      </c>
      <c r="N51">
        <v>7535.94</v>
      </c>
      <c r="P51">
        <f t="shared" si="0"/>
        <v>7535.94</v>
      </c>
      <c r="Q51">
        <f t="shared" si="1"/>
        <v>0</v>
      </c>
      <c r="S51">
        <f>VLOOKUP(B:B,'11月奖金'!A:Q,17,0)</f>
        <v>7535.94</v>
      </c>
      <c r="T51">
        <f t="shared" si="2"/>
        <v>0</v>
      </c>
    </row>
    <row r="52" spans="1:20" x14ac:dyDescent="0.2">
      <c r="A52">
        <v>51</v>
      </c>
      <c r="B52">
        <v>9000486</v>
      </c>
      <c r="C52" t="s">
        <v>855</v>
      </c>
      <c r="E52">
        <v>4.5</v>
      </c>
      <c r="F52">
        <v>98.85</v>
      </c>
      <c r="G52">
        <v>99</v>
      </c>
      <c r="H52">
        <v>98.94</v>
      </c>
      <c r="I52" s="6">
        <v>7481.87</v>
      </c>
      <c r="N52">
        <v>7481.87</v>
      </c>
      <c r="P52">
        <f t="shared" si="0"/>
        <v>7481.87</v>
      </c>
      <c r="Q52">
        <f t="shared" si="1"/>
        <v>0</v>
      </c>
      <c r="S52">
        <f>VLOOKUP(B:B,'11月奖金'!A:Q,17,0)</f>
        <v>7481.87</v>
      </c>
      <c r="T52">
        <f t="shared" si="2"/>
        <v>0</v>
      </c>
    </row>
    <row r="53" spans="1:20" x14ac:dyDescent="0.2">
      <c r="A53">
        <v>52</v>
      </c>
      <c r="B53">
        <v>9000470</v>
      </c>
      <c r="C53" t="s">
        <v>813</v>
      </c>
      <c r="D53" t="s">
        <v>5039</v>
      </c>
      <c r="E53">
        <v>3.05</v>
      </c>
      <c r="F53">
        <v>98.85</v>
      </c>
      <c r="G53">
        <v>100</v>
      </c>
      <c r="H53">
        <v>99.655000000000001</v>
      </c>
      <c r="I53" s="6">
        <v>5107.6899999999996</v>
      </c>
      <c r="K53">
        <v>100</v>
      </c>
      <c r="N53">
        <v>5207.6899999999996</v>
      </c>
      <c r="P53">
        <f t="shared" si="0"/>
        <v>5107.6899999999996</v>
      </c>
      <c r="Q53">
        <f t="shared" si="1"/>
        <v>0</v>
      </c>
      <c r="S53">
        <f>VLOOKUP(B:B,'11月奖金'!A:Q,17,0)</f>
        <v>5207.6899999999996</v>
      </c>
      <c r="T53">
        <f t="shared" si="2"/>
        <v>0</v>
      </c>
    </row>
    <row r="54" spans="1:20" x14ac:dyDescent="0.2">
      <c r="A54">
        <v>53</v>
      </c>
      <c r="B54">
        <v>9001335</v>
      </c>
      <c r="C54" t="s">
        <v>8100</v>
      </c>
      <c r="D54" t="s">
        <v>6950</v>
      </c>
      <c r="E54">
        <v>1.5</v>
      </c>
      <c r="F54">
        <v>98.85</v>
      </c>
      <c r="G54">
        <v>94</v>
      </c>
      <c r="H54">
        <v>94.97</v>
      </c>
      <c r="I54" s="6">
        <v>2393.89</v>
      </c>
      <c r="N54">
        <v>2393.89</v>
      </c>
      <c r="P54">
        <f t="shared" si="0"/>
        <v>2393.89</v>
      </c>
      <c r="Q54">
        <f t="shared" si="1"/>
        <v>0</v>
      </c>
      <c r="S54">
        <f>VLOOKUP(B:B,'11月奖金'!A:Q,17,0)</f>
        <v>2393.89</v>
      </c>
      <c r="T54">
        <f t="shared" si="2"/>
        <v>0</v>
      </c>
    </row>
    <row r="55" spans="1:20" x14ac:dyDescent="0.2">
      <c r="A55">
        <v>54</v>
      </c>
      <c r="B55">
        <v>9000185</v>
      </c>
      <c r="C55" t="s">
        <v>275</v>
      </c>
      <c r="D55" t="s">
        <v>3217</v>
      </c>
      <c r="E55">
        <v>4.5</v>
      </c>
      <c r="F55">
        <v>108.35000000000001</v>
      </c>
      <c r="G55">
        <v>99.5</v>
      </c>
      <c r="H55">
        <v>103.03999999999999</v>
      </c>
      <c r="I55" s="6">
        <v>7657.66</v>
      </c>
      <c r="L55">
        <v>77</v>
      </c>
      <c r="N55">
        <v>7580.66</v>
      </c>
      <c r="P55">
        <f t="shared" si="0"/>
        <v>7657.66</v>
      </c>
      <c r="Q55">
        <f t="shared" si="1"/>
        <v>0</v>
      </c>
      <c r="S55">
        <f>VLOOKUP(B:B,'11月奖金'!A:Q,17,0)</f>
        <v>7580.66</v>
      </c>
      <c r="T55">
        <f t="shared" si="2"/>
        <v>0</v>
      </c>
    </row>
    <row r="56" spans="1:20" x14ac:dyDescent="0.2">
      <c r="A56">
        <v>55</v>
      </c>
      <c r="B56">
        <v>9000472</v>
      </c>
      <c r="C56" t="s">
        <v>7710</v>
      </c>
      <c r="D56" t="s">
        <v>5039</v>
      </c>
      <c r="E56">
        <v>3.05</v>
      </c>
      <c r="F56">
        <v>108.35000000000001</v>
      </c>
      <c r="G56">
        <v>106</v>
      </c>
      <c r="H56">
        <v>106.70499999999998</v>
      </c>
      <c r="I56" s="6">
        <v>5374.72</v>
      </c>
      <c r="K56">
        <v>325</v>
      </c>
      <c r="N56">
        <v>5699.72</v>
      </c>
      <c r="P56">
        <f t="shared" si="0"/>
        <v>5374.72</v>
      </c>
      <c r="Q56">
        <f t="shared" si="1"/>
        <v>0</v>
      </c>
      <c r="S56">
        <f>VLOOKUP(B:B,'11月奖金'!A:Q,17,0)</f>
        <v>5699.72</v>
      </c>
      <c r="T56">
        <f t="shared" si="2"/>
        <v>0</v>
      </c>
    </row>
    <row r="57" spans="1:20" x14ac:dyDescent="0.2">
      <c r="A57">
        <v>56</v>
      </c>
      <c r="B57">
        <v>9000767</v>
      </c>
      <c r="C57" t="s">
        <v>1659</v>
      </c>
      <c r="D57" t="s">
        <v>5039</v>
      </c>
      <c r="E57">
        <v>2.15</v>
      </c>
      <c r="F57">
        <v>108.35000000000001</v>
      </c>
      <c r="G57">
        <v>102</v>
      </c>
      <c r="H57">
        <v>103.905</v>
      </c>
      <c r="I57" s="6">
        <v>3689.38</v>
      </c>
      <c r="N57">
        <v>3689.38</v>
      </c>
      <c r="P57">
        <f t="shared" si="0"/>
        <v>3689.38</v>
      </c>
      <c r="Q57">
        <f t="shared" si="1"/>
        <v>0</v>
      </c>
      <c r="S57">
        <f>VLOOKUP(B:B,'11月奖金'!A:Q,17,0)</f>
        <v>3689.38</v>
      </c>
      <c r="T57">
        <f t="shared" si="2"/>
        <v>0</v>
      </c>
    </row>
    <row r="58" spans="1:20" x14ac:dyDescent="0.2">
      <c r="A58">
        <v>57</v>
      </c>
      <c r="B58">
        <v>9000526</v>
      </c>
      <c r="C58" t="s">
        <v>958</v>
      </c>
      <c r="D58" t="s">
        <v>9467</v>
      </c>
      <c r="E58">
        <v>3.6</v>
      </c>
      <c r="F58">
        <v>108.9</v>
      </c>
      <c r="G58">
        <v>96</v>
      </c>
      <c r="H58">
        <v>101.16</v>
      </c>
      <c r="I58" s="6">
        <v>6065.89</v>
      </c>
      <c r="N58">
        <v>6065.89</v>
      </c>
      <c r="P58">
        <f t="shared" si="0"/>
        <v>6065.89</v>
      </c>
      <c r="Q58">
        <f t="shared" si="1"/>
        <v>0</v>
      </c>
      <c r="S58">
        <f>VLOOKUP(B:B,'11月奖金'!A:Q,17,0)</f>
        <v>6065.89</v>
      </c>
      <c r="T58">
        <f t="shared" si="2"/>
        <v>0</v>
      </c>
    </row>
    <row r="59" spans="1:20" x14ac:dyDescent="0.2">
      <c r="A59">
        <v>58</v>
      </c>
      <c r="B59">
        <v>9000745</v>
      </c>
      <c r="C59" t="s">
        <v>1594</v>
      </c>
      <c r="D59" t="s">
        <v>6950</v>
      </c>
      <c r="E59">
        <v>1.65</v>
      </c>
      <c r="F59">
        <v>108.9</v>
      </c>
      <c r="G59">
        <v>106</v>
      </c>
      <c r="H59">
        <v>106.58000000000001</v>
      </c>
      <c r="I59" s="6">
        <v>2929.16</v>
      </c>
      <c r="K59">
        <v>100</v>
      </c>
      <c r="N59">
        <v>3029.16</v>
      </c>
      <c r="P59">
        <f t="shared" si="0"/>
        <v>2929.16</v>
      </c>
      <c r="Q59">
        <f t="shared" si="1"/>
        <v>0</v>
      </c>
      <c r="S59">
        <f>VLOOKUP(B:B,'11月奖金'!A:Q,17,0)</f>
        <v>3029.16</v>
      </c>
      <c r="T59">
        <f t="shared" si="2"/>
        <v>0</v>
      </c>
    </row>
    <row r="60" spans="1:20" x14ac:dyDescent="0.2">
      <c r="A60">
        <v>59</v>
      </c>
      <c r="B60">
        <v>9000783</v>
      </c>
      <c r="C60" t="s">
        <v>1707</v>
      </c>
      <c r="D60" t="s">
        <v>6950</v>
      </c>
      <c r="E60">
        <v>1.5</v>
      </c>
      <c r="F60">
        <v>108.9</v>
      </c>
      <c r="G60">
        <v>101</v>
      </c>
      <c r="H60">
        <v>102.58000000000001</v>
      </c>
      <c r="I60" s="6">
        <v>2562.9299999999998</v>
      </c>
      <c r="K60">
        <v>200</v>
      </c>
      <c r="N60">
        <v>2762.93</v>
      </c>
      <c r="P60">
        <f t="shared" si="0"/>
        <v>2562.9299999999998</v>
      </c>
      <c r="Q60">
        <f t="shared" si="1"/>
        <v>0</v>
      </c>
      <c r="S60">
        <f>VLOOKUP(B:B,'11月奖金'!A:Q,17,0)</f>
        <v>2762.93</v>
      </c>
      <c r="T60">
        <f t="shared" si="2"/>
        <v>0</v>
      </c>
    </row>
    <row r="61" spans="1:20" x14ac:dyDescent="0.2">
      <c r="A61">
        <v>60</v>
      </c>
      <c r="B61">
        <v>9000810</v>
      </c>
      <c r="C61" t="s">
        <v>1786</v>
      </c>
      <c r="D61" t="s">
        <v>6950</v>
      </c>
      <c r="E61">
        <v>1.5</v>
      </c>
      <c r="F61">
        <v>108.9</v>
      </c>
      <c r="G61">
        <v>106</v>
      </c>
      <c r="H61">
        <v>106.58000000000001</v>
      </c>
      <c r="I61" s="6">
        <v>2662.87</v>
      </c>
      <c r="K61">
        <v>200</v>
      </c>
      <c r="N61">
        <v>2862.87</v>
      </c>
      <c r="P61">
        <f t="shared" si="0"/>
        <v>2662.87</v>
      </c>
      <c r="Q61">
        <f t="shared" si="1"/>
        <v>0</v>
      </c>
      <c r="S61">
        <f>VLOOKUP(B:B,'11月奖金'!A:Q,17,0)</f>
        <v>2862.87</v>
      </c>
      <c r="T61">
        <f t="shared" si="2"/>
        <v>0</v>
      </c>
    </row>
    <row r="62" spans="1:20" x14ac:dyDescent="0.2">
      <c r="A62">
        <v>61</v>
      </c>
      <c r="B62">
        <v>9000812</v>
      </c>
      <c r="C62" t="s">
        <v>1792</v>
      </c>
      <c r="D62" t="s">
        <v>6950</v>
      </c>
      <c r="E62">
        <v>1.5</v>
      </c>
      <c r="F62">
        <v>108.9</v>
      </c>
      <c r="G62">
        <v>100</v>
      </c>
      <c r="H62">
        <v>101.78</v>
      </c>
      <c r="I62" s="6">
        <v>2542.94</v>
      </c>
      <c r="K62">
        <v>350</v>
      </c>
      <c r="L62">
        <v>2008</v>
      </c>
      <c r="N62">
        <v>884.94</v>
      </c>
      <c r="P62">
        <f t="shared" si="0"/>
        <v>2542.94</v>
      </c>
      <c r="Q62">
        <f t="shared" si="1"/>
        <v>0</v>
      </c>
      <c r="S62">
        <f>VLOOKUP(B:B,'11月奖金'!A:Q,17,0)</f>
        <v>884.94</v>
      </c>
      <c r="T62">
        <f t="shared" si="2"/>
        <v>0</v>
      </c>
    </row>
    <row r="63" spans="1:20" x14ac:dyDescent="0.2">
      <c r="A63">
        <v>62</v>
      </c>
      <c r="B63">
        <v>9000813</v>
      </c>
      <c r="C63" t="s">
        <v>1795</v>
      </c>
      <c r="D63" t="s">
        <v>6950</v>
      </c>
      <c r="E63">
        <v>1.5</v>
      </c>
      <c r="F63">
        <v>108.9</v>
      </c>
      <c r="G63">
        <v>100</v>
      </c>
      <c r="H63">
        <v>101.78</v>
      </c>
      <c r="I63" s="6">
        <v>2542.94</v>
      </c>
      <c r="K63">
        <v>50</v>
      </c>
      <c r="N63">
        <v>2592.94</v>
      </c>
      <c r="P63">
        <f t="shared" si="0"/>
        <v>2542.94</v>
      </c>
      <c r="Q63">
        <f t="shared" si="1"/>
        <v>0</v>
      </c>
      <c r="S63">
        <f>VLOOKUP(B:B,'11月奖金'!A:Q,17,0)</f>
        <v>2592.94</v>
      </c>
      <c r="T63">
        <f t="shared" si="2"/>
        <v>0</v>
      </c>
    </row>
    <row r="64" spans="1:20" x14ac:dyDescent="0.2">
      <c r="A64">
        <v>63</v>
      </c>
      <c r="B64">
        <v>9000970</v>
      </c>
      <c r="C64" t="s">
        <v>2155</v>
      </c>
      <c r="D64" t="s">
        <v>6950</v>
      </c>
      <c r="E64">
        <v>1.5</v>
      </c>
      <c r="F64">
        <v>108.9</v>
      </c>
      <c r="G64">
        <v>102</v>
      </c>
      <c r="H64">
        <v>103.38000000000001</v>
      </c>
      <c r="I64" s="6">
        <v>2582.92</v>
      </c>
      <c r="K64">
        <v>200</v>
      </c>
      <c r="N64">
        <v>2782.92</v>
      </c>
      <c r="P64">
        <f t="shared" si="0"/>
        <v>2582.92</v>
      </c>
      <c r="Q64">
        <f t="shared" si="1"/>
        <v>0</v>
      </c>
      <c r="S64">
        <f>VLOOKUP(B:B,'11月奖金'!A:Q,17,0)</f>
        <v>2782.92</v>
      </c>
      <c r="T64">
        <f t="shared" si="2"/>
        <v>0</v>
      </c>
    </row>
    <row r="65" spans="1:20" x14ac:dyDescent="0.2">
      <c r="A65">
        <v>64</v>
      </c>
      <c r="B65">
        <v>9000976</v>
      </c>
      <c r="C65" t="s">
        <v>2158</v>
      </c>
      <c r="D65" t="s">
        <v>6950</v>
      </c>
      <c r="E65">
        <v>1.5</v>
      </c>
      <c r="F65">
        <v>108.9</v>
      </c>
      <c r="G65">
        <v>101</v>
      </c>
      <c r="H65">
        <v>102.58000000000001</v>
      </c>
      <c r="I65" s="6">
        <v>2562.9299999999998</v>
      </c>
      <c r="K65">
        <v>50</v>
      </c>
      <c r="N65">
        <v>2612.9299999999998</v>
      </c>
      <c r="P65">
        <f t="shared" si="0"/>
        <v>2562.9299999999998</v>
      </c>
      <c r="Q65">
        <f t="shared" si="1"/>
        <v>0</v>
      </c>
      <c r="S65">
        <f>VLOOKUP(B:B,'11月奖金'!A:Q,17,0)</f>
        <v>2612.9299999999998</v>
      </c>
      <c r="T65">
        <f t="shared" si="2"/>
        <v>0</v>
      </c>
    </row>
    <row r="66" spans="1:20" x14ac:dyDescent="0.2">
      <c r="A66">
        <v>65</v>
      </c>
      <c r="B66">
        <v>9000968</v>
      </c>
      <c r="C66" t="s">
        <v>2185</v>
      </c>
      <c r="D66" t="s">
        <v>6950</v>
      </c>
      <c r="E66">
        <v>1.5</v>
      </c>
      <c r="F66">
        <v>108.9</v>
      </c>
      <c r="G66">
        <v>101</v>
      </c>
      <c r="H66">
        <v>102.58000000000001</v>
      </c>
      <c r="I66" s="6">
        <v>2562.9299999999998</v>
      </c>
      <c r="K66">
        <v>50</v>
      </c>
      <c r="N66">
        <v>2612.9299999999998</v>
      </c>
      <c r="P66">
        <f t="shared" si="0"/>
        <v>2562.9299999999998</v>
      </c>
      <c r="Q66">
        <f t="shared" si="1"/>
        <v>0</v>
      </c>
      <c r="S66">
        <f>VLOOKUP(B:B,'11月奖金'!A:Q,17,0)</f>
        <v>2612.9299999999998</v>
      </c>
      <c r="T66">
        <f t="shared" si="2"/>
        <v>0</v>
      </c>
    </row>
    <row r="67" spans="1:20" x14ac:dyDescent="0.2">
      <c r="A67">
        <v>66</v>
      </c>
      <c r="B67">
        <v>9000982</v>
      </c>
      <c r="C67" t="s">
        <v>2188</v>
      </c>
      <c r="D67" t="s">
        <v>6950</v>
      </c>
      <c r="E67">
        <v>1.5</v>
      </c>
      <c r="F67">
        <v>108.9</v>
      </c>
      <c r="G67">
        <v>100</v>
      </c>
      <c r="H67">
        <v>101.78</v>
      </c>
      <c r="I67" s="6">
        <v>2542.94</v>
      </c>
      <c r="K67">
        <v>50</v>
      </c>
      <c r="N67">
        <v>2592.94</v>
      </c>
      <c r="P67">
        <f t="shared" ref="P67:P130" si="3">ROUND(I67,2)</f>
        <v>2542.94</v>
      </c>
      <c r="Q67">
        <f t="shared" ref="Q67:Q130" si="4">I67-P67</f>
        <v>0</v>
      </c>
      <c r="S67">
        <f>VLOOKUP(B:B,'11月奖金'!A:Q,17,0)</f>
        <v>2592.94</v>
      </c>
      <c r="T67">
        <f t="shared" ref="T67:T130" si="5">N67-S67</f>
        <v>0</v>
      </c>
    </row>
    <row r="68" spans="1:20" x14ac:dyDescent="0.2">
      <c r="A68">
        <v>67</v>
      </c>
      <c r="B68">
        <v>9000985</v>
      </c>
      <c r="C68" t="s">
        <v>2191</v>
      </c>
      <c r="D68" t="s">
        <v>6950</v>
      </c>
      <c r="E68">
        <v>1.5</v>
      </c>
      <c r="F68">
        <v>108.9</v>
      </c>
      <c r="G68">
        <v>108</v>
      </c>
      <c r="H68">
        <v>108.18</v>
      </c>
      <c r="I68" s="6">
        <v>2702.85</v>
      </c>
      <c r="K68">
        <v>200</v>
      </c>
      <c r="N68">
        <v>2902.85</v>
      </c>
      <c r="P68">
        <f t="shared" si="3"/>
        <v>2702.85</v>
      </c>
      <c r="Q68">
        <f t="shared" si="4"/>
        <v>0</v>
      </c>
      <c r="S68">
        <f>VLOOKUP(B:B,'11月奖金'!A:Q,17,0)</f>
        <v>2902.85</v>
      </c>
      <c r="T68">
        <f t="shared" si="5"/>
        <v>0</v>
      </c>
    </row>
    <row r="69" spans="1:20" x14ac:dyDescent="0.2">
      <c r="A69">
        <v>68</v>
      </c>
      <c r="B69">
        <v>9000950</v>
      </c>
      <c r="C69" t="s">
        <v>2197</v>
      </c>
      <c r="D69" t="s">
        <v>6950</v>
      </c>
      <c r="E69">
        <v>1.5</v>
      </c>
      <c r="F69">
        <v>108.9</v>
      </c>
      <c r="G69">
        <v>105</v>
      </c>
      <c r="H69">
        <v>105.78</v>
      </c>
      <c r="I69" s="6">
        <v>2642.88</v>
      </c>
      <c r="K69">
        <v>200</v>
      </c>
      <c r="N69">
        <v>2842.88</v>
      </c>
      <c r="P69">
        <f t="shared" si="3"/>
        <v>2642.88</v>
      </c>
      <c r="Q69">
        <f t="shared" si="4"/>
        <v>0</v>
      </c>
      <c r="S69">
        <f>VLOOKUP(B:B,'11月奖金'!A:Q,17,0)</f>
        <v>2842.88</v>
      </c>
      <c r="T69">
        <f t="shared" si="5"/>
        <v>0</v>
      </c>
    </row>
    <row r="70" spans="1:20" x14ac:dyDescent="0.2">
      <c r="A70">
        <v>69</v>
      </c>
      <c r="B70">
        <v>9000965</v>
      </c>
      <c r="C70" t="s">
        <v>2214</v>
      </c>
      <c r="D70" t="s">
        <v>6950</v>
      </c>
      <c r="E70">
        <v>1.5</v>
      </c>
      <c r="F70">
        <v>108.9</v>
      </c>
      <c r="G70">
        <v>104</v>
      </c>
      <c r="H70">
        <v>104.98</v>
      </c>
      <c r="I70" s="6">
        <v>2622.9</v>
      </c>
      <c r="K70">
        <v>50</v>
      </c>
      <c r="N70">
        <v>2672.9</v>
      </c>
      <c r="P70">
        <f t="shared" si="3"/>
        <v>2622.9</v>
      </c>
      <c r="Q70">
        <f t="shared" si="4"/>
        <v>0</v>
      </c>
      <c r="S70">
        <f>VLOOKUP(B:B,'11月奖金'!A:Q,17,0)</f>
        <v>2672.9</v>
      </c>
      <c r="T70">
        <f t="shared" si="5"/>
        <v>0</v>
      </c>
    </row>
    <row r="71" spans="1:20" x14ac:dyDescent="0.2">
      <c r="A71">
        <v>70</v>
      </c>
      <c r="B71">
        <v>9001018</v>
      </c>
      <c r="C71" t="s">
        <v>2312</v>
      </c>
      <c r="D71" t="s">
        <v>6950</v>
      </c>
      <c r="E71">
        <v>1.5</v>
      </c>
      <c r="F71">
        <v>108.9</v>
      </c>
      <c r="G71">
        <v>105</v>
      </c>
      <c r="H71">
        <v>105.78</v>
      </c>
      <c r="I71" s="6">
        <v>2642.88</v>
      </c>
      <c r="K71">
        <v>50</v>
      </c>
      <c r="N71">
        <v>2692.88</v>
      </c>
      <c r="P71">
        <f t="shared" si="3"/>
        <v>2642.88</v>
      </c>
      <c r="Q71">
        <f t="shared" si="4"/>
        <v>0</v>
      </c>
      <c r="S71">
        <f>VLOOKUP(B:B,'11月奖金'!A:Q,17,0)</f>
        <v>2692.88</v>
      </c>
      <c r="T71">
        <f t="shared" si="5"/>
        <v>0</v>
      </c>
    </row>
    <row r="72" spans="1:20" x14ac:dyDescent="0.2">
      <c r="A72">
        <v>71</v>
      </c>
      <c r="B72">
        <v>9001032</v>
      </c>
      <c r="C72" t="s">
        <v>2351</v>
      </c>
      <c r="D72" t="s">
        <v>6950</v>
      </c>
      <c r="E72">
        <v>1.5</v>
      </c>
      <c r="F72">
        <v>108.9</v>
      </c>
      <c r="G72">
        <v>105</v>
      </c>
      <c r="H72">
        <v>105.78</v>
      </c>
      <c r="I72" s="6">
        <v>2642.88</v>
      </c>
      <c r="K72">
        <v>200</v>
      </c>
      <c r="N72">
        <v>2842.88</v>
      </c>
      <c r="P72">
        <f t="shared" si="3"/>
        <v>2642.88</v>
      </c>
      <c r="Q72">
        <f t="shared" si="4"/>
        <v>0</v>
      </c>
      <c r="S72">
        <f>VLOOKUP(B:B,'11月奖金'!A:Q,17,0)</f>
        <v>2842.88</v>
      </c>
      <c r="T72">
        <f t="shared" si="5"/>
        <v>0</v>
      </c>
    </row>
    <row r="73" spans="1:20" x14ac:dyDescent="0.2">
      <c r="A73">
        <v>72</v>
      </c>
      <c r="B73">
        <v>9001319</v>
      </c>
      <c r="C73" t="s">
        <v>8085</v>
      </c>
      <c r="D73" t="s">
        <v>6950</v>
      </c>
      <c r="E73">
        <v>1.65</v>
      </c>
      <c r="F73">
        <v>108.9</v>
      </c>
      <c r="G73">
        <v>106</v>
      </c>
      <c r="H73">
        <v>106.58000000000001</v>
      </c>
      <c r="I73" s="6">
        <v>2929.16</v>
      </c>
      <c r="K73">
        <v>58</v>
      </c>
      <c r="N73">
        <v>2987.16</v>
      </c>
      <c r="P73">
        <f t="shared" si="3"/>
        <v>2929.16</v>
      </c>
      <c r="Q73">
        <f t="shared" si="4"/>
        <v>0</v>
      </c>
      <c r="S73">
        <f>VLOOKUP(B:B,'11月奖金'!A:Q,17,0)</f>
        <v>2987.16</v>
      </c>
      <c r="T73">
        <f t="shared" si="5"/>
        <v>0</v>
      </c>
    </row>
    <row r="74" spans="1:20" x14ac:dyDescent="0.2">
      <c r="A74">
        <v>73</v>
      </c>
      <c r="B74">
        <v>9000454</v>
      </c>
      <c r="C74" t="s">
        <v>765</v>
      </c>
      <c r="D74" t="s">
        <v>3217</v>
      </c>
      <c r="E74">
        <v>4.5</v>
      </c>
      <c r="F74">
        <v>98.5</v>
      </c>
      <c r="G74">
        <v>99</v>
      </c>
      <c r="H74">
        <v>98.800000000000011</v>
      </c>
      <c r="I74" s="6">
        <v>7002.11</v>
      </c>
      <c r="N74">
        <v>7002.11</v>
      </c>
      <c r="P74">
        <f t="shared" si="3"/>
        <v>7002.11</v>
      </c>
      <c r="Q74">
        <f t="shared" si="4"/>
        <v>0</v>
      </c>
      <c r="S74">
        <f>VLOOKUP(B:B,'11月奖金'!A:Q,17,0)</f>
        <v>7002.11</v>
      </c>
      <c r="T74">
        <f t="shared" si="5"/>
        <v>0</v>
      </c>
    </row>
    <row r="75" spans="1:20" x14ac:dyDescent="0.2">
      <c r="A75">
        <v>74</v>
      </c>
      <c r="B75">
        <v>9000474</v>
      </c>
      <c r="C75" t="s">
        <v>2724</v>
      </c>
      <c r="D75" t="s">
        <v>5039</v>
      </c>
      <c r="E75">
        <v>2.15</v>
      </c>
      <c r="F75">
        <v>98.5</v>
      </c>
      <c r="G75">
        <v>97</v>
      </c>
      <c r="H75">
        <v>97.449999999999989</v>
      </c>
      <c r="I75" s="6">
        <v>3299.74</v>
      </c>
      <c r="N75">
        <v>3299.74</v>
      </c>
      <c r="P75">
        <f t="shared" si="3"/>
        <v>3299.74</v>
      </c>
      <c r="Q75">
        <f t="shared" si="4"/>
        <v>0</v>
      </c>
      <c r="S75">
        <f>VLOOKUP(B:B,'11月奖金'!A:Q,17,0)</f>
        <v>3299.74</v>
      </c>
      <c r="T75">
        <f t="shared" si="5"/>
        <v>0</v>
      </c>
    </row>
    <row r="76" spans="1:20" x14ac:dyDescent="0.2">
      <c r="A76">
        <v>75</v>
      </c>
      <c r="B76">
        <v>9000729</v>
      </c>
      <c r="C76" t="s">
        <v>1546</v>
      </c>
      <c r="D76" t="s">
        <v>5039</v>
      </c>
      <c r="E76">
        <v>2.15</v>
      </c>
      <c r="F76">
        <v>98.5</v>
      </c>
      <c r="G76">
        <v>105</v>
      </c>
      <c r="H76">
        <v>103.05</v>
      </c>
      <c r="I76" s="6">
        <v>3489.36</v>
      </c>
      <c r="N76">
        <v>3489.36</v>
      </c>
      <c r="P76">
        <f t="shared" si="3"/>
        <v>3489.36</v>
      </c>
      <c r="Q76">
        <f t="shared" si="4"/>
        <v>0</v>
      </c>
      <c r="S76">
        <f>VLOOKUP(B:B,'11月奖金'!A:Q,17,0)</f>
        <v>3489.36</v>
      </c>
      <c r="T76">
        <f t="shared" si="5"/>
        <v>0</v>
      </c>
    </row>
    <row r="77" spans="1:20" x14ac:dyDescent="0.2">
      <c r="A77">
        <v>76</v>
      </c>
      <c r="B77">
        <v>9000457</v>
      </c>
      <c r="C77" t="s">
        <v>774</v>
      </c>
      <c r="D77" t="s">
        <v>9468</v>
      </c>
      <c r="E77">
        <v>3.6</v>
      </c>
      <c r="F77">
        <v>104.21250000000001</v>
      </c>
      <c r="G77">
        <v>98</v>
      </c>
      <c r="H77">
        <v>100.485</v>
      </c>
      <c r="I77" s="6">
        <v>6024.49</v>
      </c>
      <c r="N77">
        <v>6024.49</v>
      </c>
      <c r="P77">
        <f t="shared" si="3"/>
        <v>6024.49</v>
      </c>
      <c r="Q77">
        <f t="shared" si="4"/>
        <v>0</v>
      </c>
      <c r="S77">
        <f>VLOOKUP(B:B,'11月奖金'!A:Q,17,0)</f>
        <v>6024.49</v>
      </c>
      <c r="T77">
        <f t="shared" si="5"/>
        <v>0</v>
      </c>
    </row>
    <row r="78" spans="1:20" x14ac:dyDescent="0.2">
      <c r="A78">
        <v>77</v>
      </c>
      <c r="B78">
        <v>9000485</v>
      </c>
      <c r="C78" t="s">
        <v>852</v>
      </c>
      <c r="D78" t="s">
        <v>6955</v>
      </c>
      <c r="E78">
        <v>1.8</v>
      </c>
      <c r="F78">
        <v>104.21250000000001</v>
      </c>
      <c r="G78">
        <v>95</v>
      </c>
      <c r="H78">
        <v>96.842500000000001</v>
      </c>
      <c r="I78" s="6">
        <v>2903.06</v>
      </c>
      <c r="N78">
        <v>2903.06</v>
      </c>
      <c r="P78">
        <f t="shared" si="3"/>
        <v>2903.06</v>
      </c>
      <c r="Q78">
        <f t="shared" si="4"/>
        <v>0</v>
      </c>
      <c r="S78">
        <f>VLOOKUP(B:B,'11月奖金'!A:Q,17,0)</f>
        <v>2903.06</v>
      </c>
      <c r="T78">
        <f t="shared" si="5"/>
        <v>0</v>
      </c>
    </row>
    <row r="79" spans="1:20" x14ac:dyDescent="0.2">
      <c r="A79">
        <v>78</v>
      </c>
      <c r="B79">
        <v>9000519</v>
      </c>
      <c r="C79" t="s">
        <v>937</v>
      </c>
      <c r="D79" t="s">
        <v>6955</v>
      </c>
      <c r="E79">
        <v>1.5</v>
      </c>
      <c r="F79">
        <v>104.21250000000001</v>
      </c>
      <c r="G79">
        <v>96.5</v>
      </c>
      <c r="H79">
        <v>98.042500000000004</v>
      </c>
      <c r="I79" s="6">
        <v>2449.19</v>
      </c>
      <c r="L79">
        <v>50</v>
      </c>
      <c r="N79">
        <v>2399.19</v>
      </c>
      <c r="P79">
        <f t="shared" si="3"/>
        <v>2449.19</v>
      </c>
      <c r="Q79">
        <f t="shared" si="4"/>
        <v>0</v>
      </c>
      <c r="S79">
        <f>VLOOKUP(B:B,'11月奖金'!A:Q,17,0)</f>
        <v>2399.19</v>
      </c>
      <c r="T79">
        <f t="shared" si="5"/>
        <v>0</v>
      </c>
    </row>
    <row r="80" spans="1:20" x14ac:dyDescent="0.2">
      <c r="A80">
        <v>79</v>
      </c>
      <c r="B80">
        <v>9000736</v>
      </c>
      <c r="C80" t="s">
        <v>1567</v>
      </c>
      <c r="D80" t="s">
        <v>6955</v>
      </c>
      <c r="E80">
        <v>1.65</v>
      </c>
      <c r="F80">
        <v>104.21250000000001</v>
      </c>
      <c r="G80">
        <v>99.5</v>
      </c>
      <c r="H80">
        <v>100.44250000000001</v>
      </c>
      <c r="I80" s="6">
        <v>2760.06</v>
      </c>
      <c r="K80">
        <v>50</v>
      </c>
      <c r="N80">
        <v>2810.06</v>
      </c>
      <c r="P80">
        <f t="shared" si="3"/>
        <v>2760.06</v>
      </c>
      <c r="Q80">
        <f t="shared" si="4"/>
        <v>0</v>
      </c>
      <c r="S80">
        <f>VLOOKUP(B:B,'11月奖金'!A:Q,17,0)</f>
        <v>2810.06</v>
      </c>
      <c r="T80">
        <f t="shared" si="5"/>
        <v>0</v>
      </c>
    </row>
    <row r="81" spans="1:20" x14ac:dyDescent="0.2">
      <c r="A81">
        <v>80</v>
      </c>
      <c r="B81">
        <v>9000753</v>
      </c>
      <c r="C81" t="s">
        <v>1617</v>
      </c>
      <c r="D81" t="s">
        <v>6955</v>
      </c>
      <c r="E81">
        <v>1.5</v>
      </c>
      <c r="F81">
        <v>104.21250000000001</v>
      </c>
      <c r="G81">
        <v>96</v>
      </c>
      <c r="H81">
        <v>97.642500000000013</v>
      </c>
      <c r="I81" s="6">
        <v>2439.1999999999998</v>
      </c>
      <c r="K81">
        <v>100</v>
      </c>
      <c r="N81">
        <v>2539.1999999999998</v>
      </c>
      <c r="P81">
        <f t="shared" si="3"/>
        <v>2439.1999999999998</v>
      </c>
      <c r="Q81">
        <f t="shared" si="4"/>
        <v>0</v>
      </c>
      <c r="S81">
        <f>VLOOKUP(B:B,'11月奖金'!A:Q,17,0)</f>
        <v>2539.1999999999998</v>
      </c>
      <c r="T81">
        <f t="shared" si="5"/>
        <v>0</v>
      </c>
    </row>
    <row r="82" spans="1:20" x14ac:dyDescent="0.2">
      <c r="A82">
        <v>81</v>
      </c>
      <c r="B82">
        <v>9000761</v>
      </c>
      <c r="C82" t="s">
        <v>1641</v>
      </c>
      <c r="D82" t="s">
        <v>6955</v>
      </c>
      <c r="E82">
        <v>1.5</v>
      </c>
      <c r="F82">
        <v>104.21250000000001</v>
      </c>
      <c r="G82">
        <v>99</v>
      </c>
      <c r="H82">
        <v>100.0425</v>
      </c>
      <c r="I82" s="6">
        <v>2499.15</v>
      </c>
      <c r="N82">
        <v>2499.15</v>
      </c>
      <c r="P82">
        <f t="shared" si="3"/>
        <v>2499.15</v>
      </c>
      <c r="Q82">
        <f t="shared" si="4"/>
        <v>0</v>
      </c>
      <c r="S82">
        <f>VLOOKUP(B:B,'11月奖金'!A:Q,17,0)</f>
        <v>2499.15</v>
      </c>
      <c r="T82">
        <f t="shared" si="5"/>
        <v>0</v>
      </c>
    </row>
    <row r="83" spans="1:20" x14ac:dyDescent="0.2">
      <c r="A83">
        <v>82</v>
      </c>
      <c r="B83">
        <v>9000772</v>
      </c>
      <c r="C83" t="s">
        <v>1674</v>
      </c>
      <c r="D83" t="s">
        <v>6955</v>
      </c>
      <c r="E83">
        <v>1.5</v>
      </c>
      <c r="F83">
        <v>104.21250000000001</v>
      </c>
      <c r="G83">
        <v>99</v>
      </c>
      <c r="H83">
        <v>100.0425</v>
      </c>
      <c r="I83" s="6">
        <v>2499.15</v>
      </c>
      <c r="K83">
        <v>150</v>
      </c>
      <c r="N83">
        <v>2649.15</v>
      </c>
      <c r="P83">
        <f t="shared" si="3"/>
        <v>2499.15</v>
      </c>
      <c r="Q83">
        <f t="shared" si="4"/>
        <v>0</v>
      </c>
      <c r="S83">
        <f>VLOOKUP(B:B,'11月奖金'!A:Q,17,0)</f>
        <v>2649.15</v>
      </c>
      <c r="T83">
        <f t="shared" si="5"/>
        <v>0</v>
      </c>
    </row>
    <row r="84" spans="1:20" x14ac:dyDescent="0.2">
      <c r="A84">
        <v>83</v>
      </c>
      <c r="B84">
        <v>9000784</v>
      </c>
      <c r="C84" t="s">
        <v>1710</v>
      </c>
      <c r="D84" t="s">
        <v>6955</v>
      </c>
      <c r="E84">
        <v>1.5</v>
      </c>
      <c r="F84">
        <v>104.21250000000001</v>
      </c>
      <c r="G84">
        <v>99</v>
      </c>
      <c r="H84">
        <v>100.0425</v>
      </c>
      <c r="I84" s="6">
        <v>2499.15</v>
      </c>
      <c r="K84">
        <v>150</v>
      </c>
      <c r="N84">
        <v>2649.15</v>
      </c>
      <c r="P84">
        <f t="shared" si="3"/>
        <v>2499.15</v>
      </c>
      <c r="Q84">
        <f t="shared" si="4"/>
        <v>0</v>
      </c>
      <c r="S84">
        <f>VLOOKUP(B:B,'11月奖金'!A:Q,17,0)</f>
        <v>2649.15</v>
      </c>
      <c r="T84">
        <f t="shared" si="5"/>
        <v>0</v>
      </c>
    </row>
    <row r="85" spans="1:20" x14ac:dyDescent="0.2">
      <c r="A85">
        <v>84</v>
      </c>
      <c r="B85">
        <v>9000803</v>
      </c>
      <c r="C85" t="s">
        <v>1340</v>
      </c>
      <c r="D85" t="s">
        <v>6955</v>
      </c>
      <c r="E85">
        <v>1.5</v>
      </c>
      <c r="F85">
        <v>104.21250000000001</v>
      </c>
      <c r="G85">
        <v>98.5</v>
      </c>
      <c r="H85">
        <v>99.642500000000013</v>
      </c>
      <c r="I85" s="6">
        <v>2489.16</v>
      </c>
      <c r="K85">
        <v>150</v>
      </c>
      <c r="N85">
        <v>2639.16</v>
      </c>
      <c r="P85">
        <f t="shared" si="3"/>
        <v>2489.16</v>
      </c>
      <c r="Q85">
        <f t="shared" si="4"/>
        <v>0</v>
      </c>
      <c r="S85">
        <f>VLOOKUP(B:B,'11月奖金'!A:Q,17,0)</f>
        <v>2639.16</v>
      </c>
      <c r="T85">
        <f t="shared" si="5"/>
        <v>0</v>
      </c>
    </row>
    <row r="86" spans="1:20" x14ac:dyDescent="0.2">
      <c r="A86">
        <v>85</v>
      </c>
      <c r="B86">
        <v>9001394</v>
      </c>
      <c r="C86" t="s">
        <v>8966</v>
      </c>
      <c r="D86" t="s">
        <v>9469</v>
      </c>
      <c r="E86">
        <v>1</v>
      </c>
      <c r="F86">
        <v>104.21250000000001</v>
      </c>
      <c r="G86">
        <v>96</v>
      </c>
      <c r="H86">
        <v>97.642500000000013</v>
      </c>
      <c r="I86" s="6">
        <v>1626.13</v>
      </c>
      <c r="K86">
        <v>50</v>
      </c>
      <c r="N86">
        <v>1676.13</v>
      </c>
      <c r="P86">
        <f t="shared" si="3"/>
        <v>1626.13</v>
      </c>
      <c r="Q86">
        <f t="shared" si="4"/>
        <v>0</v>
      </c>
      <c r="S86">
        <f>VLOOKUP(B:B,'11月奖金'!A:Q,17,0)</f>
        <v>1676.13</v>
      </c>
      <c r="T86">
        <f t="shared" si="5"/>
        <v>0</v>
      </c>
    </row>
    <row r="87" spans="1:20" x14ac:dyDescent="0.2">
      <c r="A87">
        <v>86</v>
      </c>
      <c r="B87">
        <v>9001396</v>
      </c>
      <c r="C87" t="s">
        <v>8972</v>
      </c>
      <c r="D87" t="s">
        <v>9469</v>
      </c>
      <c r="E87">
        <v>1</v>
      </c>
      <c r="F87">
        <v>104.21250000000001</v>
      </c>
      <c r="G87">
        <v>97</v>
      </c>
      <c r="H87">
        <v>98.44250000000001</v>
      </c>
      <c r="I87" s="6">
        <v>1639.45</v>
      </c>
      <c r="N87">
        <v>1639.45</v>
      </c>
      <c r="P87">
        <f t="shared" si="3"/>
        <v>1639.45</v>
      </c>
      <c r="Q87">
        <f t="shared" si="4"/>
        <v>0</v>
      </c>
      <c r="S87">
        <f>VLOOKUP(B:B,'11月奖金'!A:Q,17,0)</f>
        <v>1639.45</v>
      </c>
      <c r="T87">
        <f t="shared" si="5"/>
        <v>0</v>
      </c>
    </row>
    <row r="88" spans="1:20" x14ac:dyDescent="0.2">
      <c r="A88">
        <v>87</v>
      </c>
      <c r="B88">
        <v>9000468</v>
      </c>
      <c r="C88" t="s">
        <v>807</v>
      </c>
      <c r="D88" t="s">
        <v>9470</v>
      </c>
      <c r="E88">
        <v>3.6</v>
      </c>
      <c r="F88">
        <v>107.80000000000001</v>
      </c>
      <c r="G88">
        <v>98</v>
      </c>
      <c r="H88">
        <v>101.92</v>
      </c>
      <c r="I88" s="6">
        <v>6452.87</v>
      </c>
      <c r="K88">
        <v>500</v>
      </c>
      <c r="N88">
        <v>6952.87</v>
      </c>
      <c r="P88">
        <f t="shared" si="3"/>
        <v>6452.87</v>
      </c>
      <c r="Q88">
        <f t="shared" si="4"/>
        <v>0</v>
      </c>
      <c r="S88">
        <f>VLOOKUP(B:B,'11月奖金'!A:Q,17,0)</f>
        <v>6952.87</v>
      </c>
      <c r="T88">
        <f t="shared" si="5"/>
        <v>0</v>
      </c>
    </row>
    <row r="89" spans="1:20" x14ac:dyDescent="0.2">
      <c r="A89">
        <v>88</v>
      </c>
      <c r="B89">
        <v>9000484</v>
      </c>
      <c r="C89" t="s">
        <v>849</v>
      </c>
      <c r="D89" t="s">
        <v>6950</v>
      </c>
      <c r="E89">
        <v>1.5</v>
      </c>
      <c r="F89">
        <v>107.80000000000001</v>
      </c>
      <c r="G89">
        <v>94</v>
      </c>
      <c r="H89">
        <v>96.76</v>
      </c>
      <c r="I89" s="6">
        <v>2552.5700000000002</v>
      </c>
      <c r="N89">
        <v>2552.5700000000002</v>
      </c>
      <c r="P89">
        <f t="shared" si="3"/>
        <v>2552.5700000000002</v>
      </c>
      <c r="Q89">
        <f t="shared" si="4"/>
        <v>0</v>
      </c>
      <c r="S89">
        <f>VLOOKUP(B:B,'11月奖金'!A:Q,17,0)</f>
        <v>2552.5700000000002</v>
      </c>
      <c r="T89">
        <f t="shared" si="5"/>
        <v>0</v>
      </c>
    </row>
    <row r="90" spans="1:20" x14ac:dyDescent="0.2">
      <c r="A90">
        <v>89</v>
      </c>
      <c r="B90">
        <v>9000743</v>
      </c>
      <c r="C90" t="s">
        <v>1588</v>
      </c>
      <c r="D90" t="s">
        <v>6950</v>
      </c>
      <c r="E90">
        <v>1.65</v>
      </c>
      <c r="F90">
        <v>107.80000000000001</v>
      </c>
      <c r="G90">
        <v>98</v>
      </c>
      <c r="H90">
        <v>99.960000000000008</v>
      </c>
      <c r="I90" s="6">
        <v>2900.69</v>
      </c>
      <c r="N90">
        <v>2900.69</v>
      </c>
      <c r="P90">
        <f t="shared" si="3"/>
        <v>2900.69</v>
      </c>
      <c r="Q90">
        <f t="shared" si="4"/>
        <v>0</v>
      </c>
      <c r="S90">
        <f>VLOOKUP(B:B,'11月奖金'!A:Q,17,0)</f>
        <v>2900.69</v>
      </c>
      <c r="T90">
        <f t="shared" si="5"/>
        <v>0</v>
      </c>
    </row>
    <row r="91" spans="1:20" x14ac:dyDescent="0.2">
      <c r="A91">
        <v>90</v>
      </c>
      <c r="B91">
        <v>9000770</v>
      </c>
      <c r="C91" t="s">
        <v>1668</v>
      </c>
      <c r="D91" t="s">
        <v>6950</v>
      </c>
      <c r="E91">
        <v>1.5</v>
      </c>
      <c r="F91">
        <v>107.80000000000001</v>
      </c>
      <c r="G91">
        <v>96</v>
      </c>
      <c r="H91">
        <v>98.360000000000014</v>
      </c>
      <c r="I91" s="6">
        <v>2594.7800000000002</v>
      </c>
      <c r="N91">
        <v>2594.7800000000002</v>
      </c>
      <c r="P91">
        <f t="shared" si="3"/>
        <v>2594.7800000000002</v>
      </c>
      <c r="Q91">
        <f t="shared" si="4"/>
        <v>0</v>
      </c>
      <c r="S91">
        <f>VLOOKUP(B:B,'11月奖金'!A:Q,17,0)</f>
        <v>2594.7800000000002</v>
      </c>
      <c r="T91">
        <f t="shared" si="5"/>
        <v>0</v>
      </c>
    </row>
    <row r="92" spans="1:20" x14ac:dyDescent="0.2">
      <c r="A92">
        <v>91</v>
      </c>
      <c r="B92">
        <v>9000815</v>
      </c>
      <c r="C92" t="s">
        <v>1801</v>
      </c>
      <c r="D92" t="s">
        <v>6950</v>
      </c>
      <c r="E92">
        <v>1.5</v>
      </c>
      <c r="F92">
        <v>107.80000000000001</v>
      </c>
      <c r="G92">
        <v>96</v>
      </c>
      <c r="H92">
        <v>98.360000000000014</v>
      </c>
      <c r="I92" s="6">
        <v>2594.7800000000002</v>
      </c>
      <c r="N92">
        <v>2594.7800000000002</v>
      </c>
      <c r="P92">
        <f t="shared" si="3"/>
        <v>2594.7800000000002</v>
      </c>
      <c r="Q92">
        <f t="shared" si="4"/>
        <v>0</v>
      </c>
      <c r="S92">
        <f>VLOOKUP(B:B,'11月奖金'!A:Q,17,0)</f>
        <v>2594.7800000000002</v>
      </c>
      <c r="T92">
        <f t="shared" si="5"/>
        <v>0</v>
      </c>
    </row>
    <row r="93" spans="1:20" x14ac:dyDescent="0.2">
      <c r="A93">
        <v>92</v>
      </c>
      <c r="B93">
        <v>9000816</v>
      </c>
      <c r="C93" t="s">
        <v>1804</v>
      </c>
      <c r="D93" t="s">
        <v>6950</v>
      </c>
      <c r="E93">
        <v>1.5</v>
      </c>
      <c r="F93">
        <v>107.80000000000001</v>
      </c>
      <c r="G93">
        <v>90</v>
      </c>
      <c r="H93">
        <v>93.56</v>
      </c>
      <c r="I93" s="6">
        <v>2468.15</v>
      </c>
      <c r="N93">
        <v>2468.15</v>
      </c>
      <c r="P93">
        <f t="shared" si="3"/>
        <v>2468.15</v>
      </c>
      <c r="Q93">
        <f t="shared" si="4"/>
        <v>0</v>
      </c>
      <c r="S93">
        <f>VLOOKUP(B:B,'11月奖金'!A:Q,17,0)</f>
        <v>2468.15</v>
      </c>
      <c r="T93">
        <f t="shared" si="5"/>
        <v>0</v>
      </c>
    </row>
    <row r="94" spans="1:20" x14ac:dyDescent="0.2">
      <c r="A94">
        <v>93</v>
      </c>
      <c r="B94">
        <v>9000980</v>
      </c>
      <c r="C94" t="s">
        <v>2096</v>
      </c>
      <c r="D94" t="s">
        <v>6950</v>
      </c>
      <c r="E94">
        <v>1.5</v>
      </c>
      <c r="F94">
        <v>107.80000000000001</v>
      </c>
      <c r="G94">
        <v>92</v>
      </c>
      <c r="H94">
        <v>95.160000000000011</v>
      </c>
      <c r="I94" s="6">
        <v>2510.36</v>
      </c>
      <c r="K94">
        <v>60</v>
      </c>
      <c r="N94">
        <v>2570.36</v>
      </c>
      <c r="P94">
        <f t="shared" si="3"/>
        <v>2510.36</v>
      </c>
      <c r="Q94">
        <f t="shared" si="4"/>
        <v>0</v>
      </c>
      <c r="S94">
        <f>VLOOKUP(B:B,'11月奖金'!A:Q,17,0)</f>
        <v>2570.36</v>
      </c>
      <c r="T94">
        <f t="shared" si="5"/>
        <v>0</v>
      </c>
    </row>
    <row r="95" spans="1:20" x14ac:dyDescent="0.2">
      <c r="A95">
        <v>94</v>
      </c>
      <c r="B95">
        <v>9000961</v>
      </c>
      <c r="C95" t="s">
        <v>2161</v>
      </c>
      <c r="D95" t="s">
        <v>6950</v>
      </c>
      <c r="E95">
        <v>1.5</v>
      </c>
      <c r="F95">
        <v>107.80000000000001</v>
      </c>
      <c r="G95">
        <v>94</v>
      </c>
      <c r="H95">
        <v>96.76</v>
      </c>
      <c r="I95" s="6">
        <v>2552.5700000000002</v>
      </c>
      <c r="N95">
        <v>2552.5700000000002</v>
      </c>
      <c r="P95">
        <f t="shared" si="3"/>
        <v>2552.5700000000002</v>
      </c>
      <c r="Q95">
        <f t="shared" si="4"/>
        <v>0</v>
      </c>
      <c r="S95">
        <f>VLOOKUP(B:B,'11月奖金'!A:Q,17,0)</f>
        <v>2552.5700000000002</v>
      </c>
      <c r="T95">
        <f t="shared" si="5"/>
        <v>0</v>
      </c>
    </row>
    <row r="96" spans="1:20" x14ac:dyDescent="0.2">
      <c r="A96">
        <v>95</v>
      </c>
      <c r="B96">
        <v>9000986</v>
      </c>
      <c r="C96" t="s">
        <v>2164</v>
      </c>
      <c r="D96" t="s">
        <v>6950</v>
      </c>
      <c r="E96">
        <v>1.5</v>
      </c>
      <c r="F96">
        <v>107.80000000000001</v>
      </c>
      <c r="G96">
        <v>96</v>
      </c>
      <c r="H96">
        <v>98.360000000000014</v>
      </c>
      <c r="I96" s="6">
        <v>2594.7800000000002</v>
      </c>
      <c r="K96">
        <v>60</v>
      </c>
      <c r="N96">
        <v>2654.78</v>
      </c>
      <c r="P96">
        <f t="shared" si="3"/>
        <v>2594.7800000000002</v>
      </c>
      <c r="Q96">
        <f t="shared" si="4"/>
        <v>0</v>
      </c>
      <c r="S96">
        <f>VLOOKUP(B:B,'11月奖金'!A:Q,17,0)</f>
        <v>2654.78</v>
      </c>
      <c r="T96">
        <f t="shared" si="5"/>
        <v>0</v>
      </c>
    </row>
    <row r="97" spans="1:20" x14ac:dyDescent="0.2">
      <c r="A97">
        <v>96</v>
      </c>
      <c r="B97">
        <v>9000960</v>
      </c>
      <c r="C97" t="s">
        <v>2170</v>
      </c>
      <c r="D97" t="s">
        <v>6950</v>
      </c>
      <c r="E97">
        <v>1.5</v>
      </c>
      <c r="F97">
        <v>107.80000000000001</v>
      </c>
      <c r="G97">
        <v>98</v>
      </c>
      <c r="H97">
        <v>99.960000000000008</v>
      </c>
      <c r="I97" s="6">
        <v>2636.99</v>
      </c>
      <c r="N97">
        <v>2636.99</v>
      </c>
      <c r="P97">
        <f t="shared" si="3"/>
        <v>2636.99</v>
      </c>
      <c r="Q97">
        <f t="shared" si="4"/>
        <v>0</v>
      </c>
      <c r="S97">
        <f>VLOOKUP(B:B,'11月奖金'!A:Q,17,0)</f>
        <v>2636.99</v>
      </c>
      <c r="T97">
        <f t="shared" si="5"/>
        <v>0</v>
      </c>
    </row>
    <row r="98" spans="1:20" x14ac:dyDescent="0.2">
      <c r="A98">
        <v>97</v>
      </c>
      <c r="B98">
        <v>9000951</v>
      </c>
      <c r="C98" t="s">
        <v>2182</v>
      </c>
      <c r="D98" t="s">
        <v>6950</v>
      </c>
      <c r="E98">
        <v>1.5</v>
      </c>
      <c r="F98">
        <v>107.80000000000001</v>
      </c>
      <c r="G98">
        <v>90</v>
      </c>
      <c r="H98">
        <v>93.56</v>
      </c>
      <c r="I98" s="6">
        <v>2468.15</v>
      </c>
      <c r="N98">
        <v>2468.15</v>
      </c>
      <c r="P98">
        <f t="shared" si="3"/>
        <v>2468.15</v>
      </c>
      <c r="Q98">
        <f t="shared" si="4"/>
        <v>0</v>
      </c>
      <c r="S98">
        <f>VLOOKUP(B:B,'11月奖金'!A:Q,17,0)</f>
        <v>2468.15</v>
      </c>
      <c r="T98">
        <f t="shared" si="5"/>
        <v>0</v>
      </c>
    </row>
    <row r="99" spans="1:20" x14ac:dyDescent="0.2">
      <c r="A99">
        <v>98</v>
      </c>
      <c r="B99">
        <v>9000957</v>
      </c>
      <c r="C99" t="s">
        <v>2194</v>
      </c>
      <c r="D99" t="s">
        <v>6950</v>
      </c>
      <c r="E99">
        <v>1.5</v>
      </c>
      <c r="F99">
        <v>107.80000000000001</v>
      </c>
      <c r="G99">
        <v>94</v>
      </c>
      <c r="H99">
        <v>96.76</v>
      </c>
      <c r="I99" s="6">
        <v>2552.5700000000002</v>
      </c>
      <c r="N99">
        <v>2552.5700000000002</v>
      </c>
      <c r="P99">
        <f t="shared" si="3"/>
        <v>2552.5700000000002</v>
      </c>
      <c r="Q99">
        <f t="shared" si="4"/>
        <v>0</v>
      </c>
      <c r="S99">
        <f>VLOOKUP(B:B,'11月奖金'!A:Q,17,0)</f>
        <v>2552.5700000000002</v>
      </c>
      <c r="T99">
        <f t="shared" si="5"/>
        <v>0</v>
      </c>
    </row>
    <row r="100" spans="1:20" x14ac:dyDescent="0.2">
      <c r="A100">
        <v>99</v>
      </c>
      <c r="B100">
        <v>9000954</v>
      </c>
      <c r="C100" t="s">
        <v>2200</v>
      </c>
      <c r="D100" t="s">
        <v>6950</v>
      </c>
      <c r="E100">
        <v>1.5</v>
      </c>
      <c r="F100">
        <v>107.80000000000001</v>
      </c>
      <c r="G100">
        <v>90</v>
      </c>
      <c r="H100">
        <v>93.56</v>
      </c>
      <c r="I100" s="6">
        <v>2468.15</v>
      </c>
      <c r="N100">
        <v>2468.15</v>
      </c>
      <c r="P100">
        <f t="shared" si="3"/>
        <v>2468.15</v>
      </c>
      <c r="Q100">
        <f t="shared" si="4"/>
        <v>0</v>
      </c>
      <c r="S100">
        <f>VLOOKUP(B:B,'11月奖金'!A:Q,17,0)</f>
        <v>2468.15</v>
      </c>
      <c r="T100">
        <f t="shared" si="5"/>
        <v>0</v>
      </c>
    </row>
    <row r="101" spans="1:20" x14ac:dyDescent="0.2">
      <c r="A101">
        <v>100</v>
      </c>
      <c r="B101">
        <v>9000963</v>
      </c>
      <c r="C101" t="s">
        <v>993</v>
      </c>
      <c r="D101" t="s">
        <v>6950</v>
      </c>
      <c r="E101">
        <v>1.5</v>
      </c>
      <c r="F101">
        <v>107.80000000000001</v>
      </c>
      <c r="G101">
        <v>92</v>
      </c>
      <c r="H101">
        <v>95.160000000000011</v>
      </c>
      <c r="I101" s="6">
        <v>2510.36</v>
      </c>
      <c r="N101">
        <v>2510.36</v>
      </c>
      <c r="P101">
        <f t="shared" si="3"/>
        <v>2510.36</v>
      </c>
      <c r="Q101">
        <f t="shared" si="4"/>
        <v>0</v>
      </c>
      <c r="S101">
        <f>VLOOKUP(B:B,'11月奖金'!A:Q,17,0)</f>
        <v>2510.36</v>
      </c>
      <c r="T101">
        <f t="shared" si="5"/>
        <v>0</v>
      </c>
    </row>
    <row r="102" spans="1:20" x14ac:dyDescent="0.2">
      <c r="A102">
        <v>101</v>
      </c>
      <c r="B102">
        <v>9001017</v>
      </c>
      <c r="C102" t="s">
        <v>2309</v>
      </c>
      <c r="D102" t="s">
        <v>6950</v>
      </c>
      <c r="E102">
        <v>1.5</v>
      </c>
      <c r="F102">
        <v>107.80000000000001</v>
      </c>
      <c r="G102">
        <v>95</v>
      </c>
      <c r="H102">
        <v>97.56</v>
      </c>
      <c r="I102" s="6">
        <v>2573.6799999999998</v>
      </c>
      <c r="N102">
        <v>2573.6799999999998</v>
      </c>
      <c r="P102">
        <f t="shared" si="3"/>
        <v>2573.6799999999998</v>
      </c>
      <c r="Q102">
        <f t="shared" si="4"/>
        <v>0</v>
      </c>
      <c r="S102">
        <f>VLOOKUP(B:B,'11月奖金'!A:Q,17,0)</f>
        <v>2573.6799999999998</v>
      </c>
      <c r="T102">
        <f t="shared" si="5"/>
        <v>0</v>
      </c>
    </row>
    <row r="103" spans="1:20" x14ac:dyDescent="0.2">
      <c r="A103">
        <v>102</v>
      </c>
      <c r="B103">
        <v>9001019</v>
      </c>
      <c r="C103" t="s">
        <v>2315</v>
      </c>
      <c r="D103" t="s">
        <v>6950</v>
      </c>
      <c r="E103">
        <v>1.5</v>
      </c>
      <c r="F103">
        <v>107.80000000000001</v>
      </c>
      <c r="G103">
        <v>94</v>
      </c>
      <c r="H103">
        <v>96.76</v>
      </c>
      <c r="I103" s="6">
        <v>2552.5700000000002</v>
      </c>
      <c r="N103">
        <v>2552.5700000000002</v>
      </c>
      <c r="P103">
        <f t="shared" si="3"/>
        <v>2552.5700000000002</v>
      </c>
      <c r="Q103">
        <f t="shared" si="4"/>
        <v>0</v>
      </c>
      <c r="S103">
        <f>VLOOKUP(B:B,'11月奖金'!A:Q,17,0)</f>
        <v>2552.5700000000002</v>
      </c>
      <c r="T103">
        <f t="shared" si="5"/>
        <v>0</v>
      </c>
    </row>
    <row r="104" spans="1:20" x14ac:dyDescent="0.2">
      <c r="A104">
        <v>103</v>
      </c>
      <c r="B104">
        <v>9001020</v>
      </c>
      <c r="C104" t="s">
        <v>2318</v>
      </c>
      <c r="D104" t="s">
        <v>6950</v>
      </c>
      <c r="E104">
        <v>1.5</v>
      </c>
      <c r="F104">
        <v>107.80000000000001</v>
      </c>
      <c r="G104">
        <v>98</v>
      </c>
      <c r="H104">
        <v>99.960000000000008</v>
      </c>
      <c r="I104" s="6">
        <v>2636.99</v>
      </c>
      <c r="N104">
        <v>2636.99</v>
      </c>
      <c r="P104">
        <f t="shared" si="3"/>
        <v>2636.99</v>
      </c>
      <c r="Q104">
        <f t="shared" si="4"/>
        <v>0</v>
      </c>
      <c r="S104">
        <f>VLOOKUP(B:B,'11月奖金'!A:Q,17,0)</f>
        <v>2636.99</v>
      </c>
      <c r="T104">
        <f t="shared" si="5"/>
        <v>0</v>
      </c>
    </row>
    <row r="105" spans="1:20" x14ac:dyDescent="0.2">
      <c r="A105">
        <v>104</v>
      </c>
      <c r="B105">
        <v>9001021</v>
      </c>
      <c r="C105" t="s">
        <v>2321</v>
      </c>
      <c r="D105" t="s">
        <v>6950</v>
      </c>
      <c r="E105">
        <v>1.5</v>
      </c>
      <c r="F105">
        <v>107.80000000000001</v>
      </c>
      <c r="G105">
        <v>98</v>
      </c>
      <c r="H105">
        <v>99.960000000000008</v>
      </c>
      <c r="I105" s="6">
        <v>2636.99</v>
      </c>
      <c r="N105">
        <v>2636.99</v>
      </c>
      <c r="P105">
        <f t="shared" si="3"/>
        <v>2636.99</v>
      </c>
      <c r="Q105">
        <f t="shared" si="4"/>
        <v>0</v>
      </c>
      <c r="S105">
        <f>VLOOKUP(B:B,'11月奖金'!A:Q,17,0)</f>
        <v>2636.99</v>
      </c>
      <c r="T105">
        <f t="shared" si="5"/>
        <v>0</v>
      </c>
    </row>
    <row r="106" spans="1:20" x14ac:dyDescent="0.2">
      <c r="A106">
        <v>105</v>
      </c>
      <c r="B106">
        <v>9001348</v>
      </c>
      <c r="C106" t="s">
        <v>8113</v>
      </c>
      <c r="D106" t="s">
        <v>6950</v>
      </c>
      <c r="E106">
        <v>1.5</v>
      </c>
      <c r="F106">
        <v>107.80000000000001</v>
      </c>
      <c r="G106">
        <v>94</v>
      </c>
      <c r="H106">
        <v>96.76</v>
      </c>
      <c r="I106" s="6">
        <v>2552.5700000000002</v>
      </c>
      <c r="N106">
        <v>2552.5700000000002</v>
      </c>
      <c r="P106">
        <f t="shared" si="3"/>
        <v>2552.5700000000002</v>
      </c>
      <c r="Q106">
        <f t="shared" si="4"/>
        <v>0</v>
      </c>
      <c r="S106">
        <f>VLOOKUP(B:B,'11月奖金'!A:Q,17,0)</f>
        <v>2552.5700000000002</v>
      </c>
      <c r="T106">
        <f t="shared" si="5"/>
        <v>0</v>
      </c>
    </row>
    <row r="107" spans="1:20" x14ac:dyDescent="0.2">
      <c r="A107">
        <v>106</v>
      </c>
      <c r="B107">
        <v>9001436</v>
      </c>
      <c r="C107" t="s">
        <v>9231</v>
      </c>
      <c r="D107" t="s">
        <v>6950</v>
      </c>
      <c r="E107">
        <v>1</v>
      </c>
      <c r="F107">
        <v>107.80000000000001</v>
      </c>
      <c r="G107">
        <v>90</v>
      </c>
      <c r="H107">
        <v>93.56</v>
      </c>
      <c r="I107" s="6">
        <v>1645.44</v>
      </c>
      <c r="N107">
        <v>1645.44</v>
      </c>
      <c r="P107">
        <f t="shared" si="3"/>
        <v>1645.44</v>
      </c>
      <c r="Q107">
        <f t="shared" si="4"/>
        <v>0</v>
      </c>
      <c r="S107">
        <f>VLOOKUP(B:B,'11月奖金'!A:Q,17,0)</f>
        <v>1645.44</v>
      </c>
      <c r="T107">
        <f t="shared" si="5"/>
        <v>0</v>
      </c>
    </row>
    <row r="108" spans="1:20" x14ac:dyDescent="0.2">
      <c r="A108">
        <v>107</v>
      </c>
      <c r="B108">
        <v>9000522</v>
      </c>
      <c r="C108" t="s">
        <v>946</v>
      </c>
      <c r="D108" t="s">
        <v>9471</v>
      </c>
      <c r="E108">
        <v>4.5</v>
      </c>
      <c r="F108">
        <v>104.47500000000001</v>
      </c>
      <c r="G108">
        <v>99.5</v>
      </c>
      <c r="H108">
        <v>101.49000000000001</v>
      </c>
      <c r="I108" s="6">
        <v>7487.03</v>
      </c>
      <c r="N108">
        <v>7487.03</v>
      </c>
      <c r="P108">
        <f t="shared" si="3"/>
        <v>7487.03</v>
      </c>
      <c r="Q108">
        <f t="shared" si="4"/>
        <v>0</v>
      </c>
      <c r="S108">
        <f>VLOOKUP(B:B,'11月奖金'!A:Q,17,0)</f>
        <v>7487.03</v>
      </c>
      <c r="T108">
        <f t="shared" si="5"/>
        <v>0</v>
      </c>
    </row>
    <row r="109" spans="1:20" x14ac:dyDescent="0.2">
      <c r="A109">
        <v>108</v>
      </c>
      <c r="B109">
        <v>9000473</v>
      </c>
      <c r="C109" t="s">
        <v>2730</v>
      </c>
      <c r="D109" t="s">
        <v>9472</v>
      </c>
      <c r="E109">
        <v>3.6</v>
      </c>
      <c r="F109">
        <v>104.47500000000001</v>
      </c>
      <c r="G109">
        <v>100</v>
      </c>
      <c r="H109">
        <v>101.79</v>
      </c>
      <c r="I109" s="6">
        <v>6007.33</v>
      </c>
      <c r="L109">
        <v>60</v>
      </c>
      <c r="N109">
        <v>5947.33</v>
      </c>
      <c r="P109">
        <f t="shared" si="3"/>
        <v>6007.33</v>
      </c>
      <c r="Q109">
        <f t="shared" si="4"/>
        <v>0</v>
      </c>
      <c r="S109">
        <f>VLOOKUP(B:B,'11月奖金'!A:Q,17,0)</f>
        <v>5947.33</v>
      </c>
      <c r="T109">
        <f t="shared" si="5"/>
        <v>0</v>
      </c>
    </row>
    <row r="110" spans="1:20" x14ac:dyDescent="0.2">
      <c r="A110">
        <v>109</v>
      </c>
      <c r="B110">
        <v>9000523</v>
      </c>
      <c r="C110" t="s">
        <v>949</v>
      </c>
      <c r="D110" t="s">
        <v>9472</v>
      </c>
      <c r="E110">
        <v>3.6</v>
      </c>
      <c r="F110">
        <v>104.47500000000001</v>
      </c>
      <c r="G110">
        <v>99</v>
      </c>
      <c r="H110">
        <v>101.19</v>
      </c>
      <c r="I110" s="6">
        <v>5971.92</v>
      </c>
      <c r="K110">
        <v>175</v>
      </c>
      <c r="L110">
        <v>60</v>
      </c>
      <c r="N110">
        <v>6086.92</v>
      </c>
      <c r="P110">
        <f t="shared" si="3"/>
        <v>5971.92</v>
      </c>
      <c r="Q110">
        <f t="shared" si="4"/>
        <v>0</v>
      </c>
      <c r="S110">
        <f>VLOOKUP(B:B,'11月奖金'!A:Q,17,0)</f>
        <v>6086.92</v>
      </c>
      <c r="T110">
        <f t="shared" si="5"/>
        <v>0</v>
      </c>
    </row>
    <row r="111" spans="1:20" x14ac:dyDescent="0.2">
      <c r="A111">
        <v>110</v>
      </c>
      <c r="B111">
        <v>9000527</v>
      </c>
      <c r="C111" t="s">
        <v>961</v>
      </c>
      <c r="D111" t="s">
        <v>9472</v>
      </c>
      <c r="E111">
        <v>3.6</v>
      </c>
      <c r="F111">
        <v>104.47500000000001</v>
      </c>
      <c r="G111">
        <v>100</v>
      </c>
      <c r="H111">
        <v>101.79</v>
      </c>
      <c r="I111" s="6">
        <v>6007.33</v>
      </c>
      <c r="K111">
        <v>100</v>
      </c>
      <c r="N111">
        <v>6107.33</v>
      </c>
      <c r="P111">
        <f t="shared" si="3"/>
        <v>6007.33</v>
      </c>
      <c r="Q111">
        <f t="shared" si="4"/>
        <v>0</v>
      </c>
      <c r="S111">
        <f>VLOOKUP(B:B,'11月奖金'!A:Q,17,0)</f>
        <v>6107.33</v>
      </c>
      <c r="T111">
        <f t="shared" si="5"/>
        <v>0</v>
      </c>
    </row>
    <row r="112" spans="1:20" x14ac:dyDescent="0.2">
      <c r="A112">
        <v>111</v>
      </c>
      <c r="B112">
        <v>9000785</v>
      </c>
      <c r="C112" t="s">
        <v>1713</v>
      </c>
      <c r="D112" t="s">
        <v>7062</v>
      </c>
      <c r="E112">
        <v>1.8</v>
      </c>
      <c r="F112">
        <v>104.47500000000001</v>
      </c>
      <c r="G112">
        <v>100</v>
      </c>
      <c r="H112">
        <v>100.89500000000001</v>
      </c>
      <c r="I112" s="6">
        <v>2481.04</v>
      </c>
      <c r="N112">
        <v>2481.04</v>
      </c>
      <c r="P112">
        <f t="shared" si="3"/>
        <v>2481.04</v>
      </c>
      <c r="Q112">
        <f t="shared" si="4"/>
        <v>0</v>
      </c>
      <c r="S112">
        <f>VLOOKUP(B:B,'11月奖金'!A:Q,17,0)</f>
        <v>2481.04</v>
      </c>
      <c r="T112">
        <f t="shared" si="5"/>
        <v>0</v>
      </c>
    </row>
    <row r="113" spans="1:20" x14ac:dyDescent="0.2">
      <c r="A113">
        <v>112</v>
      </c>
      <c r="B113">
        <v>9000794</v>
      </c>
      <c r="C113" t="s">
        <v>1739</v>
      </c>
      <c r="D113" t="s">
        <v>7062</v>
      </c>
      <c r="E113">
        <v>1.8</v>
      </c>
      <c r="F113">
        <v>104.47500000000001</v>
      </c>
      <c r="G113">
        <v>100</v>
      </c>
      <c r="H113">
        <v>100.89500000000001</v>
      </c>
      <c r="I113" s="6">
        <v>2481.04</v>
      </c>
      <c r="N113">
        <v>2481.04</v>
      </c>
      <c r="P113">
        <f t="shared" si="3"/>
        <v>2481.04</v>
      </c>
      <c r="Q113">
        <f t="shared" si="4"/>
        <v>0</v>
      </c>
      <c r="S113">
        <f>VLOOKUP(B:B,'11月奖金'!A:Q,17,0)</f>
        <v>2481.04</v>
      </c>
      <c r="T113">
        <f t="shared" si="5"/>
        <v>0</v>
      </c>
    </row>
    <row r="114" spans="1:20" x14ac:dyDescent="0.2">
      <c r="A114">
        <v>113</v>
      </c>
      <c r="B114">
        <v>9001278</v>
      </c>
      <c r="C114" t="s">
        <v>8075</v>
      </c>
      <c r="D114" t="s">
        <v>9473</v>
      </c>
      <c r="E114">
        <v>1</v>
      </c>
      <c r="F114">
        <v>104.47500000000001</v>
      </c>
      <c r="G114">
        <v>97</v>
      </c>
      <c r="H114">
        <v>98.495000000000005</v>
      </c>
      <c r="I114" s="6">
        <v>1614.69</v>
      </c>
      <c r="N114">
        <v>1614.69</v>
      </c>
      <c r="P114">
        <f t="shared" si="3"/>
        <v>1614.69</v>
      </c>
      <c r="Q114">
        <f t="shared" si="4"/>
        <v>0</v>
      </c>
      <c r="S114">
        <f>VLOOKUP(B:B,'11月奖金'!A:Q,17,0)</f>
        <v>1614.69</v>
      </c>
      <c r="T114">
        <f t="shared" si="5"/>
        <v>0</v>
      </c>
    </row>
    <row r="115" spans="1:20" x14ac:dyDescent="0.2">
      <c r="A115">
        <v>114</v>
      </c>
      <c r="B115">
        <v>9000797</v>
      </c>
      <c r="C115" t="s">
        <v>1748</v>
      </c>
      <c r="D115" t="s">
        <v>7062</v>
      </c>
      <c r="E115">
        <v>1.8</v>
      </c>
      <c r="F115">
        <v>104.47500000000001</v>
      </c>
      <c r="G115">
        <v>102</v>
      </c>
      <c r="H115">
        <v>102.495</v>
      </c>
      <c r="I115" s="6">
        <v>2520.39</v>
      </c>
      <c r="K115">
        <v>50</v>
      </c>
      <c r="N115">
        <v>2570.39</v>
      </c>
      <c r="P115">
        <f t="shared" si="3"/>
        <v>2520.39</v>
      </c>
      <c r="Q115">
        <f t="shared" si="4"/>
        <v>0</v>
      </c>
      <c r="S115">
        <f>VLOOKUP(B:B,'11月奖金'!A:Q,17,0)</f>
        <v>2570.39</v>
      </c>
      <c r="T115">
        <f t="shared" si="5"/>
        <v>0</v>
      </c>
    </row>
    <row r="116" spans="1:20" x14ac:dyDescent="0.2">
      <c r="A116">
        <v>115</v>
      </c>
      <c r="B116">
        <v>9000798</v>
      </c>
      <c r="C116" t="s">
        <v>1751</v>
      </c>
      <c r="D116" t="s">
        <v>7062</v>
      </c>
      <c r="E116">
        <v>1.8</v>
      </c>
      <c r="F116">
        <v>104.47500000000001</v>
      </c>
      <c r="G116">
        <v>97</v>
      </c>
      <c r="H116">
        <v>98.495000000000005</v>
      </c>
      <c r="I116" s="6">
        <v>2422.0300000000002</v>
      </c>
      <c r="N116">
        <v>2422.0300000000002</v>
      </c>
      <c r="P116">
        <f t="shared" si="3"/>
        <v>2422.0300000000002</v>
      </c>
      <c r="Q116">
        <f t="shared" si="4"/>
        <v>0</v>
      </c>
      <c r="S116">
        <f>VLOOKUP(B:B,'11月奖金'!A:Q,17,0)</f>
        <v>2422.0300000000002</v>
      </c>
      <c r="T116">
        <f t="shared" si="5"/>
        <v>0</v>
      </c>
    </row>
    <row r="117" spans="1:20" x14ac:dyDescent="0.2">
      <c r="A117">
        <v>116</v>
      </c>
      <c r="B117">
        <v>9000807</v>
      </c>
      <c r="C117" t="s">
        <v>1777</v>
      </c>
      <c r="D117" t="s">
        <v>7043</v>
      </c>
      <c r="E117">
        <v>1.5</v>
      </c>
      <c r="F117">
        <v>104.47500000000001</v>
      </c>
      <c r="G117">
        <v>100</v>
      </c>
      <c r="H117">
        <v>100.89500000000001</v>
      </c>
      <c r="I117" s="6">
        <v>1654.03</v>
      </c>
      <c r="K117">
        <v>50</v>
      </c>
      <c r="N117">
        <v>1704.03</v>
      </c>
      <c r="P117">
        <f t="shared" si="3"/>
        <v>1654.03</v>
      </c>
      <c r="Q117">
        <f t="shared" si="4"/>
        <v>0</v>
      </c>
      <c r="S117">
        <f>VLOOKUP(B:B,'11月奖金'!A:Q,17,0)</f>
        <v>1704.03</v>
      </c>
      <c r="T117">
        <f t="shared" si="5"/>
        <v>0</v>
      </c>
    </row>
    <row r="118" spans="1:20" x14ac:dyDescent="0.2">
      <c r="A118">
        <v>117</v>
      </c>
      <c r="B118">
        <v>9001398</v>
      </c>
      <c r="C118" t="s">
        <v>8977</v>
      </c>
      <c r="D118" t="s">
        <v>9474</v>
      </c>
      <c r="E118">
        <v>1</v>
      </c>
      <c r="F118">
        <v>104.47500000000001</v>
      </c>
      <c r="G118">
        <v>100</v>
      </c>
      <c r="H118">
        <v>100.89500000000001</v>
      </c>
      <c r="I118" s="6">
        <v>1654.03</v>
      </c>
      <c r="N118">
        <v>1654.03</v>
      </c>
      <c r="P118">
        <f t="shared" si="3"/>
        <v>1654.03</v>
      </c>
      <c r="Q118">
        <f t="shared" si="4"/>
        <v>0</v>
      </c>
      <c r="S118">
        <f>VLOOKUP(B:B,'11月奖金'!A:Q,17,0)</f>
        <v>1654.03</v>
      </c>
      <c r="T118">
        <f t="shared" si="5"/>
        <v>0</v>
      </c>
    </row>
    <row r="119" spans="1:20" x14ac:dyDescent="0.2">
      <c r="A119">
        <v>118</v>
      </c>
      <c r="B119">
        <v>9001405</v>
      </c>
      <c r="C119" t="s">
        <v>8998</v>
      </c>
      <c r="D119" t="s">
        <v>9474</v>
      </c>
      <c r="E119">
        <v>1</v>
      </c>
      <c r="F119">
        <v>104.47500000000001</v>
      </c>
      <c r="G119">
        <v>100</v>
      </c>
      <c r="H119">
        <v>100.89500000000001</v>
      </c>
      <c r="I119" s="6">
        <v>1654.03</v>
      </c>
      <c r="N119">
        <v>1654.03</v>
      </c>
      <c r="P119">
        <f t="shared" si="3"/>
        <v>1654.03</v>
      </c>
      <c r="Q119">
        <f t="shared" si="4"/>
        <v>0</v>
      </c>
      <c r="S119">
        <f>VLOOKUP(B:B,'11月奖金'!A:Q,17,0)</f>
        <v>1654.03</v>
      </c>
      <c r="T119">
        <f t="shared" si="5"/>
        <v>0</v>
      </c>
    </row>
    <row r="120" spans="1:20" x14ac:dyDescent="0.2">
      <c r="A120">
        <v>119</v>
      </c>
      <c r="B120">
        <v>9000467</v>
      </c>
      <c r="C120" t="s">
        <v>804</v>
      </c>
      <c r="D120" t="s">
        <v>9475</v>
      </c>
      <c r="E120">
        <v>3.6</v>
      </c>
      <c r="F120">
        <v>102.9</v>
      </c>
      <c r="G120">
        <v>99</v>
      </c>
      <c r="H120">
        <v>100.56</v>
      </c>
      <c r="I120" s="6">
        <v>5854.25</v>
      </c>
      <c r="K120">
        <v>516.5</v>
      </c>
      <c r="N120">
        <v>6370.75</v>
      </c>
      <c r="P120">
        <f t="shared" si="3"/>
        <v>5854.25</v>
      </c>
      <c r="Q120">
        <f t="shared" si="4"/>
        <v>0</v>
      </c>
      <c r="S120">
        <f>VLOOKUP(B:B,'11月奖金'!A:Q,17,0)</f>
        <v>6370.75</v>
      </c>
      <c r="T120">
        <f t="shared" si="5"/>
        <v>0</v>
      </c>
    </row>
    <row r="121" spans="1:20" x14ac:dyDescent="0.2">
      <c r="A121">
        <v>120</v>
      </c>
      <c r="B121">
        <v>9000597</v>
      </c>
      <c r="C121" t="s">
        <v>1161</v>
      </c>
      <c r="D121" t="s">
        <v>6852</v>
      </c>
      <c r="E121">
        <v>1.65</v>
      </c>
      <c r="F121">
        <v>102.9</v>
      </c>
      <c r="G121">
        <v>99.5</v>
      </c>
      <c r="H121">
        <v>100.18</v>
      </c>
      <c r="I121" s="6">
        <v>2673.06</v>
      </c>
      <c r="K121">
        <v>150</v>
      </c>
      <c r="N121">
        <v>2823.06</v>
      </c>
      <c r="P121">
        <f t="shared" si="3"/>
        <v>2673.06</v>
      </c>
      <c r="Q121">
        <f t="shared" si="4"/>
        <v>0</v>
      </c>
      <c r="S121">
        <f>VLOOKUP(B:B,'11月奖金'!A:Q,17,0)</f>
        <v>2823.06</v>
      </c>
      <c r="T121">
        <f t="shared" si="5"/>
        <v>0</v>
      </c>
    </row>
    <row r="122" spans="1:20" x14ac:dyDescent="0.2">
      <c r="A122">
        <v>121</v>
      </c>
      <c r="B122">
        <v>9000758</v>
      </c>
      <c r="C122" t="s">
        <v>1632</v>
      </c>
      <c r="D122" t="s">
        <v>6852</v>
      </c>
      <c r="E122">
        <v>1</v>
      </c>
      <c r="F122">
        <v>102.9</v>
      </c>
      <c r="G122">
        <v>100</v>
      </c>
      <c r="H122">
        <v>100.58</v>
      </c>
      <c r="I122" s="6">
        <v>1626.5</v>
      </c>
      <c r="K122">
        <v>660</v>
      </c>
      <c r="N122">
        <v>2286.5</v>
      </c>
      <c r="P122">
        <f t="shared" si="3"/>
        <v>1626.5</v>
      </c>
      <c r="Q122">
        <f t="shared" si="4"/>
        <v>0</v>
      </c>
      <c r="S122">
        <f>VLOOKUP(B:B,'11月奖金'!A:Q,17,0)</f>
        <v>2286.5</v>
      </c>
      <c r="T122">
        <f t="shared" si="5"/>
        <v>0</v>
      </c>
    </row>
    <row r="123" spans="1:20" x14ac:dyDescent="0.2">
      <c r="A123">
        <v>122</v>
      </c>
      <c r="B123">
        <v>9000764</v>
      </c>
      <c r="C123" t="s">
        <v>1650</v>
      </c>
      <c r="D123" t="s">
        <v>6852</v>
      </c>
      <c r="E123">
        <v>1</v>
      </c>
      <c r="F123">
        <v>102.9</v>
      </c>
      <c r="G123">
        <v>100</v>
      </c>
      <c r="H123">
        <v>100.58</v>
      </c>
      <c r="I123" s="6">
        <v>1626.5</v>
      </c>
      <c r="K123">
        <v>690</v>
      </c>
      <c r="N123">
        <v>2316.5</v>
      </c>
      <c r="P123">
        <f t="shared" si="3"/>
        <v>1626.5</v>
      </c>
      <c r="Q123">
        <f t="shared" si="4"/>
        <v>0</v>
      </c>
      <c r="S123">
        <f>VLOOKUP(B:B,'11月奖金'!A:Q,17,0)</f>
        <v>2316.5</v>
      </c>
      <c r="T123">
        <f t="shared" si="5"/>
        <v>0</v>
      </c>
    </row>
    <row r="124" spans="1:20" x14ac:dyDescent="0.2">
      <c r="A124">
        <v>123</v>
      </c>
      <c r="B124">
        <v>9001277</v>
      </c>
      <c r="C124" t="s">
        <v>8073</v>
      </c>
      <c r="D124" t="s">
        <v>6852</v>
      </c>
      <c r="E124">
        <v>1</v>
      </c>
      <c r="F124">
        <v>102.9</v>
      </c>
      <c r="G124">
        <v>100</v>
      </c>
      <c r="H124">
        <v>100.58</v>
      </c>
      <c r="I124" s="6">
        <v>1626.5</v>
      </c>
      <c r="N124">
        <v>1626.5</v>
      </c>
      <c r="P124">
        <f t="shared" si="3"/>
        <v>1626.5</v>
      </c>
      <c r="Q124">
        <f t="shared" si="4"/>
        <v>0</v>
      </c>
      <c r="S124">
        <f>VLOOKUP(B:B,'11月奖金'!A:Q,17,0)</f>
        <v>1626.5</v>
      </c>
      <c r="T124">
        <f t="shared" si="5"/>
        <v>0</v>
      </c>
    </row>
    <row r="125" spans="1:20" x14ac:dyDescent="0.2">
      <c r="A125">
        <v>124</v>
      </c>
      <c r="B125">
        <v>9000465</v>
      </c>
      <c r="C125" t="s">
        <v>798</v>
      </c>
      <c r="D125" t="s">
        <v>9476</v>
      </c>
      <c r="E125">
        <v>3.6</v>
      </c>
      <c r="F125">
        <v>107.80000000000001</v>
      </c>
      <c r="G125">
        <v>98</v>
      </c>
      <c r="H125">
        <v>101.92</v>
      </c>
      <c r="I125" s="6">
        <v>6353.81</v>
      </c>
      <c r="N125">
        <v>6353.81</v>
      </c>
      <c r="P125">
        <f t="shared" si="3"/>
        <v>6353.81</v>
      </c>
      <c r="Q125">
        <f t="shared" si="4"/>
        <v>0</v>
      </c>
      <c r="S125">
        <f>VLOOKUP(B:B,'11月奖金'!A:Q,17,0)</f>
        <v>6353.81</v>
      </c>
      <c r="T125">
        <f t="shared" si="5"/>
        <v>0</v>
      </c>
    </row>
    <row r="126" spans="1:20" x14ac:dyDescent="0.2">
      <c r="A126">
        <v>125</v>
      </c>
      <c r="B126">
        <v>9000534</v>
      </c>
      <c r="C126" t="s">
        <v>981</v>
      </c>
      <c r="D126" t="s">
        <v>6950</v>
      </c>
      <c r="E126">
        <v>1.65</v>
      </c>
      <c r="F126">
        <v>107.80000000000001</v>
      </c>
      <c r="G126">
        <v>106</v>
      </c>
      <c r="H126">
        <v>106.36000000000001</v>
      </c>
      <c r="I126" s="6">
        <v>3039.03</v>
      </c>
      <c r="N126">
        <v>3039.03</v>
      </c>
      <c r="P126">
        <f t="shared" si="3"/>
        <v>3039.03</v>
      </c>
      <c r="Q126">
        <f t="shared" si="4"/>
        <v>0</v>
      </c>
      <c r="S126">
        <f>VLOOKUP(B:B,'11月奖金'!A:Q,17,0)</f>
        <v>3039.03</v>
      </c>
      <c r="T126">
        <f t="shared" si="5"/>
        <v>0</v>
      </c>
    </row>
    <row r="127" spans="1:20" x14ac:dyDescent="0.2">
      <c r="A127">
        <v>126</v>
      </c>
      <c r="B127">
        <v>9000567</v>
      </c>
      <c r="C127" t="s">
        <v>1077</v>
      </c>
      <c r="D127" t="s">
        <v>6950</v>
      </c>
      <c r="E127">
        <v>2.15</v>
      </c>
      <c r="F127">
        <v>107.80000000000001</v>
      </c>
      <c r="G127">
        <v>94</v>
      </c>
      <c r="H127">
        <v>96.76</v>
      </c>
      <c r="I127" s="6">
        <v>3602.52</v>
      </c>
      <c r="N127">
        <v>3602.52</v>
      </c>
      <c r="P127">
        <f t="shared" si="3"/>
        <v>3602.52</v>
      </c>
      <c r="Q127">
        <f t="shared" si="4"/>
        <v>0</v>
      </c>
      <c r="S127">
        <f>VLOOKUP(B:B,'11月奖金'!A:Q,17,0)</f>
        <v>3602.52</v>
      </c>
      <c r="T127">
        <f t="shared" si="5"/>
        <v>0</v>
      </c>
    </row>
    <row r="128" spans="1:20" x14ac:dyDescent="0.2">
      <c r="A128">
        <v>127</v>
      </c>
      <c r="B128">
        <v>9000774</v>
      </c>
      <c r="C128" t="s">
        <v>1680</v>
      </c>
      <c r="D128" t="s">
        <v>6950</v>
      </c>
      <c r="E128">
        <v>1.5</v>
      </c>
      <c r="F128">
        <v>107.80000000000001</v>
      </c>
      <c r="G128">
        <v>94</v>
      </c>
      <c r="H128">
        <v>96.76</v>
      </c>
      <c r="I128" s="6">
        <v>2513.39</v>
      </c>
      <c r="N128">
        <v>2513.39</v>
      </c>
      <c r="P128">
        <f t="shared" si="3"/>
        <v>2513.39</v>
      </c>
      <c r="Q128">
        <f t="shared" si="4"/>
        <v>0</v>
      </c>
      <c r="S128">
        <f>VLOOKUP(B:B,'11月奖金'!A:Q,17,0)</f>
        <v>2513.39</v>
      </c>
      <c r="T128">
        <f t="shared" si="5"/>
        <v>0</v>
      </c>
    </row>
    <row r="129" spans="1:20" x14ac:dyDescent="0.2">
      <c r="A129">
        <v>128</v>
      </c>
      <c r="B129">
        <v>9000811</v>
      </c>
      <c r="C129" t="s">
        <v>1789</v>
      </c>
      <c r="D129" t="s">
        <v>6950</v>
      </c>
      <c r="E129">
        <v>1.5</v>
      </c>
      <c r="F129">
        <v>107.80000000000001</v>
      </c>
      <c r="G129">
        <v>120</v>
      </c>
      <c r="H129">
        <v>117.56</v>
      </c>
      <c r="I129" s="6">
        <v>3053.68</v>
      </c>
      <c r="N129">
        <v>3053.68</v>
      </c>
      <c r="P129">
        <f t="shared" si="3"/>
        <v>3053.68</v>
      </c>
      <c r="Q129">
        <f t="shared" si="4"/>
        <v>0</v>
      </c>
      <c r="S129">
        <f>VLOOKUP(B:B,'11月奖金'!A:Q,17,0)</f>
        <v>3053.68</v>
      </c>
      <c r="T129">
        <f t="shared" si="5"/>
        <v>0</v>
      </c>
    </row>
    <row r="130" spans="1:20" x14ac:dyDescent="0.2">
      <c r="A130">
        <v>129</v>
      </c>
      <c r="B130">
        <v>9000953</v>
      </c>
      <c r="C130" t="s">
        <v>2087</v>
      </c>
      <c r="D130" t="s">
        <v>6950</v>
      </c>
      <c r="E130">
        <v>1.5</v>
      </c>
      <c r="F130">
        <v>107.80000000000001</v>
      </c>
      <c r="G130">
        <v>98</v>
      </c>
      <c r="H130">
        <v>99.960000000000008</v>
      </c>
      <c r="I130" s="6">
        <v>2596.5100000000002</v>
      </c>
      <c r="K130">
        <v>60</v>
      </c>
      <c r="N130">
        <v>2656.51</v>
      </c>
      <c r="P130">
        <f t="shared" si="3"/>
        <v>2596.5100000000002</v>
      </c>
      <c r="Q130">
        <f t="shared" si="4"/>
        <v>0</v>
      </c>
      <c r="S130">
        <f>VLOOKUP(B:B,'11月奖金'!A:Q,17,0)</f>
        <v>2656.51</v>
      </c>
      <c r="T130">
        <f t="shared" si="5"/>
        <v>0</v>
      </c>
    </row>
    <row r="131" spans="1:20" x14ac:dyDescent="0.2">
      <c r="A131">
        <v>130</v>
      </c>
      <c r="B131">
        <v>9000978</v>
      </c>
      <c r="C131" t="s">
        <v>7711</v>
      </c>
      <c r="D131" t="s">
        <v>6950</v>
      </c>
      <c r="E131">
        <v>1.5</v>
      </c>
      <c r="F131">
        <v>107.80000000000001</v>
      </c>
      <c r="G131">
        <v>90</v>
      </c>
      <c r="H131">
        <v>93.56</v>
      </c>
      <c r="I131" s="6">
        <v>2430.2600000000002</v>
      </c>
      <c r="N131">
        <v>2430.2600000000002</v>
      </c>
      <c r="P131">
        <f t="shared" ref="P131:P194" si="6">ROUND(I131,2)</f>
        <v>2430.2600000000002</v>
      </c>
      <c r="Q131">
        <f t="shared" ref="Q131:Q194" si="7">I131-P131</f>
        <v>0</v>
      </c>
      <c r="S131">
        <f>VLOOKUP(B:B,'11月奖金'!A:Q,17,0)</f>
        <v>2430.2600000000002</v>
      </c>
      <c r="T131">
        <f t="shared" ref="T131:T194" si="8">N131-S131</f>
        <v>0</v>
      </c>
    </row>
    <row r="132" spans="1:20" x14ac:dyDescent="0.2">
      <c r="A132">
        <v>131</v>
      </c>
      <c r="B132">
        <v>9000984</v>
      </c>
      <c r="C132" t="s">
        <v>2149</v>
      </c>
      <c r="D132" t="s">
        <v>6950</v>
      </c>
      <c r="E132">
        <v>1.5</v>
      </c>
      <c r="F132">
        <v>107.80000000000001</v>
      </c>
      <c r="G132">
        <v>94</v>
      </c>
      <c r="H132">
        <v>96.76</v>
      </c>
      <c r="I132" s="6">
        <v>2513.39</v>
      </c>
      <c r="N132">
        <v>2513.39</v>
      </c>
      <c r="P132">
        <f t="shared" si="6"/>
        <v>2513.39</v>
      </c>
      <c r="Q132">
        <f t="shared" si="7"/>
        <v>0</v>
      </c>
      <c r="S132">
        <f>VLOOKUP(B:B,'11月奖金'!A:Q,17,0)</f>
        <v>2513.39</v>
      </c>
      <c r="T132">
        <f t="shared" si="8"/>
        <v>0</v>
      </c>
    </row>
    <row r="133" spans="1:20" x14ac:dyDescent="0.2">
      <c r="A133">
        <v>132</v>
      </c>
      <c r="B133">
        <v>9000952</v>
      </c>
      <c r="C133" t="s">
        <v>2167</v>
      </c>
      <c r="D133" t="s">
        <v>6950</v>
      </c>
      <c r="E133">
        <v>1.5</v>
      </c>
      <c r="F133">
        <v>107.80000000000001</v>
      </c>
      <c r="G133">
        <v>93</v>
      </c>
      <c r="H133">
        <v>95.960000000000008</v>
      </c>
      <c r="I133" s="6">
        <v>2492.61</v>
      </c>
      <c r="N133">
        <v>2492.61</v>
      </c>
      <c r="P133">
        <f t="shared" si="6"/>
        <v>2492.61</v>
      </c>
      <c r="Q133">
        <f t="shared" si="7"/>
        <v>0</v>
      </c>
      <c r="S133">
        <f>VLOOKUP(B:B,'11月奖金'!A:Q,17,0)</f>
        <v>2492.61</v>
      </c>
      <c r="T133">
        <f t="shared" si="8"/>
        <v>0</v>
      </c>
    </row>
    <row r="134" spans="1:20" x14ac:dyDescent="0.2">
      <c r="A134">
        <v>133</v>
      </c>
      <c r="B134">
        <v>9000972</v>
      </c>
      <c r="C134" t="s">
        <v>2173</v>
      </c>
      <c r="D134" t="s">
        <v>6950</v>
      </c>
      <c r="E134">
        <v>1.5</v>
      </c>
      <c r="F134">
        <v>107.80000000000001</v>
      </c>
      <c r="G134">
        <v>94</v>
      </c>
      <c r="H134">
        <v>96.76</v>
      </c>
      <c r="I134" s="6">
        <v>2513.39</v>
      </c>
      <c r="N134">
        <v>2513.39</v>
      </c>
      <c r="P134">
        <f t="shared" si="6"/>
        <v>2513.39</v>
      </c>
      <c r="Q134">
        <f t="shared" si="7"/>
        <v>0</v>
      </c>
      <c r="S134">
        <f>VLOOKUP(B:B,'11月奖金'!A:Q,17,0)</f>
        <v>2513.39</v>
      </c>
      <c r="T134">
        <f t="shared" si="8"/>
        <v>0</v>
      </c>
    </row>
    <row r="135" spans="1:20" x14ac:dyDescent="0.2">
      <c r="A135">
        <v>134</v>
      </c>
      <c r="B135">
        <v>9000969</v>
      </c>
      <c r="C135" t="s">
        <v>2176</v>
      </c>
      <c r="D135" t="s">
        <v>6950</v>
      </c>
      <c r="E135">
        <v>1.5</v>
      </c>
      <c r="F135">
        <v>107.80000000000001</v>
      </c>
      <c r="G135">
        <v>96</v>
      </c>
      <c r="H135">
        <v>98.360000000000014</v>
      </c>
      <c r="I135" s="6">
        <v>2554.9499999999998</v>
      </c>
      <c r="L135">
        <v>50</v>
      </c>
      <c r="N135">
        <v>2504.9499999999998</v>
      </c>
      <c r="P135">
        <f t="shared" si="6"/>
        <v>2554.9499999999998</v>
      </c>
      <c r="Q135">
        <f t="shared" si="7"/>
        <v>0</v>
      </c>
      <c r="S135">
        <f>VLOOKUP(B:B,'11月奖金'!A:Q,17,0)</f>
        <v>2504.9499999999998</v>
      </c>
      <c r="T135">
        <f t="shared" si="8"/>
        <v>0</v>
      </c>
    </row>
    <row r="136" spans="1:20" x14ac:dyDescent="0.2">
      <c r="A136">
        <v>135</v>
      </c>
      <c r="B136">
        <v>9000962</v>
      </c>
      <c r="C136" t="s">
        <v>2179</v>
      </c>
      <c r="D136" t="s">
        <v>6950</v>
      </c>
      <c r="E136">
        <v>1.5</v>
      </c>
      <c r="F136">
        <v>107.80000000000001</v>
      </c>
      <c r="G136">
        <v>94</v>
      </c>
      <c r="H136">
        <v>96.76</v>
      </c>
      <c r="I136" s="6">
        <v>2513.39</v>
      </c>
      <c r="N136">
        <v>2513.39</v>
      </c>
      <c r="P136">
        <f t="shared" si="6"/>
        <v>2513.39</v>
      </c>
      <c r="Q136">
        <f t="shared" si="7"/>
        <v>0</v>
      </c>
      <c r="S136">
        <f>VLOOKUP(B:B,'11月奖金'!A:Q,17,0)</f>
        <v>2513.39</v>
      </c>
      <c r="T136">
        <f t="shared" si="8"/>
        <v>0</v>
      </c>
    </row>
    <row r="137" spans="1:20" x14ac:dyDescent="0.2">
      <c r="A137">
        <v>136</v>
      </c>
      <c r="B137">
        <v>9000958</v>
      </c>
      <c r="C137" t="s">
        <v>2203</v>
      </c>
      <c r="D137" t="s">
        <v>6950</v>
      </c>
      <c r="E137">
        <v>1.5</v>
      </c>
      <c r="F137">
        <v>107.80000000000001</v>
      </c>
      <c r="G137">
        <v>93</v>
      </c>
      <c r="H137">
        <v>95.960000000000008</v>
      </c>
      <c r="I137" s="6">
        <v>2492.61</v>
      </c>
      <c r="N137">
        <v>2492.61</v>
      </c>
      <c r="P137">
        <f t="shared" si="6"/>
        <v>2492.61</v>
      </c>
      <c r="Q137">
        <f t="shared" si="7"/>
        <v>0</v>
      </c>
      <c r="S137">
        <f>VLOOKUP(B:B,'11月奖金'!A:Q,17,0)</f>
        <v>2492.61</v>
      </c>
      <c r="T137">
        <f t="shared" si="8"/>
        <v>0</v>
      </c>
    </row>
    <row r="138" spans="1:20" x14ac:dyDescent="0.2">
      <c r="A138">
        <v>137</v>
      </c>
      <c r="B138">
        <v>9001025</v>
      </c>
      <c r="C138" t="s">
        <v>2333</v>
      </c>
      <c r="D138" t="s">
        <v>6950</v>
      </c>
      <c r="E138">
        <v>1.5</v>
      </c>
      <c r="F138">
        <v>107.80000000000001</v>
      </c>
      <c r="G138">
        <v>93</v>
      </c>
      <c r="H138">
        <v>95.960000000000008</v>
      </c>
      <c r="I138" s="6">
        <v>2492.61</v>
      </c>
      <c r="K138">
        <v>100</v>
      </c>
      <c r="N138">
        <v>2592.61</v>
      </c>
      <c r="P138">
        <f t="shared" si="6"/>
        <v>2492.61</v>
      </c>
      <c r="Q138">
        <f t="shared" si="7"/>
        <v>0</v>
      </c>
      <c r="S138">
        <f>VLOOKUP(B:B,'11月奖金'!A:Q,17,0)</f>
        <v>2592.61</v>
      </c>
      <c r="T138">
        <f t="shared" si="8"/>
        <v>0</v>
      </c>
    </row>
    <row r="139" spans="1:20" x14ac:dyDescent="0.2">
      <c r="A139">
        <v>138</v>
      </c>
      <c r="B139">
        <v>9001026</v>
      </c>
      <c r="C139" t="s">
        <v>2336</v>
      </c>
      <c r="D139" t="s">
        <v>6950</v>
      </c>
      <c r="E139">
        <v>1.5</v>
      </c>
      <c r="F139">
        <v>107.80000000000001</v>
      </c>
      <c r="G139">
        <v>93</v>
      </c>
      <c r="H139">
        <v>95.960000000000008</v>
      </c>
      <c r="I139" s="6">
        <v>2492.61</v>
      </c>
      <c r="K139">
        <v>150</v>
      </c>
      <c r="N139">
        <v>2642.61</v>
      </c>
      <c r="P139">
        <f t="shared" si="6"/>
        <v>2492.61</v>
      </c>
      <c r="Q139">
        <f t="shared" si="7"/>
        <v>0</v>
      </c>
      <c r="S139">
        <f>VLOOKUP(B:B,'11月奖金'!A:Q,17,0)</f>
        <v>2642.61</v>
      </c>
      <c r="T139">
        <f t="shared" si="8"/>
        <v>0</v>
      </c>
    </row>
    <row r="140" spans="1:20" x14ac:dyDescent="0.2">
      <c r="A140">
        <v>139</v>
      </c>
      <c r="B140">
        <v>9001028</v>
      </c>
      <c r="C140" t="s">
        <v>2341</v>
      </c>
      <c r="D140" t="s">
        <v>6950</v>
      </c>
      <c r="E140">
        <v>1.5</v>
      </c>
      <c r="F140">
        <v>107.80000000000001</v>
      </c>
      <c r="G140">
        <v>93</v>
      </c>
      <c r="H140">
        <v>95.960000000000008</v>
      </c>
      <c r="I140" s="6">
        <v>2492.61</v>
      </c>
      <c r="N140">
        <v>2492.61</v>
      </c>
      <c r="P140">
        <f t="shared" si="6"/>
        <v>2492.61</v>
      </c>
      <c r="Q140">
        <f t="shared" si="7"/>
        <v>0</v>
      </c>
      <c r="S140">
        <f>VLOOKUP(B:B,'11月奖金'!A:Q,17,0)</f>
        <v>2492.61</v>
      </c>
      <c r="T140">
        <f t="shared" si="8"/>
        <v>0</v>
      </c>
    </row>
    <row r="141" spans="1:20" x14ac:dyDescent="0.2">
      <c r="A141">
        <v>140</v>
      </c>
      <c r="B141">
        <v>9001030</v>
      </c>
      <c r="C141" t="s">
        <v>2346</v>
      </c>
      <c r="D141" t="s">
        <v>6950</v>
      </c>
      <c r="E141">
        <v>1.5</v>
      </c>
      <c r="F141">
        <v>107.80000000000001</v>
      </c>
      <c r="G141">
        <v>93</v>
      </c>
      <c r="H141">
        <v>95.960000000000008</v>
      </c>
      <c r="I141" s="6">
        <v>2492.61</v>
      </c>
      <c r="N141">
        <v>2492.61</v>
      </c>
      <c r="P141">
        <f t="shared" si="6"/>
        <v>2492.61</v>
      </c>
      <c r="Q141">
        <f t="shared" si="7"/>
        <v>0</v>
      </c>
      <c r="S141">
        <f>VLOOKUP(B:B,'11月奖金'!A:Q,17,0)</f>
        <v>2492.61</v>
      </c>
      <c r="T141">
        <f t="shared" si="8"/>
        <v>0</v>
      </c>
    </row>
    <row r="142" spans="1:20" x14ac:dyDescent="0.2">
      <c r="A142">
        <v>141</v>
      </c>
      <c r="B142">
        <v>9001034</v>
      </c>
      <c r="C142" t="s">
        <v>2357</v>
      </c>
      <c r="D142" t="s">
        <v>6950</v>
      </c>
      <c r="E142">
        <v>1.5</v>
      </c>
      <c r="F142">
        <v>107.80000000000001</v>
      </c>
      <c r="G142">
        <v>93</v>
      </c>
      <c r="H142">
        <v>95.960000000000008</v>
      </c>
      <c r="I142" s="6">
        <v>2492.61</v>
      </c>
      <c r="K142">
        <v>100</v>
      </c>
      <c r="N142">
        <v>2592.61</v>
      </c>
      <c r="P142">
        <f t="shared" si="6"/>
        <v>2492.61</v>
      </c>
      <c r="Q142">
        <f t="shared" si="7"/>
        <v>0</v>
      </c>
      <c r="S142">
        <f>VLOOKUP(B:B,'11月奖金'!A:Q,17,0)</f>
        <v>2592.61</v>
      </c>
      <c r="T142">
        <f t="shared" si="8"/>
        <v>0</v>
      </c>
    </row>
    <row r="143" spans="1:20" x14ac:dyDescent="0.2">
      <c r="A143">
        <v>142</v>
      </c>
      <c r="B143">
        <v>9000977</v>
      </c>
      <c r="C143" t="s">
        <v>2084</v>
      </c>
      <c r="D143" t="s">
        <v>6950</v>
      </c>
      <c r="E143">
        <v>1.5</v>
      </c>
      <c r="F143">
        <v>107.80000000000001</v>
      </c>
      <c r="G143">
        <v>106</v>
      </c>
      <c r="H143">
        <v>106.36000000000001</v>
      </c>
      <c r="I143" s="6">
        <v>2762.75</v>
      </c>
      <c r="N143">
        <v>2762.75</v>
      </c>
      <c r="P143">
        <f t="shared" si="6"/>
        <v>2762.75</v>
      </c>
      <c r="Q143">
        <f t="shared" si="7"/>
        <v>0</v>
      </c>
      <c r="S143">
        <f>VLOOKUP(B:B,'11月奖金'!A:Q,17,0)</f>
        <v>2762.75</v>
      </c>
      <c r="T143">
        <f t="shared" si="8"/>
        <v>0</v>
      </c>
    </row>
    <row r="144" spans="1:20" x14ac:dyDescent="0.2">
      <c r="A144">
        <v>143</v>
      </c>
      <c r="B144">
        <v>9001399</v>
      </c>
      <c r="C144" t="s">
        <v>8980</v>
      </c>
      <c r="D144" t="s">
        <v>6950</v>
      </c>
      <c r="E144">
        <v>1</v>
      </c>
      <c r="F144">
        <v>107.80000000000001</v>
      </c>
      <c r="G144">
        <v>94</v>
      </c>
      <c r="H144">
        <v>96.76</v>
      </c>
      <c r="I144" s="6">
        <v>1675.59</v>
      </c>
      <c r="K144">
        <v>50</v>
      </c>
      <c r="N144">
        <v>1725.59</v>
      </c>
      <c r="P144">
        <f t="shared" si="6"/>
        <v>1675.59</v>
      </c>
      <c r="Q144">
        <f t="shared" si="7"/>
        <v>0</v>
      </c>
      <c r="S144">
        <f>VLOOKUP(B:B,'11月奖金'!A:Q,17,0)</f>
        <v>1725.59</v>
      </c>
      <c r="T144">
        <f t="shared" si="8"/>
        <v>0</v>
      </c>
    </row>
    <row r="145" spans="1:20" x14ac:dyDescent="0.2">
      <c r="A145">
        <v>144</v>
      </c>
      <c r="B145">
        <v>9000524</v>
      </c>
      <c r="C145" t="s">
        <v>952</v>
      </c>
      <c r="D145" t="s">
        <v>9477</v>
      </c>
      <c r="E145">
        <v>4.5</v>
      </c>
      <c r="F145">
        <v>105.78750000000001</v>
      </c>
      <c r="G145">
        <v>99</v>
      </c>
      <c r="H145">
        <v>101.715</v>
      </c>
      <c r="I145" s="6">
        <v>7619.38</v>
      </c>
      <c r="N145">
        <v>7619.38</v>
      </c>
      <c r="P145">
        <f t="shared" si="6"/>
        <v>7619.38</v>
      </c>
      <c r="Q145">
        <f t="shared" si="7"/>
        <v>0</v>
      </c>
      <c r="S145">
        <f>VLOOKUP(B:B,'11月奖金'!A:Q,17,0)</f>
        <v>7619.38</v>
      </c>
      <c r="T145">
        <f t="shared" si="8"/>
        <v>0</v>
      </c>
    </row>
    <row r="146" spans="1:20" x14ac:dyDescent="0.2">
      <c r="A146">
        <v>145</v>
      </c>
      <c r="B146">
        <v>9000536</v>
      </c>
      <c r="C146" t="s">
        <v>987</v>
      </c>
      <c r="D146" t="s">
        <v>6965</v>
      </c>
      <c r="E146">
        <v>1.8</v>
      </c>
      <c r="F146">
        <v>105.78750000000001</v>
      </c>
      <c r="G146">
        <v>100</v>
      </c>
      <c r="H146">
        <v>101.1575</v>
      </c>
      <c r="I146" s="6">
        <v>3031.05</v>
      </c>
      <c r="K146">
        <v>870</v>
      </c>
      <c r="N146">
        <v>3901.05</v>
      </c>
      <c r="P146">
        <f t="shared" si="6"/>
        <v>3031.05</v>
      </c>
      <c r="Q146">
        <f t="shared" si="7"/>
        <v>0</v>
      </c>
      <c r="S146">
        <f>VLOOKUP(B:B,'11月奖金'!A:Q,17,0)</f>
        <v>3901.05</v>
      </c>
      <c r="T146">
        <f t="shared" si="8"/>
        <v>0</v>
      </c>
    </row>
    <row r="147" spans="1:20" x14ac:dyDescent="0.2">
      <c r="A147">
        <v>146</v>
      </c>
      <c r="B147">
        <v>9000773</v>
      </c>
      <c r="C147" t="s">
        <v>1677</v>
      </c>
      <c r="D147" t="s">
        <v>6965</v>
      </c>
      <c r="E147">
        <v>1.8</v>
      </c>
      <c r="F147">
        <v>105.78750000000001</v>
      </c>
      <c r="G147">
        <v>99</v>
      </c>
      <c r="H147">
        <v>100.3575</v>
      </c>
      <c r="I147" s="6">
        <v>3007.08</v>
      </c>
      <c r="K147">
        <v>650</v>
      </c>
      <c r="N147">
        <v>3657.08</v>
      </c>
      <c r="P147">
        <f t="shared" si="6"/>
        <v>3007.08</v>
      </c>
      <c r="Q147">
        <f t="shared" si="7"/>
        <v>0</v>
      </c>
      <c r="S147">
        <f>VLOOKUP(B:B,'11月奖金'!A:Q,17,0)</f>
        <v>3657.08</v>
      </c>
      <c r="T147">
        <f t="shared" si="8"/>
        <v>0</v>
      </c>
    </row>
    <row r="148" spans="1:20" x14ac:dyDescent="0.2">
      <c r="A148">
        <v>147</v>
      </c>
      <c r="B148">
        <v>9000777</v>
      </c>
      <c r="C148" t="s">
        <v>1689</v>
      </c>
      <c r="D148" t="s">
        <v>6965</v>
      </c>
      <c r="E148">
        <v>1.8</v>
      </c>
      <c r="F148">
        <v>105.78750000000001</v>
      </c>
      <c r="G148">
        <v>99</v>
      </c>
      <c r="H148">
        <v>100.3575</v>
      </c>
      <c r="I148" s="6">
        <v>3007.08</v>
      </c>
      <c r="K148">
        <v>700</v>
      </c>
      <c r="N148">
        <v>3707.08</v>
      </c>
      <c r="P148">
        <f t="shared" si="6"/>
        <v>3007.08</v>
      </c>
      <c r="Q148">
        <f t="shared" si="7"/>
        <v>0</v>
      </c>
      <c r="S148">
        <f>VLOOKUP(B:B,'11月奖金'!A:Q,17,0)</f>
        <v>3707.08</v>
      </c>
      <c r="T148">
        <f t="shared" si="8"/>
        <v>0</v>
      </c>
    </row>
    <row r="149" spans="1:20" x14ac:dyDescent="0.2">
      <c r="A149">
        <v>148</v>
      </c>
      <c r="B149">
        <v>9000893</v>
      </c>
      <c r="C149" t="s">
        <v>1960</v>
      </c>
      <c r="D149" t="s">
        <v>7107</v>
      </c>
      <c r="E149">
        <v>1.65</v>
      </c>
      <c r="F149">
        <v>105.78750000000001</v>
      </c>
      <c r="G149">
        <v>98</v>
      </c>
      <c r="H149">
        <v>99.557500000000005</v>
      </c>
      <c r="I149" s="6">
        <v>2734.51</v>
      </c>
      <c r="K149">
        <v>196</v>
      </c>
      <c r="N149">
        <v>2930.51</v>
      </c>
      <c r="P149">
        <f t="shared" si="6"/>
        <v>2734.51</v>
      </c>
      <c r="Q149">
        <f t="shared" si="7"/>
        <v>0</v>
      </c>
      <c r="S149">
        <f>VLOOKUP(B:B,'11月奖金'!A:Q,17,0)</f>
        <v>2930.51</v>
      </c>
      <c r="T149">
        <f t="shared" si="8"/>
        <v>0</v>
      </c>
    </row>
    <row r="150" spans="1:20" x14ac:dyDescent="0.2">
      <c r="A150">
        <v>149</v>
      </c>
      <c r="B150">
        <v>9001238</v>
      </c>
      <c r="C150" t="s">
        <v>7756</v>
      </c>
      <c r="D150" t="s">
        <v>7001</v>
      </c>
      <c r="E150">
        <v>2.15</v>
      </c>
      <c r="F150">
        <v>105.78750000000001</v>
      </c>
      <c r="G150">
        <v>100</v>
      </c>
      <c r="H150">
        <v>101.1575</v>
      </c>
      <c r="I150" s="6">
        <v>3620.42</v>
      </c>
      <c r="L150">
        <v>2668</v>
      </c>
      <c r="N150">
        <v>952.42</v>
      </c>
      <c r="P150">
        <f t="shared" si="6"/>
        <v>3620.42</v>
      </c>
      <c r="Q150">
        <f t="shared" si="7"/>
        <v>0</v>
      </c>
      <c r="S150">
        <f>VLOOKUP(B:B,'11月奖金'!A:Q,17,0)</f>
        <v>952.42000000000007</v>
      </c>
      <c r="T150">
        <f t="shared" si="8"/>
        <v>0</v>
      </c>
    </row>
    <row r="151" spans="1:20" x14ac:dyDescent="0.2">
      <c r="A151">
        <v>150</v>
      </c>
      <c r="B151">
        <v>9000746</v>
      </c>
      <c r="C151" t="s">
        <v>1596</v>
      </c>
      <c r="D151" t="s">
        <v>7001</v>
      </c>
      <c r="E151">
        <v>1.5</v>
      </c>
      <c r="F151">
        <v>105.78750000000001</v>
      </c>
      <c r="G151">
        <v>98</v>
      </c>
      <c r="H151">
        <v>99.557500000000005</v>
      </c>
      <c r="I151" s="6">
        <v>2485.92</v>
      </c>
      <c r="K151">
        <v>96</v>
      </c>
      <c r="N151">
        <v>2581.92</v>
      </c>
      <c r="P151">
        <f t="shared" si="6"/>
        <v>2485.92</v>
      </c>
      <c r="Q151">
        <f t="shared" si="7"/>
        <v>0</v>
      </c>
      <c r="S151">
        <f>VLOOKUP(B:B,'11月奖金'!A:Q,17,0)</f>
        <v>2581.92</v>
      </c>
      <c r="T151">
        <f t="shared" si="8"/>
        <v>0</v>
      </c>
    </row>
    <row r="152" spans="1:20" x14ac:dyDescent="0.2">
      <c r="A152">
        <v>151</v>
      </c>
      <c r="B152">
        <v>9000747</v>
      </c>
      <c r="C152" t="s">
        <v>1599</v>
      </c>
      <c r="D152" t="s">
        <v>7001</v>
      </c>
      <c r="E152">
        <v>1.5</v>
      </c>
      <c r="F152">
        <v>105.78750000000001</v>
      </c>
      <c r="G152">
        <v>98</v>
      </c>
      <c r="H152">
        <v>99.557500000000005</v>
      </c>
      <c r="I152" s="6">
        <v>2485.92</v>
      </c>
      <c r="K152">
        <v>96</v>
      </c>
      <c r="N152">
        <v>2581.92</v>
      </c>
      <c r="P152">
        <f t="shared" si="6"/>
        <v>2485.92</v>
      </c>
      <c r="Q152">
        <f t="shared" si="7"/>
        <v>0</v>
      </c>
      <c r="S152">
        <f>VLOOKUP(B:B,'11月奖金'!A:Q,17,0)</f>
        <v>2581.92</v>
      </c>
      <c r="T152">
        <f t="shared" si="8"/>
        <v>0</v>
      </c>
    </row>
    <row r="153" spans="1:20" x14ac:dyDescent="0.2">
      <c r="A153">
        <v>152</v>
      </c>
      <c r="B153">
        <v>9000769</v>
      </c>
      <c r="C153" t="s">
        <v>1665</v>
      </c>
      <c r="D153" t="s">
        <v>7001</v>
      </c>
      <c r="E153">
        <v>1.5</v>
      </c>
      <c r="F153">
        <v>105.78750000000001</v>
      </c>
      <c r="G153">
        <v>103</v>
      </c>
      <c r="H153">
        <v>103.5575</v>
      </c>
      <c r="I153" s="6">
        <v>2585.8000000000002</v>
      </c>
      <c r="K153">
        <v>96</v>
      </c>
      <c r="N153">
        <v>2681.8</v>
      </c>
      <c r="P153">
        <f t="shared" si="6"/>
        <v>2585.8000000000002</v>
      </c>
      <c r="Q153">
        <f t="shared" si="7"/>
        <v>0</v>
      </c>
      <c r="S153">
        <f>VLOOKUP(B:B,'11月奖金'!A:Q,17,0)</f>
        <v>2681.8</v>
      </c>
      <c r="T153">
        <f t="shared" si="8"/>
        <v>0</v>
      </c>
    </row>
    <row r="154" spans="1:20" x14ac:dyDescent="0.2">
      <c r="A154">
        <v>153</v>
      </c>
      <c r="B154">
        <v>9000792</v>
      </c>
      <c r="C154" t="s">
        <v>1734</v>
      </c>
      <c r="D154" t="s">
        <v>7001</v>
      </c>
      <c r="E154">
        <v>1.5</v>
      </c>
      <c r="F154">
        <v>105.78750000000001</v>
      </c>
      <c r="G154">
        <v>103</v>
      </c>
      <c r="H154">
        <v>103.5575</v>
      </c>
      <c r="I154" s="6">
        <v>2585.8000000000002</v>
      </c>
      <c r="K154">
        <v>150</v>
      </c>
      <c r="N154">
        <v>2735.8</v>
      </c>
      <c r="P154">
        <f t="shared" si="6"/>
        <v>2585.8000000000002</v>
      </c>
      <c r="Q154">
        <f t="shared" si="7"/>
        <v>0</v>
      </c>
      <c r="S154">
        <f>VLOOKUP(B:B,'11月奖金'!A:Q,17,0)</f>
        <v>2735.8</v>
      </c>
      <c r="T154">
        <f t="shared" si="8"/>
        <v>0</v>
      </c>
    </row>
    <row r="155" spans="1:20" x14ac:dyDescent="0.2">
      <c r="A155">
        <v>154</v>
      </c>
      <c r="B155">
        <v>9000793</v>
      </c>
      <c r="C155" t="s">
        <v>706</v>
      </c>
      <c r="D155" t="s">
        <v>7001</v>
      </c>
      <c r="E155">
        <v>1.5</v>
      </c>
      <c r="F155">
        <v>105.78750000000001</v>
      </c>
      <c r="G155">
        <v>102</v>
      </c>
      <c r="H155">
        <v>102.75750000000001</v>
      </c>
      <c r="I155" s="6">
        <v>2565.8200000000002</v>
      </c>
      <c r="K155">
        <v>96</v>
      </c>
      <c r="N155">
        <v>2661.82</v>
      </c>
      <c r="P155">
        <f t="shared" si="6"/>
        <v>2565.8200000000002</v>
      </c>
      <c r="Q155">
        <f t="shared" si="7"/>
        <v>0</v>
      </c>
      <c r="S155">
        <f>VLOOKUP(B:B,'11月奖金'!A:Q,17,0)</f>
        <v>2661.82</v>
      </c>
      <c r="T155">
        <f t="shared" si="8"/>
        <v>0</v>
      </c>
    </row>
    <row r="156" spans="1:20" x14ac:dyDescent="0.2">
      <c r="A156">
        <v>155</v>
      </c>
      <c r="B156">
        <v>9001358</v>
      </c>
      <c r="C156" t="s">
        <v>8125</v>
      </c>
      <c r="D156" t="s">
        <v>7001</v>
      </c>
      <c r="E156">
        <v>1.5</v>
      </c>
      <c r="F156">
        <v>105.78750000000001</v>
      </c>
      <c r="G156">
        <v>98.5</v>
      </c>
      <c r="H156">
        <v>99.95750000000001</v>
      </c>
      <c r="I156" s="6">
        <v>2495.91</v>
      </c>
      <c r="K156">
        <v>166</v>
      </c>
      <c r="N156">
        <v>2661.91</v>
      </c>
      <c r="P156">
        <f t="shared" si="6"/>
        <v>2495.91</v>
      </c>
      <c r="Q156">
        <f t="shared" si="7"/>
        <v>0</v>
      </c>
      <c r="S156">
        <f>VLOOKUP(B:B,'11月奖金'!A:Q,17,0)</f>
        <v>2661.91</v>
      </c>
      <c r="T156">
        <f t="shared" si="8"/>
        <v>0</v>
      </c>
    </row>
    <row r="157" spans="1:20" x14ac:dyDescent="0.2">
      <c r="A157">
        <v>156</v>
      </c>
      <c r="B157">
        <v>9001359</v>
      </c>
      <c r="C157" t="s">
        <v>9162</v>
      </c>
      <c r="D157" t="s">
        <v>7001</v>
      </c>
      <c r="E157">
        <v>1.5</v>
      </c>
      <c r="F157">
        <v>105.78750000000001</v>
      </c>
      <c r="G157">
        <v>99</v>
      </c>
      <c r="H157">
        <v>100.3575</v>
      </c>
      <c r="I157" s="6">
        <v>2505.9</v>
      </c>
      <c r="K157">
        <v>96</v>
      </c>
      <c r="N157">
        <v>2601.9</v>
      </c>
      <c r="P157">
        <f t="shared" si="6"/>
        <v>2505.9</v>
      </c>
      <c r="Q157">
        <f t="shared" si="7"/>
        <v>0</v>
      </c>
      <c r="S157">
        <f>VLOOKUP(B:B,'11月奖金'!A:Q,17,0)</f>
        <v>2601.9</v>
      </c>
      <c r="T157">
        <f t="shared" si="8"/>
        <v>0</v>
      </c>
    </row>
    <row r="158" spans="1:20" x14ac:dyDescent="0.2">
      <c r="A158">
        <v>157</v>
      </c>
      <c r="B158">
        <v>9001363</v>
      </c>
      <c r="C158" t="s">
        <v>8138</v>
      </c>
      <c r="D158" t="s">
        <v>7001</v>
      </c>
      <c r="E158">
        <v>1.5</v>
      </c>
      <c r="F158">
        <v>105.78750000000001</v>
      </c>
      <c r="G158">
        <v>100</v>
      </c>
      <c r="H158">
        <v>101.1575</v>
      </c>
      <c r="I158" s="6">
        <v>2525.87</v>
      </c>
      <c r="K158">
        <v>96</v>
      </c>
      <c r="L158">
        <v>50</v>
      </c>
      <c r="N158">
        <v>2571.87</v>
      </c>
      <c r="P158">
        <f t="shared" si="6"/>
        <v>2525.87</v>
      </c>
      <c r="Q158">
        <f t="shared" si="7"/>
        <v>0</v>
      </c>
      <c r="S158">
        <f>VLOOKUP(B:B,'11月奖金'!A:Q,17,0)</f>
        <v>2571.87</v>
      </c>
      <c r="T158">
        <f t="shared" si="8"/>
        <v>0</v>
      </c>
    </row>
    <row r="159" spans="1:20" x14ac:dyDescent="0.2">
      <c r="A159">
        <v>158</v>
      </c>
      <c r="B159">
        <v>9000461</v>
      </c>
      <c r="C159" t="s">
        <v>786</v>
      </c>
      <c r="D159" t="s">
        <v>5039</v>
      </c>
      <c r="E159">
        <v>3.6</v>
      </c>
      <c r="F159">
        <v>103.42500000000001</v>
      </c>
      <c r="G159">
        <v>98</v>
      </c>
      <c r="H159">
        <v>99.627499999999998</v>
      </c>
      <c r="I159" s="6">
        <v>5851.06</v>
      </c>
      <c r="K159">
        <v>50</v>
      </c>
      <c r="N159">
        <v>5901.06</v>
      </c>
      <c r="P159">
        <f t="shared" si="6"/>
        <v>5851.06</v>
      </c>
      <c r="Q159">
        <f t="shared" si="7"/>
        <v>0</v>
      </c>
      <c r="S159">
        <f>VLOOKUP(B:B,'11月奖金'!A:Q,17,0)</f>
        <v>5901.06</v>
      </c>
      <c r="T159">
        <f t="shared" si="8"/>
        <v>0</v>
      </c>
    </row>
    <row r="160" spans="1:20" x14ac:dyDescent="0.2">
      <c r="A160">
        <v>159</v>
      </c>
      <c r="B160">
        <v>9000462</v>
      </c>
      <c r="C160" t="s">
        <v>789</v>
      </c>
      <c r="D160" t="s">
        <v>5039</v>
      </c>
      <c r="E160">
        <v>3.6</v>
      </c>
      <c r="F160">
        <v>103.42500000000001</v>
      </c>
      <c r="G160">
        <v>102</v>
      </c>
      <c r="H160">
        <v>102.42749999999999</v>
      </c>
      <c r="I160" s="6">
        <v>6015.51</v>
      </c>
      <c r="N160">
        <v>6015.51</v>
      </c>
      <c r="P160">
        <f t="shared" si="6"/>
        <v>6015.51</v>
      </c>
      <c r="Q160">
        <f t="shared" si="7"/>
        <v>0</v>
      </c>
      <c r="S160">
        <f>VLOOKUP(B:B,'11月奖金'!A:Q,17,0)</f>
        <v>6015.51</v>
      </c>
      <c r="T160">
        <f t="shared" si="8"/>
        <v>0</v>
      </c>
    </row>
    <row r="161" spans="1:20" x14ac:dyDescent="0.2">
      <c r="A161">
        <v>160</v>
      </c>
      <c r="B161">
        <v>9000463</v>
      </c>
      <c r="C161" t="s">
        <v>792</v>
      </c>
      <c r="D161" t="s">
        <v>3219</v>
      </c>
      <c r="E161">
        <v>3.6</v>
      </c>
      <c r="F161">
        <v>103.42500000000001</v>
      </c>
      <c r="G161">
        <v>102</v>
      </c>
      <c r="H161">
        <v>102.57</v>
      </c>
      <c r="I161" s="6">
        <v>6023.87</v>
      </c>
      <c r="N161">
        <v>6023.87</v>
      </c>
      <c r="P161">
        <f t="shared" si="6"/>
        <v>6023.87</v>
      </c>
      <c r="Q161">
        <f t="shared" si="7"/>
        <v>0</v>
      </c>
      <c r="S161">
        <f>VLOOKUP(B:B,'11月奖金'!A:Q,17,0)</f>
        <v>6023.87</v>
      </c>
      <c r="T161">
        <f t="shared" si="8"/>
        <v>0</v>
      </c>
    </row>
    <row r="162" spans="1:20" x14ac:dyDescent="0.2">
      <c r="A162">
        <v>161</v>
      </c>
      <c r="B162">
        <v>9000466</v>
      </c>
      <c r="C162" t="s">
        <v>801</v>
      </c>
      <c r="D162" t="s">
        <v>5039</v>
      </c>
      <c r="E162">
        <v>3.05</v>
      </c>
      <c r="F162">
        <v>103.42500000000001</v>
      </c>
      <c r="G162">
        <v>97</v>
      </c>
      <c r="H162">
        <v>98.927499999999995</v>
      </c>
      <c r="I162" s="6">
        <v>4922.32</v>
      </c>
      <c r="N162">
        <v>4922.32</v>
      </c>
      <c r="P162">
        <f t="shared" si="6"/>
        <v>4922.32</v>
      </c>
      <c r="Q162">
        <f t="shared" si="7"/>
        <v>0</v>
      </c>
      <c r="S162">
        <f>VLOOKUP(B:B,'11月奖金'!A:Q,17,0)</f>
        <v>4922.32</v>
      </c>
      <c r="T162">
        <f t="shared" si="8"/>
        <v>0</v>
      </c>
    </row>
    <row r="163" spans="1:20" x14ac:dyDescent="0.2">
      <c r="A163">
        <v>162</v>
      </c>
      <c r="B163">
        <v>9000469</v>
      </c>
      <c r="C163" t="s">
        <v>810</v>
      </c>
      <c r="D163" t="s">
        <v>5039</v>
      </c>
      <c r="E163">
        <v>3.05</v>
      </c>
      <c r="F163">
        <v>103.42500000000001</v>
      </c>
      <c r="G163">
        <v>99</v>
      </c>
      <c r="H163">
        <v>100.3275</v>
      </c>
      <c r="I163" s="6">
        <v>4991.9799999999996</v>
      </c>
      <c r="K163">
        <v>50</v>
      </c>
      <c r="N163">
        <v>5041.9799999999996</v>
      </c>
      <c r="P163">
        <f t="shared" si="6"/>
        <v>4991.9799999999996</v>
      </c>
      <c r="Q163">
        <f t="shared" si="7"/>
        <v>0</v>
      </c>
      <c r="S163">
        <f>VLOOKUP(B:B,'11月奖金'!A:Q,17,0)</f>
        <v>5041.9799999999996</v>
      </c>
      <c r="T163">
        <f t="shared" si="8"/>
        <v>0</v>
      </c>
    </row>
    <row r="164" spans="1:20" x14ac:dyDescent="0.2">
      <c r="A164">
        <v>163</v>
      </c>
      <c r="B164">
        <v>9000478</v>
      </c>
      <c r="C164" t="s">
        <v>831</v>
      </c>
      <c r="D164" t="s">
        <v>5039</v>
      </c>
      <c r="E164">
        <v>3.05</v>
      </c>
      <c r="F164">
        <v>103.42500000000001</v>
      </c>
      <c r="G164">
        <v>102</v>
      </c>
      <c r="H164">
        <v>102.42749999999999</v>
      </c>
      <c r="I164" s="6">
        <v>5096.47</v>
      </c>
      <c r="N164">
        <v>5096.47</v>
      </c>
      <c r="P164">
        <f t="shared" si="6"/>
        <v>5096.47</v>
      </c>
      <c r="Q164">
        <f t="shared" si="7"/>
        <v>0</v>
      </c>
      <c r="S164">
        <f>VLOOKUP(B:B,'11月奖金'!A:Q,17,0)</f>
        <v>5096.47</v>
      </c>
      <c r="T164">
        <f t="shared" si="8"/>
        <v>0</v>
      </c>
    </row>
    <row r="165" spans="1:20" x14ac:dyDescent="0.2">
      <c r="A165">
        <v>164</v>
      </c>
      <c r="B165">
        <v>9000488</v>
      </c>
      <c r="C165" t="s">
        <v>2733</v>
      </c>
      <c r="D165" t="s">
        <v>5039</v>
      </c>
      <c r="E165">
        <v>3.05</v>
      </c>
      <c r="F165">
        <v>103.42500000000001</v>
      </c>
      <c r="G165">
        <v>98</v>
      </c>
      <c r="H165">
        <v>99.627499999999998</v>
      </c>
      <c r="I165" s="6">
        <v>4957.1499999999996</v>
      </c>
      <c r="K165">
        <v>100</v>
      </c>
      <c r="N165">
        <v>5057.1499999999996</v>
      </c>
      <c r="P165">
        <f t="shared" si="6"/>
        <v>4957.1499999999996</v>
      </c>
      <c r="Q165">
        <f t="shared" si="7"/>
        <v>0</v>
      </c>
      <c r="S165">
        <f>VLOOKUP(B:B,'11月奖金'!A:Q,17,0)</f>
        <v>5057.1499999999996</v>
      </c>
      <c r="T165">
        <f t="shared" si="8"/>
        <v>0</v>
      </c>
    </row>
    <row r="166" spans="1:20" x14ac:dyDescent="0.2">
      <c r="A166">
        <v>165</v>
      </c>
      <c r="B166">
        <v>9000489</v>
      </c>
      <c r="C166" t="s">
        <v>2736</v>
      </c>
      <c r="D166" t="s">
        <v>5039</v>
      </c>
      <c r="E166">
        <v>2.15</v>
      </c>
      <c r="F166">
        <v>103.42500000000001</v>
      </c>
      <c r="G166">
        <v>98</v>
      </c>
      <c r="H166">
        <v>99.627499999999998</v>
      </c>
      <c r="I166" s="6">
        <v>3494.39</v>
      </c>
      <c r="K166">
        <v>100</v>
      </c>
      <c r="N166">
        <v>3594.39</v>
      </c>
      <c r="P166">
        <f t="shared" si="6"/>
        <v>3494.39</v>
      </c>
      <c r="Q166">
        <f t="shared" si="7"/>
        <v>0</v>
      </c>
      <c r="S166">
        <f>VLOOKUP(B:B,'11月奖金'!A:Q,17,0)</f>
        <v>3594.39</v>
      </c>
      <c r="T166">
        <f t="shared" si="8"/>
        <v>0</v>
      </c>
    </row>
    <row r="167" spans="1:20" x14ac:dyDescent="0.2">
      <c r="A167">
        <v>166</v>
      </c>
      <c r="B167">
        <v>9000487</v>
      </c>
      <c r="C167" t="s">
        <v>20</v>
      </c>
      <c r="D167" t="s">
        <v>5039</v>
      </c>
      <c r="E167">
        <v>2.15</v>
      </c>
      <c r="F167">
        <v>103.42500000000001</v>
      </c>
      <c r="G167">
        <v>100</v>
      </c>
      <c r="H167">
        <v>101.0275</v>
      </c>
      <c r="I167" s="6">
        <v>3543.49</v>
      </c>
      <c r="K167">
        <v>200</v>
      </c>
      <c r="N167">
        <v>3743.49</v>
      </c>
      <c r="P167">
        <f t="shared" si="6"/>
        <v>3543.49</v>
      </c>
      <c r="Q167">
        <f t="shared" si="7"/>
        <v>0</v>
      </c>
      <c r="S167">
        <f>VLOOKUP(B:B,'11月奖金'!A:Q,17,0)</f>
        <v>3743.49</v>
      </c>
      <c r="T167">
        <f t="shared" si="8"/>
        <v>0</v>
      </c>
    </row>
    <row r="168" spans="1:20" x14ac:dyDescent="0.2">
      <c r="A168">
        <v>167</v>
      </c>
      <c r="B168">
        <v>9000525</v>
      </c>
      <c r="C168" t="s">
        <v>955</v>
      </c>
      <c r="D168" t="s">
        <v>3219</v>
      </c>
      <c r="E168">
        <v>3.6</v>
      </c>
      <c r="F168">
        <v>103.42500000000001</v>
      </c>
      <c r="G168">
        <v>102</v>
      </c>
      <c r="H168">
        <v>102.57</v>
      </c>
      <c r="I168" s="6">
        <v>6023.87</v>
      </c>
      <c r="N168">
        <v>6023.87</v>
      </c>
      <c r="P168">
        <f t="shared" si="6"/>
        <v>6023.87</v>
      </c>
      <c r="Q168">
        <f t="shared" si="7"/>
        <v>0</v>
      </c>
      <c r="S168">
        <f>VLOOKUP(B:B,'11月奖金'!A:Q,17,0)</f>
        <v>6023.87</v>
      </c>
      <c r="T168">
        <f t="shared" si="8"/>
        <v>0</v>
      </c>
    </row>
    <row r="169" spans="1:20" x14ac:dyDescent="0.2">
      <c r="A169">
        <v>168</v>
      </c>
      <c r="B169">
        <v>9000533</v>
      </c>
      <c r="C169" t="s">
        <v>978</v>
      </c>
      <c r="D169" t="s">
        <v>5039</v>
      </c>
      <c r="E169">
        <v>3.05</v>
      </c>
      <c r="F169">
        <v>103.42500000000001</v>
      </c>
      <c r="G169">
        <v>100</v>
      </c>
      <c r="H169">
        <v>101.0275</v>
      </c>
      <c r="I169" s="6">
        <v>5026.8100000000004</v>
      </c>
      <c r="K169">
        <v>50</v>
      </c>
      <c r="N169">
        <v>5076.8100000000004</v>
      </c>
      <c r="P169">
        <f t="shared" si="6"/>
        <v>5026.8100000000004</v>
      </c>
      <c r="Q169">
        <f t="shared" si="7"/>
        <v>0</v>
      </c>
      <c r="S169">
        <f>VLOOKUP(B:B,'11月奖金'!A:Q,17,0)</f>
        <v>5076.8100000000004</v>
      </c>
      <c r="T169">
        <f t="shared" si="8"/>
        <v>0</v>
      </c>
    </row>
    <row r="170" spans="1:20" x14ac:dyDescent="0.2">
      <c r="A170">
        <v>169</v>
      </c>
      <c r="B170">
        <v>9000728</v>
      </c>
      <c r="C170" t="s">
        <v>1543</v>
      </c>
      <c r="D170" t="s">
        <v>5039</v>
      </c>
      <c r="E170">
        <v>3.05</v>
      </c>
      <c r="F170">
        <v>103.42500000000001</v>
      </c>
      <c r="G170">
        <v>100</v>
      </c>
      <c r="H170">
        <v>101.0275</v>
      </c>
      <c r="I170" s="6">
        <v>5026.8100000000004</v>
      </c>
      <c r="N170">
        <v>5026.8100000000004</v>
      </c>
      <c r="P170">
        <f t="shared" si="6"/>
        <v>5026.8100000000004</v>
      </c>
      <c r="Q170">
        <f t="shared" si="7"/>
        <v>0</v>
      </c>
      <c r="S170">
        <f>VLOOKUP(B:B,'11月奖金'!A:Q,17,0)</f>
        <v>5026.8100000000004</v>
      </c>
      <c r="T170">
        <f t="shared" si="8"/>
        <v>0</v>
      </c>
    </row>
    <row r="171" spans="1:20" x14ac:dyDescent="0.2">
      <c r="A171">
        <v>170</v>
      </c>
      <c r="B171">
        <v>9000734</v>
      </c>
      <c r="C171" t="s">
        <v>1561</v>
      </c>
      <c r="D171" t="s">
        <v>5039</v>
      </c>
      <c r="E171">
        <v>3.05</v>
      </c>
      <c r="F171">
        <v>103.42500000000001</v>
      </c>
      <c r="G171">
        <v>98</v>
      </c>
      <c r="H171">
        <v>99.627499999999998</v>
      </c>
      <c r="I171" s="6">
        <v>4957.1499999999996</v>
      </c>
      <c r="N171">
        <v>4957.1499999999996</v>
      </c>
      <c r="P171">
        <f t="shared" si="6"/>
        <v>4957.1499999999996</v>
      </c>
      <c r="Q171">
        <f t="shared" si="7"/>
        <v>0</v>
      </c>
      <c r="S171">
        <f>VLOOKUP(B:B,'11月奖金'!A:Q,17,0)</f>
        <v>4957.1499999999996</v>
      </c>
      <c r="T171">
        <f t="shared" si="8"/>
        <v>0</v>
      </c>
    </row>
    <row r="172" spans="1:20" x14ac:dyDescent="0.2">
      <c r="A172">
        <v>171</v>
      </c>
      <c r="B172">
        <v>9000490</v>
      </c>
      <c r="C172" t="s">
        <v>2742</v>
      </c>
      <c r="D172" t="s">
        <v>5039</v>
      </c>
      <c r="E172">
        <v>3.05</v>
      </c>
      <c r="F172">
        <v>103.42500000000001</v>
      </c>
      <c r="G172">
        <v>99</v>
      </c>
      <c r="H172">
        <v>100.3275</v>
      </c>
      <c r="I172" s="6">
        <v>4991.9799999999996</v>
      </c>
      <c r="N172">
        <v>4991.9799999999996</v>
      </c>
      <c r="P172">
        <f t="shared" si="6"/>
        <v>4991.9799999999996</v>
      </c>
      <c r="Q172">
        <f t="shared" si="7"/>
        <v>0</v>
      </c>
      <c r="S172">
        <f>VLOOKUP(B:B,'11月奖金'!A:Q,17,0)</f>
        <v>4991.9799999999996</v>
      </c>
      <c r="T172">
        <f t="shared" si="8"/>
        <v>0</v>
      </c>
    </row>
    <row r="173" spans="1:20" x14ac:dyDescent="0.2">
      <c r="A173">
        <v>172</v>
      </c>
      <c r="B173">
        <v>9000451</v>
      </c>
      <c r="C173" t="s">
        <v>757</v>
      </c>
      <c r="D173" t="s">
        <v>3217</v>
      </c>
      <c r="E173">
        <v>4.5</v>
      </c>
      <c r="F173">
        <v>103.42500000000001</v>
      </c>
      <c r="G173">
        <v>99.5</v>
      </c>
      <c r="H173">
        <v>101.07</v>
      </c>
      <c r="I173" s="6">
        <v>7407.51</v>
      </c>
      <c r="N173">
        <v>7407.51</v>
      </c>
      <c r="P173">
        <f t="shared" si="6"/>
        <v>7407.51</v>
      </c>
      <c r="Q173">
        <f t="shared" si="7"/>
        <v>0</v>
      </c>
      <c r="S173">
        <f>VLOOKUP(B:B,'11月奖金'!A:Q,17,0)</f>
        <v>7407.51</v>
      </c>
      <c r="T173">
        <f t="shared" si="8"/>
        <v>0</v>
      </c>
    </row>
    <row r="174" spans="1:20" x14ac:dyDescent="0.2">
      <c r="A174">
        <v>173</v>
      </c>
      <c r="B174">
        <v>9000452</v>
      </c>
      <c r="C174" t="s">
        <v>759</v>
      </c>
      <c r="D174" t="s">
        <v>3219</v>
      </c>
      <c r="E174">
        <v>3.6</v>
      </c>
      <c r="F174">
        <v>103.42500000000001</v>
      </c>
      <c r="G174">
        <v>100</v>
      </c>
      <c r="H174">
        <v>101.37</v>
      </c>
      <c r="I174" s="6">
        <v>5943.6</v>
      </c>
      <c r="N174">
        <v>5943.6</v>
      </c>
      <c r="P174">
        <f t="shared" si="6"/>
        <v>5943.6</v>
      </c>
      <c r="Q174">
        <f t="shared" si="7"/>
        <v>0</v>
      </c>
      <c r="S174">
        <f>VLOOKUP(B:B,'11月奖金'!A:Q,17,0)</f>
        <v>5943.6</v>
      </c>
      <c r="T174">
        <f t="shared" si="8"/>
        <v>0</v>
      </c>
    </row>
    <row r="175" spans="1:20" x14ac:dyDescent="0.2">
      <c r="A175">
        <v>174</v>
      </c>
      <c r="B175">
        <v>9000458</v>
      </c>
      <c r="C175" t="s">
        <v>777</v>
      </c>
      <c r="D175" t="s">
        <v>5039</v>
      </c>
      <c r="E175">
        <v>3.6</v>
      </c>
      <c r="F175">
        <v>103.42500000000001</v>
      </c>
      <c r="G175">
        <v>100</v>
      </c>
      <c r="H175">
        <v>101.0275</v>
      </c>
      <c r="I175" s="6">
        <v>5923.52</v>
      </c>
      <c r="N175">
        <v>5923.52</v>
      </c>
      <c r="P175">
        <f t="shared" si="6"/>
        <v>5923.52</v>
      </c>
      <c r="Q175">
        <f t="shared" si="7"/>
        <v>0</v>
      </c>
      <c r="S175">
        <f>VLOOKUP(B:B,'11月奖金'!A:Q,17,0)</f>
        <v>5923.52</v>
      </c>
      <c r="T175">
        <f t="shared" si="8"/>
        <v>0</v>
      </c>
    </row>
    <row r="176" spans="1:20" x14ac:dyDescent="0.2">
      <c r="A176">
        <v>175</v>
      </c>
      <c r="B176">
        <v>9000471</v>
      </c>
      <c r="C176" t="s">
        <v>816</v>
      </c>
      <c r="D176" t="s">
        <v>5039</v>
      </c>
      <c r="E176">
        <v>3.6</v>
      </c>
      <c r="F176">
        <v>103.42500000000001</v>
      </c>
      <c r="G176">
        <v>100</v>
      </c>
      <c r="H176">
        <v>101.0275</v>
      </c>
      <c r="I176" s="6">
        <v>5923.52</v>
      </c>
      <c r="N176">
        <v>5923.52</v>
      </c>
      <c r="P176">
        <f t="shared" si="6"/>
        <v>5923.52</v>
      </c>
      <c r="Q176">
        <f t="shared" si="7"/>
        <v>0</v>
      </c>
      <c r="S176">
        <f>VLOOKUP(B:B,'11月奖金'!A:Q,17,0)</f>
        <v>5923.52</v>
      </c>
      <c r="T176">
        <f t="shared" si="8"/>
        <v>0</v>
      </c>
    </row>
    <row r="177" spans="1:20" x14ac:dyDescent="0.2">
      <c r="A177">
        <v>176</v>
      </c>
      <c r="B177">
        <v>9000475</v>
      </c>
      <c r="C177" t="s">
        <v>822</v>
      </c>
      <c r="D177" t="s">
        <v>5039</v>
      </c>
      <c r="E177">
        <v>2.15</v>
      </c>
      <c r="F177">
        <v>103.42500000000001</v>
      </c>
      <c r="G177">
        <v>100</v>
      </c>
      <c r="H177">
        <v>101.0275</v>
      </c>
      <c r="I177" s="6">
        <v>3537.66</v>
      </c>
      <c r="N177">
        <v>3537.66</v>
      </c>
      <c r="P177">
        <f t="shared" si="6"/>
        <v>3537.66</v>
      </c>
      <c r="Q177">
        <f t="shared" si="7"/>
        <v>0</v>
      </c>
      <c r="S177">
        <f>VLOOKUP(B:B,'11月奖金'!A:Q,17,0)</f>
        <v>3537.66</v>
      </c>
      <c r="T177">
        <f t="shared" si="8"/>
        <v>0</v>
      </c>
    </row>
    <row r="178" spans="1:20" x14ac:dyDescent="0.2">
      <c r="A178">
        <v>177</v>
      </c>
      <c r="B178">
        <v>9000477</v>
      </c>
      <c r="C178" t="s">
        <v>828</v>
      </c>
      <c r="D178" t="s">
        <v>5039</v>
      </c>
      <c r="E178">
        <v>2.15</v>
      </c>
      <c r="F178">
        <v>103.42500000000001</v>
      </c>
      <c r="G178">
        <v>100</v>
      </c>
      <c r="H178">
        <v>101.0275</v>
      </c>
      <c r="I178" s="6">
        <v>3537.66</v>
      </c>
      <c r="N178">
        <v>3537.66</v>
      </c>
      <c r="P178">
        <f t="shared" si="6"/>
        <v>3537.66</v>
      </c>
      <c r="Q178">
        <f t="shared" si="7"/>
        <v>0</v>
      </c>
      <c r="S178">
        <f>VLOOKUP(B:B,'11月奖金'!A:Q,17,0)</f>
        <v>3537.66</v>
      </c>
      <c r="T178">
        <f t="shared" si="8"/>
        <v>0</v>
      </c>
    </row>
    <row r="179" spans="1:20" x14ac:dyDescent="0.2">
      <c r="A179">
        <v>178</v>
      </c>
      <c r="B179">
        <v>9000480</v>
      </c>
      <c r="C179" t="s">
        <v>837</v>
      </c>
      <c r="D179" t="s">
        <v>3219</v>
      </c>
      <c r="E179">
        <v>3.6</v>
      </c>
      <c r="F179">
        <v>103.42500000000001</v>
      </c>
      <c r="G179">
        <v>100</v>
      </c>
      <c r="H179">
        <v>101.37</v>
      </c>
      <c r="I179" s="6">
        <v>5943.6</v>
      </c>
      <c r="N179">
        <v>5943.6</v>
      </c>
      <c r="P179">
        <f t="shared" si="6"/>
        <v>5943.6</v>
      </c>
      <c r="Q179">
        <f t="shared" si="7"/>
        <v>0</v>
      </c>
      <c r="S179">
        <f>VLOOKUP(B:B,'11月奖金'!A:Q,17,0)</f>
        <v>5943.6</v>
      </c>
      <c r="T179">
        <f t="shared" si="8"/>
        <v>0</v>
      </c>
    </row>
    <row r="180" spans="1:20" x14ac:dyDescent="0.2">
      <c r="A180">
        <v>179</v>
      </c>
      <c r="B180">
        <v>9000483</v>
      </c>
      <c r="C180" t="s">
        <v>846</v>
      </c>
      <c r="D180" t="s">
        <v>5039</v>
      </c>
      <c r="E180">
        <v>2.15</v>
      </c>
      <c r="F180">
        <v>103.42500000000001</v>
      </c>
      <c r="G180">
        <v>100</v>
      </c>
      <c r="H180">
        <v>101.0275</v>
      </c>
      <c r="I180" s="6">
        <v>3537.66</v>
      </c>
      <c r="N180">
        <v>3537.66</v>
      </c>
      <c r="P180">
        <f t="shared" si="6"/>
        <v>3537.66</v>
      </c>
      <c r="Q180">
        <f t="shared" si="7"/>
        <v>0</v>
      </c>
      <c r="S180">
        <f>VLOOKUP(B:B,'11月奖金'!A:Q,17,0)</f>
        <v>3537.66</v>
      </c>
      <c r="T180">
        <f t="shared" si="8"/>
        <v>0</v>
      </c>
    </row>
    <row r="181" spans="1:20" x14ac:dyDescent="0.2">
      <c r="A181">
        <v>180</v>
      </c>
      <c r="B181">
        <v>9000492</v>
      </c>
      <c r="C181" t="s">
        <v>860</v>
      </c>
      <c r="D181" t="s">
        <v>5039</v>
      </c>
      <c r="E181">
        <v>2.15</v>
      </c>
      <c r="F181">
        <v>103.42500000000001</v>
      </c>
      <c r="G181">
        <v>99.5</v>
      </c>
      <c r="H181">
        <v>100.67749999999999</v>
      </c>
      <c r="I181" s="6">
        <v>3525.4</v>
      </c>
      <c r="K181">
        <v>50</v>
      </c>
      <c r="N181">
        <v>3575.4</v>
      </c>
      <c r="P181">
        <f t="shared" si="6"/>
        <v>3525.4</v>
      </c>
      <c r="Q181">
        <f t="shared" si="7"/>
        <v>0</v>
      </c>
      <c r="S181">
        <f>VLOOKUP(B:B,'11月奖金'!A:Q,17,0)</f>
        <v>3575.4</v>
      </c>
      <c r="T181">
        <f t="shared" si="8"/>
        <v>0</v>
      </c>
    </row>
    <row r="182" spans="1:20" x14ac:dyDescent="0.2">
      <c r="A182">
        <v>181</v>
      </c>
      <c r="B182">
        <v>9000493</v>
      </c>
      <c r="C182" t="s">
        <v>863</v>
      </c>
      <c r="D182" t="s">
        <v>5039</v>
      </c>
      <c r="E182">
        <v>2.15</v>
      </c>
      <c r="F182">
        <v>103.42500000000001</v>
      </c>
      <c r="G182">
        <v>100</v>
      </c>
      <c r="H182">
        <v>101.0275</v>
      </c>
      <c r="I182" s="6">
        <v>3537.66</v>
      </c>
      <c r="N182">
        <v>3537.66</v>
      </c>
      <c r="P182">
        <f t="shared" si="6"/>
        <v>3537.66</v>
      </c>
      <c r="Q182">
        <f t="shared" si="7"/>
        <v>0</v>
      </c>
      <c r="S182">
        <f>VLOOKUP(B:B,'11月奖金'!A:Q,17,0)</f>
        <v>3537.66</v>
      </c>
      <c r="T182">
        <f t="shared" si="8"/>
        <v>0</v>
      </c>
    </row>
    <row r="183" spans="1:20" x14ac:dyDescent="0.2">
      <c r="A183">
        <v>182</v>
      </c>
      <c r="B183">
        <v>9000494</v>
      </c>
      <c r="C183" t="s">
        <v>866</v>
      </c>
      <c r="D183" t="s">
        <v>5039</v>
      </c>
      <c r="E183">
        <v>2.15</v>
      </c>
      <c r="F183">
        <v>103.42500000000001</v>
      </c>
      <c r="G183">
        <v>100</v>
      </c>
      <c r="H183">
        <v>101.0275</v>
      </c>
      <c r="I183" s="6">
        <v>3537.66</v>
      </c>
      <c r="N183">
        <v>3537.66</v>
      </c>
      <c r="P183">
        <f t="shared" si="6"/>
        <v>3537.66</v>
      </c>
      <c r="Q183">
        <f t="shared" si="7"/>
        <v>0</v>
      </c>
      <c r="S183">
        <f>VLOOKUP(B:B,'11月奖金'!A:Q,17,0)</f>
        <v>3537.66</v>
      </c>
      <c r="T183">
        <f t="shared" si="8"/>
        <v>0</v>
      </c>
    </row>
    <row r="184" spans="1:20" x14ac:dyDescent="0.2">
      <c r="A184">
        <v>183</v>
      </c>
      <c r="B184">
        <v>9000495</v>
      </c>
      <c r="C184" t="s">
        <v>869</v>
      </c>
      <c r="D184" t="s">
        <v>5039</v>
      </c>
      <c r="E184">
        <v>2.15</v>
      </c>
      <c r="F184">
        <v>103.42500000000001</v>
      </c>
      <c r="G184">
        <v>100</v>
      </c>
      <c r="H184">
        <v>101.0275</v>
      </c>
      <c r="I184" s="6">
        <v>3537.66</v>
      </c>
      <c r="K184">
        <v>100</v>
      </c>
      <c r="N184">
        <v>3637.66</v>
      </c>
      <c r="P184">
        <f t="shared" si="6"/>
        <v>3537.66</v>
      </c>
      <c r="Q184">
        <f t="shared" si="7"/>
        <v>0</v>
      </c>
      <c r="S184">
        <f>VLOOKUP(B:B,'11月奖金'!A:Q,17,0)</f>
        <v>3637.66</v>
      </c>
      <c r="T184">
        <f t="shared" si="8"/>
        <v>0</v>
      </c>
    </row>
    <row r="185" spans="1:20" x14ac:dyDescent="0.2">
      <c r="A185">
        <v>184</v>
      </c>
      <c r="B185">
        <v>9000596</v>
      </c>
      <c r="C185" t="s">
        <v>1158</v>
      </c>
      <c r="D185" t="s">
        <v>5039</v>
      </c>
      <c r="E185">
        <v>2.15</v>
      </c>
      <c r="F185">
        <v>103.42500000000001</v>
      </c>
      <c r="G185">
        <v>100</v>
      </c>
      <c r="H185">
        <v>101.0275</v>
      </c>
      <c r="I185" s="6">
        <v>3537.66</v>
      </c>
      <c r="N185">
        <v>3537.66</v>
      </c>
      <c r="P185">
        <f t="shared" si="6"/>
        <v>3537.66</v>
      </c>
      <c r="Q185">
        <f t="shared" si="7"/>
        <v>0</v>
      </c>
      <c r="S185">
        <f>VLOOKUP(B:B,'11月奖金'!A:Q,17,0)</f>
        <v>3537.66</v>
      </c>
      <c r="T185">
        <f t="shared" si="8"/>
        <v>0</v>
      </c>
    </row>
    <row r="186" spans="1:20" x14ac:dyDescent="0.2">
      <c r="A186">
        <v>185</v>
      </c>
      <c r="B186">
        <v>9000617</v>
      </c>
      <c r="C186" t="s">
        <v>1221</v>
      </c>
      <c r="D186" t="s">
        <v>5039</v>
      </c>
      <c r="E186">
        <v>2.15</v>
      </c>
      <c r="F186">
        <v>103.42500000000001</v>
      </c>
      <c r="G186">
        <v>100</v>
      </c>
      <c r="H186">
        <v>101.0275</v>
      </c>
      <c r="I186" s="6">
        <v>3537.66</v>
      </c>
      <c r="N186">
        <v>3537.66</v>
      </c>
      <c r="P186">
        <f t="shared" si="6"/>
        <v>3537.66</v>
      </c>
      <c r="Q186">
        <f t="shared" si="7"/>
        <v>0</v>
      </c>
      <c r="S186">
        <f>VLOOKUP(B:B,'11月奖金'!A:Q,17,0)</f>
        <v>3537.66</v>
      </c>
      <c r="T186">
        <f t="shared" si="8"/>
        <v>0</v>
      </c>
    </row>
    <row r="187" spans="1:20" x14ac:dyDescent="0.2">
      <c r="A187">
        <v>186</v>
      </c>
      <c r="B187">
        <v>9000742</v>
      </c>
      <c r="C187" t="s">
        <v>1585</v>
      </c>
      <c r="D187" t="s">
        <v>5039</v>
      </c>
      <c r="E187">
        <v>2.15</v>
      </c>
      <c r="F187">
        <v>103.42500000000001</v>
      </c>
      <c r="G187">
        <v>99</v>
      </c>
      <c r="H187">
        <v>100.3275</v>
      </c>
      <c r="I187" s="6">
        <v>3513.14</v>
      </c>
      <c r="N187">
        <v>3513.14</v>
      </c>
      <c r="P187">
        <f t="shared" si="6"/>
        <v>3513.14</v>
      </c>
      <c r="Q187">
        <f t="shared" si="7"/>
        <v>0</v>
      </c>
      <c r="S187">
        <f>VLOOKUP(B:B,'11月奖金'!A:Q,17,0)</f>
        <v>3513.14</v>
      </c>
      <c r="T187">
        <f t="shared" si="8"/>
        <v>0</v>
      </c>
    </row>
    <row r="188" spans="1:20" x14ac:dyDescent="0.2">
      <c r="A188">
        <v>187</v>
      </c>
      <c r="B188">
        <v>9000874</v>
      </c>
      <c r="C188" t="s">
        <v>2747</v>
      </c>
      <c r="D188" t="s">
        <v>5039</v>
      </c>
      <c r="E188">
        <v>3.05</v>
      </c>
      <c r="F188">
        <v>103.42500000000001</v>
      </c>
      <c r="G188">
        <v>100</v>
      </c>
      <c r="H188">
        <v>101.0275</v>
      </c>
      <c r="I188" s="6">
        <v>5018.53</v>
      </c>
      <c r="K188">
        <v>378.08</v>
      </c>
      <c r="N188">
        <v>5396.61</v>
      </c>
      <c r="P188">
        <f t="shared" si="6"/>
        <v>5018.53</v>
      </c>
      <c r="Q188">
        <f t="shared" si="7"/>
        <v>0</v>
      </c>
      <c r="S188">
        <f>VLOOKUP(B:B,'11月奖金'!A:Q,17,0)</f>
        <v>5396.61</v>
      </c>
      <c r="T188">
        <f t="shared" si="8"/>
        <v>0</v>
      </c>
    </row>
    <row r="189" spans="1:20" x14ac:dyDescent="0.2">
      <c r="A189">
        <v>188</v>
      </c>
      <c r="B189">
        <v>9001036</v>
      </c>
      <c r="C189" t="s">
        <v>2788</v>
      </c>
      <c r="D189" t="s">
        <v>5039</v>
      </c>
      <c r="E189">
        <v>2.15</v>
      </c>
      <c r="F189">
        <v>103.42500000000001</v>
      </c>
      <c r="G189">
        <v>100</v>
      </c>
      <c r="H189">
        <v>101.0275</v>
      </c>
      <c r="I189" s="6">
        <v>3537.66</v>
      </c>
      <c r="K189">
        <v>100</v>
      </c>
      <c r="N189">
        <v>3637.66</v>
      </c>
      <c r="P189">
        <f t="shared" si="6"/>
        <v>3537.66</v>
      </c>
      <c r="Q189">
        <f t="shared" si="7"/>
        <v>0</v>
      </c>
      <c r="S189">
        <f>VLOOKUP(B:B,'11月奖金'!A:Q,17,0)</f>
        <v>3637.66</v>
      </c>
      <c r="T189">
        <f t="shared" si="8"/>
        <v>0</v>
      </c>
    </row>
    <row r="190" spans="1:20" x14ac:dyDescent="0.2">
      <c r="A190">
        <v>189</v>
      </c>
      <c r="B190">
        <v>9001038</v>
      </c>
      <c r="C190" t="s">
        <v>2794</v>
      </c>
      <c r="D190" t="s">
        <v>5039</v>
      </c>
      <c r="E190">
        <v>2.15</v>
      </c>
      <c r="F190">
        <v>103.42500000000001</v>
      </c>
      <c r="G190">
        <v>100</v>
      </c>
      <c r="H190">
        <v>101.0275</v>
      </c>
      <c r="I190" s="6">
        <v>3537.66</v>
      </c>
      <c r="K190">
        <v>150</v>
      </c>
      <c r="N190">
        <v>3687.66</v>
      </c>
      <c r="P190">
        <f t="shared" si="6"/>
        <v>3537.66</v>
      </c>
      <c r="Q190">
        <f t="shared" si="7"/>
        <v>0</v>
      </c>
      <c r="S190">
        <f>VLOOKUP(B:B,'11月奖金'!A:Q,17,0)</f>
        <v>3687.66</v>
      </c>
      <c r="T190">
        <f t="shared" si="8"/>
        <v>0</v>
      </c>
    </row>
    <row r="191" spans="1:20" x14ac:dyDescent="0.2">
      <c r="A191">
        <v>190</v>
      </c>
      <c r="B191">
        <v>9000532</v>
      </c>
      <c r="C191" t="s">
        <v>975</v>
      </c>
      <c r="D191" t="s">
        <v>5039</v>
      </c>
      <c r="E191">
        <v>3.05</v>
      </c>
      <c r="F191">
        <v>103.42500000000001</v>
      </c>
      <c r="G191">
        <v>100</v>
      </c>
      <c r="H191">
        <v>101.0275</v>
      </c>
      <c r="I191" s="6">
        <v>5018.53</v>
      </c>
      <c r="K191">
        <v>50</v>
      </c>
      <c r="N191">
        <v>5068.53</v>
      </c>
      <c r="P191">
        <f t="shared" si="6"/>
        <v>5018.53</v>
      </c>
      <c r="Q191">
        <f t="shared" si="7"/>
        <v>0</v>
      </c>
      <c r="S191">
        <f>VLOOKUP(B:B,'11月奖金'!A:Q,17,0)</f>
        <v>5068.53</v>
      </c>
      <c r="T191">
        <f t="shared" si="8"/>
        <v>0</v>
      </c>
    </row>
    <row r="192" spans="1:20" x14ac:dyDescent="0.2">
      <c r="A192">
        <v>191</v>
      </c>
      <c r="B192">
        <v>9001331</v>
      </c>
      <c r="C192" t="s">
        <v>8089</v>
      </c>
      <c r="D192" t="s">
        <v>5039</v>
      </c>
      <c r="E192">
        <v>3.05</v>
      </c>
      <c r="F192">
        <v>103.42500000000001</v>
      </c>
      <c r="G192">
        <v>100</v>
      </c>
      <c r="H192">
        <v>101.0275</v>
      </c>
      <c r="I192" s="6">
        <v>5018.53</v>
      </c>
      <c r="N192">
        <v>5018.53</v>
      </c>
      <c r="P192">
        <f t="shared" si="6"/>
        <v>5018.53</v>
      </c>
      <c r="Q192">
        <f t="shared" si="7"/>
        <v>0</v>
      </c>
      <c r="S192">
        <f>VLOOKUP(B:B,'11月奖金'!A:Q,17,0)</f>
        <v>5018.53</v>
      </c>
      <c r="T192">
        <f t="shared" si="8"/>
        <v>0</v>
      </c>
    </row>
    <row r="193" spans="1:20" x14ac:dyDescent="0.2">
      <c r="A193">
        <v>192</v>
      </c>
      <c r="B193">
        <v>9000464</v>
      </c>
      <c r="C193" t="s">
        <v>795</v>
      </c>
      <c r="D193" t="s">
        <v>9478</v>
      </c>
      <c r="E193">
        <v>3.6</v>
      </c>
      <c r="F193">
        <v>108.9</v>
      </c>
      <c r="G193">
        <v>99</v>
      </c>
      <c r="H193">
        <v>102.96000000000001</v>
      </c>
      <c r="I193" s="6">
        <v>6617.62</v>
      </c>
      <c r="N193">
        <v>6617.62</v>
      </c>
      <c r="P193">
        <f t="shared" si="6"/>
        <v>6617.62</v>
      </c>
      <c r="Q193">
        <f t="shared" si="7"/>
        <v>0</v>
      </c>
      <c r="S193">
        <f>VLOOKUP(B:B,'11月奖金'!A:Q,17,0)</f>
        <v>6617.62</v>
      </c>
      <c r="T193">
        <f t="shared" si="8"/>
        <v>0</v>
      </c>
    </row>
    <row r="194" spans="1:20" x14ac:dyDescent="0.2">
      <c r="A194">
        <v>193</v>
      </c>
      <c r="B194">
        <v>9000296</v>
      </c>
      <c r="C194" t="s">
        <v>514</v>
      </c>
      <c r="D194" t="s">
        <v>6950</v>
      </c>
      <c r="E194">
        <v>1.5</v>
      </c>
      <c r="F194">
        <v>108.9</v>
      </c>
      <c r="G194">
        <v>100</v>
      </c>
      <c r="H194">
        <v>101.78</v>
      </c>
      <c r="I194" s="6">
        <v>3270.89</v>
      </c>
      <c r="K194">
        <v>100</v>
      </c>
      <c r="N194">
        <v>3370.89</v>
      </c>
      <c r="P194">
        <f t="shared" si="6"/>
        <v>3270.89</v>
      </c>
      <c r="Q194">
        <f t="shared" si="7"/>
        <v>0</v>
      </c>
      <c r="S194">
        <f>VLOOKUP(B:B,'11月奖金'!A:Q,17,0)</f>
        <v>3370.89</v>
      </c>
      <c r="T194">
        <f t="shared" si="8"/>
        <v>0</v>
      </c>
    </row>
    <row r="195" spans="1:20" x14ac:dyDescent="0.2">
      <c r="A195">
        <v>194</v>
      </c>
      <c r="B195">
        <v>9000518</v>
      </c>
      <c r="C195" t="s">
        <v>934</v>
      </c>
      <c r="D195" t="s">
        <v>6950</v>
      </c>
      <c r="E195">
        <v>1.8</v>
      </c>
      <c r="F195">
        <v>108.9</v>
      </c>
      <c r="G195">
        <v>101</v>
      </c>
      <c r="H195">
        <v>102.58000000000001</v>
      </c>
      <c r="I195" s="6">
        <v>3296.6</v>
      </c>
      <c r="N195">
        <v>3296.6</v>
      </c>
      <c r="P195">
        <f t="shared" ref="P195:P258" si="9">ROUND(I195,2)</f>
        <v>3296.6</v>
      </c>
      <c r="Q195">
        <f t="shared" ref="Q195:Q258" si="10">I195-P195</f>
        <v>0</v>
      </c>
      <c r="S195">
        <f>VLOOKUP(B:B,'11月奖金'!A:Q,17,0)</f>
        <v>3296.6</v>
      </c>
      <c r="T195">
        <f t="shared" ref="T195:T258" si="11">N195-S195</f>
        <v>0</v>
      </c>
    </row>
    <row r="196" spans="1:20" x14ac:dyDescent="0.2">
      <c r="A196">
        <v>195</v>
      </c>
      <c r="B196">
        <v>9000814</v>
      </c>
      <c r="C196" t="s">
        <v>1798</v>
      </c>
      <c r="D196" t="s">
        <v>6950</v>
      </c>
      <c r="E196">
        <v>1.5</v>
      </c>
      <c r="F196">
        <v>108.9</v>
      </c>
      <c r="G196">
        <v>90</v>
      </c>
      <c r="H196">
        <v>93.78</v>
      </c>
      <c r="I196" s="6">
        <v>2511.4899999999998</v>
      </c>
      <c r="K196">
        <v>50</v>
      </c>
      <c r="N196">
        <v>2561.4899999999998</v>
      </c>
      <c r="P196">
        <f t="shared" si="9"/>
        <v>2511.4899999999998</v>
      </c>
      <c r="Q196">
        <f t="shared" si="10"/>
        <v>0</v>
      </c>
      <c r="S196">
        <f>VLOOKUP(B:B,'11月奖金'!A:Q,17,0)</f>
        <v>2561.4899999999998</v>
      </c>
      <c r="T196">
        <f t="shared" si="11"/>
        <v>0</v>
      </c>
    </row>
    <row r="197" spans="1:20" x14ac:dyDescent="0.2">
      <c r="A197">
        <v>196</v>
      </c>
      <c r="B197">
        <v>9000975</v>
      </c>
      <c r="C197" t="s">
        <v>2123</v>
      </c>
      <c r="D197" t="s">
        <v>6950</v>
      </c>
      <c r="E197">
        <v>1.5</v>
      </c>
      <c r="F197">
        <v>108.9</v>
      </c>
      <c r="G197">
        <v>94</v>
      </c>
      <c r="H197">
        <v>96.98</v>
      </c>
      <c r="I197" s="6">
        <v>2597.19</v>
      </c>
      <c r="N197">
        <v>2597.19</v>
      </c>
      <c r="P197">
        <f t="shared" si="9"/>
        <v>2597.19</v>
      </c>
      <c r="Q197">
        <f t="shared" si="10"/>
        <v>0</v>
      </c>
      <c r="S197">
        <f>VLOOKUP(B:B,'11月奖金'!A:Q,17,0)</f>
        <v>2597.19</v>
      </c>
      <c r="T197">
        <f t="shared" si="11"/>
        <v>0</v>
      </c>
    </row>
    <row r="198" spans="1:20" x14ac:dyDescent="0.2">
      <c r="A198">
        <v>197</v>
      </c>
      <c r="B198">
        <v>9000955</v>
      </c>
      <c r="C198" t="s">
        <v>2129</v>
      </c>
      <c r="D198" t="s">
        <v>6950</v>
      </c>
      <c r="E198">
        <v>1.5</v>
      </c>
      <c r="F198">
        <v>108.9</v>
      </c>
      <c r="G198">
        <v>89</v>
      </c>
      <c r="H198">
        <v>92.98</v>
      </c>
      <c r="I198" s="6">
        <v>2490.0700000000002</v>
      </c>
      <c r="N198">
        <v>2490.0700000000002</v>
      </c>
      <c r="P198">
        <f t="shared" si="9"/>
        <v>2490.0700000000002</v>
      </c>
      <c r="Q198">
        <f t="shared" si="10"/>
        <v>0</v>
      </c>
      <c r="S198">
        <f>VLOOKUP(B:B,'11月奖金'!A:Q,17,0)</f>
        <v>2490.0700000000002</v>
      </c>
      <c r="T198">
        <f t="shared" si="11"/>
        <v>0</v>
      </c>
    </row>
    <row r="199" spans="1:20" x14ac:dyDescent="0.2">
      <c r="A199">
        <v>198</v>
      </c>
      <c r="B199">
        <v>9001022</v>
      </c>
      <c r="C199" t="s">
        <v>2324</v>
      </c>
      <c r="D199" t="s">
        <v>6950</v>
      </c>
      <c r="E199">
        <v>1.5</v>
      </c>
      <c r="F199">
        <v>108.9</v>
      </c>
      <c r="G199">
        <v>87</v>
      </c>
      <c r="H199">
        <v>91.38000000000001</v>
      </c>
      <c r="I199" s="6">
        <v>2447.2199999999998</v>
      </c>
      <c r="N199">
        <v>2447.2199999999998</v>
      </c>
      <c r="P199">
        <f t="shared" si="9"/>
        <v>2447.2199999999998</v>
      </c>
      <c r="Q199">
        <f t="shared" si="10"/>
        <v>0</v>
      </c>
      <c r="S199">
        <f>VLOOKUP(B:B,'11月奖金'!A:Q,17,0)</f>
        <v>2447.2199999999998</v>
      </c>
      <c r="T199">
        <f t="shared" si="11"/>
        <v>0</v>
      </c>
    </row>
    <row r="200" spans="1:20" x14ac:dyDescent="0.2">
      <c r="A200">
        <v>199</v>
      </c>
      <c r="B200">
        <v>9001023</v>
      </c>
      <c r="C200" t="s">
        <v>2327</v>
      </c>
      <c r="D200" t="s">
        <v>6950</v>
      </c>
      <c r="E200">
        <v>1.5</v>
      </c>
      <c r="F200">
        <v>108.9</v>
      </c>
      <c r="G200">
        <v>88</v>
      </c>
      <c r="H200">
        <v>92.18</v>
      </c>
      <c r="I200" s="6">
        <v>2468.64</v>
      </c>
      <c r="N200">
        <v>2468.64</v>
      </c>
      <c r="P200">
        <f t="shared" si="9"/>
        <v>2468.64</v>
      </c>
      <c r="Q200">
        <f t="shared" si="10"/>
        <v>0</v>
      </c>
      <c r="S200">
        <f>VLOOKUP(B:B,'11月奖金'!A:Q,17,0)</f>
        <v>2468.64</v>
      </c>
      <c r="T200">
        <f t="shared" si="11"/>
        <v>0</v>
      </c>
    </row>
    <row r="201" spans="1:20" x14ac:dyDescent="0.2">
      <c r="A201">
        <v>200</v>
      </c>
      <c r="B201">
        <v>9001024</v>
      </c>
      <c r="C201" t="s">
        <v>2330</v>
      </c>
      <c r="D201" t="s">
        <v>6950</v>
      </c>
      <c r="E201">
        <v>1.5</v>
      </c>
      <c r="F201">
        <v>108.9</v>
      </c>
      <c r="G201">
        <v>93</v>
      </c>
      <c r="H201">
        <v>96.18</v>
      </c>
      <c r="I201" s="6">
        <v>2575.77</v>
      </c>
      <c r="N201">
        <v>2575.77</v>
      </c>
      <c r="P201">
        <f t="shared" si="9"/>
        <v>2575.77</v>
      </c>
      <c r="Q201">
        <f t="shared" si="10"/>
        <v>0</v>
      </c>
      <c r="S201">
        <f>VLOOKUP(B:B,'11月奖金'!A:Q,17,0)</f>
        <v>2575.77</v>
      </c>
      <c r="T201">
        <f t="shared" si="11"/>
        <v>0</v>
      </c>
    </row>
    <row r="202" spans="1:20" x14ac:dyDescent="0.2">
      <c r="A202">
        <v>201</v>
      </c>
      <c r="B202">
        <v>9001027</v>
      </c>
      <c r="C202" t="s">
        <v>969</v>
      </c>
      <c r="D202" t="s">
        <v>6950</v>
      </c>
      <c r="E202">
        <v>1.5</v>
      </c>
      <c r="F202">
        <v>108.9</v>
      </c>
      <c r="G202">
        <v>91</v>
      </c>
      <c r="H202">
        <v>94.58</v>
      </c>
      <c r="I202" s="6">
        <v>2532.92</v>
      </c>
      <c r="N202">
        <v>2532.92</v>
      </c>
      <c r="P202">
        <f t="shared" si="9"/>
        <v>2532.92</v>
      </c>
      <c r="Q202">
        <f t="shared" si="10"/>
        <v>0</v>
      </c>
      <c r="S202">
        <f>VLOOKUP(B:B,'11月奖金'!A:Q,17,0)</f>
        <v>2532.92</v>
      </c>
      <c r="T202">
        <f t="shared" si="11"/>
        <v>0</v>
      </c>
    </row>
    <row r="203" spans="1:20" x14ac:dyDescent="0.2">
      <c r="A203">
        <v>202</v>
      </c>
      <c r="B203">
        <v>9001029</v>
      </c>
      <c r="C203" t="s">
        <v>2344</v>
      </c>
      <c r="D203" t="s">
        <v>6950</v>
      </c>
      <c r="E203">
        <v>1.5</v>
      </c>
      <c r="F203">
        <v>108.9</v>
      </c>
      <c r="G203">
        <v>92</v>
      </c>
      <c r="H203">
        <v>95.38000000000001</v>
      </c>
      <c r="I203" s="6">
        <v>2554.34</v>
      </c>
      <c r="N203">
        <v>2554.34</v>
      </c>
      <c r="P203">
        <f t="shared" si="9"/>
        <v>2554.34</v>
      </c>
      <c r="Q203">
        <f t="shared" si="10"/>
        <v>0</v>
      </c>
      <c r="S203">
        <f>VLOOKUP(B:B,'11月奖金'!A:Q,17,0)</f>
        <v>2554.34</v>
      </c>
      <c r="T203">
        <f t="shared" si="11"/>
        <v>0</v>
      </c>
    </row>
    <row r="204" spans="1:20" x14ac:dyDescent="0.2">
      <c r="A204">
        <v>203</v>
      </c>
      <c r="B204">
        <v>9001279</v>
      </c>
      <c r="C204" t="s">
        <v>7610</v>
      </c>
      <c r="D204" t="s">
        <v>6950</v>
      </c>
      <c r="E204">
        <v>1.5</v>
      </c>
      <c r="F204">
        <v>108.9</v>
      </c>
      <c r="G204">
        <v>95</v>
      </c>
      <c r="H204">
        <v>97.78</v>
      </c>
      <c r="I204" s="6">
        <v>2618.62</v>
      </c>
      <c r="N204">
        <v>2618.62</v>
      </c>
      <c r="P204">
        <f t="shared" si="9"/>
        <v>2618.62</v>
      </c>
      <c r="Q204">
        <f t="shared" si="10"/>
        <v>0</v>
      </c>
      <c r="S204">
        <f>VLOOKUP(B:B,'11月奖金'!A:Q,17,0)</f>
        <v>2618.62</v>
      </c>
      <c r="T204">
        <f t="shared" si="11"/>
        <v>0</v>
      </c>
    </row>
    <row r="205" spans="1:20" x14ac:dyDescent="0.2">
      <c r="A205">
        <v>204</v>
      </c>
      <c r="B205">
        <v>9001400</v>
      </c>
      <c r="C205" t="s">
        <v>8983</v>
      </c>
      <c r="D205" t="s">
        <v>6950</v>
      </c>
      <c r="E205">
        <v>1</v>
      </c>
      <c r="F205">
        <v>108.9</v>
      </c>
      <c r="G205">
        <v>86</v>
      </c>
      <c r="H205">
        <v>90.58</v>
      </c>
      <c r="I205" s="6">
        <v>1617.2</v>
      </c>
      <c r="N205">
        <v>1617.2</v>
      </c>
      <c r="P205">
        <f t="shared" si="9"/>
        <v>1617.2</v>
      </c>
      <c r="Q205">
        <f t="shared" si="10"/>
        <v>0</v>
      </c>
      <c r="S205">
        <f>VLOOKUP(B:B,'11月奖金'!A:Q,17,0)</f>
        <v>1617.2</v>
      </c>
      <c r="T205">
        <f t="shared" si="11"/>
        <v>0</v>
      </c>
    </row>
    <row r="206" spans="1:20" x14ac:dyDescent="0.2">
      <c r="A206">
        <v>205</v>
      </c>
      <c r="B206">
        <v>9000776</v>
      </c>
      <c r="C206" t="s">
        <v>1686</v>
      </c>
      <c r="D206" t="s">
        <v>7030</v>
      </c>
      <c r="E206">
        <v>1.8</v>
      </c>
      <c r="F206">
        <v>108.9</v>
      </c>
      <c r="G206">
        <v>97</v>
      </c>
      <c r="H206">
        <v>99.38000000000001</v>
      </c>
      <c r="I206" s="6">
        <v>2419.11</v>
      </c>
      <c r="N206">
        <v>2419.11</v>
      </c>
      <c r="P206">
        <f t="shared" si="9"/>
        <v>2419.11</v>
      </c>
      <c r="Q206">
        <f t="shared" si="10"/>
        <v>0</v>
      </c>
      <c r="S206">
        <f>VLOOKUP(B:B,'11月奖金'!A:Q,17,0)</f>
        <v>2419.11</v>
      </c>
      <c r="T206">
        <f t="shared" si="11"/>
        <v>0</v>
      </c>
    </row>
    <row r="207" spans="1:20" x14ac:dyDescent="0.2">
      <c r="A207">
        <v>206</v>
      </c>
      <c r="B207">
        <v>9000788</v>
      </c>
      <c r="C207" t="s">
        <v>1722</v>
      </c>
      <c r="D207" t="s">
        <v>7030</v>
      </c>
      <c r="E207">
        <v>1.8</v>
      </c>
      <c r="F207">
        <v>108.9</v>
      </c>
      <c r="G207">
        <v>98</v>
      </c>
      <c r="H207">
        <v>100.18</v>
      </c>
      <c r="I207" s="6">
        <v>2438.58</v>
      </c>
      <c r="L207">
        <v>50</v>
      </c>
      <c r="N207">
        <v>2388.58</v>
      </c>
      <c r="P207">
        <f t="shared" si="9"/>
        <v>2438.58</v>
      </c>
      <c r="Q207">
        <f t="shared" si="10"/>
        <v>0</v>
      </c>
      <c r="S207">
        <f>VLOOKUP(B:B,'11月奖金'!A:Q,17,0)</f>
        <v>2388.58</v>
      </c>
      <c r="T207">
        <f t="shared" si="11"/>
        <v>0</v>
      </c>
    </row>
    <row r="208" spans="1:20" x14ac:dyDescent="0.2">
      <c r="A208">
        <v>207</v>
      </c>
      <c r="B208">
        <v>9000789</v>
      </c>
      <c r="C208" t="s">
        <v>1725</v>
      </c>
      <c r="D208" t="s">
        <v>7030</v>
      </c>
      <c r="E208">
        <v>1.8</v>
      </c>
      <c r="F208">
        <v>108.9</v>
      </c>
      <c r="G208">
        <v>101</v>
      </c>
      <c r="H208">
        <v>102.58000000000001</v>
      </c>
      <c r="I208" s="6">
        <v>2497</v>
      </c>
      <c r="N208">
        <v>2497</v>
      </c>
      <c r="P208">
        <f t="shared" si="9"/>
        <v>2497</v>
      </c>
      <c r="Q208">
        <f t="shared" si="10"/>
        <v>0</v>
      </c>
      <c r="S208">
        <f>VLOOKUP(B:B,'11月奖金'!A:Q,17,0)</f>
        <v>2497</v>
      </c>
      <c r="T208">
        <f t="shared" si="11"/>
        <v>0</v>
      </c>
    </row>
    <row r="209" spans="1:20" x14ac:dyDescent="0.2">
      <c r="A209">
        <v>208</v>
      </c>
      <c r="B209">
        <v>9000791</v>
      </c>
      <c r="C209" t="s">
        <v>1731</v>
      </c>
      <c r="D209" t="s">
        <v>7030</v>
      </c>
      <c r="E209">
        <v>1.8</v>
      </c>
      <c r="F209">
        <v>108.9</v>
      </c>
      <c r="G209">
        <v>100</v>
      </c>
      <c r="H209">
        <v>101.78</v>
      </c>
      <c r="I209" s="6">
        <v>2477.5300000000002</v>
      </c>
      <c r="N209">
        <v>2477.5300000000002</v>
      </c>
      <c r="P209">
        <f t="shared" si="9"/>
        <v>2477.5300000000002</v>
      </c>
      <c r="Q209">
        <f t="shared" si="10"/>
        <v>0</v>
      </c>
      <c r="S209">
        <f>VLOOKUP(B:B,'11月奖金'!A:Q,17,0)</f>
        <v>2477.5300000000002</v>
      </c>
      <c r="T209">
        <f t="shared" si="11"/>
        <v>0</v>
      </c>
    </row>
    <row r="210" spans="1:20" x14ac:dyDescent="0.2">
      <c r="A210">
        <v>209</v>
      </c>
      <c r="B210">
        <v>9000818</v>
      </c>
      <c r="C210" t="s">
        <v>1810</v>
      </c>
      <c r="D210" t="s">
        <v>7030</v>
      </c>
      <c r="E210">
        <v>1.8</v>
      </c>
      <c r="F210">
        <v>108.9</v>
      </c>
      <c r="G210">
        <v>97</v>
      </c>
      <c r="H210">
        <v>99.38000000000001</v>
      </c>
      <c r="I210" s="6">
        <v>2419.11</v>
      </c>
      <c r="N210">
        <v>2419.11</v>
      </c>
      <c r="P210">
        <f t="shared" si="9"/>
        <v>2419.11</v>
      </c>
      <c r="Q210">
        <f t="shared" si="10"/>
        <v>0</v>
      </c>
      <c r="S210">
        <f>VLOOKUP(B:B,'11月奖金'!A:Q,17,0)</f>
        <v>2419.11</v>
      </c>
      <c r="T210">
        <f t="shared" si="11"/>
        <v>0</v>
      </c>
    </row>
    <row r="211" spans="1:20" x14ac:dyDescent="0.2">
      <c r="A211">
        <v>210</v>
      </c>
      <c r="B211">
        <v>9000820</v>
      </c>
      <c r="C211" t="s">
        <v>1816</v>
      </c>
      <c r="D211" t="s">
        <v>7030</v>
      </c>
      <c r="E211">
        <v>1.8</v>
      </c>
      <c r="F211">
        <v>108.9</v>
      </c>
      <c r="G211">
        <v>96</v>
      </c>
      <c r="H211">
        <v>98.580000000000013</v>
      </c>
      <c r="I211" s="6">
        <v>2399.64</v>
      </c>
      <c r="K211">
        <v>50</v>
      </c>
      <c r="N211">
        <v>2449.64</v>
      </c>
      <c r="P211">
        <f t="shared" si="9"/>
        <v>2399.64</v>
      </c>
      <c r="Q211">
        <f t="shared" si="10"/>
        <v>0</v>
      </c>
      <c r="S211">
        <f>VLOOKUP(B:B,'11月奖金'!A:Q,17,0)</f>
        <v>2449.64</v>
      </c>
      <c r="T211">
        <f t="shared" si="11"/>
        <v>0</v>
      </c>
    </row>
    <row r="212" spans="1:20" x14ac:dyDescent="0.2">
      <c r="A212">
        <v>211</v>
      </c>
      <c r="B212">
        <v>9001364</v>
      </c>
      <c r="C212" t="s">
        <v>8142</v>
      </c>
      <c r="D212" t="s">
        <v>7030</v>
      </c>
      <c r="E212">
        <v>1.8</v>
      </c>
      <c r="F212">
        <v>108.9</v>
      </c>
      <c r="G212">
        <v>94</v>
      </c>
      <c r="H212">
        <v>96.98</v>
      </c>
      <c r="I212" s="6">
        <v>2360.69</v>
      </c>
      <c r="N212">
        <v>2360.69</v>
      </c>
      <c r="P212">
        <f t="shared" si="9"/>
        <v>2360.69</v>
      </c>
      <c r="Q212">
        <f t="shared" si="10"/>
        <v>0</v>
      </c>
      <c r="S212">
        <f>VLOOKUP(B:B,'11月奖金'!A:Q,17,0)</f>
        <v>2360.69</v>
      </c>
      <c r="T212">
        <f t="shared" si="11"/>
        <v>0</v>
      </c>
    </row>
    <row r="213" spans="1:20" x14ac:dyDescent="0.2">
      <c r="A213">
        <v>212</v>
      </c>
      <c r="B213">
        <v>9000790</v>
      </c>
      <c r="C213" t="s">
        <v>1728</v>
      </c>
      <c r="D213" t="s">
        <v>7030</v>
      </c>
      <c r="E213">
        <v>1.8</v>
      </c>
      <c r="F213">
        <v>108.9</v>
      </c>
      <c r="G213">
        <v>97</v>
      </c>
      <c r="H213">
        <v>99.38000000000001</v>
      </c>
      <c r="I213" s="6">
        <v>2419.11</v>
      </c>
      <c r="K213">
        <v>100</v>
      </c>
      <c r="N213">
        <v>2519.11</v>
      </c>
      <c r="P213">
        <f t="shared" si="9"/>
        <v>2419.11</v>
      </c>
      <c r="Q213">
        <f t="shared" si="10"/>
        <v>0</v>
      </c>
      <c r="S213">
        <f>VLOOKUP(B:B,'11月奖金'!A:Q,17,0)</f>
        <v>2519.11</v>
      </c>
      <c r="T213">
        <f t="shared" si="11"/>
        <v>0</v>
      </c>
    </row>
    <row r="214" spans="1:20" x14ac:dyDescent="0.2">
      <c r="A214">
        <v>213</v>
      </c>
      <c r="B214">
        <v>9000787</v>
      </c>
      <c r="C214" t="s">
        <v>1719</v>
      </c>
      <c r="D214" t="s">
        <v>7030</v>
      </c>
      <c r="E214">
        <v>1.8</v>
      </c>
      <c r="F214">
        <v>108.9</v>
      </c>
      <c r="G214">
        <v>101</v>
      </c>
      <c r="H214">
        <v>102.58000000000001</v>
      </c>
      <c r="I214" s="6">
        <v>2497</v>
      </c>
      <c r="N214">
        <v>2497</v>
      </c>
      <c r="P214">
        <f t="shared" si="9"/>
        <v>2497</v>
      </c>
      <c r="Q214">
        <f t="shared" si="10"/>
        <v>0</v>
      </c>
      <c r="S214">
        <f>VLOOKUP(B:B,'11月奖金'!A:Q,17,0)</f>
        <v>2497</v>
      </c>
      <c r="T214">
        <f t="shared" si="11"/>
        <v>0</v>
      </c>
    </row>
    <row r="215" spans="1:20" x14ac:dyDescent="0.2">
      <c r="A215">
        <v>214</v>
      </c>
      <c r="B215">
        <v>9000799</v>
      </c>
      <c r="C215" t="s">
        <v>1754</v>
      </c>
      <c r="D215" t="s">
        <v>7030</v>
      </c>
      <c r="E215">
        <v>1.8</v>
      </c>
      <c r="F215">
        <v>108.9</v>
      </c>
      <c r="G215">
        <v>98</v>
      </c>
      <c r="H215">
        <v>100.18</v>
      </c>
      <c r="I215" s="6">
        <v>2438.58</v>
      </c>
      <c r="K215">
        <v>50</v>
      </c>
      <c r="N215">
        <v>2488.58</v>
      </c>
      <c r="P215">
        <f t="shared" si="9"/>
        <v>2438.58</v>
      </c>
      <c r="Q215">
        <f t="shared" si="10"/>
        <v>0</v>
      </c>
      <c r="S215">
        <f>VLOOKUP(B:B,'11月奖金'!A:Q,17,0)</f>
        <v>2488.58</v>
      </c>
      <c r="T215">
        <f t="shared" si="11"/>
        <v>0</v>
      </c>
    </row>
    <row r="216" spans="1:20" x14ac:dyDescent="0.2">
      <c r="A216">
        <v>215</v>
      </c>
      <c r="B216">
        <v>9000800</v>
      </c>
      <c r="C216" t="s">
        <v>1757</v>
      </c>
      <c r="D216" t="s">
        <v>7030</v>
      </c>
      <c r="E216">
        <v>1.8</v>
      </c>
      <c r="F216">
        <v>108.9</v>
      </c>
      <c r="G216">
        <v>97</v>
      </c>
      <c r="H216">
        <v>99.38000000000001</v>
      </c>
      <c r="I216" s="6">
        <v>2419.11</v>
      </c>
      <c r="N216">
        <v>2419.11</v>
      </c>
      <c r="P216">
        <f t="shared" si="9"/>
        <v>2419.11</v>
      </c>
      <c r="Q216">
        <f t="shared" si="10"/>
        <v>0</v>
      </c>
      <c r="S216">
        <f>VLOOKUP(B:B,'11月奖金'!A:Q,17,0)</f>
        <v>2419.11</v>
      </c>
      <c r="T216">
        <f t="shared" si="11"/>
        <v>0</v>
      </c>
    </row>
    <row r="217" spans="1:20" x14ac:dyDescent="0.2">
      <c r="A217">
        <v>216</v>
      </c>
      <c r="B217">
        <v>9000801</v>
      </c>
      <c r="C217" t="s">
        <v>1760</v>
      </c>
      <c r="D217" t="s">
        <v>7030</v>
      </c>
      <c r="E217">
        <v>1.8</v>
      </c>
      <c r="F217">
        <v>108.9</v>
      </c>
      <c r="G217">
        <v>95</v>
      </c>
      <c r="H217">
        <v>97.78</v>
      </c>
      <c r="I217" s="6">
        <v>2380.16</v>
      </c>
      <c r="N217">
        <v>2380.16</v>
      </c>
      <c r="P217">
        <f t="shared" si="9"/>
        <v>2380.16</v>
      </c>
      <c r="Q217">
        <f t="shared" si="10"/>
        <v>0</v>
      </c>
      <c r="S217">
        <f>VLOOKUP(B:B,'11月奖金'!A:Q,17,0)</f>
        <v>2380.16</v>
      </c>
      <c r="T217">
        <f t="shared" si="11"/>
        <v>0</v>
      </c>
    </row>
    <row r="218" spans="1:20" x14ac:dyDescent="0.2">
      <c r="A218">
        <v>217</v>
      </c>
      <c r="B218">
        <v>9000808</v>
      </c>
      <c r="C218" t="s">
        <v>1780</v>
      </c>
      <c r="D218" t="s">
        <v>7030</v>
      </c>
      <c r="E218">
        <v>1.8</v>
      </c>
      <c r="F218">
        <v>108.9</v>
      </c>
      <c r="G218">
        <v>95</v>
      </c>
      <c r="H218">
        <v>97.78</v>
      </c>
      <c r="I218" s="6">
        <v>2380.16</v>
      </c>
      <c r="N218">
        <v>2380.16</v>
      </c>
      <c r="P218">
        <f t="shared" si="9"/>
        <v>2380.16</v>
      </c>
      <c r="Q218">
        <f t="shared" si="10"/>
        <v>0</v>
      </c>
      <c r="S218">
        <f>VLOOKUP(B:B,'11月奖金'!A:Q,17,0)</f>
        <v>2380.16</v>
      </c>
      <c r="T218">
        <f t="shared" si="11"/>
        <v>0</v>
      </c>
    </row>
    <row r="219" spans="1:20" x14ac:dyDescent="0.2">
      <c r="A219">
        <v>218</v>
      </c>
      <c r="B219">
        <v>9000817</v>
      </c>
      <c r="C219" t="s">
        <v>1807</v>
      </c>
      <c r="D219" t="s">
        <v>7030</v>
      </c>
      <c r="E219">
        <v>1.8</v>
      </c>
      <c r="F219">
        <v>108.9</v>
      </c>
      <c r="G219">
        <v>100</v>
      </c>
      <c r="H219">
        <v>101.78</v>
      </c>
      <c r="I219" s="6">
        <v>2477.5300000000002</v>
      </c>
      <c r="N219">
        <v>2477.5300000000002</v>
      </c>
      <c r="P219">
        <f t="shared" si="9"/>
        <v>2477.5300000000002</v>
      </c>
      <c r="Q219">
        <f t="shared" si="10"/>
        <v>0</v>
      </c>
      <c r="S219">
        <f>VLOOKUP(B:B,'11月奖金'!A:Q,17,0)</f>
        <v>2477.5300000000002</v>
      </c>
      <c r="T219">
        <f t="shared" si="11"/>
        <v>0</v>
      </c>
    </row>
    <row r="220" spans="1:20" x14ac:dyDescent="0.2">
      <c r="A220">
        <v>219</v>
      </c>
      <c r="B220">
        <v>9000822</v>
      </c>
      <c r="C220" t="s">
        <v>1819</v>
      </c>
      <c r="D220" t="s">
        <v>7030</v>
      </c>
      <c r="E220">
        <v>1.8</v>
      </c>
      <c r="F220">
        <v>108.9</v>
      </c>
      <c r="G220">
        <v>96</v>
      </c>
      <c r="H220">
        <v>98.580000000000013</v>
      </c>
      <c r="I220" s="6">
        <v>2399.64</v>
      </c>
      <c r="N220">
        <v>2399.64</v>
      </c>
      <c r="P220">
        <f t="shared" si="9"/>
        <v>2399.64</v>
      </c>
      <c r="Q220">
        <f t="shared" si="10"/>
        <v>0</v>
      </c>
      <c r="S220">
        <f>VLOOKUP(B:B,'11月奖金'!A:Q,17,0)</f>
        <v>2399.64</v>
      </c>
      <c r="T220">
        <f t="shared" si="11"/>
        <v>0</v>
      </c>
    </row>
    <row r="221" spans="1:20" x14ac:dyDescent="0.2">
      <c r="A221">
        <v>220</v>
      </c>
      <c r="B221">
        <v>9000819</v>
      </c>
      <c r="C221" t="s">
        <v>1813</v>
      </c>
      <c r="D221" t="s">
        <v>6852</v>
      </c>
      <c r="E221">
        <v>1</v>
      </c>
      <c r="F221">
        <v>108.9</v>
      </c>
      <c r="G221">
        <v>96</v>
      </c>
      <c r="H221">
        <v>98.580000000000013</v>
      </c>
      <c r="I221" s="6">
        <v>1714.03</v>
      </c>
      <c r="N221">
        <v>1714.03</v>
      </c>
      <c r="P221">
        <f t="shared" si="9"/>
        <v>1714.03</v>
      </c>
      <c r="Q221">
        <f t="shared" si="10"/>
        <v>0</v>
      </c>
      <c r="S221">
        <f>VLOOKUP(B:B,'11月奖金'!A:Q,17,0)</f>
        <v>1714.03</v>
      </c>
      <c r="T221">
        <f t="shared" si="11"/>
        <v>0</v>
      </c>
    </row>
    <row r="222" spans="1:20" x14ac:dyDescent="0.2">
      <c r="A222">
        <v>221</v>
      </c>
      <c r="B222">
        <v>9000756</v>
      </c>
      <c r="C222" t="s">
        <v>1626</v>
      </c>
      <c r="D222" t="s">
        <v>6852</v>
      </c>
      <c r="E222">
        <v>1</v>
      </c>
      <c r="F222">
        <v>108.9</v>
      </c>
      <c r="G222">
        <v>96</v>
      </c>
      <c r="H222">
        <v>98.580000000000013</v>
      </c>
      <c r="I222" s="6">
        <v>1714.03</v>
      </c>
      <c r="N222">
        <v>1714.03</v>
      </c>
      <c r="P222">
        <f t="shared" si="9"/>
        <v>1714.03</v>
      </c>
      <c r="Q222">
        <f t="shared" si="10"/>
        <v>0</v>
      </c>
      <c r="S222">
        <f>VLOOKUP(B:B,'11月奖金'!A:Q,17,0)</f>
        <v>1714.03</v>
      </c>
      <c r="T222">
        <f t="shared" si="11"/>
        <v>0</v>
      </c>
    </row>
    <row r="223" spans="1:20" x14ac:dyDescent="0.2">
      <c r="A223">
        <v>222</v>
      </c>
      <c r="B223">
        <v>9000529</v>
      </c>
      <c r="C223" t="s">
        <v>967</v>
      </c>
      <c r="D223" t="s">
        <v>9479</v>
      </c>
      <c r="E223">
        <v>4.5</v>
      </c>
      <c r="F223">
        <v>104.21250000000001</v>
      </c>
      <c r="G223">
        <v>98</v>
      </c>
      <c r="H223">
        <v>100.485</v>
      </c>
      <c r="I223" s="6">
        <v>7499.34</v>
      </c>
      <c r="N223">
        <v>7499.34</v>
      </c>
      <c r="P223">
        <f t="shared" si="9"/>
        <v>7499.34</v>
      </c>
      <c r="Q223">
        <f t="shared" si="10"/>
        <v>0</v>
      </c>
      <c r="S223">
        <f>VLOOKUP(B:B,'11月奖金'!A:Q,17,0)</f>
        <v>7499.34</v>
      </c>
      <c r="T223">
        <f t="shared" si="11"/>
        <v>0</v>
      </c>
    </row>
    <row r="224" spans="1:20" x14ac:dyDescent="0.2">
      <c r="A224">
        <v>223</v>
      </c>
      <c r="B224">
        <v>9000528</v>
      </c>
      <c r="C224" t="s">
        <v>964</v>
      </c>
      <c r="D224" t="s">
        <v>9480</v>
      </c>
      <c r="E224">
        <v>3.6</v>
      </c>
      <c r="F224">
        <v>104.21250000000001</v>
      </c>
      <c r="G224">
        <v>98</v>
      </c>
      <c r="H224">
        <v>100.485</v>
      </c>
      <c r="I224" s="6">
        <v>5999.48</v>
      </c>
      <c r="K224">
        <v>80</v>
      </c>
      <c r="N224">
        <v>6079.48</v>
      </c>
      <c r="P224">
        <f t="shared" si="9"/>
        <v>5999.48</v>
      </c>
      <c r="Q224">
        <f t="shared" si="10"/>
        <v>0</v>
      </c>
      <c r="S224">
        <f>VLOOKUP(B:B,'11月奖金'!A:Q,17,0)</f>
        <v>6079.48</v>
      </c>
      <c r="T224">
        <f t="shared" si="11"/>
        <v>0</v>
      </c>
    </row>
    <row r="225" spans="1:20" x14ac:dyDescent="0.2">
      <c r="A225">
        <v>224</v>
      </c>
      <c r="B225">
        <v>9000731</v>
      </c>
      <c r="C225" t="s">
        <v>1552</v>
      </c>
      <c r="D225" t="s">
        <v>6981</v>
      </c>
      <c r="E225">
        <v>1.65</v>
      </c>
      <c r="F225">
        <v>104.21250000000001</v>
      </c>
      <c r="G225">
        <v>100</v>
      </c>
      <c r="H225">
        <v>100.8425</v>
      </c>
      <c r="I225" s="6">
        <v>2675.92</v>
      </c>
      <c r="K225">
        <v>340</v>
      </c>
      <c r="N225">
        <v>3015.92</v>
      </c>
      <c r="P225">
        <f t="shared" si="9"/>
        <v>2675.92</v>
      </c>
      <c r="Q225">
        <f t="shared" si="10"/>
        <v>0</v>
      </c>
      <c r="S225">
        <f>VLOOKUP(B:B,'11月奖金'!A:Q,17,0)</f>
        <v>3015.92</v>
      </c>
      <c r="T225">
        <f t="shared" si="11"/>
        <v>0</v>
      </c>
    </row>
    <row r="226" spans="1:20" x14ac:dyDescent="0.2">
      <c r="A226">
        <v>225</v>
      </c>
      <c r="B226">
        <v>9000732</v>
      </c>
      <c r="C226" t="s">
        <v>1555</v>
      </c>
      <c r="D226" t="s">
        <v>6981</v>
      </c>
      <c r="E226">
        <v>1.5</v>
      </c>
      <c r="F226">
        <v>104.21250000000001</v>
      </c>
      <c r="G226">
        <v>95</v>
      </c>
      <c r="H226">
        <v>96.842500000000001</v>
      </c>
      <c r="I226" s="6">
        <v>2730.39</v>
      </c>
      <c r="K226">
        <v>150</v>
      </c>
      <c r="N226">
        <v>2880.39</v>
      </c>
      <c r="P226">
        <f t="shared" si="9"/>
        <v>2730.39</v>
      </c>
      <c r="Q226">
        <f t="shared" si="10"/>
        <v>0</v>
      </c>
      <c r="S226">
        <f>VLOOKUP(B:B,'11月奖金'!A:Q,17,0)</f>
        <v>2880.39</v>
      </c>
      <c r="T226">
        <f t="shared" si="11"/>
        <v>0</v>
      </c>
    </row>
    <row r="227" spans="1:20" x14ac:dyDescent="0.2">
      <c r="A227">
        <v>226</v>
      </c>
      <c r="B227">
        <v>9000735</v>
      </c>
      <c r="C227" t="s">
        <v>1564</v>
      </c>
      <c r="D227" t="s">
        <v>6974</v>
      </c>
      <c r="E227">
        <v>1.5</v>
      </c>
      <c r="F227">
        <v>104.21250000000001</v>
      </c>
      <c r="G227">
        <v>95</v>
      </c>
      <c r="H227">
        <v>96.842500000000001</v>
      </c>
      <c r="I227" s="6">
        <v>2730.39</v>
      </c>
      <c r="K227">
        <v>200</v>
      </c>
      <c r="N227">
        <v>2930.39</v>
      </c>
      <c r="P227">
        <f t="shared" si="9"/>
        <v>2730.39</v>
      </c>
      <c r="Q227">
        <f t="shared" si="10"/>
        <v>0</v>
      </c>
      <c r="S227">
        <f>VLOOKUP(B:B,'11月奖金'!A:Q,17,0)</f>
        <v>2930.39</v>
      </c>
      <c r="T227">
        <f t="shared" si="11"/>
        <v>0</v>
      </c>
    </row>
    <row r="228" spans="1:20" x14ac:dyDescent="0.2">
      <c r="A228">
        <v>227</v>
      </c>
      <c r="B228">
        <v>9000737</v>
      </c>
      <c r="C228" t="s">
        <v>1570</v>
      </c>
      <c r="D228" t="s">
        <v>6981</v>
      </c>
      <c r="E228">
        <v>1.65</v>
      </c>
      <c r="F228">
        <v>104.21250000000001</v>
      </c>
      <c r="G228">
        <v>95</v>
      </c>
      <c r="H228">
        <v>96.842500000000001</v>
      </c>
      <c r="I228" s="6">
        <v>2569.7800000000002</v>
      </c>
      <c r="N228">
        <v>2569.7800000000002</v>
      </c>
      <c r="P228">
        <f t="shared" si="9"/>
        <v>2569.7800000000002</v>
      </c>
      <c r="Q228">
        <f t="shared" si="10"/>
        <v>0</v>
      </c>
      <c r="S228">
        <f>VLOOKUP(B:B,'11月奖金'!A:Q,17,0)</f>
        <v>2569.7800000000002</v>
      </c>
      <c r="T228">
        <f t="shared" si="11"/>
        <v>0</v>
      </c>
    </row>
    <row r="229" spans="1:20" x14ac:dyDescent="0.2">
      <c r="A229">
        <v>228</v>
      </c>
      <c r="B229">
        <v>9000738</v>
      </c>
      <c r="C229" t="s">
        <v>1573</v>
      </c>
      <c r="D229" t="s">
        <v>6992</v>
      </c>
      <c r="E229">
        <v>1.65</v>
      </c>
      <c r="F229">
        <v>104.21250000000001</v>
      </c>
      <c r="G229">
        <v>97</v>
      </c>
      <c r="H229">
        <v>98.44250000000001</v>
      </c>
      <c r="I229" s="6">
        <v>2775.5</v>
      </c>
      <c r="K229">
        <v>250</v>
      </c>
      <c r="N229">
        <v>3025.5</v>
      </c>
      <c r="P229">
        <f t="shared" si="9"/>
        <v>2775.5</v>
      </c>
      <c r="Q229">
        <f t="shared" si="10"/>
        <v>0</v>
      </c>
      <c r="S229">
        <f>VLOOKUP(B:B,'11月奖金'!A:Q,17,0)</f>
        <v>3025.5</v>
      </c>
      <c r="T229">
        <f t="shared" si="11"/>
        <v>0</v>
      </c>
    </row>
    <row r="230" spans="1:20" x14ac:dyDescent="0.2">
      <c r="A230">
        <v>229</v>
      </c>
      <c r="B230">
        <v>9000739</v>
      </c>
      <c r="C230" t="s">
        <v>1576</v>
      </c>
      <c r="D230" t="s">
        <v>6981</v>
      </c>
      <c r="E230">
        <v>1.65</v>
      </c>
      <c r="F230">
        <v>104.21250000000001</v>
      </c>
      <c r="G230">
        <v>100</v>
      </c>
      <c r="H230">
        <v>100.8425</v>
      </c>
      <c r="I230" s="6">
        <v>2675.92</v>
      </c>
      <c r="N230">
        <v>2675.92</v>
      </c>
      <c r="P230">
        <f t="shared" si="9"/>
        <v>2675.92</v>
      </c>
      <c r="Q230">
        <f t="shared" si="10"/>
        <v>0</v>
      </c>
      <c r="S230">
        <f>VLOOKUP(B:B,'11月奖金'!A:Q,17,0)</f>
        <v>2675.92</v>
      </c>
      <c r="T230">
        <f t="shared" si="11"/>
        <v>0</v>
      </c>
    </row>
    <row r="231" spans="1:20" x14ac:dyDescent="0.2">
      <c r="A231">
        <v>230</v>
      </c>
      <c r="B231">
        <v>9000744</v>
      </c>
      <c r="C231" t="s">
        <v>1591</v>
      </c>
      <c r="D231" t="s">
        <v>6974</v>
      </c>
      <c r="E231">
        <v>1.65</v>
      </c>
      <c r="F231">
        <v>104.21250000000001</v>
      </c>
      <c r="G231">
        <v>100</v>
      </c>
      <c r="H231">
        <v>100.8425</v>
      </c>
      <c r="I231" s="6">
        <v>2675.92</v>
      </c>
      <c r="K231">
        <v>100</v>
      </c>
      <c r="N231">
        <v>2775.92</v>
      </c>
      <c r="P231">
        <f t="shared" si="9"/>
        <v>2675.92</v>
      </c>
      <c r="Q231">
        <f t="shared" si="10"/>
        <v>0</v>
      </c>
      <c r="S231">
        <f>VLOOKUP(B:B,'11月奖金'!A:Q,17,0)</f>
        <v>2775.92</v>
      </c>
      <c r="T231">
        <f t="shared" si="11"/>
        <v>0</v>
      </c>
    </row>
    <row r="232" spans="1:20" x14ac:dyDescent="0.2">
      <c r="A232">
        <v>231</v>
      </c>
      <c r="B232">
        <v>9000752</v>
      </c>
      <c r="C232" t="s">
        <v>1614</v>
      </c>
      <c r="D232" t="s">
        <v>6981</v>
      </c>
      <c r="E232">
        <v>1.5</v>
      </c>
      <c r="F232">
        <v>104.21250000000001</v>
      </c>
      <c r="G232">
        <v>98</v>
      </c>
      <c r="H232">
        <v>99.242500000000007</v>
      </c>
      <c r="I232" s="6">
        <v>2435.9499999999998</v>
      </c>
      <c r="K232">
        <v>50</v>
      </c>
      <c r="N232">
        <v>2485.9499999999998</v>
      </c>
      <c r="P232">
        <f t="shared" si="9"/>
        <v>2435.9499999999998</v>
      </c>
      <c r="Q232">
        <f t="shared" si="10"/>
        <v>0</v>
      </c>
      <c r="S232">
        <f>VLOOKUP(B:B,'11月奖金'!A:Q,17,0)</f>
        <v>2485.9499999999998</v>
      </c>
      <c r="T232">
        <f t="shared" si="11"/>
        <v>0</v>
      </c>
    </row>
    <row r="233" spans="1:20" x14ac:dyDescent="0.2">
      <c r="A233">
        <v>232</v>
      </c>
      <c r="B233">
        <v>9000754</v>
      </c>
      <c r="C233" t="s">
        <v>1620</v>
      </c>
      <c r="D233" t="s">
        <v>6992</v>
      </c>
      <c r="E233">
        <v>1.5</v>
      </c>
      <c r="F233">
        <v>104.21250000000001</v>
      </c>
      <c r="G233">
        <v>103</v>
      </c>
      <c r="H233">
        <v>103.24250000000001</v>
      </c>
      <c r="I233" s="6">
        <v>2534.14</v>
      </c>
      <c r="N233">
        <v>2534.14</v>
      </c>
      <c r="P233">
        <f t="shared" si="9"/>
        <v>2534.14</v>
      </c>
      <c r="Q233">
        <f t="shared" si="10"/>
        <v>0</v>
      </c>
      <c r="S233">
        <f>VLOOKUP(B:B,'11月奖金'!A:Q,17,0)</f>
        <v>2534.14</v>
      </c>
      <c r="T233">
        <f t="shared" si="11"/>
        <v>0</v>
      </c>
    </row>
    <row r="234" spans="1:20" x14ac:dyDescent="0.2">
      <c r="A234">
        <v>233</v>
      </c>
      <c r="B234">
        <v>9000755</v>
      </c>
      <c r="C234" t="s">
        <v>1623</v>
      </c>
      <c r="D234" t="s">
        <v>6974</v>
      </c>
      <c r="E234">
        <v>1.5</v>
      </c>
      <c r="F234">
        <v>104.21250000000001</v>
      </c>
      <c r="G234">
        <v>95</v>
      </c>
      <c r="H234">
        <v>96.842500000000001</v>
      </c>
      <c r="I234" s="6">
        <v>2377.04</v>
      </c>
      <c r="N234">
        <v>2377.04</v>
      </c>
      <c r="P234">
        <f t="shared" si="9"/>
        <v>2377.04</v>
      </c>
      <c r="Q234">
        <f t="shared" si="10"/>
        <v>0</v>
      </c>
      <c r="S234">
        <f>VLOOKUP(B:B,'11月奖金'!A:Q,17,0)</f>
        <v>2377.04</v>
      </c>
      <c r="T234">
        <f t="shared" si="11"/>
        <v>0</v>
      </c>
    </row>
    <row r="235" spans="1:20" x14ac:dyDescent="0.2">
      <c r="A235">
        <v>234</v>
      </c>
      <c r="B235">
        <v>9000757</v>
      </c>
      <c r="C235" t="s">
        <v>1629</v>
      </c>
      <c r="D235" t="s">
        <v>6992</v>
      </c>
      <c r="E235">
        <v>1.5</v>
      </c>
      <c r="F235">
        <v>104.21250000000001</v>
      </c>
      <c r="G235">
        <v>100</v>
      </c>
      <c r="H235">
        <v>100.8425</v>
      </c>
      <c r="I235" s="6">
        <v>2475.23</v>
      </c>
      <c r="K235">
        <v>100</v>
      </c>
      <c r="N235">
        <v>2575.23</v>
      </c>
      <c r="P235">
        <f t="shared" si="9"/>
        <v>2475.23</v>
      </c>
      <c r="Q235">
        <f t="shared" si="10"/>
        <v>0</v>
      </c>
      <c r="S235">
        <f>VLOOKUP(B:B,'11月奖金'!A:Q,17,0)</f>
        <v>2575.23</v>
      </c>
      <c r="T235">
        <f t="shared" si="11"/>
        <v>0</v>
      </c>
    </row>
    <row r="236" spans="1:20" x14ac:dyDescent="0.2">
      <c r="A236">
        <v>235</v>
      </c>
      <c r="B236">
        <v>9000760</v>
      </c>
      <c r="C236" t="s">
        <v>1638</v>
      </c>
      <c r="D236" t="s">
        <v>6992</v>
      </c>
      <c r="E236">
        <v>1.5</v>
      </c>
      <c r="F236">
        <v>104.21250000000001</v>
      </c>
      <c r="G236">
        <v>100</v>
      </c>
      <c r="H236">
        <v>100.8425</v>
      </c>
      <c r="I236" s="6">
        <v>2475.23</v>
      </c>
      <c r="K236">
        <v>220</v>
      </c>
      <c r="N236">
        <v>2695.23</v>
      </c>
      <c r="P236">
        <f t="shared" si="9"/>
        <v>2475.23</v>
      </c>
      <c r="Q236">
        <f t="shared" si="10"/>
        <v>0</v>
      </c>
      <c r="S236">
        <f>VLOOKUP(B:B,'11月奖金'!A:Q,17,0)</f>
        <v>2695.23</v>
      </c>
      <c r="T236">
        <f t="shared" si="11"/>
        <v>0</v>
      </c>
    </row>
    <row r="237" spans="1:20" x14ac:dyDescent="0.2">
      <c r="A237">
        <v>236</v>
      </c>
      <c r="B237">
        <v>9000762</v>
      </c>
      <c r="C237" t="s">
        <v>1644</v>
      </c>
      <c r="D237" t="s">
        <v>6974</v>
      </c>
      <c r="E237">
        <v>1.5</v>
      </c>
      <c r="F237">
        <v>104.21250000000001</v>
      </c>
      <c r="G237">
        <v>103</v>
      </c>
      <c r="H237">
        <v>103.24250000000001</v>
      </c>
      <c r="I237" s="6">
        <v>2534.14</v>
      </c>
      <c r="L237">
        <v>50</v>
      </c>
      <c r="N237">
        <v>2484.14</v>
      </c>
      <c r="P237">
        <f t="shared" si="9"/>
        <v>2534.14</v>
      </c>
      <c r="Q237">
        <f t="shared" si="10"/>
        <v>0</v>
      </c>
      <c r="S237">
        <f>VLOOKUP(B:B,'11月奖金'!A:Q,17,0)</f>
        <v>2484.14</v>
      </c>
      <c r="T237">
        <f t="shared" si="11"/>
        <v>0</v>
      </c>
    </row>
    <row r="238" spans="1:20" x14ac:dyDescent="0.2">
      <c r="A238">
        <v>237</v>
      </c>
      <c r="B238">
        <v>9000763</v>
      </c>
      <c r="C238" t="s">
        <v>1647</v>
      </c>
      <c r="D238" t="s">
        <v>6981</v>
      </c>
      <c r="E238">
        <v>1.5</v>
      </c>
      <c r="F238">
        <v>104.21250000000001</v>
      </c>
      <c r="G238">
        <v>95</v>
      </c>
      <c r="H238">
        <v>96.842500000000001</v>
      </c>
      <c r="I238" s="6">
        <v>2377.04</v>
      </c>
      <c r="N238">
        <v>2377.04</v>
      </c>
      <c r="P238">
        <f t="shared" si="9"/>
        <v>2377.04</v>
      </c>
      <c r="Q238">
        <f t="shared" si="10"/>
        <v>0</v>
      </c>
      <c r="S238">
        <f>VLOOKUP(B:B,'11月奖金'!A:Q,17,0)</f>
        <v>2377.04</v>
      </c>
      <c r="T238">
        <f t="shared" si="11"/>
        <v>0</v>
      </c>
    </row>
    <row r="239" spans="1:20" x14ac:dyDescent="0.2">
      <c r="A239">
        <v>238</v>
      </c>
      <c r="B239">
        <v>9000765</v>
      </c>
      <c r="C239" t="s">
        <v>1653</v>
      </c>
      <c r="D239" t="s">
        <v>6981</v>
      </c>
      <c r="E239">
        <v>1.5</v>
      </c>
      <c r="F239">
        <v>104.21250000000001</v>
      </c>
      <c r="G239">
        <v>98</v>
      </c>
      <c r="H239">
        <v>99.242500000000007</v>
      </c>
      <c r="I239" s="6">
        <v>2617</v>
      </c>
      <c r="N239">
        <v>2617</v>
      </c>
      <c r="P239">
        <f t="shared" si="9"/>
        <v>2617</v>
      </c>
      <c r="Q239">
        <f t="shared" si="10"/>
        <v>0</v>
      </c>
      <c r="S239">
        <f>VLOOKUP(B:B,'11月奖金'!A:Q,17,0)</f>
        <v>2617</v>
      </c>
      <c r="T239">
        <f t="shared" si="11"/>
        <v>0</v>
      </c>
    </row>
    <row r="240" spans="1:20" x14ac:dyDescent="0.2">
      <c r="A240">
        <v>239</v>
      </c>
      <c r="B240">
        <v>9000766</v>
      </c>
      <c r="C240" t="s">
        <v>1656</v>
      </c>
      <c r="D240" t="s">
        <v>6974</v>
      </c>
      <c r="E240">
        <v>1.5</v>
      </c>
      <c r="F240">
        <v>104.21250000000001</v>
      </c>
      <c r="G240">
        <v>100</v>
      </c>
      <c r="H240">
        <v>100.8425</v>
      </c>
      <c r="I240" s="6">
        <v>2475.23</v>
      </c>
      <c r="N240">
        <v>2475.23</v>
      </c>
      <c r="P240">
        <f t="shared" si="9"/>
        <v>2475.23</v>
      </c>
      <c r="Q240">
        <f t="shared" si="10"/>
        <v>0</v>
      </c>
      <c r="S240">
        <f>VLOOKUP(B:B,'11月奖金'!A:Q,17,0)</f>
        <v>2475.23</v>
      </c>
      <c r="T240">
        <f t="shared" si="11"/>
        <v>0</v>
      </c>
    </row>
    <row r="241" spans="1:20" x14ac:dyDescent="0.2">
      <c r="A241">
        <v>240</v>
      </c>
      <c r="B241">
        <v>9000804</v>
      </c>
      <c r="C241" t="s">
        <v>1768</v>
      </c>
      <c r="D241" t="s">
        <v>6992</v>
      </c>
      <c r="E241">
        <v>1.5</v>
      </c>
      <c r="F241">
        <v>104.21250000000001</v>
      </c>
      <c r="G241">
        <v>100</v>
      </c>
      <c r="H241">
        <v>100.8425</v>
      </c>
      <c r="I241" s="6">
        <v>2475.23</v>
      </c>
      <c r="N241">
        <v>2475.23</v>
      </c>
      <c r="P241">
        <f t="shared" si="9"/>
        <v>2475.23</v>
      </c>
      <c r="Q241">
        <f t="shared" si="10"/>
        <v>0</v>
      </c>
      <c r="S241">
        <f>VLOOKUP(B:B,'11月奖金'!A:Q,17,0)</f>
        <v>2475.23</v>
      </c>
      <c r="T241">
        <f t="shared" si="11"/>
        <v>0</v>
      </c>
    </row>
    <row r="242" spans="1:20" x14ac:dyDescent="0.2">
      <c r="A242">
        <v>241</v>
      </c>
      <c r="B242">
        <v>9000805</v>
      </c>
      <c r="C242" t="s">
        <v>1771</v>
      </c>
      <c r="D242" t="s">
        <v>6992</v>
      </c>
      <c r="E242">
        <v>1.5</v>
      </c>
      <c r="F242">
        <v>104.21250000000001</v>
      </c>
      <c r="G242">
        <v>98</v>
      </c>
      <c r="H242">
        <v>99.242500000000007</v>
      </c>
      <c r="I242" s="6">
        <v>2435.9499999999998</v>
      </c>
      <c r="L242">
        <v>50</v>
      </c>
      <c r="N242">
        <v>2385.9499999999998</v>
      </c>
      <c r="P242">
        <f t="shared" si="9"/>
        <v>2435.9499999999998</v>
      </c>
      <c r="Q242">
        <f t="shared" si="10"/>
        <v>0</v>
      </c>
      <c r="S242">
        <f>VLOOKUP(B:B,'11月奖金'!A:Q,17,0)</f>
        <v>2385.9499999999998</v>
      </c>
      <c r="T242">
        <f t="shared" si="11"/>
        <v>0</v>
      </c>
    </row>
    <row r="243" spans="1:20" x14ac:dyDescent="0.2">
      <c r="A243">
        <v>242</v>
      </c>
      <c r="B243">
        <v>9001342</v>
      </c>
      <c r="C243" t="s">
        <v>8109</v>
      </c>
      <c r="D243" t="s">
        <v>6981</v>
      </c>
      <c r="E243">
        <v>1.65</v>
      </c>
      <c r="F243">
        <v>104.21250000000001</v>
      </c>
      <c r="G243">
        <v>100</v>
      </c>
      <c r="H243">
        <v>100.8425</v>
      </c>
      <c r="I243" s="6">
        <v>2675.92</v>
      </c>
      <c r="K243">
        <v>100</v>
      </c>
      <c r="N243">
        <v>2775.92</v>
      </c>
      <c r="P243">
        <f t="shared" si="9"/>
        <v>2675.92</v>
      </c>
      <c r="Q243">
        <f t="shared" si="10"/>
        <v>0</v>
      </c>
      <c r="S243">
        <f>VLOOKUP(B:B,'11月奖金'!A:Q,17,0)</f>
        <v>2775.92</v>
      </c>
      <c r="T243">
        <f t="shared" si="11"/>
        <v>0</v>
      </c>
    </row>
    <row r="244" spans="1:20" x14ac:dyDescent="0.2">
      <c r="A244">
        <v>243</v>
      </c>
      <c r="B244">
        <v>9001393</v>
      </c>
      <c r="C244" t="s">
        <v>8963</v>
      </c>
      <c r="D244" t="s">
        <v>6981</v>
      </c>
      <c r="E244">
        <v>1</v>
      </c>
      <c r="F244">
        <v>104.21250000000001</v>
      </c>
      <c r="G244">
        <v>100</v>
      </c>
      <c r="H244">
        <v>100.8425</v>
      </c>
      <c r="I244" s="6">
        <v>1622.28</v>
      </c>
      <c r="L244">
        <v>50</v>
      </c>
      <c r="N244">
        <v>1572.28</v>
      </c>
      <c r="P244">
        <f t="shared" si="9"/>
        <v>1622.28</v>
      </c>
      <c r="Q244">
        <f t="shared" si="10"/>
        <v>0</v>
      </c>
      <c r="S244">
        <f>VLOOKUP(B:B,'11月奖金'!A:Q,17,0)</f>
        <v>1572.28</v>
      </c>
      <c r="T244">
        <f t="shared" si="11"/>
        <v>0</v>
      </c>
    </row>
    <row r="245" spans="1:20" x14ac:dyDescent="0.2">
      <c r="A245">
        <v>244</v>
      </c>
      <c r="B245">
        <v>9001395</v>
      </c>
      <c r="C245" t="s">
        <v>8969</v>
      </c>
      <c r="D245" t="s">
        <v>6974</v>
      </c>
      <c r="E245">
        <v>1</v>
      </c>
      <c r="F245">
        <v>104.21250000000001</v>
      </c>
      <c r="G245">
        <v>105</v>
      </c>
      <c r="H245">
        <v>104.8425</v>
      </c>
      <c r="I245" s="6">
        <v>1686.63</v>
      </c>
      <c r="N245">
        <v>1686.63</v>
      </c>
      <c r="P245">
        <f t="shared" si="9"/>
        <v>1686.63</v>
      </c>
      <c r="Q245">
        <f t="shared" si="10"/>
        <v>0</v>
      </c>
      <c r="S245">
        <f>VLOOKUP(B:B,'11月奖金'!A:Q,17,0)</f>
        <v>1686.63</v>
      </c>
      <c r="T245">
        <f t="shared" si="11"/>
        <v>0</v>
      </c>
    </row>
    <row r="246" spans="1:20" x14ac:dyDescent="0.2">
      <c r="A246">
        <v>245</v>
      </c>
      <c r="B246">
        <v>9001397</v>
      </c>
      <c r="C246" t="s">
        <v>8975</v>
      </c>
      <c r="D246" t="s">
        <v>6992</v>
      </c>
      <c r="E246">
        <v>1</v>
      </c>
      <c r="F246">
        <v>104.21250000000001</v>
      </c>
      <c r="G246">
        <v>100</v>
      </c>
      <c r="H246">
        <v>100.8425</v>
      </c>
      <c r="I246" s="6">
        <v>1622.28</v>
      </c>
      <c r="N246">
        <v>1622.28</v>
      </c>
      <c r="P246">
        <f t="shared" si="9"/>
        <v>1622.28</v>
      </c>
      <c r="Q246">
        <f t="shared" si="10"/>
        <v>0</v>
      </c>
      <c r="S246">
        <f>VLOOKUP(B:B,'11月奖金'!A:Q,17,0)</f>
        <v>1622.28</v>
      </c>
      <c r="T246">
        <f t="shared" si="11"/>
        <v>0</v>
      </c>
    </row>
    <row r="247" spans="1:20" x14ac:dyDescent="0.2">
      <c r="A247">
        <v>246</v>
      </c>
      <c r="B247">
        <v>9000521</v>
      </c>
      <c r="C247" t="s">
        <v>943</v>
      </c>
      <c r="D247" t="s">
        <v>9481</v>
      </c>
      <c r="E247">
        <v>3.6</v>
      </c>
      <c r="F247">
        <v>108.35000000000001</v>
      </c>
      <c r="G247">
        <v>99</v>
      </c>
      <c r="H247">
        <v>102.74000000000001</v>
      </c>
      <c r="I247" s="6">
        <v>6135.23</v>
      </c>
      <c r="N247">
        <v>6135.23</v>
      </c>
      <c r="P247">
        <f t="shared" si="9"/>
        <v>6135.23</v>
      </c>
      <c r="Q247">
        <f t="shared" si="10"/>
        <v>0</v>
      </c>
      <c r="S247">
        <f>VLOOKUP(B:B,'11月奖金'!A:Q,17,0)</f>
        <v>6135.23</v>
      </c>
      <c r="T247">
        <f t="shared" si="11"/>
        <v>0</v>
      </c>
    </row>
    <row r="248" spans="1:20" x14ac:dyDescent="0.2">
      <c r="A248">
        <v>247</v>
      </c>
      <c r="B248">
        <v>9000566</v>
      </c>
      <c r="C248" t="s">
        <v>1074</v>
      </c>
      <c r="D248" t="s">
        <v>6950</v>
      </c>
      <c r="E248">
        <v>1.65</v>
      </c>
      <c r="F248">
        <v>108.35000000000001</v>
      </c>
      <c r="G248">
        <v>100</v>
      </c>
      <c r="H248">
        <v>101.67</v>
      </c>
      <c r="I248" s="6">
        <v>2782.7</v>
      </c>
      <c r="K248">
        <v>165.29</v>
      </c>
      <c r="N248">
        <v>2947.99</v>
      </c>
      <c r="P248">
        <f t="shared" si="9"/>
        <v>2782.7</v>
      </c>
      <c r="Q248">
        <f t="shared" si="10"/>
        <v>0</v>
      </c>
      <c r="S248">
        <f>VLOOKUP(B:B,'11月奖金'!A:Q,17,0)</f>
        <v>2947.99</v>
      </c>
      <c r="T248">
        <f t="shared" si="11"/>
        <v>0</v>
      </c>
    </row>
    <row r="249" spans="1:20" x14ac:dyDescent="0.2">
      <c r="A249">
        <v>248</v>
      </c>
      <c r="B249">
        <v>9000730</v>
      </c>
      <c r="C249" t="s">
        <v>9163</v>
      </c>
      <c r="D249" t="s">
        <v>6950</v>
      </c>
      <c r="E249">
        <v>1.65</v>
      </c>
      <c r="F249">
        <v>108.35000000000001</v>
      </c>
      <c r="G249">
        <v>103</v>
      </c>
      <c r="H249">
        <v>104.07000000000001</v>
      </c>
      <c r="I249" s="6">
        <v>2848.38</v>
      </c>
      <c r="N249">
        <v>2848.38</v>
      </c>
      <c r="P249">
        <f t="shared" si="9"/>
        <v>2848.38</v>
      </c>
      <c r="Q249">
        <f t="shared" si="10"/>
        <v>0</v>
      </c>
      <c r="S249">
        <f>VLOOKUP(B:B,'11月奖金'!A:Q,17,0)</f>
        <v>2848.38</v>
      </c>
      <c r="T249">
        <f t="shared" si="11"/>
        <v>0</v>
      </c>
    </row>
    <row r="250" spans="1:20" x14ac:dyDescent="0.2">
      <c r="A250">
        <v>249</v>
      </c>
      <c r="B250">
        <v>9000768</v>
      </c>
      <c r="C250" t="s">
        <v>1662</v>
      </c>
      <c r="D250" t="s">
        <v>6950</v>
      </c>
      <c r="E250">
        <v>1.5</v>
      </c>
      <c r="F250">
        <v>108.35000000000001</v>
      </c>
      <c r="G250">
        <v>106</v>
      </c>
      <c r="H250">
        <v>106.47000000000001</v>
      </c>
      <c r="I250" s="6">
        <v>2649.16</v>
      </c>
      <c r="K250">
        <v>150</v>
      </c>
      <c r="N250">
        <v>2799.16</v>
      </c>
      <c r="P250">
        <f t="shared" si="9"/>
        <v>2649.16</v>
      </c>
      <c r="Q250">
        <f t="shared" si="10"/>
        <v>0</v>
      </c>
      <c r="S250">
        <f>VLOOKUP(B:B,'11月奖金'!A:Q,17,0)</f>
        <v>2799.16</v>
      </c>
      <c r="T250">
        <f t="shared" si="11"/>
        <v>0</v>
      </c>
    </row>
    <row r="251" spans="1:20" x14ac:dyDescent="0.2">
      <c r="A251">
        <v>250</v>
      </c>
      <c r="B251">
        <v>9000771</v>
      </c>
      <c r="C251" t="s">
        <v>1671</v>
      </c>
      <c r="D251" t="s">
        <v>6950</v>
      </c>
      <c r="E251">
        <v>1.5</v>
      </c>
      <c r="F251">
        <v>108.35000000000001</v>
      </c>
      <c r="G251">
        <v>116</v>
      </c>
      <c r="H251">
        <v>114.47000000000001</v>
      </c>
      <c r="I251" s="6">
        <v>2848.21</v>
      </c>
      <c r="K251">
        <v>150</v>
      </c>
      <c r="N251">
        <v>2998.21</v>
      </c>
      <c r="P251">
        <f t="shared" si="9"/>
        <v>2848.21</v>
      </c>
      <c r="Q251">
        <f t="shared" si="10"/>
        <v>0</v>
      </c>
      <c r="S251">
        <f>VLOOKUP(B:B,'11月奖金'!A:Q,17,0)</f>
        <v>2998.21</v>
      </c>
      <c r="T251">
        <f t="shared" si="11"/>
        <v>0</v>
      </c>
    </row>
    <row r="252" spans="1:20" x14ac:dyDescent="0.2">
      <c r="A252">
        <v>251</v>
      </c>
      <c r="B252">
        <v>9000967</v>
      </c>
      <c r="C252" t="s">
        <v>2093</v>
      </c>
      <c r="D252" t="s">
        <v>6950</v>
      </c>
      <c r="E252">
        <v>1.5</v>
      </c>
      <c r="F252">
        <v>108.35000000000001</v>
      </c>
      <c r="G252">
        <v>100</v>
      </c>
      <c r="H252">
        <v>101.67</v>
      </c>
      <c r="I252" s="6">
        <v>2529.7199999999998</v>
      </c>
      <c r="N252">
        <v>2529.7199999999998</v>
      </c>
      <c r="P252">
        <f t="shared" si="9"/>
        <v>2529.7199999999998</v>
      </c>
      <c r="Q252">
        <f t="shared" si="10"/>
        <v>0</v>
      </c>
      <c r="S252">
        <f>VLOOKUP(B:B,'11月奖金'!A:Q,17,0)</f>
        <v>2529.7199999999998</v>
      </c>
      <c r="T252">
        <f t="shared" si="11"/>
        <v>0</v>
      </c>
    </row>
    <row r="253" spans="1:20" x14ac:dyDescent="0.2">
      <c r="A253">
        <v>252</v>
      </c>
      <c r="B253">
        <v>9000964</v>
      </c>
      <c r="C253" t="s">
        <v>2120</v>
      </c>
      <c r="D253" t="s">
        <v>6950</v>
      </c>
      <c r="E253">
        <v>1.5</v>
      </c>
      <c r="F253">
        <v>108.35000000000001</v>
      </c>
      <c r="G253">
        <v>100</v>
      </c>
      <c r="H253">
        <v>101.67</v>
      </c>
      <c r="I253" s="6">
        <v>2529.7199999999998</v>
      </c>
      <c r="N253">
        <v>2529.7199999999998</v>
      </c>
      <c r="P253">
        <f t="shared" si="9"/>
        <v>2529.7199999999998</v>
      </c>
      <c r="Q253">
        <f t="shared" si="10"/>
        <v>0</v>
      </c>
      <c r="S253">
        <f>VLOOKUP(B:B,'11月奖金'!A:Q,17,0)</f>
        <v>2529.7199999999998</v>
      </c>
      <c r="T253">
        <f t="shared" si="11"/>
        <v>0</v>
      </c>
    </row>
    <row r="254" spans="1:20" x14ac:dyDescent="0.2">
      <c r="A254">
        <v>253</v>
      </c>
      <c r="B254">
        <v>9000959</v>
      </c>
      <c r="C254" t="s">
        <v>2126</v>
      </c>
      <c r="D254" t="s">
        <v>6950</v>
      </c>
      <c r="E254">
        <v>1.5</v>
      </c>
      <c r="F254">
        <v>108.35000000000001</v>
      </c>
      <c r="G254">
        <v>108</v>
      </c>
      <c r="H254">
        <v>108.07000000000001</v>
      </c>
      <c r="I254" s="6">
        <v>2688.97</v>
      </c>
      <c r="N254">
        <v>2688.97</v>
      </c>
      <c r="P254">
        <f t="shared" si="9"/>
        <v>2688.97</v>
      </c>
      <c r="Q254">
        <f t="shared" si="10"/>
        <v>0</v>
      </c>
      <c r="S254">
        <f>VLOOKUP(B:B,'11月奖金'!A:Q,17,0)</f>
        <v>2688.97</v>
      </c>
      <c r="T254">
        <f t="shared" si="11"/>
        <v>0</v>
      </c>
    </row>
    <row r="255" spans="1:20" x14ac:dyDescent="0.2">
      <c r="A255">
        <v>254</v>
      </c>
      <c r="B255">
        <v>9000956</v>
      </c>
      <c r="C255" t="s">
        <v>2134</v>
      </c>
      <c r="D255" t="s">
        <v>6950</v>
      </c>
      <c r="E255">
        <v>1.5</v>
      </c>
      <c r="F255">
        <v>108.35000000000001</v>
      </c>
      <c r="G255">
        <v>103</v>
      </c>
      <c r="H255">
        <v>104.07000000000001</v>
      </c>
      <c r="I255" s="6">
        <v>2589.44</v>
      </c>
      <c r="K255">
        <v>125</v>
      </c>
      <c r="N255">
        <v>2714.44</v>
      </c>
      <c r="P255">
        <f t="shared" si="9"/>
        <v>2589.44</v>
      </c>
      <c r="Q255">
        <f t="shared" si="10"/>
        <v>0</v>
      </c>
      <c r="S255">
        <f>VLOOKUP(B:B,'11月奖金'!A:Q,17,0)</f>
        <v>2714.44</v>
      </c>
      <c r="T255">
        <f t="shared" si="11"/>
        <v>0</v>
      </c>
    </row>
    <row r="256" spans="1:20" x14ac:dyDescent="0.2">
      <c r="A256">
        <v>255</v>
      </c>
      <c r="B256">
        <v>9000981</v>
      </c>
      <c r="C256" t="s">
        <v>2137</v>
      </c>
      <c r="D256" t="s">
        <v>6950</v>
      </c>
      <c r="E256">
        <v>1.5</v>
      </c>
      <c r="F256">
        <v>108.35000000000001</v>
      </c>
      <c r="G256">
        <v>104</v>
      </c>
      <c r="H256">
        <v>104.87</v>
      </c>
      <c r="I256" s="6">
        <v>2609.34</v>
      </c>
      <c r="K256">
        <v>100</v>
      </c>
      <c r="N256">
        <v>2709.34</v>
      </c>
      <c r="P256">
        <f t="shared" si="9"/>
        <v>2609.34</v>
      </c>
      <c r="Q256">
        <f t="shared" si="10"/>
        <v>0</v>
      </c>
      <c r="S256">
        <f>VLOOKUP(B:B,'11月奖金'!A:Q,17,0)</f>
        <v>2709.34</v>
      </c>
      <c r="T256">
        <f t="shared" si="11"/>
        <v>0</v>
      </c>
    </row>
    <row r="257" spans="1:20" x14ac:dyDescent="0.2">
      <c r="A257">
        <v>256</v>
      </c>
      <c r="B257">
        <v>9000971</v>
      </c>
      <c r="C257" t="s">
        <v>2140</v>
      </c>
      <c r="D257" t="s">
        <v>6950</v>
      </c>
      <c r="E257">
        <v>1.5</v>
      </c>
      <c r="F257">
        <v>108.35000000000001</v>
      </c>
      <c r="G257">
        <v>103</v>
      </c>
      <c r="H257">
        <v>104.07000000000001</v>
      </c>
      <c r="I257" s="6">
        <v>2589.44</v>
      </c>
      <c r="N257">
        <v>2589.44</v>
      </c>
      <c r="P257">
        <f t="shared" si="9"/>
        <v>2589.44</v>
      </c>
      <c r="Q257">
        <f t="shared" si="10"/>
        <v>0</v>
      </c>
      <c r="S257">
        <f>VLOOKUP(B:B,'11月奖金'!A:Q,17,0)</f>
        <v>2589.44</v>
      </c>
      <c r="T257">
        <f t="shared" si="11"/>
        <v>0</v>
      </c>
    </row>
    <row r="258" spans="1:20" x14ac:dyDescent="0.2">
      <c r="A258">
        <v>257</v>
      </c>
      <c r="B258">
        <v>9000973</v>
      </c>
      <c r="C258" t="s">
        <v>2143</v>
      </c>
      <c r="D258" t="s">
        <v>6950</v>
      </c>
      <c r="E258">
        <v>1.5</v>
      </c>
      <c r="F258">
        <v>108.35000000000001</v>
      </c>
      <c r="G258">
        <v>95</v>
      </c>
      <c r="H258">
        <v>97.67</v>
      </c>
      <c r="I258" s="6">
        <v>2430.1999999999998</v>
      </c>
      <c r="L258">
        <v>50</v>
      </c>
      <c r="N258">
        <v>2380.1999999999998</v>
      </c>
      <c r="P258">
        <f t="shared" si="9"/>
        <v>2430.1999999999998</v>
      </c>
      <c r="Q258">
        <f t="shared" si="10"/>
        <v>0</v>
      </c>
      <c r="S258">
        <f>VLOOKUP(B:B,'11月奖金'!A:Q,17,0)</f>
        <v>2380.1999999999998</v>
      </c>
      <c r="T258">
        <f t="shared" si="11"/>
        <v>0</v>
      </c>
    </row>
    <row r="259" spans="1:20" x14ac:dyDescent="0.2">
      <c r="A259">
        <v>258</v>
      </c>
      <c r="B259">
        <v>9000974</v>
      </c>
      <c r="C259" t="s">
        <v>2146</v>
      </c>
      <c r="D259" t="s">
        <v>6950</v>
      </c>
      <c r="E259">
        <v>1.5</v>
      </c>
      <c r="F259">
        <v>108.35000000000001</v>
      </c>
      <c r="G259">
        <v>95</v>
      </c>
      <c r="H259">
        <v>97.67</v>
      </c>
      <c r="I259" s="6">
        <v>2430.1999999999998</v>
      </c>
      <c r="L259">
        <v>50</v>
      </c>
      <c r="N259">
        <v>2380.1999999999998</v>
      </c>
      <c r="P259">
        <f t="shared" ref="P259:P322" si="12">ROUND(I259,2)</f>
        <v>2430.1999999999998</v>
      </c>
      <c r="Q259">
        <f t="shared" ref="Q259:Q322" si="13">I259-P259</f>
        <v>0</v>
      </c>
      <c r="S259">
        <f>VLOOKUP(B:B,'11月奖金'!A:Q,17,0)</f>
        <v>2380.1999999999998</v>
      </c>
      <c r="T259">
        <f t="shared" ref="T259:T322" si="14">N259-S259</f>
        <v>0</v>
      </c>
    </row>
    <row r="260" spans="1:20" x14ac:dyDescent="0.2">
      <c r="A260">
        <v>259</v>
      </c>
      <c r="B260">
        <v>9000966</v>
      </c>
      <c r="C260" t="s">
        <v>2152</v>
      </c>
      <c r="D260" t="s">
        <v>6950</v>
      </c>
      <c r="E260">
        <v>1.5</v>
      </c>
      <c r="F260">
        <v>108.35000000000001</v>
      </c>
      <c r="G260">
        <v>115</v>
      </c>
      <c r="H260">
        <v>113.67</v>
      </c>
      <c r="I260" s="6">
        <v>2828.3</v>
      </c>
      <c r="K260">
        <v>225</v>
      </c>
      <c r="N260">
        <v>3053.3</v>
      </c>
      <c r="P260">
        <f t="shared" si="12"/>
        <v>2828.3</v>
      </c>
      <c r="Q260">
        <f t="shared" si="13"/>
        <v>0</v>
      </c>
      <c r="S260">
        <f>VLOOKUP(B:B,'11月奖金'!A:Q,17,0)</f>
        <v>3053.3</v>
      </c>
      <c r="T260">
        <f t="shared" si="14"/>
        <v>0</v>
      </c>
    </row>
    <row r="261" spans="1:20" x14ac:dyDescent="0.2">
      <c r="A261">
        <v>260</v>
      </c>
      <c r="B261">
        <v>9000983</v>
      </c>
      <c r="C261" t="s">
        <v>2211</v>
      </c>
      <c r="D261" t="s">
        <v>6950</v>
      </c>
      <c r="E261">
        <v>1.5</v>
      </c>
      <c r="F261">
        <v>108.35000000000001</v>
      </c>
      <c r="G261">
        <v>98</v>
      </c>
      <c r="H261">
        <v>100.07000000000001</v>
      </c>
      <c r="I261" s="6">
        <v>2489.91</v>
      </c>
      <c r="N261">
        <v>2489.91</v>
      </c>
      <c r="P261">
        <f t="shared" si="12"/>
        <v>2489.91</v>
      </c>
      <c r="Q261">
        <f t="shared" si="13"/>
        <v>0</v>
      </c>
      <c r="S261">
        <f>VLOOKUP(B:B,'11月奖金'!A:Q,17,0)</f>
        <v>2489.91</v>
      </c>
      <c r="T261">
        <f t="shared" si="14"/>
        <v>0</v>
      </c>
    </row>
    <row r="262" spans="1:20" x14ac:dyDescent="0.2">
      <c r="A262">
        <v>261</v>
      </c>
      <c r="B262">
        <v>9000894</v>
      </c>
      <c r="C262" t="s">
        <v>2217</v>
      </c>
      <c r="D262" t="s">
        <v>6950</v>
      </c>
      <c r="E262">
        <v>1.65</v>
      </c>
      <c r="F262">
        <v>108.35000000000001</v>
      </c>
      <c r="G262">
        <v>101</v>
      </c>
      <c r="H262">
        <v>102.47000000000001</v>
      </c>
      <c r="I262" s="6">
        <v>2804.59</v>
      </c>
      <c r="N262">
        <v>2804.59</v>
      </c>
      <c r="P262">
        <f t="shared" si="12"/>
        <v>2804.59</v>
      </c>
      <c r="Q262">
        <f t="shared" si="13"/>
        <v>0</v>
      </c>
      <c r="S262">
        <f>VLOOKUP(B:B,'11月奖金'!A:Q,17,0)</f>
        <v>2804.59</v>
      </c>
      <c r="T262">
        <f t="shared" si="14"/>
        <v>0</v>
      </c>
    </row>
    <row r="263" spans="1:20" x14ac:dyDescent="0.2">
      <c r="A263">
        <v>262</v>
      </c>
      <c r="B263">
        <v>9001354</v>
      </c>
      <c r="C263" t="s">
        <v>8120</v>
      </c>
      <c r="D263" t="s">
        <v>6950</v>
      </c>
      <c r="E263">
        <v>1.5</v>
      </c>
      <c r="F263">
        <v>108.35000000000001</v>
      </c>
      <c r="G263">
        <v>100</v>
      </c>
      <c r="H263">
        <v>101.67</v>
      </c>
      <c r="I263" s="6">
        <v>2529.7199999999998</v>
      </c>
      <c r="N263">
        <v>2529.7199999999998</v>
      </c>
      <c r="P263">
        <f t="shared" si="12"/>
        <v>2529.7199999999998</v>
      </c>
      <c r="Q263">
        <f t="shared" si="13"/>
        <v>0</v>
      </c>
      <c r="S263">
        <f>VLOOKUP(B:B,'11月奖金'!A:Q,17,0)</f>
        <v>2529.7199999999998</v>
      </c>
      <c r="T263">
        <f t="shared" si="14"/>
        <v>0</v>
      </c>
    </row>
    <row r="264" spans="1:20" x14ac:dyDescent="0.2">
      <c r="A264">
        <v>263</v>
      </c>
      <c r="B264">
        <v>9001317</v>
      </c>
      <c r="C264" t="s">
        <v>8081</v>
      </c>
      <c r="D264" t="s">
        <v>6950</v>
      </c>
      <c r="E264">
        <v>1.65</v>
      </c>
      <c r="F264">
        <v>108.35000000000001</v>
      </c>
      <c r="G264">
        <v>103</v>
      </c>
      <c r="H264">
        <v>104.07000000000001</v>
      </c>
      <c r="I264" s="6">
        <v>2848.38</v>
      </c>
      <c r="K264">
        <v>200</v>
      </c>
      <c r="N264">
        <v>3048.38</v>
      </c>
      <c r="P264">
        <f t="shared" si="12"/>
        <v>2848.38</v>
      </c>
      <c r="Q264">
        <f t="shared" si="13"/>
        <v>0</v>
      </c>
      <c r="S264">
        <f>VLOOKUP(B:B,'11月奖金'!A:Q,17,0)</f>
        <v>3048.38</v>
      </c>
      <c r="T264">
        <f t="shared" si="14"/>
        <v>0</v>
      </c>
    </row>
    <row r="265" spans="1:20" x14ac:dyDescent="0.2">
      <c r="A265">
        <v>264</v>
      </c>
      <c r="B265">
        <v>9001401</v>
      </c>
      <c r="C265" t="s">
        <v>8986</v>
      </c>
      <c r="D265" t="s">
        <v>6950</v>
      </c>
      <c r="E265">
        <v>1.65</v>
      </c>
      <c r="F265">
        <v>108.35000000000001</v>
      </c>
      <c r="G265">
        <v>100</v>
      </c>
      <c r="H265">
        <v>101.67</v>
      </c>
      <c r="I265" s="6">
        <v>2782.7</v>
      </c>
      <c r="N265">
        <v>2782.7</v>
      </c>
      <c r="P265">
        <f t="shared" si="12"/>
        <v>2782.7</v>
      </c>
      <c r="Q265">
        <f t="shared" si="13"/>
        <v>0</v>
      </c>
      <c r="S265">
        <f>VLOOKUP(B:B,'11月奖金'!A:Q,17,0)</f>
        <v>2782.7</v>
      </c>
      <c r="T265">
        <f t="shared" si="14"/>
        <v>0</v>
      </c>
    </row>
    <row r="266" spans="1:20" x14ac:dyDescent="0.2">
      <c r="A266">
        <v>265</v>
      </c>
      <c r="B266">
        <v>9000456</v>
      </c>
      <c r="C266" t="s">
        <v>771</v>
      </c>
      <c r="D266" t="s">
        <v>3220</v>
      </c>
      <c r="E266">
        <v>3.6</v>
      </c>
      <c r="F266">
        <v>104.47500000000001</v>
      </c>
      <c r="G266">
        <v>99</v>
      </c>
      <c r="H266">
        <v>101.19</v>
      </c>
      <c r="I266" s="6">
        <v>5984.43</v>
      </c>
      <c r="N266">
        <v>5984.43</v>
      </c>
      <c r="P266">
        <f t="shared" si="12"/>
        <v>5984.43</v>
      </c>
      <c r="Q266">
        <f t="shared" si="13"/>
        <v>0</v>
      </c>
      <c r="S266">
        <f>VLOOKUP(B:B,'11月奖金'!A:Q,17,0)</f>
        <v>5984.43</v>
      </c>
      <c r="T266">
        <f t="shared" si="14"/>
        <v>0</v>
      </c>
    </row>
    <row r="267" spans="1:20" x14ac:dyDescent="0.2">
      <c r="A267">
        <v>266</v>
      </c>
      <c r="B267">
        <v>9000778</v>
      </c>
      <c r="C267" t="s">
        <v>1692</v>
      </c>
      <c r="D267" t="s">
        <v>7035</v>
      </c>
      <c r="E267">
        <v>1.5</v>
      </c>
      <c r="F267">
        <v>104.47500000000001</v>
      </c>
      <c r="G267">
        <v>100</v>
      </c>
      <c r="H267">
        <v>100.89500000000001</v>
      </c>
      <c r="I267" s="6">
        <v>1988.99</v>
      </c>
      <c r="K267">
        <v>50</v>
      </c>
      <c r="N267">
        <v>2038.99</v>
      </c>
      <c r="P267">
        <f t="shared" si="12"/>
        <v>1988.99</v>
      </c>
      <c r="Q267">
        <f t="shared" si="13"/>
        <v>0</v>
      </c>
      <c r="S267">
        <f>VLOOKUP(B:B,'11月奖金'!A:Q,17,0)</f>
        <v>2038.99</v>
      </c>
      <c r="T267">
        <f t="shared" si="14"/>
        <v>0</v>
      </c>
    </row>
    <row r="268" spans="1:20" x14ac:dyDescent="0.2">
      <c r="A268">
        <v>267</v>
      </c>
      <c r="B268">
        <v>9000806</v>
      </c>
      <c r="C268" t="s">
        <v>1774</v>
      </c>
      <c r="D268" t="s">
        <v>7035</v>
      </c>
      <c r="E268">
        <v>1.5</v>
      </c>
      <c r="F268">
        <v>104.47500000000001</v>
      </c>
      <c r="G268">
        <v>100</v>
      </c>
      <c r="H268">
        <v>100.89500000000001</v>
      </c>
      <c r="I268" s="6">
        <v>1988.99</v>
      </c>
      <c r="N268">
        <v>1988.99</v>
      </c>
      <c r="P268">
        <f t="shared" si="12"/>
        <v>1988.99</v>
      </c>
      <c r="Q268">
        <f t="shared" si="13"/>
        <v>0</v>
      </c>
      <c r="S268">
        <f>VLOOKUP(B:B,'11月奖金'!A:Q,17,0)</f>
        <v>1988.99</v>
      </c>
      <c r="T268">
        <f t="shared" si="14"/>
        <v>0</v>
      </c>
    </row>
    <row r="269" spans="1:20" x14ac:dyDescent="0.2">
      <c r="A269">
        <v>268</v>
      </c>
      <c r="B269">
        <v>9000741</v>
      </c>
      <c r="C269" t="s">
        <v>1582</v>
      </c>
      <c r="D269" t="s">
        <v>9482</v>
      </c>
      <c r="E269">
        <v>1.2</v>
      </c>
      <c r="F269">
        <v>104.47500000000001</v>
      </c>
      <c r="G269">
        <v>100</v>
      </c>
      <c r="H269">
        <v>100.89500000000001</v>
      </c>
      <c r="I269" s="6">
        <v>1988.99</v>
      </c>
      <c r="K269">
        <v>100</v>
      </c>
      <c r="N269">
        <v>2088.9899999999998</v>
      </c>
      <c r="P269">
        <f t="shared" si="12"/>
        <v>1988.99</v>
      </c>
      <c r="Q269">
        <f t="shared" si="13"/>
        <v>0</v>
      </c>
      <c r="S269">
        <f>VLOOKUP(B:B,'11月奖金'!A:Q,17,0)</f>
        <v>2088.9899999999998</v>
      </c>
      <c r="T269">
        <f t="shared" si="14"/>
        <v>0</v>
      </c>
    </row>
    <row r="270" spans="1:20" x14ac:dyDescent="0.2">
      <c r="A270">
        <v>269</v>
      </c>
      <c r="B270">
        <v>9000795</v>
      </c>
      <c r="C270" t="s">
        <v>1742</v>
      </c>
      <c r="D270" t="s">
        <v>6995</v>
      </c>
      <c r="E270">
        <v>1</v>
      </c>
      <c r="F270">
        <v>104.47500000000001</v>
      </c>
      <c r="G270">
        <v>102</v>
      </c>
      <c r="H270">
        <v>102.495</v>
      </c>
      <c r="I270" s="6">
        <v>1683.78</v>
      </c>
      <c r="K270">
        <v>200</v>
      </c>
      <c r="N270">
        <v>1883.78</v>
      </c>
      <c r="P270">
        <f t="shared" si="12"/>
        <v>1683.78</v>
      </c>
      <c r="Q270">
        <f t="shared" si="13"/>
        <v>0</v>
      </c>
      <c r="S270">
        <f>VLOOKUP(B:B,'11月奖金'!A:Q,17,0)</f>
        <v>1883.78</v>
      </c>
      <c r="T270">
        <f t="shared" si="14"/>
        <v>0</v>
      </c>
    </row>
    <row r="271" spans="1:20" x14ac:dyDescent="0.2">
      <c r="A271">
        <v>270</v>
      </c>
      <c r="B271">
        <v>9000809</v>
      </c>
      <c r="C271" t="s">
        <v>1783</v>
      </c>
      <c r="D271" t="s">
        <v>6995</v>
      </c>
      <c r="E271">
        <v>1</v>
      </c>
      <c r="F271">
        <v>104.47500000000001</v>
      </c>
      <c r="G271">
        <v>100</v>
      </c>
      <c r="H271">
        <v>100.89500000000001</v>
      </c>
      <c r="I271" s="6">
        <v>1657.49</v>
      </c>
      <c r="N271">
        <v>1657.49</v>
      </c>
      <c r="P271">
        <f t="shared" si="12"/>
        <v>1657.49</v>
      </c>
      <c r="Q271">
        <f t="shared" si="13"/>
        <v>0</v>
      </c>
      <c r="S271">
        <f>VLOOKUP(B:B,'11月奖金'!A:Q,17,0)</f>
        <v>1657.49</v>
      </c>
      <c r="T271">
        <f t="shared" si="14"/>
        <v>0</v>
      </c>
    </row>
    <row r="272" spans="1:20" x14ac:dyDescent="0.2">
      <c r="A272">
        <v>271</v>
      </c>
      <c r="B272">
        <v>9000827</v>
      </c>
      <c r="C272" t="s">
        <v>1827</v>
      </c>
      <c r="D272" t="s">
        <v>9483</v>
      </c>
      <c r="E272">
        <v>4.5</v>
      </c>
      <c r="F272">
        <v>104.47500000000001</v>
      </c>
      <c r="G272">
        <v>99.5</v>
      </c>
      <c r="H272">
        <v>101.49000000000001</v>
      </c>
      <c r="I272" s="6">
        <v>7448.25</v>
      </c>
      <c r="N272">
        <v>7448.25</v>
      </c>
      <c r="P272">
        <f t="shared" si="12"/>
        <v>7448.25</v>
      </c>
      <c r="Q272">
        <f t="shared" si="13"/>
        <v>0</v>
      </c>
      <c r="S272">
        <f>VLOOKUP(B:B,'11月奖金'!A:Q,17,0)</f>
        <v>7448.25</v>
      </c>
      <c r="T272">
        <f t="shared" si="14"/>
        <v>0</v>
      </c>
    </row>
    <row r="273" spans="1:20" x14ac:dyDescent="0.2">
      <c r="A273">
        <v>272</v>
      </c>
      <c r="B273">
        <v>9000531</v>
      </c>
      <c r="C273" t="s">
        <v>972</v>
      </c>
      <c r="D273" t="s">
        <v>9484</v>
      </c>
      <c r="E273">
        <v>3.6</v>
      </c>
      <c r="F273">
        <v>104.47500000000001</v>
      </c>
      <c r="G273">
        <v>102</v>
      </c>
      <c r="H273">
        <v>102.99000000000001</v>
      </c>
      <c r="I273" s="6">
        <v>6046.66</v>
      </c>
      <c r="K273">
        <v>230</v>
      </c>
      <c r="N273">
        <v>6276.66</v>
      </c>
      <c r="P273">
        <f t="shared" si="12"/>
        <v>6046.66</v>
      </c>
      <c r="Q273">
        <f t="shared" si="13"/>
        <v>0</v>
      </c>
      <c r="S273">
        <f>VLOOKUP(B:B,'11月奖金'!A:Q,17,0)</f>
        <v>6276.66</v>
      </c>
      <c r="T273">
        <f t="shared" si="14"/>
        <v>0</v>
      </c>
    </row>
    <row r="274" spans="1:20" x14ac:dyDescent="0.2">
      <c r="A274">
        <v>273</v>
      </c>
      <c r="B274">
        <v>9000535</v>
      </c>
      <c r="C274" t="s">
        <v>984</v>
      </c>
      <c r="D274" t="s">
        <v>9484</v>
      </c>
      <c r="E274">
        <v>3.6</v>
      </c>
      <c r="F274">
        <v>104.47500000000001</v>
      </c>
      <c r="G274">
        <v>108</v>
      </c>
      <c r="H274">
        <v>107.29500000000002</v>
      </c>
      <c r="I274" s="6">
        <v>6299.41</v>
      </c>
      <c r="K274">
        <v>250</v>
      </c>
      <c r="L274">
        <v>59</v>
      </c>
      <c r="N274">
        <v>6490.41</v>
      </c>
      <c r="P274">
        <f t="shared" si="12"/>
        <v>6299.41</v>
      </c>
      <c r="Q274">
        <f t="shared" si="13"/>
        <v>0</v>
      </c>
      <c r="S274">
        <f>VLOOKUP(B:B,'11月奖金'!A:Q,17,0)</f>
        <v>6490.41</v>
      </c>
      <c r="T274">
        <f t="shared" si="14"/>
        <v>0</v>
      </c>
    </row>
    <row r="275" spans="1:20" x14ac:dyDescent="0.2">
      <c r="A275">
        <v>274</v>
      </c>
      <c r="B275">
        <v>9000873</v>
      </c>
      <c r="C275" t="s">
        <v>2745</v>
      </c>
      <c r="D275" t="s">
        <v>6963</v>
      </c>
      <c r="E275">
        <v>2.2000000000000002</v>
      </c>
      <c r="F275">
        <v>104.47500000000001</v>
      </c>
      <c r="G275">
        <v>99</v>
      </c>
      <c r="H275">
        <v>100.095</v>
      </c>
      <c r="I275" s="6">
        <v>3591.31</v>
      </c>
      <c r="K275">
        <v>200</v>
      </c>
      <c r="N275">
        <v>3791.31</v>
      </c>
      <c r="P275">
        <f t="shared" si="12"/>
        <v>3591.31</v>
      </c>
      <c r="Q275">
        <f t="shared" si="13"/>
        <v>0</v>
      </c>
      <c r="S275">
        <f>VLOOKUP(B:B,'11月奖金'!A:Q,17,0)</f>
        <v>3791.31</v>
      </c>
      <c r="T275">
        <f t="shared" si="14"/>
        <v>0</v>
      </c>
    </row>
    <row r="276" spans="1:20" x14ac:dyDescent="0.2">
      <c r="A276">
        <v>275</v>
      </c>
      <c r="B276">
        <v>9001336</v>
      </c>
      <c r="C276" t="s">
        <v>8104</v>
      </c>
      <c r="D276" t="s">
        <v>6985</v>
      </c>
      <c r="E276">
        <v>1.8</v>
      </c>
      <c r="F276">
        <v>104.47500000000001</v>
      </c>
      <c r="G276">
        <v>102</v>
      </c>
      <c r="H276">
        <v>102.495</v>
      </c>
      <c r="I276" s="6">
        <v>3008.8</v>
      </c>
      <c r="K276">
        <v>100</v>
      </c>
      <c r="N276">
        <v>3108.8</v>
      </c>
      <c r="P276">
        <f t="shared" si="12"/>
        <v>3008.8</v>
      </c>
      <c r="Q276">
        <f t="shared" si="13"/>
        <v>0</v>
      </c>
      <c r="S276">
        <f>VLOOKUP(B:B,'11月奖金'!A:Q,17,0)</f>
        <v>3108.8</v>
      </c>
      <c r="T276">
        <f t="shared" si="14"/>
        <v>0</v>
      </c>
    </row>
    <row r="277" spans="1:20" x14ac:dyDescent="0.2">
      <c r="A277">
        <v>276</v>
      </c>
      <c r="B277">
        <v>9001352</v>
      </c>
      <c r="C277" t="s">
        <v>8116</v>
      </c>
      <c r="D277" t="s">
        <v>6985</v>
      </c>
      <c r="E277">
        <v>1.8</v>
      </c>
      <c r="F277">
        <v>104.47500000000001</v>
      </c>
      <c r="G277">
        <v>104</v>
      </c>
      <c r="H277">
        <v>104.095</v>
      </c>
      <c r="I277" s="6">
        <v>3055.77</v>
      </c>
      <c r="K277">
        <v>100</v>
      </c>
      <c r="N277">
        <v>3155.77</v>
      </c>
      <c r="P277">
        <f t="shared" si="12"/>
        <v>3055.77</v>
      </c>
      <c r="Q277">
        <f t="shared" si="13"/>
        <v>0</v>
      </c>
      <c r="S277">
        <f>VLOOKUP(B:B,'11月奖金'!A:Q,17,0)</f>
        <v>3155.77</v>
      </c>
      <c r="T277">
        <f t="shared" si="14"/>
        <v>0</v>
      </c>
    </row>
    <row r="278" spans="1:20" x14ac:dyDescent="0.2">
      <c r="A278">
        <v>277</v>
      </c>
      <c r="B278">
        <v>9000733</v>
      </c>
      <c r="C278" t="s">
        <v>1558</v>
      </c>
      <c r="D278" t="s">
        <v>6985</v>
      </c>
      <c r="E278">
        <v>1.8</v>
      </c>
      <c r="F278">
        <v>104.47500000000001</v>
      </c>
      <c r="G278">
        <v>101</v>
      </c>
      <c r="H278">
        <v>101.69500000000002</v>
      </c>
      <c r="I278" s="6">
        <v>2985.32</v>
      </c>
      <c r="N278">
        <v>2985.32</v>
      </c>
      <c r="P278">
        <f t="shared" si="12"/>
        <v>2985.32</v>
      </c>
      <c r="Q278">
        <f t="shared" si="13"/>
        <v>0</v>
      </c>
      <c r="S278">
        <f>VLOOKUP(B:B,'11月奖金'!A:Q,17,0)</f>
        <v>2985.32</v>
      </c>
      <c r="T278">
        <f t="shared" si="14"/>
        <v>0</v>
      </c>
    </row>
    <row r="279" spans="1:20" x14ac:dyDescent="0.2">
      <c r="A279">
        <v>278</v>
      </c>
      <c r="B279">
        <v>9000749</v>
      </c>
      <c r="C279" t="s">
        <v>1605</v>
      </c>
      <c r="D279" t="s">
        <v>6985</v>
      </c>
      <c r="E279">
        <v>1.8</v>
      </c>
      <c r="F279">
        <v>104.47500000000001</v>
      </c>
      <c r="G279">
        <v>109</v>
      </c>
      <c r="H279">
        <v>108.095</v>
      </c>
      <c r="I279" s="6">
        <v>3173.19</v>
      </c>
      <c r="N279">
        <v>3173.19</v>
      </c>
      <c r="P279">
        <f t="shared" si="12"/>
        <v>3173.19</v>
      </c>
      <c r="Q279">
        <f t="shared" si="13"/>
        <v>0</v>
      </c>
      <c r="S279">
        <f>VLOOKUP(B:B,'11月奖金'!A:Q,17,0)</f>
        <v>3173.19</v>
      </c>
      <c r="T279">
        <f t="shared" si="14"/>
        <v>0</v>
      </c>
    </row>
    <row r="280" spans="1:20" x14ac:dyDescent="0.2">
      <c r="A280">
        <v>279</v>
      </c>
      <c r="B280">
        <v>9000780</v>
      </c>
      <c r="C280" t="s">
        <v>1698</v>
      </c>
      <c r="D280" t="s">
        <v>6985</v>
      </c>
      <c r="E280">
        <v>1.8</v>
      </c>
      <c r="F280">
        <v>104.47500000000001</v>
      </c>
      <c r="G280">
        <v>100</v>
      </c>
      <c r="H280">
        <v>100.89500000000001</v>
      </c>
      <c r="I280" s="6">
        <v>2961.83</v>
      </c>
      <c r="K280">
        <v>150</v>
      </c>
      <c r="N280">
        <v>3111.83</v>
      </c>
      <c r="P280">
        <f t="shared" si="12"/>
        <v>2961.83</v>
      </c>
      <c r="Q280">
        <f t="shared" si="13"/>
        <v>0</v>
      </c>
      <c r="S280">
        <f>VLOOKUP(B:B,'11月奖金'!A:Q,17,0)</f>
        <v>3111.83</v>
      </c>
      <c r="T280">
        <f t="shared" si="14"/>
        <v>0</v>
      </c>
    </row>
    <row r="281" spans="1:20" x14ac:dyDescent="0.2">
      <c r="A281">
        <v>280</v>
      </c>
      <c r="B281">
        <v>9001332</v>
      </c>
      <c r="C281" t="s">
        <v>8094</v>
      </c>
      <c r="D281" t="s">
        <v>6985</v>
      </c>
      <c r="E281">
        <v>1.8</v>
      </c>
      <c r="F281">
        <v>104.47500000000001</v>
      </c>
      <c r="G281">
        <v>99</v>
      </c>
      <c r="H281">
        <v>100.095</v>
      </c>
      <c r="I281" s="6">
        <v>2938.35</v>
      </c>
      <c r="N281">
        <v>2938.35</v>
      </c>
      <c r="P281">
        <f t="shared" si="12"/>
        <v>2938.35</v>
      </c>
      <c r="Q281">
        <f t="shared" si="13"/>
        <v>0</v>
      </c>
      <c r="S281">
        <f>VLOOKUP(B:B,'11月奖金'!A:Q,17,0)</f>
        <v>2938.35</v>
      </c>
      <c r="T281">
        <f t="shared" si="14"/>
        <v>0</v>
      </c>
    </row>
    <row r="282" spans="1:20" x14ac:dyDescent="0.2">
      <c r="A282">
        <v>281</v>
      </c>
      <c r="B282">
        <v>9001333</v>
      </c>
      <c r="C282" t="s">
        <v>8097</v>
      </c>
      <c r="D282" t="s">
        <v>6854</v>
      </c>
      <c r="E282">
        <v>1.8</v>
      </c>
      <c r="F282">
        <v>104.47500000000001</v>
      </c>
      <c r="G282">
        <v>99</v>
      </c>
      <c r="H282">
        <v>100.095</v>
      </c>
      <c r="I282" s="6">
        <v>2938.35</v>
      </c>
      <c r="N282">
        <v>2938.35</v>
      </c>
      <c r="P282">
        <f t="shared" si="12"/>
        <v>2938.35</v>
      </c>
      <c r="Q282">
        <f t="shared" si="13"/>
        <v>0</v>
      </c>
      <c r="S282">
        <f>VLOOKUP(B:B,'11月奖金'!A:Q,17,0)</f>
        <v>2938.35</v>
      </c>
      <c r="T282">
        <f t="shared" si="14"/>
        <v>0</v>
      </c>
    </row>
    <row r="283" spans="1:20" x14ac:dyDescent="0.2">
      <c r="A283">
        <v>282</v>
      </c>
      <c r="B283">
        <v>9000598</v>
      </c>
      <c r="C283" t="s">
        <v>1164</v>
      </c>
      <c r="D283" t="s">
        <v>6854</v>
      </c>
      <c r="E283">
        <v>1.8</v>
      </c>
      <c r="F283">
        <v>104.47500000000001</v>
      </c>
      <c r="G283">
        <v>99</v>
      </c>
      <c r="H283">
        <v>100.095</v>
      </c>
      <c r="I283" s="6">
        <v>2693.48</v>
      </c>
      <c r="N283">
        <v>2693.48</v>
      </c>
      <c r="P283">
        <f t="shared" si="12"/>
        <v>2693.48</v>
      </c>
      <c r="Q283">
        <f t="shared" si="13"/>
        <v>0</v>
      </c>
      <c r="S283">
        <f>VLOOKUP(B:B,'11月奖金'!A:Q,17,0)</f>
        <v>2693.48</v>
      </c>
      <c r="T283">
        <f t="shared" si="14"/>
        <v>0</v>
      </c>
    </row>
    <row r="284" spans="1:20" x14ac:dyDescent="0.2">
      <c r="A284">
        <v>283</v>
      </c>
      <c r="B284">
        <v>9000599</v>
      </c>
      <c r="C284" t="s">
        <v>1167</v>
      </c>
      <c r="D284" t="s">
        <v>6854</v>
      </c>
      <c r="E284">
        <v>1.8</v>
      </c>
      <c r="F284">
        <v>104.47500000000001</v>
      </c>
      <c r="G284">
        <v>99</v>
      </c>
      <c r="H284">
        <v>100.095</v>
      </c>
      <c r="I284" s="6">
        <v>2693.48</v>
      </c>
      <c r="N284">
        <v>2693.48</v>
      </c>
      <c r="P284">
        <f t="shared" si="12"/>
        <v>2693.48</v>
      </c>
      <c r="Q284">
        <f t="shared" si="13"/>
        <v>0</v>
      </c>
      <c r="S284">
        <f>VLOOKUP(B:B,'11月奖金'!A:Q,17,0)</f>
        <v>2693.48</v>
      </c>
      <c r="T284">
        <f t="shared" si="14"/>
        <v>0</v>
      </c>
    </row>
    <row r="285" spans="1:20" x14ac:dyDescent="0.2">
      <c r="A285">
        <v>284</v>
      </c>
      <c r="B285">
        <v>9000781</v>
      </c>
      <c r="C285" t="s">
        <v>1701</v>
      </c>
      <c r="D285" t="s">
        <v>6854</v>
      </c>
      <c r="E285">
        <v>1.8</v>
      </c>
      <c r="F285">
        <v>104.47500000000001</v>
      </c>
      <c r="G285">
        <v>102</v>
      </c>
      <c r="H285">
        <v>102.495</v>
      </c>
      <c r="I285" s="6">
        <v>2674.49</v>
      </c>
      <c r="L285">
        <v>50</v>
      </c>
      <c r="N285">
        <v>2624.49</v>
      </c>
      <c r="P285">
        <f t="shared" si="12"/>
        <v>2674.49</v>
      </c>
      <c r="Q285">
        <f t="shared" si="13"/>
        <v>0</v>
      </c>
      <c r="S285">
        <f>VLOOKUP(B:B,'11月奖金'!A:Q,17,0)</f>
        <v>2624.49</v>
      </c>
      <c r="T285">
        <f t="shared" si="14"/>
        <v>0</v>
      </c>
    </row>
    <row r="286" spans="1:20" x14ac:dyDescent="0.2">
      <c r="A286">
        <v>285</v>
      </c>
      <c r="B286">
        <v>9001231</v>
      </c>
      <c r="C286" t="s">
        <v>7753</v>
      </c>
      <c r="D286" t="s">
        <v>9164</v>
      </c>
      <c r="E286">
        <v>2.15</v>
      </c>
      <c r="F286">
        <v>104.47500000000001</v>
      </c>
      <c r="G286">
        <v>101</v>
      </c>
      <c r="H286">
        <v>101.69500000000002</v>
      </c>
      <c r="I286" s="6">
        <v>3565.79</v>
      </c>
      <c r="N286">
        <v>3565.79</v>
      </c>
      <c r="P286">
        <f t="shared" si="12"/>
        <v>3565.79</v>
      </c>
      <c r="Q286">
        <f t="shared" si="13"/>
        <v>0</v>
      </c>
      <c r="S286">
        <f>VLOOKUP(B:B,'11月奖金'!A:Q,17,0)</f>
        <v>3565.79</v>
      </c>
      <c r="T286">
        <f t="shared" si="14"/>
        <v>0</v>
      </c>
    </row>
    <row r="287" spans="1:20" x14ac:dyDescent="0.2">
      <c r="A287">
        <v>286</v>
      </c>
      <c r="B287">
        <v>9000748</v>
      </c>
      <c r="C287" t="s">
        <v>1602</v>
      </c>
      <c r="D287" t="s">
        <v>9164</v>
      </c>
      <c r="E287">
        <v>1.8</v>
      </c>
      <c r="F287">
        <v>104.47500000000001</v>
      </c>
      <c r="G287">
        <v>100</v>
      </c>
      <c r="H287">
        <v>100.89500000000001</v>
      </c>
      <c r="I287" s="6">
        <v>1974.55</v>
      </c>
      <c r="L287">
        <v>50</v>
      </c>
      <c r="N287">
        <v>1924.55</v>
      </c>
      <c r="P287">
        <f t="shared" si="12"/>
        <v>1974.55</v>
      </c>
      <c r="Q287">
        <f t="shared" si="13"/>
        <v>0</v>
      </c>
      <c r="S287">
        <f>VLOOKUP(B:B,'11月奖金'!A:Q,17,0)</f>
        <v>1924.55</v>
      </c>
      <c r="T287">
        <f t="shared" si="14"/>
        <v>0</v>
      </c>
    </row>
    <row r="288" spans="1:20" x14ac:dyDescent="0.2">
      <c r="A288">
        <v>287</v>
      </c>
      <c r="B288">
        <v>9000750</v>
      </c>
      <c r="C288" t="s">
        <v>1608</v>
      </c>
      <c r="D288" t="s">
        <v>9164</v>
      </c>
      <c r="E288">
        <v>1.8</v>
      </c>
      <c r="F288">
        <v>104.47500000000001</v>
      </c>
      <c r="G288">
        <v>99</v>
      </c>
      <c r="H288">
        <v>100.095</v>
      </c>
      <c r="I288" s="6">
        <v>1958.9</v>
      </c>
      <c r="N288">
        <v>1958.9</v>
      </c>
      <c r="P288">
        <f t="shared" si="12"/>
        <v>1958.9</v>
      </c>
      <c r="Q288">
        <f t="shared" si="13"/>
        <v>0</v>
      </c>
      <c r="S288">
        <f>VLOOKUP(B:B,'11月奖金'!A:Q,17,0)</f>
        <v>1958.9</v>
      </c>
      <c r="T288">
        <f t="shared" si="14"/>
        <v>0</v>
      </c>
    </row>
    <row r="289" spans="1:20" x14ac:dyDescent="0.2">
      <c r="A289">
        <v>288</v>
      </c>
      <c r="B289">
        <v>9000751</v>
      </c>
      <c r="C289" t="s">
        <v>1611</v>
      </c>
      <c r="D289" t="s">
        <v>9164</v>
      </c>
      <c r="E289">
        <v>1.8</v>
      </c>
      <c r="F289">
        <v>104.47500000000001</v>
      </c>
      <c r="G289">
        <v>95</v>
      </c>
      <c r="H289">
        <v>96.89500000000001</v>
      </c>
      <c r="I289" s="6">
        <v>1896.27</v>
      </c>
      <c r="L289">
        <v>50</v>
      </c>
      <c r="N289">
        <v>1846.27</v>
      </c>
      <c r="P289">
        <f t="shared" si="12"/>
        <v>1896.27</v>
      </c>
      <c r="Q289">
        <f t="shared" si="13"/>
        <v>0</v>
      </c>
      <c r="S289">
        <f>VLOOKUP(B:B,'11月奖金'!A:Q,17,0)</f>
        <v>1846.27</v>
      </c>
      <c r="T289">
        <f t="shared" si="14"/>
        <v>0</v>
      </c>
    </row>
    <row r="290" spans="1:20" x14ac:dyDescent="0.2">
      <c r="A290">
        <v>289</v>
      </c>
      <c r="B290">
        <v>9000779</v>
      </c>
      <c r="C290" t="s">
        <v>1695</v>
      </c>
      <c r="D290" t="s">
        <v>7045</v>
      </c>
      <c r="E290">
        <v>1</v>
      </c>
      <c r="F290">
        <v>104.47500000000001</v>
      </c>
      <c r="G290">
        <v>99</v>
      </c>
      <c r="H290">
        <v>100.095</v>
      </c>
      <c r="I290" s="6">
        <v>1958.9</v>
      </c>
      <c r="N290">
        <v>1958.9</v>
      </c>
      <c r="P290">
        <f t="shared" si="12"/>
        <v>1958.9</v>
      </c>
      <c r="Q290">
        <f t="shared" si="13"/>
        <v>0</v>
      </c>
      <c r="S290">
        <f>VLOOKUP(B:B,'11月奖金'!A:Q,17,0)</f>
        <v>1958.9</v>
      </c>
      <c r="T290">
        <f t="shared" si="14"/>
        <v>0</v>
      </c>
    </row>
    <row r="291" spans="1:20" x14ac:dyDescent="0.2">
      <c r="A291">
        <v>290</v>
      </c>
      <c r="B291">
        <v>9000786</v>
      </c>
      <c r="C291" t="s">
        <v>1716</v>
      </c>
      <c r="D291" t="s">
        <v>7045</v>
      </c>
      <c r="E291">
        <v>1.2</v>
      </c>
      <c r="F291">
        <v>104.47500000000001</v>
      </c>
      <c r="G291">
        <v>100</v>
      </c>
      <c r="H291">
        <v>100.89500000000001</v>
      </c>
      <c r="I291" s="6">
        <v>1974.55</v>
      </c>
      <c r="K291">
        <v>50</v>
      </c>
      <c r="N291">
        <v>2024.55</v>
      </c>
      <c r="P291">
        <f t="shared" si="12"/>
        <v>1974.55</v>
      </c>
      <c r="Q291">
        <f t="shared" si="13"/>
        <v>0</v>
      </c>
      <c r="S291">
        <f>VLOOKUP(B:B,'11月奖金'!A:Q,17,0)</f>
        <v>2024.55</v>
      </c>
      <c r="T291">
        <f t="shared" si="14"/>
        <v>0</v>
      </c>
    </row>
    <row r="292" spans="1:20" x14ac:dyDescent="0.2">
      <c r="A292">
        <v>291</v>
      </c>
      <c r="B292">
        <v>9001360</v>
      </c>
      <c r="C292" t="s">
        <v>8134</v>
      </c>
      <c r="D292" t="s">
        <v>9485</v>
      </c>
      <c r="E292">
        <v>1</v>
      </c>
      <c r="F292">
        <v>104.47500000000001</v>
      </c>
      <c r="G292">
        <v>97</v>
      </c>
      <c r="H292">
        <v>98.495000000000005</v>
      </c>
      <c r="I292" s="6">
        <v>1927.59</v>
      </c>
      <c r="K292">
        <v>100</v>
      </c>
      <c r="N292">
        <v>2027.59</v>
      </c>
      <c r="P292">
        <f t="shared" si="12"/>
        <v>1927.59</v>
      </c>
      <c r="Q292">
        <f t="shared" si="13"/>
        <v>0</v>
      </c>
      <c r="S292">
        <f>VLOOKUP(B:B,'11月奖金'!A:Q,17,0)</f>
        <v>2027.59</v>
      </c>
      <c r="T292">
        <f t="shared" si="14"/>
        <v>0</v>
      </c>
    </row>
    <row r="293" spans="1:20" x14ac:dyDescent="0.2">
      <c r="A293">
        <v>292</v>
      </c>
      <c r="B293">
        <v>9001402</v>
      </c>
      <c r="C293" t="s">
        <v>8989</v>
      </c>
      <c r="D293" t="s">
        <v>9164</v>
      </c>
      <c r="E293">
        <v>1</v>
      </c>
      <c r="F293">
        <v>104.47500000000001</v>
      </c>
      <c r="G293">
        <v>95</v>
      </c>
      <c r="H293">
        <v>96.89500000000001</v>
      </c>
      <c r="I293" s="6">
        <v>1580.23</v>
      </c>
      <c r="N293">
        <v>1580.23</v>
      </c>
      <c r="P293">
        <f t="shared" si="12"/>
        <v>1580.23</v>
      </c>
      <c r="Q293">
        <f t="shared" si="13"/>
        <v>0</v>
      </c>
      <c r="S293">
        <f>VLOOKUP(B:B,'11月奖金'!A:Q,17,0)</f>
        <v>1580.23</v>
      </c>
      <c r="T293">
        <f t="shared" si="14"/>
        <v>0</v>
      </c>
    </row>
    <row r="294" spans="1:20" x14ac:dyDescent="0.2">
      <c r="A294">
        <v>293</v>
      </c>
      <c r="B294">
        <v>9001403</v>
      </c>
      <c r="C294" t="s">
        <v>8992</v>
      </c>
      <c r="D294" t="s">
        <v>9164</v>
      </c>
      <c r="E294">
        <v>1</v>
      </c>
      <c r="F294">
        <v>104.47500000000001</v>
      </c>
      <c r="G294">
        <v>99</v>
      </c>
      <c r="H294">
        <v>100.095</v>
      </c>
      <c r="I294" s="6">
        <v>1632.42</v>
      </c>
      <c r="K294">
        <v>100</v>
      </c>
      <c r="N294">
        <v>1732.42</v>
      </c>
      <c r="P294">
        <f t="shared" si="12"/>
        <v>1632.42</v>
      </c>
      <c r="Q294">
        <f t="shared" si="13"/>
        <v>0</v>
      </c>
      <c r="S294">
        <f>VLOOKUP(B:B,'11月奖金'!A:Q,17,0)</f>
        <v>1732.42</v>
      </c>
      <c r="T294">
        <f t="shared" si="14"/>
        <v>0</v>
      </c>
    </row>
    <row r="295" spans="1:20" x14ac:dyDescent="0.2">
      <c r="A295">
        <v>294</v>
      </c>
      <c r="B295">
        <v>9001404</v>
      </c>
      <c r="C295" t="s">
        <v>8995</v>
      </c>
      <c r="D295" t="s">
        <v>9164</v>
      </c>
      <c r="E295">
        <v>1</v>
      </c>
      <c r="F295">
        <v>104.47500000000001</v>
      </c>
      <c r="G295">
        <v>100</v>
      </c>
      <c r="H295">
        <v>100.89500000000001</v>
      </c>
      <c r="I295" s="6">
        <v>1645.46</v>
      </c>
      <c r="N295">
        <v>1645.46</v>
      </c>
      <c r="P295">
        <f t="shared" si="12"/>
        <v>1645.46</v>
      </c>
      <c r="Q295">
        <f t="shared" si="13"/>
        <v>0</v>
      </c>
      <c r="S295">
        <f>VLOOKUP(B:B,'11月奖金'!A:Q,17,0)</f>
        <v>1645.46</v>
      </c>
      <c r="T295">
        <f t="shared" si="14"/>
        <v>0</v>
      </c>
    </row>
    <row r="296" spans="1:20" x14ac:dyDescent="0.2">
      <c r="A296">
        <v>295</v>
      </c>
      <c r="B296">
        <v>9000520</v>
      </c>
      <c r="C296" t="s">
        <v>940</v>
      </c>
      <c r="D296" t="s">
        <v>9486</v>
      </c>
      <c r="E296">
        <v>3.6</v>
      </c>
      <c r="F296">
        <v>105</v>
      </c>
      <c r="G296">
        <v>100</v>
      </c>
      <c r="H296">
        <v>102</v>
      </c>
      <c r="I296" s="6">
        <v>6101.43</v>
      </c>
      <c r="N296">
        <v>6101.43</v>
      </c>
      <c r="P296">
        <f t="shared" si="12"/>
        <v>6101.43</v>
      </c>
      <c r="Q296">
        <f t="shared" si="13"/>
        <v>0</v>
      </c>
      <c r="S296">
        <f>VLOOKUP(B:B,'11月奖金'!A:Q,17,0)</f>
        <v>6101.43</v>
      </c>
      <c r="T296">
        <f t="shared" si="14"/>
        <v>0</v>
      </c>
    </row>
    <row r="297" spans="1:20" x14ac:dyDescent="0.2">
      <c r="A297">
        <v>296</v>
      </c>
      <c r="B297">
        <v>9000775</v>
      </c>
      <c r="C297" t="s">
        <v>1683</v>
      </c>
      <c r="D297" t="s">
        <v>7060</v>
      </c>
      <c r="E297">
        <v>1</v>
      </c>
      <c r="F297">
        <v>105</v>
      </c>
      <c r="G297">
        <v>96</v>
      </c>
      <c r="H297">
        <v>97.800000000000011</v>
      </c>
      <c r="I297" s="6">
        <v>1625.05</v>
      </c>
      <c r="N297">
        <v>1625.05</v>
      </c>
      <c r="P297">
        <f t="shared" si="12"/>
        <v>1625.05</v>
      </c>
      <c r="Q297">
        <f t="shared" si="13"/>
        <v>0</v>
      </c>
      <c r="S297">
        <f>VLOOKUP(B:B,'11月奖金'!A:Q,17,0)</f>
        <v>1625.05</v>
      </c>
      <c r="T297">
        <f t="shared" si="14"/>
        <v>0</v>
      </c>
    </row>
    <row r="298" spans="1:20" x14ac:dyDescent="0.2">
      <c r="A298">
        <v>297</v>
      </c>
      <c r="B298">
        <v>9000782</v>
      </c>
      <c r="C298" t="s">
        <v>1704</v>
      </c>
      <c r="D298" t="s">
        <v>9487</v>
      </c>
      <c r="E298">
        <v>1.2</v>
      </c>
      <c r="F298">
        <v>105</v>
      </c>
      <c r="G298">
        <v>98</v>
      </c>
      <c r="H298">
        <v>99.4</v>
      </c>
      <c r="I298" s="6">
        <v>1981.96</v>
      </c>
      <c r="N298">
        <v>1981.96</v>
      </c>
      <c r="P298">
        <f t="shared" si="12"/>
        <v>1981.96</v>
      </c>
      <c r="Q298">
        <f t="shared" si="13"/>
        <v>0</v>
      </c>
      <c r="S298">
        <f>VLOOKUP(B:B,'11月奖金'!A:Q,17,0)</f>
        <v>1981.96</v>
      </c>
      <c r="T298">
        <f t="shared" si="14"/>
        <v>0</v>
      </c>
    </row>
    <row r="299" spans="1:20" x14ac:dyDescent="0.2">
      <c r="A299">
        <v>298</v>
      </c>
      <c r="B299">
        <v>9000796</v>
      </c>
      <c r="C299" t="s">
        <v>1745</v>
      </c>
      <c r="D299" t="s">
        <v>9487</v>
      </c>
      <c r="E299">
        <v>1</v>
      </c>
      <c r="F299">
        <v>105</v>
      </c>
      <c r="G299">
        <v>98</v>
      </c>
      <c r="H299">
        <v>99.4</v>
      </c>
      <c r="I299" s="6">
        <v>1651.64</v>
      </c>
      <c r="N299">
        <v>1651.64</v>
      </c>
      <c r="P299">
        <f t="shared" si="12"/>
        <v>1651.64</v>
      </c>
      <c r="Q299">
        <f t="shared" si="13"/>
        <v>0</v>
      </c>
      <c r="S299">
        <f>VLOOKUP(B:B,'11月奖金'!A:Q,17,0)</f>
        <v>1651.64</v>
      </c>
      <c r="T299">
        <f t="shared" si="14"/>
        <v>0</v>
      </c>
    </row>
    <row r="300" spans="1:20" x14ac:dyDescent="0.2">
      <c r="A300">
        <v>299</v>
      </c>
      <c r="B300">
        <v>9000150</v>
      </c>
      <c r="C300" t="s">
        <v>173</v>
      </c>
      <c r="D300" t="s">
        <v>5174</v>
      </c>
      <c r="F300">
        <v>99.94</v>
      </c>
      <c r="G300">
        <v>100</v>
      </c>
      <c r="H300">
        <v>99.46</v>
      </c>
      <c r="I300" s="6">
        <v>9016.86</v>
      </c>
      <c r="N300">
        <v>9016.86</v>
      </c>
      <c r="P300">
        <f t="shared" si="12"/>
        <v>9016.86</v>
      </c>
      <c r="Q300">
        <f t="shared" si="13"/>
        <v>0</v>
      </c>
      <c r="S300">
        <f>VLOOKUP(B:B,'11月奖金'!A:Q,17,0)</f>
        <v>9016.86</v>
      </c>
      <c r="T300">
        <f t="shared" si="14"/>
        <v>0</v>
      </c>
    </row>
    <row r="301" spans="1:20" x14ac:dyDescent="0.2">
      <c r="A301">
        <v>300</v>
      </c>
      <c r="B301">
        <v>9000165</v>
      </c>
      <c r="C301" t="s">
        <v>218</v>
      </c>
      <c r="D301" t="s">
        <v>5184</v>
      </c>
      <c r="E301">
        <v>3.05</v>
      </c>
      <c r="F301">
        <v>99.94</v>
      </c>
      <c r="G301">
        <v>100</v>
      </c>
      <c r="H301">
        <v>100</v>
      </c>
      <c r="I301" s="6">
        <v>5181.8900000000003</v>
      </c>
      <c r="N301">
        <v>5181.8900000000003</v>
      </c>
      <c r="P301">
        <f t="shared" si="12"/>
        <v>5181.8900000000003</v>
      </c>
      <c r="Q301">
        <f t="shared" si="13"/>
        <v>0</v>
      </c>
      <c r="S301">
        <f>VLOOKUP(B:B,'11月奖金'!A:Q,17,0)</f>
        <v>5181.8900000000003</v>
      </c>
      <c r="T301">
        <f t="shared" si="14"/>
        <v>0</v>
      </c>
    </row>
    <row r="302" spans="1:20" x14ac:dyDescent="0.2">
      <c r="A302">
        <v>301</v>
      </c>
      <c r="B302">
        <v>9000273</v>
      </c>
      <c r="C302" t="s">
        <v>2395</v>
      </c>
      <c r="D302" t="s">
        <v>7684</v>
      </c>
      <c r="E302">
        <v>3.6</v>
      </c>
      <c r="F302">
        <v>99.94</v>
      </c>
      <c r="G302">
        <v>100</v>
      </c>
      <c r="H302">
        <v>100</v>
      </c>
      <c r="I302" s="6">
        <v>6116.33</v>
      </c>
      <c r="N302">
        <v>6116.33</v>
      </c>
      <c r="P302">
        <f t="shared" si="12"/>
        <v>6116.33</v>
      </c>
      <c r="Q302">
        <f t="shared" si="13"/>
        <v>0</v>
      </c>
      <c r="S302">
        <f>VLOOKUP(B:B,'11月奖金'!A:Q,17,0)</f>
        <v>6116.33</v>
      </c>
      <c r="T302">
        <f t="shared" si="14"/>
        <v>0</v>
      </c>
    </row>
    <row r="303" spans="1:20" x14ac:dyDescent="0.2">
      <c r="A303">
        <v>302</v>
      </c>
      <c r="B303">
        <v>9000103</v>
      </c>
      <c r="C303" t="s">
        <v>43</v>
      </c>
      <c r="D303" t="s">
        <v>7709</v>
      </c>
      <c r="H303">
        <v>98.951999999999998</v>
      </c>
      <c r="I303" s="6">
        <v>8970.99</v>
      </c>
      <c r="N303">
        <v>8970.99</v>
      </c>
      <c r="P303">
        <f t="shared" si="12"/>
        <v>8970.99</v>
      </c>
      <c r="Q303">
        <f t="shared" si="13"/>
        <v>0</v>
      </c>
      <c r="S303">
        <f>VLOOKUP(B:B,'11月奖金'!A:Q,17,0)</f>
        <v>8970.99</v>
      </c>
      <c r="T303">
        <f t="shared" si="14"/>
        <v>0</v>
      </c>
    </row>
    <row r="304" spans="1:20" x14ac:dyDescent="0.2">
      <c r="A304">
        <v>303</v>
      </c>
      <c r="B304">
        <v>9000324</v>
      </c>
      <c r="C304" t="s">
        <v>580</v>
      </c>
      <c r="D304" t="s">
        <v>3218</v>
      </c>
      <c r="E304">
        <v>2.15</v>
      </c>
      <c r="F304">
        <v>100</v>
      </c>
      <c r="G304">
        <v>100</v>
      </c>
      <c r="H304">
        <v>100</v>
      </c>
      <c r="I304" s="6">
        <v>3652.8</v>
      </c>
      <c r="N304">
        <v>3652.8</v>
      </c>
      <c r="P304">
        <f t="shared" si="12"/>
        <v>3652.8</v>
      </c>
      <c r="Q304">
        <f t="shared" si="13"/>
        <v>0</v>
      </c>
      <c r="S304">
        <f>VLOOKUP(B:B,'11月奖金'!A:Q,17,0)</f>
        <v>3652.8</v>
      </c>
      <c r="T304">
        <f t="shared" si="14"/>
        <v>0</v>
      </c>
    </row>
    <row r="305" spans="1:20" x14ac:dyDescent="0.2">
      <c r="A305">
        <v>304</v>
      </c>
      <c r="B305">
        <v>9000326</v>
      </c>
      <c r="C305" t="s">
        <v>584</v>
      </c>
      <c r="D305" t="s">
        <v>3218</v>
      </c>
      <c r="E305">
        <v>2.15</v>
      </c>
      <c r="F305">
        <v>100</v>
      </c>
      <c r="G305">
        <v>100</v>
      </c>
      <c r="H305">
        <v>100</v>
      </c>
      <c r="I305" s="6">
        <v>3652.8</v>
      </c>
      <c r="N305">
        <v>3652.8</v>
      </c>
      <c r="P305">
        <f t="shared" si="12"/>
        <v>3652.8</v>
      </c>
      <c r="Q305">
        <f t="shared" si="13"/>
        <v>0</v>
      </c>
      <c r="S305">
        <f>VLOOKUP(B:B,'11月奖金'!A:Q,17,0)</f>
        <v>3652.8</v>
      </c>
      <c r="T305">
        <f t="shared" si="14"/>
        <v>0</v>
      </c>
    </row>
    <row r="306" spans="1:20" x14ac:dyDescent="0.2">
      <c r="A306">
        <v>305</v>
      </c>
      <c r="B306">
        <v>9000327</v>
      </c>
      <c r="C306" t="s">
        <v>587</v>
      </c>
      <c r="D306" t="s">
        <v>3218</v>
      </c>
      <c r="E306">
        <v>2.15</v>
      </c>
      <c r="F306">
        <v>100</v>
      </c>
      <c r="G306">
        <v>100</v>
      </c>
      <c r="H306">
        <v>100</v>
      </c>
      <c r="I306" s="6">
        <v>3652.8</v>
      </c>
      <c r="N306">
        <v>3652.8</v>
      </c>
      <c r="P306">
        <f t="shared" si="12"/>
        <v>3652.8</v>
      </c>
      <c r="Q306">
        <f t="shared" si="13"/>
        <v>0</v>
      </c>
      <c r="S306">
        <f>VLOOKUP(B:B,'11月奖金'!A:Q,17,0)</f>
        <v>3652.8</v>
      </c>
      <c r="T306">
        <f t="shared" si="14"/>
        <v>0</v>
      </c>
    </row>
    <row r="307" spans="1:20" x14ac:dyDescent="0.2">
      <c r="A307">
        <v>306</v>
      </c>
      <c r="B307">
        <v>9000328</v>
      </c>
      <c r="C307" t="s">
        <v>590</v>
      </c>
      <c r="D307" t="s">
        <v>3218</v>
      </c>
      <c r="E307">
        <v>2.15</v>
      </c>
      <c r="F307">
        <v>100</v>
      </c>
      <c r="G307">
        <v>100</v>
      </c>
      <c r="H307">
        <v>100</v>
      </c>
      <c r="I307" s="6">
        <v>3652.8</v>
      </c>
      <c r="N307">
        <v>3652.8</v>
      </c>
      <c r="P307">
        <f t="shared" si="12"/>
        <v>3652.8</v>
      </c>
      <c r="Q307">
        <f t="shared" si="13"/>
        <v>0</v>
      </c>
      <c r="S307">
        <f>VLOOKUP(B:B,'11月奖金'!A:Q,17,0)</f>
        <v>3652.8</v>
      </c>
      <c r="T307">
        <f t="shared" si="14"/>
        <v>0</v>
      </c>
    </row>
    <row r="308" spans="1:20" x14ac:dyDescent="0.2">
      <c r="A308">
        <v>307</v>
      </c>
      <c r="B308">
        <v>9000329</v>
      </c>
      <c r="C308" t="s">
        <v>593</v>
      </c>
      <c r="D308" t="s">
        <v>3219</v>
      </c>
      <c r="E308">
        <v>3.6</v>
      </c>
      <c r="F308">
        <v>100</v>
      </c>
      <c r="G308">
        <v>100</v>
      </c>
      <c r="H308">
        <v>100</v>
      </c>
      <c r="I308" s="6">
        <v>6116.32</v>
      </c>
      <c r="J308">
        <v>500</v>
      </c>
      <c r="N308">
        <v>6616.32</v>
      </c>
      <c r="P308">
        <f t="shared" si="12"/>
        <v>6116.32</v>
      </c>
      <c r="Q308">
        <f t="shared" si="13"/>
        <v>0</v>
      </c>
      <c r="S308">
        <f>VLOOKUP(B:B,'11月奖金'!A:Q,17,0)</f>
        <v>6616.32</v>
      </c>
      <c r="T308">
        <f t="shared" si="14"/>
        <v>0</v>
      </c>
    </row>
    <row r="309" spans="1:20" x14ac:dyDescent="0.2">
      <c r="A309">
        <v>308</v>
      </c>
      <c r="B309">
        <v>9000330</v>
      </c>
      <c r="C309" t="s">
        <v>596</v>
      </c>
      <c r="D309" t="s">
        <v>3217</v>
      </c>
      <c r="E309">
        <v>4.5</v>
      </c>
      <c r="F309">
        <v>100</v>
      </c>
      <c r="G309">
        <v>100</v>
      </c>
      <c r="H309">
        <v>100</v>
      </c>
      <c r="I309" s="6">
        <v>7645.41</v>
      </c>
      <c r="N309">
        <v>7645.41</v>
      </c>
      <c r="P309">
        <f t="shared" si="12"/>
        <v>7645.41</v>
      </c>
      <c r="Q309">
        <f t="shared" si="13"/>
        <v>0</v>
      </c>
      <c r="S309">
        <f>VLOOKUP(B:B,'11月奖金'!A:Q,17,0)</f>
        <v>7645.41</v>
      </c>
      <c r="T309">
        <f t="shared" si="14"/>
        <v>0</v>
      </c>
    </row>
    <row r="310" spans="1:20" x14ac:dyDescent="0.2">
      <c r="A310">
        <v>309</v>
      </c>
      <c r="B310">
        <v>9000331</v>
      </c>
      <c r="C310" t="s">
        <v>2405</v>
      </c>
      <c r="D310" t="s">
        <v>3222</v>
      </c>
      <c r="E310">
        <v>1.65</v>
      </c>
      <c r="F310">
        <v>100</v>
      </c>
      <c r="G310">
        <v>100</v>
      </c>
      <c r="H310">
        <v>100</v>
      </c>
      <c r="I310" s="6">
        <v>2803.31</v>
      </c>
      <c r="N310">
        <v>2803.31</v>
      </c>
      <c r="P310">
        <f t="shared" si="12"/>
        <v>2803.31</v>
      </c>
      <c r="Q310">
        <f t="shared" si="13"/>
        <v>0</v>
      </c>
      <c r="S310">
        <f>VLOOKUP(B:B,'11月奖金'!A:Q,17,0)</f>
        <v>2803.31</v>
      </c>
      <c r="T310">
        <f t="shared" si="14"/>
        <v>0</v>
      </c>
    </row>
    <row r="311" spans="1:20" x14ac:dyDescent="0.2">
      <c r="A311">
        <v>310</v>
      </c>
      <c r="B311">
        <v>9000332</v>
      </c>
      <c r="C311" t="s">
        <v>599</v>
      </c>
      <c r="D311" t="s">
        <v>3217</v>
      </c>
      <c r="E311">
        <v>4.5</v>
      </c>
      <c r="F311">
        <v>100</v>
      </c>
      <c r="G311">
        <v>100</v>
      </c>
      <c r="H311">
        <v>100</v>
      </c>
      <c r="I311" s="6">
        <v>7645.41</v>
      </c>
      <c r="N311">
        <v>7645.41</v>
      </c>
      <c r="P311">
        <f t="shared" si="12"/>
        <v>7645.41</v>
      </c>
      <c r="Q311">
        <f t="shared" si="13"/>
        <v>0</v>
      </c>
      <c r="S311">
        <f>VLOOKUP(B:B,'11月奖金'!A:Q,17,0)</f>
        <v>7645.41</v>
      </c>
      <c r="T311">
        <f t="shared" si="14"/>
        <v>0</v>
      </c>
    </row>
    <row r="312" spans="1:20" x14ac:dyDescent="0.2">
      <c r="A312">
        <v>311</v>
      </c>
      <c r="B312">
        <v>9000333</v>
      </c>
      <c r="C312" t="s">
        <v>602</v>
      </c>
      <c r="D312" t="s">
        <v>3218</v>
      </c>
      <c r="E312">
        <v>2.15</v>
      </c>
      <c r="F312">
        <v>100</v>
      </c>
      <c r="G312">
        <v>100</v>
      </c>
      <c r="H312">
        <v>100</v>
      </c>
      <c r="I312" s="6">
        <v>3652.81</v>
      </c>
      <c r="N312">
        <v>3652.81</v>
      </c>
      <c r="P312">
        <f t="shared" si="12"/>
        <v>3652.81</v>
      </c>
      <c r="Q312">
        <f t="shared" si="13"/>
        <v>0</v>
      </c>
      <c r="S312">
        <f>VLOOKUP(B:B,'11月奖金'!A:Q,17,0)</f>
        <v>3652.81</v>
      </c>
      <c r="T312">
        <f t="shared" si="14"/>
        <v>0</v>
      </c>
    </row>
    <row r="313" spans="1:20" x14ac:dyDescent="0.2">
      <c r="A313">
        <v>312</v>
      </c>
      <c r="B313">
        <v>9000334</v>
      </c>
      <c r="C313" t="s">
        <v>605</v>
      </c>
      <c r="D313" t="s">
        <v>3219</v>
      </c>
      <c r="E313">
        <v>3.6</v>
      </c>
      <c r="F313">
        <v>100</v>
      </c>
      <c r="G313">
        <v>100</v>
      </c>
      <c r="H313">
        <v>100</v>
      </c>
      <c r="I313" s="6">
        <v>6116.33</v>
      </c>
      <c r="N313">
        <v>6116.33</v>
      </c>
      <c r="P313">
        <f t="shared" si="12"/>
        <v>6116.33</v>
      </c>
      <c r="Q313">
        <f t="shared" si="13"/>
        <v>0</v>
      </c>
      <c r="S313">
        <f>VLOOKUP(B:B,'11月奖金'!A:Q,17,0)</f>
        <v>6116.33</v>
      </c>
      <c r="T313">
        <f t="shared" si="14"/>
        <v>0</v>
      </c>
    </row>
    <row r="314" spans="1:20" x14ac:dyDescent="0.2">
      <c r="A314">
        <v>313</v>
      </c>
      <c r="B314">
        <v>9000335</v>
      </c>
      <c r="C314" t="s">
        <v>608</v>
      </c>
      <c r="D314" t="s">
        <v>3218</v>
      </c>
      <c r="E314">
        <v>2.15</v>
      </c>
      <c r="F314">
        <v>100</v>
      </c>
      <c r="G314">
        <v>100</v>
      </c>
      <c r="H314">
        <v>100</v>
      </c>
      <c r="I314" s="6">
        <v>3652.81</v>
      </c>
      <c r="N314">
        <v>3652.81</v>
      </c>
      <c r="P314">
        <f t="shared" si="12"/>
        <v>3652.81</v>
      </c>
      <c r="Q314">
        <f t="shared" si="13"/>
        <v>0</v>
      </c>
      <c r="S314">
        <f>VLOOKUP(B:B,'11月奖金'!A:Q,17,0)</f>
        <v>3652.81</v>
      </c>
      <c r="T314">
        <f t="shared" si="14"/>
        <v>0</v>
      </c>
    </row>
    <row r="315" spans="1:20" x14ac:dyDescent="0.2">
      <c r="A315">
        <v>314</v>
      </c>
      <c r="B315">
        <v>9000336</v>
      </c>
      <c r="C315" t="s">
        <v>610</v>
      </c>
      <c r="D315" t="s">
        <v>3218</v>
      </c>
      <c r="E315">
        <v>2.15</v>
      </c>
      <c r="F315">
        <v>100</v>
      </c>
      <c r="G315">
        <v>100</v>
      </c>
      <c r="H315">
        <v>100</v>
      </c>
      <c r="I315" s="6">
        <v>3652.81</v>
      </c>
      <c r="N315">
        <v>3652.81</v>
      </c>
      <c r="P315">
        <f t="shared" si="12"/>
        <v>3652.81</v>
      </c>
      <c r="Q315">
        <f t="shared" si="13"/>
        <v>0</v>
      </c>
      <c r="S315">
        <f>VLOOKUP(B:B,'11月奖金'!A:Q,17,0)</f>
        <v>3652.81</v>
      </c>
      <c r="T315">
        <f t="shared" si="14"/>
        <v>0</v>
      </c>
    </row>
    <row r="316" spans="1:20" x14ac:dyDescent="0.2">
      <c r="A316">
        <v>315</v>
      </c>
      <c r="B316">
        <v>9000337</v>
      </c>
      <c r="C316" t="s">
        <v>613</v>
      </c>
      <c r="D316" t="s">
        <v>3219</v>
      </c>
      <c r="E316">
        <v>3.6</v>
      </c>
      <c r="F316">
        <v>100</v>
      </c>
      <c r="G316">
        <v>100</v>
      </c>
      <c r="H316">
        <v>100</v>
      </c>
      <c r="I316" s="6">
        <v>6116.33</v>
      </c>
      <c r="N316">
        <v>6116.33</v>
      </c>
      <c r="P316">
        <f t="shared" si="12"/>
        <v>6116.33</v>
      </c>
      <c r="Q316">
        <f t="shared" si="13"/>
        <v>0</v>
      </c>
      <c r="S316">
        <f>VLOOKUP(B:B,'11月奖金'!A:Q,17,0)</f>
        <v>6116.33</v>
      </c>
      <c r="T316">
        <f t="shared" si="14"/>
        <v>0</v>
      </c>
    </row>
    <row r="317" spans="1:20" x14ac:dyDescent="0.2">
      <c r="A317">
        <v>316</v>
      </c>
      <c r="B317">
        <v>9000338</v>
      </c>
      <c r="C317" t="s">
        <v>2403</v>
      </c>
      <c r="D317" t="s">
        <v>3218</v>
      </c>
      <c r="E317">
        <v>2.15</v>
      </c>
      <c r="F317">
        <v>100</v>
      </c>
      <c r="G317">
        <v>100</v>
      </c>
      <c r="H317">
        <v>100</v>
      </c>
      <c r="I317" s="6">
        <v>3652.81</v>
      </c>
      <c r="N317">
        <v>3652.81</v>
      </c>
      <c r="P317">
        <f t="shared" si="12"/>
        <v>3652.81</v>
      </c>
      <c r="Q317">
        <f t="shared" si="13"/>
        <v>0</v>
      </c>
      <c r="S317">
        <f>VLOOKUP(B:B,'11月奖金'!A:Q,17,0)</f>
        <v>3652.81</v>
      </c>
      <c r="T317">
        <f t="shared" si="14"/>
        <v>0</v>
      </c>
    </row>
    <row r="318" spans="1:20" x14ac:dyDescent="0.2">
      <c r="A318">
        <v>317</v>
      </c>
      <c r="B318">
        <v>9000584</v>
      </c>
      <c r="C318" t="s">
        <v>1122</v>
      </c>
      <c r="D318" t="s">
        <v>3222</v>
      </c>
      <c r="E318">
        <v>1.65</v>
      </c>
      <c r="F318">
        <v>100</v>
      </c>
      <c r="G318">
        <v>100</v>
      </c>
      <c r="H318">
        <v>100</v>
      </c>
      <c r="I318" s="6">
        <v>2803.32</v>
      </c>
      <c r="N318">
        <v>2803.32</v>
      </c>
      <c r="P318">
        <f t="shared" si="12"/>
        <v>2803.32</v>
      </c>
      <c r="Q318">
        <f t="shared" si="13"/>
        <v>0</v>
      </c>
      <c r="S318">
        <f>VLOOKUP(B:B,'11月奖金'!A:Q,17,0)</f>
        <v>2803.32</v>
      </c>
      <c r="T318">
        <f t="shared" si="14"/>
        <v>0</v>
      </c>
    </row>
    <row r="319" spans="1:20" x14ac:dyDescent="0.2">
      <c r="A319">
        <v>318</v>
      </c>
      <c r="B319">
        <v>9000585</v>
      </c>
      <c r="C319" t="s">
        <v>1125</v>
      </c>
      <c r="D319" t="s">
        <v>3222</v>
      </c>
      <c r="E319">
        <v>1.65</v>
      </c>
      <c r="F319">
        <v>100</v>
      </c>
      <c r="G319">
        <v>100</v>
      </c>
      <c r="H319">
        <v>100</v>
      </c>
      <c r="I319" s="6">
        <v>2803.32</v>
      </c>
      <c r="N319">
        <v>2803.32</v>
      </c>
      <c r="P319">
        <f t="shared" si="12"/>
        <v>2803.32</v>
      </c>
      <c r="Q319">
        <f t="shared" si="13"/>
        <v>0</v>
      </c>
      <c r="S319">
        <f>VLOOKUP(B:B,'11月奖金'!A:Q,17,0)</f>
        <v>2803.32</v>
      </c>
      <c r="T319">
        <f t="shared" si="14"/>
        <v>0</v>
      </c>
    </row>
    <row r="320" spans="1:20" x14ac:dyDescent="0.2">
      <c r="A320">
        <v>319</v>
      </c>
      <c r="B320">
        <v>9000586</v>
      </c>
      <c r="C320" t="s">
        <v>1128</v>
      </c>
      <c r="D320" t="s">
        <v>3222</v>
      </c>
      <c r="E320">
        <v>1.65</v>
      </c>
      <c r="F320">
        <v>100</v>
      </c>
      <c r="G320">
        <v>100</v>
      </c>
      <c r="H320">
        <v>100</v>
      </c>
      <c r="I320" s="6">
        <v>2803.32</v>
      </c>
      <c r="N320">
        <v>2803.32</v>
      </c>
      <c r="P320">
        <f t="shared" si="12"/>
        <v>2803.32</v>
      </c>
      <c r="Q320">
        <f t="shared" si="13"/>
        <v>0</v>
      </c>
      <c r="S320">
        <f>VLOOKUP(B:B,'11月奖金'!A:Q,17,0)</f>
        <v>2803.32</v>
      </c>
      <c r="T320">
        <f t="shared" si="14"/>
        <v>0</v>
      </c>
    </row>
    <row r="321" spans="1:20" x14ac:dyDescent="0.2">
      <c r="A321">
        <v>320</v>
      </c>
      <c r="B321">
        <v>9000613</v>
      </c>
      <c r="C321" t="s">
        <v>1209</v>
      </c>
      <c r="D321" t="s">
        <v>3222</v>
      </c>
      <c r="E321">
        <v>1.65</v>
      </c>
      <c r="F321">
        <v>100</v>
      </c>
      <c r="G321">
        <v>100</v>
      </c>
      <c r="H321">
        <v>100</v>
      </c>
      <c r="I321" s="6">
        <v>2803.32</v>
      </c>
      <c r="N321">
        <v>2803.32</v>
      </c>
      <c r="P321">
        <f t="shared" si="12"/>
        <v>2803.32</v>
      </c>
      <c r="Q321">
        <f t="shared" si="13"/>
        <v>0</v>
      </c>
      <c r="S321">
        <f>VLOOKUP(B:B,'11月奖金'!A:Q,17,0)</f>
        <v>2803.32</v>
      </c>
      <c r="T321">
        <f t="shared" si="14"/>
        <v>0</v>
      </c>
    </row>
    <row r="322" spans="1:20" x14ac:dyDescent="0.2">
      <c r="A322">
        <v>321</v>
      </c>
      <c r="B322">
        <v>9000614</v>
      </c>
      <c r="C322" t="s">
        <v>1212</v>
      </c>
      <c r="D322" t="s">
        <v>3218</v>
      </c>
      <c r="E322">
        <v>2.15</v>
      </c>
      <c r="F322">
        <v>100</v>
      </c>
      <c r="G322">
        <v>100</v>
      </c>
      <c r="H322">
        <v>100</v>
      </c>
      <c r="I322" s="6">
        <v>3652.81</v>
      </c>
      <c r="N322">
        <v>3652.81</v>
      </c>
      <c r="P322">
        <f t="shared" si="12"/>
        <v>3652.81</v>
      </c>
      <c r="Q322">
        <f t="shared" si="13"/>
        <v>0</v>
      </c>
      <c r="S322">
        <f>VLOOKUP(B:B,'11月奖金'!A:Q,17,0)</f>
        <v>3652.81</v>
      </c>
      <c r="T322">
        <f t="shared" si="14"/>
        <v>0</v>
      </c>
    </row>
    <row r="323" spans="1:20" x14ac:dyDescent="0.2">
      <c r="A323">
        <v>322</v>
      </c>
      <c r="B323">
        <v>9000621</v>
      </c>
      <c r="C323" t="s">
        <v>1233</v>
      </c>
      <c r="D323" t="s">
        <v>3222</v>
      </c>
      <c r="E323">
        <v>1.65</v>
      </c>
      <c r="F323">
        <v>100</v>
      </c>
      <c r="G323">
        <v>100</v>
      </c>
      <c r="H323">
        <v>100</v>
      </c>
      <c r="I323" s="6">
        <v>2803.32</v>
      </c>
      <c r="N323">
        <v>2803.32</v>
      </c>
      <c r="P323">
        <f t="shared" ref="P323:P386" si="15">ROUND(I323,2)</f>
        <v>2803.32</v>
      </c>
      <c r="Q323">
        <f t="shared" ref="Q323:Q386" si="16">I323-P323</f>
        <v>0</v>
      </c>
      <c r="S323">
        <f>VLOOKUP(B:B,'11月奖金'!A:Q,17,0)</f>
        <v>2803.32</v>
      </c>
      <c r="T323">
        <f t="shared" ref="T323:T386" si="17">N323-S323</f>
        <v>0</v>
      </c>
    </row>
    <row r="324" spans="1:20" x14ac:dyDescent="0.2">
      <c r="A324">
        <v>323</v>
      </c>
      <c r="B324">
        <v>9000936</v>
      </c>
      <c r="C324" t="s">
        <v>2078</v>
      </c>
      <c r="D324" t="s">
        <v>3222</v>
      </c>
      <c r="E324">
        <v>1.65</v>
      </c>
      <c r="F324">
        <v>100</v>
      </c>
      <c r="G324">
        <v>100</v>
      </c>
      <c r="H324">
        <v>100</v>
      </c>
      <c r="I324" s="6">
        <v>2803.32</v>
      </c>
      <c r="N324">
        <v>2803.32</v>
      </c>
      <c r="P324">
        <f t="shared" si="15"/>
        <v>2803.32</v>
      </c>
      <c r="Q324">
        <f t="shared" si="16"/>
        <v>0</v>
      </c>
      <c r="S324">
        <f>VLOOKUP(B:B,'11月奖金'!A:Q,17,0)</f>
        <v>2803.32</v>
      </c>
      <c r="T324">
        <f t="shared" si="17"/>
        <v>0</v>
      </c>
    </row>
    <row r="325" spans="1:20" x14ac:dyDescent="0.2">
      <c r="A325">
        <v>324</v>
      </c>
      <c r="B325">
        <v>9001040</v>
      </c>
      <c r="C325" t="s">
        <v>2806</v>
      </c>
      <c r="D325" t="s">
        <v>3222</v>
      </c>
      <c r="E325">
        <v>1.65</v>
      </c>
      <c r="F325">
        <v>100</v>
      </c>
      <c r="G325">
        <v>100</v>
      </c>
      <c r="H325">
        <v>100</v>
      </c>
      <c r="I325" s="6">
        <v>2803.32</v>
      </c>
      <c r="N325">
        <v>2803.32</v>
      </c>
      <c r="P325">
        <f t="shared" si="15"/>
        <v>2803.32</v>
      </c>
      <c r="Q325">
        <f t="shared" si="16"/>
        <v>0</v>
      </c>
      <c r="S325">
        <f>VLOOKUP(B:B,'11月奖金'!A:Q,17,0)</f>
        <v>2803.32</v>
      </c>
      <c r="T325">
        <f t="shared" si="17"/>
        <v>0</v>
      </c>
    </row>
    <row r="326" spans="1:20" x14ac:dyDescent="0.2">
      <c r="A326">
        <v>325</v>
      </c>
      <c r="B326">
        <v>9001369</v>
      </c>
      <c r="C326" t="s">
        <v>8677</v>
      </c>
      <c r="D326" t="s">
        <v>3172</v>
      </c>
      <c r="E326">
        <v>1</v>
      </c>
      <c r="F326">
        <v>100</v>
      </c>
      <c r="G326">
        <v>100</v>
      </c>
      <c r="H326">
        <v>100</v>
      </c>
      <c r="I326" s="6">
        <v>1698.98</v>
      </c>
      <c r="N326">
        <v>1698.98</v>
      </c>
      <c r="P326">
        <f t="shared" si="15"/>
        <v>1698.98</v>
      </c>
      <c r="Q326">
        <f t="shared" si="16"/>
        <v>0</v>
      </c>
      <c r="S326">
        <f>VLOOKUP(B:B,'11月奖金'!A:Q,17,0)</f>
        <v>1698.98</v>
      </c>
      <c r="T326">
        <f t="shared" si="17"/>
        <v>0</v>
      </c>
    </row>
    <row r="327" spans="1:20" x14ac:dyDescent="0.2">
      <c r="A327">
        <v>326</v>
      </c>
      <c r="B327">
        <v>9001370</v>
      </c>
      <c r="C327" t="s">
        <v>8681</v>
      </c>
      <c r="D327" t="s">
        <v>3172</v>
      </c>
      <c r="E327">
        <v>1</v>
      </c>
      <c r="F327">
        <v>100</v>
      </c>
      <c r="G327">
        <v>100</v>
      </c>
      <c r="H327">
        <v>100</v>
      </c>
      <c r="I327" s="6">
        <v>1698.98</v>
      </c>
      <c r="N327">
        <v>1698.98</v>
      </c>
      <c r="P327">
        <f t="shared" si="15"/>
        <v>1698.98</v>
      </c>
      <c r="Q327">
        <f t="shared" si="16"/>
        <v>0</v>
      </c>
      <c r="S327">
        <f>VLOOKUP(B:B,'11月奖金'!A:Q,17,0)</f>
        <v>1698.98</v>
      </c>
      <c r="T327">
        <f t="shared" si="17"/>
        <v>0</v>
      </c>
    </row>
    <row r="328" spans="1:20" x14ac:dyDescent="0.2">
      <c r="A328">
        <v>327</v>
      </c>
      <c r="B328">
        <v>9001371</v>
      </c>
      <c r="C328" t="s">
        <v>8684</v>
      </c>
      <c r="D328" t="s">
        <v>3172</v>
      </c>
      <c r="E328">
        <v>1</v>
      </c>
      <c r="F328">
        <v>100</v>
      </c>
      <c r="G328">
        <v>100</v>
      </c>
      <c r="H328">
        <v>100</v>
      </c>
      <c r="I328" s="6">
        <v>1698.98</v>
      </c>
      <c r="N328">
        <v>1698.98</v>
      </c>
      <c r="P328">
        <f t="shared" si="15"/>
        <v>1698.98</v>
      </c>
      <c r="Q328">
        <f t="shared" si="16"/>
        <v>0</v>
      </c>
      <c r="S328">
        <f>VLOOKUP(B:B,'11月奖金'!A:Q,17,0)</f>
        <v>1698.98</v>
      </c>
      <c r="T328">
        <f t="shared" si="17"/>
        <v>0</v>
      </c>
    </row>
    <row r="329" spans="1:20" x14ac:dyDescent="0.2">
      <c r="A329">
        <v>328</v>
      </c>
      <c r="B329">
        <v>9001372</v>
      </c>
      <c r="C329" t="s">
        <v>8688</v>
      </c>
      <c r="D329" t="s">
        <v>3172</v>
      </c>
      <c r="E329">
        <v>1</v>
      </c>
      <c r="F329">
        <v>100</v>
      </c>
      <c r="G329">
        <v>100</v>
      </c>
      <c r="H329">
        <v>100</v>
      </c>
      <c r="I329" s="6">
        <v>1698.98</v>
      </c>
      <c r="N329">
        <v>1698.98</v>
      </c>
      <c r="P329">
        <f t="shared" si="15"/>
        <v>1698.98</v>
      </c>
      <c r="Q329">
        <f t="shared" si="16"/>
        <v>0</v>
      </c>
      <c r="S329">
        <f>VLOOKUP(B:B,'11月奖金'!A:Q,17,0)</f>
        <v>1698.98</v>
      </c>
      <c r="T329">
        <f t="shared" si="17"/>
        <v>0</v>
      </c>
    </row>
    <row r="330" spans="1:20" x14ac:dyDescent="0.2">
      <c r="A330">
        <v>329</v>
      </c>
      <c r="B330">
        <v>9001373</v>
      </c>
      <c r="C330" t="s">
        <v>8691</v>
      </c>
      <c r="D330" t="s">
        <v>3172</v>
      </c>
      <c r="E330">
        <v>1</v>
      </c>
      <c r="F330">
        <v>100</v>
      </c>
      <c r="G330">
        <v>100</v>
      </c>
      <c r="H330">
        <v>100</v>
      </c>
      <c r="I330" s="6">
        <v>1698.98</v>
      </c>
      <c r="N330">
        <v>1698.98</v>
      </c>
      <c r="P330">
        <f t="shared" si="15"/>
        <v>1698.98</v>
      </c>
      <c r="Q330">
        <f t="shared" si="16"/>
        <v>0</v>
      </c>
      <c r="S330">
        <f>VLOOKUP(B:B,'11月奖金'!A:Q,17,0)</f>
        <v>1698.98</v>
      </c>
      <c r="T330">
        <f t="shared" si="17"/>
        <v>0</v>
      </c>
    </row>
    <row r="331" spans="1:20" x14ac:dyDescent="0.2">
      <c r="A331">
        <v>330</v>
      </c>
      <c r="B331">
        <v>9001374</v>
      </c>
      <c r="C331" t="s">
        <v>8695</v>
      </c>
      <c r="D331" t="s">
        <v>3172</v>
      </c>
      <c r="E331">
        <v>1.65</v>
      </c>
      <c r="F331">
        <v>100</v>
      </c>
      <c r="G331">
        <v>100</v>
      </c>
      <c r="H331">
        <v>100</v>
      </c>
      <c r="I331" s="6">
        <v>2803.32</v>
      </c>
      <c r="N331">
        <v>2803.32</v>
      </c>
      <c r="P331">
        <f t="shared" si="15"/>
        <v>2803.32</v>
      </c>
      <c r="Q331">
        <f t="shared" si="16"/>
        <v>0</v>
      </c>
      <c r="S331">
        <f>VLOOKUP(B:B,'11月奖金'!A:Q,17,0)</f>
        <v>2803.32</v>
      </c>
      <c r="T331">
        <f t="shared" si="17"/>
        <v>0</v>
      </c>
    </row>
    <row r="332" spans="1:20" x14ac:dyDescent="0.2">
      <c r="A332">
        <v>331</v>
      </c>
      <c r="B332">
        <v>9000118</v>
      </c>
      <c r="C332" t="s">
        <v>86</v>
      </c>
      <c r="D332" t="s">
        <v>9302</v>
      </c>
      <c r="F332">
        <v>99.91</v>
      </c>
      <c r="H332">
        <v>99.94</v>
      </c>
      <c r="I332" s="6">
        <v>12659.02</v>
      </c>
      <c r="N332">
        <v>12659.02</v>
      </c>
      <c r="P332">
        <f t="shared" si="15"/>
        <v>12659.02</v>
      </c>
      <c r="Q332">
        <f t="shared" si="16"/>
        <v>0</v>
      </c>
      <c r="S332">
        <f>VLOOKUP(B:B,'11月奖金'!A:Q,17,0)</f>
        <v>12659.02</v>
      </c>
      <c r="T332">
        <f t="shared" si="17"/>
        <v>0</v>
      </c>
    </row>
    <row r="333" spans="1:20" x14ac:dyDescent="0.2">
      <c r="A333">
        <v>332</v>
      </c>
      <c r="B333">
        <v>9000121</v>
      </c>
      <c r="C333" t="s">
        <v>94</v>
      </c>
      <c r="D333" t="s">
        <v>3166</v>
      </c>
      <c r="F333">
        <v>99.91</v>
      </c>
      <c r="H333">
        <v>99.43</v>
      </c>
      <c r="I333" s="6">
        <v>11268.18</v>
      </c>
      <c r="N333">
        <v>11268.18</v>
      </c>
      <c r="P333">
        <f t="shared" si="15"/>
        <v>11268.18</v>
      </c>
      <c r="Q333">
        <f t="shared" si="16"/>
        <v>0</v>
      </c>
      <c r="S333">
        <f>VLOOKUP(B:B,'11月奖金'!A:Q,17,0)</f>
        <v>11268.18</v>
      </c>
      <c r="T333">
        <f t="shared" si="17"/>
        <v>0</v>
      </c>
    </row>
    <row r="334" spans="1:20" x14ac:dyDescent="0.2">
      <c r="A334">
        <v>333</v>
      </c>
      <c r="B334">
        <v>9000122</v>
      </c>
      <c r="C334" t="s">
        <v>102</v>
      </c>
      <c r="D334" t="s">
        <v>3167</v>
      </c>
      <c r="F334">
        <v>99.91</v>
      </c>
      <c r="H334">
        <v>99.46</v>
      </c>
      <c r="I334" s="6">
        <v>9016.59</v>
      </c>
      <c r="N334">
        <v>9016.59</v>
      </c>
      <c r="P334">
        <f t="shared" si="15"/>
        <v>9016.59</v>
      </c>
      <c r="Q334">
        <f t="shared" si="16"/>
        <v>0</v>
      </c>
      <c r="S334">
        <f>VLOOKUP(B:B,'11月奖金'!A:Q,17,0)</f>
        <v>9016.59</v>
      </c>
      <c r="T334">
        <f t="shared" si="17"/>
        <v>0</v>
      </c>
    </row>
    <row r="335" spans="1:20" x14ac:dyDescent="0.2">
      <c r="A335">
        <v>334</v>
      </c>
      <c r="B335">
        <v>9000188</v>
      </c>
      <c r="C335" t="s">
        <v>285</v>
      </c>
      <c r="D335" t="s">
        <v>3217</v>
      </c>
      <c r="E335">
        <v>4.5</v>
      </c>
      <c r="F335">
        <v>99</v>
      </c>
      <c r="G335">
        <v>99</v>
      </c>
      <c r="H335">
        <v>99</v>
      </c>
      <c r="I335" s="6">
        <v>7624.06</v>
      </c>
      <c r="N335">
        <v>7624.06</v>
      </c>
      <c r="P335">
        <f t="shared" si="15"/>
        <v>7624.06</v>
      </c>
      <c r="Q335">
        <f t="shared" si="16"/>
        <v>0</v>
      </c>
      <c r="S335">
        <f>VLOOKUP(B:B,'11月奖金'!A:Q,17,0)</f>
        <v>7624.06</v>
      </c>
      <c r="T335">
        <f t="shared" si="17"/>
        <v>0</v>
      </c>
    </row>
    <row r="336" spans="1:20" x14ac:dyDescent="0.2">
      <c r="A336">
        <v>335</v>
      </c>
      <c r="B336">
        <v>9000189</v>
      </c>
      <c r="C336" t="s">
        <v>288</v>
      </c>
      <c r="D336" t="s">
        <v>3218</v>
      </c>
      <c r="E336">
        <v>2.15</v>
      </c>
      <c r="F336">
        <v>99</v>
      </c>
      <c r="G336">
        <v>100</v>
      </c>
      <c r="H336">
        <v>99.7</v>
      </c>
      <c r="I336" s="6">
        <v>3668.17</v>
      </c>
      <c r="N336">
        <v>3668.17</v>
      </c>
      <c r="P336">
        <f t="shared" si="15"/>
        <v>3668.17</v>
      </c>
      <c r="Q336">
        <f t="shared" si="16"/>
        <v>0</v>
      </c>
      <c r="S336">
        <f>VLOOKUP(B:B,'11月奖金'!A:Q,17,0)</f>
        <v>3668.17</v>
      </c>
      <c r="T336">
        <f t="shared" si="17"/>
        <v>0</v>
      </c>
    </row>
    <row r="337" spans="1:20" x14ac:dyDescent="0.2">
      <c r="A337">
        <v>336</v>
      </c>
      <c r="B337">
        <v>9000213</v>
      </c>
      <c r="C337" t="s">
        <v>348</v>
      </c>
      <c r="D337" t="s">
        <v>3218</v>
      </c>
      <c r="E337">
        <v>2.15</v>
      </c>
      <c r="F337">
        <v>99</v>
      </c>
      <c r="G337">
        <v>99</v>
      </c>
      <c r="H337">
        <v>99</v>
      </c>
      <c r="I337" s="6">
        <v>3642.6</v>
      </c>
      <c r="N337">
        <v>3642.6</v>
      </c>
      <c r="P337">
        <f t="shared" si="15"/>
        <v>3642.6</v>
      </c>
      <c r="Q337">
        <f t="shared" si="16"/>
        <v>0</v>
      </c>
      <c r="S337">
        <f>VLOOKUP(B:B,'11月奖金'!A:Q,17,0)</f>
        <v>3642.6</v>
      </c>
      <c r="T337">
        <f t="shared" si="17"/>
        <v>0</v>
      </c>
    </row>
    <row r="338" spans="1:20" x14ac:dyDescent="0.2">
      <c r="A338">
        <v>337</v>
      </c>
      <c r="B338">
        <v>9000295</v>
      </c>
      <c r="C338" t="s">
        <v>511</v>
      </c>
      <c r="D338" t="s">
        <v>3218</v>
      </c>
      <c r="E338">
        <v>2.15</v>
      </c>
      <c r="F338">
        <v>99</v>
      </c>
      <c r="G338">
        <v>99</v>
      </c>
      <c r="H338">
        <v>99</v>
      </c>
      <c r="I338" s="6">
        <v>3642.6</v>
      </c>
      <c r="N338">
        <v>3642.6</v>
      </c>
      <c r="P338">
        <f t="shared" si="15"/>
        <v>3642.6</v>
      </c>
      <c r="Q338">
        <f t="shared" si="16"/>
        <v>0</v>
      </c>
      <c r="S338">
        <f>VLOOKUP(B:B,'11月奖金'!A:Q,17,0)</f>
        <v>3642.6</v>
      </c>
      <c r="T338">
        <f t="shared" si="17"/>
        <v>0</v>
      </c>
    </row>
    <row r="339" spans="1:20" x14ac:dyDescent="0.2">
      <c r="A339">
        <v>338</v>
      </c>
      <c r="B339">
        <v>9001048</v>
      </c>
      <c r="C339" t="s">
        <v>2820</v>
      </c>
      <c r="D339" t="s">
        <v>3218</v>
      </c>
      <c r="E339">
        <v>2.15</v>
      </c>
      <c r="F339">
        <v>99</v>
      </c>
      <c r="G339">
        <v>97</v>
      </c>
      <c r="H339">
        <v>97.6</v>
      </c>
      <c r="I339" s="6">
        <v>3591.48</v>
      </c>
      <c r="N339">
        <v>3591.48</v>
      </c>
      <c r="P339">
        <f t="shared" si="15"/>
        <v>3591.48</v>
      </c>
      <c r="Q339">
        <f t="shared" si="16"/>
        <v>0</v>
      </c>
      <c r="S339">
        <f>VLOOKUP(B:B,'11月奖金'!A:Q,17,0)</f>
        <v>3591.48</v>
      </c>
      <c r="T339">
        <f t="shared" si="17"/>
        <v>0</v>
      </c>
    </row>
    <row r="340" spans="1:20" x14ac:dyDescent="0.2">
      <c r="A340">
        <v>339</v>
      </c>
      <c r="B340">
        <v>9000197</v>
      </c>
      <c r="C340" t="s">
        <v>2428</v>
      </c>
      <c r="D340" t="s">
        <v>3218</v>
      </c>
      <c r="E340">
        <v>2.15</v>
      </c>
      <c r="F340">
        <v>99</v>
      </c>
      <c r="G340">
        <v>98</v>
      </c>
      <c r="H340">
        <v>98.3</v>
      </c>
      <c r="I340" s="6">
        <v>3617.04</v>
      </c>
      <c r="N340">
        <v>3617.04</v>
      </c>
      <c r="P340">
        <f t="shared" si="15"/>
        <v>3617.04</v>
      </c>
      <c r="Q340">
        <f t="shared" si="16"/>
        <v>0</v>
      </c>
      <c r="S340">
        <f>VLOOKUP(B:B,'11月奖金'!A:Q,17,0)</f>
        <v>3617.04</v>
      </c>
      <c r="T340">
        <f t="shared" si="17"/>
        <v>0</v>
      </c>
    </row>
    <row r="341" spans="1:20" x14ac:dyDescent="0.2">
      <c r="A341">
        <v>340</v>
      </c>
      <c r="B341">
        <v>9000211</v>
      </c>
      <c r="C341" t="s">
        <v>342</v>
      </c>
      <c r="D341" t="s">
        <v>3217</v>
      </c>
      <c r="E341">
        <v>4.5</v>
      </c>
      <c r="F341">
        <v>100</v>
      </c>
      <c r="G341">
        <v>100</v>
      </c>
      <c r="H341">
        <v>100</v>
      </c>
      <c r="I341" s="6">
        <v>7700.5</v>
      </c>
      <c r="N341">
        <v>7700.5</v>
      </c>
      <c r="P341">
        <f t="shared" si="15"/>
        <v>7700.5</v>
      </c>
      <c r="Q341">
        <f t="shared" si="16"/>
        <v>0</v>
      </c>
      <c r="S341">
        <f>VLOOKUP(B:B,'11月奖金'!A:Q,17,0)</f>
        <v>7700.5</v>
      </c>
      <c r="T341">
        <f t="shared" si="17"/>
        <v>0</v>
      </c>
    </row>
    <row r="342" spans="1:20" x14ac:dyDescent="0.2">
      <c r="A342">
        <v>341</v>
      </c>
      <c r="B342">
        <v>9000191</v>
      </c>
      <c r="C342" t="s">
        <v>2425</v>
      </c>
      <c r="D342" t="s">
        <v>3176</v>
      </c>
      <c r="E342">
        <v>3.05</v>
      </c>
      <c r="F342">
        <v>100</v>
      </c>
      <c r="G342">
        <v>99.5</v>
      </c>
      <c r="H342">
        <v>99.649999999999991</v>
      </c>
      <c r="I342" s="6">
        <v>5201.09</v>
      </c>
      <c r="N342">
        <v>5201.09</v>
      </c>
      <c r="P342">
        <f t="shared" si="15"/>
        <v>5201.09</v>
      </c>
      <c r="Q342">
        <f t="shared" si="16"/>
        <v>0</v>
      </c>
      <c r="S342">
        <f>VLOOKUP(B:B,'11月奖金'!A:Q,17,0)</f>
        <v>5201.09</v>
      </c>
      <c r="T342">
        <f t="shared" si="17"/>
        <v>0</v>
      </c>
    </row>
    <row r="343" spans="1:20" x14ac:dyDescent="0.2">
      <c r="A343">
        <v>342</v>
      </c>
      <c r="B343">
        <v>9000201</v>
      </c>
      <c r="C343" t="s">
        <v>315</v>
      </c>
      <c r="D343" t="s">
        <v>7683</v>
      </c>
      <c r="E343">
        <v>1.65</v>
      </c>
      <c r="F343">
        <v>100</v>
      </c>
      <c r="G343">
        <v>99.5</v>
      </c>
      <c r="H343">
        <v>99.649999999999991</v>
      </c>
      <c r="I343" s="6">
        <v>2813.71</v>
      </c>
      <c r="N343">
        <v>2813.71</v>
      </c>
      <c r="P343">
        <f t="shared" si="15"/>
        <v>2813.71</v>
      </c>
      <c r="Q343">
        <f t="shared" si="16"/>
        <v>0</v>
      </c>
      <c r="S343">
        <f>VLOOKUP(B:B,'11月奖金'!A:Q,17,0)</f>
        <v>2813.71</v>
      </c>
      <c r="T343">
        <f t="shared" si="17"/>
        <v>0</v>
      </c>
    </row>
    <row r="344" spans="1:20" x14ac:dyDescent="0.2">
      <c r="A344">
        <v>343</v>
      </c>
      <c r="B344">
        <v>9000196</v>
      </c>
      <c r="C344" t="s">
        <v>303</v>
      </c>
      <c r="D344" t="s">
        <v>3217</v>
      </c>
      <c r="E344">
        <v>4.5</v>
      </c>
      <c r="F344">
        <v>100</v>
      </c>
      <c r="G344">
        <v>100</v>
      </c>
      <c r="H344">
        <v>100</v>
      </c>
      <c r="I344" s="6">
        <v>7700.5</v>
      </c>
      <c r="N344">
        <v>7700.5</v>
      </c>
      <c r="P344">
        <f t="shared" si="15"/>
        <v>7700.5</v>
      </c>
      <c r="Q344">
        <f t="shared" si="16"/>
        <v>0</v>
      </c>
      <c r="S344">
        <f>VLOOKUP(B:B,'11月奖金'!A:Q,17,0)</f>
        <v>7700.5</v>
      </c>
      <c r="T344">
        <f t="shared" si="17"/>
        <v>0</v>
      </c>
    </row>
    <row r="345" spans="1:20" x14ac:dyDescent="0.2">
      <c r="A345">
        <v>344</v>
      </c>
      <c r="B345">
        <v>9000207</v>
      </c>
      <c r="C345" t="s">
        <v>333</v>
      </c>
      <c r="D345" t="s">
        <v>3218</v>
      </c>
      <c r="E345">
        <v>2.15</v>
      </c>
      <c r="F345">
        <v>100</v>
      </c>
      <c r="G345">
        <v>99</v>
      </c>
      <c r="H345">
        <v>99.3</v>
      </c>
      <c r="I345" s="6">
        <v>3653.56</v>
      </c>
      <c r="N345">
        <v>3653.56</v>
      </c>
      <c r="P345">
        <f t="shared" si="15"/>
        <v>3653.56</v>
      </c>
      <c r="Q345">
        <f t="shared" si="16"/>
        <v>0</v>
      </c>
      <c r="S345">
        <f>VLOOKUP(B:B,'11月奖金'!A:Q,17,0)</f>
        <v>3653.56</v>
      </c>
      <c r="T345">
        <f t="shared" si="17"/>
        <v>0</v>
      </c>
    </row>
    <row r="346" spans="1:20" x14ac:dyDescent="0.2">
      <c r="A346">
        <v>345</v>
      </c>
      <c r="B346">
        <v>9000193</v>
      </c>
      <c r="C346" t="s">
        <v>294</v>
      </c>
      <c r="D346" t="s">
        <v>3220</v>
      </c>
      <c r="E346">
        <v>3.6</v>
      </c>
      <c r="F346">
        <v>100</v>
      </c>
      <c r="G346">
        <v>100</v>
      </c>
      <c r="H346">
        <v>100</v>
      </c>
      <c r="I346" s="6">
        <v>6160.3899999999994</v>
      </c>
      <c r="N346">
        <v>6160.3899999999994</v>
      </c>
      <c r="P346">
        <f t="shared" si="15"/>
        <v>6160.39</v>
      </c>
      <c r="Q346">
        <f t="shared" si="16"/>
        <v>0</v>
      </c>
      <c r="S346">
        <f>VLOOKUP(B:B,'11月奖金'!A:Q,17,0)</f>
        <v>6160.3899999999994</v>
      </c>
      <c r="T346">
        <f t="shared" si="17"/>
        <v>0</v>
      </c>
    </row>
    <row r="347" spans="1:20" x14ac:dyDescent="0.2">
      <c r="A347">
        <v>346</v>
      </c>
      <c r="B347">
        <v>9000208</v>
      </c>
      <c r="C347" t="s">
        <v>336</v>
      </c>
      <c r="D347" t="s">
        <v>3218</v>
      </c>
      <c r="E347">
        <v>2.15</v>
      </c>
      <c r="F347">
        <v>100</v>
      </c>
      <c r="G347">
        <v>100</v>
      </c>
      <c r="H347">
        <v>100</v>
      </c>
      <c r="I347" s="6">
        <v>3679.12</v>
      </c>
      <c r="N347">
        <v>3679.12</v>
      </c>
      <c r="P347">
        <f t="shared" si="15"/>
        <v>3679.12</v>
      </c>
      <c r="Q347">
        <f t="shared" si="16"/>
        <v>0</v>
      </c>
      <c r="S347">
        <f>VLOOKUP(B:B,'11月奖金'!A:Q,17,0)</f>
        <v>3679.12</v>
      </c>
      <c r="T347">
        <f t="shared" si="17"/>
        <v>0</v>
      </c>
    </row>
    <row r="348" spans="1:20" x14ac:dyDescent="0.2">
      <c r="A348">
        <v>347</v>
      </c>
      <c r="B348">
        <v>9000842</v>
      </c>
      <c r="C348" t="s">
        <v>1871</v>
      </c>
      <c r="D348" t="s">
        <v>7682</v>
      </c>
      <c r="E348">
        <v>1.2</v>
      </c>
      <c r="F348">
        <v>100</v>
      </c>
      <c r="G348">
        <v>100</v>
      </c>
      <c r="H348">
        <v>100</v>
      </c>
      <c r="I348" s="6">
        <v>2053.46</v>
      </c>
      <c r="N348">
        <v>2053.46</v>
      </c>
      <c r="P348">
        <f t="shared" si="15"/>
        <v>2053.46</v>
      </c>
      <c r="Q348">
        <f t="shared" si="16"/>
        <v>0</v>
      </c>
      <c r="S348">
        <f>VLOOKUP(B:B,'11月奖金'!A:Q,17,0)</f>
        <v>2053.46</v>
      </c>
      <c r="T348">
        <f t="shared" si="17"/>
        <v>0</v>
      </c>
    </row>
    <row r="349" spans="1:20" x14ac:dyDescent="0.2">
      <c r="A349">
        <v>348</v>
      </c>
      <c r="B349">
        <v>9001147</v>
      </c>
      <c r="C349" t="s">
        <v>3109</v>
      </c>
      <c r="D349" t="s">
        <v>5514</v>
      </c>
      <c r="E349">
        <v>1</v>
      </c>
      <c r="F349">
        <v>100</v>
      </c>
      <c r="G349">
        <v>100</v>
      </c>
      <c r="H349">
        <v>100</v>
      </c>
      <c r="I349" s="6">
        <v>1711.22</v>
      </c>
      <c r="N349">
        <v>1711.22</v>
      </c>
      <c r="P349">
        <f t="shared" si="15"/>
        <v>1711.22</v>
      </c>
      <c r="Q349">
        <f t="shared" si="16"/>
        <v>0</v>
      </c>
      <c r="S349">
        <f>VLOOKUP(B:B,'11月奖金'!A:Q,17,0)</f>
        <v>1711.22</v>
      </c>
      <c r="T349">
        <f t="shared" si="17"/>
        <v>0</v>
      </c>
    </row>
    <row r="350" spans="1:20" x14ac:dyDescent="0.2">
      <c r="A350">
        <v>349</v>
      </c>
      <c r="B350">
        <v>9000837</v>
      </c>
      <c r="C350" t="s">
        <v>1856</v>
      </c>
      <c r="D350" t="s">
        <v>7682</v>
      </c>
      <c r="E350">
        <v>1.2</v>
      </c>
      <c r="F350">
        <v>100</v>
      </c>
      <c r="G350">
        <v>90</v>
      </c>
      <c r="H350">
        <v>92</v>
      </c>
      <c r="I350" s="6">
        <v>1890.3</v>
      </c>
      <c r="N350">
        <v>1890.3</v>
      </c>
      <c r="P350">
        <f t="shared" si="15"/>
        <v>1890.3</v>
      </c>
      <c r="Q350">
        <f t="shared" si="16"/>
        <v>0</v>
      </c>
      <c r="S350">
        <f>VLOOKUP(B:B,'11月奖金'!A:Q,17,0)</f>
        <v>1890.3</v>
      </c>
      <c r="T350">
        <f t="shared" si="17"/>
        <v>0</v>
      </c>
    </row>
    <row r="351" spans="1:20" x14ac:dyDescent="0.2">
      <c r="A351">
        <v>350</v>
      </c>
      <c r="B351">
        <v>9001160</v>
      </c>
      <c r="C351" t="s">
        <v>3144</v>
      </c>
      <c r="D351" t="s">
        <v>5514</v>
      </c>
      <c r="E351">
        <v>1</v>
      </c>
      <c r="F351">
        <v>100</v>
      </c>
      <c r="G351">
        <v>98</v>
      </c>
      <c r="H351">
        <v>98.4</v>
      </c>
      <c r="I351" s="6">
        <v>1684.04</v>
      </c>
      <c r="N351">
        <v>1684.04</v>
      </c>
      <c r="P351">
        <f t="shared" si="15"/>
        <v>1684.04</v>
      </c>
      <c r="Q351">
        <f t="shared" si="16"/>
        <v>0</v>
      </c>
      <c r="S351">
        <f>VLOOKUP(B:B,'11月奖金'!A:Q,17,0)</f>
        <v>1684.04</v>
      </c>
      <c r="T351">
        <f t="shared" si="17"/>
        <v>0</v>
      </c>
    </row>
    <row r="352" spans="1:20" x14ac:dyDescent="0.2">
      <c r="A352">
        <v>351</v>
      </c>
      <c r="B352">
        <v>9000836</v>
      </c>
      <c r="C352" t="s">
        <v>993</v>
      </c>
      <c r="D352" t="s">
        <v>7682</v>
      </c>
      <c r="E352">
        <v>1.2</v>
      </c>
      <c r="F352">
        <v>100</v>
      </c>
      <c r="G352">
        <v>100</v>
      </c>
      <c r="H352">
        <v>100</v>
      </c>
      <c r="I352" s="6">
        <v>2053.46</v>
      </c>
      <c r="N352">
        <v>2053.46</v>
      </c>
      <c r="P352">
        <f t="shared" si="15"/>
        <v>2053.46</v>
      </c>
      <c r="Q352">
        <f t="shared" si="16"/>
        <v>0</v>
      </c>
      <c r="S352">
        <f>VLOOKUP(B:B,'11月奖金'!A:Q,17,0)</f>
        <v>2053.46</v>
      </c>
      <c r="T352">
        <f t="shared" si="17"/>
        <v>0</v>
      </c>
    </row>
    <row r="353" spans="1:20" x14ac:dyDescent="0.2">
      <c r="A353">
        <v>352</v>
      </c>
      <c r="B353">
        <v>9001161</v>
      </c>
      <c r="C353" t="s">
        <v>3146</v>
      </c>
      <c r="D353" t="s">
        <v>5514</v>
      </c>
      <c r="E353">
        <v>1</v>
      </c>
      <c r="F353">
        <v>100</v>
      </c>
      <c r="G353">
        <v>100</v>
      </c>
      <c r="H353">
        <v>100</v>
      </c>
      <c r="I353" s="6">
        <v>1711.22</v>
      </c>
      <c r="N353">
        <v>1711.22</v>
      </c>
      <c r="P353">
        <f t="shared" si="15"/>
        <v>1711.22</v>
      </c>
      <c r="Q353">
        <f t="shared" si="16"/>
        <v>0</v>
      </c>
      <c r="S353">
        <f>VLOOKUP(B:B,'11月奖金'!A:Q,17,0)</f>
        <v>1711.22</v>
      </c>
      <c r="T353">
        <f t="shared" si="17"/>
        <v>0</v>
      </c>
    </row>
    <row r="354" spans="1:20" x14ac:dyDescent="0.2">
      <c r="A354">
        <v>353</v>
      </c>
      <c r="B354">
        <v>9000123</v>
      </c>
      <c r="C354" t="s">
        <v>98</v>
      </c>
      <c r="D354" t="s">
        <v>3167</v>
      </c>
      <c r="E354">
        <v>0</v>
      </c>
      <c r="F354">
        <v>99.91</v>
      </c>
      <c r="H354">
        <v>99.46</v>
      </c>
      <c r="I354" s="6">
        <v>9016.59</v>
      </c>
      <c r="N354">
        <v>9016.59</v>
      </c>
      <c r="P354">
        <f t="shared" si="15"/>
        <v>9016.59</v>
      </c>
      <c r="Q354">
        <f t="shared" si="16"/>
        <v>0</v>
      </c>
      <c r="S354">
        <f>VLOOKUP(B:B,'11月奖金'!A:Q,17,0)</f>
        <v>9016.59</v>
      </c>
      <c r="T354">
        <f t="shared" si="17"/>
        <v>0</v>
      </c>
    </row>
    <row r="355" spans="1:20" x14ac:dyDescent="0.2">
      <c r="A355">
        <v>354</v>
      </c>
      <c r="B355">
        <v>9000611</v>
      </c>
      <c r="C355" t="s">
        <v>1203</v>
      </c>
      <c r="D355" t="s">
        <v>3217</v>
      </c>
      <c r="E355">
        <v>4.5</v>
      </c>
      <c r="F355">
        <v>100</v>
      </c>
      <c r="G355">
        <v>100</v>
      </c>
      <c r="H355">
        <v>100</v>
      </c>
      <c r="I355" s="6">
        <v>7780.87</v>
      </c>
      <c r="N355">
        <v>7780.87</v>
      </c>
      <c r="P355">
        <f t="shared" si="15"/>
        <v>7780.87</v>
      </c>
      <c r="Q355">
        <f t="shared" si="16"/>
        <v>0</v>
      </c>
      <c r="S355">
        <f>VLOOKUP(B:B,'11月奖金'!A:Q,17,0)</f>
        <v>7780.87</v>
      </c>
      <c r="T355">
        <f t="shared" si="17"/>
        <v>0</v>
      </c>
    </row>
    <row r="356" spans="1:20" x14ac:dyDescent="0.2">
      <c r="A356">
        <v>355</v>
      </c>
      <c r="B356">
        <v>9000198</v>
      </c>
      <c r="C356" t="s">
        <v>306</v>
      </c>
      <c r="D356" t="s">
        <v>3218</v>
      </c>
      <c r="E356">
        <v>2.15</v>
      </c>
      <c r="F356">
        <v>100</v>
      </c>
      <c r="G356">
        <v>99.5</v>
      </c>
      <c r="H356">
        <v>99.649999999999991</v>
      </c>
      <c r="I356" s="6">
        <v>3704.52</v>
      </c>
      <c r="N356">
        <v>3704.52</v>
      </c>
      <c r="P356">
        <f t="shared" si="15"/>
        <v>3704.52</v>
      </c>
      <c r="Q356">
        <f t="shared" si="16"/>
        <v>0</v>
      </c>
      <c r="S356">
        <f>VLOOKUP(B:B,'11月奖金'!A:Q,17,0)</f>
        <v>3704.52</v>
      </c>
      <c r="T356">
        <f t="shared" si="17"/>
        <v>0</v>
      </c>
    </row>
    <row r="357" spans="1:20" x14ac:dyDescent="0.2">
      <c r="A357">
        <v>356</v>
      </c>
      <c r="B357">
        <v>9000202</v>
      </c>
      <c r="C357" t="s">
        <v>318</v>
      </c>
      <c r="D357" t="s">
        <v>3218</v>
      </c>
      <c r="E357">
        <v>2.15</v>
      </c>
      <c r="F357">
        <v>100</v>
      </c>
      <c r="G357">
        <v>99.5</v>
      </c>
      <c r="H357">
        <v>99.649999999999991</v>
      </c>
      <c r="I357" s="6">
        <v>3704.52</v>
      </c>
      <c r="N357">
        <v>3704.52</v>
      </c>
      <c r="P357">
        <f t="shared" si="15"/>
        <v>3704.52</v>
      </c>
      <c r="Q357">
        <f t="shared" si="16"/>
        <v>0</v>
      </c>
      <c r="S357">
        <f>VLOOKUP(B:B,'11月奖金'!A:Q,17,0)</f>
        <v>3704.52</v>
      </c>
      <c r="T357">
        <f t="shared" si="17"/>
        <v>0</v>
      </c>
    </row>
    <row r="358" spans="1:20" x14ac:dyDescent="0.2">
      <c r="A358">
        <v>357</v>
      </c>
      <c r="B358">
        <v>9000206</v>
      </c>
      <c r="C358" t="s">
        <v>330</v>
      </c>
      <c r="D358" t="s">
        <v>7683</v>
      </c>
      <c r="E358">
        <v>1.65</v>
      </c>
      <c r="F358">
        <v>100</v>
      </c>
      <c r="G358">
        <v>100</v>
      </c>
      <c r="H358">
        <v>100</v>
      </c>
      <c r="I358" s="6">
        <v>2852.99</v>
      </c>
      <c r="N358">
        <v>2852.99</v>
      </c>
      <c r="P358">
        <f t="shared" si="15"/>
        <v>2852.99</v>
      </c>
      <c r="Q358">
        <f t="shared" si="16"/>
        <v>0</v>
      </c>
      <c r="S358">
        <f>VLOOKUP(B:B,'11月奖金'!A:Q,17,0)</f>
        <v>2852.99</v>
      </c>
      <c r="T358">
        <f t="shared" si="17"/>
        <v>0</v>
      </c>
    </row>
    <row r="359" spans="1:20" x14ac:dyDescent="0.2">
      <c r="A359">
        <v>358</v>
      </c>
      <c r="B359">
        <v>9000210</v>
      </c>
      <c r="C359" t="s">
        <v>339</v>
      </c>
      <c r="D359" t="s">
        <v>3219</v>
      </c>
      <c r="E359">
        <v>3.6</v>
      </c>
      <c r="F359">
        <v>99.8</v>
      </c>
      <c r="G359">
        <v>99.5</v>
      </c>
      <c r="H359">
        <v>99.62</v>
      </c>
      <c r="I359" s="6">
        <v>6201.04</v>
      </c>
      <c r="N359">
        <v>6201.04</v>
      </c>
      <c r="P359">
        <f t="shared" si="15"/>
        <v>6201.04</v>
      </c>
      <c r="Q359">
        <f t="shared" si="16"/>
        <v>0</v>
      </c>
      <c r="S359">
        <f>VLOOKUP(B:B,'11月奖金'!A:Q,17,0)</f>
        <v>6201.04</v>
      </c>
      <c r="T359">
        <f t="shared" si="17"/>
        <v>0</v>
      </c>
    </row>
    <row r="360" spans="1:20" x14ac:dyDescent="0.2">
      <c r="A360">
        <v>359</v>
      </c>
      <c r="B360">
        <v>9000203</v>
      </c>
      <c r="C360" t="s">
        <v>321</v>
      </c>
      <c r="D360" t="s">
        <v>7683</v>
      </c>
      <c r="E360">
        <v>1.65</v>
      </c>
      <c r="F360">
        <v>99.8</v>
      </c>
      <c r="G360">
        <v>99.5</v>
      </c>
      <c r="H360">
        <v>99.589999999999989</v>
      </c>
      <c r="I360" s="6">
        <v>2841.29</v>
      </c>
      <c r="N360">
        <v>2841.29</v>
      </c>
      <c r="P360">
        <f t="shared" si="15"/>
        <v>2841.29</v>
      </c>
      <c r="Q360">
        <f t="shared" si="16"/>
        <v>0</v>
      </c>
      <c r="S360">
        <f>VLOOKUP(B:B,'11月奖金'!A:Q,17,0)</f>
        <v>2841.29</v>
      </c>
      <c r="T360">
        <f t="shared" si="17"/>
        <v>0</v>
      </c>
    </row>
    <row r="361" spans="1:20" x14ac:dyDescent="0.2">
      <c r="A361">
        <v>360</v>
      </c>
      <c r="B361">
        <v>9000199</v>
      </c>
      <c r="C361" t="s">
        <v>309</v>
      </c>
      <c r="D361" t="s">
        <v>7683</v>
      </c>
      <c r="E361">
        <v>1.65</v>
      </c>
      <c r="F361">
        <v>99.8</v>
      </c>
      <c r="G361">
        <v>100</v>
      </c>
      <c r="H361">
        <v>99.94</v>
      </c>
      <c r="I361" s="6">
        <v>2851.27</v>
      </c>
      <c r="N361">
        <v>2851.27</v>
      </c>
      <c r="P361">
        <f t="shared" si="15"/>
        <v>2851.27</v>
      </c>
      <c r="Q361">
        <f t="shared" si="16"/>
        <v>0</v>
      </c>
      <c r="S361">
        <f>VLOOKUP(B:B,'11月奖金'!A:Q,17,0)</f>
        <v>2851.27</v>
      </c>
      <c r="T361">
        <f t="shared" si="17"/>
        <v>0</v>
      </c>
    </row>
    <row r="362" spans="1:20" x14ac:dyDescent="0.2">
      <c r="A362">
        <v>361</v>
      </c>
      <c r="B362">
        <v>9000840</v>
      </c>
      <c r="C362" t="s">
        <v>1865</v>
      </c>
      <c r="D362" t="s">
        <v>7683</v>
      </c>
      <c r="E362">
        <v>1.65</v>
      </c>
      <c r="F362">
        <v>99.8</v>
      </c>
      <c r="G362">
        <v>100</v>
      </c>
      <c r="H362">
        <v>99.94</v>
      </c>
      <c r="I362" s="6">
        <v>2851.27</v>
      </c>
      <c r="N362">
        <v>2851.27</v>
      </c>
      <c r="P362">
        <f t="shared" si="15"/>
        <v>2851.27</v>
      </c>
      <c r="Q362">
        <f t="shared" si="16"/>
        <v>0</v>
      </c>
      <c r="S362">
        <f>VLOOKUP(B:B,'11月奖金'!A:Q,17,0)</f>
        <v>2851.27</v>
      </c>
      <c r="T362">
        <f t="shared" si="17"/>
        <v>0</v>
      </c>
    </row>
    <row r="363" spans="1:20" x14ac:dyDescent="0.2">
      <c r="A363">
        <v>362</v>
      </c>
      <c r="B363">
        <v>9000841</v>
      </c>
      <c r="C363" t="s">
        <v>1868</v>
      </c>
      <c r="D363" t="s">
        <v>7683</v>
      </c>
      <c r="E363">
        <v>1.65</v>
      </c>
      <c r="F363">
        <v>99.8</v>
      </c>
      <c r="G363">
        <v>100</v>
      </c>
      <c r="H363">
        <v>99.94</v>
      </c>
      <c r="I363" s="6">
        <v>2851.27</v>
      </c>
      <c r="N363">
        <v>2851.27</v>
      </c>
      <c r="P363">
        <f t="shared" si="15"/>
        <v>2851.27</v>
      </c>
      <c r="Q363">
        <f t="shared" si="16"/>
        <v>0</v>
      </c>
      <c r="S363">
        <f>VLOOKUP(B:B,'11月奖金'!A:Q,17,0)</f>
        <v>2851.27</v>
      </c>
      <c r="T363">
        <f t="shared" si="17"/>
        <v>0</v>
      </c>
    </row>
    <row r="364" spans="1:20" x14ac:dyDescent="0.2">
      <c r="A364">
        <v>363</v>
      </c>
      <c r="B364">
        <v>9000195</v>
      </c>
      <c r="C364" t="s">
        <v>300</v>
      </c>
      <c r="D364" t="s">
        <v>3220</v>
      </c>
      <c r="E364">
        <v>3.6</v>
      </c>
      <c r="F364">
        <v>99.6</v>
      </c>
      <c r="G364">
        <v>100</v>
      </c>
      <c r="H364">
        <v>99.84</v>
      </c>
      <c r="I364" s="6">
        <v>6214.74</v>
      </c>
      <c r="N364">
        <v>6214.74</v>
      </c>
      <c r="P364">
        <f t="shared" si="15"/>
        <v>6214.74</v>
      </c>
      <c r="Q364">
        <f t="shared" si="16"/>
        <v>0</v>
      </c>
      <c r="S364">
        <f>VLOOKUP(B:B,'11月奖金'!A:Q,17,0)</f>
        <v>6214.74</v>
      </c>
      <c r="T364">
        <f t="shared" si="17"/>
        <v>0</v>
      </c>
    </row>
    <row r="365" spans="1:20" x14ac:dyDescent="0.2">
      <c r="A365">
        <v>364</v>
      </c>
      <c r="B365">
        <v>9000538</v>
      </c>
      <c r="C365" t="s">
        <v>993</v>
      </c>
      <c r="D365" t="s">
        <v>3220</v>
      </c>
      <c r="E365">
        <v>3.6</v>
      </c>
      <c r="F365">
        <v>99.6</v>
      </c>
      <c r="G365">
        <v>99.5</v>
      </c>
      <c r="H365">
        <v>99.539999999999992</v>
      </c>
      <c r="I365" s="6">
        <v>6196.06</v>
      </c>
      <c r="N365">
        <v>6196.06</v>
      </c>
      <c r="P365">
        <f t="shared" si="15"/>
        <v>6196.06</v>
      </c>
      <c r="Q365">
        <f t="shared" si="16"/>
        <v>0</v>
      </c>
      <c r="S365">
        <f>VLOOKUP(B:B,'11月奖金'!A:Q,17,0)</f>
        <v>6196.06</v>
      </c>
      <c r="T365">
        <f t="shared" si="17"/>
        <v>0</v>
      </c>
    </row>
    <row r="366" spans="1:20" x14ac:dyDescent="0.2">
      <c r="A366">
        <v>365</v>
      </c>
      <c r="B366">
        <v>9000205</v>
      </c>
      <c r="C366" t="s">
        <v>327</v>
      </c>
      <c r="D366" t="s">
        <v>3220</v>
      </c>
      <c r="E366">
        <v>3.6</v>
      </c>
      <c r="F366">
        <v>99.6</v>
      </c>
      <c r="G366">
        <v>99.5</v>
      </c>
      <c r="H366">
        <v>99.539999999999992</v>
      </c>
      <c r="I366" s="6">
        <v>6196.06</v>
      </c>
      <c r="N366">
        <v>6196.06</v>
      </c>
      <c r="P366">
        <f t="shared" si="15"/>
        <v>6196.06</v>
      </c>
      <c r="Q366">
        <f t="shared" si="16"/>
        <v>0</v>
      </c>
      <c r="S366">
        <f>VLOOKUP(B:B,'11月奖金'!A:Q,17,0)</f>
        <v>6196.06</v>
      </c>
      <c r="T366">
        <f t="shared" si="17"/>
        <v>0</v>
      </c>
    </row>
    <row r="367" spans="1:20" x14ac:dyDescent="0.2">
      <c r="A367">
        <v>366</v>
      </c>
      <c r="B367">
        <v>9000835</v>
      </c>
      <c r="C367" t="s">
        <v>1851</v>
      </c>
      <c r="D367" t="s">
        <v>7712</v>
      </c>
      <c r="E367">
        <v>1</v>
      </c>
      <c r="F367">
        <v>99.6</v>
      </c>
      <c r="G367">
        <v>99</v>
      </c>
      <c r="H367">
        <v>99.12</v>
      </c>
      <c r="I367" s="6">
        <v>1713.87</v>
      </c>
      <c r="N367">
        <v>1713.87</v>
      </c>
      <c r="P367">
        <f t="shared" si="15"/>
        <v>1713.87</v>
      </c>
      <c r="Q367">
        <f t="shared" si="16"/>
        <v>0</v>
      </c>
      <c r="S367">
        <f>VLOOKUP(B:B,'11月奖金'!A:Q,17,0)</f>
        <v>1713.87</v>
      </c>
      <c r="T367">
        <f t="shared" si="17"/>
        <v>0</v>
      </c>
    </row>
    <row r="368" spans="1:20" x14ac:dyDescent="0.2">
      <c r="A368">
        <v>367</v>
      </c>
      <c r="B368">
        <v>9000850</v>
      </c>
      <c r="C368" t="s">
        <v>1895</v>
      </c>
      <c r="D368" t="s">
        <v>6093</v>
      </c>
      <c r="E368">
        <v>1.2</v>
      </c>
      <c r="F368">
        <v>99.6</v>
      </c>
      <c r="G368">
        <v>99</v>
      </c>
      <c r="H368">
        <v>99.12</v>
      </c>
      <c r="I368" s="6">
        <v>2056.64</v>
      </c>
      <c r="N368">
        <v>2056.64</v>
      </c>
      <c r="P368">
        <f t="shared" si="15"/>
        <v>2056.64</v>
      </c>
      <c r="Q368">
        <f t="shared" si="16"/>
        <v>0</v>
      </c>
      <c r="S368">
        <f>VLOOKUP(B:B,'11月奖金'!A:Q,17,0)</f>
        <v>2056.64</v>
      </c>
      <c r="T368">
        <f t="shared" si="17"/>
        <v>0</v>
      </c>
    </row>
    <row r="369" spans="1:20" x14ac:dyDescent="0.2">
      <c r="A369">
        <v>368</v>
      </c>
      <c r="B369">
        <v>9000848</v>
      </c>
      <c r="C369" t="s">
        <v>1889</v>
      </c>
      <c r="D369" t="s">
        <v>7712</v>
      </c>
      <c r="E369">
        <v>1</v>
      </c>
      <c r="F369">
        <v>99.6</v>
      </c>
      <c r="G369">
        <v>99.5</v>
      </c>
      <c r="H369">
        <v>99.52000000000001</v>
      </c>
      <c r="I369" s="6">
        <v>1720.78</v>
      </c>
      <c r="N369">
        <v>1720.78</v>
      </c>
      <c r="P369">
        <f t="shared" si="15"/>
        <v>1720.78</v>
      </c>
      <c r="Q369">
        <f t="shared" si="16"/>
        <v>0</v>
      </c>
      <c r="S369">
        <f>VLOOKUP(B:B,'11月奖金'!A:Q,17,0)</f>
        <v>1720.78</v>
      </c>
      <c r="T369">
        <f t="shared" si="17"/>
        <v>0</v>
      </c>
    </row>
    <row r="370" spans="1:20" x14ac:dyDescent="0.2">
      <c r="A370">
        <v>369</v>
      </c>
      <c r="B370">
        <v>9000832</v>
      </c>
      <c r="C370" t="s">
        <v>1842</v>
      </c>
      <c r="D370" t="s">
        <v>6093</v>
      </c>
      <c r="E370">
        <v>1.2</v>
      </c>
      <c r="F370">
        <v>99.6</v>
      </c>
      <c r="G370">
        <v>99.5</v>
      </c>
      <c r="H370">
        <v>99.52000000000001</v>
      </c>
      <c r="I370" s="6">
        <v>2064.94</v>
      </c>
      <c r="N370">
        <v>2064.94</v>
      </c>
      <c r="P370">
        <f t="shared" si="15"/>
        <v>2064.94</v>
      </c>
      <c r="Q370">
        <f t="shared" si="16"/>
        <v>0</v>
      </c>
      <c r="S370">
        <f>VLOOKUP(B:B,'11月奖金'!A:Q,17,0)</f>
        <v>2064.94</v>
      </c>
      <c r="T370">
        <f t="shared" si="17"/>
        <v>0</v>
      </c>
    </row>
    <row r="371" spans="1:20" x14ac:dyDescent="0.2">
      <c r="A371">
        <v>370</v>
      </c>
      <c r="B371">
        <v>9000849</v>
      </c>
      <c r="C371" t="s">
        <v>1892</v>
      </c>
      <c r="D371" t="s">
        <v>7712</v>
      </c>
      <c r="E371">
        <v>1</v>
      </c>
      <c r="F371">
        <v>99.6</v>
      </c>
      <c r="G371">
        <v>99.5</v>
      </c>
      <c r="H371">
        <v>99.52000000000001</v>
      </c>
      <c r="I371" s="6">
        <v>1720.78</v>
      </c>
      <c r="N371">
        <v>1720.78</v>
      </c>
      <c r="P371">
        <f t="shared" si="15"/>
        <v>1720.78</v>
      </c>
      <c r="Q371">
        <f t="shared" si="16"/>
        <v>0</v>
      </c>
      <c r="S371">
        <f>VLOOKUP(B:B,'11月奖金'!A:Q,17,0)</f>
        <v>1720.78</v>
      </c>
      <c r="T371">
        <f t="shared" si="17"/>
        <v>0</v>
      </c>
    </row>
    <row r="372" spans="1:20" x14ac:dyDescent="0.2">
      <c r="A372">
        <v>371</v>
      </c>
      <c r="B372">
        <v>9000845</v>
      </c>
      <c r="C372" t="s">
        <v>1880</v>
      </c>
      <c r="D372" t="s">
        <v>6093</v>
      </c>
      <c r="E372">
        <v>1.2</v>
      </c>
      <c r="F372">
        <v>99.6</v>
      </c>
      <c r="G372">
        <v>99.5</v>
      </c>
      <c r="H372">
        <v>99.52000000000001</v>
      </c>
      <c r="I372" s="6">
        <v>2064.94</v>
      </c>
      <c r="N372">
        <v>2064.94</v>
      </c>
      <c r="P372">
        <f t="shared" si="15"/>
        <v>2064.94</v>
      </c>
      <c r="Q372">
        <f t="shared" si="16"/>
        <v>0</v>
      </c>
      <c r="S372">
        <f>VLOOKUP(B:B,'11月奖金'!A:Q,17,0)</f>
        <v>2064.94</v>
      </c>
      <c r="T372">
        <f t="shared" si="17"/>
        <v>0</v>
      </c>
    </row>
    <row r="373" spans="1:20" x14ac:dyDescent="0.2">
      <c r="A373">
        <v>372</v>
      </c>
      <c r="B373">
        <v>9000833</v>
      </c>
      <c r="C373" t="s">
        <v>1845</v>
      </c>
      <c r="D373" t="s">
        <v>6093</v>
      </c>
      <c r="E373">
        <v>1.2</v>
      </c>
      <c r="F373">
        <v>99.6</v>
      </c>
      <c r="G373">
        <v>99.5</v>
      </c>
      <c r="H373">
        <v>99.52000000000001</v>
      </c>
      <c r="I373" s="6">
        <v>2064.94</v>
      </c>
      <c r="N373">
        <v>2064.94</v>
      </c>
      <c r="P373">
        <f t="shared" si="15"/>
        <v>2064.94</v>
      </c>
      <c r="Q373">
        <f t="shared" si="16"/>
        <v>0</v>
      </c>
      <c r="S373">
        <f>VLOOKUP(B:B,'11月奖金'!A:Q,17,0)</f>
        <v>2064.94</v>
      </c>
      <c r="T373">
        <f t="shared" si="17"/>
        <v>0</v>
      </c>
    </row>
    <row r="374" spans="1:20" x14ac:dyDescent="0.2">
      <c r="A374">
        <v>373</v>
      </c>
      <c r="B374">
        <v>9000853</v>
      </c>
      <c r="C374" t="s">
        <v>1904</v>
      </c>
      <c r="D374" t="s">
        <v>6093</v>
      </c>
      <c r="E374">
        <v>1.2</v>
      </c>
      <c r="F374">
        <v>99.6</v>
      </c>
      <c r="G374">
        <v>99.5</v>
      </c>
      <c r="H374">
        <v>99.52000000000001</v>
      </c>
      <c r="I374" s="6">
        <v>2064.94</v>
      </c>
      <c r="N374">
        <v>2064.94</v>
      </c>
      <c r="P374">
        <f t="shared" si="15"/>
        <v>2064.94</v>
      </c>
      <c r="Q374">
        <f t="shared" si="16"/>
        <v>0</v>
      </c>
      <c r="S374">
        <f>VLOOKUP(B:B,'11月奖金'!A:Q,17,0)</f>
        <v>2064.94</v>
      </c>
      <c r="T374">
        <f t="shared" si="17"/>
        <v>0</v>
      </c>
    </row>
    <row r="375" spans="1:20" x14ac:dyDescent="0.2">
      <c r="A375">
        <v>374</v>
      </c>
      <c r="B375">
        <v>9000861</v>
      </c>
      <c r="C375" t="s">
        <v>1928</v>
      </c>
      <c r="D375" t="s">
        <v>7712</v>
      </c>
      <c r="E375">
        <v>1</v>
      </c>
      <c r="F375">
        <v>99.6</v>
      </c>
      <c r="G375">
        <v>99.5</v>
      </c>
      <c r="H375">
        <v>99.52000000000001</v>
      </c>
      <c r="I375" s="6">
        <v>1720.78</v>
      </c>
      <c r="N375">
        <v>1720.78</v>
      </c>
      <c r="P375">
        <f t="shared" si="15"/>
        <v>1720.78</v>
      </c>
      <c r="Q375">
        <f t="shared" si="16"/>
        <v>0</v>
      </c>
      <c r="S375">
        <f>VLOOKUP(B:B,'11月奖金'!A:Q,17,0)</f>
        <v>1720.78</v>
      </c>
      <c r="T375">
        <f t="shared" si="17"/>
        <v>0</v>
      </c>
    </row>
    <row r="376" spans="1:20" x14ac:dyDescent="0.2">
      <c r="A376">
        <v>375</v>
      </c>
      <c r="B376">
        <v>9000852</v>
      </c>
      <c r="C376" t="s">
        <v>1901</v>
      </c>
      <c r="D376" t="s">
        <v>6093</v>
      </c>
      <c r="E376">
        <v>1.2</v>
      </c>
      <c r="F376">
        <v>99.6</v>
      </c>
      <c r="G376">
        <v>99.5</v>
      </c>
      <c r="H376">
        <v>99.52000000000001</v>
      </c>
      <c r="I376" s="6">
        <v>2064.94</v>
      </c>
      <c r="N376">
        <v>2064.94</v>
      </c>
      <c r="P376">
        <f t="shared" si="15"/>
        <v>2064.94</v>
      </c>
      <c r="Q376">
        <f t="shared" si="16"/>
        <v>0</v>
      </c>
      <c r="S376">
        <f>VLOOKUP(B:B,'11月奖金'!A:Q,17,0)</f>
        <v>2064.94</v>
      </c>
      <c r="T376">
        <f t="shared" si="17"/>
        <v>0</v>
      </c>
    </row>
    <row r="377" spans="1:20" x14ac:dyDescent="0.2">
      <c r="A377">
        <v>376</v>
      </c>
      <c r="B377">
        <v>9000856</v>
      </c>
      <c r="C377" t="s">
        <v>1913</v>
      </c>
      <c r="D377" t="s">
        <v>6093</v>
      </c>
      <c r="E377">
        <v>1.2</v>
      </c>
      <c r="F377">
        <v>99.6</v>
      </c>
      <c r="G377">
        <v>99.5</v>
      </c>
      <c r="H377">
        <v>99.52000000000001</v>
      </c>
      <c r="I377" s="6">
        <v>2064.94</v>
      </c>
      <c r="N377">
        <v>2064.94</v>
      </c>
      <c r="P377">
        <f t="shared" si="15"/>
        <v>2064.94</v>
      </c>
      <c r="Q377">
        <f t="shared" si="16"/>
        <v>0</v>
      </c>
      <c r="S377">
        <f>VLOOKUP(B:B,'11月奖金'!A:Q,17,0)</f>
        <v>2064.94</v>
      </c>
      <c r="T377">
        <f t="shared" si="17"/>
        <v>0</v>
      </c>
    </row>
    <row r="378" spans="1:20" x14ac:dyDescent="0.2">
      <c r="A378">
        <v>377</v>
      </c>
      <c r="B378">
        <v>9000834</v>
      </c>
      <c r="C378" t="s">
        <v>1848</v>
      </c>
      <c r="D378" t="s">
        <v>6093</v>
      </c>
      <c r="E378">
        <v>1.2</v>
      </c>
      <c r="F378">
        <v>99.6</v>
      </c>
      <c r="G378">
        <v>99.5</v>
      </c>
      <c r="H378">
        <v>99.52000000000001</v>
      </c>
      <c r="I378" s="6">
        <v>2064.94</v>
      </c>
      <c r="N378">
        <v>2064.94</v>
      </c>
      <c r="P378">
        <f t="shared" si="15"/>
        <v>2064.94</v>
      </c>
      <c r="Q378">
        <f t="shared" si="16"/>
        <v>0</v>
      </c>
      <c r="S378">
        <f>VLOOKUP(B:B,'11月奖金'!A:Q,17,0)</f>
        <v>2064.94</v>
      </c>
      <c r="T378">
        <f t="shared" si="17"/>
        <v>0</v>
      </c>
    </row>
    <row r="379" spans="1:20" x14ac:dyDescent="0.2">
      <c r="A379">
        <v>378</v>
      </c>
      <c r="B379">
        <v>9000854</v>
      </c>
      <c r="C379" t="s">
        <v>1907</v>
      </c>
      <c r="D379" t="s">
        <v>6093</v>
      </c>
      <c r="E379">
        <v>1.2</v>
      </c>
      <c r="F379">
        <v>99.6</v>
      </c>
      <c r="G379">
        <v>99.5</v>
      </c>
      <c r="H379">
        <v>99.52000000000001</v>
      </c>
      <c r="I379" s="6">
        <v>2064.94</v>
      </c>
      <c r="N379">
        <v>2064.94</v>
      </c>
      <c r="P379">
        <f t="shared" si="15"/>
        <v>2064.94</v>
      </c>
      <c r="Q379">
        <f t="shared" si="16"/>
        <v>0</v>
      </c>
      <c r="S379">
        <f>VLOOKUP(B:B,'11月奖金'!A:Q,17,0)</f>
        <v>2064.94</v>
      </c>
      <c r="T379">
        <f t="shared" si="17"/>
        <v>0</v>
      </c>
    </row>
    <row r="380" spans="1:20" x14ac:dyDescent="0.2">
      <c r="A380">
        <v>379</v>
      </c>
      <c r="B380">
        <v>9000846</v>
      </c>
      <c r="C380" t="s">
        <v>1883</v>
      </c>
      <c r="D380" t="s">
        <v>6093</v>
      </c>
      <c r="E380">
        <v>1.2</v>
      </c>
      <c r="F380">
        <v>99.6</v>
      </c>
      <c r="G380">
        <v>99</v>
      </c>
      <c r="H380">
        <v>99.12</v>
      </c>
      <c r="I380" s="6">
        <v>2056.64</v>
      </c>
      <c r="N380">
        <v>2056.64</v>
      </c>
      <c r="P380">
        <f t="shared" si="15"/>
        <v>2056.64</v>
      </c>
      <c r="Q380">
        <f t="shared" si="16"/>
        <v>0</v>
      </c>
      <c r="S380">
        <f>VLOOKUP(B:B,'11月奖金'!A:Q,17,0)</f>
        <v>2056.64</v>
      </c>
      <c r="T380">
        <f t="shared" si="17"/>
        <v>0</v>
      </c>
    </row>
    <row r="381" spans="1:20" x14ac:dyDescent="0.2">
      <c r="A381">
        <v>380</v>
      </c>
      <c r="B381">
        <v>9000855</v>
      </c>
      <c r="C381" t="s">
        <v>1910</v>
      </c>
      <c r="D381" t="s">
        <v>6093</v>
      </c>
      <c r="E381">
        <v>1.2</v>
      </c>
      <c r="F381">
        <v>99.6</v>
      </c>
      <c r="G381">
        <v>99.5</v>
      </c>
      <c r="H381">
        <v>99.52000000000001</v>
      </c>
      <c r="I381" s="6">
        <v>2064.94</v>
      </c>
      <c r="N381">
        <v>2064.94</v>
      </c>
      <c r="P381">
        <f t="shared" si="15"/>
        <v>2064.94</v>
      </c>
      <c r="Q381">
        <f t="shared" si="16"/>
        <v>0</v>
      </c>
      <c r="S381">
        <f>VLOOKUP(B:B,'11月奖金'!A:Q,17,0)</f>
        <v>2064.94</v>
      </c>
      <c r="T381">
        <f t="shared" si="17"/>
        <v>0</v>
      </c>
    </row>
    <row r="382" spans="1:20" x14ac:dyDescent="0.2">
      <c r="A382">
        <v>381</v>
      </c>
      <c r="B382">
        <v>9001144</v>
      </c>
      <c r="C382" t="s">
        <v>364</v>
      </c>
      <c r="D382" t="s">
        <v>7712</v>
      </c>
      <c r="E382">
        <v>1</v>
      </c>
      <c r="F382">
        <v>99.6</v>
      </c>
      <c r="G382">
        <v>99.5</v>
      </c>
      <c r="H382">
        <v>99.52000000000001</v>
      </c>
      <c r="I382" s="6">
        <v>1720.78</v>
      </c>
      <c r="N382">
        <v>1720.78</v>
      </c>
      <c r="P382">
        <f t="shared" si="15"/>
        <v>1720.78</v>
      </c>
      <c r="Q382">
        <f t="shared" si="16"/>
        <v>0</v>
      </c>
      <c r="S382">
        <f>VLOOKUP(B:B,'11月奖金'!A:Q,17,0)</f>
        <v>1720.78</v>
      </c>
      <c r="T382">
        <f t="shared" si="17"/>
        <v>0</v>
      </c>
    </row>
    <row r="383" spans="1:20" x14ac:dyDescent="0.2">
      <c r="A383">
        <v>382</v>
      </c>
      <c r="B383">
        <v>9001146</v>
      </c>
      <c r="C383" t="s">
        <v>1283</v>
      </c>
      <c r="D383" t="s">
        <v>7712</v>
      </c>
      <c r="E383">
        <v>1</v>
      </c>
      <c r="F383">
        <v>99.6</v>
      </c>
      <c r="G383">
        <v>99.5</v>
      </c>
      <c r="H383">
        <v>99.52000000000001</v>
      </c>
      <c r="I383" s="6">
        <v>1720.78</v>
      </c>
      <c r="N383">
        <v>1720.78</v>
      </c>
      <c r="P383">
        <f t="shared" si="15"/>
        <v>1720.78</v>
      </c>
      <c r="Q383">
        <f t="shared" si="16"/>
        <v>0</v>
      </c>
      <c r="S383">
        <f>VLOOKUP(B:B,'11月奖金'!A:Q,17,0)</f>
        <v>1720.78</v>
      </c>
      <c r="T383">
        <f t="shared" si="17"/>
        <v>0</v>
      </c>
    </row>
    <row r="384" spans="1:20" x14ac:dyDescent="0.2">
      <c r="A384">
        <v>383</v>
      </c>
      <c r="B384">
        <v>9001155</v>
      </c>
      <c r="C384" t="s">
        <v>3130</v>
      </c>
      <c r="D384" t="s">
        <v>7712</v>
      </c>
      <c r="E384">
        <v>1</v>
      </c>
      <c r="F384">
        <v>99.6</v>
      </c>
      <c r="G384">
        <v>99.5</v>
      </c>
      <c r="H384">
        <v>99.52000000000001</v>
      </c>
      <c r="I384" s="6">
        <v>1720.78</v>
      </c>
      <c r="N384">
        <v>1720.78</v>
      </c>
      <c r="P384">
        <f t="shared" si="15"/>
        <v>1720.78</v>
      </c>
      <c r="Q384">
        <f t="shared" si="16"/>
        <v>0</v>
      </c>
      <c r="S384">
        <f>VLOOKUP(B:B,'11月奖金'!A:Q,17,0)</f>
        <v>1720.78</v>
      </c>
      <c r="T384">
        <f t="shared" si="17"/>
        <v>0</v>
      </c>
    </row>
    <row r="385" spans="1:20" x14ac:dyDescent="0.2">
      <c r="A385">
        <v>384</v>
      </c>
      <c r="B385">
        <v>9001152</v>
      </c>
      <c r="C385" t="s">
        <v>3121</v>
      </c>
      <c r="D385" t="s">
        <v>7712</v>
      </c>
      <c r="E385">
        <v>1</v>
      </c>
      <c r="F385">
        <v>99.6</v>
      </c>
      <c r="G385">
        <v>99.5</v>
      </c>
      <c r="H385">
        <v>99.52000000000001</v>
      </c>
      <c r="I385" s="6">
        <v>1720.78</v>
      </c>
      <c r="N385">
        <v>1720.78</v>
      </c>
      <c r="P385">
        <f t="shared" si="15"/>
        <v>1720.78</v>
      </c>
      <c r="Q385">
        <f t="shared" si="16"/>
        <v>0</v>
      </c>
      <c r="S385">
        <f>VLOOKUP(B:B,'11月奖金'!A:Q,17,0)</f>
        <v>1720.78</v>
      </c>
      <c r="T385">
        <f t="shared" si="17"/>
        <v>0</v>
      </c>
    </row>
    <row r="386" spans="1:20" x14ac:dyDescent="0.2">
      <c r="A386">
        <v>385</v>
      </c>
      <c r="B386">
        <v>9001154</v>
      </c>
      <c r="C386" t="s">
        <v>3127</v>
      </c>
      <c r="D386" t="s">
        <v>7712</v>
      </c>
      <c r="E386">
        <v>1</v>
      </c>
      <c r="F386">
        <v>99.6</v>
      </c>
      <c r="G386">
        <v>99.5</v>
      </c>
      <c r="H386">
        <v>99.52000000000001</v>
      </c>
      <c r="I386" s="6">
        <v>1720.78</v>
      </c>
      <c r="N386">
        <v>1720.78</v>
      </c>
      <c r="P386">
        <f t="shared" si="15"/>
        <v>1720.78</v>
      </c>
      <c r="Q386">
        <f t="shared" si="16"/>
        <v>0</v>
      </c>
      <c r="S386">
        <f>VLOOKUP(B:B,'11月奖金'!A:Q,17,0)</f>
        <v>1720.78</v>
      </c>
      <c r="T386">
        <f t="shared" si="17"/>
        <v>0</v>
      </c>
    </row>
    <row r="387" spans="1:20" x14ac:dyDescent="0.2">
      <c r="A387">
        <v>386</v>
      </c>
      <c r="B387">
        <v>9001150</v>
      </c>
      <c r="C387" t="s">
        <v>3116</v>
      </c>
      <c r="D387" t="s">
        <v>7712</v>
      </c>
      <c r="E387">
        <v>1</v>
      </c>
      <c r="F387">
        <v>99.6</v>
      </c>
      <c r="G387">
        <v>98.5</v>
      </c>
      <c r="H387">
        <v>98.720000000000013</v>
      </c>
      <c r="I387" s="6">
        <v>1706.95</v>
      </c>
      <c r="N387">
        <v>1706.95</v>
      </c>
      <c r="P387">
        <f t="shared" ref="P387:P450" si="18">ROUND(I387,2)</f>
        <v>1706.95</v>
      </c>
      <c r="Q387">
        <f t="shared" ref="Q387:Q450" si="19">I387-P387</f>
        <v>0</v>
      </c>
      <c r="S387">
        <f>VLOOKUP(B:B,'11月奖金'!A:Q,17,0)</f>
        <v>1706.95</v>
      </c>
      <c r="T387">
        <f t="shared" ref="T387:T450" si="20">N387-S387</f>
        <v>0</v>
      </c>
    </row>
    <row r="388" spans="1:20" x14ac:dyDescent="0.2">
      <c r="A388">
        <v>387</v>
      </c>
      <c r="B388">
        <v>9001158</v>
      </c>
      <c r="C388" t="s">
        <v>3139</v>
      </c>
      <c r="D388" t="s">
        <v>7712</v>
      </c>
      <c r="E388">
        <v>1</v>
      </c>
      <c r="F388">
        <v>99.6</v>
      </c>
      <c r="G388">
        <v>99</v>
      </c>
      <c r="H388">
        <v>99.12</v>
      </c>
      <c r="I388" s="6">
        <v>1713.87</v>
      </c>
      <c r="N388">
        <v>1713.87</v>
      </c>
      <c r="P388">
        <f t="shared" si="18"/>
        <v>1713.87</v>
      </c>
      <c r="Q388">
        <f t="shared" si="19"/>
        <v>0</v>
      </c>
      <c r="S388">
        <f>VLOOKUP(B:B,'11月奖金'!A:Q,17,0)</f>
        <v>1713.87</v>
      </c>
      <c r="T388">
        <f t="shared" si="20"/>
        <v>0</v>
      </c>
    </row>
    <row r="389" spans="1:20" x14ac:dyDescent="0.2">
      <c r="A389">
        <v>388</v>
      </c>
      <c r="B389">
        <v>9001145</v>
      </c>
      <c r="C389" t="s">
        <v>3105</v>
      </c>
      <c r="D389" t="s">
        <v>7712</v>
      </c>
      <c r="E389">
        <v>1</v>
      </c>
      <c r="F389">
        <v>99.6</v>
      </c>
      <c r="G389">
        <v>99</v>
      </c>
      <c r="H389">
        <v>99.12</v>
      </c>
      <c r="I389" s="6">
        <v>1713.87</v>
      </c>
      <c r="N389">
        <v>1713.87</v>
      </c>
      <c r="P389">
        <f t="shared" si="18"/>
        <v>1713.87</v>
      </c>
      <c r="Q389">
        <f t="shared" si="19"/>
        <v>0</v>
      </c>
      <c r="S389">
        <f>VLOOKUP(B:B,'11月奖金'!A:Q,17,0)</f>
        <v>1713.87</v>
      </c>
      <c r="T389">
        <f t="shared" si="20"/>
        <v>0</v>
      </c>
    </row>
    <row r="390" spans="1:20" x14ac:dyDescent="0.2">
      <c r="A390">
        <v>389</v>
      </c>
      <c r="B390">
        <v>9001151</v>
      </c>
      <c r="C390" t="s">
        <v>3119</v>
      </c>
      <c r="D390" t="s">
        <v>7712</v>
      </c>
      <c r="E390">
        <v>1</v>
      </c>
      <c r="F390">
        <v>99.6</v>
      </c>
      <c r="G390">
        <v>99.5</v>
      </c>
      <c r="H390">
        <v>99.52000000000001</v>
      </c>
      <c r="I390" s="6">
        <v>1720.78</v>
      </c>
      <c r="N390">
        <v>1720.78</v>
      </c>
      <c r="P390">
        <f t="shared" si="18"/>
        <v>1720.78</v>
      </c>
      <c r="Q390">
        <f t="shared" si="19"/>
        <v>0</v>
      </c>
      <c r="S390">
        <f>VLOOKUP(B:B,'11月奖金'!A:Q,17,0)</f>
        <v>1720.78</v>
      </c>
      <c r="T390">
        <f t="shared" si="20"/>
        <v>0</v>
      </c>
    </row>
    <row r="391" spans="1:20" x14ac:dyDescent="0.2">
      <c r="A391">
        <v>390</v>
      </c>
      <c r="B391">
        <v>9000194</v>
      </c>
      <c r="C391" t="s">
        <v>297</v>
      </c>
      <c r="D391" t="s">
        <v>3220</v>
      </c>
      <c r="E391">
        <v>3.6</v>
      </c>
      <c r="F391">
        <v>99.8</v>
      </c>
      <c r="G391">
        <v>99.5</v>
      </c>
      <c r="H391">
        <v>99.62</v>
      </c>
      <c r="I391" s="6">
        <v>6201.04</v>
      </c>
      <c r="N391">
        <v>6201.04</v>
      </c>
      <c r="P391">
        <f t="shared" si="18"/>
        <v>6201.04</v>
      </c>
      <c r="Q391">
        <f t="shared" si="19"/>
        <v>0</v>
      </c>
      <c r="S391">
        <f>VLOOKUP(B:B,'11月奖金'!A:Q,17,0)</f>
        <v>6201.04</v>
      </c>
      <c r="T391">
        <f t="shared" si="20"/>
        <v>0</v>
      </c>
    </row>
    <row r="392" spans="1:20" x14ac:dyDescent="0.2">
      <c r="A392">
        <v>391</v>
      </c>
      <c r="B392">
        <v>9000857</v>
      </c>
      <c r="C392" t="s">
        <v>1916</v>
      </c>
      <c r="D392" t="s">
        <v>6093</v>
      </c>
      <c r="E392">
        <v>1.2</v>
      </c>
      <c r="F392">
        <v>99.8</v>
      </c>
      <c r="G392">
        <v>100</v>
      </c>
      <c r="H392">
        <v>99.960000000000008</v>
      </c>
      <c r="I392" s="6">
        <v>2074.0700000000002</v>
      </c>
      <c r="N392">
        <v>2074.0700000000002</v>
      </c>
      <c r="P392">
        <f t="shared" si="18"/>
        <v>2074.0700000000002</v>
      </c>
      <c r="Q392">
        <f t="shared" si="19"/>
        <v>0</v>
      </c>
      <c r="S392">
        <f>VLOOKUP(B:B,'11月奖金'!A:Q,17,0)</f>
        <v>2074.0700000000002</v>
      </c>
      <c r="T392">
        <f t="shared" si="20"/>
        <v>0</v>
      </c>
    </row>
    <row r="393" spans="1:20" x14ac:dyDescent="0.2">
      <c r="A393">
        <v>392</v>
      </c>
      <c r="B393">
        <v>9000859</v>
      </c>
      <c r="C393" t="s">
        <v>1922</v>
      </c>
      <c r="D393" t="s">
        <v>6093</v>
      </c>
      <c r="E393">
        <v>1.2</v>
      </c>
      <c r="F393">
        <v>99.8</v>
      </c>
      <c r="G393">
        <v>99</v>
      </c>
      <c r="H393">
        <v>99.16</v>
      </c>
      <c r="I393" s="6">
        <v>2057.4699999999998</v>
      </c>
      <c r="N393">
        <v>2057.4699999999998</v>
      </c>
      <c r="P393">
        <f t="shared" si="18"/>
        <v>2057.4699999999998</v>
      </c>
      <c r="Q393">
        <f t="shared" si="19"/>
        <v>0</v>
      </c>
      <c r="S393">
        <f>VLOOKUP(B:B,'11月奖金'!A:Q,17,0)</f>
        <v>2057.4699999999998</v>
      </c>
      <c r="T393">
        <f t="shared" si="20"/>
        <v>0</v>
      </c>
    </row>
    <row r="394" spans="1:20" x14ac:dyDescent="0.2">
      <c r="A394">
        <v>393</v>
      </c>
      <c r="B394">
        <v>9000200</v>
      </c>
      <c r="C394" t="s">
        <v>312</v>
      </c>
      <c r="D394" t="s">
        <v>6093</v>
      </c>
      <c r="E394">
        <v>1.2</v>
      </c>
      <c r="F394">
        <v>99.8</v>
      </c>
      <c r="G394">
        <v>99</v>
      </c>
      <c r="H394">
        <v>99.16</v>
      </c>
      <c r="I394" s="6">
        <v>2057.4699999999998</v>
      </c>
      <c r="N394">
        <v>2057.4699999999998</v>
      </c>
      <c r="P394">
        <f t="shared" si="18"/>
        <v>2057.4699999999998</v>
      </c>
      <c r="Q394">
        <f t="shared" si="19"/>
        <v>0</v>
      </c>
      <c r="S394">
        <f>VLOOKUP(B:B,'11月奖金'!A:Q,17,0)</f>
        <v>2057.4699999999998</v>
      </c>
      <c r="T394">
        <f t="shared" si="20"/>
        <v>0</v>
      </c>
    </row>
    <row r="395" spans="1:20" x14ac:dyDescent="0.2">
      <c r="A395">
        <v>394</v>
      </c>
      <c r="B395">
        <v>9000847</v>
      </c>
      <c r="C395" t="s">
        <v>1886</v>
      </c>
      <c r="D395" t="s">
        <v>6093</v>
      </c>
      <c r="E395">
        <v>1.2</v>
      </c>
      <c r="F395">
        <v>99.8</v>
      </c>
      <c r="G395">
        <v>99</v>
      </c>
      <c r="H395">
        <v>99.16</v>
      </c>
      <c r="I395" s="6">
        <v>2057.4699999999998</v>
      </c>
      <c r="N395">
        <v>2057.4699999999998</v>
      </c>
      <c r="P395">
        <f t="shared" si="18"/>
        <v>2057.4699999999998</v>
      </c>
      <c r="Q395">
        <f t="shared" si="19"/>
        <v>0</v>
      </c>
      <c r="S395">
        <f>VLOOKUP(B:B,'11月奖金'!A:Q,17,0)</f>
        <v>2057.4699999999998</v>
      </c>
      <c r="T395">
        <f t="shared" si="20"/>
        <v>0</v>
      </c>
    </row>
    <row r="396" spans="1:20" x14ac:dyDescent="0.2">
      <c r="A396">
        <v>395</v>
      </c>
      <c r="B396">
        <v>9000843</v>
      </c>
      <c r="C396" t="s">
        <v>1874</v>
      </c>
      <c r="D396" t="s">
        <v>6093</v>
      </c>
      <c r="E396">
        <v>1.2</v>
      </c>
      <c r="F396">
        <v>99.8</v>
      </c>
      <c r="G396">
        <v>99</v>
      </c>
      <c r="H396">
        <v>99.16</v>
      </c>
      <c r="I396" s="6">
        <v>2057.4699999999998</v>
      </c>
      <c r="N396">
        <v>2057.4699999999998</v>
      </c>
      <c r="P396">
        <f t="shared" si="18"/>
        <v>2057.4699999999998</v>
      </c>
      <c r="Q396">
        <f t="shared" si="19"/>
        <v>0</v>
      </c>
      <c r="S396">
        <f>VLOOKUP(B:B,'11月奖金'!A:Q,17,0)</f>
        <v>2057.4699999999998</v>
      </c>
      <c r="T396">
        <f t="shared" si="20"/>
        <v>0</v>
      </c>
    </row>
    <row r="397" spans="1:20" x14ac:dyDescent="0.2">
      <c r="A397">
        <v>396</v>
      </c>
      <c r="B397">
        <v>9000844</v>
      </c>
      <c r="C397" t="s">
        <v>1877</v>
      </c>
      <c r="D397" t="s">
        <v>6093</v>
      </c>
      <c r="E397">
        <v>1.2</v>
      </c>
      <c r="F397">
        <v>99.8</v>
      </c>
      <c r="G397">
        <v>98.5</v>
      </c>
      <c r="H397">
        <v>98.760000000000019</v>
      </c>
      <c r="I397" s="6">
        <v>2049.17</v>
      </c>
      <c r="N397">
        <v>2049.17</v>
      </c>
      <c r="P397">
        <f t="shared" si="18"/>
        <v>2049.17</v>
      </c>
      <c r="Q397">
        <f t="shared" si="19"/>
        <v>0</v>
      </c>
      <c r="S397">
        <f>VLOOKUP(B:B,'11月奖金'!A:Q,17,0)</f>
        <v>2049.17</v>
      </c>
      <c r="T397">
        <f t="shared" si="20"/>
        <v>0</v>
      </c>
    </row>
    <row r="398" spans="1:20" x14ac:dyDescent="0.2">
      <c r="A398">
        <v>397</v>
      </c>
      <c r="B398">
        <v>9000851</v>
      </c>
      <c r="C398" t="s">
        <v>1898</v>
      </c>
      <c r="D398" t="s">
        <v>7712</v>
      </c>
      <c r="E398">
        <v>1</v>
      </c>
      <c r="F398">
        <v>99.8</v>
      </c>
      <c r="G398">
        <v>100</v>
      </c>
      <c r="H398">
        <v>99.960000000000008</v>
      </c>
      <c r="I398" s="6">
        <v>0</v>
      </c>
      <c r="N398">
        <v>0</v>
      </c>
      <c r="P398">
        <f t="shared" si="18"/>
        <v>0</v>
      </c>
      <c r="Q398">
        <f t="shared" si="19"/>
        <v>0</v>
      </c>
      <c r="S398">
        <f>VLOOKUP(B:B,'11月奖金'!A:Q,17,0)</f>
        <v>0</v>
      </c>
      <c r="T398">
        <f t="shared" si="20"/>
        <v>0</v>
      </c>
    </row>
    <row r="399" spans="1:20" x14ac:dyDescent="0.2">
      <c r="A399">
        <v>398</v>
      </c>
      <c r="B399">
        <v>9000204</v>
      </c>
      <c r="C399" t="s">
        <v>324</v>
      </c>
      <c r="D399" t="s">
        <v>6093</v>
      </c>
      <c r="E399">
        <v>1.2</v>
      </c>
      <c r="F399">
        <v>99.8</v>
      </c>
      <c r="G399">
        <v>99</v>
      </c>
      <c r="H399">
        <v>99.16</v>
      </c>
      <c r="I399" s="6">
        <v>2057.4699999999998</v>
      </c>
      <c r="N399">
        <v>2057.4699999999998</v>
      </c>
      <c r="P399">
        <f t="shared" si="18"/>
        <v>2057.4699999999998</v>
      </c>
      <c r="Q399">
        <f t="shared" si="19"/>
        <v>0</v>
      </c>
      <c r="S399">
        <f>VLOOKUP(B:B,'11月奖金'!A:Q,17,0)</f>
        <v>2057.4699999999998</v>
      </c>
      <c r="T399">
        <f t="shared" si="20"/>
        <v>0</v>
      </c>
    </row>
    <row r="400" spans="1:20" x14ac:dyDescent="0.2">
      <c r="A400">
        <v>399</v>
      </c>
      <c r="B400">
        <v>9000860</v>
      </c>
      <c r="C400" t="s">
        <v>1925</v>
      </c>
      <c r="D400" t="s">
        <v>7712</v>
      </c>
      <c r="E400">
        <v>1</v>
      </c>
      <c r="F400">
        <v>99.8</v>
      </c>
      <c r="G400">
        <v>99</v>
      </c>
      <c r="H400">
        <v>99.16</v>
      </c>
      <c r="I400" s="6">
        <v>1714.56</v>
      </c>
      <c r="N400">
        <v>1714.56</v>
      </c>
      <c r="P400">
        <f t="shared" si="18"/>
        <v>1714.56</v>
      </c>
      <c r="Q400">
        <f t="shared" si="19"/>
        <v>0</v>
      </c>
      <c r="S400">
        <f>VLOOKUP(B:B,'11月奖金'!A:Q,17,0)</f>
        <v>1714.56</v>
      </c>
      <c r="T400">
        <f t="shared" si="20"/>
        <v>0</v>
      </c>
    </row>
    <row r="401" spans="1:20" x14ac:dyDescent="0.2">
      <c r="A401">
        <v>400</v>
      </c>
      <c r="B401">
        <v>9000858</v>
      </c>
      <c r="C401" t="s">
        <v>1919</v>
      </c>
      <c r="D401" t="s">
        <v>6093</v>
      </c>
      <c r="E401">
        <v>1.2</v>
      </c>
      <c r="F401">
        <v>99.8</v>
      </c>
      <c r="G401">
        <v>98</v>
      </c>
      <c r="H401">
        <v>98.360000000000014</v>
      </c>
      <c r="I401" s="6">
        <v>2040.87</v>
      </c>
      <c r="N401">
        <v>2040.87</v>
      </c>
      <c r="P401">
        <f t="shared" si="18"/>
        <v>2040.87</v>
      </c>
      <c r="Q401">
        <f t="shared" si="19"/>
        <v>0</v>
      </c>
      <c r="S401">
        <f>VLOOKUP(B:B,'11月奖金'!A:Q,17,0)</f>
        <v>2040.87</v>
      </c>
      <c r="T401">
        <f t="shared" si="20"/>
        <v>0</v>
      </c>
    </row>
    <row r="402" spans="1:20" x14ac:dyDescent="0.2">
      <c r="A402">
        <v>401</v>
      </c>
      <c r="B402">
        <v>9001159</v>
      </c>
      <c r="C402" t="s">
        <v>3141</v>
      </c>
      <c r="D402" t="s">
        <v>7712</v>
      </c>
      <c r="E402">
        <v>1</v>
      </c>
      <c r="F402">
        <v>99.8</v>
      </c>
      <c r="G402">
        <v>98.5</v>
      </c>
      <c r="H402">
        <v>98.760000000000019</v>
      </c>
      <c r="I402" s="6">
        <v>1707.64</v>
      </c>
      <c r="N402">
        <v>1707.64</v>
      </c>
      <c r="P402">
        <f t="shared" si="18"/>
        <v>1707.64</v>
      </c>
      <c r="Q402">
        <f t="shared" si="19"/>
        <v>0</v>
      </c>
      <c r="S402">
        <f>VLOOKUP(B:B,'11月奖金'!A:Q,17,0)</f>
        <v>1707.64</v>
      </c>
      <c r="T402">
        <f t="shared" si="20"/>
        <v>0</v>
      </c>
    </row>
    <row r="403" spans="1:20" x14ac:dyDescent="0.2">
      <c r="A403">
        <v>402</v>
      </c>
      <c r="B403">
        <v>9001153</v>
      </c>
      <c r="C403" t="s">
        <v>3124</v>
      </c>
      <c r="D403" t="s">
        <v>7712</v>
      </c>
      <c r="E403">
        <v>1</v>
      </c>
      <c r="F403">
        <v>99.8</v>
      </c>
      <c r="G403">
        <v>99</v>
      </c>
      <c r="H403">
        <v>99.16</v>
      </c>
      <c r="I403" s="6">
        <v>1714.56</v>
      </c>
      <c r="N403">
        <v>1714.56</v>
      </c>
      <c r="P403">
        <f t="shared" si="18"/>
        <v>1714.56</v>
      </c>
      <c r="Q403">
        <f t="shared" si="19"/>
        <v>0</v>
      </c>
      <c r="S403">
        <f>VLOOKUP(B:B,'11月奖金'!A:Q,17,0)</f>
        <v>1714.56</v>
      </c>
      <c r="T403">
        <f t="shared" si="20"/>
        <v>0</v>
      </c>
    </row>
    <row r="404" spans="1:20" x14ac:dyDescent="0.2">
      <c r="A404">
        <v>403</v>
      </c>
      <c r="B404">
        <v>9001162</v>
      </c>
      <c r="C404" t="s">
        <v>1795</v>
      </c>
      <c r="D404" t="s">
        <v>7712</v>
      </c>
      <c r="E404">
        <v>1</v>
      </c>
      <c r="F404">
        <v>99.8</v>
      </c>
      <c r="G404">
        <v>98</v>
      </c>
      <c r="H404">
        <v>98.360000000000014</v>
      </c>
      <c r="I404" s="6">
        <v>1700.73</v>
      </c>
      <c r="N404">
        <v>1700.73</v>
      </c>
      <c r="P404">
        <f t="shared" si="18"/>
        <v>1700.73</v>
      </c>
      <c r="Q404">
        <f t="shared" si="19"/>
        <v>0</v>
      </c>
      <c r="S404">
        <f>VLOOKUP(B:B,'11月奖金'!A:Q,17,0)</f>
        <v>1700.73</v>
      </c>
      <c r="T404">
        <f t="shared" si="20"/>
        <v>0</v>
      </c>
    </row>
    <row r="405" spans="1:20" x14ac:dyDescent="0.2">
      <c r="A405">
        <v>404</v>
      </c>
      <c r="B405">
        <v>9001149</v>
      </c>
      <c r="C405" t="s">
        <v>3113</v>
      </c>
      <c r="D405" t="s">
        <v>7712</v>
      </c>
      <c r="E405">
        <v>1</v>
      </c>
      <c r="F405">
        <v>99.8</v>
      </c>
      <c r="G405">
        <v>98</v>
      </c>
      <c r="H405">
        <v>98.360000000000014</v>
      </c>
      <c r="I405" s="6">
        <v>1700.73</v>
      </c>
      <c r="N405">
        <v>1700.73</v>
      </c>
      <c r="P405">
        <f t="shared" si="18"/>
        <v>1700.73</v>
      </c>
      <c r="Q405">
        <f t="shared" si="19"/>
        <v>0</v>
      </c>
      <c r="S405">
        <f>VLOOKUP(B:B,'11月奖金'!A:Q,17,0)</f>
        <v>1700.73</v>
      </c>
      <c r="T405">
        <f t="shared" si="20"/>
        <v>0</v>
      </c>
    </row>
    <row r="406" spans="1:20" x14ac:dyDescent="0.2">
      <c r="A406">
        <v>405</v>
      </c>
      <c r="B406">
        <v>9001157</v>
      </c>
      <c r="C406" t="s">
        <v>3136</v>
      </c>
      <c r="D406" t="s">
        <v>7712</v>
      </c>
      <c r="E406">
        <v>1</v>
      </c>
      <c r="F406">
        <v>99.8</v>
      </c>
      <c r="G406">
        <v>98.5</v>
      </c>
      <c r="H406">
        <v>98.760000000000019</v>
      </c>
      <c r="I406" s="6">
        <v>1707.64</v>
      </c>
      <c r="N406">
        <v>1707.64</v>
      </c>
      <c r="P406">
        <f t="shared" si="18"/>
        <v>1707.64</v>
      </c>
      <c r="Q406">
        <f t="shared" si="19"/>
        <v>0</v>
      </c>
      <c r="S406">
        <f>VLOOKUP(B:B,'11月奖金'!A:Q,17,0)</f>
        <v>1707.64</v>
      </c>
      <c r="T406">
        <f t="shared" si="20"/>
        <v>0</v>
      </c>
    </row>
    <row r="407" spans="1:20" x14ac:dyDescent="0.2">
      <c r="A407">
        <v>406</v>
      </c>
      <c r="B407">
        <v>9001148</v>
      </c>
      <c r="C407" t="s">
        <v>3110</v>
      </c>
      <c r="D407" t="s">
        <v>7712</v>
      </c>
      <c r="E407">
        <v>1</v>
      </c>
      <c r="F407">
        <v>99.8</v>
      </c>
      <c r="G407">
        <v>99</v>
      </c>
      <c r="H407">
        <v>99.16</v>
      </c>
      <c r="I407" s="6">
        <v>1714.56</v>
      </c>
      <c r="N407">
        <v>1714.56</v>
      </c>
      <c r="P407">
        <f t="shared" si="18"/>
        <v>1714.56</v>
      </c>
      <c r="Q407">
        <f t="shared" si="19"/>
        <v>0</v>
      </c>
      <c r="S407">
        <f>VLOOKUP(B:B,'11月奖金'!A:Q,17,0)</f>
        <v>1714.56</v>
      </c>
      <c r="T407">
        <f t="shared" si="20"/>
        <v>0</v>
      </c>
    </row>
    <row r="408" spans="1:20" x14ac:dyDescent="0.2">
      <c r="A408">
        <v>407</v>
      </c>
      <c r="B408">
        <v>9001156</v>
      </c>
      <c r="C408" t="s">
        <v>3133</v>
      </c>
      <c r="D408" t="s">
        <v>7712</v>
      </c>
      <c r="E408">
        <v>1</v>
      </c>
      <c r="F408">
        <v>99.8</v>
      </c>
      <c r="G408">
        <v>99</v>
      </c>
      <c r="H408">
        <v>99.16</v>
      </c>
      <c r="I408" s="6">
        <v>1714.56</v>
      </c>
      <c r="N408">
        <v>1714.56</v>
      </c>
      <c r="P408">
        <f t="shared" si="18"/>
        <v>1714.56</v>
      </c>
      <c r="Q408">
        <f t="shared" si="19"/>
        <v>0</v>
      </c>
      <c r="S408">
        <f>VLOOKUP(B:B,'11月奖金'!A:Q,17,0)</f>
        <v>1714.56</v>
      </c>
      <c r="T408">
        <f t="shared" si="20"/>
        <v>0</v>
      </c>
    </row>
    <row r="409" spans="1:20" x14ac:dyDescent="0.2">
      <c r="A409">
        <v>408</v>
      </c>
      <c r="B409">
        <v>9001167</v>
      </c>
      <c r="C409" t="s">
        <v>3101</v>
      </c>
      <c r="D409" t="s">
        <v>7712</v>
      </c>
      <c r="E409">
        <v>1</v>
      </c>
      <c r="F409">
        <v>99.8</v>
      </c>
      <c r="G409">
        <v>99</v>
      </c>
      <c r="H409">
        <v>99.16</v>
      </c>
      <c r="I409" s="6">
        <v>1714.6</v>
      </c>
      <c r="N409">
        <v>1714.6</v>
      </c>
      <c r="P409">
        <f t="shared" si="18"/>
        <v>1714.6</v>
      </c>
      <c r="Q409">
        <f t="shared" si="19"/>
        <v>0</v>
      </c>
      <c r="S409">
        <f>VLOOKUP(B:B,'11月奖金'!A:Q,17,0)</f>
        <v>1714.6</v>
      </c>
      <c r="T409">
        <f t="shared" si="20"/>
        <v>0</v>
      </c>
    </row>
    <row r="410" spans="1:20" x14ac:dyDescent="0.2">
      <c r="A410">
        <v>409</v>
      </c>
      <c r="B410">
        <v>9001049</v>
      </c>
      <c r="C410" t="s">
        <v>2823</v>
      </c>
      <c r="D410" t="s">
        <v>3167</v>
      </c>
      <c r="F410">
        <v>99.94</v>
      </c>
      <c r="G410">
        <v>100</v>
      </c>
      <c r="H410">
        <v>99.46</v>
      </c>
      <c r="I410" s="6">
        <v>9016.86</v>
      </c>
      <c r="N410">
        <v>9016.86</v>
      </c>
      <c r="P410">
        <f t="shared" si="18"/>
        <v>9016.86</v>
      </c>
      <c r="Q410">
        <f t="shared" si="19"/>
        <v>0</v>
      </c>
      <c r="S410">
        <f>VLOOKUP(B:B,'11月奖金'!A:Q,17,0)</f>
        <v>9016.86</v>
      </c>
      <c r="T410">
        <f t="shared" si="20"/>
        <v>0</v>
      </c>
    </row>
    <row r="411" spans="1:20" x14ac:dyDescent="0.2">
      <c r="A411">
        <v>410</v>
      </c>
      <c r="B411">
        <v>9000166</v>
      </c>
      <c r="C411" t="s">
        <v>221</v>
      </c>
      <c r="D411" t="s">
        <v>3217</v>
      </c>
      <c r="E411">
        <v>4.5</v>
      </c>
      <c r="F411">
        <v>99.94</v>
      </c>
      <c r="G411">
        <v>100</v>
      </c>
      <c r="H411">
        <v>99.94</v>
      </c>
      <c r="I411" s="6">
        <v>7645.41</v>
      </c>
      <c r="K411">
        <v>1500</v>
      </c>
      <c r="N411">
        <v>9145.41</v>
      </c>
      <c r="P411">
        <f t="shared" si="18"/>
        <v>7645.41</v>
      </c>
      <c r="Q411">
        <f t="shared" si="19"/>
        <v>0</v>
      </c>
      <c r="S411">
        <f>VLOOKUP(B:B,'11月奖金'!A:Q,17,0)</f>
        <v>9145.41</v>
      </c>
      <c r="T411">
        <f t="shared" si="20"/>
        <v>0</v>
      </c>
    </row>
    <row r="412" spans="1:20" x14ac:dyDescent="0.2">
      <c r="A412">
        <v>411</v>
      </c>
      <c r="B412">
        <v>9000616</v>
      </c>
      <c r="C412" t="s">
        <v>1218</v>
      </c>
      <c r="D412" t="s">
        <v>3217</v>
      </c>
      <c r="E412">
        <v>4.5</v>
      </c>
      <c r="F412">
        <v>99.94</v>
      </c>
      <c r="G412">
        <v>100</v>
      </c>
      <c r="H412">
        <v>99.94</v>
      </c>
      <c r="I412" s="6">
        <v>7645.41</v>
      </c>
      <c r="N412">
        <v>7645.41</v>
      </c>
      <c r="P412">
        <f t="shared" si="18"/>
        <v>7645.41</v>
      </c>
      <c r="Q412">
        <f t="shared" si="19"/>
        <v>0</v>
      </c>
      <c r="S412">
        <f>VLOOKUP(B:B,'11月奖金'!A:Q,17,0)</f>
        <v>7645.41</v>
      </c>
      <c r="T412">
        <f t="shared" si="20"/>
        <v>0</v>
      </c>
    </row>
    <row r="413" spans="1:20" x14ac:dyDescent="0.2">
      <c r="A413">
        <v>412</v>
      </c>
      <c r="B413">
        <v>9000168</v>
      </c>
      <c r="C413" t="s">
        <v>228</v>
      </c>
      <c r="D413" t="s">
        <v>3222</v>
      </c>
      <c r="E413">
        <v>1.65</v>
      </c>
      <c r="F413">
        <v>99.94</v>
      </c>
      <c r="G413">
        <v>100</v>
      </c>
      <c r="H413">
        <v>99.94</v>
      </c>
      <c r="I413" s="6">
        <v>2803.32</v>
      </c>
      <c r="N413">
        <v>2803.32</v>
      </c>
      <c r="P413">
        <f t="shared" si="18"/>
        <v>2803.32</v>
      </c>
      <c r="Q413">
        <f t="shared" si="19"/>
        <v>0</v>
      </c>
      <c r="S413">
        <f>VLOOKUP(B:B,'11月奖金'!A:Q,17,0)</f>
        <v>2803.32</v>
      </c>
      <c r="T413">
        <f t="shared" si="20"/>
        <v>0</v>
      </c>
    </row>
    <row r="414" spans="1:20" x14ac:dyDescent="0.2">
      <c r="A414">
        <v>413</v>
      </c>
      <c r="B414">
        <v>9001432</v>
      </c>
      <c r="C414" t="s">
        <v>9205</v>
      </c>
      <c r="D414" t="s">
        <v>9419</v>
      </c>
      <c r="E414">
        <v>1</v>
      </c>
      <c r="F414">
        <v>99.94</v>
      </c>
      <c r="G414">
        <v>100</v>
      </c>
      <c r="H414">
        <v>99.94</v>
      </c>
      <c r="I414" s="6">
        <v>1698.98</v>
      </c>
      <c r="N414">
        <v>1698.98</v>
      </c>
      <c r="P414">
        <f t="shared" si="18"/>
        <v>1698.98</v>
      </c>
      <c r="Q414">
        <f t="shared" si="19"/>
        <v>0</v>
      </c>
      <c r="S414">
        <f>VLOOKUP(B:B,'11月奖金'!A:Q,17,0)</f>
        <v>1698.98</v>
      </c>
      <c r="T414">
        <f t="shared" si="20"/>
        <v>0</v>
      </c>
    </row>
    <row r="415" spans="1:20" x14ac:dyDescent="0.2">
      <c r="A415">
        <v>414</v>
      </c>
      <c r="B415">
        <v>9001166</v>
      </c>
      <c r="C415" t="s">
        <v>3150</v>
      </c>
      <c r="D415" t="s">
        <v>3167</v>
      </c>
      <c r="F415">
        <v>99.13</v>
      </c>
      <c r="G415">
        <v>100</v>
      </c>
      <c r="H415">
        <v>98.57</v>
      </c>
      <c r="I415" s="6">
        <v>8935.9</v>
      </c>
      <c r="N415">
        <v>8935.9</v>
      </c>
      <c r="P415">
        <f t="shared" si="18"/>
        <v>8935.9</v>
      </c>
      <c r="Q415">
        <f t="shared" si="19"/>
        <v>0</v>
      </c>
      <c r="S415">
        <f>VLOOKUP(B:B,'11月奖金'!A:Q,17,0)</f>
        <v>8935.9</v>
      </c>
      <c r="T415">
        <f t="shared" si="20"/>
        <v>0</v>
      </c>
    </row>
    <row r="416" spans="1:20" x14ac:dyDescent="0.2">
      <c r="A416">
        <v>415</v>
      </c>
      <c r="B416">
        <v>9000116</v>
      </c>
      <c r="C416" t="s">
        <v>2750</v>
      </c>
      <c r="D416" t="s">
        <v>3167</v>
      </c>
      <c r="F416">
        <v>99.13</v>
      </c>
      <c r="G416">
        <v>100</v>
      </c>
      <c r="H416">
        <v>98.57</v>
      </c>
      <c r="I416" s="6">
        <v>8935.9</v>
      </c>
      <c r="N416">
        <v>8935.9</v>
      </c>
      <c r="P416">
        <f t="shared" si="18"/>
        <v>8935.9</v>
      </c>
      <c r="Q416">
        <f t="shared" si="19"/>
        <v>0</v>
      </c>
      <c r="S416">
        <f>VLOOKUP(B:B,'11月奖金'!A:Q,17,0)</f>
        <v>8935.9</v>
      </c>
      <c r="T416">
        <f t="shared" si="20"/>
        <v>0</v>
      </c>
    </row>
    <row r="417" spans="1:20" x14ac:dyDescent="0.2">
      <c r="A417">
        <v>416</v>
      </c>
      <c r="B417">
        <v>9000347</v>
      </c>
      <c r="C417" t="s">
        <v>634</v>
      </c>
      <c r="D417" t="s">
        <v>3167</v>
      </c>
      <c r="F417">
        <v>99.13</v>
      </c>
      <c r="G417">
        <v>100</v>
      </c>
      <c r="H417">
        <v>98.57</v>
      </c>
      <c r="I417" s="6">
        <v>8935.9</v>
      </c>
      <c r="N417">
        <v>8935.9</v>
      </c>
      <c r="P417">
        <f t="shared" si="18"/>
        <v>8935.9</v>
      </c>
      <c r="Q417">
        <f t="shared" si="19"/>
        <v>0</v>
      </c>
      <c r="S417">
        <f>VLOOKUP(B:B,'11月奖金'!A:Q,17,0)</f>
        <v>8935.9</v>
      </c>
      <c r="T417">
        <f t="shared" si="20"/>
        <v>0</v>
      </c>
    </row>
    <row r="418" spans="1:20" x14ac:dyDescent="0.2">
      <c r="A418">
        <v>417</v>
      </c>
      <c r="B418">
        <v>9000342</v>
      </c>
      <c r="C418" t="s">
        <v>2752</v>
      </c>
      <c r="D418" t="s">
        <v>3221</v>
      </c>
      <c r="F418">
        <v>99.13</v>
      </c>
      <c r="G418">
        <v>99.19</v>
      </c>
      <c r="H418">
        <v>98.32</v>
      </c>
      <c r="I418" s="6">
        <v>7131.29</v>
      </c>
      <c r="N418">
        <v>7131.29</v>
      </c>
      <c r="P418">
        <f t="shared" si="18"/>
        <v>7131.29</v>
      </c>
      <c r="Q418">
        <f t="shared" si="19"/>
        <v>0</v>
      </c>
      <c r="S418">
        <f>VLOOKUP(B:B,'11月奖金'!A:Q,17,0)</f>
        <v>7131.29</v>
      </c>
      <c r="T418">
        <f t="shared" si="20"/>
        <v>0</v>
      </c>
    </row>
    <row r="419" spans="1:20" x14ac:dyDescent="0.2">
      <c r="A419">
        <v>418</v>
      </c>
      <c r="B419">
        <v>9000345</v>
      </c>
      <c r="C419" t="s">
        <v>631</v>
      </c>
      <c r="D419" t="s">
        <v>5779</v>
      </c>
      <c r="F419">
        <v>99.25</v>
      </c>
      <c r="G419">
        <v>98.5</v>
      </c>
      <c r="H419">
        <v>98.724999999999994</v>
      </c>
      <c r="I419" s="6">
        <v>7160.52</v>
      </c>
      <c r="N419">
        <v>7160.52</v>
      </c>
      <c r="P419">
        <f t="shared" si="18"/>
        <v>7160.52</v>
      </c>
      <c r="Q419">
        <f t="shared" si="19"/>
        <v>0</v>
      </c>
      <c r="S419">
        <f>VLOOKUP(B:B,'11月奖金'!A:Q,17,0)</f>
        <v>7160.52</v>
      </c>
      <c r="T419">
        <f t="shared" si="20"/>
        <v>0</v>
      </c>
    </row>
    <row r="420" spans="1:20" x14ac:dyDescent="0.2">
      <c r="A420">
        <v>419</v>
      </c>
      <c r="B420">
        <v>9000344</v>
      </c>
      <c r="C420" t="s">
        <v>628</v>
      </c>
      <c r="D420" t="s">
        <v>3217</v>
      </c>
      <c r="E420">
        <v>4.5</v>
      </c>
      <c r="F420">
        <v>99</v>
      </c>
      <c r="G420">
        <v>99</v>
      </c>
      <c r="H420">
        <v>99</v>
      </c>
      <c r="I420" s="6">
        <v>7674.43</v>
      </c>
      <c r="N420">
        <v>7674.43</v>
      </c>
      <c r="P420">
        <f t="shared" si="18"/>
        <v>7674.43</v>
      </c>
      <c r="Q420">
        <f t="shared" si="19"/>
        <v>0</v>
      </c>
      <c r="S420">
        <f>VLOOKUP(B:B,'11月奖金'!A:Q,17,0)</f>
        <v>7674.43</v>
      </c>
      <c r="T420">
        <f t="shared" si="20"/>
        <v>0</v>
      </c>
    </row>
    <row r="421" spans="1:20" x14ac:dyDescent="0.2">
      <c r="A421">
        <v>420</v>
      </c>
      <c r="B421">
        <v>9000719</v>
      </c>
      <c r="C421" t="s">
        <v>1516</v>
      </c>
      <c r="D421" t="s">
        <v>3219</v>
      </c>
      <c r="E421">
        <v>3.6</v>
      </c>
      <c r="F421">
        <v>99</v>
      </c>
      <c r="G421">
        <v>100</v>
      </c>
      <c r="H421">
        <v>99.6</v>
      </c>
      <c r="I421" s="6">
        <v>6176.48</v>
      </c>
      <c r="N421">
        <v>6176.48</v>
      </c>
      <c r="P421">
        <f t="shared" si="18"/>
        <v>6176.48</v>
      </c>
      <c r="Q421">
        <f t="shared" si="19"/>
        <v>0</v>
      </c>
      <c r="S421">
        <f>VLOOKUP(B:B,'11月奖金'!A:Q,17,0)</f>
        <v>6176.48</v>
      </c>
      <c r="T421">
        <f t="shared" si="20"/>
        <v>0</v>
      </c>
    </row>
    <row r="422" spans="1:20" x14ac:dyDescent="0.2">
      <c r="A422">
        <v>421</v>
      </c>
      <c r="B422">
        <v>9001172</v>
      </c>
      <c r="C422" t="s">
        <v>7443</v>
      </c>
      <c r="D422" t="s">
        <v>3217</v>
      </c>
      <c r="E422">
        <v>4.5</v>
      </c>
      <c r="F422">
        <v>99.5</v>
      </c>
      <c r="G422">
        <v>99.5</v>
      </c>
      <c r="H422">
        <v>99.5</v>
      </c>
      <c r="I422" s="6">
        <v>7751.56</v>
      </c>
      <c r="N422">
        <v>7751.56</v>
      </c>
      <c r="P422">
        <f t="shared" si="18"/>
        <v>7751.56</v>
      </c>
      <c r="Q422">
        <f t="shared" si="19"/>
        <v>0</v>
      </c>
      <c r="S422">
        <f>VLOOKUP(B:B,'11月奖金'!A:Q,17,0)</f>
        <v>7751.56</v>
      </c>
      <c r="T422">
        <f t="shared" si="20"/>
        <v>0</v>
      </c>
    </row>
    <row r="423" spans="1:20" x14ac:dyDescent="0.2">
      <c r="A423">
        <v>422</v>
      </c>
      <c r="B423">
        <v>9000350</v>
      </c>
      <c r="C423" t="s">
        <v>2758</v>
      </c>
      <c r="D423" t="s">
        <v>3219</v>
      </c>
      <c r="E423">
        <v>3.6</v>
      </c>
      <c r="F423">
        <v>99.5</v>
      </c>
      <c r="G423">
        <v>100</v>
      </c>
      <c r="H423">
        <v>99.800000000000011</v>
      </c>
      <c r="I423" s="6">
        <v>6219.81</v>
      </c>
      <c r="L423">
        <v>65</v>
      </c>
      <c r="N423">
        <v>6154.81</v>
      </c>
      <c r="P423">
        <f t="shared" si="18"/>
        <v>6219.81</v>
      </c>
      <c r="Q423">
        <f t="shared" si="19"/>
        <v>0</v>
      </c>
      <c r="S423">
        <f>VLOOKUP(B:B,'11月奖金'!A:Q,17,0)</f>
        <v>6154.81</v>
      </c>
      <c r="T423">
        <f t="shared" si="20"/>
        <v>0</v>
      </c>
    </row>
    <row r="424" spans="1:20" x14ac:dyDescent="0.2">
      <c r="A424">
        <v>423</v>
      </c>
      <c r="B424">
        <v>9000252</v>
      </c>
      <c r="C424" t="s">
        <v>423</v>
      </c>
      <c r="D424" t="s">
        <v>3217</v>
      </c>
      <c r="E424">
        <v>4.5</v>
      </c>
      <c r="F424">
        <v>99.5</v>
      </c>
      <c r="G424">
        <v>99.5</v>
      </c>
      <c r="H424">
        <v>99.5</v>
      </c>
      <c r="I424" s="6">
        <v>7751.56</v>
      </c>
      <c r="N424">
        <v>7751.56</v>
      </c>
      <c r="P424">
        <f t="shared" si="18"/>
        <v>7751.56</v>
      </c>
      <c r="Q424">
        <f t="shared" si="19"/>
        <v>0</v>
      </c>
      <c r="S424">
        <f>VLOOKUP(B:B,'11月奖金'!A:Q,17,0)</f>
        <v>7751.56</v>
      </c>
      <c r="T424">
        <f t="shared" si="20"/>
        <v>0</v>
      </c>
    </row>
    <row r="425" spans="1:20" x14ac:dyDescent="0.2">
      <c r="A425">
        <v>424</v>
      </c>
      <c r="B425">
        <v>9000353</v>
      </c>
      <c r="C425" t="s">
        <v>649</v>
      </c>
      <c r="D425" t="s">
        <v>3217</v>
      </c>
      <c r="E425">
        <v>4.5</v>
      </c>
      <c r="F425">
        <v>99.5</v>
      </c>
      <c r="G425">
        <v>99.5</v>
      </c>
      <c r="H425">
        <v>99.5</v>
      </c>
      <c r="I425" s="6">
        <v>7751.56</v>
      </c>
      <c r="L425">
        <v>65</v>
      </c>
      <c r="N425">
        <v>7686.56</v>
      </c>
      <c r="P425">
        <f t="shared" si="18"/>
        <v>7751.56</v>
      </c>
      <c r="Q425">
        <f t="shared" si="19"/>
        <v>0</v>
      </c>
      <c r="S425">
        <f>VLOOKUP(B:B,'11月奖金'!A:Q,17,0)</f>
        <v>7686.56</v>
      </c>
      <c r="T425">
        <f t="shared" si="20"/>
        <v>0</v>
      </c>
    </row>
    <row r="426" spans="1:20" x14ac:dyDescent="0.2">
      <c r="A426">
        <v>425</v>
      </c>
      <c r="B426">
        <v>9000339</v>
      </c>
      <c r="C426" t="s">
        <v>616</v>
      </c>
      <c r="D426" t="s">
        <v>3217</v>
      </c>
      <c r="E426">
        <v>4.5</v>
      </c>
      <c r="F426">
        <v>99.5</v>
      </c>
      <c r="G426">
        <v>99.5</v>
      </c>
      <c r="H426">
        <v>99.5</v>
      </c>
      <c r="I426" s="6">
        <v>7751.56</v>
      </c>
      <c r="L426">
        <v>100</v>
      </c>
      <c r="N426">
        <v>7651.56</v>
      </c>
      <c r="P426">
        <f t="shared" si="18"/>
        <v>7751.56</v>
      </c>
      <c r="Q426">
        <f t="shared" si="19"/>
        <v>0</v>
      </c>
      <c r="S426">
        <f>VLOOKUP(B:B,'11月奖金'!A:Q,17,0)</f>
        <v>7651.56</v>
      </c>
      <c r="T426">
        <f t="shared" si="20"/>
        <v>0</v>
      </c>
    </row>
    <row r="427" spans="1:20" x14ac:dyDescent="0.2">
      <c r="A427">
        <v>426</v>
      </c>
      <c r="B427">
        <v>9000624</v>
      </c>
      <c r="C427" t="s">
        <v>1242</v>
      </c>
      <c r="D427" t="s">
        <v>3217</v>
      </c>
      <c r="E427">
        <v>4.5</v>
      </c>
      <c r="F427">
        <v>99.25</v>
      </c>
      <c r="G427">
        <v>99.5</v>
      </c>
      <c r="H427">
        <v>99.4</v>
      </c>
      <c r="I427" s="6">
        <v>7724.52</v>
      </c>
      <c r="N427">
        <v>7724.52</v>
      </c>
      <c r="P427">
        <f t="shared" si="18"/>
        <v>7724.52</v>
      </c>
      <c r="Q427">
        <f t="shared" si="19"/>
        <v>0</v>
      </c>
      <c r="S427">
        <f>VLOOKUP(B:B,'11月奖金'!A:Q,17,0)</f>
        <v>7724.52</v>
      </c>
      <c r="T427">
        <f t="shared" si="20"/>
        <v>0</v>
      </c>
    </row>
    <row r="428" spans="1:20" x14ac:dyDescent="0.2">
      <c r="A428">
        <v>427</v>
      </c>
      <c r="B428">
        <v>9000542</v>
      </c>
      <c r="C428" t="s">
        <v>1005</v>
      </c>
      <c r="D428" t="s">
        <v>3219</v>
      </c>
      <c r="E428">
        <v>3.6</v>
      </c>
      <c r="F428">
        <v>99.25</v>
      </c>
      <c r="G428">
        <v>100</v>
      </c>
      <c r="H428">
        <v>99.7</v>
      </c>
      <c r="I428" s="6">
        <v>6198.13</v>
      </c>
      <c r="N428">
        <v>6198.13</v>
      </c>
      <c r="P428">
        <f t="shared" si="18"/>
        <v>6198.13</v>
      </c>
      <c r="Q428">
        <f t="shared" si="19"/>
        <v>0</v>
      </c>
      <c r="S428">
        <f>VLOOKUP(B:B,'11月奖金'!A:Q,17,0)</f>
        <v>6198.13</v>
      </c>
      <c r="T428">
        <f t="shared" si="20"/>
        <v>0</v>
      </c>
    </row>
    <row r="429" spans="1:20" x14ac:dyDescent="0.2">
      <c r="A429">
        <v>428</v>
      </c>
      <c r="B429">
        <v>9000346</v>
      </c>
      <c r="C429" t="s">
        <v>2755</v>
      </c>
      <c r="D429" t="s">
        <v>3219</v>
      </c>
      <c r="E429">
        <v>3.6</v>
      </c>
      <c r="F429">
        <v>99.25</v>
      </c>
      <c r="G429">
        <v>99</v>
      </c>
      <c r="H429">
        <v>99.1</v>
      </c>
      <c r="I429" s="6">
        <v>6161.1</v>
      </c>
      <c r="N429">
        <v>6161.1</v>
      </c>
      <c r="P429">
        <f t="shared" si="18"/>
        <v>6161.1</v>
      </c>
      <c r="Q429">
        <f t="shared" si="19"/>
        <v>0</v>
      </c>
      <c r="S429">
        <f>VLOOKUP(B:B,'11月奖金'!A:Q,17,0)</f>
        <v>6161.1</v>
      </c>
      <c r="T429">
        <f t="shared" si="20"/>
        <v>0</v>
      </c>
    </row>
    <row r="430" spans="1:20" x14ac:dyDescent="0.2">
      <c r="A430">
        <v>429</v>
      </c>
      <c r="B430">
        <v>9001270</v>
      </c>
      <c r="C430" t="s">
        <v>8288</v>
      </c>
      <c r="D430" t="s">
        <v>3219</v>
      </c>
      <c r="E430">
        <v>3.6</v>
      </c>
      <c r="F430">
        <v>99.25</v>
      </c>
      <c r="G430">
        <v>99</v>
      </c>
      <c r="H430">
        <v>99.1</v>
      </c>
      <c r="I430" s="6">
        <v>6161.1</v>
      </c>
      <c r="L430">
        <v>65</v>
      </c>
      <c r="N430">
        <v>6096.1</v>
      </c>
      <c r="P430">
        <f t="shared" si="18"/>
        <v>6161.1</v>
      </c>
      <c r="Q430">
        <f t="shared" si="19"/>
        <v>0</v>
      </c>
      <c r="S430">
        <f>VLOOKUP(B:B,'11月奖金'!A:Q,17,0)</f>
        <v>6096.1</v>
      </c>
      <c r="T430">
        <f t="shared" si="20"/>
        <v>0</v>
      </c>
    </row>
    <row r="431" spans="1:20" x14ac:dyDescent="0.2">
      <c r="A431">
        <v>430</v>
      </c>
      <c r="B431">
        <v>9000348</v>
      </c>
      <c r="C431" t="s">
        <v>637</v>
      </c>
      <c r="D431" t="s">
        <v>3230</v>
      </c>
      <c r="E431">
        <v>3.6</v>
      </c>
      <c r="F431">
        <v>99</v>
      </c>
      <c r="G431">
        <v>99</v>
      </c>
      <c r="H431">
        <v>99</v>
      </c>
      <c r="I431" s="6">
        <v>6139.55</v>
      </c>
      <c r="K431">
        <v>500</v>
      </c>
      <c r="L431">
        <v>150</v>
      </c>
      <c r="N431">
        <v>6489.55</v>
      </c>
      <c r="P431">
        <f t="shared" si="18"/>
        <v>6139.55</v>
      </c>
      <c r="Q431">
        <f t="shared" si="19"/>
        <v>0</v>
      </c>
      <c r="S431">
        <f>VLOOKUP(B:B,'11月奖金'!A:Q,17,0)</f>
        <v>6489.55</v>
      </c>
      <c r="T431">
        <f t="shared" si="20"/>
        <v>0</v>
      </c>
    </row>
    <row r="432" spans="1:20" x14ac:dyDescent="0.2">
      <c r="A432">
        <v>431</v>
      </c>
      <c r="B432">
        <v>9000988</v>
      </c>
      <c r="C432" t="s">
        <v>2222</v>
      </c>
      <c r="D432" t="s">
        <v>3230</v>
      </c>
      <c r="E432">
        <v>3.6</v>
      </c>
      <c r="F432">
        <v>99</v>
      </c>
      <c r="G432">
        <v>100</v>
      </c>
      <c r="H432">
        <v>99.6</v>
      </c>
      <c r="I432" s="6">
        <v>6176.48</v>
      </c>
      <c r="L432">
        <v>150</v>
      </c>
      <c r="N432">
        <v>6026.48</v>
      </c>
      <c r="P432">
        <f t="shared" si="18"/>
        <v>6176.48</v>
      </c>
      <c r="Q432">
        <f t="shared" si="19"/>
        <v>0</v>
      </c>
      <c r="S432">
        <f>VLOOKUP(B:B,'11月奖金'!A:Q,17,0)</f>
        <v>6026.48</v>
      </c>
      <c r="T432">
        <f t="shared" si="20"/>
        <v>0</v>
      </c>
    </row>
    <row r="433" spans="1:20" x14ac:dyDescent="0.2">
      <c r="A433">
        <v>432</v>
      </c>
      <c r="B433">
        <v>9000349</v>
      </c>
      <c r="C433" t="s">
        <v>640</v>
      </c>
      <c r="D433" t="s">
        <v>3230</v>
      </c>
      <c r="E433">
        <v>3.6</v>
      </c>
      <c r="F433">
        <v>99</v>
      </c>
      <c r="G433">
        <v>99</v>
      </c>
      <c r="H433">
        <v>99</v>
      </c>
      <c r="I433" s="6">
        <v>6139.55</v>
      </c>
      <c r="N433">
        <v>6139.55</v>
      </c>
      <c r="P433">
        <f t="shared" si="18"/>
        <v>6139.55</v>
      </c>
      <c r="Q433">
        <f t="shared" si="19"/>
        <v>0</v>
      </c>
      <c r="S433">
        <f>VLOOKUP(B:B,'11月奖金'!A:Q,17,0)</f>
        <v>6139.55</v>
      </c>
      <c r="T433">
        <f t="shared" si="20"/>
        <v>0</v>
      </c>
    </row>
    <row r="434" spans="1:20" x14ac:dyDescent="0.2">
      <c r="A434">
        <v>433</v>
      </c>
      <c r="B434">
        <v>9000539</v>
      </c>
      <c r="C434" t="s">
        <v>996</v>
      </c>
      <c r="D434" t="s">
        <v>3232</v>
      </c>
      <c r="E434">
        <v>4.5</v>
      </c>
      <c r="F434">
        <v>99.75</v>
      </c>
      <c r="G434">
        <v>99.5</v>
      </c>
      <c r="H434">
        <v>99.6</v>
      </c>
      <c r="I434" s="6">
        <v>7778.65</v>
      </c>
      <c r="L434">
        <v>50</v>
      </c>
      <c r="N434">
        <v>7728.65</v>
      </c>
      <c r="P434">
        <f t="shared" si="18"/>
        <v>7778.65</v>
      </c>
      <c r="Q434">
        <f t="shared" si="19"/>
        <v>0</v>
      </c>
      <c r="S434">
        <f>VLOOKUP(B:B,'11月奖金'!A:Q,17,0)</f>
        <v>7728.65</v>
      </c>
      <c r="T434">
        <f t="shared" si="20"/>
        <v>0</v>
      </c>
    </row>
    <row r="435" spans="1:20" x14ac:dyDescent="0.2">
      <c r="A435">
        <v>434</v>
      </c>
      <c r="B435">
        <v>9000825</v>
      </c>
      <c r="C435" t="s">
        <v>1822</v>
      </c>
      <c r="D435" t="s">
        <v>3230</v>
      </c>
      <c r="E435">
        <v>3.6</v>
      </c>
      <c r="F435">
        <v>99.75</v>
      </c>
      <c r="G435">
        <v>100</v>
      </c>
      <c r="H435">
        <v>99.9</v>
      </c>
      <c r="I435" s="6">
        <v>6241.52</v>
      </c>
      <c r="L435">
        <v>115</v>
      </c>
      <c r="N435">
        <v>6126.52</v>
      </c>
      <c r="P435">
        <f t="shared" si="18"/>
        <v>6241.52</v>
      </c>
      <c r="Q435">
        <f t="shared" si="19"/>
        <v>0</v>
      </c>
      <c r="S435">
        <f>VLOOKUP(B:B,'11月奖金'!A:Q,17,0)</f>
        <v>6126.52</v>
      </c>
      <c r="T435">
        <f t="shared" si="20"/>
        <v>0</v>
      </c>
    </row>
    <row r="436" spans="1:20" x14ac:dyDescent="0.2">
      <c r="A436">
        <v>435</v>
      </c>
      <c r="B436">
        <v>9000573</v>
      </c>
      <c r="C436" t="s">
        <v>1094</v>
      </c>
      <c r="D436" t="s">
        <v>3232</v>
      </c>
      <c r="E436">
        <v>4.5</v>
      </c>
      <c r="F436">
        <v>98.5</v>
      </c>
      <c r="G436">
        <v>99</v>
      </c>
      <c r="H436">
        <v>98.800000000000011</v>
      </c>
      <c r="I436" s="6">
        <v>7620.65</v>
      </c>
      <c r="L436">
        <v>300</v>
      </c>
      <c r="N436">
        <v>7320.65</v>
      </c>
      <c r="P436">
        <f t="shared" si="18"/>
        <v>7620.65</v>
      </c>
      <c r="Q436">
        <f t="shared" si="19"/>
        <v>0</v>
      </c>
      <c r="S436">
        <f>VLOOKUP(B:B,'11月奖金'!A:Q,17,0)</f>
        <v>7320.65</v>
      </c>
      <c r="T436">
        <f t="shared" si="20"/>
        <v>0</v>
      </c>
    </row>
    <row r="437" spans="1:20" x14ac:dyDescent="0.2">
      <c r="A437">
        <v>436</v>
      </c>
      <c r="B437">
        <v>9000340</v>
      </c>
      <c r="C437" t="s">
        <v>619</v>
      </c>
      <c r="D437" t="s">
        <v>3230</v>
      </c>
      <c r="E437">
        <v>3.6</v>
      </c>
      <c r="F437">
        <v>98.5</v>
      </c>
      <c r="G437">
        <v>100</v>
      </c>
      <c r="H437">
        <v>99.4</v>
      </c>
      <c r="I437" s="6">
        <v>6133.27</v>
      </c>
      <c r="L437">
        <v>350</v>
      </c>
      <c r="N437">
        <v>5783.27</v>
      </c>
      <c r="P437">
        <f t="shared" si="18"/>
        <v>6133.27</v>
      </c>
      <c r="Q437">
        <f t="shared" si="19"/>
        <v>0</v>
      </c>
      <c r="S437">
        <f>VLOOKUP(B:B,'11月奖金'!A:Q,17,0)</f>
        <v>5783.27</v>
      </c>
      <c r="T437">
        <f t="shared" si="20"/>
        <v>0</v>
      </c>
    </row>
    <row r="438" spans="1:20" x14ac:dyDescent="0.2">
      <c r="A438">
        <v>437</v>
      </c>
      <c r="B438">
        <v>9000354</v>
      </c>
      <c r="C438" t="s">
        <v>652</v>
      </c>
      <c r="D438" t="s">
        <v>3232</v>
      </c>
      <c r="E438">
        <v>4.5</v>
      </c>
      <c r="F438">
        <v>99.5</v>
      </c>
      <c r="G438">
        <v>99</v>
      </c>
      <c r="H438">
        <v>99.2</v>
      </c>
      <c r="I438" s="6">
        <v>7728.37</v>
      </c>
      <c r="L438">
        <v>150</v>
      </c>
      <c r="N438">
        <v>7578.37</v>
      </c>
      <c r="P438">
        <f t="shared" si="18"/>
        <v>7728.37</v>
      </c>
      <c r="Q438">
        <f t="shared" si="19"/>
        <v>0</v>
      </c>
      <c r="S438">
        <f>VLOOKUP(B:B,'11月奖金'!A:Q,17,0)</f>
        <v>7578.37</v>
      </c>
      <c r="T438">
        <f t="shared" si="20"/>
        <v>0</v>
      </c>
    </row>
    <row r="439" spans="1:20" x14ac:dyDescent="0.2">
      <c r="A439">
        <v>438</v>
      </c>
      <c r="B439">
        <v>9000358</v>
      </c>
      <c r="C439" t="s">
        <v>664</v>
      </c>
      <c r="D439" t="s">
        <v>3230</v>
      </c>
      <c r="E439">
        <v>3.6</v>
      </c>
      <c r="F439">
        <v>99.5</v>
      </c>
      <c r="G439">
        <v>100</v>
      </c>
      <c r="H439">
        <v>99.800000000000011</v>
      </c>
      <c r="I439" s="6">
        <v>6219.81</v>
      </c>
      <c r="L439">
        <v>100</v>
      </c>
      <c r="N439">
        <v>6119.81</v>
      </c>
      <c r="P439">
        <f t="shared" si="18"/>
        <v>6219.81</v>
      </c>
      <c r="Q439">
        <f t="shared" si="19"/>
        <v>0</v>
      </c>
      <c r="S439">
        <f>VLOOKUP(B:B,'11月奖金'!A:Q,17,0)</f>
        <v>6119.81</v>
      </c>
      <c r="T439">
        <f t="shared" si="20"/>
        <v>0</v>
      </c>
    </row>
    <row r="440" spans="1:20" x14ac:dyDescent="0.2">
      <c r="A440">
        <v>439</v>
      </c>
      <c r="B440">
        <v>9000341</v>
      </c>
      <c r="C440" t="s">
        <v>622</v>
      </c>
      <c r="D440" t="s">
        <v>3232</v>
      </c>
      <c r="E440">
        <v>4.5</v>
      </c>
      <c r="F440">
        <v>98.5</v>
      </c>
      <c r="G440">
        <v>98</v>
      </c>
      <c r="H440">
        <v>98.2</v>
      </c>
      <c r="I440" s="6">
        <v>7574.73</v>
      </c>
      <c r="L440">
        <v>65</v>
      </c>
      <c r="N440">
        <v>7509.73</v>
      </c>
      <c r="P440">
        <f t="shared" si="18"/>
        <v>7574.73</v>
      </c>
      <c r="Q440">
        <f t="shared" si="19"/>
        <v>0</v>
      </c>
      <c r="S440">
        <f>VLOOKUP(B:B,'11月奖金'!A:Q,17,0)</f>
        <v>7509.73</v>
      </c>
      <c r="T440">
        <f t="shared" si="20"/>
        <v>0</v>
      </c>
    </row>
    <row r="441" spans="1:20" x14ac:dyDescent="0.2">
      <c r="A441">
        <v>440</v>
      </c>
      <c r="B441">
        <v>9000574</v>
      </c>
      <c r="C441" t="s">
        <v>1097</v>
      </c>
      <c r="D441" t="s">
        <v>3230</v>
      </c>
      <c r="E441">
        <v>3.6</v>
      </c>
      <c r="F441">
        <v>98.5</v>
      </c>
      <c r="G441">
        <v>99</v>
      </c>
      <c r="H441">
        <v>98.800000000000011</v>
      </c>
      <c r="I441" s="6">
        <v>6096.52</v>
      </c>
      <c r="L441">
        <v>50</v>
      </c>
      <c r="N441">
        <v>6046.52</v>
      </c>
      <c r="P441">
        <f t="shared" si="18"/>
        <v>6096.52</v>
      </c>
      <c r="Q441">
        <f t="shared" si="19"/>
        <v>0</v>
      </c>
      <c r="S441">
        <f>VLOOKUP(B:B,'11月奖金'!A:Q,17,0)</f>
        <v>6046.52</v>
      </c>
      <c r="T441">
        <f t="shared" si="20"/>
        <v>0</v>
      </c>
    </row>
    <row r="442" spans="1:20" x14ac:dyDescent="0.2">
      <c r="A442">
        <v>441</v>
      </c>
      <c r="B442">
        <v>9001212</v>
      </c>
      <c r="C442" t="s">
        <v>7549</v>
      </c>
      <c r="D442" t="s">
        <v>3230</v>
      </c>
      <c r="E442">
        <v>3.6</v>
      </c>
      <c r="F442">
        <v>98.5</v>
      </c>
      <c r="G442">
        <v>99</v>
      </c>
      <c r="H442">
        <v>98.800000000000011</v>
      </c>
      <c r="I442" s="6">
        <v>6096.52</v>
      </c>
      <c r="L442">
        <v>50</v>
      </c>
      <c r="N442">
        <v>6046.52</v>
      </c>
      <c r="P442">
        <f t="shared" si="18"/>
        <v>6096.52</v>
      </c>
      <c r="Q442">
        <f t="shared" si="19"/>
        <v>0</v>
      </c>
      <c r="S442">
        <f>VLOOKUP(B:B,'11月奖金'!A:Q,17,0)</f>
        <v>6046.52</v>
      </c>
      <c r="T442">
        <f t="shared" si="20"/>
        <v>0</v>
      </c>
    </row>
    <row r="443" spans="1:20" x14ac:dyDescent="0.2">
      <c r="A443">
        <v>442</v>
      </c>
      <c r="B443">
        <v>9001169</v>
      </c>
      <c r="C443" t="s">
        <v>7434</v>
      </c>
      <c r="D443" t="s">
        <v>3230</v>
      </c>
      <c r="E443">
        <v>3.6</v>
      </c>
      <c r="F443">
        <v>98.5</v>
      </c>
      <c r="G443">
        <v>99</v>
      </c>
      <c r="H443">
        <v>98.800000000000011</v>
      </c>
      <c r="I443" s="6">
        <v>6096.52</v>
      </c>
      <c r="L443">
        <v>50</v>
      </c>
      <c r="N443">
        <v>6046.52</v>
      </c>
      <c r="P443">
        <f t="shared" si="18"/>
        <v>6096.52</v>
      </c>
      <c r="Q443">
        <f t="shared" si="19"/>
        <v>0</v>
      </c>
      <c r="S443">
        <f>VLOOKUP(B:B,'11月奖金'!A:Q,17,0)</f>
        <v>6046.52</v>
      </c>
      <c r="T443">
        <f t="shared" si="20"/>
        <v>0</v>
      </c>
    </row>
    <row r="444" spans="1:20" x14ac:dyDescent="0.2">
      <c r="A444">
        <v>443</v>
      </c>
      <c r="B444">
        <v>9000610</v>
      </c>
      <c r="C444" t="s">
        <v>1200</v>
      </c>
      <c r="D444" t="s">
        <v>3217</v>
      </c>
      <c r="E444">
        <v>4.5</v>
      </c>
      <c r="F444">
        <v>98.5</v>
      </c>
      <c r="G444">
        <v>99</v>
      </c>
      <c r="H444">
        <v>98.800000000000011</v>
      </c>
      <c r="I444" s="6">
        <v>7620.65</v>
      </c>
      <c r="L444">
        <v>115</v>
      </c>
      <c r="N444">
        <v>7505.65</v>
      </c>
      <c r="P444">
        <f t="shared" si="18"/>
        <v>7620.65</v>
      </c>
      <c r="Q444">
        <f t="shared" si="19"/>
        <v>0</v>
      </c>
      <c r="S444">
        <f>VLOOKUP(B:B,'11月奖金'!A:Q,17,0)</f>
        <v>7505.65</v>
      </c>
      <c r="T444">
        <f t="shared" si="20"/>
        <v>0</v>
      </c>
    </row>
    <row r="445" spans="1:20" x14ac:dyDescent="0.2">
      <c r="A445">
        <v>444</v>
      </c>
      <c r="B445">
        <v>9000541</v>
      </c>
      <c r="C445" t="s">
        <v>1002</v>
      </c>
      <c r="D445" t="s">
        <v>5039</v>
      </c>
      <c r="E445">
        <v>2.15</v>
      </c>
      <c r="F445">
        <v>99</v>
      </c>
      <c r="G445">
        <v>100</v>
      </c>
      <c r="H445">
        <v>99.7</v>
      </c>
      <c r="I445" s="6">
        <v>3687.98</v>
      </c>
      <c r="N445">
        <v>3687.98</v>
      </c>
      <c r="P445">
        <f t="shared" si="18"/>
        <v>3687.98</v>
      </c>
      <c r="Q445">
        <f t="shared" si="19"/>
        <v>0</v>
      </c>
      <c r="S445">
        <f>VLOOKUP(B:B,'11月奖金'!A:Q,17,0)</f>
        <v>3687.98</v>
      </c>
      <c r="T445">
        <f t="shared" si="20"/>
        <v>0</v>
      </c>
    </row>
    <row r="446" spans="1:20" x14ac:dyDescent="0.2">
      <c r="A446">
        <v>445</v>
      </c>
      <c r="B446">
        <v>9000892</v>
      </c>
      <c r="C446" t="s">
        <v>1957</v>
      </c>
      <c r="D446" t="s">
        <v>5039</v>
      </c>
      <c r="E446">
        <v>1.65</v>
      </c>
      <c r="F446">
        <v>99</v>
      </c>
      <c r="G446">
        <v>99</v>
      </c>
      <c r="H446">
        <v>99</v>
      </c>
      <c r="I446" s="6">
        <v>2810.44</v>
      </c>
      <c r="N446">
        <v>2810.44</v>
      </c>
      <c r="P446">
        <f t="shared" si="18"/>
        <v>2810.44</v>
      </c>
      <c r="Q446">
        <f t="shared" si="19"/>
        <v>0</v>
      </c>
      <c r="S446">
        <f>VLOOKUP(B:B,'11月奖金'!A:Q,17,0)</f>
        <v>2810.44</v>
      </c>
      <c r="T446">
        <f t="shared" si="20"/>
        <v>0</v>
      </c>
    </row>
    <row r="447" spans="1:20" x14ac:dyDescent="0.2">
      <c r="A447">
        <v>446</v>
      </c>
      <c r="B447">
        <v>9000914</v>
      </c>
      <c r="C447" t="s">
        <v>2013</v>
      </c>
      <c r="D447" t="s">
        <v>5039</v>
      </c>
      <c r="E447">
        <v>2.15</v>
      </c>
      <c r="F447">
        <v>99</v>
      </c>
      <c r="G447">
        <v>100</v>
      </c>
      <c r="H447">
        <v>99.7</v>
      </c>
      <c r="I447" s="6">
        <v>3687.98</v>
      </c>
      <c r="N447">
        <v>3687.98</v>
      </c>
      <c r="P447">
        <f t="shared" si="18"/>
        <v>3687.98</v>
      </c>
      <c r="Q447">
        <f t="shared" si="19"/>
        <v>0</v>
      </c>
      <c r="S447">
        <f>VLOOKUP(B:B,'11月奖金'!A:Q,17,0)</f>
        <v>3687.98</v>
      </c>
      <c r="T447">
        <f t="shared" si="20"/>
        <v>0</v>
      </c>
    </row>
    <row r="448" spans="1:20" x14ac:dyDescent="0.2">
      <c r="A448">
        <v>447</v>
      </c>
      <c r="B448">
        <v>9001226</v>
      </c>
      <c r="C448" t="s">
        <v>7561</v>
      </c>
      <c r="D448" t="s">
        <v>5039</v>
      </c>
      <c r="E448">
        <v>2.15</v>
      </c>
      <c r="F448">
        <v>99</v>
      </c>
      <c r="G448">
        <v>99</v>
      </c>
      <c r="H448">
        <v>99</v>
      </c>
      <c r="I448" s="6">
        <v>3662.08</v>
      </c>
      <c r="N448">
        <v>3662.08</v>
      </c>
      <c r="P448">
        <f t="shared" si="18"/>
        <v>3662.08</v>
      </c>
      <c r="Q448">
        <f t="shared" si="19"/>
        <v>0</v>
      </c>
      <c r="S448">
        <f>VLOOKUP(B:B,'11月奖金'!A:Q,17,0)</f>
        <v>3662.08</v>
      </c>
      <c r="T448">
        <f t="shared" si="20"/>
        <v>0</v>
      </c>
    </row>
    <row r="449" spans="1:20" x14ac:dyDescent="0.2">
      <c r="A449">
        <v>448</v>
      </c>
      <c r="B449">
        <v>9000357</v>
      </c>
      <c r="C449" t="s">
        <v>661</v>
      </c>
      <c r="D449" t="s">
        <v>5039</v>
      </c>
      <c r="E449">
        <v>2.15</v>
      </c>
      <c r="F449">
        <v>99.5</v>
      </c>
      <c r="G449">
        <v>100</v>
      </c>
      <c r="H449">
        <v>99.85</v>
      </c>
      <c r="I449" s="6">
        <v>3703.06</v>
      </c>
      <c r="N449">
        <v>3703.06</v>
      </c>
      <c r="P449">
        <f t="shared" si="18"/>
        <v>3703.06</v>
      </c>
      <c r="Q449">
        <f t="shared" si="19"/>
        <v>0</v>
      </c>
      <c r="S449">
        <f>VLOOKUP(B:B,'11月奖金'!A:Q,17,0)</f>
        <v>3703.06</v>
      </c>
      <c r="T449">
        <f t="shared" si="20"/>
        <v>0</v>
      </c>
    </row>
    <row r="450" spans="1:20" x14ac:dyDescent="0.2">
      <c r="A450">
        <v>449</v>
      </c>
      <c r="B450">
        <v>9000868</v>
      </c>
      <c r="C450" t="s">
        <v>2779</v>
      </c>
      <c r="D450" t="s">
        <v>5039</v>
      </c>
      <c r="E450">
        <v>2.15</v>
      </c>
      <c r="F450">
        <v>99.5</v>
      </c>
      <c r="G450">
        <v>100</v>
      </c>
      <c r="H450">
        <v>99.85</v>
      </c>
      <c r="I450" s="6">
        <v>3703.06</v>
      </c>
      <c r="N450">
        <v>3703.06</v>
      </c>
      <c r="P450">
        <f t="shared" si="18"/>
        <v>3703.06</v>
      </c>
      <c r="Q450">
        <f t="shared" si="19"/>
        <v>0</v>
      </c>
      <c r="S450">
        <f>VLOOKUP(B:B,'11月奖金'!A:Q,17,0)</f>
        <v>3703.06</v>
      </c>
      <c r="T450">
        <f t="shared" si="20"/>
        <v>0</v>
      </c>
    </row>
    <row r="451" spans="1:20" x14ac:dyDescent="0.2">
      <c r="A451">
        <v>450</v>
      </c>
      <c r="B451">
        <v>9001266</v>
      </c>
      <c r="C451" t="s">
        <v>8270</v>
      </c>
      <c r="D451" t="s">
        <v>5039</v>
      </c>
      <c r="E451">
        <v>2.15</v>
      </c>
      <c r="F451">
        <v>99.5</v>
      </c>
      <c r="G451">
        <v>99</v>
      </c>
      <c r="H451">
        <v>99.149999999999991</v>
      </c>
      <c r="I451" s="6">
        <v>3677.1</v>
      </c>
      <c r="N451">
        <v>3677.1</v>
      </c>
      <c r="P451">
        <f t="shared" ref="P451:P514" si="21">ROUND(I451,2)</f>
        <v>3677.1</v>
      </c>
      <c r="Q451">
        <f t="shared" ref="Q451:Q514" si="22">I451-P451</f>
        <v>0</v>
      </c>
      <c r="S451">
        <f>VLOOKUP(B:B,'11月奖金'!A:Q,17,0)</f>
        <v>3677.1</v>
      </c>
      <c r="T451">
        <f t="shared" ref="T451:T514" si="23">N451-S451</f>
        <v>0</v>
      </c>
    </row>
    <row r="452" spans="1:20" x14ac:dyDescent="0.2">
      <c r="A452">
        <v>451</v>
      </c>
      <c r="B452">
        <v>9000351</v>
      </c>
      <c r="C452" t="s">
        <v>643</v>
      </c>
      <c r="D452" t="s">
        <v>5039</v>
      </c>
      <c r="E452">
        <v>3.05</v>
      </c>
      <c r="F452">
        <v>99.5</v>
      </c>
      <c r="G452">
        <v>100</v>
      </c>
      <c r="H452">
        <v>99.85</v>
      </c>
      <c r="I452" s="6">
        <v>5244.71</v>
      </c>
      <c r="N452">
        <v>5244.71</v>
      </c>
      <c r="P452">
        <f t="shared" si="21"/>
        <v>5244.71</v>
      </c>
      <c r="Q452">
        <f t="shared" si="22"/>
        <v>0</v>
      </c>
      <c r="S452">
        <f>VLOOKUP(B:B,'11月奖金'!A:Q,17,0)</f>
        <v>5244.71</v>
      </c>
      <c r="T452">
        <f t="shared" si="23"/>
        <v>0</v>
      </c>
    </row>
    <row r="453" spans="1:20" x14ac:dyDescent="0.2">
      <c r="A453">
        <v>452</v>
      </c>
      <c r="B453">
        <v>9000540</v>
      </c>
      <c r="C453" t="s">
        <v>999</v>
      </c>
      <c r="D453" t="s">
        <v>5039</v>
      </c>
      <c r="E453">
        <v>2.15</v>
      </c>
      <c r="F453">
        <v>99.5</v>
      </c>
      <c r="G453">
        <v>99.8</v>
      </c>
      <c r="H453">
        <v>99.71</v>
      </c>
      <c r="I453" s="6">
        <v>3691.91</v>
      </c>
      <c r="N453">
        <v>3691.91</v>
      </c>
      <c r="P453">
        <f t="shared" si="21"/>
        <v>3691.91</v>
      </c>
      <c r="Q453">
        <f t="shared" si="22"/>
        <v>0</v>
      </c>
      <c r="S453">
        <f>VLOOKUP(B:B,'11月奖金'!A:Q,17,0)</f>
        <v>3691.91</v>
      </c>
      <c r="T453">
        <f t="shared" si="23"/>
        <v>0</v>
      </c>
    </row>
    <row r="454" spans="1:20" x14ac:dyDescent="0.2">
      <c r="A454">
        <v>453</v>
      </c>
      <c r="B454">
        <v>9000575</v>
      </c>
      <c r="C454" t="s">
        <v>1099</v>
      </c>
      <c r="D454" t="s">
        <v>5039</v>
      </c>
      <c r="E454">
        <v>3.05</v>
      </c>
      <c r="F454">
        <v>99.5</v>
      </c>
      <c r="G454">
        <v>99.8</v>
      </c>
      <c r="H454">
        <v>99.71</v>
      </c>
      <c r="I454" s="6">
        <v>5237.3599999999997</v>
      </c>
      <c r="N454">
        <v>5237.3599999999997</v>
      </c>
      <c r="P454">
        <f t="shared" si="21"/>
        <v>5237.3599999999997</v>
      </c>
      <c r="Q454">
        <f t="shared" si="22"/>
        <v>0</v>
      </c>
      <c r="S454">
        <f>VLOOKUP(B:B,'11月奖金'!A:Q,17,0)</f>
        <v>5237.3599999999997</v>
      </c>
      <c r="T454">
        <f t="shared" si="23"/>
        <v>0</v>
      </c>
    </row>
    <row r="455" spans="1:20" x14ac:dyDescent="0.2">
      <c r="A455">
        <v>454</v>
      </c>
      <c r="B455">
        <v>9000563</v>
      </c>
      <c r="C455" t="s">
        <v>1065</v>
      </c>
      <c r="D455" t="s">
        <v>5039</v>
      </c>
      <c r="E455">
        <v>1.65</v>
      </c>
      <c r="F455">
        <v>99.5</v>
      </c>
      <c r="G455">
        <v>100</v>
      </c>
      <c r="H455">
        <v>99.85</v>
      </c>
      <c r="I455" s="6">
        <v>2837.3</v>
      </c>
      <c r="N455">
        <v>2837.3</v>
      </c>
      <c r="P455">
        <f t="shared" si="21"/>
        <v>2837.3</v>
      </c>
      <c r="Q455">
        <f t="shared" si="22"/>
        <v>0</v>
      </c>
      <c r="S455">
        <f>VLOOKUP(B:B,'11月奖金'!A:Q,17,0)</f>
        <v>2837.3</v>
      </c>
      <c r="T455">
        <f t="shared" si="23"/>
        <v>0</v>
      </c>
    </row>
    <row r="456" spans="1:20" x14ac:dyDescent="0.2">
      <c r="A456">
        <v>455</v>
      </c>
      <c r="B456">
        <v>9001206</v>
      </c>
      <c r="C456" t="s">
        <v>7530</v>
      </c>
      <c r="D456" t="s">
        <v>5039</v>
      </c>
      <c r="E456">
        <v>2.15</v>
      </c>
      <c r="F456">
        <v>99.5</v>
      </c>
      <c r="G456">
        <v>99.8</v>
      </c>
      <c r="H456">
        <v>99.71</v>
      </c>
      <c r="I456" s="6">
        <v>3691.91</v>
      </c>
      <c r="N456">
        <v>3691.91</v>
      </c>
      <c r="P456">
        <f t="shared" si="21"/>
        <v>3691.91</v>
      </c>
      <c r="Q456">
        <f t="shared" si="22"/>
        <v>0</v>
      </c>
      <c r="S456">
        <f>VLOOKUP(B:B,'11月奖金'!A:Q,17,0)</f>
        <v>3691.91</v>
      </c>
      <c r="T456">
        <f t="shared" si="23"/>
        <v>0</v>
      </c>
    </row>
    <row r="457" spans="1:20" x14ac:dyDescent="0.2">
      <c r="A457">
        <v>456</v>
      </c>
      <c r="B457">
        <v>9001168</v>
      </c>
      <c r="C457" t="s">
        <v>7432</v>
      </c>
      <c r="D457" t="s">
        <v>3218</v>
      </c>
      <c r="E457">
        <v>2.15</v>
      </c>
      <c r="F457">
        <v>99.5</v>
      </c>
      <c r="G457">
        <v>100</v>
      </c>
      <c r="H457">
        <v>99.85</v>
      </c>
      <c r="I457" s="6">
        <v>3697.09</v>
      </c>
      <c r="N457">
        <v>3697.09</v>
      </c>
      <c r="P457">
        <f t="shared" si="21"/>
        <v>3697.09</v>
      </c>
      <c r="Q457">
        <f t="shared" si="22"/>
        <v>0</v>
      </c>
      <c r="S457">
        <f>VLOOKUP(B:B,'11月奖金'!A:Q,17,0)</f>
        <v>3697.09</v>
      </c>
      <c r="T457">
        <f t="shared" si="23"/>
        <v>0</v>
      </c>
    </row>
    <row r="458" spans="1:20" x14ac:dyDescent="0.2">
      <c r="A458">
        <v>457</v>
      </c>
      <c r="B458">
        <v>9000352</v>
      </c>
      <c r="C458" t="s">
        <v>646</v>
      </c>
      <c r="D458" t="s">
        <v>5039</v>
      </c>
      <c r="E458">
        <v>3.6</v>
      </c>
      <c r="F458">
        <v>99.5</v>
      </c>
      <c r="G458">
        <v>100</v>
      </c>
      <c r="H458">
        <v>99.85</v>
      </c>
      <c r="I458" s="6">
        <v>6188.92</v>
      </c>
      <c r="N458">
        <v>6188.92</v>
      </c>
      <c r="P458">
        <f t="shared" si="21"/>
        <v>6188.92</v>
      </c>
      <c r="Q458">
        <f t="shared" si="22"/>
        <v>0</v>
      </c>
      <c r="S458">
        <f>VLOOKUP(B:B,'11月奖金'!A:Q,17,0)</f>
        <v>6188.92</v>
      </c>
      <c r="T458">
        <f t="shared" si="23"/>
        <v>0</v>
      </c>
    </row>
    <row r="459" spans="1:20" x14ac:dyDescent="0.2">
      <c r="A459">
        <v>458</v>
      </c>
      <c r="B459">
        <v>9001031</v>
      </c>
      <c r="C459" t="s">
        <v>2033</v>
      </c>
      <c r="D459" t="s">
        <v>9154</v>
      </c>
      <c r="E459">
        <v>1</v>
      </c>
      <c r="F459">
        <v>99.5</v>
      </c>
      <c r="G459">
        <v>100</v>
      </c>
      <c r="H459">
        <v>99.9</v>
      </c>
      <c r="I459" s="6">
        <v>1720.01</v>
      </c>
      <c r="N459">
        <v>1720.01</v>
      </c>
      <c r="P459">
        <f t="shared" si="21"/>
        <v>1720.01</v>
      </c>
      <c r="Q459">
        <f t="shared" si="22"/>
        <v>0</v>
      </c>
      <c r="S459">
        <f>VLOOKUP(B:B,'11月奖金'!A:Q,17,0)</f>
        <v>1720.01</v>
      </c>
      <c r="T459">
        <f t="shared" si="23"/>
        <v>0</v>
      </c>
    </row>
    <row r="460" spans="1:20" x14ac:dyDescent="0.2">
      <c r="A460">
        <v>459</v>
      </c>
      <c r="B460">
        <v>9001042</v>
      </c>
      <c r="C460" t="s">
        <v>2802</v>
      </c>
      <c r="D460" t="s">
        <v>9154</v>
      </c>
      <c r="E460">
        <v>1.65</v>
      </c>
      <c r="F460">
        <v>99.5</v>
      </c>
      <c r="G460">
        <v>99.8</v>
      </c>
      <c r="H460">
        <v>99.740000000000009</v>
      </c>
      <c r="I460" s="6">
        <v>2833.46</v>
      </c>
      <c r="N460">
        <v>2833.46</v>
      </c>
      <c r="P460">
        <f t="shared" si="21"/>
        <v>2833.46</v>
      </c>
      <c r="Q460">
        <f t="shared" si="22"/>
        <v>0</v>
      </c>
      <c r="S460">
        <f>VLOOKUP(B:B,'11月奖金'!A:Q,17,0)</f>
        <v>2833.46</v>
      </c>
      <c r="T460">
        <f t="shared" si="23"/>
        <v>0</v>
      </c>
    </row>
    <row r="461" spans="1:20" x14ac:dyDescent="0.2">
      <c r="A461">
        <v>460</v>
      </c>
      <c r="B461">
        <v>9001214</v>
      </c>
      <c r="C461" t="s">
        <v>7555</v>
      </c>
      <c r="D461" t="s">
        <v>5039</v>
      </c>
      <c r="E461">
        <v>2.15</v>
      </c>
      <c r="F461">
        <v>99.5</v>
      </c>
      <c r="G461">
        <v>99.8</v>
      </c>
      <c r="H461">
        <v>99.71</v>
      </c>
      <c r="I461" s="6">
        <v>3690.98</v>
      </c>
      <c r="N461">
        <v>3690.98</v>
      </c>
      <c r="P461">
        <f t="shared" si="21"/>
        <v>3690.98</v>
      </c>
      <c r="Q461">
        <f t="shared" si="22"/>
        <v>0</v>
      </c>
      <c r="S461">
        <f>VLOOKUP(B:B,'11月奖金'!A:Q,17,0)</f>
        <v>3690.98</v>
      </c>
      <c r="T461">
        <f t="shared" si="23"/>
        <v>0</v>
      </c>
    </row>
    <row r="462" spans="1:20" x14ac:dyDescent="0.2">
      <c r="A462">
        <v>461</v>
      </c>
      <c r="B462">
        <v>9001247</v>
      </c>
      <c r="C462" t="s">
        <v>8206</v>
      </c>
      <c r="D462" t="s">
        <v>7839</v>
      </c>
      <c r="E462">
        <v>1</v>
      </c>
      <c r="F462">
        <v>99.5</v>
      </c>
      <c r="G462">
        <v>100</v>
      </c>
      <c r="H462">
        <v>99.9</v>
      </c>
      <c r="I462" s="6">
        <v>1720.01</v>
      </c>
      <c r="N462">
        <v>1720.01</v>
      </c>
      <c r="P462">
        <f t="shared" si="21"/>
        <v>1720.01</v>
      </c>
      <c r="Q462">
        <f t="shared" si="22"/>
        <v>0</v>
      </c>
      <c r="S462">
        <f>VLOOKUP(B:B,'11月奖金'!A:Q,17,0)</f>
        <v>1720.01</v>
      </c>
      <c r="T462">
        <f t="shared" si="23"/>
        <v>0</v>
      </c>
    </row>
    <row r="463" spans="1:20" x14ac:dyDescent="0.2">
      <c r="A463">
        <v>462</v>
      </c>
      <c r="B463">
        <v>9001250</v>
      </c>
      <c r="C463" t="s">
        <v>8217</v>
      </c>
      <c r="D463" t="s">
        <v>7839</v>
      </c>
      <c r="E463">
        <v>1</v>
      </c>
      <c r="F463">
        <v>99.5</v>
      </c>
      <c r="G463">
        <v>99.8</v>
      </c>
      <c r="H463">
        <v>99.740000000000009</v>
      </c>
      <c r="I463" s="6">
        <v>1717.25</v>
      </c>
      <c r="N463">
        <v>1717.25</v>
      </c>
      <c r="P463">
        <f t="shared" si="21"/>
        <v>1717.25</v>
      </c>
      <c r="Q463">
        <f t="shared" si="22"/>
        <v>0</v>
      </c>
      <c r="S463">
        <f>VLOOKUP(B:B,'11月奖金'!A:Q,17,0)</f>
        <v>1717.25</v>
      </c>
      <c r="T463">
        <f t="shared" si="23"/>
        <v>0</v>
      </c>
    </row>
    <row r="464" spans="1:20" x14ac:dyDescent="0.2">
      <c r="A464">
        <v>463</v>
      </c>
      <c r="B464">
        <v>9000362</v>
      </c>
      <c r="C464" t="s">
        <v>2767</v>
      </c>
      <c r="D464" t="s">
        <v>5039</v>
      </c>
      <c r="E464">
        <v>2.15</v>
      </c>
      <c r="F464">
        <v>99.5</v>
      </c>
      <c r="G464">
        <v>99</v>
      </c>
      <c r="H464">
        <v>99.149999999999991</v>
      </c>
      <c r="I464" s="6">
        <v>3686.53</v>
      </c>
      <c r="N464">
        <v>3686.53</v>
      </c>
      <c r="P464">
        <f t="shared" si="21"/>
        <v>3686.53</v>
      </c>
      <c r="Q464">
        <f t="shared" si="22"/>
        <v>0</v>
      </c>
      <c r="S464">
        <f>VLOOKUP(B:B,'11月奖金'!A:Q,17,0)</f>
        <v>3686.53</v>
      </c>
      <c r="T464">
        <f t="shared" si="23"/>
        <v>0</v>
      </c>
    </row>
    <row r="465" spans="1:20" x14ac:dyDescent="0.2">
      <c r="A465">
        <v>464</v>
      </c>
      <c r="B465">
        <v>9001180</v>
      </c>
      <c r="C465" t="s">
        <v>7466</v>
      </c>
      <c r="D465" t="s">
        <v>5039</v>
      </c>
      <c r="E465">
        <v>1.65</v>
      </c>
      <c r="F465">
        <v>99.5</v>
      </c>
      <c r="G465">
        <v>100</v>
      </c>
      <c r="H465">
        <v>99.85</v>
      </c>
      <c r="I465" s="6">
        <v>2848.74</v>
      </c>
      <c r="N465">
        <v>2848.74</v>
      </c>
      <c r="P465">
        <f t="shared" si="21"/>
        <v>2848.74</v>
      </c>
      <c r="Q465">
        <f t="shared" si="22"/>
        <v>0</v>
      </c>
      <c r="S465">
        <f>VLOOKUP(B:B,'11月奖金'!A:Q,17,0)</f>
        <v>2848.74</v>
      </c>
      <c r="T465">
        <f t="shared" si="23"/>
        <v>0</v>
      </c>
    </row>
    <row r="466" spans="1:20" x14ac:dyDescent="0.2">
      <c r="A466">
        <v>465</v>
      </c>
      <c r="B466">
        <v>9001181</v>
      </c>
      <c r="C466" t="s">
        <v>7468</v>
      </c>
      <c r="D466" t="s">
        <v>5039</v>
      </c>
      <c r="E466">
        <v>1.65</v>
      </c>
      <c r="F466">
        <v>99.5</v>
      </c>
      <c r="G466">
        <v>99</v>
      </c>
      <c r="H466">
        <v>99.149999999999991</v>
      </c>
      <c r="I466" s="6">
        <v>2829.19</v>
      </c>
      <c r="L466">
        <v>100</v>
      </c>
      <c r="N466">
        <v>2729.19</v>
      </c>
      <c r="P466">
        <f t="shared" si="21"/>
        <v>2829.19</v>
      </c>
      <c r="Q466">
        <f t="shared" si="22"/>
        <v>0</v>
      </c>
      <c r="S466">
        <f>VLOOKUP(B:B,'11月奖金'!A:Q,17,0)</f>
        <v>2729.19</v>
      </c>
      <c r="T466">
        <f t="shared" si="23"/>
        <v>0</v>
      </c>
    </row>
    <row r="467" spans="1:20" x14ac:dyDescent="0.2">
      <c r="A467">
        <v>466</v>
      </c>
      <c r="B467">
        <v>9000727</v>
      </c>
      <c r="C467" t="s">
        <v>1540</v>
      </c>
      <c r="D467" t="s">
        <v>5039</v>
      </c>
      <c r="E467">
        <v>1.65</v>
      </c>
      <c r="F467">
        <v>99.25</v>
      </c>
      <c r="G467">
        <v>99</v>
      </c>
      <c r="H467">
        <v>99.050000000000011</v>
      </c>
      <c r="I467" s="6">
        <v>2820.23</v>
      </c>
      <c r="N467">
        <v>2820.23</v>
      </c>
      <c r="P467">
        <f t="shared" si="21"/>
        <v>2820.23</v>
      </c>
      <c r="Q467">
        <f t="shared" si="22"/>
        <v>0</v>
      </c>
      <c r="S467">
        <f>VLOOKUP(B:B,'11月奖金'!A:Q,17,0)</f>
        <v>2820.23</v>
      </c>
      <c r="T467">
        <f t="shared" si="23"/>
        <v>0</v>
      </c>
    </row>
    <row r="468" spans="1:20" x14ac:dyDescent="0.2">
      <c r="A468">
        <v>467</v>
      </c>
      <c r="B468">
        <v>9000589</v>
      </c>
      <c r="C468" t="s">
        <v>1137</v>
      </c>
      <c r="D468" t="s">
        <v>5039</v>
      </c>
      <c r="E468">
        <v>1.65</v>
      </c>
      <c r="F468">
        <v>99.25</v>
      </c>
      <c r="G468">
        <v>99</v>
      </c>
      <c r="H468">
        <v>99.050000000000011</v>
      </c>
      <c r="I468" s="6">
        <v>2820.23</v>
      </c>
      <c r="N468">
        <v>2820.23</v>
      </c>
      <c r="P468">
        <f t="shared" si="21"/>
        <v>2820.23</v>
      </c>
      <c r="Q468">
        <f t="shared" si="22"/>
        <v>0</v>
      </c>
      <c r="S468">
        <f>VLOOKUP(B:B,'11月奖金'!A:Q,17,0)</f>
        <v>2820.23</v>
      </c>
      <c r="T468">
        <f t="shared" si="23"/>
        <v>0</v>
      </c>
    </row>
    <row r="469" spans="1:20" x14ac:dyDescent="0.2">
      <c r="A469">
        <v>468</v>
      </c>
      <c r="B469">
        <v>9001171</v>
      </c>
      <c r="C469" t="s">
        <v>7440</v>
      </c>
      <c r="D469" t="s">
        <v>5039</v>
      </c>
      <c r="E469">
        <v>1.65</v>
      </c>
      <c r="F469">
        <v>99.25</v>
      </c>
      <c r="G469">
        <v>100</v>
      </c>
      <c r="H469">
        <v>99.85</v>
      </c>
      <c r="I469" s="6">
        <v>2843.01</v>
      </c>
      <c r="N469">
        <v>2843.01</v>
      </c>
      <c r="P469">
        <f t="shared" si="21"/>
        <v>2843.01</v>
      </c>
      <c r="Q469">
        <f t="shared" si="22"/>
        <v>0</v>
      </c>
      <c r="S469">
        <f>VLOOKUP(B:B,'11月奖金'!A:Q,17,0)</f>
        <v>2843.01</v>
      </c>
      <c r="T469">
        <f t="shared" si="23"/>
        <v>0</v>
      </c>
    </row>
    <row r="470" spans="1:20" x14ac:dyDescent="0.2">
      <c r="A470">
        <v>469</v>
      </c>
      <c r="B470">
        <v>9000632</v>
      </c>
      <c r="C470" t="s">
        <v>1266</v>
      </c>
      <c r="D470" t="s">
        <v>7839</v>
      </c>
      <c r="E470">
        <v>1.2</v>
      </c>
      <c r="F470">
        <v>99.25</v>
      </c>
      <c r="G470">
        <v>98</v>
      </c>
      <c r="H470">
        <v>98.25</v>
      </c>
      <c r="I470" s="6">
        <v>2034.51</v>
      </c>
      <c r="N470">
        <v>2034.51</v>
      </c>
      <c r="P470">
        <f t="shared" si="21"/>
        <v>2034.51</v>
      </c>
      <c r="Q470">
        <f t="shared" si="22"/>
        <v>0</v>
      </c>
      <c r="S470">
        <f>VLOOKUP(B:B,'11月奖金'!A:Q,17,0)</f>
        <v>2034.51</v>
      </c>
      <c r="T470">
        <f t="shared" si="23"/>
        <v>0</v>
      </c>
    </row>
    <row r="471" spans="1:20" x14ac:dyDescent="0.2">
      <c r="A471">
        <v>470</v>
      </c>
      <c r="B471">
        <v>9000625</v>
      </c>
      <c r="C471" t="s">
        <v>1245</v>
      </c>
      <c r="D471" t="s">
        <v>7839</v>
      </c>
      <c r="E471">
        <v>1.2</v>
      </c>
      <c r="F471">
        <v>99.25</v>
      </c>
      <c r="G471">
        <v>99</v>
      </c>
      <c r="H471">
        <v>99.050000000000011</v>
      </c>
      <c r="I471" s="6">
        <v>2051.08</v>
      </c>
      <c r="N471">
        <v>2051.08</v>
      </c>
      <c r="P471">
        <f t="shared" si="21"/>
        <v>2051.08</v>
      </c>
      <c r="Q471">
        <f t="shared" si="22"/>
        <v>0</v>
      </c>
      <c r="S471">
        <f>VLOOKUP(B:B,'11月奖金'!A:Q,17,0)</f>
        <v>2051.08</v>
      </c>
      <c r="T471">
        <f t="shared" si="23"/>
        <v>0</v>
      </c>
    </row>
    <row r="472" spans="1:20" x14ac:dyDescent="0.2">
      <c r="A472">
        <v>471</v>
      </c>
      <c r="B472">
        <v>9001209</v>
      </c>
      <c r="C472" t="s">
        <v>7541</v>
      </c>
      <c r="D472" t="s">
        <v>7839</v>
      </c>
      <c r="E472">
        <v>1.2</v>
      </c>
      <c r="F472">
        <v>99.25</v>
      </c>
      <c r="G472">
        <v>99</v>
      </c>
      <c r="H472">
        <v>99.050000000000011</v>
      </c>
      <c r="I472" s="6">
        <v>2051.08</v>
      </c>
      <c r="N472">
        <v>2051.08</v>
      </c>
      <c r="P472">
        <f t="shared" si="21"/>
        <v>2051.08</v>
      </c>
      <c r="Q472">
        <f t="shared" si="22"/>
        <v>0</v>
      </c>
      <c r="S472">
        <f>VLOOKUP(B:B,'11月奖金'!A:Q,17,0)</f>
        <v>2051.08</v>
      </c>
      <c r="T472">
        <f t="shared" si="23"/>
        <v>0</v>
      </c>
    </row>
    <row r="473" spans="1:20" x14ac:dyDescent="0.2">
      <c r="A473">
        <v>472</v>
      </c>
      <c r="B473">
        <v>9001194</v>
      </c>
      <c r="C473" t="s">
        <v>7497</v>
      </c>
      <c r="D473" t="s">
        <v>7839</v>
      </c>
      <c r="E473">
        <v>1.2</v>
      </c>
      <c r="F473">
        <v>99.25</v>
      </c>
      <c r="G473">
        <v>99</v>
      </c>
      <c r="H473">
        <v>99.050000000000011</v>
      </c>
      <c r="I473" s="6">
        <v>2051.08</v>
      </c>
      <c r="N473">
        <v>2051.08</v>
      </c>
      <c r="P473">
        <f t="shared" si="21"/>
        <v>2051.08</v>
      </c>
      <c r="Q473">
        <f t="shared" si="22"/>
        <v>0</v>
      </c>
      <c r="S473">
        <f>VLOOKUP(B:B,'11月奖金'!A:Q,17,0)</f>
        <v>2051.08</v>
      </c>
      <c r="T473">
        <f t="shared" si="23"/>
        <v>0</v>
      </c>
    </row>
    <row r="474" spans="1:20" x14ac:dyDescent="0.2">
      <c r="A474">
        <v>473</v>
      </c>
      <c r="B474">
        <v>9001188</v>
      </c>
      <c r="C474" t="s">
        <v>886</v>
      </c>
      <c r="D474" t="s">
        <v>7839</v>
      </c>
      <c r="E474">
        <v>1</v>
      </c>
      <c r="F474">
        <v>99.25</v>
      </c>
      <c r="G474">
        <v>100</v>
      </c>
      <c r="H474">
        <v>99.85</v>
      </c>
      <c r="I474" s="6">
        <v>1723.04</v>
      </c>
      <c r="N474">
        <v>1723.04</v>
      </c>
      <c r="P474">
        <f t="shared" si="21"/>
        <v>1723.04</v>
      </c>
      <c r="Q474">
        <f t="shared" si="22"/>
        <v>0</v>
      </c>
      <c r="S474">
        <f>VLOOKUP(B:B,'11月奖金'!A:Q,17,0)</f>
        <v>1723.04</v>
      </c>
      <c r="T474">
        <f t="shared" si="23"/>
        <v>0</v>
      </c>
    </row>
    <row r="475" spans="1:20" x14ac:dyDescent="0.2">
      <c r="A475">
        <v>474</v>
      </c>
      <c r="B475">
        <v>9001208</v>
      </c>
      <c r="C475" t="s">
        <v>7537</v>
      </c>
      <c r="D475" t="s">
        <v>7839</v>
      </c>
      <c r="E475">
        <v>1</v>
      </c>
      <c r="F475">
        <v>99.25</v>
      </c>
      <c r="G475">
        <v>100</v>
      </c>
      <c r="H475">
        <v>99.85</v>
      </c>
      <c r="I475" s="6">
        <v>1723.04</v>
      </c>
      <c r="N475">
        <v>1723.04</v>
      </c>
      <c r="P475">
        <f t="shared" si="21"/>
        <v>1723.04</v>
      </c>
      <c r="Q475">
        <f t="shared" si="22"/>
        <v>0</v>
      </c>
      <c r="S475">
        <f>VLOOKUP(B:B,'11月奖金'!A:Q,17,0)</f>
        <v>1723.04</v>
      </c>
      <c r="T475">
        <f t="shared" si="23"/>
        <v>0</v>
      </c>
    </row>
    <row r="476" spans="1:20" x14ac:dyDescent="0.2">
      <c r="A476">
        <v>475</v>
      </c>
      <c r="B476">
        <v>9001189</v>
      </c>
      <c r="C476" t="s">
        <v>7484</v>
      </c>
      <c r="D476" t="s">
        <v>7839</v>
      </c>
      <c r="E476">
        <v>1</v>
      </c>
      <c r="F476">
        <v>99.25</v>
      </c>
      <c r="G476">
        <v>100</v>
      </c>
      <c r="H476">
        <v>99.85</v>
      </c>
      <c r="I476" s="6">
        <v>1723.04</v>
      </c>
      <c r="N476">
        <v>1723.04</v>
      </c>
      <c r="P476">
        <f t="shared" si="21"/>
        <v>1723.04</v>
      </c>
      <c r="Q476">
        <f t="shared" si="22"/>
        <v>0</v>
      </c>
      <c r="S476">
        <f>VLOOKUP(B:B,'11月奖金'!A:Q,17,0)</f>
        <v>1723.04</v>
      </c>
      <c r="T476">
        <f t="shared" si="23"/>
        <v>0</v>
      </c>
    </row>
    <row r="477" spans="1:20" x14ac:dyDescent="0.2">
      <c r="A477">
        <v>476</v>
      </c>
      <c r="B477">
        <v>9001173</v>
      </c>
      <c r="C477" t="s">
        <v>7447</v>
      </c>
      <c r="D477" t="s">
        <v>7839</v>
      </c>
      <c r="E477">
        <v>1</v>
      </c>
      <c r="F477">
        <v>99.25</v>
      </c>
      <c r="G477">
        <v>100</v>
      </c>
      <c r="H477">
        <v>99.85</v>
      </c>
      <c r="I477" s="6">
        <v>1723.04</v>
      </c>
      <c r="N477">
        <v>1723.04</v>
      </c>
      <c r="P477">
        <f t="shared" si="21"/>
        <v>1723.04</v>
      </c>
      <c r="Q477">
        <f t="shared" si="22"/>
        <v>0</v>
      </c>
      <c r="S477">
        <f>VLOOKUP(B:B,'11月奖金'!A:Q,17,0)</f>
        <v>1723.04</v>
      </c>
      <c r="T477">
        <f t="shared" si="23"/>
        <v>0</v>
      </c>
    </row>
    <row r="478" spans="1:20" x14ac:dyDescent="0.2">
      <c r="A478">
        <v>477</v>
      </c>
      <c r="B478">
        <v>9000627</v>
      </c>
      <c r="C478" t="s">
        <v>1251</v>
      </c>
      <c r="D478" t="s">
        <v>7839</v>
      </c>
      <c r="E478">
        <v>1</v>
      </c>
      <c r="F478">
        <v>99.25</v>
      </c>
      <c r="G478">
        <v>100</v>
      </c>
      <c r="H478">
        <v>99.85</v>
      </c>
      <c r="I478" s="6">
        <v>1723.04</v>
      </c>
      <c r="N478">
        <v>1723.04</v>
      </c>
      <c r="P478">
        <f t="shared" si="21"/>
        <v>1723.04</v>
      </c>
      <c r="Q478">
        <f t="shared" si="22"/>
        <v>0</v>
      </c>
      <c r="S478">
        <f>VLOOKUP(B:B,'11月奖金'!A:Q,17,0)</f>
        <v>1723.04</v>
      </c>
      <c r="T478">
        <f t="shared" si="23"/>
        <v>0</v>
      </c>
    </row>
    <row r="479" spans="1:20" x14ac:dyDescent="0.2">
      <c r="A479">
        <v>478</v>
      </c>
      <c r="B479">
        <v>9001176</v>
      </c>
      <c r="C479" t="s">
        <v>7456</v>
      </c>
      <c r="D479" t="s">
        <v>7839</v>
      </c>
      <c r="E479">
        <v>1</v>
      </c>
      <c r="F479">
        <v>99.25</v>
      </c>
      <c r="G479">
        <v>99</v>
      </c>
      <c r="H479">
        <v>99.050000000000011</v>
      </c>
      <c r="I479" s="6">
        <v>1709.23</v>
      </c>
      <c r="N479">
        <v>1709.23</v>
      </c>
      <c r="P479">
        <f t="shared" si="21"/>
        <v>1709.23</v>
      </c>
      <c r="Q479">
        <f t="shared" si="22"/>
        <v>0</v>
      </c>
      <c r="S479">
        <f>VLOOKUP(B:B,'11月奖金'!A:Q,17,0)</f>
        <v>1709.23</v>
      </c>
      <c r="T479">
        <f t="shared" si="23"/>
        <v>0</v>
      </c>
    </row>
    <row r="480" spans="1:20" x14ac:dyDescent="0.2">
      <c r="A480">
        <v>479</v>
      </c>
      <c r="B480">
        <v>9000587</v>
      </c>
      <c r="C480" t="s">
        <v>1131</v>
      </c>
      <c r="D480" t="s">
        <v>3222</v>
      </c>
      <c r="E480">
        <v>1.65</v>
      </c>
      <c r="F480">
        <v>99</v>
      </c>
      <c r="G480">
        <v>100</v>
      </c>
      <c r="H480">
        <v>99.8</v>
      </c>
      <c r="I480" s="6">
        <v>2826.65</v>
      </c>
      <c r="L480">
        <v>50</v>
      </c>
      <c r="N480">
        <v>2776.65</v>
      </c>
      <c r="P480">
        <f t="shared" si="21"/>
        <v>2826.65</v>
      </c>
      <c r="Q480">
        <f t="shared" si="22"/>
        <v>0</v>
      </c>
      <c r="S480">
        <f>VLOOKUP(B:B,'11月奖金'!A:Q,17,0)</f>
        <v>2776.65</v>
      </c>
      <c r="T480">
        <f t="shared" si="23"/>
        <v>0</v>
      </c>
    </row>
    <row r="481" spans="1:20" x14ac:dyDescent="0.2">
      <c r="A481">
        <v>480</v>
      </c>
      <c r="B481">
        <v>9001269</v>
      </c>
      <c r="C481" t="s">
        <v>8285</v>
      </c>
      <c r="D481" t="s">
        <v>7839</v>
      </c>
      <c r="E481">
        <v>1</v>
      </c>
      <c r="F481">
        <v>99</v>
      </c>
      <c r="G481">
        <v>99.5</v>
      </c>
      <c r="H481">
        <v>99.4</v>
      </c>
      <c r="I481" s="6">
        <v>1706.26</v>
      </c>
      <c r="N481">
        <v>1706.26</v>
      </c>
      <c r="P481">
        <f t="shared" si="21"/>
        <v>1706.26</v>
      </c>
      <c r="Q481">
        <f t="shared" si="22"/>
        <v>0</v>
      </c>
      <c r="S481">
        <f>VLOOKUP(B:B,'11月奖金'!A:Q,17,0)</f>
        <v>1706.26</v>
      </c>
      <c r="T481">
        <f t="shared" si="23"/>
        <v>0</v>
      </c>
    </row>
    <row r="482" spans="1:20" x14ac:dyDescent="0.2">
      <c r="A482">
        <v>481</v>
      </c>
      <c r="B482">
        <v>9001378</v>
      </c>
      <c r="C482" t="s">
        <v>1450</v>
      </c>
      <c r="D482" t="s">
        <v>9258</v>
      </c>
      <c r="E482">
        <v>1.65</v>
      </c>
      <c r="F482">
        <v>99</v>
      </c>
      <c r="G482">
        <v>99.5</v>
      </c>
      <c r="H482">
        <v>99.4</v>
      </c>
      <c r="I482" s="6">
        <v>2815.32</v>
      </c>
      <c r="N482">
        <v>2815.32</v>
      </c>
      <c r="P482">
        <f t="shared" si="21"/>
        <v>2815.32</v>
      </c>
      <c r="Q482">
        <f t="shared" si="22"/>
        <v>0</v>
      </c>
      <c r="S482">
        <f>VLOOKUP(B:B,'11月奖金'!A:Q,17,0)</f>
        <v>2815.32</v>
      </c>
      <c r="T482">
        <f t="shared" si="23"/>
        <v>0</v>
      </c>
    </row>
    <row r="483" spans="1:20" x14ac:dyDescent="0.2">
      <c r="A483">
        <v>482</v>
      </c>
      <c r="B483">
        <v>9001379</v>
      </c>
      <c r="C483" t="s">
        <v>9053</v>
      </c>
      <c r="D483" t="s">
        <v>9258</v>
      </c>
      <c r="E483">
        <v>1</v>
      </c>
      <c r="F483">
        <v>99</v>
      </c>
      <c r="G483">
        <v>100</v>
      </c>
      <c r="H483">
        <v>99.8</v>
      </c>
      <c r="I483" s="6">
        <v>1713.12</v>
      </c>
      <c r="N483">
        <v>1713.12</v>
      </c>
      <c r="P483">
        <f t="shared" si="21"/>
        <v>1713.12</v>
      </c>
      <c r="Q483">
        <f t="shared" si="22"/>
        <v>0</v>
      </c>
      <c r="S483">
        <f>VLOOKUP(B:B,'11月奖金'!A:Q,17,0)</f>
        <v>1713.12</v>
      </c>
      <c r="T483">
        <f t="shared" si="23"/>
        <v>0</v>
      </c>
    </row>
    <row r="484" spans="1:20" x14ac:dyDescent="0.2">
      <c r="A484">
        <v>483</v>
      </c>
      <c r="B484">
        <v>9001182</v>
      </c>
      <c r="C484" t="s">
        <v>7470</v>
      </c>
      <c r="D484" t="s">
        <v>7839</v>
      </c>
      <c r="E484">
        <v>1</v>
      </c>
      <c r="F484">
        <v>99</v>
      </c>
      <c r="G484">
        <v>99</v>
      </c>
      <c r="H484">
        <v>99</v>
      </c>
      <c r="I484" s="6">
        <v>1701.85</v>
      </c>
      <c r="L484">
        <v>100</v>
      </c>
      <c r="N484">
        <v>1601.85</v>
      </c>
      <c r="P484">
        <f t="shared" si="21"/>
        <v>1701.85</v>
      </c>
      <c r="Q484">
        <f t="shared" si="22"/>
        <v>0</v>
      </c>
      <c r="S484">
        <f>VLOOKUP(B:B,'11月奖金'!A:Q,17,0)</f>
        <v>1601.85</v>
      </c>
      <c r="T484">
        <f t="shared" si="23"/>
        <v>0</v>
      </c>
    </row>
    <row r="485" spans="1:20" x14ac:dyDescent="0.2">
      <c r="A485">
        <v>484</v>
      </c>
      <c r="B485">
        <v>9001179</v>
      </c>
      <c r="C485" t="s">
        <v>7463</v>
      </c>
      <c r="D485" t="s">
        <v>7839</v>
      </c>
      <c r="E485">
        <v>1</v>
      </c>
      <c r="F485">
        <v>99</v>
      </c>
      <c r="G485">
        <v>100</v>
      </c>
      <c r="H485">
        <v>99.8</v>
      </c>
      <c r="I485" s="6">
        <v>1715.6</v>
      </c>
      <c r="N485">
        <v>1715.6</v>
      </c>
      <c r="P485">
        <f t="shared" si="21"/>
        <v>1715.6</v>
      </c>
      <c r="Q485">
        <f t="shared" si="22"/>
        <v>0</v>
      </c>
      <c r="S485">
        <f>VLOOKUP(B:B,'11月奖金'!A:Q,17,0)</f>
        <v>1715.6</v>
      </c>
      <c r="T485">
        <f t="shared" si="23"/>
        <v>0</v>
      </c>
    </row>
    <row r="486" spans="1:20" x14ac:dyDescent="0.2">
      <c r="A486">
        <v>485</v>
      </c>
      <c r="B486">
        <v>9001268</v>
      </c>
      <c r="C486" t="s">
        <v>8279</v>
      </c>
      <c r="D486" t="s">
        <v>7839</v>
      </c>
      <c r="E486">
        <v>1</v>
      </c>
      <c r="F486">
        <v>99</v>
      </c>
      <c r="G486">
        <v>99</v>
      </c>
      <c r="H486">
        <v>99</v>
      </c>
      <c r="I486" s="6">
        <v>1701.85</v>
      </c>
      <c r="L486">
        <v>100</v>
      </c>
      <c r="N486">
        <v>1601.85</v>
      </c>
      <c r="P486">
        <f t="shared" si="21"/>
        <v>1701.85</v>
      </c>
      <c r="Q486">
        <f t="shared" si="22"/>
        <v>0</v>
      </c>
      <c r="S486">
        <f>VLOOKUP(B:B,'11月奖金'!A:Q,17,0)</f>
        <v>1601.85</v>
      </c>
      <c r="T486">
        <f t="shared" si="23"/>
        <v>0</v>
      </c>
    </row>
    <row r="487" spans="1:20" x14ac:dyDescent="0.2">
      <c r="A487">
        <v>486</v>
      </c>
      <c r="B487">
        <v>9001377</v>
      </c>
      <c r="C487" t="s">
        <v>9046</v>
      </c>
      <c r="D487" t="s">
        <v>9258</v>
      </c>
      <c r="E487">
        <v>1.65</v>
      </c>
      <c r="F487">
        <v>99</v>
      </c>
      <c r="G487">
        <v>100</v>
      </c>
      <c r="H487">
        <v>99.8</v>
      </c>
      <c r="I487" s="6">
        <v>2830.75</v>
      </c>
      <c r="L487">
        <v>100</v>
      </c>
      <c r="N487">
        <v>2730.75</v>
      </c>
      <c r="P487">
        <f t="shared" si="21"/>
        <v>2830.75</v>
      </c>
      <c r="Q487">
        <f t="shared" si="22"/>
        <v>0</v>
      </c>
      <c r="S487">
        <f>VLOOKUP(B:B,'11月奖金'!A:Q,17,0)</f>
        <v>2730.75</v>
      </c>
      <c r="T487">
        <f t="shared" si="23"/>
        <v>0</v>
      </c>
    </row>
    <row r="488" spans="1:20" x14ac:dyDescent="0.2">
      <c r="A488">
        <v>487</v>
      </c>
      <c r="B488">
        <v>9000356</v>
      </c>
      <c r="C488" t="s">
        <v>658</v>
      </c>
      <c r="D488" t="s">
        <v>5039</v>
      </c>
      <c r="E488">
        <v>2.15</v>
      </c>
      <c r="F488">
        <v>99.75</v>
      </c>
      <c r="G488">
        <v>100</v>
      </c>
      <c r="H488">
        <v>99.924999999999997</v>
      </c>
      <c r="I488" s="6">
        <v>3703.66</v>
      </c>
      <c r="L488">
        <v>20</v>
      </c>
      <c r="N488">
        <v>3683.66</v>
      </c>
      <c r="P488">
        <f t="shared" si="21"/>
        <v>3703.66</v>
      </c>
      <c r="Q488">
        <f t="shared" si="22"/>
        <v>0</v>
      </c>
      <c r="S488">
        <f>VLOOKUP(B:B,'11月奖金'!A:Q,17,0)</f>
        <v>3683.66</v>
      </c>
      <c r="T488">
        <f t="shared" si="23"/>
        <v>0</v>
      </c>
    </row>
    <row r="489" spans="1:20" x14ac:dyDescent="0.2">
      <c r="A489">
        <v>488</v>
      </c>
      <c r="B489">
        <v>9000622</v>
      </c>
      <c r="C489" t="s">
        <v>1236</v>
      </c>
      <c r="D489" t="s">
        <v>7839</v>
      </c>
      <c r="E489">
        <v>1.2</v>
      </c>
      <c r="F489">
        <v>99.75</v>
      </c>
      <c r="G489">
        <v>99</v>
      </c>
      <c r="H489">
        <v>99.15</v>
      </c>
      <c r="I489" s="6">
        <v>2067.17</v>
      </c>
      <c r="N489">
        <v>2067.17</v>
      </c>
      <c r="P489">
        <f t="shared" si="21"/>
        <v>2067.17</v>
      </c>
      <c r="Q489">
        <f t="shared" si="22"/>
        <v>0</v>
      </c>
      <c r="S489">
        <f>VLOOKUP(B:B,'11月奖金'!A:Q,17,0)</f>
        <v>2067.17</v>
      </c>
      <c r="T489">
        <f t="shared" si="23"/>
        <v>0</v>
      </c>
    </row>
    <row r="490" spans="1:20" x14ac:dyDescent="0.2">
      <c r="A490">
        <v>489</v>
      </c>
      <c r="B490">
        <v>9000633</v>
      </c>
      <c r="C490" t="s">
        <v>1268</v>
      </c>
      <c r="D490" t="s">
        <v>7839</v>
      </c>
      <c r="E490">
        <v>1</v>
      </c>
      <c r="F490">
        <v>99.75</v>
      </c>
      <c r="G490">
        <v>99</v>
      </c>
      <c r="H490">
        <v>99.15</v>
      </c>
      <c r="I490" s="6">
        <v>1722.64</v>
      </c>
      <c r="N490">
        <v>1722.64</v>
      </c>
      <c r="P490">
        <f t="shared" si="21"/>
        <v>1722.64</v>
      </c>
      <c r="Q490">
        <f t="shared" si="22"/>
        <v>0</v>
      </c>
      <c r="S490">
        <f>VLOOKUP(B:B,'11月奖金'!A:Q,17,0)</f>
        <v>1722.64</v>
      </c>
      <c r="T490">
        <f t="shared" si="23"/>
        <v>0</v>
      </c>
    </row>
    <row r="491" spans="1:20" x14ac:dyDescent="0.2">
      <c r="A491">
        <v>490</v>
      </c>
      <c r="B491">
        <v>9000634</v>
      </c>
      <c r="C491" t="s">
        <v>1271</v>
      </c>
      <c r="D491" t="s">
        <v>7839</v>
      </c>
      <c r="E491">
        <v>1.2</v>
      </c>
      <c r="F491">
        <v>99.75</v>
      </c>
      <c r="G491">
        <v>100</v>
      </c>
      <c r="H491">
        <v>99.95</v>
      </c>
      <c r="I491" s="6">
        <v>2067.17</v>
      </c>
      <c r="N491">
        <v>2067.17</v>
      </c>
      <c r="P491">
        <f t="shared" si="21"/>
        <v>2067.17</v>
      </c>
      <c r="Q491">
        <f t="shared" si="22"/>
        <v>0</v>
      </c>
      <c r="S491">
        <f>VLOOKUP(B:B,'11月奖金'!A:Q,17,0)</f>
        <v>2067.17</v>
      </c>
      <c r="T491">
        <f t="shared" si="23"/>
        <v>0</v>
      </c>
    </row>
    <row r="492" spans="1:20" x14ac:dyDescent="0.2">
      <c r="A492">
        <v>491</v>
      </c>
      <c r="B492">
        <v>9000635</v>
      </c>
      <c r="C492" t="s">
        <v>1274</v>
      </c>
      <c r="D492" t="s">
        <v>7839</v>
      </c>
      <c r="E492">
        <v>1.2</v>
      </c>
      <c r="F492">
        <v>99.75</v>
      </c>
      <c r="G492">
        <v>100</v>
      </c>
      <c r="H492">
        <v>99.95</v>
      </c>
      <c r="I492" s="6">
        <v>2067.17</v>
      </c>
      <c r="L492">
        <v>40</v>
      </c>
      <c r="N492">
        <v>2027.17</v>
      </c>
      <c r="P492">
        <f t="shared" si="21"/>
        <v>2067.17</v>
      </c>
      <c r="Q492">
        <f t="shared" si="22"/>
        <v>0</v>
      </c>
      <c r="S492">
        <f>VLOOKUP(B:B,'11月奖金'!A:Q,17,0)</f>
        <v>2027.17</v>
      </c>
      <c r="T492">
        <f t="shared" si="23"/>
        <v>0</v>
      </c>
    </row>
    <row r="493" spans="1:20" x14ac:dyDescent="0.2">
      <c r="A493">
        <v>492</v>
      </c>
      <c r="B493">
        <v>9000359</v>
      </c>
      <c r="C493" t="s">
        <v>2761</v>
      </c>
      <c r="D493" t="s">
        <v>5039</v>
      </c>
      <c r="E493">
        <v>3.05</v>
      </c>
      <c r="F493">
        <v>99.75</v>
      </c>
      <c r="G493">
        <v>99</v>
      </c>
      <c r="H493">
        <v>99.224999999999994</v>
      </c>
      <c r="I493" s="6">
        <v>5254.05</v>
      </c>
      <c r="N493">
        <v>5254.05</v>
      </c>
      <c r="P493">
        <f t="shared" si="21"/>
        <v>5254.05</v>
      </c>
      <c r="Q493">
        <f t="shared" si="22"/>
        <v>0</v>
      </c>
      <c r="S493">
        <f>VLOOKUP(B:B,'11月奖金'!A:Q,17,0)</f>
        <v>5254.05</v>
      </c>
      <c r="T493">
        <f t="shared" si="23"/>
        <v>0</v>
      </c>
    </row>
    <row r="494" spans="1:20" x14ac:dyDescent="0.2">
      <c r="A494">
        <v>493</v>
      </c>
      <c r="B494">
        <v>9001174</v>
      </c>
      <c r="C494" t="s">
        <v>7450</v>
      </c>
      <c r="D494" t="s">
        <v>7839</v>
      </c>
      <c r="E494">
        <v>1</v>
      </c>
      <c r="F494">
        <v>99.75</v>
      </c>
      <c r="G494">
        <v>100</v>
      </c>
      <c r="H494">
        <v>99.95</v>
      </c>
      <c r="I494" s="6">
        <v>1722.64</v>
      </c>
      <c r="N494">
        <v>1722.64</v>
      </c>
      <c r="P494">
        <f t="shared" si="21"/>
        <v>1722.64</v>
      </c>
      <c r="Q494">
        <f t="shared" si="22"/>
        <v>0</v>
      </c>
      <c r="S494">
        <f>VLOOKUP(B:B,'11月奖金'!A:Q,17,0)</f>
        <v>1722.64</v>
      </c>
      <c r="T494">
        <f t="shared" si="23"/>
        <v>0</v>
      </c>
    </row>
    <row r="495" spans="1:20" x14ac:dyDescent="0.2">
      <c r="A495">
        <v>494</v>
      </c>
      <c r="B495">
        <v>9001175</v>
      </c>
      <c r="C495" t="s">
        <v>7453</v>
      </c>
      <c r="D495" t="s">
        <v>7839</v>
      </c>
      <c r="E495">
        <v>1</v>
      </c>
      <c r="F495">
        <v>99.75</v>
      </c>
      <c r="G495">
        <v>100</v>
      </c>
      <c r="H495">
        <v>99.95</v>
      </c>
      <c r="I495" s="6">
        <v>1722.64</v>
      </c>
      <c r="L495">
        <v>50</v>
      </c>
      <c r="N495">
        <v>1672.64</v>
      </c>
      <c r="P495">
        <f t="shared" si="21"/>
        <v>1722.64</v>
      </c>
      <c r="Q495">
        <f t="shared" si="22"/>
        <v>0</v>
      </c>
      <c r="S495">
        <f>VLOOKUP(B:B,'11月奖金'!A:Q,17,0)</f>
        <v>1672.64</v>
      </c>
      <c r="T495">
        <f t="shared" si="23"/>
        <v>0</v>
      </c>
    </row>
    <row r="496" spans="1:20" x14ac:dyDescent="0.2">
      <c r="A496">
        <v>495</v>
      </c>
      <c r="B496">
        <v>9001185</v>
      </c>
      <c r="C496" t="s">
        <v>2873</v>
      </c>
      <c r="D496" t="s">
        <v>7839</v>
      </c>
      <c r="E496">
        <v>1</v>
      </c>
      <c r="F496">
        <v>99.75</v>
      </c>
      <c r="G496">
        <v>100</v>
      </c>
      <c r="H496">
        <v>99.95</v>
      </c>
      <c r="I496" s="6">
        <v>1722.64</v>
      </c>
      <c r="L496">
        <v>40</v>
      </c>
      <c r="N496">
        <v>1682.64</v>
      </c>
      <c r="P496">
        <f t="shared" si="21"/>
        <v>1722.64</v>
      </c>
      <c r="Q496">
        <f t="shared" si="22"/>
        <v>0</v>
      </c>
      <c r="S496">
        <f>VLOOKUP(B:B,'11月奖金'!A:Q,17,0)</f>
        <v>1682.64</v>
      </c>
      <c r="T496">
        <f t="shared" si="23"/>
        <v>0</v>
      </c>
    </row>
    <row r="497" spans="1:20" x14ac:dyDescent="0.2">
      <c r="A497">
        <v>496</v>
      </c>
      <c r="B497">
        <v>9001200</v>
      </c>
      <c r="C497" t="s">
        <v>7514</v>
      </c>
      <c r="D497" t="s">
        <v>7839</v>
      </c>
      <c r="E497">
        <v>1.2</v>
      </c>
      <c r="F497">
        <v>99.75</v>
      </c>
      <c r="G497">
        <v>99</v>
      </c>
      <c r="H497">
        <v>99.15</v>
      </c>
      <c r="I497" s="6">
        <v>2067.17</v>
      </c>
      <c r="N497">
        <v>2067.17</v>
      </c>
      <c r="P497">
        <f t="shared" si="21"/>
        <v>2067.17</v>
      </c>
      <c r="Q497">
        <f t="shared" si="22"/>
        <v>0</v>
      </c>
      <c r="S497">
        <f>VLOOKUP(B:B,'11月奖金'!A:Q,17,0)</f>
        <v>2067.17</v>
      </c>
      <c r="T497">
        <f t="shared" si="23"/>
        <v>0</v>
      </c>
    </row>
    <row r="498" spans="1:20" x14ac:dyDescent="0.2">
      <c r="A498">
        <v>497</v>
      </c>
      <c r="B498">
        <v>9001201</v>
      </c>
      <c r="C498" t="s">
        <v>7517</v>
      </c>
      <c r="D498" t="s">
        <v>7839</v>
      </c>
      <c r="E498">
        <v>1</v>
      </c>
      <c r="F498">
        <v>99.75</v>
      </c>
      <c r="G498">
        <v>100</v>
      </c>
      <c r="H498">
        <v>99.95</v>
      </c>
      <c r="I498" s="6">
        <v>1722.64</v>
      </c>
      <c r="N498">
        <v>1722.64</v>
      </c>
      <c r="P498">
        <f t="shared" si="21"/>
        <v>1722.64</v>
      </c>
      <c r="Q498">
        <f t="shared" si="22"/>
        <v>0</v>
      </c>
      <c r="S498">
        <f>VLOOKUP(B:B,'11月奖金'!A:Q,17,0)</f>
        <v>1722.64</v>
      </c>
      <c r="T498">
        <f t="shared" si="23"/>
        <v>0</v>
      </c>
    </row>
    <row r="499" spans="1:20" x14ac:dyDescent="0.2">
      <c r="A499">
        <v>498</v>
      </c>
      <c r="B499">
        <v>9001202</v>
      </c>
      <c r="C499" t="s">
        <v>7519</v>
      </c>
      <c r="D499" t="s">
        <v>7839</v>
      </c>
      <c r="E499">
        <v>1</v>
      </c>
      <c r="F499">
        <v>99.75</v>
      </c>
      <c r="G499">
        <v>100</v>
      </c>
      <c r="H499">
        <v>99.95</v>
      </c>
      <c r="I499" s="6">
        <v>1722.64</v>
      </c>
      <c r="N499">
        <v>1722.64</v>
      </c>
      <c r="P499">
        <f t="shared" si="21"/>
        <v>1722.64</v>
      </c>
      <c r="Q499">
        <f t="shared" si="22"/>
        <v>0</v>
      </c>
      <c r="S499">
        <f>VLOOKUP(B:B,'11月奖金'!A:Q,17,0)</f>
        <v>1722.64</v>
      </c>
      <c r="T499">
        <f t="shared" si="23"/>
        <v>0</v>
      </c>
    </row>
    <row r="500" spans="1:20" x14ac:dyDescent="0.2">
      <c r="A500">
        <v>499</v>
      </c>
      <c r="B500">
        <v>9001207</v>
      </c>
      <c r="C500" t="s">
        <v>7534</v>
      </c>
      <c r="D500" t="s">
        <v>7839</v>
      </c>
      <c r="E500">
        <v>1.2</v>
      </c>
      <c r="F500">
        <v>99.75</v>
      </c>
      <c r="G500">
        <v>99</v>
      </c>
      <c r="H500">
        <v>99.15</v>
      </c>
      <c r="I500" s="6">
        <v>2067.17</v>
      </c>
      <c r="L500">
        <v>50</v>
      </c>
      <c r="N500">
        <v>2017.17</v>
      </c>
      <c r="P500">
        <f t="shared" si="21"/>
        <v>2067.17</v>
      </c>
      <c r="Q500">
        <f t="shared" si="22"/>
        <v>0</v>
      </c>
      <c r="S500">
        <f>VLOOKUP(B:B,'11月奖金'!A:Q,17,0)</f>
        <v>2017.17</v>
      </c>
      <c r="T500">
        <f t="shared" si="23"/>
        <v>0</v>
      </c>
    </row>
    <row r="501" spans="1:20" x14ac:dyDescent="0.2">
      <c r="A501">
        <v>500</v>
      </c>
      <c r="B501">
        <v>9001256</v>
      </c>
      <c r="C501" t="s">
        <v>8234</v>
      </c>
      <c r="D501" t="s">
        <v>7839</v>
      </c>
      <c r="E501">
        <v>1</v>
      </c>
      <c r="F501">
        <v>99.75</v>
      </c>
      <c r="G501">
        <v>99</v>
      </c>
      <c r="H501">
        <v>99.15</v>
      </c>
      <c r="I501" s="6">
        <v>1722.64</v>
      </c>
      <c r="N501">
        <v>1722.64</v>
      </c>
      <c r="P501">
        <f t="shared" si="21"/>
        <v>1722.64</v>
      </c>
      <c r="Q501">
        <f t="shared" si="22"/>
        <v>0</v>
      </c>
      <c r="S501">
        <f>VLOOKUP(B:B,'11月奖金'!A:Q,17,0)</f>
        <v>1722.64</v>
      </c>
      <c r="T501">
        <f t="shared" si="23"/>
        <v>0</v>
      </c>
    </row>
    <row r="502" spans="1:20" x14ac:dyDescent="0.2">
      <c r="A502">
        <v>501</v>
      </c>
      <c r="B502">
        <v>9001262</v>
      </c>
      <c r="C502" t="s">
        <v>8253</v>
      </c>
      <c r="D502" t="s">
        <v>7839</v>
      </c>
      <c r="E502">
        <v>1</v>
      </c>
      <c r="F502">
        <v>99.75</v>
      </c>
      <c r="G502">
        <v>99</v>
      </c>
      <c r="H502">
        <v>99.15</v>
      </c>
      <c r="I502" s="6">
        <v>1722.64</v>
      </c>
      <c r="N502">
        <v>1722.64</v>
      </c>
      <c r="P502">
        <f t="shared" si="21"/>
        <v>1722.64</v>
      </c>
      <c r="Q502">
        <f t="shared" si="22"/>
        <v>0</v>
      </c>
      <c r="S502">
        <f>VLOOKUP(B:B,'11月奖金'!A:Q,17,0)</f>
        <v>1722.64</v>
      </c>
      <c r="T502">
        <f t="shared" si="23"/>
        <v>0</v>
      </c>
    </row>
    <row r="503" spans="1:20" x14ac:dyDescent="0.2">
      <c r="A503">
        <v>502</v>
      </c>
      <c r="B503">
        <v>9000916</v>
      </c>
      <c r="C503" t="s">
        <v>2019</v>
      </c>
      <c r="D503" t="s">
        <v>3218</v>
      </c>
      <c r="E503">
        <v>2.15</v>
      </c>
      <c r="F503">
        <v>98.5</v>
      </c>
      <c r="G503">
        <v>100</v>
      </c>
      <c r="H503">
        <v>99.55</v>
      </c>
      <c r="I503" s="6">
        <v>3646</v>
      </c>
      <c r="N503">
        <v>3646</v>
      </c>
      <c r="P503">
        <f t="shared" si="21"/>
        <v>3646</v>
      </c>
      <c r="Q503">
        <f t="shared" si="22"/>
        <v>0</v>
      </c>
      <c r="S503">
        <f>VLOOKUP(B:B,'11月奖金'!A:Q,17,0)</f>
        <v>3646</v>
      </c>
      <c r="T503">
        <f t="shared" si="23"/>
        <v>0</v>
      </c>
    </row>
    <row r="504" spans="1:20" x14ac:dyDescent="0.2">
      <c r="A504">
        <v>503</v>
      </c>
      <c r="B504">
        <v>9000899</v>
      </c>
      <c r="C504" t="s">
        <v>1969</v>
      </c>
      <c r="D504" t="s">
        <v>3218</v>
      </c>
      <c r="E504">
        <v>2.15</v>
      </c>
      <c r="F504">
        <v>98.5</v>
      </c>
      <c r="G504">
        <v>100</v>
      </c>
      <c r="H504">
        <v>99.55</v>
      </c>
      <c r="I504" s="6">
        <v>3646</v>
      </c>
      <c r="N504">
        <v>3646</v>
      </c>
      <c r="P504">
        <f t="shared" si="21"/>
        <v>3646</v>
      </c>
      <c r="Q504">
        <f t="shared" si="22"/>
        <v>0</v>
      </c>
      <c r="S504">
        <f>VLOOKUP(B:B,'11月奖金'!A:Q,17,0)</f>
        <v>3646</v>
      </c>
      <c r="T504">
        <f t="shared" si="23"/>
        <v>0</v>
      </c>
    </row>
    <row r="505" spans="1:20" x14ac:dyDescent="0.2">
      <c r="A505">
        <v>504</v>
      </c>
      <c r="B505">
        <v>9000588</v>
      </c>
      <c r="C505" t="s">
        <v>1134</v>
      </c>
      <c r="D505" t="s">
        <v>3222</v>
      </c>
      <c r="E505">
        <v>1.65</v>
      </c>
      <c r="F505">
        <v>98.5</v>
      </c>
      <c r="G505">
        <v>100</v>
      </c>
      <c r="H505">
        <v>99.7</v>
      </c>
      <c r="I505" s="6">
        <v>2803</v>
      </c>
      <c r="N505">
        <v>2803</v>
      </c>
      <c r="P505">
        <f t="shared" si="21"/>
        <v>2803</v>
      </c>
      <c r="Q505">
        <f t="shared" si="22"/>
        <v>0</v>
      </c>
      <c r="S505">
        <f>VLOOKUP(B:B,'11月奖金'!A:Q,17,0)</f>
        <v>2803</v>
      </c>
      <c r="T505">
        <f t="shared" si="23"/>
        <v>0</v>
      </c>
    </row>
    <row r="506" spans="1:20" x14ac:dyDescent="0.2">
      <c r="A506">
        <v>505</v>
      </c>
      <c r="B506">
        <v>9000626</v>
      </c>
      <c r="C506" t="s">
        <v>1248</v>
      </c>
      <c r="D506" t="s">
        <v>7839</v>
      </c>
      <c r="E506">
        <v>1.2</v>
      </c>
      <c r="F506">
        <v>98.5</v>
      </c>
      <c r="G506">
        <v>100</v>
      </c>
      <c r="H506">
        <v>99.7</v>
      </c>
      <c r="I506" s="6">
        <v>2038</v>
      </c>
      <c r="K506">
        <v>300</v>
      </c>
      <c r="L506">
        <v>200</v>
      </c>
      <c r="N506">
        <v>2138</v>
      </c>
      <c r="P506">
        <f t="shared" si="21"/>
        <v>2038</v>
      </c>
      <c r="Q506">
        <f t="shared" si="22"/>
        <v>0</v>
      </c>
      <c r="S506">
        <f>VLOOKUP(B:B,'11月奖金'!A:Q,17,0)</f>
        <v>2138</v>
      </c>
      <c r="T506">
        <f t="shared" si="23"/>
        <v>0</v>
      </c>
    </row>
    <row r="507" spans="1:20" x14ac:dyDescent="0.2">
      <c r="A507">
        <v>506</v>
      </c>
      <c r="B507">
        <v>9000631</v>
      </c>
      <c r="C507" t="s">
        <v>1263</v>
      </c>
      <c r="D507" t="s">
        <v>7839</v>
      </c>
      <c r="E507">
        <v>1</v>
      </c>
      <c r="F507">
        <v>98.5</v>
      </c>
      <c r="G507">
        <v>100</v>
      </c>
      <c r="H507">
        <v>99.7</v>
      </c>
      <c r="I507" s="6">
        <v>1699</v>
      </c>
      <c r="K507">
        <v>342.3</v>
      </c>
      <c r="L507">
        <v>50</v>
      </c>
      <c r="N507">
        <v>1991.3</v>
      </c>
      <c r="P507">
        <f t="shared" si="21"/>
        <v>1699</v>
      </c>
      <c r="Q507">
        <f t="shared" si="22"/>
        <v>0</v>
      </c>
      <c r="S507">
        <f>VLOOKUP(B:B,'11月奖金'!A:Q,17,0)</f>
        <v>1991.3</v>
      </c>
      <c r="T507">
        <f t="shared" si="23"/>
        <v>0</v>
      </c>
    </row>
    <row r="508" spans="1:20" x14ac:dyDescent="0.2">
      <c r="A508">
        <v>507</v>
      </c>
      <c r="B508">
        <v>9001210</v>
      </c>
      <c r="C508" t="s">
        <v>7838</v>
      </c>
      <c r="D508" t="s">
        <v>7839</v>
      </c>
      <c r="E508">
        <v>1</v>
      </c>
      <c r="F508">
        <v>98.5</v>
      </c>
      <c r="G508">
        <v>100</v>
      </c>
      <c r="H508">
        <v>99.7</v>
      </c>
      <c r="I508" s="6">
        <v>1699</v>
      </c>
      <c r="N508">
        <v>1699</v>
      </c>
      <c r="P508">
        <f t="shared" si="21"/>
        <v>1699</v>
      </c>
      <c r="Q508">
        <f t="shared" si="22"/>
        <v>0</v>
      </c>
      <c r="S508">
        <f>VLOOKUP(B:B,'11月奖金'!A:Q,17,0)</f>
        <v>1699</v>
      </c>
      <c r="T508">
        <f t="shared" si="23"/>
        <v>0</v>
      </c>
    </row>
    <row r="509" spans="1:20" x14ac:dyDescent="0.2">
      <c r="A509">
        <v>508</v>
      </c>
      <c r="B509">
        <v>9001183</v>
      </c>
      <c r="C509" t="s">
        <v>7473</v>
      </c>
      <c r="D509" t="s">
        <v>7839</v>
      </c>
      <c r="E509">
        <v>1</v>
      </c>
      <c r="F509">
        <v>98.5</v>
      </c>
      <c r="G509">
        <v>95</v>
      </c>
      <c r="H509">
        <v>95.7</v>
      </c>
      <c r="I509" s="6">
        <v>1630</v>
      </c>
      <c r="L509">
        <v>815</v>
      </c>
      <c r="N509">
        <v>815</v>
      </c>
      <c r="P509">
        <f t="shared" si="21"/>
        <v>1630</v>
      </c>
      <c r="Q509">
        <f t="shared" si="22"/>
        <v>0</v>
      </c>
      <c r="S509">
        <f>VLOOKUP(B:B,'11月奖金'!A:Q,17,0)</f>
        <v>815</v>
      </c>
      <c r="T509">
        <f t="shared" si="23"/>
        <v>0</v>
      </c>
    </row>
    <row r="510" spans="1:20" x14ac:dyDescent="0.2">
      <c r="A510">
        <v>509</v>
      </c>
      <c r="B510">
        <v>9000623</v>
      </c>
      <c r="C510" t="s">
        <v>1239</v>
      </c>
      <c r="D510" t="s">
        <v>7839</v>
      </c>
      <c r="E510">
        <v>1.2</v>
      </c>
      <c r="F510">
        <v>98.5</v>
      </c>
      <c r="G510">
        <v>99</v>
      </c>
      <c r="H510">
        <v>98.9</v>
      </c>
      <c r="I510" s="6">
        <v>2022</v>
      </c>
      <c r="N510">
        <v>2022</v>
      </c>
      <c r="P510">
        <f t="shared" si="21"/>
        <v>2022</v>
      </c>
      <c r="Q510">
        <f t="shared" si="22"/>
        <v>0</v>
      </c>
      <c r="S510">
        <f>VLOOKUP(B:B,'11月奖金'!A:Q,17,0)</f>
        <v>2022</v>
      </c>
      <c r="T510">
        <f t="shared" si="23"/>
        <v>0</v>
      </c>
    </row>
    <row r="511" spans="1:20" x14ac:dyDescent="0.2">
      <c r="A511">
        <v>510</v>
      </c>
      <c r="B511">
        <v>9001197</v>
      </c>
      <c r="C511" t="s">
        <v>7508</v>
      </c>
      <c r="D511" t="s">
        <v>7839</v>
      </c>
      <c r="E511">
        <v>1</v>
      </c>
      <c r="F511">
        <v>98.5</v>
      </c>
      <c r="G511">
        <v>98</v>
      </c>
      <c r="H511">
        <v>98.100000000000009</v>
      </c>
      <c r="I511" s="6">
        <v>1671</v>
      </c>
      <c r="N511">
        <v>1671</v>
      </c>
      <c r="P511">
        <f t="shared" si="21"/>
        <v>1671</v>
      </c>
      <c r="Q511">
        <f t="shared" si="22"/>
        <v>0</v>
      </c>
      <c r="S511">
        <f>VLOOKUP(B:B,'11月奖金'!A:Q,17,0)</f>
        <v>1671</v>
      </c>
      <c r="T511">
        <f t="shared" si="23"/>
        <v>0</v>
      </c>
    </row>
    <row r="512" spans="1:20" x14ac:dyDescent="0.2">
      <c r="A512">
        <v>511</v>
      </c>
      <c r="B512">
        <v>9001198</v>
      </c>
      <c r="C512" t="s">
        <v>7510</v>
      </c>
      <c r="D512" t="s">
        <v>7839</v>
      </c>
      <c r="E512">
        <v>1</v>
      </c>
      <c r="F512">
        <v>98.5</v>
      </c>
      <c r="G512">
        <v>99</v>
      </c>
      <c r="H512">
        <v>98.9</v>
      </c>
      <c r="I512" s="6">
        <v>1685</v>
      </c>
      <c r="N512">
        <v>1685</v>
      </c>
      <c r="P512">
        <f t="shared" si="21"/>
        <v>1685</v>
      </c>
      <c r="Q512">
        <f t="shared" si="22"/>
        <v>0</v>
      </c>
      <c r="S512">
        <f>VLOOKUP(B:B,'11月奖金'!A:Q,17,0)</f>
        <v>1685</v>
      </c>
      <c r="T512">
        <f t="shared" si="23"/>
        <v>0</v>
      </c>
    </row>
    <row r="513" spans="1:20" x14ac:dyDescent="0.2">
      <c r="A513">
        <v>512</v>
      </c>
      <c r="B513">
        <v>9001199</v>
      </c>
      <c r="C513" t="s">
        <v>439</v>
      </c>
      <c r="D513" t="s">
        <v>7839</v>
      </c>
      <c r="E513">
        <v>1</v>
      </c>
      <c r="F513">
        <v>98.5</v>
      </c>
      <c r="G513">
        <v>95</v>
      </c>
      <c r="H513">
        <v>95.7</v>
      </c>
      <c r="I513" s="6">
        <v>1630</v>
      </c>
      <c r="L513">
        <v>815</v>
      </c>
      <c r="N513">
        <v>815</v>
      </c>
      <c r="P513">
        <f t="shared" si="21"/>
        <v>1630</v>
      </c>
      <c r="Q513">
        <f t="shared" si="22"/>
        <v>0</v>
      </c>
      <c r="S513">
        <f>VLOOKUP(B:B,'11月奖金'!A:Q,17,0)</f>
        <v>815</v>
      </c>
      <c r="T513">
        <f t="shared" si="23"/>
        <v>0</v>
      </c>
    </row>
    <row r="514" spans="1:20" x14ac:dyDescent="0.2">
      <c r="A514">
        <v>513</v>
      </c>
      <c r="B514">
        <v>9001193</v>
      </c>
      <c r="C514" t="s">
        <v>7494</v>
      </c>
      <c r="D514" t="s">
        <v>7839</v>
      </c>
      <c r="E514">
        <v>1</v>
      </c>
      <c r="F514">
        <v>98.5</v>
      </c>
      <c r="G514">
        <v>95</v>
      </c>
      <c r="H514">
        <v>95.7</v>
      </c>
      <c r="I514" s="6">
        <v>1630</v>
      </c>
      <c r="N514">
        <v>1630</v>
      </c>
      <c r="P514">
        <f t="shared" si="21"/>
        <v>1630</v>
      </c>
      <c r="Q514">
        <f t="shared" si="22"/>
        <v>0</v>
      </c>
      <c r="S514">
        <f>VLOOKUP(B:B,'11月奖金'!A:Q,17,0)</f>
        <v>1630</v>
      </c>
      <c r="T514">
        <f t="shared" si="23"/>
        <v>0</v>
      </c>
    </row>
    <row r="515" spans="1:20" x14ac:dyDescent="0.2">
      <c r="A515">
        <v>514</v>
      </c>
      <c r="B515">
        <v>9001192</v>
      </c>
      <c r="C515" t="s">
        <v>7490</v>
      </c>
      <c r="D515" t="s">
        <v>7839</v>
      </c>
      <c r="E515">
        <v>1</v>
      </c>
      <c r="F515">
        <v>98.5</v>
      </c>
      <c r="G515">
        <v>100</v>
      </c>
      <c r="H515">
        <v>99.7</v>
      </c>
      <c r="I515" s="6">
        <v>1699</v>
      </c>
      <c r="N515">
        <v>1699</v>
      </c>
      <c r="P515">
        <f t="shared" ref="P515:P578" si="24">ROUND(I515,2)</f>
        <v>1699</v>
      </c>
      <c r="Q515">
        <f t="shared" ref="Q515:Q578" si="25">I515-P515</f>
        <v>0</v>
      </c>
      <c r="S515">
        <f>VLOOKUP(B:B,'11月奖金'!A:Q,17,0)</f>
        <v>1699</v>
      </c>
      <c r="T515">
        <f t="shared" ref="T515:T578" si="26">N515-S515</f>
        <v>0</v>
      </c>
    </row>
    <row r="516" spans="1:20" x14ac:dyDescent="0.2">
      <c r="A516">
        <v>515</v>
      </c>
      <c r="B516">
        <v>9001203</v>
      </c>
      <c r="C516" t="s">
        <v>7522</v>
      </c>
      <c r="D516" t="s">
        <v>7839</v>
      </c>
      <c r="E516">
        <v>1.2</v>
      </c>
      <c r="F516">
        <v>98.5</v>
      </c>
      <c r="G516">
        <v>99</v>
      </c>
      <c r="H516">
        <v>98.9</v>
      </c>
      <c r="I516" s="6">
        <v>2022</v>
      </c>
      <c r="N516">
        <v>2022</v>
      </c>
      <c r="P516">
        <f t="shared" si="24"/>
        <v>2022</v>
      </c>
      <c r="Q516">
        <f t="shared" si="25"/>
        <v>0</v>
      </c>
      <c r="S516">
        <f>VLOOKUP(B:B,'11月奖金'!A:Q,17,0)</f>
        <v>2022</v>
      </c>
      <c r="T516">
        <f t="shared" si="26"/>
        <v>0</v>
      </c>
    </row>
    <row r="517" spans="1:20" x14ac:dyDescent="0.2">
      <c r="A517">
        <v>516</v>
      </c>
      <c r="B517">
        <v>9001204</v>
      </c>
      <c r="C517" t="s">
        <v>7524</v>
      </c>
      <c r="D517" t="s">
        <v>7839</v>
      </c>
      <c r="E517">
        <v>1.2</v>
      </c>
      <c r="F517">
        <v>98.5</v>
      </c>
      <c r="G517">
        <v>99</v>
      </c>
      <c r="H517">
        <v>98.9</v>
      </c>
      <c r="I517" s="6">
        <v>2022</v>
      </c>
      <c r="N517">
        <v>2022</v>
      </c>
      <c r="P517">
        <f t="shared" si="24"/>
        <v>2022</v>
      </c>
      <c r="Q517">
        <f t="shared" si="25"/>
        <v>0</v>
      </c>
      <c r="S517">
        <f>VLOOKUP(B:B,'11月奖金'!A:Q,17,0)</f>
        <v>2022</v>
      </c>
      <c r="T517">
        <f t="shared" si="26"/>
        <v>0</v>
      </c>
    </row>
    <row r="518" spans="1:20" x14ac:dyDescent="0.2">
      <c r="A518">
        <v>517</v>
      </c>
      <c r="B518">
        <v>9001196</v>
      </c>
      <c r="C518" t="s">
        <v>7505</v>
      </c>
      <c r="D518" t="s">
        <v>7839</v>
      </c>
      <c r="E518">
        <v>1.2</v>
      </c>
      <c r="F518">
        <v>98.5</v>
      </c>
      <c r="G518">
        <v>100</v>
      </c>
      <c r="H518">
        <v>99.7</v>
      </c>
      <c r="I518" s="6">
        <v>2038</v>
      </c>
      <c r="N518">
        <v>2038</v>
      </c>
      <c r="P518">
        <f t="shared" si="24"/>
        <v>2038</v>
      </c>
      <c r="Q518">
        <f t="shared" si="25"/>
        <v>0</v>
      </c>
      <c r="S518">
        <f>VLOOKUP(B:B,'11月奖金'!A:Q,17,0)</f>
        <v>2038</v>
      </c>
      <c r="T518">
        <f t="shared" si="26"/>
        <v>0</v>
      </c>
    </row>
    <row r="519" spans="1:20" x14ac:dyDescent="0.2">
      <c r="A519">
        <v>518</v>
      </c>
      <c r="B519">
        <v>9001177</v>
      </c>
      <c r="C519" t="s">
        <v>583</v>
      </c>
      <c r="D519" t="s">
        <v>7839</v>
      </c>
      <c r="E519">
        <v>1</v>
      </c>
      <c r="F519">
        <v>98.5</v>
      </c>
      <c r="G519">
        <v>99</v>
      </c>
      <c r="H519">
        <v>98.9</v>
      </c>
      <c r="I519" s="6">
        <v>1685</v>
      </c>
      <c r="N519">
        <v>1685</v>
      </c>
      <c r="P519">
        <f t="shared" si="24"/>
        <v>1685</v>
      </c>
      <c r="Q519">
        <f t="shared" si="25"/>
        <v>0</v>
      </c>
      <c r="S519">
        <f>VLOOKUP(B:B,'11月奖金'!A:Q,17,0)</f>
        <v>1685</v>
      </c>
      <c r="T519">
        <f t="shared" si="26"/>
        <v>0</v>
      </c>
    </row>
    <row r="520" spans="1:20" x14ac:dyDescent="0.2">
      <c r="A520">
        <v>519</v>
      </c>
      <c r="B520">
        <v>9001195</v>
      </c>
      <c r="C520" t="s">
        <v>7501</v>
      </c>
      <c r="D520" t="s">
        <v>7839</v>
      </c>
      <c r="E520">
        <v>1</v>
      </c>
      <c r="F520">
        <v>98.5</v>
      </c>
      <c r="G520">
        <v>95</v>
      </c>
      <c r="H520">
        <v>95.7</v>
      </c>
      <c r="I520" s="6">
        <v>1630</v>
      </c>
      <c r="L520">
        <v>815</v>
      </c>
      <c r="N520">
        <v>815</v>
      </c>
      <c r="P520">
        <f t="shared" si="24"/>
        <v>1630</v>
      </c>
      <c r="Q520">
        <f t="shared" si="25"/>
        <v>0</v>
      </c>
      <c r="S520">
        <f>VLOOKUP(B:B,'11月奖金'!A:Q,17,0)</f>
        <v>815</v>
      </c>
      <c r="T520">
        <f t="shared" si="26"/>
        <v>0</v>
      </c>
    </row>
    <row r="521" spans="1:20" x14ac:dyDescent="0.2">
      <c r="A521">
        <v>520</v>
      </c>
      <c r="B521">
        <v>9001190</v>
      </c>
      <c r="C521" t="s">
        <v>7486</v>
      </c>
      <c r="D521" t="s">
        <v>7839</v>
      </c>
      <c r="E521">
        <v>1</v>
      </c>
      <c r="F521">
        <v>98.5</v>
      </c>
      <c r="G521">
        <v>98</v>
      </c>
      <c r="H521">
        <v>98.100000000000009</v>
      </c>
      <c r="I521" s="6">
        <v>1671</v>
      </c>
      <c r="N521">
        <v>1671</v>
      </c>
      <c r="P521">
        <f t="shared" si="24"/>
        <v>1671</v>
      </c>
      <c r="Q521">
        <f t="shared" si="25"/>
        <v>0</v>
      </c>
      <c r="S521">
        <f>VLOOKUP(B:B,'11月奖金'!A:Q,17,0)</f>
        <v>1671</v>
      </c>
      <c r="T521">
        <f t="shared" si="26"/>
        <v>0</v>
      </c>
    </row>
    <row r="522" spans="1:20" x14ac:dyDescent="0.2">
      <c r="A522">
        <v>521</v>
      </c>
      <c r="B522">
        <v>9001246</v>
      </c>
      <c r="C522" t="s">
        <v>8203</v>
      </c>
      <c r="D522" t="s">
        <v>7839</v>
      </c>
      <c r="E522">
        <v>1.2</v>
      </c>
      <c r="F522">
        <v>98.5</v>
      </c>
      <c r="G522">
        <v>95</v>
      </c>
      <c r="H522">
        <v>95.7</v>
      </c>
      <c r="I522" s="6">
        <v>1956</v>
      </c>
      <c r="L522">
        <v>400</v>
      </c>
      <c r="N522">
        <v>1556</v>
      </c>
      <c r="P522">
        <f t="shared" si="24"/>
        <v>1956</v>
      </c>
      <c r="Q522">
        <f t="shared" si="25"/>
        <v>0</v>
      </c>
      <c r="S522">
        <f>VLOOKUP(B:B,'11月奖金'!A:Q,17,0)</f>
        <v>1556</v>
      </c>
      <c r="T522">
        <f t="shared" si="26"/>
        <v>0</v>
      </c>
    </row>
    <row r="523" spans="1:20" x14ac:dyDescent="0.2">
      <c r="A523">
        <v>522</v>
      </c>
      <c r="B523">
        <v>9001248</v>
      </c>
      <c r="C523" t="s">
        <v>8209</v>
      </c>
      <c r="D523" t="s">
        <v>7839</v>
      </c>
      <c r="E523">
        <v>1</v>
      </c>
      <c r="F523">
        <v>98.5</v>
      </c>
      <c r="G523">
        <v>95</v>
      </c>
      <c r="H523">
        <v>95.7</v>
      </c>
      <c r="I523" s="6">
        <v>1630</v>
      </c>
      <c r="N523">
        <v>1630</v>
      </c>
      <c r="P523">
        <f t="shared" si="24"/>
        <v>1630</v>
      </c>
      <c r="Q523">
        <f t="shared" si="25"/>
        <v>0</v>
      </c>
      <c r="S523">
        <f>VLOOKUP(B:B,'11月奖金'!A:Q,17,0)</f>
        <v>1630</v>
      </c>
      <c r="T523">
        <f t="shared" si="26"/>
        <v>0</v>
      </c>
    </row>
    <row r="524" spans="1:20" x14ac:dyDescent="0.2">
      <c r="A524">
        <v>523</v>
      </c>
      <c r="B524">
        <v>9001249</v>
      </c>
      <c r="C524" t="s">
        <v>8212</v>
      </c>
      <c r="D524" t="s">
        <v>7839</v>
      </c>
      <c r="E524">
        <v>1</v>
      </c>
      <c r="F524">
        <v>98.5</v>
      </c>
      <c r="G524">
        <v>100</v>
      </c>
      <c r="H524">
        <v>99.7</v>
      </c>
      <c r="I524" s="6">
        <v>1699</v>
      </c>
      <c r="N524">
        <v>1699</v>
      </c>
      <c r="P524">
        <f t="shared" si="24"/>
        <v>1699</v>
      </c>
      <c r="Q524">
        <f t="shared" si="25"/>
        <v>0</v>
      </c>
      <c r="S524">
        <f>VLOOKUP(B:B,'11月奖金'!A:Q,17,0)</f>
        <v>1699</v>
      </c>
      <c r="T524">
        <f t="shared" si="26"/>
        <v>0</v>
      </c>
    </row>
    <row r="525" spans="1:20" x14ac:dyDescent="0.2">
      <c r="A525">
        <v>524</v>
      </c>
      <c r="B525">
        <v>9001252</v>
      </c>
      <c r="C525" t="s">
        <v>8220</v>
      </c>
      <c r="D525" t="s">
        <v>7839</v>
      </c>
      <c r="E525">
        <v>1</v>
      </c>
      <c r="F525">
        <v>98.5</v>
      </c>
      <c r="G525">
        <v>98</v>
      </c>
      <c r="H525">
        <v>98.100000000000009</v>
      </c>
      <c r="I525" s="6">
        <v>1671</v>
      </c>
      <c r="N525">
        <v>1671</v>
      </c>
      <c r="P525">
        <f t="shared" si="24"/>
        <v>1671</v>
      </c>
      <c r="Q525">
        <f t="shared" si="25"/>
        <v>0</v>
      </c>
      <c r="S525">
        <f>VLOOKUP(B:B,'11月奖金'!A:Q,17,0)</f>
        <v>1671</v>
      </c>
      <c r="T525">
        <f t="shared" si="26"/>
        <v>0</v>
      </c>
    </row>
    <row r="526" spans="1:20" x14ac:dyDescent="0.2">
      <c r="A526">
        <v>525</v>
      </c>
      <c r="B526">
        <v>9001253</v>
      </c>
      <c r="C526" t="s">
        <v>8225</v>
      </c>
      <c r="D526" t="s">
        <v>7839</v>
      </c>
      <c r="E526">
        <v>1</v>
      </c>
      <c r="F526">
        <v>98.5</v>
      </c>
      <c r="G526">
        <v>95</v>
      </c>
      <c r="H526">
        <v>95.7</v>
      </c>
      <c r="I526" s="6">
        <v>1630</v>
      </c>
      <c r="N526">
        <v>1630</v>
      </c>
      <c r="P526">
        <f t="shared" si="24"/>
        <v>1630</v>
      </c>
      <c r="Q526">
        <f t="shared" si="25"/>
        <v>0</v>
      </c>
      <c r="S526">
        <f>VLOOKUP(B:B,'11月奖金'!A:Q,17,0)</f>
        <v>1630</v>
      </c>
      <c r="T526">
        <f t="shared" si="26"/>
        <v>0</v>
      </c>
    </row>
    <row r="527" spans="1:20" x14ac:dyDescent="0.2">
      <c r="A527">
        <v>526</v>
      </c>
      <c r="B527">
        <v>9001267</v>
      </c>
      <c r="C527" t="s">
        <v>8275</v>
      </c>
      <c r="D527" t="s">
        <v>7839</v>
      </c>
      <c r="E527">
        <v>1</v>
      </c>
      <c r="F527">
        <v>98.5</v>
      </c>
      <c r="G527">
        <v>99</v>
      </c>
      <c r="H527">
        <v>98.9</v>
      </c>
      <c r="I527" s="6">
        <v>1685</v>
      </c>
      <c r="N527">
        <v>1685</v>
      </c>
      <c r="P527">
        <f t="shared" si="24"/>
        <v>1685</v>
      </c>
      <c r="Q527">
        <f t="shared" si="25"/>
        <v>0</v>
      </c>
      <c r="S527">
        <f>VLOOKUP(B:B,'11月奖金'!A:Q,17,0)</f>
        <v>1685</v>
      </c>
      <c r="T527">
        <f t="shared" si="26"/>
        <v>0</v>
      </c>
    </row>
    <row r="528" spans="1:20" x14ac:dyDescent="0.2">
      <c r="A528">
        <v>527</v>
      </c>
      <c r="B528">
        <v>9000898</v>
      </c>
      <c r="C528" t="s">
        <v>1966</v>
      </c>
      <c r="D528" t="s">
        <v>7839</v>
      </c>
      <c r="E528">
        <v>1.2</v>
      </c>
      <c r="F528">
        <v>99.5</v>
      </c>
      <c r="G528">
        <v>99</v>
      </c>
      <c r="H528">
        <v>99.1</v>
      </c>
      <c r="I528" s="6">
        <v>2053.8000000000002</v>
      </c>
      <c r="N528">
        <v>2053.8000000000002</v>
      </c>
      <c r="P528">
        <f t="shared" si="24"/>
        <v>2053.8000000000002</v>
      </c>
      <c r="Q528">
        <f t="shared" si="25"/>
        <v>0</v>
      </c>
      <c r="S528">
        <f>VLOOKUP(B:B,'11月奖金'!A:Q,17,0)</f>
        <v>2053.8000000000002</v>
      </c>
      <c r="T528">
        <f t="shared" si="26"/>
        <v>0</v>
      </c>
    </row>
    <row r="529" spans="1:20" x14ac:dyDescent="0.2">
      <c r="A529">
        <v>528</v>
      </c>
      <c r="B529">
        <v>9000900</v>
      </c>
      <c r="C529" t="s">
        <v>306</v>
      </c>
      <c r="D529" t="s">
        <v>7839</v>
      </c>
      <c r="E529">
        <v>1.2</v>
      </c>
      <c r="F529">
        <v>99.5</v>
      </c>
      <c r="G529">
        <v>99</v>
      </c>
      <c r="H529">
        <v>99.1</v>
      </c>
      <c r="I529" s="6">
        <v>2053.8000000000002</v>
      </c>
      <c r="N529">
        <v>2053.8000000000002</v>
      </c>
      <c r="P529">
        <f t="shared" si="24"/>
        <v>2053.8000000000002</v>
      </c>
      <c r="Q529">
        <f t="shared" si="25"/>
        <v>0</v>
      </c>
      <c r="S529">
        <f>VLOOKUP(B:B,'11月奖金'!A:Q,17,0)</f>
        <v>2053.8000000000002</v>
      </c>
      <c r="T529">
        <f t="shared" si="26"/>
        <v>0</v>
      </c>
    </row>
    <row r="530" spans="1:20" x14ac:dyDescent="0.2">
      <c r="A530">
        <v>529</v>
      </c>
      <c r="B530">
        <v>9000901</v>
      </c>
      <c r="C530" t="s">
        <v>1974</v>
      </c>
      <c r="D530" t="s">
        <v>7839</v>
      </c>
      <c r="E530">
        <v>1.2</v>
      </c>
      <c r="F530">
        <v>99.5</v>
      </c>
      <c r="G530">
        <v>100</v>
      </c>
      <c r="H530">
        <v>99.9</v>
      </c>
      <c r="I530" s="6">
        <v>2070.38</v>
      </c>
      <c r="N530">
        <v>2070.38</v>
      </c>
      <c r="P530">
        <f t="shared" si="24"/>
        <v>2070.38</v>
      </c>
      <c r="Q530">
        <f t="shared" si="25"/>
        <v>0</v>
      </c>
      <c r="S530">
        <f>VLOOKUP(B:B,'11月奖金'!A:Q,17,0)</f>
        <v>2070.38</v>
      </c>
      <c r="T530">
        <f t="shared" si="26"/>
        <v>0</v>
      </c>
    </row>
    <row r="531" spans="1:20" x14ac:dyDescent="0.2">
      <c r="A531">
        <v>530</v>
      </c>
      <c r="B531">
        <v>9000902</v>
      </c>
      <c r="C531" t="s">
        <v>1977</v>
      </c>
      <c r="D531" t="s">
        <v>7839</v>
      </c>
      <c r="E531">
        <v>1.2</v>
      </c>
      <c r="F531">
        <v>99.5</v>
      </c>
      <c r="G531">
        <v>99</v>
      </c>
      <c r="H531">
        <v>99.1</v>
      </c>
      <c r="I531" s="6">
        <v>2053.8000000000002</v>
      </c>
      <c r="N531">
        <v>2053.8000000000002</v>
      </c>
      <c r="P531">
        <f t="shared" si="24"/>
        <v>2053.8000000000002</v>
      </c>
      <c r="Q531">
        <f t="shared" si="25"/>
        <v>0</v>
      </c>
      <c r="S531">
        <f>VLOOKUP(B:B,'11月奖金'!A:Q,17,0)</f>
        <v>2053.8000000000002</v>
      </c>
      <c r="T531">
        <f t="shared" si="26"/>
        <v>0</v>
      </c>
    </row>
    <row r="532" spans="1:20" x14ac:dyDescent="0.2">
      <c r="A532">
        <v>531</v>
      </c>
      <c r="B532">
        <v>9000903</v>
      </c>
      <c r="C532" t="s">
        <v>1980</v>
      </c>
      <c r="D532" t="s">
        <v>7839</v>
      </c>
      <c r="E532">
        <v>1</v>
      </c>
      <c r="F532">
        <v>99.5</v>
      </c>
      <c r="G532">
        <v>100</v>
      </c>
      <c r="H532">
        <v>99.9</v>
      </c>
      <c r="I532" s="6">
        <v>1725.32</v>
      </c>
      <c r="N532">
        <v>1725.32</v>
      </c>
      <c r="P532">
        <f t="shared" si="24"/>
        <v>1725.32</v>
      </c>
      <c r="Q532">
        <f t="shared" si="25"/>
        <v>0</v>
      </c>
      <c r="S532">
        <f>VLOOKUP(B:B,'11月奖金'!A:Q,17,0)</f>
        <v>1725.32</v>
      </c>
      <c r="T532">
        <f t="shared" si="26"/>
        <v>0</v>
      </c>
    </row>
    <row r="533" spans="1:20" x14ac:dyDescent="0.2">
      <c r="A533">
        <v>532</v>
      </c>
      <c r="B533">
        <v>9000904</v>
      </c>
      <c r="C533" t="s">
        <v>1983</v>
      </c>
      <c r="D533" t="s">
        <v>7839</v>
      </c>
      <c r="E533">
        <v>1.2</v>
      </c>
      <c r="F533">
        <v>99.5</v>
      </c>
      <c r="G533">
        <v>100</v>
      </c>
      <c r="H533">
        <v>99.9</v>
      </c>
      <c r="I533" s="6">
        <v>2070.35</v>
      </c>
      <c r="N533">
        <v>2070.35</v>
      </c>
      <c r="P533">
        <f t="shared" si="24"/>
        <v>2070.35</v>
      </c>
      <c r="Q533">
        <f t="shared" si="25"/>
        <v>0</v>
      </c>
      <c r="S533">
        <f>VLOOKUP(B:B,'11月奖金'!A:Q,17,0)</f>
        <v>2070.35</v>
      </c>
      <c r="T533">
        <f t="shared" si="26"/>
        <v>0</v>
      </c>
    </row>
    <row r="534" spans="1:20" x14ac:dyDescent="0.2">
      <c r="A534">
        <v>533</v>
      </c>
      <c r="B534">
        <v>9000905</v>
      </c>
      <c r="C534" t="s">
        <v>1986</v>
      </c>
      <c r="D534" t="s">
        <v>7839</v>
      </c>
      <c r="E534">
        <v>1</v>
      </c>
      <c r="F534">
        <v>99.5</v>
      </c>
      <c r="G534">
        <v>99</v>
      </c>
      <c r="H534">
        <v>99.1</v>
      </c>
      <c r="I534" s="6">
        <v>1711.5</v>
      </c>
      <c r="N534">
        <v>1711.5</v>
      </c>
      <c r="P534">
        <f t="shared" si="24"/>
        <v>1711.5</v>
      </c>
      <c r="Q534">
        <f t="shared" si="25"/>
        <v>0</v>
      </c>
      <c r="S534">
        <f>VLOOKUP(B:B,'11月奖金'!A:Q,17,0)</f>
        <v>1711.5</v>
      </c>
      <c r="T534">
        <f t="shared" si="26"/>
        <v>0</v>
      </c>
    </row>
    <row r="535" spans="1:20" x14ac:dyDescent="0.2">
      <c r="A535">
        <v>534</v>
      </c>
      <c r="B535">
        <v>9000906</v>
      </c>
      <c r="C535" t="s">
        <v>1989</v>
      </c>
      <c r="D535" t="s">
        <v>7839</v>
      </c>
      <c r="E535">
        <v>1.2</v>
      </c>
      <c r="F535">
        <v>99.5</v>
      </c>
      <c r="G535">
        <v>99</v>
      </c>
      <c r="H535">
        <v>99.1</v>
      </c>
      <c r="I535" s="6">
        <v>2053.8000000000002</v>
      </c>
      <c r="N535">
        <v>2053.8000000000002</v>
      </c>
      <c r="P535">
        <f t="shared" si="24"/>
        <v>2053.8000000000002</v>
      </c>
      <c r="Q535">
        <f t="shared" si="25"/>
        <v>0</v>
      </c>
      <c r="S535">
        <f>VLOOKUP(B:B,'11月奖金'!A:Q,17,0)</f>
        <v>2053.8000000000002</v>
      </c>
      <c r="T535">
        <f t="shared" si="26"/>
        <v>0</v>
      </c>
    </row>
    <row r="536" spans="1:20" x14ac:dyDescent="0.2">
      <c r="A536">
        <v>535</v>
      </c>
      <c r="B536">
        <v>9000907</v>
      </c>
      <c r="C536" t="s">
        <v>1992</v>
      </c>
      <c r="D536" t="s">
        <v>7839</v>
      </c>
      <c r="E536">
        <v>1.2</v>
      </c>
      <c r="F536">
        <v>99.5</v>
      </c>
      <c r="G536">
        <v>100</v>
      </c>
      <c r="H536">
        <v>99.9</v>
      </c>
      <c r="I536" s="6">
        <v>2070.38</v>
      </c>
      <c r="L536">
        <v>50</v>
      </c>
      <c r="N536">
        <v>2020.38</v>
      </c>
      <c r="P536">
        <f t="shared" si="24"/>
        <v>2070.38</v>
      </c>
      <c r="Q536">
        <f t="shared" si="25"/>
        <v>0</v>
      </c>
      <c r="S536">
        <f>VLOOKUP(B:B,'11月奖金'!A:Q,17,0)</f>
        <v>2020.38</v>
      </c>
      <c r="T536">
        <f t="shared" si="26"/>
        <v>0</v>
      </c>
    </row>
    <row r="537" spans="1:20" x14ac:dyDescent="0.2">
      <c r="A537">
        <v>536</v>
      </c>
      <c r="B537">
        <v>9000908</v>
      </c>
      <c r="C537" t="s">
        <v>1995</v>
      </c>
      <c r="D537" t="s">
        <v>7839</v>
      </c>
      <c r="E537">
        <v>1</v>
      </c>
      <c r="F537">
        <v>99.5</v>
      </c>
      <c r="G537">
        <v>100</v>
      </c>
      <c r="H537">
        <v>99.9</v>
      </c>
      <c r="I537" s="6">
        <v>1725.32</v>
      </c>
      <c r="N537">
        <v>1725.32</v>
      </c>
      <c r="P537">
        <f t="shared" si="24"/>
        <v>1725.32</v>
      </c>
      <c r="Q537">
        <f t="shared" si="25"/>
        <v>0</v>
      </c>
      <c r="S537">
        <f>VLOOKUP(B:B,'11月奖金'!A:Q,17,0)</f>
        <v>1725.32</v>
      </c>
      <c r="T537">
        <f t="shared" si="26"/>
        <v>0</v>
      </c>
    </row>
    <row r="538" spans="1:20" x14ac:dyDescent="0.2">
      <c r="A538">
        <v>537</v>
      </c>
      <c r="B538">
        <v>9000909</v>
      </c>
      <c r="C538" t="s">
        <v>1998</v>
      </c>
      <c r="D538" t="s">
        <v>7839</v>
      </c>
      <c r="E538">
        <v>1</v>
      </c>
      <c r="F538">
        <v>99.5</v>
      </c>
      <c r="G538">
        <v>99</v>
      </c>
      <c r="H538">
        <v>99.1</v>
      </c>
      <c r="I538" s="6">
        <v>855.75</v>
      </c>
      <c r="N538">
        <v>855.75</v>
      </c>
      <c r="P538">
        <f t="shared" si="24"/>
        <v>855.75</v>
      </c>
      <c r="Q538">
        <f t="shared" si="25"/>
        <v>0</v>
      </c>
      <c r="S538">
        <f>VLOOKUP(B:B,'11月奖金'!A:Q,17,0)</f>
        <v>855.75</v>
      </c>
      <c r="T538">
        <f t="shared" si="26"/>
        <v>0</v>
      </c>
    </row>
    <row r="539" spans="1:20" x14ac:dyDescent="0.2">
      <c r="A539">
        <v>538</v>
      </c>
      <c r="B539">
        <v>9000910</v>
      </c>
      <c r="C539" t="s">
        <v>2001</v>
      </c>
      <c r="D539" t="s">
        <v>7839</v>
      </c>
      <c r="E539">
        <v>1</v>
      </c>
      <c r="F539">
        <v>99.5</v>
      </c>
      <c r="G539">
        <v>100</v>
      </c>
      <c r="H539">
        <v>99.9</v>
      </c>
      <c r="I539" s="6">
        <v>1725.32</v>
      </c>
      <c r="N539">
        <v>1725.32</v>
      </c>
      <c r="P539">
        <f t="shared" si="24"/>
        <v>1725.32</v>
      </c>
      <c r="Q539">
        <f t="shared" si="25"/>
        <v>0</v>
      </c>
      <c r="S539">
        <f>VLOOKUP(B:B,'11月奖金'!A:Q,17,0)</f>
        <v>1725.32</v>
      </c>
      <c r="T539">
        <f t="shared" si="26"/>
        <v>0</v>
      </c>
    </row>
    <row r="540" spans="1:20" x14ac:dyDescent="0.2">
      <c r="A540">
        <v>539</v>
      </c>
      <c r="B540">
        <v>9000911</v>
      </c>
      <c r="C540" t="s">
        <v>2004</v>
      </c>
      <c r="D540" t="s">
        <v>7839</v>
      </c>
      <c r="E540">
        <v>1</v>
      </c>
      <c r="F540">
        <v>99.5</v>
      </c>
      <c r="G540">
        <v>99</v>
      </c>
      <c r="H540">
        <v>99.1</v>
      </c>
      <c r="I540" s="6">
        <v>1711.5</v>
      </c>
      <c r="N540">
        <v>1711.5</v>
      </c>
      <c r="P540">
        <f t="shared" si="24"/>
        <v>1711.5</v>
      </c>
      <c r="Q540">
        <f t="shared" si="25"/>
        <v>0</v>
      </c>
      <c r="S540">
        <f>VLOOKUP(B:B,'11月奖金'!A:Q,17,0)</f>
        <v>1711.5</v>
      </c>
      <c r="T540">
        <f t="shared" si="26"/>
        <v>0</v>
      </c>
    </row>
    <row r="541" spans="1:20" x14ac:dyDescent="0.2">
      <c r="A541">
        <v>540</v>
      </c>
      <c r="B541">
        <v>9000912</v>
      </c>
      <c r="C541" t="s">
        <v>2007</v>
      </c>
      <c r="D541" t="s">
        <v>7839</v>
      </c>
      <c r="E541">
        <v>1</v>
      </c>
      <c r="F541">
        <v>99.5</v>
      </c>
      <c r="G541">
        <v>100</v>
      </c>
      <c r="H541">
        <v>99.9</v>
      </c>
      <c r="I541" s="6">
        <v>1725.32</v>
      </c>
      <c r="N541">
        <v>1725.32</v>
      </c>
      <c r="P541">
        <f t="shared" si="24"/>
        <v>1725.32</v>
      </c>
      <c r="Q541">
        <f t="shared" si="25"/>
        <v>0</v>
      </c>
      <c r="S541">
        <f>VLOOKUP(B:B,'11月奖金'!A:Q,17,0)</f>
        <v>1725.32</v>
      </c>
      <c r="T541">
        <f t="shared" si="26"/>
        <v>0</v>
      </c>
    </row>
    <row r="542" spans="1:20" x14ac:dyDescent="0.2">
      <c r="A542">
        <v>541</v>
      </c>
      <c r="B542">
        <v>9000913</v>
      </c>
      <c r="C542" t="s">
        <v>2010</v>
      </c>
      <c r="D542" t="s">
        <v>7839</v>
      </c>
      <c r="E542">
        <v>1.2</v>
      </c>
      <c r="F542">
        <v>99.5</v>
      </c>
      <c r="G542">
        <v>100</v>
      </c>
      <c r="H542">
        <v>99.9</v>
      </c>
      <c r="I542" s="6">
        <v>2070.38</v>
      </c>
      <c r="N542">
        <v>2070.38</v>
      </c>
      <c r="P542">
        <f t="shared" si="24"/>
        <v>2070.38</v>
      </c>
      <c r="Q542">
        <f t="shared" si="25"/>
        <v>0</v>
      </c>
      <c r="S542">
        <f>VLOOKUP(B:B,'11月奖金'!A:Q,17,0)</f>
        <v>2070.38</v>
      </c>
      <c r="T542">
        <f t="shared" si="26"/>
        <v>0</v>
      </c>
    </row>
    <row r="543" spans="1:20" x14ac:dyDescent="0.2">
      <c r="A543">
        <v>542</v>
      </c>
      <c r="B543">
        <v>9000361</v>
      </c>
      <c r="C543" t="s">
        <v>2764</v>
      </c>
      <c r="D543" t="s">
        <v>5039</v>
      </c>
      <c r="E543">
        <v>2.15</v>
      </c>
      <c r="F543">
        <v>99.5</v>
      </c>
      <c r="G543">
        <v>100</v>
      </c>
      <c r="H543">
        <v>99.85</v>
      </c>
      <c r="I543" s="6">
        <v>3707.57</v>
      </c>
      <c r="N543">
        <v>3707.57</v>
      </c>
      <c r="P543">
        <f t="shared" si="24"/>
        <v>3707.57</v>
      </c>
      <c r="Q543">
        <f t="shared" si="25"/>
        <v>0</v>
      </c>
      <c r="S543">
        <f>VLOOKUP(B:B,'11月奖金'!A:Q,17,0)</f>
        <v>3707.57</v>
      </c>
      <c r="T543">
        <f t="shared" si="26"/>
        <v>0</v>
      </c>
    </row>
    <row r="544" spans="1:20" x14ac:dyDescent="0.2">
      <c r="A544">
        <v>543</v>
      </c>
      <c r="B544">
        <v>9001178</v>
      </c>
      <c r="C544" t="s">
        <v>7460</v>
      </c>
      <c r="D544" t="s">
        <v>7839</v>
      </c>
      <c r="E544">
        <v>1</v>
      </c>
      <c r="F544">
        <v>99.5</v>
      </c>
      <c r="G544">
        <v>100</v>
      </c>
      <c r="H544">
        <v>99.9</v>
      </c>
      <c r="I544" s="6">
        <v>1725.32</v>
      </c>
      <c r="N544">
        <v>1725.32</v>
      </c>
      <c r="P544">
        <f t="shared" si="24"/>
        <v>1725.32</v>
      </c>
      <c r="Q544">
        <f t="shared" si="25"/>
        <v>0</v>
      </c>
      <c r="S544">
        <f>VLOOKUP(B:B,'11月奖金'!A:Q,17,0)</f>
        <v>1725.32</v>
      </c>
      <c r="T544">
        <f t="shared" si="26"/>
        <v>0</v>
      </c>
    </row>
    <row r="545" spans="1:20" x14ac:dyDescent="0.2">
      <c r="A545">
        <v>544</v>
      </c>
      <c r="B545">
        <v>9001191</v>
      </c>
      <c r="C545" t="s">
        <v>7488</v>
      </c>
      <c r="D545" t="s">
        <v>7839</v>
      </c>
      <c r="E545">
        <v>1</v>
      </c>
      <c r="F545">
        <v>99.5</v>
      </c>
      <c r="G545">
        <v>99</v>
      </c>
      <c r="H545">
        <v>99.1</v>
      </c>
      <c r="I545" s="6">
        <v>1711.5</v>
      </c>
      <c r="N545">
        <v>1711.5</v>
      </c>
      <c r="P545">
        <f t="shared" si="24"/>
        <v>1711.5</v>
      </c>
      <c r="Q545">
        <f t="shared" si="25"/>
        <v>0</v>
      </c>
      <c r="S545">
        <f>VLOOKUP(B:B,'11月奖金'!A:Q,17,0)</f>
        <v>1711.5</v>
      </c>
      <c r="T545">
        <f t="shared" si="26"/>
        <v>0</v>
      </c>
    </row>
    <row r="546" spans="1:20" x14ac:dyDescent="0.2">
      <c r="A546">
        <v>545</v>
      </c>
      <c r="B546">
        <v>9001224</v>
      </c>
      <c r="C546" t="s">
        <v>7558</v>
      </c>
      <c r="D546" t="s">
        <v>7839</v>
      </c>
      <c r="E546">
        <v>1</v>
      </c>
      <c r="F546">
        <v>99.5</v>
      </c>
      <c r="G546">
        <v>99</v>
      </c>
      <c r="H546">
        <v>99.1</v>
      </c>
      <c r="I546" s="6">
        <v>1711.5</v>
      </c>
      <c r="N546">
        <v>1711.5</v>
      </c>
      <c r="P546">
        <f t="shared" si="24"/>
        <v>1711.5</v>
      </c>
      <c r="Q546">
        <f t="shared" si="25"/>
        <v>0</v>
      </c>
      <c r="S546">
        <f>VLOOKUP(B:B,'11月奖金'!A:Q,17,0)</f>
        <v>1711.5</v>
      </c>
      <c r="T546">
        <f t="shared" si="26"/>
        <v>0</v>
      </c>
    </row>
    <row r="547" spans="1:20" x14ac:dyDescent="0.2">
      <c r="A547">
        <v>546</v>
      </c>
      <c r="B547">
        <v>9001233</v>
      </c>
      <c r="C547" t="s">
        <v>7777</v>
      </c>
      <c r="D547" t="s">
        <v>7839</v>
      </c>
      <c r="E547">
        <v>2.15</v>
      </c>
      <c r="F547">
        <v>99.5</v>
      </c>
      <c r="G547">
        <v>99</v>
      </c>
      <c r="H547">
        <v>99.1</v>
      </c>
      <c r="I547" s="6">
        <v>3679.72</v>
      </c>
      <c r="N547">
        <v>3679.72</v>
      </c>
      <c r="P547">
        <f t="shared" si="24"/>
        <v>3679.72</v>
      </c>
      <c r="Q547">
        <f t="shared" si="25"/>
        <v>0</v>
      </c>
      <c r="S547">
        <f>VLOOKUP(B:B,'11月奖金'!A:Q,17,0)</f>
        <v>3679.72</v>
      </c>
      <c r="T547">
        <f t="shared" si="26"/>
        <v>0</v>
      </c>
    </row>
    <row r="548" spans="1:20" x14ac:dyDescent="0.2">
      <c r="A548">
        <v>547</v>
      </c>
      <c r="B548">
        <v>9001255</v>
      </c>
      <c r="C548" t="s">
        <v>8231</v>
      </c>
      <c r="D548" t="s">
        <v>7839</v>
      </c>
      <c r="E548">
        <v>1</v>
      </c>
      <c r="F548">
        <v>99.5</v>
      </c>
      <c r="G548">
        <v>99</v>
      </c>
      <c r="H548">
        <v>99.1</v>
      </c>
      <c r="I548" s="6">
        <v>855.75</v>
      </c>
      <c r="L548">
        <v>50</v>
      </c>
      <c r="N548">
        <v>805.75</v>
      </c>
      <c r="P548">
        <f t="shared" si="24"/>
        <v>855.75</v>
      </c>
      <c r="Q548">
        <f t="shared" si="25"/>
        <v>0</v>
      </c>
      <c r="S548">
        <f>VLOOKUP(B:B,'11月奖金'!A:Q,17,0)</f>
        <v>805.75</v>
      </c>
      <c r="T548">
        <f t="shared" si="26"/>
        <v>0</v>
      </c>
    </row>
    <row r="549" spans="1:20" x14ac:dyDescent="0.2">
      <c r="A549">
        <v>548</v>
      </c>
      <c r="B549">
        <v>9000355</v>
      </c>
      <c r="C549" t="s">
        <v>655</v>
      </c>
      <c r="D549" t="s">
        <v>3218</v>
      </c>
      <c r="E549">
        <v>2.15</v>
      </c>
      <c r="F549">
        <v>98.5</v>
      </c>
      <c r="G549">
        <v>99</v>
      </c>
      <c r="H549">
        <v>98.85</v>
      </c>
      <c r="I549" s="6">
        <v>3739.46</v>
      </c>
      <c r="L549">
        <v>100</v>
      </c>
      <c r="N549">
        <v>3639.46</v>
      </c>
      <c r="P549">
        <f t="shared" si="24"/>
        <v>3739.46</v>
      </c>
      <c r="Q549">
        <f t="shared" si="25"/>
        <v>0</v>
      </c>
      <c r="S549">
        <f>VLOOKUP(B:B,'11月奖金'!A:Q,17,0)</f>
        <v>3639.46</v>
      </c>
      <c r="T549">
        <f t="shared" si="26"/>
        <v>0</v>
      </c>
    </row>
    <row r="550" spans="1:20" x14ac:dyDescent="0.2">
      <c r="A550">
        <v>549</v>
      </c>
      <c r="B550">
        <v>9000628</v>
      </c>
      <c r="C550" t="s">
        <v>1254</v>
      </c>
      <c r="D550" t="s">
        <v>3218</v>
      </c>
      <c r="E550">
        <v>2.15</v>
      </c>
      <c r="F550">
        <v>98.5</v>
      </c>
      <c r="G550">
        <v>100</v>
      </c>
      <c r="H550">
        <v>99.55</v>
      </c>
      <c r="I550" s="6">
        <v>3665.27</v>
      </c>
      <c r="N550">
        <v>3665.27</v>
      </c>
      <c r="P550">
        <f t="shared" si="24"/>
        <v>3665.27</v>
      </c>
      <c r="Q550">
        <f t="shared" si="25"/>
        <v>0</v>
      </c>
      <c r="S550">
        <f>VLOOKUP(B:B,'11月奖金'!A:Q,17,0)</f>
        <v>3665.27</v>
      </c>
      <c r="T550">
        <f t="shared" si="26"/>
        <v>0</v>
      </c>
    </row>
    <row r="551" spans="1:20" x14ac:dyDescent="0.2">
      <c r="A551">
        <v>550</v>
      </c>
      <c r="B551">
        <v>9000629</v>
      </c>
      <c r="C551" t="s">
        <v>1257</v>
      </c>
      <c r="D551" t="s">
        <v>7839</v>
      </c>
      <c r="E551">
        <v>1.2</v>
      </c>
      <c r="F551">
        <v>98.5</v>
      </c>
      <c r="G551">
        <v>100</v>
      </c>
      <c r="H551">
        <v>99.7</v>
      </c>
      <c r="I551" s="6">
        <v>2047.24</v>
      </c>
      <c r="N551">
        <v>2047.24</v>
      </c>
      <c r="P551">
        <f t="shared" si="24"/>
        <v>2047.24</v>
      </c>
      <c r="Q551">
        <f t="shared" si="25"/>
        <v>0</v>
      </c>
      <c r="S551">
        <f>VLOOKUP(B:B,'11月奖金'!A:Q,17,0)</f>
        <v>2047.24</v>
      </c>
      <c r="T551">
        <f t="shared" si="26"/>
        <v>0</v>
      </c>
    </row>
    <row r="552" spans="1:20" x14ac:dyDescent="0.2">
      <c r="A552">
        <v>551</v>
      </c>
      <c r="B552">
        <v>9000630</v>
      </c>
      <c r="C552" t="s">
        <v>1260</v>
      </c>
      <c r="D552" t="s">
        <v>7839</v>
      </c>
      <c r="E552">
        <v>1.2</v>
      </c>
      <c r="F552">
        <v>98.5</v>
      </c>
      <c r="G552">
        <v>99</v>
      </c>
      <c r="H552">
        <v>98.9</v>
      </c>
      <c r="I552" s="6">
        <v>2030.78</v>
      </c>
      <c r="L552">
        <v>50</v>
      </c>
      <c r="N552">
        <v>1980.78</v>
      </c>
      <c r="P552">
        <f t="shared" si="24"/>
        <v>2030.78</v>
      </c>
      <c r="Q552">
        <f t="shared" si="25"/>
        <v>0</v>
      </c>
      <c r="S552">
        <f>VLOOKUP(B:B,'11月奖金'!A:Q,17,0)</f>
        <v>1980.78</v>
      </c>
      <c r="T552">
        <f t="shared" si="26"/>
        <v>0</v>
      </c>
    </row>
    <row r="553" spans="1:20" x14ac:dyDescent="0.2">
      <c r="A553">
        <v>552</v>
      </c>
      <c r="B553">
        <v>9000866</v>
      </c>
      <c r="C553" t="s">
        <v>2773</v>
      </c>
      <c r="D553" t="s">
        <v>7839</v>
      </c>
      <c r="E553">
        <v>1.2</v>
      </c>
      <c r="F553">
        <v>98.5</v>
      </c>
      <c r="G553">
        <v>99</v>
      </c>
      <c r="H553">
        <v>98.9</v>
      </c>
      <c r="I553" s="6">
        <v>2030.78</v>
      </c>
      <c r="N553">
        <v>2030.78</v>
      </c>
      <c r="P553">
        <f t="shared" si="24"/>
        <v>2030.78</v>
      </c>
      <c r="Q553">
        <f t="shared" si="25"/>
        <v>0</v>
      </c>
      <c r="S553">
        <f>VLOOKUP(B:B,'11月奖金'!A:Q,17,0)</f>
        <v>2030.78</v>
      </c>
      <c r="T553">
        <f t="shared" si="26"/>
        <v>0</v>
      </c>
    </row>
    <row r="554" spans="1:20" x14ac:dyDescent="0.2">
      <c r="A554">
        <v>553</v>
      </c>
      <c r="B554">
        <v>9000867</v>
      </c>
      <c r="C554" t="s">
        <v>2776</v>
      </c>
      <c r="D554" t="s">
        <v>3176</v>
      </c>
      <c r="E554">
        <v>3.05</v>
      </c>
      <c r="F554">
        <v>98.5</v>
      </c>
      <c r="G554">
        <v>99</v>
      </c>
      <c r="H554">
        <v>98.85</v>
      </c>
      <c r="I554" s="6">
        <v>5164.46</v>
      </c>
      <c r="N554">
        <v>5164.46</v>
      </c>
      <c r="P554">
        <f t="shared" si="24"/>
        <v>5164.46</v>
      </c>
      <c r="Q554">
        <f t="shared" si="25"/>
        <v>0</v>
      </c>
      <c r="S554">
        <f>VLOOKUP(B:B,'11月奖金'!A:Q,17,0)</f>
        <v>5164.46</v>
      </c>
      <c r="T554">
        <f t="shared" si="26"/>
        <v>0</v>
      </c>
    </row>
    <row r="555" spans="1:20" x14ac:dyDescent="0.2">
      <c r="A555">
        <v>554</v>
      </c>
      <c r="B555">
        <v>9001170</v>
      </c>
      <c r="C555" t="s">
        <v>7438</v>
      </c>
      <c r="D555" t="s">
        <v>7839</v>
      </c>
      <c r="E555">
        <v>1.2</v>
      </c>
      <c r="F555">
        <v>98.5</v>
      </c>
      <c r="G555">
        <v>100</v>
      </c>
      <c r="H555">
        <v>99.7</v>
      </c>
      <c r="I555" s="6">
        <v>2047.24</v>
      </c>
      <c r="L555">
        <v>50</v>
      </c>
      <c r="N555">
        <v>1997.24</v>
      </c>
      <c r="P555">
        <f t="shared" si="24"/>
        <v>2047.24</v>
      </c>
      <c r="Q555">
        <f t="shared" si="25"/>
        <v>0</v>
      </c>
      <c r="S555">
        <f>VLOOKUP(B:B,'11月奖金'!A:Q,17,0)</f>
        <v>1997.24</v>
      </c>
      <c r="T555">
        <f t="shared" si="26"/>
        <v>0</v>
      </c>
    </row>
    <row r="556" spans="1:20" x14ac:dyDescent="0.2">
      <c r="A556">
        <v>555</v>
      </c>
      <c r="B556">
        <v>9001184</v>
      </c>
      <c r="C556" t="s">
        <v>7475</v>
      </c>
      <c r="D556" t="s">
        <v>7839</v>
      </c>
      <c r="E556">
        <v>1</v>
      </c>
      <c r="F556">
        <v>98.5</v>
      </c>
      <c r="G556">
        <v>99</v>
      </c>
      <c r="H556">
        <v>98.9</v>
      </c>
      <c r="I556" s="6">
        <v>1691.72</v>
      </c>
      <c r="N556">
        <v>1691.72</v>
      </c>
      <c r="P556">
        <f t="shared" si="24"/>
        <v>1691.72</v>
      </c>
      <c r="Q556">
        <f t="shared" si="25"/>
        <v>0</v>
      </c>
      <c r="S556">
        <f>VLOOKUP(B:B,'11月奖金'!A:Q,17,0)</f>
        <v>1691.72</v>
      </c>
      <c r="T556">
        <f t="shared" si="26"/>
        <v>0</v>
      </c>
    </row>
    <row r="557" spans="1:20" x14ac:dyDescent="0.2">
      <c r="A557">
        <v>556</v>
      </c>
      <c r="B557">
        <v>9001186</v>
      </c>
      <c r="C557" t="s">
        <v>7479</v>
      </c>
      <c r="D557" t="s">
        <v>7839</v>
      </c>
      <c r="E557">
        <v>1</v>
      </c>
      <c r="F557">
        <v>98.5</v>
      </c>
      <c r="G557">
        <v>100</v>
      </c>
      <c r="H557">
        <v>99.7</v>
      </c>
      <c r="I557" s="6">
        <v>1705.44</v>
      </c>
      <c r="L557">
        <v>50</v>
      </c>
      <c r="N557">
        <v>1655.44</v>
      </c>
      <c r="P557">
        <f t="shared" si="24"/>
        <v>1705.44</v>
      </c>
      <c r="Q557">
        <f t="shared" si="25"/>
        <v>0</v>
      </c>
      <c r="S557">
        <f>VLOOKUP(B:B,'11月奖金'!A:Q,17,0)</f>
        <v>1655.44</v>
      </c>
      <c r="T557">
        <f t="shared" si="26"/>
        <v>0</v>
      </c>
    </row>
    <row r="558" spans="1:20" x14ac:dyDescent="0.2">
      <c r="A558">
        <v>557</v>
      </c>
      <c r="B558">
        <v>9001187</v>
      </c>
      <c r="C558" t="s">
        <v>7481</v>
      </c>
      <c r="D558" t="s">
        <v>7839</v>
      </c>
      <c r="E558">
        <v>1</v>
      </c>
      <c r="F558">
        <v>98.5</v>
      </c>
      <c r="G558">
        <v>100</v>
      </c>
      <c r="H558">
        <v>99.7</v>
      </c>
      <c r="I558" s="6">
        <v>1705.44</v>
      </c>
      <c r="N558">
        <v>1705.44</v>
      </c>
      <c r="P558">
        <f t="shared" si="24"/>
        <v>1705.44</v>
      </c>
      <c r="Q558">
        <f t="shared" si="25"/>
        <v>0</v>
      </c>
      <c r="S558">
        <f>VLOOKUP(B:B,'11月奖金'!A:Q,17,0)</f>
        <v>1705.44</v>
      </c>
      <c r="T558">
        <f t="shared" si="26"/>
        <v>0</v>
      </c>
    </row>
    <row r="559" spans="1:20" x14ac:dyDescent="0.2">
      <c r="A559">
        <v>558</v>
      </c>
      <c r="B559">
        <v>9001205</v>
      </c>
      <c r="C559" t="s">
        <v>7526</v>
      </c>
      <c r="D559" t="s">
        <v>7839</v>
      </c>
      <c r="E559">
        <v>1</v>
      </c>
      <c r="F559">
        <v>98.5</v>
      </c>
      <c r="G559">
        <v>99</v>
      </c>
      <c r="H559">
        <v>98.9</v>
      </c>
      <c r="I559" s="6">
        <v>1691.72</v>
      </c>
      <c r="L559">
        <v>50</v>
      </c>
      <c r="N559">
        <v>1641.72</v>
      </c>
      <c r="P559">
        <f t="shared" si="24"/>
        <v>1691.72</v>
      </c>
      <c r="Q559">
        <f t="shared" si="25"/>
        <v>0</v>
      </c>
      <c r="S559">
        <f>VLOOKUP(B:B,'11月奖金'!A:Q,17,0)</f>
        <v>1641.72</v>
      </c>
      <c r="T559">
        <f t="shared" si="26"/>
        <v>0</v>
      </c>
    </row>
    <row r="560" spans="1:20" x14ac:dyDescent="0.2">
      <c r="A560">
        <v>559</v>
      </c>
      <c r="B560">
        <v>9001211</v>
      </c>
      <c r="C560" t="s">
        <v>7547</v>
      </c>
      <c r="D560" t="s">
        <v>7839</v>
      </c>
      <c r="E560">
        <v>1</v>
      </c>
      <c r="F560">
        <v>98.5</v>
      </c>
      <c r="G560">
        <v>100</v>
      </c>
      <c r="H560">
        <v>99.7</v>
      </c>
      <c r="I560" s="6">
        <v>1705.44</v>
      </c>
      <c r="N560">
        <v>1705.44</v>
      </c>
      <c r="P560">
        <f t="shared" si="24"/>
        <v>1705.44</v>
      </c>
      <c r="Q560">
        <f t="shared" si="25"/>
        <v>0</v>
      </c>
      <c r="S560">
        <f>VLOOKUP(B:B,'11月奖金'!A:Q,17,0)</f>
        <v>1705.44</v>
      </c>
      <c r="T560">
        <f t="shared" si="26"/>
        <v>0</v>
      </c>
    </row>
    <row r="561" spans="1:20" x14ac:dyDescent="0.2">
      <c r="A561">
        <v>560</v>
      </c>
      <c r="B561">
        <v>9001213</v>
      </c>
      <c r="C561" t="s">
        <v>7552</v>
      </c>
      <c r="D561" t="s">
        <v>7839</v>
      </c>
      <c r="E561">
        <v>1.2</v>
      </c>
      <c r="F561">
        <v>98.5</v>
      </c>
      <c r="G561">
        <v>100</v>
      </c>
      <c r="H561">
        <v>99.7</v>
      </c>
      <c r="I561" s="6">
        <v>2047.24</v>
      </c>
      <c r="N561">
        <v>2047.24</v>
      </c>
      <c r="P561">
        <f t="shared" si="24"/>
        <v>2047.24</v>
      </c>
      <c r="Q561">
        <f t="shared" si="25"/>
        <v>0</v>
      </c>
      <c r="S561">
        <f>VLOOKUP(B:B,'11月奖金'!A:Q,17,0)</f>
        <v>2047.24</v>
      </c>
      <c r="T561">
        <f t="shared" si="26"/>
        <v>0</v>
      </c>
    </row>
    <row r="562" spans="1:20" x14ac:dyDescent="0.2">
      <c r="A562">
        <v>561</v>
      </c>
      <c r="B562">
        <v>9001254</v>
      </c>
      <c r="C562" t="s">
        <v>8228</v>
      </c>
      <c r="D562" t="s">
        <v>7839</v>
      </c>
      <c r="E562">
        <v>1</v>
      </c>
      <c r="F562">
        <v>98.5</v>
      </c>
      <c r="G562">
        <v>100</v>
      </c>
      <c r="H562">
        <v>99.7</v>
      </c>
      <c r="I562" s="6">
        <v>1705.44</v>
      </c>
      <c r="N562">
        <v>1705.44</v>
      </c>
      <c r="P562">
        <f t="shared" si="24"/>
        <v>1705.44</v>
      </c>
      <c r="Q562">
        <f t="shared" si="25"/>
        <v>0</v>
      </c>
      <c r="S562">
        <f>VLOOKUP(B:B,'11月奖金'!A:Q,17,0)</f>
        <v>1705.44</v>
      </c>
      <c r="T562">
        <f t="shared" si="26"/>
        <v>0</v>
      </c>
    </row>
    <row r="563" spans="1:20" x14ac:dyDescent="0.2">
      <c r="A563">
        <v>562</v>
      </c>
      <c r="B563">
        <v>9001257</v>
      </c>
      <c r="C563" t="s">
        <v>8237</v>
      </c>
      <c r="D563" t="s">
        <v>7839</v>
      </c>
      <c r="E563">
        <v>1</v>
      </c>
      <c r="F563">
        <v>98.5</v>
      </c>
      <c r="G563">
        <v>99</v>
      </c>
      <c r="H563">
        <v>98.9</v>
      </c>
      <c r="I563" s="6">
        <v>1691.72</v>
      </c>
      <c r="N563">
        <v>1691.72</v>
      </c>
      <c r="P563">
        <f t="shared" si="24"/>
        <v>1691.72</v>
      </c>
      <c r="Q563">
        <f t="shared" si="25"/>
        <v>0</v>
      </c>
      <c r="S563">
        <f>VLOOKUP(B:B,'11月奖金'!A:Q,17,0)</f>
        <v>1691.72</v>
      </c>
      <c r="T563">
        <f t="shared" si="26"/>
        <v>0</v>
      </c>
    </row>
    <row r="564" spans="1:20" x14ac:dyDescent="0.2">
      <c r="A564">
        <v>563</v>
      </c>
      <c r="B564">
        <v>9001258</v>
      </c>
      <c r="C564" t="s">
        <v>8241</v>
      </c>
      <c r="D564" t="s">
        <v>7839</v>
      </c>
      <c r="E564">
        <v>1</v>
      </c>
      <c r="F564">
        <v>98.5</v>
      </c>
      <c r="G564">
        <v>99</v>
      </c>
      <c r="H564">
        <v>98.9</v>
      </c>
      <c r="I564" s="6">
        <v>1691.72</v>
      </c>
      <c r="N564">
        <v>1691.72</v>
      </c>
      <c r="P564">
        <f t="shared" si="24"/>
        <v>1691.72</v>
      </c>
      <c r="Q564">
        <f t="shared" si="25"/>
        <v>0</v>
      </c>
      <c r="S564">
        <f>VLOOKUP(B:B,'11月奖金'!A:Q,17,0)</f>
        <v>1691.72</v>
      </c>
      <c r="T564">
        <f t="shared" si="26"/>
        <v>0</v>
      </c>
    </row>
    <row r="565" spans="1:20" x14ac:dyDescent="0.2">
      <c r="A565">
        <v>564</v>
      </c>
      <c r="B565">
        <v>9001259</v>
      </c>
      <c r="C565" t="s">
        <v>8243</v>
      </c>
      <c r="D565" t="s">
        <v>7839</v>
      </c>
      <c r="E565">
        <v>1</v>
      </c>
      <c r="F565">
        <v>98.5</v>
      </c>
      <c r="G565">
        <v>100</v>
      </c>
      <c r="H565">
        <v>99.7</v>
      </c>
      <c r="I565" s="6">
        <v>1705.44</v>
      </c>
      <c r="N565">
        <v>1705.44</v>
      </c>
      <c r="P565">
        <f t="shared" si="24"/>
        <v>1705.44</v>
      </c>
      <c r="Q565">
        <f t="shared" si="25"/>
        <v>0</v>
      </c>
      <c r="S565">
        <f>VLOOKUP(B:B,'11月奖金'!A:Q,17,0)</f>
        <v>1705.44</v>
      </c>
      <c r="T565">
        <f t="shared" si="26"/>
        <v>0</v>
      </c>
    </row>
    <row r="566" spans="1:20" x14ac:dyDescent="0.2">
      <c r="A566">
        <v>565</v>
      </c>
      <c r="B566">
        <v>9001260</v>
      </c>
      <c r="C566" t="s">
        <v>8246</v>
      </c>
      <c r="D566" t="s">
        <v>7839</v>
      </c>
      <c r="E566">
        <v>1</v>
      </c>
      <c r="F566">
        <v>98.5</v>
      </c>
      <c r="G566">
        <v>100</v>
      </c>
      <c r="H566">
        <v>99.7</v>
      </c>
      <c r="I566" s="6">
        <v>1705.44</v>
      </c>
      <c r="N566">
        <v>1705.44</v>
      </c>
      <c r="P566">
        <f t="shared" si="24"/>
        <v>1705.44</v>
      </c>
      <c r="Q566">
        <f t="shared" si="25"/>
        <v>0</v>
      </c>
      <c r="S566">
        <f>VLOOKUP(B:B,'11月奖金'!A:Q,17,0)</f>
        <v>1705.44</v>
      </c>
      <c r="T566">
        <f t="shared" si="26"/>
        <v>0</v>
      </c>
    </row>
    <row r="567" spans="1:20" x14ac:dyDescent="0.2">
      <c r="A567">
        <v>566</v>
      </c>
      <c r="B567">
        <v>9001261</v>
      </c>
      <c r="C567" t="s">
        <v>8249</v>
      </c>
      <c r="D567" t="s">
        <v>7839</v>
      </c>
      <c r="E567">
        <v>1</v>
      </c>
      <c r="F567">
        <v>98.5</v>
      </c>
      <c r="G567">
        <v>99</v>
      </c>
      <c r="H567">
        <v>98.9</v>
      </c>
      <c r="I567" s="6">
        <v>1691.72</v>
      </c>
      <c r="N567">
        <v>1691.72</v>
      </c>
      <c r="P567">
        <f t="shared" si="24"/>
        <v>1691.72</v>
      </c>
      <c r="Q567">
        <f t="shared" si="25"/>
        <v>0</v>
      </c>
      <c r="S567">
        <f>VLOOKUP(B:B,'11月奖金'!A:Q,17,0)</f>
        <v>1691.72</v>
      </c>
      <c r="T567">
        <f t="shared" si="26"/>
        <v>0</v>
      </c>
    </row>
    <row r="568" spans="1:20" x14ac:dyDescent="0.2">
      <c r="A568">
        <v>567</v>
      </c>
      <c r="B568">
        <v>9001263</v>
      </c>
      <c r="C568" t="s">
        <v>8258</v>
      </c>
      <c r="D568" t="s">
        <v>7839</v>
      </c>
      <c r="E568">
        <v>1</v>
      </c>
      <c r="F568">
        <v>98.5</v>
      </c>
      <c r="G568">
        <v>99</v>
      </c>
      <c r="H568">
        <v>98.9</v>
      </c>
      <c r="I568" s="6">
        <v>1691.72</v>
      </c>
      <c r="N568">
        <v>1691.72</v>
      </c>
      <c r="P568">
        <f t="shared" si="24"/>
        <v>1691.72</v>
      </c>
      <c r="Q568">
        <f t="shared" si="25"/>
        <v>0</v>
      </c>
      <c r="S568">
        <f>VLOOKUP(B:B,'11月奖金'!A:Q,17,0)</f>
        <v>1691.72</v>
      </c>
      <c r="T568">
        <f t="shared" si="26"/>
        <v>0</v>
      </c>
    </row>
    <row r="569" spans="1:20" x14ac:dyDescent="0.2">
      <c r="A569">
        <v>568</v>
      </c>
      <c r="B569">
        <v>9001264</v>
      </c>
      <c r="C569" t="s">
        <v>8263</v>
      </c>
      <c r="D569" t="s">
        <v>7839</v>
      </c>
      <c r="E569">
        <v>1</v>
      </c>
      <c r="F569">
        <v>98.5</v>
      </c>
      <c r="G569">
        <v>100</v>
      </c>
      <c r="H569">
        <v>99.7</v>
      </c>
      <c r="I569" s="6">
        <v>1705.44</v>
      </c>
      <c r="N569">
        <v>1705.44</v>
      </c>
      <c r="P569">
        <f t="shared" si="24"/>
        <v>1705.44</v>
      </c>
      <c r="Q569">
        <f t="shared" si="25"/>
        <v>0</v>
      </c>
      <c r="S569">
        <f>VLOOKUP(B:B,'11月奖金'!A:Q,17,0)</f>
        <v>1705.44</v>
      </c>
      <c r="T569">
        <f t="shared" si="26"/>
        <v>0</v>
      </c>
    </row>
    <row r="570" spans="1:20" x14ac:dyDescent="0.2">
      <c r="A570">
        <v>569</v>
      </c>
      <c r="B570">
        <v>9001265</v>
      </c>
      <c r="C570" t="s">
        <v>8267</v>
      </c>
      <c r="D570" t="s">
        <v>7839</v>
      </c>
      <c r="E570">
        <v>1</v>
      </c>
      <c r="F570">
        <v>98.5</v>
      </c>
      <c r="G570">
        <v>99</v>
      </c>
      <c r="H570">
        <v>98.9</v>
      </c>
      <c r="I570" s="6">
        <v>1691.72</v>
      </c>
      <c r="N570">
        <v>1691.72</v>
      </c>
      <c r="P570">
        <f t="shared" si="24"/>
        <v>1691.72</v>
      </c>
      <c r="Q570">
        <f t="shared" si="25"/>
        <v>0</v>
      </c>
      <c r="S570">
        <f>VLOOKUP(B:B,'11月奖金'!A:Q,17,0)</f>
        <v>1691.72</v>
      </c>
      <c r="T570">
        <f t="shared" si="26"/>
        <v>0</v>
      </c>
    </row>
    <row r="571" spans="1:20" x14ac:dyDescent="0.2">
      <c r="A571">
        <v>570</v>
      </c>
      <c r="B571">
        <v>9001271</v>
      </c>
      <c r="C571" t="s">
        <v>8292</v>
      </c>
      <c r="D571" t="s">
        <v>7839</v>
      </c>
      <c r="E571">
        <v>1</v>
      </c>
      <c r="F571">
        <v>98.5</v>
      </c>
      <c r="G571">
        <v>100</v>
      </c>
      <c r="H571">
        <v>99.7</v>
      </c>
      <c r="I571" s="6">
        <v>1705.44</v>
      </c>
      <c r="N571">
        <v>1705.44</v>
      </c>
      <c r="P571">
        <f t="shared" si="24"/>
        <v>1705.44</v>
      </c>
      <c r="Q571">
        <f t="shared" si="25"/>
        <v>0</v>
      </c>
      <c r="S571">
        <f>VLOOKUP(B:B,'11月奖金'!A:Q,17,0)</f>
        <v>1705.44</v>
      </c>
      <c r="T571">
        <f t="shared" si="26"/>
        <v>0</v>
      </c>
    </row>
    <row r="572" spans="1:20" x14ac:dyDescent="0.2">
      <c r="A572">
        <v>571</v>
      </c>
      <c r="B572">
        <v>9001272</v>
      </c>
      <c r="C572" t="s">
        <v>8296</v>
      </c>
      <c r="D572" t="s">
        <v>7839</v>
      </c>
      <c r="E572">
        <v>1</v>
      </c>
      <c r="F572">
        <v>98.5</v>
      </c>
      <c r="G572">
        <v>100</v>
      </c>
      <c r="H572">
        <v>99.7</v>
      </c>
      <c r="I572" s="6">
        <v>1705.44</v>
      </c>
      <c r="N572">
        <v>1705.44</v>
      </c>
      <c r="P572">
        <f t="shared" si="24"/>
        <v>1705.44</v>
      </c>
      <c r="Q572">
        <f t="shared" si="25"/>
        <v>0</v>
      </c>
      <c r="S572">
        <f>VLOOKUP(B:B,'11月奖金'!A:Q,17,0)</f>
        <v>1705.44</v>
      </c>
      <c r="T572">
        <f t="shared" si="26"/>
        <v>0</v>
      </c>
    </row>
    <row r="573" spans="1:20" x14ac:dyDescent="0.2">
      <c r="A573">
        <v>572</v>
      </c>
      <c r="B573">
        <v>9001305</v>
      </c>
      <c r="C573" t="s">
        <v>2297</v>
      </c>
      <c r="D573" t="s">
        <v>7839</v>
      </c>
      <c r="E573">
        <v>1</v>
      </c>
      <c r="F573">
        <v>98.5</v>
      </c>
      <c r="G573">
        <v>99</v>
      </c>
      <c r="H573">
        <v>98.9</v>
      </c>
      <c r="I573" s="6">
        <v>1691.72</v>
      </c>
      <c r="N573">
        <v>1691.72</v>
      </c>
      <c r="P573">
        <f t="shared" si="24"/>
        <v>1691.72</v>
      </c>
      <c r="Q573">
        <f t="shared" si="25"/>
        <v>0</v>
      </c>
      <c r="S573">
        <f>VLOOKUP(B:B,'11月奖金'!A:Q,17,0)</f>
        <v>1691.72</v>
      </c>
      <c r="T573">
        <f t="shared" si="26"/>
        <v>0</v>
      </c>
    </row>
    <row r="574" spans="1:20" x14ac:dyDescent="0.2">
      <c r="A574">
        <v>573</v>
      </c>
      <c r="B574">
        <v>9001346</v>
      </c>
      <c r="C574" t="s">
        <v>8302</v>
      </c>
      <c r="D574" t="s">
        <v>7839</v>
      </c>
      <c r="E574">
        <v>1</v>
      </c>
      <c r="F574">
        <v>98.5</v>
      </c>
      <c r="G574">
        <v>99</v>
      </c>
      <c r="H574">
        <v>98.9</v>
      </c>
      <c r="I574" s="6">
        <v>1691.72</v>
      </c>
      <c r="N574">
        <v>1691.72</v>
      </c>
      <c r="P574">
        <f t="shared" si="24"/>
        <v>1691.72</v>
      </c>
      <c r="Q574">
        <f t="shared" si="25"/>
        <v>0</v>
      </c>
      <c r="S574">
        <f>VLOOKUP(B:B,'11月奖金'!A:Q,17,0)</f>
        <v>1691.72</v>
      </c>
      <c r="T574">
        <f t="shared" si="26"/>
        <v>0</v>
      </c>
    </row>
    <row r="575" spans="1:20" x14ac:dyDescent="0.2">
      <c r="A575">
        <v>574</v>
      </c>
      <c r="B575">
        <v>9001375</v>
      </c>
      <c r="C575" t="s">
        <v>364</v>
      </c>
      <c r="D575" t="s">
        <v>7839</v>
      </c>
      <c r="E575">
        <v>1</v>
      </c>
      <c r="F575">
        <v>98.5</v>
      </c>
      <c r="G575">
        <v>99</v>
      </c>
      <c r="H575">
        <v>98.9</v>
      </c>
      <c r="I575" s="6">
        <v>1691.72</v>
      </c>
      <c r="N575">
        <v>1691.72</v>
      </c>
      <c r="P575">
        <f t="shared" si="24"/>
        <v>1691.72</v>
      </c>
      <c r="Q575">
        <f t="shared" si="25"/>
        <v>0</v>
      </c>
      <c r="S575">
        <f>VLOOKUP(B:B,'11月奖金'!A:Q,17,0)</f>
        <v>1691.72</v>
      </c>
      <c r="T575">
        <f t="shared" si="26"/>
        <v>0</v>
      </c>
    </row>
    <row r="576" spans="1:20" x14ac:dyDescent="0.2">
      <c r="A576">
        <v>575</v>
      </c>
      <c r="B576">
        <v>9001376</v>
      </c>
      <c r="C576" t="s">
        <v>9042</v>
      </c>
      <c r="D576" t="s">
        <v>7839</v>
      </c>
      <c r="E576">
        <v>1</v>
      </c>
      <c r="F576">
        <v>98.5</v>
      </c>
      <c r="G576">
        <v>99</v>
      </c>
      <c r="H576">
        <v>98.9</v>
      </c>
      <c r="I576" s="6">
        <v>1691.72</v>
      </c>
      <c r="N576">
        <v>1691.72</v>
      </c>
      <c r="P576">
        <f t="shared" si="24"/>
        <v>1691.72</v>
      </c>
      <c r="Q576">
        <f t="shared" si="25"/>
        <v>0</v>
      </c>
      <c r="S576">
        <f>VLOOKUP(B:B,'11月奖金'!A:Q,17,0)</f>
        <v>1691.72</v>
      </c>
      <c r="T576">
        <f t="shared" si="26"/>
        <v>0</v>
      </c>
    </row>
    <row r="577" spans="1:20" x14ac:dyDescent="0.2">
      <c r="A577">
        <v>576</v>
      </c>
      <c r="B577">
        <v>9000156</v>
      </c>
      <c r="C577" t="s">
        <v>192</v>
      </c>
      <c r="H577">
        <v>99.46</v>
      </c>
      <c r="I577" s="6">
        <v>9016.86</v>
      </c>
      <c r="N577">
        <v>9016.86</v>
      </c>
      <c r="P577">
        <f t="shared" si="24"/>
        <v>9016.86</v>
      </c>
      <c r="Q577">
        <f t="shared" si="25"/>
        <v>0</v>
      </c>
      <c r="S577">
        <f>VLOOKUP(B:B,'11月奖金'!A:Q,17,0)</f>
        <v>9016.86</v>
      </c>
      <c r="T577">
        <f t="shared" si="26"/>
        <v>0</v>
      </c>
    </row>
    <row r="578" spans="1:20" x14ac:dyDescent="0.2">
      <c r="A578">
        <v>577</v>
      </c>
      <c r="B578">
        <v>9000143</v>
      </c>
      <c r="C578" t="s">
        <v>150</v>
      </c>
      <c r="D578" t="s">
        <v>5204</v>
      </c>
      <c r="E578">
        <v>3.6</v>
      </c>
      <c r="F578">
        <v>99.94</v>
      </c>
      <c r="G578">
        <v>99.94</v>
      </c>
      <c r="H578">
        <v>99.94</v>
      </c>
      <c r="I578" s="6">
        <v>6116.33</v>
      </c>
      <c r="N578">
        <v>6116.33</v>
      </c>
      <c r="P578">
        <f t="shared" si="24"/>
        <v>6116.33</v>
      </c>
      <c r="Q578">
        <f t="shared" si="25"/>
        <v>0</v>
      </c>
      <c r="S578">
        <f>VLOOKUP(B:B,'11月奖金'!A:Q,17,0)</f>
        <v>6116.33</v>
      </c>
      <c r="T578">
        <f t="shared" si="26"/>
        <v>0</v>
      </c>
    </row>
    <row r="579" spans="1:20" x14ac:dyDescent="0.2">
      <c r="A579">
        <v>578</v>
      </c>
      <c r="B579">
        <v>9000162</v>
      </c>
      <c r="C579" t="s">
        <v>209</v>
      </c>
      <c r="D579" t="s">
        <v>9420</v>
      </c>
      <c r="E579">
        <v>4.5</v>
      </c>
      <c r="F579">
        <v>99.94</v>
      </c>
      <c r="G579">
        <v>99.94</v>
      </c>
      <c r="H579">
        <v>99.94</v>
      </c>
      <c r="I579" s="6">
        <v>7645.41</v>
      </c>
      <c r="N579">
        <v>7645.41</v>
      </c>
      <c r="P579">
        <f t="shared" ref="P579:P642" si="27">ROUND(I579,2)</f>
        <v>7645.41</v>
      </c>
      <c r="Q579">
        <f t="shared" ref="Q579:Q642" si="28">I579-P579</f>
        <v>0</v>
      </c>
      <c r="S579">
        <f>VLOOKUP(B:B,'11月奖金'!A:Q,17,0)</f>
        <v>7645.41</v>
      </c>
      <c r="T579">
        <f t="shared" ref="T579:T642" si="29">N579-S579</f>
        <v>0</v>
      </c>
    </row>
    <row r="580" spans="1:20" x14ac:dyDescent="0.2">
      <c r="A580">
        <v>579</v>
      </c>
      <c r="B580">
        <v>9000155</v>
      </c>
      <c r="C580" t="s">
        <v>189</v>
      </c>
      <c r="D580" t="s">
        <v>9421</v>
      </c>
      <c r="E580">
        <v>3.6</v>
      </c>
      <c r="F580">
        <v>99.94</v>
      </c>
      <c r="G580">
        <v>99.94</v>
      </c>
      <c r="H580">
        <v>99.94</v>
      </c>
      <c r="I580" s="6">
        <v>6116.33</v>
      </c>
      <c r="N580">
        <v>6116.33</v>
      </c>
      <c r="P580">
        <f t="shared" si="27"/>
        <v>6116.33</v>
      </c>
      <c r="Q580">
        <f t="shared" si="28"/>
        <v>0</v>
      </c>
      <c r="S580">
        <f>VLOOKUP(B:B,'11月奖金'!A:Q,17,0)</f>
        <v>6116.33</v>
      </c>
      <c r="T580">
        <f t="shared" si="29"/>
        <v>0</v>
      </c>
    </row>
    <row r="581" spans="1:20" x14ac:dyDescent="0.2">
      <c r="A581">
        <v>580</v>
      </c>
      <c r="B581">
        <v>9000164</v>
      </c>
      <c r="C581" t="s">
        <v>215</v>
      </c>
      <c r="D581" t="s">
        <v>5192</v>
      </c>
      <c r="E581">
        <v>1.65</v>
      </c>
      <c r="F581">
        <v>99.94</v>
      </c>
      <c r="G581">
        <v>99.94</v>
      </c>
      <c r="H581">
        <v>99.94</v>
      </c>
      <c r="I581" s="6">
        <v>2803.32</v>
      </c>
      <c r="N581">
        <v>2803.32</v>
      </c>
      <c r="P581">
        <f t="shared" si="27"/>
        <v>2803.32</v>
      </c>
      <c r="Q581">
        <f t="shared" si="28"/>
        <v>0</v>
      </c>
      <c r="S581">
        <f>VLOOKUP(B:B,'11月奖金'!A:Q,17,0)</f>
        <v>2803.32</v>
      </c>
      <c r="T581">
        <f t="shared" si="29"/>
        <v>0</v>
      </c>
    </row>
    <row r="582" spans="1:20" x14ac:dyDescent="0.2">
      <c r="A582">
        <v>581</v>
      </c>
      <c r="B582">
        <v>9000110</v>
      </c>
      <c r="C582" t="s">
        <v>68</v>
      </c>
      <c r="D582" t="s">
        <v>3166</v>
      </c>
      <c r="F582">
        <v>99.95</v>
      </c>
      <c r="H582">
        <v>98.97</v>
      </c>
      <c r="I582" s="6">
        <v>11215.7</v>
      </c>
      <c r="J582">
        <v>0</v>
      </c>
      <c r="K582">
        <v>0</v>
      </c>
      <c r="L582">
        <v>0</v>
      </c>
      <c r="M582">
        <v>0</v>
      </c>
      <c r="N582">
        <v>11215.7</v>
      </c>
      <c r="P582">
        <f t="shared" si="27"/>
        <v>11215.7</v>
      </c>
      <c r="Q582">
        <f t="shared" si="28"/>
        <v>0</v>
      </c>
      <c r="S582">
        <f>VLOOKUP(B:B,'11月奖金'!A:Q,17,0)</f>
        <v>11215.7</v>
      </c>
      <c r="T582">
        <f t="shared" si="29"/>
        <v>0</v>
      </c>
    </row>
    <row r="583" spans="1:20" x14ac:dyDescent="0.2">
      <c r="A583">
        <v>582</v>
      </c>
      <c r="B583">
        <v>9000112</v>
      </c>
      <c r="C583" t="s">
        <v>76</v>
      </c>
      <c r="D583" t="s">
        <v>3167</v>
      </c>
      <c r="F583">
        <v>99.95</v>
      </c>
      <c r="H583">
        <v>98.96</v>
      </c>
      <c r="I583" s="6">
        <v>8971.7099999999991</v>
      </c>
      <c r="J583">
        <v>0</v>
      </c>
      <c r="K583">
        <v>0</v>
      </c>
      <c r="L583">
        <v>0</v>
      </c>
      <c r="M583">
        <v>0</v>
      </c>
      <c r="N583">
        <v>8971.7099999999991</v>
      </c>
      <c r="P583">
        <f t="shared" si="27"/>
        <v>8971.7099999999991</v>
      </c>
      <c r="Q583">
        <f t="shared" si="28"/>
        <v>0</v>
      </c>
      <c r="S583">
        <f>VLOOKUP(B:B,'11月奖金'!A:Q,17,0)</f>
        <v>8971.7099999999991</v>
      </c>
      <c r="T583">
        <f t="shared" si="29"/>
        <v>0</v>
      </c>
    </row>
    <row r="584" spans="1:20" x14ac:dyDescent="0.2">
      <c r="A584">
        <v>583</v>
      </c>
      <c r="B584">
        <v>9000217</v>
      </c>
      <c r="C584" t="s">
        <v>357</v>
      </c>
      <c r="D584" t="s">
        <v>5779</v>
      </c>
      <c r="F584">
        <v>100</v>
      </c>
      <c r="G584">
        <v>100</v>
      </c>
      <c r="H584">
        <v>100</v>
      </c>
      <c r="I584" s="6">
        <v>7253</v>
      </c>
      <c r="J584">
        <v>0</v>
      </c>
      <c r="K584">
        <v>0</v>
      </c>
      <c r="L584">
        <v>0</v>
      </c>
      <c r="M584">
        <v>0</v>
      </c>
      <c r="N584">
        <v>7253</v>
      </c>
      <c r="P584">
        <f t="shared" si="27"/>
        <v>7253</v>
      </c>
      <c r="Q584">
        <f t="shared" si="28"/>
        <v>0</v>
      </c>
      <c r="S584">
        <f>VLOOKUP(B:B,'11月奖金'!A:Q,17,0)</f>
        <v>7253</v>
      </c>
      <c r="T584">
        <f t="shared" si="29"/>
        <v>0</v>
      </c>
    </row>
    <row r="585" spans="1:20" x14ac:dyDescent="0.2">
      <c r="A585">
        <v>584</v>
      </c>
      <c r="B585">
        <v>9000222</v>
      </c>
      <c r="C585" t="s">
        <v>367</v>
      </c>
      <c r="D585" t="s">
        <v>5779</v>
      </c>
      <c r="F585">
        <v>100</v>
      </c>
      <c r="G585">
        <v>100</v>
      </c>
      <c r="H585">
        <v>100</v>
      </c>
      <c r="I585" s="6">
        <v>7253</v>
      </c>
      <c r="J585">
        <v>0</v>
      </c>
      <c r="K585">
        <v>0</v>
      </c>
      <c r="L585">
        <v>0</v>
      </c>
      <c r="M585">
        <v>0</v>
      </c>
      <c r="N585">
        <v>7253</v>
      </c>
      <c r="P585">
        <f t="shared" si="27"/>
        <v>7253</v>
      </c>
      <c r="Q585">
        <f t="shared" si="28"/>
        <v>0</v>
      </c>
      <c r="S585">
        <f>VLOOKUP(B:B,'11月奖金'!A:Q,17,0)</f>
        <v>7253</v>
      </c>
      <c r="T585">
        <f t="shared" si="29"/>
        <v>0</v>
      </c>
    </row>
    <row r="586" spans="1:20" x14ac:dyDescent="0.2">
      <c r="A586">
        <v>585</v>
      </c>
      <c r="B586">
        <v>9000343</v>
      </c>
      <c r="C586" t="s">
        <v>625</v>
      </c>
      <c r="D586" t="s">
        <v>5779</v>
      </c>
      <c r="F586">
        <v>100</v>
      </c>
      <c r="G586">
        <v>100</v>
      </c>
      <c r="H586">
        <v>100</v>
      </c>
      <c r="I586" s="6">
        <v>7253</v>
      </c>
      <c r="J586">
        <v>0</v>
      </c>
      <c r="K586">
        <v>0</v>
      </c>
      <c r="L586">
        <v>0</v>
      </c>
      <c r="M586">
        <v>0</v>
      </c>
      <c r="N586">
        <v>7253</v>
      </c>
      <c r="P586">
        <f t="shared" si="27"/>
        <v>7253</v>
      </c>
      <c r="Q586">
        <f t="shared" si="28"/>
        <v>0</v>
      </c>
      <c r="S586">
        <f>VLOOKUP(B:B,'11月奖金'!A:Q,17,0)</f>
        <v>7253</v>
      </c>
      <c r="T586">
        <f t="shared" si="29"/>
        <v>0</v>
      </c>
    </row>
    <row r="587" spans="1:20" x14ac:dyDescent="0.2">
      <c r="A587">
        <v>586</v>
      </c>
      <c r="B587">
        <v>9000693</v>
      </c>
      <c r="C587" t="s">
        <v>1441</v>
      </c>
      <c r="D587" t="s">
        <v>5779</v>
      </c>
      <c r="F587">
        <v>100</v>
      </c>
      <c r="G587">
        <v>100</v>
      </c>
      <c r="H587">
        <v>100</v>
      </c>
      <c r="I587" s="6">
        <v>7253</v>
      </c>
      <c r="J587">
        <v>0</v>
      </c>
      <c r="K587">
        <v>0</v>
      </c>
      <c r="L587">
        <v>0</v>
      </c>
      <c r="M587">
        <v>0</v>
      </c>
      <c r="N587">
        <v>7253</v>
      </c>
      <c r="P587">
        <f t="shared" si="27"/>
        <v>7253</v>
      </c>
      <c r="Q587">
        <f t="shared" si="28"/>
        <v>0</v>
      </c>
      <c r="S587">
        <f>VLOOKUP(B:B,'11月奖金'!A:Q,17,0)</f>
        <v>7253</v>
      </c>
      <c r="T587">
        <f t="shared" si="29"/>
        <v>0</v>
      </c>
    </row>
    <row r="588" spans="1:20" x14ac:dyDescent="0.2">
      <c r="A588">
        <v>587</v>
      </c>
      <c r="B588">
        <v>9000831</v>
      </c>
      <c r="C588" t="s">
        <v>1839</v>
      </c>
      <c r="D588" t="s">
        <v>5779</v>
      </c>
      <c r="F588">
        <v>100</v>
      </c>
      <c r="G588">
        <v>100</v>
      </c>
      <c r="H588">
        <v>100</v>
      </c>
      <c r="I588" s="6">
        <v>7253</v>
      </c>
      <c r="J588">
        <v>0</v>
      </c>
      <c r="K588">
        <v>0</v>
      </c>
      <c r="L588">
        <v>0</v>
      </c>
      <c r="M588">
        <v>0</v>
      </c>
      <c r="N588">
        <v>7253</v>
      </c>
      <c r="P588">
        <f t="shared" si="27"/>
        <v>7253</v>
      </c>
      <c r="Q588">
        <f t="shared" si="28"/>
        <v>0</v>
      </c>
      <c r="S588">
        <f>VLOOKUP(B:B,'11月奖金'!A:Q,17,0)</f>
        <v>7253</v>
      </c>
      <c r="T588">
        <f t="shared" si="29"/>
        <v>0</v>
      </c>
    </row>
    <row r="589" spans="1:20" x14ac:dyDescent="0.2">
      <c r="A589">
        <v>588</v>
      </c>
      <c r="B589">
        <v>9001044</v>
      </c>
      <c r="C589" t="s">
        <v>2809</v>
      </c>
      <c r="D589" t="s">
        <v>5779</v>
      </c>
      <c r="F589">
        <v>100</v>
      </c>
      <c r="G589">
        <v>100</v>
      </c>
      <c r="H589">
        <v>100</v>
      </c>
      <c r="I589" s="6">
        <v>7253</v>
      </c>
      <c r="J589">
        <v>0</v>
      </c>
      <c r="K589">
        <v>0</v>
      </c>
      <c r="L589">
        <v>0</v>
      </c>
      <c r="M589">
        <v>0</v>
      </c>
      <c r="N589">
        <v>7253</v>
      </c>
      <c r="P589">
        <f t="shared" si="27"/>
        <v>7253</v>
      </c>
      <c r="Q589">
        <f t="shared" si="28"/>
        <v>0</v>
      </c>
      <c r="S589">
        <f>VLOOKUP(B:B,'11月奖金'!A:Q,17,0)</f>
        <v>7253</v>
      </c>
      <c r="T589">
        <f t="shared" si="29"/>
        <v>0</v>
      </c>
    </row>
    <row r="590" spans="1:20" x14ac:dyDescent="0.2">
      <c r="A590">
        <v>589</v>
      </c>
      <c r="B590">
        <v>9001244</v>
      </c>
      <c r="C590" t="s">
        <v>7877</v>
      </c>
      <c r="D590" t="s">
        <v>7878</v>
      </c>
      <c r="F590">
        <v>100</v>
      </c>
      <c r="G590">
        <v>100</v>
      </c>
      <c r="H590">
        <v>100</v>
      </c>
      <c r="I590" s="6">
        <v>9066</v>
      </c>
      <c r="J590">
        <v>0</v>
      </c>
      <c r="K590">
        <v>0</v>
      </c>
      <c r="L590">
        <v>0</v>
      </c>
      <c r="M590">
        <v>0</v>
      </c>
      <c r="N590">
        <v>9066</v>
      </c>
      <c r="P590">
        <f t="shared" si="27"/>
        <v>9066</v>
      </c>
      <c r="Q590">
        <f t="shared" si="28"/>
        <v>0</v>
      </c>
      <c r="S590">
        <f>VLOOKUP(B:B,'11月奖金'!A:Q,17,0)</f>
        <v>9066</v>
      </c>
      <c r="T590">
        <f t="shared" si="29"/>
        <v>0</v>
      </c>
    </row>
    <row r="591" spans="1:20" x14ac:dyDescent="0.2">
      <c r="A591">
        <v>590</v>
      </c>
      <c r="B591">
        <v>9001245</v>
      </c>
      <c r="C591" t="s">
        <v>7883</v>
      </c>
      <c r="D591" t="s">
        <v>3169</v>
      </c>
      <c r="F591">
        <v>100</v>
      </c>
      <c r="G591">
        <v>100</v>
      </c>
      <c r="H591">
        <v>100</v>
      </c>
      <c r="I591" s="6">
        <v>7253</v>
      </c>
      <c r="J591">
        <v>0</v>
      </c>
      <c r="K591">
        <v>0</v>
      </c>
      <c r="L591">
        <v>0</v>
      </c>
      <c r="M591">
        <v>0</v>
      </c>
      <c r="N591">
        <v>7253</v>
      </c>
      <c r="P591">
        <f t="shared" si="27"/>
        <v>7253</v>
      </c>
      <c r="Q591">
        <f t="shared" si="28"/>
        <v>0</v>
      </c>
      <c r="S591">
        <f>VLOOKUP(B:B,'11月奖金'!A:Q,17,0)</f>
        <v>7253</v>
      </c>
      <c r="T591">
        <f t="shared" si="29"/>
        <v>0</v>
      </c>
    </row>
    <row r="592" spans="1:20" x14ac:dyDescent="0.2">
      <c r="A592">
        <v>591</v>
      </c>
      <c r="B592">
        <v>9000216</v>
      </c>
      <c r="C592" t="s">
        <v>2410</v>
      </c>
      <c r="D592" t="s">
        <v>3176</v>
      </c>
      <c r="E592">
        <v>3.05</v>
      </c>
      <c r="F592">
        <v>100</v>
      </c>
      <c r="G592">
        <v>100</v>
      </c>
      <c r="H592">
        <v>100</v>
      </c>
      <c r="I592" s="6">
        <v>5182.41</v>
      </c>
      <c r="J592">
        <v>0</v>
      </c>
      <c r="K592">
        <v>0</v>
      </c>
      <c r="L592">
        <v>0</v>
      </c>
      <c r="M592">
        <v>0</v>
      </c>
      <c r="N592">
        <v>5182.41</v>
      </c>
      <c r="P592">
        <f t="shared" si="27"/>
        <v>5182.41</v>
      </c>
      <c r="Q592">
        <f t="shared" si="28"/>
        <v>0</v>
      </c>
      <c r="S592">
        <f>VLOOKUP(B:B,'11月奖金'!A:Q,17,0)</f>
        <v>5182.41</v>
      </c>
      <c r="T592">
        <f t="shared" si="29"/>
        <v>0</v>
      </c>
    </row>
    <row r="593" spans="1:20" x14ac:dyDescent="0.2">
      <c r="A593">
        <v>592</v>
      </c>
      <c r="B593">
        <v>9000218</v>
      </c>
      <c r="C593" t="s">
        <v>2413</v>
      </c>
      <c r="D593" t="s">
        <v>3176</v>
      </c>
      <c r="E593">
        <v>3.05</v>
      </c>
      <c r="F593">
        <v>100</v>
      </c>
      <c r="G593">
        <v>100</v>
      </c>
      <c r="H593">
        <v>100</v>
      </c>
      <c r="I593" s="6">
        <v>5182.41</v>
      </c>
      <c r="J593">
        <v>0</v>
      </c>
      <c r="K593">
        <v>0</v>
      </c>
      <c r="L593">
        <v>0</v>
      </c>
      <c r="M593">
        <v>0</v>
      </c>
      <c r="N593">
        <v>5182.41</v>
      </c>
      <c r="P593">
        <f t="shared" si="27"/>
        <v>5182.41</v>
      </c>
      <c r="Q593">
        <f t="shared" si="28"/>
        <v>0</v>
      </c>
      <c r="S593">
        <f>VLOOKUP(B:B,'11月奖金'!A:Q,17,0)</f>
        <v>5182.41</v>
      </c>
      <c r="T593">
        <f t="shared" si="29"/>
        <v>0</v>
      </c>
    </row>
    <row r="594" spans="1:20" x14ac:dyDescent="0.2">
      <c r="A594">
        <v>593</v>
      </c>
      <c r="B594">
        <v>9000221</v>
      </c>
      <c r="C594" t="s">
        <v>364</v>
      </c>
      <c r="D594" t="s">
        <v>3217</v>
      </c>
      <c r="E594">
        <v>4.5</v>
      </c>
      <c r="F594">
        <v>100</v>
      </c>
      <c r="G594">
        <v>100</v>
      </c>
      <c r="H594">
        <v>100</v>
      </c>
      <c r="I594" s="6">
        <v>7646.18</v>
      </c>
      <c r="J594">
        <v>0</v>
      </c>
      <c r="K594">
        <v>0</v>
      </c>
      <c r="L594">
        <v>0</v>
      </c>
      <c r="M594">
        <v>0</v>
      </c>
      <c r="N594">
        <v>7646.18</v>
      </c>
      <c r="P594">
        <f t="shared" si="27"/>
        <v>7646.18</v>
      </c>
      <c r="Q594">
        <f t="shared" si="28"/>
        <v>0</v>
      </c>
      <c r="S594">
        <f>VLOOKUP(B:B,'11月奖金'!A:Q,17,0)</f>
        <v>7646.18</v>
      </c>
      <c r="T594">
        <f t="shared" si="29"/>
        <v>0</v>
      </c>
    </row>
    <row r="595" spans="1:20" x14ac:dyDescent="0.2">
      <c r="A595">
        <v>594</v>
      </c>
      <c r="B595">
        <v>9000229</v>
      </c>
      <c r="C595" t="s">
        <v>381</v>
      </c>
      <c r="D595" t="s">
        <v>3176</v>
      </c>
      <c r="E595">
        <v>3.05</v>
      </c>
      <c r="F595">
        <v>100</v>
      </c>
      <c r="G595">
        <v>100</v>
      </c>
      <c r="H595">
        <v>100</v>
      </c>
      <c r="I595" s="6">
        <v>5182.41</v>
      </c>
      <c r="J595">
        <v>0</v>
      </c>
      <c r="K595">
        <v>0</v>
      </c>
      <c r="L595">
        <v>0</v>
      </c>
      <c r="M595">
        <v>0</v>
      </c>
      <c r="N595">
        <v>5182.41</v>
      </c>
      <c r="P595">
        <f t="shared" si="27"/>
        <v>5182.41</v>
      </c>
      <c r="Q595">
        <f t="shared" si="28"/>
        <v>0</v>
      </c>
      <c r="S595">
        <f>VLOOKUP(B:B,'11月奖金'!A:Q,17,0)</f>
        <v>5182.41</v>
      </c>
      <c r="T595">
        <f t="shared" si="29"/>
        <v>0</v>
      </c>
    </row>
    <row r="596" spans="1:20" x14ac:dyDescent="0.2">
      <c r="A596">
        <v>595</v>
      </c>
      <c r="B596">
        <v>9000230</v>
      </c>
      <c r="C596" t="s">
        <v>384</v>
      </c>
      <c r="D596" t="s">
        <v>3176</v>
      </c>
      <c r="E596">
        <v>3.05</v>
      </c>
      <c r="F596">
        <v>100</v>
      </c>
      <c r="G596">
        <v>100</v>
      </c>
      <c r="H596">
        <v>100</v>
      </c>
      <c r="I596" s="6">
        <v>5182.41</v>
      </c>
      <c r="J596">
        <v>0</v>
      </c>
      <c r="K596">
        <v>0</v>
      </c>
      <c r="L596">
        <v>0</v>
      </c>
      <c r="M596">
        <v>0</v>
      </c>
      <c r="N596">
        <v>5182.41</v>
      </c>
      <c r="P596">
        <f t="shared" si="27"/>
        <v>5182.41</v>
      </c>
      <c r="Q596">
        <f t="shared" si="28"/>
        <v>0</v>
      </c>
      <c r="S596">
        <f>VLOOKUP(B:B,'11月奖金'!A:Q,17,0)</f>
        <v>5182.41</v>
      </c>
      <c r="T596">
        <f t="shared" si="29"/>
        <v>0</v>
      </c>
    </row>
    <row r="597" spans="1:20" x14ac:dyDescent="0.2">
      <c r="A597">
        <v>596</v>
      </c>
      <c r="B597">
        <v>9000231</v>
      </c>
      <c r="C597" t="s">
        <v>387</v>
      </c>
      <c r="D597" t="s">
        <v>3176</v>
      </c>
      <c r="E597">
        <v>3.05</v>
      </c>
      <c r="F597">
        <v>100</v>
      </c>
      <c r="G597">
        <v>100</v>
      </c>
      <c r="H597">
        <v>100</v>
      </c>
      <c r="I597" s="6">
        <v>5182.41</v>
      </c>
      <c r="J597">
        <v>0</v>
      </c>
      <c r="K597">
        <v>0</v>
      </c>
      <c r="L597">
        <v>0</v>
      </c>
      <c r="M597">
        <v>0</v>
      </c>
      <c r="N597">
        <v>5182.41</v>
      </c>
      <c r="P597">
        <f t="shared" si="27"/>
        <v>5182.41</v>
      </c>
      <c r="Q597">
        <f t="shared" si="28"/>
        <v>0</v>
      </c>
      <c r="S597">
        <f>VLOOKUP(B:B,'11月奖金'!A:Q,17,0)</f>
        <v>5182.41</v>
      </c>
      <c r="T597">
        <f t="shared" si="29"/>
        <v>0</v>
      </c>
    </row>
    <row r="598" spans="1:20" x14ac:dyDescent="0.2">
      <c r="A598">
        <v>597</v>
      </c>
      <c r="B598">
        <v>9000244</v>
      </c>
      <c r="C598" t="s">
        <v>2407</v>
      </c>
      <c r="D598" t="s">
        <v>3176</v>
      </c>
      <c r="E598">
        <v>3.05</v>
      </c>
      <c r="F598">
        <v>100</v>
      </c>
      <c r="G598">
        <v>100</v>
      </c>
      <c r="H598">
        <v>100</v>
      </c>
      <c r="I598" s="6">
        <v>5182.41</v>
      </c>
      <c r="J598">
        <v>0</v>
      </c>
      <c r="K598">
        <v>0</v>
      </c>
      <c r="L598">
        <v>0</v>
      </c>
      <c r="M598">
        <v>0</v>
      </c>
      <c r="N598">
        <v>5182.41</v>
      </c>
      <c r="P598">
        <f t="shared" si="27"/>
        <v>5182.41</v>
      </c>
      <c r="Q598">
        <f t="shared" si="28"/>
        <v>0</v>
      </c>
      <c r="S598">
        <f>VLOOKUP(B:B,'11月奖金'!A:Q,17,0)</f>
        <v>5182.41</v>
      </c>
      <c r="T598">
        <f t="shared" si="29"/>
        <v>0</v>
      </c>
    </row>
    <row r="599" spans="1:20" x14ac:dyDescent="0.2">
      <c r="A599">
        <v>598</v>
      </c>
      <c r="B599">
        <v>9000246</v>
      </c>
      <c r="C599" t="s">
        <v>2416</v>
      </c>
      <c r="D599" t="s">
        <v>3219</v>
      </c>
      <c r="E599">
        <v>3.6</v>
      </c>
      <c r="F599">
        <v>100</v>
      </c>
      <c r="G599">
        <v>100</v>
      </c>
      <c r="H599">
        <v>100</v>
      </c>
      <c r="I599" s="6">
        <v>6116.94</v>
      </c>
      <c r="J599">
        <v>0</v>
      </c>
      <c r="K599">
        <v>0</v>
      </c>
      <c r="L599">
        <v>0</v>
      </c>
      <c r="M599">
        <v>0</v>
      </c>
      <c r="N599">
        <v>6116.94</v>
      </c>
      <c r="P599">
        <f t="shared" si="27"/>
        <v>6116.94</v>
      </c>
      <c r="Q599">
        <f t="shared" si="28"/>
        <v>0</v>
      </c>
      <c r="S599">
        <f>VLOOKUP(B:B,'11月奖金'!A:Q,17,0)</f>
        <v>6116.94</v>
      </c>
      <c r="T599">
        <f t="shared" si="29"/>
        <v>0</v>
      </c>
    </row>
    <row r="600" spans="1:20" x14ac:dyDescent="0.2">
      <c r="A600">
        <v>599</v>
      </c>
      <c r="B600">
        <v>9000247</v>
      </c>
      <c r="C600" t="s">
        <v>408</v>
      </c>
      <c r="D600" t="s">
        <v>3223</v>
      </c>
      <c r="E600">
        <v>3.6</v>
      </c>
      <c r="F600">
        <v>100</v>
      </c>
      <c r="G600">
        <v>100</v>
      </c>
      <c r="H600">
        <v>100</v>
      </c>
      <c r="I600" s="6">
        <v>6116.94</v>
      </c>
      <c r="J600">
        <v>0</v>
      </c>
      <c r="K600">
        <v>0</v>
      </c>
      <c r="L600">
        <v>0</v>
      </c>
      <c r="M600">
        <v>0</v>
      </c>
      <c r="N600">
        <v>6116.94</v>
      </c>
      <c r="P600">
        <f t="shared" si="27"/>
        <v>6116.94</v>
      </c>
      <c r="Q600">
        <f t="shared" si="28"/>
        <v>0</v>
      </c>
      <c r="S600">
        <f>VLOOKUP(B:B,'11月奖金'!A:Q,17,0)</f>
        <v>6116.94</v>
      </c>
      <c r="T600">
        <f t="shared" si="29"/>
        <v>0</v>
      </c>
    </row>
    <row r="601" spans="1:20" x14ac:dyDescent="0.2">
      <c r="A601">
        <v>600</v>
      </c>
      <c r="B601">
        <v>9000248</v>
      </c>
      <c r="C601" t="s">
        <v>411</v>
      </c>
      <c r="D601" t="s">
        <v>3219</v>
      </c>
      <c r="E601">
        <v>3.6</v>
      </c>
      <c r="F601">
        <v>100</v>
      </c>
      <c r="G601">
        <v>100</v>
      </c>
      <c r="H601">
        <v>100</v>
      </c>
      <c r="I601" s="6">
        <v>6116.94</v>
      </c>
      <c r="J601">
        <v>0</v>
      </c>
      <c r="K601">
        <v>0</v>
      </c>
      <c r="L601">
        <v>0</v>
      </c>
      <c r="M601">
        <v>0</v>
      </c>
      <c r="N601">
        <v>6116.94</v>
      </c>
      <c r="P601">
        <f t="shared" si="27"/>
        <v>6116.94</v>
      </c>
      <c r="Q601">
        <f t="shared" si="28"/>
        <v>0</v>
      </c>
      <c r="S601">
        <f>VLOOKUP(B:B,'11月奖金'!A:Q,17,0)</f>
        <v>6116.94</v>
      </c>
      <c r="T601">
        <f t="shared" si="29"/>
        <v>0</v>
      </c>
    </row>
    <row r="602" spans="1:20" x14ac:dyDescent="0.2">
      <c r="A602">
        <v>601</v>
      </c>
      <c r="B602">
        <v>9000249</v>
      </c>
      <c r="C602" t="s">
        <v>414</v>
      </c>
      <c r="D602" t="s">
        <v>3217</v>
      </c>
      <c r="E602">
        <v>4.5</v>
      </c>
      <c r="F602">
        <v>100</v>
      </c>
      <c r="G602">
        <v>100</v>
      </c>
      <c r="H602">
        <v>100</v>
      </c>
      <c r="I602" s="6">
        <v>7646.16</v>
      </c>
      <c r="J602">
        <v>0</v>
      </c>
      <c r="K602">
        <v>0</v>
      </c>
      <c r="L602">
        <v>0</v>
      </c>
      <c r="M602">
        <v>0</v>
      </c>
      <c r="N602">
        <v>7646.16</v>
      </c>
      <c r="P602">
        <f t="shared" si="27"/>
        <v>7646.16</v>
      </c>
      <c r="Q602">
        <f t="shared" si="28"/>
        <v>0</v>
      </c>
      <c r="S602">
        <f>VLOOKUP(B:B,'11月奖金'!A:Q,17,0)</f>
        <v>7646.16</v>
      </c>
      <c r="T602">
        <f t="shared" si="29"/>
        <v>0</v>
      </c>
    </row>
    <row r="603" spans="1:20" x14ac:dyDescent="0.2">
      <c r="A603">
        <v>602</v>
      </c>
      <c r="B603">
        <v>9000250</v>
      </c>
      <c r="C603" t="s">
        <v>417</v>
      </c>
      <c r="D603" t="s">
        <v>3176</v>
      </c>
      <c r="E603">
        <v>3.05</v>
      </c>
      <c r="F603">
        <v>100</v>
      </c>
      <c r="G603">
        <v>100</v>
      </c>
      <c r="H603">
        <v>100</v>
      </c>
      <c r="I603" s="6">
        <v>5182.41</v>
      </c>
      <c r="J603">
        <v>0</v>
      </c>
      <c r="K603">
        <v>0</v>
      </c>
      <c r="L603">
        <v>0</v>
      </c>
      <c r="M603">
        <v>0</v>
      </c>
      <c r="N603">
        <v>5182.41</v>
      </c>
      <c r="P603">
        <f t="shared" si="27"/>
        <v>5182.41</v>
      </c>
      <c r="Q603">
        <f t="shared" si="28"/>
        <v>0</v>
      </c>
      <c r="S603">
        <f>VLOOKUP(B:B,'11月奖金'!A:Q,17,0)</f>
        <v>5182.41</v>
      </c>
      <c r="T603">
        <f t="shared" si="29"/>
        <v>0</v>
      </c>
    </row>
    <row r="604" spans="1:20" x14ac:dyDescent="0.2">
      <c r="A604">
        <v>603</v>
      </c>
      <c r="B604">
        <v>9000251</v>
      </c>
      <c r="C604" t="s">
        <v>420</v>
      </c>
      <c r="D604" t="s">
        <v>3219</v>
      </c>
      <c r="E604">
        <v>3.6</v>
      </c>
      <c r="F604">
        <v>100</v>
      </c>
      <c r="G604">
        <v>100</v>
      </c>
      <c r="H604">
        <v>100</v>
      </c>
      <c r="I604" s="6">
        <v>6116.94</v>
      </c>
      <c r="J604">
        <v>0</v>
      </c>
      <c r="K604">
        <v>500</v>
      </c>
      <c r="L604">
        <v>0</v>
      </c>
      <c r="M604">
        <v>0</v>
      </c>
      <c r="N604">
        <v>6616.94</v>
      </c>
      <c r="P604">
        <f t="shared" si="27"/>
        <v>6116.94</v>
      </c>
      <c r="Q604">
        <f t="shared" si="28"/>
        <v>0</v>
      </c>
      <c r="S604">
        <f>VLOOKUP(B:B,'11月奖金'!A:Q,17,0)</f>
        <v>6616.94</v>
      </c>
      <c r="T604">
        <f t="shared" si="29"/>
        <v>0</v>
      </c>
    </row>
    <row r="605" spans="1:20" x14ac:dyDescent="0.2">
      <c r="A605">
        <v>604</v>
      </c>
      <c r="B605">
        <v>9000254</v>
      </c>
      <c r="C605" t="s">
        <v>430</v>
      </c>
      <c r="D605" t="s">
        <v>3223</v>
      </c>
      <c r="E605">
        <v>3.6</v>
      </c>
      <c r="F605">
        <v>100</v>
      </c>
      <c r="G605">
        <v>100</v>
      </c>
      <c r="H605">
        <v>100</v>
      </c>
      <c r="I605" s="6">
        <v>6116.94</v>
      </c>
      <c r="J605">
        <v>0</v>
      </c>
      <c r="K605">
        <v>0</v>
      </c>
      <c r="L605">
        <v>0</v>
      </c>
      <c r="M605">
        <v>0</v>
      </c>
      <c r="N605">
        <v>6116.94</v>
      </c>
      <c r="P605">
        <f t="shared" si="27"/>
        <v>6116.94</v>
      </c>
      <c r="Q605">
        <f t="shared" si="28"/>
        <v>0</v>
      </c>
      <c r="S605">
        <f>VLOOKUP(B:B,'11月奖金'!A:Q,17,0)</f>
        <v>6116.94</v>
      </c>
      <c r="T605">
        <f t="shared" si="29"/>
        <v>0</v>
      </c>
    </row>
    <row r="606" spans="1:20" x14ac:dyDescent="0.2">
      <c r="A606">
        <v>605</v>
      </c>
      <c r="B606">
        <v>9000257</v>
      </c>
      <c r="C606" t="s">
        <v>439</v>
      </c>
      <c r="D606" t="s">
        <v>3223</v>
      </c>
      <c r="E606">
        <v>3.6</v>
      </c>
      <c r="F606">
        <v>100</v>
      </c>
      <c r="G606">
        <v>100</v>
      </c>
      <c r="H606">
        <v>100</v>
      </c>
      <c r="I606" s="6">
        <v>6116.94</v>
      </c>
      <c r="J606">
        <v>0</v>
      </c>
      <c r="K606">
        <v>0</v>
      </c>
      <c r="L606">
        <v>0</v>
      </c>
      <c r="M606">
        <v>0</v>
      </c>
      <c r="N606">
        <v>6116.94</v>
      </c>
      <c r="P606">
        <f t="shared" si="27"/>
        <v>6116.94</v>
      </c>
      <c r="Q606">
        <f t="shared" si="28"/>
        <v>0</v>
      </c>
      <c r="S606">
        <f>VLOOKUP(B:B,'11月奖金'!A:Q,17,0)</f>
        <v>6116.94</v>
      </c>
      <c r="T606">
        <f t="shared" si="29"/>
        <v>0</v>
      </c>
    </row>
    <row r="607" spans="1:20" x14ac:dyDescent="0.2">
      <c r="A607">
        <v>606</v>
      </c>
      <c r="B607">
        <v>9000260</v>
      </c>
      <c r="C607" t="s">
        <v>448</v>
      </c>
      <c r="D607" t="s">
        <v>3219</v>
      </c>
      <c r="E607">
        <v>3.6</v>
      </c>
      <c r="F607">
        <v>100</v>
      </c>
      <c r="G607">
        <v>100</v>
      </c>
      <c r="H607">
        <v>100</v>
      </c>
      <c r="I607" s="6">
        <v>6116.94</v>
      </c>
      <c r="J607">
        <v>0</v>
      </c>
      <c r="K607">
        <v>0</v>
      </c>
      <c r="L607">
        <v>0</v>
      </c>
      <c r="M607">
        <v>0</v>
      </c>
      <c r="N607">
        <v>6116.94</v>
      </c>
      <c r="P607">
        <f t="shared" si="27"/>
        <v>6116.94</v>
      </c>
      <c r="Q607">
        <f t="shared" si="28"/>
        <v>0</v>
      </c>
      <c r="S607">
        <f>VLOOKUP(B:B,'11月奖金'!A:Q,17,0)</f>
        <v>6116.94</v>
      </c>
      <c r="T607">
        <f t="shared" si="29"/>
        <v>0</v>
      </c>
    </row>
    <row r="608" spans="1:20" x14ac:dyDescent="0.2">
      <c r="A608">
        <v>607</v>
      </c>
      <c r="B608">
        <v>9000266</v>
      </c>
      <c r="C608" t="s">
        <v>2419</v>
      </c>
      <c r="D608" t="s">
        <v>3218</v>
      </c>
      <c r="E608">
        <v>2.15</v>
      </c>
      <c r="F608">
        <v>100</v>
      </c>
      <c r="G608">
        <v>100</v>
      </c>
      <c r="H608">
        <v>100</v>
      </c>
      <c r="I608" s="6">
        <v>3653.17</v>
      </c>
      <c r="J608">
        <v>0</v>
      </c>
      <c r="K608">
        <v>0</v>
      </c>
      <c r="L608">
        <v>0</v>
      </c>
      <c r="M608">
        <v>0</v>
      </c>
      <c r="N608">
        <v>3653.17</v>
      </c>
      <c r="P608">
        <f t="shared" si="27"/>
        <v>3653.17</v>
      </c>
      <c r="Q608">
        <f t="shared" si="28"/>
        <v>0</v>
      </c>
      <c r="S608">
        <f>VLOOKUP(B:B,'11月奖金'!A:Q,17,0)</f>
        <v>3653.17</v>
      </c>
      <c r="T608">
        <f t="shared" si="29"/>
        <v>0</v>
      </c>
    </row>
    <row r="609" spans="1:20" x14ac:dyDescent="0.2">
      <c r="A609">
        <v>608</v>
      </c>
      <c r="B609">
        <v>9000547</v>
      </c>
      <c r="C609" t="s">
        <v>1019</v>
      </c>
      <c r="D609" t="s">
        <v>3218</v>
      </c>
      <c r="E609">
        <v>2.15</v>
      </c>
      <c r="F609">
        <v>100</v>
      </c>
      <c r="G609">
        <v>100</v>
      </c>
      <c r="H609">
        <v>100</v>
      </c>
      <c r="I609" s="6">
        <v>3653.17</v>
      </c>
      <c r="J609">
        <v>0</v>
      </c>
      <c r="K609">
        <v>0</v>
      </c>
      <c r="L609">
        <v>0</v>
      </c>
      <c r="M609">
        <v>0</v>
      </c>
      <c r="N609">
        <v>3653.17</v>
      </c>
      <c r="P609">
        <f t="shared" si="27"/>
        <v>3653.17</v>
      </c>
      <c r="Q609">
        <f t="shared" si="28"/>
        <v>0</v>
      </c>
      <c r="S609">
        <f>VLOOKUP(B:B,'11月奖金'!A:Q,17,0)</f>
        <v>3653.17</v>
      </c>
      <c r="T609">
        <f t="shared" si="29"/>
        <v>0</v>
      </c>
    </row>
    <row r="610" spans="1:20" x14ac:dyDescent="0.2">
      <c r="A610">
        <v>609</v>
      </c>
      <c r="B610">
        <v>9000896</v>
      </c>
      <c r="C610" t="s">
        <v>2422</v>
      </c>
      <c r="D610" t="s">
        <v>3218</v>
      </c>
      <c r="E610">
        <v>2.15</v>
      </c>
      <c r="F610">
        <v>100</v>
      </c>
      <c r="G610">
        <v>100</v>
      </c>
      <c r="H610">
        <v>100</v>
      </c>
      <c r="I610" s="6">
        <v>3653.17</v>
      </c>
      <c r="J610">
        <v>0</v>
      </c>
      <c r="K610">
        <v>500</v>
      </c>
      <c r="L610">
        <v>0</v>
      </c>
      <c r="M610">
        <v>0</v>
      </c>
      <c r="N610">
        <v>4153.17</v>
      </c>
      <c r="P610">
        <f t="shared" si="27"/>
        <v>3653.17</v>
      </c>
      <c r="Q610">
        <f t="shared" si="28"/>
        <v>0</v>
      </c>
      <c r="S610">
        <f>VLOOKUP(B:B,'11月奖金'!A:Q,17,0)</f>
        <v>4153.17</v>
      </c>
      <c r="T610">
        <f t="shared" si="29"/>
        <v>0</v>
      </c>
    </row>
    <row r="611" spans="1:20" x14ac:dyDescent="0.2">
      <c r="A611">
        <v>610</v>
      </c>
      <c r="B611">
        <v>9000865</v>
      </c>
      <c r="C611" t="s">
        <v>2770</v>
      </c>
      <c r="D611" t="s">
        <v>3218</v>
      </c>
      <c r="E611">
        <v>2.15</v>
      </c>
      <c r="F611">
        <v>100</v>
      </c>
      <c r="G611">
        <v>100</v>
      </c>
      <c r="H611">
        <v>100</v>
      </c>
      <c r="I611" s="6">
        <v>3653.17</v>
      </c>
      <c r="J611">
        <v>0</v>
      </c>
      <c r="K611">
        <v>0</v>
      </c>
      <c r="L611">
        <v>0</v>
      </c>
      <c r="M611">
        <v>0</v>
      </c>
      <c r="N611">
        <v>3653.17</v>
      </c>
      <c r="P611">
        <f t="shared" si="27"/>
        <v>3653.17</v>
      </c>
      <c r="Q611">
        <f t="shared" si="28"/>
        <v>0</v>
      </c>
      <c r="S611">
        <f>VLOOKUP(B:B,'11月奖金'!A:Q,17,0)</f>
        <v>3653.17</v>
      </c>
      <c r="T611">
        <f t="shared" si="29"/>
        <v>0</v>
      </c>
    </row>
    <row r="612" spans="1:20" x14ac:dyDescent="0.2">
      <c r="A612">
        <v>611</v>
      </c>
      <c r="B612">
        <v>9000918</v>
      </c>
      <c r="C612" t="s">
        <v>2025</v>
      </c>
      <c r="D612" t="s">
        <v>3176</v>
      </c>
      <c r="E612">
        <v>3.05</v>
      </c>
      <c r="F612">
        <v>100</v>
      </c>
      <c r="G612">
        <v>100</v>
      </c>
      <c r="H612">
        <v>100</v>
      </c>
      <c r="I612" s="6">
        <v>5182.41</v>
      </c>
      <c r="J612">
        <v>0</v>
      </c>
      <c r="K612">
        <v>0</v>
      </c>
      <c r="L612">
        <v>0</v>
      </c>
      <c r="M612">
        <v>0</v>
      </c>
      <c r="N612">
        <v>5182.41</v>
      </c>
      <c r="P612">
        <f t="shared" si="27"/>
        <v>5182.41</v>
      </c>
      <c r="Q612">
        <f t="shared" si="28"/>
        <v>0</v>
      </c>
      <c r="S612">
        <f>VLOOKUP(B:B,'11月奖金'!A:Q,17,0)</f>
        <v>5182.41</v>
      </c>
      <c r="T612">
        <f t="shared" si="29"/>
        <v>0</v>
      </c>
    </row>
    <row r="613" spans="1:20" x14ac:dyDescent="0.2">
      <c r="A613">
        <v>612</v>
      </c>
      <c r="B613">
        <v>9000939</v>
      </c>
      <c r="C613" t="s">
        <v>2090</v>
      </c>
      <c r="D613" t="s">
        <v>3223</v>
      </c>
      <c r="E613">
        <v>3.6</v>
      </c>
      <c r="F613">
        <v>100</v>
      </c>
      <c r="G613">
        <v>100</v>
      </c>
      <c r="H613">
        <v>100</v>
      </c>
      <c r="I613" s="6">
        <v>6116.94</v>
      </c>
      <c r="J613">
        <v>0</v>
      </c>
      <c r="K613">
        <v>0</v>
      </c>
      <c r="L613">
        <v>0</v>
      </c>
      <c r="M613">
        <v>0</v>
      </c>
      <c r="N613">
        <v>6116.94</v>
      </c>
      <c r="P613">
        <f t="shared" si="27"/>
        <v>6116.94</v>
      </c>
      <c r="Q613">
        <f t="shared" si="28"/>
        <v>0</v>
      </c>
      <c r="S613">
        <f>VLOOKUP(B:B,'11月奖金'!A:Q,17,0)</f>
        <v>6116.94</v>
      </c>
      <c r="T613">
        <f t="shared" si="29"/>
        <v>0</v>
      </c>
    </row>
    <row r="614" spans="1:20" x14ac:dyDescent="0.2">
      <c r="A614">
        <v>613</v>
      </c>
      <c r="B614">
        <v>9001163</v>
      </c>
      <c r="C614" t="s">
        <v>3095</v>
      </c>
      <c r="D614" t="s">
        <v>3176</v>
      </c>
      <c r="E614">
        <v>3.05</v>
      </c>
      <c r="F614">
        <v>100</v>
      </c>
      <c r="G614">
        <v>100</v>
      </c>
      <c r="H614">
        <v>100</v>
      </c>
      <c r="I614" s="6">
        <v>5182.41</v>
      </c>
      <c r="J614">
        <v>0</v>
      </c>
      <c r="K614">
        <v>0</v>
      </c>
      <c r="L614">
        <v>0</v>
      </c>
      <c r="M614">
        <v>0</v>
      </c>
      <c r="N614">
        <v>5182.41</v>
      </c>
      <c r="P614">
        <f t="shared" si="27"/>
        <v>5182.41</v>
      </c>
      <c r="Q614">
        <f t="shared" si="28"/>
        <v>0</v>
      </c>
      <c r="S614">
        <f>VLOOKUP(B:B,'11月奖金'!A:Q,17,0)</f>
        <v>5182.41</v>
      </c>
      <c r="T614">
        <f t="shared" si="29"/>
        <v>0</v>
      </c>
    </row>
    <row r="615" spans="1:20" x14ac:dyDescent="0.2">
      <c r="A615">
        <v>614</v>
      </c>
      <c r="B615">
        <v>9001241</v>
      </c>
      <c r="C615" t="s">
        <v>7727</v>
      </c>
      <c r="D615" t="s">
        <v>3222</v>
      </c>
      <c r="E615">
        <v>2.15</v>
      </c>
      <c r="F615">
        <v>100</v>
      </c>
      <c r="G615">
        <v>100</v>
      </c>
      <c r="H615">
        <v>100</v>
      </c>
      <c r="I615" s="6">
        <v>3653.17</v>
      </c>
      <c r="J615">
        <v>0</v>
      </c>
      <c r="K615">
        <v>0</v>
      </c>
      <c r="L615">
        <v>0</v>
      </c>
      <c r="M615">
        <v>0</v>
      </c>
      <c r="N615">
        <v>3653.17</v>
      </c>
      <c r="P615">
        <f t="shared" si="27"/>
        <v>3653.17</v>
      </c>
      <c r="Q615">
        <f t="shared" si="28"/>
        <v>0</v>
      </c>
      <c r="S615">
        <f>VLOOKUP(B:B,'11月奖金'!A:Q,17,0)</f>
        <v>3653.17</v>
      </c>
      <c r="T615">
        <f t="shared" si="29"/>
        <v>0</v>
      </c>
    </row>
    <row r="616" spans="1:20" x14ac:dyDescent="0.2">
      <c r="A616">
        <v>615</v>
      </c>
      <c r="B616">
        <v>9001243</v>
      </c>
      <c r="C616" t="s">
        <v>7733</v>
      </c>
      <c r="D616" t="s">
        <v>3176</v>
      </c>
      <c r="E616">
        <v>3.05</v>
      </c>
      <c r="F616">
        <v>100</v>
      </c>
      <c r="G616">
        <v>100</v>
      </c>
      <c r="H616">
        <v>100</v>
      </c>
      <c r="I616" s="6">
        <v>5182.41</v>
      </c>
      <c r="J616">
        <v>0</v>
      </c>
      <c r="K616">
        <v>0</v>
      </c>
      <c r="L616">
        <v>0</v>
      </c>
      <c r="M616">
        <v>0</v>
      </c>
      <c r="N616">
        <v>5182.41</v>
      </c>
      <c r="P616">
        <f t="shared" si="27"/>
        <v>5182.41</v>
      </c>
      <c r="Q616">
        <f t="shared" si="28"/>
        <v>0</v>
      </c>
      <c r="S616">
        <f>VLOOKUP(B:B,'11月奖金'!A:Q,17,0)</f>
        <v>5182.41</v>
      </c>
      <c r="T616">
        <f t="shared" si="29"/>
        <v>0</v>
      </c>
    </row>
    <row r="617" spans="1:20" x14ac:dyDescent="0.2">
      <c r="A617">
        <v>616</v>
      </c>
      <c r="B617">
        <v>9001320</v>
      </c>
      <c r="C617" t="s">
        <v>7903</v>
      </c>
      <c r="D617" t="s">
        <v>3223</v>
      </c>
      <c r="E617">
        <v>3.6</v>
      </c>
      <c r="F617">
        <v>100</v>
      </c>
      <c r="G617">
        <v>100</v>
      </c>
      <c r="H617">
        <v>100</v>
      </c>
      <c r="I617" s="6">
        <v>6116.94</v>
      </c>
      <c r="J617">
        <v>0</v>
      </c>
      <c r="K617">
        <v>0</v>
      </c>
      <c r="L617">
        <v>0</v>
      </c>
      <c r="M617">
        <v>0</v>
      </c>
      <c r="N617">
        <v>6116.94</v>
      </c>
      <c r="P617">
        <f t="shared" si="27"/>
        <v>6116.94</v>
      </c>
      <c r="Q617">
        <f t="shared" si="28"/>
        <v>0</v>
      </c>
      <c r="S617">
        <f>VLOOKUP(B:B,'11月奖金'!A:Q,17,0)</f>
        <v>6116.94</v>
      </c>
      <c r="T617">
        <f t="shared" si="29"/>
        <v>0</v>
      </c>
    </row>
    <row r="618" spans="1:20" x14ac:dyDescent="0.2">
      <c r="A618">
        <v>617</v>
      </c>
      <c r="B618">
        <v>9001309</v>
      </c>
      <c r="C618" t="s">
        <v>7887</v>
      </c>
      <c r="D618" t="s">
        <v>3176</v>
      </c>
      <c r="E618">
        <v>3.05</v>
      </c>
      <c r="F618">
        <v>100</v>
      </c>
      <c r="G618">
        <v>100</v>
      </c>
      <c r="H618">
        <v>100</v>
      </c>
      <c r="I618" s="6">
        <v>5182.41</v>
      </c>
      <c r="J618">
        <v>0</v>
      </c>
      <c r="K618">
        <v>0</v>
      </c>
      <c r="L618">
        <v>0</v>
      </c>
      <c r="M618">
        <v>0</v>
      </c>
      <c r="N618">
        <v>5182.41</v>
      </c>
      <c r="P618">
        <f t="shared" si="27"/>
        <v>5182.41</v>
      </c>
      <c r="Q618">
        <f t="shared" si="28"/>
        <v>0</v>
      </c>
      <c r="S618">
        <f>VLOOKUP(B:B,'11月奖金'!A:Q,17,0)</f>
        <v>5182.41</v>
      </c>
      <c r="T618">
        <f t="shared" si="29"/>
        <v>0</v>
      </c>
    </row>
    <row r="619" spans="1:20" x14ac:dyDescent="0.2">
      <c r="A619">
        <v>618</v>
      </c>
      <c r="B619">
        <v>9001314</v>
      </c>
      <c r="C619" t="s">
        <v>7894</v>
      </c>
      <c r="D619" t="s">
        <v>3218</v>
      </c>
      <c r="E619">
        <v>2.15</v>
      </c>
      <c r="F619">
        <v>100</v>
      </c>
      <c r="G619">
        <v>100</v>
      </c>
      <c r="H619">
        <v>100</v>
      </c>
      <c r="I619" s="6">
        <v>3653.17</v>
      </c>
      <c r="J619">
        <v>0</v>
      </c>
      <c r="K619">
        <v>0</v>
      </c>
      <c r="L619">
        <v>0</v>
      </c>
      <c r="M619">
        <v>0</v>
      </c>
      <c r="N619">
        <v>3653.17</v>
      </c>
      <c r="P619">
        <f t="shared" si="27"/>
        <v>3653.17</v>
      </c>
      <c r="Q619">
        <f t="shared" si="28"/>
        <v>0</v>
      </c>
      <c r="S619">
        <f>VLOOKUP(B:B,'11月奖金'!A:Q,17,0)</f>
        <v>3653.17</v>
      </c>
      <c r="T619">
        <f t="shared" si="29"/>
        <v>0</v>
      </c>
    </row>
    <row r="620" spans="1:20" x14ac:dyDescent="0.2">
      <c r="A620">
        <v>619</v>
      </c>
      <c r="B620">
        <v>9001315</v>
      </c>
      <c r="C620" t="s">
        <v>7900</v>
      </c>
      <c r="D620" t="s">
        <v>3218</v>
      </c>
      <c r="E620">
        <v>2.15</v>
      </c>
      <c r="F620">
        <v>100</v>
      </c>
      <c r="G620">
        <v>100</v>
      </c>
      <c r="H620">
        <v>100</v>
      </c>
      <c r="I620" s="6">
        <v>3653.17</v>
      </c>
      <c r="J620">
        <v>0</v>
      </c>
      <c r="K620">
        <v>0</v>
      </c>
      <c r="L620">
        <v>0</v>
      </c>
      <c r="M620">
        <v>0</v>
      </c>
      <c r="N620">
        <v>3653.17</v>
      </c>
      <c r="P620">
        <f t="shared" si="27"/>
        <v>3653.17</v>
      </c>
      <c r="Q620">
        <f t="shared" si="28"/>
        <v>0</v>
      </c>
      <c r="S620">
        <f>VLOOKUP(B:B,'11月奖金'!A:Q,17,0)</f>
        <v>3653.17</v>
      </c>
      <c r="T620">
        <f t="shared" si="29"/>
        <v>0</v>
      </c>
    </row>
    <row r="621" spans="1:20" x14ac:dyDescent="0.2">
      <c r="A621">
        <v>620</v>
      </c>
      <c r="B621">
        <v>9001466</v>
      </c>
      <c r="C621" t="s">
        <v>9274</v>
      </c>
      <c r="D621" t="s">
        <v>5092</v>
      </c>
      <c r="E621">
        <v>1</v>
      </c>
      <c r="F621">
        <v>100</v>
      </c>
      <c r="G621">
        <v>100</v>
      </c>
      <c r="H621">
        <v>100</v>
      </c>
      <c r="I621" s="6">
        <v>1699.15</v>
      </c>
      <c r="J621">
        <v>0</v>
      </c>
      <c r="K621">
        <v>0</v>
      </c>
      <c r="L621">
        <v>0</v>
      </c>
      <c r="M621">
        <v>0</v>
      </c>
      <c r="N621">
        <v>1699.15</v>
      </c>
      <c r="P621">
        <f t="shared" si="27"/>
        <v>1699.15</v>
      </c>
      <c r="Q621">
        <f t="shared" si="28"/>
        <v>0</v>
      </c>
      <c r="S621">
        <f>VLOOKUP(B:B,'11月奖金'!A:Q,17,0)</f>
        <v>1699.15</v>
      </c>
      <c r="T621">
        <f t="shared" si="29"/>
        <v>0</v>
      </c>
    </row>
    <row r="622" spans="1:20" x14ac:dyDescent="0.2">
      <c r="A622">
        <v>621</v>
      </c>
      <c r="B622">
        <v>9000125</v>
      </c>
      <c r="C622" t="s">
        <v>106</v>
      </c>
      <c r="D622" t="s">
        <v>3166</v>
      </c>
      <c r="H622">
        <v>98.9</v>
      </c>
      <c r="I622" s="6">
        <v>11208.79</v>
      </c>
      <c r="N622">
        <v>11208.79</v>
      </c>
      <c r="P622">
        <f t="shared" si="27"/>
        <v>11208.79</v>
      </c>
      <c r="Q622">
        <f t="shared" si="28"/>
        <v>0</v>
      </c>
      <c r="S622">
        <f>VLOOKUP(B:B,'11月奖金'!A:Q,17,0)</f>
        <v>11208.79</v>
      </c>
      <c r="T622">
        <f t="shared" si="29"/>
        <v>0</v>
      </c>
    </row>
    <row r="623" spans="1:20" x14ac:dyDescent="0.2">
      <c r="A623">
        <v>622</v>
      </c>
      <c r="B623">
        <v>9000126</v>
      </c>
      <c r="C623" t="s">
        <v>110</v>
      </c>
      <c r="D623" t="s">
        <v>3167</v>
      </c>
      <c r="H623">
        <v>98.94</v>
      </c>
      <c r="I623" s="6">
        <v>8969.9</v>
      </c>
      <c r="N623">
        <v>8969.9</v>
      </c>
      <c r="P623">
        <f t="shared" si="27"/>
        <v>8969.9</v>
      </c>
      <c r="Q623">
        <f t="shared" si="28"/>
        <v>0</v>
      </c>
      <c r="S623">
        <f>VLOOKUP(B:B,'11月奖金'!A:Q,17,0)</f>
        <v>8969.9</v>
      </c>
      <c r="T623">
        <f t="shared" si="29"/>
        <v>0</v>
      </c>
    </row>
    <row r="624" spans="1:20" x14ac:dyDescent="0.2">
      <c r="A624">
        <v>623</v>
      </c>
      <c r="B624">
        <v>9000436</v>
      </c>
      <c r="C624" t="s">
        <v>1945</v>
      </c>
      <c r="D624" t="s">
        <v>3217</v>
      </c>
      <c r="E624">
        <v>4.5</v>
      </c>
      <c r="F624">
        <v>100</v>
      </c>
      <c r="G624">
        <v>100</v>
      </c>
      <c r="H624">
        <v>100</v>
      </c>
      <c r="I624" s="6">
        <v>7640.82</v>
      </c>
      <c r="J624">
        <v>0</v>
      </c>
      <c r="K624">
        <v>0</v>
      </c>
      <c r="L624">
        <v>0</v>
      </c>
      <c r="N624">
        <v>7640.82</v>
      </c>
      <c r="P624">
        <f t="shared" si="27"/>
        <v>7640.82</v>
      </c>
      <c r="Q624">
        <f t="shared" si="28"/>
        <v>0</v>
      </c>
      <c r="S624">
        <f>VLOOKUP(B:B,'11月奖金'!A:Q,17,0)</f>
        <v>7640.82</v>
      </c>
      <c r="T624">
        <f t="shared" si="29"/>
        <v>0</v>
      </c>
    </row>
    <row r="625" spans="1:20" x14ac:dyDescent="0.2">
      <c r="A625">
        <v>624</v>
      </c>
      <c r="B625">
        <v>9000437</v>
      </c>
      <c r="C625" t="s">
        <v>730</v>
      </c>
      <c r="D625" t="s">
        <v>3217</v>
      </c>
      <c r="E625">
        <v>4.5</v>
      </c>
      <c r="F625">
        <v>100</v>
      </c>
      <c r="G625">
        <v>100</v>
      </c>
      <c r="H625">
        <v>100</v>
      </c>
      <c r="I625" s="6">
        <v>7640.82</v>
      </c>
      <c r="J625">
        <v>0</v>
      </c>
      <c r="K625">
        <v>0</v>
      </c>
      <c r="L625">
        <v>76.45</v>
      </c>
      <c r="N625">
        <v>7564.37</v>
      </c>
      <c r="P625">
        <f t="shared" si="27"/>
        <v>7640.82</v>
      </c>
      <c r="Q625">
        <f t="shared" si="28"/>
        <v>0</v>
      </c>
      <c r="S625">
        <f>VLOOKUP(B:B,'11月奖金'!A:Q,17,0)</f>
        <v>7564.37</v>
      </c>
      <c r="T625">
        <f t="shared" si="29"/>
        <v>0</v>
      </c>
    </row>
    <row r="626" spans="1:20" x14ac:dyDescent="0.2">
      <c r="A626">
        <v>625</v>
      </c>
      <c r="B626">
        <v>9000438</v>
      </c>
      <c r="C626" t="s">
        <v>2552</v>
      </c>
      <c r="D626" t="s">
        <v>3232</v>
      </c>
      <c r="E626">
        <v>4.5</v>
      </c>
      <c r="F626">
        <v>100</v>
      </c>
      <c r="G626">
        <v>100</v>
      </c>
      <c r="H626">
        <v>100</v>
      </c>
      <c r="I626" s="6">
        <v>7640.82</v>
      </c>
      <c r="J626">
        <v>0</v>
      </c>
      <c r="K626">
        <v>0</v>
      </c>
      <c r="L626">
        <v>0</v>
      </c>
      <c r="N626">
        <v>7640.82</v>
      </c>
      <c r="P626">
        <f t="shared" si="27"/>
        <v>7640.82</v>
      </c>
      <c r="Q626">
        <f t="shared" si="28"/>
        <v>0</v>
      </c>
      <c r="S626">
        <f>VLOOKUP(B:B,'11月奖金'!A:Q,17,0)</f>
        <v>7640.82</v>
      </c>
      <c r="T626">
        <f t="shared" si="29"/>
        <v>0</v>
      </c>
    </row>
    <row r="627" spans="1:20" x14ac:dyDescent="0.2">
      <c r="A627">
        <v>626</v>
      </c>
      <c r="B627">
        <v>9000439</v>
      </c>
      <c r="C627" t="s">
        <v>733</v>
      </c>
      <c r="D627" t="s">
        <v>3217</v>
      </c>
      <c r="E627">
        <v>4.5</v>
      </c>
      <c r="F627">
        <v>100</v>
      </c>
      <c r="G627">
        <v>100</v>
      </c>
      <c r="H627">
        <v>100</v>
      </c>
      <c r="I627" s="6">
        <v>7640.82</v>
      </c>
      <c r="J627">
        <v>0</v>
      </c>
      <c r="K627">
        <v>0</v>
      </c>
      <c r="L627">
        <v>0</v>
      </c>
      <c r="N627">
        <v>7640.82</v>
      </c>
      <c r="P627">
        <f t="shared" si="27"/>
        <v>7640.82</v>
      </c>
      <c r="Q627">
        <f t="shared" si="28"/>
        <v>0</v>
      </c>
      <c r="S627">
        <f>VLOOKUP(B:B,'11月奖金'!A:Q,17,0)</f>
        <v>7640.82</v>
      </c>
      <c r="T627">
        <f t="shared" si="29"/>
        <v>0</v>
      </c>
    </row>
    <row r="628" spans="1:20" x14ac:dyDescent="0.2">
      <c r="A628">
        <v>627</v>
      </c>
      <c r="B628">
        <v>9000440</v>
      </c>
      <c r="C628" t="s">
        <v>735</v>
      </c>
      <c r="D628" t="s">
        <v>3217</v>
      </c>
      <c r="E628">
        <v>4.5</v>
      </c>
      <c r="F628">
        <v>100</v>
      </c>
      <c r="G628">
        <v>100</v>
      </c>
      <c r="H628">
        <v>100</v>
      </c>
      <c r="I628" s="6">
        <v>7640.82</v>
      </c>
      <c r="J628">
        <v>0</v>
      </c>
      <c r="K628">
        <v>0</v>
      </c>
      <c r="L628">
        <v>0</v>
      </c>
      <c r="N628">
        <v>7640.82</v>
      </c>
      <c r="P628">
        <f t="shared" si="27"/>
        <v>7640.82</v>
      </c>
      <c r="Q628">
        <f t="shared" si="28"/>
        <v>0</v>
      </c>
      <c r="S628">
        <f>VLOOKUP(B:B,'11月奖金'!A:Q,17,0)</f>
        <v>7640.82</v>
      </c>
      <c r="T628">
        <f t="shared" si="29"/>
        <v>0</v>
      </c>
    </row>
    <row r="629" spans="1:20" x14ac:dyDescent="0.2">
      <c r="A629">
        <v>628</v>
      </c>
      <c r="B629">
        <v>9000441</v>
      </c>
      <c r="C629" t="s">
        <v>738</v>
      </c>
      <c r="D629" t="s">
        <v>3219</v>
      </c>
      <c r="E629">
        <v>3.6</v>
      </c>
      <c r="F629">
        <v>100</v>
      </c>
      <c r="G629">
        <v>100</v>
      </c>
      <c r="H629">
        <v>100</v>
      </c>
      <c r="I629" s="6">
        <v>6112.66</v>
      </c>
      <c r="J629">
        <v>0</v>
      </c>
      <c r="K629">
        <v>0</v>
      </c>
      <c r="L629">
        <v>0</v>
      </c>
      <c r="N629">
        <v>6112.66</v>
      </c>
      <c r="P629">
        <f t="shared" si="27"/>
        <v>6112.66</v>
      </c>
      <c r="Q629">
        <f t="shared" si="28"/>
        <v>0</v>
      </c>
      <c r="S629">
        <f>VLOOKUP(B:B,'11月奖金'!A:Q,17,0)</f>
        <v>6112.66</v>
      </c>
      <c r="T629">
        <f t="shared" si="29"/>
        <v>0</v>
      </c>
    </row>
    <row r="630" spans="1:20" x14ac:dyDescent="0.2">
      <c r="A630">
        <v>629</v>
      </c>
      <c r="B630">
        <v>9000442</v>
      </c>
      <c r="C630" t="s">
        <v>741</v>
      </c>
      <c r="D630" t="s">
        <v>3217</v>
      </c>
      <c r="E630">
        <v>4.5</v>
      </c>
      <c r="F630">
        <v>100</v>
      </c>
      <c r="G630">
        <v>100</v>
      </c>
      <c r="H630">
        <v>100</v>
      </c>
      <c r="I630" s="6">
        <v>7640.82</v>
      </c>
      <c r="J630">
        <v>0</v>
      </c>
      <c r="K630">
        <v>0</v>
      </c>
      <c r="L630">
        <v>0</v>
      </c>
      <c r="N630">
        <v>7640.82</v>
      </c>
      <c r="P630">
        <f t="shared" si="27"/>
        <v>7640.82</v>
      </c>
      <c r="Q630">
        <f t="shared" si="28"/>
        <v>0</v>
      </c>
      <c r="S630">
        <f>VLOOKUP(B:B,'11月奖金'!A:Q,17,0)</f>
        <v>7640.82</v>
      </c>
      <c r="T630">
        <f t="shared" si="29"/>
        <v>0</v>
      </c>
    </row>
    <row r="631" spans="1:20" x14ac:dyDescent="0.2">
      <c r="A631">
        <v>630</v>
      </c>
      <c r="B631">
        <v>9000443</v>
      </c>
      <c r="C631" t="s">
        <v>744</v>
      </c>
      <c r="D631" t="s">
        <v>3218</v>
      </c>
      <c r="E631">
        <v>2.15</v>
      </c>
      <c r="F631">
        <v>100</v>
      </c>
      <c r="G631">
        <v>100</v>
      </c>
      <c r="H631">
        <v>100</v>
      </c>
      <c r="I631" s="6">
        <v>3650.61</v>
      </c>
      <c r="J631">
        <v>0</v>
      </c>
      <c r="K631">
        <v>0</v>
      </c>
      <c r="L631">
        <v>0</v>
      </c>
      <c r="N631">
        <v>3650.61</v>
      </c>
      <c r="P631">
        <f t="shared" si="27"/>
        <v>3650.61</v>
      </c>
      <c r="Q631">
        <f t="shared" si="28"/>
        <v>0</v>
      </c>
      <c r="S631">
        <f>VLOOKUP(B:B,'11月奖金'!A:Q,17,0)</f>
        <v>3650.61</v>
      </c>
      <c r="T631">
        <f t="shared" si="29"/>
        <v>0</v>
      </c>
    </row>
    <row r="632" spans="1:20" x14ac:dyDescent="0.2">
      <c r="A632">
        <v>631</v>
      </c>
      <c r="B632">
        <v>9000444</v>
      </c>
      <c r="C632" t="s">
        <v>2555</v>
      </c>
      <c r="D632" t="s">
        <v>3218</v>
      </c>
      <c r="E632">
        <v>2.15</v>
      </c>
      <c r="F632">
        <v>100</v>
      </c>
      <c r="G632">
        <v>100</v>
      </c>
      <c r="H632">
        <v>100</v>
      </c>
      <c r="I632" s="6">
        <v>3650.61</v>
      </c>
      <c r="J632">
        <v>0</v>
      </c>
      <c r="K632">
        <v>0</v>
      </c>
      <c r="L632">
        <v>0</v>
      </c>
      <c r="N632">
        <v>3650.61</v>
      </c>
      <c r="P632">
        <f t="shared" si="27"/>
        <v>3650.61</v>
      </c>
      <c r="Q632">
        <f t="shared" si="28"/>
        <v>0</v>
      </c>
      <c r="S632">
        <f>VLOOKUP(B:B,'11月奖金'!A:Q,17,0)</f>
        <v>3650.61</v>
      </c>
      <c r="T632">
        <f t="shared" si="29"/>
        <v>0</v>
      </c>
    </row>
    <row r="633" spans="1:20" x14ac:dyDescent="0.2">
      <c r="A633">
        <v>632</v>
      </c>
      <c r="B633">
        <v>9000445</v>
      </c>
      <c r="C633" t="s">
        <v>746</v>
      </c>
      <c r="D633" t="s">
        <v>3219</v>
      </c>
      <c r="E633">
        <v>3.6</v>
      </c>
      <c r="F633">
        <v>100</v>
      </c>
      <c r="G633">
        <v>100</v>
      </c>
      <c r="H633">
        <v>100</v>
      </c>
      <c r="I633" s="6">
        <v>6112.66</v>
      </c>
      <c r="J633">
        <v>0</v>
      </c>
      <c r="K633">
        <v>0</v>
      </c>
      <c r="L633">
        <v>0</v>
      </c>
      <c r="N633">
        <v>6112.66</v>
      </c>
      <c r="P633">
        <f t="shared" si="27"/>
        <v>6112.66</v>
      </c>
      <c r="Q633">
        <f t="shared" si="28"/>
        <v>0</v>
      </c>
      <c r="S633">
        <f>VLOOKUP(B:B,'11月奖金'!A:Q,17,0)</f>
        <v>6112.66</v>
      </c>
      <c r="T633">
        <f t="shared" si="29"/>
        <v>0</v>
      </c>
    </row>
    <row r="634" spans="1:20" x14ac:dyDescent="0.2">
      <c r="A634">
        <v>633</v>
      </c>
      <c r="B634">
        <v>9000446</v>
      </c>
      <c r="C634" t="s">
        <v>749</v>
      </c>
      <c r="D634" t="s">
        <v>3218</v>
      </c>
      <c r="E634">
        <v>2.15</v>
      </c>
      <c r="F634">
        <v>100</v>
      </c>
      <c r="G634">
        <v>100</v>
      </c>
      <c r="H634">
        <v>100</v>
      </c>
      <c r="I634" s="6">
        <v>3650.61</v>
      </c>
      <c r="J634">
        <v>0</v>
      </c>
      <c r="K634">
        <v>0</v>
      </c>
      <c r="L634">
        <v>0</v>
      </c>
      <c r="N634">
        <v>3650.61</v>
      </c>
      <c r="P634">
        <f t="shared" si="27"/>
        <v>3650.61</v>
      </c>
      <c r="Q634">
        <f t="shared" si="28"/>
        <v>0</v>
      </c>
      <c r="S634">
        <f>VLOOKUP(B:B,'11月奖金'!A:Q,17,0)</f>
        <v>3650.61</v>
      </c>
      <c r="T634">
        <f t="shared" si="29"/>
        <v>0</v>
      </c>
    </row>
    <row r="635" spans="1:20" x14ac:dyDescent="0.2">
      <c r="A635">
        <v>634</v>
      </c>
      <c r="B635">
        <v>9000447</v>
      </c>
      <c r="C635" t="s">
        <v>2558</v>
      </c>
      <c r="D635" t="s">
        <v>3217</v>
      </c>
      <c r="E635">
        <v>4.5</v>
      </c>
      <c r="F635">
        <v>100</v>
      </c>
      <c r="G635">
        <v>100</v>
      </c>
      <c r="H635">
        <v>100</v>
      </c>
      <c r="I635" s="6">
        <v>7640.82</v>
      </c>
      <c r="J635">
        <v>0</v>
      </c>
      <c r="K635">
        <v>0</v>
      </c>
      <c r="L635">
        <v>0</v>
      </c>
      <c r="N635">
        <v>7640.82</v>
      </c>
      <c r="P635">
        <f t="shared" si="27"/>
        <v>7640.82</v>
      </c>
      <c r="Q635">
        <f t="shared" si="28"/>
        <v>0</v>
      </c>
      <c r="S635">
        <f>VLOOKUP(B:B,'11月奖金'!A:Q,17,0)</f>
        <v>7640.82</v>
      </c>
      <c r="T635">
        <f t="shared" si="29"/>
        <v>0</v>
      </c>
    </row>
    <row r="636" spans="1:20" x14ac:dyDescent="0.2">
      <c r="A636">
        <v>635</v>
      </c>
      <c r="B636">
        <v>9000448</v>
      </c>
      <c r="C636" t="s">
        <v>751</v>
      </c>
      <c r="D636" t="s">
        <v>3232</v>
      </c>
      <c r="E636">
        <v>4.5</v>
      </c>
      <c r="F636">
        <v>100</v>
      </c>
      <c r="G636">
        <v>100</v>
      </c>
      <c r="H636">
        <v>100</v>
      </c>
      <c r="I636" s="6">
        <v>7640.82</v>
      </c>
      <c r="J636">
        <v>0</v>
      </c>
      <c r="K636">
        <v>0</v>
      </c>
      <c r="L636">
        <v>0</v>
      </c>
      <c r="N636">
        <v>7640.82</v>
      </c>
      <c r="P636">
        <f t="shared" si="27"/>
        <v>7640.82</v>
      </c>
      <c r="Q636">
        <f t="shared" si="28"/>
        <v>0</v>
      </c>
      <c r="S636">
        <f>VLOOKUP(B:B,'11月奖金'!A:Q,17,0)</f>
        <v>7640.82</v>
      </c>
      <c r="T636">
        <f t="shared" si="29"/>
        <v>0</v>
      </c>
    </row>
    <row r="637" spans="1:20" x14ac:dyDescent="0.2">
      <c r="A637">
        <v>636</v>
      </c>
      <c r="B637">
        <v>9000449</v>
      </c>
      <c r="C637" t="s">
        <v>2561</v>
      </c>
      <c r="D637" t="s">
        <v>3218</v>
      </c>
      <c r="E637">
        <v>2.15</v>
      </c>
      <c r="F637">
        <v>100</v>
      </c>
      <c r="G637">
        <v>100</v>
      </c>
      <c r="H637">
        <v>100</v>
      </c>
      <c r="I637" s="6">
        <v>3650.61</v>
      </c>
      <c r="J637">
        <v>0</v>
      </c>
      <c r="K637">
        <v>0</v>
      </c>
      <c r="L637">
        <v>0</v>
      </c>
      <c r="N637">
        <v>3650.61</v>
      </c>
      <c r="P637">
        <f t="shared" si="27"/>
        <v>3650.61</v>
      </c>
      <c r="Q637">
        <f t="shared" si="28"/>
        <v>0</v>
      </c>
      <c r="S637">
        <f>VLOOKUP(B:B,'11月奖金'!A:Q,17,0)</f>
        <v>3650.61</v>
      </c>
      <c r="T637">
        <f t="shared" si="29"/>
        <v>0</v>
      </c>
    </row>
    <row r="638" spans="1:20" x14ac:dyDescent="0.2">
      <c r="A638">
        <v>637</v>
      </c>
      <c r="B638">
        <v>9000450</v>
      </c>
      <c r="C638" t="s">
        <v>754</v>
      </c>
      <c r="D638" t="s">
        <v>3218</v>
      </c>
      <c r="E638">
        <v>2.15</v>
      </c>
      <c r="F638">
        <v>100</v>
      </c>
      <c r="G638">
        <v>100</v>
      </c>
      <c r="H638">
        <v>100</v>
      </c>
      <c r="I638" s="6">
        <v>3650.61</v>
      </c>
      <c r="J638">
        <v>0</v>
      </c>
      <c r="K638">
        <v>0</v>
      </c>
      <c r="L638">
        <v>0</v>
      </c>
      <c r="N638">
        <v>3650.61</v>
      </c>
      <c r="P638">
        <f t="shared" si="27"/>
        <v>3650.61</v>
      </c>
      <c r="Q638">
        <f t="shared" si="28"/>
        <v>0</v>
      </c>
      <c r="S638">
        <f>VLOOKUP(B:B,'11月奖金'!A:Q,17,0)</f>
        <v>3650.61</v>
      </c>
      <c r="T638">
        <f t="shared" si="29"/>
        <v>0</v>
      </c>
    </row>
    <row r="639" spans="1:20" x14ac:dyDescent="0.2">
      <c r="A639">
        <v>638</v>
      </c>
      <c r="B639">
        <v>9000694</v>
      </c>
      <c r="C639" t="s">
        <v>1444</v>
      </c>
      <c r="D639" t="s">
        <v>3217</v>
      </c>
      <c r="E639">
        <v>4.5</v>
      </c>
      <c r="F639">
        <v>100</v>
      </c>
      <c r="G639">
        <v>100</v>
      </c>
      <c r="H639">
        <v>100</v>
      </c>
      <c r="I639" s="6">
        <v>7640.82</v>
      </c>
      <c r="J639">
        <v>0</v>
      </c>
      <c r="K639">
        <v>0</v>
      </c>
      <c r="L639">
        <v>0</v>
      </c>
      <c r="N639">
        <v>7640.82</v>
      </c>
      <c r="P639">
        <f t="shared" si="27"/>
        <v>7640.82</v>
      </c>
      <c r="Q639">
        <f t="shared" si="28"/>
        <v>0</v>
      </c>
      <c r="S639">
        <f>VLOOKUP(B:B,'11月奖金'!A:Q,17,0)</f>
        <v>7640.82</v>
      </c>
      <c r="T639">
        <f t="shared" si="29"/>
        <v>0</v>
      </c>
    </row>
    <row r="640" spans="1:20" x14ac:dyDescent="0.2">
      <c r="A640">
        <v>639</v>
      </c>
      <c r="B640">
        <v>9000695</v>
      </c>
      <c r="C640" t="s">
        <v>1447</v>
      </c>
      <c r="D640" t="s">
        <v>7683</v>
      </c>
      <c r="E640">
        <v>1.3</v>
      </c>
      <c r="F640">
        <v>100</v>
      </c>
      <c r="G640">
        <v>100</v>
      </c>
      <c r="H640">
        <v>100</v>
      </c>
      <c r="I640" s="6">
        <v>2207.35</v>
      </c>
      <c r="J640">
        <v>0</v>
      </c>
      <c r="K640">
        <v>0</v>
      </c>
      <c r="L640">
        <v>0</v>
      </c>
      <c r="N640">
        <v>2207.35</v>
      </c>
      <c r="P640">
        <f t="shared" si="27"/>
        <v>2207.35</v>
      </c>
      <c r="Q640">
        <f t="shared" si="28"/>
        <v>0</v>
      </c>
      <c r="S640">
        <f>VLOOKUP(B:B,'11月奖金'!A:Q,17,0)</f>
        <v>2207.35</v>
      </c>
      <c r="T640">
        <f t="shared" si="29"/>
        <v>0</v>
      </c>
    </row>
    <row r="641" spans="1:20" x14ac:dyDescent="0.2">
      <c r="A641">
        <v>640</v>
      </c>
      <c r="B641">
        <v>9000696</v>
      </c>
      <c r="C641" t="s">
        <v>1450</v>
      </c>
      <c r="E641">
        <v>1</v>
      </c>
      <c r="F641">
        <v>100</v>
      </c>
      <c r="G641">
        <v>100</v>
      </c>
      <c r="H641">
        <v>100</v>
      </c>
      <c r="I641" s="6">
        <v>1697.96</v>
      </c>
      <c r="J641">
        <v>0</v>
      </c>
      <c r="K641">
        <v>0</v>
      </c>
      <c r="L641">
        <v>0</v>
      </c>
      <c r="N641">
        <v>1697.96</v>
      </c>
      <c r="P641">
        <f t="shared" si="27"/>
        <v>1697.96</v>
      </c>
      <c r="Q641">
        <f t="shared" si="28"/>
        <v>0</v>
      </c>
      <c r="S641">
        <f>VLOOKUP(B:B,'11月奖金'!A:Q,17,0)</f>
        <v>1697.96</v>
      </c>
      <c r="T641">
        <f t="shared" si="29"/>
        <v>0</v>
      </c>
    </row>
    <row r="642" spans="1:20" x14ac:dyDescent="0.2">
      <c r="A642">
        <v>641</v>
      </c>
      <c r="B642">
        <v>9000697</v>
      </c>
      <c r="C642" t="s">
        <v>1453</v>
      </c>
      <c r="E642">
        <v>1</v>
      </c>
      <c r="F642">
        <v>100</v>
      </c>
      <c r="G642">
        <v>100</v>
      </c>
      <c r="H642">
        <v>100</v>
      </c>
      <c r="I642" s="6">
        <v>1697.96</v>
      </c>
      <c r="J642">
        <v>0</v>
      </c>
      <c r="K642">
        <v>0</v>
      </c>
      <c r="L642">
        <v>0</v>
      </c>
      <c r="N642">
        <v>1697.96</v>
      </c>
      <c r="P642">
        <f t="shared" si="27"/>
        <v>1697.96</v>
      </c>
      <c r="Q642">
        <f t="shared" si="28"/>
        <v>0</v>
      </c>
      <c r="S642">
        <f>VLOOKUP(B:B,'11月奖金'!A:Q,17,0)</f>
        <v>1697.96</v>
      </c>
      <c r="T642">
        <f t="shared" si="29"/>
        <v>0</v>
      </c>
    </row>
    <row r="643" spans="1:20" x14ac:dyDescent="0.2">
      <c r="A643">
        <v>642</v>
      </c>
      <c r="B643">
        <v>9000698</v>
      </c>
      <c r="C643" t="s">
        <v>1456</v>
      </c>
      <c r="D643" t="s">
        <v>3219</v>
      </c>
      <c r="E643">
        <v>3.6</v>
      </c>
      <c r="F643">
        <v>100</v>
      </c>
      <c r="G643">
        <v>100</v>
      </c>
      <c r="H643">
        <v>100</v>
      </c>
      <c r="I643" s="6">
        <v>6112.66</v>
      </c>
      <c r="J643">
        <v>0</v>
      </c>
      <c r="K643">
        <v>0</v>
      </c>
      <c r="L643">
        <v>0</v>
      </c>
      <c r="N643">
        <v>6112.66</v>
      </c>
      <c r="P643">
        <f t="shared" ref="P643:P706" si="30">ROUND(I643,2)</f>
        <v>6112.66</v>
      </c>
      <c r="Q643">
        <f t="shared" ref="Q643:Q706" si="31">I643-P643</f>
        <v>0</v>
      </c>
      <c r="S643">
        <f>VLOOKUP(B:B,'11月奖金'!A:Q,17,0)</f>
        <v>6112.66</v>
      </c>
      <c r="T643">
        <f t="shared" ref="T643:T706" si="32">N643-S643</f>
        <v>0</v>
      </c>
    </row>
    <row r="644" spans="1:20" x14ac:dyDescent="0.2">
      <c r="A644">
        <v>643</v>
      </c>
      <c r="B644">
        <v>9000699</v>
      </c>
      <c r="C644" t="s">
        <v>1458</v>
      </c>
      <c r="D644" t="s">
        <v>3218</v>
      </c>
      <c r="E644">
        <v>2.15</v>
      </c>
      <c r="F644">
        <v>100</v>
      </c>
      <c r="G644">
        <v>100</v>
      </c>
      <c r="H644">
        <v>100</v>
      </c>
      <c r="I644" s="6">
        <v>3650.61</v>
      </c>
      <c r="J644">
        <v>0</v>
      </c>
      <c r="K644">
        <v>0</v>
      </c>
      <c r="L644">
        <v>0</v>
      </c>
      <c r="N644">
        <v>3650.61</v>
      </c>
      <c r="P644">
        <f t="shared" si="30"/>
        <v>3650.61</v>
      </c>
      <c r="Q644">
        <f t="shared" si="31"/>
        <v>0</v>
      </c>
      <c r="S644">
        <f>VLOOKUP(B:B,'11月奖金'!A:Q,17,0)</f>
        <v>3650.61</v>
      </c>
      <c r="T644">
        <f t="shared" si="32"/>
        <v>0</v>
      </c>
    </row>
    <row r="645" spans="1:20" x14ac:dyDescent="0.2">
      <c r="A645">
        <v>644</v>
      </c>
      <c r="B645">
        <v>9000700</v>
      </c>
      <c r="C645" t="s">
        <v>1461</v>
      </c>
      <c r="E645">
        <v>1</v>
      </c>
      <c r="F645">
        <v>100</v>
      </c>
      <c r="G645">
        <v>100</v>
      </c>
      <c r="H645">
        <v>100</v>
      </c>
      <c r="I645" s="6">
        <v>1697.96</v>
      </c>
      <c r="J645">
        <v>0</v>
      </c>
      <c r="K645">
        <v>0</v>
      </c>
      <c r="L645">
        <v>0</v>
      </c>
      <c r="N645">
        <v>1697.96</v>
      </c>
      <c r="P645">
        <f t="shared" si="30"/>
        <v>1697.96</v>
      </c>
      <c r="Q645">
        <f t="shared" si="31"/>
        <v>0</v>
      </c>
      <c r="S645">
        <f>VLOOKUP(B:B,'11月奖金'!A:Q,17,0)</f>
        <v>1697.96</v>
      </c>
      <c r="T645">
        <f t="shared" si="32"/>
        <v>0</v>
      </c>
    </row>
    <row r="646" spans="1:20" x14ac:dyDescent="0.2">
      <c r="A646">
        <v>645</v>
      </c>
      <c r="B646">
        <v>9000701</v>
      </c>
      <c r="C646" t="s">
        <v>1464</v>
      </c>
      <c r="D646" t="s">
        <v>3219</v>
      </c>
      <c r="E646">
        <v>3.6</v>
      </c>
      <c r="F646">
        <v>100</v>
      </c>
      <c r="G646">
        <v>100</v>
      </c>
      <c r="H646">
        <v>100</v>
      </c>
      <c r="I646" s="6">
        <v>6112.66</v>
      </c>
      <c r="J646">
        <v>0</v>
      </c>
      <c r="K646">
        <v>0</v>
      </c>
      <c r="L646">
        <v>0</v>
      </c>
      <c r="N646">
        <v>6112.66</v>
      </c>
      <c r="P646">
        <f t="shared" si="30"/>
        <v>6112.66</v>
      </c>
      <c r="Q646">
        <f t="shared" si="31"/>
        <v>0</v>
      </c>
      <c r="S646">
        <f>VLOOKUP(B:B,'11月奖金'!A:Q,17,0)</f>
        <v>6112.66</v>
      </c>
      <c r="T646">
        <f t="shared" si="32"/>
        <v>0</v>
      </c>
    </row>
    <row r="647" spans="1:20" x14ac:dyDescent="0.2">
      <c r="A647">
        <v>646</v>
      </c>
      <c r="B647">
        <v>9000702</v>
      </c>
      <c r="C647" t="s">
        <v>1467</v>
      </c>
      <c r="E647">
        <v>1</v>
      </c>
      <c r="F647">
        <v>100</v>
      </c>
      <c r="G647">
        <v>100</v>
      </c>
      <c r="H647">
        <v>100</v>
      </c>
      <c r="I647" s="6">
        <v>1697.96</v>
      </c>
      <c r="J647">
        <v>0</v>
      </c>
      <c r="K647">
        <v>0</v>
      </c>
      <c r="L647">
        <v>0</v>
      </c>
      <c r="N647">
        <v>1697.96</v>
      </c>
      <c r="P647">
        <f t="shared" si="30"/>
        <v>1697.96</v>
      </c>
      <c r="Q647">
        <f t="shared" si="31"/>
        <v>0</v>
      </c>
      <c r="S647">
        <f>VLOOKUP(B:B,'11月奖金'!A:Q,17,0)</f>
        <v>1697.96</v>
      </c>
      <c r="T647">
        <f t="shared" si="32"/>
        <v>0</v>
      </c>
    </row>
    <row r="648" spans="1:20" x14ac:dyDescent="0.2">
      <c r="A648">
        <v>647</v>
      </c>
      <c r="B648">
        <v>9000703</v>
      </c>
      <c r="C648" t="s">
        <v>1470</v>
      </c>
      <c r="E648">
        <v>1</v>
      </c>
      <c r="F648">
        <v>100</v>
      </c>
      <c r="G648">
        <v>100</v>
      </c>
      <c r="H648">
        <v>100</v>
      </c>
      <c r="I648" s="6">
        <v>1697.96</v>
      </c>
      <c r="J648">
        <v>0</v>
      </c>
      <c r="K648">
        <v>0</v>
      </c>
      <c r="L648">
        <v>0</v>
      </c>
      <c r="N648">
        <v>1697.96</v>
      </c>
      <c r="P648">
        <f t="shared" si="30"/>
        <v>1697.96</v>
      </c>
      <c r="Q648">
        <f t="shared" si="31"/>
        <v>0</v>
      </c>
      <c r="S648">
        <f>VLOOKUP(B:B,'11月奖金'!A:Q,17,0)</f>
        <v>1697.96</v>
      </c>
      <c r="T648">
        <f t="shared" si="32"/>
        <v>0</v>
      </c>
    </row>
    <row r="649" spans="1:20" x14ac:dyDescent="0.2">
      <c r="A649">
        <v>648</v>
      </c>
      <c r="B649">
        <v>9000704</v>
      </c>
      <c r="C649" t="s">
        <v>1473</v>
      </c>
      <c r="E649">
        <v>1</v>
      </c>
      <c r="F649">
        <v>100</v>
      </c>
      <c r="G649">
        <v>100</v>
      </c>
      <c r="H649">
        <v>100</v>
      </c>
      <c r="I649" s="6">
        <v>1697.96</v>
      </c>
      <c r="J649">
        <v>0</v>
      </c>
      <c r="K649">
        <v>0</v>
      </c>
      <c r="L649">
        <v>0</v>
      </c>
      <c r="N649">
        <v>1697.96</v>
      </c>
      <c r="P649">
        <f t="shared" si="30"/>
        <v>1697.96</v>
      </c>
      <c r="Q649">
        <f t="shared" si="31"/>
        <v>0</v>
      </c>
      <c r="S649">
        <f>VLOOKUP(B:B,'11月奖金'!A:Q,17,0)</f>
        <v>1697.96</v>
      </c>
      <c r="T649">
        <f t="shared" si="32"/>
        <v>0</v>
      </c>
    </row>
    <row r="650" spans="1:20" x14ac:dyDescent="0.2">
      <c r="A650">
        <v>649</v>
      </c>
      <c r="B650">
        <v>9000705</v>
      </c>
      <c r="C650" t="s">
        <v>1476</v>
      </c>
      <c r="D650" t="s">
        <v>3219</v>
      </c>
      <c r="E650">
        <v>3.6</v>
      </c>
      <c r="F650">
        <v>100</v>
      </c>
      <c r="G650">
        <v>100</v>
      </c>
      <c r="H650">
        <v>100</v>
      </c>
      <c r="I650" s="6">
        <v>6112.66</v>
      </c>
      <c r="J650">
        <v>0</v>
      </c>
      <c r="K650">
        <v>0</v>
      </c>
      <c r="L650">
        <v>0</v>
      </c>
      <c r="N650">
        <v>6112.66</v>
      </c>
      <c r="P650">
        <f t="shared" si="30"/>
        <v>6112.66</v>
      </c>
      <c r="Q650">
        <f t="shared" si="31"/>
        <v>0</v>
      </c>
      <c r="S650">
        <f>VLOOKUP(B:B,'11月奖金'!A:Q,17,0)</f>
        <v>6112.66</v>
      </c>
      <c r="T650">
        <f t="shared" si="32"/>
        <v>0</v>
      </c>
    </row>
    <row r="651" spans="1:20" x14ac:dyDescent="0.2">
      <c r="A651">
        <v>650</v>
      </c>
      <c r="B651">
        <v>9000706</v>
      </c>
      <c r="C651" t="s">
        <v>1479</v>
      </c>
      <c r="E651">
        <v>1</v>
      </c>
      <c r="F651">
        <v>100</v>
      </c>
      <c r="G651">
        <v>100</v>
      </c>
      <c r="H651">
        <v>100</v>
      </c>
      <c r="I651" s="6">
        <v>1697.96</v>
      </c>
      <c r="J651">
        <v>0</v>
      </c>
      <c r="K651">
        <v>0</v>
      </c>
      <c r="L651">
        <v>0</v>
      </c>
      <c r="N651">
        <v>1697.96</v>
      </c>
      <c r="P651">
        <f t="shared" si="30"/>
        <v>1697.96</v>
      </c>
      <c r="Q651">
        <f t="shared" si="31"/>
        <v>0</v>
      </c>
      <c r="S651">
        <f>VLOOKUP(B:B,'11月奖金'!A:Q,17,0)</f>
        <v>1697.96</v>
      </c>
      <c r="T651">
        <f t="shared" si="32"/>
        <v>0</v>
      </c>
    </row>
    <row r="652" spans="1:20" x14ac:dyDescent="0.2">
      <c r="A652">
        <v>651</v>
      </c>
      <c r="B652">
        <v>9000707</v>
      </c>
      <c r="C652" t="s">
        <v>1482</v>
      </c>
      <c r="E652">
        <v>1</v>
      </c>
      <c r="F652">
        <v>100</v>
      </c>
      <c r="G652">
        <v>100</v>
      </c>
      <c r="H652">
        <v>100</v>
      </c>
      <c r="I652" s="6">
        <v>1697.96</v>
      </c>
      <c r="J652">
        <v>0</v>
      </c>
      <c r="K652">
        <v>0</v>
      </c>
      <c r="L652">
        <v>0</v>
      </c>
      <c r="N652">
        <v>1697.96</v>
      </c>
      <c r="P652">
        <f t="shared" si="30"/>
        <v>1697.96</v>
      </c>
      <c r="Q652">
        <f t="shared" si="31"/>
        <v>0</v>
      </c>
      <c r="S652">
        <f>VLOOKUP(B:B,'11月奖金'!A:Q,17,0)</f>
        <v>1697.96</v>
      </c>
      <c r="T652">
        <f t="shared" si="32"/>
        <v>0</v>
      </c>
    </row>
    <row r="653" spans="1:20" x14ac:dyDescent="0.2">
      <c r="A653">
        <v>652</v>
      </c>
      <c r="B653">
        <v>9000708</v>
      </c>
      <c r="C653" t="s">
        <v>1485</v>
      </c>
      <c r="E653">
        <v>1</v>
      </c>
      <c r="F653">
        <v>100</v>
      </c>
      <c r="G653">
        <v>100</v>
      </c>
      <c r="H653">
        <v>100</v>
      </c>
      <c r="I653" s="6">
        <v>1697.96</v>
      </c>
      <c r="J653">
        <v>0</v>
      </c>
      <c r="K653">
        <v>0</v>
      </c>
      <c r="L653">
        <v>0</v>
      </c>
      <c r="N653">
        <v>1697.96</v>
      </c>
      <c r="P653">
        <f t="shared" si="30"/>
        <v>1697.96</v>
      </c>
      <c r="Q653">
        <f t="shared" si="31"/>
        <v>0</v>
      </c>
      <c r="S653">
        <f>VLOOKUP(B:B,'11月奖金'!A:Q,17,0)</f>
        <v>1697.96</v>
      </c>
      <c r="T653">
        <f t="shared" si="32"/>
        <v>0</v>
      </c>
    </row>
    <row r="654" spans="1:20" x14ac:dyDescent="0.2">
      <c r="A654">
        <v>653</v>
      </c>
      <c r="B654">
        <v>9000709</v>
      </c>
      <c r="C654" t="s">
        <v>1488</v>
      </c>
      <c r="E654">
        <v>1</v>
      </c>
      <c r="F654">
        <v>100</v>
      </c>
      <c r="G654">
        <v>100</v>
      </c>
      <c r="H654">
        <v>100</v>
      </c>
      <c r="I654" s="6">
        <v>1697.96</v>
      </c>
      <c r="J654">
        <v>0</v>
      </c>
      <c r="K654">
        <v>0</v>
      </c>
      <c r="L654">
        <v>0</v>
      </c>
      <c r="N654">
        <v>1697.96</v>
      </c>
      <c r="P654">
        <f t="shared" si="30"/>
        <v>1697.96</v>
      </c>
      <c r="Q654">
        <f t="shared" si="31"/>
        <v>0</v>
      </c>
      <c r="S654">
        <f>VLOOKUP(B:B,'11月奖金'!A:Q,17,0)</f>
        <v>1697.96</v>
      </c>
      <c r="T654">
        <f t="shared" si="32"/>
        <v>0</v>
      </c>
    </row>
    <row r="655" spans="1:20" x14ac:dyDescent="0.2">
      <c r="A655">
        <v>654</v>
      </c>
      <c r="B655">
        <v>9000710</v>
      </c>
      <c r="C655" t="s">
        <v>1490</v>
      </c>
      <c r="E655">
        <v>1</v>
      </c>
      <c r="F655">
        <v>100</v>
      </c>
      <c r="G655">
        <v>100</v>
      </c>
      <c r="H655">
        <v>100</v>
      </c>
      <c r="I655" s="6">
        <v>1697.96</v>
      </c>
      <c r="J655">
        <v>0</v>
      </c>
      <c r="K655">
        <v>0</v>
      </c>
      <c r="L655">
        <v>0</v>
      </c>
      <c r="N655">
        <v>1697.96</v>
      </c>
      <c r="P655">
        <f t="shared" si="30"/>
        <v>1697.96</v>
      </c>
      <c r="Q655">
        <f t="shared" si="31"/>
        <v>0</v>
      </c>
      <c r="S655">
        <f>VLOOKUP(B:B,'11月奖金'!A:Q,17,0)</f>
        <v>1697.96</v>
      </c>
      <c r="T655">
        <f t="shared" si="32"/>
        <v>0</v>
      </c>
    </row>
    <row r="656" spans="1:20" x14ac:dyDescent="0.2">
      <c r="A656">
        <v>655</v>
      </c>
      <c r="B656">
        <v>9000711</v>
      </c>
      <c r="C656" t="s">
        <v>1493</v>
      </c>
      <c r="E656">
        <v>1</v>
      </c>
      <c r="F656">
        <v>100</v>
      </c>
      <c r="G656">
        <v>100</v>
      </c>
      <c r="H656">
        <v>100</v>
      </c>
      <c r="I656" s="6">
        <v>1697.96</v>
      </c>
      <c r="J656">
        <v>0</v>
      </c>
      <c r="K656">
        <v>0</v>
      </c>
      <c r="L656">
        <v>0</v>
      </c>
      <c r="N656">
        <v>1697.96</v>
      </c>
      <c r="P656">
        <f t="shared" si="30"/>
        <v>1697.96</v>
      </c>
      <c r="Q656">
        <f t="shared" si="31"/>
        <v>0</v>
      </c>
      <c r="S656">
        <f>VLOOKUP(B:B,'11月奖金'!A:Q,17,0)</f>
        <v>1697.96</v>
      </c>
      <c r="T656">
        <f t="shared" si="32"/>
        <v>0</v>
      </c>
    </row>
    <row r="657" spans="1:20" x14ac:dyDescent="0.2">
      <c r="A657">
        <v>656</v>
      </c>
      <c r="B657">
        <v>9000712</v>
      </c>
      <c r="C657" t="s">
        <v>1496</v>
      </c>
      <c r="E657">
        <v>1</v>
      </c>
      <c r="F657">
        <v>100</v>
      </c>
      <c r="G657">
        <v>100</v>
      </c>
      <c r="H657">
        <v>100</v>
      </c>
      <c r="I657" s="6">
        <v>1697.96</v>
      </c>
      <c r="J657">
        <v>0</v>
      </c>
      <c r="K657">
        <v>0</v>
      </c>
      <c r="L657">
        <v>0</v>
      </c>
      <c r="N657">
        <v>1697.96</v>
      </c>
      <c r="P657">
        <f t="shared" si="30"/>
        <v>1697.96</v>
      </c>
      <c r="Q657">
        <f t="shared" si="31"/>
        <v>0</v>
      </c>
      <c r="S657">
        <f>VLOOKUP(B:B,'11月奖金'!A:Q,17,0)</f>
        <v>1697.96</v>
      </c>
      <c r="T657">
        <f t="shared" si="32"/>
        <v>0</v>
      </c>
    </row>
    <row r="658" spans="1:20" x14ac:dyDescent="0.2">
      <c r="A658">
        <v>657</v>
      </c>
      <c r="B658">
        <v>9000713</v>
      </c>
      <c r="C658" t="s">
        <v>1499</v>
      </c>
      <c r="E658">
        <v>1</v>
      </c>
      <c r="F658">
        <v>100</v>
      </c>
      <c r="G658">
        <v>100</v>
      </c>
      <c r="H658">
        <v>100</v>
      </c>
      <c r="I658" s="6">
        <v>1697.96</v>
      </c>
      <c r="J658">
        <v>0</v>
      </c>
      <c r="K658">
        <v>0</v>
      </c>
      <c r="L658">
        <v>0</v>
      </c>
      <c r="N658">
        <v>1697.96</v>
      </c>
      <c r="P658">
        <f t="shared" si="30"/>
        <v>1697.96</v>
      </c>
      <c r="Q658">
        <f t="shared" si="31"/>
        <v>0</v>
      </c>
      <c r="S658">
        <f>VLOOKUP(B:B,'11月奖金'!A:Q,17,0)</f>
        <v>1697.96</v>
      </c>
      <c r="T658">
        <f t="shared" si="32"/>
        <v>0</v>
      </c>
    </row>
    <row r="659" spans="1:20" x14ac:dyDescent="0.2">
      <c r="A659">
        <v>658</v>
      </c>
      <c r="B659">
        <v>9000714</v>
      </c>
      <c r="C659" t="s">
        <v>1501</v>
      </c>
      <c r="E659">
        <v>1</v>
      </c>
      <c r="F659">
        <v>100</v>
      </c>
      <c r="G659">
        <v>100</v>
      </c>
      <c r="H659">
        <v>100</v>
      </c>
      <c r="I659" s="6">
        <v>1697.96</v>
      </c>
      <c r="J659">
        <v>0</v>
      </c>
      <c r="K659">
        <v>0</v>
      </c>
      <c r="L659">
        <v>0</v>
      </c>
      <c r="N659">
        <v>1697.96</v>
      </c>
      <c r="P659">
        <f t="shared" si="30"/>
        <v>1697.96</v>
      </c>
      <c r="Q659">
        <f t="shared" si="31"/>
        <v>0</v>
      </c>
      <c r="S659">
        <f>VLOOKUP(B:B,'11月奖金'!A:Q,17,0)</f>
        <v>1697.96</v>
      </c>
      <c r="T659">
        <f t="shared" si="32"/>
        <v>0</v>
      </c>
    </row>
    <row r="660" spans="1:20" x14ac:dyDescent="0.2">
      <c r="A660">
        <v>659</v>
      </c>
      <c r="B660">
        <v>9000715</v>
      </c>
      <c r="C660" t="s">
        <v>1504</v>
      </c>
      <c r="E660">
        <v>1</v>
      </c>
      <c r="F660">
        <v>100</v>
      </c>
      <c r="G660">
        <v>100</v>
      </c>
      <c r="H660">
        <v>100</v>
      </c>
      <c r="I660" s="6">
        <v>1697.96</v>
      </c>
      <c r="J660">
        <v>0</v>
      </c>
      <c r="K660">
        <v>0</v>
      </c>
      <c r="L660">
        <v>0</v>
      </c>
      <c r="N660">
        <v>1697.96</v>
      </c>
      <c r="P660">
        <f t="shared" si="30"/>
        <v>1697.96</v>
      </c>
      <c r="Q660">
        <f t="shared" si="31"/>
        <v>0</v>
      </c>
      <c r="S660">
        <f>VLOOKUP(B:B,'11月奖金'!A:Q,17,0)</f>
        <v>1697.96</v>
      </c>
      <c r="T660">
        <f t="shared" si="32"/>
        <v>0</v>
      </c>
    </row>
    <row r="661" spans="1:20" x14ac:dyDescent="0.2">
      <c r="A661">
        <v>660</v>
      </c>
      <c r="B661">
        <v>9000716</v>
      </c>
      <c r="C661" t="s">
        <v>1507</v>
      </c>
      <c r="E661">
        <v>1</v>
      </c>
      <c r="F661">
        <v>100</v>
      </c>
      <c r="G661">
        <v>100</v>
      </c>
      <c r="H661">
        <v>100</v>
      </c>
      <c r="I661" s="6">
        <v>1697.96</v>
      </c>
      <c r="J661">
        <v>0</v>
      </c>
      <c r="K661">
        <v>0</v>
      </c>
      <c r="L661">
        <v>0</v>
      </c>
      <c r="N661">
        <v>1697.96</v>
      </c>
      <c r="P661">
        <f t="shared" si="30"/>
        <v>1697.96</v>
      </c>
      <c r="Q661">
        <f t="shared" si="31"/>
        <v>0</v>
      </c>
      <c r="S661">
        <f>VLOOKUP(B:B,'11月奖金'!A:Q,17,0)</f>
        <v>1697.96</v>
      </c>
      <c r="T661">
        <f t="shared" si="32"/>
        <v>0</v>
      </c>
    </row>
    <row r="662" spans="1:20" x14ac:dyDescent="0.2">
      <c r="A662">
        <v>661</v>
      </c>
      <c r="B662">
        <v>9000717</v>
      </c>
      <c r="C662" t="s">
        <v>1510</v>
      </c>
      <c r="D662" t="s">
        <v>3176</v>
      </c>
      <c r="E662">
        <v>3.05</v>
      </c>
      <c r="F662">
        <v>100</v>
      </c>
      <c r="G662">
        <v>100</v>
      </c>
      <c r="H662">
        <v>100</v>
      </c>
      <c r="I662" s="6">
        <v>5178.78</v>
      </c>
      <c r="J662">
        <v>0</v>
      </c>
      <c r="K662">
        <v>0</v>
      </c>
      <c r="L662">
        <v>0</v>
      </c>
      <c r="N662">
        <v>5178.78</v>
      </c>
      <c r="P662">
        <f t="shared" si="30"/>
        <v>5178.78</v>
      </c>
      <c r="Q662">
        <f t="shared" si="31"/>
        <v>0</v>
      </c>
      <c r="S662">
        <f>VLOOKUP(B:B,'11月奖金'!A:Q,17,0)</f>
        <v>5178.78</v>
      </c>
      <c r="T662">
        <f t="shared" si="32"/>
        <v>0</v>
      </c>
    </row>
    <row r="663" spans="1:20" x14ac:dyDescent="0.2">
      <c r="A663">
        <v>662</v>
      </c>
      <c r="B663">
        <v>9000718</v>
      </c>
      <c r="C663" t="s">
        <v>1513</v>
      </c>
      <c r="E663">
        <v>1</v>
      </c>
      <c r="F663">
        <v>100</v>
      </c>
      <c r="G663">
        <v>100</v>
      </c>
      <c r="H663">
        <v>100</v>
      </c>
      <c r="I663" s="6">
        <v>1697.96</v>
      </c>
      <c r="J663">
        <v>0</v>
      </c>
      <c r="K663">
        <v>0</v>
      </c>
      <c r="L663">
        <v>0</v>
      </c>
      <c r="N663">
        <v>1697.96</v>
      </c>
      <c r="P663">
        <f t="shared" si="30"/>
        <v>1697.96</v>
      </c>
      <c r="Q663">
        <f t="shared" si="31"/>
        <v>0</v>
      </c>
      <c r="S663">
        <f>VLOOKUP(B:B,'11月奖金'!A:Q,17,0)</f>
        <v>1697.96</v>
      </c>
      <c r="T663">
        <f t="shared" si="32"/>
        <v>0</v>
      </c>
    </row>
    <row r="664" spans="1:20" x14ac:dyDescent="0.2">
      <c r="A664">
        <v>663</v>
      </c>
      <c r="B664">
        <v>9000802</v>
      </c>
      <c r="C664" t="s">
        <v>1763</v>
      </c>
      <c r="E664">
        <v>1</v>
      </c>
      <c r="F664">
        <v>100</v>
      </c>
      <c r="G664">
        <v>100</v>
      </c>
      <c r="H664">
        <v>100</v>
      </c>
      <c r="I664" s="6">
        <v>1697.96</v>
      </c>
      <c r="J664">
        <v>0</v>
      </c>
      <c r="K664">
        <v>0</v>
      </c>
      <c r="L664">
        <v>0</v>
      </c>
      <c r="N664">
        <v>1697.96</v>
      </c>
      <c r="P664">
        <f t="shared" si="30"/>
        <v>1697.96</v>
      </c>
      <c r="Q664">
        <f t="shared" si="31"/>
        <v>0</v>
      </c>
      <c r="S664">
        <f>VLOOKUP(B:B,'11月奖金'!A:Q,17,0)</f>
        <v>1697.96</v>
      </c>
      <c r="T664">
        <f t="shared" si="32"/>
        <v>0</v>
      </c>
    </row>
    <row r="665" spans="1:20" x14ac:dyDescent="0.2">
      <c r="A665">
        <v>664</v>
      </c>
      <c r="B665">
        <v>9000105</v>
      </c>
      <c r="C665" t="s">
        <v>51</v>
      </c>
      <c r="D665" t="s">
        <v>3167</v>
      </c>
      <c r="E665">
        <v>0</v>
      </c>
      <c r="H665">
        <v>99.45</v>
      </c>
      <c r="I665" s="6">
        <v>9016.32</v>
      </c>
      <c r="N665">
        <v>9016.32</v>
      </c>
      <c r="P665">
        <f t="shared" si="30"/>
        <v>9016.32</v>
      </c>
      <c r="Q665">
        <f t="shared" si="31"/>
        <v>0</v>
      </c>
      <c r="S665">
        <f>VLOOKUP(B:B,'11月奖金'!A:Q,17,0)</f>
        <v>9016.32</v>
      </c>
      <c r="T665">
        <f t="shared" si="32"/>
        <v>0</v>
      </c>
    </row>
    <row r="666" spans="1:20" x14ac:dyDescent="0.2">
      <c r="A666">
        <v>665</v>
      </c>
      <c r="B666">
        <v>9000106</v>
      </c>
      <c r="C666" t="s">
        <v>55</v>
      </c>
      <c r="D666" t="s">
        <v>3167</v>
      </c>
      <c r="E666">
        <v>0</v>
      </c>
      <c r="H666">
        <v>98.96</v>
      </c>
      <c r="I666" s="6">
        <v>8971.5300000000007</v>
      </c>
      <c r="N666">
        <v>8971.5300000000007</v>
      </c>
      <c r="P666">
        <f t="shared" si="30"/>
        <v>8971.5300000000007</v>
      </c>
      <c r="Q666">
        <f t="shared" si="31"/>
        <v>0</v>
      </c>
      <c r="S666">
        <f>VLOOKUP(B:B,'11月奖金'!A:Q,17,0)</f>
        <v>8971.5300000000007</v>
      </c>
      <c r="T666">
        <f t="shared" si="32"/>
        <v>0</v>
      </c>
    </row>
    <row r="667" spans="1:20" x14ac:dyDescent="0.2">
      <c r="A667">
        <v>666</v>
      </c>
      <c r="B667">
        <v>9000152</v>
      </c>
      <c r="C667" t="s">
        <v>180</v>
      </c>
      <c r="D667" t="s">
        <v>3219</v>
      </c>
      <c r="E667">
        <v>3.6</v>
      </c>
      <c r="F667">
        <v>100</v>
      </c>
      <c r="G667">
        <v>100</v>
      </c>
      <c r="H667">
        <v>100</v>
      </c>
      <c r="I667" s="6">
        <v>6116.33</v>
      </c>
      <c r="N667">
        <v>6116.33</v>
      </c>
      <c r="P667">
        <f t="shared" si="30"/>
        <v>6116.33</v>
      </c>
      <c r="Q667">
        <f t="shared" si="31"/>
        <v>0</v>
      </c>
      <c r="S667">
        <f>VLOOKUP(B:B,'11月奖金'!A:Q,17,0)</f>
        <v>6116.33</v>
      </c>
      <c r="T667">
        <f t="shared" si="32"/>
        <v>0</v>
      </c>
    </row>
    <row r="668" spans="1:20" x14ac:dyDescent="0.2">
      <c r="A668">
        <v>667</v>
      </c>
      <c r="B668">
        <v>9000153</v>
      </c>
      <c r="C668" t="s">
        <v>183</v>
      </c>
      <c r="D668" t="s">
        <v>3217</v>
      </c>
      <c r="E668">
        <v>4.5</v>
      </c>
      <c r="F668">
        <v>100</v>
      </c>
      <c r="G668">
        <v>100</v>
      </c>
      <c r="H668">
        <v>100</v>
      </c>
      <c r="I668" s="6">
        <v>7645.41</v>
      </c>
      <c r="N668">
        <v>7645.41</v>
      </c>
      <c r="P668">
        <f t="shared" si="30"/>
        <v>7645.41</v>
      </c>
      <c r="Q668">
        <f t="shared" si="31"/>
        <v>0</v>
      </c>
      <c r="S668">
        <f>VLOOKUP(B:B,'11月奖金'!A:Q,17,0)</f>
        <v>7645.41</v>
      </c>
      <c r="T668">
        <f t="shared" si="32"/>
        <v>0</v>
      </c>
    </row>
    <row r="669" spans="1:20" x14ac:dyDescent="0.2">
      <c r="A669">
        <v>668</v>
      </c>
      <c r="B669">
        <v>9000154</v>
      </c>
      <c r="C669" t="s">
        <v>186</v>
      </c>
      <c r="D669" t="s">
        <v>3218</v>
      </c>
      <c r="E669">
        <v>2.15</v>
      </c>
      <c r="F669">
        <v>100</v>
      </c>
      <c r="G669">
        <v>100</v>
      </c>
      <c r="H669">
        <v>100</v>
      </c>
      <c r="I669" s="6">
        <v>3652.81</v>
      </c>
      <c r="N669">
        <v>3652.81</v>
      </c>
      <c r="P669">
        <f t="shared" si="30"/>
        <v>3652.81</v>
      </c>
      <c r="Q669">
        <f t="shared" si="31"/>
        <v>0</v>
      </c>
      <c r="S669">
        <f>VLOOKUP(B:B,'11月奖金'!A:Q,17,0)</f>
        <v>3652.81</v>
      </c>
      <c r="T669">
        <f t="shared" si="32"/>
        <v>0</v>
      </c>
    </row>
    <row r="670" spans="1:20" x14ac:dyDescent="0.2">
      <c r="A670">
        <v>669</v>
      </c>
      <c r="B670">
        <v>9000157</v>
      </c>
      <c r="C670" t="s">
        <v>194</v>
      </c>
      <c r="D670" t="s">
        <v>3219</v>
      </c>
      <c r="E670">
        <v>3.6</v>
      </c>
      <c r="F670">
        <v>100</v>
      </c>
      <c r="G670">
        <v>100</v>
      </c>
      <c r="H670">
        <v>100</v>
      </c>
      <c r="I670" s="6">
        <v>6116.33</v>
      </c>
      <c r="N670">
        <v>6116.33</v>
      </c>
      <c r="P670">
        <f t="shared" si="30"/>
        <v>6116.33</v>
      </c>
      <c r="Q670">
        <f t="shared" si="31"/>
        <v>0</v>
      </c>
      <c r="S670">
        <f>VLOOKUP(B:B,'11月奖金'!A:Q,17,0)</f>
        <v>6116.33</v>
      </c>
      <c r="T670">
        <f t="shared" si="32"/>
        <v>0</v>
      </c>
    </row>
    <row r="671" spans="1:20" x14ac:dyDescent="0.2">
      <c r="A671">
        <v>670</v>
      </c>
      <c r="B671">
        <v>9000158</v>
      </c>
      <c r="C671" t="s">
        <v>197</v>
      </c>
      <c r="D671" t="s">
        <v>3176</v>
      </c>
      <c r="E671">
        <v>3.05</v>
      </c>
      <c r="F671">
        <v>100</v>
      </c>
      <c r="G671">
        <v>100</v>
      </c>
      <c r="H671">
        <v>100</v>
      </c>
      <c r="I671" s="6">
        <v>5181.8900000000003</v>
      </c>
      <c r="N671">
        <v>5181.8900000000003</v>
      </c>
      <c r="P671">
        <f t="shared" si="30"/>
        <v>5181.8900000000003</v>
      </c>
      <c r="Q671">
        <f t="shared" si="31"/>
        <v>0</v>
      </c>
      <c r="S671">
        <f>VLOOKUP(B:B,'11月奖金'!A:Q,17,0)</f>
        <v>5181.8900000000003</v>
      </c>
      <c r="T671">
        <f t="shared" si="32"/>
        <v>0</v>
      </c>
    </row>
    <row r="672" spans="1:20" x14ac:dyDescent="0.2">
      <c r="A672">
        <v>671</v>
      </c>
      <c r="B672">
        <v>9000159</v>
      </c>
      <c r="C672" t="s">
        <v>200</v>
      </c>
      <c r="D672" t="s">
        <v>3219</v>
      </c>
      <c r="E672">
        <v>3.6</v>
      </c>
      <c r="F672">
        <v>100</v>
      </c>
      <c r="G672">
        <v>100</v>
      </c>
      <c r="H672">
        <v>100</v>
      </c>
      <c r="I672" s="6">
        <v>6116.33</v>
      </c>
      <c r="N672">
        <v>6116.33</v>
      </c>
      <c r="P672">
        <f t="shared" si="30"/>
        <v>6116.33</v>
      </c>
      <c r="Q672">
        <f t="shared" si="31"/>
        <v>0</v>
      </c>
      <c r="S672">
        <f>VLOOKUP(B:B,'11月奖金'!A:Q,17,0)</f>
        <v>6116.33</v>
      </c>
      <c r="T672">
        <f t="shared" si="32"/>
        <v>0</v>
      </c>
    </row>
    <row r="673" spans="1:20" x14ac:dyDescent="0.2">
      <c r="A673">
        <v>672</v>
      </c>
      <c r="B673">
        <v>9000161</v>
      </c>
      <c r="C673" t="s">
        <v>206</v>
      </c>
      <c r="D673" t="s">
        <v>3223</v>
      </c>
      <c r="E673">
        <v>3.6</v>
      </c>
      <c r="F673">
        <v>100</v>
      </c>
      <c r="G673">
        <v>100</v>
      </c>
      <c r="H673">
        <v>100</v>
      </c>
      <c r="I673" s="6">
        <v>6116.33</v>
      </c>
      <c r="N673">
        <v>6116.33</v>
      </c>
      <c r="P673">
        <f t="shared" si="30"/>
        <v>6116.33</v>
      </c>
      <c r="Q673">
        <f t="shared" si="31"/>
        <v>0</v>
      </c>
      <c r="S673">
        <f>VLOOKUP(B:B,'11月奖金'!A:Q,17,0)</f>
        <v>6116.33</v>
      </c>
      <c r="T673">
        <f t="shared" si="32"/>
        <v>0</v>
      </c>
    </row>
    <row r="674" spans="1:20" x14ac:dyDescent="0.2">
      <c r="A674">
        <v>673</v>
      </c>
      <c r="B674">
        <v>9000163</v>
      </c>
      <c r="C674" t="s">
        <v>212</v>
      </c>
      <c r="D674" t="s">
        <v>3218</v>
      </c>
      <c r="E674">
        <v>2.15</v>
      </c>
      <c r="F674">
        <v>100</v>
      </c>
      <c r="G674">
        <v>100</v>
      </c>
      <c r="H674">
        <v>100</v>
      </c>
      <c r="I674" s="6">
        <v>3652.81</v>
      </c>
      <c r="N674">
        <v>3652.81</v>
      </c>
      <c r="P674">
        <f t="shared" si="30"/>
        <v>3652.81</v>
      </c>
      <c r="Q674">
        <f t="shared" si="31"/>
        <v>0</v>
      </c>
      <c r="S674">
        <f>VLOOKUP(B:B,'11月奖金'!A:Q,17,0)</f>
        <v>3652.81</v>
      </c>
      <c r="T674">
        <f t="shared" si="32"/>
        <v>0</v>
      </c>
    </row>
    <row r="675" spans="1:20" x14ac:dyDescent="0.2">
      <c r="A675">
        <v>674</v>
      </c>
      <c r="B675">
        <v>9000167</v>
      </c>
      <c r="C675" t="s">
        <v>225</v>
      </c>
      <c r="D675" t="s">
        <v>3219</v>
      </c>
      <c r="E675">
        <v>3.6</v>
      </c>
      <c r="F675">
        <v>100</v>
      </c>
      <c r="G675">
        <v>100</v>
      </c>
      <c r="H675">
        <v>100</v>
      </c>
      <c r="I675" s="6">
        <v>6116.33</v>
      </c>
      <c r="N675">
        <v>6116.33</v>
      </c>
      <c r="P675">
        <f t="shared" si="30"/>
        <v>6116.33</v>
      </c>
      <c r="Q675">
        <f t="shared" si="31"/>
        <v>0</v>
      </c>
      <c r="S675">
        <f>VLOOKUP(B:B,'11月奖金'!A:Q,17,0)</f>
        <v>6116.33</v>
      </c>
      <c r="T675">
        <f t="shared" si="32"/>
        <v>0</v>
      </c>
    </row>
    <row r="676" spans="1:20" x14ac:dyDescent="0.2">
      <c r="A676">
        <v>675</v>
      </c>
      <c r="B676">
        <v>9000726</v>
      </c>
      <c r="C676" t="s">
        <v>1537</v>
      </c>
      <c r="D676" t="s">
        <v>3222</v>
      </c>
      <c r="E676">
        <v>1.65</v>
      </c>
      <c r="F676">
        <v>100</v>
      </c>
      <c r="G676">
        <v>100</v>
      </c>
      <c r="H676">
        <v>100</v>
      </c>
      <c r="I676" s="6">
        <v>2803.32</v>
      </c>
      <c r="N676">
        <v>2803.32</v>
      </c>
      <c r="P676">
        <f t="shared" si="30"/>
        <v>2803.32</v>
      </c>
      <c r="Q676">
        <f t="shared" si="31"/>
        <v>0</v>
      </c>
      <c r="S676">
        <f>VLOOKUP(B:B,'11月奖金'!A:Q,17,0)</f>
        <v>2803.32</v>
      </c>
      <c r="T676">
        <f t="shared" si="32"/>
        <v>0</v>
      </c>
    </row>
    <row r="677" spans="1:20" x14ac:dyDescent="0.2">
      <c r="A677">
        <v>676</v>
      </c>
      <c r="B677">
        <v>9000915</v>
      </c>
      <c r="C677" t="s">
        <v>2016</v>
      </c>
      <c r="D677" t="s">
        <v>3218</v>
      </c>
      <c r="E677">
        <v>2.15</v>
      </c>
      <c r="F677">
        <v>100</v>
      </c>
      <c r="G677">
        <v>100</v>
      </c>
      <c r="H677">
        <v>100</v>
      </c>
      <c r="I677" s="6">
        <v>3652.81</v>
      </c>
      <c r="N677">
        <v>3652.81</v>
      </c>
      <c r="P677">
        <f t="shared" si="30"/>
        <v>3652.81</v>
      </c>
      <c r="Q677">
        <f t="shared" si="31"/>
        <v>0</v>
      </c>
      <c r="S677">
        <f>VLOOKUP(B:B,'11月奖金'!A:Q,17,0)</f>
        <v>3652.81</v>
      </c>
      <c r="T677">
        <f t="shared" si="32"/>
        <v>0</v>
      </c>
    </row>
    <row r="678" spans="1:20" x14ac:dyDescent="0.2">
      <c r="A678">
        <v>677</v>
      </c>
      <c r="B678">
        <v>9000862</v>
      </c>
      <c r="C678" t="s">
        <v>2393</v>
      </c>
      <c r="D678" t="s">
        <v>3176</v>
      </c>
      <c r="E678">
        <v>3.05</v>
      </c>
      <c r="F678">
        <v>100</v>
      </c>
      <c r="G678">
        <v>100</v>
      </c>
      <c r="H678">
        <v>100</v>
      </c>
      <c r="I678" s="6">
        <v>5181.87</v>
      </c>
      <c r="N678">
        <v>5181.87</v>
      </c>
      <c r="P678">
        <f t="shared" si="30"/>
        <v>5181.87</v>
      </c>
      <c r="Q678">
        <f t="shared" si="31"/>
        <v>0</v>
      </c>
      <c r="S678">
        <f>VLOOKUP(B:B,'11月奖金'!A:Q,17,0)</f>
        <v>5181.87</v>
      </c>
      <c r="T678">
        <f t="shared" si="32"/>
        <v>0</v>
      </c>
    </row>
    <row r="679" spans="1:20" x14ac:dyDescent="0.2">
      <c r="A679">
        <v>678</v>
      </c>
      <c r="B679">
        <v>9001280</v>
      </c>
      <c r="C679" t="s">
        <v>7852</v>
      </c>
      <c r="D679" t="s">
        <v>3176</v>
      </c>
      <c r="E679">
        <v>3.05</v>
      </c>
      <c r="F679">
        <v>100</v>
      </c>
      <c r="G679">
        <v>100</v>
      </c>
      <c r="H679">
        <v>100</v>
      </c>
      <c r="I679" s="6">
        <v>5181.8900000000003</v>
      </c>
      <c r="N679">
        <v>5181.8900000000003</v>
      </c>
      <c r="P679">
        <f t="shared" si="30"/>
        <v>5181.8900000000003</v>
      </c>
      <c r="Q679">
        <f t="shared" si="31"/>
        <v>0</v>
      </c>
      <c r="S679">
        <f>VLOOKUP(B:B,'11月奖金'!A:Q,17,0)</f>
        <v>5181.8900000000003</v>
      </c>
      <c r="T679">
        <f t="shared" si="32"/>
        <v>0</v>
      </c>
    </row>
    <row r="680" spans="1:20" x14ac:dyDescent="0.2">
      <c r="A680">
        <v>679</v>
      </c>
      <c r="B680">
        <v>9001368</v>
      </c>
      <c r="C680" t="s">
        <v>7438</v>
      </c>
      <c r="D680" t="s">
        <v>3217</v>
      </c>
      <c r="E680">
        <v>4.5</v>
      </c>
      <c r="F680">
        <v>100</v>
      </c>
      <c r="G680">
        <v>100</v>
      </c>
      <c r="H680">
        <v>100</v>
      </c>
      <c r="I680" s="6">
        <v>7645.41</v>
      </c>
      <c r="N680">
        <v>7645.41</v>
      </c>
      <c r="P680">
        <f t="shared" si="30"/>
        <v>7645.41</v>
      </c>
      <c r="Q680">
        <f t="shared" si="31"/>
        <v>0</v>
      </c>
      <c r="S680">
        <f>VLOOKUP(B:B,'11月奖金'!A:Q,17,0)</f>
        <v>7645.41</v>
      </c>
      <c r="T680">
        <f t="shared" si="32"/>
        <v>0</v>
      </c>
    </row>
    <row r="681" spans="1:20" x14ac:dyDescent="0.2">
      <c r="A681">
        <v>680</v>
      </c>
      <c r="B681">
        <v>9001428</v>
      </c>
      <c r="C681" t="s">
        <v>8621</v>
      </c>
      <c r="D681" t="s">
        <v>3222</v>
      </c>
      <c r="E681">
        <v>1</v>
      </c>
      <c r="F681">
        <v>100</v>
      </c>
      <c r="G681">
        <v>100</v>
      </c>
      <c r="H681">
        <v>100</v>
      </c>
      <c r="I681" s="6">
        <v>1698.98</v>
      </c>
      <c r="N681">
        <v>1698.98</v>
      </c>
      <c r="P681">
        <f t="shared" si="30"/>
        <v>1698.98</v>
      </c>
      <c r="Q681">
        <f t="shared" si="31"/>
        <v>0</v>
      </c>
      <c r="S681">
        <f>VLOOKUP(B:B,'11月奖金'!A:Q,17,0)</f>
        <v>1698.98</v>
      </c>
      <c r="T681">
        <f t="shared" si="32"/>
        <v>0</v>
      </c>
    </row>
    <row r="682" spans="1:20" x14ac:dyDescent="0.2">
      <c r="A682">
        <v>681</v>
      </c>
      <c r="B682">
        <v>9001435</v>
      </c>
      <c r="C682" t="s">
        <v>9197</v>
      </c>
      <c r="D682" t="s">
        <v>3222</v>
      </c>
      <c r="E682">
        <v>1</v>
      </c>
      <c r="F682">
        <v>100</v>
      </c>
      <c r="G682">
        <v>100</v>
      </c>
      <c r="H682">
        <v>100</v>
      </c>
      <c r="I682" s="6">
        <v>1698.98</v>
      </c>
      <c r="N682">
        <v>1698.98</v>
      </c>
      <c r="P682">
        <f t="shared" si="30"/>
        <v>1698.98</v>
      </c>
      <c r="Q682">
        <f t="shared" si="31"/>
        <v>0</v>
      </c>
      <c r="S682">
        <f>VLOOKUP(B:B,'11月奖金'!A:Q,17,0)</f>
        <v>1698.98</v>
      </c>
      <c r="T682">
        <f t="shared" si="32"/>
        <v>0</v>
      </c>
    </row>
    <row r="683" spans="1:20" x14ac:dyDescent="0.2">
      <c r="A683">
        <v>682</v>
      </c>
      <c r="B683">
        <v>9000127</v>
      </c>
      <c r="C683" t="s">
        <v>7685</v>
      </c>
      <c r="D683" t="s">
        <v>7686</v>
      </c>
      <c r="F683">
        <v>99.92</v>
      </c>
      <c r="G683">
        <v>100</v>
      </c>
      <c r="H683">
        <v>98.94</v>
      </c>
      <c r="I683" s="6">
        <v>11213.32</v>
      </c>
      <c r="N683">
        <v>11213.32</v>
      </c>
      <c r="P683">
        <f t="shared" si="30"/>
        <v>11213.32</v>
      </c>
      <c r="Q683">
        <f t="shared" si="31"/>
        <v>0</v>
      </c>
      <c r="S683">
        <f>VLOOKUP(B:B,'11月奖金'!A:Q,17,0)</f>
        <v>11213.32</v>
      </c>
      <c r="T683">
        <f t="shared" si="32"/>
        <v>0</v>
      </c>
    </row>
    <row r="684" spans="1:20" x14ac:dyDescent="0.2">
      <c r="A684">
        <v>683</v>
      </c>
      <c r="B684">
        <v>9000128</v>
      </c>
      <c r="C684" t="s">
        <v>117</v>
      </c>
      <c r="D684" t="s">
        <v>7686</v>
      </c>
      <c r="F684">
        <v>99.92</v>
      </c>
      <c r="G684">
        <v>99.92</v>
      </c>
      <c r="H684">
        <v>98.94</v>
      </c>
      <c r="I684" s="6">
        <v>8969.5400000000009</v>
      </c>
      <c r="N684">
        <v>8969.5400000000009</v>
      </c>
      <c r="P684">
        <f t="shared" si="30"/>
        <v>8969.5400000000009</v>
      </c>
      <c r="Q684">
        <f t="shared" si="31"/>
        <v>0</v>
      </c>
      <c r="S684">
        <f>VLOOKUP(B:B,'11月奖金'!A:Q,17,0)</f>
        <v>8969.5400000000009</v>
      </c>
      <c r="T684">
        <f t="shared" si="32"/>
        <v>0</v>
      </c>
    </row>
    <row r="685" spans="1:20" x14ac:dyDescent="0.2">
      <c r="A685">
        <v>684</v>
      </c>
      <c r="B685">
        <v>9001050</v>
      </c>
      <c r="C685" t="s">
        <v>2825</v>
      </c>
      <c r="D685" t="s">
        <v>7686</v>
      </c>
      <c r="F685">
        <v>99.92</v>
      </c>
      <c r="G685">
        <v>100</v>
      </c>
      <c r="H685">
        <v>98.94</v>
      </c>
      <c r="I685" s="6">
        <v>8971.7099999999991</v>
      </c>
      <c r="N685">
        <v>8971.7099999999991</v>
      </c>
      <c r="P685">
        <f t="shared" si="30"/>
        <v>8971.7099999999991</v>
      </c>
      <c r="Q685">
        <f t="shared" si="31"/>
        <v>0</v>
      </c>
      <c r="S685">
        <f>VLOOKUP(B:B,'11月奖金'!A:Q,17,0)</f>
        <v>8971.7099999999991</v>
      </c>
      <c r="T685">
        <f t="shared" si="32"/>
        <v>0</v>
      </c>
    </row>
    <row r="686" spans="1:20" x14ac:dyDescent="0.2">
      <c r="A686">
        <v>685</v>
      </c>
      <c r="B686">
        <v>9000499</v>
      </c>
      <c r="C686" t="s">
        <v>880</v>
      </c>
      <c r="D686" t="s">
        <v>3221</v>
      </c>
      <c r="F686">
        <v>99.92</v>
      </c>
      <c r="G686">
        <v>100</v>
      </c>
      <c r="H686">
        <v>98.94</v>
      </c>
      <c r="I686" s="6">
        <v>7177.57</v>
      </c>
      <c r="N686">
        <v>7177.57</v>
      </c>
      <c r="P686">
        <f t="shared" si="30"/>
        <v>7177.57</v>
      </c>
      <c r="Q686">
        <f t="shared" si="31"/>
        <v>0</v>
      </c>
      <c r="S686">
        <f>VLOOKUP(B:B,'11月奖金'!A:Q,17,0)</f>
        <v>7177.57</v>
      </c>
      <c r="T686">
        <f t="shared" si="32"/>
        <v>0</v>
      </c>
    </row>
    <row r="687" spans="1:20" x14ac:dyDescent="0.2">
      <c r="A687">
        <v>686</v>
      </c>
      <c r="B687">
        <v>9000190</v>
      </c>
      <c r="C687" t="s">
        <v>291</v>
      </c>
      <c r="D687" t="s">
        <v>3218</v>
      </c>
      <c r="E687">
        <v>2.15</v>
      </c>
      <c r="F687">
        <v>100</v>
      </c>
      <c r="G687">
        <v>100</v>
      </c>
      <c r="H687">
        <v>100</v>
      </c>
      <c r="I687" s="6">
        <v>3647.74</v>
      </c>
      <c r="K687">
        <v>3359.6</v>
      </c>
      <c r="N687">
        <v>7007.34</v>
      </c>
      <c r="P687">
        <f t="shared" si="30"/>
        <v>3647.74</v>
      </c>
      <c r="Q687">
        <f t="shared" si="31"/>
        <v>0</v>
      </c>
      <c r="S687">
        <f>VLOOKUP(B:B,'11月奖金'!A:Q,17,0)</f>
        <v>7007.34</v>
      </c>
      <c r="T687">
        <f t="shared" si="32"/>
        <v>0</v>
      </c>
    </row>
    <row r="688" spans="1:20" x14ac:dyDescent="0.2">
      <c r="A688">
        <v>687</v>
      </c>
      <c r="B688">
        <v>9000496</v>
      </c>
      <c r="C688" t="s">
        <v>872</v>
      </c>
      <c r="D688" t="s">
        <v>3176</v>
      </c>
      <c r="E688">
        <v>3.05</v>
      </c>
      <c r="F688">
        <v>100</v>
      </c>
      <c r="G688">
        <v>100</v>
      </c>
      <c r="H688">
        <v>100</v>
      </c>
      <c r="I688" s="6">
        <v>5174.7</v>
      </c>
      <c r="N688">
        <v>5174.7</v>
      </c>
      <c r="P688">
        <f t="shared" si="30"/>
        <v>5174.7</v>
      </c>
      <c r="Q688">
        <f t="shared" si="31"/>
        <v>0</v>
      </c>
      <c r="S688">
        <f>VLOOKUP(B:B,'11月奖金'!A:Q,17,0)</f>
        <v>5174.7</v>
      </c>
      <c r="T688">
        <f t="shared" si="32"/>
        <v>0</v>
      </c>
    </row>
    <row r="689" spans="1:20" x14ac:dyDescent="0.2">
      <c r="A689">
        <v>688</v>
      </c>
      <c r="B689">
        <v>9000497</v>
      </c>
      <c r="C689" t="s">
        <v>875</v>
      </c>
      <c r="D689" t="s">
        <v>3716</v>
      </c>
      <c r="E689">
        <v>3.6</v>
      </c>
      <c r="F689">
        <v>100</v>
      </c>
      <c r="G689">
        <v>100</v>
      </c>
      <c r="H689">
        <v>100</v>
      </c>
      <c r="I689" s="6">
        <v>6107.85</v>
      </c>
      <c r="N689">
        <v>6107.85</v>
      </c>
      <c r="P689">
        <f t="shared" si="30"/>
        <v>6107.85</v>
      </c>
      <c r="Q689">
        <f t="shared" si="31"/>
        <v>0</v>
      </c>
      <c r="S689">
        <f>VLOOKUP(B:B,'11月奖金'!A:Q,17,0)</f>
        <v>6107.85</v>
      </c>
      <c r="T689">
        <f t="shared" si="32"/>
        <v>0</v>
      </c>
    </row>
    <row r="690" spans="1:20" x14ac:dyDescent="0.2">
      <c r="A690">
        <v>689</v>
      </c>
      <c r="B690">
        <v>9000498</v>
      </c>
      <c r="C690" t="s">
        <v>877</v>
      </c>
      <c r="D690" t="s">
        <v>3218</v>
      </c>
      <c r="E690">
        <v>2.15</v>
      </c>
      <c r="F690">
        <v>100</v>
      </c>
      <c r="G690">
        <v>100</v>
      </c>
      <c r="H690">
        <v>100</v>
      </c>
      <c r="I690" s="6">
        <v>3647.74</v>
      </c>
      <c r="N690">
        <v>3647.74</v>
      </c>
      <c r="P690">
        <f t="shared" si="30"/>
        <v>3647.74</v>
      </c>
      <c r="Q690">
        <f t="shared" si="31"/>
        <v>0</v>
      </c>
      <c r="S690">
        <f>VLOOKUP(B:B,'11月奖金'!A:Q,17,0)</f>
        <v>3647.74</v>
      </c>
      <c r="T690">
        <f t="shared" si="32"/>
        <v>0</v>
      </c>
    </row>
    <row r="691" spans="1:20" x14ac:dyDescent="0.2">
      <c r="A691">
        <v>690</v>
      </c>
      <c r="B691">
        <v>9000500</v>
      </c>
      <c r="C691" t="s">
        <v>883</v>
      </c>
      <c r="D691" t="s">
        <v>3218</v>
      </c>
      <c r="E691">
        <v>2.15</v>
      </c>
      <c r="F691">
        <v>100</v>
      </c>
      <c r="G691">
        <v>100</v>
      </c>
      <c r="H691">
        <v>100</v>
      </c>
      <c r="I691" s="6">
        <v>3647.74</v>
      </c>
      <c r="N691">
        <v>3647.74</v>
      </c>
      <c r="P691">
        <f t="shared" si="30"/>
        <v>3647.74</v>
      </c>
      <c r="Q691">
        <f t="shared" si="31"/>
        <v>0</v>
      </c>
      <c r="S691">
        <f>VLOOKUP(B:B,'11月奖金'!A:Q,17,0)</f>
        <v>3647.74</v>
      </c>
      <c r="T691">
        <f t="shared" si="32"/>
        <v>0</v>
      </c>
    </row>
    <row r="692" spans="1:20" x14ac:dyDescent="0.2">
      <c r="A692">
        <v>691</v>
      </c>
      <c r="B692">
        <v>9000501</v>
      </c>
      <c r="C692" t="s">
        <v>886</v>
      </c>
      <c r="D692" t="s">
        <v>3716</v>
      </c>
      <c r="E692">
        <v>3.6</v>
      </c>
      <c r="F692">
        <v>100</v>
      </c>
      <c r="G692">
        <v>100</v>
      </c>
      <c r="H692">
        <v>100</v>
      </c>
      <c r="I692" s="6">
        <v>6107.85</v>
      </c>
      <c r="N692">
        <v>6107.85</v>
      </c>
      <c r="P692">
        <f t="shared" si="30"/>
        <v>6107.85</v>
      </c>
      <c r="Q692">
        <f t="shared" si="31"/>
        <v>0</v>
      </c>
      <c r="S692">
        <f>VLOOKUP(B:B,'11月奖金'!A:Q,17,0)</f>
        <v>6107.85</v>
      </c>
      <c r="T692">
        <f t="shared" si="32"/>
        <v>0</v>
      </c>
    </row>
    <row r="693" spans="1:20" x14ac:dyDescent="0.2">
      <c r="A693">
        <v>692</v>
      </c>
      <c r="B693">
        <v>9000502</v>
      </c>
      <c r="C693" t="s">
        <v>889</v>
      </c>
      <c r="D693" t="s">
        <v>3176</v>
      </c>
      <c r="E693">
        <v>3.05</v>
      </c>
      <c r="F693">
        <v>100</v>
      </c>
      <c r="G693">
        <v>100</v>
      </c>
      <c r="H693">
        <v>100</v>
      </c>
      <c r="I693" s="6">
        <v>5174.7</v>
      </c>
      <c r="N693">
        <v>5174.7</v>
      </c>
      <c r="P693">
        <f t="shared" si="30"/>
        <v>5174.7</v>
      </c>
      <c r="Q693">
        <f t="shared" si="31"/>
        <v>0</v>
      </c>
      <c r="S693">
        <f>VLOOKUP(B:B,'11月奖金'!A:Q,17,0)</f>
        <v>5174.7</v>
      </c>
      <c r="T693">
        <f t="shared" si="32"/>
        <v>0</v>
      </c>
    </row>
    <row r="694" spans="1:20" x14ac:dyDescent="0.2">
      <c r="A694">
        <v>693</v>
      </c>
      <c r="B694">
        <v>9000503</v>
      </c>
      <c r="C694" t="s">
        <v>892</v>
      </c>
      <c r="D694" t="s">
        <v>3716</v>
      </c>
      <c r="E694">
        <v>3.6</v>
      </c>
      <c r="F694">
        <v>100</v>
      </c>
      <c r="G694">
        <v>100</v>
      </c>
      <c r="H694">
        <v>100</v>
      </c>
      <c r="I694" s="6">
        <v>6107.85</v>
      </c>
      <c r="N694">
        <v>6107.85</v>
      </c>
      <c r="P694">
        <f t="shared" si="30"/>
        <v>6107.85</v>
      </c>
      <c r="Q694">
        <f t="shared" si="31"/>
        <v>0</v>
      </c>
      <c r="S694">
        <f>VLOOKUP(B:B,'11月奖金'!A:Q,17,0)</f>
        <v>6107.85</v>
      </c>
      <c r="T694">
        <f t="shared" si="32"/>
        <v>0</v>
      </c>
    </row>
    <row r="695" spans="1:20" x14ac:dyDescent="0.2">
      <c r="A695">
        <v>694</v>
      </c>
      <c r="B695">
        <v>9000504</v>
      </c>
      <c r="C695" t="s">
        <v>895</v>
      </c>
      <c r="D695" t="s">
        <v>3716</v>
      </c>
      <c r="E695">
        <v>3.6</v>
      </c>
      <c r="F695">
        <v>100</v>
      </c>
      <c r="G695">
        <v>100</v>
      </c>
      <c r="H695">
        <v>100</v>
      </c>
      <c r="I695" s="6">
        <v>6107.85</v>
      </c>
      <c r="N695">
        <v>6107.85</v>
      </c>
      <c r="P695">
        <f t="shared" si="30"/>
        <v>6107.85</v>
      </c>
      <c r="Q695">
        <f t="shared" si="31"/>
        <v>0</v>
      </c>
      <c r="S695">
        <f>VLOOKUP(B:B,'11月奖金'!A:Q,17,0)</f>
        <v>6107.85</v>
      </c>
      <c r="T695">
        <f t="shared" si="32"/>
        <v>0</v>
      </c>
    </row>
    <row r="696" spans="1:20" x14ac:dyDescent="0.2">
      <c r="A696">
        <v>695</v>
      </c>
      <c r="B696">
        <v>9000505</v>
      </c>
      <c r="C696" t="s">
        <v>898</v>
      </c>
      <c r="D696" t="s">
        <v>3612</v>
      </c>
      <c r="E696">
        <v>4.5</v>
      </c>
      <c r="F696">
        <v>100</v>
      </c>
      <c r="G696">
        <v>100</v>
      </c>
      <c r="H696">
        <v>100</v>
      </c>
      <c r="I696" s="6">
        <v>7634.81</v>
      </c>
      <c r="N696">
        <v>7634.81</v>
      </c>
      <c r="P696">
        <f t="shared" si="30"/>
        <v>7634.81</v>
      </c>
      <c r="Q696">
        <f t="shared" si="31"/>
        <v>0</v>
      </c>
      <c r="S696">
        <f>VLOOKUP(B:B,'11月奖金'!A:Q,17,0)</f>
        <v>7634.81</v>
      </c>
      <c r="T696">
        <f t="shared" si="32"/>
        <v>0</v>
      </c>
    </row>
    <row r="697" spans="1:20" x14ac:dyDescent="0.2">
      <c r="A697">
        <v>696</v>
      </c>
      <c r="B697">
        <v>9000506</v>
      </c>
      <c r="C697" t="s">
        <v>901</v>
      </c>
      <c r="D697" t="s">
        <v>3218</v>
      </c>
      <c r="E697">
        <v>2.15</v>
      </c>
      <c r="F697">
        <v>100</v>
      </c>
      <c r="G697">
        <v>100</v>
      </c>
      <c r="H697">
        <v>100</v>
      </c>
      <c r="I697" s="6">
        <v>3647.74</v>
      </c>
      <c r="N697">
        <v>3647.74</v>
      </c>
      <c r="P697">
        <f t="shared" si="30"/>
        <v>3647.74</v>
      </c>
      <c r="Q697">
        <f t="shared" si="31"/>
        <v>0</v>
      </c>
      <c r="S697">
        <f>VLOOKUP(B:B,'11月奖金'!A:Q,17,0)</f>
        <v>3647.74</v>
      </c>
      <c r="T697">
        <f t="shared" si="32"/>
        <v>0</v>
      </c>
    </row>
    <row r="698" spans="1:20" x14ac:dyDescent="0.2">
      <c r="A698">
        <v>697</v>
      </c>
      <c r="B698">
        <v>9000507</v>
      </c>
      <c r="C698" t="s">
        <v>904</v>
      </c>
      <c r="D698" t="s">
        <v>3612</v>
      </c>
      <c r="E698">
        <v>4.5</v>
      </c>
      <c r="F698">
        <v>100</v>
      </c>
      <c r="G698">
        <v>100</v>
      </c>
      <c r="H698">
        <v>100</v>
      </c>
      <c r="I698" s="6">
        <v>7634.81</v>
      </c>
      <c r="N698">
        <v>7634.81</v>
      </c>
      <c r="P698">
        <f t="shared" si="30"/>
        <v>7634.81</v>
      </c>
      <c r="Q698">
        <f t="shared" si="31"/>
        <v>0</v>
      </c>
      <c r="S698">
        <f>VLOOKUP(B:B,'11月奖金'!A:Q,17,0)</f>
        <v>7634.81</v>
      </c>
      <c r="T698">
        <f t="shared" si="32"/>
        <v>0</v>
      </c>
    </row>
    <row r="699" spans="1:20" x14ac:dyDescent="0.2">
      <c r="A699">
        <v>698</v>
      </c>
      <c r="B699">
        <v>9000508</v>
      </c>
      <c r="C699" t="s">
        <v>907</v>
      </c>
      <c r="D699" t="s">
        <v>7687</v>
      </c>
      <c r="E699">
        <v>1</v>
      </c>
      <c r="F699">
        <v>100</v>
      </c>
      <c r="G699">
        <v>100</v>
      </c>
      <c r="H699">
        <v>100</v>
      </c>
      <c r="I699" s="6">
        <v>1696.62</v>
      </c>
      <c r="N699">
        <v>1696.62</v>
      </c>
      <c r="P699">
        <f t="shared" si="30"/>
        <v>1696.62</v>
      </c>
      <c r="Q699">
        <f t="shared" si="31"/>
        <v>0</v>
      </c>
      <c r="S699">
        <f>VLOOKUP(B:B,'11月奖金'!A:Q,17,0)</f>
        <v>1696.62</v>
      </c>
      <c r="T699">
        <f t="shared" si="32"/>
        <v>0</v>
      </c>
    </row>
    <row r="700" spans="1:20" x14ac:dyDescent="0.2">
      <c r="A700">
        <v>699</v>
      </c>
      <c r="B700">
        <v>9000509</v>
      </c>
      <c r="C700" t="s">
        <v>910</v>
      </c>
      <c r="D700" t="s">
        <v>3218</v>
      </c>
      <c r="E700">
        <v>2.15</v>
      </c>
      <c r="F700">
        <v>100</v>
      </c>
      <c r="G700">
        <v>100</v>
      </c>
      <c r="H700">
        <v>100</v>
      </c>
      <c r="I700" s="6">
        <v>3647.74</v>
      </c>
      <c r="N700">
        <v>3647.74</v>
      </c>
      <c r="P700">
        <f t="shared" si="30"/>
        <v>3647.74</v>
      </c>
      <c r="Q700">
        <f t="shared" si="31"/>
        <v>0</v>
      </c>
      <c r="S700">
        <f>VLOOKUP(B:B,'11月奖金'!A:Q,17,0)</f>
        <v>3647.74</v>
      </c>
      <c r="T700">
        <f t="shared" si="32"/>
        <v>0</v>
      </c>
    </row>
    <row r="701" spans="1:20" x14ac:dyDescent="0.2">
      <c r="A701">
        <v>700</v>
      </c>
      <c r="B701">
        <v>9000510</v>
      </c>
      <c r="C701" t="s">
        <v>913</v>
      </c>
      <c r="D701" t="s">
        <v>3218</v>
      </c>
      <c r="E701">
        <v>2.15</v>
      </c>
      <c r="F701">
        <v>100</v>
      </c>
      <c r="G701">
        <v>100</v>
      </c>
      <c r="H701">
        <v>100</v>
      </c>
      <c r="I701" s="6">
        <v>3647.74</v>
      </c>
      <c r="N701">
        <v>3647.74</v>
      </c>
      <c r="P701">
        <f t="shared" si="30"/>
        <v>3647.74</v>
      </c>
      <c r="Q701">
        <f t="shared" si="31"/>
        <v>0</v>
      </c>
      <c r="S701">
        <f>VLOOKUP(B:B,'11月奖金'!A:Q,17,0)</f>
        <v>3647.74</v>
      </c>
      <c r="T701">
        <f t="shared" si="32"/>
        <v>0</v>
      </c>
    </row>
    <row r="702" spans="1:20" x14ac:dyDescent="0.2">
      <c r="A702">
        <v>701</v>
      </c>
      <c r="B702">
        <v>9000511</v>
      </c>
      <c r="C702" t="s">
        <v>916</v>
      </c>
      <c r="D702" t="s">
        <v>3218</v>
      </c>
      <c r="E702">
        <v>2.15</v>
      </c>
      <c r="F702">
        <v>100</v>
      </c>
      <c r="G702">
        <v>100</v>
      </c>
      <c r="H702">
        <v>100</v>
      </c>
      <c r="I702" s="6">
        <v>3647.74</v>
      </c>
      <c r="N702">
        <v>3647.74</v>
      </c>
      <c r="P702">
        <f t="shared" si="30"/>
        <v>3647.74</v>
      </c>
      <c r="Q702">
        <f t="shared" si="31"/>
        <v>0</v>
      </c>
      <c r="S702">
        <f>VLOOKUP(B:B,'11月奖金'!A:Q,17,0)</f>
        <v>3647.74</v>
      </c>
      <c r="T702">
        <f t="shared" si="32"/>
        <v>0</v>
      </c>
    </row>
    <row r="703" spans="1:20" x14ac:dyDescent="0.2">
      <c r="A703">
        <v>702</v>
      </c>
      <c r="B703">
        <v>9000512</v>
      </c>
      <c r="C703" t="s">
        <v>919</v>
      </c>
      <c r="D703" t="s">
        <v>3218</v>
      </c>
      <c r="E703">
        <v>2.15</v>
      </c>
      <c r="F703">
        <v>100</v>
      </c>
      <c r="G703">
        <v>100</v>
      </c>
      <c r="H703">
        <v>100</v>
      </c>
      <c r="I703" s="6">
        <v>3647.74</v>
      </c>
      <c r="L703">
        <v>1744.57</v>
      </c>
      <c r="N703">
        <v>1903.17</v>
      </c>
      <c r="P703">
        <f t="shared" si="30"/>
        <v>3647.74</v>
      </c>
      <c r="Q703">
        <f t="shared" si="31"/>
        <v>0</v>
      </c>
      <c r="S703">
        <f>VLOOKUP(B:B,'11月奖金'!A:Q,17,0)</f>
        <v>1903.1699999999998</v>
      </c>
      <c r="T703">
        <f t="shared" si="32"/>
        <v>0</v>
      </c>
    </row>
    <row r="704" spans="1:20" x14ac:dyDescent="0.2">
      <c r="A704">
        <v>703</v>
      </c>
      <c r="B704">
        <v>9000552</v>
      </c>
      <c r="C704" t="s">
        <v>1034</v>
      </c>
      <c r="D704" t="s">
        <v>3176</v>
      </c>
      <c r="E704">
        <v>3.05</v>
      </c>
      <c r="F704">
        <v>100</v>
      </c>
      <c r="G704">
        <v>100</v>
      </c>
      <c r="H704">
        <v>100</v>
      </c>
      <c r="I704" s="6">
        <v>5174.7</v>
      </c>
      <c r="N704">
        <v>5174.7</v>
      </c>
      <c r="P704">
        <f t="shared" si="30"/>
        <v>5174.7</v>
      </c>
      <c r="Q704">
        <f t="shared" si="31"/>
        <v>0</v>
      </c>
      <c r="S704">
        <f>VLOOKUP(B:B,'11月奖金'!A:Q,17,0)</f>
        <v>5174.7</v>
      </c>
      <c r="T704">
        <f t="shared" si="32"/>
        <v>0</v>
      </c>
    </row>
    <row r="705" spans="1:20" x14ac:dyDescent="0.2">
      <c r="A705">
        <v>704</v>
      </c>
      <c r="B705">
        <v>9000553</v>
      </c>
      <c r="C705" t="s">
        <v>1037</v>
      </c>
      <c r="D705" t="s">
        <v>3222</v>
      </c>
      <c r="E705">
        <v>1.65</v>
      </c>
      <c r="F705">
        <v>100</v>
      </c>
      <c r="G705">
        <v>100</v>
      </c>
      <c r="H705">
        <v>100</v>
      </c>
      <c r="I705" s="6">
        <v>2799.43</v>
      </c>
      <c r="N705">
        <v>2799.43</v>
      </c>
      <c r="P705">
        <f t="shared" si="30"/>
        <v>2799.43</v>
      </c>
      <c r="Q705">
        <f t="shared" si="31"/>
        <v>0</v>
      </c>
      <c r="S705">
        <f>VLOOKUP(B:B,'11月奖金'!A:Q,17,0)</f>
        <v>2799.43</v>
      </c>
      <c r="T705">
        <f t="shared" si="32"/>
        <v>0</v>
      </c>
    </row>
    <row r="706" spans="1:20" x14ac:dyDescent="0.2">
      <c r="A706">
        <v>705</v>
      </c>
      <c r="B706">
        <v>9000554</v>
      </c>
      <c r="C706" t="s">
        <v>1040</v>
      </c>
      <c r="D706" t="s">
        <v>3218</v>
      </c>
      <c r="E706">
        <v>2.15</v>
      </c>
      <c r="F706">
        <v>100</v>
      </c>
      <c r="G706">
        <v>100</v>
      </c>
      <c r="H706">
        <v>100</v>
      </c>
      <c r="I706" s="6">
        <v>3647.74</v>
      </c>
      <c r="N706">
        <v>3647.74</v>
      </c>
      <c r="P706">
        <f t="shared" si="30"/>
        <v>3647.74</v>
      </c>
      <c r="Q706">
        <f t="shared" si="31"/>
        <v>0</v>
      </c>
      <c r="S706">
        <f>VLOOKUP(B:B,'11月奖金'!A:Q,17,0)</f>
        <v>3647.74</v>
      </c>
      <c r="T706">
        <f t="shared" si="32"/>
        <v>0</v>
      </c>
    </row>
    <row r="707" spans="1:20" x14ac:dyDescent="0.2">
      <c r="A707">
        <v>706</v>
      </c>
      <c r="B707">
        <v>9000555</v>
      </c>
      <c r="C707" t="s">
        <v>1043</v>
      </c>
      <c r="D707" t="s">
        <v>3218</v>
      </c>
      <c r="E707">
        <v>2.15</v>
      </c>
      <c r="F707">
        <v>100</v>
      </c>
      <c r="G707">
        <v>100</v>
      </c>
      <c r="H707">
        <v>100</v>
      </c>
      <c r="I707" s="6">
        <v>3647.74</v>
      </c>
      <c r="N707">
        <v>3647.74</v>
      </c>
      <c r="P707">
        <f t="shared" ref="P707:P770" si="33">ROUND(I707,2)</f>
        <v>3647.74</v>
      </c>
      <c r="Q707">
        <f t="shared" ref="Q707:Q770" si="34">I707-P707</f>
        <v>0</v>
      </c>
      <c r="S707">
        <f>VLOOKUP(B:B,'11月奖金'!A:Q,17,0)</f>
        <v>3647.74</v>
      </c>
      <c r="T707">
        <f t="shared" ref="T707:T770" si="35">N707-S707</f>
        <v>0</v>
      </c>
    </row>
    <row r="708" spans="1:20" x14ac:dyDescent="0.2">
      <c r="A708">
        <v>707</v>
      </c>
      <c r="B708">
        <v>9000556</v>
      </c>
      <c r="C708" t="s">
        <v>1046</v>
      </c>
      <c r="D708" t="s">
        <v>3222</v>
      </c>
      <c r="E708">
        <v>1.65</v>
      </c>
      <c r="F708">
        <v>100</v>
      </c>
      <c r="G708">
        <v>100</v>
      </c>
      <c r="H708">
        <v>100</v>
      </c>
      <c r="I708" s="6">
        <v>2799.43</v>
      </c>
      <c r="L708">
        <v>1704</v>
      </c>
      <c r="N708">
        <v>1095.43</v>
      </c>
      <c r="P708">
        <f t="shared" si="33"/>
        <v>2799.43</v>
      </c>
      <c r="Q708">
        <f t="shared" si="34"/>
        <v>0</v>
      </c>
      <c r="S708">
        <f>VLOOKUP(B:B,'11月奖金'!A:Q,17,0)</f>
        <v>1095.4299999999998</v>
      </c>
      <c r="T708">
        <f t="shared" si="35"/>
        <v>0</v>
      </c>
    </row>
    <row r="709" spans="1:20" x14ac:dyDescent="0.2">
      <c r="A709">
        <v>708</v>
      </c>
      <c r="B709">
        <v>9000557</v>
      </c>
      <c r="C709" t="s">
        <v>622</v>
      </c>
      <c r="D709" t="s">
        <v>3716</v>
      </c>
      <c r="E709">
        <v>3.6</v>
      </c>
      <c r="F709">
        <v>100</v>
      </c>
      <c r="G709">
        <v>100</v>
      </c>
      <c r="H709">
        <v>100</v>
      </c>
      <c r="I709" s="6">
        <v>6107.85</v>
      </c>
      <c r="N709">
        <v>6107.85</v>
      </c>
      <c r="P709">
        <f t="shared" si="33"/>
        <v>6107.85</v>
      </c>
      <c r="Q709">
        <f t="shared" si="34"/>
        <v>0</v>
      </c>
      <c r="S709">
        <f>VLOOKUP(B:B,'11月奖金'!A:Q,17,0)</f>
        <v>6107.85</v>
      </c>
      <c r="T709">
        <f t="shared" si="35"/>
        <v>0</v>
      </c>
    </row>
    <row r="710" spans="1:20" x14ac:dyDescent="0.2">
      <c r="A710">
        <v>709</v>
      </c>
      <c r="B710">
        <v>9000558</v>
      </c>
      <c r="C710" t="s">
        <v>1050</v>
      </c>
      <c r="D710" t="s">
        <v>3223</v>
      </c>
      <c r="E710">
        <v>3.6</v>
      </c>
      <c r="F710">
        <v>100</v>
      </c>
      <c r="G710">
        <v>100</v>
      </c>
      <c r="H710">
        <v>100</v>
      </c>
      <c r="I710" s="6">
        <v>6107.85</v>
      </c>
      <c r="N710">
        <v>6107.85</v>
      </c>
      <c r="P710">
        <f t="shared" si="33"/>
        <v>6107.85</v>
      </c>
      <c r="Q710">
        <f t="shared" si="34"/>
        <v>0</v>
      </c>
      <c r="S710">
        <f>VLOOKUP(B:B,'11月奖金'!A:Q,17,0)</f>
        <v>6107.85</v>
      </c>
      <c r="T710">
        <f t="shared" si="35"/>
        <v>0</v>
      </c>
    </row>
    <row r="711" spans="1:20" x14ac:dyDescent="0.2">
      <c r="A711">
        <v>710</v>
      </c>
      <c r="B711">
        <v>9000559</v>
      </c>
      <c r="C711" t="s">
        <v>1053</v>
      </c>
      <c r="D711" t="s">
        <v>3716</v>
      </c>
      <c r="E711">
        <v>3.6</v>
      </c>
      <c r="F711">
        <v>100</v>
      </c>
      <c r="G711">
        <v>100</v>
      </c>
      <c r="H711">
        <v>100</v>
      </c>
      <c r="I711" s="6">
        <v>6107.85</v>
      </c>
      <c r="N711">
        <v>6107.85</v>
      </c>
      <c r="P711">
        <f t="shared" si="33"/>
        <v>6107.85</v>
      </c>
      <c r="Q711">
        <f t="shared" si="34"/>
        <v>0</v>
      </c>
      <c r="S711">
        <f>VLOOKUP(B:B,'11月奖金'!A:Q,17,0)</f>
        <v>6107.85</v>
      </c>
      <c r="T711">
        <f t="shared" si="35"/>
        <v>0</v>
      </c>
    </row>
    <row r="712" spans="1:20" x14ac:dyDescent="0.2">
      <c r="A712">
        <v>711</v>
      </c>
      <c r="B712">
        <v>9000569</v>
      </c>
      <c r="C712" t="s">
        <v>1083</v>
      </c>
      <c r="D712" t="s">
        <v>3176</v>
      </c>
      <c r="E712">
        <v>3.05</v>
      </c>
      <c r="F712">
        <v>100</v>
      </c>
      <c r="G712">
        <v>100</v>
      </c>
      <c r="H712">
        <v>100</v>
      </c>
      <c r="I712" s="6">
        <v>5174.7</v>
      </c>
      <c r="N712">
        <v>5174.7</v>
      </c>
      <c r="P712">
        <f t="shared" si="33"/>
        <v>5174.7</v>
      </c>
      <c r="Q712">
        <f t="shared" si="34"/>
        <v>0</v>
      </c>
      <c r="S712">
        <f>VLOOKUP(B:B,'11月奖金'!A:Q,17,0)</f>
        <v>5174.7</v>
      </c>
      <c r="T712">
        <f t="shared" si="35"/>
        <v>0</v>
      </c>
    </row>
    <row r="713" spans="1:20" x14ac:dyDescent="0.2">
      <c r="A713">
        <v>712</v>
      </c>
      <c r="B713">
        <v>9000600</v>
      </c>
      <c r="C713" t="s">
        <v>1170</v>
      </c>
      <c r="D713" t="s">
        <v>3222</v>
      </c>
      <c r="E713">
        <v>1.65</v>
      </c>
      <c r="F713">
        <v>100</v>
      </c>
      <c r="G713">
        <v>100</v>
      </c>
      <c r="H713">
        <v>100</v>
      </c>
      <c r="I713" s="6">
        <v>2799.43</v>
      </c>
      <c r="K713">
        <v>3500</v>
      </c>
      <c r="N713">
        <v>6299.43</v>
      </c>
      <c r="P713">
        <f t="shared" si="33"/>
        <v>2799.43</v>
      </c>
      <c r="Q713">
        <f t="shared" si="34"/>
        <v>0</v>
      </c>
      <c r="S713">
        <f>VLOOKUP(B:B,'11月奖金'!A:Q,17,0)</f>
        <v>6299.43</v>
      </c>
      <c r="T713">
        <f t="shared" si="35"/>
        <v>0</v>
      </c>
    </row>
    <row r="714" spans="1:20" x14ac:dyDescent="0.2">
      <c r="A714">
        <v>713</v>
      </c>
      <c r="B714">
        <v>9000601</v>
      </c>
      <c r="C714" t="s">
        <v>1173</v>
      </c>
      <c r="D714" t="s">
        <v>3222</v>
      </c>
      <c r="E714">
        <v>1.65</v>
      </c>
      <c r="F714">
        <v>100</v>
      </c>
      <c r="G714">
        <v>100</v>
      </c>
      <c r="H714">
        <v>100</v>
      </c>
      <c r="I714" s="6">
        <v>2799.43</v>
      </c>
      <c r="K714">
        <v>3500</v>
      </c>
      <c r="N714">
        <v>6299.43</v>
      </c>
      <c r="P714">
        <f t="shared" si="33"/>
        <v>2799.43</v>
      </c>
      <c r="Q714">
        <f t="shared" si="34"/>
        <v>0</v>
      </c>
      <c r="S714">
        <f>VLOOKUP(B:B,'11月奖金'!A:Q,17,0)</f>
        <v>6299.43</v>
      </c>
      <c r="T714">
        <f t="shared" si="35"/>
        <v>0</v>
      </c>
    </row>
    <row r="715" spans="1:20" x14ac:dyDescent="0.2">
      <c r="A715">
        <v>714</v>
      </c>
      <c r="B715">
        <v>9000602</v>
      </c>
      <c r="C715" t="s">
        <v>1176</v>
      </c>
      <c r="D715" t="s">
        <v>3222</v>
      </c>
      <c r="E715">
        <v>1.65</v>
      </c>
      <c r="F715">
        <v>100</v>
      </c>
      <c r="G715">
        <v>100</v>
      </c>
      <c r="H715">
        <v>100</v>
      </c>
      <c r="I715" s="6">
        <v>2799.43</v>
      </c>
      <c r="N715">
        <v>2799.43</v>
      </c>
      <c r="P715">
        <f t="shared" si="33"/>
        <v>2799.43</v>
      </c>
      <c r="Q715">
        <f t="shared" si="34"/>
        <v>0</v>
      </c>
      <c r="S715">
        <f>VLOOKUP(B:B,'11月奖金'!A:Q,17,0)</f>
        <v>2799.43</v>
      </c>
      <c r="T715">
        <f t="shared" si="35"/>
        <v>0</v>
      </c>
    </row>
    <row r="716" spans="1:20" x14ac:dyDescent="0.2">
      <c r="A716">
        <v>715</v>
      </c>
      <c r="B716">
        <v>9000664</v>
      </c>
      <c r="C716" t="s">
        <v>1358</v>
      </c>
      <c r="D716" t="s">
        <v>3218</v>
      </c>
      <c r="E716">
        <v>2.15</v>
      </c>
      <c r="F716">
        <v>100</v>
      </c>
      <c r="G716">
        <v>100</v>
      </c>
      <c r="H716">
        <v>100</v>
      </c>
      <c r="I716" s="6">
        <v>3647.74</v>
      </c>
      <c r="N716">
        <v>3647.74</v>
      </c>
      <c r="P716">
        <f t="shared" si="33"/>
        <v>3647.74</v>
      </c>
      <c r="Q716">
        <f t="shared" si="34"/>
        <v>0</v>
      </c>
      <c r="S716">
        <f>VLOOKUP(B:B,'11月奖金'!A:Q,17,0)</f>
        <v>3647.74</v>
      </c>
      <c r="T716">
        <f t="shared" si="35"/>
        <v>0</v>
      </c>
    </row>
    <row r="717" spans="1:20" x14ac:dyDescent="0.2">
      <c r="A717">
        <v>716</v>
      </c>
      <c r="B717">
        <v>9000665</v>
      </c>
      <c r="C717" t="s">
        <v>1361</v>
      </c>
      <c r="D717" t="s">
        <v>3222</v>
      </c>
      <c r="E717">
        <v>1.65</v>
      </c>
      <c r="F717">
        <v>100</v>
      </c>
      <c r="G717">
        <v>100</v>
      </c>
      <c r="H717">
        <v>100</v>
      </c>
      <c r="I717" s="6">
        <v>2799.43</v>
      </c>
      <c r="N717">
        <v>2799.43</v>
      </c>
      <c r="P717">
        <f t="shared" si="33"/>
        <v>2799.43</v>
      </c>
      <c r="Q717">
        <f t="shared" si="34"/>
        <v>0</v>
      </c>
      <c r="S717">
        <f>VLOOKUP(B:B,'11月奖金'!A:Q,17,0)</f>
        <v>2799.43</v>
      </c>
      <c r="T717">
        <f t="shared" si="35"/>
        <v>0</v>
      </c>
    </row>
    <row r="718" spans="1:20" x14ac:dyDescent="0.2">
      <c r="A718">
        <v>717</v>
      </c>
      <c r="B718">
        <v>9000666</v>
      </c>
      <c r="C718" t="s">
        <v>1364</v>
      </c>
      <c r="D718" t="s">
        <v>3222</v>
      </c>
      <c r="E718">
        <v>1.65</v>
      </c>
      <c r="F718">
        <v>100</v>
      </c>
      <c r="G718">
        <v>100</v>
      </c>
      <c r="H718">
        <v>100</v>
      </c>
      <c r="I718" s="6">
        <v>2799.43</v>
      </c>
      <c r="N718">
        <v>2799.43</v>
      </c>
      <c r="P718">
        <f t="shared" si="33"/>
        <v>2799.43</v>
      </c>
      <c r="Q718">
        <f t="shared" si="34"/>
        <v>0</v>
      </c>
      <c r="S718">
        <f>VLOOKUP(B:B,'11月奖金'!A:Q,17,0)</f>
        <v>2799.43</v>
      </c>
      <c r="T718">
        <f t="shared" si="35"/>
        <v>0</v>
      </c>
    </row>
    <row r="719" spans="1:20" x14ac:dyDescent="0.2">
      <c r="A719">
        <v>718</v>
      </c>
      <c r="B719">
        <v>9000667</v>
      </c>
      <c r="C719" t="s">
        <v>1367</v>
      </c>
      <c r="D719" t="s">
        <v>3218</v>
      </c>
      <c r="E719">
        <v>2.15</v>
      </c>
      <c r="F719">
        <v>100</v>
      </c>
      <c r="G719">
        <v>100</v>
      </c>
      <c r="H719">
        <v>100</v>
      </c>
      <c r="I719" s="6">
        <v>3647.74</v>
      </c>
      <c r="L719">
        <v>3647.7409460382851</v>
      </c>
      <c r="N719">
        <v>0</v>
      </c>
      <c r="P719">
        <f t="shared" si="33"/>
        <v>3647.74</v>
      </c>
      <c r="Q719">
        <f t="shared" si="34"/>
        <v>0</v>
      </c>
      <c r="S719">
        <f>VLOOKUP(B:B,'11月奖金'!A:Q,17,0)</f>
        <v>0</v>
      </c>
      <c r="T719">
        <f t="shared" si="35"/>
        <v>0</v>
      </c>
    </row>
    <row r="720" spans="1:20" x14ac:dyDescent="0.2">
      <c r="A720">
        <v>719</v>
      </c>
      <c r="B720">
        <v>9001216</v>
      </c>
      <c r="C720" t="s">
        <v>7840</v>
      </c>
      <c r="D720" t="s">
        <v>3612</v>
      </c>
      <c r="E720">
        <v>4.5</v>
      </c>
      <c r="F720">
        <v>100</v>
      </c>
      <c r="G720">
        <v>100</v>
      </c>
      <c r="H720">
        <v>100</v>
      </c>
      <c r="I720" s="6">
        <v>7634.81</v>
      </c>
      <c r="N720">
        <v>7634.81</v>
      </c>
      <c r="P720">
        <f t="shared" si="33"/>
        <v>7634.81</v>
      </c>
      <c r="Q720">
        <f t="shared" si="34"/>
        <v>0</v>
      </c>
      <c r="S720">
        <f>VLOOKUP(B:B,'11月奖金'!A:Q,17,0)</f>
        <v>7634.81</v>
      </c>
      <c r="T720">
        <f t="shared" si="35"/>
        <v>0</v>
      </c>
    </row>
    <row r="721" spans="1:20" x14ac:dyDescent="0.2">
      <c r="A721">
        <v>720</v>
      </c>
      <c r="B721">
        <v>9001215</v>
      </c>
      <c r="C721" t="s">
        <v>7266</v>
      </c>
      <c r="D721" t="s">
        <v>3612</v>
      </c>
      <c r="E721">
        <v>4.5</v>
      </c>
      <c r="F721">
        <v>100</v>
      </c>
      <c r="G721">
        <v>100</v>
      </c>
      <c r="H721">
        <v>100</v>
      </c>
      <c r="I721" s="6">
        <v>7634.81</v>
      </c>
      <c r="N721">
        <v>7634.81</v>
      </c>
      <c r="P721">
        <f t="shared" si="33"/>
        <v>7634.81</v>
      </c>
      <c r="Q721">
        <f t="shared" si="34"/>
        <v>0</v>
      </c>
      <c r="S721">
        <f>VLOOKUP(B:B,'11月奖金'!A:Q,17,0)</f>
        <v>7634.81</v>
      </c>
      <c r="T721">
        <f t="shared" si="35"/>
        <v>0</v>
      </c>
    </row>
    <row r="722" spans="1:20" x14ac:dyDescent="0.2">
      <c r="A722">
        <v>721</v>
      </c>
      <c r="B722">
        <v>9000724</v>
      </c>
      <c r="C722" t="s">
        <v>1531</v>
      </c>
      <c r="D722" t="s">
        <v>3222</v>
      </c>
      <c r="E722">
        <v>1.65</v>
      </c>
      <c r="F722">
        <v>100</v>
      </c>
      <c r="G722">
        <v>100</v>
      </c>
      <c r="H722">
        <v>100</v>
      </c>
      <c r="I722" s="6">
        <v>2799.43</v>
      </c>
      <c r="N722">
        <v>2799.43</v>
      </c>
      <c r="P722">
        <f t="shared" si="33"/>
        <v>2799.43</v>
      </c>
      <c r="Q722">
        <f t="shared" si="34"/>
        <v>0</v>
      </c>
      <c r="S722">
        <f>VLOOKUP(B:B,'11月奖金'!A:Q,17,0)</f>
        <v>2799.43</v>
      </c>
      <c r="T722">
        <f t="shared" si="35"/>
        <v>0</v>
      </c>
    </row>
    <row r="723" spans="1:20" x14ac:dyDescent="0.2">
      <c r="A723">
        <v>722</v>
      </c>
      <c r="B723">
        <v>9001242</v>
      </c>
      <c r="C723" t="s">
        <v>7759</v>
      </c>
      <c r="D723" t="s">
        <v>3222</v>
      </c>
      <c r="E723">
        <v>1.651</v>
      </c>
      <c r="F723">
        <v>100</v>
      </c>
      <c r="G723">
        <v>100</v>
      </c>
      <c r="H723">
        <v>100</v>
      </c>
      <c r="I723" s="6">
        <v>2801.1</v>
      </c>
      <c r="K723">
        <v>3500</v>
      </c>
      <c r="N723">
        <v>6301.1</v>
      </c>
      <c r="P723">
        <f t="shared" si="33"/>
        <v>2801.1</v>
      </c>
      <c r="Q723">
        <f t="shared" si="34"/>
        <v>0</v>
      </c>
      <c r="S723">
        <f>VLOOKUP(B:B,'11月奖金'!A:Q,17,0)</f>
        <v>6301.1</v>
      </c>
      <c r="T723">
        <f t="shared" si="35"/>
        <v>0</v>
      </c>
    </row>
    <row r="724" spans="1:20" x14ac:dyDescent="0.2">
      <c r="A724">
        <v>723</v>
      </c>
      <c r="B724">
        <v>9001274</v>
      </c>
      <c r="C724" t="s">
        <v>8154</v>
      </c>
      <c r="D724" t="s">
        <v>5513</v>
      </c>
      <c r="E724">
        <v>1</v>
      </c>
      <c r="F724">
        <v>100</v>
      </c>
      <c r="G724">
        <v>100</v>
      </c>
      <c r="H724">
        <v>100</v>
      </c>
      <c r="I724" s="6">
        <v>1696.62</v>
      </c>
      <c r="N724">
        <v>1696.62</v>
      </c>
      <c r="P724">
        <f t="shared" si="33"/>
        <v>1696.62</v>
      </c>
      <c r="Q724">
        <f t="shared" si="34"/>
        <v>0</v>
      </c>
      <c r="S724">
        <f>VLOOKUP(B:B,'11月奖金'!A:Q,17,0)</f>
        <v>1696.62</v>
      </c>
      <c r="T724">
        <f t="shared" si="35"/>
        <v>0</v>
      </c>
    </row>
    <row r="725" spans="1:20" x14ac:dyDescent="0.2">
      <c r="A725">
        <v>724</v>
      </c>
      <c r="B725">
        <v>9000129</v>
      </c>
      <c r="C725" t="s">
        <v>2639</v>
      </c>
      <c r="D725" t="s">
        <v>3239</v>
      </c>
      <c r="F725">
        <v>98.91</v>
      </c>
      <c r="G725">
        <v>99.04</v>
      </c>
      <c r="H725">
        <v>98.23</v>
      </c>
      <c r="I725" s="6">
        <v>8905.7099999999991</v>
      </c>
      <c r="N725">
        <v>8905.7099999999991</v>
      </c>
      <c r="P725">
        <f t="shared" si="33"/>
        <v>8905.7099999999991</v>
      </c>
      <c r="Q725">
        <f t="shared" si="34"/>
        <v>0</v>
      </c>
      <c r="S725">
        <f>VLOOKUP(B:B,'11月奖金'!A:Q,17,0)</f>
        <v>8905.7099999999991</v>
      </c>
      <c r="T725">
        <f t="shared" si="35"/>
        <v>0</v>
      </c>
    </row>
    <row r="726" spans="1:20" x14ac:dyDescent="0.2">
      <c r="A726">
        <v>725</v>
      </c>
      <c r="B726">
        <v>9000130</v>
      </c>
      <c r="C726" t="s">
        <v>2642</v>
      </c>
      <c r="D726" t="s">
        <v>3167</v>
      </c>
      <c r="F726">
        <v>98.91</v>
      </c>
      <c r="G726">
        <v>100</v>
      </c>
      <c r="H726">
        <v>98.52</v>
      </c>
      <c r="I726" s="6">
        <v>8931.82</v>
      </c>
      <c r="N726">
        <v>8931.82</v>
      </c>
      <c r="P726">
        <f t="shared" si="33"/>
        <v>8931.82</v>
      </c>
      <c r="Q726">
        <f t="shared" si="34"/>
        <v>0</v>
      </c>
      <c r="S726">
        <f>VLOOKUP(B:B,'11月奖金'!A:Q,17,0)</f>
        <v>8931.82</v>
      </c>
      <c r="T726">
        <f t="shared" si="35"/>
        <v>0</v>
      </c>
    </row>
    <row r="727" spans="1:20" x14ac:dyDescent="0.2">
      <c r="A727">
        <v>726</v>
      </c>
      <c r="B727">
        <v>9000132</v>
      </c>
      <c r="C727" t="s">
        <v>120</v>
      </c>
      <c r="D727" t="s">
        <v>3167</v>
      </c>
      <c r="F727">
        <v>98.91</v>
      </c>
      <c r="G727">
        <v>100</v>
      </c>
      <c r="H727">
        <v>98.52</v>
      </c>
      <c r="I727" s="6">
        <v>8931.82</v>
      </c>
      <c r="N727">
        <v>8931.82</v>
      </c>
      <c r="P727">
        <f t="shared" si="33"/>
        <v>8931.82</v>
      </c>
      <c r="Q727">
        <f t="shared" si="34"/>
        <v>0</v>
      </c>
      <c r="S727">
        <f>VLOOKUP(B:B,'11月奖金'!A:Q,17,0)</f>
        <v>8931.82</v>
      </c>
      <c r="T727">
        <f t="shared" si="35"/>
        <v>0</v>
      </c>
    </row>
    <row r="728" spans="1:20" x14ac:dyDescent="0.2">
      <c r="A728">
        <v>727</v>
      </c>
      <c r="B728">
        <v>9000131</v>
      </c>
      <c r="C728" t="s">
        <v>2645</v>
      </c>
      <c r="D728" t="s">
        <v>3167</v>
      </c>
      <c r="F728">
        <v>98.91</v>
      </c>
      <c r="G728">
        <v>99.57</v>
      </c>
      <c r="H728">
        <v>98.39</v>
      </c>
      <c r="I728" s="6">
        <v>8920.1299999999992</v>
      </c>
      <c r="N728">
        <v>8920.1299999999992</v>
      </c>
      <c r="P728">
        <f t="shared" si="33"/>
        <v>8920.1299999999992</v>
      </c>
      <c r="Q728">
        <f t="shared" si="34"/>
        <v>0</v>
      </c>
      <c r="S728">
        <f>VLOOKUP(B:B,'11月奖金'!A:Q,17,0)</f>
        <v>8920.1299999999992</v>
      </c>
      <c r="T728">
        <f t="shared" si="35"/>
        <v>0</v>
      </c>
    </row>
    <row r="729" spans="1:20" x14ac:dyDescent="0.2">
      <c r="A729">
        <v>728</v>
      </c>
      <c r="B729">
        <v>9000369</v>
      </c>
      <c r="C729" t="s">
        <v>673</v>
      </c>
      <c r="D729" t="s">
        <v>3167</v>
      </c>
      <c r="F729">
        <v>98.91</v>
      </c>
      <c r="G729">
        <v>100</v>
      </c>
      <c r="H729">
        <v>98.52</v>
      </c>
      <c r="I729" s="6">
        <v>8931.82</v>
      </c>
      <c r="N729">
        <v>8931.82</v>
      </c>
      <c r="P729">
        <f t="shared" si="33"/>
        <v>8931.82</v>
      </c>
      <c r="Q729">
        <f t="shared" si="34"/>
        <v>0</v>
      </c>
      <c r="S729">
        <f>VLOOKUP(B:B,'11月奖金'!A:Q,17,0)</f>
        <v>8931.82</v>
      </c>
      <c r="T729">
        <f t="shared" si="35"/>
        <v>0</v>
      </c>
    </row>
    <row r="730" spans="1:20" x14ac:dyDescent="0.2">
      <c r="A730">
        <v>729</v>
      </c>
      <c r="B730">
        <v>9000363</v>
      </c>
      <c r="C730" t="s">
        <v>667</v>
      </c>
      <c r="D730" t="s">
        <v>3217</v>
      </c>
      <c r="E730">
        <v>4.5</v>
      </c>
      <c r="F730">
        <v>100</v>
      </c>
      <c r="G730">
        <v>100</v>
      </c>
      <c r="H730">
        <v>100</v>
      </c>
      <c r="I730" s="6">
        <v>7425</v>
      </c>
      <c r="N730">
        <v>7425</v>
      </c>
      <c r="P730">
        <f t="shared" si="33"/>
        <v>7425</v>
      </c>
      <c r="Q730">
        <f t="shared" si="34"/>
        <v>0</v>
      </c>
      <c r="S730">
        <f>VLOOKUP(B:B,'11月奖金'!A:Q,17,0)</f>
        <v>7425</v>
      </c>
      <c r="T730">
        <f t="shared" si="35"/>
        <v>0</v>
      </c>
    </row>
    <row r="731" spans="1:20" x14ac:dyDescent="0.2">
      <c r="A731">
        <v>730</v>
      </c>
      <c r="B731">
        <v>9000364</v>
      </c>
      <c r="C731" t="s">
        <v>2564</v>
      </c>
      <c r="D731" t="s">
        <v>3217</v>
      </c>
      <c r="E731">
        <v>3.6</v>
      </c>
      <c r="F731">
        <v>100</v>
      </c>
      <c r="G731">
        <v>100</v>
      </c>
      <c r="H731">
        <v>100</v>
      </c>
      <c r="I731" s="6">
        <v>7425</v>
      </c>
      <c r="L731">
        <v>200</v>
      </c>
      <c r="N731">
        <v>7225</v>
      </c>
      <c r="P731">
        <f t="shared" si="33"/>
        <v>7425</v>
      </c>
      <c r="Q731">
        <f t="shared" si="34"/>
        <v>0</v>
      </c>
      <c r="S731">
        <f>VLOOKUP(B:B,'11月奖金'!A:Q,17,0)</f>
        <v>7225</v>
      </c>
      <c r="T731">
        <f t="shared" si="35"/>
        <v>0</v>
      </c>
    </row>
    <row r="732" spans="1:20" x14ac:dyDescent="0.2">
      <c r="A732">
        <v>731</v>
      </c>
      <c r="B732">
        <v>9000389</v>
      </c>
      <c r="C732" t="s">
        <v>685</v>
      </c>
      <c r="D732" t="s">
        <v>3217</v>
      </c>
      <c r="E732">
        <v>4.5</v>
      </c>
      <c r="F732">
        <v>100</v>
      </c>
      <c r="G732">
        <v>100</v>
      </c>
      <c r="H732">
        <v>100</v>
      </c>
      <c r="I732" s="6">
        <v>7425</v>
      </c>
      <c r="N732">
        <v>7425</v>
      </c>
      <c r="P732">
        <f t="shared" si="33"/>
        <v>7425</v>
      </c>
      <c r="Q732">
        <f t="shared" si="34"/>
        <v>0</v>
      </c>
      <c r="S732">
        <f>VLOOKUP(B:B,'11月奖金'!A:Q,17,0)</f>
        <v>7425</v>
      </c>
      <c r="T732">
        <f t="shared" si="35"/>
        <v>0</v>
      </c>
    </row>
    <row r="733" spans="1:20" x14ac:dyDescent="0.2">
      <c r="A733">
        <v>732</v>
      </c>
      <c r="B733">
        <v>9000373</v>
      </c>
      <c r="C733" t="s">
        <v>1028</v>
      </c>
      <c r="D733" t="s">
        <v>3217</v>
      </c>
      <c r="E733">
        <v>4.5</v>
      </c>
      <c r="F733">
        <v>100</v>
      </c>
      <c r="G733">
        <v>100</v>
      </c>
      <c r="H733">
        <v>100</v>
      </c>
      <c r="I733" s="6">
        <v>7425</v>
      </c>
      <c r="N733">
        <v>7425</v>
      </c>
      <c r="P733">
        <f t="shared" si="33"/>
        <v>7425</v>
      </c>
      <c r="Q733">
        <f t="shared" si="34"/>
        <v>0</v>
      </c>
      <c r="S733">
        <f>VLOOKUP(B:B,'11月奖金'!A:Q,17,0)</f>
        <v>7425</v>
      </c>
      <c r="T733">
        <f t="shared" si="35"/>
        <v>0</v>
      </c>
    </row>
    <row r="734" spans="1:20" x14ac:dyDescent="0.2">
      <c r="A734">
        <v>733</v>
      </c>
      <c r="B734">
        <v>9000374</v>
      </c>
      <c r="C734" t="s">
        <v>2179</v>
      </c>
      <c r="D734" t="s">
        <v>3217</v>
      </c>
      <c r="E734">
        <v>4.5</v>
      </c>
      <c r="F734">
        <v>100</v>
      </c>
      <c r="G734">
        <v>100</v>
      </c>
      <c r="H734">
        <v>100</v>
      </c>
      <c r="I734" s="6">
        <v>7425</v>
      </c>
      <c r="N734">
        <v>7425</v>
      </c>
      <c r="P734">
        <f t="shared" si="33"/>
        <v>7425</v>
      </c>
      <c r="Q734">
        <f t="shared" si="34"/>
        <v>0</v>
      </c>
      <c r="S734">
        <f>VLOOKUP(B:B,'11月奖金'!A:Q,17,0)</f>
        <v>7425</v>
      </c>
      <c r="T734">
        <f t="shared" si="35"/>
        <v>0</v>
      </c>
    </row>
    <row r="735" spans="1:20" x14ac:dyDescent="0.2">
      <c r="A735">
        <v>734</v>
      </c>
      <c r="B735">
        <v>9000365</v>
      </c>
      <c r="C735" t="s">
        <v>2648</v>
      </c>
      <c r="D735" t="s">
        <v>3217</v>
      </c>
      <c r="E735">
        <v>4.5</v>
      </c>
      <c r="F735">
        <v>100</v>
      </c>
      <c r="G735">
        <v>99.6</v>
      </c>
      <c r="H735">
        <v>99.759999999999991</v>
      </c>
      <c r="I735" s="6">
        <v>7407.18</v>
      </c>
      <c r="L735">
        <v>500</v>
      </c>
      <c r="N735">
        <v>6907.18</v>
      </c>
      <c r="P735">
        <f t="shared" si="33"/>
        <v>7407.18</v>
      </c>
      <c r="Q735">
        <f t="shared" si="34"/>
        <v>0</v>
      </c>
      <c r="S735">
        <f>VLOOKUP(B:B,'11月奖金'!A:Q,17,0)</f>
        <v>6907.18</v>
      </c>
      <c r="T735">
        <f t="shared" si="35"/>
        <v>0</v>
      </c>
    </row>
    <row r="736" spans="1:20" x14ac:dyDescent="0.2">
      <c r="A736">
        <v>735</v>
      </c>
      <c r="B736">
        <v>9000377</v>
      </c>
      <c r="C736" t="s">
        <v>676</v>
      </c>
      <c r="D736" t="s">
        <v>3232</v>
      </c>
      <c r="E736">
        <v>4.5</v>
      </c>
      <c r="F736">
        <v>100</v>
      </c>
      <c r="G736">
        <v>98.3</v>
      </c>
      <c r="H736">
        <v>98.97999999999999</v>
      </c>
      <c r="I736" s="6">
        <v>7349.27</v>
      </c>
      <c r="L736">
        <v>500</v>
      </c>
      <c r="N736">
        <v>6849.27</v>
      </c>
      <c r="P736">
        <f t="shared" si="33"/>
        <v>7349.27</v>
      </c>
      <c r="Q736">
        <f t="shared" si="34"/>
        <v>0</v>
      </c>
      <c r="S736">
        <f>VLOOKUP(B:B,'11月奖金'!A:Q,17,0)</f>
        <v>6849.27</v>
      </c>
      <c r="T736">
        <f t="shared" si="35"/>
        <v>0</v>
      </c>
    </row>
    <row r="737" spans="1:20" x14ac:dyDescent="0.2">
      <c r="A737">
        <v>736</v>
      </c>
      <c r="B737">
        <v>9000384</v>
      </c>
      <c r="C737" t="s">
        <v>339</v>
      </c>
      <c r="D737" t="s">
        <v>3232</v>
      </c>
      <c r="E737">
        <v>4.5</v>
      </c>
      <c r="F737">
        <v>100</v>
      </c>
      <c r="G737">
        <v>100</v>
      </c>
      <c r="H737">
        <v>100</v>
      </c>
      <c r="I737" s="6">
        <v>7425</v>
      </c>
      <c r="N737">
        <v>7425</v>
      </c>
      <c r="P737">
        <f t="shared" si="33"/>
        <v>7425</v>
      </c>
      <c r="Q737">
        <f t="shared" si="34"/>
        <v>0</v>
      </c>
      <c r="S737">
        <f>VLOOKUP(B:B,'11月奖金'!A:Q,17,0)</f>
        <v>7425</v>
      </c>
      <c r="T737">
        <f t="shared" si="35"/>
        <v>0</v>
      </c>
    </row>
    <row r="738" spans="1:20" x14ac:dyDescent="0.2">
      <c r="A738">
        <v>737</v>
      </c>
      <c r="B738">
        <v>9000378</v>
      </c>
      <c r="C738" t="s">
        <v>2599</v>
      </c>
      <c r="D738" t="s">
        <v>3232</v>
      </c>
      <c r="E738">
        <v>4.5</v>
      </c>
      <c r="F738">
        <v>100</v>
      </c>
      <c r="G738">
        <v>95.5</v>
      </c>
      <c r="H738">
        <v>97.3</v>
      </c>
      <c r="I738" s="6">
        <v>7224.53</v>
      </c>
      <c r="L738">
        <v>100</v>
      </c>
      <c r="N738">
        <v>7124.53</v>
      </c>
      <c r="P738">
        <f t="shared" si="33"/>
        <v>7224.53</v>
      </c>
      <c r="Q738">
        <f t="shared" si="34"/>
        <v>0</v>
      </c>
      <c r="S738">
        <f>VLOOKUP(B:B,'11月奖金'!A:Q,17,0)</f>
        <v>7124.53</v>
      </c>
      <c r="T738">
        <f t="shared" si="35"/>
        <v>0</v>
      </c>
    </row>
    <row r="739" spans="1:20" x14ac:dyDescent="0.2">
      <c r="A739">
        <v>738</v>
      </c>
      <c r="B739">
        <v>9000380</v>
      </c>
      <c r="C739" t="s">
        <v>2590</v>
      </c>
      <c r="D739" t="s">
        <v>3232</v>
      </c>
      <c r="E739">
        <v>4.5</v>
      </c>
      <c r="F739">
        <v>100</v>
      </c>
      <c r="G739">
        <v>99.1</v>
      </c>
      <c r="H739">
        <v>99.46</v>
      </c>
      <c r="I739" s="6">
        <v>7384.91</v>
      </c>
      <c r="L739">
        <v>100</v>
      </c>
      <c r="N739">
        <v>7284.91</v>
      </c>
      <c r="P739">
        <f t="shared" si="33"/>
        <v>7384.91</v>
      </c>
      <c r="Q739">
        <f t="shared" si="34"/>
        <v>0</v>
      </c>
      <c r="S739">
        <f>VLOOKUP(B:B,'11月奖金'!A:Q,17,0)</f>
        <v>7284.91</v>
      </c>
      <c r="T739">
        <f t="shared" si="35"/>
        <v>0</v>
      </c>
    </row>
    <row r="740" spans="1:20" x14ac:dyDescent="0.2">
      <c r="A740">
        <v>739</v>
      </c>
      <c r="B740">
        <v>9000382</v>
      </c>
      <c r="C740" t="s">
        <v>1942</v>
      </c>
      <c r="D740" t="s">
        <v>3232</v>
      </c>
      <c r="E740">
        <v>4.5</v>
      </c>
      <c r="F740">
        <v>100</v>
      </c>
      <c r="G740">
        <v>97.7</v>
      </c>
      <c r="H740">
        <v>98.62</v>
      </c>
      <c r="I740" s="6">
        <v>7322.54</v>
      </c>
      <c r="K740">
        <v>50</v>
      </c>
      <c r="L740">
        <v>600</v>
      </c>
      <c r="N740">
        <v>6772.54</v>
      </c>
      <c r="P740">
        <f t="shared" si="33"/>
        <v>7322.54</v>
      </c>
      <c r="Q740">
        <f t="shared" si="34"/>
        <v>0</v>
      </c>
      <c r="S740">
        <f>VLOOKUP(B:B,'11月奖金'!A:Q,17,0)</f>
        <v>6772.54</v>
      </c>
      <c r="T740">
        <f t="shared" si="35"/>
        <v>0</v>
      </c>
    </row>
    <row r="741" spans="1:20" x14ac:dyDescent="0.2">
      <c r="A741">
        <v>740</v>
      </c>
      <c r="B741">
        <v>9000366</v>
      </c>
      <c r="C741" t="s">
        <v>2651</v>
      </c>
      <c r="D741" t="s">
        <v>3232</v>
      </c>
      <c r="E741">
        <v>4.5</v>
      </c>
      <c r="F741">
        <v>100</v>
      </c>
      <c r="G741">
        <v>99</v>
      </c>
      <c r="H741">
        <v>99.4</v>
      </c>
      <c r="I741" s="6">
        <v>7380.45</v>
      </c>
      <c r="L741">
        <v>74</v>
      </c>
      <c r="N741">
        <v>7306.45</v>
      </c>
      <c r="P741">
        <f t="shared" si="33"/>
        <v>7380.45</v>
      </c>
      <c r="Q741">
        <f t="shared" si="34"/>
        <v>0</v>
      </c>
      <c r="S741">
        <f>VLOOKUP(B:B,'11月奖金'!A:Q,17,0)</f>
        <v>7306.45</v>
      </c>
      <c r="T741">
        <f t="shared" si="35"/>
        <v>0</v>
      </c>
    </row>
    <row r="742" spans="1:20" x14ac:dyDescent="0.2">
      <c r="A742">
        <v>741</v>
      </c>
      <c r="B742">
        <v>9000383</v>
      </c>
      <c r="C742" t="s">
        <v>2618</v>
      </c>
      <c r="D742" t="s">
        <v>3219</v>
      </c>
      <c r="E742">
        <v>3.6</v>
      </c>
      <c r="F742">
        <v>100</v>
      </c>
      <c r="G742">
        <v>100</v>
      </c>
      <c r="H742">
        <v>100</v>
      </c>
      <c r="I742" s="6">
        <v>5940</v>
      </c>
      <c r="N742">
        <v>5940</v>
      </c>
      <c r="P742">
        <f t="shared" si="33"/>
        <v>5940</v>
      </c>
      <c r="Q742">
        <f t="shared" si="34"/>
        <v>0</v>
      </c>
      <c r="S742">
        <f>VLOOKUP(B:B,'11月奖金'!A:Q,17,0)</f>
        <v>5940</v>
      </c>
      <c r="T742">
        <f t="shared" si="35"/>
        <v>0</v>
      </c>
    </row>
    <row r="743" spans="1:20" x14ac:dyDescent="0.2">
      <c r="A743">
        <v>742</v>
      </c>
      <c r="B743">
        <v>9000372</v>
      </c>
      <c r="C743" t="s">
        <v>2615</v>
      </c>
      <c r="D743" t="s">
        <v>3219</v>
      </c>
      <c r="E743">
        <v>3.6</v>
      </c>
      <c r="F743">
        <v>100</v>
      </c>
      <c r="G743">
        <v>100</v>
      </c>
      <c r="H743">
        <v>100</v>
      </c>
      <c r="I743" s="6">
        <v>5940</v>
      </c>
      <c r="N743">
        <v>5940</v>
      </c>
      <c r="P743">
        <f t="shared" si="33"/>
        <v>5940</v>
      </c>
      <c r="Q743">
        <f t="shared" si="34"/>
        <v>0</v>
      </c>
      <c r="S743">
        <f>VLOOKUP(B:B,'11月奖金'!A:Q,17,0)</f>
        <v>5940</v>
      </c>
      <c r="T743">
        <f t="shared" si="35"/>
        <v>0</v>
      </c>
    </row>
    <row r="744" spans="1:20" x14ac:dyDescent="0.2">
      <c r="A744">
        <v>743</v>
      </c>
      <c r="B744">
        <v>9000391</v>
      </c>
      <c r="C744" t="s">
        <v>691</v>
      </c>
      <c r="D744" t="s">
        <v>3219</v>
      </c>
      <c r="E744">
        <v>3.6</v>
      </c>
      <c r="F744">
        <v>100</v>
      </c>
      <c r="G744">
        <v>100</v>
      </c>
      <c r="H744">
        <v>100</v>
      </c>
      <c r="I744" s="6">
        <v>5940</v>
      </c>
      <c r="N744">
        <v>5940</v>
      </c>
      <c r="P744">
        <f t="shared" si="33"/>
        <v>5940</v>
      </c>
      <c r="Q744">
        <f t="shared" si="34"/>
        <v>0</v>
      </c>
      <c r="S744">
        <f>VLOOKUP(B:B,'11月奖金'!A:Q,17,0)</f>
        <v>5940</v>
      </c>
      <c r="T744">
        <f t="shared" si="35"/>
        <v>0</v>
      </c>
    </row>
    <row r="745" spans="1:20" x14ac:dyDescent="0.2">
      <c r="A745">
        <v>744</v>
      </c>
      <c r="B745">
        <v>9000385</v>
      </c>
      <c r="C745" t="s">
        <v>2572</v>
      </c>
      <c r="D745" t="s">
        <v>3220</v>
      </c>
      <c r="E745">
        <v>3.6</v>
      </c>
      <c r="F745">
        <v>100</v>
      </c>
      <c r="G745">
        <v>100</v>
      </c>
      <c r="H745">
        <v>100</v>
      </c>
      <c r="I745" s="6">
        <v>5940</v>
      </c>
      <c r="N745">
        <v>5940</v>
      </c>
      <c r="P745">
        <f t="shared" si="33"/>
        <v>5940</v>
      </c>
      <c r="Q745">
        <f t="shared" si="34"/>
        <v>0</v>
      </c>
      <c r="S745">
        <f>VLOOKUP(B:B,'11月奖金'!A:Q,17,0)</f>
        <v>5940</v>
      </c>
      <c r="T745">
        <f t="shared" si="35"/>
        <v>0</v>
      </c>
    </row>
    <row r="746" spans="1:20" x14ac:dyDescent="0.2">
      <c r="A746">
        <v>745</v>
      </c>
      <c r="B746">
        <v>9000394</v>
      </c>
      <c r="C746" t="s">
        <v>1948</v>
      </c>
      <c r="D746" t="s">
        <v>3220</v>
      </c>
      <c r="E746">
        <v>3.6</v>
      </c>
      <c r="F746">
        <v>100</v>
      </c>
      <c r="G746">
        <v>100</v>
      </c>
      <c r="H746">
        <v>100</v>
      </c>
      <c r="I746" s="6">
        <v>5940</v>
      </c>
      <c r="L746">
        <v>100</v>
      </c>
      <c r="N746">
        <v>5840</v>
      </c>
      <c r="P746">
        <f t="shared" si="33"/>
        <v>5940</v>
      </c>
      <c r="Q746">
        <f t="shared" si="34"/>
        <v>0</v>
      </c>
      <c r="S746">
        <f>VLOOKUP(B:B,'11月奖金'!A:Q,17,0)</f>
        <v>5840</v>
      </c>
      <c r="T746">
        <f t="shared" si="35"/>
        <v>0</v>
      </c>
    </row>
    <row r="747" spans="1:20" x14ac:dyDescent="0.2">
      <c r="A747">
        <v>746</v>
      </c>
      <c r="B747">
        <v>9000386</v>
      </c>
      <c r="C747" t="s">
        <v>2633</v>
      </c>
      <c r="D747" t="s">
        <v>3220</v>
      </c>
      <c r="E747">
        <v>3.6</v>
      </c>
      <c r="F747">
        <v>100</v>
      </c>
      <c r="G747">
        <v>100</v>
      </c>
      <c r="H747">
        <v>100</v>
      </c>
      <c r="I747" s="6">
        <v>5940</v>
      </c>
      <c r="K747">
        <v>330</v>
      </c>
      <c r="N747">
        <v>6270</v>
      </c>
      <c r="P747">
        <f t="shared" si="33"/>
        <v>5940</v>
      </c>
      <c r="Q747">
        <f t="shared" si="34"/>
        <v>0</v>
      </c>
      <c r="S747">
        <f>VLOOKUP(B:B,'11月奖金'!A:Q,17,0)</f>
        <v>6270</v>
      </c>
      <c r="T747">
        <f t="shared" si="35"/>
        <v>0</v>
      </c>
    </row>
    <row r="748" spans="1:20" x14ac:dyDescent="0.2">
      <c r="A748">
        <v>747</v>
      </c>
      <c r="B748">
        <v>9001008</v>
      </c>
      <c r="C748" t="s">
        <v>2282</v>
      </c>
      <c r="D748" t="s">
        <v>3220</v>
      </c>
      <c r="E748">
        <v>3.6</v>
      </c>
      <c r="F748">
        <v>100</v>
      </c>
      <c r="G748">
        <v>100</v>
      </c>
      <c r="H748">
        <v>100</v>
      </c>
      <c r="I748" s="6">
        <v>5940</v>
      </c>
      <c r="N748">
        <v>5940</v>
      </c>
      <c r="P748">
        <f t="shared" si="33"/>
        <v>5940</v>
      </c>
      <c r="Q748">
        <f t="shared" si="34"/>
        <v>0</v>
      </c>
      <c r="S748">
        <f>VLOOKUP(B:B,'11月奖金'!A:Q,17,0)</f>
        <v>5940</v>
      </c>
      <c r="T748">
        <f t="shared" si="35"/>
        <v>0</v>
      </c>
    </row>
    <row r="749" spans="1:20" x14ac:dyDescent="0.2">
      <c r="A749">
        <v>748</v>
      </c>
      <c r="B749">
        <v>9000392</v>
      </c>
      <c r="C749" t="s">
        <v>694</v>
      </c>
      <c r="D749" t="s">
        <v>3230</v>
      </c>
      <c r="E749">
        <v>3.6</v>
      </c>
      <c r="F749">
        <v>100</v>
      </c>
      <c r="G749">
        <v>100</v>
      </c>
      <c r="H749">
        <v>100</v>
      </c>
      <c r="I749" s="6">
        <v>5940</v>
      </c>
      <c r="K749">
        <v>60</v>
      </c>
      <c r="L749">
        <v>300</v>
      </c>
      <c r="N749">
        <v>5700</v>
      </c>
      <c r="P749">
        <f t="shared" si="33"/>
        <v>5940</v>
      </c>
      <c r="Q749">
        <f t="shared" si="34"/>
        <v>0</v>
      </c>
      <c r="S749">
        <f>VLOOKUP(B:B,'11月奖金'!A:Q,17,0)</f>
        <v>5700</v>
      </c>
      <c r="T749">
        <f t="shared" si="35"/>
        <v>0</v>
      </c>
    </row>
    <row r="750" spans="1:20" x14ac:dyDescent="0.2">
      <c r="A750">
        <v>749</v>
      </c>
      <c r="B750">
        <v>9000387</v>
      </c>
      <c r="C750" t="s">
        <v>679</v>
      </c>
      <c r="D750" t="s">
        <v>3230</v>
      </c>
      <c r="E750">
        <v>3.6</v>
      </c>
      <c r="F750">
        <v>100</v>
      </c>
      <c r="G750">
        <v>99</v>
      </c>
      <c r="H750">
        <v>99.4</v>
      </c>
      <c r="I750" s="6">
        <v>5904.36</v>
      </c>
      <c r="L750">
        <v>300</v>
      </c>
      <c r="N750">
        <v>5604.36</v>
      </c>
      <c r="P750">
        <f t="shared" si="33"/>
        <v>5904.36</v>
      </c>
      <c r="Q750">
        <f t="shared" si="34"/>
        <v>0</v>
      </c>
      <c r="S750">
        <f>VLOOKUP(B:B,'11月奖金'!A:Q,17,0)</f>
        <v>5604.36</v>
      </c>
      <c r="T750">
        <f t="shared" si="35"/>
        <v>0</v>
      </c>
    </row>
    <row r="751" spans="1:20" x14ac:dyDescent="0.2">
      <c r="A751">
        <v>750</v>
      </c>
      <c r="B751">
        <v>9000393</v>
      </c>
      <c r="C751" t="s">
        <v>697</v>
      </c>
      <c r="D751" t="s">
        <v>3230</v>
      </c>
      <c r="E751">
        <v>3.6</v>
      </c>
      <c r="F751">
        <v>100</v>
      </c>
      <c r="G751">
        <v>100</v>
      </c>
      <c r="H751">
        <v>100</v>
      </c>
      <c r="I751" s="6">
        <v>5940</v>
      </c>
      <c r="L751">
        <v>300</v>
      </c>
      <c r="N751">
        <v>5640</v>
      </c>
      <c r="P751">
        <f t="shared" si="33"/>
        <v>5940</v>
      </c>
      <c r="Q751">
        <f t="shared" si="34"/>
        <v>0</v>
      </c>
      <c r="S751">
        <f>VLOOKUP(B:B,'11月奖金'!A:Q,17,0)</f>
        <v>5640</v>
      </c>
      <c r="T751">
        <f t="shared" si="35"/>
        <v>0</v>
      </c>
    </row>
    <row r="752" spans="1:20" x14ac:dyDescent="0.2">
      <c r="A752">
        <v>751</v>
      </c>
      <c r="B752">
        <v>9000376</v>
      </c>
      <c r="C752" t="s">
        <v>2630</v>
      </c>
      <c r="D752" t="s">
        <v>3230</v>
      </c>
      <c r="E752">
        <v>3.6</v>
      </c>
      <c r="F752">
        <v>100</v>
      </c>
      <c r="G752">
        <v>100</v>
      </c>
      <c r="H752">
        <v>100</v>
      </c>
      <c r="I752" s="6">
        <v>5940</v>
      </c>
      <c r="L752">
        <v>300</v>
      </c>
      <c r="N752">
        <v>5640</v>
      </c>
      <c r="P752">
        <f t="shared" si="33"/>
        <v>5940</v>
      </c>
      <c r="Q752">
        <f t="shared" si="34"/>
        <v>0</v>
      </c>
      <c r="S752">
        <f>VLOOKUP(B:B,'11月奖金'!A:Q,17,0)</f>
        <v>5640</v>
      </c>
      <c r="T752">
        <f t="shared" si="35"/>
        <v>0</v>
      </c>
    </row>
    <row r="753" spans="1:20" x14ac:dyDescent="0.2">
      <c r="A753">
        <v>752</v>
      </c>
      <c r="B753">
        <v>9000640</v>
      </c>
      <c r="C753" t="s">
        <v>1289</v>
      </c>
      <c r="D753" t="s">
        <v>3230</v>
      </c>
      <c r="E753">
        <v>3.6</v>
      </c>
      <c r="F753">
        <v>100</v>
      </c>
      <c r="G753">
        <v>100</v>
      </c>
      <c r="H753">
        <v>100</v>
      </c>
      <c r="I753" s="6">
        <v>5940</v>
      </c>
      <c r="N753">
        <v>5940</v>
      </c>
      <c r="P753">
        <f t="shared" si="33"/>
        <v>5940</v>
      </c>
      <c r="Q753">
        <f t="shared" si="34"/>
        <v>0</v>
      </c>
      <c r="S753">
        <f>VLOOKUP(B:B,'11月奖金'!A:Q,17,0)</f>
        <v>5940</v>
      </c>
      <c r="T753">
        <f t="shared" si="35"/>
        <v>0</v>
      </c>
    </row>
    <row r="754" spans="1:20" x14ac:dyDescent="0.2">
      <c r="A754">
        <v>753</v>
      </c>
      <c r="B754">
        <v>9000636</v>
      </c>
      <c r="C754" t="s">
        <v>1277</v>
      </c>
      <c r="D754" t="s">
        <v>3230</v>
      </c>
      <c r="E754">
        <v>3.6</v>
      </c>
      <c r="F754">
        <v>100</v>
      </c>
      <c r="G754">
        <v>100</v>
      </c>
      <c r="H754">
        <v>100</v>
      </c>
      <c r="I754" s="6">
        <v>5940</v>
      </c>
      <c r="N754">
        <v>5940</v>
      </c>
      <c r="P754">
        <f t="shared" si="33"/>
        <v>5940</v>
      </c>
      <c r="Q754">
        <f t="shared" si="34"/>
        <v>0</v>
      </c>
      <c r="S754">
        <f>VLOOKUP(B:B,'11月奖金'!A:Q,17,0)</f>
        <v>5940</v>
      </c>
      <c r="T754">
        <f t="shared" si="35"/>
        <v>0</v>
      </c>
    </row>
    <row r="755" spans="1:20" x14ac:dyDescent="0.2">
      <c r="A755">
        <v>754</v>
      </c>
      <c r="B755">
        <v>9000637</v>
      </c>
      <c r="C755" t="s">
        <v>1280</v>
      </c>
      <c r="D755" t="s">
        <v>3230</v>
      </c>
      <c r="E755">
        <v>3.6</v>
      </c>
      <c r="F755">
        <v>100</v>
      </c>
      <c r="G755">
        <v>100</v>
      </c>
      <c r="H755">
        <v>100</v>
      </c>
      <c r="I755" s="6">
        <v>5940</v>
      </c>
      <c r="N755">
        <v>5940</v>
      </c>
      <c r="P755">
        <f t="shared" si="33"/>
        <v>5940</v>
      </c>
      <c r="Q755">
        <f t="shared" si="34"/>
        <v>0</v>
      </c>
      <c r="S755">
        <f>VLOOKUP(B:B,'11月奖金'!A:Q,17,0)</f>
        <v>5940</v>
      </c>
      <c r="T755">
        <f t="shared" si="35"/>
        <v>0</v>
      </c>
    </row>
    <row r="756" spans="1:20" x14ac:dyDescent="0.2">
      <c r="A756">
        <v>755</v>
      </c>
      <c r="B756">
        <v>9000388</v>
      </c>
      <c r="C756" t="s">
        <v>682</v>
      </c>
      <c r="D756" t="s">
        <v>3230</v>
      </c>
      <c r="E756">
        <v>3.6</v>
      </c>
      <c r="F756">
        <v>100</v>
      </c>
      <c r="G756">
        <v>100</v>
      </c>
      <c r="H756">
        <v>100</v>
      </c>
      <c r="I756" s="6">
        <v>5940</v>
      </c>
      <c r="N756">
        <v>5940</v>
      </c>
      <c r="P756">
        <f t="shared" si="33"/>
        <v>5940</v>
      </c>
      <c r="Q756">
        <f t="shared" si="34"/>
        <v>0</v>
      </c>
      <c r="S756">
        <f>VLOOKUP(B:B,'11月奖金'!A:Q,17,0)</f>
        <v>5940</v>
      </c>
      <c r="T756">
        <f t="shared" si="35"/>
        <v>0</v>
      </c>
    </row>
    <row r="757" spans="1:20" x14ac:dyDescent="0.2">
      <c r="A757">
        <v>756</v>
      </c>
      <c r="B757">
        <v>9000396</v>
      </c>
      <c r="C757" t="s">
        <v>2602</v>
      </c>
      <c r="D757" t="s">
        <v>3230</v>
      </c>
      <c r="E757">
        <v>3.6</v>
      </c>
      <c r="F757">
        <v>100</v>
      </c>
      <c r="G757">
        <v>96</v>
      </c>
      <c r="H757">
        <v>97.6</v>
      </c>
      <c r="I757" s="6">
        <v>5797.44</v>
      </c>
      <c r="N757">
        <v>5797.44</v>
      </c>
      <c r="P757">
        <f t="shared" si="33"/>
        <v>5797.44</v>
      </c>
      <c r="Q757">
        <f t="shared" si="34"/>
        <v>0</v>
      </c>
      <c r="S757">
        <f>VLOOKUP(B:B,'11月奖金'!A:Q,17,0)</f>
        <v>5797.44</v>
      </c>
      <c r="T757">
        <f t="shared" si="35"/>
        <v>0</v>
      </c>
    </row>
    <row r="758" spans="1:20" x14ac:dyDescent="0.2">
      <c r="A758">
        <v>757</v>
      </c>
      <c r="B758">
        <v>9000397</v>
      </c>
      <c r="C758" t="s">
        <v>700</v>
      </c>
      <c r="D758" t="s">
        <v>3230</v>
      </c>
      <c r="E758">
        <v>3.6</v>
      </c>
      <c r="F758">
        <v>100</v>
      </c>
      <c r="G758">
        <v>96</v>
      </c>
      <c r="H758">
        <v>97.6</v>
      </c>
      <c r="I758" s="6">
        <v>5797.44</v>
      </c>
      <c r="N758">
        <v>5797.44</v>
      </c>
      <c r="P758">
        <f t="shared" si="33"/>
        <v>5797.44</v>
      </c>
      <c r="Q758">
        <f t="shared" si="34"/>
        <v>0</v>
      </c>
      <c r="S758">
        <f>VLOOKUP(B:B,'11月奖金'!A:Q,17,0)</f>
        <v>5797.44</v>
      </c>
      <c r="T758">
        <f t="shared" si="35"/>
        <v>0</v>
      </c>
    </row>
    <row r="759" spans="1:20" x14ac:dyDescent="0.2">
      <c r="A759">
        <v>758</v>
      </c>
      <c r="B759">
        <v>9001045</v>
      </c>
      <c r="C759" t="s">
        <v>2811</v>
      </c>
      <c r="D759" t="s">
        <v>3230</v>
      </c>
      <c r="E759">
        <v>3.6</v>
      </c>
      <c r="F759">
        <v>100</v>
      </c>
      <c r="G759">
        <v>96</v>
      </c>
      <c r="H759">
        <v>97.6</v>
      </c>
      <c r="I759" s="6">
        <v>5797.44</v>
      </c>
      <c r="N759">
        <v>5797.44</v>
      </c>
      <c r="P759">
        <f t="shared" si="33"/>
        <v>5797.44</v>
      </c>
      <c r="Q759">
        <f t="shared" si="34"/>
        <v>0</v>
      </c>
      <c r="S759">
        <f>VLOOKUP(B:B,'11月奖金'!A:Q,17,0)</f>
        <v>5797.44</v>
      </c>
      <c r="T759">
        <f t="shared" si="35"/>
        <v>0</v>
      </c>
    </row>
    <row r="760" spans="1:20" x14ac:dyDescent="0.2">
      <c r="A760">
        <v>759</v>
      </c>
      <c r="B760">
        <v>9000381</v>
      </c>
      <c r="C760" t="s">
        <v>2593</v>
      </c>
      <c r="D760" t="s">
        <v>3230</v>
      </c>
      <c r="E760">
        <v>3.6</v>
      </c>
      <c r="F760">
        <v>100</v>
      </c>
      <c r="G760">
        <v>100</v>
      </c>
      <c r="H760">
        <v>100</v>
      </c>
      <c r="I760" s="6">
        <v>5940</v>
      </c>
      <c r="N760">
        <v>5940</v>
      </c>
      <c r="P760">
        <f t="shared" si="33"/>
        <v>5940</v>
      </c>
      <c r="Q760">
        <f t="shared" si="34"/>
        <v>0</v>
      </c>
      <c r="S760">
        <f>VLOOKUP(B:B,'11月奖金'!A:Q,17,0)</f>
        <v>5940</v>
      </c>
      <c r="T760">
        <f t="shared" si="35"/>
        <v>0</v>
      </c>
    </row>
    <row r="761" spans="1:20" x14ac:dyDescent="0.2">
      <c r="A761">
        <v>760</v>
      </c>
      <c r="B761">
        <v>9000422</v>
      </c>
      <c r="C761" t="s">
        <v>2636</v>
      </c>
      <c r="D761" t="s">
        <v>3230</v>
      </c>
      <c r="E761">
        <v>3.6</v>
      </c>
      <c r="F761">
        <v>100</v>
      </c>
      <c r="G761">
        <v>100</v>
      </c>
      <c r="H761">
        <v>100</v>
      </c>
      <c r="I761" s="6">
        <v>5940</v>
      </c>
      <c r="L761">
        <v>459</v>
      </c>
      <c r="N761">
        <v>5481</v>
      </c>
      <c r="P761">
        <f t="shared" si="33"/>
        <v>5940</v>
      </c>
      <c r="Q761">
        <f t="shared" si="34"/>
        <v>0</v>
      </c>
      <c r="S761">
        <f>VLOOKUP(B:B,'11月奖金'!A:Q,17,0)</f>
        <v>5481</v>
      </c>
      <c r="T761">
        <f t="shared" si="35"/>
        <v>0</v>
      </c>
    </row>
    <row r="762" spans="1:20" x14ac:dyDescent="0.2">
      <c r="A762">
        <v>761</v>
      </c>
      <c r="B762">
        <v>9000379</v>
      </c>
      <c r="C762" t="s">
        <v>2662</v>
      </c>
      <c r="D762" t="s">
        <v>3230</v>
      </c>
      <c r="E762">
        <v>3.6</v>
      </c>
      <c r="F762">
        <v>100</v>
      </c>
      <c r="G762">
        <v>99</v>
      </c>
      <c r="H762">
        <v>99.4</v>
      </c>
      <c r="I762" s="6">
        <v>5904.36</v>
      </c>
      <c r="N762">
        <v>5904.36</v>
      </c>
      <c r="P762">
        <f t="shared" si="33"/>
        <v>5904.36</v>
      </c>
      <c r="Q762">
        <f t="shared" si="34"/>
        <v>0</v>
      </c>
      <c r="S762">
        <f>VLOOKUP(B:B,'11月奖金'!A:Q,17,0)</f>
        <v>5904.36</v>
      </c>
      <c r="T762">
        <f t="shared" si="35"/>
        <v>0</v>
      </c>
    </row>
    <row r="763" spans="1:20" x14ac:dyDescent="0.2">
      <c r="A763">
        <v>762</v>
      </c>
      <c r="B763">
        <v>9000639</v>
      </c>
      <c r="C763" t="s">
        <v>1286</v>
      </c>
      <c r="D763" t="s">
        <v>3176</v>
      </c>
      <c r="E763">
        <v>3.05</v>
      </c>
      <c r="F763">
        <v>100</v>
      </c>
      <c r="G763">
        <v>100</v>
      </c>
      <c r="H763">
        <v>100</v>
      </c>
      <c r="I763" s="6">
        <v>5940</v>
      </c>
      <c r="N763">
        <v>5940</v>
      </c>
      <c r="P763">
        <f t="shared" si="33"/>
        <v>5940</v>
      </c>
      <c r="Q763">
        <f t="shared" si="34"/>
        <v>0</v>
      </c>
      <c r="S763">
        <f>VLOOKUP(B:B,'11月奖金'!A:Q,17,0)</f>
        <v>5940</v>
      </c>
      <c r="T763">
        <f t="shared" si="35"/>
        <v>0</v>
      </c>
    </row>
    <row r="764" spans="1:20" x14ac:dyDescent="0.2">
      <c r="A764">
        <v>763</v>
      </c>
      <c r="B764">
        <v>9000638</v>
      </c>
      <c r="C764" t="s">
        <v>1283</v>
      </c>
      <c r="D764" t="s">
        <v>3176</v>
      </c>
      <c r="E764">
        <v>3.05</v>
      </c>
      <c r="F764">
        <v>100</v>
      </c>
      <c r="G764">
        <v>100</v>
      </c>
      <c r="H764">
        <v>100</v>
      </c>
      <c r="I764" s="6">
        <v>5940</v>
      </c>
      <c r="N764">
        <v>5940</v>
      </c>
      <c r="P764">
        <f t="shared" si="33"/>
        <v>5940</v>
      </c>
      <c r="Q764">
        <f t="shared" si="34"/>
        <v>0</v>
      </c>
      <c r="S764">
        <f>VLOOKUP(B:B,'11月奖金'!A:Q,17,0)</f>
        <v>5940</v>
      </c>
      <c r="T764">
        <f t="shared" si="35"/>
        <v>0</v>
      </c>
    </row>
    <row r="765" spans="1:20" x14ac:dyDescent="0.2">
      <c r="A765">
        <v>764</v>
      </c>
      <c r="B765">
        <v>9001047</v>
      </c>
      <c r="C765" t="s">
        <v>2817</v>
      </c>
      <c r="D765" t="s">
        <v>3176</v>
      </c>
      <c r="E765">
        <v>3.05</v>
      </c>
      <c r="F765">
        <v>100</v>
      </c>
      <c r="G765">
        <v>100</v>
      </c>
      <c r="H765">
        <v>100</v>
      </c>
      <c r="I765" s="6">
        <v>5940</v>
      </c>
      <c r="N765">
        <v>5940</v>
      </c>
      <c r="P765">
        <f t="shared" si="33"/>
        <v>5940</v>
      </c>
      <c r="Q765">
        <f t="shared" si="34"/>
        <v>0</v>
      </c>
      <c r="S765">
        <f>VLOOKUP(B:B,'11月奖金'!A:Q,17,0)</f>
        <v>5940</v>
      </c>
      <c r="T765">
        <f t="shared" si="35"/>
        <v>0</v>
      </c>
    </row>
    <row r="766" spans="1:20" x14ac:dyDescent="0.2">
      <c r="A766">
        <v>765</v>
      </c>
      <c r="B766">
        <v>9000642</v>
      </c>
      <c r="C766" t="s">
        <v>1295</v>
      </c>
      <c r="D766" t="s">
        <v>3176</v>
      </c>
      <c r="E766">
        <v>3.05</v>
      </c>
      <c r="F766">
        <v>100</v>
      </c>
      <c r="G766">
        <v>100</v>
      </c>
      <c r="H766">
        <v>100</v>
      </c>
      <c r="I766" s="6">
        <v>3300</v>
      </c>
      <c r="N766">
        <v>3300</v>
      </c>
      <c r="P766">
        <f t="shared" si="33"/>
        <v>3300</v>
      </c>
      <c r="Q766">
        <f t="shared" si="34"/>
        <v>0</v>
      </c>
      <c r="S766">
        <f>VLOOKUP(B:B,'11月奖金'!A:Q,17,0)</f>
        <v>3300</v>
      </c>
      <c r="T766">
        <f t="shared" si="35"/>
        <v>0</v>
      </c>
    </row>
    <row r="767" spans="1:20" x14ac:dyDescent="0.2">
      <c r="A767">
        <v>766</v>
      </c>
      <c r="B767">
        <v>9000418</v>
      </c>
      <c r="C767" t="s">
        <v>2706</v>
      </c>
      <c r="D767" t="s">
        <v>3223</v>
      </c>
      <c r="E767">
        <v>3.6</v>
      </c>
      <c r="F767">
        <v>100</v>
      </c>
      <c r="G767">
        <v>100</v>
      </c>
      <c r="H767">
        <v>100</v>
      </c>
      <c r="I767" s="6">
        <v>5400</v>
      </c>
      <c r="N767">
        <v>5400</v>
      </c>
      <c r="P767">
        <f t="shared" si="33"/>
        <v>5400</v>
      </c>
      <c r="Q767">
        <f t="shared" si="34"/>
        <v>0</v>
      </c>
      <c r="S767">
        <f>VLOOKUP(B:B,'11月奖金'!A:Q,17,0)</f>
        <v>5400</v>
      </c>
      <c r="T767">
        <f t="shared" si="35"/>
        <v>0</v>
      </c>
    </row>
    <row r="768" spans="1:20" x14ac:dyDescent="0.2">
      <c r="A768">
        <v>767</v>
      </c>
      <c r="B768">
        <v>9000398</v>
      </c>
      <c r="C768" t="s">
        <v>703</v>
      </c>
      <c r="D768" t="s">
        <v>3176</v>
      </c>
      <c r="E768">
        <v>3.05</v>
      </c>
      <c r="F768">
        <v>100</v>
      </c>
      <c r="G768">
        <v>100</v>
      </c>
      <c r="H768">
        <v>100</v>
      </c>
      <c r="I768" s="6">
        <v>4575</v>
      </c>
      <c r="N768">
        <v>4575</v>
      </c>
      <c r="P768">
        <f t="shared" si="33"/>
        <v>4575</v>
      </c>
      <c r="Q768">
        <f t="shared" si="34"/>
        <v>0</v>
      </c>
      <c r="S768">
        <f>VLOOKUP(B:B,'11月奖金'!A:Q,17,0)</f>
        <v>4575</v>
      </c>
      <c r="T768">
        <f t="shared" si="35"/>
        <v>0</v>
      </c>
    </row>
    <row r="769" spans="1:20" x14ac:dyDescent="0.2">
      <c r="A769">
        <v>768</v>
      </c>
      <c r="B769">
        <v>9000872</v>
      </c>
      <c r="C769" t="s">
        <v>2587</v>
      </c>
      <c r="D769" t="s">
        <v>3218</v>
      </c>
      <c r="E769">
        <v>2.15</v>
      </c>
      <c r="F769">
        <v>100</v>
      </c>
      <c r="G769">
        <v>100</v>
      </c>
      <c r="H769">
        <v>100</v>
      </c>
      <c r="I769" s="6">
        <v>3225</v>
      </c>
      <c r="N769">
        <v>3225</v>
      </c>
      <c r="P769">
        <f t="shared" si="33"/>
        <v>3225</v>
      </c>
      <c r="Q769">
        <f t="shared" si="34"/>
        <v>0</v>
      </c>
      <c r="S769">
        <f>VLOOKUP(B:B,'11月奖金'!A:Q,17,0)</f>
        <v>3225</v>
      </c>
      <c r="T769">
        <f t="shared" si="35"/>
        <v>0</v>
      </c>
    </row>
    <row r="770" spans="1:20" x14ac:dyDescent="0.2">
      <c r="A770">
        <v>769</v>
      </c>
      <c r="B770">
        <v>9001143</v>
      </c>
      <c r="C770" t="s">
        <v>2785</v>
      </c>
      <c r="D770" t="s">
        <v>3218</v>
      </c>
      <c r="E770">
        <v>2.15</v>
      </c>
      <c r="F770">
        <v>100</v>
      </c>
      <c r="G770">
        <v>100</v>
      </c>
      <c r="H770">
        <v>100</v>
      </c>
      <c r="I770" s="6">
        <v>3225</v>
      </c>
      <c r="K770">
        <v>50</v>
      </c>
      <c r="N770">
        <v>3275</v>
      </c>
      <c r="P770">
        <f t="shared" si="33"/>
        <v>3225</v>
      </c>
      <c r="Q770">
        <f t="shared" si="34"/>
        <v>0</v>
      </c>
      <c r="S770">
        <f>VLOOKUP(B:B,'11月奖金'!A:Q,17,0)</f>
        <v>3275</v>
      </c>
      <c r="T770">
        <f t="shared" si="35"/>
        <v>0</v>
      </c>
    </row>
    <row r="771" spans="1:20" x14ac:dyDescent="0.2">
      <c r="A771">
        <v>770</v>
      </c>
      <c r="B771">
        <v>9000428</v>
      </c>
      <c r="C771" t="s">
        <v>709</v>
      </c>
      <c r="D771" t="s">
        <v>3218</v>
      </c>
      <c r="E771">
        <v>2.15</v>
      </c>
      <c r="F771">
        <v>100</v>
      </c>
      <c r="G771">
        <v>100</v>
      </c>
      <c r="H771">
        <v>100</v>
      </c>
      <c r="I771" s="6">
        <v>3225</v>
      </c>
      <c r="K771">
        <v>350</v>
      </c>
      <c r="L771">
        <v>980</v>
      </c>
      <c r="N771">
        <v>2595</v>
      </c>
      <c r="P771">
        <f t="shared" ref="P771:P834" si="36">ROUND(I771,2)</f>
        <v>3225</v>
      </c>
      <c r="Q771">
        <f t="shared" ref="Q771:Q834" si="37">I771-P771</f>
        <v>0</v>
      </c>
      <c r="S771">
        <f>VLOOKUP(B:B,'11月奖金'!A:Q,17,0)</f>
        <v>2595</v>
      </c>
      <c r="T771">
        <f t="shared" ref="T771:T834" si="38">N771-S771</f>
        <v>0</v>
      </c>
    </row>
    <row r="772" spans="1:20" x14ac:dyDescent="0.2">
      <c r="A772">
        <v>771</v>
      </c>
      <c r="B772">
        <v>9000420</v>
      </c>
      <c r="C772" t="s">
        <v>2567</v>
      </c>
      <c r="D772" t="s">
        <v>3223</v>
      </c>
      <c r="E772">
        <v>3.6</v>
      </c>
      <c r="F772">
        <v>100</v>
      </c>
      <c r="G772">
        <v>100</v>
      </c>
      <c r="H772">
        <v>100</v>
      </c>
      <c r="I772" s="6">
        <v>5939.94</v>
      </c>
      <c r="N772">
        <v>5939.94</v>
      </c>
      <c r="P772">
        <f t="shared" si="36"/>
        <v>5939.94</v>
      </c>
      <c r="Q772">
        <f t="shared" si="37"/>
        <v>0</v>
      </c>
      <c r="S772">
        <f>VLOOKUP(B:B,'11月奖金'!A:Q,17,0)</f>
        <v>5939.94</v>
      </c>
      <c r="T772">
        <f t="shared" si="38"/>
        <v>0</v>
      </c>
    </row>
    <row r="773" spans="1:20" x14ac:dyDescent="0.2">
      <c r="A773">
        <v>772</v>
      </c>
      <c r="B773">
        <v>9000897</v>
      </c>
      <c r="C773" t="s">
        <v>2581</v>
      </c>
      <c r="D773" t="s">
        <v>3176</v>
      </c>
      <c r="E773">
        <v>3.05</v>
      </c>
      <c r="F773">
        <v>100</v>
      </c>
      <c r="G773">
        <v>100</v>
      </c>
      <c r="H773">
        <v>100</v>
      </c>
      <c r="I773" s="6">
        <v>4575</v>
      </c>
      <c r="K773">
        <v>100</v>
      </c>
      <c r="N773">
        <v>4675</v>
      </c>
      <c r="P773">
        <f t="shared" si="36"/>
        <v>4575</v>
      </c>
      <c r="Q773">
        <f t="shared" si="37"/>
        <v>0</v>
      </c>
      <c r="S773">
        <f>VLOOKUP(B:B,'11月奖金'!A:Q,17,0)</f>
        <v>4675</v>
      </c>
      <c r="T773">
        <f t="shared" si="38"/>
        <v>0</v>
      </c>
    </row>
    <row r="774" spans="1:20" x14ac:dyDescent="0.2">
      <c r="A774">
        <v>773</v>
      </c>
      <c r="B774">
        <v>9000421</v>
      </c>
      <c r="C774" t="s">
        <v>2578</v>
      </c>
      <c r="D774" t="s">
        <v>3218</v>
      </c>
      <c r="E774">
        <v>2.15</v>
      </c>
      <c r="F774">
        <v>100</v>
      </c>
      <c r="G774">
        <v>99.9</v>
      </c>
      <c r="H774">
        <v>99.929999999999993</v>
      </c>
      <c r="I774" s="6">
        <v>3545.02</v>
      </c>
      <c r="N774">
        <v>3545.02</v>
      </c>
      <c r="P774">
        <f t="shared" si="36"/>
        <v>3545.02</v>
      </c>
      <c r="Q774">
        <f t="shared" si="37"/>
        <v>0</v>
      </c>
      <c r="S774">
        <f>VLOOKUP(B:B,'11月奖金'!A:Q,17,0)</f>
        <v>3545.02</v>
      </c>
      <c r="T774">
        <f t="shared" si="38"/>
        <v>0</v>
      </c>
    </row>
    <row r="775" spans="1:20" x14ac:dyDescent="0.2">
      <c r="A775">
        <v>774</v>
      </c>
      <c r="B775">
        <v>9000405</v>
      </c>
      <c r="C775" t="s">
        <v>2575</v>
      </c>
      <c r="D775" t="s">
        <v>3218</v>
      </c>
      <c r="E775">
        <v>2.15</v>
      </c>
      <c r="F775">
        <v>100</v>
      </c>
      <c r="G775">
        <v>100</v>
      </c>
      <c r="H775">
        <v>100</v>
      </c>
      <c r="I775" s="6">
        <v>3547.5</v>
      </c>
      <c r="K775">
        <v>150</v>
      </c>
      <c r="N775">
        <v>3697.5</v>
      </c>
      <c r="P775">
        <f t="shared" si="36"/>
        <v>3547.5</v>
      </c>
      <c r="Q775">
        <f t="shared" si="37"/>
        <v>0</v>
      </c>
      <c r="S775">
        <f>VLOOKUP(B:B,'11月奖金'!A:Q,17,0)</f>
        <v>3697.5</v>
      </c>
      <c r="T775">
        <f t="shared" si="38"/>
        <v>0</v>
      </c>
    </row>
    <row r="776" spans="1:20" x14ac:dyDescent="0.2">
      <c r="A776">
        <v>775</v>
      </c>
      <c r="B776">
        <v>9000409</v>
      </c>
      <c r="C776" t="s">
        <v>2688</v>
      </c>
      <c r="D776" t="s">
        <v>3218</v>
      </c>
      <c r="E776">
        <v>2.15</v>
      </c>
      <c r="F776">
        <v>100</v>
      </c>
      <c r="G776">
        <v>100</v>
      </c>
      <c r="H776">
        <v>100</v>
      </c>
      <c r="I776" s="6">
        <v>3547.5</v>
      </c>
      <c r="N776">
        <v>3547.5</v>
      </c>
      <c r="P776">
        <f t="shared" si="36"/>
        <v>3547.5</v>
      </c>
      <c r="Q776">
        <f t="shared" si="37"/>
        <v>0</v>
      </c>
      <c r="S776">
        <f>VLOOKUP(B:B,'11月奖金'!A:Q,17,0)</f>
        <v>3547.5</v>
      </c>
      <c r="T776">
        <f t="shared" si="38"/>
        <v>0</v>
      </c>
    </row>
    <row r="777" spans="1:20" x14ac:dyDescent="0.2">
      <c r="A777">
        <v>776</v>
      </c>
      <c r="B777">
        <v>9000427</v>
      </c>
      <c r="C777" t="s">
        <v>2612</v>
      </c>
      <c r="D777" t="s">
        <v>3176</v>
      </c>
      <c r="E777">
        <v>3.05</v>
      </c>
      <c r="F777">
        <v>100</v>
      </c>
      <c r="G777">
        <v>100</v>
      </c>
      <c r="H777">
        <v>100</v>
      </c>
      <c r="I777" s="6">
        <v>5032.5</v>
      </c>
      <c r="N777">
        <v>5032.5</v>
      </c>
      <c r="P777">
        <f t="shared" si="36"/>
        <v>5032.5</v>
      </c>
      <c r="Q777">
        <f t="shared" si="37"/>
        <v>0</v>
      </c>
      <c r="S777">
        <f>VLOOKUP(B:B,'11月奖金'!A:Q,17,0)</f>
        <v>5032.5</v>
      </c>
      <c r="T777">
        <f t="shared" si="38"/>
        <v>0</v>
      </c>
    </row>
    <row r="778" spans="1:20" x14ac:dyDescent="0.2">
      <c r="A778">
        <v>777</v>
      </c>
      <c r="B778">
        <v>9000560</v>
      </c>
      <c r="C778" t="s">
        <v>1056</v>
      </c>
      <c r="D778" t="s">
        <v>3176</v>
      </c>
      <c r="E778">
        <v>3.05</v>
      </c>
      <c r="F778">
        <v>100</v>
      </c>
      <c r="G778">
        <v>100</v>
      </c>
      <c r="H778">
        <v>100</v>
      </c>
      <c r="I778" s="6">
        <v>4574.09</v>
      </c>
      <c r="K778">
        <v>200</v>
      </c>
      <c r="N778">
        <v>4774.09</v>
      </c>
      <c r="P778">
        <f t="shared" si="36"/>
        <v>4574.09</v>
      </c>
      <c r="Q778">
        <f t="shared" si="37"/>
        <v>0</v>
      </c>
      <c r="S778">
        <f>VLOOKUP(B:B,'11月奖金'!A:Q,17,0)</f>
        <v>4774.09</v>
      </c>
      <c r="T778">
        <f t="shared" si="38"/>
        <v>0</v>
      </c>
    </row>
    <row r="779" spans="1:20" x14ac:dyDescent="0.2">
      <c r="A779">
        <v>778</v>
      </c>
      <c r="B779">
        <v>9000660</v>
      </c>
      <c r="C779" t="s">
        <v>1346</v>
      </c>
      <c r="D779" t="s">
        <v>3218</v>
      </c>
      <c r="E779">
        <v>2.15</v>
      </c>
      <c r="F779">
        <v>100</v>
      </c>
      <c r="G779">
        <v>100</v>
      </c>
      <c r="H779">
        <v>100</v>
      </c>
      <c r="I779" s="6">
        <v>3224.36</v>
      </c>
      <c r="N779">
        <v>3224.36</v>
      </c>
      <c r="P779">
        <f t="shared" si="36"/>
        <v>3224.36</v>
      </c>
      <c r="Q779">
        <f t="shared" si="37"/>
        <v>0</v>
      </c>
      <c r="S779">
        <f>VLOOKUP(B:B,'11月奖金'!A:Q,17,0)</f>
        <v>3224.36</v>
      </c>
      <c r="T779">
        <f t="shared" si="38"/>
        <v>0</v>
      </c>
    </row>
    <row r="780" spans="1:20" x14ac:dyDescent="0.2">
      <c r="A780">
        <v>779</v>
      </c>
      <c r="B780">
        <v>9000426</v>
      </c>
      <c r="C780" t="s">
        <v>2610</v>
      </c>
      <c r="D780" t="s">
        <v>3218</v>
      </c>
      <c r="E780">
        <v>2.15</v>
      </c>
      <c r="F780">
        <v>100</v>
      </c>
      <c r="G780">
        <v>100</v>
      </c>
      <c r="H780">
        <v>100</v>
      </c>
      <c r="I780" s="6">
        <v>3224.36</v>
      </c>
      <c r="N780">
        <v>3224.36</v>
      </c>
      <c r="P780">
        <f t="shared" si="36"/>
        <v>3224.36</v>
      </c>
      <c r="Q780">
        <f t="shared" si="37"/>
        <v>0</v>
      </c>
      <c r="S780">
        <f>VLOOKUP(B:B,'11月奖金'!A:Q,17,0)</f>
        <v>3224.36</v>
      </c>
      <c r="T780">
        <f t="shared" si="38"/>
        <v>0</v>
      </c>
    </row>
    <row r="781" spans="1:20" x14ac:dyDescent="0.2">
      <c r="A781">
        <v>780</v>
      </c>
      <c r="B781">
        <v>9000424</v>
      </c>
      <c r="C781" t="s">
        <v>2714</v>
      </c>
      <c r="D781" t="s">
        <v>3218</v>
      </c>
      <c r="E781">
        <v>2.15</v>
      </c>
      <c r="F781">
        <v>100</v>
      </c>
      <c r="G781">
        <v>100</v>
      </c>
      <c r="H781">
        <v>100</v>
      </c>
      <c r="I781" s="6">
        <v>3224.36</v>
      </c>
      <c r="K781">
        <v>300</v>
      </c>
      <c r="N781">
        <v>3524.36</v>
      </c>
      <c r="P781">
        <f t="shared" si="36"/>
        <v>3224.36</v>
      </c>
      <c r="Q781">
        <f t="shared" si="37"/>
        <v>0</v>
      </c>
      <c r="S781">
        <f>VLOOKUP(B:B,'11月奖金'!A:Q,17,0)</f>
        <v>3524.36</v>
      </c>
      <c r="T781">
        <f t="shared" si="38"/>
        <v>0</v>
      </c>
    </row>
    <row r="782" spans="1:20" x14ac:dyDescent="0.2">
      <c r="A782">
        <v>781</v>
      </c>
      <c r="B782">
        <v>9001016</v>
      </c>
      <c r="C782" t="s">
        <v>2306</v>
      </c>
      <c r="D782" t="s">
        <v>9488</v>
      </c>
      <c r="E782">
        <v>3.6</v>
      </c>
      <c r="F782">
        <v>100</v>
      </c>
      <c r="G782">
        <v>100</v>
      </c>
      <c r="H782">
        <v>100</v>
      </c>
      <c r="I782" s="6">
        <v>5938.81</v>
      </c>
      <c r="N782">
        <v>5938.81</v>
      </c>
      <c r="P782">
        <f t="shared" si="36"/>
        <v>5938.81</v>
      </c>
      <c r="Q782">
        <f t="shared" si="37"/>
        <v>0</v>
      </c>
      <c r="S782">
        <f>VLOOKUP(B:B,'11月奖金'!A:Q,17,0)</f>
        <v>5938.81</v>
      </c>
      <c r="T782">
        <f t="shared" si="38"/>
        <v>0</v>
      </c>
    </row>
    <row r="783" spans="1:20" x14ac:dyDescent="0.2">
      <c r="A783">
        <v>782</v>
      </c>
      <c r="B783">
        <v>9000423</v>
      </c>
      <c r="C783" t="s">
        <v>2711</v>
      </c>
      <c r="D783" t="s">
        <v>7820</v>
      </c>
      <c r="E783">
        <v>1.8</v>
      </c>
      <c r="F783">
        <v>100</v>
      </c>
      <c r="G783">
        <v>100</v>
      </c>
      <c r="H783">
        <v>100</v>
      </c>
      <c r="I783" s="6">
        <v>2699.46</v>
      </c>
      <c r="K783">
        <v>50</v>
      </c>
      <c r="N783">
        <v>2749.46</v>
      </c>
      <c r="P783">
        <f t="shared" si="36"/>
        <v>2699.46</v>
      </c>
      <c r="Q783">
        <f t="shared" si="37"/>
        <v>0</v>
      </c>
      <c r="S783">
        <f>VLOOKUP(B:B,'11月奖金'!A:Q,17,0)</f>
        <v>2749.46</v>
      </c>
      <c r="T783">
        <f t="shared" si="38"/>
        <v>0</v>
      </c>
    </row>
    <row r="784" spans="1:20" x14ac:dyDescent="0.2">
      <c r="A784">
        <v>783</v>
      </c>
      <c r="B784">
        <v>9000425</v>
      </c>
      <c r="C784" t="s">
        <v>2607</v>
      </c>
      <c r="D784" t="s">
        <v>7820</v>
      </c>
      <c r="E784">
        <v>2.15</v>
      </c>
      <c r="F784">
        <v>100</v>
      </c>
      <c r="G784">
        <v>100</v>
      </c>
      <c r="H784">
        <v>100</v>
      </c>
      <c r="I784" s="6">
        <v>3224.36</v>
      </c>
      <c r="N784">
        <v>3224.36</v>
      </c>
      <c r="P784">
        <f t="shared" si="36"/>
        <v>3224.36</v>
      </c>
      <c r="Q784">
        <f t="shared" si="37"/>
        <v>0</v>
      </c>
      <c r="S784">
        <f>VLOOKUP(B:B,'11月奖金'!A:Q,17,0)</f>
        <v>3224.36</v>
      </c>
      <c r="T784">
        <f t="shared" si="38"/>
        <v>0</v>
      </c>
    </row>
    <row r="785" spans="1:20" x14ac:dyDescent="0.2">
      <c r="A785">
        <v>784</v>
      </c>
      <c r="B785">
        <v>9000920</v>
      </c>
      <c r="C785" t="s">
        <v>2030</v>
      </c>
      <c r="D785" t="s">
        <v>6950</v>
      </c>
      <c r="E785">
        <v>2.15</v>
      </c>
      <c r="F785">
        <v>100</v>
      </c>
      <c r="G785">
        <v>100</v>
      </c>
      <c r="H785">
        <v>100</v>
      </c>
      <c r="I785" s="6">
        <v>3224.36</v>
      </c>
      <c r="K785">
        <v>100</v>
      </c>
      <c r="N785">
        <v>3324.36</v>
      </c>
      <c r="P785">
        <f t="shared" si="36"/>
        <v>3224.36</v>
      </c>
      <c r="Q785">
        <f t="shared" si="37"/>
        <v>0</v>
      </c>
      <c r="S785">
        <f>VLOOKUP(B:B,'11月奖金'!A:Q,17,0)</f>
        <v>3324.36</v>
      </c>
      <c r="T785">
        <f t="shared" si="38"/>
        <v>0</v>
      </c>
    </row>
    <row r="786" spans="1:20" x14ac:dyDescent="0.2">
      <c r="A786">
        <v>785</v>
      </c>
      <c r="B786">
        <v>9000657</v>
      </c>
      <c r="C786" t="s">
        <v>1340</v>
      </c>
      <c r="D786" t="s">
        <v>6950</v>
      </c>
      <c r="E786">
        <v>1.5</v>
      </c>
      <c r="F786">
        <v>100</v>
      </c>
      <c r="G786">
        <v>100</v>
      </c>
      <c r="H786">
        <v>100</v>
      </c>
      <c r="I786" s="6">
        <v>2249.5500000000002</v>
      </c>
      <c r="N786">
        <v>2249.5500000000002</v>
      </c>
      <c r="P786">
        <f t="shared" si="36"/>
        <v>2249.5500000000002</v>
      </c>
      <c r="Q786">
        <f t="shared" si="37"/>
        <v>0</v>
      </c>
      <c r="S786">
        <f>VLOOKUP(B:B,'11月奖金'!A:Q,17,0)</f>
        <v>2249.5500000000002</v>
      </c>
      <c r="T786">
        <f t="shared" si="38"/>
        <v>0</v>
      </c>
    </row>
    <row r="787" spans="1:20" x14ac:dyDescent="0.2">
      <c r="A787">
        <v>786</v>
      </c>
      <c r="B787">
        <v>9000943</v>
      </c>
      <c r="C787" t="s">
        <v>2111</v>
      </c>
      <c r="D787" t="s">
        <v>6950</v>
      </c>
      <c r="E787">
        <v>1.5</v>
      </c>
      <c r="F787">
        <v>100</v>
      </c>
      <c r="G787">
        <v>100</v>
      </c>
      <c r="H787">
        <v>100</v>
      </c>
      <c r="I787" s="6">
        <v>2249.5500000000002</v>
      </c>
      <c r="N787">
        <v>2249.5500000000002</v>
      </c>
      <c r="P787">
        <f t="shared" si="36"/>
        <v>2249.5500000000002</v>
      </c>
      <c r="Q787">
        <f t="shared" si="37"/>
        <v>0</v>
      </c>
      <c r="S787">
        <f>VLOOKUP(B:B,'11月奖金'!A:Q,17,0)</f>
        <v>2249.5500000000002</v>
      </c>
      <c r="T787">
        <f t="shared" si="38"/>
        <v>0</v>
      </c>
    </row>
    <row r="788" spans="1:20" x14ac:dyDescent="0.2">
      <c r="A788">
        <v>787</v>
      </c>
      <c r="B788">
        <v>9000946</v>
      </c>
      <c r="C788" t="s">
        <v>2114</v>
      </c>
      <c r="D788" t="s">
        <v>6950</v>
      </c>
      <c r="E788">
        <v>1.5</v>
      </c>
      <c r="F788">
        <v>100</v>
      </c>
      <c r="G788">
        <v>100</v>
      </c>
      <c r="H788">
        <v>100</v>
      </c>
      <c r="I788" s="6">
        <v>2249.5500000000002</v>
      </c>
      <c r="N788">
        <v>2249.5500000000002</v>
      </c>
      <c r="P788">
        <f t="shared" si="36"/>
        <v>2249.5500000000002</v>
      </c>
      <c r="Q788">
        <f t="shared" si="37"/>
        <v>0</v>
      </c>
      <c r="S788">
        <f>VLOOKUP(B:B,'11月奖金'!A:Q,17,0)</f>
        <v>2249.5500000000002</v>
      </c>
      <c r="T788">
        <f t="shared" si="38"/>
        <v>0</v>
      </c>
    </row>
    <row r="789" spans="1:20" x14ac:dyDescent="0.2">
      <c r="A789">
        <v>788</v>
      </c>
      <c r="B789">
        <v>9000945</v>
      </c>
      <c r="C789" t="s">
        <v>2117</v>
      </c>
      <c r="D789" t="s">
        <v>6950</v>
      </c>
      <c r="E789">
        <v>1.5</v>
      </c>
      <c r="F789">
        <v>100</v>
      </c>
      <c r="G789">
        <v>100</v>
      </c>
      <c r="H789">
        <v>100</v>
      </c>
      <c r="I789" s="6">
        <v>2249.5500000000002</v>
      </c>
      <c r="N789">
        <v>2249.5500000000002</v>
      </c>
      <c r="P789">
        <f t="shared" si="36"/>
        <v>2249.5500000000002</v>
      </c>
      <c r="Q789">
        <f t="shared" si="37"/>
        <v>0</v>
      </c>
      <c r="S789">
        <f>VLOOKUP(B:B,'11月奖金'!A:Q,17,0)</f>
        <v>2249.5500000000002</v>
      </c>
      <c r="T789">
        <f t="shared" si="38"/>
        <v>0</v>
      </c>
    </row>
    <row r="790" spans="1:20" x14ac:dyDescent="0.2">
      <c r="A790">
        <v>789</v>
      </c>
      <c r="B790">
        <v>9001007</v>
      </c>
      <c r="C790" t="s">
        <v>2279</v>
      </c>
      <c r="D790" t="s">
        <v>6950</v>
      </c>
      <c r="E790">
        <v>1.5</v>
      </c>
      <c r="F790">
        <v>100</v>
      </c>
      <c r="G790">
        <v>100</v>
      </c>
      <c r="H790">
        <v>100</v>
      </c>
      <c r="I790" s="6">
        <v>2249.5500000000002</v>
      </c>
      <c r="N790">
        <v>2249.5500000000002</v>
      </c>
      <c r="P790">
        <f t="shared" si="36"/>
        <v>2249.5500000000002</v>
      </c>
      <c r="Q790">
        <f t="shared" si="37"/>
        <v>0</v>
      </c>
      <c r="S790">
        <f>VLOOKUP(B:B,'11月奖金'!A:Q,17,0)</f>
        <v>2249.5500000000002</v>
      </c>
      <c r="T790">
        <f t="shared" si="38"/>
        <v>0</v>
      </c>
    </row>
    <row r="791" spans="1:20" x14ac:dyDescent="0.2">
      <c r="A791">
        <v>790</v>
      </c>
      <c r="B791">
        <v>9001006</v>
      </c>
      <c r="C791" t="s">
        <v>2276</v>
      </c>
      <c r="D791" t="s">
        <v>7822</v>
      </c>
      <c r="E791">
        <v>1.5</v>
      </c>
      <c r="F791">
        <v>100</v>
      </c>
      <c r="G791">
        <v>100</v>
      </c>
      <c r="H791">
        <v>100</v>
      </c>
      <c r="I791" s="6">
        <v>2474.5100000000002</v>
      </c>
      <c r="K791">
        <v>240</v>
      </c>
      <c r="N791">
        <v>2714.51</v>
      </c>
      <c r="P791">
        <f t="shared" si="36"/>
        <v>2474.5100000000002</v>
      </c>
      <c r="Q791">
        <f t="shared" si="37"/>
        <v>0</v>
      </c>
      <c r="S791">
        <f>VLOOKUP(B:B,'11月奖金'!A:Q,17,0)</f>
        <v>2714.51</v>
      </c>
      <c r="T791">
        <f t="shared" si="38"/>
        <v>0</v>
      </c>
    </row>
    <row r="792" spans="1:20" x14ac:dyDescent="0.2">
      <c r="A792">
        <v>791</v>
      </c>
      <c r="B792">
        <v>9001014</v>
      </c>
      <c r="C792" t="s">
        <v>2300</v>
      </c>
      <c r="D792" t="s">
        <v>6950</v>
      </c>
      <c r="E792">
        <v>1.5</v>
      </c>
      <c r="F792">
        <v>100</v>
      </c>
      <c r="G792">
        <v>100</v>
      </c>
      <c r="H792">
        <v>100</v>
      </c>
      <c r="I792" s="6">
        <v>2249.5500000000002</v>
      </c>
      <c r="K792">
        <v>90</v>
      </c>
      <c r="N792">
        <v>2339.5500000000002</v>
      </c>
      <c r="P792">
        <f t="shared" si="36"/>
        <v>2249.5500000000002</v>
      </c>
      <c r="Q792">
        <f t="shared" si="37"/>
        <v>0</v>
      </c>
      <c r="S792">
        <f>VLOOKUP(B:B,'11月奖金'!A:Q,17,0)</f>
        <v>2339.5500000000002</v>
      </c>
      <c r="T792">
        <f t="shared" si="38"/>
        <v>0</v>
      </c>
    </row>
    <row r="793" spans="1:20" x14ac:dyDescent="0.2">
      <c r="A793">
        <v>792</v>
      </c>
      <c r="B793">
        <v>9001003</v>
      </c>
      <c r="C793" t="s">
        <v>2267</v>
      </c>
      <c r="D793" t="s">
        <v>6950</v>
      </c>
      <c r="E793">
        <v>1.5</v>
      </c>
      <c r="F793">
        <v>100</v>
      </c>
      <c r="G793">
        <v>100</v>
      </c>
      <c r="H793">
        <v>100</v>
      </c>
      <c r="I793" s="6">
        <v>2249.5500000000002</v>
      </c>
      <c r="N793">
        <v>2249.5500000000002</v>
      </c>
      <c r="P793">
        <f t="shared" si="36"/>
        <v>2249.5500000000002</v>
      </c>
      <c r="Q793">
        <f t="shared" si="37"/>
        <v>0</v>
      </c>
      <c r="S793">
        <f>VLOOKUP(B:B,'11月奖金'!A:Q,17,0)</f>
        <v>2249.5500000000002</v>
      </c>
      <c r="T793">
        <f t="shared" si="38"/>
        <v>0</v>
      </c>
    </row>
    <row r="794" spans="1:20" x14ac:dyDescent="0.2">
      <c r="A794">
        <v>793</v>
      </c>
      <c r="B794">
        <v>9001005</v>
      </c>
      <c r="C794" t="s">
        <v>2273</v>
      </c>
      <c r="D794" t="s">
        <v>6950</v>
      </c>
      <c r="E794">
        <v>1.5</v>
      </c>
      <c r="F794">
        <v>100</v>
      </c>
      <c r="G794">
        <v>100</v>
      </c>
      <c r="H794">
        <v>100</v>
      </c>
      <c r="I794" s="6">
        <v>2249.5500000000002</v>
      </c>
      <c r="N794">
        <v>2249.5500000000002</v>
      </c>
      <c r="P794">
        <f t="shared" si="36"/>
        <v>2249.5500000000002</v>
      </c>
      <c r="Q794">
        <f t="shared" si="37"/>
        <v>0</v>
      </c>
      <c r="S794">
        <f>VLOOKUP(B:B,'11月奖金'!A:Q,17,0)</f>
        <v>2249.5500000000002</v>
      </c>
      <c r="T794">
        <f t="shared" si="38"/>
        <v>0</v>
      </c>
    </row>
    <row r="795" spans="1:20" x14ac:dyDescent="0.2">
      <c r="A795">
        <v>794</v>
      </c>
      <c r="B795">
        <v>9001013</v>
      </c>
      <c r="C795" t="s">
        <v>2297</v>
      </c>
      <c r="D795" t="s">
        <v>6950</v>
      </c>
      <c r="E795">
        <v>1.5</v>
      </c>
      <c r="F795">
        <v>100</v>
      </c>
      <c r="G795">
        <v>100</v>
      </c>
      <c r="H795">
        <v>100</v>
      </c>
      <c r="I795" s="6">
        <v>2249.5500000000002</v>
      </c>
      <c r="N795">
        <v>2249.5500000000002</v>
      </c>
      <c r="P795">
        <f t="shared" si="36"/>
        <v>2249.5500000000002</v>
      </c>
      <c r="Q795">
        <f t="shared" si="37"/>
        <v>0</v>
      </c>
      <c r="S795">
        <f>VLOOKUP(B:B,'11月奖金'!A:Q,17,0)</f>
        <v>2249.5500000000002</v>
      </c>
      <c r="T795">
        <f t="shared" si="38"/>
        <v>0</v>
      </c>
    </row>
    <row r="796" spans="1:20" x14ac:dyDescent="0.2">
      <c r="A796">
        <v>795</v>
      </c>
      <c r="B796">
        <v>9001000</v>
      </c>
      <c r="C796" t="s">
        <v>2258</v>
      </c>
      <c r="D796" t="s">
        <v>6950</v>
      </c>
      <c r="E796">
        <v>1.5</v>
      </c>
      <c r="F796">
        <v>100</v>
      </c>
      <c r="G796">
        <v>100</v>
      </c>
      <c r="H796">
        <v>100</v>
      </c>
      <c r="I796" s="6">
        <v>2249.5500000000002</v>
      </c>
      <c r="K796">
        <v>80</v>
      </c>
      <c r="N796">
        <v>2329.5500000000002</v>
      </c>
      <c r="P796">
        <f t="shared" si="36"/>
        <v>2249.5500000000002</v>
      </c>
      <c r="Q796">
        <f t="shared" si="37"/>
        <v>0</v>
      </c>
      <c r="S796">
        <f>VLOOKUP(B:B,'11月奖金'!A:Q,17,0)</f>
        <v>2329.5500000000002</v>
      </c>
      <c r="T796">
        <f t="shared" si="38"/>
        <v>0</v>
      </c>
    </row>
    <row r="797" spans="1:20" x14ac:dyDescent="0.2">
      <c r="A797">
        <v>796</v>
      </c>
      <c r="B797">
        <v>9000375</v>
      </c>
      <c r="C797" t="s">
        <v>2596</v>
      </c>
      <c r="D797" t="s">
        <v>3223</v>
      </c>
      <c r="E797">
        <v>3.6</v>
      </c>
      <c r="F797">
        <v>100</v>
      </c>
      <c r="G797">
        <v>100</v>
      </c>
      <c r="H797">
        <v>100</v>
      </c>
      <c r="I797" s="6">
        <v>5398.92</v>
      </c>
      <c r="K797">
        <v>100</v>
      </c>
      <c r="N797">
        <v>5498.92</v>
      </c>
      <c r="P797">
        <f t="shared" si="36"/>
        <v>5398.92</v>
      </c>
      <c r="Q797">
        <f t="shared" si="37"/>
        <v>0</v>
      </c>
      <c r="S797">
        <f>VLOOKUP(B:B,'11月奖金'!A:Q,17,0)</f>
        <v>5498.92</v>
      </c>
      <c r="T797">
        <f t="shared" si="38"/>
        <v>0</v>
      </c>
    </row>
    <row r="798" spans="1:20" x14ac:dyDescent="0.2">
      <c r="A798">
        <v>797</v>
      </c>
      <c r="B798">
        <v>9000661</v>
      </c>
      <c r="C798" t="s">
        <v>1349</v>
      </c>
      <c r="D798" t="s">
        <v>7821</v>
      </c>
      <c r="E798">
        <v>1.8</v>
      </c>
      <c r="F798">
        <v>100</v>
      </c>
      <c r="G798">
        <v>100</v>
      </c>
      <c r="H798">
        <v>100</v>
      </c>
      <c r="I798" s="6">
        <v>2699.46</v>
      </c>
      <c r="K798">
        <v>150</v>
      </c>
      <c r="N798">
        <v>2849.46</v>
      </c>
      <c r="P798">
        <f t="shared" si="36"/>
        <v>2699.46</v>
      </c>
      <c r="Q798">
        <f t="shared" si="37"/>
        <v>0</v>
      </c>
      <c r="S798">
        <f>VLOOKUP(B:B,'11月奖金'!A:Q,17,0)</f>
        <v>2849.46</v>
      </c>
      <c r="T798">
        <f t="shared" si="38"/>
        <v>0</v>
      </c>
    </row>
    <row r="799" spans="1:20" x14ac:dyDescent="0.2">
      <c r="A799">
        <v>798</v>
      </c>
      <c r="B799">
        <v>9000662</v>
      </c>
      <c r="C799" t="s">
        <v>1352</v>
      </c>
      <c r="D799" t="s">
        <v>6950</v>
      </c>
      <c r="E799">
        <v>1.5</v>
      </c>
      <c r="F799">
        <v>100</v>
      </c>
      <c r="G799">
        <v>100</v>
      </c>
      <c r="H799">
        <v>100</v>
      </c>
      <c r="I799" s="6">
        <v>2249.5500000000002</v>
      </c>
      <c r="N799">
        <v>2249.5500000000002</v>
      </c>
      <c r="P799">
        <f t="shared" si="36"/>
        <v>2249.5500000000002</v>
      </c>
      <c r="Q799">
        <f t="shared" si="37"/>
        <v>0</v>
      </c>
      <c r="S799">
        <f>VLOOKUP(B:B,'11月奖金'!A:Q,17,0)</f>
        <v>2249.5500000000002</v>
      </c>
      <c r="T799">
        <f t="shared" si="38"/>
        <v>0</v>
      </c>
    </row>
    <row r="800" spans="1:20" x14ac:dyDescent="0.2">
      <c r="A800">
        <v>799</v>
      </c>
      <c r="B800">
        <v>9000658</v>
      </c>
      <c r="C800" t="s">
        <v>1343</v>
      </c>
      <c r="D800" t="s">
        <v>6950</v>
      </c>
      <c r="E800">
        <v>1.5</v>
      </c>
      <c r="F800">
        <v>100</v>
      </c>
      <c r="G800">
        <v>100</v>
      </c>
      <c r="H800">
        <v>100</v>
      </c>
      <c r="I800" s="6">
        <v>2249.5500000000002</v>
      </c>
      <c r="N800">
        <v>2249.5500000000002</v>
      </c>
      <c r="P800">
        <f t="shared" si="36"/>
        <v>2249.5500000000002</v>
      </c>
      <c r="Q800">
        <f t="shared" si="37"/>
        <v>0</v>
      </c>
      <c r="S800">
        <f>VLOOKUP(B:B,'11月奖金'!A:Q,17,0)</f>
        <v>2249.5500000000002</v>
      </c>
      <c r="T800">
        <f t="shared" si="38"/>
        <v>0</v>
      </c>
    </row>
    <row r="801" spans="1:20" x14ac:dyDescent="0.2">
      <c r="A801">
        <v>800</v>
      </c>
      <c r="B801">
        <v>9000948</v>
      </c>
      <c r="C801" t="s">
        <v>2105</v>
      </c>
      <c r="D801" t="s">
        <v>6950</v>
      </c>
      <c r="E801">
        <v>1.5</v>
      </c>
      <c r="F801">
        <v>100</v>
      </c>
      <c r="G801">
        <v>100</v>
      </c>
      <c r="H801">
        <v>100</v>
      </c>
      <c r="I801" s="6">
        <v>2249.5500000000002</v>
      </c>
      <c r="N801">
        <v>2249.5500000000002</v>
      </c>
      <c r="P801">
        <f t="shared" si="36"/>
        <v>2249.5500000000002</v>
      </c>
      <c r="Q801">
        <f t="shared" si="37"/>
        <v>0</v>
      </c>
      <c r="S801">
        <f>VLOOKUP(B:B,'11月奖金'!A:Q,17,0)</f>
        <v>2249.5500000000002</v>
      </c>
      <c r="T801">
        <f t="shared" si="38"/>
        <v>0</v>
      </c>
    </row>
    <row r="802" spans="1:20" x14ac:dyDescent="0.2">
      <c r="A802">
        <v>801</v>
      </c>
      <c r="B802">
        <v>9000991</v>
      </c>
      <c r="C802" t="s">
        <v>2231</v>
      </c>
      <c r="D802" t="s">
        <v>7822</v>
      </c>
      <c r="E802">
        <v>1.5</v>
      </c>
      <c r="F802">
        <v>100</v>
      </c>
      <c r="G802">
        <v>100</v>
      </c>
      <c r="H802">
        <v>100</v>
      </c>
      <c r="I802" s="6">
        <v>2474.5100000000002</v>
      </c>
      <c r="N802">
        <v>2474.5100000000002</v>
      </c>
      <c r="P802">
        <f t="shared" si="36"/>
        <v>2474.5100000000002</v>
      </c>
      <c r="Q802">
        <f t="shared" si="37"/>
        <v>0</v>
      </c>
      <c r="S802">
        <f>VLOOKUP(B:B,'11月奖金'!A:Q,17,0)</f>
        <v>2474.5100000000002</v>
      </c>
      <c r="T802">
        <f t="shared" si="38"/>
        <v>0</v>
      </c>
    </row>
    <row r="803" spans="1:20" x14ac:dyDescent="0.2">
      <c r="A803">
        <v>802</v>
      </c>
      <c r="B803">
        <v>9000942</v>
      </c>
      <c r="C803" t="s">
        <v>2206</v>
      </c>
      <c r="D803" t="s">
        <v>6950</v>
      </c>
      <c r="E803">
        <v>1.5</v>
      </c>
      <c r="F803">
        <v>100</v>
      </c>
      <c r="G803">
        <v>100</v>
      </c>
      <c r="H803">
        <v>100</v>
      </c>
      <c r="I803" s="6">
        <v>2249.5500000000002</v>
      </c>
      <c r="N803">
        <v>2249.5500000000002</v>
      </c>
      <c r="P803">
        <f t="shared" si="36"/>
        <v>2249.5500000000002</v>
      </c>
      <c r="Q803">
        <f t="shared" si="37"/>
        <v>0</v>
      </c>
      <c r="S803">
        <f>VLOOKUP(B:B,'11月奖金'!A:Q,17,0)</f>
        <v>2249.5500000000002</v>
      </c>
      <c r="T803">
        <f t="shared" si="38"/>
        <v>0</v>
      </c>
    </row>
    <row r="804" spans="1:20" x14ac:dyDescent="0.2">
      <c r="A804">
        <v>803</v>
      </c>
      <c r="B804">
        <v>9000992</v>
      </c>
      <c r="C804" t="s">
        <v>2234</v>
      </c>
      <c r="D804" t="s">
        <v>6950</v>
      </c>
      <c r="E804">
        <v>1.5</v>
      </c>
      <c r="F804">
        <v>100</v>
      </c>
      <c r="G804">
        <v>100</v>
      </c>
      <c r="H804">
        <v>100</v>
      </c>
      <c r="I804" s="6">
        <v>2249.5500000000002</v>
      </c>
      <c r="N804">
        <v>2249.5500000000002</v>
      </c>
      <c r="P804">
        <f t="shared" si="36"/>
        <v>2249.5500000000002</v>
      </c>
      <c r="Q804">
        <f t="shared" si="37"/>
        <v>0</v>
      </c>
      <c r="S804">
        <f>VLOOKUP(B:B,'11月奖金'!A:Q,17,0)</f>
        <v>2249.5500000000002</v>
      </c>
      <c r="T804">
        <f t="shared" si="38"/>
        <v>0</v>
      </c>
    </row>
    <row r="805" spans="1:20" x14ac:dyDescent="0.2">
      <c r="A805">
        <v>804</v>
      </c>
      <c r="B805">
        <v>9000994</v>
      </c>
      <c r="C805" t="s">
        <v>2240</v>
      </c>
      <c r="D805" t="s">
        <v>6950</v>
      </c>
      <c r="E805">
        <v>1.5</v>
      </c>
      <c r="F805">
        <v>100</v>
      </c>
      <c r="G805">
        <v>100</v>
      </c>
      <c r="H805">
        <v>100</v>
      </c>
      <c r="I805" s="6">
        <v>2249.5500000000002</v>
      </c>
      <c r="N805">
        <v>2249.5500000000002</v>
      </c>
      <c r="P805">
        <f t="shared" si="36"/>
        <v>2249.5500000000002</v>
      </c>
      <c r="Q805">
        <f t="shared" si="37"/>
        <v>0</v>
      </c>
      <c r="S805">
        <f>VLOOKUP(B:B,'11月奖金'!A:Q,17,0)</f>
        <v>2249.5500000000002</v>
      </c>
      <c r="T805">
        <f t="shared" si="38"/>
        <v>0</v>
      </c>
    </row>
    <row r="806" spans="1:20" x14ac:dyDescent="0.2">
      <c r="A806">
        <v>805</v>
      </c>
      <c r="B806">
        <v>9000997</v>
      </c>
      <c r="C806" t="s">
        <v>2249</v>
      </c>
      <c r="D806" t="s">
        <v>6950</v>
      </c>
      <c r="E806">
        <v>1.5</v>
      </c>
      <c r="F806">
        <v>100</v>
      </c>
      <c r="G806">
        <v>100</v>
      </c>
      <c r="H806">
        <v>100</v>
      </c>
      <c r="I806" s="6">
        <v>2249.5500000000002</v>
      </c>
      <c r="N806">
        <v>2249.5500000000002</v>
      </c>
      <c r="P806">
        <f t="shared" si="36"/>
        <v>2249.5500000000002</v>
      </c>
      <c r="Q806">
        <f t="shared" si="37"/>
        <v>0</v>
      </c>
      <c r="S806">
        <f>VLOOKUP(B:B,'11月奖金'!A:Q,17,0)</f>
        <v>2249.5500000000002</v>
      </c>
      <c r="T806">
        <f t="shared" si="38"/>
        <v>0</v>
      </c>
    </row>
    <row r="807" spans="1:20" x14ac:dyDescent="0.2">
      <c r="A807">
        <v>806</v>
      </c>
      <c r="B807">
        <v>9000989</v>
      </c>
      <c r="C807" t="s">
        <v>2225</v>
      </c>
      <c r="D807" t="s">
        <v>6950</v>
      </c>
      <c r="E807">
        <v>1.5</v>
      </c>
      <c r="F807">
        <v>100</v>
      </c>
      <c r="G807">
        <v>100</v>
      </c>
      <c r="H807">
        <v>100</v>
      </c>
      <c r="I807" s="6">
        <v>2249.5500000000002</v>
      </c>
      <c r="K807">
        <v>100</v>
      </c>
      <c r="N807">
        <v>2349.5500000000002</v>
      </c>
      <c r="P807">
        <f t="shared" si="36"/>
        <v>2249.5500000000002</v>
      </c>
      <c r="Q807">
        <f t="shared" si="37"/>
        <v>0</v>
      </c>
      <c r="S807">
        <f>VLOOKUP(B:B,'11月奖金'!A:Q,17,0)</f>
        <v>2349.5500000000002</v>
      </c>
      <c r="T807">
        <f t="shared" si="38"/>
        <v>0</v>
      </c>
    </row>
    <row r="808" spans="1:20" x14ac:dyDescent="0.2">
      <c r="A808">
        <v>807</v>
      </c>
      <c r="B808">
        <v>9001275</v>
      </c>
      <c r="C808" t="s">
        <v>8033</v>
      </c>
      <c r="D808" t="s">
        <v>6950</v>
      </c>
      <c r="E808">
        <v>1.5</v>
      </c>
      <c r="F808">
        <v>100</v>
      </c>
      <c r="G808">
        <v>100</v>
      </c>
      <c r="H808">
        <v>100</v>
      </c>
      <c r="I808" s="6">
        <v>2249.5500000000002</v>
      </c>
      <c r="N808">
        <v>2249.5500000000002</v>
      </c>
      <c r="P808">
        <f t="shared" si="36"/>
        <v>2249.5500000000002</v>
      </c>
      <c r="Q808">
        <f t="shared" si="37"/>
        <v>0</v>
      </c>
      <c r="S808">
        <f>VLOOKUP(B:B,'11月奖金'!A:Q,17,0)</f>
        <v>2249.5500000000002</v>
      </c>
      <c r="T808">
        <f t="shared" si="38"/>
        <v>0</v>
      </c>
    </row>
    <row r="809" spans="1:20" x14ac:dyDescent="0.2">
      <c r="A809">
        <v>808</v>
      </c>
      <c r="B809">
        <v>9000368</v>
      </c>
      <c r="C809" t="s">
        <v>2584</v>
      </c>
      <c r="D809" t="s">
        <v>3223</v>
      </c>
      <c r="E809">
        <v>3.6</v>
      </c>
      <c r="F809">
        <v>100</v>
      </c>
      <c r="G809">
        <v>100</v>
      </c>
      <c r="H809">
        <v>100</v>
      </c>
      <c r="I809" s="6">
        <v>5398.92</v>
      </c>
      <c r="N809">
        <v>5398.92</v>
      </c>
      <c r="P809">
        <f t="shared" si="36"/>
        <v>5398.92</v>
      </c>
      <c r="Q809">
        <f t="shared" si="37"/>
        <v>0</v>
      </c>
      <c r="S809">
        <f>VLOOKUP(B:B,'11月奖金'!A:Q,17,0)</f>
        <v>5398.92</v>
      </c>
      <c r="T809">
        <f t="shared" si="38"/>
        <v>0</v>
      </c>
    </row>
    <row r="810" spans="1:20" x14ac:dyDescent="0.2">
      <c r="A810">
        <v>809</v>
      </c>
      <c r="B810">
        <v>9000561</v>
      </c>
      <c r="C810" t="s">
        <v>1059</v>
      </c>
      <c r="D810" t="s">
        <v>7819</v>
      </c>
      <c r="E810">
        <v>3.05</v>
      </c>
      <c r="F810">
        <v>100</v>
      </c>
      <c r="G810">
        <v>100</v>
      </c>
      <c r="H810">
        <v>100</v>
      </c>
      <c r="I810" s="6">
        <v>5031.49</v>
      </c>
      <c r="K810">
        <v>100</v>
      </c>
      <c r="N810">
        <v>5131.49</v>
      </c>
      <c r="P810">
        <f t="shared" si="36"/>
        <v>5031.49</v>
      </c>
      <c r="Q810">
        <f t="shared" si="37"/>
        <v>0</v>
      </c>
      <c r="S810">
        <f>VLOOKUP(B:B,'11月奖金'!A:Q,17,0)</f>
        <v>5131.49</v>
      </c>
      <c r="T810">
        <f t="shared" si="38"/>
        <v>0</v>
      </c>
    </row>
    <row r="811" spans="1:20" x14ac:dyDescent="0.2">
      <c r="A811">
        <v>810</v>
      </c>
      <c r="B811">
        <v>9000947</v>
      </c>
      <c r="C811" t="s">
        <v>2108</v>
      </c>
      <c r="D811" t="s">
        <v>6950</v>
      </c>
      <c r="E811">
        <v>1.5</v>
      </c>
      <c r="F811">
        <v>100</v>
      </c>
      <c r="G811">
        <v>100</v>
      </c>
      <c r="H811">
        <v>100</v>
      </c>
      <c r="I811" s="6">
        <v>2249.5500000000002</v>
      </c>
      <c r="N811">
        <v>2249.5500000000002</v>
      </c>
      <c r="P811">
        <f t="shared" si="36"/>
        <v>2249.5500000000002</v>
      </c>
      <c r="Q811">
        <f t="shared" si="37"/>
        <v>0</v>
      </c>
      <c r="S811">
        <f>VLOOKUP(B:B,'11月奖金'!A:Q,17,0)</f>
        <v>2249.5500000000002</v>
      </c>
      <c r="T811">
        <f t="shared" si="38"/>
        <v>0</v>
      </c>
    </row>
    <row r="812" spans="1:20" x14ac:dyDescent="0.2">
      <c r="A812">
        <v>811</v>
      </c>
      <c r="B812">
        <v>9000663</v>
      </c>
      <c r="C812" t="s">
        <v>1355</v>
      </c>
      <c r="D812" t="s">
        <v>6950</v>
      </c>
      <c r="E812">
        <v>1.5</v>
      </c>
      <c r="F812">
        <v>100</v>
      </c>
      <c r="G812">
        <v>100</v>
      </c>
      <c r="H812">
        <v>100</v>
      </c>
      <c r="I812" s="6">
        <v>2249.5500000000002</v>
      </c>
      <c r="N812">
        <v>2249.5500000000002</v>
      </c>
      <c r="P812">
        <f t="shared" si="36"/>
        <v>2249.5500000000002</v>
      </c>
      <c r="Q812">
        <f t="shared" si="37"/>
        <v>0</v>
      </c>
      <c r="S812">
        <f>VLOOKUP(B:B,'11月奖金'!A:Q,17,0)</f>
        <v>2249.5500000000002</v>
      </c>
      <c r="T812">
        <f t="shared" si="38"/>
        <v>0</v>
      </c>
    </row>
    <row r="813" spans="1:20" x14ac:dyDescent="0.2">
      <c r="A813">
        <v>812</v>
      </c>
      <c r="B813">
        <v>9001009</v>
      </c>
      <c r="C813" t="s">
        <v>2285</v>
      </c>
      <c r="D813" t="s">
        <v>6950</v>
      </c>
      <c r="E813">
        <v>1.5</v>
      </c>
      <c r="F813">
        <v>100</v>
      </c>
      <c r="G813">
        <v>100</v>
      </c>
      <c r="H813">
        <v>100</v>
      </c>
      <c r="I813" s="6">
        <v>2249.5500000000002</v>
      </c>
      <c r="N813">
        <v>2249.5500000000002</v>
      </c>
      <c r="P813">
        <f t="shared" si="36"/>
        <v>2249.5500000000002</v>
      </c>
      <c r="Q813">
        <f t="shared" si="37"/>
        <v>0</v>
      </c>
      <c r="S813">
        <f>VLOOKUP(B:B,'11月奖金'!A:Q,17,0)</f>
        <v>2249.5500000000002</v>
      </c>
      <c r="T813">
        <f t="shared" si="38"/>
        <v>0</v>
      </c>
    </row>
    <row r="814" spans="1:20" x14ac:dyDescent="0.2">
      <c r="A814">
        <v>813</v>
      </c>
      <c r="B814">
        <v>9000941</v>
      </c>
      <c r="C814" t="s">
        <v>2099</v>
      </c>
      <c r="D814" t="s">
        <v>6950</v>
      </c>
      <c r="E814">
        <v>1.5</v>
      </c>
      <c r="F814">
        <v>100</v>
      </c>
      <c r="G814">
        <v>100</v>
      </c>
      <c r="H814">
        <v>100</v>
      </c>
      <c r="I814" s="6">
        <v>2249.5500000000002</v>
      </c>
      <c r="N814">
        <v>2249.5500000000002</v>
      </c>
      <c r="P814">
        <f t="shared" si="36"/>
        <v>2249.5500000000002</v>
      </c>
      <c r="Q814">
        <f t="shared" si="37"/>
        <v>0</v>
      </c>
      <c r="S814">
        <f>VLOOKUP(B:B,'11月奖金'!A:Q,17,0)</f>
        <v>2249.5500000000002</v>
      </c>
      <c r="T814">
        <f t="shared" si="38"/>
        <v>0</v>
      </c>
    </row>
    <row r="815" spans="1:20" x14ac:dyDescent="0.2">
      <c r="A815">
        <v>814</v>
      </c>
      <c r="B815">
        <v>9001011</v>
      </c>
      <c r="C815" t="s">
        <v>2291</v>
      </c>
      <c r="D815" t="s">
        <v>6950</v>
      </c>
      <c r="E815">
        <v>1.5</v>
      </c>
      <c r="F815">
        <v>100</v>
      </c>
      <c r="G815">
        <v>100</v>
      </c>
      <c r="H815">
        <v>100</v>
      </c>
      <c r="I815" s="6">
        <v>2249.5500000000002</v>
      </c>
      <c r="K815">
        <v>90</v>
      </c>
      <c r="N815">
        <v>2339.5500000000002</v>
      </c>
      <c r="P815">
        <f t="shared" si="36"/>
        <v>2249.5500000000002</v>
      </c>
      <c r="Q815">
        <f t="shared" si="37"/>
        <v>0</v>
      </c>
      <c r="S815">
        <f>VLOOKUP(B:B,'11月奖金'!A:Q,17,0)</f>
        <v>2339.5500000000002</v>
      </c>
      <c r="T815">
        <f t="shared" si="38"/>
        <v>0</v>
      </c>
    </row>
    <row r="816" spans="1:20" x14ac:dyDescent="0.2">
      <c r="A816">
        <v>815</v>
      </c>
      <c r="B816">
        <v>9001010</v>
      </c>
      <c r="C816" t="s">
        <v>2288</v>
      </c>
      <c r="D816" t="s">
        <v>6950</v>
      </c>
      <c r="E816">
        <v>1.5</v>
      </c>
      <c r="F816">
        <v>100</v>
      </c>
      <c r="G816">
        <v>100</v>
      </c>
      <c r="H816">
        <v>100</v>
      </c>
      <c r="I816" s="6">
        <v>2249.5500000000002</v>
      </c>
      <c r="N816">
        <v>2249.5500000000002</v>
      </c>
      <c r="P816">
        <f t="shared" si="36"/>
        <v>2249.5500000000002</v>
      </c>
      <c r="Q816">
        <f t="shared" si="37"/>
        <v>0</v>
      </c>
      <c r="S816">
        <f>VLOOKUP(B:B,'11月奖金'!A:Q,17,0)</f>
        <v>2249.5500000000002</v>
      </c>
      <c r="T816">
        <f t="shared" si="38"/>
        <v>0</v>
      </c>
    </row>
    <row r="817" spans="1:20" x14ac:dyDescent="0.2">
      <c r="A817">
        <v>816</v>
      </c>
      <c r="B817">
        <v>9001012</v>
      </c>
      <c r="C817" t="s">
        <v>2294</v>
      </c>
      <c r="D817" t="s">
        <v>6950</v>
      </c>
      <c r="E817">
        <v>1.5</v>
      </c>
      <c r="F817">
        <v>100</v>
      </c>
      <c r="G817">
        <v>100</v>
      </c>
      <c r="H817">
        <v>100</v>
      </c>
      <c r="I817" s="6">
        <v>2249.5500000000002</v>
      </c>
      <c r="K817">
        <v>200</v>
      </c>
      <c r="N817">
        <v>2449.5500000000002</v>
      </c>
      <c r="P817">
        <f t="shared" si="36"/>
        <v>2249.5500000000002</v>
      </c>
      <c r="Q817">
        <f t="shared" si="37"/>
        <v>0</v>
      </c>
      <c r="S817">
        <f>VLOOKUP(B:B,'11月奖金'!A:Q,17,0)</f>
        <v>2449.5500000000002</v>
      </c>
      <c r="T817">
        <f t="shared" si="38"/>
        <v>0</v>
      </c>
    </row>
    <row r="818" spans="1:20" x14ac:dyDescent="0.2">
      <c r="A818">
        <v>817</v>
      </c>
      <c r="B818">
        <v>9000944</v>
      </c>
      <c r="C818" t="s">
        <v>2102</v>
      </c>
      <c r="D818" t="s">
        <v>6950</v>
      </c>
      <c r="E818">
        <v>1.5</v>
      </c>
      <c r="F818">
        <v>100</v>
      </c>
      <c r="G818">
        <v>98</v>
      </c>
      <c r="H818">
        <v>98.4</v>
      </c>
      <c r="I818" s="6">
        <v>2213.56</v>
      </c>
      <c r="N818">
        <v>2213.56</v>
      </c>
      <c r="P818">
        <f t="shared" si="36"/>
        <v>2213.56</v>
      </c>
      <c r="Q818">
        <f t="shared" si="37"/>
        <v>0</v>
      </c>
      <c r="S818">
        <f>VLOOKUP(B:B,'11月奖金'!A:Q,17,0)</f>
        <v>2213.56</v>
      </c>
      <c r="T818">
        <f t="shared" si="38"/>
        <v>0</v>
      </c>
    </row>
    <row r="819" spans="1:20" x14ac:dyDescent="0.2">
      <c r="A819">
        <v>818</v>
      </c>
      <c r="B819">
        <v>9000993</v>
      </c>
      <c r="C819" t="s">
        <v>2237</v>
      </c>
      <c r="D819" t="s">
        <v>6950</v>
      </c>
      <c r="E819">
        <v>1.5</v>
      </c>
      <c r="F819">
        <v>100</v>
      </c>
      <c r="G819">
        <v>100</v>
      </c>
      <c r="H819">
        <v>100</v>
      </c>
      <c r="I819" s="6">
        <v>2249.5500000000002</v>
      </c>
      <c r="N819">
        <v>2249.5500000000002</v>
      </c>
      <c r="P819">
        <f t="shared" si="36"/>
        <v>2249.5500000000002</v>
      </c>
      <c r="Q819">
        <f t="shared" si="37"/>
        <v>0</v>
      </c>
      <c r="S819">
        <f>VLOOKUP(B:B,'11月奖金'!A:Q,17,0)</f>
        <v>2249.5500000000002</v>
      </c>
      <c r="T819">
        <f t="shared" si="38"/>
        <v>0</v>
      </c>
    </row>
    <row r="820" spans="1:20" x14ac:dyDescent="0.2">
      <c r="A820">
        <v>819</v>
      </c>
      <c r="B820">
        <v>9001349</v>
      </c>
      <c r="C820" t="s">
        <v>8056</v>
      </c>
      <c r="D820" t="s">
        <v>6950</v>
      </c>
      <c r="E820">
        <v>1.5</v>
      </c>
      <c r="F820">
        <v>100</v>
      </c>
      <c r="G820">
        <v>100</v>
      </c>
      <c r="H820">
        <v>100</v>
      </c>
      <c r="I820" s="6">
        <v>2249.5500000000002</v>
      </c>
      <c r="N820">
        <v>2249.5500000000002</v>
      </c>
      <c r="P820">
        <f t="shared" si="36"/>
        <v>2249.5500000000002</v>
      </c>
      <c r="Q820">
        <f t="shared" si="37"/>
        <v>0</v>
      </c>
      <c r="S820">
        <f>VLOOKUP(B:B,'11月奖金'!A:Q,17,0)</f>
        <v>2249.5500000000002</v>
      </c>
      <c r="T820">
        <f t="shared" si="38"/>
        <v>0</v>
      </c>
    </row>
    <row r="821" spans="1:20" x14ac:dyDescent="0.2">
      <c r="A821">
        <v>820</v>
      </c>
      <c r="B821">
        <v>9000399</v>
      </c>
      <c r="C821" t="s">
        <v>706</v>
      </c>
      <c r="D821" t="s">
        <v>7820</v>
      </c>
      <c r="E821">
        <v>1.8</v>
      </c>
      <c r="F821">
        <v>100</v>
      </c>
      <c r="G821">
        <v>100</v>
      </c>
      <c r="H821">
        <v>100</v>
      </c>
      <c r="I821" s="6">
        <v>3974.21</v>
      </c>
      <c r="K821">
        <v>150</v>
      </c>
      <c r="N821">
        <v>4124.21</v>
      </c>
      <c r="P821">
        <f t="shared" si="36"/>
        <v>3974.21</v>
      </c>
      <c r="Q821">
        <f t="shared" si="37"/>
        <v>0</v>
      </c>
      <c r="S821">
        <f>VLOOKUP(B:B,'11月奖金'!A:Q,17,0)</f>
        <v>4124.21</v>
      </c>
      <c r="T821">
        <f t="shared" si="38"/>
        <v>0</v>
      </c>
    </row>
    <row r="822" spans="1:20" x14ac:dyDescent="0.2">
      <c r="A822">
        <v>821</v>
      </c>
      <c r="B822">
        <v>9000656</v>
      </c>
      <c r="C822" t="s">
        <v>1337</v>
      </c>
      <c r="D822" t="s">
        <v>6950</v>
      </c>
      <c r="E822">
        <v>1.5</v>
      </c>
      <c r="F822">
        <v>100</v>
      </c>
      <c r="G822">
        <v>100</v>
      </c>
      <c r="H822">
        <v>100</v>
      </c>
      <c r="I822" s="6">
        <v>2249.5500000000002</v>
      </c>
      <c r="N822">
        <v>2249.5500000000002</v>
      </c>
      <c r="P822">
        <f t="shared" si="36"/>
        <v>2249.5500000000002</v>
      </c>
      <c r="Q822">
        <f t="shared" si="37"/>
        <v>0</v>
      </c>
      <c r="S822">
        <f>VLOOKUP(B:B,'11月奖金'!A:Q,17,0)</f>
        <v>2249.5500000000002</v>
      </c>
      <c r="T822">
        <f t="shared" si="38"/>
        <v>0</v>
      </c>
    </row>
    <row r="823" spans="1:20" x14ac:dyDescent="0.2">
      <c r="A823">
        <v>822</v>
      </c>
      <c r="B823">
        <v>9000940</v>
      </c>
      <c r="C823" t="s">
        <v>2081</v>
      </c>
      <c r="D823" t="s">
        <v>6950</v>
      </c>
      <c r="E823">
        <v>1.5</v>
      </c>
      <c r="F823">
        <v>100</v>
      </c>
      <c r="G823">
        <v>100</v>
      </c>
      <c r="H823">
        <v>100</v>
      </c>
      <c r="I823" s="6">
        <v>2249.5500000000002</v>
      </c>
      <c r="N823">
        <v>2249.5500000000002</v>
      </c>
      <c r="P823">
        <f t="shared" si="36"/>
        <v>2249.5500000000002</v>
      </c>
      <c r="Q823">
        <f t="shared" si="37"/>
        <v>0</v>
      </c>
      <c r="S823">
        <f>VLOOKUP(B:B,'11月奖金'!A:Q,17,0)</f>
        <v>2249.5500000000002</v>
      </c>
      <c r="T823">
        <f t="shared" si="38"/>
        <v>0</v>
      </c>
    </row>
    <row r="824" spans="1:20" x14ac:dyDescent="0.2">
      <c r="A824">
        <v>823</v>
      </c>
      <c r="B824">
        <v>9000999</v>
      </c>
      <c r="C824" t="s">
        <v>2255</v>
      </c>
      <c r="D824" t="s">
        <v>6950</v>
      </c>
      <c r="E824">
        <v>1.5</v>
      </c>
      <c r="F824">
        <v>100</v>
      </c>
      <c r="G824">
        <v>100</v>
      </c>
      <c r="H824">
        <v>100</v>
      </c>
      <c r="I824" s="6">
        <v>2249.5500000000002</v>
      </c>
      <c r="N824">
        <v>2249.5500000000002</v>
      </c>
      <c r="P824">
        <f t="shared" si="36"/>
        <v>2249.5500000000002</v>
      </c>
      <c r="Q824">
        <f t="shared" si="37"/>
        <v>0</v>
      </c>
      <c r="S824">
        <f>VLOOKUP(B:B,'11月奖金'!A:Q,17,0)</f>
        <v>2249.5500000000002</v>
      </c>
      <c r="T824">
        <f t="shared" si="38"/>
        <v>0</v>
      </c>
    </row>
    <row r="825" spans="1:20" x14ac:dyDescent="0.2">
      <c r="A825">
        <v>824</v>
      </c>
      <c r="B825">
        <v>9000998</v>
      </c>
      <c r="C825" t="s">
        <v>2252</v>
      </c>
      <c r="D825" t="s">
        <v>6950</v>
      </c>
      <c r="E825">
        <v>1.5</v>
      </c>
      <c r="F825">
        <v>100</v>
      </c>
      <c r="G825">
        <v>100</v>
      </c>
      <c r="H825">
        <v>100</v>
      </c>
      <c r="I825" s="6">
        <v>2249.5500000000002</v>
      </c>
      <c r="N825">
        <v>2249.5500000000002</v>
      </c>
      <c r="P825">
        <f t="shared" si="36"/>
        <v>2249.5500000000002</v>
      </c>
      <c r="Q825">
        <f t="shared" si="37"/>
        <v>0</v>
      </c>
      <c r="S825">
        <f>VLOOKUP(B:B,'11月奖金'!A:Q,17,0)</f>
        <v>2249.5500000000002</v>
      </c>
      <c r="T825">
        <f t="shared" si="38"/>
        <v>0</v>
      </c>
    </row>
    <row r="826" spans="1:20" x14ac:dyDescent="0.2">
      <c r="A826">
        <v>825</v>
      </c>
      <c r="B826">
        <v>9001001</v>
      </c>
      <c r="C826" t="s">
        <v>2261</v>
      </c>
      <c r="D826" t="s">
        <v>7822</v>
      </c>
      <c r="E826">
        <v>1.5</v>
      </c>
      <c r="F826">
        <v>100</v>
      </c>
      <c r="G826">
        <v>98</v>
      </c>
      <c r="H826">
        <v>98.4</v>
      </c>
      <c r="I826" s="6">
        <v>2434.91</v>
      </c>
      <c r="N826">
        <v>2434.91</v>
      </c>
      <c r="P826">
        <f t="shared" si="36"/>
        <v>2434.91</v>
      </c>
      <c r="Q826">
        <f t="shared" si="37"/>
        <v>0</v>
      </c>
      <c r="S826">
        <f>VLOOKUP(B:B,'11月奖金'!A:Q,17,0)</f>
        <v>2434.91</v>
      </c>
      <c r="T826">
        <f t="shared" si="38"/>
        <v>0</v>
      </c>
    </row>
    <row r="827" spans="1:20" x14ac:dyDescent="0.2">
      <c r="A827">
        <v>826</v>
      </c>
      <c r="B827">
        <v>9000990</v>
      </c>
      <c r="C827" t="s">
        <v>2228</v>
      </c>
      <c r="D827" t="s">
        <v>6950</v>
      </c>
      <c r="E827">
        <v>1.5</v>
      </c>
      <c r="F827">
        <v>100</v>
      </c>
      <c r="G827">
        <v>100</v>
      </c>
      <c r="H827">
        <v>100</v>
      </c>
      <c r="I827" s="6">
        <v>2249.5500000000002</v>
      </c>
      <c r="K827">
        <v>50</v>
      </c>
      <c r="N827">
        <v>2299.5500000000002</v>
      </c>
      <c r="P827">
        <f t="shared" si="36"/>
        <v>2249.5500000000002</v>
      </c>
      <c r="Q827">
        <f t="shared" si="37"/>
        <v>0</v>
      </c>
      <c r="S827">
        <f>VLOOKUP(B:B,'11月奖金'!A:Q,17,0)</f>
        <v>2299.5500000000002</v>
      </c>
      <c r="T827">
        <f t="shared" si="38"/>
        <v>0</v>
      </c>
    </row>
    <row r="828" spans="1:20" x14ac:dyDescent="0.2">
      <c r="A828">
        <v>827</v>
      </c>
      <c r="B828">
        <v>9001015</v>
      </c>
      <c r="C828" t="s">
        <v>2303</v>
      </c>
      <c r="D828" t="s">
        <v>6950</v>
      </c>
      <c r="E828">
        <v>1.5</v>
      </c>
      <c r="F828">
        <v>100</v>
      </c>
      <c r="G828">
        <v>100</v>
      </c>
      <c r="H828">
        <v>100</v>
      </c>
      <c r="I828" s="6">
        <v>2249.5500000000002</v>
      </c>
      <c r="N828">
        <v>2249.5500000000002</v>
      </c>
      <c r="P828">
        <f t="shared" si="36"/>
        <v>2249.5500000000002</v>
      </c>
      <c r="Q828">
        <f t="shared" si="37"/>
        <v>0</v>
      </c>
      <c r="S828">
        <f>VLOOKUP(B:B,'11月奖金'!A:Q,17,0)</f>
        <v>2249.5500000000002</v>
      </c>
      <c r="T828">
        <f t="shared" si="38"/>
        <v>0</v>
      </c>
    </row>
    <row r="829" spans="1:20" x14ac:dyDescent="0.2">
      <c r="A829">
        <v>828</v>
      </c>
      <c r="B829">
        <v>9001002</v>
      </c>
      <c r="C829" t="s">
        <v>2264</v>
      </c>
      <c r="D829" t="s">
        <v>6950</v>
      </c>
      <c r="E829">
        <v>1.5</v>
      </c>
      <c r="F829">
        <v>100</v>
      </c>
      <c r="G829">
        <v>100</v>
      </c>
      <c r="H829">
        <v>100</v>
      </c>
      <c r="I829" s="6">
        <v>2249.5500000000002</v>
      </c>
      <c r="N829">
        <v>2249.5500000000002</v>
      </c>
      <c r="P829">
        <f t="shared" si="36"/>
        <v>2249.5500000000002</v>
      </c>
      <c r="Q829">
        <f t="shared" si="37"/>
        <v>0</v>
      </c>
      <c r="S829">
        <f>VLOOKUP(B:B,'11月奖金'!A:Q,17,0)</f>
        <v>2249.5500000000002</v>
      </c>
      <c r="T829">
        <f t="shared" si="38"/>
        <v>0</v>
      </c>
    </row>
    <row r="830" spans="1:20" x14ac:dyDescent="0.2">
      <c r="A830">
        <v>829</v>
      </c>
      <c r="B830">
        <v>9001004</v>
      </c>
      <c r="C830" t="s">
        <v>2270</v>
      </c>
      <c r="D830" t="s">
        <v>6950</v>
      </c>
      <c r="E830">
        <v>1.5</v>
      </c>
      <c r="F830">
        <v>100</v>
      </c>
      <c r="G830">
        <v>100</v>
      </c>
      <c r="H830">
        <v>100</v>
      </c>
      <c r="I830" s="6">
        <v>2249.5500000000002</v>
      </c>
      <c r="N830">
        <v>2249.5500000000002</v>
      </c>
      <c r="P830">
        <f t="shared" si="36"/>
        <v>2249.5500000000002</v>
      </c>
      <c r="Q830">
        <f t="shared" si="37"/>
        <v>0</v>
      </c>
      <c r="S830">
        <f>VLOOKUP(B:B,'11月奖金'!A:Q,17,0)</f>
        <v>2249.5500000000002</v>
      </c>
      <c r="T830">
        <f t="shared" si="38"/>
        <v>0</v>
      </c>
    </row>
    <row r="831" spans="1:20" x14ac:dyDescent="0.2">
      <c r="A831">
        <v>830</v>
      </c>
      <c r="B831">
        <v>9000996</v>
      </c>
      <c r="C831" t="s">
        <v>2246</v>
      </c>
      <c r="D831" t="s">
        <v>6950</v>
      </c>
      <c r="E831">
        <v>1.5</v>
      </c>
      <c r="F831">
        <v>100</v>
      </c>
      <c r="G831">
        <v>100</v>
      </c>
      <c r="H831">
        <v>100</v>
      </c>
      <c r="I831" s="6">
        <v>2249.5500000000002</v>
      </c>
      <c r="N831">
        <v>2249.5500000000002</v>
      </c>
      <c r="P831">
        <f t="shared" si="36"/>
        <v>2249.5500000000002</v>
      </c>
      <c r="Q831">
        <f t="shared" si="37"/>
        <v>0</v>
      </c>
      <c r="S831">
        <f>VLOOKUP(B:B,'11月奖金'!A:Q,17,0)</f>
        <v>2249.5500000000002</v>
      </c>
      <c r="T831">
        <f t="shared" si="38"/>
        <v>0</v>
      </c>
    </row>
    <row r="832" spans="1:20" x14ac:dyDescent="0.2">
      <c r="A832">
        <v>831</v>
      </c>
      <c r="B832">
        <v>9001316</v>
      </c>
      <c r="C832" t="s">
        <v>8038</v>
      </c>
      <c r="D832" t="s">
        <v>6950</v>
      </c>
      <c r="E832">
        <v>1.65</v>
      </c>
      <c r="F832">
        <v>100</v>
      </c>
      <c r="G832">
        <v>100</v>
      </c>
      <c r="H832">
        <v>100</v>
      </c>
      <c r="I832" s="6">
        <v>2474.5100000000002</v>
      </c>
      <c r="N832">
        <v>2474.5100000000002</v>
      </c>
      <c r="P832">
        <f t="shared" si="36"/>
        <v>2474.5100000000002</v>
      </c>
      <c r="Q832">
        <f t="shared" si="37"/>
        <v>0</v>
      </c>
      <c r="S832">
        <f>VLOOKUP(B:B,'11月奖金'!A:Q,17,0)</f>
        <v>2474.5100000000002</v>
      </c>
      <c r="T832">
        <f t="shared" si="38"/>
        <v>0</v>
      </c>
    </row>
    <row r="833" spans="1:20" x14ac:dyDescent="0.2">
      <c r="A833">
        <v>832</v>
      </c>
      <c r="B833">
        <v>9000592</v>
      </c>
      <c r="C833" t="s">
        <v>1146</v>
      </c>
      <c r="D833" t="s">
        <v>6549</v>
      </c>
      <c r="E833">
        <v>2.2000000000000002</v>
      </c>
      <c r="F833">
        <v>100</v>
      </c>
      <c r="G833">
        <v>100</v>
      </c>
      <c r="H833">
        <v>100</v>
      </c>
      <c r="I833" s="6">
        <v>2475</v>
      </c>
      <c r="N833">
        <v>2475</v>
      </c>
      <c r="P833">
        <f t="shared" si="36"/>
        <v>2475</v>
      </c>
      <c r="Q833">
        <f t="shared" si="37"/>
        <v>0</v>
      </c>
      <c r="S833">
        <f>VLOOKUP(B:B,'11月奖金'!A:Q,17,0)</f>
        <v>2475</v>
      </c>
      <c r="T833">
        <f t="shared" si="38"/>
        <v>0</v>
      </c>
    </row>
    <row r="834" spans="1:20" x14ac:dyDescent="0.2">
      <c r="A834">
        <v>833</v>
      </c>
      <c r="B834">
        <v>9000593</v>
      </c>
      <c r="C834" t="s">
        <v>1149</v>
      </c>
      <c r="D834" t="s">
        <v>6549</v>
      </c>
      <c r="E834">
        <v>2.2000000000000002</v>
      </c>
      <c r="F834">
        <v>100</v>
      </c>
      <c r="G834">
        <v>100</v>
      </c>
      <c r="H834">
        <v>100</v>
      </c>
      <c r="I834" s="6">
        <v>2475</v>
      </c>
      <c r="N834">
        <v>2475</v>
      </c>
      <c r="P834">
        <f t="shared" si="36"/>
        <v>2475</v>
      </c>
      <c r="Q834">
        <f t="shared" si="37"/>
        <v>0</v>
      </c>
      <c r="S834">
        <f>VLOOKUP(B:B,'11月奖金'!A:Q,17,0)</f>
        <v>2475</v>
      </c>
      <c r="T834">
        <f t="shared" si="38"/>
        <v>0</v>
      </c>
    </row>
    <row r="835" spans="1:20" x14ac:dyDescent="0.2">
      <c r="A835">
        <v>834</v>
      </c>
      <c r="B835">
        <v>9001046</v>
      </c>
      <c r="C835" t="s">
        <v>2814</v>
      </c>
      <c r="D835" t="s">
        <v>6549</v>
      </c>
      <c r="E835">
        <v>2.2000000000000002</v>
      </c>
      <c r="F835">
        <v>100</v>
      </c>
      <c r="G835">
        <v>100</v>
      </c>
      <c r="H835">
        <v>100</v>
      </c>
      <c r="I835" s="6">
        <v>3300</v>
      </c>
      <c r="N835">
        <v>3300</v>
      </c>
      <c r="P835">
        <f t="shared" ref="P835:P898" si="39">ROUND(I835,2)</f>
        <v>3300</v>
      </c>
      <c r="Q835">
        <f t="shared" ref="Q835:Q898" si="40">I835-P835</f>
        <v>0</v>
      </c>
      <c r="S835">
        <f>VLOOKUP(B:B,'11月奖金'!A:Q,17,0)</f>
        <v>3300</v>
      </c>
      <c r="T835">
        <f t="shared" ref="T835:T898" si="41">N835-S835</f>
        <v>0</v>
      </c>
    </row>
    <row r="836" spans="1:20" x14ac:dyDescent="0.2">
      <c r="A836">
        <v>835</v>
      </c>
      <c r="B836">
        <v>9000641</v>
      </c>
      <c r="C836" t="s">
        <v>1292</v>
      </c>
      <c r="D836" t="s">
        <v>6549</v>
      </c>
      <c r="E836">
        <v>2.2000000000000002</v>
      </c>
      <c r="F836">
        <v>100</v>
      </c>
      <c r="G836">
        <v>100</v>
      </c>
      <c r="H836">
        <v>100</v>
      </c>
      <c r="I836" s="6">
        <v>3300</v>
      </c>
      <c r="N836">
        <v>3300</v>
      </c>
      <c r="P836">
        <f t="shared" si="39"/>
        <v>3300</v>
      </c>
      <c r="Q836">
        <f t="shared" si="40"/>
        <v>0</v>
      </c>
      <c r="S836">
        <f>VLOOKUP(B:B,'11月奖金'!A:Q,17,0)</f>
        <v>3300</v>
      </c>
      <c r="T836">
        <f t="shared" si="41"/>
        <v>0</v>
      </c>
    </row>
    <row r="837" spans="1:20" x14ac:dyDescent="0.2">
      <c r="A837">
        <v>836</v>
      </c>
      <c r="B837">
        <v>9000643</v>
      </c>
      <c r="C837" t="s">
        <v>1298</v>
      </c>
      <c r="D837" t="s">
        <v>6549</v>
      </c>
      <c r="E837">
        <v>2.2000000000000002</v>
      </c>
      <c r="F837">
        <v>100</v>
      </c>
      <c r="G837">
        <v>100</v>
      </c>
      <c r="H837">
        <v>100</v>
      </c>
      <c r="I837" s="6">
        <v>3300</v>
      </c>
      <c r="N837">
        <v>3300</v>
      </c>
      <c r="P837">
        <f t="shared" si="39"/>
        <v>3300</v>
      </c>
      <c r="Q837">
        <f t="shared" si="40"/>
        <v>0</v>
      </c>
      <c r="S837">
        <f>VLOOKUP(B:B,'11月奖金'!A:Q,17,0)</f>
        <v>3300</v>
      </c>
      <c r="T837">
        <f t="shared" si="41"/>
        <v>0</v>
      </c>
    </row>
    <row r="838" spans="1:20" x14ac:dyDescent="0.2">
      <c r="A838">
        <v>837</v>
      </c>
      <c r="B838">
        <v>9000371</v>
      </c>
      <c r="C838" t="s">
        <v>2657</v>
      </c>
      <c r="D838" t="s">
        <v>7823</v>
      </c>
      <c r="E838">
        <v>2.16</v>
      </c>
      <c r="F838">
        <v>100</v>
      </c>
      <c r="G838">
        <v>100</v>
      </c>
      <c r="H838">
        <v>100</v>
      </c>
      <c r="I838" s="6">
        <v>4575</v>
      </c>
      <c r="N838">
        <v>4575</v>
      </c>
      <c r="P838">
        <f t="shared" si="39"/>
        <v>4575</v>
      </c>
      <c r="Q838">
        <f t="shared" si="40"/>
        <v>0</v>
      </c>
      <c r="S838">
        <f>VLOOKUP(B:B,'11月奖金'!A:Q,17,0)</f>
        <v>4575</v>
      </c>
      <c r="T838">
        <f t="shared" si="41"/>
        <v>0</v>
      </c>
    </row>
    <row r="839" spans="1:20" x14ac:dyDescent="0.2">
      <c r="A839">
        <v>838</v>
      </c>
      <c r="B839">
        <v>9000406</v>
      </c>
      <c r="C839" t="s">
        <v>2679</v>
      </c>
      <c r="D839" t="s">
        <v>7823</v>
      </c>
      <c r="E839">
        <v>2.16</v>
      </c>
      <c r="F839">
        <v>100</v>
      </c>
      <c r="G839">
        <v>100</v>
      </c>
      <c r="H839">
        <v>100</v>
      </c>
      <c r="I839" s="6">
        <v>2700</v>
      </c>
      <c r="N839">
        <v>2700</v>
      </c>
      <c r="P839">
        <f t="shared" si="39"/>
        <v>2700</v>
      </c>
      <c r="Q839">
        <f t="shared" si="40"/>
        <v>0</v>
      </c>
      <c r="S839">
        <f>VLOOKUP(B:B,'11月奖金'!A:Q,17,0)</f>
        <v>2700</v>
      </c>
      <c r="T839">
        <f t="shared" si="41"/>
        <v>0</v>
      </c>
    </row>
    <row r="840" spans="1:20" x14ac:dyDescent="0.2">
      <c r="A840">
        <v>839</v>
      </c>
      <c r="B840">
        <v>9000646</v>
      </c>
      <c r="C840" t="s">
        <v>1307</v>
      </c>
      <c r="D840" t="s">
        <v>7823</v>
      </c>
      <c r="E840">
        <v>2.16</v>
      </c>
      <c r="F840">
        <v>100</v>
      </c>
      <c r="G840">
        <v>100</v>
      </c>
      <c r="H840">
        <v>100</v>
      </c>
      <c r="I840" s="6">
        <v>2700</v>
      </c>
      <c r="N840">
        <v>2700</v>
      </c>
      <c r="P840">
        <f t="shared" si="39"/>
        <v>2700</v>
      </c>
      <c r="Q840">
        <f t="shared" si="40"/>
        <v>0</v>
      </c>
      <c r="S840">
        <f>VLOOKUP(B:B,'11月奖金'!A:Q,17,0)</f>
        <v>2700</v>
      </c>
      <c r="T840">
        <f t="shared" si="41"/>
        <v>0</v>
      </c>
    </row>
    <row r="841" spans="1:20" x14ac:dyDescent="0.2">
      <c r="A841">
        <v>840</v>
      </c>
      <c r="B841">
        <v>9000647</v>
      </c>
      <c r="C841" t="s">
        <v>1310</v>
      </c>
      <c r="D841" t="s">
        <v>7823</v>
      </c>
      <c r="E841">
        <v>2.16</v>
      </c>
      <c r="F841">
        <v>100</v>
      </c>
      <c r="G841">
        <v>100</v>
      </c>
      <c r="H841">
        <v>100</v>
      </c>
      <c r="I841" s="6">
        <v>2700</v>
      </c>
      <c r="N841">
        <v>2700</v>
      </c>
      <c r="P841">
        <f t="shared" si="39"/>
        <v>2700</v>
      </c>
      <c r="Q841">
        <f t="shared" si="40"/>
        <v>0</v>
      </c>
      <c r="S841">
        <f>VLOOKUP(B:B,'11月奖金'!A:Q,17,0)</f>
        <v>2700</v>
      </c>
      <c r="T841">
        <f t="shared" si="41"/>
        <v>0</v>
      </c>
    </row>
    <row r="842" spans="1:20" x14ac:dyDescent="0.2">
      <c r="A842">
        <v>841</v>
      </c>
      <c r="B842">
        <v>9000869</v>
      </c>
      <c r="C842" t="s">
        <v>643</v>
      </c>
      <c r="D842" t="s">
        <v>7698</v>
      </c>
      <c r="E842">
        <v>1.8</v>
      </c>
      <c r="F842">
        <v>100</v>
      </c>
      <c r="G842">
        <v>100</v>
      </c>
      <c r="H842">
        <v>100</v>
      </c>
      <c r="I842" s="6">
        <v>2475</v>
      </c>
      <c r="N842">
        <v>2475</v>
      </c>
      <c r="P842">
        <f t="shared" si="39"/>
        <v>2475</v>
      </c>
      <c r="Q842">
        <f t="shared" si="40"/>
        <v>0</v>
      </c>
      <c r="S842">
        <f>VLOOKUP(B:B,'11月奖金'!A:Q,17,0)</f>
        <v>2475</v>
      </c>
      <c r="T842">
        <f t="shared" si="41"/>
        <v>0</v>
      </c>
    </row>
    <row r="843" spans="1:20" x14ac:dyDescent="0.2">
      <c r="A843">
        <v>842</v>
      </c>
      <c r="B843">
        <v>9000407</v>
      </c>
      <c r="C843" t="s">
        <v>2682</v>
      </c>
      <c r="D843" t="s">
        <v>7698</v>
      </c>
      <c r="E843">
        <v>1.8</v>
      </c>
      <c r="F843">
        <v>100</v>
      </c>
      <c r="G843">
        <v>100</v>
      </c>
      <c r="H843">
        <v>100</v>
      </c>
      <c r="I843" s="6">
        <v>3225</v>
      </c>
      <c r="K843">
        <v>600</v>
      </c>
      <c r="N843">
        <v>3825</v>
      </c>
      <c r="P843">
        <f t="shared" si="39"/>
        <v>3225</v>
      </c>
      <c r="Q843">
        <f t="shared" si="40"/>
        <v>0</v>
      </c>
      <c r="S843">
        <f>VLOOKUP(B:B,'11月奖金'!A:Q,17,0)</f>
        <v>3825</v>
      </c>
      <c r="T843">
        <f t="shared" si="41"/>
        <v>0</v>
      </c>
    </row>
    <row r="844" spans="1:20" x14ac:dyDescent="0.2">
      <c r="A844">
        <v>843</v>
      </c>
      <c r="B844">
        <v>9001075</v>
      </c>
      <c r="C844" t="s">
        <v>2899</v>
      </c>
      <c r="D844" t="s">
        <v>7698</v>
      </c>
      <c r="E844">
        <v>1.8</v>
      </c>
      <c r="F844">
        <v>100</v>
      </c>
      <c r="G844">
        <v>100</v>
      </c>
      <c r="H844">
        <v>100</v>
      </c>
      <c r="I844" s="6">
        <v>2475</v>
      </c>
      <c r="N844">
        <v>2475</v>
      </c>
      <c r="P844">
        <f t="shared" si="39"/>
        <v>2475</v>
      </c>
      <c r="Q844">
        <f t="shared" si="40"/>
        <v>0</v>
      </c>
      <c r="S844">
        <f>VLOOKUP(B:B,'11月奖金'!A:Q,17,0)</f>
        <v>2475</v>
      </c>
      <c r="T844">
        <f t="shared" si="41"/>
        <v>0</v>
      </c>
    </row>
    <row r="845" spans="1:20" x14ac:dyDescent="0.2">
      <c r="A845">
        <v>844</v>
      </c>
      <c r="B845">
        <v>9001105</v>
      </c>
      <c r="C845" t="s">
        <v>2987</v>
      </c>
      <c r="D845" t="s">
        <v>7698</v>
      </c>
      <c r="E845">
        <v>1.8</v>
      </c>
      <c r="F845">
        <v>100</v>
      </c>
      <c r="G845">
        <v>100</v>
      </c>
      <c r="H845">
        <v>100</v>
      </c>
      <c r="I845" s="6">
        <v>2250</v>
      </c>
      <c r="N845">
        <v>2250</v>
      </c>
      <c r="P845">
        <f t="shared" si="39"/>
        <v>2250</v>
      </c>
      <c r="Q845">
        <f t="shared" si="40"/>
        <v>0</v>
      </c>
      <c r="S845">
        <f>VLOOKUP(B:B,'11月奖金'!A:Q,17,0)</f>
        <v>2250</v>
      </c>
      <c r="T845">
        <f t="shared" si="41"/>
        <v>0</v>
      </c>
    </row>
    <row r="846" spans="1:20" x14ac:dyDescent="0.2">
      <c r="A846">
        <v>845</v>
      </c>
      <c r="B846">
        <v>9001119</v>
      </c>
      <c r="C846" t="s">
        <v>3029</v>
      </c>
      <c r="D846" t="s">
        <v>7698</v>
      </c>
      <c r="E846">
        <v>1.8</v>
      </c>
      <c r="F846">
        <v>100</v>
      </c>
      <c r="G846">
        <v>100</v>
      </c>
      <c r="H846">
        <v>100</v>
      </c>
      <c r="I846" s="6">
        <v>2250</v>
      </c>
      <c r="N846">
        <v>2250</v>
      </c>
      <c r="P846">
        <f t="shared" si="39"/>
        <v>2250</v>
      </c>
      <c r="Q846">
        <f t="shared" si="40"/>
        <v>0</v>
      </c>
      <c r="S846">
        <f>VLOOKUP(B:B,'11月奖金'!A:Q,17,0)</f>
        <v>2250</v>
      </c>
      <c r="T846">
        <f t="shared" si="41"/>
        <v>0</v>
      </c>
    </row>
    <row r="847" spans="1:20" x14ac:dyDescent="0.2">
      <c r="A847">
        <v>846</v>
      </c>
      <c r="B847">
        <v>9001134</v>
      </c>
      <c r="C847" t="s">
        <v>3068</v>
      </c>
      <c r="D847" t="s">
        <v>7698</v>
      </c>
      <c r="E847">
        <v>1.8</v>
      </c>
      <c r="F847">
        <v>100</v>
      </c>
      <c r="G847">
        <v>100</v>
      </c>
      <c r="H847">
        <v>100</v>
      </c>
      <c r="I847" s="6">
        <v>2250</v>
      </c>
      <c r="N847">
        <v>2250</v>
      </c>
      <c r="P847">
        <f t="shared" si="39"/>
        <v>2250</v>
      </c>
      <c r="Q847">
        <f t="shared" si="40"/>
        <v>0</v>
      </c>
      <c r="S847">
        <f>VLOOKUP(B:B,'11月奖金'!A:Q,17,0)</f>
        <v>2250</v>
      </c>
      <c r="T847">
        <f t="shared" si="41"/>
        <v>0</v>
      </c>
    </row>
    <row r="848" spans="1:20" x14ac:dyDescent="0.2">
      <c r="A848">
        <v>847</v>
      </c>
      <c r="B848">
        <v>9001086</v>
      </c>
      <c r="C848" t="s">
        <v>2932</v>
      </c>
      <c r="D848" t="s">
        <v>7698</v>
      </c>
      <c r="E848">
        <v>1.8</v>
      </c>
      <c r="F848">
        <v>100</v>
      </c>
      <c r="G848">
        <v>100</v>
      </c>
      <c r="H848">
        <v>100</v>
      </c>
      <c r="I848" s="6">
        <v>2250</v>
      </c>
      <c r="N848">
        <v>2250</v>
      </c>
      <c r="P848">
        <f t="shared" si="39"/>
        <v>2250</v>
      </c>
      <c r="Q848">
        <f t="shared" si="40"/>
        <v>0</v>
      </c>
      <c r="S848">
        <f>VLOOKUP(B:B,'11月奖金'!A:Q,17,0)</f>
        <v>2250</v>
      </c>
      <c r="T848">
        <f t="shared" si="41"/>
        <v>0</v>
      </c>
    </row>
    <row r="849" spans="1:20" x14ac:dyDescent="0.2">
      <c r="A849">
        <v>848</v>
      </c>
      <c r="B849">
        <v>9001120</v>
      </c>
      <c r="C849" t="s">
        <v>3032</v>
      </c>
      <c r="D849" t="s">
        <v>7698</v>
      </c>
      <c r="E849">
        <v>1.8</v>
      </c>
      <c r="F849">
        <v>100</v>
      </c>
      <c r="G849">
        <v>100</v>
      </c>
      <c r="H849">
        <v>100</v>
      </c>
      <c r="I849" s="6">
        <v>2250</v>
      </c>
      <c r="N849">
        <v>2250</v>
      </c>
      <c r="P849">
        <f t="shared" si="39"/>
        <v>2250</v>
      </c>
      <c r="Q849">
        <f t="shared" si="40"/>
        <v>0</v>
      </c>
      <c r="S849">
        <f>VLOOKUP(B:B,'11月奖金'!A:Q,17,0)</f>
        <v>2250</v>
      </c>
      <c r="T849">
        <f t="shared" si="41"/>
        <v>0</v>
      </c>
    </row>
    <row r="850" spans="1:20" x14ac:dyDescent="0.2">
      <c r="A850">
        <v>849</v>
      </c>
      <c r="B850">
        <v>9000390</v>
      </c>
      <c r="C850" t="s">
        <v>688</v>
      </c>
      <c r="D850" t="s">
        <v>7826</v>
      </c>
      <c r="E850">
        <v>1.8</v>
      </c>
      <c r="F850">
        <v>100</v>
      </c>
      <c r="G850">
        <v>100</v>
      </c>
      <c r="H850">
        <v>100</v>
      </c>
      <c r="I850" s="6">
        <v>4575</v>
      </c>
      <c r="N850">
        <v>4575</v>
      </c>
      <c r="P850">
        <f t="shared" si="39"/>
        <v>4575</v>
      </c>
      <c r="Q850">
        <f t="shared" si="40"/>
        <v>0</v>
      </c>
      <c r="S850">
        <f>VLOOKUP(B:B,'11月奖金'!A:Q,17,0)</f>
        <v>4575</v>
      </c>
      <c r="T850">
        <f t="shared" si="41"/>
        <v>0</v>
      </c>
    </row>
    <row r="851" spans="1:20" x14ac:dyDescent="0.2">
      <c r="A851">
        <v>850</v>
      </c>
      <c r="B851">
        <v>9000395</v>
      </c>
      <c r="C851" t="s">
        <v>2665</v>
      </c>
      <c r="D851" t="s">
        <v>7825</v>
      </c>
      <c r="E851">
        <v>1.8</v>
      </c>
      <c r="F851">
        <v>100</v>
      </c>
      <c r="G851">
        <v>100</v>
      </c>
      <c r="H851">
        <v>100</v>
      </c>
      <c r="I851" s="6">
        <v>4575</v>
      </c>
      <c r="N851">
        <v>4575</v>
      </c>
      <c r="P851">
        <f t="shared" si="39"/>
        <v>4575</v>
      </c>
      <c r="Q851">
        <f t="shared" si="40"/>
        <v>0</v>
      </c>
      <c r="S851">
        <f>VLOOKUP(B:B,'11月奖金'!A:Q,17,0)</f>
        <v>4575</v>
      </c>
      <c r="T851">
        <f t="shared" si="41"/>
        <v>0</v>
      </c>
    </row>
    <row r="852" spans="1:20" x14ac:dyDescent="0.2">
      <c r="A852">
        <v>851</v>
      </c>
      <c r="B852">
        <v>9000648</v>
      </c>
      <c r="C852" t="s">
        <v>1313</v>
      </c>
      <c r="D852" t="s">
        <v>7826</v>
      </c>
      <c r="E852">
        <v>1.8</v>
      </c>
      <c r="F852">
        <v>100</v>
      </c>
      <c r="G852">
        <v>100</v>
      </c>
      <c r="H852">
        <v>100</v>
      </c>
      <c r="I852" s="6">
        <v>2700</v>
      </c>
      <c r="N852">
        <v>2700</v>
      </c>
      <c r="P852">
        <f t="shared" si="39"/>
        <v>2700</v>
      </c>
      <c r="Q852">
        <f t="shared" si="40"/>
        <v>0</v>
      </c>
      <c r="S852">
        <f>VLOOKUP(B:B,'11月奖金'!A:Q,17,0)</f>
        <v>2700</v>
      </c>
      <c r="T852">
        <f t="shared" si="41"/>
        <v>0</v>
      </c>
    </row>
    <row r="853" spans="1:20" x14ac:dyDescent="0.2">
      <c r="A853">
        <v>852</v>
      </c>
      <c r="B853">
        <v>9000401</v>
      </c>
      <c r="C853" t="s">
        <v>2671</v>
      </c>
      <c r="D853" t="s">
        <v>7825</v>
      </c>
      <c r="E853">
        <v>1.8</v>
      </c>
      <c r="F853">
        <v>100</v>
      </c>
      <c r="G853">
        <v>100</v>
      </c>
      <c r="H853">
        <v>100</v>
      </c>
      <c r="I853" s="6">
        <v>2700</v>
      </c>
      <c r="N853">
        <v>2700</v>
      </c>
      <c r="P853">
        <f t="shared" si="39"/>
        <v>2700</v>
      </c>
      <c r="Q853">
        <f t="shared" si="40"/>
        <v>0</v>
      </c>
      <c r="S853">
        <f>VLOOKUP(B:B,'11月奖金'!A:Q,17,0)</f>
        <v>2700</v>
      </c>
      <c r="T853">
        <f t="shared" si="41"/>
        <v>0</v>
      </c>
    </row>
    <row r="854" spans="1:20" x14ac:dyDescent="0.2">
      <c r="A854">
        <v>853</v>
      </c>
      <c r="B854">
        <v>9001118</v>
      </c>
      <c r="C854" t="s">
        <v>3026</v>
      </c>
      <c r="D854" t="s">
        <v>7699</v>
      </c>
      <c r="E854">
        <v>1.5</v>
      </c>
      <c r="F854">
        <v>100</v>
      </c>
      <c r="G854">
        <v>100</v>
      </c>
      <c r="H854">
        <v>100</v>
      </c>
      <c r="I854" s="6">
        <v>2250</v>
      </c>
      <c r="N854">
        <v>2250</v>
      </c>
      <c r="P854">
        <f t="shared" si="39"/>
        <v>2250</v>
      </c>
      <c r="Q854">
        <f t="shared" si="40"/>
        <v>0</v>
      </c>
      <c r="S854">
        <f>VLOOKUP(B:B,'11月奖金'!A:Q,17,0)</f>
        <v>2250</v>
      </c>
      <c r="T854">
        <f t="shared" si="41"/>
        <v>0</v>
      </c>
    </row>
    <row r="855" spans="1:20" x14ac:dyDescent="0.2">
      <c r="A855">
        <v>854</v>
      </c>
      <c r="B855">
        <v>9001073</v>
      </c>
      <c r="C855" t="s">
        <v>2893</v>
      </c>
      <c r="D855" t="s">
        <v>7699</v>
      </c>
      <c r="E855">
        <v>1.5</v>
      </c>
      <c r="F855">
        <v>100</v>
      </c>
      <c r="G855">
        <v>100</v>
      </c>
      <c r="H855">
        <v>100</v>
      </c>
      <c r="I855" s="6">
        <v>2250</v>
      </c>
      <c r="N855">
        <v>2250</v>
      </c>
      <c r="P855">
        <f t="shared" si="39"/>
        <v>2250</v>
      </c>
      <c r="Q855">
        <f t="shared" si="40"/>
        <v>0</v>
      </c>
      <c r="S855">
        <f>VLOOKUP(B:B,'11月奖金'!A:Q,17,0)</f>
        <v>2250</v>
      </c>
      <c r="T855">
        <f t="shared" si="41"/>
        <v>0</v>
      </c>
    </row>
    <row r="856" spans="1:20" x14ac:dyDescent="0.2">
      <c r="A856">
        <v>855</v>
      </c>
      <c r="B856">
        <v>9000367</v>
      </c>
      <c r="C856" t="s">
        <v>670</v>
      </c>
      <c r="D856" t="s">
        <v>7827</v>
      </c>
      <c r="E856">
        <v>1.2</v>
      </c>
      <c r="F856">
        <v>100</v>
      </c>
      <c r="G856">
        <v>100</v>
      </c>
      <c r="H856">
        <v>100</v>
      </c>
      <c r="I856" s="6">
        <v>4575</v>
      </c>
      <c r="N856">
        <v>4575</v>
      </c>
      <c r="P856">
        <f t="shared" si="39"/>
        <v>4575</v>
      </c>
      <c r="Q856">
        <f t="shared" si="40"/>
        <v>0</v>
      </c>
      <c r="S856">
        <f>VLOOKUP(B:B,'11月奖金'!A:Q,17,0)</f>
        <v>4575</v>
      </c>
      <c r="T856">
        <f t="shared" si="41"/>
        <v>0</v>
      </c>
    </row>
    <row r="857" spans="1:20" x14ac:dyDescent="0.2">
      <c r="A857">
        <v>856</v>
      </c>
      <c r="B857">
        <v>9000651</v>
      </c>
      <c r="C857" t="s">
        <v>1322</v>
      </c>
      <c r="D857" t="s">
        <v>7827</v>
      </c>
      <c r="E857">
        <v>1.2</v>
      </c>
      <c r="F857">
        <v>100</v>
      </c>
      <c r="G857">
        <v>100</v>
      </c>
      <c r="H857">
        <v>100</v>
      </c>
      <c r="I857" s="6">
        <v>2700</v>
      </c>
      <c r="N857">
        <v>2700</v>
      </c>
      <c r="P857">
        <f t="shared" si="39"/>
        <v>2700</v>
      </c>
      <c r="Q857">
        <f t="shared" si="40"/>
        <v>0</v>
      </c>
      <c r="S857">
        <f>VLOOKUP(B:B,'11月奖金'!A:Q,17,0)</f>
        <v>2700</v>
      </c>
      <c r="T857">
        <f t="shared" si="41"/>
        <v>0</v>
      </c>
    </row>
    <row r="858" spans="1:20" x14ac:dyDescent="0.2">
      <c r="A858">
        <v>857</v>
      </c>
      <c r="B858">
        <v>9000655</v>
      </c>
      <c r="C858" t="s">
        <v>1334</v>
      </c>
      <c r="D858" t="s">
        <v>7827</v>
      </c>
      <c r="E858">
        <v>1.2</v>
      </c>
      <c r="F858">
        <v>100</v>
      </c>
      <c r="G858">
        <v>100</v>
      </c>
      <c r="H858">
        <v>100</v>
      </c>
      <c r="I858" s="6">
        <v>2700</v>
      </c>
      <c r="N858">
        <v>2700</v>
      </c>
      <c r="P858">
        <f t="shared" si="39"/>
        <v>2700</v>
      </c>
      <c r="Q858">
        <f t="shared" si="40"/>
        <v>0</v>
      </c>
      <c r="S858">
        <f>VLOOKUP(B:B,'11月奖金'!A:Q,17,0)</f>
        <v>2700</v>
      </c>
      <c r="T858">
        <f t="shared" si="41"/>
        <v>0</v>
      </c>
    </row>
    <row r="859" spans="1:20" x14ac:dyDescent="0.2">
      <c r="A859">
        <v>858</v>
      </c>
      <c r="B859">
        <v>9000653</v>
      </c>
      <c r="C859" t="s">
        <v>1328</v>
      </c>
      <c r="D859" t="s">
        <v>7828</v>
      </c>
      <c r="E859">
        <v>1.2</v>
      </c>
      <c r="F859">
        <v>100</v>
      </c>
      <c r="G859">
        <v>99.9</v>
      </c>
      <c r="H859">
        <v>99.920000000000016</v>
      </c>
      <c r="I859" s="6">
        <v>2967.62</v>
      </c>
      <c r="N859">
        <v>2967.62</v>
      </c>
      <c r="P859">
        <f t="shared" si="39"/>
        <v>2967.62</v>
      </c>
      <c r="Q859">
        <f t="shared" si="40"/>
        <v>0</v>
      </c>
      <c r="S859">
        <f>VLOOKUP(B:B,'11月奖金'!A:Q,17,0)</f>
        <v>2967.62</v>
      </c>
      <c r="T859">
        <f t="shared" si="41"/>
        <v>0</v>
      </c>
    </row>
    <row r="860" spans="1:20" x14ac:dyDescent="0.2">
      <c r="A860">
        <v>859</v>
      </c>
      <c r="B860">
        <v>9000404</v>
      </c>
      <c r="C860" t="s">
        <v>2677</v>
      </c>
      <c r="D860" t="s">
        <v>7700</v>
      </c>
      <c r="E860">
        <v>1</v>
      </c>
      <c r="F860">
        <v>100</v>
      </c>
      <c r="G860">
        <v>100</v>
      </c>
      <c r="H860">
        <v>100</v>
      </c>
      <c r="I860" s="6">
        <v>2250</v>
      </c>
      <c r="N860">
        <v>2250</v>
      </c>
      <c r="P860">
        <f t="shared" si="39"/>
        <v>2250</v>
      </c>
      <c r="Q860">
        <f t="shared" si="40"/>
        <v>0</v>
      </c>
      <c r="S860">
        <f>VLOOKUP(B:B,'11月奖金'!A:Q,17,0)</f>
        <v>2250</v>
      </c>
      <c r="T860">
        <f t="shared" si="41"/>
        <v>0</v>
      </c>
    </row>
    <row r="861" spans="1:20" x14ac:dyDescent="0.2">
      <c r="A861">
        <v>860</v>
      </c>
      <c r="B861">
        <v>9001066</v>
      </c>
      <c r="C861" t="s">
        <v>2873</v>
      </c>
      <c r="D861" t="s">
        <v>7700</v>
      </c>
      <c r="E861">
        <v>1</v>
      </c>
      <c r="F861">
        <v>100</v>
      </c>
      <c r="G861">
        <v>100</v>
      </c>
      <c r="H861">
        <v>100</v>
      </c>
      <c r="I861" s="6">
        <v>2250</v>
      </c>
      <c r="N861">
        <v>2250</v>
      </c>
      <c r="P861">
        <f t="shared" si="39"/>
        <v>2250</v>
      </c>
      <c r="Q861">
        <f t="shared" si="40"/>
        <v>0</v>
      </c>
      <c r="S861">
        <f>VLOOKUP(B:B,'11月奖金'!A:Q,17,0)</f>
        <v>2250</v>
      </c>
      <c r="T861">
        <f t="shared" si="41"/>
        <v>0</v>
      </c>
    </row>
    <row r="862" spans="1:20" x14ac:dyDescent="0.2">
      <c r="A862">
        <v>861</v>
      </c>
      <c r="B862">
        <v>9001077</v>
      </c>
      <c r="C862" t="s">
        <v>2905</v>
      </c>
      <c r="D862" t="s">
        <v>7700</v>
      </c>
      <c r="E862">
        <v>1</v>
      </c>
      <c r="F862">
        <v>100</v>
      </c>
      <c r="G862">
        <v>100</v>
      </c>
      <c r="H862">
        <v>100</v>
      </c>
      <c r="I862" s="6">
        <v>2250</v>
      </c>
      <c r="N862">
        <v>2250</v>
      </c>
      <c r="P862">
        <f t="shared" si="39"/>
        <v>2250</v>
      </c>
      <c r="Q862">
        <f t="shared" si="40"/>
        <v>0</v>
      </c>
      <c r="S862">
        <f>VLOOKUP(B:B,'11月奖金'!A:Q,17,0)</f>
        <v>2250</v>
      </c>
      <c r="T862">
        <f t="shared" si="41"/>
        <v>0</v>
      </c>
    </row>
    <row r="863" spans="1:20" x14ac:dyDescent="0.2">
      <c r="A863">
        <v>862</v>
      </c>
      <c r="B863">
        <v>9001093</v>
      </c>
      <c r="C863" t="s">
        <v>2952</v>
      </c>
      <c r="D863" t="s">
        <v>7701</v>
      </c>
      <c r="E863">
        <v>1</v>
      </c>
      <c r="F863">
        <v>100</v>
      </c>
      <c r="G863">
        <v>100</v>
      </c>
      <c r="H863">
        <v>100</v>
      </c>
      <c r="I863" s="6">
        <v>2250</v>
      </c>
      <c r="N863">
        <v>2250</v>
      </c>
      <c r="P863">
        <f t="shared" si="39"/>
        <v>2250</v>
      </c>
      <c r="Q863">
        <f t="shared" si="40"/>
        <v>0</v>
      </c>
      <c r="S863">
        <f>VLOOKUP(B:B,'11月奖金'!A:Q,17,0)</f>
        <v>2250</v>
      </c>
      <c r="T863">
        <f t="shared" si="41"/>
        <v>0</v>
      </c>
    </row>
    <row r="864" spans="1:20" x14ac:dyDescent="0.2">
      <c r="A864">
        <v>863</v>
      </c>
      <c r="B864">
        <v>9000871</v>
      </c>
      <c r="C864" t="s">
        <v>2721</v>
      </c>
      <c r="D864" t="s">
        <v>7701</v>
      </c>
      <c r="E864">
        <v>1</v>
      </c>
      <c r="F864">
        <v>100</v>
      </c>
      <c r="G864">
        <v>99.9</v>
      </c>
      <c r="H864">
        <v>99.920000000000016</v>
      </c>
      <c r="I864" s="6">
        <v>2248.1999999999998</v>
      </c>
      <c r="N864">
        <v>2248.1999999999998</v>
      </c>
      <c r="P864">
        <f t="shared" si="39"/>
        <v>2248.1999999999998</v>
      </c>
      <c r="Q864">
        <f t="shared" si="40"/>
        <v>0</v>
      </c>
      <c r="S864">
        <f>VLOOKUP(B:B,'11月奖金'!A:Q,17,0)</f>
        <v>2248.1999999999998</v>
      </c>
      <c r="T864">
        <f t="shared" si="41"/>
        <v>0</v>
      </c>
    </row>
    <row r="865" spans="1:20" x14ac:dyDescent="0.2">
      <c r="A865">
        <v>864</v>
      </c>
      <c r="B865">
        <v>9000370</v>
      </c>
      <c r="C865" t="s">
        <v>2654</v>
      </c>
      <c r="D865" t="s">
        <v>7824</v>
      </c>
      <c r="E865">
        <v>1.8</v>
      </c>
      <c r="F865">
        <v>100</v>
      </c>
      <c r="G865">
        <v>100</v>
      </c>
      <c r="H865">
        <v>100</v>
      </c>
      <c r="I865" s="6">
        <v>4575</v>
      </c>
      <c r="N865">
        <v>4575</v>
      </c>
      <c r="P865">
        <f t="shared" si="39"/>
        <v>4575</v>
      </c>
      <c r="Q865">
        <f t="shared" si="40"/>
        <v>0</v>
      </c>
      <c r="S865">
        <f>VLOOKUP(B:B,'11月奖金'!A:Q,17,0)</f>
        <v>4575</v>
      </c>
      <c r="T865">
        <f t="shared" si="41"/>
        <v>0</v>
      </c>
    </row>
    <row r="866" spans="1:20" x14ac:dyDescent="0.2">
      <c r="A866">
        <v>865</v>
      </c>
      <c r="B866">
        <v>9000408</v>
      </c>
      <c r="C866" t="s">
        <v>2685</v>
      </c>
      <c r="D866" t="s">
        <v>7824</v>
      </c>
      <c r="E866">
        <v>1.8</v>
      </c>
      <c r="F866">
        <v>100</v>
      </c>
      <c r="G866">
        <v>100</v>
      </c>
      <c r="H866">
        <v>100</v>
      </c>
      <c r="I866" s="6">
        <v>2700</v>
      </c>
      <c r="N866">
        <v>2700</v>
      </c>
      <c r="P866">
        <f t="shared" si="39"/>
        <v>2700</v>
      </c>
      <c r="Q866">
        <f t="shared" si="40"/>
        <v>0</v>
      </c>
      <c r="S866">
        <f>VLOOKUP(B:B,'11月奖金'!A:Q,17,0)</f>
        <v>2700</v>
      </c>
      <c r="T866">
        <f t="shared" si="41"/>
        <v>0</v>
      </c>
    </row>
    <row r="867" spans="1:20" x14ac:dyDescent="0.2">
      <c r="A867">
        <v>866</v>
      </c>
      <c r="B867">
        <v>9001350</v>
      </c>
      <c r="C867" t="s">
        <v>8061</v>
      </c>
      <c r="D867" t="s">
        <v>6458</v>
      </c>
      <c r="E867">
        <v>1.5</v>
      </c>
      <c r="F867">
        <v>100</v>
      </c>
      <c r="G867">
        <v>100</v>
      </c>
      <c r="H867">
        <v>100</v>
      </c>
      <c r="I867" s="6">
        <v>2250</v>
      </c>
      <c r="N867">
        <v>2250</v>
      </c>
      <c r="P867">
        <f t="shared" si="39"/>
        <v>2250</v>
      </c>
      <c r="Q867">
        <f t="shared" si="40"/>
        <v>0</v>
      </c>
      <c r="S867">
        <f>VLOOKUP(B:B,'11月奖金'!A:Q,17,0)</f>
        <v>2250</v>
      </c>
      <c r="T867">
        <f t="shared" si="41"/>
        <v>0</v>
      </c>
    </row>
    <row r="868" spans="1:20" x14ac:dyDescent="0.2">
      <c r="A868">
        <v>867</v>
      </c>
      <c r="B868">
        <v>9000590</v>
      </c>
      <c r="C868" t="s">
        <v>1140</v>
      </c>
      <c r="D868" t="s">
        <v>6549</v>
      </c>
      <c r="E868">
        <v>2.2000000000000002</v>
      </c>
      <c r="F868">
        <v>100</v>
      </c>
      <c r="G868">
        <v>100</v>
      </c>
      <c r="H868">
        <v>100</v>
      </c>
      <c r="I868" s="6">
        <v>2475</v>
      </c>
      <c r="N868">
        <v>2475</v>
      </c>
      <c r="P868">
        <f t="shared" si="39"/>
        <v>2475</v>
      </c>
      <c r="Q868">
        <f t="shared" si="40"/>
        <v>0</v>
      </c>
      <c r="S868">
        <f>VLOOKUP(B:B,'11月奖金'!A:Q,17,0)</f>
        <v>2475</v>
      </c>
      <c r="T868">
        <f t="shared" si="41"/>
        <v>0</v>
      </c>
    </row>
    <row r="869" spans="1:20" x14ac:dyDescent="0.2">
      <c r="A869">
        <v>868</v>
      </c>
      <c r="B869">
        <v>9000591</v>
      </c>
      <c r="C869" t="s">
        <v>1143</v>
      </c>
      <c r="D869" t="s">
        <v>6549</v>
      </c>
      <c r="E869">
        <v>2.2000000000000002</v>
      </c>
      <c r="F869">
        <v>100</v>
      </c>
      <c r="G869">
        <v>100</v>
      </c>
      <c r="H869">
        <v>100</v>
      </c>
      <c r="I869" s="6">
        <v>2475</v>
      </c>
      <c r="N869">
        <v>2475</v>
      </c>
      <c r="P869">
        <f t="shared" si="39"/>
        <v>2475</v>
      </c>
      <c r="Q869">
        <f t="shared" si="40"/>
        <v>0</v>
      </c>
      <c r="S869">
        <f>VLOOKUP(B:B,'11月奖金'!A:Q,17,0)</f>
        <v>2475</v>
      </c>
      <c r="T869">
        <f t="shared" si="41"/>
        <v>0</v>
      </c>
    </row>
    <row r="870" spans="1:20" x14ac:dyDescent="0.2">
      <c r="A870">
        <v>869</v>
      </c>
      <c r="B870">
        <v>9001037</v>
      </c>
      <c r="C870" t="s">
        <v>2791</v>
      </c>
      <c r="D870" t="s">
        <v>6549</v>
      </c>
      <c r="E870">
        <v>2.2000000000000002</v>
      </c>
      <c r="F870">
        <v>100</v>
      </c>
      <c r="G870">
        <v>100</v>
      </c>
      <c r="H870">
        <v>100</v>
      </c>
      <c r="I870" s="6">
        <v>3225</v>
      </c>
      <c r="N870">
        <v>3225</v>
      </c>
      <c r="P870">
        <f t="shared" si="39"/>
        <v>3225</v>
      </c>
      <c r="Q870">
        <f t="shared" si="40"/>
        <v>0</v>
      </c>
      <c r="S870">
        <f>VLOOKUP(B:B,'11月奖金'!A:Q,17,0)</f>
        <v>3225</v>
      </c>
      <c r="T870">
        <f t="shared" si="41"/>
        <v>0</v>
      </c>
    </row>
    <row r="871" spans="1:20" x14ac:dyDescent="0.2">
      <c r="A871">
        <v>870</v>
      </c>
      <c r="B871">
        <v>9000919</v>
      </c>
      <c r="C871" t="s">
        <v>1859</v>
      </c>
      <c r="D871" t="s">
        <v>6549</v>
      </c>
      <c r="E871">
        <v>2.2000000000000002</v>
      </c>
      <c r="F871">
        <v>100</v>
      </c>
      <c r="G871">
        <v>100</v>
      </c>
      <c r="H871">
        <v>100</v>
      </c>
      <c r="I871" s="6">
        <v>3300</v>
      </c>
      <c r="N871">
        <v>3300</v>
      </c>
      <c r="P871">
        <f t="shared" si="39"/>
        <v>3300</v>
      </c>
      <c r="Q871">
        <f t="shared" si="40"/>
        <v>0</v>
      </c>
      <c r="S871">
        <f>VLOOKUP(B:B,'11月奖金'!A:Q,17,0)</f>
        <v>3300</v>
      </c>
      <c r="T871">
        <f t="shared" si="41"/>
        <v>0</v>
      </c>
    </row>
    <row r="872" spans="1:20" x14ac:dyDescent="0.2">
      <c r="A872">
        <v>871</v>
      </c>
      <c r="B872">
        <v>9001239</v>
      </c>
      <c r="C872" t="s">
        <v>7747</v>
      </c>
      <c r="D872" t="s">
        <v>5092</v>
      </c>
      <c r="E872">
        <v>2.15</v>
      </c>
      <c r="F872">
        <v>100</v>
      </c>
      <c r="G872">
        <v>100</v>
      </c>
      <c r="H872">
        <v>100</v>
      </c>
      <c r="I872" s="6">
        <v>3225</v>
      </c>
      <c r="K872">
        <v>640</v>
      </c>
      <c r="N872">
        <v>3865</v>
      </c>
      <c r="P872">
        <f t="shared" si="39"/>
        <v>3225</v>
      </c>
      <c r="Q872">
        <f t="shared" si="40"/>
        <v>0</v>
      </c>
      <c r="S872">
        <f>VLOOKUP(B:B,'11月奖金'!A:Q,17,0)</f>
        <v>3865</v>
      </c>
      <c r="T872">
        <f t="shared" si="41"/>
        <v>0</v>
      </c>
    </row>
    <row r="873" spans="1:20" x14ac:dyDescent="0.2">
      <c r="A873">
        <v>872</v>
      </c>
      <c r="B873">
        <v>9001235</v>
      </c>
      <c r="C873" t="s">
        <v>7744</v>
      </c>
      <c r="D873" t="s">
        <v>5092</v>
      </c>
      <c r="E873">
        <v>2.15</v>
      </c>
      <c r="F873">
        <v>100</v>
      </c>
      <c r="G873">
        <v>100</v>
      </c>
      <c r="H873">
        <v>100</v>
      </c>
      <c r="I873" s="6">
        <v>3225</v>
      </c>
      <c r="K873">
        <v>380</v>
      </c>
      <c r="N873">
        <v>3605</v>
      </c>
      <c r="P873">
        <f t="shared" si="39"/>
        <v>3225</v>
      </c>
      <c r="Q873">
        <f t="shared" si="40"/>
        <v>0</v>
      </c>
      <c r="S873">
        <f>VLOOKUP(B:B,'11月奖金'!A:Q,17,0)</f>
        <v>3605</v>
      </c>
      <c r="T873">
        <f t="shared" si="41"/>
        <v>0</v>
      </c>
    </row>
    <row r="874" spans="1:20" x14ac:dyDescent="0.2">
      <c r="A874">
        <v>873</v>
      </c>
      <c r="B874">
        <v>9001067</v>
      </c>
      <c r="C874" t="s">
        <v>526</v>
      </c>
      <c r="D874" t="s">
        <v>7823</v>
      </c>
      <c r="E874">
        <v>2.16</v>
      </c>
      <c r="F874">
        <v>100</v>
      </c>
      <c r="G874">
        <v>100</v>
      </c>
      <c r="H874">
        <v>100</v>
      </c>
      <c r="I874" s="6">
        <v>2700</v>
      </c>
      <c r="N874">
        <v>2700</v>
      </c>
      <c r="P874">
        <f t="shared" si="39"/>
        <v>2700</v>
      </c>
      <c r="Q874">
        <f t="shared" si="40"/>
        <v>0</v>
      </c>
      <c r="S874">
        <f>VLOOKUP(B:B,'11月奖金'!A:Q,17,0)</f>
        <v>2700</v>
      </c>
      <c r="T874">
        <f t="shared" si="41"/>
        <v>0</v>
      </c>
    </row>
    <row r="875" spans="1:20" x14ac:dyDescent="0.2">
      <c r="A875">
        <v>874</v>
      </c>
      <c r="B875">
        <v>9000645</v>
      </c>
      <c r="C875" t="s">
        <v>1304</v>
      </c>
      <c r="D875" t="s">
        <v>7823</v>
      </c>
      <c r="E875">
        <v>2.16</v>
      </c>
      <c r="F875">
        <v>100</v>
      </c>
      <c r="G875">
        <v>100</v>
      </c>
      <c r="H875">
        <v>100</v>
      </c>
      <c r="I875" s="6">
        <v>2700</v>
      </c>
      <c r="N875">
        <v>2700</v>
      </c>
      <c r="P875">
        <f t="shared" si="39"/>
        <v>2700</v>
      </c>
      <c r="Q875">
        <f t="shared" si="40"/>
        <v>0</v>
      </c>
      <c r="S875">
        <f>VLOOKUP(B:B,'11月奖金'!A:Q,17,0)</f>
        <v>2700</v>
      </c>
      <c r="T875">
        <f t="shared" si="41"/>
        <v>0</v>
      </c>
    </row>
    <row r="876" spans="1:20" x14ac:dyDescent="0.2">
      <c r="A876">
        <v>875</v>
      </c>
      <c r="B876">
        <v>9001117</v>
      </c>
      <c r="C876" t="s">
        <v>3023</v>
      </c>
      <c r="D876" t="s">
        <v>7698</v>
      </c>
      <c r="E876">
        <v>1.8</v>
      </c>
      <c r="F876">
        <v>100</v>
      </c>
      <c r="G876">
        <v>100</v>
      </c>
      <c r="H876">
        <v>100</v>
      </c>
      <c r="I876" s="6">
        <v>2250</v>
      </c>
      <c r="N876">
        <v>2250</v>
      </c>
      <c r="P876">
        <f t="shared" si="39"/>
        <v>2250</v>
      </c>
      <c r="Q876">
        <f t="shared" si="40"/>
        <v>0</v>
      </c>
      <c r="S876">
        <f>VLOOKUP(B:B,'11月奖金'!A:Q,17,0)</f>
        <v>2250</v>
      </c>
      <c r="T876">
        <f t="shared" si="41"/>
        <v>0</v>
      </c>
    </row>
    <row r="877" spans="1:20" x14ac:dyDescent="0.2">
      <c r="A877">
        <v>876</v>
      </c>
      <c r="B877">
        <v>9001131</v>
      </c>
      <c r="C877" t="s">
        <v>3059</v>
      </c>
      <c r="D877" t="s">
        <v>7698</v>
      </c>
      <c r="E877">
        <v>1.8</v>
      </c>
      <c r="F877">
        <v>100</v>
      </c>
      <c r="G877">
        <v>100</v>
      </c>
      <c r="H877">
        <v>100</v>
      </c>
      <c r="I877" s="6">
        <v>2250</v>
      </c>
      <c r="N877">
        <v>2250</v>
      </c>
      <c r="P877">
        <f t="shared" si="39"/>
        <v>2250</v>
      </c>
      <c r="Q877">
        <f t="shared" si="40"/>
        <v>0</v>
      </c>
      <c r="S877">
        <f>VLOOKUP(B:B,'11月奖金'!A:Q,17,0)</f>
        <v>2250</v>
      </c>
      <c r="T877">
        <f t="shared" si="41"/>
        <v>0</v>
      </c>
    </row>
    <row r="878" spans="1:20" x14ac:dyDescent="0.2">
      <c r="A878">
        <v>877</v>
      </c>
      <c r="B878">
        <v>9001140</v>
      </c>
      <c r="C878" t="s">
        <v>3086</v>
      </c>
      <c r="D878" t="s">
        <v>7698</v>
      </c>
      <c r="E878">
        <v>1.8</v>
      </c>
      <c r="F878">
        <v>100</v>
      </c>
      <c r="G878">
        <v>100</v>
      </c>
      <c r="H878">
        <v>100</v>
      </c>
      <c r="I878" s="6">
        <v>2250</v>
      </c>
      <c r="N878">
        <v>2250</v>
      </c>
      <c r="P878">
        <f t="shared" si="39"/>
        <v>2250</v>
      </c>
      <c r="Q878">
        <f t="shared" si="40"/>
        <v>0</v>
      </c>
      <c r="S878">
        <f>VLOOKUP(B:B,'11月奖金'!A:Q,17,0)</f>
        <v>2250</v>
      </c>
      <c r="T878">
        <f t="shared" si="41"/>
        <v>0</v>
      </c>
    </row>
    <row r="879" spans="1:20" x14ac:dyDescent="0.2">
      <c r="A879">
        <v>878</v>
      </c>
      <c r="B879">
        <v>9001102</v>
      </c>
      <c r="C879" t="s">
        <v>2978</v>
      </c>
      <c r="D879" t="s">
        <v>7698</v>
      </c>
      <c r="E879">
        <v>1.8</v>
      </c>
      <c r="F879">
        <v>100</v>
      </c>
      <c r="G879">
        <v>99.9</v>
      </c>
      <c r="H879">
        <v>99.920000000000016</v>
      </c>
      <c r="I879" s="6">
        <v>2248.1999999999998</v>
      </c>
      <c r="N879">
        <v>2248.1999999999998</v>
      </c>
      <c r="P879">
        <f t="shared" si="39"/>
        <v>2248.1999999999998</v>
      </c>
      <c r="Q879">
        <f t="shared" si="40"/>
        <v>0</v>
      </c>
      <c r="S879">
        <f>VLOOKUP(B:B,'11月奖金'!A:Q,17,0)</f>
        <v>2248.1999999999998</v>
      </c>
      <c r="T879">
        <f t="shared" si="41"/>
        <v>0</v>
      </c>
    </row>
    <row r="880" spans="1:20" x14ac:dyDescent="0.2">
      <c r="A880">
        <v>879</v>
      </c>
      <c r="B880">
        <v>9001123</v>
      </c>
      <c r="C880" t="s">
        <v>3041</v>
      </c>
      <c r="D880" t="s">
        <v>7698</v>
      </c>
      <c r="E880">
        <v>1.8</v>
      </c>
      <c r="F880">
        <v>100</v>
      </c>
      <c r="G880">
        <v>99.9</v>
      </c>
      <c r="H880">
        <v>99.920000000000016</v>
      </c>
      <c r="I880" s="6">
        <v>2248.1999999999998</v>
      </c>
      <c r="N880">
        <v>2248.1999999999998</v>
      </c>
      <c r="P880">
        <f t="shared" si="39"/>
        <v>2248.1999999999998</v>
      </c>
      <c r="Q880">
        <f t="shared" si="40"/>
        <v>0</v>
      </c>
      <c r="S880">
        <f>VLOOKUP(B:B,'11月奖金'!A:Q,17,0)</f>
        <v>2248.1999999999998</v>
      </c>
      <c r="T880">
        <f t="shared" si="41"/>
        <v>0</v>
      </c>
    </row>
    <row r="881" spans="1:20" x14ac:dyDescent="0.2">
      <c r="A881">
        <v>880</v>
      </c>
      <c r="B881">
        <v>9001124</v>
      </c>
      <c r="C881" t="s">
        <v>3044</v>
      </c>
      <c r="D881" t="s">
        <v>7698</v>
      </c>
      <c r="E881">
        <v>1.8</v>
      </c>
      <c r="F881">
        <v>100</v>
      </c>
      <c r="G881">
        <v>100</v>
      </c>
      <c r="H881">
        <v>100</v>
      </c>
      <c r="I881" s="6">
        <v>2250</v>
      </c>
      <c r="N881">
        <v>2250</v>
      </c>
      <c r="P881">
        <f t="shared" si="39"/>
        <v>2250</v>
      </c>
      <c r="Q881">
        <f t="shared" si="40"/>
        <v>0</v>
      </c>
      <c r="S881">
        <f>VLOOKUP(B:B,'11月奖金'!A:Q,17,0)</f>
        <v>2250</v>
      </c>
      <c r="T881">
        <f t="shared" si="41"/>
        <v>0</v>
      </c>
    </row>
    <row r="882" spans="1:20" x14ac:dyDescent="0.2">
      <c r="A882">
        <v>881</v>
      </c>
      <c r="B882">
        <v>9000400</v>
      </c>
      <c r="C882" t="s">
        <v>2668</v>
      </c>
      <c r="D882" t="s">
        <v>7825</v>
      </c>
      <c r="E882">
        <v>1.8</v>
      </c>
      <c r="F882">
        <v>100</v>
      </c>
      <c r="G882">
        <v>100</v>
      </c>
      <c r="H882">
        <v>100</v>
      </c>
      <c r="I882" s="6">
        <v>2700</v>
      </c>
      <c r="N882">
        <v>2700</v>
      </c>
      <c r="P882">
        <f t="shared" si="39"/>
        <v>2700</v>
      </c>
      <c r="Q882">
        <f t="shared" si="40"/>
        <v>0</v>
      </c>
      <c r="S882">
        <f>VLOOKUP(B:B,'11月奖金'!A:Q,17,0)</f>
        <v>2700</v>
      </c>
      <c r="T882">
        <f t="shared" si="41"/>
        <v>0</v>
      </c>
    </row>
    <row r="883" spans="1:20" x14ac:dyDescent="0.2">
      <c r="A883">
        <v>882</v>
      </c>
      <c r="B883">
        <v>9000649</v>
      </c>
      <c r="C883" t="s">
        <v>1316</v>
      </c>
      <c r="D883" t="s">
        <v>7826</v>
      </c>
      <c r="E883">
        <v>1.8</v>
      </c>
      <c r="F883">
        <v>100</v>
      </c>
      <c r="G883">
        <v>100</v>
      </c>
      <c r="H883">
        <v>100</v>
      </c>
      <c r="I883" s="6">
        <v>2700</v>
      </c>
      <c r="N883">
        <v>2700</v>
      </c>
      <c r="P883">
        <f t="shared" si="39"/>
        <v>2700</v>
      </c>
      <c r="Q883">
        <f t="shared" si="40"/>
        <v>0</v>
      </c>
      <c r="S883">
        <f>VLOOKUP(B:B,'11月奖金'!A:Q,17,0)</f>
        <v>2700</v>
      </c>
      <c r="T883">
        <f t="shared" si="41"/>
        <v>0</v>
      </c>
    </row>
    <row r="884" spans="1:20" x14ac:dyDescent="0.2">
      <c r="A884">
        <v>883</v>
      </c>
      <c r="B884">
        <v>9000650</v>
      </c>
      <c r="C884" t="s">
        <v>1319</v>
      </c>
      <c r="D884" t="s">
        <v>7826</v>
      </c>
      <c r="E884">
        <v>1.8</v>
      </c>
      <c r="F884">
        <v>100</v>
      </c>
      <c r="G884">
        <v>100</v>
      </c>
      <c r="H884">
        <v>100</v>
      </c>
      <c r="I884" s="6">
        <v>2700</v>
      </c>
      <c r="N884">
        <v>2700</v>
      </c>
      <c r="P884">
        <f t="shared" si="39"/>
        <v>2700</v>
      </c>
      <c r="Q884">
        <f t="shared" si="40"/>
        <v>0</v>
      </c>
      <c r="S884">
        <f>VLOOKUP(B:B,'11月奖金'!A:Q,17,0)</f>
        <v>2700</v>
      </c>
      <c r="T884">
        <f t="shared" si="41"/>
        <v>0</v>
      </c>
    </row>
    <row r="885" spans="1:20" x14ac:dyDescent="0.2">
      <c r="A885">
        <v>884</v>
      </c>
      <c r="B885">
        <v>9000644</v>
      </c>
      <c r="C885" t="s">
        <v>1301</v>
      </c>
      <c r="D885" t="s">
        <v>7827</v>
      </c>
      <c r="E885">
        <v>1.2</v>
      </c>
      <c r="F885">
        <v>100</v>
      </c>
      <c r="G885">
        <v>100</v>
      </c>
      <c r="H885">
        <v>100</v>
      </c>
      <c r="I885" s="6">
        <v>2700</v>
      </c>
      <c r="N885">
        <v>2700</v>
      </c>
      <c r="P885">
        <f t="shared" si="39"/>
        <v>2700</v>
      </c>
      <c r="Q885">
        <f t="shared" si="40"/>
        <v>0</v>
      </c>
      <c r="S885">
        <f>VLOOKUP(B:B,'11月奖金'!A:Q,17,0)</f>
        <v>2700</v>
      </c>
      <c r="T885">
        <f t="shared" si="41"/>
        <v>0</v>
      </c>
    </row>
    <row r="886" spans="1:20" x14ac:dyDescent="0.2">
      <c r="A886">
        <v>885</v>
      </c>
      <c r="B886">
        <v>9000652</v>
      </c>
      <c r="C886" t="s">
        <v>1325</v>
      </c>
      <c r="D886" t="s">
        <v>7827</v>
      </c>
      <c r="E886">
        <v>1.2</v>
      </c>
      <c r="F886">
        <v>100</v>
      </c>
      <c r="G886">
        <v>100</v>
      </c>
      <c r="H886">
        <v>100</v>
      </c>
      <c r="I886" s="6">
        <v>2700</v>
      </c>
      <c r="N886">
        <v>2700</v>
      </c>
      <c r="P886">
        <f t="shared" si="39"/>
        <v>2700</v>
      </c>
      <c r="Q886">
        <f t="shared" si="40"/>
        <v>0</v>
      </c>
      <c r="S886">
        <f>VLOOKUP(B:B,'11月奖金'!A:Q,17,0)</f>
        <v>2700</v>
      </c>
      <c r="T886">
        <f t="shared" si="41"/>
        <v>0</v>
      </c>
    </row>
    <row r="887" spans="1:20" x14ac:dyDescent="0.2">
      <c r="A887">
        <v>886</v>
      </c>
      <c r="B887">
        <v>9000654</v>
      </c>
      <c r="C887" t="s">
        <v>1331</v>
      </c>
      <c r="D887" t="s">
        <v>7827</v>
      </c>
      <c r="E887">
        <v>1.2</v>
      </c>
      <c r="F887">
        <v>100</v>
      </c>
      <c r="G887">
        <v>100</v>
      </c>
      <c r="H887">
        <v>100</v>
      </c>
      <c r="I887" s="6">
        <v>2700</v>
      </c>
      <c r="N887">
        <v>2700</v>
      </c>
      <c r="P887">
        <f t="shared" si="39"/>
        <v>2700</v>
      </c>
      <c r="Q887">
        <f t="shared" si="40"/>
        <v>0</v>
      </c>
      <c r="S887">
        <f>VLOOKUP(B:B,'11月奖金'!A:Q,17,0)</f>
        <v>2700</v>
      </c>
      <c r="T887">
        <f t="shared" si="41"/>
        <v>0</v>
      </c>
    </row>
    <row r="888" spans="1:20" x14ac:dyDescent="0.2">
      <c r="A888">
        <v>887</v>
      </c>
      <c r="B888">
        <v>9000403</v>
      </c>
      <c r="C888" t="s">
        <v>2674</v>
      </c>
      <c r="D888" t="s">
        <v>7829</v>
      </c>
      <c r="E888">
        <v>1.2</v>
      </c>
      <c r="F888">
        <v>100</v>
      </c>
      <c r="G888">
        <v>100</v>
      </c>
      <c r="H888">
        <v>100</v>
      </c>
      <c r="I888" s="6">
        <v>2700</v>
      </c>
      <c r="N888">
        <v>2700</v>
      </c>
      <c r="P888">
        <f t="shared" si="39"/>
        <v>2700</v>
      </c>
      <c r="Q888">
        <f t="shared" si="40"/>
        <v>0</v>
      </c>
      <c r="S888">
        <f>VLOOKUP(B:B,'11月奖金'!A:Q,17,0)</f>
        <v>2700</v>
      </c>
      <c r="T888">
        <f t="shared" si="41"/>
        <v>0</v>
      </c>
    </row>
    <row r="889" spans="1:20" x14ac:dyDescent="0.2">
      <c r="A889">
        <v>888</v>
      </c>
      <c r="B889">
        <v>9001384</v>
      </c>
      <c r="C889" t="s">
        <v>8900</v>
      </c>
      <c r="D889" t="s">
        <v>5092</v>
      </c>
      <c r="E889">
        <v>1.65</v>
      </c>
      <c r="F889">
        <v>100</v>
      </c>
      <c r="G889">
        <v>100</v>
      </c>
      <c r="H889">
        <v>100</v>
      </c>
      <c r="I889" s="6">
        <v>2475</v>
      </c>
      <c r="K889">
        <v>200</v>
      </c>
      <c r="N889">
        <v>2675</v>
      </c>
      <c r="P889">
        <f t="shared" si="39"/>
        <v>2475</v>
      </c>
      <c r="Q889">
        <f t="shared" si="40"/>
        <v>0</v>
      </c>
      <c r="S889">
        <f>VLOOKUP(B:B,'11月奖金'!A:Q,17,0)</f>
        <v>2675</v>
      </c>
      <c r="T889">
        <f t="shared" si="41"/>
        <v>0</v>
      </c>
    </row>
    <row r="890" spans="1:20" x14ac:dyDescent="0.2">
      <c r="A890">
        <v>889</v>
      </c>
      <c r="B890">
        <v>9001385</v>
      </c>
      <c r="C890" t="s">
        <v>8903</v>
      </c>
      <c r="D890" t="s">
        <v>5092</v>
      </c>
      <c r="E890">
        <v>1</v>
      </c>
      <c r="F890">
        <v>100</v>
      </c>
      <c r="G890">
        <v>100</v>
      </c>
      <c r="H890">
        <v>100</v>
      </c>
      <c r="I890" s="6">
        <v>1650</v>
      </c>
      <c r="K890">
        <v>200</v>
      </c>
      <c r="N890">
        <v>1850</v>
      </c>
      <c r="P890">
        <f t="shared" si="39"/>
        <v>1650</v>
      </c>
      <c r="Q890">
        <f t="shared" si="40"/>
        <v>0</v>
      </c>
      <c r="S890">
        <f>VLOOKUP(B:B,'11月奖金'!A:Q,17,0)</f>
        <v>1850</v>
      </c>
      <c r="T890">
        <f t="shared" si="41"/>
        <v>0</v>
      </c>
    </row>
    <row r="891" spans="1:20" x14ac:dyDescent="0.2">
      <c r="A891">
        <v>890</v>
      </c>
      <c r="B891">
        <v>9001386</v>
      </c>
      <c r="C891" t="s">
        <v>8906</v>
      </c>
      <c r="D891" t="s">
        <v>5092</v>
      </c>
      <c r="E891">
        <v>1</v>
      </c>
      <c r="F891">
        <v>100</v>
      </c>
      <c r="G891">
        <v>100</v>
      </c>
      <c r="H891">
        <v>100</v>
      </c>
      <c r="I891" s="6">
        <v>1650</v>
      </c>
      <c r="N891">
        <v>1650</v>
      </c>
      <c r="P891">
        <f t="shared" si="39"/>
        <v>1650</v>
      </c>
      <c r="Q891">
        <f t="shared" si="40"/>
        <v>0</v>
      </c>
      <c r="S891">
        <f>VLOOKUP(B:B,'11月奖金'!A:Q,17,0)</f>
        <v>1650</v>
      </c>
      <c r="T891">
        <f t="shared" si="41"/>
        <v>0</v>
      </c>
    </row>
    <row r="892" spans="1:20" x14ac:dyDescent="0.2">
      <c r="A892">
        <v>891</v>
      </c>
      <c r="B892">
        <v>9001387</v>
      </c>
      <c r="C892" t="s">
        <v>8909</v>
      </c>
      <c r="D892" t="s">
        <v>5092</v>
      </c>
      <c r="E892">
        <v>1</v>
      </c>
      <c r="F892">
        <v>100</v>
      </c>
      <c r="G892">
        <v>100</v>
      </c>
      <c r="H892">
        <v>100</v>
      </c>
      <c r="I892" s="6">
        <v>1650</v>
      </c>
      <c r="K892">
        <v>500</v>
      </c>
      <c r="N892">
        <v>2150</v>
      </c>
      <c r="P892">
        <f t="shared" si="39"/>
        <v>1650</v>
      </c>
      <c r="Q892">
        <f t="shared" si="40"/>
        <v>0</v>
      </c>
      <c r="S892">
        <f>VLOOKUP(B:B,'11月奖金'!A:Q,17,0)</f>
        <v>2150</v>
      </c>
      <c r="T892">
        <f t="shared" si="41"/>
        <v>0</v>
      </c>
    </row>
    <row r="893" spans="1:20" x14ac:dyDescent="0.2">
      <c r="A893">
        <v>892</v>
      </c>
      <c r="B893">
        <v>9001068</v>
      </c>
      <c r="C893" t="s">
        <v>2878</v>
      </c>
      <c r="D893" t="s">
        <v>7831</v>
      </c>
      <c r="E893">
        <v>1.8</v>
      </c>
      <c r="F893">
        <v>100</v>
      </c>
      <c r="G893">
        <v>100</v>
      </c>
      <c r="H893">
        <v>100</v>
      </c>
      <c r="I893" s="6">
        <v>2700</v>
      </c>
      <c r="N893">
        <v>2700</v>
      </c>
      <c r="P893">
        <f t="shared" si="39"/>
        <v>2700</v>
      </c>
      <c r="Q893">
        <f t="shared" si="40"/>
        <v>0</v>
      </c>
      <c r="S893">
        <f>VLOOKUP(B:B,'11月奖金'!A:Q,17,0)</f>
        <v>2700</v>
      </c>
      <c r="T893">
        <f t="shared" si="41"/>
        <v>0</v>
      </c>
    </row>
    <row r="894" spans="1:20" x14ac:dyDescent="0.2">
      <c r="A894">
        <v>893</v>
      </c>
      <c r="B894">
        <v>9001141</v>
      </c>
      <c r="C894" t="s">
        <v>3089</v>
      </c>
      <c r="D894" t="s">
        <v>7831</v>
      </c>
      <c r="E894">
        <v>1.8</v>
      </c>
      <c r="F894">
        <v>100</v>
      </c>
      <c r="G894">
        <v>99</v>
      </c>
      <c r="H894">
        <v>99.2</v>
      </c>
      <c r="I894" s="6">
        <v>2678.4</v>
      </c>
      <c r="N894">
        <v>2678.4</v>
      </c>
      <c r="P894">
        <f t="shared" si="39"/>
        <v>2678.4</v>
      </c>
      <c r="Q894">
        <f t="shared" si="40"/>
        <v>0</v>
      </c>
      <c r="S894">
        <f>VLOOKUP(B:B,'11月奖金'!A:Q,17,0)</f>
        <v>2678.4</v>
      </c>
      <c r="T894">
        <f t="shared" si="41"/>
        <v>0</v>
      </c>
    </row>
    <row r="895" spans="1:20" x14ac:dyDescent="0.2">
      <c r="A895">
        <v>894</v>
      </c>
      <c r="B895">
        <v>9000410</v>
      </c>
      <c r="C895" t="s">
        <v>2621</v>
      </c>
      <c r="D895" t="s">
        <v>7830</v>
      </c>
      <c r="E895">
        <v>1.5</v>
      </c>
      <c r="F895">
        <v>100</v>
      </c>
      <c r="G895">
        <v>100</v>
      </c>
      <c r="H895">
        <v>100</v>
      </c>
      <c r="I895" s="6">
        <v>2475</v>
      </c>
      <c r="N895">
        <v>2475</v>
      </c>
      <c r="P895">
        <f t="shared" si="39"/>
        <v>2475</v>
      </c>
      <c r="Q895">
        <f t="shared" si="40"/>
        <v>0</v>
      </c>
      <c r="S895">
        <f>VLOOKUP(B:B,'11月奖金'!A:Q,17,0)</f>
        <v>2475</v>
      </c>
      <c r="T895">
        <f t="shared" si="41"/>
        <v>0</v>
      </c>
    </row>
    <row r="896" spans="1:20" x14ac:dyDescent="0.2">
      <c r="A896">
        <v>895</v>
      </c>
      <c r="B896">
        <v>9001112</v>
      </c>
      <c r="C896" t="s">
        <v>3008</v>
      </c>
      <c r="D896" t="s">
        <v>7702</v>
      </c>
      <c r="E896">
        <v>1.5</v>
      </c>
      <c r="F896">
        <v>100</v>
      </c>
      <c r="G896">
        <v>100</v>
      </c>
      <c r="H896">
        <v>100</v>
      </c>
      <c r="I896" s="6">
        <v>2250</v>
      </c>
      <c r="N896">
        <v>2250</v>
      </c>
      <c r="P896">
        <f t="shared" si="39"/>
        <v>2250</v>
      </c>
      <c r="Q896">
        <f t="shared" si="40"/>
        <v>0</v>
      </c>
      <c r="S896">
        <f>VLOOKUP(B:B,'11月奖金'!A:Q,17,0)</f>
        <v>2250</v>
      </c>
      <c r="T896">
        <f t="shared" si="41"/>
        <v>0</v>
      </c>
    </row>
    <row r="897" spans="1:20" x14ac:dyDescent="0.2">
      <c r="A897">
        <v>896</v>
      </c>
      <c r="B897">
        <v>9001122</v>
      </c>
      <c r="C897" t="s">
        <v>3038</v>
      </c>
      <c r="D897" t="s">
        <v>7702</v>
      </c>
      <c r="E897">
        <v>1.5</v>
      </c>
      <c r="F897">
        <v>100</v>
      </c>
      <c r="G897">
        <v>100</v>
      </c>
      <c r="H897">
        <v>100</v>
      </c>
      <c r="I897" s="6">
        <v>2250</v>
      </c>
      <c r="N897">
        <v>2250</v>
      </c>
      <c r="P897">
        <f t="shared" si="39"/>
        <v>2250</v>
      </c>
      <c r="Q897">
        <f t="shared" si="40"/>
        <v>0</v>
      </c>
      <c r="S897">
        <f>VLOOKUP(B:B,'11月奖金'!A:Q,17,0)</f>
        <v>2250</v>
      </c>
      <c r="T897">
        <f t="shared" si="41"/>
        <v>0</v>
      </c>
    </row>
    <row r="898" spans="1:20" x14ac:dyDescent="0.2">
      <c r="A898">
        <v>897</v>
      </c>
      <c r="B898">
        <v>9001083</v>
      </c>
      <c r="C898" t="s">
        <v>2923</v>
      </c>
      <c r="D898" t="s">
        <v>7702</v>
      </c>
      <c r="E898">
        <v>1.5</v>
      </c>
      <c r="F898">
        <v>100</v>
      </c>
      <c r="G898">
        <v>100</v>
      </c>
      <c r="H898">
        <v>100</v>
      </c>
      <c r="I898" s="6">
        <v>2250</v>
      </c>
      <c r="N898">
        <v>2250</v>
      </c>
      <c r="P898">
        <f t="shared" si="39"/>
        <v>2250</v>
      </c>
      <c r="Q898">
        <f t="shared" si="40"/>
        <v>0</v>
      </c>
      <c r="S898">
        <f>VLOOKUP(B:B,'11月奖金'!A:Q,17,0)</f>
        <v>2250</v>
      </c>
      <c r="T898">
        <f t="shared" si="41"/>
        <v>0</v>
      </c>
    </row>
    <row r="899" spans="1:20" x14ac:dyDescent="0.2">
      <c r="A899">
        <v>898</v>
      </c>
      <c r="B899">
        <v>9001080</v>
      </c>
      <c r="C899" t="s">
        <v>2914</v>
      </c>
      <c r="D899" t="s">
        <v>7702</v>
      </c>
      <c r="E899">
        <v>1.5</v>
      </c>
      <c r="F899">
        <v>100</v>
      </c>
      <c r="G899">
        <v>100</v>
      </c>
      <c r="H899">
        <v>100</v>
      </c>
      <c r="I899" s="6">
        <v>2250</v>
      </c>
      <c r="K899">
        <v>300</v>
      </c>
      <c r="N899">
        <v>2550</v>
      </c>
      <c r="P899">
        <f t="shared" ref="P899:P962" si="42">ROUND(I899,2)</f>
        <v>2250</v>
      </c>
      <c r="Q899">
        <f t="shared" ref="Q899:Q962" si="43">I899-P899</f>
        <v>0</v>
      </c>
      <c r="S899">
        <f>VLOOKUP(B:B,'11月奖金'!A:Q,17,0)</f>
        <v>2550</v>
      </c>
      <c r="T899">
        <f t="shared" ref="T899:T962" si="44">N899-S899</f>
        <v>0</v>
      </c>
    </row>
    <row r="900" spans="1:20" x14ac:dyDescent="0.2">
      <c r="A900">
        <v>899</v>
      </c>
      <c r="B900">
        <v>9000411</v>
      </c>
      <c r="C900" t="s">
        <v>2691</v>
      </c>
      <c r="D900" t="s">
        <v>7703</v>
      </c>
      <c r="E900">
        <v>1.5</v>
      </c>
      <c r="F900">
        <v>100</v>
      </c>
      <c r="G900">
        <v>100</v>
      </c>
      <c r="H900">
        <v>100</v>
      </c>
      <c r="I900" s="6">
        <v>2250</v>
      </c>
      <c r="N900">
        <v>2250</v>
      </c>
      <c r="P900">
        <f t="shared" si="42"/>
        <v>2250</v>
      </c>
      <c r="Q900">
        <f t="shared" si="43"/>
        <v>0</v>
      </c>
      <c r="S900">
        <f>VLOOKUP(B:B,'11月奖金'!A:Q,17,0)</f>
        <v>2250</v>
      </c>
      <c r="T900">
        <f t="shared" si="44"/>
        <v>0</v>
      </c>
    </row>
    <row r="901" spans="1:20" x14ac:dyDescent="0.2">
      <c r="A901">
        <v>900</v>
      </c>
      <c r="B901">
        <v>9001082</v>
      </c>
      <c r="C901" t="s">
        <v>2920</v>
      </c>
      <c r="D901" t="s">
        <v>7703</v>
      </c>
      <c r="E901">
        <v>1.5</v>
      </c>
      <c r="F901">
        <v>100</v>
      </c>
      <c r="G901">
        <v>100</v>
      </c>
      <c r="H901">
        <v>100</v>
      </c>
      <c r="I901" s="6">
        <v>2250</v>
      </c>
      <c r="N901">
        <v>2250</v>
      </c>
      <c r="P901">
        <f t="shared" si="42"/>
        <v>2250</v>
      </c>
      <c r="Q901">
        <f t="shared" si="43"/>
        <v>0</v>
      </c>
      <c r="S901">
        <f>VLOOKUP(B:B,'11月奖金'!A:Q,17,0)</f>
        <v>2250</v>
      </c>
      <c r="T901">
        <f t="shared" si="44"/>
        <v>0</v>
      </c>
    </row>
    <row r="902" spans="1:20" x14ac:dyDescent="0.2">
      <c r="A902">
        <v>901</v>
      </c>
      <c r="B902">
        <v>9001074</v>
      </c>
      <c r="C902" t="s">
        <v>2896</v>
      </c>
      <c r="D902" t="s">
        <v>6703</v>
      </c>
      <c r="E902">
        <v>1</v>
      </c>
      <c r="F902">
        <v>100</v>
      </c>
      <c r="G902">
        <v>100</v>
      </c>
      <c r="H902">
        <v>100</v>
      </c>
      <c r="I902" s="6">
        <v>2250</v>
      </c>
      <c r="N902">
        <v>2250</v>
      </c>
      <c r="P902">
        <f t="shared" si="42"/>
        <v>2250</v>
      </c>
      <c r="Q902">
        <f t="shared" si="43"/>
        <v>0</v>
      </c>
      <c r="S902">
        <f>VLOOKUP(B:B,'11月奖金'!A:Q,17,0)</f>
        <v>2250</v>
      </c>
      <c r="T902">
        <f t="shared" si="44"/>
        <v>0</v>
      </c>
    </row>
    <row r="903" spans="1:20" x14ac:dyDescent="0.2">
      <c r="A903">
        <v>902</v>
      </c>
      <c r="B903">
        <v>9001065</v>
      </c>
      <c r="C903" t="s">
        <v>2870</v>
      </c>
      <c r="D903" t="s">
        <v>7832</v>
      </c>
      <c r="E903">
        <v>1.2</v>
      </c>
      <c r="F903">
        <v>100</v>
      </c>
      <c r="G903">
        <v>99</v>
      </c>
      <c r="H903">
        <v>99.2</v>
      </c>
      <c r="I903" s="6">
        <v>2678.4</v>
      </c>
      <c r="N903">
        <v>2678.4</v>
      </c>
      <c r="P903">
        <f t="shared" si="42"/>
        <v>2678.4</v>
      </c>
      <c r="Q903">
        <f t="shared" si="43"/>
        <v>0</v>
      </c>
      <c r="S903">
        <f>VLOOKUP(B:B,'11月奖金'!A:Q,17,0)</f>
        <v>2678.4</v>
      </c>
      <c r="T903">
        <f t="shared" si="44"/>
        <v>0</v>
      </c>
    </row>
    <row r="904" spans="1:20" x14ac:dyDescent="0.2">
      <c r="A904">
        <v>903</v>
      </c>
      <c r="B904">
        <v>9001053</v>
      </c>
      <c r="C904" t="s">
        <v>2834</v>
      </c>
      <c r="D904" t="s">
        <v>6646</v>
      </c>
      <c r="E904">
        <v>1</v>
      </c>
      <c r="F904">
        <v>100</v>
      </c>
      <c r="G904">
        <v>100</v>
      </c>
      <c r="H904">
        <v>100</v>
      </c>
      <c r="I904" s="6">
        <v>2250</v>
      </c>
      <c r="N904">
        <v>2250</v>
      </c>
      <c r="P904">
        <f t="shared" si="42"/>
        <v>2250</v>
      </c>
      <c r="Q904">
        <f t="shared" si="43"/>
        <v>0</v>
      </c>
      <c r="S904">
        <f>VLOOKUP(B:B,'11月奖金'!A:Q,17,0)</f>
        <v>2250</v>
      </c>
      <c r="T904">
        <f t="shared" si="44"/>
        <v>0</v>
      </c>
    </row>
    <row r="905" spans="1:20" x14ac:dyDescent="0.2">
      <c r="A905">
        <v>904</v>
      </c>
      <c r="B905">
        <v>9001059</v>
      </c>
      <c r="C905" t="s">
        <v>2852</v>
      </c>
      <c r="D905" t="s">
        <v>6646</v>
      </c>
      <c r="E905">
        <v>1</v>
      </c>
      <c r="F905">
        <v>100</v>
      </c>
      <c r="G905">
        <v>100</v>
      </c>
      <c r="H905">
        <v>100</v>
      </c>
      <c r="I905" s="6">
        <v>2250</v>
      </c>
      <c r="N905">
        <v>2250</v>
      </c>
      <c r="P905">
        <f t="shared" si="42"/>
        <v>2250</v>
      </c>
      <c r="Q905">
        <f t="shared" si="43"/>
        <v>0</v>
      </c>
      <c r="S905">
        <f>VLOOKUP(B:B,'11月奖金'!A:Q,17,0)</f>
        <v>2250</v>
      </c>
      <c r="T905">
        <f t="shared" si="44"/>
        <v>0</v>
      </c>
    </row>
    <row r="906" spans="1:20" x14ac:dyDescent="0.2">
      <c r="A906">
        <v>905</v>
      </c>
      <c r="B906">
        <v>9001085</v>
      </c>
      <c r="C906" t="s">
        <v>2929</v>
      </c>
      <c r="D906" t="s">
        <v>6646</v>
      </c>
      <c r="E906">
        <v>1</v>
      </c>
      <c r="F906">
        <v>100</v>
      </c>
      <c r="G906">
        <v>100</v>
      </c>
      <c r="H906">
        <v>100</v>
      </c>
      <c r="I906" s="6">
        <v>2250</v>
      </c>
      <c r="L906">
        <v>489</v>
      </c>
      <c r="N906">
        <v>1761</v>
      </c>
      <c r="P906">
        <f t="shared" si="42"/>
        <v>2250</v>
      </c>
      <c r="Q906">
        <f t="shared" si="43"/>
        <v>0</v>
      </c>
      <c r="S906">
        <f>VLOOKUP(B:B,'11月奖金'!A:Q,17,0)</f>
        <v>1761</v>
      </c>
      <c r="T906">
        <f t="shared" si="44"/>
        <v>0</v>
      </c>
    </row>
    <row r="907" spans="1:20" x14ac:dyDescent="0.2">
      <c r="A907">
        <v>906</v>
      </c>
      <c r="B907">
        <v>9001139</v>
      </c>
      <c r="C907" t="s">
        <v>3083</v>
      </c>
      <c r="D907" t="s">
        <v>6646</v>
      </c>
      <c r="E907">
        <v>1</v>
      </c>
      <c r="F907">
        <v>100</v>
      </c>
      <c r="G907">
        <v>100</v>
      </c>
      <c r="H907">
        <v>100</v>
      </c>
      <c r="I907" s="6">
        <v>2250</v>
      </c>
      <c r="K907">
        <v>500</v>
      </c>
      <c r="N907">
        <v>2750</v>
      </c>
      <c r="P907">
        <f t="shared" si="42"/>
        <v>2250</v>
      </c>
      <c r="Q907">
        <f t="shared" si="43"/>
        <v>0</v>
      </c>
      <c r="S907">
        <f>VLOOKUP(B:B,'11月奖金'!A:Q,17,0)</f>
        <v>2750</v>
      </c>
      <c r="T907">
        <f t="shared" si="44"/>
        <v>0</v>
      </c>
    </row>
    <row r="908" spans="1:20" x14ac:dyDescent="0.2">
      <c r="A908">
        <v>907</v>
      </c>
      <c r="B908">
        <v>9001057</v>
      </c>
      <c r="C908" t="s">
        <v>2846</v>
      </c>
      <c r="D908" t="s">
        <v>7833</v>
      </c>
      <c r="E908">
        <v>1.2</v>
      </c>
      <c r="F908">
        <v>100</v>
      </c>
      <c r="G908">
        <v>98</v>
      </c>
      <c r="H908">
        <v>98.4</v>
      </c>
      <c r="I908" s="6">
        <v>2656.8</v>
      </c>
      <c r="N908">
        <v>2656.8</v>
      </c>
      <c r="P908">
        <f t="shared" si="42"/>
        <v>2656.8</v>
      </c>
      <c r="Q908">
        <f t="shared" si="43"/>
        <v>0</v>
      </c>
      <c r="S908">
        <f>VLOOKUP(B:B,'11月奖金'!A:Q,17,0)</f>
        <v>2656.8</v>
      </c>
      <c r="T908">
        <f t="shared" si="44"/>
        <v>0</v>
      </c>
    </row>
    <row r="909" spans="1:20" x14ac:dyDescent="0.2">
      <c r="A909">
        <v>908</v>
      </c>
      <c r="B909">
        <v>9001052</v>
      </c>
      <c r="C909" t="s">
        <v>2831</v>
      </c>
      <c r="D909" t="s">
        <v>6643</v>
      </c>
      <c r="E909">
        <v>1</v>
      </c>
      <c r="F909">
        <v>100</v>
      </c>
      <c r="G909">
        <v>100</v>
      </c>
      <c r="H909">
        <v>100</v>
      </c>
      <c r="I909" s="6">
        <v>2250</v>
      </c>
      <c r="N909">
        <v>2250</v>
      </c>
      <c r="P909">
        <f t="shared" si="42"/>
        <v>2250</v>
      </c>
      <c r="Q909">
        <f t="shared" si="43"/>
        <v>0</v>
      </c>
      <c r="S909">
        <f>VLOOKUP(B:B,'11月奖金'!A:Q,17,0)</f>
        <v>2250</v>
      </c>
      <c r="T909">
        <f t="shared" si="44"/>
        <v>0</v>
      </c>
    </row>
    <row r="910" spans="1:20" x14ac:dyDescent="0.2">
      <c r="A910">
        <v>909</v>
      </c>
      <c r="B910">
        <v>9001062</v>
      </c>
      <c r="C910" t="s">
        <v>2861</v>
      </c>
      <c r="D910" t="s">
        <v>6643</v>
      </c>
      <c r="E910">
        <v>1</v>
      </c>
      <c r="F910">
        <v>100</v>
      </c>
      <c r="G910">
        <v>100</v>
      </c>
      <c r="H910">
        <v>100</v>
      </c>
      <c r="I910" s="6">
        <v>2250</v>
      </c>
      <c r="N910">
        <v>2250</v>
      </c>
      <c r="P910">
        <f t="shared" si="42"/>
        <v>2250</v>
      </c>
      <c r="Q910">
        <f t="shared" si="43"/>
        <v>0</v>
      </c>
      <c r="S910">
        <f>VLOOKUP(B:B,'11月奖金'!A:Q,17,0)</f>
        <v>2250</v>
      </c>
      <c r="T910">
        <f t="shared" si="44"/>
        <v>0</v>
      </c>
    </row>
    <row r="911" spans="1:20" x14ac:dyDescent="0.2">
      <c r="A911">
        <v>910</v>
      </c>
      <c r="B911">
        <v>9001126</v>
      </c>
      <c r="C911" t="s">
        <v>3049</v>
      </c>
      <c r="D911" t="s">
        <v>6643</v>
      </c>
      <c r="E911">
        <v>1</v>
      </c>
      <c r="F911">
        <v>100</v>
      </c>
      <c r="G911">
        <v>99</v>
      </c>
      <c r="H911">
        <v>99.2</v>
      </c>
      <c r="I911" s="6">
        <v>2232</v>
      </c>
      <c r="K911">
        <v>500</v>
      </c>
      <c r="N911">
        <v>2732</v>
      </c>
      <c r="P911">
        <f t="shared" si="42"/>
        <v>2232</v>
      </c>
      <c r="Q911">
        <f t="shared" si="43"/>
        <v>0</v>
      </c>
      <c r="S911">
        <f>VLOOKUP(B:B,'11月奖金'!A:Q,17,0)</f>
        <v>2732</v>
      </c>
      <c r="T911">
        <f t="shared" si="44"/>
        <v>0</v>
      </c>
    </row>
    <row r="912" spans="1:20" x14ac:dyDescent="0.2">
      <c r="A912">
        <v>911</v>
      </c>
      <c r="B912">
        <v>9001070</v>
      </c>
      <c r="C912" t="s">
        <v>2884</v>
      </c>
      <c r="D912" t="s">
        <v>6694</v>
      </c>
      <c r="E912">
        <v>1</v>
      </c>
      <c r="F912">
        <v>100</v>
      </c>
      <c r="G912">
        <v>100</v>
      </c>
      <c r="H912">
        <v>100</v>
      </c>
      <c r="I912" s="6">
        <v>2250</v>
      </c>
      <c r="N912">
        <v>2250</v>
      </c>
      <c r="P912">
        <f t="shared" si="42"/>
        <v>2250</v>
      </c>
      <c r="Q912">
        <f t="shared" si="43"/>
        <v>0</v>
      </c>
      <c r="S912">
        <f>VLOOKUP(B:B,'11月奖金'!A:Q,17,0)</f>
        <v>2250</v>
      </c>
      <c r="T912">
        <f t="shared" si="44"/>
        <v>0</v>
      </c>
    </row>
    <row r="913" spans="1:20" x14ac:dyDescent="0.2">
      <c r="A913">
        <v>912</v>
      </c>
      <c r="B913">
        <v>9001116</v>
      </c>
      <c r="C913" t="s">
        <v>3020</v>
      </c>
      <c r="D913" t="s">
        <v>6694</v>
      </c>
      <c r="E913">
        <v>1</v>
      </c>
      <c r="F913">
        <v>100</v>
      </c>
      <c r="G913">
        <v>100</v>
      </c>
      <c r="H913">
        <v>100</v>
      </c>
      <c r="I913" s="6">
        <v>2250</v>
      </c>
      <c r="N913">
        <v>2250</v>
      </c>
      <c r="P913">
        <f t="shared" si="42"/>
        <v>2250</v>
      </c>
      <c r="Q913">
        <f t="shared" si="43"/>
        <v>0</v>
      </c>
      <c r="S913">
        <f>VLOOKUP(B:B,'11月奖金'!A:Q,17,0)</f>
        <v>2250</v>
      </c>
      <c r="T913">
        <f t="shared" si="44"/>
        <v>0</v>
      </c>
    </row>
    <row r="914" spans="1:20" x14ac:dyDescent="0.2">
      <c r="A914">
        <v>913</v>
      </c>
      <c r="B914">
        <v>9001128</v>
      </c>
      <c r="C914" t="s">
        <v>2300</v>
      </c>
      <c r="D914" t="s">
        <v>6694</v>
      </c>
      <c r="E914">
        <v>1</v>
      </c>
      <c r="F914">
        <v>100</v>
      </c>
      <c r="G914">
        <v>100</v>
      </c>
      <c r="H914">
        <v>100</v>
      </c>
      <c r="I914" s="6">
        <v>2250</v>
      </c>
      <c r="K914">
        <v>300</v>
      </c>
      <c r="N914">
        <v>2550</v>
      </c>
      <c r="P914">
        <f t="shared" si="42"/>
        <v>2250</v>
      </c>
      <c r="Q914">
        <f t="shared" si="43"/>
        <v>0</v>
      </c>
      <c r="S914">
        <f>VLOOKUP(B:B,'11月奖金'!A:Q,17,0)</f>
        <v>2550</v>
      </c>
      <c r="T914">
        <f t="shared" si="44"/>
        <v>0</v>
      </c>
    </row>
    <row r="915" spans="1:20" x14ac:dyDescent="0.2">
      <c r="A915">
        <v>914</v>
      </c>
      <c r="B915">
        <v>9000412</v>
      </c>
      <c r="C915" t="s">
        <v>2694</v>
      </c>
      <c r="D915" t="s">
        <v>7834</v>
      </c>
      <c r="E915">
        <v>1.5</v>
      </c>
      <c r="F915">
        <v>100</v>
      </c>
      <c r="G915">
        <v>100</v>
      </c>
      <c r="H915">
        <v>100</v>
      </c>
      <c r="I915" s="6">
        <v>2475</v>
      </c>
      <c r="N915">
        <v>2475</v>
      </c>
      <c r="P915">
        <f t="shared" si="42"/>
        <v>2475</v>
      </c>
      <c r="Q915">
        <f t="shared" si="43"/>
        <v>0</v>
      </c>
      <c r="S915">
        <f>VLOOKUP(B:B,'11月奖金'!A:Q,17,0)</f>
        <v>2475</v>
      </c>
      <c r="T915">
        <f t="shared" si="44"/>
        <v>0</v>
      </c>
    </row>
    <row r="916" spans="1:20" x14ac:dyDescent="0.2">
      <c r="A916">
        <v>915</v>
      </c>
      <c r="B916">
        <v>9000414</v>
      </c>
      <c r="C916" t="s">
        <v>2627</v>
      </c>
      <c r="D916" t="s">
        <v>7704</v>
      </c>
      <c r="E916">
        <v>1.5</v>
      </c>
      <c r="F916">
        <v>100</v>
      </c>
      <c r="G916">
        <v>100</v>
      </c>
      <c r="H916">
        <v>100</v>
      </c>
      <c r="I916" s="6">
        <v>2250</v>
      </c>
      <c r="N916">
        <v>2250</v>
      </c>
      <c r="P916">
        <f t="shared" si="42"/>
        <v>2250</v>
      </c>
      <c r="Q916">
        <f t="shared" si="43"/>
        <v>0</v>
      </c>
      <c r="S916">
        <f>VLOOKUP(B:B,'11月奖金'!A:Q,17,0)</f>
        <v>2250</v>
      </c>
      <c r="T916">
        <f t="shared" si="44"/>
        <v>0</v>
      </c>
    </row>
    <row r="917" spans="1:20" x14ac:dyDescent="0.2">
      <c r="A917">
        <v>916</v>
      </c>
      <c r="B917">
        <v>9000415</v>
      </c>
      <c r="C917" t="s">
        <v>2697</v>
      </c>
      <c r="D917" t="s">
        <v>7704</v>
      </c>
      <c r="E917">
        <v>1.5</v>
      </c>
      <c r="F917">
        <v>100</v>
      </c>
      <c r="G917">
        <v>100</v>
      </c>
      <c r="H917">
        <v>100</v>
      </c>
      <c r="I917" s="6">
        <v>2250</v>
      </c>
      <c r="K917">
        <v>100</v>
      </c>
      <c r="N917">
        <v>2350</v>
      </c>
      <c r="P917">
        <f t="shared" si="42"/>
        <v>2250</v>
      </c>
      <c r="Q917">
        <f t="shared" si="43"/>
        <v>0</v>
      </c>
      <c r="S917">
        <f>VLOOKUP(B:B,'11月奖金'!A:Q,17,0)</f>
        <v>2350</v>
      </c>
      <c r="T917">
        <f t="shared" si="44"/>
        <v>0</v>
      </c>
    </row>
    <row r="918" spans="1:20" x14ac:dyDescent="0.2">
      <c r="A918">
        <v>917</v>
      </c>
      <c r="B918">
        <v>9000594</v>
      </c>
      <c r="C918" t="s">
        <v>1152</v>
      </c>
      <c r="D918" t="s">
        <v>7704</v>
      </c>
      <c r="E918">
        <v>1.65</v>
      </c>
      <c r="F918">
        <v>100</v>
      </c>
      <c r="G918">
        <v>100</v>
      </c>
      <c r="H918">
        <v>100</v>
      </c>
      <c r="I918" s="6">
        <v>2475</v>
      </c>
      <c r="K918">
        <v>50</v>
      </c>
      <c r="N918">
        <v>2525</v>
      </c>
      <c r="P918">
        <f t="shared" si="42"/>
        <v>2475</v>
      </c>
      <c r="Q918">
        <f t="shared" si="43"/>
        <v>0</v>
      </c>
      <c r="S918">
        <f>VLOOKUP(B:B,'11月奖金'!A:Q,17,0)</f>
        <v>2525</v>
      </c>
      <c r="T918">
        <f t="shared" si="44"/>
        <v>0</v>
      </c>
    </row>
    <row r="919" spans="1:20" x14ac:dyDescent="0.2">
      <c r="A919">
        <v>918</v>
      </c>
      <c r="B919">
        <v>9000595</v>
      </c>
      <c r="C919" t="s">
        <v>1155</v>
      </c>
      <c r="D919" t="s">
        <v>7704</v>
      </c>
      <c r="E919">
        <v>1.65</v>
      </c>
      <c r="F919">
        <v>100</v>
      </c>
      <c r="G919">
        <v>100</v>
      </c>
      <c r="H919">
        <v>100</v>
      </c>
      <c r="I919" s="6">
        <v>2475</v>
      </c>
      <c r="K919">
        <v>200</v>
      </c>
      <c r="N919">
        <v>2675</v>
      </c>
      <c r="P919">
        <f t="shared" si="42"/>
        <v>2475</v>
      </c>
      <c r="Q919">
        <f t="shared" si="43"/>
        <v>0</v>
      </c>
      <c r="S919">
        <f>VLOOKUP(B:B,'11月奖金'!A:Q,17,0)</f>
        <v>2675</v>
      </c>
      <c r="T919">
        <f t="shared" si="44"/>
        <v>0</v>
      </c>
    </row>
    <row r="920" spans="1:20" x14ac:dyDescent="0.2">
      <c r="A920">
        <v>919</v>
      </c>
      <c r="B920">
        <v>9000413</v>
      </c>
      <c r="C920" t="s">
        <v>2624</v>
      </c>
      <c r="D920" t="s">
        <v>7705</v>
      </c>
      <c r="E920">
        <v>1.5</v>
      </c>
      <c r="F920">
        <v>100</v>
      </c>
      <c r="G920">
        <v>99.8</v>
      </c>
      <c r="H920">
        <v>99.84</v>
      </c>
      <c r="I920" s="6">
        <v>2246.4</v>
      </c>
      <c r="N920">
        <v>2246.4</v>
      </c>
      <c r="P920">
        <f t="shared" si="42"/>
        <v>2246.4</v>
      </c>
      <c r="Q920">
        <f t="shared" si="43"/>
        <v>0</v>
      </c>
      <c r="S920">
        <f>VLOOKUP(B:B,'11月奖金'!A:Q,17,0)</f>
        <v>2246.4</v>
      </c>
      <c r="T920">
        <f t="shared" si="44"/>
        <v>0</v>
      </c>
    </row>
    <row r="921" spans="1:20" x14ac:dyDescent="0.2">
      <c r="A921">
        <v>920</v>
      </c>
      <c r="B921">
        <v>9000839</v>
      </c>
      <c r="C921" t="s">
        <v>1862</v>
      </c>
      <c r="D921" t="s">
        <v>9165</v>
      </c>
      <c r="E921">
        <v>1</v>
      </c>
      <c r="F921">
        <v>100</v>
      </c>
      <c r="G921">
        <v>100</v>
      </c>
      <c r="H921">
        <v>100</v>
      </c>
      <c r="I921" s="6">
        <v>2250</v>
      </c>
      <c r="N921">
        <v>2250</v>
      </c>
      <c r="P921">
        <f t="shared" si="42"/>
        <v>2250</v>
      </c>
      <c r="Q921">
        <f t="shared" si="43"/>
        <v>0</v>
      </c>
      <c r="S921">
        <f>VLOOKUP(B:B,'11月奖金'!A:Q,17,0)</f>
        <v>2250</v>
      </c>
      <c r="T921">
        <f t="shared" si="44"/>
        <v>0</v>
      </c>
    </row>
    <row r="922" spans="1:20" x14ac:dyDescent="0.2">
      <c r="A922">
        <v>921</v>
      </c>
      <c r="B922">
        <v>9001383</v>
      </c>
      <c r="C922" t="s">
        <v>8898</v>
      </c>
      <c r="D922" t="s">
        <v>5092</v>
      </c>
      <c r="E922">
        <v>1</v>
      </c>
      <c r="F922">
        <v>100</v>
      </c>
      <c r="G922">
        <v>100</v>
      </c>
      <c r="H922">
        <v>100</v>
      </c>
      <c r="I922" s="6">
        <v>1650</v>
      </c>
      <c r="K922">
        <v>200</v>
      </c>
      <c r="N922">
        <v>1850</v>
      </c>
      <c r="P922">
        <f t="shared" si="42"/>
        <v>1650</v>
      </c>
      <c r="Q922">
        <f t="shared" si="43"/>
        <v>0</v>
      </c>
      <c r="S922">
        <f>VLOOKUP(B:B,'11月奖金'!A:Q,17,0)</f>
        <v>1850</v>
      </c>
      <c r="T922">
        <f t="shared" si="44"/>
        <v>0</v>
      </c>
    </row>
    <row r="923" spans="1:20" x14ac:dyDescent="0.2">
      <c r="A923">
        <v>922</v>
      </c>
      <c r="B923">
        <v>9001388</v>
      </c>
      <c r="C923" t="s">
        <v>8912</v>
      </c>
      <c r="D923" t="s">
        <v>5092</v>
      </c>
      <c r="E923">
        <v>1</v>
      </c>
      <c r="F923">
        <v>100</v>
      </c>
      <c r="G923">
        <v>100</v>
      </c>
      <c r="H923">
        <v>100</v>
      </c>
      <c r="I923" s="6">
        <v>1650</v>
      </c>
      <c r="K923">
        <v>200</v>
      </c>
      <c r="N923">
        <v>1850</v>
      </c>
      <c r="P923">
        <f t="shared" si="42"/>
        <v>1650</v>
      </c>
      <c r="Q923">
        <f t="shared" si="43"/>
        <v>0</v>
      </c>
      <c r="S923">
        <f>VLOOKUP(B:B,'11月奖金'!A:Q,17,0)</f>
        <v>1850</v>
      </c>
      <c r="T923">
        <f t="shared" si="44"/>
        <v>0</v>
      </c>
    </row>
    <row r="924" spans="1:20" x14ac:dyDescent="0.2">
      <c r="A924">
        <v>923</v>
      </c>
      <c r="B924">
        <v>9001389</v>
      </c>
      <c r="C924" t="s">
        <v>8915</v>
      </c>
      <c r="D924" t="s">
        <v>5092</v>
      </c>
      <c r="E924">
        <v>1</v>
      </c>
      <c r="F924">
        <v>100</v>
      </c>
      <c r="G924">
        <v>100</v>
      </c>
      <c r="H924">
        <v>100</v>
      </c>
      <c r="I924" s="6">
        <v>1650</v>
      </c>
      <c r="K924">
        <v>200</v>
      </c>
      <c r="N924">
        <v>1850</v>
      </c>
      <c r="P924">
        <f t="shared" si="42"/>
        <v>1650</v>
      </c>
      <c r="Q924">
        <f t="shared" si="43"/>
        <v>0</v>
      </c>
      <c r="S924">
        <f>VLOOKUP(B:B,'11月奖金'!A:Q,17,0)</f>
        <v>1850</v>
      </c>
      <c r="T924">
        <f t="shared" si="44"/>
        <v>0</v>
      </c>
    </row>
    <row r="925" spans="1:20" x14ac:dyDescent="0.2">
      <c r="A925">
        <v>924</v>
      </c>
      <c r="B925">
        <v>9001390</v>
      </c>
      <c r="C925" t="s">
        <v>8918</v>
      </c>
      <c r="D925" t="s">
        <v>5092</v>
      </c>
      <c r="E925">
        <v>1</v>
      </c>
      <c r="F925">
        <v>100</v>
      </c>
      <c r="G925">
        <v>100</v>
      </c>
      <c r="H925">
        <v>100</v>
      </c>
      <c r="I925" s="6">
        <v>1650</v>
      </c>
      <c r="K925">
        <v>200</v>
      </c>
      <c r="N925">
        <v>1850</v>
      </c>
      <c r="P925">
        <f t="shared" si="42"/>
        <v>1650</v>
      </c>
      <c r="Q925">
        <f t="shared" si="43"/>
        <v>0</v>
      </c>
      <c r="S925">
        <f>VLOOKUP(B:B,'11月奖金'!A:Q,17,0)</f>
        <v>1850</v>
      </c>
      <c r="T925">
        <f t="shared" si="44"/>
        <v>0</v>
      </c>
    </row>
    <row r="926" spans="1:20" x14ac:dyDescent="0.2">
      <c r="A926">
        <v>925</v>
      </c>
      <c r="B926">
        <v>9001391</v>
      </c>
      <c r="C926" t="s">
        <v>8921</v>
      </c>
      <c r="D926" t="s">
        <v>5092</v>
      </c>
      <c r="E926">
        <v>1</v>
      </c>
      <c r="F926">
        <v>0</v>
      </c>
      <c r="G926">
        <v>0</v>
      </c>
      <c r="H926">
        <v>0</v>
      </c>
      <c r="I926" s="6">
        <v>0</v>
      </c>
      <c r="N926">
        <v>0</v>
      </c>
      <c r="P926">
        <f t="shared" si="42"/>
        <v>0</v>
      </c>
      <c r="Q926">
        <f t="shared" si="43"/>
        <v>0</v>
      </c>
      <c r="S926">
        <f>VLOOKUP(B:B,'11月奖金'!A:Q,17,0)</f>
        <v>0</v>
      </c>
      <c r="T926">
        <f t="shared" si="44"/>
        <v>0</v>
      </c>
    </row>
    <row r="927" spans="1:20" x14ac:dyDescent="0.2">
      <c r="A927">
        <v>926</v>
      </c>
      <c r="B927">
        <v>9001392</v>
      </c>
      <c r="C927" t="s">
        <v>8924</v>
      </c>
      <c r="D927" t="s">
        <v>5092</v>
      </c>
      <c r="E927">
        <v>1</v>
      </c>
      <c r="F927">
        <v>100</v>
      </c>
      <c r="G927">
        <v>100</v>
      </c>
      <c r="H927">
        <v>100</v>
      </c>
      <c r="I927" s="6">
        <v>1650</v>
      </c>
      <c r="K927">
        <v>230</v>
      </c>
      <c r="N927">
        <v>1880</v>
      </c>
      <c r="P927">
        <f t="shared" si="42"/>
        <v>1650</v>
      </c>
      <c r="Q927">
        <f t="shared" si="43"/>
        <v>0</v>
      </c>
      <c r="S927">
        <f>VLOOKUP(B:B,'11月奖金'!A:Q,17,0)</f>
        <v>1880</v>
      </c>
      <c r="T927">
        <f t="shared" si="44"/>
        <v>0</v>
      </c>
    </row>
    <row r="928" spans="1:20" x14ac:dyDescent="0.2">
      <c r="A928">
        <v>927</v>
      </c>
      <c r="B928">
        <v>9001464</v>
      </c>
      <c r="C928" t="s">
        <v>1728</v>
      </c>
      <c r="D928" t="s">
        <v>5092</v>
      </c>
      <c r="E928">
        <v>1</v>
      </c>
      <c r="F928">
        <v>100</v>
      </c>
      <c r="G928">
        <v>100</v>
      </c>
      <c r="H928">
        <v>100</v>
      </c>
      <c r="I928" s="6">
        <v>1650</v>
      </c>
      <c r="K928">
        <v>50</v>
      </c>
      <c r="N928">
        <v>1700</v>
      </c>
      <c r="P928">
        <f t="shared" si="42"/>
        <v>1650</v>
      </c>
      <c r="Q928">
        <f t="shared" si="43"/>
        <v>0</v>
      </c>
      <c r="S928">
        <f>VLOOKUP(B:B,'11月奖金'!A:Q,17,0)</f>
        <v>1700</v>
      </c>
      <c r="T928">
        <f t="shared" si="44"/>
        <v>0</v>
      </c>
    </row>
    <row r="929" spans="1:20" x14ac:dyDescent="0.2">
      <c r="A929">
        <v>928</v>
      </c>
      <c r="B929">
        <v>9001465</v>
      </c>
      <c r="C929" t="s">
        <v>2300</v>
      </c>
      <c r="D929" t="s">
        <v>5092</v>
      </c>
      <c r="E929">
        <v>1</v>
      </c>
      <c r="F929">
        <v>100</v>
      </c>
      <c r="G929">
        <v>100</v>
      </c>
      <c r="H929">
        <v>100</v>
      </c>
      <c r="I929" s="6">
        <v>1650</v>
      </c>
      <c r="N929">
        <v>1650</v>
      </c>
      <c r="P929">
        <f t="shared" si="42"/>
        <v>1650</v>
      </c>
      <c r="Q929">
        <f t="shared" si="43"/>
        <v>0</v>
      </c>
      <c r="S929">
        <f>VLOOKUP(B:B,'11月奖金'!A:Q,17,0)</f>
        <v>1650</v>
      </c>
      <c r="T929">
        <f t="shared" si="44"/>
        <v>0</v>
      </c>
    </row>
    <row r="930" spans="1:20" x14ac:dyDescent="0.2">
      <c r="A930">
        <v>929</v>
      </c>
      <c r="B930">
        <v>9000416</v>
      </c>
      <c r="C930" t="s">
        <v>2700</v>
      </c>
      <c r="D930" t="s">
        <v>7835</v>
      </c>
      <c r="E930">
        <v>1.8</v>
      </c>
      <c r="F930">
        <v>100</v>
      </c>
      <c r="G930">
        <v>100</v>
      </c>
      <c r="H930">
        <v>100</v>
      </c>
      <c r="I930" s="6">
        <v>2970</v>
      </c>
      <c r="N930">
        <v>2970</v>
      </c>
      <c r="P930">
        <f t="shared" si="42"/>
        <v>2970</v>
      </c>
      <c r="Q930">
        <f t="shared" si="43"/>
        <v>0</v>
      </c>
      <c r="S930">
        <f>VLOOKUP(B:B,'11月奖金'!A:Q,17,0)</f>
        <v>2970</v>
      </c>
      <c r="T930">
        <f t="shared" si="44"/>
        <v>0</v>
      </c>
    </row>
    <row r="931" spans="1:20" x14ac:dyDescent="0.2">
      <c r="A931">
        <v>930</v>
      </c>
      <c r="B931">
        <v>9000417</v>
      </c>
      <c r="C931" t="s">
        <v>2703</v>
      </c>
      <c r="D931" t="s">
        <v>7831</v>
      </c>
      <c r="E931">
        <v>1.8</v>
      </c>
      <c r="F931">
        <v>100</v>
      </c>
      <c r="G931">
        <v>100</v>
      </c>
      <c r="H931">
        <v>100</v>
      </c>
      <c r="I931" s="6">
        <v>2700</v>
      </c>
      <c r="N931">
        <v>2700</v>
      </c>
      <c r="P931">
        <f t="shared" si="42"/>
        <v>2700</v>
      </c>
      <c r="Q931">
        <f t="shared" si="43"/>
        <v>0</v>
      </c>
      <c r="S931">
        <f>VLOOKUP(B:B,'11月奖金'!A:Q,17,0)</f>
        <v>2700</v>
      </c>
      <c r="T931">
        <f t="shared" si="44"/>
        <v>0</v>
      </c>
    </row>
    <row r="932" spans="1:20" x14ac:dyDescent="0.2">
      <c r="A932">
        <v>931</v>
      </c>
      <c r="B932">
        <v>9001063</v>
      </c>
      <c r="C932" t="s">
        <v>2864</v>
      </c>
      <c r="D932" t="s">
        <v>7831</v>
      </c>
      <c r="E932">
        <v>1.8</v>
      </c>
      <c r="F932">
        <v>100</v>
      </c>
      <c r="G932">
        <v>100</v>
      </c>
      <c r="H932">
        <v>100</v>
      </c>
      <c r="I932" s="6">
        <v>2700</v>
      </c>
      <c r="N932">
        <v>2700</v>
      </c>
      <c r="P932">
        <f t="shared" si="42"/>
        <v>2700</v>
      </c>
      <c r="Q932">
        <f t="shared" si="43"/>
        <v>0</v>
      </c>
      <c r="S932">
        <f>VLOOKUP(B:B,'11月奖金'!A:Q,17,0)</f>
        <v>2700</v>
      </c>
      <c r="T932">
        <f t="shared" si="44"/>
        <v>0</v>
      </c>
    </row>
    <row r="933" spans="1:20" x14ac:dyDescent="0.2">
      <c r="A933">
        <v>932</v>
      </c>
      <c r="B933">
        <v>9001064</v>
      </c>
      <c r="C933" t="s">
        <v>2867</v>
      </c>
      <c r="D933" t="s">
        <v>7831</v>
      </c>
      <c r="E933">
        <v>1.8</v>
      </c>
      <c r="F933">
        <v>100</v>
      </c>
      <c r="G933">
        <v>100</v>
      </c>
      <c r="H933">
        <v>100</v>
      </c>
      <c r="I933" s="6">
        <v>2700</v>
      </c>
      <c r="N933">
        <v>2700</v>
      </c>
      <c r="P933">
        <f t="shared" si="42"/>
        <v>2700</v>
      </c>
      <c r="Q933">
        <f t="shared" si="43"/>
        <v>0</v>
      </c>
      <c r="S933">
        <f>VLOOKUP(B:B,'11月奖金'!A:Q,17,0)</f>
        <v>2700</v>
      </c>
      <c r="T933">
        <f t="shared" si="44"/>
        <v>0</v>
      </c>
    </row>
    <row r="934" spans="1:20" x14ac:dyDescent="0.2">
      <c r="A934">
        <v>933</v>
      </c>
      <c r="B934">
        <v>9001060</v>
      </c>
      <c r="C934" t="s">
        <v>2855</v>
      </c>
      <c r="D934" t="s">
        <v>7702</v>
      </c>
      <c r="E934">
        <v>1.5</v>
      </c>
      <c r="F934">
        <v>100</v>
      </c>
      <c r="G934">
        <v>100</v>
      </c>
      <c r="H934">
        <v>100</v>
      </c>
      <c r="I934" s="6">
        <v>2250</v>
      </c>
      <c r="N934">
        <v>2250</v>
      </c>
      <c r="P934">
        <f t="shared" si="42"/>
        <v>2250</v>
      </c>
      <c r="Q934">
        <f t="shared" si="43"/>
        <v>0</v>
      </c>
      <c r="S934">
        <f>VLOOKUP(B:B,'11月奖金'!A:Q,17,0)</f>
        <v>2250</v>
      </c>
      <c r="T934">
        <f t="shared" si="44"/>
        <v>0</v>
      </c>
    </row>
    <row r="935" spans="1:20" x14ac:dyDescent="0.2">
      <c r="A935">
        <v>934</v>
      </c>
      <c r="B935">
        <v>9001071</v>
      </c>
      <c r="C935" t="s">
        <v>2887</v>
      </c>
      <c r="D935" t="s">
        <v>7702</v>
      </c>
      <c r="E935">
        <v>1.5</v>
      </c>
      <c r="F935">
        <v>100</v>
      </c>
      <c r="G935">
        <v>100</v>
      </c>
      <c r="H935">
        <v>100</v>
      </c>
      <c r="I935" s="6">
        <v>2250</v>
      </c>
      <c r="L935">
        <v>391</v>
      </c>
      <c r="N935">
        <v>1859</v>
      </c>
      <c r="P935">
        <f t="shared" si="42"/>
        <v>2250</v>
      </c>
      <c r="Q935">
        <f t="shared" si="43"/>
        <v>0</v>
      </c>
      <c r="S935">
        <f>VLOOKUP(B:B,'11月奖金'!A:Q,17,0)</f>
        <v>1859</v>
      </c>
      <c r="T935">
        <f t="shared" si="44"/>
        <v>0</v>
      </c>
    </row>
    <row r="936" spans="1:20" x14ac:dyDescent="0.2">
      <c r="A936">
        <v>935</v>
      </c>
      <c r="B936">
        <v>9001135</v>
      </c>
      <c r="C936" t="s">
        <v>3071</v>
      </c>
      <c r="D936" t="s">
        <v>7702</v>
      </c>
      <c r="E936">
        <v>1.5</v>
      </c>
      <c r="F936">
        <v>100</v>
      </c>
      <c r="G936">
        <v>100</v>
      </c>
      <c r="H936">
        <v>100</v>
      </c>
      <c r="I936" s="6">
        <v>2250</v>
      </c>
      <c r="N936">
        <v>2250</v>
      </c>
      <c r="P936">
        <f t="shared" si="42"/>
        <v>2250</v>
      </c>
      <c r="Q936">
        <f t="shared" si="43"/>
        <v>0</v>
      </c>
      <c r="S936">
        <f>VLOOKUP(B:B,'11月奖金'!A:Q,17,0)</f>
        <v>2250</v>
      </c>
      <c r="T936">
        <f t="shared" si="44"/>
        <v>0</v>
      </c>
    </row>
    <row r="937" spans="1:20" x14ac:dyDescent="0.2">
      <c r="A937">
        <v>936</v>
      </c>
      <c r="B937">
        <v>9001092</v>
      </c>
      <c r="C937" t="s">
        <v>1695</v>
      </c>
      <c r="D937" t="s">
        <v>7702</v>
      </c>
      <c r="E937">
        <v>1.5</v>
      </c>
      <c r="F937">
        <v>100</v>
      </c>
      <c r="G937">
        <v>99</v>
      </c>
      <c r="H937">
        <v>99.2</v>
      </c>
      <c r="I937" s="6">
        <v>2232</v>
      </c>
      <c r="N937">
        <v>2232</v>
      </c>
      <c r="P937">
        <f t="shared" si="42"/>
        <v>2232</v>
      </c>
      <c r="Q937">
        <f t="shared" si="43"/>
        <v>0</v>
      </c>
      <c r="S937">
        <f>VLOOKUP(B:B,'11月奖金'!A:Q,17,0)</f>
        <v>2232</v>
      </c>
      <c r="T937">
        <f t="shared" si="44"/>
        <v>0</v>
      </c>
    </row>
    <row r="938" spans="1:20" x14ac:dyDescent="0.2">
      <c r="A938">
        <v>937</v>
      </c>
      <c r="B938">
        <v>9001108</v>
      </c>
      <c r="C938" t="s">
        <v>2996</v>
      </c>
      <c r="D938" t="s">
        <v>7702</v>
      </c>
      <c r="E938">
        <v>1.5</v>
      </c>
      <c r="F938">
        <v>100</v>
      </c>
      <c r="G938">
        <v>100</v>
      </c>
      <c r="H938">
        <v>100</v>
      </c>
      <c r="I938" s="6">
        <v>2250</v>
      </c>
      <c r="N938">
        <v>2250</v>
      </c>
      <c r="P938">
        <f t="shared" si="42"/>
        <v>2250</v>
      </c>
      <c r="Q938">
        <f t="shared" si="43"/>
        <v>0</v>
      </c>
      <c r="S938">
        <f>VLOOKUP(B:B,'11月奖金'!A:Q,17,0)</f>
        <v>2250</v>
      </c>
      <c r="T938">
        <f t="shared" si="44"/>
        <v>0</v>
      </c>
    </row>
    <row r="939" spans="1:20" x14ac:dyDescent="0.2">
      <c r="A939">
        <v>938</v>
      </c>
      <c r="B939">
        <v>9001347</v>
      </c>
      <c r="C939" t="s">
        <v>8050</v>
      </c>
      <c r="D939" t="s">
        <v>7702</v>
      </c>
      <c r="E939">
        <v>1.5</v>
      </c>
      <c r="F939">
        <v>100</v>
      </c>
      <c r="G939">
        <v>100</v>
      </c>
      <c r="H939">
        <v>100</v>
      </c>
      <c r="I939" s="6">
        <v>2250</v>
      </c>
      <c r="N939">
        <v>2250</v>
      </c>
      <c r="P939">
        <f t="shared" si="42"/>
        <v>2250</v>
      </c>
      <c r="Q939">
        <f t="shared" si="43"/>
        <v>0</v>
      </c>
      <c r="S939">
        <f>VLOOKUP(B:B,'11月奖金'!A:Q,17,0)</f>
        <v>2250</v>
      </c>
      <c r="T939">
        <f t="shared" si="44"/>
        <v>0</v>
      </c>
    </row>
    <row r="940" spans="1:20" x14ac:dyDescent="0.2">
      <c r="A940">
        <v>939</v>
      </c>
      <c r="B940">
        <v>9001276</v>
      </c>
      <c r="C940" t="s">
        <v>8036</v>
      </c>
      <c r="D940" t="s">
        <v>7702</v>
      </c>
      <c r="E940">
        <v>1.5</v>
      </c>
      <c r="F940">
        <v>100</v>
      </c>
      <c r="G940">
        <v>100</v>
      </c>
      <c r="H940">
        <v>100</v>
      </c>
      <c r="I940" s="6">
        <v>2250</v>
      </c>
      <c r="N940">
        <v>2250</v>
      </c>
      <c r="P940">
        <f t="shared" si="42"/>
        <v>2250</v>
      </c>
      <c r="Q940">
        <f t="shared" si="43"/>
        <v>0</v>
      </c>
      <c r="S940">
        <f>VLOOKUP(B:B,'11月奖金'!A:Q,17,0)</f>
        <v>2250</v>
      </c>
      <c r="T940">
        <f t="shared" si="44"/>
        <v>0</v>
      </c>
    </row>
    <row r="941" spans="1:20" x14ac:dyDescent="0.2">
      <c r="A941">
        <v>940</v>
      </c>
      <c r="B941">
        <v>9001107</v>
      </c>
      <c r="C941" t="s">
        <v>2993</v>
      </c>
      <c r="D941" t="s">
        <v>6668</v>
      </c>
      <c r="E941">
        <v>1</v>
      </c>
      <c r="F941">
        <v>100</v>
      </c>
      <c r="G941">
        <v>100</v>
      </c>
      <c r="H941">
        <v>100</v>
      </c>
      <c r="I941" s="6">
        <v>2250</v>
      </c>
      <c r="N941">
        <v>2250</v>
      </c>
      <c r="P941">
        <f t="shared" si="42"/>
        <v>2250</v>
      </c>
      <c r="Q941">
        <f t="shared" si="43"/>
        <v>0</v>
      </c>
      <c r="S941">
        <f>VLOOKUP(B:B,'11月奖金'!A:Q,17,0)</f>
        <v>2250</v>
      </c>
      <c r="T941">
        <f t="shared" si="44"/>
        <v>0</v>
      </c>
    </row>
    <row r="942" spans="1:20" x14ac:dyDescent="0.2">
      <c r="A942">
        <v>941</v>
      </c>
      <c r="B942">
        <v>9001110</v>
      </c>
      <c r="C942" t="s">
        <v>3002</v>
      </c>
      <c r="D942" t="s">
        <v>6668</v>
      </c>
      <c r="E942">
        <v>1</v>
      </c>
      <c r="F942">
        <v>100</v>
      </c>
      <c r="G942">
        <v>100</v>
      </c>
      <c r="H942">
        <v>100</v>
      </c>
      <c r="I942" s="6">
        <v>2250</v>
      </c>
      <c r="K942">
        <v>200</v>
      </c>
      <c r="N942">
        <v>2450</v>
      </c>
      <c r="P942">
        <f t="shared" si="42"/>
        <v>2250</v>
      </c>
      <c r="Q942">
        <f t="shared" si="43"/>
        <v>0</v>
      </c>
      <c r="S942">
        <f>VLOOKUP(B:B,'11月奖金'!A:Q,17,0)</f>
        <v>2450</v>
      </c>
      <c r="T942">
        <f t="shared" si="44"/>
        <v>0</v>
      </c>
    </row>
    <row r="943" spans="1:20" x14ac:dyDescent="0.2">
      <c r="A943">
        <v>942</v>
      </c>
      <c r="B943">
        <v>9001069</v>
      </c>
      <c r="C943" t="s">
        <v>2881</v>
      </c>
      <c r="D943" t="s">
        <v>6668</v>
      </c>
      <c r="E943">
        <v>1</v>
      </c>
      <c r="F943">
        <v>100</v>
      </c>
      <c r="G943">
        <v>100</v>
      </c>
      <c r="H943">
        <v>100</v>
      </c>
      <c r="I943" s="6">
        <v>2250</v>
      </c>
      <c r="N943">
        <v>2250</v>
      </c>
      <c r="P943">
        <f t="shared" si="42"/>
        <v>2250</v>
      </c>
      <c r="Q943">
        <f t="shared" si="43"/>
        <v>0</v>
      </c>
      <c r="S943">
        <f>VLOOKUP(B:B,'11月奖金'!A:Q,17,0)</f>
        <v>2250</v>
      </c>
      <c r="T943">
        <f t="shared" si="44"/>
        <v>0</v>
      </c>
    </row>
    <row r="944" spans="1:20" x14ac:dyDescent="0.2">
      <c r="A944">
        <v>943</v>
      </c>
      <c r="B944">
        <v>9001061</v>
      </c>
      <c r="C944" t="s">
        <v>2858</v>
      </c>
      <c r="D944" t="s">
        <v>6668</v>
      </c>
      <c r="E944">
        <v>1</v>
      </c>
      <c r="F944">
        <v>100</v>
      </c>
      <c r="G944">
        <v>100</v>
      </c>
      <c r="H944">
        <v>100</v>
      </c>
      <c r="I944" s="6">
        <v>2250</v>
      </c>
      <c r="N944">
        <v>2250</v>
      </c>
      <c r="P944">
        <f t="shared" si="42"/>
        <v>2250</v>
      </c>
      <c r="Q944">
        <f t="shared" si="43"/>
        <v>0</v>
      </c>
      <c r="S944">
        <f>VLOOKUP(B:B,'11月奖金'!A:Q,17,0)</f>
        <v>2250</v>
      </c>
      <c r="T944">
        <f t="shared" si="44"/>
        <v>0</v>
      </c>
    </row>
    <row r="945" spans="1:20" x14ac:dyDescent="0.2">
      <c r="A945">
        <v>944</v>
      </c>
      <c r="B945">
        <v>9001079</v>
      </c>
      <c r="C945" t="s">
        <v>2911</v>
      </c>
      <c r="D945" t="s">
        <v>6668</v>
      </c>
      <c r="E945">
        <v>1</v>
      </c>
      <c r="F945">
        <v>100</v>
      </c>
      <c r="G945">
        <v>100</v>
      </c>
      <c r="H945">
        <v>100</v>
      </c>
      <c r="I945" s="6">
        <v>2250</v>
      </c>
      <c r="N945">
        <v>2250</v>
      </c>
      <c r="P945">
        <f t="shared" si="42"/>
        <v>2250</v>
      </c>
      <c r="Q945">
        <f t="shared" si="43"/>
        <v>0</v>
      </c>
      <c r="S945">
        <f>VLOOKUP(B:B,'11月奖金'!A:Q,17,0)</f>
        <v>2250</v>
      </c>
      <c r="T945">
        <f t="shared" si="44"/>
        <v>0</v>
      </c>
    </row>
    <row r="946" spans="1:20" x14ac:dyDescent="0.2">
      <c r="A946">
        <v>945</v>
      </c>
      <c r="B946">
        <v>9001081</v>
      </c>
      <c r="C946" t="s">
        <v>2917</v>
      </c>
      <c r="D946" t="s">
        <v>6668</v>
      </c>
      <c r="E946">
        <v>1</v>
      </c>
      <c r="F946">
        <v>100</v>
      </c>
      <c r="G946">
        <v>100</v>
      </c>
      <c r="H946">
        <v>100</v>
      </c>
      <c r="I946" s="6">
        <v>2250</v>
      </c>
      <c r="N946">
        <v>2250</v>
      </c>
      <c r="P946">
        <f t="shared" si="42"/>
        <v>2250</v>
      </c>
      <c r="Q946">
        <f t="shared" si="43"/>
        <v>0</v>
      </c>
      <c r="S946">
        <f>VLOOKUP(B:B,'11月奖金'!A:Q,17,0)</f>
        <v>2250</v>
      </c>
      <c r="T946">
        <f t="shared" si="44"/>
        <v>0</v>
      </c>
    </row>
    <row r="947" spans="1:20" x14ac:dyDescent="0.2">
      <c r="A947">
        <v>946</v>
      </c>
      <c r="B947">
        <v>9001051</v>
      </c>
      <c r="C947" t="s">
        <v>2828</v>
      </c>
      <c r="D947" t="s">
        <v>7836</v>
      </c>
      <c r="E947">
        <v>1.2</v>
      </c>
      <c r="F947">
        <v>100</v>
      </c>
      <c r="G947">
        <v>100</v>
      </c>
      <c r="H947">
        <v>100</v>
      </c>
      <c r="I947" s="6">
        <v>2700</v>
      </c>
      <c r="N947">
        <v>2700</v>
      </c>
      <c r="P947">
        <f t="shared" si="42"/>
        <v>2700</v>
      </c>
      <c r="Q947">
        <f t="shared" si="43"/>
        <v>0</v>
      </c>
      <c r="S947">
        <f>VLOOKUP(B:B,'11月奖金'!A:Q,17,0)</f>
        <v>2700</v>
      </c>
      <c r="T947">
        <f t="shared" si="44"/>
        <v>0</v>
      </c>
    </row>
    <row r="948" spans="1:20" x14ac:dyDescent="0.2">
      <c r="A948">
        <v>947</v>
      </c>
      <c r="B948">
        <v>9001076</v>
      </c>
      <c r="C948" t="s">
        <v>2902</v>
      </c>
      <c r="D948" t="s">
        <v>7836</v>
      </c>
      <c r="E948">
        <v>1.2</v>
      </c>
      <c r="F948">
        <v>100</v>
      </c>
      <c r="G948">
        <v>100</v>
      </c>
      <c r="H948">
        <v>100</v>
      </c>
      <c r="I948" s="6">
        <v>2700</v>
      </c>
      <c r="N948">
        <v>2700</v>
      </c>
      <c r="P948">
        <f t="shared" si="42"/>
        <v>2700</v>
      </c>
      <c r="Q948">
        <f t="shared" si="43"/>
        <v>0</v>
      </c>
      <c r="S948">
        <f>VLOOKUP(B:B,'11月奖金'!A:Q,17,0)</f>
        <v>2700</v>
      </c>
      <c r="T948">
        <f t="shared" si="44"/>
        <v>0</v>
      </c>
    </row>
    <row r="949" spans="1:20" x14ac:dyDescent="0.2">
      <c r="A949">
        <v>948</v>
      </c>
      <c r="B949">
        <v>9001054</v>
      </c>
      <c r="C949" t="s">
        <v>2837</v>
      </c>
      <c r="D949" t="s">
        <v>7706</v>
      </c>
      <c r="E949">
        <v>1</v>
      </c>
      <c r="F949">
        <v>100</v>
      </c>
      <c r="G949">
        <v>100</v>
      </c>
      <c r="H949">
        <v>100</v>
      </c>
      <c r="I949" s="6">
        <v>2250</v>
      </c>
      <c r="N949">
        <v>2250</v>
      </c>
      <c r="P949">
        <f t="shared" si="42"/>
        <v>2250</v>
      </c>
      <c r="Q949">
        <f t="shared" si="43"/>
        <v>0</v>
      </c>
      <c r="S949">
        <f>VLOOKUP(B:B,'11月奖金'!A:Q,17,0)</f>
        <v>2250</v>
      </c>
      <c r="T949">
        <f t="shared" si="44"/>
        <v>0</v>
      </c>
    </row>
    <row r="950" spans="1:20" x14ac:dyDescent="0.2">
      <c r="A950">
        <v>949</v>
      </c>
      <c r="B950">
        <v>9001142</v>
      </c>
      <c r="C950" t="s">
        <v>3092</v>
      </c>
      <c r="D950" t="s">
        <v>7706</v>
      </c>
      <c r="E950">
        <v>1</v>
      </c>
      <c r="F950">
        <v>100</v>
      </c>
      <c r="G950">
        <v>99</v>
      </c>
      <c r="H950">
        <v>99.2</v>
      </c>
      <c r="I950" s="6">
        <v>2232</v>
      </c>
      <c r="N950">
        <v>2232</v>
      </c>
      <c r="P950">
        <f t="shared" si="42"/>
        <v>2232</v>
      </c>
      <c r="Q950">
        <f t="shared" si="43"/>
        <v>0</v>
      </c>
      <c r="S950">
        <f>VLOOKUP(B:B,'11月奖金'!A:Q,17,0)</f>
        <v>2232</v>
      </c>
      <c r="T950">
        <f t="shared" si="44"/>
        <v>0</v>
      </c>
    </row>
    <row r="951" spans="1:20" x14ac:dyDescent="0.2">
      <c r="A951">
        <v>950</v>
      </c>
      <c r="B951">
        <v>9001084</v>
      </c>
      <c r="C951" t="s">
        <v>2926</v>
      </c>
      <c r="D951" t="s">
        <v>7706</v>
      </c>
      <c r="E951">
        <v>1</v>
      </c>
      <c r="F951">
        <v>100</v>
      </c>
      <c r="G951">
        <v>100</v>
      </c>
      <c r="H951">
        <v>100</v>
      </c>
      <c r="I951" s="6">
        <v>2250</v>
      </c>
      <c r="N951">
        <v>2250</v>
      </c>
      <c r="P951">
        <f t="shared" si="42"/>
        <v>2250</v>
      </c>
      <c r="Q951">
        <f t="shared" si="43"/>
        <v>0</v>
      </c>
      <c r="S951">
        <f>VLOOKUP(B:B,'11月奖金'!A:Q,17,0)</f>
        <v>2250</v>
      </c>
      <c r="T951">
        <f t="shared" si="44"/>
        <v>0</v>
      </c>
    </row>
    <row r="952" spans="1:20" x14ac:dyDescent="0.2">
      <c r="A952">
        <v>951</v>
      </c>
      <c r="B952">
        <v>9001090</v>
      </c>
      <c r="C952" t="s">
        <v>2944</v>
      </c>
      <c r="D952" t="s">
        <v>7706</v>
      </c>
      <c r="E952">
        <v>1</v>
      </c>
      <c r="F952">
        <v>100</v>
      </c>
      <c r="G952">
        <v>100</v>
      </c>
      <c r="H952">
        <v>100</v>
      </c>
      <c r="I952" s="6">
        <v>2250</v>
      </c>
      <c r="N952">
        <v>2250</v>
      </c>
      <c r="P952">
        <f t="shared" si="42"/>
        <v>2250</v>
      </c>
      <c r="Q952">
        <f t="shared" si="43"/>
        <v>0</v>
      </c>
      <c r="S952">
        <f>VLOOKUP(B:B,'11月奖金'!A:Q,17,0)</f>
        <v>2250</v>
      </c>
      <c r="T952">
        <f t="shared" si="44"/>
        <v>0</v>
      </c>
    </row>
    <row r="953" spans="1:20" x14ac:dyDescent="0.2">
      <c r="A953">
        <v>952</v>
      </c>
      <c r="B953">
        <v>9001091</v>
      </c>
      <c r="C953" t="s">
        <v>2947</v>
      </c>
      <c r="D953" t="s">
        <v>7706</v>
      </c>
      <c r="E953">
        <v>1</v>
      </c>
      <c r="F953">
        <v>100</v>
      </c>
      <c r="G953">
        <v>100</v>
      </c>
      <c r="H953">
        <v>100</v>
      </c>
      <c r="I953" s="6">
        <v>2250</v>
      </c>
      <c r="N953">
        <v>2250</v>
      </c>
      <c r="P953">
        <f t="shared" si="42"/>
        <v>2250</v>
      </c>
      <c r="Q953">
        <f t="shared" si="43"/>
        <v>0</v>
      </c>
      <c r="S953">
        <f>VLOOKUP(B:B,'11月奖金'!A:Q,17,0)</f>
        <v>2250</v>
      </c>
      <c r="T953">
        <f t="shared" si="44"/>
        <v>0</v>
      </c>
    </row>
    <row r="954" spans="1:20" x14ac:dyDescent="0.2">
      <c r="A954">
        <v>953</v>
      </c>
      <c r="B954">
        <v>9001095</v>
      </c>
      <c r="C954" t="s">
        <v>2958</v>
      </c>
      <c r="D954" t="s">
        <v>7706</v>
      </c>
      <c r="E954">
        <v>1</v>
      </c>
      <c r="F954">
        <v>100</v>
      </c>
      <c r="G954">
        <v>100</v>
      </c>
      <c r="H954">
        <v>100</v>
      </c>
      <c r="I954" s="6">
        <v>2250</v>
      </c>
      <c r="N954">
        <v>2250</v>
      </c>
      <c r="P954">
        <f t="shared" si="42"/>
        <v>2250</v>
      </c>
      <c r="Q954">
        <f t="shared" si="43"/>
        <v>0</v>
      </c>
      <c r="S954">
        <f>VLOOKUP(B:B,'11月奖金'!A:Q,17,0)</f>
        <v>2250</v>
      </c>
      <c r="T954">
        <f t="shared" si="44"/>
        <v>0</v>
      </c>
    </row>
    <row r="955" spans="1:20" x14ac:dyDescent="0.2">
      <c r="A955">
        <v>954</v>
      </c>
      <c r="B955">
        <v>9001101</v>
      </c>
      <c r="C955" t="s">
        <v>2975</v>
      </c>
      <c r="D955" t="s">
        <v>7706</v>
      </c>
      <c r="E955">
        <v>1</v>
      </c>
      <c r="F955">
        <v>100</v>
      </c>
      <c r="G955">
        <v>100</v>
      </c>
      <c r="H955">
        <v>100</v>
      </c>
      <c r="I955" s="6">
        <v>2250</v>
      </c>
      <c r="N955">
        <v>2250</v>
      </c>
      <c r="P955">
        <f t="shared" si="42"/>
        <v>2250</v>
      </c>
      <c r="Q955">
        <f t="shared" si="43"/>
        <v>0</v>
      </c>
      <c r="S955">
        <f>VLOOKUP(B:B,'11月奖金'!A:Q,17,0)</f>
        <v>2250</v>
      </c>
      <c r="T955">
        <f t="shared" si="44"/>
        <v>0</v>
      </c>
    </row>
    <row r="956" spans="1:20" x14ac:dyDescent="0.2">
      <c r="A956">
        <v>955</v>
      </c>
      <c r="B956">
        <v>9001114</v>
      </c>
      <c r="C956" t="s">
        <v>3014</v>
      </c>
      <c r="D956" t="s">
        <v>7706</v>
      </c>
      <c r="E956">
        <v>1</v>
      </c>
      <c r="F956">
        <v>100</v>
      </c>
      <c r="G956">
        <v>100</v>
      </c>
      <c r="H956">
        <v>100</v>
      </c>
      <c r="I956" s="6">
        <v>2250</v>
      </c>
      <c r="N956">
        <v>2250</v>
      </c>
      <c r="P956">
        <f t="shared" si="42"/>
        <v>2250</v>
      </c>
      <c r="Q956">
        <f t="shared" si="43"/>
        <v>0</v>
      </c>
      <c r="S956">
        <f>VLOOKUP(B:B,'11月奖金'!A:Q,17,0)</f>
        <v>2250</v>
      </c>
      <c r="T956">
        <f t="shared" si="44"/>
        <v>0</v>
      </c>
    </row>
    <row r="957" spans="1:20" x14ac:dyDescent="0.2">
      <c r="A957">
        <v>956</v>
      </c>
      <c r="B957">
        <v>9001121</v>
      </c>
      <c r="C957" t="s">
        <v>3035</v>
      </c>
      <c r="D957" t="s">
        <v>7706</v>
      </c>
      <c r="E957">
        <v>1</v>
      </c>
      <c r="F957">
        <v>100</v>
      </c>
      <c r="G957">
        <v>100</v>
      </c>
      <c r="H957">
        <v>100</v>
      </c>
      <c r="I957" s="6">
        <v>2250</v>
      </c>
      <c r="N957">
        <v>2250</v>
      </c>
      <c r="P957">
        <f t="shared" si="42"/>
        <v>2250</v>
      </c>
      <c r="Q957">
        <f t="shared" si="43"/>
        <v>0</v>
      </c>
      <c r="S957">
        <f>VLOOKUP(B:B,'11月奖金'!A:Q,17,0)</f>
        <v>2250</v>
      </c>
      <c r="T957">
        <f t="shared" si="44"/>
        <v>0</v>
      </c>
    </row>
    <row r="958" spans="1:20" x14ac:dyDescent="0.2">
      <c r="A958">
        <v>957</v>
      </c>
      <c r="B958">
        <v>9001104</v>
      </c>
      <c r="C958" t="s">
        <v>2984</v>
      </c>
      <c r="D958" t="s">
        <v>7706</v>
      </c>
      <c r="E958">
        <v>1</v>
      </c>
      <c r="F958">
        <v>100</v>
      </c>
      <c r="G958">
        <v>100</v>
      </c>
      <c r="H958">
        <v>100</v>
      </c>
      <c r="I958" s="6">
        <v>2250</v>
      </c>
      <c r="N958">
        <v>2250</v>
      </c>
      <c r="P958">
        <f t="shared" si="42"/>
        <v>2250</v>
      </c>
      <c r="Q958">
        <f t="shared" si="43"/>
        <v>0</v>
      </c>
      <c r="S958">
        <f>VLOOKUP(B:B,'11月奖金'!A:Q,17,0)</f>
        <v>2250</v>
      </c>
      <c r="T958">
        <f t="shared" si="44"/>
        <v>0</v>
      </c>
    </row>
    <row r="959" spans="1:20" x14ac:dyDescent="0.2">
      <c r="A959">
        <v>958</v>
      </c>
      <c r="B959">
        <v>9001109</v>
      </c>
      <c r="C959" t="s">
        <v>2999</v>
      </c>
      <c r="D959" t="s">
        <v>7706</v>
      </c>
      <c r="E959">
        <v>1</v>
      </c>
      <c r="F959">
        <v>100</v>
      </c>
      <c r="G959">
        <v>100</v>
      </c>
      <c r="H959">
        <v>100</v>
      </c>
      <c r="I959" s="6">
        <v>2250</v>
      </c>
      <c r="N959">
        <v>2250</v>
      </c>
      <c r="P959">
        <f t="shared" si="42"/>
        <v>2250</v>
      </c>
      <c r="Q959">
        <f t="shared" si="43"/>
        <v>0</v>
      </c>
      <c r="S959">
        <f>VLOOKUP(B:B,'11月奖金'!A:Q,17,0)</f>
        <v>2250</v>
      </c>
      <c r="T959">
        <f t="shared" si="44"/>
        <v>0</v>
      </c>
    </row>
    <row r="960" spans="1:20" x14ac:dyDescent="0.2">
      <c r="A960">
        <v>959</v>
      </c>
      <c r="B960">
        <v>9001113</v>
      </c>
      <c r="C960" t="s">
        <v>3011</v>
      </c>
      <c r="D960" t="s">
        <v>7706</v>
      </c>
      <c r="E960">
        <v>1</v>
      </c>
      <c r="F960">
        <v>100</v>
      </c>
      <c r="G960">
        <v>100</v>
      </c>
      <c r="H960">
        <v>100</v>
      </c>
      <c r="I960" s="6">
        <v>2250</v>
      </c>
      <c r="N960">
        <v>2250</v>
      </c>
      <c r="P960">
        <f t="shared" si="42"/>
        <v>2250</v>
      </c>
      <c r="Q960">
        <f t="shared" si="43"/>
        <v>0</v>
      </c>
      <c r="S960">
        <f>VLOOKUP(B:B,'11月奖金'!A:Q,17,0)</f>
        <v>2250</v>
      </c>
      <c r="T960">
        <f t="shared" si="44"/>
        <v>0</v>
      </c>
    </row>
    <row r="961" spans="1:20" x14ac:dyDescent="0.2">
      <c r="A961">
        <v>960</v>
      </c>
      <c r="B961">
        <v>9001099</v>
      </c>
      <c r="C961" t="s">
        <v>1886</v>
      </c>
      <c r="D961" t="s">
        <v>7706</v>
      </c>
      <c r="E961">
        <v>1</v>
      </c>
      <c r="F961">
        <v>100</v>
      </c>
      <c r="G961">
        <v>100</v>
      </c>
      <c r="H961">
        <v>100</v>
      </c>
      <c r="I961" s="6">
        <v>2250</v>
      </c>
      <c r="N961">
        <v>2250</v>
      </c>
      <c r="P961">
        <f t="shared" si="42"/>
        <v>2250</v>
      </c>
      <c r="Q961">
        <f t="shared" si="43"/>
        <v>0</v>
      </c>
      <c r="S961">
        <f>VLOOKUP(B:B,'11月奖金'!A:Q,17,0)</f>
        <v>2250</v>
      </c>
      <c r="T961">
        <f t="shared" si="44"/>
        <v>0</v>
      </c>
    </row>
    <row r="962" spans="1:20" x14ac:dyDescent="0.2">
      <c r="A962">
        <v>961</v>
      </c>
      <c r="B962">
        <v>9001115</v>
      </c>
      <c r="C962" t="s">
        <v>3017</v>
      </c>
      <c r="D962" t="s">
        <v>7706</v>
      </c>
      <c r="E962">
        <v>1</v>
      </c>
      <c r="F962">
        <v>100</v>
      </c>
      <c r="G962">
        <v>100</v>
      </c>
      <c r="H962">
        <v>100</v>
      </c>
      <c r="I962" s="6">
        <v>2250</v>
      </c>
      <c r="N962">
        <v>2250</v>
      </c>
      <c r="P962">
        <f t="shared" si="42"/>
        <v>2250</v>
      </c>
      <c r="Q962">
        <f t="shared" si="43"/>
        <v>0</v>
      </c>
      <c r="S962">
        <f>VLOOKUP(B:B,'11月奖金'!A:Q,17,0)</f>
        <v>2250</v>
      </c>
      <c r="T962">
        <f t="shared" si="44"/>
        <v>0</v>
      </c>
    </row>
    <row r="963" spans="1:20" x14ac:dyDescent="0.2">
      <c r="A963">
        <v>962</v>
      </c>
      <c r="B963">
        <v>9001132</v>
      </c>
      <c r="C963" t="s">
        <v>3062</v>
      </c>
      <c r="D963" t="s">
        <v>7706</v>
      </c>
      <c r="E963">
        <v>1</v>
      </c>
      <c r="F963">
        <v>100</v>
      </c>
      <c r="G963">
        <v>100</v>
      </c>
      <c r="H963">
        <v>100</v>
      </c>
      <c r="I963" s="6">
        <v>2250</v>
      </c>
      <c r="N963">
        <v>2250</v>
      </c>
      <c r="P963">
        <f t="shared" ref="P963:P1026" si="45">ROUND(I963,2)</f>
        <v>2250</v>
      </c>
      <c r="Q963">
        <f t="shared" ref="Q963:Q1026" si="46">I963-P963</f>
        <v>0</v>
      </c>
      <c r="S963">
        <f>VLOOKUP(B:B,'11月奖金'!A:Q,17,0)</f>
        <v>2250</v>
      </c>
      <c r="T963">
        <f t="shared" ref="T963:T1026" si="47">N963-S963</f>
        <v>0</v>
      </c>
    </row>
    <row r="964" spans="1:20" x14ac:dyDescent="0.2">
      <c r="A964">
        <v>963</v>
      </c>
      <c r="B964">
        <v>9001098</v>
      </c>
      <c r="C964" t="s">
        <v>2967</v>
      </c>
      <c r="D964" t="s">
        <v>7706</v>
      </c>
      <c r="E964">
        <v>1</v>
      </c>
      <c r="F964">
        <v>100</v>
      </c>
      <c r="G964">
        <v>100</v>
      </c>
      <c r="H964">
        <v>100</v>
      </c>
      <c r="I964" s="6">
        <v>2250</v>
      </c>
      <c r="N964">
        <v>2250</v>
      </c>
      <c r="P964">
        <f t="shared" si="45"/>
        <v>2250</v>
      </c>
      <c r="Q964">
        <f t="shared" si="46"/>
        <v>0</v>
      </c>
      <c r="S964">
        <f>VLOOKUP(B:B,'11月奖金'!A:Q,17,0)</f>
        <v>2250</v>
      </c>
      <c r="T964">
        <f t="shared" si="47"/>
        <v>0</v>
      </c>
    </row>
    <row r="965" spans="1:20" x14ac:dyDescent="0.2">
      <c r="A965">
        <v>964</v>
      </c>
      <c r="B965">
        <v>9001100</v>
      </c>
      <c r="C965" t="s">
        <v>2972</v>
      </c>
      <c r="D965" t="s">
        <v>7706</v>
      </c>
      <c r="E965">
        <v>1</v>
      </c>
      <c r="F965">
        <v>100</v>
      </c>
      <c r="G965">
        <v>100</v>
      </c>
      <c r="H965">
        <v>100</v>
      </c>
      <c r="I965" s="6">
        <v>2250</v>
      </c>
      <c r="N965">
        <v>2250</v>
      </c>
      <c r="P965">
        <f t="shared" si="45"/>
        <v>2250</v>
      </c>
      <c r="Q965">
        <f t="shared" si="46"/>
        <v>0</v>
      </c>
      <c r="S965">
        <f>VLOOKUP(B:B,'11月奖金'!A:Q,17,0)</f>
        <v>2250</v>
      </c>
      <c r="T965">
        <f t="shared" si="47"/>
        <v>0</v>
      </c>
    </row>
    <row r="966" spans="1:20" x14ac:dyDescent="0.2">
      <c r="A966">
        <v>965</v>
      </c>
      <c r="B966">
        <v>9001103</v>
      </c>
      <c r="C966" t="s">
        <v>2981</v>
      </c>
      <c r="D966" t="s">
        <v>7706</v>
      </c>
      <c r="E966">
        <v>1</v>
      </c>
      <c r="F966">
        <v>100</v>
      </c>
      <c r="G966">
        <v>100</v>
      </c>
      <c r="H966">
        <v>100</v>
      </c>
      <c r="I966" s="6">
        <v>2250</v>
      </c>
      <c r="N966">
        <v>2250</v>
      </c>
      <c r="P966">
        <f t="shared" si="45"/>
        <v>2250</v>
      </c>
      <c r="Q966">
        <f t="shared" si="46"/>
        <v>0</v>
      </c>
      <c r="S966">
        <f>VLOOKUP(B:B,'11月奖金'!A:Q,17,0)</f>
        <v>2250</v>
      </c>
      <c r="T966">
        <f t="shared" si="47"/>
        <v>0</v>
      </c>
    </row>
    <row r="967" spans="1:20" x14ac:dyDescent="0.2">
      <c r="A967">
        <v>966</v>
      </c>
      <c r="B967">
        <v>9001138</v>
      </c>
      <c r="C967" t="s">
        <v>3080</v>
      </c>
      <c r="D967" t="s">
        <v>7706</v>
      </c>
      <c r="E967">
        <v>1</v>
      </c>
      <c r="F967">
        <v>100</v>
      </c>
      <c r="G967">
        <v>99</v>
      </c>
      <c r="H967">
        <v>99.2</v>
      </c>
      <c r="I967" s="6">
        <v>2232</v>
      </c>
      <c r="N967">
        <v>2232</v>
      </c>
      <c r="P967">
        <f t="shared" si="45"/>
        <v>2232</v>
      </c>
      <c r="Q967">
        <f t="shared" si="46"/>
        <v>0</v>
      </c>
      <c r="S967">
        <f>VLOOKUP(B:B,'11月奖金'!A:Q,17,0)</f>
        <v>2232</v>
      </c>
      <c r="T967">
        <f t="shared" si="47"/>
        <v>0</v>
      </c>
    </row>
    <row r="968" spans="1:20" x14ac:dyDescent="0.2">
      <c r="A968">
        <v>967</v>
      </c>
      <c r="B968">
        <v>9000419</v>
      </c>
      <c r="C968" t="s">
        <v>2708</v>
      </c>
      <c r="D968" t="s">
        <v>9257</v>
      </c>
      <c r="E968">
        <v>1.2</v>
      </c>
      <c r="F968">
        <v>100</v>
      </c>
      <c r="G968">
        <v>100</v>
      </c>
      <c r="H968">
        <v>100</v>
      </c>
      <c r="I968" s="6">
        <v>2700</v>
      </c>
      <c r="K968">
        <v>100</v>
      </c>
      <c r="N968">
        <v>2800</v>
      </c>
      <c r="P968">
        <f t="shared" si="45"/>
        <v>2700</v>
      </c>
      <c r="Q968">
        <f t="shared" si="46"/>
        <v>0</v>
      </c>
      <c r="S968">
        <f>VLOOKUP(B:B,'11月奖金'!A:Q,17,0)</f>
        <v>2800</v>
      </c>
      <c r="T968">
        <f t="shared" si="47"/>
        <v>0</v>
      </c>
    </row>
    <row r="969" spans="1:20" x14ac:dyDescent="0.2">
      <c r="A969">
        <v>968</v>
      </c>
      <c r="B969">
        <v>9000870</v>
      </c>
      <c r="C969" t="s">
        <v>872</v>
      </c>
      <c r="D969" t="s">
        <v>9257</v>
      </c>
      <c r="E969">
        <v>1.2</v>
      </c>
      <c r="F969">
        <v>100</v>
      </c>
      <c r="G969">
        <v>100</v>
      </c>
      <c r="H969">
        <v>100</v>
      </c>
      <c r="I969" s="6">
        <v>2700</v>
      </c>
      <c r="N969">
        <v>2700</v>
      </c>
      <c r="P969">
        <f t="shared" si="45"/>
        <v>2700</v>
      </c>
      <c r="Q969">
        <f t="shared" si="46"/>
        <v>0</v>
      </c>
      <c r="S969">
        <f>VLOOKUP(B:B,'11月奖金'!A:Q,17,0)</f>
        <v>2700</v>
      </c>
      <c r="T969">
        <f t="shared" si="47"/>
        <v>0</v>
      </c>
    </row>
    <row r="970" spans="1:20" x14ac:dyDescent="0.2">
      <c r="A970">
        <v>969</v>
      </c>
      <c r="B970">
        <v>9001072</v>
      </c>
      <c r="C970" t="s">
        <v>2890</v>
      </c>
      <c r="D970" t="s">
        <v>7707</v>
      </c>
      <c r="E970">
        <v>1</v>
      </c>
      <c r="F970">
        <v>100</v>
      </c>
      <c r="G970">
        <v>100</v>
      </c>
      <c r="H970">
        <v>100</v>
      </c>
      <c r="I970" s="6">
        <v>2250</v>
      </c>
      <c r="N970">
        <v>2250</v>
      </c>
      <c r="P970">
        <f t="shared" si="45"/>
        <v>2250</v>
      </c>
      <c r="Q970">
        <f t="shared" si="46"/>
        <v>0</v>
      </c>
      <c r="S970">
        <f>VLOOKUP(B:B,'11月奖金'!A:Q,17,0)</f>
        <v>2250</v>
      </c>
      <c r="T970">
        <f t="shared" si="47"/>
        <v>0</v>
      </c>
    </row>
    <row r="971" spans="1:20" x14ac:dyDescent="0.2">
      <c r="A971">
        <v>970</v>
      </c>
      <c r="B971">
        <v>9001055</v>
      </c>
      <c r="C971" t="s">
        <v>2840</v>
      </c>
      <c r="D971" t="s">
        <v>7707</v>
      </c>
      <c r="E971">
        <v>1</v>
      </c>
      <c r="F971">
        <v>100</v>
      </c>
      <c r="G971">
        <v>99</v>
      </c>
      <c r="H971">
        <v>99.2</v>
      </c>
      <c r="I971" s="6">
        <v>2232</v>
      </c>
      <c r="N971">
        <v>2232</v>
      </c>
      <c r="P971">
        <f t="shared" si="45"/>
        <v>2232</v>
      </c>
      <c r="Q971">
        <f t="shared" si="46"/>
        <v>0</v>
      </c>
      <c r="S971">
        <f>VLOOKUP(B:B,'11月奖金'!A:Q,17,0)</f>
        <v>2232</v>
      </c>
      <c r="T971">
        <f t="shared" si="47"/>
        <v>0</v>
      </c>
    </row>
    <row r="972" spans="1:20" x14ac:dyDescent="0.2">
      <c r="A972">
        <v>971</v>
      </c>
      <c r="B972">
        <v>9001136</v>
      </c>
      <c r="C972" t="s">
        <v>3074</v>
      </c>
      <c r="D972" t="s">
        <v>7707</v>
      </c>
      <c r="E972">
        <v>1</v>
      </c>
      <c r="F972">
        <v>100</v>
      </c>
      <c r="G972">
        <v>100</v>
      </c>
      <c r="H972">
        <v>100</v>
      </c>
      <c r="I972" s="6">
        <v>2250</v>
      </c>
      <c r="N972">
        <v>2250</v>
      </c>
      <c r="P972">
        <f t="shared" si="45"/>
        <v>2250</v>
      </c>
      <c r="Q972">
        <f t="shared" si="46"/>
        <v>0</v>
      </c>
      <c r="S972">
        <f>VLOOKUP(B:B,'11月奖金'!A:Q,17,0)</f>
        <v>2250</v>
      </c>
      <c r="T972">
        <f t="shared" si="47"/>
        <v>0</v>
      </c>
    </row>
    <row r="973" spans="1:20" x14ac:dyDescent="0.2">
      <c r="A973">
        <v>972</v>
      </c>
      <c r="B973">
        <v>9001089</v>
      </c>
      <c r="C973" t="s">
        <v>2941</v>
      </c>
      <c r="D973" t="s">
        <v>7707</v>
      </c>
      <c r="E973">
        <v>1</v>
      </c>
      <c r="F973">
        <v>100</v>
      </c>
      <c r="G973">
        <v>100</v>
      </c>
      <c r="H973">
        <v>100</v>
      </c>
      <c r="I973" s="6">
        <v>2250</v>
      </c>
      <c r="N973">
        <v>2250</v>
      </c>
      <c r="P973">
        <f t="shared" si="45"/>
        <v>2250</v>
      </c>
      <c r="Q973">
        <f t="shared" si="46"/>
        <v>0</v>
      </c>
      <c r="S973">
        <f>VLOOKUP(B:B,'11月奖金'!A:Q,17,0)</f>
        <v>2250</v>
      </c>
      <c r="T973">
        <f t="shared" si="47"/>
        <v>0</v>
      </c>
    </row>
    <row r="974" spans="1:20" x14ac:dyDescent="0.2">
      <c r="A974">
        <v>973</v>
      </c>
      <c r="B974">
        <v>9001097</v>
      </c>
      <c r="C974" t="s">
        <v>2964</v>
      </c>
      <c r="D974" t="s">
        <v>7707</v>
      </c>
      <c r="E974">
        <v>1</v>
      </c>
      <c r="F974">
        <v>100</v>
      </c>
      <c r="G974">
        <v>100</v>
      </c>
      <c r="H974">
        <v>100</v>
      </c>
      <c r="I974" s="6">
        <v>2250</v>
      </c>
      <c r="N974">
        <v>2250</v>
      </c>
      <c r="P974">
        <f t="shared" si="45"/>
        <v>2250</v>
      </c>
      <c r="Q974">
        <f t="shared" si="46"/>
        <v>0</v>
      </c>
      <c r="S974">
        <f>VLOOKUP(B:B,'11月奖金'!A:Q,17,0)</f>
        <v>2250</v>
      </c>
      <c r="T974">
        <f t="shared" si="47"/>
        <v>0</v>
      </c>
    </row>
    <row r="975" spans="1:20" x14ac:dyDescent="0.2">
      <c r="A975">
        <v>974</v>
      </c>
      <c r="B975">
        <v>9001106</v>
      </c>
      <c r="C975" t="s">
        <v>2990</v>
      </c>
      <c r="D975" t="s">
        <v>7707</v>
      </c>
      <c r="E975">
        <v>1</v>
      </c>
      <c r="F975">
        <v>100</v>
      </c>
      <c r="G975">
        <v>100</v>
      </c>
      <c r="H975">
        <v>100</v>
      </c>
      <c r="I975" s="6">
        <v>2250</v>
      </c>
      <c r="N975">
        <v>2250</v>
      </c>
      <c r="P975">
        <f t="shared" si="45"/>
        <v>2250</v>
      </c>
      <c r="Q975">
        <f t="shared" si="46"/>
        <v>0</v>
      </c>
      <c r="S975">
        <f>VLOOKUP(B:B,'11月奖金'!A:Q,17,0)</f>
        <v>2250</v>
      </c>
      <c r="T975">
        <f t="shared" si="47"/>
        <v>0</v>
      </c>
    </row>
    <row r="976" spans="1:20" x14ac:dyDescent="0.2">
      <c r="A976">
        <v>975</v>
      </c>
      <c r="B976">
        <v>9001087</v>
      </c>
      <c r="C976" t="s">
        <v>2935</v>
      </c>
      <c r="D976" t="s">
        <v>7708</v>
      </c>
      <c r="E976">
        <v>1</v>
      </c>
      <c r="F976">
        <v>100</v>
      </c>
      <c r="G976">
        <v>100</v>
      </c>
      <c r="H976">
        <v>100</v>
      </c>
      <c r="I976" s="6">
        <v>2250</v>
      </c>
      <c r="N976">
        <v>2250</v>
      </c>
      <c r="P976">
        <f t="shared" si="45"/>
        <v>2250</v>
      </c>
      <c r="Q976">
        <f t="shared" si="46"/>
        <v>0</v>
      </c>
      <c r="S976">
        <f>VLOOKUP(B:B,'11月奖金'!A:Q,17,0)</f>
        <v>2250</v>
      </c>
      <c r="T976">
        <f t="shared" si="47"/>
        <v>0</v>
      </c>
    </row>
    <row r="977" spans="1:20" x14ac:dyDescent="0.2">
      <c r="A977">
        <v>976</v>
      </c>
      <c r="B977">
        <v>9001111</v>
      </c>
      <c r="C977" t="s">
        <v>3005</v>
      </c>
      <c r="D977" t="s">
        <v>7708</v>
      </c>
      <c r="E977">
        <v>1</v>
      </c>
      <c r="F977">
        <v>100</v>
      </c>
      <c r="G977">
        <v>100</v>
      </c>
      <c r="H977">
        <v>100</v>
      </c>
      <c r="I977" s="6">
        <v>2250</v>
      </c>
      <c r="N977">
        <v>2250</v>
      </c>
      <c r="P977">
        <f t="shared" si="45"/>
        <v>2250</v>
      </c>
      <c r="Q977">
        <f t="shared" si="46"/>
        <v>0</v>
      </c>
      <c r="S977">
        <f>VLOOKUP(B:B,'11月奖金'!A:Q,17,0)</f>
        <v>2250</v>
      </c>
      <c r="T977">
        <f t="shared" si="47"/>
        <v>0</v>
      </c>
    </row>
    <row r="978" spans="1:20" x14ac:dyDescent="0.2">
      <c r="A978">
        <v>977</v>
      </c>
      <c r="B978">
        <v>9001130</v>
      </c>
      <c r="C978" t="s">
        <v>1859</v>
      </c>
      <c r="D978" t="s">
        <v>7708</v>
      </c>
      <c r="E978">
        <v>1</v>
      </c>
      <c r="F978">
        <v>100</v>
      </c>
      <c r="G978">
        <v>100</v>
      </c>
      <c r="H978">
        <v>100</v>
      </c>
      <c r="I978" s="6">
        <v>2250</v>
      </c>
      <c r="N978">
        <v>2250</v>
      </c>
      <c r="P978">
        <f t="shared" si="45"/>
        <v>2250</v>
      </c>
      <c r="Q978">
        <f t="shared" si="46"/>
        <v>0</v>
      </c>
      <c r="S978">
        <f>VLOOKUP(B:B,'11月奖金'!A:Q,17,0)</f>
        <v>2250</v>
      </c>
      <c r="T978">
        <f t="shared" si="47"/>
        <v>0</v>
      </c>
    </row>
    <row r="979" spans="1:20" x14ac:dyDescent="0.2">
      <c r="A979">
        <v>978</v>
      </c>
      <c r="B979">
        <v>9001058</v>
      </c>
      <c r="C979" t="s">
        <v>2849</v>
      </c>
      <c r="D979" t="s">
        <v>7837</v>
      </c>
      <c r="E979">
        <v>1.2</v>
      </c>
      <c r="F979">
        <v>100</v>
      </c>
      <c r="G979">
        <v>99</v>
      </c>
      <c r="H979">
        <v>99.2</v>
      </c>
      <c r="I979" s="6">
        <v>2678.4</v>
      </c>
      <c r="N979">
        <v>2678.4</v>
      </c>
      <c r="P979">
        <f t="shared" si="45"/>
        <v>2678.4</v>
      </c>
      <c r="Q979">
        <f t="shared" si="46"/>
        <v>0</v>
      </c>
      <c r="S979">
        <f>VLOOKUP(B:B,'11月奖金'!A:Q,17,0)</f>
        <v>2678.4</v>
      </c>
      <c r="T979">
        <f t="shared" si="47"/>
        <v>0</v>
      </c>
    </row>
    <row r="980" spans="1:20" x14ac:dyDescent="0.2">
      <c r="A980">
        <v>979</v>
      </c>
      <c r="B980">
        <v>9001078</v>
      </c>
      <c r="C980" t="s">
        <v>2908</v>
      </c>
      <c r="D980" t="s">
        <v>6703</v>
      </c>
      <c r="E980">
        <v>1</v>
      </c>
      <c r="F980">
        <v>100</v>
      </c>
      <c r="G980">
        <v>99</v>
      </c>
      <c r="H980">
        <v>99.2</v>
      </c>
      <c r="I980" s="6">
        <v>2232</v>
      </c>
      <c r="L980">
        <v>586</v>
      </c>
      <c r="N980">
        <v>1646</v>
      </c>
      <c r="P980">
        <f t="shared" si="45"/>
        <v>2232</v>
      </c>
      <c r="Q980">
        <f t="shared" si="46"/>
        <v>0</v>
      </c>
      <c r="S980">
        <f>VLOOKUP(B:B,'11月奖金'!A:Q,17,0)</f>
        <v>1646</v>
      </c>
      <c r="T980">
        <f t="shared" si="47"/>
        <v>0</v>
      </c>
    </row>
    <row r="981" spans="1:20" x14ac:dyDescent="0.2">
      <c r="A981">
        <v>980</v>
      </c>
      <c r="B981">
        <v>9001056</v>
      </c>
      <c r="C981" t="s">
        <v>2843</v>
      </c>
      <c r="D981" t="s">
        <v>6703</v>
      </c>
      <c r="E981">
        <v>1</v>
      </c>
      <c r="F981">
        <v>100</v>
      </c>
      <c r="G981">
        <v>99</v>
      </c>
      <c r="H981">
        <v>99.2</v>
      </c>
      <c r="I981" s="6">
        <v>2455.1999999999998</v>
      </c>
      <c r="N981">
        <v>2455.1999999999998</v>
      </c>
      <c r="P981">
        <f t="shared" si="45"/>
        <v>2455.1999999999998</v>
      </c>
      <c r="Q981">
        <f t="shared" si="46"/>
        <v>0</v>
      </c>
      <c r="S981">
        <f>VLOOKUP(B:B,'11月奖金'!A:Q,17,0)</f>
        <v>2455.1999999999998</v>
      </c>
      <c r="T981">
        <f t="shared" si="47"/>
        <v>0</v>
      </c>
    </row>
    <row r="982" spans="1:20" x14ac:dyDescent="0.2">
      <c r="A982">
        <v>981</v>
      </c>
      <c r="B982">
        <v>9001127</v>
      </c>
      <c r="C982" t="s">
        <v>3052</v>
      </c>
      <c r="D982" t="s">
        <v>6703</v>
      </c>
      <c r="E982">
        <v>1</v>
      </c>
      <c r="F982">
        <v>100</v>
      </c>
      <c r="G982">
        <v>99</v>
      </c>
      <c r="H982">
        <v>99.2</v>
      </c>
      <c r="I982" s="6">
        <v>2232</v>
      </c>
      <c r="N982">
        <v>2232</v>
      </c>
      <c r="P982">
        <f t="shared" si="45"/>
        <v>2232</v>
      </c>
      <c r="Q982">
        <f t="shared" si="46"/>
        <v>0</v>
      </c>
      <c r="S982">
        <f>VLOOKUP(B:B,'11月奖金'!A:Q,17,0)</f>
        <v>2232</v>
      </c>
      <c r="T982">
        <f t="shared" si="47"/>
        <v>0</v>
      </c>
    </row>
    <row r="983" spans="1:20" x14ac:dyDescent="0.2">
      <c r="A983">
        <v>982</v>
      </c>
      <c r="B983">
        <v>9001133</v>
      </c>
      <c r="C983" t="s">
        <v>3065</v>
      </c>
      <c r="D983" t="s">
        <v>6703</v>
      </c>
      <c r="E983">
        <v>1</v>
      </c>
      <c r="F983">
        <v>100</v>
      </c>
      <c r="G983">
        <v>99</v>
      </c>
      <c r="H983">
        <v>99.2</v>
      </c>
      <c r="I983" s="6">
        <v>2232</v>
      </c>
      <c r="N983">
        <v>2232</v>
      </c>
      <c r="P983">
        <f t="shared" si="45"/>
        <v>2232</v>
      </c>
      <c r="Q983">
        <f t="shared" si="46"/>
        <v>0</v>
      </c>
      <c r="S983">
        <f>VLOOKUP(B:B,'11月奖金'!A:Q,17,0)</f>
        <v>2232</v>
      </c>
      <c r="T983">
        <f t="shared" si="47"/>
        <v>0</v>
      </c>
    </row>
    <row r="984" spans="1:20" x14ac:dyDescent="0.2">
      <c r="A984">
        <v>983</v>
      </c>
      <c r="B984">
        <v>9001088</v>
      </c>
      <c r="C984" t="s">
        <v>2938</v>
      </c>
      <c r="D984" t="s">
        <v>6703</v>
      </c>
      <c r="E984">
        <v>1</v>
      </c>
      <c r="F984">
        <v>100</v>
      </c>
      <c r="G984">
        <v>99</v>
      </c>
      <c r="H984">
        <v>99.2</v>
      </c>
      <c r="I984" s="6">
        <v>2232</v>
      </c>
      <c r="L984">
        <v>1369</v>
      </c>
      <c r="N984">
        <v>863</v>
      </c>
      <c r="P984">
        <f t="shared" si="45"/>
        <v>2232</v>
      </c>
      <c r="Q984">
        <f t="shared" si="46"/>
        <v>0</v>
      </c>
      <c r="S984">
        <f>VLOOKUP(B:B,'11月奖金'!A:Q,17,0)</f>
        <v>863</v>
      </c>
      <c r="T984">
        <f t="shared" si="47"/>
        <v>0</v>
      </c>
    </row>
    <row r="985" spans="1:20" x14ac:dyDescent="0.2">
      <c r="A985">
        <v>984</v>
      </c>
      <c r="B985">
        <v>9001094</v>
      </c>
      <c r="C985" t="s">
        <v>2955</v>
      </c>
      <c r="D985" t="s">
        <v>6703</v>
      </c>
      <c r="E985">
        <v>1</v>
      </c>
      <c r="F985">
        <v>100</v>
      </c>
      <c r="G985">
        <v>99</v>
      </c>
      <c r="H985">
        <v>99.2</v>
      </c>
      <c r="I985" s="6">
        <v>2232</v>
      </c>
      <c r="N985">
        <v>2232</v>
      </c>
      <c r="P985">
        <f t="shared" si="45"/>
        <v>2232</v>
      </c>
      <c r="Q985">
        <f t="shared" si="46"/>
        <v>0</v>
      </c>
      <c r="S985">
        <f>VLOOKUP(B:B,'11月奖金'!A:Q,17,0)</f>
        <v>2232</v>
      </c>
      <c r="T985">
        <f t="shared" si="47"/>
        <v>0</v>
      </c>
    </row>
    <row r="986" spans="1:20" x14ac:dyDescent="0.2">
      <c r="A986">
        <v>985</v>
      </c>
      <c r="B986">
        <v>9001096</v>
      </c>
      <c r="C986" t="s">
        <v>2961</v>
      </c>
      <c r="D986" t="s">
        <v>6703</v>
      </c>
      <c r="E986">
        <v>1</v>
      </c>
      <c r="F986">
        <v>100</v>
      </c>
      <c r="G986">
        <v>99</v>
      </c>
      <c r="H986">
        <v>99.2</v>
      </c>
      <c r="I986" s="6">
        <v>2232</v>
      </c>
      <c r="N986">
        <v>2232</v>
      </c>
      <c r="P986">
        <f t="shared" si="45"/>
        <v>2232</v>
      </c>
      <c r="Q986">
        <f t="shared" si="46"/>
        <v>0</v>
      </c>
      <c r="S986">
        <f>VLOOKUP(B:B,'11月奖金'!A:Q,17,0)</f>
        <v>2232</v>
      </c>
      <c r="T986">
        <f t="shared" si="47"/>
        <v>0</v>
      </c>
    </row>
    <row r="987" spans="1:20" x14ac:dyDescent="0.2">
      <c r="A987">
        <v>986</v>
      </c>
      <c r="B987">
        <v>9001137</v>
      </c>
      <c r="C987" t="s">
        <v>3077</v>
      </c>
      <c r="D987" t="s">
        <v>6703</v>
      </c>
      <c r="E987">
        <v>1</v>
      </c>
      <c r="F987">
        <v>100</v>
      </c>
      <c r="G987">
        <v>99</v>
      </c>
      <c r="H987">
        <v>99.2</v>
      </c>
      <c r="I987" s="6">
        <v>2232</v>
      </c>
      <c r="N987">
        <v>2232</v>
      </c>
      <c r="P987">
        <f t="shared" si="45"/>
        <v>2232</v>
      </c>
      <c r="Q987">
        <f t="shared" si="46"/>
        <v>0</v>
      </c>
      <c r="S987">
        <f>VLOOKUP(B:B,'11月奖金'!A:Q,17,0)</f>
        <v>2232</v>
      </c>
      <c r="T987">
        <f t="shared" si="47"/>
        <v>0</v>
      </c>
    </row>
    <row r="988" spans="1:20" x14ac:dyDescent="0.2">
      <c r="A988">
        <v>987</v>
      </c>
      <c r="B988">
        <v>9001345</v>
      </c>
      <c r="C988" t="s">
        <v>8044</v>
      </c>
      <c r="D988" t="s">
        <v>6703</v>
      </c>
      <c r="E988">
        <v>1</v>
      </c>
      <c r="F988">
        <v>100</v>
      </c>
      <c r="G988">
        <v>99</v>
      </c>
      <c r="H988">
        <v>99.2</v>
      </c>
      <c r="I988" s="6">
        <v>2232</v>
      </c>
      <c r="N988">
        <v>2232</v>
      </c>
      <c r="P988">
        <f t="shared" si="45"/>
        <v>2232</v>
      </c>
      <c r="Q988">
        <f t="shared" si="46"/>
        <v>0</v>
      </c>
      <c r="S988">
        <f>VLOOKUP(B:B,'11月奖金'!A:Q,17,0)</f>
        <v>2232</v>
      </c>
      <c r="T988">
        <f t="shared" si="47"/>
        <v>0</v>
      </c>
    </row>
    <row r="989" spans="1:20" x14ac:dyDescent="0.2">
      <c r="A989">
        <v>988</v>
      </c>
      <c r="B989">
        <v>9000995</v>
      </c>
      <c r="C989" t="s">
        <v>2243</v>
      </c>
      <c r="D989" t="s">
        <v>6950</v>
      </c>
      <c r="E989">
        <v>1.5</v>
      </c>
      <c r="F989">
        <v>100</v>
      </c>
      <c r="G989">
        <v>99</v>
      </c>
      <c r="H989">
        <v>99.2</v>
      </c>
      <c r="I989" s="6">
        <v>2232</v>
      </c>
      <c r="N989">
        <v>2232</v>
      </c>
      <c r="P989">
        <f t="shared" si="45"/>
        <v>2232</v>
      </c>
      <c r="Q989">
        <f t="shared" si="46"/>
        <v>0</v>
      </c>
      <c r="S989">
        <f>VLOOKUP(B:B,'11月奖金'!A:Q,17,0)</f>
        <v>2232</v>
      </c>
      <c r="T989">
        <f t="shared" si="47"/>
        <v>0</v>
      </c>
    </row>
    <row r="990" spans="1:20" x14ac:dyDescent="0.2">
      <c r="A990">
        <v>989</v>
      </c>
      <c r="B990">
        <v>9000108</v>
      </c>
      <c r="C990" t="s">
        <v>62</v>
      </c>
      <c r="D990" t="s">
        <v>3166</v>
      </c>
      <c r="F990">
        <v>99.91</v>
      </c>
      <c r="G990">
        <v>99.91</v>
      </c>
      <c r="H990">
        <v>98.93</v>
      </c>
      <c r="I990" s="6">
        <v>11211.51</v>
      </c>
      <c r="J990">
        <v>0</v>
      </c>
      <c r="K990">
        <v>0</v>
      </c>
      <c r="L990">
        <v>0</v>
      </c>
      <c r="N990">
        <v>11211.51</v>
      </c>
      <c r="P990">
        <f t="shared" si="45"/>
        <v>11211.51</v>
      </c>
      <c r="Q990">
        <f t="shared" si="46"/>
        <v>0</v>
      </c>
      <c r="S990">
        <f>VLOOKUP(B:B,'11月奖金'!A:Q,17,0)</f>
        <v>11211.51</v>
      </c>
      <c r="T990">
        <f t="shared" si="47"/>
        <v>0</v>
      </c>
    </row>
    <row r="991" spans="1:20" x14ac:dyDescent="0.2">
      <c r="A991">
        <v>990</v>
      </c>
      <c r="B991">
        <v>9000102</v>
      </c>
      <c r="C991" t="s">
        <v>40</v>
      </c>
      <c r="D991" t="s">
        <v>3167</v>
      </c>
      <c r="F991">
        <v>99.91</v>
      </c>
      <c r="G991">
        <v>100</v>
      </c>
      <c r="H991">
        <v>99.46</v>
      </c>
      <c r="I991" s="6">
        <v>9016.59</v>
      </c>
      <c r="J991">
        <v>0</v>
      </c>
      <c r="K991">
        <v>0</v>
      </c>
      <c r="L991">
        <v>0</v>
      </c>
      <c r="N991">
        <v>9016.59</v>
      </c>
      <c r="P991">
        <f t="shared" si="45"/>
        <v>9016.59</v>
      </c>
      <c r="Q991">
        <f t="shared" si="46"/>
        <v>0</v>
      </c>
      <c r="S991">
        <f>VLOOKUP(B:B,'11月奖金'!A:Q,17,0)</f>
        <v>9016.59</v>
      </c>
      <c r="T991">
        <f t="shared" si="47"/>
        <v>0</v>
      </c>
    </row>
    <row r="992" spans="1:20" x14ac:dyDescent="0.2">
      <c r="A992">
        <v>991</v>
      </c>
      <c r="B992">
        <v>9000124</v>
      </c>
      <c r="C992" t="s">
        <v>102</v>
      </c>
      <c r="D992" t="s">
        <v>3176</v>
      </c>
      <c r="E992">
        <v>3.05</v>
      </c>
      <c r="F992">
        <v>100</v>
      </c>
      <c r="G992">
        <v>100</v>
      </c>
      <c r="H992">
        <v>100</v>
      </c>
      <c r="I992" s="6">
        <v>5180.33</v>
      </c>
      <c r="J992">
        <v>0</v>
      </c>
      <c r="K992">
        <v>0</v>
      </c>
      <c r="L992">
        <v>0</v>
      </c>
      <c r="N992">
        <v>5180.33</v>
      </c>
      <c r="P992">
        <f t="shared" si="45"/>
        <v>5180.33</v>
      </c>
      <c r="Q992">
        <f t="shared" si="46"/>
        <v>0</v>
      </c>
      <c r="S992">
        <f>VLOOKUP(B:B,'11月奖金'!A:Q,17,0)</f>
        <v>5180.33</v>
      </c>
      <c r="T992">
        <f t="shared" si="47"/>
        <v>0</v>
      </c>
    </row>
    <row r="993" spans="1:20" x14ac:dyDescent="0.2">
      <c r="A993">
        <v>992</v>
      </c>
      <c r="B993">
        <v>9000139</v>
      </c>
      <c r="C993" t="s">
        <v>138</v>
      </c>
      <c r="D993" t="s">
        <v>3217</v>
      </c>
      <c r="E993">
        <v>4.5</v>
      </c>
      <c r="F993">
        <v>100</v>
      </c>
      <c r="G993">
        <v>100</v>
      </c>
      <c r="H993">
        <v>100</v>
      </c>
      <c r="I993" s="6">
        <v>7643.12</v>
      </c>
      <c r="J993">
        <v>0</v>
      </c>
      <c r="K993">
        <v>0</v>
      </c>
      <c r="L993">
        <v>0</v>
      </c>
      <c r="N993">
        <v>7643.12</v>
      </c>
      <c r="P993">
        <f t="shared" si="45"/>
        <v>7643.12</v>
      </c>
      <c r="Q993">
        <f t="shared" si="46"/>
        <v>0</v>
      </c>
      <c r="S993">
        <f>VLOOKUP(B:B,'11月奖金'!A:Q,17,0)</f>
        <v>7643.12</v>
      </c>
      <c r="T993">
        <f t="shared" si="47"/>
        <v>0</v>
      </c>
    </row>
    <row r="994" spans="1:20" x14ac:dyDescent="0.2">
      <c r="A994">
        <v>993</v>
      </c>
      <c r="B994">
        <v>9000140</v>
      </c>
      <c r="C994" t="s">
        <v>141</v>
      </c>
      <c r="D994" t="s">
        <v>3219</v>
      </c>
      <c r="E994">
        <v>3.6</v>
      </c>
      <c r="F994">
        <v>100</v>
      </c>
      <c r="G994">
        <v>100</v>
      </c>
      <c r="H994">
        <v>100</v>
      </c>
      <c r="I994" s="6">
        <v>6114.49</v>
      </c>
      <c r="J994">
        <v>0</v>
      </c>
      <c r="K994">
        <v>0</v>
      </c>
      <c r="L994">
        <v>0</v>
      </c>
      <c r="N994">
        <v>6114.49</v>
      </c>
      <c r="P994">
        <f t="shared" si="45"/>
        <v>6114.49</v>
      </c>
      <c r="Q994">
        <f t="shared" si="46"/>
        <v>0</v>
      </c>
      <c r="S994">
        <f>VLOOKUP(B:B,'11月奖金'!A:Q,17,0)</f>
        <v>6114.49</v>
      </c>
      <c r="T994">
        <f t="shared" si="47"/>
        <v>0</v>
      </c>
    </row>
    <row r="995" spans="1:20" x14ac:dyDescent="0.2">
      <c r="A995">
        <v>994</v>
      </c>
      <c r="B995">
        <v>9000142</v>
      </c>
      <c r="C995" t="s">
        <v>147</v>
      </c>
      <c r="D995" t="s">
        <v>3219</v>
      </c>
      <c r="E995">
        <v>3.6</v>
      </c>
      <c r="F995">
        <v>100</v>
      </c>
      <c r="G995">
        <v>100</v>
      </c>
      <c r="H995">
        <v>100</v>
      </c>
      <c r="I995" s="6">
        <v>6114.49</v>
      </c>
      <c r="J995">
        <v>0</v>
      </c>
      <c r="K995">
        <v>0</v>
      </c>
      <c r="L995">
        <v>0</v>
      </c>
      <c r="N995">
        <v>6114.49</v>
      </c>
      <c r="P995">
        <f t="shared" si="45"/>
        <v>6114.49</v>
      </c>
      <c r="Q995">
        <f t="shared" si="46"/>
        <v>0</v>
      </c>
      <c r="S995">
        <f>VLOOKUP(B:B,'11月奖金'!A:Q,17,0)</f>
        <v>6114.49</v>
      </c>
      <c r="T995">
        <f t="shared" si="47"/>
        <v>0</v>
      </c>
    </row>
    <row r="996" spans="1:20" x14ac:dyDescent="0.2">
      <c r="A996">
        <v>995</v>
      </c>
      <c r="B996">
        <v>9000151</v>
      </c>
      <c r="C996" t="s">
        <v>177</v>
      </c>
      <c r="D996" t="s">
        <v>3222</v>
      </c>
      <c r="E996">
        <v>1.65</v>
      </c>
      <c r="F996">
        <v>100</v>
      </c>
      <c r="G996">
        <v>100</v>
      </c>
      <c r="H996">
        <v>100</v>
      </c>
      <c r="I996" s="6">
        <v>2802.48</v>
      </c>
      <c r="J996">
        <v>0</v>
      </c>
      <c r="K996">
        <v>0</v>
      </c>
      <c r="L996">
        <v>0</v>
      </c>
      <c r="N996">
        <v>2802.48</v>
      </c>
      <c r="P996">
        <f t="shared" si="45"/>
        <v>2802.48</v>
      </c>
      <c r="Q996">
        <f t="shared" si="46"/>
        <v>0</v>
      </c>
      <c r="S996">
        <f>VLOOKUP(B:B,'11月奖金'!A:Q,17,0)</f>
        <v>2802.48</v>
      </c>
      <c r="T996">
        <f t="shared" si="47"/>
        <v>0</v>
      </c>
    </row>
    <row r="997" spans="1:20" x14ac:dyDescent="0.2">
      <c r="A997">
        <v>996</v>
      </c>
      <c r="B997">
        <v>9000690</v>
      </c>
      <c r="C997" t="s">
        <v>1432</v>
      </c>
      <c r="D997" t="s">
        <v>3219</v>
      </c>
      <c r="E997">
        <v>3.6</v>
      </c>
      <c r="F997">
        <v>100</v>
      </c>
      <c r="G997">
        <v>100</v>
      </c>
      <c r="H997">
        <v>100</v>
      </c>
      <c r="I997" s="6">
        <v>6114.49</v>
      </c>
      <c r="J997">
        <v>0</v>
      </c>
      <c r="K997">
        <v>0</v>
      </c>
      <c r="L997">
        <v>0</v>
      </c>
      <c r="N997">
        <v>6114.49</v>
      </c>
      <c r="P997">
        <f t="shared" si="45"/>
        <v>6114.49</v>
      </c>
      <c r="Q997">
        <f t="shared" si="46"/>
        <v>0</v>
      </c>
      <c r="S997">
        <f>VLOOKUP(B:B,'11月奖金'!A:Q,17,0)</f>
        <v>6114.49</v>
      </c>
      <c r="T997">
        <f t="shared" si="47"/>
        <v>0</v>
      </c>
    </row>
    <row r="998" spans="1:20" x14ac:dyDescent="0.2">
      <c r="A998">
        <v>997</v>
      </c>
      <c r="B998">
        <v>9000720</v>
      </c>
      <c r="C998" t="s">
        <v>1519</v>
      </c>
      <c r="D998" t="s">
        <v>3222</v>
      </c>
      <c r="E998">
        <v>1.65</v>
      </c>
      <c r="F998">
        <v>100</v>
      </c>
      <c r="G998">
        <v>100</v>
      </c>
      <c r="H998">
        <v>100</v>
      </c>
      <c r="I998" s="6">
        <v>2802.48</v>
      </c>
      <c r="J998">
        <v>0</v>
      </c>
      <c r="K998">
        <v>0</v>
      </c>
      <c r="L998">
        <v>0</v>
      </c>
      <c r="N998">
        <v>2802.48</v>
      </c>
      <c r="P998">
        <f t="shared" si="45"/>
        <v>2802.48</v>
      </c>
      <c r="Q998">
        <f t="shared" si="46"/>
        <v>0</v>
      </c>
      <c r="S998">
        <f>VLOOKUP(B:B,'11月奖金'!A:Q,17,0)</f>
        <v>2802.48</v>
      </c>
      <c r="T998">
        <f t="shared" si="47"/>
        <v>0</v>
      </c>
    </row>
    <row r="999" spans="1:20" x14ac:dyDescent="0.2">
      <c r="A999">
        <v>998</v>
      </c>
      <c r="B999">
        <v>9000740</v>
      </c>
      <c r="C999" t="s">
        <v>1579</v>
      </c>
      <c r="D999" t="s">
        <v>3218</v>
      </c>
      <c r="E999">
        <v>2.15</v>
      </c>
      <c r="F999">
        <v>100</v>
      </c>
      <c r="G999">
        <v>100</v>
      </c>
      <c r="H999">
        <v>100</v>
      </c>
      <c r="I999" s="6">
        <v>3651.71</v>
      </c>
      <c r="J999">
        <v>0</v>
      </c>
      <c r="K999">
        <v>0</v>
      </c>
      <c r="L999">
        <v>0</v>
      </c>
      <c r="N999">
        <v>3651.71</v>
      </c>
      <c r="P999">
        <f t="shared" si="45"/>
        <v>3651.71</v>
      </c>
      <c r="Q999">
        <f t="shared" si="46"/>
        <v>0</v>
      </c>
      <c r="S999">
        <f>VLOOKUP(B:B,'11月奖金'!A:Q,17,0)</f>
        <v>3651.71</v>
      </c>
      <c r="T999">
        <f t="shared" si="47"/>
        <v>0</v>
      </c>
    </row>
    <row r="1000" spans="1:20" x14ac:dyDescent="0.2">
      <c r="A1000">
        <v>999</v>
      </c>
      <c r="B1000">
        <v>9000917</v>
      </c>
      <c r="C1000" t="s">
        <v>2022</v>
      </c>
      <c r="D1000" t="s">
        <v>3218</v>
      </c>
      <c r="E1000">
        <v>2.15</v>
      </c>
      <c r="F1000">
        <v>100</v>
      </c>
      <c r="G1000">
        <v>100</v>
      </c>
      <c r="H1000">
        <v>100</v>
      </c>
      <c r="I1000" s="6">
        <v>3651.71</v>
      </c>
      <c r="J1000">
        <v>0</v>
      </c>
      <c r="K1000">
        <v>0</v>
      </c>
      <c r="L1000">
        <v>0</v>
      </c>
      <c r="N1000">
        <v>3651.71</v>
      </c>
      <c r="P1000">
        <f t="shared" si="45"/>
        <v>3651.71</v>
      </c>
      <c r="Q1000">
        <f t="shared" si="46"/>
        <v>0</v>
      </c>
      <c r="S1000">
        <f>VLOOKUP(B:B,'11月奖金'!A:Q,17,0)</f>
        <v>3651.71</v>
      </c>
      <c r="T1000">
        <f t="shared" si="47"/>
        <v>0</v>
      </c>
    </row>
    <row r="1001" spans="1:20" x14ac:dyDescent="0.2">
      <c r="A1001">
        <v>1000</v>
      </c>
      <c r="B1001">
        <v>9001281</v>
      </c>
      <c r="C1001" t="s">
        <v>8016</v>
      </c>
      <c r="D1001" t="s">
        <v>3218</v>
      </c>
      <c r="E1001">
        <v>2.15</v>
      </c>
      <c r="F1001">
        <v>100</v>
      </c>
      <c r="G1001">
        <v>100</v>
      </c>
      <c r="H1001">
        <v>100</v>
      </c>
      <c r="I1001" s="6">
        <v>3651.71</v>
      </c>
      <c r="J1001">
        <v>0</v>
      </c>
      <c r="K1001">
        <v>0</v>
      </c>
      <c r="L1001">
        <v>0</v>
      </c>
      <c r="N1001">
        <v>3651.71</v>
      </c>
      <c r="P1001">
        <f t="shared" si="45"/>
        <v>3651.71</v>
      </c>
      <c r="Q1001">
        <f t="shared" si="46"/>
        <v>0</v>
      </c>
      <c r="S1001">
        <f>VLOOKUP(B:B,'11月奖金'!A:Q,17,0)</f>
        <v>3651.71</v>
      </c>
      <c r="T1001">
        <f t="shared" si="47"/>
        <v>0</v>
      </c>
    </row>
    <row r="1002" spans="1:20" x14ac:dyDescent="0.2">
      <c r="A1002">
        <v>1001</v>
      </c>
      <c r="B1002">
        <v>9001282</v>
      </c>
      <c r="C1002" t="s">
        <v>8021</v>
      </c>
      <c r="D1002" t="s">
        <v>3218</v>
      </c>
      <c r="E1002">
        <v>2.15</v>
      </c>
      <c r="F1002">
        <v>100</v>
      </c>
      <c r="G1002">
        <v>100</v>
      </c>
      <c r="H1002">
        <v>100</v>
      </c>
      <c r="I1002" s="6">
        <v>3651.71</v>
      </c>
      <c r="J1002">
        <v>0</v>
      </c>
      <c r="K1002">
        <v>0</v>
      </c>
      <c r="L1002">
        <v>0</v>
      </c>
      <c r="N1002">
        <v>3651.71</v>
      </c>
      <c r="P1002">
        <f t="shared" si="45"/>
        <v>3651.71</v>
      </c>
      <c r="Q1002">
        <f t="shared" si="46"/>
        <v>0</v>
      </c>
      <c r="S1002">
        <f>VLOOKUP(B:B,'11月奖金'!A:Q,17,0)</f>
        <v>3651.71</v>
      </c>
      <c r="T1002">
        <f t="shared" si="47"/>
        <v>0</v>
      </c>
    </row>
    <row r="1003" spans="1:20" x14ac:dyDescent="0.2">
      <c r="A1003">
        <v>1002</v>
      </c>
      <c r="B1003">
        <v>9001283</v>
      </c>
      <c r="C1003" t="s">
        <v>8025</v>
      </c>
      <c r="D1003" t="s">
        <v>3223</v>
      </c>
      <c r="E1003">
        <v>3.6</v>
      </c>
      <c r="F1003">
        <v>100</v>
      </c>
      <c r="G1003">
        <v>100</v>
      </c>
      <c r="H1003">
        <v>100</v>
      </c>
      <c r="I1003" s="6">
        <v>6114.49</v>
      </c>
      <c r="J1003">
        <v>0</v>
      </c>
      <c r="K1003">
        <v>0</v>
      </c>
      <c r="L1003">
        <v>0</v>
      </c>
      <c r="N1003">
        <v>6114.49</v>
      </c>
      <c r="P1003">
        <f t="shared" si="45"/>
        <v>6114.49</v>
      </c>
      <c r="Q1003">
        <f t="shared" si="46"/>
        <v>0</v>
      </c>
      <c r="S1003">
        <f>VLOOKUP(B:B,'11月奖金'!A:Q,17,0)</f>
        <v>6114.49</v>
      </c>
      <c r="T1003">
        <f t="shared" si="47"/>
        <v>0</v>
      </c>
    </row>
    <row r="1004" spans="1:20" x14ac:dyDescent="0.2">
      <c r="A1004">
        <v>1003</v>
      </c>
      <c r="B1004">
        <v>9000104</v>
      </c>
      <c r="C1004" t="s">
        <v>47</v>
      </c>
      <c r="D1004" t="s">
        <v>3166</v>
      </c>
      <c r="H1004">
        <v>99.5</v>
      </c>
      <c r="I1004" s="6">
        <v>11271.8</v>
      </c>
      <c r="N1004">
        <v>11271.8</v>
      </c>
      <c r="P1004">
        <f t="shared" si="45"/>
        <v>11271.8</v>
      </c>
      <c r="Q1004">
        <f t="shared" si="46"/>
        <v>0</v>
      </c>
      <c r="S1004">
        <f>VLOOKUP(B:B,'11月奖金'!A:Q,17,0)</f>
        <v>11271.8</v>
      </c>
      <c r="T1004">
        <f t="shared" si="47"/>
        <v>0</v>
      </c>
    </row>
    <row r="1005" spans="1:20" x14ac:dyDescent="0.2">
      <c r="A1005">
        <v>1004</v>
      </c>
      <c r="B1005">
        <v>9000169</v>
      </c>
      <c r="C1005" t="s">
        <v>231</v>
      </c>
      <c r="D1005" t="s">
        <v>3217</v>
      </c>
      <c r="E1005">
        <v>4.5</v>
      </c>
      <c r="F1005">
        <v>99.95</v>
      </c>
      <c r="G1005">
        <v>100</v>
      </c>
      <c r="H1005">
        <v>99.98</v>
      </c>
      <c r="I1005" s="6">
        <v>7646.18</v>
      </c>
      <c r="N1005">
        <v>7646.18</v>
      </c>
      <c r="P1005">
        <f t="shared" si="45"/>
        <v>7646.18</v>
      </c>
      <c r="Q1005">
        <f t="shared" si="46"/>
        <v>0</v>
      </c>
      <c r="S1005">
        <f>VLOOKUP(B:B,'11月奖金'!A:Q,17,0)</f>
        <v>7646.18</v>
      </c>
      <c r="T1005">
        <f t="shared" si="47"/>
        <v>0</v>
      </c>
    </row>
    <row r="1006" spans="1:20" x14ac:dyDescent="0.2">
      <c r="A1006">
        <v>1005</v>
      </c>
      <c r="B1006">
        <v>9000170</v>
      </c>
      <c r="C1006" t="s">
        <v>234</v>
      </c>
      <c r="D1006" t="s">
        <v>3219</v>
      </c>
      <c r="E1006">
        <v>3.6</v>
      </c>
      <c r="F1006">
        <v>99.95</v>
      </c>
      <c r="G1006">
        <v>100</v>
      </c>
      <c r="H1006">
        <v>99.98</v>
      </c>
      <c r="I1006" s="6">
        <v>6116.94</v>
      </c>
      <c r="N1006">
        <v>6116.94</v>
      </c>
      <c r="P1006">
        <f t="shared" si="45"/>
        <v>6116.94</v>
      </c>
      <c r="Q1006">
        <f t="shared" si="46"/>
        <v>0</v>
      </c>
      <c r="S1006">
        <f>VLOOKUP(B:B,'11月奖金'!A:Q,17,0)</f>
        <v>6116.94</v>
      </c>
      <c r="T1006">
        <f t="shared" si="47"/>
        <v>0</v>
      </c>
    </row>
    <row r="1007" spans="1:20" x14ac:dyDescent="0.2">
      <c r="A1007">
        <v>1006</v>
      </c>
      <c r="B1007">
        <v>9000171</v>
      </c>
      <c r="C1007" t="s">
        <v>237</v>
      </c>
      <c r="D1007" t="s">
        <v>3217</v>
      </c>
      <c r="E1007">
        <v>4.5</v>
      </c>
      <c r="F1007">
        <v>99.95</v>
      </c>
      <c r="G1007">
        <v>100</v>
      </c>
      <c r="H1007">
        <v>99.98</v>
      </c>
      <c r="I1007" s="6">
        <v>7646.18</v>
      </c>
      <c r="N1007">
        <v>7646.18</v>
      </c>
      <c r="P1007">
        <f t="shared" si="45"/>
        <v>7646.18</v>
      </c>
      <c r="Q1007">
        <f t="shared" si="46"/>
        <v>0</v>
      </c>
      <c r="S1007">
        <f>VLOOKUP(B:B,'11月奖金'!A:Q,17,0)</f>
        <v>7646.18</v>
      </c>
      <c r="T1007">
        <f t="shared" si="47"/>
        <v>0</v>
      </c>
    </row>
    <row r="1008" spans="1:20" x14ac:dyDescent="0.2">
      <c r="A1008">
        <v>1007</v>
      </c>
      <c r="B1008">
        <v>9000172</v>
      </c>
      <c r="C1008" t="s">
        <v>240</v>
      </c>
      <c r="D1008" t="s">
        <v>3218</v>
      </c>
      <c r="E1008">
        <v>2.15</v>
      </c>
      <c r="F1008">
        <v>99.95</v>
      </c>
      <c r="G1008">
        <v>100</v>
      </c>
      <c r="H1008">
        <v>99.984999999999999</v>
      </c>
      <c r="I1008" s="6">
        <v>3653.17</v>
      </c>
      <c r="N1008">
        <v>3653.17</v>
      </c>
      <c r="P1008">
        <f t="shared" si="45"/>
        <v>3653.17</v>
      </c>
      <c r="Q1008">
        <f t="shared" si="46"/>
        <v>0</v>
      </c>
      <c r="S1008">
        <f>VLOOKUP(B:B,'11月奖金'!A:Q,17,0)</f>
        <v>3653.17</v>
      </c>
      <c r="T1008">
        <f t="shared" si="47"/>
        <v>0</v>
      </c>
    </row>
    <row r="1009" spans="1:20" x14ac:dyDescent="0.2">
      <c r="A1009">
        <v>1008</v>
      </c>
      <c r="B1009">
        <v>9000564</v>
      </c>
      <c r="C1009" t="s">
        <v>1068</v>
      </c>
      <c r="D1009" t="s">
        <v>3223</v>
      </c>
      <c r="E1009">
        <v>3.6</v>
      </c>
      <c r="F1009">
        <v>99.95</v>
      </c>
      <c r="G1009">
        <v>100</v>
      </c>
      <c r="H1009">
        <v>99.984999999999999</v>
      </c>
      <c r="I1009" s="6">
        <v>6116.94</v>
      </c>
      <c r="N1009">
        <v>6116.94</v>
      </c>
      <c r="P1009">
        <f t="shared" si="45"/>
        <v>6116.94</v>
      </c>
      <c r="Q1009">
        <f t="shared" si="46"/>
        <v>0</v>
      </c>
      <c r="S1009">
        <f>VLOOKUP(B:B,'11月奖金'!A:Q,17,0)</f>
        <v>6116.94</v>
      </c>
      <c r="T1009">
        <f t="shared" si="47"/>
        <v>0</v>
      </c>
    </row>
    <row r="1010" spans="1:20" x14ac:dyDescent="0.2">
      <c r="A1010">
        <v>1009</v>
      </c>
      <c r="B1010">
        <v>9000987</v>
      </c>
      <c r="C1010" t="s">
        <v>2219</v>
      </c>
      <c r="D1010" t="s">
        <v>3176</v>
      </c>
      <c r="E1010">
        <v>3.05</v>
      </c>
      <c r="F1010">
        <v>99.95</v>
      </c>
      <c r="G1010">
        <v>100</v>
      </c>
      <c r="H1010">
        <v>99.984999999999999</v>
      </c>
      <c r="I1010" s="6">
        <v>5182.3999999999996</v>
      </c>
      <c r="N1010">
        <v>5182.3999999999996</v>
      </c>
      <c r="P1010">
        <f t="shared" si="45"/>
        <v>5182.3999999999996</v>
      </c>
      <c r="Q1010">
        <f t="shared" si="46"/>
        <v>0</v>
      </c>
      <c r="S1010">
        <f>VLOOKUP(B:B,'11月奖金'!A:Q,17,0)</f>
        <v>5182.3999999999996</v>
      </c>
      <c r="T1010">
        <f t="shared" si="47"/>
        <v>0</v>
      </c>
    </row>
    <row r="1011" spans="1:20" x14ac:dyDescent="0.2">
      <c r="A1011">
        <v>1010</v>
      </c>
      <c r="B1011">
        <v>9000721</v>
      </c>
      <c r="C1011" t="s">
        <v>1522</v>
      </c>
      <c r="D1011" t="s">
        <v>3368</v>
      </c>
      <c r="E1011">
        <v>11333</v>
      </c>
      <c r="F1011">
        <v>99.94</v>
      </c>
      <c r="G1011">
        <v>99.94</v>
      </c>
      <c r="H1011">
        <v>98.45</v>
      </c>
      <c r="I1011" s="6">
        <v>11157.57</v>
      </c>
      <c r="N1011">
        <v>11157.57</v>
      </c>
      <c r="P1011">
        <f t="shared" si="45"/>
        <v>11157.57</v>
      </c>
      <c r="Q1011">
        <f t="shared" si="46"/>
        <v>0</v>
      </c>
      <c r="S1011">
        <f>VLOOKUP(B:B,'11月奖金'!A:Q,17,0)</f>
        <v>11157.57</v>
      </c>
      <c r="T1011">
        <f t="shared" si="47"/>
        <v>0</v>
      </c>
    </row>
    <row r="1012" spans="1:20" x14ac:dyDescent="0.2">
      <c r="A1012">
        <v>1011</v>
      </c>
      <c r="B1012">
        <v>9000722</v>
      </c>
      <c r="C1012" t="s">
        <v>1525</v>
      </c>
      <c r="D1012" t="s">
        <v>3377</v>
      </c>
      <c r="E1012">
        <v>9066</v>
      </c>
      <c r="F1012">
        <v>100</v>
      </c>
      <c r="G1012">
        <v>100</v>
      </c>
      <c r="H1012">
        <v>100</v>
      </c>
      <c r="I1012" s="6">
        <v>9066</v>
      </c>
      <c r="N1012">
        <v>9066</v>
      </c>
      <c r="P1012">
        <f t="shared" si="45"/>
        <v>9066</v>
      </c>
      <c r="Q1012">
        <f t="shared" si="46"/>
        <v>0</v>
      </c>
      <c r="S1012">
        <f>VLOOKUP(B:B,'11月奖金'!A:Q,17,0)</f>
        <v>9066</v>
      </c>
      <c r="T1012">
        <f t="shared" si="47"/>
        <v>0</v>
      </c>
    </row>
    <row r="1013" spans="1:20" x14ac:dyDescent="0.2">
      <c r="A1013">
        <v>1012</v>
      </c>
      <c r="B1013">
        <v>9000514</v>
      </c>
      <c r="C1013" t="s">
        <v>924</v>
      </c>
      <c r="D1013" t="s">
        <v>3169</v>
      </c>
      <c r="E1013">
        <v>7253</v>
      </c>
      <c r="F1013">
        <v>99.94</v>
      </c>
      <c r="G1013">
        <v>98</v>
      </c>
      <c r="H1013">
        <v>98.581999999999994</v>
      </c>
      <c r="I1013" s="6">
        <v>7150.15</v>
      </c>
      <c r="N1013">
        <v>7150.15</v>
      </c>
      <c r="P1013">
        <f t="shared" si="45"/>
        <v>7150.15</v>
      </c>
      <c r="Q1013">
        <f t="shared" si="46"/>
        <v>0</v>
      </c>
      <c r="S1013">
        <f>VLOOKUP(B:B,'11月奖金'!A:Q,17,0)</f>
        <v>7150.15</v>
      </c>
      <c r="T1013">
        <f t="shared" si="47"/>
        <v>0</v>
      </c>
    </row>
    <row r="1014" spans="1:20" x14ac:dyDescent="0.2">
      <c r="A1014">
        <v>1013</v>
      </c>
      <c r="B1014">
        <v>9000674</v>
      </c>
      <c r="C1014" t="s">
        <v>1386</v>
      </c>
      <c r="D1014" t="s">
        <v>3169</v>
      </c>
      <c r="E1014">
        <v>7253</v>
      </c>
      <c r="F1014">
        <v>99.94</v>
      </c>
      <c r="G1014">
        <v>98</v>
      </c>
      <c r="H1014">
        <v>98.581999999999994</v>
      </c>
      <c r="I1014" s="6">
        <v>7150.15</v>
      </c>
      <c r="N1014">
        <v>7150.15</v>
      </c>
      <c r="P1014">
        <f t="shared" si="45"/>
        <v>7150.15</v>
      </c>
      <c r="Q1014">
        <f t="shared" si="46"/>
        <v>0</v>
      </c>
      <c r="S1014">
        <f>VLOOKUP(B:B,'11月奖金'!A:Q,17,0)</f>
        <v>7150.15</v>
      </c>
      <c r="T1014">
        <f t="shared" si="47"/>
        <v>0</v>
      </c>
    </row>
    <row r="1015" spans="1:20" x14ac:dyDescent="0.2">
      <c r="A1015">
        <v>1014</v>
      </c>
      <c r="B1015">
        <v>9001288</v>
      </c>
      <c r="C1015" t="s">
        <v>8327</v>
      </c>
      <c r="D1015" t="s">
        <v>3169</v>
      </c>
      <c r="E1015">
        <v>7253</v>
      </c>
      <c r="F1015">
        <v>99.94</v>
      </c>
      <c r="G1015">
        <v>98</v>
      </c>
      <c r="H1015">
        <v>98.581999999999994</v>
      </c>
      <c r="I1015" s="6">
        <v>7150.15</v>
      </c>
      <c r="N1015">
        <v>7150.15</v>
      </c>
      <c r="P1015">
        <f t="shared" si="45"/>
        <v>7150.15</v>
      </c>
      <c r="Q1015">
        <f t="shared" si="46"/>
        <v>0</v>
      </c>
      <c r="S1015">
        <f>VLOOKUP(B:B,'11月奖金'!A:Q,17,0)</f>
        <v>7150.15</v>
      </c>
      <c r="T1015">
        <f t="shared" si="47"/>
        <v>0</v>
      </c>
    </row>
    <row r="1016" spans="1:20" x14ac:dyDescent="0.2">
      <c r="A1016">
        <v>1015</v>
      </c>
      <c r="B1016">
        <v>9000516</v>
      </c>
      <c r="C1016" t="s">
        <v>928</v>
      </c>
      <c r="D1016" t="s">
        <v>3223</v>
      </c>
      <c r="E1016">
        <v>3.6</v>
      </c>
      <c r="F1016">
        <v>99.94</v>
      </c>
      <c r="G1016">
        <v>100</v>
      </c>
      <c r="H1016">
        <v>99.981999999999999</v>
      </c>
      <c r="I1016" s="6">
        <v>5925.6</v>
      </c>
      <c r="N1016">
        <v>5925.6</v>
      </c>
      <c r="P1016">
        <f t="shared" si="45"/>
        <v>5925.6</v>
      </c>
      <c r="Q1016">
        <f t="shared" si="46"/>
        <v>0</v>
      </c>
      <c r="S1016">
        <f>VLOOKUP(B:B,'11月奖金'!A:Q,17,0)</f>
        <v>5925.6</v>
      </c>
      <c r="T1016">
        <f t="shared" si="47"/>
        <v>0</v>
      </c>
    </row>
    <row r="1017" spans="1:20" x14ac:dyDescent="0.2">
      <c r="A1017">
        <v>1016</v>
      </c>
      <c r="B1017">
        <v>9000517</v>
      </c>
      <c r="C1017" t="s">
        <v>931</v>
      </c>
      <c r="D1017" t="s">
        <v>3176</v>
      </c>
      <c r="E1017">
        <v>3.05</v>
      </c>
      <c r="F1017">
        <v>99.94</v>
      </c>
      <c r="G1017">
        <v>100</v>
      </c>
      <c r="H1017">
        <v>99.981999999999999</v>
      </c>
      <c r="I1017" s="6">
        <v>5020.2999999999993</v>
      </c>
      <c r="N1017">
        <v>5020.3</v>
      </c>
      <c r="P1017">
        <f t="shared" si="45"/>
        <v>5020.3</v>
      </c>
      <c r="Q1017">
        <f t="shared" si="46"/>
        <v>0</v>
      </c>
      <c r="S1017">
        <f>VLOOKUP(B:B,'11月奖金'!A:Q,17,0)</f>
        <v>5020.2999999999993</v>
      </c>
      <c r="T1017">
        <f t="shared" si="47"/>
        <v>0</v>
      </c>
    </row>
    <row r="1018" spans="1:20" x14ac:dyDescent="0.2">
      <c r="A1018">
        <v>1017</v>
      </c>
      <c r="B1018">
        <v>9000684</v>
      </c>
      <c r="C1018" t="s">
        <v>1415</v>
      </c>
      <c r="D1018" t="s">
        <v>3223</v>
      </c>
      <c r="E1018">
        <v>3.6</v>
      </c>
      <c r="F1018">
        <v>99.94</v>
      </c>
      <c r="G1018">
        <v>0</v>
      </c>
      <c r="H1018">
        <v>0</v>
      </c>
      <c r="I1018" s="6">
        <v>0</v>
      </c>
      <c r="N1018">
        <v>0</v>
      </c>
      <c r="P1018">
        <f t="shared" si="45"/>
        <v>0</v>
      </c>
      <c r="Q1018">
        <f t="shared" si="46"/>
        <v>0</v>
      </c>
      <c r="S1018">
        <f>VLOOKUP(B:B,'11月奖金'!A:Q,17,0)</f>
        <v>0</v>
      </c>
      <c r="T1018">
        <f t="shared" si="47"/>
        <v>0</v>
      </c>
    </row>
    <row r="1019" spans="1:20" x14ac:dyDescent="0.2">
      <c r="A1019">
        <v>1018</v>
      </c>
      <c r="B1019">
        <v>9000673</v>
      </c>
      <c r="C1019" t="s">
        <v>1383</v>
      </c>
      <c r="D1019" t="s">
        <v>3716</v>
      </c>
      <c r="E1019">
        <v>3.6</v>
      </c>
      <c r="F1019">
        <v>99.94</v>
      </c>
      <c r="G1019">
        <v>100</v>
      </c>
      <c r="H1019">
        <v>99.981999999999999</v>
      </c>
      <c r="I1019" s="6">
        <v>5925.6</v>
      </c>
      <c r="N1019">
        <v>5925.6</v>
      </c>
      <c r="P1019">
        <f t="shared" si="45"/>
        <v>5925.6</v>
      </c>
      <c r="Q1019">
        <f t="shared" si="46"/>
        <v>0</v>
      </c>
      <c r="S1019">
        <f>VLOOKUP(B:B,'11月奖金'!A:Q,17,0)</f>
        <v>5925.6</v>
      </c>
      <c r="T1019">
        <f t="shared" si="47"/>
        <v>0</v>
      </c>
    </row>
    <row r="1020" spans="1:20" x14ac:dyDescent="0.2">
      <c r="A1020">
        <v>1019</v>
      </c>
      <c r="B1020">
        <v>9000672</v>
      </c>
      <c r="C1020" t="s">
        <v>1381</v>
      </c>
      <c r="D1020" t="s">
        <v>3176</v>
      </c>
      <c r="E1020">
        <v>3.05</v>
      </c>
      <c r="F1020">
        <v>99.94</v>
      </c>
      <c r="G1020">
        <v>100</v>
      </c>
      <c r="H1020">
        <v>99.981999999999999</v>
      </c>
      <c r="I1020" s="6">
        <v>5020.2999999999993</v>
      </c>
      <c r="N1020">
        <v>5020.3</v>
      </c>
      <c r="P1020">
        <f t="shared" si="45"/>
        <v>5020.3</v>
      </c>
      <c r="Q1020">
        <f t="shared" si="46"/>
        <v>0</v>
      </c>
      <c r="S1020">
        <f>VLOOKUP(B:B,'11月奖金'!A:Q,17,0)</f>
        <v>5020.2999999999993</v>
      </c>
      <c r="T1020">
        <f t="shared" si="47"/>
        <v>0</v>
      </c>
    </row>
    <row r="1021" spans="1:20" x14ac:dyDescent="0.2">
      <c r="A1021">
        <v>1020</v>
      </c>
      <c r="B1021">
        <v>9000680</v>
      </c>
      <c r="C1021" t="s">
        <v>1404</v>
      </c>
      <c r="D1021" t="s">
        <v>3176</v>
      </c>
      <c r="E1021">
        <v>3.05</v>
      </c>
      <c r="F1021">
        <v>99.94</v>
      </c>
      <c r="G1021">
        <v>100</v>
      </c>
      <c r="H1021">
        <v>99.981999999999999</v>
      </c>
      <c r="I1021" s="6">
        <v>5020.2999999999993</v>
      </c>
      <c r="N1021">
        <v>5020.3</v>
      </c>
      <c r="P1021">
        <f t="shared" si="45"/>
        <v>5020.3</v>
      </c>
      <c r="Q1021">
        <f t="shared" si="46"/>
        <v>0</v>
      </c>
      <c r="S1021">
        <f>VLOOKUP(B:B,'11月奖金'!A:Q,17,0)</f>
        <v>5020.2999999999993</v>
      </c>
      <c r="T1021">
        <f t="shared" si="47"/>
        <v>0</v>
      </c>
    </row>
    <row r="1022" spans="1:20" x14ac:dyDescent="0.2">
      <c r="A1022">
        <v>1021</v>
      </c>
      <c r="B1022">
        <v>9000678</v>
      </c>
      <c r="C1022" t="s">
        <v>1398</v>
      </c>
      <c r="D1022" t="s">
        <v>3231</v>
      </c>
      <c r="E1022">
        <v>4.5</v>
      </c>
      <c r="F1022">
        <v>99.94</v>
      </c>
      <c r="G1022">
        <v>100</v>
      </c>
      <c r="H1022">
        <v>99.981999999999999</v>
      </c>
      <c r="I1022" s="6">
        <v>7407</v>
      </c>
      <c r="N1022">
        <v>7407</v>
      </c>
      <c r="P1022">
        <f t="shared" si="45"/>
        <v>7407</v>
      </c>
      <c r="Q1022">
        <f t="shared" si="46"/>
        <v>0</v>
      </c>
      <c r="S1022">
        <f>VLOOKUP(B:B,'11月奖金'!A:Q,17,0)</f>
        <v>7407</v>
      </c>
      <c r="T1022">
        <f t="shared" si="47"/>
        <v>0</v>
      </c>
    </row>
    <row r="1023" spans="1:20" x14ac:dyDescent="0.2">
      <c r="A1023">
        <v>1022</v>
      </c>
      <c r="B1023">
        <v>9000679</v>
      </c>
      <c r="C1023" t="s">
        <v>1401</v>
      </c>
      <c r="D1023" t="s">
        <v>3218</v>
      </c>
      <c r="E1023">
        <v>3.05</v>
      </c>
      <c r="F1023">
        <v>99.94</v>
      </c>
      <c r="G1023">
        <v>100</v>
      </c>
      <c r="H1023">
        <v>99.981999999999999</v>
      </c>
      <c r="I1023" s="6">
        <v>5020.2999999999993</v>
      </c>
      <c r="N1023">
        <v>5020.3</v>
      </c>
      <c r="P1023">
        <f t="shared" si="45"/>
        <v>5020.3</v>
      </c>
      <c r="Q1023">
        <f t="shared" si="46"/>
        <v>0</v>
      </c>
      <c r="S1023">
        <f>VLOOKUP(B:B,'11月奖金'!A:Q,17,0)</f>
        <v>5020.2999999999993</v>
      </c>
      <c r="T1023">
        <f t="shared" si="47"/>
        <v>0</v>
      </c>
    </row>
    <row r="1024" spans="1:20" x14ac:dyDescent="0.2">
      <c r="A1024">
        <v>1023</v>
      </c>
      <c r="B1024">
        <v>9000677</v>
      </c>
      <c r="C1024" t="s">
        <v>1395</v>
      </c>
      <c r="D1024" t="s">
        <v>3716</v>
      </c>
      <c r="E1024">
        <v>3.6</v>
      </c>
      <c r="F1024">
        <v>99.94</v>
      </c>
      <c r="G1024">
        <v>100</v>
      </c>
      <c r="H1024">
        <v>99.981999999999999</v>
      </c>
      <c r="I1024" s="6">
        <v>5925.6</v>
      </c>
      <c r="N1024">
        <v>5925.6</v>
      </c>
      <c r="P1024">
        <f t="shared" si="45"/>
        <v>5925.6</v>
      </c>
      <c r="Q1024">
        <f t="shared" si="46"/>
        <v>0</v>
      </c>
      <c r="S1024">
        <f>VLOOKUP(B:B,'11月奖金'!A:Q,17,0)</f>
        <v>5925.6</v>
      </c>
      <c r="T1024">
        <f t="shared" si="47"/>
        <v>0</v>
      </c>
    </row>
    <row r="1025" spans="1:20" x14ac:dyDescent="0.2">
      <c r="A1025">
        <v>1024</v>
      </c>
      <c r="B1025">
        <v>9000686</v>
      </c>
      <c r="C1025" t="s">
        <v>1421</v>
      </c>
      <c r="D1025" t="s">
        <v>3176</v>
      </c>
      <c r="E1025">
        <v>3.05</v>
      </c>
      <c r="F1025">
        <v>99.94</v>
      </c>
      <c r="G1025">
        <v>100</v>
      </c>
      <c r="H1025">
        <v>99.981999999999999</v>
      </c>
      <c r="I1025" s="6">
        <v>5020.2999999999993</v>
      </c>
      <c r="N1025">
        <v>5020.3</v>
      </c>
      <c r="P1025">
        <f t="shared" si="45"/>
        <v>5020.3</v>
      </c>
      <c r="Q1025">
        <f t="shared" si="46"/>
        <v>0</v>
      </c>
      <c r="S1025">
        <f>VLOOKUP(B:B,'11月奖金'!A:Q,17,0)</f>
        <v>5020.2999999999993</v>
      </c>
      <c r="T1025">
        <f t="shared" si="47"/>
        <v>0</v>
      </c>
    </row>
    <row r="1026" spans="1:20" x14ac:dyDescent="0.2">
      <c r="A1026">
        <v>1025</v>
      </c>
      <c r="B1026">
        <v>9000670</v>
      </c>
      <c r="C1026" t="s">
        <v>1375</v>
      </c>
      <c r="D1026" t="s">
        <v>3907</v>
      </c>
      <c r="E1026">
        <v>4.5</v>
      </c>
      <c r="F1026">
        <v>99.94</v>
      </c>
      <c r="G1026">
        <v>100</v>
      </c>
      <c r="H1026">
        <v>99.981999999999999</v>
      </c>
      <c r="I1026" s="6">
        <v>7407</v>
      </c>
      <c r="N1026">
        <v>7407</v>
      </c>
      <c r="P1026">
        <f t="shared" si="45"/>
        <v>7407</v>
      </c>
      <c r="Q1026">
        <f t="shared" si="46"/>
        <v>0</v>
      </c>
      <c r="S1026">
        <f>VLOOKUP(B:B,'11月奖金'!A:Q,17,0)</f>
        <v>7407</v>
      </c>
      <c r="T1026">
        <f t="shared" si="47"/>
        <v>0</v>
      </c>
    </row>
    <row r="1027" spans="1:20" x14ac:dyDescent="0.2">
      <c r="A1027">
        <v>1026</v>
      </c>
      <c r="B1027">
        <v>9000683</v>
      </c>
      <c r="C1027" t="s">
        <v>1412</v>
      </c>
      <c r="D1027" t="s">
        <v>3627</v>
      </c>
      <c r="E1027">
        <v>2.65</v>
      </c>
      <c r="F1027">
        <v>99.94</v>
      </c>
      <c r="G1027">
        <v>100</v>
      </c>
      <c r="H1027">
        <v>99.981999999999999</v>
      </c>
      <c r="I1027" s="6">
        <v>4361.8999999999996</v>
      </c>
      <c r="N1027">
        <v>4361.8999999999996</v>
      </c>
      <c r="P1027">
        <f t="shared" ref="P1027:P1090" si="48">ROUND(I1027,2)</f>
        <v>4361.8999999999996</v>
      </c>
      <c r="Q1027">
        <f t="shared" ref="Q1027:Q1090" si="49">I1027-P1027</f>
        <v>0</v>
      </c>
      <c r="S1027">
        <f>VLOOKUP(B:B,'11月奖金'!A:Q,17,0)</f>
        <v>4361.8999999999996</v>
      </c>
      <c r="T1027">
        <f t="shared" ref="T1027:T1090" si="50">N1027-S1027</f>
        <v>0</v>
      </c>
    </row>
    <row r="1028" spans="1:20" x14ac:dyDescent="0.2">
      <c r="A1028">
        <v>1027</v>
      </c>
      <c r="B1028">
        <v>9000669</v>
      </c>
      <c r="C1028" t="s">
        <v>1372</v>
      </c>
      <c r="D1028" t="s">
        <v>3176</v>
      </c>
      <c r="E1028">
        <v>3.05</v>
      </c>
      <c r="F1028">
        <v>99.94</v>
      </c>
      <c r="G1028">
        <v>100</v>
      </c>
      <c r="H1028">
        <v>99.981999999999999</v>
      </c>
      <c r="I1028" s="6">
        <v>5020.2999999999993</v>
      </c>
      <c r="N1028">
        <v>5020.3</v>
      </c>
      <c r="P1028">
        <f t="shared" si="48"/>
        <v>5020.3</v>
      </c>
      <c r="Q1028">
        <f t="shared" si="49"/>
        <v>0</v>
      </c>
      <c r="S1028">
        <f>VLOOKUP(B:B,'11月奖金'!A:Q,17,0)</f>
        <v>5020.2999999999993</v>
      </c>
      <c r="T1028">
        <f t="shared" si="50"/>
        <v>0</v>
      </c>
    </row>
    <row r="1029" spans="1:20" x14ac:dyDescent="0.2">
      <c r="A1029">
        <v>1028</v>
      </c>
      <c r="B1029">
        <v>9000668</v>
      </c>
      <c r="C1029" t="s">
        <v>1370</v>
      </c>
      <c r="D1029" t="s">
        <v>3176</v>
      </c>
      <c r="E1029">
        <v>3.05</v>
      </c>
      <c r="F1029">
        <v>99.94</v>
      </c>
      <c r="G1029">
        <v>100</v>
      </c>
      <c r="H1029">
        <v>99.981999999999999</v>
      </c>
      <c r="I1029" s="6">
        <v>5020.2999999999993</v>
      </c>
      <c r="N1029">
        <v>5020.3</v>
      </c>
      <c r="P1029">
        <f t="shared" si="48"/>
        <v>5020.3</v>
      </c>
      <c r="Q1029">
        <f t="shared" si="49"/>
        <v>0</v>
      </c>
      <c r="S1029">
        <f>VLOOKUP(B:B,'11月奖金'!A:Q,17,0)</f>
        <v>5020.2999999999993</v>
      </c>
      <c r="T1029">
        <f t="shared" si="50"/>
        <v>0</v>
      </c>
    </row>
    <row r="1030" spans="1:20" x14ac:dyDescent="0.2">
      <c r="A1030">
        <v>1029</v>
      </c>
      <c r="B1030">
        <v>9000681</v>
      </c>
      <c r="C1030" t="s">
        <v>1407</v>
      </c>
      <c r="D1030" t="s">
        <v>3176</v>
      </c>
      <c r="E1030">
        <v>3.05</v>
      </c>
      <c r="F1030">
        <v>99.94</v>
      </c>
      <c r="G1030">
        <v>100</v>
      </c>
      <c r="H1030">
        <v>99.981999999999999</v>
      </c>
      <c r="I1030" s="6">
        <v>5020.2999999999993</v>
      </c>
      <c r="N1030">
        <v>5020.3</v>
      </c>
      <c r="P1030">
        <f t="shared" si="48"/>
        <v>5020.3</v>
      </c>
      <c r="Q1030">
        <f t="shared" si="49"/>
        <v>0</v>
      </c>
      <c r="S1030">
        <f>VLOOKUP(B:B,'11月奖金'!A:Q,17,0)</f>
        <v>5020.2999999999993</v>
      </c>
      <c r="T1030">
        <f t="shared" si="50"/>
        <v>0</v>
      </c>
    </row>
    <row r="1031" spans="1:20" x14ac:dyDescent="0.2">
      <c r="A1031">
        <v>1030</v>
      </c>
      <c r="B1031">
        <v>9000688</v>
      </c>
      <c r="C1031" t="s">
        <v>1426</v>
      </c>
      <c r="D1031" t="s">
        <v>3218</v>
      </c>
      <c r="E1031">
        <v>2.15</v>
      </c>
      <c r="F1031">
        <v>99.94</v>
      </c>
      <c r="G1031">
        <v>100</v>
      </c>
      <c r="H1031">
        <v>99.981999999999999</v>
      </c>
      <c r="I1031" s="6">
        <v>3538.8999999999996</v>
      </c>
      <c r="K1031">
        <v>2200</v>
      </c>
      <c r="N1031">
        <v>5738.9</v>
      </c>
      <c r="P1031">
        <f t="shared" si="48"/>
        <v>3538.9</v>
      </c>
      <c r="Q1031">
        <f t="shared" si="49"/>
        <v>0</v>
      </c>
      <c r="S1031">
        <f>VLOOKUP(B:B,'11月奖金'!A:Q,17,0)</f>
        <v>5738.9</v>
      </c>
      <c r="T1031">
        <f t="shared" si="50"/>
        <v>0</v>
      </c>
    </row>
    <row r="1032" spans="1:20" x14ac:dyDescent="0.2">
      <c r="A1032">
        <v>1031</v>
      </c>
      <c r="B1032">
        <v>9000676</v>
      </c>
      <c r="C1032" t="s">
        <v>1392</v>
      </c>
      <c r="D1032" t="s">
        <v>3218</v>
      </c>
      <c r="E1032">
        <v>3.05</v>
      </c>
      <c r="F1032">
        <v>99.94</v>
      </c>
      <c r="G1032">
        <v>100</v>
      </c>
      <c r="H1032">
        <v>99.981999999999999</v>
      </c>
      <c r="I1032" s="6">
        <v>5020.2999999999993</v>
      </c>
      <c r="N1032">
        <v>5020.3</v>
      </c>
      <c r="P1032">
        <f t="shared" si="48"/>
        <v>5020.3</v>
      </c>
      <c r="Q1032">
        <f t="shared" si="49"/>
        <v>0</v>
      </c>
      <c r="S1032">
        <f>VLOOKUP(B:B,'11月奖金'!A:Q,17,0)</f>
        <v>5020.2999999999993</v>
      </c>
      <c r="T1032">
        <f t="shared" si="50"/>
        <v>0</v>
      </c>
    </row>
    <row r="1033" spans="1:20" x14ac:dyDescent="0.2">
      <c r="A1033">
        <v>1032</v>
      </c>
      <c r="B1033">
        <v>9000685</v>
      </c>
      <c r="C1033" t="s">
        <v>1418</v>
      </c>
      <c r="D1033" t="s">
        <v>3218</v>
      </c>
      <c r="E1033">
        <v>2.15</v>
      </c>
      <c r="F1033">
        <v>99.94</v>
      </c>
      <c r="G1033">
        <v>100</v>
      </c>
      <c r="H1033">
        <v>99.981999999999999</v>
      </c>
      <c r="I1033" s="6">
        <v>3538.8999999999996</v>
      </c>
      <c r="K1033">
        <v>2200</v>
      </c>
      <c r="N1033">
        <v>5738.9</v>
      </c>
      <c r="P1033">
        <f t="shared" si="48"/>
        <v>3538.9</v>
      </c>
      <c r="Q1033">
        <f t="shared" si="49"/>
        <v>0</v>
      </c>
      <c r="S1033">
        <f>VLOOKUP(B:B,'11月奖金'!A:Q,17,0)</f>
        <v>5738.9</v>
      </c>
      <c r="T1033">
        <f t="shared" si="50"/>
        <v>0</v>
      </c>
    </row>
    <row r="1034" spans="1:20" x14ac:dyDescent="0.2">
      <c r="A1034">
        <v>1033</v>
      </c>
      <c r="B1034">
        <v>9000682</v>
      </c>
      <c r="C1034" t="s">
        <v>1409</v>
      </c>
      <c r="D1034" t="s">
        <v>3218</v>
      </c>
      <c r="E1034">
        <v>2.15</v>
      </c>
      <c r="F1034">
        <v>99.94</v>
      </c>
      <c r="G1034">
        <v>100</v>
      </c>
      <c r="H1034">
        <v>99.981999999999999</v>
      </c>
      <c r="I1034" s="6">
        <v>3539.6</v>
      </c>
      <c r="K1034">
        <v>2200</v>
      </c>
      <c r="N1034">
        <v>5739.6</v>
      </c>
      <c r="P1034">
        <f t="shared" si="48"/>
        <v>3539.6</v>
      </c>
      <c r="Q1034">
        <f t="shared" si="49"/>
        <v>0</v>
      </c>
      <c r="S1034">
        <f>VLOOKUP(B:B,'11月奖金'!A:Q,17,0)</f>
        <v>5739.6</v>
      </c>
      <c r="T1034">
        <f t="shared" si="50"/>
        <v>0</v>
      </c>
    </row>
    <row r="1035" spans="1:20" x14ac:dyDescent="0.2">
      <c r="A1035">
        <v>1034</v>
      </c>
      <c r="B1035">
        <v>9000671</v>
      </c>
      <c r="C1035" t="s">
        <v>1378</v>
      </c>
      <c r="D1035" t="s">
        <v>3218</v>
      </c>
      <c r="E1035">
        <v>2.15</v>
      </c>
      <c r="F1035">
        <v>99.94</v>
      </c>
      <c r="G1035">
        <v>100</v>
      </c>
      <c r="H1035">
        <v>99.981999999999999</v>
      </c>
      <c r="I1035" s="6">
        <v>3538.8999999999996</v>
      </c>
      <c r="N1035">
        <v>3538.9</v>
      </c>
      <c r="P1035">
        <f t="shared" si="48"/>
        <v>3538.9</v>
      </c>
      <c r="Q1035">
        <f t="shared" si="49"/>
        <v>0</v>
      </c>
      <c r="S1035">
        <f>VLOOKUP(B:B,'11月奖金'!A:Q,17,0)</f>
        <v>3538.8999999999996</v>
      </c>
      <c r="T1035">
        <f t="shared" si="50"/>
        <v>0</v>
      </c>
    </row>
    <row r="1036" spans="1:20" x14ac:dyDescent="0.2">
      <c r="A1036">
        <v>1035</v>
      </c>
      <c r="B1036">
        <v>9000675</v>
      </c>
      <c r="C1036" t="s">
        <v>1389</v>
      </c>
      <c r="D1036" t="s">
        <v>3234</v>
      </c>
      <c r="E1036">
        <v>2.15</v>
      </c>
      <c r="F1036">
        <v>99.94</v>
      </c>
      <c r="G1036">
        <v>100</v>
      </c>
      <c r="H1036">
        <v>99.981999999999999</v>
      </c>
      <c r="I1036" s="6">
        <v>3538.8999999999996</v>
      </c>
      <c r="K1036">
        <v>2200</v>
      </c>
      <c r="N1036">
        <v>5738.9</v>
      </c>
      <c r="P1036">
        <f t="shared" si="48"/>
        <v>3538.9</v>
      </c>
      <c r="Q1036">
        <f t="shared" si="49"/>
        <v>0</v>
      </c>
      <c r="S1036">
        <f>VLOOKUP(B:B,'11月奖金'!A:Q,17,0)</f>
        <v>5738.9</v>
      </c>
      <c r="T1036">
        <f t="shared" si="50"/>
        <v>0</v>
      </c>
    </row>
    <row r="1037" spans="1:20" x14ac:dyDescent="0.2">
      <c r="A1037">
        <v>1036</v>
      </c>
      <c r="B1037">
        <v>9000687</v>
      </c>
      <c r="C1037" t="s">
        <v>1424</v>
      </c>
      <c r="D1037" t="s">
        <v>3222</v>
      </c>
      <c r="E1037">
        <v>2.15</v>
      </c>
      <c r="F1037">
        <v>99.94</v>
      </c>
      <c r="G1037">
        <v>100</v>
      </c>
      <c r="H1037">
        <v>99.981999999999999</v>
      </c>
      <c r="I1037" s="6">
        <v>3538.8999999999996</v>
      </c>
      <c r="N1037">
        <v>3538.9</v>
      </c>
      <c r="P1037">
        <f t="shared" si="48"/>
        <v>3538.9</v>
      </c>
      <c r="Q1037">
        <f t="shared" si="49"/>
        <v>0</v>
      </c>
      <c r="S1037">
        <f>VLOOKUP(B:B,'11月奖金'!A:Q,17,0)</f>
        <v>3538.8999999999996</v>
      </c>
      <c r="T1037">
        <f t="shared" si="50"/>
        <v>0</v>
      </c>
    </row>
    <row r="1038" spans="1:20" x14ac:dyDescent="0.2">
      <c r="A1038">
        <v>1037</v>
      </c>
      <c r="B1038">
        <v>9000723</v>
      </c>
      <c r="C1038" t="s">
        <v>1528</v>
      </c>
      <c r="D1038" t="s">
        <v>3612</v>
      </c>
      <c r="E1038">
        <v>4.5</v>
      </c>
      <c r="F1038">
        <v>99.94</v>
      </c>
      <c r="G1038">
        <v>100</v>
      </c>
      <c r="H1038">
        <v>99.981999999999999</v>
      </c>
      <c r="I1038" s="6">
        <v>7407</v>
      </c>
      <c r="L1038">
        <v>72</v>
      </c>
      <c r="N1038">
        <v>7335</v>
      </c>
      <c r="P1038">
        <f t="shared" si="48"/>
        <v>7407</v>
      </c>
      <c r="Q1038">
        <f t="shared" si="49"/>
        <v>0</v>
      </c>
      <c r="S1038">
        <f>VLOOKUP(B:B,'11月奖金'!A:Q,17,0)</f>
        <v>7335</v>
      </c>
      <c r="T1038">
        <f t="shared" si="50"/>
        <v>0</v>
      </c>
    </row>
    <row r="1039" spans="1:20" x14ac:dyDescent="0.2">
      <c r="A1039">
        <v>1038</v>
      </c>
      <c r="B1039">
        <v>9000515</v>
      </c>
      <c r="C1039" t="s">
        <v>2782</v>
      </c>
      <c r="D1039" t="s">
        <v>3217</v>
      </c>
      <c r="E1039">
        <v>4.5</v>
      </c>
      <c r="F1039">
        <v>99.94</v>
      </c>
      <c r="G1039">
        <v>100</v>
      </c>
      <c r="H1039">
        <v>99.981999999999999</v>
      </c>
      <c r="I1039" s="6">
        <v>7407</v>
      </c>
      <c r="N1039">
        <v>7407</v>
      </c>
      <c r="P1039">
        <f t="shared" si="48"/>
        <v>7407</v>
      </c>
      <c r="Q1039">
        <f t="shared" si="49"/>
        <v>0</v>
      </c>
      <c r="S1039">
        <f>VLOOKUP(B:B,'11月奖金'!A:Q,17,0)</f>
        <v>7407</v>
      </c>
      <c r="T1039">
        <f t="shared" si="50"/>
        <v>0</v>
      </c>
    </row>
    <row r="1040" spans="1:20" x14ac:dyDescent="0.2">
      <c r="A1040">
        <v>1039</v>
      </c>
      <c r="B1040">
        <v>9000482</v>
      </c>
      <c r="C1040" t="s">
        <v>843</v>
      </c>
      <c r="D1040" t="s">
        <v>3223</v>
      </c>
      <c r="E1040">
        <v>3.6</v>
      </c>
      <c r="F1040">
        <v>99.94</v>
      </c>
      <c r="G1040">
        <v>100</v>
      </c>
      <c r="H1040">
        <v>99.981999999999999</v>
      </c>
      <c r="I1040" s="6">
        <v>5925.6</v>
      </c>
      <c r="N1040">
        <v>5925.6</v>
      </c>
      <c r="P1040">
        <f t="shared" si="48"/>
        <v>5925.6</v>
      </c>
      <c r="Q1040">
        <f t="shared" si="49"/>
        <v>0</v>
      </c>
      <c r="S1040">
        <f>VLOOKUP(B:B,'11月奖金'!A:Q,17,0)</f>
        <v>5925.6</v>
      </c>
      <c r="T1040">
        <f t="shared" si="50"/>
        <v>0</v>
      </c>
    </row>
    <row r="1041" spans="1:20" x14ac:dyDescent="0.2">
      <c r="A1041">
        <v>1040</v>
      </c>
      <c r="B1041">
        <v>9000530</v>
      </c>
      <c r="C1041" t="s">
        <v>969</v>
      </c>
      <c r="D1041" t="s">
        <v>3223</v>
      </c>
      <c r="E1041">
        <v>3.6</v>
      </c>
      <c r="F1041">
        <v>99.94</v>
      </c>
      <c r="G1041">
        <v>100</v>
      </c>
      <c r="H1041">
        <v>99.981999999999999</v>
      </c>
      <c r="I1041" s="6">
        <v>5925.6</v>
      </c>
      <c r="N1041">
        <v>5925.6</v>
      </c>
      <c r="P1041">
        <f t="shared" si="48"/>
        <v>5925.6</v>
      </c>
      <c r="Q1041">
        <f t="shared" si="49"/>
        <v>0</v>
      </c>
      <c r="S1041">
        <f>VLOOKUP(B:B,'11月奖金'!A:Q,17,0)</f>
        <v>5925.6</v>
      </c>
      <c r="T1041">
        <f t="shared" si="50"/>
        <v>0</v>
      </c>
    </row>
    <row r="1042" spans="1:20" x14ac:dyDescent="0.2">
      <c r="A1042">
        <v>1041</v>
      </c>
      <c r="B1042">
        <v>9000537</v>
      </c>
      <c r="C1042" t="s">
        <v>990</v>
      </c>
      <c r="D1042" t="s">
        <v>3223</v>
      </c>
      <c r="E1042">
        <v>3.6</v>
      </c>
      <c r="F1042">
        <v>99.94</v>
      </c>
      <c r="G1042">
        <v>100</v>
      </c>
      <c r="H1042">
        <v>99.981999999999999</v>
      </c>
      <c r="I1042" s="6">
        <v>5925.6</v>
      </c>
      <c r="N1042">
        <v>5925.6</v>
      </c>
      <c r="P1042">
        <f t="shared" si="48"/>
        <v>5925.6</v>
      </c>
      <c r="Q1042">
        <f t="shared" si="49"/>
        <v>0</v>
      </c>
      <c r="S1042">
        <f>VLOOKUP(B:B,'11月奖金'!A:Q,17,0)</f>
        <v>5925.6</v>
      </c>
      <c r="T1042">
        <f t="shared" si="50"/>
        <v>0</v>
      </c>
    </row>
    <row r="1043" spans="1:20" x14ac:dyDescent="0.2">
      <c r="A1043">
        <v>1042</v>
      </c>
      <c r="B1043">
        <v>9000759</v>
      </c>
      <c r="C1043" t="s">
        <v>1635</v>
      </c>
      <c r="D1043" t="s">
        <v>7713</v>
      </c>
      <c r="E1043">
        <v>1.5</v>
      </c>
      <c r="F1043">
        <v>99.94</v>
      </c>
      <c r="G1043">
        <v>100</v>
      </c>
      <c r="H1043">
        <v>99.981999999999999</v>
      </c>
      <c r="I1043" s="6">
        <v>2469</v>
      </c>
      <c r="N1043">
        <v>2469</v>
      </c>
      <c r="P1043">
        <f t="shared" si="48"/>
        <v>2469</v>
      </c>
      <c r="Q1043">
        <f t="shared" si="49"/>
        <v>0</v>
      </c>
      <c r="S1043">
        <f>VLOOKUP(B:B,'11月奖金'!A:Q,17,0)</f>
        <v>2469</v>
      </c>
      <c r="T1043">
        <f t="shared" si="50"/>
        <v>0</v>
      </c>
    </row>
    <row r="1044" spans="1:20" x14ac:dyDescent="0.2">
      <c r="A1044">
        <v>1043</v>
      </c>
      <c r="B1044">
        <v>9000562</v>
      </c>
      <c r="C1044" t="s">
        <v>1062</v>
      </c>
      <c r="D1044" t="s">
        <v>3218</v>
      </c>
      <c r="E1044">
        <v>2.15</v>
      </c>
      <c r="F1044">
        <v>99.94</v>
      </c>
      <c r="G1044">
        <v>100</v>
      </c>
      <c r="H1044">
        <v>99.981999999999999</v>
      </c>
      <c r="I1044" s="6">
        <v>3538.8999999999996</v>
      </c>
      <c r="N1044">
        <v>3538.9</v>
      </c>
      <c r="P1044">
        <f t="shared" si="48"/>
        <v>3538.9</v>
      </c>
      <c r="Q1044">
        <f t="shared" si="49"/>
        <v>0</v>
      </c>
      <c r="S1044">
        <f>VLOOKUP(B:B,'11月奖金'!A:Q,17,0)</f>
        <v>3538.8999999999996</v>
      </c>
      <c r="T1044">
        <f t="shared" si="50"/>
        <v>0</v>
      </c>
    </row>
    <row r="1045" spans="1:20" x14ac:dyDescent="0.2">
      <c r="A1045">
        <v>1044</v>
      </c>
      <c r="B1045">
        <v>9000481</v>
      </c>
      <c r="C1045" t="s">
        <v>840</v>
      </c>
      <c r="D1045" t="s">
        <v>3907</v>
      </c>
      <c r="E1045">
        <v>4.5</v>
      </c>
      <c r="F1045">
        <v>99.94</v>
      </c>
      <c r="G1045">
        <v>100</v>
      </c>
      <c r="H1045">
        <v>99.981999999999999</v>
      </c>
      <c r="I1045" s="6">
        <v>7407</v>
      </c>
      <c r="N1045">
        <v>7407</v>
      </c>
      <c r="P1045">
        <f t="shared" si="48"/>
        <v>7407</v>
      </c>
      <c r="Q1045">
        <f t="shared" si="49"/>
        <v>0</v>
      </c>
      <c r="S1045">
        <f>VLOOKUP(B:B,'11月奖金'!A:Q,17,0)</f>
        <v>7407</v>
      </c>
      <c r="T1045">
        <f t="shared" si="50"/>
        <v>0</v>
      </c>
    </row>
    <row r="1046" spans="1:20" x14ac:dyDescent="0.2">
      <c r="A1046">
        <v>1045</v>
      </c>
      <c r="B1046">
        <v>9000479</v>
      </c>
      <c r="C1046" t="s">
        <v>834</v>
      </c>
      <c r="D1046" t="s">
        <v>3223</v>
      </c>
      <c r="E1046">
        <v>3.6</v>
      </c>
      <c r="F1046">
        <v>99.94</v>
      </c>
      <c r="G1046">
        <v>100</v>
      </c>
      <c r="H1046">
        <v>99.981999999999999</v>
      </c>
      <c r="I1046" s="6">
        <v>5925.6</v>
      </c>
      <c r="N1046">
        <v>5925.6</v>
      </c>
      <c r="P1046">
        <f t="shared" si="48"/>
        <v>5925.6</v>
      </c>
      <c r="Q1046">
        <f t="shared" si="49"/>
        <v>0</v>
      </c>
      <c r="S1046">
        <f>VLOOKUP(B:B,'11月奖金'!A:Q,17,0)</f>
        <v>5925.6</v>
      </c>
      <c r="T1046">
        <f t="shared" si="50"/>
        <v>0</v>
      </c>
    </row>
    <row r="1047" spans="1:20" x14ac:dyDescent="0.2">
      <c r="A1047">
        <v>1046</v>
      </c>
      <c r="B1047">
        <v>9001225</v>
      </c>
      <c r="C1047" t="s">
        <v>7610</v>
      </c>
      <c r="D1047" t="s">
        <v>7713</v>
      </c>
      <c r="E1047">
        <v>1.5</v>
      </c>
      <c r="F1047">
        <v>99.94</v>
      </c>
      <c r="G1047">
        <v>100</v>
      </c>
      <c r="H1047">
        <v>99.981999999999999</v>
      </c>
      <c r="I1047" s="6">
        <v>2469</v>
      </c>
      <c r="K1047">
        <v>2200</v>
      </c>
      <c r="N1047">
        <v>4669</v>
      </c>
      <c r="P1047">
        <f t="shared" si="48"/>
        <v>2469</v>
      </c>
      <c r="Q1047">
        <f t="shared" si="49"/>
        <v>0</v>
      </c>
      <c r="S1047">
        <f>VLOOKUP(B:B,'11月奖金'!A:Q,17,0)</f>
        <v>4669</v>
      </c>
      <c r="T1047">
        <f t="shared" si="50"/>
        <v>0</v>
      </c>
    </row>
    <row r="1048" spans="1:20" x14ac:dyDescent="0.2">
      <c r="A1048">
        <v>1047</v>
      </c>
      <c r="B1048">
        <v>9001232</v>
      </c>
      <c r="C1048" t="s">
        <v>7782</v>
      </c>
      <c r="D1048" t="s">
        <v>3222</v>
      </c>
      <c r="E1048">
        <v>2.15</v>
      </c>
      <c r="F1048">
        <v>99.94</v>
      </c>
      <c r="G1048">
        <v>100</v>
      </c>
      <c r="H1048">
        <v>99.981999999999999</v>
      </c>
      <c r="I1048" s="6">
        <v>3538.8999999999996</v>
      </c>
      <c r="N1048">
        <v>3538.9</v>
      </c>
      <c r="P1048">
        <f t="shared" si="48"/>
        <v>3538.9</v>
      </c>
      <c r="Q1048">
        <f t="shared" si="49"/>
        <v>0</v>
      </c>
      <c r="S1048">
        <f>VLOOKUP(B:B,'11月奖金'!A:Q,17,0)</f>
        <v>3538.8999999999996</v>
      </c>
      <c r="T1048">
        <f t="shared" si="50"/>
        <v>0</v>
      </c>
    </row>
    <row r="1049" spans="1:20" x14ac:dyDescent="0.2">
      <c r="A1049">
        <v>1048</v>
      </c>
      <c r="B1049">
        <v>9001234</v>
      </c>
      <c r="C1049" t="s">
        <v>7785</v>
      </c>
      <c r="D1049" t="s">
        <v>3222</v>
      </c>
      <c r="E1049">
        <v>2.15</v>
      </c>
      <c r="F1049">
        <v>99.94</v>
      </c>
      <c r="G1049">
        <v>100</v>
      </c>
      <c r="H1049">
        <v>99.981999999999999</v>
      </c>
      <c r="I1049" s="6">
        <v>3538.8999999999996</v>
      </c>
      <c r="N1049">
        <v>3538.9</v>
      </c>
      <c r="P1049">
        <f t="shared" si="48"/>
        <v>3538.9</v>
      </c>
      <c r="Q1049">
        <f t="shared" si="49"/>
        <v>0</v>
      </c>
      <c r="S1049">
        <f>VLOOKUP(B:B,'11月奖金'!A:Q,17,0)</f>
        <v>3538.8999999999996</v>
      </c>
      <c r="T1049">
        <f t="shared" si="50"/>
        <v>0</v>
      </c>
    </row>
    <row r="1050" spans="1:20" x14ac:dyDescent="0.2">
      <c r="A1050">
        <v>1049</v>
      </c>
      <c r="B1050">
        <v>9001236</v>
      </c>
      <c r="C1050" t="s">
        <v>7788</v>
      </c>
      <c r="D1050" t="s">
        <v>3222</v>
      </c>
      <c r="E1050">
        <v>2.15</v>
      </c>
      <c r="F1050">
        <v>99.94</v>
      </c>
      <c r="G1050">
        <v>100</v>
      </c>
      <c r="H1050">
        <v>99.981999999999999</v>
      </c>
      <c r="I1050" s="6">
        <v>3538.8999999999996</v>
      </c>
      <c r="N1050">
        <v>3538.9</v>
      </c>
      <c r="P1050">
        <f t="shared" si="48"/>
        <v>3538.9</v>
      </c>
      <c r="Q1050">
        <f t="shared" si="49"/>
        <v>0</v>
      </c>
      <c r="S1050">
        <f>VLOOKUP(B:B,'11月奖金'!A:Q,17,0)</f>
        <v>3538.8999999999996</v>
      </c>
      <c r="T1050">
        <f t="shared" si="50"/>
        <v>0</v>
      </c>
    </row>
    <row r="1051" spans="1:20" x14ac:dyDescent="0.2">
      <c r="A1051">
        <v>1050</v>
      </c>
      <c r="B1051">
        <v>9001237</v>
      </c>
      <c r="C1051" t="s">
        <v>7791</v>
      </c>
      <c r="D1051" t="s">
        <v>3222</v>
      </c>
      <c r="E1051">
        <v>2.15</v>
      </c>
      <c r="F1051">
        <v>99.94</v>
      </c>
      <c r="G1051">
        <v>100</v>
      </c>
      <c r="H1051">
        <v>99.981999999999999</v>
      </c>
      <c r="I1051" s="6">
        <v>3538.8999999999996</v>
      </c>
      <c r="N1051">
        <v>3538.9</v>
      </c>
      <c r="P1051">
        <f t="shared" si="48"/>
        <v>3538.9</v>
      </c>
      <c r="Q1051">
        <f t="shared" si="49"/>
        <v>0</v>
      </c>
      <c r="S1051">
        <f>VLOOKUP(B:B,'11月奖金'!A:Q,17,0)</f>
        <v>3538.8999999999996</v>
      </c>
      <c r="T1051">
        <f t="shared" si="50"/>
        <v>0</v>
      </c>
    </row>
    <row r="1052" spans="1:20" x14ac:dyDescent="0.2">
      <c r="A1052">
        <v>1051</v>
      </c>
      <c r="B1052">
        <v>9001240</v>
      </c>
      <c r="C1052" t="s">
        <v>7794</v>
      </c>
      <c r="D1052" t="s">
        <v>3222</v>
      </c>
      <c r="E1052">
        <v>2.15</v>
      </c>
      <c r="F1052">
        <v>99.94</v>
      </c>
      <c r="G1052">
        <v>100</v>
      </c>
      <c r="H1052">
        <v>99.981999999999999</v>
      </c>
      <c r="I1052" s="6">
        <v>3538.8999999999996</v>
      </c>
      <c r="N1052">
        <v>3538.9</v>
      </c>
      <c r="P1052">
        <f t="shared" si="48"/>
        <v>3538.9</v>
      </c>
      <c r="Q1052">
        <f t="shared" si="49"/>
        <v>0</v>
      </c>
      <c r="S1052">
        <f>VLOOKUP(B:B,'11月奖金'!A:Q,17,0)</f>
        <v>3538.8999999999996</v>
      </c>
      <c r="T1052">
        <f t="shared" si="50"/>
        <v>0</v>
      </c>
    </row>
    <row r="1053" spans="1:20" x14ac:dyDescent="0.2">
      <c r="A1053">
        <v>1052</v>
      </c>
      <c r="B1053">
        <v>9001273</v>
      </c>
      <c r="C1053" t="s">
        <v>8425</v>
      </c>
      <c r="D1053" t="s">
        <v>3218</v>
      </c>
      <c r="E1053">
        <v>2.15</v>
      </c>
      <c r="F1053">
        <v>99.94</v>
      </c>
      <c r="G1053">
        <v>100</v>
      </c>
      <c r="H1053">
        <v>99.981999999999999</v>
      </c>
      <c r="I1053" s="6">
        <v>3538.8999999999996</v>
      </c>
      <c r="K1053">
        <v>2200</v>
      </c>
      <c r="N1053">
        <v>5738.9</v>
      </c>
      <c r="P1053">
        <f t="shared" si="48"/>
        <v>3538.9</v>
      </c>
      <c r="Q1053">
        <f t="shared" si="49"/>
        <v>0</v>
      </c>
      <c r="S1053">
        <f>VLOOKUP(B:B,'11月奖金'!A:Q,17,0)</f>
        <v>5738.9</v>
      </c>
      <c r="T1053">
        <f t="shared" si="50"/>
        <v>0</v>
      </c>
    </row>
    <row r="1054" spans="1:20" x14ac:dyDescent="0.2">
      <c r="A1054">
        <v>1053</v>
      </c>
      <c r="B1054">
        <v>9001284</v>
      </c>
      <c r="C1054" t="s">
        <v>8313</v>
      </c>
      <c r="D1054" t="s">
        <v>3716</v>
      </c>
      <c r="E1054">
        <v>3.6</v>
      </c>
      <c r="F1054">
        <v>99.94</v>
      </c>
      <c r="G1054">
        <v>100</v>
      </c>
      <c r="H1054">
        <v>99.981999999999999</v>
      </c>
      <c r="I1054" s="6">
        <v>5925.6</v>
      </c>
      <c r="N1054">
        <v>5925.6</v>
      </c>
      <c r="P1054">
        <f t="shared" si="48"/>
        <v>5925.6</v>
      </c>
      <c r="Q1054">
        <f t="shared" si="49"/>
        <v>0</v>
      </c>
      <c r="S1054">
        <f>VLOOKUP(B:B,'11月奖金'!A:Q,17,0)</f>
        <v>5925.6</v>
      </c>
      <c r="T1054">
        <f t="shared" si="50"/>
        <v>0</v>
      </c>
    </row>
    <row r="1055" spans="1:20" x14ac:dyDescent="0.2">
      <c r="A1055">
        <v>1054</v>
      </c>
      <c r="B1055">
        <v>9001285</v>
      </c>
      <c r="C1055" t="s">
        <v>8317</v>
      </c>
      <c r="D1055" t="s">
        <v>3222</v>
      </c>
      <c r="E1055">
        <v>2.15</v>
      </c>
      <c r="F1055">
        <v>99.94</v>
      </c>
      <c r="G1055">
        <v>100</v>
      </c>
      <c r="H1055">
        <v>99.981999999999999</v>
      </c>
      <c r="I1055" s="6">
        <v>3538.8999999999996</v>
      </c>
      <c r="N1055">
        <v>3538.9</v>
      </c>
      <c r="P1055">
        <f t="shared" si="48"/>
        <v>3538.9</v>
      </c>
      <c r="Q1055">
        <f t="shared" si="49"/>
        <v>0</v>
      </c>
      <c r="S1055">
        <f>VLOOKUP(B:B,'11月奖金'!A:Q,17,0)</f>
        <v>3538.8999999999996</v>
      </c>
      <c r="T1055">
        <f t="shared" si="50"/>
        <v>0</v>
      </c>
    </row>
    <row r="1056" spans="1:20" x14ac:dyDescent="0.2">
      <c r="A1056">
        <v>1055</v>
      </c>
      <c r="B1056">
        <v>9001286</v>
      </c>
      <c r="C1056" t="s">
        <v>8320</v>
      </c>
      <c r="D1056" t="s">
        <v>3716</v>
      </c>
      <c r="E1056">
        <v>3.6</v>
      </c>
      <c r="F1056">
        <v>99.94</v>
      </c>
      <c r="G1056">
        <v>100</v>
      </c>
      <c r="H1056">
        <v>99.981999999999999</v>
      </c>
      <c r="I1056" s="6">
        <v>5925.6</v>
      </c>
      <c r="N1056">
        <v>5925.6</v>
      </c>
      <c r="P1056">
        <f t="shared" si="48"/>
        <v>5925.6</v>
      </c>
      <c r="Q1056">
        <f t="shared" si="49"/>
        <v>0</v>
      </c>
      <c r="S1056">
        <f>VLOOKUP(B:B,'11月奖金'!A:Q,17,0)</f>
        <v>5925.6</v>
      </c>
      <c r="T1056">
        <f t="shared" si="50"/>
        <v>0</v>
      </c>
    </row>
    <row r="1057" spans="1:20" x14ac:dyDescent="0.2">
      <c r="A1057">
        <v>1056</v>
      </c>
      <c r="B1057">
        <v>9001287</v>
      </c>
      <c r="C1057" t="s">
        <v>8323</v>
      </c>
      <c r="D1057" t="s">
        <v>3716</v>
      </c>
      <c r="E1057">
        <v>3.6</v>
      </c>
      <c r="F1057">
        <v>99.94</v>
      </c>
      <c r="G1057">
        <v>100</v>
      </c>
      <c r="H1057">
        <v>99.981999999999999</v>
      </c>
      <c r="I1057" s="6">
        <v>5925.6</v>
      </c>
      <c r="N1057">
        <v>5925.6</v>
      </c>
      <c r="P1057">
        <f t="shared" si="48"/>
        <v>5925.6</v>
      </c>
      <c r="Q1057">
        <f t="shared" si="49"/>
        <v>0</v>
      </c>
      <c r="S1057">
        <f>VLOOKUP(B:B,'11月奖金'!A:Q,17,0)</f>
        <v>5925.6</v>
      </c>
      <c r="T1057">
        <f t="shared" si="50"/>
        <v>0</v>
      </c>
    </row>
    <row r="1058" spans="1:20" x14ac:dyDescent="0.2">
      <c r="A1058">
        <v>1057</v>
      </c>
      <c r="B1058">
        <v>9001289</v>
      </c>
      <c r="C1058" t="s">
        <v>2114</v>
      </c>
      <c r="D1058" t="s">
        <v>3612</v>
      </c>
      <c r="E1058">
        <v>4.5</v>
      </c>
      <c r="F1058">
        <v>99.94</v>
      </c>
      <c r="G1058">
        <v>100</v>
      </c>
      <c r="H1058">
        <v>99.981999999999999</v>
      </c>
      <c r="I1058" s="6">
        <v>7407</v>
      </c>
      <c r="N1058">
        <v>7407</v>
      </c>
      <c r="P1058">
        <f t="shared" si="48"/>
        <v>7407</v>
      </c>
      <c r="Q1058">
        <f t="shared" si="49"/>
        <v>0</v>
      </c>
      <c r="S1058">
        <f>VLOOKUP(B:B,'11月奖金'!A:Q,17,0)</f>
        <v>7407</v>
      </c>
      <c r="T1058">
        <f t="shared" si="50"/>
        <v>0</v>
      </c>
    </row>
    <row r="1059" spans="1:20" x14ac:dyDescent="0.2">
      <c r="A1059">
        <v>1058</v>
      </c>
      <c r="B1059">
        <v>9001290</v>
      </c>
      <c r="C1059" t="s">
        <v>8333</v>
      </c>
      <c r="D1059" t="s">
        <v>3627</v>
      </c>
      <c r="E1059">
        <v>3.05</v>
      </c>
      <c r="F1059">
        <v>99.94</v>
      </c>
      <c r="G1059">
        <v>100</v>
      </c>
      <c r="H1059">
        <v>99.981999999999999</v>
      </c>
      <c r="I1059" s="6">
        <v>5020.2999999999993</v>
      </c>
      <c r="N1059">
        <v>5020.3</v>
      </c>
      <c r="P1059">
        <f t="shared" si="48"/>
        <v>5020.3</v>
      </c>
      <c r="Q1059">
        <f t="shared" si="49"/>
        <v>0</v>
      </c>
      <c r="S1059">
        <f>VLOOKUP(B:B,'11月奖金'!A:Q,17,0)</f>
        <v>5020.2999999999993</v>
      </c>
      <c r="T1059">
        <f t="shared" si="50"/>
        <v>0</v>
      </c>
    </row>
    <row r="1060" spans="1:20" x14ac:dyDescent="0.2">
      <c r="A1060">
        <v>1059</v>
      </c>
      <c r="B1060">
        <v>9001291</v>
      </c>
      <c r="C1060" t="s">
        <v>8339</v>
      </c>
      <c r="D1060" t="s">
        <v>9155</v>
      </c>
      <c r="E1060">
        <v>3.6</v>
      </c>
      <c r="F1060">
        <v>99.94</v>
      </c>
      <c r="G1060">
        <v>100</v>
      </c>
      <c r="H1060">
        <v>99.981999999999999</v>
      </c>
      <c r="I1060" s="6">
        <v>5925.6</v>
      </c>
      <c r="N1060">
        <v>5925.6</v>
      </c>
      <c r="P1060">
        <f t="shared" si="48"/>
        <v>5925.6</v>
      </c>
      <c r="Q1060">
        <f t="shared" si="49"/>
        <v>0</v>
      </c>
      <c r="S1060">
        <f>VLOOKUP(B:B,'11月奖金'!A:Q,17,0)</f>
        <v>5925.6</v>
      </c>
      <c r="T1060">
        <f t="shared" si="50"/>
        <v>0</v>
      </c>
    </row>
    <row r="1061" spans="1:20" x14ac:dyDescent="0.2">
      <c r="A1061">
        <v>1060</v>
      </c>
      <c r="B1061">
        <v>9001292</v>
      </c>
      <c r="C1061" t="s">
        <v>8342</v>
      </c>
      <c r="D1061" t="s">
        <v>3176</v>
      </c>
      <c r="E1061">
        <v>3.05</v>
      </c>
      <c r="F1061">
        <v>99.94</v>
      </c>
      <c r="G1061">
        <v>100</v>
      </c>
      <c r="H1061">
        <v>99.981999999999999</v>
      </c>
      <c r="I1061" s="6">
        <v>5020.2999999999993</v>
      </c>
      <c r="N1061">
        <v>5020.3</v>
      </c>
      <c r="P1061">
        <f t="shared" si="48"/>
        <v>5020.3</v>
      </c>
      <c r="Q1061">
        <f t="shared" si="49"/>
        <v>0</v>
      </c>
      <c r="S1061">
        <f>VLOOKUP(B:B,'11月奖金'!A:Q,17,0)</f>
        <v>5020.2999999999993</v>
      </c>
      <c r="T1061">
        <f t="shared" si="50"/>
        <v>0</v>
      </c>
    </row>
    <row r="1062" spans="1:20" x14ac:dyDescent="0.2">
      <c r="A1062">
        <v>1061</v>
      </c>
      <c r="B1062">
        <v>9001293</v>
      </c>
      <c r="C1062" t="s">
        <v>8345</v>
      </c>
      <c r="D1062" t="s">
        <v>9155</v>
      </c>
      <c r="E1062">
        <v>3.6</v>
      </c>
      <c r="F1062">
        <v>99.94</v>
      </c>
      <c r="G1062">
        <v>100</v>
      </c>
      <c r="H1062">
        <v>99.981999999999999</v>
      </c>
      <c r="I1062" s="6">
        <v>5925.6</v>
      </c>
      <c r="N1062">
        <v>5925.6</v>
      </c>
      <c r="P1062">
        <f t="shared" si="48"/>
        <v>5925.6</v>
      </c>
      <c r="Q1062">
        <f t="shared" si="49"/>
        <v>0</v>
      </c>
      <c r="S1062">
        <f>VLOOKUP(B:B,'11月奖金'!A:Q,17,0)</f>
        <v>5925.6</v>
      </c>
      <c r="T1062">
        <f t="shared" si="50"/>
        <v>0</v>
      </c>
    </row>
    <row r="1063" spans="1:20" x14ac:dyDescent="0.2">
      <c r="A1063">
        <v>1062</v>
      </c>
      <c r="B1063">
        <v>9001294</v>
      </c>
      <c r="C1063" t="s">
        <v>8349</v>
      </c>
      <c r="D1063" t="s">
        <v>3176</v>
      </c>
      <c r="E1063">
        <v>3.05</v>
      </c>
      <c r="F1063">
        <v>99.94</v>
      </c>
      <c r="G1063">
        <v>100</v>
      </c>
      <c r="H1063">
        <v>99.981999999999999</v>
      </c>
      <c r="I1063" s="6">
        <v>5020.2999999999993</v>
      </c>
      <c r="N1063">
        <v>5020.3</v>
      </c>
      <c r="P1063">
        <f t="shared" si="48"/>
        <v>5020.3</v>
      </c>
      <c r="Q1063">
        <f t="shared" si="49"/>
        <v>0</v>
      </c>
      <c r="S1063">
        <f>VLOOKUP(B:B,'11月奖金'!A:Q,17,0)</f>
        <v>5020.2999999999993</v>
      </c>
      <c r="T1063">
        <f t="shared" si="50"/>
        <v>0</v>
      </c>
    </row>
    <row r="1064" spans="1:20" x14ac:dyDescent="0.2">
      <c r="A1064">
        <v>1063</v>
      </c>
      <c r="B1064">
        <v>9001295</v>
      </c>
      <c r="C1064" t="s">
        <v>8353</v>
      </c>
      <c r="D1064" t="s">
        <v>3218</v>
      </c>
      <c r="E1064">
        <v>2.15</v>
      </c>
      <c r="F1064">
        <v>99.94</v>
      </c>
      <c r="G1064">
        <v>100</v>
      </c>
      <c r="H1064">
        <v>99.981999999999999</v>
      </c>
      <c r="I1064" s="6">
        <v>3538.8999999999996</v>
      </c>
      <c r="K1064">
        <v>2200</v>
      </c>
      <c r="N1064">
        <v>5738.9</v>
      </c>
      <c r="P1064">
        <f t="shared" si="48"/>
        <v>3538.9</v>
      </c>
      <c r="Q1064">
        <f t="shared" si="49"/>
        <v>0</v>
      </c>
      <c r="S1064">
        <f>VLOOKUP(B:B,'11月奖金'!A:Q,17,0)</f>
        <v>5738.9</v>
      </c>
      <c r="T1064">
        <f t="shared" si="50"/>
        <v>0</v>
      </c>
    </row>
    <row r="1065" spans="1:20" x14ac:dyDescent="0.2">
      <c r="A1065">
        <v>1064</v>
      </c>
      <c r="B1065">
        <v>9001296</v>
      </c>
      <c r="C1065" t="s">
        <v>8357</v>
      </c>
      <c r="D1065" t="s">
        <v>3627</v>
      </c>
      <c r="E1065">
        <v>2.65</v>
      </c>
      <c r="F1065">
        <v>99.94</v>
      </c>
      <c r="G1065">
        <v>100</v>
      </c>
      <c r="H1065">
        <v>99.981999999999999</v>
      </c>
      <c r="I1065" s="6">
        <v>4361.8999999999996</v>
      </c>
      <c r="N1065">
        <v>4361.8999999999996</v>
      </c>
      <c r="P1065">
        <f t="shared" si="48"/>
        <v>4361.8999999999996</v>
      </c>
      <c r="Q1065">
        <f t="shared" si="49"/>
        <v>0</v>
      </c>
      <c r="S1065">
        <f>VLOOKUP(B:B,'11月奖金'!A:Q,17,0)</f>
        <v>4361.8999999999996</v>
      </c>
      <c r="T1065">
        <f t="shared" si="50"/>
        <v>0</v>
      </c>
    </row>
    <row r="1066" spans="1:20" x14ac:dyDescent="0.2">
      <c r="A1066">
        <v>1065</v>
      </c>
      <c r="B1066">
        <v>9001297</v>
      </c>
      <c r="C1066" t="s">
        <v>8361</v>
      </c>
      <c r="D1066" t="s">
        <v>9156</v>
      </c>
      <c r="E1066">
        <v>1.8</v>
      </c>
      <c r="F1066">
        <v>99.94</v>
      </c>
      <c r="G1066">
        <v>100</v>
      </c>
      <c r="H1066">
        <v>99.981999999999999</v>
      </c>
      <c r="I1066" s="6">
        <v>2962.8</v>
      </c>
      <c r="K1066">
        <v>500</v>
      </c>
      <c r="N1066">
        <v>3462.8</v>
      </c>
      <c r="P1066">
        <f t="shared" si="48"/>
        <v>2962.8</v>
      </c>
      <c r="Q1066">
        <f t="shared" si="49"/>
        <v>0</v>
      </c>
      <c r="S1066">
        <f>VLOOKUP(B:B,'11月奖金'!A:Q,17,0)</f>
        <v>3462.8</v>
      </c>
      <c r="T1066">
        <f t="shared" si="50"/>
        <v>0</v>
      </c>
    </row>
    <row r="1067" spans="1:20" x14ac:dyDescent="0.2">
      <c r="A1067">
        <v>1066</v>
      </c>
      <c r="B1067">
        <v>9001298</v>
      </c>
      <c r="C1067" t="s">
        <v>8366</v>
      </c>
      <c r="D1067" t="s">
        <v>5952</v>
      </c>
      <c r="E1067">
        <v>1.5</v>
      </c>
      <c r="F1067">
        <v>99.94</v>
      </c>
      <c r="G1067">
        <v>100</v>
      </c>
      <c r="H1067">
        <v>99.981999999999999</v>
      </c>
      <c r="I1067" s="6">
        <v>1646</v>
      </c>
      <c r="N1067">
        <v>1646</v>
      </c>
      <c r="P1067">
        <f t="shared" si="48"/>
        <v>1646</v>
      </c>
      <c r="Q1067">
        <f t="shared" si="49"/>
        <v>0</v>
      </c>
      <c r="S1067">
        <f>VLOOKUP(B:B,'11月奖金'!A:Q,17,0)</f>
        <v>1646</v>
      </c>
      <c r="T1067">
        <f t="shared" si="50"/>
        <v>0</v>
      </c>
    </row>
    <row r="1068" spans="1:20" x14ac:dyDescent="0.2">
      <c r="A1068">
        <v>1067</v>
      </c>
      <c r="B1068">
        <v>9001299</v>
      </c>
      <c r="C1068" t="s">
        <v>8369</v>
      </c>
      <c r="D1068" t="s">
        <v>5952</v>
      </c>
      <c r="E1068">
        <v>1.5</v>
      </c>
      <c r="F1068">
        <v>99.94</v>
      </c>
      <c r="G1068">
        <v>100</v>
      </c>
      <c r="H1068">
        <v>99.981999999999999</v>
      </c>
      <c r="I1068" s="6">
        <v>1646</v>
      </c>
      <c r="N1068">
        <v>1646</v>
      </c>
      <c r="P1068">
        <f t="shared" si="48"/>
        <v>1646</v>
      </c>
      <c r="Q1068">
        <f t="shared" si="49"/>
        <v>0</v>
      </c>
      <c r="S1068">
        <f>VLOOKUP(B:B,'11月奖金'!A:Q,17,0)</f>
        <v>1646</v>
      </c>
      <c r="T1068">
        <f t="shared" si="50"/>
        <v>0</v>
      </c>
    </row>
    <row r="1069" spans="1:20" x14ac:dyDescent="0.2">
      <c r="A1069">
        <v>1068</v>
      </c>
      <c r="B1069">
        <v>9001300</v>
      </c>
      <c r="C1069" t="s">
        <v>8373</v>
      </c>
      <c r="D1069" t="s">
        <v>6555</v>
      </c>
      <c r="E1069">
        <v>1.5</v>
      </c>
      <c r="F1069">
        <v>99.94</v>
      </c>
      <c r="G1069">
        <v>100</v>
      </c>
      <c r="H1069">
        <v>99.981999999999999</v>
      </c>
      <c r="I1069" s="6">
        <v>2469</v>
      </c>
      <c r="N1069">
        <v>2469</v>
      </c>
      <c r="P1069">
        <f t="shared" si="48"/>
        <v>2469</v>
      </c>
      <c r="Q1069">
        <f t="shared" si="49"/>
        <v>0</v>
      </c>
      <c r="S1069">
        <f>VLOOKUP(B:B,'11月奖金'!A:Q,17,0)</f>
        <v>2469</v>
      </c>
      <c r="T1069">
        <f t="shared" si="50"/>
        <v>0</v>
      </c>
    </row>
    <row r="1070" spans="1:20" x14ac:dyDescent="0.2">
      <c r="A1070">
        <v>1069</v>
      </c>
      <c r="B1070">
        <v>9001321</v>
      </c>
      <c r="C1070" t="s">
        <v>8379</v>
      </c>
      <c r="D1070" t="s">
        <v>3218</v>
      </c>
      <c r="E1070">
        <v>2.15</v>
      </c>
      <c r="F1070">
        <v>99.94</v>
      </c>
      <c r="G1070">
        <v>100</v>
      </c>
      <c r="H1070">
        <v>99.981999999999999</v>
      </c>
      <c r="I1070" s="6">
        <v>3538.8999999999996</v>
      </c>
      <c r="K1070">
        <v>2200</v>
      </c>
      <c r="N1070">
        <v>5738.9</v>
      </c>
      <c r="P1070">
        <f t="shared" si="48"/>
        <v>3538.9</v>
      </c>
      <c r="Q1070">
        <f t="shared" si="49"/>
        <v>0</v>
      </c>
      <c r="S1070">
        <f>VLOOKUP(B:B,'11月奖金'!A:Q,17,0)</f>
        <v>5738.9</v>
      </c>
      <c r="T1070">
        <f t="shared" si="50"/>
        <v>0</v>
      </c>
    </row>
    <row r="1071" spans="1:20" x14ac:dyDescent="0.2">
      <c r="A1071">
        <v>1070</v>
      </c>
      <c r="B1071">
        <v>9001324</v>
      </c>
      <c r="C1071" t="s">
        <v>8384</v>
      </c>
      <c r="D1071" t="s">
        <v>3176</v>
      </c>
      <c r="E1071">
        <v>3.05</v>
      </c>
      <c r="F1071">
        <v>99.94</v>
      </c>
      <c r="G1071">
        <v>100</v>
      </c>
      <c r="H1071">
        <v>99.981999999999999</v>
      </c>
      <c r="I1071" s="6">
        <v>5020.2999999999993</v>
      </c>
      <c r="N1071">
        <v>5020.3</v>
      </c>
      <c r="P1071">
        <f t="shared" si="48"/>
        <v>5020.3</v>
      </c>
      <c r="Q1071">
        <f t="shared" si="49"/>
        <v>0</v>
      </c>
      <c r="S1071">
        <f>VLOOKUP(B:B,'11月奖金'!A:Q,17,0)</f>
        <v>5020.2999999999993</v>
      </c>
      <c r="T1071">
        <f t="shared" si="50"/>
        <v>0</v>
      </c>
    </row>
    <row r="1072" spans="1:20" x14ac:dyDescent="0.2">
      <c r="A1072">
        <v>1071</v>
      </c>
      <c r="B1072">
        <v>9001334</v>
      </c>
      <c r="C1072" t="s">
        <v>8386</v>
      </c>
      <c r="D1072" t="s">
        <v>3218</v>
      </c>
      <c r="E1072">
        <v>2.15</v>
      </c>
      <c r="F1072">
        <v>99.94</v>
      </c>
      <c r="G1072">
        <v>100</v>
      </c>
      <c r="H1072">
        <v>99.981999999999999</v>
      </c>
      <c r="I1072" s="6">
        <v>3538.8999999999996</v>
      </c>
      <c r="N1072">
        <v>3538.9</v>
      </c>
      <c r="P1072">
        <f t="shared" si="48"/>
        <v>3538.9</v>
      </c>
      <c r="Q1072">
        <f t="shared" si="49"/>
        <v>0</v>
      </c>
      <c r="S1072">
        <f>VLOOKUP(B:B,'11月奖金'!A:Q,17,0)</f>
        <v>3538.8999999999996</v>
      </c>
      <c r="T1072">
        <f t="shared" si="50"/>
        <v>0</v>
      </c>
    </row>
    <row r="1073" spans="1:20" x14ac:dyDescent="0.2">
      <c r="A1073">
        <v>1072</v>
      </c>
      <c r="B1073">
        <v>9001339</v>
      </c>
      <c r="C1073" t="s">
        <v>8389</v>
      </c>
      <c r="D1073" t="s">
        <v>3218</v>
      </c>
      <c r="E1073">
        <v>2.15</v>
      </c>
      <c r="F1073">
        <v>99.94</v>
      </c>
      <c r="G1073">
        <v>100</v>
      </c>
      <c r="H1073">
        <v>99.981999999999999</v>
      </c>
      <c r="I1073" s="6">
        <v>3538.8999999999996</v>
      </c>
      <c r="N1073">
        <v>3538.9</v>
      </c>
      <c r="P1073">
        <f t="shared" si="48"/>
        <v>3538.9</v>
      </c>
      <c r="Q1073">
        <f t="shared" si="49"/>
        <v>0</v>
      </c>
      <c r="S1073">
        <f>VLOOKUP(B:B,'11月奖金'!A:Q,17,0)</f>
        <v>3538.8999999999996</v>
      </c>
      <c r="T1073">
        <f t="shared" si="50"/>
        <v>0</v>
      </c>
    </row>
    <row r="1074" spans="1:20" x14ac:dyDescent="0.2">
      <c r="A1074">
        <v>1073</v>
      </c>
      <c r="B1074">
        <v>9001340</v>
      </c>
      <c r="C1074" t="s">
        <v>8392</v>
      </c>
      <c r="D1074" t="s">
        <v>3218</v>
      </c>
      <c r="E1074">
        <v>2.15</v>
      </c>
      <c r="F1074">
        <v>99.94</v>
      </c>
      <c r="G1074">
        <v>100</v>
      </c>
      <c r="H1074">
        <v>99.981999999999999</v>
      </c>
      <c r="I1074" s="6">
        <v>3538.8999999999996</v>
      </c>
      <c r="N1074">
        <v>3538.9</v>
      </c>
      <c r="P1074">
        <f t="shared" si="48"/>
        <v>3538.9</v>
      </c>
      <c r="Q1074">
        <f t="shared" si="49"/>
        <v>0</v>
      </c>
      <c r="S1074">
        <f>VLOOKUP(B:B,'11月奖金'!A:Q,17,0)</f>
        <v>3538.8999999999996</v>
      </c>
      <c r="T1074">
        <f t="shared" si="50"/>
        <v>0</v>
      </c>
    </row>
    <row r="1075" spans="1:20" x14ac:dyDescent="0.2">
      <c r="A1075">
        <v>1074</v>
      </c>
      <c r="B1075">
        <v>9001341</v>
      </c>
      <c r="C1075" t="s">
        <v>8396</v>
      </c>
      <c r="D1075" t="s">
        <v>3218</v>
      </c>
      <c r="E1075">
        <v>2.15</v>
      </c>
      <c r="F1075">
        <v>99.94</v>
      </c>
      <c r="G1075">
        <v>100</v>
      </c>
      <c r="H1075">
        <v>99.981999999999999</v>
      </c>
      <c r="I1075" s="6">
        <v>3538.8999999999996</v>
      </c>
      <c r="N1075">
        <v>3538.9</v>
      </c>
      <c r="P1075">
        <f t="shared" si="48"/>
        <v>3538.9</v>
      </c>
      <c r="Q1075">
        <f t="shared" si="49"/>
        <v>0</v>
      </c>
      <c r="S1075">
        <f>VLOOKUP(B:B,'11月奖金'!A:Q,17,0)</f>
        <v>3538.8999999999996</v>
      </c>
      <c r="T1075">
        <f t="shared" si="50"/>
        <v>0</v>
      </c>
    </row>
    <row r="1076" spans="1:20" x14ac:dyDescent="0.2">
      <c r="A1076">
        <v>1075</v>
      </c>
      <c r="B1076">
        <v>9001343</v>
      </c>
      <c r="C1076" t="s">
        <v>8398</v>
      </c>
      <c r="D1076" t="s">
        <v>3222</v>
      </c>
      <c r="E1076">
        <v>1.65</v>
      </c>
      <c r="F1076">
        <v>99.94</v>
      </c>
      <c r="G1076">
        <v>100</v>
      </c>
      <c r="H1076">
        <v>99.981999999999999</v>
      </c>
      <c r="I1076" s="6">
        <v>2715.8999999999996</v>
      </c>
      <c r="N1076">
        <v>2715.9</v>
      </c>
      <c r="P1076">
        <f t="shared" si="48"/>
        <v>2715.9</v>
      </c>
      <c r="Q1076">
        <f t="shared" si="49"/>
        <v>0</v>
      </c>
      <c r="S1076">
        <f>VLOOKUP(B:B,'11月奖金'!A:Q,17,0)</f>
        <v>2715.8999999999996</v>
      </c>
      <c r="T1076">
        <f t="shared" si="50"/>
        <v>0</v>
      </c>
    </row>
    <row r="1077" spans="1:20" x14ac:dyDescent="0.2">
      <c r="A1077">
        <v>1076</v>
      </c>
      <c r="B1077">
        <v>9001351</v>
      </c>
      <c r="C1077" t="s">
        <v>8403</v>
      </c>
      <c r="D1077" t="s">
        <v>9157</v>
      </c>
      <c r="E1077">
        <v>1.5</v>
      </c>
      <c r="F1077">
        <v>99.94</v>
      </c>
      <c r="G1077">
        <v>100</v>
      </c>
      <c r="H1077">
        <v>99.981999999999999</v>
      </c>
      <c r="I1077" s="6">
        <v>2469</v>
      </c>
      <c r="N1077">
        <v>2469</v>
      </c>
      <c r="P1077">
        <f t="shared" si="48"/>
        <v>2469</v>
      </c>
      <c r="Q1077">
        <f t="shared" si="49"/>
        <v>0</v>
      </c>
      <c r="S1077">
        <f>VLOOKUP(B:B,'11月奖金'!A:Q,17,0)</f>
        <v>2469</v>
      </c>
      <c r="T1077">
        <f t="shared" si="50"/>
        <v>0</v>
      </c>
    </row>
    <row r="1078" spans="1:20" x14ac:dyDescent="0.2">
      <c r="A1078">
        <v>1077</v>
      </c>
      <c r="B1078">
        <v>9001357</v>
      </c>
      <c r="C1078" t="s">
        <v>8409</v>
      </c>
      <c r="D1078" t="s">
        <v>6786</v>
      </c>
      <c r="E1078">
        <v>1.5</v>
      </c>
      <c r="F1078">
        <v>99.94</v>
      </c>
      <c r="G1078">
        <v>100</v>
      </c>
      <c r="H1078">
        <v>99.981999999999999</v>
      </c>
      <c r="I1078" s="6">
        <v>2469</v>
      </c>
      <c r="N1078">
        <v>2469</v>
      </c>
      <c r="P1078">
        <f t="shared" si="48"/>
        <v>2469</v>
      </c>
      <c r="Q1078">
        <f t="shared" si="49"/>
        <v>0</v>
      </c>
      <c r="S1078">
        <f>VLOOKUP(B:B,'11月奖金'!A:Q,17,0)</f>
        <v>2469</v>
      </c>
      <c r="T1078">
        <f t="shared" si="50"/>
        <v>0</v>
      </c>
    </row>
    <row r="1079" spans="1:20" x14ac:dyDescent="0.2">
      <c r="A1079">
        <v>1078</v>
      </c>
      <c r="B1079">
        <v>9001361</v>
      </c>
      <c r="C1079" t="s">
        <v>8413</v>
      </c>
      <c r="D1079" t="s">
        <v>8414</v>
      </c>
      <c r="E1079">
        <v>1.5</v>
      </c>
      <c r="F1079">
        <v>99.94</v>
      </c>
      <c r="G1079">
        <v>100</v>
      </c>
      <c r="H1079">
        <v>99.981999999999999</v>
      </c>
      <c r="I1079" s="6">
        <v>2469</v>
      </c>
      <c r="N1079">
        <v>2469</v>
      </c>
      <c r="P1079">
        <f t="shared" si="48"/>
        <v>2469</v>
      </c>
      <c r="Q1079">
        <f t="shared" si="49"/>
        <v>0</v>
      </c>
      <c r="S1079">
        <f>VLOOKUP(B:B,'11月奖金'!A:Q,17,0)</f>
        <v>2469</v>
      </c>
      <c r="T1079">
        <f t="shared" si="50"/>
        <v>0</v>
      </c>
    </row>
    <row r="1080" spans="1:20" x14ac:dyDescent="0.2">
      <c r="A1080">
        <v>1079</v>
      </c>
      <c r="B1080">
        <v>9001365</v>
      </c>
      <c r="C1080" t="s">
        <v>2300</v>
      </c>
      <c r="D1080" t="s">
        <v>8419</v>
      </c>
      <c r="E1080">
        <v>1.5</v>
      </c>
      <c r="F1080">
        <v>99.94</v>
      </c>
      <c r="G1080">
        <v>100</v>
      </c>
      <c r="H1080">
        <v>99.981999999999999</v>
      </c>
      <c r="I1080" s="6">
        <v>2469</v>
      </c>
      <c r="N1080">
        <v>2469</v>
      </c>
      <c r="P1080">
        <f t="shared" si="48"/>
        <v>2469</v>
      </c>
      <c r="Q1080">
        <f t="shared" si="49"/>
        <v>0</v>
      </c>
      <c r="S1080">
        <f>VLOOKUP(B:B,'11月奖金'!A:Q,17,0)</f>
        <v>2469</v>
      </c>
      <c r="T1080">
        <f t="shared" si="50"/>
        <v>0</v>
      </c>
    </row>
    <row r="1081" spans="1:20" x14ac:dyDescent="0.2">
      <c r="A1081">
        <v>1080</v>
      </c>
      <c r="B1081">
        <v>9001302</v>
      </c>
      <c r="C1081" t="s">
        <v>7201</v>
      </c>
      <c r="D1081" t="s">
        <v>9158</v>
      </c>
      <c r="E1081">
        <v>3.6</v>
      </c>
      <c r="F1081">
        <v>99.94</v>
      </c>
      <c r="G1081">
        <v>100</v>
      </c>
      <c r="H1081">
        <v>99.981999999999999</v>
      </c>
      <c r="I1081" s="6">
        <v>5925.6</v>
      </c>
      <c r="N1081">
        <v>5925.6</v>
      </c>
      <c r="P1081">
        <f t="shared" si="48"/>
        <v>5925.6</v>
      </c>
      <c r="Q1081">
        <f t="shared" si="49"/>
        <v>0</v>
      </c>
      <c r="S1081">
        <f>VLOOKUP(B:B,'11月奖金'!A:Q,17,0)</f>
        <v>5925.6</v>
      </c>
      <c r="T1081">
        <f t="shared" si="50"/>
        <v>0</v>
      </c>
    </row>
    <row r="1082" spans="1:20" x14ac:dyDescent="0.2">
      <c r="A1082">
        <v>1081</v>
      </c>
      <c r="B1082">
        <v>9001407</v>
      </c>
      <c r="C1082" t="s">
        <v>9069</v>
      </c>
      <c r="D1082" t="s">
        <v>3222</v>
      </c>
      <c r="E1082">
        <v>1</v>
      </c>
      <c r="F1082">
        <v>99.94</v>
      </c>
      <c r="G1082">
        <v>100</v>
      </c>
      <c r="H1082">
        <v>99.981999999999999</v>
      </c>
      <c r="I1082" s="6">
        <v>1646</v>
      </c>
      <c r="N1082">
        <v>1646</v>
      </c>
      <c r="P1082">
        <f t="shared" si="48"/>
        <v>1646</v>
      </c>
      <c r="Q1082">
        <f t="shared" si="49"/>
        <v>0</v>
      </c>
      <c r="S1082">
        <f>VLOOKUP(B:B,'11月奖金'!A:Q,17,0)</f>
        <v>1646</v>
      </c>
      <c r="T1082">
        <f t="shared" si="50"/>
        <v>0</v>
      </c>
    </row>
    <row r="1083" spans="1:20" x14ac:dyDescent="0.2">
      <c r="A1083">
        <v>1082</v>
      </c>
      <c r="B1083">
        <v>9001408</v>
      </c>
      <c r="C1083" t="s">
        <v>9072</v>
      </c>
      <c r="D1083" t="s">
        <v>3222</v>
      </c>
      <c r="E1083">
        <v>1</v>
      </c>
      <c r="F1083">
        <v>99.94</v>
      </c>
      <c r="G1083">
        <v>100</v>
      </c>
      <c r="H1083">
        <v>99.981999999999999</v>
      </c>
      <c r="I1083" s="6">
        <v>1646</v>
      </c>
      <c r="N1083">
        <v>1646</v>
      </c>
      <c r="P1083">
        <f t="shared" si="48"/>
        <v>1646</v>
      </c>
      <c r="Q1083">
        <f t="shared" si="49"/>
        <v>0</v>
      </c>
      <c r="S1083">
        <f>VLOOKUP(B:B,'11月奖金'!A:Q,17,0)</f>
        <v>1646</v>
      </c>
      <c r="T1083">
        <f t="shared" si="50"/>
        <v>0</v>
      </c>
    </row>
    <row r="1084" spans="1:20" x14ac:dyDescent="0.2">
      <c r="A1084">
        <v>1083</v>
      </c>
      <c r="B1084">
        <v>9001409</v>
      </c>
      <c r="C1084" t="s">
        <v>9076</v>
      </c>
      <c r="D1084" t="s">
        <v>3222</v>
      </c>
      <c r="E1084">
        <v>1</v>
      </c>
      <c r="F1084">
        <v>99.94</v>
      </c>
      <c r="G1084">
        <v>100</v>
      </c>
      <c r="H1084">
        <v>99.981999999999999</v>
      </c>
      <c r="I1084" s="6">
        <v>1646</v>
      </c>
      <c r="N1084">
        <v>1646</v>
      </c>
      <c r="P1084">
        <f t="shared" si="48"/>
        <v>1646</v>
      </c>
      <c r="Q1084">
        <f t="shared" si="49"/>
        <v>0</v>
      </c>
      <c r="S1084">
        <f>VLOOKUP(B:B,'11月奖金'!A:Q,17,0)</f>
        <v>1646</v>
      </c>
      <c r="T1084">
        <f t="shared" si="50"/>
        <v>0</v>
      </c>
    </row>
    <row r="1085" spans="1:20" x14ac:dyDescent="0.2">
      <c r="A1085">
        <v>1084</v>
      </c>
      <c r="B1085">
        <v>9001410</v>
      </c>
      <c r="C1085" t="s">
        <v>9079</v>
      </c>
      <c r="D1085" t="s">
        <v>3222</v>
      </c>
      <c r="E1085">
        <v>1</v>
      </c>
      <c r="F1085">
        <v>99.94</v>
      </c>
      <c r="G1085">
        <v>100</v>
      </c>
      <c r="H1085">
        <v>99.981999999999999</v>
      </c>
      <c r="I1085" s="6">
        <v>1646</v>
      </c>
      <c r="N1085">
        <v>1646</v>
      </c>
      <c r="P1085">
        <f t="shared" si="48"/>
        <v>1646</v>
      </c>
      <c r="Q1085">
        <f t="shared" si="49"/>
        <v>0</v>
      </c>
      <c r="S1085">
        <f>VLOOKUP(B:B,'11月奖金'!A:Q,17,0)</f>
        <v>1646</v>
      </c>
      <c r="T1085">
        <f t="shared" si="50"/>
        <v>0</v>
      </c>
    </row>
    <row r="1086" spans="1:20" x14ac:dyDescent="0.2">
      <c r="A1086">
        <v>1085</v>
      </c>
      <c r="B1086">
        <v>9001411</v>
      </c>
      <c r="C1086" t="s">
        <v>9082</v>
      </c>
      <c r="D1086" t="s">
        <v>3222</v>
      </c>
      <c r="E1086">
        <v>1</v>
      </c>
      <c r="F1086">
        <v>99.94</v>
      </c>
      <c r="G1086">
        <v>100</v>
      </c>
      <c r="H1086">
        <v>99.981999999999999</v>
      </c>
      <c r="I1086" s="6">
        <v>1646</v>
      </c>
      <c r="N1086">
        <v>1646</v>
      </c>
      <c r="P1086">
        <f t="shared" si="48"/>
        <v>1646</v>
      </c>
      <c r="Q1086">
        <f t="shared" si="49"/>
        <v>0</v>
      </c>
      <c r="S1086">
        <f>VLOOKUP(B:B,'11月奖金'!A:Q,17,0)</f>
        <v>1646</v>
      </c>
      <c r="T1086">
        <f t="shared" si="50"/>
        <v>0</v>
      </c>
    </row>
    <row r="1087" spans="1:20" x14ac:dyDescent="0.2">
      <c r="A1087">
        <v>1086</v>
      </c>
      <c r="B1087">
        <v>9001412</v>
      </c>
      <c r="C1087" t="s">
        <v>1731</v>
      </c>
      <c r="D1087" t="s">
        <v>3222</v>
      </c>
      <c r="E1087">
        <v>1</v>
      </c>
      <c r="F1087">
        <v>99.94</v>
      </c>
      <c r="G1087">
        <v>100</v>
      </c>
      <c r="H1087">
        <v>99.981999999999999</v>
      </c>
      <c r="I1087" s="6">
        <v>1646</v>
      </c>
      <c r="N1087">
        <v>1646</v>
      </c>
      <c r="P1087">
        <f t="shared" si="48"/>
        <v>1646</v>
      </c>
      <c r="Q1087">
        <f t="shared" si="49"/>
        <v>0</v>
      </c>
      <c r="S1087">
        <f>VLOOKUP(B:B,'11月奖金'!A:Q,17,0)</f>
        <v>1646</v>
      </c>
      <c r="T1087">
        <f t="shared" si="50"/>
        <v>0</v>
      </c>
    </row>
    <row r="1088" spans="1:20" x14ac:dyDescent="0.2">
      <c r="A1088">
        <v>1087</v>
      </c>
      <c r="B1088">
        <v>9001413</v>
      </c>
      <c r="C1088" t="s">
        <v>9086</v>
      </c>
      <c r="D1088" t="s">
        <v>3222</v>
      </c>
      <c r="E1088">
        <v>1</v>
      </c>
      <c r="F1088">
        <v>99.94</v>
      </c>
      <c r="G1088">
        <v>100</v>
      </c>
      <c r="H1088">
        <v>99.981999999999999</v>
      </c>
      <c r="I1088" s="6">
        <v>1646</v>
      </c>
      <c r="N1088">
        <v>1646</v>
      </c>
      <c r="P1088">
        <f t="shared" si="48"/>
        <v>1646</v>
      </c>
      <c r="Q1088">
        <f t="shared" si="49"/>
        <v>0</v>
      </c>
      <c r="S1088">
        <f>VLOOKUP(B:B,'11月奖金'!A:Q,17,0)</f>
        <v>1646</v>
      </c>
      <c r="T1088">
        <f t="shared" si="50"/>
        <v>0</v>
      </c>
    </row>
    <row r="1089" spans="1:20" x14ac:dyDescent="0.2">
      <c r="A1089">
        <v>1088</v>
      </c>
      <c r="B1089">
        <v>9000111</v>
      </c>
      <c r="C1089" t="s">
        <v>72</v>
      </c>
      <c r="D1089" t="s">
        <v>3167</v>
      </c>
      <c r="I1089" s="6">
        <v>9061.65</v>
      </c>
      <c r="N1089">
        <v>9061.65</v>
      </c>
      <c r="P1089">
        <f t="shared" si="48"/>
        <v>9061.65</v>
      </c>
      <c r="Q1089">
        <f t="shared" si="49"/>
        <v>0</v>
      </c>
      <c r="S1089">
        <f>VLOOKUP(B:B,'11月奖金'!A:Q,17,0)</f>
        <v>9061.65</v>
      </c>
      <c r="T1089">
        <f t="shared" si="50"/>
        <v>0</v>
      </c>
    </row>
    <row r="1090" spans="1:20" x14ac:dyDescent="0.2">
      <c r="A1090">
        <v>1089</v>
      </c>
      <c r="B1090">
        <v>9000215</v>
      </c>
      <c r="C1090" t="s">
        <v>354</v>
      </c>
      <c r="D1090" t="s">
        <v>3167</v>
      </c>
      <c r="I1090" s="6">
        <v>9063.2800000000007</v>
      </c>
      <c r="N1090">
        <v>9063.2800000000007</v>
      </c>
      <c r="P1090">
        <f t="shared" si="48"/>
        <v>9063.2800000000007</v>
      </c>
      <c r="Q1090">
        <f t="shared" si="49"/>
        <v>0</v>
      </c>
      <c r="S1090">
        <f>VLOOKUP(B:B,'11月奖金'!A:Q,17,0)</f>
        <v>9063.2800000000007</v>
      </c>
      <c r="T1090">
        <f t="shared" si="50"/>
        <v>0</v>
      </c>
    </row>
    <row r="1091" spans="1:20" x14ac:dyDescent="0.2">
      <c r="A1091">
        <v>1090</v>
      </c>
      <c r="B1091">
        <v>9000551</v>
      </c>
      <c r="C1091" t="s">
        <v>1031</v>
      </c>
      <c r="D1091" t="s">
        <v>3169</v>
      </c>
      <c r="F1091">
        <v>100</v>
      </c>
      <c r="G1091">
        <v>100</v>
      </c>
      <c r="H1091">
        <v>100</v>
      </c>
      <c r="I1091" s="6">
        <v>7253</v>
      </c>
      <c r="N1091">
        <v>7253</v>
      </c>
      <c r="P1091">
        <f t="shared" ref="P1091:P1154" si="51">ROUND(I1091,2)</f>
        <v>7253</v>
      </c>
      <c r="Q1091">
        <f t="shared" ref="Q1091:Q1154" si="52">I1091-P1091</f>
        <v>0</v>
      </c>
      <c r="S1091">
        <f>VLOOKUP(B:B,'11月奖金'!A:Q,17,0)</f>
        <v>7253</v>
      </c>
      <c r="T1091">
        <f t="shared" ref="T1091:T1154" si="53">N1091-S1091</f>
        <v>0</v>
      </c>
    </row>
    <row r="1092" spans="1:20" x14ac:dyDescent="0.2">
      <c r="A1092">
        <v>1091</v>
      </c>
      <c r="B1092">
        <v>9000214</v>
      </c>
      <c r="C1092" t="s">
        <v>351</v>
      </c>
      <c r="D1092" t="s">
        <v>3219</v>
      </c>
      <c r="E1092">
        <v>3.6</v>
      </c>
      <c r="F1092">
        <v>100</v>
      </c>
      <c r="G1092">
        <v>100</v>
      </c>
      <c r="H1092">
        <v>100</v>
      </c>
      <c r="I1092" s="6">
        <v>6116.33</v>
      </c>
      <c r="N1092">
        <v>6116.33</v>
      </c>
      <c r="P1092">
        <f t="shared" si="51"/>
        <v>6116.33</v>
      </c>
      <c r="Q1092">
        <f t="shared" si="52"/>
        <v>0</v>
      </c>
      <c r="S1092">
        <f>VLOOKUP(B:B,'11月奖金'!A:Q,17,0)</f>
        <v>6116.33</v>
      </c>
      <c r="T1092">
        <f t="shared" si="53"/>
        <v>0</v>
      </c>
    </row>
    <row r="1093" spans="1:20" x14ac:dyDescent="0.2">
      <c r="A1093">
        <v>1092</v>
      </c>
      <c r="B1093">
        <v>9000224</v>
      </c>
      <c r="C1093" t="s">
        <v>2518</v>
      </c>
      <c r="D1093" t="s">
        <v>3219</v>
      </c>
      <c r="E1093">
        <v>3.6</v>
      </c>
      <c r="F1093">
        <v>100</v>
      </c>
      <c r="G1093">
        <v>100</v>
      </c>
      <c r="H1093">
        <v>100</v>
      </c>
      <c r="I1093" s="6">
        <v>6116.33</v>
      </c>
      <c r="N1093">
        <v>6116.33</v>
      </c>
      <c r="P1093">
        <f t="shared" si="51"/>
        <v>6116.33</v>
      </c>
      <c r="Q1093">
        <f t="shared" si="52"/>
        <v>0</v>
      </c>
      <c r="S1093">
        <f>VLOOKUP(B:B,'11月奖金'!A:Q,17,0)</f>
        <v>6116.33</v>
      </c>
      <c r="T1093">
        <f t="shared" si="53"/>
        <v>0</v>
      </c>
    </row>
    <row r="1094" spans="1:20" x14ac:dyDescent="0.2">
      <c r="A1094">
        <v>1093</v>
      </c>
      <c r="B1094">
        <v>9000226</v>
      </c>
      <c r="C1094" t="s">
        <v>372</v>
      </c>
      <c r="D1094" t="s">
        <v>3176</v>
      </c>
      <c r="E1094">
        <v>3.05</v>
      </c>
      <c r="F1094">
        <v>100</v>
      </c>
      <c r="G1094">
        <v>100</v>
      </c>
      <c r="H1094">
        <v>100</v>
      </c>
      <c r="I1094" s="6">
        <v>5181.8900000000003</v>
      </c>
      <c r="N1094">
        <v>5181.8900000000003</v>
      </c>
      <c r="P1094">
        <f t="shared" si="51"/>
        <v>5181.8900000000003</v>
      </c>
      <c r="Q1094">
        <f t="shared" si="52"/>
        <v>0</v>
      </c>
      <c r="S1094">
        <f>VLOOKUP(B:B,'11月奖金'!A:Q,17,0)</f>
        <v>5181.8900000000003</v>
      </c>
      <c r="T1094">
        <f t="shared" si="53"/>
        <v>0</v>
      </c>
    </row>
    <row r="1095" spans="1:20" x14ac:dyDescent="0.2">
      <c r="A1095">
        <v>1094</v>
      </c>
      <c r="B1095">
        <v>9000227</v>
      </c>
      <c r="C1095" t="s">
        <v>375</v>
      </c>
      <c r="D1095" t="s">
        <v>3176</v>
      </c>
      <c r="E1095">
        <v>3.05</v>
      </c>
      <c r="F1095">
        <v>100</v>
      </c>
      <c r="G1095">
        <v>100</v>
      </c>
      <c r="H1095">
        <v>100</v>
      </c>
      <c r="I1095" s="6">
        <v>5181.8900000000003</v>
      </c>
      <c r="N1095">
        <v>5181.8900000000003</v>
      </c>
      <c r="P1095">
        <f t="shared" si="51"/>
        <v>5181.8900000000003</v>
      </c>
      <c r="Q1095">
        <f t="shared" si="52"/>
        <v>0</v>
      </c>
      <c r="S1095">
        <f>VLOOKUP(B:B,'11月奖金'!A:Q,17,0)</f>
        <v>5181.8900000000003</v>
      </c>
      <c r="T1095">
        <f t="shared" si="53"/>
        <v>0</v>
      </c>
    </row>
    <row r="1096" spans="1:20" x14ac:dyDescent="0.2">
      <c r="A1096">
        <v>1095</v>
      </c>
      <c r="B1096">
        <v>9000228</v>
      </c>
      <c r="C1096" t="s">
        <v>378</v>
      </c>
      <c r="D1096" t="s">
        <v>3176</v>
      </c>
      <c r="E1096">
        <v>3.05</v>
      </c>
      <c r="F1096">
        <v>100</v>
      </c>
      <c r="G1096">
        <v>100</v>
      </c>
      <c r="H1096">
        <v>100</v>
      </c>
      <c r="I1096" s="6">
        <v>5181.8900000000003</v>
      </c>
      <c r="N1096">
        <v>5181.8900000000003</v>
      </c>
      <c r="P1096">
        <f t="shared" si="51"/>
        <v>5181.8900000000003</v>
      </c>
      <c r="Q1096">
        <f t="shared" si="52"/>
        <v>0</v>
      </c>
      <c r="S1096">
        <f>VLOOKUP(B:B,'11月奖金'!A:Q,17,0)</f>
        <v>5181.8900000000003</v>
      </c>
      <c r="T1096">
        <f t="shared" si="53"/>
        <v>0</v>
      </c>
    </row>
    <row r="1097" spans="1:20" x14ac:dyDescent="0.2">
      <c r="A1097">
        <v>1096</v>
      </c>
      <c r="B1097">
        <v>9000232</v>
      </c>
      <c r="C1097" t="s">
        <v>390</v>
      </c>
      <c r="D1097" t="s">
        <v>3220</v>
      </c>
      <c r="E1097">
        <v>3.6</v>
      </c>
      <c r="F1097">
        <v>100</v>
      </c>
      <c r="G1097">
        <v>100</v>
      </c>
      <c r="H1097">
        <v>100</v>
      </c>
      <c r="I1097" s="6">
        <v>6116.33</v>
      </c>
      <c r="N1097">
        <v>6116.33</v>
      </c>
      <c r="P1097">
        <f t="shared" si="51"/>
        <v>6116.33</v>
      </c>
      <c r="Q1097">
        <f t="shared" si="52"/>
        <v>0</v>
      </c>
      <c r="S1097">
        <f>VLOOKUP(B:B,'11月奖金'!A:Q,17,0)</f>
        <v>6116.33</v>
      </c>
      <c r="T1097">
        <f t="shared" si="53"/>
        <v>0</v>
      </c>
    </row>
    <row r="1098" spans="1:20" x14ac:dyDescent="0.2">
      <c r="A1098">
        <v>1097</v>
      </c>
      <c r="B1098">
        <v>9000234</v>
      </c>
      <c r="C1098" t="s">
        <v>393</v>
      </c>
      <c r="D1098" t="s">
        <v>3217</v>
      </c>
      <c r="E1098">
        <v>4.5</v>
      </c>
      <c r="F1098">
        <v>100</v>
      </c>
      <c r="G1098">
        <v>100</v>
      </c>
      <c r="H1098">
        <v>100</v>
      </c>
      <c r="I1098" s="6">
        <v>7645.41</v>
      </c>
      <c r="N1098">
        <v>7645.41</v>
      </c>
      <c r="P1098">
        <f t="shared" si="51"/>
        <v>7645.41</v>
      </c>
      <c r="Q1098">
        <f t="shared" si="52"/>
        <v>0</v>
      </c>
      <c r="S1098">
        <f>VLOOKUP(B:B,'11月奖金'!A:Q,17,0)</f>
        <v>7645.41</v>
      </c>
      <c r="T1098">
        <f t="shared" si="53"/>
        <v>0</v>
      </c>
    </row>
    <row r="1099" spans="1:20" x14ac:dyDescent="0.2">
      <c r="A1099">
        <v>1098</v>
      </c>
      <c r="B1099">
        <v>9000235</v>
      </c>
      <c r="C1099" t="s">
        <v>396</v>
      </c>
      <c r="D1099" t="s">
        <v>3220</v>
      </c>
      <c r="E1099">
        <v>3.6</v>
      </c>
      <c r="F1099">
        <v>100</v>
      </c>
      <c r="G1099">
        <v>100</v>
      </c>
      <c r="H1099">
        <v>100</v>
      </c>
      <c r="I1099" s="6">
        <v>6116.33</v>
      </c>
      <c r="N1099">
        <v>6116.33</v>
      </c>
      <c r="P1099">
        <f t="shared" si="51"/>
        <v>6116.33</v>
      </c>
      <c r="Q1099">
        <f t="shared" si="52"/>
        <v>0</v>
      </c>
      <c r="S1099">
        <f>VLOOKUP(B:B,'11月奖金'!A:Q,17,0)</f>
        <v>6116.33</v>
      </c>
      <c r="T1099">
        <f t="shared" si="53"/>
        <v>0</v>
      </c>
    </row>
    <row r="1100" spans="1:20" x14ac:dyDescent="0.2">
      <c r="A1100">
        <v>1099</v>
      </c>
      <c r="B1100">
        <v>9000236</v>
      </c>
      <c r="C1100" t="s">
        <v>399</v>
      </c>
      <c r="D1100" t="s">
        <v>3220</v>
      </c>
      <c r="E1100">
        <v>3.6</v>
      </c>
      <c r="F1100">
        <v>100</v>
      </c>
      <c r="G1100">
        <v>100</v>
      </c>
      <c r="H1100">
        <v>100</v>
      </c>
      <c r="I1100" s="6">
        <v>6116.33</v>
      </c>
      <c r="K1100">
        <v>500</v>
      </c>
      <c r="N1100">
        <v>6616.33</v>
      </c>
      <c r="P1100">
        <f t="shared" si="51"/>
        <v>6116.33</v>
      </c>
      <c r="Q1100">
        <f t="shared" si="52"/>
        <v>0</v>
      </c>
      <c r="S1100">
        <f>VLOOKUP(B:B,'11月奖金'!A:Q,17,0)</f>
        <v>6616.33</v>
      </c>
      <c r="T1100">
        <f t="shared" si="53"/>
        <v>0</v>
      </c>
    </row>
    <row r="1101" spans="1:20" x14ac:dyDescent="0.2">
      <c r="A1101">
        <v>1100</v>
      </c>
      <c r="B1101">
        <v>9000237</v>
      </c>
      <c r="C1101" t="s">
        <v>2507</v>
      </c>
      <c r="D1101" t="s">
        <v>3220</v>
      </c>
      <c r="E1101">
        <v>3.6</v>
      </c>
      <c r="F1101">
        <v>100</v>
      </c>
      <c r="G1101">
        <v>100</v>
      </c>
      <c r="H1101">
        <v>100</v>
      </c>
      <c r="I1101" s="6">
        <v>6116.33</v>
      </c>
      <c r="N1101">
        <v>6116.33</v>
      </c>
      <c r="P1101">
        <f t="shared" si="51"/>
        <v>6116.33</v>
      </c>
      <c r="Q1101">
        <f t="shared" si="52"/>
        <v>0</v>
      </c>
      <c r="S1101">
        <f>VLOOKUP(B:B,'11月奖金'!A:Q,17,0)</f>
        <v>6116.33</v>
      </c>
      <c r="T1101">
        <f t="shared" si="53"/>
        <v>0</v>
      </c>
    </row>
    <row r="1102" spans="1:20" x14ac:dyDescent="0.2">
      <c r="A1102">
        <v>1101</v>
      </c>
      <c r="B1102">
        <v>9000238</v>
      </c>
      <c r="C1102" t="s">
        <v>2505</v>
      </c>
      <c r="D1102" t="s">
        <v>3220</v>
      </c>
      <c r="E1102">
        <v>3.6</v>
      </c>
      <c r="F1102">
        <v>100</v>
      </c>
      <c r="G1102">
        <v>100</v>
      </c>
      <c r="H1102">
        <v>100</v>
      </c>
      <c r="I1102" s="6">
        <v>6116.33</v>
      </c>
      <c r="K1102">
        <v>500</v>
      </c>
      <c r="N1102">
        <v>6616.33</v>
      </c>
      <c r="P1102">
        <f t="shared" si="51"/>
        <v>6116.33</v>
      </c>
      <c r="Q1102">
        <f t="shared" si="52"/>
        <v>0</v>
      </c>
      <c r="S1102">
        <f>VLOOKUP(B:B,'11月奖金'!A:Q,17,0)</f>
        <v>6616.33</v>
      </c>
      <c r="T1102">
        <f t="shared" si="53"/>
        <v>0</v>
      </c>
    </row>
    <row r="1103" spans="1:20" x14ac:dyDescent="0.2">
      <c r="A1103">
        <v>1102</v>
      </c>
      <c r="B1103">
        <v>9000239</v>
      </c>
      <c r="C1103" t="s">
        <v>2510</v>
      </c>
      <c r="D1103" t="s">
        <v>3223</v>
      </c>
      <c r="E1103">
        <v>3.6</v>
      </c>
      <c r="F1103">
        <v>100</v>
      </c>
      <c r="G1103">
        <v>100</v>
      </c>
      <c r="H1103">
        <v>100</v>
      </c>
      <c r="I1103" s="6">
        <v>6116.33</v>
      </c>
      <c r="N1103">
        <v>6116.33</v>
      </c>
      <c r="P1103">
        <f t="shared" si="51"/>
        <v>6116.33</v>
      </c>
      <c r="Q1103">
        <f t="shared" si="52"/>
        <v>0</v>
      </c>
      <c r="S1103">
        <f>VLOOKUP(B:B,'11月奖金'!A:Q,17,0)</f>
        <v>6116.33</v>
      </c>
      <c r="T1103">
        <f t="shared" si="53"/>
        <v>0</v>
      </c>
    </row>
    <row r="1104" spans="1:20" x14ac:dyDescent="0.2">
      <c r="A1104">
        <v>1103</v>
      </c>
      <c r="B1104">
        <v>9000240</v>
      </c>
      <c r="C1104" t="s">
        <v>2513</v>
      </c>
      <c r="D1104" t="s">
        <v>3223</v>
      </c>
      <c r="E1104">
        <v>3.6</v>
      </c>
      <c r="F1104">
        <v>100</v>
      </c>
      <c r="G1104">
        <v>100</v>
      </c>
      <c r="H1104">
        <v>100</v>
      </c>
      <c r="I1104" s="6">
        <v>6116.33</v>
      </c>
      <c r="N1104">
        <v>6116.33</v>
      </c>
      <c r="P1104">
        <f t="shared" si="51"/>
        <v>6116.33</v>
      </c>
      <c r="Q1104">
        <f t="shared" si="52"/>
        <v>0</v>
      </c>
      <c r="S1104">
        <f>VLOOKUP(B:B,'11月奖金'!A:Q,17,0)</f>
        <v>6116.33</v>
      </c>
      <c r="T1104">
        <f t="shared" si="53"/>
        <v>0</v>
      </c>
    </row>
    <row r="1105" spans="1:20" x14ac:dyDescent="0.2">
      <c r="A1105">
        <v>1104</v>
      </c>
      <c r="B1105">
        <v>9000241</v>
      </c>
      <c r="C1105" t="s">
        <v>402</v>
      </c>
      <c r="D1105" t="s">
        <v>3176</v>
      </c>
      <c r="E1105">
        <v>3.05</v>
      </c>
      <c r="F1105">
        <v>100</v>
      </c>
      <c r="G1105">
        <v>100</v>
      </c>
      <c r="H1105">
        <v>100</v>
      </c>
      <c r="I1105" s="6">
        <v>5181.8900000000003</v>
      </c>
      <c r="N1105">
        <v>5181.8900000000003</v>
      </c>
      <c r="P1105">
        <f t="shared" si="51"/>
        <v>5181.8900000000003</v>
      </c>
      <c r="Q1105">
        <f t="shared" si="52"/>
        <v>0</v>
      </c>
      <c r="S1105">
        <f>VLOOKUP(B:B,'11月奖金'!A:Q,17,0)</f>
        <v>5181.8900000000003</v>
      </c>
      <c r="T1105">
        <f t="shared" si="53"/>
        <v>0</v>
      </c>
    </row>
    <row r="1106" spans="1:20" x14ac:dyDescent="0.2">
      <c r="A1106">
        <v>1105</v>
      </c>
      <c r="B1106">
        <v>9000242</v>
      </c>
      <c r="C1106" t="s">
        <v>2515</v>
      </c>
      <c r="D1106" t="s">
        <v>3223</v>
      </c>
      <c r="E1106">
        <v>3.6</v>
      </c>
      <c r="F1106">
        <v>100</v>
      </c>
      <c r="G1106">
        <v>100</v>
      </c>
      <c r="H1106">
        <v>100</v>
      </c>
      <c r="I1106" s="6">
        <v>6116.33</v>
      </c>
      <c r="N1106">
        <v>6116.33</v>
      </c>
      <c r="P1106">
        <f t="shared" si="51"/>
        <v>6116.33</v>
      </c>
      <c r="Q1106">
        <f t="shared" si="52"/>
        <v>0</v>
      </c>
      <c r="S1106">
        <f>VLOOKUP(B:B,'11月奖金'!A:Q,17,0)</f>
        <v>6116.33</v>
      </c>
      <c r="T1106">
        <f t="shared" si="53"/>
        <v>0</v>
      </c>
    </row>
    <row r="1107" spans="1:20" x14ac:dyDescent="0.2">
      <c r="A1107">
        <v>1106</v>
      </c>
      <c r="B1107">
        <v>9000243</v>
      </c>
      <c r="C1107" t="s">
        <v>405</v>
      </c>
      <c r="D1107" t="s">
        <v>3220</v>
      </c>
      <c r="E1107">
        <v>4.5</v>
      </c>
      <c r="F1107">
        <v>100</v>
      </c>
      <c r="G1107">
        <v>100</v>
      </c>
      <c r="H1107">
        <v>100</v>
      </c>
      <c r="I1107" s="6">
        <v>7645.41</v>
      </c>
      <c r="N1107">
        <v>7645.41</v>
      </c>
      <c r="P1107">
        <f t="shared" si="51"/>
        <v>7645.41</v>
      </c>
      <c r="Q1107">
        <f t="shared" si="52"/>
        <v>0</v>
      </c>
      <c r="S1107">
        <f>VLOOKUP(B:B,'11月奖金'!A:Q,17,0)</f>
        <v>7645.41</v>
      </c>
      <c r="T1107">
        <f t="shared" si="53"/>
        <v>0</v>
      </c>
    </row>
    <row r="1108" spans="1:20" x14ac:dyDescent="0.2">
      <c r="A1108">
        <v>1107</v>
      </c>
      <c r="B1108">
        <v>9000255</v>
      </c>
      <c r="C1108" t="s">
        <v>433</v>
      </c>
      <c r="D1108" t="s">
        <v>3217</v>
      </c>
      <c r="E1108">
        <v>4.5</v>
      </c>
      <c r="F1108">
        <v>100</v>
      </c>
      <c r="G1108">
        <v>100</v>
      </c>
      <c r="H1108">
        <v>100</v>
      </c>
      <c r="I1108" s="6">
        <v>7645.41</v>
      </c>
      <c r="N1108">
        <v>7645.41</v>
      </c>
      <c r="P1108">
        <f t="shared" si="51"/>
        <v>7645.41</v>
      </c>
      <c r="Q1108">
        <f t="shared" si="52"/>
        <v>0</v>
      </c>
      <c r="S1108">
        <f>VLOOKUP(B:B,'11月奖金'!A:Q,17,0)</f>
        <v>7645.41</v>
      </c>
      <c r="T1108">
        <f t="shared" si="53"/>
        <v>0</v>
      </c>
    </row>
    <row r="1109" spans="1:20" x14ac:dyDescent="0.2">
      <c r="A1109">
        <v>1108</v>
      </c>
      <c r="B1109">
        <v>9000256</v>
      </c>
      <c r="C1109" t="s">
        <v>436</v>
      </c>
      <c r="D1109" t="s">
        <v>3176</v>
      </c>
      <c r="E1109">
        <v>3.05</v>
      </c>
      <c r="F1109">
        <v>100</v>
      </c>
      <c r="G1109">
        <v>100</v>
      </c>
      <c r="H1109">
        <v>100</v>
      </c>
      <c r="I1109" s="6">
        <v>5181.8900000000003</v>
      </c>
      <c r="N1109">
        <v>5181.8900000000003</v>
      </c>
      <c r="P1109">
        <f t="shared" si="51"/>
        <v>5181.8900000000003</v>
      </c>
      <c r="Q1109">
        <f t="shared" si="52"/>
        <v>0</v>
      </c>
      <c r="S1109">
        <f>VLOOKUP(B:B,'11月奖金'!A:Q,17,0)</f>
        <v>5181.8900000000003</v>
      </c>
      <c r="T1109">
        <f t="shared" si="53"/>
        <v>0</v>
      </c>
    </row>
    <row r="1110" spans="1:20" x14ac:dyDescent="0.2">
      <c r="A1110">
        <v>1109</v>
      </c>
      <c r="B1110">
        <v>9000258</v>
      </c>
      <c r="C1110" t="s">
        <v>442</v>
      </c>
      <c r="D1110" t="s">
        <v>3176</v>
      </c>
      <c r="E1110">
        <v>3.05</v>
      </c>
      <c r="F1110">
        <v>100</v>
      </c>
      <c r="G1110">
        <v>100</v>
      </c>
      <c r="H1110">
        <v>100</v>
      </c>
      <c r="I1110" s="6">
        <v>5181.8900000000003</v>
      </c>
      <c r="N1110">
        <v>5181.8900000000003</v>
      </c>
      <c r="P1110">
        <f t="shared" si="51"/>
        <v>5181.8900000000003</v>
      </c>
      <c r="Q1110">
        <f t="shared" si="52"/>
        <v>0</v>
      </c>
      <c r="S1110">
        <f>VLOOKUP(B:B,'11月奖金'!A:Q,17,0)</f>
        <v>5181.8900000000003</v>
      </c>
      <c r="T1110">
        <f t="shared" si="53"/>
        <v>0</v>
      </c>
    </row>
    <row r="1111" spans="1:20" x14ac:dyDescent="0.2">
      <c r="A1111">
        <v>1110</v>
      </c>
      <c r="B1111">
        <v>9000259</v>
      </c>
      <c r="C1111" t="s">
        <v>445</v>
      </c>
      <c r="D1111" t="s">
        <v>3218</v>
      </c>
      <c r="E1111">
        <v>2.15</v>
      </c>
      <c r="F1111">
        <v>100</v>
      </c>
      <c r="G1111">
        <v>100</v>
      </c>
      <c r="H1111">
        <v>100</v>
      </c>
      <c r="I1111" s="6">
        <v>3652.81</v>
      </c>
      <c r="N1111">
        <v>3652.81</v>
      </c>
      <c r="P1111">
        <f t="shared" si="51"/>
        <v>3652.81</v>
      </c>
      <c r="Q1111">
        <f t="shared" si="52"/>
        <v>0</v>
      </c>
      <c r="S1111">
        <f>VLOOKUP(B:B,'11月奖金'!A:Q,17,0)</f>
        <v>3652.81</v>
      </c>
      <c r="T1111">
        <f t="shared" si="53"/>
        <v>0</v>
      </c>
    </row>
    <row r="1112" spans="1:20" x14ac:dyDescent="0.2">
      <c r="A1112">
        <v>1111</v>
      </c>
      <c r="B1112">
        <v>9000262</v>
      </c>
      <c r="C1112" t="s">
        <v>454</v>
      </c>
      <c r="D1112" t="s">
        <v>3218</v>
      </c>
      <c r="E1112">
        <v>2.15</v>
      </c>
      <c r="F1112">
        <v>100</v>
      </c>
      <c r="G1112">
        <v>100</v>
      </c>
      <c r="H1112">
        <v>100</v>
      </c>
      <c r="I1112" s="6">
        <v>3652.81</v>
      </c>
      <c r="N1112">
        <v>3652.81</v>
      </c>
      <c r="P1112">
        <f t="shared" si="51"/>
        <v>3652.81</v>
      </c>
      <c r="Q1112">
        <f t="shared" si="52"/>
        <v>0</v>
      </c>
      <c r="S1112">
        <f>VLOOKUP(B:B,'11月奖金'!A:Q,17,0)</f>
        <v>3652.81</v>
      </c>
      <c r="T1112">
        <f t="shared" si="53"/>
        <v>0</v>
      </c>
    </row>
    <row r="1113" spans="1:20" x14ac:dyDescent="0.2">
      <c r="A1113">
        <v>1112</v>
      </c>
      <c r="B1113">
        <v>9000267</v>
      </c>
      <c r="C1113" t="s">
        <v>457</v>
      </c>
      <c r="D1113" t="s">
        <v>3218</v>
      </c>
      <c r="E1113">
        <v>2.15</v>
      </c>
      <c r="F1113">
        <v>100</v>
      </c>
      <c r="G1113">
        <v>100</v>
      </c>
      <c r="H1113">
        <v>100</v>
      </c>
      <c r="I1113" s="6">
        <v>3652.81</v>
      </c>
      <c r="N1113">
        <v>3652.81</v>
      </c>
      <c r="P1113">
        <f t="shared" si="51"/>
        <v>3652.81</v>
      </c>
      <c r="Q1113">
        <f t="shared" si="52"/>
        <v>0</v>
      </c>
      <c r="S1113">
        <f>VLOOKUP(B:B,'11月奖金'!A:Q,17,0)</f>
        <v>3652.81</v>
      </c>
      <c r="T1113">
        <f t="shared" si="53"/>
        <v>0</v>
      </c>
    </row>
    <row r="1114" spans="1:20" x14ac:dyDescent="0.2">
      <c r="A1114">
        <v>1113</v>
      </c>
      <c r="B1114">
        <v>9000268</v>
      </c>
      <c r="C1114" t="s">
        <v>460</v>
      </c>
      <c r="D1114" t="s">
        <v>3218</v>
      </c>
      <c r="E1114">
        <v>2.15</v>
      </c>
      <c r="F1114">
        <v>100</v>
      </c>
      <c r="G1114">
        <v>100</v>
      </c>
      <c r="H1114">
        <v>100</v>
      </c>
      <c r="I1114" s="6">
        <v>3652.81</v>
      </c>
      <c r="N1114">
        <v>3652.81</v>
      </c>
      <c r="P1114">
        <f t="shared" si="51"/>
        <v>3652.81</v>
      </c>
      <c r="Q1114">
        <f t="shared" si="52"/>
        <v>0</v>
      </c>
      <c r="S1114">
        <f>VLOOKUP(B:B,'11月奖金'!A:Q,17,0)</f>
        <v>3652.81</v>
      </c>
      <c r="T1114">
        <f t="shared" si="53"/>
        <v>0</v>
      </c>
    </row>
    <row r="1115" spans="1:20" x14ac:dyDescent="0.2">
      <c r="A1115">
        <v>1114</v>
      </c>
      <c r="B1115">
        <v>9000548</v>
      </c>
      <c r="C1115" t="s">
        <v>1022</v>
      </c>
      <c r="D1115" t="s">
        <v>3176</v>
      </c>
      <c r="E1115">
        <v>3.05</v>
      </c>
      <c r="F1115">
        <v>100</v>
      </c>
      <c r="G1115">
        <v>100</v>
      </c>
      <c r="H1115">
        <v>100</v>
      </c>
      <c r="I1115" s="6">
        <v>5181.8900000000003</v>
      </c>
      <c r="N1115">
        <v>5181.8900000000003</v>
      </c>
      <c r="P1115">
        <f t="shared" si="51"/>
        <v>5181.8900000000003</v>
      </c>
      <c r="Q1115">
        <f t="shared" si="52"/>
        <v>0</v>
      </c>
      <c r="S1115">
        <f>VLOOKUP(B:B,'11月奖金'!A:Q,17,0)</f>
        <v>5181.8900000000003</v>
      </c>
      <c r="T1115">
        <f t="shared" si="53"/>
        <v>0</v>
      </c>
    </row>
    <row r="1116" spans="1:20" x14ac:dyDescent="0.2">
      <c r="A1116">
        <v>1115</v>
      </c>
      <c r="B1116">
        <v>9000549</v>
      </c>
      <c r="C1116" t="s">
        <v>1025</v>
      </c>
      <c r="D1116" t="s">
        <v>3218</v>
      </c>
      <c r="E1116">
        <v>2.15</v>
      </c>
      <c r="F1116">
        <v>100</v>
      </c>
      <c r="G1116">
        <v>100</v>
      </c>
      <c r="H1116">
        <v>100</v>
      </c>
      <c r="I1116" s="6">
        <v>3652.81</v>
      </c>
      <c r="N1116">
        <v>3652.81</v>
      </c>
      <c r="P1116">
        <f t="shared" si="51"/>
        <v>3652.81</v>
      </c>
      <c r="Q1116">
        <f t="shared" si="52"/>
        <v>0</v>
      </c>
      <c r="S1116">
        <f>VLOOKUP(B:B,'11月奖金'!A:Q,17,0)</f>
        <v>3652.81</v>
      </c>
      <c r="T1116">
        <f t="shared" si="53"/>
        <v>0</v>
      </c>
    </row>
    <row r="1117" spans="1:20" x14ac:dyDescent="0.2">
      <c r="A1117">
        <v>1116</v>
      </c>
      <c r="B1117">
        <v>9000550</v>
      </c>
      <c r="C1117" t="s">
        <v>1028</v>
      </c>
      <c r="D1117" t="s">
        <v>3218</v>
      </c>
      <c r="E1117">
        <v>2.15</v>
      </c>
      <c r="F1117">
        <v>100</v>
      </c>
      <c r="G1117">
        <v>100</v>
      </c>
      <c r="H1117">
        <v>100</v>
      </c>
      <c r="I1117" s="6">
        <v>3652.81</v>
      </c>
      <c r="N1117">
        <v>3652.81</v>
      </c>
      <c r="P1117">
        <f t="shared" si="51"/>
        <v>3652.81</v>
      </c>
      <c r="Q1117">
        <f t="shared" si="52"/>
        <v>0</v>
      </c>
      <c r="S1117">
        <f>VLOOKUP(B:B,'11月奖金'!A:Q,17,0)</f>
        <v>3652.81</v>
      </c>
      <c r="T1117">
        <f t="shared" si="53"/>
        <v>0</v>
      </c>
    </row>
    <row r="1118" spans="1:20" x14ac:dyDescent="0.2">
      <c r="A1118">
        <v>1117</v>
      </c>
      <c r="B1118">
        <v>9000580</v>
      </c>
      <c r="C1118" t="s">
        <v>1110</v>
      </c>
      <c r="D1118" t="s">
        <v>3222</v>
      </c>
      <c r="E1118">
        <v>1.65</v>
      </c>
      <c r="F1118">
        <v>100</v>
      </c>
      <c r="G1118">
        <v>100</v>
      </c>
      <c r="H1118">
        <v>100</v>
      </c>
      <c r="I1118" s="6">
        <v>2803.32</v>
      </c>
      <c r="N1118">
        <v>2803.32</v>
      </c>
      <c r="P1118">
        <f t="shared" si="51"/>
        <v>2803.32</v>
      </c>
      <c r="Q1118">
        <f t="shared" si="52"/>
        <v>0</v>
      </c>
      <c r="S1118">
        <f>VLOOKUP(B:B,'11月奖金'!A:Q,17,0)</f>
        <v>2803.32</v>
      </c>
      <c r="T1118">
        <f t="shared" si="53"/>
        <v>0</v>
      </c>
    </row>
    <row r="1119" spans="1:20" x14ac:dyDescent="0.2">
      <c r="A1119">
        <v>1118</v>
      </c>
      <c r="B1119">
        <v>9000581</v>
      </c>
      <c r="C1119" t="s">
        <v>1113</v>
      </c>
      <c r="D1119" t="s">
        <v>3222</v>
      </c>
      <c r="E1119">
        <v>1.65</v>
      </c>
      <c r="F1119">
        <v>100</v>
      </c>
      <c r="G1119">
        <v>100</v>
      </c>
      <c r="H1119">
        <v>100</v>
      </c>
      <c r="I1119" s="6">
        <v>2803.2000000000003</v>
      </c>
      <c r="N1119">
        <v>2803.2000000000003</v>
      </c>
      <c r="P1119">
        <f t="shared" si="51"/>
        <v>2803.2</v>
      </c>
      <c r="Q1119">
        <f t="shared" si="52"/>
        <v>0</v>
      </c>
      <c r="S1119">
        <f>VLOOKUP(B:B,'11月奖金'!A:Q,17,0)</f>
        <v>2803.2000000000003</v>
      </c>
      <c r="T1119">
        <f t="shared" si="53"/>
        <v>0</v>
      </c>
    </row>
    <row r="1120" spans="1:20" x14ac:dyDescent="0.2">
      <c r="A1120">
        <v>1119</v>
      </c>
      <c r="B1120">
        <v>9000582</v>
      </c>
      <c r="C1120" t="s">
        <v>1116</v>
      </c>
      <c r="D1120" t="s">
        <v>3222</v>
      </c>
      <c r="E1120">
        <v>1.65</v>
      </c>
      <c r="F1120">
        <v>100</v>
      </c>
      <c r="G1120">
        <v>100</v>
      </c>
      <c r="H1120">
        <v>100</v>
      </c>
      <c r="I1120" s="6">
        <v>2803.32</v>
      </c>
      <c r="N1120">
        <v>2803.32</v>
      </c>
      <c r="P1120">
        <f t="shared" si="51"/>
        <v>2803.32</v>
      </c>
      <c r="Q1120">
        <f t="shared" si="52"/>
        <v>0</v>
      </c>
      <c r="S1120">
        <f>VLOOKUP(B:B,'11月奖金'!A:Q,17,0)</f>
        <v>2803.32</v>
      </c>
      <c r="T1120">
        <f t="shared" si="53"/>
        <v>0</v>
      </c>
    </row>
    <row r="1121" spans="1:20" x14ac:dyDescent="0.2">
      <c r="A1121">
        <v>1120</v>
      </c>
      <c r="B1121">
        <v>9000583</v>
      </c>
      <c r="C1121" t="s">
        <v>1119</v>
      </c>
      <c r="D1121" t="s">
        <v>3222</v>
      </c>
      <c r="E1121">
        <v>1.65</v>
      </c>
      <c r="F1121">
        <v>100</v>
      </c>
      <c r="G1121">
        <v>100</v>
      </c>
      <c r="H1121">
        <v>100</v>
      </c>
      <c r="I1121" s="6">
        <v>2803.32</v>
      </c>
      <c r="N1121">
        <v>2803.32</v>
      </c>
      <c r="P1121">
        <f t="shared" si="51"/>
        <v>2803.32</v>
      </c>
      <c r="Q1121">
        <f t="shared" si="52"/>
        <v>0</v>
      </c>
      <c r="S1121">
        <f>VLOOKUP(B:B,'11月奖金'!A:Q,17,0)</f>
        <v>2803.32</v>
      </c>
      <c r="T1121">
        <f t="shared" si="53"/>
        <v>0</v>
      </c>
    </row>
    <row r="1122" spans="1:20" x14ac:dyDescent="0.2">
      <c r="A1122">
        <v>1121</v>
      </c>
      <c r="B1122">
        <v>9000605</v>
      </c>
      <c r="C1122" t="s">
        <v>1185</v>
      </c>
      <c r="D1122" t="s">
        <v>3222</v>
      </c>
      <c r="E1122">
        <v>1.65</v>
      </c>
      <c r="F1122">
        <v>100</v>
      </c>
      <c r="G1122">
        <v>100</v>
      </c>
      <c r="H1122">
        <v>100</v>
      </c>
      <c r="I1122" s="6">
        <v>2803.32</v>
      </c>
      <c r="N1122">
        <v>2803.32</v>
      </c>
      <c r="P1122">
        <f t="shared" si="51"/>
        <v>2803.32</v>
      </c>
      <c r="Q1122">
        <f t="shared" si="52"/>
        <v>0</v>
      </c>
      <c r="S1122">
        <f>VLOOKUP(B:B,'11月奖金'!A:Q,17,0)</f>
        <v>2803.32</v>
      </c>
      <c r="T1122">
        <f t="shared" si="53"/>
        <v>0</v>
      </c>
    </row>
    <row r="1123" spans="1:20" x14ac:dyDescent="0.2">
      <c r="A1123">
        <v>1122</v>
      </c>
      <c r="B1123">
        <v>9000607</v>
      </c>
      <c r="C1123" t="s">
        <v>1191</v>
      </c>
      <c r="D1123" t="s">
        <v>3220</v>
      </c>
      <c r="E1123">
        <v>3.6</v>
      </c>
      <c r="F1123">
        <v>100</v>
      </c>
      <c r="G1123">
        <v>100</v>
      </c>
      <c r="H1123">
        <v>100</v>
      </c>
      <c r="I1123" s="6">
        <v>6116.33</v>
      </c>
      <c r="K1123">
        <v>500</v>
      </c>
      <c r="N1123">
        <v>6616.33</v>
      </c>
      <c r="P1123">
        <f t="shared" si="51"/>
        <v>6116.33</v>
      </c>
      <c r="Q1123">
        <f t="shared" si="52"/>
        <v>0</v>
      </c>
      <c r="S1123">
        <f>VLOOKUP(B:B,'11月奖金'!A:Q,17,0)</f>
        <v>6616.33</v>
      </c>
      <c r="T1123">
        <f t="shared" si="53"/>
        <v>0</v>
      </c>
    </row>
    <row r="1124" spans="1:20" x14ac:dyDescent="0.2">
      <c r="A1124">
        <v>1123</v>
      </c>
      <c r="B1124">
        <v>9000725</v>
      </c>
      <c r="C1124" t="s">
        <v>1534</v>
      </c>
      <c r="D1124" t="s">
        <v>3222</v>
      </c>
      <c r="E1124">
        <v>1.65</v>
      </c>
      <c r="F1124">
        <v>100</v>
      </c>
      <c r="G1124">
        <v>100</v>
      </c>
      <c r="H1124">
        <v>100</v>
      </c>
      <c r="I1124" s="6">
        <v>2803.32</v>
      </c>
      <c r="N1124">
        <v>2803.32</v>
      </c>
      <c r="P1124">
        <f t="shared" si="51"/>
        <v>2803.32</v>
      </c>
      <c r="Q1124">
        <f t="shared" si="52"/>
        <v>0</v>
      </c>
      <c r="S1124">
        <f>VLOOKUP(B:B,'11月奖金'!A:Q,17,0)</f>
        <v>2803.32</v>
      </c>
      <c r="T1124">
        <f t="shared" si="53"/>
        <v>0</v>
      </c>
    </row>
    <row r="1125" spans="1:20" x14ac:dyDescent="0.2">
      <c r="A1125">
        <v>1124</v>
      </c>
      <c r="B1125">
        <v>9000881</v>
      </c>
      <c r="C1125" t="s">
        <v>2523</v>
      </c>
      <c r="D1125" t="s">
        <v>3176</v>
      </c>
      <c r="E1125">
        <v>3.05</v>
      </c>
      <c r="F1125">
        <v>100</v>
      </c>
      <c r="G1125">
        <v>100</v>
      </c>
      <c r="H1125">
        <v>100</v>
      </c>
      <c r="I1125" s="6">
        <v>5181.8900000000003</v>
      </c>
      <c r="N1125">
        <v>5181.8900000000003</v>
      </c>
      <c r="P1125">
        <f t="shared" si="51"/>
        <v>5181.8900000000003</v>
      </c>
      <c r="Q1125">
        <f t="shared" si="52"/>
        <v>0</v>
      </c>
      <c r="S1125">
        <f>VLOOKUP(B:B,'11月奖金'!A:Q,17,0)</f>
        <v>5181.8900000000003</v>
      </c>
      <c r="T1125">
        <f t="shared" si="53"/>
        <v>0</v>
      </c>
    </row>
    <row r="1126" spans="1:20" x14ac:dyDescent="0.2">
      <c r="A1126">
        <v>1125</v>
      </c>
      <c r="B1126">
        <v>9000882</v>
      </c>
      <c r="C1126" t="s">
        <v>2526</v>
      </c>
      <c r="D1126" t="s">
        <v>3218</v>
      </c>
      <c r="E1126">
        <v>2.15</v>
      </c>
      <c r="F1126">
        <v>100</v>
      </c>
      <c r="G1126">
        <v>100</v>
      </c>
      <c r="H1126">
        <v>100</v>
      </c>
      <c r="I1126" s="6">
        <v>3652.81</v>
      </c>
      <c r="N1126">
        <v>3652.81</v>
      </c>
      <c r="P1126">
        <f t="shared" si="51"/>
        <v>3652.81</v>
      </c>
      <c r="Q1126">
        <f t="shared" si="52"/>
        <v>0</v>
      </c>
      <c r="S1126">
        <f>VLOOKUP(B:B,'11月奖金'!A:Q,17,0)</f>
        <v>3652.81</v>
      </c>
      <c r="T1126">
        <f t="shared" si="53"/>
        <v>0</v>
      </c>
    </row>
    <row r="1127" spans="1:20" x14ac:dyDescent="0.2">
      <c r="A1127">
        <v>1126</v>
      </c>
      <c r="B1127">
        <v>9000883</v>
      </c>
      <c r="C1127" t="s">
        <v>2529</v>
      </c>
      <c r="D1127" t="s">
        <v>3218</v>
      </c>
      <c r="E1127">
        <v>2.15</v>
      </c>
      <c r="F1127">
        <v>100</v>
      </c>
      <c r="G1127">
        <v>100</v>
      </c>
      <c r="H1127">
        <v>100</v>
      </c>
      <c r="I1127" s="6">
        <v>3652.81</v>
      </c>
      <c r="N1127">
        <v>3652.81</v>
      </c>
      <c r="P1127">
        <f t="shared" si="51"/>
        <v>3652.81</v>
      </c>
      <c r="Q1127">
        <f t="shared" si="52"/>
        <v>0</v>
      </c>
      <c r="S1127">
        <f>VLOOKUP(B:B,'11月奖金'!A:Q,17,0)</f>
        <v>3652.81</v>
      </c>
      <c r="T1127">
        <f t="shared" si="53"/>
        <v>0</v>
      </c>
    </row>
    <row r="1128" spans="1:20" x14ac:dyDescent="0.2">
      <c r="A1128">
        <v>1127</v>
      </c>
      <c r="B1128">
        <v>9000921</v>
      </c>
      <c r="C1128" t="s">
        <v>2033</v>
      </c>
      <c r="D1128" t="s">
        <v>3218</v>
      </c>
      <c r="E1128">
        <v>2.15</v>
      </c>
      <c r="F1128">
        <v>100</v>
      </c>
      <c r="G1128">
        <v>100</v>
      </c>
      <c r="H1128">
        <v>100</v>
      </c>
      <c r="I1128" s="6">
        <v>3652.81</v>
      </c>
      <c r="N1128">
        <v>3652.81</v>
      </c>
      <c r="P1128">
        <f t="shared" si="51"/>
        <v>3652.81</v>
      </c>
      <c r="Q1128">
        <f t="shared" si="52"/>
        <v>0</v>
      </c>
      <c r="S1128">
        <f>VLOOKUP(B:B,'11月奖金'!A:Q,17,0)</f>
        <v>3652.81</v>
      </c>
      <c r="T1128">
        <f t="shared" si="53"/>
        <v>0</v>
      </c>
    </row>
    <row r="1129" spans="1:20" x14ac:dyDescent="0.2">
      <c r="A1129">
        <v>1128</v>
      </c>
      <c r="B1129">
        <v>9000922</v>
      </c>
      <c r="C1129" t="s">
        <v>2036</v>
      </c>
      <c r="D1129" t="s">
        <v>3176</v>
      </c>
      <c r="E1129">
        <v>3.05</v>
      </c>
      <c r="F1129">
        <v>100</v>
      </c>
      <c r="G1129">
        <v>100</v>
      </c>
      <c r="H1129">
        <v>100</v>
      </c>
      <c r="I1129" s="6">
        <v>5181.8900000000003</v>
      </c>
      <c r="N1129">
        <v>5181.8900000000003</v>
      </c>
      <c r="P1129">
        <f t="shared" si="51"/>
        <v>5181.8900000000003</v>
      </c>
      <c r="Q1129">
        <f t="shared" si="52"/>
        <v>0</v>
      </c>
      <c r="S1129">
        <f>VLOOKUP(B:B,'11月奖金'!A:Q,17,0)</f>
        <v>5181.8900000000003</v>
      </c>
      <c r="T1129">
        <f t="shared" si="53"/>
        <v>0</v>
      </c>
    </row>
    <row r="1130" spans="1:20" x14ac:dyDescent="0.2">
      <c r="A1130">
        <v>1129</v>
      </c>
      <c r="B1130">
        <v>9000923</v>
      </c>
      <c r="C1130" t="s">
        <v>2039</v>
      </c>
      <c r="D1130" t="s">
        <v>3218</v>
      </c>
      <c r="E1130">
        <v>2.15</v>
      </c>
      <c r="F1130">
        <v>100</v>
      </c>
      <c r="G1130">
        <v>100</v>
      </c>
      <c r="H1130">
        <v>100</v>
      </c>
      <c r="I1130" s="6">
        <v>3652.81</v>
      </c>
      <c r="N1130">
        <v>3652.81</v>
      </c>
      <c r="P1130">
        <f t="shared" si="51"/>
        <v>3652.81</v>
      </c>
      <c r="Q1130">
        <f t="shared" si="52"/>
        <v>0</v>
      </c>
      <c r="S1130">
        <f>VLOOKUP(B:B,'11月奖金'!A:Q,17,0)</f>
        <v>3652.81</v>
      </c>
      <c r="T1130">
        <f t="shared" si="53"/>
        <v>0</v>
      </c>
    </row>
    <row r="1131" spans="1:20" x14ac:dyDescent="0.2">
      <c r="A1131">
        <v>1130</v>
      </c>
      <c r="B1131">
        <v>9001164</v>
      </c>
      <c r="C1131" t="s">
        <v>3097</v>
      </c>
      <c r="D1131" t="s">
        <v>3222</v>
      </c>
      <c r="E1131">
        <v>1.65</v>
      </c>
      <c r="F1131">
        <v>100</v>
      </c>
      <c r="G1131">
        <v>100</v>
      </c>
      <c r="H1131">
        <v>100</v>
      </c>
      <c r="I1131" s="6">
        <v>2803.32</v>
      </c>
      <c r="N1131">
        <v>2803.32</v>
      </c>
      <c r="P1131">
        <f t="shared" si="51"/>
        <v>2803.32</v>
      </c>
      <c r="Q1131">
        <f t="shared" si="52"/>
        <v>0</v>
      </c>
      <c r="S1131">
        <f>VLOOKUP(B:B,'11月奖金'!A:Q,17,0)</f>
        <v>2803.32</v>
      </c>
      <c r="T1131">
        <f t="shared" si="53"/>
        <v>0</v>
      </c>
    </row>
    <row r="1132" spans="1:20" x14ac:dyDescent="0.2">
      <c r="A1132">
        <v>1131</v>
      </c>
      <c r="B1132">
        <v>9001165</v>
      </c>
      <c r="C1132" t="s">
        <v>3099</v>
      </c>
      <c r="D1132" t="s">
        <v>3222</v>
      </c>
      <c r="E1132">
        <v>1.65</v>
      </c>
      <c r="F1132">
        <v>100</v>
      </c>
      <c r="G1132">
        <v>100</v>
      </c>
      <c r="H1132">
        <v>100</v>
      </c>
      <c r="I1132" s="6">
        <v>2803.32</v>
      </c>
      <c r="N1132">
        <v>2803.32</v>
      </c>
      <c r="P1132">
        <f t="shared" si="51"/>
        <v>2803.32</v>
      </c>
      <c r="Q1132">
        <f t="shared" si="52"/>
        <v>0</v>
      </c>
      <c r="S1132">
        <f>VLOOKUP(B:B,'11月奖金'!A:Q,17,0)</f>
        <v>2803.32</v>
      </c>
      <c r="T1132">
        <f t="shared" si="53"/>
        <v>0</v>
      </c>
    </row>
    <row r="1133" spans="1:20" x14ac:dyDescent="0.2">
      <c r="A1133">
        <v>1132</v>
      </c>
      <c r="B1133">
        <v>9001223</v>
      </c>
      <c r="C1133" t="s">
        <v>7199</v>
      </c>
      <c r="D1133" t="s">
        <v>3222</v>
      </c>
      <c r="E1133">
        <v>1.65</v>
      </c>
      <c r="F1133">
        <v>100</v>
      </c>
      <c r="G1133">
        <v>100</v>
      </c>
      <c r="H1133">
        <v>100</v>
      </c>
      <c r="I1133" s="6">
        <v>2803.32</v>
      </c>
      <c r="N1133">
        <v>2803.32</v>
      </c>
      <c r="P1133">
        <f t="shared" si="51"/>
        <v>2803.32</v>
      </c>
      <c r="Q1133">
        <f t="shared" si="52"/>
        <v>0</v>
      </c>
      <c r="S1133">
        <f>VLOOKUP(B:B,'11月奖金'!A:Q,17,0)</f>
        <v>2803.32</v>
      </c>
      <c r="T1133">
        <f t="shared" si="53"/>
        <v>0</v>
      </c>
    </row>
    <row r="1134" spans="1:20" x14ac:dyDescent="0.2">
      <c r="A1134">
        <v>1133</v>
      </c>
      <c r="B1134">
        <v>9001306</v>
      </c>
      <c r="C1134" t="s">
        <v>7980</v>
      </c>
      <c r="D1134" t="s">
        <v>3218</v>
      </c>
      <c r="E1134">
        <v>2.15</v>
      </c>
      <c r="F1134">
        <v>100</v>
      </c>
      <c r="G1134">
        <v>100</v>
      </c>
      <c r="H1134">
        <v>100</v>
      </c>
      <c r="I1134" s="6">
        <v>3652.81</v>
      </c>
      <c r="N1134">
        <v>3652.81</v>
      </c>
      <c r="P1134">
        <f t="shared" si="51"/>
        <v>3652.81</v>
      </c>
      <c r="Q1134">
        <f t="shared" si="52"/>
        <v>0</v>
      </c>
      <c r="S1134">
        <f>VLOOKUP(B:B,'11月奖金'!A:Q,17,0)</f>
        <v>3652.81</v>
      </c>
      <c r="T1134">
        <f t="shared" si="53"/>
        <v>0</v>
      </c>
    </row>
    <row r="1135" spans="1:20" x14ac:dyDescent="0.2">
      <c r="A1135">
        <v>1134</v>
      </c>
      <c r="B1135">
        <v>9001308</v>
      </c>
      <c r="C1135" t="s">
        <v>1245</v>
      </c>
      <c r="D1135" t="s">
        <v>3218</v>
      </c>
      <c r="E1135">
        <v>2.15</v>
      </c>
      <c r="F1135">
        <v>100</v>
      </c>
      <c r="G1135">
        <v>100</v>
      </c>
      <c r="H1135">
        <v>100</v>
      </c>
      <c r="I1135" s="6">
        <v>3652.81</v>
      </c>
      <c r="N1135">
        <v>3652.81</v>
      </c>
      <c r="P1135">
        <f t="shared" si="51"/>
        <v>3652.81</v>
      </c>
      <c r="Q1135">
        <f t="shared" si="52"/>
        <v>0</v>
      </c>
      <c r="S1135">
        <f>VLOOKUP(B:B,'11月奖金'!A:Q,17,0)</f>
        <v>3652.81</v>
      </c>
      <c r="T1135">
        <f t="shared" si="53"/>
        <v>0</v>
      </c>
    </row>
    <row r="1136" spans="1:20" x14ac:dyDescent="0.2">
      <c r="A1136">
        <v>1135</v>
      </c>
      <c r="B1136">
        <v>9001310</v>
      </c>
      <c r="C1136" t="s">
        <v>7987</v>
      </c>
      <c r="D1136" t="s">
        <v>3218</v>
      </c>
      <c r="E1136">
        <v>2.15</v>
      </c>
      <c r="F1136">
        <v>100</v>
      </c>
      <c r="G1136">
        <v>100</v>
      </c>
      <c r="H1136">
        <v>100</v>
      </c>
      <c r="I1136" s="6">
        <v>3652.81</v>
      </c>
      <c r="N1136">
        <v>3652.81</v>
      </c>
      <c r="P1136">
        <f t="shared" si="51"/>
        <v>3652.81</v>
      </c>
      <c r="Q1136">
        <f t="shared" si="52"/>
        <v>0</v>
      </c>
      <c r="S1136">
        <f>VLOOKUP(B:B,'11月奖金'!A:Q,17,0)</f>
        <v>3652.81</v>
      </c>
      <c r="T1136">
        <f t="shared" si="53"/>
        <v>0</v>
      </c>
    </row>
    <row r="1137" spans="1:20" x14ac:dyDescent="0.2">
      <c r="A1137">
        <v>1136</v>
      </c>
      <c r="B1137">
        <v>9001318</v>
      </c>
      <c r="C1137" t="s">
        <v>7995</v>
      </c>
      <c r="D1137" t="s">
        <v>3218</v>
      </c>
      <c r="E1137">
        <v>2.15</v>
      </c>
      <c r="F1137">
        <v>100</v>
      </c>
      <c r="G1137">
        <v>100</v>
      </c>
      <c r="H1137">
        <v>100</v>
      </c>
      <c r="I1137" s="6">
        <v>3652.81</v>
      </c>
      <c r="N1137">
        <v>3652.81</v>
      </c>
      <c r="P1137">
        <f t="shared" si="51"/>
        <v>3652.81</v>
      </c>
      <c r="Q1137">
        <f t="shared" si="52"/>
        <v>0</v>
      </c>
      <c r="S1137">
        <f>VLOOKUP(B:B,'11月奖金'!A:Q,17,0)</f>
        <v>3652.81</v>
      </c>
      <c r="T1137">
        <f t="shared" si="53"/>
        <v>0</v>
      </c>
    </row>
    <row r="1138" spans="1:20" x14ac:dyDescent="0.2">
      <c r="A1138">
        <v>1137</v>
      </c>
      <c r="B1138">
        <v>9001325</v>
      </c>
      <c r="C1138" t="s">
        <v>8001</v>
      </c>
      <c r="D1138" t="s">
        <v>3176</v>
      </c>
      <c r="E1138">
        <v>3.05</v>
      </c>
      <c r="F1138">
        <v>100</v>
      </c>
      <c r="G1138">
        <v>100</v>
      </c>
      <c r="H1138">
        <v>100</v>
      </c>
      <c r="I1138" s="6">
        <v>5181.8900000000003</v>
      </c>
      <c r="N1138">
        <v>5181.8900000000003</v>
      </c>
      <c r="P1138">
        <f t="shared" si="51"/>
        <v>5181.8900000000003</v>
      </c>
      <c r="Q1138">
        <f t="shared" si="52"/>
        <v>0</v>
      </c>
      <c r="S1138">
        <f>VLOOKUP(B:B,'11月奖金'!A:Q,17,0)</f>
        <v>5181.8900000000003</v>
      </c>
      <c r="T1138">
        <f t="shared" si="53"/>
        <v>0</v>
      </c>
    </row>
    <row r="1139" spans="1:20" x14ac:dyDescent="0.2">
      <c r="A1139">
        <v>1138</v>
      </c>
      <c r="B1139">
        <v>9001328</v>
      </c>
      <c r="C1139" t="s">
        <v>8003</v>
      </c>
      <c r="D1139" t="s">
        <v>3218</v>
      </c>
      <c r="E1139">
        <v>2.15</v>
      </c>
      <c r="F1139">
        <v>100</v>
      </c>
      <c r="G1139">
        <v>100</v>
      </c>
      <c r="H1139">
        <v>100</v>
      </c>
      <c r="I1139" s="6">
        <v>3652.81</v>
      </c>
      <c r="N1139">
        <v>3652.81</v>
      </c>
      <c r="P1139">
        <f t="shared" si="51"/>
        <v>3652.81</v>
      </c>
      <c r="Q1139">
        <f t="shared" si="52"/>
        <v>0</v>
      </c>
      <c r="S1139">
        <f>VLOOKUP(B:B,'11月奖金'!A:Q,17,0)</f>
        <v>3652.81</v>
      </c>
      <c r="T1139">
        <f t="shared" si="53"/>
        <v>0</v>
      </c>
    </row>
    <row r="1140" spans="1:20" x14ac:dyDescent="0.2">
      <c r="A1140">
        <v>1139</v>
      </c>
      <c r="B1140">
        <v>9001329</v>
      </c>
      <c r="C1140" t="s">
        <v>8008</v>
      </c>
      <c r="D1140" t="s">
        <v>3218</v>
      </c>
      <c r="E1140">
        <v>2.15</v>
      </c>
      <c r="F1140">
        <v>100</v>
      </c>
      <c r="G1140">
        <v>100</v>
      </c>
      <c r="H1140">
        <v>100</v>
      </c>
      <c r="I1140" s="6">
        <v>3652.81</v>
      </c>
      <c r="N1140">
        <v>3652.81</v>
      </c>
      <c r="P1140">
        <f t="shared" si="51"/>
        <v>3652.81</v>
      </c>
      <c r="Q1140">
        <f t="shared" si="52"/>
        <v>0</v>
      </c>
      <c r="S1140">
        <f>VLOOKUP(B:B,'11月奖金'!A:Q,17,0)</f>
        <v>3652.81</v>
      </c>
      <c r="T1140">
        <f t="shared" si="53"/>
        <v>0</v>
      </c>
    </row>
    <row r="1141" spans="1:20" x14ac:dyDescent="0.2">
      <c r="A1141">
        <v>1140</v>
      </c>
      <c r="B1141">
        <v>9001355</v>
      </c>
      <c r="C1141" t="s">
        <v>8011</v>
      </c>
      <c r="D1141" t="s">
        <v>3218</v>
      </c>
      <c r="E1141">
        <v>2.15</v>
      </c>
      <c r="F1141">
        <v>100</v>
      </c>
      <c r="G1141">
        <v>100</v>
      </c>
      <c r="H1141">
        <v>100</v>
      </c>
      <c r="I1141" s="6">
        <v>3652.81</v>
      </c>
      <c r="N1141">
        <v>3652.81</v>
      </c>
      <c r="P1141">
        <f t="shared" si="51"/>
        <v>3652.81</v>
      </c>
      <c r="Q1141">
        <f t="shared" si="52"/>
        <v>0</v>
      </c>
      <c r="S1141">
        <f>VLOOKUP(B:B,'11月奖金'!A:Q,17,0)</f>
        <v>3652.81</v>
      </c>
      <c r="T1141">
        <f t="shared" si="53"/>
        <v>0</v>
      </c>
    </row>
    <row r="1142" spans="1:20" x14ac:dyDescent="0.2">
      <c r="A1142">
        <v>1141</v>
      </c>
      <c r="B1142">
        <v>9001414</v>
      </c>
      <c r="C1142" t="s">
        <v>8777</v>
      </c>
      <c r="D1142" t="s">
        <v>3222</v>
      </c>
      <c r="E1142">
        <v>1</v>
      </c>
      <c r="F1142">
        <v>100</v>
      </c>
      <c r="G1142">
        <v>100</v>
      </c>
      <c r="H1142">
        <v>100</v>
      </c>
      <c r="I1142" s="6">
        <v>1698.98</v>
      </c>
      <c r="N1142">
        <v>1698.98</v>
      </c>
      <c r="P1142">
        <f t="shared" si="51"/>
        <v>1698.98</v>
      </c>
      <c r="Q1142">
        <f t="shared" si="52"/>
        <v>0</v>
      </c>
      <c r="S1142">
        <f>VLOOKUP(B:B,'11月奖金'!A:Q,17,0)</f>
        <v>1698.98</v>
      </c>
      <c r="T1142">
        <f t="shared" si="53"/>
        <v>0</v>
      </c>
    </row>
    <row r="1143" spans="1:20" x14ac:dyDescent="0.2">
      <c r="A1143">
        <v>1142</v>
      </c>
      <c r="B1143">
        <v>9001415</v>
      </c>
      <c r="C1143" t="s">
        <v>8780</v>
      </c>
      <c r="D1143" t="s">
        <v>3222</v>
      </c>
      <c r="E1143">
        <v>1</v>
      </c>
      <c r="F1143">
        <v>100</v>
      </c>
      <c r="G1143">
        <v>100</v>
      </c>
      <c r="H1143">
        <v>100</v>
      </c>
      <c r="I1143" s="6">
        <v>1698.98</v>
      </c>
      <c r="N1143">
        <v>1698.98</v>
      </c>
      <c r="P1143">
        <f t="shared" si="51"/>
        <v>1698.98</v>
      </c>
      <c r="Q1143">
        <f t="shared" si="52"/>
        <v>0</v>
      </c>
      <c r="S1143">
        <f>VLOOKUP(B:B,'11月奖金'!A:Q,17,0)</f>
        <v>1698.98</v>
      </c>
      <c r="T1143">
        <f t="shared" si="53"/>
        <v>0</v>
      </c>
    </row>
    <row r="1144" spans="1:20" x14ac:dyDescent="0.2">
      <c r="A1144">
        <v>1143</v>
      </c>
      <c r="B1144">
        <v>9001416</v>
      </c>
      <c r="C1144" t="s">
        <v>8783</v>
      </c>
      <c r="D1144" t="s">
        <v>3222</v>
      </c>
      <c r="E1144">
        <v>1</v>
      </c>
      <c r="F1144">
        <v>100</v>
      </c>
      <c r="G1144">
        <v>100</v>
      </c>
      <c r="H1144">
        <v>100</v>
      </c>
      <c r="I1144" s="6">
        <v>1698.98</v>
      </c>
      <c r="N1144">
        <v>1698.98</v>
      </c>
      <c r="P1144">
        <f t="shared" si="51"/>
        <v>1698.98</v>
      </c>
      <c r="Q1144">
        <f t="shared" si="52"/>
        <v>0</v>
      </c>
      <c r="S1144">
        <f>VLOOKUP(B:B,'11月奖金'!A:Q,17,0)</f>
        <v>1698.98</v>
      </c>
      <c r="T1144">
        <f t="shared" si="53"/>
        <v>0</v>
      </c>
    </row>
    <row r="1145" spans="1:20" x14ac:dyDescent="0.2">
      <c r="A1145">
        <v>1144</v>
      </c>
      <c r="B1145">
        <v>9001417</v>
      </c>
      <c r="C1145" t="s">
        <v>8786</v>
      </c>
      <c r="D1145" t="s">
        <v>3218</v>
      </c>
      <c r="E1145">
        <v>1.65</v>
      </c>
      <c r="F1145">
        <v>100</v>
      </c>
      <c r="G1145">
        <v>100</v>
      </c>
      <c r="H1145">
        <v>100</v>
      </c>
      <c r="I1145" s="6">
        <v>2803.32</v>
      </c>
      <c r="N1145">
        <v>2803.32</v>
      </c>
      <c r="P1145">
        <f t="shared" si="51"/>
        <v>2803.32</v>
      </c>
      <c r="Q1145">
        <f t="shared" si="52"/>
        <v>0</v>
      </c>
      <c r="S1145">
        <f>VLOOKUP(B:B,'11月奖金'!A:Q,17,0)</f>
        <v>2803.32</v>
      </c>
      <c r="T1145">
        <f t="shared" si="53"/>
        <v>0</v>
      </c>
    </row>
    <row r="1146" spans="1:20" x14ac:dyDescent="0.2">
      <c r="A1146">
        <v>1145</v>
      </c>
      <c r="B1146">
        <v>9001418</v>
      </c>
      <c r="C1146" t="s">
        <v>8790</v>
      </c>
      <c r="D1146" t="s">
        <v>3218</v>
      </c>
      <c r="E1146">
        <v>1.65</v>
      </c>
      <c r="F1146">
        <v>100</v>
      </c>
      <c r="G1146">
        <v>100</v>
      </c>
      <c r="H1146">
        <v>100</v>
      </c>
      <c r="I1146" s="6">
        <v>2803.32</v>
      </c>
      <c r="N1146">
        <v>2803.32</v>
      </c>
      <c r="P1146">
        <f t="shared" si="51"/>
        <v>2803.32</v>
      </c>
      <c r="Q1146">
        <f t="shared" si="52"/>
        <v>0</v>
      </c>
      <c r="S1146">
        <f>VLOOKUP(B:B,'11月奖金'!A:Q,17,0)</f>
        <v>2803.32</v>
      </c>
      <c r="T1146">
        <f t="shared" si="53"/>
        <v>0</v>
      </c>
    </row>
    <row r="1147" spans="1:20" x14ac:dyDescent="0.2">
      <c r="A1147">
        <v>1146</v>
      </c>
      <c r="B1147">
        <v>9001419</v>
      </c>
      <c r="C1147" t="s">
        <v>8793</v>
      </c>
      <c r="D1147" t="s">
        <v>3222</v>
      </c>
      <c r="E1147">
        <v>1</v>
      </c>
      <c r="F1147">
        <v>100</v>
      </c>
      <c r="G1147">
        <v>100</v>
      </c>
      <c r="H1147">
        <v>100</v>
      </c>
      <c r="I1147" s="6">
        <v>1698.98</v>
      </c>
      <c r="N1147">
        <v>1698.98</v>
      </c>
      <c r="P1147">
        <f t="shared" si="51"/>
        <v>1698.98</v>
      </c>
      <c r="Q1147">
        <f t="shared" si="52"/>
        <v>0</v>
      </c>
      <c r="S1147">
        <f>VLOOKUP(B:B,'11月奖金'!A:Q,17,0)</f>
        <v>1698.98</v>
      </c>
      <c r="T1147">
        <f t="shared" si="53"/>
        <v>0</v>
      </c>
    </row>
    <row r="1148" spans="1:20" x14ac:dyDescent="0.2">
      <c r="A1148">
        <v>1147</v>
      </c>
      <c r="B1148">
        <v>9001420</v>
      </c>
      <c r="C1148" t="s">
        <v>8796</v>
      </c>
      <c r="D1148" t="s">
        <v>3222</v>
      </c>
      <c r="E1148">
        <v>1</v>
      </c>
      <c r="F1148">
        <v>100</v>
      </c>
      <c r="G1148">
        <v>100</v>
      </c>
      <c r="H1148">
        <v>100</v>
      </c>
      <c r="I1148" s="6">
        <v>1698.98</v>
      </c>
      <c r="N1148">
        <v>1698.98</v>
      </c>
      <c r="P1148">
        <f t="shared" si="51"/>
        <v>1698.98</v>
      </c>
      <c r="Q1148">
        <f t="shared" si="52"/>
        <v>0</v>
      </c>
      <c r="S1148">
        <f>VLOOKUP(B:B,'11月奖金'!A:Q,17,0)</f>
        <v>1698.98</v>
      </c>
      <c r="T1148">
        <f t="shared" si="53"/>
        <v>0</v>
      </c>
    </row>
    <row r="1149" spans="1:20" x14ac:dyDescent="0.2">
      <c r="A1149">
        <v>1148</v>
      </c>
      <c r="B1149">
        <v>9001421</v>
      </c>
      <c r="C1149" t="s">
        <v>8800</v>
      </c>
      <c r="D1149" t="s">
        <v>3222</v>
      </c>
      <c r="E1149">
        <v>1</v>
      </c>
      <c r="F1149">
        <v>100</v>
      </c>
      <c r="G1149">
        <v>100</v>
      </c>
      <c r="H1149">
        <v>100</v>
      </c>
      <c r="I1149" s="6">
        <v>1698.98</v>
      </c>
      <c r="N1149">
        <v>1698.98</v>
      </c>
      <c r="P1149">
        <f t="shared" si="51"/>
        <v>1698.98</v>
      </c>
      <c r="Q1149">
        <f t="shared" si="52"/>
        <v>0</v>
      </c>
      <c r="S1149">
        <f>VLOOKUP(B:B,'11月奖金'!A:Q,17,0)</f>
        <v>1698.98</v>
      </c>
      <c r="T1149">
        <f t="shared" si="53"/>
        <v>0</v>
      </c>
    </row>
    <row r="1150" spans="1:20" x14ac:dyDescent="0.2">
      <c r="A1150">
        <v>1149</v>
      </c>
      <c r="B1150">
        <v>9001422</v>
      </c>
      <c r="C1150" t="s">
        <v>8803</v>
      </c>
      <c r="D1150" t="s">
        <v>3222</v>
      </c>
      <c r="E1150">
        <v>1</v>
      </c>
      <c r="F1150">
        <v>100</v>
      </c>
      <c r="G1150">
        <v>100</v>
      </c>
      <c r="H1150">
        <v>100</v>
      </c>
      <c r="I1150" s="6">
        <v>1698.98</v>
      </c>
      <c r="N1150">
        <v>1698.98</v>
      </c>
      <c r="P1150">
        <f t="shared" si="51"/>
        <v>1698.98</v>
      </c>
      <c r="Q1150">
        <f t="shared" si="52"/>
        <v>0</v>
      </c>
      <c r="S1150">
        <f>VLOOKUP(B:B,'11月奖金'!A:Q,17,0)</f>
        <v>1698.98</v>
      </c>
      <c r="T1150">
        <f t="shared" si="53"/>
        <v>0</v>
      </c>
    </row>
    <row r="1151" spans="1:20" x14ac:dyDescent="0.2">
      <c r="A1151">
        <v>1150</v>
      </c>
      <c r="B1151">
        <v>9001423</v>
      </c>
      <c r="C1151" t="s">
        <v>8807</v>
      </c>
      <c r="D1151" t="s">
        <v>3222</v>
      </c>
      <c r="E1151">
        <v>1</v>
      </c>
      <c r="F1151">
        <v>100</v>
      </c>
      <c r="G1151">
        <v>100</v>
      </c>
      <c r="H1151">
        <v>100</v>
      </c>
      <c r="I1151" s="6">
        <v>1698.98</v>
      </c>
      <c r="N1151">
        <v>1698.98</v>
      </c>
      <c r="P1151">
        <f t="shared" si="51"/>
        <v>1698.98</v>
      </c>
      <c r="Q1151">
        <f t="shared" si="52"/>
        <v>0</v>
      </c>
      <c r="S1151">
        <f>VLOOKUP(B:B,'11月奖金'!A:Q,17,0)</f>
        <v>1698.98</v>
      </c>
      <c r="T1151">
        <f t="shared" si="53"/>
        <v>0</v>
      </c>
    </row>
    <row r="1152" spans="1:20" x14ac:dyDescent="0.2">
      <c r="A1152">
        <v>1151</v>
      </c>
      <c r="B1152">
        <v>9001424</v>
      </c>
      <c r="C1152" t="s">
        <v>7490</v>
      </c>
      <c r="D1152" t="s">
        <v>3222</v>
      </c>
      <c r="E1152">
        <v>1</v>
      </c>
      <c r="F1152">
        <v>100</v>
      </c>
      <c r="G1152">
        <v>100</v>
      </c>
      <c r="H1152">
        <v>100</v>
      </c>
      <c r="I1152" s="6">
        <v>1698.98</v>
      </c>
      <c r="N1152">
        <v>1698.98</v>
      </c>
      <c r="P1152">
        <f t="shared" si="51"/>
        <v>1698.98</v>
      </c>
      <c r="Q1152">
        <f t="shared" si="52"/>
        <v>0</v>
      </c>
      <c r="S1152">
        <f>VLOOKUP(B:B,'11月奖金'!A:Q,17,0)</f>
        <v>1698.98</v>
      </c>
      <c r="T1152">
        <f t="shared" si="53"/>
        <v>0</v>
      </c>
    </row>
    <row r="1153" spans="1:20" x14ac:dyDescent="0.2">
      <c r="A1153">
        <v>1152</v>
      </c>
      <c r="B1153">
        <v>9001431</v>
      </c>
      <c r="C1153" t="s">
        <v>9217</v>
      </c>
      <c r="D1153" t="s">
        <v>3222</v>
      </c>
      <c r="E1153">
        <v>1</v>
      </c>
      <c r="F1153">
        <v>100</v>
      </c>
      <c r="G1153">
        <v>100</v>
      </c>
      <c r="H1153">
        <v>100</v>
      </c>
      <c r="I1153" s="6">
        <v>1698.98</v>
      </c>
      <c r="N1153">
        <v>1698.98</v>
      </c>
      <c r="P1153">
        <f t="shared" si="51"/>
        <v>1698.98</v>
      </c>
      <c r="Q1153">
        <f t="shared" si="52"/>
        <v>0</v>
      </c>
      <c r="S1153">
        <f>VLOOKUP(B:B,'11月奖金'!A:Q,17,0)</f>
        <v>1698.98</v>
      </c>
      <c r="T1153">
        <f t="shared" si="53"/>
        <v>0</v>
      </c>
    </row>
    <row r="1154" spans="1:20" x14ac:dyDescent="0.2">
      <c r="A1154">
        <v>1153</v>
      </c>
      <c r="B1154">
        <v>9001434</v>
      </c>
      <c r="C1154" t="s">
        <v>9221</v>
      </c>
      <c r="D1154" t="s">
        <v>3222</v>
      </c>
      <c r="E1154">
        <v>1</v>
      </c>
      <c r="F1154">
        <v>100</v>
      </c>
      <c r="G1154">
        <v>100</v>
      </c>
      <c r="H1154">
        <v>100</v>
      </c>
      <c r="I1154" s="6">
        <v>1698.98</v>
      </c>
      <c r="N1154">
        <v>1698.98</v>
      </c>
      <c r="P1154">
        <f t="shared" si="51"/>
        <v>1698.98</v>
      </c>
      <c r="Q1154">
        <f t="shared" si="52"/>
        <v>0</v>
      </c>
      <c r="S1154">
        <f>VLOOKUP(B:B,'11月奖金'!A:Q,17,0)</f>
        <v>1698.98</v>
      </c>
      <c r="T1154">
        <f t="shared" si="53"/>
        <v>0</v>
      </c>
    </row>
    <row r="1155" spans="1:20" x14ac:dyDescent="0.2">
      <c r="A1155">
        <v>1154</v>
      </c>
      <c r="B1155">
        <v>9000619</v>
      </c>
      <c r="C1155" t="s">
        <v>1227</v>
      </c>
      <c r="D1155" t="s">
        <v>3167</v>
      </c>
      <c r="E1155">
        <v>0</v>
      </c>
      <c r="F1155">
        <v>99.88</v>
      </c>
      <c r="G1155">
        <v>100</v>
      </c>
      <c r="H1155">
        <v>99.94</v>
      </c>
      <c r="I1155" s="6">
        <v>9060.56</v>
      </c>
      <c r="N1155">
        <v>9060.56</v>
      </c>
      <c r="P1155">
        <f t="shared" ref="P1155:P1218" si="54">ROUND(I1155,2)</f>
        <v>9060.56</v>
      </c>
      <c r="Q1155">
        <f t="shared" ref="Q1155:Q1218" si="55">I1155-P1155</f>
        <v>0</v>
      </c>
      <c r="S1155">
        <f>VLOOKUP(B:B,'11月奖金'!A:Q,17,0)</f>
        <v>9060.56</v>
      </c>
      <c r="T1155">
        <f t="shared" ref="T1155:T1218" si="56">N1155-S1155</f>
        <v>0</v>
      </c>
    </row>
    <row r="1156" spans="1:20" x14ac:dyDescent="0.2">
      <c r="A1156">
        <v>1155</v>
      </c>
      <c r="B1156">
        <v>9000932</v>
      </c>
      <c r="C1156" t="s">
        <v>2066</v>
      </c>
      <c r="D1156" t="s">
        <v>5039</v>
      </c>
      <c r="E1156">
        <v>0</v>
      </c>
      <c r="F1156">
        <v>100</v>
      </c>
      <c r="G1156">
        <v>99</v>
      </c>
      <c r="H1156">
        <v>99.3</v>
      </c>
      <c r="I1156" s="6">
        <v>7202.23</v>
      </c>
      <c r="N1156">
        <v>7202.23</v>
      </c>
      <c r="P1156">
        <f t="shared" si="54"/>
        <v>7202.23</v>
      </c>
      <c r="Q1156">
        <f t="shared" si="55"/>
        <v>0</v>
      </c>
      <c r="S1156">
        <f>VLOOKUP(B:B,'11月奖金'!A:Q,17,0)</f>
        <v>7202.23</v>
      </c>
      <c r="T1156">
        <f t="shared" si="56"/>
        <v>0</v>
      </c>
    </row>
    <row r="1157" spans="1:20" x14ac:dyDescent="0.2">
      <c r="A1157">
        <v>1156</v>
      </c>
      <c r="B1157">
        <v>9000931</v>
      </c>
      <c r="C1157" t="s">
        <v>2063</v>
      </c>
      <c r="D1157" t="s">
        <v>5039</v>
      </c>
      <c r="E1157">
        <v>0</v>
      </c>
      <c r="F1157">
        <v>100</v>
      </c>
      <c r="G1157">
        <v>99</v>
      </c>
      <c r="H1157">
        <v>99.3</v>
      </c>
      <c r="I1157" s="6">
        <v>7202.23</v>
      </c>
      <c r="N1157">
        <v>7202.23</v>
      </c>
      <c r="P1157">
        <f t="shared" si="54"/>
        <v>7202.23</v>
      </c>
      <c r="Q1157">
        <f t="shared" si="55"/>
        <v>0</v>
      </c>
      <c r="S1157">
        <f>VLOOKUP(B:B,'11月奖金'!A:Q,17,0)</f>
        <v>7202.23</v>
      </c>
      <c r="T1157">
        <f t="shared" si="56"/>
        <v>0</v>
      </c>
    </row>
    <row r="1158" spans="1:20" x14ac:dyDescent="0.2">
      <c r="A1158">
        <v>1157</v>
      </c>
      <c r="B1158">
        <v>9000429</v>
      </c>
      <c r="C1158" t="s">
        <v>712</v>
      </c>
      <c r="D1158" t="s">
        <v>5039</v>
      </c>
      <c r="E1158">
        <v>0</v>
      </c>
      <c r="F1158">
        <v>100</v>
      </c>
      <c r="G1158">
        <v>99</v>
      </c>
      <c r="H1158">
        <v>99.3</v>
      </c>
      <c r="I1158" s="6">
        <v>7202.23</v>
      </c>
      <c r="N1158">
        <v>7202.23</v>
      </c>
      <c r="P1158">
        <f t="shared" si="54"/>
        <v>7202.23</v>
      </c>
      <c r="Q1158">
        <f t="shared" si="55"/>
        <v>0</v>
      </c>
      <c r="S1158">
        <f>VLOOKUP(B:B,'11月奖金'!A:Q,17,0)</f>
        <v>7202.23</v>
      </c>
      <c r="T1158">
        <f t="shared" si="56"/>
        <v>0</v>
      </c>
    </row>
    <row r="1159" spans="1:20" x14ac:dyDescent="0.2">
      <c r="A1159">
        <v>1158</v>
      </c>
      <c r="B1159">
        <v>9000219</v>
      </c>
      <c r="C1159" t="s">
        <v>2431</v>
      </c>
      <c r="D1159" t="s">
        <v>3220</v>
      </c>
      <c r="E1159">
        <v>4.5</v>
      </c>
      <c r="F1159">
        <v>100</v>
      </c>
      <c r="G1159">
        <v>100</v>
      </c>
      <c r="H1159">
        <v>100</v>
      </c>
      <c r="I1159" s="6">
        <v>7623.72</v>
      </c>
      <c r="N1159">
        <v>7623.72</v>
      </c>
      <c r="P1159">
        <f t="shared" si="54"/>
        <v>7623.72</v>
      </c>
      <c r="Q1159">
        <f t="shared" si="55"/>
        <v>0</v>
      </c>
      <c r="S1159">
        <f>VLOOKUP(B:B,'11月奖金'!A:Q,17,0)</f>
        <v>7623.72</v>
      </c>
      <c r="T1159">
        <f t="shared" si="56"/>
        <v>0</v>
      </c>
    </row>
    <row r="1160" spans="1:20" x14ac:dyDescent="0.2">
      <c r="A1160">
        <v>1159</v>
      </c>
      <c r="B1160">
        <v>9000220</v>
      </c>
      <c r="C1160" t="s">
        <v>360</v>
      </c>
      <c r="D1160" t="s">
        <v>3217</v>
      </c>
      <c r="E1160">
        <v>4.5</v>
      </c>
      <c r="F1160">
        <v>100</v>
      </c>
      <c r="G1160">
        <v>100</v>
      </c>
      <c r="H1160">
        <v>100</v>
      </c>
      <c r="I1160" s="6">
        <v>7623.72</v>
      </c>
      <c r="N1160">
        <v>7623.72</v>
      </c>
      <c r="P1160">
        <f t="shared" si="54"/>
        <v>7623.72</v>
      </c>
      <c r="Q1160">
        <f t="shared" si="55"/>
        <v>0</v>
      </c>
      <c r="S1160">
        <f>VLOOKUP(B:B,'11月奖金'!A:Q,17,0)</f>
        <v>7623.72</v>
      </c>
      <c r="T1160">
        <f t="shared" si="56"/>
        <v>0</v>
      </c>
    </row>
    <row r="1161" spans="1:20" x14ac:dyDescent="0.2">
      <c r="A1161">
        <v>1160</v>
      </c>
      <c r="B1161">
        <v>9000223</v>
      </c>
      <c r="C1161" t="s">
        <v>2437</v>
      </c>
      <c r="D1161" t="s">
        <v>5039</v>
      </c>
      <c r="E1161">
        <v>2.15</v>
      </c>
      <c r="F1161">
        <v>100</v>
      </c>
      <c r="G1161">
        <v>100</v>
      </c>
      <c r="H1161">
        <v>100</v>
      </c>
      <c r="I1161" s="6">
        <v>3642.44</v>
      </c>
      <c r="N1161">
        <v>3642.44</v>
      </c>
      <c r="P1161">
        <f t="shared" si="54"/>
        <v>3642.44</v>
      </c>
      <c r="Q1161">
        <f t="shared" si="55"/>
        <v>0</v>
      </c>
      <c r="S1161">
        <f>VLOOKUP(B:B,'11月奖金'!A:Q,17,0)</f>
        <v>3642.44</v>
      </c>
      <c r="T1161">
        <f t="shared" si="56"/>
        <v>0</v>
      </c>
    </row>
    <row r="1162" spans="1:20" x14ac:dyDescent="0.2">
      <c r="A1162">
        <v>1161</v>
      </c>
      <c r="B1162">
        <v>9000225</v>
      </c>
      <c r="C1162" t="s">
        <v>370</v>
      </c>
      <c r="D1162" t="s">
        <v>3217</v>
      </c>
      <c r="E1162">
        <v>4.5</v>
      </c>
      <c r="F1162">
        <v>100</v>
      </c>
      <c r="G1162">
        <v>100</v>
      </c>
      <c r="H1162">
        <v>100</v>
      </c>
      <c r="I1162" s="6">
        <v>7623.72</v>
      </c>
      <c r="N1162">
        <v>7623.72</v>
      </c>
      <c r="P1162">
        <f t="shared" si="54"/>
        <v>7623.72</v>
      </c>
      <c r="Q1162">
        <f t="shared" si="55"/>
        <v>0</v>
      </c>
      <c r="S1162">
        <f>VLOOKUP(B:B,'11月奖金'!A:Q,17,0)</f>
        <v>7623.72</v>
      </c>
      <c r="T1162">
        <f t="shared" si="56"/>
        <v>0</v>
      </c>
    </row>
    <row r="1163" spans="1:20" x14ac:dyDescent="0.2">
      <c r="A1163">
        <v>1162</v>
      </c>
      <c r="B1163">
        <v>9000245</v>
      </c>
      <c r="C1163" t="s">
        <v>2434</v>
      </c>
      <c r="D1163" t="s">
        <v>7696</v>
      </c>
      <c r="E1163">
        <v>4.5</v>
      </c>
      <c r="F1163">
        <v>100</v>
      </c>
      <c r="G1163">
        <v>100</v>
      </c>
      <c r="H1163">
        <v>100</v>
      </c>
      <c r="I1163" s="6">
        <v>7623.72</v>
      </c>
      <c r="N1163">
        <v>7623.72</v>
      </c>
      <c r="P1163">
        <f t="shared" si="54"/>
        <v>7623.72</v>
      </c>
      <c r="Q1163">
        <f t="shared" si="55"/>
        <v>0</v>
      </c>
      <c r="S1163">
        <f>VLOOKUP(B:B,'11月奖金'!A:Q,17,0)</f>
        <v>7623.72</v>
      </c>
      <c r="T1163">
        <f t="shared" si="56"/>
        <v>0</v>
      </c>
    </row>
    <row r="1164" spans="1:20" x14ac:dyDescent="0.2">
      <c r="A1164">
        <v>1163</v>
      </c>
      <c r="B1164">
        <v>9000253</v>
      </c>
      <c r="C1164" t="s">
        <v>427</v>
      </c>
      <c r="D1164" t="s">
        <v>5039</v>
      </c>
      <c r="E1164">
        <v>3.05</v>
      </c>
      <c r="F1164">
        <v>100</v>
      </c>
      <c r="G1164">
        <v>100</v>
      </c>
      <c r="H1164">
        <v>100</v>
      </c>
      <c r="I1164" s="6">
        <v>5167.1899999999996</v>
      </c>
      <c r="N1164">
        <v>5167.1899999999996</v>
      </c>
      <c r="P1164">
        <f t="shared" si="54"/>
        <v>5167.1899999999996</v>
      </c>
      <c r="Q1164">
        <f t="shared" si="55"/>
        <v>0</v>
      </c>
      <c r="S1164">
        <f>VLOOKUP(B:B,'11月奖金'!A:Q,17,0)</f>
        <v>5167.1899999999996</v>
      </c>
      <c r="T1164">
        <f t="shared" si="56"/>
        <v>0</v>
      </c>
    </row>
    <row r="1165" spans="1:20" x14ac:dyDescent="0.2">
      <c r="A1165">
        <v>1164</v>
      </c>
      <c r="B1165">
        <v>9000261</v>
      </c>
      <c r="C1165" t="s">
        <v>451</v>
      </c>
      <c r="D1165" t="s">
        <v>3217</v>
      </c>
      <c r="E1165">
        <v>4.5</v>
      </c>
      <c r="F1165">
        <v>99.8</v>
      </c>
      <c r="G1165">
        <v>100</v>
      </c>
      <c r="H1165">
        <v>99.92</v>
      </c>
      <c r="I1165" s="6">
        <v>7617.62</v>
      </c>
      <c r="N1165">
        <v>7617.62</v>
      </c>
      <c r="P1165">
        <f t="shared" si="54"/>
        <v>7617.62</v>
      </c>
      <c r="Q1165">
        <f t="shared" si="55"/>
        <v>0</v>
      </c>
      <c r="S1165">
        <f>VLOOKUP(B:B,'11月奖金'!A:Q,17,0)</f>
        <v>7617.62</v>
      </c>
      <c r="T1165">
        <f t="shared" si="56"/>
        <v>0</v>
      </c>
    </row>
    <row r="1166" spans="1:20" x14ac:dyDescent="0.2">
      <c r="A1166">
        <v>1165</v>
      </c>
      <c r="B1166">
        <v>9000263</v>
      </c>
      <c r="C1166" t="s">
        <v>2440</v>
      </c>
      <c r="D1166" t="s">
        <v>5039</v>
      </c>
      <c r="E1166">
        <v>3.05</v>
      </c>
      <c r="F1166">
        <v>100</v>
      </c>
      <c r="G1166">
        <v>100</v>
      </c>
      <c r="H1166">
        <v>100</v>
      </c>
      <c r="I1166" s="6">
        <v>5167.1899999999996</v>
      </c>
      <c r="N1166">
        <v>5167.1899999999996</v>
      </c>
      <c r="P1166">
        <f t="shared" si="54"/>
        <v>5167.1899999999996</v>
      </c>
      <c r="Q1166">
        <f t="shared" si="55"/>
        <v>0</v>
      </c>
      <c r="S1166">
        <f>VLOOKUP(B:B,'11月奖金'!A:Q,17,0)</f>
        <v>5167.1899999999996</v>
      </c>
      <c r="T1166">
        <f t="shared" si="56"/>
        <v>0</v>
      </c>
    </row>
    <row r="1167" spans="1:20" x14ac:dyDescent="0.2">
      <c r="A1167">
        <v>1166</v>
      </c>
      <c r="B1167">
        <v>9000265</v>
      </c>
      <c r="C1167" t="s">
        <v>2443</v>
      </c>
      <c r="D1167" t="s">
        <v>3219</v>
      </c>
      <c r="E1167">
        <v>3.6</v>
      </c>
      <c r="F1167">
        <v>100</v>
      </c>
      <c r="G1167">
        <v>100</v>
      </c>
      <c r="H1167">
        <v>100</v>
      </c>
      <c r="I1167" s="6">
        <v>6098.98</v>
      </c>
      <c r="N1167">
        <v>6098.98</v>
      </c>
      <c r="P1167">
        <f t="shared" si="54"/>
        <v>6098.98</v>
      </c>
      <c r="Q1167">
        <f t="shared" si="55"/>
        <v>0</v>
      </c>
      <c r="S1167">
        <f>VLOOKUP(B:B,'11月奖金'!A:Q,17,0)</f>
        <v>6098.98</v>
      </c>
      <c r="T1167">
        <f t="shared" si="56"/>
        <v>0</v>
      </c>
    </row>
    <row r="1168" spans="1:20" x14ac:dyDescent="0.2">
      <c r="A1168">
        <v>1167</v>
      </c>
      <c r="B1168">
        <v>9000431</v>
      </c>
      <c r="C1168" t="s">
        <v>715</v>
      </c>
      <c r="D1168" t="s">
        <v>3217</v>
      </c>
      <c r="E1168">
        <v>4.5</v>
      </c>
      <c r="F1168">
        <v>100</v>
      </c>
      <c r="G1168">
        <v>100</v>
      </c>
      <c r="H1168">
        <v>100</v>
      </c>
      <c r="I1168" s="6">
        <v>7623.72</v>
      </c>
      <c r="N1168">
        <v>7623.72</v>
      </c>
      <c r="P1168">
        <f t="shared" si="54"/>
        <v>7623.72</v>
      </c>
      <c r="Q1168">
        <f t="shared" si="55"/>
        <v>0</v>
      </c>
      <c r="S1168">
        <f>VLOOKUP(B:B,'11月奖金'!A:Q,17,0)</f>
        <v>7623.72</v>
      </c>
      <c r="T1168">
        <f t="shared" si="56"/>
        <v>0</v>
      </c>
    </row>
    <row r="1169" spans="1:20" x14ac:dyDescent="0.2">
      <c r="A1169">
        <v>1168</v>
      </c>
      <c r="B1169">
        <v>9000432</v>
      </c>
      <c r="C1169" t="s">
        <v>718</v>
      </c>
      <c r="D1169" t="s">
        <v>3217</v>
      </c>
      <c r="E1169">
        <v>4.5</v>
      </c>
      <c r="F1169">
        <v>100</v>
      </c>
      <c r="G1169">
        <v>100</v>
      </c>
      <c r="H1169">
        <v>100</v>
      </c>
      <c r="I1169" s="6">
        <v>7623.72</v>
      </c>
      <c r="N1169">
        <v>7623.72</v>
      </c>
      <c r="P1169">
        <f t="shared" si="54"/>
        <v>7623.72</v>
      </c>
      <c r="Q1169">
        <f t="shared" si="55"/>
        <v>0</v>
      </c>
      <c r="S1169">
        <f>VLOOKUP(B:B,'11月奖金'!A:Q,17,0)</f>
        <v>7623.72</v>
      </c>
      <c r="T1169">
        <f t="shared" si="56"/>
        <v>0</v>
      </c>
    </row>
    <row r="1170" spans="1:20" x14ac:dyDescent="0.2">
      <c r="A1170">
        <v>1169</v>
      </c>
      <c r="B1170">
        <v>9000433</v>
      </c>
      <c r="C1170" t="s">
        <v>721</v>
      </c>
      <c r="D1170" t="s">
        <v>3217</v>
      </c>
      <c r="E1170">
        <v>4.5</v>
      </c>
      <c r="F1170">
        <v>100</v>
      </c>
      <c r="G1170">
        <v>100</v>
      </c>
      <c r="H1170">
        <v>100</v>
      </c>
      <c r="I1170" s="6">
        <v>7623.72</v>
      </c>
      <c r="N1170">
        <v>7623.72</v>
      </c>
      <c r="P1170">
        <f t="shared" si="54"/>
        <v>7623.72</v>
      </c>
      <c r="Q1170">
        <f t="shared" si="55"/>
        <v>0</v>
      </c>
      <c r="S1170">
        <f>VLOOKUP(B:B,'11月奖金'!A:Q,17,0)</f>
        <v>7623.72</v>
      </c>
      <c r="T1170">
        <f t="shared" si="56"/>
        <v>0</v>
      </c>
    </row>
    <row r="1171" spans="1:20" x14ac:dyDescent="0.2">
      <c r="A1171">
        <v>1170</v>
      </c>
      <c r="B1171">
        <v>9000434</v>
      </c>
      <c r="C1171" t="s">
        <v>724</v>
      </c>
      <c r="D1171" t="s">
        <v>3217</v>
      </c>
      <c r="E1171">
        <v>4.5</v>
      </c>
      <c r="F1171">
        <v>100</v>
      </c>
      <c r="G1171">
        <v>100</v>
      </c>
      <c r="H1171">
        <v>100</v>
      </c>
      <c r="I1171" s="6">
        <v>7623.72</v>
      </c>
      <c r="N1171">
        <v>7623.72</v>
      </c>
      <c r="P1171">
        <f t="shared" si="54"/>
        <v>7623.72</v>
      </c>
      <c r="Q1171">
        <f t="shared" si="55"/>
        <v>0</v>
      </c>
      <c r="S1171">
        <f>VLOOKUP(B:B,'11月奖金'!A:Q,17,0)</f>
        <v>7623.72</v>
      </c>
      <c r="T1171">
        <f t="shared" si="56"/>
        <v>0</v>
      </c>
    </row>
    <row r="1172" spans="1:20" x14ac:dyDescent="0.2">
      <c r="A1172">
        <v>1171</v>
      </c>
      <c r="B1172">
        <v>9000435</v>
      </c>
      <c r="C1172" t="s">
        <v>727</v>
      </c>
      <c r="D1172" t="s">
        <v>5039</v>
      </c>
      <c r="E1172">
        <v>2.15</v>
      </c>
      <c r="F1172">
        <v>100</v>
      </c>
      <c r="G1172">
        <v>100</v>
      </c>
      <c r="H1172">
        <v>100</v>
      </c>
      <c r="I1172" s="6">
        <v>3642.44</v>
      </c>
      <c r="N1172">
        <v>3642.44</v>
      </c>
      <c r="P1172">
        <f t="shared" si="54"/>
        <v>3642.44</v>
      </c>
      <c r="Q1172">
        <f t="shared" si="55"/>
        <v>0</v>
      </c>
      <c r="S1172">
        <f>VLOOKUP(B:B,'11月奖金'!A:Q,17,0)</f>
        <v>3642.44</v>
      </c>
      <c r="T1172">
        <f t="shared" si="56"/>
        <v>0</v>
      </c>
    </row>
    <row r="1173" spans="1:20" x14ac:dyDescent="0.2">
      <c r="A1173">
        <v>1172</v>
      </c>
      <c r="B1173">
        <v>9000571</v>
      </c>
      <c r="C1173" t="s">
        <v>1089</v>
      </c>
      <c r="D1173" t="s">
        <v>7696</v>
      </c>
      <c r="E1173">
        <v>4.5</v>
      </c>
      <c r="F1173">
        <v>100</v>
      </c>
      <c r="G1173">
        <v>98</v>
      </c>
      <c r="H1173">
        <v>98.8</v>
      </c>
      <c r="I1173" s="6">
        <v>7532.24</v>
      </c>
      <c r="N1173">
        <v>7532.24</v>
      </c>
      <c r="P1173">
        <f t="shared" si="54"/>
        <v>7532.24</v>
      </c>
      <c r="Q1173">
        <f t="shared" si="55"/>
        <v>0</v>
      </c>
      <c r="S1173">
        <f>VLOOKUP(B:B,'11月奖金'!A:Q,17,0)</f>
        <v>7532.24</v>
      </c>
      <c r="T1173">
        <f t="shared" si="56"/>
        <v>0</v>
      </c>
    </row>
    <row r="1174" spans="1:20" x14ac:dyDescent="0.2">
      <c r="A1174">
        <v>1173</v>
      </c>
      <c r="B1174">
        <v>9000576</v>
      </c>
      <c r="C1174" t="s">
        <v>1102</v>
      </c>
      <c r="D1174" t="s">
        <v>5039</v>
      </c>
      <c r="E1174">
        <v>2.15</v>
      </c>
      <c r="F1174">
        <v>99.8</v>
      </c>
      <c r="G1174">
        <v>100</v>
      </c>
      <c r="H1174">
        <v>100</v>
      </c>
      <c r="I1174" s="6">
        <v>3642.44</v>
      </c>
      <c r="N1174">
        <v>3642.44</v>
      </c>
      <c r="P1174">
        <f t="shared" si="54"/>
        <v>3642.44</v>
      </c>
      <c r="Q1174">
        <f t="shared" si="55"/>
        <v>0</v>
      </c>
      <c r="S1174">
        <f>VLOOKUP(B:B,'11月奖金'!A:Q,17,0)</f>
        <v>3642.44</v>
      </c>
      <c r="T1174">
        <f t="shared" si="56"/>
        <v>0</v>
      </c>
    </row>
    <row r="1175" spans="1:20" x14ac:dyDescent="0.2">
      <c r="A1175">
        <v>1174</v>
      </c>
      <c r="B1175">
        <v>9000577</v>
      </c>
      <c r="C1175" t="s">
        <v>1104</v>
      </c>
      <c r="D1175" t="s">
        <v>7696</v>
      </c>
      <c r="E1175">
        <v>3.6</v>
      </c>
      <c r="F1175">
        <v>100</v>
      </c>
      <c r="G1175">
        <v>100</v>
      </c>
      <c r="H1175">
        <v>100</v>
      </c>
      <c r="I1175" s="6">
        <v>6098.98</v>
      </c>
      <c r="N1175">
        <v>6098.98</v>
      </c>
      <c r="P1175">
        <f t="shared" si="54"/>
        <v>6098.98</v>
      </c>
      <c r="Q1175">
        <f t="shared" si="55"/>
        <v>0</v>
      </c>
      <c r="S1175">
        <f>VLOOKUP(B:B,'11月奖金'!A:Q,17,0)</f>
        <v>6098.98</v>
      </c>
      <c r="T1175">
        <f t="shared" si="56"/>
        <v>0</v>
      </c>
    </row>
    <row r="1176" spans="1:20" x14ac:dyDescent="0.2">
      <c r="A1176">
        <v>1175</v>
      </c>
      <c r="B1176">
        <v>9000603</v>
      </c>
      <c r="C1176" t="s">
        <v>1179</v>
      </c>
      <c r="D1176" t="s">
        <v>5039</v>
      </c>
      <c r="E1176">
        <v>1.65</v>
      </c>
      <c r="F1176">
        <v>99.8</v>
      </c>
      <c r="G1176">
        <v>100</v>
      </c>
      <c r="H1176">
        <v>100</v>
      </c>
      <c r="I1176" s="6">
        <v>2795.36</v>
      </c>
      <c r="K1176">
        <v>205.35999999995693</v>
      </c>
      <c r="N1176">
        <v>3000.7199999999571</v>
      </c>
      <c r="P1176">
        <f t="shared" si="54"/>
        <v>2795.36</v>
      </c>
      <c r="Q1176">
        <f t="shared" si="55"/>
        <v>0</v>
      </c>
      <c r="S1176">
        <f>VLOOKUP(B:B,'11月奖金'!A:Q,17,0)</f>
        <v>3000.7199999999571</v>
      </c>
      <c r="T1176">
        <f t="shared" si="56"/>
        <v>0</v>
      </c>
    </row>
    <row r="1177" spans="1:20" x14ac:dyDescent="0.2">
      <c r="A1177">
        <v>1176</v>
      </c>
      <c r="B1177">
        <v>9000604</v>
      </c>
      <c r="C1177" t="s">
        <v>1182</v>
      </c>
      <c r="D1177" t="s">
        <v>5039</v>
      </c>
      <c r="E1177">
        <v>2.15</v>
      </c>
      <c r="F1177">
        <v>99.8</v>
      </c>
      <c r="G1177">
        <v>100</v>
      </c>
      <c r="H1177">
        <v>100</v>
      </c>
      <c r="I1177" s="6">
        <v>3642.44</v>
      </c>
      <c r="N1177">
        <v>3642.44</v>
      </c>
      <c r="P1177">
        <f t="shared" si="54"/>
        <v>3642.44</v>
      </c>
      <c r="Q1177">
        <f t="shared" si="55"/>
        <v>0</v>
      </c>
      <c r="S1177">
        <f>VLOOKUP(B:B,'11月奖金'!A:Q,17,0)</f>
        <v>3642.44</v>
      </c>
      <c r="T1177">
        <f t="shared" si="56"/>
        <v>0</v>
      </c>
    </row>
    <row r="1178" spans="1:20" x14ac:dyDescent="0.2">
      <c r="A1178">
        <v>1177</v>
      </c>
      <c r="B1178">
        <v>9000612</v>
      </c>
      <c r="C1178" t="s">
        <v>1206</v>
      </c>
      <c r="D1178" t="s">
        <v>5039</v>
      </c>
      <c r="E1178">
        <v>1.65</v>
      </c>
      <c r="F1178">
        <v>100</v>
      </c>
      <c r="G1178">
        <v>100</v>
      </c>
      <c r="H1178">
        <v>100</v>
      </c>
      <c r="I1178" s="6">
        <v>2795.36</v>
      </c>
      <c r="N1178">
        <v>2795.36</v>
      </c>
      <c r="P1178">
        <f t="shared" si="54"/>
        <v>2795.36</v>
      </c>
      <c r="Q1178">
        <f t="shared" si="55"/>
        <v>0</v>
      </c>
      <c r="S1178">
        <f>VLOOKUP(B:B,'11月奖金'!A:Q,17,0)</f>
        <v>2795.36</v>
      </c>
      <c r="T1178">
        <f t="shared" si="56"/>
        <v>0</v>
      </c>
    </row>
    <row r="1179" spans="1:20" x14ac:dyDescent="0.2">
      <c r="A1179">
        <v>1178</v>
      </c>
      <c r="B1179">
        <v>9000615</v>
      </c>
      <c r="C1179" t="s">
        <v>1215</v>
      </c>
      <c r="D1179" t="s">
        <v>5039</v>
      </c>
      <c r="E1179">
        <v>1.65</v>
      </c>
      <c r="F1179">
        <v>100</v>
      </c>
      <c r="G1179">
        <v>100</v>
      </c>
      <c r="H1179">
        <v>100</v>
      </c>
      <c r="I1179" s="6">
        <v>2795.36</v>
      </c>
      <c r="N1179">
        <v>2795.36</v>
      </c>
      <c r="P1179">
        <f t="shared" si="54"/>
        <v>2795.36</v>
      </c>
      <c r="Q1179">
        <f t="shared" si="55"/>
        <v>0</v>
      </c>
      <c r="S1179">
        <f>VLOOKUP(B:B,'11月奖金'!A:Q,17,0)</f>
        <v>2795.36</v>
      </c>
      <c r="T1179">
        <f t="shared" si="56"/>
        <v>0</v>
      </c>
    </row>
    <row r="1180" spans="1:20" x14ac:dyDescent="0.2">
      <c r="A1180">
        <v>1179</v>
      </c>
      <c r="B1180">
        <v>9000618</v>
      </c>
      <c r="C1180" t="s">
        <v>1224</v>
      </c>
      <c r="D1180" t="s">
        <v>5039</v>
      </c>
      <c r="E1180">
        <v>3.05</v>
      </c>
      <c r="F1180">
        <v>100</v>
      </c>
      <c r="G1180">
        <v>100</v>
      </c>
      <c r="H1180">
        <v>100</v>
      </c>
      <c r="I1180" s="6">
        <v>5167.1899999999996</v>
      </c>
      <c r="N1180">
        <v>5167.1899999999996</v>
      </c>
      <c r="P1180">
        <f t="shared" si="54"/>
        <v>5167.1899999999996</v>
      </c>
      <c r="Q1180">
        <f t="shared" si="55"/>
        <v>0</v>
      </c>
      <c r="S1180">
        <f>VLOOKUP(B:B,'11月奖金'!A:Q,17,0)</f>
        <v>5167.1899999999996</v>
      </c>
      <c r="T1180">
        <f t="shared" si="56"/>
        <v>0</v>
      </c>
    </row>
    <row r="1181" spans="1:20" x14ac:dyDescent="0.2">
      <c r="A1181">
        <v>1180</v>
      </c>
      <c r="B1181">
        <v>9000620</v>
      </c>
      <c r="C1181" t="s">
        <v>1230</v>
      </c>
      <c r="D1181" t="s">
        <v>5039</v>
      </c>
      <c r="E1181">
        <v>2.15</v>
      </c>
      <c r="F1181">
        <v>100</v>
      </c>
      <c r="G1181">
        <v>100</v>
      </c>
      <c r="H1181">
        <v>100</v>
      </c>
      <c r="I1181" s="6">
        <v>3642.44</v>
      </c>
      <c r="N1181">
        <v>3642.44</v>
      </c>
      <c r="P1181">
        <f t="shared" si="54"/>
        <v>3642.44</v>
      </c>
      <c r="Q1181">
        <f t="shared" si="55"/>
        <v>0</v>
      </c>
      <c r="S1181">
        <f>VLOOKUP(B:B,'11月奖金'!A:Q,17,0)</f>
        <v>3642.44</v>
      </c>
      <c r="T1181">
        <f t="shared" si="56"/>
        <v>0</v>
      </c>
    </row>
    <row r="1182" spans="1:20" x14ac:dyDescent="0.2">
      <c r="A1182">
        <v>1181</v>
      </c>
      <c r="B1182">
        <v>9000829</v>
      </c>
      <c r="C1182" t="s">
        <v>1833</v>
      </c>
      <c r="D1182" t="s">
        <v>5039</v>
      </c>
      <c r="E1182">
        <v>1.65</v>
      </c>
      <c r="F1182">
        <v>100</v>
      </c>
      <c r="G1182">
        <v>100</v>
      </c>
      <c r="H1182">
        <v>100</v>
      </c>
      <c r="I1182" s="6">
        <v>2795.36</v>
      </c>
      <c r="K1182">
        <v>50</v>
      </c>
      <c r="N1182">
        <v>2845.36</v>
      </c>
      <c r="P1182">
        <f t="shared" si="54"/>
        <v>2795.36</v>
      </c>
      <c r="Q1182">
        <f t="shared" si="55"/>
        <v>0</v>
      </c>
      <c r="S1182">
        <f>VLOOKUP(B:B,'11月奖金'!A:Q,17,0)</f>
        <v>2845.36</v>
      </c>
      <c r="T1182">
        <f t="shared" si="56"/>
        <v>0</v>
      </c>
    </row>
    <row r="1183" spans="1:20" x14ac:dyDescent="0.2">
      <c r="A1183">
        <v>1182</v>
      </c>
      <c r="B1183">
        <v>9000884</v>
      </c>
      <c r="C1183" t="s">
        <v>2446</v>
      </c>
      <c r="D1183" t="s">
        <v>7697</v>
      </c>
      <c r="E1183">
        <v>2.15</v>
      </c>
      <c r="F1183">
        <v>100</v>
      </c>
      <c r="G1183">
        <v>100</v>
      </c>
      <c r="H1183">
        <v>100</v>
      </c>
      <c r="I1183" s="6">
        <v>3642.44</v>
      </c>
      <c r="N1183">
        <v>3642.44</v>
      </c>
      <c r="P1183">
        <f t="shared" si="54"/>
        <v>3642.44</v>
      </c>
      <c r="Q1183">
        <f t="shared" si="55"/>
        <v>0</v>
      </c>
      <c r="S1183">
        <f>VLOOKUP(B:B,'11月奖金'!A:Q,17,0)</f>
        <v>3642.44</v>
      </c>
      <c r="T1183">
        <f t="shared" si="56"/>
        <v>0</v>
      </c>
    </row>
    <row r="1184" spans="1:20" x14ac:dyDescent="0.2">
      <c r="A1184">
        <v>1183</v>
      </c>
      <c r="B1184">
        <v>9000885</v>
      </c>
      <c r="C1184" t="s">
        <v>2448</v>
      </c>
      <c r="D1184" t="s">
        <v>7697</v>
      </c>
      <c r="E1184">
        <v>2.15</v>
      </c>
      <c r="F1184">
        <v>100</v>
      </c>
      <c r="G1184">
        <v>100</v>
      </c>
      <c r="H1184">
        <v>100</v>
      </c>
      <c r="I1184" s="6">
        <v>3642.44</v>
      </c>
      <c r="N1184">
        <v>3642.44</v>
      </c>
      <c r="P1184">
        <f t="shared" si="54"/>
        <v>3642.44</v>
      </c>
      <c r="Q1184">
        <f t="shared" si="55"/>
        <v>0</v>
      </c>
      <c r="S1184">
        <f>VLOOKUP(B:B,'11月奖金'!A:Q,17,0)</f>
        <v>3642.44</v>
      </c>
      <c r="T1184">
        <f t="shared" si="56"/>
        <v>0</v>
      </c>
    </row>
    <row r="1185" spans="1:20" x14ac:dyDescent="0.2">
      <c r="A1185">
        <v>1184</v>
      </c>
      <c r="B1185">
        <v>9000886</v>
      </c>
      <c r="C1185" t="s">
        <v>2451</v>
      </c>
      <c r="D1185" t="s">
        <v>7697</v>
      </c>
      <c r="E1185">
        <v>2.15</v>
      </c>
      <c r="F1185">
        <v>100</v>
      </c>
      <c r="G1185">
        <v>100</v>
      </c>
      <c r="H1185">
        <v>100</v>
      </c>
      <c r="I1185" s="6">
        <v>3642.44</v>
      </c>
      <c r="N1185">
        <v>3642.44</v>
      </c>
      <c r="P1185">
        <f t="shared" si="54"/>
        <v>3642.44</v>
      </c>
      <c r="Q1185">
        <f t="shared" si="55"/>
        <v>0</v>
      </c>
      <c r="S1185">
        <f>VLOOKUP(B:B,'11月奖金'!A:Q,17,0)</f>
        <v>3642.44</v>
      </c>
      <c r="T1185">
        <f t="shared" si="56"/>
        <v>0</v>
      </c>
    </row>
    <row r="1186" spans="1:20" x14ac:dyDescent="0.2">
      <c r="A1186">
        <v>1185</v>
      </c>
      <c r="B1186">
        <v>9000887</v>
      </c>
      <c r="C1186" t="s">
        <v>2454</v>
      </c>
      <c r="D1186" t="s">
        <v>5039</v>
      </c>
      <c r="E1186">
        <v>2.15</v>
      </c>
      <c r="F1186">
        <v>100</v>
      </c>
      <c r="G1186">
        <v>100</v>
      </c>
      <c r="H1186">
        <v>100</v>
      </c>
      <c r="I1186" s="6">
        <v>3642.44</v>
      </c>
      <c r="K1186">
        <v>50</v>
      </c>
      <c r="N1186">
        <v>3692.44</v>
      </c>
      <c r="P1186">
        <f t="shared" si="54"/>
        <v>3642.44</v>
      </c>
      <c r="Q1186">
        <f t="shared" si="55"/>
        <v>0</v>
      </c>
      <c r="S1186">
        <f>VLOOKUP(B:B,'11月奖金'!A:Q,17,0)</f>
        <v>3692.44</v>
      </c>
      <c r="T1186">
        <f t="shared" si="56"/>
        <v>0</v>
      </c>
    </row>
    <row r="1187" spans="1:20" x14ac:dyDescent="0.2">
      <c r="A1187">
        <v>1186</v>
      </c>
      <c r="B1187">
        <v>9000888</v>
      </c>
      <c r="C1187" t="s">
        <v>2457</v>
      </c>
      <c r="D1187" t="s">
        <v>5039</v>
      </c>
      <c r="E1187">
        <v>2.15</v>
      </c>
      <c r="F1187">
        <v>99.8</v>
      </c>
      <c r="G1187">
        <v>100</v>
      </c>
      <c r="H1187">
        <v>99.94</v>
      </c>
      <c r="I1187" s="6">
        <v>3640.26</v>
      </c>
      <c r="N1187">
        <v>3640.26</v>
      </c>
      <c r="P1187">
        <f t="shared" si="54"/>
        <v>3640.26</v>
      </c>
      <c r="Q1187">
        <f t="shared" si="55"/>
        <v>0</v>
      </c>
      <c r="S1187">
        <f>VLOOKUP(B:B,'11月奖金'!A:Q,17,0)</f>
        <v>3640.26</v>
      </c>
      <c r="T1187">
        <f t="shared" si="56"/>
        <v>0</v>
      </c>
    </row>
    <row r="1188" spans="1:20" x14ac:dyDescent="0.2">
      <c r="A1188">
        <v>1187</v>
      </c>
      <c r="B1188">
        <v>9000891</v>
      </c>
      <c r="C1188" t="s">
        <v>1963</v>
      </c>
      <c r="D1188" t="s">
        <v>5039</v>
      </c>
      <c r="E1188">
        <v>1.65</v>
      </c>
      <c r="F1188">
        <v>99.8</v>
      </c>
      <c r="G1188">
        <v>100</v>
      </c>
      <c r="H1188">
        <v>99.94</v>
      </c>
      <c r="I1188" s="6">
        <v>2793.69</v>
      </c>
      <c r="K1188">
        <v>100</v>
      </c>
      <c r="N1188">
        <v>2893.69</v>
      </c>
      <c r="P1188">
        <f t="shared" si="54"/>
        <v>2793.69</v>
      </c>
      <c r="Q1188">
        <f t="shared" si="55"/>
        <v>0</v>
      </c>
      <c r="S1188">
        <f>VLOOKUP(B:B,'11月奖金'!A:Q,17,0)</f>
        <v>2893.69</v>
      </c>
      <c r="T1188">
        <f t="shared" si="56"/>
        <v>0</v>
      </c>
    </row>
    <row r="1189" spans="1:20" x14ac:dyDescent="0.2">
      <c r="A1189">
        <v>1188</v>
      </c>
      <c r="B1189">
        <v>9000926</v>
      </c>
      <c r="C1189" t="s">
        <v>2048</v>
      </c>
      <c r="D1189" t="s">
        <v>5039</v>
      </c>
      <c r="E1189">
        <v>3.05</v>
      </c>
      <c r="F1189">
        <v>100</v>
      </c>
      <c r="G1189">
        <v>100</v>
      </c>
      <c r="H1189">
        <v>100</v>
      </c>
      <c r="I1189" s="6">
        <v>5167.1899999999996</v>
      </c>
      <c r="N1189">
        <v>5167.1899999999996</v>
      </c>
      <c r="P1189">
        <f t="shared" si="54"/>
        <v>5167.1899999999996</v>
      </c>
      <c r="Q1189">
        <f t="shared" si="55"/>
        <v>0</v>
      </c>
      <c r="S1189">
        <f>VLOOKUP(B:B,'11月奖金'!A:Q,17,0)</f>
        <v>5167.1899999999996</v>
      </c>
      <c r="T1189">
        <f t="shared" si="56"/>
        <v>0</v>
      </c>
    </row>
    <row r="1190" spans="1:20" x14ac:dyDescent="0.2">
      <c r="A1190">
        <v>1189</v>
      </c>
      <c r="B1190">
        <v>9000927</v>
      </c>
      <c r="C1190" t="s">
        <v>2051</v>
      </c>
      <c r="D1190" t="s">
        <v>3217</v>
      </c>
      <c r="E1190">
        <v>4.5</v>
      </c>
      <c r="F1190">
        <v>100</v>
      </c>
      <c r="G1190">
        <v>98</v>
      </c>
      <c r="H1190">
        <v>98.8</v>
      </c>
      <c r="I1190" s="6">
        <v>7532.24</v>
      </c>
      <c r="N1190">
        <v>7532.24</v>
      </c>
      <c r="P1190">
        <f t="shared" si="54"/>
        <v>7532.24</v>
      </c>
      <c r="Q1190">
        <f t="shared" si="55"/>
        <v>0</v>
      </c>
      <c r="S1190">
        <f>VLOOKUP(B:B,'11月奖金'!A:Q,17,0)</f>
        <v>7532.24</v>
      </c>
      <c r="T1190">
        <f t="shared" si="56"/>
        <v>0</v>
      </c>
    </row>
    <row r="1191" spans="1:20" x14ac:dyDescent="0.2">
      <c r="A1191">
        <v>1190</v>
      </c>
      <c r="B1191">
        <v>9000928</v>
      </c>
      <c r="C1191" t="s">
        <v>2054</v>
      </c>
      <c r="D1191" t="s">
        <v>5039</v>
      </c>
      <c r="E1191">
        <v>3.05</v>
      </c>
      <c r="F1191">
        <v>100</v>
      </c>
      <c r="G1191">
        <v>100</v>
      </c>
      <c r="H1191">
        <v>100</v>
      </c>
      <c r="I1191" s="6">
        <v>5167.1899999999996</v>
      </c>
      <c r="K1191">
        <v>50</v>
      </c>
      <c r="N1191">
        <v>5217.1899999999996</v>
      </c>
      <c r="P1191">
        <f t="shared" si="54"/>
        <v>5167.1899999999996</v>
      </c>
      <c r="Q1191">
        <f t="shared" si="55"/>
        <v>0</v>
      </c>
      <c r="S1191">
        <f>VLOOKUP(B:B,'11月奖金'!A:Q,17,0)</f>
        <v>5217.1899999999996</v>
      </c>
      <c r="T1191">
        <f t="shared" si="56"/>
        <v>0</v>
      </c>
    </row>
    <row r="1192" spans="1:20" x14ac:dyDescent="0.2">
      <c r="A1192">
        <v>1191</v>
      </c>
      <c r="B1192">
        <v>9000929</v>
      </c>
      <c r="C1192" t="s">
        <v>2057</v>
      </c>
      <c r="D1192" t="s">
        <v>5039</v>
      </c>
      <c r="E1192">
        <v>3.6</v>
      </c>
      <c r="F1192">
        <v>100</v>
      </c>
      <c r="G1192">
        <v>100</v>
      </c>
      <c r="H1192">
        <v>100</v>
      </c>
      <c r="I1192" s="6">
        <v>6098.98</v>
      </c>
      <c r="N1192">
        <v>6098.98</v>
      </c>
      <c r="P1192">
        <f t="shared" si="54"/>
        <v>6098.98</v>
      </c>
      <c r="Q1192">
        <f t="shared" si="55"/>
        <v>0</v>
      </c>
      <c r="S1192">
        <f>VLOOKUP(B:B,'11月奖金'!A:Q,17,0)</f>
        <v>6098.98</v>
      </c>
      <c r="T1192">
        <f t="shared" si="56"/>
        <v>0</v>
      </c>
    </row>
    <row r="1193" spans="1:20" x14ac:dyDescent="0.2">
      <c r="A1193">
        <v>1192</v>
      </c>
      <c r="B1193">
        <v>9000930</v>
      </c>
      <c r="C1193" t="s">
        <v>2060</v>
      </c>
      <c r="D1193" t="s">
        <v>3220</v>
      </c>
      <c r="E1193">
        <v>3.6</v>
      </c>
      <c r="F1193">
        <v>100</v>
      </c>
      <c r="G1193">
        <v>100</v>
      </c>
      <c r="H1193">
        <v>100</v>
      </c>
      <c r="I1193" s="6">
        <v>6098.98</v>
      </c>
      <c r="K1193">
        <v>50</v>
      </c>
      <c r="N1193">
        <v>6148.98</v>
      </c>
      <c r="P1193">
        <f t="shared" si="54"/>
        <v>6098.98</v>
      </c>
      <c r="Q1193">
        <f t="shared" si="55"/>
        <v>0</v>
      </c>
      <c r="S1193">
        <f>VLOOKUP(B:B,'11月奖金'!A:Q,17,0)</f>
        <v>6148.98</v>
      </c>
      <c r="T1193">
        <f t="shared" si="56"/>
        <v>0</v>
      </c>
    </row>
    <row r="1194" spans="1:20" x14ac:dyDescent="0.2">
      <c r="A1194">
        <v>1193</v>
      </c>
      <c r="B1194">
        <v>9000933</v>
      </c>
      <c r="C1194" t="s">
        <v>2069</v>
      </c>
      <c r="D1194" t="s">
        <v>5039</v>
      </c>
      <c r="E1194">
        <v>2.15</v>
      </c>
      <c r="F1194">
        <v>99.8</v>
      </c>
      <c r="G1194">
        <v>100</v>
      </c>
      <c r="H1194">
        <v>99.94</v>
      </c>
      <c r="I1194" s="6">
        <v>3640.26</v>
      </c>
      <c r="N1194">
        <v>3640.26</v>
      </c>
      <c r="P1194">
        <f t="shared" si="54"/>
        <v>3640.26</v>
      </c>
      <c r="Q1194">
        <f t="shared" si="55"/>
        <v>0</v>
      </c>
      <c r="S1194">
        <f>VLOOKUP(B:B,'11月奖金'!A:Q,17,0)</f>
        <v>3640.26</v>
      </c>
      <c r="T1194">
        <f t="shared" si="56"/>
        <v>0</v>
      </c>
    </row>
    <row r="1195" spans="1:20" x14ac:dyDescent="0.2">
      <c r="A1195">
        <v>1194</v>
      </c>
      <c r="B1195">
        <v>9000934</v>
      </c>
      <c r="C1195" t="s">
        <v>2072</v>
      </c>
      <c r="D1195" t="s">
        <v>5039</v>
      </c>
      <c r="E1195">
        <v>2.15</v>
      </c>
      <c r="F1195">
        <v>100</v>
      </c>
      <c r="G1195">
        <v>100</v>
      </c>
      <c r="H1195">
        <v>100</v>
      </c>
      <c r="I1195" s="6">
        <v>3642.44</v>
      </c>
      <c r="N1195">
        <v>3642.44</v>
      </c>
      <c r="P1195">
        <f t="shared" si="54"/>
        <v>3642.44</v>
      </c>
      <c r="Q1195">
        <f t="shared" si="55"/>
        <v>0</v>
      </c>
      <c r="S1195">
        <f>VLOOKUP(B:B,'11月奖金'!A:Q,17,0)</f>
        <v>3642.44</v>
      </c>
      <c r="T1195">
        <f t="shared" si="56"/>
        <v>0</v>
      </c>
    </row>
    <row r="1196" spans="1:20" x14ac:dyDescent="0.2">
      <c r="A1196">
        <v>1195</v>
      </c>
      <c r="B1196">
        <v>9000935</v>
      </c>
      <c r="C1196" t="s">
        <v>2075</v>
      </c>
      <c r="D1196" t="s">
        <v>5039</v>
      </c>
      <c r="E1196">
        <v>2.15</v>
      </c>
      <c r="F1196">
        <v>100</v>
      </c>
      <c r="G1196">
        <v>100</v>
      </c>
      <c r="H1196">
        <v>100</v>
      </c>
      <c r="I1196" s="6">
        <v>3642.44</v>
      </c>
      <c r="N1196">
        <v>3642.44</v>
      </c>
      <c r="P1196">
        <f t="shared" si="54"/>
        <v>3642.44</v>
      </c>
      <c r="Q1196">
        <f t="shared" si="55"/>
        <v>0</v>
      </c>
      <c r="S1196">
        <f>VLOOKUP(B:B,'11月奖金'!A:Q,17,0)</f>
        <v>3642.44</v>
      </c>
      <c r="T1196">
        <f t="shared" si="56"/>
        <v>0</v>
      </c>
    </row>
    <row r="1197" spans="1:20" x14ac:dyDescent="0.2">
      <c r="A1197">
        <v>1196</v>
      </c>
      <c r="B1197">
        <v>9001035</v>
      </c>
      <c r="C1197" t="s">
        <v>2360</v>
      </c>
      <c r="D1197" t="s">
        <v>5039</v>
      </c>
      <c r="E1197">
        <v>1.65</v>
      </c>
      <c r="F1197">
        <v>100</v>
      </c>
      <c r="G1197">
        <v>100</v>
      </c>
      <c r="H1197">
        <v>100</v>
      </c>
      <c r="I1197" s="6">
        <v>2795.36</v>
      </c>
      <c r="N1197">
        <v>2795.36</v>
      </c>
      <c r="P1197">
        <f t="shared" si="54"/>
        <v>2795.36</v>
      </c>
      <c r="Q1197">
        <f t="shared" si="55"/>
        <v>0</v>
      </c>
      <c r="S1197">
        <f>VLOOKUP(B:B,'11月奖金'!A:Q,17,0)</f>
        <v>2795.36</v>
      </c>
      <c r="T1197">
        <f t="shared" si="56"/>
        <v>0</v>
      </c>
    </row>
    <row r="1198" spans="1:20" x14ac:dyDescent="0.2">
      <c r="A1198">
        <v>1197</v>
      </c>
      <c r="B1198">
        <v>9001220</v>
      </c>
      <c r="C1198" t="s">
        <v>5687</v>
      </c>
      <c r="D1198" t="s">
        <v>5039</v>
      </c>
      <c r="E1198">
        <v>2.15</v>
      </c>
      <c r="F1198">
        <v>100</v>
      </c>
      <c r="G1198">
        <v>100</v>
      </c>
      <c r="H1198">
        <v>100</v>
      </c>
      <c r="I1198" s="6">
        <v>3642.44</v>
      </c>
      <c r="N1198">
        <v>3642.44</v>
      </c>
      <c r="P1198">
        <f t="shared" si="54"/>
        <v>3642.44</v>
      </c>
      <c r="Q1198">
        <f t="shared" si="55"/>
        <v>0</v>
      </c>
      <c r="S1198">
        <f>VLOOKUP(B:B,'11月奖金'!A:Q,17,0)</f>
        <v>3642.44</v>
      </c>
      <c r="T1198">
        <f t="shared" si="56"/>
        <v>0</v>
      </c>
    </row>
    <row r="1199" spans="1:20" x14ac:dyDescent="0.2">
      <c r="A1199">
        <v>1198</v>
      </c>
      <c r="B1199">
        <v>9001327</v>
      </c>
      <c r="C1199" t="s">
        <v>7909</v>
      </c>
      <c r="D1199" t="s">
        <v>5039</v>
      </c>
      <c r="E1199">
        <v>2.15</v>
      </c>
      <c r="F1199">
        <v>100</v>
      </c>
      <c r="G1199">
        <v>100</v>
      </c>
      <c r="H1199">
        <v>100</v>
      </c>
      <c r="I1199" s="6">
        <v>3642.44</v>
      </c>
      <c r="N1199">
        <v>3642.44</v>
      </c>
      <c r="P1199">
        <f t="shared" si="54"/>
        <v>3642.44</v>
      </c>
      <c r="Q1199">
        <f t="shared" si="55"/>
        <v>0</v>
      </c>
      <c r="S1199">
        <f>VLOOKUP(B:B,'11月奖金'!A:Q,17,0)</f>
        <v>3642.44</v>
      </c>
      <c r="T1199">
        <f t="shared" si="56"/>
        <v>0</v>
      </c>
    </row>
    <row r="1200" spans="1:20" x14ac:dyDescent="0.2">
      <c r="A1200">
        <v>1199</v>
      </c>
      <c r="B1200">
        <v>9001330</v>
      </c>
      <c r="C1200" t="s">
        <v>9159</v>
      </c>
      <c r="D1200" t="s">
        <v>5039</v>
      </c>
      <c r="E1200">
        <v>2.15</v>
      </c>
      <c r="F1200">
        <v>100</v>
      </c>
      <c r="G1200">
        <v>100</v>
      </c>
      <c r="H1200">
        <v>100</v>
      </c>
      <c r="I1200" s="6">
        <v>3642.44</v>
      </c>
      <c r="N1200">
        <v>3642.44</v>
      </c>
      <c r="P1200">
        <f t="shared" si="54"/>
        <v>3642.44</v>
      </c>
      <c r="Q1200">
        <f t="shared" si="55"/>
        <v>0</v>
      </c>
      <c r="S1200">
        <f>VLOOKUP(B:B,'11月奖金'!A:Q,17,0)</f>
        <v>3642.44</v>
      </c>
      <c r="T1200">
        <f t="shared" si="56"/>
        <v>0</v>
      </c>
    </row>
    <row r="1201" spans="1:20" x14ac:dyDescent="0.2">
      <c r="A1201">
        <v>1200</v>
      </c>
      <c r="B1201">
        <v>9001337</v>
      </c>
      <c r="C1201" t="s">
        <v>7920</v>
      </c>
      <c r="D1201" t="s">
        <v>5039</v>
      </c>
      <c r="E1201">
        <v>2.15</v>
      </c>
      <c r="F1201">
        <v>100</v>
      </c>
      <c r="G1201">
        <v>100</v>
      </c>
      <c r="H1201">
        <v>100</v>
      </c>
      <c r="I1201" s="6">
        <v>3642.44</v>
      </c>
      <c r="N1201">
        <v>3642.44</v>
      </c>
      <c r="P1201">
        <f t="shared" si="54"/>
        <v>3642.44</v>
      </c>
      <c r="Q1201">
        <f t="shared" si="55"/>
        <v>0</v>
      </c>
      <c r="S1201">
        <f>VLOOKUP(B:B,'11月奖金'!A:Q,17,0)</f>
        <v>3642.44</v>
      </c>
      <c r="T1201">
        <f t="shared" si="56"/>
        <v>0</v>
      </c>
    </row>
    <row r="1202" spans="1:20" x14ac:dyDescent="0.2">
      <c r="A1202">
        <v>1201</v>
      </c>
      <c r="B1202">
        <v>9001338</v>
      </c>
      <c r="C1202" t="s">
        <v>7927</v>
      </c>
      <c r="D1202" t="s">
        <v>5039</v>
      </c>
      <c r="E1202">
        <v>2.15</v>
      </c>
      <c r="F1202">
        <v>100</v>
      </c>
      <c r="G1202">
        <v>100</v>
      </c>
      <c r="H1202">
        <v>100</v>
      </c>
      <c r="I1202" s="6">
        <v>3642.44</v>
      </c>
      <c r="K1202">
        <v>50</v>
      </c>
      <c r="N1202">
        <v>3692.44</v>
      </c>
      <c r="P1202">
        <f t="shared" si="54"/>
        <v>3642.44</v>
      </c>
      <c r="Q1202">
        <f t="shared" si="55"/>
        <v>0</v>
      </c>
      <c r="S1202">
        <f>VLOOKUP(B:B,'11月奖金'!A:Q,17,0)</f>
        <v>3692.44</v>
      </c>
      <c r="T1202">
        <f t="shared" si="56"/>
        <v>0</v>
      </c>
    </row>
    <row r="1203" spans="1:20" x14ac:dyDescent="0.2">
      <c r="A1203">
        <v>1202</v>
      </c>
      <c r="B1203">
        <v>9001344</v>
      </c>
      <c r="C1203" t="s">
        <v>7933</v>
      </c>
      <c r="D1203" t="s">
        <v>5039</v>
      </c>
      <c r="E1203">
        <v>1.65</v>
      </c>
      <c r="F1203">
        <v>100</v>
      </c>
      <c r="G1203">
        <v>100</v>
      </c>
      <c r="H1203">
        <v>100</v>
      </c>
      <c r="I1203" s="6">
        <v>2795.36</v>
      </c>
      <c r="N1203">
        <v>2795.36</v>
      </c>
      <c r="P1203">
        <f t="shared" si="54"/>
        <v>2795.36</v>
      </c>
      <c r="Q1203">
        <f t="shared" si="55"/>
        <v>0</v>
      </c>
      <c r="S1203">
        <f>VLOOKUP(B:B,'11月奖金'!A:Q,17,0)</f>
        <v>2795.36</v>
      </c>
      <c r="T1203">
        <f t="shared" si="56"/>
        <v>0</v>
      </c>
    </row>
    <row r="1204" spans="1:20" x14ac:dyDescent="0.2">
      <c r="A1204">
        <v>1203</v>
      </c>
      <c r="B1204">
        <v>9001251</v>
      </c>
      <c r="C1204" t="s">
        <v>9160</v>
      </c>
      <c r="D1204" t="s">
        <v>9161</v>
      </c>
      <c r="E1204">
        <v>1</v>
      </c>
      <c r="F1204">
        <v>100</v>
      </c>
      <c r="G1204">
        <v>100</v>
      </c>
      <c r="H1204">
        <v>100</v>
      </c>
      <c r="I1204" s="6">
        <v>1694.16</v>
      </c>
      <c r="N1204">
        <v>1694.16</v>
      </c>
      <c r="P1204">
        <f t="shared" si="54"/>
        <v>1694.16</v>
      </c>
      <c r="Q1204">
        <f t="shared" si="55"/>
        <v>0</v>
      </c>
      <c r="S1204">
        <f>VLOOKUP(B:B,'11月奖金'!A:Q,17,0)</f>
        <v>1694.16</v>
      </c>
      <c r="T1204">
        <f t="shared" si="56"/>
        <v>0</v>
      </c>
    </row>
    <row r="1205" spans="1:20" x14ac:dyDescent="0.2">
      <c r="A1205">
        <v>1204</v>
      </c>
      <c r="B1205">
        <v>9001427</v>
      </c>
      <c r="C1205" t="s">
        <v>8734</v>
      </c>
      <c r="D1205" t="s">
        <v>5039</v>
      </c>
      <c r="E1205">
        <v>1</v>
      </c>
      <c r="F1205">
        <v>100</v>
      </c>
      <c r="G1205">
        <v>100</v>
      </c>
      <c r="H1205">
        <v>100</v>
      </c>
      <c r="I1205" s="6">
        <v>1694.16</v>
      </c>
      <c r="N1205">
        <v>1694.16</v>
      </c>
      <c r="P1205">
        <f t="shared" si="54"/>
        <v>1694.16</v>
      </c>
      <c r="Q1205">
        <f t="shared" si="55"/>
        <v>0</v>
      </c>
      <c r="S1205">
        <f>VLOOKUP(B:B,'11月奖金'!A:Q,17,0)</f>
        <v>1694.16</v>
      </c>
      <c r="T1205">
        <f t="shared" si="56"/>
        <v>0</v>
      </c>
    </row>
    <row r="1206" spans="1:20" x14ac:dyDescent="0.2">
      <c r="A1206">
        <v>1205</v>
      </c>
      <c r="B1206">
        <v>9001433</v>
      </c>
      <c r="C1206" t="s">
        <v>9422</v>
      </c>
      <c r="D1206" t="s">
        <v>5039</v>
      </c>
      <c r="E1206">
        <v>1</v>
      </c>
      <c r="F1206">
        <v>100</v>
      </c>
      <c r="G1206">
        <v>100</v>
      </c>
      <c r="H1206">
        <v>100</v>
      </c>
      <c r="I1206" s="6">
        <v>1694.16</v>
      </c>
      <c r="N1206">
        <v>1694.16</v>
      </c>
      <c r="P1206">
        <f t="shared" si="54"/>
        <v>1694.16</v>
      </c>
      <c r="Q1206">
        <f t="shared" si="55"/>
        <v>0</v>
      </c>
      <c r="S1206">
        <f>VLOOKUP(B:B,'11月奖金'!A:Q,17,0)</f>
        <v>1694.16</v>
      </c>
      <c r="T1206">
        <f t="shared" si="56"/>
        <v>0</v>
      </c>
    </row>
    <row r="1207" spans="1:20" x14ac:dyDescent="0.2">
      <c r="A1207">
        <v>1206</v>
      </c>
      <c r="B1207">
        <v>9000838</v>
      </c>
      <c r="C1207" t="s">
        <v>1859</v>
      </c>
      <c r="D1207" t="s">
        <v>5039</v>
      </c>
      <c r="E1207">
        <v>1.65</v>
      </c>
      <c r="F1207">
        <v>100</v>
      </c>
      <c r="G1207">
        <v>100</v>
      </c>
      <c r="H1207">
        <v>100</v>
      </c>
      <c r="I1207" s="6">
        <v>2795.36</v>
      </c>
      <c r="N1207">
        <v>2795.36</v>
      </c>
      <c r="P1207">
        <f t="shared" si="54"/>
        <v>2795.36</v>
      </c>
      <c r="Q1207">
        <f t="shared" si="55"/>
        <v>0</v>
      </c>
      <c r="S1207">
        <f>VLOOKUP(B:B,'11月奖金'!A:Q,17,0)</f>
        <v>2795.36</v>
      </c>
      <c r="T1207">
        <f t="shared" si="56"/>
        <v>0</v>
      </c>
    </row>
    <row r="1208" spans="1:20" x14ac:dyDescent="0.2">
      <c r="A1208">
        <v>1207</v>
      </c>
      <c r="B1208">
        <v>9001438</v>
      </c>
      <c r="C1208" t="s">
        <v>9267</v>
      </c>
      <c r="D1208" t="s">
        <v>9161</v>
      </c>
      <c r="E1208">
        <v>1</v>
      </c>
      <c r="F1208">
        <v>100</v>
      </c>
      <c r="G1208">
        <v>100</v>
      </c>
      <c r="H1208">
        <v>100</v>
      </c>
      <c r="I1208" s="6">
        <v>1694.16</v>
      </c>
      <c r="N1208">
        <v>1694.16</v>
      </c>
      <c r="P1208">
        <f t="shared" si="54"/>
        <v>1694.16</v>
      </c>
      <c r="Q1208">
        <f t="shared" si="55"/>
        <v>0</v>
      </c>
      <c r="S1208">
        <f>VLOOKUP(B:B,'11月奖金'!A:Q,17,0)</f>
        <v>1694.16</v>
      </c>
      <c r="T1208">
        <f t="shared" si="56"/>
        <v>0</v>
      </c>
    </row>
    <row r="1209" spans="1:20" x14ac:dyDescent="0.2">
      <c r="A1209">
        <v>1208</v>
      </c>
      <c r="B1209">
        <v>9000101</v>
      </c>
      <c r="C1209" t="s">
        <v>36</v>
      </c>
      <c r="D1209" t="s">
        <v>3166</v>
      </c>
      <c r="F1209">
        <v>100</v>
      </c>
      <c r="G1209">
        <v>100</v>
      </c>
      <c r="H1209">
        <v>100</v>
      </c>
      <c r="I1209" s="6">
        <v>11327.56</v>
      </c>
      <c r="N1209">
        <v>11327.56</v>
      </c>
      <c r="P1209">
        <f t="shared" si="54"/>
        <v>11327.56</v>
      </c>
      <c r="Q1209">
        <f t="shared" si="55"/>
        <v>0</v>
      </c>
      <c r="S1209">
        <f>VLOOKUP(B:B,'11月奖金'!A:Q,17,0)</f>
        <v>11327.56</v>
      </c>
      <c r="T1209">
        <f t="shared" si="56"/>
        <v>0</v>
      </c>
    </row>
    <row r="1210" spans="1:20" x14ac:dyDescent="0.2">
      <c r="A1210">
        <v>1209</v>
      </c>
      <c r="B1210">
        <v>9000141</v>
      </c>
      <c r="C1210" t="s">
        <v>144</v>
      </c>
      <c r="D1210" t="s">
        <v>3167</v>
      </c>
      <c r="F1210">
        <v>100</v>
      </c>
      <c r="G1210">
        <v>100</v>
      </c>
      <c r="H1210">
        <v>100</v>
      </c>
      <c r="I1210" s="6">
        <v>9063.2800000000007</v>
      </c>
      <c r="N1210">
        <v>9063.2800000000007</v>
      </c>
      <c r="P1210">
        <f t="shared" si="54"/>
        <v>9063.2800000000007</v>
      </c>
      <c r="Q1210">
        <f t="shared" si="55"/>
        <v>0</v>
      </c>
      <c r="S1210">
        <f>VLOOKUP(B:B,'11月奖金'!A:Q,17,0)</f>
        <v>9063.2800000000007</v>
      </c>
      <c r="T1210">
        <f t="shared" si="56"/>
        <v>0</v>
      </c>
    </row>
    <row r="1211" spans="1:20" x14ac:dyDescent="0.2">
      <c r="A1211">
        <v>1210</v>
      </c>
      <c r="B1211">
        <v>9000134</v>
      </c>
      <c r="C1211" t="s">
        <v>123</v>
      </c>
      <c r="D1211" t="s">
        <v>3217</v>
      </c>
      <c r="E1211">
        <v>4.5</v>
      </c>
      <c r="F1211">
        <v>100</v>
      </c>
      <c r="G1211">
        <v>100</v>
      </c>
      <c r="H1211">
        <v>100</v>
      </c>
      <c r="I1211" s="6">
        <v>7645.41</v>
      </c>
      <c r="N1211">
        <v>7645.41</v>
      </c>
      <c r="P1211">
        <f t="shared" si="54"/>
        <v>7645.41</v>
      </c>
      <c r="Q1211">
        <f t="shared" si="55"/>
        <v>0</v>
      </c>
      <c r="S1211">
        <f>VLOOKUP(B:B,'11月奖金'!A:Q,17,0)</f>
        <v>7645.41</v>
      </c>
      <c r="T1211">
        <f t="shared" si="56"/>
        <v>0</v>
      </c>
    </row>
    <row r="1212" spans="1:20" x14ac:dyDescent="0.2">
      <c r="A1212">
        <v>1211</v>
      </c>
      <c r="B1212">
        <v>9000135</v>
      </c>
      <c r="C1212" t="s">
        <v>126</v>
      </c>
      <c r="D1212" t="s">
        <v>3218</v>
      </c>
      <c r="E1212">
        <v>2.15</v>
      </c>
      <c r="F1212">
        <v>100</v>
      </c>
      <c r="G1212">
        <v>100</v>
      </c>
      <c r="H1212">
        <v>100</v>
      </c>
      <c r="I1212" s="6">
        <v>3652.81</v>
      </c>
      <c r="N1212">
        <v>3652.81</v>
      </c>
      <c r="P1212">
        <f t="shared" si="54"/>
        <v>3652.81</v>
      </c>
      <c r="Q1212">
        <f t="shared" si="55"/>
        <v>0</v>
      </c>
      <c r="S1212">
        <f>VLOOKUP(B:B,'11月奖金'!A:Q,17,0)</f>
        <v>3652.81</v>
      </c>
      <c r="T1212">
        <f t="shared" si="56"/>
        <v>0</v>
      </c>
    </row>
    <row r="1213" spans="1:20" x14ac:dyDescent="0.2">
      <c r="A1213">
        <v>1212</v>
      </c>
      <c r="B1213">
        <v>9000136</v>
      </c>
      <c r="C1213" t="s">
        <v>129</v>
      </c>
      <c r="D1213" t="s">
        <v>3219</v>
      </c>
      <c r="E1213">
        <v>3.6</v>
      </c>
      <c r="F1213">
        <v>100</v>
      </c>
      <c r="G1213">
        <v>100</v>
      </c>
      <c r="H1213">
        <v>100</v>
      </c>
      <c r="I1213" s="6">
        <v>6116.3</v>
      </c>
      <c r="L1213">
        <v>61.2</v>
      </c>
      <c r="N1213">
        <v>6055.1</v>
      </c>
      <c r="P1213">
        <f t="shared" si="54"/>
        <v>6116.3</v>
      </c>
      <c r="Q1213">
        <f t="shared" si="55"/>
        <v>0</v>
      </c>
      <c r="S1213">
        <f>VLOOKUP(B:B,'11月奖金'!A:Q,17,0)</f>
        <v>6055.1</v>
      </c>
      <c r="T1213">
        <f t="shared" si="56"/>
        <v>0</v>
      </c>
    </row>
    <row r="1214" spans="1:20" x14ac:dyDescent="0.2">
      <c r="A1214">
        <v>1213</v>
      </c>
      <c r="B1214">
        <v>9000137</v>
      </c>
      <c r="C1214" t="s">
        <v>131</v>
      </c>
      <c r="D1214" t="s">
        <v>3219</v>
      </c>
      <c r="E1214">
        <v>3.6</v>
      </c>
      <c r="F1214">
        <v>100</v>
      </c>
      <c r="G1214">
        <v>100</v>
      </c>
      <c r="H1214">
        <v>100</v>
      </c>
      <c r="I1214" s="6">
        <v>6116.33</v>
      </c>
      <c r="K1214">
        <v>500</v>
      </c>
      <c r="N1214">
        <v>6616.33</v>
      </c>
      <c r="P1214">
        <f t="shared" si="54"/>
        <v>6116.33</v>
      </c>
      <c r="Q1214">
        <f t="shared" si="55"/>
        <v>0</v>
      </c>
      <c r="S1214">
        <f>VLOOKUP(B:B,'11月奖金'!A:Q,17,0)</f>
        <v>6616.33</v>
      </c>
      <c r="T1214">
        <f t="shared" si="56"/>
        <v>0</v>
      </c>
    </row>
    <row r="1215" spans="1:20" x14ac:dyDescent="0.2">
      <c r="A1215">
        <v>1214</v>
      </c>
      <c r="B1215">
        <v>9000691</v>
      </c>
      <c r="C1215" t="s">
        <v>1435</v>
      </c>
      <c r="D1215" t="s">
        <v>3218</v>
      </c>
      <c r="E1215">
        <v>2.15</v>
      </c>
      <c r="F1215">
        <v>100</v>
      </c>
      <c r="G1215">
        <v>100</v>
      </c>
      <c r="H1215">
        <v>100</v>
      </c>
      <c r="I1215" s="6">
        <v>3652.81</v>
      </c>
      <c r="N1215">
        <v>3652.81</v>
      </c>
      <c r="P1215">
        <f t="shared" si="54"/>
        <v>3652.81</v>
      </c>
      <c r="Q1215">
        <f t="shared" si="55"/>
        <v>0</v>
      </c>
      <c r="S1215">
        <f>VLOOKUP(B:B,'11月奖金'!A:Q,17,0)</f>
        <v>3652.81</v>
      </c>
      <c r="T1215">
        <f t="shared" si="56"/>
        <v>0</v>
      </c>
    </row>
    <row r="1216" spans="1:20" x14ac:dyDescent="0.2">
      <c r="A1216">
        <v>1215</v>
      </c>
      <c r="B1216">
        <v>9000830</v>
      </c>
      <c r="C1216" t="s">
        <v>1836</v>
      </c>
      <c r="D1216" t="s">
        <v>3222</v>
      </c>
      <c r="E1216">
        <v>1.65</v>
      </c>
      <c r="F1216">
        <v>100</v>
      </c>
      <c r="G1216">
        <v>100</v>
      </c>
      <c r="H1216">
        <v>100</v>
      </c>
      <c r="I1216" s="6">
        <v>2803.32</v>
      </c>
      <c r="N1216">
        <v>2803.32</v>
      </c>
      <c r="P1216">
        <f t="shared" si="54"/>
        <v>2803.32</v>
      </c>
      <c r="Q1216">
        <f t="shared" si="55"/>
        <v>0</v>
      </c>
      <c r="S1216">
        <f>VLOOKUP(B:B,'11月奖金'!A:Q,17,0)</f>
        <v>2803.32</v>
      </c>
      <c r="T1216">
        <f t="shared" si="56"/>
        <v>0</v>
      </c>
    </row>
    <row r="1217" spans="1:20" x14ac:dyDescent="0.2">
      <c r="A1217">
        <v>1216</v>
      </c>
      <c r="B1217">
        <v>9001227</v>
      </c>
      <c r="C1217" t="s">
        <v>5286</v>
      </c>
      <c r="D1217" t="s">
        <v>3217</v>
      </c>
      <c r="E1217">
        <v>4.5</v>
      </c>
      <c r="F1217">
        <v>100</v>
      </c>
      <c r="G1217">
        <v>100</v>
      </c>
      <c r="H1217">
        <v>100</v>
      </c>
      <c r="I1217" s="6">
        <v>7645.41</v>
      </c>
      <c r="N1217">
        <v>7645.41</v>
      </c>
      <c r="P1217">
        <f t="shared" si="54"/>
        <v>7645.41</v>
      </c>
      <c r="Q1217">
        <f t="shared" si="55"/>
        <v>0</v>
      </c>
      <c r="S1217">
        <f>VLOOKUP(B:B,'11月奖金'!A:Q,17,0)</f>
        <v>7645.41</v>
      </c>
      <c r="T1217">
        <f t="shared" si="56"/>
        <v>0</v>
      </c>
    </row>
    <row r="1218" spans="1:20" x14ac:dyDescent="0.2">
      <c r="A1218">
        <v>1217</v>
      </c>
      <c r="B1218">
        <v>9001303</v>
      </c>
      <c r="C1218" t="s">
        <v>7871</v>
      </c>
      <c r="D1218" t="s">
        <v>3218</v>
      </c>
      <c r="E1218">
        <v>2.15</v>
      </c>
      <c r="F1218">
        <v>100</v>
      </c>
      <c r="G1218">
        <v>100</v>
      </c>
      <c r="H1218">
        <v>100</v>
      </c>
      <c r="I1218" s="6">
        <v>3652.81</v>
      </c>
      <c r="N1218">
        <v>3652.81</v>
      </c>
      <c r="P1218">
        <f t="shared" si="54"/>
        <v>3652.81</v>
      </c>
      <c r="Q1218">
        <f t="shared" si="55"/>
        <v>0</v>
      </c>
      <c r="S1218">
        <f>VLOOKUP(B:B,'11月奖金'!A:Q,17,0)</f>
        <v>3652.81</v>
      </c>
      <c r="T1218">
        <f t="shared" si="56"/>
        <v>0</v>
      </c>
    </row>
    <row r="1219" spans="1:20" x14ac:dyDescent="0.2">
      <c r="A1219">
        <v>1218</v>
      </c>
      <c r="B1219">
        <v>9000144</v>
      </c>
      <c r="C1219" t="s">
        <v>154</v>
      </c>
      <c r="D1219" t="s">
        <v>3220</v>
      </c>
      <c r="E1219">
        <v>3.6</v>
      </c>
      <c r="F1219">
        <v>100</v>
      </c>
      <c r="G1219">
        <v>100</v>
      </c>
      <c r="H1219">
        <v>100</v>
      </c>
      <c r="I1219" s="6">
        <v>6116.33</v>
      </c>
      <c r="N1219">
        <v>6116.33</v>
      </c>
      <c r="P1219">
        <f t="shared" ref="P1219:P1282" si="57">ROUND(I1219,2)</f>
        <v>6116.33</v>
      </c>
      <c r="Q1219">
        <f t="shared" ref="Q1219:Q1282" si="58">I1219-P1219</f>
        <v>0</v>
      </c>
      <c r="S1219">
        <f>VLOOKUP(B:B,'11月奖金'!A:Q,17,0)</f>
        <v>6116.33</v>
      </c>
      <c r="T1219">
        <f t="shared" ref="T1219:T1282" si="59">N1219-S1219</f>
        <v>0</v>
      </c>
    </row>
    <row r="1220" spans="1:20" x14ac:dyDescent="0.2">
      <c r="A1220">
        <v>1219</v>
      </c>
      <c r="B1220">
        <v>9000145</v>
      </c>
      <c r="C1220" t="s">
        <v>157</v>
      </c>
      <c r="D1220" t="s">
        <v>7844</v>
      </c>
      <c r="E1220">
        <v>1.2</v>
      </c>
      <c r="F1220">
        <v>100</v>
      </c>
      <c r="G1220">
        <v>100</v>
      </c>
      <c r="H1220">
        <v>100</v>
      </c>
      <c r="I1220" s="6">
        <v>2038.78</v>
      </c>
      <c r="N1220">
        <v>2038.78</v>
      </c>
      <c r="P1220">
        <f t="shared" si="57"/>
        <v>2038.78</v>
      </c>
      <c r="Q1220">
        <f t="shared" si="58"/>
        <v>0</v>
      </c>
      <c r="S1220">
        <f>VLOOKUP(B:B,'11月奖金'!A:Q,17,0)</f>
        <v>2038.78</v>
      </c>
      <c r="T1220">
        <f t="shared" si="59"/>
        <v>0</v>
      </c>
    </row>
    <row r="1221" spans="1:20" x14ac:dyDescent="0.2">
      <c r="A1221">
        <v>1220</v>
      </c>
      <c r="B1221">
        <v>9000146</v>
      </c>
      <c r="C1221" t="s">
        <v>161</v>
      </c>
      <c r="D1221" t="s">
        <v>6204</v>
      </c>
      <c r="E1221">
        <v>1</v>
      </c>
      <c r="F1221">
        <v>100</v>
      </c>
      <c r="G1221">
        <v>100</v>
      </c>
      <c r="H1221">
        <v>100</v>
      </c>
      <c r="I1221" s="6">
        <v>1698.98</v>
      </c>
      <c r="N1221">
        <v>1698.98</v>
      </c>
      <c r="P1221">
        <f t="shared" si="57"/>
        <v>1698.98</v>
      </c>
      <c r="Q1221">
        <f t="shared" si="58"/>
        <v>0</v>
      </c>
      <c r="S1221">
        <f>VLOOKUP(B:B,'11月奖金'!A:Q,17,0)</f>
        <v>1698.98</v>
      </c>
      <c r="T1221">
        <f t="shared" si="59"/>
        <v>0</v>
      </c>
    </row>
    <row r="1222" spans="1:20" x14ac:dyDescent="0.2">
      <c r="A1222">
        <v>1221</v>
      </c>
      <c r="B1222">
        <v>9000147</v>
      </c>
      <c r="C1222" t="s">
        <v>164</v>
      </c>
      <c r="D1222" t="s">
        <v>6204</v>
      </c>
      <c r="E1222">
        <v>1</v>
      </c>
      <c r="F1222">
        <v>100</v>
      </c>
      <c r="G1222">
        <v>100</v>
      </c>
      <c r="H1222">
        <v>100</v>
      </c>
      <c r="I1222" s="6">
        <v>1698.98</v>
      </c>
      <c r="N1222">
        <v>1698.98</v>
      </c>
      <c r="P1222">
        <f t="shared" si="57"/>
        <v>1698.98</v>
      </c>
      <c r="Q1222">
        <f t="shared" si="58"/>
        <v>0</v>
      </c>
      <c r="S1222">
        <f>VLOOKUP(B:B,'11月奖金'!A:Q,17,0)</f>
        <v>1698.98</v>
      </c>
      <c r="T1222">
        <f t="shared" si="59"/>
        <v>0</v>
      </c>
    </row>
    <row r="1223" spans="1:20" x14ac:dyDescent="0.2">
      <c r="A1223">
        <v>1222</v>
      </c>
      <c r="B1223">
        <v>9000148</v>
      </c>
      <c r="C1223" t="s">
        <v>167</v>
      </c>
      <c r="D1223" t="s">
        <v>7845</v>
      </c>
      <c r="E1223">
        <v>1.2</v>
      </c>
      <c r="F1223">
        <v>100</v>
      </c>
      <c r="G1223">
        <v>100</v>
      </c>
      <c r="H1223">
        <v>100</v>
      </c>
      <c r="I1223" s="6">
        <v>2038.78</v>
      </c>
      <c r="N1223">
        <v>2038.78</v>
      </c>
      <c r="P1223">
        <f t="shared" si="57"/>
        <v>2038.78</v>
      </c>
      <c r="Q1223">
        <f t="shared" si="58"/>
        <v>0</v>
      </c>
      <c r="S1223">
        <f>VLOOKUP(B:B,'11月奖金'!A:Q,17,0)</f>
        <v>2038.78</v>
      </c>
      <c r="T1223">
        <f t="shared" si="59"/>
        <v>0</v>
      </c>
    </row>
    <row r="1224" spans="1:20" x14ac:dyDescent="0.2">
      <c r="A1224">
        <v>1223</v>
      </c>
      <c r="B1224">
        <v>9000149</v>
      </c>
      <c r="C1224" t="s">
        <v>170</v>
      </c>
      <c r="D1224" t="s">
        <v>6204</v>
      </c>
      <c r="E1224">
        <v>1</v>
      </c>
      <c r="F1224">
        <v>100</v>
      </c>
      <c r="G1224">
        <v>100</v>
      </c>
      <c r="H1224">
        <v>100</v>
      </c>
      <c r="I1224" s="6">
        <v>1698.98</v>
      </c>
      <c r="N1224">
        <v>1698.98</v>
      </c>
      <c r="P1224">
        <f t="shared" si="57"/>
        <v>1698.98</v>
      </c>
      <c r="Q1224">
        <f t="shared" si="58"/>
        <v>0</v>
      </c>
      <c r="S1224">
        <f>VLOOKUP(B:B,'11月奖金'!A:Q,17,0)</f>
        <v>1698.98</v>
      </c>
      <c r="T1224">
        <f t="shared" si="59"/>
        <v>0</v>
      </c>
    </row>
    <row r="1225" spans="1:20" x14ac:dyDescent="0.2">
      <c r="A1225">
        <v>1224</v>
      </c>
      <c r="B1225">
        <v>9000889</v>
      </c>
      <c r="C1225" t="s">
        <v>1954</v>
      </c>
      <c r="D1225" t="s">
        <v>6204</v>
      </c>
      <c r="E1225">
        <v>1</v>
      </c>
      <c r="F1225">
        <v>100</v>
      </c>
      <c r="G1225">
        <v>100</v>
      </c>
      <c r="H1225">
        <v>100</v>
      </c>
      <c r="I1225" s="6">
        <v>1698.98</v>
      </c>
      <c r="N1225">
        <v>1698.98</v>
      </c>
      <c r="P1225">
        <f t="shared" si="57"/>
        <v>1698.98</v>
      </c>
      <c r="Q1225">
        <f t="shared" si="58"/>
        <v>0</v>
      </c>
      <c r="S1225">
        <f>VLOOKUP(B:B,'11月奖金'!A:Q,17,0)</f>
        <v>1698.98</v>
      </c>
      <c r="T1225">
        <f t="shared" si="59"/>
        <v>0</v>
      </c>
    </row>
    <row r="1226" spans="1:20" x14ac:dyDescent="0.2">
      <c r="A1226">
        <v>1225</v>
      </c>
      <c r="B1226">
        <v>9000895</v>
      </c>
      <c r="C1226" t="s">
        <v>1931</v>
      </c>
      <c r="D1226" t="s">
        <v>3167</v>
      </c>
      <c r="F1226">
        <v>99.97</v>
      </c>
      <c r="G1226">
        <v>99.97</v>
      </c>
      <c r="H1226">
        <v>99.98</v>
      </c>
      <c r="I1226" s="6">
        <v>9063.82</v>
      </c>
      <c r="N1226">
        <v>9063.82</v>
      </c>
      <c r="P1226">
        <f t="shared" si="57"/>
        <v>9063.82</v>
      </c>
      <c r="Q1226">
        <f t="shared" si="58"/>
        <v>0</v>
      </c>
      <c r="S1226">
        <f>VLOOKUP(B:B,'11月奖金'!A:Q,17,0)</f>
        <v>9063.82</v>
      </c>
      <c r="T1226">
        <f t="shared" si="59"/>
        <v>0</v>
      </c>
    </row>
    <row r="1227" spans="1:20" x14ac:dyDescent="0.2">
      <c r="A1227">
        <v>1226</v>
      </c>
      <c r="B1227">
        <v>9000578</v>
      </c>
      <c r="C1227" t="s">
        <v>1107</v>
      </c>
      <c r="D1227" t="s">
        <v>3217</v>
      </c>
      <c r="E1227">
        <v>4.5</v>
      </c>
      <c r="F1227">
        <v>100</v>
      </c>
      <c r="G1227">
        <v>99.8</v>
      </c>
      <c r="H1227">
        <v>99.88</v>
      </c>
      <c r="I1227" s="6">
        <v>7638.53</v>
      </c>
      <c r="N1227">
        <v>7638.53</v>
      </c>
      <c r="P1227">
        <f t="shared" si="57"/>
        <v>7638.53</v>
      </c>
      <c r="Q1227">
        <f t="shared" si="58"/>
        <v>0</v>
      </c>
      <c r="S1227">
        <f>VLOOKUP(B:B,'11月奖金'!A:Q,17,0)</f>
        <v>7638.53</v>
      </c>
      <c r="T1227">
        <f t="shared" si="59"/>
        <v>0</v>
      </c>
    </row>
    <row r="1228" spans="1:20" x14ac:dyDescent="0.2">
      <c r="A1228">
        <v>1227</v>
      </c>
      <c r="B1228">
        <v>9000863</v>
      </c>
      <c r="C1228" t="s">
        <v>2399</v>
      </c>
      <c r="D1228" t="s">
        <v>3217</v>
      </c>
      <c r="E1228">
        <v>4.5</v>
      </c>
      <c r="F1228">
        <v>100</v>
      </c>
      <c r="G1228">
        <v>99.8</v>
      </c>
      <c r="H1228">
        <v>99.88</v>
      </c>
      <c r="I1228" s="6">
        <v>7638.53</v>
      </c>
      <c r="N1228">
        <v>7638.53</v>
      </c>
      <c r="P1228">
        <f t="shared" si="57"/>
        <v>7638.53</v>
      </c>
      <c r="Q1228">
        <f t="shared" si="58"/>
        <v>0</v>
      </c>
      <c r="S1228">
        <f>VLOOKUP(B:B,'11月奖金'!A:Q,17,0)</f>
        <v>7638.53</v>
      </c>
      <c r="T1228">
        <f t="shared" si="59"/>
        <v>0</v>
      </c>
    </row>
    <row r="1229" spans="1:20" x14ac:dyDescent="0.2">
      <c r="A1229">
        <v>1228</v>
      </c>
      <c r="B1229">
        <v>9000925</v>
      </c>
      <c r="C1229" t="s">
        <v>7841</v>
      </c>
      <c r="D1229" t="s">
        <v>3217</v>
      </c>
      <c r="E1229">
        <v>4.5</v>
      </c>
      <c r="F1229">
        <v>100</v>
      </c>
      <c r="G1229">
        <v>99.6</v>
      </c>
      <c r="H1229">
        <v>99.759999999999991</v>
      </c>
      <c r="I1229" s="6">
        <v>7629.35</v>
      </c>
      <c r="K1229">
        <v>1000</v>
      </c>
      <c r="N1229">
        <v>8629.35</v>
      </c>
      <c r="P1229">
        <f t="shared" si="57"/>
        <v>7629.35</v>
      </c>
      <c r="Q1229">
        <f t="shared" si="58"/>
        <v>0</v>
      </c>
      <c r="S1229">
        <f>VLOOKUP(B:B,'11月奖金'!A:Q,17,0)</f>
        <v>8629.35</v>
      </c>
      <c r="T1229">
        <f t="shared" si="59"/>
        <v>0</v>
      </c>
    </row>
    <row r="1230" spans="1:20" x14ac:dyDescent="0.2">
      <c r="A1230">
        <v>1229</v>
      </c>
      <c r="B1230">
        <v>9000138</v>
      </c>
      <c r="C1230" t="s">
        <v>134</v>
      </c>
      <c r="D1230" t="s">
        <v>7842</v>
      </c>
      <c r="E1230">
        <v>3.6</v>
      </c>
      <c r="F1230">
        <v>100</v>
      </c>
      <c r="G1230">
        <v>99.8</v>
      </c>
      <c r="H1230">
        <v>99.88</v>
      </c>
      <c r="I1230" s="6">
        <v>6110.82</v>
      </c>
      <c r="K1230">
        <v>1000</v>
      </c>
      <c r="N1230">
        <v>7110.82</v>
      </c>
      <c r="P1230">
        <f t="shared" si="57"/>
        <v>6110.82</v>
      </c>
      <c r="Q1230">
        <f t="shared" si="58"/>
        <v>0</v>
      </c>
      <c r="S1230">
        <f>VLOOKUP(B:B,'11月奖金'!A:Q,17,0)</f>
        <v>7110.82</v>
      </c>
      <c r="T1230">
        <f t="shared" si="59"/>
        <v>0</v>
      </c>
    </row>
    <row r="1231" spans="1:20" x14ac:dyDescent="0.2">
      <c r="A1231">
        <v>1230</v>
      </c>
      <c r="B1231">
        <v>9000924</v>
      </c>
      <c r="C1231" t="s">
        <v>2042</v>
      </c>
      <c r="D1231" t="s">
        <v>7842</v>
      </c>
      <c r="E1231">
        <v>3.6</v>
      </c>
      <c r="F1231">
        <v>100</v>
      </c>
      <c r="G1231">
        <v>99.6</v>
      </c>
      <c r="H1231">
        <v>99.759999999999991</v>
      </c>
      <c r="I1231" s="6">
        <v>6103.48</v>
      </c>
      <c r="N1231">
        <v>6103.48</v>
      </c>
      <c r="P1231">
        <f t="shared" si="57"/>
        <v>6103.48</v>
      </c>
      <c r="Q1231">
        <f t="shared" si="58"/>
        <v>0</v>
      </c>
      <c r="S1231">
        <f>VLOOKUP(B:B,'11月奖金'!A:Q,17,0)</f>
        <v>6103.48</v>
      </c>
      <c r="T1231">
        <f t="shared" si="59"/>
        <v>0</v>
      </c>
    </row>
    <row r="1232" spans="1:20" x14ac:dyDescent="0.2">
      <c r="A1232">
        <v>1231</v>
      </c>
      <c r="B1232">
        <v>9000264</v>
      </c>
      <c r="C1232" t="s">
        <v>7843</v>
      </c>
      <c r="D1232" t="s">
        <v>3176</v>
      </c>
      <c r="E1232">
        <v>3.05</v>
      </c>
      <c r="F1232">
        <v>100</v>
      </c>
      <c r="G1232">
        <v>100</v>
      </c>
      <c r="H1232">
        <v>100</v>
      </c>
      <c r="I1232" s="6">
        <v>5183.4399999999996</v>
      </c>
      <c r="N1232">
        <v>5183.4399999999996</v>
      </c>
      <c r="P1232">
        <f t="shared" si="57"/>
        <v>5183.4399999999996</v>
      </c>
      <c r="Q1232">
        <f t="shared" si="58"/>
        <v>0</v>
      </c>
      <c r="S1232">
        <f>VLOOKUP(B:B,'11月奖金'!A:Q,17,0)</f>
        <v>5183.4399999999996</v>
      </c>
      <c r="T1232">
        <f t="shared" si="59"/>
        <v>0</v>
      </c>
    </row>
    <row r="1233" spans="1:20" x14ac:dyDescent="0.2">
      <c r="A1233">
        <v>1232</v>
      </c>
      <c r="B1233">
        <v>9000864</v>
      </c>
      <c r="C1233" t="s">
        <v>2401</v>
      </c>
      <c r="D1233" t="s">
        <v>3218</v>
      </c>
      <c r="E1233">
        <v>2.15</v>
      </c>
      <c r="F1233">
        <v>100</v>
      </c>
      <c r="G1233">
        <v>100</v>
      </c>
      <c r="H1233">
        <v>100</v>
      </c>
      <c r="I1233" s="6">
        <v>3653.9</v>
      </c>
      <c r="K1233">
        <v>58.75</v>
      </c>
      <c r="N1233">
        <v>3712.65</v>
      </c>
      <c r="P1233">
        <f t="shared" si="57"/>
        <v>3653.9</v>
      </c>
      <c r="Q1233">
        <f t="shared" si="58"/>
        <v>0</v>
      </c>
      <c r="S1233">
        <f>VLOOKUP(B:B,'11月奖金'!A:Q,17,0)</f>
        <v>3712.65</v>
      </c>
      <c r="T1233">
        <f t="shared" si="59"/>
        <v>0</v>
      </c>
    </row>
    <row r="1234" spans="1:20" x14ac:dyDescent="0.2">
      <c r="A1234">
        <v>1233</v>
      </c>
      <c r="B1234">
        <v>9001221</v>
      </c>
      <c r="C1234" t="s">
        <v>5247</v>
      </c>
      <c r="D1234" t="s">
        <v>3223</v>
      </c>
      <c r="E1234">
        <v>3.6</v>
      </c>
      <c r="F1234">
        <v>100</v>
      </c>
      <c r="G1234">
        <v>100</v>
      </c>
      <c r="H1234">
        <v>100</v>
      </c>
      <c r="I1234" s="6">
        <v>6118.16</v>
      </c>
      <c r="N1234">
        <v>6118.16</v>
      </c>
      <c r="P1234">
        <f t="shared" si="57"/>
        <v>6118.16</v>
      </c>
      <c r="Q1234">
        <f t="shared" si="58"/>
        <v>0</v>
      </c>
      <c r="S1234">
        <f>VLOOKUP(B:B,'11月奖金'!A:Q,17,0)</f>
        <v>6118.16</v>
      </c>
      <c r="T1234">
        <f t="shared" si="59"/>
        <v>0</v>
      </c>
    </row>
    <row r="1235" spans="1:20" x14ac:dyDescent="0.2">
      <c r="A1235">
        <v>1234</v>
      </c>
      <c r="B1235">
        <v>9001367</v>
      </c>
      <c r="C1235" t="s">
        <v>7866</v>
      </c>
      <c r="D1235" t="s">
        <v>3176</v>
      </c>
      <c r="E1235">
        <v>3.05</v>
      </c>
      <c r="F1235">
        <v>100</v>
      </c>
      <c r="G1235">
        <v>100</v>
      </c>
      <c r="H1235">
        <v>100</v>
      </c>
      <c r="I1235" s="6">
        <v>5183.4399999999996</v>
      </c>
      <c r="N1235">
        <v>5183.4399999999996</v>
      </c>
      <c r="P1235">
        <f t="shared" si="57"/>
        <v>5183.4399999999996</v>
      </c>
      <c r="Q1235">
        <f t="shared" si="58"/>
        <v>0</v>
      </c>
      <c r="S1235">
        <f>VLOOKUP(B:B,'11月奖金'!A:Q,17,0)</f>
        <v>5183.4399999999996</v>
      </c>
      <c r="T1235">
        <f t="shared" si="59"/>
        <v>0</v>
      </c>
    </row>
    <row r="1236" spans="1:20" x14ac:dyDescent="0.2">
      <c r="A1236">
        <v>1235</v>
      </c>
      <c r="B1236">
        <v>9001426</v>
      </c>
      <c r="C1236" t="s">
        <v>8650</v>
      </c>
      <c r="D1236" t="s">
        <v>3222</v>
      </c>
      <c r="E1236">
        <v>1</v>
      </c>
      <c r="F1236">
        <v>100</v>
      </c>
      <c r="G1236">
        <v>100</v>
      </c>
      <c r="H1236">
        <v>100</v>
      </c>
      <c r="I1236" s="6">
        <v>1699.49</v>
      </c>
      <c r="N1236">
        <v>1699.49</v>
      </c>
      <c r="P1236">
        <f t="shared" si="57"/>
        <v>1699.49</v>
      </c>
      <c r="Q1236">
        <f t="shared" si="58"/>
        <v>0</v>
      </c>
      <c r="S1236">
        <f>VLOOKUP(B:B,'11月奖金'!A:Q,17,0)</f>
        <v>1699.49</v>
      </c>
      <c r="T1236">
        <f t="shared" si="59"/>
        <v>0</v>
      </c>
    </row>
    <row r="1237" spans="1:20" x14ac:dyDescent="0.2">
      <c r="A1237">
        <v>1236</v>
      </c>
      <c r="B1237">
        <v>9001425</v>
      </c>
      <c r="C1237" t="s">
        <v>8645</v>
      </c>
      <c r="D1237" t="s">
        <v>3222</v>
      </c>
      <c r="E1237">
        <v>1</v>
      </c>
      <c r="F1237">
        <v>100</v>
      </c>
      <c r="G1237">
        <v>100</v>
      </c>
      <c r="H1237">
        <v>100</v>
      </c>
      <c r="I1237" s="6">
        <v>1699.49</v>
      </c>
      <c r="N1237">
        <v>1699.49</v>
      </c>
      <c r="P1237">
        <f t="shared" si="57"/>
        <v>1699.49</v>
      </c>
      <c r="Q1237">
        <f t="shared" si="58"/>
        <v>0</v>
      </c>
      <c r="S1237">
        <f>VLOOKUP(B:B,'11月奖金'!A:Q,17,0)</f>
        <v>1699.49</v>
      </c>
      <c r="T1237">
        <f t="shared" si="59"/>
        <v>0</v>
      </c>
    </row>
    <row r="1238" spans="1:20" x14ac:dyDescent="0.2">
      <c r="A1238">
        <v>1237</v>
      </c>
      <c r="B1238">
        <v>9000113</v>
      </c>
      <c r="C1238" t="s">
        <v>4943</v>
      </c>
      <c r="D1238" t="s">
        <v>3166</v>
      </c>
      <c r="F1238">
        <v>99.91</v>
      </c>
      <c r="G1238">
        <v>99.91</v>
      </c>
      <c r="H1238">
        <v>99.93</v>
      </c>
      <c r="I1238" s="6">
        <v>12657.88</v>
      </c>
      <c r="N1238">
        <v>12657.88</v>
      </c>
      <c r="P1238">
        <f t="shared" si="57"/>
        <v>12657.88</v>
      </c>
      <c r="Q1238">
        <f t="shared" si="58"/>
        <v>0</v>
      </c>
      <c r="S1238">
        <f>VLOOKUP(B:B,'11月奖金'!A:Q,17,0)</f>
        <v>12657.88</v>
      </c>
      <c r="T1238">
        <f t="shared" si="59"/>
        <v>0</v>
      </c>
    </row>
    <row r="1239" spans="1:20" x14ac:dyDescent="0.2">
      <c r="A1239">
        <v>1238</v>
      </c>
      <c r="B1239">
        <v>9000114</v>
      </c>
      <c r="C1239" t="s">
        <v>4944</v>
      </c>
      <c r="D1239" t="s">
        <v>3167</v>
      </c>
      <c r="F1239">
        <v>99.91</v>
      </c>
      <c r="G1239">
        <v>100</v>
      </c>
      <c r="H1239">
        <v>99.76</v>
      </c>
      <c r="I1239" s="6">
        <v>9043.7900000000009</v>
      </c>
      <c r="N1239">
        <v>9043.7900000000009</v>
      </c>
      <c r="P1239">
        <f t="shared" si="57"/>
        <v>9043.7900000000009</v>
      </c>
      <c r="Q1239">
        <f t="shared" si="58"/>
        <v>0</v>
      </c>
      <c r="S1239">
        <f>VLOOKUP(B:B,'11月奖金'!A:Q,17,0)</f>
        <v>9043.7900000000009</v>
      </c>
      <c r="T1239">
        <f t="shared" si="59"/>
        <v>0</v>
      </c>
    </row>
    <row r="1240" spans="1:20" x14ac:dyDescent="0.2">
      <c r="A1240">
        <v>1239</v>
      </c>
      <c r="B1240">
        <v>9000115</v>
      </c>
      <c r="C1240" t="s">
        <v>4945</v>
      </c>
      <c r="D1240" t="s">
        <v>3167</v>
      </c>
      <c r="F1240">
        <v>99.91</v>
      </c>
      <c r="G1240">
        <v>100</v>
      </c>
      <c r="H1240">
        <v>99.76</v>
      </c>
      <c r="I1240" s="6">
        <v>9043.7900000000009</v>
      </c>
      <c r="N1240">
        <v>9043.7900000000009</v>
      </c>
      <c r="P1240">
        <f t="shared" si="57"/>
        <v>9043.7900000000009</v>
      </c>
      <c r="Q1240">
        <f t="shared" si="58"/>
        <v>0</v>
      </c>
      <c r="S1240">
        <f>VLOOKUP(B:B,'11月奖金'!A:Q,17,0)</f>
        <v>9043.7900000000009</v>
      </c>
      <c r="T1240">
        <f t="shared" si="59"/>
        <v>0</v>
      </c>
    </row>
    <row r="1241" spans="1:20" x14ac:dyDescent="0.2">
      <c r="A1241">
        <v>1240</v>
      </c>
      <c r="B1241">
        <v>9000119</v>
      </c>
      <c r="C1241" t="s">
        <v>7688</v>
      </c>
      <c r="D1241" t="s">
        <v>3167</v>
      </c>
      <c r="F1241">
        <v>99.91</v>
      </c>
      <c r="G1241">
        <v>100</v>
      </c>
      <c r="H1241">
        <v>99.76</v>
      </c>
      <c r="I1241" s="6">
        <v>9043.7900000000009</v>
      </c>
      <c r="N1241">
        <v>9043.7900000000009</v>
      </c>
      <c r="P1241">
        <f t="shared" si="57"/>
        <v>9043.7900000000009</v>
      </c>
      <c r="Q1241">
        <f t="shared" si="58"/>
        <v>0</v>
      </c>
      <c r="S1241">
        <f>VLOOKUP(B:B,'11月奖金'!A:Q,17,0)</f>
        <v>9043.7900000000009</v>
      </c>
      <c r="T1241">
        <f t="shared" si="59"/>
        <v>0</v>
      </c>
    </row>
    <row r="1242" spans="1:20" x14ac:dyDescent="0.2">
      <c r="A1242">
        <v>1241</v>
      </c>
      <c r="B1242">
        <v>9000890</v>
      </c>
      <c r="C1242" t="s">
        <v>1951</v>
      </c>
      <c r="D1242" t="s">
        <v>3167</v>
      </c>
      <c r="F1242">
        <v>99.91</v>
      </c>
      <c r="G1242">
        <v>100</v>
      </c>
      <c r="H1242">
        <v>99.76</v>
      </c>
      <c r="I1242" s="6">
        <v>9043.7900000000009</v>
      </c>
      <c r="N1242">
        <v>9043.7900000000009</v>
      </c>
      <c r="P1242">
        <f t="shared" si="57"/>
        <v>9043.7900000000009</v>
      </c>
      <c r="Q1242">
        <f t="shared" si="58"/>
        <v>0</v>
      </c>
      <c r="S1242">
        <f>VLOOKUP(B:B,'11月奖金'!A:Q,17,0)</f>
        <v>9043.7900000000009</v>
      </c>
      <c r="T1242">
        <f t="shared" si="59"/>
        <v>0</v>
      </c>
    </row>
    <row r="1243" spans="1:20" x14ac:dyDescent="0.2">
      <c r="A1243">
        <v>1242</v>
      </c>
      <c r="B1243">
        <v>9000269</v>
      </c>
      <c r="C1243" t="s">
        <v>463</v>
      </c>
      <c r="D1243" t="s">
        <v>5779</v>
      </c>
      <c r="F1243">
        <v>100</v>
      </c>
      <c r="G1243">
        <v>99.8</v>
      </c>
      <c r="H1243">
        <v>99.86</v>
      </c>
      <c r="I1243" s="6">
        <v>7242.85</v>
      </c>
      <c r="N1243">
        <v>7242.85</v>
      </c>
      <c r="P1243">
        <f t="shared" si="57"/>
        <v>7242.85</v>
      </c>
      <c r="Q1243">
        <f t="shared" si="58"/>
        <v>0</v>
      </c>
      <c r="S1243">
        <f>VLOOKUP(B:B,'11月奖金'!A:Q,17,0)</f>
        <v>7242.85</v>
      </c>
      <c r="T1243">
        <f t="shared" si="59"/>
        <v>0</v>
      </c>
    </row>
    <row r="1244" spans="1:20" x14ac:dyDescent="0.2">
      <c r="A1244">
        <v>1243</v>
      </c>
      <c r="B1244">
        <v>9000289</v>
      </c>
      <c r="C1244" t="s">
        <v>496</v>
      </c>
      <c r="D1244" t="s">
        <v>5039</v>
      </c>
      <c r="E1244">
        <v>3.05</v>
      </c>
      <c r="F1244">
        <v>100.11</v>
      </c>
      <c r="G1244">
        <v>102</v>
      </c>
      <c r="H1244">
        <v>101.43</v>
      </c>
      <c r="I1244" s="6">
        <v>5157.1000000000004</v>
      </c>
      <c r="N1244">
        <v>5157.1000000000004</v>
      </c>
      <c r="P1244">
        <f t="shared" si="57"/>
        <v>5157.1000000000004</v>
      </c>
      <c r="Q1244">
        <f t="shared" si="58"/>
        <v>0</v>
      </c>
      <c r="S1244">
        <f>VLOOKUP(B:B,'11月奖金'!A:Q,17,0)</f>
        <v>5157.1000000000004</v>
      </c>
      <c r="T1244">
        <f t="shared" si="59"/>
        <v>0</v>
      </c>
    </row>
    <row r="1245" spans="1:20" x14ac:dyDescent="0.2">
      <c r="A1245">
        <v>1244</v>
      </c>
      <c r="B1245">
        <v>9000880</v>
      </c>
      <c r="C1245" t="s">
        <v>2502</v>
      </c>
      <c r="D1245" t="s">
        <v>5039</v>
      </c>
      <c r="E1245">
        <v>3.6</v>
      </c>
      <c r="F1245">
        <v>100.11</v>
      </c>
      <c r="G1245">
        <v>100</v>
      </c>
      <c r="H1245">
        <v>100.03</v>
      </c>
      <c r="I1245" s="6">
        <v>6103.05</v>
      </c>
      <c r="N1245">
        <v>6103.05</v>
      </c>
      <c r="P1245">
        <f t="shared" si="57"/>
        <v>6103.05</v>
      </c>
      <c r="Q1245">
        <f t="shared" si="58"/>
        <v>0</v>
      </c>
      <c r="S1245">
        <f>VLOOKUP(B:B,'11月奖金'!A:Q,17,0)</f>
        <v>6103.05</v>
      </c>
      <c r="T1245">
        <f t="shared" si="59"/>
        <v>0</v>
      </c>
    </row>
    <row r="1246" spans="1:20" x14ac:dyDescent="0.2">
      <c r="A1246">
        <v>1245</v>
      </c>
      <c r="B1246">
        <v>9001312</v>
      </c>
      <c r="C1246" t="s">
        <v>7952</v>
      </c>
      <c r="D1246" t="s">
        <v>5039</v>
      </c>
      <c r="E1246">
        <v>3.05</v>
      </c>
      <c r="F1246">
        <v>100.11</v>
      </c>
      <c r="G1246">
        <v>100</v>
      </c>
      <c r="H1246">
        <v>100.03</v>
      </c>
      <c r="I1246" s="6">
        <v>5096.46</v>
      </c>
      <c r="N1246">
        <v>5096.46</v>
      </c>
      <c r="P1246">
        <f t="shared" si="57"/>
        <v>5096.46</v>
      </c>
      <c r="Q1246">
        <f t="shared" si="58"/>
        <v>0</v>
      </c>
      <c r="S1246">
        <f>VLOOKUP(B:B,'11月奖金'!A:Q,17,0)</f>
        <v>5096.46</v>
      </c>
      <c r="T1246">
        <f t="shared" si="59"/>
        <v>0</v>
      </c>
    </row>
    <row r="1247" spans="1:20" x14ac:dyDescent="0.2">
      <c r="A1247">
        <v>1246</v>
      </c>
      <c r="B1247">
        <v>9000879</v>
      </c>
      <c r="C1247" t="s">
        <v>2499</v>
      </c>
      <c r="D1247" t="s">
        <v>5039</v>
      </c>
      <c r="E1247">
        <v>3.05</v>
      </c>
      <c r="F1247">
        <v>100.11</v>
      </c>
      <c r="G1247">
        <v>100</v>
      </c>
      <c r="H1247">
        <v>100.03</v>
      </c>
      <c r="I1247" s="6">
        <v>5205.92</v>
      </c>
      <c r="N1247">
        <v>5205.92</v>
      </c>
      <c r="P1247">
        <f t="shared" si="57"/>
        <v>5205.92</v>
      </c>
      <c r="Q1247">
        <f t="shared" si="58"/>
        <v>0</v>
      </c>
      <c r="S1247">
        <f>VLOOKUP(B:B,'11月奖金'!A:Q,17,0)</f>
        <v>5205.92</v>
      </c>
      <c r="T1247">
        <f t="shared" si="59"/>
        <v>0</v>
      </c>
    </row>
    <row r="1248" spans="1:20" x14ac:dyDescent="0.2">
      <c r="A1248">
        <v>1247</v>
      </c>
      <c r="B1248">
        <v>9001304</v>
      </c>
      <c r="C1248" t="s">
        <v>7940</v>
      </c>
      <c r="D1248" t="s">
        <v>5039</v>
      </c>
      <c r="E1248">
        <v>3.05</v>
      </c>
      <c r="F1248">
        <v>100.11</v>
      </c>
      <c r="G1248">
        <v>101</v>
      </c>
      <c r="H1248">
        <v>100.73</v>
      </c>
      <c r="I1248" s="6">
        <v>5171.51</v>
      </c>
      <c r="N1248">
        <v>5171.51</v>
      </c>
      <c r="P1248">
        <f t="shared" si="57"/>
        <v>5171.51</v>
      </c>
      <c r="Q1248">
        <f t="shared" si="58"/>
        <v>0</v>
      </c>
      <c r="S1248">
        <f>VLOOKUP(B:B,'11月奖金'!A:Q,17,0)</f>
        <v>5171.51</v>
      </c>
      <c r="T1248">
        <f t="shared" si="59"/>
        <v>0</v>
      </c>
    </row>
    <row r="1249" spans="1:20" x14ac:dyDescent="0.2">
      <c r="A1249">
        <v>1248</v>
      </c>
      <c r="B1249">
        <v>9000275</v>
      </c>
      <c r="C1249" t="s">
        <v>2463</v>
      </c>
      <c r="D1249" t="s">
        <v>5039</v>
      </c>
      <c r="E1249">
        <v>3.6</v>
      </c>
      <c r="F1249">
        <v>101.22</v>
      </c>
      <c r="G1249">
        <v>101</v>
      </c>
      <c r="H1249">
        <v>101.07</v>
      </c>
      <c r="I1249" s="6">
        <v>6052.89</v>
      </c>
      <c r="N1249">
        <v>6052.89</v>
      </c>
      <c r="P1249">
        <f t="shared" si="57"/>
        <v>6052.89</v>
      </c>
      <c r="Q1249">
        <f t="shared" si="58"/>
        <v>0</v>
      </c>
      <c r="S1249">
        <f>VLOOKUP(B:B,'11月奖金'!A:Q,17,0)</f>
        <v>6052.89</v>
      </c>
      <c r="T1249">
        <f t="shared" si="59"/>
        <v>0</v>
      </c>
    </row>
    <row r="1250" spans="1:20" x14ac:dyDescent="0.2">
      <c r="A1250">
        <v>1249</v>
      </c>
      <c r="B1250">
        <v>9000277</v>
      </c>
      <c r="C1250" t="s">
        <v>7689</v>
      </c>
      <c r="D1250" t="s">
        <v>5039</v>
      </c>
      <c r="E1250">
        <v>3.6</v>
      </c>
      <c r="F1250">
        <v>101.22</v>
      </c>
      <c r="G1250">
        <v>101</v>
      </c>
      <c r="H1250">
        <v>101.07</v>
      </c>
      <c r="I1250" s="6">
        <v>6052.89</v>
      </c>
      <c r="N1250">
        <v>6052.89</v>
      </c>
      <c r="P1250">
        <f t="shared" si="57"/>
        <v>6052.89</v>
      </c>
      <c r="Q1250">
        <f t="shared" si="58"/>
        <v>0</v>
      </c>
      <c r="S1250">
        <f>VLOOKUP(B:B,'11月奖金'!A:Q,17,0)</f>
        <v>6052.89</v>
      </c>
      <c r="T1250">
        <f t="shared" si="59"/>
        <v>0</v>
      </c>
    </row>
    <row r="1251" spans="1:20" x14ac:dyDescent="0.2">
      <c r="A1251">
        <v>1250</v>
      </c>
      <c r="B1251">
        <v>9000280</v>
      </c>
      <c r="C1251" t="s">
        <v>2475</v>
      </c>
      <c r="D1251" t="s">
        <v>5039</v>
      </c>
      <c r="E1251">
        <v>3.05</v>
      </c>
      <c r="F1251">
        <v>101.22</v>
      </c>
      <c r="G1251">
        <v>102</v>
      </c>
      <c r="H1251">
        <v>101.77</v>
      </c>
      <c r="I1251" s="6">
        <v>5163.66</v>
      </c>
      <c r="N1251">
        <v>5163.66</v>
      </c>
      <c r="P1251">
        <f t="shared" si="57"/>
        <v>5163.66</v>
      </c>
      <c r="Q1251">
        <f t="shared" si="58"/>
        <v>0</v>
      </c>
      <c r="S1251">
        <f>VLOOKUP(B:B,'11月奖金'!A:Q,17,0)</f>
        <v>5163.66</v>
      </c>
      <c r="T1251">
        <f t="shared" si="59"/>
        <v>0</v>
      </c>
    </row>
    <row r="1252" spans="1:20" x14ac:dyDescent="0.2">
      <c r="A1252">
        <v>1251</v>
      </c>
      <c r="B1252">
        <v>9000293</v>
      </c>
      <c r="C1252" t="s">
        <v>508</v>
      </c>
      <c r="D1252" t="s">
        <v>5039</v>
      </c>
      <c r="E1252">
        <v>2.15</v>
      </c>
      <c r="F1252">
        <v>101.22</v>
      </c>
      <c r="G1252">
        <v>101.5</v>
      </c>
      <c r="H1252">
        <v>101.42</v>
      </c>
      <c r="I1252" s="6">
        <v>3797.44</v>
      </c>
      <c r="N1252">
        <v>3797.44</v>
      </c>
      <c r="P1252">
        <f t="shared" si="57"/>
        <v>3797.44</v>
      </c>
      <c r="Q1252">
        <f t="shared" si="58"/>
        <v>0</v>
      </c>
      <c r="S1252">
        <f>VLOOKUP(B:B,'11月奖金'!A:Q,17,0)</f>
        <v>3797.44</v>
      </c>
      <c r="T1252">
        <f t="shared" si="59"/>
        <v>0</v>
      </c>
    </row>
    <row r="1253" spans="1:20" x14ac:dyDescent="0.2">
      <c r="A1253">
        <v>1252</v>
      </c>
      <c r="B1253">
        <v>9000606</v>
      </c>
      <c r="C1253" t="s">
        <v>1188</v>
      </c>
      <c r="D1253" t="s">
        <v>5039</v>
      </c>
      <c r="E1253">
        <v>1.65</v>
      </c>
      <c r="F1253">
        <v>101.22</v>
      </c>
      <c r="G1253">
        <v>102</v>
      </c>
      <c r="H1253">
        <v>101.77</v>
      </c>
      <c r="I1253" s="6">
        <v>2793.45</v>
      </c>
      <c r="N1253">
        <v>2793.45</v>
      </c>
      <c r="P1253">
        <f t="shared" si="57"/>
        <v>2793.45</v>
      </c>
      <c r="Q1253">
        <f t="shared" si="58"/>
        <v>0</v>
      </c>
      <c r="S1253">
        <f>VLOOKUP(B:B,'11月奖金'!A:Q,17,0)</f>
        <v>2793.45</v>
      </c>
      <c r="T1253">
        <f t="shared" si="59"/>
        <v>0</v>
      </c>
    </row>
    <row r="1254" spans="1:20" x14ac:dyDescent="0.2">
      <c r="A1254">
        <v>1253</v>
      </c>
      <c r="B1254">
        <v>9000290</v>
      </c>
      <c r="C1254" t="s">
        <v>7695</v>
      </c>
      <c r="D1254" t="s">
        <v>5039</v>
      </c>
      <c r="E1254">
        <v>3.6</v>
      </c>
      <c r="F1254">
        <v>101.22</v>
      </c>
      <c r="G1254">
        <v>103</v>
      </c>
      <c r="H1254">
        <v>102.47</v>
      </c>
      <c r="I1254" s="6">
        <v>6136.72</v>
      </c>
      <c r="N1254">
        <v>6136.72</v>
      </c>
      <c r="P1254">
        <f t="shared" si="57"/>
        <v>6136.72</v>
      </c>
      <c r="Q1254">
        <f t="shared" si="58"/>
        <v>0</v>
      </c>
      <c r="S1254">
        <f>VLOOKUP(B:B,'11月奖金'!A:Q,17,0)</f>
        <v>6136.72</v>
      </c>
      <c r="T1254">
        <f t="shared" si="59"/>
        <v>0</v>
      </c>
    </row>
    <row r="1255" spans="1:20" x14ac:dyDescent="0.2">
      <c r="A1255">
        <v>1254</v>
      </c>
      <c r="B1255">
        <v>9000608</v>
      </c>
      <c r="C1255" t="s">
        <v>1194</v>
      </c>
      <c r="D1255" t="s">
        <v>5039</v>
      </c>
      <c r="E1255">
        <v>3.6</v>
      </c>
      <c r="F1255">
        <v>101.22</v>
      </c>
      <c r="G1255">
        <v>96</v>
      </c>
      <c r="H1255">
        <v>97.57</v>
      </c>
      <c r="I1255" s="6">
        <v>5843.26</v>
      </c>
      <c r="N1255">
        <v>5843.26</v>
      </c>
      <c r="P1255">
        <f t="shared" si="57"/>
        <v>5843.26</v>
      </c>
      <c r="Q1255">
        <f t="shared" si="58"/>
        <v>0</v>
      </c>
      <c r="S1255">
        <f>VLOOKUP(B:B,'11月奖金'!A:Q,17,0)</f>
        <v>5843.26</v>
      </c>
      <c r="T1255">
        <f t="shared" si="59"/>
        <v>0</v>
      </c>
    </row>
    <row r="1256" spans="1:20" x14ac:dyDescent="0.2">
      <c r="A1256">
        <v>1255</v>
      </c>
      <c r="B1256">
        <v>9001218</v>
      </c>
      <c r="C1256" t="s">
        <v>5845</v>
      </c>
      <c r="D1256" t="s">
        <v>5039</v>
      </c>
      <c r="E1256">
        <v>3.6</v>
      </c>
      <c r="F1256">
        <v>101.22</v>
      </c>
      <c r="G1256">
        <v>101.5</v>
      </c>
      <c r="H1256">
        <v>101.42</v>
      </c>
      <c r="I1256" s="6">
        <v>6073.84</v>
      </c>
      <c r="N1256">
        <v>6073.84</v>
      </c>
      <c r="P1256">
        <f t="shared" si="57"/>
        <v>6073.84</v>
      </c>
      <c r="Q1256">
        <f t="shared" si="58"/>
        <v>0</v>
      </c>
      <c r="S1256">
        <f>VLOOKUP(B:B,'11月奖金'!A:Q,17,0)</f>
        <v>6073.84</v>
      </c>
      <c r="T1256">
        <f t="shared" si="59"/>
        <v>0</v>
      </c>
    </row>
    <row r="1257" spans="1:20" x14ac:dyDescent="0.2">
      <c r="A1257">
        <v>1256</v>
      </c>
      <c r="B1257">
        <v>9000270</v>
      </c>
      <c r="C1257" t="s">
        <v>466</v>
      </c>
      <c r="D1257" t="s">
        <v>5039</v>
      </c>
      <c r="E1257">
        <v>3.05</v>
      </c>
      <c r="F1257">
        <v>101.28</v>
      </c>
      <c r="G1257">
        <v>100</v>
      </c>
      <c r="H1257">
        <v>100.38</v>
      </c>
      <c r="I1257" s="6">
        <v>5084.97</v>
      </c>
      <c r="N1257">
        <v>5084.97</v>
      </c>
      <c r="P1257">
        <f t="shared" si="57"/>
        <v>5084.97</v>
      </c>
      <c r="Q1257">
        <f t="shared" si="58"/>
        <v>0</v>
      </c>
      <c r="S1257">
        <f>VLOOKUP(B:B,'11月奖金'!A:Q,17,0)</f>
        <v>5084.97</v>
      </c>
      <c r="T1257">
        <f t="shared" si="59"/>
        <v>0</v>
      </c>
    </row>
    <row r="1258" spans="1:20" x14ac:dyDescent="0.2">
      <c r="A1258">
        <v>1257</v>
      </c>
      <c r="B1258">
        <v>9000278</v>
      </c>
      <c r="C1258" t="s">
        <v>2469</v>
      </c>
      <c r="D1258" t="s">
        <v>5039</v>
      </c>
      <c r="E1258">
        <v>3.6</v>
      </c>
      <c r="F1258">
        <v>101.28</v>
      </c>
      <c r="G1258">
        <v>103</v>
      </c>
      <c r="H1258">
        <v>102.48</v>
      </c>
      <c r="I1258" s="6">
        <v>6127.48</v>
      </c>
      <c r="N1258">
        <v>6127.48</v>
      </c>
      <c r="P1258">
        <f t="shared" si="57"/>
        <v>6127.48</v>
      </c>
      <c r="Q1258">
        <f t="shared" si="58"/>
        <v>0</v>
      </c>
      <c r="S1258">
        <f>VLOOKUP(B:B,'11月奖金'!A:Q,17,0)</f>
        <v>6127.48</v>
      </c>
      <c r="T1258">
        <f t="shared" si="59"/>
        <v>0</v>
      </c>
    </row>
    <row r="1259" spans="1:20" x14ac:dyDescent="0.2">
      <c r="A1259">
        <v>1258</v>
      </c>
      <c r="B1259">
        <v>9000878</v>
      </c>
      <c r="C1259" t="s">
        <v>2496</v>
      </c>
      <c r="D1259" t="s">
        <v>5039</v>
      </c>
      <c r="E1259">
        <v>3.6</v>
      </c>
      <c r="F1259">
        <v>101.28</v>
      </c>
      <c r="G1259">
        <v>101</v>
      </c>
      <c r="H1259">
        <v>101.08</v>
      </c>
      <c r="I1259" s="6">
        <v>6043.77</v>
      </c>
      <c r="N1259">
        <v>6043.77</v>
      </c>
      <c r="P1259">
        <f t="shared" si="57"/>
        <v>6043.77</v>
      </c>
      <c r="Q1259">
        <f t="shared" si="58"/>
        <v>0</v>
      </c>
      <c r="S1259">
        <f>VLOOKUP(B:B,'11月奖金'!A:Q,17,0)</f>
        <v>6043.77</v>
      </c>
      <c r="T1259">
        <f t="shared" si="59"/>
        <v>0</v>
      </c>
    </row>
    <row r="1260" spans="1:20" x14ac:dyDescent="0.2">
      <c r="A1260">
        <v>1259</v>
      </c>
      <c r="B1260">
        <v>9000877</v>
      </c>
      <c r="C1260" t="s">
        <v>2493</v>
      </c>
      <c r="D1260" t="s">
        <v>5039</v>
      </c>
      <c r="E1260">
        <v>2.15</v>
      </c>
      <c r="F1260">
        <v>101.28</v>
      </c>
      <c r="G1260">
        <v>100</v>
      </c>
      <c r="H1260">
        <v>100.38</v>
      </c>
      <c r="I1260" s="6">
        <v>3584.48</v>
      </c>
      <c r="N1260">
        <v>3584.48</v>
      </c>
      <c r="P1260">
        <f t="shared" si="57"/>
        <v>3584.48</v>
      </c>
      <c r="Q1260">
        <f t="shared" si="58"/>
        <v>0</v>
      </c>
      <c r="S1260">
        <f>VLOOKUP(B:B,'11月奖金'!A:Q,17,0)</f>
        <v>3584.48</v>
      </c>
      <c r="T1260">
        <f t="shared" si="59"/>
        <v>0</v>
      </c>
    </row>
    <row r="1261" spans="1:20" x14ac:dyDescent="0.2">
      <c r="A1261">
        <v>1260</v>
      </c>
      <c r="B1261">
        <v>9000281</v>
      </c>
      <c r="C1261" t="s">
        <v>7693</v>
      </c>
      <c r="D1261" t="s">
        <v>5039</v>
      </c>
      <c r="E1261">
        <v>2.15</v>
      </c>
      <c r="F1261">
        <v>101.28</v>
      </c>
      <c r="G1261">
        <v>101</v>
      </c>
      <c r="H1261">
        <v>101.08</v>
      </c>
      <c r="I1261" s="6">
        <v>3609.48</v>
      </c>
      <c r="N1261">
        <v>3609.48</v>
      </c>
      <c r="P1261">
        <f t="shared" si="57"/>
        <v>3609.48</v>
      </c>
      <c r="Q1261">
        <f t="shared" si="58"/>
        <v>0</v>
      </c>
      <c r="S1261">
        <f>VLOOKUP(B:B,'11月奖金'!A:Q,17,0)</f>
        <v>3609.48</v>
      </c>
      <c r="T1261">
        <f t="shared" si="59"/>
        <v>0</v>
      </c>
    </row>
    <row r="1262" spans="1:20" x14ac:dyDescent="0.2">
      <c r="A1262">
        <v>1261</v>
      </c>
      <c r="B1262">
        <v>9001307</v>
      </c>
      <c r="C1262" t="s">
        <v>7944</v>
      </c>
      <c r="D1262" t="s">
        <v>5039</v>
      </c>
      <c r="E1262">
        <v>3.05</v>
      </c>
      <c r="F1262">
        <v>101.28</v>
      </c>
      <c r="G1262">
        <v>101</v>
      </c>
      <c r="H1262">
        <v>101.08</v>
      </c>
      <c r="I1262" s="6">
        <v>5120.42</v>
      </c>
      <c r="N1262">
        <v>5120.42</v>
      </c>
      <c r="P1262">
        <f t="shared" si="57"/>
        <v>5120.42</v>
      </c>
      <c r="Q1262">
        <f t="shared" si="58"/>
        <v>0</v>
      </c>
      <c r="S1262">
        <f>VLOOKUP(B:B,'11月奖金'!A:Q,17,0)</f>
        <v>5120.42</v>
      </c>
      <c r="T1262">
        <f t="shared" si="59"/>
        <v>0</v>
      </c>
    </row>
    <row r="1263" spans="1:20" x14ac:dyDescent="0.2">
      <c r="A1263">
        <v>1262</v>
      </c>
      <c r="B1263">
        <v>9000287</v>
      </c>
      <c r="C1263" t="s">
        <v>490</v>
      </c>
      <c r="D1263" t="s">
        <v>5039</v>
      </c>
      <c r="E1263">
        <v>3.6</v>
      </c>
      <c r="F1263">
        <v>100.96</v>
      </c>
      <c r="G1263">
        <v>99</v>
      </c>
      <c r="H1263">
        <v>99.59</v>
      </c>
      <c r="I1263" s="6">
        <v>6153.52</v>
      </c>
      <c r="N1263">
        <v>6153.52</v>
      </c>
      <c r="P1263">
        <f t="shared" si="57"/>
        <v>6153.52</v>
      </c>
      <c r="Q1263">
        <f t="shared" si="58"/>
        <v>0</v>
      </c>
      <c r="S1263">
        <f>VLOOKUP(B:B,'11月奖金'!A:Q,17,0)</f>
        <v>6153.52</v>
      </c>
      <c r="T1263">
        <f t="shared" si="59"/>
        <v>0</v>
      </c>
    </row>
    <row r="1264" spans="1:20" x14ac:dyDescent="0.2">
      <c r="A1264">
        <v>1263</v>
      </c>
      <c r="B1264">
        <v>9000283</v>
      </c>
      <c r="C1264" t="s">
        <v>2478</v>
      </c>
      <c r="D1264" t="s">
        <v>5039</v>
      </c>
      <c r="E1264">
        <v>3.6</v>
      </c>
      <c r="F1264">
        <v>100.96</v>
      </c>
      <c r="G1264">
        <v>96</v>
      </c>
      <c r="H1264">
        <v>97.49</v>
      </c>
      <c r="I1264" s="6">
        <v>6023.76</v>
      </c>
      <c r="N1264">
        <v>6023.76</v>
      </c>
      <c r="P1264">
        <f t="shared" si="57"/>
        <v>6023.76</v>
      </c>
      <c r="Q1264">
        <f t="shared" si="58"/>
        <v>0</v>
      </c>
      <c r="S1264">
        <f>VLOOKUP(B:B,'11月奖金'!A:Q,17,0)</f>
        <v>6023.76</v>
      </c>
      <c r="T1264">
        <f t="shared" si="59"/>
        <v>0</v>
      </c>
    </row>
    <row r="1265" spans="1:20" x14ac:dyDescent="0.2">
      <c r="A1265">
        <v>1264</v>
      </c>
      <c r="B1265">
        <v>9001033</v>
      </c>
      <c r="C1265" t="s">
        <v>2354</v>
      </c>
      <c r="D1265" t="s">
        <v>5039</v>
      </c>
      <c r="E1265">
        <v>3.05</v>
      </c>
      <c r="F1265">
        <v>100.96</v>
      </c>
      <c r="G1265">
        <v>96</v>
      </c>
      <c r="H1265">
        <v>97.49</v>
      </c>
      <c r="I1265" s="6">
        <v>5103.47</v>
      </c>
      <c r="N1265">
        <v>5103.47</v>
      </c>
      <c r="P1265">
        <f t="shared" si="57"/>
        <v>5103.47</v>
      </c>
      <c r="Q1265">
        <f t="shared" si="58"/>
        <v>0</v>
      </c>
      <c r="S1265">
        <f>VLOOKUP(B:B,'11月奖金'!A:Q,17,0)</f>
        <v>5103.47</v>
      </c>
      <c r="T1265">
        <f t="shared" si="59"/>
        <v>0</v>
      </c>
    </row>
    <row r="1266" spans="1:20" x14ac:dyDescent="0.2">
      <c r="A1266">
        <v>1265</v>
      </c>
      <c r="B1266">
        <v>9000609</v>
      </c>
      <c r="C1266" t="s">
        <v>7691</v>
      </c>
      <c r="D1266" t="s">
        <v>5039</v>
      </c>
      <c r="E1266">
        <v>3.05</v>
      </c>
      <c r="F1266">
        <v>100.96</v>
      </c>
      <c r="G1266">
        <v>97</v>
      </c>
      <c r="H1266">
        <v>98.19</v>
      </c>
      <c r="I1266" s="6">
        <v>5140.1099999999997</v>
      </c>
      <c r="N1266">
        <v>5140.1099999999997</v>
      </c>
      <c r="P1266">
        <f t="shared" si="57"/>
        <v>5140.1099999999997</v>
      </c>
      <c r="Q1266">
        <f t="shared" si="58"/>
        <v>0</v>
      </c>
      <c r="S1266">
        <f>VLOOKUP(B:B,'11月奖金'!A:Q,17,0)</f>
        <v>5140.1099999999997</v>
      </c>
      <c r="T1266">
        <f t="shared" si="59"/>
        <v>0</v>
      </c>
    </row>
    <row r="1267" spans="1:20" x14ac:dyDescent="0.2">
      <c r="A1267">
        <v>1266</v>
      </c>
      <c r="B1267">
        <v>9000274</v>
      </c>
      <c r="C1267" t="s">
        <v>7692</v>
      </c>
      <c r="D1267" t="s">
        <v>5039</v>
      </c>
      <c r="E1267">
        <v>3.05</v>
      </c>
      <c r="F1267">
        <v>100.96</v>
      </c>
      <c r="G1267">
        <v>94</v>
      </c>
      <c r="H1267">
        <v>96.09</v>
      </c>
      <c r="I1267" s="6">
        <v>5030.18</v>
      </c>
      <c r="N1267">
        <v>5030.18</v>
      </c>
      <c r="P1267">
        <f t="shared" si="57"/>
        <v>5030.18</v>
      </c>
      <c r="Q1267">
        <f t="shared" si="58"/>
        <v>0</v>
      </c>
      <c r="S1267">
        <f>VLOOKUP(B:B,'11月奖金'!A:Q,17,0)</f>
        <v>5030.18</v>
      </c>
      <c r="T1267">
        <f t="shared" si="59"/>
        <v>0</v>
      </c>
    </row>
    <row r="1268" spans="1:20" x14ac:dyDescent="0.2">
      <c r="A1268">
        <v>1267</v>
      </c>
      <c r="B1268">
        <v>9000568</v>
      </c>
      <c r="C1268" t="s">
        <v>1080</v>
      </c>
      <c r="D1268" t="s">
        <v>5039</v>
      </c>
      <c r="E1268">
        <v>3.6</v>
      </c>
      <c r="F1268">
        <v>100.96</v>
      </c>
      <c r="G1268">
        <v>96</v>
      </c>
      <c r="H1268">
        <v>97.49</v>
      </c>
      <c r="I1268" s="6">
        <v>6023.76</v>
      </c>
      <c r="N1268">
        <v>6023.76</v>
      </c>
      <c r="P1268">
        <f t="shared" si="57"/>
        <v>6023.76</v>
      </c>
      <c r="Q1268">
        <f t="shared" si="58"/>
        <v>0</v>
      </c>
      <c r="S1268">
        <f>VLOOKUP(B:B,'11月奖金'!A:Q,17,0)</f>
        <v>6023.76</v>
      </c>
      <c r="T1268">
        <f t="shared" si="59"/>
        <v>0</v>
      </c>
    </row>
    <row r="1269" spans="1:20" x14ac:dyDescent="0.2">
      <c r="A1269">
        <v>1268</v>
      </c>
      <c r="B1269">
        <v>9000212</v>
      </c>
      <c r="C1269" t="s">
        <v>345</v>
      </c>
      <c r="D1269" t="s">
        <v>5039</v>
      </c>
      <c r="E1269">
        <v>3.6</v>
      </c>
      <c r="F1269">
        <v>100.96</v>
      </c>
      <c r="G1269">
        <v>97</v>
      </c>
      <c r="H1269">
        <v>98.19</v>
      </c>
      <c r="I1269" s="6">
        <v>6067.01</v>
      </c>
      <c r="N1269">
        <v>6067.01</v>
      </c>
      <c r="P1269">
        <f t="shared" si="57"/>
        <v>6067.01</v>
      </c>
      <c r="Q1269">
        <f t="shared" si="58"/>
        <v>0</v>
      </c>
      <c r="S1269">
        <f>VLOOKUP(B:B,'11月奖金'!A:Q,17,0)</f>
        <v>6067.01</v>
      </c>
      <c r="T1269">
        <f t="shared" si="59"/>
        <v>0</v>
      </c>
    </row>
    <row r="1270" spans="1:20" x14ac:dyDescent="0.2">
      <c r="A1270">
        <v>1269</v>
      </c>
      <c r="B1270">
        <v>9000276</v>
      </c>
      <c r="C1270" t="s">
        <v>7694</v>
      </c>
      <c r="D1270" t="s">
        <v>5039</v>
      </c>
      <c r="E1270">
        <v>3.05</v>
      </c>
      <c r="F1270">
        <v>100.96</v>
      </c>
      <c r="G1270">
        <v>99</v>
      </c>
      <c r="H1270">
        <v>99.59</v>
      </c>
      <c r="I1270" s="6">
        <v>5213.3900000000003</v>
      </c>
      <c r="N1270">
        <v>5213.3900000000003</v>
      </c>
      <c r="P1270">
        <f t="shared" si="57"/>
        <v>5213.3900000000003</v>
      </c>
      <c r="Q1270">
        <f t="shared" si="58"/>
        <v>0</v>
      </c>
      <c r="S1270">
        <f>VLOOKUP(B:B,'11月奖金'!A:Q,17,0)</f>
        <v>5213.3900000000003</v>
      </c>
      <c r="T1270">
        <f t="shared" si="59"/>
        <v>0</v>
      </c>
    </row>
    <row r="1271" spans="1:20" x14ac:dyDescent="0.2">
      <c r="A1271">
        <v>1270</v>
      </c>
      <c r="B1271">
        <v>9001219</v>
      </c>
      <c r="C1271" t="s">
        <v>5850</v>
      </c>
      <c r="D1271" t="s">
        <v>5039</v>
      </c>
      <c r="E1271">
        <v>3.05</v>
      </c>
      <c r="F1271">
        <v>100.96</v>
      </c>
      <c r="G1271">
        <v>96</v>
      </c>
      <c r="H1271">
        <v>97.49</v>
      </c>
      <c r="I1271" s="6">
        <v>5153.46</v>
      </c>
      <c r="N1271">
        <v>5153.46</v>
      </c>
      <c r="P1271">
        <f t="shared" si="57"/>
        <v>5153.46</v>
      </c>
      <c r="Q1271">
        <f t="shared" si="58"/>
        <v>0</v>
      </c>
      <c r="S1271">
        <f>VLOOKUP(B:B,'11月奖金'!A:Q,17,0)</f>
        <v>5153.46</v>
      </c>
      <c r="T1271">
        <f t="shared" si="59"/>
        <v>0</v>
      </c>
    </row>
    <row r="1272" spans="1:20" x14ac:dyDescent="0.2">
      <c r="A1272">
        <v>1271</v>
      </c>
      <c r="B1272">
        <v>9000279</v>
      </c>
      <c r="C1272" t="s">
        <v>7690</v>
      </c>
      <c r="D1272" t="s">
        <v>5039</v>
      </c>
      <c r="E1272">
        <v>3.05</v>
      </c>
      <c r="F1272">
        <v>100.96</v>
      </c>
      <c r="G1272">
        <v>95</v>
      </c>
      <c r="H1272">
        <v>96.79</v>
      </c>
      <c r="I1272" s="6">
        <v>5116.8100000000004</v>
      </c>
      <c r="N1272">
        <v>5116.8100000000004</v>
      </c>
      <c r="P1272">
        <f t="shared" si="57"/>
        <v>5116.8100000000004</v>
      </c>
      <c r="Q1272">
        <f t="shared" si="58"/>
        <v>0</v>
      </c>
      <c r="S1272">
        <f>VLOOKUP(B:B,'11月奖金'!A:Q,17,0)</f>
        <v>5116.8100000000004</v>
      </c>
      <c r="T1272">
        <f t="shared" si="59"/>
        <v>0</v>
      </c>
    </row>
    <row r="1273" spans="1:20" x14ac:dyDescent="0.2">
      <c r="A1273">
        <v>1272</v>
      </c>
      <c r="B1273">
        <v>9001353</v>
      </c>
      <c r="C1273" t="s">
        <v>7966</v>
      </c>
      <c r="D1273" t="s">
        <v>5039</v>
      </c>
      <c r="E1273">
        <v>2.15</v>
      </c>
      <c r="F1273">
        <v>100.96</v>
      </c>
      <c r="G1273">
        <v>95</v>
      </c>
      <c r="H1273">
        <v>96.79</v>
      </c>
      <c r="I1273" s="6">
        <v>3571.69</v>
      </c>
      <c r="N1273">
        <v>3571.69</v>
      </c>
      <c r="P1273">
        <f t="shared" si="57"/>
        <v>3571.69</v>
      </c>
      <c r="Q1273">
        <f t="shared" si="58"/>
        <v>0</v>
      </c>
      <c r="S1273">
        <f>VLOOKUP(B:B,'11月奖金'!A:Q,17,0)</f>
        <v>3571.69</v>
      </c>
      <c r="T1273">
        <f t="shared" si="59"/>
        <v>0</v>
      </c>
    </row>
    <row r="1274" spans="1:20" x14ac:dyDescent="0.2">
      <c r="A1274">
        <v>1273</v>
      </c>
      <c r="B1274">
        <v>9000285</v>
      </c>
      <c r="C1274" t="s">
        <v>484</v>
      </c>
      <c r="D1274" t="s">
        <v>5039</v>
      </c>
      <c r="E1274">
        <v>3.6</v>
      </c>
      <c r="F1274">
        <v>102.99</v>
      </c>
      <c r="G1274">
        <v>100.91</v>
      </c>
      <c r="H1274">
        <v>101.53</v>
      </c>
      <c r="I1274" s="6">
        <v>6048.86</v>
      </c>
      <c r="N1274">
        <v>6048.86</v>
      </c>
      <c r="P1274">
        <f t="shared" si="57"/>
        <v>6048.86</v>
      </c>
      <c r="Q1274">
        <f t="shared" si="58"/>
        <v>0</v>
      </c>
      <c r="S1274">
        <f>VLOOKUP(B:B,'11月奖金'!A:Q,17,0)</f>
        <v>6048.86</v>
      </c>
      <c r="T1274">
        <f t="shared" si="59"/>
        <v>0</v>
      </c>
    </row>
    <row r="1275" spans="1:20" x14ac:dyDescent="0.2">
      <c r="A1275">
        <v>1274</v>
      </c>
      <c r="B1275">
        <v>9000875</v>
      </c>
      <c r="C1275" t="s">
        <v>2487</v>
      </c>
      <c r="D1275" t="s">
        <v>5039</v>
      </c>
      <c r="E1275">
        <v>2.15</v>
      </c>
      <c r="F1275">
        <v>102.99</v>
      </c>
      <c r="G1275">
        <v>101.09</v>
      </c>
      <c r="H1275">
        <v>101.66</v>
      </c>
      <c r="I1275" s="6">
        <v>3617</v>
      </c>
      <c r="N1275">
        <v>3617</v>
      </c>
      <c r="P1275">
        <f t="shared" si="57"/>
        <v>3617</v>
      </c>
      <c r="Q1275">
        <f t="shared" si="58"/>
        <v>0</v>
      </c>
      <c r="S1275">
        <f>VLOOKUP(B:B,'11月奖金'!A:Q,17,0)</f>
        <v>3617</v>
      </c>
      <c r="T1275">
        <f t="shared" si="59"/>
        <v>0</v>
      </c>
    </row>
    <row r="1276" spans="1:20" x14ac:dyDescent="0.2">
      <c r="A1276">
        <v>1275</v>
      </c>
      <c r="B1276">
        <v>9000692</v>
      </c>
      <c r="C1276" t="s">
        <v>1438</v>
      </c>
      <c r="D1276" t="s">
        <v>5039</v>
      </c>
      <c r="E1276">
        <v>2.15</v>
      </c>
      <c r="F1276">
        <v>102.99</v>
      </c>
      <c r="G1276">
        <v>101.79</v>
      </c>
      <c r="H1276">
        <v>102.15</v>
      </c>
      <c r="I1276" s="6">
        <v>3634.42</v>
      </c>
      <c r="N1276">
        <v>3634.42</v>
      </c>
      <c r="P1276">
        <f t="shared" si="57"/>
        <v>3634.42</v>
      </c>
      <c r="Q1276">
        <f t="shared" si="58"/>
        <v>0</v>
      </c>
      <c r="S1276">
        <f>VLOOKUP(B:B,'11月奖金'!A:Q,17,0)</f>
        <v>3634.42</v>
      </c>
      <c r="T1276">
        <f t="shared" si="59"/>
        <v>0</v>
      </c>
    </row>
    <row r="1277" spans="1:20" x14ac:dyDescent="0.2">
      <c r="A1277">
        <v>1276</v>
      </c>
      <c r="B1277">
        <v>9000689</v>
      </c>
      <c r="C1277" t="s">
        <v>1429</v>
      </c>
      <c r="D1277" t="s">
        <v>5039</v>
      </c>
      <c r="E1277">
        <v>1.65</v>
      </c>
      <c r="F1277">
        <v>102.99</v>
      </c>
      <c r="G1277">
        <v>102.97</v>
      </c>
      <c r="H1277">
        <v>102.98</v>
      </c>
      <c r="I1277" s="6">
        <v>2811.76</v>
      </c>
      <c r="N1277">
        <v>2811.76</v>
      </c>
      <c r="P1277">
        <f t="shared" si="57"/>
        <v>2811.76</v>
      </c>
      <c r="Q1277">
        <f t="shared" si="58"/>
        <v>0</v>
      </c>
      <c r="S1277">
        <f>VLOOKUP(B:B,'11月奖金'!A:Q,17,0)</f>
        <v>2811.76</v>
      </c>
      <c r="T1277">
        <f t="shared" si="59"/>
        <v>0</v>
      </c>
    </row>
    <row r="1278" spans="1:20" x14ac:dyDescent="0.2">
      <c r="A1278">
        <v>1277</v>
      </c>
      <c r="B1278">
        <v>9001437</v>
      </c>
      <c r="C1278" t="s">
        <v>9264</v>
      </c>
      <c r="D1278" t="s">
        <v>5314</v>
      </c>
      <c r="E1278">
        <v>1</v>
      </c>
      <c r="F1278">
        <v>102.99</v>
      </c>
      <c r="G1278">
        <v>102.97</v>
      </c>
      <c r="H1278">
        <v>102.98</v>
      </c>
      <c r="I1278" s="6">
        <v>1704.1</v>
      </c>
      <c r="N1278">
        <v>1704.1</v>
      </c>
      <c r="P1278">
        <f t="shared" si="57"/>
        <v>1704.1</v>
      </c>
      <c r="Q1278">
        <f t="shared" si="58"/>
        <v>0</v>
      </c>
      <c r="S1278">
        <f>VLOOKUP(B:B,'11月奖金'!A:Q,17,0)</f>
        <v>1704.1</v>
      </c>
      <c r="T1278">
        <f t="shared" si="59"/>
        <v>0</v>
      </c>
    </row>
    <row r="1279" spans="1:20" x14ac:dyDescent="0.2">
      <c r="A1279">
        <v>1278</v>
      </c>
      <c r="B1279">
        <v>9000876</v>
      </c>
      <c r="C1279" t="s">
        <v>2490</v>
      </c>
      <c r="D1279" t="s">
        <v>5039</v>
      </c>
      <c r="E1279">
        <v>3.6</v>
      </c>
      <c r="F1279">
        <v>102.76</v>
      </c>
      <c r="G1279">
        <v>100.3</v>
      </c>
      <c r="H1279">
        <v>101.04</v>
      </c>
      <c r="I1279" s="6">
        <v>6038.71</v>
      </c>
      <c r="N1279">
        <v>6038.71</v>
      </c>
      <c r="P1279">
        <f t="shared" si="57"/>
        <v>6038.71</v>
      </c>
      <c r="Q1279">
        <f t="shared" si="58"/>
        <v>0</v>
      </c>
      <c r="S1279">
        <f>VLOOKUP(B:B,'11月奖金'!A:Q,17,0)</f>
        <v>6038.71</v>
      </c>
      <c r="T1279">
        <f t="shared" si="59"/>
        <v>0</v>
      </c>
    </row>
    <row r="1280" spans="1:20" x14ac:dyDescent="0.2">
      <c r="A1280">
        <v>1279</v>
      </c>
      <c r="B1280">
        <v>9000291</v>
      </c>
      <c r="C1280" t="s">
        <v>502</v>
      </c>
      <c r="D1280" t="s">
        <v>5039</v>
      </c>
      <c r="E1280">
        <v>3.05</v>
      </c>
      <c r="F1280">
        <v>102.76</v>
      </c>
      <c r="G1280">
        <v>101.05</v>
      </c>
      <c r="H1280">
        <v>101.56</v>
      </c>
      <c r="I1280" s="6">
        <v>5142.71</v>
      </c>
      <c r="N1280">
        <v>5142.71</v>
      </c>
      <c r="P1280">
        <f t="shared" si="57"/>
        <v>5142.71</v>
      </c>
      <c r="Q1280">
        <f t="shared" si="58"/>
        <v>0</v>
      </c>
      <c r="S1280">
        <f>VLOOKUP(B:B,'11月奖金'!A:Q,17,0)</f>
        <v>5142.71</v>
      </c>
      <c r="T1280">
        <f t="shared" si="59"/>
        <v>0</v>
      </c>
    </row>
    <row r="1281" spans="1:20" x14ac:dyDescent="0.2">
      <c r="A1281">
        <v>1280</v>
      </c>
      <c r="B1281">
        <v>9001326</v>
      </c>
      <c r="C1281" t="s">
        <v>7963</v>
      </c>
      <c r="D1281" t="s">
        <v>5039</v>
      </c>
      <c r="E1281">
        <v>3.05</v>
      </c>
      <c r="F1281">
        <v>102.76</v>
      </c>
      <c r="G1281">
        <v>101.05</v>
      </c>
      <c r="H1281">
        <v>101.56</v>
      </c>
      <c r="I1281" s="6">
        <v>5192.71</v>
      </c>
      <c r="N1281">
        <v>5192.71</v>
      </c>
      <c r="P1281">
        <f t="shared" si="57"/>
        <v>5192.71</v>
      </c>
      <c r="Q1281">
        <f t="shared" si="58"/>
        <v>0</v>
      </c>
      <c r="S1281">
        <f>VLOOKUP(B:B,'11月奖金'!A:Q,17,0)</f>
        <v>5192.71</v>
      </c>
      <c r="T1281">
        <f t="shared" si="59"/>
        <v>0</v>
      </c>
    </row>
    <row r="1282" spans="1:20" x14ac:dyDescent="0.2">
      <c r="A1282">
        <v>1281</v>
      </c>
      <c r="B1282">
        <v>9001323</v>
      </c>
      <c r="C1282" t="s">
        <v>7959</v>
      </c>
      <c r="D1282" t="s">
        <v>5039</v>
      </c>
      <c r="E1282">
        <v>3.05</v>
      </c>
      <c r="F1282">
        <v>102.76</v>
      </c>
      <c r="G1282">
        <v>101.95</v>
      </c>
      <c r="H1282">
        <v>102.19</v>
      </c>
      <c r="I1282" s="6">
        <v>5174.6099999999997</v>
      </c>
      <c r="N1282">
        <v>5174.6099999999997</v>
      </c>
      <c r="P1282">
        <f t="shared" si="57"/>
        <v>5174.6099999999997</v>
      </c>
      <c r="Q1282">
        <f t="shared" si="58"/>
        <v>0</v>
      </c>
      <c r="S1282">
        <f>VLOOKUP(B:B,'11月奖金'!A:Q,17,0)</f>
        <v>5174.6099999999997</v>
      </c>
      <c r="T1282">
        <f t="shared" si="59"/>
        <v>0</v>
      </c>
    </row>
    <row r="1283" spans="1:20" x14ac:dyDescent="0.2">
      <c r="A1283">
        <v>1282</v>
      </c>
      <c r="B1283">
        <v>9001311</v>
      </c>
      <c r="C1283" t="s">
        <v>7947</v>
      </c>
      <c r="D1283" t="s">
        <v>5039</v>
      </c>
      <c r="E1283">
        <v>3.05</v>
      </c>
      <c r="F1283">
        <v>102.76</v>
      </c>
      <c r="G1283">
        <v>101.75</v>
      </c>
      <c r="H1283">
        <v>102.05</v>
      </c>
      <c r="I1283" s="6">
        <v>5167.5200000000004</v>
      </c>
      <c r="N1283">
        <v>5167.5200000000004</v>
      </c>
      <c r="P1283">
        <f t="shared" ref="P1283:P1309" si="60">ROUND(I1283,2)</f>
        <v>5167.5200000000004</v>
      </c>
      <c r="Q1283">
        <f t="shared" ref="Q1283:Q1309" si="61">I1283-P1283</f>
        <v>0</v>
      </c>
      <c r="S1283">
        <f>VLOOKUP(B:B,'11月奖金'!A:Q,17,0)</f>
        <v>5167.5200000000004</v>
      </c>
      <c r="T1283">
        <f t="shared" ref="T1283:T1309" si="62">N1283-S1283</f>
        <v>0</v>
      </c>
    </row>
    <row r="1284" spans="1:20" x14ac:dyDescent="0.2">
      <c r="A1284">
        <v>1283</v>
      </c>
      <c r="B1284">
        <v>9001322</v>
      </c>
      <c r="C1284" t="s">
        <v>7956</v>
      </c>
      <c r="D1284" t="s">
        <v>5039</v>
      </c>
      <c r="E1284">
        <v>3.05</v>
      </c>
      <c r="F1284">
        <v>102.76</v>
      </c>
      <c r="G1284">
        <v>102</v>
      </c>
      <c r="H1284">
        <v>102.23</v>
      </c>
      <c r="I1284" s="6">
        <v>5176.3999999999996</v>
      </c>
      <c r="N1284">
        <v>5176.3999999999996</v>
      </c>
      <c r="P1284">
        <f t="shared" si="60"/>
        <v>5176.3999999999996</v>
      </c>
      <c r="Q1284">
        <f t="shared" si="61"/>
        <v>0</v>
      </c>
      <c r="S1284">
        <f>VLOOKUP(B:B,'11月奖金'!A:Q,17,0)</f>
        <v>5176.3999999999996</v>
      </c>
      <c r="T1284">
        <f t="shared" si="62"/>
        <v>0</v>
      </c>
    </row>
    <row r="1285" spans="1:20" x14ac:dyDescent="0.2">
      <c r="A1285">
        <v>1284</v>
      </c>
      <c r="B1285">
        <v>9001301</v>
      </c>
      <c r="C1285" t="s">
        <v>7971</v>
      </c>
      <c r="D1285" t="s">
        <v>5039</v>
      </c>
      <c r="E1285">
        <v>2.15</v>
      </c>
      <c r="F1285">
        <v>102.76</v>
      </c>
      <c r="G1285">
        <v>99.9</v>
      </c>
      <c r="H1285">
        <v>100.76</v>
      </c>
      <c r="I1285" s="6">
        <v>3596.46</v>
      </c>
      <c r="N1285">
        <v>3596.46</v>
      </c>
      <c r="P1285">
        <f t="shared" si="60"/>
        <v>3596.46</v>
      </c>
      <c r="Q1285">
        <f t="shared" si="61"/>
        <v>0</v>
      </c>
      <c r="S1285">
        <f>VLOOKUP(B:B,'11月奖金'!A:Q,17,0)</f>
        <v>3596.46</v>
      </c>
      <c r="T1285">
        <f t="shared" si="62"/>
        <v>0</v>
      </c>
    </row>
    <row r="1286" spans="1:20" x14ac:dyDescent="0.2">
      <c r="A1286">
        <v>1285</v>
      </c>
      <c r="B1286">
        <v>9000305</v>
      </c>
      <c r="C1286" t="s">
        <v>532</v>
      </c>
      <c r="D1286" t="s">
        <v>5039</v>
      </c>
      <c r="E1286">
        <v>3.05</v>
      </c>
      <c r="F1286">
        <v>99.45</v>
      </c>
      <c r="G1286">
        <v>100</v>
      </c>
      <c r="H1286">
        <v>99.84</v>
      </c>
      <c r="I1286" s="6">
        <v>5096.42</v>
      </c>
      <c r="N1286">
        <v>5096.42</v>
      </c>
      <c r="P1286">
        <f t="shared" si="60"/>
        <v>5096.42</v>
      </c>
      <c r="Q1286">
        <f t="shared" si="61"/>
        <v>0</v>
      </c>
      <c r="S1286">
        <f>VLOOKUP(B:B,'11月奖金'!A:Q,17,0)</f>
        <v>5096.42</v>
      </c>
      <c r="T1286">
        <f t="shared" si="62"/>
        <v>0</v>
      </c>
    </row>
    <row r="1287" spans="1:20" x14ac:dyDescent="0.2">
      <c r="A1287">
        <v>1286</v>
      </c>
      <c r="B1287">
        <v>9000306</v>
      </c>
      <c r="C1287" t="s">
        <v>535</v>
      </c>
      <c r="D1287" t="s">
        <v>5039</v>
      </c>
      <c r="E1287">
        <v>3.05</v>
      </c>
      <c r="F1287">
        <v>99.45</v>
      </c>
      <c r="G1287">
        <v>100</v>
      </c>
      <c r="H1287">
        <v>99.84</v>
      </c>
      <c r="I1287" s="6">
        <v>5096.42</v>
      </c>
      <c r="N1287">
        <v>5096.42</v>
      </c>
      <c r="P1287">
        <f t="shared" si="60"/>
        <v>5096.42</v>
      </c>
      <c r="Q1287">
        <f t="shared" si="61"/>
        <v>0</v>
      </c>
      <c r="S1287">
        <f>VLOOKUP(B:B,'11月奖金'!A:Q,17,0)</f>
        <v>5096.42</v>
      </c>
      <c r="T1287">
        <f t="shared" si="62"/>
        <v>0</v>
      </c>
    </row>
    <row r="1288" spans="1:20" x14ac:dyDescent="0.2">
      <c r="A1288">
        <v>1287</v>
      </c>
      <c r="B1288">
        <v>9000315</v>
      </c>
      <c r="C1288" t="s">
        <v>552</v>
      </c>
      <c r="D1288" t="s">
        <v>5039</v>
      </c>
      <c r="E1288">
        <v>2.15</v>
      </c>
      <c r="F1288">
        <v>99.45</v>
      </c>
      <c r="G1288">
        <v>100</v>
      </c>
      <c r="H1288">
        <v>99.84</v>
      </c>
      <c r="I1288" s="6">
        <v>3592.56</v>
      </c>
      <c r="N1288">
        <v>3592.56</v>
      </c>
      <c r="P1288">
        <f t="shared" si="60"/>
        <v>3592.56</v>
      </c>
      <c r="Q1288">
        <f t="shared" si="61"/>
        <v>0</v>
      </c>
      <c r="S1288">
        <f>VLOOKUP(B:B,'11月奖金'!A:Q,17,0)</f>
        <v>3592.56</v>
      </c>
      <c r="T1288">
        <f t="shared" si="62"/>
        <v>0</v>
      </c>
    </row>
    <row r="1289" spans="1:20" x14ac:dyDescent="0.2">
      <c r="A1289">
        <v>1288</v>
      </c>
      <c r="B1289">
        <v>9000301</v>
      </c>
      <c r="C1289" t="s">
        <v>523</v>
      </c>
      <c r="D1289" t="s">
        <v>5039</v>
      </c>
      <c r="E1289">
        <v>3.6</v>
      </c>
      <c r="F1289">
        <v>102.61</v>
      </c>
      <c r="G1289">
        <v>100</v>
      </c>
      <c r="H1289">
        <v>100.78</v>
      </c>
      <c r="I1289" s="6">
        <v>6111.8</v>
      </c>
      <c r="N1289">
        <v>6111.8</v>
      </c>
      <c r="P1289">
        <f t="shared" si="60"/>
        <v>6111.8</v>
      </c>
      <c r="Q1289">
        <f t="shared" si="61"/>
        <v>0</v>
      </c>
      <c r="S1289">
        <f>VLOOKUP(B:B,'11月奖金'!A:Q,17,0)</f>
        <v>6111.8</v>
      </c>
      <c r="T1289">
        <f t="shared" si="62"/>
        <v>0</v>
      </c>
    </row>
    <row r="1290" spans="1:20" x14ac:dyDescent="0.2">
      <c r="A1290">
        <v>1289</v>
      </c>
      <c r="B1290">
        <v>9000298</v>
      </c>
      <c r="C1290" t="s">
        <v>2540</v>
      </c>
      <c r="D1290" t="s">
        <v>5039</v>
      </c>
      <c r="E1290">
        <v>3.05</v>
      </c>
      <c r="F1290">
        <v>102.61</v>
      </c>
      <c r="G1290">
        <v>100</v>
      </c>
      <c r="H1290">
        <v>100.78</v>
      </c>
      <c r="I1290" s="6">
        <v>5242.82</v>
      </c>
      <c r="N1290">
        <v>5242.82</v>
      </c>
      <c r="P1290">
        <f t="shared" si="60"/>
        <v>5242.82</v>
      </c>
      <c r="Q1290">
        <f t="shared" si="61"/>
        <v>0</v>
      </c>
      <c r="S1290">
        <f>VLOOKUP(B:B,'11月奖金'!A:Q,17,0)</f>
        <v>5242.82</v>
      </c>
      <c r="T1290">
        <f t="shared" si="62"/>
        <v>0</v>
      </c>
    </row>
    <row r="1291" spans="1:20" x14ac:dyDescent="0.2">
      <c r="A1291">
        <v>1290</v>
      </c>
      <c r="B1291">
        <v>9000299</v>
      </c>
      <c r="C1291" t="s">
        <v>520</v>
      </c>
      <c r="D1291" t="s">
        <v>5039</v>
      </c>
      <c r="E1291">
        <v>3.05</v>
      </c>
      <c r="F1291">
        <v>102.61</v>
      </c>
      <c r="G1291">
        <v>100</v>
      </c>
      <c r="H1291">
        <v>100.78</v>
      </c>
      <c r="I1291" s="6">
        <v>5107.59</v>
      </c>
      <c r="N1291">
        <v>5107.59</v>
      </c>
      <c r="P1291">
        <f t="shared" si="60"/>
        <v>5107.59</v>
      </c>
      <c r="Q1291">
        <f t="shared" si="61"/>
        <v>0</v>
      </c>
      <c r="S1291">
        <f>VLOOKUP(B:B,'11月奖金'!A:Q,17,0)</f>
        <v>5107.59</v>
      </c>
      <c r="T1291">
        <f t="shared" si="62"/>
        <v>0</v>
      </c>
    </row>
    <row r="1292" spans="1:20" x14ac:dyDescent="0.2">
      <c r="A1292">
        <v>1291</v>
      </c>
      <c r="B1292">
        <v>9000313</v>
      </c>
      <c r="C1292" t="s">
        <v>546</v>
      </c>
      <c r="D1292" t="s">
        <v>5039</v>
      </c>
      <c r="E1292">
        <v>4.5</v>
      </c>
      <c r="F1292">
        <v>101.21</v>
      </c>
      <c r="G1292">
        <v>100</v>
      </c>
      <c r="H1292">
        <v>100.36</v>
      </c>
      <c r="I1292" s="6">
        <v>7559.08</v>
      </c>
      <c r="N1292">
        <v>7559.08</v>
      </c>
      <c r="P1292">
        <f t="shared" si="60"/>
        <v>7559.08</v>
      </c>
      <c r="Q1292">
        <f t="shared" si="61"/>
        <v>0</v>
      </c>
      <c r="S1292">
        <f>VLOOKUP(B:B,'11月奖金'!A:Q,17,0)</f>
        <v>7559.08</v>
      </c>
      <c r="T1292">
        <f t="shared" si="62"/>
        <v>0</v>
      </c>
    </row>
    <row r="1293" spans="1:20" x14ac:dyDescent="0.2">
      <c r="A1293">
        <v>1292</v>
      </c>
      <c r="B1293">
        <v>9000303</v>
      </c>
      <c r="C1293" t="s">
        <v>2546</v>
      </c>
      <c r="D1293" t="s">
        <v>5039</v>
      </c>
      <c r="E1293">
        <v>3.05</v>
      </c>
      <c r="F1293">
        <v>101.21</v>
      </c>
      <c r="G1293">
        <v>100</v>
      </c>
      <c r="H1293">
        <v>100.36</v>
      </c>
      <c r="I1293" s="6">
        <v>5123.38</v>
      </c>
      <c r="N1293">
        <v>5123.38</v>
      </c>
      <c r="P1293">
        <f t="shared" si="60"/>
        <v>5123.38</v>
      </c>
      <c r="Q1293">
        <f t="shared" si="61"/>
        <v>0</v>
      </c>
      <c r="S1293">
        <f>VLOOKUP(B:B,'11月奖金'!A:Q,17,0)</f>
        <v>5123.38</v>
      </c>
      <c r="T1293">
        <f t="shared" si="62"/>
        <v>0</v>
      </c>
    </row>
    <row r="1294" spans="1:20" x14ac:dyDescent="0.2">
      <c r="A1294">
        <v>1293</v>
      </c>
      <c r="B1294">
        <v>9000312</v>
      </c>
      <c r="C1294" t="s">
        <v>544</v>
      </c>
      <c r="D1294" t="s">
        <v>5039</v>
      </c>
      <c r="E1294">
        <v>3.05</v>
      </c>
      <c r="F1294">
        <v>100.69</v>
      </c>
      <c r="G1294">
        <v>100</v>
      </c>
      <c r="H1294">
        <v>100.21</v>
      </c>
      <c r="I1294" s="6">
        <v>5115.41</v>
      </c>
      <c r="N1294">
        <v>5115.41</v>
      </c>
      <c r="P1294">
        <f t="shared" si="60"/>
        <v>5115.41</v>
      </c>
      <c r="Q1294">
        <f t="shared" si="61"/>
        <v>0</v>
      </c>
      <c r="S1294">
        <f>VLOOKUP(B:B,'11月奖金'!A:Q,17,0)</f>
        <v>5115.41</v>
      </c>
      <c r="T1294">
        <f t="shared" si="62"/>
        <v>0</v>
      </c>
    </row>
    <row r="1295" spans="1:20" x14ac:dyDescent="0.2">
      <c r="A1295">
        <v>1294</v>
      </c>
      <c r="B1295">
        <v>9000311</v>
      </c>
      <c r="C1295" t="s">
        <v>541</v>
      </c>
      <c r="D1295" t="s">
        <v>5039</v>
      </c>
      <c r="E1295">
        <v>2.15</v>
      </c>
      <c r="F1295">
        <v>100.69</v>
      </c>
      <c r="G1295">
        <v>100</v>
      </c>
      <c r="H1295">
        <v>100.21</v>
      </c>
      <c r="I1295" s="6">
        <v>3605.95</v>
      </c>
      <c r="N1295">
        <v>3605.95</v>
      </c>
      <c r="P1295">
        <f t="shared" si="60"/>
        <v>3605.95</v>
      </c>
      <c r="Q1295">
        <f t="shared" si="61"/>
        <v>0</v>
      </c>
      <c r="S1295">
        <f>VLOOKUP(B:B,'11月奖金'!A:Q,17,0)</f>
        <v>3605.95</v>
      </c>
      <c r="T1295">
        <f t="shared" si="62"/>
        <v>0</v>
      </c>
    </row>
    <row r="1296" spans="1:20" x14ac:dyDescent="0.2">
      <c r="A1296">
        <v>1295</v>
      </c>
      <c r="B1296">
        <v>9000314</v>
      </c>
      <c r="C1296" t="s">
        <v>549</v>
      </c>
      <c r="D1296" t="s">
        <v>5039</v>
      </c>
      <c r="E1296">
        <v>2.15</v>
      </c>
      <c r="F1296">
        <v>100.69</v>
      </c>
      <c r="G1296">
        <v>100</v>
      </c>
      <c r="H1296">
        <v>100.21</v>
      </c>
      <c r="I1296" s="6">
        <v>3605.95</v>
      </c>
      <c r="N1296">
        <v>3605.95</v>
      </c>
      <c r="P1296">
        <f t="shared" si="60"/>
        <v>3605.95</v>
      </c>
      <c r="Q1296">
        <f t="shared" si="61"/>
        <v>0</v>
      </c>
      <c r="S1296">
        <f>VLOOKUP(B:B,'11月奖金'!A:Q,17,0)</f>
        <v>3605.95</v>
      </c>
      <c r="T1296">
        <f t="shared" si="62"/>
        <v>0</v>
      </c>
    </row>
    <row r="1297" spans="1:20" x14ac:dyDescent="0.2">
      <c r="A1297">
        <v>1296</v>
      </c>
      <c r="B1297">
        <v>9000309</v>
      </c>
      <c r="C1297" t="s">
        <v>2549</v>
      </c>
      <c r="D1297" t="s">
        <v>5039</v>
      </c>
      <c r="E1297">
        <v>3.05</v>
      </c>
      <c r="F1297">
        <v>100.81</v>
      </c>
      <c r="G1297">
        <v>100</v>
      </c>
      <c r="H1297">
        <v>100.24</v>
      </c>
      <c r="I1297" s="6">
        <v>5117.25</v>
      </c>
      <c r="N1297">
        <v>5117.25</v>
      </c>
      <c r="P1297">
        <f t="shared" si="60"/>
        <v>5117.25</v>
      </c>
      <c r="Q1297">
        <f t="shared" si="61"/>
        <v>0</v>
      </c>
      <c r="S1297">
        <f>VLOOKUP(B:B,'11月奖金'!A:Q,17,0)</f>
        <v>5117.25</v>
      </c>
      <c r="T1297">
        <f t="shared" si="62"/>
        <v>0</v>
      </c>
    </row>
    <row r="1298" spans="1:20" x14ac:dyDescent="0.2">
      <c r="A1298">
        <v>1297</v>
      </c>
      <c r="B1298">
        <v>9000300</v>
      </c>
      <c r="C1298" t="s">
        <v>2543</v>
      </c>
      <c r="D1298" t="s">
        <v>5039</v>
      </c>
      <c r="E1298">
        <v>2.15</v>
      </c>
      <c r="F1298">
        <v>100.81</v>
      </c>
      <c r="G1298">
        <v>100</v>
      </c>
      <c r="H1298">
        <v>100.24</v>
      </c>
      <c r="I1298" s="6">
        <v>3607.24</v>
      </c>
      <c r="N1298">
        <v>3607.24</v>
      </c>
      <c r="P1298">
        <f t="shared" si="60"/>
        <v>3607.24</v>
      </c>
      <c r="Q1298">
        <f t="shared" si="61"/>
        <v>0</v>
      </c>
      <c r="S1298">
        <f>VLOOKUP(B:B,'11月奖金'!A:Q,17,0)</f>
        <v>3607.24</v>
      </c>
      <c r="T1298">
        <f t="shared" si="62"/>
        <v>0</v>
      </c>
    </row>
    <row r="1299" spans="1:20" x14ac:dyDescent="0.2">
      <c r="A1299">
        <v>1298</v>
      </c>
      <c r="B1299">
        <v>9000272</v>
      </c>
      <c r="C1299" t="s">
        <v>2481</v>
      </c>
      <c r="D1299" t="s">
        <v>3217</v>
      </c>
      <c r="E1299">
        <v>4.5</v>
      </c>
      <c r="F1299">
        <v>100.11</v>
      </c>
      <c r="G1299">
        <v>99.53</v>
      </c>
      <c r="H1299">
        <v>99.7</v>
      </c>
      <c r="I1299" s="6">
        <v>8033.95</v>
      </c>
      <c r="K1299">
        <v>500</v>
      </c>
      <c r="N1299">
        <v>8533.9500000000007</v>
      </c>
      <c r="P1299">
        <f t="shared" si="60"/>
        <v>8033.95</v>
      </c>
      <c r="Q1299">
        <f t="shared" si="61"/>
        <v>0</v>
      </c>
      <c r="S1299">
        <f>VLOOKUP(B:B,'11月奖金'!A:Q,17,0)</f>
        <v>8533.9500000000007</v>
      </c>
      <c r="T1299">
        <f t="shared" si="62"/>
        <v>0</v>
      </c>
    </row>
    <row r="1300" spans="1:20" x14ac:dyDescent="0.2">
      <c r="A1300">
        <v>1299</v>
      </c>
      <c r="B1300">
        <v>9000271</v>
      </c>
      <c r="C1300" t="s">
        <v>469</v>
      </c>
      <c r="D1300" t="s">
        <v>3217</v>
      </c>
      <c r="E1300">
        <v>4.5</v>
      </c>
      <c r="F1300">
        <v>101.22</v>
      </c>
      <c r="G1300">
        <v>99.48</v>
      </c>
      <c r="H1300">
        <v>100</v>
      </c>
      <c r="I1300" s="6">
        <v>8065.22</v>
      </c>
      <c r="N1300">
        <v>8065.22</v>
      </c>
      <c r="P1300">
        <f t="shared" si="60"/>
        <v>8065.22</v>
      </c>
      <c r="Q1300">
        <f t="shared" si="61"/>
        <v>0</v>
      </c>
      <c r="S1300">
        <f>VLOOKUP(B:B,'11月奖金'!A:Q,17,0)</f>
        <v>8065.22</v>
      </c>
      <c r="T1300">
        <f t="shared" si="62"/>
        <v>0</v>
      </c>
    </row>
    <row r="1301" spans="1:20" x14ac:dyDescent="0.2">
      <c r="A1301">
        <v>1300</v>
      </c>
      <c r="B1301">
        <v>9000282</v>
      </c>
      <c r="C1301" t="s">
        <v>478</v>
      </c>
      <c r="D1301" t="s">
        <v>3217</v>
      </c>
      <c r="E1301">
        <v>4.5</v>
      </c>
      <c r="F1301">
        <v>101.28</v>
      </c>
      <c r="G1301">
        <v>100.36</v>
      </c>
      <c r="H1301">
        <v>100.64</v>
      </c>
      <c r="I1301" s="6">
        <v>8106.9</v>
      </c>
      <c r="N1301">
        <v>8106.9</v>
      </c>
      <c r="P1301">
        <f t="shared" si="60"/>
        <v>8106.9</v>
      </c>
      <c r="Q1301">
        <f t="shared" si="61"/>
        <v>0</v>
      </c>
      <c r="S1301">
        <f>VLOOKUP(B:B,'11月奖金'!A:Q,17,0)</f>
        <v>8106.9</v>
      </c>
      <c r="T1301">
        <f t="shared" si="62"/>
        <v>0</v>
      </c>
    </row>
    <row r="1302" spans="1:20" x14ac:dyDescent="0.2">
      <c r="A1302">
        <v>1301</v>
      </c>
      <c r="B1302">
        <v>9000286</v>
      </c>
      <c r="C1302" t="s">
        <v>487</v>
      </c>
      <c r="D1302" t="s">
        <v>3217</v>
      </c>
      <c r="E1302">
        <v>4.5</v>
      </c>
      <c r="F1302">
        <v>100.96</v>
      </c>
      <c r="G1302">
        <v>99.59</v>
      </c>
      <c r="H1302">
        <v>100</v>
      </c>
      <c r="I1302" s="6">
        <v>8062.35</v>
      </c>
      <c r="N1302">
        <v>8062.35</v>
      </c>
      <c r="P1302">
        <f t="shared" si="60"/>
        <v>8062.35</v>
      </c>
      <c r="Q1302">
        <f t="shared" si="61"/>
        <v>0</v>
      </c>
      <c r="S1302">
        <f>VLOOKUP(B:B,'11月奖金'!A:Q,17,0)</f>
        <v>8062.35</v>
      </c>
      <c r="T1302">
        <f t="shared" si="62"/>
        <v>0</v>
      </c>
    </row>
    <row r="1303" spans="1:20" x14ac:dyDescent="0.2">
      <c r="A1303">
        <v>1302</v>
      </c>
      <c r="B1303">
        <v>9000565</v>
      </c>
      <c r="C1303" t="s">
        <v>1071</v>
      </c>
      <c r="D1303" t="s">
        <v>3220</v>
      </c>
      <c r="E1303">
        <v>3.6</v>
      </c>
      <c r="F1303">
        <v>102.99</v>
      </c>
      <c r="G1303">
        <v>99.83</v>
      </c>
      <c r="H1303">
        <v>100.78</v>
      </c>
      <c r="I1303" s="6">
        <v>6607.63</v>
      </c>
      <c r="L1303">
        <v>59.83</v>
      </c>
      <c r="N1303">
        <v>6547.8</v>
      </c>
      <c r="P1303">
        <f t="shared" si="60"/>
        <v>6607.63</v>
      </c>
      <c r="Q1303">
        <f t="shared" si="61"/>
        <v>0</v>
      </c>
      <c r="S1303">
        <f>VLOOKUP(B:B,'11月奖金'!A:Q,17,0)</f>
        <v>6547.8</v>
      </c>
      <c r="T1303">
        <f t="shared" si="62"/>
        <v>0</v>
      </c>
    </row>
    <row r="1304" spans="1:20" x14ac:dyDescent="0.2">
      <c r="A1304">
        <v>1303</v>
      </c>
      <c r="B1304">
        <v>9000288</v>
      </c>
      <c r="C1304" t="s">
        <v>493</v>
      </c>
      <c r="D1304" t="s">
        <v>3217</v>
      </c>
      <c r="E1304">
        <v>4.5</v>
      </c>
      <c r="F1304">
        <v>102.76</v>
      </c>
      <c r="G1304">
        <v>99.94</v>
      </c>
      <c r="H1304">
        <v>100.79</v>
      </c>
      <c r="I1304" s="6">
        <v>8132.58</v>
      </c>
      <c r="K1304">
        <v>500</v>
      </c>
      <c r="N1304">
        <v>8632.58</v>
      </c>
      <c r="P1304">
        <f t="shared" si="60"/>
        <v>8132.58</v>
      </c>
      <c r="Q1304">
        <f t="shared" si="61"/>
        <v>0</v>
      </c>
      <c r="S1304">
        <f>VLOOKUP(B:B,'11月奖金'!A:Q,17,0)</f>
        <v>8632.58</v>
      </c>
      <c r="T1304">
        <f t="shared" si="62"/>
        <v>0</v>
      </c>
    </row>
    <row r="1305" spans="1:20" x14ac:dyDescent="0.2">
      <c r="A1305">
        <v>1304</v>
      </c>
      <c r="B1305">
        <v>9000304</v>
      </c>
      <c r="C1305" t="s">
        <v>529</v>
      </c>
      <c r="D1305" t="s">
        <v>3217</v>
      </c>
      <c r="E1305">
        <v>4.5</v>
      </c>
      <c r="F1305">
        <v>99.45</v>
      </c>
      <c r="G1305">
        <v>98.59</v>
      </c>
      <c r="H1305">
        <v>98.85</v>
      </c>
      <c r="I1305" s="6">
        <v>7971.42</v>
      </c>
      <c r="L1305">
        <v>75.12</v>
      </c>
      <c r="N1305">
        <v>7896.3</v>
      </c>
      <c r="P1305">
        <f t="shared" si="60"/>
        <v>7971.42</v>
      </c>
      <c r="Q1305">
        <f t="shared" si="61"/>
        <v>0</v>
      </c>
      <c r="S1305">
        <f>VLOOKUP(B:B,'11月奖金'!A:Q,17,0)</f>
        <v>7896.3</v>
      </c>
      <c r="T1305">
        <f t="shared" si="62"/>
        <v>0</v>
      </c>
    </row>
    <row r="1306" spans="1:20" x14ac:dyDescent="0.2">
      <c r="A1306">
        <v>1305</v>
      </c>
      <c r="B1306">
        <v>9000297</v>
      </c>
      <c r="C1306" t="s">
        <v>517</v>
      </c>
      <c r="D1306" t="s">
        <v>3219</v>
      </c>
      <c r="E1306">
        <v>3.6</v>
      </c>
      <c r="F1306">
        <v>102.61</v>
      </c>
      <c r="G1306">
        <v>99</v>
      </c>
      <c r="H1306">
        <v>100.08</v>
      </c>
      <c r="I1306" s="6">
        <v>6568.38</v>
      </c>
      <c r="N1306">
        <v>6568.38</v>
      </c>
      <c r="P1306">
        <f t="shared" si="60"/>
        <v>6568.38</v>
      </c>
      <c r="Q1306">
        <f t="shared" si="61"/>
        <v>0</v>
      </c>
      <c r="S1306">
        <f>VLOOKUP(B:B,'11月奖金'!A:Q,17,0)</f>
        <v>6568.38</v>
      </c>
      <c r="T1306">
        <f t="shared" si="62"/>
        <v>0</v>
      </c>
    </row>
    <row r="1307" spans="1:20" x14ac:dyDescent="0.2">
      <c r="A1307">
        <v>1306</v>
      </c>
      <c r="B1307">
        <v>9000302</v>
      </c>
      <c r="C1307" t="s">
        <v>526</v>
      </c>
      <c r="D1307" t="s">
        <v>3219</v>
      </c>
      <c r="E1307">
        <v>3.6</v>
      </c>
      <c r="F1307">
        <v>101.21</v>
      </c>
      <c r="G1307">
        <v>99.77</v>
      </c>
      <c r="H1307">
        <v>100.2</v>
      </c>
      <c r="I1307" s="6">
        <v>7062.46</v>
      </c>
      <c r="N1307">
        <v>7062.46</v>
      </c>
      <c r="P1307">
        <f t="shared" si="60"/>
        <v>7062.46</v>
      </c>
      <c r="Q1307">
        <f t="shared" si="61"/>
        <v>0</v>
      </c>
      <c r="S1307">
        <f>VLOOKUP(B:B,'11月奖金'!A:Q,17,0)</f>
        <v>7062.46</v>
      </c>
      <c r="T1307">
        <f t="shared" si="62"/>
        <v>0</v>
      </c>
    </row>
    <row r="1308" spans="1:20" x14ac:dyDescent="0.2">
      <c r="A1308">
        <v>1307</v>
      </c>
      <c r="B1308">
        <v>9000310</v>
      </c>
      <c r="C1308" t="s">
        <v>2537</v>
      </c>
      <c r="D1308" t="s">
        <v>3219</v>
      </c>
      <c r="E1308">
        <v>3.6</v>
      </c>
      <c r="F1308">
        <v>100.69</v>
      </c>
      <c r="G1308">
        <v>98.89</v>
      </c>
      <c r="H1308">
        <v>99.43</v>
      </c>
      <c r="I1308" s="6">
        <v>6517.99</v>
      </c>
      <c r="N1308">
        <v>6517.99</v>
      </c>
      <c r="P1308">
        <f t="shared" si="60"/>
        <v>6517.99</v>
      </c>
      <c r="Q1308">
        <f t="shared" si="61"/>
        <v>0</v>
      </c>
      <c r="S1308">
        <f>VLOOKUP(B:B,'11月奖金'!A:Q,17,0)</f>
        <v>6517.99</v>
      </c>
      <c r="T1308">
        <f t="shared" si="62"/>
        <v>0</v>
      </c>
    </row>
    <row r="1309" spans="1:20" x14ac:dyDescent="0.2">
      <c r="A1309">
        <v>1308</v>
      </c>
      <c r="B1309">
        <v>9000307</v>
      </c>
      <c r="C1309" t="s">
        <v>538</v>
      </c>
      <c r="D1309" t="s">
        <v>3217</v>
      </c>
      <c r="E1309">
        <v>4.5</v>
      </c>
      <c r="F1309">
        <v>100.81</v>
      </c>
      <c r="G1309">
        <v>99.95</v>
      </c>
      <c r="H1309">
        <v>100.21</v>
      </c>
      <c r="I1309" s="6">
        <v>8074.15</v>
      </c>
      <c r="N1309">
        <v>8074.15</v>
      </c>
      <c r="P1309">
        <f t="shared" si="60"/>
        <v>8074.15</v>
      </c>
      <c r="Q1309">
        <f t="shared" si="61"/>
        <v>0</v>
      </c>
      <c r="S1309">
        <f>VLOOKUP(B:B,'11月奖金'!A:Q,17,0)</f>
        <v>8074.15</v>
      </c>
      <c r="T1309">
        <f t="shared" si="62"/>
        <v>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9CD53-01B0-4684-891F-AF0F063AFF71}">
  <dimension ref="A1:O20"/>
  <sheetViews>
    <sheetView workbookViewId="0">
      <selection activeCell="U7" sqref="U7"/>
    </sheetView>
  </sheetViews>
  <sheetFormatPr defaultRowHeight="14.25" x14ac:dyDescent="0.2"/>
  <cols>
    <col min="1" max="1" width="7.5" style="13" customWidth="1"/>
    <col min="2" max="2" width="15.375" style="13" customWidth="1"/>
    <col min="3" max="4" width="8.25" style="13" customWidth="1"/>
    <col min="5" max="5" width="11.625" style="13" bestFit="1" customWidth="1"/>
    <col min="6" max="6" width="9" style="13"/>
    <col min="7" max="7" width="7.125" style="13" customWidth="1"/>
    <col min="8" max="8" width="9.875" style="13" customWidth="1"/>
    <col min="9" max="9" width="9.125" style="13" customWidth="1"/>
    <col min="10" max="10" width="7" style="13" customWidth="1"/>
    <col min="11" max="11" width="6.75" style="13" customWidth="1"/>
    <col min="12" max="12" width="5.125" style="13" customWidth="1"/>
    <col min="13" max="13" width="12.875" style="13" customWidth="1"/>
    <col min="14" max="17" width="9" style="13"/>
    <col min="18" max="18" width="14.5" style="13" customWidth="1"/>
    <col min="19" max="16384" width="9" style="13"/>
  </cols>
  <sheetData>
    <row r="1" spans="1:15" ht="30.75" customHeight="1" x14ac:dyDescent="0.2">
      <c r="A1" s="88" t="s">
        <v>9493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</row>
    <row r="2" spans="1:15" x14ac:dyDescent="0.2">
      <c r="A2" s="89" t="s">
        <v>3255</v>
      </c>
      <c r="B2" s="89"/>
      <c r="C2" s="90" t="s">
        <v>3256</v>
      </c>
      <c r="D2" s="90"/>
      <c r="E2" s="90"/>
      <c r="F2" s="90"/>
      <c r="G2" s="89" t="s">
        <v>9494</v>
      </c>
      <c r="H2" s="89"/>
      <c r="I2" s="89"/>
      <c r="J2" s="89"/>
      <c r="K2" s="14"/>
      <c r="L2" s="14"/>
      <c r="M2" s="14"/>
      <c r="N2" s="89" t="s">
        <v>3257</v>
      </c>
      <c r="O2" s="89"/>
    </row>
    <row r="3" spans="1:15" ht="20.100000000000001" customHeight="1" x14ac:dyDescent="0.2">
      <c r="A3" s="15"/>
      <c r="B3" s="16" t="s">
        <v>3258</v>
      </c>
      <c r="C3" s="100" t="s">
        <v>3259</v>
      </c>
      <c r="D3" s="100" t="s">
        <v>3260</v>
      </c>
      <c r="E3" s="84" t="s">
        <v>7718</v>
      </c>
      <c r="F3" s="84" t="s">
        <v>3261</v>
      </c>
      <c r="G3" s="86" t="s">
        <v>7719</v>
      </c>
      <c r="H3" s="84" t="s">
        <v>7720</v>
      </c>
      <c r="I3" s="84" t="s">
        <v>7721</v>
      </c>
      <c r="J3" s="84" t="s">
        <v>3262</v>
      </c>
      <c r="K3" s="84" t="s">
        <v>3263</v>
      </c>
      <c r="L3" s="86" t="s">
        <v>3264</v>
      </c>
      <c r="M3" s="84" t="s">
        <v>3265</v>
      </c>
      <c r="N3" s="93" t="s">
        <v>3266</v>
      </c>
      <c r="O3" s="94"/>
    </row>
    <row r="4" spans="1:15" ht="20.100000000000001" customHeight="1" x14ac:dyDescent="0.2">
      <c r="A4" s="17" t="s">
        <v>3267</v>
      </c>
      <c r="B4" s="18"/>
      <c r="C4" s="94"/>
      <c r="D4" s="94"/>
      <c r="E4" s="85"/>
      <c r="F4" s="85"/>
      <c r="G4" s="87"/>
      <c r="H4" s="85"/>
      <c r="I4" s="85"/>
      <c r="J4" s="84"/>
      <c r="K4" s="84"/>
      <c r="L4" s="87"/>
      <c r="M4" s="85"/>
      <c r="N4" s="19" t="s">
        <v>3268</v>
      </c>
      <c r="O4" s="19" t="s">
        <v>3269</v>
      </c>
    </row>
    <row r="5" spans="1:15" ht="30.75" customHeight="1" x14ac:dyDescent="0.2">
      <c r="A5" s="20" t="s">
        <v>3270</v>
      </c>
      <c r="B5" s="21" t="s">
        <v>3271</v>
      </c>
      <c r="C5" s="19">
        <f>SUM(C6:C15)</f>
        <v>1308</v>
      </c>
      <c r="D5" s="19">
        <f>SUM(D6:D15)</f>
        <v>1308</v>
      </c>
      <c r="E5" s="19">
        <f t="shared" ref="E5:K5" si="0">SUM(E6:E15)</f>
        <v>5181784.0199999996</v>
      </c>
      <c r="F5" s="19">
        <f t="shared" si="0"/>
        <v>0</v>
      </c>
      <c r="G5" s="19">
        <f t="shared" si="0"/>
        <v>500</v>
      </c>
      <c r="H5" s="19">
        <f t="shared" si="0"/>
        <v>66081.879999999961</v>
      </c>
      <c r="I5" s="19">
        <f t="shared" si="0"/>
        <v>26831.909999999996</v>
      </c>
      <c r="J5" s="19">
        <f t="shared" si="0"/>
        <v>0</v>
      </c>
      <c r="K5" s="19">
        <f t="shared" si="0"/>
        <v>0</v>
      </c>
      <c r="L5" s="19"/>
      <c r="M5" s="19">
        <f>SUM(M6:M15)</f>
        <v>5221533.9899999993</v>
      </c>
      <c r="N5" s="20" t="s">
        <v>3272</v>
      </c>
      <c r="O5" s="19">
        <f>SUM('11月奖金'!AC:AC)+O6</f>
        <v>98247.52999999997</v>
      </c>
    </row>
    <row r="6" spans="1:15" ht="24.95" customHeight="1" x14ac:dyDescent="0.2">
      <c r="A6" s="84" t="s">
        <v>3273</v>
      </c>
      <c r="B6" s="22" t="s">
        <v>3274</v>
      </c>
      <c r="C6" s="23">
        <f>COUNTIF('11月奖金'!F:F,"经营管理-高层")+COUNTIF('11月奖金'!F:F,"经营管理-其他")+COUNTIF('11月奖金'!F:F,"经营管理-中层")</f>
        <v>278</v>
      </c>
      <c r="D6" s="24">
        <f>C6</f>
        <v>278</v>
      </c>
      <c r="E6" s="25">
        <f>SUMIF('11月奖金'!F:F,"经营管理-其他",'11月奖金'!L:L)+SUMIF('11月奖金'!F:F,"经营管理-中层",'11月奖金'!L:L)</f>
        <v>2016042.7700000012</v>
      </c>
      <c r="F6" s="25">
        <f>SUMIF('11月奖金'!F:F,"经营管理-高层",'11月奖金'!P:P)+SUMIF('11月奖金'!F:F,"经营管理-其他",'11月奖金'!P:P)+SUMIF('11月奖金'!F:F,"经营管理-中层",'11月奖金'!P:P)</f>
        <v>0</v>
      </c>
      <c r="G6" s="25">
        <f>SUMIF('11月奖金'!F:F,"经营管理-高层",'11月奖金'!M:M)+SUMIF('11月奖金'!F:F,"经营管理-其他",'11月奖金'!M:M)+SUMIF('11月奖金'!F:F,"经营管理-中层",'11月奖金'!M:M)</f>
        <v>500</v>
      </c>
      <c r="H6" s="25">
        <f>SUMIF('11月奖金'!F:F,"经营管理-高层",'11月奖金'!N:N)+SUMIF('11月奖金'!F:F,"经营管理-其他",'11月奖金'!N:N)+SUMIF('11月奖金'!F:F,"经营管理-中层",'11月奖金'!N:N)</f>
        <v>9841.5</v>
      </c>
      <c r="I6" s="25">
        <f>SUMIF('11月奖金'!F:F,"经营管理-高层",'11月奖金'!O:O)+SUMIF('11月奖金'!F:F,"经营管理-其他",'11月奖金'!O:O)+SUMIF('11月奖金'!F:F,"经营管理-中层",'11月奖金'!O:O)</f>
        <v>6499.5999999999995</v>
      </c>
      <c r="J6" s="25"/>
      <c r="K6" s="25"/>
      <c r="L6" s="24"/>
      <c r="M6" s="19">
        <f>SUM(E6:H6)-I6</f>
        <v>2019884.6700000011</v>
      </c>
      <c r="N6" s="19" t="s">
        <v>3275</v>
      </c>
      <c r="O6" s="19">
        <f>SUM('11月奖金'!AA:AA)</f>
        <v>6534.9</v>
      </c>
    </row>
    <row r="7" spans="1:15" ht="24.95" customHeight="1" x14ac:dyDescent="0.2">
      <c r="A7" s="85"/>
      <c r="B7" s="22" t="s">
        <v>3276</v>
      </c>
      <c r="C7" s="23">
        <f>COUNTIF('11月奖金'!F:F,"专业技术人员")</f>
        <v>499</v>
      </c>
      <c r="D7" s="24">
        <f t="shared" ref="D7:D8" si="1">C7</f>
        <v>499</v>
      </c>
      <c r="E7" s="25">
        <f>SUMIF('11月奖金'!F:F,"专业技术人员",'11月奖金'!L:L)</f>
        <v>1955757.6899999974</v>
      </c>
      <c r="F7" s="25">
        <f>SUMIF('11月奖金'!F:F,"专业技术人员",'11月奖金'!P:P)</f>
        <v>0</v>
      </c>
      <c r="G7" s="25">
        <f>SUMIF('11月奖金'!F:F,"生产操作人员",'11月奖金'!M:M)</f>
        <v>0</v>
      </c>
      <c r="H7" s="25">
        <f>SUMIF('11月奖金'!F:F,"专业技术人员",'11月奖金'!N:N)</f>
        <v>33572.789999999957</v>
      </c>
      <c r="I7" s="25">
        <f>SUMIF('11月奖金'!F:F,"生产操作人员",'11月奖金'!O:O)</f>
        <v>9168</v>
      </c>
      <c r="J7" s="24"/>
      <c r="K7" s="24"/>
      <c r="L7" s="24"/>
      <c r="M7" s="66">
        <f>SUM(E7:H7)-I7</f>
        <v>1980162.4799999974</v>
      </c>
      <c r="N7" s="19"/>
      <c r="O7" s="19"/>
    </row>
    <row r="8" spans="1:15" ht="24.95" customHeight="1" x14ac:dyDescent="0.2">
      <c r="A8" s="85"/>
      <c r="B8" s="22" t="s">
        <v>3277</v>
      </c>
      <c r="C8" s="23">
        <f>COUNTIF('11月奖金'!F:F,"生产操作人员")</f>
        <v>531</v>
      </c>
      <c r="D8" s="24">
        <f t="shared" si="1"/>
        <v>531</v>
      </c>
      <c r="E8" s="25">
        <f>SUMIF('11月奖金'!F:F,"生产操作人员",'11月奖金'!L:L)</f>
        <v>1209983.5600000005</v>
      </c>
      <c r="F8" s="25">
        <f>SUMIF('11月奖金'!F:F,"生产操作人员",'11月奖金'!P:P)</f>
        <v>0</v>
      </c>
      <c r="G8" s="25">
        <f>SUMIF('11月奖金'!F:F,"专业技术人员",'11月奖金'!M:M)</f>
        <v>0</v>
      </c>
      <c r="H8" s="25">
        <f>SUMIF('11月奖金'!F:F,"生产操作人员",'11月奖金'!N:N)</f>
        <v>22667.59</v>
      </c>
      <c r="I8" s="25">
        <f>SUMIF('11月奖金'!F:F,"专业技术人员",'11月奖金'!O:O)</f>
        <v>11164.31</v>
      </c>
      <c r="J8" s="24"/>
      <c r="K8" s="24"/>
      <c r="L8" s="24"/>
      <c r="M8" s="66">
        <f>SUM(E8:H8)-I8</f>
        <v>1221486.8400000005</v>
      </c>
      <c r="N8" s="19"/>
      <c r="O8" s="19"/>
    </row>
    <row r="9" spans="1:15" ht="24.95" customHeight="1" x14ac:dyDescent="0.2">
      <c r="A9" s="84" t="s">
        <v>3278</v>
      </c>
      <c r="B9" s="22" t="s">
        <v>3279</v>
      </c>
      <c r="C9" s="26"/>
      <c r="D9" s="24"/>
      <c r="E9" s="24"/>
      <c r="F9" s="24"/>
      <c r="G9" s="24"/>
      <c r="H9" s="24"/>
      <c r="I9" s="24"/>
      <c r="J9" s="24"/>
      <c r="K9" s="24"/>
      <c r="L9" s="24"/>
      <c r="M9" s="19">
        <f t="shared" ref="M9:M15" si="2">SUM(E9:K9)</f>
        <v>0</v>
      </c>
      <c r="N9" s="19"/>
      <c r="O9" s="19"/>
    </row>
    <row r="10" spans="1:15" ht="24.95" customHeight="1" x14ac:dyDescent="0.2">
      <c r="A10" s="84"/>
      <c r="B10" s="22" t="s">
        <v>3280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>
        <f t="shared" si="2"/>
        <v>0</v>
      </c>
      <c r="N10" s="19"/>
      <c r="O10" s="19"/>
    </row>
    <row r="11" spans="1:15" ht="24.95" customHeight="1" x14ac:dyDescent="0.2">
      <c r="A11" s="84"/>
      <c r="B11" s="22" t="s">
        <v>3281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>
        <f t="shared" si="2"/>
        <v>0</v>
      </c>
      <c r="N11" s="19"/>
      <c r="O11" s="19"/>
    </row>
    <row r="12" spans="1:15" ht="24.95" customHeight="1" x14ac:dyDescent="0.2">
      <c r="A12" s="84"/>
      <c r="B12" s="22" t="s">
        <v>3282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>
        <f t="shared" si="2"/>
        <v>0</v>
      </c>
      <c r="N12" s="19"/>
      <c r="O12" s="19"/>
    </row>
    <row r="13" spans="1:15" ht="24.95" customHeight="1" x14ac:dyDescent="0.2">
      <c r="A13" s="84"/>
      <c r="B13" s="22" t="s">
        <v>3283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>
        <f t="shared" si="2"/>
        <v>0</v>
      </c>
      <c r="N13" s="19"/>
      <c r="O13" s="19"/>
    </row>
    <row r="14" spans="1:15" ht="24.95" customHeight="1" x14ac:dyDescent="0.2">
      <c r="A14" s="85"/>
      <c r="B14" s="22" t="s">
        <v>3284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>
        <f t="shared" si="2"/>
        <v>0</v>
      </c>
      <c r="N14" s="19"/>
      <c r="O14" s="19"/>
    </row>
    <row r="15" spans="1:15" ht="24.95" customHeight="1" x14ac:dyDescent="0.2">
      <c r="A15" s="85"/>
      <c r="B15" s="19" t="s">
        <v>3285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>
        <f t="shared" si="2"/>
        <v>0</v>
      </c>
      <c r="N15" s="19" t="s">
        <v>3286</v>
      </c>
      <c r="O15" s="19">
        <f>O5-O6</f>
        <v>91712.629999999976</v>
      </c>
    </row>
    <row r="16" spans="1:15" ht="24.95" customHeight="1" x14ac:dyDescent="0.2">
      <c r="A16" s="85" t="s">
        <v>3287</v>
      </c>
      <c r="B16" s="85"/>
      <c r="C16" s="93" t="str">
        <f>SUBSTITUTE(SUBSTITUTE(SUBSTITUTE(IF(-DOLLAR(M16,2),TEXT(M16,";负")&amp;TEXT(INT(ABS(M16)+0.5%),"[dbnum2]G/通用格式元;;")&amp;TEXT(RIGHT(DOLLAR(M16,2),2),"[dbnum2]0角0分;;整"),),"零角",IF(M16^2&lt;1,,"零")),"万",IF(AND(MOD(ABS(M16%),1000)&lt;100,MOD(ABS(M16%),1000)&gt;=10),"万零","万")),"零分","整")</f>
        <v>伍佰壹拾贰万玖仟捌佰贰拾壹元叁角陆分</v>
      </c>
      <c r="D16" s="97"/>
      <c r="E16" s="97"/>
      <c r="F16" s="97"/>
      <c r="G16" s="97"/>
      <c r="H16" s="97"/>
      <c r="I16" s="97"/>
      <c r="J16" s="94"/>
      <c r="K16" s="98" t="s">
        <v>3288</v>
      </c>
      <c r="L16" s="99"/>
      <c r="M16" s="27">
        <f>M5-O15</f>
        <v>5129821.3599999994</v>
      </c>
      <c r="N16" s="93"/>
      <c r="O16" s="94"/>
    </row>
    <row r="17" spans="1:15" ht="20.100000000000001" customHeight="1" x14ac:dyDescent="0.2">
      <c r="A17" s="56"/>
      <c r="B17" s="56"/>
      <c r="C17" s="56"/>
      <c r="D17" s="57"/>
      <c r="E17" s="57"/>
      <c r="F17" s="57"/>
      <c r="G17" s="57"/>
      <c r="H17" s="56"/>
      <c r="I17" s="56"/>
      <c r="J17" s="56"/>
      <c r="K17" s="58"/>
      <c r="L17" s="59"/>
      <c r="M17" s="60"/>
      <c r="N17" s="57"/>
      <c r="O17" s="57"/>
    </row>
    <row r="18" spans="1:15" ht="20.100000000000001" customHeight="1" x14ac:dyDescent="0.25">
      <c r="B18" s="91" t="s">
        <v>9423</v>
      </c>
      <c r="C18" s="92"/>
      <c r="D18" s="92"/>
      <c r="E18" s="92"/>
      <c r="F18" s="28"/>
      <c r="G18" s="28"/>
      <c r="I18" s="91" t="s">
        <v>9424</v>
      </c>
      <c r="J18" s="92"/>
      <c r="K18" s="92"/>
      <c r="L18" s="92"/>
      <c r="M18" s="92"/>
      <c r="N18" s="92"/>
    </row>
    <row r="19" spans="1:15" ht="34.5" customHeight="1" x14ac:dyDescent="0.25">
      <c r="A19" s="53"/>
      <c r="B19" s="53"/>
      <c r="C19" s="53"/>
      <c r="D19" s="28"/>
      <c r="E19" s="28"/>
      <c r="F19" s="28"/>
      <c r="G19" s="28"/>
      <c r="H19" s="54"/>
      <c r="I19" s="54"/>
      <c r="J19" s="54"/>
      <c r="K19" s="54"/>
      <c r="L19" s="29"/>
      <c r="M19" s="28"/>
      <c r="N19" s="28"/>
    </row>
    <row r="20" spans="1:15" ht="20.100000000000001" customHeight="1" x14ac:dyDescent="0.15">
      <c r="A20" s="95"/>
      <c r="B20" s="95"/>
      <c r="C20" s="95"/>
      <c r="D20" s="28"/>
      <c r="H20" s="96"/>
      <c r="I20" s="96"/>
      <c r="J20" s="96"/>
      <c r="K20" s="96"/>
    </row>
  </sheetData>
  <mergeCells count="27">
    <mergeCell ref="I18:N18"/>
    <mergeCell ref="N16:O16"/>
    <mergeCell ref="L3:L4"/>
    <mergeCell ref="B18:E18"/>
    <mergeCell ref="A20:C20"/>
    <mergeCell ref="H20:K20"/>
    <mergeCell ref="A6:A8"/>
    <mergeCell ref="A9:A15"/>
    <mergeCell ref="A16:B16"/>
    <mergeCell ref="C16:J16"/>
    <mergeCell ref="K16:L16"/>
    <mergeCell ref="N3:O3"/>
    <mergeCell ref="C3:C4"/>
    <mergeCell ref="D3:D4"/>
    <mergeCell ref="E3:E4"/>
    <mergeCell ref="M3:M4"/>
    <mergeCell ref="A1:O1"/>
    <mergeCell ref="A2:B2"/>
    <mergeCell ref="C2:F2"/>
    <mergeCell ref="G2:J2"/>
    <mergeCell ref="N2:O2"/>
    <mergeCell ref="K3:K4"/>
    <mergeCell ref="F3:F4"/>
    <mergeCell ref="G3:G4"/>
    <mergeCell ref="H3:H4"/>
    <mergeCell ref="I3:I4"/>
    <mergeCell ref="J3:J4"/>
  </mergeCells>
  <phoneticPr fontId="2" type="noConversion"/>
  <printOptions horizontalCentered="1" verticalCentered="1"/>
  <pageMargins left="0.39370078740157483" right="0.39370078740157483" top="0.39370078740157483" bottom="0.39370078740157483" header="0.31496062992125984" footer="0.31496062992125984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CBB58-126A-4871-A2FF-529E52CD0211}">
  <dimension ref="A1:Z46"/>
  <sheetViews>
    <sheetView topLeftCell="A19" zoomScaleNormal="100" workbookViewId="0">
      <selection activeCell="U40" sqref="U40"/>
    </sheetView>
  </sheetViews>
  <sheetFormatPr defaultRowHeight="14.25" x14ac:dyDescent="0.2"/>
  <cols>
    <col min="1" max="1" width="26" style="30" customWidth="1"/>
    <col min="2" max="2" width="12.375" style="30" customWidth="1"/>
    <col min="3" max="4" width="13.25" style="30" bestFit="1" customWidth="1"/>
    <col min="5" max="5" width="11.375" style="30" customWidth="1"/>
    <col min="6" max="6" width="13.75" style="30" customWidth="1"/>
    <col min="7" max="7" width="13.25" style="30" bestFit="1" customWidth="1"/>
    <col min="8" max="8" width="14.5" style="30" bestFit="1" customWidth="1"/>
    <col min="9" max="9" width="11.875" style="30" bestFit="1" customWidth="1"/>
    <col min="10" max="12" width="11.375" style="30" customWidth="1"/>
    <col min="13" max="13" width="24" style="30" customWidth="1"/>
    <col min="14" max="14" width="9" style="30"/>
    <col min="15" max="15" width="36.625" style="30" customWidth="1"/>
    <col min="16" max="16" width="10.75" style="30" customWidth="1"/>
    <col min="17" max="17" width="11.25" style="30" customWidth="1"/>
    <col min="18" max="18" width="11.875" style="30" bestFit="1" customWidth="1"/>
    <col min="19" max="19" width="11.5" style="30" customWidth="1"/>
    <col min="20" max="23" width="9.75" style="30" bestFit="1" customWidth="1"/>
    <col min="24" max="24" width="9.875" style="30" customWidth="1"/>
    <col min="25" max="25" width="11.875" style="30" bestFit="1" customWidth="1"/>
    <col min="26" max="16384" width="9" style="30"/>
  </cols>
  <sheetData>
    <row r="1" spans="1:26" ht="20.25" x14ac:dyDescent="0.2">
      <c r="A1" s="101" t="s">
        <v>3289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</row>
    <row r="2" spans="1:26" ht="20.25" x14ac:dyDescent="0.2">
      <c r="A2" s="102" t="s">
        <v>3290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</row>
    <row r="3" spans="1:26" ht="16.5" thickBot="1" x14ac:dyDescent="0.25">
      <c r="A3" s="103" t="s">
        <v>9492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N3" s="30" t="s">
        <v>3291</v>
      </c>
    </row>
    <row r="4" spans="1:26" x14ac:dyDescent="0.2">
      <c r="A4" s="31" t="s">
        <v>3160</v>
      </c>
      <c r="B4" s="32" t="s">
        <v>3292</v>
      </c>
      <c r="C4" s="32" t="s">
        <v>3293</v>
      </c>
      <c r="D4" s="32" t="s">
        <v>3294</v>
      </c>
      <c r="E4" s="32" t="s">
        <v>3295</v>
      </c>
      <c r="F4" s="32" t="s">
        <v>3296</v>
      </c>
      <c r="G4" s="32" t="s">
        <v>3297</v>
      </c>
      <c r="H4" s="32" t="s">
        <v>3298</v>
      </c>
      <c r="I4" s="32" t="s">
        <v>3299</v>
      </c>
      <c r="J4" s="32" t="s">
        <v>3300</v>
      </c>
      <c r="K4" s="32" t="s">
        <v>3301</v>
      </c>
      <c r="L4" s="33" t="s">
        <v>3302</v>
      </c>
      <c r="N4" s="30" t="s">
        <v>3303</v>
      </c>
      <c r="O4" s="34" t="s">
        <v>3304</v>
      </c>
      <c r="P4" s="34" t="s">
        <v>3293</v>
      </c>
      <c r="Q4" s="34" t="s">
        <v>3294</v>
      </c>
      <c r="R4" s="34" t="s">
        <v>3295</v>
      </c>
      <c r="S4" s="34" t="s">
        <v>3296</v>
      </c>
      <c r="T4" s="34" t="s">
        <v>3297</v>
      </c>
      <c r="U4" s="34" t="s">
        <v>3298</v>
      </c>
      <c r="V4" s="34" t="s">
        <v>3299</v>
      </c>
      <c r="W4" s="34" t="s">
        <v>3300</v>
      </c>
      <c r="X4" s="34" t="s">
        <v>3301</v>
      </c>
      <c r="Y4" s="34" t="s">
        <v>3302</v>
      </c>
      <c r="Z4" s="34" t="s">
        <v>3305</v>
      </c>
    </row>
    <row r="5" spans="1:26" x14ac:dyDescent="0.2">
      <c r="A5" s="61" t="s">
        <v>3306</v>
      </c>
      <c r="B5" s="35">
        <v>80010101</v>
      </c>
      <c r="C5" s="37">
        <f>SUMIF(N:N,B5,P:P)</f>
        <v>185787.31</v>
      </c>
      <c r="D5" s="37">
        <f>SUMIF(N:N,B5,Q:Q)</f>
        <v>79104.650000000009</v>
      </c>
      <c r="E5" s="37">
        <f>SUMIF($N:$N,$B5,R:R)</f>
        <v>90</v>
      </c>
      <c r="F5" s="37">
        <f>SUMIF($N:$N,$B5,S:S)</f>
        <v>35809.839999999997</v>
      </c>
      <c r="G5" s="37">
        <f>SUMIF($N:$N,$B5,T:T)</f>
        <v>1566.6699999999998</v>
      </c>
      <c r="H5" s="37">
        <f>SUMIF($N:$N,$B5,U:U)</f>
        <v>3804.79</v>
      </c>
      <c r="I5" s="37">
        <f>SUMIF($N:$N,$B5,V:V)+SUMIF($N:$N,$B5,Z:Z)</f>
        <v>33521.699999999997</v>
      </c>
      <c r="J5" s="37">
        <f>SUMIF($N:$N,$B5,W:W)</f>
        <v>198</v>
      </c>
      <c r="K5" s="37">
        <f>SUMIF($N:$N,$B5,X:X)</f>
        <v>3185.79</v>
      </c>
      <c r="L5" s="62">
        <f>SUMIF($N:$N,$B5,Y:Y)</f>
        <v>30084</v>
      </c>
      <c r="N5" s="36">
        <v>80010101</v>
      </c>
      <c r="O5" s="37" t="s">
        <v>3307</v>
      </c>
      <c r="P5" s="38">
        <f>SUMIF('11月工资'!E:E,O5,'11月工资'!AF:AF)</f>
        <v>118332</v>
      </c>
      <c r="Q5" s="38">
        <f>SUMIF('11月奖金'!C:C,O5,'11月奖金'!Q:Q)</f>
        <v>0</v>
      </c>
      <c r="R5" s="38">
        <f>SUMIF(女工卫生费!B:B,O5,女工卫生费!K:K)</f>
        <v>0</v>
      </c>
      <c r="S5" s="38">
        <f>SUMIF(保险表!E:E,O5,保险表!J:J)</f>
        <v>16045.119999999999</v>
      </c>
      <c r="T5" s="38">
        <f>SUMIF(保险表!E:E,O5,保险表!K:K)</f>
        <v>701.95999999999992</v>
      </c>
      <c r="U5" s="38">
        <f>SUMIF(保险表!E:E,O5,保险表!L:L)</f>
        <v>1704.78</v>
      </c>
      <c r="V5" s="38">
        <f>SUMIF(保险表!E:E,O5,保险表!M:M)</f>
        <v>17791.62</v>
      </c>
      <c r="W5" s="38">
        <f>SUMIF(保险表!E:E,O5,保险表!N:N)</f>
        <v>45</v>
      </c>
      <c r="X5" s="38">
        <f>SUMIF(保险表!E:E,O5,保险表!O:O)</f>
        <v>2033.33</v>
      </c>
      <c r="Y5" s="38">
        <f>SUMIF(保险表!E:E,O5,保险表!Q:Q)</f>
        <v>15099</v>
      </c>
      <c r="Z5" s="38">
        <f>_xlfn.IFNA(SUMIF(保险表!E:E,O5,保险表!P:P),0)</f>
        <v>5645.78</v>
      </c>
    </row>
    <row r="6" spans="1:26" x14ac:dyDescent="0.2">
      <c r="A6" s="61" t="s">
        <v>61</v>
      </c>
      <c r="B6" s="35">
        <v>80010102</v>
      </c>
      <c r="C6" s="37">
        <f t="shared" ref="C6:C29" si="0">SUMIF(N:N,B6,P:P)</f>
        <v>163319.49</v>
      </c>
      <c r="D6" s="37">
        <f t="shared" ref="D6:D29" si="1">SUMIF(N:N,B6,Q:Q)</f>
        <v>232052.87999999989</v>
      </c>
      <c r="E6" s="37">
        <f t="shared" ref="E6:H29" si="2">SUMIF($N:$N,$B6,R:R)</f>
        <v>120</v>
      </c>
      <c r="F6" s="37">
        <f t="shared" si="2"/>
        <v>60733.859999999986</v>
      </c>
      <c r="G6" s="37">
        <f t="shared" si="2"/>
        <v>2657.0999999999995</v>
      </c>
      <c r="H6" s="37">
        <f t="shared" si="2"/>
        <v>6453.0100000000011</v>
      </c>
      <c r="I6" s="37">
        <f t="shared" ref="I6:I29" si="3">SUMIF($N:$N,$B6,V:V)+SUMIF($N:$N,$B6,Z:Z)</f>
        <v>30991.699999999993</v>
      </c>
      <c r="J6" s="37">
        <f t="shared" ref="J6:L21" si="4">SUMIF($N:$N,$B6,W:W)</f>
        <v>369</v>
      </c>
      <c r="K6" s="37">
        <f t="shared" si="4"/>
        <v>3465.5200000000009</v>
      </c>
      <c r="L6" s="62">
        <f t="shared" si="4"/>
        <v>46656</v>
      </c>
      <c r="N6" s="36">
        <v>80010101</v>
      </c>
      <c r="O6" s="37" t="s">
        <v>39</v>
      </c>
      <c r="P6" s="38">
        <f>SUMIF('11月工资'!E:E,O6,'11月工资'!AF:AF)</f>
        <v>67455.31</v>
      </c>
      <c r="Q6" s="38">
        <f>SUMIF('11月奖金'!C:C,O6,'11月奖金'!Q:Q)</f>
        <v>79104.650000000009</v>
      </c>
      <c r="R6" s="38">
        <f>SUMIF(女工卫生费!B:B,O6,女工卫生费!K:K)</f>
        <v>90</v>
      </c>
      <c r="S6" s="38">
        <f>SUMIF(保险表!E:E,O6,保险表!J:J)</f>
        <v>19764.72</v>
      </c>
      <c r="T6" s="38">
        <f>SUMIF(保险表!E:E,O6,保险表!K:K)</f>
        <v>864.70999999999992</v>
      </c>
      <c r="U6" s="38">
        <f>SUMIF(保险表!E:E,O6,保险表!L:L)</f>
        <v>2100.0099999999998</v>
      </c>
      <c r="V6" s="38">
        <f>SUMIF(保险表!E:E,O6,保险表!M:M)</f>
        <v>10084.300000000001</v>
      </c>
      <c r="W6" s="38">
        <f>SUMIF(保险表!E:E,O6,保险表!N:N)</f>
        <v>153</v>
      </c>
      <c r="X6" s="38">
        <f>SUMIF(保险表!E:E,O6,保险表!O:O)</f>
        <v>1152.4599999999998</v>
      </c>
      <c r="Y6" s="38">
        <f>SUMIF(保险表!E:E,O6,保险表!Q:Q)</f>
        <v>14985</v>
      </c>
      <c r="Z6" s="38">
        <f>_xlfn.IFNA(SUMIF(保险表!E:E,O6,保险表!P:P),0)</f>
        <v>0</v>
      </c>
    </row>
    <row r="7" spans="1:26" x14ac:dyDescent="0.2">
      <c r="A7" s="61" t="s">
        <v>3308</v>
      </c>
      <c r="B7" s="35">
        <v>80010103</v>
      </c>
      <c r="C7" s="37">
        <f t="shared" si="0"/>
        <v>169708.85</v>
      </c>
      <c r="D7" s="37">
        <f t="shared" si="1"/>
        <v>235647.06000000011</v>
      </c>
      <c r="E7" s="37">
        <f t="shared" si="2"/>
        <v>330</v>
      </c>
      <c r="F7" s="37">
        <f t="shared" si="2"/>
        <v>65583.669999999969</v>
      </c>
      <c r="G7" s="37">
        <f t="shared" si="2"/>
        <v>2869.2999999999997</v>
      </c>
      <c r="H7" s="37">
        <f t="shared" si="2"/>
        <v>6968.2899999999991</v>
      </c>
      <c r="I7" s="37">
        <f t="shared" si="3"/>
        <v>32576.479999999996</v>
      </c>
      <c r="J7" s="37">
        <f t="shared" si="4"/>
        <v>360</v>
      </c>
      <c r="K7" s="37">
        <f t="shared" si="4"/>
        <v>3723.0200000000009</v>
      </c>
      <c r="L7" s="62">
        <f t="shared" si="4"/>
        <v>52001</v>
      </c>
      <c r="N7" s="36">
        <v>80010126</v>
      </c>
      <c r="O7" s="37" t="s">
        <v>3335</v>
      </c>
      <c r="P7" s="38">
        <f>SUMIF('11月工资'!E:E,O7,'11月工资'!AF:AF)</f>
        <v>57960.62000000001</v>
      </c>
      <c r="Q7" s="38">
        <f>SUMIF('11月奖金'!C:C,O7,'11月奖金'!Q:Q)</f>
        <v>77721.310000000012</v>
      </c>
      <c r="R7" s="38">
        <f>SUMIF(女工卫生费!B:B,O7,女工卫生费!K:K)</f>
        <v>0</v>
      </c>
      <c r="S7" s="38">
        <f>SUMIF(保险表!E:E,O7,保险表!J:J)</f>
        <v>19509.66</v>
      </c>
      <c r="T7" s="38">
        <f>SUMIF(保险表!E:E,O7,保险表!K:K)</f>
        <v>853.55</v>
      </c>
      <c r="U7" s="38">
        <f>SUMIF(保险表!E:E,O7,保险表!L:L)</f>
        <v>2072.8999999999996</v>
      </c>
      <c r="V7" s="38">
        <f>SUMIF(保险表!E:E,O7,保险表!M:M)</f>
        <v>10879.77</v>
      </c>
      <c r="W7" s="38">
        <f>SUMIF(保险表!E:E,O7,保险表!N:N)</f>
        <v>126</v>
      </c>
      <c r="X7" s="38">
        <f>SUMIF(保险表!E:E,O7,保险表!O:O)</f>
        <v>1243.3800000000003</v>
      </c>
      <c r="Y7" s="38">
        <f>SUMIF(保险表!E:E,O7,保险表!Q:Q)</f>
        <v>15301</v>
      </c>
      <c r="Z7" s="38">
        <f>_xlfn.IFNA(SUMIF(保险表!E:E,O7,保险表!P:P),0)</f>
        <v>0</v>
      </c>
    </row>
    <row r="8" spans="1:26" x14ac:dyDescent="0.2">
      <c r="A8" s="61" t="s">
        <v>82</v>
      </c>
      <c r="B8" s="35">
        <v>80010104</v>
      </c>
      <c r="C8" s="37">
        <f t="shared" si="0"/>
        <v>310107.53000000003</v>
      </c>
      <c r="D8" s="37">
        <f t="shared" si="1"/>
        <v>414247.05000000016</v>
      </c>
      <c r="E8" s="37">
        <f t="shared" si="2"/>
        <v>420</v>
      </c>
      <c r="F8" s="37">
        <f t="shared" si="2"/>
        <v>114947.56000000004</v>
      </c>
      <c r="G8" s="37">
        <f t="shared" si="2"/>
        <v>5029</v>
      </c>
      <c r="H8" s="37">
        <f t="shared" si="2"/>
        <v>12213.190000000002</v>
      </c>
      <c r="I8" s="37">
        <f t="shared" si="3"/>
        <v>57224.269999999975</v>
      </c>
      <c r="J8" s="37">
        <f t="shared" si="4"/>
        <v>648</v>
      </c>
      <c r="K8" s="37">
        <f t="shared" si="4"/>
        <v>6297.5300000000034</v>
      </c>
      <c r="L8" s="62">
        <f t="shared" si="4"/>
        <v>87556</v>
      </c>
      <c r="N8" s="36">
        <v>80010107</v>
      </c>
      <c r="O8" s="37" t="s">
        <v>3309</v>
      </c>
      <c r="P8" s="38">
        <f>SUMIF('11月工资'!E:E,O8,'11月工资'!AF:AF)</f>
        <v>100209.92</v>
      </c>
      <c r="Q8" s="38">
        <f>SUMIF('11月奖金'!C:C,O8,'11月奖金'!Q:Q)</f>
        <v>109710.81000000003</v>
      </c>
      <c r="R8" s="38">
        <f>SUMIF(女工卫生费!B:B,O8,女工卫生费!K:K)</f>
        <v>450</v>
      </c>
      <c r="S8" s="38">
        <f>SUMIF(保险表!E:E,O8,保险表!J:J)</f>
        <v>31392.98000000001</v>
      </c>
      <c r="T8" s="38">
        <f>SUMIF(保险表!E:E,O8,保险表!K:K)</f>
        <v>1373.4699999999998</v>
      </c>
      <c r="U8" s="38">
        <f>SUMIF(保险表!E:E,O8,保险表!L:L)</f>
        <v>3335.5299999999984</v>
      </c>
      <c r="V8" s="38">
        <f>SUMIF(保险表!E:E,O8,保险表!M:M)</f>
        <v>15191.170000000006</v>
      </c>
      <c r="W8" s="38">
        <f>SUMIF(保险表!E:E,O8,保险表!N:N)</f>
        <v>279</v>
      </c>
      <c r="X8" s="38">
        <f>SUMIF(保险表!E:E,O8,保险表!O:O)</f>
        <v>1736.08</v>
      </c>
      <c r="Y8" s="38">
        <f>SUMIF(保险表!E:E,O8,保险表!Q:Q)</f>
        <v>23497</v>
      </c>
      <c r="Z8" s="38">
        <f>_xlfn.IFNA(SUMIF(保险表!E:E,O8,保险表!P:P),0)</f>
        <v>0</v>
      </c>
    </row>
    <row r="9" spans="1:26" x14ac:dyDescent="0.2">
      <c r="A9" s="61" t="s">
        <v>3310</v>
      </c>
      <c r="B9" s="35">
        <v>80010105</v>
      </c>
      <c r="C9" s="37">
        <f t="shared" si="0"/>
        <v>84850.359999999986</v>
      </c>
      <c r="D9" s="37">
        <f t="shared" si="1"/>
        <v>106742.31</v>
      </c>
      <c r="E9" s="37">
        <f t="shared" si="2"/>
        <v>60</v>
      </c>
      <c r="F9" s="37">
        <f t="shared" si="2"/>
        <v>25066.95</v>
      </c>
      <c r="G9" s="37">
        <f t="shared" si="2"/>
        <v>1096.6899999999998</v>
      </c>
      <c r="H9" s="37">
        <f t="shared" si="2"/>
        <v>2663.3899999999994</v>
      </c>
      <c r="I9" s="37">
        <f t="shared" si="3"/>
        <v>13446.98</v>
      </c>
      <c r="J9" s="37">
        <f t="shared" si="4"/>
        <v>189</v>
      </c>
      <c r="K9" s="37">
        <f t="shared" si="4"/>
        <v>1536.7799999999997</v>
      </c>
      <c r="L9" s="62">
        <f t="shared" si="4"/>
        <v>19346</v>
      </c>
      <c r="N9" s="36">
        <v>80010110</v>
      </c>
      <c r="O9" s="37" t="s">
        <v>3311</v>
      </c>
      <c r="P9" s="38">
        <v>29443.040000000001</v>
      </c>
      <c r="Q9" s="38">
        <f>SUMIF('11月奖金'!C:C,O9,'11月奖金'!Q:Q)</f>
        <v>47633.61</v>
      </c>
      <c r="R9" s="38">
        <f>SUMIF(女工卫生费!B:B,O9,女工卫生费!K:K)</f>
        <v>30</v>
      </c>
      <c r="S9" s="38">
        <f>SUMIF(保险表!E:E,O9,保险表!J:J)</f>
        <v>10715.3</v>
      </c>
      <c r="T9" s="38">
        <f>SUMIF(保险表!E:E,O9,保险表!K:K)</f>
        <v>468.79</v>
      </c>
      <c r="U9" s="38">
        <f>SUMIF(保险表!E:E,O9,保险表!L:L)</f>
        <v>1138.49</v>
      </c>
      <c r="V9" s="38">
        <f>SUMIF(保险表!E:E,O9,保险表!M:M)</f>
        <v>5688.48</v>
      </c>
      <c r="W9" s="38">
        <f>SUMIF(保险表!E:E,O9,保险表!N:N)</f>
        <v>63</v>
      </c>
      <c r="X9" s="38">
        <f>SUMIF(保险表!E:E,O9,保险表!O:O)</f>
        <v>650.1099999999999</v>
      </c>
      <c r="Y9" s="38">
        <f>SUMIF(保险表!E:E,O9,保险表!Q:Q)</f>
        <v>8370</v>
      </c>
      <c r="Z9" s="38">
        <f>_xlfn.IFNA(SUMIF(保险表!E:E,O9,保险表!P:P),0)</f>
        <v>0</v>
      </c>
    </row>
    <row r="10" spans="1:26" x14ac:dyDescent="0.2">
      <c r="A10" s="61" t="s">
        <v>519</v>
      </c>
      <c r="B10" s="35">
        <v>80010106</v>
      </c>
      <c r="C10" s="37">
        <f t="shared" si="0"/>
        <v>0</v>
      </c>
      <c r="D10" s="37">
        <f t="shared" si="1"/>
        <v>0</v>
      </c>
      <c r="E10" s="37">
        <f t="shared" si="2"/>
        <v>0</v>
      </c>
      <c r="F10" s="37">
        <f t="shared" si="2"/>
        <v>0</v>
      </c>
      <c r="G10" s="37">
        <f t="shared" si="2"/>
        <v>0</v>
      </c>
      <c r="H10" s="37">
        <f t="shared" si="2"/>
        <v>0</v>
      </c>
      <c r="I10" s="37">
        <f t="shared" si="3"/>
        <v>0</v>
      </c>
      <c r="J10" s="37">
        <f t="shared" si="4"/>
        <v>0</v>
      </c>
      <c r="K10" s="37">
        <f t="shared" si="4"/>
        <v>0</v>
      </c>
      <c r="L10" s="62">
        <f t="shared" si="4"/>
        <v>0</v>
      </c>
      <c r="N10" s="36">
        <v>80010109</v>
      </c>
      <c r="O10" s="37" t="s">
        <v>3312</v>
      </c>
      <c r="P10" s="38">
        <f>SUMIF('11月工资'!E:E,O10,'11月工资'!AF:AF)+908.74</f>
        <v>68499.960000000006</v>
      </c>
      <c r="Q10" s="38">
        <f>SUMIF('11月奖金'!C:C,O10,'11月奖金'!Q:Q)</f>
        <v>96565.68</v>
      </c>
      <c r="R10" s="38">
        <f>SUMIF(女工卫生费!B:B,O10,女工卫生费!K:K)</f>
        <v>180</v>
      </c>
      <c r="S10" s="38">
        <f>SUMIF(保险表!E:E,O10,保险表!J:J)</f>
        <v>24766.3</v>
      </c>
      <c r="T10" s="38">
        <f>SUMIF(保险表!E:E,O10,保险表!K:K)</f>
        <v>1083.01</v>
      </c>
      <c r="U10" s="38">
        <f>SUMIF(保险表!E:E,O10,保险表!L:L)</f>
        <v>2630.9299999999994</v>
      </c>
      <c r="V10" s="38">
        <f>SUMIF(保险表!E:E,O10,保险表!M:M)</f>
        <v>12996.990000000005</v>
      </c>
      <c r="W10" s="38">
        <f>SUMIF(保险表!E:E,O10,保险表!N:N)</f>
        <v>171</v>
      </c>
      <c r="X10" s="38">
        <f>SUMIF(保险表!E:E,O10,保险表!O:O)</f>
        <v>1487.1499999999999</v>
      </c>
      <c r="Y10" s="38">
        <f>SUMIF(保险表!E:E,O10,保险表!Q:Q)</f>
        <v>19229</v>
      </c>
      <c r="Z10" s="38">
        <f>_xlfn.IFNA(SUMIF(保险表!E:E,O10,保险表!P:P),0)</f>
        <v>0</v>
      </c>
    </row>
    <row r="11" spans="1:26" x14ac:dyDescent="0.2">
      <c r="A11" s="61" t="s">
        <v>46</v>
      </c>
      <c r="B11" s="35">
        <v>80010107</v>
      </c>
      <c r="C11" s="37">
        <f t="shared" si="0"/>
        <v>100209.92</v>
      </c>
      <c r="D11" s="37">
        <f t="shared" si="1"/>
        <v>109710.81000000003</v>
      </c>
      <c r="E11" s="37">
        <f t="shared" si="2"/>
        <v>450</v>
      </c>
      <c r="F11" s="37">
        <f t="shared" si="2"/>
        <v>31392.98000000001</v>
      </c>
      <c r="G11" s="37">
        <f t="shared" si="2"/>
        <v>1373.4699999999998</v>
      </c>
      <c r="H11" s="37">
        <f t="shared" si="2"/>
        <v>3335.5299999999984</v>
      </c>
      <c r="I11" s="37">
        <f t="shared" si="3"/>
        <v>15191.170000000006</v>
      </c>
      <c r="J11" s="37">
        <f t="shared" si="4"/>
        <v>279</v>
      </c>
      <c r="K11" s="37">
        <f t="shared" si="4"/>
        <v>1736.08</v>
      </c>
      <c r="L11" s="62">
        <f t="shared" si="4"/>
        <v>23497</v>
      </c>
      <c r="N11" s="36">
        <v>80010108</v>
      </c>
      <c r="O11" s="37" t="s">
        <v>3313</v>
      </c>
      <c r="P11" s="38">
        <f>SUMIF('11月工资'!E:E,O11,'11月工资'!AF:AF)</f>
        <v>0</v>
      </c>
      <c r="Q11" s="38">
        <f>SUMIF('11月奖金'!C:C,O11,'11月奖金'!Q:Q)</f>
        <v>0</v>
      </c>
      <c r="R11" s="38">
        <f>SUMIF(女工卫生费!B:B,O11,女工卫生费!K:K)</f>
        <v>0</v>
      </c>
      <c r="S11" s="38">
        <f>SUMIF(保险表!E:E,O11,保险表!J:J)</f>
        <v>0</v>
      </c>
      <c r="T11" s="38">
        <f>SUMIF(保险表!E:E,O11,保险表!K:K)</f>
        <v>0</v>
      </c>
      <c r="U11" s="38">
        <f>SUMIF(保险表!E:E,O11,保险表!L:L)</f>
        <v>0</v>
      </c>
      <c r="V11" s="38">
        <f>SUMIF(保险表!E:E,O11,保险表!M:M)</f>
        <v>0</v>
      </c>
      <c r="W11" s="38">
        <f>SUMIF(保险表!E:E,O11,保险表!N:N)</f>
        <v>0</v>
      </c>
      <c r="X11" s="38">
        <f>SUMIF(保险表!E:E,O11,保险表!O:O)</f>
        <v>0</v>
      </c>
      <c r="Y11" s="38">
        <f>SUMIF(保险表!E:E,O11,保险表!Q:Q)</f>
        <v>0</v>
      </c>
      <c r="Z11" s="38">
        <f>_xlfn.IFNA(SUMIF(保险表!E:E,O11,保险表!P:P),0)</f>
        <v>0</v>
      </c>
    </row>
    <row r="12" spans="1:26" x14ac:dyDescent="0.2">
      <c r="A12" s="61" t="s">
        <v>561</v>
      </c>
      <c r="B12" s="35">
        <v>80010108</v>
      </c>
      <c r="C12" s="37">
        <f t="shared" si="0"/>
        <v>0</v>
      </c>
      <c r="D12" s="37">
        <f t="shared" si="1"/>
        <v>0</v>
      </c>
      <c r="E12" s="37">
        <f t="shared" si="2"/>
        <v>0</v>
      </c>
      <c r="F12" s="37">
        <f t="shared" si="2"/>
        <v>0</v>
      </c>
      <c r="G12" s="37">
        <f t="shared" si="2"/>
        <v>0</v>
      </c>
      <c r="H12" s="37">
        <f t="shared" si="2"/>
        <v>0</v>
      </c>
      <c r="I12" s="37">
        <f t="shared" si="3"/>
        <v>0</v>
      </c>
      <c r="J12" s="37">
        <f t="shared" si="4"/>
        <v>0</v>
      </c>
      <c r="K12" s="37">
        <f t="shared" si="4"/>
        <v>0</v>
      </c>
      <c r="L12" s="62">
        <f t="shared" si="4"/>
        <v>0</v>
      </c>
      <c r="N12" s="36">
        <v>80010102</v>
      </c>
      <c r="O12" s="37" t="s">
        <v>3314</v>
      </c>
      <c r="P12" s="38">
        <f>SUMIF('11月工资'!E:E,O12,'11月工资'!AF:AF)</f>
        <v>163319.49</v>
      </c>
      <c r="Q12" s="38">
        <f>SUMIF('11月奖金'!C:C,O12,'11月奖金'!Q:Q)</f>
        <v>232052.87999999989</v>
      </c>
      <c r="R12" s="38">
        <f>SUMIF(女工卫生费!B:B,O12,女工卫生费!K:K)</f>
        <v>120</v>
      </c>
      <c r="S12" s="38">
        <f>SUMIF(保险表!E:E,O12,保险表!J:J)</f>
        <v>60733.859999999986</v>
      </c>
      <c r="T12" s="38">
        <f>SUMIF(保险表!E:E,O12,保险表!K:K)</f>
        <v>2657.0999999999995</v>
      </c>
      <c r="U12" s="38">
        <f>SUMIF(保险表!E:E,O12,保险表!L:L)</f>
        <v>6453.0100000000011</v>
      </c>
      <c r="V12" s="38">
        <f>SUMIF(保险表!E:E,O12,保险表!M:M)</f>
        <v>30323.589999999993</v>
      </c>
      <c r="W12" s="38">
        <f>SUMIF(保险表!E:E,O12,保险表!N:N)</f>
        <v>369</v>
      </c>
      <c r="X12" s="38">
        <f>SUMIF(保险表!E:E,O12,保险表!O:O)</f>
        <v>3465.5200000000009</v>
      </c>
      <c r="Y12" s="38">
        <f>SUMIF(保险表!E:E,O12,保险表!Q:Q)</f>
        <v>46656</v>
      </c>
      <c r="Z12" s="38">
        <f>_xlfn.IFNA(SUMIF(保险表!E:E,O12,保险表!P:P),0)</f>
        <v>668.11</v>
      </c>
    </row>
    <row r="13" spans="1:26" x14ac:dyDescent="0.2">
      <c r="A13" s="63" t="s">
        <v>3312</v>
      </c>
      <c r="B13" s="35">
        <v>80010109</v>
      </c>
      <c r="C13" s="37">
        <f t="shared" si="0"/>
        <v>68499.960000000006</v>
      </c>
      <c r="D13" s="37">
        <f t="shared" si="1"/>
        <v>96565.68</v>
      </c>
      <c r="E13" s="37">
        <f t="shared" si="2"/>
        <v>180</v>
      </c>
      <c r="F13" s="37">
        <f t="shared" si="2"/>
        <v>24766.3</v>
      </c>
      <c r="G13" s="37">
        <f t="shared" si="2"/>
        <v>1083.01</v>
      </c>
      <c r="H13" s="37">
        <f t="shared" si="2"/>
        <v>2630.9299999999994</v>
      </c>
      <c r="I13" s="37">
        <f t="shared" si="3"/>
        <v>12996.990000000005</v>
      </c>
      <c r="J13" s="37">
        <f t="shared" si="4"/>
        <v>171</v>
      </c>
      <c r="K13" s="37">
        <f t="shared" si="4"/>
        <v>1487.1499999999999</v>
      </c>
      <c r="L13" s="62">
        <f t="shared" si="4"/>
        <v>19229</v>
      </c>
      <c r="N13" s="36">
        <v>80010103</v>
      </c>
      <c r="O13" s="37" t="s">
        <v>3308</v>
      </c>
      <c r="P13" s="38">
        <f>SUMIF('11月工资'!E:E,O13,'11月工资'!AF:AF)</f>
        <v>169708.85</v>
      </c>
      <c r="Q13" s="38">
        <f>SUMIF('11月奖金'!C:C,O13,'11月奖金'!Q:Q)</f>
        <v>235647.06000000011</v>
      </c>
      <c r="R13" s="38">
        <f>SUMIF(女工卫生费!B:B,O13,女工卫生费!K:K)</f>
        <v>330</v>
      </c>
      <c r="S13" s="38">
        <f>SUMIF(保险表!E:E,O13,保险表!J:J)</f>
        <v>65583.669999999969</v>
      </c>
      <c r="T13" s="38">
        <f>SUMIF(保险表!E:E,O13,保险表!K:K)</f>
        <v>2869.2999999999997</v>
      </c>
      <c r="U13" s="38">
        <f>SUMIF(保险表!E:E,O13,保险表!L:L)</f>
        <v>6968.2899999999991</v>
      </c>
      <c r="V13" s="38">
        <f>SUMIF(保险表!E:E,O13,保险表!M:M)</f>
        <v>32576.479999999996</v>
      </c>
      <c r="W13" s="38">
        <f>SUMIF(保险表!E:E,O13,保险表!N:N)</f>
        <v>360</v>
      </c>
      <c r="X13" s="38">
        <f>SUMIF(保险表!E:E,O13,保险表!O:O)</f>
        <v>3723.0200000000009</v>
      </c>
      <c r="Y13" s="38">
        <f>SUMIF(保险表!E:E,O13,保险表!Q:Q)</f>
        <v>52001</v>
      </c>
      <c r="Z13" s="38">
        <f>_xlfn.IFNA(SUMIF(保险表!E:E,O13,保险表!P:P),0)</f>
        <v>0</v>
      </c>
    </row>
    <row r="14" spans="1:26" x14ac:dyDescent="0.2">
      <c r="A14" s="63" t="s">
        <v>3315</v>
      </c>
      <c r="B14" s="35">
        <v>80010110</v>
      </c>
      <c r="C14" s="37">
        <f t="shared" si="0"/>
        <v>29443.040000000001</v>
      </c>
      <c r="D14" s="37">
        <f t="shared" si="1"/>
        <v>47633.61</v>
      </c>
      <c r="E14" s="37">
        <f t="shared" si="2"/>
        <v>30</v>
      </c>
      <c r="F14" s="37">
        <f t="shared" si="2"/>
        <v>10715.3</v>
      </c>
      <c r="G14" s="37">
        <f t="shared" si="2"/>
        <v>468.79</v>
      </c>
      <c r="H14" s="37">
        <f t="shared" si="2"/>
        <v>1138.49</v>
      </c>
      <c r="I14" s="37">
        <f t="shared" si="3"/>
        <v>5688.48</v>
      </c>
      <c r="J14" s="37">
        <f t="shared" si="4"/>
        <v>63</v>
      </c>
      <c r="K14" s="37">
        <f t="shared" si="4"/>
        <v>650.1099999999999</v>
      </c>
      <c r="L14" s="62">
        <f t="shared" si="4"/>
        <v>8370</v>
      </c>
      <c r="N14" s="36">
        <v>80010124</v>
      </c>
      <c r="O14" s="37" t="s">
        <v>3316</v>
      </c>
      <c r="P14" s="38">
        <f>SUMIF('11月工资'!E:E,O14,'11月工资'!AF:AF)</f>
        <v>251847.79</v>
      </c>
      <c r="Q14" s="38">
        <f>SUMIF('11月奖金'!C:C,O14,'11月奖金'!Q:Q)</f>
        <v>280535.6399999999</v>
      </c>
      <c r="R14" s="38">
        <f>SUMIF(女工卫生费!B:B,O14,女工卫生费!K:K)</f>
        <v>270</v>
      </c>
      <c r="S14" s="38">
        <f>SUMIF(保险表!E:E,O14,保险表!J:J)</f>
        <v>81221.609999999942</v>
      </c>
      <c r="T14" s="38">
        <f>SUMIF(保险表!E:E,O14,保险表!K:K)</f>
        <v>3553.5200000000013</v>
      </c>
      <c r="U14" s="38">
        <f>SUMIF(保险表!E:E,O14,保险表!L:L)</f>
        <v>8629.8899999999958</v>
      </c>
      <c r="V14" s="38">
        <f>SUMIF(保险表!E:E,O14,保险表!M:M)</f>
        <v>37597.690000000024</v>
      </c>
      <c r="W14" s="38">
        <f>SUMIF(保险表!E:E,O14,保险表!N:N)</f>
        <v>585</v>
      </c>
      <c r="X14" s="38">
        <f>SUMIF(保险表!E:E,O14,保险表!O:O)</f>
        <v>4296.7900000000036</v>
      </c>
      <c r="Y14" s="38">
        <f>SUMIF(保险表!E:E,O14,保险表!Q:Q)</f>
        <v>60658</v>
      </c>
      <c r="Z14" s="38">
        <f>_xlfn.IFNA(SUMIF(保险表!E:E,O14,保险表!P:P),0)</f>
        <v>909.82</v>
      </c>
    </row>
    <row r="15" spans="1:26" x14ac:dyDescent="0.2">
      <c r="A15" s="61" t="s">
        <v>3317</v>
      </c>
      <c r="B15" s="35">
        <v>80010111</v>
      </c>
      <c r="C15" s="37">
        <f t="shared" si="0"/>
        <v>192487.67999999996</v>
      </c>
      <c r="D15" s="37">
        <f t="shared" si="1"/>
        <v>180983.95</v>
      </c>
      <c r="E15" s="37">
        <f t="shared" si="2"/>
        <v>60</v>
      </c>
      <c r="F15" s="37">
        <f t="shared" si="2"/>
        <v>56825.020000000004</v>
      </c>
      <c r="G15" s="37">
        <f t="shared" si="2"/>
        <v>2486.1200000000008</v>
      </c>
      <c r="H15" s="37">
        <f t="shared" si="2"/>
        <v>6037.65</v>
      </c>
      <c r="I15" s="37">
        <f t="shared" si="3"/>
        <v>31805.440000000006</v>
      </c>
      <c r="J15" s="37">
        <f t="shared" si="4"/>
        <v>369</v>
      </c>
      <c r="K15" s="37">
        <f t="shared" si="4"/>
        <v>3066.0699999999993</v>
      </c>
      <c r="L15" s="62">
        <f t="shared" si="4"/>
        <v>42783</v>
      </c>
      <c r="N15" s="36">
        <v>80010104</v>
      </c>
      <c r="O15" s="37" t="s">
        <v>3318</v>
      </c>
      <c r="P15" s="38">
        <f>SUMIF('11月工资'!E:E,O15,'11月工资'!AF:AF)</f>
        <v>310107.53000000003</v>
      </c>
      <c r="Q15" s="38">
        <f>SUMIF('11月奖金'!C:C,O15,'11月奖金'!Q:Q)</f>
        <v>414247.05000000016</v>
      </c>
      <c r="R15" s="38">
        <f>SUMIF(女工卫生费!B:B,O15,女工卫生费!K:K)</f>
        <v>420</v>
      </c>
      <c r="S15" s="38">
        <f>SUMIF(保险表!E:E,O15,保险表!J:J)</f>
        <v>114947.56000000004</v>
      </c>
      <c r="T15" s="38">
        <f>SUMIF(保险表!E:E,O15,保险表!K:K)</f>
        <v>5029</v>
      </c>
      <c r="U15" s="38">
        <f>SUMIF(保险表!E:E,O15,保险表!L:L)</f>
        <v>12213.190000000002</v>
      </c>
      <c r="V15" s="38">
        <f>SUMIF(保险表!E:E,O15,保险表!M:M)</f>
        <v>55103.609999999979</v>
      </c>
      <c r="W15" s="38">
        <f>SUMIF(保险表!E:E,O15,保险表!N:N)</f>
        <v>648</v>
      </c>
      <c r="X15" s="38">
        <f>SUMIF(保险表!E:E,O15,保险表!O:O)</f>
        <v>6297.5300000000034</v>
      </c>
      <c r="Y15" s="38">
        <f>SUMIF(保险表!E:E,O15,保险表!Q:Q)</f>
        <v>87556</v>
      </c>
      <c r="Z15" s="38">
        <f>_xlfn.IFNA(SUMIF(保险表!E:E,O15,保险表!P:P),0)</f>
        <v>2120.66</v>
      </c>
    </row>
    <row r="16" spans="1:26" x14ac:dyDescent="0.2">
      <c r="A16" s="61" t="s">
        <v>3319</v>
      </c>
      <c r="B16" s="35">
        <v>80010112</v>
      </c>
      <c r="C16" s="37">
        <f t="shared" si="0"/>
        <v>1236465.0299999996</v>
      </c>
      <c r="D16" s="37">
        <f t="shared" si="1"/>
        <v>854397.00999999954</v>
      </c>
      <c r="E16" s="37">
        <f t="shared" si="2"/>
        <v>90</v>
      </c>
      <c r="F16" s="37">
        <f t="shared" si="2"/>
        <v>298463.44000000018</v>
      </c>
      <c r="G16" s="37">
        <f t="shared" si="2"/>
        <v>13057.840000000002</v>
      </c>
      <c r="H16" s="37">
        <f t="shared" si="2"/>
        <v>31711.780000000006</v>
      </c>
      <c r="I16" s="37">
        <f t="shared" si="3"/>
        <v>140833.83000000028</v>
      </c>
      <c r="J16" s="37">
        <f t="shared" si="4"/>
        <v>2349</v>
      </c>
      <c r="K16" s="37">
        <f t="shared" si="4"/>
        <v>15493.350000000015</v>
      </c>
      <c r="L16" s="62">
        <f t="shared" si="4"/>
        <v>221116</v>
      </c>
      <c r="N16" s="36">
        <v>80010106</v>
      </c>
      <c r="O16" s="37" t="s">
        <v>3320</v>
      </c>
      <c r="P16" s="38">
        <f>SUMIF('11月工资'!E:E,O16,'11月工资'!AF:AF)</f>
        <v>0</v>
      </c>
      <c r="Q16" s="38">
        <f>SUMIF('11月奖金'!C:C,O16,'11月奖金'!Q:Q)</f>
        <v>0</v>
      </c>
      <c r="R16" s="38">
        <f>SUMIF(女工卫生费!B:B,O16,女工卫生费!K:K)</f>
        <v>0</v>
      </c>
      <c r="S16" s="38">
        <f>SUMIF(保险表!E:E,O16,保险表!J:J)</f>
        <v>0</v>
      </c>
      <c r="T16" s="38">
        <f>SUMIF(保险表!E:E,O16,保险表!K:K)</f>
        <v>0</v>
      </c>
      <c r="U16" s="38">
        <f>SUMIF(保险表!E:E,O16,保险表!L:L)</f>
        <v>0</v>
      </c>
      <c r="V16" s="38">
        <f>SUMIF(保险表!E:E,O16,保险表!M:M)</f>
        <v>0</v>
      </c>
      <c r="W16" s="38">
        <f>SUMIF(保险表!E:E,O16,保险表!N:N)</f>
        <v>0</v>
      </c>
      <c r="X16" s="38">
        <f>SUMIF(保险表!E:E,O16,保险表!O:O)</f>
        <v>0</v>
      </c>
      <c r="Y16" s="38">
        <f>SUMIF(保险表!E:E,O16,保险表!Q:Q)</f>
        <v>0</v>
      </c>
      <c r="Z16" s="38">
        <f>_xlfn.IFNA(SUMIF(保险表!E:E,O16,保险表!P:P),0)</f>
        <v>0</v>
      </c>
    </row>
    <row r="17" spans="1:26" x14ac:dyDescent="0.2">
      <c r="A17" s="61" t="s">
        <v>3321</v>
      </c>
      <c r="B17" s="35">
        <v>80010113</v>
      </c>
      <c r="C17" s="37">
        <f t="shared" si="0"/>
        <v>1053336.55</v>
      </c>
      <c r="D17" s="37">
        <f t="shared" si="1"/>
        <v>867380.23999999964</v>
      </c>
      <c r="E17" s="37">
        <f t="shared" si="2"/>
        <v>330</v>
      </c>
      <c r="F17" s="37">
        <f t="shared" si="2"/>
        <v>293584.72000000015</v>
      </c>
      <c r="G17" s="37">
        <f t="shared" si="2"/>
        <v>12844.400000000014</v>
      </c>
      <c r="H17" s="37">
        <f t="shared" si="2"/>
        <v>31193.440000000017</v>
      </c>
      <c r="I17" s="37">
        <f t="shared" si="3"/>
        <v>131358.54000000012</v>
      </c>
      <c r="J17" s="37">
        <f t="shared" si="4"/>
        <v>2304</v>
      </c>
      <c r="K17" s="37">
        <f t="shared" si="4"/>
        <v>14898.960000000015</v>
      </c>
      <c r="L17" s="62">
        <f t="shared" si="4"/>
        <v>217382</v>
      </c>
      <c r="N17" s="36">
        <v>80010105</v>
      </c>
      <c r="O17" s="37" t="s">
        <v>3310</v>
      </c>
      <c r="P17" s="38">
        <f>SUMIF('11月工资'!E:E,O17,'11月工资'!AF:AF)</f>
        <v>84850.359999999986</v>
      </c>
      <c r="Q17" s="38">
        <f>SUMIF('11月奖金'!C:C,O17,'11月奖金'!Q:Q)</f>
        <v>106742.31</v>
      </c>
      <c r="R17" s="38">
        <f>SUMIF(女工卫生费!B:B,O17,女工卫生费!K:K)</f>
        <v>60</v>
      </c>
      <c r="S17" s="38">
        <f>SUMIF(保险表!E:E,O17,保险表!J:J)</f>
        <v>25066.95</v>
      </c>
      <c r="T17" s="38">
        <f>SUMIF(保险表!E:E,O17,保险表!K:K)</f>
        <v>1096.6899999999998</v>
      </c>
      <c r="U17" s="38">
        <f>SUMIF(保险表!E:E,O17,保险表!L:L)</f>
        <v>2663.3899999999994</v>
      </c>
      <c r="V17" s="38">
        <f>SUMIF(保险表!E:E,O17,保险表!M:M)</f>
        <v>13446.98</v>
      </c>
      <c r="W17" s="38">
        <f>SUMIF(保险表!E:E,O17,保险表!N:N)</f>
        <v>189</v>
      </c>
      <c r="X17" s="38">
        <f>SUMIF(保险表!E:E,O17,保险表!O:O)</f>
        <v>1536.7799999999997</v>
      </c>
      <c r="Y17" s="38">
        <f>SUMIF(保险表!E:E,O17,保险表!Q:Q)</f>
        <v>19346</v>
      </c>
      <c r="Z17" s="38">
        <f>_xlfn.IFNA(SUMIF(保险表!E:E,O17,保险表!P:P),0)</f>
        <v>0</v>
      </c>
    </row>
    <row r="18" spans="1:26" x14ac:dyDescent="0.2">
      <c r="A18" s="61" t="s">
        <v>3322</v>
      </c>
      <c r="B18" s="35">
        <v>80010114</v>
      </c>
      <c r="C18" s="37">
        <f t="shared" si="0"/>
        <v>144269.38</v>
      </c>
      <c r="D18" s="37">
        <f t="shared" si="1"/>
        <v>209451.07999999996</v>
      </c>
      <c r="E18" s="37">
        <f t="shared" si="2"/>
        <v>0</v>
      </c>
      <c r="F18" s="37">
        <f t="shared" si="2"/>
        <v>52901.770000000011</v>
      </c>
      <c r="G18" s="37">
        <f t="shared" si="2"/>
        <v>2314.44</v>
      </c>
      <c r="H18" s="37">
        <f t="shared" si="2"/>
        <v>5620.84</v>
      </c>
      <c r="I18" s="37">
        <f t="shared" si="3"/>
        <v>27407.239999999994</v>
      </c>
      <c r="J18" s="37">
        <f t="shared" si="4"/>
        <v>360</v>
      </c>
      <c r="K18" s="37">
        <f t="shared" si="4"/>
        <v>2858.8500000000013</v>
      </c>
      <c r="L18" s="62">
        <f t="shared" si="4"/>
        <v>39874</v>
      </c>
      <c r="N18" s="36">
        <v>80010125</v>
      </c>
      <c r="O18" s="37" t="s">
        <v>3323</v>
      </c>
      <c r="P18" s="38">
        <f>SUMIF('11月工资'!E:E,O18,'11月工资'!AF:AF)</f>
        <v>186260.39000000016</v>
      </c>
      <c r="Q18" s="38">
        <f>SUMIF('11月奖金'!C:C,O18,'11月奖金'!Q:Q)</f>
        <v>146337.89000000004</v>
      </c>
      <c r="R18" s="38">
        <f>SUMIF(女工卫生费!B:B,O18,女工卫生费!K:K)</f>
        <v>0</v>
      </c>
      <c r="S18" s="38">
        <f>SUMIF(保险表!E:E,O18,保险表!J:J)</f>
        <v>48496.139999999948</v>
      </c>
      <c r="T18" s="38">
        <f>SUMIF(保险表!E:E,O18,保险表!K:K)</f>
        <v>2121.8000000000002</v>
      </c>
      <c r="U18" s="38">
        <f>SUMIF(保险表!E:E,O18,保险表!L:L)</f>
        <v>5152.7800000000025</v>
      </c>
      <c r="V18" s="38">
        <f>SUMIF(保险表!E:E,O18,保险表!M:M)</f>
        <v>23740.50999999998</v>
      </c>
      <c r="W18" s="38">
        <f>SUMIF(保险表!E:E,O18,保险表!N:N)</f>
        <v>504</v>
      </c>
      <c r="X18" s="38">
        <f>SUMIF(保险表!E:E,O18,保险表!O:O)</f>
        <v>2713.0100000000029</v>
      </c>
      <c r="Y18" s="38">
        <f>SUMIF(保险表!E:E,O18,保险表!Q:Q)</f>
        <v>35851</v>
      </c>
      <c r="Z18" s="38">
        <f>_xlfn.IFNA(SUMIF(保险表!E:E,O18,保险表!P:P),0)</f>
        <v>0</v>
      </c>
    </row>
    <row r="19" spans="1:26" x14ac:dyDescent="0.2">
      <c r="A19" s="61" t="s">
        <v>3324</v>
      </c>
      <c r="B19" s="35">
        <v>80010115</v>
      </c>
      <c r="C19" s="37">
        <f t="shared" si="0"/>
        <v>320601.48</v>
      </c>
      <c r="D19" s="37">
        <f t="shared" si="1"/>
        <v>363718.9200000001</v>
      </c>
      <c r="E19" s="37">
        <f t="shared" si="2"/>
        <v>180</v>
      </c>
      <c r="F19" s="37">
        <f t="shared" si="2"/>
        <v>107992.76</v>
      </c>
      <c r="G19" s="37">
        <f t="shared" si="2"/>
        <v>4724.7200000000039</v>
      </c>
      <c r="H19" s="37">
        <f t="shared" si="2"/>
        <v>11474.259999999993</v>
      </c>
      <c r="I19" s="37">
        <f t="shared" si="3"/>
        <v>51467.60000000002</v>
      </c>
      <c r="J19" s="37">
        <f t="shared" si="4"/>
        <v>702</v>
      </c>
      <c r="K19" s="37">
        <f t="shared" si="4"/>
        <v>5794.5500000000029</v>
      </c>
      <c r="L19" s="62">
        <f t="shared" si="4"/>
        <v>81780</v>
      </c>
      <c r="N19" s="36">
        <v>80010111</v>
      </c>
      <c r="O19" s="37" t="s">
        <v>3317</v>
      </c>
      <c r="P19" s="38">
        <f>SUMIF('11月工资'!E:E,O19,'11月工资'!AF:AF)</f>
        <v>192487.67999999996</v>
      </c>
      <c r="Q19" s="38">
        <f>SUMIF('11月奖金'!C:C,O19,'11月奖金'!Q:Q)</f>
        <v>180983.95</v>
      </c>
      <c r="R19" s="38">
        <f>SUMIF(女工卫生费!B:B,O19,女工卫生费!K:K)</f>
        <v>60</v>
      </c>
      <c r="S19" s="38">
        <f>SUMIF(保险表!E:E,O19,保险表!J:J)</f>
        <v>56825.020000000004</v>
      </c>
      <c r="T19" s="38">
        <f>SUMIF(保险表!E:E,O19,保险表!K:K)</f>
        <v>2486.1200000000008</v>
      </c>
      <c r="U19" s="38">
        <f>SUMIF(保险表!E:E,O19,保险表!L:L)</f>
        <v>6037.65</v>
      </c>
      <c r="V19" s="38">
        <f>SUMIF(保险表!E:E,O19,保险表!M:M)</f>
        <v>26828.010000000006</v>
      </c>
      <c r="W19" s="38">
        <f>SUMIF(保险表!E:E,O19,保险表!N:N)</f>
        <v>369</v>
      </c>
      <c r="X19" s="38">
        <f>SUMIF(保险表!E:E,O19,保险表!O:O)</f>
        <v>3066.0699999999993</v>
      </c>
      <c r="Y19" s="38">
        <f>SUMIF(保险表!E:E,O19,保险表!Q:Q)</f>
        <v>42783</v>
      </c>
      <c r="Z19" s="38">
        <f>_xlfn.IFNA(SUMIF(保险表!E:E,O19,保险表!P:P),0)</f>
        <v>4977.43</v>
      </c>
    </row>
    <row r="20" spans="1:26" x14ac:dyDescent="0.2">
      <c r="A20" s="61" t="s">
        <v>3325</v>
      </c>
      <c r="B20" s="35">
        <v>80010116</v>
      </c>
      <c r="C20" s="37">
        <f t="shared" si="0"/>
        <v>685580.14999999979</v>
      </c>
      <c r="D20" s="37">
        <f t="shared" si="1"/>
        <v>507375.63999999972</v>
      </c>
      <c r="E20" s="37">
        <f t="shared" si="2"/>
        <v>300</v>
      </c>
      <c r="F20" s="37">
        <f t="shared" si="2"/>
        <v>176032.1</v>
      </c>
      <c r="G20" s="37">
        <f t="shared" si="2"/>
        <v>7701.4400000000023</v>
      </c>
      <c r="H20" s="37">
        <f t="shared" si="2"/>
        <v>18703.450000000015</v>
      </c>
      <c r="I20" s="37">
        <f t="shared" si="3"/>
        <v>79570.260000000082</v>
      </c>
      <c r="J20" s="37">
        <f t="shared" si="4"/>
        <v>1458</v>
      </c>
      <c r="K20" s="37">
        <f t="shared" si="4"/>
        <v>9093.4600000000155</v>
      </c>
      <c r="L20" s="62">
        <f t="shared" si="4"/>
        <v>130303</v>
      </c>
      <c r="N20" s="36">
        <v>80010114</v>
      </c>
      <c r="O20" s="37" t="s">
        <v>3322</v>
      </c>
      <c r="P20" s="38">
        <f>SUMIF('11月工资'!E:E,O20,'11月工资'!AF:AF)</f>
        <v>144269.38</v>
      </c>
      <c r="Q20" s="38">
        <f>SUMIF('11月奖金'!C:C,O20,'11月奖金'!Q:Q)</f>
        <v>209451.07999999996</v>
      </c>
      <c r="R20" s="38">
        <f>SUMIF(女工卫生费!B:B,O20,女工卫生费!K:K)</f>
        <v>0</v>
      </c>
      <c r="S20" s="38">
        <f>SUMIF(保险表!E:E,O20,保险表!J:J)</f>
        <v>52901.770000000011</v>
      </c>
      <c r="T20" s="38">
        <f>SUMIF(保险表!E:E,O20,保险表!K:K)</f>
        <v>2314.44</v>
      </c>
      <c r="U20" s="38">
        <f>SUMIF(保险表!E:E,O20,保险表!L:L)</f>
        <v>5620.84</v>
      </c>
      <c r="V20" s="38">
        <f>SUMIF(保险表!E:E,O20,保险表!M:M)</f>
        <v>25015.549999999996</v>
      </c>
      <c r="W20" s="38">
        <f>SUMIF(保险表!E:E,O20,保险表!N:N)</f>
        <v>360</v>
      </c>
      <c r="X20" s="38">
        <f>SUMIF(保险表!E:E,O20,保险表!O:O)</f>
        <v>2858.8500000000013</v>
      </c>
      <c r="Y20" s="38">
        <f>SUMIF(保险表!E:E,O20,保险表!Q:Q)</f>
        <v>39874</v>
      </c>
      <c r="Z20" s="38">
        <f>_xlfn.IFNA(SUMIF(保险表!E:E,O20,保险表!P:P),0)</f>
        <v>2391.69</v>
      </c>
    </row>
    <row r="21" spans="1:26" ht="28.5" x14ac:dyDescent="0.2">
      <c r="A21" s="63" t="s">
        <v>3326</v>
      </c>
      <c r="B21" s="39">
        <v>80010118</v>
      </c>
      <c r="C21" s="37">
        <f t="shared" si="0"/>
        <v>212438.08000000002</v>
      </c>
      <c r="D21" s="37">
        <f t="shared" si="1"/>
        <v>259823.75000000006</v>
      </c>
      <c r="E21" s="37">
        <f t="shared" si="2"/>
        <v>330</v>
      </c>
      <c r="F21" s="37">
        <f t="shared" si="2"/>
        <v>74529.050000000032</v>
      </c>
      <c r="G21" s="37">
        <f t="shared" si="2"/>
        <v>3260.67</v>
      </c>
      <c r="H21" s="37">
        <f t="shared" si="2"/>
        <v>7918.73</v>
      </c>
      <c r="I21" s="37">
        <f t="shared" si="3"/>
        <v>33040.46</v>
      </c>
      <c r="J21" s="37">
        <f t="shared" si="4"/>
        <v>486</v>
      </c>
      <c r="K21" s="37">
        <f t="shared" si="4"/>
        <v>3775.9900000000007</v>
      </c>
      <c r="L21" s="62">
        <f t="shared" si="4"/>
        <v>55733</v>
      </c>
      <c r="N21" s="36">
        <v>80010112</v>
      </c>
      <c r="O21" s="37" t="s">
        <v>3319</v>
      </c>
      <c r="P21" s="38">
        <f>SUMIF('11月工资'!E:E,O21,'11月工资'!AF:AF)</f>
        <v>1236465.0299999996</v>
      </c>
      <c r="Q21" s="38">
        <f>SUMIF('11月奖金'!C:C,O21,'11月奖金'!Q:Q)</f>
        <v>854397.00999999954</v>
      </c>
      <c r="R21" s="38">
        <f>SUMIF(女工卫生费!B:B,O21,女工卫生费!K:K)</f>
        <v>90</v>
      </c>
      <c r="S21" s="38">
        <f>SUMIF(保险表!E:E,O21,保险表!J:J)</f>
        <v>298463.44000000018</v>
      </c>
      <c r="T21" s="38">
        <f>SUMIF(保险表!E:E,O21,保险表!K:K)</f>
        <v>13057.840000000002</v>
      </c>
      <c r="U21" s="38">
        <f>SUMIF(保险表!E:E,O21,保险表!L:L)</f>
        <v>31711.780000000006</v>
      </c>
      <c r="V21" s="38">
        <f>SUMIF(保险表!E:E,O21,保险表!M:M)</f>
        <v>135571.62000000029</v>
      </c>
      <c r="W21" s="38">
        <f>SUMIF(保险表!E:E,O21,保险表!N:N)</f>
        <v>2349</v>
      </c>
      <c r="X21" s="38">
        <f>SUMIF(保险表!E:E,O21,保险表!O:O)</f>
        <v>15493.350000000015</v>
      </c>
      <c r="Y21" s="38">
        <f>SUMIF(保险表!E:E,O21,保险表!Q:Q)</f>
        <v>221116</v>
      </c>
      <c r="Z21" s="38">
        <f>_xlfn.IFNA(SUMIF(保险表!E:E,O21,保险表!P:P),0)</f>
        <v>5262.21</v>
      </c>
    </row>
    <row r="22" spans="1:26" ht="42.75" x14ac:dyDescent="0.2">
      <c r="A22" s="63" t="s">
        <v>3327</v>
      </c>
      <c r="B22" s="39">
        <v>80010119</v>
      </c>
      <c r="C22" s="37">
        <f t="shared" si="0"/>
        <v>47093</v>
      </c>
      <c r="D22" s="37">
        <f t="shared" si="1"/>
        <v>69781.200000000012</v>
      </c>
      <c r="E22" s="37">
        <f t="shared" si="2"/>
        <v>150</v>
      </c>
      <c r="F22" s="37">
        <f t="shared" si="2"/>
        <v>17809.09</v>
      </c>
      <c r="G22" s="37">
        <f t="shared" si="2"/>
        <v>779.16</v>
      </c>
      <c r="H22" s="37">
        <f t="shared" si="2"/>
        <v>1892.2300000000002</v>
      </c>
      <c r="I22" s="37">
        <f t="shared" si="3"/>
        <v>8835.380000000001</v>
      </c>
      <c r="J22" s="37">
        <f t="shared" ref="J22:L29" si="5">SUMIF($N:$N,$B22,W:W)</f>
        <v>108</v>
      </c>
      <c r="K22" s="37">
        <f t="shared" si="5"/>
        <v>1009.7600000000001</v>
      </c>
      <c r="L22" s="62">
        <f t="shared" si="5"/>
        <v>13608</v>
      </c>
      <c r="N22" s="40">
        <v>80010119</v>
      </c>
      <c r="O22" s="37" t="s">
        <v>3328</v>
      </c>
      <c r="P22" s="38">
        <f>SUMIF('11月工资'!E:E,O22,'11月工资'!AF:AF)</f>
        <v>47093</v>
      </c>
      <c r="Q22" s="38">
        <f>SUMIF('11月奖金'!C:C,O22,'11月奖金'!Q:Q)</f>
        <v>69781.200000000012</v>
      </c>
      <c r="R22" s="38">
        <f>SUMIF(女工卫生费!B:B,O22,女工卫生费!K:K)</f>
        <v>150</v>
      </c>
      <c r="S22" s="38">
        <f>SUMIF(保险表!E:E,O22,保险表!J:J)</f>
        <v>17809.09</v>
      </c>
      <c r="T22" s="38">
        <f>SUMIF(保险表!E:E,O22,保险表!K:K)</f>
        <v>779.16</v>
      </c>
      <c r="U22" s="38">
        <f>SUMIF(保险表!E:E,O22,保险表!L:L)</f>
        <v>1892.2300000000002</v>
      </c>
      <c r="V22" s="38">
        <f>SUMIF(保险表!E:E,O22,保险表!M:M)</f>
        <v>8835.380000000001</v>
      </c>
      <c r="W22" s="38">
        <f>SUMIF(保险表!E:E,O22,保险表!N:N)</f>
        <v>108</v>
      </c>
      <c r="X22" s="38">
        <f>SUMIF(保险表!E:E,O22,保险表!O:O)</f>
        <v>1009.7600000000001</v>
      </c>
      <c r="Y22" s="38">
        <f>SUMIF(保险表!E:E,O22,保险表!Q:Q)</f>
        <v>13608</v>
      </c>
      <c r="Z22" s="38">
        <f>_xlfn.IFNA(SUMIF(保险表!E:E,O22,保险表!P:P),0)</f>
        <v>0</v>
      </c>
    </row>
    <row r="23" spans="1:26" x14ac:dyDescent="0.2">
      <c r="A23" s="61" t="s">
        <v>224</v>
      </c>
      <c r="B23" s="35">
        <v>80010120</v>
      </c>
      <c r="C23" s="37">
        <f t="shared" si="0"/>
        <v>18224.29</v>
      </c>
      <c r="D23" s="37">
        <f t="shared" si="1"/>
        <v>30309.98</v>
      </c>
      <c r="E23" s="37">
        <f t="shared" si="2"/>
        <v>60</v>
      </c>
      <c r="F23" s="37">
        <f t="shared" si="2"/>
        <v>7327.36</v>
      </c>
      <c r="G23" s="37">
        <f t="shared" si="2"/>
        <v>320.58</v>
      </c>
      <c r="H23" s="37">
        <f t="shared" si="2"/>
        <v>778.54000000000008</v>
      </c>
      <c r="I23" s="37">
        <f t="shared" si="3"/>
        <v>3441.1200000000003</v>
      </c>
      <c r="J23" s="37">
        <f t="shared" si="5"/>
        <v>45</v>
      </c>
      <c r="K23" s="37">
        <f t="shared" si="5"/>
        <v>393.26</v>
      </c>
      <c r="L23" s="62">
        <f t="shared" si="5"/>
        <v>5712</v>
      </c>
      <c r="N23" s="36">
        <v>80010121</v>
      </c>
      <c r="O23" s="37" t="s">
        <v>3329</v>
      </c>
      <c r="P23" s="38">
        <f>SUMIF('11月工资'!E:E,O23,'11月工资'!AF:AF)</f>
        <v>13356</v>
      </c>
      <c r="Q23" s="38">
        <f>SUMIF('11月奖金'!C:C,O23,'11月奖金'!Q:Q)</f>
        <v>20315.080000000002</v>
      </c>
      <c r="R23" s="38">
        <f>SUMIF(女工卫生费!B:B,O23,女工卫生费!K:K)</f>
        <v>0</v>
      </c>
      <c r="S23" s="38">
        <f>SUMIF(保险表!E:E,O23,保险表!J:J)</f>
        <v>5181.6399999999994</v>
      </c>
      <c r="T23" s="38">
        <f>SUMIF(保险表!E:E,O23,保险表!K:K)</f>
        <v>226.7</v>
      </c>
      <c r="U23" s="38">
        <f>SUMIF(保险表!E:E,O23,保险表!L:L)</f>
        <v>550.54999999999995</v>
      </c>
      <c r="V23" s="38">
        <f>SUMIF(保险表!E:E,O23,保险表!M:M)</f>
        <v>2237.48</v>
      </c>
      <c r="W23" s="38">
        <f>SUMIF(保险表!E:E,O23,保险表!N:N)</f>
        <v>27</v>
      </c>
      <c r="X23" s="38">
        <f>SUMIF(保险表!E:E,O23,保险表!O:O)</f>
        <v>255.70000000000002</v>
      </c>
      <c r="Y23" s="38">
        <f>SUMIF(保险表!E:E,O23,保险表!Q:Q)</f>
        <v>3834</v>
      </c>
      <c r="Z23" s="38">
        <f>_xlfn.IFNA(SUMIF(保险表!E:E,O23,保险表!P:P),0)</f>
        <v>0</v>
      </c>
    </row>
    <row r="24" spans="1:26" x14ac:dyDescent="0.2">
      <c r="A24" s="61" t="s">
        <v>176</v>
      </c>
      <c r="B24" s="35">
        <v>80010121</v>
      </c>
      <c r="C24" s="37">
        <f t="shared" si="0"/>
        <v>13356</v>
      </c>
      <c r="D24" s="37">
        <f t="shared" si="1"/>
        <v>20315.080000000002</v>
      </c>
      <c r="E24" s="37">
        <f t="shared" si="2"/>
        <v>0</v>
      </c>
      <c r="F24" s="37">
        <f t="shared" si="2"/>
        <v>5181.6399999999994</v>
      </c>
      <c r="G24" s="37">
        <f t="shared" si="2"/>
        <v>226.7</v>
      </c>
      <c r="H24" s="37">
        <f t="shared" si="2"/>
        <v>550.54999999999995</v>
      </c>
      <c r="I24" s="37">
        <f t="shared" si="3"/>
        <v>2237.48</v>
      </c>
      <c r="J24" s="37">
        <f t="shared" si="5"/>
        <v>27</v>
      </c>
      <c r="K24" s="37">
        <f t="shared" si="5"/>
        <v>255.70000000000002</v>
      </c>
      <c r="L24" s="62">
        <f t="shared" si="5"/>
        <v>3834</v>
      </c>
      <c r="N24" s="36">
        <v>80010122</v>
      </c>
      <c r="O24" s="37" t="s">
        <v>3330</v>
      </c>
      <c r="P24" s="38">
        <v>18837.59</v>
      </c>
      <c r="Q24" s="38">
        <f>SUMIF('11月奖金'!C:C,O24,'11月奖金'!Q:Q)</f>
        <v>31698.25</v>
      </c>
      <c r="R24" s="38">
        <f>SUMIF(女工卫生费!B:B,O24,女工卫生费!K:K)</f>
        <v>30</v>
      </c>
      <c r="S24" s="38">
        <f>SUMIF(保险表!E:E,O24,保险表!J:J)</f>
        <v>6685.2800000000007</v>
      </c>
      <c r="T24" s="38">
        <f>SUMIF(保险表!E:E,O24,保险表!K:K)</f>
        <v>292.47999999999996</v>
      </c>
      <c r="U24" s="38">
        <f>SUMIF(保险表!E:E,O24,保险表!L:L)</f>
        <v>710.3</v>
      </c>
      <c r="V24" s="38">
        <f>SUMIF(保险表!E:E,O24,保险表!M:M)</f>
        <v>2925.1800000000003</v>
      </c>
      <c r="W24" s="38">
        <f>SUMIF(保险表!E:E,O24,保险表!N:N)</f>
        <v>45</v>
      </c>
      <c r="X24" s="38">
        <f>SUMIF(保险表!E:E,O24,保险表!O:O)</f>
        <v>334.31</v>
      </c>
      <c r="Y24" s="38">
        <f>SUMIF(保险表!E:E,O24,保险表!Q:Q)</f>
        <v>4927</v>
      </c>
      <c r="Z24" s="38">
        <f>_xlfn.IFNA(SUMIF(保险表!E:E,O24,保险表!P:P),0)</f>
        <v>0</v>
      </c>
    </row>
    <row r="25" spans="1:26" x14ac:dyDescent="0.2">
      <c r="A25" s="61" t="s">
        <v>3331</v>
      </c>
      <c r="B25" s="35">
        <v>80010122</v>
      </c>
      <c r="C25" s="37">
        <f t="shared" si="0"/>
        <v>18837.59</v>
      </c>
      <c r="D25" s="37">
        <f t="shared" si="1"/>
        <v>31698.25</v>
      </c>
      <c r="E25" s="37">
        <f t="shared" si="2"/>
        <v>30</v>
      </c>
      <c r="F25" s="37">
        <f t="shared" si="2"/>
        <v>6685.2800000000007</v>
      </c>
      <c r="G25" s="37">
        <f t="shared" si="2"/>
        <v>292.47999999999996</v>
      </c>
      <c r="H25" s="37">
        <f t="shared" si="2"/>
        <v>710.3</v>
      </c>
      <c r="I25" s="37">
        <f t="shared" si="3"/>
        <v>2925.1800000000003</v>
      </c>
      <c r="J25" s="37">
        <f t="shared" si="5"/>
        <v>45</v>
      </c>
      <c r="K25" s="37">
        <f t="shared" si="5"/>
        <v>334.31</v>
      </c>
      <c r="L25" s="62">
        <f t="shared" si="5"/>
        <v>4927</v>
      </c>
      <c r="N25" s="36">
        <v>80010120</v>
      </c>
      <c r="O25" s="37" t="s">
        <v>3332</v>
      </c>
      <c r="P25" s="38">
        <f>SUMIF('11月工资'!E:E,O25,'11月工资'!AF:AF)</f>
        <v>18224.29</v>
      </c>
      <c r="Q25" s="38">
        <f>SUMIF('11月奖金'!C:C,O25,'11月奖金'!Q:Q)</f>
        <v>30309.98</v>
      </c>
      <c r="R25" s="38">
        <f>SUMIF(女工卫生费!B:B,O25,女工卫生费!K:K)</f>
        <v>60</v>
      </c>
      <c r="S25" s="38">
        <f>SUMIF(保险表!E:E,O25,保险表!J:J)</f>
        <v>7327.36</v>
      </c>
      <c r="T25" s="38">
        <f>SUMIF(保险表!E:E,O25,保险表!K:K)</f>
        <v>320.58</v>
      </c>
      <c r="U25" s="38">
        <f>SUMIF(保险表!E:E,O25,保险表!L:L)</f>
        <v>778.54000000000008</v>
      </c>
      <c r="V25" s="38">
        <f>SUMIF(保险表!E:E,O25,保险表!M:M)</f>
        <v>3441.1200000000003</v>
      </c>
      <c r="W25" s="38">
        <f>SUMIF(保险表!E:E,O25,保险表!N:N)</f>
        <v>45</v>
      </c>
      <c r="X25" s="38">
        <f>SUMIF(保险表!E:E,O25,保险表!O:O)</f>
        <v>393.26</v>
      </c>
      <c r="Y25" s="38">
        <f>SUMIF(保险表!E:E,O25,保险表!Q:Q)</f>
        <v>5712</v>
      </c>
      <c r="Z25" s="38">
        <f>_xlfn.IFNA(SUMIF(保险表!E:E,O25,保险表!P:P),0)</f>
        <v>0</v>
      </c>
    </row>
    <row r="26" spans="1:26" x14ac:dyDescent="0.2">
      <c r="A26" s="61" t="s">
        <v>3333</v>
      </c>
      <c r="B26" s="35">
        <v>80010123</v>
      </c>
      <c r="C26" s="37">
        <f t="shared" si="0"/>
        <v>0</v>
      </c>
      <c r="D26" s="37">
        <f t="shared" si="1"/>
        <v>0</v>
      </c>
      <c r="E26" s="37">
        <f t="shared" si="2"/>
        <v>0</v>
      </c>
      <c r="F26" s="37">
        <f t="shared" si="2"/>
        <v>0</v>
      </c>
      <c r="G26" s="37">
        <f t="shared" si="2"/>
        <v>0</v>
      </c>
      <c r="H26" s="37">
        <f t="shared" si="2"/>
        <v>0</v>
      </c>
      <c r="I26" s="37">
        <f t="shared" si="3"/>
        <v>0</v>
      </c>
      <c r="J26" s="37">
        <f t="shared" si="5"/>
        <v>0</v>
      </c>
      <c r="K26" s="37">
        <f t="shared" si="5"/>
        <v>0</v>
      </c>
      <c r="L26" s="62">
        <f t="shared" si="5"/>
        <v>0</v>
      </c>
      <c r="N26" s="36">
        <v>80010113</v>
      </c>
      <c r="O26" s="37" t="s">
        <v>3321</v>
      </c>
      <c r="P26" s="38">
        <f>SUMIF('11月工资'!E:E,O26,'11月工资'!AF:AF)</f>
        <v>1053336.55</v>
      </c>
      <c r="Q26" s="38">
        <f>SUMIF('11月奖金'!C:C,O26,'11月奖金'!Q:Q)</f>
        <v>867380.23999999964</v>
      </c>
      <c r="R26" s="38">
        <f>SUMIF(女工卫生费!B:B,O26,女工卫生费!K:K)</f>
        <v>330</v>
      </c>
      <c r="S26" s="38">
        <f>SUMIF(保险表!E:E,O26,保险表!J:J)</f>
        <v>293584.72000000015</v>
      </c>
      <c r="T26" s="38">
        <f>SUMIF(保险表!E:E,O26,保险表!K:K)</f>
        <v>12844.400000000014</v>
      </c>
      <c r="U26" s="38">
        <f>SUMIF(保险表!E:E,O26,保险表!L:L)</f>
        <v>31193.440000000017</v>
      </c>
      <c r="V26" s="38">
        <f>SUMIF(保险表!E:E,O26,保险表!M:M)</f>
        <v>130368.17000000013</v>
      </c>
      <c r="W26" s="38">
        <f>SUMIF(保险表!E:E,O26,保险表!N:N)</f>
        <v>2304</v>
      </c>
      <c r="X26" s="38">
        <f>SUMIF(保险表!E:E,O26,保险表!O:O)</f>
        <v>14898.960000000015</v>
      </c>
      <c r="Y26" s="38">
        <f>SUMIF(保险表!E:E,O26,保险表!Q:Q)</f>
        <v>217382</v>
      </c>
      <c r="Z26" s="38">
        <f>_xlfn.IFNA(SUMIF(保险表!E:E,O26,保险表!P:P),0)</f>
        <v>990.37</v>
      </c>
    </row>
    <row r="27" spans="1:26" x14ac:dyDescent="0.2">
      <c r="A27" s="61" t="s">
        <v>3316</v>
      </c>
      <c r="B27" s="35">
        <v>80010124</v>
      </c>
      <c r="C27" s="37">
        <f t="shared" si="0"/>
        <v>251847.79</v>
      </c>
      <c r="D27" s="37">
        <f t="shared" si="1"/>
        <v>280535.6399999999</v>
      </c>
      <c r="E27" s="37">
        <f t="shared" si="2"/>
        <v>270</v>
      </c>
      <c r="F27" s="37">
        <f t="shared" si="2"/>
        <v>81221.609999999942</v>
      </c>
      <c r="G27" s="37">
        <f t="shared" si="2"/>
        <v>3553.5200000000013</v>
      </c>
      <c r="H27" s="37">
        <f t="shared" si="2"/>
        <v>8629.8899999999958</v>
      </c>
      <c r="I27" s="37">
        <f t="shared" si="3"/>
        <v>38507.510000000024</v>
      </c>
      <c r="J27" s="37">
        <f t="shared" si="5"/>
        <v>585</v>
      </c>
      <c r="K27" s="37">
        <f t="shared" si="5"/>
        <v>4296.7900000000036</v>
      </c>
      <c r="L27" s="62">
        <f t="shared" si="5"/>
        <v>60658</v>
      </c>
      <c r="N27" s="40">
        <v>80010118</v>
      </c>
      <c r="O27" s="37" t="s">
        <v>3334</v>
      </c>
      <c r="P27" s="38">
        <f>SUMIF('11月工资'!E:E,O27,'11月工资'!AF:AF)</f>
        <v>212438.08000000002</v>
      </c>
      <c r="Q27" s="38">
        <f>SUMIF('11月奖金'!C:C,O27,'11月奖金'!Q:Q)</f>
        <v>259823.75000000006</v>
      </c>
      <c r="R27" s="38">
        <f>SUMIF(女工卫生费!B:B,O27,女工卫生费!K:K)</f>
        <v>330</v>
      </c>
      <c r="S27" s="38">
        <f>SUMIF(保险表!E:E,O27,保险表!J:J)</f>
        <v>74529.050000000032</v>
      </c>
      <c r="T27" s="38">
        <f>SUMIF(保险表!E:E,O27,保险表!K:K)</f>
        <v>3260.67</v>
      </c>
      <c r="U27" s="38">
        <f>SUMIF(保险表!E:E,O27,保险表!L:L)</f>
        <v>7918.73</v>
      </c>
      <c r="V27" s="38">
        <f>SUMIF(保险表!E:E,O27,保险表!M:M)</f>
        <v>33040.46</v>
      </c>
      <c r="W27" s="38">
        <f>SUMIF(保险表!E:E,O27,保险表!N:N)</f>
        <v>486</v>
      </c>
      <c r="X27" s="38">
        <f>SUMIF(保险表!E:E,O27,保险表!O:O)</f>
        <v>3775.9900000000007</v>
      </c>
      <c r="Y27" s="38">
        <f>SUMIF(保险表!E:E,O27,保险表!Q:Q)</f>
        <v>55733</v>
      </c>
      <c r="Z27" s="38">
        <f>_xlfn.IFNA(SUMIF(保险表!E:E,O27,保险表!P:P),0)</f>
        <v>0</v>
      </c>
    </row>
    <row r="28" spans="1:26" x14ac:dyDescent="0.2">
      <c r="A28" s="61" t="s">
        <v>3323</v>
      </c>
      <c r="B28" s="35">
        <v>80010125</v>
      </c>
      <c r="C28" s="37">
        <f t="shared" si="0"/>
        <v>186260.39000000016</v>
      </c>
      <c r="D28" s="37">
        <f t="shared" si="1"/>
        <v>146337.89000000004</v>
      </c>
      <c r="E28" s="37">
        <f t="shared" si="2"/>
        <v>0</v>
      </c>
      <c r="F28" s="37">
        <f t="shared" si="2"/>
        <v>48496.139999999948</v>
      </c>
      <c r="G28" s="37">
        <f t="shared" si="2"/>
        <v>2121.8000000000002</v>
      </c>
      <c r="H28" s="37">
        <f t="shared" si="2"/>
        <v>5152.7800000000025</v>
      </c>
      <c r="I28" s="37">
        <f t="shared" si="3"/>
        <v>23740.50999999998</v>
      </c>
      <c r="J28" s="37">
        <f t="shared" si="5"/>
        <v>504</v>
      </c>
      <c r="K28" s="37">
        <f t="shared" si="5"/>
        <v>2713.0100000000029</v>
      </c>
      <c r="L28" s="62">
        <f t="shared" si="5"/>
        <v>35851</v>
      </c>
      <c r="N28" s="36">
        <v>80010116</v>
      </c>
      <c r="O28" s="37" t="s">
        <v>3325</v>
      </c>
      <c r="P28" s="38">
        <f>SUMIF('11月工资'!E:E,O28,'11月工资'!AF:AF)</f>
        <v>685580.14999999979</v>
      </c>
      <c r="Q28" s="38">
        <f>SUMIF('11月奖金'!C:C,O28,'11月奖金'!Q:Q)</f>
        <v>507375.63999999972</v>
      </c>
      <c r="R28" s="38">
        <f>SUMIF(女工卫生费!B:B,O28,女工卫生费!K:K)</f>
        <v>300</v>
      </c>
      <c r="S28" s="38">
        <f>SUMIF(保险表!E:E,O28,保险表!J:J)</f>
        <v>176032.1</v>
      </c>
      <c r="T28" s="38">
        <f>SUMIF(保险表!E:E,O28,保险表!K:K)</f>
        <v>7701.4400000000023</v>
      </c>
      <c r="U28" s="38">
        <f>SUMIF(保险表!E:E,O28,保险表!L:L)</f>
        <v>18703.450000000015</v>
      </c>
      <c r="V28" s="38">
        <f>SUMIF(保险表!E:E,O28,保险表!M:M)</f>
        <v>79570.260000000082</v>
      </c>
      <c r="W28" s="38">
        <f>SUMIF(保险表!E:E,O28,保险表!N:N)</f>
        <v>1458</v>
      </c>
      <c r="X28" s="38">
        <f>SUMIF(保险表!E:E,O28,保险表!O:O)</f>
        <v>9093.4600000000155</v>
      </c>
      <c r="Y28" s="38">
        <f>SUMIF(保险表!E:E,O28,保险表!Q:Q)</f>
        <v>130303</v>
      </c>
      <c r="Z28" s="38">
        <f>_xlfn.IFNA(SUMIF(保险表!E:E,O28,保险表!P:P),0)</f>
        <v>0</v>
      </c>
    </row>
    <row r="29" spans="1:26" x14ac:dyDescent="0.2">
      <c r="A29" s="61" t="s">
        <v>3335</v>
      </c>
      <c r="B29" s="35">
        <v>80010126</v>
      </c>
      <c r="C29" s="37">
        <f t="shared" si="0"/>
        <v>57960.62000000001</v>
      </c>
      <c r="D29" s="37">
        <f t="shared" si="1"/>
        <v>77721.310000000012</v>
      </c>
      <c r="E29" s="37">
        <f t="shared" si="2"/>
        <v>0</v>
      </c>
      <c r="F29" s="37">
        <f t="shared" si="2"/>
        <v>19509.66</v>
      </c>
      <c r="G29" s="37">
        <f t="shared" si="2"/>
        <v>853.55</v>
      </c>
      <c r="H29" s="37">
        <f t="shared" si="2"/>
        <v>2072.8999999999996</v>
      </c>
      <c r="I29" s="37">
        <f t="shared" si="3"/>
        <v>10879.77</v>
      </c>
      <c r="J29" s="37">
        <f t="shared" si="5"/>
        <v>126</v>
      </c>
      <c r="K29" s="37">
        <f t="shared" si="5"/>
        <v>1243.3800000000003</v>
      </c>
      <c r="L29" s="62">
        <f t="shared" si="5"/>
        <v>15301</v>
      </c>
      <c r="N29" s="36">
        <v>80010115</v>
      </c>
      <c r="O29" s="37" t="s">
        <v>3324</v>
      </c>
      <c r="P29" s="38">
        <f>SUMIF('11月工资'!E:E,O29,'11月工资'!AF:AF)</f>
        <v>320601.48</v>
      </c>
      <c r="Q29" s="38">
        <f>SUMIF('11月奖金'!C:C,O29,'11月奖金'!Q:Q)</f>
        <v>363718.9200000001</v>
      </c>
      <c r="R29" s="38">
        <f>SUMIF(女工卫生费!B:B,O29,女工卫生费!K:K)</f>
        <v>180</v>
      </c>
      <c r="S29" s="38">
        <f>SUMIF(保险表!E:E,O29,保险表!J:J)</f>
        <v>107992.76</v>
      </c>
      <c r="T29" s="38">
        <f>SUMIF(保险表!E:E,O29,保险表!K:K)</f>
        <v>4724.7200000000039</v>
      </c>
      <c r="U29" s="38">
        <f>SUMIF(保险表!E:E,O29,保险表!L:L)</f>
        <v>11474.259999999993</v>
      </c>
      <c r="V29" s="38">
        <f>SUMIF(保险表!E:E,O29,保险表!M:M)</f>
        <v>50703.030000000021</v>
      </c>
      <c r="W29" s="38">
        <f>SUMIF(保险表!E:E,O29,保险表!N:N)</f>
        <v>702</v>
      </c>
      <c r="X29" s="38">
        <f>SUMIF(保险表!E:E,O29,保险表!O:O)</f>
        <v>5794.5500000000029</v>
      </c>
      <c r="Y29" s="38">
        <f>SUMIF(保险表!E:E,O29,保险表!Q:Q)</f>
        <v>81780</v>
      </c>
      <c r="Z29" s="38">
        <f>_xlfn.IFNA(SUMIF(保险表!E:E,O29,保险表!P:P),0)</f>
        <v>764.57</v>
      </c>
    </row>
    <row r="30" spans="1:26" x14ac:dyDescent="0.2">
      <c r="A30" s="41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64"/>
      <c r="N30" s="36">
        <v>80010101</v>
      </c>
      <c r="O30" s="37" t="e">
        <v>#N/A</v>
      </c>
      <c r="P30" s="38">
        <f>SUMIF('11月工资'!E:E,O30,'11月工资'!AF:AF)</f>
        <v>0</v>
      </c>
      <c r="Q30" s="38">
        <f>SUMIF('11月奖金'!C:C,O30,'11月奖金'!Q:Q)</f>
        <v>0</v>
      </c>
      <c r="R30" s="38">
        <f>SUMIF(女工卫生费!B:B,O30,女工卫生费!K:K)</f>
        <v>0</v>
      </c>
      <c r="S30" s="38">
        <f>SUMIF(保险表!E:E,O30,保险表!J:J)</f>
        <v>0</v>
      </c>
      <c r="T30" s="38">
        <f>SUMIF(保险表!E:E,O30,保险表!K:K)</f>
        <v>0</v>
      </c>
      <c r="U30" s="38">
        <f>SUMIF(保险表!E:E,O30,保险表!L:L)</f>
        <v>0</v>
      </c>
      <c r="V30" s="38">
        <f>SUMIF(保险表!E:E,O30,保险表!M:M)</f>
        <v>0</v>
      </c>
      <c r="W30" s="38">
        <f>SUMIF(保险表!E:E,O30,保险表!N:N)</f>
        <v>0</v>
      </c>
      <c r="X30" s="38">
        <f>SUMIF(保险表!E:E,O30,保险表!O:O)</f>
        <v>0</v>
      </c>
      <c r="Y30" s="38">
        <f>SUMIF(保险表!E:E,O30,保险表!Q:Q)</f>
        <v>0</v>
      </c>
      <c r="Z30" s="38">
        <f>_xlfn.IFNA(SUMIF(保险表!E:E,O30,保险表!P:P),0)</f>
        <v>0</v>
      </c>
    </row>
    <row r="31" spans="1:26" x14ac:dyDescent="0.2">
      <c r="A31" s="41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64"/>
      <c r="N31" s="30" t="s">
        <v>3336</v>
      </c>
      <c r="P31" s="38">
        <f>SUM(P5:P30)</f>
        <v>5550684.4899999984</v>
      </c>
      <c r="Q31" s="38">
        <f t="shared" ref="Q31:Z31" si="6">SUM(Q5:Q30)</f>
        <v>5221533.9899999993</v>
      </c>
      <c r="R31" s="38">
        <v>3480</v>
      </c>
      <c r="S31" s="38">
        <f t="shared" si="6"/>
        <v>1615576.1000000003</v>
      </c>
      <c r="T31" s="38">
        <f t="shared" si="6"/>
        <v>70681.450000000012</v>
      </c>
      <c r="U31" s="38">
        <f t="shared" si="6"/>
        <v>171654.96000000002</v>
      </c>
      <c r="V31" s="38">
        <f t="shared" si="6"/>
        <v>763957.45000000054</v>
      </c>
      <c r="W31" s="38">
        <f t="shared" si="6"/>
        <v>11745</v>
      </c>
      <c r="X31" s="38">
        <f t="shared" si="6"/>
        <v>87309.420000000056</v>
      </c>
      <c r="Y31" s="38">
        <f t="shared" si="6"/>
        <v>1215601</v>
      </c>
      <c r="Z31" s="38">
        <f t="shared" si="6"/>
        <v>23730.639999999996</v>
      </c>
    </row>
    <row r="32" spans="1:26" x14ac:dyDescent="0.2">
      <c r="A32" s="41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64"/>
      <c r="N32" s="30" t="s">
        <v>3337</v>
      </c>
      <c r="P32" s="38">
        <v>5550684.4900000002</v>
      </c>
      <c r="Q32" s="38">
        <v>5221533.99</v>
      </c>
      <c r="R32" s="38">
        <f>SUM(R5:R30)</f>
        <v>3480</v>
      </c>
      <c r="S32" s="38">
        <v>1615576.1</v>
      </c>
      <c r="T32" s="38">
        <v>70681.45</v>
      </c>
      <c r="U32" s="38">
        <v>171654.96</v>
      </c>
      <c r="V32" s="38">
        <v>763957.45</v>
      </c>
      <c r="W32" s="38">
        <v>11745</v>
      </c>
      <c r="X32" s="38">
        <v>87309.42</v>
      </c>
      <c r="Y32" s="38">
        <v>1215601</v>
      </c>
      <c r="Z32" s="38">
        <v>23730.639999999999</v>
      </c>
    </row>
    <row r="33" spans="1:26" x14ac:dyDescent="0.2">
      <c r="A33" s="41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64"/>
      <c r="N33" s="30" t="s">
        <v>3338</v>
      </c>
      <c r="P33" s="38">
        <f>P32-P31</f>
        <v>0</v>
      </c>
      <c r="Q33" s="38">
        <f>Q32-Q31</f>
        <v>0</v>
      </c>
      <c r="R33" s="38">
        <f>R32-R31</f>
        <v>0</v>
      </c>
      <c r="S33" s="30">
        <f>S32-S31</f>
        <v>0</v>
      </c>
      <c r="T33" s="30">
        <f t="shared" ref="T33:Z33" si="7">T32-T31</f>
        <v>0</v>
      </c>
      <c r="U33" s="30">
        <f t="shared" si="7"/>
        <v>0</v>
      </c>
      <c r="V33" s="30">
        <f t="shared" si="7"/>
        <v>0</v>
      </c>
      <c r="W33" s="30">
        <f t="shared" si="7"/>
        <v>0</v>
      </c>
      <c r="X33" s="30">
        <f t="shared" si="7"/>
        <v>0</v>
      </c>
      <c r="Y33" s="30">
        <f t="shared" si="7"/>
        <v>0</v>
      </c>
      <c r="Z33" s="30">
        <f t="shared" si="7"/>
        <v>0</v>
      </c>
    </row>
    <row r="34" spans="1:26" x14ac:dyDescent="0.2">
      <c r="A34" s="41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64"/>
      <c r="S34" s="38">
        <f>SUMIF(保险表!E:E,O34,保险表!J:J)</f>
        <v>0</v>
      </c>
      <c r="T34" s="38">
        <f>SUMIF(保险表!E:E,O34,保险表!K:K)</f>
        <v>0</v>
      </c>
      <c r="U34" s="38">
        <f>SUMIF(保险表!E:E,O34,保险表!L:L)</f>
        <v>0</v>
      </c>
      <c r="V34" s="38">
        <f>SUMIF(保险表!E:E,O34,保险表!M:M)</f>
        <v>0</v>
      </c>
      <c r="W34" s="38">
        <f>SUMIF(保险表!E:E,O34,保险表!N:N)</f>
        <v>0</v>
      </c>
      <c r="X34" s="38">
        <f>SUMIF(保险表!E:E,O34,保险表!O:O)</f>
        <v>0</v>
      </c>
      <c r="Y34" s="38">
        <f>SUMIF(保险表!E:E,O34,保险表!Q:Q)</f>
        <v>0</v>
      </c>
      <c r="Z34" s="38">
        <f>_xlfn.IFNA(SUMIF(保险表!E:E,O34,保险表!P:P),0)</f>
        <v>0</v>
      </c>
    </row>
    <row r="35" spans="1:26" x14ac:dyDescent="0.2">
      <c r="A35" s="41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64"/>
    </row>
    <row r="36" spans="1:26" x14ac:dyDescent="0.2">
      <c r="A36" s="41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64"/>
    </row>
    <row r="37" spans="1:26" x14ac:dyDescent="0.2">
      <c r="A37" s="41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64"/>
    </row>
    <row r="38" spans="1:26" x14ac:dyDescent="0.2">
      <c r="A38" s="41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64"/>
    </row>
    <row r="39" spans="1:26" x14ac:dyDescent="0.2">
      <c r="A39" s="41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64"/>
    </row>
    <row r="40" spans="1:26" x14ac:dyDescent="0.2">
      <c r="A40" s="42" t="s">
        <v>3339</v>
      </c>
      <c r="B40" s="43"/>
      <c r="C40" s="43">
        <f>SUM(C5:C37)</f>
        <v>5550684.4900000002</v>
      </c>
      <c r="D40" s="43">
        <f t="shared" ref="D40:L40" si="8">SUM(D5:D37)</f>
        <v>5221533.9899999993</v>
      </c>
      <c r="E40" s="43">
        <f t="shared" si="8"/>
        <v>3480</v>
      </c>
      <c r="F40" s="43">
        <f t="shared" si="8"/>
        <v>1615576.1000000003</v>
      </c>
      <c r="G40" s="43">
        <f t="shared" si="8"/>
        <v>70681.450000000041</v>
      </c>
      <c r="H40" s="43">
        <f t="shared" si="8"/>
        <v>171654.96000000002</v>
      </c>
      <c r="I40" s="43">
        <f t="shared" si="8"/>
        <v>787688.09000000055</v>
      </c>
      <c r="J40" s="43">
        <f t="shared" si="8"/>
        <v>11745</v>
      </c>
      <c r="K40" s="43">
        <f t="shared" si="8"/>
        <v>87309.420000000056</v>
      </c>
      <c r="L40" s="65">
        <f t="shared" si="8"/>
        <v>1215601</v>
      </c>
    </row>
    <row r="41" spans="1:26" ht="15" thickBot="1" x14ac:dyDescent="0.25">
      <c r="A41" s="44"/>
      <c r="B41" s="45"/>
      <c r="C41" s="45"/>
      <c r="D41" s="45"/>
      <c r="E41" s="45"/>
      <c r="F41" s="45"/>
      <c r="G41" s="46"/>
      <c r="H41" s="45"/>
      <c r="I41" s="45"/>
      <c r="J41" s="45"/>
      <c r="K41" s="45"/>
      <c r="L41" s="47"/>
    </row>
    <row r="43" spans="1:26" x14ac:dyDescent="0.2">
      <c r="A43" s="48" t="s">
        <v>3340</v>
      </c>
      <c r="B43" s="49"/>
      <c r="C43" s="49"/>
      <c r="D43" s="49"/>
      <c r="E43" s="48" t="s">
        <v>3341</v>
      </c>
      <c r="F43" s="49"/>
      <c r="G43" s="48"/>
      <c r="H43" s="49"/>
      <c r="I43" s="48" t="s">
        <v>3342</v>
      </c>
      <c r="J43" s="48"/>
      <c r="K43" s="49"/>
      <c r="L43" s="49"/>
    </row>
    <row r="44" spans="1:26" s="49" customForma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</row>
    <row r="46" spans="1:26" x14ac:dyDescent="0.2">
      <c r="A46" s="104" t="s">
        <v>3343</v>
      </c>
      <c r="B46" s="104"/>
      <c r="C46" s="104"/>
      <c r="D46" s="104"/>
      <c r="E46" s="104"/>
      <c r="F46" s="104"/>
      <c r="G46" s="104"/>
      <c r="H46" s="104"/>
      <c r="I46" s="104"/>
      <c r="J46" s="104"/>
      <c r="K46" s="104"/>
      <c r="L46" s="104"/>
    </row>
  </sheetData>
  <mergeCells count="4">
    <mergeCell ref="A1:L1"/>
    <mergeCell ref="A2:L2"/>
    <mergeCell ref="A3:L3"/>
    <mergeCell ref="A46:L46"/>
  </mergeCells>
  <phoneticPr fontId="2" type="noConversion"/>
  <conditionalFormatting sqref="N1:N31 N34:N65536">
    <cfRule type="duplicateValues" dxfId="0" priority="1" stopIfTrue="1"/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B769-01D1-4711-B132-6EB298AB89C0}">
  <dimension ref="A1:M117"/>
  <sheetViews>
    <sheetView topLeftCell="A90" workbookViewId="0">
      <selection activeCell="B121" sqref="B121"/>
    </sheetView>
  </sheetViews>
  <sheetFormatPr defaultRowHeight="14.25" x14ac:dyDescent="0.2"/>
  <cols>
    <col min="2" max="2" width="13" customWidth="1"/>
    <col min="4" max="4" width="11.5" customWidth="1"/>
    <col min="6" max="6" width="22.625" customWidth="1"/>
  </cols>
  <sheetData>
    <row r="1" spans="1:13" x14ac:dyDescent="0.2">
      <c r="A1" t="s">
        <v>2362</v>
      </c>
      <c r="B1" t="s">
        <v>3344</v>
      </c>
      <c r="C1" t="s">
        <v>3159</v>
      </c>
      <c r="D1" t="s">
        <v>3</v>
      </c>
      <c r="E1" t="s">
        <v>3213</v>
      </c>
      <c r="F1" t="s">
        <v>4968</v>
      </c>
      <c r="G1" t="s">
        <v>4951</v>
      </c>
      <c r="H1" t="s">
        <v>4969</v>
      </c>
      <c r="I1" t="s">
        <v>4970</v>
      </c>
      <c r="J1" t="s">
        <v>8584</v>
      </c>
    </row>
    <row r="2" spans="1:13" x14ac:dyDescent="0.2">
      <c r="A2">
        <v>1</v>
      </c>
      <c r="B2" t="s">
        <v>54</v>
      </c>
      <c r="C2">
        <v>9000105</v>
      </c>
      <c r="D2" t="s">
        <v>51</v>
      </c>
      <c r="E2" t="s">
        <v>3216</v>
      </c>
      <c r="F2" t="s">
        <v>4992</v>
      </c>
      <c r="G2" t="s">
        <v>52</v>
      </c>
      <c r="H2" t="s">
        <v>29</v>
      </c>
      <c r="I2" t="s">
        <v>4993</v>
      </c>
      <c r="J2" t="s">
        <v>8589</v>
      </c>
      <c r="K2">
        <v>30</v>
      </c>
      <c r="M2" t="s">
        <v>53</v>
      </c>
    </row>
    <row r="3" spans="1:13" x14ac:dyDescent="0.2">
      <c r="A3">
        <v>2</v>
      </c>
      <c r="B3" t="s">
        <v>54</v>
      </c>
      <c r="C3">
        <v>9000153</v>
      </c>
      <c r="D3" t="s">
        <v>183</v>
      </c>
      <c r="E3" t="s">
        <v>3216</v>
      </c>
      <c r="F3" t="s">
        <v>4992</v>
      </c>
      <c r="G3" t="s">
        <v>184</v>
      </c>
      <c r="H3" t="s">
        <v>125</v>
      </c>
      <c r="I3" t="s">
        <v>4993</v>
      </c>
      <c r="J3" t="s">
        <v>8589</v>
      </c>
      <c r="K3">
        <v>30</v>
      </c>
      <c r="M3" t="s">
        <v>185</v>
      </c>
    </row>
    <row r="4" spans="1:13" x14ac:dyDescent="0.2">
      <c r="A4">
        <v>3</v>
      </c>
      <c r="B4" t="s">
        <v>54</v>
      </c>
      <c r="C4">
        <v>9000726</v>
      </c>
      <c r="D4" t="s">
        <v>1537</v>
      </c>
      <c r="E4" t="s">
        <v>3216</v>
      </c>
      <c r="F4" t="s">
        <v>4992</v>
      </c>
      <c r="G4" t="s">
        <v>1538</v>
      </c>
      <c r="H4" t="s">
        <v>105</v>
      </c>
      <c r="I4" t="s">
        <v>4993</v>
      </c>
      <c r="J4" t="s">
        <v>8600</v>
      </c>
      <c r="K4">
        <v>30</v>
      </c>
      <c r="M4" t="s">
        <v>1539</v>
      </c>
    </row>
    <row r="5" spans="1:13" x14ac:dyDescent="0.2">
      <c r="A5">
        <v>4</v>
      </c>
      <c r="B5" t="s">
        <v>54</v>
      </c>
      <c r="C5">
        <v>9000862</v>
      </c>
      <c r="D5" t="s">
        <v>2393</v>
      </c>
      <c r="E5" t="s">
        <v>3216</v>
      </c>
      <c r="F5" t="s">
        <v>4992</v>
      </c>
      <c r="G5" t="s">
        <v>2394</v>
      </c>
      <c r="H5" t="s">
        <v>105</v>
      </c>
      <c r="I5" t="s">
        <v>4993</v>
      </c>
      <c r="J5" t="s">
        <v>8600</v>
      </c>
      <c r="K5">
        <v>30</v>
      </c>
      <c r="M5" t="s">
        <v>3177</v>
      </c>
    </row>
    <row r="6" spans="1:13" x14ac:dyDescent="0.2">
      <c r="A6">
        <v>5</v>
      </c>
      <c r="B6" t="s">
        <v>54</v>
      </c>
      <c r="C6">
        <v>9001280</v>
      </c>
      <c r="D6" t="s">
        <v>7852</v>
      </c>
      <c r="E6" t="s">
        <v>3216</v>
      </c>
      <c r="F6" t="s">
        <v>4992</v>
      </c>
      <c r="G6" t="s">
        <v>7853</v>
      </c>
      <c r="H6" t="s">
        <v>105</v>
      </c>
      <c r="I6" t="s">
        <v>4993</v>
      </c>
      <c r="J6" t="s">
        <v>8600</v>
      </c>
      <c r="K6">
        <v>30</v>
      </c>
      <c r="M6" t="s">
        <v>8489</v>
      </c>
    </row>
    <row r="7" spans="1:13" x14ac:dyDescent="0.2">
      <c r="A7">
        <v>6</v>
      </c>
      <c r="B7" t="s">
        <v>54</v>
      </c>
      <c r="C7">
        <v>9001428</v>
      </c>
      <c r="D7" t="s">
        <v>8621</v>
      </c>
      <c r="E7" t="s">
        <v>3216</v>
      </c>
      <c r="F7" t="s">
        <v>4992</v>
      </c>
      <c r="G7" t="s">
        <v>8622</v>
      </c>
      <c r="H7" t="s">
        <v>105</v>
      </c>
      <c r="I7" t="s">
        <v>4993</v>
      </c>
      <c r="K7">
        <v>30</v>
      </c>
      <c r="M7" t="s">
        <v>9093</v>
      </c>
    </row>
    <row r="8" spans="1:13" x14ac:dyDescent="0.2">
      <c r="A8">
        <v>7</v>
      </c>
      <c r="B8" t="s">
        <v>224</v>
      </c>
      <c r="C8">
        <v>9000166</v>
      </c>
      <c r="D8" t="s">
        <v>221</v>
      </c>
      <c r="E8" t="s">
        <v>3216</v>
      </c>
      <c r="F8" t="s">
        <v>5130</v>
      </c>
      <c r="G8" t="s">
        <v>222</v>
      </c>
      <c r="H8" t="s">
        <v>125</v>
      </c>
      <c r="I8" t="s">
        <v>4993</v>
      </c>
      <c r="J8" t="s">
        <v>8589</v>
      </c>
      <c r="K8">
        <v>30</v>
      </c>
      <c r="M8" t="s">
        <v>223</v>
      </c>
    </row>
    <row r="9" spans="1:13" x14ac:dyDescent="0.2">
      <c r="A9">
        <v>8</v>
      </c>
      <c r="B9" t="s">
        <v>224</v>
      </c>
      <c r="C9">
        <v>9001432</v>
      </c>
      <c r="D9" t="s">
        <v>9205</v>
      </c>
      <c r="E9" t="s">
        <v>3216</v>
      </c>
      <c r="F9" t="s">
        <v>4992</v>
      </c>
      <c r="G9" t="s">
        <v>9206</v>
      </c>
      <c r="H9" t="s">
        <v>105</v>
      </c>
      <c r="K9">
        <v>30</v>
      </c>
      <c r="M9" t="s">
        <v>9246</v>
      </c>
    </row>
    <row r="10" spans="1:13" x14ac:dyDescent="0.2">
      <c r="A10">
        <v>9</v>
      </c>
      <c r="B10" t="s">
        <v>50</v>
      </c>
      <c r="C10">
        <v>9000171</v>
      </c>
      <c r="D10" t="s">
        <v>237</v>
      </c>
      <c r="E10" t="s">
        <v>3216</v>
      </c>
      <c r="F10" t="s">
        <v>4992</v>
      </c>
      <c r="G10" t="s">
        <v>238</v>
      </c>
      <c r="H10" t="s">
        <v>125</v>
      </c>
      <c r="I10" t="s">
        <v>4993</v>
      </c>
      <c r="J10" t="s">
        <v>8589</v>
      </c>
      <c r="K10">
        <v>30</v>
      </c>
      <c r="M10" t="s">
        <v>239</v>
      </c>
    </row>
    <row r="11" spans="1:13" x14ac:dyDescent="0.2">
      <c r="A11">
        <v>10</v>
      </c>
      <c r="B11" t="s">
        <v>153</v>
      </c>
      <c r="C11">
        <v>9000155</v>
      </c>
      <c r="D11" t="s">
        <v>189</v>
      </c>
      <c r="E11" t="s">
        <v>3216</v>
      </c>
      <c r="F11" t="s">
        <v>4992</v>
      </c>
      <c r="G11" t="s">
        <v>190</v>
      </c>
      <c r="H11" t="s">
        <v>125</v>
      </c>
      <c r="I11" t="s">
        <v>4993</v>
      </c>
      <c r="J11" t="s">
        <v>8589</v>
      </c>
      <c r="K11">
        <v>30</v>
      </c>
      <c r="M11" t="s">
        <v>191</v>
      </c>
    </row>
    <row r="12" spans="1:13" x14ac:dyDescent="0.2">
      <c r="A12">
        <v>11</v>
      </c>
      <c r="B12" t="s">
        <v>137</v>
      </c>
      <c r="C12">
        <v>9000264</v>
      </c>
      <c r="D12" t="s">
        <v>2397</v>
      </c>
      <c r="E12" t="s">
        <v>3216</v>
      </c>
      <c r="F12" t="s">
        <v>5130</v>
      </c>
      <c r="G12" t="s">
        <v>2398</v>
      </c>
      <c r="H12" t="s">
        <v>105</v>
      </c>
      <c r="I12" t="s">
        <v>4993</v>
      </c>
      <c r="J12" t="s">
        <v>8600</v>
      </c>
      <c r="K12">
        <v>30</v>
      </c>
      <c r="M12" t="s">
        <v>7800</v>
      </c>
    </row>
    <row r="13" spans="1:13" x14ac:dyDescent="0.2">
      <c r="A13">
        <v>12</v>
      </c>
      <c r="B13" t="s">
        <v>137</v>
      </c>
      <c r="C13">
        <v>9000138</v>
      </c>
      <c r="D13" t="s">
        <v>134</v>
      </c>
      <c r="E13" t="s">
        <v>3216</v>
      </c>
      <c r="F13" t="s">
        <v>4992</v>
      </c>
      <c r="G13" t="s">
        <v>135</v>
      </c>
      <c r="H13" t="s">
        <v>125</v>
      </c>
      <c r="I13" t="s">
        <v>4993</v>
      </c>
      <c r="J13" t="s">
        <v>8589</v>
      </c>
      <c r="K13">
        <v>30</v>
      </c>
      <c r="M13" t="s">
        <v>136</v>
      </c>
    </row>
    <row r="14" spans="1:13" x14ac:dyDescent="0.2">
      <c r="A14">
        <v>13</v>
      </c>
      <c r="B14" t="s">
        <v>137</v>
      </c>
      <c r="C14">
        <v>9000864</v>
      </c>
      <c r="D14" t="s">
        <v>2401</v>
      </c>
      <c r="E14" t="s">
        <v>3216</v>
      </c>
      <c r="F14" t="s">
        <v>4992</v>
      </c>
      <c r="G14" t="s">
        <v>2402</v>
      </c>
      <c r="H14" t="s">
        <v>105</v>
      </c>
      <c r="I14" t="s">
        <v>4993</v>
      </c>
      <c r="J14" t="s">
        <v>8600</v>
      </c>
      <c r="K14">
        <v>30</v>
      </c>
      <c r="M14" t="s">
        <v>3180</v>
      </c>
    </row>
    <row r="15" spans="1:13" x14ac:dyDescent="0.2">
      <c r="A15">
        <v>14</v>
      </c>
      <c r="B15" t="s">
        <v>137</v>
      </c>
      <c r="C15">
        <v>9001221</v>
      </c>
      <c r="D15" t="s">
        <v>5247</v>
      </c>
      <c r="E15" t="s">
        <v>3216</v>
      </c>
      <c r="F15" t="s">
        <v>4992</v>
      </c>
      <c r="G15" t="s">
        <v>5248</v>
      </c>
      <c r="H15" t="s">
        <v>105</v>
      </c>
      <c r="I15" t="s">
        <v>4993</v>
      </c>
      <c r="J15" t="s">
        <v>8600</v>
      </c>
      <c r="K15">
        <v>30</v>
      </c>
      <c r="M15" t="s">
        <v>7614</v>
      </c>
    </row>
    <row r="16" spans="1:13" x14ac:dyDescent="0.2">
      <c r="A16">
        <v>15</v>
      </c>
      <c r="B16" t="s">
        <v>137</v>
      </c>
      <c r="C16">
        <v>9001426</v>
      </c>
      <c r="D16" t="s">
        <v>8650</v>
      </c>
      <c r="E16" t="s">
        <v>3216</v>
      </c>
      <c r="F16" t="s">
        <v>4992</v>
      </c>
      <c r="G16" t="s">
        <v>8651</v>
      </c>
      <c r="H16" t="s">
        <v>105</v>
      </c>
      <c r="I16" t="s">
        <v>4993</v>
      </c>
      <c r="K16">
        <v>30</v>
      </c>
      <c r="M16" t="s">
        <v>9095</v>
      </c>
    </row>
    <row r="17" spans="1:13" x14ac:dyDescent="0.2">
      <c r="A17">
        <v>16</v>
      </c>
      <c r="B17" t="s">
        <v>39</v>
      </c>
      <c r="C17">
        <v>9000136</v>
      </c>
      <c r="D17" t="s">
        <v>129</v>
      </c>
      <c r="E17" t="s">
        <v>3216</v>
      </c>
      <c r="F17" t="s">
        <v>4992</v>
      </c>
      <c r="G17" t="s">
        <v>130</v>
      </c>
      <c r="H17" t="s">
        <v>125</v>
      </c>
      <c r="I17" t="s">
        <v>4993</v>
      </c>
      <c r="J17" t="s">
        <v>8589</v>
      </c>
      <c r="K17">
        <v>30</v>
      </c>
      <c r="M17" t="s">
        <v>7847</v>
      </c>
    </row>
    <row r="18" spans="1:13" x14ac:dyDescent="0.2">
      <c r="A18">
        <v>17</v>
      </c>
      <c r="B18" t="s">
        <v>39</v>
      </c>
      <c r="C18">
        <v>9000830</v>
      </c>
      <c r="D18" t="s">
        <v>1836</v>
      </c>
      <c r="E18" t="s">
        <v>3216</v>
      </c>
      <c r="F18" t="s">
        <v>4992</v>
      </c>
      <c r="G18" t="s">
        <v>1837</v>
      </c>
      <c r="H18" t="s">
        <v>105</v>
      </c>
      <c r="I18" t="s">
        <v>4993</v>
      </c>
      <c r="J18" t="s">
        <v>8600</v>
      </c>
      <c r="K18">
        <v>30</v>
      </c>
      <c r="M18" t="s">
        <v>1838</v>
      </c>
    </row>
    <row r="19" spans="1:13" x14ac:dyDescent="0.2">
      <c r="A19">
        <v>18</v>
      </c>
      <c r="B19" t="s">
        <v>39</v>
      </c>
      <c r="C19">
        <v>9001227</v>
      </c>
      <c r="D19" t="s">
        <v>5286</v>
      </c>
      <c r="E19" t="s">
        <v>3216</v>
      </c>
      <c r="F19" t="s">
        <v>4992</v>
      </c>
      <c r="G19" t="s">
        <v>5287</v>
      </c>
      <c r="H19" t="s">
        <v>125</v>
      </c>
      <c r="I19" t="s">
        <v>4993</v>
      </c>
      <c r="J19" t="s">
        <v>8589</v>
      </c>
      <c r="K19">
        <v>30</v>
      </c>
      <c r="M19" t="s">
        <v>7615</v>
      </c>
    </row>
    <row r="20" spans="1:13" x14ac:dyDescent="0.2">
      <c r="A20">
        <v>19</v>
      </c>
      <c r="B20" t="s">
        <v>46</v>
      </c>
      <c r="C20">
        <v>9000338</v>
      </c>
      <c r="D20" t="s">
        <v>2403</v>
      </c>
      <c r="E20" t="s">
        <v>3216</v>
      </c>
      <c r="F20" t="s">
        <v>4992</v>
      </c>
      <c r="G20" t="s">
        <v>2404</v>
      </c>
      <c r="H20" t="s">
        <v>105</v>
      </c>
      <c r="I20" t="s">
        <v>4993</v>
      </c>
      <c r="J20" t="s">
        <v>8665</v>
      </c>
      <c r="K20">
        <v>30</v>
      </c>
      <c r="M20" t="s">
        <v>3181</v>
      </c>
    </row>
    <row r="21" spans="1:13" x14ac:dyDescent="0.2">
      <c r="A21">
        <v>20</v>
      </c>
      <c r="B21" t="s">
        <v>46</v>
      </c>
      <c r="C21">
        <v>9000324</v>
      </c>
      <c r="D21" t="s">
        <v>580</v>
      </c>
      <c r="E21" t="s">
        <v>3216</v>
      </c>
      <c r="F21" t="s">
        <v>4992</v>
      </c>
      <c r="G21" t="s">
        <v>581</v>
      </c>
      <c r="H21" t="s">
        <v>105</v>
      </c>
      <c r="I21" t="s">
        <v>4993</v>
      </c>
      <c r="J21" t="s">
        <v>8665</v>
      </c>
      <c r="K21">
        <v>30</v>
      </c>
      <c r="M21" t="s">
        <v>582</v>
      </c>
    </row>
    <row r="22" spans="1:13" x14ac:dyDescent="0.2">
      <c r="A22">
        <v>21</v>
      </c>
      <c r="B22" t="s">
        <v>46</v>
      </c>
      <c r="C22">
        <v>9000333</v>
      </c>
      <c r="D22" t="s">
        <v>602</v>
      </c>
      <c r="E22" t="s">
        <v>3216</v>
      </c>
      <c r="F22" t="s">
        <v>4992</v>
      </c>
      <c r="G22" t="s">
        <v>603</v>
      </c>
      <c r="H22" t="s">
        <v>105</v>
      </c>
      <c r="I22" t="s">
        <v>4993</v>
      </c>
      <c r="J22" t="s">
        <v>8665</v>
      </c>
      <c r="K22">
        <v>30</v>
      </c>
      <c r="M22" t="s">
        <v>604</v>
      </c>
    </row>
    <row r="23" spans="1:13" x14ac:dyDescent="0.2">
      <c r="A23">
        <v>22</v>
      </c>
      <c r="B23" t="s">
        <v>46</v>
      </c>
      <c r="C23">
        <v>9000586</v>
      </c>
      <c r="D23" t="s">
        <v>1128</v>
      </c>
      <c r="E23" t="s">
        <v>3216</v>
      </c>
      <c r="F23" t="s">
        <v>5130</v>
      </c>
      <c r="G23" t="s">
        <v>1129</v>
      </c>
      <c r="H23" t="s">
        <v>105</v>
      </c>
      <c r="I23" t="s">
        <v>4993</v>
      </c>
      <c r="J23" t="s">
        <v>8665</v>
      </c>
      <c r="K23">
        <v>30</v>
      </c>
      <c r="M23" t="s">
        <v>1130</v>
      </c>
    </row>
    <row r="24" spans="1:13" x14ac:dyDescent="0.2">
      <c r="A24">
        <v>23</v>
      </c>
      <c r="B24" t="s">
        <v>46</v>
      </c>
      <c r="C24">
        <v>9000613</v>
      </c>
      <c r="D24" t="s">
        <v>1209</v>
      </c>
      <c r="E24" t="s">
        <v>3216</v>
      </c>
      <c r="F24" t="s">
        <v>4992</v>
      </c>
      <c r="G24" t="s">
        <v>1210</v>
      </c>
      <c r="H24" t="s">
        <v>105</v>
      </c>
      <c r="I24" t="s">
        <v>4993</v>
      </c>
      <c r="J24" t="s">
        <v>8665</v>
      </c>
      <c r="K24">
        <v>30</v>
      </c>
      <c r="M24" t="s">
        <v>1211</v>
      </c>
    </row>
    <row r="25" spans="1:13" x14ac:dyDescent="0.2">
      <c r="A25">
        <v>24</v>
      </c>
      <c r="B25" t="s">
        <v>46</v>
      </c>
      <c r="C25">
        <v>9000614</v>
      </c>
      <c r="D25" t="s">
        <v>1212</v>
      </c>
      <c r="E25" t="s">
        <v>3216</v>
      </c>
      <c r="F25" t="s">
        <v>4992</v>
      </c>
      <c r="G25" t="s">
        <v>1213</v>
      </c>
      <c r="H25" t="s">
        <v>105</v>
      </c>
      <c r="I25" t="s">
        <v>4993</v>
      </c>
      <c r="J25" t="s">
        <v>8665</v>
      </c>
      <c r="K25">
        <v>30</v>
      </c>
      <c r="M25" t="s">
        <v>1214</v>
      </c>
    </row>
    <row r="26" spans="1:13" x14ac:dyDescent="0.2">
      <c r="A26">
        <v>25</v>
      </c>
      <c r="B26" t="s">
        <v>46</v>
      </c>
      <c r="C26">
        <v>9000336</v>
      </c>
      <c r="D26" t="s">
        <v>610</v>
      </c>
      <c r="E26" t="s">
        <v>3216</v>
      </c>
      <c r="F26" t="s">
        <v>4992</v>
      </c>
      <c r="G26" t="s">
        <v>611</v>
      </c>
      <c r="H26" t="s">
        <v>105</v>
      </c>
      <c r="I26" t="s">
        <v>4993</v>
      </c>
      <c r="J26" t="s">
        <v>8665</v>
      </c>
      <c r="K26">
        <v>30</v>
      </c>
      <c r="M26" t="s">
        <v>612</v>
      </c>
    </row>
    <row r="27" spans="1:13" x14ac:dyDescent="0.2">
      <c r="A27">
        <v>26</v>
      </c>
      <c r="B27" t="s">
        <v>46</v>
      </c>
      <c r="C27">
        <v>9000331</v>
      </c>
      <c r="D27" t="s">
        <v>2405</v>
      </c>
      <c r="E27" t="s">
        <v>3216</v>
      </c>
      <c r="F27" t="s">
        <v>4992</v>
      </c>
      <c r="G27" t="s">
        <v>2406</v>
      </c>
      <c r="H27" t="s">
        <v>105</v>
      </c>
      <c r="I27" t="s">
        <v>4993</v>
      </c>
      <c r="J27" t="s">
        <v>8665</v>
      </c>
      <c r="K27">
        <v>30</v>
      </c>
      <c r="M27" t="s">
        <v>3182</v>
      </c>
    </row>
    <row r="28" spans="1:13" x14ac:dyDescent="0.2">
      <c r="A28">
        <v>27</v>
      </c>
      <c r="B28" t="s">
        <v>46</v>
      </c>
      <c r="C28">
        <v>9000332</v>
      </c>
      <c r="D28" t="s">
        <v>599</v>
      </c>
      <c r="E28" t="s">
        <v>3216</v>
      </c>
      <c r="F28" t="s">
        <v>4992</v>
      </c>
      <c r="G28" t="s">
        <v>600</v>
      </c>
      <c r="H28" t="s">
        <v>125</v>
      </c>
      <c r="I28" t="s">
        <v>4993</v>
      </c>
      <c r="J28" t="s">
        <v>8589</v>
      </c>
      <c r="K28">
        <v>30</v>
      </c>
      <c r="M28" t="s">
        <v>601</v>
      </c>
    </row>
    <row r="29" spans="1:13" x14ac:dyDescent="0.2">
      <c r="A29">
        <v>28</v>
      </c>
      <c r="B29" t="s">
        <v>46</v>
      </c>
      <c r="C29">
        <v>9000936</v>
      </c>
      <c r="D29" t="s">
        <v>2078</v>
      </c>
      <c r="E29" t="s">
        <v>3216</v>
      </c>
      <c r="F29" t="s">
        <v>4992</v>
      </c>
      <c r="G29" t="s">
        <v>2079</v>
      </c>
      <c r="H29" t="s">
        <v>105</v>
      </c>
      <c r="I29" t="s">
        <v>4993</v>
      </c>
      <c r="J29" t="s">
        <v>8665</v>
      </c>
      <c r="K29">
        <v>30</v>
      </c>
      <c r="M29" t="s">
        <v>2080</v>
      </c>
    </row>
    <row r="30" spans="1:13" x14ac:dyDescent="0.2">
      <c r="A30">
        <v>29</v>
      </c>
      <c r="B30" t="s">
        <v>46</v>
      </c>
      <c r="C30">
        <v>9001040</v>
      </c>
      <c r="D30" t="s">
        <v>2806</v>
      </c>
      <c r="E30" t="s">
        <v>3216</v>
      </c>
      <c r="F30" t="s">
        <v>4992</v>
      </c>
      <c r="G30" t="s">
        <v>2807</v>
      </c>
      <c r="H30" t="s">
        <v>105</v>
      </c>
      <c r="I30" t="s">
        <v>4993</v>
      </c>
      <c r="J30" t="s">
        <v>8665</v>
      </c>
      <c r="K30">
        <v>30</v>
      </c>
      <c r="M30" t="s">
        <v>2808</v>
      </c>
    </row>
    <row r="31" spans="1:13" x14ac:dyDescent="0.2">
      <c r="A31">
        <v>30</v>
      </c>
      <c r="B31" t="s">
        <v>46</v>
      </c>
      <c r="C31">
        <v>9001370</v>
      </c>
      <c r="D31" t="s">
        <v>8681</v>
      </c>
      <c r="E31" t="s">
        <v>3216</v>
      </c>
      <c r="F31" t="s">
        <v>4992</v>
      </c>
      <c r="G31" t="s">
        <v>8682</v>
      </c>
      <c r="H31" t="s">
        <v>105</v>
      </c>
      <c r="I31" t="s">
        <v>4993</v>
      </c>
      <c r="K31">
        <v>30</v>
      </c>
      <c r="M31" t="s">
        <v>9097</v>
      </c>
    </row>
    <row r="32" spans="1:13" x14ac:dyDescent="0.2">
      <c r="A32">
        <v>31</v>
      </c>
      <c r="B32" t="s">
        <v>46</v>
      </c>
      <c r="C32">
        <v>9001372</v>
      </c>
      <c r="D32" t="s">
        <v>8688</v>
      </c>
      <c r="E32" t="s">
        <v>3216</v>
      </c>
      <c r="F32" t="s">
        <v>4992</v>
      </c>
      <c r="G32" t="s">
        <v>8689</v>
      </c>
      <c r="H32" t="s">
        <v>105</v>
      </c>
      <c r="I32" t="s">
        <v>4993</v>
      </c>
      <c r="K32">
        <v>30</v>
      </c>
      <c r="M32" t="s">
        <v>9099</v>
      </c>
    </row>
    <row r="33" spans="1:13" x14ac:dyDescent="0.2">
      <c r="A33">
        <v>32</v>
      </c>
      <c r="B33" t="s">
        <v>46</v>
      </c>
      <c r="C33">
        <v>9001374</v>
      </c>
      <c r="D33" t="s">
        <v>8695</v>
      </c>
      <c r="E33" t="s">
        <v>3216</v>
      </c>
      <c r="F33" t="s">
        <v>4992</v>
      </c>
      <c r="G33" t="s">
        <v>8696</v>
      </c>
      <c r="H33" t="s">
        <v>105</v>
      </c>
      <c r="I33" t="s">
        <v>4993</v>
      </c>
      <c r="K33">
        <v>30</v>
      </c>
      <c r="M33" t="s">
        <v>9101</v>
      </c>
    </row>
    <row r="34" spans="1:13" x14ac:dyDescent="0.2">
      <c r="A34">
        <v>33</v>
      </c>
      <c r="B34" t="s">
        <v>71</v>
      </c>
      <c r="C34">
        <v>9000244</v>
      </c>
      <c r="D34" t="s">
        <v>2407</v>
      </c>
      <c r="E34" t="s">
        <v>3216</v>
      </c>
      <c r="F34" t="s">
        <v>4992</v>
      </c>
      <c r="G34" t="s">
        <v>2408</v>
      </c>
      <c r="H34" t="s">
        <v>105</v>
      </c>
      <c r="I34" t="s">
        <v>4993</v>
      </c>
      <c r="J34" t="s">
        <v>8700</v>
      </c>
      <c r="K34">
        <v>30</v>
      </c>
      <c r="M34" t="s">
        <v>2409</v>
      </c>
    </row>
    <row r="35" spans="1:13" x14ac:dyDescent="0.2">
      <c r="A35">
        <v>34</v>
      </c>
      <c r="B35" t="s">
        <v>71</v>
      </c>
      <c r="C35">
        <v>9000254</v>
      </c>
      <c r="D35" t="s">
        <v>430</v>
      </c>
      <c r="E35" t="s">
        <v>3216</v>
      </c>
      <c r="F35" t="s">
        <v>4992</v>
      </c>
      <c r="G35" t="s">
        <v>431</v>
      </c>
      <c r="H35" t="s">
        <v>105</v>
      </c>
      <c r="I35" t="s">
        <v>4993</v>
      </c>
      <c r="J35" t="s">
        <v>8700</v>
      </c>
      <c r="K35">
        <v>30</v>
      </c>
      <c r="M35" t="s">
        <v>432</v>
      </c>
    </row>
    <row r="36" spans="1:13" x14ac:dyDescent="0.2">
      <c r="A36">
        <v>35</v>
      </c>
      <c r="B36" t="s">
        <v>71</v>
      </c>
      <c r="C36">
        <v>9000218</v>
      </c>
      <c r="D36" t="s">
        <v>2413</v>
      </c>
      <c r="E36" t="s">
        <v>3216</v>
      </c>
      <c r="F36" t="s">
        <v>4992</v>
      </c>
      <c r="G36" t="s">
        <v>2414</v>
      </c>
      <c r="H36" t="s">
        <v>105</v>
      </c>
      <c r="I36" t="s">
        <v>4993</v>
      </c>
      <c r="J36" t="s">
        <v>8700</v>
      </c>
      <c r="K36">
        <v>30</v>
      </c>
      <c r="M36" t="s">
        <v>2415</v>
      </c>
    </row>
    <row r="37" spans="1:13" x14ac:dyDescent="0.2">
      <c r="A37">
        <v>36</v>
      </c>
      <c r="B37" t="s">
        <v>71</v>
      </c>
      <c r="C37">
        <v>9000257</v>
      </c>
      <c r="D37" t="s">
        <v>439</v>
      </c>
      <c r="E37" t="s">
        <v>3216</v>
      </c>
      <c r="F37" t="s">
        <v>4992</v>
      </c>
      <c r="G37" t="s">
        <v>440</v>
      </c>
      <c r="H37" t="s">
        <v>105</v>
      </c>
      <c r="I37" t="s">
        <v>4993</v>
      </c>
      <c r="J37" t="s">
        <v>8700</v>
      </c>
      <c r="K37">
        <v>30</v>
      </c>
      <c r="M37" t="s">
        <v>441</v>
      </c>
    </row>
    <row r="38" spans="1:13" x14ac:dyDescent="0.2">
      <c r="A38">
        <v>37</v>
      </c>
      <c r="B38" t="s">
        <v>71</v>
      </c>
      <c r="C38">
        <v>9000251</v>
      </c>
      <c r="D38" t="s">
        <v>420</v>
      </c>
      <c r="E38" t="s">
        <v>3216</v>
      </c>
      <c r="F38" t="s">
        <v>4992</v>
      </c>
      <c r="G38" t="s">
        <v>421</v>
      </c>
      <c r="H38" t="s">
        <v>125</v>
      </c>
      <c r="I38" t="s">
        <v>4993</v>
      </c>
      <c r="J38" t="s">
        <v>8589</v>
      </c>
      <c r="K38">
        <v>30</v>
      </c>
      <c r="M38" t="s">
        <v>422</v>
      </c>
    </row>
    <row r="39" spans="1:13" x14ac:dyDescent="0.2">
      <c r="A39">
        <v>38</v>
      </c>
      <c r="B39" t="s">
        <v>71</v>
      </c>
      <c r="C39">
        <v>9000246</v>
      </c>
      <c r="D39" t="s">
        <v>2416</v>
      </c>
      <c r="E39" t="s">
        <v>3216</v>
      </c>
      <c r="F39" t="s">
        <v>4992</v>
      </c>
      <c r="G39" t="s">
        <v>2417</v>
      </c>
      <c r="H39" t="s">
        <v>125</v>
      </c>
      <c r="I39" t="s">
        <v>4993</v>
      </c>
      <c r="J39" t="s">
        <v>8589</v>
      </c>
      <c r="K39">
        <v>30</v>
      </c>
      <c r="M39" t="s">
        <v>2418</v>
      </c>
    </row>
    <row r="40" spans="1:13" x14ac:dyDescent="0.2">
      <c r="A40">
        <v>39</v>
      </c>
      <c r="B40" t="s">
        <v>71</v>
      </c>
      <c r="C40">
        <v>9000266</v>
      </c>
      <c r="D40" t="s">
        <v>2419</v>
      </c>
      <c r="E40" t="s">
        <v>3216</v>
      </c>
      <c r="F40" t="s">
        <v>4992</v>
      </c>
      <c r="G40" t="s">
        <v>2420</v>
      </c>
      <c r="H40" t="s">
        <v>105</v>
      </c>
      <c r="I40" t="s">
        <v>4993</v>
      </c>
      <c r="J40" t="s">
        <v>8700</v>
      </c>
      <c r="K40">
        <v>30</v>
      </c>
      <c r="M40" t="s">
        <v>2421</v>
      </c>
    </row>
    <row r="41" spans="1:13" x14ac:dyDescent="0.2">
      <c r="A41">
        <v>40</v>
      </c>
      <c r="B41" t="s">
        <v>71</v>
      </c>
      <c r="C41">
        <v>9000896</v>
      </c>
      <c r="D41" t="s">
        <v>2422</v>
      </c>
      <c r="E41" t="s">
        <v>3216</v>
      </c>
      <c r="F41" t="s">
        <v>4992</v>
      </c>
      <c r="G41" t="s">
        <v>2423</v>
      </c>
      <c r="H41" t="s">
        <v>105</v>
      </c>
      <c r="I41" t="s">
        <v>4993</v>
      </c>
      <c r="J41" t="s">
        <v>8700</v>
      </c>
      <c r="K41">
        <v>30</v>
      </c>
      <c r="M41" t="s">
        <v>2424</v>
      </c>
    </row>
    <row r="42" spans="1:13" x14ac:dyDescent="0.2">
      <c r="A42">
        <v>41</v>
      </c>
      <c r="B42" t="s">
        <v>71</v>
      </c>
      <c r="C42">
        <v>9000865</v>
      </c>
      <c r="D42" t="s">
        <v>2770</v>
      </c>
      <c r="E42" t="s">
        <v>3216</v>
      </c>
      <c r="F42" t="s">
        <v>4992</v>
      </c>
      <c r="G42" t="s">
        <v>2771</v>
      </c>
      <c r="H42" t="s">
        <v>105</v>
      </c>
      <c r="I42" t="s">
        <v>4993</v>
      </c>
      <c r="J42" t="s">
        <v>8700</v>
      </c>
      <c r="K42">
        <v>30</v>
      </c>
      <c r="M42" t="s">
        <v>2772</v>
      </c>
    </row>
    <row r="43" spans="1:13" x14ac:dyDescent="0.2">
      <c r="A43">
        <v>42</v>
      </c>
      <c r="B43" t="s">
        <v>71</v>
      </c>
      <c r="C43">
        <v>9001309</v>
      </c>
      <c r="D43" t="s">
        <v>7887</v>
      </c>
      <c r="E43" t="s">
        <v>3216</v>
      </c>
      <c r="F43" t="s">
        <v>4992</v>
      </c>
      <c r="G43" t="s">
        <v>7889</v>
      </c>
      <c r="H43" t="s">
        <v>105</v>
      </c>
      <c r="I43" t="s">
        <v>4993</v>
      </c>
      <c r="J43" t="s">
        <v>8700</v>
      </c>
      <c r="K43">
        <v>30</v>
      </c>
      <c r="M43" t="s">
        <v>8516</v>
      </c>
    </row>
    <row r="44" spans="1:13" x14ac:dyDescent="0.2">
      <c r="A44">
        <v>43</v>
      </c>
      <c r="B44" t="s">
        <v>71</v>
      </c>
      <c r="C44">
        <v>9001320</v>
      </c>
      <c r="D44" t="s">
        <v>7903</v>
      </c>
      <c r="E44" t="s">
        <v>3216</v>
      </c>
      <c r="F44" t="s">
        <v>4992</v>
      </c>
      <c r="G44" t="s">
        <v>7904</v>
      </c>
      <c r="H44" t="s">
        <v>105</v>
      </c>
      <c r="I44" t="s">
        <v>4993</v>
      </c>
      <c r="J44" t="s">
        <v>8700</v>
      </c>
      <c r="K44">
        <v>30</v>
      </c>
      <c r="M44" t="s">
        <v>8519</v>
      </c>
    </row>
    <row r="45" spans="1:13" x14ac:dyDescent="0.2">
      <c r="A45">
        <v>44</v>
      </c>
      <c r="B45" t="s">
        <v>97</v>
      </c>
      <c r="C45">
        <v>9000207</v>
      </c>
      <c r="D45" t="s">
        <v>333</v>
      </c>
      <c r="E45" t="s">
        <v>3216</v>
      </c>
      <c r="F45" t="s">
        <v>4992</v>
      </c>
      <c r="G45" t="s">
        <v>334</v>
      </c>
      <c r="H45" t="s">
        <v>105</v>
      </c>
      <c r="I45" t="s">
        <v>4993</v>
      </c>
      <c r="J45" t="s">
        <v>8600</v>
      </c>
      <c r="K45">
        <v>30</v>
      </c>
      <c r="M45" t="s">
        <v>335</v>
      </c>
    </row>
    <row r="46" spans="1:13" x14ac:dyDescent="0.2">
      <c r="A46">
        <v>45</v>
      </c>
      <c r="B46" t="s">
        <v>97</v>
      </c>
      <c r="C46">
        <v>9000211</v>
      </c>
      <c r="D46" t="s">
        <v>342</v>
      </c>
      <c r="E46" t="s">
        <v>3216</v>
      </c>
      <c r="F46" t="s">
        <v>4992</v>
      </c>
      <c r="G46" t="s">
        <v>343</v>
      </c>
      <c r="H46" t="s">
        <v>125</v>
      </c>
      <c r="I46" t="s">
        <v>4993</v>
      </c>
      <c r="J46" t="s">
        <v>8589</v>
      </c>
      <c r="K46">
        <v>30</v>
      </c>
      <c r="M46" t="s">
        <v>344</v>
      </c>
    </row>
    <row r="47" spans="1:13" x14ac:dyDescent="0.2">
      <c r="A47">
        <v>46</v>
      </c>
      <c r="B47" t="s">
        <v>363</v>
      </c>
      <c r="C47">
        <v>9000263</v>
      </c>
      <c r="D47" t="s">
        <v>2440</v>
      </c>
      <c r="E47" t="s">
        <v>3216</v>
      </c>
      <c r="F47" t="s">
        <v>4992</v>
      </c>
      <c r="G47" t="s">
        <v>2441</v>
      </c>
      <c r="H47" t="s">
        <v>105</v>
      </c>
      <c r="I47" t="s">
        <v>4993</v>
      </c>
      <c r="J47" t="s">
        <v>8600</v>
      </c>
      <c r="K47">
        <v>30</v>
      </c>
      <c r="M47" t="s">
        <v>2442</v>
      </c>
    </row>
    <row r="48" spans="1:13" x14ac:dyDescent="0.2">
      <c r="A48">
        <v>47</v>
      </c>
      <c r="B48" t="s">
        <v>363</v>
      </c>
      <c r="C48">
        <v>9000431</v>
      </c>
      <c r="D48" t="s">
        <v>715</v>
      </c>
      <c r="E48" t="s">
        <v>3216</v>
      </c>
      <c r="F48" t="s">
        <v>4992</v>
      </c>
      <c r="G48" t="s">
        <v>716</v>
      </c>
      <c r="H48" t="s">
        <v>125</v>
      </c>
      <c r="I48" t="s">
        <v>4993</v>
      </c>
      <c r="J48" t="s">
        <v>8589</v>
      </c>
      <c r="K48">
        <v>30</v>
      </c>
      <c r="M48" t="s">
        <v>717</v>
      </c>
    </row>
    <row r="49" spans="1:13" x14ac:dyDescent="0.2">
      <c r="A49">
        <v>48</v>
      </c>
      <c r="B49" t="s">
        <v>363</v>
      </c>
      <c r="C49">
        <v>9000435</v>
      </c>
      <c r="D49" t="s">
        <v>727</v>
      </c>
      <c r="E49" t="s">
        <v>3216</v>
      </c>
      <c r="F49" t="s">
        <v>4992</v>
      </c>
      <c r="G49" t="s">
        <v>728</v>
      </c>
      <c r="H49" t="s">
        <v>105</v>
      </c>
      <c r="I49" t="s">
        <v>4993</v>
      </c>
      <c r="J49" t="s">
        <v>8600</v>
      </c>
      <c r="K49">
        <v>30</v>
      </c>
      <c r="M49" t="s">
        <v>729</v>
      </c>
    </row>
    <row r="50" spans="1:13" x14ac:dyDescent="0.2">
      <c r="A50">
        <v>49</v>
      </c>
      <c r="B50" t="s">
        <v>363</v>
      </c>
      <c r="C50">
        <v>9000829</v>
      </c>
      <c r="D50" t="s">
        <v>1833</v>
      </c>
      <c r="E50" t="s">
        <v>3216</v>
      </c>
      <c r="F50" t="s">
        <v>4992</v>
      </c>
      <c r="G50" t="s">
        <v>1834</v>
      </c>
      <c r="H50" t="s">
        <v>105</v>
      </c>
      <c r="I50" t="s">
        <v>4993</v>
      </c>
      <c r="J50" t="s">
        <v>8600</v>
      </c>
      <c r="K50">
        <v>30</v>
      </c>
      <c r="M50" t="s">
        <v>1835</v>
      </c>
    </row>
    <row r="51" spans="1:13" x14ac:dyDescent="0.2">
      <c r="A51">
        <v>50</v>
      </c>
      <c r="B51" t="s">
        <v>363</v>
      </c>
      <c r="C51">
        <v>9000887</v>
      </c>
      <c r="D51" t="s">
        <v>2454</v>
      </c>
      <c r="E51" t="s">
        <v>3216</v>
      </c>
      <c r="F51" t="s">
        <v>4992</v>
      </c>
      <c r="G51" t="s">
        <v>2455</v>
      </c>
      <c r="H51" t="s">
        <v>105</v>
      </c>
      <c r="I51" t="s">
        <v>4993</v>
      </c>
      <c r="J51" t="s">
        <v>8600</v>
      </c>
      <c r="K51">
        <v>30</v>
      </c>
      <c r="M51" t="s">
        <v>2456</v>
      </c>
    </row>
    <row r="52" spans="1:13" x14ac:dyDescent="0.2">
      <c r="A52">
        <v>51</v>
      </c>
      <c r="B52" t="s">
        <v>363</v>
      </c>
      <c r="C52">
        <v>9000888</v>
      </c>
      <c r="D52" t="s">
        <v>2457</v>
      </c>
      <c r="E52" t="s">
        <v>3216</v>
      </c>
      <c r="F52" t="s">
        <v>4992</v>
      </c>
      <c r="G52" t="s">
        <v>2458</v>
      </c>
      <c r="H52" t="s">
        <v>105</v>
      </c>
      <c r="I52" t="s">
        <v>4993</v>
      </c>
      <c r="J52" t="s">
        <v>8600</v>
      </c>
      <c r="K52">
        <v>30</v>
      </c>
      <c r="M52" t="s">
        <v>2459</v>
      </c>
    </row>
    <row r="53" spans="1:13" x14ac:dyDescent="0.2">
      <c r="A53">
        <v>52</v>
      </c>
      <c r="B53" t="s">
        <v>363</v>
      </c>
      <c r="C53">
        <v>9000891</v>
      </c>
      <c r="D53" t="s">
        <v>1963</v>
      </c>
      <c r="E53" t="s">
        <v>3216</v>
      </c>
      <c r="F53" t="s">
        <v>4992</v>
      </c>
      <c r="G53" t="s">
        <v>1964</v>
      </c>
      <c r="H53" t="s">
        <v>105</v>
      </c>
      <c r="I53" t="s">
        <v>4993</v>
      </c>
      <c r="J53" t="s">
        <v>8600</v>
      </c>
      <c r="K53">
        <v>30</v>
      </c>
      <c r="M53" t="s">
        <v>1965</v>
      </c>
    </row>
    <row r="54" spans="1:13" x14ac:dyDescent="0.2">
      <c r="A54">
        <v>53</v>
      </c>
      <c r="B54" t="s">
        <v>363</v>
      </c>
      <c r="C54">
        <v>9000929</v>
      </c>
      <c r="D54" t="s">
        <v>2057</v>
      </c>
      <c r="E54" t="s">
        <v>3216</v>
      </c>
      <c r="F54" t="s">
        <v>4992</v>
      </c>
      <c r="G54" t="s">
        <v>2058</v>
      </c>
      <c r="H54" t="s">
        <v>105</v>
      </c>
      <c r="I54" t="s">
        <v>4993</v>
      </c>
      <c r="J54" t="s">
        <v>8600</v>
      </c>
      <c r="K54">
        <v>30</v>
      </c>
      <c r="M54" t="s">
        <v>2059</v>
      </c>
    </row>
    <row r="55" spans="1:13" x14ac:dyDescent="0.2">
      <c r="A55">
        <v>54</v>
      </c>
      <c r="B55" t="s">
        <v>363</v>
      </c>
      <c r="C55">
        <v>9000930</v>
      </c>
      <c r="D55" t="s">
        <v>2060</v>
      </c>
      <c r="E55" t="s">
        <v>3216</v>
      </c>
      <c r="F55" t="s">
        <v>4992</v>
      </c>
      <c r="G55" t="s">
        <v>2061</v>
      </c>
      <c r="H55" t="s">
        <v>125</v>
      </c>
      <c r="I55" t="s">
        <v>4993</v>
      </c>
      <c r="J55" t="s">
        <v>8589</v>
      </c>
      <c r="K55">
        <v>30</v>
      </c>
      <c r="M55" t="s">
        <v>2062</v>
      </c>
    </row>
    <row r="56" spans="1:13" x14ac:dyDescent="0.2">
      <c r="A56">
        <v>55</v>
      </c>
      <c r="B56" t="s">
        <v>363</v>
      </c>
      <c r="C56">
        <v>9000933</v>
      </c>
      <c r="D56" t="s">
        <v>2069</v>
      </c>
      <c r="E56" t="s">
        <v>3216</v>
      </c>
      <c r="F56" t="s">
        <v>4992</v>
      </c>
      <c r="G56" t="s">
        <v>2070</v>
      </c>
      <c r="H56" t="s">
        <v>105</v>
      </c>
      <c r="I56" t="s">
        <v>4993</v>
      </c>
      <c r="J56" t="s">
        <v>8600</v>
      </c>
      <c r="K56">
        <v>30</v>
      </c>
      <c r="M56" t="s">
        <v>2071</v>
      </c>
    </row>
    <row r="57" spans="1:13" x14ac:dyDescent="0.2">
      <c r="A57">
        <v>56</v>
      </c>
      <c r="B57" t="s">
        <v>363</v>
      </c>
      <c r="C57">
        <v>9001338</v>
      </c>
      <c r="D57" t="s">
        <v>7927</v>
      </c>
      <c r="E57" t="s">
        <v>3216</v>
      </c>
      <c r="F57" t="s">
        <v>4992</v>
      </c>
      <c r="G57" t="s">
        <v>7928</v>
      </c>
      <c r="H57" t="s">
        <v>105</v>
      </c>
      <c r="I57" t="s">
        <v>4993</v>
      </c>
      <c r="J57" t="s">
        <v>8600</v>
      </c>
      <c r="K57">
        <v>30</v>
      </c>
      <c r="M57" t="s">
        <v>8571</v>
      </c>
    </row>
    <row r="58" spans="1:13" x14ac:dyDescent="0.2">
      <c r="A58">
        <v>57</v>
      </c>
      <c r="B58" t="s">
        <v>82</v>
      </c>
      <c r="C58">
        <v>9000608</v>
      </c>
      <c r="D58" t="s">
        <v>1194</v>
      </c>
      <c r="E58" t="s">
        <v>3216</v>
      </c>
      <c r="F58" t="s">
        <v>4992</v>
      </c>
      <c r="G58" t="s">
        <v>1195</v>
      </c>
      <c r="H58" t="s">
        <v>105</v>
      </c>
      <c r="I58" t="s">
        <v>4993</v>
      </c>
      <c r="J58" t="s">
        <v>8600</v>
      </c>
      <c r="K58">
        <v>30</v>
      </c>
      <c r="M58" t="s">
        <v>1196</v>
      </c>
    </row>
    <row r="59" spans="1:13" x14ac:dyDescent="0.2">
      <c r="A59">
        <v>58</v>
      </c>
      <c r="B59" t="s">
        <v>82</v>
      </c>
      <c r="C59">
        <v>9000876</v>
      </c>
      <c r="D59" t="s">
        <v>2490</v>
      </c>
      <c r="E59" t="s">
        <v>3216</v>
      </c>
      <c r="F59" t="s">
        <v>4992</v>
      </c>
      <c r="G59" t="s">
        <v>2491</v>
      </c>
      <c r="H59" t="s">
        <v>105</v>
      </c>
      <c r="I59" t="s">
        <v>4993</v>
      </c>
      <c r="J59" t="s">
        <v>8600</v>
      </c>
      <c r="K59">
        <v>30</v>
      </c>
      <c r="M59" t="s">
        <v>2492</v>
      </c>
    </row>
    <row r="60" spans="1:13" x14ac:dyDescent="0.2">
      <c r="A60">
        <v>59</v>
      </c>
      <c r="B60" t="s">
        <v>82</v>
      </c>
      <c r="C60">
        <v>9000879</v>
      </c>
      <c r="D60" t="s">
        <v>2499</v>
      </c>
      <c r="E60" t="s">
        <v>3216</v>
      </c>
      <c r="F60" t="s">
        <v>4992</v>
      </c>
      <c r="G60" t="s">
        <v>5794</v>
      </c>
      <c r="H60" t="s">
        <v>105</v>
      </c>
      <c r="I60" t="s">
        <v>4993</v>
      </c>
      <c r="J60" t="s">
        <v>8600</v>
      </c>
      <c r="K60">
        <v>30</v>
      </c>
      <c r="M60" t="s">
        <v>2501</v>
      </c>
    </row>
    <row r="61" spans="1:13" x14ac:dyDescent="0.2">
      <c r="A61">
        <v>60</v>
      </c>
      <c r="B61" t="s">
        <v>82</v>
      </c>
      <c r="C61">
        <v>9000880</v>
      </c>
      <c r="D61" t="s">
        <v>2502</v>
      </c>
      <c r="E61" t="s">
        <v>3216</v>
      </c>
      <c r="F61" t="s">
        <v>4992</v>
      </c>
      <c r="G61" t="s">
        <v>2503</v>
      </c>
      <c r="H61" t="s">
        <v>105</v>
      </c>
      <c r="I61" t="s">
        <v>4993</v>
      </c>
      <c r="J61" t="s">
        <v>8600</v>
      </c>
      <c r="K61">
        <v>30</v>
      </c>
      <c r="M61" t="s">
        <v>2504</v>
      </c>
    </row>
    <row r="62" spans="1:13" x14ac:dyDescent="0.2">
      <c r="A62">
        <v>61</v>
      </c>
      <c r="B62" t="s">
        <v>82</v>
      </c>
      <c r="C62">
        <v>9000297</v>
      </c>
      <c r="D62" t="s">
        <v>517</v>
      </c>
      <c r="E62" t="s">
        <v>3216</v>
      </c>
      <c r="F62" t="s">
        <v>4992</v>
      </c>
      <c r="G62" t="s">
        <v>518</v>
      </c>
      <c r="H62" t="s">
        <v>125</v>
      </c>
      <c r="I62" t="s">
        <v>4993</v>
      </c>
      <c r="J62" t="s">
        <v>8589</v>
      </c>
      <c r="K62">
        <v>30</v>
      </c>
      <c r="M62" t="s">
        <v>9092</v>
      </c>
    </row>
    <row r="63" spans="1:13" x14ac:dyDescent="0.2">
      <c r="A63">
        <v>62</v>
      </c>
      <c r="B63" t="s">
        <v>82</v>
      </c>
      <c r="C63">
        <v>9000298</v>
      </c>
      <c r="D63" t="s">
        <v>2540</v>
      </c>
      <c r="E63" t="s">
        <v>3216</v>
      </c>
      <c r="F63" t="s">
        <v>4992</v>
      </c>
      <c r="G63" t="s">
        <v>2541</v>
      </c>
      <c r="H63" t="s">
        <v>105</v>
      </c>
      <c r="I63" t="s">
        <v>4993</v>
      </c>
      <c r="J63" t="s">
        <v>8756</v>
      </c>
      <c r="K63">
        <v>30</v>
      </c>
      <c r="M63" t="s">
        <v>2542</v>
      </c>
    </row>
    <row r="64" spans="1:13" x14ac:dyDescent="0.2">
      <c r="A64">
        <v>63</v>
      </c>
      <c r="B64" t="s">
        <v>82</v>
      </c>
      <c r="C64">
        <v>9000299</v>
      </c>
      <c r="D64" t="s">
        <v>520</v>
      </c>
      <c r="E64" t="s">
        <v>3216</v>
      </c>
      <c r="F64" t="s">
        <v>4992</v>
      </c>
      <c r="G64" t="s">
        <v>521</v>
      </c>
      <c r="H64" t="s">
        <v>105</v>
      </c>
      <c r="I64" t="s">
        <v>4993</v>
      </c>
      <c r="J64" t="s">
        <v>8756</v>
      </c>
      <c r="K64">
        <v>30</v>
      </c>
      <c r="M64" t="s">
        <v>522</v>
      </c>
    </row>
    <row r="65" spans="1:13" x14ac:dyDescent="0.2">
      <c r="A65">
        <v>64</v>
      </c>
      <c r="B65" t="s">
        <v>82</v>
      </c>
      <c r="C65">
        <v>9000306</v>
      </c>
      <c r="D65" t="s">
        <v>535</v>
      </c>
      <c r="E65" t="s">
        <v>3216</v>
      </c>
      <c r="F65" t="s">
        <v>4992</v>
      </c>
      <c r="G65" t="s">
        <v>536</v>
      </c>
      <c r="H65" t="s">
        <v>105</v>
      </c>
      <c r="I65" t="s">
        <v>4993</v>
      </c>
      <c r="J65" t="s">
        <v>8756</v>
      </c>
      <c r="K65">
        <v>30</v>
      </c>
      <c r="M65" t="s">
        <v>537</v>
      </c>
    </row>
    <row r="66" spans="1:13" x14ac:dyDescent="0.2">
      <c r="A66">
        <v>65</v>
      </c>
      <c r="B66" t="s">
        <v>82</v>
      </c>
      <c r="C66">
        <v>9000301</v>
      </c>
      <c r="D66" t="s">
        <v>523</v>
      </c>
      <c r="E66" t="s">
        <v>3216</v>
      </c>
      <c r="F66" t="s">
        <v>4992</v>
      </c>
      <c r="G66" t="s">
        <v>524</v>
      </c>
      <c r="H66" t="s">
        <v>105</v>
      </c>
      <c r="I66" t="s">
        <v>4993</v>
      </c>
      <c r="J66" t="s">
        <v>8756</v>
      </c>
      <c r="K66">
        <v>30</v>
      </c>
      <c r="M66" t="s">
        <v>525</v>
      </c>
    </row>
    <row r="67" spans="1:13" x14ac:dyDescent="0.2">
      <c r="A67">
        <v>66</v>
      </c>
      <c r="B67" t="s">
        <v>82</v>
      </c>
      <c r="C67">
        <v>9001219</v>
      </c>
      <c r="D67" t="s">
        <v>5850</v>
      </c>
      <c r="E67" t="s">
        <v>3216</v>
      </c>
      <c r="F67" t="s">
        <v>4992</v>
      </c>
      <c r="G67" t="s">
        <v>5851</v>
      </c>
      <c r="H67" t="s">
        <v>105</v>
      </c>
      <c r="I67" t="s">
        <v>4993</v>
      </c>
      <c r="J67" t="s">
        <v>8600</v>
      </c>
      <c r="K67">
        <v>30</v>
      </c>
      <c r="M67" t="s">
        <v>7618</v>
      </c>
    </row>
    <row r="68" spans="1:13" x14ac:dyDescent="0.2">
      <c r="A68">
        <v>67</v>
      </c>
      <c r="B68" t="s">
        <v>82</v>
      </c>
      <c r="C68">
        <v>9001304</v>
      </c>
      <c r="D68" t="s">
        <v>7940</v>
      </c>
      <c r="E68" t="s">
        <v>3216</v>
      </c>
      <c r="F68" t="s">
        <v>4992</v>
      </c>
      <c r="G68" t="s">
        <v>7942</v>
      </c>
      <c r="H68" t="s">
        <v>105</v>
      </c>
      <c r="I68" t="s">
        <v>4993</v>
      </c>
      <c r="J68" t="s">
        <v>8600</v>
      </c>
      <c r="K68">
        <v>30</v>
      </c>
      <c r="M68" t="s">
        <v>8541</v>
      </c>
    </row>
    <row r="69" spans="1:13" x14ac:dyDescent="0.2">
      <c r="A69">
        <v>68</v>
      </c>
      <c r="B69" t="s">
        <v>82</v>
      </c>
      <c r="C69">
        <v>9001307</v>
      </c>
      <c r="D69" t="s">
        <v>7944</v>
      </c>
      <c r="E69" t="s">
        <v>3216</v>
      </c>
      <c r="F69" t="s">
        <v>4992</v>
      </c>
      <c r="G69" t="s">
        <v>7945</v>
      </c>
      <c r="H69" t="s">
        <v>105</v>
      </c>
      <c r="I69" t="s">
        <v>4993</v>
      </c>
      <c r="J69" t="s">
        <v>8600</v>
      </c>
      <c r="K69">
        <v>30</v>
      </c>
      <c r="M69" t="s">
        <v>8542</v>
      </c>
    </row>
    <row r="70" spans="1:13" x14ac:dyDescent="0.2">
      <c r="A70">
        <v>69</v>
      </c>
      <c r="B70" t="s">
        <v>82</v>
      </c>
      <c r="C70">
        <v>9001312</v>
      </c>
      <c r="D70" t="s">
        <v>7952</v>
      </c>
      <c r="E70" t="s">
        <v>3216</v>
      </c>
      <c r="F70" t="s">
        <v>4992</v>
      </c>
      <c r="G70" t="s">
        <v>7953</v>
      </c>
      <c r="H70" t="s">
        <v>105</v>
      </c>
      <c r="I70" t="s">
        <v>4993</v>
      </c>
      <c r="J70" t="s">
        <v>8600</v>
      </c>
      <c r="K70">
        <v>30</v>
      </c>
      <c r="M70" t="s">
        <v>8544</v>
      </c>
    </row>
    <row r="71" spans="1:13" x14ac:dyDescent="0.2">
      <c r="A71">
        <v>70</v>
      </c>
      <c r="B71" t="s">
        <v>82</v>
      </c>
      <c r="C71">
        <v>9001326</v>
      </c>
      <c r="D71" t="s">
        <v>7963</v>
      </c>
      <c r="E71" t="s">
        <v>3216</v>
      </c>
      <c r="F71" t="s">
        <v>4992</v>
      </c>
      <c r="G71" t="s">
        <v>7964</v>
      </c>
      <c r="H71" t="s">
        <v>105</v>
      </c>
      <c r="I71" t="s">
        <v>4993</v>
      </c>
      <c r="J71" t="s">
        <v>8600</v>
      </c>
      <c r="K71">
        <v>30</v>
      </c>
      <c r="M71" t="s">
        <v>8547</v>
      </c>
    </row>
    <row r="72" spans="1:13" x14ac:dyDescent="0.2">
      <c r="A72">
        <v>71</v>
      </c>
      <c r="B72" t="s">
        <v>75</v>
      </c>
      <c r="C72">
        <v>9000267</v>
      </c>
      <c r="D72" t="s">
        <v>457</v>
      </c>
      <c r="E72" t="s">
        <v>3216</v>
      </c>
      <c r="F72" t="s">
        <v>4992</v>
      </c>
      <c r="G72" t="s">
        <v>458</v>
      </c>
      <c r="H72" t="s">
        <v>105</v>
      </c>
      <c r="I72" t="s">
        <v>4993</v>
      </c>
      <c r="J72" t="s">
        <v>8600</v>
      </c>
      <c r="K72">
        <v>30</v>
      </c>
      <c r="M72" t="s">
        <v>459</v>
      </c>
    </row>
    <row r="73" spans="1:13" x14ac:dyDescent="0.2">
      <c r="A73">
        <v>72</v>
      </c>
      <c r="B73" t="s">
        <v>75</v>
      </c>
      <c r="C73">
        <v>9000583</v>
      </c>
      <c r="D73" t="s">
        <v>1119</v>
      </c>
      <c r="E73" t="s">
        <v>3216</v>
      </c>
      <c r="F73" t="s">
        <v>4992</v>
      </c>
      <c r="G73" t="s">
        <v>1120</v>
      </c>
      <c r="H73" t="s">
        <v>105</v>
      </c>
      <c r="I73" t="s">
        <v>4993</v>
      </c>
      <c r="J73" t="s">
        <v>8600</v>
      </c>
      <c r="K73">
        <v>30</v>
      </c>
      <c r="M73" t="s">
        <v>1121</v>
      </c>
    </row>
    <row r="74" spans="1:13" x14ac:dyDescent="0.2">
      <c r="A74">
        <v>73</v>
      </c>
      <c r="B74" t="s">
        <v>75</v>
      </c>
      <c r="C74">
        <v>9000581</v>
      </c>
      <c r="D74" t="s">
        <v>1113</v>
      </c>
      <c r="E74" t="s">
        <v>3216</v>
      </c>
      <c r="F74" t="s">
        <v>4992</v>
      </c>
      <c r="G74" t="s">
        <v>1114</v>
      </c>
      <c r="H74" t="s">
        <v>105</v>
      </c>
      <c r="I74" t="s">
        <v>4993</v>
      </c>
      <c r="J74" t="s">
        <v>8600</v>
      </c>
      <c r="K74">
        <v>30</v>
      </c>
      <c r="M74" t="s">
        <v>1115</v>
      </c>
    </row>
    <row r="75" spans="1:13" x14ac:dyDescent="0.2">
      <c r="A75">
        <v>74</v>
      </c>
      <c r="B75" t="s">
        <v>75</v>
      </c>
      <c r="C75">
        <v>9000881</v>
      </c>
      <c r="D75" t="s">
        <v>2523</v>
      </c>
      <c r="E75" t="s">
        <v>3216</v>
      </c>
      <c r="F75" t="s">
        <v>4992</v>
      </c>
      <c r="G75" t="s">
        <v>2524</v>
      </c>
      <c r="H75" t="s">
        <v>105</v>
      </c>
      <c r="I75" t="s">
        <v>4993</v>
      </c>
      <c r="J75" t="s">
        <v>8600</v>
      </c>
      <c r="K75">
        <v>30</v>
      </c>
      <c r="M75" t="s">
        <v>2525</v>
      </c>
    </row>
    <row r="76" spans="1:13" x14ac:dyDescent="0.2">
      <c r="A76">
        <v>75</v>
      </c>
      <c r="B76" t="s">
        <v>75</v>
      </c>
      <c r="C76">
        <v>9001329</v>
      </c>
      <c r="D76" t="s">
        <v>8008</v>
      </c>
      <c r="E76" t="s">
        <v>3216</v>
      </c>
      <c r="F76" t="s">
        <v>4992</v>
      </c>
      <c r="G76" t="s">
        <v>8009</v>
      </c>
      <c r="H76" t="s">
        <v>105</v>
      </c>
      <c r="I76" t="s">
        <v>4993</v>
      </c>
      <c r="J76" t="s">
        <v>8600</v>
      </c>
      <c r="K76">
        <v>30</v>
      </c>
      <c r="M76" t="s">
        <v>8566</v>
      </c>
    </row>
    <row r="77" spans="1:13" x14ac:dyDescent="0.2">
      <c r="A77">
        <v>76</v>
      </c>
      <c r="B77" t="s">
        <v>75</v>
      </c>
      <c r="C77">
        <v>9001415</v>
      </c>
      <c r="D77" t="s">
        <v>8780</v>
      </c>
      <c r="E77" t="s">
        <v>3216</v>
      </c>
      <c r="F77" t="s">
        <v>4992</v>
      </c>
      <c r="G77" t="s">
        <v>8781</v>
      </c>
      <c r="H77" t="s">
        <v>105</v>
      </c>
      <c r="I77" t="s">
        <v>6057</v>
      </c>
      <c r="K77">
        <v>30</v>
      </c>
      <c r="M77" t="s">
        <v>9104</v>
      </c>
    </row>
    <row r="78" spans="1:13" x14ac:dyDescent="0.2">
      <c r="A78">
        <v>77</v>
      </c>
      <c r="B78" t="s">
        <v>75</v>
      </c>
      <c r="C78">
        <v>9001416</v>
      </c>
      <c r="D78" t="s">
        <v>8783</v>
      </c>
      <c r="E78" t="s">
        <v>3216</v>
      </c>
      <c r="F78" t="s">
        <v>4992</v>
      </c>
      <c r="G78" t="s">
        <v>8784</v>
      </c>
      <c r="H78" t="s">
        <v>105</v>
      </c>
      <c r="I78" t="s">
        <v>6057</v>
      </c>
      <c r="K78">
        <v>30</v>
      </c>
      <c r="M78" t="s">
        <v>9105</v>
      </c>
    </row>
    <row r="79" spans="1:13" x14ac:dyDescent="0.2">
      <c r="A79">
        <v>78</v>
      </c>
      <c r="B79" t="s">
        <v>75</v>
      </c>
      <c r="C79">
        <v>9001417</v>
      </c>
      <c r="D79" t="s">
        <v>8786</v>
      </c>
      <c r="E79" t="s">
        <v>3216</v>
      </c>
      <c r="F79" t="s">
        <v>4992</v>
      </c>
      <c r="G79" t="s">
        <v>8787</v>
      </c>
      <c r="H79" t="s">
        <v>105</v>
      </c>
      <c r="I79" t="s">
        <v>6057</v>
      </c>
      <c r="K79">
        <v>30</v>
      </c>
      <c r="M79" t="s">
        <v>9106</v>
      </c>
    </row>
    <row r="80" spans="1:13" x14ac:dyDescent="0.2">
      <c r="A80">
        <v>79</v>
      </c>
      <c r="B80" t="s">
        <v>75</v>
      </c>
      <c r="C80">
        <v>9001418</v>
      </c>
      <c r="D80" t="s">
        <v>8790</v>
      </c>
      <c r="E80" t="s">
        <v>3216</v>
      </c>
      <c r="F80" t="s">
        <v>4992</v>
      </c>
      <c r="G80" t="s">
        <v>8791</v>
      </c>
      <c r="H80" t="s">
        <v>105</v>
      </c>
      <c r="I80" t="s">
        <v>6057</v>
      </c>
      <c r="K80">
        <v>30</v>
      </c>
      <c r="M80" t="s">
        <v>9107</v>
      </c>
    </row>
    <row r="81" spans="1:13" x14ac:dyDescent="0.2">
      <c r="A81">
        <v>80</v>
      </c>
      <c r="B81" t="s">
        <v>61</v>
      </c>
      <c r="C81">
        <v>9000173</v>
      </c>
      <c r="D81" t="s">
        <v>243</v>
      </c>
      <c r="E81" t="s">
        <v>3216</v>
      </c>
      <c r="F81" t="s">
        <v>4992</v>
      </c>
      <c r="G81" t="s">
        <v>244</v>
      </c>
      <c r="H81" t="s">
        <v>125</v>
      </c>
      <c r="I81" t="s">
        <v>4993</v>
      </c>
      <c r="J81" t="s">
        <v>8589</v>
      </c>
      <c r="K81">
        <v>30</v>
      </c>
      <c r="M81" t="s">
        <v>7797</v>
      </c>
    </row>
    <row r="82" spans="1:13" x14ac:dyDescent="0.2">
      <c r="A82">
        <v>81</v>
      </c>
      <c r="B82" t="s">
        <v>61</v>
      </c>
      <c r="C82">
        <v>9000491</v>
      </c>
      <c r="D82" t="s">
        <v>2727</v>
      </c>
      <c r="E82" t="s">
        <v>3216</v>
      </c>
      <c r="F82" t="s">
        <v>4992</v>
      </c>
      <c r="G82" t="s">
        <v>2728</v>
      </c>
      <c r="H82" t="s">
        <v>105</v>
      </c>
      <c r="I82" t="s">
        <v>4993</v>
      </c>
      <c r="J82" t="s">
        <v>8817</v>
      </c>
      <c r="K82">
        <v>30</v>
      </c>
      <c r="M82" t="s">
        <v>2729</v>
      </c>
    </row>
    <row r="83" spans="1:13" x14ac:dyDescent="0.2">
      <c r="A83">
        <v>82</v>
      </c>
      <c r="B83" t="s">
        <v>61</v>
      </c>
      <c r="C83">
        <v>9001381</v>
      </c>
      <c r="D83" t="s">
        <v>8835</v>
      </c>
      <c r="E83" t="s">
        <v>3216</v>
      </c>
      <c r="F83" t="s">
        <v>4992</v>
      </c>
      <c r="G83" t="s">
        <v>8836</v>
      </c>
      <c r="H83" t="s">
        <v>105</v>
      </c>
      <c r="I83" t="s">
        <v>4993</v>
      </c>
      <c r="K83">
        <v>30</v>
      </c>
      <c r="M83" t="s">
        <v>9115</v>
      </c>
    </row>
    <row r="84" spans="1:13" x14ac:dyDescent="0.2">
      <c r="A84">
        <v>83</v>
      </c>
      <c r="B84" t="s">
        <v>109</v>
      </c>
      <c r="C84">
        <v>9000439</v>
      </c>
      <c r="D84" t="s">
        <v>733</v>
      </c>
      <c r="E84" t="s">
        <v>3216</v>
      </c>
      <c r="F84" t="s">
        <v>4992</v>
      </c>
      <c r="G84" t="s">
        <v>734</v>
      </c>
      <c r="H84" t="s">
        <v>125</v>
      </c>
      <c r="I84" t="s">
        <v>6057</v>
      </c>
      <c r="J84" t="s">
        <v>8589</v>
      </c>
      <c r="K84">
        <v>30</v>
      </c>
      <c r="M84" t="s">
        <v>8440</v>
      </c>
    </row>
    <row r="85" spans="1:13" x14ac:dyDescent="0.2">
      <c r="A85">
        <v>84</v>
      </c>
      <c r="B85" t="s">
        <v>109</v>
      </c>
      <c r="C85">
        <v>9000699</v>
      </c>
      <c r="D85" t="s">
        <v>1458</v>
      </c>
      <c r="E85" t="s">
        <v>3216</v>
      </c>
      <c r="F85" t="s">
        <v>4992</v>
      </c>
      <c r="G85" t="s">
        <v>1459</v>
      </c>
      <c r="H85" t="s">
        <v>105</v>
      </c>
      <c r="I85" t="s">
        <v>6057</v>
      </c>
      <c r="J85" t="s">
        <v>8600</v>
      </c>
      <c r="K85">
        <v>30</v>
      </c>
      <c r="M85" t="s">
        <v>1460</v>
      </c>
    </row>
    <row r="86" spans="1:13" x14ac:dyDescent="0.2">
      <c r="A86">
        <v>85</v>
      </c>
      <c r="B86" t="s">
        <v>122</v>
      </c>
      <c r="C86">
        <v>9000420</v>
      </c>
      <c r="D86" t="s">
        <v>2567</v>
      </c>
      <c r="E86" t="s">
        <v>3216</v>
      </c>
      <c r="F86" t="s">
        <v>4992</v>
      </c>
      <c r="G86" t="s">
        <v>2568</v>
      </c>
      <c r="H86" t="s">
        <v>105</v>
      </c>
      <c r="I86" t="s">
        <v>6057</v>
      </c>
      <c r="J86" t="s">
        <v>8600</v>
      </c>
      <c r="K86">
        <v>30</v>
      </c>
      <c r="M86" t="s">
        <v>2569</v>
      </c>
    </row>
    <row r="87" spans="1:13" x14ac:dyDescent="0.2">
      <c r="A87">
        <v>86</v>
      </c>
      <c r="B87" t="s">
        <v>122</v>
      </c>
      <c r="C87">
        <v>9000897</v>
      </c>
      <c r="D87" t="s">
        <v>2581</v>
      </c>
      <c r="E87" t="s">
        <v>3216</v>
      </c>
      <c r="F87" t="s">
        <v>4992</v>
      </c>
      <c r="G87" t="s">
        <v>2582</v>
      </c>
      <c r="H87" t="s">
        <v>105</v>
      </c>
      <c r="I87" t="s">
        <v>6057</v>
      </c>
      <c r="J87" t="s">
        <v>8600</v>
      </c>
      <c r="K87">
        <v>30</v>
      </c>
      <c r="M87" t="s">
        <v>2583</v>
      </c>
    </row>
    <row r="88" spans="1:13" x14ac:dyDescent="0.2">
      <c r="A88">
        <v>87</v>
      </c>
      <c r="B88" t="s">
        <v>122</v>
      </c>
      <c r="C88">
        <v>9000426</v>
      </c>
      <c r="D88" t="s">
        <v>2610</v>
      </c>
      <c r="E88" t="s">
        <v>3216</v>
      </c>
      <c r="F88" t="s">
        <v>4992</v>
      </c>
      <c r="G88" t="s">
        <v>2611</v>
      </c>
      <c r="H88" t="s">
        <v>105</v>
      </c>
      <c r="I88" t="s">
        <v>6057</v>
      </c>
      <c r="J88" t="s">
        <v>8600</v>
      </c>
      <c r="K88">
        <v>30</v>
      </c>
      <c r="M88" t="s">
        <v>8447</v>
      </c>
    </row>
    <row r="89" spans="1:13" x14ac:dyDescent="0.2">
      <c r="A89">
        <v>88</v>
      </c>
      <c r="B89" t="s">
        <v>278</v>
      </c>
      <c r="C89">
        <v>9000475</v>
      </c>
      <c r="D89" t="s">
        <v>822</v>
      </c>
      <c r="E89" t="s">
        <v>3216</v>
      </c>
      <c r="F89" t="s">
        <v>4992</v>
      </c>
      <c r="G89" t="s">
        <v>823</v>
      </c>
      <c r="H89" t="s">
        <v>105</v>
      </c>
      <c r="I89" t="s">
        <v>6057</v>
      </c>
      <c r="J89" t="s">
        <v>8600</v>
      </c>
      <c r="K89">
        <v>30</v>
      </c>
      <c r="M89" t="s">
        <v>824</v>
      </c>
    </row>
    <row r="90" spans="1:13" x14ac:dyDescent="0.2">
      <c r="A90">
        <v>89</v>
      </c>
      <c r="B90" t="s">
        <v>278</v>
      </c>
      <c r="C90">
        <v>9000734</v>
      </c>
      <c r="D90" t="s">
        <v>1561</v>
      </c>
      <c r="E90" t="s">
        <v>3216</v>
      </c>
      <c r="F90" t="s">
        <v>5456</v>
      </c>
      <c r="G90" t="s">
        <v>1562</v>
      </c>
      <c r="H90" t="s">
        <v>105</v>
      </c>
      <c r="I90" t="s">
        <v>6057</v>
      </c>
      <c r="J90" t="s">
        <v>8600</v>
      </c>
      <c r="K90">
        <v>30</v>
      </c>
      <c r="M90" t="s">
        <v>1563</v>
      </c>
    </row>
    <row r="91" spans="1:13" x14ac:dyDescent="0.2">
      <c r="A91">
        <v>90</v>
      </c>
      <c r="B91" t="s">
        <v>278</v>
      </c>
      <c r="C91">
        <v>9000596</v>
      </c>
      <c r="D91" t="s">
        <v>1158</v>
      </c>
      <c r="E91" t="s">
        <v>3216</v>
      </c>
      <c r="F91" t="s">
        <v>4992</v>
      </c>
      <c r="G91" t="s">
        <v>1159</v>
      </c>
      <c r="H91" t="s">
        <v>105</v>
      </c>
      <c r="I91" t="s">
        <v>6057</v>
      </c>
      <c r="J91" t="s">
        <v>8600</v>
      </c>
      <c r="K91">
        <v>30</v>
      </c>
      <c r="M91" t="s">
        <v>1160</v>
      </c>
    </row>
    <row r="92" spans="1:13" x14ac:dyDescent="0.2">
      <c r="A92">
        <v>91</v>
      </c>
      <c r="B92" t="s">
        <v>278</v>
      </c>
      <c r="C92">
        <v>9000742</v>
      </c>
      <c r="D92" t="s">
        <v>1585</v>
      </c>
      <c r="E92" t="s">
        <v>3216</v>
      </c>
      <c r="F92" t="s">
        <v>4992</v>
      </c>
      <c r="G92" t="s">
        <v>1586</v>
      </c>
      <c r="H92" t="s">
        <v>105</v>
      </c>
      <c r="I92" t="s">
        <v>6057</v>
      </c>
      <c r="J92" t="s">
        <v>8600</v>
      </c>
      <c r="K92">
        <v>30</v>
      </c>
      <c r="M92" t="s">
        <v>1587</v>
      </c>
    </row>
    <row r="93" spans="1:13" x14ac:dyDescent="0.2">
      <c r="A93">
        <v>92</v>
      </c>
      <c r="B93" t="s">
        <v>278</v>
      </c>
      <c r="C93">
        <v>9000729</v>
      </c>
      <c r="D93" t="s">
        <v>1546</v>
      </c>
      <c r="E93" t="s">
        <v>3216</v>
      </c>
      <c r="F93" t="s">
        <v>4992</v>
      </c>
      <c r="G93" t="s">
        <v>1547</v>
      </c>
      <c r="H93" t="s">
        <v>105</v>
      </c>
      <c r="I93" t="s">
        <v>6057</v>
      </c>
      <c r="J93" t="s">
        <v>8600</v>
      </c>
      <c r="K93">
        <v>30</v>
      </c>
      <c r="M93" t="s">
        <v>1548</v>
      </c>
    </row>
    <row r="94" spans="1:13" x14ac:dyDescent="0.2">
      <c r="A94">
        <v>93</v>
      </c>
      <c r="B94" t="s">
        <v>278</v>
      </c>
      <c r="C94">
        <v>9000756</v>
      </c>
      <c r="D94" t="s">
        <v>1626</v>
      </c>
      <c r="E94" t="s">
        <v>3216</v>
      </c>
      <c r="F94" t="s">
        <v>4992</v>
      </c>
      <c r="G94" t="s">
        <v>1627</v>
      </c>
      <c r="H94" t="s">
        <v>160</v>
      </c>
      <c r="I94" t="s">
        <v>6057</v>
      </c>
      <c r="J94" t="s">
        <v>5528</v>
      </c>
      <c r="K94">
        <v>30</v>
      </c>
      <c r="M94" t="s">
        <v>1628</v>
      </c>
    </row>
    <row r="95" spans="1:13" x14ac:dyDescent="0.2">
      <c r="A95">
        <v>94</v>
      </c>
      <c r="B95" t="s">
        <v>278</v>
      </c>
      <c r="C95">
        <v>9000796</v>
      </c>
      <c r="D95" t="s">
        <v>1745</v>
      </c>
      <c r="E95" t="s">
        <v>3216</v>
      </c>
      <c r="F95" t="s">
        <v>4992</v>
      </c>
      <c r="G95" t="s">
        <v>1746</v>
      </c>
      <c r="H95" t="s">
        <v>160</v>
      </c>
      <c r="I95" t="s">
        <v>6057</v>
      </c>
      <c r="J95" t="s">
        <v>5528</v>
      </c>
      <c r="K95">
        <v>30</v>
      </c>
      <c r="M95" t="s">
        <v>1747</v>
      </c>
    </row>
    <row r="96" spans="1:13" x14ac:dyDescent="0.2">
      <c r="A96">
        <v>95</v>
      </c>
      <c r="B96" t="s">
        <v>278</v>
      </c>
      <c r="C96">
        <v>9000807</v>
      </c>
      <c r="D96" t="s">
        <v>1777</v>
      </c>
      <c r="E96" t="s">
        <v>3216</v>
      </c>
      <c r="F96" t="s">
        <v>4992</v>
      </c>
      <c r="G96" t="s">
        <v>1778</v>
      </c>
      <c r="H96" t="s">
        <v>160</v>
      </c>
      <c r="I96" t="s">
        <v>6057</v>
      </c>
      <c r="J96" t="s">
        <v>5528</v>
      </c>
      <c r="K96">
        <v>30</v>
      </c>
      <c r="M96" t="s">
        <v>1779</v>
      </c>
    </row>
    <row r="97" spans="1:13" x14ac:dyDescent="0.2">
      <c r="A97">
        <v>96</v>
      </c>
      <c r="B97" t="s">
        <v>278</v>
      </c>
      <c r="C97">
        <v>9000953</v>
      </c>
      <c r="D97" t="s">
        <v>2087</v>
      </c>
      <c r="E97" t="s">
        <v>3216</v>
      </c>
      <c r="F97" t="s">
        <v>4992</v>
      </c>
      <c r="G97" t="s">
        <v>2088</v>
      </c>
      <c r="H97" t="s">
        <v>160</v>
      </c>
      <c r="I97" t="s">
        <v>6057</v>
      </c>
      <c r="J97" t="s">
        <v>5528</v>
      </c>
      <c r="K97">
        <v>30</v>
      </c>
      <c r="M97" t="s">
        <v>2089</v>
      </c>
    </row>
    <row r="98" spans="1:13" x14ac:dyDescent="0.2">
      <c r="A98">
        <v>97</v>
      </c>
      <c r="B98" t="s">
        <v>278</v>
      </c>
      <c r="C98">
        <v>9001038</v>
      </c>
      <c r="D98" t="s">
        <v>2794</v>
      </c>
      <c r="E98" t="s">
        <v>3216</v>
      </c>
      <c r="F98" t="s">
        <v>4992</v>
      </c>
      <c r="G98" t="s">
        <v>2795</v>
      </c>
      <c r="H98" t="s">
        <v>105</v>
      </c>
      <c r="I98" t="s">
        <v>6057</v>
      </c>
      <c r="J98" t="s">
        <v>8600</v>
      </c>
      <c r="K98">
        <v>30</v>
      </c>
      <c r="M98" t="s">
        <v>2796</v>
      </c>
    </row>
    <row r="99" spans="1:13" x14ac:dyDescent="0.2">
      <c r="A99">
        <v>98</v>
      </c>
      <c r="B99" t="s">
        <v>278</v>
      </c>
      <c r="C99">
        <v>9001335</v>
      </c>
      <c r="D99" t="s">
        <v>8100</v>
      </c>
      <c r="E99" t="s">
        <v>3216</v>
      </c>
      <c r="F99" t="s">
        <v>4992</v>
      </c>
      <c r="G99" t="s">
        <v>8101</v>
      </c>
      <c r="H99" t="s">
        <v>160</v>
      </c>
      <c r="I99" t="s">
        <v>6057</v>
      </c>
      <c r="J99" t="s">
        <v>5528</v>
      </c>
      <c r="K99">
        <v>30</v>
      </c>
      <c r="M99" t="s">
        <v>8530</v>
      </c>
    </row>
    <row r="100" spans="1:13" x14ac:dyDescent="0.2">
      <c r="A100">
        <v>99</v>
      </c>
      <c r="B100" t="s">
        <v>426</v>
      </c>
      <c r="C100">
        <v>9000588</v>
      </c>
      <c r="D100" t="s">
        <v>1134</v>
      </c>
      <c r="E100" t="s">
        <v>3216</v>
      </c>
      <c r="F100" t="s">
        <v>4992</v>
      </c>
      <c r="G100" t="s">
        <v>1135</v>
      </c>
      <c r="H100" t="s">
        <v>105</v>
      </c>
      <c r="I100" t="s">
        <v>6057</v>
      </c>
      <c r="J100" t="s">
        <v>8600</v>
      </c>
      <c r="K100">
        <v>30</v>
      </c>
      <c r="M100" t="s">
        <v>1136</v>
      </c>
    </row>
    <row r="101" spans="1:13" x14ac:dyDescent="0.2">
      <c r="A101">
        <v>100</v>
      </c>
      <c r="B101" t="s">
        <v>426</v>
      </c>
      <c r="C101">
        <v>9000348</v>
      </c>
      <c r="D101" t="s">
        <v>637</v>
      </c>
      <c r="E101" t="s">
        <v>3216</v>
      </c>
      <c r="F101" t="s">
        <v>4992</v>
      </c>
      <c r="G101" t="s">
        <v>638</v>
      </c>
      <c r="H101" t="s">
        <v>125</v>
      </c>
      <c r="I101" t="s">
        <v>6057</v>
      </c>
      <c r="J101" t="s">
        <v>8589</v>
      </c>
      <c r="K101">
        <v>30</v>
      </c>
      <c r="M101" t="s">
        <v>639</v>
      </c>
    </row>
    <row r="102" spans="1:13" x14ac:dyDescent="0.2">
      <c r="A102">
        <v>101</v>
      </c>
      <c r="B102" t="s">
        <v>426</v>
      </c>
      <c r="C102">
        <v>9000352</v>
      </c>
      <c r="D102" t="s">
        <v>646</v>
      </c>
      <c r="E102" t="s">
        <v>3216</v>
      </c>
      <c r="F102" t="s">
        <v>4992</v>
      </c>
      <c r="G102" t="s">
        <v>647</v>
      </c>
      <c r="H102" t="s">
        <v>105</v>
      </c>
      <c r="I102" t="s">
        <v>6057</v>
      </c>
      <c r="J102" t="s">
        <v>8600</v>
      </c>
      <c r="K102">
        <v>30</v>
      </c>
      <c r="M102" t="s">
        <v>648</v>
      </c>
    </row>
    <row r="103" spans="1:13" x14ac:dyDescent="0.2">
      <c r="A103">
        <v>102</v>
      </c>
      <c r="B103" t="s">
        <v>426</v>
      </c>
      <c r="C103">
        <v>9000362</v>
      </c>
      <c r="D103" t="s">
        <v>2767</v>
      </c>
      <c r="E103" t="s">
        <v>3216</v>
      </c>
      <c r="F103" t="s">
        <v>4992</v>
      </c>
      <c r="G103" t="s">
        <v>2768</v>
      </c>
      <c r="H103" t="s">
        <v>105</v>
      </c>
      <c r="I103" t="s">
        <v>6057</v>
      </c>
      <c r="J103" t="s">
        <v>8600</v>
      </c>
      <c r="K103">
        <v>30</v>
      </c>
      <c r="M103" t="s">
        <v>2769</v>
      </c>
    </row>
    <row r="104" spans="1:13" x14ac:dyDescent="0.2">
      <c r="A104">
        <v>103</v>
      </c>
      <c r="B104" t="s">
        <v>426</v>
      </c>
      <c r="C104">
        <v>9000539</v>
      </c>
      <c r="D104" t="s">
        <v>996</v>
      </c>
      <c r="E104" t="s">
        <v>3216</v>
      </c>
      <c r="F104" t="s">
        <v>4992</v>
      </c>
      <c r="G104" t="s">
        <v>997</v>
      </c>
      <c r="H104" t="s">
        <v>125</v>
      </c>
      <c r="I104" t="s">
        <v>6057</v>
      </c>
      <c r="J104" t="s">
        <v>8589</v>
      </c>
      <c r="K104">
        <v>30</v>
      </c>
      <c r="M104" t="s">
        <v>998</v>
      </c>
    </row>
    <row r="105" spans="1:13" x14ac:dyDescent="0.2">
      <c r="A105">
        <v>104</v>
      </c>
      <c r="B105" t="s">
        <v>426</v>
      </c>
      <c r="C105">
        <v>9001168</v>
      </c>
      <c r="D105" t="s">
        <v>7432</v>
      </c>
      <c r="E105" t="s">
        <v>3216</v>
      </c>
      <c r="F105" t="s">
        <v>4992</v>
      </c>
      <c r="G105" t="s">
        <v>7433</v>
      </c>
      <c r="H105" t="s">
        <v>105</v>
      </c>
      <c r="I105" t="s">
        <v>6057</v>
      </c>
      <c r="J105" t="s">
        <v>8600</v>
      </c>
      <c r="K105">
        <v>30</v>
      </c>
      <c r="M105" t="s">
        <v>7622</v>
      </c>
    </row>
    <row r="106" spans="1:13" x14ac:dyDescent="0.2">
      <c r="A106">
        <v>105</v>
      </c>
      <c r="B106" t="s">
        <v>426</v>
      </c>
      <c r="C106">
        <v>9001180</v>
      </c>
      <c r="D106" t="s">
        <v>7466</v>
      </c>
      <c r="E106" t="s">
        <v>3216</v>
      </c>
      <c r="F106" t="s">
        <v>4992</v>
      </c>
      <c r="G106" t="s">
        <v>7467</v>
      </c>
      <c r="H106" t="s">
        <v>105</v>
      </c>
      <c r="I106" t="s">
        <v>6057</v>
      </c>
      <c r="J106" t="s">
        <v>8600</v>
      </c>
      <c r="K106">
        <v>30</v>
      </c>
      <c r="M106" t="s">
        <v>7634</v>
      </c>
    </row>
    <row r="107" spans="1:13" x14ac:dyDescent="0.2">
      <c r="A107">
        <v>106</v>
      </c>
      <c r="B107" t="s">
        <v>426</v>
      </c>
      <c r="C107">
        <v>9001181</v>
      </c>
      <c r="D107" t="s">
        <v>7468</v>
      </c>
      <c r="E107" t="s">
        <v>3216</v>
      </c>
      <c r="F107" t="s">
        <v>5130</v>
      </c>
      <c r="G107" t="s">
        <v>7469</v>
      </c>
      <c r="H107" t="s">
        <v>105</v>
      </c>
      <c r="I107" t="s">
        <v>6057</v>
      </c>
      <c r="J107" t="s">
        <v>8600</v>
      </c>
      <c r="K107">
        <v>30</v>
      </c>
      <c r="M107" t="s">
        <v>7801</v>
      </c>
    </row>
    <row r="108" spans="1:13" x14ac:dyDescent="0.2">
      <c r="A108">
        <v>107</v>
      </c>
      <c r="B108" t="s">
        <v>426</v>
      </c>
      <c r="C108">
        <v>9001206</v>
      </c>
      <c r="D108" t="s">
        <v>7530</v>
      </c>
      <c r="E108" t="s">
        <v>3216</v>
      </c>
      <c r="F108" t="s">
        <v>4992</v>
      </c>
      <c r="G108" t="s">
        <v>7531</v>
      </c>
      <c r="H108" t="s">
        <v>160</v>
      </c>
      <c r="I108" t="s">
        <v>6057</v>
      </c>
      <c r="J108" t="s">
        <v>5528</v>
      </c>
      <c r="K108">
        <v>30</v>
      </c>
      <c r="M108" t="s">
        <v>7659</v>
      </c>
    </row>
    <row r="109" spans="1:13" x14ac:dyDescent="0.2">
      <c r="A109">
        <v>108</v>
      </c>
      <c r="B109" t="s">
        <v>426</v>
      </c>
      <c r="C109">
        <v>9001233</v>
      </c>
      <c r="D109" t="s">
        <v>7777</v>
      </c>
      <c r="E109" t="s">
        <v>3216</v>
      </c>
      <c r="F109" t="s">
        <v>4992</v>
      </c>
      <c r="G109" t="s">
        <v>7778</v>
      </c>
      <c r="H109" t="s">
        <v>105</v>
      </c>
      <c r="I109" t="s">
        <v>6057</v>
      </c>
      <c r="J109" t="s">
        <v>8600</v>
      </c>
      <c r="K109">
        <v>30</v>
      </c>
      <c r="M109" t="s">
        <v>7810</v>
      </c>
    </row>
    <row r="110" spans="1:13" x14ac:dyDescent="0.2">
      <c r="A110">
        <v>109</v>
      </c>
      <c r="B110" t="s">
        <v>927</v>
      </c>
      <c r="C110">
        <v>9000684</v>
      </c>
      <c r="D110" t="s">
        <v>1415</v>
      </c>
      <c r="E110" t="s">
        <v>3216</v>
      </c>
      <c r="F110" t="s">
        <v>4992</v>
      </c>
      <c r="G110" t="s">
        <v>1416</v>
      </c>
      <c r="H110" t="s">
        <v>105</v>
      </c>
      <c r="I110" t="s">
        <v>6057</v>
      </c>
      <c r="J110" t="s">
        <v>8600</v>
      </c>
      <c r="K110">
        <v>30</v>
      </c>
      <c r="M110" t="s">
        <v>1417</v>
      </c>
    </row>
    <row r="111" spans="1:13" x14ac:dyDescent="0.2">
      <c r="A111">
        <v>110</v>
      </c>
      <c r="B111" t="s">
        <v>927</v>
      </c>
      <c r="C111">
        <v>9001321</v>
      </c>
      <c r="D111" t="s">
        <v>8379</v>
      </c>
      <c r="E111" t="s">
        <v>3216</v>
      </c>
      <c r="F111" t="s">
        <v>4992</v>
      </c>
      <c r="G111" t="s">
        <v>8380</v>
      </c>
      <c r="H111" t="s">
        <v>105</v>
      </c>
      <c r="I111" t="s">
        <v>6057</v>
      </c>
      <c r="J111" t="s">
        <v>8600</v>
      </c>
      <c r="K111">
        <v>30</v>
      </c>
      <c r="M111" t="s">
        <v>8549</v>
      </c>
    </row>
    <row r="112" spans="1:13" x14ac:dyDescent="0.2">
      <c r="A112">
        <v>111</v>
      </c>
      <c r="B112" t="s">
        <v>927</v>
      </c>
      <c r="C112">
        <v>9001334</v>
      </c>
      <c r="D112" t="s">
        <v>8386</v>
      </c>
      <c r="E112" t="s">
        <v>3216</v>
      </c>
      <c r="F112" t="s">
        <v>4992</v>
      </c>
      <c r="G112" t="s">
        <v>8387</v>
      </c>
      <c r="H112" t="s">
        <v>105</v>
      </c>
      <c r="I112" t="s">
        <v>6057</v>
      </c>
      <c r="J112" t="s">
        <v>8600</v>
      </c>
      <c r="K112">
        <v>30</v>
      </c>
      <c r="M112" t="s">
        <v>8551</v>
      </c>
    </row>
    <row r="113" spans="1:13" x14ac:dyDescent="0.2">
      <c r="A113">
        <v>112</v>
      </c>
      <c r="B113" t="s">
        <v>927</v>
      </c>
      <c r="C113">
        <v>9001340</v>
      </c>
      <c r="D113" t="s">
        <v>8392</v>
      </c>
      <c r="E113" t="s">
        <v>3216</v>
      </c>
      <c r="F113" t="s">
        <v>4992</v>
      </c>
      <c r="G113" t="s">
        <v>8393</v>
      </c>
      <c r="H113" t="s">
        <v>105</v>
      </c>
      <c r="I113" t="s">
        <v>6057</v>
      </c>
      <c r="J113" t="s">
        <v>8600</v>
      </c>
      <c r="K113">
        <v>30</v>
      </c>
      <c r="M113" t="s">
        <v>8553</v>
      </c>
    </row>
    <row r="114" spans="1:13" x14ac:dyDescent="0.2">
      <c r="A114">
        <v>113</v>
      </c>
      <c r="B114" t="s">
        <v>927</v>
      </c>
      <c r="C114">
        <v>9001408</v>
      </c>
      <c r="D114" t="s">
        <v>9072</v>
      </c>
      <c r="E114" t="s">
        <v>3216</v>
      </c>
      <c r="F114" t="s">
        <v>4992</v>
      </c>
      <c r="G114" t="s">
        <v>9073</v>
      </c>
      <c r="H114" t="s">
        <v>105</v>
      </c>
      <c r="I114" t="s">
        <v>6057</v>
      </c>
      <c r="J114" t="s">
        <v>8600</v>
      </c>
      <c r="K114">
        <v>30</v>
      </c>
      <c r="M114" t="s">
        <v>9147</v>
      </c>
    </row>
    <row r="115" spans="1:13" x14ac:dyDescent="0.2">
      <c r="A115">
        <v>114</v>
      </c>
      <c r="B115" t="s">
        <v>927</v>
      </c>
      <c r="C115">
        <v>9001410</v>
      </c>
      <c r="D115" t="s">
        <v>9079</v>
      </c>
      <c r="E115" t="s">
        <v>3216</v>
      </c>
      <c r="F115" t="s">
        <v>4992</v>
      </c>
      <c r="G115" t="s">
        <v>9080</v>
      </c>
      <c r="H115" t="s">
        <v>105</v>
      </c>
      <c r="I115" t="s">
        <v>6057</v>
      </c>
      <c r="J115" t="s">
        <v>8600</v>
      </c>
      <c r="K115">
        <v>30</v>
      </c>
      <c r="M115" t="s">
        <v>9149</v>
      </c>
    </row>
    <row r="116" spans="1:13" x14ac:dyDescent="0.2">
      <c r="A116">
        <v>115</v>
      </c>
      <c r="B116" t="s">
        <v>46</v>
      </c>
      <c r="D116" t="s">
        <v>9435</v>
      </c>
      <c r="H116" t="s">
        <v>105</v>
      </c>
      <c r="K116">
        <v>30</v>
      </c>
    </row>
    <row r="117" spans="1:13" x14ac:dyDescent="0.2">
      <c r="A117">
        <v>116</v>
      </c>
      <c r="B117" t="s">
        <v>61</v>
      </c>
      <c r="D117" t="s">
        <v>9438</v>
      </c>
      <c r="H117" t="s">
        <v>105</v>
      </c>
      <c r="K117">
        <v>30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F15BB-E9A7-4ACF-9311-15AE8F7A8E48}">
  <dimension ref="A1:AF1325"/>
  <sheetViews>
    <sheetView topLeftCell="I1" workbookViewId="0">
      <selection activeCell="J4" sqref="J4"/>
    </sheetView>
  </sheetViews>
  <sheetFormatPr defaultRowHeight="14.25" x14ac:dyDescent="0.2"/>
  <cols>
    <col min="3" max="3" width="20.875" customWidth="1"/>
    <col min="6" max="6" width="15.5" customWidth="1"/>
    <col min="7" max="7" width="9.625" customWidth="1"/>
    <col min="8" max="8" width="10" customWidth="1"/>
    <col min="13" max="13" width="9" style="6"/>
    <col min="15" max="15" width="9" style="6"/>
    <col min="18" max="18" width="12" style="52" customWidth="1"/>
    <col min="19" max="19" width="15.625" style="6" customWidth="1"/>
    <col min="20" max="20" width="10" customWidth="1"/>
    <col min="26" max="26" width="10.875" bestFit="1" customWidth="1"/>
    <col min="28" max="28" width="9" style="74"/>
  </cols>
  <sheetData>
    <row r="1" spans="1:32" x14ac:dyDescent="0.2">
      <c r="H1" t="s">
        <v>3345</v>
      </c>
      <c r="I1" t="s">
        <v>1</v>
      </c>
      <c r="J1" t="s">
        <v>3346</v>
      </c>
      <c r="R1" s="52" t="s">
        <v>3347</v>
      </c>
      <c r="V1" t="s">
        <v>3348</v>
      </c>
      <c r="W1" t="s">
        <v>3349</v>
      </c>
    </row>
    <row r="2" spans="1:32" x14ac:dyDescent="0.2">
      <c r="A2" t="s">
        <v>2362</v>
      </c>
      <c r="B2" t="s">
        <v>7673</v>
      </c>
      <c r="C2" t="s">
        <v>7672</v>
      </c>
      <c r="D2" t="s">
        <v>3</v>
      </c>
      <c r="E2" t="s">
        <v>3160</v>
      </c>
      <c r="F2" t="s">
        <v>3350</v>
      </c>
      <c r="G2" t="s">
        <v>3214</v>
      </c>
      <c r="J2" t="s">
        <v>3351</v>
      </c>
      <c r="K2" t="s">
        <v>3352</v>
      </c>
      <c r="L2" t="s">
        <v>3353</v>
      </c>
      <c r="M2" s="6" t="s">
        <v>3354</v>
      </c>
      <c r="N2" t="s">
        <v>3355</v>
      </c>
      <c r="O2" s="6" t="s">
        <v>3356</v>
      </c>
      <c r="P2" t="s">
        <v>3357</v>
      </c>
      <c r="Q2" t="s">
        <v>3358</v>
      </c>
      <c r="R2" s="52" t="s">
        <v>3296</v>
      </c>
      <c r="S2" s="6" t="s">
        <v>3299</v>
      </c>
      <c r="T2" t="s">
        <v>3302</v>
      </c>
      <c r="U2" t="s">
        <v>3357</v>
      </c>
      <c r="Y2" t="s">
        <v>9254</v>
      </c>
      <c r="Z2" t="s">
        <v>9255</v>
      </c>
      <c r="AA2" t="s">
        <v>9256</v>
      </c>
      <c r="AD2" t="s">
        <v>3159</v>
      </c>
      <c r="AE2" t="s">
        <v>3</v>
      </c>
    </row>
    <row r="3" spans="1:32" x14ac:dyDescent="0.2">
      <c r="D3" t="s">
        <v>3359</v>
      </c>
      <c r="E3" t="s">
        <v>54</v>
      </c>
      <c r="J3">
        <v>7.98</v>
      </c>
      <c r="K3">
        <v>-0.17</v>
      </c>
      <c r="L3">
        <v>0.35</v>
      </c>
      <c r="M3" s="6">
        <v>0.98</v>
      </c>
      <c r="O3" s="6">
        <v>1.92</v>
      </c>
      <c r="Q3">
        <v>0</v>
      </c>
      <c r="R3" s="52">
        <v>50</v>
      </c>
      <c r="S3" s="6">
        <v>1.29</v>
      </c>
      <c r="T3">
        <v>0</v>
      </c>
      <c r="Z3">
        <v>1.29</v>
      </c>
      <c r="AD3">
        <v>9000001</v>
      </c>
      <c r="AE3" t="s">
        <v>13</v>
      </c>
      <c r="AF3" t="str">
        <f t="shared" ref="AF3:AF66" si="0">VLOOKUP(AD:AD,B:D,3,0)</f>
        <v>张弛</v>
      </c>
    </row>
    <row r="4" spans="1:32" x14ac:dyDescent="0.2">
      <c r="A4">
        <v>1</v>
      </c>
      <c r="B4">
        <v>9000001</v>
      </c>
      <c r="C4" t="str">
        <f>VLOOKUP(B:B,'10月人员信息'!J:W,13,0)</f>
        <v>130203197304132418</v>
      </c>
      <c r="D4" t="str">
        <f>VLOOKUP(B:B,'10月人员信息'!J:M,3,0)</f>
        <v>张弛</v>
      </c>
      <c r="E4" t="str">
        <f>VLOOKUP(B:B,'10月人员信息'!J:L,2,0)</f>
        <v>公司高层</v>
      </c>
      <c r="F4">
        <f>VLOOKUP(B:B,'10月人员信息'!J:R,8,0)</f>
        <v>0</v>
      </c>
      <c r="G4" t="str">
        <f>VLOOKUP(B:B,'10月人员信息'!J:P,6,0)</f>
        <v>党委书记、执行董事、总经理</v>
      </c>
      <c r="H4" t="str">
        <f>VLOOKUP(B:B,'10月人员信息'!J:V,12,0)</f>
        <v>汉族</v>
      </c>
      <c r="I4" t="str">
        <f>VLOOKUP(B:B,'11月工资'!A:D,4,0)</f>
        <v>6217000180023875259</v>
      </c>
      <c r="J4">
        <f>ROUND(R4*0.16,2)</f>
        <v>2292.16</v>
      </c>
      <c r="K4">
        <f>ROUND(R4*0.007,2)</f>
        <v>100.28</v>
      </c>
      <c r="L4">
        <f>ROUND(R4*0.017,2)</f>
        <v>243.54</v>
      </c>
      <c r="M4" s="6">
        <f>ROUND(S4*0.07,2)</f>
        <v>4938.72</v>
      </c>
      <c r="N4">
        <f>VLOOKUP(C:C,'11月工资'!C:AP,40,0)</f>
        <v>9</v>
      </c>
      <c r="O4" s="6">
        <f>ROUND(S4*0.008,2)</f>
        <v>564.42999999999995</v>
      </c>
      <c r="P4">
        <v>0</v>
      </c>
      <c r="Q4">
        <f>ROUND(T4*0.12,0)</f>
        <v>2157</v>
      </c>
      <c r="R4" s="51">
        <v>14326</v>
      </c>
      <c r="S4" s="67">
        <v>70553.17</v>
      </c>
      <c r="T4" s="69">
        <v>17973</v>
      </c>
      <c r="V4" t="s">
        <v>3360</v>
      </c>
      <c r="W4" t="s">
        <v>3361</v>
      </c>
      <c r="Y4" s="51">
        <f>R4-10</f>
        <v>14316</v>
      </c>
      <c r="Z4" s="73">
        <f>ROUND(S4+4.61,2)</f>
        <v>70557.78</v>
      </c>
      <c r="AA4" s="69" t="str">
        <f>VLOOKUP(C:C&amp;"    ",[1]Sheet0!$E$1:$I$65536,5,0)</f>
        <v xml:space="preserve">17973.00    </v>
      </c>
      <c r="AB4" s="74">
        <v>17973</v>
      </c>
      <c r="AC4" t="b">
        <f>T4=AB4</f>
        <v>1</v>
      </c>
      <c r="AD4">
        <v>9000003</v>
      </c>
      <c r="AE4" t="s">
        <v>18</v>
      </c>
      <c r="AF4" t="str">
        <f t="shared" si="0"/>
        <v>孙胜军</v>
      </c>
    </row>
    <row r="5" spans="1:32" x14ac:dyDescent="0.2">
      <c r="A5">
        <v>2</v>
      </c>
      <c r="B5">
        <v>9000003</v>
      </c>
      <c r="C5" t="str">
        <f>VLOOKUP(B:B,'10月人员信息'!J:W,13,0)</f>
        <v>130203197006302159</v>
      </c>
      <c r="D5" t="str">
        <f>VLOOKUP(B:B,'10月人员信息'!J:M,3,0)</f>
        <v>孙胜军</v>
      </c>
      <c r="E5" t="str">
        <f>VLOOKUP(B:B,'10月人员信息'!J:L,2,0)</f>
        <v>公司高层</v>
      </c>
      <c r="F5">
        <f>VLOOKUP(B:B,'10月人员信息'!J:R,8,0)</f>
        <v>0</v>
      </c>
      <c r="G5" t="str">
        <f>VLOOKUP(B:B,'10月人员信息'!J:P,6,0)</f>
        <v>公司党委副书记、纪委书记</v>
      </c>
      <c r="H5" t="str">
        <f>VLOOKUP(B:B,'10月人员信息'!J:V,12,0)</f>
        <v>汉族</v>
      </c>
      <c r="I5" t="str">
        <f>VLOOKUP(B:B,'11月工资'!A:D,4,0)</f>
        <v>6217000180031200714</v>
      </c>
      <c r="J5">
        <f t="shared" ref="J5:J68" si="1">ROUND(R5*0.16,2)</f>
        <v>2292.16</v>
      </c>
      <c r="K5">
        <f t="shared" ref="K5:K68" si="2">ROUND(R5*0.007,2)</f>
        <v>100.28</v>
      </c>
      <c r="L5">
        <f t="shared" ref="L5:L68" si="3">ROUND(R5*0.017,2)</f>
        <v>243.54</v>
      </c>
      <c r="M5" s="6">
        <f t="shared" ref="M5:M68" si="4">ROUND(S5*0.07,2)</f>
        <v>1884.79</v>
      </c>
      <c r="N5">
        <f>VLOOKUP(C:C,'11月工资'!C:AP,40,0)</f>
        <v>9</v>
      </c>
      <c r="O5" s="6">
        <f t="shared" ref="O5:O68" si="5">ROUND(S5*0.008,2)</f>
        <v>215.4</v>
      </c>
      <c r="P5">
        <v>0</v>
      </c>
      <c r="Q5">
        <f t="shared" ref="Q5:Q68" si="6">ROUND(T5*0.12,0)</f>
        <v>2157</v>
      </c>
      <c r="R5" s="51">
        <v>14326</v>
      </c>
      <c r="S5" s="67">
        <v>26925.599999999999</v>
      </c>
      <c r="T5" s="69">
        <v>17973</v>
      </c>
      <c r="V5" t="s">
        <v>3362</v>
      </c>
      <c r="W5" t="s">
        <v>3363</v>
      </c>
      <c r="Y5" s="51">
        <f t="shared" ref="Y5:Y68" si="7">R5-10</f>
        <v>14316</v>
      </c>
      <c r="Z5" s="73">
        <f t="shared" ref="Z5:Z68" si="8">ROUND(S5+4.61,2)</f>
        <v>26930.21</v>
      </c>
      <c r="AA5" s="69" t="str">
        <f>VLOOKUP(C:C&amp;"    ",[1]Sheet0!$E$1:$I$65536,5,0)</f>
        <v xml:space="preserve">17973.00    </v>
      </c>
      <c r="AB5" s="74">
        <v>17973</v>
      </c>
      <c r="AC5" t="b">
        <f t="shared" ref="AC5:AC68" si="9">T5=AB5</f>
        <v>1</v>
      </c>
      <c r="AD5">
        <v>9000004</v>
      </c>
      <c r="AE5" t="s">
        <v>20</v>
      </c>
      <c r="AF5" t="str">
        <f t="shared" si="0"/>
        <v>张爱民</v>
      </c>
    </row>
    <row r="6" spans="1:32" x14ac:dyDescent="0.2">
      <c r="A6">
        <v>3</v>
      </c>
      <c r="B6">
        <v>9000004</v>
      </c>
      <c r="C6" t="str">
        <f>VLOOKUP(B:B,'10月人员信息'!J:W,13,0)</f>
        <v>130221197107254312</v>
      </c>
      <c r="D6" t="str">
        <f>VLOOKUP(B:B,'10月人员信息'!J:M,3,0)</f>
        <v>张爱民</v>
      </c>
      <c r="E6" t="str">
        <f>VLOOKUP(B:B,'10月人员信息'!J:L,2,0)</f>
        <v>公司高层</v>
      </c>
      <c r="F6">
        <f>VLOOKUP(B:B,'10月人员信息'!J:R,8,0)</f>
        <v>0</v>
      </c>
      <c r="G6" t="str">
        <f>VLOOKUP(B:B,'10月人员信息'!J:P,6,0)</f>
        <v>公司总会计师</v>
      </c>
      <c r="H6" t="str">
        <f>VLOOKUP(B:B,'10月人员信息'!J:V,12,0)</f>
        <v>汉族</v>
      </c>
      <c r="I6" t="str">
        <f>VLOOKUP(B:B,'11月工资'!A:D,4,0)</f>
        <v>6217000180023871712</v>
      </c>
      <c r="J6">
        <f t="shared" si="1"/>
        <v>2292.16</v>
      </c>
      <c r="K6">
        <f t="shared" si="2"/>
        <v>100.28</v>
      </c>
      <c r="L6">
        <f t="shared" si="3"/>
        <v>243.54</v>
      </c>
      <c r="M6" s="6">
        <f t="shared" si="4"/>
        <v>1334.85</v>
      </c>
      <c r="N6">
        <f>VLOOKUP(C:C,'11月工资'!C:AP,40,0)</f>
        <v>9</v>
      </c>
      <c r="O6" s="6">
        <f t="shared" si="5"/>
        <v>152.55000000000001</v>
      </c>
      <c r="P6">
        <v>0</v>
      </c>
      <c r="Q6">
        <f t="shared" si="6"/>
        <v>2157</v>
      </c>
      <c r="R6" s="51">
        <v>14326</v>
      </c>
      <c r="S6" s="67">
        <v>19069.27</v>
      </c>
      <c r="T6" s="69">
        <v>17973</v>
      </c>
      <c r="V6" t="s">
        <v>3364</v>
      </c>
      <c r="W6" t="s">
        <v>3365</v>
      </c>
      <c r="Y6" s="51">
        <f t="shared" si="7"/>
        <v>14316</v>
      </c>
      <c r="Z6" s="73">
        <f t="shared" si="8"/>
        <v>19073.88</v>
      </c>
      <c r="AA6" s="69" t="str">
        <f>VLOOKUP(C:C&amp;"    ",[1]Sheet0!$E$1:$I$65536,5,0)</f>
        <v xml:space="preserve">17973.00    </v>
      </c>
      <c r="AB6" s="74">
        <v>17973</v>
      </c>
      <c r="AC6" t="b">
        <f t="shared" si="9"/>
        <v>1</v>
      </c>
      <c r="AD6">
        <v>9000005</v>
      </c>
      <c r="AE6" t="s">
        <v>23</v>
      </c>
      <c r="AF6" t="str">
        <f t="shared" si="0"/>
        <v>单立东</v>
      </c>
    </row>
    <row r="7" spans="1:32" x14ac:dyDescent="0.2">
      <c r="A7">
        <v>4</v>
      </c>
      <c r="B7">
        <v>9000005</v>
      </c>
      <c r="C7" t="str">
        <f>VLOOKUP(B:B,'10月人员信息'!J:W,13,0)</f>
        <v>130203197203252111</v>
      </c>
      <c r="D7" t="str">
        <f>VLOOKUP(B:B,'10月人员信息'!J:M,3,0)</f>
        <v>单立东</v>
      </c>
      <c r="E7" t="str">
        <f>VLOOKUP(B:B,'10月人员信息'!J:L,2,0)</f>
        <v>公司高层</v>
      </c>
      <c r="F7">
        <f>VLOOKUP(B:B,'10月人员信息'!J:R,8,0)</f>
        <v>0</v>
      </c>
      <c r="G7" t="str">
        <f>VLOOKUP(B:B,'10月人员信息'!J:P,6,0)</f>
        <v>副总经理</v>
      </c>
      <c r="H7" t="str">
        <f>VLOOKUP(B:B,'10月人员信息'!J:V,12,0)</f>
        <v>汉族</v>
      </c>
      <c r="I7" t="str">
        <f>VLOOKUP(B:B,'11月工资'!A:D,4,0)</f>
        <v>6227000180600273356</v>
      </c>
      <c r="J7">
        <f t="shared" si="1"/>
        <v>2292.16</v>
      </c>
      <c r="K7">
        <f t="shared" si="2"/>
        <v>100.28</v>
      </c>
      <c r="L7">
        <f t="shared" si="3"/>
        <v>243.54</v>
      </c>
      <c r="M7" s="6">
        <f t="shared" si="4"/>
        <v>1851.48</v>
      </c>
      <c r="N7">
        <f>VLOOKUP(C:C,'11月工资'!C:AP,40,0)</f>
        <v>9</v>
      </c>
      <c r="O7" s="6">
        <f t="shared" si="5"/>
        <v>211.6</v>
      </c>
      <c r="P7">
        <v>0</v>
      </c>
      <c r="Q7">
        <f t="shared" si="6"/>
        <v>2157</v>
      </c>
      <c r="R7" s="51">
        <v>14326</v>
      </c>
      <c r="S7" s="67">
        <v>26449.67</v>
      </c>
      <c r="T7" s="69">
        <v>17973</v>
      </c>
      <c r="V7" t="s">
        <v>3366</v>
      </c>
      <c r="W7" t="s">
        <v>3367</v>
      </c>
      <c r="Y7" s="51">
        <f t="shared" si="7"/>
        <v>14316</v>
      </c>
      <c r="Z7" s="73">
        <f t="shared" si="8"/>
        <v>26454.28</v>
      </c>
      <c r="AA7" s="69" t="str">
        <f>VLOOKUP(C:C&amp;"    ",[1]Sheet0!$E$1:$I$65536,5,0)</f>
        <v xml:space="preserve">17973.00    </v>
      </c>
      <c r="AB7" s="74">
        <v>17973</v>
      </c>
      <c r="AC7" t="b">
        <f t="shared" si="9"/>
        <v>1</v>
      </c>
      <c r="AD7">
        <v>9000006</v>
      </c>
      <c r="AE7" t="s">
        <v>26</v>
      </c>
      <c r="AF7" t="str">
        <f t="shared" si="0"/>
        <v>李宝忠</v>
      </c>
    </row>
    <row r="8" spans="1:32" x14ac:dyDescent="0.2">
      <c r="A8">
        <v>5</v>
      </c>
      <c r="B8">
        <v>9000006</v>
      </c>
      <c r="C8" t="str">
        <f>VLOOKUP(B:B,'10月人员信息'!J:W,13,0)</f>
        <v>130203196911123316</v>
      </c>
      <c r="D8" t="str">
        <f>VLOOKUP(B:B,'10月人员信息'!J:M,3,0)</f>
        <v>李宝忠</v>
      </c>
      <c r="E8" t="str">
        <f>VLOOKUP(B:B,'10月人员信息'!J:L,2,0)</f>
        <v>公司高层</v>
      </c>
      <c r="F8">
        <f>VLOOKUP(B:B,'10月人员信息'!J:R,8,0)</f>
        <v>0</v>
      </c>
      <c r="G8" t="str">
        <f>VLOOKUP(B:B,'10月人员信息'!J:P,6,0)</f>
        <v>总经理助理</v>
      </c>
      <c r="H8" t="str">
        <f>VLOOKUP(B:B,'10月人员信息'!J:V,12,0)</f>
        <v>汉族</v>
      </c>
      <c r="I8" t="str">
        <f>VLOOKUP(B:B,'11月工资'!A:D,4,0)</f>
        <v>6217000180015195161</v>
      </c>
      <c r="J8">
        <f t="shared" si="1"/>
        <v>2292.16</v>
      </c>
      <c r="K8">
        <f t="shared" si="2"/>
        <v>100.28</v>
      </c>
      <c r="L8">
        <f t="shared" si="3"/>
        <v>243.54</v>
      </c>
      <c r="M8" s="6">
        <f t="shared" si="4"/>
        <v>2841.09</v>
      </c>
      <c r="N8">
        <f>VLOOKUP(C:C,'11月工资'!C:AP,40,0)</f>
        <v>9</v>
      </c>
      <c r="O8" s="6">
        <f t="shared" si="5"/>
        <v>324.7</v>
      </c>
      <c r="P8">
        <v>0</v>
      </c>
      <c r="Q8">
        <f t="shared" si="6"/>
        <v>2157</v>
      </c>
      <c r="R8" s="51">
        <v>14326</v>
      </c>
      <c r="S8" s="67">
        <v>40587.06</v>
      </c>
      <c r="T8" s="69">
        <v>17973</v>
      </c>
      <c r="V8" t="s">
        <v>3369</v>
      </c>
      <c r="W8" t="s">
        <v>3370</v>
      </c>
      <c r="Y8" s="51">
        <f t="shared" si="7"/>
        <v>14316</v>
      </c>
      <c r="Z8" s="73">
        <f t="shared" si="8"/>
        <v>40591.67</v>
      </c>
      <c r="AA8" s="69" t="str">
        <f>VLOOKUP(C:C&amp;"    ",[1]Sheet0!$E$1:$I$65536,5,0)</f>
        <v xml:space="preserve">17973.00    </v>
      </c>
      <c r="AB8" s="74">
        <v>17973</v>
      </c>
      <c r="AC8" t="b">
        <f t="shared" si="9"/>
        <v>1</v>
      </c>
      <c r="AD8">
        <v>9000007</v>
      </c>
      <c r="AE8" t="s">
        <v>30</v>
      </c>
      <c r="AF8" t="str">
        <f t="shared" si="0"/>
        <v>李毅挺</v>
      </c>
    </row>
    <row r="9" spans="1:32" x14ac:dyDescent="0.2">
      <c r="A9">
        <v>6</v>
      </c>
      <c r="B9">
        <v>9000007</v>
      </c>
      <c r="C9" t="str">
        <f>VLOOKUP(B:B,'10月人员信息'!J:W,13,0)</f>
        <v>13020319750504211X</v>
      </c>
      <c r="D9" t="str">
        <f>VLOOKUP(B:B,'10月人员信息'!J:M,3,0)</f>
        <v>李毅挺</v>
      </c>
      <c r="E9" t="str">
        <f>VLOOKUP(B:B,'10月人员信息'!J:L,2,0)</f>
        <v>公司高层</v>
      </c>
      <c r="F9">
        <f>VLOOKUP(B:B,'10月人员信息'!J:R,8,0)</f>
        <v>0</v>
      </c>
      <c r="G9" t="str">
        <f>VLOOKUP(B:B,'10月人员信息'!J:P,6,0)</f>
        <v>总经理助理</v>
      </c>
      <c r="H9" t="str">
        <f>VLOOKUP(B:B,'10月人员信息'!J:V,12,0)</f>
        <v>汉族</v>
      </c>
      <c r="I9" t="str">
        <f>VLOOKUP(B:B,'11月工资'!A:D,4,0)</f>
        <v>6217000180031743556</v>
      </c>
      <c r="J9">
        <f t="shared" si="1"/>
        <v>2292.16</v>
      </c>
      <c r="K9">
        <f t="shared" si="2"/>
        <v>100.28</v>
      </c>
      <c r="L9">
        <f t="shared" si="3"/>
        <v>243.54</v>
      </c>
      <c r="M9" s="6">
        <f t="shared" si="4"/>
        <v>2841.09</v>
      </c>
      <c r="N9">
        <f>VLOOKUP(C:C,'11月工资'!C:AP,40,0)</f>
        <v>0</v>
      </c>
      <c r="O9" s="6">
        <f t="shared" si="5"/>
        <v>324.7</v>
      </c>
      <c r="P9" s="50">
        <v>3246.6</v>
      </c>
      <c r="Q9">
        <f t="shared" si="6"/>
        <v>2157</v>
      </c>
      <c r="R9" s="51">
        <v>14326</v>
      </c>
      <c r="S9" s="67">
        <v>40587.06</v>
      </c>
      <c r="T9" s="69">
        <v>17973</v>
      </c>
      <c r="V9" t="s">
        <v>3371</v>
      </c>
      <c r="W9" t="s">
        <v>3372</v>
      </c>
      <c r="Y9" s="51">
        <f t="shared" si="7"/>
        <v>14316</v>
      </c>
      <c r="Z9" s="73">
        <f t="shared" si="8"/>
        <v>40591.67</v>
      </c>
      <c r="AA9" s="69" t="str">
        <f>VLOOKUP(C:C&amp;"    ",[1]Sheet0!$E$1:$I$65536,5,0)</f>
        <v xml:space="preserve">17973.00    </v>
      </c>
      <c r="AB9" s="74">
        <v>17973</v>
      </c>
      <c r="AC9" t="b">
        <f t="shared" si="9"/>
        <v>1</v>
      </c>
      <c r="AD9">
        <v>9000008</v>
      </c>
      <c r="AE9" t="s">
        <v>33</v>
      </c>
      <c r="AF9" t="str">
        <f t="shared" si="0"/>
        <v>马晓春</v>
      </c>
    </row>
    <row r="10" spans="1:32" x14ac:dyDescent="0.2">
      <c r="A10">
        <v>7</v>
      </c>
      <c r="B10">
        <v>9000008</v>
      </c>
      <c r="C10" t="str">
        <f>VLOOKUP(B:B,'10月人员信息'!J:W,13,0)</f>
        <v>130203196902080027</v>
      </c>
      <c r="D10" t="str">
        <f>VLOOKUP(B:B,'10月人员信息'!J:M,3,0)</f>
        <v>马晓春</v>
      </c>
      <c r="E10" t="str">
        <f>VLOOKUP(B:B,'10月人员信息'!J:L,2,0)</f>
        <v>公司高层</v>
      </c>
      <c r="F10">
        <f>VLOOKUP(B:B,'10月人员信息'!J:R,8,0)</f>
        <v>0</v>
      </c>
      <c r="G10" t="str">
        <f>VLOOKUP(B:B,'10月人员信息'!J:P,6,0)</f>
        <v>总经理助理</v>
      </c>
      <c r="H10" t="str">
        <f>VLOOKUP(B:B,'10月人员信息'!J:V,12,0)</f>
        <v>汉族</v>
      </c>
      <c r="I10" t="str">
        <f>VLOOKUP(B:B,'11月工资'!A:D,4,0)</f>
        <v>6227000180600215498</v>
      </c>
      <c r="J10">
        <f t="shared" si="1"/>
        <v>2292.16</v>
      </c>
      <c r="K10">
        <f t="shared" si="2"/>
        <v>100.28</v>
      </c>
      <c r="L10">
        <f t="shared" si="3"/>
        <v>243.54</v>
      </c>
      <c r="M10" s="6">
        <f t="shared" si="4"/>
        <v>2099.6</v>
      </c>
      <c r="N10">
        <f>VLOOKUP(C:C,'11月工资'!C:AP,40,0)</f>
        <v>0</v>
      </c>
      <c r="O10" s="6">
        <f t="shared" si="5"/>
        <v>239.95</v>
      </c>
      <c r="P10" s="50">
        <v>2399.1799999999998</v>
      </c>
      <c r="Q10">
        <f t="shared" si="6"/>
        <v>2157</v>
      </c>
      <c r="R10" s="51">
        <v>14326</v>
      </c>
      <c r="S10" s="67">
        <v>29994.34</v>
      </c>
      <c r="T10" s="69">
        <v>17973</v>
      </c>
      <c r="V10" t="s">
        <v>3373</v>
      </c>
      <c r="W10" t="s">
        <v>3374</v>
      </c>
      <c r="Y10" s="51">
        <f t="shared" si="7"/>
        <v>14316</v>
      </c>
      <c r="Z10" s="73">
        <f t="shared" si="8"/>
        <v>29998.95</v>
      </c>
      <c r="AA10" s="69" t="str">
        <f>VLOOKUP(C:C&amp;"    ",[1]Sheet0!$E$1:$I$65536,5,0)</f>
        <v xml:space="preserve">17973.00    </v>
      </c>
      <c r="AB10" s="74">
        <v>17973</v>
      </c>
      <c r="AC10" t="b">
        <f t="shared" si="9"/>
        <v>1</v>
      </c>
      <c r="AD10">
        <v>9000101</v>
      </c>
      <c r="AE10" t="s">
        <v>36</v>
      </c>
      <c r="AF10" t="str">
        <f t="shared" si="0"/>
        <v>李元明</v>
      </c>
    </row>
    <row r="11" spans="1:32" x14ac:dyDescent="0.2">
      <c r="A11">
        <v>8</v>
      </c>
      <c r="B11">
        <v>9000101</v>
      </c>
      <c r="C11" t="str">
        <f>VLOOKUP(B:B,'10月人员信息'!J:W,13,0)</f>
        <v>130203196506192318</v>
      </c>
      <c r="D11" t="str">
        <f>VLOOKUP(B:B,'10月人员信息'!J:M,3,0)</f>
        <v>李元明</v>
      </c>
      <c r="E11" t="str">
        <f>VLOOKUP(B:B,'10月人员信息'!J:L,2,0)</f>
        <v>综合部（法律事务部）</v>
      </c>
      <c r="F11" t="str">
        <f>VLOOKUP(B:B,'10月人员信息'!J:R,8,0)</f>
        <v>部长</v>
      </c>
      <c r="G11" t="str">
        <f>VLOOKUP(B:B,'10月人员信息'!J:P,6,0)</f>
        <v>部长</v>
      </c>
      <c r="H11" t="str">
        <f>VLOOKUP(B:B,'10月人员信息'!J:V,12,0)</f>
        <v>汉族</v>
      </c>
      <c r="I11" t="str">
        <f>VLOOKUP(B:B,'11月工资'!A:D,4,0)</f>
        <v>6217000180023873304</v>
      </c>
      <c r="J11">
        <f t="shared" si="1"/>
        <v>2292.16</v>
      </c>
      <c r="K11">
        <f t="shared" si="2"/>
        <v>100.28</v>
      </c>
      <c r="L11">
        <f t="shared" si="3"/>
        <v>243.54</v>
      </c>
      <c r="M11" s="6">
        <f t="shared" si="4"/>
        <v>2407.04</v>
      </c>
      <c r="N11">
        <f>VLOOKUP(C:C,'11月工资'!C:AP,40,0)</f>
        <v>9</v>
      </c>
      <c r="O11" s="6">
        <f t="shared" si="5"/>
        <v>275.08999999999997</v>
      </c>
      <c r="P11">
        <v>0</v>
      </c>
      <c r="Q11">
        <f t="shared" si="6"/>
        <v>2157</v>
      </c>
      <c r="R11" s="51">
        <v>14326</v>
      </c>
      <c r="S11" s="67">
        <v>34386.26</v>
      </c>
      <c r="T11" s="69">
        <v>17973</v>
      </c>
      <c r="V11" t="s">
        <v>3375</v>
      </c>
      <c r="W11" t="s">
        <v>3376</v>
      </c>
      <c r="Y11" s="51">
        <f t="shared" si="7"/>
        <v>14316</v>
      </c>
      <c r="Z11" s="73">
        <f t="shared" si="8"/>
        <v>34390.870000000003</v>
      </c>
      <c r="AA11" s="69" t="str">
        <f>VLOOKUP(C:C&amp;"    ",[1]Sheet0!$E$1:$I$65536,5,0)</f>
        <v xml:space="preserve">17973.00    </v>
      </c>
      <c r="AB11" s="74">
        <v>17973</v>
      </c>
      <c r="AC11" t="b">
        <f t="shared" si="9"/>
        <v>1</v>
      </c>
      <c r="AD11">
        <v>9000102</v>
      </c>
      <c r="AE11" t="s">
        <v>40</v>
      </c>
      <c r="AF11" t="str">
        <f t="shared" si="0"/>
        <v>耿筠</v>
      </c>
    </row>
    <row r="12" spans="1:32" x14ac:dyDescent="0.2">
      <c r="A12">
        <v>9</v>
      </c>
      <c r="B12">
        <v>9000102</v>
      </c>
      <c r="C12" t="str">
        <f>VLOOKUP(B:B,'10月人员信息'!J:W,13,0)</f>
        <v>13020319741014245X</v>
      </c>
      <c r="D12" t="str">
        <f>VLOOKUP(B:B,'10月人员信息'!J:M,3,0)</f>
        <v>耿筠</v>
      </c>
      <c r="E12" t="str">
        <f>VLOOKUP(B:B,'10月人员信息'!J:L,2,0)</f>
        <v>生活服务中心</v>
      </c>
      <c r="F12" t="str">
        <f>VLOOKUP(B:B,'10月人员信息'!J:R,8,0)</f>
        <v>副部长</v>
      </c>
      <c r="G12" t="str">
        <f>VLOOKUP(B:B,'10月人员信息'!J:P,6,0)</f>
        <v>副部长</v>
      </c>
      <c r="H12" t="str">
        <f>VLOOKUP(B:B,'10月人员信息'!J:V,12,0)</f>
        <v>汉族</v>
      </c>
      <c r="I12" t="str">
        <f>VLOOKUP(B:B,'11月工资'!A:D,4,0)</f>
        <v>6217000180029895475</v>
      </c>
      <c r="J12">
        <f t="shared" si="1"/>
        <v>2292.16</v>
      </c>
      <c r="K12">
        <f t="shared" si="2"/>
        <v>100.28</v>
      </c>
      <c r="L12">
        <f t="shared" si="3"/>
        <v>243.54</v>
      </c>
      <c r="M12" s="6">
        <f t="shared" si="4"/>
        <v>1964.46</v>
      </c>
      <c r="N12">
        <f>VLOOKUP(C:C,'11月工资'!C:AP,40,0)</f>
        <v>9</v>
      </c>
      <c r="O12" s="6">
        <f t="shared" si="5"/>
        <v>224.51</v>
      </c>
      <c r="P12">
        <v>0</v>
      </c>
      <c r="Q12">
        <f t="shared" si="6"/>
        <v>2157</v>
      </c>
      <c r="R12" s="51">
        <v>14326</v>
      </c>
      <c r="S12" s="67">
        <v>28063.67</v>
      </c>
      <c r="T12" s="69">
        <v>17973</v>
      </c>
      <c r="V12" t="s">
        <v>3378</v>
      </c>
      <c r="W12" t="s">
        <v>3379</v>
      </c>
      <c r="Y12" s="51">
        <f t="shared" si="7"/>
        <v>14316</v>
      </c>
      <c r="Z12" s="73">
        <f t="shared" si="8"/>
        <v>28068.28</v>
      </c>
      <c r="AA12" s="69" t="str">
        <f>VLOOKUP(C:C&amp;"    ",[1]Sheet0!$E$1:$I$65536,5,0)</f>
        <v xml:space="preserve">17973.00    </v>
      </c>
      <c r="AB12" s="74">
        <v>17973</v>
      </c>
      <c r="AC12" t="b">
        <f t="shared" si="9"/>
        <v>1</v>
      </c>
      <c r="AD12">
        <v>9000103</v>
      </c>
      <c r="AE12" t="s">
        <v>43</v>
      </c>
      <c r="AF12" t="str">
        <f t="shared" si="0"/>
        <v>张文利</v>
      </c>
    </row>
    <row r="13" spans="1:32" x14ac:dyDescent="0.2">
      <c r="A13">
        <v>10</v>
      </c>
      <c r="B13">
        <v>9000103</v>
      </c>
      <c r="C13" t="str">
        <f>VLOOKUP(B:B,'10月人员信息'!J:W,13,0)</f>
        <v>130202197009120610</v>
      </c>
      <c r="D13" t="str">
        <f>VLOOKUP(B:B,'10月人员信息'!J:M,3,0)</f>
        <v>张文利</v>
      </c>
      <c r="E13" t="str">
        <f>VLOOKUP(B:B,'10月人员信息'!J:L,2,0)</f>
        <v>财务经营部</v>
      </c>
      <c r="F13" t="str">
        <f>VLOOKUP(B:B,'10月人员信息'!J:R,8,0)</f>
        <v>财务经营部副部长</v>
      </c>
      <c r="G13" t="str">
        <f>VLOOKUP(B:B,'10月人员信息'!J:P,6,0)</f>
        <v>副部长</v>
      </c>
      <c r="H13" t="str">
        <f>VLOOKUP(B:B,'10月人员信息'!J:V,12,0)</f>
        <v>汉族</v>
      </c>
      <c r="I13" t="str">
        <f>VLOOKUP(B:B,'11月工资'!A:D,4,0)</f>
        <v>6217000180023872892</v>
      </c>
      <c r="J13">
        <f t="shared" si="1"/>
        <v>2292.16</v>
      </c>
      <c r="K13">
        <f t="shared" si="2"/>
        <v>100.28</v>
      </c>
      <c r="L13">
        <f t="shared" si="3"/>
        <v>243.54</v>
      </c>
      <c r="M13" s="6">
        <f t="shared" si="4"/>
        <v>2027.92</v>
      </c>
      <c r="N13">
        <f>VLOOKUP(C:C,'11月工资'!C:AP,40,0)</f>
        <v>9</v>
      </c>
      <c r="O13" s="6">
        <f t="shared" si="5"/>
        <v>231.76</v>
      </c>
      <c r="P13">
        <v>0</v>
      </c>
      <c r="Q13">
        <f t="shared" si="6"/>
        <v>2157</v>
      </c>
      <c r="R13" s="51">
        <v>14326</v>
      </c>
      <c r="S13" s="67">
        <v>28970.34</v>
      </c>
      <c r="T13" s="69">
        <v>17973</v>
      </c>
      <c r="V13" t="s">
        <v>3380</v>
      </c>
      <c r="W13" t="s">
        <v>3381</v>
      </c>
      <c r="Y13" s="51">
        <f t="shared" si="7"/>
        <v>14316</v>
      </c>
      <c r="Z13" s="73">
        <f t="shared" si="8"/>
        <v>28974.95</v>
      </c>
      <c r="AA13" s="69" t="str">
        <f>VLOOKUP(C:C&amp;"    ",[1]Sheet0!$E$1:$I$65536,5,0)</f>
        <v xml:space="preserve">17973.00    </v>
      </c>
      <c r="AB13" s="74">
        <v>17973</v>
      </c>
      <c r="AC13" t="b">
        <f t="shared" si="9"/>
        <v>1</v>
      </c>
      <c r="AD13">
        <v>9000104</v>
      </c>
      <c r="AE13" t="s">
        <v>47</v>
      </c>
      <c r="AF13" t="str">
        <f t="shared" si="0"/>
        <v>宋长江</v>
      </c>
    </row>
    <row r="14" spans="1:32" x14ac:dyDescent="0.2">
      <c r="A14">
        <v>11</v>
      </c>
      <c r="B14">
        <v>9000104</v>
      </c>
      <c r="C14" t="str">
        <f>VLOOKUP(B:B,'10月人员信息'!J:W,13,0)</f>
        <v>130202196903257414</v>
      </c>
      <c r="D14" t="str">
        <f>VLOOKUP(B:B,'10月人员信息'!J:M,3,0)</f>
        <v>宋长江</v>
      </c>
      <c r="E14" t="str">
        <f>VLOOKUP(B:B,'10月人员信息'!J:L,2,0)</f>
        <v>纪委
（监察部）</v>
      </c>
      <c r="F14" t="str">
        <f>VLOOKUP(B:B,'10月人员信息'!J:R,8,0)</f>
        <v>部长</v>
      </c>
      <c r="G14" t="str">
        <f>VLOOKUP(B:B,'10月人员信息'!J:P,6,0)</f>
        <v>部长</v>
      </c>
      <c r="H14" t="str">
        <f>VLOOKUP(B:B,'10月人员信息'!J:V,12,0)</f>
        <v>汉族</v>
      </c>
      <c r="I14" t="str">
        <f>VLOOKUP(B:B,'11月工资'!A:D,4,0)</f>
        <v>6217000180014038958</v>
      </c>
      <c r="J14">
        <f t="shared" si="1"/>
        <v>2292.16</v>
      </c>
      <c r="K14">
        <f t="shared" si="2"/>
        <v>100.28</v>
      </c>
      <c r="L14">
        <f t="shared" si="3"/>
        <v>243.54</v>
      </c>
      <c r="M14" s="6">
        <f t="shared" si="4"/>
        <v>2062.29</v>
      </c>
      <c r="N14">
        <f>VLOOKUP(C:C,'11月工资'!C:AP,40,0)</f>
        <v>9</v>
      </c>
      <c r="O14" s="6">
        <f t="shared" si="5"/>
        <v>235.69</v>
      </c>
      <c r="P14">
        <v>0</v>
      </c>
      <c r="Q14">
        <f t="shared" si="6"/>
        <v>2157</v>
      </c>
      <c r="R14" s="51">
        <v>14326</v>
      </c>
      <c r="S14" s="67">
        <v>29461.31</v>
      </c>
      <c r="T14" s="69">
        <v>17973</v>
      </c>
      <c r="V14" t="s">
        <v>3382</v>
      </c>
      <c r="W14" t="s">
        <v>3383</v>
      </c>
      <c r="Y14" s="51">
        <f t="shared" si="7"/>
        <v>14316</v>
      </c>
      <c r="Z14" s="73">
        <f t="shared" si="8"/>
        <v>29465.919999999998</v>
      </c>
      <c r="AA14" s="69" t="str">
        <f>VLOOKUP(C:C&amp;"    ",[1]Sheet0!$E$1:$I$65536,5,0)</f>
        <v xml:space="preserve">17973.00    </v>
      </c>
      <c r="AB14" s="74">
        <v>17973</v>
      </c>
      <c r="AC14" t="b">
        <f t="shared" si="9"/>
        <v>1</v>
      </c>
      <c r="AD14">
        <v>9000105</v>
      </c>
      <c r="AE14" t="s">
        <v>51</v>
      </c>
      <c r="AF14" t="str">
        <f t="shared" si="0"/>
        <v>张向群</v>
      </c>
    </row>
    <row r="15" spans="1:32" x14ac:dyDescent="0.2">
      <c r="A15">
        <v>12</v>
      </c>
      <c r="B15">
        <v>9000105</v>
      </c>
      <c r="C15" t="str">
        <f>VLOOKUP(B:B,'10月人员信息'!J:W,13,0)</f>
        <v>210102197008115646</v>
      </c>
      <c r="D15" t="str">
        <f>VLOOKUP(B:B,'10月人员信息'!J:M,3,0)</f>
        <v>张向群</v>
      </c>
      <c r="E15" t="str">
        <f>VLOOKUP(B:B,'10月人员信息'!J:L,2,0)</f>
        <v>党委组织部（人力资源部）</v>
      </c>
      <c r="F15" t="str">
        <f>VLOOKUP(B:B,'10月人员信息'!J:R,8,0)</f>
        <v>副部长</v>
      </c>
      <c r="G15" t="str">
        <f>VLOOKUP(B:B,'10月人员信息'!J:P,6,0)</f>
        <v>副部长</v>
      </c>
      <c r="H15" t="str">
        <f>VLOOKUP(B:B,'10月人员信息'!J:V,12,0)</f>
        <v>汉族</v>
      </c>
      <c r="I15" t="str">
        <f>VLOOKUP(B:B,'11月工资'!A:D,4,0)</f>
        <v>6217000180029895517</v>
      </c>
      <c r="J15">
        <f t="shared" si="1"/>
        <v>2292.16</v>
      </c>
      <c r="K15">
        <f t="shared" si="2"/>
        <v>100.28</v>
      </c>
      <c r="L15">
        <f t="shared" si="3"/>
        <v>243.54</v>
      </c>
      <c r="M15" s="6">
        <f t="shared" si="4"/>
        <v>1996.19</v>
      </c>
      <c r="N15">
        <f>VLOOKUP(C:C,'11月工资'!C:AP,40,0)</f>
        <v>9</v>
      </c>
      <c r="O15" s="6">
        <f t="shared" si="5"/>
        <v>228.14</v>
      </c>
      <c r="P15">
        <v>0</v>
      </c>
      <c r="Q15">
        <f t="shared" si="6"/>
        <v>2157</v>
      </c>
      <c r="R15" s="51">
        <v>14326</v>
      </c>
      <c r="S15" s="67">
        <v>28517.01</v>
      </c>
      <c r="T15" s="69">
        <v>17973</v>
      </c>
      <c r="V15" t="s">
        <v>3384</v>
      </c>
      <c r="W15" t="s">
        <v>3385</v>
      </c>
      <c r="Y15" s="51">
        <f t="shared" si="7"/>
        <v>14316</v>
      </c>
      <c r="Z15" s="73">
        <f t="shared" si="8"/>
        <v>28521.62</v>
      </c>
      <c r="AA15" s="69" t="str">
        <f>VLOOKUP(C:C&amp;"    ",[1]Sheet0!$E$1:$I$65536,5,0)</f>
        <v xml:space="preserve">17973.00    </v>
      </c>
      <c r="AB15" s="74">
        <v>17973</v>
      </c>
      <c r="AC15" t="b">
        <f t="shared" si="9"/>
        <v>1</v>
      </c>
      <c r="AD15">
        <v>9000106</v>
      </c>
      <c r="AE15" t="s">
        <v>55</v>
      </c>
      <c r="AF15" t="str">
        <f t="shared" si="0"/>
        <v>刘广民</v>
      </c>
    </row>
    <row r="16" spans="1:32" x14ac:dyDescent="0.2">
      <c r="A16">
        <v>13</v>
      </c>
      <c r="B16">
        <v>9000106</v>
      </c>
      <c r="C16" t="str">
        <f>VLOOKUP(B:B,'10月人员信息'!J:W,13,0)</f>
        <v>130204196910020610</v>
      </c>
      <c r="D16" t="str">
        <f>VLOOKUP(B:B,'10月人员信息'!J:M,3,0)</f>
        <v>刘广民</v>
      </c>
      <c r="E16" t="str">
        <f>VLOOKUP(B:B,'10月人员信息'!J:L,2,0)</f>
        <v>党委组织部（人力资源部）</v>
      </c>
      <c r="F16" t="str">
        <f>VLOOKUP(B:B,'10月人员信息'!J:R,8,0)</f>
        <v>副部长</v>
      </c>
      <c r="G16" t="str">
        <f>VLOOKUP(B:B,'10月人员信息'!J:P,6,0)</f>
        <v>副部长</v>
      </c>
      <c r="H16" t="str">
        <f>VLOOKUP(B:B,'10月人员信息'!J:V,12,0)</f>
        <v>汉族</v>
      </c>
      <c r="I16" t="str">
        <f>VLOOKUP(B:B,'11月工资'!A:D,4,0)</f>
        <v>6227000180450048668</v>
      </c>
      <c r="J16">
        <f t="shared" si="1"/>
        <v>2292.16</v>
      </c>
      <c r="K16">
        <f t="shared" si="2"/>
        <v>100.28</v>
      </c>
      <c r="L16">
        <f t="shared" si="3"/>
        <v>243.54</v>
      </c>
      <c r="M16" s="6">
        <f t="shared" si="4"/>
        <v>2027.92</v>
      </c>
      <c r="N16">
        <f>VLOOKUP(C:C,'11月工资'!C:AP,40,0)</f>
        <v>9</v>
      </c>
      <c r="O16" s="6">
        <f t="shared" si="5"/>
        <v>231.76</v>
      </c>
      <c r="P16">
        <v>0</v>
      </c>
      <c r="Q16">
        <f t="shared" si="6"/>
        <v>2157</v>
      </c>
      <c r="R16" s="51">
        <v>14326</v>
      </c>
      <c r="S16" s="67">
        <v>28970.34</v>
      </c>
      <c r="T16" s="69">
        <v>17973</v>
      </c>
      <c r="V16" t="s">
        <v>3386</v>
      </c>
      <c r="W16" t="s">
        <v>3387</v>
      </c>
      <c r="Y16" s="51">
        <f t="shared" si="7"/>
        <v>14316</v>
      </c>
      <c r="Z16" s="73">
        <f t="shared" si="8"/>
        <v>28974.95</v>
      </c>
      <c r="AA16" s="69" t="str">
        <f>VLOOKUP(C:C&amp;"    ",[1]Sheet0!$E$1:$I$65536,5,0)</f>
        <v xml:space="preserve">17973.00    </v>
      </c>
      <c r="AB16" s="74">
        <v>17973</v>
      </c>
      <c r="AC16" t="b">
        <f t="shared" si="9"/>
        <v>1</v>
      </c>
      <c r="AD16">
        <v>9000107</v>
      </c>
      <c r="AE16" t="s">
        <v>58</v>
      </c>
      <c r="AF16" t="str">
        <f t="shared" si="0"/>
        <v>于进水</v>
      </c>
    </row>
    <row r="17" spans="1:32" x14ac:dyDescent="0.2">
      <c r="A17">
        <v>14</v>
      </c>
      <c r="B17">
        <v>9000107</v>
      </c>
      <c r="C17" t="str">
        <f>VLOOKUP(B:B,'10月人员信息'!J:W,13,0)</f>
        <v>130203196301162430</v>
      </c>
      <c r="D17" t="str">
        <f>VLOOKUP(B:B,'10月人员信息'!J:M,3,0)</f>
        <v>于进水</v>
      </c>
      <c r="E17" t="str">
        <f>VLOOKUP(B:B,'10月人员信息'!J:L,2,0)</f>
        <v>工程管理部</v>
      </c>
      <c r="F17" t="str">
        <f>VLOOKUP(B:B,'10月人员信息'!J:R,8,0)</f>
        <v>部长</v>
      </c>
      <c r="G17" t="str">
        <f>VLOOKUP(B:B,'10月人员信息'!J:P,6,0)</f>
        <v>部长</v>
      </c>
      <c r="H17" t="str">
        <f>VLOOKUP(B:B,'10月人员信息'!J:V,12,0)</f>
        <v>汉族</v>
      </c>
      <c r="I17" t="str">
        <f>VLOOKUP(B:B,'11月工资'!A:D,4,0)</f>
        <v>6217000180022945301</v>
      </c>
      <c r="J17">
        <f t="shared" si="1"/>
        <v>2292.16</v>
      </c>
      <c r="K17">
        <f t="shared" si="2"/>
        <v>100.28</v>
      </c>
      <c r="L17">
        <f t="shared" si="3"/>
        <v>243.54</v>
      </c>
      <c r="M17" s="6">
        <f t="shared" si="4"/>
        <v>2466.54</v>
      </c>
      <c r="N17">
        <f>VLOOKUP(C:C,'11月工资'!C:AP,40,0)</f>
        <v>9</v>
      </c>
      <c r="O17" s="6">
        <f t="shared" si="5"/>
        <v>281.89</v>
      </c>
      <c r="P17">
        <v>0</v>
      </c>
      <c r="Q17">
        <f t="shared" si="6"/>
        <v>2157</v>
      </c>
      <c r="R17" s="51">
        <v>14326</v>
      </c>
      <c r="S17" s="67">
        <v>35236.26</v>
      </c>
      <c r="T17" s="69">
        <v>17973</v>
      </c>
      <c r="V17" t="s">
        <v>3388</v>
      </c>
      <c r="W17" t="s">
        <v>3389</v>
      </c>
      <c r="Y17" s="51">
        <f t="shared" si="7"/>
        <v>14316</v>
      </c>
      <c r="Z17" s="73">
        <f t="shared" si="8"/>
        <v>35240.870000000003</v>
      </c>
      <c r="AA17" s="69" t="str">
        <f>VLOOKUP(C:C&amp;"    ",[1]Sheet0!$E$1:$I$65536,5,0)</f>
        <v xml:space="preserve">17973.00    </v>
      </c>
      <c r="AB17" s="74">
        <v>17973</v>
      </c>
      <c r="AC17" t="b">
        <f t="shared" si="9"/>
        <v>1</v>
      </c>
      <c r="AD17">
        <v>9000108</v>
      </c>
      <c r="AE17" t="s">
        <v>62</v>
      </c>
      <c r="AF17" t="str">
        <f t="shared" si="0"/>
        <v>王培军</v>
      </c>
    </row>
    <row r="18" spans="1:32" x14ac:dyDescent="0.2">
      <c r="A18">
        <v>15</v>
      </c>
      <c r="B18">
        <v>9000108</v>
      </c>
      <c r="C18" t="str">
        <f>VLOOKUP(B:B,'10月人员信息'!J:W,13,0)</f>
        <v>130203196601132110</v>
      </c>
      <c r="D18" t="str">
        <f>VLOOKUP(B:B,'10月人员信息'!J:M,3,0)</f>
        <v>王培军</v>
      </c>
      <c r="E18" t="str">
        <f>VLOOKUP(B:B,'10月人员信息'!J:L,2,0)</f>
        <v>生活服务中心</v>
      </c>
      <c r="F18" t="str">
        <f>VLOOKUP(B:B,'10月人员信息'!J:R,8,0)</f>
        <v>部长</v>
      </c>
      <c r="G18" t="str">
        <f>VLOOKUP(B:B,'10月人员信息'!J:P,6,0)</f>
        <v>部长</v>
      </c>
      <c r="H18" t="str">
        <f>VLOOKUP(B:B,'10月人员信息'!J:V,12,0)</f>
        <v>汉族</v>
      </c>
      <c r="I18" t="str">
        <f>VLOOKUP(B:B,'11月工资'!A:D,4,0)</f>
        <v>6217000180009505821</v>
      </c>
      <c r="J18">
        <f t="shared" si="1"/>
        <v>2292.16</v>
      </c>
      <c r="K18">
        <f t="shared" si="2"/>
        <v>100.28</v>
      </c>
      <c r="L18">
        <f t="shared" si="3"/>
        <v>243.54</v>
      </c>
      <c r="M18" s="6">
        <f t="shared" si="4"/>
        <v>2404.66</v>
      </c>
      <c r="N18">
        <f>VLOOKUP(C:C,'11月工资'!C:AP,40,0)</f>
        <v>9</v>
      </c>
      <c r="O18" s="6">
        <f t="shared" si="5"/>
        <v>274.82</v>
      </c>
      <c r="P18">
        <v>0</v>
      </c>
      <c r="Q18">
        <f t="shared" si="6"/>
        <v>2157</v>
      </c>
      <c r="R18" s="51">
        <v>14326</v>
      </c>
      <c r="S18" s="67">
        <v>34352.300000000003</v>
      </c>
      <c r="T18" s="69">
        <v>17973</v>
      </c>
      <c r="V18" t="s">
        <v>3390</v>
      </c>
      <c r="W18" t="s">
        <v>3391</v>
      </c>
      <c r="Y18" s="51">
        <f t="shared" si="7"/>
        <v>14316</v>
      </c>
      <c r="Z18" s="73">
        <f t="shared" si="8"/>
        <v>34356.910000000003</v>
      </c>
      <c r="AA18" s="69" t="str">
        <f>VLOOKUP(C:C&amp;"    ",[1]Sheet0!$E$1:$I$65536,5,0)</f>
        <v xml:space="preserve">17973.00    </v>
      </c>
      <c r="AB18" s="74">
        <v>17973</v>
      </c>
      <c r="AC18" t="b">
        <f t="shared" si="9"/>
        <v>1</v>
      </c>
      <c r="AD18">
        <v>9000109</v>
      </c>
      <c r="AE18" t="s">
        <v>65</v>
      </c>
      <c r="AF18" t="str">
        <f t="shared" si="0"/>
        <v>杨敏</v>
      </c>
    </row>
    <row r="19" spans="1:32" x14ac:dyDescent="0.2">
      <c r="A19">
        <v>16</v>
      </c>
      <c r="B19">
        <v>9000109</v>
      </c>
      <c r="C19" t="str">
        <f>VLOOKUP(B:B,'10月人员信息'!J:W,13,0)</f>
        <v>130225197308216713</v>
      </c>
      <c r="D19" t="str">
        <f>VLOOKUP(B:B,'10月人员信息'!J:M,3,0)</f>
        <v>杨敏</v>
      </c>
      <c r="E19" t="str">
        <f>VLOOKUP(B:B,'10月人员信息'!J:L,2,0)</f>
        <v>工程管理部</v>
      </c>
      <c r="F19" t="str">
        <f>VLOOKUP(B:B,'10月人员信息'!J:R,8,0)</f>
        <v>副部长</v>
      </c>
      <c r="G19" t="str">
        <f>VLOOKUP(B:B,'10月人员信息'!J:P,6,0)</f>
        <v>副部长</v>
      </c>
      <c r="H19" t="str">
        <f>VLOOKUP(B:B,'10月人员信息'!J:V,12,0)</f>
        <v>汉族</v>
      </c>
      <c r="I19" t="str">
        <f>VLOOKUP(B:B,'11月工资'!A:D,4,0)</f>
        <v>6217000180029895574</v>
      </c>
      <c r="J19">
        <f t="shared" si="1"/>
        <v>2292.16</v>
      </c>
      <c r="K19">
        <f t="shared" si="2"/>
        <v>100.28</v>
      </c>
      <c r="L19">
        <f t="shared" si="3"/>
        <v>243.54</v>
      </c>
      <c r="M19" s="6">
        <f t="shared" si="4"/>
        <v>1964.46</v>
      </c>
      <c r="N19">
        <f>VLOOKUP(C:C,'11月工资'!C:AP,40,0)</f>
        <v>9</v>
      </c>
      <c r="O19" s="6">
        <f t="shared" si="5"/>
        <v>224.51</v>
      </c>
      <c r="P19">
        <v>0</v>
      </c>
      <c r="Q19">
        <f t="shared" si="6"/>
        <v>2157</v>
      </c>
      <c r="R19" s="51">
        <v>14326</v>
      </c>
      <c r="S19" s="67">
        <v>28063.67</v>
      </c>
      <c r="T19" s="69">
        <v>17973</v>
      </c>
      <c r="V19" t="s">
        <v>3392</v>
      </c>
      <c r="W19" t="s">
        <v>3393</v>
      </c>
      <c r="Y19" s="51">
        <f t="shared" si="7"/>
        <v>14316</v>
      </c>
      <c r="Z19" s="73">
        <f t="shared" si="8"/>
        <v>28068.28</v>
      </c>
      <c r="AA19" s="69" t="str">
        <f>VLOOKUP(C:C&amp;"    ",[1]Sheet0!$E$1:$I$65536,5,0)</f>
        <v xml:space="preserve">17973.00    </v>
      </c>
      <c r="AB19" s="74">
        <v>17973</v>
      </c>
      <c r="AC19" t="b">
        <f t="shared" si="9"/>
        <v>1</v>
      </c>
      <c r="AD19">
        <v>9000110</v>
      </c>
      <c r="AE19" t="s">
        <v>68</v>
      </c>
      <c r="AF19" t="str">
        <f t="shared" si="0"/>
        <v>杨晓江</v>
      </c>
    </row>
    <row r="20" spans="1:32" x14ac:dyDescent="0.2">
      <c r="A20">
        <v>17</v>
      </c>
      <c r="B20">
        <v>9000110</v>
      </c>
      <c r="C20" t="str">
        <f>VLOOKUP(B:B,'10月人员信息'!J:W,13,0)</f>
        <v>130324197107290916</v>
      </c>
      <c r="D20" t="str">
        <f>VLOOKUP(B:B,'10月人员信息'!J:M,3,0)</f>
        <v>杨晓江</v>
      </c>
      <c r="E20" t="str">
        <f>VLOOKUP(B:B,'10月人员信息'!J:L,2,0)</f>
        <v>技术创新部</v>
      </c>
      <c r="F20" t="str">
        <f>VLOOKUP(B:B,'10月人员信息'!J:R,8,0)</f>
        <v>技术创新部部长</v>
      </c>
      <c r="G20" t="str">
        <f>VLOOKUP(B:B,'10月人员信息'!J:P,6,0)</f>
        <v>部长</v>
      </c>
      <c r="H20" t="str">
        <f>VLOOKUP(B:B,'10月人员信息'!J:V,12,0)</f>
        <v>汉族</v>
      </c>
      <c r="I20" t="str">
        <f>VLOOKUP(B:B,'11月工资'!A:D,4,0)</f>
        <v>6227000180600217221</v>
      </c>
      <c r="J20">
        <f t="shared" si="1"/>
        <v>2292.16</v>
      </c>
      <c r="K20">
        <f t="shared" si="2"/>
        <v>100.28</v>
      </c>
      <c r="L20">
        <f t="shared" si="3"/>
        <v>243.54</v>
      </c>
      <c r="M20" s="6">
        <f t="shared" si="4"/>
        <v>2446.6999999999998</v>
      </c>
      <c r="N20">
        <f>VLOOKUP(C:C,'11月工资'!C:AP,40,0)</f>
        <v>9</v>
      </c>
      <c r="O20" s="6">
        <f t="shared" si="5"/>
        <v>279.62</v>
      </c>
      <c r="P20">
        <v>0</v>
      </c>
      <c r="Q20">
        <f t="shared" si="6"/>
        <v>2157</v>
      </c>
      <c r="R20" s="51">
        <v>14326</v>
      </c>
      <c r="S20" s="67">
        <v>34952.92</v>
      </c>
      <c r="T20" s="69">
        <v>17973</v>
      </c>
      <c r="V20" t="s">
        <v>3394</v>
      </c>
      <c r="W20" t="s">
        <v>3395</v>
      </c>
      <c r="Y20" s="51">
        <f t="shared" si="7"/>
        <v>14316</v>
      </c>
      <c r="Z20" s="73">
        <f t="shared" si="8"/>
        <v>34957.53</v>
      </c>
      <c r="AA20" s="69" t="str">
        <f>VLOOKUP(C:C&amp;"    ",[1]Sheet0!$E$1:$I$65536,5,0)</f>
        <v xml:space="preserve">17973.00    </v>
      </c>
      <c r="AB20" s="74">
        <v>17973</v>
      </c>
      <c r="AC20" t="b">
        <f t="shared" si="9"/>
        <v>1</v>
      </c>
      <c r="AD20">
        <v>9000111</v>
      </c>
      <c r="AE20" t="s">
        <v>72</v>
      </c>
      <c r="AF20" t="str">
        <f t="shared" si="0"/>
        <v>潘玉发</v>
      </c>
    </row>
    <row r="21" spans="1:32" x14ac:dyDescent="0.2">
      <c r="A21">
        <v>18</v>
      </c>
      <c r="B21">
        <v>9000111</v>
      </c>
      <c r="C21" t="str">
        <f>VLOOKUP(B:B,'10月人员信息'!J:W,13,0)</f>
        <v>130203198006111517</v>
      </c>
      <c r="D21" t="str">
        <f>VLOOKUP(B:B,'10月人员信息'!J:M,3,0)</f>
        <v>潘玉发</v>
      </c>
      <c r="E21" t="str">
        <f>VLOOKUP(B:B,'10月人员信息'!J:L,2,0)</f>
        <v>信息自动化部</v>
      </c>
      <c r="F21" t="str">
        <f>VLOOKUP(B:B,'10月人员信息'!J:R,8,0)</f>
        <v>副部长</v>
      </c>
      <c r="G21" t="str">
        <f>VLOOKUP(B:B,'10月人员信息'!J:P,6,0)</f>
        <v>副部长</v>
      </c>
      <c r="H21" t="str">
        <f>VLOOKUP(B:B,'10月人员信息'!J:V,12,0)</f>
        <v>汉族</v>
      </c>
      <c r="I21" t="str">
        <f>VLOOKUP(B:B,'11月工资'!A:D,4,0)</f>
        <v>6217000180031743820</v>
      </c>
      <c r="J21">
        <f t="shared" si="1"/>
        <v>2292.16</v>
      </c>
      <c r="K21">
        <f t="shared" si="2"/>
        <v>100.28</v>
      </c>
      <c r="L21">
        <f t="shared" si="3"/>
        <v>243.54</v>
      </c>
      <c r="M21" s="6">
        <f t="shared" si="4"/>
        <v>1964.46</v>
      </c>
      <c r="N21">
        <f>VLOOKUP(C:C,'11月工资'!C:AP,40,0)</f>
        <v>9</v>
      </c>
      <c r="O21" s="6">
        <f t="shared" si="5"/>
        <v>224.51</v>
      </c>
      <c r="P21">
        <v>0</v>
      </c>
      <c r="Q21">
        <f t="shared" si="6"/>
        <v>2157</v>
      </c>
      <c r="R21" s="51">
        <v>14326</v>
      </c>
      <c r="S21" s="67">
        <v>28063.67</v>
      </c>
      <c r="T21" s="69">
        <v>17973</v>
      </c>
      <c r="V21" t="s">
        <v>3396</v>
      </c>
      <c r="W21" t="s">
        <v>3397</v>
      </c>
      <c r="Y21" s="51">
        <f t="shared" si="7"/>
        <v>14316</v>
      </c>
      <c r="Z21" s="73">
        <f t="shared" si="8"/>
        <v>28068.28</v>
      </c>
      <c r="AA21" s="69" t="str">
        <f>VLOOKUP(C:C&amp;"    ",[1]Sheet0!$E$1:$I$65536,5,0)</f>
        <v xml:space="preserve">17973.00    </v>
      </c>
      <c r="AB21" s="74">
        <v>17973</v>
      </c>
      <c r="AC21" t="b">
        <f t="shared" si="9"/>
        <v>1</v>
      </c>
      <c r="AD21">
        <v>9000112</v>
      </c>
      <c r="AE21" t="s">
        <v>76</v>
      </c>
      <c r="AF21" t="str">
        <f t="shared" si="0"/>
        <v>张大勇</v>
      </c>
    </row>
    <row r="22" spans="1:32" x14ac:dyDescent="0.2">
      <c r="A22">
        <v>19</v>
      </c>
      <c r="B22">
        <v>9000112</v>
      </c>
      <c r="C22" t="str">
        <f>VLOOKUP(B:B,'10月人员信息'!J:W,13,0)</f>
        <v>130203197311053013</v>
      </c>
      <c r="D22" t="str">
        <f>VLOOKUP(B:B,'10月人员信息'!J:M,3,0)</f>
        <v>张大勇</v>
      </c>
      <c r="E22" t="str">
        <f>VLOOKUP(B:B,'10月人员信息'!J:L,2,0)</f>
        <v>技术创新部</v>
      </c>
      <c r="F22" t="str">
        <f>VLOOKUP(B:B,'10月人员信息'!J:R,8,0)</f>
        <v>技术创新部副部长</v>
      </c>
      <c r="G22" t="str">
        <f>VLOOKUP(B:B,'10月人员信息'!J:P,6,0)</f>
        <v>副部长</v>
      </c>
      <c r="H22" t="str">
        <f>VLOOKUP(B:B,'10月人员信息'!J:V,12,0)</f>
        <v>汉族</v>
      </c>
      <c r="I22" t="str">
        <f>VLOOKUP(B:B,'11月工资'!A:D,4,0)</f>
        <v>6217000180022976231</v>
      </c>
      <c r="J22">
        <f t="shared" si="1"/>
        <v>2292.16</v>
      </c>
      <c r="K22">
        <f t="shared" si="2"/>
        <v>100.28</v>
      </c>
      <c r="L22">
        <f t="shared" si="3"/>
        <v>243.54</v>
      </c>
      <c r="M22" s="6">
        <f t="shared" si="4"/>
        <v>1932.72</v>
      </c>
      <c r="N22">
        <f>VLOOKUP(C:C,'11月工资'!C:AP,40,0)</f>
        <v>9</v>
      </c>
      <c r="O22" s="6">
        <f t="shared" si="5"/>
        <v>220.88</v>
      </c>
      <c r="P22">
        <v>0</v>
      </c>
      <c r="Q22">
        <f t="shared" si="6"/>
        <v>2157</v>
      </c>
      <c r="R22" s="51">
        <v>14326</v>
      </c>
      <c r="S22" s="67">
        <v>27610.34</v>
      </c>
      <c r="T22" s="69">
        <v>17973</v>
      </c>
      <c r="V22" t="s">
        <v>3398</v>
      </c>
      <c r="W22" t="s">
        <v>3399</v>
      </c>
      <c r="Y22" s="51">
        <f t="shared" si="7"/>
        <v>14316</v>
      </c>
      <c r="Z22" s="73">
        <f t="shared" si="8"/>
        <v>27614.95</v>
      </c>
      <c r="AA22" s="69" t="str">
        <f>VLOOKUP(C:C&amp;"    ",[1]Sheet0!$E$1:$I$65536,5,0)</f>
        <v xml:space="preserve">17973.00    </v>
      </c>
      <c r="AB22" s="74">
        <v>17973</v>
      </c>
      <c r="AC22" t="b">
        <f t="shared" si="9"/>
        <v>1</v>
      </c>
      <c r="AD22">
        <v>9000113</v>
      </c>
      <c r="AE22" t="s">
        <v>79</v>
      </c>
      <c r="AF22" t="str">
        <f t="shared" si="0"/>
        <v>崔海龙</v>
      </c>
    </row>
    <row r="23" spans="1:32" x14ac:dyDescent="0.2">
      <c r="A23">
        <v>20</v>
      </c>
      <c r="B23">
        <v>9000113</v>
      </c>
      <c r="C23" t="str">
        <f>VLOOKUP(B:B,'10月人员信息'!J:W,13,0)</f>
        <v>13020319790308303X</v>
      </c>
      <c r="D23" t="str">
        <f>VLOOKUP(B:B,'10月人员信息'!J:M,3,0)</f>
        <v>崔海龙</v>
      </c>
      <c r="E23" t="str">
        <f>VLOOKUP(B:B,'10月人员信息'!J:L,2,0)</f>
        <v>设备管理部</v>
      </c>
      <c r="F23" t="str">
        <f>VLOOKUP(B:B,'10月人员信息'!J:R,8,0)</f>
        <v>部长</v>
      </c>
      <c r="G23" t="str">
        <f>VLOOKUP(B:B,'10月人员信息'!J:P,6,0)</f>
        <v>部长</v>
      </c>
      <c r="H23" t="str">
        <f>VLOOKUP(B:B,'10月人员信息'!J:V,12,0)</f>
        <v>满族</v>
      </c>
      <c r="I23" t="str">
        <f>VLOOKUP(B:B,'11月工资'!A:D,4,0)</f>
        <v>6217000180031735198</v>
      </c>
      <c r="J23">
        <f t="shared" si="1"/>
        <v>2292.16</v>
      </c>
      <c r="K23">
        <f t="shared" si="2"/>
        <v>100.28</v>
      </c>
      <c r="L23">
        <f t="shared" si="3"/>
        <v>243.54</v>
      </c>
      <c r="M23" s="6">
        <f t="shared" si="4"/>
        <v>2545.92</v>
      </c>
      <c r="N23">
        <f>VLOOKUP(C:C,'11月工资'!C:AP,40,0)</f>
        <v>0</v>
      </c>
      <c r="O23" s="6">
        <f t="shared" si="5"/>
        <v>290.95999999999998</v>
      </c>
      <c r="P23" s="50">
        <v>2120.66</v>
      </c>
      <c r="Q23">
        <f t="shared" si="6"/>
        <v>2157</v>
      </c>
      <c r="R23" s="51">
        <v>14326</v>
      </c>
      <c r="S23" s="67">
        <v>36370.35</v>
      </c>
      <c r="T23" s="69">
        <v>17973</v>
      </c>
      <c r="V23" t="s">
        <v>3400</v>
      </c>
      <c r="W23" t="s">
        <v>3401</v>
      </c>
      <c r="Y23" s="51">
        <f t="shared" si="7"/>
        <v>14316</v>
      </c>
      <c r="Z23" s="73">
        <f t="shared" si="8"/>
        <v>36374.959999999999</v>
      </c>
      <c r="AA23" s="69" t="str">
        <f>VLOOKUP(C:C&amp;"    ",[1]Sheet0!$E$1:$I$65536,5,0)</f>
        <v xml:space="preserve">17973.00    </v>
      </c>
      <c r="AB23" s="74">
        <v>17973</v>
      </c>
      <c r="AC23" t="b">
        <f t="shared" si="9"/>
        <v>1</v>
      </c>
      <c r="AD23">
        <v>9000115</v>
      </c>
      <c r="AE23" t="s">
        <v>83</v>
      </c>
      <c r="AF23" t="str">
        <f t="shared" si="0"/>
        <v>刘双力</v>
      </c>
    </row>
    <row r="24" spans="1:32" x14ac:dyDescent="0.2">
      <c r="A24">
        <v>21</v>
      </c>
      <c r="B24">
        <v>9000115</v>
      </c>
      <c r="C24" t="str">
        <f>VLOOKUP(B:B,'10月人员信息'!J:W,13,0)</f>
        <v>130203197804262411</v>
      </c>
      <c r="D24" t="str">
        <f>VLOOKUP(B:B,'10月人员信息'!J:M,3,0)</f>
        <v>刘双力</v>
      </c>
      <c r="E24" t="str">
        <f>VLOOKUP(B:B,'10月人员信息'!J:L,2,0)</f>
        <v>设备管理部</v>
      </c>
      <c r="F24" t="str">
        <f>VLOOKUP(B:B,'10月人员信息'!J:R,8,0)</f>
        <v>副部长</v>
      </c>
      <c r="G24" t="str">
        <f>VLOOKUP(B:B,'10月人员信息'!J:P,6,0)</f>
        <v>副部长</v>
      </c>
      <c r="H24" t="str">
        <f>VLOOKUP(B:B,'10月人员信息'!J:V,12,0)</f>
        <v>汉族</v>
      </c>
      <c r="I24" t="str">
        <f>VLOOKUP(B:B,'11月工资'!A:D,4,0)</f>
        <v>6217000180031744018</v>
      </c>
      <c r="J24">
        <f t="shared" si="1"/>
        <v>2292.16</v>
      </c>
      <c r="K24">
        <f t="shared" si="2"/>
        <v>100.28</v>
      </c>
      <c r="L24">
        <f t="shared" si="3"/>
        <v>243.54</v>
      </c>
      <c r="M24" s="6">
        <f t="shared" si="4"/>
        <v>1997.5</v>
      </c>
      <c r="N24">
        <f>VLOOKUP(C:C,'11月工资'!C:AP,40,0)</f>
        <v>9</v>
      </c>
      <c r="O24" s="6">
        <f t="shared" si="5"/>
        <v>228.29</v>
      </c>
      <c r="P24">
        <v>0</v>
      </c>
      <c r="Q24">
        <f t="shared" si="6"/>
        <v>2157</v>
      </c>
      <c r="R24" s="51">
        <v>14326</v>
      </c>
      <c r="S24" s="67">
        <v>28535.759999999998</v>
      </c>
      <c r="T24" s="69">
        <v>17973</v>
      </c>
      <c r="V24" t="s">
        <v>3402</v>
      </c>
      <c r="W24" t="s">
        <v>3403</v>
      </c>
      <c r="Y24" s="51">
        <f t="shared" si="7"/>
        <v>14316</v>
      </c>
      <c r="Z24" s="73">
        <f t="shared" si="8"/>
        <v>28540.37</v>
      </c>
      <c r="AA24" s="69" t="str">
        <f>VLOOKUP(C:C&amp;"    ",[1]Sheet0!$E$1:$I$65536,5,0)</f>
        <v xml:space="preserve">17973.00    </v>
      </c>
      <c r="AB24" s="74">
        <v>17973</v>
      </c>
      <c r="AC24" t="b">
        <f t="shared" si="9"/>
        <v>1</v>
      </c>
      <c r="AD24">
        <v>9000118</v>
      </c>
      <c r="AE24" t="s">
        <v>86</v>
      </c>
      <c r="AF24" t="str">
        <f t="shared" si="0"/>
        <v>王峰</v>
      </c>
    </row>
    <row r="25" spans="1:32" x14ac:dyDescent="0.2">
      <c r="A25">
        <v>22</v>
      </c>
      <c r="B25">
        <v>9000118</v>
      </c>
      <c r="C25" t="str">
        <f>VLOOKUP(B:B,'10月人员信息'!J:W,13,0)</f>
        <v>130203196401062410</v>
      </c>
      <c r="D25" t="str">
        <f>VLOOKUP(B:B,'10月人员信息'!J:M,3,0)</f>
        <v>王峰</v>
      </c>
      <c r="E25" t="s">
        <v>9418</v>
      </c>
      <c r="F25" t="str">
        <f>VLOOKUP(B:B,'10月人员信息'!J:R,8,0)</f>
        <v>安全总监（中层正职，享受公司助理级待遇）</v>
      </c>
      <c r="G25" t="str">
        <f>VLOOKUP(B:B,'10月人员信息'!J:P,6,0)</f>
        <v>公司安全总监</v>
      </c>
      <c r="H25" t="str">
        <f>VLOOKUP(B:B,'10月人员信息'!J:V,12,0)</f>
        <v>汉族</v>
      </c>
      <c r="I25" t="str">
        <f>VLOOKUP(B:B,'11月工资'!A:D,4,0)</f>
        <v>6217000180002667164</v>
      </c>
      <c r="J25">
        <f t="shared" si="1"/>
        <v>2292.16</v>
      </c>
      <c r="K25">
        <f t="shared" si="2"/>
        <v>100.28</v>
      </c>
      <c r="L25">
        <f t="shared" si="3"/>
        <v>243.54</v>
      </c>
      <c r="M25" s="6">
        <f t="shared" si="4"/>
        <v>2407.04</v>
      </c>
      <c r="N25">
        <f>VLOOKUP(C:C,'11月工资'!C:AP,40,0)</f>
        <v>9</v>
      </c>
      <c r="O25" s="6">
        <f t="shared" si="5"/>
        <v>275.08999999999997</v>
      </c>
      <c r="P25">
        <v>0</v>
      </c>
      <c r="Q25">
        <f t="shared" si="6"/>
        <v>2157</v>
      </c>
      <c r="R25" s="51">
        <v>14326</v>
      </c>
      <c r="S25" s="67">
        <v>34386.26</v>
      </c>
      <c r="T25" s="69">
        <v>17973</v>
      </c>
      <c r="V25" t="s">
        <v>3404</v>
      </c>
      <c r="W25" t="s">
        <v>3405</v>
      </c>
      <c r="Y25" s="51">
        <f t="shared" si="7"/>
        <v>14316</v>
      </c>
      <c r="Z25" s="73">
        <f t="shared" si="8"/>
        <v>34390.870000000003</v>
      </c>
      <c r="AA25" s="69" t="str">
        <f>VLOOKUP(C:C&amp;"    ",[1]Sheet0!$E$1:$I$65536,5,0)</f>
        <v xml:space="preserve">17973.00    </v>
      </c>
      <c r="AB25" s="74">
        <v>17973</v>
      </c>
      <c r="AC25" t="b">
        <f t="shared" si="9"/>
        <v>1</v>
      </c>
      <c r="AD25">
        <v>9000119</v>
      </c>
      <c r="AE25" t="s">
        <v>88</v>
      </c>
      <c r="AF25" t="str">
        <f t="shared" si="0"/>
        <v>宋英杰</v>
      </c>
    </row>
    <row r="26" spans="1:32" x14ac:dyDescent="0.2">
      <c r="A26">
        <v>23</v>
      </c>
      <c r="B26">
        <v>9000119</v>
      </c>
      <c r="C26" t="str">
        <f>VLOOKUP(B:B,'10月人员信息'!J:W,13,0)</f>
        <v>130203197102143338</v>
      </c>
      <c r="D26" t="str">
        <f>VLOOKUP(B:B,'10月人员信息'!J:M,3,0)</f>
        <v>宋英杰</v>
      </c>
      <c r="E26" t="str">
        <f>VLOOKUP(B:B,'10月人员信息'!J:L,2,0)</f>
        <v>设备管理部</v>
      </c>
      <c r="F26" t="str">
        <f>VLOOKUP(B:B,'10月人员信息'!J:R,8,0)</f>
        <v>副部长</v>
      </c>
      <c r="G26" t="str">
        <f>VLOOKUP(B:B,'10月人员信息'!J:P,6,0)</f>
        <v>副部长</v>
      </c>
      <c r="H26" t="str">
        <f>VLOOKUP(B:B,'10月人员信息'!J:V,12,0)</f>
        <v>汉族</v>
      </c>
      <c r="I26" t="str">
        <f>VLOOKUP(B:B,'11月工资'!A:D,4,0)</f>
        <v>6217000180009150800</v>
      </c>
      <c r="J26">
        <f t="shared" si="1"/>
        <v>2292.16</v>
      </c>
      <c r="K26">
        <f t="shared" si="2"/>
        <v>100.28</v>
      </c>
      <c r="L26">
        <f t="shared" si="3"/>
        <v>243.54</v>
      </c>
      <c r="M26" s="6">
        <f t="shared" si="4"/>
        <v>1932.72</v>
      </c>
      <c r="N26">
        <f>VLOOKUP(C:C,'11月工资'!C:AP,40,0)</f>
        <v>9</v>
      </c>
      <c r="O26" s="6">
        <f t="shared" si="5"/>
        <v>220.88</v>
      </c>
      <c r="P26">
        <v>0</v>
      </c>
      <c r="Q26">
        <f t="shared" si="6"/>
        <v>2157</v>
      </c>
      <c r="R26" s="51">
        <v>14326</v>
      </c>
      <c r="S26" s="67">
        <v>27610.34</v>
      </c>
      <c r="T26" s="69">
        <v>17973</v>
      </c>
      <c r="V26" t="s">
        <v>3406</v>
      </c>
      <c r="W26" t="s">
        <v>3407</v>
      </c>
      <c r="Y26" s="51">
        <f t="shared" si="7"/>
        <v>14316</v>
      </c>
      <c r="Z26" s="73">
        <f t="shared" si="8"/>
        <v>27614.95</v>
      </c>
      <c r="AA26" s="69" t="str">
        <f>VLOOKUP(C:C&amp;"    ",[1]Sheet0!$E$1:$I$65536,5,0)</f>
        <v xml:space="preserve">17973.00    </v>
      </c>
      <c r="AB26" s="74">
        <v>17973</v>
      </c>
      <c r="AC26" t="b">
        <f t="shared" si="9"/>
        <v>1</v>
      </c>
      <c r="AD26">
        <v>9000120</v>
      </c>
      <c r="AE26" t="s">
        <v>91</v>
      </c>
      <c r="AF26" t="str">
        <f t="shared" si="0"/>
        <v>周玉将</v>
      </c>
    </row>
    <row r="27" spans="1:32" x14ac:dyDescent="0.2">
      <c r="A27">
        <v>24</v>
      </c>
      <c r="B27">
        <v>9000120</v>
      </c>
      <c r="C27" t="str">
        <f>VLOOKUP(B:B,'10月人员信息'!J:W,13,0)</f>
        <v>130203196609242111</v>
      </c>
      <c r="D27" t="str">
        <f>VLOOKUP(B:B,'10月人员信息'!J:M,3,0)</f>
        <v>周玉将</v>
      </c>
      <c r="E27" t="str">
        <f>VLOOKUP(B:B,'10月人员信息'!J:L,2,0)</f>
        <v>工程管理部</v>
      </c>
      <c r="F27" t="str">
        <f>VLOOKUP(B:B,'10月人员信息'!J:R,8,0)</f>
        <v>副部长</v>
      </c>
      <c r="G27" t="str">
        <f>VLOOKUP(B:B,'10月人员信息'!J:P,6,0)</f>
        <v>副部长</v>
      </c>
      <c r="H27" t="str">
        <f>VLOOKUP(B:B,'10月人员信息'!J:V,12,0)</f>
        <v>汉族</v>
      </c>
      <c r="I27" t="str">
        <f>VLOOKUP(B:B,'11月工资'!A:D,4,0)</f>
        <v>6217000180031744158</v>
      </c>
      <c r="J27">
        <f t="shared" si="1"/>
        <v>2292.16</v>
      </c>
      <c r="K27">
        <f t="shared" si="2"/>
        <v>100.28</v>
      </c>
      <c r="L27">
        <f t="shared" si="3"/>
        <v>243.54</v>
      </c>
      <c r="M27" s="6">
        <f t="shared" si="4"/>
        <v>1932.72</v>
      </c>
      <c r="N27">
        <f>VLOOKUP(C:C,'11月工资'!C:AP,40,0)</f>
        <v>9</v>
      </c>
      <c r="O27" s="6">
        <f t="shared" si="5"/>
        <v>220.88</v>
      </c>
      <c r="P27">
        <v>0</v>
      </c>
      <c r="Q27">
        <f t="shared" si="6"/>
        <v>2157</v>
      </c>
      <c r="R27" s="51">
        <v>14326</v>
      </c>
      <c r="S27" s="67">
        <v>27610.34</v>
      </c>
      <c r="T27" s="69">
        <v>17973</v>
      </c>
      <c r="V27" t="s">
        <v>3408</v>
      </c>
      <c r="W27" t="s">
        <v>3409</v>
      </c>
      <c r="Y27" s="51">
        <f t="shared" si="7"/>
        <v>14316</v>
      </c>
      <c r="Z27" s="73">
        <f t="shared" si="8"/>
        <v>27614.95</v>
      </c>
      <c r="AA27" s="69" t="str">
        <f>VLOOKUP(C:C&amp;"    ",[1]Sheet0!$E$1:$I$65536,5,0)</f>
        <v xml:space="preserve">17973.00    </v>
      </c>
      <c r="AB27" s="74">
        <v>17973</v>
      </c>
      <c r="AC27" t="b">
        <f t="shared" si="9"/>
        <v>1</v>
      </c>
      <c r="AD27">
        <v>9000121</v>
      </c>
      <c r="AE27" t="s">
        <v>94</v>
      </c>
      <c r="AF27" t="str">
        <f t="shared" si="0"/>
        <v>聂文贤</v>
      </c>
    </row>
    <row r="28" spans="1:32" x14ac:dyDescent="0.2">
      <c r="A28">
        <v>25</v>
      </c>
      <c r="B28">
        <v>9000121</v>
      </c>
      <c r="C28" t="str">
        <f>VLOOKUP(B:B,'10月人员信息'!J:W,13,0)</f>
        <v>130203196512282117</v>
      </c>
      <c r="D28" t="str">
        <f>VLOOKUP(B:B,'10月人员信息'!J:M,3,0)</f>
        <v>聂文贤</v>
      </c>
      <c r="E28" t="str">
        <f>VLOOKUP(B:B,'10月人员信息'!J:L,2,0)</f>
        <v>安全部</v>
      </c>
      <c r="F28" t="str">
        <f>VLOOKUP(B:B,'10月人员信息'!J:R,8,0)</f>
        <v>部长</v>
      </c>
      <c r="G28" t="str">
        <f>VLOOKUP(B:B,'10月人员信息'!J:P,6,0)</f>
        <v>部长</v>
      </c>
      <c r="H28" t="str">
        <f>VLOOKUP(B:B,'10月人员信息'!J:V,12,0)</f>
        <v>汉族</v>
      </c>
      <c r="I28" t="str">
        <f>VLOOKUP(B:B,'11月工资'!A:D,4,0)</f>
        <v>6217000180022574424</v>
      </c>
      <c r="J28">
        <f t="shared" si="1"/>
        <v>2292.16</v>
      </c>
      <c r="K28">
        <f t="shared" si="2"/>
        <v>100.28</v>
      </c>
      <c r="L28">
        <f t="shared" si="3"/>
        <v>243.54</v>
      </c>
      <c r="M28" s="6">
        <f t="shared" si="4"/>
        <v>2407.04</v>
      </c>
      <c r="N28">
        <f>VLOOKUP(C:C,'11月工资'!C:AP,40,0)</f>
        <v>9</v>
      </c>
      <c r="O28" s="6">
        <f t="shared" si="5"/>
        <v>275.08999999999997</v>
      </c>
      <c r="P28">
        <v>0</v>
      </c>
      <c r="Q28">
        <f t="shared" si="6"/>
        <v>2157</v>
      </c>
      <c r="R28" s="51">
        <v>14326</v>
      </c>
      <c r="S28" s="67">
        <v>34386.26</v>
      </c>
      <c r="T28" s="69">
        <v>17973</v>
      </c>
      <c r="V28" t="s">
        <v>3410</v>
      </c>
      <c r="W28" t="s">
        <v>3411</v>
      </c>
      <c r="Y28" s="51">
        <f t="shared" si="7"/>
        <v>14316</v>
      </c>
      <c r="Z28" s="73">
        <f t="shared" si="8"/>
        <v>34390.870000000003</v>
      </c>
      <c r="AA28" s="69" t="str">
        <f>VLOOKUP(C:C&amp;"    ",[1]Sheet0!$E$1:$I$65536,5,0)</f>
        <v xml:space="preserve">17973.00    </v>
      </c>
      <c r="AB28" s="74">
        <v>17973</v>
      </c>
      <c r="AC28" t="b">
        <f t="shared" si="9"/>
        <v>1</v>
      </c>
      <c r="AD28">
        <v>9000123</v>
      </c>
      <c r="AE28" t="s">
        <v>98</v>
      </c>
      <c r="AF28" t="str">
        <f t="shared" si="0"/>
        <v>朱振杰</v>
      </c>
    </row>
    <row r="29" spans="1:32" x14ac:dyDescent="0.2">
      <c r="A29">
        <v>26</v>
      </c>
      <c r="B29">
        <v>9000123</v>
      </c>
      <c r="C29" t="str">
        <f>VLOOKUP(B:B,'10月人员信息'!J:W,13,0)</f>
        <v>130204197302122730</v>
      </c>
      <c r="D29" t="str">
        <f>VLOOKUP(B:B,'10月人员信息'!J:M,3,0)</f>
        <v>朱振杰</v>
      </c>
      <c r="E29" t="str">
        <f>VLOOKUP(B:B,'10月人员信息'!J:L,2,0)</f>
        <v>保卫部</v>
      </c>
      <c r="F29" t="str">
        <f>VLOOKUP(B:B,'10月人员信息'!J:R,8,0)</f>
        <v>副部长</v>
      </c>
      <c r="G29" t="str">
        <f>VLOOKUP(B:B,'10月人员信息'!J:P,6,0)</f>
        <v>副部长</v>
      </c>
      <c r="H29" t="str">
        <f>VLOOKUP(B:B,'10月人员信息'!J:V,12,0)</f>
        <v>汉族</v>
      </c>
      <c r="I29" t="str">
        <f>VLOOKUP(B:B,'11月工资'!A:D,4,0)</f>
        <v>6227000180600061413</v>
      </c>
      <c r="J29">
        <f t="shared" si="1"/>
        <v>2292.16</v>
      </c>
      <c r="K29">
        <f t="shared" si="2"/>
        <v>100.28</v>
      </c>
      <c r="L29">
        <f t="shared" si="3"/>
        <v>243.54</v>
      </c>
      <c r="M29" s="6">
        <f t="shared" si="4"/>
        <v>1932.72</v>
      </c>
      <c r="N29">
        <f>VLOOKUP(C:C,'11月工资'!C:AP,40,0)</f>
        <v>9</v>
      </c>
      <c r="O29" s="6">
        <f t="shared" si="5"/>
        <v>220.88</v>
      </c>
      <c r="P29">
        <v>0</v>
      </c>
      <c r="Q29">
        <f t="shared" si="6"/>
        <v>2157</v>
      </c>
      <c r="R29" s="51">
        <v>14326</v>
      </c>
      <c r="S29" s="67">
        <v>27610.34</v>
      </c>
      <c r="T29" s="69">
        <v>17973</v>
      </c>
      <c r="V29" t="s">
        <v>3412</v>
      </c>
      <c r="W29" t="s">
        <v>3413</v>
      </c>
      <c r="Y29" s="51">
        <f t="shared" si="7"/>
        <v>14316</v>
      </c>
      <c r="Z29" s="73">
        <f t="shared" si="8"/>
        <v>27614.95</v>
      </c>
      <c r="AA29" s="69" t="str">
        <f>VLOOKUP(C:C&amp;"    ",[1]Sheet0!$E$1:$I$65536,5,0)</f>
        <v xml:space="preserve">17973.00    </v>
      </c>
      <c r="AB29" s="74">
        <v>17973</v>
      </c>
      <c r="AC29" t="b">
        <f t="shared" si="9"/>
        <v>1</v>
      </c>
      <c r="AD29">
        <v>9000124</v>
      </c>
      <c r="AE29" t="s">
        <v>102</v>
      </c>
      <c r="AF29" t="str">
        <f t="shared" si="0"/>
        <v>张斌</v>
      </c>
    </row>
    <row r="30" spans="1:32" x14ac:dyDescent="0.2">
      <c r="A30">
        <v>27</v>
      </c>
      <c r="B30">
        <v>9000124</v>
      </c>
      <c r="C30" t="str">
        <f>VLOOKUP(B:B,'10月人员信息'!J:W,13,0)</f>
        <v>130902198412020014</v>
      </c>
      <c r="D30" t="str">
        <f>VLOOKUP(B:B,'10月人员信息'!J:M,3,0)</f>
        <v>张斌</v>
      </c>
      <c r="E30" t="str">
        <f>VLOOKUP(B:B,'10月人员信息'!J:L,2,0)</f>
        <v>生活服务中心</v>
      </c>
      <c r="F30" t="str">
        <f>VLOOKUP(B:B,'10月人员信息'!J:R,8,0)</f>
        <v>物业管理主办</v>
      </c>
      <c r="G30" t="str">
        <f>VLOOKUP(B:B,'10月人员信息'!J:P,6,0)</f>
        <v>主管师</v>
      </c>
      <c r="H30" t="str">
        <f>VLOOKUP(B:B,'10月人员信息'!J:V,12,0)</f>
        <v>汉族</v>
      </c>
      <c r="I30" t="str">
        <f>VLOOKUP(B:B,'11月工资'!A:D,4,0)</f>
        <v>6227000180670029746</v>
      </c>
      <c r="J30">
        <f t="shared" si="1"/>
        <v>1163.93</v>
      </c>
      <c r="K30">
        <f t="shared" si="2"/>
        <v>50.92</v>
      </c>
      <c r="L30">
        <f t="shared" si="3"/>
        <v>123.67</v>
      </c>
      <c r="M30" s="6">
        <f t="shared" si="4"/>
        <v>499.39</v>
      </c>
      <c r="N30">
        <f>VLOOKUP(C:C,'11月工资'!C:AP,40,0)</f>
        <v>9</v>
      </c>
      <c r="O30" s="6">
        <f t="shared" si="5"/>
        <v>57.07</v>
      </c>
      <c r="P30">
        <v>0</v>
      </c>
      <c r="Q30">
        <f t="shared" si="6"/>
        <v>856</v>
      </c>
      <c r="R30" s="50">
        <v>7274.54</v>
      </c>
      <c r="S30" s="67">
        <v>7134.13</v>
      </c>
      <c r="T30" s="69">
        <v>7129.54</v>
      </c>
      <c r="V30" t="s">
        <v>3414</v>
      </c>
      <c r="W30" t="s">
        <v>3415</v>
      </c>
      <c r="Y30" s="51">
        <f t="shared" si="7"/>
        <v>7264.54</v>
      </c>
      <c r="Z30" s="73">
        <f t="shared" si="8"/>
        <v>7138.74</v>
      </c>
      <c r="AA30" s="69" t="str">
        <f>VLOOKUP(C:C&amp;"    ",[1]Sheet0!$E$1:$I$65536,5,0)</f>
        <v xml:space="preserve">7129.54    </v>
      </c>
      <c r="AB30" s="74">
        <v>7129.54</v>
      </c>
      <c r="AC30" t="b">
        <f t="shared" si="9"/>
        <v>1</v>
      </c>
      <c r="AD30">
        <v>9000125</v>
      </c>
      <c r="AE30" t="s">
        <v>106</v>
      </c>
      <c r="AF30" t="str">
        <f t="shared" si="0"/>
        <v>张宝会</v>
      </c>
    </row>
    <row r="31" spans="1:32" x14ac:dyDescent="0.2">
      <c r="A31">
        <v>28</v>
      </c>
      <c r="B31">
        <v>9000125</v>
      </c>
      <c r="C31" t="str">
        <f>VLOOKUP(B:B,'10月人员信息'!J:W,13,0)</f>
        <v>130206196306300010</v>
      </c>
      <c r="D31" t="str">
        <f>VLOOKUP(B:B,'10月人员信息'!J:M,3,0)</f>
        <v>张宝会</v>
      </c>
      <c r="E31" t="str">
        <f>VLOOKUP(B:B,'10月人员信息'!J:L,2,0)</f>
        <v>焦化事业部</v>
      </c>
      <c r="F31" t="str">
        <f>VLOOKUP(B:B,'10月人员信息'!J:R,8,0)</f>
        <v>部长</v>
      </c>
      <c r="G31" t="str">
        <f>VLOOKUP(B:B,'10月人员信息'!J:P,6,0)</f>
        <v>部长</v>
      </c>
      <c r="H31" t="str">
        <f>VLOOKUP(B:B,'10月人员信息'!J:V,12,0)</f>
        <v>汉族</v>
      </c>
      <c r="I31" t="str">
        <f>VLOOKUP(B:B,'11月工资'!A:D,4,0)</f>
        <v>6217000180023874260</v>
      </c>
      <c r="J31">
        <f>ROUND(R31*0.16,2)</f>
        <v>2292.16</v>
      </c>
      <c r="K31">
        <f t="shared" si="2"/>
        <v>100.28</v>
      </c>
      <c r="L31">
        <f t="shared" si="3"/>
        <v>243.54</v>
      </c>
      <c r="M31" s="6">
        <f t="shared" si="4"/>
        <v>2421.73</v>
      </c>
      <c r="N31">
        <f>VLOOKUP(C:C,'11月工资'!C:AP,40,0)</f>
        <v>0</v>
      </c>
      <c r="O31" s="6">
        <f t="shared" si="5"/>
        <v>276.77</v>
      </c>
      <c r="P31" s="50">
        <v>2767.33</v>
      </c>
      <c r="Q31">
        <f t="shared" si="6"/>
        <v>2157</v>
      </c>
      <c r="R31" s="51">
        <v>14326</v>
      </c>
      <c r="S31" s="67">
        <v>34596.160000000003</v>
      </c>
      <c r="T31" s="69">
        <v>17973</v>
      </c>
      <c r="V31" t="s">
        <v>3416</v>
      </c>
      <c r="W31" t="s">
        <v>3417</v>
      </c>
      <c r="Y31" s="51">
        <f t="shared" si="7"/>
        <v>14316</v>
      </c>
      <c r="Z31" s="73">
        <f t="shared" si="8"/>
        <v>34600.769999999997</v>
      </c>
      <c r="AA31" s="69" t="str">
        <f>VLOOKUP(C:C&amp;"    ",[1]Sheet0!$E$1:$I$65536,5,0)</f>
        <v xml:space="preserve">17973.00    </v>
      </c>
      <c r="AB31" s="74">
        <v>17973</v>
      </c>
      <c r="AC31" t="b">
        <f t="shared" si="9"/>
        <v>1</v>
      </c>
      <c r="AD31">
        <v>9000126</v>
      </c>
      <c r="AE31" t="s">
        <v>110</v>
      </c>
      <c r="AF31" t="str">
        <f t="shared" si="0"/>
        <v>赵义品</v>
      </c>
    </row>
    <row r="32" spans="1:32" x14ac:dyDescent="0.2">
      <c r="A32">
        <v>29</v>
      </c>
      <c r="B32">
        <v>9000126</v>
      </c>
      <c r="C32" t="str">
        <f>VLOOKUP(B:B,'10月人员信息'!J:W,13,0)</f>
        <v>130202196707200613</v>
      </c>
      <c r="D32" t="str">
        <f>VLOOKUP(B:B,'10月人员信息'!J:M,3,0)</f>
        <v>赵义品</v>
      </c>
      <c r="E32" t="str">
        <f>VLOOKUP(B:B,'10月人员信息'!J:L,2,0)</f>
        <v>焦化事业部</v>
      </c>
      <c r="F32" t="str">
        <f>VLOOKUP(B:B,'10月人员信息'!J:R,8,0)</f>
        <v>副部长</v>
      </c>
      <c r="G32" t="str">
        <f>VLOOKUP(B:B,'10月人员信息'!J:P,6,0)</f>
        <v>副部长</v>
      </c>
      <c r="H32" t="str">
        <f>VLOOKUP(B:B,'10月人员信息'!J:V,12,0)</f>
        <v>汉族</v>
      </c>
      <c r="I32" t="str">
        <f>VLOOKUP(B:B,'11月工资'!A:D,4,0)</f>
        <v>6217000180002732034</v>
      </c>
      <c r="J32">
        <f t="shared" si="1"/>
        <v>2292.16</v>
      </c>
      <c r="K32">
        <f t="shared" si="2"/>
        <v>100.28</v>
      </c>
      <c r="L32">
        <f t="shared" si="3"/>
        <v>243.54</v>
      </c>
      <c r="M32" s="6">
        <f t="shared" si="4"/>
        <v>1934.16</v>
      </c>
      <c r="N32">
        <f>VLOOKUP(C:C,'11月工资'!C:AP,40,0)</f>
        <v>0</v>
      </c>
      <c r="O32" s="6">
        <f t="shared" si="5"/>
        <v>221.05</v>
      </c>
      <c r="P32" s="50">
        <v>2210.1</v>
      </c>
      <c r="Q32">
        <f t="shared" si="6"/>
        <v>2157</v>
      </c>
      <c r="R32" s="51">
        <v>14326</v>
      </c>
      <c r="S32" s="67">
        <v>27630.79</v>
      </c>
      <c r="T32" s="69">
        <v>17973</v>
      </c>
      <c r="V32" t="s">
        <v>3418</v>
      </c>
      <c r="W32" t="s">
        <v>3419</v>
      </c>
      <c r="Y32" s="51">
        <f t="shared" si="7"/>
        <v>14316</v>
      </c>
      <c r="Z32" s="73">
        <f t="shared" si="8"/>
        <v>27635.4</v>
      </c>
      <c r="AA32" s="69" t="str">
        <f>VLOOKUP(C:C&amp;"    ",[1]Sheet0!$E$1:$I$65536,5,0)</f>
        <v xml:space="preserve">17973.00    </v>
      </c>
      <c r="AB32" s="74">
        <v>17973</v>
      </c>
      <c r="AC32" t="b">
        <f t="shared" si="9"/>
        <v>1</v>
      </c>
      <c r="AD32">
        <v>9000127</v>
      </c>
      <c r="AE32" t="s">
        <v>113</v>
      </c>
      <c r="AF32" t="str">
        <f t="shared" si="0"/>
        <v>张乃强</v>
      </c>
    </row>
    <row r="33" spans="1:32" x14ac:dyDescent="0.2">
      <c r="A33">
        <v>30</v>
      </c>
      <c r="B33">
        <v>9000127</v>
      </c>
      <c r="C33" t="str">
        <f>VLOOKUP(B:B,'10月人员信息'!J:W,13,0)</f>
        <v>120106196610160510</v>
      </c>
      <c r="D33" t="str">
        <f>VLOOKUP(B:B,'10月人员信息'!J:M,3,0)</f>
        <v>张乃强</v>
      </c>
      <c r="E33" t="str">
        <f>VLOOKUP(B:B,'10月人员信息'!J:L,2,0)</f>
        <v>冷轧事业部</v>
      </c>
      <c r="F33" t="str">
        <f>VLOOKUP(B:B,'10月人员信息'!J:R,8,0)</f>
        <v>部长</v>
      </c>
      <c r="G33" t="str">
        <f>VLOOKUP(B:B,'10月人员信息'!J:P,6,0)</f>
        <v>部长</v>
      </c>
      <c r="H33" t="str">
        <f>VLOOKUP(B:B,'10月人员信息'!J:V,12,0)</f>
        <v>汉族</v>
      </c>
      <c r="I33" t="str">
        <f>VLOOKUP(B:B,'11月工资'!A:D,4,0)</f>
        <v>6227000180600232477</v>
      </c>
      <c r="J33">
        <f t="shared" si="1"/>
        <v>2292.16</v>
      </c>
      <c r="K33">
        <f t="shared" si="2"/>
        <v>100.28</v>
      </c>
      <c r="L33">
        <f t="shared" si="3"/>
        <v>243.54</v>
      </c>
      <c r="M33" s="6">
        <f t="shared" si="4"/>
        <v>2093.0500000000002</v>
      </c>
      <c r="N33">
        <f>VLOOKUP(C:C,'11月工资'!C:AP,40,0)</f>
        <v>0</v>
      </c>
      <c r="O33" s="6">
        <f t="shared" si="5"/>
        <v>239.21</v>
      </c>
      <c r="P33" s="50">
        <v>2391.69</v>
      </c>
      <c r="Q33">
        <f t="shared" si="6"/>
        <v>2157</v>
      </c>
      <c r="R33" s="51">
        <v>14326</v>
      </c>
      <c r="S33" s="67">
        <v>29900.71</v>
      </c>
      <c r="T33" s="69">
        <v>17973</v>
      </c>
      <c r="V33" t="s">
        <v>3420</v>
      </c>
      <c r="W33" t="s">
        <v>3421</v>
      </c>
      <c r="Y33" s="51">
        <f t="shared" si="7"/>
        <v>14316</v>
      </c>
      <c r="Z33" s="73">
        <f t="shared" si="8"/>
        <v>29905.32</v>
      </c>
      <c r="AA33" s="69" t="str">
        <f>VLOOKUP(C:C&amp;"    ",[1]Sheet0!$E$1:$I$65536,5,0)</f>
        <v xml:space="preserve">17973.00    </v>
      </c>
      <c r="AB33" s="74">
        <v>17973</v>
      </c>
      <c r="AC33" t="b">
        <f t="shared" si="9"/>
        <v>1</v>
      </c>
      <c r="AD33">
        <v>9000128</v>
      </c>
      <c r="AE33" t="s">
        <v>117</v>
      </c>
      <c r="AF33" t="str">
        <f t="shared" si="0"/>
        <v>于世川</v>
      </c>
    </row>
    <row r="34" spans="1:32" x14ac:dyDescent="0.2">
      <c r="A34">
        <v>31</v>
      </c>
      <c r="B34">
        <v>9000128</v>
      </c>
      <c r="C34" t="str">
        <f>VLOOKUP(B:B,'10月人员信息'!J:W,13,0)</f>
        <v>130203196308152139</v>
      </c>
      <c r="D34" t="str">
        <f>VLOOKUP(B:B,'10月人员信息'!J:M,3,0)</f>
        <v>于世川</v>
      </c>
      <c r="E34" t="str">
        <f>VLOOKUP(B:B,'10月人员信息'!J:L,2,0)</f>
        <v>冷轧事业部</v>
      </c>
      <c r="F34" t="str">
        <f>VLOOKUP(B:B,'10月人员信息'!J:R,8,0)</f>
        <v>副部长</v>
      </c>
      <c r="G34" t="str">
        <f>VLOOKUP(B:B,'10月人员信息'!J:P,6,0)</f>
        <v>副部长</v>
      </c>
      <c r="H34" t="str">
        <f>VLOOKUP(B:B,'10月人员信息'!J:V,12,0)</f>
        <v>汉族</v>
      </c>
      <c r="I34" t="str">
        <f>VLOOKUP(B:B,'11月工资'!A:D,4,0)</f>
        <v>6227000180600180114</v>
      </c>
      <c r="J34">
        <f t="shared" si="1"/>
        <v>2292.16</v>
      </c>
      <c r="K34">
        <f t="shared" si="2"/>
        <v>100.28</v>
      </c>
      <c r="L34">
        <f t="shared" si="3"/>
        <v>243.54</v>
      </c>
      <c r="M34" s="6">
        <f t="shared" si="4"/>
        <v>1964.46</v>
      </c>
      <c r="N34">
        <f>VLOOKUP(C:C,'11月工资'!C:AP,40,0)</f>
        <v>9</v>
      </c>
      <c r="O34" s="6">
        <f t="shared" si="5"/>
        <v>224.51</v>
      </c>
      <c r="P34">
        <v>0</v>
      </c>
      <c r="Q34">
        <f t="shared" si="6"/>
        <v>2157</v>
      </c>
      <c r="R34" s="51">
        <v>14326</v>
      </c>
      <c r="S34" s="67">
        <v>28063.67</v>
      </c>
      <c r="T34" s="69">
        <v>17973</v>
      </c>
      <c r="V34" t="s">
        <v>3422</v>
      </c>
      <c r="W34" t="s">
        <v>3423</v>
      </c>
      <c r="Y34" s="51">
        <f t="shared" si="7"/>
        <v>14316</v>
      </c>
      <c r="Z34" s="73">
        <f t="shared" si="8"/>
        <v>28068.28</v>
      </c>
      <c r="AA34" s="69" t="str">
        <f>VLOOKUP(C:C&amp;"    ",[1]Sheet0!$E$1:$I$65536,5,0)</f>
        <v xml:space="preserve">17973.00    </v>
      </c>
      <c r="AB34" s="74">
        <v>17973</v>
      </c>
      <c r="AC34" t="b">
        <f t="shared" si="9"/>
        <v>1</v>
      </c>
      <c r="AD34">
        <v>9000132</v>
      </c>
      <c r="AE34" t="s">
        <v>120</v>
      </c>
      <c r="AF34" t="str">
        <f t="shared" si="0"/>
        <v>段新民</v>
      </c>
    </row>
    <row r="35" spans="1:32" x14ac:dyDescent="0.2">
      <c r="A35">
        <v>32</v>
      </c>
      <c r="B35">
        <v>9000132</v>
      </c>
      <c r="C35" t="str">
        <f>VLOOKUP(B:B,'10月人员信息'!J:W,13,0)</f>
        <v>130204197009260915</v>
      </c>
      <c r="D35" t="str">
        <f>VLOOKUP(B:B,'10月人员信息'!J:M,3,0)</f>
        <v>段新民</v>
      </c>
      <c r="E35" t="str">
        <f>VLOOKUP(B:B,'10月人员信息'!J:L,2,0)</f>
        <v>炼铁事业部</v>
      </c>
      <c r="F35" t="str">
        <f>VLOOKUP(B:B,'10月人员信息'!J:R,8,0)</f>
        <v>副部长</v>
      </c>
      <c r="G35" t="str">
        <f>VLOOKUP(B:B,'10月人员信息'!J:P,6,0)</f>
        <v>副部长</v>
      </c>
      <c r="H35" t="str">
        <f>VLOOKUP(B:B,'10月人员信息'!J:V,12,0)</f>
        <v>汉族</v>
      </c>
      <c r="I35" t="str">
        <f>VLOOKUP(B:B,'11月工资'!A:D,4,0)</f>
        <v>6217000180024105169</v>
      </c>
      <c r="J35">
        <f t="shared" si="1"/>
        <v>2292.16</v>
      </c>
      <c r="K35">
        <f t="shared" si="2"/>
        <v>100.28</v>
      </c>
      <c r="L35">
        <f t="shared" si="3"/>
        <v>243.54</v>
      </c>
      <c r="M35" s="6">
        <f t="shared" si="4"/>
        <v>1996.19</v>
      </c>
      <c r="N35">
        <f>VLOOKUP(C:C,'11月工资'!C:AP,40,0)</f>
        <v>0</v>
      </c>
      <c r="O35" s="6">
        <f t="shared" si="5"/>
        <v>228.14</v>
      </c>
      <c r="P35" s="50">
        <v>2280.9899999999998</v>
      </c>
      <c r="Q35">
        <f t="shared" si="6"/>
        <v>2157</v>
      </c>
      <c r="R35" s="51">
        <v>14326</v>
      </c>
      <c r="S35" s="67">
        <v>28517.01</v>
      </c>
      <c r="T35" s="69">
        <v>17973</v>
      </c>
      <c r="V35" t="s">
        <v>3424</v>
      </c>
      <c r="W35" t="s">
        <v>3425</v>
      </c>
      <c r="Y35" s="51">
        <f t="shared" si="7"/>
        <v>14316</v>
      </c>
      <c r="Z35" s="73">
        <f t="shared" si="8"/>
        <v>28521.62</v>
      </c>
      <c r="AA35" s="69" t="str">
        <f>VLOOKUP(C:C&amp;"    ",[1]Sheet0!$E$1:$I$65536,5,0)</f>
        <v xml:space="preserve">17973.00    </v>
      </c>
      <c r="AB35" s="74">
        <v>17973</v>
      </c>
      <c r="AC35" t="b">
        <f t="shared" si="9"/>
        <v>1</v>
      </c>
      <c r="AD35">
        <v>9000134</v>
      </c>
      <c r="AE35" t="s">
        <v>123</v>
      </c>
      <c r="AF35" t="str">
        <f t="shared" si="0"/>
        <v>赵银</v>
      </c>
    </row>
    <row r="36" spans="1:32" x14ac:dyDescent="0.2">
      <c r="A36">
        <v>33</v>
      </c>
      <c r="B36">
        <v>9000134</v>
      </c>
      <c r="C36" t="str">
        <f>VLOOKUP(B:B,'10月人员信息'!J:W,13,0)</f>
        <v>13020319820922241X</v>
      </c>
      <c r="D36" t="str">
        <f>VLOOKUP(B:B,'10月人员信息'!J:M,3,0)</f>
        <v>赵银</v>
      </c>
      <c r="E36" t="str">
        <f>VLOOKUP(B:B,'10月人员信息'!J:L,2,0)</f>
        <v>综合部（法律事务部）</v>
      </c>
      <c r="F36" t="str">
        <f>VLOOKUP(B:B,'10月人员信息'!J:R,8,0)</f>
        <v>机要文秘高级主管</v>
      </c>
      <c r="G36" t="str">
        <f>VLOOKUP(B:B,'10月人员信息'!J:P,6,0)</f>
        <v>高级主管</v>
      </c>
      <c r="H36" t="str">
        <f>VLOOKUP(B:B,'10月人员信息'!J:V,12,0)</f>
        <v>汉族</v>
      </c>
      <c r="I36" t="str">
        <f>VLOOKUP(B:B,'11月工资'!A:D,4,0)</f>
        <v>6217000180022599736</v>
      </c>
      <c r="J36">
        <f t="shared" si="1"/>
        <v>1614.86</v>
      </c>
      <c r="K36">
        <f t="shared" si="2"/>
        <v>70.650000000000006</v>
      </c>
      <c r="L36">
        <f t="shared" si="3"/>
        <v>171.58</v>
      </c>
      <c r="M36" s="6">
        <f t="shared" si="4"/>
        <v>696.67</v>
      </c>
      <c r="N36">
        <f>VLOOKUP(C:C,'11月工资'!C:AP,40,0)</f>
        <v>9</v>
      </c>
      <c r="O36" s="6">
        <f t="shared" si="5"/>
        <v>79.62</v>
      </c>
      <c r="P36">
        <v>0</v>
      </c>
      <c r="Q36">
        <f t="shared" si="6"/>
        <v>1194</v>
      </c>
      <c r="R36" s="50">
        <v>10092.89</v>
      </c>
      <c r="S36" s="67">
        <v>9952.48</v>
      </c>
      <c r="T36" s="69">
        <v>9947.89</v>
      </c>
      <c r="V36" t="s">
        <v>3426</v>
      </c>
      <c r="W36" t="s">
        <v>3427</v>
      </c>
      <c r="Y36" s="51">
        <f t="shared" si="7"/>
        <v>10082.89</v>
      </c>
      <c r="Z36" s="73">
        <f t="shared" si="8"/>
        <v>9957.09</v>
      </c>
      <c r="AA36" s="69" t="str">
        <f>VLOOKUP(C:C&amp;"    ",[1]Sheet0!$E$1:$I$65536,5,0)</f>
        <v xml:space="preserve">9947.89    </v>
      </c>
      <c r="AB36" s="74">
        <v>9947.89</v>
      </c>
      <c r="AC36" t="b">
        <f t="shared" si="9"/>
        <v>1</v>
      </c>
      <c r="AD36">
        <v>9000135</v>
      </c>
      <c r="AE36" t="s">
        <v>126</v>
      </c>
      <c r="AF36" t="str">
        <f t="shared" si="0"/>
        <v>李海鹏</v>
      </c>
    </row>
    <row r="37" spans="1:32" x14ac:dyDescent="0.2">
      <c r="A37">
        <v>34</v>
      </c>
      <c r="B37">
        <v>9000135</v>
      </c>
      <c r="C37" t="str">
        <f>VLOOKUP(B:B,'10月人员信息'!J:W,13,0)</f>
        <v>150124198907201157</v>
      </c>
      <c r="D37" t="str">
        <f>VLOOKUP(B:B,'10月人员信息'!J:M,3,0)</f>
        <v>李海鹏</v>
      </c>
      <c r="E37" t="str">
        <f>VLOOKUP(B:B,'10月人员信息'!J:L,2,0)</f>
        <v>综合部（法律事务部）</v>
      </c>
      <c r="F37" t="str">
        <f>VLOOKUP(B:B,'10月人员信息'!J:R,8,0)</f>
        <v>会务接待主办</v>
      </c>
      <c r="G37" t="str">
        <f>VLOOKUP(B:B,'10月人员信息'!J:P,6,0)</f>
        <v>专业师</v>
      </c>
      <c r="H37" t="str">
        <f>VLOOKUP(B:B,'10月人员信息'!J:V,12,0)</f>
        <v>汉族</v>
      </c>
      <c r="I37" t="str">
        <f>VLOOKUP(B:B,'11月工资'!A:D,4,0)</f>
        <v>6217000180031743564</v>
      </c>
      <c r="J37">
        <f t="shared" si="1"/>
        <v>906.72</v>
      </c>
      <c r="K37">
        <f t="shared" si="2"/>
        <v>39.67</v>
      </c>
      <c r="L37">
        <f t="shared" si="3"/>
        <v>96.34</v>
      </c>
      <c r="M37" s="6">
        <f t="shared" si="4"/>
        <v>386.86</v>
      </c>
      <c r="N37">
        <f>VLOOKUP(C:C,'11月工资'!C:AP,40,0)</f>
        <v>9</v>
      </c>
      <c r="O37" s="6">
        <f t="shared" si="5"/>
        <v>44.21</v>
      </c>
      <c r="P37">
        <v>0</v>
      </c>
      <c r="Q37">
        <f t="shared" si="6"/>
        <v>663</v>
      </c>
      <c r="R37" s="50">
        <v>5667.02</v>
      </c>
      <c r="S37" s="67">
        <v>5526.61</v>
      </c>
      <c r="T37" s="69">
        <v>5522.02</v>
      </c>
      <c r="V37" t="s">
        <v>3428</v>
      </c>
      <c r="W37" t="s">
        <v>3429</v>
      </c>
      <c r="Y37" s="51">
        <f t="shared" si="7"/>
        <v>5657.02</v>
      </c>
      <c r="Z37" s="73">
        <f t="shared" si="8"/>
        <v>5531.22</v>
      </c>
      <c r="AA37" s="69" t="str">
        <f>VLOOKUP(C:C&amp;"    ",[1]Sheet0!$E$1:$I$65536,5,0)</f>
        <v xml:space="preserve">5522.02    </v>
      </c>
      <c r="AB37" s="74">
        <v>5522.02</v>
      </c>
      <c r="AC37" t="b">
        <f t="shared" si="9"/>
        <v>1</v>
      </c>
      <c r="AD37">
        <v>9000136</v>
      </c>
      <c r="AE37" t="s">
        <v>129</v>
      </c>
      <c r="AF37" t="str">
        <f t="shared" si="0"/>
        <v>薛曼</v>
      </c>
    </row>
    <row r="38" spans="1:32" x14ac:dyDescent="0.2">
      <c r="A38">
        <v>35</v>
      </c>
      <c r="B38">
        <v>9000136</v>
      </c>
      <c r="C38" t="str">
        <f>VLOOKUP(B:B,'10月人员信息'!J:W,13,0)</f>
        <v>130203197211253042</v>
      </c>
      <c r="D38" t="str">
        <f>VLOOKUP(B:B,'10月人员信息'!J:M,3,0)</f>
        <v>薛曼</v>
      </c>
      <c r="E38" t="str">
        <f>VLOOKUP(B:B,'10月人员信息'!J:L,2,0)</f>
        <v>综合部（法律事务部）</v>
      </c>
      <c r="F38" t="str">
        <f>VLOOKUP(B:B,'10月人员信息'!J:R,8,0)</f>
        <v>会务接待高级主管</v>
      </c>
      <c r="G38" t="str">
        <f>VLOOKUP(B:B,'10月人员信息'!J:P,6,0)</f>
        <v>主管</v>
      </c>
      <c r="H38" t="str">
        <f>VLOOKUP(B:B,'10月人员信息'!J:V,12,0)</f>
        <v>汉族</v>
      </c>
      <c r="I38" t="str">
        <f>VLOOKUP(B:B,'11月工资'!A:D,4,0)</f>
        <v>6217000180023873387</v>
      </c>
      <c r="J38">
        <f t="shared" si="1"/>
        <v>1221.77</v>
      </c>
      <c r="K38">
        <f t="shared" si="2"/>
        <v>53.45</v>
      </c>
      <c r="L38">
        <f t="shared" si="3"/>
        <v>129.81</v>
      </c>
      <c r="M38" s="6">
        <f t="shared" si="4"/>
        <v>524.69000000000005</v>
      </c>
      <c r="N38">
        <f>VLOOKUP(C:C,'11月工资'!C:AP,40,0)</f>
        <v>9</v>
      </c>
      <c r="O38" s="6">
        <f t="shared" si="5"/>
        <v>59.97</v>
      </c>
      <c r="P38">
        <v>0</v>
      </c>
      <c r="Q38">
        <f t="shared" si="6"/>
        <v>899</v>
      </c>
      <c r="R38" s="50">
        <v>7636.05</v>
      </c>
      <c r="S38" s="67">
        <v>7495.64</v>
      </c>
      <c r="T38" s="69">
        <v>7491.05</v>
      </c>
      <c r="V38" t="s">
        <v>3430</v>
      </c>
      <c r="W38" t="s">
        <v>3431</v>
      </c>
      <c r="Y38" s="51">
        <f t="shared" si="7"/>
        <v>7626.05</v>
      </c>
      <c r="Z38" s="73">
        <f t="shared" si="8"/>
        <v>7500.25</v>
      </c>
      <c r="AA38" s="69" t="str">
        <f>VLOOKUP(C:C&amp;"    ",[1]Sheet0!$E$1:$I$65536,5,0)</f>
        <v xml:space="preserve">7491.05    </v>
      </c>
      <c r="AB38" s="74">
        <v>7491.05</v>
      </c>
      <c r="AC38" t="b">
        <f t="shared" si="9"/>
        <v>1</v>
      </c>
      <c r="AD38">
        <v>9000137</v>
      </c>
      <c r="AE38" t="s">
        <v>131</v>
      </c>
      <c r="AF38" t="str">
        <f t="shared" si="0"/>
        <v>乔磊</v>
      </c>
    </row>
    <row r="39" spans="1:32" x14ac:dyDescent="0.2">
      <c r="A39">
        <v>36</v>
      </c>
      <c r="B39">
        <v>9000137</v>
      </c>
      <c r="C39" t="str">
        <f>VLOOKUP(B:B,'10月人员信息'!J:W,13,0)</f>
        <v>130203197507222413</v>
      </c>
      <c r="D39" t="str">
        <f>VLOOKUP(B:B,'10月人员信息'!J:M,3,0)</f>
        <v>乔磊</v>
      </c>
      <c r="E39" t="str">
        <f>VLOOKUP(B:B,'10月人员信息'!J:L,2,0)</f>
        <v>综合部（法律事务部）</v>
      </c>
      <c r="F39" t="str">
        <f>VLOOKUP(B:B,'10月人员信息'!J:R,8,0)</f>
        <v>调研督导高级主管</v>
      </c>
      <c r="G39" t="str">
        <f>VLOOKUP(B:B,'10月人员信息'!J:P,6,0)</f>
        <v>主管</v>
      </c>
      <c r="H39" t="str">
        <f>VLOOKUP(B:B,'10月人员信息'!J:V,12,0)</f>
        <v>汉族</v>
      </c>
      <c r="I39" t="str">
        <f>VLOOKUP(B:B,'11月工资'!A:D,4,0)</f>
        <v>6217000180031743580</v>
      </c>
      <c r="J39">
        <f t="shared" si="1"/>
        <v>1591.72</v>
      </c>
      <c r="K39">
        <f t="shared" si="2"/>
        <v>69.64</v>
      </c>
      <c r="L39">
        <f t="shared" si="3"/>
        <v>169.12</v>
      </c>
      <c r="M39" s="6">
        <f t="shared" si="4"/>
        <v>686.55</v>
      </c>
      <c r="N39">
        <f>VLOOKUP(C:C,'11月工资'!C:AP,40,0)</f>
        <v>9</v>
      </c>
      <c r="O39" s="6">
        <f t="shared" si="5"/>
        <v>78.459999999999994</v>
      </c>
      <c r="P39">
        <v>0</v>
      </c>
      <c r="Q39">
        <f t="shared" si="6"/>
        <v>1176</v>
      </c>
      <c r="R39" s="50">
        <v>9948.27</v>
      </c>
      <c r="S39" s="67">
        <v>9807.86</v>
      </c>
      <c r="T39" s="69">
        <v>9803.27</v>
      </c>
      <c r="V39" t="s">
        <v>3432</v>
      </c>
      <c r="W39" t="s">
        <v>3433</v>
      </c>
      <c r="Y39" s="51">
        <f t="shared" si="7"/>
        <v>9938.27</v>
      </c>
      <c r="Z39" s="73">
        <f t="shared" si="8"/>
        <v>9812.4699999999993</v>
      </c>
      <c r="AA39" s="69" t="str">
        <f>VLOOKUP(C:C&amp;"    ",[1]Sheet0!$E$1:$I$65536,5,0)</f>
        <v xml:space="preserve">9803.27    </v>
      </c>
      <c r="AB39" s="74">
        <v>9803.27</v>
      </c>
      <c r="AC39" t="b">
        <f t="shared" si="9"/>
        <v>1</v>
      </c>
      <c r="AD39">
        <v>9000138</v>
      </c>
      <c r="AE39" t="s">
        <v>134</v>
      </c>
      <c r="AF39" t="str">
        <f t="shared" si="0"/>
        <v>罗少云</v>
      </c>
    </row>
    <row r="40" spans="1:32" x14ac:dyDescent="0.2">
      <c r="A40">
        <v>37</v>
      </c>
      <c r="B40">
        <v>9000138</v>
      </c>
      <c r="C40" t="str">
        <f>VLOOKUP(B:B,'10月人员信息'!J:W,13,0)</f>
        <v>130636198401282884</v>
      </c>
      <c r="D40" t="str">
        <f>VLOOKUP(B:B,'10月人员信息'!J:M,3,0)</f>
        <v>罗少云</v>
      </c>
      <c r="E40" t="str">
        <f>VLOOKUP(B:B,'10月人员信息'!J:L,2,0)</f>
        <v>运营改善部（董事会办公室）（发展规划部）</v>
      </c>
      <c r="F40" t="str">
        <f>VLOOKUP(B:B,'10月人员信息'!J:R,8,0)</f>
        <v>一体化管理高级主管</v>
      </c>
      <c r="G40" t="str">
        <f>VLOOKUP(B:B,'10月人员信息'!J:P,6,0)</f>
        <v>主管</v>
      </c>
      <c r="H40" t="str">
        <f>VLOOKUP(B:B,'10月人员信息'!J:V,12,0)</f>
        <v>汉族</v>
      </c>
      <c r="I40" t="str">
        <f>VLOOKUP(B:B,'11月工资'!A:D,4,0)</f>
        <v>6217000180031743598</v>
      </c>
      <c r="J40">
        <f t="shared" si="1"/>
        <v>1418.4</v>
      </c>
      <c r="K40">
        <f t="shared" si="2"/>
        <v>62.06</v>
      </c>
      <c r="L40">
        <f t="shared" si="3"/>
        <v>150.71</v>
      </c>
      <c r="M40" s="6">
        <f t="shared" si="4"/>
        <v>610.72</v>
      </c>
      <c r="N40">
        <f>VLOOKUP(C:C,'11月工资'!C:AP,40,0)</f>
        <v>9</v>
      </c>
      <c r="O40" s="6">
        <f t="shared" si="5"/>
        <v>69.8</v>
      </c>
      <c r="P40">
        <v>0</v>
      </c>
      <c r="Q40">
        <f t="shared" si="6"/>
        <v>1046</v>
      </c>
      <c r="R40" s="50">
        <v>8865.01</v>
      </c>
      <c r="S40" s="67">
        <v>8724.6</v>
      </c>
      <c r="T40" s="69">
        <v>8720.01</v>
      </c>
      <c r="V40" t="s">
        <v>3434</v>
      </c>
      <c r="W40" t="s">
        <v>3435</v>
      </c>
      <c r="Y40" s="51">
        <f t="shared" si="7"/>
        <v>8855.01</v>
      </c>
      <c r="Z40" s="73">
        <f t="shared" si="8"/>
        <v>8729.2099999999991</v>
      </c>
      <c r="AA40" s="69" t="str">
        <f>VLOOKUP(C:C&amp;"    ",[1]Sheet0!$E$1:$I$65536,5,0)</f>
        <v xml:space="preserve">8720.01    </v>
      </c>
      <c r="AB40" s="74">
        <v>8720.01</v>
      </c>
      <c r="AC40" t="b">
        <f t="shared" si="9"/>
        <v>1</v>
      </c>
      <c r="AD40">
        <v>9000139</v>
      </c>
      <c r="AE40" t="s">
        <v>138</v>
      </c>
      <c r="AF40" t="str">
        <f t="shared" si="0"/>
        <v>佟文彬</v>
      </c>
    </row>
    <row r="41" spans="1:32" x14ac:dyDescent="0.2">
      <c r="A41">
        <v>38</v>
      </c>
      <c r="B41">
        <v>9000139</v>
      </c>
      <c r="C41" t="str">
        <f>VLOOKUP(B:B,'10月人员信息'!J:W,13,0)</f>
        <v>130202198504012718</v>
      </c>
      <c r="D41" t="str">
        <f>VLOOKUP(B:B,'10月人员信息'!J:M,3,0)</f>
        <v>佟文彬</v>
      </c>
      <c r="E41" t="str">
        <f>VLOOKUP(B:B,'10月人员信息'!J:L,2,0)</f>
        <v>生活服务中心</v>
      </c>
      <c r="F41" t="str">
        <f>VLOOKUP(B:B,'10月人员信息'!J:R,8,0)</f>
        <v>食堂管理高级主管</v>
      </c>
      <c r="G41" t="str">
        <f>VLOOKUP(B:B,'10月人员信息'!J:P,6,0)</f>
        <v>高级主管</v>
      </c>
      <c r="H41" t="str">
        <f>VLOOKUP(B:B,'10月人员信息'!J:V,12,0)</f>
        <v>满族</v>
      </c>
      <c r="I41" t="str">
        <f>VLOOKUP(B:B,'11月工资'!A:D,4,0)</f>
        <v>6217000180022179281</v>
      </c>
      <c r="J41">
        <f t="shared" si="1"/>
        <v>1543.73</v>
      </c>
      <c r="K41">
        <f t="shared" si="2"/>
        <v>67.540000000000006</v>
      </c>
      <c r="L41">
        <f t="shared" si="3"/>
        <v>164.02</v>
      </c>
      <c r="M41" s="6">
        <f t="shared" si="4"/>
        <v>665.55</v>
      </c>
      <c r="N41">
        <f>VLOOKUP(C:C,'11月工资'!C:AP,40,0)</f>
        <v>9</v>
      </c>
      <c r="O41" s="6">
        <f t="shared" si="5"/>
        <v>76.06</v>
      </c>
      <c r="P41">
        <v>0</v>
      </c>
      <c r="Q41">
        <f t="shared" si="6"/>
        <v>1140</v>
      </c>
      <c r="R41" s="50">
        <v>9648.32</v>
      </c>
      <c r="S41" s="67">
        <v>9507.91</v>
      </c>
      <c r="T41" s="69">
        <v>9503.32</v>
      </c>
      <c r="V41" t="s">
        <v>3436</v>
      </c>
      <c r="W41" t="s">
        <v>3437</v>
      </c>
      <c r="Y41" s="51">
        <f t="shared" si="7"/>
        <v>9638.32</v>
      </c>
      <c r="Z41" s="73">
        <f t="shared" si="8"/>
        <v>9512.52</v>
      </c>
      <c r="AA41" s="69" t="str">
        <f>VLOOKUP(C:C&amp;"    ",[1]Sheet0!$E$1:$I$65536,5,0)</f>
        <v xml:space="preserve">9503.32    </v>
      </c>
      <c r="AB41" s="74">
        <v>9503.32</v>
      </c>
      <c r="AC41" t="b">
        <f t="shared" si="9"/>
        <v>1</v>
      </c>
      <c r="AD41">
        <v>9000140</v>
      </c>
      <c r="AE41" t="s">
        <v>141</v>
      </c>
      <c r="AF41" t="str">
        <f t="shared" si="0"/>
        <v>张艳军</v>
      </c>
    </row>
    <row r="42" spans="1:32" x14ac:dyDescent="0.2">
      <c r="A42">
        <v>39</v>
      </c>
      <c r="B42">
        <v>9000140</v>
      </c>
      <c r="C42" t="str">
        <f>VLOOKUP(B:B,'10月人员信息'!J:W,13,0)</f>
        <v>510213197309141632</v>
      </c>
      <c r="D42" t="str">
        <f>VLOOKUP(B:B,'10月人员信息'!J:M,3,0)</f>
        <v>张艳军</v>
      </c>
      <c r="E42" t="str">
        <f>VLOOKUP(B:B,'10月人员信息'!J:L,2,0)</f>
        <v>生活服务中心</v>
      </c>
      <c r="F42" t="str">
        <f>VLOOKUP(B:B,'10月人员信息'!J:R,8,0)</f>
        <v>综合服务高级主管</v>
      </c>
      <c r="G42" t="str">
        <f>VLOOKUP(B:B,'10月人员信息'!J:P,6,0)</f>
        <v>主管</v>
      </c>
      <c r="H42" t="str">
        <f>VLOOKUP(B:B,'10月人员信息'!J:V,12,0)</f>
        <v>汉族</v>
      </c>
      <c r="I42" t="str">
        <f>VLOOKUP(B:B,'11月工资'!A:D,4,0)</f>
        <v>6217000180031743606</v>
      </c>
      <c r="J42">
        <f t="shared" si="1"/>
        <v>1269.82</v>
      </c>
      <c r="K42">
        <f t="shared" si="2"/>
        <v>55.55</v>
      </c>
      <c r="L42">
        <f t="shared" si="3"/>
        <v>134.91999999999999</v>
      </c>
      <c r="M42" s="6">
        <f t="shared" si="4"/>
        <v>545.72</v>
      </c>
      <c r="N42">
        <f>VLOOKUP(C:C,'11月工资'!C:AP,40,0)</f>
        <v>9</v>
      </c>
      <c r="O42" s="6">
        <f t="shared" si="5"/>
        <v>62.37</v>
      </c>
      <c r="P42">
        <v>0</v>
      </c>
      <c r="Q42">
        <f t="shared" si="6"/>
        <v>935</v>
      </c>
      <c r="R42" s="50">
        <v>7936.38</v>
      </c>
      <c r="S42" s="67">
        <v>7795.97</v>
      </c>
      <c r="T42" s="69">
        <v>7791.38</v>
      </c>
      <c r="V42" t="s">
        <v>3438</v>
      </c>
      <c r="W42" t="s">
        <v>3439</v>
      </c>
      <c r="Y42" s="51">
        <f t="shared" si="7"/>
        <v>7926.38</v>
      </c>
      <c r="Z42" s="73">
        <f t="shared" si="8"/>
        <v>7800.58</v>
      </c>
      <c r="AA42" s="69" t="str">
        <f>VLOOKUP(C:C&amp;"    ",[1]Sheet0!$E$1:$I$65536,5,0)</f>
        <v xml:space="preserve">7791.38    </v>
      </c>
      <c r="AB42" s="74">
        <v>7791.38</v>
      </c>
      <c r="AC42" t="b">
        <f t="shared" si="9"/>
        <v>1</v>
      </c>
      <c r="AD42">
        <v>9000141</v>
      </c>
      <c r="AE42" t="s">
        <v>144</v>
      </c>
      <c r="AF42" t="str">
        <f t="shared" si="0"/>
        <v>姚永奎</v>
      </c>
    </row>
    <row r="43" spans="1:32" x14ac:dyDescent="0.2">
      <c r="A43">
        <v>40</v>
      </c>
      <c r="B43">
        <v>9000141</v>
      </c>
      <c r="C43" t="str">
        <f>VLOOKUP(B:B,'10月人员信息'!J:W,13,0)</f>
        <v>130223197005099051</v>
      </c>
      <c r="D43" t="str">
        <f>VLOOKUP(B:B,'10月人员信息'!J:M,3,0)</f>
        <v>姚永奎</v>
      </c>
      <c r="E43" t="str">
        <f>VLOOKUP(B:B,'10月人员信息'!J:L,2,0)</f>
        <v>综合部（法律事务部）</v>
      </c>
      <c r="F43" t="str">
        <f>VLOOKUP(B:B,'10月人员信息'!J:R,8,0)</f>
        <v>副部长</v>
      </c>
      <c r="G43" t="str">
        <f>VLOOKUP(B:B,'10月人员信息'!J:P,6,0)</f>
        <v>副部长</v>
      </c>
      <c r="H43" t="str">
        <f>VLOOKUP(B:B,'10月人员信息'!J:V,12,0)</f>
        <v>汉族</v>
      </c>
      <c r="I43" t="str">
        <f>VLOOKUP(B:B,'11月工资'!A:D,4,0)</f>
        <v>6217000180031735396</v>
      </c>
      <c r="J43">
        <f t="shared" si="1"/>
        <v>2254.56</v>
      </c>
      <c r="K43">
        <f t="shared" si="2"/>
        <v>98.64</v>
      </c>
      <c r="L43">
        <f t="shared" si="3"/>
        <v>239.55</v>
      </c>
      <c r="M43" s="6">
        <f t="shared" si="4"/>
        <v>976.54</v>
      </c>
      <c r="N43">
        <f>VLOOKUP(C:C,'11月工资'!C:AP,40,0)</f>
        <v>9</v>
      </c>
      <c r="O43" s="6">
        <f t="shared" si="5"/>
        <v>111.6</v>
      </c>
      <c r="P43">
        <v>0</v>
      </c>
      <c r="Q43">
        <f t="shared" si="6"/>
        <v>1674</v>
      </c>
      <c r="R43" s="51">
        <v>14091</v>
      </c>
      <c r="S43" s="68">
        <v>13950.59</v>
      </c>
      <c r="T43" s="69">
        <v>13946</v>
      </c>
      <c r="V43" t="s">
        <v>3440</v>
      </c>
      <c r="W43" t="s">
        <v>3441</v>
      </c>
      <c r="Y43" s="51">
        <f t="shared" si="7"/>
        <v>14081</v>
      </c>
      <c r="Z43" s="73">
        <f t="shared" si="8"/>
        <v>13955.2</v>
      </c>
      <c r="AA43" s="69" t="str">
        <f>VLOOKUP(C:C&amp;"    ",[1]Sheet0!$E$1:$I$65536,5,0)</f>
        <v xml:space="preserve">13946.00    </v>
      </c>
      <c r="AB43" s="74">
        <v>13946</v>
      </c>
      <c r="AC43" t="b">
        <f t="shared" si="9"/>
        <v>1</v>
      </c>
      <c r="AD43">
        <v>9000142</v>
      </c>
      <c r="AE43" t="s">
        <v>147</v>
      </c>
      <c r="AF43" t="str">
        <f t="shared" si="0"/>
        <v>董大明</v>
      </c>
    </row>
    <row r="44" spans="1:32" x14ac:dyDescent="0.2">
      <c r="A44">
        <v>41</v>
      </c>
      <c r="B44">
        <v>9000142</v>
      </c>
      <c r="C44" t="str">
        <f>VLOOKUP(B:B,'10月人员信息'!J:W,13,0)</f>
        <v>130324197704145434</v>
      </c>
      <c r="D44" t="str">
        <f>VLOOKUP(B:B,'10月人员信息'!J:M,3,0)</f>
        <v>董大明</v>
      </c>
      <c r="E44" t="str">
        <f>VLOOKUP(B:B,'10月人员信息'!J:L,2,0)</f>
        <v>生活服务中心</v>
      </c>
      <c r="F44" t="str">
        <f>VLOOKUP(B:B,'10月人员信息'!J:R,8,0)</f>
        <v>物业管理高级主管</v>
      </c>
      <c r="G44" t="str">
        <f>VLOOKUP(B:B,'10月人员信息'!J:P,6,0)</f>
        <v>主管</v>
      </c>
      <c r="H44" t="str">
        <f>VLOOKUP(B:B,'10月人员信息'!J:V,12,0)</f>
        <v>汉族</v>
      </c>
      <c r="I44" t="str">
        <f>VLOOKUP(B:B,'11月工资'!A:D,4,0)</f>
        <v>6217000180031743614</v>
      </c>
      <c r="J44">
        <f t="shared" si="1"/>
        <v>1436.51</v>
      </c>
      <c r="K44">
        <f t="shared" si="2"/>
        <v>62.85</v>
      </c>
      <c r="L44">
        <f t="shared" si="3"/>
        <v>152.63</v>
      </c>
      <c r="M44" s="6">
        <f t="shared" si="4"/>
        <v>618.64</v>
      </c>
      <c r="N44">
        <f>VLOOKUP(C:C,'11月工资'!C:AP,40,0)</f>
        <v>9</v>
      </c>
      <c r="O44" s="6">
        <f t="shared" si="5"/>
        <v>70.7</v>
      </c>
      <c r="P44">
        <v>0</v>
      </c>
      <c r="Q44">
        <f t="shared" si="6"/>
        <v>1060</v>
      </c>
      <c r="R44" s="50">
        <v>8978.19</v>
      </c>
      <c r="S44" s="67">
        <v>8837.7800000000007</v>
      </c>
      <c r="T44" s="69">
        <v>8833.19</v>
      </c>
      <c r="V44" t="s">
        <v>3442</v>
      </c>
      <c r="W44" t="s">
        <v>3443</v>
      </c>
      <c r="Y44" s="51">
        <f t="shared" si="7"/>
        <v>8968.19</v>
      </c>
      <c r="Z44" s="73">
        <f t="shared" si="8"/>
        <v>8842.39</v>
      </c>
      <c r="AA44" s="69" t="str">
        <f>VLOOKUP(C:C&amp;"    ",[1]Sheet0!$E$1:$I$65536,5,0)</f>
        <v xml:space="preserve">8833.19    </v>
      </c>
      <c r="AB44" s="74">
        <v>8833.19</v>
      </c>
      <c r="AC44" t="b">
        <f t="shared" si="9"/>
        <v>1</v>
      </c>
      <c r="AD44">
        <v>9000143</v>
      </c>
      <c r="AE44" t="s">
        <v>150</v>
      </c>
      <c r="AF44" t="str">
        <f t="shared" si="0"/>
        <v>孙健</v>
      </c>
    </row>
    <row r="45" spans="1:32" x14ac:dyDescent="0.2">
      <c r="A45">
        <v>42</v>
      </c>
      <c r="B45">
        <v>9000143</v>
      </c>
      <c r="C45" t="str">
        <f>VLOOKUP(B:B,'10月人员信息'!J:W,13,0)</f>
        <v>130223199005232616</v>
      </c>
      <c r="D45" t="str">
        <f>VLOOKUP(B:B,'10月人员信息'!J:M,3,0)</f>
        <v>孙健</v>
      </c>
      <c r="E45" t="str">
        <f>VLOOKUP(B:B,'10月人员信息'!J:L,2,0)</f>
        <v>工会
（团委）</v>
      </c>
      <c r="F45" t="str">
        <f>VLOOKUP(B:B,'10月人员信息'!J:R,8,0)</f>
        <v>团务主管</v>
      </c>
      <c r="G45" t="str">
        <f>VLOOKUP(B:B,'10月人员信息'!J:P,6,0)</f>
        <v>主管</v>
      </c>
      <c r="H45" t="str">
        <f>VLOOKUP(B:B,'10月人员信息'!J:V,12,0)</f>
        <v>汉族</v>
      </c>
      <c r="I45" t="str">
        <f>VLOOKUP(B:B,'11月工资'!A:D,4,0)</f>
        <v>621700180031782877</v>
      </c>
      <c r="J45">
        <f t="shared" si="1"/>
        <v>928.31</v>
      </c>
      <c r="K45">
        <f t="shared" si="2"/>
        <v>40.61</v>
      </c>
      <c r="L45">
        <f t="shared" si="3"/>
        <v>98.63</v>
      </c>
      <c r="M45" s="6">
        <f t="shared" si="4"/>
        <v>396.31</v>
      </c>
      <c r="N45">
        <f>VLOOKUP(C:C,'11月工资'!C:AP,40,0)</f>
        <v>9</v>
      </c>
      <c r="O45" s="6">
        <f t="shared" si="5"/>
        <v>45.29</v>
      </c>
      <c r="P45">
        <v>0</v>
      </c>
      <c r="Q45">
        <f t="shared" si="6"/>
        <v>679</v>
      </c>
      <c r="R45" s="50">
        <v>5801.93</v>
      </c>
      <c r="S45" s="67">
        <v>5661.52</v>
      </c>
      <c r="T45" s="69">
        <v>5656.93</v>
      </c>
      <c r="V45" t="s">
        <v>3444</v>
      </c>
      <c r="W45" t="s">
        <v>3445</v>
      </c>
      <c r="Y45" s="51">
        <f t="shared" si="7"/>
        <v>5791.93</v>
      </c>
      <c r="Z45" s="73">
        <f t="shared" si="8"/>
        <v>5666.13</v>
      </c>
      <c r="AA45" s="69" t="str">
        <f>VLOOKUP(C:C&amp;"    ",[1]Sheet0!$E$1:$I$65536,5,0)</f>
        <v xml:space="preserve">5656.93    </v>
      </c>
      <c r="AB45" s="74">
        <v>5656.93</v>
      </c>
      <c r="AC45" t="b">
        <f t="shared" si="9"/>
        <v>1</v>
      </c>
      <c r="AD45">
        <v>9000144</v>
      </c>
      <c r="AE45" t="s">
        <v>154</v>
      </c>
      <c r="AF45" t="str">
        <f t="shared" si="0"/>
        <v>赵楠</v>
      </c>
    </row>
    <row r="46" spans="1:32" x14ac:dyDescent="0.2">
      <c r="A46">
        <v>43</v>
      </c>
      <c r="B46">
        <v>9000144</v>
      </c>
      <c r="C46" t="str">
        <f>VLOOKUP(B:B,'10月人员信息'!J:W,13,0)</f>
        <v>130205197708213954</v>
      </c>
      <c r="D46" t="str">
        <f>VLOOKUP(B:B,'10月人员信息'!J:M,3,0)</f>
        <v>赵楠</v>
      </c>
      <c r="E46" t="str">
        <f>VLOOKUP(B:B,'10月人员信息'!J:L,2,0)</f>
        <v>综合部（法律事务部）</v>
      </c>
      <c r="F46" t="str">
        <f>VLOOKUP(B:B,'10月人员信息'!J:R,8,0)</f>
        <v>综合服务作业长</v>
      </c>
      <c r="G46" t="str">
        <f>VLOOKUP(B:B,'10月人员信息'!J:P,6,0)</f>
        <v>作业长</v>
      </c>
      <c r="H46" t="str">
        <f>VLOOKUP(B:B,'10月人员信息'!J:V,12,0)</f>
        <v>汉族</v>
      </c>
      <c r="I46" t="str">
        <f>VLOOKUP(B:B,'11月工资'!A:D,4,0)</f>
        <v>6217000180023875929</v>
      </c>
      <c r="J46">
        <f t="shared" si="1"/>
        <v>1026.9100000000001</v>
      </c>
      <c r="K46">
        <f t="shared" si="2"/>
        <v>44.93</v>
      </c>
      <c r="L46">
        <f t="shared" si="3"/>
        <v>109.11</v>
      </c>
      <c r="M46" s="6">
        <f t="shared" si="4"/>
        <v>439.45</v>
      </c>
      <c r="N46">
        <f>VLOOKUP(C:C,'11月工资'!C:AP,40,0)</f>
        <v>9</v>
      </c>
      <c r="O46" s="6">
        <f t="shared" si="5"/>
        <v>50.22</v>
      </c>
      <c r="P46">
        <v>0</v>
      </c>
      <c r="Q46">
        <f t="shared" si="6"/>
        <v>753</v>
      </c>
      <c r="R46" s="50">
        <v>6418.21</v>
      </c>
      <c r="S46" s="67">
        <v>6277.8</v>
      </c>
      <c r="T46" s="69">
        <v>6273.21</v>
      </c>
      <c r="V46" t="s">
        <v>3446</v>
      </c>
      <c r="W46" t="s">
        <v>3447</v>
      </c>
      <c r="Y46" s="51">
        <f t="shared" si="7"/>
        <v>6408.21</v>
      </c>
      <c r="Z46" s="73">
        <f t="shared" si="8"/>
        <v>6282.41</v>
      </c>
      <c r="AA46" s="69" t="str">
        <f>VLOOKUP(C:C&amp;"    ",[1]Sheet0!$E$1:$I$65536,5,0)</f>
        <v xml:space="preserve">6273.21    </v>
      </c>
      <c r="AB46" s="74">
        <v>6273.21</v>
      </c>
      <c r="AC46" t="b">
        <f t="shared" si="9"/>
        <v>1</v>
      </c>
      <c r="AD46">
        <v>9000145</v>
      </c>
      <c r="AE46" t="s">
        <v>157</v>
      </c>
      <c r="AF46" t="str">
        <f t="shared" si="0"/>
        <v>刘亚光</v>
      </c>
    </row>
    <row r="47" spans="1:32" x14ac:dyDescent="0.2">
      <c r="A47">
        <v>44</v>
      </c>
      <c r="B47">
        <v>9000145</v>
      </c>
      <c r="C47" t="str">
        <f>VLOOKUP(B:B,'10月人员信息'!J:W,13,0)</f>
        <v>130203196207102415</v>
      </c>
      <c r="D47" t="str">
        <f>VLOOKUP(B:B,'10月人员信息'!J:M,3,0)</f>
        <v>刘亚光</v>
      </c>
      <c r="E47" t="str">
        <f>VLOOKUP(B:B,'10月人员信息'!J:L,2,0)</f>
        <v>综合部（法律事务部）</v>
      </c>
      <c r="F47" t="str">
        <f>VLOOKUP(B:B,'10月人员信息'!J:R,8,0)</f>
        <v>司机兼调度</v>
      </c>
      <c r="G47">
        <f>VLOOKUP(B:B,'10月人员信息'!J:P,6,0)</f>
        <v>0</v>
      </c>
      <c r="H47" t="str">
        <f>VLOOKUP(B:B,'10月人员信息'!J:V,12,0)</f>
        <v>汉族</v>
      </c>
      <c r="I47" t="str">
        <f>VLOOKUP(B:B,'11月工资'!A:D,4,0)</f>
        <v>6217000180023831567</v>
      </c>
      <c r="J47">
        <f t="shared" si="1"/>
        <v>862.04</v>
      </c>
      <c r="K47">
        <f t="shared" si="2"/>
        <v>37.71</v>
      </c>
      <c r="L47">
        <f t="shared" si="3"/>
        <v>91.59</v>
      </c>
      <c r="M47" s="6">
        <f t="shared" si="4"/>
        <v>367.31</v>
      </c>
      <c r="N47">
        <f>VLOOKUP(C:C,'11月工资'!C:AP,40,0)</f>
        <v>9</v>
      </c>
      <c r="O47" s="6">
        <f t="shared" si="5"/>
        <v>41.98</v>
      </c>
      <c r="P47">
        <v>0</v>
      </c>
      <c r="Q47">
        <f t="shared" si="6"/>
        <v>629</v>
      </c>
      <c r="R47" s="50">
        <v>5387.74</v>
      </c>
      <c r="S47" s="67">
        <v>5247.33</v>
      </c>
      <c r="T47" s="69">
        <v>5242.74</v>
      </c>
      <c r="V47" t="s">
        <v>3448</v>
      </c>
      <c r="W47" t="s">
        <v>3449</v>
      </c>
      <c r="Y47" s="51">
        <f t="shared" si="7"/>
        <v>5377.74</v>
      </c>
      <c r="Z47" s="73">
        <f t="shared" si="8"/>
        <v>5251.94</v>
      </c>
      <c r="AA47" s="69" t="str">
        <f>VLOOKUP(C:C&amp;"    ",[1]Sheet0!$E$1:$I$65536,5,0)</f>
        <v xml:space="preserve">5242.74    </v>
      </c>
      <c r="AB47" s="74">
        <v>5242.74</v>
      </c>
      <c r="AC47" t="b">
        <f t="shared" si="9"/>
        <v>1</v>
      </c>
      <c r="AD47">
        <v>9000146</v>
      </c>
      <c r="AE47" t="s">
        <v>161</v>
      </c>
      <c r="AF47" t="str">
        <f t="shared" si="0"/>
        <v>曹小强</v>
      </c>
    </row>
    <row r="48" spans="1:32" x14ac:dyDescent="0.2">
      <c r="A48">
        <v>45</v>
      </c>
      <c r="B48">
        <v>9000146</v>
      </c>
      <c r="C48" t="str">
        <f>VLOOKUP(B:B,'10月人员信息'!J:W,13,0)</f>
        <v>130203197003040034</v>
      </c>
      <c r="D48" t="str">
        <f>VLOOKUP(B:B,'10月人员信息'!J:M,3,0)</f>
        <v>曹小强</v>
      </c>
      <c r="E48" t="str">
        <f>VLOOKUP(B:B,'10月人员信息'!J:L,2,0)</f>
        <v>综合部（法律事务部）</v>
      </c>
      <c r="F48" t="str">
        <f>VLOOKUP(B:B,'10月人员信息'!J:R,8,0)</f>
        <v>司机</v>
      </c>
      <c r="G48">
        <f>VLOOKUP(B:B,'10月人员信息'!J:P,6,0)</f>
        <v>0</v>
      </c>
      <c r="H48" t="str">
        <f>VLOOKUP(B:B,'10月人员信息'!J:V,12,0)</f>
        <v>汉族</v>
      </c>
      <c r="I48" t="str">
        <f>VLOOKUP(B:B,'11月工资'!A:D,4,0)</f>
        <v>6227000182040029927</v>
      </c>
      <c r="J48">
        <f t="shared" si="1"/>
        <v>841.41</v>
      </c>
      <c r="K48">
        <f t="shared" si="2"/>
        <v>36.81</v>
      </c>
      <c r="L48">
        <f t="shared" si="3"/>
        <v>89.4</v>
      </c>
      <c r="M48" s="6">
        <f t="shared" si="4"/>
        <v>365.44</v>
      </c>
      <c r="N48">
        <f>VLOOKUP(C:C,'11月工资'!C:AP,40,0)</f>
        <v>9</v>
      </c>
      <c r="O48" s="6">
        <f t="shared" si="5"/>
        <v>41.76</v>
      </c>
      <c r="P48">
        <v>0</v>
      </c>
      <c r="Q48">
        <f t="shared" si="6"/>
        <v>614</v>
      </c>
      <c r="R48" s="50">
        <v>5258.83</v>
      </c>
      <c r="S48" s="68">
        <v>5220.59</v>
      </c>
      <c r="T48" s="69">
        <v>5113.83</v>
      </c>
      <c r="V48" t="s">
        <v>3450</v>
      </c>
      <c r="W48" t="s">
        <v>3451</v>
      </c>
      <c r="Y48" s="51">
        <f t="shared" si="7"/>
        <v>5248.83</v>
      </c>
      <c r="Z48" s="73">
        <f t="shared" si="8"/>
        <v>5225.2</v>
      </c>
      <c r="AA48" s="69" t="str">
        <f>VLOOKUP(C:C&amp;"    ",[1]Sheet0!$E$1:$I$65536,5,0)</f>
        <v xml:space="preserve">5113.83    </v>
      </c>
      <c r="AB48" s="74">
        <v>5113.83</v>
      </c>
      <c r="AC48" t="b">
        <f t="shared" si="9"/>
        <v>1</v>
      </c>
      <c r="AD48">
        <v>9000147</v>
      </c>
      <c r="AE48" t="s">
        <v>164</v>
      </c>
      <c r="AF48" t="str">
        <f t="shared" si="0"/>
        <v>罗绍忠</v>
      </c>
    </row>
    <row r="49" spans="1:32" x14ac:dyDescent="0.2">
      <c r="A49">
        <v>46</v>
      </c>
      <c r="B49">
        <v>9000147</v>
      </c>
      <c r="C49" t="str">
        <f>VLOOKUP(B:B,'10月人员信息'!J:W,13,0)</f>
        <v>130203196005071518</v>
      </c>
      <c r="D49" t="str">
        <f>VLOOKUP(B:B,'10月人员信息'!J:M,3,0)</f>
        <v>罗绍忠</v>
      </c>
      <c r="E49" t="str">
        <f>VLOOKUP(B:B,'10月人员信息'!J:L,2,0)</f>
        <v>综合部（法律事务部）</v>
      </c>
      <c r="F49" t="str">
        <f>VLOOKUP(B:B,'10月人员信息'!J:R,8,0)</f>
        <v>司机</v>
      </c>
      <c r="G49">
        <f>VLOOKUP(B:B,'10月人员信息'!J:P,6,0)</f>
        <v>0</v>
      </c>
      <c r="H49" t="str">
        <f>VLOOKUP(B:B,'10月人员信息'!J:V,12,0)</f>
        <v>汉族</v>
      </c>
      <c r="I49" t="str">
        <f>VLOOKUP(B:B,'11月工资'!A:D,4,0)</f>
        <v>6217000180023868965</v>
      </c>
      <c r="J49">
        <f t="shared" si="1"/>
        <v>910.76</v>
      </c>
      <c r="K49">
        <f t="shared" si="2"/>
        <v>39.85</v>
      </c>
      <c r="L49">
        <f t="shared" si="3"/>
        <v>96.77</v>
      </c>
      <c r="M49" s="6">
        <f t="shared" si="4"/>
        <v>388.63</v>
      </c>
      <c r="N49">
        <f>VLOOKUP(C:C,'11月工资'!C:AP,40,0)</f>
        <v>9</v>
      </c>
      <c r="O49" s="6">
        <f t="shared" si="5"/>
        <v>44.41</v>
      </c>
      <c r="P49">
        <v>0</v>
      </c>
      <c r="Q49">
        <f t="shared" si="6"/>
        <v>666</v>
      </c>
      <c r="R49" s="50">
        <v>5692.22</v>
      </c>
      <c r="S49" s="67">
        <v>5551.81</v>
      </c>
      <c r="T49" s="69">
        <v>5547.22</v>
      </c>
      <c r="V49" t="s">
        <v>3452</v>
      </c>
      <c r="W49" t="s">
        <v>3453</v>
      </c>
      <c r="Y49" s="51">
        <f t="shared" si="7"/>
        <v>5682.22</v>
      </c>
      <c r="Z49" s="73">
        <f t="shared" si="8"/>
        <v>5556.42</v>
      </c>
      <c r="AA49" s="69" t="str">
        <f>VLOOKUP(C:C&amp;"    ",[1]Sheet0!$E$1:$I$65536,5,0)</f>
        <v xml:space="preserve">5547.22    </v>
      </c>
      <c r="AB49" s="74">
        <v>5547.22</v>
      </c>
      <c r="AC49" t="b">
        <f t="shared" si="9"/>
        <v>1</v>
      </c>
      <c r="AD49">
        <v>9000148</v>
      </c>
      <c r="AE49" t="s">
        <v>167</v>
      </c>
      <c r="AF49" t="str">
        <f t="shared" si="0"/>
        <v>谢福星</v>
      </c>
    </row>
    <row r="50" spans="1:32" x14ac:dyDescent="0.2">
      <c r="A50">
        <v>47</v>
      </c>
      <c r="B50">
        <v>9000148</v>
      </c>
      <c r="C50" t="str">
        <f>VLOOKUP(B:B,'10月人员信息'!J:W,13,0)</f>
        <v>130205198511193915</v>
      </c>
      <c r="D50" t="str">
        <f>VLOOKUP(B:B,'10月人员信息'!J:M,3,0)</f>
        <v>谢福星</v>
      </c>
      <c r="E50" t="str">
        <f>VLOOKUP(B:B,'10月人员信息'!J:L,2,0)</f>
        <v>综合部（法律事务部）</v>
      </c>
      <c r="F50" t="str">
        <f>VLOOKUP(B:B,'10月人员信息'!J:R,8,0)</f>
        <v>司机兼安全员</v>
      </c>
      <c r="G50">
        <f>VLOOKUP(B:B,'10月人员信息'!J:P,6,0)</f>
        <v>0</v>
      </c>
      <c r="H50" t="str">
        <f>VLOOKUP(B:B,'10月人员信息'!J:V,12,0)</f>
        <v>汉族</v>
      </c>
      <c r="I50" t="str">
        <f>VLOOKUP(B:B,'11月工资'!A:D,4,0)</f>
        <v>6217000180031735669</v>
      </c>
      <c r="J50">
        <f t="shared" si="1"/>
        <v>831.12</v>
      </c>
      <c r="K50">
        <f t="shared" si="2"/>
        <v>36.36</v>
      </c>
      <c r="L50">
        <f t="shared" si="3"/>
        <v>88.31</v>
      </c>
      <c r="M50" s="6">
        <f t="shared" si="4"/>
        <v>365.44</v>
      </c>
      <c r="N50">
        <f>VLOOKUP(C:C,'11月工资'!C:AP,40,0)</f>
        <v>9</v>
      </c>
      <c r="O50" s="6">
        <f t="shared" si="5"/>
        <v>41.76</v>
      </c>
      <c r="P50">
        <v>0</v>
      </c>
      <c r="Q50">
        <f t="shared" si="6"/>
        <v>606</v>
      </c>
      <c r="R50" s="50">
        <v>5194.49</v>
      </c>
      <c r="S50" s="68">
        <v>5220.59</v>
      </c>
      <c r="T50" s="69">
        <v>5049.49</v>
      </c>
      <c r="V50" t="s">
        <v>3454</v>
      </c>
      <c r="W50" t="s">
        <v>3455</v>
      </c>
      <c r="Y50" s="51">
        <f t="shared" si="7"/>
        <v>5184.49</v>
      </c>
      <c r="Z50" s="73">
        <f t="shared" si="8"/>
        <v>5225.2</v>
      </c>
      <c r="AA50" s="69" t="str">
        <f>VLOOKUP(C:C&amp;"    ",[1]Sheet0!$E$1:$I$65536,5,0)</f>
        <v xml:space="preserve">5049.49    </v>
      </c>
      <c r="AB50" s="74">
        <v>5049.49</v>
      </c>
      <c r="AC50" t="b">
        <f t="shared" si="9"/>
        <v>1</v>
      </c>
      <c r="AD50">
        <v>9000149</v>
      </c>
      <c r="AE50" t="s">
        <v>170</v>
      </c>
      <c r="AF50" t="str">
        <f t="shared" si="0"/>
        <v>吴顺奇</v>
      </c>
    </row>
    <row r="51" spans="1:32" x14ac:dyDescent="0.2">
      <c r="A51">
        <v>48</v>
      </c>
      <c r="B51">
        <v>9000149</v>
      </c>
      <c r="C51" t="str">
        <f>VLOOKUP(B:B,'10月人员信息'!J:W,13,0)</f>
        <v>130203196410123019</v>
      </c>
      <c r="D51" t="str">
        <f>VLOOKUP(B:B,'10月人员信息'!J:M,3,0)</f>
        <v>吴顺奇</v>
      </c>
      <c r="E51" t="str">
        <f>VLOOKUP(B:B,'10月人员信息'!J:L,2,0)</f>
        <v>综合部（法律事务部）</v>
      </c>
      <c r="F51" t="str">
        <f>VLOOKUP(B:B,'10月人员信息'!J:R,8,0)</f>
        <v>司机</v>
      </c>
      <c r="G51">
        <f>VLOOKUP(B:B,'10月人员信息'!J:P,6,0)</f>
        <v>0</v>
      </c>
      <c r="H51" t="str">
        <f>VLOOKUP(B:B,'10月人员信息'!J:V,12,0)</f>
        <v>汉族</v>
      </c>
      <c r="I51" t="str">
        <f>VLOOKUP(B:B,'11月工资'!A:D,4,0)</f>
        <v>6217000180026761514</v>
      </c>
      <c r="J51">
        <f t="shared" si="1"/>
        <v>830.54</v>
      </c>
      <c r="K51">
        <f t="shared" si="2"/>
        <v>36.340000000000003</v>
      </c>
      <c r="L51">
        <f t="shared" si="3"/>
        <v>88.25</v>
      </c>
      <c r="M51" s="6">
        <f t="shared" si="4"/>
        <v>365.44</v>
      </c>
      <c r="N51">
        <f>VLOOKUP(C:C,'11月工资'!C:AP,40,0)</f>
        <v>9</v>
      </c>
      <c r="O51" s="6">
        <f t="shared" si="5"/>
        <v>41.76</v>
      </c>
      <c r="P51">
        <v>0</v>
      </c>
      <c r="Q51">
        <f t="shared" si="6"/>
        <v>606</v>
      </c>
      <c r="R51" s="50">
        <v>5190.8999999999996</v>
      </c>
      <c r="S51" s="68">
        <v>5220.59</v>
      </c>
      <c r="T51" s="69">
        <v>5045.8999999999996</v>
      </c>
      <c r="V51" t="s">
        <v>3456</v>
      </c>
      <c r="W51" t="s">
        <v>3457</v>
      </c>
      <c r="Y51" s="51">
        <f t="shared" si="7"/>
        <v>5180.8999999999996</v>
      </c>
      <c r="Z51" s="73">
        <f t="shared" si="8"/>
        <v>5225.2</v>
      </c>
      <c r="AA51" s="69" t="str">
        <f>VLOOKUP(C:C&amp;"    ",[1]Sheet0!$E$1:$I$65536,5,0)</f>
        <v xml:space="preserve">5045.90    </v>
      </c>
      <c r="AB51" s="74">
        <v>5045.8999999999996</v>
      </c>
      <c r="AC51" t="b">
        <f t="shared" si="9"/>
        <v>1</v>
      </c>
      <c r="AD51">
        <v>9000150</v>
      </c>
      <c r="AE51" t="s">
        <v>173</v>
      </c>
      <c r="AF51" t="str">
        <f t="shared" si="0"/>
        <v>王建新</v>
      </c>
    </row>
    <row r="52" spans="1:32" x14ac:dyDescent="0.2">
      <c r="A52">
        <v>49</v>
      </c>
      <c r="B52">
        <v>9000150</v>
      </c>
      <c r="C52" t="str">
        <f>VLOOKUP(B:B,'10月人员信息'!J:W,13,0)</f>
        <v>130203197210022111</v>
      </c>
      <c r="D52" t="str">
        <f>VLOOKUP(B:B,'10月人员信息'!J:M,3,0)</f>
        <v>王建新</v>
      </c>
      <c r="E52" t="str">
        <f>VLOOKUP(B:B,'10月人员信息'!J:L,2,0)</f>
        <v>党委办公室</v>
      </c>
      <c r="F52" t="str">
        <f>VLOOKUP(B:B,'10月人员信息'!J:R,8,0)</f>
        <v>党办室副主任</v>
      </c>
      <c r="G52" t="str">
        <f>VLOOKUP(B:B,'10月人员信息'!J:P,6,0)</f>
        <v>副主任</v>
      </c>
      <c r="H52" t="str">
        <f>VLOOKUP(B:B,'10月人员信息'!J:V,12,0)</f>
        <v>汉族</v>
      </c>
      <c r="I52" t="str">
        <f>VLOOKUP(B:B,'11月工资'!A:D,4,0)</f>
        <v>6217000180023868882</v>
      </c>
      <c r="J52">
        <f t="shared" si="1"/>
        <v>1912.36</v>
      </c>
      <c r="K52">
        <f t="shared" si="2"/>
        <v>83.67</v>
      </c>
      <c r="L52">
        <f t="shared" si="3"/>
        <v>203.19</v>
      </c>
      <c r="M52" s="6">
        <f t="shared" si="4"/>
        <v>826.83</v>
      </c>
      <c r="N52">
        <f>VLOOKUP(C:C,'11月工资'!C:AP,40,0)</f>
        <v>9</v>
      </c>
      <c r="O52" s="6">
        <f t="shared" si="5"/>
        <v>94.49</v>
      </c>
      <c r="P52">
        <v>0</v>
      </c>
      <c r="Q52">
        <f t="shared" si="6"/>
        <v>1417</v>
      </c>
      <c r="R52" s="50">
        <v>11952.25</v>
      </c>
      <c r="S52" s="67">
        <v>11811.84</v>
      </c>
      <c r="T52" s="69">
        <v>11807.25</v>
      </c>
      <c r="V52" t="s">
        <v>3458</v>
      </c>
      <c r="W52" t="s">
        <v>3459</v>
      </c>
      <c r="Y52" s="51">
        <f t="shared" si="7"/>
        <v>11942.25</v>
      </c>
      <c r="Z52" s="73">
        <f t="shared" si="8"/>
        <v>11816.45</v>
      </c>
      <c r="AA52" s="69" t="str">
        <f>VLOOKUP(C:C&amp;"    ",[1]Sheet0!$E$1:$I$65536,5,0)</f>
        <v xml:space="preserve">11807.25    </v>
      </c>
      <c r="AB52" s="74">
        <v>11807.25</v>
      </c>
      <c r="AC52" t="b">
        <f t="shared" si="9"/>
        <v>1</v>
      </c>
      <c r="AD52">
        <v>9000151</v>
      </c>
      <c r="AE52" t="s">
        <v>177</v>
      </c>
      <c r="AF52" t="str">
        <f t="shared" si="0"/>
        <v>巴健磊</v>
      </c>
    </row>
    <row r="53" spans="1:32" x14ac:dyDescent="0.2">
      <c r="A53">
        <v>50</v>
      </c>
      <c r="B53">
        <v>9000151</v>
      </c>
      <c r="C53" t="str">
        <f>VLOOKUP(B:B,'10月人员信息'!J:W,13,0)</f>
        <v>130203198201073018</v>
      </c>
      <c r="D53" t="str">
        <f>VLOOKUP(B:B,'10月人员信息'!J:M,3,0)</f>
        <v>巴健磊</v>
      </c>
      <c r="E53" t="str">
        <f>VLOOKUP(B:B,'10月人员信息'!J:L,2,0)</f>
        <v>生活服务中心</v>
      </c>
      <c r="F53" t="str">
        <f>VLOOKUP(B:B,'10月人员信息'!J:R,8,0)</f>
        <v>综合服务主办</v>
      </c>
      <c r="G53" t="str">
        <f>VLOOKUP(B:B,'10月人员信息'!J:P,6,0)</f>
        <v>一级协理</v>
      </c>
      <c r="H53" t="str">
        <f>VLOOKUP(B:B,'10月人员信息'!J:V,12,0)</f>
        <v>汉族</v>
      </c>
      <c r="I53" t="str">
        <f>VLOOKUP(B:B,'11月工资'!A:D,4,0)</f>
        <v>6217000180032375531</v>
      </c>
      <c r="J53">
        <f t="shared" si="1"/>
        <v>837.45</v>
      </c>
      <c r="K53">
        <f t="shared" si="2"/>
        <v>36.64</v>
      </c>
      <c r="L53">
        <f t="shared" si="3"/>
        <v>88.98</v>
      </c>
      <c r="M53" s="6">
        <f t="shared" si="4"/>
        <v>365.44</v>
      </c>
      <c r="N53">
        <f>VLOOKUP(C:C,'11月工资'!C:AP,40,0)</f>
        <v>9</v>
      </c>
      <c r="O53" s="6">
        <f t="shared" si="5"/>
        <v>41.76</v>
      </c>
      <c r="P53">
        <v>0</v>
      </c>
      <c r="Q53">
        <f t="shared" si="6"/>
        <v>611</v>
      </c>
      <c r="R53" s="50">
        <v>5234.05</v>
      </c>
      <c r="S53" s="68">
        <v>5220.59</v>
      </c>
      <c r="T53" s="69">
        <v>5089.05</v>
      </c>
      <c r="V53" t="s">
        <v>3460</v>
      </c>
      <c r="W53" t="s">
        <v>3461</v>
      </c>
      <c r="Y53" s="51">
        <f t="shared" si="7"/>
        <v>5224.05</v>
      </c>
      <c r="Z53" s="73">
        <f t="shared" si="8"/>
        <v>5225.2</v>
      </c>
      <c r="AA53" s="69" t="str">
        <f>VLOOKUP(C:C&amp;"    ",[1]Sheet0!$E$1:$I$65536,5,0)</f>
        <v xml:space="preserve">5089.05    </v>
      </c>
      <c r="AB53" s="74">
        <v>5089.05</v>
      </c>
      <c r="AC53" t="b">
        <f t="shared" si="9"/>
        <v>1</v>
      </c>
      <c r="AD53">
        <v>9000152</v>
      </c>
      <c r="AE53" t="s">
        <v>180</v>
      </c>
      <c r="AF53" t="str">
        <f t="shared" si="0"/>
        <v>苏山</v>
      </c>
    </row>
    <row r="54" spans="1:32" x14ac:dyDescent="0.2">
      <c r="A54">
        <v>51</v>
      </c>
      <c r="B54">
        <v>9000152</v>
      </c>
      <c r="C54" t="str">
        <f>VLOOKUP(B:B,'10月人员信息'!J:W,13,0)</f>
        <v>131002198604292016</v>
      </c>
      <c r="D54" t="str">
        <f>VLOOKUP(B:B,'10月人员信息'!J:M,3,0)</f>
        <v>苏山</v>
      </c>
      <c r="E54" t="str">
        <f>VLOOKUP(B:B,'10月人员信息'!J:L,2,0)</f>
        <v>党委组织部（人力资源部）</v>
      </c>
      <c r="F54" t="str">
        <f>VLOOKUP(B:B,'10月人员信息'!J:R,8,0)</f>
        <v>干部管理高级主管</v>
      </c>
      <c r="G54" t="str">
        <f>VLOOKUP(B:B,'10月人员信息'!J:P,6,0)</f>
        <v>主管</v>
      </c>
      <c r="H54" t="str">
        <f>VLOOKUP(B:B,'10月人员信息'!J:V,12,0)</f>
        <v>汉族</v>
      </c>
      <c r="I54" t="str">
        <f>VLOOKUP(B:B,'11月工资'!A:D,4,0)</f>
        <v>6217000180031743630</v>
      </c>
      <c r="J54">
        <f t="shared" si="1"/>
        <v>1177.72</v>
      </c>
      <c r="K54">
        <f t="shared" si="2"/>
        <v>51.53</v>
      </c>
      <c r="L54">
        <f t="shared" si="3"/>
        <v>125.13</v>
      </c>
      <c r="M54" s="6">
        <f t="shared" si="4"/>
        <v>505.42</v>
      </c>
      <c r="N54">
        <f>VLOOKUP(C:C,'11月工资'!C:AP,40,0)</f>
        <v>9</v>
      </c>
      <c r="O54" s="6">
        <f t="shared" si="5"/>
        <v>57.76</v>
      </c>
      <c r="P54">
        <v>0</v>
      </c>
      <c r="Q54">
        <f t="shared" si="6"/>
        <v>866</v>
      </c>
      <c r="R54" s="50">
        <v>7360.73</v>
      </c>
      <c r="S54" s="67">
        <v>7220.32</v>
      </c>
      <c r="T54" s="69">
        <v>7215.73</v>
      </c>
      <c r="V54" t="s">
        <v>3462</v>
      </c>
      <c r="W54" t="s">
        <v>3463</v>
      </c>
      <c r="Y54" s="51">
        <f t="shared" si="7"/>
        <v>7350.73</v>
      </c>
      <c r="Z54" s="73">
        <f t="shared" si="8"/>
        <v>7224.93</v>
      </c>
      <c r="AA54" s="69" t="str">
        <f>VLOOKUP(C:C&amp;"    ",[1]Sheet0!$E$1:$I$65536,5,0)</f>
        <v xml:space="preserve">7215.73    </v>
      </c>
      <c r="AB54" s="74">
        <v>7215.73</v>
      </c>
      <c r="AC54" t="b">
        <f t="shared" si="9"/>
        <v>1</v>
      </c>
      <c r="AD54">
        <v>9000153</v>
      </c>
      <c r="AE54" t="s">
        <v>183</v>
      </c>
      <c r="AF54" t="str">
        <f t="shared" si="0"/>
        <v>王少伟</v>
      </c>
    </row>
    <row r="55" spans="1:32" x14ac:dyDescent="0.2">
      <c r="A55">
        <v>52</v>
      </c>
      <c r="B55">
        <v>9000153</v>
      </c>
      <c r="C55" t="str">
        <f>VLOOKUP(B:B,'10月人员信息'!J:W,13,0)</f>
        <v>130203197105171529</v>
      </c>
      <c r="D55" t="str">
        <f>VLOOKUP(B:B,'10月人员信息'!J:M,3,0)</f>
        <v>王少伟</v>
      </c>
      <c r="E55" t="str">
        <f>VLOOKUP(B:B,'10月人员信息'!J:L,2,0)</f>
        <v>党委组织部（人力资源部）</v>
      </c>
      <c r="F55" t="str">
        <f>VLOOKUP(B:B,'10月人员信息'!J:R,8,0)</f>
        <v>党建高级主管</v>
      </c>
      <c r="G55" t="str">
        <f>VLOOKUP(B:B,'10月人员信息'!J:P,6,0)</f>
        <v>高级主管</v>
      </c>
      <c r="H55" t="str">
        <f>VLOOKUP(B:B,'10月人员信息'!J:V,12,0)</f>
        <v>汉族</v>
      </c>
      <c r="I55" t="str">
        <f>VLOOKUP(B:B,'11月工资'!A:D,4,0)</f>
        <v>6217000180031743648</v>
      </c>
      <c r="J55">
        <f t="shared" si="1"/>
        <v>1855.53</v>
      </c>
      <c r="K55">
        <f t="shared" si="2"/>
        <v>81.180000000000007</v>
      </c>
      <c r="L55">
        <f t="shared" si="3"/>
        <v>197.15</v>
      </c>
      <c r="M55" s="6">
        <f t="shared" si="4"/>
        <v>801.97</v>
      </c>
      <c r="N55">
        <f>VLOOKUP(C:C,'11月工资'!C:AP,40,0)</f>
        <v>9</v>
      </c>
      <c r="O55" s="6">
        <f t="shared" si="5"/>
        <v>91.65</v>
      </c>
      <c r="P55">
        <v>0</v>
      </c>
      <c r="Q55">
        <f t="shared" si="6"/>
        <v>1374</v>
      </c>
      <c r="R55" s="50">
        <v>11597.06</v>
      </c>
      <c r="S55" s="67">
        <v>11456.65</v>
      </c>
      <c r="T55" s="69">
        <v>11452.06</v>
      </c>
      <c r="V55" t="s">
        <v>3464</v>
      </c>
      <c r="W55" t="s">
        <v>3465</v>
      </c>
      <c r="Y55" s="51">
        <f t="shared" si="7"/>
        <v>11587.06</v>
      </c>
      <c r="Z55" s="73">
        <f t="shared" si="8"/>
        <v>11461.26</v>
      </c>
      <c r="AA55" s="69" t="str">
        <f>VLOOKUP(C:C&amp;"    ",[1]Sheet0!$E$1:$I$65536,5,0)</f>
        <v xml:space="preserve">11452.06    </v>
      </c>
      <c r="AB55" s="74">
        <v>11452.06</v>
      </c>
      <c r="AC55" t="b">
        <f t="shared" si="9"/>
        <v>1</v>
      </c>
      <c r="AD55">
        <v>9000154</v>
      </c>
      <c r="AE55" t="s">
        <v>186</v>
      </c>
      <c r="AF55" t="str">
        <f t="shared" si="0"/>
        <v>蔡佳霖</v>
      </c>
    </row>
    <row r="56" spans="1:32" x14ac:dyDescent="0.2">
      <c r="A56">
        <v>53</v>
      </c>
      <c r="B56">
        <v>9000154</v>
      </c>
      <c r="C56" t="str">
        <f>VLOOKUP(B:B,'10月人员信息'!J:W,13,0)</f>
        <v>130206199108241834</v>
      </c>
      <c r="D56" t="str">
        <f>VLOOKUP(B:B,'10月人员信息'!J:M,3,0)</f>
        <v>蔡佳霖</v>
      </c>
      <c r="E56" t="str">
        <f>VLOOKUP(B:B,'10月人员信息'!J:L,2,0)</f>
        <v>党委组织部（人力资源部）</v>
      </c>
      <c r="F56" t="str">
        <f>VLOOKUP(B:B,'10月人员信息'!J:R,8,0)</f>
        <v>党建管理主办</v>
      </c>
      <c r="G56" t="str">
        <f>VLOOKUP(B:B,'10月人员信息'!J:P,6,0)</f>
        <v>专业师</v>
      </c>
      <c r="H56" t="str">
        <f>VLOOKUP(B:B,'10月人员信息'!J:V,12,0)</f>
        <v>汉族</v>
      </c>
      <c r="I56" t="str">
        <f>VLOOKUP(B:B,'11月工资'!A:D,4,0)</f>
        <v>6217000180015165347</v>
      </c>
      <c r="J56">
        <f t="shared" si="1"/>
        <v>865</v>
      </c>
      <c r="K56">
        <f t="shared" si="2"/>
        <v>37.840000000000003</v>
      </c>
      <c r="L56">
        <f t="shared" si="3"/>
        <v>91.91</v>
      </c>
      <c r="M56" s="6">
        <f t="shared" si="4"/>
        <v>368.61</v>
      </c>
      <c r="N56">
        <f>VLOOKUP(C:C,'11月工资'!C:AP,40,0)</f>
        <v>9</v>
      </c>
      <c r="O56" s="6">
        <f t="shared" si="5"/>
        <v>42.13</v>
      </c>
      <c r="P56">
        <v>0</v>
      </c>
      <c r="Q56">
        <f t="shared" si="6"/>
        <v>631</v>
      </c>
      <c r="R56" s="50">
        <v>5406.25</v>
      </c>
      <c r="S56" s="67">
        <v>5265.84</v>
      </c>
      <c r="T56" s="69">
        <v>5261.25</v>
      </c>
      <c r="V56" t="s">
        <v>3466</v>
      </c>
      <c r="W56" t="s">
        <v>3467</v>
      </c>
      <c r="Y56" s="51">
        <f t="shared" si="7"/>
        <v>5396.25</v>
      </c>
      <c r="Z56" s="73">
        <f t="shared" si="8"/>
        <v>5270.45</v>
      </c>
      <c r="AA56" s="69" t="str">
        <f>VLOOKUP(C:C&amp;"    ",[1]Sheet0!$E$1:$I$65536,5,0)</f>
        <v xml:space="preserve">5261.25    </v>
      </c>
      <c r="AB56" s="74">
        <v>5261.25</v>
      </c>
      <c r="AC56" t="b">
        <f t="shared" si="9"/>
        <v>1</v>
      </c>
      <c r="AD56">
        <v>9000155</v>
      </c>
      <c r="AE56" t="s">
        <v>189</v>
      </c>
      <c r="AF56" t="str">
        <f t="shared" si="0"/>
        <v>曹欣欣</v>
      </c>
    </row>
    <row r="57" spans="1:32" x14ac:dyDescent="0.2">
      <c r="A57">
        <v>54</v>
      </c>
      <c r="B57">
        <v>9000155</v>
      </c>
      <c r="C57" t="str">
        <f>VLOOKUP(B:B,'10月人员信息'!J:W,13,0)</f>
        <v>130203197408252166</v>
      </c>
      <c r="D57" t="str">
        <f>VLOOKUP(B:B,'10月人员信息'!J:M,3,0)</f>
        <v>曹欣欣</v>
      </c>
      <c r="E57" t="str">
        <f>VLOOKUP(B:B,'10月人员信息'!J:L,2,0)</f>
        <v>工会
（团委）</v>
      </c>
      <c r="F57" t="str">
        <f>VLOOKUP(B:B,'10月人员信息'!J:R,8,0)</f>
        <v>权益保障高级主管</v>
      </c>
      <c r="G57" t="str">
        <f>VLOOKUP(B:B,'10月人员信息'!J:P,6,0)</f>
        <v>主管</v>
      </c>
      <c r="H57" t="str">
        <f>VLOOKUP(B:B,'10月人员信息'!J:V,12,0)</f>
        <v>汉族</v>
      </c>
      <c r="I57" t="str">
        <f>VLOOKUP(B:B,'11月工资'!A:D,4,0)</f>
        <v>6217000180031735529</v>
      </c>
      <c r="J57">
        <f t="shared" si="1"/>
        <v>1577.6</v>
      </c>
      <c r="K57">
        <f t="shared" si="2"/>
        <v>69.02</v>
      </c>
      <c r="L57">
        <f t="shared" si="3"/>
        <v>167.62</v>
      </c>
      <c r="M57" s="6">
        <f t="shared" si="4"/>
        <v>680.37</v>
      </c>
      <c r="N57">
        <f>VLOOKUP(C:C,'11月工资'!C:AP,40,0)</f>
        <v>9</v>
      </c>
      <c r="O57" s="6">
        <f t="shared" si="5"/>
        <v>77.760000000000005</v>
      </c>
      <c r="P57">
        <v>0</v>
      </c>
      <c r="Q57">
        <f t="shared" si="6"/>
        <v>1166</v>
      </c>
      <c r="R57" s="50">
        <v>9860.02</v>
      </c>
      <c r="S57" s="67">
        <v>9719.61</v>
      </c>
      <c r="T57" s="69">
        <v>9715.02</v>
      </c>
      <c r="V57" t="s">
        <v>3468</v>
      </c>
      <c r="W57" t="s">
        <v>3469</v>
      </c>
      <c r="Y57" s="51">
        <f t="shared" si="7"/>
        <v>9850.02</v>
      </c>
      <c r="Z57" s="73">
        <f t="shared" si="8"/>
        <v>9724.2199999999993</v>
      </c>
      <c r="AA57" s="69" t="str">
        <f>VLOOKUP(C:C&amp;"    ",[1]Sheet0!$E$1:$I$65536,5,0)</f>
        <v xml:space="preserve">9715.02    </v>
      </c>
      <c r="AB57" s="74">
        <v>9715.02</v>
      </c>
      <c r="AC57" t="b">
        <f t="shared" si="9"/>
        <v>1</v>
      </c>
      <c r="AD57">
        <v>9000156</v>
      </c>
      <c r="AE57" t="s">
        <v>192</v>
      </c>
      <c r="AF57" t="str">
        <f t="shared" si="0"/>
        <v>唐巍</v>
      </c>
    </row>
    <row r="58" spans="1:32" x14ac:dyDescent="0.2">
      <c r="A58">
        <v>55</v>
      </c>
      <c r="B58">
        <v>9000156</v>
      </c>
      <c r="C58" t="str">
        <f>VLOOKUP(B:B,'10月人员信息'!J:W,13,0)</f>
        <v>130202198301270637</v>
      </c>
      <c r="D58" t="str">
        <f>VLOOKUP(B:B,'10月人员信息'!J:M,3,0)</f>
        <v>唐巍</v>
      </c>
      <c r="E58" t="str">
        <f>VLOOKUP(B:B,'10月人员信息'!J:L,2,0)</f>
        <v>工会
（团委）</v>
      </c>
      <c r="F58" t="str">
        <f>VLOOKUP(B:B,'10月人员信息'!J:R,8,0)</f>
        <v>团委书记</v>
      </c>
      <c r="G58" t="str">
        <f>VLOOKUP(B:B,'10月人员信息'!J:P,6,0)</f>
        <v>团委副书记</v>
      </c>
      <c r="H58" t="str">
        <f>VLOOKUP(B:B,'10月人员信息'!J:V,12,0)</f>
        <v>汉族</v>
      </c>
      <c r="I58" t="str">
        <f>VLOOKUP(B:B,'11月工资'!A:D,4,0)</f>
        <v>6217000180031743473</v>
      </c>
      <c r="J58">
        <f t="shared" si="1"/>
        <v>1849.79</v>
      </c>
      <c r="K58">
        <f t="shared" si="2"/>
        <v>80.930000000000007</v>
      </c>
      <c r="L58">
        <f t="shared" si="3"/>
        <v>196.54</v>
      </c>
      <c r="M58" s="6">
        <f t="shared" si="4"/>
        <v>799.46</v>
      </c>
      <c r="N58">
        <f>VLOOKUP(C:C,'11月工资'!C:AP,40,0)</f>
        <v>9</v>
      </c>
      <c r="O58" s="6">
        <f t="shared" si="5"/>
        <v>91.37</v>
      </c>
      <c r="P58">
        <v>0</v>
      </c>
      <c r="Q58">
        <f t="shared" si="6"/>
        <v>1370</v>
      </c>
      <c r="R58" s="50">
        <v>11561.21</v>
      </c>
      <c r="S58" s="67">
        <v>11420.8</v>
      </c>
      <c r="T58" s="69">
        <v>11416.21</v>
      </c>
      <c r="V58" t="s">
        <v>3470</v>
      </c>
      <c r="W58" t="s">
        <v>3471</v>
      </c>
      <c r="Y58" s="51">
        <f t="shared" si="7"/>
        <v>11551.21</v>
      </c>
      <c r="Z58" s="73">
        <f t="shared" si="8"/>
        <v>11425.41</v>
      </c>
      <c r="AA58" s="69" t="str">
        <f>VLOOKUP(C:C&amp;"    ",[1]Sheet0!$E$1:$I$65536,5,0)</f>
        <v xml:space="preserve">11416.21    </v>
      </c>
      <c r="AB58" s="74">
        <v>11416.21</v>
      </c>
      <c r="AC58" t="b">
        <f t="shared" si="9"/>
        <v>1</v>
      </c>
      <c r="AD58">
        <v>9000157</v>
      </c>
      <c r="AE58" t="s">
        <v>194</v>
      </c>
      <c r="AF58" t="str">
        <f t="shared" si="0"/>
        <v>朱振兴</v>
      </c>
    </row>
    <row r="59" spans="1:32" x14ac:dyDescent="0.2">
      <c r="A59">
        <v>56</v>
      </c>
      <c r="B59">
        <v>9000157</v>
      </c>
      <c r="C59" t="str">
        <f>VLOOKUP(B:B,'10月人员信息'!J:W,13,0)</f>
        <v>130224198603213038</v>
      </c>
      <c r="D59" t="str">
        <f>VLOOKUP(B:B,'10月人员信息'!J:M,3,0)</f>
        <v>朱振兴</v>
      </c>
      <c r="E59" t="str">
        <f>VLOOKUP(B:B,'10月人员信息'!J:L,2,0)</f>
        <v>党委组织部（人力资源部）</v>
      </c>
      <c r="F59" t="str">
        <f>VLOOKUP(B:B,'10月人员信息'!J:R,8,0)</f>
        <v>员工管理高级主管</v>
      </c>
      <c r="G59" t="str">
        <f>VLOOKUP(B:B,'10月人员信息'!J:P,6,0)</f>
        <v>主管</v>
      </c>
      <c r="H59" t="str">
        <f>VLOOKUP(B:B,'10月人员信息'!J:V,12,0)</f>
        <v>汉族</v>
      </c>
      <c r="I59" t="str">
        <f>VLOOKUP(B:B,'11月工资'!A:D,4,0)</f>
        <v>6236680180002948249</v>
      </c>
      <c r="J59">
        <f t="shared" si="1"/>
        <v>1024.8699999999999</v>
      </c>
      <c r="K59">
        <f t="shared" si="2"/>
        <v>44.84</v>
      </c>
      <c r="L59">
        <f t="shared" si="3"/>
        <v>108.89</v>
      </c>
      <c r="M59" s="6">
        <f t="shared" si="4"/>
        <v>438.55</v>
      </c>
      <c r="N59">
        <f>VLOOKUP(C:C,'11月工资'!C:AP,40,0)</f>
        <v>9</v>
      </c>
      <c r="O59" s="6">
        <f t="shared" si="5"/>
        <v>50.12</v>
      </c>
      <c r="P59">
        <v>0</v>
      </c>
      <c r="Q59">
        <f t="shared" si="6"/>
        <v>751</v>
      </c>
      <c r="R59" s="50">
        <v>6405.45</v>
      </c>
      <c r="S59" s="67">
        <v>6265.04</v>
      </c>
      <c r="T59" s="69">
        <v>6260.45</v>
      </c>
      <c r="V59" t="s">
        <v>3472</v>
      </c>
      <c r="W59" t="s">
        <v>3473</v>
      </c>
      <c r="Y59" s="51">
        <f t="shared" si="7"/>
        <v>6395.45</v>
      </c>
      <c r="Z59" s="73">
        <f t="shared" si="8"/>
        <v>6269.65</v>
      </c>
      <c r="AA59" s="69" t="str">
        <f>VLOOKUP(C:C&amp;"    ",[1]Sheet0!$E$1:$I$65536,5,0)</f>
        <v xml:space="preserve">6260.45    </v>
      </c>
      <c r="AB59" s="74">
        <v>6260.45</v>
      </c>
      <c r="AC59" t="b">
        <f t="shared" si="9"/>
        <v>1</v>
      </c>
      <c r="AD59">
        <v>9000158</v>
      </c>
      <c r="AE59" t="s">
        <v>197</v>
      </c>
      <c r="AF59" t="str">
        <f t="shared" si="0"/>
        <v>杜旭辉</v>
      </c>
    </row>
    <row r="60" spans="1:32" x14ac:dyDescent="0.2">
      <c r="A60">
        <v>57</v>
      </c>
      <c r="B60">
        <v>9000158</v>
      </c>
      <c r="C60" t="str">
        <f>VLOOKUP(B:B,'10月人员信息'!J:W,13,0)</f>
        <v>131025198501010332</v>
      </c>
      <c r="D60" t="str">
        <f>VLOOKUP(B:B,'10月人员信息'!J:M,3,0)</f>
        <v>杜旭辉</v>
      </c>
      <c r="E60" t="str">
        <f>VLOOKUP(B:B,'10月人员信息'!J:L,2,0)</f>
        <v>党委组织部（人力资源部）</v>
      </c>
      <c r="F60" t="str">
        <f>VLOOKUP(B:B,'10月人员信息'!J:R,8,0)</f>
        <v>员工管理主办</v>
      </c>
      <c r="G60" t="str">
        <f>VLOOKUP(B:B,'10月人员信息'!J:P,6,0)</f>
        <v>主管师</v>
      </c>
      <c r="H60" t="str">
        <f>VLOOKUP(B:B,'10月人员信息'!J:V,12,0)</f>
        <v>汉族</v>
      </c>
      <c r="I60" t="str">
        <f>VLOOKUP(B:B,'11月工资'!A:D,4,0)</f>
        <v>6217000180029895541</v>
      </c>
      <c r="J60">
        <f t="shared" si="1"/>
        <v>1154.05</v>
      </c>
      <c r="K60">
        <f t="shared" si="2"/>
        <v>50.49</v>
      </c>
      <c r="L60">
        <f t="shared" si="3"/>
        <v>122.62</v>
      </c>
      <c r="M60" s="6">
        <f t="shared" si="4"/>
        <v>495.07</v>
      </c>
      <c r="N60">
        <f>VLOOKUP(C:C,'11月工资'!C:AP,40,0)</f>
        <v>9</v>
      </c>
      <c r="O60" s="6">
        <f t="shared" si="5"/>
        <v>56.58</v>
      </c>
      <c r="P60">
        <v>0</v>
      </c>
      <c r="Q60">
        <f t="shared" si="6"/>
        <v>848</v>
      </c>
      <c r="R60" s="50">
        <v>7212.79</v>
      </c>
      <c r="S60" s="67">
        <v>7072.38</v>
      </c>
      <c r="T60" s="69">
        <v>7067.79</v>
      </c>
      <c r="V60" t="s">
        <v>3474</v>
      </c>
      <c r="W60" t="s">
        <v>3475</v>
      </c>
      <c r="Y60" s="51">
        <f t="shared" si="7"/>
        <v>7202.79</v>
      </c>
      <c r="Z60" s="73">
        <f t="shared" si="8"/>
        <v>7076.99</v>
      </c>
      <c r="AA60" s="69" t="str">
        <f>VLOOKUP(C:C&amp;"    ",[1]Sheet0!$E$1:$I$65536,5,0)</f>
        <v xml:space="preserve">7067.79    </v>
      </c>
      <c r="AB60" s="74">
        <v>7067.79</v>
      </c>
      <c r="AC60" t="b">
        <f t="shared" si="9"/>
        <v>1</v>
      </c>
      <c r="AD60">
        <v>9000159</v>
      </c>
      <c r="AE60" t="s">
        <v>200</v>
      </c>
      <c r="AF60" t="str">
        <f t="shared" si="0"/>
        <v>刘济业</v>
      </c>
    </row>
    <row r="61" spans="1:32" x14ac:dyDescent="0.2">
      <c r="A61">
        <v>58</v>
      </c>
      <c r="B61">
        <v>9000159</v>
      </c>
      <c r="C61" t="str">
        <f>VLOOKUP(B:B,'10月人员信息'!J:W,13,0)</f>
        <v>130224198601267614</v>
      </c>
      <c r="D61" t="str">
        <f>VLOOKUP(B:B,'10月人员信息'!J:M,3,0)</f>
        <v>刘济业</v>
      </c>
      <c r="E61" t="str">
        <f>VLOOKUP(B:B,'10月人员信息'!J:L,2,0)</f>
        <v>党委组织部（人力资源部）</v>
      </c>
      <c r="F61" t="str">
        <f>VLOOKUP(B:B,'10月人员信息'!J:R,8,0)</f>
        <v>劳动组织高级主管</v>
      </c>
      <c r="G61" t="str">
        <f>VLOOKUP(B:B,'10月人员信息'!J:P,6,0)</f>
        <v>主管</v>
      </c>
      <c r="H61" t="str">
        <f>VLOOKUP(B:B,'10月人员信息'!J:V,12,0)</f>
        <v>汉族</v>
      </c>
      <c r="I61" t="str">
        <f>VLOOKUP(B:B,'11月工资'!A:D,4,0)</f>
        <v>6217000180031743689</v>
      </c>
      <c r="J61">
        <f t="shared" si="1"/>
        <v>1547.85</v>
      </c>
      <c r="K61">
        <f t="shared" si="2"/>
        <v>67.72</v>
      </c>
      <c r="L61">
        <f t="shared" si="3"/>
        <v>164.46</v>
      </c>
      <c r="M61" s="6">
        <f t="shared" si="4"/>
        <v>667.35</v>
      </c>
      <c r="N61">
        <f>VLOOKUP(C:C,'11月工资'!C:AP,40,0)</f>
        <v>9</v>
      </c>
      <c r="O61" s="6">
        <f t="shared" si="5"/>
        <v>76.27</v>
      </c>
      <c r="P61">
        <v>0</v>
      </c>
      <c r="Q61">
        <f t="shared" si="6"/>
        <v>1143</v>
      </c>
      <c r="R61" s="50">
        <v>9674.0400000000009</v>
      </c>
      <c r="S61" s="67">
        <v>9533.6299999999992</v>
      </c>
      <c r="T61" s="69">
        <v>9529.0400000000009</v>
      </c>
      <c r="V61" t="s">
        <v>3476</v>
      </c>
      <c r="W61" t="s">
        <v>3477</v>
      </c>
      <c r="Y61" s="51">
        <f t="shared" si="7"/>
        <v>9664.0400000000009</v>
      </c>
      <c r="Z61" s="73">
        <f t="shared" si="8"/>
        <v>9538.24</v>
      </c>
      <c r="AA61" s="69" t="str">
        <f>VLOOKUP(C:C&amp;"    ",[1]Sheet0!$E$1:$I$65536,5,0)</f>
        <v xml:space="preserve">9529.04    </v>
      </c>
      <c r="AB61" s="74">
        <v>9529.0400000000009</v>
      </c>
      <c r="AC61" t="b">
        <f t="shared" si="9"/>
        <v>1</v>
      </c>
      <c r="AD61">
        <v>9000160</v>
      </c>
      <c r="AE61" t="s">
        <v>203</v>
      </c>
      <c r="AF61" t="str">
        <f t="shared" si="0"/>
        <v>王瑛琳</v>
      </c>
    </row>
    <row r="62" spans="1:32" x14ac:dyDescent="0.2">
      <c r="A62">
        <v>59</v>
      </c>
      <c r="B62">
        <v>9000160</v>
      </c>
      <c r="C62" t="s">
        <v>204</v>
      </c>
      <c r="D62" t="s">
        <v>203</v>
      </c>
      <c r="E62" t="s">
        <v>54</v>
      </c>
      <c r="F62" t="e">
        <f>VLOOKUP(B:B,'10月人员信息'!J:R,8,0)</f>
        <v>#N/A</v>
      </c>
      <c r="G62" t="e">
        <f>VLOOKUP(B:B,'10月人员信息'!J:P,6,0)</f>
        <v>#N/A</v>
      </c>
      <c r="H62" t="e">
        <f>VLOOKUP(B:B,'10月人员信息'!J:V,12,0)</f>
        <v>#N/A</v>
      </c>
      <c r="I62" t="str">
        <f>VLOOKUP(B:B,'11月工资'!A:D,4,0)</f>
        <v>6217000180031743697</v>
      </c>
      <c r="J62">
        <f t="shared" si="1"/>
        <v>912.89</v>
      </c>
      <c r="K62">
        <f t="shared" si="2"/>
        <v>39.94</v>
      </c>
      <c r="L62">
        <f t="shared" si="3"/>
        <v>96.99</v>
      </c>
      <c r="M62" s="6">
        <f t="shared" si="4"/>
        <v>389.56</v>
      </c>
      <c r="N62">
        <f>VLOOKUP(C:C,'11月工资'!C:AP,40,0)</f>
        <v>9</v>
      </c>
      <c r="O62" s="6">
        <f t="shared" si="5"/>
        <v>44.52</v>
      </c>
      <c r="P62">
        <v>0</v>
      </c>
      <c r="Q62">
        <f t="shared" si="6"/>
        <v>667</v>
      </c>
      <c r="R62" s="50">
        <v>5705.57</v>
      </c>
      <c r="S62" s="67">
        <v>5565.16</v>
      </c>
      <c r="T62" s="69">
        <v>5560.57</v>
      </c>
      <c r="V62" t="s">
        <v>3478</v>
      </c>
      <c r="W62" t="s">
        <v>3479</v>
      </c>
      <c r="Y62" s="51">
        <f t="shared" si="7"/>
        <v>5695.57</v>
      </c>
      <c r="Z62" s="73">
        <f t="shared" si="8"/>
        <v>5569.77</v>
      </c>
      <c r="AA62" s="69" t="str">
        <f>VLOOKUP(C:C&amp;"    ",[1]Sheet0!$E$1:$I$65536,5,0)</f>
        <v xml:space="preserve">5560.57    </v>
      </c>
      <c r="AB62" s="74">
        <v>5560.57</v>
      </c>
      <c r="AC62" t="b">
        <f t="shared" si="9"/>
        <v>1</v>
      </c>
      <c r="AD62">
        <v>9000161</v>
      </c>
      <c r="AE62" t="s">
        <v>206</v>
      </c>
      <c r="AF62" t="str">
        <f t="shared" si="0"/>
        <v>董明</v>
      </c>
    </row>
    <row r="63" spans="1:32" x14ac:dyDescent="0.2">
      <c r="A63">
        <v>60</v>
      </c>
      <c r="B63">
        <v>9000161</v>
      </c>
      <c r="C63" t="str">
        <f>VLOOKUP(B:B,'10月人员信息'!J:W,13,0)</f>
        <v>130204198107203038</v>
      </c>
      <c r="D63" t="str">
        <f>VLOOKUP(B:B,'10月人员信息'!J:M,3,0)</f>
        <v>董明</v>
      </c>
      <c r="E63" t="str">
        <f>VLOOKUP(B:B,'10月人员信息'!J:L,2,0)</f>
        <v>党委组织部（人力资源部）</v>
      </c>
      <c r="F63" t="str">
        <f>VLOOKUP(B:B,'10月人员信息'!J:R,8,0)</f>
        <v>人才开发主办</v>
      </c>
      <c r="G63" t="str">
        <f>VLOOKUP(B:B,'10月人员信息'!J:P,6,0)</f>
        <v>主任师</v>
      </c>
      <c r="H63" t="str">
        <f>VLOOKUP(B:B,'10月人员信息'!J:V,12,0)</f>
        <v>汉族</v>
      </c>
      <c r="I63" t="str">
        <f>VLOOKUP(B:B,'11月工资'!A:D,4,0)</f>
        <v>6217000180024755344</v>
      </c>
      <c r="J63">
        <f t="shared" si="1"/>
        <v>1629.32</v>
      </c>
      <c r="K63">
        <f t="shared" si="2"/>
        <v>71.28</v>
      </c>
      <c r="L63">
        <f t="shared" si="3"/>
        <v>173.12</v>
      </c>
      <c r="M63" s="6">
        <f t="shared" si="4"/>
        <v>703</v>
      </c>
      <c r="N63">
        <f>VLOOKUP(C:C,'11月工资'!C:AP,40,0)</f>
        <v>9</v>
      </c>
      <c r="O63" s="6">
        <f t="shared" si="5"/>
        <v>80.34</v>
      </c>
      <c r="P63">
        <v>0</v>
      </c>
      <c r="Q63">
        <f t="shared" si="6"/>
        <v>1205</v>
      </c>
      <c r="R63" s="50">
        <v>10183.24</v>
      </c>
      <c r="S63" s="67">
        <v>10042.83</v>
      </c>
      <c r="T63" s="69">
        <v>10038.24</v>
      </c>
      <c r="V63" t="s">
        <v>3480</v>
      </c>
      <c r="W63" t="s">
        <v>3481</v>
      </c>
      <c r="Y63" s="51">
        <f t="shared" si="7"/>
        <v>10173.24</v>
      </c>
      <c r="Z63" s="73">
        <f t="shared" si="8"/>
        <v>10047.44</v>
      </c>
      <c r="AA63" s="69" t="str">
        <f>VLOOKUP(C:C&amp;"    ",[1]Sheet0!$E$1:$I$65536,5,0)</f>
        <v xml:space="preserve">10038.24    </v>
      </c>
      <c r="AB63" s="74">
        <v>10038.24</v>
      </c>
      <c r="AC63" t="b">
        <f t="shared" si="9"/>
        <v>1</v>
      </c>
      <c r="AD63">
        <v>9000162</v>
      </c>
      <c r="AE63" t="s">
        <v>209</v>
      </c>
      <c r="AF63" t="str">
        <f t="shared" si="0"/>
        <v>任辉</v>
      </c>
    </row>
    <row r="64" spans="1:32" x14ac:dyDescent="0.2">
      <c r="A64">
        <v>61</v>
      </c>
      <c r="B64">
        <v>9000162</v>
      </c>
      <c r="C64" t="str">
        <f>VLOOKUP(B:B,'10月人员信息'!J:W,13,0)</f>
        <v>210106198511033613</v>
      </c>
      <c r="D64" t="str">
        <f>VLOOKUP(B:B,'10月人员信息'!J:M,3,0)</f>
        <v>任辉</v>
      </c>
      <c r="E64" t="str">
        <f>VLOOKUP(B:B,'10月人员信息'!J:L,2,0)</f>
        <v>工会
（团委）</v>
      </c>
      <c r="F64" t="str">
        <f>VLOOKUP(B:B,'10月人员信息'!J:R,8,0)</f>
        <v>工会组织建设高级主管</v>
      </c>
      <c r="G64" t="str">
        <f>VLOOKUP(B:B,'10月人员信息'!J:P,6,0)</f>
        <v>高级主管</v>
      </c>
      <c r="H64" t="str">
        <f>VLOOKUP(B:B,'10月人员信息'!J:V,12,0)</f>
        <v>汉族</v>
      </c>
      <c r="I64" t="str">
        <f>VLOOKUP(B:B,'11月工资'!A:D,4,0)</f>
        <v>6217000180022186534</v>
      </c>
      <c r="J64">
        <f t="shared" si="1"/>
        <v>1584.98</v>
      </c>
      <c r="K64">
        <f t="shared" si="2"/>
        <v>69.34</v>
      </c>
      <c r="L64">
        <f t="shared" si="3"/>
        <v>168.4</v>
      </c>
      <c r="M64" s="6">
        <f t="shared" si="4"/>
        <v>683.6</v>
      </c>
      <c r="N64">
        <f>VLOOKUP(C:C,'11月工资'!C:AP,40,0)</f>
        <v>9</v>
      </c>
      <c r="O64" s="6">
        <f t="shared" si="5"/>
        <v>78.13</v>
      </c>
      <c r="P64">
        <v>0</v>
      </c>
      <c r="Q64">
        <f t="shared" si="6"/>
        <v>1171</v>
      </c>
      <c r="R64" s="50">
        <v>9906.15</v>
      </c>
      <c r="S64" s="67">
        <v>9765.74</v>
      </c>
      <c r="T64" s="69">
        <v>9761.15</v>
      </c>
      <c r="V64" t="s">
        <v>3482</v>
      </c>
      <c r="W64" t="s">
        <v>3483</v>
      </c>
      <c r="Y64" s="51">
        <f t="shared" si="7"/>
        <v>9896.15</v>
      </c>
      <c r="Z64" s="73">
        <f t="shared" si="8"/>
        <v>9770.35</v>
      </c>
      <c r="AA64" s="69" t="str">
        <f>VLOOKUP(C:C&amp;"    ",[1]Sheet0!$E$1:$I$65536,5,0)</f>
        <v xml:space="preserve">9761.15    </v>
      </c>
      <c r="AB64" s="74">
        <v>9761.15</v>
      </c>
      <c r="AC64" t="b">
        <f t="shared" si="9"/>
        <v>1</v>
      </c>
      <c r="AD64">
        <v>9000163</v>
      </c>
      <c r="AE64" t="s">
        <v>212</v>
      </c>
      <c r="AF64" t="str">
        <f t="shared" si="0"/>
        <v>梁飞</v>
      </c>
    </row>
    <row r="65" spans="1:32" x14ac:dyDescent="0.2">
      <c r="A65">
        <v>62</v>
      </c>
      <c r="B65">
        <v>9000163</v>
      </c>
      <c r="C65" t="str">
        <f>VLOOKUP(B:B,'10月人员信息'!J:W,13,0)</f>
        <v>130203198910163614</v>
      </c>
      <c r="D65" t="str">
        <f>VLOOKUP(B:B,'10月人员信息'!J:M,3,0)</f>
        <v>梁飞</v>
      </c>
      <c r="E65" t="str">
        <f>VLOOKUP(B:B,'10月人员信息'!J:L,2,0)</f>
        <v>党委组织部（人力资源部）</v>
      </c>
      <c r="F65" t="str">
        <f>VLOOKUP(B:B,'10月人员信息'!J:R,8,0)</f>
        <v>薪酬保险主办</v>
      </c>
      <c r="G65" t="str">
        <f>VLOOKUP(B:B,'10月人员信息'!J:P,6,0)</f>
        <v>专业师</v>
      </c>
      <c r="H65" t="str">
        <f>VLOOKUP(B:B,'10月人员信息'!J:V,12,0)</f>
        <v>汉族</v>
      </c>
      <c r="I65" t="str">
        <f>VLOOKUP(B:B,'11月工资'!A:D,4,0)</f>
        <v>6217000180014983328</v>
      </c>
      <c r="J65">
        <f t="shared" si="1"/>
        <v>1176.26</v>
      </c>
      <c r="K65">
        <f t="shared" si="2"/>
        <v>51.46</v>
      </c>
      <c r="L65">
        <f t="shared" si="3"/>
        <v>124.98</v>
      </c>
      <c r="M65" s="6">
        <f t="shared" si="4"/>
        <v>504.79</v>
      </c>
      <c r="N65">
        <f>VLOOKUP(C:C,'11月工资'!C:AP,40,0)</f>
        <v>9</v>
      </c>
      <c r="O65" s="6">
        <f t="shared" si="5"/>
        <v>57.69</v>
      </c>
      <c r="P65">
        <v>0</v>
      </c>
      <c r="Q65">
        <f t="shared" si="6"/>
        <v>865</v>
      </c>
      <c r="R65" s="50">
        <v>7351.65</v>
      </c>
      <c r="S65" s="67">
        <v>7211.24</v>
      </c>
      <c r="T65" s="69">
        <v>7206.65</v>
      </c>
      <c r="V65" t="s">
        <v>3484</v>
      </c>
      <c r="W65" t="s">
        <v>3485</v>
      </c>
      <c r="Y65" s="51">
        <f t="shared" si="7"/>
        <v>7341.65</v>
      </c>
      <c r="Z65" s="73">
        <f t="shared" si="8"/>
        <v>7215.85</v>
      </c>
      <c r="AA65" s="69" t="str">
        <f>VLOOKUP(C:C&amp;"    ",[1]Sheet0!$E$1:$I$65536,5,0)</f>
        <v xml:space="preserve">7206.65    </v>
      </c>
      <c r="AB65" s="74">
        <v>7206.65</v>
      </c>
      <c r="AC65" t="b">
        <f t="shared" si="9"/>
        <v>1</v>
      </c>
      <c r="AD65">
        <v>9000164</v>
      </c>
      <c r="AE65" t="s">
        <v>215</v>
      </c>
      <c r="AF65" t="str">
        <f t="shared" si="0"/>
        <v>李龙吟</v>
      </c>
    </row>
    <row r="66" spans="1:32" x14ac:dyDescent="0.2">
      <c r="A66">
        <v>63</v>
      </c>
      <c r="B66">
        <v>9000164</v>
      </c>
      <c r="C66" t="str">
        <f>VLOOKUP(B:B,'10月人员信息'!J:W,13,0)</f>
        <v>13020319880810241X</v>
      </c>
      <c r="D66" t="str">
        <f>VLOOKUP(B:B,'10月人员信息'!J:M,3,0)</f>
        <v>李龙吟</v>
      </c>
      <c r="E66" t="str">
        <f>VLOOKUP(B:B,'10月人员信息'!J:L,2,0)</f>
        <v>工会
（团委）</v>
      </c>
      <c r="F66" t="str">
        <f>VLOOKUP(B:B,'10月人员信息'!J:R,8,0)</f>
        <v>活动管理主办</v>
      </c>
      <c r="G66" t="str">
        <f>VLOOKUP(B:B,'10月人员信息'!J:P,6,0)</f>
        <v>一级协理</v>
      </c>
      <c r="H66" t="str">
        <f>VLOOKUP(B:B,'10月人员信息'!J:V,12,0)</f>
        <v>汉族</v>
      </c>
      <c r="I66" t="str">
        <f>VLOOKUP(B:B,'11月工资'!A:D,4,0)</f>
        <v>6217000180022591717</v>
      </c>
      <c r="J66">
        <f t="shared" si="1"/>
        <v>744.6</v>
      </c>
      <c r="K66">
        <f t="shared" si="2"/>
        <v>32.58</v>
      </c>
      <c r="L66">
        <f t="shared" si="3"/>
        <v>79.11</v>
      </c>
      <c r="M66" s="6">
        <f t="shared" si="4"/>
        <v>365.44</v>
      </c>
      <c r="N66">
        <f>VLOOKUP(C:C,'11月工资'!C:AP,40,0)</f>
        <v>9</v>
      </c>
      <c r="O66" s="6">
        <f t="shared" si="5"/>
        <v>41.76</v>
      </c>
      <c r="P66">
        <v>0</v>
      </c>
      <c r="Q66">
        <f t="shared" si="6"/>
        <v>541</v>
      </c>
      <c r="R66" s="50">
        <v>4653.72</v>
      </c>
      <c r="S66" s="68">
        <v>5220.59</v>
      </c>
      <c r="T66" s="69">
        <v>4508.72</v>
      </c>
      <c r="V66" t="s">
        <v>3486</v>
      </c>
      <c r="W66" t="s">
        <v>3487</v>
      </c>
      <c r="Y66" s="51">
        <f t="shared" si="7"/>
        <v>4643.72</v>
      </c>
      <c r="Z66" s="73">
        <f t="shared" si="8"/>
        <v>5225.2</v>
      </c>
      <c r="AA66" s="69" t="str">
        <f>VLOOKUP(C:C&amp;"    ",[1]Sheet0!$E$1:$I$65536,5,0)</f>
        <v xml:space="preserve">4508.72    </v>
      </c>
      <c r="AB66" s="74">
        <v>4508.72</v>
      </c>
      <c r="AC66" t="b">
        <f t="shared" si="9"/>
        <v>1</v>
      </c>
      <c r="AD66">
        <v>9000165</v>
      </c>
      <c r="AE66" t="s">
        <v>218</v>
      </c>
      <c r="AF66" t="str">
        <f t="shared" si="0"/>
        <v>王立成</v>
      </c>
    </row>
    <row r="67" spans="1:32" x14ac:dyDescent="0.2">
      <c r="A67">
        <v>64</v>
      </c>
      <c r="B67">
        <v>9000165</v>
      </c>
      <c r="C67" t="str">
        <f>VLOOKUP(B:B,'10月人员信息'!J:W,13,0)</f>
        <v>13020319821105091X</v>
      </c>
      <c r="D67" t="str">
        <f>VLOOKUP(B:B,'10月人员信息'!J:M,3,0)</f>
        <v>王立成</v>
      </c>
      <c r="E67" t="str">
        <f>VLOOKUP(B:B,'10月人员信息'!J:L,2,0)</f>
        <v>党委办公室</v>
      </c>
      <c r="F67" t="str">
        <f>VLOOKUP(B:B,'10月人员信息'!J:R,8,0)</f>
        <v>调研督导主办</v>
      </c>
      <c r="G67" t="str">
        <f>VLOOKUP(B:B,'10月人员信息'!J:P,6,0)</f>
        <v>主管师</v>
      </c>
      <c r="H67" t="str">
        <f>VLOOKUP(B:B,'10月人员信息'!J:V,12,0)</f>
        <v>汉族</v>
      </c>
      <c r="I67" t="str">
        <f>VLOOKUP(B:B,'11月工资'!A:D,4,0)</f>
        <v>6217000180032386645</v>
      </c>
      <c r="J67">
        <f t="shared" si="1"/>
        <v>1376.16</v>
      </c>
      <c r="K67">
        <f t="shared" si="2"/>
        <v>60.21</v>
      </c>
      <c r="L67">
        <f t="shared" si="3"/>
        <v>146.22</v>
      </c>
      <c r="M67" s="6">
        <f t="shared" si="4"/>
        <v>592.24</v>
      </c>
      <c r="N67">
        <f>VLOOKUP(C:C,'11月工资'!C:AP,40,0)</f>
        <v>9</v>
      </c>
      <c r="O67" s="6">
        <f t="shared" si="5"/>
        <v>67.680000000000007</v>
      </c>
      <c r="P67">
        <v>0</v>
      </c>
      <c r="Q67">
        <f t="shared" si="6"/>
        <v>1015</v>
      </c>
      <c r="R67" s="51">
        <v>8601</v>
      </c>
      <c r="S67" s="68">
        <v>8460.59</v>
      </c>
      <c r="T67" s="69">
        <v>8456</v>
      </c>
      <c r="V67" t="s">
        <v>3488</v>
      </c>
      <c r="W67" t="s">
        <v>3489</v>
      </c>
      <c r="Y67" s="51">
        <f t="shared" si="7"/>
        <v>8591</v>
      </c>
      <c r="Z67" s="73">
        <f t="shared" si="8"/>
        <v>8465.2000000000007</v>
      </c>
      <c r="AA67" s="69" t="str">
        <f>VLOOKUP(C:C&amp;"    ",[1]Sheet0!$E$1:$I$65536,5,0)</f>
        <v xml:space="preserve">8456.00    </v>
      </c>
      <c r="AB67" s="74">
        <v>8456</v>
      </c>
      <c r="AC67" t="b">
        <f t="shared" si="9"/>
        <v>1</v>
      </c>
      <c r="AD67">
        <v>9000166</v>
      </c>
      <c r="AE67" t="s">
        <v>221</v>
      </c>
      <c r="AF67" t="str">
        <f t="shared" ref="AF67:AF130" si="10">VLOOKUP(AD:AD,B:D,3,0)</f>
        <v>孙琦</v>
      </c>
    </row>
    <row r="68" spans="1:32" x14ac:dyDescent="0.2">
      <c r="A68">
        <v>65</v>
      </c>
      <c r="B68">
        <v>9000166</v>
      </c>
      <c r="C68" t="str">
        <f>VLOOKUP(B:B,'10月人员信息'!J:W,13,0)</f>
        <v>130202197601290029</v>
      </c>
      <c r="D68" t="str">
        <f>VLOOKUP(B:B,'10月人员信息'!J:M,3,0)</f>
        <v>孙琦</v>
      </c>
      <c r="E68" t="str">
        <f>VLOOKUP(B:B,'10月人员信息'!J:L,2,0)</f>
        <v>党委宣传部（企业文化部）</v>
      </c>
      <c r="F68" t="str">
        <f>VLOOKUP(B:B,'10月人员信息'!J:R,8,0)</f>
        <v>宣传高级主管</v>
      </c>
      <c r="G68" t="str">
        <f>VLOOKUP(B:B,'10月人员信息'!J:P,6,0)</f>
        <v>高级主管</v>
      </c>
      <c r="H68" t="str">
        <f>VLOOKUP(B:B,'10月人员信息'!J:V,12,0)</f>
        <v>满族</v>
      </c>
      <c r="I68" t="str">
        <f>VLOOKUP(B:B,'11月工资'!A:D,4,0)</f>
        <v>6217000180022599603</v>
      </c>
      <c r="J68">
        <f t="shared" si="1"/>
        <v>1919.68</v>
      </c>
      <c r="K68">
        <f t="shared" si="2"/>
        <v>83.99</v>
      </c>
      <c r="L68">
        <f t="shared" si="3"/>
        <v>203.97</v>
      </c>
      <c r="M68" s="6">
        <f t="shared" si="4"/>
        <v>830.03</v>
      </c>
      <c r="N68">
        <f>VLOOKUP(C:C,'11月工资'!C:AP,40,0)</f>
        <v>9</v>
      </c>
      <c r="O68" s="6">
        <f t="shared" si="5"/>
        <v>94.86</v>
      </c>
      <c r="P68">
        <v>0</v>
      </c>
      <c r="Q68">
        <f t="shared" si="6"/>
        <v>1422</v>
      </c>
      <c r="R68" s="50">
        <v>11998.01</v>
      </c>
      <c r="S68" s="67">
        <v>11857.6</v>
      </c>
      <c r="T68" s="69">
        <v>11853.01</v>
      </c>
      <c r="V68" t="s">
        <v>3490</v>
      </c>
      <c r="W68" t="s">
        <v>3491</v>
      </c>
      <c r="Y68" s="51">
        <f t="shared" si="7"/>
        <v>11988.01</v>
      </c>
      <c r="Z68" s="73">
        <f t="shared" si="8"/>
        <v>11862.21</v>
      </c>
      <c r="AA68" s="69" t="str">
        <f>VLOOKUP(C:C&amp;"    ",[1]Sheet0!$E$1:$I$65536,5,0)</f>
        <v xml:space="preserve">11853.01    </v>
      </c>
      <c r="AB68" s="74">
        <v>11853.01</v>
      </c>
      <c r="AC68" t="b">
        <f t="shared" si="9"/>
        <v>1</v>
      </c>
      <c r="AD68">
        <v>9000167</v>
      </c>
      <c r="AE68" t="s">
        <v>225</v>
      </c>
      <c r="AF68" t="str">
        <f t="shared" si="10"/>
        <v>张扬</v>
      </c>
    </row>
    <row r="69" spans="1:32" x14ac:dyDescent="0.2">
      <c r="A69">
        <v>66</v>
      </c>
      <c r="B69">
        <v>9000167</v>
      </c>
      <c r="C69" t="str">
        <f>VLOOKUP(B:B,'10月人员信息'!J:W,13,0)</f>
        <v>120225198505080811</v>
      </c>
      <c r="D69" t="str">
        <f>VLOOKUP(B:B,'10月人员信息'!J:M,3,0)</f>
        <v>张扬</v>
      </c>
      <c r="E69" t="str">
        <f>VLOOKUP(B:B,'10月人员信息'!J:L,2,0)</f>
        <v>党委组织部（人力资源部）</v>
      </c>
      <c r="F69" t="str">
        <f>VLOOKUP(B:B,'10月人员信息'!J:R,8,0)</f>
        <v>薪酬保险主管（副科级）</v>
      </c>
      <c r="G69" t="str">
        <f>VLOOKUP(B:B,'10月人员信息'!J:P,6,0)</f>
        <v>主管</v>
      </c>
      <c r="H69" t="str">
        <f>VLOOKUP(B:B,'10月人员信息'!J:V,12,0)</f>
        <v>汉族</v>
      </c>
      <c r="I69" t="str">
        <f>VLOOKUP(B:B,'11月工资'!A:D,4,0)</f>
        <v>6217000180023874856</v>
      </c>
      <c r="J69">
        <f t="shared" ref="J69:J132" si="11">ROUND(R69*0.16,2)</f>
        <v>1402.17</v>
      </c>
      <c r="K69">
        <f t="shared" ref="K69:K132" si="12">ROUND(R69*0.007,2)</f>
        <v>61.34</v>
      </c>
      <c r="L69">
        <f t="shared" ref="L69:L132" si="13">ROUND(R69*0.017,2)</f>
        <v>148.97999999999999</v>
      </c>
      <c r="M69" s="6">
        <f t="shared" ref="M69:M132" si="14">ROUND(S69*0.07,2)</f>
        <v>603.62</v>
      </c>
      <c r="N69">
        <f>VLOOKUP(C:C,'11月工资'!C:AP,40,0)</f>
        <v>9</v>
      </c>
      <c r="O69" s="6">
        <f t="shared" ref="O69:O132" si="15">ROUND(S69*0.008,2)</f>
        <v>68.989999999999995</v>
      </c>
      <c r="P69">
        <v>0</v>
      </c>
      <c r="Q69">
        <f t="shared" ref="Q69:Q132" si="16">ROUND(T69*0.12,0)</f>
        <v>1034</v>
      </c>
      <c r="R69" s="50">
        <v>8763.56</v>
      </c>
      <c r="S69" s="67">
        <v>8623.15</v>
      </c>
      <c r="T69" s="69">
        <v>8618.56</v>
      </c>
      <c r="V69" t="s">
        <v>3492</v>
      </c>
      <c r="W69" t="s">
        <v>3493</v>
      </c>
      <c r="Y69" s="51">
        <f t="shared" ref="Y69:Y132" si="17">R69-10</f>
        <v>8753.56</v>
      </c>
      <c r="Z69" s="73">
        <f t="shared" ref="Z69:Z132" si="18">ROUND(S69+4.61,2)</f>
        <v>8627.76</v>
      </c>
      <c r="AA69" s="69" t="str">
        <f>VLOOKUP(C:C&amp;"    ",[1]Sheet0!$E$1:$I$65536,5,0)</f>
        <v xml:space="preserve">8618.56    </v>
      </c>
      <c r="AB69" s="74">
        <v>8618.56</v>
      </c>
      <c r="AC69" t="b">
        <f t="shared" ref="AC69:AC132" si="19">T69=AB69</f>
        <v>1</v>
      </c>
      <c r="AD69">
        <v>9000168</v>
      </c>
      <c r="AE69" t="s">
        <v>228</v>
      </c>
      <c r="AF69" t="str">
        <f t="shared" si="10"/>
        <v>姬涛</v>
      </c>
    </row>
    <row r="70" spans="1:32" x14ac:dyDescent="0.2">
      <c r="A70">
        <v>67</v>
      </c>
      <c r="B70">
        <v>9000168</v>
      </c>
      <c r="C70" t="str">
        <f>VLOOKUP(B:B,'10月人员信息'!J:W,13,0)</f>
        <v>130204199209060618</v>
      </c>
      <c r="D70" t="str">
        <f>VLOOKUP(B:B,'10月人员信息'!J:M,3,0)</f>
        <v>姬涛</v>
      </c>
      <c r="E70" t="str">
        <f>VLOOKUP(B:B,'10月人员信息'!J:L,2,0)</f>
        <v>党委宣传部（企业文化部）</v>
      </c>
      <c r="F70" t="str">
        <f>VLOOKUP(B:B,'10月人员信息'!J:R,8,0)</f>
        <v>外宣主办</v>
      </c>
      <c r="G70" t="str">
        <f>VLOOKUP(B:B,'10月人员信息'!J:P,6,0)</f>
        <v>一级协理</v>
      </c>
      <c r="H70" t="str">
        <f>VLOOKUP(B:B,'10月人员信息'!J:V,12,0)</f>
        <v>汉族</v>
      </c>
      <c r="I70" t="str">
        <f>VLOOKUP(B:B,'11月工资'!A:D,4,0)</f>
        <v>6217000180032386520</v>
      </c>
      <c r="J70">
        <f t="shared" si="11"/>
        <v>806.57</v>
      </c>
      <c r="K70">
        <f t="shared" si="12"/>
        <v>35.29</v>
      </c>
      <c r="L70">
        <f t="shared" si="13"/>
        <v>85.7</v>
      </c>
      <c r="M70" s="6">
        <f t="shared" si="14"/>
        <v>365.44</v>
      </c>
      <c r="N70">
        <f>VLOOKUP(C:C,'11月工资'!C:AP,40,0)</f>
        <v>9</v>
      </c>
      <c r="O70" s="6">
        <f t="shared" si="15"/>
        <v>41.76</v>
      </c>
      <c r="P70">
        <v>0</v>
      </c>
      <c r="Q70">
        <f t="shared" si="16"/>
        <v>588</v>
      </c>
      <c r="R70" s="50">
        <v>5041.09</v>
      </c>
      <c r="S70" s="68">
        <v>5220.59</v>
      </c>
      <c r="T70" s="69">
        <v>4896.09</v>
      </c>
      <c r="V70" t="s">
        <v>3494</v>
      </c>
      <c r="W70" t="s">
        <v>3495</v>
      </c>
      <c r="Y70" s="51">
        <f t="shared" si="17"/>
        <v>5031.09</v>
      </c>
      <c r="Z70" s="73">
        <f t="shared" si="18"/>
        <v>5225.2</v>
      </c>
      <c r="AA70" s="69" t="str">
        <f>VLOOKUP(C:C&amp;"    ",[1]Sheet0!$E$1:$I$65536,5,0)</f>
        <v xml:space="preserve">4896.09    </v>
      </c>
      <c r="AB70" s="74">
        <v>4896.09</v>
      </c>
      <c r="AC70" t="b">
        <f t="shared" si="19"/>
        <v>1</v>
      </c>
      <c r="AD70">
        <v>9000169</v>
      </c>
      <c r="AE70" t="s">
        <v>231</v>
      </c>
      <c r="AF70" t="str">
        <f t="shared" si="10"/>
        <v>杨宏星</v>
      </c>
    </row>
    <row r="71" spans="1:32" x14ac:dyDescent="0.2">
      <c r="A71">
        <v>68</v>
      </c>
      <c r="B71">
        <v>9000169</v>
      </c>
      <c r="C71" t="str">
        <f>VLOOKUP(B:B,'10月人员信息'!J:W,13,0)</f>
        <v>130205198112031812</v>
      </c>
      <c r="D71" t="str">
        <f>VLOOKUP(B:B,'10月人员信息'!J:M,3,0)</f>
        <v>杨宏星</v>
      </c>
      <c r="E71" t="str">
        <f>VLOOKUP(B:B,'10月人员信息'!J:L,2,0)</f>
        <v>纪委
（监察部）</v>
      </c>
      <c r="F71" t="str">
        <f>VLOOKUP(B:B,'10月人员信息'!J:R,8,0)</f>
        <v>检查室高级主管</v>
      </c>
      <c r="G71" t="str">
        <f>VLOOKUP(B:B,'10月人员信息'!J:P,6,0)</f>
        <v>高级主管</v>
      </c>
      <c r="H71" t="str">
        <f>VLOOKUP(B:B,'10月人员信息'!J:V,12,0)</f>
        <v>汉族</v>
      </c>
      <c r="I71" t="str">
        <f>VLOOKUP(B:B,'11月工资'!A:D,4,0)</f>
        <v>6236680180002986777</v>
      </c>
      <c r="J71">
        <f t="shared" si="11"/>
        <v>1634.11</v>
      </c>
      <c r="K71">
        <f t="shared" si="12"/>
        <v>71.489999999999995</v>
      </c>
      <c r="L71">
        <f t="shared" si="13"/>
        <v>173.62</v>
      </c>
      <c r="M71" s="6">
        <f t="shared" si="14"/>
        <v>705.1</v>
      </c>
      <c r="N71">
        <f>VLOOKUP(C:C,'11月工资'!C:AP,40,0)</f>
        <v>9</v>
      </c>
      <c r="O71" s="6">
        <f t="shared" si="15"/>
        <v>80.58</v>
      </c>
      <c r="P71">
        <v>0</v>
      </c>
      <c r="Q71">
        <f t="shared" si="16"/>
        <v>1208</v>
      </c>
      <c r="R71" s="50">
        <v>10213.200000000001</v>
      </c>
      <c r="S71" s="67">
        <v>10072.790000000001</v>
      </c>
      <c r="T71" s="69">
        <v>10068.200000000001</v>
      </c>
      <c r="V71" t="s">
        <v>3496</v>
      </c>
      <c r="W71" t="s">
        <v>3497</v>
      </c>
      <c r="Y71" s="51">
        <f t="shared" si="17"/>
        <v>10203.200000000001</v>
      </c>
      <c r="Z71" s="73">
        <f t="shared" si="18"/>
        <v>10077.4</v>
      </c>
      <c r="AA71" s="69" t="str">
        <f>VLOOKUP(C:C&amp;"    ",[1]Sheet0!$E$1:$I$65536,5,0)</f>
        <v xml:space="preserve">10068.20    </v>
      </c>
      <c r="AB71" s="74">
        <v>10068.200000000001</v>
      </c>
      <c r="AC71" t="b">
        <f t="shared" si="19"/>
        <v>1</v>
      </c>
      <c r="AD71">
        <v>9000170</v>
      </c>
      <c r="AE71" t="s">
        <v>234</v>
      </c>
      <c r="AF71" t="str">
        <f t="shared" si="10"/>
        <v>张少辉</v>
      </c>
    </row>
    <row r="72" spans="1:32" x14ac:dyDescent="0.2">
      <c r="A72">
        <v>69</v>
      </c>
      <c r="B72">
        <v>9000170</v>
      </c>
      <c r="C72" t="str">
        <f>VLOOKUP(B:B,'10月人员信息'!J:W,13,0)</f>
        <v>130223198510170634</v>
      </c>
      <c r="D72" t="str">
        <f>VLOOKUP(B:B,'10月人员信息'!J:M,3,0)</f>
        <v>张少辉</v>
      </c>
      <c r="E72" t="str">
        <f>VLOOKUP(B:B,'10月人员信息'!J:L,2,0)</f>
        <v>纪委
（监察部）</v>
      </c>
      <c r="F72" t="str">
        <f>VLOOKUP(B:B,'10月人员信息'!J:R,8,0)</f>
        <v>监察室高级主管</v>
      </c>
      <c r="G72" t="str">
        <f>VLOOKUP(B:B,'10月人员信息'!J:P,6,0)</f>
        <v>主管</v>
      </c>
      <c r="H72" t="str">
        <f>VLOOKUP(B:B,'10月人员信息'!J:V,12,0)</f>
        <v>汉族</v>
      </c>
      <c r="I72" t="str">
        <f>VLOOKUP(B:B,'11月工资'!A:D,4,0)</f>
        <v>6217000180031743705</v>
      </c>
      <c r="J72">
        <f t="shared" si="11"/>
        <v>1168.1099999999999</v>
      </c>
      <c r="K72">
        <f t="shared" si="12"/>
        <v>51.1</v>
      </c>
      <c r="L72">
        <f t="shared" si="13"/>
        <v>124.11</v>
      </c>
      <c r="M72" s="6">
        <f t="shared" si="14"/>
        <v>501.22</v>
      </c>
      <c r="N72">
        <f>VLOOKUP(C:C,'11月工资'!C:AP,40,0)</f>
        <v>9</v>
      </c>
      <c r="O72" s="6">
        <f t="shared" si="15"/>
        <v>57.28</v>
      </c>
      <c r="P72">
        <v>0</v>
      </c>
      <c r="Q72">
        <f t="shared" si="16"/>
        <v>859</v>
      </c>
      <c r="R72" s="50">
        <v>7300.7</v>
      </c>
      <c r="S72" s="67">
        <v>7160.29</v>
      </c>
      <c r="T72" s="69">
        <v>7155.7</v>
      </c>
      <c r="V72" t="s">
        <v>3498</v>
      </c>
      <c r="W72" t="s">
        <v>3499</v>
      </c>
      <c r="Y72" s="51">
        <f t="shared" si="17"/>
        <v>7290.7</v>
      </c>
      <c r="Z72" s="73">
        <f t="shared" si="18"/>
        <v>7164.9</v>
      </c>
      <c r="AA72" s="69" t="str">
        <f>VLOOKUP(C:C&amp;"    ",[1]Sheet0!$E$1:$I$65536,5,0)</f>
        <v xml:space="preserve">7155.70    </v>
      </c>
      <c r="AB72" s="74">
        <v>7155.7</v>
      </c>
      <c r="AC72" t="b">
        <f t="shared" si="19"/>
        <v>1</v>
      </c>
      <c r="AD72">
        <v>9000171</v>
      </c>
      <c r="AE72" t="s">
        <v>237</v>
      </c>
      <c r="AF72" t="str">
        <f t="shared" si="10"/>
        <v>吴艳敏</v>
      </c>
    </row>
    <row r="73" spans="1:32" x14ac:dyDescent="0.2">
      <c r="A73">
        <v>70</v>
      </c>
      <c r="B73">
        <v>9000171</v>
      </c>
      <c r="C73" t="str">
        <f>VLOOKUP(B:B,'10月人员信息'!J:W,13,0)</f>
        <v>130203197512142127</v>
      </c>
      <c r="D73" t="str">
        <f>VLOOKUP(B:B,'10月人员信息'!J:M,3,0)</f>
        <v>吴艳敏</v>
      </c>
      <c r="E73" t="str">
        <f>VLOOKUP(B:B,'10月人员信息'!J:L,2,0)</f>
        <v>纪委
（监察部）</v>
      </c>
      <c r="F73" t="str">
        <f>VLOOKUP(B:B,'10月人员信息'!J:R,8,0)</f>
        <v>审理室高级主管</v>
      </c>
      <c r="G73" t="str">
        <f>VLOOKUP(B:B,'10月人员信息'!J:P,6,0)</f>
        <v>高级主管</v>
      </c>
      <c r="H73" t="str">
        <f>VLOOKUP(B:B,'10月人员信息'!J:V,12,0)</f>
        <v>汉族</v>
      </c>
      <c r="I73" t="str">
        <f>VLOOKUP(B:B,'11月工资'!A:D,4,0)</f>
        <v>6217000180031743465</v>
      </c>
      <c r="J73">
        <f t="shared" si="11"/>
        <v>1639.21</v>
      </c>
      <c r="K73">
        <f t="shared" si="12"/>
        <v>71.72</v>
      </c>
      <c r="L73">
        <f t="shared" si="13"/>
        <v>174.17</v>
      </c>
      <c r="M73" s="6">
        <f t="shared" si="14"/>
        <v>707.33</v>
      </c>
      <c r="N73">
        <f>VLOOKUP(C:C,'11月工资'!C:AP,40,0)</f>
        <v>9</v>
      </c>
      <c r="O73" s="6">
        <f t="shared" si="15"/>
        <v>80.84</v>
      </c>
      <c r="P73">
        <v>0</v>
      </c>
      <c r="Q73">
        <f t="shared" si="16"/>
        <v>1212</v>
      </c>
      <c r="R73" s="50">
        <v>10245.07</v>
      </c>
      <c r="S73" s="67">
        <v>10104.66</v>
      </c>
      <c r="T73" s="69">
        <v>10100.07</v>
      </c>
      <c r="V73" t="s">
        <v>3500</v>
      </c>
      <c r="W73" t="s">
        <v>3501</v>
      </c>
      <c r="Y73" s="51">
        <f t="shared" si="17"/>
        <v>10235.07</v>
      </c>
      <c r="Z73" s="73">
        <f t="shared" si="18"/>
        <v>10109.27</v>
      </c>
      <c r="AA73" s="69" t="str">
        <f>VLOOKUP(C:C&amp;"    ",[1]Sheet0!$E$1:$I$65536,5,0)</f>
        <v xml:space="preserve">10100.07    </v>
      </c>
      <c r="AB73" s="74">
        <v>10100.07</v>
      </c>
      <c r="AC73" t="b">
        <f t="shared" si="19"/>
        <v>1</v>
      </c>
      <c r="AD73">
        <v>9000172</v>
      </c>
      <c r="AE73" t="s">
        <v>240</v>
      </c>
      <c r="AF73" t="str">
        <f t="shared" si="10"/>
        <v>余浩</v>
      </c>
    </row>
    <row r="74" spans="1:32" x14ac:dyDescent="0.2">
      <c r="A74">
        <v>71</v>
      </c>
      <c r="B74">
        <v>9000172</v>
      </c>
      <c r="C74" t="str">
        <f>VLOOKUP(B:B,'10月人员信息'!J:W,13,0)</f>
        <v>13020319930203301X</v>
      </c>
      <c r="D74" t="str">
        <f>VLOOKUP(B:B,'10月人员信息'!J:M,3,0)</f>
        <v>余浩</v>
      </c>
      <c r="E74" t="str">
        <f>VLOOKUP(B:B,'10月人员信息'!J:L,2,0)</f>
        <v>纪委
（监察部）</v>
      </c>
      <c r="F74" t="str">
        <f>VLOOKUP(B:B,'10月人员信息'!J:R,8,0)</f>
        <v>监察室主办</v>
      </c>
      <c r="G74" t="str">
        <f>VLOOKUP(B:B,'10月人员信息'!J:P,6,0)</f>
        <v>专业师</v>
      </c>
      <c r="H74" t="str">
        <f>VLOOKUP(B:B,'10月人员信息'!J:V,12,0)</f>
        <v>汉族</v>
      </c>
      <c r="I74" t="str">
        <f>VLOOKUP(B:B,'11月工资'!A:D,4,0)</f>
        <v>6227000180450126175</v>
      </c>
      <c r="J74">
        <f t="shared" si="11"/>
        <v>928.39</v>
      </c>
      <c r="K74">
        <f t="shared" si="12"/>
        <v>40.619999999999997</v>
      </c>
      <c r="L74">
        <f t="shared" si="13"/>
        <v>98.64</v>
      </c>
      <c r="M74" s="6">
        <f t="shared" si="14"/>
        <v>396.34</v>
      </c>
      <c r="N74">
        <f>VLOOKUP(C:C,'11月工资'!C:AP,40,0)</f>
        <v>9</v>
      </c>
      <c r="O74" s="6">
        <f t="shared" si="15"/>
        <v>45.3</v>
      </c>
      <c r="P74">
        <v>0</v>
      </c>
      <c r="Q74">
        <f t="shared" si="16"/>
        <v>679</v>
      </c>
      <c r="R74" s="50">
        <v>5802.45</v>
      </c>
      <c r="S74" s="67">
        <v>5662.04</v>
      </c>
      <c r="T74" s="69">
        <v>5657.45</v>
      </c>
      <c r="V74" t="s">
        <v>3502</v>
      </c>
      <c r="W74" t="s">
        <v>3503</v>
      </c>
      <c r="Y74" s="51">
        <f t="shared" si="17"/>
        <v>5792.45</v>
      </c>
      <c r="Z74" s="73">
        <f t="shared" si="18"/>
        <v>5666.65</v>
      </c>
      <c r="AA74" s="69" t="str">
        <f>VLOOKUP(C:C&amp;"    ",[1]Sheet0!$E$1:$I$65536,5,0)</f>
        <v xml:space="preserve">5657.45    </v>
      </c>
      <c r="AB74" s="74">
        <v>5657.45</v>
      </c>
      <c r="AC74" t="b">
        <f t="shared" si="19"/>
        <v>1</v>
      </c>
      <c r="AD74">
        <v>9000173</v>
      </c>
      <c r="AE74" t="s">
        <v>243</v>
      </c>
      <c r="AF74" t="str">
        <f t="shared" si="10"/>
        <v>郑金凤</v>
      </c>
    </row>
    <row r="75" spans="1:32" x14ac:dyDescent="0.2">
      <c r="A75">
        <v>72</v>
      </c>
      <c r="B75">
        <v>9000173</v>
      </c>
      <c r="C75" t="str">
        <f>VLOOKUP(B:B,'10月人员信息'!J:W,13,0)</f>
        <v>130203197106052126</v>
      </c>
      <c r="D75" t="str">
        <f>VLOOKUP(B:B,'10月人员信息'!J:M,3,0)</f>
        <v>郑金凤</v>
      </c>
      <c r="E75" t="str">
        <f>VLOOKUP(B:B,'10月人员信息'!J:L,2,0)</f>
        <v>工程管理部</v>
      </c>
      <c r="F75" t="str">
        <f>VLOOKUP(B:B,'10月人员信息'!J:R,8,0)</f>
        <v>工程管理主管</v>
      </c>
      <c r="G75" t="str">
        <f>VLOOKUP(B:B,'10月人员信息'!J:P,6,0)</f>
        <v>主管</v>
      </c>
      <c r="H75" t="str">
        <f>VLOOKUP(B:B,'10月人员信息'!J:V,12,0)</f>
        <v>汉族</v>
      </c>
      <c r="I75" t="str">
        <f>VLOOKUP(B:B,'11月工资'!A:D,4,0)</f>
        <v>6217000180023870920</v>
      </c>
      <c r="J75">
        <f t="shared" si="11"/>
        <v>1429.46</v>
      </c>
      <c r="K75">
        <f t="shared" si="12"/>
        <v>62.54</v>
      </c>
      <c r="L75">
        <f t="shared" si="13"/>
        <v>151.88</v>
      </c>
      <c r="M75" s="6">
        <f t="shared" si="14"/>
        <v>615.55999999999995</v>
      </c>
      <c r="N75">
        <f>VLOOKUP(C:C,'11月工资'!C:AP,40,0)</f>
        <v>9</v>
      </c>
      <c r="O75" s="6">
        <f t="shared" si="15"/>
        <v>70.349999999999994</v>
      </c>
      <c r="P75">
        <v>0</v>
      </c>
      <c r="Q75">
        <f t="shared" si="16"/>
        <v>1055</v>
      </c>
      <c r="R75" s="50">
        <v>8934.11</v>
      </c>
      <c r="S75" s="67">
        <v>8793.7000000000007</v>
      </c>
      <c r="T75" s="69">
        <v>8789.11</v>
      </c>
      <c r="V75" t="s">
        <v>3504</v>
      </c>
      <c r="W75" t="s">
        <v>3505</v>
      </c>
      <c r="Y75" s="51">
        <f t="shared" si="17"/>
        <v>8924.11</v>
      </c>
      <c r="Z75" s="73">
        <f t="shared" si="18"/>
        <v>8798.31</v>
      </c>
      <c r="AA75" s="69" t="str">
        <f>VLOOKUP(C:C&amp;"    ",[1]Sheet0!$E$1:$I$65536,5,0)</f>
        <v xml:space="preserve">8789.11    </v>
      </c>
      <c r="AB75" s="74">
        <v>8789.11</v>
      </c>
      <c r="AC75" t="b">
        <f t="shared" si="19"/>
        <v>1</v>
      </c>
      <c r="AD75">
        <v>9000174</v>
      </c>
      <c r="AE75" t="s">
        <v>245</v>
      </c>
      <c r="AF75" t="str">
        <f t="shared" si="10"/>
        <v>齐玉磊</v>
      </c>
    </row>
    <row r="76" spans="1:32" x14ac:dyDescent="0.2">
      <c r="A76">
        <v>73</v>
      </c>
      <c r="B76">
        <v>9000174</v>
      </c>
      <c r="C76" t="str">
        <f>VLOOKUP(B:B,'10月人员信息'!J:W,13,0)</f>
        <v>131126198202260050</v>
      </c>
      <c r="D76" t="str">
        <f>VLOOKUP(B:B,'10月人员信息'!J:M,3,0)</f>
        <v>齐玉磊</v>
      </c>
      <c r="E76" t="str">
        <f>VLOOKUP(B:B,'10月人员信息'!J:L,2,0)</f>
        <v>工程管理部</v>
      </c>
      <c r="F76" t="str">
        <f>VLOOKUP(B:B,'10月人员信息'!J:R,8,0)</f>
        <v>部长助理</v>
      </c>
      <c r="G76" t="str">
        <f>VLOOKUP(B:B,'10月人员信息'!J:P,6,0)</f>
        <v>部长助理</v>
      </c>
      <c r="H76" t="str">
        <f>VLOOKUP(B:B,'10月人员信息'!J:V,12,0)</f>
        <v>汉族</v>
      </c>
      <c r="I76" t="str">
        <f>VLOOKUP(B:B,'11月工资'!A:D,4,0)</f>
        <v>6217000180031735081</v>
      </c>
      <c r="J76">
        <f t="shared" si="11"/>
        <v>1784.81</v>
      </c>
      <c r="K76">
        <f t="shared" si="12"/>
        <v>78.09</v>
      </c>
      <c r="L76">
        <f t="shared" si="13"/>
        <v>189.64</v>
      </c>
      <c r="M76" s="6">
        <f t="shared" si="14"/>
        <v>771.02</v>
      </c>
      <c r="N76">
        <f>VLOOKUP(C:C,'11月工资'!C:AP,40,0)</f>
        <v>0</v>
      </c>
      <c r="O76" s="6">
        <f t="shared" si="15"/>
        <v>88.12</v>
      </c>
      <c r="P76" s="69">
        <v>668.11</v>
      </c>
      <c r="Q76">
        <f t="shared" si="16"/>
        <v>1321</v>
      </c>
      <c r="R76" s="50">
        <v>11155.04</v>
      </c>
      <c r="S76" s="67">
        <v>11014.63</v>
      </c>
      <c r="T76" s="69">
        <v>11010.04</v>
      </c>
      <c r="V76" t="s">
        <v>3506</v>
      </c>
      <c r="W76" t="s">
        <v>3507</v>
      </c>
      <c r="Y76" s="51">
        <f t="shared" si="17"/>
        <v>11145.04</v>
      </c>
      <c r="Z76" s="73">
        <f t="shared" si="18"/>
        <v>11019.24</v>
      </c>
      <c r="AA76" s="69" t="str">
        <f>VLOOKUP(C:C&amp;"    ",[1]Sheet0!$E$1:$I$65536,5,0)</f>
        <v xml:space="preserve">11010.04    </v>
      </c>
      <c r="AB76" s="74">
        <v>11010.04</v>
      </c>
      <c r="AC76" t="b">
        <f t="shared" si="19"/>
        <v>1</v>
      </c>
      <c r="AD76">
        <v>9000175</v>
      </c>
      <c r="AE76" t="s">
        <v>248</v>
      </c>
      <c r="AF76" t="str">
        <f t="shared" si="10"/>
        <v>刘佳颖</v>
      </c>
    </row>
    <row r="77" spans="1:32" x14ac:dyDescent="0.2">
      <c r="A77">
        <v>74</v>
      </c>
      <c r="B77">
        <v>9000175</v>
      </c>
      <c r="C77" t="str">
        <f>VLOOKUP(B:B,'10月人员信息'!J:W,13,0)</f>
        <v>130204198208080014</v>
      </c>
      <c r="D77" t="str">
        <f>VLOOKUP(B:B,'10月人员信息'!J:M,3,0)</f>
        <v>刘佳颖</v>
      </c>
      <c r="E77" t="str">
        <f>VLOOKUP(B:B,'10月人员信息'!J:L,2,0)</f>
        <v>工程管理部</v>
      </c>
      <c r="F77" t="str">
        <f>VLOOKUP(B:B,'10月人员信息'!J:R,8,0)</f>
        <v>监督分站副站长</v>
      </c>
      <c r="G77" t="str">
        <f>VLOOKUP(B:B,'10月人员信息'!J:P,6,0)</f>
        <v>主管</v>
      </c>
      <c r="H77" t="str">
        <f>VLOOKUP(B:B,'10月人员信息'!J:V,12,0)</f>
        <v>汉族</v>
      </c>
      <c r="I77" t="str">
        <f>VLOOKUP(B:B,'11月工资'!A:D,4,0)</f>
        <v>6217000180031743721</v>
      </c>
      <c r="J77">
        <f t="shared" si="11"/>
        <v>1111.82</v>
      </c>
      <c r="K77">
        <f t="shared" si="12"/>
        <v>48.64</v>
      </c>
      <c r="L77">
        <f t="shared" si="13"/>
        <v>118.13</v>
      </c>
      <c r="M77" s="6">
        <f t="shared" si="14"/>
        <v>476.59</v>
      </c>
      <c r="N77">
        <f>VLOOKUP(C:C,'11月工资'!C:AP,40,0)</f>
        <v>9</v>
      </c>
      <c r="O77" s="6">
        <f t="shared" si="15"/>
        <v>54.47</v>
      </c>
      <c r="P77">
        <v>0</v>
      </c>
      <c r="Q77">
        <f t="shared" si="16"/>
        <v>816</v>
      </c>
      <c r="R77" s="50">
        <v>6948.86</v>
      </c>
      <c r="S77" s="67">
        <v>6808.45</v>
      </c>
      <c r="T77" s="69">
        <v>6803.86</v>
      </c>
      <c r="V77" t="s">
        <v>3508</v>
      </c>
      <c r="W77" t="s">
        <v>3509</v>
      </c>
      <c r="Y77" s="51">
        <f t="shared" si="17"/>
        <v>6938.86</v>
      </c>
      <c r="Z77" s="73">
        <f t="shared" si="18"/>
        <v>6813.06</v>
      </c>
      <c r="AA77" s="69" t="str">
        <f>VLOOKUP(C:C&amp;"    ",[1]Sheet0!$E$1:$I$65536,5,0)</f>
        <v xml:space="preserve">6803.86    </v>
      </c>
      <c r="AB77" s="74">
        <v>6803.86</v>
      </c>
      <c r="AC77" t="b">
        <f t="shared" si="19"/>
        <v>1</v>
      </c>
      <c r="AD77">
        <v>9000176</v>
      </c>
      <c r="AE77" t="s">
        <v>251</v>
      </c>
      <c r="AF77" t="str">
        <f t="shared" si="10"/>
        <v>谢鑫</v>
      </c>
    </row>
    <row r="78" spans="1:32" x14ac:dyDescent="0.2">
      <c r="A78">
        <v>75</v>
      </c>
      <c r="B78">
        <v>9000176</v>
      </c>
      <c r="C78" t="str">
        <f>VLOOKUP(B:B,'10月人员信息'!J:W,13,0)</f>
        <v>130203198109042710</v>
      </c>
      <c r="D78" t="str">
        <f>VLOOKUP(B:B,'10月人员信息'!J:M,3,0)</f>
        <v>谢鑫</v>
      </c>
      <c r="E78" t="str">
        <f>VLOOKUP(B:B,'10月人员信息'!J:L,2,0)</f>
        <v>工程管理部</v>
      </c>
      <c r="F78" t="str">
        <f>VLOOKUP(B:B,'10月人员信息'!J:R,8,0)</f>
        <v>工程管理主办</v>
      </c>
      <c r="G78" t="str">
        <f>VLOOKUP(B:B,'10月人员信息'!J:P,6,0)</f>
        <v>主管师</v>
      </c>
      <c r="H78" t="str">
        <f>VLOOKUP(B:B,'10月人员信息'!J:V,12,0)</f>
        <v>汉族</v>
      </c>
      <c r="I78" t="str">
        <f>VLOOKUP(B:B,'11月工资'!A:D,4,0)</f>
        <v>6217000180031735099</v>
      </c>
      <c r="J78">
        <f t="shared" si="11"/>
        <v>1367.36</v>
      </c>
      <c r="K78">
        <f t="shared" si="12"/>
        <v>59.82</v>
      </c>
      <c r="L78">
        <f t="shared" si="13"/>
        <v>145.28</v>
      </c>
      <c r="M78" s="6">
        <f t="shared" si="14"/>
        <v>588.39</v>
      </c>
      <c r="N78">
        <f>VLOOKUP(C:C,'11月工资'!C:AP,40,0)</f>
        <v>9</v>
      </c>
      <c r="O78" s="6">
        <f t="shared" si="15"/>
        <v>67.239999999999995</v>
      </c>
      <c r="P78">
        <v>0</v>
      </c>
      <c r="Q78">
        <f t="shared" si="16"/>
        <v>1008</v>
      </c>
      <c r="R78" s="50">
        <v>8546.01</v>
      </c>
      <c r="S78" s="67">
        <v>8405.6</v>
      </c>
      <c r="T78" s="69">
        <v>8401.01</v>
      </c>
      <c r="V78" t="s">
        <v>3510</v>
      </c>
      <c r="W78" t="s">
        <v>3511</v>
      </c>
      <c r="Y78" s="51">
        <f t="shared" si="17"/>
        <v>8536.01</v>
      </c>
      <c r="Z78" s="73">
        <f t="shared" si="18"/>
        <v>8410.2099999999991</v>
      </c>
      <c r="AA78" s="69" t="str">
        <f>VLOOKUP(C:C&amp;"    ",[1]Sheet0!$E$1:$I$65536,5,0)</f>
        <v xml:space="preserve">8401.01    </v>
      </c>
      <c r="AB78" s="74">
        <v>8401.01</v>
      </c>
      <c r="AC78" t="b">
        <f t="shared" si="19"/>
        <v>1</v>
      </c>
      <c r="AD78">
        <v>9000177</v>
      </c>
      <c r="AE78" t="s">
        <v>254</v>
      </c>
      <c r="AF78" t="str">
        <f t="shared" si="10"/>
        <v>韩正阳</v>
      </c>
    </row>
    <row r="79" spans="1:32" x14ac:dyDescent="0.2">
      <c r="A79">
        <v>76</v>
      </c>
      <c r="B79">
        <v>9000177</v>
      </c>
      <c r="C79" t="str">
        <f>VLOOKUP(B:B,'10月人员信息'!J:W,13,0)</f>
        <v>130203199107081518</v>
      </c>
      <c r="D79" t="str">
        <f>VLOOKUP(B:B,'10月人员信息'!J:M,3,0)</f>
        <v>韩正阳</v>
      </c>
      <c r="E79" t="str">
        <f>VLOOKUP(B:B,'10月人员信息'!J:L,2,0)</f>
        <v>工程管理部</v>
      </c>
      <c r="F79" t="str">
        <f>VLOOKUP(B:B,'10月人员信息'!J:R,8,0)</f>
        <v>招标及合同管理主办</v>
      </c>
      <c r="G79" t="str">
        <f>VLOOKUP(B:B,'10月人员信息'!J:P,6,0)</f>
        <v>专业师</v>
      </c>
      <c r="H79" t="str">
        <f>VLOOKUP(B:B,'10月人员信息'!J:V,12,0)</f>
        <v>汉族</v>
      </c>
      <c r="I79" t="str">
        <f>VLOOKUP(B:B,'11月工资'!A:D,4,0)</f>
        <v>6217000180031743481</v>
      </c>
      <c r="J79">
        <f t="shared" si="11"/>
        <v>886.33</v>
      </c>
      <c r="K79">
        <f t="shared" si="12"/>
        <v>38.78</v>
      </c>
      <c r="L79">
        <f t="shared" si="13"/>
        <v>94.17</v>
      </c>
      <c r="M79" s="6">
        <f t="shared" si="14"/>
        <v>377.94</v>
      </c>
      <c r="N79">
        <f>VLOOKUP(C:C,'11月工资'!C:AP,40,0)</f>
        <v>9</v>
      </c>
      <c r="O79" s="6">
        <f t="shared" si="15"/>
        <v>43.19</v>
      </c>
      <c r="P79">
        <v>0</v>
      </c>
      <c r="Q79">
        <f t="shared" si="16"/>
        <v>647</v>
      </c>
      <c r="R79" s="50">
        <v>5539.54</v>
      </c>
      <c r="S79" s="67">
        <v>5399.13</v>
      </c>
      <c r="T79" s="69">
        <v>5394.54</v>
      </c>
      <c r="V79" t="s">
        <v>3512</v>
      </c>
      <c r="W79" t="s">
        <v>3513</v>
      </c>
      <c r="Y79" s="51">
        <f t="shared" si="17"/>
        <v>5529.54</v>
      </c>
      <c r="Z79" s="73">
        <f t="shared" si="18"/>
        <v>5403.74</v>
      </c>
      <c r="AA79" s="69" t="str">
        <f>VLOOKUP(C:C&amp;"    ",[1]Sheet0!$E$1:$I$65536,5,0)</f>
        <v xml:space="preserve">5394.54    </v>
      </c>
      <c r="AB79" s="74">
        <v>5394.54</v>
      </c>
      <c r="AC79" t="b">
        <f t="shared" si="19"/>
        <v>1</v>
      </c>
      <c r="AD79">
        <v>9000178</v>
      </c>
      <c r="AE79" t="s">
        <v>257</v>
      </c>
      <c r="AF79" t="str">
        <f t="shared" si="10"/>
        <v>李连山</v>
      </c>
    </row>
    <row r="80" spans="1:32" x14ac:dyDescent="0.2">
      <c r="A80">
        <v>77</v>
      </c>
      <c r="B80">
        <v>9000178</v>
      </c>
      <c r="C80" t="str">
        <f>VLOOKUP(B:B,'10月人员信息'!J:W,13,0)</f>
        <v>132821197404259018</v>
      </c>
      <c r="D80" t="str">
        <f>VLOOKUP(B:B,'10月人员信息'!J:M,3,0)</f>
        <v>李连山</v>
      </c>
      <c r="E80" t="str">
        <f>VLOOKUP(B:B,'10月人员信息'!J:L,2,0)</f>
        <v>工程管理部</v>
      </c>
      <c r="F80" t="str">
        <f>VLOOKUP(B:B,'10月人员信息'!J:R,8,0)</f>
        <v>工程管理高级主管</v>
      </c>
      <c r="G80" t="str">
        <f>VLOOKUP(B:B,'10月人员信息'!J:P,6,0)</f>
        <v>高级主管</v>
      </c>
      <c r="H80" t="str">
        <f>VLOOKUP(B:B,'10月人员信息'!J:V,12,0)</f>
        <v>汉族</v>
      </c>
      <c r="I80" t="str">
        <f>VLOOKUP(B:B,'11月工资'!A:D,4,0)</f>
        <v>6217000180031735107</v>
      </c>
      <c r="J80">
        <f t="shared" si="11"/>
        <v>1671.65</v>
      </c>
      <c r="K80">
        <f t="shared" si="12"/>
        <v>73.13</v>
      </c>
      <c r="L80">
        <f t="shared" si="13"/>
        <v>177.61</v>
      </c>
      <c r="M80" s="6">
        <f t="shared" si="14"/>
        <v>721.52</v>
      </c>
      <c r="N80">
        <f>VLOOKUP(C:C,'11月工资'!C:AP,40,0)</f>
        <v>9</v>
      </c>
      <c r="O80" s="6">
        <f t="shared" si="15"/>
        <v>82.46</v>
      </c>
      <c r="P80">
        <v>0</v>
      </c>
      <c r="Q80">
        <f t="shared" si="16"/>
        <v>1236</v>
      </c>
      <c r="R80" s="50">
        <v>10447.790000000001</v>
      </c>
      <c r="S80" s="67">
        <v>10307.379999999999</v>
      </c>
      <c r="T80" s="69">
        <v>10302.790000000001</v>
      </c>
      <c r="V80" t="s">
        <v>3514</v>
      </c>
      <c r="W80" t="s">
        <v>3515</v>
      </c>
      <c r="Y80" s="51">
        <f t="shared" si="17"/>
        <v>10437.790000000001</v>
      </c>
      <c r="Z80" s="73">
        <f t="shared" si="18"/>
        <v>10311.99</v>
      </c>
      <c r="AA80" s="69" t="str">
        <f>VLOOKUP(C:C&amp;"    ",[1]Sheet0!$E$1:$I$65536,5,0)</f>
        <v xml:space="preserve">10302.79    </v>
      </c>
      <c r="AB80" s="74">
        <v>10302.790000000001</v>
      </c>
      <c r="AC80" t="b">
        <f t="shared" si="19"/>
        <v>1</v>
      </c>
      <c r="AD80">
        <v>9000179</v>
      </c>
      <c r="AE80" t="s">
        <v>260</v>
      </c>
      <c r="AF80" t="str">
        <f t="shared" si="10"/>
        <v>魏东超</v>
      </c>
    </row>
    <row r="81" spans="1:32" x14ac:dyDescent="0.2">
      <c r="A81">
        <v>78</v>
      </c>
      <c r="B81">
        <v>9000179</v>
      </c>
      <c r="C81" t="str">
        <f>VLOOKUP(B:B,'10月人员信息'!J:W,13,0)</f>
        <v>130202198406287216</v>
      </c>
      <c r="D81" t="str">
        <f>VLOOKUP(B:B,'10月人员信息'!J:M,3,0)</f>
        <v>魏东超</v>
      </c>
      <c r="E81" t="str">
        <f>VLOOKUP(B:B,'10月人员信息'!J:L,2,0)</f>
        <v>工程管理部</v>
      </c>
      <c r="F81" t="str">
        <f>VLOOKUP(B:B,'10月人员信息'!J:R,8,0)</f>
        <v>预算管理高级主管</v>
      </c>
      <c r="G81" t="str">
        <f>VLOOKUP(B:B,'10月人员信息'!J:P,6,0)</f>
        <v>主管</v>
      </c>
      <c r="H81" t="str">
        <f>VLOOKUP(B:B,'10月人员信息'!J:V,12,0)</f>
        <v>汉族</v>
      </c>
      <c r="I81" t="str">
        <f>VLOOKUP(B:B,'11月工资'!A:D,4,0)</f>
        <v>6217000180031743739</v>
      </c>
      <c r="J81">
        <f t="shared" si="11"/>
        <v>1559.8</v>
      </c>
      <c r="K81">
        <f t="shared" si="12"/>
        <v>68.239999999999995</v>
      </c>
      <c r="L81">
        <f t="shared" si="13"/>
        <v>165.73</v>
      </c>
      <c r="M81" s="6">
        <f t="shared" si="14"/>
        <v>672.59</v>
      </c>
      <c r="N81">
        <f>VLOOKUP(C:C,'11月工资'!C:AP,40,0)</f>
        <v>9</v>
      </c>
      <c r="O81" s="6">
        <f t="shared" si="15"/>
        <v>76.87</v>
      </c>
      <c r="P81">
        <v>0</v>
      </c>
      <c r="Q81">
        <f t="shared" si="16"/>
        <v>1152</v>
      </c>
      <c r="R81" s="50">
        <v>9748.77</v>
      </c>
      <c r="S81" s="67">
        <v>9608.36</v>
      </c>
      <c r="T81" s="69">
        <v>9603.77</v>
      </c>
      <c r="V81" t="s">
        <v>3516</v>
      </c>
      <c r="W81" t="s">
        <v>3517</v>
      </c>
      <c r="Y81" s="51">
        <f t="shared" si="17"/>
        <v>9738.77</v>
      </c>
      <c r="Z81" s="73">
        <f t="shared" si="18"/>
        <v>9612.9699999999993</v>
      </c>
      <c r="AA81" s="69" t="str">
        <f>VLOOKUP(C:C&amp;"    ",[1]Sheet0!$E$1:$I$65536,5,0)</f>
        <v xml:space="preserve">9603.77    </v>
      </c>
      <c r="AB81" s="74">
        <v>9603.77</v>
      </c>
      <c r="AC81" t="b">
        <f t="shared" si="19"/>
        <v>1</v>
      </c>
      <c r="AD81">
        <v>9000180</v>
      </c>
      <c r="AE81" t="s">
        <v>263</v>
      </c>
      <c r="AF81" t="str">
        <f t="shared" si="10"/>
        <v>董广博</v>
      </c>
    </row>
    <row r="82" spans="1:32" x14ac:dyDescent="0.2">
      <c r="A82">
        <v>79</v>
      </c>
      <c r="B82">
        <v>9000180</v>
      </c>
      <c r="C82" t="str">
        <f>VLOOKUP(B:B,'10月人员信息'!J:W,13,0)</f>
        <v>130203197007032111</v>
      </c>
      <c r="D82" t="str">
        <f>VLOOKUP(B:B,'10月人员信息'!J:M,3,0)</f>
        <v>董广博</v>
      </c>
      <c r="E82" t="str">
        <f>VLOOKUP(B:B,'10月人员信息'!J:L,2,0)</f>
        <v>工程管理部</v>
      </c>
      <c r="F82" t="str">
        <f>VLOOKUP(B:B,'10月人员信息'!J:R,8,0)</f>
        <v>招标及合同管理高级主管</v>
      </c>
      <c r="G82" t="str">
        <f>VLOOKUP(B:B,'10月人员信息'!J:P,6,0)</f>
        <v>高级主管</v>
      </c>
      <c r="H82" t="str">
        <f>VLOOKUP(B:B,'10月人员信息'!J:V,12,0)</f>
        <v>汉族</v>
      </c>
      <c r="I82" t="str">
        <f>VLOOKUP(B:B,'11月工资'!A:D,4,0)</f>
        <v>6217000180031735115</v>
      </c>
      <c r="J82">
        <f t="shared" si="11"/>
        <v>1714.72</v>
      </c>
      <c r="K82">
        <f t="shared" si="12"/>
        <v>75.02</v>
      </c>
      <c r="L82">
        <f t="shared" si="13"/>
        <v>182.19</v>
      </c>
      <c r="M82" s="6">
        <f t="shared" si="14"/>
        <v>740.36</v>
      </c>
      <c r="N82">
        <f>VLOOKUP(C:C,'11月工资'!C:AP,40,0)</f>
        <v>9</v>
      </c>
      <c r="O82" s="6">
        <f t="shared" si="15"/>
        <v>84.61</v>
      </c>
      <c r="P82">
        <v>0</v>
      </c>
      <c r="Q82">
        <f t="shared" si="16"/>
        <v>1269</v>
      </c>
      <c r="R82" s="50">
        <v>10716.99</v>
      </c>
      <c r="S82" s="67">
        <v>10576.58</v>
      </c>
      <c r="T82" s="69">
        <v>10571.99</v>
      </c>
      <c r="V82" t="s">
        <v>3518</v>
      </c>
      <c r="W82" t="s">
        <v>3519</v>
      </c>
      <c r="Y82" s="51">
        <f t="shared" si="17"/>
        <v>10706.99</v>
      </c>
      <c r="Z82" s="73">
        <f t="shared" si="18"/>
        <v>10581.19</v>
      </c>
      <c r="AA82" s="69" t="str">
        <f>VLOOKUP(C:C&amp;"    ",[1]Sheet0!$E$1:$I$65536,5,0)</f>
        <v xml:space="preserve">10571.99    </v>
      </c>
      <c r="AB82" s="74">
        <v>10571.99</v>
      </c>
      <c r="AC82" t="b">
        <f t="shared" si="19"/>
        <v>1</v>
      </c>
      <c r="AD82">
        <v>9000181</v>
      </c>
      <c r="AE82" t="s">
        <v>266</v>
      </c>
      <c r="AF82" t="str">
        <f t="shared" si="10"/>
        <v>陈世超</v>
      </c>
    </row>
    <row r="83" spans="1:32" x14ac:dyDescent="0.2">
      <c r="A83">
        <v>80</v>
      </c>
      <c r="B83">
        <v>9000181</v>
      </c>
      <c r="C83" t="str">
        <f>VLOOKUP(B:B,'10月人员信息'!J:W,13,0)</f>
        <v>13222819810616261X</v>
      </c>
      <c r="D83" t="str">
        <f>VLOOKUP(B:B,'10月人员信息'!J:M,3,0)</f>
        <v>陈世超</v>
      </c>
      <c r="E83" t="str">
        <f>VLOOKUP(B:B,'10月人员信息'!J:L,2,0)</f>
        <v>工程管理部</v>
      </c>
      <c r="F83" t="str">
        <f>VLOOKUP(B:B,'10月人员信息'!J:R,8,0)</f>
        <v>工程管理主管</v>
      </c>
      <c r="G83" t="str">
        <f>VLOOKUP(B:B,'10月人员信息'!J:P,6,0)</f>
        <v>主管</v>
      </c>
      <c r="H83" t="str">
        <f>VLOOKUP(B:B,'10月人员信息'!J:V,12,0)</f>
        <v>汉族</v>
      </c>
      <c r="I83" t="str">
        <f>VLOOKUP(B:B,'11月工资'!A:D,4,0)</f>
        <v>6217000180031735404</v>
      </c>
      <c r="J83">
        <f t="shared" si="11"/>
        <v>1441.1</v>
      </c>
      <c r="K83">
        <f t="shared" si="12"/>
        <v>63.05</v>
      </c>
      <c r="L83">
        <f t="shared" si="13"/>
        <v>153.12</v>
      </c>
      <c r="M83" s="6">
        <f t="shared" si="14"/>
        <v>620.65</v>
      </c>
      <c r="N83">
        <f>VLOOKUP(C:C,'11月工资'!C:AP,40,0)</f>
        <v>9</v>
      </c>
      <c r="O83" s="6">
        <f t="shared" si="15"/>
        <v>70.930000000000007</v>
      </c>
      <c r="P83">
        <v>0</v>
      </c>
      <c r="Q83">
        <f t="shared" si="16"/>
        <v>1063</v>
      </c>
      <c r="R83" s="50">
        <v>9006.86</v>
      </c>
      <c r="S83" s="67">
        <v>8866.4500000000007</v>
      </c>
      <c r="T83" s="69">
        <v>8861.86</v>
      </c>
      <c r="V83" t="s">
        <v>3520</v>
      </c>
      <c r="W83" t="s">
        <v>3521</v>
      </c>
      <c r="Y83" s="51">
        <f t="shared" si="17"/>
        <v>8996.86</v>
      </c>
      <c r="Z83" s="73">
        <f t="shared" si="18"/>
        <v>8871.06</v>
      </c>
      <c r="AA83" s="69" t="str">
        <f>VLOOKUP(C:C&amp;"    ",[1]Sheet0!$E$1:$I$65536,5,0)</f>
        <v xml:space="preserve">8861.86    </v>
      </c>
      <c r="AB83" s="74">
        <v>8861.86</v>
      </c>
      <c r="AC83" t="b">
        <f t="shared" si="19"/>
        <v>1</v>
      </c>
      <c r="AD83">
        <v>9000182</v>
      </c>
      <c r="AE83" t="s">
        <v>269</v>
      </c>
      <c r="AF83" t="str">
        <f t="shared" si="10"/>
        <v>黄征</v>
      </c>
    </row>
    <row r="84" spans="1:32" x14ac:dyDescent="0.2">
      <c r="A84">
        <v>81</v>
      </c>
      <c r="B84">
        <v>9000182</v>
      </c>
      <c r="C84" t="str">
        <f>VLOOKUP(B:B,'10月人员信息'!J:W,13,0)</f>
        <v>130203196112222430</v>
      </c>
      <c r="D84" t="str">
        <f>VLOOKUP(B:B,'10月人员信息'!J:M,3,0)</f>
        <v>黄征</v>
      </c>
      <c r="E84" t="str">
        <f>VLOOKUP(B:B,'10月人员信息'!J:L,2,0)</f>
        <v>工程管理部</v>
      </c>
      <c r="F84" t="str">
        <f>VLOOKUP(B:B,'10月人员信息'!J:R,8,0)</f>
        <v>工程管理主办</v>
      </c>
      <c r="G84" t="str">
        <f>VLOOKUP(B:B,'10月人员信息'!J:P,6,0)</f>
        <v>专业专家</v>
      </c>
      <c r="H84" t="str">
        <f>VLOOKUP(B:B,'10月人员信息'!J:V,12,0)</f>
        <v>汉族</v>
      </c>
      <c r="I84" t="str">
        <f>VLOOKUP(B:B,'11月工资'!A:D,4,0)</f>
        <v>6217000180031743978</v>
      </c>
      <c r="J84">
        <f t="shared" si="11"/>
        <v>2292.16</v>
      </c>
      <c r="K84">
        <f t="shared" si="12"/>
        <v>100.28</v>
      </c>
      <c r="L84">
        <f t="shared" si="13"/>
        <v>243.54</v>
      </c>
      <c r="M84" s="6">
        <f t="shared" si="14"/>
        <v>1307.54</v>
      </c>
      <c r="N84">
        <f>VLOOKUP(C:C,'11月工资'!C:AP,40,0)</f>
        <v>9</v>
      </c>
      <c r="O84" s="6">
        <f t="shared" si="15"/>
        <v>149.43</v>
      </c>
      <c r="P84">
        <v>0</v>
      </c>
      <c r="Q84">
        <f t="shared" si="16"/>
        <v>2157</v>
      </c>
      <c r="R84" s="51">
        <v>14326</v>
      </c>
      <c r="S84" s="67">
        <v>18679.09</v>
      </c>
      <c r="T84" s="69">
        <v>17973</v>
      </c>
      <c r="V84" t="s">
        <v>3522</v>
      </c>
      <c r="W84" t="s">
        <v>3523</v>
      </c>
      <c r="Y84" s="51">
        <f t="shared" si="17"/>
        <v>14316</v>
      </c>
      <c r="Z84" s="73">
        <f t="shared" si="18"/>
        <v>18683.7</v>
      </c>
      <c r="AA84" s="69" t="str">
        <f>VLOOKUP(C:C&amp;"    ",[1]Sheet0!$E$1:$I$65536,5,0)</f>
        <v xml:space="preserve">17973.00    </v>
      </c>
      <c r="AB84" s="74">
        <v>17973</v>
      </c>
      <c r="AC84" t="b">
        <f t="shared" si="19"/>
        <v>1</v>
      </c>
      <c r="AD84">
        <v>9000183</v>
      </c>
      <c r="AE84" t="s">
        <v>272</v>
      </c>
      <c r="AF84" t="str">
        <f t="shared" si="10"/>
        <v>赵义</v>
      </c>
    </row>
    <row r="85" spans="1:32" x14ac:dyDescent="0.2">
      <c r="A85">
        <v>82</v>
      </c>
      <c r="B85">
        <v>9000183</v>
      </c>
      <c r="C85" t="str">
        <f>VLOOKUP(B:B,'10月人员信息'!J:W,13,0)</f>
        <v>421083199001200954</v>
      </c>
      <c r="D85" t="str">
        <f>VLOOKUP(B:B,'10月人员信息'!J:M,3,0)</f>
        <v>赵义</v>
      </c>
      <c r="E85" t="str">
        <f>VLOOKUP(B:B,'10月人员信息'!J:L,2,0)</f>
        <v>工程管理部</v>
      </c>
      <c r="F85" t="str">
        <f>VLOOKUP(B:B,'10月人员信息'!J:R,8,0)</f>
        <v>预算管理主办</v>
      </c>
      <c r="G85" t="str">
        <f>VLOOKUP(B:B,'10月人员信息'!J:P,6,0)</f>
        <v>专业师</v>
      </c>
      <c r="H85" t="str">
        <f>VLOOKUP(B:B,'10月人员信息'!J:V,12,0)</f>
        <v>汉族</v>
      </c>
      <c r="I85" t="str">
        <f>VLOOKUP(B:B,'11月工资'!A:D,4,0)</f>
        <v>6217000180031743747</v>
      </c>
      <c r="J85">
        <f t="shared" si="11"/>
        <v>1117</v>
      </c>
      <c r="K85">
        <f t="shared" si="12"/>
        <v>48.87</v>
      </c>
      <c r="L85">
        <f t="shared" si="13"/>
        <v>118.68</v>
      </c>
      <c r="M85" s="6">
        <f t="shared" si="14"/>
        <v>478.86</v>
      </c>
      <c r="N85">
        <f>VLOOKUP(C:C,'11月工资'!C:AP,40,0)</f>
        <v>9</v>
      </c>
      <c r="O85" s="6">
        <f t="shared" si="15"/>
        <v>54.73</v>
      </c>
      <c r="P85">
        <v>0</v>
      </c>
      <c r="Q85">
        <f t="shared" si="16"/>
        <v>820</v>
      </c>
      <c r="R85" s="50">
        <v>6981.23</v>
      </c>
      <c r="S85" s="67">
        <v>6840.82</v>
      </c>
      <c r="T85" s="69">
        <v>6836.23</v>
      </c>
      <c r="V85" t="s">
        <v>3524</v>
      </c>
      <c r="W85" t="s">
        <v>3525</v>
      </c>
      <c r="Y85" s="51">
        <f t="shared" si="17"/>
        <v>6971.23</v>
      </c>
      <c r="Z85" s="73">
        <f t="shared" si="18"/>
        <v>6845.43</v>
      </c>
      <c r="AA85" s="69" t="str">
        <f>VLOOKUP(C:C&amp;"    ",[1]Sheet0!$E$1:$I$65536,5,0)</f>
        <v xml:space="preserve">6836.23    </v>
      </c>
      <c r="AB85" s="74">
        <v>6836.23</v>
      </c>
      <c r="AC85" t="b">
        <f t="shared" si="19"/>
        <v>1</v>
      </c>
      <c r="AD85">
        <v>9000185</v>
      </c>
      <c r="AE85" t="s">
        <v>275</v>
      </c>
      <c r="AF85" t="str">
        <f t="shared" si="10"/>
        <v>张子建</v>
      </c>
    </row>
    <row r="86" spans="1:32" x14ac:dyDescent="0.2">
      <c r="A86">
        <v>83</v>
      </c>
      <c r="B86">
        <v>9000185</v>
      </c>
      <c r="C86" t="str">
        <f>VLOOKUP(B:B,'10月人员信息'!J:W,13,0)</f>
        <v>130228197210026013</v>
      </c>
      <c r="D86" t="str">
        <f>VLOOKUP(B:B,'10月人员信息'!J:M,3,0)</f>
        <v>张子建</v>
      </c>
      <c r="E86" t="str">
        <f>VLOOKUP(B:B,'10月人员信息'!J:L,2,0)</f>
        <v>热轧事业部</v>
      </c>
      <c r="F86" t="str">
        <f>VLOOKUP(B:B,'10月人员信息'!J:R,8,0)</f>
        <v>安全室高级主管</v>
      </c>
      <c r="G86" t="str">
        <f>VLOOKUP(B:B,'10月人员信息'!J:P,6,0)</f>
        <v>高级主管</v>
      </c>
      <c r="H86" t="str">
        <f>VLOOKUP(B:B,'10月人员信息'!J:V,12,0)</f>
        <v>汉族</v>
      </c>
      <c r="I86" t="str">
        <f>VLOOKUP(B:B,'11月工资'!A:D,4,0)</f>
        <v>6217000180024137493</v>
      </c>
      <c r="J86">
        <f t="shared" si="11"/>
        <v>1828.62</v>
      </c>
      <c r="K86">
        <f t="shared" si="12"/>
        <v>80</v>
      </c>
      <c r="L86">
        <f t="shared" si="13"/>
        <v>194.29</v>
      </c>
      <c r="M86" s="6">
        <f t="shared" si="14"/>
        <v>790.19</v>
      </c>
      <c r="N86">
        <f>VLOOKUP(C:C,'11月工资'!C:AP,40,0)</f>
        <v>9</v>
      </c>
      <c r="O86" s="6">
        <f t="shared" si="15"/>
        <v>90.31</v>
      </c>
      <c r="P86">
        <v>0</v>
      </c>
      <c r="Q86">
        <f t="shared" si="16"/>
        <v>1354</v>
      </c>
      <c r="R86" s="50">
        <v>11428.85</v>
      </c>
      <c r="S86" s="67">
        <v>11288.44</v>
      </c>
      <c r="T86" s="69">
        <v>11283.85</v>
      </c>
      <c r="V86" t="s">
        <v>3526</v>
      </c>
      <c r="W86" t="s">
        <v>3527</v>
      </c>
      <c r="Y86" s="51">
        <f t="shared" si="17"/>
        <v>11418.85</v>
      </c>
      <c r="Z86" s="73">
        <f t="shared" si="18"/>
        <v>11293.05</v>
      </c>
      <c r="AA86" s="69" t="str">
        <f>VLOOKUP(C:C&amp;"    ",[1]Sheet0!$E$1:$I$65536,5,0)</f>
        <v xml:space="preserve">11283.85    </v>
      </c>
      <c r="AB86" s="74">
        <v>11283.85</v>
      </c>
      <c r="AC86" t="b">
        <f t="shared" si="19"/>
        <v>1</v>
      </c>
      <c r="AD86">
        <v>9000186</v>
      </c>
      <c r="AE86" t="s">
        <v>279</v>
      </c>
      <c r="AF86" t="str">
        <f t="shared" si="10"/>
        <v>李楠</v>
      </c>
    </row>
    <row r="87" spans="1:32" x14ac:dyDescent="0.2">
      <c r="A87">
        <v>84</v>
      </c>
      <c r="B87">
        <v>9000186</v>
      </c>
      <c r="C87" t="str">
        <f>VLOOKUP(B:B,'10月人员信息'!J:W,13,0)</f>
        <v>130203197412222138</v>
      </c>
      <c r="D87" t="str">
        <f>VLOOKUP(B:B,'10月人员信息'!J:M,3,0)</f>
        <v>李楠</v>
      </c>
      <c r="E87" t="str">
        <f>VLOOKUP(B:B,'10月人员信息'!J:L,2,0)</f>
        <v>工程管理部</v>
      </c>
      <c r="F87" t="str">
        <f>VLOOKUP(B:B,'10月人员信息'!J:R,8,0)</f>
        <v>工程管理主办</v>
      </c>
      <c r="G87" t="str">
        <f>VLOOKUP(B:B,'10月人员信息'!J:P,6,0)</f>
        <v>主任师</v>
      </c>
      <c r="H87" t="str">
        <f>VLOOKUP(B:B,'10月人员信息'!J:V,12,0)</f>
        <v>汉族</v>
      </c>
      <c r="I87" t="str">
        <f>VLOOKUP(B:B,'11月工资'!A:D,4,0)</f>
        <v>6217000180024137501</v>
      </c>
      <c r="J87">
        <f t="shared" si="11"/>
        <v>1717.24</v>
      </c>
      <c r="K87">
        <f t="shared" si="12"/>
        <v>75.13</v>
      </c>
      <c r="L87">
        <f t="shared" si="13"/>
        <v>182.46</v>
      </c>
      <c r="M87" s="6">
        <f t="shared" si="14"/>
        <v>741.46</v>
      </c>
      <c r="N87">
        <f>VLOOKUP(C:C,'11月工资'!C:AP,40,0)</f>
        <v>9</v>
      </c>
      <c r="O87" s="6">
        <f t="shared" si="15"/>
        <v>84.74</v>
      </c>
      <c r="P87">
        <v>0</v>
      </c>
      <c r="Q87">
        <f t="shared" si="16"/>
        <v>1271</v>
      </c>
      <c r="R87" s="50">
        <v>10732.73</v>
      </c>
      <c r="S87" s="67">
        <v>10592.32</v>
      </c>
      <c r="T87" s="69">
        <v>10587.73</v>
      </c>
      <c r="V87" t="s">
        <v>3528</v>
      </c>
      <c r="W87" t="s">
        <v>3529</v>
      </c>
      <c r="Y87" s="51">
        <f t="shared" si="17"/>
        <v>10722.73</v>
      </c>
      <c r="Z87" s="73">
        <f t="shared" si="18"/>
        <v>10596.93</v>
      </c>
      <c r="AA87" s="69" t="str">
        <f>VLOOKUP(C:C&amp;"    ",[1]Sheet0!$E$1:$I$65536,5,0)</f>
        <v xml:space="preserve">10587.73    </v>
      </c>
      <c r="AB87" s="74">
        <v>10587.73</v>
      </c>
      <c r="AC87" t="b">
        <f t="shared" si="19"/>
        <v>1</v>
      </c>
      <c r="AD87">
        <v>9000187</v>
      </c>
      <c r="AE87" t="s">
        <v>282</v>
      </c>
      <c r="AF87" t="str">
        <f t="shared" si="10"/>
        <v>李爱鹏</v>
      </c>
    </row>
    <row r="88" spans="1:32" x14ac:dyDescent="0.2">
      <c r="A88">
        <v>85</v>
      </c>
      <c r="B88">
        <v>9000187</v>
      </c>
      <c r="C88" t="str">
        <f>VLOOKUP(B:B,'10月人员信息'!J:W,13,0)</f>
        <v>130205198202053919</v>
      </c>
      <c r="D88" t="str">
        <f>VLOOKUP(B:B,'10月人员信息'!J:M,3,0)</f>
        <v>李爱鹏</v>
      </c>
      <c r="E88" t="str">
        <f>VLOOKUP(B:B,'10月人员信息'!J:L,2,0)</f>
        <v>工程管理部</v>
      </c>
      <c r="F88" t="str">
        <f>VLOOKUP(B:B,'10月人员信息'!J:R,8,0)</f>
        <v>工程管理主办</v>
      </c>
      <c r="G88" t="str">
        <f>VLOOKUP(B:B,'10月人员信息'!J:P,6,0)</f>
        <v>主管师</v>
      </c>
      <c r="H88" t="str">
        <f>VLOOKUP(B:B,'10月人员信息'!J:V,12,0)</f>
        <v>汉族</v>
      </c>
      <c r="I88" t="str">
        <f>VLOOKUP(B:B,'11月工资'!A:D,4,0)</f>
        <v>6217000180022952463</v>
      </c>
      <c r="J88">
        <f t="shared" si="11"/>
        <v>1529.24</v>
      </c>
      <c r="K88">
        <f t="shared" si="12"/>
        <v>66.900000000000006</v>
      </c>
      <c r="L88">
        <f t="shared" si="13"/>
        <v>162.47999999999999</v>
      </c>
      <c r="M88" s="6">
        <f t="shared" si="14"/>
        <v>659.21</v>
      </c>
      <c r="N88">
        <f>VLOOKUP(C:C,'11月工资'!C:AP,40,0)</f>
        <v>9</v>
      </c>
      <c r="O88" s="6">
        <f t="shared" si="15"/>
        <v>75.34</v>
      </c>
      <c r="P88">
        <v>0</v>
      </c>
      <c r="Q88">
        <f t="shared" si="16"/>
        <v>1130</v>
      </c>
      <c r="R88" s="50">
        <v>9557.7199999999993</v>
      </c>
      <c r="S88" s="67">
        <v>9417.31</v>
      </c>
      <c r="T88" s="69">
        <v>9412.7199999999993</v>
      </c>
      <c r="V88" t="s">
        <v>3530</v>
      </c>
      <c r="W88" t="s">
        <v>3531</v>
      </c>
      <c r="Y88" s="51">
        <f t="shared" si="17"/>
        <v>9547.7199999999993</v>
      </c>
      <c r="Z88" s="73">
        <f t="shared" si="18"/>
        <v>9421.92</v>
      </c>
      <c r="AA88" s="69" t="str">
        <f>VLOOKUP(C:C&amp;"    ",[1]Sheet0!$E$1:$I$65536,5,0)</f>
        <v xml:space="preserve">9412.72    </v>
      </c>
      <c r="AB88" s="74">
        <v>9412.7199999999993</v>
      </c>
      <c r="AC88" t="b">
        <f t="shared" si="19"/>
        <v>1</v>
      </c>
      <c r="AD88">
        <v>9000188</v>
      </c>
      <c r="AE88" t="s">
        <v>285</v>
      </c>
      <c r="AF88" t="str">
        <f t="shared" si="10"/>
        <v>赵延军</v>
      </c>
    </row>
    <row r="89" spans="1:32" x14ac:dyDescent="0.2">
      <c r="A89">
        <v>86</v>
      </c>
      <c r="B89">
        <v>9000188</v>
      </c>
      <c r="C89" t="str">
        <f>VLOOKUP(B:B,'10月人员信息'!J:W,13,0)</f>
        <v>130203197207223019</v>
      </c>
      <c r="D89" t="str">
        <f>VLOOKUP(B:B,'10月人员信息'!J:M,3,0)</f>
        <v>赵延军</v>
      </c>
      <c r="E89" t="str">
        <f>VLOOKUP(B:B,'10月人员信息'!J:L,2,0)</f>
        <v>安全部</v>
      </c>
      <c r="F89" t="str">
        <f>VLOOKUP(B:B,'10月人员信息'!J:R,8,0)</f>
        <v>安全监督检查高级主管</v>
      </c>
      <c r="G89" t="str">
        <f>VLOOKUP(B:B,'10月人员信息'!J:P,6,0)</f>
        <v>高级主管</v>
      </c>
      <c r="H89" t="str">
        <f>VLOOKUP(B:B,'10月人员信息'!J:V,12,0)</f>
        <v>汉族</v>
      </c>
      <c r="I89" t="str">
        <f>VLOOKUP(B:B,'11月工资'!A:D,4,0)</f>
        <v>6217000180022986636</v>
      </c>
      <c r="J89">
        <f t="shared" si="11"/>
        <v>1745.86</v>
      </c>
      <c r="K89">
        <f t="shared" si="12"/>
        <v>76.38</v>
      </c>
      <c r="L89">
        <f t="shared" si="13"/>
        <v>185.5</v>
      </c>
      <c r="M89" s="6">
        <f t="shared" si="14"/>
        <v>753.98</v>
      </c>
      <c r="N89">
        <f>VLOOKUP(C:C,'11月工资'!C:AP,40,0)</f>
        <v>9</v>
      </c>
      <c r="O89" s="6">
        <f t="shared" si="15"/>
        <v>86.17</v>
      </c>
      <c r="P89">
        <v>0</v>
      </c>
      <c r="Q89">
        <f t="shared" si="16"/>
        <v>1292</v>
      </c>
      <c r="R89" s="50">
        <v>10911.6</v>
      </c>
      <c r="S89" s="67">
        <v>10771.19</v>
      </c>
      <c r="T89" s="69">
        <v>10766.6</v>
      </c>
      <c r="V89" t="s">
        <v>3532</v>
      </c>
      <c r="W89" t="s">
        <v>3533</v>
      </c>
      <c r="Y89" s="51">
        <f t="shared" si="17"/>
        <v>10901.6</v>
      </c>
      <c r="Z89" s="73">
        <f t="shared" si="18"/>
        <v>10775.8</v>
      </c>
      <c r="AA89" s="69" t="str">
        <f>VLOOKUP(C:C&amp;"    ",[1]Sheet0!$E$1:$I$65536,5,0)</f>
        <v xml:space="preserve">10766.60    </v>
      </c>
      <c r="AB89" s="74">
        <v>10766.6</v>
      </c>
      <c r="AC89" t="b">
        <f t="shared" si="19"/>
        <v>1</v>
      </c>
      <c r="AD89">
        <v>9000189</v>
      </c>
      <c r="AE89" t="s">
        <v>288</v>
      </c>
      <c r="AF89" t="str">
        <f t="shared" si="10"/>
        <v>谢海琨</v>
      </c>
    </row>
    <row r="90" spans="1:32" x14ac:dyDescent="0.2">
      <c r="A90">
        <v>87</v>
      </c>
      <c r="B90">
        <v>9000189</v>
      </c>
      <c r="C90" t="str">
        <f>VLOOKUP(B:B,'10月人员信息'!J:W,13,0)</f>
        <v>130204197709300615</v>
      </c>
      <c r="D90" t="str">
        <f>VLOOKUP(B:B,'10月人员信息'!J:M,3,0)</f>
        <v>谢海琨</v>
      </c>
      <c r="E90" t="str">
        <f>VLOOKUP(B:B,'10月人员信息'!J:L,2,0)</f>
        <v>安全部</v>
      </c>
      <c r="F90" t="str">
        <f>VLOOKUP(B:B,'10月人员信息'!J:R,8,0)</f>
        <v>安全监督检查主办</v>
      </c>
      <c r="G90" t="str">
        <f>VLOOKUP(B:B,'10月人员信息'!J:P,6,0)</f>
        <v>专业师</v>
      </c>
      <c r="H90" t="str">
        <f>VLOOKUP(B:B,'10月人员信息'!J:V,12,0)</f>
        <v>汉族</v>
      </c>
      <c r="I90" t="str">
        <f>VLOOKUP(B:B,'11月工资'!A:D,4,0)</f>
        <v>6217000180031743788</v>
      </c>
      <c r="J90">
        <f t="shared" si="11"/>
        <v>927.21</v>
      </c>
      <c r="K90">
        <f t="shared" si="12"/>
        <v>40.57</v>
      </c>
      <c r="L90">
        <f t="shared" si="13"/>
        <v>98.52</v>
      </c>
      <c r="M90" s="6">
        <f t="shared" si="14"/>
        <v>395.83</v>
      </c>
      <c r="N90">
        <f>VLOOKUP(C:C,'11月工资'!C:AP,40,0)</f>
        <v>9</v>
      </c>
      <c r="O90" s="6">
        <f t="shared" si="15"/>
        <v>45.24</v>
      </c>
      <c r="P90">
        <v>0</v>
      </c>
      <c r="Q90">
        <f t="shared" si="16"/>
        <v>678</v>
      </c>
      <c r="R90" s="50">
        <v>5795.09</v>
      </c>
      <c r="S90" s="67">
        <v>5654.68</v>
      </c>
      <c r="T90" s="69">
        <v>5650.09</v>
      </c>
      <c r="V90" t="s">
        <v>3534</v>
      </c>
      <c r="W90" t="s">
        <v>3535</v>
      </c>
      <c r="Y90" s="51">
        <f t="shared" si="17"/>
        <v>5785.09</v>
      </c>
      <c r="Z90" s="73">
        <f t="shared" si="18"/>
        <v>5659.29</v>
      </c>
      <c r="AA90" s="69" t="str">
        <f>VLOOKUP(C:C&amp;"    ",[1]Sheet0!$E$1:$I$65536,5,0)</f>
        <v xml:space="preserve">5650.09    </v>
      </c>
      <c r="AB90" s="74">
        <v>5650.09</v>
      </c>
      <c r="AC90" t="b">
        <f t="shared" si="19"/>
        <v>1</v>
      </c>
      <c r="AD90">
        <v>9000190</v>
      </c>
      <c r="AE90" t="s">
        <v>291</v>
      </c>
      <c r="AF90" t="str">
        <f t="shared" si="10"/>
        <v>李瓒</v>
      </c>
    </row>
    <row r="91" spans="1:32" x14ac:dyDescent="0.2">
      <c r="A91">
        <v>88</v>
      </c>
      <c r="B91">
        <v>9000190</v>
      </c>
      <c r="C91" t="str">
        <f>VLOOKUP(B:B,'10月人员信息'!J:W,13,0)</f>
        <v>130205196905080332</v>
      </c>
      <c r="D91" t="str">
        <f>VLOOKUP(B:B,'10月人员信息'!J:M,3,0)</f>
        <v>李瓒</v>
      </c>
      <c r="E91" t="str">
        <f>VLOOKUP(B:B,'10月人员信息'!J:L,2,0)</f>
        <v>冷轧事业部</v>
      </c>
      <c r="F91">
        <f>VLOOKUP(B:B,'10月人员信息'!J:R,8,0)</f>
        <v>0</v>
      </c>
      <c r="G91" t="str">
        <f>VLOOKUP(B:B,'10月人员信息'!J:P,6,0)</f>
        <v>专业师</v>
      </c>
      <c r="H91" t="str">
        <f>VLOOKUP(B:B,'10月人员信息'!J:V,12,0)</f>
        <v>汉族</v>
      </c>
      <c r="I91" t="str">
        <f>VLOOKUP(B:B,'11月工资'!A:D,4,0)</f>
        <v>6217000180022573210</v>
      </c>
      <c r="J91">
        <f t="shared" si="11"/>
        <v>1179.07</v>
      </c>
      <c r="K91">
        <f t="shared" si="12"/>
        <v>51.58</v>
      </c>
      <c r="L91">
        <f t="shared" si="13"/>
        <v>125.28</v>
      </c>
      <c r="M91" s="6">
        <f t="shared" si="14"/>
        <v>506.01</v>
      </c>
      <c r="N91">
        <f>VLOOKUP(C:C,'11月工资'!C:AP,40,0)</f>
        <v>9</v>
      </c>
      <c r="O91" s="6">
        <f t="shared" si="15"/>
        <v>57.83</v>
      </c>
      <c r="P91">
        <v>0</v>
      </c>
      <c r="Q91">
        <f t="shared" si="16"/>
        <v>867</v>
      </c>
      <c r="R91" s="50">
        <v>7369.18</v>
      </c>
      <c r="S91" s="67">
        <v>7228.77</v>
      </c>
      <c r="T91" s="69">
        <v>7224.18</v>
      </c>
      <c r="V91" t="s">
        <v>3536</v>
      </c>
      <c r="W91" t="s">
        <v>3537</v>
      </c>
      <c r="Y91" s="51">
        <f t="shared" si="17"/>
        <v>7359.18</v>
      </c>
      <c r="Z91" s="73">
        <f t="shared" si="18"/>
        <v>7233.38</v>
      </c>
      <c r="AA91" s="69" t="str">
        <f>VLOOKUP(C:C&amp;"    ",[1]Sheet0!$E$1:$I$65536,5,0)</f>
        <v xml:space="preserve">7224.18    </v>
      </c>
      <c r="AB91" s="74">
        <v>7224.18</v>
      </c>
      <c r="AC91" t="b">
        <f t="shared" si="19"/>
        <v>1</v>
      </c>
      <c r="AD91">
        <v>9000193</v>
      </c>
      <c r="AE91" t="s">
        <v>294</v>
      </c>
      <c r="AF91" t="str">
        <f t="shared" si="10"/>
        <v>林东</v>
      </c>
    </row>
    <row r="92" spans="1:32" x14ac:dyDescent="0.2">
      <c r="A92">
        <v>89</v>
      </c>
      <c r="B92">
        <v>9000193</v>
      </c>
      <c r="C92" t="str">
        <f>VLOOKUP(B:B,'10月人员信息'!J:W,13,0)</f>
        <v>13020219780713091X</v>
      </c>
      <c r="D92" t="str">
        <f>VLOOKUP(B:B,'10月人员信息'!J:M,3,0)</f>
        <v>林东</v>
      </c>
      <c r="E92" t="str">
        <f>VLOOKUP(B:B,'10月人员信息'!J:L,2,0)</f>
        <v>安全部</v>
      </c>
      <c r="F92" t="str">
        <f>VLOOKUP(B:B,'10月人员信息'!J:R,8,0)</f>
        <v>消防作业长</v>
      </c>
      <c r="G92" t="str">
        <f>VLOOKUP(B:B,'10月人员信息'!J:P,6,0)</f>
        <v>作业长</v>
      </c>
      <c r="H92" t="str">
        <f>VLOOKUP(B:B,'10月人员信息'!J:V,12,0)</f>
        <v>汉族</v>
      </c>
      <c r="I92" t="str">
        <f>VLOOKUP(B:B,'11月工资'!A:D,4,0)</f>
        <v>6217000180031735149</v>
      </c>
      <c r="J92">
        <f t="shared" si="11"/>
        <v>953.47</v>
      </c>
      <c r="K92">
        <f t="shared" si="12"/>
        <v>41.71</v>
      </c>
      <c r="L92">
        <f t="shared" si="13"/>
        <v>101.31</v>
      </c>
      <c r="M92" s="6">
        <f t="shared" si="14"/>
        <v>407.31</v>
      </c>
      <c r="N92">
        <f>VLOOKUP(C:C,'11月工资'!C:AP,40,0)</f>
        <v>9</v>
      </c>
      <c r="O92" s="6">
        <f t="shared" si="15"/>
        <v>46.55</v>
      </c>
      <c r="P92">
        <v>0</v>
      </c>
      <c r="Q92">
        <f t="shared" si="16"/>
        <v>698</v>
      </c>
      <c r="R92" s="50">
        <v>5959.18</v>
      </c>
      <c r="S92" s="67">
        <v>5818.77</v>
      </c>
      <c r="T92" s="69">
        <v>5814.18</v>
      </c>
      <c r="V92" t="s">
        <v>3538</v>
      </c>
      <c r="W92" t="s">
        <v>3539</v>
      </c>
      <c r="Y92" s="51">
        <f t="shared" si="17"/>
        <v>5949.18</v>
      </c>
      <c r="Z92" s="73">
        <f t="shared" si="18"/>
        <v>5823.38</v>
      </c>
      <c r="AA92" s="69" t="str">
        <f>VLOOKUP(C:C&amp;"    ",[1]Sheet0!$E$1:$I$65536,5,0)</f>
        <v xml:space="preserve">5814.18    </v>
      </c>
      <c r="AB92" s="74">
        <v>5814.18</v>
      </c>
      <c r="AC92" t="b">
        <f t="shared" si="19"/>
        <v>1</v>
      </c>
      <c r="AD92">
        <v>9000194</v>
      </c>
      <c r="AE92" t="s">
        <v>297</v>
      </c>
      <c r="AF92" t="str">
        <f t="shared" si="10"/>
        <v>王海涛</v>
      </c>
    </row>
    <row r="93" spans="1:32" x14ac:dyDescent="0.2">
      <c r="A93">
        <v>90</v>
      </c>
      <c r="B93">
        <v>9000194</v>
      </c>
      <c r="C93" t="str">
        <f>VLOOKUP(B:B,'10月人员信息'!J:W,13,0)</f>
        <v>130202197909170015</v>
      </c>
      <c r="D93" t="str">
        <f>VLOOKUP(B:B,'10月人员信息'!J:M,3,0)</f>
        <v>王海涛</v>
      </c>
      <c r="E93" t="str">
        <f>VLOOKUP(B:B,'10月人员信息'!J:L,2,0)</f>
        <v>保卫部</v>
      </c>
      <c r="F93" t="str">
        <f>VLOOKUP(B:B,'10月人员信息'!J:R,8,0)</f>
        <v>门卫大队长</v>
      </c>
      <c r="G93" t="str">
        <f>VLOOKUP(B:B,'10月人员信息'!J:P,6,0)</f>
        <v>作业长</v>
      </c>
      <c r="H93" t="str">
        <f>VLOOKUP(B:B,'10月人员信息'!J:V,12,0)</f>
        <v>汉族</v>
      </c>
      <c r="I93" t="str">
        <f>VLOOKUP(B:B,'11月工资'!A:D,4,0)</f>
        <v>6217000180031743499</v>
      </c>
      <c r="J93">
        <f t="shared" si="11"/>
        <v>1202.44</v>
      </c>
      <c r="K93">
        <f t="shared" si="12"/>
        <v>52.61</v>
      </c>
      <c r="L93">
        <f t="shared" si="13"/>
        <v>127.76</v>
      </c>
      <c r="M93" s="6">
        <f t="shared" si="14"/>
        <v>516.24</v>
      </c>
      <c r="N93">
        <f>VLOOKUP(C:C,'11月工资'!C:AP,40,0)</f>
        <v>9</v>
      </c>
      <c r="O93" s="6">
        <f t="shared" si="15"/>
        <v>59</v>
      </c>
      <c r="P93">
        <v>0</v>
      </c>
      <c r="Q93">
        <f t="shared" si="16"/>
        <v>884</v>
      </c>
      <c r="R93" s="50">
        <v>7515.28</v>
      </c>
      <c r="S93" s="67">
        <v>7374.87</v>
      </c>
      <c r="T93" s="69">
        <v>7370.28</v>
      </c>
      <c r="V93" t="s">
        <v>3540</v>
      </c>
      <c r="W93" t="s">
        <v>3541</v>
      </c>
      <c r="Y93" s="51">
        <f t="shared" si="17"/>
        <v>7505.28</v>
      </c>
      <c r="Z93" s="73">
        <f t="shared" si="18"/>
        <v>7379.48</v>
      </c>
      <c r="AA93" s="69" t="str">
        <f>VLOOKUP(C:C&amp;"    ",[1]Sheet0!$E$1:$I$65536,5,0)</f>
        <v xml:space="preserve">7370.28    </v>
      </c>
      <c r="AB93" s="74">
        <v>7370.28</v>
      </c>
      <c r="AC93" t="b">
        <f t="shared" si="19"/>
        <v>1</v>
      </c>
      <c r="AD93">
        <v>9000195</v>
      </c>
      <c r="AE93" t="s">
        <v>300</v>
      </c>
      <c r="AF93" t="str">
        <f t="shared" si="10"/>
        <v>么文</v>
      </c>
    </row>
    <row r="94" spans="1:32" x14ac:dyDescent="0.2">
      <c r="A94">
        <v>91</v>
      </c>
      <c r="B94">
        <v>9000195</v>
      </c>
      <c r="C94" t="str">
        <f>VLOOKUP(B:B,'10月人员信息'!J:W,13,0)</f>
        <v>130203198608293039</v>
      </c>
      <c r="D94" t="str">
        <f>VLOOKUP(B:B,'10月人员信息'!J:M,3,0)</f>
        <v>么文</v>
      </c>
      <c r="E94" t="str">
        <f>VLOOKUP(B:B,'10月人员信息'!J:L,2,0)</f>
        <v>保卫部</v>
      </c>
      <c r="F94" t="str">
        <f>VLOOKUP(B:B,'10月人员信息'!J:R,8,0)</f>
        <v>门卫大队长</v>
      </c>
      <c r="G94" t="str">
        <f>VLOOKUP(B:B,'10月人员信息'!J:P,6,0)</f>
        <v>作业长</v>
      </c>
      <c r="H94" t="str">
        <f>VLOOKUP(B:B,'10月人员信息'!J:V,12,0)</f>
        <v>汉族</v>
      </c>
      <c r="I94" t="str">
        <f>VLOOKUP(B:B,'11月工资'!A:D,4,0)</f>
        <v>6217000180031735172</v>
      </c>
      <c r="J94">
        <f t="shared" si="11"/>
        <v>1100.7</v>
      </c>
      <c r="K94">
        <f t="shared" si="12"/>
        <v>48.16</v>
      </c>
      <c r="L94">
        <f t="shared" si="13"/>
        <v>116.95</v>
      </c>
      <c r="M94" s="6">
        <f t="shared" si="14"/>
        <v>471.73</v>
      </c>
      <c r="N94">
        <f>VLOOKUP(C:C,'11月工资'!C:AP,40,0)</f>
        <v>9</v>
      </c>
      <c r="O94" s="6">
        <f t="shared" si="15"/>
        <v>53.91</v>
      </c>
      <c r="P94">
        <v>0</v>
      </c>
      <c r="Q94">
        <f t="shared" si="16"/>
        <v>808</v>
      </c>
      <c r="R94" s="50">
        <v>6879.37</v>
      </c>
      <c r="S94" s="67">
        <v>6738.96</v>
      </c>
      <c r="T94" s="69">
        <v>6734.37</v>
      </c>
      <c r="V94" t="s">
        <v>3542</v>
      </c>
      <c r="W94" t="s">
        <v>3543</v>
      </c>
      <c r="Y94" s="51">
        <f t="shared" si="17"/>
        <v>6869.37</v>
      </c>
      <c r="Z94" s="73">
        <f t="shared" si="18"/>
        <v>6743.57</v>
      </c>
      <c r="AA94" s="69" t="str">
        <f>VLOOKUP(C:C&amp;"    ",[1]Sheet0!$E$1:$I$65536,5,0)</f>
        <v xml:space="preserve">6734.37    </v>
      </c>
      <c r="AB94" s="74">
        <v>6734.37</v>
      </c>
      <c r="AC94" t="b">
        <f t="shared" si="19"/>
        <v>1</v>
      </c>
      <c r="AD94">
        <v>9000196</v>
      </c>
      <c r="AE94" t="s">
        <v>303</v>
      </c>
      <c r="AF94" t="str">
        <f t="shared" si="10"/>
        <v>陈宇</v>
      </c>
    </row>
    <row r="95" spans="1:32" x14ac:dyDescent="0.2">
      <c r="A95">
        <v>92</v>
      </c>
      <c r="B95">
        <v>9000196</v>
      </c>
      <c r="C95" t="str">
        <f>VLOOKUP(B:B,'10月人员信息'!J:W,13,0)</f>
        <v>130203198408153015</v>
      </c>
      <c r="D95" t="str">
        <f>VLOOKUP(B:B,'10月人员信息'!J:M,3,0)</f>
        <v>陈宇</v>
      </c>
      <c r="E95" t="str">
        <f>VLOOKUP(B:B,'10月人员信息'!J:L,2,0)</f>
        <v>安全部</v>
      </c>
      <c r="F95" t="str">
        <f>VLOOKUP(B:B,'10月人员信息'!J:R,8,0)</f>
        <v>安全技术高级主管</v>
      </c>
      <c r="G95" t="str">
        <f>VLOOKUP(B:B,'10月人员信息'!J:P,6,0)</f>
        <v>高级主管</v>
      </c>
      <c r="H95" t="str">
        <f>VLOOKUP(B:B,'10月人员信息'!J:V,12,0)</f>
        <v>汉族</v>
      </c>
      <c r="I95" t="str">
        <f>VLOOKUP(B:B,'11月工资'!A:D,4,0)</f>
        <v>6217000180031743804</v>
      </c>
      <c r="J95">
        <f t="shared" si="11"/>
        <v>1594.06</v>
      </c>
      <c r="K95">
        <f t="shared" si="12"/>
        <v>69.739999999999995</v>
      </c>
      <c r="L95">
        <f t="shared" si="13"/>
        <v>169.37</v>
      </c>
      <c r="M95" s="6">
        <f t="shared" si="14"/>
        <v>687.57</v>
      </c>
      <c r="N95">
        <f>VLOOKUP(C:C,'11月工资'!C:AP,40,0)</f>
        <v>9</v>
      </c>
      <c r="O95" s="6">
        <f t="shared" si="15"/>
        <v>78.58</v>
      </c>
      <c r="P95">
        <v>0</v>
      </c>
      <c r="Q95">
        <f t="shared" si="16"/>
        <v>1178</v>
      </c>
      <c r="R95" s="50">
        <v>9962.86</v>
      </c>
      <c r="S95" s="67">
        <v>9822.4500000000007</v>
      </c>
      <c r="T95" s="69">
        <v>9817.86</v>
      </c>
      <c r="V95" t="s">
        <v>3544</v>
      </c>
      <c r="W95" t="s">
        <v>3545</v>
      </c>
      <c r="Y95" s="51">
        <f t="shared" si="17"/>
        <v>9952.86</v>
      </c>
      <c r="Z95" s="73">
        <f t="shared" si="18"/>
        <v>9827.06</v>
      </c>
      <c r="AA95" s="69" t="str">
        <f>VLOOKUP(C:C&amp;"    ",[1]Sheet0!$E$1:$I$65536,5,0)</f>
        <v xml:space="preserve">9817.86    </v>
      </c>
      <c r="AB95" s="74">
        <v>9817.86</v>
      </c>
      <c r="AC95" t="b">
        <f t="shared" si="19"/>
        <v>1</v>
      </c>
      <c r="AD95">
        <v>9000198</v>
      </c>
      <c r="AE95" t="s">
        <v>306</v>
      </c>
      <c r="AF95" t="str">
        <f t="shared" si="10"/>
        <v>宋欢</v>
      </c>
    </row>
    <row r="96" spans="1:32" x14ac:dyDescent="0.2">
      <c r="A96">
        <v>93</v>
      </c>
      <c r="B96">
        <v>9000198</v>
      </c>
      <c r="C96" t="str">
        <f>VLOOKUP(B:B,'10月人员信息'!J:W,13,0)</f>
        <v>130205198701190977</v>
      </c>
      <c r="D96" t="str">
        <f>VLOOKUP(B:B,'10月人员信息'!J:M,3,0)</f>
        <v>宋欢</v>
      </c>
      <c r="E96" t="str">
        <f>VLOOKUP(B:B,'10月人员信息'!J:L,2,0)</f>
        <v>保卫部</v>
      </c>
      <c r="F96" t="str">
        <f>VLOOKUP(B:B,'10月人员信息'!J:R,8,0)</f>
        <v>生产保卫管理主办</v>
      </c>
      <c r="G96" t="str">
        <f>VLOOKUP(B:B,'10月人员信息'!J:P,6,0)</f>
        <v>专业师</v>
      </c>
      <c r="H96" t="str">
        <f>VLOOKUP(B:B,'10月人员信息'!J:V,12,0)</f>
        <v>汉族</v>
      </c>
      <c r="I96" t="str">
        <f>VLOOKUP(B:B,'11月工资'!A:D,4,0)</f>
        <v>6217000180022590214</v>
      </c>
      <c r="J96">
        <f t="shared" si="11"/>
        <v>1000.71</v>
      </c>
      <c r="K96">
        <f t="shared" si="12"/>
        <v>43.78</v>
      </c>
      <c r="L96">
        <f t="shared" si="13"/>
        <v>106.33</v>
      </c>
      <c r="M96" s="6">
        <f t="shared" si="14"/>
        <v>427.98</v>
      </c>
      <c r="N96">
        <f>VLOOKUP(C:C,'11月工资'!C:AP,40,0)</f>
        <v>9</v>
      </c>
      <c r="O96" s="6">
        <f t="shared" si="15"/>
        <v>48.91</v>
      </c>
      <c r="P96">
        <v>0</v>
      </c>
      <c r="Q96">
        <f t="shared" si="16"/>
        <v>733</v>
      </c>
      <c r="R96" s="50">
        <v>6254.46</v>
      </c>
      <c r="S96" s="67">
        <v>6114.05</v>
      </c>
      <c r="T96" s="69">
        <v>6109.46</v>
      </c>
      <c r="V96" t="s">
        <v>3546</v>
      </c>
      <c r="W96" t="s">
        <v>3547</v>
      </c>
      <c r="Y96" s="51">
        <f t="shared" si="17"/>
        <v>6244.46</v>
      </c>
      <c r="Z96" s="73">
        <f t="shared" si="18"/>
        <v>6118.66</v>
      </c>
      <c r="AA96" s="69" t="str">
        <f>VLOOKUP(C:C&amp;"    ",[1]Sheet0!$E$1:$I$65536,5,0)</f>
        <v xml:space="preserve">6109.46    </v>
      </c>
      <c r="AB96" s="74">
        <v>6109.46</v>
      </c>
      <c r="AC96" t="b">
        <f t="shared" si="19"/>
        <v>1</v>
      </c>
      <c r="AD96">
        <v>9000199</v>
      </c>
      <c r="AE96" t="s">
        <v>309</v>
      </c>
      <c r="AF96" t="str">
        <f t="shared" si="10"/>
        <v>陈亚军</v>
      </c>
    </row>
    <row r="97" spans="1:32" x14ac:dyDescent="0.2">
      <c r="A97">
        <v>94</v>
      </c>
      <c r="B97">
        <v>9000199</v>
      </c>
      <c r="C97" t="str">
        <f>VLOOKUP(B:B,'10月人员信息'!J:W,13,0)</f>
        <v>130203196709083613</v>
      </c>
      <c r="D97" t="str">
        <f>VLOOKUP(B:B,'10月人员信息'!J:M,3,0)</f>
        <v>陈亚军</v>
      </c>
      <c r="E97" t="str">
        <f>VLOOKUP(B:B,'10月人员信息'!J:L,2,0)</f>
        <v>保卫部</v>
      </c>
      <c r="F97" t="str">
        <f>VLOOKUP(B:B,'10月人员信息'!J:R,8,0)</f>
        <v>监控指挥中心主办</v>
      </c>
      <c r="G97" t="str">
        <f>VLOOKUP(B:B,'10月人员信息'!J:P,6,0)</f>
        <v>一级协理</v>
      </c>
      <c r="H97" t="str">
        <f>VLOOKUP(B:B,'10月人员信息'!J:V,12,0)</f>
        <v>汉族</v>
      </c>
      <c r="I97" t="str">
        <f>VLOOKUP(B:B,'11月工资'!A:D,4,0)</f>
        <v>6217000180022585321</v>
      </c>
      <c r="J97">
        <f t="shared" si="11"/>
        <v>892.27</v>
      </c>
      <c r="K97">
        <f t="shared" si="12"/>
        <v>39.04</v>
      </c>
      <c r="L97">
        <f t="shared" si="13"/>
        <v>94.8</v>
      </c>
      <c r="M97" s="6">
        <f t="shared" si="14"/>
        <v>380.54</v>
      </c>
      <c r="N97">
        <f>VLOOKUP(C:C,'11月工资'!C:AP,40,0)</f>
        <v>9</v>
      </c>
      <c r="O97" s="6">
        <f t="shared" si="15"/>
        <v>43.49</v>
      </c>
      <c r="P97">
        <v>0</v>
      </c>
      <c r="Q97">
        <f t="shared" si="16"/>
        <v>652</v>
      </c>
      <c r="R97" s="50">
        <v>5576.7</v>
      </c>
      <c r="S97" s="67">
        <v>5436.29</v>
      </c>
      <c r="T97" s="69">
        <v>5431.7</v>
      </c>
      <c r="V97" t="s">
        <v>3548</v>
      </c>
      <c r="W97" t="s">
        <v>3549</v>
      </c>
      <c r="Y97" s="51">
        <f t="shared" si="17"/>
        <v>5566.7</v>
      </c>
      <c r="Z97" s="73">
        <f t="shared" si="18"/>
        <v>5440.9</v>
      </c>
      <c r="AA97" s="69" t="str">
        <f>VLOOKUP(C:C&amp;"    ",[1]Sheet0!$E$1:$I$65536,5,0)</f>
        <v xml:space="preserve">5431.70    </v>
      </c>
      <c r="AB97" s="74">
        <v>5431.7</v>
      </c>
      <c r="AC97" t="b">
        <f t="shared" si="19"/>
        <v>1</v>
      </c>
      <c r="AD97">
        <v>9000200</v>
      </c>
      <c r="AE97" t="s">
        <v>312</v>
      </c>
      <c r="AF97" t="str">
        <f t="shared" si="10"/>
        <v>陈博</v>
      </c>
    </row>
    <row r="98" spans="1:32" x14ac:dyDescent="0.2">
      <c r="A98">
        <v>95</v>
      </c>
      <c r="B98">
        <v>9000200</v>
      </c>
      <c r="C98" t="str">
        <f>VLOOKUP(B:B,'10月人员信息'!J:W,13,0)</f>
        <v>130203198908042434</v>
      </c>
      <c r="D98" t="str">
        <f>VLOOKUP(B:B,'10月人员信息'!J:M,3,0)</f>
        <v>陈博</v>
      </c>
      <c r="E98" t="str">
        <f>VLOOKUP(B:B,'10月人员信息'!J:L,2,0)</f>
        <v>保卫部</v>
      </c>
      <c r="F98" t="str">
        <f>VLOOKUP(B:B,'10月人员信息'!J:R,8,0)</f>
        <v>中队长</v>
      </c>
      <c r="G98">
        <f>VLOOKUP(B:B,'10月人员信息'!J:P,6,0)</f>
        <v>0</v>
      </c>
      <c r="H98" t="str">
        <f>VLOOKUP(B:B,'10月人员信息'!J:V,12,0)</f>
        <v>汉族</v>
      </c>
      <c r="I98" t="str">
        <f>VLOOKUP(B:B,'11月工资'!A:D,4,0)</f>
        <v>6236680180000385105</v>
      </c>
      <c r="J98">
        <f t="shared" si="11"/>
        <v>740.82</v>
      </c>
      <c r="K98">
        <f t="shared" si="12"/>
        <v>32.409999999999997</v>
      </c>
      <c r="L98">
        <f t="shared" si="13"/>
        <v>78.709999999999994</v>
      </c>
      <c r="M98" s="6">
        <f t="shared" si="14"/>
        <v>365.44</v>
      </c>
      <c r="N98">
        <f>VLOOKUP(C:C,'11月工资'!C:AP,40,0)</f>
        <v>9</v>
      </c>
      <c r="O98" s="6">
        <f t="shared" si="15"/>
        <v>41.76</v>
      </c>
      <c r="P98">
        <v>0</v>
      </c>
      <c r="Q98">
        <f t="shared" si="16"/>
        <v>538</v>
      </c>
      <c r="R98" s="50">
        <v>4630.1099999999997</v>
      </c>
      <c r="S98" s="68">
        <v>5220.59</v>
      </c>
      <c r="T98" s="69">
        <v>4485.1099999999997</v>
      </c>
      <c r="V98" t="s">
        <v>3550</v>
      </c>
      <c r="W98" t="s">
        <v>3551</v>
      </c>
      <c r="Y98" s="51">
        <f t="shared" si="17"/>
        <v>4620.1099999999997</v>
      </c>
      <c r="Z98" s="73">
        <f t="shared" si="18"/>
        <v>5225.2</v>
      </c>
      <c r="AA98" s="69" t="str">
        <f>VLOOKUP(C:C&amp;"    ",[1]Sheet0!$E$1:$I$65536,5,0)</f>
        <v xml:space="preserve">4485.11    </v>
      </c>
      <c r="AB98" s="74">
        <v>4485.1099999999997</v>
      </c>
      <c r="AC98" t="b">
        <f t="shared" si="19"/>
        <v>1</v>
      </c>
      <c r="AD98">
        <v>9000201</v>
      </c>
      <c r="AE98" t="s">
        <v>315</v>
      </c>
      <c r="AF98" t="str">
        <f t="shared" si="10"/>
        <v>郭勐</v>
      </c>
    </row>
    <row r="99" spans="1:32" x14ac:dyDescent="0.2">
      <c r="A99">
        <v>96</v>
      </c>
      <c r="B99">
        <v>9000201</v>
      </c>
      <c r="C99" t="str">
        <f>VLOOKUP(B:B,'10月人员信息'!J:W,13,0)</f>
        <v>130205198809233916</v>
      </c>
      <c r="D99" t="str">
        <f>VLOOKUP(B:B,'10月人员信息'!J:M,3,0)</f>
        <v>郭勐</v>
      </c>
      <c r="E99" t="str">
        <f>VLOOKUP(B:B,'10月人员信息'!J:L,2,0)</f>
        <v>安全部</v>
      </c>
      <c r="F99" t="str">
        <f>VLOOKUP(B:B,'10月人员信息'!J:R,8,0)</f>
        <v>安全综合管理主办</v>
      </c>
      <c r="G99" t="str">
        <f>VLOOKUP(B:B,'10月人员信息'!J:P,6,0)</f>
        <v>一级协理</v>
      </c>
      <c r="H99" t="str">
        <f>VLOOKUP(B:B,'10月人员信息'!J:V,12,0)</f>
        <v>汉族</v>
      </c>
      <c r="I99" t="str">
        <f>VLOOKUP(B:B,'11月工资'!A:D,4,0)</f>
        <v>6217000180026886626</v>
      </c>
      <c r="J99">
        <f t="shared" si="11"/>
        <v>806.94</v>
      </c>
      <c r="K99">
        <f t="shared" si="12"/>
        <v>35.299999999999997</v>
      </c>
      <c r="L99">
        <f t="shared" si="13"/>
        <v>85.74</v>
      </c>
      <c r="M99" s="6">
        <f t="shared" si="14"/>
        <v>365.44</v>
      </c>
      <c r="N99">
        <f>VLOOKUP(C:C,'11月工资'!C:AP,40,0)</f>
        <v>9</v>
      </c>
      <c r="O99" s="6">
        <f t="shared" si="15"/>
        <v>41.76</v>
      </c>
      <c r="P99">
        <v>0</v>
      </c>
      <c r="Q99">
        <f t="shared" si="16"/>
        <v>588</v>
      </c>
      <c r="R99" s="50">
        <v>5043.38</v>
      </c>
      <c r="S99" s="68">
        <v>5220.59</v>
      </c>
      <c r="T99" s="69">
        <v>4898.38</v>
      </c>
      <c r="V99" t="s">
        <v>3552</v>
      </c>
      <c r="W99" t="s">
        <v>3553</v>
      </c>
      <c r="Y99" s="51">
        <f t="shared" si="17"/>
        <v>5033.38</v>
      </c>
      <c r="Z99" s="73">
        <f t="shared" si="18"/>
        <v>5225.2</v>
      </c>
      <c r="AA99" s="69" t="str">
        <f>VLOOKUP(C:C&amp;"    ",[1]Sheet0!$E$1:$I$65536,5,0)</f>
        <v xml:space="preserve">4898.38    </v>
      </c>
      <c r="AB99" s="74">
        <v>4898.38</v>
      </c>
      <c r="AC99" t="b">
        <f t="shared" si="19"/>
        <v>1</v>
      </c>
      <c r="AD99">
        <v>9000202</v>
      </c>
      <c r="AE99" t="s">
        <v>318</v>
      </c>
      <c r="AF99" t="str">
        <f t="shared" si="10"/>
        <v>郭辉</v>
      </c>
    </row>
    <row r="100" spans="1:32" x14ac:dyDescent="0.2">
      <c r="A100">
        <v>97</v>
      </c>
      <c r="B100">
        <v>9000202</v>
      </c>
      <c r="C100" t="str">
        <f>VLOOKUP(B:B,'10月人员信息'!J:W,13,0)</f>
        <v>130205198810063918</v>
      </c>
      <c r="D100" t="str">
        <f>VLOOKUP(B:B,'10月人员信息'!J:M,3,0)</f>
        <v>郭辉</v>
      </c>
      <c r="E100" t="str">
        <f>VLOOKUP(B:B,'10月人员信息'!J:L,2,0)</f>
        <v>保卫部</v>
      </c>
      <c r="F100" t="str">
        <f>VLOOKUP(B:B,'10月人员信息'!J:R,8,0)</f>
        <v>生产保卫管理主办</v>
      </c>
      <c r="G100" t="str">
        <f>VLOOKUP(B:B,'10月人员信息'!J:P,6,0)</f>
        <v>专业师</v>
      </c>
      <c r="H100" t="str">
        <f>VLOOKUP(B:B,'10月人员信息'!J:V,12,0)</f>
        <v>汉族</v>
      </c>
      <c r="I100" t="str">
        <f>VLOOKUP(B:B,'11月工资'!A:D,4,0)</f>
        <v>6236680180004746641</v>
      </c>
      <c r="J100">
        <f t="shared" si="11"/>
        <v>995.63</v>
      </c>
      <c r="K100">
        <f t="shared" si="12"/>
        <v>43.56</v>
      </c>
      <c r="L100">
        <f t="shared" si="13"/>
        <v>105.79</v>
      </c>
      <c r="M100" s="6">
        <f t="shared" si="14"/>
        <v>425.76</v>
      </c>
      <c r="N100">
        <f>VLOOKUP(C:C,'11月工资'!C:AP,40,0)</f>
        <v>9</v>
      </c>
      <c r="O100" s="6">
        <f t="shared" si="15"/>
        <v>48.66</v>
      </c>
      <c r="P100">
        <v>0</v>
      </c>
      <c r="Q100">
        <f t="shared" si="16"/>
        <v>729</v>
      </c>
      <c r="R100" s="50">
        <v>6222.68</v>
      </c>
      <c r="S100" s="67">
        <v>6082.27</v>
      </c>
      <c r="T100" s="69">
        <v>6077.68</v>
      </c>
      <c r="V100" t="s">
        <v>3554</v>
      </c>
      <c r="W100" t="s">
        <v>3555</v>
      </c>
      <c r="Y100" s="51">
        <f t="shared" si="17"/>
        <v>6212.68</v>
      </c>
      <c r="Z100" s="73">
        <f t="shared" si="18"/>
        <v>6086.88</v>
      </c>
      <c r="AA100" s="69" t="str">
        <f>VLOOKUP(C:C&amp;"    ",[1]Sheet0!$E$1:$I$65536,5,0)</f>
        <v xml:space="preserve">6077.68    </v>
      </c>
      <c r="AB100" s="74">
        <v>6077.68</v>
      </c>
      <c r="AC100" t="b">
        <f t="shared" si="19"/>
        <v>1</v>
      </c>
      <c r="AD100">
        <v>9000203</v>
      </c>
      <c r="AE100" t="s">
        <v>321</v>
      </c>
      <c r="AF100" t="str">
        <f t="shared" si="10"/>
        <v>廉伟</v>
      </c>
    </row>
    <row r="101" spans="1:32" x14ac:dyDescent="0.2">
      <c r="A101">
        <v>98</v>
      </c>
      <c r="B101">
        <v>9000203</v>
      </c>
      <c r="C101" t="str">
        <f>VLOOKUP(B:B,'10月人员信息'!J:W,13,0)</f>
        <v>13020419820104001X</v>
      </c>
      <c r="D101" t="str">
        <f>VLOOKUP(B:B,'10月人员信息'!J:M,3,0)</f>
        <v>廉伟</v>
      </c>
      <c r="E101" t="str">
        <f>VLOOKUP(B:B,'10月人员信息'!J:L,2,0)</f>
        <v>保卫部</v>
      </c>
      <c r="F101" t="str">
        <f>VLOOKUP(B:B,'10月人员信息'!J:R,8,0)</f>
        <v>监控指挥中心主办</v>
      </c>
      <c r="G101" t="str">
        <f>VLOOKUP(B:B,'10月人员信息'!J:P,6,0)</f>
        <v>一级协理</v>
      </c>
      <c r="H101" t="str">
        <f>VLOOKUP(B:B,'10月人员信息'!J:V,12,0)</f>
        <v>汉族</v>
      </c>
      <c r="I101" t="str">
        <f>VLOOKUP(B:B,'11月工资'!A:D,4,0)</f>
        <v>6217000180000650055</v>
      </c>
      <c r="J101">
        <f t="shared" si="11"/>
        <v>820.26</v>
      </c>
      <c r="K101">
        <f t="shared" si="12"/>
        <v>35.89</v>
      </c>
      <c r="L101">
        <f t="shared" si="13"/>
        <v>87.15</v>
      </c>
      <c r="M101" s="6">
        <f t="shared" si="14"/>
        <v>365.44</v>
      </c>
      <c r="N101">
        <f>VLOOKUP(C:C,'11月工资'!C:AP,40,0)</f>
        <v>9</v>
      </c>
      <c r="O101" s="6">
        <f t="shared" si="15"/>
        <v>41.76</v>
      </c>
      <c r="P101">
        <v>0</v>
      </c>
      <c r="Q101">
        <f t="shared" si="16"/>
        <v>598</v>
      </c>
      <c r="R101" s="50">
        <v>5126.6099999999997</v>
      </c>
      <c r="S101" s="68">
        <v>5220.59</v>
      </c>
      <c r="T101" s="69">
        <v>4981.6099999999997</v>
      </c>
      <c r="V101" t="s">
        <v>3556</v>
      </c>
      <c r="W101" t="s">
        <v>3557</v>
      </c>
      <c r="Y101" s="51">
        <f t="shared" si="17"/>
        <v>5116.6099999999997</v>
      </c>
      <c r="Z101" s="73">
        <f t="shared" si="18"/>
        <v>5225.2</v>
      </c>
      <c r="AA101" s="69" t="str">
        <f>VLOOKUP(C:C&amp;"    ",[1]Sheet0!$E$1:$I$65536,5,0)</f>
        <v xml:space="preserve">4981.61    </v>
      </c>
      <c r="AB101" s="74">
        <v>4981.6099999999997</v>
      </c>
      <c r="AC101" t="b">
        <f t="shared" si="19"/>
        <v>1</v>
      </c>
      <c r="AD101">
        <v>9000204</v>
      </c>
      <c r="AE101" t="s">
        <v>324</v>
      </c>
      <c r="AF101" t="str">
        <f t="shared" si="10"/>
        <v>张勇</v>
      </c>
    </row>
    <row r="102" spans="1:32" x14ac:dyDescent="0.2">
      <c r="A102">
        <v>99</v>
      </c>
      <c r="B102">
        <v>9000204</v>
      </c>
      <c r="C102" t="str">
        <f>VLOOKUP(B:B,'10月人员信息'!J:W,13,0)</f>
        <v>130204198810103012</v>
      </c>
      <c r="D102" t="str">
        <f>VLOOKUP(B:B,'10月人员信息'!J:M,3,0)</f>
        <v>张勇</v>
      </c>
      <c r="E102" t="str">
        <f>VLOOKUP(B:B,'10月人员信息'!J:L,2,0)</f>
        <v>保卫部</v>
      </c>
      <c r="F102" t="str">
        <f>VLOOKUP(B:B,'10月人员信息'!J:R,8,0)</f>
        <v>中队长</v>
      </c>
      <c r="G102">
        <f>VLOOKUP(B:B,'10月人员信息'!J:P,6,0)</f>
        <v>0</v>
      </c>
      <c r="H102" t="str">
        <f>VLOOKUP(B:B,'10月人员信息'!J:V,12,0)</f>
        <v>汉族</v>
      </c>
      <c r="I102" t="str">
        <f>VLOOKUP(B:B,'11月工资'!A:D,4,0)</f>
        <v>6236680180004236437</v>
      </c>
      <c r="J102">
        <f t="shared" si="11"/>
        <v>787.69</v>
      </c>
      <c r="K102">
        <f t="shared" si="12"/>
        <v>34.46</v>
      </c>
      <c r="L102">
        <f t="shared" si="13"/>
        <v>83.69</v>
      </c>
      <c r="M102" s="6">
        <f t="shared" si="14"/>
        <v>365.44</v>
      </c>
      <c r="N102">
        <f>VLOOKUP(C:C,'11月工资'!C:AP,40,0)</f>
        <v>9</v>
      </c>
      <c r="O102" s="6">
        <f t="shared" si="15"/>
        <v>41.76</v>
      </c>
      <c r="P102">
        <v>0</v>
      </c>
      <c r="Q102">
        <f t="shared" si="16"/>
        <v>573</v>
      </c>
      <c r="R102" s="50">
        <v>4923.07</v>
      </c>
      <c r="S102" s="68">
        <v>5220.59</v>
      </c>
      <c r="T102" s="69">
        <v>4778.07</v>
      </c>
      <c r="V102" t="s">
        <v>3558</v>
      </c>
      <c r="W102" t="s">
        <v>3559</v>
      </c>
      <c r="Y102" s="51">
        <f t="shared" si="17"/>
        <v>4913.07</v>
      </c>
      <c r="Z102" s="73">
        <f t="shared" si="18"/>
        <v>5225.2</v>
      </c>
      <c r="AA102" s="69" t="str">
        <f>VLOOKUP(C:C&amp;"    ",[1]Sheet0!$E$1:$I$65536,5,0)</f>
        <v xml:space="preserve">4778.07    </v>
      </c>
      <c r="AB102" s="74">
        <v>4778.07</v>
      </c>
      <c r="AC102" t="b">
        <f t="shared" si="19"/>
        <v>1</v>
      </c>
      <c r="AD102">
        <v>9000205</v>
      </c>
      <c r="AE102" t="s">
        <v>327</v>
      </c>
      <c r="AF102" t="str">
        <f t="shared" si="10"/>
        <v>李国庆</v>
      </c>
    </row>
    <row r="103" spans="1:32" x14ac:dyDescent="0.2">
      <c r="A103">
        <v>100</v>
      </c>
      <c r="B103">
        <v>9000205</v>
      </c>
      <c r="C103" t="str">
        <f>VLOOKUP(B:B,'10月人员信息'!J:W,13,0)</f>
        <v>130202197909302719</v>
      </c>
      <c r="D103" t="str">
        <f>VLOOKUP(B:B,'10月人员信息'!J:M,3,0)</f>
        <v>李国庆</v>
      </c>
      <c r="E103" t="str">
        <f>VLOOKUP(B:B,'10月人员信息'!J:L,2,0)</f>
        <v>保卫部</v>
      </c>
      <c r="F103" t="str">
        <f>VLOOKUP(B:B,'10月人员信息'!J:R,8,0)</f>
        <v>门卫大队长</v>
      </c>
      <c r="G103" t="str">
        <f>VLOOKUP(B:B,'10月人员信息'!J:P,6,0)</f>
        <v>作业长</v>
      </c>
      <c r="H103" t="str">
        <f>VLOOKUP(B:B,'10月人员信息'!J:V,12,0)</f>
        <v>汉族</v>
      </c>
      <c r="I103" t="str">
        <f>VLOOKUP(B:B,'11月工资'!A:D,4,0)</f>
        <v>6236680180004574555</v>
      </c>
      <c r="J103">
        <f t="shared" si="11"/>
        <v>1200.1199999999999</v>
      </c>
      <c r="K103">
        <f t="shared" si="12"/>
        <v>52.51</v>
      </c>
      <c r="L103">
        <f t="shared" si="13"/>
        <v>127.51</v>
      </c>
      <c r="M103" s="6">
        <f t="shared" si="14"/>
        <v>515.22</v>
      </c>
      <c r="N103">
        <f>VLOOKUP(C:C,'11月工资'!C:AP,40,0)</f>
        <v>9</v>
      </c>
      <c r="O103" s="6">
        <f t="shared" si="15"/>
        <v>58.88</v>
      </c>
      <c r="P103">
        <v>0</v>
      </c>
      <c r="Q103">
        <f t="shared" si="16"/>
        <v>883</v>
      </c>
      <c r="R103" s="50">
        <v>7500.76</v>
      </c>
      <c r="S103" s="67">
        <v>7360.35</v>
      </c>
      <c r="T103" s="69">
        <v>7355.76</v>
      </c>
      <c r="V103" t="s">
        <v>3560</v>
      </c>
      <c r="W103" t="s">
        <v>3561</v>
      </c>
      <c r="Y103" s="51">
        <f t="shared" si="17"/>
        <v>7490.76</v>
      </c>
      <c r="Z103" s="73">
        <f t="shared" si="18"/>
        <v>7364.96</v>
      </c>
      <c r="AA103" s="69" t="str">
        <f>VLOOKUP(C:C&amp;"    ",[1]Sheet0!$E$1:$I$65536,5,0)</f>
        <v xml:space="preserve">7355.76    </v>
      </c>
      <c r="AB103" s="74">
        <v>7355.76</v>
      </c>
      <c r="AC103" t="b">
        <f t="shared" si="19"/>
        <v>1</v>
      </c>
      <c r="AD103">
        <v>9000206</v>
      </c>
      <c r="AE103" t="s">
        <v>330</v>
      </c>
      <c r="AF103" t="str">
        <f t="shared" si="10"/>
        <v>陈浩</v>
      </c>
    </row>
    <row r="104" spans="1:32" x14ac:dyDescent="0.2">
      <c r="A104">
        <v>101</v>
      </c>
      <c r="B104">
        <v>9000206</v>
      </c>
      <c r="C104" t="str">
        <f>VLOOKUP(B:B,'10月人员信息'!J:W,13,0)</f>
        <v>130204198508151830</v>
      </c>
      <c r="D104" t="str">
        <f>VLOOKUP(B:B,'10月人员信息'!J:M,3,0)</f>
        <v>陈浩</v>
      </c>
      <c r="E104" t="str">
        <f>VLOOKUP(B:B,'10月人员信息'!J:L,2,0)</f>
        <v>保卫部</v>
      </c>
      <c r="F104" t="str">
        <f>VLOOKUP(B:B,'10月人员信息'!J:R,8,0)</f>
        <v>生产保卫管理主办</v>
      </c>
      <c r="G104" t="str">
        <f>VLOOKUP(B:B,'10月人员信息'!J:P,6,0)</f>
        <v>一级协理</v>
      </c>
      <c r="H104" t="str">
        <f>VLOOKUP(B:B,'10月人员信息'!J:V,12,0)</f>
        <v>汉族</v>
      </c>
      <c r="I104" t="str">
        <f>VLOOKUP(B:B,'11月工资'!A:D,4,0)</f>
        <v>6217000180022586832</v>
      </c>
      <c r="J104">
        <f t="shared" si="11"/>
        <v>896.05</v>
      </c>
      <c r="K104">
        <f t="shared" si="12"/>
        <v>39.200000000000003</v>
      </c>
      <c r="L104">
        <f t="shared" si="13"/>
        <v>95.2</v>
      </c>
      <c r="M104" s="6">
        <f t="shared" si="14"/>
        <v>382.19</v>
      </c>
      <c r="N104">
        <f>VLOOKUP(C:C,'11月工资'!C:AP,40,0)</f>
        <v>9</v>
      </c>
      <c r="O104" s="6">
        <f t="shared" si="15"/>
        <v>43.68</v>
      </c>
      <c r="P104">
        <v>0</v>
      </c>
      <c r="Q104">
        <f t="shared" si="16"/>
        <v>655</v>
      </c>
      <c r="R104" s="50">
        <v>5600.29</v>
      </c>
      <c r="S104" s="67">
        <v>5459.88</v>
      </c>
      <c r="T104" s="69">
        <v>5455.29</v>
      </c>
      <c r="V104" t="s">
        <v>3562</v>
      </c>
      <c r="W104" t="s">
        <v>3563</v>
      </c>
      <c r="Y104" s="51">
        <f t="shared" si="17"/>
        <v>5590.29</v>
      </c>
      <c r="Z104" s="73">
        <f t="shared" si="18"/>
        <v>5464.49</v>
      </c>
      <c r="AA104" s="69" t="str">
        <f>VLOOKUP(C:C&amp;"    ",[1]Sheet0!$E$1:$I$65536,5,0)</f>
        <v xml:space="preserve">5455.29    </v>
      </c>
      <c r="AB104" s="74">
        <v>5455.29</v>
      </c>
      <c r="AC104" t="b">
        <f t="shared" si="19"/>
        <v>1</v>
      </c>
      <c r="AD104">
        <v>9000207</v>
      </c>
      <c r="AE104" t="s">
        <v>333</v>
      </c>
      <c r="AF104" t="str">
        <f t="shared" si="10"/>
        <v>郗亮</v>
      </c>
    </row>
    <row r="105" spans="1:32" x14ac:dyDescent="0.2">
      <c r="A105">
        <v>102</v>
      </c>
      <c r="B105">
        <v>9000207</v>
      </c>
      <c r="C105" t="str">
        <f>VLOOKUP(B:B,'10月人员信息'!J:W,13,0)</f>
        <v>13020319771123362X</v>
      </c>
      <c r="D105" t="str">
        <f>VLOOKUP(B:B,'10月人员信息'!J:M,3,0)</f>
        <v>郗亮</v>
      </c>
      <c r="E105" t="str">
        <f>VLOOKUP(B:B,'10月人员信息'!J:L,2,0)</f>
        <v>安全部</v>
      </c>
      <c r="F105" t="str">
        <f>VLOOKUP(B:B,'10月人员信息'!J:R,8,0)</f>
        <v>安全技术主办</v>
      </c>
      <c r="G105" t="str">
        <f>VLOOKUP(B:B,'10月人员信息'!J:P,6,0)</f>
        <v>专业师</v>
      </c>
      <c r="H105" t="str">
        <f>VLOOKUP(B:B,'10月人员信息'!J:V,12,0)</f>
        <v>汉族</v>
      </c>
      <c r="I105" t="str">
        <f>VLOOKUP(B:B,'11月工资'!A:D,4,0)</f>
        <v>6217000180023874393</v>
      </c>
      <c r="J105">
        <f t="shared" si="11"/>
        <v>971.24</v>
      </c>
      <c r="K105">
        <f t="shared" si="12"/>
        <v>42.49</v>
      </c>
      <c r="L105">
        <f t="shared" si="13"/>
        <v>103.19</v>
      </c>
      <c r="M105" s="6">
        <f t="shared" si="14"/>
        <v>415.09</v>
      </c>
      <c r="N105">
        <f>VLOOKUP(C:C,'11月工资'!C:AP,40,0)</f>
        <v>9</v>
      </c>
      <c r="O105" s="6">
        <f t="shared" si="15"/>
        <v>47.44</v>
      </c>
      <c r="P105">
        <v>0</v>
      </c>
      <c r="Q105">
        <f t="shared" si="16"/>
        <v>711</v>
      </c>
      <c r="R105" s="50">
        <v>6070.23</v>
      </c>
      <c r="S105" s="67">
        <v>5929.82</v>
      </c>
      <c r="T105" s="69">
        <v>5925.23</v>
      </c>
      <c r="V105" t="s">
        <v>3564</v>
      </c>
      <c r="W105" t="s">
        <v>3565</v>
      </c>
      <c r="Y105" s="51">
        <f t="shared" si="17"/>
        <v>6060.23</v>
      </c>
      <c r="Z105" s="73">
        <f t="shared" si="18"/>
        <v>5934.43</v>
      </c>
      <c r="AA105" s="69" t="str">
        <f>VLOOKUP(C:C&amp;"    ",[1]Sheet0!$E$1:$I$65536,5,0)</f>
        <v xml:space="preserve">5925.23    </v>
      </c>
      <c r="AB105" s="74">
        <v>5925.23</v>
      </c>
      <c r="AC105" t="b">
        <f t="shared" si="19"/>
        <v>1</v>
      </c>
      <c r="AD105">
        <v>9000208</v>
      </c>
      <c r="AE105" t="s">
        <v>336</v>
      </c>
      <c r="AF105" t="str">
        <f t="shared" si="10"/>
        <v>王靖</v>
      </c>
    </row>
    <row r="106" spans="1:32" x14ac:dyDescent="0.2">
      <c r="A106">
        <v>103</v>
      </c>
      <c r="B106">
        <v>9000208</v>
      </c>
      <c r="C106" t="str">
        <f>VLOOKUP(B:B,'10月人员信息'!J:W,13,0)</f>
        <v>130203197805011219</v>
      </c>
      <c r="D106" t="str">
        <f>VLOOKUP(B:B,'10月人员信息'!J:M,3,0)</f>
        <v>王靖</v>
      </c>
      <c r="E106" t="str">
        <f>VLOOKUP(B:B,'10月人员信息'!J:L,2,0)</f>
        <v>安全部</v>
      </c>
      <c r="F106" t="str">
        <f>VLOOKUP(B:B,'10月人员信息'!J:R,8,0)</f>
        <v>消防管理主办</v>
      </c>
      <c r="G106" t="str">
        <f>VLOOKUP(B:B,'10月人员信息'!J:P,6,0)</f>
        <v>专业师</v>
      </c>
      <c r="H106" t="str">
        <f>VLOOKUP(B:B,'10月人员信息'!J:V,12,0)</f>
        <v>汉族</v>
      </c>
      <c r="I106" t="str">
        <f>VLOOKUP(B:B,'11月工资'!A:D,4,0)</f>
        <v>6217000180022586261</v>
      </c>
      <c r="J106">
        <f t="shared" si="11"/>
        <v>982.29</v>
      </c>
      <c r="K106">
        <f t="shared" si="12"/>
        <v>42.98</v>
      </c>
      <c r="L106">
        <f t="shared" si="13"/>
        <v>104.37</v>
      </c>
      <c r="M106" s="6">
        <f t="shared" si="14"/>
        <v>419.93</v>
      </c>
      <c r="N106">
        <f>VLOOKUP(C:C,'11月工资'!C:AP,40,0)</f>
        <v>9</v>
      </c>
      <c r="O106" s="6">
        <f t="shared" si="15"/>
        <v>47.99</v>
      </c>
      <c r="P106">
        <v>0</v>
      </c>
      <c r="Q106">
        <f t="shared" si="16"/>
        <v>719</v>
      </c>
      <c r="R106" s="50">
        <v>6139.34</v>
      </c>
      <c r="S106" s="67">
        <v>5998.93</v>
      </c>
      <c r="T106" s="69">
        <v>5994.34</v>
      </c>
      <c r="V106" t="s">
        <v>3566</v>
      </c>
      <c r="W106" t="s">
        <v>3567</v>
      </c>
      <c r="Y106" s="51">
        <f t="shared" si="17"/>
        <v>6129.34</v>
      </c>
      <c r="Z106" s="73">
        <f t="shared" si="18"/>
        <v>6003.54</v>
      </c>
      <c r="AA106" s="69" t="str">
        <f>VLOOKUP(C:C&amp;"    ",[1]Sheet0!$E$1:$I$65536,5,0)</f>
        <v xml:space="preserve">5994.34    </v>
      </c>
      <c r="AB106" s="74">
        <v>5994.34</v>
      </c>
      <c r="AC106" t="b">
        <f t="shared" si="19"/>
        <v>1</v>
      </c>
      <c r="AD106">
        <v>9000210</v>
      </c>
      <c r="AE106" t="s">
        <v>339</v>
      </c>
      <c r="AF106" t="str">
        <f t="shared" si="10"/>
        <v>董超</v>
      </c>
    </row>
    <row r="107" spans="1:32" x14ac:dyDescent="0.2">
      <c r="A107">
        <v>104</v>
      </c>
      <c r="B107">
        <v>9000210</v>
      </c>
      <c r="C107" t="str">
        <f>VLOOKUP(B:B,'10月人员信息'!J:W,13,0)</f>
        <v>130283198409242337</v>
      </c>
      <c r="D107" t="str">
        <f>VLOOKUP(B:B,'10月人员信息'!J:M,3,0)</f>
        <v>董超</v>
      </c>
      <c r="E107" t="str">
        <f>VLOOKUP(B:B,'10月人员信息'!J:L,2,0)</f>
        <v>保卫部</v>
      </c>
      <c r="F107" t="str">
        <f>VLOOKUP(B:B,'10月人员信息'!J:R,8,0)</f>
        <v>监控指挥中心高级主管</v>
      </c>
      <c r="G107" t="str">
        <f>VLOOKUP(B:B,'10月人员信息'!J:P,6,0)</f>
        <v>主管</v>
      </c>
      <c r="H107" t="str">
        <f>VLOOKUP(B:B,'10月人员信息'!J:V,12,0)</f>
        <v>汉族</v>
      </c>
      <c r="I107" t="str">
        <f>VLOOKUP(B:B,'11月工资'!A:D,4,0)</f>
        <v>6217000180022957223</v>
      </c>
      <c r="J107">
        <f t="shared" si="11"/>
        <v>1511.25</v>
      </c>
      <c r="K107">
        <f t="shared" si="12"/>
        <v>66.12</v>
      </c>
      <c r="L107">
        <f t="shared" si="13"/>
        <v>160.57</v>
      </c>
      <c r="M107" s="6">
        <f t="shared" si="14"/>
        <v>651.35</v>
      </c>
      <c r="N107">
        <f>VLOOKUP(C:C,'11月工资'!C:AP,40,0)</f>
        <v>9</v>
      </c>
      <c r="O107" s="6">
        <f t="shared" si="15"/>
        <v>74.44</v>
      </c>
      <c r="P107">
        <v>0</v>
      </c>
      <c r="Q107">
        <f t="shared" si="16"/>
        <v>1116</v>
      </c>
      <c r="R107" s="50">
        <v>9445.34</v>
      </c>
      <c r="S107" s="67">
        <v>9304.93</v>
      </c>
      <c r="T107" s="69">
        <v>9300.34</v>
      </c>
      <c r="V107" t="s">
        <v>3568</v>
      </c>
      <c r="W107" t="s">
        <v>3569</v>
      </c>
      <c r="Y107" s="51">
        <f t="shared" si="17"/>
        <v>9435.34</v>
      </c>
      <c r="Z107" s="73">
        <f t="shared" si="18"/>
        <v>9309.5400000000009</v>
      </c>
      <c r="AA107" s="69" t="str">
        <f>VLOOKUP(C:C&amp;"    ",[1]Sheet0!$E$1:$I$65536,5,0)</f>
        <v xml:space="preserve">9300.34    </v>
      </c>
      <c r="AB107" s="74">
        <v>9300.34</v>
      </c>
      <c r="AC107" t="b">
        <f t="shared" si="19"/>
        <v>1</v>
      </c>
      <c r="AD107">
        <v>9000211</v>
      </c>
      <c r="AE107" t="s">
        <v>342</v>
      </c>
      <c r="AF107" t="str">
        <f t="shared" si="10"/>
        <v>孔祥凤</v>
      </c>
    </row>
    <row r="108" spans="1:32" x14ac:dyDescent="0.2">
      <c r="A108">
        <v>105</v>
      </c>
      <c r="B108">
        <v>9000211</v>
      </c>
      <c r="C108" t="str">
        <f>VLOOKUP(B:B,'10月人员信息'!J:W,13,0)</f>
        <v>130203197406052128</v>
      </c>
      <c r="D108" t="str">
        <f>VLOOKUP(B:B,'10月人员信息'!J:M,3,0)</f>
        <v>孔祥凤</v>
      </c>
      <c r="E108" t="str">
        <f>VLOOKUP(B:B,'10月人员信息'!J:L,2,0)</f>
        <v>安全部</v>
      </c>
      <c r="F108" t="str">
        <f>VLOOKUP(B:B,'10月人员信息'!J:R,8,0)</f>
        <v>安全综合管理高级主管</v>
      </c>
      <c r="G108" t="str">
        <f>VLOOKUP(B:B,'10月人员信息'!J:P,6,0)</f>
        <v>高级主管</v>
      </c>
      <c r="H108" t="str">
        <f>VLOOKUP(B:B,'10月人员信息'!J:V,12,0)</f>
        <v>汉族</v>
      </c>
      <c r="I108" t="str">
        <f>VLOOKUP(B:B,'11月工资'!A:D,4,0)</f>
        <v>6217000180022945913</v>
      </c>
      <c r="J108">
        <f t="shared" si="11"/>
        <v>1784.27</v>
      </c>
      <c r="K108">
        <f t="shared" si="12"/>
        <v>78.06</v>
      </c>
      <c r="L108">
        <f t="shared" si="13"/>
        <v>189.58</v>
      </c>
      <c r="M108" s="6">
        <f t="shared" si="14"/>
        <v>770.79</v>
      </c>
      <c r="N108">
        <f>VLOOKUP(C:C,'11月工资'!C:AP,40,0)</f>
        <v>9</v>
      </c>
      <c r="O108" s="6">
        <f t="shared" si="15"/>
        <v>88.09</v>
      </c>
      <c r="P108">
        <v>0</v>
      </c>
      <c r="Q108">
        <f t="shared" si="16"/>
        <v>1321</v>
      </c>
      <c r="R108" s="50">
        <v>11151.68</v>
      </c>
      <c r="S108" s="67">
        <v>11011.27</v>
      </c>
      <c r="T108" s="69">
        <v>11006.68</v>
      </c>
      <c r="V108" t="s">
        <v>3570</v>
      </c>
      <c r="W108" t="s">
        <v>3571</v>
      </c>
      <c r="Y108" s="51">
        <f t="shared" si="17"/>
        <v>11141.68</v>
      </c>
      <c r="Z108" s="73">
        <f t="shared" si="18"/>
        <v>11015.88</v>
      </c>
      <c r="AA108" s="69" t="str">
        <f>VLOOKUP(C:C&amp;"    ",[1]Sheet0!$E$1:$I$65536,5,0)</f>
        <v xml:space="preserve">11006.68    </v>
      </c>
      <c r="AB108" s="74">
        <v>11006.68</v>
      </c>
      <c r="AC108" t="b">
        <f t="shared" si="19"/>
        <v>1</v>
      </c>
      <c r="AD108">
        <v>9000212</v>
      </c>
      <c r="AE108" t="s">
        <v>345</v>
      </c>
      <c r="AF108" t="str">
        <f t="shared" si="10"/>
        <v>井长青</v>
      </c>
    </row>
    <row r="109" spans="1:32" x14ac:dyDescent="0.2">
      <c r="A109">
        <v>106</v>
      </c>
      <c r="B109">
        <v>9000212</v>
      </c>
      <c r="C109" t="str">
        <f>VLOOKUP(B:B,'10月人员信息'!J:W,13,0)</f>
        <v>13020319710529211X</v>
      </c>
      <c r="D109" t="str">
        <f>VLOOKUP(B:B,'10月人员信息'!J:M,3,0)</f>
        <v>井长青</v>
      </c>
      <c r="E109" t="str">
        <f>VLOOKUP(B:B,'10月人员信息'!J:L,2,0)</f>
        <v>设备管理部</v>
      </c>
      <c r="F109" t="str">
        <f>VLOOKUP(B:B,'10月人员信息'!J:R,8,0)</f>
        <v>检修管理主办</v>
      </c>
      <c r="G109" t="str">
        <f>VLOOKUP(B:B,'10月人员信息'!J:P,6,0)</f>
        <v>主任师</v>
      </c>
      <c r="H109" t="str">
        <f>VLOOKUP(B:B,'10月人员信息'!J:V,12,0)</f>
        <v>汉族</v>
      </c>
      <c r="I109" t="str">
        <f>VLOOKUP(B:B,'11月工资'!A:D,4,0)</f>
        <v>6217000180022177590</v>
      </c>
      <c r="J109">
        <f t="shared" si="11"/>
        <v>1504.81</v>
      </c>
      <c r="K109">
        <f t="shared" si="12"/>
        <v>65.84</v>
      </c>
      <c r="L109">
        <f t="shared" si="13"/>
        <v>159.88999999999999</v>
      </c>
      <c r="M109" s="6">
        <f t="shared" si="14"/>
        <v>648.53</v>
      </c>
      <c r="N109">
        <f>VLOOKUP(C:C,'11月工资'!C:AP,40,0)</f>
        <v>9</v>
      </c>
      <c r="O109" s="6">
        <f t="shared" si="15"/>
        <v>74.12</v>
      </c>
      <c r="P109">
        <v>0</v>
      </c>
      <c r="Q109">
        <f t="shared" si="16"/>
        <v>1111</v>
      </c>
      <c r="R109" s="50">
        <v>9405.07</v>
      </c>
      <c r="S109" s="67">
        <v>9264.66</v>
      </c>
      <c r="T109" s="69">
        <v>9260.07</v>
      </c>
      <c r="V109" t="s">
        <v>3572</v>
      </c>
      <c r="W109" t="s">
        <v>3573</v>
      </c>
      <c r="Y109" s="51">
        <f t="shared" si="17"/>
        <v>9395.07</v>
      </c>
      <c r="Z109" s="73">
        <f t="shared" si="18"/>
        <v>9269.27</v>
      </c>
      <c r="AA109" s="69" t="str">
        <f>VLOOKUP(C:C&amp;"    ",[1]Sheet0!$E$1:$I$65536,5,0)</f>
        <v xml:space="preserve">9260.07    </v>
      </c>
      <c r="AB109" s="74">
        <v>9260.07</v>
      </c>
      <c r="AC109" t="b">
        <f t="shared" si="19"/>
        <v>1</v>
      </c>
      <c r="AD109">
        <v>9000213</v>
      </c>
      <c r="AE109" t="s">
        <v>348</v>
      </c>
      <c r="AF109" t="str">
        <f t="shared" si="10"/>
        <v>殷文彬</v>
      </c>
    </row>
    <row r="110" spans="1:32" x14ac:dyDescent="0.2">
      <c r="A110">
        <v>107</v>
      </c>
      <c r="B110">
        <v>9000213</v>
      </c>
      <c r="C110" t="str">
        <f>VLOOKUP(B:B,'10月人员信息'!J:W,13,0)</f>
        <v>130203198210133051</v>
      </c>
      <c r="D110" t="str">
        <f>VLOOKUP(B:B,'10月人员信息'!J:M,3,0)</f>
        <v>殷文彬</v>
      </c>
      <c r="E110" t="str">
        <f>VLOOKUP(B:B,'10月人员信息'!J:L,2,0)</f>
        <v>安全部</v>
      </c>
      <c r="F110" t="str">
        <f>VLOOKUP(B:B,'10月人员信息'!J:R,8,0)</f>
        <v>安全监督检查主办</v>
      </c>
      <c r="G110" t="str">
        <f>VLOOKUP(B:B,'10月人员信息'!J:P,6,0)</f>
        <v>专业师</v>
      </c>
      <c r="H110" t="str">
        <f>VLOOKUP(B:B,'10月人员信息'!J:V,12,0)</f>
        <v>汉族</v>
      </c>
      <c r="I110" t="str">
        <f>VLOOKUP(B:B,'11月工资'!A:D,4,0)</f>
        <v>6217000180022981314</v>
      </c>
      <c r="J110">
        <f t="shared" si="11"/>
        <v>1092.5999999999999</v>
      </c>
      <c r="K110">
        <f t="shared" si="12"/>
        <v>47.8</v>
      </c>
      <c r="L110">
        <f t="shared" si="13"/>
        <v>116.09</v>
      </c>
      <c r="M110" s="6">
        <f t="shared" si="14"/>
        <v>468.19</v>
      </c>
      <c r="N110">
        <f>VLOOKUP(C:C,'11月工资'!C:AP,40,0)</f>
        <v>9</v>
      </c>
      <c r="O110" s="6">
        <f t="shared" si="15"/>
        <v>53.51</v>
      </c>
      <c r="P110">
        <v>0</v>
      </c>
      <c r="Q110">
        <f t="shared" si="16"/>
        <v>802</v>
      </c>
      <c r="R110" s="50">
        <v>6828.78</v>
      </c>
      <c r="S110" s="67">
        <v>6688.37</v>
      </c>
      <c r="T110" s="69">
        <v>6683.78</v>
      </c>
      <c r="V110" t="s">
        <v>3574</v>
      </c>
      <c r="W110" t="s">
        <v>3575</v>
      </c>
      <c r="Y110" s="51">
        <f t="shared" si="17"/>
        <v>6818.78</v>
      </c>
      <c r="Z110" s="73">
        <f t="shared" si="18"/>
        <v>6692.98</v>
      </c>
      <c r="AA110" s="69" t="str">
        <f>VLOOKUP(C:C&amp;"    ",[1]Sheet0!$E$1:$I$65536,5,0)</f>
        <v xml:space="preserve">6683.78    </v>
      </c>
      <c r="AB110" s="74">
        <v>6683.78</v>
      </c>
      <c r="AC110" t="b">
        <f t="shared" si="19"/>
        <v>1</v>
      </c>
      <c r="AD110">
        <v>9000214</v>
      </c>
      <c r="AE110" t="s">
        <v>351</v>
      </c>
      <c r="AF110" t="str">
        <f t="shared" si="10"/>
        <v>孙博</v>
      </c>
    </row>
    <row r="111" spans="1:32" x14ac:dyDescent="0.2">
      <c r="A111">
        <v>108</v>
      </c>
      <c r="B111">
        <v>9000214</v>
      </c>
      <c r="C111" t="str">
        <f>VLOOKUP(B:B,'10月人员信息'!J:W,13,0)</f>
        <v>130206198505130316</v>
      </c>
      <c r="D111" t="str">
        <f>VLOOKUP(B:B,'10月人员信息'!J:M,3,0)</f>
        <v>孙博</v>
      </c>
      <c r="E111" t="str">
        <f>VLOOKUP(B:B,'10月人员信息'!J:L,2,0)</f>
        <v>信息自动化部</v>
      </c>
      <c r="F111" t="str">
        <f>VLOOKUP(B:B,'10月人员信息'!J:R,8,0)</f>
        <v>数据中心高级主管</v>
      </c>
      <c r="G111" t="str">
        <f>VLOOKUP(B:B,'10月人员信息'!J:P,6,0)</f>
        <v>主管</v>
      </c>
      <c r="H111" t="str">
        <f>VLOOKUP(B:B,'10月人员信息'!J:V,12,0)</f>
        <v>汉族</v>
      </c>
      <c r="I111" t="str">
        <f>VLOOKUP(B:B,'11月工资'!A:D,4,0)</f>
        <v>6217000180031743838</v>
      </c>
      <c r="J111">
        <f t="shared" si="11"/>
        <v>1379.19</v>
      </c>
      <c r="K111">
        <f t="shared" si="12"/>
        <v>60.34</v>
      </c>
      <c r="L111">
        <f t="shared" si="13"/>
        <v>146.54</v>
      </c>
      <c r="M111" s="6">
        <f t="shared" si="14"/>
        <v>593.57000000000005</v>
      </c>
      <c r="N111">
        <f>VLOOKUP(C:C,'11月工资'!C:AP,40,0)</f>
        <v>9</v>
      </c>
      <c r="O111" s="6">
        <f t="shared" si="15"/>
        <v>67.84</v>
      </c>
      <c r="P111">
        <v>0</v>
      </c>
      <c r="Q111">
        <f t="shared" si="16"/>
        <v>1017</v>
      </c>
      <c r="R111" s="50">
        <v>8619.9599999999991</v>
      </c>
      <c r="S111" s="67">
        <v>8479.5499999999993</v>
      </c>
      <c r="T111" s="69">
        <v>8474.9599999999991</v>
      </c>
      <c r="V111" t="s">
        <v>3576</v>
      </c>
      <c r="W111" t="s">
        <v>3577</v>
      </c>
      <c r="Y111" s="51">
        <f t="shared" si="17"/>
        <v>8609.9599999999991</v>
      </c>
      <c r="Z111" s="73">
        <f t="shared" si="18"/>
        <v>8484.16</v>
      </c>
      <c r="AA111" s="69" t="str">
        <f>VLOOKUP(C:C&amp;"    ",[1]Sheet0!$E$1:$I$65536,5,0)</f>
        <v xml:space="preserve">8474.96    </v>
      </c>
      <c r="AB111" s="74">
        <v>8474.9599999999991</v>
      </c>
      <c r="AC111" t="b">
        <f t="shared" si="19"/>
        <v>1</v>
      </c>
      <c r="AD111">
        <v>9000215</v>
      </c>
      <c r="AE111" t="s">
        <v>354</v>
      </c>
      <c r="AF111" t="str">
        <f t="shared" si="10"/>
        <v>卢志强</v>
      </c>
    </row>
    <row r="112" spans="1:32" x14ac:dyDescent="0.2">
      <c r="A112">
        <v>109</v>
      </c>
      <c r="B112">
        <v>9000215</v>
      </c>
      <c r="C112" t="str">
        <f>VLOOKUP(B:B,'10月人员信息'!J:W,13,0)</f>
        <v>130203197203022113</v>
      </c>
      <c r="D112" t="str">
        <f>VLOOKUP(B:B,'10月人员信息'!J:M,3,0)</f>
        <v>卢志强</v>
      </c>
      <c r="E112" t="str">
        <f>VLOOKUP(B:B,'10月人员信息'!J:L,2,0)</f>
        <v>信息自动化部</v>
      </c>
      <c r="F112" t="str">
        <f>VLOOKUP(B:B,'10月人员信息'!J:R,8,0)</f>
        <v>副部长</v>
      </c>
      <c r="G112" t="str">
        <f>VLOOKUP(B:B,'10月人员信息'!J:P,6,0)</f>
        <v>副部长</v>
      </c>
      <c r="H112" t="str">
        <f>VLOOKUP(B:B,'10月人员信息'!J:V,12,0)</f>
        <v>汉族</v>
      </c>
      <c r="I112" t="str">
        <f>VLOOKUP(B:B,'11月工资'!A:D,4,0)</f>
        <v>6217000180031743846</v>
      </c>
      <c r="J112">
        <f t="shared" si="11"/>
        <v>1820.29</v>
      </c>
      <c r="K112">
        <f t="shared" si="12"/>
        <v>79.64</v>
      </c>
      <c r="L112">
        <f t="shared" si="13"/>
        <v>193.41</v>
      </c>
      <c r="M112" s="6">
        <f t="shared" si="14"/>
        <v>786.55</v>
      </c>
      <c r="N112">
        <f>VLOOKUP(C:C,'11月工资'!C:AP,40,0)</f>
        <v>9</v>
      </c>
      <c r="O112" s="6">
        <f t="shared" si="15"/>
        <v>89.89</v>
      </c>
      <c r="P112">
        <v>0</v>
      </c>
      <c r="Q112">
        <f t="shared" si="16"/>
        <v>1348</v>
      </c>
      <c r="R112" s="50">
        <v>11376.84</v>
      </c>
      <c r="S112" s="67">
        <v>11236.43</v>
      </c>
      <c r="T112" s="69">
        <v>11231.84</v>
      </c>
      <c r="V112" t="s">
        <v>3578</v>
      </c>
      <c r="W112" t="s">
        <v>3579</v>
      </c>
      <c r="Y112" s="51">
        <f t="shared" si="17"/>
        <v>11366.84</v>
      </c>
      <c r="Z112" s="73">
        <f t="shared" si="18"/>
        <v>11241.04</v>
      </c>
      <c r="AA112" s="69" t="str">
        <f>VLOOKUP(C:C&amp;"    ",[1]Sheet0!$E$1:$I$65536,5,0)</f>
        <v xml:space="preserve">11231.84    </v>
      </c>
      <c r="AB112" s="74">
        <v>11231.84</v>
      </c>
      <c r="AC112" t="b">
        <f t="shared" si="19"/>
        <v>1</v>
      </c>
      <c r="AD112">
        <v>9000217</v>
      </c>
      <c r="AE112" t="s">
        <v>357</v>
      </c>
      <c r="AF112" t="str">
        <f t="shared" si="10"/>
        <v>李中华</v>
      </c>
    </row>
    <row r="113" spans="1:32" x14ac:dyDescent="0.2">
      <c r="A113">
        <v>110</v>
      </c>
      <c r="B113">
        <v>9000217</v>
      </c>
      <c r="C113" t="str">
        <f>VLOOKUP(B:B,'10月人员信息'!J:W,13,0)</f>
        <v>130481198104045111</v>
      </c>
      <c r="D113" t="str">
        <f>VLOOKUP(B:B,'10月人员信息'!J:M,3,0)</f>
        <v>李中华</v>
      </c>
      <c r="E113" t="str">
        <f>VLOOKUP(B:B,'10月人员信息'!J:L,2,0)</f>
        <v>技术创新部</v>
      </c>
      <c r="F113" t="str">
        <f>VLOOKUP(B:B,'10月人员信息'!J:R,8,0)</f>
        <v>炼钢技术研究所主办</v>
      </c>
      <c r="G113" t="str">
        <f>VLOOKUP(B:B,'10月人员信息'!J:P,6,0)</f>
        <v>专业专家</v>
      </c>
      <c r="H113" t="str">
        <f>VLOOKUP(B:B,'10月人员信息'!J:V,12,0)</f>
        <v>汉族</v>
      </c>
      <c r="I113" t="str">
        <f>VLOOKUP(B:B,'11月工资'!A:D,4,0)</f>
        <v>6217000180031743861</v>
      </c>
      <c r="J113">
        <f t="shared" si="11"/>
        <v>2292.16</v>
      </c>
      <c r="K113">
        <f t="shared" si="12"/>
        <v>100.28</v>
      </c>
      <c r="L113">
        <f t="shared" si="13"/>
        <v>243.54</v>
      </c>
      <c r="M113" s="6">
        <f t="shared" si="14"/>
        <v>1307.54</v>
      </c>
      <c r="N113">
        <f>VLOOKUP(C:C,'11月工资'!C:AP,40,0)</f>
        <v>9</v>
      </c>
      <c r="O113" s="6">
        <f t="shared" si="15"/>
        <v>149.43</v>
      </c>
      <c r="P113">
        <v>0</v>
      </c>
      <c r="Q113">
        <f t="shared" si="16"/>
        <v>2157</v>
      </c>
      <c r="R113" s="51">
        <v>14326</v>
      </c>
      <c r="S113" s="67">
        <v>18679.09</v>
      </c>
      <c r="T113" s="69">
        <v>17973</v>
      </c>
      <c r="V113" t="s">
        <v>3580</v>
      </c>
      <c r="W113" t="s">
        <v>3581</v>
      </c>
      <c r="Y113" s="51">
        <f t="shared" si="17"/>
        <v>14316</v>
      </c>
      <c r="Z113" s="73">
        <f t="shared" si="18"/>
        <v>18683.7</v>
      </c>
      <c r="AA113" s="69" t="str">
        <f>VLOOKUP(C:C&amp;"    ",[1]Sheet0!$E$1:$I$65536,5,0)</f>
        <v xml:space="preserve">17973.00    </v>
      </c>
      <c r="AB113" s="74">
        <v>17973</v>
      </c>
      <c r="AC113" t="b">
        <f t="shared" si="19"/>
        <v>1</v>
      </c>
      <c r="AD113">
        <v>9000220</v>
      </c>
      <c r="AE113" t="s">
        <v>360</v>
      </c>
      <c r="AF113" t="str">
        <f t="shared" si="10"/>
        <v>祖超</v>
      </c>
    </row>
    <row r="114" spans="1:32" x14ac:dyDescent="0.2">
      <c r="A114">
        <v>111</v>
      </c>
      <c r="B114">
        <v>9000220</v>
      </c>
      <c r="C114" t="str">
        <f>VLOOKUP(B:B,'10月人员信息'!J:W,13,0)</f>
        <v>130981198501276615</v>
      </c>
      <c r="D114" t="str">
        <f>VLOOKUP(B:B,'10月人员信息'!J:M,3,0)</f>
        <v>祖超</v>
      </c>
      <c r="E114" t="str">
        <f>VLOOKUP(B:B,'10月人员信息'!J:L,2,0)</f>
        <v>制造部</v>
      </c>
      <c r="F114" t="str">
        <f>VLOOKUP(B:B,'10月人员信息'!J:R,8,0)</f>
        <v>港口物流管理高级主管</v>
      </c>
      <c r="G114" t="str">
        <f>VLOOKUP(B:B,'10月人员信息'!J:P,6,0)</f>
        <v>高级主管</v>
      </c>
      <c r="H114" t="str">
        <f>VLOOKUP(B:B,'10月人员信息'!J:V,12,0)</f>
        <v>汉族</v>
      </c>
      <c r="I114" t="str">
        <f>VLOOKUP(B:B,'11月工资'!A:D,4,0)</f>
        <v>6217000180022957173</v>
      </c>
      <c r="J114">
        <f t="shared" si="11"/>
        <v>1613.45</v>
      </c>
      <c r="K114">
        <f t="shared" si="12"/>
        <v>70.59</v>
      </c>
      <c r="L114">
        <f t="shared" si="13"/>
        <v>171.43</v>
      </c>
      <c r="M114" s="6">
        <f t="shared" si="14"/>
        <v>696.05</v>
      </c>
      <c r="N114">
        <f>VLOOKUP(C:C,'11月工资'!C:AP,40,0)</f>
        <v>9</v>
      </c>
      <c r="O114" s="6">
        <f t="shared" si="15"/>
        <v>79.55</v>
      </c>
      <c r="P114">
        <v>0</v>
      </c>
      <c r="Q114">
        <f t="shared" si="16"/>
        <v>1193</v>
      </c>
      <c r="R114" s="50">
        <v>10084.040000000001</v>
      </c>
      <c r="S114" s="67">
        <v>9943.6299999999992</v>
      </c>
      <c r="T114" s="69">
        <v>9939.0400000000009</v>
      </c>
      <c r="V114" t="s">
        <v>3582</v>
      </c>
      <c r="W114" t="s">
        <v>3583</v>
      </c>
      <c r="Y114" s="51">
        <f t="shared" si="17"/>
        <v>10074.040000000001</v>
      </c>
      <c r="Z114" s="73">
        <f t="shared" si="18"/>
        <v>9948.24</v>
      </c>
      <c r="AA114" s="69" t="str">
        <f>VLOOKUP(C:C&amp;"    ",[1]Sheet0!$E$1:$I$65536,5,0)</f>
        <v xml:space="preserve">9939.04    </v>
      </c>
      <c r="AB114" s="74">
        <v>9939.0400000000009</v>
      </c>
      <c r="AC114" t="b">
        <f t="shared" si="19"/>
        <v>1</v>
      </c>
      <c r="AD114">
        <v>9000221</v>
      </c>
      <c r="AE114" t="s">
        <v>364</v>
      </c>
      <c r="AF114" t="str">
        <f t="shared" si="10"/>
        <v>李杨</v>
      </c>
    </row>
    <row r="115" spans="1:32" x14ac:dyDescent="0.2">
      <c r="A115">
        <v>112</v>
      </c>
      <c r="B115">
        <v>9000221</v>
      </c>
      <c r="C115" t="str">
        <f>VLOOKUP(B:B,'10月人员信息'!J:W,13,0)</f>
        <v>130203198212042110</v>
      </c>
      <c r="D115" t="str">
        <f>VLOOKUP(B:B,'10月人员信息'!J:M,3,0)</f>
        <v>李杨</v>
      </c>
      <c r="E115" t="str">
        <f>VLOOKUP(B:B,'10月人员信息'!J:L,2,0)</f>
        <v>技术创新部</v>
      </c>
      <c r="F115" t="str">
        <f>VLOOKUP(B:B,'10月人员信息'!J:R,8,0)</f>
        <v>热轧产品研究所高级主管</v>
      </c>
      <c r="G115" t="str">
        <f>VLOOKUP(B:B,'10月人员信息'!J:P,6,0)</f>
        <v>高级主管</v>
      </c>
      <c r="H115" t="str">
        <f>VLOOKUP(B:B,'10月人员信息'!J:V,12,0)</f>
        <v>汉族</v>
      </c>
      <c r="I115" t="str">
        <f>VLOOKUP(B:B,'11月工资'!A:D,4,0)</f>
        <v>6217000180031743895</v>
      </c>
      <c r="J115">
        <f t="shared" si="11"/>
        <v>1839.99</v>
      </c>
      <c r="K115">
        <f t="shared" si="12"/>
        <v>80.5</v>
      </c>
      <c r="L115">
        <f t="shared" si="13"/>
        <v>195.5</v>
      </c>
      <c r="M115" s="6">
        <f t="shared" si="14"/>
        <v>795.17</v>
      </c>
      <c r="N115">
        <f>VLOOKUP(C:C,'11月工资'!C:AP,40,0)</f>
        <v>9</v>
      </c>
      <c r="O115" s="6">
        <f t="shared" si="15"/>
        <v>90.88</v>
      </c>
      <c r="P115">
        <v>0</v>
      </c>
      <c r="Q115">
        <f t="shared" si="16"/>
        <v>1363</v>
      </c>
      <c r="R115" s="50">
        <v>11499.92</v>
      </c>
      <c r="S115" s="67">
        <v>11359.51</v>
      </c>
      <c r="T115" s="69">
        <v>11354.92</v>
      </c>
      <c r="V115" t="s">
        <v>3584</v>
      </c>
      <c r="W115" t="s">
        <v>3585</v>
      </c>
      <c r="Y115" s="51">
        <f t="shared" si="17"/>
        <v>11489.92</v>
      </c>
      <c r="Z115" s="73">
        <f t="shared" si="18"/>
        <v>11364.12</v>
      </c>
      <c r="AA115" s="69" t="str">
        <f>VLOOKUP(C:C&amp;"    ",[1]Sheet0!$E$1:$I$65536,5,0)</f>
        <v xml:space="preserve">11354.92    </v>
      </c>
      <c r="AB115" s="74">
        <v>11354.92</v>
      </c>
      <c r="AC115" t="b">
        <f t="shared" si="19"/>
        <v>1</v>
      </c>
      <c r="AD115">
        <v>9000222</v>
      </c>
      <c r="AE115" t="s">
        <v>367</v>
      </c>
      <c r="AF115" t="str">
        <f t="shared" si="10"/>
        <v>康书广</v>
      </c>
    </row>
    <row r="116" spans="1:32" x14ac:dyDescent="0.2">
      <c r="A116">
        <v>113</v>
      </c>
      <c r="B116">
        <v>9000222</v>
      </c>
      <c r="C116" t="str">
        <f>VLOOKUP(B:B,'10月人员信息'!J:W,13,0)</f>
        <v>140102196602284853</v>
      </c>
      <c r="D116" t="str">
        <f>VLOOKUP(B:B,'10月人员信息'!J:M,3,0)</f>
        <v>康书广</v>
      </c>
      <c r="E116" t="str">
        <f>VLOOKUP(B:B,'10月人员信息'!J:L,2,0)</f>
        <v>技术创新部</v>
      </c>
      <c r="F116">
        <f>VLOOKUP(B:B,'10月人员信息'!J:R,8,0)</f>
        <v>0</v>
      </c>
      <c r="G116" t="str">
        <f>VLOOKUP(B:B,'10月人员信息'!J:P,6,0)</f>
        <v>专业专家</v>
      </c>
      <c r="H116" t="str">
        <f>VLOOKUP(B:B,'10月人员信息'!J:V,12,0)</f>
        <v>汉族</v>
      </c>
      <c r="I116" t="str">
        <f>VLOOKUP(B:B,'11月工资'!A:D,4,0)</f>
        <v>6217000180029895533</v>
      </c>
      <c r="J116">
        <f t="shared" si="11"/>
        <v>2292.16</v>
      </c>
      <c r="K116">
        <f t="shared" si="12"/>
        <v>100.28</v>
      </c>
      <c r="L116">
        <f t="shared" si="13"/>
        <v>243.54</v>
      </c>
      <c r="M116" s="6">
        <f t="shared" si="14"/>
        <v>1356.73</v>
      </c>
      <c r="N116">
        <f>VLOOKUP(C:C,'11月工资'!C:AP,40,0)</f>
        <v>9</v>
      </c>
      <c r="O116" s="6">
        <f t="shared" si="15"/>
        <v>155.05000000000001</v>
      </c>
      <c r="P116">
        <v>0</v>
      </c>
      <c r="Q116">
        <f t="shared" si="16"/>
        <v>2157</v>
      </c>
      <c r="R116" s="51">
        <v>14326</v>
      </c>
      <c r="S116" s="67">
        <v>19381.87</v>
      </c>
      <c r="T116" s="69">
        <v>17973</v>
      </c>
      <c r="V116" t="s">
        <v>3586</v>
      </c>
      <c r="W116" t="s">
        <v>3587</v>
      </c>
      <c r="Y116" s="51">
        <f t="shared" si="17"/>
        <v>14316</v>
      </c>
      <c r="Z116" s="73">
        <f t="shared" si="18"/>
        <v>19386.48</v>
      </c>
      <c r="AA116" s="69" t="str">
        <f>VLOOKUP(C:C&amp;"    ",[1]Sheet0!$E$1:$I$65536,5,0)</f>
        <v xml:space="preserve">17973.00    </v>
      </c>
      <c r="AB116" s="74">
        <v>17973</v>
      </c>
      <c r="AC116" t="b">
        <f t="shared" si="19"/>
        <v>1</v>
      </c>
      <c r="AD116">
        <v>9000225</v>
      </c>
      <c r="AE116" t="s">
        <v>370</v>
      </c>
      <c r="AF116" t="str">
        <f t="shared" si="10"/>
        <v>史国亮</v>
      </c>
    </row>
    <row r="117" spans="1:32" x14ac:dyDescent="0.2">
      <c r="A117">
        <v>114</v>
      </c>
      <c r="B117">
        <v>9000225</v>
      </c>
      <c r="C117" t="str">
        <f>VLOOKUP(B:B,'10月人员信息'!J:W,13,0)</f>
        <v>130282198211212013</v>
      </c>
      <c r="D117" t="str">
        <f>VLOOKUP(B:B,'10月人员信息'!J:M,3,0)</f>
        <v>史国亮</v>
      </c>
      <c r="E117" t="str">
        <f>VLOOKUP(B:B,'10月人员信息'!J:L,2,0)</f>
        <v>制造部</v>
      </c>
      <c r="F117" t="str">
        <f>VLOOKUP(B:B,'10月人员信息'!J:R,8,0)</f>
        <v>汽车运输管理高级主管</v>
      </c>
      <c r="G117" t="str">
        <f>VLOOKUP(B:B,'10月人员信息'!J:P,6,0)</f>
        <v>高级主管</v>
      </c>
      <c r="H117" t="str">
        <f>VLOOKUP(B:B,'10月人员信息'!J:V,12,0)</f>
        <v>汉族</v>
      </c>
      <c r="I117" t="str">
        <f>VLOOKUP(B:B,'11月工资'!A:D,4,0)</f>
        <v>6236680180002562818</v>
      </c>
      <c r="J117">
        <f t="shared" si="11"/>
        <v>1850.13</v>
      </c>
      <c r="K117">
        <f t="shared" si="12"/>
        <v>80.94</v>
      </c>
      <c r="L117">
        <f t="shared" si="13"/>
        <v>196.58</v>
      </c>
      <c r="M117" s="6">
        <f t="shared" si="14"/>
        <v>799.6</v>
      </c>
      <c r="N117">
        <f>VLOOKUP(C:C,'11月工资'!C:AP,40,0)</f>
        <v>9</v>
      </c>
      <c r="O117" s="6">
        <f t="shared" si="15"/>
        <v>91.38</v>
      </c>
      <c r="P117">
        <v>0</v>
      </c>
      <c r="Q117">
        <f t="shared" si="16"/>
        <v>1370</v>
      </c>
      <c r="R117" s="50">
        <v>11563.32</v>
      </c>
      <c r="S117" s="67">
        <v>11422.92</v>
      </c>
      <c r="T117" s="69">
        <v>11418.33</v>
      </c>
      <c r="V117" t="s">
        <v>3588</v>
      </c>
      <c r="W117" t="s">
        <v>3589</v>
      </c>
      <c r="Y117" s="51">
        <f t="shared" si="17"/>
        <v>11553.32</v>
      </c>
      <c r="Z117" s="73">
        <f t="shared" si="18"/>
        <v>11427.53</v>
      </c>
      <c r="AA117" s="69" t="str">
        <f>VLOOKUP(C:C&amp;"    ",[1]Sheet0!$E$1:$I$65536,5,0)</f>
        <v xml:space="preserve">11418.33    </v>
      </c>
      <c r="AB117" s="74">
        <v>11418.33</v>
      </c>
      <c r="AC117" t="b">
        <f t="shared" si="19"/>
        <v>1</v>
      </c>
      <c r="AD117">
        <v>9000226</v>
      </c>
      <c r="AE117" t="s">
        <v>372</v>
      </c>
      <c r="AF117" t="str">
        <f t="shared" si="10"/>
        <v>信敬亮</v>
      </c>
    </row>
    <row r="118" spans="1:32" x14ac:dyDescent="0.2">
      <c r="A118">
        <v>115</v>
      </c>
      <c r="B118">
        <v>9000226</v>
      </c>
      <c r="C118" t="str">
        <f>VLOOKUP(B:B,'10月人员信息'!J:W,13,0)</f>
        <v>370832198706044115</v>
      </c>
      <c r="D118" t="str">
        <f>VLOOKUP(B:B,'10月人员信息'!J:M,3,0)</f>
        <v>信敬亮</v>
      </c>
      <c r="E118" t="str">
        <f>VLOOKUP(B:B,'10月人员信息'!J:L,2,0)</f>
        <v>信息自动化部</v>
      </c>
      <c r="F118" t="str">
        <f>VLOOKUP(B:B,'10月人员信息'!J:R,8,0)</f>
        <v>自动化管理及智能设备主办</v>
      </c>
      <c r="G118" t="str">
        <f>VLOOKUP(B:B,'10月人员信息'!J:P,6,0)</f>
        <v>主管师</v>
      </c>
      <c r="H118" t="str">
        <f>VLOOKUP(B:B,'10月人员信息'!J:V,12,0)</f>
        <v>汉族</v>
      </c>
      <c r="I118" t="str">
        <f>VLOOKUP(B:B,'11月工资'!A:D,4,0)</f>
        <v>6217000180031743515</v>
      </c>
      <c r="J118">
        <f t="shared" si="11"/>
        <v>1134.48</v>
      </c>
      <c r="K118">
        <f t="shared" si="12"/>
        <v>49.63</v>
      </c>
      <c r="L118">
        <f t="shared" si="13"/>
        <v>120.54</v>
      </c>
      <c r="M118" s="6">
        <f t="shared" si="14"/>
        <v>486.5</v>
      </c>
      <c r="N118">
        <f>VLOOKUP(C:C,'11月工资'!C:AP,40,0)</f>
        <v>9</v>
      </c>
      <c r="O118" s="6">
        <f t="shared" si="15"/>
        <v>55.6</v>
      </c>
      <c r="P118">
        <v>0</v>
      </c>
      <c r="Q118">
        <f t="shared" si="16"/>
        <v>833</v>
      </c>
      <c r="R118" s="50">
        <v>7090.48</v>
      </c>
      <c r="S118" s="67">
        <v>6950.07</v>
      </c>
      <c r="T118" s="69">
        <v>6945.48</v>
      </c>
      <c r="V118" t="s">
        <v>3590</v>
      </c>
      <c r="W118" t="s">
        <v>3591</v>
      </c>
      <c r="Y118" s="51">
        <f t="shared" si="17"/>
        <v>7080.48</v>
      </c>
      <c r="Z118" s="73">
        <f t="shared" si="18"/>
        <v>6954.68</v>
      </c>
      <c r="AA118" s="69" t="str">
        <f>VLOOKUP(C:C&amp;"    ",[1]Sheet0!$E$1:$I$65536,5,0)</f>
        <v xml:space="preserve">6945.48    </v>
      </c>
      <c r="AB118" s="74">
        <v>6945.48</v>
      </c>
      <c r="AC118" t="b">
        <f t="shared" si="19"/>
        <v>1</v>
      </c>
      <c r="AD118">
        <v>9000227</v>
      </c>
      <c r="AE118" t="s">
        <v>375</v>
      </c>
      <c r="AF118" t="str">
        <f t="shared" si="10"/>
        <v>杨震</v>
      </c>
    </row>
    <row r="119" spans="1:32" x14ac:dyDescent="0.2">
      <c r="A119">
        <v>116</v>
      </c>
      <c r="B119">
        <v>9000227</v>
      </c>
      <c r="C119" t="str">
        <f>VLOOKUP(B:B,'10月人员信息'!J:W,13,0)</f>
        <v>130921198510203411</v>
      </c>
      <c r="D119" t="str">
        <f>VLOOKUP(B:B,'10月人员信息'!J:M,3,0)</f>
        <v>杨震</v>
      </c>
      <c r="E119" t="str">
        <f>VLOOKUP(B:B,'10月人员信息'!J:L,2,0)</f>
        <v>信息自动化部</v>
      </c>
      <c r="F119" t="str">
        <f>VLOOKUP(B:B,'10月人员信息'!J:R,8,0)</f>
        <v>自动化管理及智能设备主办</v>
      </c>
      <c r="G119" t="str">
        <f>VLOOKUP(B:B,'10月人员信息'!J:P,6,0)</f>
        <v>主管师</v>
      </c>
      <c r="H119" t="str">
        <f>VLOOKUP(B:B,'10月人员信息'!J:V,12,0)</f>
        <v>汉族</v>
      </c>
      <c r="I119" t="str">
        <f>VLOOKUP(B:B,'11月工资'!A:D,4,0)</f>
        <v>6217000180031743929</v>
      </c>
      <c r="J119">
        <f t="shared" si="11"/>
        <v>1146.3900000000001</v>
      </c>
      <c r="K119">
        <f t="shared" si="12"/>
        <v>50.15</v>
      </c>
      <c r="L119">
        <f t="shared" si="13"/>
        <v>121.8</v>
      </c>
      <c r="M119" s="6">
        <f t="shared" si="14"/>
        <v>491.72</v>
      </c>
      <c r="N119">
        <f>VLOOKUP(C:C,'11月工资'!C:AP,40,0)</f>
        <v>9</v>
      </c>
      <c r="O119" s="6">
        <f t="shared" si="15"/>
        <v>56.2</v>
      </c>
      <c r="P119">
        <v>0</v>
      </c>
      <c r="Q119">
        <f t="shared" si="16"/>
        <v>842</v>
      </c>
      <c r="R119" s="50">
        <v>7164.96</v>
      </c>
      <c r="S119" s="67">
        <v>7024.55</v>
      </c>
      <c r="T119" s="69">
        <v>7019.96</v>
      </c>
      <c r="V119" t="s">
        <v>3592</v>
      </c>
      <c r="W119" t="s">
        <v>3593</v>
      </c>
      <c r="Y119" s="51">
        <f t="shared" si="17"/>
        <v>7154.96</v>
      </c>
      <c r="Z119" s="73">
        <f t="shared" si="18"/>
        <v>7029.16</v>
      </c>
      <c r="AA119" s="69" t="str">
        <f>VLOOKUP(C:C&amp;"    ",[1]Sheet0!$E$1:$I$65536,5,0)</f>
        <v xml:space="preserve">7019.96    </v>
      </c>
      <c r="AB119" s="74">
        <v>7019.96</v>
      </c>
      <c r="AC119" t="b">
        <f t="shared" si="19"/>
        <v>1</v>
      </c>
      <c r="AD119">
        <v>9000228</v>
      </c>
      <c r="AE119" t="s">
        <v>378</v>
      </c>
      <c r="AF119" t="str">
        <f t="shared" si="10"/>
        <v>焦连辉</v>
      </c>
    </row>
    <row r="120" spans="1:32" x14ac:dyDescent="0.2">
      <c r="A120">
        <v>117</v>
      </c>
      <c r="B120">
        <v>9000228</v>
      </c>
      <c r="C120" t="str">
        <f>VLOOKUP(B:B,'10月人员信息'!J:W,13,0)</f>
        <v>130525198406244516</v>
      </c>
      <c r="D120" t="str">
        <f>VLOOKUP(B:B,'10月人员信息'!J:M,3,0)</f>
        <v>焦连辉</v>
      </c>
      <c r="E120" t="str">
        <f>VLOOKUP(B:B,'10月人员信息'!J:L,2,0)</f>
        <v>信息自动化部</v>
      </c>
      <c r="F120" t="str">
        <f>VLOOKUP(B:B,'10月人员信息'!J:R,8,0)</f>
        <v>自动化管理及智能设备主办</v>
      </c>
      <c r="G120" t="str">
        <f>VLOOKUP(B:B,'10月人员信息'!J:P,6,0)</f>
        <v>主管师</v>
      </c>
      <c r="H120" t="str">
        <f>VLOOKUP(B:B,'10月人员信息'!J:V,12,0)</f>
        <v>汉族</v>
      </c>
      <c r="I120" t="str">
        <f>VLOOKUP(B:B,'11月工资'!A:D,4,0)</f>
        <v>6217000180031743937</v>
      </c>
      <c r="J120">
        <f t="shared" si="11"/>
        <v>1142.3599999999999</v>
      </c>
      <c r="K120">
        <f t="shared" si="12"/>
        <v>49.98</v>
      </c>
      <c r="L120">
        <f t="shared" si="13"/>
        <v>121.38</v>
      </c>
      <c r="M120" s="6">
        <f t="shared" si="14"/>
        <v>489.95</v>
      </c>
      <c r="N120">
        <f>VLOOKUP(C:C,'11月工资'!C:AP,40,0)</f>
        <v>9</v>
      </c>
      <c r="O120" s="6">
        <f t="shared" si="15"/>
        <v>55.99</v>
      </c>
      <c r="P120">
        <v>0</v>
      </c>
      <c r="Q120">
        <f t="shared" si="16"/>
        <v>839</v>
      </c>
      <c r="R120" s="50">
        <v>7139.72</v>
      </c>
      <c r="S120" s="67">
        <v>6999.31</v>
      </c>
      <c r="T120" s="69">
        <v>6994.72</v>
      </c>
      <c r="V120" t="s">
        <v>3594</v>
      </c>
      <c r="W120" t="s">
        <v>3595</v>
      </c>
      <c r="Y120" s="51">
        <f t="shared" si="17"/>
        <v>7129.72</v>
      </c>
      <c r="Z120" s="73">
        <f t="shared" si="18"/>
        <v>7003.92</v>
      </c>
      <c r="AA120" s="69" t="str">
        <f>VLOOKUP(C:C&amp;"    ",[1]Sheet0!$E$1:$I$65536,5,0)</f>
        <v xml:space="preserve">6994.72    </v>
      </c>
      <c r="AB120" s="74">
        <v>6994.72</v>
      </c>
      <c r="AC120" t="b">
        <f t="shared" si="19"/>
        <v>1</v>
      </c>
      <c r="AD120">
        <v>9000229</v>
      </c>
      <c r="AE120" t="s">
        <v>381</v>
      </c>
      <c r="AF120" t="str">
        <f t="shared" si="10"/>
        <v>蔡祖成</v>
      </c>
    </row>
    <row r="121" spans="1:32" x14ac:dyDescent="0.2">
      <c r="A121">
        <v>118</v>
      </c>
      <c r="B121">
        <v>9000229</v>
      </c>
      <c r="C121" t="str">
        <f>VLOOKUP(B:B,'10月人员信息'!J:W,13,0)</f>
        <v>36043019861104065X</v>
      </c>
      <c r="D121" t="str">
        <f>VLOOKUP(B:B,'10月人员信息'!J:M,3,0)</f>
        <v>蔡祖成</v>
      </c>
      <c r="E121" t="str">
        <f>VLOOKUP(B:B,'10月人员信息'!J:L,2,0)</f>
        <v>技术创新部</v>
      </c>
      <c r="F121" t="str">
        <f>VLOOKUP(B:B,'10月人员信息'!J:R,8,0)</f>
        <v>分析测试中心主办</v>
      </c>
      <c r="G121" t="str">
        <f>VLOOKUP(B:B,'10月人员信息'!J:P,6,0)</f>
        <v>主管师</v>
      </c>
      <c r="H121" t="str">
        <f>VLOOKUP(B:B,'10月人员信息'!J:V,12,0)</f>
        <v>汉族</v>
      </c>
      <c r="I121" t="str">
        <f>VLOOKUP(B:B,'11月工资'!A:D,4,0)</f>
        <v>6217000180031743945</v>
      </c>
      <c r="J121">
        <f t="shared" si="11"/>
        <v>1112.76</v>
      </c>
      <c r="K121">
        <f t="shared" si="12"/>
        <v>48.68</v>
      </c>
      <c r="L121">
        <f t="shared" si="13"/>
        <v>118.23</v>
      </c>
      <c r="M121" s="6">
        <f t="shared" si="14"/>
        <v>477</v>
      </c>
      <c r="N121">
        <f>VLOOKUP(C:C,'11月工资'!C:AP,40,0)</f>
        <v>9</v>
      </c>
      <c r="O121" s="6">
        <f t="shared" si="15"/>
        <v>54.51</v>
      </c>
      <c r="P121">
        <v>0</v>
      </c>
      <c r="Q121">
        <f t="shared" si="16"/>
        <v>817</v>
      </c>
      <c r="R121" s="50">
        <v>6954.76</v>
      </c>
      <c r="S121" s="67">
        <v>6814.35</v>
      </c>
      <c r="T121" s="69">
        <v>6809.76</v>
      </c>
      <c r="V121" t="s">
        <v>3596</v>
      </c>
      <c r="W121" t="s">
        <v>3597</v>
      </c>
      <c r="Y121" s="51">
        <f t="shared" si="17"/>
        <v>6944.76</v>
      </c>
      <c r="Z121" s="73">
        <f t="shared" si="18"/>
        <v>6818.96</v>
      </c>
      <c r="AA121" s="69" t="str">
        <f>VLOOKUP(C:C&amp;"    ",[1]Sheet0!$E$1:$I$65536,5,0)</f>
        <v xml:space="preserve">6809.76    </v>
      </c>
      <c r="AB121" s="74">
        <v>6809.76</v>
      </c>
      <c r="AC121" t="b">
        <f t="shared" si="19"/>
        <v>1</v>
      </c>
      <c r="AD121">
        <v>9000230</v>
      </c>
      <c r="AE121" t="s">
        <v>384</v>
      </c>
      <c r="AF121" t="str">
        <f t="shared" si="10"/>
        <v>史文</v>
      </c>
    </row>
    <row r="122" spans="1:32" x14ac:dyDescent="0.2">
      <c r="A122">
        <v>119</v>
      </c>
      <c r="B122">
        <v>9000230</v>
      </c>
      <c r="C122" t="str">
        <f>VLOOKUP(B:B,'10月人员信息'!J:W,13,0)</f>
        <v>130322197709063013</v>
      </c>
      <c r="D122" t="str">
        <f>VLOOKUP(B:B,'10月人员信息'!J:M,3,0)</f>
        <v>史文</v>
      </c>
      <c r="E122" t="str">
        <f>VLOOKUP(B:B,'10月人员信息'!J:L,2,0)</f>
        <v>技术创新部</v>
      </c>
      <c r="F122" t="str">
        <f>VLOOKUP(B:B,'10月人员信息'!J:R,8,0)</f>
        <v>冷轧产品研究所主办</v>
      </c>
      <c r="G122" t="str">
        <f>VLOOKUP(B:B,'10月人员信息'!J:P,6,0)</f>
        <v>主管师</v>
      </c>
      <c r="H122" t="str">
        <f>VLOOKUP(B:B,'10月人员信息'!J:V,12,0)</f>
        <v>汉族</v>
      </c>
      <c r="I122" t="str">
        <f>VLOOKUP(B:B,'11月工资'!A:D,4,0)</f>
        <v>6217000180031743952</v>
      </c>
      <c r="J122">
        <f t="shared" si="11"/>
        <v>1132.49</v>
      </c>
      <c r="K122">
        <f t="shared" si="12"/>
        <v>49.55</v>
      </c>
      <c r="L122">
        <f t="shared" si="13"/>
        <v>120.33</v>
      </c>
      <c r="M122" s="6">
        <f t="shared" si="14"/>
        <v>485.64</v>
      </c>
      <c r="N122">
        <f>VLOOKUP(C:C,'11月工资'!C:AP,40,0)</f>
        <v>9</v>
      </c>
      <c r="O122" s="6">
        <f t="shared" si="15"/>
        <v>55.5</v>
      </c>
      <c r="P122">
        <v>0</v>
      </c>
      <c r="Q122">
        <f t="shared" si="16"/>
        <v>832</v>
      </c>
      <c r="R122" s="50">
        <v>7078.07</v>
      </c>
      <c r="S122" s="67">
        <v>6937.66</v>
      </c>
      <c r="T122" s="69">
        <v>6933.07</v>
      </c>
      <c r="V122" t="s">
        <v>3598</v>
      </c>
      <c r="W122" t="s">
        <v>3599</v>
      </c>
      <c r="Y122" s="51">
        <f t="shared" si="17"/>
        <v>7068.07</v>
      </c>
      <c r="Z122" s="73">
        <f t="shared" si="18"/>
        <v>6942.27</v>
      </c>
      <c r="AA122" s="69" t="str">
        <f>VLOOKUP(C:C&amp;"    ",[1]Sheet0!$E$1:$I$65536,5,0)</f>
        <v xml:space="preserve">6933.07    </v>
      </c>
      <c r="AB122" s="74">
        <v>6933.07</v>
      </c>
      <c r="AC122" t="b">
        <f t="shared" si="19"/>
        <v>1</v>
      </c>
      <c r="AD122">
        <v>9000231</v>
      </c>
      <c r="AE122" t="s">
        <v>387</v>
      </c>
      <c r="AF122" t="str">
        <f t="shared" si="10"/>
        <v>刘立学</v>
      </c>
    </row>
    <row r="123" spans="1:32" x14ac:dyDescent="0.2">
      <c r="A123">
        <v>120</v>
      </c>
      <c r="B123">
        <v>9000231</v>
      </c>
      <c r="C123" t="str">
        <f>VLOOKUP(B:B,'10月人员信息'!J:W,13,0)</f>
        <v>13063519841005465X</v>
      </c>
      <c r="D123" t="str">
        <f>VLOOKUP(B:B,'10月人员信息'!J:M,3,0)</f>
        <v>刘立学</v>
      </c>
      <c r="E123" t="str">
        <f>VLOOKUP(B:B,'10月人员信息'!J:L,2,0)</f>
        <v>技术创新部</v>
      </c>
      <c r="F123" t="str">
        <f>VLOOKUP(B:B,'10月人员信息'!J:R,8,0)</f>
        <v>冷轧产品研究所主办</v>
      </c>
      <c r="G123" t="str">
        <f>VLOOKUP(B:B,'10月人员信息'!J:P,6,0)</f>
        <v>主管师</v>
      </c>
      <c r="H123" t="str">
        <f>VLOOKUP(B:B,'10月人员信息'!J:V,12,0)</f>
        <v>汉族</v>
      </c>
      <c r="I123" t="str">
        <f>VLOOKUP(B:B,'11月工资'!A:D,4,0)</f>
        <v>6217000180031743960</v>
      </c>
      <c r="J123">
        <f t="shared" si="11"/>
        <v>1142.3599999999999</v>
      </c>
      <c r="K123">
        <f t="shared" si="12"/>
        <v>49.98</v>
      </c>
      <c r="L123">
        <f t="shared" si="13"/>
        <v>121.38</v>
      </c>
      <c r="M123" s="6">
        <f t="shared" si="14"/>
        <v>489.95</v>
      </c>
      <c r="N123">
        <f>VLOOKUP(C:C,'11月工资'!C:AP,40,0)</f>
        <v>9</v>
      </c>
      <c r="O123" s="6">
        <f t="shared" si="15"/>
        <v>55.99</v>
      </c>
      <c r="P123">
        <v>0</v>
      </c>
      <c r="Q123">
        <f t="shared" si="16"/>
        <v>839</v>
      </c>
      <c r="R123" s="50">
        <v>7139.72</v>
      </c>
      <c r="S123" s="67">
        <v>6999.31</v>
      </c>
      <c r="T123" s="69">
        <v>6994.72</v>
      </c>
      <c r="V123" t="s">
        <v>3600</v>
      </c>
      <c r="W123" t="s">
        <v>3601</v>
      </c>
      <c r="Y123" s="51">
        <f t="shared" si="17"/>
        <v>7129.72</v>
      </c>
      <c r="Z123" s="73">
        <f t="shared" si="18"/>
        <v>7003.92</v>
      </c>
      <c r="AA123" s="69" t="str">
        <f>VLOOKUP(C:C&amp;"    ",[1]Sheet0!$E$1:$I$65536,5,0)</f>
        <v xml:space="preserve">6994.72    </v>
      </c>
      <c r="AB123" s="74">
        <v>6994.72</v>
      </c>
      <c r="AC123" t="b">
        <f t="shared" si="19"/>
        <v>1</v>
      </c>
      <c r="AD123">
        <v>9000232</v>
      </c>
      <c r="AE123" t="s">
        <v>390</v>
      </c>
      <c r="AF123" t="str">
        <f t="shared" si="10"/>
        <v>阎新杰</v>
      </c>
    </row>
    <row r="124" spans="1:32" x14ac:dyDescent="0.2">
      <c r="A124">
        <v>121</v>
      </c>
      <c r="B124">
        <v>9000232</v>
      </c>
      <c r="C124" t="str">
        <f>VLOOKUP(B:B,'10月人员信息'!J:W,13,0)</f>
        <v>132223197707162416</v>
      </c>
      <c r="D124" t="str">
        <f>VLOOKUP(B:B,'10月人员信息'!J:M,3,0)</f>
        <v>阎新杰</v>
      </c>
      <c r="E124" t="str">
        <f>VLOOKUP(B:B,'10月人员信息'!J:L,2,0)</f>
        <v>信息自动化部</v>
      </c>
      <c r="F124" t="str">
        <f>VLOOKUP(B:B,'10月人员信息'!J:R,8,0)</f>
        <v>热轧维检作业区作业长</v>
      </c>
      <c r="G124" t="str">
        <f>VLOOKUP(B:B,'10月人员信息'!J:P,6,0)</f>
        <v>作业长</v>
      </c>
      <c r="H124" t="str">
        <f>VLOOKUP(B:B,'10月人员信息'!J:V,12,0)</f>
        <v>汉族</v>
      </c>
      <c r="I124" t="str">
        <f>VLOOKUP(B:B,'11月工资'!A:D,4,0)</f>
        <v>6217000180031743986</v>
      </c>
      <c r="J124">
        <f t="shared" si="11"/>
        <v>1545</v>
      </c>
      <c r="K124">
        <f t="shared" si="12"/>
        <v>67.59</v>
      </c>
      <c r="L124">
        <f t="shared" si="13"/>
        <v>164.16</v>
      </c>
      <c r="M124" s="6">
        <f t="shared" si="14"/>
        <v>666.11</v>
      </c>
      <c r="N124">
        <f>VLOOKUP(C:C,'11月工资'!C:AP,40,0)</f>
        <v>9</v>
      </c>
      <c r="O124" s="6">
        <f t="shared" si="15"/>
        <v>76.13</v>
      </c>
      <c r="P124">
        <v>0</v>
      </c>
      <c r="Q124">
        <f t="shared" si="16"/>
        <v>1141</v>
      </c>
      <c r="R124" s="50">
        <v>9656.26</v>
      </c>
      <c r="S124" s="67">
        <v>9515.85</v>
      </c>
      <c r="T124" s="69">
        <v>9511.26</v>
      </c>
      <c r="V124" t="s">
        <v>3602</v>
      </c>
      <c r="W124" t="s">
        <v>3603</v>
      </c>
      <c r="Y124" s="51">
        <f t="shared" si="17"/>
        <v>9646.26</v>
      </c>
      <c r="Z124" s="73">
        <f t="shared" si="18"/>
        <v>9520.4599999999991</v>
      </c>
      <c r="AA124" s="69" t="str">
        <f>VLOOKUP(C:C&amp;"    ",[1]Sheet0!$E$1:$I$65536,5,0)</f>
        <v xml:space="preserve">9511.26    </v>
      </c>
      <c r="AB124" s="74">
        <v>9511.26</v>
      </c>
      <c r="AC124" t="b">
        <f t="shared" si="19"/>
        <v>1</v>
      </c>
      <c r="AD124">
        <v>9000234</v>
      </c>
      <c r="AE124" t="s">
        <v>393</v>
      </c>
      <c r="AF124" t="str">
        <f t="shared" si="10"/>
        <v>周永刚</v>
      </c>
    </row>
    <row r="125" spans="1:32" x14ac:dyDescent="0.2">
      <c r="A125">
        <v>122</v>
      </c>
      <c r="B125">
        <v>9000234</v>
      </c>
      <c r="C125" t="str">
        <f>VLOOKUP(B:B,'10月人员信息'!J:W,13,0)</f>
        <v>130224198210168918</v>
      </c>
      <c r="D125" t="str">
        <f>VLOOKUP(B:B,'10月人员信息'!J:M,3,0)</f>
        <v>周永刚</v>
      </c>
      <c r="E125" t="str">
        <f>VLOOKUP(B:B,'10月人员信息'!J:L,2,0)</f>
        <v>信息自动化部</v>
      </c>
      <c r="F125" t="str">
        <f>VLOOKUP(B:B,'10月人员信息'!J:R,8,0)</f>
        <v>信息化管理高级主管</v>
      </c>
      <c r="G125" t="str">
        <f>VLOOKUP(B:B,'10月人员信息'!J:P,6,0)</f>
        <v>高级主管</v>
      </c>
      <c r="H125" t="str">
        <f>VLOOKUP(B:B,'10月人员信息'!J:V,12,0)</f>
        <v>汉族</v>
      </c>
      <c r="I125" t="str">
        <f>VLOOKUP(B:B,'11月工资'!A:D,4,0)</f>
        <v>6217000180029895491</v>
      </c>
      <c r="J125">
        <f t="shared" si="11"/>
        <v>1839.99</v>
      </c>
      <c r="K125">
        <f t="shared" si="12"/>
        <v>80.5</v>
      </c>
      <c r="L125">
        <f t="shared" si="13"/>
        <v>195.5</v>
      </c>
      <c r="M125" s="6">
        <f t="shared" si="14"/>
        <v>795.17</v>
      </c>
      <c r="N125">
        <f>VLOOKUP(C:C,'11月工资'!C:AP,40,0)</f>
        <v>9</v>
      </c>
      <c r="O125" s="6">
        <f t="shared" si="15"/>
        <v>90.88</v>
      </c>
      <c r="P125">
        <v>0</v>
      </c>
      <c r="Q125">
        <f t="shared" si="16"/>
        <v>1363</v>
      </c>
      <c r="R125" s="50">
        <v>11499.92</v>
      </c>
      <c r="S125" s="67">
        <v>11359.51</v>
      </c>
      <c r="T125" s="69">
        <v>11354.92</v>
      </c>
      <c r="V125" t="s">
        <v>3604</v>
      </c>
      <c r="W125" t="s">
        <v>3605</v>
      </c>
      <c r="Y125" s="51">
        <f t="shared" si="17"/>
        <v>11489.92</v>
      </c>
      <c r="Z125" s="73">
        <f t="shared" si="18"/>
        <v>11364.12</v>
      </c>
      <c r="AA125" s="69" t="str">
        <f>VLOOKUP(C:C&amp;"    ",[1]Sheet0!$E$1:$I$65536,5,0)</f>
        <v xml:space="preserve">11354.92    </v>
      </c>
      <c r="AB125" s="74">
        <v>11354.92</v>
      </c>
      <c r="AC125" t="b">
        <f t="shared" si="19"/>
        <v>1</v>
      </c>
      <c r="AD125">
        <v>9000235</v>
      </c>
      <c r="AE125" t="s">
        <v>396</v>
      </c>
      <c r="AF125" t="str">
        <f t="shared" si="10"/>
        <v>万振旭</v>
      </c>
    </row>
    <row r="126" spans="1:32" x14ac:dyDescent="0.2">
      <c r="A126">
        <v>123</v>
      </c>
      <c r="B126">
        <v>9000235</v>
      </c>
      <c r="C126" t="str">
        <f>VLOOKUP(B:B,'10月人员信息'!J:W,13,0)</f>
        <v>142201199012069170</v>
      </c>
      <c r="D126" t="str">
        <f>VLOOKUP(B:B,'10月人员信息'!J:M,3,0)</f>
        <v>万振旭</v>
      </c>
      <c r="E126" t="str">
        <f>VLOOKUP(B:B,'10月人员信息'!J:L,2,0)</f>
        <v>信息自动化部</v>
      </c>
      <c r="F126" t="str">
        <f>VLOOKUP(B:B,'10月人员信息'!J:R,8,0)</f>
        <v>冷轧维检作业区作业长</v>
      </c>
      <c r="G126" t="str">
        <f>VLOOKUP(B:B,'10月人员信息'!J:P,6,0)</f>
        <v>作业长</v>
      </c>
      <c r="H126" t="str">
        <f>VLOOKUP(B:B,'10月人员信息'!J:V,12,0)</f>
        <v>汉族</v>
      </c>
      <c r="I126" t="str">
        <f>VLOOKUP(B:B,'11月工资'!A:D,4,0)</f>
        <v>6217000180031735818</v>
      </c>
      <c r="J126">
        <f t="shared" si="11"/>
        <v>1223</v>
      </c>
      <c r="K126">
        <f t="shared" si="12"/>
        <v>53.51</v>
      </c>
      <c r="L126">
        <f t="shared" si="13"/>
        <v>129.94</v>
      </c>
      <c r="M126" s="6">
        <f t="shared" si="14"/>
        <v>525.23</v>
      </c>
      <c r="N126">
        <f>VLOOKUP(C:C,'11月工资'!C:AP,40,0)</f>
        <v>9</v>
      </c>
      <c r="O126" s="6">
        <f t="shared" si="15"/>
        <v>60.03</v>
      </c>
      <c r="P126">
        <v>0</v>
      </c>
      <c r="Q126">
        <f t="shared" si="16"/>
        <v>900</v>
      </c>
      <c r="R126" s="50">
        <v>7643.75</v>
      </c>
      <c r="S126" s="67">
        <v>7503.34</v>
      </c>
      <c r="T126" s="69">
        <v>7498.75</v>
      </c>
      <c r="V126" t="s">
        <v>3606</v>
      </c>
      <c r="W126" t="s">
        <v>3607</v>
      </c>
      <c r="Y126" s="51">
        <f t="shared" si="17"/>
        <v>7633.75</v>
      </c>
      <c r="Z126" s="73">
        <f t="shared" si="18"/>
        <v>7507.95</v>
      </c>
      <c r="AA126" s="69" t="str">
        <f>VLOOKUP(C:C&amp;"    ",[1]Sheet0!$E$1:$I$65536,5,0)</f>
        <v xml:space="preserve">7498.75    </v>
      </c>
      <c r="AB126" s="74">
        <v>7498.75</v>
      </c>
      <c r="AC126" t="b">
        <f t="shared" si="19"/>
        <v>1</v>
      </c>
      <c r="AD126">
        <v>9000236</v>
      </c>
      <c r="AE126" t="s">
        <v>399</v>
      </c>
      <c r="AF126" t="str">
        <f t="shared" si="10"/>
        <v>梁栋</v>
      </c>
    </row>
    <row r="127" spans="1:32" x14ac:dyDescent="0.2">
      <c r="A127">
        <v>124</v>
      </c>
      <c r="B127">
        <v>9000236</v>
      </c>
      <c r="C127" t="str">
        <f>VLOOKUP(B:B,'10月人员信息'!J:W,13,0)</f>
        <v>130224198211161515</v>
      </c>
      <c r="D127" t="str">
        <f>VLOOKUP(B:B,'10月人员信息'!J:M,3,0)</f>
        <v>梁栋</v>
      </c>
      <c r="E127" t="str">
        <f>VLOOKUP(B:B,'10月人员信息'!J:L,2,0)</f>
        <v>信息自动化部</v>
      </c>
      <c r="F127" t="str">
        <f>VLOOKUP(B:B,'10月人员信息'!J:R,8,0)</f>
        <v>炼钢维检作业区作业长</v>
      </c>
      <c r="G127" t="str">
        <f>VLOOKUP(B:B,'10月人员信息'!J:P,6,0)</f>
        <v>作业长</v>
      </c>
      <c r="H127" t="str">
        <f>VLOOKUP(B:B,'10月人员信息'!J:V,12,0)</f>
        <v>汉族</v>
      </c>
      <c r="I127" t="str">
        <f>VLOOKUP(B:B,'11月工资'!A:D,4,0)</f>
        <v>6217000180029895525</v>
      </c>
      <c r="J127">
        <f t="shared" si="11"/>
        <v>1533.58</v>
      </c>
      <c r="K127">
        <f t="shared" si="12"/>
        <v>67.09</v>
      </c>
      <c r="L127">
        <f t="shared" si="13"/>
        <v>162.94</v>
      </c>
      <c r="M127" s="6">
        <f t="shared" si="14"/>
        <v>661.11</v>
      </c>
      <c r="N127">
        <f>VLOOKUP(C:C,'11月工资'!C:AP,40,0)</f>
        <v>9</v>
      </c>
      <c r="O127" s="6">
        <f t="shared" si="15"/>
        <v>75.56</v>
      </c>
      <c r="P127">
        <v>0</v>
      </c>
      <c r="Q127">
        <f t="shared" si="16"/>
        <v>1133</v>
      </c>
      <c r="R127" s="50">
        <v>9584.8700000000008</v>
      </c>
      <c r="S127" s="67">
        <v>9444.4599999999991</v>
      </c>
      <c r="T127" s="69">
        <v>9439.8700000000008</v>
      </c>
      <c r="V127" t="s">
        <v>3608</v>
      </c>
      <c r="W127" t="s">
        <v>3609</v>
      </c>
      <c r="Y127" s="51">
        <f t="shared" si="17"/>
        <v>9574.8700000000008</v>
      </c>
      <c r="Z127" s="73">
        <f t="shared" si="18"/>
        <v>9449.07</v>
      </c>
      <c r="AA127" s="69" t="str">
        <f>VLOOKUP(C:C&amp;"    ",[1]Sheet0!$E$1:$I$65536,5,0)</f>
        <v xml:space="preserve">9439.87    </v>
      </c>
      <c r="AB127" s="74">
        <v>9439.8700000000008</v>
      </c>
      <c r="AC127" t="b">
        <f t="shared" si="19"/>
        <v>1</v>
      </c>
      <c r="AD127">
        <v>9000241</v>
      </c>
      <c r="AE127" t="s">
        <v>402</v>
      </c>
      <c r="AF127" t="str">
        <f t="shared" si="10"/>
        <v>刘光</v>
      </c>
    </row>
    <row r="128" spans="1:32" x14ac:dyDescent="0.2">
      <c r="A128">
        <v>125</v>
      </c>
      <c r="B128">
        <v>9000241</v>
      </c>
      <c r="C128" t="str">
        <f>VLOOKUP(B:B,'10月人员信息'!J:W,13,0)</f>
        <v>131124198408070233</v>
      </c>
      <c r="D128" t="str">
        <f>VLOOKUP(B:B,'10月人员信息'!J:M,3,0)</f>
        <v>刘光</v>
      </c>
      <c r="E128" t="str">
        <f>VLOOKUP(B:B,'10月人员信息'!J:L,2,0)</f>
        <v>信息自动化部</v>
      </c>
      <c r="F128" t="str">
        <f>VLOOKUP(B:B,'10月人员信息'!J:R,8,0)</f>
        <v>系统开发及模型管理主办</v>
      </c>
      <c r="G128" t="str">
        <f>VLOOKUP(B:B,'10月人员信息'!J:P,6,0)</f>
        <v>主管师</v>
      </c>
      <c r="H128" t="str">
        <f>VLOOKUP(B:B,'10月人员信息'!J:V,12,0)</f>
        <v>汉族</v>
      </c>
      <c r="I128" t="str">
        <f>VLOOKUP(B:B,'11月工资'!A:D,4,0)</f>
        <v>6217000180031744810</v>
      </c>
      <c r="J128">
        <f t="shared" si="11"/>
        <v>1120.57</v>
      </c>
      <c r="K128">
        <f t="shared" si="12"/>
        <v>49.03</v>
      </c>
      <c r="L128">
        <f t="shared" si="13"/>
        <v>119.06</v>
      </c>
      <c r="M128" s="6">
        <f t="shared" si="14"/>
        <v>480.42</v>
      </c>
      <c r="N128">
        <f>VLOOKUP(C:C,'11月工资'!C:AP,40,0)</f>
        <v>9</v>
      </c>
      <c r="O128" s="6">
        <f t="shared" si="15"/>
        <v>54.91</v>
      </c>
      <c r="P128">
        <v>0</v>
      </c>
      <c r="Q128">
        <f t="shared" si="16"/>
        <v>823</v>
      </c>
      <c r="R128" s="50">
        <v>7003.58</v>
      </c>
      <c r="S128" s="67">
        <v>6863.17</v>
      </c>
      <c r="T128" s="69">
        <v>6858.58</v>
      </c>
      <c r="V128" t="s">
        <v>3610</v>
      </c>
      <c r="W128" t="s">
        <v>3611</v>
      </c>
      <c r="Y128" s="51">
        <f t="shared" si="17"/>
        <v>6993.58</v>
      </c>
      <c r="Z128" s="73">
        <f t="shared" si="18"/>
        <v>6867.78</v>
      </c>
      <c r="AA128" s="69" t="str">
        <f>VLOOKUP(C:C&amp;"    ",[1]Sheet0!$E$1:$I$65536,5,0)</f>
        <v xml:space="preserve">6858.58    </v>
      </c>
      <c r="AB128" s="74">
        <v>6858.58</v>
      </c>
      <c r="AC128" t="b">
        <f t="shared" si="19"/>
        <v>1</v>
      </c>
      <c r="AD128">
        <v>9000243</v>
      </c>
      <c r="AE128" t="s">
        <v>405</v>
      </c>
      <c r="AF128" t="str">
        <f t="shared" si="10"/>
        <v>唱春占</v>
      </c>
    </row>
    <row r="129" spans="1:32" x14ac:dyDescent="0.2">
      <c r="A129">
        <v>126</v>
      </c>
      <c r="B129">
        <v>9000243</v>
      </c>
      <c r="C129" t="str">
        <f>VLOOKUP(B:B,'10月人员信息'!J:W,13,0)</f>
        <v>130324197708220016</v>
      </c>
      <c r="D129" t="str">
        <f>VLOOKUP(B:B,'10月人员信息'!J:M,3,0)</f>
        <v>唱春占</v>
      </c>
      <c r="E129" t="str">
        <f>VLOOKUP(B:B,'10月人员信息'!J:L,2,0)</f>
        <v>信息自动化部</v>
      </c>
      <c r="F129" t="str">
        <f>VLOOKUP(B:B,'10月人员信息'!J:R,8,0)</f>
        <v>储备正科</v>
      </c>
      <c r="G129" t="str">
        <f>VLOOKUP(B:B,'10月人员信息'!J:P,6,0)</f>
        <v>高级主管</v>
      </c>
      <c r="H129" t="str">
        <f>VLOOKUP(B:B,'10月人员信息'!J:V,12,0)</f>
        <v>汉族</v>
      </c>
      <c r="I129" t="str">
        <f>VLOOKUP(B:B,'11月工资'!A:D,4,0)</f>
        <v>6217000180031735305</v>
      </c>
      <c r="J129">
        <f t="shared" si="11"/>
        <v>1842.85</v>
      </c>
      <c r="K129">
        <f t="shared" si="12"/>
        <v>80.62</v>
      </c>
      <c r="L129">
        <f t="shared" si="13"/>
        <v>195.8</v>
      </c>
      <c r="M129" s="6">
        <f t="shared" si="14"/>
        <v>796.42</v>
      </c>
      <c r="N129">
        <f>VLOOKUP(C:C,'11月工资'!C:AP,40,0)</f>
        <v>0</v>
      </c>
      <c r="O129" s="6">
        <f t="shared" si="15"/>
        <v>91.02</v>
      </c>
      <c r="P129" s="69">
        <v>909.82</v>
      </c>
      <c r="Q129">
        <f t="shared" si="16"/>
        <v>1365</v>
      </c>
      <c r="R129" s="50">
        <v>11517.79</v>
      </c>
      <c r="S129" s="67">
        <v>11377.38</v>
      </c>
      <c r="T129" s="69">
        <v>11372.79</v>
      </c>
      <c r="V129" t="s">
        <v>3613</v>
      </c>
      <c r="W129" t="s">
        <v>3614</v>
      </c>
      <c r="Y129" s="51">
        <f t="shared" si="17"/>
        <v>11507.79</v>
      </c>
      <c r="Z129" s="73">
        <f t="shared" si="18"/>
        <v>11381.99</v>
      </c>
      <c r="AA129" s="69" t="str">
        <f>VLOOKUP(C:C&amp;"    ",[1]Sheet0!$E$1:$I$65536,5,0)</f>
        <v xml:space="preserve">11372.79    </v>
      </c>
      <c r="AB129" s="74">
        <v>11372.79</v>
      </c>
      <c r="AC129" t="b">
        <f t="shared" si="19"/>
        <v>1</v>
      </c>
      <c r="AD129">
        <v>9000247</v>
      </c>
      <c r="AE129" t="s">
        <v>408</v>
      </c>
      <c r="AF129" t="str">
        <f t="shared" si="10"/>
        <v>崔宝民</v>
      </c>
    </row>
    <row r="130" spans="1:32" x14ac:dyDescent="0.2">
      <c r="A130">
        <v>127</v>
      </c>
      <c r="B130">
        <v>9000247</v>
      </c>
      <c r="C130" t="str">
        <f>VLOOKUP(B:B,'10月人员信息'!J:W,13,0)</f>
        <v>130223197203084010</v>
      </c>
      <c r="D130" t="str">
        <f>VLOOKUP(B:B,'10月人员信息'!J:M,3,0)</f>
        <v>崔宝民</v>
      </c>
      <c r="E130" t="str">
        <f>VLOOKUP(B:B,'10月人员信息'!J:L,2,0)</f>
        <v>技术创新部</v>
      </c>
      <c r="F130" t="str">
        <f>VLOOKUP(B:B,'10月人员信息'!J:R,8,0)</f>
        <v>炼钢技术研究所主办</v>
      </c>
      <c r="G130" t="str">
        <f>VLOOKUP(B:B,'10月人员信息'!J:P,6,0)</f>
        <v>主任师</v>
      </c>
      <c r="H130" t="str">
        <f>VLOOKUP(B:B,'10月人员信息'!J:V,12,0)</f>
        <v>汉族</v>
      </c>
      <c r="I130" t="str">
        <f>VLOOKUP(B:B,'11月工资'!A:D,4,0)</f>
        <v>6217000180022955029</v>
      </c>
      <c r="J130">
        <f t="shared" si="11"/>
        <v>1649.8</v>
      </c>
      <c r="K130">
        <f t="shared" si="12"/>
        <v>72.180000000000007</v>
      </c>
      <c r="L130">
        <f t="shared" si="13"/>
        <v>175.29</v>
      </c>
      <c r="M130" s="6">
        <f t="shared" si="14"/>
        <v>711.96</v>
      </c>
      <c r="N130">
        <f>VLOOKUP(C:C,'11月工资'!C:AP,40,0)</f>
        <v>9</v>
      </c>
      <c r="O130" s="6">
        <f t="shared" si="15"/>
        <v>81.37</v>
      </c>
      <c r="P130">
        <v>0</v>
      </c>
      <c r="Q130">
        <f t="shared" si="16"/>
        <v>1220</v>
      </c>
      <c r="R130" s="50">
        <v>10311.26</v>
      </c>
      <c r="S130" s="67">
        <v>10170.85</v>
      </c>
      <c r="T130" s="69">
        <v>10166.26</v>
      </c>
      <c r="V130" t="s">
        <v>3615</v>
      </c>
      <c r="W130" t="s">
        <v>3616</v>
      </c>
      <c r="Y130" s="51">
        <f t="shared" si="17"/>
        <v>10301.26</v>
      </c>
      <c r="Z130" s="73">
        <f t="shared" si="18"/>
        <v>10175.459999999999</v>
      </c>
      <c r="AA130" s="69" t="str">
        <f>VLOOKUP(C:C&amp;"    ",[1]Sheet0!$E$1:$I$65536,5,0)</f>
        <v xml:space="preserve">10166.26    </v>
      </c>
      <c r="AB130" s="74">
        <v>10166.26</v>
      </c>
      <c r="AC130" t="b">
        <f t="shared" si="19"/>
        <v>1</v>
      </c>
      <c r="AD130">
        <v>9000248</v>
      </c>
      <c r="AE130" t="s">
        <v>411</v>
      </c>
      <c r="AF130" t="str">
        <f t="shared" si="10"/>
        <v>臧振东</v>
      </c>
    </row>
    <row r="131" spans="1:32" x14ac:dyDescent="0.2">
      <c r="A131">
        <v>128</v>
      </c>
      <c r="B131">
        <v>9000248</v>
      </c>
      <c r="C131" t="str">
        <f>VLOOKUP(B:B,'10月人员信息'!J:W,13,0)</f>
        <v>130225197608176119</v>
      </c>
      <c r="D131" t="str">
        <f>VLOOKUP(B:B,'10月人员信息'!J:M,3,0)</f>
        <v>臧振东</v>
      </c>
      <c r="E131" t="str">
        <f>VLOOKUP(B:B,'10月人员信息'!J:L,2,0)</f>
        <v>技术创新部</v>
      </c>
      <c r="F131" t="str">
        <f>VLOOKUP(B:B,'10月人员信息'!J:R,8,0)</f>
        <v>分析测试中心高级主管</v>
      </c>
      <c r="G131" t="str">
        <f>VLOOKUP(B:B,'10月人员信息'!J:P,6,0)</f>
        <v>主管</v>
      </c>
      <c r="H131" t="str">
        <f>VLOOKUP(B:B,'10月人员信息'!J:V,12,0)</f>
        <v>汉族</v>
      </c>
      <c r="I131" t="str">
        <f>VLOOKUP(B:B,'11月工资'!A:D,4,0)</f>
        <v>6217000180021628171</v>
      </c>
      <c r="J131">
        <f t="shared" si="11"/>
        <v>1485.65</v>
      </c>
      <c r="K131">
        <f t="shared" si="12"/>
        <v>65</v>
      </c>
      <c r="L131">
        <f t="shared" si="13"/>
        <v>157.85</v>
      </c>
      <c r="M131" s="6">
        <f t="shared" si="14"/>
        <v>640.14</v>
      </c>
      <c r="N131">
        <f>VLOOKUP(C:C,'11月工资'!C:AP,40,0)</f>
        <v>9</v>
      </c>
      <c r="O131" s="6">
        <f t="shared" si="15"/>
        <v>73.16</v>
      </c>
      <c r="P131">
        <v>0</v>
      </c>
      <c r="Q131">
        <f t="shared" si="16"/>
        <v>1097</v>
      </c>
      <c r="R131" s="50">
        <v>9285.2900000000009</v>
      </c>
      <c r="S131" s="67">
        <v>9144.8799999999992</v>
      </c>
      <c r="T131" s="69">
        <v>9140.2900000000009</v>
      </c>
      <c r="V131" t="s">
        <v>3617</v>
      </c>
      <c r="W131" t="s">
        <v>3618</v>
      </c>
      <c r="Y131" s="51">
        <f t="shared" si="17"/>
        <v>9275.2900000000009</v>
      </c>
      <c r="Z131" s="73">
        <f t="shared" si="18"/>
        <v>9149.49</v>
      </c>
      <c r="AA131" s="69" t="str">
        <f>VLOOKUP(C:C&amp;"    ",[1]Sheet0!$E$1:$I$65536,5,0)</f>
        <v xml:space="preserve">9140.29    </v>
      </c>
      <c r="AB131" s="74">
        <v>9140.2900000000009</v>
      </c>
      <c r="AC131" t="b">
        <f t="shared" si="19"/>
        <v>1</v>
      </c>
      <c r="AD131">
        <v>9000249</v>
      </c>
      <c r="AE131" t="s">
        <v>414</v>
      </c>
      <c r="AF131" t="str">
        <f t="shared" ref="AF131:AF194" si="20">VLOOKUP(AD:AD,B:D,3,0)</f>
        <v>李文刚</v>
      </c>
    </row>
    <row r="132" spans="1:32" x14ac:dyDescent="0.2">
      <c r="A132">
        <v>129</v>
      </c>
      <c r="B132">
        <v>9000249</v>
      </c>
      <c r="C132" t="str">
        <f>VLOOKUP(B:B,'10月人员信息'!J:W,13,0)</f>
        <v>13022519700321213X</v>
      </c>
      <c r="D132" t="str">
        <f>VLOOKUP(B:B,'10月人员信息'!J:M,3,0)</f>
        <v>李文刚</v>
      </c>
      <c r="E132" t="str">
        <f>VLOOKUP(B:B,'10月人员信息'!J:L,2,0)</f>
        <v>技术创新部</v>
      </c>
      <c r="F132" t="str">
        <f>VLOOKUP(B:B,'10月人员信息'!J:R,8,0)</f>
        <v>科研管理高级主管</v>
      </c>
      <c r="G132" t="str">
        <f>VLOOKUP(B:B,'10月人员信息'!J:P,6,0)</f>
        <v>高级主管</v>
      </c>
      <c r="H132" t="str">
        <f>VLOOKUP(B:B,'10月人员信息'!J:V,12,0)</f>
        <v>汉族</v>
      </c>
      <c r="I132" t="str">
        <f>VLOOKUP(B:B,'11月工资'!A:D,4,0)</f>
        <v>6217000180021627967</v>
      </c>
      <c r="J132">
        <f t="shared" si="11"/>
        <v>1740.91</v>
      </c>
      <c r="K132">
        <f t="shared" si="12"/>
        <v>76.16</v>
      </c>
      <c r="L132">
        <f t="shared" si="13"/>
        <v>184.97</v>
      </c>
      <c r="M132" s="6">
        <f t="shared" si="14"/>
        <v>751.82</v>
      </c>
      <c r="N132">
        <f>VLOOKUP(C:C,'11月工资'!C:AP,40,0)</f>
        <v>9</v>
      </c>
      <c r="O132" s="6">
        <f t="shared" si="15"/>
        <v>85.92</v>
      </c>
      <c r="P132">
        <v>0</v>
      </c>
      <c r="Q132">
        <f t="shared" si="16"/>
        <v>1288</v>
      </c>
      <c r="R132" s="50">
        <v>10880.66</v>
      </c>
      <c r="S132" s="67">
        <v>10740.25</v>
      </c>
      <c r="T132" s="69">
        <v>10735.66</v>
      </c>
      <c r="V132" t="s">
        <v>3619</v>
      </c>
      <c r="W132" t="s">
        <v>3620</v>
      </c>
      <c r="Y132" s="51">
        <f t="shared" si="17"/>
        <v>10870.66</v>
      </c>
      <c r="Z132" s="73">
        <f t="shared" si="18"/>
        <v>10744.86</v>
      </c>
      <c r="AA132" s="69" t="str">
        <f>VLOOKUP(C:C&amp;"    ",[1]Sheet0!$E$1:$I$65536,5,0)</f>
        <v xml:space="preserve">10735.66    </v>
      </c>
      <c r="AB132" s="74">
        <v>10735.66</v>
      </c>
      <c r="AC132" t="b">
        <f t="shared" si="19"/>
        <v>1</v>
      </c>
      <c r="AD132">
        <v>9000250</v>
      </c>
      <c r="AE132" t="s">
        <v>417</v>
      </c>
      <c r="AF132" t="str">
        <f t="shared" si="20"/>
        <v>冯江</v>
      </c>
    </row>
    <row r="133" spans="1:32" x14ac:dyDescent="0.2">
      <c r="A133">
        <v>130</v>
      </c>
      <c r="B133">
        <v>9000250</v>
      </c>
      <c r="C133" t="str">
        <f>VLOOKUP(B:B,'10月人员信息'!J:W,13,0)</f>
        <v>13022519860116331X</v>
      </c>
      <c r="D133" t="str">
        <f>VLOOKUP(B:B,'10月人员信息'!J:M,3,0)</f>
        <v>冯江</v>
      </c>
      <c r="E133" t="str">
        <f>VLOOKUP(B:B,'10月人员信息'!J:L,2,0)</f>
        <v>技术创新部</v>
      </c>
      <c r="F133" t="str">
        <f>VLOOKUP(B:B,'10月人员信息'!J:R,8,0)</f>
        <v>分析测试中心主办</v>
      </c>
      <c r="G133" t="str">
        <f>VLOOKUP(B:B,'10月人员信息'!J:P,6,0)</f>
        <v>主管师</v>
      </c>
      <c r="H133" t="str">
        <f>VLOOKUP(B:B,'10月人员信息'!J:V,12,0)</f>
        <v>汉族</v>
      </c>
      <c r="I133" t="str">
        <f>VLOOKUP(B:B,'11月工资'!A:D,4,0)</f>
        <v>6217000180021627900</v>
      </c>
      <c r="J133">
        <f t="shared" ref="J133:J196" si="21">ROUND(R133*0.16,2)</f>
        <v>1185.3800000000001</v>
      </c>
      <c r="K133">
        <f t="shared" ref="K133:K196" si="22">ROUND(R133*0.007,2)</f>
        <v>51.86</v>
      </c>
      <c r="L133">
        <f t="shared" ref="L133:L196" si="23">ROUND(R133*0.017,2)</f>
        <v>125.95</v>
      </c>
      <c r="M133" s="6">
        <f t="shared" ref="M133:M196" si="24">ROUND(S133*0.07,2)</f>
        <v>508.77</v>
      </c>
      <c r="N133">
        <f>VLOOKUP(C:C,'11月工资'!C:AP,40,0)</f>
        <v>9</v>
      </c>
      <c r="O133" s="6">
        <f t="shared" ref="O133:O196" si="25">ROUND(S133*0.008,2)</f>
        <v>58.15</v>
      </c>
      <c r="P133">
        <v>0</v>
      </c>
      <c r="Q133">
        <f t="shared" ref="Q133:Q196" si="26">ROUND(T133*0.12,0)</f>
        <v>872</v>
      </c>
      <c r="R133" s="50">
        <v>7408.61</v>
      </c>
      <c r="S133" s="67">
        <v>7268.2</v>
      </c>
      <c r="T133" s="69">
        <v>7263.61</v>
      </c>
      <c r="V133" t="s">
        <v>3621</v>
      </c>
      <c r="W133" t="s">
        <v>3622</v>
      </c>
      <c r="Y133" s="51">
        <f t="shared" ref="Y133:Y196" si="27">R133-10</f>
        <v>7398.61</v>
      </c>
      <c r="Z133" s="73">
        <f t="shared" ref="Z133:Z196" si="28">ROUND(S133+4.61,2)</f>
        <v>7272.81</v>
      </c>
      <c r="AA133" s="69" t="str">
        <f>VLOOKUP(C:C&amp;"    ",[1]Sheet0!$E$1:$I$65536,5,0)</f>
        <v xml:space="preserve">7263.61    </v>
      </c>
      <c r="AB133" s="74">
        <v>7263.61</v>
      </c>
      <c r="AC133" t="b">
        <f t="shared" ref="AC133:AC196" si="29">T133=AB133</f>
        <v>1</v>
      </c>
      <c r="AD133">
        <v>9000251</v>
      </c>
      <c r="AE133" t="s">
        <v>420</v>
      </c>
      <c r="AF133" t="str">
        <f t="shared" si="20"/>
        <v>陈菲</v>
      </c>
    </row>
    <row r="134" spans="1:32" x14ac:dyDescent="0.2">
      <c r="A134">
        <v>131</v>
      </c>
      <c r="B134">
        <v>9000251</v>
      </c>
      <c r="C134" t="str">
        <f>VLOOKUP(B:B,'10月人员信息'!J:W,13,0)</f>
        <v>130223198607078420</v>
      </c>
      <c r="D134" t="str">
        <f>VLOOKUP(B:B,'10月人员信息'!J:M,3,0)</f>
        <v>陈菲</v>
      </c>
      <c r="E134" t="str">
        <f>VLOOKUP(B:B,'10月人员信息'!J:L,2,0)</f>
        <v>技术创新部</v>
      </c>
      <c r="F134" t="str">
        <f>VLOOKUP(B:B,'10月人员信息'!J:R,8,0)</f>
        <v>炼铁与环境资源研究所高级主管</v>
      </c>
      <c r="G134" t="str">
        <f>VLOOKUP(B:B,'10月人员信息'!J:P,6,0)</f>
        <v>主管</v>
      </c>
      <c r="H134" t="str">
        <f>VLOOKUP(B:B,'10月人员信息'!J:V,12,0)</f>
        <v>汉族</v>
      </c>
      <c r="I134" t="str">
        <f>VLOOKUP(B:B,'11月工资'!A:D,4,0)</f>
        <v>6217000180021628395</v>
      </c>
      <c r="J134">
        <f t="shared" si="21"/>
        <v>1462.61</v>
      </c>
      <c r="K134">
        <f t="shared" si="22"/>
        <v>63.99</v>
      </c>
      <c r="L134">
        <f t="shared" si="23"/>
        <v>155.4</v>
      </c>
      <c r="M134" s="6">
        <f t="shared" si="24"/>
        <v>630.05999999999995</v>
      </c>
      <c r="N134">
        <f>VLOOKUP(C:C,'11月工资'!C:AP,40,0)</f>
        <v>9</v>
      </c>
      <c r="O134" s="6">
        <f t="shared" si="25"/>
        <v>72.010000000000005</v>
      </c>
      <c r="P134">
        <v>0</v>
      </c>
      <c r="Q134">
        <f t="shared" si="26"/>
        <v>1080</v>
      </c>
      <c r="R134" s="50">
        <v>9141.2900000000009</v>
      </c>
      <c r="S134" s="67">
        <v>9000.8799999999992</v>
      </c>
      <c r="T134" s="69">
        <v>8996.2900000000009</v>
      </c>
      <c r="V134" t="s">
        <v>3623</v>
      </c>
      <c r="W134" t="s">
        <v>3624</v>
      </c>
      <c r="Y134" s="51">
        <f t="shared" si="27"/>
        <v>9131.2900000000009</v>
      </c>
      <c r="Z134" s="73">
        <f t="shared" si="28"/>
        <v>9005.49</v>
      </c>
      <c r="AA134" s="69" t="str">
        <f>VLOOKUP(C:C&amp;"    ",[1]Sheet0!$E$1:$I$65536,5,0)</f>
        <v xml:space="preserve">8996.29    </v>
      </c>
      <c r="AB134" s="74">
        <v>8996.2900000000009</v>
      </c>
      <c r="AC134" t="b">
        <f t="shared" si="29"/>
        <v>1</v>
      </c>
      <c r="AD134">
        <v>9000252</v>
      </c>
      <c r="AE134" t="s">
        <v>423</v>
      </c>
      <c r="AF134" t="str">
        <f t="shared" si="20"/>
        <v>张学武</v>
      </c>
    </row>
    <row r="135" spans="1:32" x14ac:dyDescent="0.2">
      <c r="A135">
        <v>132</v>
      </c>
      <c r="B135">
        <v>9000252</v>
      </c>
      <c r="C135" t="str">
        <f>VLOOKUP(B:B,'10月人员信息'!J:W,13,0)</f>
        <v>130228196906230034</v>
      </c>
      <c r="D135" t="str">
        <f>VLOOKUP(B:B,'10月人员信息'!J:M,3,0)</f>
        <v>张学武</v>
      </c>
      <c r="E135" t="str">
        <f>VLOOKUP(B:B,'10月人员信息'!J:L,2,0)</f>
        <v>动力部</v>
      </c>
      <c r="F135" t="str">
        <f>VLOOKUP(B:B,'10月人员信息'!J:R,8,0)</f>
        <v>能源中心主任</v>
      </c>
      <c r="G135" t="str">
        <f>VLOOKUP(B:B,'10月人员信息'!J:P,6,0)</f>
        <v>主任（正科级）</v>
      </c>
      <c r="H135" t="str">
        <f>VLOOKUP(B:B,'10月人员信息'!J:V,12,0)</f>
        <v>满族</v>
      </c>
      <c r="I135" t="str">
        <f>VLOOKUP(B:B,'11月工资'!A:D,4,0)</f>
        <v>6217000180022581940</v>
      </c>
      <c r="J135">
        <f t="shared" si="21"/>
        <v>1950.38</v>
      </c>
      <c r="K135">
        <f t="shared" si="22"/>
        <v>85.33</v>
      </c>
      <c r="L135">
        <f t="shared" si="23"/>
        <v>207.23</v>
      </c>
      <c r="M135" s="6">
        <f t="shared" si="24"/>
        <v>843.46</v>
      </c>
      <c r="N135">
        <f>VLOOKUP(C:C,'11月工资'!C:AP,40,0)</f>
        <v>9</v>
      </c>
      <c r="O135" s="6">
        <f t="shared" si="25"/>
        <v>96.4</v>
      </c>
      <c r="P135">
        <v>0</v>
      </c>
      <c r="Q135">
        <f t="shared" si="26"/>
        <v>1445</v>
      </c>
      <c r="R135" s="50">
        <v>12189.89</v>
      </c>
      <c r="S135" s="67">
        <v>12049.48</v>
      </c>
      <c r="T135" s="69">
        <v>12044.89</v>
      </c>
      <c r="V135" t="s">
        <v>3625</v>
      </c>
      <c r="W135" t="s">
        <v>3626</v>
      </c>
      <c r="Y135" s="51">
        <f t="shared" si="27"/>
        <v>12179.89</v>
      </c>
      <c r="Z135" s="73">
        <f t="shared" si="28"/>
        <v>12054.09</v>
      </c>
      <c r="AA135" s="69" t="str">
        <f>VLOOKUP(C:C&amp;"    ",[1]Sheet0!$E$1:$I$65536,5,0)</f>
        <v xml:space="preserve">12044.89    </v>
      </c>
      <c r="AB135" s="74">
        <v>12044.89</v>
      </c>
      <c r="AC135" t="b">
        <f t="shared" si="29"/>
        <v>1</v>
      </c>
      <c r="AD135">
        <v>9000253</v>
      </c>
      <c r="AE135" t="s">
        <v>427</v>
      </c>
      <c r="AF135" t="str">
        <f t="shared" si="20"/>
        <v>金轶钫</v>
      </c>
    </row>
    <row r="136" spans="1:32" x14ac:dyDescent="0.2">
      <c r="A136">
        <v>133</v>
      </c>
      <c r="B136">
        <v>9000253</v>
      </c>
      <c r="C136" t="str">
        <f>VLOOKUP(B:B,'10月人员信息'!J:W,13,0)</f>
        <v>130203197610121813</v>
      </c>
      <c r="D136" t="str">
        <f>VLOOKUP(B:B,'10月人员信息'!J:M,3,0)</f>
        <v>金轶钫</v>
      </c>
      <c r="E136" t="str">
        <f>VLOOKUP(B:B,'10月人员信息'!J:L,2,0)</f>
        <v>制造部</v>
      </c>
      <c r="F136" t="str">
        <f>VLOOKUP(B:B,'10月人员信息'!J:R,8,0)</f>
        <v>质量检验管理主办</v>
      </c>
      <c r="G136" t="str">
        <f>VLOOKUP(B:B,'10月人员信息'!J:P,6,0)</f>
        <v>主管师</v>
      </c>
      <c r="H136" t="str">
        <f>VLOOKUP(B:B,'10月人员信息'!J:V,12,0)</f>
        <v>满族</v>
      </c>
      <c r="I136" t="str">
        <f>VLOOKUP(B:B,'11月工资'!A:D,4,0)</f>
        <v>6217000180023882958</v>
      </c>
      <c r="J136">
        <f t="shared" si="21"/>
        <v>1272.96</v>
      </c>
      <c r="K136">
        <f t="shared" si="22"/>
        <v>55.69</v>
      </c>
      <c r="L136">
        <f t="shared" si="23"/>
        <v>135.25</v>
      </c>
      <c r="M136" s="6">
        <f t="shared" si="24"/>
        <v>547.09</v>
      </c>
      <c r="N136">
        <f>VLOOKUP(C:C,'11月工资'!C:AP,40,0)</f>
        <v>9</v>
      </c>
      <c r="O136" s="6">
        <f t="shared" si="25"/>
        <v>62.52</v>
      </c>
      <c r="P136">
        <v>0</v>
      </c>
      <c r="Q136">
        <f t="shared" si="26"/>
        <v>937</v>
      </c>
      <c r="R136" s="50">
        <v>7955.97</v>
      </c>
      <c r="S136" s="67">
        <v>7815.56</v>
      </c>
      <c r="T136" s="69">
        <v>7810.97</v>
      </c>
      <c r="V136" t="s">
        <v>3628</v>
      </c>
      <c r="W136" t="s">
        <v>3629</v>
      </c>
      <c r="Y136" s="51">
        <f t="shared" si="27"/>
        <v>7945.97</v>
      </c>
      <c r="Z136" s="73">
        <f t="shared" si="28"/>
        <v>7820.17</v>
      </c>
      <c r="AA136" s="69" t="str">
        <f>VLOOKUP(C:C&amp;"    ",[1]Sheet0!$E$1:$I$65536,5,0)</f>
        <v xml:space="preserve">7810.97    </v>
      </c>
      <c r="AB136" s="74">
        <v>7810.97</v>
      </c>
      <c r="AC136" t="b">
        <f t="shared" si="29"/>
        <v>1</v>
      </c>
      <c r="AD136">
        <v>9000254</v>
      </c>
      <c r="AE136" t="s">
        <v>430</v>
      </c>
      <c r="AF136" t="str">
        <f t="shared" si="20"/>
        <v>高燕</v>
      </c>
    </row>
    <row r="137" spans="1:32" x14ac:dyDescent="0.2">
      <c r="A137">
        <v>134</v>
      </c>
      <c r="B137">
        <v>9000254</v>
      </c>
      <c r="C137" t="str">
        <f>VLOOKUP(B:B,'10月人员信息'!J:W,13,0)</f>
        <v>133026197803273342</v>
      </c>
      <c r="D137" t="str">
        <f>VLOOKUP(B:B,'10月人员信息'!J:M,3,0)</f>
        <v>高燕</v>
      </c>
      <c r="E137" t="str">
        <f>VLOOKUP(B:B,'10月人员信息'!J:L,2,0)</f>
        <v>技术创新部</v>
      </c>
      <c r="F137" t="str">
        <f>VLOOKUP(B:B,'10月人员信息'!J:R,8,0)</f>
        <v>冷轧产品研究所主办</v>
      </c>
      <c r="G137" t="str">
        <f>VLOOKUP(B:B,'10月人员信息'!J:P,6,0)</f>
        <v>主任师</v>
      </c>
      <c r="H137" t="str">
        <f>VLOOKUP(B:B,'10月人员信息'!J:V,12,0)</f>
        <v>汉族</v>
      </c>
      <c r="I137" t="str">
        <f>VLOOKUP(B:B,'11月工资'!A:D,4,0)</f>
        <v>6217000180023880127</v>
      </c>
      <c r="J137">
        <f t="shared" si="21"/>
        <v>1615.96</v>
      </c>
      <c r="K137">
        <f t="shared" si="22"/>
        <v>70.7</v>
      </c>
      <c r="L137">
        <f t="shared" si="23"/>
        <v>171.7</v>
      </c>
      <c r="M137" s="6">
        <f t="shared" si="24"/>
        <v>697.15</v>
      </c>
      <c r="N137">
        <f>VLOOKUP(C:C,'11月工资'!C:AP,40,0)</f>
        <v>9</v>
      </c>
      <c r="O137" s="6">
        <f t="shared" si="25"/>
        <v>79.67</v>
      </c>
      <c r="P137">
        <v>0</v>
      </c>
      <c r="Q137">
        <f t="shared" si="26"/>
        <v>1195</v>
      </c>
      <c r="R137" s="50">
        <v>10099.73</v>
      </c>
      <c r="S137" s="67">
        <v>9959.32</v>
      </c>
      <c r="T137" s="69">
        <v>9954.73</v>
      </c>
      <c r="V137" t="s">
        <v>3630</v>
      </c>
      <c r="W137" t="s">
        <v>3631</v>
      </c>
      <c r="Y137" s="51">
        <f t="shared" si="27"/>
        <v>10089.73</v>
      </c>
      <c r="Z137" s="73">
        <f t="shared" si="28"/>
        <v>9963.93</v>
      </c>
      <c r="AA137" s="69" t="str">
        <f>VLOOKUP(C:C&amp;"    ",[1]Sheet0!$E$1:$I$65536,5,0)</f>
        <v xml:space="preserve">9954.73    </v>
      </c>
      <c r="AB137" s="74">
        <v>9954.73</v>
      </c>
      <c r="AC137" t="b">
        <f t="shared" si="29"/>
        <v>1</v>
      </c>
      <c r="AD137">
        <v>9000255</v>
      </c>
      <c r="AE137" t="s">
        <v>433</v>
      </c>
      <c r="AF137" t="str">
        <f t="shared" si="20"/>
        <v>李志磊</v>
      </c>
    </row>
    <row r="138" spans="1:32" x14ac:dyDescent="0.2">
      <c r="A138">
        <v>135</v>
      </c>
      <c r="B138">
        <v>9000255</v>
      </c>
      <c r="C138" t="str">
        <f>VLOOKUP(B:B,'10月人员信息'!J:W,13,0)</f>
        <v>130223198111059015</v>
      </c>
      <c r="D138" t="str">
        <f>VLOOKUP(B:B,'10月人员信息'!J:M,3,0)</f>
        <v>李志磊</v>
      </c>
      <c r="E138" t="str">
        <f>VLOOKUP(B:B,'10月人员信息'!J:L,2,0)</f>
        <v>信息自动化部</v>
      </c>
      <c r="F138" t="str">
        <f>VLOOKUP(B:B,'10月人员信息'!J:R,8,0)</f>
        <v>系统开发及模型管理高级主管</v>
      </c>
      <c r="G138" t="str">
        <f>VLOOKUP(B:B,'10月人员信息'!J:P,6,0)</f>
        <v>高级主管</v>
      </c>
      <c r="H138" t="str">
        <f>VLOOKUP(B:B,'10月人员信息'!J:V,12,0)</f>
        <v>汉族</v>
      </c>
      <c r="I138" t="str">
        <f>VLOOKUP(B:B,'11月工资'!A:D,4,0)</f>
        <v>6217000180022597243</v>
      </c>
      <c r="J138">
        <f t="shared" si="21"/>
        <v>1909.34</v>
      </c>
      <c r="K138">
        <f t="shared" si="22"/>
        <v>83.53</v>
      </c>
      <c r="L138">
        <f t="shared" si="23"/>
        <v>202.87</v>
      </c>
      <c r="M138" s="6">
        <f t="shared" si="24"/>
        <v>825.51</v>
      </c>
      <c r="N138">
        <f>VLOOKUP(C:C,'11月工资'!C:AP,40,0)</f>
        <v>9</v>
      </c>
      <c r="O138" s="6">
        <f t="shared" si="25"/>
        <v>94.34</v>
      </c>
      <c r="P138">
        <v>0</v>
      </c>
      <c r="Q138">
        <f t="shared" si="26"/>
        <v>1415</v>
      </c>
      <c r="R138" s="50">
        <v>11933.38</v>
      </c>
      <c r="S138" s="67">
        <v>11792.97</v>
      </c>
      <c r="T138" s="69">
        <v>11788.38</v>
      </c>
      <c r="V138" t="s">
        <v>3632</v>
      </c>
      <c r="W138" t="s">
        <v>3633</v>
      </c>
      <c r="Y138" s="51">
        <f t="shared" si="27"/>
        <v>11923.38</v>
      </c>
      <c r="Z138" s="73">
        <f t="shared" si="28"/>
        <v>11797.58</v>
      </c>
      <c r="AA138" s="69" t="str">
        <f>VLOOKUP(C:C&amp;"    ",[1]Sheet0!$E$1:$I$65536,5,0)</f>
        <v xml:space="preserve">11788.38    </v>
      </c>
      <c r="AB138" s="74">
        <v>11788.38</v>
      </c>
      <c r="AC138" t="b">
        <f t="shared" si="29"/>
        <v>1</v>
      </c>
      <c r="AD138">
        <v>9000256</v>
      </c>
      <c r="AE138" t="s">
        <v>436</v>
      </c>
      <c r="AF138" t="str">
        <f t="shared" si="20"/>
        <v>张冲</v>
      </c>
    </row>
    <row r="139" spans="1:32" x14ac:dyDescent="0.2">
      <c r="A139">
        <v>136</v>
      </c>
      <c r="B139">
        <v>9000256</v>
      </c>
      <c r="C139" t="str">
        <f>VLOOKUP(B:B,'10月人员信息'!J:W,13,0)</f>
        <v>13092519820510501X</v>
      </c>
      <c r="D139" t="str">
        <f>VLOOKUP(B:B,'10月人员信息'!J:M,3,0)</f>
        <v>张冲</v>
      </c>
      <c r="E139" t="str">
        <f>VLOOKUP(B:B,'10月人员信息'!J:L,2,0)</f>
        <v>信息自动化部</v>
      </c>
      <c r="F139" t="str">
        <f>VLOOKUP(B:B,'10月人员信息'!J:R,8,0)</f>
        <v>数据中心主办</v>
      </c>
      <c r="G139" t="str">
        <f>VLOOKUP(B:B,'10月人员信息'!J:P,6,0)</f>
        <v>主管师</v>
      </c>
      <c r="H139" t="str">
        <f>VLOOKUP(B:B,'10月人员信息'!J:V,12,0)</f>
        <v>汉族</v>
      </c>
      <c r="I139" t="str">
        <f>VLOOKUP(B:B,'11月工资'!A:D,4,0)</f>
        <v>6217000180022598332</v>
      </c>
      <c r="J139">
        <f t="shared" si="21"/>
        <v>1395.21</v>
      </c>
      <c r="K139">
        <f t="shared" si="22"/>
        <v>61.04</v>
      </c>
      <c r="L139">
        <f t="shared" si="23"/>
        <v>148.24</v>
      </c>
      <c r="M139" s="6">
        <f t="shared" si="24"/>
        <v>600.58000000000004</v>
      </c>
      <c r="N139">
        <f>VLOOKUP(C:C,'11月工资'!C:AP,40,0)</f>
        <v>9</v>
      </c>
      <c r="O139" s="6">
        <f t="shared" si="25"/>
        <v>68.64</v>
      </c>
      <c r="P139">
        <v>0</v>
      </c>
      <c r="Q139">
        <f t="shared" si="26"/>
        <v>1029</v>
      </c>
      <c r="R139" s="50">
        <v>8720.07</v>
      </c>
      <c r="S139" s="67">
        <v>8579.66</v>
      </c>
      <c r="T139" s="69">
        <v>8575.07</v>
      </c>
      <c r="V139" t="s">
        <v>3634</v>
      </c>
      <c r="W139" t="s">
        <v>3635</v>
      </c>
      <c r="Y139" s="51">
        <f t="shared" si="27"/>
        <v>8710.07</v>
      </c>
      <c r="Z139" s="73">
        <f t="shared" si="28"/>
        <v>8584.27</v>
      </c>
      <c r="AA139" s="69" t="str">
        <f>VLOOKUP(C:C&amp;"    ",[1]Sheet0!$E$1:$I$65536,5,0)</f>
        <v xml:space="preserve">8575.07    </v>
      </c>
      <c r="AB139" s="74">
        <v>8575.07</v>
      </c>
      <c r="AC139" t="b">
        <f t="shared" si="29"/>
        <v>1</v>
      </c>
      <c r="AD139">
        <v>9000257</v>
      </c>
      <c r="AE139" t="s">
        <v>439</v>
      </c>
      <c r="AF139" t="str">
        <f t="shared" si="20"/>
        <v>王欣</v>
      </c>
    </row>
    <row r="140" spans="1:32" x14ac:dyDescent="0.2">
      <c r="A140">
        <v>137</v>
      </c>
      <c r="B140">
        <v>9000257</v>
      </c>
      <c r="C140" t="str">
        <f>VLOOKUP(B:B,'10月人员信息'!J:W,13,0)</f>
        <v>130203197202200926</v>
      </c>
      <c r="D140" t="str">
        <f>VLOOKUP(B:B,'10月人员信息'!J:M,3,0)</f>
        <v>王欣</v>
      </c>
      <c r="E140" t="str">
        <f>VLOOKUP(B:B,'10月人员信息'!J:L,2,0)</f>
        <v>技术创新部</v>
      </c>
      <c r="F140" t="str">
        <f>VLOOKUP(B:B,'10月人员信息'!J:R,8,0)</f>
        <v>炼钢技术研究所主办</v>
      </c>
      <c r="G140" t="str">
        <f>VLOOKUP(B:B,'10月人员信息'!J:P,6,0)</f>
        <v>主任师</v>
      </c>
      <c r="H140" t="str">
        <f>VLOOKUP(B:B,'10月人员信息'!J:V,12,0)</f>
        <v>汉族</v>
      </c>
      <c r="I140" t="str">
        <f>VLOOKUP(B:B,'11月工资'!A:D,4,0)</f>
        <v>6217000180022169027</v>
      </c>
      <c r="J140">
        <f t="shared" si="21"/>
        <v>1497.93</v>
      </c>
      <c r="K140">
        <f t="shared" si="22"/>
        <v>65.53</v>
      </c>
      <c r="L140">
        <f t="shared" si="23"/>
        <v>159.16</v>
      </c>
      <c r="M140" s="6">
        <f t="shared" si="24"/>
        <v>645.52</v>
      </c>
      <c r="N140">
        <f>VLOOKUP(C:C,'11月工资'!C:AP,40,0)</f>
        <v>9</v>
      </c>
      <c r="O140" s="6">
        <f t="shared" si="25"/>
        <v>73.77</v>
      </c>
      <c r="P140">
        <v>0</v>
      </c>
      <c r="Q140">
        <f t="shared" si="26"/>
        <v>1106</v>
      </c>
      <c r="R140" s="50">
        <v>9362.07</v>
      </c>
      <c r="S140" s="67">
        <v>9221.66</v>
      </c>
      <c r="T140" s="69">
        <v>9217.07</v>
      </c>
      <c r="V140" t="s">
        <v>3636</v>
      </c>
      <c r="W140" t="s">
        <v>3637</v>
      </c>
      <c r="Y140" s="51">
        <f t="shared" si="27"/>
        <v>9352.07</v>
      </c>
      <c r="Z140" s="73">
        <f t="shared" si="28"/>
        <v>9226.27</v>
      </c>
      <c r="AA140" s="69" t="str">
        <f>VLOOKUP(C:C&amp;"    ",[1]Sheet0!$E$1:$I$65536,5,0)</f>
        <v xml:space="preserve">9217.07    </v>
      </c>
      <c r="AB140" s="74">
        <v>9217.07</v>
      </c>
      <c r="AC140" t="b">
        <f t="shared" si="29"/>
        <v>1</v>
      </c>
      <c r="AD140">
        <v>9000258</v>
      </c>
      <c r="AE140" t="s">
        <v>442</v>
      </c>
      <c r="AF140" t="str">
        <f t="shared" si="20"/>
        <v>侯健</v>
      </c>
    </row>
    <row r="141" spans="1:32" x14ac:dyDescent="0.2">
      <c r="A141">
        <v>138</v>
      </c>
      <c r="B141">
        <v>9000258</v>
      </c>
      <c r="C141" t="str">
        <f>VLOOKUP(B:B,'10月人员信息'!J:W,13,0)</f>
        <v>130203198306252450</v>
      </c>
      <c r="D141" t="str">
        <f>VLOOKUP(B:B,'10月人员信息'!J:M,3,0)</f>
        <v>侯健</v>
      </c>
      <c r="E141" t="str">
        <f>VLOOKUP(B:B,'10月人员信息'!J:L,2,0)</f>
        <v>信息自动化部</v>
      </c>
      <c r="F141" t="str">
        <f>VLOOKUP(B:B,'10月人员信息'!J:R,8,0)</f>
        <v>自动化管理及智能设备主办</v>
      </c>
      <c r="G141" t="str">
        <f>VLOOKUP(B:B,'10月人员信息'!J:P,6,0)</f>
        <v>主管师</v>
      </c>
      <c r="H141" t="str">
        <f>VLOOKUP(B:B,'10月人员信息'!J:V,12,0)</f>
        <v>汉族</v>
      </c>
      <c r="I141" t="str">
        <f>VLOOKUP(B:B,'11月工资'!A:D,4,0)</f>
        <v>6217000180022169217</v>
      </c>
      <c r="J141">
        <f t="shared" si="21"/>
        <v>1363.35</v>
      </c>
      <c r="K141">
        <f t="shared" si="22"/>
        <v>59.65</v>
      </c>
      <c r="L141">
        <f t="shared" si="23"/>
        <v>144.86000000000001</v>
      </c>
      <c r="M141" s="6">
        <f t="shared" si="24"/>
        <v>586.64</v>
      </c>
      <c r="N141">
        <f>VLOOKUP(C:C,'11月工资'!C:AP,40,0)</f>
        <v>9</v>
      </c>
      <c r="O141" s="6">
        <f t="shared" si="25"/>
        <v>67.040000000000006</v>
      </c>
      <c r="P141">
        <v>0</v>
      </c>
      <c r="Q141">
        <f t="shared" si="26"/>
        <v>1005</v>
      </c>
      <c r="R141" s="50">
        <v>8520.91</v>
      </c>
      <c r="S141" s="67">
        <v>8380.5</v>
      </c>
      <c r="T141" s="69">
        <v>8375.91</v>
      </c>
      <c r="V141" t="s">
        <v>3638</v>
      </c>
      <c r="W141" t="s">
        <v>3639</v>
      </c>
      <c r="Y141" s="51">
        <f t="shared" si="27"/>
        <v>8510.91</v>
      </c>
      <c r="Z141" s="73">
        <f t="shared" si="28"/>
        <v>8385.11</v>
      </c>
      <c r="AA141" s="69" t="str">
        <f>VLOOKUP(C:C&amp;"    ",[1]Sheet0!$E$1:$I$65536,5,0)</f>
        <v xml:space="preserve">8375.91    </v>
      </c>
      <c r="AB141" s="74">
        <v>8375.91</v>
      </c>
      <c r="AC141" t="b">
        <f t="shared" si="29"/>
        <v>1</v>
      </c>
      <c r="AD141">
        <v>9000259</v>
      </c>
      <c r="AE141" t="s">
        <v>445</v>
      </c>
      <c r="AF141" t="str">
        <f t="shared" si="20"/>
        <v>李鹏</v>
      </c>
    </row>
    <row r="142" spans="1:32" x14ac:dyDescent="0.2">
      <c r="A142">
        <v>139</v>
      </c>
      <c r="B142">
        <v>9000259</v>
      </c>
      <c r="C142" t="str">
        <f>VLOOKUP(B:B,'10月人员信息'!J:W,13,0)</f>
        <v>130635198405080490</v>
      </c>
      <c r="D142" t="str">
        <f>VLOOKUP(B:B,'10月人员信息'!J:M,3,0)</f>
        <v>李鹏</v>
      </c>
      <c r="E142" t="str">
        <f>VLOOKUP(B:B,'10月人员信息'!J:L,2,0)</f>
        <v>信息自动化部</v>
      </c>
      <c r="F142" t="str">
        <f>VLOOKUP(B:B,'10月人员信息'!J:R,8,0)</f>
        <v>自动化管理及智能设备主办</v>
      </c>
      <c r="G142" t="str">
        <f>VLOOKUP(B:B,'10月人员信息'!J:P,6,0)</f>
        <v>专业师</v>
      </c>
      <c r="H142" t="str">
        <f>VLOOKUP(B:B,'10月人员信息'!J:V,12,0)</f>
        <v>汉族</v>
      </c>
      <c r="I142" t="str">
        <f>VLOOKUP(B:B,'11月工资'!A:D,4,0)</f>
        <v>6217000180022170926</v>
      </c>
      <c r="J142">
        <f t="shared" si="21"/>
        <v>1113.74</v>
      </c>
      <c r="K142">
        <f t="shared" si="22"/>
        <v>48.73</v>
      </c>
      <c r="L142">
        <f t="shared" si="23"/>
        <v>118.34</v>
      </c>
      <c r="M142" s="6">
        <f t="shared" si="24"/>
        <v>477.43</v>
      </c>
      <c r="N142">
        <f>VLOOKUP(C:C,'11月工资'!C:AP,40,0)</f>
        <v>9</v>
      </c>
      <c r="O142" s="6">
        <f t="shared" si="25"/>
        <v>54.56</v>
      </c>
      <c r="P142">
        <v>0</v>
      </c>
      <c r="Q142">
        <f t="shared" si="26"/>
        <v>818</v>
      </c>
      <c r="R142" s="50">
        <v>6960.89</v>
      </c>
      <c r="S142" s="67">
        <v>6820.48</v>
      </c>
      <c r="T142" s="69">
        <v>6815.89</v>
      </c>
      <c r="V142" t="s">
        <v>3640</v>
      </c>
      <c r="W142" t="s">
        <v>3641</v>
      </c>
      <c r="Y142" s="51">
        <f t="shared" si="27"/>
        <v>6950.89</v>
      </c>
      <c r="Z142" s="73">
        <f t="shared" si="28"/>
        <v>6825.09</v>
      </c>
      <c r="AA142" s="69" t="str">
        <f>VLOOKUP(C:C&amp;"    ",[1]Sheet0!$E$1:$I$65536,5,0)</f>
        <v xml:space="preserve">6815.89    </v>
      </c>
      <c r="AB142" s="74">
        <v>6815.89</v>
      </c>
      <c r="AC142" t="b">
        <f t="shared" si="29"/>
        <v>1</v>
      </c>
      <c r="AD142">
        <v>9000260</v>
      </c>
      <c r="AE142" t="s">
        <v>448</v>
      </c>
      <c r="AF142" t="str">
        <f t="shared" si="20"/>
        <v>吕耀强</v>
      </c>
    </row>
    <row r="143" spans="1:32" x14ac:dyDescent="0.2">
      <c r="A143">
        <v>140</v>
      </c>
      <c r="B143">
        <v>9000260</v>
      </c>
      <c r="C143" t="str">
        <f>VLOOKUP(B:B,'10月人员信息'!J:W,13,0)</f>
        <v>130202197803220619</v>
      </c>
      <c r="D143" t="str">
        <f>VLOOKUP(B:B,'10月人员信息'!J:M,3,0)</f>
        <v>吕耀强</v>
      </c>
      <c r="E143" t="str">
        <f>VLOOKUP(B:B,'10月人员信息'!J:L,2,0)</f>
        <v>技术创新部</v>
      </c>
      <c r="F143" t="str">
        <f>VLOOKUP(B:B,'10月人员信息'!J:R,8,0)</f>
        <v>冷轧产品研究所高级主管</v>
      </c>
      <c r="G143" t="str">
        <f>VLOOKUP(B:B,'10月人员信息'!J:P,6,0)</f>
        <v>主管</v>
      </c>
      <c r="H143" t="str">
        <f>VLOOKUP(B:B,'10月人员信息'!J:V,12,0)</f>
        <v>汉族</v>
      </c>
      <c r="I143" t="str">
        <f>VLOOKUP(B:B,'11月工资'!A:D,4,0)</f>
        <v>6217000180022986529</v>
      </c>
      <c r="J143">
        <f t="shared" si="21"/>
        <v>1593.62</v>
      </c>
      <c r="K143">
        <f t="shared" si="22"/>
        <v>69.72</v>
      </c>
      <c r="L143">
        <f t="shared" si="23"/>
        <v>169.32</v>
      </c>
      <c r="M143" s="6">
        <f t="shared" si="24"/>
        <v>687.38</v>
      </c>
      <c r="N143">
        <f>VLOOKUP(C:C,'11月工资'!C:AP,40,0)</f>
        <v>9</v>
      </c>
      <c r="O143" s="6">
        <f t="shared" si="25"/>
        <v>78.56</v>
      </c>
      <c r="P143">
        <v>0</v>
      </c>
      <c r="Q143">
        <f t="shared" si="26"/>
        <v>1178</v>
      </c>
      <c r="R143" s="50">
        <v>9960.1</v>
      </c>
      <c r="S143" s="67">
        <v>9819.69</v>
      </c>
      <c r="T143" s="69">
        <v>9815.1</v>
      </c>
      <c r="V143" t="s">
        <v>3642</v>
      </c>
      <c r="W143" t="s">
        <v>3643</v>
      </c>
      <c r="Y143" s="51">
        <f t="shared" si="27"/>
        <v>9950.1</v>
      </c>
      <c r="Z143" s="73">
        <f t="shared" si="28"/>
        <v>9824.2999999999993</v>
      </c>
      <c r="AA143" s="69" t="str">
        <f>VLOOKUP(C:C&amp;"    ",[1]Sheet0!$E$1:$I$65536,5,0)</f>
        <v xml:space="preserve">9815.10    </v>
      </c>
      <c r="AB143" s="74">
        <v>9815.1</v>
      </c>
      <c r="AC143" t="b">
        <f t="shared" si="29"/>
        <v>1</v>
      </c>
      <c r="AD143">
        <v>9000261</v>
      </c>
      <c r="AE143" t="s">
        <v>451</v>
      </c>
      <c r="AF143" t="str">
        <f t="shared" si="20"/>
        <v>郑兴跃</v>
      </c>
    </row>
    <row r="144" spans="1:32" x14ac:dyDescent="0.2">
      <c r="A144">
        <v>141</v>
      </c>
      <c r="B144">
        <v>9000261</v>
      </c>
      <c r="C144" t="str">
        <f>VLOOKUP(B:B,'10月人员信息'!J:W,13,0)</f>
        <v>13020219791231063X</v>
      </c>
      <c r="D144" t="str">
        <f>VLOOKUP(B:B,'10月人员信息'!J:M,3,0)</f>
        <v>郑兴跃</v>
      </c>
      <c r="E144" t="str">
        <f>VLOOKUP(B:B,'10月人员信息'!J:L,2,0)</f>
        <v>制造部</v>
      </c>
      <c r="F144" t="str">
        <f>VLOOKUP(B:B,'10月人员信息'!J:R,8,0)</f>
        <v>生产技术管理高级主管</v>
      </c>
      <c r="G144" t="str">
        <f>VLOOKUP(B:B,'10月人员信息'!J:P,6,0)</f>
        <v>高级主管</v>
      </c>
      <c r="H144" t="str">
        <f>VLOOKUP(B:B,'10月人员信息'!J:V,12,0)</f>
        <v>汉族</v>
      </c>
      <c r="I144" t="str">
        <f>VLOOKUP(B:B,'11月工资'!A:D,4,0)</f>
        <v>6217000180022976264</v>
      </c>
      <c r="J144">
        <f t="shared" si="21"/>
        <v>1943.57</v>
      </c>
      <c r="K144">
        <f t="shared" si="22"/>
        <v>85.03</v>
      </c>
      <c r="L144">
        <f t="shared" si="23"/>
        <v>206.5</v>
      </c>
      <c r="M144" s="6">
        <f t="shared" si="24"/>
        <v>840.48</v>
      </c>
      <c r="N144">
        <f>VLOOKUP(C:C,'11月工资'!C:AP,40,0)</f>
        <v>9</v>
      </c>
      <c r="O144" s="6">
        <f t="shared" si="25"/>
        <v>96.06</v>
      </c>
      <c r="P144">
        <v>0</v>
      </c>
      <c r="Q144">
        <f t="shared" si="26"/>
        <v>1440</v>
      </c>
      <c r="R144" s="50">
        <v>12147.29</v>
      </c>
      <c r="S144" s="67">
        <v>12006.88</v>
      </c>
      <c r="T144" s="69">
        <v>12002.29</v>
      </c>
      <c r="V144" t="s">
        <v>3644</v>
      </c>
      <c r="W144" t="s">
        <v>3645</v>
      </c>
      <c r="Y144" s="51">
        <f t="shared" si="27"/>
        <v>12137.29</v>
      </c>
      <c r="Z144" s="73">
        <f t="shared" si="28"/>
        <v>12011.49</v>
      </c>
      <c r="AA144" s="69" t="str">
        <f>VLOOKUP(C:C&amp;"    ",[1]Sheet0!$E$1:$I$65536,5,0)</f>
        <v xml:space="preserve">12002.29    </v>
      </c>
      <c r="AB144" s="74">
        <v>12002.29</v>
      </c>
      <c r="AC144" t="b">
        <f t="shared" si="29"/>
        <v>1</v>
      </c>
      <c r="AD144">
        <v>9000262</v>
      </c>
      <c r="AE144" t="s">
        <v>454</v>
      </c>
      <c r="AF144" t="str">
        <f t="shared" si="20"/>
        <v>孟德聪</v>
      </c>
    </row>
    <row r="145" spans="1:32" x14ac:dyDescent="0.2">
      <c r="A145">
        <v>142</v>
      </c>
      <c r="B145">
        <v>9000262</v>
      </c>
      <c r="C145" t="str">
        <f>VLOOKUP(B:B,'10月人员信息'!J:W,13,0)</f>
        <v>130282199206225113</v>
      </c>
      <c r="D145" t="str">
        <f>VLOOKUP(B:B,'10月人员信息'!J:M,3,0)</f>
        <v>孟德聪</v>
      </c>
      <c r="E145" t="str">
        <f>VLOOKUP(B:B,'10月人员信息'!J:L,2,0)</f>
        <v>信息自动化部</v>
      </c>
      <c r="F145" t="str">
        <f>VLOOKUP(B:B,'10月人员信息'!J:R,8,0)</f>
        <v>自动化管理及智能设备主办</v>
      </c>
      <c r="G145" t="str">
        <f>VLOOKUP(B:B,'10月人员信息'!J:P,6,0)</f>
        <v>专业师</v>
      </c>
      <c r="H145" t="str">
        <f>VLOOKUP(B:B,'10月人员信息'!J:V,12,0)</f>
        <v>汉族</v>
      </c>
      <c r="I145" t="str">
        <f>VLOOKUP(B:B,'11月工资'!A:D,4,0)</f>
        <v>6217000180022163376</v>
      </c>
      <c r="J145">
        <f t="shared" si="21"/>
        <v>1101.51</v>
      </c>
      <c r="K145">
        <f t="shared" si="22"/>
        <v>48.19</v>
      </c>
      <c r="L145">
        <f t="shared" si="23"/>
        <v>117.04</v>
      </c>
      <c r="M145" s="6">
        <f t="shared" si="24"/>
        <v>472.08</v>
      </c>
      <c r="N145">
        <f>VLOOKUP(C:C,'11月工资'!C:AP,40,0)</f>
        <v>9</v>
      </c>
      <c r="O145" s="6">
        <f t="shared" si="25"/>
        <v>53.95</v>
      </c>
      <c r="P145">
        <v>0</v>
      </c>
      <c r="Q145">
        <f t="shared" si="26"/>
        <v>809</v>
      </c>
      <c r="R145" s="50">
        <v>6884.43</v>
      </c>
      <c r="S145" s="67">
        <v>6744.02</v>
      </c>
      <c r="T145" s="69">
        <v>6739.43</v>
      </c>
      <c r="V145" t="s">
        <v>3646</v>
      </c>
      <c r="W145" t="s">
        <v>3647</v>
      </c>
      <c r="Y145" s="51">
        <f t="shared" si="27"/>
        <v>6874.43</v>
      </c>
      <c r="Z145" s="73">
        <f t="shared" si="28"/>
        <v>6748.63</v>
      </c>
      <c r="AA145" s="69" t="str">
        <f>VLOOKUP(C:C&amp;"    ",[1]Sheet0!$E$1:$I$65536,5,0)</f>
        <v xml:space="preserve">6739.43    </v>
      </c>
      <c r="AB145" s="74">
        <v>6739.43</v>
      </c>
      <c r="AC145" t="b">
        <f t="shared" si="29"/>
        <v>1</v>
      </c>
      <c r="AD145">
        <v>9000267</v>
      </c>
      <c r="AE145" t="s">
        <v>457</v>
      </c>
      <c r="AF145" t="str">
        <f t="shared" si="20"/>
        <v>付凯艳</v>
      </c>
    </row>
    <row r="146" spans="1:32" x14ac:dyDescent="0.2">
      <c r="A146">
        <v>143</v>
      </c>
      <c r="B146">
        <v>9000267</v>
      </c>
      <c r="C146" t="str">
        <f>VLOOKUP(B:B,'10月人员信息'!J:W,13,0)</f>
        <v>130426199005222928</v>
      </c>
      <c r="D146" t="str">
        <f>VLOOKUP(B:B,'10月人员信息'!J:M,3,0)</f>
        <v>付凯艳</v>
      </c>
      <c r="E146" t="str">
        <f>VLOOKUP(B:B,'10月人员信息'!J:L,2,0)</f>
        <v>信息自动化部</v>
      </c>
      <c r="F146" t="str">
        <f>VLOOKUP(B:B,'10月人员信息'!J:R,8,0)</f>
        <v>系统开发及模型管理主办</v>
      </c>
      <c r="G146" t="str">
        <f>VLOOKUP(B:B,'10月人员信息'!J:P,6,0)</f>
        <v>专业师（一级协理&amp;硕士）</v>
      </c>
      <c r="H146" t="str">
        <f>VLOOKUP(B:B,'10月人员信息'!J:V,12,0)</f>
        <v>汉族</v>
      </c>
      <c r="I146" t="str">
        <f>VLOOKUP(B:B,'11月工资'!A:D,4,0)</f>
        <v>6217000180032376349</v>
      </c>
      <c r="J146">
        <f t="shared" si="21"/>
        <v>1047</v>
      </c>
      <c r="K146">
        <f t="shared" si="22"/>
        <v>45.81</v>
      </c>
      <c r="L146">
        <f t="shared" si="23"/>
        <v>111.24</v>
      </c>
      <c r="M146" s="6">
        <f t="shared" si="24"/>
        <v>448.23</v>
      </c>
      <c r="N146">
        <f>VLOOKUP(C:C,'11月工资'!C:AP,40,0)</f>
        <v>9</v>
      </c>
      <c r="O146" s="6">
        <f t="shared" si="25"/>
        <v>51.23</v>
      </c>
      <c r="P146">
        <v>0</v>
      </c>
      <c r="Q146">
        <f t="shared" si="26"/>
        <v>768</v>
      </c>
      <c r="R146" s="50">
        <v>6543.76</v>
      </c>
      <c r="S146" s="67">
        <v>6403.35</v>
      </c>
      <c r="T146" s="69">
        <v>6398.76</v>
      </c>
      <c r="V146" t="s">
        <v>3648</v>
      </c>
      <c r="W146" t="s">
        <v>3649</v>
      </c>
      <c r="Y146" s="51">
        <f t="shared" si="27"/>
        <v>6533.76</v>
      </c>
      <c r="Z146" s="73">
        <f t="shared" si="28"/>
        <v>6407.96</v>
      </c>
      <c r="AA146" s="69" t="str">
        <f>VLOOKUP(C:C&amp;"    ",[1]Sheet0!$E$1:$I$65536,5,0)</f>
        <v xml:space="preserve">6398.76    </v>
      </c>
      <c r="AB146" s="74">
        <v>6398.76</v>
      </c>
      <c r="AC146" t="b">
        <f t="shared" si="29"/>
        <v>1</v>
      </c>
      <c r="AD146">
        <v>9000268</v>
      </c>
      <c r="AE146" t="s">
        <v>460</v>
      </c>
      <c r="AF146" t="str">
        <f t="shared" si="20"/>
        <v>冯立强</v>
      </c>
    </row>
    <row r="147" spans="1:32" x14ac:dyDescent="0.2">
      <c r="A147">
        <v>144</v>
      </c>
      <c r="B147">
        <v>9000268</v>
      </c>
      <c r="C147" t="str">
        <f>VLOOKUP(B:B,'10月人员信息'!J:W,13,0)</f>
        <v>130282199103032415</v>
      </c>
      <c r="D147" t="str">
        <f>VLOOKUP(B:B,'10月人员信息'!J:M,3,0)</f>
        <v>冯立强</v>
      </c>
      <c r="E147" t="str">
        <f>VLOOKUP(B:B,'10月人员信息'!J:L,2,0)</f>
        <v>信息自动化部</v>
      </c>
      <c r="F147" t="str">
        <f>VLOOKUP(B:B,'10月人员信息'!J:R,8,0)</f>
        <v>自动化管理及智能设备主办</v>
      </c>
      <c r="G147" t="str">
        <f>VLOOKUP(B:B,'10月人员信息'!J:P,6,0)</f>
        <v>专业师（一级协理&amp;硕士）</v>
      </c>
      <c r="H147" t="str">
        <f>VLOOKUP(B:B,'10月人员信息'!J:V,12,0)</f>
        <v>汉族</v>
      </c>
      <c r="I147" t="str">
        <f>VLOOKUP(B:B,'11月工资'!A:D,4,0)</f>
        <v>6217000180032386561</v>
      </c>
      <c r="J147">
        <f t="shared" si="21"/>
        <v>1045.9000000000001</v>
      </c>
      <c r="K147">
        <f t="shared" si="22"/>
        <v>45.76</v>
      </c>
      <c r="L147">
        <f t="shared" si="23"/>
        <v>111.13</v>
      </c>
      <c r="M147" s="6">
        <f t="shared" si="24"/>
        <v>447.75</v>
      </c>
      <c r="N147">
        <f>VLOOKUP(C:C,'11月工资'!C:AP,40,0)</f>
        <v>9</v>
      </c>
      <c r="O147" s="6">
        <f t="shared" si="25"/>
        <v>51.17</v>
      </c>
      <c r="P147">
        <v>0</v>
      </c>
      <c r="Q147">
        <f t="shared" si="26"/>
        <v>767</v>
      </c>
      <c r="R147" s="50">
        <v>6536.9</v>
      </c>
      <c r="S147" s="67">
        <v>6396.49</v>
      </c>
      <c r="T147" s="69">
        <v>6391.9</v>
      </c>
      <c r="V147" t="s">
        <v>3650</v>
      </c>
      <c r="W147" t="s">
        <v>3651</v>
      </c>
      <c r="Y147" s="51">
        <f t="shared" si="27"/>
        <v>6526.9</v>
      </c>
      <c r="Z147" s="73">
        <f t="shared" si="28"/>
        <v>6401.1</v>
      </c>
      <c r="AA147" s="69" t="str">
        <f>VLOOKUP(C:C&amp;"    ",[1]Sheet0!$E$1:$I$65536,5,0)</f>
        <v xml:space="preserve">6391.90    </v>
      </c>
      <c r="AB147" s="74">
        <v>6391.9</v>
      </c>
      <c r="AC147" t="b">
        <f t="shared" si="29"/>
        <v>1</v>
      </c>
      <c r="AD147">
        <v>9000269</v>
      </c>
      <c r="AE147" t="s">
        <v>463</v>
      </c>
      <c r="AF147" t="str">
        <f t="shared" si="20"/>
        <v>杨国生</v>
      </c>
    </row>
    <row r="148" spans="1:32" x14ac:dyDescent="0.2">
      <c r="A148">
        <v>145</v>
      </c>
      <c r="B148">
        <v>9000269</v>
      </c>
      <c r="C148" t="str">
        <f>VLOOKUP(B:B,'10月人员信息'!J:W,13,0)</f>
        <v>130202196604050616</v>
      </c>
      <c r="D148" t="str">
        <f>VLOOKUP(B:B,'10月人员信息'!J:M,3,0)</f>
        <v>杨国生</v>
      </c>
      <c r="E148" t="str">
        <f>VLOOKUP(B:B,'10月人员信息'!J:L,2,0)</f>
        <v>设备管理部</v>
      </c>
      <c r="F148" t="str">
        <f>VLOOKUP(B:B,'10月人员信息'!J:R,8,0)</f>
        <v>设备管理主办</v>
      </c>
      <c r="G148" t="str">
        <f>VLOOKUP(B:B,'10月人员信息'!J:P,6,0)</f>
        <v>专业专家</v>
      </c>
      <c r="H148" t="str">
        <f>VLOOKUP(B:B,'10月人员信息'!J:V,12,0)</f>
        <v>汉族</v>
      </c>
      <c r="I148" t="str">
        <f>VLOOKUP(B:B,'11月工资'!A:D,4,0)</f>
        <v>6217000180031735206</v>
      </c>
      <c r="J148">
        <f t="shared" si="21"/>
        <v>2292.16</v>
      </c>
      <c r="K148">
        <f t="shared" si="22"/>
        <v>100.28</v>
      </c>
      <c r="L148">
        <f t="shared" si="23"/>
        <v>243.54</v>
      </c>
      <c r="M148" s="6">
        <f t="shared" si="24"/>
        <v>1307.8</v>
      </c>
      <c r="N148">
        <f>VLOOKUP(C:C,'11月工资'!C:AP,40,0)</f>
        <v>9</v>
      </c>
      <c r="O148" s="6">
        <f t="shared" si="25"/>
        <v>149.46</v>
      </c>
      <c r="P148">
        <v>0</v>
      </c>
      <c r="Q148">
        <f t="shared" si="26"/>
        <v>2157</v>
      </c>
      <c r="R148" s="51">
        <v>14326</v>
      </c>
      <c r="S148" s="67">
        <v>18682.88</v>
      </c>
      <c r="T148" s="69">
        <v>17973</v>
      </c>
      <c r="V148" t="s">
        <v>3652</v>
      </c>
      <c r="W148" t="s">
        <v>3653</v>
      </c>
      <c r="Y148" s="51">
        <f t="shared" si="27"/>
        <v>14316</v>
      </c>
      <c r="Z148" s="73">
        <f t="shared" si="28"/>
        <v>18687.490000000002</v>
      </c>
      <c r="AA148" s="69" t="str">
        <f>VLOOKUP(C:C&amp;"    ",[1]Sheet0!$E$1:$I$65536,5,0)</f>
        <v xml:space="preserve">17973.00    </v>
      </c>
      <c r="AB148" s="74">
        <v>17973</v>
      </c>
      <c r="AC148" t="b">
        <f t="shared" si="29"/>
        <v>1</v>
      </c>
      <c r="AD148">
        <v>9000270</v>
      </c>
      <c r="AE148" t="s">
        <v>466</v>
      </c>
      <c r="AF148" t="str">
        <f t="shared" si="20"/>
        <v>董文超</v>
      </c>
    </row>
    <row r="149" spans="1:32" x14ac:dyDescent="0.2">
      <c r="A149">
        <v>146</v>
      </c>
      <c r="B149">
        <v>9000270</v>
      </c>
      <c r="C149" t="str">
        <f>VLOOKUP(B:B,'10月人员信息'!J:W,13,0)</f>
        <v>130203197901242113</v>
      </c>
      <c r="D149" t="str">
        <f>VLOOKUP(B:B,'10月人员信息'!J:M,3,0)</f>
        <v>董文超</v>
      </c>
      <c r="E149" t="str">
        <f>VLOOKUP(B:B,'10月人员信息'!J:L,2,0)</f>
        <v>设备管理部</v>
      </c>
      <c r="F149" t="str">
        <f>VLOOKUP(B:B,'10月人员信息'!J:R,8,0)</f>
        <v>辅料备件采购计划管理主办</v>
      </c>
      <c r="G149" t="str">
        <f>VLOOKUP(B:B,'10月人员信息'!J:P,6,0)</f>
        <v>主管师</v>
      </c>
      <c r="H149" t="str">
        <f>VLOOKUP(B:B,'10月人员信息'!J:V,12,0)</f>
        <v>汉族</v>
      </c>
      <c r="I149" t="str">
        <f>VLOOKUP(B:B,'11月工资'!A:D,4,0)</f>
        <v>6217000180031744026</v>
      </c>
      <c r="J149">
        <f t="shared" si="21"/>
        <v>1206.3499999999999</v>
      </c>
      <c r="K149">
        <f t="shared" si="22"/>
        <v>52.78</v>
      </c>
      <c r="L149">
        <f t="shared" si="23"/>
        <v>128.16999999999999</v>
      </c>
      <c r="M149" s="6">
        <f t="shared" si="24"/>
        <v>517.95000000000005</v>
      </c>
      <c r="N149">
        <f>VLOOKUP(C:C,'11月工资'!C:AP,40,0)</f>
        <v>9</v>
      </c>
      <c r="O149" s="6">
        <f t="shared" si="25"/>
        <v>59.19</v>
      </c>
      <c r="P149">
        <v>0</v>
      </c>
      <c r="Q149">
        <f t="shared" si="26"/>
        <v>887</v>
      </c>
      <c r="R149" s="50">
        <v>7539.67</v>
      </c>
      <c r="S149" s="67">
        <v>7399.26</v>
      </c>
      <c r="T149" s="69">
        <v>7394.67</v>
      </c>
      <c r="V149" t="s">
        <v>3654</v>
      </c>
      <c r="W149" t="s">
        <v>3655</v>
      </c>
      <c r="Y149" s="51">
        <f t="shared" si="27"/>
        <v>7529.67</v>
      </c>
      <c r="Z149" s="73">
        <f t="shared" si="28"/>
        <v>7403.87</v>
      </c>
      <c r="AA149" s="69" t="str">
        <f>VLOOKUP(C:C&amp;"    ",[1]Sheet0!$E$1:$I$65536,5,0)</f>
        <v xml:space="preserve">7394.67    </v>
      </c>
      <c r="AB149" s="74">
        <v>7394.67</v>
      </c>
      <c r="AC149" t="b">
        <f t="shared" si="29"/>
        <v>1</v>
      </c>
      <c r="AD149">
        <v>9000271</v>
      </c>
      <c r="AE149" t="s">
        <v>469</v>
      </c>
      <c r="AF149" t="str">
        <f t="shared" si="20"/>
        <v>杜宇辉</v>
      </c>
    </row>
    <row r="150" spans="1:32" x14ac:dyDescent="0.2">
      <c r="A150">
        <v>147</v>
      </c>
      <c r="B150">
        <v>9000271</v>
      </c>
      <c r="C150" t="str">
        <f>VLOOKUP(B:B,'10月人员信息'!J:W,13,0)</f>
        <v>110108196910012414</v>
      </c>
      <c r="D150" t="str">
        <f>VLOOKUP(B:B,'10月人员信息'!J:M,3,0)</f>
        <v>杜宇辉</v>
      </c>
      <c r="E150" t="str">
        <f>VLOOKUP(B:B,'10月人员信息'!J:L,2,0)</f>
        <v>设备管理部</v>
      </c>
      <c r="F150" t="str">
        <f>VLOOKUP(B:B,'10月人员信息'!J:R,8,0)</f>
        <v>设备管理中心高级主管</v>
      </c>
      <c r="G150" t="str">
        <f>VLOOKUP(B:B,'10月人员信息'!J:P,6,0)</f>
        <v>高级主管</v>
      </c>
      <c r="H150" t="str">
        <f>VLOOKUP(B:B,'10月人员信息'!J:V,12,0)</f>
        <v>汉族</v>
      </c>
      <c r="I150" t="str">
        <f>VLOOKUP(B:B,'11月工资'!A:D,4,0)</f>
        <v>6217000180031744034</v>
      </c>
      <c r="J150">
        <f t="shared" si="21"/>
        <v>1672.61</v>
      </c>
      <c r="K150">
        <f t="shared" si="22"/>
        <v>73.180000000000007</v>
      </c>
      <c r="L150">
        <f t="shared" si="23"/>
        <v>177.72</v>
      </c>
      <c r="M150" s="6">
        <f t="shared" si="24"/>
        <v>721.94</v>
      </c>
      <c r="N150">
        <f>VLOOKUP(C:C,'11月工资'!C:AP,40,0)</f>
        <v>9</v>
      </c>
      <c r="O150" s="6">
        <f t="shared" si="25"/>
        <v>82.51</v>
      </c>
      <c r="P150">
        <v>0</v>
      </c>
      <c r="Q150">
        <f t="shared" si="26"/>
        <v>1237</v>
      </c>
      <c r="R150" s="50">
        <v>10453.84</v>
      </c>
      <c r="S150" s="67">
        <v>10313.43</v>
      </c>
      <c r="T150" s="69">
        <v>10308.84</v>
      </c>
      <c r="V150" t="s">
        <v>3656</v>
      </c>
      <c r="W150" t="s">
        <v>3657</v>
      </c>
      <c r="Y150" s="51">
        <f t="shared" si="27"/>
        <v>10443.84</v>
      </c>
      <c r="Z150" s="73">
        <f t="shared" si="28"/>
        <v>10318.040000000001</v>
      </c>
      <c r="AA150" s="69" t="str">
        <f>VLOOKUP(C:C&amp;"    ",[1]Sheet0!$E$1:$I$65536,5,0)</f>
        <v xml:space="preserve">10308.84    </v>
      </c>
      <c r="AB150" s="74">
        <v>10308.84</v>
      </c>
      <c r="AC150" t="b">
        <f t="shared" si="29"/>
        <v>1</v>
      </c>
      <c r="AD150">
        <v>9000274</v>
      </c>
      <c r="AE150" t="s">
        <v>472</v>
      </c>
      <c r="AF150" t="str">
        <f t="shared" si="20"/>
        <v>贾南</v>
      </c>
    </row>
    <row r="151" spans="1:32" x14ac:dyDescent="0.2">
      <c r="A151">
        <v>148</v>
      </c>
      <c r="B151">
        <v>9000274</v>
      </c>
      <c r="C151" t="str">
        <f>VLOOKUP(B:B,'10月人员信息'!J:W,13,0)</f>
        <v>130181198507197957</v>
      </c>
      <c r="D151" t="str">
        <f>VLOOKUP(B:B,'10月人员信息'!J:M,3,0)</f>
        <v>贾南</v>
      </c>
      <c r="E151" t="str">
        <f>VLOOKUP(B:B,'10月人员信息'!J:L,2,0)</f>
        <v>设备管理部</v>
      </c>
      <c r="F151" t="str">
        <f>VLOOKUP(B:B,'10月人员信息'!J:R,8,0)</f>
        <v>检修管理主办</v>
      </c>
      <c r="G151" t="str">
        <f>VLOOKUP(B:B,'10月人员信息'!J:P,6,0)</f>
        <v>主管师</v>
      </c>
      <c r="H151" t="str">
        <f>VLOOKUP(B:B,'10月人员信息'!J:V,12,0)</f>
        <v>汉族</v>
      </c>
      <c r="I151" t="str">
        <f>VLOOKUP(B:B,'11月工资'!A:D,4,0)</f>
        <v>6217000180031744059</v>
      </c>
      <c r="J151">
        <f t="shared" si="21"/>
        <v>1144.7</v>
      </c>
      <c r="K151">
        <f t="shared" si="22"/>
        <v>50.08</v>
      </c>
      <c r="L151">
        <f t="shared" si="23"/>
        <v>121.62</v>
      </c>
      <c r="M151" s="6">
        <f t="shared" si="24"/>
        <v>490.98</v>
      </c>
      <c r="N151">
        <f>VLOOKUP(C:C,'11月工资'!C:AP,40,0)</f>
        <v>9</v>
      </c>
      <c r="O151" s="6">
        <f t="shared" si="25"/>
        <v>56.11</v>
      </c>
      <c r="P151">
        <v>0</v>
      </c>
      <c r="Q151">
        <f t="shared" si="26"/>
        <v>841</v>
      </c>
      <c r="R151" s="50">
        <v>7154.37</v>
      </c>
      <c r="S151" s="67">
        <v>7013.96</v>
      </c>
      <c r="T151" s="69">
        <v>7009.37</v>
      </c>
      <c r="V151" t="s">
        <v>3658</v>
      </c>
      <c r="W151" t="s">
        <v>3659</v>
      </c>
      <c r="Y151" s="51">
        <f t="shared" si="27"/>
        <v>7144.37</v>
      </c>
      <c r="Z151" s="73">
        <f t="shared" si="28"/>
        <v>7018.57</v>
      </c>
      <c r="AA151" s="69" t="str">
        <f>VLOOKUP(C:C&amp;"    ",[1]Sheet0!$E$1:$I$65536,5,0)</f>
        <v xml:space="preserve">7009.37    </v>
      </c>
      <c r="AB151" s="74">
        <v>7009.37</v>
      </c>
      <c r="AC151" t="b">
        <f t="shared" si="29"/>
        <v>1</v>
      </c>
      <c r="AD151">
        <v>9000281</v>
      </c>
      <c r="AE151" t="s">
        <v>475</v>
      </c>
      <c r="AF151" t="str">
        <f t="shared" si="20"/>
        <v>陈辉</v>
      </c>
    </row>
    <row r="152" spans="1:32" x14ac:dyDescent="0.2">
      <c r="A152">
        <v>149</v>
      </c>
      <c r="B152">
        <v>9000281</v>
      </c>
      <c r="C152" t="str">
        <f>VLOOKUP(B:B,'10月人员信息'!J:W,13,0)</f>
        <v>130202198703200615</v>
      </c>
      <c r="D152" t="str">
        <f>VLOOKUP(B:B,'10月人员信息'!J:M,3,0)</f>
        <v>陈辉</v>
      </c>
      <c r="E152" t="str">
        <f>VLOOKUP(B:B,'10月人员信息'!J:L,2,0)</f>
        <v>设备管理部</v>
      </c>
      <c r="F152" t="str">
        <f>VLOOKUP(B:B,'10月人员信息'!J:R,8,0)</f>
        <v>检修管理主办</v>
      </c>
      <c r="G152" t="str">
        <f>VLOOKUP(B:B,'10月人员信息'!J:P,6,0)</f>
        <v>专业师</v>
      </c>
      <c r="H152" t="str">
        <f>VLOOKUP(B:B,'10月人员信息'!J:V,12,0)</f>
        <v>汉族</v>
      </c>
      <c r="I152" t="str">
        <f>VLOOKUP(B:B,'11月工资'!A:D,4,0)</f>
        <v>6217000180031744117</v>
      </c>
      <c r="J152">
        <f t="shared" si="21"/>
        <v>909.2</v>
      </c>
      <c r="K152">
        <f t="shared" si="22"/>
        <v>39.78</v>
      </c>
      <c r="L152">
        <f t="shared" si="23"/>
        <v>96.6</v>
      </c>
      <c r="M152" s="6">
        <f t="shared" si="24"/>
        <v>387.95</v>
      </c>
      <c r="N152">
        <f>VLOOKUP(C:C,'11月工资'!C:AP,40,0)</f>
        <v>9</v>
      </c>
      <c r="O152" s="6">
        <f t="shared" si="25"/>
        <v>44.34</v>
      </c>
      <c r="P152">
        <v>0</v>
      </c>
      <c r="Q152">
        <f t="shared" si="26"/>
        <v>665</v>
      </c>
      <c r="R152" s="50">
        <v>5682.52</v>
      </c>
      <c r="S152" s="67">
        <v>5542.11</v>
      </c>
      <c r="T152" s="69">
        <v>5537.52</v>
      </c>
      <c r="V152" t="s">
        <v>3660</v>
      </c>
      <c r="W152" t="s">
        <v>3661</v>
      </c>
      <c r="Y152" s="51">
        <f t="shared" si="27"/>
        <v>5672.52</v>
      </c>
      <c r="Z152" s="73">
        <f t="shared" si="28"/>
        <v>5546.72</v>
      </c>
      <c r="AA152" s="69" t="str">
        <f>VLOOKUP(C:C&amp;"    ",[1]Sheet0!$E$1:$I$65536,5,0)</f>
        <v xml:space="preserve">5537.52    </v>
      </c>
      <c r="AB152" s="74">
        <v>5537.52</v>
      </c>
      <c r="AC152" t="b">
        <f t="shared" si="29"/>
        <v>1</v>
      </c>
      <c r="AD152">
        <v>9000282</v>
      </c>
      <c r="AE152" t="s">
        <v>478</v>
      </c>
      <c r="AF152" t="str">
        <f t="shared" si="20"/>
        <v>李晨铭</v>
      </c>
    </row>
    <row r="153" spans="1:32" x14ac:dyDescent="0.2">
      <c r="A153">
        <v>150</v>
      </c>
      <c r="B153">
        <v>9000282</v>
      </c>
      <c r="C153" t="str">
        <f>VLOOKUP(B:B,'10月人员信息'!J:W,13,0)</f>
        <v>210303198202141639</v>
      </c>
      <c r="D153" t="str">
        <f>VLOOKUP(B:B,'10月人员信息'!J:M,3,0)</f>
        <v>李晨铭</v>
      </c>
      <c r="E153" t="str">
        <f>VLOOKUP(B:B,'10月人员信息'!J:L,2,0)</f>
        <v>设备管理部</v>
      </c>
      <c r="F153" t="str">
        <f>VLOOKUP(B:B,'10月人员信息'!J:R,8,0)</f>
        <v>辅助备件采购计划管理高级主管</v>
      </c>
      <c r="G153" t="str">
        <f>VLOOKUP(B:B,'10月人员信息'!J:P,6,0)</f>
        <v>高级主管</v>
      </c>
      <c r="H153" t="str">
        <f>VLOOKUP(B:B,'10月人员信息'!J:V,12,0)</f>
        <v>汉族</v>
      </c>
      <c r="I153" t="str">
        <f>VLOOKUP(B:B,'11月工资'!A:D,4,0)</f>
        <v>6217000180031744125</v>
      </c>
      <c r="J153">
        <f t="shared" si="21"/>
        <v>1640.26</v>
      </c>
      <c r="K153">
        <f t="shared" si="22"/>
        <v>71.760000000000005</v>
      </c>
      <c r="L153">
        <f t="shared" si="23"/>
        <v>174.28</v>
      </c>
      <c r="M153" s="6">
        <f t="shared" si="24"/>
        <v>707.79</v>
      </c>
      <c r="N153">
        <f>VLOOKUP(C:C,'11月工资'!C:AP,40,0)</f>
        <v>9</v>
      </c>
      <c r="O153" s="6">
        <f t="shared" si="25"/>
        <v>80.89</v>
      </c>
      <c r="P153">
        <v>0</v>
      </c>
      <c r="Q153">
        <f t="shared" si="26"/>
        <v>1213</v>
      </c>
      <c r="R153" s="50">
        <v>10251.65</v>
      </c>
      <c r="S153" s="67">
        <v>10111.24</v>
      </c>
      <c r="T153" s="69">
        <v>10106.65</v>
      </c>
      <c r="V153" t="s">
        <v>3662</v>
      </c>
      <c r="W153" t="s">
        <v>3663</v>
      </c>
      <c r="Y153" s="51">
        <f t="shared" si="27"/>
        <v>10241.65</v>
      </c>
      <c r="Z153" s="73">
        <f t="shared" si="28"/>
        <v>10115.85</v>
      </c>
      <c r="AA153" s="69" t="str">
        <f>VLOOKUP(C:C&amp;"    ",[1]Sheet0!$E$1:$I$65536,5,0)</f>
        <v xml:space="preserve">10106.65    </v>
      </c>
      <c r="AB153" s="74">
        <v>10106.65</v>
      </c>
      <c r="AC153" t="b">
        <f t="shared" si="29"/>
        <v>1</v>
      </c>
      <c r="AD153">
        <v>9000284</v>
      </c>
      <c r="AE153" t="s">
        <v>481</v>
      </c>
      <c r="AF153" t="str">
        <f t="shared" si="20"/>
        <v>刘国富</v>
      </c>
    </row>
    <row r="154" spans="1:32" x14ac:dyDescent="0.2">
      <c r="A154">
        <v>151</v>
      </c>
      <c r="B154">
        <v>9000284</v>
      </c>
      <c r="C154" t="str">
        <f>VLOOKUP(B:B,'10月人员信息'!J:W,13,0)</f>
        <v>12010419660313635X</v>
      </c>
      <c r="D154" t="str">
        <f>VLOOKUP(B:B,'10月人员信息'!J:M,3,0)</f>
        <v>刘国富</v>
      </c>
      <c r="E154" t="str">
        <f>VLOOKUP(B:B,'10月人员信息'!J:L,2,0)</f>
        <v>工程管理部</v>
      </c>
      <c r="F154">
        <f>VLOOKUP(B:B,'10月人员信息'!J:R,8,0)</f>
        <v>0</v>
      </c>
      <c r="G154" t="str">
        <f>VLOOKUP(B:B,'10月人员信息'!J:P,6,0)</f>
        <v>主任师</v>
      </c>
      <c r="H154" t="str">
        <f>VLOOKUP(B:B,'10月人员信息'!J:V,12,0)</f>
        <v>汉族</v>
      </c>
      <c r="I154" t="str">
        <f>VLOOKUP(B:B,'11月工资'!A:D,4,0)</f>
        <v>6217000180031744133</v>
      </c>
      <c r="J154">
        <f t="shared" si="21"/>
        <v>1608.57</v>
      </c>
      <c r="K154">
        <f t="shared" si="22"/>
        <v>70.37</v>
      </c>
      <c r="L154">
        <f t="shared" si="23"/>
        <v>170.91</v>
      </c>
      <c r="M154" s="6">
        <f t="shared" si="24"/>
        <v>693.92</v>
      </c>
      <c r="N154">
        <f>VLOOKUP(C:C,'11月工资'!C:AP,40,0)</f>
        <v>9</v>
      </c>
      <c r="O154" s="6">
        <f t="shared" si="25"/>
        <v>79.31</v>
      </c>
      <c r="P154">
        <v>0</v>
      </c>
      <c r="Q154">
        <f t="shared" si="26"/>
        <v>1189</v>
      </c>
      <c r="R154" s="50">
        <v>10053.57</v>
      </c>
      <c r="S154" s="67">
        <v>9913.16</v>
      </c>
      <c r="T154" s="69">
        <v>9908.57</v>
      </c>
      <c r="V154" t="s">
        <v>3664</v>
      </c>
      <c r="W154" t="s">
        <v>3665</v>
      </c>
      <c r="Y154" s="51">
        <f t="shared" si="27"/>
        <v>10043.57</v>
      </c>
      <c r="Z154" s="73">
        <f t="shared" si="28"/>
        <v>9917.77</v>
      </c>
      <c r="AA154" s="69" t="str">
        <f>VLOOKUP(C:C&amp;"    ",[1]Sheet0!$E$1:$I$65536,5,0)</f>
        <v xml:space="preserve">9908.57    </v>
      </c>
      <c r="AB154" s="74">
        <v>9908.57</v>
      </c>
      <c r="AC154" t="b">
        <f t="shared" si="29"/>
        <v>1</v>
      </c>
      <c r="AD154">
        <v>9000285</v>
      </c>
      <c r="AE154" t="s">
        <v>484</v>
      </c>
      <c r="AF154" t="str">
        <f t="shared" si="20"/>
        <v>刘卫洪</v>
      </c>
    </row>
    <row r="155" spans="1:32" x14ac:dyDescent="0.2">
      <c r="A155">
        <v>152</v>
      </c>
      <c r="B155">
        <v>9000285</v>
      </c>
      <c r="C155" t="str">
        <f>VLOOKUP(B:B,'10月人员信息'!J:W,13,0)</f>
        <v>130202197103190615</v>
      </c>
      <c r="D155" t="str">
        <f>VLOOKUP(B:B,'10月人员信息'!J:M,3,0)</f>
        <v>刘卫洪</v>
      </c>
      <c r="E155" t="str">
        <f>VLOOKUP(B:B,'10月人员信息'!J:L,2,0)</f>
        <v>设备管理部</v>
      </c>
      <c r="F155" t="str">
        <f>VLOOKUP(B:B,'10月人员信息'!J:R,8,0)</f>
        <v>验收库管主办</v>
      </c>
      <c r="G155" t="str">
        <f>VLOOKUP(B:B,'10月人员信息'!J:P,6,0)</f>
        <v>主任师</v>
      </c>
      <c r="H155" t="str">
        <f>VLOOKUP(B:B,'10月人员信息'!J:V,12,0)</f>
        <v>汉族</v>
      </c>
      <c r="I155" t="str">
        <f>VLOOKUP(B:B,'11月工资'!A:D,4,0)</f>
        <v>6217000180031744141</v>
      </c>
      <c r="J155">
        <f t="shared" si="21"/>
        <v>1567.45</v>
      </c>
      <c r="K155">
        <f t="shared" si="22"/>
        <v>68.58</v>
      </c>
      <c r="L155">
        <f t="shared" si="23"/>
        <v>166.54</v>
      </c>
      <c r="M155" s="6">
        <f t="shared" si="24"/>
        <v>675.93</v>
      </c>
      <c r="N155">
        <f>VLOOKUP(C:C,'11月工资'!C:AP,40,0)</f>
        <v>9</v>
      </c>
      <c r="O155" s="6">
        <f t="shared" si="25"/>
        <v>77.25</v>
      </c>
      <c r="P155">
        <v>0</v>
      </c>
      <c r="Q155">
        <f t="shared" si="26"/>
        <v>1158</v>
      </c>
      <c r="R155" s="50">
        <v>9796.5400000000009</v>
      </c>
      <c r="S155" s="67">
        <v>9656.1299999999992</v>
      </c>
      <c r="T155" s="69">
        <v>9651.5400000000009</v>
      </c>
      <c r="V155" t="s">
        <v>3666</v>
      </c>
      <c r="W155" t="s">
        <v>3667</v>
      </c>
      <c r="Y155" s="51">
        <f t="shared" si="27"/>
        <v>9786.5400000000009</v>
      </c>
      <c r="Z155" s="73">
        <f t="shared" si="28"/>
        <v>9660.74</v>
      </c>
      <c r="AA155" s="69" t="str">
        <f>VLOOKUP(C:C&amp;"    ",[1]Sheet0!$E$1:$I$65536,5,0)</f>
        <v xml:space="preserve">9651.54    </v>
      </c>
      <c r="AB155" s="74">
        <v>9651.5400000000009</v>
      </c>
      <c r="AC155" t="b">
        <f t="shared" si="29"/>
        <v>1</v>
      </c>
      <c r="AD155">
        <v>9000286</v>
      </c>
      <c r="AE155" t="s">
        <v>487</v>
      </c>
      <c r="AF155" t="str">
        <f t="shared" si="20"/>
        <v>张鹏杰</v>
      </c>
    </row>
    <row r="156" spans="1:32" x14ac:dyDescent="0.2">
      <c r="A156">
        <v>153</v>
      </c>
      <c r="B156">
        <v>9000286</v>
      </c>
      <c r="C156" t="str">
        <f>VLOOKUP(B:B,'10月人员信息'!J:W,13,0)</f>
        <v>130682198406177854</v>
      </c>
      <c r="D156" t="str">
        <f>VLOOKUP(B:B,'10月人员信息'!J:M,3,0)</f>
        <v>张鹏杰</v>
      </c>
      <c r="E156" t="str">
        <f>VLOOKUP(B:B,'10月人员信息'!J:L,2,0)</f>
        <v>设备管理部</v>
      </c>
      <c r="F156" t="str">
        <f>VLOOKUP(B:B,'10月人员信息'!J:R,8,0)</f>
        <v>检修管理高级主管</v>
      </c>
      <c r="G156" t="str">
        <f>VLOOKUP(B:B,'10月人员信息'!J:P,6,0)</f>
        <v>高级主管</v>
      </c>
      <c r="H156" t="str">
        <f>VLOOKUP(B:B,'10月人员信息'!J:V,12,0)</f>
        <v>汉族</v>
      </c>
      <c r="I156" t="str">
        <f>VLOOKUP(B:B,'11月工资'!A:D,4,0)</f>
        <v>6217000180031735255</v>
      </c>
      <c r="J156">
        <f t="shared" si="21"/>
        <v>1851.39</v>
      </c>
      <c r="K156">
        <f t="shared" si="22"/>
        <v>81</v>
      </c>
      <c r="L156">
        <f t="shared" si="23"/>
        <v>196.71</v>
      </c>
      <c r="M156" s="6">
        <f t="shared" si="24"/>
        <v>800.15</v>
      </c>
      <c r="N156">
        <f>VLOOKUP(C:C,'11月工资'!C:AP,40,0)</f>
        <v>9</v>
      </c>
      <c r="O156" s="6">
        <f t="shared" si="25"/>
        <v>91.45</v>
      </c>
      <c r="P156">
        <v>0</v>
      </c>
      <c r="Q156">
        <f t="shared" si="26"/>
        <v>1371</v>
      </c>
      <c r="R156" s="50">
        <v>11571.17</v>
      </c>
      <c r="S156" s="67">
        <v>11430.76</v>
      </c>
      <c r="T156" s="69">
        <v>11426.17</v>
      </c>
      <c r="V156" t="s">
        <v>3668</v>
      </c>
      <c r="W156" t="s">
        <v>3669</v>
      </c>
      <c r="Y156" s="51">
        <f t="shared" si="27"/>
        <v>11561.17</v>
      </c>
      <c r="Z156" s="73">
        <f t="shared" si="28"/>
        <v>11435.37</v>
      </c>
      <c r="AA156" s="69" t="str">
        <f>VLOOKUP(C:C&amp;"    ",[1]Sheet0!$E$1:$I$65536,5,0)</f>
        <v xml:space="preserve">11426.17    </v>
      </c>
      <c r="AB156" s="74">
        <v>11426.17</v>
      </c>
      <c r="AC156" t="b">
        <f t="shared" si="29"/>
        <v>1</v>
      </c>
      <c r="AD156">
        <v>9000287</v>
      </c>
      <c r="AE156" t="s">
        <v>490</v>
      </c>
      <c r="AF156" t="str">
        <f t="shared" si="20"/>
        <v>徐艺泽</v>
      </c>
    </row>
    <row r="157" spans="1:32" x14ac:dyDescent="0.2">
      <c r="A157">
        <v>154</v>
      </c>
      <c r="B157">
        <v>9000287</v>
      </c>
      <c r="C157" t="str">
        <f>VLOOKUP(B:B,'10月人员信息'!J:W,13,0)</f>
        <v>130532198501220516</v>
      </c>
      <c r="D157" t="str">
        <f>VLOOKUP(B:B,'10月人员信息'!J:M,3,0)</f>
        <v>徐艺泽</v>
      </c>
      <c r="E157" t="str">
        <f>VLOOKUP(B:B,'10月人员信息'!J:L,2,0)</f>
        <v>设备管理部</v>
      </c>
      <c r="F157" t="str">
        <f>VLOOKUP(B:B,'10月人员信息'!J:R,8,0)</f>
        <v>设备管理主办</v>
      </c>
      <c r="G157" t="str">
        <f>VLOOKUP(B:B,'10月人员信息'!J:P,6,0)</f>
        <v>主任师</v>
      </c>
      <c r="H157" t="str">
        <f>VLOOKUP(B:B,'10月人员信息'!J:V,12,0)</f>
        <v>汉族</v>
      </c>
      <c r="I157" t="str">
        <f>VLOOKUP(B:B,'11月工资'!A:D,4,0)</f>
        <v>6217000180023876703</v>
      </c>
      <c r="J157">
        <f t="shared" si="21"/>
        <v>1534.95</v>
      </c>
      <c r="K157">
        <f t="shared" si="22"/>
        <v>67.150000000000006</v>
      </c>
      <c r="L157">
        <f t="shared" si="23"/>
        <v>163.09</v>
      </c>
      <c r="M157" s="6">
        <f t="shared" si="24"/>
        <v>661.71</v>
      </c>
      <c r="N157">
        <f>VLOOKUP(C:C,'11月工资'!C:AP,40,0)</f>
        <v>9</v>
      </c>
      <c r="O157" s="6">
        <f t="shared" si="25"/>
        <v>75.62</v>
      </c>
      <c r="P157">
        <v>0</v>
      </c>
      <c r="Q157">
        <f t="shared" si="26"/>
        <v>1134</v>
      </c>
      <c r="R157" s="50">
        <v>9593.42</v>
      </c>
      <c r="S157" s="67">
        <v>9453.01</v>
      </c>
      <c r="T157" s="69">
        <v>9448.42</v>
      </c>
      <c r="V157" t="s">
        <v>3670</v>
      </c>
      <c r="W157" t="s">
        <v>3671</v>
      </c>
      <c r="Y157" s="51">
        <f t="shared" si="27"/>
        <v>9583.42</v>
      </c>
      <c r="Z157" s="73">
        <f t="shared" si="28"/>
        <v>9457.6200000000008</v>
      </c>
      <c r="AA157" s="69" t="str">
        <f>VLOOKUP(C:C&amp;"    ",[1]Sheet0!$E$1:$I$65536,5,0)</f>
        <v xml:space="preserve">9448.42    </v>
      </c>
      <c r="AB157" s="74">
        <v>9448.42</v>
      </c>
      <c r="AC157" t="b">
        <f t="shared" si="29"/>
        <v>1</v>
      </c>
      <c r="AD157">
        <v>9000288</v>
      </c>
      <c r="AE157" t="s">
        <v>493</v>
      </c>
      <c r="AF157" t="str">
        <f t="shared" si="20"/>
        <v>佟明博</v>
      </c>
    </row>
    <row r="158" spans="1:32" x14ac:dyDescent="0.2">
      <c r="A158">
        <v>155</v>
      </c>
      <c r="B158">
        <v>9000288</v>
      </c>
      <c r="C158" t="str">
        <f>VLOOKUP(B:B,'10月人员信息'!J:W,13,0)</f>
        <v>13020319790322121X</v>
      </c>
      <c r="D158" t="str">
        <f>VLOOKUP(B:B,'10月人员信息'!J:M,3,0)</f>
        <v>佟明博</v>
      </c>
      <c r="E158" t="str">
        <f>VLOOKUP(B:B,'10月人员信息'!J:L,2,0)</f>
        <v>设备管理部</v>
      </c>
      <c r="F158" t="str">
        <f>VLOOKUP(B:B,'10月人员信息'!J:R,8,0)</f>
        <v>计量管理高级主管</v>
      </c>
      <c r="G158" t="str">
        <f>VLOOKUP(B:B,'10月人员信息'!J:P,6,0)</f>
        <v>高级主管</v>
      </c>
      <c r="H158" t="str">
        <f>VLOOKUP(B:B,'10月人员信息'!J:V,12,0)</f>
        <v>满族</v>
      </c>
      <c r="I158" t="str">
        <f>VLOOKUP(B:B,'11月工资'!A:D,4,0)</f>
        <v>6217000180005904762</v>
      </c>
      <c r="J158">
        <f t="shared" si="21"/>
        <v>1627.08</v>
      </c>
      <c r="K158">
        <f t="shared" si="22"/>
        <v>71.180000000000007</v>
      </c>
      <c r="L158">
        <f t="shared" si="23"/>
        <v>172.88</v>
      </c>
      <c r="M158" s="6">
        <f t="shared" si="24"/>
        <v>702.02</v>
      </c>
      <c r="N158">
        <f>VLOOKUP(C:C,'11月工资'!C:AP,40,0)</f>
        <v>9</v>
      </c>
      <c r="O158" s="6">
        <f t="shared" si="25"/>
        <v>80.23</v>
      </c>
      <c r="P158">
        <v>0</v>
      </c>
      <c r="Q158">
        <f t="shared" si="26"/>
        <v>1203</v>
      </c>
      <c r="R158" s="50">
        <v>10169.24</v>
      </c>
      <c r="S158" s="67">
        <v>10028.83</v>
      </c>
      <c r="T158" s="69">
        <v>10024.24</v>
      </c>
      <c r="V158" t="s">
        <v>3672</v>
      </c>
      <c r="W158" t="s">
        <v>3673</v>
      </c>
      <c r="Y158" s="51">
        <f t="shared" si="27"/>
        <v>10159.24</v>
      </c>
      <c r="Z158" s="73">
        <f t="shared" si="28"/>
        <v>10033.44</v>
      </c>
      <c r="AA158" s="69" t="str">
        <f>VLOOKUP(C:C&amp;"    ",[1]Sheet0!$E$1:$I$65536,5,0)</f>
        <v xml:space="preserve">10024.24    </v>
      </c>
      <c r="AB158" s="74">
        <v>10024.24</v>
      </c>
      <c r="AC158" t="b">
        <f t="shared" si="29"/>
        <v>1</v>
      </c>
      <c r="AD158">
        <v>9000289</v>
      </c>
      <c r="AE158" t="s">
        <v>496</v>
      </c>
      <c r="AF158" t="str">
        <f t="shared" si="20"/>
        <v>刘冰然</v>
      </c>
    </row>
    <row r="159" spans="1:32" x14ac:dyDescent="0.2">
      <c r="A159">
        <v>156</v>
      </c>
      <c r="B159">
        <v>9000289</v>
      </c>
      <c r="C159" t="str">
        <f>VLOOKUP(B:B,'10月人员信息'!J:W,13,0)</f>
        <v>130206198612292310</v>
      </c>
      <c r="D159" t="str">
        <f>VLOOKUP(B:B,'10月人员信息'!J:M,3,0)</f>
        <v>刘冰然</v>
      </c>
      <c r="E159" t="str">
        <f>VLOOKUP(B:B,'10月人员信息'!J:L,2,0)</f>
        <v>设备管理部</v>
      </c>
      <c r="F159" t="str">
        <f>VLOOKUP(B:B,'10月人员信息'!J:R,8,0)</f>
        <v>设备管理主办</v>
      </c>
      <c r="G159" t="str">
        <f>VLOOKUP(B:B,'10月人员信息'!J:P,6,0)</f>
        <v>主管师</v>
      </c>
      <c r="H159" t="str">
        <f>VLOOKUP(B:B,'10月人员信息'!J:V,12,0)</f>
        <v>汉族</v>
      </c>
      <c r="I159" t="str">
        <f>VLOOKUP(B:B,'11月工资'!A:D,4,0)</f>
        <v>6217000180031735230</v>
      </c>
      <c r="J159">
        <f t="shared" si="21"/>
        <v>1139.4000000000001</v>
      </c>
      <c r="K159">
        <f t="shared" si="22"/>
        <v>49.85</v>
      </c>
      <c r="L159">
        <f t="shared" si="23"/>
        <v>121.06</v>
      </c>
      <c r="M159" s="6">
        <f t="shared" si="24"/>
        <v>488.66</v>
      </c>
      <c r="N159">
        <f>VLOOKUP(C:C,'11月工资'!C:AP,40,0)</f>
        <v>9</v>
      </c>
      <c r="O159" s="6">
        <f t="shared" si="25"/>
        <v>55.85</v>
      </c>
      <c r="P159">
        <v>0</v>
      </c>
      <c r="Q159">
        <f t="shared" si="26"/>
        <v>837</v>
      </c>
      <c r="R159" s="50">
        <v>7121.23</v>
      </c>
      <c r="S159" s="67">
        <v>6980.82</v>
      </c>
      <c r="T159" s="69">
        <v>6976.23</v>
      </c>
      <c r="V159" t="s">
        <v>3674</v>
      </c>
      <c r="W159" t="s">
        <v>3675</v>
      </c>
      <c r="Y159" s="51">
        <f t="shared" si="27"/>
        <v>7111.23</v>
      </c>
      <c r="Z159" s="73">
        <f t="shared" si="28"/>
        <v>6985.43</v>
      </c>
      <c r="AA159" s="69" t="str">
        <f>VLOOKUP(C:C&amp;"    ",[1]Sheet0!$E$1:$I$65536,5,0)</f>
        <v xml:space="preserve">6976.23    </v>
      </c>
      <c r="AB159" s="74">
        <v>6976.23</v>
      </c>
      <c r="AC159" t="b">
        <f t="shared" si="29"/>
        <v>1</v>
      </c>
      <c r="AD159">
        <v>9000290</v>
      </c>
      <c r="AE159" t="s">
        <v>499</v>
      </c>
      <c r="AF159" t="str">
        <f t="shared" si="20"/>
        <v>贾锋</v>
      </c>
    </row>
    <row r="160" spans="1:32" x14ac:dyDescent="0.2">
      <c r="A160">
        <v>157</v>
      </c>
      <c r="B160">
        <v>9000290</v>
      </c>
      <c r="C160" t="str">
        <f>VLOOKUP(B:B,'10月人员信息'!J:W,13,0)</f>
        <v>130225197510100052</v>
      </c>
      <c r="D160" t="str">
        <f>VLOOKUP(B:B,'10月人员信息'!J:M,3,0)</f>
        <v>贾锋</v>
      </c>
      <c r="E160" t="str">
        <f>VLOOKUP(B:B,'10月人员信息'!J:L,2,0)</f>
        <v>设备管理部</v>
      </c>
      <c r="F160" t="str">
        <f>VLOOKUP(B:B,'10月人员信息'!J:R,8,0)</f>
        <v>辅料备件采购计划管理主办</v>
      </c>
      <c r="G160" t="str">
        <f>VLOOKUP(B:B,'10月人员信息'!J:P,6,0)</f>
        <v>主任师</v>
      </c>
      <c r="H160" t="str">
        <f>VLOOKUP(B:B,'10月人员信息'!J:V,12,0)</f>
        <v>汉族</v>
      </c>
      <c r="I160" t="str">
        <f>VLOOKUP(B:B,'11月工资'!A:D,4,0)</f>
        <v>6217000180031735248</v>
      </c>
      <c r="J160">
        <f t="shared" si="21"/>
        <v>1453.85</v>
      </c>
      <c r="K160">
        <f t="shared" si="22"/>
        <v>63.61</v>
      </c>
      <c r="L160">
        <f t="shared" si="23"/>
        <v>154.47</v>
      </c>
      <c r="M160" s="6">
        <f t="shared" si="24"/>
        <v>626.23</v>
      </c>
      <c r="N160">
        <f>VLOOKUP(C:C,'11月工资'!C:AP,40,0)</f>
        <v>9</v>
      </c>
      <c r="O160" s="6">
        <f t="shared" si="25"/>
        <v>71.569999999999993</v>
      </c>
      <c r="P160">
        <v>0</v>
      </c>
      <c r="Q160">
        <f t="shared" si="26"/>
        <v>1073</v>
      </c>
      <c r="R160" s="50">
        <v>9086.58</v>
      </c>
      <c r="S160" s="67">
        <v>8946.17</v>
      </c>
      <c r="T160" s="69">
        <v>8941.58</v>
      </c>
      <c r="V160" t="s">
        <v>3676</v>
      </c>
      <c r="W160" t="s">
        <v>3677</v>
      </c>
      <c r="Y160" s="51">
        <f t="shared" si="27"/>
        <v>9076.58</v>
      </c>
      <c r="Z160" s="73">
        <f t="shared" si="28"/>
        <v>8950.7800000000007</v>
      </c>
      <c r="AA160" s="69" t="str">
        <f>VLOOKUP(C:C&amp;"    ",[1]Sheet0!$E$1:$I$65536,5,0)</f>
        <v xml:space="preserve">8941.58    </v>
      </c>
      <c r="AB160" s="74">
        <v>8941.58</v>
      </c>
      <c r="AC160" t="b">
        <f t="shared" si="29"/>
        <v>1</v>
      </c>
      <c r="AD160">
        <v>9000291</v>
      </c>
      <c r="AE160" t="s">
        <v>502</v>
      </c>
      <c r="AF160" t="str">
        <f t="shared" si="20"/>
        <v>杜树滨</v>
      </c>
    </row>
    <row r="161" spans="1:32" x14ac:dyDescent="0.2">
      <c r="A161">
        <v>158</v>
      </c>
      <c r="B161">
        <v>9000291</v>
      </c>
      <c r="C161" t="str">
        <f>VLOOKUP(B:B,'10月人员信息'!J:W,13,0)</f>
        <v>230221198402293419</v>
      </c>
      <c r="D161" t="str">
        <f>VLOOKUP(B:B,'10月人员信息'!J:M,3,0)</f>
        <v>杜树滨</v>
      </c>
      <c r="E161" t="str">
        <f>VLOOKUP(B:B,'10月人员信息'!J:L,2,0)</f>
        <v>设备管理部</v>
      </c>
      <c r="F161" t="str">
        <f>VLOOKUP(B:B,'10月人员信息'!J:R,8,0)</f>
        <v>计量管理主办</v>
      </c>
      <c r="G161" t="str">
        <f>VLOOKUP(B:B,'10月人员信息'!J:P,6,0)</f>
        <v>主管师</v>
      </c>
      <c r="H161" t="str">
        <f>VLOOKUP(B:B,'10月人员信息'!J:V,12,0)</f>
        <v>汉族</v>
      </c>
      <c r="I161" t="str">
        <f>VLOOKUP(B:B,'11月工资'!A:D,4,0)</f>
        <v>6217000180023868163</v>
      </c>
      <c r="J161">
        <f t="shared" si="21"/>
        <v>1405.19</v>
      </c>
      <c r="K161">
        <f t="shared" si="22"/>
        <v>61.48</v>
      </c>
      <c r="L161">
        <f t="shared" si="23"/>
        <v>149.30000000000001</v>
      </c>
      <c r="M161" s="6">
        <f t="shared" si="24"/>
        <v>604.94000000000005</v>
      </c>
      <c r="N161">
        <f>VLOOKUP(C:C,'11月工资'!C:AP,40,0)</f>
        <v>9</v>
      </c>
      <c r="O161" s="6">
        <f t="shared" si="25"/>
        <v>69.14</v>
      </c>
      <c r="P161">
        <v>0</v>
      </c>
      <c r="Q161">
        <f t="shared" si="26"/>
        <v>1036</v>
      </c>
      <c r="R161" s="50">
        <v>8782.41</v>
      </c>
      <c r="S161" s="67">
        <v>8642</v>
      </c>
      <c r="T161" s="69">
        <v>8637.41</v>
      </c>
      <c r="V161" t="s">
        <v>3678</v>
      </c>
      <c r="W161" t="s">
        <v>3679</v>
      </c>
      <c r="Y161" s="51">
        <f t="shared" si="27"/>
        <v>8772.41</v>
      </c>
      <c r="Z161" s="73">
        <f t="shared" si="28"/>
        <v>8646.61</v>
      </c>
      <c r="AA161" s="69" t="str">
        <f>VLOOKUP(C:C&amp;"    ",[1]Sheet0!$E$1:$I$65536,5,0)</f>
        <v xml:space="preserve">8637.41    </v>
      </c>
      <c r="AB161" s="74">
        <v>8637.41</v>
      </c>
      <c r="AC161" t="b">
        <f t="shared" si="29"/>
        <v>1</v>
      </c>
      <c r="AD161">
        <v>9000292</v>
      </c>
      <c r="AE161" t="s">
        <v>505</v>
      </c>
      <c r="AF161" t="str">
        <f t="shared" si="20"/>
        <v>甦震</v>
      </c>
    </row>
    <row r="162" spans="1:32" x14ac:dyDescent="0.2">
      <c r="A162">
        <v>159</v>
      </c>
      <c r="B162">
        <v>9000292</v>
      </c>
      <c r="C162" t="str">
        <f>VLOOKUP(B:B,'10月人员信息'!J:W,13,0)</f>
        <v>130202197611270611</v>
      </c>
      <c r="D162" t="str">
        <f>VLOOKUP(B:B,'10月人员信息'!J:M,3,0)</f>
        <v>甦震</v>
      </c>
      <c r="E162" t="str">
        <f>VLOOKUP(B:B,'10月人员信息'!J:L,2,0)</f>
        <v>热轧事业部</v>
      </c>
      <c r="F162">
        <f>VLOOKUP(B:B,'10月人员信息'!J:R,8,0)</f>
        <v>0</v>
      </c>
      <c r="G162" t="str">
        <f>VLOOKUP(B:B,'10月人员信息'!J:P,6,0)</f>
        <v>专业专家</v>
      </c>
      <c r="H162" t="str">
        <f>VLOOKUP(B:B,'10月人员信息'!J:V,12,0)</f>
        <v>汉族</v>
      </c>
      <c r="I162" t="str">
        <f>VLOOKUP(B:B,'11月工资'!A:D,4,0)</f>
        <v>6217000180023843307</v>
      </c>
      <c r="J162">
        <f t="shared" si="21"/>
        <v>2292.16</v>
      </c>
      <c r="K162">
        <f t="shared" si="22"/>
        <v>100.28</v>
      </c>
      <c r="L162">
        <f t="shared" si="23"/>
        <v>243.54</v>
      </c>
      <c r="M162" s="6">
        <f t="shared" si="24"/>
        <v>1309.0899999999999</v>
      </c>
      <c r="N162">
        <f>VLOOKUP(C:C,'11月工资'!C:AP,40,0)</f>
        <v>9</v>
      </c>
      <c r="O162" s="6">
        <f t="shared" si="25"/>
        <v>149.61000000000001</v>
      </c>
      <c r="P162">
        <v>0</v>
      </c>
      <c r="Q162">
        <f t="shared" si="26"/>
        <v>2157</v>
      </c>
      <c r="R162" s="51">
        <v>14326</v>
      </c>
      <c r="S162" s="67">
        <v>18701.25</v>
      </c>
      <c r="T162" s="69">
        <v>17973</v>
      </c>
      <c r="V162" t="s">
        <v>3680</v>
      </c>
      <c r="W162" t="s">
        <v>3681</v>
      </c>
      <c r="Y162" s="51">
        <f t="shared" si="27"/>
        <v>14316</v>
      </c>
      <c r="Z162" s="73">
        <f t="shared" si="28"/>
        <v>18705.86</v>
      </c>
      <c r="AA162" s="69" t="str">
        <f>VLOOKUP(C:C&amp;"    ",[1]Sheet0!$E$1:$I$65536,5,0)</f>
        <v xml:space="preserve">17973.00    </v>
      </c>
      <c r="AB162" s="74">
        <v>17973</v>
      </c>
      <c r="AC162" t="b">
        <f t="shared" si="29"/>
        <v>1</v>
      </c>
      <c r="AD162">
        <v>9000293</v>
      </c>
      <c r="AE162" t="s">
        <v>508</v>
      </c>
      <c r="AF162" t="str">
        <f t="shared" si="20"/>
        <v>张文强</v>
      </c>
    </row>
    <row r="163" spans="1:32" x14ac:dyDescent="0.2">
      <c r="A163">
        <v>160</v>
      </c>
      <c r="B163">
        <v>9000293</v>
      </c>
      <c r="C163" t="str">
        <f>VLOOKUP(B:B,'10月人员信息'!J:W,13,0)</f>
        <v>130224198911210015</v>
      </c>
      <c r="D163" t="str">
        <f>VLOOKUP(B:B,'10月人员信息'!J:M,3,0)</f>
        <v>张文强</v>
      </c>
      <c r="E163" t="str">
        <f>VLOOKUP(B:B,'10月人员信息'!J:L,2,0)</f>
        <v>设备管理部</v>
      </c>
      <c r="F163" t="str">
        <f>VLOOKUP(B:B,'10月人员信息'!J:R,8,0)</f>
        <v>设备管理主办</v>
      </c>
      <c r="G163" t="str">
        <f>VLOOKUP(B:B,'10月人员信息'!J:P,6,0)</f>
        <v>专业师</v>
      </c>
      <c r="H163" t="str">
        <f>VLOOKUP(B:B,'10月人员信息'!J:V,12,0)</f>
        <v>汉族</v>
      </c>
      <c r="I163" t="str">
        <f>VLOOKUP(B:B,'11月工资'!A:D,4,0)</f>
        <v>6217000180024740437</v>
      </c>
      <c r="J163">
        <f t="shared" si="21"/>
        <v>942.2</v>
      </c>
      <c r="K163">
        <f t="shared" si="22"/>
        <v>41.22</v>
      </c>
      <c r="L163">
        <f t="shared" si="23"/>
        <v>100.11</v>
      </c>
      <c r="M163" s="6">
        <f t="shared" si="24"/>
        <v>402.38</v>
      </c>
      <c r="N163">
        <f>VLOOKUP(C:C,'11月工资'!C:AP,40,0)</f>
        <v>9</v>
      </c>
      <c r="O163" s="6">
        <f t="shared" si="25"/>
        <v>45.99</v>
      </c>
      <c r="P163">
        <v>0</v>
      </c>
      <c r="Q163">
        <f t="shared" si="26"/>
        <v>689</v>
      </c>
      <c r="R163" s="50">
        <v>5888.76</v>
      </c>
      <c r="S163" s="67">
        <v>5748.35</v>
      </c>
      <c r="T163" s="69">
        <v>5743.76</v>
      </c>
      <c r="V163" t="s">
        <v>3682</v>
      </c>
      <c r="W163" t="s">
        <v>3683</v>
      </c>
      <c r="Y163" s="51">
        <f t="shared" si="27"/>
        <v>5878.76</v>
      </c>
      <c r="Z163" s="73">
        <f t="shared" si="28"/>
        <v>5752.96</v>
      </c>
      <c r="AA163" s="69" t="str">
        <f>VLOOKUP(C:C&amp;"    ",[1]Sheet0!$E$1:$I$65536,5,0)</f>
        <v xml:space="preserve">5743.76    </v>
      </c>
      <c r="AB163" s="74">
        <v>5743.76</v>
      </c>
      <c r="AC163" t="b">
        <f t="shared" si="29"/>
        <v>1</v>
      </c>
      <c r="AD163">
        <v>9000295</v>
      </c>
      <c r="AE163" t="s">
        <v>511</v>
      </c>
      <c r="AF163" t="str">
        <f t="shared" si="20"/>
        <v>柳全</v>
      </c>
    </row>
    <row r="164" spans="1:32" x14ac:dyDescent="0.2">
      <c r="A164">
        <v>161</v>
      </c>
      <c r="B164">
        <v>9000295</v>
      </c>
      <c r="C164" t="str">
        <f>VLOOKUP(B:B,'10月人员信息'!J:W,13,0)</f>
        <v>130204196911172712</v>
      </c>
      <c r="D164" t="str">
        <f>VLOOKUP(B:B,'10月人员信息'!J:M,3,0)</f>
        <v>柳全</v>
      </c>
      <c r="E164" t="str">
        <f>VLOOKUP(B:B,'10月人员信息'!J:L,2,0)</f>
        <v>安全部</v>
      </c>
      <c r="F164" t="str">
        <f>VLOOKUP(B:B,'10月人员信息'!J:R,8,0)</f>
        <v>安全（保卫）部安全监督检查主办</v>
      </c>
      <c r="G164" t="str">
        <f>VLOOKUP(B:B,'10月人员信息'!J:P,6,0)</f>
        <v>专业师</v>
      </c>
      <c r="H164" t="str">
        <f>VLOOKUP(B:B,'10月人员信息'!J:V,12,0)</f>
        <v>汉族</v>
      </c>
      <c r="I164" t="str">
        <f>VLOOKUP(B:B,'11月工资'!A:D,4,0)</f>
        <v>6217000180022984904</v>
      </c>
      <c r="J164">
        <f t="shared" si="21"/>
        <v>968.3</v>
      </c>
      <c r="K164">
        <f t="shared" si="22"/>
        <v>42.36</v>
      </c>
      <c r="L164">
        <f t="shared" si="23"/>
        <v>102.88</v>
      </c>
      <c r="M164" s="6">
        <f t="shared" si="24"/>
        <v>413.8</v>
      </c>
      <c r="N164">
        <f>VLOOKUP(C:C,'11月工资'!C:AP,40,0)</f>
        <v>9</v>
      </c>
      <c r="O164" s="6">
        <f t="shared" si="25"/>
        <v>47.29</v>
      </c>
      <c r="P164">
        <v>0</v>
      </c>
      <c r="Q164">
        <f t="shared" si="26"/>
        <v>709</v>
      </c>
      <c r="R164" s="50">
        <v>6051.86</v>
      </c>
      <c r="S164" s="67">
        <v>5911.45</v>
      </c>
      <c r="T164" s="69">
        <v>5906.86</v>
      </c>
      <c r="V164" t="s">
        <v>3684</v>
      </c>
      <c r="W164" t="s">
        <v>3685</v>
      </c>
      <c r="Y164" s="51">
        <f t="shared" si="27"/>
        <v>6041.86</v>
      </c>
      <c r="Z164" s="73">
        <f t="shared" si="28"/>
        <v>5916.06</v>
      </c>
      <c r="AA164" s="69" t="str">
        <f>VLOOKUP(C:C&amp;"    ",[1]Sheet0!$E$1:$I$65536,5,0)</f>
        <v xml:space="preserve">5906.86    </v>
      </c>
      <c r="AB164" s="74">
        <v>5906.86</v>
      </c>
      <c r="AC164" t="b">
        <f t="shared" si="29"/>
        <v>1</v>
      </c>
      <c r="AD164">
        <v>9000296</v>
      </c>
      <c r="AE164" t="s">
        <v>514</v>
      </c>
      <c r="AF164" t="str">
        <f t="shared" si="20"/>
        <v>齐福泉</v>
      </c>
    </row>
    <row r="165" spans="1:32" x14ac:dyDescent="0.2">
      <c r="A165">
        <v>162</v>
      </c>
      <c r="B165">
        <v>9000296</v>
      </c>
      <c r="C165" t="str">
        <f>VLOOKUP(B:B,'10月人员信息'!J:W,13,0)</f>
        <v>130204198003092716</v>
      </c>
      <c r="D165" t="str">
        <f>VLOOKUP(B:B,'10月人员信息'!J:M,3,0)</f>
        <v>齐福泉</v>
      </c>
      <c r="E165" t="str">
        <f>VLOOKUP(B:B,'10月人员信息'!J:L,2,0)</f>
        <v>热轧事业部</v>
      </c>
      <c r="F165" t="str">
        <f>VLOOKUP(B:B,'10月人员信息'!J:R,8,0)</f>
        <v>天车点检作业区点检员</v>
      </c>
      <c r="G165">
        <f>VLOOKUP(B:B,'10月人员信息'!J:P,6,0)</f>
        <v>0</v>
      </c>
      <c r="H165" t="str">
        <f>VLOOKUP(B:B,'10月人员信息'!J:V,12,0)</f>
        <v>汉族</v>
      </c>
      <c r="I165" t="str">
        <f>VLOOKUP(B:B,'11月工资'!A:D,4,0)</f>
        <v>6217000180024780698</v>
      </c>
      <c r="J165">
        <f t="shared" si="21"/>
        <v>853.67</v>
      </c>
      <c r="K165">
        <f t="shared" si="22"/>
        <v>37.35</v>
      </c>
      <c r="L165">
        <f t="shared" si="23"/>
        <v>90.7</v>
      </c>
      <c r="M165" s="6">
        <f t="shared" si="24"/>
        <v>365.44</v>
      </c>
      <c r="N165">
        <f>VLOOKUP(C:C,'11月工资'!C:AP,40,0)</f>
        <v>9</v>
      </c>
      <c r="O165" s="6">
        <f t="shared" si="25"/>
        <v>41.76</v>
      </c>
      <c r="P165">
        <v>0</v>
      </c>
      <c r="Q165">
        <f t="shared" si="26"/>
        <v>623</v>
      </c>
      <c r="R165" s="50">
        <v>5335.42</v>
      </c>
      <c r="S165" s="68">
        <v>5220.59</v>
      </c>
      <c r="T165" s="69">
        <v>5190.42</v>
      </c>
      <c r="V165" t="s">
        <v>3686</v>
      </c>
      <c r="W165" t="s">
        <v>3687</v>
      </c>
      <c r="Y165" s="51">
        <f t="shared" si="27"/>
        <v>5325.42</v>
      </c>
      <c r="Z165" s="73">
        <f t="shared" si="28"/>
        <v>5225.2</v>
      </c>
      <c r="AA165" s="69" t="str">
        <f>VLOOKUP(C:C&amp;"    ",[1]Sheet0!$E$1:$I$65536,5,0)</f>
        <v xml:space="preserve">5190.42    </v>
      </c>
      <c r="AB165" s="74">
        <v>5190.42</v>
      </c>
      <c r="AC165" t="b">
        <f t="shared" si="29"/>
        <v>1</v>
      </c>
      <c r="AD165">
        <v>9000297</v>
      </c>
      <c r="AE165" t="s">
        <v>517</v>
      </c>
      <c r="AF165" t="str">
        <f t="shared" si="20"/>
        <v>李娜</v>
      </c>
    </row>
    <row r="166" spans="1:32" x14ac:dyDescent="0.2">
      <c r="A166">
        <v>163</v>
      </c>
      <c r="B166">
        <v>9000297</v>
      </c>
      <c r="C166" t="str">
        <f>VLOOKUP(B:B,'10月人员信息'!J:W,13,0)</f>
        <v>130281198405194144</v>
      </c>
      <c r="D166" t="str">
        <f>VLOOKUP(B:B,'10月人员信息'!J:M,3,0)</f>
        <v>李娜</v>
      </c>
      <c r="E166" t="str">
        <f>VLOOKUP(B:B,'10月人员信息'!J:L,2,0)</f>
        <v>设备管理部</v>
      </c>
      <c r="F166" t="str">
        <f>VLOOKUP(B:B,'10月人员信息'!J:R,8,0)</f>
        <v>合同付款管理高级主管</v>
      </c>
      <c r="G166" t="str">
        <f>VLOOKUP(B:B,'10月人员信息'!J:P,6,0)</f>
        <v>主管</v>
      </c>
      <c r="H166" t="str">
        <f>VLOOKUP(B:B,'10月人员信息'!J:V,12,0)</f>
        <v>汉族</v>
      </c>
      <c r="I166" t="str">
        <f>VLOOKUP(B:B,'11月工资'!A:D,4,0)</f>
        <v>6217000180023829249</v>
      </c>
      <c r="J166">
        <f t="shared" si="21"/>
        <v>1307.31</v>
      </c>
      <c r="K166">
        <f t="shared" si="22"/>
        <v>57.19</v>
      </c>
      <c r="L166">
        <f t="shared" si="23"/>
        <v>138.9</v>
      </c>
      <c r="M166" s="6">
        <f t="shared" si="24"/>
        <v>562.12</v>
      </c>
      <c r="N166">
        <f>VLOOKUP(C:C,'11月工资'!C:AP,40,0)</f>
        <v>9</v>
      </c>
      <c r="O166" s="6">
        <f t="shared" si="25"/>
        <v>64.239999999999995</v>
      </c>
      <c r="P166">
        <v>0</v>
      </c>
      <c r="Q166">
        <f t="shared" si="26"/>
        <v>963</v>
      </c>
      <c r="R166" s="50">
        <v>8170.68</v>
      </c>
      <c r="S166" s="67">
        <v>8030.27</v>
      </c>
      <c r="T166" s="69">
        <v>8025.68</v>
      </c>
      <c r="V166" t="s">
        <v>3688</v>
      </c>
      <c r="W166" t="s">
        <v>3689</v>
      </c>
      <c r="Y166" s="51">
        <f t="shared" si="27"/>
        <v>8160.68</v>
      </c>
      <c r="Z166" s="73">
        <f t="shared" si="28"/>
        <v>8034.88</v>
      </c>
      <c r="AA166" s="69" t="str">
        <f>VLOOKUP(C:C&amp;"    ",[1]Sheet0!$E$1:$I$65536,5,0)</f>
        <v xml:space="preserve">8025.68    </v>
      </c>
      <c r="AB166" s="74">
        <v>8025.68</v>
      </c>
      <c r="AC166" t="b">
        <f t="shared" si="29"/>
        <v>1</v>
      </c>
      <c r="AD166">
        <v>9000299</v>
      </c>
      <c r="AE166" t="s">
        <v>520</v>
      </c>
      <c r="AF166" t="str">
        <f t="shared" si="20"/>
        <v>崔靖芬</v>
      </c>
    </row>
    <row r="167" spans="1:32" x14ac:dyDescent="0.2">
      <c r="A167">
        <v>164</v>
      </c>
      <c r="B167">
        <v>9000299</v>
      </c>
      <c r="C167" t="str">
        <f>VLOOKUP(B:B,'10月人员信息'!J:W,13,0)</f>
        <v>132330198104120325</v>
      </c>
      <c r="D167" t="str">
        <f>VLOOKUP(B:B,'10月人员信息'!J:M,3,0)</f>
        <v>崔靖芬</v>
      </c>
      <c r="E167" t="str">
        <f>VLOOKUP(B:B,'10月人员信息'!J:L,2,0)</f>
        <v>设备管理部</v>
      </c>
      <c r="F167" t="str">
        <f>VLOOKUP(B:B,'10月人员信息'!J:R,8,0)</f>
        <v>合同付款管理主办</v>
      </c>
      <c r="G167" t="str">
        <f>VLOOKUP(B:B,'10月人员信息'!J:P,6,0)</f>
        <v>主管师</v>
      </c>
      <c r="H167" t="str">
        <f>VLOOKUP(B:B,'10月人员信息'!J:V,12,0)</f>
        <v>汉族</v>
      </c>
      <c r="I167" t="str">
        <f>VLOOKUP(B:B,'11月工资'!A:D,4,0)</f>
        <v>6217000180031744182</v>
      </c>
      <c r="J167">
        <f t="shared" si="21"/>
        <v>1102.0999999999999</v>
      </c>
      <c r="K167">
        <f t="shared" si="22"/>
        <v>48.22</v>
      </c>
      <c r="L167">
        <f t="shared" si="23"/>
        <v>117.1</v>
      </c>
      <c r="M167" s="6">
        <f t="shared" si="24"/>
        <v>472.34</v>
      </c>
      <c r="N167">
        <f>VLOOKUP(C:C,'11月工资'!C:AP,40,0)</f>
        <v>9</v>
      </c>
      <c r="O167" s="6">
        <f t="shared" si="25"/>
        <v>53.98</v>
      </c>
      <c r="P167">
        <v>0</v>
      </c>
      <c r="Q167">
        <f t="shared" si="26"/>
        <v>809</v>
      </c>
      <c r="R167" s="50">
        <v>6888.1</v>
      </c>
      <c r="S167" s="67">
        <v>6747.69</v>
      </c>
      <c r="T167" s="69">
        <v>6743.1</v>
      </c>
      <c r="V167" t="s">
        <v>3690</v>
      </c>
      <c r="W167" t="s">
        <v>3691</v>
      </c>
      <c r="Y167" s="51">
        <f t="shared" si="27"/>
        <v>6878.1</v>
      </c>
      <c r="Z167" s="73">
        <f t="shared" si="28"/>
        <v>6752.3</v>
      </c>
      <c r="AA167" s="69" t="str">
        <f>VLOOKUP(C:C&amp;"    ",[1]Sheet0!$E$1:$I$65536,5,0)</f>
        <v xml:space="preserve">6743.10    </v>
      </c>
      <c r="AB167" s="74">
        <v>6743.1</v>
      </c>
      <c r="AC167" t="b">
        <f t="shared" si="29"/>
        <v>1</v>
      </c>
      <c r="AD167">
        <v>9000301</v>
      </c>
      <c r="AE167" t="s">
        <v>523</v>
      </c>
      <c r="AF167" t="str">
        <f t="shared" si="20"/>
        <v>常瑾</v>
      </c>
    </row>
    <row r="168" spans="1:32" x14ac:dyDescent="0.2">
      <c r="A168">
        <v>165</v>
      </c>
      <c r="B168">
        <v>9000301</v>
      </c>
      <c r="C168" t="str">
        <f>VLOOKUP(B:B,'10月人员信息'!J:W,13,0)</f>
        <v>630105196910090028</v>
      </c>
      <c r="D168" t="str">
        <f>VLOOKUP(B:B,'10月人员信息'!J:M,3,0)</f>
        <v>常瑾</v>
      </c>
      <c r="E168" t="str">
        <f>VLOOKUP(B:B,'10月人员信息'!J:L,2,0)</f>
        <v>设备管理部</v>
      </c>
      <c r="F168" t="str">
        <f>VLOOKUP(B:B,'10月人员信息'!J:R,8,0)</f>
        <v>合同付款管理主办</v>
      </c>
      <c r="G168" t="str">
        <f>VLOOKUP(B:B,'10月人员信息'!J:P,6,0)</f>
        <v>主任师</v>
      </c>
      <c r="H168" t="str">
        <f>VLOOKUP(B:B,'10月人员信息'!J:V,12,0)</f>
        <v>汉族</v>
      </c>
      <c r="I168" t="str">
        <f>VLOOKUP(B:B,'11月工资'!A:D,4,0)</f>
        <v>6217000180031744208</v>
      </c>
      <c r="J168">
        <f t="shared" si="21"/>
        <v>1371.37</v>
      </c>
      <c r="K168">
        <f t="shared" si="22"/>
        <v>60</v>
      </c>
      <c r="L168">
        <f t="shared" si="23"/>
        <v>145.71</v>
      </c>
      <c r="M168" s="6">
        <f t="shared" si="24"/>
        <v>590.14</v>
      </c>
      <c r="N168">
        <f>VLOOKUP(C:C,'11月工资'!C:AP,40,0)</f>
        <v>9</v>
      </c>
      <c r="O168" s="6">
        <f t="shared" si="25"/>
        <v>67.45</v>
      </c>
      <c r="P168">
        <v>0</v>
      </c>
      <c r="Q168">
        <f t="shared" si="26"/>
        <v>1011</v>
      </c>
      <c r="R168" s="50">
        <v>8571.0499999999993</v>
      </c>
      <c r="S168" s="67">
        <v>8430.64</v>
      </c>
      <c r="T168" s="69">
        <v>8426.0499999999993</v>
      </c>
      <c r="V168" t="s">
        <v>3692</v>
      </c>
      <c r="W168" t="s">
        <v>3693</v>
      </c>
      <c r="Y168" s="51">
        <f t="shared" si="27"/>
        <v>8561.0499999999993</v>
      </c>
      <c r="Z168" s="73">
        <f t="shared" si="28"/>
        <v>8435.25</v>
      </c>
      <c r="AA168" s="69" t="str">
        <f>VLOOKUP(C:C&amp;"    ",[1]Sheet0!$E$1:$I$65536,5,0)</f>
        <v xml:space="preserve">8426.05    </v>
      </c>
      <c r="AB168" s="74">
        <v>8426.0499999999993</v>
      </c>
      <c r="AC168" t="b">
        <f t="shared" si="29"/>
        <v>1</v>
      </c>
      <c r="AD168">
        <v>9000302</v>
      </c>
      <c r="AE168" t="s">
        <v>526</v>
      </c>
      <c r="AF168" t="str">
        <f t="shared" si="20"/>
        <v>李欣</v>
      </c>
    </row>
    <row r="169" spans="1:32" x14ac:dyDescent="0.2">
      <c r="A169">
        <v>166</v>
      </c>
      <c r="B169">
        <v>9000302</v>
      </c>
      <c r="C169" t="str">
        <f>VLOOKUP(B:B,'10月人员信息'!J:W,13,0)</f>
        <v>130205198207043912</v>
      </c>
      <c r="D169" t="str">
        <f>VLOOKUP(B:B,'10月人员信息'!J:M,3,0)</f>
        <v>李欣</v>
      </c>
      <c r="E169" t="str">
        <f>VLOOKUP(B:B,'10月人员信息'!J:L,2,0)</f>
        <v>设备管理部</v>
      </c>
      <c r="F169" t="str">
        <f>VLOOKUP(B:B,'10月人员信息'!J:R,8,0)</f>
        <v>设备采购管理高级主管</v>
      </c>
      <c r="G169" t="str">
        <f>VLOOKUP(B:B,'10月人员信息'!J:P,6,0)</f>
        <v>主管（操作专家）</v>
      </c>
      <c r="H169" t="str">
        <f>VLOOKUP(B:B,'10月人员信息'!J:V,12,0)</f>
        <v>汉族</v>
      </c>
      <c r="I169" t="str">
        <f>VLOOKUP(B:B,'11月工资'!A:D,4,0)</f>
        <v>6217000180031735263</v>
      </c>
      <c r="J169">
        <f t="shared" si="21"/>
        <v>1715.13</v>
      </c>
      <c r="K169">
        <f t="shared" si="22"/>
        <v>75.040000000000006</v>
      </c>
      <c r="L169">
        <f t="shared" si="23"/>
        <v>182.23</v>
      </c>
      <c r="M169" s="6">
        <f t="shared" si="24"/>
        <v>740.54</v>
      </c>
      <c r="N169">
        <f>VLOOKUP(C:C,'11月工资'!C:AP,40,0)</f>
        <v>9</v>
      </c>
      <c r="O169" s="6">
        <f t="shared" si="25"/>
        <v>84.63</v>
      </c>
      <c r="P169">
        <v>0</v>
      </c>
      <c r="Q169">
        <f t="shared" si="26"/>
        <v>1269</v>
      </c>
      <c r="R169" s="50">
        <v>10719.54</v>
      </c>
      <c r="S169" s="67">
        <v>10579.13</v>
      </c>
      <c r="T169" s="69">
        <v>10574.54</v>
      </c>
      <c r="V169" t="s">
        <v>3694</v>
      </c>
      <c r="W169" t="s">
        <v>3695</v>
      </c>
      <c r="Y169" s="51">
        <f t="shared" si="27"/>
        <v>10709.54</v>
      </c>
      <c r="Z169" s="73">
        <f t="shared" si="28"/>
        <v>10583.74</v>
      </c>
      <c r="AA169" s="69" t="str">
        <f>VLOOKUP(C:C&amp;"    ",[1]Sheet0!$E$1:$I$65536,5,0)</f>
        <v xml:space="preserve">10574.54    </v>
      </c>
      <c r="AB169" s="74">
        <v>10574.54</v>
      </c>
      <c r="AC169" t="b">
        <f t="shared" si="29"/>
        <v>1</v>
      </c>
      <c r="AD169">
        <v>9000304</v>
      </c>
      <c r="AE169" t="s">
        <v>529</v>
      </c>
      <c r="AF169" t="str">
        <f t="shared" si="20"/>
        <v>李东海</v>
      </c>
    </row>
    <row r="170" spans="1:32" x14ac:dyDescent="0.2">
      <c r="A170">
        <v>167</v>
      </c>
      <c r="B170">
        <v>9000304</v>
      </c>
      <c r="C170" t="str">
        <f>VLOOKUP(B:B,'10月人员信息'!J:W,13,0)</f>
        <v>130203197009153611</v>
      </c>
      <c r="D170" t="str">
        <f>VLOOKUP(B:B,'10月人员信息'!J:M,3,0)</f>
        <v>李东海</v>
      </c>
      <c r="E170" t="str">
        <f>VLOOKUP(B:B,'10月人员信息'!J:L,2,0)</f>
        <v>设备管理部</v>
      </c>
      <c r="F170" t="str">
        <f>VLOOKUP(B:B,'10月人员信息'!J:R,8,0)</f>
        <v>综合管理高级主管</v>
      </c>
      <c r="G170" t="str">
        <f>VLOOKUP(B:B,'10月人员信息'!J:P,6,0)</f>
        <v>高级主管</v>
      </c>
      <c r="H170" t="str">
        <f>VLOOKUP(B:B,'10月人员信息'!J:V,12,0)</f>
        <v>汉族</v>
      </c>
      <c r="I170" t="str">
        <f>VLOOKUP(B:B,'11月工资'!A:D,4,0)</f>
        <v>6217000180031744224</v>
      </c>
      <c r="J170">
        <f t="shared" si="21"/>
        <v>1869.75</v>
      </c>
      <c r="K170">
        <f t="shared" si="22"/>
        <v>81.8</v>
      </c>
      <c r="L170">
        <f t="shared" si="23"/>
        <v>198.66</v>
      </c>
      <c r="M170" s="6">
        <f t="shared" si="24"/>
        <v>808.19</v>
      </c>
      <c r="N170">
        <f>VLOOKUP(C:C,'11月工资'!C:AP,40,0)</f>
        <v>9</v>
      </c>
      <c r="O170" s="6">
        <f t="shared" si="25"/>
        <v>92.36</v>
      </c>
      <c r="P170">
        <v>0</v>
      </c>
      <c r="Q170">
        <f t="shared" si="26"/>
        <v>1385</v>
      </c>
      <c r="R170" s="50">
        <v>11685.92</v>
      </c>
      <c r="S170" s="67">
        <v>11545.51</v>
      </c>
      <c r="T170" s="69">
        <v>11540.92</v>
      </c>
      <c r="V170" t="s">
        <v>3696</v>
      </c>
      <c r="W170" t="s">
        <v>3697</v>
      </c>
      <c r="Y170" s="51">
        <f t="shared" si="27"/>
        <v>11675.92</v>
      </c>
      <c r="Z170" s="73">
        <f t="shared" si="28"/>
        <v>11550.12</v>
      </c>
      <c r="AA170" s="69" t="str">
        <f>VLOOKUP(C:C&amp;"    ",[1]Sheet0!$E$1:$I$65536,5,0)</f>
        <v xml:space="preserve">11540.92    </v>
      </c>
      <c r="AB170" s="74">
        <v>11540.92</v>
      </c>
      <c r="AC170" t="b">
        <f t="shared" si="29"/>
        <v>1</v>
      </c>
      <c r="AD170">
        <v>9000305</v>
      </c>
      <c r="AE170" t="s">
        <v>532</v>
      </c>
      <c r="AF170" t="str">
        <f t="shared" si="20"/>
        <v>强发文</v>
      </c>
    </row>
    <row r="171" spans="1:32" x14ac:dyDescent="0.2">
      <c r="A171">
        <v>168</v>
      </c>
      <c r="B171">
        <v>9000305</v>
      </c>
      <c r="C171" t="str">
        <f>VLOOKUP(B:B,'10月人员信息'!J:W,13,0)</f>
        <v>620421198407302314</v>
      </c>
      <c r="D171" t="str">
        <f>VLOOKUP(B:B,'10月人员信息'!J:M,3,0)</f>
        <v>强发文</v>
      </c>
      <c r="E171" t="str">
        <f>VLOOKUP(B:B,'10月人员信息'!J:L,2,0)</f>
        <v>设备管理部</v>
      </c>
      <c r="F171" t="str">
        <f>VLOOKUP(B:B,'10月人员信息'!J:R,8,0)</f>
        <v>设备采购管理主办</v>
      </c>
      <c r="G171" t="str">
        <f>VLOOKUP(B:B,'10月人员信息'!J:P,6,0)</f>
        <v>主管师</v>
      </c>
      <c r="H171" t="str">
        <f>VLOOKUP(B:B,'10月人员信息'!J:V,12,0)</f>
        <v>汉族</v>
      </c>
      <c r="I171" t="str">
        <f>VLOOKUP(B:B,'11月工资'!A:D,4,0)</f>
        <v>6217000180031744232</v>
      </c>
      <c r="J171">
        <f t="shared" si="21"/>
        <v>1116.1400000000001</v>
      </c>
      <c r="K171">
        <f t="shared" si="22"/>
        <v>48.83</v>
      </c>
      <c r="L171">
        <f t="shared" si="23"/>
        <v>118.59</v>
      </c>
      <c r="M171" s="6">
        <f t="shared" si="24"/>
        <v>478.48</v>
      </c>
      <c r="N171">
        <f>VLOOKUP(C:C,'11月工资'!C:AP,40,0)</f>
        <v>9</v>
      </c>
      <c r="O171" s="6">
        <f t="shared" si="25"/>
        <v>54.68</v>
      </c>
      <c r="P171">
        <v>0</v>
      </c>
      <c r="Q171">
        <f t="shared" si="26"/>
        <v>820</v>
      </c>
      <c r="R171" s="50">
        <v>6975.86</v>
      </c>
      <c r="S171" s="67">
        <v>6835.45</v>
      </c>
      <c r="T171" s="69">
        <v>6830.86</v>
      </c>
      <c r="V171" t="s">
        <v>3698</v>
      </c>
      <c r="W171" t="s">
        <v>3699</v>
      </c>
      <c r="Y171" s="51">
        <f t="shared" si="27"/>
        <v>6965.86</v>
      </c>
      <c r="Z171" s="73">
        <f t="shared" si="28"/>
        <v>6840.06</v>
      </c>
      <c r="AA171" s="69" t="str">
        <f>VLOOKUP(C:C&amp;"    ",[1]Sheet0!$E$1:$I$65536,5,0)</f>
        <v xml:space="preserve">6830.86    </v>
      </c>
      <c r="AB171" s="74">
        <v>6830.86</v>
      </c>
      <c r="AC171" t="b">
        <f t="shared" si="29"/>
        <v>1</v>
      </c>
      <c r="AD171">
        <v>9000306</v>
      </c>
      <c r="AE171" t="s">
        <v>535</v>
      </c>
      <c r="AF171" t="str">
        <f t="shared" si="20"/>
        <v>尹宏</v>
      </c>
    </row>
    <row r="172" spans="1:32" x14ac:dyDescent="0.2">
      <c r="A172">
        <v>169</v>
      </c>
      <c r="B172">
        <v>9000306</v>
      </c>
      <c r="C172" t="str">
        <f>VLOOKUP(B:B,'10月人员信息'!J:W,13,0)</f>
        <v>371102198112033229</v>
      </c>
      <c r="D172" t="str">
        <f>VLOOKUP(B:B,'10月人员信息'!J:M,3,0)</f>
        <v>尹宏</v>
      </c>
      <c r="E172" t="str">
        <f>VLOOKUP(B:B,'10月人员信息'!J:L,2,0)</f>
        <v>设备管理部</v>
      </c>
      <c r="F172" t="str">
        <f>VLOOKUP(B:B,'10月人员信息'!J:R,8,0)</f>
        <v>设备采购管理主办</v>
      </c>
      <c r="G172" t="str">
        <f>VLOOKUP(B:B,'10月人员信息'!J:P,6,0)</f>
        <v>主管师</v>
      </c>
      <c r="H172" t="str">
        <f>VLOOKUP(B:B,'10月人员信息'!J:V,12,0)</f>
        <v>汉族</v>
      </c>
      <c r="I172" t="str">
        <f>VLOOKUP(B:B,'11月工资'!A:D,4,0)</f>
        <v>6217000180031744240</v>
      </c>
      <c r="J172">
        <f t="shared" si="21"/>
        <v>1215.9100000000001</v>
      </c>
      <c r="K172">
        <f t="shared" si="22"/>
        <v>53.2</v>
      </c>
      <c r="L172">
        <f t="shared" si="23"/>
        <v>129.19</v>
      </c>
      <c r="M172" s="6">
        <f t="shared" si="24"/>
        <v>522.13</v>
      </c>
      <c r="N172">
        <f>VLOOKUP(C:C,'11月工资'!C:AP,40,0)</f>
        <v>9</v>
      </c>
      <c r="O172" s="6">
        <f t="shared" si="25"/>
        <v>59.67</v>
      </c>
      <c r="P172">
        <v>0</v>
      </c>
      <c r="Q172">
        <f t="shared" si="26"/>
        <v>895</v>
      </c>
      <c r="R172" s="50">
        <v>7599.45</v>
      </c>
      <c r="S172" s="67">
        <v>7459.04</v>
      </c>
      <c r="T172" s="69">
        <v>7454.45</v>
      </c>
      <c r="V172" t="s">
        <v>3700</v>
      </c>
      <c r="W172" t="s">
        <v>3701</v>
      </c>
      <c r="Y172" s="51">
        <f t="shared" si="27"/>
        <v>7589.45</v>
      </c>
      <c r="Z172" s="73">
        <f t="shared" si="28"/>
        <v>7463.65</v>
      </c>
      <c r="AA172" s="69" t="str">
        <f>VLOOKUP(C:C&amp;"    ",[1]Sheet0!$E$1:$I$65536,5,0)</f>
        <v xml:space="preserve">7454.45    </v>
      </c>
      <c r="AB172" s="74">
        <v>7454.45</v>
      </c>
      <c r="AC172" t="b">
        <f t="shared" si="29"/>
        <v>1</v>
      </c>
      <c r="AD172">
        <v>9000307</v>
      </c>
      <c r="AE172" t="s">
        <v>538</v>
      </c>
      <c r="AF172" t="str">
        <f t="shared" si="20"/>
        <v>田建伟</v>
      </c>
    </row>
    <row r="173" spans="1:32" x14ac:dyDescent="0.2">
      <c r="A173">
        <v>170</v>
      </c>
      <c r="B173">
        <v>9000307</v>
      </c>
      <c r="C173" t="str">
        <f>VLOOKUP(B:B,'10月人员信息'!J:W,13,0)</f>
        <v>130203197712103632</v>
      </c>
      <c r="D173" t="str">
        <f>VLOOKUP(B:B,'10月人员信息'!J:M,3,0)</f>
        <v>田建伟</v>
      </c>
      <c r="E173" t="str">
        <f>VLOOKUP(B:B,'10月人员信息'!J:L,2,0)</f>
        <v>设备管理部</v>
      </c>
      <c r="F173" t="str">
        <f>VLOOKUP(B:B,'10月人员信息'!J:R,8,0)</f>
        <v>进口采购管理高级主管</v>
      </c>
      <c r="G173" t="str">
        <f>VLOOKUP(B:B,'10月人员信息'!J:P,6,0)</f>
        <v>高级主管</v>
      </c>
      <c r="H173" t="str">
        <f>VLOOKUP(B:B,'10月人员信息'!J:V,12,0)</f>
        <v>汉族</v>
      </c>
      <c r="I173" t="str">
        <f>VLOOKUP(B:B,'11月工资'!A:D,4,0)</f>
        <v>6227000180600269289</v>
      </c>
      <c r="J173">
        <f t="shared" si="21"/>
        <v>1319.89</v>
      </c>
      <c r="K173">
        <f t="shared" si="22"/>
        <v>57.75</v>
      </c>
      <c r="L173">
        <f t="shared" si="23"/>
        <v>140.24</v>
      </c>
      <c r="M173" s="6">
        <f t="shared" si="24"/>
        <v>567.63</v>
      </c>
      <c r="N173">
        <f>VLOOKUP(C:C,'11月工资'!C:AP,40,0)</f>
        <v>9</v>
      </c>
      <c r="O173" s="6">
        <f t="shared" si="25"/>
        <v>64.87</v>
      </c>
      <c r="P173">
        <v>0</v>
      </c>
      <c r="Q173">
        <f t="shared" si="26"/>
        <v>973</v>
      </c>
      <c r="R173" s="50">
        <v>8249.34</v>
      </c>
      <c r="S173" s="67">
        <v>8108.93</v>
      </c>
      <c r="T173" s="69">
        <v>8104.34</v>
      </c>
      <c r="V173" t="s">
        <v>3702</v>
      </c>
      <c r="W173" t="s">
        <v>3703</v>
      </c>
      <c r="Y173" s="51">
        <f t="shared" si="27"/>
        <v>8239.34</v>
      </c>
      <c r="Z173" s="73">
        <f t="shared" si="28"/>
        <v>8113.54</v>
      </c>
      <c r="AA173" s="69" t="str">
        <f>VLOOKUP(C:C&amp;"    ",[1]Sheet0!$E$1:$I$65536,5,0)</f>
        <v xml:space="preserve">8104.34    </v>
      </c>
      <c r="AB173" s="74">
        <v>8104.34</v>
      </c>
      <c r="AC173" t="b">
        <f t="shared" si="29"/>
        <v>1</v>
      </c>
      <c r="AD173">
        <v>9000311</v>
      </c>
      <c r="AE173" t="s">
        <v>541</v>
      </c>
      <c r="AF173" t="str">
        <f t="shared" si="20"/>
        <v>唐伯元</v>
      </c>
    </row>
    <row r="174" spans="1:32" x14ac:dyDescent="0.2">
      <c r="A174">
        <v>171</v>
      </c>
      <c r="B174">
        <v>9000311</v>
      </c>
      <c r="C174" t="str">
        <f>VLOOKUP(B:B,'10月人员信息'!J:W,13,0)</f>
        <v>130203199010052710</v>
      </c>
      <c r="D174" t="str">
        <f>VLOOKUP(B:B,'10月人员信息'!J:M,3,0)</f>
        <v>唐伯元</v>
      </c>
      <c r="E174" t="str">
        <f>VLOOKUP(B:B,'10月人员信息'!J:L,2,0)</f>
        <v>设备管理部</v>
      </c>
      <c r="F174" t="str">
        <f>VLOOKUP(B:B,'10月人员信息'!J:R,8,0)</f>
        <v>辅料采购管理主办</v>
      </c>
      <c r="G174" t="str">
        <f>VLOOKUP(B:B,'10月人员信息'!J:P,6,0)</f>
        <v>专业师</v>
      </c>
      <c r="H174" t="str">
        <f>VLOOKUP(B:B,'10月人员信息'!J:V,12,0)</f>
        <v>汉族</v>
      </c>
      <c r="I174" t="str">
        <f>VLOOKUP(B:B,'11月工资'!A:D,4,0)</f>
        <v>6217000180031744265</v>
      </c>
      <c r="J174">
        <f t="shared" si="21"/>
        <v>1163</v>
      </c>
      <c r="K174">
        <f t="shared" si="22"/>
        <v>50.88</v>
      </c>
      <c r="L174">
        <f t="shared" si="23"/>
        <v>123.57</v>
      </c>
      <c r="M174" s="6">
        <f t="shared" si="24"/>
        <v>498.98</v>
      </c>
      <c r="N174">
        <f>VLOOKUP(C:C,'11月工资'!C:AP,40,0)</f>
        <v>9</v>
      </c>
      <c r="O174" s="6">
        <f t="shared" si="25"/>
        <v>57.03</v>
      </c>
      <c r="P174">
        <v>0</v>
      </c>
      <c r="Q174">
        <f t="shared" si="26"/>
        <v>855</v>
      </c>
      <c r="R174" s="50">
        <v>7268.76</v>
      </c>
      <c r="S174" s="67">
        <v>7128.35</v>
      </c>
      <c r="T174" s="69">
        <v>7123.76</v>
      </c>
      <c r="V174" t="s">
        <v>3704</v>
      </c>
      <c r="W174" t="s">
        <v>3705</v>
      </c>
      <c r="Y174" s="51">
        <f t="shared" si="27"/>
        <v>7258.76</v>
      </c>
      <c r="Z174" s="73">
        <f t="shared" si="28"/>
        <v>7132.96</v>
      </c>
      <c r="AA174" s="69" t="str">
        <f>VLOOKUP(C:C&amp;"    ",[1]Sheet0!$E$1:$I$65536,5,0)</f>
        <v xml:space="preserve">7123.76    </v>
      </c>
      <c r="AB174" s="74">
        <v>7123.76</v>
      </c>
      <c r="AC174" t="b">
        <f t="shared" si="29"/>
        <v>1</v>
      </c>
      <c r="AD174">
        <v>9000312</v>
      </c>
      <c r="AE174" t="s">
        <v>544</v>
      </c>
      <c r="AF174" t="str">
        <f t="shared" si="20"/>
        <v>张琨</v>
      </c>
    </row>
    <row r="175" spans="1:32" x14ac:dyDescent="0.2">
      <c r="A175">
        <v>172</v>
      </c>
      <c r="B175">
        <v>9000312</v>
      </c>
      <c r="C175" t="str">
        <f>VLOOKUP(B:B,'10月人员信息'!J:W,13,0)</f>
        <v>610430198405100078</v>
      </c>
      <c r="D175" t="str">
        <f>VLOOKUP(B:B,'10月人员信息'!J:M,3,0)</f>
        <v>张琨</v>
      </c>
      <c r="E175" t="str">
        <f>VLOOKUP(B:B,'10月人员信息'!J:L,2,0)</f>
        <v>设备管理部</v>
      </c>
      <c r="F175" t="str">
        <f>VLOOKUP(B:B,'10月人员信息'!J:R,8,0)</f>
        <v>辅料采购管理主办</v>
      </c>
      <c r="G175" t="str">
        <f>VLOOKUP(B:B,'10月人员信息'!J:P,6,0)</f>
        <v>主管师</v>
      </c>
      <c r="H175" t="str">
        <f>VLOOKUP(B:B,'10月人员信息'!J:V,12,0)</f>
        <v>汉族</v>
      </c>
      <c r="I175" t="str">
        <f>VLOOKUP(B:B,'11月工资'!A:D,4,0)</f>
        <v>6217000180044811168</v>
      </c>
      <c r="J175">
        <f t="shared" si="21"/>
        <v>1123.42</v>
      </c>
      <c r="K175">
        <f t="shared" si="22"/>
        <v>49.15</v>
      </c>
      <c r="L175">
        <f t="shared" si="23"/>
        <v>119.36</v>
      </c>
      <c r="M175" s="6">
        <f t="shared" si="24"/>
        <v>481.67</v>
      </c>
      <c r="N175">
        <f>VLOOKUP(C:C,'11月工资'!C:AP,40,0)</f>
        <v>9</v>
      </c>
      <c r="O175" s="6">
        <f t="shared" si="25"/>
        <v>55.05</v>
      </c>
      <c r="P175">
        <v>0</v>
      </c>
      <c r="Q175">
        <f t="shared" si="26"/>
        <v>825</v>
      </c>
      <c r="R175" s="50">
        <v>7021.38</v>
      </c>
      <c r="S175" s="67">
        <v>6880.97</v>
      </c>
      <c r="T175" s="69">
        <v>6876.38</v>
      </c>
      <c r="V175" t="s">
        <v>3706</v>
      </c>
      <c r="W175" t="s">
        <v>3707</v>
      </c>
      <c r="Y175" s="51">
        <f t="shared" si="27"/>
        <v>7011.38</v>
      </c>
      <c r="Z175" s="73">
        <f t="shared" si="28"/>
        <v>6885.58</v>
      </c>
      <c r="AA175" s="69" t="str">
        <f>VLOOKUP(C:C&amp;"    ",[1]Sheet0!$E$1:$I$65536,5,0)</f>
        <v xml:space="preserve">6876.38    </v>
      </c>
      <c r="AB175" s="74">
        <v>6876.38</v>
      </c>
      <c r="AC175" t="b">
        <f t="shared" si="29"/>
        <v>1</v>
      </c>
      <c r="AD175">
        <v>9000313</v>
      </c>
      <c r="AE175" t="s">
        <v>546</v>
      </c>
      <c r="AF175" t="str">
        <f t="shared" si="20"/>
        <v>纪振江</v>
      </c>
    </row>
    <row r="176" spans="1:32" x14ac:dyDescent="0.2">
      <c r="A176">
        <v>173</v>
      </c>
      <c r="B176">
        <v>9000313</v>
      </c>
      <c r="C176" t="str">
        <f>VLOOKUP(B:B,'10月人员信息'!J:W,13,0)</f>
        <v>110108196704152352</v>
      </c>
      <c r="D176" t="str">
        <f>VLOOKUP(B:B,'10月人员信息'!J:M,3,0)</f>
        <v>纪振江</v>
      </c>
      <c r="E176" t="str">
        <f>VLOOKUP(B:B,'10月人员信息'!J:L,2,0)</f>
        <v>设备管理部</v>
      </c>
      <c r="F176" t="str">
        <f>VLOOKUP(B:B,'10月人员信息'!J:R,8,0)</f>
        <v>储备正科</v>
      </c>
      <c r="G176" t="str">
        <f>VLOOKUP(B:B,'10月人员信息'!J:P,6,0)</f>
        <v>高级主管</v>
      </c>
      <c r="H176" t="str">
        <f>VLOOKUP(B:B,'10月人员信息'!J:V,12,0)</f>
        <v>汉族</v>
      </c>
      <c r="I176" t="str">
        <f>VLOOKUP(B:B,'11月工资'!A:D,4,0)</f>
        <v>6217000180031744281</v>
      </c>
      <c r="J176">
        <f t="shared" si="21"/>
        <v>1881.34</v>
      </c>
      <c r="K176">
        <f t="shared" si="22"/>
        <v>82.31</v>
      </c>
      <c r="L176">
        <f t="shared" si="23"/>
        <v>199.89</v>
      </c>
      <c r="M176" s="6">
        <f t="shared" si="24"/>
        <v>813.26</v>
      </c>
      <c r="N176">
        <f>VLOOKUP(C:C,'11月工资'!C:AP,40,0)</f>
        <v>9</v>
      </c>
      <c r="O176" s="6">
        <f t="shared" si="25"/>
        <v>92.94</v>
      </c>
      <c r="P176">
        <v>0</v>
      </c>
      <c r="Q176">
        <f t="shared" si="26"/>
        <v>1394</v>
      </c>
      <c r="R176" s="50">
        <v>11758.36</v>
      </c>
      <c r="S176" s="67">
        <v>11617.95</v>
      </c>
      <c r="T176" s="69">
        <v>11613.36</v>
      </c>
      <c r="V176" t="s">
        <v>3708</v>
      </c>
      <c r="W176" t="s">
        <v>3709</v>
      </c>
      <c r="Y176" s="51">
        <f t="shared" si="27"/>
        <v>11748.36</v>
      </c>
      <c r="Z176" s="73">
        <f t="shared" si="28"/>
        <v>11622.56</v>
      </c>
      <c r="AA176" s="69" t="str">
        <f>VLOOKUP(C:C&amp;"    ",[1]Sheet0!$E$1:$I$65536,5,0)</f>
        <v xml:space="preserve">11613.36    </v>
      </c>
      <c r="AB176" s="74">
        <v>11613.36</v>
      </c>
      <c r="AC176" t="b">
        <f t="shared" si="29"/>
        <v>1</v>
      </c>
      <c r="AD176">
        <v>9000314</v>
      </c>
      <c r="AE176" t="s">
        <v>549</v>
      </c>
      <c r="AF176" t="str">
        <f t="shared" si="20"/>
        <v>缐治忠</v>
      </c>
    </row>
    <row r="177" spans="1:32" x14ac:dyDescent="0.2">
      <c r="A177">
        <v>174</v>
      </c>
      <c r="B177">
        <v>9000314</v>
      </c>
      <c r="C177" t="str">
        <f>VLOOKUP(B:B,'10月人员信息'!J:W,13,0)</f>
        <v>130204197312011516</v>
      </c>
      <c r="D177" t="str">
        <f>VLOOKUP(B:B,'10月人员信息'!J:M,3,0)</f>
        <v>缐治忠</v>
      </c>
      <c r="E177" t="str">
        <f>VLOOKUP(B:B,'10月人员信息'!J:L,2,0)</f>
        <v>设备管理部</v>
      </c>
      <c r="F177" t="str">
        <f>VLOOKUP(B:B,'10月人员信息'!J:R,8,0)</f>
        <v>辅料采购管理主办</v>
      </c>
      <c r="G177" t="str">
        <f>VLOOKUP(B:B,'10月人员信息'!J:P,6,0)</f>
        <v>专业师</v>
      </c>
      <c r="H177" t="str">
        <f>VLOOKUP(B:B,'10月人员信息'!J:V,12,0)</f>
        <v>满族</v>
      </c>
      <c r="I177" t="str">
        <f>VLOOKUP(B:B,'11月工资'!A:D,4,0)</f>
        <v>6217000180022945541</v>
      </c>
      <c r="J177">
        <f t="shared" si="21"/>
        <v>883.22</v>
      </c>
      <c r="K177">
        <f t="shared" si="22"/>
        <v>38.64</v>
      </c>
      <c r="L177">
        <f t="shared" si="23"/>
        <v>93.84</v>
      </c>
      <c r="M177" s="6">
        <f t="shared" si="24"/>
        <v>376.58</v>
      </c>
      <c r="N177">
        <f>VLOOKUP(C:C,'11月工资'!C:AP,40,0)</f>
        <v>9</v>
      </c>
      <c r="O177" s="6">
        <f t="shared" si="25"/>
        <v>43.04</v>
      </c>
      <c r="P177">
        <v>0</v>
      </c>
      <c r="Q177">
        <f t="shared" si="26"/>
        <v>645</v>
      </c>
      <c r="R177" s="50">
        <v>5520.14</v>
      </c>
      <c r="S177" s="67">
        <v>5379.73</v>
      </c>
      <c r="T177" s="69">
        <v>5375.14</v>
      </c>
      <c r="V177" t="s">
        <v>3710</v>
      </c>
      <c r="W177" t="s">
        <v>3711</v>
      </c>
      <c r="Y177" s="51">
        <f t="shared" si="27"/>
        <v>5510.14</v>
      </c>
      <c r="Z177" s="73">
        <f t="shared" si="28"/>
        <v>5384.34</v>
      </c>
      <c r="AA177" s="69" t="str">
        <f>VLOOKUP(C:C&amp;"    ",[1]Sheet0!$E$1:$I$65536,5,0)</f>
        <v xml:space="preserve">5375.14    </v>
      </c>
      <c r="AB177" s="74">
        <v>5375.14</v>
      </c>
      <c r="AC177" t="b">
        <f t="shared" si="29"/>
        <v>1</v>
      </c>
      <c r="AD177">
        <v>9000315</v>
      </c>
      <c r="AE177" t="s">
        <v>552</v>
      </c>
      <c r="AF177" t="str">
        <f t="shared" si="20"/>
        <v>贾宇雷</v>
      </c>
    </row>
    <row r="178" spans="1:32" x14ac:dyDescent="0.2">
      <c r="A178">
        <v>175</v>
      </c>
      <c r="B178">
        <v>9000315</v>
      </c>
      <c r="C178" t="str">
        <f>VLOOKUP(B:B,'10月人员信息'!J:W,13,0)</f>
        <v>130203197712222113</v>
      </c>
      <c r="D178" t="str">
        <f>VLOOKUP(B:B,'10月人员信息'!J:M,3,0)</f>
        <v>贾宇雷</v>
      </c>
      <c r="E178" t="str">
        <f>VLOOKUP(B:B,'10月人员信息'!J:L,2,0)</f>
        <v>设备管理部</v>
      </c>
      <c r="F178" t="str">
        <f>VLOOKUP(B:B,'10月人员信息'!J:R,8,0)</f>
        <v>设备采购管理主办</v>
      </c>
      <c r="G178" t="str">
        <f>VLOOKUP(B:B,'10月人员信息'!J:P,6,0)</f>
        <v>专业师</v>
      </c>
      <c r="H178" t="str">
        <f>VLOOKUP(B:B,'10月人员信息'!J:V,12,0)</f>
        <v>汉族</v>
      </c>
      <c r="I178" t="str">
        <f>VLOOKUP(B:B,'11月工资'!A:D,4,0)</f>
        <v>6217000180022178986</v>
      </c>
      <c r="J178">
        <f t="shared" si="21"/>
        <v>854.58</v>
      </c>
      <c r="K178">
        <f t="shared" si="22"/>
        <v>37.39</v>
      </c>
      <c r="L178">
        <f t="shared" si="23"/>
        <v>90.8</v>
      </c>
      <c r="M178" s="6">
        <f t="shared" si="24"/>
        <v>365.44</v>
      </c>
      <c r="N178">
        <f>VLOOKUP(C:C,'11月工资'!C:AP,40,0)</f>
        <v>9</v>
      </c>
      <c r="O178" s="6">
        <f t="shared" si="25"/>
        <v>41.76</v>
      </c>
      <c r="P178">
        <v>0</v>
      </c>
      <c r="Q178">
        <f t="shared" si="26"/>
        <v>624</v>
      </c>
      <c r="R178" s="50">
        <v>5341.14</v>
      </c>
      <c r="S178" s="68">
        <v>5220.59</v>
      </c>
      <c r="T178" s="69">
        <v>5196.1400000000003</v>
      </c>
      <c r="V178" t="s">
        <v>3712</v>
      </c>
      <c r="W178" t="s">
        <v>3713</v>
      </c>
      <c r="Y178" s="51">
        <f t="shared" si="27"/>
        <v>5331.14</v>
      </c>
      <c r="Z178" s="73">
        <f t="shared" si="28"/>
        <v>5225.2</v>
      </c>
      <c r="AA178" s="69" t="str">
        <f>VLOOKUP(C:C&amp;"    ",[1]Sheet0!$E$1:$I$65536,5,0)</f>
        <v xml:space="preserve">5196.14    </v>
      </c>
      <c r="AB178" s="74">
        <v>5196.1400000000003</v>
      </c>
      <c r="AC178" t="b">
        <f t="shared" si="29"/>
        <v>1</v>
      </c>
      <c r="AD178">
        <v>9000316</v>
      </c>
      <c r="AE178" t="s">
        <v>555</v>
      </c>
      <c r="AF178" t="str">
        <f t="shared" si="20"/>
        <v>李国福</v>
      </c>
    </row>
    <row r="179" spans="1:32" x14ac:dyDescent="0.2">
      <c r="A179">
        <v>176</v>
      </c>
      <c r="B179">
        <v>9000316</v>
      </c>
      <c r="C179" t="str">
        <f>VLOOKUP(B:B,'10月人员信息'!J:W,13,0)</f>
        <v>130224197012224734</v>
      </c>
      <c r="D179" t="str">
        <f>VLOOKUP(B:B,'10月人员信息'!J:M,3,0)</f>
        <v>李国福</v>
      </c>
      <c r="E179" t="str">
        <f>VLOOKUP(B:B,'10月人员信息'!J:L,2,0)</f>
        <v>工程管理部</v>
      </c>
      <c r="F179" t="str">
        <f>VLOOKUP(B:B,'10月人员信息'!J:R,8,0)</f>
        <v>副部长</v>
      </c>
      <c r="G179" t="str">
        <f>VLOOKUP(B:B,'10月人员信息'!J:P,6,0)</f>
        <v>副部长</v>
      </c>
      <c r="H179" t="str">
        <f>VLOOKUP(B:B,'10月人员信息'!J:V,12,0)</f>
        <v>汉族</v>
      </c>
      <c r="I179" t="str">
        <f>VLOOKUP(B:B,'11月工资'!A:D,4,0)</f>
        <v>6217000180031744299</v>
      </c>
      <c r="J179">
        <f t="shared" si="21"/>
        <v>2252.77</v>
      </c>
      <c r="K179">
        <f t="shared" si="22"/>
        <v>98.56</v>
      </c>
      <c r="L179">
        <f t="shared" si="23"/>
        <v>239.36</v>
      </c>
      <c r="M179" s="6">
        <f t="shared" si="24"/>
        <v>975.76</v>
      </c>
      <c r="N179">
        <f>VLOOKUP(C:C,'11月工资'!C:AP,40,0)</f>
        <v>9</v>
      </c>
      <c r="O179" s="6">
        <f t="shared" si="25"/>
        <v>111.52</v>
      </c>
      <c r="P179">
        <v>0</v>
      </c>
      <c r="Q179">
        <f t="shared" si="26"/>
        <v>1672</v>
      </c>
      <c r="R179" s="50">
        <v>14079.81</v>
      </c>
      <c r="S179" s="67">
        <v>13939.4</v>
      </c>
      <c r="T179" s="69">
        <v>13934.81</v>
      </c>
      <c r="V179" t="s">
        <v>3714</v>
      </c>
      <c r="W179" t="s">
        <v>3715</v>
      </c>
      <c r="Y179" s="51">
        <f t="shared" si="27"/>
        <v>14069.81</v>
      </c>
      <c r="Z179" s="73">
        <f t="shared" si="28"/>
        <v>13944.01</v>
      </c>
      <c r="AA179" s="69" t="str">
        <f>VLOOKUP(C:C&amp;"    ",[1]Sheet0!$E$1:$I$65536,5,0)</f>
        <v xml:space="preserve">13934.81    </v>
      </c>
      <c r="AB179" s="74">
        <v>13934.81</v>
      </c>
      <c r="AC179" t="b">
        <f t="shared" si="29"/>
        <v>1</v>
      </c>
      <c r="AD179">
        <v>9000317</v>
      </c>
      <c r="AE179" t="s">
        <v>558</v>
      </c>
      <c r="AF179" t="str">
        <f t="shared" si="20"/>
        <v>侯敬良</v>
      </c>
    </row>
    <row r="180" spans="1:32" x14ac:dyDescent="0.2">
      <c r="A180">
        <v>177</v>
      </c>
      <c r="B180">
        <v>9000317</v>
      </c>
      <c r="C180" t="str">
        <f>VLOOKUP(B:B,'10月人员信息'!J:W,13,0)</f>
        <v>130203196903012173</v>
      </c>
      <c r="D180" t="str">
        <f>VLOOKUP(B:B,'10月人员信息'!J:M,3,0)</f>
        <v>侯敬良</v>
      </c>
      <c r="E180" t="str">
        <f>VLOOKUP(B:B,'10月人员信息'!J:L,2,0)</f>
        <v>工程管理部</v>
      </c>
      <c r="F180" t="str">
        <f>VLOOKUP(B:B,'10月人员信息'!J:R,8,0)</f>
        <v>储备正科</v>
      </c>
      <c r="G180" t="str">
        <f>VLOOKUP(B:B,'10月人员信息'!J:P,6,0)</f>
        <v>高级主管</v>
      </c>
      <c r="H180" t="str">
        <f>VLOOKUP(B:B,'10月人员信息'!J:V,12,0)</f>
        <v>汉族</v>
      </c>
      <c r="I180" t="str">
        <f>VLOOKUP(B:B,'11月工资'!A:D,4,0)</f>
        <v>6217000180031744307</v>
      </c>
      <c r="J180">
        <f t="shared" si="21"/>
        <v>1593.36</v>
      </c>
      <c r="K180">
        <f t="shared" si="22"/>
        <v>69.709999999999994</v>
      </c>
      <c r="L180">
        <f t="shared" si="23"/>
        <v>169.29</v>
      </c>
      <c r="M180" s="6">
        <f t="shared" si="24"/>
        <v>687.27</v>
      </c>
      <c r="N180">
        <f>VLOOKUP(C:C,'11月工资'!C:AP,40,0)</f>
        <v>9</v>
      </c>
      <c r="O180" s="6">
        <f t="shared" si="25"/>
        <v>78.540000000000006</v>
      </c>
      <c r="P180">
        <v>0</v>
      </c>
      <c r="Q180">
        <f t="shared" si="26"/>
        <v>1178</v>
      </c>
      <c r="R180" s="50">
        <v>9958.49</v>
      </c>
      <c r="S180" s="67">
        <v>9818.08</v>
      </c>
      <c r="T180" s="69">
        <v>9813.49</v>
      </c>
      <c r="V180" t="s">
        <v>3717</v>
      </c>
      <c r="W180" t="s">
        <v>3718</v>
      </c>
      <c r="Y180" s="51">
        <f t="shared" si="27"/>
        <v>9948.49</v>
      </c>
      <c r="Z180" s="73">
        <f t="shared" si="28"/>
        <v>9822.69</v>
      </c>
      <c r="AA180" s="69" t="str">
        <f>VLOOKUP(C:C&amp;"    ",[1]Sheet0!$E$1:$I$65536,5,0)</f>
        <v xml:space="preserve">9813.49    </v>
      </c>
      <c r="AB180" s="74">
        <v>9813.49</v>
      </c>
      <c r="AC180" t="b">
        <f t="shared" si="29"/>
        <v>1</v>
      </c>
      <c r="AD180">
        <v>9000318</v>
      </c>
      <c r="AE180" t="s">
        <v>562</v>
      </c>
      <c r="AF180" t="str">
        <f t="shared" si="20"/>
        <v>肖麟</v>
      </c>
    </row>
    <row r="181" spans="1:32" x14ac:dyDescent="0.2">
      <c r="A181">
        <v>178</v>
      </c>
      <c r="B181">
        <v>9000318</v>
      </c>
      <c r="C181" t="str">
        <f>VLOOKUP(B:B,'10月人员信息'!J:W,13,0)</f>
        <v>130203198412023010</v>
      </c>
      <c r="D181" t="str">
        <f>VLOOKUP(B:B,'10月人员信息'!J:M,3,0)</f>
        <v>肖麟</v>
      </c>
      <c r="E181" t="str">
        <f>VLOOKUP(B:B,'10月人员信息'!J:L,2,0)</f>
        <v>工程管理部</v>
      </c>
      <c r="F181" t="str">
        <f>VLOOKUP(B:B,'10月人员信息'!J:R,8,0)</f>
        <v>综合业务管理高级主管</v>
      </c>
      <c r="G181" t="str">
        <f>VLOOKUP(B:B,'10月人员信息'!J:P,6,0)</f>
        <v>高级主管</v>
      </c>
      <c r="H181" t="str">
        <f>VLOOKUP(B:B,'10月人员信息'!J:V,12,0)</f>
        <v>汉族</v>
      </c>
      <c r="I181" t="str">
        <f>VLOOKUP(B:B,'11月工资'!A:D,4,0)</f>
        <v>6217000180031735289</v>
      </c>
      <c r="J181">
        <f t="shared" si="21"/>
        <v>1614.28</v>
      </c>
      <c r="K181">
        <f t="shared" si="22"/>
        <v>70.62</v>
      </c>
      <c r="L181">
        <f t="shared" si="23"/>
        <v>171.52</v>
      </c>
      <c r="M181" s="6">
        <f t="shared" si="24"/>
        <v>696.42</v>
      </c>
      <c r="N181">
        <f>VLOOKUP(C:C,'11月工资'!C:AP,40,0)</f>
        <v>9</v>
      </c>
      <c r="O181" s="6">
        <f t="shared" si="25"/>
        <v>79.59</v>
      </c>
      <c r="P181">
        <v>0</v>
      </c>
      <c r="Q181">
        <f t="shared" si="26"/>
        <v>1193</v>
      </c>
      <c r="R181" s="50">
        <v>10089.24</v>
      </c>
      <c r="S181" s="67">
        <v>9948.83</v>
      </c>
      <c r="T181" s="69">
        <v>9944.24</v>
      </c>
      <c r="V181" t="s">
        <v>3719</v>
      </c>
      <c r="W181" t="s">
        <v>3720</v>
      </c>
      <c r="Y181" s="51">
        <f t="shared" si="27"/>
        <v>10079.24</v>
      </c>
      <c r="Z181" s="73">
        <f t="shared" si="28"/>
        <v>9953.44</v>
      </c>
      <c r="AA181" s="69" t="str">
        <f>VLOOKUP(C:C&amp;"    ",[1]Sheet0!$E$1:$I$65536,5,0)</f>
        <v xml:space="preserve">9944.24    </v>
      </c>
      <c r="AB181" s="74">
        <v>9944.24</v>
      </c>
      <c r="AC181" t="b">
        <f t="shared" si="29"/>
        <v>1</v>
      </c>
      <c r="AD181">
        <v>9000319</v>
      </c>
      <c r="AE181" t="s">
        <v>565</v>
      </c>
      <c r="AF181" t="str">
        <f t="shared" si="20"/>
        <v>李伟</v>
      </c>
    </row>
    <row r="182" spans="1:32" x14ac:dyDescent="0.2">
      <c r="A182">
        <v>179</v>
      </c>
      <c r="B182">
        <v>9000319</v>
      </c>
      <c r="C182" t="str">
        <f>VLOOKUP(B:B,'10月人员信息'!J:W,13,0)</f>
        <v>130205198310240359</v>
      </c>
      <c r="D182" t="str">
        <f>VLOOKUP(B:B,'10月人员信息'!J:M,3,0)</f>
        <v>李伟</v>
      </c>
      <c r="E182" t="str">
        <f>VLOOKUP(B:B,'10月人员信息'!J:L,2,0)</f>
        <v>工程管理部</v>
      </c>
      <c r="F182" t="str">
        <f>VLOOKUP(B:B,'10月人员信息'!J:R,8,0)</f>
        <v>合同能源管理主办</v>
      </c>
      <c r="G182" t="str">
        <f>VLOOKUP(B:B,'10月人员信息'!J:P,6,0)</f>
        <v>主管师</v>
      </c>
      <c r="H182" t="str">
        <f>VLOOKUP(B:B,'10月人员信息'!J:V,12,0)</f>
        <v>汉族</v>
      </c>
      <c r="I182" t="str">
        <f>VLOOKUP(B:B,'11月工资'!A:D,4,0)</f>
        <v>6217000180031744315</v>
      </c>
      <c r="J182">
        <f t="shared" si="21"/>
        <v>1134.21</v>
      </c>
      <c r="K182">
        <f t="shared" si="22"/>
        <v>49.62</v>
      </c>
      <c r="L182">
        <f t="shared" si="23"/>
        <v>120.51</v>
      </c>
      <c r="M182" s="6">
        <f t="shared" si="24"/>
        <v>486.39</v>
      </c>
      <c r="N182">
        <f>VLOOKUP(C:C,'11月工资'!C:AP,40,0)</f>
        <v>9</v>
      </c>
      <c r="O182" s="6">
        <f t="shared" si="25"/>
        <v>55.59</v>
      </c>
      <c r="P182">
        <v>0</v>
      </c>
      <c r="Q182">
        <f t="shared" si="26"/>
        <v>833</v>
      </c>
      <c r="R182" s="50">
        <v>7088.83</v>
      </c>
      <c r="S182" s="67">
        <v>6948.42</v>
      </c>
      <c r="T182" s="69">
        <v>6943.83</v>
      </c>
      <c r="V182" t="s">
        <v>3721</v>
      </c>
      <c r="W182" t="s">
        <v>3722</v>
      </c>
      <c r="Y182" s="51">
        <f t="shared" si="27"/>
        <v>7078.83</v>
      </c>
      <c r="Z182" s="73">
        <f t="shared" si="28"/>
        <v>6953.03</v>
      </c>
      <c r="AA182" s="69" t="str">
        <f>VLOOKUP(C:C&amp;"    ",[1]Sheet0!$E$1:$I$65536,5,0)</f>
        <v xml:space="preserve">6943.83    </v>
      </c>
      <c r="AB182" s="74">
        <v>6943.83</v>
      </c>
      <c r="AC182" t="b">
        <f t="shared" si="29"/>
        <v>1</v>
      </c>
      <c r="AD182">
        <v>9000320</v>
      </c>
      <c r="AE182" t="s">
        <v>568</v>
      </c>
      <c r="AF182" t="str">
        <f t="shared" si="20"/>
        <v>左文轩</v>
      </c>
    </row>
    <row r="183" spans="1:32" x14ac:dyDescent="0.2">
      <c r="A183">
        <v>180</v>
      </c>
      <c r="B183">
        <v>9000320</v>
      </c>
      <c r="C183" t="str">
        <f>VLOOKUP(B:B,'10月人员信息'!J:W,13,0)</f>
        <v>130203196906152112</v>
      </c>
      <c r="D183" t="str">
        <f>VLOOKUP(B:B,'10月人员信息'!J:M,3,0)</f>
        <v>左文轩</v>
      </c>
      <c r="E183" t="str">
        <f>VLOOKUP(B:B,'10月人员信息'!J:L,2,0)</f>
        <v>工程管理部</v>
      </c>
      <c r="F183" t="str">
        <f>VLOOKUP(B:B,'10月人员信息'!J:R,8,0)</f>
        <v>协力运营管理高级主管</v>
      </c>
      <c r="G183" t="str">
        <f>VLOOKUP(B:B,'10月人员信息'!J:P,6,0)</f>
        <v>高级主管</v>
      </c>
      <c r="H183" t="str">
        <f>VLOOKUP(B:B,'10月人员信息'!J:V,12,0)</f>
        <v>回族</v>
      </c>
      <c r="I183" t="str">
        <f>VLOOKUP(B:B,'11月工资'!A:D,4,0)</f>
        <v>6217000180031743010</v>
      </c>
      <c r="J183">
        <f t="shared" si="21"/>
        <v>1657.93</v>
      </c>
      <c r="K183">
        <f t="shared" si="22"/>
        <v>72.53</v>
      </c>
      <c r="L183">
        <f t="shared" si="23"/>
        <v>176.16</v>
      </c>
      <c r="M183" s="6">
        <f t="shared" si="24"/>
        <v>715.52</v>
      </c>
      <c r="N183">
        <f>VLOOKUP(C:C,'11月工资'!C:AP,40,0)</f>
        <v>9</v>
      </c>
      <c r="O183" s="6">
        <f t="shared" si="25"/>
        <v>81.77</v>
      </c>
      <c r="P183">
        <v>0</v>
      </c>
      <c r="Q183">
        <f t="shared" si="26"/>
        <v>1226</v>
      </c>
      <c r="R183" s="50">
        <v>10362.09</v>
      </c>
      <c r="S183" s="67">
        <v>10221.68</v>
      </c>
      <c r="T183" s="69">
        <v>10217.09</v>
      </c>
      <c r="V183" t="s">
        <v>3723</v>
      </c>
      <c r="W183" t="s">
        <v>3724</v>
      </c>
      <c r="Y183" s="51">
        <f t="shared" si="27"/>
        <v>10352.09</v>
      </c>
      <c r="Z183" s="73">
        <f t="shared" si="28"/>
        <v>10226.290000000001</v>
      </c>
      <c r="AA183" s="69" t="str">
        <f>VLOOKUP(C:C&amp;"    ",[1]Sheet0!$E$1:$I$65536,5,0)</f>
        <v xml:space="preserve">10217.09    </v>
      </c>
      <c r="AB183" s="74">
        <v>10217.09</v>
      </c>
      <c r="AC183" t="b">
        <f t="shared" si="29"/>
        <v>1</v>
      </c>
      <c r="AD183">
        <v>9000321</v>
      </c>
      <c r="AE183" t="s">
        <v>571</v>
      </c>
      <c r="AF183" t="str">
        <f t="shared" si="20"/>
        <v>徐颖彬</v>
      </c>
    </row>
    <row r="184" spans="1:32" x14ac:dyDescent="0.2">
      <c r="A184">
        <v>181</v>
      </c>
      <c r="B184">
        <v>9000321</v>
      </c>
      <c r="C184" t="str">
        <f>VLOOKUP(B:B,'10月人员信息'!J:W,13,0)</f>
        <v>130224198205020011</v>
      </c>
      <c r="D184" t="str">
        <f>VLOOKUP(B:B,'10月人员信息'!J:M,3,0)</f>
        <v>徐颖彬</v>
      </c>
      <c r="E184" t="str">
        <f>VLOOKUP(B:B,'10月人员信息'!J:L,2,0)</f>
        <v>工程管理部</v>
      </c>
      <c r="F184" t="str">
        <f>VLOOKUP(B:B,'10月人员信息'!J:R,8,0)</f>
        <v>合同能源管理主办</v>
      </c>
      <c r="G184" t="str">
        <f>VLOOKUP(B:B,'10月人员信息'!J:P,6,0)</f>
        <v>专业师</v>
      </c>
      <c r="H184" t="str">
        <f>VLOOKUP(B:B,'10月人员信息'!J:V,12,0)</f>
        <v>汉族</v>
      </c>
      <c r="I184" t="str">
        <f>VLOOKUP(B:B,'11月工资'!A:D,4,0)</f>
        <v>6217000180024757977</v>
      </c>
      <c r="J184">
        <f t="shared" si="21"/>
        <v>1109.1300000000001</v>
      </c>
      <c r="K184">
        <f t="shared" si="22"/>
        <v>48.52</v>
      </c>
      <c r="L184">
        <f t="shared" si="23"/>
        <v>117.85</v>
      </c>
      <c r="M184" s="6">
        <f t="shared" si="24"/>
        <v>475.42</v>
      </c>
      <c r="N184">
        <f>VLOOKUP(C:C,'11月工资'!C:AP,40,0)</f>
        <v>9</v>
      </c>
      <c r="O184" s="6">
        <f t="shared" si="25"/>
        <v>54.33</v>
      </c>
      <c r="P184">
        <v>0</v>
      </c>
      <c r="Q184">
        <f t="shared" si="26"/>
        <v>814</v>
      </c>
      <c r="R184" s="50">
        <v>6932.09</v>
      </c>
      <c r="S184" s="67">
        <v>6791.68</v>
      </c>
      <c r="T184" s="69">
        <v>6787.09</v>
      </c>
      <c r="V184" t="s">
        <v>3725</v>
      </c>
      <c r="W184" t="s">
        <v>3726</v>
      </c>
      <c r="Y184" s="51">
        <f t="shared" si="27"/>
        <v>6922.09</v>
      </c>
      <c r="Z184" s="73">
        <f t="shared" si="28"/>
        <v>6796.29</v>
      </c>
      <c r="AA184" s="69" t="str">
        <f>VLOOKUP(C:C&amp;"    ",[1]Sheet0!$E$1:$I$65536,5,0)</f>
        <v xml:space="preserve">6787.09    </v>
      </c>
      <c r="AB184" s="74">
        <v>6787.09</v>
      </c>
      <c r="AC184" t="b">
        <f t="shared" si="29"/>
        <v>1</v>
      </c>
      <c r="AD184">
        <v>9000322</v>
      </c>
      <c r="AE184" t="s">
        <v>574</v>
      </c>
      <c r="AF184" t="str">
        <f t="shared" si="20"/>
        <v>张文学</v>
      </c>
    </row>
    <row r="185" spans="1:32" x14ac:dyDescent="0.2">
      <c r="A185">
        <v>182</v>
      </c>
      <c r="B185">
        <v>9000322</v>
      </c>
      <c r="C185" t="str">
        <f>VLOOKUP(B:B,'10月人员信息'!J:W,13,0)</f>
        <v>130302196808043114</v>
      </c>
      <c r="D185" t="str">
        <f>VLOOKUP(B:B,'10月人员信息'!J:M,3,0)</f>
        <v>张文学</v>
      </c>
      <c r="E185" t="str">
        <f>VLOOKUP(B:B,'10月人员信息'!J:L,2,0)</f>
        <v>工程管理部</v>
      </c>
      <c r="F185" t="str">
        <f>VLOOKUP(B:B,'10月人员信息'!J:R,8,0)</f>
        <v>投资合作管理主办</v>
      </c>
      <c r="G185" t="str">
        <f>VLOOKUP(B:B,'10月人员信息'!J:P,6,0)</f>
        <v>专业师</v>
      </c>
      <c r="H185" t="str">
        <f>VLOOKUP(B:B,'10月人员信息'!J:V,12,0)</f>
        <v>汉族</v>
      </c>
      <c r="I185" t="str">
        <f>VLOOKUP(B:B,'11月工资'!A:D,4,0)</f>
        <v>6227000183090000941</v>
      </c>
      <c r="J185">
        <f t="shared" si="21"/>
        <v>1016.69</v>
      </c>
      <c r="K185">
        <f t="shared" si="22"/>
        <v>44.48</v>
      </c>
      <c r="L185">
        <f t="shared" si="23"/>
        <v>108.02</v>
      </c>
      <c r="M185" s="6">
        <f t="shared" si="24"/>
        <v>434.97</v>
      </c>
      <c r="N185">
        <f>VLOOKUP(C:C,'11月工资'!C:AP,40,0)</f>
        <v>9</v>
      </c>
      <c r="O185" s="6">
        <f t="shared" si="25"/>
        <v>49.71</v>
      </c>
      <c r="P185">
        <v>0</v>
      </c>
      <c r="Q185">
        <f t="shared" si="26"/>
        <v>745</v>
      </c>
      <c r="R185" s="50">
        <v>6354.31</v>
      </c>
      <c r="S185" s="67">
        <v>6213.9</v>
      </c>
      <c r="T185" s="69">
        <v>6209.31</v>
      </c>
      <c r="V185" t="s">
        <v>3727</v>
      </c>
      <c r="W185" t="s">
        <v>3728</v>
      </c>
      <c r="Y185" s="51">
        <f t="shared" si="27"/>
        <v>6344.31</v>
      </c>
      <c r="Z185" s="73">
        <f t="shared" si="28"/>
        <v>6218.51</v>
      </c>
      <c r="AA185" s="69" t="str">
        <f>VLOOKUP(C:C&amp;"    ",[1]Sheet0!$E$1:$I$65536,5,0)</f>
        <v xml:space="preserve">6209.31    </v>
      </c>
      <c r="AB185" s="74">
        <v>6209.31</v>
      </c>
      <c r="AC185" t="b">
        <f t="shared" si="29"/>
        <v>1</v>
      </c>
      <c r="AD185">
        <v>9000323</v>
      </c>
      <c r="AE185" t="s">
        <v>577</v>
      </c>
      <c r="AF185" t="str">
        <f t="shared" si="20"/>
        <v>肖鹏</v>
      </c>
    </row>
    <row r="186" spans="1:32" x14ac:dyDescent="0.2">
      <c r="A186">
        <v>183</v>
      </c>
      <c r="B186">
        <v>9000323</v>
      </c>
      <c r="C186" t="str">
        <f>VLOOKUP(B:B,'10月人员信息'!J:W,13,0)</f>
        <v>130203197803013616</v>
      </c>
      <c r="D186" t="str">
        <f>VLOOKUP(B:B,'10月人员信息'!J:M,3,0)</f>
        <v>肖鹏</v>
      </c>
      <c r="E186" t="str">
        <f>VLOOKUP(B:B,'10月人员信息'!J:L,2,0)</f>
        <v>工程管理部</v>
      </c>
      <c r="F186" t="str">
        <f>VLOOKUP(B:B,'10月人员信息'!J:R,8,0)</f>
        <v>投资合作管理高级主管</v>
      </c>
      <c r="G186" t="str">
        <f>VLOOKUP(B:B,'10月人员信息'!J:P,6,0)</f>
        <v>高级主管</v>
      </c>
      <c r="H186" t="str">
        <f>VLOOKUP(B:B,'10月人员信息'!J:V,12,0)</f>
        <v>汉族</v>
      </c>
      <c r="I186" t="str">
        <f>VLOOKUP(B:B,'11月工资'!A:D,4,0)</f>
        <v>6217000180022948818</v>
      </c>
      <c r="J186">
        <f t="shared" si="21"/>
        <v>1706.03</v>
      </c>
      <c r="K186">
        <f t="shared" si="22"/>
        <v>74.64</v>
      </c>
      <c r="L186">
        <f t="shared" si="23"/>
        <v>181.27</v>
      </c>
      <c r="M186" s="6">
        <f t="shared" si="24"/>
        <v>736.56</v>
      </c>
      <c r="N186">
        <f>VLOOKUP(C:C,'11月工资'!C:AP,40,0)</f>
        <v>9</v>
      </c>
      <c r="O186" s="6">
        <f t="shared" si="25"/>
        <v>84.18</v>
      </c>
      <c r="P186">
        <v>0</v>
      </c>
      <c r="Q186">
        <f t="shared" si="26"/>
        <v>1262</v>
      </c>
      <c r="R186" s="50">
        <v>10662.66</v>
      </c>
      <c r="S186" s="67">
        <v>10522.25</v>
      </c>
      <c r="T186" s="69">
        <v>10517.66</v>
      </c>
      <c r="V186" t="s">
        <v>3729</v>
      </c>
      <c r="W186" t="s">
        <v>3730</v>
      </c>
      <c r="Y186" s="51">
        <f t="shared" si="27"/>
        <v>10652.66</v>
      </c>
      <c r="Z186" s="73">
        <f t="shared" si="28"/>
        <v>10526.86</v>
      </c>
      <c r="AA186" s="69" t="str">
        <f>VLOOKUP(C:C&amp;"    ",[1]Sheet0!$E$1:$I$65536,5,0)</f>
        <v xml:space="preserve">10517.66    </v>
      </c>
      <c r="AB186" s="74">
        <v>10517.66</v>
      </c>
      <c r="AC186" t="b">
        <f t="shared" si="29"/>
        <v>1</v>
      </c>
      <c r="AD186">
        <v>9000324</v>
      </c>
      <c r="AE186" t="s">
        <v>580</v>
      </c>
      <c r="AF186" t="str">
        <f t="shared" si="20"/>
        <v>尹倩</v>
      </c>
    </row>
    <row r="187" spans="1:32" x14ac:dyDescent="0.2">
      <c r="A187">
        <v>184</v>
      </c>
      <c r="B187">
        <v>9000324</v>
      </c>
      <c r="C187" t="str">
        <f>VLOOKUP(B:B,'10月人员信息'!J:W,13,0)</f>
        <v>130203198209063324</v>
      </c>
      <c r="D187" t="str">
        <f>VLOOKUP(B:B,'10月人员信息'!J:M,3,0)</f>
        <v>尹倩</v>
      </c>
      <c r="E187" t="str">
        <f>VLOOKUP(B:B,'10月人员信息'!J:L,2,0)</f>
        <v>财务经营部</v>
      </c>
      <c r="F187" t="str">
        <f>VLOOKUP(B:B,'10月人员信息'!J:R,8,0)</f>
        <v>结算中心主办</v>
      </c>
      <c r="G187" t="str">
        <f>VLOOKUP(B:B,'10月人员信息'!J:P,6,0)</f>
        <v>专业师</v>
      </c>
      <c r="H187" t="str">
        <f>VLOOKUP(B:B,'10月人员信息'!J:V,12,0)</f>
        <v>汉族</v>
      </c>
      <c r="I187" t="str">
        <f>VLOOKUP(B:B,'11月工资'!A:D,4,0)</f>
        <v>6217000180031744331</v>
      </c>
      <c r="J187">
        <f t="shared" si="21"/>
        <v>1038.01</v>
      </c>
      <c r="K187">
        <f t="shared" si="22"/>
        <v>45.41</v>
      </c>
      <c r="L187">
        <f t="shared" si="23"/>
        <v>110.29</v>
      </c>
      <c r="M187" s="6">
        <f t="shared" si="24"/>
        <v>444.3</v>
      </c>
      <c r="N187">
        <f>VLOOKUP(C:C,'11月工资'!C:AP,40,0)</f>
        <v>9</v>
      </c>
      <c r="O187" s="6">
        <f t="shared" si="25"/>
        <v>50.78</v>
      </c>
      <c r="P187">
        <v>0</v>
      </c>
      <c r="Q187">
        <f t="shared" si="26"/>
        <v>761</v>
      </c>
      <c r="R187" s="50">
        <v>6487.59</v>
      </c>
      <c r="S187" s="67">
        <v>6347.18</v>
      </c>
      <c r="T187" s="69">
        <v>6342.59</v>
      </c>
      <c r="V187" t="s">
        <v>3731</v>
      </c>
      <c r="W187" t="s">
        <v>3732</v>
      </c>
      <c r="Y187" s="51">
        <f t="shared" si="27"/>
        <v>6477.59</v>
      </c>
      <c r="Z187" s="73">
        <f t="shared" si="28"/>
        <v>6351.79</v>
      </c>
      <c r="AA187" s="69" t="str">
        <f>VLOOKUP(C:C&amp;"    ",[1]Sheet0!$E$1:$I$65536,5,0)</f>
        <v xml:space="preserve">6342.59    </v>
      </c>
      <c r="AB187" s="74">
        <v>6342.59</v>
      </c>
      <c r="AC187" t="b">
        <f t="shared" si="29"/>
        <v>1</v>
      </c>
      <c r="AD187">
        <v>9000326</v>
      </c>
      <c r="AE187" t="s">
        <v>584</v>
      </c>
      <c r="AF187" t="str">
        <f t="shared" si="20"/>
        <v>龚焕雨</v>
      </c>
    </row>
    <row r="188" spans="1:32" x14ac:dyDescent="0.2">
      <c r="A188">
        <v>185</v>
      </c>
      <c r="B188">
        <v>9000326</v>
      </c>
      <c r="C188" t="str">
        <f>VLOOKUP(B:B,'10月人员信息'!J:W,13,0)</f>
        <v>130224198408211512</v>
      </c>
      <c r="D188" t="str">
        <f>VLOOKUP(B:B,'10月人员信息'!J:M,3,0)</f>
        <v>龚焕雨</v>
      </c>
      <c r="E188" t="str">
        <f>VLOOKUP(B:B,'10月人员信息'!J:L,2,0)</f>
        <v>财务经营部</v>
      </c>
      <c r="F188" t="str">
        <f>VLOOKUP(B:B,'10月人员信息'!J:R,8,0)</f>
        <v>预算成本主办</v>
      </c>
      <c r="G188" t="str">
        <f>VLOOKUP(B:B,'10月人员信息'!J:P,6,0)</f>
        <v>专业师</v>
      </c>
      <c r="H188" t="str">
        <f>VLOOKUP(B:B,'10月人员信息'!J:V,12,0)</f>
        <v>满族</v>
      </c>
      <c r="I188" t="str">
        <f>VLOOKUP(B:B,'11月工资'!A:D,4,0)</f>
        <v>6217000180031744356</v>
      </c>
      <c r="J188">
        <f t="shared" si="21"/>
        <v>1055.96</v>
      </c>
      <c r="K188">
        <f t="shared" si="22"/>
        <v>46.2</v>
      </c>
      <c r="L188">
        <f t="shared" si="23"/>
        <v>112.2</v>
      </c>
      <c r="M188" s="6">
        <f t="shared" si="24"/>
        <v>452.15</v>
      </c>
      <c r="N188">
        <f>VLOOKUP(C:C,'11月工资'!C:AP,40,0)</f>
        <v>9</v>
      </c>
      <c r="O188" s="6">
        <f t="shared" si="25"/>
        <v>51.67</v>
      </c>
      <c r="P188">
        <v>0</v>
      </c>
      <c r="Q188">
        <f t="shared" si="26"/>
        <v>775</v>
      </c>
      <c r="R188" s="50">
        <v>6599.76</v>
      </c>
      <c r="S188" s="67">
        <v>6459.35</v>
      </c>
      <c r="T188" s="69">
        <v>6454.76</v>
      </c>
      <c r="V188" t="s">
        <v>3733</v>
      </c>
      <c r="W188" t="s">
        <v>3734</v>
      </c>
      <c r="Y188" s="51">
        <f t="shared" si="27"/>
        <v>6589.76</v>
      </c>
      <c r="Z188" s="73">
        <f t="shared" si="28"/>
        <v>6463.96</v>
      </c>
      <c r="AA188" s="69" t="str">
        <f>VLOOKUP(C:C&amp;"    ",[1]Sheet0!$E$1:$I$65536,5,0)</f>
        <v xml:space="preserve">6454.76    </v>
      </c>
      <c r="AB188" s="74">
        <v>6454.76</v>
      </c>
      <c r="AC188" t="b">
        <f t="shared" si="29"/>
        <v>1</v>
      </c>
      <c r="AD188">
        <v>9000327</v>
      </c>
      <c r="AE188" t="s">
        <v>587</v>
      </c>
      <c r="AF188" t="str">
        <f t="shared" si="20"/>
        <v>芦明杰</v>
      </c>
    </row>
    <row r="189" spans="1:32" x14ac:dyDescent="0.2">
      <c r="A189">
        <v>186</v>
      </c>
      <c r="B189">
        <v>9000327</v>
      </c>
      <c r="C189" t="str">
        <f>VLOOKUP(B:B,'10月人员信息'!J:W,13,0)</f>
        <v>13020319810725033X</v>
      </c>
      <c r="D189" t="str">
        <f>VLOOKUP(B:B,'10月人员信息'!J:M,3,0)</f>
        <v>芦明杰</v>
      </c>
      <c r="E189" t="str">
        <f>VLOOKUP(B:B,'10月人员信息'!J:L,2,0)</f>
        <v>财务经营部</v>
      </c>
      <c r="F189" t="str">
        <f>VLOOKUP(B:B,'10月人员信息'!J:R,8,0)</f>
        <v>结算中心主办</v>
      </c>
      <c r="G189" t="str">
        <f>VLOOKUP(B:B,'10月人员信息'!J:P,6,0)</f>
        <v>专业师</v>
      </c>
      <c r="H189" t="str">
        <f>VLOOKUP(B:B,'10月人员信息'!J:V,12,0)</f>
        <v>汉族</v>
      </c>
      <c r="I189" t="str">
        <f>VLOOKUP(B:B,'11月工资'!A:D,4,0)</f>
        <v>6217000180031744364</v>
      </c>
      <c r="J189">
        <f t="shared" si="21"/>
        <v>897.93</v>
      </c>
      <c r="K189">
        <f t="shared" si="22"/>
        <v>39.28</v>
      </c>
      <c r="L189">
        <f t="shared" si="23"/>
        <v>95.4</v>
      </c>
      <c r="M189" s="6">
        <f t="shared" si="24"/>
        <v>383.01</v>
      </c>
      <c r="N189">
        <f>VLOOKUP(C:C,'11月工资'!C:AP,40,0)</f>
        <v>9</v>
      </c>
      <c r="O189" s="6">
        <f t="shared" si="25"/>
        <v>43.77</v>
      </c>
      <c r="P189">
        <v>0</v>
      </c>
      <c r="Q189">
        <f t="shared" si="26"/>
        <v>656</v>
      </c>
      <c r="R189" s="50">
        <v>5612.05</v>
      </c>
      <c r="S189" s="67">
        <v>5471.64</v>
      </c>
      <c r="T189" s="69">
        <v>5467.05</v>
      </c>
      <c r="V189" t="s">
        <v>3735</v>
      </c>
      <c r="W189" t="s">
        <v>3736</v>
      </c>
      <c r="Y189" s="51">
        <f t="shared" si="27"/>
        <v>5602.05</v>
      </c>
      <c r="Z189" s="73">
        <f t="shared" si="28"/>
        <v>5476.25</v>
      </c>
      <c r="AA189" s="69" t="str">
        <f>VLOOKUP(C:C&amp;"    ",[1]Sheet0!$E$1:$I$65536,5,0)</f>
        <v xml:space="preserve">5467.05    </v>
      </c>
      <c r="AB189" s="74">
        <v>5467.05</v>
      </c>
      <c r="AC189" t="b">
        <f t="shared" si="29"/>
        <v>1</v>
      </c>
      <c r="AD189">
        <v>9000328</v>
      </c>
      <c r="AE189" t="s">
        <v>590</v>
      </c>
      <c r="AF189" t="str">
        <f t="shared" si="20"/>
        <v>于洪永</v>
      </c>
    </row>
    <row r="190" spans="1:32" x14ac:dyDescent="0.2">
      <c r="A190">
        <v>187</v>
      </c>
      <c r="B190">
        <v>9000328</v>
      </c>
      <c r="C190" t="str">
        <f>VLOOKUP(B:B,'10月人员信息'!J:W,13,0)</f>
        <v>130281198602095313</v>
      </c>
      <c r="D190" t="str">
        <f>VLOOKUP(B:B,'10月人员信息'!J:M,3,0)</f>
        <v>于洪永</v>
      </c>
      <c r="E190" t="str">
        <f>VLOOKUP(B:B,'10月人员信息'!J:L,2,0)</f>
        <v>财务经营部</v>
      </c>
      <c r="F190" t="str">
        <f>VLOOKUP(B:B,'10月人员信息'!J:R,8,0)</f>
        <v>综合管理主办</v>
      </c>
      <c r="G190" t="str">
        <f>VLOOKUP(B:B,'10月人员信息'!J:P,6,0)</f>
        <v>专业师</v>
      </c>
      <c r="H190" t="str">
        <f>VLOOKUP(B:B,'10月人员信息'!J:V,12,0)</f>
        <v>汉族</v>
      </c>
      <c r="I190" t="str">
        <f>VLOOKUP(B:B,'11月工资'!A:D,4,0)</f>
        <v>6217000180031744372</v>
      </c>
      <c r="J190">
        <f t="shared" si="21"/>
        <v>1029.6500000000001</v>
      </c>
      <c r="K190">
        <f t="shared" si="22"/>
        <v>45.05</v>
      </c>
      <c r="L190">
        <f t="shared" si="23"/>
        <v>109.4</v>
      </c>
      <c r="M190" s="6">
        <f t="shared" si="24"/>
        <v>440.65</v>
      </c>
      <c r="N190">
        <f>VLOOKUP(C:C,'11月工资'!C:AP,40,0)</f>
        <v>9</v>
      </c>
      <c r="O190" s="6">
        <f t="shared" si="25"/>
        <v>50.36</v>
      </c>
      <c r="P190">
        <v>0</v>
      </c>
      <c r="Q190">
        <f t="shared" si="26"/>
        <v>755</v>
      </c>
      <c r="R190" s="50">
        <v>6435.34</v>
      </c>
      <c r="S190" s="67">
        <v>6294.93</v>
      </c>
      <c r="T190" s="69">
        <v>6290.34</v>
      </c>
      <c r="V190" t="s">
        <v>3737</v>
      </c>
      <c r="W190" t="s">
        <v>3738</v>
      </c>
      <c r="Y190" s="51">
        <f t="shared" si="27"/>
        <v>6425.34</v>
      </c>
      <c r="Z190" s="73">
        <f t="shared" si="28"/>
        <v>6299.54</v>
      </c>
      <c r="AA190" s="69" t="str">
        <f>VLOOKUP(C:C&amp;"    ",[1]Sheet0!$E$1:$I$65536,5,0)</f>
        <v xml:space="preserve">6290.34    </v>
      </c>
      <c r="AB190" s="74">
        <v>6290.34</v>
      </c>
      <c r="AC190" t="b">
        <f t="shared" si="29"/>
        <v>1</v>
      </c>
      <c r="AD190">
        <v>9000329</v>
      </c>
      <c r="AE190" t="s">
        <v>593</v>
      </c>
      <c r="AF190" t="str">
        <f t="shared" si="20"/>
        <v>孙剑</v>
      </c>
    </row>
    <row r="191" spans="1:32" x14ac:dyDescent="0.2">
      <c r="A191">
        <v>188</v>
      </c>
      <c r="B191">
        <v>9000329</v>
      </c>
      <c r="C191" t="str">
        <f>VLOOKUP(B:B,'10月人员信息'!J:W,13,0)</f>
        <v>130203198310043336</v>
      </c>
      <c r="D191" t="str">
        <f>VLOOKUP(B:B,'10月人员信息'!J:M,3,0)</f>
        <v>孙剑</v>
      </c>
      <c r="E191" t="str">
        <f>VLOOKUP(B:B,'10月人员信息'!J:L,2,0)</f>
        <v>财务经营部</v>
      </c>
      <c r="F191" t="str">
        <f>VLOOKUP(B:B,'10月人员信息'!J:R,8,0)</f>
        <v>会计税务高级主管</v>
      </c>
      <c r="G191" t="str">
        <f>VLOOKUP(B:B,'10月人员信息'!J:P,6,0)</f>
        <v>主管</v>
      </c>
      <c r="H191" t="str">
        <f>VLOOKUP(B:B,'10月人员信息'!J:V,12,0)</f>
        <v>汉族</v>
      </c>
      <c r="I191" t="str">
        <f>VLOOKUP(B:B,'11月工资'!A:D,4,0)</f>
        <v>6217000180032378311</v>
      </c>
      <c r="J191">
        <f t="shared" si="21"/>
        <v>1351.07</v>
      </c>
      <c r="K191">
        <f t="shared" si="22"/>
        <v>59.11</v>
      </c>
      <c r="L191">
        <f t="shared" si="23"/>
        <v>143.55000000000001</v>
      </c>
      <c r="M191" s="6">
        <f t="shared" si="24"/>
        <v>581.27</v>
      </c>
      <c r="N191">
        <f>VLOOKUP(C:C,'11月工资'!C:AP,40,0)</f>
        <v>9</v>
      </c>
      <c r="O191" s="6">
        <f t="shared" si="25"/>
        <v>66.430000000000007</v>
      </c>
      <c r="P191">
        <v>0</v>
      </c>
      <c r="Q191">
        <f t="shared" si="26"/>
        <v>996</v>
      </c>
      <c r="R191" s="50">
        <v>8444.2000000000007</v>
      </c>
      <c r="S191" s="67">
        <v>8303.7900000000009</v>
      </c>
      <c r="T191" s="69">
        <v>8299.2000000000007</v>
      </c>
      <c r="V191" t="s">
        <v>3739</v>
      </c>
      <c r="W191" t="s">
        <v>3740</v>
      </c>
      <c r="Y191" s="51">
        <f t="shared" si="27"/>
        <v>8434.2000000000007</v>
      </c>
      <c r="Z191" s="73">
        <f t="shared" si="28"/>
        <v>8308.4</v>
      </c>
      <c r="AA191" s="69" t="str">
        <f>VLOOKUP(C:C&amp;"    ",[1]Sheet0!$E$1:$I$65536,5,0)</f>
        <v xml:space="preserve">8299.20    </v>
      </c>
      <c r="AB191" s="74">
        <v>8299.2000000000007</v>
      </c>
      <c r="AC191" t="b">
        <f t="shared" si="29"/>
        <v>1</v>
      </c>
      <c r="AD191">
        <v>9000330</v>
      </c>
      <c r="AE191" t="s">
        <v>596</v>
      </c>
      <c r="AF191" t="str">
        <f t="shared" si="20"/>
        <v>冯文樵</v>
      </c>
    </row>
    <row r="192" spans="1:32" x14ac:dyDescent="0.2">
      <c r="A192">
        <v>189</v>
      </c>
      <c r="B192">
        <v>9000330</v>
      </c>
      <c r="C192" t="str">
        <f>VLOOKUP(B:B,'10月人员信息'!J:W,13,0)</f>
        <v>130203198110270315</v>
      </c>
      <c r="D192" t="str">
        <f>VLOOKUP(B:B,'10月人员信息'!J:M,3,0)</f>
        <v>冯文樵</v>
      </c>
      <c r="E192" t="str">
        <f>VLOOKUP(B:B,'10月人员信息'!J:L,2,0)</f>
        <v>财务经营部</v>
      </c>
      <c r="F192" t="str">
        <f>VLOOKUP(B:B,'10月人员信息'!J:R,8,0)</f>
        <v>预算成本高级主管</v>
      </c>
      <c r="G192" t="str">
        <f>VLOOKUP(B:B,'10月人员信息'!J:P,6,0)</f>
        <v>高级主管</v>
      </c>
      <c r="H192" t="str">
        <f>VLOOKUP(B:B,'10月人员信息'!J:V,12,0)</f>
        <v>汉族</v>
      </c>
      <c r="I192" t="str">
        <f>VLOOKUP(B:B,'11月工资'!A:D,4,0)</f>
        <v>6217000180031744398</v>
      </c>
      <c r="J192">
        <f t="shared" si="21"/>
        <v>1523.98</v>
      </c>
      <c r="K192">
        <f t="shared" si="22"/>
        <v>66.67</v>
      </c>
      <c r="L192">
        <f t="shared" si="23"/>
        <v>161.91999999999999</v>
      </c>
      <c r="M192" s="6">
        <f t="shared" si="24"/>
        <v>656.91</v>
      </c>
      <c r="N192">
        <f>VLOOKUP(C:C,'11月工资'!C:AP,40,0)</f>
        <v>9</v>
      </c>
      <c r="O192" s="6">
        <f t="shared" si="25"/>
        <v>75.08</v>
      </c>
      <c r="P192">
        <v>0</v>
      </c>
      <c r="Q192">
        <f t="shared" si="26"/>
        <v>1126</v>
      </c>
      <c r="R192" s="50">
        <v>9524.8700000000008</v>
      </c>
      <c r="S192" s="67">
        <v>9384.4599999999991</v>
      </c>
      <c r="T192" s="69">
        <v>9379.8700000000008</v>
      </c>
      <c r="V192" t="s">
        <v>3741</v>
      </c>
      <c r="W192" t="s">
        <v>3742</v>
      </c>
      <c r="Y192" s="51">
        <f t="shared" si="27"/>
        <v>9514.8700000000008</v>
      </c>
      <c r="Z192" s="73">
        <f t="shared" si="28"/>
        <v>9389.07</v>
      </c>
      <c r="AA192" s="69" t="str">
        <f>VLOOKUP(C:C&amp;"    ",[1]Sheet0!$E$1:$I$65536,5,0)</f>
        <v xml:space="preserve">9379.87    </v>
      </c>
      <c r="AB192" s="74">
        <v>9379.8700000000008</v>
      </c>
      <c r="AC192" t="b">
        <f t="shared" si="29"/>
        <v>1</v>
      </c>
      <c r="AD192">
        <v>9000332</v>
      </c>
      <c r="AE192" t="s">
        <v>599</v>
      </c>
      <c r="AF192" t="str">
        <f t="shared" si="20"/>
        <v>王佳林</v>
      </c>
    </row>
    <row r="193" spans="1:32" x14ac:dyDescent="0.2">
      <c r="A193">
        <v>190</v>
      </c>
      <c r="B193">
        <v>9000332</v>
      </c>
      <c r="C193" t="str">
        <f>VLOOKUP(B:B,'10月人员信息'!J:W,13,0)</f>
        <v>130202197709122721</v>
      </c>
      <c r="D193" t="str">
        <f>VLOOKUP(B:B,'10月人员信息'!J:M,3,0)</f>
        <v>王佳林</v>
      </c>
      <c r="E193" t="str">
        <f>VLOOKUP(B:B,'10月人员信息'!J:L,2,0)</f>
        <v>财务经营部</v>
      </c>
      <c r="F193" t="str">
        <f>VLOOKUP(B:B,'10月人员信息'!J:R,8,0)</f>
        <v>资金管理高级主管（正科级）</v>
      </c>
      <c r="G193" t="str">
        <f>VLOOKUP(B:B,'10月人员信息'!J:P,6,0)</f>
        <v>高级主管</v>
      </c>
      <c r="H193" t="str">
        <f>VLOOKUP(B:B,'10月人员信息'!J:V,12,0)</f>
        <v>汉族</v>
      </c>
      <c r="I193" t="str">
        <f>VLOOKUP(B:B,'11月工资'!A:D,4,0)</f>
        <v>6217000180023871969</v>
      </c>
      <c r="J193">
        <f t="shared" si="21"/>
        <v>1632.57</v>
      </c>
      <c r="K193">
        <f t="shared" si="22"/>
        <v>71.42</v>
      </c>
      <c r="L193">
        <f t="shared" si="23"/>
        <v>173.46</v>
      </c>
      <c r="M193" s="6">
        <f t="shared" si="24"/>
        <v>704.42</v>
      </c>
      <c r="N193">
        <f>VLOOKUP(C:C,'11月工资'!C:AP,40,0)</f>
        <v>9</v>
      </c>
      <c r="O193" s="6">
        <f t="shared" si="25"/>
        <v>80.510000000000005</v>
      </c>
      <c r="P193">
        <v>0</v>
      </c>
      <c r="Q193">
        <f t="shared" si="26"/>
        <v>1207</v>
      </c>
      <c r="R193" s="50">
        <v>10203.540000000001</v>
      </c>
      <c r="S193" s="67">
        <v>10063.129999999999</v>
      </c>
      <c r="T193" s="69">
        <v>10058.540000000001</v>
      </c>
      <c r="V193" t="s">
        <v>3743</v>
      </c>
      <c r="W193" t="s">
        <v>3744</v>
      </c>
      <c r="Y193" s="51">
        <f t="shared" si="27"/>
        <v>10193.540000000001</v>
      </c>
      <c r="Z193" s="73">
        <f t="shared" si="28"/>
        <v>10067.74</v>
      </c>
      <c r="AA193" s="69" t="str">
        <f>VLOOKUP(C:C&amp;"    ",[1]Sheet0!$E$1:$I$65536,5,0)</f>
        <v xml:space="preserve">10058.54    </v>
      </c>
      <c r="AB193" s="74">
        <v>10058.540000000001</v>
      </c>
      <c r="AC193" t="b">
        <f t="shared" si="29"/>
        <v>1</v>
      </c>
      <c r="AD193">
        <v>9000333</v>
      </c>
      <c r="AE193" t="s">
        <v>602</v>
      </c>
      <c r="AF193" t="str">
        <f t="shared" si="20"/>
        <v>李健</v>
      </c>
    </row>
    <row r="194" spans="1:32" x14ac:dyDescent="0.2">
      <c r="A194">
        <v>191</v>
      </c>
      <c r="B194">
        <v>9000333</v>
      </c>
      <c r="C194" t="str">
        <f>VLOOKUP(B:B,'10月人员信息'!J:W,13,0)</f>
        <v>130203197609232727</v>
      </c>
      <c r="D194" t="str">
        <f>VLOOKUP(B:B,'10月人员信息'!J:M,3,0)</f>
        <v>李健</v>
      </c>
      <c r="E194" t="str">
        <f>VLOOKUP(B:B,'10月人员信息'!J:L,2,0)</f>
        <v>财务经营部</v>
      </c>
      <c r="F194" t="str">
        <f>VLOOKUP(B:B,'10月人员信息'!J:R,8,0)</f>
        <v>结算中心主办</v>
      </c>
      <c r="G194" t="str">
        <f>VLOOKUP(B:B,'10月人员信息'!J:P,6,0)</f>
        <v>专业师</v>
      </c>
      <c r="H194" t="str">
        <f>VLOOKUP(B:B,'10月人员信息'!J:V,12,0)</f>
        <v>汉族</v>
      </c>
      <c r="I194" t="str">
        <f>VLOOKUP(B:B,'11月工资'!A:D,4,0)</f>
        <v>6217000180023871761</v>
      </c>
      <c r="J194">
        <f t="shared" si="21"/>
        <v>932.3</v>
      </c>
      <c r="K194">
        <f t="shared" si="22"/>
        <v>40.79</v>
      </c>
      <c r="L194">
        <f t="shared" si="23"/>
        <v>99.06</v>
      </c>
      <c r="M194" s="6">
        <f t="shared" si="24"/>
        <v>398.05</v>
      </c>
      <c r="N194">
        <f>VLOOKUP(C:C,'11月工资'!C:AP,40,0)</f>
        <v>9</v>
      </c>
      <c r="O194" s="6">
        <f t="shared" si="25"/>
        <v>45.49</v>
      </c>
      <c r="P194">
        <v>0</v>
      </c>
      <c r="Q194">
        <f t="shared" si="26"/>
        <v>682</v>
      </c>
      <c r="R194" s="50">
        <v>5826.89</v>
      </c>
      <c r="S194" s="67">
        <v>5686.48</v>
      </c>
      <c r="T194" s="69">
        <v>5681.89</v>
      </c>
      <c r="V194" t="s">
        <v>3745</v>
      </c>
      <c r="W194" t="s">
        <v>3746</v>
      </c>
      <c r="Y194" s="51">
        <f t="shared" si="27"/>
        <v>5816.89</v>
      </c>
      <c r="Z194" s="73">
        <f t="shared" si="28"/>
        <v>5691.09</v>
      </c>
      <c r="AA194" s="69" t="str">
        <f>VLOOKUP(C:C&amp;"    ",[1]Sheet0!$E$1:$I$65536,5,0)</f>
        <v xml:space="preserve">5681.89    </v>
      </c>
      <c r="AB194" s="74">
        <v>5681.89</v>
      </c>
      <c r="AC194" t="b">
        <f t="shared" si="29"/>
        <v>1</v>
      </c>
      <c r="AD194">
        <v>9000334</v>
      </c>
      <c r="AE194" t="s">
        <v>605</v>
      </c>
      <c r="AF194" t="str">
        <f t="shared" si="20"/>
        <v>陈洋</v>
      </c>
    </row>
    <row r="195" spans="1:32" x14ac:dyDescent="0.2">
      <c r="A195">
        <v>192</v>
      </c>
      <c r="B195">
        <v>9000334</v>
      </c>
      <c r="C195" t="str">
        <f>VLOOKUP(B:B,'10月人员信息'!J:W,13,0)</f>
        <v>130202198107020618</v>
      </c>
      <c r="D195" t="str">
        <f>VLOOKUP(B:B,'10月人员信息'!J:M,3,0)</f>
        <v>陈洋</v>
      </c>
      <c r="E195" t="str">
        <f>VLOOKUP(B:B,'10月人员信息'!J:L,2,0)</f>
        <v>财务经营部</v>
      </c>
      <c r="F195" t="str">
        <f>VLOOKUP(B:B,'10月人员信息'!J:R,8,0)</f>
        <v>价格委员会办公室高级主管</v>
      </c>
      <c r="G195" t="str">
        <f>VLOOKUP(B:B,'10月人员信息'!J:P,6,0)</f>
        <v>主管</v>
      </c>
      <c r="H195" t="str">
        <f>VLOOKUP(B:B,'10月人员信息'!J:V,12,0)</f>
        <v>汉族</v>
      </c>
      <c r="I195" t="str">
        <f>VLOOKUP(B:B,'11月工资'!A:D,4,0)</f>
        <v>6217000180023872397</v>
      </c>
      <c r="J195">
        <f t="shared" si="21"/>
        <v>1457.55</v>
      </c>
      <c r="K195">
        <f t="shared" si="22"/>
        <v>63.77</v>
      </c>
      <c r="L195">
        <f t="shared" si="23"/>
        <v>154.86000000000001</v>
      </c>
      <c r="M195" s="6">
        <f t="shared" si="24"/>
        <v>627.85</v>
      </c>
      <c r="N195">
        <f>VLOOKUP(C:C,'11月工资'!C:AP,40,0)</f>
        <v>9</v>
      </c>
      <c r="O195" s="6">
        <f t="shared" si="25"/>
        <v>71.75</v>
      </c>
      <c r="P195">
        <v>0</v>
      </c>
      <c r="Q195">
        <f t="shared" si="26"/>
        <v>1076</v>
      </c>
      <c r="R195" s="50">
        <v>9109.67</v>
      </c>
      <c r="S195" s="67">
        <v>8969.26</v>
      </c>
      <c r="T195" s="69">
        <v>8964.67</v>
      </c>
      <c r="V195" t="s">
        <v>3747</v>
      </c>
      <c r="W195" t="s">
        <v>3748</v>
      </c>
      <c r="Y195" s="51">
        <f t="shared" si="27"/>
        <v>9099.67</v>
      </c>
      <c r="Z195" s="73">
        <f t="shared" si="28"/>
        <v>8973.8700000000008</v>
      </c>
      <c r="AA195" s="69" t="str">
        <f>VLOOKUP(C:C&amp;"    ",[1]Sheet0!$E$1:$I$65536,5,0)</f>
        <v xml:space="preserve">8964.67    </v>
      </c>
      <c r="AB195" s="74">
        <v>8964.67</v>
      </c>
      <c r="AC195" t="b">
        <f t="shared" si="29"/>
        <v>1</v>
      </c>
      <c r="AD195">
        <v>9000335</v>
      </c>
      <c r="AE195" t="s">
        <v>608</v>
      </c>
      <c r="AF195" t="str">
        <f t="shared" ref="AF195:AF258" si="30">VLOOKUP(AD:AD,B:D,3,0)</f>
        <v>吴可佳</v>
      </c>
    </row>
    <row r="196" spans="1:32" x14ac:dyDescent="0.2">
      <c r="A196">
        <v>193</v>
      </c>
      <c r="B196">
        <v>9000335</v>
      </c>
      <c r="C196" t="str">
        <f>VLOOKUP(B:B,'10月人员信息'!J:W,13,0)</f>
        <v>130282198906250112</v>
      </c>
      <c r="D196" t="str">
        <f>VLOOKUP(B:B,'10月人员信息'!J:M,3,0)</f>
        <v>吴可佳</v>
      </c>
      <c r="E196" t="str">
        <f>VLOOKUP(B:B,'10月人员信息'!J:L,2,0)</f>
        <v>财务经营部</v>
      </c>
      <c r="F196" t="str">
        <f>VLOOKUP(B:B,'10月人员信息'!J:R,8,0)</f>
        <v>结算中心主办</v>
      </c>
      <c r="G196" t="str">
        <f>VLOOKUP(B:B,'10月人员信息'!J:P,6,0)</f>
        <v>专业师（一级协理&amp;硕士）</v>
      </c>
      <c r="H196" t="str">
        <f>VLOOKUP(B:B,'10月人员信息'!J:V,12,0)</f>
        <v>汉族</v>
      </c>
      <c r="I196" t="str">
        <f>VLOOKUP(B:B,'11月工资'!A:D,4,0)</f>
        <v>6217000180013503333</v>
      </c>
      <c r="J196">
        <f t="shared" si="21"/>
        <v>1135.58</v>
      </c>
      <c r="K196">
        <f t="shared" si="22"/>
        <v>49.68</v>
      </c>
      <c r="L196">
        <f t="shared" si="23"/>
        <v>120.66</v>
      </c>
      <c r="M196" s="6">
        <f t="shared" si="24"/>
        <v>486.99</v>
      </c>
      <c r="N196">
        <f>VLOOKUP(C:C,'11月工资'!C:AP,40,0)</f>
        <v>9</v>
      </c>
      <c r="O196" s="6">
        <f t="shared" si="25"/>
        <v>55.66</v>
      </c>
      <c r="P196">
        <v>0</v>
      </c>
      <c r="Q196">
        <f t="shared" si="26"/>
        <v>834</v>
      </c>
      <c r="R196" s="50">
        <v>7097.36</v>
      </c>
      <c r="S196" s="67">
        <v>6956.95</v>
      </c>
      <c r="T196" s="69">
        <v>6952.36</v>
      </c>
      <c r="V196" t="s">
        <v>3749</v>
      </c>
      <c r="W196" t="s">
        <v>3750</v>
      </c>
      <c r="Y196" s="51">
        <f t="shared" si="27"/>
        <v>7087.36</v>
      </c>
      <c r="Z196" s="73">
        <f t="shared" si="28"/>
        <v>6961.56</v>
      </c>
      <c r="AA196" s="69" t="str">
        <f>VLOOKUP(C:C&amp;"    ",[1]Sheet0!$E$1:$I$65536,5,0)</f>
        <v xml:space="preserve">6952.36    </v>
      </c>
      <c r="AB196" s="74">
        <v>6952.36</v>
      </c>
      <c r="AC196" t="b">
        <f t="shared" si="29"/>
        <v>1</v>
      </c>
      <c r="AD196">
        <v>9000336</v>
      </c>
      <c r="AE196" t="s">
        <v>610</v>
      </c>
      <c r="AF196" t="str">
        <f t="shared" si="30"/>
        <v>刘丹</v>
      </c>
    </row>
    <row r="197" spans="1:32" x14ac:dyDescent="0.2">
      <c r="A197">
        <v>194</v>
      </c>
      <c r="B197">
        <v>9000336</v>
      </c>
      <c r="C197" t="str">
        <f>VLOOKUP(B:B,'10月人员信息'!J:W,13,0)</f>
        <v>13020319820731242X</v>
      </c>
      <c r="D197" t="str">
        <f>VLOOKUP(B:B,'10月人员信息'!J:M,3,0)</f>
        <v>刘丹</v>
      </c>
      <c r="E197" t="str">
        <f>VLOOKUP(B:B,'10月人员信息'!J:L,2,0)</f>
        <v>财务经营部</v>
      </c>
      <c r="F197" t="str">
        <f>VLOOKUP(B:B,'10月人员信息'!J:R,8,0)</f>
        <v>预算成本主办</v>
      </c>
      <c r="G197" t="str">
        <f>VLOOKUP(B:B,'10月人员信息'!J:P,6,0)</f>
        <v>专业师</v>
      </c>
      <c r="H197" t="str">
        <f>VLOOKUP(B:B,'10月人员信息'!J:V,12,0)</f>
        <v>汉族</v>
      </c>
      <c r="I197" t="str">
        <f>VLOOKUP(B:B,'11月工资'!A:D,4,0)</f>
        <v>6217000180025137054</v>
      </c>
      <c r="J197">
        <f t="shared" ref="J197:J260" si="31">ROUND(R197*0.16,2)</f>
        <v>1028.7</v>
      </c>
      <c r="K197">
        <f t="shared" ref="K197:K260" si="32">ROUND(R197*0.007,2)</f>
        <v>45.01</v>
      </c>
      <c r="L197">
        <f t="shared" ref="L197:L260" si="33">ROUND(R197*0.017,2)</f>
        <v>109.3</v>
      </c>
      <c r="M197" s="6">
        <f t="shared" ref="M197:M260" si="34">ROUND(S197*0.07,2)</f>
        <v>440.23</v>
      </c>
      <c r="N197">
        <f>VLOOKUP(C:C,'11月工资'!C:AP,40,0)</f>
        <v>9</v>
      </c>
      <c r="O197" s="6">
        <f t="shared" ref="O197:O260" si="35">ROUND(S197*0.008,2)</f>
        <v>50.31</v>
      </c>
      <c r="P197">
        <v>0</v>
      </c>
      <c r="Q197">
        <f t="shared" ref="Q197:Q260" si="36">ROUND(T197*0.12,0)</f>
        <v>754</v>
      </c>
      <c r="R197" s="50">
        <v>6429.39</v>
      </c>
      <c r="S197" s="67">
        <v>6288.98</v>
      </c>
      <c r="T197" s="69">
        <v>6284.39</v>
      </c>
      <c r="V197" t="s">
        <v>3751</v>
      </c>
      <c r="W197" t="s">
        <v>3752</v>
      </c>
      <c r="Y197" s="51">
        <f t="shared" ref="Y197:Y260" si="37">R197-10</f>
        <v>6419.39</v>
      </c>
      <c r="Z197" s="73">
        <f t="shared" ref="Z197:Z260" si="38">ROUND(S197+4.61,2)</f>
        <v>6293.59</v>
      </c>
      <c r="AA197" s="69" t="str">
        <f>VLOOKUP(C:C&amp;"    ",[1]Sheet0!$E$1:$I$65536,5,0)</f>
        <v xml:space="preserve">6284.39    </v>
      </c>
      <c r="AB197" s="74">
        <v>6284.39</v>
      </c>
      <c r="AC197" t="b">
        <f t="shared" ref="AC197:AC260" si="39">T197=AB197</f>
        <v>1</v>
      </c>
      <c r="AD197">
        <v>9000337</v>
      </c>
      <c r="AE197" t="s">
        <v>613</v>
      </c>
      <c r="AF197" t="str">
        <f t="shared" si="30"/>
        <v>董广辉</v>
      </c>
    </row>
    <row r="198" spans="1:32" x14ac:dyDescent="0.2">
      <c r="A198">
        <v>195</v>
      </c>
      <c r="B198">
        <v>9000337</v>
      </c>
      <c r="C198" t="str">
        <f>VLOOKUP(B:B,'10月人员信息'!J:W,13,0)</f>
        <v>130206197608090033</v>
      </c>
      <c r="D198" t="str">
        <f>VLOOKUP(B:B,'10月人员信息'!J:M,3,0)</f>
        <v>董广辉</v>
      </c>
      <c r="E198" t="str">
        <f>VLOOKUP(B:B,'10月人员信息'!J:L,2,0)</f>
        <v>财务经营部</v>
      </c>
      <c r="F198" t="str">
        <f>VLOOKUP(B:B,'10月人员信息'!J:R,8,0)</f>
        <v>综合管理高级主管</v>
      </c>
      <c r="G198" t="str">
        <f>VLOOKUP(B:B,'10月人员信息'!J:P,6,0)</f>
        <v>主管</v>
      </c>
      <c r="H198" t="str">
        <f>VLOOKUP(B:B,'10月人员信息'!J:V,12,0)</f>
        <v>汉族</v>
      </c>
      <c r="I198" t="str">
        <f>VLOOKUP(B:B,'11月工资'!A:D,4,0)</f>
        <v>6217000180022161693</v>
      </c>
      <c r="J198">
        <f t="shared" si="31"/>
        <v>1471.29</v>
      </c>
      <c r="K198">
        <f t="shared" si="32"/>
        <v>64.37</v>
      </c>
      <c r="L198">
        <f t="shared" si="33"/>
        <v>156.32</v>
      </c>
      <c r="M198" s="6">
        <f t="shared" si="34"/>
        <v>633.86</v>
      </c>
      <c r="N198">
        <f>VLOOKUP(C:C,'11月工资'!C:AP,40,0)</f>
        <v>9</v>
      </c>
      <c r="O198" s="6">
        <f t="shared" si="35"/>
        <v>72.44</v>
      </c>
      <c r="P198">
        <v>0</v>
      </c>
      <c r="Q198">
        <f t="shared" si="36"/>
        <v>1086</v>
      </c>
      <c r="R198" s="50">
        <v>9195.5400000000009</v>
      </c>
      <c r="S198" s="67">
        <v>9055.1299999999992</v>
      </c>
      <c r="T198" s="69">
        <v>9050.5400000000009</v>
      </c>
      <c r="V198" t="s">
        <v>3753</v>
      </c>
      <c r="W198" t="s">
        <v>3754</v>
      </c>
      <c r="Y198" s="51">
        <f t="shared" si="37"/>
        <v>9185.5400000000009</v>
      </c>
      <c r="Z198" s="73">
        <f t="shared" si="38"/>
        <v>9059.74</v>
      </c>
      <c r="AA198" s="69" t="str">
        <f>VLOOKUP(C:C&amp;"    ",[1]Sheet0!$E$1:$I$65536,5,0)</f>
        <v xml:space="preserve">9050.54    </v>
      </c>
      <c r="AB198" s="74">
        <v>9050.5400000000009</v>
      </c>
      <c r="AC198" t="b">
        <f t="shared" si="39"/>
        <v>1</v>
      </c>
      <c r="AD198">
        <v>9000339</v>
      </c>
      <c r="AE198" t="s">
        <v>616</v>
      </c>
      <c r="AF198" t="str">
        <f t="shared" si="30"/>
        <v>谢建新</v>
      </c>
    </row>
    <row r="199" spans="1:32" x14ac:dyDescent="0.2">
      <c r="A199">
        <v>196</v>
      </c>
      <c r="B199">
        <v>9000339</v>
      </c>
      <c r="C199" t="str">
        <f>VLOOKUP(B:B,'10月人员信息'!J:W,13,0)</f>
        <v>130105196802090938</v>
      </c>
      <c r="D199" t="str">
        <f>VLOOKUP(B:B,'10月人员信息'!J:M,3,0)</f>
        <v>谢建新</v>
      </c>
      <c r="E199" t="str">
        <f>VLOOKUP(B:B,'10月人员信息'!J:L,2,0)</f>
        <v>动力部</v>
      </c>
      <c r="F199" t="str">
        <f>VLOOKUP(B:B,'10月人员信息'!J:R,8,0)</f>
        <v>党群室高级主管</v>
      </c>
      <c r="G199" t="str">
        <f>VLOOKUP(B:B,'10月人员信息'!J:P,6,0)</f>
        <v>高级主管（正科级）</v>
      </c>
      <c r="H199" t="str">
        <f>VLOOKUP(B:B,'10月人员信息'!J:V,12,0)</f>
        <v>汉族</v>
      </c>
      <c r="I199" t="str">
        <f>VLOOKUP(B:B,'11月工资'!A:D,4,0)</f>
        <v>6217000180031744414</v>
      </c>
      <c r="J199">
        <f t="shared" si="31"/>
        <v>1904.78</v>
      </c>
      <c r="K199">
        <f t="shared" si="32"/>
        <v>83.33</v>
      </c>
      <c r="L199">
        <f t="shared" si="33"/>
        <v>202.38</v>
      </c>
      <c r="M199" s="6">
        <f t="shared" si="34"/>
        <v>823.51</v>
      </c>
      <c r="N199">
        <f>VLOOKUP(C:C,'11月工资'!C:AP,40,0)</f>
        <v>9</v>
      </c>
      <c r="O199" s="6">
        <f t="shared" si="35"/>
        <v>94.12</v>
      </c>
      <c r="P199">
        <v>0</v>
      </c>
      <c r="Q199">
        <f t="shared" si="36"/>
        <v>1411</v>
      </c>
      <c r="R199" s="50">
        <v>11904.9</v>
      </c>
      <c r="S199" s="67">
        <v>11764.49</v>
      </c>
      <c r="T199" s="69">
        <v>11759.9</v>
      </c>
      <c r="V199" t="s">
        <v>3755</v>
      </c>
      <c r="W199" t="s">
        <v>3756</v>
      </c>
      <c r="Y199" s="51">
        <f t="shared" si="37"/>
        <v>11894.9</v>
      </c>
      <c r="Z199" s="73">
        <f t="shared" si="38"/>
        <v>11769.1</v>
      </c>
      <c r="AA199" s="69" t="str">
        <f>VLOOKUP(C:C&amp;"    ",[1]Sheet0!$E$1:$I$65536,5,0)</f>
        <v xml:space="preserve">11759.90    </v>
      </c>
      <c r="AB199" s="74">
        <v>11759.9</v>
      </c>
      <c r="AC199" t="b">
        <f t="shared" si="39"/>
        <v>1</v>
      </c>
      <c r="AD199">
        <v>9000340</v>
      </c>
      <c r="AE199" t="s">
        <v>619</v>
      </c>
      <c r="AF199" t="str">
        <f t="shared" si="30"/>
        <v>季宇峰</v>
      </c>
    </row>
    <row r="200" spans="1:32" x14ac:dyDescent="0.2">
      <c r="A200">
        <v>197</v>
      </c>
      <c r="B200">
        <v>9000340</v>
      </c>
      <c r="C200" t="str">
        <f>VLOOKUP(B:B,'10月人员信息'!J:W,13,0)</f>
        <v>130202197303100039</v>
      </c>
      <c r="D200" t="str">
        <f>VLOOKUP(B:B,'10月人员信息'!J:M,3,0)</f>
        <v>季宇峰</v>
      </c>
      <c r="E200" t="str">
        <f>VLOOKUP(B:B,'10月人员信息'!J:L,2,0)</f>
        <v>动力部</v>
      </c>
      <c r="F200" t="str">
        <f>VLOOKUP(B:B,'10月人员信息'!J:R,8,0)</f>
        <v>热电作业区值班作业长</v>
      </c>
      <c r="G200" t="str">
        <f>VLOOKUP(B:B,'10月人员信息'!J:P,6,0)</f>
        <v>值班作业长（副科级）</v>
      </c>
      <c r="H200" t="str">
        <f>VLOOKUP(B:B,'10月人员信息'!J:V,12,0)</f>
        <v>蒙古族</v>
      </c>
      <c r="I200" t="str">
        <f>VLOOKUP(B:B,'11月工资'!A:D,4,0)</f>
        <v>6217000180008289831</v>
      </c>
      <c r="J200">
        <f t="shared" si="31"/>
        <v>1539.16</v>
      </c>
      <c r="K200">
        <f t="shared" si="32"/>
        <v>67.34</v>
      </c>
      <c r="L200">
        <f t="shared" si="33"/>
        <v>163.54</v>
      </c>
      <c r="M200" s="6">
        <f t="shared" si="34"/>
        <v>663.55</v>
      </c>
      <c r="N200">
        <f>VLOOKUP(C:C,'11月工资'!C:AP,40,0)</f>
        <v>9</v>
      </c>
      <c r="O200" s="6">
        <f t="shared" si="35"/>
        <v>75.83</v>
      </c>
      <c r="P200">
        <v>0</v>
      </c>
      <c r="Q200">
        <f t="shared" si="36"/>
        <v>1137</v>
      </c>
      <c r="R200" s="50">
        <v>9619.74</v>
      </c>
      <c r="S200" s="67">
        <v>9479.33</v>
      </c>
      <c r="T200" s="69">
        <v>9474.74</v>
      </c>
      <c r="V200" t="s">
        <v>3757</v>
      </c>
      <c r="W200" t="s">
        <v>3758</v>
      </c>
      <c r="Y200" s="51">
        <f t="shared" si="37"/>
        <v>9609.74</v>
      </c>
      <c r="Z200" s="73">
        <f t="shared" si="38"/>
        <v>9483.94</v>
      </c>
      <c r="AA200" s="69" t="str">
        <f>VLOOKUP(C:C&amp;"    ",[1]Sheet0!$E$1:$I$65536,5,0)</f>
        <v xml:space="preserve">9474.74    </v>
      </c>
      <c r="AB200" s="74">
        <v>9474.74</v>
      </c>
      <c r="AC200" t="b">
        <f t="shared" si="39"/>
        <v>1</v>
      </c>
      <c r="AD200">
        <v>9000341</v>
      </c>
      <c r="AE200" t="s">
        <v>622</v>
      </c>
      <c r="AF200" t="str">
        <f t="shared" si="30"/>
        <v>李静</v>
      </c>
    </row>
    <row r="201" spans="1:32" x14ac:dyDescent="0.2">
      <c r="A201">
        <v>198</v>
      </c>
      <c r="B201">
        <v>9000341</v>
      </c>
      <c r="C201" t="str">
        <f>VLOOKUP(B:B,'10月人员信息'!J:W,13,0)</f>
        <v>130204197010151812</v>
      </c>
      <c r="D201" t="str">
        <f>VLOOKUP(B:B,'10月人员信息'!J:M,3,0)</f>
        <v>李静</v>
      </c>
      <c r="E201" t="str">
        <f>VLOOKUP(B:B,'10月人员信息'!J:L,2,0)</f>
        <v>动力部</v>
      </c>
      <c r="F201" t="str">
        <f>VLOOKUP(B:B,'10月人员信息'!J:R,8,0)</f>
        <v>供电作业区日班作业长</v>
      </c>
      <c r="G201" t="str">
        <f>VLOOKUP(B:B,'10月人员信息'!J:P,6,0)</f>
        <v>日班作业长（正科级）</v>
      </c>
      <c r="H201" t="str">
        <f>VLOOKUP(B:B,'10月人员信息'!J:V,12,0)</f>
        <v>汉族</v>
      </c>
      <c r="I201" t="str">
        <f>VLOOKUP(B:B,'11月工资'!A:D,4,0)</f>
        <v>6217000180031735313</v>
      </c>
      <c r="J201">
        <f t="shared" si="31"/>
        <v>1594.73</v>
      </c>
      <c r="K201">
        <f t="shared" si="32"/>
        <v>69.77</v>
      </c>
      <c r="L201">
        <f t="shared" si="33"/>
        <v>169.44</v>
      </c>
      <c r="M201" s="6">
        <f t="shared" si="34"/>
        <v>687.86</v>
      </c>
      <c r="N201">
        <f>VLOOKUP(C:C,'11月工资'!C:AP,40,0)</f>
        <v>9</v>
      </c>
      <c r="O201" s="6">
        <f t="shared" si="35"/>
        <v>78.61</v>
      </c>
      <c r="P201">
        <v>0</v>
      </c>
      <c r="Q201">
        <f t="shared" si="36"/>
        <v>1179</v>
      </c>
      <c r="R201" s="50">
        <v>9967.0400000000009</v>
      </c>
      <c r="S201" s="67">
        <v>9826.6299999999992</v>
      </c>
      <c r="T201" s="69">
        <v>9822.0400000000009</v>
      </c>
      <c r="V201" t="s">
        <v>3759</v>
      </c>
      <c r="W201" t="s">
        <v>3760</v>
      </c>
      <c r="Y201" s="51">
        <f t="shared" si="37"/>
        <v>9957.0400000000009</v>
      </c>
      <c r="Z201" s="73">
        <f t="shared" si="38"/>
        <v>9831.24</v>
      </c>
      <c r="AA201" s="69" t="str">
        <f>VLOOKUP(C:C&amp;"    ",[1]Sheet0!$E$1:$I$65536,5,0)</f>
        <v xml:space="preserve">9822.04    </v>
      </c>
      <c r="AB201" s="74">
        <v>9822.0400000000009</v>
      </c>
      <c r="AC201" t="b">
        <f t="shared" si="39"/>
        <v>1</v>
      </c>
      <c r="AD201">
        <v>9000343</v>
      </c>
      <c r="AE201" t="s">
        <v>625</v>
      </c>
      <c r="AF201" t="str">
        <f t="shared" si="30"/>
        <v>李立勋</v>
      </c>
    </row>
    <row r="202" spans="1:32" x14ac:dyDescent="0.2">
      <c r="A202">
        <v>199</v>
      </c>
      <c r="B202">
        <v>9000343</v>
      </c>
      <c r="C202" t="str">
        <f>VLOOKUP(B:B,'10月人员信息'!J:W,13,0)</f>
        <v>210321198201162019</v>
      </c>
      <c r="D202" t="str">
        <f>VLOOKUP(B:B,'10月人员信息'!J:M,3,0)</f>
        <v>李立勋</v>
      </c>
      <c r="E202" t="str">
        <f>VLOOKUP(B:B,'10月人员信息'!J:L,2,0)</f>
        <v>技术创新部</v>
      </c>
      <c r="F202" t="str">
        <f>VLOOKUP(B:B,'10月人员信息'!J:R,8,0)</f>
        <v>炼钢技术研究所主办</v>
      </c>
      <c r="G202" t="str">
        <f>VLOOKUP(B:B,'10月人员信息'!J:P,6,0)</f>
        <v>专业专家</v>
      </c>
      <c r="H202" t="str">
        <f>VLOOKUP(B:B,'10月人员信息'!J:V,12,0)</f>
        <v>汉族</v>
      </c>
      <c r="I202" t="str">
        <f>VLOOKUP(B:B,'11月工资'!A:D,4,0)</f>
        <v>6217000180032387981</v>
      </c>
      <c r="J202">
        <f t="shared" si="31"/>
        <v>2292.16</v>
      </c>
      <c r="K202">
        <f t="shared" si="32"/>
        <v>100.28</v>
      </c>
      <c r="L202">
        <f t="shared" si="33"/>
        <v>243.54</v>
      </c>
      <c r="M202" s="6">
        <f t="shared" si="34"/>
        <v>1308.7</v>
      </c>
      <c r="N202">
        <f>VLOOKUP(C:C,'11月工资'!C:AP,40,0)</f>
        <v>9</v>
      </c>
      <c r="O202" s="6">
        <f t="shared" si="35"/>
        <v>149.57</v>
      </c>
      <c r="P202">
        <v>0</v>
      </c>
      <c r="Q202">
        <f t="shared" si="36"/>
        <v>2157</v>
      </c>
      <c r="R202" s="51">
        <v>14326</v>
      </c>
      <c r="S202" s="67">
        <v>18695.759999999998</v>
      </c>
      <c r="T202" s="69">
        <v>17973</v>
      </c>
      <c r="V202" t="s">
        <v>3761</v>
      </c>
      <c r="W202" t="s">
        <v>3762</v>
      </c>
      <c r="Y202" s="51">
        <f t="shared" si="37"/>
        <v>14316</v>
      </c>
      <c r="Z202" s="73">
        <f t="shared" si="38"/>
        <v>18700.37</v>
      </c>
      <c r="AA202" s="69" t="str">
        <f>VLOOKUP(C:C&amp;"    ",[1]Sheet0!$E$1:$I$65536,5,0)</f>
        <v xml:space="preserve">17973.00    </v>
      </c>
      <c r="AB202" s="74">
        <v>17973</v>
      </c>
      <c r="AC202" t="b">
        <f t="shared" si="39"/>
        <v>1</v>
      </c>
      <c r="AD202">
        <v>9000344</v>
      </c>
      <c r="AE202" t="s">
        <v>628</v>
      </c>
      <c r="AF202" t="str">
        <f t="shared" si="30"/>
        <v>周良旭</v>
      </c>
    </row>
    <row r="203" spans="1:32" x14ac:dyDescent="0.2">
      <c r="A203">
        <v>200</v>
      </c>
      <c r="B203">
        <v>9000344</v>
      </c>
      <c r="C203" t="str">
        <f>VLOOKUP(B:B,'10月人员信息'!J:W,13,0)</f>
        <v>130604197002051215</v>
      </c>
      <c r="D203" t="str">
        <f>VLOOKUP(B:B,'10月人员信息'!J:M,3,0)</f>
        <v>周良旭</v>
      </c>
      <c r="E203" t="str">
        <f>VLOOKUP(B:B,'10月人员信息'!J:L,2,0)</f>
        <v>动力部</v>
      </c>
      <c r="F203" t="str">
        <f>VLOOKUP(B:B,'10月人员信息'!J:R,8,0)</f>
        <v>设备管理室高级主管</v>
      </c>
      <c r="G203" t="str">
        <f>VLOOKUP(B:B,'10月人员信息'!J:P,6,0)</f>
        <v>高级主管（正科级）</v>
      </c>
      <c r="H203" t="str">
        <f>VLOOKUP(B:B,'10月人员信息'!J:V,12,0)</f>
        <v>汉族</v>
      </c>
      <c r="I203" t="str">
        <f>VLOOKUP(B:B,'11月工资'!A:D,4,0)</f>
        <v>6217000180031735321</v>
      </c>
      <c r="J203">
        <f t="shared" si="31"/>
        <v>1866.11</v>
      </c>
      <c r="K203">
        <f t="shared" si="32"/>
        <v>81.64</v>
      </c>
      <c r="L203">
        <f t="shared" si="33"/>
        <v>198.27</v>
      </c>
      <c r="M203" s="6">
        <f t="shared" si="34"/>
        <v>806.59</v>
      </c>
      <c r="N203">
        <f>VLOOKUP(C:C,'11月工资'!C:AP,40,0)</f>
        <v>9</v>
      </c>
      <c r="O203" s="6">
        <f t="shared" si="35"/>
        <v>92.18</v>
      </c>
      <c r="P203">
        <v>0</v>
      </c>
      <c r="Q203">
        <f t="shared" si="36"/>
        <v>1382</v>
      </c>
      <c r="R203" s="50">
        <v>11663.16</v>
      </c>
      <c r="S203" s="67">
        <v>11522.75</v>
      </c>
      <c r="T203" s="69">
        <v>11518.16</v>
      </c>
      <c r="V203" t="s">
        <v>3763</v>
      </c>
      <c r="W203" t="s">
        <v>3764</v>
      </c>
      <c r="Y203" s="51">
        <f t="shared" si="37"/>
        <v>11653.16</v>
      </c>
      <c r="Z203" s="73">
        <f t="shared" si="38"/>
        <v>11527.36</v>
      </c>
      <c r="AA203" s="69" t="str">
        <f>VLOOKUP(C:C&amp;"    ",[1]Sheet0!$E$1:$I$65536,5,0)</f>
        <v xml:space="preserve">11518.16    </v>
      </c>
      <c r="AB203" s="74">
        <v>11518.16</v>
      </c>
      <c r="AC203" t="b">
        <f t="shared" si="39"/>
        <v>1</v>
      </c>
      <c r="AD203">
        <v>9000345</v>
      </c>
      <c r="AE203" t="s">
        <v>631</v>
      </c>
      <c r="AF203" t="str">
        <f t="shared" si="30"/>
        <v>吴广元</v>
      </c>
    </row>
    <row r="204" spans="1:32" x14ac:dyDescent="0.2">
      <c r="A204">
        <v>201</v>
      </c>
      <c r="B204">
        <v>9000345</v>
      </c>
      <c r="C204" t="str">
        <f>VLOOKUP(B:B,'10月人员信息'!J:W,13,0)</f>
        <v>130203196108212117</v>
      </c>
      <c r="D204" t="str">
        <f>VLOOKUP(B:B,'10月人员信息'!J:M,3,0)</f>
        <v>吴广元</v>
      </c>
      <c r="E204" t="str">
        <f>VLOOKUP(B:B,'10月人员信息'!J:L,2,0)</f>
        <v>动力部</v>
      </c>
      <c r="F204">
        <f>VLOOKUP(B:B,'10月人员信息'!J:R,8,0)</f>
        <v>0</v>
      </c>
      <c r="G204" t="str">
        <f>VLOOKUP(B:B,'10月人员信息'!J:P,6,0)</f>
        <v>专业专家</v>
      </c>
      <c r="H204" t="str">
        <f>VLOOKUP(B:B,'10月人员信息'!J:V,12,0)</f>
        <v>汉族</v>
      </c>
      <c r="I204" t="str">
        <f>VLOOKUP(B:B,'11月工资'!A:D,4,0)</f>
        <v>0180409980130605967</v>
      </c>
      <c r="J204">
        <f t="shared" si="31"/>
        <v>2292.16</v>
      </c>
      <c r="K204">
        <f t="shared" si="32"/>
        <v>100.28</v>
      </c>
      <c r="L204">
        <f t="shared" si="33"/>
        <v>243.54</v>
      </c>
      <c r="M204" s="6">
        <f t="shared" si="34"/>
        <v>1307</v>
      </c>
      <c r="N204">
        <f>VLOOKUP(C:C,'11月工资'!C:AP,40,0)</f>
        <v>9</v>
      </c>
      <c r="O204" s="6">
        <f t="shared" si="35"/>
        <v>149.37</v>
      </c>
      <c r="P204">
        <v>0</v>
      </c>
      <c r="Q204">
        <f t="shared" si="36"/>
        <v>2157</v>
      </c>
      <c r="R204" s="51">
        <v>14326</v>
      </c>
      <c r="S204" s="67">
        <v>18671.47</v>
      </c>
      <c r="T204" s="69">
        <v>17973</v>
      </c>
      <c r="V204" t="s">
        <v>3765</v>
      </c>
      <c r="W204" t="s">
        <v>3766</v>
      </c>
      <c r="Y204" s="51">
        <f t="shared" si="37"/>
        <v>14316</v>
      </c>
      <c r="Z204" s="73">
        <f t="shared" si="38"/>
        <v>18676.080000000002</v>
      </c>
      <c r="AA204" s="69" t="str">
        <f>VLOOKUP(C:C&amp;"    ",[1]Sheet0!$E$1:$I$65536,5,0)</f>
        <v xml:space="preserve">17973.00    </v>
      </c>
      <c r="AB204" s="74">
        <v>17973</v>
      </c>
      <c r="AC204" t="b">
        <f t="shared" si="39"/>
        <v>1</v>
      </c>
      <c r="AD204">
        <v>9000347</v>
      </c>
      <c r="AE204" t="s">
        <v>634</v>
      </c>
      <c r="AF204" t="str">
        <f t="shared" si="30"/>
        <v>牛国强</v>
      </c>
    </row>
    <row r="205" spans="1:32" x14ac:dyDescent="0.2">
      <c r="A205">
        <v>202</v>
      </c>
      <c r="B205">
        <v>9000347</v>
      </c>
      <c r="C205" t="str">
        <f>VLOOKUP(B:B,'10月人员信息'!J:W,13,0)</f>
        <v>132435197110110310</v>
      </c>
      <c r="D205" t="str">
        <f>VLOOKUP(B:B,'10月人员信息'!J:M,3,0)</f>
        <v>牛国强</v>
      </c>
      <c r="E205" t="str">
        <f>VLOOKUP(B:B,'10月人员信息'!J:L,2,0)</f>
        <v>动力部</v>
      </c>
      <c r="F205" t="str">
        <f>VLOOKUP(B:B,'10月人员信息'!J:R,8,0)</f>
        <v>副部长</v>
      </c>
      <c r="G205" t="str">
        <f>VLOOKUP(B:B,'10月人员信息'!J:P,6,0)</f>
        <v>副部长</v>
      </c>
      <c r="H205" t="str">
        <f>VLOOKUP(B:B,'10月人员信息'!J:V,12,0)</f>
        <v>汉族</v>
      </c>
      <c r="I205" t="str">
        <f>VLOOKUP(B:B,'11月工资'!A:D,4,0)</f>
        <v>6217000180024090940</v>
      </c>
      <c r="J205">
        <f t="shared" si="31"/>
        <v>2264.6999999999998</v>
      </c>
      <c r="K205">
        <f t="shared" si="32"/>
        <v>99.08</v>
      </c>
      <c r="L205">
        <f t="shared" si="33"/>
        <v>240.62</v>
      </c>
      <c r="M205" s="6">
        <f t="shared" si="34"/>
        <v>980.98</v>
      </c>
      <c r="N205">
        <f>VLOOKUP(C:C,'11月工资'!C:AP,40,0)</f>
        <v>9</v>
      </c>
      <c r="O205" s="6">
        <f t="shared" si="35"/>
        <v>112.11</v>
      </c>
      <c r="P205">
        <v>0</v>
      </c>
      <c r="Q205">
        <f t="shared" si="36"/>
        <v>1681</v>
      </c>
      <c r="R205" s="50">
        <v>14154.39</v>
      </c>
      <c r="S205" s="67">
        <v>14013.98</v>
      </c>
      <c r="T205" s="69">
        <v>14009.39</v>
      </c>
      <c r="V205" t="s">
        <v>3767</v>
      </c>
      <c r="W205" t="s">
        <v>3768</v>
      </c>
      <c r="Y205" s="51">
        <f t="shared" si="37"/>
        <v>14144.39</v>
      </c>
      <c r="Z205" s="73">
        <f t="shared" si="38"/>
        <v>14018.59</v>
      </c>
      <c r="AA205" s="69" t="str">
        <f>VLOOKUP(C:C&amp;"    ",[1]Sheet0!$E$1:$I$65536,5,0)</f>
        <v xml:space="preserve">14009.39    </v>
      </c>
      <c r="AB205" s="74">
        <v>14009.39</v>
      </c>
      <c r="AC205" t="b">
        <f t="shared" si="39"/>
        <v>1</v>
      </c>
      <c r="AD205">
        <v>9000348</v>
      </c>
      <c r="AE205" t="s">
        <v>637</v>
      </c>
      <c r="AF205" t="str">
        <f t="shared" si="30"/>
        <v>陈妍</v>
      </c>
    </row>
    <row r="206" spans="1:32" x14ac:dyDescent="0.2">
      <c r="A206">
        <v>203</v>
      </c>
      <c r="B206">
        <v>9000348</v>
      </c>
      <c r="C206" t="str">
        <f>VLOOKUP(B:B,'10月人员信息'!J:W,13,0)</f>
        <v>130203198303213042</v>
      </c>
      <c r="D206" t="str">
        <f>VLOOKUP(B:B,'10月人员信息'!J:M,3,0)</f>
        <v>陈妍</v>
      </c>
      <c r="E206" t="str">
        <f>VLOOKUP(B:B,'10月人员信息'!J:L,2,0)</f>
        <v>动力部</v>
      </c>
      <c r="F206" t="str">
        <f>VLOOKUP(B:B,'10月人员信息'!J:R,8,0)</f>
        <v>除尘环保（BOT）作业长</v>
      </c>
      <c r="G206" t="str">
        <f>VLOOKUP(B:B,'10月人员信息'!J:P,6,0)</f>
        <v>作业长（副科级）</v>
      </c>
      <c r="H206" t="str">
        <f>VLOOKUP(B:B,'10月人员信息'!J:V,12,0)</f>
        <v>汉族</v>
      </c>
      <c r="I206" t="str">
        <f>VLOOKUP(B:B,'11月工资'!A:D,4,0)</f>
        <v>6217000180031744448</v>
      </c>
      <c r="J206">
        <f t="shared" si="31"/>
        <v>1047.5999999999999</v>
      </c>
      <c r="K206">
        <f t="shared" si="32"/>
        <v>45.83</v>
      </c>
      <c r="L206">
        <f t="shared" si="33"/>
        <v>111.31</v>
      </c>
      <c r="M206" s="6">
        <f t="shared" si="34"/>
        <v>448.5</v>
      </c>
      <c r="N206">
        <f>VLOOKUP(C:C,'11月工资'!C:AP,40,0)</f>
        <v>9</v>
      </c>
      <c r="O206" s="6">
        <f t="shared" si="35"/>
        <v>51.26</v>
      </c>
      <c r="P206">
        <v>0</v>
      </c>
      <c r="Q206">
        <f t="shared" si="36"/>
        <v>768</v>
      </c>
      <c r="R206" s="50">
        <v>6547.51</v>
      </c>
      <c r="S206" s="67">
        <v>6407.1</v>
      </c>
      <c r="T206" s="69">
        <v>6402.51</v>
      </c>
      <c r="V206" t="s">
        <v>3769</v>
      </c>
      <c r="W206" t="s">
        <v>3770</v>
      </c>
      <c r="Y206" s="51">
        <f t="shared" si="37"/>
        <v>6537.51</v>
      </c>
      <c r="Z206" s="73">
        <f t="shared" si="38"/>
        <v>6411.71</v>
      </c>
      <c r="AA206" s="69" t="str">
        <f>VLOOKUP(C:C&amp;"    ",[1]Sheet0!$E$1:$I$65536,5,0)</f>
        <v xml:space="preserve">6402.51    </v>
      </c>
      <c r="AB206" s="74">
        <v>6402.51</v>
      </c>
      <c r="AC206" t="b">
        <f t="shared" si="39"/>
        <v>1</v>
      </c>
      <c r="AD206">
        <v>9000349</v>
      </c>
      <c r="AE206" t="s">
        <v>640</v>
      </c>
      <c r="AF206" t="str">
        <f t="shared" si="30"/>
        <v>任宏宇</v>
      </c>
    </row>
    <row r="207" spans="1:32" x14ac:dyDescent="0.2">
      <c r="A207">
        <v>204</v>
      </c>
      <c r="B207">
        <v>9000349</v>
      </c>
      <c r="C207" t="str">
        <f>VLOOKUP(B:B,'10月人员信息'!J:W,13,0)</f>
        <v>130204197506160317</v>
      </c>
      <c r="D207" t="str">
        <f>VLOOKUP(B:B,'10月人员信息'!J:M,3,0)</f>
        <v>任宏宇</v>
      </c>
      <c r="E207" t="str">
        <f>VLOOKUP(B:B,'10月人员信息'!J:L,2,0)</f>
        <v>动力部</v>
      </c>
      <c r="F207" t="str">
        <f>VLOOKUP(B:B,'10月人员信息'!J:R,8,0)</f>
        <v>脱硫脱硝（BOT）作业长</v>
      </c>
      <c r="G207" t="str">
        <f>VLOOKUP(B:B,'10月人员信息'!J:P,6,0)</f>
        <v>作业长（副科级）</v>
      </c>
      <c r="H207" t="str">
        <f>VLOOKUP(B:B,'10月人员信息'!J:V,12,0)</f>
        <v>汉族</v>
      </c>
      <c r="I207" t="str">
        <f>VLOOKUP(B:B,'11月工资'!A:D,4,0)</f>
        <v>6217000180031744455</v>
      </c>
      <c r="J207">
        <f t="shared" si="31"/>
        <v>1371.73</v>
      </c>
      <c r="K207">
        <f t="shared" si="32"/>
        <v>60.01</v>
      </c>
      <c r="L207">
        <f t="shared" si="33"/>
        <v>145.75</v>
      </c>
      <c r="M207" s="6">
        <f t="shared" si="34"/>
        <v>590.29999999999995</v>
      </c>
      <c r="N207">
        <f>VLOOKUP(C:C,'11月工资'!C:AP,40,0)</f>
        <v>9</v>
      </c>
      <c r="O207" s="6">
        <f t="shared" si="35"/>
        <v>67.459999999999994</v>
      </c>
      <c r="P207">
        <v>0</v>
      </c>
      <c r="Q207">
        <f t="shared" si="36"/>
        <v>1011</v>
      </c>
      <c r="R207" s="50">
        <v>8573.33</v>
      </c>
      <c r="S207" s="67">
        <v>8432.92</v>
      </c>
      <c r="T207" s="69">
        <v>8428.33</v>
      </c>
      <c r="V207" t="s">
        <v>3771</v>
      </c>
      <c r="W207" t="s">
        <v>3772</v>
      </c>
      <c r="Y207" s="51">
        <f t="shared" si="37"/>
        <v>8563.33</v>
      </c>
      <c r="Z207" s="73">
        <f t="shared" si="38"/>
        <v>8437.5300000000007</v>
      </c>
      <c r="AA207" s="69" t="str">
        <f>VLOOKUP(C:C&amp;"    ",[1]Sheet0!$E$1:$I$65536,5,0)</f>
        <v xml:space="preserve">8428.33    </v>
      </c>
      <c r="AB207" s="74">
        <v>8428.33</v>
      </c>
      <c r="AC207" t="b">
        <f t="shared" si="39"/>
        <v>1</v>
      </c>
      <c r="AD207">
        <v>9000351</v>
      </c>
      <c r="AE207" t="s">
        <v>643</v>
      </c>
      <c r="AF207" t="str">
        <f t="shared" si="30"/>
        <v>张海生</v>
      </c>
    </row>
    <row r="208" spans="1:32" x14ac:dyDescent="0.2">
      <c r="A208">
        <v>205</v>
      </c>
      <c r="B208">
        <v>9000351</v>
      </c>
      <c r="C208" t="str">
        <f>VLOOKUP(B:B,'10月人员信息'!J:W,13,0)</f>
        <v>130203197006292114</v>
      </c>
      <c r="D208" t="str">
        <f>VLOOKUP(B:B,'10月人员信息'!J:M,3,0)</f>
        <v>张海生</v>
      </c>
      <c r="E208" t="str">
        <f>VLOOKUP(B:B,'10月人员信息'!J:L,2,0)</f>
        <v>动力部</v>
      </c>
      <c r="F208" t="str">
        <f>VLOOKUP(B:B,'10月人员信息'!J:R,8,0)</f>
        <v>能源管理室主办</v>
      </c>
      <c r="G208" t="str">
        <f>VLOOKUP(B:B,'10月人员信息'!J:P,6,0)</f>
        <v>主管师</v>
      </c>
      <c r="H208" t="str">
        <f>VLOOKUP(B:B,'10月人员信息'!J:V,12,0)</f>
        <v>汉族</v>
      </c>
      <c r="I208" t="str">
        <f>VLOOKUP(B:B,'11月工资'!A:D,4,0)</f>
        <v>6217000180023873536</v>
      </c>
      <c r="J208">
        <f t="shared" si="31"/>
        <v>1462.11</v>
      </c>
      <c r="K208">
        <f t="shared" si="32"/>
        <v>63.97</v>
      </c>
      <c r="L208">
        <f t="shared" si="33"/>
        <v>155.35</v>
      </c>
      <c r="M208" s="6">
        <f t="shared" si="34"/>
        <v>629.85</v>
      </c>
      <c r="N208">
        <f>VLOOKUP(C:C,'11月工资'!C:AP,40,0)</f>
        <v>9</v>
      </c>
      <c r="O208" s="6">
        <f t="shared" si="35"/>
        <v>71.98</v>
      </c>
      <c r="P208">
        <v>0</v>
      </c>
      <c r="Q208">
        <f t="shared" si="36"/>
        <v>1079</v>
      </c>
      <c r="R208" s="50">
        <v>9138.2099999999991</v>
      </c>
      <c r="S208" s="67">
        <v>8997.7999999999993</v>
      </c>
      <c r="T208" s="69">
        <v>8993.2099999999991</v>
      </c>
      <c r="V208" t="s">
        <v>3773</v>
      </c>
      <c r="W208" t="s">
        <v>3774</v>
      </c>
      <c r="Y208" s="51">
        <f t="shared" si="37"/>
        <v>9128.2099999999991</v>
      </c>
      <c r="Z208" s="73">
        <f t="shared" si="38"/>
        <v>9002.41</v>
      </c>
      <c r="AA208" s="69" t="str">
        <f>VLOOKUP(C:C&amp;"    ",[1]Sheet0!$E$1:$I$65536,5,0)</f>
        <v xml:space="preserve">8993.21    </v>
      </c>
      <c r="AB208" s="74">
        <v>8993.2099999999991</v>
      </c>
      <c r="AC208" t="b">
        <f t="shared" si="39"/>
        <v>1</v>
      </c>
      <c r="AD208">
        <v>9000352</v>
      </c>
      <c r="AE208" t="s">
        <v>646</v>
      </c>
      <c r="AF208" t="str">
        <f t="shared" si="30"/>
        <v>吴维杰</v>
      </c>
    </row>
    <row r="209" spans="1:32" x14ac:dyDescent="0.2">
      <c r="A209">
        <v>206</v>
      </c>
      <c r="B209">
        <v>9000352</v>
      </c>
      <c r="C209" t="str">
        <f>VLOOKUP(B:B,'10月人员信息'!J:W,13,0)</f>
        <v>130323198005010627</v>
      </c>
      <c r="D209" t="str">
        <f>VLOOKUP(B:B,'10月人员信息'!J:M,3,0)</f>
        <v>吴维杰</v>
      </c>
      <c r="E209" t="str">
        <f>VLOOKUP(B:B,'10月人员信息'!J:L,2,0)</f>
        <v>动力部</v>
      </c>
      <c r="F209" t="str">
        <f>VLOOKUP(B:B,'10月人员信息'!J:R,8,0)</f>
        <v>环保管理室主办</v>
      </c>
      <c r="G209" t="str">
        <f>VLOOKUP(B:B,'10月人员信息'!J:P,6,0)</f>
        <v>主任师</v>
      </c>
      <c r="H209" t="str">
        <f>VLOOKUP(B:B,'10月人员信息'!J:V,12,0)</f>
        <v>汉族</v>
      </c>
      <c r="I209" t="str">
        <f>VLOOKUP(B:B,'11月工资'!A:D,4,0)</f>
        <v>6217000180023873759</v>
      </c>
      <c r="J209">
        <f t="shared" si="31"/>
        <v>1505.2</v>
      </c>
      <c r="K209">
        <f t="shared" si="32"/>
        <v>65.849999999999994</v>
      </c>
      <c r="L209">
        <f t="shared" si="33"/>
        <v>159.93</v>
      </c>
      <c r="M209" s="6">
        <f t="shared" si="34"/>
        <v>648.70000000000005</v>
      </c>
      <c r="N209">
        <f>VLOOKUP(C:C,'11月工资'!C:AP,40,0)</f>
        <v>9</v>
      </c>
      <c r="O209" s="6">
        <f t="shared" si="35"/>
        <v>74.14</v>
      </c>
      <c r="P209">
        <v>0</v>
      </c>
      <c r="Q209">
        <f t="shared" si="36"/>
        <v>1112</v>
      </c>
      <c r="R209" s="50">
        <v>9407.51</v>
      </c>
      <c r="S209" s="67">
        <v>9267.1</v>
      </c>
      <c r="T209" s="69">
        <v>9262.51</v>
      </c>
      <c r="V209" t="s">
        <v>3775</v>
      </c>
      <c r="W209" t="s">
        <v>3776</v>
      </c>
      <c r="Y209" s="51">
        <f t="shared" si="37"/>
        <v>9397.51</v>
      </c>
      <c r="Z209" s="73">
        <f t="shared" si="38"/>
        <v>9271.7099999999991</v>
      </c>
      <c r="AA209" s="69" t="str">
        <f>VLOOKUP(C:C&amp;"    ",[1]Sheet0!$E$1:$I$65536,5,0)</f>
        <v xml:space="preserve">9262.51    </v>
      </c>
      <c r="AB209" s="74">
        <v>9262.51</v>
      </c>
      <c r="AC209" t="b">
        <f t="shared" si="39"/>
        <v>1</v>
      </c>
      <c r="AD209">
        <v>9000353</v>
      </c>
      <c r="AE209" t="s">
        <v>649</v>
      </c>
      <c r="AF209" t="str">
        <f t="shared" si="30"/>
        <v>时越</v>
      </c>
    </row>
    <row r="210" spans="1:32" x14ac:dyDescent="0.2">
      <c r="A210">
        <v>207</v>
      </c>
      <c r="B210">
        <v>9000353</v>
      </c>
      <c r="C210" t="str">
        <f>VLOOKUP(B:B,'10月人员信息'!J:W,13,0)</f>
        <v>130203196904032133</v>
      </c>
      <c r="D210" t="str">
        <f>VLOOKUP(B:B,'10月人员信息'!J:M,3,0)</f>
        <v>时越</v>
      </c>
      <c r="E210" t="str">
        <f>VLOOKUP(B:B,'10月人员信息'!J:L,2,0)</f>
        <v>动力部</v>
      </c>
      <c r="F210" t="str">
        <f>VLOOKUP(B:B,'10月人员信息'!J:R,8,0)</f>
        <v>环保管理室高级主管</v>
      </c>
      <c r="G210" t="str">
        <f>VLOOKUP(B:B,'10月人员信息'!J:P,6,0)</f>
        <v>高级主管（正科级）</v>
      </c>
      <c r="H210" t="str">
        <f>VLOOKUP(B:B,'10月人员信息'!J:V,12,0)</f>
        <v>汉族</v>
      </c>
      <c r="I210" t="str">
        <f>VLOOKUP(B:B,'11月工资'!A:D,4,0)</f>
        <v>6217000180023873577</v>
      </c>
      <c r="J210">
        <f t="shared" si="31"/>
        <v>1918.35</v>
      </c>
      <c r="K210">
        <f t="shared" si="32"/>
        <v>83.93</v>
      </c>
      <c r="L210">
        <f t="shared" si="33"/>
        <v>203.82</v>
      </c>
      <c r="M210" s="6">
        <f t="shared" si="34"/>
        <v>829.45</v>
      </c>
      <c r="N210">
        <f>VLOOKUP(C:C,'11月工资'!C:AP,40,0)</f>
        <v>9</v>
      </c>
      <c r="O210" s="6">
        <f t="shared" si="35"/>
        <v>94.79</v>
      </c>
      <c r="P210">
        <v>0</v>
      </c>
      <c r="Q210">
        <f t="shared" si="36"/>
        <v>1421</v>
      </c>
      <c r="R210" s="50">
        <v>11989.67</v>
      </c>
      <c r="S210" s="67">
        <v>11849.26</v>
      </c>
      <c r="T210" s="69">
        <v>11844.67</v>
      </c>
      <c r="V210" t="s">
        <v>3777</v>
      </c>
      <c r="W210" t="s">
        <v>3778</v>
      </c>
      <c r="Y210" s="51">
        <f t="shared" si="37"/>
        <v>11979.67</v>
      </c>
      <c r="Z210" s="73">
        <f t="shared" si="38"/>
        <v>11853.87</v>
      </c>
      <c r="AA210" s="69" t="str">
        <f>VLOOKUP(C:C&amp;"    ",[1]Sheet0!$E$1:$I$65536,5,0)</f>
        <v xml:space="preserve">11844.67    </v>
      </c>
      <c r="AB210" s="74">
        <v>11844.67</v>
      </c>
      <c r="AC210" t="b">
        <f t="shared" si="39"/>
        <v>1</v>
      </c>
      <c r="AD210">
        <v>9000354</v>
      </c>
      <c r="AE210" t="s">
        <v>652</v>
      </c>
      <c r="AF210" t="str">
        <f t="shared" si="30"/>
        <v>李克让</v>
      </c>
    </row>
    <row r="211" spans="1:32" x14ac:dyDescent="0.2">
      <c r="A211">
        <v>208</v>
      </c>
      <c r="B211">
        <v>9000354</v>
      </c>
      <c r="C211" t="str">
        <f>VLOOKUP(B:B,'10月人员信息'!J:W,13,0)</f>
        <v>132331197211081976</v>
      </c>
      <c r="D211" t="str">
        <f>VLOOKUP(B:B,'10月人员信息'!J:M,3,0)</f>
        <v>李克让</v>
      </c>
      <c r="E211" t="str">
        <f>VLOOKUP(B:B,'10月人员信息'!J:L,2,0)</f>
        <v>动力部</v>
      </c>
      <c r="F211" t="str">
        <f>VLOOKUP(B:B,'10月人员信息'!J:R,8,0)</f>
        <v>燃气作业区日班作业长</v>
      </c>
      <c r="G211" t="str">
        <f>VLOOKUP(B:B,'10月人员信息'!J:P,6,0)</f>
        <v>日班作业长（正科级）</v>
      </c>
      <c r="H211" t="str">
        <f>VLOOKUP(B:B,'10月人员信息'!J:V,12,0)</f>
        <v>汉族</v>
      </c>
      <c r="I211" t="str">
        <f>VLOOKUP(B:B,'11月工资'!A:D,4,0)</f>
        <v>6217000180025134903</v>
      </c>
      <c r="J211">
        <f t="shared" si="31"/>
        <v>1604.4</v>
      </c>
      <c r="K211">
        <f t="shared" si="32"/>
        <v>70.19</v>
      </c>
      <c r="L211">
        <f t="shared" si="33"/>
        <v>170.47</v>
      </c>
      <c r="M211" s="6">
        <f t="shared" si="34"/>
        <v>692.09</v>
      </c>
      <c r="N211">
        <f>VLOOKUP(C:C,'11月工资'!C:AP,40,0)</f>
        <v>9</v>
      </c>
      <c r="O211" s="6">
        <f t="shared" si="35"/>
        <v>79.099999999999994</v>
      </c>
      <c r="P211">
        <v>0</v>
      </c>
      <c r="Q211">
        <f t="shared" si="36"/>
        <v>1186</v>
      </c>
      <c r="R211" s="50">
        <v>10027.469999999999</v>
      </c>
      <c r="S211" s="67">
        <v>9887.06</v>
      </c>
      <c r="T211" s="69">
        <v>9882.4699999999993</v>
      </c>
      <c r="V211" t="s">
        <v>3779</v>
      </c>
      <c r="W211" t="s">
        <v>3780</v>
      </c>
      <c r="Y211" s="51">
        <f t="shared" si="37"/>
        <v>10017.469999999999</v>
      </c>
      <c r="Z211" s="73">
        <f t="shared" si="38"/>
        <v>9891.67</v>
      </c>
      <c r="AA211" s="69" t="str">
        <f>VLOOKUP(C:C&amp;"    ",[1]Sheet0!$E$1:$I$65536,5,0)</f>
        <v xml:space="preserve">9882.47    </v>
      </c>
      <c r="AB211" s="74">
        <v>9882.4699999999993</v>
      </c>
      <c r="AC211" t="b">
        <f t="shared" si="39"/>
        <v>1</v>
      </c>
      <c r="AD211">
        <v>9000355</v>
      </c>
      <c r="AE211" t="s">
        <v>655</v>
      </c>
      <c r="AF211" t="str">
        <f t="shared" si="30"/>
        <v>闫续</v>
      </c>
    </row>
    <row r="212" spans="1:32" x14ac:dyDescent="0.2">
      <c r="A212">
        <v>209</v>
      </c>
      <c r="B212">
        <v>9000355</v>
      </c>
      <c r="C212" t="str">
        <f>VLOOKUP(B:B,'10月人员信息'!J:W,13,0)</f>
        <v>130203198601052451</v>
      </c>
      <c r="D212" t="str">
        <f>VLOOKUP(B:B,'10月人员信息'!J:M,3,0)</f>
        <v>闫续</v>
      </c>
      <c r="E212" t="str">
        <f>VLOOKUP(B:B,'10月人员信息'!J:L,2,0)</f>
        <v>动力部</v>
      </c>
      <c r="F212" t="str">
        <f>VLOOKUP(B:B,'10月人员信息'!J:R,8,0)</f>
        <v>设备室主办</v>
      </c>
      <c r="G212" t="str">
        <f>VLOOKUP(B:B,'10月人员信息'!J:P,6,0)</f>
        <v>专业师</v>
      </c>
      <c r="H212" t="str">
        <f>VLOOKUP(B:B,'10月人员信息'!J:V,12,0)</f>
        <v>汉族</v>
      </c>
      <c r="I212" t="str">
        <f>VLOOKUP(B:B,'11月工资'!A:D,4,0)</f>
        <v>6217000180022184422</v>
      </c>
      <c r="J212">
        <f t="shared" si="31"/>
        <v>1121.3900000000001</v>
      </c>
      <c r="K212">
        <f t="shared" si="32"/>
        <v>49.06</v>
      </c>
      <c r="L212">
        <f t="shared" si="33"/>
        <v>119.15</v>
      </c>
      <c r="M212" s="6">
        <f t="shared" si="34"/>
        <v>480.78</v>
      </c>
      <c r="N212">
        <f>VLOOKUP(C:C,'11月工资'!C:AP,40,0)</f>
        <v>9</v>
      </c>
      <c r="O212" s="6">
        <f t="shared" si="35"/>
        <v>54.95</v>
      </c>
      <c r="P212">
        <v>0</v>
      </c>
      <c r="Q212">
        <f t="shared" si="36"/>
        <v>824</v>
      </c>
      <c r="R212" s="50">
        <v>7008.68</v>
      </c>
      <c r="S212" s="67">
        <v>6868.27</v>
      </c>
      <c r="T212" s="69">
        <v>6863.68</v>
      </c>
      <c r="V212" t="s">
        <v>3781</v>
      </c>
      <c r="W212" t="s">
        <v>3782</v>
      </c>
      <c r="Y212" s="51">
        <f t="shared" si="37"/>
        <v>6998.68</v>
      </c>
      <c r="Z212" s="73">
        <f t="shared" si="38"/>
        <v>6872.88</v>
      </c>
      <c r="AA212" s="69" t="str">
        <f>VLOOKUP(C:C&amp;"    ",[1]Sheet0!$E$1:$I$65536,5,0)</f>
        <v xml:space="preserve">6863.68    </v>
      </c>
      <c r="AB212" s="74">
        <v>6863.68</v>
      </c>
      <c r="AC212" t="b">
        <f t="shared" si="39"/>
        <v>1</v>
      </c>
      <c r="AD212">
        <v>9000356</v>
      </c>
      <c r="AE212" t="s">
        <v>658</v>
      </c>
      <c r="AF212" t="str">
        <f t="shared" si="30"/>
        <v>牛伟建</v>
      </c>
    </row>
    <row r="213" spans="1:32" x14ac:dyDescent="0.2">
      <c r="A213">
        <v>210</v>
      </c>
      <c r="B213">
        <v>9000356</v>
      </c>
      <c r="C213" t="str">
        <f>VLOOKUP(B:B,'10月人员信息'!J:W,13,0)</f>
        <v>131026199005290612</v>
      </c>
      <c r="D213" t="str">
        <f>VLOOKUP(B:B,'10月人员信息'!J:M,3,0)</f>
        <v>牛伟建</v>
      </c>
      <c r="E213" t="str">
        <f>VLOOKUP(B:B,'10月人员信息'!J:L,2,0)</f>
        <v>动力部</v>
      </c>
      <c r="F213" t="str">
        <f>VLOOKUP(B:B,'10月人员信息'!J:R,8,0)</f>
        <v>生产技术室主办</v>
      </c>
      <c r="G213" t="str">
        <f>VLOOKUP(B:B,'10月人员信息'!J:P,6,0)</f>
        <v>专业师</v>
      </c>
      <c r="H213" t="str">
        <f>VLOOKUP(B:B,'10月人员信息'!J:V,12,0)</f>
        <v>汉族</v>
      </c>
      <c r="I213" t="str">
        <f>VLOOKUP(B:B,'11月工资'!A:D,4,0)</f>
        <v>6217000180022190585</v>
      </c>
      <c r="J213">
        <f t="shared" si="31"/>
        <v>1217.27</v>
      </c>
      <c r="K213">
        <f t="shared" si="32"/>
        <v>53.26</v>
      </c>
      <c r="L213">
        <f t="shared" si="33"/>
        <v>129.33000000000001</v>
      </c>
      <c r="M213" s="6">
        <f t="shared" si="34"/>
        <v>522.73</v>
      </c>
      <c r="N213">
        <f>VLOOKUP(C:C,'11月工资'!C:AP,40,0)</f>
        <v>9</v>
      </c>
      <c r="O213" s="6">
        <f t="shared" si="35"/>
        <v>59.74</v>
      </c>
      <c r="P213">
        <v>0</v>
      </c>
      <c r="Q213">
        <f t="shared" si="36"/>
        <v>896</v>
      </c>
      <c r="R213" s="50">
        <v>7607.93</v>
      </c>
      <c r="S213" s="67">
        <v>7467.52</v>
      </c>
      <c r="T213" s="69">
        <v>7462.93</v>
      </c>
      <c r="V213" t="s">
        <v>3783</v>
      </c>
      <c r="W213" t="s">
        <v>3784</v>
      </c>
      <c r="Y213" s="51">
        <f t="shared" si="37"/>
        <v>7597.93</v>
      </c>
      <c r="Z213" s="73">
        <f t="shared" si="38"/>
        <v>7472.13</v>
      </c>
      <c r="AA213" s="69" t="str">
        <f>VLOOKUP(C:C&amp;"    ",[1]Sheet0!$E$1:$I$65536,5,0)</f>
        <v xml:space="preserve">7462.93    </v>
      </c>
      <c r="AB213" s="74">
        <v>7462.93</v>
      </c>
      <c r="AC213" t="b">
        <f t="shared" si="39"/>
        <v>1</v>
      </c>
      <c r="AD213">
        <v>9000357</v>
      </c>
      <c r="AE213" t="s">
        <v>661</v>
      </c>
      <c r="AF213" t="str">
        <f t="shared" si="30"/>
        <v>高晓林</v>
      </c>
    </row>
    <row r="214" spans="1:32" x14ac:dyDescent="0.2">
      <c r="A214">
        <v>211</v>
      </c>
      <c r="B214">
        <v>9000357</v>
      </c>
      <c r="C214" t="str">
        <f>VLOOKUP(B:B,'10月人员信息'!J:W,13,0)</f>
        <v>130203197501232434</v>
      </c>
      <c r="D214" t="str">
        <f>VLOOKUP(B:B,'10月人员信息'!J:M,3,0)</f>
        <v>高晓林</v>
      </c>
      <c r="E214" t="str">
        <f>VLOOKUP(B:B,'10月人员信息'!J:L,2,0)</f>
        <v>动力部</v>
      </c>
      <c r="F214" t="str">
        <f>VLOOKUP(B:B,'10月人员信息'!J:R,8,0)</f>
        <v>安全室主办</v>
      </c>
      <c r="G214" t="str">
        <f>VLOOKUP(B:B,'10月人员信息'!J:P,6,0)</f>
        <v>专业师</v>
      </c>
      <c r="H214" t="str">
        <f>VLOOKUP(B:B,'10月人员信息'!J:V,12,0)</f>
        <v>汉族</v>
      </c>
      <c r="I214" t="str">
        <f>VLOOKUP(B:B,'11月工资'!A:D,4,0)</f>
        <v>6217000180022614642</v>
      </c>
      <c r="J214">
        <f t="shared" si="31"/>
        <v>977.37</v>
      </c>
      <c r="K214">
        <f t="shared" si="32"/>
        <v>42.76</v>
      </c>
      <c r="L214">
        <f t="shared" si="33"/>
        <v>103.85</v>
      </c>
      <c r="M214" s="6">
        <f t="shared" si="34"/>
        <v>417.77</v>
      </c>
      <c r="N214">
        <f>VLOOKUP(C:C,'11月工资'!C:AP,40,0)</f>
        <v>9</v>
      </c>
      <c r="O214" s="6">
        <f t="shared" si="35"/>
        <v>47.75</v>
      </c>
      <c r="P214">
        <v>0</v>
      </c>
      <c r="Q214">
        <f t="shared" si="36"/>
        <v>716</v>
      </c>
      <c r="R214" s="50">
        <v>6108.58</v>
      </c>
      <c r="S214" s="67">
        <v>5968.17</v>
      </c>
      <c r="T214" s="69">
        <v>5963.58</v>
      </c>
      <c r="V214" t="s">
        <v>3785</v>
      </c>
      <c r="W214" t="s">
        <v>3786</v>
      </c>
      <c r="Y214" s="51">
        <f t="shared" si="37"/>
        <v>6098.58</v>
      </c>
      <c r="Z214" s="73">
        <f t="shared" si="38"/>
        <v>5972.78</v>
      </c>
      <c r="AA214" s="69" t="str">
        <f>VLOOKUP(C:C&amp;"    ",[1]Sheet0!$E$1:$I$65536,5,0)</f>
        <v xml:space="preserve">5963.58    </v>
      </c>
      <c r="AB214" s="74">
        <v>5963.58</v>
      </c>
      <c r="AC214" t="b">
        <f t="shared" si="39"/>
        <v>1</v>
      </c>
      <c r="AD214">
        <v>9000358</v>
      </c>
      <c r="AE214" t="s">
        <v>664</v>
      </c>
      <c r="AF214" t="str">
        <f t="shared" si="30"/>
        <v>田朝</v>
      </c>
    </row>
    <row r="215" spans="1:32" x14ac:dyDescent="0.2">
      <c r="A215">
        <v>212</v>
      </c>
      <c r="B215">
        <v>9000358</v>
      </c>
      <c r="C215" t="str">
        <f>VLOOKUP(B:B,'10月人员信息'!J:W,13,0)</f>
        <v>130204197803170634</v>
      </c>
      <c r="D215" t="str">
        <f>VLOOKUP(B:B,'10月人员信息'!J:M,3,0)</f>
        <v>田朝</v>
      </c>
      <c r="E215" t="str">
        <f>VLOOKUP(B:B,'10月人员信息'!J:L,2,0)</f>
        <v>动力部</v>
      </c>
      <c r="F215" t="str">
        <f>VLOOKUP(B:B,'10月人员信息'!J:R,8,0)</f>
        <v>燃气作业区值班作业长</v>
      </c>
      <c r="G215" t="str">
        <f>VLOOKUP(B:B,'10月人员信息'!J:P,6,0)</f>
        <v>值班作业长（副科级）</v>
      </c>
      <c r="H215" t="str">
        <f>VLOOKUP(B:B,'10月人员信息'!J:V,12,0)</f>
        <v>汉族</v>
      </c>
      <c r="I215" t="str">
        <f>VLOOKUP(B:B,'11月工资'!A:D,4,0)</f>
        <v>6217000180025140710</v>
      </c>
      <c r="J215">
        <f t="shared" si="31"/>
        <v>857.61</v>
      </c>
      <c r="K215">
        <f t="shared" si="32"/>
        <v>37.520000000000003</v>
      </c>
      <c r="L215">
        <f t="shared" si="33"/>
        <v>91.12</v>
      </c>
      <c r="M215" s="6">
        <f t="shared" si="34"/>
        <v>365.44</v>
      </c>
      <c r="N215">
        <f>VLOOKUP(C:C,'11月工资'!C:AP,40,0)</f>
        <v>9</v>
      </c>
      <c r="O215" s="6">
        <f t="shared" si="35"/>
        <v>41.76</v>
      </c>
      <c r="P215">
        <v>0</v>
      </c>
      <c r="Q215">
        <f t="shared" si="36"/>
        <v>626</v>
      </c>
      <c r="R215" s="50">
        <v>5360.07</v>
      </c>
      <c r="S215" s="68">
        <v>5220.59</v>
      </c>
      <c r="T215" s="69">
        <v>5215.07</v>
      </c>
      <c r="V215" t="s">
        <v>3787</v>
      </c>
      <c r="W215" t="s">
        <v>3788</v>
      </c>
      <c r="Y215" s="51">
        <f t="shared" si="37"/>
        <v>5350.07</v>
      </c>
      <c r="Z215" s="73">
        <f t="shared" si="38"/>
        <v>5225.2</v>
      </c>
      <c r="AA215" s="69" t="str">
        <f>VLOOKUP(C:C&amp;"    ",[1]Sheet0!$E$1:$I$65536,5,0)</f>
        <v xml:space="preserve">5215.07    </v>
      </c>
      <c r="AB215" s="74">
        <v>5215.07</v>
      </c>
      <c r="AC215" t="b">
        <f t="shared" si="39"/>
        <v>1</v>
      </c>
      <c r="AD215">
        <v>9000363</v>
      </c>
      <c r="AE215" t="s">
        <v>667</v>
      </c>
      <c r="AF215" t="str">
        <f t="shared" si="30"/>
        <v>师新卫</v>
      </c>
    </row>
    <row r="216" spans="1:32" x14ac:dyDescent="0.2">
      <c r="A216">
        <v>213</v>
      </c>
      <c r="B216">
        <v>9000363</v>
      </c>
      <c r="C216" t="str">
        <f>VLOOKUP(B:B,'10月人员信息'!J:W,13,0)</f>
        <v>130205196703300317</v>
      </c>
      <c r="D216" t="str">
        <f>VLOOKUP(B:B,'10月人员信息'!J:M,3,0)</f>
        <v>师新卫</v>
      </c>
      <c r="E216" t="str">
        <f>VLOOKUP(B:B,'10月人员信息'!J:L,2,0)</f>
        <v>炼铁事业部</v>
      </c>
      <c r="F216" t="str">
        <f>VLOOKUP(B:B,'10月人员信息'!J:R,8,0)</f>
        <v>党群室高级主管</v>
      </c>
      <c r="G216" t="str">
        <f>VLOOKUP(B:B,'10月人员信息'!J:P,6,0)</f>
        <v>高级主管</v>
      </c>
      <c r="H216" t="str">
        <f>VLOOKUP(B:B,'10月人员信息'!J:V,12,0)</f>
        <v>汉族</v>
      </c>
      <c r="I216" t="str">
        <f>VLOOKUP(B:B,'11月工资'!A:D,4,0)</f>
        <v>6227000180390032525</v>
      </c>
      <c r="J216">
        <f t="shared" si="31"/>
        <v>1910.72</v>
      </c>
      <c r="K216">
        <f t="shared" si="32"/>
        <v>83.59</v>
      </c>
      <c r="L216">
        <f t="shared" si="33"/>
        <v>203.01</v>
      </c>
      <c r="M216" s="6">
        <f t="shared" si="34"/>
        <v>826.11</v>
      </c>
      <c r="N216">
        <f>VLOOKUP(C:C,'11月工资'!C:AP,40,0)</f>
        <v>9</v>
      </c>
      <c r="O216" s="6">
        <f t="shared" si="35"/>
        <v>94.41</v>
      </c>
      <c r="P216">
        <v>0</v>
      </c>
      <c r="Q216">
        <f t="shared" si="36"/>
        <v>1416</v>
      </c>
      <c r="R216" s="50">
        <v>11941.98</v>
      </c>
      <c r="S216" s="67">
        <v>11801.57</v>
      </c>
      <c r="T216" s="69">
        <v>11796.98</v>
      </c>
      <c r="V216" t="s">
        <v>3789</v>
      </c>
      <c r="W216" t="s">
        <v>3790</v>
      </c>
      <c r="Y216" s="51">
        <f t="shared" si="37"/>
        <v>11931.98</v>
      </c>
      <c r="Z216" s="73">
        <f t="shared" si="38"/>
        <v>11806.18</v>
      </c>
      <c r="AA216" s="69" t="str">
        <f>VLOOKUP(C:C&amp;"    ",[1]Sheet0!$E$1:$I$65536,5,0)</f>
        <v xml:space="preserve">11796.98    </v>
      </c>
      <c r="AB216" s="74">
        <v>11796.98</v>
      </c>
      <c r="AC216" t="b">
        <f t="shared" si="39"/>
        <v>1</v>
      </c>
      <c r="AD216">
        <v>9000367</v>
      </c>
      <c r="AE216" t="s">
        <v>670</v>
      </c>
      <c r="AF216" t="str">
        <f t="shared" si="30"/>
        <v>张君生</v>
      </c>
    </row>
    <row r="217" spans="1:32" x14ac:dyDescent="0.2">
      <c r="A217">
        <v>214</v>
      </c>
      <c r="B217">
        <v>9000367</v>
      </c>
      <c r="C217" t="str">
        <f>VLOOKUP(B:B,'10月人员信息'!J:W,13,0)</f>
        <v>130229197301075415</v>
      </c>
      <c r="D217" t="str">
        <f>VLOOKUP(B:B,'10月人员信息'!J:M,3,0)</f>
        <v>张君生</v>
      </c>
      <c r="E217" t="str">
        <f>VLOOKUP(B:B,'10月人员信息'!J:L,2,0)</f>
        <v>炼铁事业部</v>
      </c>
      <c r="F217" t="str">
        <f>VLOOKUP(B:B,'10月人员信息'!J:R,8,0)</f>
        <v>运转上料工</v>
      </c>
      <c r="G217">
        <f>VLOOKUP(B:B,'10月人员信息'!J:P,6,0)</f>
        <v>0</v>
      </c>
      <c r="H217" t="str">
        <f>VLOOKUP(B:B,'10月人员信息'!J:V,12,0)</f>
        <v>汉族</v>
      </c>
      <c r="I217" t="str">
        <f>VLOOKUP(B:B,'11月工资'!A:D,4,0)</f>
        <v>6217000180024111852</v>
      </c>
      <c r="J217">
        <f t="shared" si="31"/>
        <v>1426.56</v>
      </c>
      <c r="K217">
        <f t="shared" si="32"/>
        <v>62.41</v>
      </c>
      <c r="L217">
        <f t="shared" si="33"/>
        <v>151.57</v>
      </c>
      <c r="M217" s="6">
        <f t="shared" si="34"/>
        <v>614.29</v>
      </c>
      <c r="N217">
        <f>VLOOKUP(C:C,'11月工资'!C:AP,40,0)</f>
        <v>9</v>
      </c>
      <c r="O217" s="6">
        <f t="shared" si="35"/>
        <v>70.2</v>
      </c>
      <c r="P217">
        <v>0</v>
      </c>
      <c r="Q217">
        <f t="shared" si="36"/>
        <v>1053</v>
      </c>
      <c r="R217" s="50">
        <v>8915.98</v>
      </c>
      <c r="S217" s="67">
        <v>8775.57</v>
      </c>
      <c r="T217" s="69">
        <v>8770.98</v>
      </c>
      <c r="V217" t="s">
        <v>3791</v>
      </c>
      <c r="W217" t="s">
        <v>3792</v>
      </c>
      <c r="Y217" s="51">
        <f t="shared" si="37"/>
        <v>8905.98</v>
      </c>
      <c r="Z217" s="73">
        <f t="shared" si="38"/>
        <v>8780.18</v>
      </c>
      <c r="AA217" s="69" t="str">
        <f>VLOOKUP(C:C&amp;"    ",[1]Sheet0!$E$1:$I$65536,5,0)</f>
        <v xml:space="preserve">8770.98    </v>
      </c>
      <c r="AB217" s="74">
        <v>8770.98</v>
      </c>
      <c r="AC217" t="b">
        <f t="shared" si="39"/>
        <v>1</v>
      </c>
      <c r="AD217">
        <v>9000369</v>
      </c>
      <c r="AE217" t="s">
        <v>673</v>
      </c>
      <c r="AF217" t="str">
        <f t="shared" si="30"/>
        <v>何相春</v>
      </c>
    </row>
    <row r="218" spans="1:32" x14ac:dyDescent="0.2">
      <c r="A218">
        <v>215</v>
      </c>
      <c r="B218">
        <v>9000369</v>
      </c>
      <c r="C218" t="str">
        <f>VLOOKUP(B:B,'10月人员信息'!J:W,13,0)</f>
        <v>130203197012014217</v>
      </c>
      <c r="D218" t="str">
        <f>VLOOKUP(B:B,'10月人员信息'!J:M,3,0)</f>
        <v>何相春</v>
      </c>
      <c r="E218" t="str">
        <f>VLOOKUP(B:B,'10月人员信息'!J:L,2,0)</f>
        <v>炼铁事业部</v>
      </c>
      <c r="F218" t="str">
        <f>VLOOKUP(B:B,'10月人员信息'!J:R,8,0)</f>
        <v>副部长</v>
      </c>
      <c r="G218" t="str">
        <f>VLOOKUP(B:B,'10月人员信息'!J:P,6,0)</f>
        <v>副部长</v>
      </c>
      <c r="H218" t="str">
        <f>VLOOKUP(B:B,'10月人员信息'!J:V,12,0)</f>
        <v>满族</v>
      </c>
      <c r="I218" t="str">
        <f>VLOOKUP(B:B,'11月工资'!A:D,4,0)</f>
        <v>6217000180031744489</v>
      </c>
      <c r="J218">
        <f t="shared" si="31"/>
        <v>2292.16</v>
      </c>
      <c r="K218">
        <f t="shared" si="32"/>
        <v>100.28</v>
      </c>
      <c r="L218">
        <f t="shared" si="33"/>
        <v>243.54</v>
      </c>
      <c r="M218" s="6">
        <f t="shared" si="34"/>
        <v>1425.73</v>
      </c>
      <c r="N218">
        <f>VLOOKUP(C:C,'11月工资'!C:AP,40,0)</f>
        <v>9</v>
      </c>
      <c r="O218" s="6">
        <f t="shared" si="35"/>
        <v>162.94</v>
      </c>
      <c r="P218">
        <v>0</v>
      </c>
      <c r="Q218">
        <f t="shared" si="36"/>
        <v>2157</v>
      </c>
      <c r="R218" s="51">
        <v>14326</v>
      </c>
      <c r="S218" s="68">
        <v>20367.59</v>
      </c>
      <c r="T218" s="69">
        <v>17973</v>
      </c>
      <c r="V218" t="s">
        <v>3793</v>
      </c>
      <c r="W218" t="s">
        <v>3794</v>
      </c>
      <c r="Y218" s="51">
        <f t="shared" si="37"/>
        <v>14316</v>
      </c>
      <c r="Z218" s="73">
        <f t="shared" si="38"/>
        <v>20372.2</v>
      </c>
      <c r="AA218" s="69" t="str">
        <f>VLOOKUP(C:C&amp;"    ",[1]Sheet0!$E$1:$I$65536,5,0)</f>
        <v xml:space="preserve">17973.00    </v>
      </c>
      <c r="AB218" s="74">
        <v>17973</v>
      </c>
      <c r="AC218" t="b">
        <f t="shared" si="39"/>
        <v>1</v>
      </c>
      <c r="AD218">
        <v>9000377</v>
      </c>
      <c r="AE218" t="s">
        <v>676</v>
      </c>
      <c r="AF218" t="str">
        <f t="shared" si="30"/>
        <v>李朝旺</v>
      </c>
    </row>
    <row r="219" spans="1:32" x14ac:dyDescent="0.2">
      <c r="A219">
        <v>216</v>
      </c>
      <c r="B219">
        <v>9000377</v>
      </c>
      <c r="C219" t="str">
        <f>VLOOKUP(B:B,'10月人员信息'!J:W,13,0)</f>
        <v>131181197902222119</v>
      </c>
      <c r="D219" t="str">
        <f>VLOOKUP(B:B,'10月人员信息'!J:M,3,0)</f>
        <v>李朝旺</v>
      </c>
      <c r="E219" t="str">
        <f>VLOOKUP(B:B,'10月人员信息'!J:L,2,0)</f>
        <v>炼铁事业部</v>
      </c>
      <c r="F219" t="str">
        <f>VLOOKUP(B:B,'10月人员信息'!J:R,8,0)</f>
        <v>一高炉作业区日班作业长</v>
      </c>
      <c r="G219" t="str">
        <f>VLOOKUP(B:B,'10月人员信息'!J:P,6,0)</f>
        <v>日班作业长（副科级）</v>
      </c>
      <c r="H219" t="str">
        <f>VLOOKUP(B:B,'10月人员信息'!J:V,12,0)</f>
        <v>汉族</v>
      </c>
      <c r="I219" t="str">
        <f>VLOOKUP(B:B,'11月工资'!A:D,4,0)</f>
        <v>6217000180031735461</v>
      </c>
      <c r="J219">
        <f t="shared" si="31"/>
        <v>1466.44</v>
      </c>
      <c r="K219">
        <f t="shared" si="32"/>
        <v>64.16</v>
      </c>
      <c r="L219">
        <f t="shared" si="33"/>
        <v>155.81</v>
      </c>
      <c r="M219" s="6">
        <f t="shared" si="34"/>
        <v>631.74</v>
      </c>
      <c r="N219">
        <f>VLOOKUP(C:C,'11月工资'!C:AP,40,0)</f>
        <v>9</v>
      </c>
      <c r="O219" s="6">
        <f t="shared" si="35"/>
        <v>72.2</v>
      </c>
      <c r="P219">
        <v>0</v>
      </c>
      <c r="Q219">
        <f t="shared" si="36"/>
        <v>1082</v>
      </c>
      <c r="R219" s="50">
        <v>9165.25</v>
      </c>
      <c r="S219" s="67">
        <v>9024.84</v>
      </c>
      <c r="T219" s="69">
        <v>9020.25</v>
      </c>
      <c r="V219" t="s">
        <v>3795</v>
      </c>
      <c r="W219" t="s">
        <v>3796</v>
      </c>
      <c r="Y219" s="51">
        <f t="shared" si="37"/>
        <v>9155.25</v>
      </c>
      <c r="Z219" s="73">
        <f t="shared" si="38"/>
        <v>9029.4500000000007</v>
      </c>
      <c r="AA219" s="69" t="str">
        <f>VLOOKUP(C:C&amp;"    ",[1]Sheet0!$E$1:$I$65536,5,0)</f>
        <v xml:space="preserve">9020.25    </v>
      </c>
      <c r="AB219" s="74">
        <v>9020.25</v>
      </c>
      <c r="AC219" t="b">
        <f t="shared" si="39"/>
        <v>1</v>
      </c>
      <c r="AD219">
        <v>9000387</v>
      </c>
      <c r="AE219" t="s">
        <v>679</v>
      </c>
      <c r="AF219" t="str">
        <f t="shared" si="30"/>
        <v>胡凤喜</v>
      </c>
    </row>
    <row r="220" spans="1:32" x14ac:dyDescent="0.2">
      <c r="A220">
        <v>217</v>
      </c>
      <c r="B220">
        <v>9000387</v>
      </c>
      <c r="C220" t="str">
        <f>VLOOKUP(B:B,'10月人员信息'!J:W,13,0)</f>
        <v>120221198205060311</v>
      </c>
      <c r="D220" t="str">
        <f>VLOOKUP(B:B,'10月人员信息'!J:M,3,0)</f>
        <v>胡凤喜</v>
      </c>
      <c r="E220" t="str">
        <f>VLOOKUP(B:B,'10月人员信息'!J:L,2,0)</f>
        <v>炼铁事业部</v>
      </c>
      <c r="F220" t="str">
        <f>VLOOKUP(B:B,'10月人员信息'!J:R,8,0)</f>
        <v>一高炉作业区值班作业长</v>
      </c>
      <c r="G220" t="str">
        <f>VLOOKUP(B:B,'10月人员信息'!J:P,6,0)</f>
        <v>值班作业长</v>
      </c>
      <c r="H220" t="str">
        <f>VLOOKUP(B:B,'10月人员信息'!J:V,12,0)</f>
        <v>汉族</v>
      </c>
      <c r="I220" t="str">
        <f>VLOOKUP(B:B,'11月工资'!A:D,4,0)</f>
        <v>6217000180031744596</v>
      </c>
      <c r="J220">
        <f t="shared" si="31"/>
        <v>1466</v>
      </c>
      <c r="K220">
        <f t="shared" si="32"/>
        <v>64.14</v>
      </c>
      <c r="L220">
        <f t="shared" si="33"/>
        <v>155.76</v>
      </c>
      <c r="M220" s="6">
        <f t="shared" si="34"/>
        <v>631.54999999999995</v>
      </c>
      <c r="N220">
        <f>VLOOKUP(C:C,'11月工资'!C:AP,40,0)</f>
        <v>9</v>
      </c>
      <c r="O220" s="6">
        <f t="shared" si="35"/>
        <v>72.180000000000007</v>
      </c>
      <c r="P220">
        <v>0</v>
      </c>
      <c r="Q220">
        <f t="shared" si="36"/>
        <v>1082</v>
      </c>
      <c r="R220" s="50">
        <v>9162.52</v>
      </c>
      <c r="S220" s="67">
        <v>9022.11</v>
      </c>
      <c r="T220" s="69">
        <v>9017.52</v>
      </c>
      <c r="V220" t="s">
        <v>3797</v>
      </c>
      <c r="W220" t="s">
        <v>3798</v>
      </c>
      <c r="Y220" s="51">
        <f t="shared" si="37"/>
        <v>9152.52</v>
      </c>
      <c r="Z220" s="73">
        <f t="shared" si="38"/>
        <v>9026.7199999999993</v>
      </c>
      <c r="AA220" s="69" t="str">
        <f>VLOOKUP(C:C&amp;"    ",[1]Sheet0!$E$1:$I$65536,5,0)</f>
        <v xml:space="preserve">9017.52    </v>
      </c>
      <c r="AB220" s="74">
        <v>9017.52</v>
      </c>
      <c r="AC220" t="b">
        <f t="shared" si="39"/>
        <v>1</v>
      </c>
      <c r="AD220">
        <v>9000388</v>
      </c>
      <c r="AE220" t="s">
        <v>682</v>
      </c>
      <c r="AF220" t="str">
        <f t="shared" si="30"/>
        <v>李秀兵</v>
      </c>
    </row>
    <row r="221" spans="1:32" x14ac:dyDescent="0.2">
      <c r="A221">
        <v>218</v>
      </c>
      <c r="B221">
        <v>9000388</v>
      </c>
      <c r="C221" t="str">
        <f>VLOOKUP(B:B,'10月人员信息'!J:W,13,0)</f>
        <v>130521197806302519</v>
      </c>
      <c r="D221" t="str">
        <f>VLOOKUP(B:B,'10月人员信息'!J:M,3,0)</f>
        <v>李秀兵</v>
      </c>
      <c r="E221" t="str">
        <f>VLOOKUP(B:B,'10月人员信息'!J:L,2,0)</f>
        <v>炼铁事业部</v>
      </c>
      <c r="F221" t="str">
        <f>VLOOKUP(B:B,'10月人员信息'!J:R,8,0)</f>
        <v>二高炉作业区值班作业长（副科级）</v>
      </c>
      <c r="G221" t="str">
        <f>VLOOKUP(B:B,'10月人员信息'!J:P,6,0)</f>
        <v>值班作业长（副科级）</v>
      </c>
      <c r="H221" t="str">
        <f>VLOOKUP(B:B,'10月人员信息'!J:V,12,0)</f>
        <v>汉族</v>
      </c>
      <c r="I221" t="str">
        <f>VLOOKUP(B:B,'11月工资'!A:D,4,0)</f>
        <v>6217000180031735487</v>
      </c>
      <c r="J221">
        <f t="shared" si="31"/>
        <v>1345.41</v>
      </c>
      <c r="K221">
        <f t="shared" si="32"/>
        <v>58.86</v>
      </c>
      <c r="L221">
        <f t="shared" si="33"/>
        <v>142.94999999999999</v>
      </c>
      <c r="M221" s="6">
        <f t="shared" si="34"/>
        <v>578.79</v>
      </c>
      <c r="N221">
        <f>VLOOKUP(C:C,'11月工资'!C:AP,40,0)</f>
        <v>9</v>
      </c>
      <c r="O221" s="6">
        <f t="shared" si="35"/>
        <v>66.150000000000006</v>
      </c>
      <c r="P221">
        <v>0</v>
      </c>
      <c r="Q221">
        <f t="shared" si="36"/>
        <v>992</v>
      </c>
      <c r="R221" s="50">
        <v>8408.81</v>
      </c>
      <c r="S221" s="67">
        <v>8268.4</v>
      </c>
      <c r="T221" s="69">
        <v>8263.81</v>
      </c>
      <c r="V221" t="s">
        <v>3799</v>
      </c>
      <c r="W221" t="s">
        <v>3800</v>
      </c>
      <c r="Y221" s="51">
        <f t="shared" si="37"/>
        <v>8398.81</v>
      </c>
      <c r="Z221" s="73">
        <f t="shared" si="38"/>
        <v>8273.01</v>
      </c>
      <c r="AA221" s="69" t="str">
        <f>VLOOKUP(C:C&amp;"    ",[1]Sheet0!$E$1:$I$65536,5,0)</f>
        <v xml:space="preserve">8263.81    </v>
      </c>
      <c r="AB221" s="74">
        <v>8263.81</v>
      </c>
      <c r="AC221" t="b">
        <f t="shared" si="39"/>
        <v>1</v>
      </c>
      <c r="AD221">
        <v>9000389</v>
      </c>
      <c r="AE221" t="s">
        <v>685</v>
      </c>
      <c r="AF221" t="str">
        <f t="shared" si="30"/>
        <v>米舰君</v>
      </c>
    </row>
    <row r="222" spans="1:32" x14ac:dyDescent="0.2">
      <c r="A222">
        <v>219</v>
      </c>
      <c r="B222">
        <v>9000389</v>
      </c>
      <c r="C222" t="str">
        <f>VLOOKUP(B:B,'10月人员信息'!J:W,13,0)</f>
        <v>13020319741111301X</v>
      </c>
      <c r="D222" t="str">
        <f>VLOOKUP(B:B,'10月人员信息'!J:M,3,0)</f>
        <v>米舰君</v>
      </c>
      <c r="E222" t="str">
        <f>VLOOKUP(B:B,'10月人员信息'!J:L,2,0)</f>
        <v>炼铁事业部</v>
      </c>
      <c r="F222" t="str">
        <f>VLOOKUP(B:B,'10月人员信息'!J:R,8,0)</f>
        <v>生产技术室高级主管</v>
      </c>
      <c r="G222" t="str">
        <f>VLOOKUP(B:B,'10月人员信息'!J:P,6,0)</f>
        <v>高级主管</v>
      </c>
      <c r="H222" t="str">
        <f>VLOOKUP(B:B,'10月人员信息'!J:V,12,0)</f>
        <v>满族</v>
      </c>
      <c r="I222" t="str">
        <f>VLOOKUP(B:B,'11月工资'!A:D,4,0)</f>
        <v>6217000180031744604</v>
      </c>
      <c r="J222">
        <f t="shared" si="31"/>
        <v>1882.01</v>
      </c>
      <c r="K222">
        <f t="shared" si="32"/>
        <v>82.34</v>
      </c>
      <c r="L222">
        <f t="shared" si="33"/>
        <v>199.96</v>
      </c>
      <c r="M222" s="6">
        <f t="shared" si="34"/>
        <v>813.55</v>
      </c>
      <c r="N222">
        <f>VLOOKUP(C:C,'11月工资'!C:AP,40,0)</f>
        <v>9</v>
      </c>
      <c r="O222" s="6">
        <f t="shared" si="35"/>
        <v>92.98</v>
      </c>
      <c r="P222">
        <v>0</v>
      </c>
      <c r="Q222">
        <f t="shared" si="36"/>
        <v>1394</v>
      </c>
      <c r="R222" s="50">
        <v>11762.56</v>
      </c>
      <c r="S222" s="67">
        <v>11622.15</v>
      </c>
      <c r="T222" s="69">
        <v>11617.56</v>
      </c>
      <c r="V222" t="s">
        <v>3801</v>
      </c>
      <c r="W222" t="s">
        <v>3802</v>
      </c>
      <c r="Y222" s="51">
        <f t="shared" si="37"/>
        <v>11752.56</v>
      </c>
      <c r="Z222" s="73">
        <f t="shared" si="38"/>
        <v>11626.76</v>
      </c>
      <c r="AA222" s="69" t="str">
        <f>VLOOKUP(C:C&amp;"    ",[1]Sheet0!$E$1:$I$65536,5,0)</f>
        <v xml:space="preserve">11617.56    </v>
      </c>
      <c r="AB222" s="74">
        <v>11617.56</v>
      </c>
      <c r="AC222" t="b">
        <f t="shared" si="39"/>
        <v>1</v>
      </c>
      <c r="AD222">
        <v>9000390</v>
      </c>
      <c r="AE222" t="s">
        <v>688</v>
      </c>
      <c r="AF222" t="str">
        <f t="shared" si="30"/>
        <v>张昆</v>
      </c>
    </row>
    <row r="223" spans="1:32" x14ac:dyDescent="0.2">
      <c r="A223">
        <v>220</v>
      </c>
      <c r="B223">
        <v>9000390</v>
      </c>
      <c r="C223" t="str">
        <f>VLOOKUP(B:B,'10月人员信息'!J:W,13,0)</f>
        <v>130204197409280317</v>
      </c>
      <c r="D223" t="str">
        <f>VLOOKUP(B:B,'10月人员信息'!J:M,3,0)</f>
        <v>张昆</v>
      </c>
      <c r="E223" t="str">
        <f>VLOOKUP(B:B,'10月人员信息'!J:L,2,0)</f>
        <v>炼铁事业部</v>
      </c>
      <c r="F223" t="str">
        <f>VLOOKUP(B:B,'10月人员信息'!J:R,8,0)</f>
        <v>配管工</v>
      </c>
      <c r="G223">
        <f>VLOOKUP(B:B,'10月人员信息'!J:P,6,0)</f>
        <v>0</v>
      </c>
      <c r="H223" t="str">
        <f>VLOOKUP(B:B,'10月人员信息'!J:V,12,0)</f>
        <v>汉族</v>
      </c>
      <c r="I223" t="str">
        <f>VLOOKUP(B:B,'11月工资'!A:D,4,0)</f>
        <v>6217000180031735495</v>
      </c>
      <c r="J223">
        <f t="shared" si="31"/>
        <v>1480.94</v>
      </c>
      <c r="K223">
        <f t="shared" si="32"/>
        <v>64.790000000000006</v>
      </c>
      <c r="L223">
        <f t="shared" si="33"/>
        <v>157.35</v>
      </c>
      <c r="M223" s="6">
        <f t="shared" si="34"/>
        <v>638.08000000000004</v>
      </c>
      <c r="N223">
        <f>VLOOKUP(C:C,'11月工资'!C:AP,40,0)</f>
        <v>9</v>
      </c>
      <c r="O223" s="6">
        <f t="shared" si="35"/>
        <v>72.92</v>
      </c>
      <c r="P223">
        <v>0</v>
      </c>
      <c r="Q223">
        <f t="shared" si="36"/>
        <v>1093</v>
      </c>
      <c r="R223" s="50">
        <v>9255.9</v>
      </c>
      <c r="S223" s="67">
        <v>9115.49</v>
      </c>
      <c r="T223" s="69">
        <v>9110.9</v>
      </c>
      <c r="V223" t="s">
        <v>3803</v>
      </c>
      <c r="W223" t="s">
        <v>3804</v>
      </c>
      <c r="Y223" s="51">
        <f t="shared" si="37"/>
        <v>9245.9</v>
      </c>
      <c r="Z223" s="73">
        <f t="shared" si="38"/>
        <v>9120.1</v>
      </c>
      <c r="AA223" s="69" t="str">
        <f>VLOOKUP(C:C&amp;"    ",[1]Sheet0!$E$1:$I$65536,5,0)</f>
        <v xml:space="preserve">9110.90    </v>
      </c>
      <c r="AB223" s="74">
        <v>9110.9</v>
      </c>
      <c r="AC223" t="b">
        <f t="shared" si="39"/>
        <v>1</v>
      </c>
      <c r="AD223">
        <v>9000391</v>
      </c>
      <c r="AE223" t="s">
        <v>691</v>
      </c>
      <c r="AF223" t="str">
        <f t="shared" si="30"/>
        <v>常文兴</v>
      </c>
    </row>
    <row r="224" spans="1:32" x14ac:dyDescent="0.2">
      <c r="A224">
        <v>221</v>
      </c>
      <c r="B224">
        <v>9000391</v>
      </c>
      <c r="C224" t="str">
        <f>VLOOKUP(B:B,'10月人员信息'!J:W,13,0)</f>
        <v>130229196407264017</v>
      </c>
      <c r="D224" t="str">
        <f>VLOOKUP(B:B,'10月人员信息'!J:M,3,0)</f>
        <v>常文兴</v>
      </c>
      <c r="E224" t="str">
        <f>VLOOKUP(B:B,'10月人员信息'!J:L,2,0)</f>
        <v>炼铁事业部</v>
      </c>
      <c r="F224" t="str">
        <f>VLOOKUP(B:B,'10月人员信息'!J:R,8,0)</f>
        <v>设备管理室主管</v>
      </c>
      <c r="G224" t="str">
        <f>VLOOKUP(B:B,'10月人员信息'!J:P,6,0)</f>
        <v>主管</v>
      </c>
      <c r="H224" t="str">
        <f>VLOOKUP(B:B,'10月人员信息'!J:V,12,0)</f>
        <v>汉族</v>
      </c>
      <c r="I224" t="str">
        <f>VLOOKUP(B:B,'11月工资'!A:D,4,0)</f>
        <v>6217000180024105268</v>
      </c>
      <c r="J224">
        <f t="shared" si="31"/>
        <v>1625.94</v>
      </c>
      <c r="K224">
        <f t="shared" si="32"/>
        <v>71.13</v>
      </c>
      <c r="L224">
        <f t="shared" si="33"/>
        <v>172.76</v>
      </c>
      <c r="M224" s="6">
        <f t="shared" si="34"/>
        <v>701.52</v>
      </c>
      <c r="N224">
        <f>VLOOKUP(C:C,'11月工资'!C:AP,40,0)</f>
        <v>9</v>
      </c>
      <c r="O224" s="6">
        <f t="shared" si="35"/>
        <v>80.17</v>
      </c>
      <c r="P224">
        <v>0</v>
      </c>
      <c r="Q224">
        <f t="shared" si="36"/>
        <v>1202</v>
      </c>
      <c r="R224" s="50">
        <v>10162.14</v>
      </c>
      <c r="S224" s="67">
        <v>10021.73</v>
      </c>
      <c r="T224" s="69">
        <v>10017.14</v>
      </c>
      <c r="V224" t="s">
        <v>3805</v>
      </c>
      <c r="W224" t="s">
        <v>3806</v>
      </c>
      <c r="Y224" s="51">
        <f t="shared" si="37"/>
        <v>10152.14</v>
      </c>
      <c r="Z224" s="73">
        <f t="shared" si="38"/>
        <v>10026.34</v>
      </c>
      <c r="AA224" s="69" t="str">
        <f>VLOOKUP(C:C&amp;"    ",[1]Sheet0!$E$1:$I$65536,5,0)</f>
        <v xml:space="preserve">10017.14    </v>
      </c>
      <c r="AB224" s="74">
        <v>10017.14</v>
      </c>
      <c r="AC224" t="b">
        <f t="shared" si="39"/>
        <v>1</v>
      </c>
      <c r="AD224">
        <v>9000392</v>
      </c>
      <c r="AE224" t="s">
        <v>694</v>
      </c>
      <c r="AF224" t="str">
        <f t="shared" si="30"/>
        <v>刘洪新</v>
      </c>
    </row>
    <row r="225" spans="1:32" x14ac:dyDescent="0.2">
      <c r="A225">
        <v>222</v>
      </c>
      <c r="B225">
        <v>9000392</v>
      </c>
      <c r="C225" t="str">
        <f>VLOOKUP(B:B,'10月人员信息'!J:W,13,0)</f>
        <v>130633198204175271</v>
      </c>
      <c r="D225" t="str">
        <f>VLOOKUP(B:B,'10月人员信息'!J:M,3,0)</f>
        <v>刘洪新</v>
      </c>
      <c r="E225" t="str">
        <f>VLOOKUP(B:B,'10月人员信息'!J:L,2,0)</f>
        <v>炼铁事业部</v>
      </c>
      <c r="F225" t="str">
        <f>VLOOKUP(B:B,'10月人员信息'!J:R,8,0)</f>
        <v>一高炉作业区值班作业长</v>
      </c>
      <c r="G225" t="str">
        <f>VLOOKUP(B:B,'10月人员信息'!J:P,6,0)</f>
        <v>值班作业长</v>
      </c>
      <c r="H225" t="str">
        <f>VLOOKUP(B:B,'10月人员信息'!J:V,12,0)</f>
        <v>汉族</v>
      </c>
      <c r="I225" t="str">
        <f>VLOOKUP(B:B,'11月工资'!A:D,4,0)</f>
        <v>6217000180003991092</v>
      </c>
      <c r="J225">
        <f t="shared" si="31"/>
        <v>1397.65</v>
      </c>
      <c r="K225">
        <f t="shared" si="32"/>
        <v>61.15</v>
      </c>
      <c r="L225">
        <f t="shared" si="33"/>
        <v>148.5</v>
      </c>
      <c r="M225" s="6">
        <f t="shared" si="34"/>
        <v>601.64</v>
      </c>
      <c r="N225">
        <f>VLOOKUP(C:C,'11月工资'!C:AP,40,0)</f>
        <v>9</v>
      </c>
      <c r="O225" s="6">
        <f t="shared" si="35"/>
        <v>68.760000000000005</v>
      </c>
      <c r="P225">
        <v>0</v>
      </c>
      <c r="Q225">
        <f t="shared" si="36"/>
        <v>1031</v>
      </c>
      <c r="R225" s="50">
        <v>8735.32</v>
      </c>
      <c r="S225" s="67">
        <v>8594.92</v>
      </c>
      <c r="T225" s="69">
        <v>8590.33</v>
      </c>
      <c r="V225" t="s">
        <v>3807</v>
      </c>
      <c r="W225" t="s">
        <v>3808</v>
      </c>
      <c r="Y225" s="51">
        <f t="shared" si="37"/>
        <v>8725.32</v>
      </c>
      <c r="Z225" s="73">
        <f t="shared" si="38"/>
        <v>8599.5300000000007</v>
      </c>
      <c r="AA225" s="69" t="str">
        <f>VLOOKUP(C:C&amp;"    ",[1]Sheet0!$E$1:$I$65536,5,0)</f>
        <v xml:space="preserve">8590.33    </v>
      </c>
      <c r="AB225" s="74">
        <v>8590.33</v>
      </c>
      <c r="AC225" t="b">
        <f t="shared" si="39"/>
        <v>1</v>
      </c>
      <c r="AD225">
        <v>9000393</v>
      </c>
      <c r="AE225" t="s">
        <v>697</v>
      </c>
      <c r="AF225" t="str">
        <f t="shared" si="30"/>
        <v>李明</v>
      </c>
    </row>
    <row r="226" spans="1:32" x14ac:dyDescent="0.2">
      <c r="A226">
        <v>223</v>
      </c>
      <c r="B226">
        <v>9000393</v>
      </c>
      <c r="C226" t="str">
        <f>VLOOKUP(B:B,'10月人员信息'!J:W,13,0)</f>
        <v>132423197903270837</v>
      </c>
      <c r="D226" t="str">
        <f>VLOOKUP(B:B,'10月人员信息'!J:M,3,0)</f>
        <v>李明</v>
      </c>
      <c r="E226" t="str">
        <f>VLOOKUP(B:B,'10月人员信息'!J:L,2,0)</f>
        <v>炼铁事业部</v>
      </c>
      <c r="F226" t="str">
        <f>VLOOKUP(B:B,'10月人员信息'!J:R,8,0)</f>
        <v>一高炉作业区值班作业长</v>
      </c>
      <c r="G226" t="str">
        <f>VLOOKUP(B:B,'10月人员信息'!J:P,6,0)</f>
        <v>值班作业长</v>
      </c>
      <c r="H226" t="str">
        <f>VLOOKUP(B:B,'10月人员信息'!J:V,12,0)</f>
        <v>汉族</v>
      </c>
      <c r="I226" t="str">
        <f>VLOOKUP(B:B,'11月工资'!A:D,4,0)</f>
        <v>6217000180031744638</v>
      </c>
      <c r="J226">
        <f t="shared" si="31"/>
        <v>1442.12</v>
      </c>
      <c r="K226">
        <f t="shared" si="32"/>
        <v>63.09</v>
      </c>
      <c r="L226">
        <f t="shared" si="33"/>
        <v>153.22999999999999</v>
      </c>
      <c r="M226" s="6">
        <f t="shared" si="34"/>
        <v>621.1</v>
      </c>
      <c r="N226">
        <f>VLOOKUP(C:C,'11月工资'!C:AP,40,0)</f>
        <v>0</v>
      </c>
      <c r="O226" s="6">
        <f t="shared" si="35"/>
        <v>70.98</v>
      </c>
      <c r="P226" s="69">
        <v>709.46</v>
      </c>
      <c r="Q226">
        <f t="shared" si="36"/>
        <v>1064</v>
      </c>
      <c r="R226" s="50">
        <v>9013.26</v>
      </c>
      <c r="S226" s="67">
        <v>8872.85</v>
      </c>
      <c r="T226" s="69">
        <v>8868.26</v>
      </c>
      <c r="V226" t="s">
        <v>3809</v>
      </c>
      <c r="W226" t="s">
        <v>3810</v>
      </c>
      <c r="Y226" s="51">
        <f t="shared" si="37"/>
        <v>9003.26</v>
      </c>
      <c r="Z226" s="73">
        <f t="shared" si="38"/>
        <v>8877.4599999999991</v>
      </c>
      <c r="AA226" s="69" t="str">
        <f>VLOOKUP(C:C&amp;"    ",[1]Sheet0!$E$1:$I$65536,5,0)</f>
        <v xml:space="preserve">8868.26    </v>
      </c>
      <c r="AB226" s="74">
        <v>8868.26</v>
      </c>
      <c r="AC226" t="b">
        <f t="shared" si="39"/>
        <v>1</v>
      </c>
      <c r="AD226">
        <v>9000397</v>
      </c>
      <c r="AE226" t="s">
        <v>700</v>
      </c>
      <c r="AF226" t="str">
        <f t="shared" si="30"/>
        <v>张永仓</v>
      </c>
    </row>
    <row r="227" spans="1:32" x14ac:dyDescent="0.2">
      <c r="A227">
        <v>224</v>
      </c>
      <c r="B227">
        <v>9000397</v>
      </c>
      <c r="C227" t="str">
        <f>VLOOKUP(B:B,'10月人员信息'!J:W,13,0)</f>
        <v>130222197602053530</v>
      </c>
      <c r="D227" t="str">
        <f>VLOOKUP(B:B,'10月人员信息'!J:M,3,0)</f>
        <v>张永仓</v>
      </c>
      <c r="E227" t="str">
        <f>VLOOKUP(B:B,'10月人员信息'!J:L,2,0)</f>
        <v>炼铁事业部</v>
      </c>
      <c r="F227" t="str">
        <f>VLOOKUP(B:B,'10月人员信息'!J:R,8,0)</f>
        <v>烧结作业区值班作业长</v>
      </c>
      <c r="G227" t="str">
        <f>VLOOKUP(B:B,'10月人员信息'!J:P,6,0)</f>
        <v>值班作业长</v>
      </c>
      <c r="H227" t="str">
        <f>VLOOKUP(B:B,'10月人员信息'!J:V,12,0)</f>
        <v>汉族</v>
      </c>
      <c r="I227" t="str">
        <f>VLOOKUP(B:B,'11月工资'!A:D,4,0)</f>
        <v>6217000180024123709</v>
      </c>
      <c r="J227">
        <f t="shared" si="31"/>
        <v>1470.06</v>
      </c>
      <c r="K227">
        <f t="shared" si="32"/>
        <v>64.319999999999993</v>
      </c>
      <c r="L227">
        <f t="shared" si="33"/>
        <v>156.19</v>
      </c>
      <c r="M227" s="6">
        <f t="shared" si="34"/>
        <v>633.32000000000005</v>
      </c>
      <c r="N227">
        <f>VLOOKUP(C:C,'11月工资'!C:AP,40,0)</f>
        <v>9</v>
      </c>
      <c r="O227" s="6">
        <f t="shared" si="35"/>
        <v>72.38</v>
      </c>
      <c r="P227">
        <v>0</v>
      </c>
      <c r="Q227">
        <f t="shared" si="36"/>
        <v>1085</v>
      </c>
      <c r="R227" s="50">
        <v>9187.8700000000008</v>
      </c>
      <c r="S227" s="67">
        <v>9047.4599999999991</v>
      </c>
      <c r="T227" s="69">
        <v>9042.8700000000008</v>
      </c>
      <c r="V227" t="s">
        <v>3811</v>
      </c>
      <c r="W227" t="s">
        <v>3812</v>
      </c>
      <c r="Y227" s="51">
        <f t="shared" si="37"/>
        <v>9177.8700000000008</v>
      </c>
      <c r="Z227" s="73">
        <f t="shared" si="38"/>
        <v>9052.07</v>
      </c>
      <c r="AA227" s="69" t="str">
        <f>VLOOKUP(C:C&amp;"    ",[1]Sheet0!$E$1:$I$65536,5,0)</f>
        <v xml:space="preserve">9042.87    </v>
      </c>
      <c r="AB227" s="74">
        <v>9042.8700000000008</v>
      </c>
      <c r="AC227" t="b">
        <f t="shared" si="39"/>
        <v>1</v>
      </c>
      <c r="AD227">
        <v>9000398</v>
      </c>
      <c r="AE227" t="s">
        <v>703</v>
      </c>
      <c r="AF227" t="str">
        <f t="shared" si="30"/>
        <v>李旺</v>
      </c>
    </row>
    <row r="228" spans="1:32" x14ac:dyDescent="0.2">
      <c r="A228">
        <v>225</v>
      </c>
      <c r="B228">
        <v>9000398</v>
      </c>
      <c r="C228" t="str">
        <f>VLOOKUP(B:B,'10月人员信息'!J:W,13,0)</f>
        <v>131182198304116659</v>
      </c>
      <c r="D228" t="str">
        <f>VLOOKUP(B:B,'10月人员信息'!J:M,3,0)</f>
        <v>李旺</v>
      </c>
      <c r="E228" t="str">
        <f>VLOOKUP(B:B,'10月人员信息'!J:L,2,0)</f>
        <v>炼铁事业部</v>
      </c>
      <c r="F228" t="str">
        <f>VLOOKUP(B:B,'10月人员信息'!J:R,8,0)</f>
        <v>生产技术室主办</v>
      </c>
      <c r="G228" t="str">
        <f>VLOOKUP(B:B,'10月人员信息'!J:P,6,0)</f>
        <v>主管师</v>
      </c>
      <c r="H228" t="str">
        <f>VLOOKUP(B:B,'10月人员信息'!J:V,12,0)</f>
        <v>汉族</v>
      </c>
      <c r="I228" t="str">
        <f>VLOOKUP(B:B,'11月工资'!A:D,4,0)</f>
        <v>6217000180024105029</v>
      </c>
      <c r="J228">
        <f t="shared" si="31"/>
        <v>1437.89</v>
      </c>
      <c r="K228">
        <f t="shared" si="32"/>
        <v>62.91</v>
      </c>
      <c r="L228">
        <f t="shared" si="33"/>
        <v>152.78</v>
      </c>
      <c r="M228" s="6">
        <f t="shared" si="34"/>
        <v>619.25</v>
      </c>
      <c r="N228">
        <f>VLOOKUP(C:C,'11月工资'!C:AP,40,0)</f>
        <v>9</v>
      </c>
      <c r="O228" s="6">
        <f t="shared" si="35"/>
        <v>70.77</v>
      </c>
      <c r="P228">
        <v>0</v>
      </c>
      <c r="Q228">
        <f t="shared" si="36"/>
        <v>1061</v>
      </c>
      <c r="R228" s="50">
        <v>8986.83</v>
      </c>
      <c r="S228" s="67">
        <v>8846.42</v>
      </c>
      <c r="T228" s="69">
        <v>8841.83</v>
      </c>
      <c r="V228" t="s">
        <v>3813</v>
      </c>
      <c r="W228" t="s">
        <v>3814</v>
      </c>
      <c r="Y228" s="51">
        <f t="shared" si="37"/>
        <v>8976.83</v>
      </c>
      <c r="Z228" s="73">
        <f t="shared" si="38"/>
        <v>8851.0300000000007</v>
      </c>
      <c r="AA228" s="69" t="str">
        <f>VLOOKUP(C:C&amp;"    ",[1]Sheet0!$E$1:$I$65536,5,0)</f>
        <v xml:space="preserve">8841.83    </v>
      </c>
      <c r="AB228" s="74">
        <v>8841.83</v>
      </c>
      <c r="AC228" t="b">
        <f t="shared" si="39"/>
        <v>1</v>
      </c>
      <c r="AD228">
        <v>9000399</v>
      </c>
      <c r="AE228" t="s">
        <v>706</v>
      </c>
      <c r="AF228" t="str">
        <f t="shared" si="30"/>
        <v>王伟</v>
      </c>
    </row>
    <row r="229" spans="1:32" x14ac:dyDescent="0.2">
      <c r="A229">
        <v>226</v>
      </c>
      <c r="B229">
        <v>9000399</v>
      </c>
      <c r="C229" t="str">
        <f>VLOOKUP(B:B,'10月人员信息'!J:W,13,0)</f>
        <v>130224197804152118</v>
      </c>
      <c r="D229" t="str">
        <f>VLOOKUP(B:B,'10月人员信息'!J:M,3,0)</f>
        <v>王伟</v>
      </c>
      <c r="E229" t="str">
        <f>VLOOKUP(B:B,'10月人员信息'!J:L,2,0)</f>
        <v>炼铁事业部</v>
      </c>
      <c r="F229" t="str">
        <f>VLOOKUP(B:B,'10月人员信息'!J:R,8,0)</f>
        <v>球团点检机械点检员</v>
      </c>
      <c r="G229">
        <f>VLOOKUP(B:B,'10月人员信息'!J:P,6,0)</f>
        <v>0</v>
      </c>
      <c r="H229" t="str">
        <f>VLOOKUP(B:B,'10月人员信息'!J:V,12,0)</f>
        <v>汉族</v>
      </c>
      <c r="I229" t="str">
        <f>VLOOKUP(B:B,'11月工资'!A:D,4,0)</f>
        <v>6217000180024105565</v>
      </c>
      <c r="J229">
        <f t="shared" si="31"/>
        <v>1303.19</v>
      </c>
      <c r="K229">
        <f t="shared" si="32"/>
        <v>57.01</v>
      </c>
      <c r="L229">
        <f t="shared" si="33"/>
        <v>138.46</v>
      </c>
      <c r="M229" s="6">
        <f t="shared" si="34"/>
        <v>560.32000000000005</v>
      </c>
      <c r="N229">
        <f>VLOOKUP(C:C,'11月工资'!C:AP,40,0)</f>
        <v>9</v>
      </c>
      <c r="O229" s="6">
        <f t="shared" si="35"/>
        <v>64.040000000000006</v>
      </c>
      <c r="P229">
        <v>0</v>
      </c>
      <c r="Q229">
        <f t="shared" si="36"/>
        <v>960</v>
      </c>
      <c r="R229" s="50">
        <v>8144.93</v>
      </c>
      <c r="S229" s="67">
        <v>8004.52</v>
      </c>
      <c r="T229" s="69">
        <v>7999.93</v>
      </c>
      <c r="V229" t="s">
        <v>3815</v>
      </c>
      <c r="W229" t="s">
        <v>3816</v>
      </c>
      <c r="Y229" s="51">
        <f t="shared" si="37"/>
        <v>8134.93</v>
      </c>
      <c r="Z229" s="73">
        <f t="shared" si="38"/>
        <v>8009.13</v>
      </c>
      <c r="AA229" s="69" t="str">
        <f>VLOOKUP(C:C&amp;"    ",[1]Sheet0!$E$1:$I$65536,5,0)</f>
        <v xml:space="preserve">7999.93    </v>
      </c>
      <c r="AB229" s="74">
        <v>7999.93</v>
      </c>
      <c r="AC229" t="b">
        <f t="shared" si="39"/>
        <v>1</v>
      </c>
      <c r="AD229">
        <v>9000428</v>
      </c>
      <c r="AE229" t="s">
        <v>709</v>
      </c>
      <c r="AF229" t="str">
        <f t="shared" si="30"/>
        <v>王龙浩</v>
      </c>
    </row>
    <row r="230" spans="1:32" x14ac:dyDescent="0.2">
      <c r="A230">
        <v>227</v>
      </c>
      <c r="B230">
        <v>9000428</v>
      </c>
      <c r="C230" t="str">
        <f>VLOOKUP(B:B,'10月人员信息'!J:W,13,0)</f>
        <v>130182199309011470</v>
      </c>
      <c r="D230" t="str">
        <f>VLOOKUP(B:B,'10月人员信息'!J:M,3,0)</f>
        <v>王龙浩</v>
      </c>
      <c r="E230" t="str">
        <f>VLOOKUP(B:B,'10月人员信息'!J:L,2,0)</f>
        <v>炼铁事业部</v>
      </c>
      <c r="F230" t="str">
        <f>VLOOKUP(B:B,'10月人员信息'!J:R,8,0)</f>
        <v>生产技术室主办</v>
      </c>
      <c r="G230" t="str">
        <f>VLOOKUP(B:B,'10月人员信息'!J:P,6,0)</f>
        <v>专业师（一级协理&amp;硕士）</v>
      </c>
      <c r="H230" t="str">
        <f>VLOOKUP(B:B,'10月人员信息'!J:V,12,0)</f>
        <v>汉族</v>
      </c>
      <c r="I230" t="str">
        <f>VLOOKUP(B:B,'11月工资'!A:D,4,0)</f>
        <v>6217000180032386546</v>
      </c>
      <c r="J230">
        <f t="shared" si="31"/>
        <v>1064.47</v>
      </c>
      <c r="K230">
        <f t="shared" si="32"/>
        <v>46.57</v>
      </c>
      <c r="L230">
        <f t="shared" si="33"/>
        <v>113.1</v>
      </c>
      <c r="M230" s="6">
        <f t="shared" si="34"/>
        <v>455.88</v>
      </c>
      <c r="N230">
        <f>VLOOKUP(C:C,'11月工资'!C:AP,40,0)</f>
        <v>9</v>
      </c>
      <c r="O230" s="6">
        <f t="shared" si="35"/>
        <v>52.1</v>
      </c>
      <c r="P230">
        <v>0</v>
      </c>
      <c r="Q230">
        <f t="shared" si="36"/>
        <v>781</v>
      </c>
      <c r="R230" s="50">
        <v>6652.91</v>
      </c>
      <c r="S230" s="67">
        <v>6512.5</v>
      </c>
      <c r="T230" s="69">
        <v>6507.91</v>
      </c>
      <c r="V230" t="s">
        <v>3817</v>
      </c>
      <c r="W230" t="s">
        <v>3818</v>
      </c>
      <c r="Y230" s="51">
        <f t="shared" si="37"/>
        <v>6642.91</v>
      </c>
      <c r="Z230" s="73">
        <f t="shared" si="38"/>
        <v>6517.11</v>
      </c>
      <c r="AA230" s="69" t="str">
        <f>VLOOKUP(C:C&amp;"    ",[1]Sheet0!$E$1:$I$65536,5,0)</f>
        <v xml:space="preserve">6507.91    </v>
      </c>
      <c r="AB230" s="74">
        <v>6507.91</v>
      </c>
      <c r="AC230" t="b">
        <f t="shared" si="39"/>
        <v>1</v>
      </c>
      <c r="AD230">
        <v>9000429</v>
      </c>
      <c r="AE230" t="s">
        <v>712</v>
      </c>
      <c r="AF230" t="str">
        <f t="shared" si="30"/>
        <v>陈树利</v>
      </c>
    </row>
    <row r="231" spans="1:32" x14ac:dyDescent="0.2">
      <c r="A231">
        <v>228</v>
      </c>
      <c r="B231">
        <v>9000429</v>
      </c>
      <c r="C231" t="str">
        <f>VLOOKUP(B:B,'10月人员信息'!J:W,13,0)</f>
        <v>130602196307140975</v>
      </c>
      <c r="D231" t="str">
        <f>VLOOKUP(B:B,'10月人员信息'!J:M,3,0)</f>
        <v>陈树利</v>
      </c>
      <c r="E231" t="str">
        <f>VLOOKUP(B:B,'10月人员信息'!J:L,2,0)</f>
        <v>制造部</v>
      </c>
      <c r="F231" t="str">
        <f>VLOOKUP(B:B,'10月人员信息'!J:R,8,0)</f>
        <v>铁路运输管理主办</v>
      </c>
      <c r="G231" t="str">
        <f>VLOOKUP(B:B,'10月人员信息'!J:P,6,0)</f>
        <v>专业专家</v>
      </c>
      <c r="H231" t="str">
        <f>VLOOKUP(B:B,'10月人员信息'!J:V,12,0)</f>
        <v>汉族</v>
      </c>
      <c r="I231" t="str">
        <f>VLOOKUP(B:B,'11月工资'!A:D,4,0)</f>
        <v>6217000180023830080</v>
      </c>
      <c r="J231">
        <f t="shared" si="31"/>
        <v>2292.16</v>
      </c>
      <c r="K231">
        <f t="shared" si="32"/>
        <v>100.28</v>
      </c>
      <c r="L231">
        <f t="shared" si="33"/>
        <v>243.54</v>
      </c>
      <c r="M231" s="6">
        <f t="shared" si="34"/>
        <v>1311.24</v>
      </c>
      <c r="N231">
        <f>VLOOKUP(C:C,'11月工资'!C:AP,40,0)</f>
        <v>9</v>
      </c>
      <c r="O231" s="6">
        <f t="shared" si="35"/>
        <v>149.86000000000001</v>
      </c>
      <c r="P231">
        <v>0</v>
      </c>
      <c r="Q231">
        <f t="shared" si="36"/>
        <v>2157</v>
      </c>
      <c r="R231" s="51">
        <v>14326</v>
      </c>
      <c r="S231" s="67">
        <v>18731.939999999999</v>
      </c>
      <c r="T231" s="69">
        <v>17973</v>
      </c>
      <c r="V231" t="s">
        <v>3819</v>
      </c>
      <c r="W231" t="s">
        <v>3820</v>
      </c>
      <c r="Y231" s="51">
        <f t="shared" si="37"/>
        <v>14316</v>
      </c>
      <c r="Z231" s="73">
        <f t="shared" si="38"/>
        <v>18736.55</v>
      </c>
      <c r="AA231" s="69" t="str">
        <f>VLOOKUP(C:C&amp;"    ",[1]Sheet0!$E$1:$I$65536,5,0)</f>
        <v xml:space="preserve">17973.00    </v>
      </c>
      <c r="AB231" s="74">
        <v>17973</v>
      </c>
      <c r="AC231" t="b">
        <f t="shared" si="39"/>
        <v>1</v>
      </c>
      <c r="AD231">
        <v>9000431</v>
      </c>
      <c r="AE231" t="s">
        <v>715</v>
      </c>
      <c r="AF231" t="str">
        <f t="shared" si="30"/>
        <v>李春梅</v>
      </c>
    </row>
    <row r="232" spans="1:32" x14ac:dyDescent="0.2">
      <c r="A232">
        <v>229</v>
      </c>
      <c r="B232">
        <v>9000431</v>
      </c>
      <c r="C232" t="str">
        <f>VLOOKUP(B:B,'10月人员信息'!J:W,13,0)</f>
        <v>211011197006170029</v>
      </c>
      <c r="D232" t="str">
        <f>VLOOKUP(B:B,'10月人员信息'!J:M,3,0)</f>
        <v>李春梅</v>
      </c>
      <c r="E232" t="str">
        <f>VLOOKUP(B:B,'10月人员信息'!J:L,2,0)</f>
        <v>制造部</v>
      </c>
      <c r="F232" t="str">
        <f>VLOOKUP(B:B,'10月人员信息'!J:R,8,0)</f>
        <v>铁路设备管理高级主管</v>
      </c>
      <c r="G232" t="str">
        <f>VLOOKUP(B:B,'10月人员信息'!J:P,6,0)</f>
        <v>高级主管</v>
      </c>
      <c r="H232" t="str">
        <f>VLOOKUP(B:B,'10月人员信息'!J:V,12,0)</f>
        <v>汉族</v>
      </c>
      <c r="I232" t="str">
        <f>VLOOKUP(B:B,'11月工资'!A:D,4,0)</f>
        <v>6217000180023837150</v>
      </c>
      <c r="J232">
        <f t="shared" si="31"/>
        <v>1622.03</v>
      </c>
      <c r="K232">
        <f t="shared" si="32"/>
        <v>70.959999999999994</v>
      </c>
      <c r="L232">
        <f t="shared" si="33"/>
        <v>172.34</v>
      </c>
      <c r="M232" s="6">
        <f t="shared" si="34"/>
        <v>699.81</v>
      </c>
      <c r="N232">
        <f>VLOOKUP(C:C,'11月工资'!C:AP,40,0)</f>
        <v>9</v>
      </c>
      <c r="O232" s="6">
        <f t="shared" si="35"/>
        <v>79.98</v>
      </c>
      <c r="P232">
        <v>0</v>
      </c>
      <c r="Q232">
        <f t="shared" si="36"/>
        <v>1199</v>
      </c>
      <c r="R232" s="50">
        <v>10137.700000000001</v>
      </c>
      <c r="S232" s="67">
        <v>9997.2900000000009</v>
      </c>
      <c r="T232" s="69">
        <v>9992.7000000000007</v>
      </c>
      <c r="V232" t="s">
        <v>3821</v>
      </c>
      <c r="W232" t="s">
        <v>3822</v>
      </c>
      <c r="Y232" s="51">
        <f t="shared" si="37"/>
        <v>10127.700000000001</v>
      </c>
      <c r="Z232" s="73">
        <f t="shared" si="38"/>
        <v>10001.9</v>
      </c>
      <c r="AA232" s="69" t="str">
        <f>VLOOKUP(C:C&amp;"    ",[1]Sheet0!$E$1:$I$65536,5,0)</f>
        <v xml:space="preserve">9992.70    </v>
      </c>
      <c r="AB232" s="74">
        <v>9992.7000000000007</v>
      </c>
      <c r="AC232" t="b">
        <f t="shared" si="39"/>
        <v>1</v>
      </c>
      <c r="AD232">
        <v>9000432</v>
      </c>
      <c r="AE232" t="s">
        <v>718</v>
      </c>
      <c r="AF232" t="str">
        <f t="shared" si="30"/>
        <v>毕俊兴</v>
      </c>
    </row>
    <row r="233" spans="1:32" x14ac:dyDescent="0.2">
      <c r="A233">
        <v>230</v>
      </c>
      <c r="B233">
        <v>9000432</v>
      </c>
      <c r="C233" t="str">
        <f>VLOOKUP(B:B,'10月人员信息'!J:W,13,0)</f>
        <v>120101196410031018</v>
      </c>
      <c r="D233" t="str">
        <f>VLOOKUP(B:B,'10月人员信息'!J:M,3,0)</f>
        <v>毕俊兴</v>
      </c>
      <c r="E233" t="str">
        <f>VLOOKUP(B:B,'10月人员信息'!J:L,2,0)</f>
        <v>制造部</v>
      </c>
      <c r="F233" t="str">
        <f>VLOOKUP(B:B,'10月人员信息'!J:R,8,0)</f>
        <v>储备正科</v>
      </c>
      <c r="G233" t="str">
        <f>VLOOKUP(B:B,'10月人员信息'!J:P,6,0)</f>
        <v>高级主管</v>
      </c>
      <c r="H233" t="str">
        <f>VLOOKUP(B:B,'10月人员信息'!J:V,12,0)</f>
        <v>汉族</v>
      </c>
      <c r="I233" t="str">
        <f>VLOOKUP(B:B,'11月工资'!A:D,4,0)</f>
        <v>6217000180038330688</v>
      </c>
      <c r="J233">
        <f t="shared" si="31"/>
        <v>2007.49</v>
      </c>
      <c r="K233">
        <f t="shared" si="32"/>
        <v>87.83</v>
      </c>
      <c r="L233">
        <f t="shared" si="33"/>
        <v>213.3</v>
      </c>
      <c r="M233" s="6">
        <f t="shared" si="34"/>
        <v>868.45</v>
      </c>
      <c r="N233">
        <f>VLOOKUP(C:C,'11月工资'!C:AP,40,0)</f>
        <v>9</v>
      </c>
      <c r="O233" s="6">
        <f t="shared" si="35"/>
        <v>99.25</v>
      </c>
      <c r="P233">
        <v>0</v>
      </c>
      <c r="Q233">
        <f t="shared" si="36"/>
        <v>1488</v>
      </c>
      <c r="R233" s="50">
        <v>12546.82</v>
      </c>
      <c r="S233" s="67">
        <v>12406.41</v>
      </c>
      <c r="T233" s="69">
        <v>12401.82</v>
      </c>
      <c r="V233" t="s">
        <v>3823</v>
      </c>
      <c r="W233" t="s">
        <v>3824</v>
      </c>
      <c r="Y233" s="51">
        <f t="shared" si="37"/>
        <v>12536.82</v>
      </c>
      <c r="Z233" s="73">
        <f t="shared" si="38"/>
        <v>12411.02</v>
      </c>
      <c r="AA233" s="69" t="str">
        <f>VLOOKUP(C:C&amp;"    ",[1]Sheet0!$E$1:$I$65536,5,0)</f>
        <v xml:space="preserve">12401.82    </v>
      </c>
      <c r="AB233" s="74">
        <v>12401.82</v>
      </c>
      <c r="AC233" t="b">
        <f t="shared" si="39"/>
        <v>1</v>
      </c>
      <c r="AD233">
        <v>9000433</v>
      </c>
      <c r="AE233" t="s">
        <v>721</v>
      </c>
      <c r="AF233" t="str">
        <f t="shared" si="30"/>
        <v>杨建伟</v>
      </c>
    </row>
    <row r="234" spans="1:32" x14ac:dyDescent="0.2">
      <c r="A234">
        <v>231</v>
      </c>
      <c r="B234">
        <v>9000433</v>
      </c>
      <c r="C234" t="str">
        <f>VLOOKUP(B:B,'10月人员信息'!J:W,13,0)</f>
        <v>130225197907212319</v>
      </c>
      <c r="D234" t="str">
        <f>VLOOKUP(B:B,'10月人员信息'!J:M,3,0)</f>
        <v>杨建伟</v>
      </c>
      <c r="E234" t="str">
        <f>VLOOKUP(B:B,'10月人员信息'!J:L,2,0)</f>
        <v>制造部</v>
      </c>
      <c r="F234" t="str">
        <f>VLOOKUP(B:B,'10月人员信息'!J:R,8,0)</f>
        <v>成品发运管理高级主管</v>
      </c>
      <c r="G234" t="str">
        <f>VLOOKUP(B:B,'10月人员信息'!J:P,6,0)</f>
        <v>高级主管</v>
      </c>
      <c r="H234" t="str">
        <f>VLOOKUP(B:B,'10月人员信息'!J:V,12,0)</f>
        <v>汉族</v>
      </c>
      <c r="I234" t="str">
        <f>VLOOKUP(B:B,'11月工资'!A:D,4,0)</f>
        <v>6217000180023838919</v>
      </c>
      <c r="J234">
        <f t="shared" si="31"/>
        <v>1923.64</v>
      </c>
      <c r="K234">
        <f t="shared" si="32"/>
        <v>84.16</v>
      </c>
      <c r="L234">
        <f t="shared" si="33"/>
        <v>204.39</v>
      </c>
      <c r="M234" s="6">
        <f t="shared" si="34"/>
        <v>831.76</v>
      </c>
      <c r="N234">
        <f>VLOOKUP(C:C,'11月工资'!C:AP,40,0)</f>
        <v>9</v>
      </c>
      <c r="O234" s="6">
        <f t="shared" si="35"/>
        <v>95.06</v>
      </c>
      <c r="P234">
        <v>0</v>
      </c>
      <c r="Q234">
        <f t="shared" si="36"/>
        <v>1425</v>
      </c>
      <c r="R234" s="50">
        <v>12022.74</v>
      </c>
      <c r="S234" s="67">
        <v>11882.33</v>
      </c>
      <c r="T234" s="69">
        <v>11877.74</v>
      </c>
      <c r="V234" t="s">
        <v>3825</v>
      </c>
      <c r="W234" t="s">
        <v>3826</v>
      </c>
      <c r="Y234" s="51">
        <f t="shared" si="37"/>
        <v>12012.74</v>
      </c>
      <c r="Z234" s="73">
        <f t="shared" si="38"/>
        <v>11886.94</v>
      </c>
      <c r="AA234" s="69" t="str">
        <f>VLOOKUP(C:C&amp;"    ",[1]Sheet0!$E$1:$I$65536,5,0)</f>
        <v xml:space="preserve">11877.74    </v>
      </c>
      <c r="AB234" s="74">
        <v>11877.74</v>
      </c>
      <c r="AC234" t="b">
        <f t="shared" si="39"/>
        <v>1</v>
      </c>
      <c r="AD234">
        <v>9000434</v>
      </c>
      <c r="AE234" t="s">
        <v>724</v>
      </c>
      <c r="AF234" t="str">
        <f t="shared" si="30"/>
        <v>李若曦</v>
      </c>
    </row>
    <row r="235" spans="1:32" x14ac:dyDescent="0.2">
      <c r="A235">
        <v>232</v>
      </c>
      <c r="B235">
        <v>9000434</v>
      </c>
      <c r="C235" t="str">
        <f>VLOOKUP(B:B,'10月人员信息'!J:W,13,0)</f>
        <v>130204198512183931</v>
      </c>
      <c r="D235" t="str">
        <f>VLOOKUP(B:B,'10月人员信息'!J:M,3,0)</f>
        <v>李若曦</v>
      </c>
      <c r="E235" t="str">
        <f>VLOOKUP(B:B,'10月人员信息'!J:L,2,0)</f>
        <v>制造部</v>
      </c>
      <c r="F235" t="str">
        <f>VLOOKUP(B:B,'10月人员信息'!J:R,8,0)</f>
        <v>铁路运输管理高级主管</v>
      </c>
      <c r="G235" t="str">
        <f>VLOOKUP(B:B,'10月人员信息'!J:P,6,0)</f>
        <v>高级主管</v>
      </c>
      <c r="H235" t="str">
        <f>VLOOKUP(B:B,'10月人员信息'!J:V,12,0)</f>
        <v>汉族</v>
      </c>
      <c r="I235" t="str">
        <f>VLOOKUP(B:B,'11月工资'!A:D,4,0)</f>
        <v>6217000180023837184</v>
      </c>
      <c r="J235">
        <f t="shared" si="31"/>
        <v>1708.52</v>
      </c>
      <c r="K235">
        <f t="shared" si="32"/>
        <v>74.75</v>
      </c>
      <c r="L235">
        <f t="shared" si="33"/>
        <v>181.53</v>
      </c>
      <c r="M235" s="6">
        <f t="shared" si="34"/>
        <v>737.65</v>
      </c>
      <c r="N235">
        <f>VLOOKUP(C:C,'11月工资'!C:AP,40,0)</f>
        <v>9</v>
      </c>
      <c r="O235" s="6">
        <f t="shared" si="35"/>
        <v>84.3</v>
      </c>
      <c r="P235">
        <v>0</v>
      </c>
      <c r="Q235">
        <f t="shared" si="36"/>
        <v>1264</v>
      </c>
      <c r="R235" s="50">
        <v>10678.26</v>
      </c>
      <c r="S235" s="67">
        <v>10537.85</v>
      </c>
      <c r="T235" s="69">
        <v>10533.26</v>
      </c>
      <c r="V235" t="s">
        <v>3827</v>
      </c>
      <c r="W235" t="s">
        <v>3828</v>
      </c>
      <c r="Y235" s="51">
        <f t="shared" si="37"/>
        <v>10668.26</v>
      </c>
      <c r="Z235" s="73">
        <f t="shared" si="38"/>
        <v>10542.46</v>
      </c>
      <c r="AA235" s="69" t="str">
        <f>VLOOKUP(C:C&amp;"    ",[1]Sheet0!$E$1:$I$65536,5,0)</f>
        <v xml:space="preserve">10533.26    </v>
      </c>
      <c r="AB235" s="74">
        <v>10533.26</v>
      </c>
      <c r="AC235" t="b">
        <f t="shared" si="39"/>
        <v>1</v>
      </c>
      <c r="AD235">
        <v>9000435</v>
      </c>
      <c r="AE235" t="s">
        <v>727</v>
      </c>
      <c r="AF235" t="str">
        <f t="shared" si="30"/>
        <v>刘晨燕</v>
      </c>
    </row>
    <row r="236" spans="1:32" x14ac:dyDescent="0.2">
      <c r="A236">
        <v>233</v>
      </c>
      <c r="B236">
        <v>9000435</v>
      </c>
      <c r="C236" t="str">
        <f>VLOOKUP(B:B,'10月人员信息'!J:W,13,0)</f>
        <v>130203197006170627</v>
      </c>
      <c r="D236" t="str">
        <f>VLOOKUP(B:B,'10月人员信息'!J:M,3,0)</f>
        <v>刘晨燕</v>
      </c>
      <c r="E236" t="str">
        <f>VLOOKUP(B:B,'10月人员信息'!J:L,2,0)</f>
        <v>制造部</v>
      </c>
      <c r="F236" t="str">
        <f>VLOOKUP(B:B,'10月人员信息'!J:R,8,0)</f>
        <v>铁路设备管理主办</v>
      </c>
      <c r="G236" t="str">
        <f>VLOOKUP(B:B,'10月人员信息'!J:P,6,0)</f>
        <v>专业师</v>
      </c>
      <c r="H236" t="str">
        <f>VLOOKUP(B:B,'10月人员信息'!J:V,12,0)</f>
        <v>汉族</v>
      </c>
      <c r="I236" t="str">
        <f>VLOOKUP(B:B,'11月工资'!A:D,4,0)</f>
        <v>6217000180023830106</v>
      </c>
      <c r="J236">
        <f t="shared" si="31"/>
        <v>776.15</v>
      </c>
      <c r="K236">
        <f t="shared" si="32"/>
        <v>33.96</v>
      </c>
      <c r="L236">
        <f t="shared" si="33"/>
        <v>82.47</v>
      </c>
      <c r="M236" s="6">
        <f t="shared" si="34"/>
        <v>365.44</v>
      </c>
      <c r="N236">
        <f>VLOOKUP(C:C,'11月工资'!C:AP,40,0)</f>
        <v>9</v>
      </c>
      <c r="O236" s="6">
        <f t="shared" si="35"/>
        <v>41.76</v>
      </c>
      <c r="P236">
        <v>0</v>
      </c>
      <c r="Q236">
        <f t="shared" si="36"/>
        <v>565</v>
      </c>
      <c r="R236" s="50">
        <v>4850.9399999999996</v>
      </c>
      <c r="S236" s="68">
        <v>5220.59</v>
      </c>
      <c r="T236" s="69">
        <v>4705.9399999999996</v>
      </c>
      <c r="V236" t="s">
        <v>3829</v>
      </c>
      <c r="W236" t="s">
        <v>3830</v>
      </c>
      <c r="Y236" s="51">
        <f t="shared" si="37"/>
        <v>4840.9399999999996</v>
      </c>
      <c r="Z236" s="73">
        <f t="shared" si="38"/>
        <v>5225.2</v>
      </c>
      <c r="AA236" s="69" t="str">
        <f>VLOOKUP(C:C&amp;"    ",[1]Sheet0!$E$1:$I$65536,5,0)</f>
        <v xml:space="preserve">4705.94    </v>
      </c>
      <c r="AB236" s="74">
        <v>4705.9399999999996</v>
      </c>
      <c r="AC236" t="b">
        <f t="shared" si="39"/>
        <v>1</v>
      </c>
      <c r="AD236">
        <v>9000437</v>
      </c>
      <c r="AE236" t="s">
        <v>730</v>
      </c>
      <c r="AF236" t="str">
        <f t="shared" si="30"/>
        <v>付国合</v>
      </c>
    </row>
    <row r="237" spans="1:32" x14ac:dyDescent="0.2">
      <c r="A237">
        <v>234</v>
      </c>
      <c r="B237">
        <v>9000437</v>
      </c>
      <c r="C237" t="str">
        <f>VLOOKUP(B:B,'10月人员信息'!J:W,13,0)</f>
        <v>130203196801192134</v>
      </c>
      <c r="D237" t="str">
        <f>VLOOKUP(B:B,'10月人员信息'!J:M,3,0)</f>
        <v>付国合</v>
      </c>
      <c r="E237" t="str">
        <f>VLOOKUP(B:B,'10月人员信息'!J:L,2,0)</f>
        <v>焦化事业部</v>
      </c>
      <c r="F237" t="str">
        <f>VLOOKUP(B:B,'10月人员信息'!J:R,8,0)</f>
        <v>生产技术室高级主管</v>
      </c>
      <c r="G237" t="str">
        <f>VLOOKUP(B:B,'10月人员信息'!J:P,6,0)</f>
        <v>高级主管</v>
      </c>
      <c r="H237" t="str">
        <f>VLOOKUP(B:B,'10月人员信息'!J:V,12,0)</f>
        <v>汉族</v>
      </c>
      <c r="I237" t="str">
        <f>VLOOKUP(B:B,'11月工资'!A:D,4,0)</f>
        <v>6217000180031744653</v>
      </c>
      <c r="J237">
        <f t="shared" si="31"/>
        <v>1573.65</v>
      </c>
      <c r="K237">
        <f t="shared" si="32"/>
        <v>68.849999999999994</v>
      </c>
      <c r="L237">
        <f t="shared" si="33"/>
        <v>167.2</v>
      </c>
      <c r="M237" s="6">
        <f t="shared" si="34"/>
        <v>678.64</v>
      </c>
      <c r="N237">
        <f>VLOOKUP(C:C,'11月工资'!C:AP,40,0)</f>
        <v>9</v>
      </c>
      <c r="O237" s="6">
        <f t="shared" si="35"/>
        <v>77.56</v>
      </c>
      <c r="P237">
        <v>0</v>
      </c>
      <c r="Q237">
        <f t="shared" si="36"/>
        <v>1163</v>
      </c>
      <c r="R237" s="50">
        <v>9835.2900000000009</v>
      </c>
      <c r="S237" s="67">
        <v>9694.8799999999992</v>
      </c>
      <c r="T237" s="69">
        <v>9690.2900000000009</v>
      </c>
      <c r="V237" t="s">
        <v>3831</v>
      </c>
      <c r="W237" t="s">
        <v>3832</v>
      </c>
      <c r="Y237" s="51">
        <f t="shared" si="37"/>
        <v>9825.2900000000009</v>
      </c>
      <c r="Z237" s="73">
        <f t="shared" si="38"/>
        <v>9699.49</v>
      </c>
      <c r="AA237" s="69" t="str">
        <f>VLOOKUP(C:C&amp;"    ",[1]Sheet0!$E$1:$I$65536,5,0)</f>
        <v xml:space="preserve">9690.29    </v>
      </c>
      <c r="AB237" s="74">
        <v>9690.2900000000009</v>
      </c>
      <c r="AC237" t="b">
        <f t="shared" si="39"/>
        <v>1</v>
      </c>
      <c r="AD237">
        <v>9000439</v>
      </c>
      <c r="AE237" t="s">
        <v>733</v>
      </c>
      <c r="AF237" t="str">
        <f t="shared" si="30"/>
        <v>王艳萍</v>
      </c>
    </row>
    <row r="238" spans="1:32" x14ac:dyDescent="0.2">
      <c r="A238">
        <v>235</v>
      </c>
      <c r="B238">
        <v>9000439</v>
      </c>
      <c r="C238" t="str">
        <f>VLOOKUP(B:B,'10月人员信息'!J:W,13,0)</f>
        <v>210504196809021367</v>
      </c>
      <c r="D238" t="str">
        <f>VLOOKUP(B:B,'10月人员信息'!J:M,3,0)</f>
        <v>王艳萍</v>
      </c>
      <c r="E238" t="str">
        <f>VLOOKUP(B:B,'10月人员信息'!J:L,2,0)</f>
        <v>焦化事业部</v>
      </c>
      <c r="F238" t="str">
        <f>VLOOKUP(B:B,'10月人员信息'!J:R,8,0)</f>
        <v>党群室高级主管</v>
      </c>
      <c r="G238" t="str">
        <f>VLOOKUP(B:B,'10月人员信息'!J:P,6,0)</f>
        <v>高级主管</v>
      </c>
      <c r="H238" t="str">
        <f>VLOOKUP(B:B,'10月人员信息'!J:V,12,0)</f>
        <v>汉族</v>
      </c>
      <c r="I238" t="str">
        <f>VLOOKUP(B:B,'11月工资'!A:D,4,0)</f>
        <v>6217000180024091534</v>
      </c>
      <c r="J238">
        <f t="shared" si="31"/>
        <v>1582.87</v>
      </c>
      <c r="K238">
        <f t="shared" si="32"/>
        <v>69.25</v>
      </c>
      <c r="L238">
        <f t="shared" si="33"/>
        <v>168.18</v>
      </c>
      <c r="M238" s="6">
        <f t="shared" si="34"/>
        <v>682.68</v>
      </c>
      <c r="N238">
        <f>VLOOKUP(C:C,'11月工资'!C:AP,40,0)</f>
        <v>9</v>
      </c>
      <c r="O238" s="6">
        <f t="shared" si="35"/>
        <v>78.02</v>
      </c>
      <c r="P238">
        <v>0</v>
      </c>
      <c r="Q238">
        <f t="shared" si="36"/>
        <v>1170</v>
      </c>
      <c r="R238" s="50">
        <v>9892.94</v>
      </c>
      <c r="S238" s="67">
        <v>9752.5300000000007</v>
      </c>
      <c r="T238" s="69">
        <v>9747.94</v>
      </c>
      <c r="V238" t="s">
        <v>3833</v>
      </c>
      <c r="W238" t="s">
        <v>3834</v>
      </c>
      <c r="Y238" s="51">
        <f t="shared" si="37"/>
        <v>9882.94</v>
      </c>
      <c r="Z238" s="73">
        <f t="shared" si="38"/>
        <v>9757.14</v>
      </c>
      <c r="AA238" s="69" t="str">
        <f>VLOOKUP(C:C&amp;"    ",[1]Sheet0!$E$1:$I$65536,5,0)</f>
        <v xml:space="preserve">9747.94    </v>
      </c>
      <c r="AB238" s="74">
        <v>9747.94</v>
      </c>
      <c r="AC238" t="b">
        <f t="shared" si="39"/>
        <v>1</v>
      </c>
      <c r="AD238">
        <v>9000440</v>
      </c>
      <c r="AE238" t="s">
        <v>735</v>
      </c>
      <c r="AF238" t="str">
        <f t="shared" si="30"/>
        <v>薛天英</v>
      </c>
    </row>
    <row r="239" spans="1:32" x14ac:dyDescent="0.2">
      <c r="A239">
        <v>236</v>
      </c>
      <c r="B239">
        <v>9000440</v>
      </c>
      <c r="C239" t="str">
        <f>VLOOKUP(B:B,'10月人员信息'!J:W,13,0)</f>
        <v>130228197304131455</v>
      </c>
      <c r="D239" t="str">
        <f>VLOOKUP(B:B,'10月人员信息'!J:M,3,0)</f>
        <v>薛天英</v>
      </c>
      <c r="E239" t="str">
        <f>VLOOKUP(B:B,'10月人员信息'!J:L,2,0)</f>
        <v>焦化事业部</v>
      </c>
      <c r="F239" t="str">
        <f>VLOOKUP(B:B,'10月人员信息'!J:R,8,0)</f>
        <v>设备管理室高级主管</v>
      </c>
      <c r="G239" t="str">
        <f>VLOOKUP(B:B,'10月人员信息'!J:P,6,0)</f>
        <v>高级主管</v>
      </c>
      <c r="H239" t="str">
        <f>VLOOKUP(B:B,'10月人员信息'!J:V,12,0)</f>
        <v>满族</v>
      </c>
      <c r="I239" t="str">
        <f>VLOOKUP(B:B,'11月工资'!A:D,4,0)</f>
        <v>6227000180600105350</v>
      </c>
      <c r="J239">
        <f t="shared" si="31"/>
        <v>1574.19</v>
      </c>
      <c r="K239">
        <f t="shared" si="32"/>
        <v>68.87</v>
      </c>
      <c r="L239">
        <f t="shared" si="33"/>
        <v>167.26</v>
      </c>
      <c r="M239" s="6">
        <f t="shared" si="34"/>
        <v>678.88</v>
      </c>
      <c r="N239">
        <f>VLOOKUP(C:C,'11月工资'!C:AP,40,0)</f>
        <v>9</v>
      </c>
      <c r="O239" s="6">
        <f t="shared" si="35"/>
        <v>77.59</v>
      </c>
      <c r="P239">
        <v>0</v>
      </c>
      <c r="Q239">
        <f t="shared" si="36"/>
        <v>1163</v>
      </c>
      <c r="R239" s="50">
        <v>9838.69</v>
      </c>
      <c r="S239" s="67">
        <v>9698.2800000000007</v>
      </c>
      <c r="T239" s="69">
        <v>9693.69</v>
      </c>
      <c r="V239" t="s">
        <v>3835</v>
      </c>
      <c r="W239" t="s">
        <v>3836</v>
      </c>
      <c r="Y239" s="51">
        <f t="shared" si="37"/>
        <v>9828.69</v>
      </c>
      <c r="Z239" s="73">
        <f t="shared" si="38"/>
        <v>9702.89</v>
      </c>
      <c r="AA239" s="69" t="str">
        <f>VLOOKUP(C:C&amp;"    ",[1]Sheet0!$E$1:$I$65536,5,0)</f>
        <v xml:space="preserve">9693.69    </v>
      </c>
      <c r="AB239" s="74">
        <v>9693.69</v>
      </c>
      <c r="AC239" t="b">
        <f t="shared" si="39"/>
        <v>1</v>
      </c>
      <c r="AD239">
        <v>9000441</v>
      </c>
      <c r="AE239" t="s">
        <v>738</v>
      </c>
      <c r="AF239" t="str">
        <f t="shared" si="30"/>
        <v>裴晓光</v>
      </c>
    </row>
    <row r="240" spans="1:32" x14ac:dyDescent="0.2">
      <c r="A240">
        <v>237</v>
      </c>
      <c r="B240">
        <v>9000441</v>
      </c>
      <c r="C240" t="str">
        <f>VLOOKUP(B:B,'10月人员信息'!J:W,13,0)</f>
        <v>130203196801022119</v>
      </c>
      <c r="D240" t="str">
        <f>VLOOKUP(B:B,'10月人员信息'!J:M,3,0)</f>
        <v>裴晓光</v>
      </c>
      <c r="E240" t="str">
        <f>VLOOKUP(B:B,'10月人员信息'!J:L,2,0)</f>
        <v>焦化事业部</v>
      </c>
      <c r="F240">
        <f>VLOOKUP(B:B,'10月人员信息'!J:R,8,0)</f>
        <v>0</v>
      </c>
      <c r="G240">
        <f>VLOOKUP(B:B,'10月人员信息'!J:P,6,0)</f>
        <v>0</v>
      </c>
      <c r="H240" t="str">
        <f>VLOOKUP(B:B,'10月人员信息'!J:V,12,0)</f>
        <v>汉族</v>
      </c>
      <c r="I240" t="str">
        <f>VLOOKUP(B:B,'11月工资'!A:D,4,0)</f>
        <v>6217000180002733958</v>
      </c>
      <c r="J240">
        <f t="shared" si="31"/>
        <v>1608.02</v>
      </c>
      <c r="K240">
        <f t="shared" si="32"/>
        <v>70.349999999999994</v>
      </c>
      <c r="L240">
        <f t="shared" si="33"/>
        <v>170.85</v>
      </c>
      <c r="M240" s="6">
        <f t="shared" si="34"/>
        <v>693.68</v>
      </c>
      <c r="N240">
        <f>VLOOKUP(C:C,'11月工资'!C:AP,40,0)</f>
        <v>9</v>
      </c>
      <c r="O240" s="6">
        <f t="shared" si="35"/>
        <v>79.28</v>
      </c>
      <c r="P240">
        <v>0</v>
      </c>
      <c r="Q240">
        <f t="shared" si="36"/>
        <v>1189</v>
      </c>
      <c r="R240" s="50">
        <v>10050.1</v>
      </c>
      <c r="S240" s="67">
        <v>9909.69</v>
      </c>
      <c r="T240" s="69">
        <v>9905.1</v>
      </c>
      <c r="V240" t="s">
        <v>3837</v>
      </c>
      <c r="W240" t="s">
        <v>3838</v>
      </c>
      <c r="Y240" s="51">
        <f t="shared" si="37"/>
        <v>10040.1</v>
      </c>
      <c r="Z240" s="73">
        <f t="shared" si="38"/>
        <v>9914.2999999999993</v>
      </c>
      <c r="AA240" s="69" t="str">
        <f>VLOOKUP(C:C&amp;"    ",[1]Sheet0!$E$1:$I$65536,5,0)</f>
        <v xml:space="preserve">9905.10    </v>
      </c>
      <c r="AB240" s="74">
        <v>9905.1</v>
      </c>
      <c r="AC240" t="b">
        <f t="shared" si="39"/>
        <v>1</v>
      </c>
      <c r="AD240">
        <v>9000442</v>
      </c>
      <c r="AE240" t="s">
        <v>741</v>
      </c>
      <c r="AF240" t="str">
        <f t="shared" si="30"/>
        <v>郑双权</v>
      </c>
    </row>
    <row r="241" spans="1:32" x14ac:dyDescent="0.2">
      <c r="A241">
        <v>238</v>
      </c>
      <c r="B241">
        <v>9000442</v>
      </c>
      <c r="C241" t="str">
        <f>VLOOKUP(B:B,'10月人员信息'!J:W,13,0)</f>
        <v>130104196701054018</v>
      </c>
      <c r="D241" t="str">
        <f>VLOOKUP(B:B,'10月人员信息'!J:M,3,0)</f>
        <v>郑双权</v>
      </c>
      <c r="E241" t="str">
        <f>VLOOKUP(B:B,'10月人员信息'!J:L,2,0)</f>
        <v>焦化事业部</v>
      </c>
      <c r="F241">
        <f>VLOOKUP(B:B,'10月人员信息'!J:R,8,0)</f>
        <v>0</v>
      </c>
      <c r="G241">
        <f>VLOOKUP(B:B,'10月人员信息'!J:P,6,0)</f>
        <v>0</v>
      </c>
      <c r="H241" t="str">
        <f>VLOOKUP(B:B,'10月人员信息'!J:V,12,0)</f>
        <v>汉族</v>
      </c>
      <c r="I241" t="str">
        <f>VLOOKUP(B:B,'11月工资'!A:D,4,0)</f>
        <v>6217000180031744679</v>
      </c>
      <c r="J241">
        <f t="shared" si="31"/>
        <v>1927.36</v>
      </c>
      <c r="K241">
        <f t="shared" si="32"/>
        <v>84.32</v>
      </c>
      <c r="L241">
        <f t="shared" si="33"/>
        <v>204.78</v>
      </c>
      <c r="M241" s="6">
        <f t="shared" si="34"/>
        <v>833.39</v>
      </c>
      <c r="N241">
        <f>VLOOKUP(C:C,'11月工资'!C:AP,40,0)</f>
        <v>9</v>
      </c>
      <c r="O241" s="6">
        <f t="shared" si="35"/>
        <v>95.24</v>
      </c>
      <c r="P241">
        <v>0</v>
      </c>
      <c r="Q241">
        <f t="shared" si="36"/>
        <v>1428</v>
      </c>
      <c r="R241" s="50">
        <v>12045.99</v>
      </c>
      <c r="S241" s="67">
        <v>11905.58</v>
      </c>
      <c r="T241" s="69">
        <v>11900.99</v>
      </c>
      <c r="V241" t="s">
        <v>3839</v>
      </c>
      <c r="W241" t="s">
        <v>3840</v>
      </c>
      <c r="Y241" s="51">
        <f t="shared" si="37"/>
        <v>12035.99</v>
      </c>
      <c r="Z241" s="73">
        <f t="shared" si="38"/>
        <v>11910.19</v>
      </c>
      <c r="AA241" s="69" t="str">
        <f>VLOOKUP(C:C&amp;"    ",[1]Sheet0!$E$1:$I$65536,5,0)</f>
        <v xml:space="preserve">11900.99    </v>
      </c>
      <c r="AB241" s="74">
        <v>11900.99</v>
      </c>
      <c r="AC241" t="b">
        <f t="shared" si="39"/>
        <v>1</v>
      </c>
      <c r="AD241">
        <v>9000443</v>
      </c>
      <c r="AE241" t="s">
        <v>744</v>
      </c>
      <c r="AF241" t="str">
        <f t="shared" si="30"/>
        <v>汪顶</v>
      </c>
    </row>
    <row r="242" spans="1:32" x14ac:dyDescent="0.2">
      <c r="A242">
        <v>239</v>
      </c>
      <c r="B242">
        <v>9000443</v>
      </c>
      <c r="C242" t="str">
        <f>VLOOKUP(B:B,'10月人员信息'!J:W,13,0)</f>
        <v>421125198410164015</v>
      </c>
      <c r="D242" t="str">
        <f>VLOOKUP(B:B,'10月人员信息'!J:M,3,0)</f>
        <v>汪顶</v>
      </c>
      <c r="E242" t="str">
        <f>VLOOKUP(B:B,'10月人员信息'!J:L,2,0)</f>
        <v>焦化事业部</v>
      </c>
      <c r="F242">
        <f>VLOOKUP(B:B,'10月人员信息'!J:R,8,0)</f>
        <v>0</v>
      </c>
      <c r="G242" t="str">
        <f>VLOOKUP(B:B,'10月人员信息'!J:P,6,0)</f>
        <v>专业师</v>
      </c>
      <c r="H242" t="str">
        <f>VLOOKUP(B:B,'10月人员信息'!J:V,12,0)</f>
        <v>汉族</v>
      </c>
      <c r="I242" t="str">
        <f>VLOOKUP(B:B,'11月工资'!A:D,4,0)</f>
        <v>6217000180002740615</v>
      </c>
      <c r="J242">
        <f t="shared" si="31"/>
        <v>1051.82</v>
      </c>
      <c r="K242">
        <f t="shared" si="32"/>
        <v>46.02</v>
      </c>
      <c r="L242">
        <f t="shared" si="33"/>
        <v>111.76</v>
      </c>
      <c r="M242" s="6">
        <f t="shared" si="34"/>
        <v>450.34</v>
      </c>
      <c r="N242">
        <f>VLOOKUP(C:C,'11月工资'!C:AP,40,0)</f>
        <v>9</v>
      </c>
      <c r="O242" s="6">
        <f t="shared" si="35"/>
        <v>51.47</v>
      </c>
      <c r="P242">
        <v>0</v>
      </c>
      <c r="Q242">
        <f t="shared" si="36"/>
        <v>771</v>
      </c>
      <c r="R242" s="50">
        <v>6573.85</v>
      </c>
      <c r="S242" s="67">
        <v>6433.44</v>
      </c>
      <c r="T242" s="69">
        <v>6428.85</v>
      </c>
      <c r="V242" t="s">
        <v>3841</v>
      </c>
      <c r="W242" t="s">
        <v>3842</v>
      </c>
      <c r="Y242" s="51">
        <f t="shared" si="37"/>
        <v>6563.85</v>
      </c>
      <c r="Z242" s="73">
        <f t="shared" si="38"/>
        <v>6438.05</v>
      </c>
      <c r="AA242" s="69" t="str">
        <f>VLOOKUP(C:C&amp;"    ",[1]Sheet0!$E$1:$I$65536,5,0)</f>
        <v xml:space="preserve">6428.85    </v>
      </c>
      <c r="AB242" s="74">
        <v>6428.85</v>
      </c>
      <c r="AC242" t="b">
        <f t="shared" si="39"/>
        <v>1</v>
      </c>
      <c r="AD242">
        <v>9000445</v>
      </c>
      <c r="AE242" t="s">
        <v>746</v>
      </c>
      <c r="AF242" t="str">
        <f t="shared" si="30"/>
        <v>周延明</v>
      </c>
    </row>
    <row r="243" spans="1:32" x14ac:dyDescent="0.2">
      <c r="A243">
        <v>240</v>
      </c>
      <c r="B243">
        <v>9000445</v>
      </c>
      <c r="C243" t="str">
        <f>VLOOKUP(B:B,'10月人员信息'!J:W,13,0)</f>
        <v>130921198006063616</v>
      </c>
      <c r="D243" t="str">
        <f>VLOOKUP(B:B,'10月人员信息'!J:M,3,0)</f>
        <v>周延明</v>
      </c>
      <c r="E243" t="str">
        <f>VLOOKUP(B:B,'10月人员信息'!J:L,2,0)</f>
        <v>焦化事业部</v>
      </c>
      <c r="F243">
        <f>VLOOKUP(B:B,'10月人员信息'!J:R,8,0)</f>
        <v>0</v>
      </c>
      <c r="G243">
        <f>VLOOKUP(B:B,'10月人员信息'!J:P,6,0)</f>
        <v>0</v>
      </c>
      <c r="H243" t="str">
        <f>VLOOKUP(B:B,'10月人员信息'!J:V,12,0)</f>
        <v>汉族</v>
      </c>
      <c r="I243" t="str">
        <f>VLOOKUP(B:B,'11月工资'!A:D,4,0)</f>
        <v>6227000180600025749</v>
      </c>
      <c r="J243">
        <f t="shared" si="31"/>
        <v>1568.84</v>
      </c>
      <c r="K243">
        <f t="shared" si="32"/>
        <v>68.64</v>
      </c>
      <c r="L243">
        <f t="shared" si="33"/>
        <v>166.69</v>
      </c>
      <c r="M243" s="6">
        <f t="shared" si="34"/>
        <v>676.54</v>
      </c>
      <c r="N243">
        <f>VLOOKUP(C:C,'11月工资'!C:AP,40,0)</f>
        <v>9</v>
      </c>
      <c r="O243" s="6">
        <f t="shared" si="35"/>
        <v>77.319999999999993</v>
      </c>
      <c r="P243">
        <v>0</v>
      </c>
      <c r="Q243">
        <f t="shared" si="36"/>
        <v>1159</v>
      </c>
      <c r="R243" s="50">
        <v>9805.23</v>
      </c>
      <c r="S243" s="67">
        <v>9664.82</v>
      </c>
      <c r="T243" s="69">
        <v>9660.23</v>
      </c>
      <c r="V243" t="s">
        <v>3843</v>
      </c>
      <c r="W243" t="s">
        <v>3844</v>
      </c>
      <c r="Y243" s="51">
        <f t="shared" si="37"/>
        <v>9795.23</v>
      </c>
      <c r="Z243" s="73">
        <f t="shared" si="38"/>
        <v>9669.43</v>
      </c>
      <c r="AA243" s="69" t="str">
        <f>VLOOKUP(C:C&amp;"    ",[1]Sheet0!$E$1:$I$65536,5,0)</f>
        <v xml:space="preserve">9660.23    </v>
      </c>
      <c r="AB243" s="74">
        <v>9660.23</v>
      </c>
      <c r="AC243" t="b">
        <f t="shared" si="39"/>
        <v>1</v>
      </c>
      <c r="AD243">
        <v>9000446</v>
      </c>
      <c r="AE243" t="s">
        <v>749</v>
      </c>
      <c r="AF243" t="str">
        <f t="shared" si="30"/>
        <v>李文亮</v>
      </c>
    </row>
    <row r="244" spans="1:32" x14ac:dyDescent="0.2">
      <c r="A244">
        <v>241</v>
      </c>
      <c r="B244">
        <v>9000446</v>
      </c>
      <c r="C244" t="str">
        <f>VLOOKUP(B:B,'10月人员信息'!J:W,13,0)</f>
        <v>620403198508061211</v>
      </c>
      <c r="D244" t="str">
        <f>VLOOKUP(B:B,'10月人员信息'!J:M,3,0)</f>
        <v>李文亮</v>
      </c>
      <c r="E244" t="str">
        <f>VLOOKUP(B:B,'10月人员信息'!J:L,2,0)</f>
        <v>焦化事业部</v>
      </c>
      <c r="F244">
        <f>VLOOKUP(B:B,'10月人员信息'!J:R,8,0)</f>
        <v>0</v>
      </c>
      <c r="G244" t="str">
        <f>VLOOKUP(B:B,'10月人员信息'!J:P,6,0)</f>
        <v>专业师</v>
      </c>
      <c r="H244" t="str">
        <f>VLOOKUP(B:B,'10月人员信息'!J:V,12,0)</f>
        <v>汉族</v>
      </c>
      <c r="I244" t="str">
        <f>VLOOKUP(B:B,'11月工资'!A:D,4,0)</f>
        <v>6217000180002700502</v>
      </c>
      <c r="J244">
        <f t="shared" si="31"/>
        <v>1059.4100000000001</v>
      </c>
      <c r="K244">
        <f t="shared" si="32"/>
        <v>46.35</v>
      </c>
      <c r="L244">
        <f t="shared" si="33"/>
        <v>112.56</v>
      </c>
      <c r="M244" s="6">
        <f t="shared" si="34"/>
        <v>453.66</v>
      </c>
      <c r="N244">
        <f>VLOOKUP(C:C,'11月工资'!C:AP,40,0)</f>
        <v>9</v>
      </c>
      <c r="O244" s="6">
        <f t="shared" si="35"/>
        <v>51.85</v>
      </c>
      <c r="P244">
        <v>0</v>
      </c>
      <c r="Q244">
        <f t="shared" si="36"/>
        <v>777</v>
      </c>
      <c r="R244" s="50">
        <v>6621.33</v>
      </c>
      <c r="S244" s="67">
        <v>6480.92</v>
      </c>
      <c r="T244" s="69">
        <v>6476.33</v>
      </c>
      <c r="V244" t="s">
        <v>3845</v>
      </c>
      <c r="W244" t="s">
        <v>3846</v>
      </c>
      <c r="Y244" s="51">
        <f t="shared" si="37"/>
        <v>6611.33</v>
      </c>
      <c r="Z244" s="73">
        <f t="shared" si="38"/>
        <v>6485.53</v>
      </c>
      <c r="AA244" s="69" t="str">
        <f>VLOOKUP(C:C&amp;"    ",[1]Sheet0!$E$1:$I$65536,5,0)</f>
        <v xml:space="preserve">6476.33    </v>
      </c>
      <c r="AB244" s="74">
        <v>6476.33</v>
      </c>
      <c r="AC244" t="b">
        <f t="shared" si="39"/>
        <v>1</v>
      </c>
      <c r="AD244">
        <v>9000448</v>
      </c>
      <c r="AE244" t="s">
        <v>751</v>
      </c>
      <c r="AF244" t="str">
        <f t="shared" si="30"/>
        <v>杨宝山</v>
      </c>
    </row>
    <row r="245" spans="1:32" x14ac:dyDescent="0.2">
      <c r="A245">
        <v>242</v>
      </c>
      <c r="B245">
        <v>9000448</v>
      </c>
      <c r="C245" t="str">
        <f>VLOOKUP(B:B,'10月人员信息'!J:W,13,0)</f>
        <v>210302196812060937</v>
      </c>
      <c r="D245" t="str">
        <f>VLOOKUP(B:B,'10月人员信息'!J:M,3,0)</f>
        <v>杨宝山</v>
      </c>
      <c r="E245" t="str">
        <f>VLOOKUP(B:B,'10月人员信息'!J:L,2,0)</f>
        <v>焦化事业部</v>
      </c>
      <c r="F245" t="str">
        <f>VLOOKUP(B:B,'10月人员信息'!J:R,8,0)</f>
        <v>煤气净化作业区日班作业长</v>
      </c>
      <c r="G245" t="str">
        <f>VLOOKUP(B:B,'10月人员信息'!J:P,6,0)</f>
        <v>日班作业长（正科级）</v>
      </c>
      <c r="H245" t="str">
        <f>VLOOKUP(B:B,'10月人员信息'!J:V,12,0)</f>
        <v>汉族</v>
      </c>
      <c r="I245" t="str">
        <f>VLOOKUP(B:B,'11月工资'!A:D,4,0)</f>
        <v>6217000180002728305</v>
      </c>
      <c r="J245">
        <f t="shared" si="31"/>
        <v>1603.36</v>
      </c>
      <c r="K245">
        <f t="shared" si="32"/>
        <v>70.150000000000006</v>
      </c>
      <c r="L245">
        <f t="shared" si="33"/>
        <v>170.36</v>
      </c>
      <c r="M245" s="6">
        <f t="shared" si="34"/>
        <v>691.64</v>
      </c>
      <c r="N245">
        <f>VLOOKUP(C:C,'11月工资'!C:AP,40,0)</f>
        <v>9</v>
      </c>
      <c r="O245" s="6">
        <f t="shared" si="35"/>
        <v>79.040000000000006</v>
      </c>
      <c r="P245">
        <v>0</v>
      </c>
      <c r="Q245">
        <f t="shared" si="36"/>
        <v>1185</v>
      </c>
      <c r="R245" s="50">
        <v>10020.98</v>
      </c>
      <c r="S245" s="67">
        <v>9880.57</v>
      </c>
      <c r="T245" s="69">
        <v>9875.98</v>
      </c>
      <c r="V245" t="s">
        <v>3847</v>
      </c>
      <c r="W245" t="s">
        <v>3848</v>
      </c>
      <c r="Y245" s="51">
        <f t="shared" si="37"/>
        <v>10010.98</v>
      </c>
      <c r="Z245" s="73">
        <f t="shared" si="38"/>
        <v>9885.18</v>
      </c>
      <c r="AA245" s="69" t="str">
        <f>VLOOKUP(C:C&amp;"    ",[1]Sheet0!$E$1:$I$65536,5,0)</f>
        <v xml:space="preserve">9875.98    </v>
      </c>
      <c r="AB245" s="74">
        <v>9875.98</v>
      </c>
      <c r="AC245" t="b">
        <f t="shared" si="39"/>
        <v>1</v>
      </c>
      <c r="AD245">
        <v>9000450</v>
      </c>
      <c r="AE245" t="s">
        <v>754</v>
      </c>
      <c r="AF245" t="str">
        <f t="shared" si="30"/>
        <v>崔钊</v>
      </c>
    </row>
    <row r="246" spans="1:32" x14ac:dyDescent="0.2">
      <c r="A246">
        <v>243</v>
      </c>
      <c r="B246">
        <v>9000450</v>
      </c>
      <c r="C246" t="str">
        <f>VLOOKUP(B:B,'10月人员信息'!J:W,13,0)</f>
        <v>422822198410052590</v>
      </c>
      <c r="D246" t="str">
        <f>VLOOKUP(B:B,'10月人员信息'!J:M,3,0)</f>
        <v>崔钊</v>
      </c>
      <c r="E246" t="str">
        <f>VLOOKUP(B:B,'10月人员信息'!J:L,2,0)</f>
        <v>焦化事业部</v>
      </c>
      <c r="F246">
        <f>VLOOKUP(B:B,'10月人员信息'!J:R,8,0)</f>
        <v>0</v>
      </c>
      <c r="G246" t="str">
        <f>VLOOKUP(B:B,'10月人员信息'!J:P,6,0)</f>
        <v>专业师</v>
      </c>
      <c r="H246" t="str">
        <f>VLOOKUP(B:B,'10月人员信息'!J:V,12,0)</f>
        <v>汉族</v>
      </c>
      <c r="I246" t="str">
        <f>VLOOKUP(B:B,'11月工资'!A:D,4,0)</f>
        <v>6217000180002731895</v>
      </c>
      <c r="J246">
        <f t="shared" si="31"/>
        <v>1061.1600000000001</v>
      </c>
      <c r="K246">
        <f t="shared" si="32"/>
        <v>46.43</v>
      </c>
      <c r="L246">
        <f t="shared" si="33"/>
        <v>112.75</v>
      </c>
      <c r="M246" s="6">
        <f t="shared" si="34"/>
        <v>454.43</v>
      </c>
      <c r="N246">
        <f>VLOOKUP(C:C,'11月工资'!C:AP,40,0)</f>
        <v>9</v>
      </c>
      <c r="O246" s="6">
        <f t="shared" si="35"/>
        <v>51.93</v>
      </c>
      <c r="P246">
        <v>0</v>
      </c>
      <c r="Q246">
        <f t="shared" si="36"/>
        <v>778</v>
      </c>
      <c r="R246" s="50">
        <v>6632.24</v>
      </c>
      <c r="S246" s="67">
        <v>6491.83</v>
      </c>
      <c r="T246" s="69">
        <v>6487.24</v>
      </c>
      <c r="V246" t="s">
        <v>3849</v>
      </c>
      <c r="W246" t="s">
        <v>3850</v>
      </c>
      <c r="Y246" s="51">
        <f t="shared" si="37"/>
        <v>6622.24</v>
      </c>
      <c r="Z246" s="73">
        <f t="shared" si="38"/>
        <v>6496.44</v>
      </c>
      <c r="AA246" s="69" t="str">
        <f>VLOOKUP(C:C&amp;"    ",[1]Sheet0!$E$1:$I$65536,5,0)</f>
        <v xml:space="preserve">6487.24    </v>
      </c>
      <c r="AB246" s="74">
        <v>6487.24</v>
      </c>
      <c r="AC246" t="b">
        <f t="shared" si="39"/>
        <v>1</v>
      </c>
      <c r="AD246">
        <v>9000451</v>
      </c>
      <c r="AE246" t="s">
        <v>757</v>
      </c>
      <c r="AF246" t="str">
        <f t="shared" si="30"/>
        <v>段云祥</v>
      </c>
    </row>
    <row r="247" spans="1:32" x14ac:dyDescent="0.2">
      <c r="A247">
        <v>244</v>
      </c>
      <c r="B247">
        <v>9000451</v>
      </c>
      <c r="C247" t="str">
        <f>VLOOKUP(B:B,'10月人员信息'!J:W,13,0)</f>
        <v>132902197708151811</v>
      </c>
      <c r="D247" t="str">
        <f>VLOOKUP(B:B,'10月人员信息'!J:M,3,0)</f>
        <v>段云祥</v>
      </c>
      <c r="E247" t="str">
        <f>VLOOKUP(B:B,'10月人员信息'!J:L,2,0)</f>
        <v>热轧事业部</v>
      </c>
      <c r="F247" t="str">
        <f>VLOOKUP(B:B,'10月人员信息'!J:R,8,0)</f>
        <v>生产技术室高级主管</v>
      </c>
      <c r="G247" t="str">
        <f>VLOOKUP(B:B,'10月人员信息'!J:P,6,0)</f>
        <v>高级主管</v>
      </c>
      <c r="H247" t="str">
        <f>VLOOKUP(B:B,'10月人员信息'!J:V,12,0)</f>
        <v>汉族</v>
      </c>
      <c r="I247" t="str">
        <f>VLOOKUP(B:B,'11月工资'!A:D,4,0)</f>
        <v>6217000180024755989</v>
      </c>
      <c r="J247">
        <f t="shared" si="31"/>
        <v>1650.65</v>
      </c>
      <c r="K247">
        <f t="shared" si="32"/>
        <v>72.22</v>
      </c>
      <c r="L247">
        <f t="shared" si="33"/>
        <v>175.38</v>
      </c>
      <c r="M247" s="6">
        <f t="shared" si="34"/>
        <v>712.33</v>
      </c>
      <c r="N247">
        <f>VLOOKUP(C:C,'11月工资'!C:AP,40,0)</f>
        <v>9</v>
      </c>
      <c r="O247" s="6">
        <f t="shared" si="35"/>
        <v>81.41</v>
      </c>
      <c r="P247">
        <v>0</v>
      </c>
      <c r="Q247">
        <f t="shared" si="36"/>
        <v>1221</v>
      </c>
      <c r="R247" s="50">
        <v>10316.540000000001</v>
      </c>
      <c r="S247" s="67">
        <v>10176.129999999999</v>
      </c>
      <c r="T247" s="69">
        <v>10171.540000000001</v>
      </c>
      <c r="V247" t="s">
        <v>3851</v>
      </c>
      <c r="W247" t="s">
        <v>3852</v>
      </c>
      <c r="Y247" s="51">
        <f t="shared" si="37"/>
        <v>10306.540000000001</v>
      </c>
      <c r="Z247" s="73">
        <f t="shared" si="38"/>
        <v>10180.74</v>
      </c>
      <c r="AA247" s="69" t="str">
        <f>VLOOKUP(C:C&amp;"    ",[1]Sheet0!$E$1:$I$65536,5,0)</f>
        <v xml:space="preserve">10171.54    </v>
      </c>
      <c r="AB247" s="74">
        <v>10171.540000000001</v>
      </c>
      <c r="AC247" t="b">
        <f t="shared" si="39"/>
        <v>1</v>
      </c>
      <c r="AD247">
        <v>9000452</v>
      </c>
      <c r="AE247" t="s">
        <v>759</v>
      </c>
      <c r="AF247" t="str">
        <f t="shared" si="30"/>
        <v>马永乐</v>
      </c>
    </row>
    <row r="248" spans="1:32" x14ac:dyDescent="0.2">
      <c r="A248">
        <v>245</v>
      </c>
      <c r="B248">
        <v>9000452</v>
      </c>
      <c r="C248" t="str">
        <f>VLOOKUP(B:B,'10月人员信息'!J:W,13,0)</f>
        <v>612727198206046013</v>
      </c>
      <c r="D248" t="str">
        <f>VLOOKUP(B:B,'10月人员信息'!J:M,3,0)</f>
        <v>马永乐</v>
      </c>
      <c r="E248" t="str">
        <f>VLOOKUP(B:B,'10月人员信息'!J:L,2,0)</f>
        <v>热轧事业部</v>
      </c>
      <c r="F248" t="str">
        <f>VLOOKUP(B:B,'10月人员信息'!J:R,8,0)</f>
        <v>生产技术室主管</v>
      </c>
      <c r="G248" t="str">
        <f>VLOOKUP(B:B,'10月人员信息'!J:P,6,0)</f>
        <v>主管</v>
      </c>
      <c r="H248" t="str">
        <f>VLOOKUP(B:B,'10月人员信息'!J:V,12,0)</f>
        <v>汉族</v>
      </c>
      <c r="I248" t="str">
        <f>VLOOKUP(B:B,'11月工资'!A:D,4,0)</f>
        <v>6217000180031744745</v>
      </c>
      <c r="J248">
        <f t="shared" si="31"/>
        <v>1417.23</v>
      </c>
      <c r="K248">
        <f t="shared" si="32"/>
        <v>62</v>
      </c>
      <c r="L248">
        <f t="shared" si="33"/>
        <v>150.58000000000001</v>
      </c>
      <c r="M248" s="6">
        <f t="shared" si="34"/>
        <v>610.21</v>
      </c>
      <c r="N248">
        <f>VLOOKUP(C:C,'11月工资'!C:AP,40,0)</f>
        <v>9</v>
      </c>
      <c r="O248" s="6">
        <f t="shared" si="35"/>
        <v>69.739999999999995</v>
      </c>
      <c r="P248">
        <v>0</v>
      </c>
      <c r="Q248">
        <f t="shared" si="36"/>
        <v>1046</v>
      </c>
      <c r="R248" s="50">
        <v>8857.68</v>
      </c>
      <c r="S248" s="67">
        <v>8717.27</v>
      </c>
      <c r="T248" s="69">
        <v>8712.68</v>
      </c>
      <c r="V248" t="s">
        <v>3853</v>
      </c>
      <c r="W248" t="s">
        <v>3854</v>
      </c>
      <c r="Y248" s="51">
        <f t="shared" si="37"/>
        <v>8847.68</v>
      </c>
      <c r="Z248" s="73">
        <f t="shared" si="38"/>
        <v>8721.8799999999992</v>
      </c>
      <c r="AA248" s="69" t="str">
        <f>VLOOKUP(C:C&amp;"    ",[1]Sheet0!$E$1:$I$65536,5,0)</f>
        <v xml:space="preserve">8712.68    </v>
      </c>
      <c r="AB248" s="74">
        <v>8712.68</v>
      </c>
      <c r="AC248" t="b">
        <f t="shared" si="39"/>
        <v>1</v>
      </c>
      <c r="AD248">
        <v>9000453</v>
      </c>
      <c r="AE248" t="s">
        <v>762</v>
      </c>
      <c r="AF248" t="str">
        <f t="shared" si="30"/>
        <v>周泉林</v>
      </c>
    </row>
    <row r="249" spans="1:32" x14ac:dyDescent="0.2">
      <c r="A249">
        <v>246</v>
      </c>
      <c r="B249">
        <v>9000453</v>
      </c>
      <c r="C249" t="str">
        <f>VLOOKUP(B:B,'10月人员信息'!J:W,13,0)</f>
        <v>130204198008240618</v>
      </c>
      <c r="D249" t="str">
        <f>VLOOKUP(B:B,'10月人员信息'!J:M,3,0)</f>
        <v>周泉林</v>
      </c>
      <c r="E249" t="str">
        <f>VLOOKUP(B:B,'10月人员信息'!J:L,2,0)</f>
        <v>热轧事业部</v>
      </c>
      <c r="F249" t="str">
        <f>VLOOKUP(B:B,'10月人员信息'!J:R,8,0)</f>
        <v>生产技术室（炼钢技术）主办</v>
      </c>
      <c r="G249" t="str">
        <f>VLOOKUP(B:B,'10月人员信息'!J:P,6,0)</f>
        <v>专业专家</v>
      </c>
      <c r="H249" t="str">
        <f>VLOOKUP(B:B,'10月人员信息'!J:V,12,0)</f>
        <v>汉族</v>
      </c>
      <c r="I249" t="str">
        <f>VLOOKUP(B:B,'11月工资'!A:D,4,0)</f>
        <v>6217000180031744752</v>
      </c>
      <c r="J249">
        <f t="shared" si="31"/>
        <v>2292.16</v>
      </c>
      <c r="K249">
        <f t="shared" si="32"/>
        <v>100.28</v>
      </c>
      <c r="L249">
        <f t="shared" si="33"/>
        <v>243.54</v>
      </c>
      <c r="M249" s="6">
        <f t="shared" si="34"/>
        <v>1308.28</v>
      </c>
      <c r="N249">
        <f>VLOOKUP(C:C,'11月工资'!C:AP,40,0)</f>
        <v>9</v>
      </c>
      <c r="O249" s="6">
        <f t="shared" si="35"/>
        <v>149.52000000000001</v>
      </c>
      <c r="P249">
        <v>0</v>
      </c>
      <c r="Q249">
        <f t="shared" si="36"/>
        <v>2157</v>
      </c>
      <c r="R249" s="51">
        <v>14326</v>
      </c>
      <c r="S249" s="67">
        <v>18689.66</v>
      </c>
      <c r="T249" s="69">
        <v>17973</v>
      </c>
      <c r="V249" t="s">
        <v>3855</v>
      </c>
      <c r="W249" t="s">
        <v>3856</v>
      </c>
      <c r="Y249" s="51">
        <f t="shared" si="37"/>
        <v>14316</v>
      </c>
      <c r="Z249" s="73">
        <f t="shared" si="38"/>
        <v>18694.27</v>
      </c>
      <c r="AA249" s="69" t="str">
        <f>VLOOKUP(C:C&amp;"    ",[1]Sheet0!$E$1:$I$65536,5,0)</f>
        <v xml:space="preserve">17973.00    </v>
      </c>
      <c r="AB249" s="74">
        <v>17973</v>
      </c>
      <c r="AC249" t="b">
        <f t="shared" si="39"/>
        <v>1</v>
      </c>
      <c r="AD249">
        <v>9000454</v>
      </c>
      <c r="AE249" t="s">
        <v>765</v>
      </c>
      <c r="AF249" t="str">
        <f t="shared" si="30"/>
        <v>伦宝军</v>
      </c>
    </row>
    <row r="250" spans="1:32" x14ac:dyDescent="0.2">
      <c r="A250">
        <v>247</v>
      </c>
      <c r="B250">
        <v>9000454</v>
      </c>
      <c r="C250" t="str">
        <f>VLOOKUP(B:B,'10月人员信息'!J:W,13,0)</f>
        <v>130203196807112174</v>
      </c>
      <c r="D250" t="str">
        <f>VLOOKUP(B:B,'10月人员信息'!J:M,3,0)</f>
        <v>伦宝军</v>
      </c>
      <c r="E250" t="str">
        <f>VLOOKUP(B:B,'10月人员信息'!J:L,2,0)</f>
        <v>热轧事业部</v>
      </c>
      <c r="F250" t="str">
        <f>VLOOKUP(B:B,'10月人员信息'!J:R,8,0)</f>
        <v>党群室高级主管</v>
      </c>
      <c r="G250" t="str">
        <f>VLOOKUP(B:B,'10月人员信息'!J:P,6,0)</f>
        <v>高级主管</v>
      </c>
      <c r="H250" t="str">
        <f>VLOOKUP(B:B,'10月人员信息'!J:V,12,0)</f>
        <v>汉族</v>
      </c>
      <c r="I250" t="str">
        <f>VLOOKUP(B:B,'11月工资'!A:D,4,0)</f>
        <v>6217000180031744760</v>
      </c>
      <c r="J250">
        <f t="shared" si="31"/>
        <v>1721.42</v>
      </c>
      <c r="K250">
        <f t="shared" si="32"/>
        <v>75.31</v>
      </c>
      <c r="L250">
        <f t="shared" si="33"/>
        <v>182.9</v>
      </c>
      <c r="M250" s="6">
        <f t="shared" si="34"/>
        <v>743.29</v>
      </c>
      <c r="N250">
        <f>VLOOKUP(C:C,'11月工资'!C:AP,40,0)</f>
        <v>9</v>
      </c>
      <c r="O250" s="6">
        <f t="shared" si="35"/>
        <v>84.95</v>
      </c>
      <c r="P250">
        <v>0</v>
      </c>
      <c r="Q250">
        <f t="shared" si="36"/>
        <v>1274</v>
      </c>
      <c r="R250" s="50">
        <v>10758.86</v>
      </c>
      <c r="S250" s="67">
        <v>10618.45</v>
      </c>
      <c r="T250" s="69">
        <v>10613.86</v>
      </c>
      <c r="V250" t="s">
        <v>3857</v>
      </c>
      <c r="W250" t="s">
        <v>3858</v>
      </c>
      <c r="Y250" s="51">
        <f t="shared" si="37"/>
        <v>10748.86</v>
      </c>
      <c r="Z250" s="73">
        <f t="shared" si="38"/>
        <v>10623.06</v>
      </c>
      <c r="AA250" s="69" t="str">
        <f>VLOOKUP(C:C&amp;"    ",[1]Sheet0!$E$1:$I$65536,5,0)</f>
        <v xml:space="preserve">10613.86    </v>
      </c>
      <c r="AB250" s="74">
        <v>10613.86</v>
      </c>
      <c r="AC250" t="b">
        <f t="shared" si="39"/>
        <v>1</v>
      </c>
      <c r="AD250">
        <v>9000455</v>
      </c>
      <c r="AE250" t="s">
        <v>768</v>
      </c>
      <c r="AF250" t="str">
        <f t="shared" si="30"/>
        <v>吴艳青</v>
      </c>
    </row>
    <row r="251" spans="1:32" x14ac:dyDescent="0.2">
      <c r="A251">
        <v>248</v>
      </c>
      <c r="B251">
        <v>9000455</v>
      </c>
      <c r="C251" t="str">
        <f>VLOOKUP(B:B,'10月人员信息'!J:W,13,0)</f>
        <v>131126198105304816</v>
      </c>
      <c r="D251" t="str">
        <f>VLOOKUP(B:B,'10月人员信息'!J:M,3,0)</f>
        <v>吴艳青</v>
      </c>
      <c r="E251" t="str">
        <f>VLOOKUP(B:B,'10月人员信息'!J:L,2,0)</f>
        <v>热轧事业部</v>
      </c>
      <c r="F251" t="str">
        <f>VLOOKUP(B:B,'10月人员信息'!J:R,8,0)</f>
        <v>部长助理</v>
      </c>
      <c r="G251" t="str">
        <f>VLOOKUP(B:B,'10月人员信息'!J:P,6,0)</f>
        <v>部长助理</v>
      </c>
      <c r="H251" t="str">
        <f>VLOOKUP(B:B,'10月人员信息'!J:V,12,0)</f>
        <v>汉族</v>
      </c>
      <c r="I251" t="str">
        <f>VLOOKUP(B:B,'11月工资'!A:D,4,0)</f>
        <v>6217000180031744778</v>
      </c>
      <c r="J251">
        <f t="shared" si="31"/>
        <v>1812.99</v>
      </c>
      <c r="K251">
        <f t="shared" si="32"/>
        <v>79.319999999999993</v>
      </c>
      <c r="L251">
        <f t="shared" si="33"/>
        <v>192.63</v>
      </c>
      <c r="M251" s="6">
        <f t="shared" si="34"/>
        <v>783.35</v>
      </c>
      <c r="N251">
        <f>VLOOKUP(C:C,'11月工资'!C:AP,40,0)</f>
        <v>9</v>
      </c>
      <c r="O251" s="6">
        <f t="shared" si="35"/>
        <v>89.53</v>
      </c>
      <c r="P251">
        <v>0</v>
      </c>
      <c r="Q251">
        <f t="shared" si="36"/>
        <v>1342</v>
      </c>
      <c r="R251" s="50">
        <v>11331.18</v>
      </c>
      <c r="S251" s="67">
        <v>11190.77</v>
      </c>
      <c r="T251" s="69">
        <v>11186.18</v>
      </c>
      <c r="V251" t="s">
        <v>3859</v>
      </c>
      <c r="W251" t="s">
        <v>3860</v>
      </c>
      <c r="Y251" s="51">
        <f t="shared" si="37"/>
        <v>11321.18</v>
      </c>
      <c r="Z251" s="73">
        <f t="shared" si="38"/>
        <v>11195.38</v>
      </c>
      <c r="AA251" s="69" t="str">
        <f>VLOOKUP(C:C&amp;"    ",[1]Sheet0!$E$1:$I$65536,5,0)</f>
        <v xml:space="preserve">11186.18    </v>
      </c>
      <c r="AB251" s="74">
        <v>11186.18</v>
      </c>
      <c r="AC251" t="b">
        <f t="shared" si="39"/>
        <v>1</v>
      </c>
      <c r="AD251">
        <v>9000456</v>
      </c>
      <c r="AE251" t="s">
        <v>771</v>
      </c>
      <c r="AF251" t="str">
        <f t="shared" si="30"/>
        <v>韩志颜</v>
      </c>
    </row>
    <row r="252" spans="1:32" x14ac:dyDescent="0.2">
      <c r="A252">
        <v>249</v>
      </c>
      <c r="B252">
        <v>9000456</v>
      </c>
      <c r="C252" t="str">
        <f>VLOOKUP(B:B,'10月人员信息'!J:W,13,0)</f>
        <v>13020319760304301X</v>
      </c>
      <c r="D252" t="str">
        <f>VLOOKUP(B:B,'10月人员信息'!J:M,3,0)</f>
        <v>韩志颜</v>
      </c>
      <c r="E252" t="str">
        <f>VLOOKUP(B:B,'10月人员信息'!J:L,2,0)</f>
        <v>热轧事业部</v>
      </c>
      <c r="F252" t="str">
        <f>VLOOKUP(B:B,'10月人员信息'!J:R,8,0)</f>
        <v>转炉作业区值班作业长</v>
      </c>
      <c r="G252" t="str">
        <f>VLOOKUP(B:B,'10月人员信息'!J:P,6,0)</f>
        <v>值班作业长</v>
      </c>
      <c r="H252" t="str">
        <f>VLOOKUP(B:B,'10月人员信息'!J:V,12,0)</f>
        <v>满族</v>
      </c>
      <c r="I252" t="str">
        <f>VLOOKUP(B:B,'11月工资'!A:D,4,0)</f>
        <v>6217000180031744786</v>
      </c>
      <c r="J252">
        <f t="shared" si="31"/>
        <v>1434.91</v>
      </c>
      <c r="K252">
        <f t="shared" si="32"/>
        <v>62.78</v>
      </c>
      <c r="L252">
        <f t="shared" si="33"/>
        <v>152.46</v>
      </c>
      <c r="M252" s="6">
        <f t="shared" si="34"/>
        <v>617.95000000000005</v>
      </c>
      <c r="N252">
        <f>VLOOKUP(C:C,'11月工资'!C:AP,40,0)</f>
        <v>9</v>
      </c>
      <c r="O252" s="6">
        <f t="shared" si="35"/>
        <v>70.62</v>
      </c>
      <c r="P252">
        <v>0</v>
      </c>
      <c r="Q252">
        <f t="shared" si="36"/>
        <v>1059</v>
      </c>
      <c r="R252" s="50">
        <v>8968.2000000000007</v>
      </c>
      <c r="S252" s="67">
        <v>8827.7900000000009</v>
      </c>
      <c r="T252" s="69">
        <v>8823.2000000000007</v>
      </c>
      <c r="V252" t="s">
        <v>3861</v>
      </c>
      <c r="W252" t="s">
        <v>3862</v>
      </c>
      <c r="Y252" s="51">
        <f t="shared" si="37"/>
        <v>8958.2000000000007</v>
      </c>
      <c r="Z252" s="73">
        <f t="shared" si="38"/>
        <v>8832.4</v>
      </c>
      <c r="AA252" s="69" t="str">
        <f>VLOOKUP(C:C&amp;"    ",[1]Sheet0!$E$1:$I$65536,5,0)</f>
        <v xml:space="preserve">8823.20    </v>
      </c>
      <c r="AB252" s="74">
        <v>8823.2000000000007</v>
      </c>
      <c r="AC252" t="b">
        <f t="shared" si="39"/>
        <v>1</v>
      </c>
      <c r="AD252">
        <v>9000457</v>
      </c>
      <c r="AE252" t="s">
        <v>774</v>
      </c>
      <c r="AF252" t="str">
        <f t="shared" si="30"/>
        <v>冯向飞</v>
      </c>
    </row>
    <row r="253" spans="1:32" x14ac:dyDescent="0.2">
      <c r="A253">
        <v>250</v>
      </c>
      <c r="B253">
        <v>9000457</v>
      </c>
      <c r="C253" t="str">
        <f>VLOOKUP(B:B,'10月人员信息'!J:W,13,0)</f>
        <v>130129198308060039</v>
      </c>
      <c r="D253" t="str">
        <f>VLOOKUP(B:B,'10月人员信息'!J:M,3,0)</f>
        <v>冯向飞</v>
      </c>
      <c r="E253" t="str">
        <f>VLOOKUP(B:B,'10月人员信息'!J:L,2,0)</f>
        <v>热轧事业部</v>
      </c>
      <c r="F253" t="str">
        <f>VLOOKUP(B:B,'10月人员信息'!J:R,8,0)</f>
        <v>加热炉作业区作业长</v>
      </c>
      <c r="G253" t="str">
        <f>VLOOKUP(B:B,'10月人员信息'!J:P,6,0)</f>
        <v>作业长</v>
      </c>
      <c r="H253" t="str">
        <f>VLOOKUP(B:B,'10月人员信息'!J:V,12,0)</f>
        <v>汉族</v>
      </c>
      <c r="I253" t="str">
        <f>VLOOKUP(B:B,'11月工资'!A:D,4,0)</f>
        <v>6217000180031744794</v>
      </c>
      <c r="J253">
        <f t="shared" si="31"/>
        <v>1202.6099999999999</v>
      </c>
      <c r="K253">
        <f t="shared" si="32"/>
        <v>52.61</v>
      </c>
      <c r="L253">
        <f t="shared" si="33"/>
        <v>127.78</v>
      </c>
      <c r="M253" s="6">
        <f t="shared" si="34"/>
        <v>516.30999999999995</v>
      </c>
      <c r="N253">
        <f>VLOOKUP(C:C,'11月工资'!C:AP,40,0)</f>
        <v>9</v>
      </c>
      <c r="O253" s="6">
        <f t="shared" si="35"/>
        <v>59.01</v>
      </c>
      <c r="P253">
        <v>0</v>
      </c>
      <c r="Q253">
        <f t="shared" si="36"/>
        <v>885</v>
      </c>
      <c r="R253" s="50">
        <v>7516.32</v>
      </c>
      <c r="S253" s="67">
        <v>7375.91</v>
      </c>
      <c r="T253" s="69">
        <v>7371.32</v>
      </c>
      <c r="V253" t="s">
        <v>3863</v>
      </c>
      <c r="W253" t="s">
        <v>3864</v>
      </c>
      <c r="Y253" s="51">
        <f t="shared" si="37"/>
        <v>7506.32</v>
      </c>
      <c r="Z253" s="73">
        <f t="shared" si="38"/>
        <v>7380.52</v>
      </c>
      <c r="AA253" s="69" t="str">
        <f>VLOOKUP(C:C&amp;"    ",[1]Sheet0!$E$1:$I$65536,5,0)</f>
        <v xml:space="preserve">7371.32    </v>
      </c>
      <c r="AB253" s="74">
        <v>7371.32</v>
      </c>
      <c r="AC253" t="b">
        <f t="shared" si="39"/>
        <v>1</v>
      </c>
      <c r="AD253">
        <v>9000458</v>
      </c>
      <c r="AE253" t="s">
        <v>777</v>
      </c>
      <c r="AF253" t="str">
        <f t="shared" si="30"/>
        <v>甄玉坡</v>
      </c>
    </row>
    <row r="254" spans="1:32" x14ac:dyDescent="0.2">
      <c r="A254">
        <v>251</v>
      </c>
      <c r="B254">
        <v>9000458</v>
      </c>
      <c r="C254" t="str">
        <f>VLOOKUP(B:B,'10月人员信息'!J:W,13,0)</f>
        <v>130203196710232110</v>
      </c>
      <c r="D254" t="str">
        <f>VLOOKUP(B:B,'10月人员信息'!J:M,3,0)</f>
        <v>甄玉坡</v>
      </c>
      <c r="E254" t="str">
        <f>VLOOKUP(B:B,'10月人员信息'!J:L,2,0)</f>
        <v>热轧事业部</v>
      </c>
      <c r="F254" t="str">
        <f>VLOOKUP(B:B,'10月人员信息'!J:R,8,0)</f>
        <v>生产技术室（轧钢技术）主办</v>
      </c>
      <c r="G254" t="str">
        <f>VLOOKUP(B:B,'10月人员信息'!J:P,6,0)</f>
        <v>主任师</v>
      </c>
      <c r="H254" t="str">
        <f>VLOOKUP(B:B,'10月人员信息'!J:V,12,0)</f>
        <v>汉族</v>
      </c>
      <c r="I254" t="str">
        <f>VLOOKUP(B:B,'11月工资'!A:D,4,0)</f>
        <v>6227000180450005973</v>
      </c>
      <c r="J254">
        <f t="shared" si="31"/>
        <v>1468.14</v>
      </c>
      <c r="K254">
        <f t="shared" si="32"/>
        <v>64.23</v>
      </c>
      <c r="L254">
        <f t="shared" si="33"/>
        <v>155.99</v>
      </c>
      <c r="M254" s="6">
        <f t="shared" si="34"/>
        <v>632.48</v>
      </c>
      <c r="N254">
        <f>VLOOKUP(C:C,'11月工资'!C:AP,40,0)</f>
        <v>9</v>
      </c>
      <c r="O254" s="6">
        <f t="shared" si="35"/>
        <v>72.28</v>
      </c>
      <c r="P254">
        <v>0</v>
      </c>
      <c r="Q254">
        <f t="shared" si="36"/>
        <v>1084</v>
      </c>
      <c r="R254" s="50">
        <v>9175.8799999999992</v>
      </c>
      <c r="S254" s="67">
        <v>9035.4699999999993</v>
      </c>
      <c r="T254" s="69">
        <v>9030.8799999999992</v>
      </c>
      <c r="V254" t="s">
        <v>3865</v>
      </c>
      <c r="W254" t="s">
        <v>3866</v>
      </c>
      <c r="Y254" s="51">
        <f t="shared" si="37"/>
        <v>9165.8799999999992</v>
      </c>
      <c r="Z254" s="73">
        <f t="shared" si="38"/>
        <v>9040.08</v>
      </c>
      <c r="AA254" s="69" t="str">
        <f>VLOOKUP(C:C&amp;"    ",[1]Sheet0!$E$1:$I$65536,5,0)</f>
        <v xml:space="preserve">9030.88    </v>
      </c>
      <c r="AB254" s="74">
        <v>9030.8799999999992</v>
      </c>
      <c r="AC254" t="b">
        <f t="shared" si="39"/>
        <v>1</v>
      </c>
      <c r="AD254">
        <v>9000459</v>
      </c>
      <c r="AE254" t="s">
        <v>780</v>
      </c>
      <c r="AF254" t="str">
        <f t="shared" si="30"/>
        <v>马永富</v>
      </c>
    </row>
    <row r="255" spans="1:32" x14ac:dyDescent="0.2">
      <c r="A255">
        <v>252</v>
      </c>
      <c r="B255">
        <v>9000459</v>
      </c>
      <c r="C255" t="str">
        <f>VLOOKUP(B:B,'10月人员信息'!J:W,13,0)</f>
        <v>130203197103052139</v>
      </c>
      <c r="D255" t="str">
        <f>VLOOKUP(B:B,'10月人员信息'!J:M,3,0)</f>
        <v>马永富</v>
      </c>
      <c r="E255" t="str">
        <f>VLOOKUP(B:B,'10月人员信息'!J:L,2,0)</f>
        <v>热轧事业部</v>
      </c>
      <c r="F255" t="str">
        <f>VLOOKUP(B:B,'10月人员信息'!J:R,8,0)</f>
        <v>设备管理室高级主管</v>
      </c>
      <c r="G255" t="str">
        <f>VLOOKUP(B:B,'10月人员信息'!J:P,6,0)</f>
        <v>部长助理</v>
      </c>
      <c r="H255" t="str">
        <f>VLOOKUP(B:B,'10月人员信息'!J:V,12,0)</f>
        <v>汉族</v>
      </c>
      <c r="I255" t="str">
        <f>VLOOKUP(B:B,'11月工资'!A:D,4,0)</f>
        <v>6217000180031744828</v>
      </c>
      <c r="J255">
        <f t="shared" si="31"/>
        <v>1838.23</v>
      </c>
      <c r="K255">
        <f t="shared" si="32"/>
        <v>80.42</v>
      </c>
      <c r="L255">
        <f t="shared" si="33"/>
        <v>195.31</v>
      </c>
      <c r="M255" s="6">
        <f t="shared" si="34"/>
        <v>794.4</v>
      </c>
      <c r="N255">
        <f>VLOOKUP(C:C,'11月工资'!C:AP,40,0)</f>
        <v>9</v>
      </c>
      <c r="O255" s="6">
        <f t="shared" si="35"/>
        <v>90.79</v>
      </c>
      <c r="P255">
        <v>0</v>
      </c>
      <c r="Q255">
        <f t="shared" si="36"/>
        <v>1361</v>
      </c>
      <c r="R255" s="50">
        <v>11488.91</v>
      </c>
      <c r="S255" s="67">
        <v>11348.5</v>
      </c>
      <c r="T255" s="69">
        <v>11343.91</v>
      </c>
      <c r="V255" t="s">
        <v>3867</v>
      </c>
      <c r="W255" t="s">
        <v>3868</v>
      </c>
      <c r="Y255" s="51">
        <f t="shared" si="37"/>
        <v>11478.91</v>
      </c>
      <c r="Z255" s="73">
        <f t="shared" si="38"/>
        <v>11353.11</v>
      </c>
      <c r="AA255" s="69" t="str">
        <f>VLOOKUP(C:C&amp;"    ",[1]Sheet0!$E$1:$I$65536,5,0)</f>
        <v xml:space="preserve">11343.91    </v>
      </c>
      <c r="AB255" s="74">
        <v>11343.91</v>
      </c>
      <c r="AC255" t="b">
        <f t="shared" si="39"/>
        <v>1</v>
      </c>
      <c r="AD255">
        <v>9000460</v>
      </c>
      <c r="AE255" t="s">
        <v>783</v>
      </c>
      <c r="AF255" t="str">
        <f t="shared" si="30"/>
        <v>习瑞彬</v>
      </c>
    </row>
    <row r="256" spans="1:32" x14ac:dyDescent="0.2">
      <c r="A256">
        <v>253</v>
      </c>
      <c r="B256">
        <v>9000460</v>
      </c>
      <c r="C256" t="str">
        <f>VLOOKUP(B:B,'10月人员信息'!J:W,13,0)</f>
        <v>130204196807151516</v>
      </c>
      <c r="D256" t="str">
        <f>VLOOKUP(B:B,'10月人员信息'!J:M,3,0)</f>
        <v>习瑞彬</v>
      </c>
      <c r="E256" t="str">
        <f>VLOOKUP(B:B,'10月人员信息'!J:L,2,0)</f>
        <v>热轧事业部</v>
      </c>
      <c r="F256" t="str">
        <f>VLOOKUP(B:B,'10月人员信息'!J:R,8,0)</f>
        <v>加热炉、粗轧点检作业区点检员</v>
      </c>
      <c r="G256" t="str">
        <f>VLOOKUP(B:B,'10月人员信息'!J:P,6,0)</f>
        <v>操作专家-生产、设备类</v>
      </c>
      <c r="H256" t="str">
        <f>VLOOKUP(B:B,'10月人员信息'!J:V,12,0)</f>
        <v>汉族</v>
      </c>
      <c r="I256" t="str">
        <f>VLOOKUP(B:B,'11月工资'!A:D,4,0)</f>
        <v>6217000180031744836</v>
      </c>
      <c r="J256">
        <f t="shared" si="31"/>
        <v>1827.4</v>
      </c>
      <c r="K256">
        <f t="shared" si="32"/>
        <v>79.95</v>
      </c>
      <c r="L256">
        <f t="shared" si="33"/>
        <v>194.16</v>
      </c>
      <c r="M256" s="6">
        <f t="shared" si="34"/>
        <v>789.66</v>
      </c>
      <c r="N256">
        <f>VLOOKUP(C:C,'11月工资'!C:AP,40,0)</f>
        <v>9</v>
      </c>
      <c r="O256" s="6">
        <f t="shared" si="35"/>
        <v>90.25</v>
      </c>
      <c r="P256">
        <v>0</v>
      </c>
      <c r="Q256">
        <f t="shared" si="36"/>
        <v>1353</v>
      </c>
      <c r="R256" s="50">
        <v>11421.28</v>
      </c>
      <c r="S256" s="67">
        <v>11280.87</v>
      </c>
      <c r="T256" s="69">
        <v>11276.28</v>
      </c>
      <c r="V256" t="s">
        <v>3869</v>
      </c>
      <c r="W256" t="s">
        <v>3870</v>
      </c>
      <c r="Y256" s="51">
        <f t="shared" si="37"/>
        <v>11411.28</v>
      </c>
      <c r="Z256" s="73">
        <f t="shared" si="38"/>
        <v>11285.48</v>
      </c>
      <c r="AA256" s="69" t="str">
        <f>VLOOKUP(C:C&amp;"    ",[1]Sheet0!$E$1:$I$65536,5,0)</f>
        <v xml:space="preserve">11276.28    </v>
      </c>
      <c r="AB256" s="74">
        <v>11276.28</v>
      </c>
      <c r="AC256" t="b">
        <f t="shared" si="39"/>
        <v>1</v>
      </c>
      <c r="AD256">
        <v>9000461</v>
      </c>
      <c r="AE256" t="s">
        <v>786</v>
      </c>
      <c r="AF256" t="str">
        <f t="shared" si="30"/>
        <v>吉恩泉</v>
      </c>
    </row>
    <row r="257" spans="1:32" x14ac:dyDescent="0.2">
      <c r="A257">
        <v>254</v>
      </c>
      <c r="B257">
        <v>9000461</v>
      </c>
      <c r="C257" t="str">
        <f>VLOOKUP(B:B,'10月人员信息'!J:W,13,0)</f>
        <v>130229197102222435</v>
      </c>
      <c r="D257" t="str">
        <f>VLOOKUP(B:B,'10月人员信息'!J:M,3,0)</f>
        <v>吉恩泉</v>
      </c>
      <c r="E257" t="str">
        <f>VLOOKUP(B:B,'10月人员信息'!J:L,2,0)</f>
        <v>热轧事业部</v>
      </c>
      <c r="F257" t="str">
        <f>VLOOKUP(B:B,'10月人员信息'!J:R,8,0)</f>
        <v>设备管理室主办</v>
      </c>
      <c r="G257" t="str">
        <f>VLOOKUP(B:B,'10月人员信息'!J:P,6,0)</f>
        <v>主任师</v>
      </c>
      <c r="H257" t="str">
        <f>VLOOKUP(B:B,'10月人员信息'!J:V,12,0)</f>
        <v>汉族</v>
      </c>
      <c r="I257" t="str">
        <f>VLOOKUP(B:B,'11月工资'!A:D,4,0)</f>
        <v>6227000180410069523</v>
      </c>
      <c r="J257">
        <f t="shared" si="31"/>
        <v>1419.09</v>
      </c>
      <c r="K257">
        <f t="shared" si="32"/>
        <v>62.09</v>
      </c>
      <c r="L257">
        <f t="shared" si="33"/>
        <v>150.78</v>
      </c>
      <c r="M257" s="6">
        <f t="shared" si="34"/>
        <v>611.02</v>
      </c>
      <c r="N257">
        <f>VLOOKUP(C:C,'11月工资'!C:AP,40,0)</f>
        <v>9</v>
      </c>
      <c r="O257" s="6">
        <f t="shared" si="35"/>
        <v>69.83</v>
      </c>
      <c r="P257">
        <v>0</v>
      </c>
      <c r="Q257">
        <f t="shared" si="36"/>
        <v>1047</v>
      </c>
      <c r="R257" s="50">
        <v>8869.32</v>
      </c>
      <c r="S257" s="67">
        <v>8728.92</v>
      </c>
      <c r="T257" s="69">
        <v>8724.33</v>
      </c>
      <c r="V257" t="s">
        <v>3871</v>
      </c>
      <c r="W257" t="s">
        <v>3872</v>
      </c>
      <c r="Y257" s="51">
        <f t="shared" si="37"/>
        <v>8859.32</v>
      </c>
      <c r="Z257" s="73">
        <f t="shared" si="38"/>
        <v>8733.5300000000007</v>
      </c>
      <c r="AA257" s="69" t="str">
        <f>VLOOKUP(C:C&amp;"    ",[1]Sheet0!$E$1:$I$65536,5,0)</f>
        <v xml:space="preserve">8724.33    </v>
      </c>
      <c r="AB257" s="74">
        <v>8724.33</v>
      </c>
      <c r="AC257" t="b">
        <f t="shared" si="39"/>
        <v>1</v>
      </c>
      <c r="AD257">
        <v>9000462</v>
      </c>
      <c r="AE257" t="s">
        <v>789</v>
      </c>
      <c r="AF257" t="str">
        <f t="shared" si="30"/>
        <v>周卓锁</v>
      </c>
    </row>
    <row r="258" spans="1:32" x14ac:dyDescent="0.2">
      <c r="A258">
        <v>255</v>
      </c>
      <c r="B258">
        <v>9000462</v>
      </c>
      <c r="C258" t="str">
        <f>VLOOKUP(B:B,'10月人员信息'!J:W,13,0)</f>
        <v>130222197609152814</v>
      </c>
      <c r="D258" t="str">
        <f>VLOOKUP(B:B,'10月人员信息'!J:M,3,0)</f>
        <v>周卓锁</v>
      </c>
      <c r="E258" t="str">
        <f>VLOOKUP(B:B,'10月人员信息'!J:L,2,0)</f>
        <v>热轧事业部</v>
      </c>
      <c r="F258" t="str">
        <f>VLOOKUP(B:B,'10月人员信息'!J:R,8,0)</f>
        <v>设备管理室主办</v>
      </c>
      <c r="G258" t="str">
        <f>VLOOKUP(B:B,'10月人员信息'!J:P,6,0)</f>
        <v>主任师</v>
      </c>
      <c r="H258" t="str">
        <f>VLOOKUP(B:B,'10月人员信息'!J:V,12,0)</f>
        <v>汉族</v>
      </c>
      <c r="I258" t="str">
        <f>VLOOKUP(B:B,'11月工资'!A:D,4,0)</f>
        <v>6217000180031744844</v>
      </c>
      <c r="J258">
        <f t="shared" si="31"/>
        <v>1563.42</v>
      </c>
      <c r="K258">
        <f t="shared" si="32"/>
        <v>68.400000000000006</v>
      </c>
      <c r="L258">
        <f t="shared" si="33"/>
        <v>166.11</v>
      </c>
      <c r="M258" s="6">
        <f t="shared" si="34"/>
        <v>674.17</v>
      </c>
      <c r="N258">
        <f>VLOOKUP(C:C,'11月工资'!C:AP,40,0)</f>
        <v>9</v>
      </c>
      <c r="O258" s="6">
        <f t="shared" si="35"/>
        <v>77.05</v>
      </c>
      <c r="P258">
        <v>0</v>
      </c>
      <c r="Q258">
        <f t="shared" si="36"/>
        <v>1155</v>
      </c>
      <c r="R258" s="50">
        <v>9771.4</v>
      </c>
      <c r="S258" s="67">
        <v>9630.99</v>
      </c>
      <c r="T258" s="69">
        <v>9626.4</v>
      </c>
      <c r="V258" t="s">
        <v>3873</v>
      </c>
      <c r="W258" t="s">
        <v>3874</v>
      </c>
      <c r="Y258" s="51">
        <f t="shared" si="37"/>
        <v>9761.4</v>
      </c>
      <c r="Z258" s="73">
        <f t="shared" si="38"/>
        <v>9635.6</v>
      </c>
      <c r="AA258" s="69" t="str">
        <f>VLOOKUP(C:C&amp;"    ",[1]Sheet0!$E$1:$I$65536,5,0)</f>
        <v xml:space="preserve">9626.40    </v>
      </c>
      <c r="AB258" s="74">
        <v>9626.4</v>
      </c>
      <c r="AC258" t="b">
        <f t="shared" si="39"/>
        <v>1</v>
      </c>
      <c r="AD258">
        <v>9000463</v>
      </c>
      <c r="AE258" t="s">
        <v>792</v>
      </c>
      <c r="AF258" t="str">
        <f t="shared" si="30"/>
        <v>齐利国</v>
      </c>
    </row>
    <row r="259" spans="1:32" x14ac:dyDescent="0.2">
      <c r="A259">
        <v>256</v>
      </c>
      <c r="B259">
        <v>9000463</v>
      </c>
      <c r="C259" t="str">
        <f>VLOOKUP(B:B,'10月人员信息'!J:W,13,0)</f>
        <v>130322198307022619</v>
      </c>
      <c r="D259" t="str">
        <f>VLOOKUP(B:B,'10月人员信息'!J:M,3,0)</f>
        <v>齐利国</v>
      </c>
      <c r="E259" t="str">
        <f>VLOOKUP(B:B,'10月人员信息'!J:L,2,0)</f>
        <v>热轧事业部</v>
      </c>
      <c r="F259" t="str">
        <f>VLOOKUP(B:B,'10月人员信息'!J:R,8,0)</f>
        <v>设备管理室主管</v>
      </c>
      <c r="G259" t="str">
        <f>VLOOKUP(B:B,'10月人员信息'!J:P,6,0)</f>
        <v>主管</v>
      </c>
      <c r="H259" t="str">
        <f>VLOOKUP(B:B,'10月人员信息'!J:V,12,0)</f>
        <v>汉族</v>
      </c>
      <c r="I259" t="str">
        <f>VLOOKUP(B:B,'11月工资'!A:D,4,0)</f>
        <v>6217000180031744851</v>
      </c>
      <c r="J259">
        <f t="shared" si="31"/>
        <v>1409.39</v>
      </c>
      <c r="K259">
        <f t="shared" si="32"/>
        <v>61.66</v>
      </c>
      <c r="L259">
        <f t="shared" si="33"/>
        <v>149.75</v>
      </c>
      <c r="M259" s="6">
        <f t="shared" si="34"/>
        <v>606.78</v>
      </c>
      <c r="N259">
        <f>VLOOKUP(C:C,'11月工资'!C:AP,40,0)</f>
        <v>9</v>
      </c>
      <c r="O259" s="6">
        <f t="shared" si="35"/>
        <v>69.349999999999994</v>
      </c>
      <c r="P259">
        <v>0</v>
      </c>
      <c r="Q259">
        <f t="shared" si="36"/>
        <v>1040</v>
      </c>
      <c r="R259" s="50">
        <v>8808.68</v>
      </c>
      <c r="S259" s="67">
        <v>8668.27</v>
      </c>
      <c r="T259" s="69">
        <v>8663.68</v>
      </c>
      <c r="V259" t="s">
        <v>3875</v>
      </c>
      <c r="W259" t="s">
        <v>3876</v>
      </c>
      <c r="Y259" s="51">
        <f t="shared" si="37"/>
        <v>8798.68</v>
      </c>
      <c r="Z259" s="73">
        <f t="shared" si="38"/>
        <v>8672.8799999999992</v>
      </c>
      <c r="AA259" s="69" t="str">
        <f>VLOOKUP(C:C&amp;"    ",[1]Sheet0!$E$1:$I$65536,5,0)</f>
        <v xml:space="preserve">8663.68    </v>
      </c>
      <c r="AB259" s="74">
        <v>8663.68</v>
      </c>
      <c r="AC259" t="b">
        <f t="shared" si="39"/>
        <v>1</v>
      </c>
      <c r="AD259">
        <v>9000464</v>
      </c>
      <c r="AE259" t="s">
        <v>795</v>
      </c>
      <c r="AF259" t="str">
        <f t="shared" ref="AF259:AF322" si="40">VLOOKUP(AD:AD,B:D,3,0)</f>
        <v>王二猛</v>
      </c>
    </row>
    <row r="260" spans="1:32" x14ac:dyDescent="0.2">
      <c r="A260">
        <v>257</v>
      </c>
      <c r="B260">
        <v>9000464</v>
      </c>
      <c r="C260" t="str">
        <f>VLOOKUP(B:B,'10月人员信息'!J:W,13,0)</f>
        <v>132902198207204975</v>
      </c>
      <c r="D260" t="str">
        <f>VLOOKUP(B:B,'10月人员信息'!J:M,3,0)</f>
        <v>王二猛</v>
      </c>
      <c r="E260" t="str">
        <f>VLOOKUP(B:B,'10月人员信息'!J:L,2,0)</f>
        <v>热轧事业部</v>
      </c>
      <c r="F260" t="str">
        <f>VLOOKUP(B:B,'10月人员信息'!J:R,8,0)</f>
        <v>天车点检作业区作业长</v>
      </c>
      <c r="G260" t="str">
        <f>VLOOKUP(B:B,'10月人员信息'!J:P,6,0)</f>
        <v>作业长</v>
      </c>
      <c r="H260" t="str">
        <f>VLOOKUP(B:B,'10月人员信息'!J:V,12,0)</f>
        <v>汉族</v>
      </c>
      <c r="I260" t="str">
        <f>VLOOKUP(B:B,'11月工资'!A:D,4,0)</f>
        <v>6217000180031744869</v>
      </c>
      <c r="J260">
        <f t="shared" si="31"/>
        <v>1184.94</v>
      </c>
      <c r="K260">
        <f t="shared" si="32"/>
        <v>51.84</v>
      </c>
      <c r="L260">
        <f t="shared" si="33"/>
        <v>125.9</v>
      </c>
      <c r="M260" s="6">
        <f t="shared" si="34"/>
        <v>508.58</v>
      </c>
      <c r="N260">
        <f>VLOOKUP(C:C,'11月工资'!C:AP,40,0)</f>
        <v>9</v>
      </c>
      <c r="O260" s="6">
        <f t="shared" si="35"/>
        <v>58.12</v>
      </c>
      <c r="P260">
        <v>0</v>
      </c>
      <c r="Q260">
        <f t="shared" si="36"/>
        <v>871</v>
      </c>
      <c r="R260" s="50">
        <v>7405.85</v>
      </c>
      <c r="S260" s="67">
        <v>7265.44</v>
      </c>
      <c r="T260" s="69">
        <v>7260.85</v>
      </c>
      <c r="V260" t="s">
        <v>3877</v>
      </c>
      <c r="W260" t="s">
        <v>3878</v>
      </c>
      <c r="Y260" s="51">
        <f t="shared" si="37"/>
        <v>7395.85</v>
      </c>
      <c r="Z260" s="73">
        <f t="shared" si="38"/>
        <v>7270.05</v>
      </c>
      <c r="AA260" s="69" t="str">
        <f>VLOOKUP(C:C&amp;"    ",[1]Sheet0!$E$1:$I$65536,5,0)</f>
        <v xml:space="preserve">7260.85    </v>
      </c>
      <c r="AB260" s="74">
        <v>7260.85</v>
      </c>
      <c r="AC260" t="b">
        <f t="shared" si="39"/>
        <v>1</v>
      </c>
      <c r="AD260">
        <v>9000465</v>
      </c>
      <c r="AE260" t="s">
        <v>798</v>
      </c>
      <c r="AF260" t="str">
        <f t="shared" si="40"/>
        <v>刘长维</v>
      </c>
    </row>
    <row r="261" spans="1:32" x14ac:dyDescent="0.2">
      <c r="A261">
        <v>258</v>
      </c>
      <c r="B261">
        <v>9000465</v>
      </c>
      <c r="C261" t="str">
        <f>VLOOKUP(B:B,'10月人员信息'!J:W,13,0)</f>
        <v>131126198205213014</v>
      </c>
      <c r="D261" t="str">
        <f>VLOOKUP(B:B,'10月人员信息'!J:M,3,0)</f>
        <v>刘长维</v>
      </c>
      <c r="E261" t="str">
        <f>VLOOKUP(B:B,'10月人员信息'!J:L,2,0)</f>
        <v>热轧事业部</v>
      </c>
      <c r="F261" t="str">
        <f>VLOOKUP(B:B,'10月人员信息'!J:R,8,0)</f>
        <v>连铸点检作业区作业长</v>
      </c>
      <c r="G261" t="str">
        <f>VLOOKUP(B:B,'10月人员信息'!J:P,6,0)</f>
        <v>作业长</v>
      </c>
      <c r="H261" t="str">
        <f>VLOOKUP(B:B,'10月人员信息'!J:V,12,0)</f>
        <v>汉族</v>
      </c>
      <c r="I261" t="str">
        <f>VLOOKUP(B:B,'11月工资'!A:D,4,0)</f>
        <v>6217000180031744877</v>
      </c>
      <c r="J261">
        <f t="shared" ref="J261:J322" si="41">ROUND(R261*0.16,2)</f>
        <v>1181.74</v>
      </c>
      <c r="K261">
        <f t="shared" ref="K261:K322" si="42">ROUND(R261*0.007,2)</f>
        <v>51.7</v>
      </c>
      <c r="L261">
        <f t="shared" ref="L261:L323" si="43">ROUND(R261*0.017,2)</f>
        <v>125.56</v>
      </c>
      <c r="M261" s="6">
        <f t="shared" ref="M261:M322" si="44">ROUND(S261*0.07,2)</f>
        <v>507.18</v>
      </c>
      <c r="N261">
        <f>VLOOKUP(C:C,'11月工资'!C:AP,40,0)</f>
        <v>9</v>
      </c>
      <c r="O261" s="6">
        <f t="shared" ref="O261:O322" si="45">ROUND(S261*0.008,2)</f>
        <v>57.96</v>
      </c>
      <c r="P261">
        <v>0</v>
      </c>
      <c r="Q261">
        <f t="shared" ref="Q261:Q322" si="46">ROUND(T261*0.12,0)</f>
        <v>869</v>
      </c>
      <c r="R261" s="50">
        <v>7385.85</v>
      </c>
      <c r="S261" s="67">
        <v>7245.44</v>
      </c>
      <c r="T261" s="69">
        <v>7240.85</v>
      </c>
      <c r="V261" t="s">
        <v>3879</v>
      </c>
      <c r="W261" t="s">
        <v>3880</v>
      </c>
      <c r="Y261" s="51">
        <f t="shared" ref="Y261:Y324" si="47">R261-10</f>
        <v>7375.85</v>
      </c>
      <c r="Z261" s="73">
        <f t="shared" ref="Z261:Z324" si="48">ROUND(S261+4.61,2)</f>
        <v>7250.05</v>
      </c>
      <c r="AA261" s="69" t="str">
        <f>VLOOKUP(C:C&amp;"    ",[1]Sheet0!$E$1:$I$65536,5,0)</f>
        <v xml:space="preserve">7240.85    </v>
      </c>
      <c r="AB261" s="74">
        <v>7240.85</v>
      </c>
      <c r="AC261" t="b">
        <f t="shared" ref="AC261:AC322" si="49">T261=AB261</f>
        <v>1</v>
      </c>
      <c r="AD261">
        <v>9000466</v>
      </c>
      <c r="AE261" t="s">
        <v>801</v>
      </c>
      <c r="AF261" t="str">
        <f t="shared" si="40"/>
        <v>王洪光</v>
      </c>
    </row>
    <row r="262" spans="1:32" x14ac:dyDescent="0.2">
      <c r="A262">
        <v>259</v>
      </c>
      <c r="B262">
        <v>9000466</v>
      </c>
      <c r="C262" t="str">
        <f>VLOOKUP(B:B,'10月人员信息'!J:W,13,0)</f>
        <v>211321198311012231</v>
      </c>
      <c r="D262" t="str">
        <f>VLOOKUP(B:B,'10月人员信息'!J:M,3,0)</f>
        <v>王洪光</v>
      </c>
      <c r="E262" t="str">
        <f>VLOOKUP(B:B,'10月人员信息'!J:L,2,0)</f>
        <v>热轧事业部</v>
      </c>
      <c r="F262" t="str">
        <f>VLOOKUP(B:B,'10月人员信息'!J:R,8,0)</f>
        <v>设备管理室主办</v>
      </c>
      <c r="G262" t="str">
        <f>VLOOKUP(B:B,'10月人员信息'!J:P,6,0)</f>
        <v>主管师</v>
      </c>
      <c r="H262" t="str">
        <f>VLOOKUP(B:B,'10月人员信息'!J:V,12,0)</f>
        <v>汉族</v>
      </c>
      <c r="I262" t="str">
        <f>VLOOKUP(B:B,'11月工资'!A:D,4,0)</f>
        <v>6217000180031735537</v>
      </c>
      <c r="J262">
        <f t="shared" si="41"/>
        <v>1143.1199999999999</v>
      </c>
      <c r="K262">
        <f t="shared" si="42"/>
        <v>50.01</v>
      </c>
      <c r="L262">
        <f t="shared" si="43"/>
        <v>121.46</v>
      </c>
      <c r="M262" s="6">
        <f t="shared" si="44"/>
        <v>490.29</v>
      </c>
      <c r="N262">
        <f>VLOOKUP(C:C,'11月工资'!C:AP,40,0)</f>
        <v>9</v>
      </c>
      <c r="O262" s="6">
        <f t="shared" si="45"/>
        <v>56.03</v>
      </c>
      <c r="P262">
        <v>0</v>
      </c>
      <c r="Q262">
        <f t="shared" si="46"/>
        <v>840</v>
      </c>
      <c r="R262" s="50">
        <v>7144.49</v>
      </c>
      <c r="S262" s="67">
        <v>7004.08</v>
      </c>
      <c r="T262" s="69">
        <v>6999.49</v>
      </c>
      <c r="V262" t="s">
        <v>3881</v>
      </c>
      <c r="W262" t="s">
        <v>3882</v>
      </c>
      <c r="Y262" s="51">
        <f t="shared" si="47"/>
        <v>7134.49</v>
      </c>
      <c r="Z262" s="73">
        <f t="shared" si="48"/>
        <v>7008.69</v>
      </c>
      <c r="AA262" s="69" t="str">
        <f>VLOOKUP(C:C&amp;"    ",[1]Sheet0!$E$1:$I$65536,5,0)</f>
        <v xml:space="preserve">6999.49    </v>
      </c>
      <c r="AB262" s="74">
        <v>6999.49</v>
      </c>
      <c r="AC262" t="b">
        <f t="shared" si="49"/>
        <v>1</v>
      </c>
      <c r="AD262">
        <v>9000467</v>
      </c>
      <c r="AE262" t="s">
        <v>804</v>
      </c>
      <c r="AF262" t="str">
        <f t="shared" si="40"/>
        <v>陈宏杰</v>
      </c>
    </row>
    <row r="263" spans="1:32" x14ac:dyDescent="0.2">
      <c r="A263">
        <v>260</v>
      </c>
      <c r="B263">
        <v>9000467</v>
      </c>
      <c r="C263" t="str">
        <f>VLOOKUP(B:B,'10月人员信息'!J:W,13,0)</f>
        <v>130228197201226013</v>
      </c>
      <c r="D263" t="str">
        <f>VLOOKUP(B:B,'10月人员信息'!J:M,3,0)</f>
        <v>陈宏杰</v>
      </c>
      <c r="E263" t="str">
        <f>VLOOKUP(B:B,'10月人员信息'!J:L,2,0)</f>
        <v>热轧事业部</v>
      </c>
      <c r="F263" t="str">
        <f>VLOOKUP(B:B,'10月人员信息'!J:R,8,0)</f>
        <v>精整作业区作业长</v>
      </c>
      <c r="G263" t="str">
        <f>VLOOKUP(B:B,'10月人员信息'!J:P,6,0)</f>
        <v>作业长</v>
      </c>
      <c r="H263" t="str">
        <f>VLOOKUP(B:B,'10月人员信息'!J:V,12,0)</f>
        <v>汉族</v>
      </c>
      <c r="I263" t="str">
        <f>VLOOKUP(B:B,'11月工资'!A:D,4,0)</f>
        <v>6217000180031744885</v>
      </c>
      <c r="J263">
        <f t="shared" si="41"/>
        <v>1846.56</v>
      </c>
      <c r="K263">
        <f t="shared" si="42"/>
        <v>80.790000000000006</v>
      </c>
      <c r="L263">
        <f t="shared" si="43"/>
        <v>196.2</v>
      </c>
      <c r="M263" s="6">
        <f t="shared" si="44"/>
        <v>798.04</v>
      </c>
      <c r="N263">
        <f>VLOOKUP(C:C,'11月工资'!C:AP,40,0)</f>
        <v>9</v>
      </c>
      <c r="O263" s="6">
        <f t="shared" si="45"/>
        <v>91.2</v>
      </c>
      <c r="P263">
        <v>0</v>
      </c>
      <c r="Q263">
        <f t="shared" si="46"/>
        <v>1368</v>
      </c>
      <c r="R263" s="50">
        <v>11541.03</v>
      </c>
      <c r="S263" s="67">
        <v>11400.62</v>
      </c>
      <c r="T263" s="69">
        <v>11396.03</v>
      </c>
      <c r="V263" t="s">
        <v>3883</v>
      </c>
      <c r="W263" t="s">
        <v>3884</v>
      </c>
      <c r="Y263" s="51">
        <f t="shared" si="47"/>
        <v>11531.03</v>
      </c>
      <c r="Z263" s="73">
        <f t="shared" si="48"/>
        <v>11405.23</v>
      </c>
      <c r="AA263" s="69" t="str">
        <f>VLOOKUP(C:C&amp;"    ",[1]Sheet0!$E$1:$I$65536,5,0)</f>
        <v xml:space="preserve">11396.03    </v>
      </c>
      <c r="AB263" s="74">
        <v>11396.03</v>
      </c>
      <c r="AC263" t="b">
        <f t="shared" si="49"/>
        <v>1</v>
      </c>
      <c r="AD263">
        <v>9000468</v>
      </c>
      <c r="AE263" t="s">
        <v>807</v>
      </c>
      <c r="AF263" t="str">
        <f t="shared" si="40"/>
        <v>卢扬</v>
      </c>
    </row>
    <row r="264" spans="1:32" x14ac:dyDescent="0.2">
      <c r="A264">
        <v>261</v>
      </c>
      <c r="B264">
        <v>9000468</v>
      </c>
      <c r="C264" t="str">
        <f>VLOOKUP(B:B,'10月人员信息'!J:W,13,0)</f>
        <v>130223198506196612</v>
      </c>
      <c r="D264" t="str">
        <f>VLOOKUP(B:B,'10月人员信息'!J:M,3,0)</f>
        <v>卢扬</v>
      </c>
      <c r="E264" t="str">
        <f>VLOOKUP(B:B,'10月人员信息'!J:L,2,0)</f>
        <v>热轧事业部</v>
      </c>
      <c r="F264" t="str">
        <f>VLOOKUP(B:B,'10月人员信息'!J:R,8,0)</f>
        <v>精卷点检作业区作业长</v>
      </c>
      <c r="G264" t="str">
        <f>VLOOKUP(B:B,'10月人员信息'!J:P,6,0)</f>
        <v>作业长</v>
      </c>
      <c r="H264" t="str">
        <f>VLOOKUP(B:B,'10月人员信息'!J:V,12,0)</f>
        <v>汉族</v>
      </c>
      <c r="I264" t="str">
        <f>VLOOKUP(B:B,'11月工资'!A:D,4,0)</f>
        <v>6217000180031744893</v>
      </c>
      <c r="J264">
        <f t="shared" si="41"/>
        <v>1159.52</v>
      </c>
      <c r="K264">
        <f t="shared" si="42"/>
        <v>50.73</v>
      </c>
      <c r="L264">
        <f t="shared" si="43"/>
        <v>123.2</v>
      </c>
      <c r="M264" s="6">
        <f t="shared" si="44"/>
        <v>497.46</v>
      </c>
      <c r="N264">
        <f>VLOOKUP(C:C,'11月工资'!C:AP,40,0)</f>
        <v>9</v>
      </c>
      <c r="O264" s="6">
        <f t="shared" si="45"/>
        <v>56.85</v>
      </c>
      <c r="P264">
        <v>0</v>
      </c>
      <c r="Q264">
        <f t="shared" si="46"/>
        <v>852</v>
      </c>
      <c r="R264" s="50">
        <v>7246.97</v>
      </c>
      <c r="S264" s="67">
        <v>7106.56</v>
      </c>
      <c r="T264" s="69">
        <v>7101.97</v>
      </c>
      <c r="V264" t="s">
        <v>3885</v>
      </c>
      <c r="W264" t="s">
        <v>3886</v>
      </c>
      <c r="Y264" s="51">
        <f t="shared" si="47"/>
        <v>7236.97</v>
      </c>
      <c r="Z264" s="73">
        <f t="shared" si="48"/>
        <v>7111.17</v>
      </c>
      <c r="AA264" s="69" t="str">
        <f>VLOOKUP(C:C&amp;"    ",[1]Sheet0!$E$1:$I$65536,5,0)</f>
        <v xml:space="preserve">7101.97    </v>
      </c>
      <c r="AB264" s="74">
        <v>7101.97</v>
      </c>
      <c r="AC264" t="b">
        <f t="shared" si="49"/>
        <v>1</v>
      </c>
      <c r="AD264">
        <v>9000469</v>
      </c>
      <c r="AE264" t="s">
        <v>810</v>
      </c>
      <c r="AF264" t="str">
        <f t="shared" si="40"/>
        <v>于宇</v>
      </c>
    </row>
    <row r="265" spans="1:32" x14ac:dyDescent="0.2">
      <c r="A265">
        <v>262</v>
      </c>
      <c r="B265">
        <v>9000469</v>
      </c>
      <c r="C265" t="str">
        <f>VLOOKUP(B:B,'10月人员信息'!J:W,13,0)</f>
        <v>15040319820904251X</v>
      </c>
      <c r="D265" t="str">
        <f>VLOOKUP(B:B,'10月人员信息'!J:M,3,0)</f>
        <v>于宇</v>
      </c>
      <c r="E265" t="str">
        <f>VLOOKUP(B:B,'10月人员信息'!J:L,2,0)</f>
        <v>热轧事业部</v>
      </c>
      <c r="F265" t="str">
        <f>VLOOKUP(B:B,'10月人员信息'!J:R,8,0)</f>
        <v>设备管理室主办</v>
      </c>
      <c r="G265" t="str">
        <f>VLOOKUP(B:B,'10月人员信息'!J:P,6,0)</f>
        <v>主管师</v>
      </c>
      <c r="H265" t="str">
        <f>VLOOKUP(B:B,'10月人员信息'!J:V,12,0)</f>
        <v>汉族</v>
      </c>
      <c r="I265" t="str">
        <f>VLOOKUP(B:B,'11月工资'!A:D,4,0)</f>
        <v>6217000180031744901</v>
      </c>
      <c r="J265">
        <f t="shared" si="41"/>
        <v>1364.94</v>
      </c>
      <c r="K265">
        <f t="shared" si="42"/>
        <v>59.72</v>
      </c>
      <c r="L265">
        <f t="shared" si="43"/>
        <v>145.02000000000001</v>
      </c>
      <c r="M265" s="6">
        <f t="shared" si="44"/>
        <v>587.33000000000004</v>
      </c>
      <c r="N265">
        <f>VLOOKUP(C:C,'11月工资'!C:AP,40,0)</f>
        <v>9</v>
      </c>
      <c r="O265" s="6">
        <f t="shared" si="45"/>
        <v>67.12</v>
      </c>
      <c r="P265">
        <v>0</v>
      </c>
      <c r="Q265">
        <f t="shared" si="46"/>
        <v>1006</v>
      </c>
      <c r="R265" s="50">
        <v>8530.86</v>
      </c>
      <c r="S265" s="67">
        <v>8390.4500000000007</v>
      </c>
      <c r="T265" s="69">
        <v>8385.86</v>
      </c>
      <c r="V265" t="s">
        <v>3887</v>
      </c>
      <c r="W265" t="s">
        <v>3888</v>
      </c>
      <c r="Y265" s="51">
        <f t="shared" si="47"/>
        <v>8520.86</v>
      </c>
      <c r="Z265" s="73">
        <f t="shared" si="48"/>
        <v>8395.06</v>
      </c>
      <c r="AA265" s="69" t="str">
        <f>VLOOKUP(C:C&amp;"    ",[1]Sheet0!$E$1:$I$65536,5,0)</f>
        <v xml:space="preserve">8385.86    </v>
      </c>
      <c r="AB265" s="74">
        <v>8385.86</v>
      </c>
      <c r="AC265" t="b">
        <f t="shared" si="49"/>
        <v>1</v>
      </c>
      <c r="AD265">
        <v>9000470</v>
      </c>
      <c r="AE265" t="s">
        <v>813</v>
      </c>
      <c r="AF265" t="str">
        <f t="shared" si="40"/>
        <v>王彦鹏</v>
      </c>
    </row>
    <row r="266" spans="1:32" x14ac:dyDescent="0.2">
      <c r="A266">
        <v>263</v>
      </c>
      <c r="B266">
        <v>9000470</v>
      </c>
      <c r="C266" t="str">
        <f>VLOOKUP(B:B,'10月人员信息'!J:W,13,0)</f>
        <v>13020419810121211X</v>
      </c>
      <c r="D266" t="str">
        <f>VLOOKUP(B:B,'10月人员信息'!J:M,3,0)</f>
        <v>王彦鹏</v>
      </c>
      <c r="E266" t="str">
        <f>VLOOKUP(B:B,'10月人员信息'!J:L,2,0)</f>
        <v>热轧事业部</v>
      </c>
      <c r="F266" t="str">
        <f>VLOOKUP(B:B,'10月人员信息'!J:R,8,0)</f>
        <v>设备管理室主办</v>
      </c>
      <c r="G266" t="str">
        <f>VLOOKUP(B:B,'10月人员信息'!J:P,6,0)</f>
        <v>主管师</v>
      </c>
      <c r="H266" t="str">
        <f>VLOOKUP(B:B,'10月人员信息'!J:V,12,0)</f>
        <v>汉族</v>
      </c>
      <c r="I266" t="str">
        <f>VLOOKUP(B:B,'11月工资'!A:D,4,0)</f>
        <v>6217000180031744919</v>
      </c>
      <c r="J266">
        <f t="shared" si="41"/>
        <v>1131.23</v>
      </c>
      <c r="K266">
        <f t="shared" si="42"/>
        <v>49.49</v>
      </c>
      <c r="L266">
        <f t="shared" si="43"/>
        <v>120.19</v>
      </c>
      <c r="M266" s="6">
        <f t="shared" si="44"/>
        <v>485.09</v>
      </c>
      <c r="N266">
        <f>VLOOKUP(C:C,'11月工资'!C:AP,40,0)</f>
        <v>9</v>
      </c>
      <c r="O266" s="6">
        <f t="shared" si="45"/>
        <v>55.44</v>
      </c>
      <c r="P266">
        <v>0</v>
      </c>
      <c r="Q266">
        <f t="shared" si="46"/>
        <v>831</v>
      </c>
      <c r="R266" s="50">
        <v>7070.21</v>
      </c>
      <c r="S266" s="67">
        <v>6929.8</v>
      </c>
      <c r="T266" s="69">
        <v>6925.21</v>
      </c>
      <c r="V266" t="s">
        <v>3889</v>
      </c>
      <c r="W266" t="s">
        <v>3890</v>
      </c>
      <c r="Y266" s="51">
        <f t="shared" si="47"/>
        <v>7060.21</v>
      </c>
      <c r="Z266" s="73">
        <f t="shared" si="48"/>
        <v>6934.41</v>
      </c>
      <c r="AA266" s="69" t="str">
        <f>VLOOKUP(C:C&amp;"    ",[1]Sheet0!$E$1:$I$65536,5,0)</f>
        <v xml:space="preserve">6925.21    </v>
      </c>
      <c r="AB266" s="74">
        <v>6925.21</v>
      </c>
      <c r="AC266" t="b">
        <f t="shared" si="49"/>
        <v>1</v>
      </c>
      <c r="AD266">
        <v>9000471</v>
      </c>
      <c r="AE266" t="s">
        <v>816</v>
      </c>
      <c r="AF266" t="str">
        <f t="shared" si="40"/>
        <v>刘立东</v>
      </c>
    </row>
    <row r="267" spans="1:32" x14ac:dyDescent="0.2">
      <c r="A267">
        <v>264</v>
      </c>
      <c r="B267">
        <v>9000471</v>
      </c>
      <c r="C267" t="str">
        <f>VLOOKUP(B:B,'10月人员信息'!J:W,13,0)</f>
        <v>130202196411030635</v>
      </c>
      <c r="D267" t="str">
        <f>VLOOKUP(B:B,'10月人员信息'!J:M,3,0)</f>
        <v>刘立东</v>
      </c>
      <c r="E267" t="str">
        <f>VLOOKUP(B:B,'10月人员信息'!J:L,2,0)</f>
        <v>热轧事业部</v>
      </c>
      <c r="F267" t="str">
        <f>VLOOKUP(B:B,'10月人员信息'!J:R,8,0)</f>
        <v>生产技术室（轧钢技术）主办</v>
      </c>
      <c r="G267" t="str">
        <f>VLOOKUP(B:B,'10月人员信息'!J:P,6,0)</f>
        <v>主任师</v>
      </c>
      <c r="H267" t="str">
        <f>VLOOKUP(B:B,'10月人员信息'!J:V,12,0)</f>
        <v>汉族</v>
      </c>
      <c r="I267" t="str">
        <f>VLOOKUP(B:B,'11月工资'!A:D,4,0)</f>
        <v>6217000180031744927</v>
      </c>
      <c r="J267">
        <f t="shared" si="41"/>
        <v>1640.97</v>
      </c>
      <c r="K267">
        <f t="shared" si="42"/>
        <v>71.790000000000006</v>
      </c>
      <c r="L267">
        <f t="shared" si="43"/>
        <v>174.35</v>
      </c>
      <c r="M267" s="6">
        <f t="shared" si="44"/>
        <v>708.1</v>
      </c>
      <c r="N267">
        <f>VLOOKUP(C:C,'11月工资'!C:AP,40,0)</f>
        <v>9</v>
      </c>
      <c r="O267" s="6">
        <f t="shared" si="45"/>
        <v>80.930000000000007</v>
      </c>
      <c r="P267">
        <v>0</v>
      </c>
      <c r="Q267">
        <f t="shared" si="46"/>
        <v>1213</v>
      </c>
      <c r="R267" s="50">
        <v>10256.07</v>
      </c>
      <c r="S267" s="67">
        <v>10115.66</v>
      </c>
      <c r="T267" s="69">
        <v>10111.07</v>
      </c>
      <c r="V267" t="s">
        <v>3891</v>
      </c>
      <c r="W267" t="s">
        <v>3892</v>
      </c>
      <c r="Y267" s="51">
        <f t="shared" si="47"/>
        <v>10246.07</v>
      </c>
      <c r="Z267" s="73">
        <f t="shared" si="48"/>
        <v>10120.27</v>
      </c>
      <c r="AA267" s="69" t="str">
        <f>VLOOKUP(C:C&amp;"    ",[1]Sheet0!$E$1:$I$65536,5,0)</f>
        <v xml:space="preserve">10111.07    </v>
      </c>
      <c r="AB267" s="74">
        <v>10111.07</v>
      </c>
      <c r="AC267" t="b">
        <f t="shared" si="49"/>
        <v>1</v>
      </c>
      <c r="AD267">
        <v>9000472</v>
      </c>
      <c r="AE267" t="s">
        <v>819</v>
      </c>
      <c r="AF267" t="str">
        <f t="shared" si="40"/>
        <v>王洋</v>
      </c>
    </row>
    <row r="268" spans="1:32" x14ac:dyDescent="0.2">
      <c r="A268">
        <v>265</v>
      </c>
      <c r="B268">
        <v>9000472</v>
      </c>
      <c r="C268" t="str">
        <f>VLOOKUP(B:B,'10月人员信息'!J:W,13,0)</f>
        <v>150204198206111511</v>
      </c>
      <c r="D268" t="str">
        <f>VLOOKUP(B:B,'10月人员信息'!J:M,3,0)</f>
        <v>王洋</v>
      </c>
      <c r="E268" t="str">
        <f>VLOOKUP(B:B,'10月人员信息'!J:L,2,0)</f>
        <v>热轧事业部</v>
      </c>
      <c r="F268" t="str">
        <f>VLOOKUP(B:B,'10月人员信息'!J:R,8,0)</f>
        <v>安全室主办</v>
      </c>
      <c r="G268" t="str">
        <f>VLOOKUP(B:B,'10月人员信息'!J:P,6,0)</f>
        <v>主管师</v>
      </c>
      <c r="H268" t="str">
        <f>VLOOKUP(B:B,'10月人员信息'!J:V,12,0)</f>
        <v>汉族</v>
      </c>
      <c r="I268" t="str">
        <f>VLOOKUP(B:B,'11月工资'!A:D,4,0)</f>
        <v>6217000180031744935</v>
      </c>
      <c r="J268">
        <f t="shared" si="41"/>
        <v>1166.51</v>
      </c>
      <c r="K268">
        <f t="shared" si="42"/>
        <v>51.03</v>
      </c>
      <c r="L268">
        <f t="shared" si="43"/>
        <v>123.94</v>
      </c>
      <c r="M268" s="6">
        <f t="shared" si="44"/>
        <v>500.52</v>
      </c>
      <c r="N268">
        <f>VLOOKUP(C:C,'11月工资'!C:AP,40,0)</f>
        <v>9</v>
      </c>
      <c r="O268" s="6">
        <f t="shared" si="45"/>
        <v>57.2</v>
      </c>
      <c r="P268">
        <v>0</v>
      </c>
      <c r="Q268">
        <f t="shared" si="46"/>
        <v>857</v>
      </c>
      <c r="R268" s="50">
        <v>7290.68</v>
      </c>
      <c r="S268" s="67">
        <v>7150.27</v>
      </c>
      <c r="T268" s="69">
        <v>7145.68</v>
      </c>
      <c r="V268" t="s">
        <v>3893</v>
      </c>
      <c r="W268" t="s">
        <v>3894</v>
      </c>
      <c r="Y268" s="51">
        <f t="shared" si="47"/>
        <v>7280.68</v>
      </c>
      <c r="Z268" s="73">
        <f t="shared" si="48"/>
        <v>7154.88</v>
      </c>
      <c r="AA268" s="69" t="str">
        <f>VLOOKUP(C:C&amp;"    ",[1]Sheet0!$E$1:$I$65536,5,0)</f>
        <v xml:space="preserve">7145.68    </v>
      </c>
      <c r="AB268" s="74">
        <v>7145.68</v>
      </c>
      <c r="AC268" t="b">
        <f t="shared" si="49"/>
        <v>1</v>
      </c>
      <c r="AD268">
        <v>9000475</v>
      </c>
      <c r="AE268" t="s">
        <v>822</v>
      </c>
      <c r="AF268" t="str">
        <f t="shared" si="40"/>
        <v>刘岩</v>
      </c>
    </row>
    <row r="269" spans="1:32" x14ac:dyDescent="0.2">
      <c r="A269">
        <v>266</v>
      </c>
      <c r="B269">
        <v>9000475</v>
      </c>
      <c r="C269" t="str">
        <f>VLOOKUP(B:B,'10月人员信息'!J:W,13,0)</f>
        <v>130203198407051527</v>
      </c>
      <c r="D269" t="str">
        <f>VLOOKUP(B:B,'10月人员信息'!J:M,3,0)</f>
        <v>刘岩</v>
      </c>
      <c r="E269" t="str">
        <f>VLOOKUP(B:B,'10月人员信息'!J:L,2,0)</f>
        <v>热轧事业部</v>
      </c>
      <c r="F269" t="str">
        <f>VLOOKUP(B:B,'10月人员信息'!J:R,8,0)</f>
        <v>生产技术室主办（轧钢技术）</v>
      </c>
      <c r="G269" t="str">
        <f>VLOOKUP(B:B,'10月人员信息'!J:P,6,0)</f>
        <v>专业师</v>
      </c>
      <c r="H269" t="str">
        <f>VLOOKUP(B:B,'10月人员信息'!J:V,12,0)</f>
        <v>汉族</v>
      </c>
      <c r="I269" t="str">
        <f>VLOOKUP(B:B,'11月工资'!A:D,4,0)</f>
        <v>6217000180024758066</v>
      </c>
      <c r="J269">
        <f t="shared" si="41"/>
        <v>951.87</v>
      </c>
      <c r="K269">
        <f t="shared" si="42"/>
        <v>41.64</v>
      </c>
      <c r="L269">
        <f t="shared" si="43"/>
        <v>101.14</v>
      </c>
      <c r="M269" s="6">
        <f t="shared" si="44"/>
        <v>406.62</v>
      </c>
      <c r="N269">
        <f>VLOOKUP(C:C,'11月工资'!C:AP,40,0)</f>
        <v>9</v>
      </c>
      <c r="O269" s="6">
        <f t="shared" si="45"/>
        <v>46.47</v>
      </c>
      <c r="P269">
        <v>0</v>
      </c>
      <c r="Q269">
        <f t="shared" si="46"/>
        <v>697</v>
      </c>
      <c r="R269" s="50">
        <v>5949.21</v>
      </c>
      <c r="S269" s="67">
        <v>5808.8</v>
      </c>
      <c r="T269" s="69">
        <v>5804.21</v>
      </c>
      <c r="V269" t="s">
        <v>3895</v>
      </c>
      <c r="W269" t="s">
        <v>3896</v>
      </c>
      <c r="Y269" s="51">
        <f t="shared" si="47"/>
        <v>5939.21</v>
      </c>
      <c r="Z269" s="73">
        <f t="shared" si="48"/>
        <v>5813.41</v>
      </c>
      <c r="AA269" s="69" t="str">
        <f>VLOOKUP(C:C&amp;"    ",[1]Sheet0!$E$1:$I$65536,5,0)</f>
        <v xml:space="preserve">5804.21    </v>
      </c>
      <c r="AB269" s="74">
        <v>5804.21</v>
      </c>
      <c r="AC269" t="b">
        <f t="shared" si="49"/>
        <v>1</v>
      </c>
      <c r="AD269">
        <v>9000477</v>
      </c>
      <c r="AE269" t="s">
        <v>828</v>
      </c>
      <c r="AF269" t="str">
        <f t="shared" si="40"/>
        <v>吴玉霄</v>
      </c>
    </row>
    <row r="270" spans="1:32" x14ac:dyDescent="0.2">
      <c r="A270">
        <v>267</v>
      </c>
      <c r="B270">
        <v>9000477</v>
      </c>
      <c r="C270" t="str">
        <f>VLOOKUP(B:B,'10月人员信息'!J:W,13,0)</f>
        <v>372925199309025314</v>
      </c>
      <c r="D270" t="str">
        <f>VLOOKUP(B:B,'10月人员信息'!J:M,3,0)</f>
        <v>吴玉霄</v>
      </c>
      <c r="E270" t="str">
        <f>VLOOKUP(B:B,'10月人员信息'!J:L,2,0)</f>
        <v>热轧事业部</v>
      </c>
      <c r="F270" t="str">
        <f>VLOOKUP(B:B,'10月人员信息'!J:R,8,0)</f>
        <v>生产技术室轧钢主办</v>
      </c>
      <c r="G270" t="str">
        <f>VLOOKUP(B:B,'10月人员信息'!J:P,6,0)</f>
        <v>专业师</v>
      </c>
      <c r="H270" t="str">
        <f>VLOOKUP(B:B,'10月人员信息'!J:V,12,0)</f>
        <v>汉族</v>
      </c>
      <c r="I270" t="str">
        <f>VLOOKUP(B:B,'11月工资'!A:D,4,0)</f>
        <v>6217000180032821435</v>
      </c>
      <c r="J270">
        <f t="shared" si="41"/>
        <v>1170.95</v>
      </c>
      <c r="K270">
        <f t="shared" si="42"/>
        <v>51.23</v>
      </c>
      <c r="L270">
        <f t="shared" si="43"/>
        <v>124.41</v>
      </c>
      <c r="M270" s="6">
        <f t="shared" si="44"/>
        <v>502.46</v>
      </c>
      <c r="N270">
        <f>VLOOKUP(C:C,'11月工资'!C:AP,40,0)</f>
        <v>9</v>
      </c>
      <c r="O270" s="6">
        <f t="shared" si="45"/>
        <v>57.42</v>
      </c>
      <c r="P270">
        <v>0</v>
      </c>
      <c r="Q270">
        <f t="shared" si="46"/>
        <v>861</v>
      </c>
      <c r="R270" s="50">
        <v>7318.44</v>
      </c>
      <c r="S270" s="67">
        <v>7178.03</v>
      </c>
      <c r="T270" s="69">
        <v>7173.44</v>
      </c>
      <c r="V270" t="s">
        <v>3897</v>
      </c>
      <c r="W270" t="s">
        <v>3898</v>
      </c>
      <c r="Y270" s="51">
        <f t="shared" si="47"/>
        <v>7308.44</v>
      </c>
      <c r="Z270" s="73">
        <f t="shared" si="48"/>
        <v>7182.64</v>
      </c>
      <c r="AA270" s="69" t="str">
        <f>VLOOKUP(C:C&amp;"    ",[1]Sheet0!$E$1:$I$65536,5,0)</f>
        <v xml:space="preserve">7173.44    </v>
      </c>
      <c r="AB270" s="74">
        <v>7173.44</v>
      </c>
      <c r="AC270" t="b">
        <f t="shared" si="49"/>
        <v>1</v>
      </c>
      <c r="AD270">
        <v>9000478</v>
      </c>
      <c r="AE270" t="s">
        <v>831</v>
      </c>
      <c r="AF270" t="str">
        <f t="shared" si="40"/>
        <v>苏拉玉</v>
      </c>
    </row>
    <row r="271" spans="1:32" x14ac:dyDescent="0.2">
      <c r="A271">
        <v>268</v>
      </c>
      <c r="B271">
        <v>9000478</v>
      </c>
      <c r="C271" t="str">
        <f>VLOOKUP(B:B,'10月人员信息'!J:W,13,0)</f>
        <v>13010719820812181X</v>
      </c>
      <c r="D271" t="str">
        <f>VLOOKUP(B:B,'10月人员信息'!J:M,3,0)</f>
        <v>苏拉玉</v>
      </c>
      <c r="E271" t="str">
        <f>VLOOKUP(B:B,'10月人员信息'!J:L,2,0)</f>
        <v>热轧事业部</v>
      </c>
      <c r="F271" t="str">
        <f>VLOOKUP(B:B,'10月人员信息'!J:R,8,0)</f>
        <v>设备管理室主办</v>
      </c>
      <c r="G271" t="str">
        <f>VLOOKUP(B:B,'10月人员信息'!J:P,6,0)</f>
        <v>主管师</v>
      </c>
      <c r="H271" t="str">
        <f>VLOOKUP(B:B,'10月人员信息'!J:V,12,0)</f>
        <v>汉族</v>
      </c>
      <c r="I271" t="str">
        <f>VLOOKUP(B:B,'11月工资'!A:D,4,0)</f>
        <v>6217000180024760641</v>
      </c>
      <c r="J271">
        <f t="shared" si="41"/>
        <v>1192.44</v>
      </c>
      <c r="K271">
        <f t="shared" si="42"/>
        <v>52.17</v>
      </c>
      <c r="L271">
        <f t="shared" si="43"/>
        <v>126.7</v>
      </c>
      <c r="M271" s="6">
        <f t="shared" si="44"/>
        <v>511.86</v>
      </c>
      <c r="N271">
        <f>VLOOKUP(C:C,'11月工资'!C:AP,40,0)</f>
        <v>9</v>
      </c>
      <c r="O271" s="6">
        <f t="shared" si="45"/>
        <v>58.5</v>
      </c>
      <c r="P271">
        <v>0</v>
      </c>
      <c r="Q271">
        <f t="shared" si="46"/>
        <v>877</v>
      </c>
      <c r="R271" s="50">
        <v>7452.76</v>
      </c>
      <c r="S271" s="67">
        <v>7312.35</v>
      </c>
      <c r="T271" s="69">
        <v>7307.76</v>
      </c>
      <c r="V271" t="s">
        <v>3899</v>
      </c>
      <c r="W271" t="s">
        <v>3900</v>
      </c>
      <c r="Y271" s="51">
        <f t="shared" si="47"/>
        <v>7442.76</v>
      </c>
      <c r="Z271" s="73">
        <f t="shared" si="48"/>
        <v>7316.96</v>
      </c>
      <c r="AA271" s="69" t="str">
        <f>VLOOKUP(C:C&amp;"    ",[1]Sheet0!$E$1:$I$65536,5,0)</f>
        <v xml:space="preserve">7307.76    </v>
      </c>
      <c r="AB271" s="74">
        <v>7307.76</v>
      </c>
      <c r="AC271" t="b">
        <f t="shared" si="49"/>
        <v>1</v>
      </c>
      <c r="AD271">
        <v>9000479</v>
      </c>
      <c r="AE271" t="s">
        <v>834</v>
      </c>
      <c r="AF271" t="str">
        <f t="shared" si="40"/>
        <v>杜琳</v>
      </c>
    </row>
    <row r="272" spans="1:32" x14ac:dyDescent="0.2">
      <c r="A272">
        <v>269</v>
      </c>
      <c r="B272">
        <v>9000479</v>
      </c>
      <c r="C272" t="str">
        <f>VLOOKUP(B:B,'10月人员信息'!J:W,13,0)</f>
        <v>130202198212082714</v>
      </c>
      <c r="D272" t="str">
        <f>VLOOKUP(B:B,'10月人员信息'!J:M,3,0)</f>
        <v>杜琳</v>
      </c>
      <c r="E272" t="str">
        <f>VLOOKUP(B:B,'10月人员信息'!J:L,2,0)</f>
        <v>特钢事业部</v>
      </c>
      <c r="F272">
        <f>VLOOKUP(B:B,'10月人员信息'!J:R,8,0)</f>
        <v>0</v>
      </c>
      <c r="G272" t="str">
        <f>VLOOKUP(B:B,'10月人员信息'!J:P,6,0)</f>
        <v>主任师</v>
      </c>
      <c r="H272" t="str">
        <f>VLOOKUP(B:B,'10月人员信息'!J:V,12,0)</f>
        <v>汉族</v>
      </c>
      <c r="I272" t="str">
        <f>VLOOKUP(B:B,'11月工资'!A:D,4,0)</f>
        <v>6217000180037713793</v>
      </c>
      <c r="J272">
        <f t="shared" si="41"/>
        <v>1502.43</v>
      </c>
      <c r="K272">
        <f t="shared" si="42"/>
        <v>65.73</v>
      </c>
      <c r="L272">
        <f t="shared" si="43"/>
        <v>159.63</v>
      </c>
      <c r="M272" s="6">
        <f t="shared" si="44"/>
        <v>647.48</v>
      </c>
      <c r="N272">
        <f>VLOOKUP(C:C,'11月工资'!C:AP,40,0)</f>
        <v>9</v>
      </c>
      <c r="O272" s="6">
        <f t="shared" si="45"/>
        <v>74</v>
      </c>
      <c r="P272">
        <v>0</v>
      </c>
      <c r="Q272">
        <f t="shared" si="46"/>
        <v>1109</v>
      </c>
      <c r="R272" s="50">
        <v>9390.16</v>
      </c>
      <c r="S272" s="67">
        <v>9249.75</v>
      </c>
      <c r="T272" s="69">
        <v>9245.16</v>
      </c>
      <c r="V272" t="s">
        <v>3901</v>
      </c>
      <c r="W272" t="s">
        <v>3902</v>
      </c>
      <c r="Y272" s="51">
        <f t="shared" si="47"/>
        <v>9380.16</v>
      </c>
      <c r="Z272" s="73">
        <f t="shared" si="48"/>
        <v>9254.36</v>
      </c>
      <c r="AA272" s="69" t="str">
        <f>VLOOKUP(C:C&amp;"    ",[1]Sheet0!$E$1:$I$65536,5,0)</f>
        <v xml:space="preserve">9245.16    </v>
      </c>
      <c r="AB272" s="74">
        <v>9245.16</v>
      </c>
      <c r="AC272" t="b">
        <f t="shared" si="49"/>
        <v>1</v>
      </c>
      <c r="AD272">
        <v>9000480</v>
      </c>
      <c r="AE272" t="s">
        <v>837</v>
      </c>
      <c r="AF272" t="str">
        <f t="shared" si="40"/>
        <v>叱晓岗</v>
      </c>
    </row>
    <row r="273" spans="1:32" x14ac:dyDescent="0.2">
      <c r="A273">
        <v>270</v>
      </c>
      <c r="B273">
        <v>9000480</v>
      </c>
      <c r="C273" t="str">
        <f>VLOOKUP(B:B,'10月人员信息'!J:W,13,0)</f>
        <v>61052619820122431X</v>
      </c>
      <c r="D273" t="str">
        <f>VLOOKUP(B:B,'10月人员信息'!J:M,3,0)</f>
        <v>叱晓岗</v>
      </c>
      <c r="E273" t="str">
        <f>VLOOKUP(B:B,'10月人员信息'!J:L,2,0)</f>
        <v>热轧事业部</v>
      </c>
      <c r="F273" t="str">
        <f>VLOOKUP(B:B,'10月人员信息'!J:R,8,0)</f>
        <v>生产技术室主管</v>
      </c>
      <c r="G273" t="str">
        <f>VLOOKUP(B:B,'10月人员信息'!J:P,6,0)</f>
        <v>主管</v>
      </c>
      <c r="H273" t="str">
        <f>VLOOKUP(B:B,'10月人员信息'!J:V,12,0)</f>
        <v>汉族</v>
      </c>
      <c r="I273" t="str">
        <f>VLOOKUP(B:B,'11月工资'!A:D,4,0)</f>
        <v>6217000180024787321</v>
      </c>
      <c r="J273">
        <f t="shared" si="41"/>
        <v>1635.57</v>
      </c>
      <c r="K273">
        <f t="shared" si="42"/>
        <v>71.56</v>
      </c>
      <c r="L273">
        <f t="shared" si="43"/>
        <v>173.78</v>
      </c>
      <c r="M273" s="6">
        <f t="shared" si="44"/>
        <v>705.73</v>
      </c>
      <c r="N273">
        <f>VLOOKUP(C:C,'11月工资'!C:AP,40,0)</f>
        <v>9</v>
      </c>
      <c r="O273" s="6">
        <f t="shared" si="45"/>
        <v>80.66</v>
      </c>
      <c r="P273">
        <v>0</v>
      </c>
      <c r="Q273">
        <f t="shared" si="46"/>
        <v>1209</v>
      </c>
      <c r="R273" s="50">
        <v>10222.299999999999</v>
      </c>
      <c r="S273" s="67">
        <v>10081.89</v>
      </c>
      <c r="T273" s="69">
        <v>10077.299999999999</v>
      </c>
      <c r="V273" t="s">
        <v>3903</v>
      </c>
      <c r="W273" t="s">
        <v>3904</v>
      </c>
      <c r="Y273" s="51">
        <f t="shared" si="47"/>
        <v>10212.299999999999</v>
      </c>
      <c r="Z273" s="73">
        <f t="shared" si="48"/>
        <v>10086.5</v>
      </c>
      <c r="AA273" s="69" t="str">
        <f>VLOOKUP(C:C&amp;"    ",[1]Sheet0!$E$1:$I$65536,5,0)</f>
        <v xml:space="preserve">10077.30    </v>
      </c>
      <c r="AB273" s="74">
        <v>10077.299999999999</v>
      </c>
      <c r="AC273" t="b">
        <f t="shared" si="49"/>
        <v>1</v>
      </c>
      <c r="AD273">
        <v>9000481</v>
      </c>
      <c r="AE273" t="s">
        <v>840</v>
      </c>
      <c r="AF273" t="str">
        <f t="shared" si="40"/>
        <v>商振宇</v>
      </c>
    </row>
    <row r="274" spans="1:32" x14ac:dyDescent="0.2">
      <c r="A274">
        <v>271</v>
      </c>
      <c r="B274">
        <v>9000481</v>
      </c>
      <c r="C274" t="str">
        <f>VLOOKUP(B:B,'10月人员信息'!J:W,13,0)</f>
        <v>130203197209222415</v>
      </c>
      <c r="D274" t="str">
        <f>VLOOKUP(B:B,'10月人员信息'!J:M,3,0)</f>
        <v>商振宇</v>
      </c>
      <c r="E274" t="str">
        <f>VLOOKUP(B:B,'10月人员信息'!J:L,2,0)</f>
        <v>特钢事业部</v>
      </c>
      <c r="F274">
        <f>VLOOKUP(B:B,'10月人员信息'!J:R,8,0)</f>
        <v>0</v>
      </c>
      <c r="G274" t="str">
        <f>VLOOKUP(B:B,'10月人员信息'!J:P,6,0)</f>
        <v>作业长</v>
      </c>
      <c r="H274" t="str">
        <f>VLOOKUP(B:B,'10月人员信息'!J:V,12,0)</f>
        <v>汉族</v>
      </c>
      <c r="I274" t="str">
        <f>VLOOKUP(B:B,'11月工资'!A:D,4,0)</f>
        <v>6217000180022957165</v>
      </c>
      <c r="J274">
        <f t="shared" si="41"/>
        <v>1974.24</v>
      </c>
      <c r="K274">
        <f t="shared" si="42"/>
        <v>86.37</v>
      </c>
      <c r="L274">
        <f t="shared" si="43"/>
        <v>209.76</v>
      </c>
      <c r="M274" s="6">
        <f t="shared" si="44"/>
        <v>853.9</v>
      </c>
      <c r="N274">
        <f>VLOOKUP(C:C,'11月工资'!C:AP,40,0)</f>
        <v>9</v>
      </c>
      <c r="O274" s="6">
        <f t="shared" si="45"/>
        <v>97.59</v>
      </c>
      <c r="P274">
        <v>0</v>
      </c>
      <c r="Q274">
        <f t="shared" si="46"/>
        <v>1463</v>
      </c>
      <c r="R274" s="50">
        <v>12338.97</v>
      </c>
      <c r="S274" s="67">
        <v>12198.56</v>
      </c>
      <c r="T274" s="69">
        <v>12193.97</v>
      </c>
      <c r="V274" t="s">
        <v>3905</v>
      </c>
      <c r="W274" t="s">
        <v>3906</v>
      </c>
      <c r="Y274" s="51">
        <f t="shared" si="47"/>
        <v>12328.97</v>
      </c>
      <c r="Z274" s="73">
        <f t="shared" si="48"/>
        <v>12203.17</v>
      </c>
      <c r="AA274" s="69" t="str">
        <f>VLOOKUP(C:C&amp;"    ",[1]Sheet0!$E$1:$I$65536,5,0)</f>
        <v xml:space="preserve">12193.97    </v>
      </c>
      <c r="AB274" s="74">
        <v>12193.97</v>
      </c>
      <c r="AC274" t="b">
        <f t="shared" si="49"/>
        <v>1</v>
      </c>
      <c r="AD274">
        <v>9000482</v>
      </c>
      <c r="AE274" t="s">
        <v>843</v>
      </c>
      <c r="AF274" t="str">
        <f t="shared" si="40"/>
        <v>李长明</v>
      </c>
    </row>
    <row r="275" spans="1:32" x14ac:dyDescent="0.2">
      <c r="A275">
        <v>272</v>
      </c>
      <c r="B275">
        <v>9000482</v>
      </c>
      <c r="C275" t="str">
        <f>VLOOKUP(B:B,'10月人员信息'!J:W,13,0)</f>
        <v>130203197405052134</v>
      </c>
      <c r="D275" t="str">
        <f>VLOOKUP(B:B,'10月人员信息'!J:M,3,0)</f>
        <v>李长明</v>
      </c>
      <c r="E275" t="str">
        <f>VLOOKUP(B:B,'10月人员信息'!J:L,2,0)</f>
        <v>特钢事业部</v>
      </c>
      <c r="F275">
        <f>VLOOKUP(B:B,'10月人员信息'!J:R,8,0)</f>
        <v>0</v>
      </c>
      <c r="G275" t="str">
        <f>VLOOKUP(B:B,'10月人员信息'!J:P,6,0)</f>
        <v>主任师</v>
      </c>
      <c r="H275" t="str">
        <f>VLOOKUP(B:B,'10月人员信息'!J:V,12,0)</f>
        <v>汉族</v>
      </c>
      <c r="I275" t="str">
        <f>VLOOKUP(B:B,'11月工资'!A:D,4,0)</f>
        <v>6217000180024137469</v>
      </c>
      <c r="J275">
        <f t="shared" si="41"/>
        <v>1721.98</v>
      </c>
      <c r="K275">
        <f t="shared" si="42"/>
        <v>75.34</v>
      </c>
      <c r="L275">
        <f t="shared" si="43"/>
        <v>182.96</v>
      </c>
      <c r="M275" s="6">
        <f t="shared" si="44"/>
        <v>743.54</v>
      </c>
      <c r="N275">
        <f>VLOOKUP(C:C,'11月工资'!C:AP,40,0)</f>
        <v>9</v>
      </c>
      <c r="O275" s="6">
        <f t="shared" si="45"/>
        <v>84.98</v>
      </c>
      <c r="P275">
        <v>0</v>
      </c>
      <c r="Q275">
        <f t="shared" si="46"/>
        <v>1274</v>
      </c>
      <c r="R275" s="50">
        <v>10762.35</v>
      </c>
      <c r="S275" s="67">
        <v>10621.94</v>
      </c>
      <c r="T275" s="69">
        <v>10617.35</v>
      </c>
      <c r="V275" t="s">
        <v>3908</v>
      </c>
      <c r="W275" t="s">
        <v>3909</v>
      </c>
      <c r="Y275" s="51">
        <f t="shared" si="47"/>
        <v>10752.35</v>
      </c>
      <c r="Z275" s="73">
        <f t="shared" si="48"/>
        <v>10626.55</v>
      </c>
      <c r="AA275" s="69" t="str">
        <f>VLOOKUP(C:C&amp;"    ",[1]Sheet0!$E$1:$I$65536,5,0)</f>
        <v xml:space="preserve">10617.35    </v>
      </c>
      <c r="AB275" s="74">
        <v>10617.35</v>
      </c>
      <c r="AC275" t="b">
        <f t="shared" si="49"/>
        <v>1</v>
      </c>
      <c r="AD275">
        <v>9000483</v>
      </c>
      <c r="AE275" t="s">
        <v>846</v>
      </c>
      <c r="AF275" t="str">
        <f t="shared" si="40"/>
        <v>侯佳琦</v>
      </c>
    </row>
    <row r="276" spans="1:32" x14ac:dyDescent="0.2">
      <c r="A276">
        <v>273</v>
      </c>
      <c r="B276">
        <v>9000483</v>
      </c>
      <c r="C276" t="str">
        <f>VLOOKUP(B:B,'10月人员信息'!J:W,13,0)</f>
        <v>130203198906063012</v>
      </c>
      <c r="D276" t="str">
        <f>VLOOKUP(B:B,'10月人员信息'!J:M,3,0)</f>
        <v>侯佳琦</v>
      </c>
      <c r="E276" t="str">
        <f>VLOOKUP(B:B,'10月人员信息'!J:L,2,0)</f>
        <v>热轧事业部</v>
      </c>
      <c r="F276" t="str">
        <f>VLOOKUP(B:B,'10月人员信息'!J:R,8,0)</f>
        <v>生产技术室（轧钢技术）主办</v>
      </c>
      <c r="G276" t="str">
        <f>VLOOKUP(B:B,'10月人员信息'!J:P,6,0)</f>
        <v>一级协理</v>
      </c>
      <c r="H276" t="str">
        <f>VLOOKUP(B:B,'10月人员信息'!J:V,12,0)</f>
        <v>汉族</v>
      </c>
      <c r="I276" t="str">
        <f>VLOOKUP(B:B,'11月工资'!A:D,4,0)</f>
        <v>6217000180032820064</v>
      </c>
      <c r="J276">
        <f t="shared" si="41"/>
        <v>1217.48</v>
      </c>
      <c r="K276">
        <f t="shared" si="42"/>
        <v>53.26</v>
      </c>
      <c r="L276">
        <f t="shared" si="43"/>
        <v>129.36000000000001</v>
      </c>
      <c r="M276" s="6">
        <f t="shared" si="44"/>
        <v>522.82000000000005</v>
      </c>
      <c r="N276">
        <f>VLOOKUP(C:C,'11月工资'!C:AP,40,0)</f>
        <v>9</v>
      </c>
      <c r="O276" s="6">
        <f t="shared" si="45"/>
        <v>59.75</v>
      </c>
      <c r="P276">
        <v>0</v>
      </c>
      <c r="Q276">
        <f t="shared" si="46"/>
        <v>896</v>
      </c>
      <c r="R276" s="50">
        <v>7609.28</v>
      </c>
      <c r="S276" s="67">
        <v>7468.87</v>
      </c>
      <c r="T276" s="69">
        <v>7464.28</v>
      </c>
      <c r="V276" t="s">
        <v>3910</v>
      </c>
      <c r="W276" t="s">
        <v>3911</v>
      </c>
      <c r="Y276" s="51">
        <f t="shared" si="47"/>
        <v>7599.28</v>
      </c>
      <c r="Z276" s="73">
        <f t="shared" si="48"/>
        <v>7473.48</v>
      </c>
      <c r="AA276" s="69" t="str">
        <f>VLOOKUP(C:C&amp;"    ",[1]Sheet0!$E$1:$I$65536,5,0)</f>
        <v xml:space="preserve">7464.28    </v>
      </c>
      <c r="AB276" s="74">
        <v>7464.28</v>
      </c>
      <c r="AC276" t="b">
        <f t="shared" si="49"/>
        <v>1</v>
      </c>
      <c r="AD276">
        <v>9000484</v>
      </c>
      <c r="AE276" t="s">
        <v>849</v>
      </c>
      <c r="AF276" t="str">
        <f t="shared" si="40"/>
        <v>佟西军</v>
      </c>
    </row>
    <row r="277" spans="1:32" x14ac:dyDescent="0.2">
      <c r="A277">
        <v>274</v>
      </c>
      <c r="B277">
        <v>9000484</v>
      </c>
      <c r="C277" t="str">
        <f>VLOOKUP(B:B,'10月人员信息'!J:W,13,0)</f>
        <v>130205197708113910</v>
      </c>
      <c r="D277" t="str">
        <f>VLOOKUP(B:B,'10月人员信息'!J:M,3,0)</f>
        <v>佟西军</v>
      </c>
      <c r="E277" t="str">
        <f>VLOOKUP(B:B,'10月人员信息'!J:L,2,0)</f>
        <v>热轧事业部</v>
      </c>
      <c r="F277" t="str">
        <f>VLOOKUP(B:B,'10月人员信息'!J:R,8,0)</f>
        <v>精轧、卷曲点检作业区点检员</v>
      </c>
      <c r="G277">
        <f>VLOOKUP(B:B,'10月人员信息'!J:P,6,0)</f>
        <v>0</v>
      </c>
      <c r="H277" t="str">
        <f>VLOOKUP(B:B,'10月人员信息'!J:V,12,0)</f>
        <v>汉族</v>
      </c>
      <c r="I277" t="str">
        <f>VLOOKUP(B:B,'11月工资'!A:D,4,0)</f>
        <v>6217000180022985042</v>
      </c>
      <c r="J277">
        <f t="shared" si="41"/>
        <v>952.06</v>
      </c>
      <c r="K277">
        <f t="shared" si="42"/>
        <v>41.65</v>
      </c>
      <c r="L277">
        <f t="shared" si="43"/>
        <v>101.16</v>
      </c>
      <c r="M277" s="6">
        <f t="shared" si="44"/>
        <v>406.7</v>
      </c>
      <c r="N277">
        <f>VLOOKUP(C:C,'11月工资'!C:AP,40,0)</f>
        <v>9</v>
      </c>
      <c r="O277" s="6">
        <f t="shared" si="45"/>
        <v>46.48</v>
      </c>
      <c r="P277">
        <v>0</v>
      </c>
      <c r="Q277">
        <f t="shared" si="46"/>
        <v>697</v>
      </c>
      <c r="R277" s="50">
        <v>5950.38</v>
      </c>
      <c r="S277" s="67">
        <v>5809.97</v>
      </c>
      <c r="T277" s="69">
        <v>5805.38</v>
      </c>
      <c r="V277" t="s">
        <v>3912</v>
      </c>
      <c r="W277" t="s">
        <v>3913</v>
      </c>
      <c r="Y277" s="51">
        <f t="shared" si="47"/>
        <v>5940.38</v>
      </c>
      <c r="Z277" s="73">
        <f t="shared" si="48"/>
        <v>5814.58</v>
      </c>
      <c r="AA277" s="69" t="str">
        <f>VLOOKUP(C:C&amp;"    ",[1]Sheet0!$E$1:$I$65536,5,0)</f>
        <v xml:space="preserve">5805.38    </v>
      </c>
      <c r="AB277" s="74">
        <v>5805.38</v>
      </c>
      <c r="AC277" t="b">
        <f t="shared" si="49"/>
        <v>1</v>
      </c>
      <c r="AD277">
        <v>9000485</v>
      </c>
      <c r="AE277" t="s">
        <v>852</v>
      </c>
      <c r="AF277" t="str">
        <f t="shared" si="40"/>
        <v>杨志强</v>
      </c>
    </row>
    <row r="278" spans="1:32" x14ac:dyDescent="0.2">
      <c r="A278">
        <v>275</v>
      </c>
      <c r="B278">
        <v>9000485</v>
      </c>
      <c r="C278" t="str">
        <f>VLOOKUP(B:B,'10月人员信息'!J:W,13,0)</f>
        <v>130204197910291511</v>
      </c>
      <c r="D278" t="str">
        <f>VLOOKUP(B:B,'10月人员信息'!J:M,3,0)</f>
        <v>杨志强</v>
      </c>
      <c r="E278" t="str">
        <f>VLOOKUP(B:B,'10月人员信息'!J:L,2,0)</f>
        <v>热轧事业部</v>
      </c>
      <c r="F278" t="str">
        <f>VLOOKUP(B:B,'10月人员信息'!J:R,8,0)</f>
        <v>烧火工</v>
      </c>
      <c r="G278">
        <f>VLOOKUP(B:B,'10月人员信息'!J:P,6,0)</f>
        <v>0</v>
      </c>
      <c r="H278" t="str">
        <f>VLOOKUP(B:B,'10月人员信息'!J:V,12,0)</f>
        <v>汉族</v>
      </c>
      <c r="I278" t="str">
        <f>VLOOKUP(B:B,'11月工资'!A:D,4,0)</f>
        <v>6217000180022960243</v>
      </c>
      <c r="J278">
        <f t="shared" si="41"/>
        <v>1000.66</v>
      </c>
      <c r="K278">
        <f t="shared" si="42"/>
        <v>43.78</v>
      </c>
      <c r="L278">
        <f t="shared" si="43"/>
        <v>106.32</v>
      </c>
      <c r="M278" s="6">
        <f t="shared" si="44"/>
        <v>427.96</v>
      </c>
      <c r="N278">
        <f>VLOOKUP(C:C,'11月工资'!C:AP,40,0)</f>
        <v>9</v>
      </c>
      <c r="O278" s="6">
        <f t="shared" si="45"/>
        <v>48.91</v>
      </c>
      <c r="P278">
        <v>0</v>
      </c>
      <c r="Q278">
        <f t="shared" si="46"/>
        <v>733</v>
      </c>
      <c r="R278" s="50">
        <v>6254.1</v>
      </c>
      <c r="S278" s="67">
        <v>6113.69</v>
      </c>
      <c r="T278" s="69">
        <v>6109.1</v>
      </c>
      <c r="V278" t="s">
        <v>3914</v>
      </c>
      <c r="W278" t="s">
        <v>3915</v>
      </c>
      <c r="Y278" s="51">
        <f t="shared" si="47"/>
        <v>6244.1</v>
      </c>
      <c r="Z278" s="73">
        <f t="shared" si="48"/>
        <v>6118.3</v>
      </c>
      <c r="AA278" s="69" t="str">
        <f>VLOOKUP(C:C&amp;"    ",[1]Sheet0!$E$1:$I$65536,5,0)</f>
        <v xml:space="preserve">6109.10    </v>
      </c>
      <c r="AB278" s="74">
        <v>6109.1</v>
      </c>
      <c r="AC278" t="b">
        <f t="shared" si="49"/>
        <v>1</v>
      </c>
      <c r="AD278">
        <v>9000486</v>
      </c>
      <c r="AE278" t="s">
        <v>855</v>
      </c>
      <c r="AF278" t="str">
        <f t="shared" si="40"/>
        <v>高华</v>
      </c>
    </row>
    <row r="279" spans="1:32" x14ac:dyDescent="0.2">
      <c r="A279">
        <v>276</v>
      </c>
      <c r="B279">
        <v>9000486</v>
      </c>
      <c r="C279" t="str">
        <f>VLOOKUP(B:B,'10月人员信息'!J:W,13,0)</f>
        <v>132926197102092117</v>
      </c>
      <c r="D279" t="str">
        <f>VLOOKUP(B:B,'10月人员信息'!J:M,3,0)</f>
        <v>高华</v>
      </c>
      <c r="E279" t="str">
        <f>VLOOKUP(B:B,'10月人员信息'!J:L,2,0)</f>
        <v>热轧事业部</v>
      </c>
      <c r="F279" t="str">
        <f>VLOOKUP(B:B,'10月人员信息'!J:R,8,0)</f>
        <v>储备正科</v>
      </c>
      <c r="G279" t="str">
        <f>VLOOKUP(B:B,'10月人员信息'!J:P,6,0)</f>
        <v>高级主管</v>
      </c>
      <c r="H279" t="str">
        <f>VLOOKUP(B:B,'10月人员信息'!J:V,12,0)</f>
        <v>汉族</v>
      </c>
      <c r="I279" t="str">
        <f>VLOOKUP(B:B,'11月工资'!A:D,4,0)</f>
        <v>6217000180022985786</v>
      </c>
      <c r="J279">
        <f t="shared" si="41"/>
        <v>2003.94</v>
      </c>
      <c r="K279">
        <f t="shared" si="42"/>
        <v>87.67</v>
      </c>
      <c r="L279">
        <f t="shared" si="43"/>
        <v>212.92</v>
      </c>
      <c r="M279" s="6">
        <f t="shared" si="44"/>
        <v>866.89</v>
      </c>
      <c r="N279">
        <f>VLOOKUP(C:C,'11月工资'!C:AP,40,0)</f>
        <v>0</v>
      </c>
      <c r="O279" s="6">
        <f t="shared" si="45"/>
        <v>99.07</v>
      </c>
      <c r="P279" s="69">
        <v>990.37</v>
      </c>
      <c r="Q279">
        <f t="shared" si="46"/>
        <v>1486</v>
      </c>
      <c r="R279" s="50">
        <v>12524.6</v>
      </c>
      <c r="S279" s="67">
        <v>12384.19</v>
      </c>
      <c r="T279" s="69">
        <v>12379.6</v>
      </c>
      <c r="V279" t="s">
        <v>3916</v>
      </c>
      <c r="W279" t="s">
        <v>3917</v>
      </c>
      <c r="Y279" s="51">
        <f t="shared" si="47"/>
        <v>12514.6</v>
      </c>
      <c r="Z279" s="73">
        <f t="shared" si="48"/>
        <v>12388.8</v>
      </c>
      <c r="AA279" s="69" t="str">
        <f>VLOOKUP(C:C&amp;"    ",[1]Sheet0!$E$1:$I$65536,5,0)</f>
        <v xml:space="preserve">12379.60    </v>
      </c>
      <c r="AB279" s="74">
        <v>12379.6</v>
      </c>
      <c r="AC279" t="b">
        <f t="shared" si="49"/>
        <v>1</v>
      </c>
      <c r="AD279">
        <v>9000487</v>
      </c>
      <c r="AE279" t="s">
        <v>20</v>
      </c>
      <c r="AF279" t="str">
        <f t="shared" si="40"/>
        <v>张爱民</v>
      </c>
    </row>
    <row r="280" spans="1:32" x14ac:dyDescent="0.2">
      <c r="A280">
        <v>277</v>
      </c>
      <c r="B280">
        <v>9000487</v>
      </c>
      <c r="C280" t="str">
        <f>VLOOKUP(B:B,'10月人员信息'!J:W,13,0)</f>
        <v>13020419830126001X</v>
      </c>
      <c r="D280" t="str">
        <f>VLOOKUP(B:B,'10月人员信息'!J:M,3,0)</f>
        <v>张爱民</v>
      </c>
      <c r="E280" t="str">
        <f>VLOOKUP(B:B,'10月人员信息'!J:L,2,0)</f>
        <v>热轧事业部</v>
      </c>
      <c r="F280" t="str">
        <f>VLOOKUP(B:B,'10月人员信息'!J:R,8,0)</f>
        <v>设备管理室主办</v>
      </c>
      <c r="G280" t="str">
        <f>VLOOKUP(B:B,'10月人员信息'!J:P,6,0)</f>
        <v>专业师</v>
      </c>
      <c r="H280" t="str">
        <f>VLOOKUP(B:B,'10月人员信息'!J:V,12,0)</f>
        <v>汉族</v>
      </c>
      <c r="I280" t="str">
        <f>VLOOKUP(B:B,'11月工资'!A:D,4,0)</f>
        <v>6217000180030641785</v>
      </c>
      <c r="J280">
        <f t="shared" si="41"/>
        <v>1126.29</v>
      </c>
      <c r="K280">
        <f t="shared" si="42"/>
        <v>49.28</v>
      </c>
      <c r="L280">
        <f t="shared" si="43"/>
        <v>119.67</v>
      </c>
      <c r="M280" s="6">
        <f t="shared" si="44"/>
        <v>482.93</v>
      </c>
      <c r="N280">
        <f>VLOOKUP(C:C,'11月工资'!C:AP,40,0)</f>
        <v>9</v>
      </c>
      <c r="O280" s="6">
        <f t="shared" si="45"/>
        <v>55.19</v>
      </c>
      <c r="P280">
        <v>0</v>
      </c>
      <c r="Q280">
        <f t="shared" si="46"/>
        <v>827</v>
      </c>
      <c r="R280" s="50">
        <v>7039.34</v>
      </c>
      <c r="S280" s="67">
        <v>6898.93</v>
      </c>
      <c r="T280" s="69">
        <v>6894.34</v>
      </c>
      <c r="V280" t="s">
        <v>3918</v>
      </c>
      <c r="W280" t="s">
        <v>3919</v>
      </c>
      <c r="Y280" s="51">
        <f t="shared" si="47"/>
        <v>7029.34</v>
      </c>
      <c r="Z280" s="73">
        <f t="shared" si="48"/>
        <v>6903.54</v>
      </c>
      <c r="AA280" s="69" t="str">
        <f>VLOOKUP(C:C&amp;"    ",[1]Sheet0!$E$1:$I$65536,5,0)</f>
        <v xml:space="preserve">6894.34    </v>
      </c>
      <c r="AB280" s="74">
        <v>6894.34</v>
      </c>
      <c r="AC280" t="b">
        <f t="shared" si="49"/>
        <v>1</v>
      </c>
      <c r="AD280">
        <v>9000492</v>
      </c>
      <c r="AE280" t="s">
        <v>860</v>
      </c>
      <c r="AF280" t="str">
        <f t="shared" si="40"/>
        <v>郭高翔</v>
      </c>
    </row>
    <row r="281" spans="1:32" x14ac:dyDescent="0.2">
      <c r="A281">
        <v>278</v>
      </c>
      <c r="B281">
        <v>9000492</v>
      </c>
      <c r="C281" t="str">
        <f>VLOOKUP(B:B,'10月人员信息'!J:W,13,0)</f>
        <v>130283199102081537</v>
      </c>
      <c r="D281" t="str">
        <f>VLOOKUP(B:B,'10月人员信息'!J:M,3,0)</f>
        <v>郭高翔</v>
      </c>
      <c r="E281" t="str">
        <f>VLOOKUP(B:B,'10月人员信息'!J:L,2,0)</f>
        <v>热轧事业部</v>
      </c>
      <c r="F281" t="str">
        <f>VLOOKUP(B:B,'10月人员信息'!J:R,8,0)</f>
        <v>生产技术室炼钢主办</v>
      </c>
      <c r="G281" t="str">
        <f>VLOOKUP(B:B,'10月人员信息'!J:P,6,0)</f>
        <v>专业师（一级协理&amp;硕士）</v>
      </c>
      <c r="H281" t="str">
        <f>VLOOKUP(B:B,'10月人员信息'!J:V,12,0)</f>
        <v>汉族</v>
      </c>
      <c r="I281" t="str">
        <f>VLOOKUP(B:B,'11月工资'!A:D,4,0)</f>
        <v>6217000180032376323</v>
      </c>
      <c r="J281">
        <f t="shared" si="41"/>
        <v>1062.77</v>
      </c>
      <c r="K281">
        <f t="shared" si="42"/>
        <v>46.5</v>
      </c>
      <c r="L281">
        <f t="shared" si="43"/>
        <v>112.92</v>
      </c>
      <c r="M281" s="6">
        <f t="shared" si="44"/>
        <v>455.13</v>
      </c>
      <c r="N281">
        <f>VLOOKUP(C:C,'11月工资'!C:AP,40,0)</f>
        <v>9</v>
      </c>
      <c r="O281" s="6">
        <f t="shared" si="45"/>
        <v>52.02</v>
      </c>
      <c r="P281">
        <v>0</v>
      </c>
      <c r="Q281">
        <f t="shared" si="46"/>
        <v>780</v>
      </c>
      <c r="R281" s="50">
        <v>6642.33</v>
      </c>
      <c r="S281" s="67">
        <v>6501.92</v>
      </c>
      <c r="T281" s="69">
        <v>6497.33</v>
      </c>
      <c r="V281" t="s">
        <v>3920</v>
      </c>
      <c r="W281" t="s">
        <v>3921</v>
      </c>
      <c r="Y281" s="51">
        <f t="shared" si="47"/>
        <v>6632.33</v>
      </c>
      <c r="Z281" s="73">
        <f t="shared" si="48"/>
        <v>6506.53</v>
      </c>
      <c r="AA281" s="69" t="str">
        <f>VLOOKUP(C:C&amp;"    ",[1]Sheet0!$E$1:$I$65536,5,0)</f>
        <v xml:space="preserve">6497.33    </v>
      </c>
      <c r="AB281" s="74">
        <v>6497.33</v>
      </c>
      <c r="AC281" t="b">
        <f t="shared" si="49"/>
        <v>1</v>
      </c>
      <c r="AD281">
        <v>9000493</v>
      </c>
      <c r="AE281" t="s">
        <v>863</v>
      </c>
      <c r="AF281" t="str">
        <f t="shared" si="40"/>
        <v>许进忠</v>
      </c>
    </row>
    <row r="282" spans="1:32" x14ac:dyDescent="0.2">
      <c r="A282">
        <v>279</v>
      </c>
      <c r="B282">
        <v>9000493</v>
      </c>
      <c r="C282" t="str">
        <f>VLOOKUP(B:B,'10月人员信息'!J:W,13,0)</f>
        <v>130627199005050078</v>
      </c>
      <c r="D282" t="str">
        <f>VLOOKUP(B:B,'10月人员信息'!J:M,3,0)</f>
        <v>许进忠</v>
      </c>
      <c r="E282" t="str">
        <f>VLOOKUP(B:B,'10月人员信息'!J:L,2,0)</f>
        <v>热轧事业部</v>
      </c>
      <c r="F282" t="str">
        <f>VLOOKUP(B:B,'10月人员信息'!J:R,8,0)</f>
        <v>生产技术室炼钢主办</v>
      </c>
      <c r="G282" t="str">
        <f>VLOOKUP(B:B,'10月人员信息'!J:P,6,0)</f>
        <v>专业师（一级协理&amp;硕士）</v>
      </c>
      <c r="H282" t="str">
        <f>VLOOKUP(B:B,'10月人员信息'!J:V,12,0)</f>
        <v>汉族</v>
      </c>
      <c r="I282" t="str">
        <f>VLOOKUP(B:B,'11月工资'!A:D,4,0)</f>
        <v>6217000180032386538</v>
      </c>
      <c r="J282">
        <f t="shared" si="41"/>
        <v>1029.33</v>
      </c>
      <c r="K282">
        <f t="shared" si="42"/>
        <v>45.03</v>
      </c>
      <c r="L282">
        <f t="shared" si="43"/>
        <v>109.37</v>
      </c>
      <c r="M282" s="6">
        <f t="shared" si="44"/>
        <v>440.5</v>
      </c>
      <c r="N282">
        <f>VLOOKUP(C:C,'11月工资'!C:AP,40,0)</f>
        <v>9</v>
      </c>
      <c r="O282" s="6">
        <f t="shared" si="45"/>
        <v>50.34</v>
      </c>
      <c r="P282">
        <v>0</v>
      </c>
      <c r="Q282">
        <f t="shared" si="46"/>
        <v>755</v>
      </c>
      <c r="R282" s="50">
        <v>6433.33</v>
      </c>
      <c r="S282" s="67">
        <v>6292.92</v>
      </c>
      <c r="T282" s="69">
        <v>6288.33</v>
      </c>
      <c r="V282" t="s">
        <v>3922</v>
      </c>
      <c r="W282" t="s">
        <v>3923</v>
      </c>
      <c r="Y282" s="51">
        <f t="shared" si="47"/>
        <v>6423.33</v>
      </c>
      <c r="Z282" s="73">
        <f t="shared" si="48"/>
        <v>6297.53</v>
      </c>
      <c r="AA282" s="69" t="str">
        <f>VLOOKUP(C:C&amp;"    ",[1]Sheet0!$E$1:$I$65536,5,0)</f>
        <v xml:space="preserve">6288.33    </v>
      </c>
      <c r="AB282" s="74">
        <v>6288.33</v>
      </c>
      <c r="AC282" t="b">
        <f t="shared" si="49"/>
        <v>1</v>
      </c>
      <c r="AD282">
        <v>9000494</v>
      </c>
      <c r="AE282" t="s">
        <v>866</v>
      </c>
      <c r="AF282" t="str">
        <f t="shared" si="40"/>
        <v>刘新亮</v>
      </c>
    </row>
    <row r="283" spans="1:32" x14ac:dyDescent="0.2">
      <c r="A283">
        <v>280</v>
      </c>
      <c r="B283">
        <v>9000494</v>
      </c>
      <c r="C283" t="str">
        <f>VLOOKUP(B:B,'10月人员信息'!J:W,13,0)</f>
        <v>13022719900627643X</v>
      </c>
      <c r="D283" t="str">
        <f>VLOOKUP(B:B,'10月人员信息'!J:M,3,0)</f>
        <v>刘新亮</v>
      </c>
      <c r="E283" t="str">
        <f>VLOOKUP(B:B,'10月人员信息'!J:L,2,0)</f>
        <v>热轧事业部</v>
      </c>
      <c r="F283" t="str">
        <f>VLOOKUP(B:B,'10月人员信息'!J:R,8,0)</f>
        <v>生产技术室炼钢主办</v>
      </c>
      <c r="G283" t="str">
        <f>VLOOKUP(B:B,'10月人员信息'!J:P,6,0)</f>
        <v>专业师（一级协理&amp;硕士）</v>
      </c>
      <c r="H283" t="str">
        <f>VLOOKUP(B:B,'10月人员信息'!J:V,12,0)</f>
        <v>汉族</v>
      </c>
      <c r="I283" t="str">
        <f>VLOOKUP(B:B,'11月工资'!A:D,4,0)</f>
        <v>6217000180032360913</v>
      </c>
      <c r="J283">
        <f t="shared" si="41"/>
        <v>1063.72</v>
      </c>
      <c r="K283">
        <f t="shared" si="42"/>
        <v>46.54</v>
      </c>
      <c r="L283">
        <f t="shared" si="43"/>
        <v>113.02</v>
      </c>
      <c r="M283" s="6">
        <f t="shared" si="44"/>
        <v>455.55</v>
      </c>
      <c r="N283">
        <f>VLOOKUP(C:C,'11月工资'!C:AP,40,0)</f>
        <v>9</v>
      </c>
      <c r="O283" s="6">
        <f t="shared" si="45"/>
        <v>52.06</v>
      </c>
      <c r="P283">
        <v>0</v>
      </c>
      <c r="Q283">
        <f t="shared" si="46"/>
        <v>780</v>
      </c>
      <c r="R283" s="50">
        <v>6648.24</v>
      </c>
      <c r="S283" s="67">
        <v>6507.83</v>
      </c>
      <c r="T283" s="69">
        <v>6503.24</v>
      </c>
      <c r="V283" t="s">
        <v>3924</v>
      </c>
      <c r="W283" t="s">
        <v>3925</v>
      </c>
      <c r="Y283" s="51">
        <f t="shared" si="47"/>
        <v>6638.24</v>
      </c>
      <c r="Z283" s="73">
        <f t="shared" si="48"/>
        <v>6512.44</v>
      </c>
      <c r="AA283" s="69" t="str">
        <f>VLOOKUP(C:C&amp;"    ",[1]Sheet0!$E$1:$I$65536,5,0)</f>
        <v xml:space="preserve">6503.24    </v>
      </c>
      <c r="AB283" s="74">
        <v>6503.24</v>
      </c>
      <c r="AC283" t="b">
        <f t="shared" si="49"/>
        <v>1</v>
      </c>
      <c r="AD283">
        <v>9000495</v>
      </c>
      <c r="AE283" t="s">
        <v>869</v>
      </c>
      <c r="AF283" t="str">
        <f t="shared" si="40"/>
        <v>田阔</v>
      </c>
    </row>
    <row r="284" spans="1:32" x14ac:dyDescent="0.2">
      <c r="A284">
        <v>281</v>
      </c>
      <c r="B284">
        <v>9000495</v>
      </c>
      <c r="C284" t="str">
        <f>VLOOKUP(B:B,'10月人员信息'!J:W,13,0)</f>
        <v>130723199111034215</v>
      </c>
      <c r="D284" t="str">
        <f>VLOOKUP(B:B,'10月人员信息'!J:M,3,0)</f>
        <v>田阔</v>
      </c>
      <c r="E284" t="str">
        <f>VLOOKUP(B:B,'10月人员信息'!J:L,2,0)</f>
        <v>热轧事业部</v>
      </c>
      <c r="F284" t="str">
        <f>VLOOKUP(B:B,'10月人员信息'!J:R,8,0)</f>
        <v>生产技术室炼钢主办</v>
      </c>
      <c r="G284" t="str">
        <f>VLOOKUP(B:B,'10月人员信息'!J:P,6,0)</f>
        <v>专业师（一级协理&amp;硕士）</v>
      </c>
      <c r="H284" t="str">
        <f>VLOOKUP(B:B,'10月人员信息'!J:V,12,0)</f>
        <v>汉族</v>
      </c>
      <c r="I284" t="str">
        <f>VLOOKUP(B:B,'11月工资'!A:D,4,0)</f>
        <v>6217000180032386678</v>
      </c>
      <c r="J284">
        <f t="shared" si="41"/>
        <v>994.57</v>
      </c>
      <c r="K284">
        <f t="shared" si="42"/>
        <v>43.51</v>
      </c>
      <c r="L284">
        <f t="shared" si="43"/>
        <v>105.67</v>
      </c>
      <c r="M284" s="6">
        <f t="shared" si="44"/>
        <v>425.3</v>
      </c>
      <c r="N284">
        <f>VLOOKUP(C:C,'11月工资'!C:AP,40,0)</f>
        <v>9</v>
      </c>
      <c r="O284" s="6">
        <f t="shared" si="45"/>
        <v>48.61</v>
      </c>
      <c r="P284">
        <v>0</v>
      </c>
      <c r="Q284">
        <f t="shared" si="46"/>
        <v>729</v>
      </c>
      <c r="R284" s="50">
        <v>6216.07</v>
      </c>
      <c r="S284" s="67">
        <v>6075.66</v>
      </c>
      <c r="T284" s="69">
        <v>6071.07</v>
      </c>
      <c r="V284" t="s">
        <v>3926</v>
      </c>
      <c r="W284" t="s">
        <v>3927</v>
      </c>
      <c r="Y284" s="51">
        <f t="shared" si="47"/>
        <v>6206.07</v>
      </c>
      <c r="Z284" s="73">
        <f t="shared" si="48"/>
        <v>6080.27</v>
      </c>
      <c r="AA284" s="69" t="str">
        <f>VLOOKUP(C:C&amp;"    ",[1]Sheet0!$E$1:$I$65536,5,0)</f>
        <v xml:space="preserve">6071.07    </v>
      </c>
      <c r="AB284" s="74">
        <v>6071.07</v>
      </c>
      <c r="AC284" t="b">
        <f t="shared" si="49"/>
        <v>1</v>
      </c>
      <c r="AD284">
        <v>9000496</v>
      </c>
      <c r="AE284" t="s">
        <v>872</v>
      </c>
      <c r="AF284" t="str">
        <f t="shared" si="40"/>
        <v>张宏伟</v>
      </c>
    </row>
    <row r="285" spans="1:32" x14ac:dyDescent="0.2">
      <c r="A285">
        <v>282</v>
      </c>
      <c r="B285">
        <v>9000496</v>
      </c>
      <c r="C285" t="str">
        <f>VLOOKUP(B:B,'10月人员信息'!J:W,13,0)</f>
        <v>130202198003020015</v>
      </c>
      <c r="D285" t="str">
        <f>VLOOKUP(B:B,'10月人员信息'!J:M,3,0)</f>
        <v>张宏伟</v>
      </c>
      <c r="E285" t="str">
        <f>VLOOKUP(B:B,'10月人员信息'!J:L,2,0)</f>
        <v>冷轧事业部</v>
      </c>
      <c r="F285" t="str">
        <f>VLOOKUP(B:B,'10月人员信息'!J:R,8,0)</f>
        <v>输出组混匀堆取料操作</v>
      </c>
      <c r="G285" t="str">
        <f>VLOOKUP(B:B,'10月人员信息'!J:P,6,0)</f>
        <v>主管师</v>
      </c>
      <c r="H285" t="str">
        <f>VLOOKUP(B:B,'10月人员信息'!J:V,12,0)</f>
        <v>汉族</v>
      </c>
      <c r="I285" t="str">
        <f>VLOOKUP(B:B,'11月工资'!A:D,4,0)</f>
        <v>6217000180035705338</v>
      </c>
      <c r="J285">
        <f t="shared" si="41"/>
        <v>1114.68</v>
      </c>
      <c r="K285">
        <f t="shared" si="42"/>
        <v>48.77</v>
      </c>
      <c r="L285">
        <f t="shared" si="43"/>
        <v>118.43</v>
      </c>
      <c r="M285" s="6">
        <f t="shared" si="44"/>
        <v>477.84</v>
      </c>
      <c r="N285">
        <f>VLOOKUP(C:C,'11月工资'!C:AP,40,0)</f>
        <v>9</v>
      </c>
      <c r="O285" s="6">
        <f t="shared" si="45"/>
        <v>54.61</v>
      </c>
      <c r="P285">
        <v>0</v>
      </c>
      <c r="Q285">
        <f t="shared" si="46"/>
        <v>819</v>
      </c>
      <c r="R285" s="50">
        <v>6966.76</v>
      </c>
      <c r="S285" s="67">
        <v>6826.35</v>
      </c>
      <c r="T285" s="69">
        <v>6821.76</v>
      </c>
      <c r="V285" t="s">
        <v>3928</v>
      </c>
      <c r="W285" t="s">
        <v>3929</v>
      </c>
      <c r="Y285" s="51">
        <f t="shared" si="47"/>
        <v>6956.76</v>
      </c>
      <c r="Z285" s="73">
        <f t="shared" si="48"/>
        <v>6830.96</v>
      </c>
      <c r="AA285" s="69" t="str">
        <f>VLOOKUP(C:C&amp;"    ",[1]Sheet0!$E$1:$I$65536,5,0)</f>
        <v xml:space="preserve">6821.76    </v>
      </c>
      <c r="AB285" s="74">
        <v>6821.76</v>
      </c>
      <c r="AC285" t="b">
        <f t="shared" si="49"/>
        <v>1</v>
      </c>
      <c r="AD285">
        <v>9000497</v>
      </c>
      <c r="AE285" t="s">
        <v>875</v>
      </c>
      <c r="AF285" t="str">
        <f t="shared" si="40"/>
        <v>卢英杰</v>
      </c>
    </row>
    <row r="286" spans="1:32" x14ac:dyDescent="0.2">
      <c r="A286">
        <v>283</v>
      </c>
      <c r="B286">
        <v>9000497</v>
      </c>
      <c r="C286" t="str">
        <f>VLOOKUP(B:B,'10月人员信息'!J:W,13,0)</f>
        <v>130203197907025179</v>
      </c>
      <c r="D286" t="str">
        <f>VLOOKUP(B:B,'10月人员信息'!J:M,3,0)</f>
        <v>卢英杰</v>
      </c>
      <c r="E286" t="str">
        <f>VLOOKUP(B:B,'10月人员信息'!J:L,2,0)</f>
        <v>冷轧事业部</v>
      </c>
      <c r="F286">
        <f>VLOOKUP(B:B,'10月人员信息'!J:R,8,0)</f>
        <v>0</v>
      </c>
      <c r="G286">
        <f>VLOOKUP(B:B,'10月人员信息'!J:P,6,0)</f>
        <v>0</v>
      </c>
      <c r="H286" t="str">
        <f>VLOOKUP(B:B,'10月人员信息'!J:V,12,0)</f>
        <v>汉族</v>
      </c>
      <c r="I286" t="str">
        <f>VLOOKUP(B:B,'11月工资'!A:D,4,0)</f>
        <v>6217000180024742946</v>
      </c>
      <c r="J286">
        <f t="shared" si="41"/>
        <v>1548.94</v>
      </c>
      <c r="K286">
        <f t="shared" si="42"/>
        <v>67.77</v>
      </c>
      <c r="L286">
        <f t="shared" si="43"/>
        <v>164.57</v>
      </c>
      <c r="M286" s="6">
        <f t="shared" si="44"/>
        <v>667.83</v>
      </c>
      <c r="N286">
        <f>VLOOKUP(C:C,'11月工资'!C:AP,40,0)</f>
        <v>9</v>
      </c>
      <c r="O286" s="6">
        <f t="shared" si="45"/>
        <v>76.319999999999993</v>
      </c>
      <c r="P286">
        <v>0</v>
      </c>
      <c r="Q286">
        <f t="shared" si="46"/>
        <v>1144</v>
      </c>
      <c r="R286" s="50">
        <v>9680.8700000000008</v>
      </c>
      <c r="S286" s="67">
        <v>9540.4599999999991</v>
      </c>
      <c r="T286" s="69">
        <v>9535.8700000000008</v>
      </c>
      <c r="V286" t="s">
        <v>3930</v>
      </c>
      <c r="W286" t="s">
        <v>3931</v>
      </c>
      <c r="Y286" s="51">
        <f t="shared" si="47"/>
        <v>9670.8700000000008</v>
      </c>
      <c r="Z286" s="73">
        <f t="shared" si="48"/>
        <v>9545.07</v>
      </c>
      <c r="AA286" s="69" t="str">
        <f>VLOOKUP(C:C&amp;"    ",[1]Sheet0!$E$1:$I$65536,5,0)</f>
        <v xml:space="preserve">9535.87    </v>
      </c>
      <c r="AB286" s="74">
        <v>9535.8700000000008</v>
      </c>
      <c r="AC286" t="b">
        <f t="shared" si="49"/>
        <v>1</v>
      </c>
      <c r="AD286">
        <v>9000498</v>
      </c>
      <c r="AE286" t="s">
        <v>877</v>
      </c>
      <c r="AF286" t="str">
        <f t="shared" si="40"/>
        <v>郭松岭</v>
      </c>
    </row>
    <row r="287" spans="1:32" x14ac:dyDescent="0.2">
      <c r="A287">
        <v>284</v>
      </c>
      <c r="B287">
        <v>9000498</v>
      </c>
      <c r="C287" t="str">
        <f>VLOOKUP(B:B,'10月人员信息'!J:W,13,0)</f>
        <v>130223198604143717</v>
      </c>
      <c r="D287" t="str">
        <f>VLOOKUP(B:B,'10月人员信息'!J:M,3,0)</f>
        <v>郭松岭</v>
      </c>
      <c r="E287" t="str">
        <f>VLOOKUP(B:B,'10月人员信息'!J:L,2,0)</f>
        <v>冷轧事业部</v>
      </c>
      <c r="F287">
        <f>VLOOKUP(B:B,'10月人员信息'!J:R,8,0)</f>
        <v>0</v>
      </c>
      <c r="G287" t="str">
        <f>VLOOKUP(B:B,'10月人员信息'!J:P,6,0)</f>
        <v>专业师</v>
      </c>
      <c r="H287" t="str">
        <f>VLOOKUP(B:B,'10月人员信息'!J:V,12,0)</f>
        <v>汉族</v>
      </c>
      <c r="I287" t="str">
        <f>VLOOKUP(B:B,'11月工资'!A:D,4,0)</f>
        <v>6217000180019095763</v>
      </c>
      <c r="J287">
        <f t="shared" si="41"/>
        <v>918.47</v>
      </c>
      <c r="K287">
        <f t="shared" si="42"/>
        <v>40.18</v>
      </c>
      <c r="L287">
        <f t="shared" si="43"/>
        <v>97.59</v>
      </c>
      <c r="M287" s="6">
        <f t="shared" si="44"/>
        <v>392</v>
      </c>
      <c r="N287">
        <f>VLOOKUP(C:C,'11月工资'!C:AP,40,0)</f>
        <v>9</v>
      </c>
      <c r="O287" s="6">
        <f t="shared" si="45"/>
        <v>44.8</v>
      </c>
      <c r="P287">
        <v>0</v>
      </c>
      <c r="Q287">
        <f t="shared" si="46"/>
        <v>671</v>
      </c>
      <c r="R287" s="50">
        <v>5740.41</v>
      </c>
      <c r="S287" s="67">
        <v>5600</v>
      </c>
      <c r="T287" s="69">
        <v>5595.41</v>
      </c>
      <c r="V287" t="s">
        <v>3932</v>
      </c>
      <c r="W287" t="s">
        <v>3933</v>
      </c>
      <c r="Y287" s="51">
        <f t="shared" si="47"/>
        <v>5730.41</v>
      </c>
      <c r="Z287" s="73">
        <f t="shared" si="48"/>
        <v>5604.61</v>
      </c>
      <c r="AA287" s="69" t="str">
        <f>VLOOKUP(C:C&amp;"    ",[1]Sheet0!$E$1:$I$65536,5,0)</f>
        <v xml:space="preserve">5595.41    </v>
      </c>
      <c r="AB287" s="74">
        <v>5595.41</v>
      </c>
      <c r="AC287" t="b">
        <f t="shared" si="49"/>
        <v>1</v>
      </c>
      <c r="AD287">
        <v>9000499</v>
      </c>
      <c r="AE287" t="s">
        <v>880</v>
      </c>
      <c r="AF287" t="str">
        <f t="shared" si="40"/>
        <v>王琛</v>
      </c>
    </row>
    <row r="288" spans="1:32" x14ac:dyDescent="0.2">
      <c r="A288">
        <v>285</v>
      </c>
      <c r="B288">
        <v>9000499</v>
      </c>
      <c r="C288" t="str">
        <f>VLOOKUP(B:B,'10月人员信息'!J:W,13,0)</f>
        <v>130203198004040030</v>
      </c>
      <c r="D288" t="str">
        <f>VLOOKUP(B:B,'10月人员信息'!J:M,3,0)</f>
        <v>王琛</v>
      </c>
      <c r="E288" t="str">
        <f>VLOOKUP(B:B,'10月人员信息'!J:L,2,0)</f>
        <v>冷轧事业部</v>
      </c>
      <c r="F288" t="str">
        <f>VLOOKUP(B:B,'10月人员信息'!J:R,8,0)</f>
        <v>部长助理</v>
      </c>
      <c r="G288" t="str">
        <f>VLOOKUP(B:B,'10月人员信息'!J:P,6,0)</f>
        <v>部长助理</v>
      </c>
      <c r="H288" t="str">
        <f>VLOOKUP(B:B,'10月人员信息'!J:V,12,0)</f>
        <v>汉族</v>
      </c>
      <c r="I288" t="str">
        <f>VLOOKUP(B:B,'11月工资'!A:D,4,0)</f>
        <v>6217000180031735552</v>
      </c>
      <c r="J288">
        <f t="shared" si="41"/>
        <v>1846.29</v>
      </c>
      <c r="K288">
        <f t="shared" si="42"/>
        <v>80.78</v>
      </c>
      <c r="L288">
        <f t="shared" si="43"/>
        <v>196.17</v>
      </c>
      <c r="M288" s="6">
        <f t="shared" si="44"/>
        <v>797.92</v>
      </c>
      <c r="N288">
        <f>VLOOKUP(C:C,'11月工资'!C:AP,40,0)</f>
        <v>9</v>
      </c>
      <c r="O288" s="6">
        <f t="shared" si="45"/>
        <v>91.19</v>
      </c>
      <c r="P288">
        <v>0</v>
      </c>
      <c r="Q288">
        <f t="shared" si="46"/>
        <v>1367</v>
      </c>
      <c r="R288" s="50">
        <v>11539.31</v>
      </c>
      <c r="S288" s="67">
        <v>11398.9</v>
      </c>
      <c r="T288" s="69">
        <v>11394.31</v>
      </c>
      <c r="V288" t="s">
        <v>3934</v>
      </c>
      <c r="W288" t="s">
        <v>3935</v>
      </c>
      <c r="Y288" s="51">
        <f t="shared" si="47"/>
        <v>11529.31</v>
      </c>
      <c r="Z288" s="73">
        <f t="shared" si="48"/>
        <v>11403.51</v>
      </c>
      <c r="AA288" s="69" t="str">
        <f>VLOOKUP(C:C&amp;"    ",[1]Sheet0!$E$1:$I$65536,5,0)</f>
        <v xml:space="preserve">11394.31    </v>
      </c>
      <c r="AB288" s="74">
        <v>11394.31</v>
      </c>
      <c r="AC288" t="b">
        <f t="shared" si="49"/>
        <v>1</v>
      </c>
      <c r="AD288">
        <v>9000500</v>
      </c>
      <c r="AE288" t="s">
        <v>883</v>
      </c>
      <c r="AF288" t="str">
        <f t="shared" si="40"/>
        <v>李浩</v>
      </c>
    </row>
    <row r="289" spans="1:32" x14ac:dyDescent="0.2">
      <c r="A289">
        <v>286</v>
      </c>
      <c r="B289">
        <v>9000500</v>
      </c>
      <c r="C289" t="str">
        <f>VLOOKUP(B:B,'10月人员信息'!J:W,13,0)</f>
        <v>13062219860214501X</v>
      </c>
      <c r="D289" t="str">
        <f>VLOOKUP(B:B,'10月人员信息'!J:M,3,0)</f>
        <v>李浩</v>
      </c>
      <c r="E289" t="str">
        <f>VLOOKUP(B:B,'10月人员信息'!J:L,2,0)</f>
        <v>冷轧事业部</v>
      </c>
      <c r="F289">
        <f>VLOOKUP(B:B,'10月人员信息'!J:R,8,0)</f>
        <v>0</v>
      </c>
      <c r="G289" t="str">
        <f>VLOOKUP(B:B,'10月人员信息'!J:P,6,0)</f>
        <v>专业师</v>
      </c>
      <c r="H289" t="str">
        <f>VLOOKUP(B:B,'10月人员信息'!J:V,12,0)</f>
        <v>汉族</v>
      </c>
      <c r="I289" t="str">
        <f>VLOOKUP(B:B,'11月工资'!A:D,4,0)</f>
        <v>6217000180024746376</v>
      </c>
      <c r="J289">
        <f t="shared" si="41"/>
        <v>1130.3599999999999</v>
      </c>
      <c r="K289">
        <f t="shared" si="42"/>
        <v>49.45</v>
      </c>
      <c r="L289">
        <f t="shared" si="43"/>
        <v>120.1</v>
      </c>
      <c r="M289" s="6">
        <f t="shared" si="44"/>
        <v>484.7</v>
      </c>
      <c r="N289">
        <f>VLOOKUP(C:C,'11月工资'!C:AP,40,0)</f>
        <v>9</v>
      </c>
      <c r="O289" s="6">
        <f t="shared" si="45"/>
        <v>55.39</v>
      </c>
      <c r="P289">
        <v>0</v>
      </c>
      <c r="Q289">
        <f t="shared" si="46"/>
        <v>830</v>
      </c>
      <c r="R289" s="50">
        <v>7064.73</v>
      </c>
      <c r="S289" s="67">
        <v>6924.32</v>
      </c>
      <c r="T289" s="69">
        <v>6919.73</v>
      </c>
      <c r="V289" t="s">
        <v>3936</v>
      </c>
      <c r="W289" t="s">
        <v>3937</v>
      </c>
      <c r="Y289" s="51">
        <f t="shared" si="47"/>
        <v>7054.73</v>
      </c>
      <c r="Z289" s="73">
        <f t="shared" si="48"/>
        <v>6928.93</v>
      </c>
      <c r="AA289" s="69" t="str">
        <f>VLOOKUP(C:C&amp;"    ",[1]Sheet0!$E$1:$I$65536,5,0)</f>
        <v xml:space="preserve">6919.73    </v>
      </c>
      <c r="AB289" s="74">
        <v>6919.73</v>
      </c>
      <c r="AC289" t="b">
        <f t="shared" si="49"/>
        <v>1</v>
      </c>
      <c r="AD289">
        <v>9000501</v>
      </c>
      <c r="AE289" t="s">
        <v>886</v>
      </c>
      <c r="AF289" t="str">
        <f t="shared" si="40"/>
        <v>王刚</v>
      </c>
    </row>
    <row r="290" spans="1:32" x14ac:dyDescent="0.2">
      <c r="A290">
        <v>287</v>
      </c>
      <c r="B290">
        <v>9000501</v>
      </c>
      <c r="C290" t="str">
        <f>VLOOKUP(B:B,'10月人员信息'!J:W,13,0)</f>
        <v>130222197903271419</v>
      </c>
      <c r="D290" t="str">
        <f>VLOOKUP(B:B,'10月人员信息'!J:M,3,0)</f>
        <v>王刚</v>
      </c>
      <c r="E290" t="str">
        <f>VLOOKUP(B:B,'10月人员信息'!J:L,2,0)</f>
        <v>冷轧事业部</v>
      </c>
      <c r="F290">
        <f>VLOOKUP(B:B,'10月人员信息'!J:R,8,0)</f>
        <v>0</v>
      </c>
      <c r="G290">
        <f>VLOOKUP(B:B,'10月人员信息'!J:P,6,0)</f>
        <v>0</v>
      </c>
      <c r="H290" t="str">
        <f>VLOOKUP(B:B,'10月人员信息'!J:V,12,0)</f>
        <v>汉族</v>
      </c>
      <c r="I290" t="str">
        <f>VLOOKUP(B:B,'11月工资'!A:D,4,0)</f>
        <v>6217000180031735024</v>
      </c>
      <c r="J290">
        <f t="shared" si="41"/>
        <v>1548.94</v>
      </c>
      <c r="K290">
        <f t="shared" si="42"/>
        <v>67.77</v>
      </c>
      <c r="L290">
        <f t="shared" si="43"/>
        <v>164.57</v>
      </c>
      <c r="M290" s="6">
        <f t="shared" si="44"/>
        <v>667.83</v>
      </c>
      <c r="N290">
        <f>VLOOKUP(C:C,'11月工资'!C:AP,40,0)</f>
        <v>9</v>
      </c>
      <c r="O290" s="6">
        <f t="shared" si="45"/>
        <v>76.319999999999993</v>
      </c>
      <c r="P290">
        <v>0</v>
      </c>
      <c r="Q290">
        <f t="shared" si="46"/>
        <v>1144</v>
      </c>
      <c r="R290" s="50">
        <v>9680.8700000000008</v>
      </c>
      <c r="S290" s="67">
        <v>9540.4599999999991</v>
      </c>
      <c r="T290" s="69">
        <v>9535.8700000000008</v>
      </c>
      <c r="V290" t="s">
        <v>3938</v>
      </c>
      <c r="W290" t="s">
        <v>3939</v>
      </c>
      <c r="Y290" s="51">
        <f t="shared" si="47"/>
        <v>9670.8700000000008</v>
      </c>
      <c r="Z290" s="73">
        <f t="shared" si="48"/>
        <v>9545.07</v>
      </c>
      <c r="AA290" s="69" t="str">
        <f>VLOOKUP(C:C&amp;"    ",[1]Sheet0!$E$1:$I$65536,5,0)</f>
        <v xml:space="preserve">9535.87    </v>
      </c>
      <c r="AB290" s="74">
        <v>9535.8700000000008</v>
      </c>
      <c r="AC290" t="b">
        <f t="shared" si="49"/>
        <v>1</v>
      </c>
      <c r="AD290">
        <v>9000502</v>
      </c>
      <c r="AE290" t="s">
        <v>889</v>
      </c>
      <c r="AF290" t="str">
        <f t="shared" si="40"/>
        <v>陈乔威</v>
      </c>
    </row>
    <row r="291" spans="1:32" x14ac:dyDescent="0.2">
      <c r="A291">
        <v>288</v>
      </c>
      <c r="B291">
        <v>9000502</v>
      </c>
      <c r="C291" t="str">
        <f>VLOOKUP(B:B,'10月人员信息'!J:W,13,0)</f>
        <v>130203198108103315</v>
      </c>
      <c r="D291" t="str">
        <f>VLOOKUP(B:B,'10月人员信息'!J:M,3,0)</f>
        <v>陈乔威</v>
      </c>
      <c r="E291" t="str">
        <f>VLOOKUP(B:B,'10月人员信息'!J:L,2,0)</f>
        <v>冷轧事业部</v>
      </c>
      <c r="F291">
        <f>VLOOKUP(B:B,'10月人员信息'!J:R,8,0)</f>
        <v>0</v>
      </c>
      <c r="G291" t="str">
        <f>VLOOKUP(B:B,'10月人员信息'!J:P,6,0)</f>
        <v>主管师</v>
      </c>
      <c r="H291" t="str">
        <f>VLOOKUP(B:B,'10月人员信息'!J:V,12,0)</f>
        <v>汉族</v>
      </c>
      <c r="I291" t="str">
        <f>VLOOKUP(B:B,'11月工资'!A:D,4,0)</f>
        <v>6217000180031735560</v>
      </c>
      <c r="J291">
        <f t="shared" si="41"/>
        <v>1132.49</v>
      </c>
      <c r="K291">
        <f t="shared" si="42"/>
        <v>49.55</v>
      </c>
      <c r="L291">
        <f t="shared" si="43"/>
        <v>120.33</v>
      </c>
      <c r="M291" s="6">
        <f t="shared" si="44"/>
        <v>485.64</v>
      </c>
      <c r="N291">
        <f>VLOOKUP(C:C,'11月工资'!C:AP,40,0)</f>
        <v>9</v>
      </c>
      <c r="O291" s="6">
        <f t="shared" si="45"/>
        <v>55.5</v>
      </c>
      <c r="P291">
        <v>0</v>
      </c>
      <c r="Q291">
        <f t="shared" si="46"/>
        <v>832</v>
      </c>
      <c r="R291" s="50">
        <v>7078.07</v>
      </c>
      <c r="S291" s="67">
        <v>6937.66</v>
      </c>
      <c r="T291" s="69">
        <v>6933.07</v>
      </c>
      <c r="V291" t="s">
        <v>3940</v>
      </c>
      <c r="W291" t="s">
        <v>3941</v>
      </c>
      <c r="Y291" s="51">
        <f t="shared" si="47"/>
        <v>7068.07</v>
      </c>
      <c r="Z291" s="73">
        <f t="shared" si="48"/>
        <v>6942.27</v>
      </c>
      <c r="AA291" s="69" t="str">
        <f>VLOOKUP(C:C&amp;"    ",[1]Sheet0!$E$1:$I$65536,5,0)</f>
        <v xml:space="preserve">6933.07    </v>
      </c>
      <c r="AB291" s="74">
        <v>6933.07</v>
      </c>
      <c r="AC291" t="b">
        <f t="shared" si="49"/>
        <v>1</v>
      </c>
      <c r="AD291">
        <v>9000503</v>
      </c>
      <c r="AE291" t="s">
        <v>892</v>
      </c>
      <c r="AF291" t="str">
        <f t="shared" si="40"/>
        <v>翟赞</v>
      </c>
    </row>
    <row r="292" spans="1:32" x14ac:dyDescent="0.2">
      <c r="A292">
        <v>289</v>
      </c>
      <c r="B292">
        <v>9000503</v>
      </c>
      <c r="C292" t="str">
        <f>VLOOKUP(B:B,'10月人员信息'!J:W,13,0)</f>
        <v>13230119790613161X</v>
      </c>
      <c r="D292" t="str">
        <f>VLOOKUP(B:B,'10月人员信息'!J:M,3,0)</f>
        <v>翟赞</v>
      </c>
      <c r="E292" t="str">
        <f>VLOOKUP(B:B,'10月人员信息'!J:L,2,0)</f>
        <v>冷轧事业部</v>
      </c>
      <c r="F292">
        <f>VLOOKUP(B:B,'10月人员信息'!J:R,8,0)</f>
        <v>0</v>
      </c>
      <c r="G292">
        <f>VLOOKUP(B:B,'10月人员信息'!J:P,6,0)</f>
        <v>0</v>
      </c>
      <c r="H292" t="str">
        <f>VLOOKUP(B:B,'10月人员信息'!J:V,12,0)</f>
        <v>汉族</v>
      </c>
      <c r="I292" t="str">
        <f>VLOOKUP(B:B,'11月工资'!A:D,4,0)</f>
        <v>6217000180024745477</v>
      </c>
      <c r="J292">
        <f t="shared" si="41"/>
        <v>1549.54</v>
      </c>
      <c r="K292">
        <f t="shared" si="42"/>
        <v>67.790000000000006</v>
      </c>
      <c r="L292">
        <f t="shared" si="43"/>
        <v>164.64</v>
      </c>
      <c r="M292" s="6">
        <f t="shared" si="44"/>
        <v>668.09</v>
      </c>
      <c r="N292">
        <f>VLOOKUP(C:C,'11月工资'!C:AP,40,0)</f>
        <v>9</v>
      </c>
      <c r="O292" s="6">
        <f t="shared" si="45"/>
        <v>76.349999999999994</v>
      </c>
      <c r="P292">
        <v>0</v>
      </c>
      <c r="Q292">
        <f t="shared" si="46"/>
        <v>1145</v>
      </c>
      <c r="R292" s="50">
        <v>9684.6200000000008</v>
      </c>
      <c r="S292" s="67">
        <v>9544.2099999999991</v>
      </c>
      <c r="T292" s="69">
        <v>9539.6200000000008</v>
      </c>
      <c r="V292" t="s">
        <v>3942</v>
      </c>
      <c r="W292" t="s">
        <v>3943</v>
      </c>
      <c r="Y292" s="51">
        <f t="shared" si="47"/>
        <v>9674.6200000000008</v>
      </c>
      <c r="Z292" s="73">
        <f t="shared" si="48"/>
        <v>9548.82</v>
      </c>
      <c r="AA292" s="69" t="str">
        <f>VLOOKUP(C:C&amp;"    ",[1]Sheet0!$E$1:$I$65536,5,0)</f>
        <v xml:space="preserve">9539.62    </v>
      </c>
      <c r="AB292" s="74">
        <v>9539.6200000000008</v>
      </c>
      <c r="AC292" t="b">
        <f t="shared" si="49"/>
        <v>1</v>
      </c>
      <c r="AD292">
        <v>9000504</v>
      </c>
      <c r="AE292" t="s">
        <v>895</v>
      </c>
      <c r="AF292" t="str">
        <f t="shared" si="40"/>
        <v>田士海</v>
      </c>
    </row>
    <row r="293" spans="1:32" x14ac:dyDescent="0.2">
      <c r="A293">
        <v>290</v>
      </c>
      <c r="B293">
        <v>9000504</v>
      </c>
      <c r="C293" t="str">
        <f>VLOOKUP(B:B,'10月人员信息'!J:W,13,0)</f>
        <v>420107196905280058</v>
      </c>
      <c r="D293" t="str">
        <f>VLOOKUP(B:B,'10月人员信息'!J:M,3,0)</f>
        <v>田士海</v>
      </c>
      <c r="E293" t="str">
        <f>VLOOKUP(B:B,'10月人员信息'!J:L,2,0)</f>
        <v>冷轧事业部</v>
      </c>
      <c r="F293">
        <f>VLOOKUP(B:B,'10月人员信息'!J:R,8,0)</f>
        <v>0</v>
      </c>
      <c r="G293">
        <f>VLOOKUP(B:B,'10月人员信息'!J:P,6,0)</f>
        <v>0</v>
      </c>
      <c r="H293" t="str">
        <f>VLOOKUP(B:B,'10月人员信息'!J:V,12,0)</f>
        <v>汉族</v>
      </c>
      <c r="I293" t="str">
        <f>VLOOKUP(B:B,'11月工资'!A:D,4,0)</f>
        <v>6217000180031735040</v>
      </c>
      <c r="J293">
        <f t="shared" si="41"/>
        <v>1568.05</v>
      </c>
      <c r="K293">
        <f t="shared" si="42"/>
        <v>68.599999999999994</v>
      </c>
      <c r="L293">
        <f t="shared" si="43"/>
        <v>166.61</v>
      </c>
      <c r="M293" s="6">
        <f t="shared" si="44"/>
        <v>676.19</v>
      </c>
      <c r="N293">
        <f>VLOOKUP(C:C,'11月工资'!C:AP,40,0)</f>
        <v>9</v>
      </c>
      <c r="O293" s="6">
        <f t="shared" si="45"/>
        <v>77.28</v>
      </c>
      <c r="P293">
        <v>0</v>
      </c>
      <c r="Q293">
        <f t="shared" si="46"/>
        <v>1159</v>
      </c>
      <c r="R293" s="50">
        <v>9800.31</v>
      </c>
      <c r="S293" s="67">
        <v>9659.9</v>
      </c>
      <c r="T293" s="69">
        <v>9655.31</v>
      </c>
      <c r="V293" t="s">
        <v>3944</v>
      </c>
      <c r="W293" t="s">
        <v>3945</v>
      </c>
      <c r="Y293" s="51">
        <f t="shared" si="47"/>
        <v>9790.31</v>
      </c>
      <c r="Z293" s="73">
        <f t="shared" si="48"/>
        <v>9664.51</v>
      </c>
      <c r="AA293" s="69" t="str">
        <f>VLOOKUP(C:C&amp;"    ",[1]Sheet0!$E$1:$I$65536,5,0)</f>
        <v xml:space="preserve">9655.31    </v>
      </c>
      <c r="AB293" s="74">
        <v>9655.31</v>
      </c>
      <c r="AC293" t="b">
        <f t="shared" si="49"/>
        <v>1</v>
      </c>
      <c r="AD293">
        <v>9000505</v>
      </c>
      <c r="AE293" t="s">
        <v>898</v>
      </c>
      <c r="AF293" t="str">
        <f t="shared" si="40"/>
        <v>赵金明</v>
      </c>
    </row>
    <row r="294" spans="1:32" x14ac:dyDescent="0.2">
      <c r="A294">
        <v>291</v>
      </c>
      <c r="B294">
        <v>9000505</v>
      </c>
      <c r="C294" t="str">
        <f>VLOOKUP(B:B,'10月人员信息'!J:W,13,0)</f>
        <v>130202196804140616</v>
      </c>
      <c r="D294" t="str">
        <f>VLOOKUP(B:B,'10月人员信息'!J:M,3,0)</f>
        <v>赵金明</v>
      </c>
      <c r="E294" t="str">
        <f>VLOOKUP(B:B,'10月人员信息'!J:L,2,0)</f>
        <v>冷轧事业部</v>
      </c>
      <c r="F294">
        <f>VLOOKUP(B:B,'10月人员信息'!J:R,8,0)</f>
        <v>0</v>
      </c>
      <c r="G294">
        <f>VLOOKUP(B:B,'10月人员信息'!J:P,6,0)</f>
        <v>0</v>
      </c>
      <c r="H294" t="str">
        <f>VLOOKUP(B:B,'10月人员信息'!J:V,12,0)</f>
        <v>汉族</v>
      </c>
      <c r="I294" t="str">
        <f>VLOOKUP(B:B,'11月工资'!A:D,4,0)</f>
        <v>6217000180031735578</v>
      </c>
      <c r="J294">
        <f t="shared" si="41"/>
        <v>1900.54</v>
      </c>
      <c r="K294">
        <f t="shared" si="42"/>
        <v>83.15</v>
      </c>
      <c r="L294">
        <f t="shared" si="43"/>
        <v>201.93</v>
      </c>
      <c r="M294" s="6">
        <f t="shared" si="44"/>
        <v>821.66</v>
      </c>
      <c r="N294">
        <f>VLOOKUP(C:C,'11月工资'!C:AP,40,0)</f>
        <v>9</v>
      </c>
      <c r="O294" s="6">
        <f t="shared" si="45"/>
        <v>93.9</v>
      </c>
      <c r="P294">
        <v>0</v>
      </c>
      <c r="Q294">
        <f t="shared" si="46"/>
        <v>1408</v>
      </c>
      <c r="R294" s="50">
        <v>11878.36</v>
      </c>
      <c r="S294" s="67">
        <v>11737.95</v>
      </c>
      <c r="T294" s="69">
        <v>11733.36</v>
      </c>
      <c r="V294" t="s">
        <v>3946</v>
      </c>
      <c r="W294" t="s">
        <v>3947</v>
      </c>
      <c r="Y294" s="51">
        <f t="shared" si="47"/>
        <v>11868.36</v>
      </c>
      <c r="Z294" s="73">
        <f t="shared" si="48"/>
        <v>11742.56</v>
      </c>
      <c r="AA294" s="69" t="str">
        <f>VLOOKUP(C:C&amp;"    ",[1]Sheet0!$E$1:$I$65536,5,0)</f>
        <v xml:space="preserve">11733.36    </v>
      </c>
      <c r="AB294" s="74">
        <v>11733.36</v>
      </c>
      <c r="AC294" t="b">
        <f t="shared" si="49"/>
        <v>1</v>
      </c>
      <c r="AD294">
        <v>9000506</v>
      </c>
      <c r="AE294" t="s">
        <v>901</v>
      </c>
      <c r="AF294" t="str">
        <f t="shared" si="40"/>
        <v>杨旭峰</v>
      </c>
    </row>
    <row r="295" spans="1:32" x14ac:dyDescent="0.2">
      <c r="A295">
        <v>292</v>
      </c>
      <c r="B295">
        <v>9000506</v>
      </c>
      <c r="C295" t="str">
        <f>VLOOKUP(B:B,'10月人员信息'!J:W,13,0)</f>
        <v>13073119911128031X</v>
      </c>
      <c r="D295" t="str">
        <f>VLOOKUP(B:B,'10月人员信息'!J:M,3,0)</f>
        <v>杨旭峰</v>
      </c>
      <c r="E295" t="str">
        <f>VLOOKUP(B:B,'10月人员信息'!J:L,2,0)</f>
        <v>冷轧事业部</v>
      </c>
      <c r="F295">
        <f>VLOOKUP(B:B,'10月人员信息'!J:R,8,0)</f>
        <v>0</v>
      </c>
      <c r="G295" t="str">
        <f>VLOOKUP(B:B,'10月人员信息'!J:P,6,0)</f>
        <v>专业师</v>
      </c>
      <c r="H295" t="str">
        <f>VLOOKUP(B:B,'10月人员信息'!J:V,12,0)</f>
        <v>汉族</v>
      </c>
      <c r="I295" t="str">
        <f>VLOOKUP(B:B,'11月工资'!A:D,4,0)</f>
        <v>6217000180017433321</v>
      </c>
      <c r="J295">
        <f t="shared" si="41"/>
        <v>876.54</v>
      </c>
      <c r="K295">
        <f t="shared" si="42"/>
        <v>38.35</v>
      </c>
      <c r="L295">
        <f t="shared" si="43"/>
        <v>93.13</v>
      </c>
      <c r="M295" s="6">
        <f t="shared" si="44"/>
        <v>373.66</v>
      </c>
      <c r="N295">
        <f>VLOOKUP(C:C,'11月工资'!C:AP,40,0)</f>
        <v>9</v>
      </c>
      <c r="O295" s="6">
        <f t="shared" si="45"/>
        <v>42.7</v>
      </c>
      <c r="P295">
        <v>0</v>
      </c>
      <c r="Q295">
        <f t="shared" si="46"/>
        <v>640</v>
      </c>
      <c r="R295" s="50">
        <v>5478.4</v>
      </c>
      <c r="S295" s="67">
        <v>5337.99</v>
      </c>
      <c r="T295" s="69">
        <v>5333.4</v>
      </c>
      <c r="V295" t="s">
        <v>3948</v>
      </c>
      <c r="W295" t="s">
        <v>3949</v>
      </c>
      <c r="Y295" s="51">
        <f t="shared" si="47"/>
        <v>5468.4</v>
      </c>
      <c r="Z295" s="73">
        <f t="shared" si="48"/>
        <v>5342.6</v>
      </c>
      <c r="AA295" s="69" t="str">
        <f>VLOOKUP(C:C&amp;"    ",[1]Sheet0!$E$1:$I$65536,5,0)</f>
        <v xml:space="preserve">5333.40    </v>
      </c>
      <c r="AB295" s="74">
        <v>5333.4</v>
      </c>
      <c r="AC295" t="b">
        <f t="shared" si="49"/>
        <v>1</v>
      </c>
      <c r="AD295">
        <v>9000507</v>
      </c>
      <c r="AE295" t="s">
        <v>904</v>
      </c>
      <c r="AF295" t="str">
        <f t="shared" si="40"/>
        <v>刘树鹏</v>
      </c>
    </row>
    <row r="296" spans="1:32" x14ac:dyDescent="0.2">
      <c r="A296">
        <v>293</v>
      </c>
      <c r="B296">
        <v>9000507</v>
      </c>
      <c r="C296" t="str">
        <f>VLOOKUP(B:B,'10月人员信息'!J:W,13,0)</f>
        <v>430104196512124313</v>
      </c>
      <c r="D296" t="str">
        <f>VLOOKUP(B:B,'10月人员信息'!J:M,3,0)</f>
        <v>刘树鹏</v>
      </c>
      <c r="E296" t="str">
        <f>VLOOKUP(B:B,'10月人员信息'!J:L,2,0)</f>
        <v>冷轧事业部</v>
      </c>
      <c r="F296">
        <f>VLOOKUP(B:B,'10月人员信息'!J:R,8,0)</f>
        <v>0</v>
      </c>
      <c r="G296">
        <f>VLOOKUP(B:B,'10月人员信息'!J:P,6,0)</f>
        <v>0</v>
      </c>
      <c r="H296" t="str">
        <f>VLOOKUP(B:B,'10月人员信息'!J:V,12,0)</f>
        <v>汉族</v>
      </c>
      <c r="I296" t="str">
        <f>VLOOKUP(B:B,'11月工资'!A:D,4,0)</f>
        <v>6217000180031743119</v>
      </c>
      <c r="J296">
        <f t="shared" si="41"/>
        <v>1917.98</v>
      </c>
      <c r="K296">
        <f t="shared" si="42"/>
        <v>83.91</v>
      </c>
      <c r="L296">
        <f t="shared" si="43"/>
        <v>203.79</v>
      </c>
      <c r="M296" s="6">
        <f t="shared" si="44"/>
        <v>829.29</v>
      </c>
      <c r="N296">
        <f>VLOOKUP(C:C,'11月工资'!C:AP,40,0)</f>
        <v>9</v>
      </c>
      <c r="O296" s="6">
        <f t="shared" si="45"/>
        <v>94.78</v>
      </c>
      <c r="P296">
        <v>0</v>
      </c>
      <c r="Q296">
        <f t="shared" si="46"/>
        <v>1421</v>
      </c>
      <c r="R296" s="50">
        <v>11987.36</v>
      </c>
      <c r="S296" s="67">
        <v>11846.95</v>
      </c>
      <c r="T296" s="69">
        <v>11842.36</v>
      </c>
      <c r="V296" t="s">
        <v>3950</v>
      </c>
      <c r="W296" t="s">
        <v>3951</v>
      </c>
      <c r="Y296" s="51">
        <f t="shared" si="47"/>
        <v>11977.36</v>
      </c>
      <c r="Z296" s="73">
        <f t="shared" si="48"/>
        <v>11851.56</v>
      </c>
      <c r="AA296" s="69" t="str">
        <f>VLOOKUP(C:C&amp;"    ",[1]Sheet0!$E$1:$I$65536,5,0)</f>
        <v xml:space="preserve">11842.36    </v>
      </c>
      <c r="AB296" s="74">
        <v>11842.36</v>
      </c>
      <c r="AC296" t="b">
        <f t="shared" si="49"/>
        <v>1</v>
      </c>
      <c r="AD296">
        <v>9000508</v>
      </c>
      <c r="AE296" t="s">
        <v>907</v>
      </c>
      <c r="AF296" t="str">
        <f t="shared" si="40"/>
        <v>袁卫涛</v>
      </c>
    </row>
    <row r="297" spans="1:32" x14ac:dyDescent="0.2">
      <c r="A297">
        <v>294</v>
      </c>
      <c r="B297">
        <v>9000508</v>
      </c>
      <c r="C297" t="str">
        <f>VLOOKUP(B:B,'10月人员信息'!J:W,13,0)</f>
        <v>130203198011250917</v>
      </c>
      <c r="D297" t="str">
        <f>VLOOKUP(B:B,'10月人员信息'!J:M,3,0)</f>
        <v>袁卫涛</v>
      </c>
      <c r="E297" t="str">
        <f>VLOOKUP(B:B,'10月人员信息'!J:L,2,0)</f>
        <v>冷轧事业部</v>
      </c>
      <c r="F297">
        <f>VLOOKUP(B:B,'10月人员信息'!J:R,8,0)</f>
        <v>0</v>
      </c>
      <c r="G297">
        <f>VLOOKUP(B:B,'10月人员信息'!J:P,6,0)</f>
        <v>0</v>
      </c>
      <c r="H297" t="str">
        <f>VLOOKUP(B:B,'10月人员信息'!J:V,12,0)</f>
        <v>汉族</v>
      </c>
      <c r="I297" t="str">
        <f>VLOOKUP(B:B,'11月工资'!A:D,4,0)</f>
        <v>6217000180024747200</v>
      </c>
      <c r="J297">
        <f t="shared" si="41"/>
        <v>808.2</v>
      </c>
      <c r="K297">
        <f t="shared" si="42"/>
        <v>35.36</v>
      </c>
      <c r="L297">
        <f t="shared" si="43"/>
        <v>85.87</v>
      </c>
      <c r="M297" s="6">
        <f t="shared" si="44"/>
        <v>365.44</v>
      </c>
      <c r="N297">
        <f>VLOOKUP(C:C,'11月工资'!C:AP,40,0)</f>
        <v>9</v>
      </c>
      <c r="O297" s="6">
        <f t="shared" si="45"/>
        <v>41.76</v>
      </c>
      <c r="P297">
        <v>0</v>
      </c>
      <c r="Q297">
        <f t="shared" si="46"/>
        <v>589</v>
      </c>
      <c r="R297" s="50">
        <v>5051.26</v>
      </c>
      <c r="S297" s="68">
        <v>5220.59</v>
      </c>
      <c r="T297" s="69">
        <v>4906.26</v>
      </c>
      <c r="V297" t="s">
        <v>3952</v>
      </c>
      <c r="W297" t="s">
        <v>3953</v>
      </c>
      <c r="Y297" s="51">
        <f t="shared" si="47"/>
        <v>5041.26</v>
      </c>
      <c r="Z297" s="73">
        <f t="shared" si="48"/>
        <v>5225.2</v>
      </c>
      <c r="AA297" s="69" t="str">
        <f>VLOOKUP(C:C&amp;"    ",[1]Sheet0!$E$1:$I$65536,5,0)</f>
        <v xml:space="preserve">4906.26    </v>
      </c>
      <c r="AB297" s="74">
        <v>4906.26</v>
      </c>
      <c r="AC297" t="b">
        <f t="shared" si="49"/>
        <v>1</v>
      </c>
      <c r="AD297">
        <v>9000509</v>
      </c>
      <c r="AE297" t="s">
        <v>910</v>
      </c>
      <c r="AF297" t="str">
        <f t="shared" si="40"/>
        <v>赵天环</v>
      </c>
    </row>
    <row r="298" spans="1:32" x14ac:dyDescent="0.2">
      <c r="A298">
        <v>295</v>
      </c>
      <c r="B298">
        <v>9000509</v>
      </c>
      <c r="C298" t="str">
        <f>VLOOKUP(B:B,'10月人员信息'!J:W,13,0)</f>
        <v>130224198612063035</v>
      </c>
      <c r="D298" t="str">
        <f>VLOOKUP(B:B,'10月人员信息'!J:M,3,0)</f>
        <v>赵天环</v>
      </c>
      <c r="E298" t="str">
        <f>VLOOKUP(B:B,'10月人员信息'!J:L,2,0)</f>
        <v>冷轧事业部</v>
      </c>
      <c r="F298">
        <f>VLOOKUP(B:B,'10月人员信息'!J:R,8,0)</f>
        <v>0</v>
      </c>
      <c r="G298" t="str">
        <f>VLOOKUP(B:B,'10月人员信息'!J:P,6,0)</f>
        <v>专业师</v>
      </c>
      <c r="H298" t="str">
        <f>VLOOKUP(B:B,'10月人员信息'!J:V,12,0)</f>
        <v>汉族</v>
      </c>
      <c r="I298" t="str">
        <f>VLOOKUP(B:B,'11月工资'!A:D,4,0)</f>
        <v>6217000180024746988</v>
      </c>
      <c r="J298">
        <f t="shared" si="41"/>
        <v>1203.21</v>
      </c>
      <c r="K298">
        <f t="shared" si="42"/>
        <v>52.64</v>
      </c>
      <c r="L298">
        <f t="shared" si="43"/>
        <v>127.84</v>
      </c>
      <c r="M298" s="6">
        <f t="shared" si="44"/>
        <v>516.58000000000004</v>
      </c>
      <c r="N298">
        <f>VLOOKUP(C:C,'11月工资'!C:AP,40,0)</f>
        <v>9</v>
      </c>
      <c r="O298" s="6">
        <f t="shared" si="45"/>
        <v>59.04</v>
      </c>
      <c r="P298">
        <v>0</v>
      </c>
      <c r="Q298">
        <f t="shared" si="46"/>
        <v>885</v>
      </c>
      <c r="R298" s="50">
        <v>7520.06</v>
      </c>
      <c r="S298" s="67">
        <v>7379.65</v>
      </c>
      <c r="T298" s="69">
        <v>7375.06</v>
      </c>
      <c r="V298" t="s">
        <v>3954</v>
      </c>
      <c r="W298" t="s">
        <v>3955</v>
      </c>
      <c r="Y298" s="51">
        <f t="shared" si="47"/>
        <v>7510.06</v>
      </c>
      <c r="Z298" s="73">
        <f t="shared" si="48"/>
        <v>7384.26</v>
      </c>
      <c r="AA298" s="69" t="str">
        <f>VLOOKUP(C:C&amp;"    ",[1]Sheet0!$E$1:$I$65536,5,0)</f>
        <v xml:space="preserve">7375.06    </v>
      </c>
      <c r="AB298" s="74">
        <v>7375.06</v>
      </c>
      <c r="AC298" t="b">
        <f t="shared" si="49"/>
        <v>1</v>
      </c>
      <c r="AD298">
        <v>9000510</v>
      </c>
      <c r="AE298" t="s">
        <v>913</v>
      </c>
      <c r="AF298" t="str">
        <f t="shared" si="40"/>
        <v>王志永</v>
      </c>
    </row>
    <row r="299" spans="1:32" x14ac:dyDescent="0.2">
      <c r="A299">
        <v>296</v>
      </c>
      <c r="B299">
        <v>9000510</v>
      </c>
      <c r="C299" t="str">
        <f>VLOOKUP(B:B,'10月人员信息'!J:W,13,0)</f>
        <v>130281199010044330</v>
      </c>
      <c r="D299" t="str">
        <f>VLOOKUP(B:B,'10月人员信息'!J:M,3,0)</f>
        <v>王志永</v>
      </c>
      <c r="E299" t="str">
        <f>VLOOKUP(B:B,'10月人员信息'!J:L,2,0)</f>
        <v>冷轧事业部</v>
      </c>
      <c r="F299">
        <f>VLOOKUP(B:B,'10月人员信息'!J:R,8,0)</f>
        <v>0</v>
      </c>
      <c r="G299" t="str">
        <f>VLOOKUP(B:B,'10月人员信息'!J:P,6,0)</f>
        <v>专业师</v>
      </c>
      <c r="H299" t="str">
        <f>VLOOKUP(B:B,'10月人员信息'!J:V,12,0)</f>
        <v>汉族</v>
      </c>
      <c r="I299" t="str">
        <f>VLOOKUP(B:B,'11月工资'!A:D,4,0)</f>
        <v>6217000180024744082</v>
      </c>
      <c r="J299">
        <f t="shared" si="41"/>
        <v>980.2</v>
      </c>
      <c r="K299">
        <f t="shared" si="42"/>
        <v>42.88</v>
      </c>
      <c r="L299">
        <f t="shared" si="43"/>
        <v>104.15</v>
      </c>
      <c r="M299" s="6">
        <f t="shared" si="44"/>
        <v>419.01</v>
      </c>
      <c r="N299">
        <f>VLOOKUP(C:C,'11月工资'!C:AP,40,0)</f>
        <v>9</v>
      </c>
      <c r="O299" s="6">
        <f t="shared" si="45"/>
        <v>47.89</v>
      </c>
      <c r="P299">
        <v>0</v>
      </c>
      <c r="Q299">
        <f t="shared" si="46"/>
        <v>718</v>
      </c>
      <c r="R299" s="50">
        <v>6126.27</v>
      </c>
      <c r="S299" s="67">
        <v>5985.86</v>
      </c>
      <c r="T299" s="69">
        <v>5981.27</v>
      </c>
      <c r="V299" t="s">
        <v>3956</v>
      </c>
      <c r="W299" t="s">
        <v>3957</v>
      </c>
      <c r="Y299" s="51">
        <f t="shared" si="47"/>
        <v>6116.27</v>
      </c>
      <c r="Z299" s="73">
        <f t="shared" si="48"/>
        <v>5990.47</v>
      </c>
      <c r="AA299" s="69" t="str">
        <f>VLOOKUP(C:C&amp;"    ",[1]Sheet0!$E$1:$I$65536,5,0)</f>
        <v xml:space="preserve">5981.27    </v>
      </c>
      <c r="AB299" s="74">
        <v>5981.27</v>
      </c>
      <c r="AC299" t="b">
        <f t="shared" si="49"/>
        <v>1</v>
      </c>
      <c r="AD299">
        <v>9000511</v>
      </c>
      <c r="AE299" t="s">
        <v>916</v>
      </c>
      <c r="AF299" t="str">
        <f t="shared" si="40"/>
        <v>李山</v>
      </c>
    </row>
    <row r="300" spans="1:32" x14ac:dyDescent="0.2">
      <c r="A300">
        <v>297</v>
      </c>
      <c r="B300">
        <v>9000511</v>
      </c>
      <c r="C300" t="str">
        <f>VLOOKUP(B:B,'10月人员信息'!J:W,13,0)</f>
        <v>130203198704053019</v>
      </c>
      <c r="D300" t="str">
        <f>VLOOKUP(B:B,'10月人员信息'!J:M,3,0)</f>
        <v>李山</v>
      </c>
      <c r="E300" t="str">
        <f>VLOOKUP(B:B,'10月人员信息'!J:L,2,0)</f>
        <v>冷轧事业部</v>
      </c>
      <c r="F300">
        <f>VLOOKUP(B:B,'10月人员信息'!J:R,8,0)</f>
        <v>0</v>
      </c>
      <c r="G300" t="str">
        <f>VLOOKUP(B:B,'10月人员信息'!J:P,6,0)</f>
        <v>专业师</v>
      </c>
      <c r="H300" t="str">
        <f>VLOOKUP(B:B,'10月人员信息'!J:V,12,0)</f>
        <v>汉族</v>
      </c>
      <c r="I300" t="str">
        <f>VLOOKUP(B:B,'11月工资'!A:D,4,0)</f>
        <v>6217000180024751871</v>
      </c>
      <c r="J300">
        <f t="shared" si="41"/>
        <v>1210.25</v>
      </c>
      <c r="K300">
        <f t="shared" si="42"/>
        <v>52.95</v>
      </c>
      <c r="L300">
        <f t="shared" si="43"/>
        <v>128.59</v>
      </c>
      <c r="M300" s="6">
        <f t="shared" si="44"/>
        <v>519.66</v>
      </c>
      <c r="N300">
        <f>VLOOKUP(C:C,'11月工资'!C:AP,40,0)</f>
        <v>9</v>
      </c>
      <c r="O300" s="6">
        <f t="shared" si="45"/>
        <v>59.39</v>
      </c>
      <c r="P300">
        <v>0</v>
      </c>
      <c r="Q300">
        <f t="shared" si="46"/>
        <v>890</v>
      </c>
      <c r="R300" s="50">
        <v>7564.09</v>
      </c>
      <c r="S300" s="67">
        <v>7423.68</v>
      </c>
      <c r="T300" s="69">
        <v>7419.09</v>
      </c>
      <c r="V300" t="s">
        <v>3958</v>
      </c>
      <c r="W300" t="s">
        <v>3959</v>
      </c>
      <c r="Y300" s="51">
        <f t="shared" si="47"/>
        <v>7554.09</v>
      </c>
      <c r="Z300" s="73">
        <f t="shared" si="48"/>
        <v>7428.29</v>
      </c>
      <c r="AA300" s="69" t="str">
        <f>VLOOKUP(C:C&amp;"    ",[1]Sheet0!$E$1:$I$65536,5,0)</f>
        <v xml:space="preserve">7419.09    </v>
      </c>
      <c r="AB300" s="74">
        <v>7419.09</v>
      </c>
      <c r="AC300" t="b">
        <f t="shared" si="49"/>
        <v>1</v>
      </c>
      <c r="AD300">
        <v>9000512</v>
      </c>
      <c r="AE300" t="s">
        <v>919</v>
      </c>
      <c r="AF300" t="str">
        <f t="shared" si="40"/>
        <v>金达</v>
      </c>
    </row>
    <row r="301" spans="1:32" x14ac:dyDescent="0.2">
      <c r="A301">
        <v>298</v>
      </c>
      <c r="B301">
        <v>9000512</v>
      </c>
      <c r="C301" t="str">
        <f>VLOOKUP(B:B,'10月人员信息'!J:W,13,0)</f>
        <v>130983199010121130</v>
      </c>
      <c r="D301" t="str">
        <f>VLOOKUP(B:B,'10月人员信息'!J:M,3,0)</f>
        <v>金达</v>
      </c>
      <c r="E301" t="str">
        <f>VLOOKUP(B:B,'10月人员信息'!J:L,2,0)</f>
        <v>冷轧事业部</v>
      </c>
      <c r="F301">
        <f>VLOOKUP(B:B,'10月人员信息'!J:R,8,0)</f>
        <v>0</v>
      </c>
      <c r="G301" t="str">
        <f>VLOOKUP(B:B,'10月人员信息'!J:P,6,0)</f>
        <v>专业师</v>
      </c>
      <c r="H301" t="str">
        <f>VLOOKUP(B:B,'10月人员信息'!J:V,12,0)</f>
        <v>汉族</v>
      </c>
      <c r="I301" t="str">
        <f>VLOOKUP(B:B,'11月工资'!A:D,4,0)</f>
        <v>6217000180024747010</v>
      </c>
      <c r="J301">
        <f t="shared" si="41"/>
        <v>986.36</v>
      </c>
      <c r="K301">
        <f t="shared" si="42"/>
        <v>43.15</v>
      </c>
      <c r="L301">
        <f t="shared" si="43"/>
        <v>104.8</v>
      </c>
      <c r="M301" s="6">
        <f t="shared" si="44"/>
        <v>421.71</v>
      </c>
      <c r="N301">
        <f>VLOOKUP(C:C,'11月工资'!C:AP,40,0)</f>
        <v>9</v>
      </c>
      <c r="O301" s="6">
        <f t="shared" si="45"/>
        <v>48.19</v>
      </c>
      <c r="P301">
        <v>0</v>
      </c>
      <c r="Q301">
        <f t="shared" si="46"/>
        <v>722</v>
      </c>
      <c r="R301" s="50">
        <v>6164.77</v>
      </c>
      <c r="S301" s="67">
        <v>6024.36</v>
      </c>
      <c r="T301" s="69">
        <v>6019.77</v>
      </c>
      <c r="V301" t="s">
        <v>3960</v>
      </c>
      <c r="W301" t="s">
        <v>3961</v>
      </c>
      <c r="Y301" s="51">
        <f t="shared" si="47"/>
        <v>6154.77</v>
      </c>
      <c r="Z301" s="73">
        <f t="shared" si="48"/>
        <v>6028.97</v>
      </c>
      <c r="AA301" s="69" t="str">
        <f>VLOOKUP(C:C&amp;"    ",[1]Sheet0!$E$1:$I$65536,5,0)</f>
        <v xml:space="preserve">6019.77    </v>
      </c>
      <c r="AB301" s="74">
        <v>6019.77</v>
      </c>
      <c r="AC301" t="b">
        <f t="shared" si="49"/>
        <v>1</v>
      </c>
      <c r="AD301">
        <v>9000514</v>
      </c>
      <c r="AE301" t="s">
        <v>924</v>
      </c>
      <c r="AF301" t="str">
        <f t="shared" si="40"/>
        <v>刘庆禄</v>
      </c>
    </row>
    <row r="302" spans="1:32" x14ac:dyDescent="0.2">
      <c r="A302">
        <v>299</v>
      </c>
      <c r="B302">
        <v>9000514</v>
      </c>
      <c r="C302" t="str">
        <f>VLOOKUP(B:B,'10月人员信息'!J:W,13,0)</f>
        <v>130203196304023356</v>
      </c>
      <c r="D302" t="str">
        <f>VLOOKUP(B:B,'10月人员信息'!J:M,3,0)</f>
        <v>刘庆禄</v>
      </c>
      <c r="E302" t="str">
        <f>VLOOKUP(B:B,'10月人员信息'!J:L,2,0)</f>
        <v>特钢事业部</v>
      </c>
      <c r="F302">
        <f>VLOOKUP(B:B,'10月人员信息'!J:R,8,0)</f>
        <v>0</v>
      </c>
      <c r="G302" t="str">
        <f>VLOOKUP(B:B,'10月人员信息'!J:P,6,0)</f>
        <v>专业专家</v>
      </c>
      <c r="H302" t="str">
        <f>VLOOKUP(B:B,'10月人员信息'!J:V,12,0)</f>
        <v>汉族</v>
      </c>
      <c r="I302" t="str">
        <f>VLOOKUP(B:B,'11月工资'!A:D,4,0)</f>
        <v>6217000180022955003</v>
      </c>
      <c r="J302">
        <f t="shared" si="41"/>
        <v>2292.16</v>
      </c>
      <c r="K302">
        <f t="shared" si="42"/>
        <v>100.28</v>
      </c>
      <c r="L302">
        <f t="shared" si="43"/>
        <v>243.54</v>
      </c>
      <c r="M302" s="6">
        <f t="shared" si="44"/>
        <v>1307.56</v>
      </c>
      <c r="N302">
        <f>VLOOKUP(C:C,'11月工资'!C:AP,40,0)</f>
        <v>9</v>
      </c>
      <c r="O302" s="6">
        <f t="shared" si="45"/>
        <v>149.44</v>
      </c>
      <c r="P302">
        <v>0</v>
      </c>
      <c r="Q302">
        <f t="shared" si="46"/>
        <v>2157</v>
      </c>
      <c r="R302" s="51">
        <v>14326</v>
      </c>
      <c r="S302" s="67">
        <v>18679.47</v>
      </c>
      <c r="T302" s="69">
        <v>17973</v>
      </c>
      <c r="V302" t="s">
        <v>3962</v>
      </c>
      <c r="W302" t="s">
        <v>3963</v>
      </c>
      <c r="Y302" s="51">
        <f t="shared" si="47"/>
        <v>14316</v>
      </c>
      <c r="Z302" s="73">
        <f t="shared" si="48"/>
        <v>18684.080000000002</v>
      </c>
      <c r="AA302" s="69" t="str">
        <f>VLOOKUP(C:C&amp;"    ",[1]Sheet0!$E$1:$I$65536,5,0)</f>
        <v xml:space="preserve">17973.00    </v>
      </c>
      <c r="AB302" s="74">
        <v>17973</v>
      </c>
      <c r="AC302" t="b">
        <f t="shared" si="49"/>
        <v>1</v>
      </c>
      <c r="AD302">
        <v>9000516</v>
      </c>
      <c r="AE302" t="s">
        <v>928</v>
      </c>
      <c r="AF302" t="str">
        <f t="shared" si="40"/>
        <v>张虎成</v>
      </c>
    </row>
    <row r="303" spans="1:32" x14ac:dyDescent="0.2">
      <c r="A303">
        <v>300</v>
      </c>
      <c r="B303">
        <v>9000516</v>
      </c>
      <c r="C303" t="str">
        <f>VLOOKUP(B:B,'10月人员信息'!J:W,13,0)</f>
        <v>140303198005211214</v>
      </c>
      <c r="D303" t="str">
        <f>VLOOKUP(B:B,'10月人员信息'!J:M,3,0)</f>
        <v>张虎成</v>
      </c>
      <c r="E303" t="str">
        <f>VLOOKUP(B:B,'10月人员信息'!J:L,2,0)</f>
        <v>特钢事业部</v>
      </c>
      <c r="F303">
        <f>VLOOKUP(B:B,'10月人员信息'!J:R,8,0)</f>
        <v>0</v>
      </c>
      <c r="G303" t="str">
        <f>VLOOKUP(B:B,'10月人员信息'!J:P,6,0)</f>
        <v>主任师</v>
      </c>
      <c r="H303" t="str">
        <f>VLOOKUP(B:B,'10月人员信息'!J:V,12,0)</f>
        <v>汉族</v>
      </c>
      <c r="I303" t="str">
        <f>VLOOKUP(B:B,'11月工资'!A:D,4,0)</f>
        <v>6217000180031735065</v>
      </c>
      <c r="J303">
        <f t="shared" si="41"/>
        <v>1571.69</v>
      </c>
      <c r="K303">
        <f t="shared" si="42"/>
        <v>68.760000000000005</v>
      </c>
      <c r="L303">
        <f t="shared" si="43"/>
        <v>166.99</v>
      </c>
      <c r="M303" s="6">
        <f t="shared" si="44"/>
        <v>677.79</v>
      </c>
      <c r="N303">
        <f>VLOOKUP(C:C,'11月工资'!C:AP,40,0)</f>
        <v>9</v>
      </c>
      <c r="O303" s="6">
        <f t="shared" si="45"/>
        <v>77.459999999999994</v>
      </c>
      <c r="P303">
        <v>0</v>
      </c>
      <c r="Q303">
        <f t="shared" si="46"/>
        <v>1161</v>
      </c>
      <c r="R303" s="50">
        <v>9823.07</v>
      </c>
      <c r="S303" s="67">
        <v>9682.66</v>
      </c>
      <c r="T303" s="69">
        <v>9678.07</v>
      </c>
      <c r="V303" t="s">
        <v>3964</v>
      </c>
      <c r="W303" t="s">
        <v>3965</v>
      </c>
      <c r="Y303" s="51">
        <f t="shared" si="47"/>
        <v>9813.07</v>
      </c>
      <c r="Z303" s="73">
        <f t="shared" si="48"/>
        <v>9687.27</v>
      </c>
      <c r="AA303" s="69" t="str">
        <f>VLOOKUP(C:C&amp;"    ",[1]Sheet0!$E$1:$I$65536,5,0)</f>
        <v xml:space="preserve">9678.07    </v>
      </c>
      <c r="AB303" s="74">
        <v>9678.07</v>
      </c>
      <c r="AC303" t="b">
        <f t="shared" si="49"/>
        <v>1</v>
      </c>
      <c r="AD303">
        <v>9000517</v>
      </c>
      <c r="AE303" t="s">
        <v>931</v>
      </c>
      <c r="AF303" t="str">
        <f t="shared" si="40"/>
        <v>李硕</v>
      </c>
    </row>
    <row r="304" spans="1:32" x14ac:dyDescent="0.2">
      <c r="A304">
        <v>301</v>
      </c>
      <c r="B304">
        <v>9000517</v>
      </c>
      <c r="C304" t="str">
        <f>VLOOKUP(B:B,'10月人员信息'!J:W,13,0)</f>
        <v>13022419861128301X</v>
      </c>
      <c r="D304" t="str">
        <f>VLOOKUP(B:B,'10月人员信息'!J:M,3,0)</f>
        <v>李硕</v>
      </c>
      <c r="E304" t="str">
        <f>VLOOKUP(B:B,'10月人员信息'!J:L,2,0)</f>
        <v>特钢事业部</v>
      </c>
      <c r="F304">
        <f>VLOOKUP(B:B,'10月人员信息'!J:R,8,0)</f>
        <v>0</v>
      </c>
      <c r="G304" t="str">
        <f>VLOOKUP(B:B,'10月人员信息'!J:P,6,0)</f>
        <v>主管师</v>
      </c>
      <c r="H304" t="str">
        <f>VLOOKUP(B:B,'10月人员信息'!J:V,12,0)</f>
        <v>汉族</v>
      </c>
      <c r="I304" t="str">
        <f>VLOOKUP(B:B,'11月工资'!A:D,4,0)</f>
        <v>6217000180022955201</v>
      </c>
      <c r="J304">
        <f t="shared" si="41"/>
        <v>1218.48</v>
      </c>
      <c r="K304">
        <f t="shared" si="42"/>
        <v>53.31</v>
      </c>
      <c r="L304">
        <f t="shared" si="43"/>
        <v>129.46</v>
      </c>
      <c r="M304" s="6">
        <f t="shared" si="44"/>
        <v>523.25</v>
      </c>
      <c r="N304">
        <f>VLOOKUP(C:C,'11月工资'!C:AP,40,0)</f>
        <v>9</v>
      </c>
      <c r="O304" s="6">
        <f t="shared" si="45"/>
        <v>59.8</v>
      </c>
      <c r="P304">
        <v>0</v>
      </c>
      <c r="Q304">
        <f t="shared" si="46"/>
        <v>896</v>
      </c>
      <c r="R304" s="50">
        <v>7615.48</v>
      </c>
      <c r="S304" s="67">
        <v>7475.07</v>
      </c>
      <c r="T304" s="69">
        <v>7470.48</v>
      </c>
      <c r="V304" t="s">
        <v>3966</v>
      </c>
      <c r="W304" t="s">
        <v>3967</v>
      </c>
      <c r="Y304" s="51">
        <f t="shared" si="47"/>
        <v>7605.48</v>
      </c>
      <c r="Z304" s="73">
        <f t="shared" si="48"/>
        <v>7479.68</v>
      </c>
      <c r="AA304" s="69" t="str">
        <f>VLOOKUP(C:C&amp;"    ",[1]Sheet0!$E$1:$I$65536,5,0)</f>
        <v xml:space="preserve">7470.48    </v>
      </c>
      <c r="AB304" s="74">
        <v>7470.48</v>
      </c>
      <c r="AC304" t="b">
        <f t="shared" si="49"/>
        <v>1</v>
      </c>
      <c r="AD304">
        <v>9000518</v>
      </c>
      <c r="AE304" t="s">
        <v>934</v>
      </c>
      <c r="AF304" t="str">
        <f t="shared" si="40"/>
        <v>张颜超</v>
      </c>
    </row>
    <row r="305" spans="1:32" x14ac:dyDescent="0.2">
      <c r="A305">
        <v>302</v>
      </c>
      <c r="B305">
        <v>9000518</v>
      </c>
      <c r="C305" t="str">
        <f>VLOOKUP(B:B,'10月人员信息'!J:W,13,0)</f>
        <v>131121198002073216</v>
      </c>
      <c r="D305" t="str">
        <f>VLOOKUP(B:B,'10月人员信息'!J:M,3,0)</f>
        <v>张颜超</v>
      </c>
      <c r="E305" t="str">
        <f>VLOOKUP(B:B,'10月人员信息'!J:L,2,0)</f>
        <v>热轧事业部</v>
      </c>
      <c r="F305" t="str">
        <f>VLOOKUP(B:B,'10月人员信息'!J:R,8,0)</f>
        <v>天车点检作业区点检员</v>
      </c>
      <c r="G305">
        <f>VLOOKUP(B:B,'10月人员信息'!J:P,6,0)</f>
        <v>0</v>
      </c>
      <c r="H305" t="str">
        <f>VLOOKUP(B:B,'10月人员信息'!J:V,12,0)</f>
        <v>汉族</v>
      </c>
      <c r="I305" t="str">
        <f>VLOOKUP(B:B,'11月工资'!A:D,4,0)</f>
        <v>6217000180024758405</v>
      </c>
      <c r="J305">
        <f t="shared" si="41"/>
        <v>1086.32</v>
      </c>
      <c r="K305">
        <f t="shared" si="42"/>
        <v>47.53</v>
      </c>
      <c r="L305">
        <f t="shared" si="43"/>
        <v>115.42</v>
      </c>
      <c r="M305" s="6">
        <f t="shared" si="44"/>
        <v>465.44</v>
      </c>
      <c r="N305">
        <f>VLOOKUP(C:C,'11月工资'!C:AP,40,0)</f>
        <v>9</v>
      </c>
      <c r="O305" s="6">
        <f t="shared" si="45"/>
        <v>53.19</v>
      </c>
      <c r="P305">
        <v>0</v>
      </c>
      <c r="Q305">
        <f t="shared" si="46"/>
        <v>797</v>
      </c>
      <c r="R305" s="50">
        <v>6789.52</v>
      </c>
      <c r="S305" s="67">
        <v>6649.11</v>
      </c>
      <c r="T305" s="69">
        <v>6644.52</v>
      </c>
      <c r="V305" t="s">
        <v>3968</v>
      </c>
      <c r="W305" t="s">
        <v>3969</v>
      </c>
      <c r="Y305" s="51">
        <f t="shared" si="47"/>
        <v>6779.52</v>
      </c>
      <c r="Z305" s="73">
        <f t="shared" si="48"/>
        <v>6653.72</v>
      </c>
      <c r="AA305" s="69" t="str">
        <f>VLOOKUP(C:C&amp;"    ",[1]Sheet0!$E$1:$I$65536,5,0)</f>
        <v xml:space="preserve">6644.52    </v>
      </c>
      <c r="AB305" s="74">
        <v>6644.52</v>
      </c>
      <c r="AC305" t="b">
        <f t="shared" si="49"/>
        <v>1</v>
      </c>
      <c r="AD305">
        <v>9000519</v>
      </c>
      <c r="AE305" t="s">
        <v>937</v>
      </c>
      <c r="AF305" t="str">
        <f t="shared" si="40"/>
        <v>阎磊</v>
      </c>
    </row>
    <row r="306" spans="1:32" x14ac:dyDescent="0.2">
      <c r="A306">
        <v>303</v>
      </c>
      <c r="B306">
        <v>9000519</v>
      </c>
      <c r="C306" t="str">
        <f>VLOOKUP(B:B,'10月人员信息'!J:W,13,0)</f>
        <v>130204197812060912</v>
      </c>
      <c r="D306" t="str">
        <f>VLOOKUP(B:B,'10月人员信息'!J:M,3,0)</f>
        <v>阎磊</v>
      </c>
      <c r="E306" t="str">
        <f>VLOOKUP(B:B,'10月人员信息'!J:L,2,0)</f>
        <v>热轧事业部</v>
      </c>
      <c r="F306" t="str">
        <f>VLOOKUP(B:B,'10月人员信息'!J:R,8,0)</f>
        <v>烧火工</v>
      </c>
      <c r="G306">
        <f>VLOOKUP(B:B,'10月人员信息'!J:P,6,0)</f>
        <v>0</v>
      </c>
      <c r="H306" t="str">
        <f>VLOOKUP(B:B,'10月人员信息'!J:V,12,0)</f>
        <v>汉族</v>
      </c>
      <c r="I306" t="str">
        <f>VLOOKUP(B:B,'11月工资'!A:D,4,0)</f>
        <v>6217000180024770152</v>
      </c>
      <c r="J306">
        <f t="shared" si="41"/>
        <v>1172.3800000000001</v>
      </c>
      <c r="K306">
        <f t="shared" si="42"/>
        <v>51.29</v>
      </c>
      <c r="L306">
        <f t="shared" si="43"/>
        <v>124.56</v>
      </c>
      <c r="M306" s="6">
        <f t="shared" si="44"/>
        <v>503.09</v>
      </c>
      <c r="N306">
        <f>VLOOKUP(C:C,'11月工资'!C:AP,40,0)</f>
        <v>9</v>
      </c>
      <c r="O306" s="6">
        <f t="shared" si="45"/>
        <v>57.5</v>
      </c>
      <c r="P306">
        <v>0</v>
      </c>
      <c r="Q306">
        <f t="shared" si="46"/>
        <v>862</v>
      </c>
      <c r="R306" s="50">
        <v>7327.35</v>
      </c>
      <c r="S306" s="67">
        <v>7186.94</v>
      </c>
      <c r="T306" s="69">
        <v>7182.35</v>
      </c>
      <c r="V306" t="s">
        <v>3970</v>
      </c>
      <c r="W306" t="s">
        <v>3971</v>
      </c>
      <c r="Y306" s="51">
        <f t="shared" si="47"/>
        <v>7317.35</v>
      </c>
      <c r="Z306" s="73">
        <f t="shared" si="48"/>
        <v>7191.55</v>
      </c>
      <c r="AA306" s="69" t="str">
        <f>VLOOKUP(C:C&amp;"    ",[1]Sheet0!$E$1:$I$65536,5,0)</f>
        <v xml:space="preserve">7182.35    </v>
      </c>
      <c r="AB306" s="74">
        <v>7182.35</v>
      </c>
      <c r="AC306" t="b">
        <f t="shared" si="49"/>
        <v>1</v>
      </c>
      <c r="AD306">
        <v>9000520</v>
      </c>
      <c r="AE306" t="s">
        <v>940</v>
      </c>
      <c r="AF306" t="str">
        <f t="shared" si="40"/>
        <v>徐东升</v>
      </c>
    </row>
    <row r="307" spans="1:32" x14ac:dyDescent="0.2">
      <c r="A307">
        <v>304</v>
      </c>
      <c r="B307">
        <v>9000520</v>
      </c>
      <c r="C307" t="str">
        <f>VLOOKUP(B:B,'10月人员信息'!J:W,13,0)</f>
        <v>130204197512030615</v>
      </c>
      <c r="D307" t="str">
        <f>VLOOKUP(B:B,'10月人员信息'!J:M,3,0)</f>
        <v>徐东升</v>
      </c>
      <c r="E307" t="str">
        <f>VLOOKUP(B:B,'10月人员信息'!J:L,2,0)</f>
        <v>热轧事业部</v>
      </c>
      <c r="F307" t="str">
        <f>VLOOKUP(B:B,'10月人员信息'!J:R,8,0)</f>
        <v>准备作业区作业长</v>
      </c>
      <c r="G307" t="str">
        <f>VLOOKUP(B:B,'10月人员信息'!J:P,6,0)</f>
        <v>作业长</v>
      </c>
      <c r="H307" t="str">
        <f>VLOOKUP(B:B,'10月人员信息'!J:V,12,0)</f>
        <v>汉族</v>
      </c>
      <c r="I307" t="str">
        <f>VLOOKUP(B:B,'11月工资'!A:D,4,0)</f>
        <v>6217000180024771093</v>
      </c>
      <c r="J307">
        <f t="shared" si="41"/>
        <v>1600.17</v>
      </c>
      <c r="K307">
        <f t="shared" si="42"/>
        <v>70.010000000000005</v>
      </c>
      <c r="L307">
        <f t="shared" si="43"/>
        <v>170.02</v>
      </c>
      <c r="M307" s="6">
        <f t="shared" si="44"/>
        <v>690.25</v>
      </c>
      <c r="N307">
        <f>VLOOKUP(C:C,'11月工资'!C:AP,40,0)</f>
        <v>9</v>
      </c>
      <c r="O307" s="6">
        <f t="shared" si="45"/>
        <v>78.89</v>
      </c>
      <c r="P307">
        <v>0</v>
      </c>
      <c r="Q307">
        <f t="shared" si="46"/>
        <v>1183</v>
      </c>
      <c r="R307" s="50">
        <v>10001.06</v>
      </c>
      <c r="S307" s="67">
        <v>9860.65</v>
      </c>
      <c r="T307" s="69">
        <v>9856.06</v>
      </c>
      <c r="V307" t="s">
        <v>3972</v>
      </c>
      <c r="W307" t="s">
        <v>3973</v>
      </c>
      <c r="Y307" s="51">
        <f t="shared" si="47"/>
        <v>9991.06</v>
      </c>
      <c r="Z307" s="73">
        <f t="shared" si="48"/>
        <v>9865.26</v>
      </c>
      <c r="AA307" s="69" t="str">
        <f>VLOOKUP(C:C&amp;"    ",[1]Sheet0!$E$1:$I$65536,5,0)</f>
        <v xml:space="preserve">9856.06    </v>
      </c>
      <c r="AB307" s="74">
        <v>9856.06</v>
      </c>
      <c r="AC307" t="b">
        <f t="shared" si="49"/>
        <v>1</v>
      </c>
      <c r="AD307">
        <v>9000521</v>
      </c>
      <c r="AE307" t="s">
        <v>943</v>
      </c>
      <c r="AF307" t="str">
        <f t="shared" si="40"/>
        <v>陈城</v>
      </c>
    </row>
    <row r="308" spans="1:32" x14ac:dyDescent="0.2">
      <c r="A308">
        <v>305</v>
      </c>
      <c r="B308">
        <v>9000521</v>
      </c>
      <c r="C308" t="str">
        <f>VLOOKUP(B:B,'10月人员信息'!J:W,13,0)</f>
        <v>130684198102140879</v>
      </c>
      <c r="D308" t="str">
        <f>VLOOKUP(B:B,'10月人员信息'!J:M,3,0)</f>
        <v>陈城</v>
      </c>
      <c r="E308" t="str">
        <f>VLOOKUP(B:B,'10月人员信息'!J:L,2,0)</f>
        <v>热轧事业部</v>
      </c>
      <c r="F308" t="str">
        <f>VLOOKUP(B:B,'10月人员信息'!J:R,8,0)</f>
        <v>转炉点检作业区作业长</v>
      </c>
      <c r="G308" t="str">
        <f>VLOOKUP(B:B,'10月人员信息'!J:P,6,0)</f>
        <v>作业长</v>
      </c>
      <c r="H308" t="str">
        <f>VLOOKUP(B:B,'10月人员信息'!J:V,12,0)</f>
        <v>汉族</v>
      </c>
      <c r="I308" t="str">
        <f>VLOOKUP(B:B,'11月工资'!A:D,4,0)</f>
        <v>6217000180024760435</v>
      </c>
      <c r="J308">
        <f t="shared" si="41"/>
        <v>1467.45</v>
      </c>
      <c r="K308">
        <f t="shared" si="42"/>
        <v>64.2</v>
      </c>
      <c r="L308">
        <f t="shared" si="43"/>
        <v>155.91999999999999</v>
      </c>
      <c r="M308" s="6">
        <f t="shared" si="44"/>
        <v>632.17999999999995</v>
      </c>
      <c r="N308">
        <f>VLOOKUP(C:C,'11月工资'!C:AP,40,0)</f>
        <v>9</v>
      </c>
      <c r="O308" s="6">
        <f t="shared" si="45"/>
        <v>72.25</v>
      </c>
      <c r="P308">
        <v>0</v>
      </c>
      <c r="Q308">
        <f t="shared" si="46"/>
        <v>1083</v>
      </c>
      <c r="R308" s="50">
        <v>9171.58</v>
      </c>
      <c r="S308" s="67">
        <v>9031.17</v>
      </c>
      <c r="T308" s="69">
        <v>9026.58</v>
      </c>
      <c r="V308" t="s">
        <v>3974</v>
      </c>
      <c r="W308" t="s">
        <v>3975</v>
      </c>
      <c r="Y308" s="51">
        <f t="shared" si="47"/>
        <v>9161.58</v>
      </c>
      <c r="Z308" s="73">
        <f t="shared" si="48"/>
        <v>9035.7800000000007</v>
      </c>
      <c r="AA308" s="69" t="str">
        <f>VLOOKUP(C:C&amp;"    ",[1]Sheet0!$E$1:$I$65536,5,0)</f>
        <v xml:space="preserve">9026.58    </v>
      </c>
      <c r="AB308" s="74">
        <v>9026.58</v>
      </c>
      <c r="AC308" t="b">
        <f t="shared" si="49"/>
        <v>1</v>
      </c>
      <c r="AD308">
        <v>9000522</v>
      </c>
      <c r="AE308" t="s">
        <v>946</v>
      </c>
      <c r="AF308" t="str">
        <f t="shared" si="40"/>
        <v>董晓光</v>
      </c>
    </row>
    <row r="309" spans="1:32" x14ac:dyDescent="0.2">
      <c r="A309">
        <v>306</v>
      </c>
      <c r="B309">
        <v>9000522</v>
      </c>
      <c r="C309" t="str">
        <f>VLOOKUP(B:B,'10月人员信息'!J:W,13,0)</f>
        <v>130226198005105953</v>
      </c>
      <c r="D309" t="str">
        <f>VLOOKUP(B:B,'10月人员信息'!J:M,3,0)</f>
        <v>董晓光</v>
      </c>
      <c r="E309" t="str">
        <f>VLOOKUP(B:B,'10月人员信息'!J:L,2,0)</f>
        <v>热轧事业部</v>
      </c>
      <c r="F309" t="str">
        <f>VLOOKUP(B:B,'10月人员信息'!J:R,8,0)</f>
        <v>精炼作业区日班作业长</v>
      </c>
      <c r="G309" t="str">
        <f>VLOOKUP(B:B,'10月人员信息'!J:P,6,0)</f>
        <v>日班作业长</v>
      </c>
      <c r="H309" t="str">
        <f>VLOOKUP(B:B,'10月人员信息'!J:V,12,0)</f>
        <v>汉族</v>
      </c>
      <c r="I309" t="str">
        <f>VLOOKUP(B:B,'11月工资'!A:D,4,0)</f>
        <v>6217000180024763314</v>
      </c>
      <c r="J309">
        <f t="shared" si="41"/>
        <v>1861.52</v>
      </c>
      <c r="K309">
        <f t="shared" si="42"/>
        <v>81.44</v>
      </c>
      <c r="L309">
        <f t="shared" si="43"/>
        <v>197.79</v>
      </c>
      <c r="M309" s="6">
        <f t="shared" si="44"/>
        <v>804.59</v>
      </c>
      <c r="N309">
        <f>VLOOKUP(C:C,'11月工资'!C:AP,40,0)</f>
        <v>9</v>
      </c>
      <c r="O309" s="6">
        <f t="shared" si="45"/>
        <v>91.95</v>
      </c>
      <c r="P309">
        <v>0</v>
      </c>
      <c r="Q309">
        <f t="shared" si="46"/>
        <v>1379</v>
      </c>
      <c r="R309" s="50">
        <v>11634.5</v>
      </c>
      <c r="S309" s="67">
        <v>11494.09</v>
      </c>
      <c r="T309" s="69">
        <v>11489.5</v>
      </c>
      <c r="V309" t="s">
        <v>3976</v>
      </c>
      <c r="W309" t="s">
        <v>3977</v>
      </c>
      <c r="Y309" s="51">
        <f t="shared" si="47"/>
        <v>11624.5</v>
      </c>
      <c r="Z309" s="73">
        <f t="shared" si="48"/>
        <v>11498.7</v>
      </c>
      <c r="AA309" s="69" t="str">
        <f>VLOOKUP(C:C&amp;"    ",[1]Sheet0!$E$1:$I$65536,5,0)</f>
        <v xml:space="preserve">11489.50    </v>
      </c>
      <c r="AB309" s="74">
        <v>11489.5</v>
      </c>
      <c r="AC309" t="b">
        <f t="shared" si="49"/>
        <v>1</v>
      </c>
      <c r="AD309">
        <v>9000523</v>
      </c>
      <c r="AE309" t="s">
        <v>949</v>
      </c>
      <c r="AF309" t="str">
        <f t="shared" si="40"/>
        <v>张剑</v>
      </c>
    </row>
    <row r="310" spans="1:32" x14ac:dyDescent="0.2">
      <c r="A310">
        <v>307</v>
      </c>
      <c r="B310">
        <v>9000523</v>
      </c>
      <c r="C310" t="str">
        <f>VLOOKUP(B:B,'10月人员信息'!J:W,13,0)</f>
        <v>130322198003233011</v>
      </c>
      <c r="D310" t="str">
        <f>VLOOKUP(B:B,'10月人员信息'!J:M,3,0)</f>
        <v>张剑</v>
      </c>
      <c r="E310" t="str">
        <f>VLOOKUP(B:B,'10月人员信息'!J:L,2,0)</f>
        <v>热轧事业部</v>
      </c>
      <c r="F310" t="str">
        <f>VLOOKUP(B:B,'10月人员信息'!J:R,8,0)</f>
        <v>精炼作业区值班作业长</v>
      </c>
      <c r="G310" t="str">
        <f>VLOOKUP(B:B,'10月人员信息'!J:P,6,0)</f>
        <v>值班作业长</v>
      </c>
      <c r="H310" t="str">
        <f>VLOOKUP(B:B,'10月人员信息'!J:V,12,0)</f>
        <v>汉族</v>
      </c>
      <c r="I310" t="str">
        <f>VLOOKUP(B:B,'11月工资'!A:D,4,0)</f>
        <v>6217000180024762969</v>
      </c>
      <c r="J310">
        <f t="shared" si="41"/>
        <v>1428.93</v>
      </c>
      <c r="K310">
        <f t="shared" si="42"/>
        <v>62.52</v>
      </c>
      <c r="L310">
        <f t="shared" si="43"/>
        <v>151.82</v>
      </c>
      <c r="M310" s="6">
        <f t="shared" si="44"/>
        <v>615.33000000000004</v>
      </c>
      <c r="N310">
        <f>VLOOKUP(C:C,'11月工资'!C:AP,40,0)</f>
        <v>9</v>
      </c>
      <c r="O310" s="6">
        <f t="shared" si="45"/>
        <v>70.319999999999993</v>
      </c>
      <c r="P310">
        <v>0</v>
      </c>
      <c r="Q310">
        <f t="shared" si="46"/>
        <v>1054</v>
      </c>
      <c r="R310" s="50">
        <v>8930.81</v>
      </c>
      <c r="S310" s="67">
        <v>8790.4</v>
      </c>
      <c r="T310" s="69">
        <v>8785.81</v>
      </c>
      <c r="V310" t="s">
        <v>3978</v>
      </c>
      <c r="W310" t="s">
        <v>3979</v>
      </c>
      <c r="Y310" s="51">
        <f t="shared" si="47"/>
        <v>8920.81</v>
      </c>
      <c r="Z310" s="73">
        <f t="shared" si="48"/>
        <v>8795.01</v>
      </c>
      <c r="AA310" s="69" t="str">
        <f>VLOOKUP(C:C&amp;"    ",[1]Sheet0!$E$1:$I$65536,5,0)</f>
        <v xml:space="preserve">8785.81    </v>
      </c>
      <c r="AB310" s="74">
        <v>8785.81</v>
      </c>
      <c r="AC310" t="b">
        <f t="shared" si="49"/>
        <v>1</v>
      </c>
      <c r="AD310">
        <v>9000524</v>
      </c>
      <c r="AE310" t="s">
        <v>952</v>
      </c>
      <c r="AF310" t="str">
        <f t="shared" si="40"/>
        <v>秦海军</v>
      </c>
    </row>
    <row r="311" spans="1:32" x14ac:dyDescent="0.2">
      <c r="A311">
        <v>308</v>
      </c>
      <c r="B311">
        <v>9000524</v>
      </c>
      <c r="C311" t="str">
        <f>VLOOKUP(B:B,'10月人员信息'!J:W,13,0)</f>
        <v>510722198006152295</v>
      </c>
      <c r="D311" t="str">
        <f>VLOOKUP(B:B,'10月人员信息'!J:M,3,0)</f>
        <v>秦海军</v>
      </c>
      <c r="E311" t="str">
        <f>VLOOKUP(B:B,'10月人员信息'!J:L,2,0)</f>
        <v>热轧事业部</v>
      </c>
      <c r="F311" t="str">
        <f>VLOOKUP(B:B,'10月人员信息'!J:R,8,0)</f>
        <v>连铸作业区日班作业长</v>
      </c>
      <c r="G311" t="str">
        <f>VLOOKUP(B:B,'10月人员信息'!J:P,6,0)</f>
        <v>日班作业长(副科级）</v>
      </c>
      <c r="H311" t="str">
        <f>VLOOKUP(B:B,'10月人员信息'!J:V,12,0)</f>
        <v>汉族</v>
      </c>
      <c r="I311" t="str">
        <f>VLOOKUP(B:B,'11月工资'!A:D,4,0)</f>
        <v>6217000180024766259</v>
      </c>
      <c r="J311">
        <f t="shared" si="41"/>
        <v>1732.72</v>
      </c>
      <c r="K311">
        <f t="shared" si="42"/>
        <v>75.81</v>
      </c>
      <c r="L311">
        <f t="shared" si="43"/>
        <v>184.1</v>
      </c>
      <c r="M311" s="6">
        <f t="shared" si="44"/>
        <v>748.23</v>
      </c>
      <c r="N311">
        <f>VLOOKUP(C:C,'11月工资'!C:AP,40,0)</f>
        <v>9</v>
      </c>
      <c r="O311" s="6">
        <f t="shared" si="45"/>
        <v>85.51</v>
      </c>
      <c r="P311">
        <v>0</v>
      </c>
      <c r="Q311">
        <f t="shared" si="46"/>
        <v>1282</v>
      </c>
      <c r="R311" s="50">
        <v>10829.48</v>
      </c>
      <c r="S311" s="67">
        <v>10689.07</v>
      </c>
      <c r="T311" s="69">
        <v>10684.48</v>
      </c>
      <c r="V311" t="s">
        <v>3980</v>
      </c>
      <c r="W311" t="s">
        <v>3981</v>
      </c>
      <c r="Y311" s="51">
        <f t="shared" si="47"/>
        <v>10819.48</v>
      </c>
      <c r="Z311" s="73">
        <f t="shared" si="48"/>
        <v>10693.68</v>
      </c>
      <c r="AA311" s="69" t="str">
        <f>VLOOKUP(C:C&amp;"    ",[1]Sheet0!$E$1:$I$65536,5,0)</f>
        <v xml:space="preserve">10684.48    </v>
      </c>
      <c r="AB311" s="74">
        <v>10684.48</v>
      </c>
      <c r="AC311" t="b">
        <f t="shared" si="49"/>
        <v>1</v>
      </c>
      <c r="AD311">
        <v>9000525</v>
      </c>
      <c r="AE311" t="s">
        <v>955</v>
      </c>
      <c r="AF311" t="str">
        <f t="shared" si="40"/>
        <v>陈宗艳</v>
      </c>
    </row>
    <row r="312" spans="1:32" x14ac:dyDescent="0.2">
      <c r="A312">
        <v>309</v>
      </c>
      <c r="B312">
        <v>9000525</v>
      </c>
      <c r="C312" t="str">
        <f>VLOOKUP(B:B,'10月人员信息'!J:W,13,0)</f>
        <v>132928198108221810</v>
      </c>
      <c r="D312" t="str">
        <f>VLOOKUP(B:B,'10月人员信息'!J:M,3,0)</f>
        <v>陈宗艳</v>
      </c>
      <c r="E312" t="str">
        <f>VLOOKUP(B:B,'10月人员信息'!J:L,2,0)</f>
        <v>热轧事业部</v>
      </c>
      <c r="F312" t="str">
        <f>VLOOKUP(B:B,'10月人员信息'!J:R,8,0)</f>
        <v>设备管理室主管</v>
      </c>
      <c r="G312" t="str">
        <f>VLOOKUP(B:B,'10月人员信息'!J:P,6,0)</f>
        <v>主管</v>
      </c>
      <c r="H312" t="str">
        <f>VLOOKUP(B:B,'10月人员信息'!J:V,12,0)</f>
        <v>汉族</v>
      </c>
      <c r="I312" t="str">
        <f>VLOOKUP(B:B,'11月工资'!A:D,4,0)</f>
        <v>6217000180024758561</v>
      </c>
      <c r="J312">
        <f t="shared" si="41"/>
        <v>1546.82</v>
      </c>
      <c r="K312">
        <f t="shared" si="42"/>
        <v>67.67</v>
      </c>
      <c r="L312">
        <f t="shared" si="43"/>
        <v>164.35</v>
      </c>
      <c r="M312" s="6">
        <f t="shared" si="44"/>
        <v>666.9</v>
      </c>
      <c r="N312">
        <f>VLOOKUP(C:C,'11月工资'!C:AP,40,0)</f>
        <v>9</v>
      </c>
      <c r="O312" s="6">
        <f t="shared" si="45"/>
        <v>76.22</v>
      </c>
      <c r="P312">
        <v>0</v>
      </c>
      <c r="Q312">
        <f t="shared" si="46"/>
        <v>1143</v>
      </c>
      <c r="R312" s="50">
        <v>9667.6</v>
      </c>
      <c r="S312" s="67">
        <v>9527.19</v>
      </c>
      <c r="T312" s="69">
        <v>9522.6</v>
      </c>
      <c r="V312" t="s">
        <v>3982</v>
      </c>
      <c r="W312" t="s">
        <v>3983</v>
      </c>
      <c r="Y312" s="51">
        <f t="shared" si="47"/>
        <v>9657.6</v>
      </c>
      <c r="Z312" s="73">
        <f t="shared" si="48"/>
        <v>9531.7999999999993</v>
      </c>
      <c r="AA312" s="69" t="str">
        <f>VLOOKUP(C:C&amp;"    ",[1]Sheet0!$E$1:$I$65536,5,0)</f>
        <v xml:space="preserve">9522.60    </v>
      </c>
      <c r="AB312" s="74">
        <v>9522.6</v>
      </c>
      <c r="AC312" t="b">
        <f t="shared" si="49"/>
        <v>1</v>
      </c>
      <c r="AD312">
        <v>9000526</v>
      </c>
      <c r="AE312" t="s">
        <v>958</v>
      </c>
      <c r="AF312" t="str">
        <f t="shared" si="40"/>
        <v>冯树启</v>
      </c>
    </row>
    <row r="313" spans="1:32" x14ac:dyDescent="0.2">
      <c r="A313">
        <v>310</v>
      </c>
      <c r="B313">
        <v>9000526</v>
      </c>
      <c r="C313" t="str">
        <f>VLOOKUP(B:B,'10月人员信息'!J:W,13,0)</f>
        <v>130622198201107434</v>
      </c>
      <c r="D313" t="str">
        <f>VLOOKUP(B:B,'10月人员信息'!J:M,3,0)</f>
        <v>冯树启</v>
      </c>
      <c r="E313" t="str">
        <f>VLOOKUP(B:B,'10月人员信息'!J:L,2,0)</f>
        <v>热轧事业部</v>
      </c>
      <c r="F313" t="str">
        <f>VLOOKUP(B:B,'10月人员信息'!J:R,8,0)</f>
        <v>粗加点检作业区作业长</v>
      </c>
      <c r="G313" t="str">
        <f>VLOOKUP(B:B,'10月人员信息'!J:P,6,0)</f>
        <v>作业长</v>
      </c>
      <c r="H313" t="str">
        <f>VLOOKUP(B:B,'10月人员信息'!J:V,12,0)</f>
        <v>汉族</v>
      </c>
      <c r="I313" t="str">
        <f>VLOOKUP(B:B,'11月工资'!A:D,4,0)</f>
        <v>6217000180024759346</v>
      </c>
      <c r="J313">
        <f t="shared" si="41"/>
        <v>1409.37</v>
      </c>
      <c r="K313">
        <f t="shared" si="42"/>
        <v>61.66</v>
      </c>
      <c r="L313">
        <f t="shared" si="43"/>
        <v>149.75</v>
      </c>
      <c r="M313" s="6">
        <f t="shared" si="44"/>
        <v>606.77</v>
      </c>
      <c r="N313">
        <f>VLOOKUP(C:C,'11月工资'!C:AP,40,0)</f>
        <v>9</v>
      </c>
      <c r="O313" s="6">
        <f t="shared" si="45"/>
        <v>69.349999999999994</v>
      </c>
      <c r="P313">
        <v>0</v>
      </c>
      <c r="Q313">
        <f t="shared" si="46"/>
        <v>1040</v>
      </c>
      <c r="R313" s="50">
        <v>8808.5400000000009</v>
      </c>
      <c r="S313" s="67">
        <v>8668.1299999999992</v>
      </c>
      <c r="T313" s="69">
        <v>8663.5400000000009</v>
      </c>
      <c r="V313" t="s">
        <v>3984</v>
      </c>
      <c r="W313" t="s">
        <v>3985</v>
      </c>
      <c r="Y313" s="51">
        <f t="shared" si="47"/>
        <v>8798.5400000000009</v>
      </c>
      <c r="Z313" s="73">
        <f t="shared" si="48"/>
        <v>8672.74</v>
      </c>
      <c r="AA313" s="69" t="str">
        <f>VLOOKUP(C:C&amp;"    ",[1]Sheet0!$E$1:$I$65536,5,0)</f>
        <v xml:space="preserve">8663.54    </v>
      </c>
      <c r="AB313" s="74">
        <v>8663.5400000000009</v>
      </c>
      <c r="AC313" t="b">
        <f t="shared" si="49"/>
        <v>1</v>
      </c>
      <c r="AD313">
        <v>9000527</v>
      </c>
      <c r="AE313" t="s">
        <v>961</v>
      </c>
      <c r="AF313" t="str">
        <f t="shared" si="40"/>
        <v>黄玉鹏</v>
      </c>
    </row>
    <row r="314" spans="1:32" x14ac:dyDescent="0.2">
      <c r="A314">
        <v>311</v>
      </c>
      <c r="B314">
        <v>9000527</v>
      </c>
      <c r="C314" t="str">
        <f>VLOOKUP(B:B,'10月人员信息'!J:W,13,0)</f>
        <v>130703198311221218</v>
      </c>
      <c r="D314" t="str">
        <f>VLOOKUP(B:B,'10月人员信息'!J:M,3,0)</f>
        <v>黄玉鹏</v>
      </c>
      <c r="E314" t="str">
        <f>VLOOKUP(B:B,'10月人员信息'!J:L,2,0)</f>
        <v>热轧事业部</v>
      </c>
      <c r="F314" t="str">
        <f>VLOOKUP(B:B,'10月人员信息'!J:R,8,0)</f>
        <v>精炼作业区值班作业长</v>
      </c>
      <c r="G314" t="str">
        <f>VLOOKUP(B:B,'10月人员信息'!J:P,6,0)</f>
        <v>值班作业长</v>
      </c>
      <c r="H314" t="str">
        <f>VLOOKUP(B:B,'10月人员信息'!J:V,12,0)</f>
        <v>汉族</v>
      </c>
      <c r="I314" t="str">
        <f>VLOOKUP(B:B,'11月工资'!A:D,4,0)</f>
        <v>6217000180034448666</v>
      </c>
      <c r="J314">
        <f t="shared" si="41"/>
        <v>1446.53</v>
      </c>
      <c r="K314">
        <f t="shared" si="42"/>
        <v>63.29</v>
      </c>
      <c r="L314">
        <f t="shared" si="43"/>
        <v>153.69</v>
      </c>
      <c r="M314" s="6">
        <f t="shared" si="44"/>
        <v>623.03</v>
      </c>
      <c r="N314">
        <f>VLOOKUP(C:C,'11月工资'!C:AP,40,0)</f>
        <v>9</v>
      </c>
      <c r="O314" s="6">
        <f t="shared" si="45"/>
        <v>71.2</v>
      </c>
      <c r="P314">
        <v>0</v>
      </c>
      <c r="Q314">
        <f t="shared" si="46"/>
        <v>1067</v>
      </c>
      <c r="R314" s="50">
        <v>9040.81</v>
      </c>
      <c r="S314" s="67">
        <v>8900.4</v>
      </c>
      <c r="T314" s="69">
        <v>8895.81</v>
      </c>
      <c r="V314" t="s">
        <v>3986</v>
      </c>
      <c r="W314" t="s">
        <v>3987</v>
      </c>
      <c r="Y314" s="51">
        <f t="shared" si="47"/>
        <v>9030.81</v>
      </c>
      <c r="Z314" s="73">
        <f t="shared" si="48"/>
        <v>8905.01</v>
      </c>
      <c r="AA314" s="69" t="str">
        <f>VLOOKUP(C:C&amp;"    ",[1]Sheet0!$E$1:$I$65536,5,0)</f>
        <v xml:space="preserve">8895.81    </v>
      </c>
      <c r="AB314" s="74">
        <v>8895.81</v>
      </c>
      <c r="AC314" t="b">
        <f t="shared" si="49"/>
        <v>1</v>
      </c>
      <c r="AD314">
        <v>9000528</v>
      </c>
      <c r="AE314" t="s">
        <v>964</v>
      </c>
      <c r="AF314" t="str">
        <f t="shared" si="40"/>
        <v>李玉林</v>
      </c>
    </row>
    <row r="315" spans="1:32" x14ac:dyDescent="0.2">
      <c r="A315">
        <v>312</v>
      </c>
      <c r="B315">
        <v>9000528</v>
      </c>
      <c r="C315" t="str">
        <f>VLOOKUP(B:B,'10月人员信息'!J:W,13,0)</f>
        <v>130229198511165018</v>
      </c>
      <c r="D315" t="str">
        <f>VLOOKUP(B:B,'10月人员信息'!J:M,3,0)</f>
        <v>李玉林</v>
      </c>
      <c r="E315" t="str">
        <f>VLOOKUP(B:B,'10月人员信息'!J:L,2,0)</f>
        <v>热轧事业部</v>
      </c>
      <c r="F315" t="str">
        <f>VLOOKUP(B:B,'10月人员信息'!J:R,8,0)</f>
        <v>轧机作业区值班作业长</v>
      </c>
      <c r="G315" t="str">
        <f>VLOOKUP(B:B,'10月人员信息'!J:P,6,0)</f>
        <v>值班作业长</v>
      </c>
      <c r="H315" t="str">
        <f>VLOOKUP(B:B,'10月人员信息'!J:V,12,0)</f>
        <v>汉族</v>
      </c>
      <c r="I315" t="str">
        <f>VLOOKUP(B:B,'11月工资'!A:D,4,0)</f>
        <v>6217000180024771861</v>
      </c>
      <c r="J315">
        <f t="shared" si="41"/>
        <v>1452.61</v>
      </c>
      <c r="K315">
        <f t="shared" si="42"/>
        <v>63.55</v>
      </c>
      <c r="L315">
        <f t="shared" si="43"/>
        <v>154.34</v>
      </c>
      <c r="M315" s="6">
        <f t="shared" si="44"/>
        <v>625.69000000000005</v>
      </c>
      <c r="N315">
        <f>VLOOKUP(C:C,'11月工资'!C:AP,40,0)</f>
        <v>9</v>
      </c>
      <c r="O315" s="6">
        <f t="shared" si="45"/>
        <v>71.510000000000005</v>
      </c>
      <c r="P315">
        <v>0</v>
      </c>
      <c r="Q315">
        <f t="shared" si="46"/>
        <v>1072</v>
      </c>
      <c r="R315" s="50">
        <v>9078.84</v>
      </c>
      <c r="S315" s="67">
        <v>8938.43</v>
      </c>
      <c r="T315" s="69">
        <v>8933.84</v>
      </c>
      <c r="V315" t="s">
        <v>3988</v>
      </c>
      <c r="W315" t="s">
        <v>3989</v>
      </c>
      <c r="Y315" s="51">
        <f t="shared" si="47"/>
        <v>9068.84</v>
      </c>
      <c r="Z315" s="73">
        <f t="shared" si="48"/>
        <v>8943.0400000000009</v>
      </c>
      <c r="AA315" s="69" t="str">
        <f>VLOOKUP(C:C&amp;"    ",[1]Sheet0!$E$1:$I$65536,5,0)</f>
        <v xml:space="preserve">8933.84    </v>
      </c>
      <c r="AB315" s="74">
        <v>8933.84</v>
      </c>
      <c r="AC315" t="b">
        <f t="shared" si="49"/>
        <v>1</v>
      </c>
      <c r="AD315">
        <v>9000529</v>
      </c>
      <c r="AE315" t="s">
        <v>967</v>
      </c>
      <c r="AF315" t="str">
        <f t="shared" si="40"/>
        <v>苗京波</v>
      </c>
    </row>
    <row r="316" spans="1:32" x14ac:dyDescent="0.2">
      <c r="A316">
        <v>313</v>
      </c>
      <c r="B316">
        <v>9000529</v>
      </c>
      <c r="C316" t="str">
        <f>VLOOKUP(B:B,'10月人员信息'!J:W,13,0)</f>
        <v>12022419840529463x</v>
      </c>
      <c r="D316" t="str">
        <f>VLOOKUP(B:B,'10月人员信息'!J:M,3,0)</f>
        <v>苗京波</v>
      </c>
      <c r="E316" t="str">
        <f>VLOOKUP(B:B,'10月人员信息'!J:L,2,0)</f>
        <v>热轧事业部</v>
      </c>
      <c r="F316" t="str">
        <f>VLOOKUP(B:B,'10月人员信息'!J:R,8,0)</f>
        <v>轧机作业区日班作业长</v>
      </c>
      <c r="G316" t="str">
        <f>VLOOKUP(B:B,'10月人员信息'!J:P,6,0)</f>
        <v>日班作业长(副科级）</v>
      </c>
      <c r="H316" t="str">
        <f>VLOOKUP(B:B,'10月人员信息'!J:V,12,0)</f>
        <v>汉族</v>
      </c>
      <c r="I316" t="str">
        <f>VLOOKUP(B:B,'11月工资'!A:D,4,0)</f>
        <v>6217000180024771929</v>
      </c>
      <c r="J316">
        <f t="shared" si="41"/>
        <v>1748.46</v>
      </c>
      <c r="K316">
        <f t="shared" si="42"/>
        <v>76.5</v>
      </c>
      <c r="L316">
        <f t="shared" si="43"/>
        <v>185.77</v>
      </c>
      <c r="M316" s="6">
        <f t="shared" si="44"/>
        <v>755.12</v>
      </c>
      <c r="N316">
        <f>VLOOKUP(C:C,'11月工资'!C:AP,40,0)</f>
        <v>9</v>
      </c>
      <c r="O316" s="6">
        <f t="shared" si="45"/>
        <v>86.3</v>
      </c>
      <c r="P316">
        <v>0</v>
      </c>
      <c r="Q316">
        <f t="shared" si="46"/>
        <v>1294</v>
      </c>
      <c r="R316" s="50">
        <v>10927.89</v>
      </c>
      <c r="S316" s="67">
        <v>10787.48</v>
      </c>
      <c r="T316" s="69">
        <v>10782.89</v>
      </c>
      <c r="V316" t="s">
        <v>3990</v>
      </c>
      <c r="W316" t="s">
        <v>3991</v>
      </c>
      <c r="Y316" s="51">
        <f t="shared" si="47"/>
        <v>10917.89</v>
      </c>
      <c r="Z316" s="73">
        <f t="shared" si="48"/>
        <v>10792.09</v>
      </c>
      <c r="AA316" s="69" t="str">
        <f>VLOOKUP(C:C&amp;"    ",[1]Sheet0!$E$1:$I$65536,5,0)</f>
        <v xml:space="preserve">10782.89    </v>
      </c>
      <c r="AB316" s="74">
        <v>10782.89</v>
      </c>
      <c r="AC316" t="b">
        <f t="shared" si="49"/>
        <v>1</v>
      </c>
      <c r="AD316">
        <v>9000530</v>
      </c>
      <c r="AE316" t="s">
        <v>969</v>
      </c>
      <c r="AF316" t="str">
        <f t="shared" si="40"/>
        <v>张立民</v>
      </c>
    </row>
    <row r="317" spans="1:32" x14ac:dyDescent="0.2">
      <c r="A317">
        <v>314</v>
      </c>
      <c r="B317">
        <v>9000530</v>
      </c>
      <c r="C317" t="str">
        <f>VLOOKUP(B:B,'10月人员信息'!J:W,13,0)</f>
        <v>130203197306072113</v>
      </c>
      <c r="D317" t="str">
        <f>VLOOKUP(B:B,'10月人员信息'!J:M,3,0)</f>
        <v>张立民</v>
      </c>
      <c r="E317" t="str">
        <f>VLOOKUP(B:B,'10月人员信息'!J:L,2,0)</f>
        <v>特钢事业部</v>
      </c>
      <c r="F317">
        <f>VLOOKUP(B:B,'10月人员信息'!J:R,8,0)</f>
        <v>0</v>
      </c>
      <c r="G317" t="str">
        <f>VLOOKUP(B:B,'10月人员信息'!J:P,6,0)</f>
        <v>主任师</v>
      </c>
      <c r="H317" t="str">
        <f>VLOOKUP(B:B,'10月人员信息'!J:V,12,0)</f>
        <v>汉族</v>
      </c>
      <c r="I317" t="str">
        <f>VLOOKUP(B:B,'11月工资'!A:D,4,0)</f>
        <v>6217000180022612836</v>
      </c>
      <c r="J317">
        <f t="shared" si="41"/>
        <v>1827.22</v>
      </c>
      <c r="K317">
        <f t="shared" si="42"/>
        <v>79.94</v>
      </c>
      <c r="L317">
        <f t="shared" si="43"/>
        <v>194.14</v>
      </c>
      <c r="M317" s="6">
        <f t="shared" si="44"/>
        <v>789.58</v>
      </c>
      <c r="N317">
        <f>VLOOKUP(C:C,'11月工资'!C:AP,40,0)</f>
        <v>9</v>
      </c>
      <c r="O317" s="6">
        <f t="shared" si="45"/>
        <v>90.24</v>
      </c>
      <c r="P317">
        <v>0</v>
      </c>
      <c r="Q317">
        <f t="shared" si="46"/>
        <v>1353</v>
      </c>
      <c r="R317" s="50">
        <v>11420.14</v>
      </c>
      <c r="S317" s="67">
        <v>11279.73</v>
      </c>
      <c r="T317" s="69">
        <v>11275.14</v>
      </c>
      <c r="V317" t="s">
        <v>3992</v>
      </c>
      <c r="W317" t="s">
        <v>3993</v>
      </c>
      <c r="Y317" s="51">
        <f t="shared" si="47"/>
        <v>11410.14</v>
      </c>
      <c r="Z317" s="73">
        <f t="shared" si="48"/>
        <v>11284.34</v>
      </c>
      <c r="AA317" s="69" t="str">
        <f>VLOOKUP(C:C&amp;"    ",[1]Sheet0!$E$1:$I$65536,5,0)</f>
        <v xml:space="preserve">11275.14    </v>
      </c>
      <c r="AB317" s="74">
        <v>11275.14</v>
      </c>
      <c r="AC317" t="b">
        <f t="shared" si="49"/>
        <v>1</v>
      </c>
      <c r="AD317">
        <v>9000531</v>
      </c>
      <c r="AE317" t="s">
        <v>972</v>
      </c>
      <c r="AF317" t="str">
        <f t="shared" si="40"/>
        <v>刘鑫光</v>
      </c>
    </row>
    <row r="318" spans="1:32" x14ac:dyDescent="0.2">
      <c r="A318">
        <v>315</v>
      </c>
      <c r="B318">
        <v>9000531</v>
      </c>
      <c r="C318" t="str">
        <f>VLOOKUP(B:B,'10月人员信息'!J:W,13,0)</f>
        <v>130206198201311214</v>
      </c>
      <c r="D318" t="str">
        <f>VLOOKUP(B:B,'10月人员信息'!J:M,3,0)</f>
        <v>刘鑫光</v>
      </c>
      <c r="E318" t="str">
        <f>VLOOKUP(B:B,'10月人员信息'!J:L,2,0)</f>
        <v>热轧事业部</v>
      </c>
      <c r="F318" t="str">
        <f>VLOOKUP(B:B,'10月人员信息'!J:R,8,0)</f>
        <v>转炉作业区值班作业长</v>
      </c>
      <c r="G318" t="str">
        <f>VLOOKUP(B:B,'10月人员信息'!J:P,6,0)</f>
        <v>值班作业长</v>
      </c>
      <c r="H318" t="str">
        <f>VLOOKUP(B:B,'10月人员信息'!J:V,12,0)</f>
        <v>汉族</v>
      </c>
      <c r="I318" t="str">
        <f>VLOOKUP(B:B,'11月工资'!A:D,4,0)</f>
        <v>6217000180024764619</v>
      </c>
      <c r="J318">
        <f t="shared" si="41"/>
        <v>1375.98</v>
      </c>
      <c r="K318">
        <f t="shared" si="42"/>
        <v>60.2</v>
      </c>
      <c r="L318">
        <f t="shared" si="43"/>
        <v>146.19999999999999</v>
      </c>
      <c r="M318" s="6">
        <f t="shared" si="44"/>
        <v>592.16</v>
      </c>
      <c r="N318">
        <f>VLOOKUP(C:C,'11月工资'!C:AP,40,0)</f>
        <v>9</v>
      </c>
      <c r="O318" s="6">
        <f t="shared" si="45"/>
        <v>67.680000000000007</v>
      </c>
      <c r="P318">
        <v>0</v>
      </c>
      <c r="Q318">
        <f t="shared" si="46"/>
        <v>1015</v>
      </c>
      <c r="R318" s="50">
        <v>8599.8700000000008</v>
      </c>
      <c r="S318" s="67">
        <v>8459.4599999999991</v>
      </c>
      <c r="T318" s="69">
        <v>8454.8700000000008</v>
      </c>
      <c r="V318" t="s">
        <v>3994</v>
      </c>
      <c r="W318" t="s">
        <v>3995</v>
      </c>
      <c r="Y318" s="51">
        <f t="shared" si="47"/>
        <v>8589.8700000000008</v>
      </c>
      <c r="Z318" s="73">
        <f t="shared" si="48"/>
        <v>8464.07</v>
      </c>
      <c r="AA318" s="69" t="str">
        <f>VLOOKUP(C:C&amp;"    ",[1]Sheet0!$E$1:$I$65536,5,0)</f>
        <v xml:space="preserve">8454.87    </v>
      </c>
      <c r="AB318" s="74">
        <v>8454.8700000000008</v>
      </c>
      <c r="AC318" t="b">
        <f t="shared" si="49"/>
        <v>1</v>
      </c>
      <c r="AD318">
        <v>9000532</v>
      </c>
      <c r="AE318" t="s">
        <v>975</v>
      </c>
      <c r="AF318" t="str">
        <f t="shared" si="40"/>
        <v>张瑞青</v>
      </c>
    </row>
    <row r="319" spans="1:32" x14ac:dyDescent="0.2">
      <c r="A319">
        <v>316</v>
      </c>
      <c r="B319">
        <v>9000532</v>
      </c>
      <c r="C319" t="str">
        <f>VLOOKUP(B:B,'10月人员信息'!J:W,13,0)</f>
        <v>130229198403014837</v>
      </c>
      <c r="D319" t="str">
        <f>VLOOKUP(B:B,'10月人员信息'!J:M,3,0)</f>
        <v>张瑞青</v>
      </c>
      <c r="E319" t="str">
        <f>VLOOKUP(B:B,'10月人员信息'!J:L,2,0)</f>
        <v>热轧事业部</v>
      </c>
      <c r="F319" t="str">
        <f>VLOOKUP(B:B,'10月人员信息'!J:R,8,0)</f>
        <v>生产技术室主办</v>
      </c>
      <c r="G319" t="str">
        <f>VLOOKUP(B:B,'10月人员信息'!J:P,6,0)</f>
        <v>主管师</v>
      </c>
      <c r="H319" t="str">
        <f>VLOOKUP(B:B,'10月人员信息'!J:V,12,0)</f>
        <v>汉族</v>
      </c>
      <c r="I319" t="str">
        <f>VLOOKUP(B:B,'11月工资'!A:D,4,0)</f>
        <v>6217000180024764973</v>
      </c>
      <c r="J319">
        <f t="shared" si="41"/>
        <v>1571.02</v>
      </c>
      <c r="K319">
        <f t="shared" si="42"/>
        <v>68.73</v>
      </c>
      <c r="L319">
        <f t="shared" si="43"/>
        <v>166.92</v>
      </c>
      <c r="M319" s="6">
        <f t="shared" si="44"/>
        <v>677.49</v>
      </c>
      <c r="N319">
        <f>VLOOKUP(C:C,'11月工资'!C:AP,40,0)</f>
        <v>9</v>
      </c>
      <c r="O319" s="6">
        <f t="shared" si="45"/>
        <v>77.430000000000007</v>
      </c>
      <c r="P319">
        <v>0</v>
      </c>
      <c r="Q319">
        <f t="shared" si="46"/>
        <v>1161</v>
      </c>
      <c r="R319" s="50">
        <v>9818.9</v>
      </c>
      <c r="S319" s="67">
        <v>9678.49</v>
      </c>
      <c r="T319" s="69">
        <v>9673.9</v>
      </c>
      <c r="V319" t="s">
        <v>3996</v>
      </c>
      <c r="W319" t="s">
        <v>3997</v>
      </c>
      <c r="Y319" s="51">
        <f t="shared" si="47"/>
        <v>9808.9</v>
      </c>
      <c r="Z319" s="73">
        <f t="shared" si="48"/>
        <v>9683.1</v>
      </c>
      <c r="AA319" s="69" t="str">
        <f>VLOOKUP(C:C&amp;"    ",[1]Sheet0!$E$1:$I$65536,5,0)</f>
        <v xml:space="preserve">9673.90    </v>
      </c>
      <c r="AB319" s="74">
        <v>9673.9</v>
      </c>
      <c r="AC319" t="b">
        <f t="shared" si="49"/>
        <v>1</v>
      </c>
      <c r="AD319">
        <v>9000533</v>
      </c>
      <c r="AE319" t="s">
        <v>978</v>
      </c>
      <c r="AF319" t="str">
        <f t="shared" si="40"/>
        <v>刘旭阳</v>
      </c>
    </row>
    <row r="320" spans="1:32" x14ac:dyDescent="0.2">
      <c r="A320">
        <v>317</v>
      </c>
      <c r="B320">
        <v>9000533</v>
      </c>
      <c r="C320" t="str">
        <f>VLOOKUP(B:B,'10月人员信息'!J:W,13,0)</f>
        <v>220181198404060036</v>
      </c>
      <c r="D320" t="str">
        <f>VLOOKUP(B:B,'10月人员信息'!J:M,3,0)</f>
        <v>刘旭阳</v>
      </c>
      <c r="E320" t="str">
        <f>VLOOKUP(B:B,'10月人员信息'!J:L,2,0)</f>
        <v>热轧事业部</v>
      </c>
      <c r="F320" t="str">
        <f>VLOOKUP(B:B,'10月人员信息'!J:R,8,0)</f>
        <v>设备管理室主办</v>
      </c>
      <c r="G320" t="str">
        <f>VLOOKUP(B:B,'10月人员信息'!J:P,6,0)</f>
        <v>主管师</v>
      </c>
      <c r="H320" t="str">
        <f>VLOOKUP(B:B,'10月人员信息'!J:V,12,0)</f>
        <v>汉族</v>
      </c>
      <c r="I320" t="str">
        <f>VLOOKUP(B:B,'11月工资'!A:D,4,0)</f>
        <v>6217000180024759155</v>
      </c>
      <c r="J320">
        <f t="shared" si="41"/>
        <v>1312.49</v>
      </c>
      <c r="K320">
        <f t="shared" si="42"/>
        <v>57.42</v>
      </c>
      <c r="L320">
        <f t="shared" si="43"/>
        <v>139.44999999999999</v>
      </c>
      <c r="M320" s="6">
        <f t="shared" si="44"/>
        <v>564.38</v>
      </c>
      <c r="N320">
        <f>VLOOKUP(C:C,'11月工资'!C:AP,40,0)</f>
        <v>9</v>
      </c>
      <c r="O320" s="6">
        <f t="shared" si="45"/>
        <v>64.5</v>
      </c>
      <c r="P320">
        <v>0</v>
      </c>
      <c r="Q320">
        <f t="shared" si="46"/>
        <v>967</v>
      </c>
      <c r="R320" s="50">
        <v>8203.0499999999993</v>
      </c>
      <c r="S320" s="67">
        <v>8062.64</v>
      </c>
      <c r="T320" s="69">
        <v>8058.05</v>
      </c>
      <c r="V320" t="s">
        <v>3998</v>
      </c>
      <c r="W320" t="s">
        <v>3999</v>
      </c>
      <c r="Y320" s="51">
        <f t="shared" si="47"/>
        <v>8193.0499999999993</v>
      </c>
      <c r="Z320" s="73">
        <f t="shared" si="48"/>
        <v>8067.25</v>
      </c>
      <c r="AA320" s="69" t="str">
        <f>VLOOKUP(C:C&amp;"    ",[1]Sheet0!$E$1:$I$65536,5,0)</f>
        <v xml:space="preserve">8058.05    </v>
      </c>
      <c r="AB320" s="74">
        <v>8058.05</v>
      </c>
      <c r="AC320" t="b">
        <f t="shared" si="49"/>
        <v>1</v>
      </c>
      <c r="AD320">
        <v>9000534</v>
      </c>
      <c r="AE320" t="s">
        <v>981</v>
      </c>
      <c r="AF320" t="str">
        <f t="shared" si="40"/>
        <v>徐烨</v>
      </c>
    </row>
    <row r="321" spans="1:32" x14ac:dyDescent="0.2">
      <c r="A321">
        <v>318</v>
      </c>
      <c r="B321">
        <v>9000534</v>
      </c>
      <c r="C321" t="str">
        <f>VLOOKUP(B:B,'10月人员信息'!J:W,13,0)</f>
        <v>429006198308175132</v>
      </c>
      <c r="D321" t="str">
        <f>VLOOKUP(B:B,'10月人员信息'!J:M,3,0)</f>
        <v>徐烨</v>
      </c>
      <c r="E321" t="str">
        <f>VLOOKUP(B:B,'10月人员信息'!J:L,2,0)</f>
        <v>热轧事业部</v>
      </c>
      <c r="F321" t="str">
        <f>VLOOKUP(B:B,'10月人员信息'!J:R,8,0)</f>
        <v>连铸点检作业区点检员</v>
      </c>
      <c r="G321">
        <f>VLOOKUP(B:B,'10月人员信息'!J:P,6,0)</f>
        <v>0</v>
      </c>
      <c r="H321" t="str">
        <f>VLOOKUP(B:B,'10月人员信息'!J:V,12,0)</f>
        <v>汉族</v>
      </c>
      <c r="I321" t="str">
        <f>VLOOKUP(B:B,'11月工资'!A:D,4,0)</f>
        <v>6217000180024760385</v>
      </c>
      <c r="J321">
        <f t="shared" si="41"/>
        <v>1036.8800000000001</v>
      </c>
      <c r="K321">
        <f t="shared" si="42"/>
        <v>45.36</v>
      </c>
      <c r="L321">
        <f t="shared" si="43"/>
        <v>110.17</v>
      </c>
      <c r="M321" s="6">
        <f t="shared" si="44"/>
        <v>443.81</v>
      </c>
      <c r="N321">
        <f>VLOOKUP(C:C,'11月工资'!C:AP,40,0)</f>
        <v>9</v>
      </c>
      <c r="O321" s="6">
        <f t="shared" si="45"/>
        <v>50.72</v>
      </c>
      <c r="P321">
        <v>0</v>
      </c>
      <c r="Q321">
        <f t="shared" si="46"/>
        <v>760</v>
      </c>
      <c r="R321" s="50">
        <v>6480.53</v>
      </c>
      <c r="S321" s="67">
        <v>6340.12</v>
      </c>
      <c r="T321" s="69">
        <v>6335.53</v>
      </c>
      <c r="V321" t="s">
        <v>4000</v>
      </c>
      <c r="W321" t="s">
        <v>4001</v>
      </c>
      <c r="Y321" s="51">
        <f t="shared" si="47"/>
        <v>6470.53</v>
      </c>
      <c r="Z321" s="73">
        <f t="shared" si="48"/>
        <v>6344.73</v>
      </c>
      <c r="AA321" s="69" t="str">
        <f>VLOOKUP(C:C&amp;"    ",[1]Sheet0!$E$1:$I$65536,5,0)</f>
        <v xml:space="preserve">6335.53    </v>
      </c>
      <c r="AB321" s="74">
        <v>6335.53</v>
      </c>
      <c r="AC321" t="b">
        <f t="shared" si="49"/>
        <v>1</v>
      </c>
      <c r="AD321">
        <v>9000535</v>
      </c>
      <c r="AE321" t="s">
        <v>984</v>
      </c>
      <c r="AF321" t="str">
        <f t="shared" si="40"/>
        <v>庞晓坤</v>
      </c>
    </row>
    <row r="322" spans="1:32" x14ac:dyDescent="0.2">
      <c r="A322">
        <v>319</v>
      </c>
      <c r="B322">
        <v>9000535</v>
      </c>
      <c r="C322" t="str">
        <f>VLOOKUP(B:B,'10月人员信息'!J:W,13,0)</f>
        <v>130634198609083515</v>
      </c>
      <c r="D322" t="str">
        <f>VLOOKUP(B:B,'10月人员信息'!J:M,3,0)</f>
        <v>庞晓坤</v>
      </c>
      <c r="E322" t="str">
        <f>VLOOKUP(B:B,'10月人员信息'!J:L,2,0)</f>
        <v>热轧事业部</v>
      </c>
      <c r="F322" t="str">
        <f>VLOOKUP(B:B,'10月人员信息'!J:R,8,0)</f>
        <v>转炉作业区值班作业长</v>
      </c>
      <c r="G322" t="str">
        <f>VLOOKUP(B:B,'10月人员信息'!J:P,6,0)</f>
        <v>值班作业长</v>
      </c>
      <c r="H322" t="str">
        <f>VLOOKUP(B:B,'10月人员信息'!J:V,12,0)</f>
        <v>汉族</v>
      </c>
      <c r="I322" t="str">
        <f>VLOOKUP(B:B,'11月工资'!A:D,4,0)</f>
        <v>6217000180024764908</v>
      </c>
      <c r="J322">
        <f t="shared" si="41"/>
        <v>1197.51</v>
      </c>
      <c r="K322">
        <f t="shared" si="42"/>
        <v>52.39</v>
      </c>
      <c r="L322">
        <f t="shared" si="43"/>
        <v>127.23</v>
      </c>
      <c r="M322" s="6">
        <f t="shared" si="44"/>
        <v>514.08000000000004</v>
      </c>
      <c r="N322">
        <f>VLOOKUP(C:C,'11月工资'!C:AP,40,0)</f>
        <v>9</v>
      </c>
      <c r="O322" s="6">
        <f t="shared" si="45"/>
        <v>58.75</v>
      </c>
      <c r="P322">
        <v>0</v>
      </c>
      <c r="Q322">
        <f t="shared" si="46"/>
        <v>881</v>
      </c>
      <c r="R322" s="50">
        <v>7484.41</v>
      </c>
      <c r="S322" s="67">
        <v>7344</v>
      </c>
      <c r="T322" s="69">
        <v>7339.41</v>
      </c>
      <c r="V322" t="s">
        <v>4002</v>
      </c>
      <c r="W322" t="s">
        <v>4003</v>
      </c>
      <c r="Y322" s="51">
        <f t="shared" si="47"/>
        <v>7474.41</v>
      </c>
      <c r="Z322" s="73">
        <f t="shared" si="48"/>
        <v>7348.61</v>
      </c>
      <c r="AA322" s="69" t="str">
        <f>VLOOKUP(C:C&amp;"    ",[1]Sheet0!$E$1:$I$65536,5,0)</f>
        <v xml:space="preserve">7339.41    </v>
      </c>
      <c r="AB322" s="74">
        <v>7339.41</v>
      </c>
      <c r="AC322" t="b">
        <f t="shared" si="49"/>
        <v>1</v>
      </c>
      <c r="AD322">
        <v>9000536</v>
      </c>
      <c r="AE322" t="s">
        <v>987</v>
      </c>
      <c r="AF322" t="str">
        <f t="shared" si="40"/>
        <v>王东</v>
      </c>
    </row>
    <row r="323" spans="1:32" x14ac:dyDescent="0.2">
      <c r="A323">
        <v>320</v>
      </c>
      <c r="B323">
        <v>9000536</v>
      </c>
      <c r="C323" t="str">
        <f>VLOOKUP(B:B,'10月人员信息'!J:W,13,0)</f>
        <v>370982199303264977</v>
      </c>
      <c r="D323" t="str">
        <f>VLOOKUP(B:B,'10月人员信息'!J:M,3,0)</f>
        <v>王东</v>
      </c>
      <c r="E323" t="str">
        <f>VLOOKUP(B:B,'10月人员信息'!J:L,2,0)</f>
        <v>热轧事业部</v>
      </c>
      <c r="F323" t="str">
        <f>VLOOKUP(B:B,'10月人员信息'!J:R,8,0)</f>
        <v>机长</v>
      </c>
      <c r="G323">
        <f>VLOOKUP(B:B,'10月人员信息'!J:P,6,0)</f>
        <v>0</v>
      </c>
      <c r="H323" t="str">
        <f>VLOOKUP(B:B,'10月人员信息'!J:V,12,0)</f>
        <v>汉族</v>
      </c>
      <c r="I323" t="str">
        <f>VLOOKUP(B:B,'11月工资'!A:D,4,0)</f>
        <v>6217000180032038311</v>
      </c>
      <c r="J323">
        <f t="shared" ref="J323:J386" si="50">ROUND(R323*0.16,2)</f>
        <v>1196.6400000000001</v>
      </c>
      <c r="K323">
        <f t="shared" ref="K323:K386" si="51">ROUND(R323*0.007,2)</f>
        <v>52.35</v>
      </c>
      <c r="L323">
        <f t="shared" si="43"/>
        <v>127.14</v>
      </c>
      <c r="M323" s="6">
        <f t="shared" ref="M323:M386" si="52">ROUND(S323*0.07,2)</f>
        <v>513.70000000000005</v>
      </c>
      <c r="N323">
        <f>VLOOKUP(C:C,'11月工资'!C:AP,40,0)</f>
        <v>9</v>
      </c>
      <c r="O323" s="6">
        <f t="shared" ref="O323:O386" si="53">ROUND(S323*0.008,2)</f>
        <v>58.71</v>
      </c>
      <c r="P323">
        <v>0</v>
      </c>
      <c r="Q323">
        <f t="shared" ref="Q323:Q386" si="54">ROUND(T323*0.12,0)</f>
        <v>880</v>
      </c>
      <c r="R323" s="51">
        <v>7479</v>
      </c>
      <c r="S323" s="68">
        <v>7338.59</v>
      </c>
      <c r="T323" s="69">
        <v>7334</v>
      </c>
      <c r="V323" t="s">
        <v>4004</v>
      </c>
      <c r="W323" t="s">
        <v>4005</v>
      </c>
      <c r="Y323" s="51">
        <f t="shared" si="47"/>
        <v>7469</v>
      </c>
      <c r="Z323" s="73">
        <f t="shared" si="48"/>
        <v>7343.2</v>
      </c>
      <c r="AA323" s="69" t="str">
        <f>VLOOKUP(C:C&amp;"    ",[1]Sheet0!$E$1:$I$65536,5,0)</f>
        <v xml:space="preserve">7334.00    </v>
      </c>
      <c r="AB323" s="74">
        <v>7334</v>
      </c>
      <c r="AC323" t="b">
        <f t="shared" ref="AC323:AC386" si="55">T323=AB323</f>
        <v>1</v>
      </c>
      <c r="AD323">
        <v>9000537</v>
      </c>
      <c r="AE323" t="s">
        <v>990</v>
      </c>
      <c r="AF323" t="str">
        <f t="shared" ref="AF323:AF386" si="56">VLOOKUP(AD:AD,B:D,3,0)</f>
        <v>华晋军</v>
      </c>
    </row>
    <row r="324" spans="1:32" x14ac:dyDescent="0.2">
      <c r="A324">
        <v>321</v>
      </c>
      <c r="B324">
        <v>9000537</v>
      </c>
      <c r="C324" t="str">
        <f>VLOOKUP(B:B,'10月人员信息'!J:W,13,0)</f>
        <v>130427198206040057</v>
      </c>
      <c r="D324" t="str">
        <f>VLOOKUP(B:B,'10月人员信息'!J:M,3,0)</f>
        <v>华晋军</v>
      </c>
      <c r="E324" t="str">
        <f>VLOOKUP(B:B,'10月人员信息'!J:L,2,0)</f>
        <v>特钢事业部</v>
      </c>
      <c r="F324">
        <f>VLOOKUP(B:B,'10月人员信息'!J:R,8,0)</f>
        <v>0</v>
      </c>
      <c r="G324" t="str">
        <f>VLOOKUP(B:B,'10月人员信息'!J:P,6,0)</f>
        <v>主任师</v>
      </c>
      <c r="H324" t="str">
        <f>VLOOKUP(B:B,'10月人员信息'!J:V,12,0)</f>
        <v>汉族</v>
      </c>
      <c r="I324" t="str">
        <f>VLOOKUP(B:B,'11月工资'!A:D,4,0)</f>
        <v>6217000180022955151</v>
      </c>
      <c r="J324">
        <f t="shared" si="50"/>
        <v>1666.73</v>
      </c>
      <c r="K324">
        <f t="shared" si="51"/>
        <v>72.92</v>
      </c>
      <c r="L324">
        <f t="shared" ref="L324:L387" si="57">ROUND(R324*0.017,2)</f>
        <v>177.09</v>
      </c>
      <c r="M324" s="6">
        <f t="shared" si="52"/>
        <v>719.37</v>
      </c>
      <c r="N324">
        <f>VLOOKUP(C:C,'11月工资'!C:AP,40,0)</f>
        <v>9</v>
      </c>
      <c r="O324" s="6">
        <f t="shared" si="53"/>
        <v>82.21</v>
      </c>
      <c r="P324">
        <v>0</v>
      </c>
      <c r="Q324">
        <f t="shared" si="54"/>
        <v>1233</v>
      </c>
      <c r="R324" s="50">
        <v>10417.06</v>
      </c>
      <c r="S324" s="67">
        <v>10276.65</v>
      </c>
      <c r="T324" s="69">
        <v>10272.06</v>
      </c>
      <c r="V324" t="s">
        <v>4006</v>
      </c>
      <c r="W324" t="s">
        <v>4007</v>
      </c>
      <c r="Y324" s="51">
        <f t="shared" si="47"/>
        <v>10407.06</v>
      </c>
      <c r="Z324" s="73">
        <f t="shared" si="48"/>
        <v>10281.26</v>
      </c>
      <c r="AA324" s="69" t="str">
        <f>VLOOKUP(C:C&amp;"    ",[1]Sheet0!$E$1:$I$65536,5,0)</f>
        <v xml:space="preserve">10272.06    </v>
      </c>
      <c r="AB324" s="74">
        <v>10272.06</v>
      </c>
      <c r="AC324" t="b">
        <f t="shared" si="55"/>
        <v>1</v>
      </c>
      <c r="AD324">
        <v>9000538</v>
      </c>
      <c r="AE324" t="s">
        <v>993</v>
      </c>
      <c r="AF324" t="str">
        <f t="shared" si="56"/>
        <v>刘伟</v>
      </c>
    </row>
    <row r="325" spans="1:32" x14ac:dyDescent="0.2">
      <c r="A325">
        <v>322</v>
      </c>
      <c r="B325">
        <v>9000538</v>
      </c>
      <c r="C325" t="str">
        <f>VLOOKUP(B:B,'10月人员信息'!J:W,13,0)</f>
        <v>130203198312250611</v>
      </c>
      <c r="D325" t="str">
        <f>VLOOKUP(B:B,'10月人员信息'!J:M,3,0)</f>
        <v>刘伟</v>
      </c>
      <c r="E325" t="str">
        <f>VLOOKUP(B:B,'10月人员信息'!J:L,2,0)</f>
        <v>保卫部</v>
      </c>
      <c r="F325" t="str">
        <f>VLOOKUP(B:B,'10月人员信息'!J:R,8,0)</f>
        <v>巡防大队长</v>
      </c>
      <c r="G325" t="str">
        <f>VLOOKUP(B:B,'10月人员信息'!J:P,6,0)</f>
        <v>作业长</v>
      </c>
      <c r="H325" t="str">
        <f>VLOOKUP(B:B,'10月人员信息'!J:V,12,0)</f>
        <v>汉族</v>
      </c>
      <c r="I325" t="str">
        <f>VLOOKUP(B:B,'11月工资'!A:D,4,0)</f>
        <v>6217000180030248094</v>
      </c>
      <c r="J325">
        <f t="shared" si="50"/>
        <v>1405.68</v>
      </c>
      <c r="K325">
        <f t="shared" si="51"/>
        <v>61.5</v>
      </c>
      <c r="L325">
        <f t="shared" si="57"/>
        <v>149.35</v>
      </c>
      <c r="M325" s="6">
        <f t="shared" si="52"/>
        <v>605.16</v>
      </c>
      <c r="N325">
        <f>VLOOKUP(C:C,'11月工资'!C:AP,40,0)</f>
        <v>9</v>
      </c>
      <c r="O325" s="6">
        <f t="shared" si="53"/>
        <v>69.16</v>
      </c>
      <c r="P325">
        <v>0</v>
      </c>
      <c r="Q325">
        <f t="shared" si="54"/>
        <v>1037</v>
      </c>
      <c r="R325" s="50">
        <v>8785.5300000000007</v>
      </c>
      <c r="S325" s="67">
        <v>8645.1200000000008</v>
      </c>
      <c r="T325" s="69">
        <v>8640.5300000000007</v>
      </c>
      <c r="V325" t="s">
        <v>4008</v>
      </c>
      <c r="W325" t="s">
        <v>4009</v>
      </c>
      <c r="Y325" s="51">
        <f t="shared" ref="Y325:Y388" si="58">R325-10</f>
        <v>8775.5300000000007</v>
      </c>
      <c r="Z325" s="73">
        <f t="shared" ref="Z325:Z388" si="59">ROUND(S325+4.61,2)</f>
        <v>8649.73</v>
      </c>
      <c r="AA325" s="69" t="str">
        <f>VLOOKUP(C:C&amp;"    ",[1]Sheet0!$E$1:$I$65536,5,0)</f>
        <v xml:space="preserve">8640.53    </v>
      </c>
      <c r="AB325" s="74">
        <v>8640.5300000000007</v>
      </c>
      <c r="AC325" t="b">
        <f t="shared" si="55"/>
        <v>1</v>
      </c>
      <c r="AD325">
        <v>9000539</v>
      </c>
      <c r="AE325" t="s">
        <v>996</v>
      </c>
      <c r="AF325" t="str">
        <f t="shared" si="56"/>
        <v>王素丽</v>
      </c>
    </row>
    <row r="326" spans="1:32" x14ac:dyDescent="0.2">
      <c r="A326">
        <v>323</v>
      </c>
      <c r="B326">
        <v>9000539</v>
      </c>
      <c r="C326" t="str">
        <f>VLOOKUP(B:B,'10月人员信息'!J:W,13,0)</f>
        <v>130203197102122166</v>
      </c>
      <c r="D326" t="str">
        <f>VLOOKUP(B:B,'10月人员信息'!J:M,3,0)</f>
        <v>王素丽</v>
      </c>
      <c r="E326" t="str">
        <f>VLOOKUP(B:B,'10月人员信息'!J:L,2,0)</f>
        <v>动力部</v>
      </c>
      <c r="F326" t="str">
        <f>VLOOKUP(B:B,'10月人员信息'!J:R,8,0)</f>
        <v>给水作业区日班作业长</v>
      </c>
      <c r="G326" t="str">
        <f>VLOOKUP(B:B,'10月人员信息'!J:P,6,0)</f>
        <v>日班作业长（正科级）</v>
      </c>
      <c r="H326" t="str">
        <f>VLOOKUP(B:B,'10月人员信息'!J:V,12,0)</f>
        <v>汉族</v>
      </c>
      <c r="I326" t="str">
        <f>VLOOKUP(B:B,'11月工资'!A:D,4,0)</f>
        <v>6217000180022185858</v>
      </c>
      <c r="J326">
        <f t="shared" si="50"/>
        <v>1994.42</v>
      </c>
      <c r="K326">
        <f t="shared" si="51"/>
        <v>87.26</v>
      </c>
      <c r="L326">
        <f t="shared" si="57"/>
        <v>211.91</v>
      </c>
      <c r="M326" s="6">
        <f t="shared" si="52"/>
        <v>862.73</v>
      </c>
      <c r="N326">
        <f>VLOOKUP(C:C,'11月工资'!C:AP,40,0)</f>
        <v>9</v>
      </c>
      <c r="O326" s="6">
        <f t="shared" si="53"/>
        <v>98.6</v>
      </c>
      <c r="P326">
        <v>0</v>
      </c>
      <c r="Q326">
        <f t="shared" si="54"/>
        <v>1478</v>
      </c>
      <c r="R326" s="50">
        <v>12465.13</v>
      </c>
      <c r="S326" s="67">
        <v>12324.72</v>
      </c>
      <c r="T326" s="69">
        <v>12320.13</v>
      </c>
      <c r="V326" t="s">
        <v>4010</v>
      </c>
      <c r="W326" t="s">
        <v>4011</v>
      </c>
      <c r="Y326" s="51">
        <f t="shared" si="58"/>
        <v>12455.13</v>
      </c>
      <c r="Z326" s="73">
        <f t="shared" si="59"/>
        <v>12329.33</v>
      </c>
      <c r="AA326" s="69" t="str">
        <f>VLOOKUP(C:C&amp;"    ",[1]Sheet0!$E$1:$I$65536,5,0)</f>
        <v xml:space="preserve">12320.13    </v>
      </c>
      <c r="AB326" s="74">
        <v>12320.13</v>
      </c>
      <c r="AC326" t="b">
        <f t="shared" si="55"/>
        <v>1</v>
      </c>
      <c r="AD326">
        <v>9000540</v>
      </c>
      <c r="AE326" t="s">
        <v>999</v>
      </c>
      <c r="AF326" t="str">
        <f t="shared" si="56"/>
        <v>赵裕鑫</v>
      </c>
    </row>
    <row r="327" spans="1:32" x14ac:dyDescent="0.2">
      <c r="A327">
        <v>324</v>
      </c>
      <c r="B327">
        <v>9000540</v>
      </c>
      <c r="C327" t="str">
        <f>VLOOKUP(B:B,'10月人员信息'!J:W,13,0)</f>
        <v>130202198301060656</v>
      </c>
      <c r="D327" t="str">
        <f>VLOOKUP(B:B,'10月人员信息'!J:M,3,0)</f>
        <v>赵裕鑫</v>
      </c>
      <c r="E327" t="str">
        <f>VLOOKUP(B:B,'10月人员信息'!J:L,2,0)</f>
        <v>动力部</v>
      </c>
      <c r="F327" t="str">
        <f>VLOOKUP(B:B,'10月人员信息'!J:R,8,0)</f>
        <v>能源管理室主办</v>
      </c>
      <c r="G327" t="str">
        <f>VLOOKUP(B:B,'10月人员信息'!J:P,6,0)</f>
        <v>专业师</v>
      </c>
      <c r="H327" t="str">
        <f>VLOOKUP(B:B,'10月人员信息'!J:V,12,0)</f>
        <v>汉族</v>
      </c>
      <c r="I327" t="str">
        <f>VLOOKUP(B:B,'11月工资'!A:D,4,0)</f>
        <v>6217000180024755674</v>
      </c>
      <c r="J327">
        <f t="shared" si="50"/>
        <v>1131.79</v>
      </c>
      <c r="K327">
        <f t="shared" si="51"/>
        <v>49.52</v>
      </c>
      <c r="L327">
        <f t="shared" si="57"/>
        <v>120.25</v>
      </c>
      <c r="M327" s="6">
        <f t="shared" si="52"/>
        <v>485.33</v>
      </c>
      <c r="N327">
        <f>VLOOKUP(C:C,'11月工资'!C:AP,40,0)</f>
        <v>9</v>
      </c>
      <c r="O327" s="6">
        <f t="shared" si="53"/>
        <v>55.47</v>
      </c>
      <c r="P327">
        <v>0</v>
      </c>
      <c r="Q327">
        <f t="shared" si="54"/>
        <v>831</v>
      </c>
      <c r="R327" s="50">
        <v>7073.68</v>
      </c>
      <c r="S327" s="67">
        <v>6933.27</v>
      </c>
      <c r="T327" s="69">
        <v>6928.68</v>
      </c>
      <c r="V327" t="s">
        <v>4012</v>
      </c>
      <c r="W327" t="s">
        <v>4013</v>
      </c>
      <c r="Y327" s="51">
        <f t="shared" si="58"/>
        <v>7063.68</v>
      </c>
      <c r="Z327" s="73">
        <f t="shared" si="59"/>
        <v>6937.88</v>
      </c>
      <c r="AA327" s="69" t="str">
        <f>VLOOKUP(C:C&amp;"    ",[1]Sheet0!$E$1:$I$65536,5,0)</f>
        <v xml:space="preserve">6928.68    </v>
      </c>
      <c r="AB327" s="74">
        <v>6928.68</v>
      </c>
      <c r="AC327" t="b">
        <f t="shared" si="55"/>
        <v>1</v>
      </c>
      <c r="AD327">
        <v>9000541</v>
      </c>
      <c r="AE327" t="s">
        <v>1002</v>
      </c>
      <c r="AF327" t="str">
        <f t="shared" si="56"/>
        <v>鲁长炜</v>
      </c>
    </row>
    <row r="328" spans="1:32" x14ac:dyDescent="0.2">
      <c r="A328">
        <v>325</v>
      </c>
      <c r="B328">
        <v>9000541</v>
      </c>
      <c r="C328" t="str">
        <f>VLOOKUP(B:B,'10月人员信息'!J:W,13,0)</f>
        <v>130205198307090310</v>
      </c>
      <c r="D328" t="str">
        <f>VLOOKUP(B:B,'10月人员信息'!J:M,3,0)</f>
        <v>鲁长炜</v>
      </c>
      <c r="E328" t="str">
        <f>VLOOKUP(B:B,'10月人员信息'!J:L,2,0)</f>
        <v>动力部</v>
      </c>
      <c r="F328" t="str">
        <f>VLOOKUP(B:B,'10月人员信息'!J:R,8,0)</f>
        <v>设备室主办</v>
      </c>
      <c r="G328" t="str">
        <f>VLOOKUP(B:B,'10月人员信息'!J:P,6,0)</f>
        <v>专业师</v>
      </c>
      <c r="H328" t="str">
        <f>VLOOKUP(B:B,'10月人员信息'!J:V,12,0)</f>
        <v>汉族</v>
      </c>
      <c r="I328" t="str">
        <f>VLOOKUP(B:B,'11月工资'!A:D,4,0)</f>
        <v>6217000180022195964</v>
      </c>
      <c r="J328">
        <f t="shared" si="50"/>
        <v>1137.95</v>
      </c>
      <c r="K328">
        <f t="shared" si="51"/>
        <v>49.79</v>
      </c>
      <c r="L328">
        <f t="shared" si="57"/>
        <v>120.91</v>
      </c>
      <c r="M328" s="6">
        <f t="shared" si="52"/>
        <v>488.03</v>
      </c>
      <c r="N328">
        <f>VLOOKUP(C:C,'11月工资'!C:AP,40,0)</f>
        <v>9</v>
      </c>
      <c r="O328" s="6">
        <f t="shared" si="53"/>
        <v>55.77</v>
      </c>
      <c r="P328">
        <v>0</v>
      </c>
      <c r="Q328">
        <f t="shared" si="54"/>
        <v>836</v>
      </c>
      <c r="R328" s="50">
        <v>7112.2</v>
      </c>
      <c r="S328" s="67">
        <v>6971.79</v>
      </c>
      <c r="T328" s="69">
        <v>6967.2</v>
      </c>
      <c r="V328" t="s">
        <v>4014</v>
      </c>
      <c r="W328" t="s">
        <v>4015</v>
      </c>
      <c r="Y328" s="51">
        <f t="shared" si="58"/>
        <v>7102.2</v>
      </c>
      <c r="Z328" s="73">
        <f t="shared" si="59"/>
        <v>6976.4</v>
      </c>
      <c r="AA328" s="69" t="str">
        <f>VLOOKUP(C:C&amp;"    ",[1]Sheet0!$E$1:$I$65536,5,0)</f>
        <v xml:space="preserve">6967.20    </v>
      </c>
      <c r="AB328" s="74">
        <v>6967.2</v>
      </c>
      <c r="AC328" t="b">
        <f t="shared" si="55"/>
        <v>1</v>
      </c>
      <c r="AD328">
        <v>9000542</v>
      </c>
      <c r="AE328" t="s">
        <v>1005</v>
      </c>
      <c r="AF328" t="str">
        <f t="shared" si="56"/>
        <v>郑航麟</v>
      </c>
    </row>
    <row r="329" spans="1:32" x14ac:dyDescent="0.2">
      <c r="A329">
        <v>326</v>
      </c>
      <c r="B329">
        <v>9000542</v>
      </c>
      <c r="C329" t="str">
        <f>VLOOKUP(B:B,'10月人员信息'!J:W,13,0)</f>
        <v>21078119900929281X</v>
      </c>
      <c r="D329" t="str">
        <f>VLOOKUP(B:B,'10月人员信息'!J:M,3,0)</f>
        <v>郑航麟</v>
      </c>
      <c r="E329" t="str">
        <f>VLOOKUP(B:B,'10月人员信息'!J:L,2,0)</f>
        <v>动力部</v>
      </c>
      <c r="F329" t="str">
        <f>VLOOKUP(B:B,'10月人员信息'!J:R,8,0)</f>
        <v>生产技术室主管</v>
      </c>
      <c r="G329" t="str">
        <f>VLOOKUP(B:B,'10月人员信息'!J:P,6,0)</f>
        <v>主管</v>
      </c>
      <c r="H329" t="str">
        <f>VLOOKUP(B:B,'10月人员信息'!J:V,12,0)</f>
        <v>汉族</v>
      </c>
      <c r="I329" t="str">
        <f>VLOOKUP(B:B,'11月工资'!A:D,4,0)</f>
        <v>6217000180032820304</v>
      </c>
      <c r="J329">
        <f t="shared" si="50"/>
        <v>1152.6500000000001</v>
      </c>
      <c r="K329">
        <f t="shared" si="51"/>
        <v>50.43</v>
      </c>
      <c r="L329">
        <f t="shared" si="57"/>
        <v>122.47</v>
      </c>
      <c r="M329" s="6">
        <f t="shared" si="52"/>
        <v>494.46</v>
      </c>
      <c r="N329">
        <f>VLOOKUP(C:C,'11月工资'!C:AP,40,0)</f>
        <v>9</v>
      </c>
      <c r="O329" s="6">
        <f t="shared" si="53"/>
        <v>56.51</v>
      </c>
      <c r="P329">
        <v>0</v>
      </c>
      <c r="Q329">
        <f t="shared" si="54"/>
        <v>847</v>
      </c>
      <c r="R329" s="50">
        <v>7204.06</v>
      </c>
      <c r="S329" s="67">
        <v>7063.65</v>
      </c>
      <c r="T329" s="69">
        <v>7059.06</v>
      </c>
      <c r="V329" t="s">
        <v>4016</v>
      </c>
      <c r="W329" t="s">
        <v>4017</v>
      </c>
      <c r="Y329" s="51">
        <f t="shared" si="58"/>
        <v>7194.06</v>
      </c>
      <c r="Z329" s="73">
        <f t="shared" si="59"/>
        <v>7068.26</v>
      </c>
      <c r="AA329" s="69" t="str">
        <f>VLOOKUP(C:C&amp;"    ",[1]Sheet0!$E$1:$I$65536,5,0)</f>
        <v xml:space="preserve">7059.06    </v>
      </c>
      <c r="AB329" s="74">
        <v>7059.06</v>
      </c>
      <c r="AC329" t="b">
        <f t="shared" si="55"/>
        <v>1</v>
      </c>
      <c r="AD329">
        <v>9000543</v>
      </c>
      <c r="AE329" t="s">
        <v>1008</v>
      </c>
      <c r="AF329" t="str">
        <f t="shared" si="56"/>
        <v>刘广生</v>
      </c>
    </row>
    <row r="330" spans="1:32" x14ac:dyDescent="0.2">
      <c r="A330">
        <v>327</v>
      </c>
      <c r="B330">
        <v>9000543</v>
      </c>
      <c r="C330" t="str">
        <f>VLOOKUP(B:B,'10月人员信息'!J:W,13,0)</f>
        <v>130203196408152136</v>
      </c>
      <c r="D330" t="str">
        <f>VLOOKUP(B:B,'10月人员信息'!J:M,3,0)</f>
        <v>刘广生</v>
      </c>
      <c r="E330" t="str">
        <f>VLOOKUP(B:B,'10月人员信息'!J:L,2,0)</f>
        <v>工程管理部</v>
      </c>
      <c r="F330" t="str">
        <f>VLOOKUP(B:B,'10月人员信息'!J:R,8,0)</f>
        <v>储备正科</v>
      </c>
      <c r="G330" t="str">
        <f>VLOOKUP(B:B,'10月人员信息'!J:P,6,0)</f>
        <v>高级主管</v>
      </c>
      <c r="H330" t="str">
        <f>VLOOKUP(B:B,'10月人员信息'!J:V,12,0)</f>
        <v>汉族</v>
      </c>
      <c r="I330" t="str">
        <f>VLOOKUP(B:B,'11月工资'!A:D,4,0)</f>
        <v>6217000180022945095</v>
      </c>
      <c r="J330">
        <f t="shared" si="50"/>
        <v>2013.63</v>
      </c>
      <c r="K330">
        <f t="shared" si="51"/>
        <v>88.1</v>
      </c>
      <c r="L330">
        <f t="shared" si="57"/>
        <v>213.95</v>
      </c>
      <c r="M330" s="6">
        <f t="shared" si="52"/>
        <v>871.13</v>
      </c>
      <c r="N330">
        <f>VLOOKUP(C:C,'11月工资'!C:AP,40,0)</f>
        <v>9</v>
      </c>
      <c r="O330" s="6">
        <f t="shared" si="53"/>
        <v>99.56</v>
      </c>
      <c r="P330">
        <v>0</v>
      </c>
      <c r="Q330">
        <f t="shared" si="54"/>
        <v>1493</v>
      </c>
      <c r="R330" s="50">
        <v>12585.19</v>
      </c>
      <c r="S330" s="67">
        <v>12444.78</v>
      </c>
      <c r="T330" s="69">
        <v>12440.19</v>
      </c>
      <c r="V330" t="s">
        <v>4018</v>
      </c>
      <c r="W330" t="s">
        <v>4019</v>
      </c>
      <c r="Y330" s="51">
        <f t="shared" si="58"/>
        <v>12575.19</v>
      </c>
      <c r="Z330" s="73">
        <f t="shared" si="59"/>
        <v>12449.39</v>
      </c>
      <c r="AA330" s="69" t="str">
        <f>VLOOKUP(C:C&amp;"    ",[1]Sheet0!$E$1:$I$65536,5,0)</f>
        <v xml:space="preserve">12440.19    </v>
      </c>
      <c r="AB330" s="74">
        <v>12440.19</v>
      </c>
      <c r="AC330" t="b">
        <f t="shared" si="55"/>
        <v>1</v>
      </c>
      <c r="AD330">
        <v>9000544</v>
      </c>
      <c r="AE330" t="s">
        <v>1011</v>
      </c>
      <c r="AF330" t="str">
        <f t="shared" si="56"/>
        <v>晁沛银</v>
      </c>
    </row>
    <row r="331" spans="1:32" x14ac:dyDescent="0.2">
      <c r="A331">
        <v>328</v>
      </c>
      <c r="B331">
        <v>9000544</v>
      </c>
      <c r="C331" t="str">
        <f>VLOOKUP(B:B,'10月人员信息'!J:W,13,0)</f>
        <v>130202196304291514</v>
      </c>
      <c r="D331" t="str">
        <f>VLOOKUP(B:B,'10月人员信息'!J:M,3,0)</f>
        <v>晁沛银</v>
      </c>
      <c r="E331" t="str">
        <f>VLOOKUP(B:B,'10月人员信息'!J:L,2,0)</f>
        <v>工程管理部</v>
      </c>
      <c r="F331" t="str">
        <f>VLOOKUP(B:B,'10月人员信息'!J:R,8,0)</f>
        <v>储备正科</v>
      </c>
      <c r="G331" t="str">
        <f>VLOOKUP(B:B,'10月人员信息'!J:P,6,0)</f>
        <v>高级主管</v>
      </c>
      <c r="H331" t="str">
        <f>VLOOKUP(B:B,'10月人员信息'!J:V,12,0)</f>
        <v>汉族</v>
      </c>
      <c r="I331" t="str">
        <f>VLOOKUP(B:B,'11月工资'!A:D,4,0)</f>
        <v>6217000180023870938</v>
      </c>
      <c r="J331">
        <f t="shared" si="50"/>
        <v>2049.61</v>
      </c>
      <c r="K331">
        <f t="shared" si="51"/>
        <v>89.67</v>
      </c>
      <c r="L331">
        <f t="shared" si="57"/>
        <v>217.77</v>
      </c>
      <c r="M331" s="6">
        <f t="shared" si="52"/>
        <v>886.88</v>
      </c>
      <c r="N331">
        <f>VLOOKUP(C:C,'11月工资'!C:AP,40,0)</f>
        <v>9</v>
      </c>
      <c r="O331" s="6">
        <f t="shared" si="53"/>
        <v>101.36</v>
      </c>
      <c r="P331">
        <v>0</v>
      </c>
      <c r="Q331">
        <f t="shared" si="54"/>
        <v>1520</v>
      </c>
      <c r="R331" s="50">
        <v>12810.08</v>
      </c>
      <c r="S331" s="67">
        <v>12669.67</v>
      </c>
      <c r="T331" s="69">
        <v>12665.08</v>
      </c>
      <c r="V331" t="s">
        <v>4020</v>
      </c>
      <c r="W331" t="s">
        <v>4021</v>
      </c>
      <c r="Y331" s="51">
        <f t="shared" si="58"/>
        <v>12800.08</v>
      </c>
      <c r="Z331" s="73">
        <f t="shared" si="59"/>
        <v>12674.28</v>
      </c>
      <c r="AA331" s="69" t="str">
        <f>VLOOKUP(C:C&amp;"    ",[1]Sheet0!$E$1:$I$65536,5,0)</f>
        <v xml:space="preserve">12665.08    </v>
      </c>
      <c r="AB331" s="74">
        <v>12665.08</v>
      </c>
      <c r="AC331" t="b">
        <f t="shared" si="55"/>
        <v>1</v>
      </c>
      <c r="AD331">
        <v>9000545</v>
      </c>
      <c r="AE331" t="s">
        <v>1014</v>
      </c>
      <c r="AF331" t="str">
        <f t="shared" si="56"/>
        <v>鲁尧</v>
      </c>
    </row>
    <row r="332" spans="1:32" x14ac:dyDescent="0.2">
      <c r="A332">
        <v>329</v>
      </c>
      <c r="B332">
        <v>9000545</v>
      </c>
      <c r="C332" t="str">
        <f>VLOOKUP(B:B,'10月人员信息'!J:W,13,0)</f>
        <v>13020319940205001x</v>
      </c>
      <c r="D332" t="str">
        <f>VLOOKUP(B:B,'10月人员信息'!J:M,3,0)</f>
        <v>鲁尧</v>
      </c>
      <c r="E332" t="str">
        <f>VLOOKUP(B:B,'10月人员信息'!J:L,2,0)</f>
        <v>工程管理部</v>
      </c>
      <c r="F332" t="str">
        <f>VLOOKUP(B:B,'10月人员信息'!J:R,8,0)</f>
        <v>招标及合同管理主办</v>
      </c>
      <c r="G332" t="str">
        <f>VLOOKUP(B:B,'10月人员信息'!J:P,6,0)</f>
        <v>一级协理</v>
      </c>
      <c r="H332" t="str">
        <f>VLOOKUP(B:B,'10月人员信息'!J:V,12,0)</f>
        <v>汉族</v>
      </c>
      <c r="I332" t="str">
        <f>VLOOKUP(B:B,'11月工资'!A:D,4,0)</f>
        <v>6217000180032236154</v>
      </c>
      <c r="J332">
        <f t="shared" si="50"/>
        <v>891.74</v>
      </c>
      <c r="K332">
        <f t="shared" si="51"/>
        <v>39.01</v>
      </c>
      <c r="L332">
        <f t="shared" si="57"/>
        <v>94.75</v>
      </c>
      <c r="M332" s="6">
        <f t="shared" si="52"/>
        <v>380.31</v>
      </c>
      <c r="N332">
        <f>VLOOKUP(C:C,'11月工资'!C:AP,40,0)</f>
        <v>9</v>
      </c>
      <c r="O332" s="6">
        <f t="shared" si="53"/>
        <v>43.46</v>
      </c>
      <c r="P332">
        <v>0</v>
      </c>
      <c r="Q332">
        <f t="shared" si="54"/>
        <v>651</v>
      </c>
      <c r="R332" s="50">
        <v>5573.39</v>
      </c>
      <c r="S332" s="67">
        <v>5432.98</v>
      </c>
      <c r="T332" s="69">
        <v>5428.39</v>
      </c>
      <c r="V332" t="s">
        <v>4022</v>
      </c>
      <c r="W332" t="s">
        <v>4023</v>
      </c>
      <c r="Y332" s="51">
        <f t="shared" si="58"/>
        <v>5563.39</v>
      </c>
      <c r="Z332" s="73">
        <f t="shared" si="59"/>
        <v>5437.59</v>
      </c>
      <c r="AA332" s="69" t="str">
        <f>VLOOKUP(C:C&amp;"    ",[1]Sheet0!$E$1:$I$65536,5,0)</f>
        <v xml:space="preserve">5428.39    </v>
      </c>
      <c r="AB332" s="74">
        <v>5428.39</v>
      </c>
      <c r="AC332" t="b">
        <f t="shared" si="55"/>
        <v>1</v>
      </c>
      <c r="AD332">
        <v>9000546</v>
      </c>
      <c r="AE332" t="s">
        <v>1016</v>
      </c>
      <c r="AF332" t="str">
        <f t="shared" si="56"/>
        <v>秦亮</v>
      </c>
    </row>
    <row r="333" spans="1:32" x14ac:dyDescent="0.2">
      <c r="A333">
        <v>330</v>
      </c>
      <c r="B333">
        <v>9000546</v>
      </c>
      <c r="C333" t="str">
        <f>VLOOKUP(B:B,'10月人员信息'!J:W,13,0)</f>
        <v>130203198212200318</v>
      </c>
      <c r="D333" t="str">
        <f>VLOOKUP(B:B,'10月人员信息'!J:M,3,0)</f>
        <v>秦亮</v>
      </c>
      <c r="E333" t="str">
        <f>VLOOKUP(B:B,'10月人员信息'!J:L,2,0)</f>
        <v>工程管理部</v>
      </c>
      <c r="F333" t="str">
        <f>VLOOKUP(B:B,'10月人员信息'!J:R,8,0)</f>
        <v>工程管理主办</v>
      </c>
      <c r="G333" t="str">
        <f>VLOOKUP(B:B,'10月人员信息'!J:P,6,0)</f>
        <v>专业师</v>
      </c>
      <c r="H333" t="str">
        <f>VLOOKUP(B:B,'10月人员信息'!J:V,12,0)</f>
        <v>汉族</v>
      </c>
      <c r="I333" t="str">
        <f>VLOOKUP(B:B,'11月工资'!A:D,4,0)</f>
        <v>6217000180024758363</v>
      </c>
      <c r="J333">
        <f t="shared" si="50"/>
        <v>1194.76</v>
      </c>
      <c r="K333">
        <f t="shared" si="51"/>
        <v>52.27</v>
      </c>
      <c r="L333">
        <f t="shared" si="57"/>
        <v>126.94</v>
      </c>
      <c r="M333" s="6">
        <f t="shared" si="52"/>
        <v>512.88</v>
      </c>
      <c r="N333">
        <f>VLOOKUP(C:C,'11月工资'!C:AP,40,0)</f>
        <v>9</v>
      </c>
      <c r="O333" s="6">
        <f t="shared" si="53"/>
        <v>58.61</v>
      </c>
      <c r="P333">
        <v>0</v>
      </c>
      <c r="Q333">
        <f t="shared" si="54"/>
        <v>879</v>
      </c>
      <c r="R333" s="50">
        <v>7467.28</v>
      </c>
      <c r="S333" s="67">
        <v>7326.87</v>
      </c>
      <c r="T333" s="69">
        <v>7322.28</v>
      </c>
      <c r="V333" t="s">
        <v>4024</v>
      </c>
      <c r="W333" t="s">
        <v>4025</v>
      </c>
      <c r="Y333" s="51">
        <f t="shared" si="58"/>
        <v>7457.28</v>
      </c>
      <c r="Z333" s="73">
        <f t="shared" si="59"/>
        <v>7331.48</v>
      </c>
      <c r="AA333" s="69" t="str">
        <f>VLOOKUP(C:C&amp;"    ",[1]Sheet0!$E$1:$I$65536,5,0)</f>
        <v xml:space="preserve">7322.28    </v>
      </c>
      <c r="AB333" s="74">
        <v>7322.28</v>
      </c>
      <c r="AC333" t="b">
        <f t="shared" si="55"/>
        <v>1</v>
      </c>
      <c r="AD333">
        <v>9000547</v>
      </c>
      <c r="AE333" t="s">
        <v>1019</v>
      </c>
      <c r="AF333" t="str">
        <f t="shared" si="56"/>
        <v>宋波</v>
      </c>
    </row>
    <row r="334" spans="1:32" x14ac:dyDescent="0.2">
      <c r="A334">
        <v>331</v>
      </c>
      <c r="B334">
        <v>9000547</v>
      </c>
      <c r="C334" t="str">
        <f>VLOOKUP(B:B,'10月人员信息'!J:W,13,0)</f>
        <v>210781198401045819</v>
      </c>
      <c r="D334" t="str">
        <f>VLOOKUP(B:B,'10月人员信息'!J:M,3,0)</f>
        <v>宋波</v>
      </c>
      <c r="E334" t="str">
        <f>VLOOKUP(B:B,'10月人员信息'!J:L,2,0)</f>
        <v>技术创新部</v>
      </c>
      <c r="F334" t="str">
        <f>VLOOKUP(B:B,'10月人员信息'!J:R,8,0)</f>
        <v>炼钢技术研究所主办</v>
      </c>
      <c r="G334" t="str">
        <f>VLOOKUP(B:B,'10月人员信息'!J:P,6,0)</f>
        <v>专业师</v>
      </c>
      <c r="H334" t="str">
        <f>VLOOKUP(B:B,'10月人员信息'!J:V,12,0)</f>
        <v>汉族</v>
      </c>
      <c r="I334" t="str">
        <f>VLOOKUP(B:B,'11月工资'!A:D,4,0)</f>
        <v>6217000180022969483</v>
      </c>
      <c r="J334">
        <f t="shared" si="50"/>
        <v>1139.57</v>
      </c>
      <c r="K334">
        <f t="shared" si="51"/>
        <v>49.86</v>
      </c>
      <c r="L334">
        <f t="shared" si="57"/>
        <v>121.08</v>
      </c>
      <c r="M334" s="6">
        <f t="shared" si="52"/>
        <v>488.73</v>
      </c>
      <c r="N334">
        <f>VLOOKUP(C:C,'11月工资'!C:AP,40,0)</f>
        <v>9</v>
      </c>
      <c r="O334" s="6">
        <f t="shared" si="53"/>
        <v>55.86</v>
      </c>
      <c r="P334">
        <v>0</v>
      </c>
      <c r="Q334">
        <f t="shared" si="54"/>
        <v>837</v>
      </c>
      <c r="R334" s="50">
        <v>7122.31</v>
      </c>
      <c r="S334" s="67">
        <v>6981.9</v>
      </c>
      <c r="T334" s="69">
        <v>6977.31</v>
      </c>
      <c r="V334" t="s">
        <v>4026</v>
      </c>
      <c r="W334" t="s">
        <v>4027</v>
      </c>
      <c r="Y334" s="51">
        <f t="shared" si="58"/>
        <v>7112.31</v>
      </c>
      <c r="Z334" s="73">
        <f t="shared" si="59"/>
        <v>6986.51</v>
      </c>
      <c r="AA334" s="69" t="str">
        <f>VLOOKUP(C:C&amp;"    ",[1]Sheet0!$E$1:$I$65536,5,0)</f>
        <v xml:space="preserve">6977.31    </v>
      </c>
      <c r="AB334" s="74">
        <v>6977.31</v>
      </c>
      <c r="AC334" t="b">
        <f t="shared" si="55"/>
        <v>1</v>
      </c>
      <c r="AD334">
        <v>9000548</v>
      </c>
      <c r="AE334" t="s">
        <v>1022</v>
      </c>
      <c r="AF334" t="str">
        <f t="shared" si="56"/>
        <v>薛明</v>
      </c>
    </row>
    <row r="335" spans="1:32" x14ac:dyDescent="0.2">
      <c r="A335">
        <v>332</v>
      </c>
      <c r="B335">
        <v>9000548</v>
      </c>
      <c r="C335" t="str">
        <f>VLOOKUP(B:B,'10月人员信息'!J:W,13,0)</f>
        <v>230522198311081579</v>
      </c>
      <c r="D335" t="str">
        <f>VLOOKUP(B:B,'10月人员信息'!J:M,3,0)</f>
        <v>薛明</v>
      </c>
      <c r="E335" t="str">
        <f>VLOOKUP(B:B,'10月人员信息'!J:L,2,0)</f>
        <v>信息自动化部</v>
      </c>
      <c r="F335" t="str">
        <f>VLOOKUP(B:B,'10月人员信息'!J:R,8,0)</f>
        <v>信息化管理主办</v>
      </c>
      <c r="G335" t="str">
        <f>VLOOKUP(B:B,'10月人员信息'!J:P,6,0)</f>
        <v>主管师</v>
      </c>
      <c r="H335" t="str">
        <f>VLOOKUP(B:B,'10月人员信息'!J:V,12,0)</f>
        <v>汉族</v>
      </c>
      <c r="I335" t="str">
        <f>VLOOKUP(B:B,'11月工资'!A:D,4,0)</f>
        <v>6217000180033823455</v>
      </c>
      <c r="J335">
        <f t="shared" si="50"/>
        <v>1283.44</v>
      </c>
      <c r="K335">
        <f t="shared" si="51"/>
        <v>56.15</v>
      </c>
      <c r="L335">
        <f t="shared" si="57"/>
        <v>136.36000000000001</v>
      </c>
      <c r="M335" s="6">
        <f t="shared" si="52"/>
        <v>551.66999999999996</v>
      </c>
      <c r="N335">
        <f>VLOOKUP(C:C,'11月工资'!C:AP,40,0)</f>
        <v>9</v>
      </c>
      <c r="O335" s="6">
        <f t="shared" si="53"/>
        <v>63.05</v>
      </c>
      <c r="P335">
        <v>0</v>
      </c>
      <c r="Q335">
        <f t="shared" si="54"/>
        <v>945</v>
      </c>
      <c r="R335" s="50">
        <v>8021.47</v>
      </c>
      <c r="S335" s="67">
        <v>7881.07</v>
      </c>
      <c r="T335" s="69">
        <v>7876.48</v>
      </c>
      <c r="V335" t="s">
        <v>4028</v>
      </c>
      <c r="W335" t="s">
        <v>4029</v>
      </c>
      <c r="Y335" s="51">
        <f t="shared" si="58"/>
        <v>8011.47</v>
      </c>
      <c r="Z335" s="73">
        <f t="shared" si="59"/>
        <v>7885.68</v>
      </c>
      <c r="AA335" s="69" t="str">
        <f>VLOOKUP(C:C&amp;"    ",[1]Sheet0!$E$1:$I$65536,5,0)</f>
        <v xml:space="preserve">7876.48    </v>
      </c>
      <c r="AB335" s="74">
        <v>7876.48</v>
      </c>
      <c r="AC335" t="b">
        <f t="shared" si="55"/>
        <v>1</v>
      </c>
      <c r="AD335">
        <v>9000549</v>
      </c>
      <c r="AE335" t="s">
        <v>1025</v>
      </c>
      <c r="AF335" t="str">
        <f t="shared" si="56"/>
        <v>郝智刚</v>
      </c>
    </row>
    <row r="336" spans="1:32" x14ac:dyDescent="0.2">
      <c r="A336">
        <v>333</v>
      </c>
      <c r="B336">
        <v>9000549</v>
      </c>
      <c r="C336" t="str">
        <f>VLOOKUP(B:B,'10月人员信息'!J:W,13,0)</f>
        <v>131121198109205231</v>
      </c>
      <c r="D336" t="str">
        <f>VLOOKUP(B:B,'10月人员信息'!J:M,3,0)</f>
        <v>郝智刚</v>
      </c>
      <c r="E336" t="str">
        <f>VLOOKUP(B:B,'10月人员信息'!J:L,2,0)</f>
        <v>信息自动化部</v>
      </c>
      <c r="F336" t="str">
        <f>VLOOKUP(B:B,'10月人员信息'!J:R,8,0)</f>
        <v>自动化管理及智能设备主办</v>
      </c>
      <c r="G336" t="str">
        <f>VLOOKUP(B:B,'10月人员信息'!J:P,6,0)</f>
        <v>专业师</v>
      </c>
      <c r="H336" t="str">
        <f>VLOOKUP(B:B,'10月人员信息'!J:V,12,0)</f>
        <v>汉族</v>
      </c>
      <c r="I336" t="str">
        <f>VLOOKUP(B:B,'11月工资'!A:D,4,0)</f>
        <v>6217000180022171635</v>
      </c>
      <c r="J336">
        <f t="shared" si="50"/>
        <v>1137.54</v>
      </c>
      <c r="K336">
        <f t="shared" si="51"/>
        <v>49.77</v>
      </c>
      <c r="L336">
        <f t="shared" si="57"/>
        <v>120.86</v>
      </c>
      <c r="M336" s="6">
        <f t="shared" si="52"/>
        <v>487.84</v>
      </c>
      <c r="N336">
        <f>VLOOKUP(C:C,'11月工资'!C:AP,40,0)</f>
        <v>9</v>
      </c>
      <c r="O336" s="6">
        <f t="shared" si="53"/>
        <v>55.75</v>
      </c>
      <c r="P336">
        <v>0</v>
      </c>
      <c r="Q336">
        <f t="shared" si="54"/>
        <v>836</v>
      </c>
      <c r="R336" s="50">
        <v>7109.62</v>
      </c>
      <c r="S336" s="67">
        <v>6969.21</v>
      </c>
      <c r="T336" s="69">
        <v>6964.62</v>
      </c>
      <c r="V336" t="s">
        <v>4030</v>
      </c>
      <c r="W336" t="s">
        <v>4031</v>
      </c>
      <c r="Y336" s="51">
        <f t="shared" si="58"/>
        <v>7099.62</v>
      </c>
      <c r="Z336" s="73">
        <f t="shared" si="59"/>
        <v>6973.82</v>
      </c>
      <c r="AA336" s="69" t="str">
        <f>VLOOKUP(C:C&amp;"    ",[1]Sheet0!$E$1:$I$65536,5,0)</f>
        <v xml:space="preserve">6964.62    </v>
      </c>
      <c r="AB336" s="74">
        <v>6964.62</v>
      </c>
      <c r="AC336" t="b">
        <f t="shared" si="55"/>
        <v>1</v>
      </c>
      <c r="AD336">
        <v>9000550</v>
      </c>
      <c r="AE336" t="s">
        <v>1028</v>
      </c>
      <c r="AF336" t="str">
        <f t="shared" si="56"/>
        <v>王健</v>
      </c>
    </row>
    <row r="337" spans="1:32" x14ac:dyDescent="0.2">
      <c r="A337">
        <v>334</v>
      </c>
      <c r="B337">
        <v>9000550</v>
      </c>
      <c r="C337" t="str">
        <f>VLOOKUP(B:B,'10月人员信息'!J:W,13,0)</f>
        <v>130203198607045113</v>
      </c>
      <c r="D337" t="str">
        <f>VLOOKUP(B:B,'10月人员信息'!J:M,3,0)</f>
        <v>王健</v>
      </c>
      <c r="E337" t="str">
        <f>VLOOKUP(B:B,'10月人员信息'!J:L,2,0)</f>
        <v>信息自动化部</v>
      </c>
      <c r="F337" t="str">
        <f>VLOOKUP(B:B,'10月人员信息'!J:R,8,0)</f>
        <v>数据中心主办</v>
      </c>
      <c r="G337" t="str">
        <f>VLOOKUP(B:B,'10月人员信息'!J:P,6,0)</f>
        <v>一级协理</v>
      </c>
      <c r="H337" t="str">
        <f>VLOOKUP(B:B,'10月人员信息'!J:V,12,0)</f>
        <v>汉族</v>
      </c>
      <c r="I337" t="str">
        <f>VLOOKUP(B:B,'11月工资'!A:D,4,0)</f>
        <v>6217000180032236832</v>
      </c>
      <c r="J337">
        <f t="shared" si="50"/>
        <v>854.7</v>
      </c>
      <c r="K337">
        <f t="shared" si="51"/>
        <v>37.39</v>
      </c>
      <c r="L337">
        <f t="shared" si="57"/>
        <v>90.81</v>
      </c>
      <c r="M337" s="6">
        <f t="shared" si="52"/>
        <v>365.44</v>
      </c>
      <c r="N337">
        <f>VLOOKUP(C:C,'11月工资'!C:AP,40,0)</f>
        <v>9</v>
      </c>
      <c r="O337" s="6">
        <f t="shared" si="53"/>
        <v>41.76</v>
      </c>
      <c r="P337">
        <v>0</v>
      </c>
      <c r="Q337">
        <f t="shared" si="54"/>
        <v>624</v>
      </c>
      <c r="R337" s="50">
        <v>5341.9</v>
      </c>
      <c r="S337" s="68">
        <v>5220.59</v>
      </c>
      <c r="T337" s="69">
        <v>5196.8999999999996</v>
      </c>
      <c r="V337" t="s">
        <v>4032</v>
      </c>
      <c r="W337" t="s">
        <v>4033</v>
      </c>
      <c r="Y337" s="51">
        <f t="shared" si="58"/>
        <v>5331.9</v>
      </c>
      <c r="Z337" s="73">
        <f t="shared" si="59"/>
        <v>5225.2</v>
      </c>
      <c r="AA337" s="69" t="str">
        <f>VLOOKUP(C:C&amp;"    ",[1]Sheet0!$E$1:$I$65536,5,0)</f>
        <v xml:space="preserve">5196.90    </v>
      </c>
      <c r="AB337" s="74">
        <v>5196.8999999999996</v>
      </c>
      <c r="AC337" t="b">
        <f t="shared" si="55"/>
        <v>1</v>
      </c>
      <c r="AD337">
        <v>9000551</v>
      </c>
      <c r="AE337" t="s">
        <v>1031</v>
      </c>
      <c r="AF337" t="str">
        <f t="shared" si="56"/>
        <v>方亮</v>
      </c>
    </row>
    <row r="338" spans="1:32" x14ac:dyDescent="0.2">
      <c r="A338">
        <v>335</v>
      </c>
      <c r="B338">
        <v>9000551</v>
      </c>
      <c r="C338" t="str">
        <f>VLOOKUP(B:B,'10月人员信息'!J:W,13,0)</f>
        <v>342601198009125316</v>
      </c>
      <c r="D338" t="str">
        <f>VLOOKUP(B:B,'10月人员信息'!J:M,3,0)</f>
        <v>方亮</v>
      </c>
      <c r="E338" t="str">
        <f>VLOOKUP(B:B,'10月人员信息'!J:L,2,0)</f>
        <v>信息自动化部</v>
      </c>
      <c r="F338">
        <f>VLOOKUP(B:B,'10月人员信息'!J:R,8,0)</f>
        <v>0</v>
      </c>
      <c r="G338" t="str">
        <f>VLOOKUP(B:B,'10月人员信息'!J:P,6,0)</f>
        <v>专业专家</v>
      </c>
      <c r="H338" t="str">
        <f>VLOOKUP(B:B,'10月人员信息'!J:V,12,0)</f>
        <v>汉族</v>
      </c>
      <c r="I338" t="str">
        <f>VLOOKUP(B:B,'11月工资'!A:D,4,0)</f>
        <v>6217000180022170801</v>
      </c>
      <c r="J338">
        <f t="shared" si="50"/>
        <v>2292.16</v>
      </c>
      <c r="K338">
        <f t="shared" si="51"/>
        <v>100.28</v>
      </c>
      <c r="L338">
        <f t="shared" si="57"/>
        <v>243.54</v>
      </c>
      <c r="M338" s="6">
        <f t="shared" si="52"/>
        <v>1308.7</v>
      </c>
      <c r="N338">
        <f>VLOOKUP(C:C,'11月工资'!C:AP,40,0)</f>
        <v>9</v>
      </c>
      <c r="O338" s="6">
        <f t="shared" si="53"/>
        <v>149.57</v>
      </c>
      <c r="P338">
        <v>0</v>
      </c>
      <c r="Q338">
        <f t="shared" si="54"/>
        <v>2157</v>
      </c>
      <c r="R338" s="51">
        <v>14326</v>
      </c>
      <c r="S338" s="67">
        <v>18695.759999999998</v>
      </c>
      <c r="T338" s="69">
        <v>17973</v>
      </c>
      <c r="V338" t="s">
        <v>4034</v>
      </c>
      <c r="W338" t="s">
        <v>4035</v>
      </c>
      <c r="Y338" s="51">
        <f t="shared" si="58"/>
        <v>14316</v>
      </c>
      <c r="Z338" s="73">
        <f t="shared" si="59"/>
        <v>18700.37</v>
      </c>
      <c r="AA338" s="69" t="str">
        <f>VLOOKUP(C:C&amp;"    ",[1]Sheet0!$E$1:$I$65536,5,0)</f>
        <v xml:space="preserve">17973.00    </v>
      </c>
      <c r="AB338" s="74">
        <v>17973</v>
      </c>
      <c r="AC338" t="b">
        <f t="shared" si="55"/>
        <v>1</v>
      </c>
      <c r="AD338">
        <v>9000552</v>
      </c>
      <c r="AE338" t="s">
        <v>1034</v>
      </c>
      <c r="AF338" t="str">
        <f t="shared" si="56"/>
        <v>贺佳宁</v>
      </c>
    </row>
    <row r="339" spans="1:32" x14ac:dyDescent="0.2">
      <c r="A339">
        <v>336</v>
      </c>
      <c r="B339">
        <v>9000552</v>
      </c>
      <c r="C339" t="str">
        <f>VLOOKUP(B:B,'10月人员信息'!J:W,13,0)</f>
        <v>130203198312245134</v>
      </c>
      <c r="D339" t="str">
        <f>VLOOKUP(B:B,'10月人员信息'!J:M,3,0)</f>
        <v>贺佳宁</v>
      </c>
      <c r="E339" t="str">
        <f>VLOOKUP(B:B,'10月人员信息'!J:L,2,0)</f>
        <v>冷轧事业部</v>
      </c>
      <c r="F339">
        <f>VLOOKUP(B:B,'10月人员信息'!J:R,8,0)</f>
        <v>0</v>
      </c>
      <c r="G339" t="str">
        <f>VLOOKUP(B:B,'10月人员信息'!J:P,6,0)</f>
        <v>主管师</v>
      </c>
      <c r="H339" t="str">
        <f>VLOOKUP(B:B,'10月人员信息'!J:V,12,0)</f>
        <v>汉族</v>
      </c>
      <c r="I339" t="str">
        <f>VLOOKUP(B:B,'11月工资'!A:D,4,0)</f>
        <v>6217000180029979618</v>
      </c>
      <c r="J339">
        <f t="shared" si="50"/>
        <v>1303.81</v>
      </c>
      <c r="K339">
        <f t="shared" si="51"/>
        <v>57.04</v>
      </c>
      <c r="L339">
        <f t="shared" si="57"/>
        <v>138.53</v>
      </c>
      <c r="M339" s="6">
        <f t="shared" si="52"/>
        <v>560.59</v>
      </c>
      <c r="N339">
        <f>VLOOKUP(C:C,'11月工资'!C:AP,40,0)</f>
        <v>9</v>
      </c>
      <c r="O339" s="6">
        <f t="shared" si="53"/>
        <v>64.069999999999993</v>
      </c>
      <c r="P339">
        <v>0</v>
      </c>
      <c r="Q339">
        <f t="shared" si="54"/>
        <v>960</v>
      </c>
      <c r="R339" s="50">
        <v>8148.81</v>
      </c>
      <c r="S339" s="67">
        <v>8008.4</v>
      </c>
      <c r="T339" s="69">
        <v>8003.81</v>
      </c>
      <c r="V339" t="s">
        <v>4036</v>
      </c>
      <c r="W339" t="s">
        <v>4037</v>
      </c>
      <c r="Y339" s="51">
        <f t="shared" si="58"/>
        <v>8138.81</v>
      </c>
      <c r="Z339" s="73">
        <f t="shared" si="59"/>
        <v>8013.01</v>
      </c>
      <c r="AA339" s="69" t="str">
        <f>VLOOKUP(C:C&amp;"    ",[1]Sheet0!$E$1:$I$65536,5,0)</f>
        <v xml:space="preserve">8003.81    </v>
      </c>
      <c r="AB339" s="74">
        <v>8003.81</v>
      </c>
      <c r="AC339" t="b">
        <f t="shared" si="55"/>
        <v>1</v>
      </c>
      <c r="AD339">
        <v>9000553</v>
      </c>
      <c r="AE339" t="s">
        <v>1037</v>
      </c>
      <c r="AF339" t="str">
        <f t="shared" si="56"/>
        <v>郭志敏</v>
      </c>
    </row>
    <row r="340" spans="1:32" x14ac:dyDescent="0.2">
      <c r="A340">
        <v>337</v>
      </c>
      <c r="B340">
        <v>9000553</v>
      </c>
      <c r="C340" t="str">
        <f>VLOOKUP(B:B,'10月人员信息'!J:W,13,0)</f>
        <v>140521199301106038</v>
      </c>
      <c r="D340" t="str">
        <f>VLOOKUP(B:B,'10月人员信息'!J:M,3,0)</f>
        <v>郭志敏</v>
      </c>
      <c r="E340" t="str">
        <f>VLOOKUP(B:B,'10月人员信息'!J:L,2,0)</f>
        <v>冷轧事业部</v>
      </c>
      <c r="F340">
        <f>VLOOKUP(B:B,'10月人员信息'!J:R,8,0)</f>
        <v>0</v>
      </c>
      <c r="G340" t="str">
        <f>VLOOKUP(B:B,'10月人员信息'!J:P,6,0)</f>
        <v>一级协理</v>
      </c>
      <c r="H340" t="str">
        <f>VLOOKUP(B:B,'10月人员信息'!J:V,12,0)</f>
        <v>汉族</v>
      </c>
      <c r="I340" t="str">
        <f>VLOOKUP(B:B,'11月工资'!A:D,4,0)</f>
        <v>6217000180032361549</v>
      </c>
      <c r="J340">
        <f t="shared" si="50"/>
        <v>971.28</v>
      </c>
      <c r="K340">
        <f t="shared" si="51"/>
        <v>42.49</v>
      </c>
      <c r="L340">
        <f t="shared" si="57"/>
        <v>103.2</v>
      </c>
      <c r="M340" s="6">
        <f t="shared" si="52"/>
        <v>415.1</v>
      </c>
      <c r="N340">
        <f>VLOOKUP(C:C,'11月工资'!C:AP,40,0)</f>
        <v>9</v>
      </c>
      <c r="O340" s="6">
        <f t="shared" si="53"/>
        <v>47.44</v>
      </c>
      <c r="P340">
        <v>0</v>
      </c>
      <c r="Q340">
        <f t="shared" si="54"/>
        <v>711</v>
      </c>
      <c r="R340" s="50">
        <v>6070.48</v>
      </c>
      <c r="S340" s="67">
        <v>5930.07</v>
      </c>
      <c r="T340" s="69">
        <v>5925.48</v>
      </c>
      <c r="V340" t="s">
        <v>4038</v>
      </c>
      <c r="W340" t="s">
        <v>4039</v>
      </c>
      <c r="Y340" s="51">
        <f t="shared" si="58"/>
        <v>6060.48</v>
      </c>
      <c r="Z340" s="73">
        <f t="shared" si="59"/>
        <v>5934.68</v>
      </c>
      <c r="AA340" s="69" t="str">
        <f>VLOOKUP(C:C&amp;"    ",[1]Sheet0!$E$1:$I$65536,5,0)</f>
        <v xml:space="preserve">5925.48    </v>
      </c>
      <c r="AB340" s="74">
        <v>5925.48</v>
      </c>
      <c r="AC340" t="b">
        <f t="shared" si="55"/>
        <v>1</v>
      </c>
      <c r="AD340">
        <v>9000554</v>
      </c>
      <c r="AE340" t="s">
        <v>1040</v>
      </c>
      <c r="AF340" t="str">
        <f t="shared" si="56"/>
        <v>段志强</v>
      </c>
    </row>
    <row r="341" spans="1:32" x14ac:dyDescent="0.2">
      <c r="A341">
        <v>338</v>
      </c>
      <c r="B341">
        <v>9000554</v>
      </c>
      <c r="C341" t="str">
        <f>VLOOKUP(B:B,'10月人员信息'!J:W,13,0)</f>
        <v>142430198603091212</v>
      </c>
      <c r="D341" t="str">
        <f>VLOOKUP(B:B,'10月人员信息'!J:M,3,0)</f>
        <v>段志强</v>
      </c>
      <c r="E341" t="str">
        <f>VLOOKUP(B:B,'10月人员信息'!J:L,2,0)</f>
        <v>冷轧事业部</v>
      </c>
      <c r="F341">
        <f>VLOOKUP(B:B,'10月人员信息'!J:R,8,0)</f>
        <v>0</v>
      </c>
      <c r="G341" t="str">
        <f>VLOOKUP(B:B,'10月人员信息'!J:P,6,0)</f>
        <v>专业师</v>
      </c>
      <c r="H341" t="str">
        <f>VLOOKUP(B:B,'10月人员信息'!J:V,12,0)</f>
        <v>汉族</v>
      </c>
      <c r="I341" t="str">
        <f>VLOOKUP(B:B,'11月工资'!A:D,4,0)</f>
        <v>6217000180024747234</v>
      </c>
      <c r="J341">
        <f t="shared" si="50"/>
        <v>1252.54</v>
      </c>
      <c r="K341">
        <f t="shared" si="51"/>
        <v>54.8</v>
      </c>
      <c r="L341">
        <f t="shared" si="57"/>
        <v>133.08000000000001</v>
      </c>
      <c r="M341" s="6">
        <f t="shared" si="52"/>
        <v>538.16</v>
      </c>
      <c r="N341">
        <f>VLOOKUP(C:C,'11月工资'!C:AP,40,0)</f>
        <v>9</v>
      </c>
      <c r="O341" s="6">
        <f t="shared" si="53"/>
        <v>61.5</v>
      </c>
      <c r="P341">
        <v>0</v>
      </c>
      <c r="Q341">
        <f t="shared" si="54"/>
        <v>922</v>
      </c>
      <c r="R341" s="50">
        <v>7828.39</v>
      </c>
      <c r="S341" s="67">
        <v>7687.98</v>
      </c>
      <c r="T341" s="69">
        <v>7683.39</v>
      </c>
      <c r="V341" t="s">
        <v>4040</v>
      </c>
      <c r="W341" t="s">
        <v>4041</v>
      </c>
      <c r="Y341" s="51">
        <f t="shared" si="58"/>
        <v>7818.39</v>
      </c>
      <c r="Z341" s="73">
        <f t="shared" si="59"/>
        <v>7692.59</v>
      </c>
      <c r="AA341" s="69" t="str">
        <f>VLOOKUP(C:C&amp;"    ",[1]Sheet0!$E$1:$I$65536,5,0)</f>
        <v xml:space="preserve">7683.39    </v>
      </c>
      <c r="AB341" s="74">
        <v>7683.39</v>
      </c>
      <c r="AC341" t="b">
        <f t="shared" si="55"/>
        <v>1</v>
      </c>
      <c r="AD341">
        <v>9000555</v>
      </c>
      <c r="AE341" t="s">
        <v>1043</v>
      </c>
      <c r="AF341" t="str">
        <f t="shared" si="56"/>
        <v>栾森</v>
      </c>
    </row>
    <row r="342" spans="1:32" x14ac:dyDescent="0.2">
      <c r="A342">
        <v>339</v>
      </c>
      <c r="B342">
        <v>9000555</v>
      </c>
      <c r="C342" t="str">
        <f>VLOOKUP(B:B,'10月人员信息'!J:W,13,0)</f>
        <v>210304199001232914</v>
      </c>
      <c r="D342" t="str">
        <f>VLOOKUP(B:B,'10月人员信息'!J:M,3,0)</f>
        <v>栾森</v>
      </c>
      <c r="E342" t="str">
        <f>VLOOKUP(B:B,'10月人员信息'!J:L,2,0)</f>
        <v>冷轧事业部</v>
      </c>
      <c r="F342">
        <f>VLOOKUP(B:B,'10月人员信息'!J:R,8,0)</f>
        <v>0</v>
      </c>
      <c r="G342" t="str">
        <f>VLOOKUP(B:B,'10月人员信息'!J:P,6,0)</f>
        <v>专业师</v>
      </c>
      <c r="H342" t="str">
        <f>VLOOKUP(B:B,'10月人员信息'!J:V,12,0)</f>
        <v>汉族</v>
      </c>
      <c r="I342" t="str">
        <f>VLOOKUP(B:B,'11月工资'!A:D,4,0)</f>
        <v>6217000180024747275</v>
      </c>
      <c r="J342">
        <f t="shared" si="50"/>
        <v>1094.83</v>
      </c>
      <c r="K342">
        <f t="shared" si="51"/>
        <v>47.9</v>
      </c>
      <c r="L342">
        <f t="shared" si="57"/>
        <v>116.33</v>
      </c>
      <c r="M342" s="6">
        <f t="shared" si="52"/>
        <v>469.16</v>
      </c>
      <c r="N342">
        <f>VLOOKUP(C:C,'11月工资'!C:AP,40,0)</f>
        <v>9</v>
      </c>
      <c r="O342" s="6">
        <f t="shared" si="53"/>
        <v>53.62</v>
      </c>
      <c r="P342">
        <v>0</v>
      </c>
      <c r="Q342">
        <f t="shared" si="54"/>
        <v>804</v>
      </c>
      <c r="R342" s="50">
        <v>6842.71</v>
      </c>
      <c r="S342" s="67">
        <v>6702.3</v>
      </c>
      <c r="T342" s="69">
        <v>6697.71</v>
      </c>
      <c r="V342" t="s">
        <v>4042</v>
      </c>
      <c r="W342" t="s">
        <v>4043</v>
      </c>
      <c r="Y342" s="51">
        <f t="shared" si="58"/>
        <v>6832.71</v>
      </c>
      <c r="Z342" s="73">
        <f t="shared" si="59"/>
        <v>6706.91</v>
      </c>
      <c r="AA342" s="69" t="str">
        <f>VLOOKUP(C:C&amp;"    ",[1]Sheet0!$E$1:$I$65536,5,0)</f>
        <v xml:space="preserve">6697.71    </v>
      </c>
      <c r="AB342" s="74">
        <v>6697.71</v>
      </c>
      <c r="AC342" t="b">
        <f t="shared" si="55"/>
        <v>1</v>
      </c>
      <c r="AD342">
        <v>9000556</v>
      </c>
      <c r="AE342" t="s">
        <v>1046</v>
      </c>
      <c r="AF342" t="str">
        <f t="shared" si="56"/>
        <v>杜凤彬</v>
      </c>
    </row>
    <row r="343" spans="1:32" x14ac:dyDescent="0.2">
      <c r="A343">
        <v>340</v>
      </c>
      <c r="B343">
        <v>9000556</v>
      </c>
      <c r="C343" t="str">
        <f>VLOOKUP(B:B,'10月人员信息'!J:W,13,0)</f>
        <v>130224199405280058</v>
      </c>
      <c r="D343" t="str">
        <f>VLOOKUP(B:B,'10月人员信息'!J:M,3,0)</f>
        <v>杜凤彬</v>
      </c>
      <c r="E343" t="str">
        <f>VLOOKUP(B:B,'10月人员信息'!J:L,2,0)</f>
        <v>冷轧事业部</v>
      </c>
      <c r="F343">
        <f>VLOOKUP(B:B,'10月人员信息'!J:R,8,0)</f>
        <v>0</v>
      </c>
      <c r="G343" t="str">
        <f>VLOOKUP(B:B,'10月人员信息'!J:P,6,0)</f>
        <v>一级协理</v>
      </c>
      <c r="H343" t="str">
        <f>VLOOKUP(B:B,'10月人员信息'!J:V,12,0)</f>
        <v>汉族</v>
      </c>
      <c r="I343" t="str">
        <f>VLOOKUP(B:B,'11月工资'!A:D,4,0)</f>
        <v>6217000180032627527</v>
      </c>
      <c r="J343">
        <f t="shared" si="50"/>
        <v>925.28</v>
      </c>
      <c r="K343">
        <f t="shared" si="51"/>
        <v>40.479999999999997</v>
      </c>
      <c r="L343">
        <f t="shared" si="57"/>
        <v>98.31</v>
      </c>
      <c r="M343" s="6">
        <f t="shared" si="52"/>
        <v>394.98</v>
      </c>
      <c r="N343">
        <f>VLOOKUP(C:C,'11月工资'!C:AP,40,0)</f>
        <v>9</v>
      </c>
      <c r="O343" s="6">
        <f t="shared" si="53"/>
        <v>45.14</v>
      </c>
      <c r="P343">
        <v>0</v>
      </c>
      <c r="Q343">
        <f t="shared" si="54"/>
        <v>677</v>
      </c>
      <c r="R343" s="50">
        <v>5782.97</v>
      </c>
      <c r="S343" s="67">
        <v>5642.57</v>
      </c>
      <c r="T343" s="69">
        <v>5637.98</v>
      </c>
      <c r="V343" t="s">
        <v>4044</v>
      </c>
      <c r="W343" t="s">
        <v>4045</v>
      </c>
      <c r="Y343" s="51">
        <f t="shared" si="58"/>
        <v>5772.97</v>
      </c>
      <c r="Z343" s="73">
        <f t="shared" si="59"/>
        <v>5647.18</v>
      </c>
      <c r="AA343" s="69" t="str">
        <f>VLOOKUP(C:C&amp;"    ",[1]Sheet0!$E$1:$I$65536,5,0)</f>
        <v xml:space="preserve">5637.98    </v>
      </c>
      <c r="AB343" s="74">
        <v>5637.98</v>
      </c>
      <c r="AC343" t="b">
        <f t="shared" si="55"/>
        <v>1</v>
      </c>
      <c r="AD343">
        <v>9000557</v>
      </c>
      <c r="AE343" t="s">
        <v>622</v>
      </c>
      <c r="AF343" t="str">
        <f t="shared" si="56"/>
        <v>李静</v>
      </c>
    </row>
    <row r="344" spans="1:32" x14ac:dyDescent="0.2">
      <c r="A344">
        <v>341</v>
      </c>
      <c r="B344">
        <v>9000557</v>
      </c>
      <c r="C344" t="str">
        <f>VLOOKUP(B:B,'10月人员信息'!J:W,13,0)</f>
        <v>130202196605020638</v>
      </c>
      <c r="D344" t="str">
        <f>VLOOKUP(B:B,'10月人员信息'!J:M,3,0)</f>
        <v>李静</v>
      </c>
      <c r="E344" t="str">
        <f>VLOOKUP(B:B,'10月人员信息'!J:L,2,0)</f>
        <v>冷轧事业部</v>
      </c>
      <c r="F344">
        <f>VLOOKUP(B:B,'10月人员信息'!J:R,8,0)</f>
        <v>0</v>
      </c>
      <c r="G344">
        <f>VLOOKUP(B:B,'10月人员信息'!J:P,6,0)</f>
        <v>0</v>
      </c>
      <c r="H344" t="str">
        <f>VLOOKUP(B:B,'10月人员信息'!J:V,12,0)</f>
        <v>汉族</v>
      </c>
      <c r="I344" t="str">
        <f>VLOOKUP(B:B,'11月工资'!A:D,4,0)</f>
        <v>4340620180341493</v>
      </c>
      <c r="J344">
        <f t="shared" si="50"/>
        <v>1717.29</v>
      </c>
      <c r="K344">
        <f t="shared" si="51"/>
        <v>75.13</v>
      </c>
      <c r="L344">
        <f t="shared" si="57"/>
        <v>182.46</v>
      </c>
      <c r="M344" s="6">
        <f t="shared" si="52"/>
        <v>741.49</v>
      </c>
      <c r="N344">
        <f>VLOOKUP(C:C,'11月工资'!C:AP,40,0)</f>
        <v>9</v>
      </c>
      <c r="O344" s="6">
        <f t="shared" si="53"/>
        <v>84.74</v>
      </c>
      <c r="P344">
        <v>0</v>
      </c>
      <c r="Q344">
        <f t="shared" si="54"/>
        <v>1271</v>
      </c>
      <c r="R344" s="50">
        <v>10733.06</v>
      </c>
      <c r="S344" s="67">
        <v>10592.65</v>
      </c>
      <c r="T344" s="69">
        <v>10588.06</v>
      </c>
      <c r="V344" t="s">
        <v>4046</v>
      </c>
      <c r="W344" t="s">
        <v>4047</v>
      </c>
      <c r="Y344" s="51">
        <f t="shared" si="58"/>
        <v>10723.06</v>
      </c>
      <c r="Z344" s="73">
        <f t="shared" si="59"/>
        <v>10597.26</v>
      </c>
      <c r="AA344" s="69" t="str">
        <f>VLOOKUP(C:C&amp;"    ",[1]Sheet0!$E$1:$I$65536,5,0)</f>
        <v xml:space="preserve">10588.06    </v>
      </c>
      <c r="AB344" s="74">
        <v>10588.06</v>
      </c>
      <c r="AC344" t="b">
        <f t="shared" si="55"/>
        <v>1</v>
      </c>
      <c r="AD344">
        <v>9000558</v>
      </c>
      <c r="AE344" t="s">
        <v>1050</v>
      </c>
      <c r="AF344" t="str">
        <f t="shared" si="56"/>
        <v>贺海清</v>
      </c>
    </row>
    <row r="345" spans="1:32" x14ac:dyDescent="0.2">
      <c r="A345">
        <v>342</v>
      </c>
      <c r="B345">
        <v>9000558</v>
      </c>
      <c r="C345" t="str">
        <f>VLOOKUP(B:B,'10月人员信息'!J:W,13,0)</f>
        <v>432522197810070078</v>
      </c>
      <c r="D345" t="str">
        <f>VLOOKUP(B:B,'10月人员信息'!J:M,3,0)</f>
        <v>贺海清</v>
      </c>
      <c r="E345" t="str">
        <f>VLOOKUP(B:B,'10月人员信息'!J:L,2,0)</f>
        <v>冷轧事业部</v>
      </c>
      <c r="F345">
        <f>VLOOKUP(B:B,'10月人员信息'!J:R,8,0)</f>
        <v>0</v>
      </c>
      <c r="G345" t="str">
        <f>VLOOKUP(B:B,'10月人员信息'!J:P,6,0)</f>
        <v>主任师</v>
      </c>
      <c r="H345" t="str">
        <f>VLOOKUP(B:B,'10月人员信息'!J:V,12,0)</f>
        <v>汉族</v>
      </c>
      <c r="I345" t="str">
        <f>VLOOKUP(B:B,'11月工资'!A:D,4,0)</f>
        <v>6217000180024747135</v>
      </c>
      <c r="J345">
        <f t="shared" si="50"/>
        <v>1656.22</v>
      </c>
      <c r="K345">
        <f t="shared" si="51"/>
        <v>72.459999999999994</v>
      </c>
      <c r="L345">
        <f t="shared" si="57"/>
        <v>175.97</v>
      </c>
      <c r="M345" s="6">
        <f t="shared" si="52"/>
        <v>714.77</v>
      </c>
      <c r="N345">
        <f>VLOOKUP(C:C,'11月工资'!C:AP,40,0)</f>
        <v>9</v>
      </c>
      <c r="O345" s="6">
        <f t="shared" si="53"/>
        <v>81.69</v>
      </c>
      <c r="P345">
        <v>0</v>
      </c>
      <c r="Q345">
        <f t="shared" si="54"/>
        <v>1225</v>
      </c>
      <c r="R345" s="50">
        <v>10351.4</v>
      </c>
      <c r="S345" s="67">
        <v>10210.99</v>
      </c>
      <c r="T345" s="69">
        <v>10206.4</v>
      </c>
      <c r="V345" t="s">
        <v>4048</v>
      </c>
      <c r="W345" t="s">
        <v>4049</v>
      </c>
      <c r="Y345" s="51">
        <f t="shared" si="58"/>
        <v>10341.4</v>
      </c>
      <c r="Z345" s="73">
        <f t="shared" si="59"/>
        <v>10215.6</v>
      </c>
      <c r="AA345" s="69" t="str">
        <f>VLOOKUP(C:C&amp;"    ",[1]Sheet0!$E$1:$I$65536,5,0)</f>
        <v xml:space="preserve">10206.40    </v>
      </c>
      <c r="AB345" s="74">
        <v>10206.4</v>
      </c>
      <c r="AC345" t="b">
        <f t="shared" si="55"/>
        <v>1</v>
      </c>
      <c r="AD345">
        <v>9000559</v>
      </c>
      <c r="AE345" t="s">
        <v>1053</v>
      </c>
      <c r="AF345" t="str">
        <f t="shared" si="56"/>
        <v>苗锋</v>
      </c>
    </row>
    <row r="346" spans="1:32" x14ac:dyDescent="0.2">
      <c r="A346">
        <v>343</v>
      </c>
      <c r="B346">
        <v>9000559</v>
      </c>
      <c r="C346" t="str">
        <f>VLOOKUP(B:B,'10月人员信息'!J:W,13,0)</f>
        <v>232321197809222519</v>
      </c>
      <c r="D346" t="str">
        <f>VLOOKUP(B:B,'10月人员信息'!J:M,3,0)</f>
        <v>苗锋</v>
      </c>
      <c r="E346" t="str">
        <f>VLOOKUP(B:B,'10月人员信息'!J:L,2,0)</f>
        <v>冷轧事业部</v>
      </c>
      <c r="F346">
        <f>VLOOKUP(B:B,'10月人员信息'!J:R,8,0)</f>
        <v>0</v>
      </c>
      <c r="G346">
        <f>VLOOKUP(B:B,'10月人员信息'!J:P,6,0)</f>
        <v>0</v>
      </c>
      <c r="H346" t="str">
        <f>VLOOKUP(B:B,'10月人员信息'!J:V,12,0)</f>
        <v>汉族</v>
      </c>
      <c r="I346" t="str">
        <f>VLOOKUP(B:B,'11月工资'!A:D,4,0)</f>
        <v>6217000180024746467</v>
      </c>
      <c r="J346">
        <f t="shared" si="50"/>
        <v>1667.08</v>
      </c>
      <c r="K346">
        <f t="shared" si="51"/>
        <v>72.930000000000007</v>
      </c>
      <c r="L346">
        <f t="shared" si="57"/>
        <v>177.13</v>
      </c>
      <c r="M346" s="6">
        <f t="shared" si="52"/>
        <v>719.52</v>
      </c>
      <c r="N346">
        <f>VLOOKUP(C:C,'11月工资'!C:AP,40,0)</f>
        <v>9</v>
      </c>
      <c r="O346" s="6">
        <f t="shared" si="53"/>
        <v>82.23</v>
      </c>
      <c r="P346">
        <v>0</v>
      </c>
      <c r="Q346">
        <f t="shared" si="54"/>
        <v>1233</v>
      </c>
      <c r="R346" s="50">
        <v>10419.23</v>
      </c>
      <c r="S346" s="67">
        <v>10278.82</v>
      </c>
      <c r="T346" s="69">
        <v>10274.23</v>
      </c>
      <c r="V346" t="s">
        <v>4050</v>
      </c>
      <c r="W346" t="s">
        <v>4051</v>
      </c>
      <c r="Y346" s="51">
        <f t="shared" si="58"/>
        <v>10409.23</v>
      </c>
      <c r="Z346" s="73">
        <f t="shared" si="59"/>
        <v>10283.43</v>
      </c>
      <c r="AA346" s="69" t="str">
        <f>VLOOKUP(C:C&amp;"    ",[1]Sheet0!$E$1:$I$65536,5,0)</f>
        <v xml:space="preserve">10274.23    </v>
      </c>
      <c r="AB346" s="74">
        <v>10274.23</v>
      </c>
      <c r="AC346" t="b">
        <f t="shared" si="55"/>
        <v>1</v>
      </c>
      <c r="AD346">
        <v>9000560</v>
      </c>
      <c r="AE346" t="s">
        <v>1056</v>
      </c>
      <c r="AF346" t="str">
        <f t="shared" si="56"/>
        <v>吕建明</v>
      </c>
    </row>
    <row r="347" spans="1:32" x14ac:dyDescent="0.2">
      <c r="A347">
        <v>344</v>
      </c>
      <c r="B347">
        <v>9000560</v>
      </c>
      <c r="C347" t="str">
        <f>VLOOKUP(B:B,'10月人员信息'!J:W,13,0)</f>
        <v>150402198202020434</v>
      </c>
      <c r="D347" t="str">
        <f>VLOOKUP(B:B,'10月人员信息'!J:M,3,0)</f>
        <v>吕建明</v>
      </c>
      <c r="E347" t="str">
        <f>VLOOKUP(B:B,'10月人员信息'!J:L,2,0)</f>
        <v>炼铁事业部</v>
      </c>
      <c r="F347" t="str">
        <f>VLOOKUP(B:B,'10月人员信息'!J:R,8,0)</f>
        <v>设备管理室主办</v>
      </c>
      <c r="G347" t="str">
        <f>VLOOKUP(B:B,'10月人员信息'!J:P,6,0)</f>
        <v>主管师</v>
      </c>
      <c r="H347" t="str">
        <f>VLOOKUP(B:B,'10月人员信息'!J:V,12,0)</f>
        <v>汉族</v>
      </c>
      <c r="I347" t="str">
        <f>VLOOKUP(B:B,'11月工资'!A:D,4,0)</f>
        <v>6217000180024787206</v>
      </c>
      <c r="J347">
        <f t="shared" si="50"/>
        <v>1291.5999999999999</v>
      </c>
      <c r="K347">
        <f t="shared" si="51"/>
        <v>56.51</v>
      </c>
      <c r="L347">
        <f t="shared" si="57"/>
        <v>137.22999999999999</v>
      </c>
      <c r="M347" s="6">
        <f t="shared" si="52"/>
        <v>555.25</v>
      </c>
      <c r="N347">
        <f>VLOOKUP(C:C,'11月工资'!C:AP,40,0)</f>
        <v>9</v>
      </c>
      <c r="O347" s="6">
        <f t="shared" si="53"/>
        <v>63.46</v>
      </c>
      <c r="P347">
        <v>0</v>
      </c>
      <c r="Q347">
        <f t="shared" si="54"/>
        <v>951</v>
      </c>
      <c r="R347" s="50">
        <v>8072.5</v>
      </c>
      <c r="S347" s="67">
        <v>7932.09</v>
      </c>
      <c r="T347" s="69">
        <v>7927.5</v>
      </c>
      <c r="V347" t="s">
        <v>4052</v>
      </c>
      <c r="W347" t="s">
        <v>4053</v>
      </c>
      <c r="Y347" s="51">
        <f t="shared" si="58"/>
        <v>8062.5</v>
      </c>
      <c r="Z347" s="73">
        <f t="shared" si="59"/>
        <v>7936.7</v>
      </c>
      <c r="AA347" s="69" t="str">
        <f>VLOOKUP(C:C&amp;"    ",[1]Sheet0!$E$1:$I$65536,5,0)</f>
        <v xml:space="preserve">7927.50    </v>
      </c>
      <c r="AB347" s="74">
        <v>7927.5</v>
      </c>
      <c r="AC347" t="b">
        <f t="shared" si="55"/>
        <v>1</v>
      </c>
      <c r="AD347">
        <v>9000561</v>
      </c>
      <c r="AE347" t="s">
        <v>1059</v>
      </c>
      <c r="AF347" t="str">
        <f t="shared" si="56"/>
        <v>江立中</v>
      </c>
    </row>
    <row r="348" spans="1:32" x14ac:dyDescent="0.2">
      <c r="A348">
        <v>345</v>
      </c>
      <c r="B348">
        <v>9000561</v>
      </c>
      <c r="C348" t="str">
        <f>VLOOKUP(B:B,'10月人员信息'!J:W,13,0)</f>
        <v>130229198612136216</v>
      </c>
      <c r="D348" t="str">
        <f>VLOOKUP(B:B,'10月人员信息'!J:M,3,0)</f>
        <v>江立中</v>
      </c>
      <c r="E348" t="str">
        <f>VLOOKUP(B:B,'10月人员信息'!J:L,2,0)</f>
        <v>炼铁事业部</v>
      </c>
      <c r="F348" t="str">
        <f>VLOOKUP(B:B,'10月人员信息'!J:R,8,0)</f>
        <v>设备管理室主办</v>
      </c>
      <c r="G348" t="str">
        <f>VLOOKUP(B:B,'10月人员信息'!J:P,6,0)</f>
        <v>主管师</v>
      </c>
      <c r="H348" t="str">
        <f>VLOOKUP(B:B,'10月人员信息'!J:V,12,0)</f>
        <v>汉族</v>
      </c>
      <c r="I348" t="str">
        <f>VLOOKUP(B:B,'11月工资'!A:D,4,0)</f>
        <v>6217000180024116307</v>
      </c>
      <c r="J348">
        <f t="shared" si="50"/>
        <v>1298.05</v>
      </c>
      <c r="K348">
        <f t="shared" si="51"/>
        <v>56.79</v>
      </c>
      <c r="L348">
        <f t="shared" si="57"/>
        <v>137.91999999999999</v>
      </c>
      <c r="M348" s="6">
        <f t="shared" si="52"/>
        <v>558.07000000000005</v>
      </c>
      <c r="N348">
        <f>VLOOKUP(C:C,'11月工资'!C:AP,40,0)</f>
        <v>9</v>
      </c>
      <c r="O348" s="6">
        <f t="shared" si="53"/>
        <v>63.78</v>
      </c>
      <c r="P348">
        <v>0</v>
      </c>
      <c r="Q348">
        <f t="shared" si="54"/>
        <v>956</v>
      </c>
      <c r="R348" s="50">
        <v>8112.81</v>
      </c>
      <c r="S348" s="67">
        <v>7972.4</v>
      </c>
      <c r="T348" s="69">
        <v>7967.81</v>
      </c>
      <c r="V348" t="s">
        <v>4054</v>
      </c>
      <c r="W348" t="s">
        <v>4055</v>
      </c>
      <c r="Y348" s="51">
        <f t="shared" si="58"/>
        <v>8102.81</v>
      </c>
      <c r="Z348" s="73">
        <f t="shared" si="59"/>
        <v>7977.01</v>
      </c>
      <c r="AA348" s="69" t="str">
        <f>VLOOKUP(C:C&amp;"    ",[1]Sheet0!$E$1:$I$65536,5,0)</f>
        <v xml:space="preserve">7967.81    </v>
      </c>
      <c r="AB348" s="74">
        <v>7967.81</v>
      </c>
      <c r="AC348" t="b">
        <f t="shared" si="55"/>
        <v>1</v>
      </c>
      <c r="AD348">
        <v>9000562</v>
      </c>
      <c r="AE348" t="s">
        <v>1062</v>
      </c>
      <c r="AF348" t="str">
        <f t="shared" si="56"/>
        <v>赵帅</v>
      </c>
    </row>
    <row r="349" spans="1:32" x14ac:dyDescent="0.2">
      <c r="A349">
        <v>346</v>
      </c>
      <c r="B349">
        <v>9000562</v>
      </c>
      <c r="C349" t="str">
        <f>VLOOKUP(B:B,'10月人员信息'!J:W,13,0)</f>
        <v>140321199105170912</v>
      </c>
      <c r="D349" t="str">
        <f>VLOOKUP(B:B,'10月人员信息'!J:M,3,0)</f>
        <v>赵帅</v>
      </c>
      <c r="E349" t="str">
        <f>VLOOKUP(B:B,'10月人员信息'!J:L,2,0)</f>
        <v>特钢事业部</v>
      </c>
      <c r="F349">
        <f>VLOOKUP(B:B,'10月人员信息'!J:R,8,0)</f>
        <v>0</v>
      </c>
      <c r="G349" t="str">
        <f>VLOOKUP(B:B,'10月人员信息'!J:P,6,0)</f>
        <v>专业师</v>
      </c>
      <c r="H349" t="str">
        <f>VLOOKUP(B:B,'10月人员信息'!J:V,12,0)</f>
        <v>汉族</v>
      </c>
      <c r="I349" t="str">
        <f>VLOOKUP(B:B,'11月工资'!A:D,4,0)</f>
        <v>6217000180022960144</v>
      </c>
      <c r="J349">
        <f t="shared" si="50"/>
        <v>996.41</v>
      </c>
      <c r="K349">
        <f t="shared" si="51"/>
        <v>43.59</v>
      </c>
      <c r="L349">
        <f t="shared" si="57"/>
        <v>105.87</v>
      </c>
      <c r="M349" s="6">
        <f t="shared" si="52"/>
        <v>426.1</v>
      </c>
      <c r="N349">
        <f>VLOOKUP(C:C,'11月工资'!C:AP,40,0)</f>
        <v>9</v>
      </c>
      <c r="O349" s="6">
        <f t="shared" si="53"/>
        <v>48.7</v>
      </c>
      <c r="P349">
        <v>0</v>
      </c>
      <c r="Q349">
        <f t="shared" si="54"/>
        <v>730</v>
      </c>
      <c r="R349" s="50">
        <v>6227.59</v>
      </c>
      <c r="S349" s="67">
        <v>6087.18</v>
      </c>
      <c r="T349" s="69">
        <v>6082.59</v>
      </c>
      <c r="V349" t="s">
        <v>4056</v>
      </c>
      <c r="W349" t="s">
        <v>4057</v>
      </c>
      <c r="Y349" s="51">
        <f t="shared" si="58"/>
        <v>6217.59</v>
      </c>
      <c r="Z349" s="73">
        <f t="shared" si="59"/>
        <v>6091.79</v>
      </c>
      <c r="AA349" s="69" t="str">
        <f>VLOOKUP(C:C&amp;"    ",[1]Sheet0!$E$1:$I$65536,5,0)</f>
        <v xml:space="preserve">6082.59    </v>
      </c>
      <c r="AB349" s="74">
        <v>6082.59</v>
      </c>
      <c r="AC349" t="b">
        <f t="shared" si="55"/>
        <v>1</v>
      </c>
      <c r="AD349">
        <v>9000563</v>
      </c>
      <c r="AE349" t="s">
        <v>1065</v>
      </c>
      <c r="AF349" t="str">
        <f t="shared" si="56"/>
        <v>李原野</v>
      </c>
    </row>
    <row r="350" spans="1:32" x14ac:dyDescent="0.2">
      <c r="A350">
        <v>347</v>
      </c>
      <c r="B350">
        <v>9000563</v>
      </c>
      <c r="C350" t="str">
        <f>VLOOKUP(B:B,'10月人员信息'!J:W,13,0)</f>
        <v>130627199002084838</v>
      </c>
      <c r="D350" t="str">
        <f>VLOOKUP(B:B,'10月人员信息'!J:M,3,0)</f>
        <v>李原野</v>
      </c>
      <c r="E350" t="str">
        <f>VLOOKUP(B:B,'10月人员信息'!J:L,2,0)</f>
        <v>动力部</v>
      </c>
      <c r="F350" t="str">
        <f>VLOOKUP(B:B,'10月人员信息'!J:R,8,0)</f>
        <v>能源管理室主办</v>
      </c>
      <c r="G350" t="str">
        <f>VLOOKUP(B:B,'10月人员信息'!J:P,6,0)</f>
        <v>一级协理</v>
      </c>
      <c r="H350" t="str">
        <f>VLOOKUP(B:B,'10月人员信息'!J:V,12,0)</f>
        <v>汉族</v>
      </c>
      <c r="I350" t="str">
        <f>VLOOKUP(B:B,'11月工资'!A:D,4,0)</f>
        <v>6217000180022960110</v>
      </c>
      <c r="J350">
        <f t="shared" si="50"/>
        <v>1111.3800000000001</v>
      </c>
      <c r="K350">
        <f t="shared" si="51"/>
        <v>48.62</v>
      </c>
      <c r="L350">
        <f t="shared" si="57"/>
        <v>118.08</v>
      </c>
      <c r="M350" s="6">
        <f t="shared" si="52"/>
        <v>476.4</v>
      </c>
      <c r="N350">
        <f>VLOOKUP(C:C,'11月工资'!C:AP,40,0)</f>
        <v>9</v>
      </c>
      <c r="O350" s="6">
        <f t="shared" si="53"/>
        <v>54.45</v>
      </c>
      <c r="P350">
        <v>0</v>
      </c>
      <c r="Q350">
        <f t="shared" si="54"/>
        <v>816</v>
      </c>
      <c r="R350" s="50">
        <v>6946.11</v>
      </c>
      <c r="S350" s="67">
        <v>6805.7</v>
      </c>
      <c r="T350" s="69">
        <v>6801.11</v>
      </c>
      <c r="V350" t="s">
        <v>4058</v>
      </c>
      <c r="W350" t="s">
        <v>4059</v>
      </c>
      <c r="Y350" s="51">
        <f t="shared" si="58"/>
        <v>6936.11</v>
      </c>
      <c r="Z350" s="73">
        <f t="shared" si="59"/>
        <v>6810.31</v>
      </c>
      <c r="AA350" s="69" t="str">
        <f>VLOOKUP(C:C&amp;"    ",[1]Sheet0!$E$1:$I$65536,5,0)</f>
        <v xml:space="preserve">6801.11    </v>
      </c>
      <c r="AB350" s="74">
        <v>6801.11</v>
      </c>
      <c r="AC350" t="b">
        <f t="shared" si="55"/>
        <v>1</v>
      </c>
      <c r="AD350">
        <v>9000564</v>
      </c>
      <c r="AE350" t="s">
        <v>1068</v>
      </c>
      <c r="AF350" t="str">
        <f t="shared" si="56"/>
        <v>张宝福</v>
      </c>
    </row>
    <row r="351" spans="1:32" x14ac:dyDescent="0.2">
      <c r="A351">
        <v>348</v>
      </c>
      <c r="B351">
        <v>9000564</v>
      </c>
      <c r="C351" t="str">
        <f>VLOOKUP(B:B,'10月人员信息'!J:W,13,0)</f>
        <v>130203196910142136</v>
      </c>
      <c r="D351" t="str">
        <f>VLOOKUP(B:B,'10月人员信息'!J:M,3,0)</f>
        <v>张宝福</v>
      </c>
      <c r="E351" t="str">
        <f>VLOOKUP(B:B,'10月人员信息'!J:L,2,0)</f>
        <v>纪委
（监察部）</v>
      </c>
      <c r="F351" t="str">
        <f>VLOOKUP(B:B,'10月人员信息'!J:R,8,0)</f>
        <v>监察室主办</v>
      </c>
      <c r="G351" t="str">
        <f>VLOOKUP(B:B,'10月人员信息'!J:P,6,0)</f>
        <v>主任师</v>
      </c>
      <c r="H351" t="str">
        <f>VLOOKUP(B:B,'10月人员信息'!J:V,12,0)</f>
        <v>汉族</v>
      </c>
      <c r="I351" t="str">
        <f>VLOOKUP(B:B,'11月工资'!A:D,4,0)</f>
        <v>6217000180024137527</v>
      </c>
      <c r="J351">
        <f t="shared" si="50"/>
        <v>1734.92</v>
      </c>
      <c r="K351">
        <f t="shared" si="51"/>
        <v>75.900000000000006</v>
      </c>
      <c r="L351">
        <f t="shared" si="57"/>
        <v>184.33</v>
      </c>
      <c r="M351" s="6">
        <f t="shared" si="52"/>
        <v>749.2</v>
      </c>
      <c r="N351">
        <f>VLOOKUP(C:C,'11月工资'!C:AP,40,0)</f>
        <v>9</v>
      </c>
      <c r="O351" s="6">
        <f t="shared" si="53"/>
        <v>85.62</v>
      </c>
      <c r="P351">
        <v>0</v>
      </c>
      <c r="Q351">
        <f t="shared" si="54"/>
        <v>1284</v>
      </c>
      <c r="R351" s="50">
        <v>10843.22</v>
      </c>
      <c r="S351" s="67">
        <v>10702.81</v>
      </c>
      <c r="T351" s="69">
        <v>10698.22</v>
      </c>
      <c r="V351" t="s">
        <v>4060</v>
      </c>
      <c r="W351" t="s">
        <v>4061</v>
      </c>
      <c r="Y351" s="51">
        <f t="shared" si="58"/>
        <v>10833.22</v>
      </c>
      <c r="Z351" s="73">
        <f t="shared" si="59"/>
        <v>10707.42</v>
      </c>
      <c r="AA351" s="69" t="str">
        <f>VLOOKUP(C:C&amp;"    ",[1]Sheet0!$E$1:$I$65536,5,0)</f>
        <v xml:space="preserve">10698.22    </v>
      </c>
      <c r="AB351" s="74">
        <v>10698.22</v>
      </c>
      <c r="AC351" t="b">
        <f t="shared" si="55"/>
        <v>1</v>
      </c>
      <c r="AD351">
        <v>9000565</v>
      </c>
      <c r="AE351" t="s">
        <v>1071</v>
      </c>
      <c r="AF351" t="str">
        <f t="shared" si="56"/>
        <v>翟安春</v>
      </c>
    </row>
    <row r="352" spans="1:32" x14ac:dyDescent="0.2">
      <c r="A352">
        <v>349</v>
      </c>
      <c r="B352">
        <v>9000565</v>
      </c>
      <c r="C352" t="str">
        <f>VLOOKUP(B:B,'10月人员信息'!J:W,13,0)</f>
        <v>130204197702275138</v>
      </c>
      <c r="D352" t="str">
        <f>VLOOKUP(B:B,'10月人员信息'!J:M,3,0)</f>
        <v>翟安春</v>
      </c>
      <c r="E352" t="str">
        <f>VLOOKUP(B:B,'10月人员信息'!J:L,2,0)</f>
        <v>设备管理部</v>
      </c>
      <c r="F352" t="str">
        <f>VLOOKUP(B:B,'10月人员信息'!J:R,8,0)</f>
        <v>验收库管作业长</v>
      </c>
      <c r="G352" t="str">
        <f>VLOOKUP(B:B,'10月人员信息'!J:P,6,0)</f>
        <v>作业长</v>
      </c>
      <c r="H352" t="str">
        <f>VLOOKUP(B:B,'10月人员信息'!J:V,12,0)</f>
        <v>汉族</v>
      </c>
      <c r="I352" t="str">
        <f>VLOOKUP(B:B,'11月工资'!A:D,4,0)</f>
        <v>6217000180023858339</v>
      </c>
      <c r="J352">
        <f t="shared" si="50"/>
        <v>1806.58</v>
      </c>
      <c r="K352">
        <f t="shared" si="51"/>
        <v>79.040000000000006</v>
      </c>
      <c r="L352">
        <f t="shared" si="57"/>
        <v>191.95</v>
      </c>
      <c r="M352" s="6">
        <f t="shared" si="52"/>
        <v>780.55</v>
      </c>
      <c r="N352">
        <f>VLOOKUP(C:C,'11月工资'!C:AP,40,0)</f>
        <v>9</v>
      </c>
      <c r="O352" s="6">
        <f t="shared" si="53"/>
        <v>89.21</v>
      </c>
      <c r="P352">
        <v>0</v>
      </c>
      <c r="Q352">
        <f t="shared" si="54"/>
        <v>1338</v>
      </c>
      <c r="R352" s="50">
        <v>11291.11</v>
      </c>
      <c r="S352" s="67">
        <v>11150.7</v>
      </c>
      <c r="T352" s="69">
        <v>11146.11</v>
      </c>
      <c r="V352" t="s">
        <v>4062</v>
      </c>
      <c r="W352" t="s">
        <v>4063</v>
      </c>
      <c r="Y352" s="51">
        <f t="shared" si="58"/>
        <v>11281.11</v>
      </c>
      <c r="Z352" s="73">
        <f t="shared" si="59"/>
        <v>11155.31</v>
      </c>
      <c r="AA352" s="69" t="str">
        <f>VLOOKUP(C:C&amp;"    ",[1]Sheet0!$E$1:$I$65536,5,0)</f>
        <v xml:space="preserve">11146.11    </v>
      </c>
      <c r="AB352" s="74">
        <v>11146.11</v>
      </c>
      <c r="AC352" t="b">
        <f t="shared" si="55"/>
        <v>1</v>
      </c>
      <c r="AD352">
        <v>9000566</v>
      </c>
      <c r="AE352" t="s">
        <v>1074</v>
      </c>
      <c r="AF352" t="str">
        <f t="shared" si="56"/>
        <v>林超</v>
      </c>
    </row>
    <row r="353" spans="1:32" x14ac:dyDescent="0.2">
      <c r="A353">
        <v>350</v>
      </c>
      <c r="B353">
        <v>9000566</v>
      </c>
      <c r="C353" t="str">
        <f>VLOOKUP(B:B,'10月人员信息'!J:W,13,0)</f>
        <v>130202198511181819</v>
      </c>
      <c r="D353" t="str">
        <f>VLOOKUP(B:B,'10月人员信息'!J:M,3,0)</f>
        <v>林超</v>
      </c>
      <c r="E353" t="str">
        <f>VLOOKUP(B:B,'10月人员信息'!J:L,2,0)</f>
        <v>热轧事业部</v>
      </c>
      <c r="F353" t="str">
        <f>VLOOKUP(B:B,'10月人员信息'!J:R,8,0)</f>
        <v>转炉点检作业区点检员</v>
      </c>
      <c r="G353">
        <f>VLOOKUP(B:B,'10月人员信息'!J:P,6,0)</f>
        <v>0</v>
      </c>
      <c r="H353" t="str">
        <f>VLOOKUP(B:B,'10月人员信息'!J:V,12,0)</f>
        <v>汉族</v>
      </c>
      <c r="I353" t="str">
        <f>VLOOKUP(B:B,'11月工资'!A:D,4,0)</f>
        <v>6217000180023843729</v>
      </c>
      <c r="J353">
        <f t="shared" si="50"/>
        <v>1006.81</v>
      </c>
      <c r="K353">
        <f t="shared" si="51"/>
        <v>44.05</v>
      </c>
      <c r="L353">
        <f t="shared" si="57"/>
        <v>106.97</v>
      </c>
      <c r="M353" s="6">
        <f t="shared" si="52"/>
        <v>430.65</v>
      </c>
      <c r="N353">
        <f>VLOOKUP(C:C,'11月工资'!C:AP,40,0)</f>
        <v>9</v>
      </c>
      <c r="O353" s="6">
        <f t="shared" si="53"/>
        <v>49.22</v>
      </c>
      <c r="P353">
        <v>0</v>
      </c>
      <c r="Q353">
        <f t="shared" si="54"/>
        <v>738</v>
      </c>
      <c r="R353" s="50">
        <v>6292.57</v>
      </c>
      <c r="S353" s="67">
        <v>6152.16</v>
      </c>
      <c r="T353" s="69">
        <v>6147.57</v>
      </c>
      <c r="V353" t="s">
        <v>4064</v>
      </c>
      <c r="W353" t="s">
        <v>4065</v>
      </c>
      <c r="Y353" s="51">
        <f t="shared" si="58"/>
        <v>6282.57</v>
      </c>
      <c r="Z353" s="73">
        <f t="shared" si="59"/>
        <v>6156.77</v>
      </c>
      <c r="AA353" s="69" t="str">
        <f>VLOOKUP(C:C&amp;"    ",[1]Sheet0!$E$1:$I$65536,5,0)</f>
        <v xml:space="preserve">6147.57    </v>
      </c>
      <c r="AB353" s="74">
        <v>6147.57</v>
      </c>
      <c r="AC353" t="b">
        <f t="shared" si="55"/>
        <v>1</v>
      </c>
      <c r="AD353">
        <v>9000567</v>
      </c>
      <c r="AE353" t="s">
        <v>1077</v>
      </c>
      <c r="AF353" t="str">
        <f t="shared" si="56"/>
        <v>贾宏朝</v>
      </c>
    </row>
    <row r="354" spans="1:32" x14ac:dyDescent="0.2">
      <c r="A354">
        <v>351</v>
      </c>
      <c r="B354">
        <v>9000567</v>
      </c>
      <c r="C354" t="str">
        <f>VLOOKUP(B:B,'10月人员信息'!J:W,13,0)</f>
        <v>130225198711173711</v>
      </c>
      <c r="D354" t="str">
        <f>VLOOKUP(B:B,'10月人员信息'!J:M,3,0)</f>
        <v>贾宏朝</v>
      </c>
      <c r="E354" t="str">
        <f>VLOOKUP(B:B,'10月人员信息'!J:L,2,0)</f>
        <v>热轧事业部</v>
      </c>
      <c r="F354" t="str">
        <f>VLOOKUP(B:B,'10月人员信息'!J:R,8,0)</f>
        <v>连铸点检作业区点检员</v>
      </c>
      <c r="G354">
        <f>VLOOKUP(B:B,'10月人员信息'!J:P,6,0)</f>
        <v>0</v>
      </c>
      <c r="H354" t="str">
        <f>VLOOKUP(B:B,'10月人员信息'!J:V,12,0)</f>
        <v>汉族</v>
      </c>
      <c r="I354" t="str">
        <f>VLOOKUP(B:B,'11月工资'!A:D,4,0)</f>
        <v>6217000180022982809</v>
      </c>
      <c r="J354">
        <f t="shared" si="50"/>
        <v>1352.25</v>
      </c>
      <c r="K354">
        <f t="shared" si="51"/>
        <v>59.16</v>
      </c>
      <c r="L354">
        <f t="shared" si="57"/>
        <v>143.68</v>
      </c>
      <c r="M354" s="6">
        <f t="shared" si="52"/>
        <v>581.78</v>
      </c>
      <c r="N354">
        <f>VLOOKUP(C:C,'11月工资'!C:AP,40,0)</f>
        <v>9</v>
      </c>
      <c r="O354" s="6">
        <f t="shared" si="53"/>
        <v>66.489999999999995</v>
      </c>
      <c r="P354">
        <v>0</v>
      </c>
      <c r="Q354">
        <f t="shared" si="54"/>
        <v>997</v>
      </c>
      <c r="R354" s="50">
        <v>8451.5400000000009</v>
      </c>
      <c r="S354" s="67">
        <v>8311.1299999999992</v>
      </c>
      <c r="T354" s="69">
        <v>8306.5400000000009</v>
      </c>
      <c r="V354" t="s">
        <v>4066</v>
      </c>
      <c r="W354" t="s">
        <v>4067</v>
      </c>
      <c r="Y354" s="51">
        <f t="shared" si="58"/>
        <v>8441.5400000000009</v>
      </c>
      <c r="Z354" s="73">
        <f t="shared" si="59"/>
        <v>8315.74</v>
      </c>
      <c r="AA354" s="69" t="str">
        <f>VLOOKUP(C:C&amp;"    ",[1]Sheet0!$E$1:$I$65536,5,0)</f>
        <v xml:space="preserve">8306.54    </v>
      </c>
      <c r="AB354" s="74">
        <v>8306.5400000000009</v>
      </c>
      <c r="AC354" t="b">
        <f t="shared" si="55"/>
        <v>1</v>
      </c>
      <c r="AD354">
        <v>9000568</v>
      </c>
      <c r="AE354" t="s">
        <v>1080</v>
      </c>
      <c r="AF354" t="str">
        <f t="shared" si="56"/>
        <v>李鹏飞</v>
      </c>
    </row>
    <row r="355" spans="1:32" x14ac:dyDescent="0.2">
      <c r="A355">
        <v>352</v>
      </c>
      <c r="B355">
        <v>9000568</v>
      </c>
      <c r="C355" t="str">
        <f>VLOOKUP(B:B,'10月人员信息'!J:W,13,0)</f>
        <v>130105196812120950</v>
      </c>
      <c r="D355" t="str">
        <f>VLOOKUP(B:B,'10月人员信息'!J:M,3,0)</f>
        <v>李鹏飞</v>
      </c>
      <c r="E355" t="str">
        <f>VLOOKUP(B:B,'10月人员信息'!J:L,2,0)</f>
        <v>设备管理部</v>
      </c>
      <c r="F355" t="str">
        <f>VLOOKUP(B:B,'10月人员信息'!J:R,8,0)</f>
        <v>检修管理主办</v>
      </c>
      <c r="G355" t="str">
        <f>VLOOKUP(B:B,'10月人员信息'!J:P,6,0)</f>
        <v>主任师</v>
      </c>
      <c r="H355" t="str">
        <f>VLOOKUP(B:B,'10月人员信息'!J:V,12,0)</f>
        <v>汉族</v>
      </c>
      <c r="I355" t="str">
        <f>VLOOKUP(B:B,'11月工资'!A:D,4,0)</f>
        <v>6217000180022974350</v>
      </c>
      <c r="J355">
        <f t="shared" si="50"/>
        <v>1679.95</v>
      </c>
      <c r="K355">
        <f t="shared" si="51"/>
        <v>73.5</v>
      </c>
      <c r="L355">
        <f t="shared" si="57"/>
        <v>178.49</v>
      </c>
      <c r="M355" s="6">
        <f t="shared" si="52"/>
        <v>725.15</v>
      </c>
      <c r="N355">
        <f>VLOOKUP(C:C,'11月工资'!C:AP,40,0)</f>
        <v>9</v>
      </c>
      <c r="O355" s="6">
        <f t="shared" si="53"/>
        <v>82.87</v>
      </c>
      <c r="P355">
        <v>0</v>
      </c>
      <c r="Q355">
        <f t="shared" si="54"/>
        <v>1243</v>
      </c>
      <c r="R355" s="50">
        <v>10499.69</v>
      </c>
      <c r="S355" s="67">
        <v>10359.280000000001</v>
      </c>
      <c r="T355" s="69">
        <v>10354.69</v>
      </c>
      <c r="V355" t="s">
        <v>4068</v>
      </c>
      <c r="W355" t="s">
        <v>4069</v>
      </c>
      <c r="Y355" s="51">
        <f t="shared" si="58"/>
        <v>10489.69</v>
      </c>
      <c r="Z355" s="73">
        <f t="shared" si="59"/>
        <v>10363.89</v>
      </c>
      <c r="AA355" s="69" t="str">
        <f>VLOOKUP(C:C&amp;"    ",[1]Sheet0!$E$1:$I$65536,5,0)</f>
        <v xml:space="preserve">10354.69    </v>
      </c>
      <c r="AB355" s="74">
        <v>10354.69</v>
      </c>
      <c r="AC355" t="b">
        <f t="shared" si="55"/>
        <v>1</v>
      </c>
      <c r="AD355">
        <v>9000569</v>
      </c>
      <c r="AE355" t="s">
        <v>1083</v>
      </c>
      <c r="AF355" t="str">
        <f t="shared" si="56"/>
        <v>刘志恒</v>
      </c>
    </row>
    <row r="356" spans="1:32" x14ac:dyDescent="0.2">
      <c r="A356">
        <v>353</v>
      </c>
      <c r="B356">
        <v>9000569</v>
      </c>
      <c r="C356" t="str">
        <f>VLOOKUP(B:B,'10月人员信息'!J:W,13,0)</f>
        <v>130126198410053012</v>
      </c>
      <c r="D356" t="str">
        <f>VLOOKUP(B:B,'10月人员信息'!J:M,3,0)</f>
        <v>刘志恒</v>
      </c>
      <c r="E356" t="str">
        <f>VLOOKUP(B:B,'10月人员信息'!J:L,2,0)</f>
        <v>冷轧事业部</v>
      </c>
      <c r="F356">
        <f>VLOOKUP(B:B,'10月人员信息'!J:R,8,0)</f>
        <v>0</v>
      </c>
      <c r="G356" t="str">
        <f>VLOOKUP(B:B,'10月人员信息'!J:P,6,0)</f>
        <v>主管师</v>
      </c>
      <c r="H356" t="str">
        <f>VLOOKUP(B:B,'10月人员信息'!J:V,12,0)</f>
        <v>汉族</v>
      </c>
      <c r="I356" t="str">
        <f>VLOOKUP(B:B,'11月工资'!A:D,4,0)</f>
        <v>6217000180024751947</v>
      </c>
      <c r="J356">
        <f t="shared" si="50"/>
        <v>1319.54</v>
      </c>
      <c r="K356">
        <f t="shared" si="51"/>
        <v>57.73</v>
      </c>
      <c r="L356">
        <f t="shared" si="57"/>
        <v>140.19999999999999</v>
      </c>
      <c r="M356" s="6">
        <f t="shared" si="52"/>
        <v>567.47</v>
      </c>
      <c r="N356">
        <f>VLOOKUP(C:C,'11月工资'!C:AP,40,0)</f>
        <v>9</v>
      </c>
      <c r="O356" s="6">
        <f t="shared" si="53"/>
        <v>64.849999999999994</v>
      </c>
      <c r="P356">
        <v>0</v>
      </c>
      <c r="Q356">
        <f t="shared" si="54"/>
        <v>972</v>
      </c>
      <c r="R356" s="50">
        <v>8247.130000000001</v>
      </c>
      <c r="S356" s="67">
        <v>8106.72</v>
      </c>
      <c r="T356" s="69">
        <v>8102.13</v>
      </c>
      <c r="V356" t="s">
        <v>4070</v>
      </c>
      <c r="W356" t="s">
        <v>4071</v>
      </c>
      <c r="Y356" s="51">
        <f t="shared" si="58"/>
        <v>8237.130000000001</v>
      </c>
      <c r="Z356" s="73">
        <f t="shared" si="59"/>
        <v>8111.33</v>
      </c>
      <c r="AA356" s="69" t="str">
        <f>VLOOKUP(C:C&amp;"    ",[1]Sheet0!$E$1:$I$65536,5,0)</f>
        <v xml:space="preserve">8102.13    </v>
      </c>
      <c r="AB356" s="74">
        <v>8102.13</v>
      </c>
      <c r="AC356" t="b">
        <f t="shared" si="55"/>
        <v>1</v>
      </c>
      <c r="AD356">
        <v>9000570</v>
      </c>
      <c r="AE356" t="s">
        <v>1086</v>
      </c>
      <c r="AF356" t="str">
        <f t="shared" si="56"/>
        <v>焦泽龙</v>
      </c>
    </row>
    <row r="357" spans="1:32" x14ac:dyDescent="0.2">
      <c r="A357">
        <v>354</v>
      </c>
      <c r="B357">
        <v>9000570</v>
      </c>
      <c r="C357" t="str">
        <f>VLOOKUP(B:B,'10月人员信息'!J:W,13,0)</f>
        <v>130203198903250314</v>
      </c>
      <c r="D357" t="str">
        <f>VLOOKUP(B:B,'10月人员信息'!J:M,3,0)</f>
        <v>焦泽龙</v>
      </c>
      <c r="E357" t="str">
        <f>VLOOKUP(B:B,'10月人员信息'!J:L,2,0)</f>
        <v>工程管理部</v>
      </c>
      <c r="F357" t="str">
        <f>VLOOKUP(B:B,'10月人员信息'!J:R,8,0)</f>
        <v>综合业务管理主办</v>
      </c>
      <c r="G357" t="str">
        <f>VLOOKUP(B:B,'10月人员信息'!J:P,6,0)</f>
        <v>专业师</v>
      </c>
      <c r="H357" t="str">
        <f>VLOOKUP(B:B,'10月人员信息'!J:V,12,0)</f>
        <v>汉族</v>
      </c>
      <c r="I357" t="str">
        <f>VLOOKUP(B:B,'11月工资'!A:D,4,0)</f>
        <v>6217000180022945673</v>
      </c>
      <c r="J357">
        <f t="shared" si="50"/>
        <v>999.77</v>
      </c>
      <c r="K357">
        <f t="shared" si="51"/>
        <v>43.74</v>
      </c>
      <c r="L357">
        <f t="shared" si="57"/>
        <v>106.23</v>
      </c>
      <c r="M357" s="6">
        <f t="shared" si="52"/>
        <v>427.57</v>
      </c>
      <c r="N357">
        <f>VLOOKUP(C:C,'11月工资'!C:AP,40,0)</f>
        <v>9</v>
      </c>
      <c r="O357" s="6">
        <f t="shared" si="53"/>
        <v>48.87</v>
      </c>
      <c r="P357">
        <v>0</v>
      </c>
      <c r="Q357">
        <f t="shared" si="54"/>
        <v>732</v>
      </c>
      <c r="R357" s="50">
        <v>6248.56</v>
      </c>
      <c r="S357" s="67">
        <v>6108.15</v>
      </c>
      <c r="T357" s="69">
        <v>6103.56</v>
      </c>
      <c r="V357" t="s">
        <v>4072</v>
      </c>
      <c r="W357" t="s">
        <v>4073</v>
      </c>
      <c r="Y357" s="51">
        <f t="shared" si="58"/>
        <v>6238.56</v>
      </c>
      <c r="Z357" s="73">
        <f t="shared" si="59"/>
        <v>6112.76</v>
      </c>
      <c r="AA357" s="69" t="str">
        <f>VLOOKUP(C:C&amp;"    ",[1]Sheet0!$E$1:$I$65536,5,0)</f>
        <v xml:space="preserve">6103.56    </v>
      </c>
      <c r="AB357" s="74">
        <v>6103.56</v>
      </c>
      <c r="AC357" t="b">
        <f t="shared" si="55"/>
        <v>1</v>
      </c>
      <c r="AD357">
        <v>9000571</v>
      </c>
      <c r="AE357" t="s">
        <v>1089</v>
      </c>
      <c r="AF357" t="str">
        <f t="shared" si="56"/>
        <v>李魁猛</v>
      </c>
    </row>
    <row r="358" spans="1:32" x14ac:dyDescent="0.2">
      <c r="A358">
        <v>355</v>
      </c>
      <c r="B358">
        <v>9000571</v>
      </c>
      <c r="C358" t="str">
        <f>VLOOKUP(B:B,'10月人员信息'!J:W,13,0)</f>
        <v>130223197001123237</v>
      </c>
      <c r="D358" t="str">
        <f>VLOOKUP(B:B,'10月人员信息'!J:M,3,0)</f>
        <v>李魁猛</v>
      </c>
      <c r="E358" t="str">
        <f>VLOOKUP(B:B,'10月人员信息'!J:L,2,0)</f>
        <v>制造部</v>
      </c>
      <c r="F358" t="str">
        <f>VLOOKUP(B:B,'10月人员信息'!J:R,8,0)</f>
        <v>指挥中心值班调度长</v>
      </c>
      <c r="G358" t="str">
        <f>VLOOKUP(B:B,'10月人员信息'!J:P,6,0)</f>
        <v>高级主管</v>
      </c>
      <c r="H358" t="str">
        <f>VLOOKUP(B:B,'10月人员信息'!J:V,12,0)</f>
        <v>汉族</v>
      </c>
      <c r="I358" t="str">
        <f>VLOOKUP(B:B,'11月工资'!A:D,4,0)</f>
        <v>6217000180022576429</v>
      </c>
      <c r="J358">
        <f t="shared" si="50"/>
        <v>1996.94</v>
      </c>
      <c r="K358">
        <f t="shared" si="51"/>
        <v>87.37</v>
      </c>
      <c r="L358">
        <f t="shared" si="57"/>
        <v>212.17</v>
      </c>
      <c r="M358" s="6">
        <f t="shared" si="52"/>
        <v>863.83</v>
      </c>
      <c r="N358">
        <f>VLOOKUP(C:C,'11月工资'!C:AP,40,0)</f>
        <v>9</v>
      </c>
      <c r="O358" s="6">
        <f t="shared" si="53"/>
        <v>98.72</v>
      </c>
      <c r="P358">
        <v>0</v>
      </c>
      <c r="Q358">
        <f t="shared" si="54"/>
        <v>1480</v>
      </c>
      <c r="R358" s="50">
        <v>12480.86</v>
      </c>
      <c r="S358" s="67">
        <v>12340.45</v>
      </c>
      <c r="T358" s="69">
        <v>12335.86</v>
      </c>
      <c r="V358" t="s">
        <v>4074</v>
      </c>
      <c r="W358" t="s">
        <v>4075</v>
      </c>
      <c r="Y358" s="51">
        <f t="shared" si="58"/>
        <v>12470.86</v>
      </c>
      <c r="Z358" s="73">
        <f t="shared" si="59"/>
        <v>12345.06</v>
      </c>
      <c r="AA358" s="69" t="str">
        <f>VLOOKUP(C:C&amp;"    ",[1]Sheet0!$E$1:$I$65536,5,0)</f>
        <v xml:space="preserve">12335.86    </v>
      </c>
      <c r="AB358" s="74">
        <v>12335.86</v>
      </c>
      <c r="AC358" t="b">
        <f t="shared" si="55"/>
        <v>1</v>
      </c>
      <c r="AD358">
        <v>9000572</v>
      </c>
      <c r="AE358" t="s">
        <v>1092</v>
      </c>
      <c r="AF358" t="str">
        <f t="shared" si="56"/>
        <v>张洪建</v>
      </c>
    </row>
    <row r="359" spans="1:32" x14ac:dyDescent="0.2">
      <c r="A359">
        <v>356</v>
      </c>
      <c r="B359">
        <v>9000572</v>
      </c>
      <c r="C359" t="str">
        <f>VLOOKUP(B:B,'10月人员信息'!J:W,13,0)</f>
        <v>13022119720601121x</v>
      </c>
      <c r="D359" t="str">
        <f>VLOOKUP(B:B,'10月人员信息'!J:M,3,0)</f>
        <v>张洪建</v>
      </c>
      <c r="E359" t="str">
        <f>VLOOKUP(B:B,'10月人员信息'!J:L,2,0)</f>
        <v>工程管理部</v>
      </c>
      <c r="F359" t="str">
        <f>VLOOKUP(B:B,'10月人员信息'!J:R,8,0)</f>
        <v>合同能源管理高级主管</v>
      </c>
      <c r="G359" t="str">
        <f>VLOOKUP(B:B,'10月人员信息'!J:P,6,0)</f>
        <v>高级主管</v>
      </c>
      <c r="H359" t="str">
        <f>VLOOKUP(B:B,'10月人员信息'!J:V,12,0)</f>
        <v>汉族</v>
      </c>
      <c r="I359" t="str">
        <f>VLOOKUP(B:B,'11月工资'!A:D,4,0)</f>
        <v>6217000180023873684</v>
      </c>
      <c r="J359">
        <f t="shared" si="50"/>
        <v>1982.91</v>
      </c>
      <c r="K359">
        <f t="shared" si="51"/>
        <v>86.75</v>
      </c>
      <c r="L359">
        <f t="shared" si="57"/>
        <v>210.68</v>
      </c>
      <c r="M359" s="6">
        <f t="shared" si="52"/>
        <v>857.69</v>
      </c>
      <c r="N359">
        <f>VLOOKUP(C:C,'11月工资'!C:AP,40,0)</f>
        <v>9</v>
      </c>
      <c r="O359" s="6">
        <f t="shared" si="53"/>
        <v>98.02</v>
      </c>
      <c r="P359">
        <v>0</v>
      </c>
      <c r="Q359">
        <f t="shared" si="54"/>
        <v>1470</v>
      </c>
      <c r="R359" s="50">
        <v>12393.19</v>
      </c>
      <c r="S359" s="67">
        <v>12252.78</v>
      </c>
      <c r="T359" s="69">
        <v>12248.19</v>
      </c>
      <c r="V359" t="s">
        <v>4076</v>
      </c>
      <c r="W359" t="s">
        <v>4077</v>
      </c>
      <c r="Y359" s="51">
        <f t="shared" si="58"/>
        <v>12383.19</v>
      </c>
      <c r="Z359" s="73">
        <f t="shared" si="59"/>
        <v>12257.39</v>
      </c>
      <c r="AA359" s="69" t="str">
        <f>VLOOKUP(C:C&amp;"    ",[1]Sheet0!$E$1:$I$65536,5,0)</f>
        <v xml:space="preserve">12248.19    </v>
      </c>
      <c r="AB359" s="74">
        <v>12248.19</v>
      </c>
      <c r="AC359" t="b">
        <f t="shared" si="55"/>
        <v>1</v>
      </c>
      <c r="AD359">
        <v>9000573</v>
      </c>
      <c r="AE359" t="s">
        <v>1094</v>
      </c>
      <c r="AF359" t="str">
        <f t="shared" si="56"/>
        <v>陈士军</v>
      </c>
    </row>
    <row r="360" spans="1:32" x14ac:dyDescent="0.2">
      <c r="A360">
        <v>357</v>
      </c>
      <c r="B360">
        <v>9000573</v>
      </c>
      <c r="C360" t="str">
        <f>VLOOKUP(B:B,'10月人员信息'!J:W,13,0)</f>
        <v>132441197008080618</v>
      </c>
      <c r="D360" t="str">
        <f>VLOOKUP(B:B,'10月人员信息'!J:M,3,0)</f>
        <v>陈士军</v>
      </c>
      <c r="E360" t="str">
        <f>VLOOKUP(B:B,'10月人员信息'!J:L,2,0)</f>
        <v>动力部</v>
      </c>
      <c r="F360" t="str">
        <f>VLOOKUP(B:B,'10月人员信息'!J:R,8,0)</f>
        <v>热电作业区日班作业长</v>
      </c>
      <c r="G360" t="str">
        <f>VLOOKUP(B:B,'10月人员信息'!J:P,6,0)</f>
        <v>日班作业长（正科级）</v>
      </c>
      <c r="H360" t="str">
        <f>VLOOKUP(B:B,'10月人员信息'!J:V,12,0)</f>
        <v>汉族</v>
      </c>
      <c r="I360" t="str">
        <f>VLOOKUP(B:B,'11月工资'!A:D,4,0)</f>
        <v>6217000180022187201</v>
      </c>
      <c r="J360">
        <f t="shared" si="50"/>
        <v>1997.95</v>
      </c>
      <c r="K360">
        <f t="shared" si="51"/>
        <v>87.41</v>
      </c>
      <c r="L360">
        <f t="shared" si="57"/>
        <v>212.28</v>
      </c>
      <c r="M360" s="6">
        <f t="shared" si="52"/>
        <v>864.28</v>
      </c>
      <c r="N360">
        <f>VLOOKUP(C:C,'11月工资'!C:AP,40,0)</f>
        <v>9</v>
      </c>
      <c r="O360" s="6">
        <f t="shared" si="53"/>
        <v>98.77</v>
      </c>
      <c r="P360">
        <v>0</v>
      </c>
      <c r="Q360">
        <f t="shared" si="54"/>
        <v>1481</v>
      </c>
      <c r="R360" s="50">
        <v>12487.2</v>
      </c>
      <c r="S360" s="67">
        <v>12346.79</v>
      </c>
      <c r="T360" s="69">
        <v>12342.2</v>
      </c>
      <c r="V360" t="s">
        <v>4078</v>
      </c>
      <c r="W360" t="s">
        <v>4079</v>
      </c>
      <c r="Y360" s="51">
        <f t="shared" si="58"/>
        <v>12477.2</v>
      </c>
      <c r="Z360" s="73">
        <f t="shared" si="59"/>
        <v>12351.4</v>
      </c>
      <c r="AA360" s="69" t="str">
        <f>VLOOKUP(C:C&amp;"    ",[1]Sheet0!$E$1:$I$65536,5,0)</f>
        <v xml:space="preserve">12342.20    </v>
      </c>
      <c r="AB360" s="74">
        <v>12342.2</v>
      </c>
      <c r="AC360" t="b">
        <f t="shared" si="55"/>
        <v>1</v>
      </c>
      <c r="AD360">
        <v>9000574</v>
      </c>
      <c r="AE360" t="s">
        <v>1097</v>
      </c>
      <c r="AF360" t="str">
        <f t="shared" si="56"/>
        <v>李旭军</v>
      </c>
    </row>
    <row r="361" spans="1:32" x14ac:dyDescent="0.2">
      <c r="A361">
        <v>358</v>
      </c>
      <c r="B361">
        <v>9000574</v>
      </c>
      <c r="C361" t="str">
        <f>VLOOKUP(B:B,'10月人员信息'!J:W,13,0)</f>
        <v>12010419720211631x</v>
      </c>
      <c r="D361" t="str">
        <f>VLOOKUP(B:B,'10月人员信息'!J:M,3,0)</f>
        <v>李旭军</v>
      </c>
      <c r="E361" t="str">
        <f>VLOOKUP(B:B,'10月人员信息'!J:L,2,0)</f>
        <v>动力部</v>
      </c>
      <c r="F361" t="str">
        <f>VLOOKUP(B:B,'10月人员信息'!J:R,8,0)</f>
        <v>供电作业区值班作业长</v>
      </c>
      <c r="G361" t="str">
        <f>VLOOKUP(B:B,'10月人员信息'!J:P,6,0)</f>
        <v>值班作业长（副科级）</v>
      </c>
      <c r="H361" t="str">
        <f>VLOOKUP(B:B,'10月人员信息'!J:V,12,0)</f>
        <v>汉族</v>
      </c>
      <c r="I361" t="str">
        <f>VLOOKUP(B:B,'11月工资'!A:D,4,0)</f>
        <v>6217000180022184349</v>
      </c>
      <c r="J361">
        <f t="shared" si="50"/>
        <v>1988.63</v>
      </c>
      <c r="K361">
        <f t="shared" si="51"/>
        <v>87</v>
      </c>
      <c r="L361">
        <f t="shared" si="57"/>
        <v>211.29</v>
      </c>
      <c r="M361" s="6">
        <f t="shared" si="52"/>
        <v>860.2</v>
      </c>
      <c r="N361">
        <f>VLOOKUP(C:C,'11月工资'!C:AP,40,0)</f>
        <v>9</v>
      </c>
      <c r="O361" s="6">
        <f t="shared" si="53"/>
        <v>98.31</v>
      </c>
      <c r="P361">
        <v>0</v>
      </c>
      <c r="Q361">
        <f t="shared" si="54"/>
        <v>1474</v>
      </c>
      <c r="R361" s="50">
        <v>12428.91</v>
      </c>
      <c r="S361" s="67">
        <v>12288.5</v>
      </c>
      <c r="T361" s="69">
        <v>12283.91</v>
      </c>
      <c r="V361" t="s">
        <v>4080</v>
      </c>
      <c r="W361" t="s">
        <v>4081</v>
      </c>
      <c r="Y361" s="51">
        <f t="shared" si="58"/>
        <v>12418.91</v>
      </c>
      <c r="Z361" s="73">
        <f t="shared" si="59"/>
        <v>12293.11</v>
      </c>
      <c r="AA361" s="69" t="str">
        <f>VLOOKUP(C:C&amp;"    ",[1]Sheet0!$E$1:$I$65536,5,0)</f>
        <v xml:space="preserve">12283.91    </v>
      </c>
      <c r="AB361" s="74">
        <v>12283.91</v>
      </c>
      <c r="AC361" t="b">
        <f t="shared" si="55"/>
        <v>1</v>
      </c>
      <c r="AD361">
        <v>9000575</v>
      </c>
      <c r="AE361" t="s">
        <v>1099</v>
      </c>
      <c r="AF361" t="str">
        <f t="shared" si="56"/>
        <v>赵泽东</v>
      </c>
    </row>
    <row r="362" spans="1:32" x14ac:dyDescent="0.2">
      <c r="A362">
        <v>359</v>
      </c>
      <c r="B362">
        <v>9000575</v>
      </c>
      <c r="C362" t="str">
        <f>VLOOKUP(B:B,'10月人员信息'!J:W,13,0)</f>
        <v>130925198405106412</v>
      </c>
      <c r="D362" t="str">
        <f>VLOOKUP(B:B,'10月人员信息'!J:M,3,0)</f>
        <v>赵泽东</v>
      </c>
      <c r="E362" t="str">
        <f>VLOOKUP(B:B,'10月人员信息'!J:L,2,0)</f>
        <v>动力部</v>
      </c>
      <c r="F362" t="str">
        <f>VLOOKUP(B:B,'10月人员信息'!J:R,8,0)</f>
        <v>能源管理室主办</v>
      </c>
      <c r="G362" t="str">
        <f>VLOOKUP(B:B,'10月人员信息'!J:P,6,0)</f>
        <v>主管师</v>
      </c>
      <c r="H362" t="str">
        <f>VLOOKUP(B:B,'10月人员信息'!J:V,12,0)</f>
        <v>汉族</v>
      </c>
      <c r="I362" t="str">
        <f>VLOOKUP(B:B,'11月工资'!A:D,4,0)</f>
        <v>6217000180023873460</v>
      </c>
      <c r="J362">
        <f t="shared" si="50"/>
        <v>1428.93</v>
      </c>
      <c r="K362">
        <f t="shared" si="51"/>
        <v>62.52</v>
      </c>
      <c r="L362">
        <f t="shared" si="57"/>
        <v>151.82</v>
      </c>
      <c r="M362" s="6">
        <f t="shared" si="52"/>
        <v>615.33000000000004</v>
      </c>
      <c r="N362">
        <f>VLOOKUP(C:C,'11月工资'!C:AP,40,0)</f>
        <v>9</v>
      </c>
      <c r="O362" s="6">
        <f t="shared" si="53"/>
        <v>70.319999999999993</v>
      </c>
      <c r="P362">
        <v>0</v>
      </c>
      <c r="Q362">
        <f t="shared" si="54"/>
        <v>1054</v>
      </c>
      <c r="R362" s="50">
        <v>8930.81</v>
      </c>
      <c r="S362" s="67">
        <v>8790.4</v>
      </c>
      <c r="T362" s="69">
        <v>8785.81</v>
      </c>
      <c r="V362" t="s">
        <v>4082</v>
      </c>
      <c r="W362" t="s">
        <v>4083</v>
      </c>
      <c r="Y362" s="51">
        <f t="shared" si="58"/>
        <v>8920.81</v>
      </c>
      <c r="Z362" s="73">
        <f t="shared" si="59"/>
        <v>8795.01</v>
      </c>
      <c r="AA362" s="69" t="str">
        <f>VLOOKUP(C:C&amp;"    ",[1]Sheet0!$E$1:$I$65536,5,0)</f>
        <v xml:space="preserve">8785.81    </v>
      </c>
      <c r="AB362" s="74">
        <v>8785.81</v>
      </c>
      <c r="AC362" t="b">
        <f t="shared" si="55"/>
        <v>1</v>
      </c>
      <c r="AD362">
        <v>9000576</v>
      </c>
      <c r="AE362" t="s">
        <v>1102</v>
      </c>
      <c r="AF362" t="str">
        <f t="shared" si="56"/>
        <v>冯沛晨</v>
      </c>
    </row>
    <row r="363" spans="1:32" x14ac:dyDescent="0.2">
      <c r="A363">
        <v>360</v>
      </c>
      <c r="B363">
        <v>9000576</v>
      </c>
      <c r="C363" t="str">
        <f>VLOOKUP(B:B,'10月人员信息'!J:W,13,0)</f>
        <v>13020319910108091x</v>
      </c>
      <c r="D363" t="str">
        <f>VLOOKUP(B:B,'10月人员信息'!J:M,3,0)</f>
        <v>冯沛晨</v>
      </c>
      <c r="E363" t="str">
        <f>VLOOKUP(B:B,'10月人员信息'!J:L,2,0)</f>
        <v>制造部</v>
      </c>
      <c r="F363" t="str">
        <f>VLOOKUP(B:B,'10月人员信息'!J:R,8,0)</f>
        <v>生产技术管理主办</v>
      </c>
      <c r="G363" t="str">
        <f>VLOOKUP(B:B,'10月人员信息'!J:P,6,0)</f>
        <v>专业师（一级协理&amp;硕士）</v>
      </c>
      <c r="H363" t="str">
        <f>VLOOKUP(B:B,'10月人员信息'!J:V,12,0)</f>
        <v>汉族</v>
      </c>
      <c r="I363" t="str">
        <f>VLOOKUP(B:B,'11月工资'!A:D,4,0)</f>
        <v>6217000180032826715</v>
      </c>
      <c r="J363">
        <f t="shared" si="50"/>
        <v>1183.81</v>
      </c>
      <c r="K363">
        <f t="shared" si="51"/>
        <v>51.79</v>
      </c>
      <c r="L363">
        <f t="shared" si="57"/>
        <v>125.78</v>
      </c>
      <c r="M363" s="6">
        <f t="shared" si="52"/>
        <v>508.09</v>
      </c>
      <c r="N363">
        <f>VLOOKUP(C:C,'11月工资'!C:AP,40,0)</f>
        <v>9</v>
      </c>
      <c r="O363" s="6">
        <f t="shared" si="53"/>
        <v>58.07</v>
      </c>
      <c r="P363">
        <v>0</v>
      </c>
      <c r="Q363">
        <f t="shared" si="54"/>
        <v>870</v>
      </c>
      <c r="R363" s="50">
        <v>7398.8</v>
      </c>
      <c r="S363" s="67">
        <v>7258.39</v>
      </c>
      <c r="T363" s="69">
        <v>7253.8</v>
      </c>
      <c r="V363" t="s">
        <v>4084</v>
      </c>
      <c r="W363" t="s">
        <v>4085</v>
      </c>
      <c r="Y363" s="51">
        <f t="shared" si="58"/>
        <v>7388.8</v>
      </c>
      <c r="Z363" s="73">
        <f t="shared" si="59"/>
        <v>7263</v>
      </c>
      <c r="AA363" s="69" t="str">
        <f>VLOOKUP(C:C&amp;"    ",[1]Sheet0!$E$1:$I$65536,5,0)</f>
        <v xml:space="preserve">7253.80    </v>
      </c>
      <c r="AB363" s="74">
        <v>7253.8</v>
      </c>
      <c r="AC363" t="b">
        <f t="shared" si="55"/>
        <v>1</v>
      </c>
      <c r="AD363">
        <v>9000577</v>
      </c>
      <c r="AE363" t="s">
        <v>1104</v>
      </c>
      <c r="AF363" t="str">
        <f t="shared" si="56"/>
        <v>田伟</v>
      </c>
    </row>
    <row r="364" spans="1:32" x14ac:dyDescent="0.2">
      <c r="A364">
        <v>361</v>
      </c>
      <c r="B364">
        <v>9000577</v>
      </c>
      <c r="C364" t="str">
        <f>VLOOKUP(B:B,'10月人员信息'!J:W,13,0)</f>
        <v>130625198408082018</v>
      </c>
      <c r="D364" t="str">
        <f>VLOOKUP(B:B,'10月人员信息'!J:M,3,0)</f>
        <v>田伟</v>
      </c>
      <c r="E364" t="str">
        <f>VLOOKUP(B:B,'10月人员信息'!J:L,2,0)</f>
        <v>制造部</v>
      </c>
      <c r="F364" t="str">
        <f>VLOOKUP(B:B,'10月人员信息'!J:R,8,0)</f>
        <v>指挥中心值班调度长</v>
      </c>
      <c r="G364" t="str">
        <f>VLOOKUP(B:B,'10月人员信息'!J:P,6,0)</f>
        <v>主管</v>
      </c>
      <c r="H364" t="str">
        <f>VLOOKUP(B:B,'10月人员信息'!J:V,12,0)</f>
        <v>汉族</v>
      </c>
      <c r="I364" t="str">
        <f>VLOOKUP(B:B,'11月工资'!A:D,4,0)</f>
        <v>6217000180023880176</v>
      </c>
      <c r="J364">
        <f t="shared" si="50"/>
        <v>1645.49</v>
      </c>
      <c r="K364">
        <f t="shared" si="51"/>
        <v>71.989999999999995</v>
      </c>
      <c r="L364">
        <f t="shared" si="57"/>
        <v>174.83</v>
      </c>
      <c r="M364" s="6">
        <f t="shared" si="52"/>
        <v>710.07</v>
      </c>
      <c r="N364">
        <f>VLOOKUP(C:C,'11月工资'!C:AP,40,0)</f>
        <v>9</v>
      </c>
      <c r="O364" s="6">
        <f t="shared" si="53"/>
        <v>81.150000000000006</v>
      </c>
      <c r="P364">
        <v>0</v>
      </c>
      <c r="Q364">
        <f t="shared" si="54"/>
        <v>1217</v>
      </c>
      <c r="R364" s="50">
        <v>10284.32</v>
      </c>
      <c r="S364" s="67">
        <v>10143.91</v>
      </c>
      <c r="T364" s="69">
        <v>10139.32</v>
      </c>
      <c r="V364" t="s">
        <v>4086</v>
      </c>
      <c r="W364" t="s">
        <v>4087</v>
      </c>
      <c r="Y364" s="51">
        <f t="shared" si="58"/>
        <v>10274.32</v>
      </c>
      <c r="Z364" s="73">
        <f t="shared" si="59"/>
        <v>10148.52</v>
      </c>
      <c r="AA364" s="69" t="str">
        <f>VLOOKUP(C:C&amp;"    ",[1]Sheet0!$E$1:$I$65536,5,0)</f>
        <v xml:space="preserve">10139.32    </v>
      </c>
      <c r="AB364" s="74">
        <v>10139.32</v>
      </c>
      <c r="AC364" t="b">
        <f t="shared" si="55"/>
        <v>1</v>
      </c>
      <c r="AD364">
        <v>9000578</v>
      </c>
      <c r="AE364" t="s">
        <v>1107</v>
      </c>
      <c r="AF364" t="str">
        <f t="shared" si="56"/>
        <v>高子磊</v>
      </c>
    </row>
    <row r="365" spans="1:32" x14ac:dyDescent="0.2">
      <c r="A365">
        <v>362</v>
      </c>
      <c r="B365">
        <v>9000578</v>
      </c>
      <c r="C365" t="str">
        <f>VLOOKUP(B:B,'10月人员信息'!J:W,13,0)</f>
        <v>130221198509087638</v>
      </c>
      <c r="D365" t="str">
        <f>VLOOKUP(B:B,'10月人员信息'!J:M,3,0)</f>
        <v>高子磊</v>
      </c>
      <c r="E365" t="str">
        <f>VLOOKUP(B:B,'10月人员信息'!J:L,2,0)</f>
        <v>运营改善部（董事会办公室）（发展规划部）</v>
      </c>
      <c r="F365" t="str">
        <f>VLOOKUP(B:B,'10月人员信息'!J:R,8,0)</f>
        <v>发展规划高级主管</v>
      </c>
      <c r="G365" t="str">
        <f>VLOOKUP(B:B,'10月人员信息'!J:P,6,0)</f>
        <v>高级主管</v>
      </c>
      <c r="H365" t="str">
        <f>VLOOKUP(B:B,'10月人员信息'!J:V,12,0)</f>
        <v>汉族</v>
      </c>
      <c r="I365" t="str">
        <f>VLOOKUP(B:B,'11月工资'!A:D,4,0)</f>
        <v>6217000180022599686</v>
      </c>
      <c r="J365">
        <f t="shared" si="50"/>
        <v>1927.96</v>
      </c>
      <c r="K365">
        <f t="shared" si="51"/>
        <v>84.35</v>
      </c>
      <c r="L365">
        <f t="shared" si="57"/>
        <v>204.85</v>
      </c>
      <c r="M365" s="6">
        <f t="shared" si="52"/>
        <v>833.65</v>
      </c>
      <c r="N365">
        <f>VLOOKUP(C:C,'11月工资'!C:AP,40,0)</f>
        <v>9</v>
      </c>
      <c r="O365" s="6">
        <f t="shared" si="53"/>
        <v>95.27</v>
      </c>
      <c r="P365">
        <v>0</v>
      </c>
      <c r="Q365">
        <f t="shared" si="54"/>
        <v>1429</v>
      </c>
      <c r="R365" s="50">
        <v>12049.75</v>
      </c>
      <c r="S365" s="67">
        <v>11909.34</v>
      </c>
      <c r="T365" s="69">
        <v>11904.75</v>
      </c>
      <c r="V365" t="s">
        <v>4088</v>
      </c>
      <c r="W365" t="s">
        <v>4089</v>
      </c>
      <c r="Y365" s="51">
        <f t="shared" si="58"/>
        <v>12039.75</v>
      </c>
      <c r="Z365" s="73">
        <f t="shared" si="59"/>
        <v>11913.95</v>
      </c>
      <c r="AA365" s="69" t="str">
        <f>VLOOKUP(C:C&amp;"    ",[1]Sheet0!$E$1:$I$65536,5,0)</f>
        <v xml:space="preserve">11904.75    </v>
      </c>
      <c r="AB365" s="74">
        <v>11904.75</v>
      </c>
      <c r="AC365" t="b">
        <f t="shared" si="55"/>
        <v>1</v>
      </c>
      <c r="AD365">
        <v>9000580</v>
      </c>
      <c r="AE365" t="s">
        <v>1110</v>
      </c>
      <c r="AF365" t="str">
        <f t="shared" si="56"/>
        <v>王海波</v>
      </c>
    </row>
    <row r="366" spans="1:32" x14ac:dyDescent="0.2">
      <c r="A366">
        <v>363</v>
      </c>
      <c r="B366">
        <v>9000580</v>
      </c>
      <c r="C366" t="str">
        <f>VLOOKUP(B:B,'10月人员信息'!J:W,13,0)</f>
        <v>130225199402170036</v>
      </c>
      <c r="D366" t="str">
        <f>VLOOKUP(B:B,'10月人员信息'!J:M,3,0)</f>
        <v>王海波</v>
      </c>
      <c r="E366" t="str">
        <f>VLOOKUP(B:B,'10月人员信息'!J:L,2,0)</f>
        <v>信息自动化部</v>
      </c>
      <c r="F366" t="str">
        <f>VLOOKUP(B:B,'10月人员信息'!J:R,8,0)</f>
        <v>自动化管理及智能设备主办</v>
      </c>
      <c r="G366" t="str">
        <f>VLOOKUP(B:B,'10月人员信息'!J:P,6,0)</f>
        <v>一级协理</v>
      </c>
      <c r="H366" t="str">
        <f>VLOOKUP(B:B,'10月人员信息'!J:V,12,0)</f>
        <v>汉族</v>
      </c>
      <c r="I366" t="str">
        <f>VLOOKUP(B:B,'11月工资'!A:D,4,0)</f>
        <v>6217000180032377115</v>
      </c>
      <c r="J366">
        <f t="shared" si="50"/>
        <v>785.39</v>
      </c>
      <c r="K366">
        <f t="shared" si="51"/>
        <v>34.36</v>
      </c>
      <c r="L366">
        <f t="shared" si="57"/>
        <v>83.45</v>
      </c>
      <c r="M366" s="6">
        <f t="shared" si="52"/>
        <v>365.44</v>
      </c>
      <c r="N366">
        <f>VLOOKUP(C:C,'11月工资'!C:AP,40,0)</f>
        <v>9</v>
      </c>
      <c r="O366" s="6">
        <f t="shared" si="53"/>
        <v>41.76</v>
      </c>
      <c r="P366">
        <v>0</v>
      </c>
      <c r="Q366">
        <f t="shared" si="54"/>
        <v>572</v>
      </c>
      <c r="R366" s="50">
        <v>4908.7</v>
      </c>
      <c r="S366" s="68">
        <v>5220.59</v>
      </c>
      <c r="T366" s="69">
        <v>4763.7</v>
      </c>
      <c r="V366" t="s">
        <v>4090</v>
      </c>
      <c r="W366" t="s">
        <v>4091</v>
      </c>
      <c r="Y366" s="51">
        <f t="shared" si="58"/>
        <v>4898.7</v>
      </c>
      <c r="Z366" s="73">
        <f t="shared" si="59"/>
        <v>5225.2</v>
      </c>
      <c r="AA366" s="69" t="str">
        <f>VLOOKUP(C:C&amp;"    ",[1]Sheet0!$E$1:$I$65536,5,0)</f>
        <v xml:space="preserve">4763.70    </v>
      </c>
      <c r="AB366" s="74">
        <v>4763.7</v>
      </c>
      <c r="AC366" t="b">
        <f t="shared" si="55"/>
        <v>1</v>
      </c>
      <c r="AD366">
        <v>9000581</v>
      </c>
      <c r="AE366" t="s">
        <v>1113</v>
      </c>
      <c r="AF366" t="str">
        <f t="shared" si="56"/>
        <v>朱可心</v>
      </c>
    </row>
    <row r="367" spans="1:32" x14ac:dyDescent="0.2">
      <c r="A367">
        <v>364</v>
      </c>
      <c r="B367">
        <v>9000581</v>
      </c>
      <c r="C367" t="str">
        <f>VLOOKUP(B:B,'10月人员信息'!J:W,13,0)</f>
        <v>13020619960827232X</v>
      </c>
      <c r="D367" t="str">
        <f>VLOOKUP(B:B,'10月人员信息'!J:M,3,0)</f>
        <v>朱可心</v>
      </c>
      <c r="E367" t="str">
        <f>VLOOKUP(B:B,'10月人员信息'!J:L,2,0)</f>
        <v>信息自动化部</v>
      </c>
      <c r="F367" t="str">
        <f>VLOOKUP(B:B,'10月人员信息'!J:R,8,0)</f>
        <v>自动化管理及智能设备主办</v>
      </c>
      <c r="G367" t="str">
        <f>VLOOKUP(B:B,'10月人员信息'!J:P,6,0)</f>
        <v>一级协理</v>
      </c>
      <c r="H367" t="str">
        <f>VLOOKUP(B:B,'10月人员信息'!J:V,12,0)</f>
        <v>汉族</v>
      </c>
      <c r="I367" t="str">
        <f>VLOOKUP(B:B,'11月工资'!A:D,4,0)</f>
        <v>6217000180032376893</v>
      </c>
      <c r="J367">
        <f t="shared" si="50"/>
        <v>786.51</v>
      </c>
      <c r="K367">
        <f t="shared" si="51"/>
        <v>34.409999999999997</v>
      </c>
      <c r="L367">
        <f t="shared" si="57"/>
        <v>83.57</v>
      </c>
      <c r="M367" s="6">
        <f t="shared" si="52"/>
        <v>365.44</v>
      </c>
      <c r="N367">
        <f>VLOOKUP(C:C,'11月工资'!C:AP,40,0)</f>
        <v>9</v>
      </c>
      <c r="O367" s="6">
        <f t="shared" si="53"/>
        <v>41.76</v>
      </c>
      <c r="P367">
        <v>0</v>
      </c>
      <c r="Q367">
        <f t="shared" si="54"/>
        <v>572</v>
      </c>
      <c r="R367" s="50">
        <v>4915.7</v>
      </c>
      <c r="S367" s="68">
        <v>5220.59</v>
      </c>
      <c r="T367" s="69">
        <v>4770.7</v>
      </c>
      <c r="V367" t="s">
        <v>4092</v>
      </c>
      <c r="W367" t="s">
        <v>4093</v>
      </c>
      <c r="Y367" s="51">
        <f t="shared" si="58"/>
        <v>4905.7</v>
      </c>
      <c r="Z367" s="73">
        <f t="shared" si="59"/>
        <v>5225.2</v>
      </c>
      <c r="AA367" s="69" t="str">
        <f>VLOOKUP(C:C&amp;"    ",[1]Sheet0!$E$1:$I$65536,5,0)</f>
        <v xml:space="preserve">4770.70    </v>
      </c>
      <c r="AB367" s="74">
        <v>4770.7</v>
      </c>
      <c r="AC367" t="b">
        <f t="shared" si="55"/>
        <v>1</v>
      </c>
      <c r="AD367">
        <v>9000582</v>
      </c>
      <c r="AE367" t="s">
        <v>1116</v>
      </c>
      <c r="AF367" t="str">
        <f t="shared" si="56"/>
        <v>路辉</v>
      </c>
    </row>
    <row r="368" spans="1:32" x14ac:dyDescent="0.2">
      <c r="A368">
        <v>365</v>
      </c>
      <c r="B368">
        <v>9000582</v>
      </c>
      <c r="C368" t="str">
        <f>VLOOKUP(B:B,'10月人员信息'!J:W,13,0)</f>
        <v>37232119960417025X</v>
      </c>
      <c r="D368" t="str">
        <f>VLOOKUP(B:B,'10月人员信息'!J:M,3,0)</f>
        <v>路辉</v>
      </c>
      <c r="E368" t="str">
        <f>VLOOKUP(B:B,'10月人员信息'!J:L,2,0)</f>
        <v>信息自动化部</v>
      </c>
      <c r="F368" t="str">
        <f>VLOOKUP(B:B,'10月人员信息'!J:R,8,0)</f>
        <v>数据中心主办</v>
      </c>
      <c r="G368" t="str">
        <f>VLOOKUP(B:B,'10月人员信息'!J:P,6,0)</f>
        <v>一级协理</v>
      </c>
      <c r="H368" t="str">
        <f>VLOOKUP(B:B,'10月人员信息'!J:V,12,0)</f>
        <v>汉族</v>
      </c>
      <c r="I368" t="str">
        <f>VLOOKUP(B:B,'11月工资'!A:D,4,0)</f>
        <v>6217000180031769627</v>
      </c>
      <c r="J368">
        <f t="shared" si="50"/>
        <v>785.39</v>
      </c>
      <c r="K368">
        <f t="shared" si="51"/>
        <v>34.36</v>
      </c>
      <c r="L368">
        <f t="shared" si="57"/>
        <v>83.45</v>
      </c>
      <c r="M368" s="6">
        <f t="shared" si="52"/>
        <v>365.44</v>
      </c>
      <c r="N368">
        <f>VLOOKUP(C:C,'11月工资'!C:AP,40,0)</f>
        <v>9</v>
      </c>
      <c r="O368" s="6">
        <f t="shared" si="53"/>
        <v>41.76</v>
      </c>
      <c r="P368">
        <v>0</v>
      </c>
      <c r="Q368">
        <f t="shared" si="54"/>
        <v>572</v>
      </c>
      <c r="R368" s="50">
        <v>4908.7</v>
      </c>
      <c r="S368" s="68">
        <v>5220.59</v>
      </c>
      <c r="T368" s="69">
        <v>4763.7</v>
      </c>
      <c r="V368" t="s">
        <v>4094</v>
      </c>
      <c r="W368" t="s">
        <v>4095</v>
      </c>
      <c r="Y368" s="51">
        <f t="shared" si="58"/>
        <v>4898.7</v>
      </c>
      <c r="Z368" s="73">
        <f t="shared" si="59"/>
        <v>5225.2</v>
      </c>
      <c r="AA368" s="69" t="str">
        <f>VLOOKUP(C:C&amp;"    ",[1]Sheet0!$E$1:$I$65536,5,0)</f>
        <v xml:space="preserve">4763.70    </v>
      </c>
      <c r="AB368" s="74">
        <v>4763.7</v>
      </c>
      <c r="AC368" t="b">
        <f t="shared" si="55"/>
        <v>1</v>
      </c>
      <c r="AD368">
        <v>9000583</v>
      </c>
      <c r="AE368" t="s">
        <v>1119</v>
      </c>
      <c r="AF368" t="str">
        <f t="shared" si="56"/>
        <v>王瑶</v>
      </c>
    </row>
    <row r="369" spans="1:32" x14ac:dyDescent="0.2">
      <c r="A369">
        <v>366</v>
      </c>
      <c r="B369">
        <v>9000583</v>
      </c>
      <c r="C369" t="str">
        <f>VLOOKUP(B:B,'10月人员信息'!J:W,13,0)</f>
        <v>130203199604110623</v>
      </c>
      <c r="D369" t="str">
        <f>VLOOKUP(B:B,'10月人员信息'!J:M,3,0)</f>
        <v>王瑶</v>
      </c>
      <c r="E369" t="str">
        <f>VLOOKUP(B:B,'10月人员信息'!J:L,2,0)</f>
        <v>信息自动化部</v>
      </c>
      <c r="F369" t="str">
        <f>VLOOKUP(B:B,'10月人员信息'!J:R,8,0)</f>
        <v>信息化管理主办</v>
      </c>
      <c r="G369" t="str">
        <f>VLOOKUP(B:B,'10月人员信息'!J:P,6,0)</f>
        <v>一级协理</v>
      </c>
      <c r="H369" t="str">
        <f>VLOOKUP(B:B,'10月人员信息'!J:V,12,0)</f>
        <v>汉族</v>
      </c>
      <c r="I369" t="str">
        <f>VLOOKUP(B:B,'11月工资'!A:D,4,0)</f>
        <v>6217000180031769585</v>
      </c>
      <c r="J369">
        <f t="shared" si="50"/>
        <v>786.51</v>
      </c>
      <c r="K369">
        <f t="shared" si="51"/>
        <v>34.409999999999997</v>
      </c>
      <c r="L369">
        <f t="shared" si="57"/>
        <v>83.57</v>
      </c>
      <c r="M369" s="6">
        <f t="shared" si="52"/>
        <v>365.44</v>
      </c>
      <c r="N369">
        <f>VLOOKUP(C:C,'11月工资'!C:AP,40,0)</f>
        <v>9</v>
      </c>
      <c r="O369" s="6">
        <f t="shared" si="53"/>
        <v>41.76</v>
      </c>
      <c r="P369">
        <v>0</v>
      </c>
      <c r="Q369">
        <f t="shared" si="54"/>
        <v>536</v>
      </c>
      <c r="R369" s="50">
        <v>4915.7</v>
      </c>
      <c r="S369" s="68">
        <v>5220.59</v>
      </c>
      <c r="T369" s="69">
        <v>4462.5</v>
      </c>
      <c r="V369" t="s">
        <v>4096</v>
      </c>
      <c r="W369" t="s">
        <v>4097</v>
      </c>
      <c r="Y369" s="51">
        <f t="shared" si="58"/>
        <v>4905.7</v>
      </c>
      <c r="Z369" s="73">
        <f t="shared" si="59"/>
        <v>5225.2</v>
      </c>
      <c r="AA369" s="69" t="str">
        <f>VLOOKUP(C:C&amp;"    ",[1]Sheet0!$E$1:$I$65536,5,0)</f>
        <v xml:space="preserve">4462.50    </v>
      </c>
      <c r="AB369" s="74">
        <v>4462.5</v>
      </c>
      <c r="AC369" t="b">
        <f t="shared" si="55"/>
        <v>1</v>
      </c>
      <c r="AD369">
        <v>9000584</v>
      </c>
      <c r="AE369" t="s">
        <v>1122</v>
      </c>
      <c r="AF369" t="str">
        <f t="shared" si="56"/>
        <v>王晨宇</v>
      </c>
    </row>
    <row r="370" spans="1:32" x14ac:dyDescent="0.2">
      <c r="A370">
        <v>367</v>
      </c>
      <c r="B370">
        <v>9000584</v>
      </c>
      <c r="C370" t="str">
        <f>VLOOKUP(B:B,'10月人员信息'!J:W,13,0)</f>
        <v>130203199409132413</v>
      </c>
      <c r="D370" t="str">
        <f>VLOOKUP(B:B,'10月人员信息'!J:M,3,0)</f>
        <v>王晨宇</v>
      </c>
      <c r="E370" t="str">
        <f>VLOOKUP(B:B,'10月人员信息'!J:L,2,0)</f>
        <v>财务经营部</v>
      </c>
      <c r="F370" t="str">
        <f>VLOOKUP(B:B,'10月人员信息'!J:R,8,0)</f>
        <v>预算成本主办</v>
      </c>
      <c r="G370" t="str">
        <f>VLOOKUP(B:B,'10月人员信息'!J:P,6,0)</f>
        <v>一级协理</v>
      </c>
      <c r="H370" t="str">
        <f>VLOOKUP(B:B,'10月人员信息'!J:V,12,0)</f>
        <v>汉族</v>
      </c>
      <c r="I370" t="str">
        <f>VLOOKUP(B:B,'11月工资'!A:D,4,0)</f>
        <v>6217000180031769817</v>
      </c>
      <c r="J370">
        <f t="shared" si="50"/>
        <v>799.06</v>
      </c>
      <c r="K370">
        <f t="shared" si="51"/>
        <v>34.96</v>
      </c>
      <c r="L370">
        <f t="shared" si="57"/>
        <v>84.9</v>
      </c>
      <c r="M370" s="6">
        <f t="shared" si="52"/>
        <v>365.44</v>
      </c>
      <c r="N370">
        <f>VLOOKUP(C:C,'11月工资'!C:AP,40,0)</f>
        <v>9</v>
      </c>
      <c r="O370" s="6">
        <f t="shared" si="53"/>
        <v>41.76</v>
      </c>
      <c r="P370">
        <v>0</v>
      </c>
      <c r="Q370">
        <f t="shared" si="54"/>
        <v>582</v>
      </c>
      <c r="R370" s="50">
        <v>4994.12</v>
      </c>
      <c r="S370" s="68">
        <v>5220.59</v>
      </c>
      <c r="T370" s="69">
        <v>4849.12</v>
      </c>
      <c r="V370" t="s">
        <v>4098</v>
      </c>
      <c r="W370" t="s">
        <v>4099</v>
      </c>
      <c r="Y370" s="51">
        <f t="shared" si="58"/>
        <v>4984.12</v>
      </c>
      <c r="Z370" s="73">
        <f t="shared" si="59"/>
        <v>5225.2</v>
      </c>
      <c r="AA370" s="69" t="str">
        <f>VLOOKUP(C:C&amp;"    ",[1]Sheet0!$E$1:$I$65536,5,0)</f>
        <v xml:space="preserve">4849.12    </v>
      </c>
      <c r="AB370" s="74">
        <v>4849.12</v>
      </c>
      <c r="AC370" t="b">
        <f t="shared" si="55"/>
        <v>1</v>
      </c>
      <c r="AD370">
        <v>9000585</v>
      </c>
      <c r="AE370" t="s">
        <v>1125</v>
      </c>
      <c r="AF370" t="str">
        <f t="shared" si="56"/>
        <v>张楠</v>
      </c>
    </row>
    <row r="371" spans="1:32" x14ac:dyDescent="0.2">
      <c r="A371">
        <v>368</v>
      </c>
      <c r="B371">
        <v>9000585</v>
      </c>
      <c r="C371" t="str">
        <f>VLOOKUP(B:B,'10月人员信息'!J:W,13,0)</f>
        <v>13070519950626061X</v>
      </c>
      <c r="D371" t="str">
        <f>VLOOKUP(B:B,'10月人员信息'!J:M,3,0)</f>
        <v>张楠</v>
      </c>
      <c r="E371" t="str">
        <f>VLOOKUP(B:B,'10月人员信息'!J:L,2,0)</f>
        <v>财务经营部</v>
      </c>
      <c r="F371" t="str">
        <f>VLOOKUP(B:B,'10月人员信息'!J:R,8,0)</f>
        <v>预算成本主办</v>
      </c>
      <c r="G371" t="str">
        <f>VLOOKUP(B:B,'10月人员信息'!J:P,6,0)</f>
        <v>一级协理</v>
      </c>
      <c r="H371" t="str">
        <f>VLOOKUP(B:B,'10月人员信息'!J:V,12,0)</f>
        <v>汉族</v>
      </c>
      <c r="I371" t="str">
        <f>VLOOKUP(B:B,'11月工资'!A:D,4,0)</f>
        <v>6217000180032387940</v>
      </c>
      <c r="J371">
        <f t="shared" si="50"/>
        <v>799.06</v>
      </c>
      <c r="K371">
        <f t="shared" si="51"/>
        <v>34.96</v>
      </c>
      <c r="L371">
        <f t="shared" si="57"/>
        <v>84.9</v>
      </c>
      <c r="M371" s="6">
        <f t="shared" si="52"/>
        <v>365.44</v>
      </c>
      <c r="N371">
        <f>VLOOKUP(C:C,'11月工资'!C:AP,40,0)</f>
        <v>9</v>
      </c>
      <c r="O371" s="6">
        <f t="shared" si="53"/>
        <v>41.76</v>
      </c>
      <c r="P371">
        <v>0</v>
      </c>
      <c r="Q371">
        <f t="shared" si="54"/>
        <v>582</v>
      </c>
      <c r="R371" s="50">
        <v>4994.12</v>
      </c>
      <c r="S371" s="68">
        <v>5220.59</v>
      </c>
      <c r="T371" s="69">
        <v>4849.12</v>
      </c>
      <c r="V371" t="s">
        <v>4100</v>
      </c>
      <c r="W371" t="s">
        <v>4101</v>
      </c>
      <c r="Y371" s="51">
        <f t="shared" si="58"/>
        <v>4984.12</v>
      </c>
      <c r="Z371" s="73">
        <f t="shared" si="59"/>
        <v>5225.2</v>
      </c>
      <c r="AA371" s="69" t="str">
        <f>VLOOKUP(C:C&amp;"    ",[1]Sheet0!$E$1:$I$65536,5,0)</f>
        <v xml:space="preserve">4849.12    </v>
      </c>
      <c r="AB371" s="74">
        <v>4849.12</v>
      </c>
      <c r="AC371" t="b">
        <f t="shared" si="55"/>
        <v>1</v>
      </c>
      <c r="AD371">
        <v>9000586</v>
      </c>
      <c r="AE371" t="s">
        <v>1128</v>
      </c>
      <c r="AF371" t="str">
        <f t="shared" si="56"/>
        <v>刘玉婷</v>
      </c>
    </row>
    <row r="372" spans="1:32" x14ac:dyDescent="0.2">
      <c r="A372">
        <v>369</v>
      </c>
      <c r="B372">
        <v>9000586</v>
      </c>
      <c r="C372" t="str">
        <f>VLOOKUP(B:B,'10月人员信息'!J:W,13,0)</f>
        <v>13028219960103312X</v>
      </c>
      <c r="D372" t="str">
        <f>VLOOKUP(B:B,'10月人员信息'!J:M,3,0)</f>
        <v>刘玉婷</v>
      </c>
      <c r="E372" t="str">
        <f>VLOOKUP(B:B,'10月人员信息'!J:L,2,0)</f>
        <v>财务经营部</v>
      </c>
      <c r="F372" t="str">
        <f>VLOOKUP(B:B,'10月人员信息'!J:R,8,0)</f>
        <v>资金管理主办</v>
      </c>
      <c r="G372" t="str">
        <f>VLOOKUP(B:B,'10月人员信息'!J:P,6,0)</f>
        <v>一级协理</v>
      </c>
      <c r="H372" t="str">
        <f>VLOOKUP(B:B,'10月人员信息'!J:V,12,0)</f>
        <v>满族</v>
      </c>
      <c r="I372" t="str">
        <f>VLOOKUP(B:B,'11月工资'!A:D,4,0)</f>
        <v>6217000180031769734</v>
      </c>
      <c r="J372">
        <f t="shared" si="50"/>
        <v>800.18</v>
      </c>
      <c r="K372">
        <f t="shared" si="51"/>
        <v>35.01</v>
      </c>
      <c r="L372">
        <f t="shared" si="57"/>
        <v>85.02</v>
      </c>
      <c r="M372" s="6">
        <f t="shared" si="52"/>
        <v>365.44</v>
      </c>
      <c r="N372">
        <f>VLOOKUP(C:C,'11月工资'!C:AP,40,0)</f>
        <v>9</v>
      </c>
      <c r="O372" s="6">
        <f t="shared" si="53"/>
        <v>41.76</v>
      </c>
      <c r="P372">
        <v>0</v>
      </c>
      <c r="Q372">
        <f t="shared" si="54"/>
        <v>583</v>
      </c>
      <c r="R372" s="50">
        <v>5001.12</v>
      </c>
      <c r="S372" s="68">
        <v>5220.59</v>
      </c>
      <c r="T372" s="69">
        <v>4856.12</v>
      </c>
      <c r="V372" t="s">
        <v>4102</v>
      </c>
      <c r="W372" t="s">
        <v>4103</v>
      </c>
      <c r="Y372" s="51">
        <f t="shared" si="58"/>
        <v>4991.12</v>
      </c>
      <c r="Z372" s="73">
        <f t="shared" si="59"/>
        <v>5225.2</v>
      </c>
      <c r="AA372" s="69" t="str">
        <f>VLOOKUP(C:C&amp;"    ",[1]Sheet0!$E$1:$I$65536,5,0)</f>
        <v xml:space="preserve">4856.12    </v>
      </c>
      <c r="AB372" s="74">
        <v>4856.12</v>
      </c>
      <c r="AC372" t="b">
        <f t="shared" si="55"/>
        <v>1</v>
      </c>
      <c r="AD372">
        <v>9000587</v>
      </c>
      <c r="AE372" t="s">
        <v>1131</v>
      </c>
      <c r="AF372" t="str">
        <f t="shared" si="56"/>
        <v>邱新博</v>
      </c>
    </row>
    <row r="373" spans="1:32" x14ac:dyDescent="0.2">
      <c r="A373">
        <v>370</v>
      </c>
      <c r="B373">
        <v>9000587</v>
      </c>
      <c r="C373" t="str">
        <f>VLOOKUP(B:B,'10月人员信息'!J:W,13,0)</f>
        <v>210502199505092116</v>
      </c>
      <c r="D373" t="str">
        <f>VLOOKUP(B:B,'10月人员信息'!J:M,3,0)</f>
        <v>邱新博</v>
      </c>
      <c r="E373" t="str">
        <f>VLOOKUP(B:B,'10月人员信息'!J:L,2,0)</f>
        <v>动力部</v>
      </c>
      <c r="F373" t="str">
        <f>VLOOKUP(B:B,'10月人员信息'!J:R,8,0)</f>
        <v>运行中心操作</v>
      </c>
      <c r="G373" t="str">
        <f>VLOOKUP(B:B,'10月人员信息'!J:P,6,0)</f>
        <v>一级协理</v>
      </c>
      <c r="H373" t="str">
        <f>VLOOKUP(B:B,'10月人员信息'!J:V,12,0)</f>
        <v>汉族</v>
      </c>
      <c r="I373" t="str">
        <f>VLOOKUP(B:B,'11月工资'!A:D,4,0)</f>
        <v>6217000180031769452</v>
      </c>
      <c r="J373">
        <f t="shared" si="50"/>
        <v>799.72</v>
      </c>
      <c r="K373">
        <f t="shared" si="51"/>
        <v>34.99</v>
      </c>
      <c r="L373">
        <f t="shared" si="57"/>
        <v>84.97</v>
      </c>
      <c r="M373" s="6">
        <f t="shared" si="52"/>
        <v>365.44</v>
      </c>
      <c r="N373">
        <f>VLOOKUP(C:C,'11月工资'!C:AP,40,0)</f>
        <v>9</v>
      </c>
      <c r="O373" s="6">
        <f t="shared" si="53"/>
        <v>41.76</v>
      </c>
      <c r="P373">
        <v>0</v>
      </c>
      <c r="Q373">
        <f t="shared" si="54"/>
        <v>582</v>
      </c>
      <c r="R373" s="50">
        <v>4998.26</v>
      </c>
      <c r="S373" s="68">
        <v>5220.59</v>
      </c>
      <c r="T373" s="69">
        <v>4853.26</v>
      </c>
      <c r="V373" t="s">
        <v>4104</v>
      </c>
      <c r="W373" t="s">
        <v>4105</v>
      </c>
      <c r="Y373" s="51">
        <f t="shared" si="58"/>
        <v>4988.26</v>
      </c>
      <c r="Z373" s="73">
        <f t="shared" si="59"/>
        <v>5225.2</v>
      </c>
      <c r="AA373" s="69" t="str">
        <f>VLOOKUP(C:C&amp;"    ",[1]Sheet0!$E$1:$I$65536,5,0)</f>
        <v xml:space="preserve">4853.26    </v>
      </c>
      <c r="AB373" s="74">
        <v>4853.26</v>
      </c>
      <c r="AC373" t="b">
        <f t="shared" si="55"/>
        <v>1</v>
      </c>
      <c r="AD373">
        <v>9000588</v>
      </c>
      <c r="AE373" t="s">
        <v>1134</v>
      </c>
      <c r="AF373" t="str">
        <f t="shared" si="56"/>
        <v>王宁</v>
      </c>
    </row>
    <row r="374" spans="1:32" x14ac:dyDescent="0.2">
      <c r="A374">
        <v>371</v>
      </c>
      <c r="B374">
        <v>9000588</v>
      </c>
      <c r="C374" t="str">
        <f>VLOOKUP(B:B,'10月人员信息'!J:W,13,0)</f>
        <v>130223199309119321</v>
      </c>
      <c r="D374" t="str">
        <f>VLOOKUP(B:B,'10月人员信息'!J:M,3,0)</f>
        <v>王宁</v>
      </c>
      <c r="E374" t="str">
        <f>VLOOKUP(B:B,'10月人员信息'!J:L,2,0)</f>
        <v>动力部</v>
      </c>
      <c r="F374" t="str">
        <f>VLOOKUP(B:B,'10月人员信息'!J:R,8,0)</f>
        <v>煤气锅炉副司炉</v>
      </c>
      <c r="G374" t="str">
        <f>VLOOKUP(B:B,'10月人员信息'!J:P,6,0)</f>
        <v>一级协理</v>
      </c>
      <c r="H374" t="str">
        <f>VLOOKUP(B:B,'10月人员信息'!J:V,12,0)</f>
        <v>汉族</v>
      </c>
      <c r="I374" t="str">
        <f>VLOOKUP(B:B,'11月工资'!A:D,4,0)</f>
        <v>6217000180032377065</v>
      </c>
      <c r="J374">
        <f t="shared" si="50"/>
        <v>791.72</v>
      </c>
      <c r="K374">
        <f t="shared" si="51"/>
        <v>34.64</v>
      </c>
      <c r="L374">
        <f t="shared" si="57"/>
        <v>84.12</v>
      </c>
      <c r="M374" s="6">
        <f t="shared" si="52"/>
        <v>365.44</v>
      </c>
      <c r="N374">
        <f>VLOOKUP(C:C,'11月工资'!C:AP,40,0)</f>
        <v>9</v>
      </c>
      <c r="O374" s="6">
        <f t="shared" si="53"/>
        <v>41.76</v>
      </c>
      <c r="P374">
        <v>0</v>
      </c>
      <c r="Q374">
        <f t="shared" si="54"/>
        <v>576</v>
      </c>
      <c r="R374" s="50">
        <v>4948.2700000000004</v>
      </c>
      <c r="S374" s="68">
        <v>5220.59</v>
      </c>
      <c r="T374" s="69">
        <v>4803.2700000000004</v>
      </c>
      <c r="V374" t="s">
        <v>4106</v>
      </c>
      <c r="W374" t="s">
        <v>4107</v>
      </c>
      <c r="Y374" s="51">
        <f t="shared" si="58"/>
        <v>4938.2700000000004</v>
      </c>
      <c r="Z374" s="73">
        <f t="shared" si="59"/>
        <v>5225.2</v>
      </c>
      <c r="AA374" s="69" t="str">
        <f>VLOOKUP(C:C&amp;"    ",[1]Sheet0!$E$1:$I$65536,5,0)</f>
        <v xml:space="preserve">4803.27    </v>
      </c>
      <c r="AB374" s="74">
        <v>4803.2700000000004</v>
      </c>
      <c r="AC374" t="b">
        <f t="shared" si="55"/>
        <v>1</v>
      </c>
      <c r="AD374">
        <v>9000589</v>
      </c>
      <c r="AE374" t="s">
        <v>1137</v>
      </c>
      <c r="AF374" t="str">
        <f t="shared" si="56"/>
        <v>杨子凡</v>
      </c>
    </row>
    <row r="375" spans="1:32" x14ac:dyDescent="0.2">
      <c r="A375">
        <v>372</v>
      </c>
      <c r="B375">
        <v>9000589</v>
      </c>
      <c r="C375" t="str">
        <f>VLOOKUP(B:B,'10月人员信息'!J:W,13,0)</f>
        <v>130203199512193038</v>
      </c>
      <c r="D375" t="str">
        <f>VLOOKUP(B:B,'10月人员信息'!J:M,3,0)</f>
        <v>杨子凡</v>
      </c>
      <c r="E375" t="str">
        <f>VLOOKUP(B:B,'10月人员信息'!J:L,2,0)</f>
        <v>动力部</v>
      </c>
      <c r="F375" t="str">
        <f>VLOOKUP(B:B,'10月人员信息'!J:R,8,0)</f>
        <v>运行中心操作</v>
      </c>
      <c r="G375" t="str">
        <f>VLOOKUP(B:B,'10月人员信息'!J:P,6,0)</f>
        <v>一级协理</v>
      </c>
      <c r="H375" t="str">
        <f>VLOOKUP(B:B,'10月人员信息'!J:V,12,0)</f>
        <v>汉族</v>
      </c>
      <c r="I375" t="str">
        <f>VLOOKUP(B:B,'11月工资'!A:D,4,0)</f>
        <v>6217000180032376836</v>
      </c>
      <c r="J375">
        <f t="shared" si="50"/>
        <v>791.91</v>
      </c>
      <c r="K375">
        <f t="shared" si="51"/>
        <v>34.65</v>
      </c>
      <c r="L375">
        <f t="shared" si="57"/>
        <v>84.14</v>
      </c>
      <c r="M375" s="6">
        <f t="shared" si="52"/>
        <v>365.44</v>
      </c>
      <c r="N375">
        <f>VLOOKUP(C:C,'11月工资'!C:AP,40,0)</f>
        <v>9</v>
      </c>
      <c r="O375" s="6">
        <f t="shared" si="53"/>
        <v>41.76</v>
      </c>
      <c r="P375">
        <v>0</v>
      </c>
      <c r="Q375">
        <f t="shared" si="54"/>
        <v>577</v>
      </c>
      <c r="R375" s="50">
        <v>4949.41</v>
      </c>
      <c r="S375" s="68">
        <v>5220.59</v>
      </c>
      <c r="T375" s="69">
        <v>4804.41</v>
      </c>
      <c r="V375" t="s">
        <v>4108</v>
      </c>
      <c r="W375" t="s">
        <v>4109</v>
      </c>
      <c r="Y375" s="51">
        <f t="shared" si="58"/>
        <v>4939.41</v>
      </c>
      <c r="Z375" s="73">
        <f t="shared" si="59"/>
        <v>5225.2</v>
      </c>
      <c r="AA375" s="69" t="str">
        <f>VLOOKUP(C:C&amp;"    ",[1]Sheet0!$E$1:$I$65536,5,0)</f>
        <v xml:space="preserve">4804.41    </v>
      </c>
      <c r="AB375" s="74">
        <v>4804.41</v>
      </c>
      <c r="AC375" t="b">
        <f t="shared" si="55"/>
        <v>1</v>
      </c>
      <c r="AD375">
        <v>9000590</v>
      </c>
      <c r="AE375" t="s">
        <v>1140</v>
      </c>
      <c r="AF375" t="str">
        <f t="shared" si="56"/>
        <v>田祚</v>
      </c>
    </row>
    <row r="376" spans="1:32" x14ac:dyDescent="0.2">
      <c r="A376">
        <v>373</v>
      </c>
      <c r="B376">
        <v>9000590</v>
      </c>
      <c r="C376" t="str">
        <f>VLOOKUP(B:B,'10月人员信息'!J:W,13,0)</f>
        <v>130223199509057217</v>
      </c>
      <c r="D376" t="str">
        <f>VLOOKUP(B:B,'10月人员信息'!J:M,3,0)</f>
        <v>田祚</v>
      </c>
      <c r="E376" t="str">
        <f>VLOOKUP(B:B,'10月人员信息'!J:L,2,0)</f>
        <v>炼铁事业部</v>
      </c>
      <c r="F376" t="str">
        <f>VLOOKUP(B:B,'10月人员信息'!J:R,8,0)</f>
        <v>炉内操作</v>
      </c>
      <c r="G376" t="str">
        <f>VLOOKUP(B:B,'10月人员信息'!J:P,6,0)</f>
        <v>一级协理</v>
      </c>
      <c r="H376" t="str">
        <f>VLOOKUP(B:B,'10月人员信息'!J:V,12,0)</f>
        <v>汉族</v>
      </c>
      <c r="I376" t="str">
        <f>VLOOKUP(B:B,'11月工资'!A:D,4,0)</f>
        <v>6217000180031769668</v>
      </c>
      <c r="J376">
        <f t="shared" si="50"/>
        <v>788.49</v>
      </c>
      <c r="K376">
        <f t="shared" si="51"/>
        <v>34.5</v>
      </c>
      <c r="L376">
        <f t="shared" si="57"/>
        <v>83.78</v>
      </c>
      <c r="M376" s="6">
        <f t="shared" si="52"/>
        <v>365.44</v>
      </c>
      <c r="N376">
        <f>VLOOKUP(C:C,'11月工资'!C:AP,40,0)</f>
        <v>9</v>
      </c>
      <c r="O376" s="6">
        <f t="shared" si="53"/>
        <v>41.76</v>
      </c>
      <c r="P376">
        <v>0</v>
      </c>
      <c r="Q376">
        <f t="shared" si="54"/>
        <v>574</v>
      </c>
      <c r="R376" s="50">
        <v>4928.07</v>
      </c>
      <c r="S376" s="68">
        <v>5220.59</v>
      </c>
      <c r="T376" s="69">
        <v>4783.07</v>
      </c>
      <c r="V376" t="s">
        <v>4110</v>
      </c>
      <c r="W376" t="s">
        <v>4111</v>
      </c>
      <c r="Y376" s="51">
        <f t="shared" si="58"/>
        <v>4918.07</v>
      </c>
      <c r="Z376" s="73">
        <f t="shared" si="59"/>
        <v>5225.2</v>
      </c>
      <c r="AA376" s="69" t="str">
        <f>VLOOKUP(C:C&amp;"    ",[1]Sheet0!$E$1:$I$65536,5,0)</f>
        <v xml:space="preserve">4783.07    </v>
      </c>
      <c r="AB376" s="74">
        <v>4783.07</v>
      </c>
      <c r="AC376" t="b">
        <f t="shared" si="55"/>
        <v>1</v>
      </c>
      <c r="AD376">
        <v>9000591</v>
      </c>
      <c r="AE376" t="s">
        <v>1143</v>
      </c>
      <c r="AF376" t="str">
        <f t="shared" si="56"/>
        <v>桑振伟</v>
      </c>
    </row>
    <row r="377" spans="1:32" x14ac:dyDescent="0.2">
      <c r="A377">
        <v>374</v>
      </c>
      <c r="B377">
        <v>9000591</v>
      </c>
      <c r="C377" t="str">
        <f>VLOOKUP(B:B,'10月人员信息'!J:W,13,0)</f>
        <v>130224199503098516</v>
      </c>
      <c r="D377" t="str">
        <f>VLOOKUP(B:B,'10月人员信息'!J:M,3,0)</f>
        <v>桑振伟</v>
      </c>
      <c r="E377" t="str">
        <f>VLOOKUP(B:B,'10月人员信息'!J:L,2,0)</f>
        <v>炼铁事业部</v>
      </c>
      <c r="F377" t="str">
        <f>VLOOKUP(B:B,'10月人员信息'!J:R,8,0)</f>
        <v>炉内操作</v>
      </c>
      <c r="G377" t="str">
        <f>VLOOKUP(B:B,'10月人员信息'!J:P,6,0)</f>
        <v>一级协理</v>
      </c>
      <c r="H377" t="str">
        <f>VLOOKUP(B:B,'10月人员信息'!J:V,12,0)</f>
        <v>汉族</v>
      </c>
      <c r="I377" t="str">
        <f>VLOOKUP(B:B,'11月工资'!A:D,4,0)</f>
        <v>6217000180031770005</v>
      </c>
      <c r="J377">
        <f t="shared" si="50"/>
        <v>788.49</v>
      </c>
      <c r="K377">
        <f t="shared" si="51"/>
        <v>34.5</v>
      </c>
      <c r="L377">
        <f t="shared" si="57"/>
        <v>83.78</v>
      </c>
      <c r="M377" s="6">
        <f t="shared" si="52"/>
        <v>365.44</v>
      </c>
      <c r="N377">
        <f>VLOOKUP(C:C,'11月工资'!C:AP,40,0)</f>
        <v>9</v>
      </c>
      <c r="O377" s="6">
        <f t="shared" si="53"/>
        <v>41.76</v>
      </c>
      <c r="P377">
        <v>0</v>
      </c>
      <c r="Q377">
        <f t="shared" si="54"/>
        <v>574</v>
      </c>
      <c r="R377" s="50">
        <v>4928.07</v>
      </c>
      <c r="S377" s="68">
        <v>5220.59</v>
      </c>
      <c r="T377" s="69">
        <v>4783.07</v>
      </c>
      <c r="V377" t="s">
        <v>4112</v>
      </c>
      <c r="W377" t="s">
        <v>4113</v>
      </c>
      <c r="Y377" s="51">
        <f t="shared" si="58"/>
        <v>4918.07</v>
      </c>
      <c r="Z377" s="73">
        <f t="shared" si="59"/>
        <v>5225.2</v>
      </c>
      <c r="AA377" s="69" t="str">
        <f>VLOOKUP(C:C&amp;"    ",[1]Sheet0!$E$1:$I$65536,5,0)</f>
        <v xml:space="preserve">4783.07    </v>
      </c>
      <c r="AB377" s="74">
        <v>4783.07</v>
      </c>
      <c r="AC377" t="b">
        <f t="shared" si="55"/>
        <v>1</v>
      </c>
      <c r="AD377">
        <v>9000592</v>
      </c>
      <c r="AE377" t="s">
        <v>1146</v>
      </c>
      <c r="AF377" t="str">
        <f t="shared" si="56"/>
        <v>马连政</v>
      </c>
    </row>
    <row r="378" spans="1:32" x14ac:dyDescent="0.2">
      <c r="A378">
        <v>375</v>
      </c>
      <c r="B378">
        <v>9000592</v>
      </c>
      <c r="C378" t="str">
        <f>VLOOKUP(B:B,'10月人员信息'!J:W,13,0)</f>
        <v>130229199407067439</v>
      </c>
      <c r="D378" t="str">
        <f>VLOOKUP(B:B,'10月人员信息'!J:M,3,0)</f>
        <v>马连政</v>
      </c>
      <c r="E378" t="str">
        <f>VLOOKUP(B:B,'10月人员信息'!J:L,2,0)</f>
        <v>炼铁事业部</v>
      </c>
      <c r="F378" t="str">
        <f>VLOOKUP(B:B,'10月人员信息'!J:R,8,0)</f>
        <v>炉内操作</v>
      </c>
      <c r="G378" t="str">
        <f>VLOOKUP(B:B,'10月人员信息'!J:P,6,0)</f>
        <v>一级协理</v>
      </c>
      <c r="H378" t="str">
        <f>VLOOKUP(B:B,'10月人员信息'!J:V,12,0)</f>
        <v>汉族</v>
      </c>
      <c r="I378" t="str">
        <f>VLOOKUP(B:B,'11月工资'!A:D,4,0)</f>
        <v>6217000180032376935</v>
      </c>
      <c r="J378">
        <f t="shared" si="50"/>
        <v>788.49</v>
      </c>
      <c r="K378">
        <f t="shared" si="51"/>
        <v>34.5</v>
      </c>
      <c r="L378">
        <f t="shared" si="57"/>
        <v>83.78</v>
      </c>
      <c r="M378" s="6">
        <f t="shared" si="52"/>
        <v>365.44</v>
      </c>
      <c r="N378">
        <f>VLOOKUP(C:C,'11月工资'!C:AP,40,0)</f>
        <v>9</v>
      </c>
      <c r="O378" s="6">
        <f t="shared" si="53"/>
        <v>41.76</v>
      </c>
      <c r="P378">
        <v>0</v>
      </c>
      <c r="Q378">
        <f t="shared" si="54"/>
        <v>574</v>
      </c>
      <c r="R378" s="50">
        <v>4928.07</v>
      </c>
      <c r="S378" s="68">
        <v>5220.59</v>
      </c>
      <c r="T378" s="69">
        <v>4783.07</v>
      </c>
      <c r="V378" t="s">
        <v>4114</v>
      </c>
      <c r="W378" t="s">
        <v>4115</v>
      </c>
      <c r="Y378" s="51">
        <f t="shared" si="58"/>
        <v>4918.07</v>
      </c>
      <c r="Z378" s="73">
        <f t="shared" si="59"/>
        <v>5225.2</v>
      </c>
      <c r="AA378" s="69" t="str">
        <f>VLOOKUP(C:C&amp;"    ",[1]Sheet0!$E$1:$I$65536,5,0)</f>
        <v xml:space="preserve">4783.07    </v>
      </c>
      <c r="AB378" s="74">
        <v>4783.07</v>
      </c>
      <c r="AC378" t="b">
        <f t="shared" si="55"/>
        <v>1</v>
      </c>
      <c r="AD378">
        <v>9000593</v>
      </c>
      <c r="AE378" t="s">
        <v>1149</v>
      </c>
      <c r="AF378" t="str">
        <f t="shared" si="56"/>
        <v>孟成</v>
      </c>
    </row>
    <row r="379" spans="1:32" x14ac:dyDescent="0.2">
      <c r="A379">
        <v>376</v>
      </c>
      <c r="B379">
        <v>9000593</v>
      </c>
      <c r="C379" t="str">
        <f>VLOOKUP(B:B,'10月人员信息'!J:W,13,0)</f>
        <v>131122199606052214</v>
      </c>
      <c r="D379" t="str">
        <f>VLOOKUP(B:B,'10月人员信息'!J:M,3,0)</f>
        <v>孟成</v>
      </c>
      <c r="E379" t="str">
        <f>VLOOKUP(B:B,'10月人员信息'!J:L,2,0)</f>
        <v>炼铁事业部</v>
      </c>
      <c r="F379" t="str">
        <f>VLOOKUP(B:B,'10月人员信息'!J:R,8,0)</f>
        <v>炉内操作</v>
      </c>
      <c r="G379" t="str">
        <f>VLOOKUP(B:B,'10月人员信息'!J:P,6,0)</f>
        <v>一级协理</v>
      </c>
      <c r="H379" t="str">
        <f>VLOOKUP(B:B,'10月人员信息'!J:V,12,0)</f>
        <v>汉族</v>
      </c>
      <c r="I379" t="str">
        <f>VLOOKUP(B:B,'11月工资'!A:D,4,0)</f>
        <v>6217000180031769676</v>
      </c>
      <c r="J379">
        <f t="shared" si="50"/>
        <v>788.49</v>
      </c>
      <c r="K379">
        <f t="shared" si="51"/>
        <v>34.5</v>
      </c>
      <c r="L379">
        <f t="shared" si="57"/>
        <v>83.78</v>
      </c>
      <c r="M379" s="6">
        <f t="shared" si="52"/>
        <v>365.44</v>
      </c>
      <c r="N379">
        <f>VLOOKUP(C:C,'11月工资'!C:AP,40,0)</f>
        <v>9</v>
      </c>
      <c r="O379" s="6">
        <f t="shared" si="53"/>
        <v>41.76</v>
      </c>
      <c r="P379">
        <v>0</v>
      </c>
      <c r="Q379">
        <f t="shared" si="54"/>
        <v>574</v>
      </c>
      <c r="R379" s="50">
        <v>4928.07</v>
      </c>
      <c r="S379" s="68">
        <v>5220.59</v>
      </c>
      <c r="T379" s="69">
        <v>4783.07</v>
      </c>
      <c r="V379" t="s">
        <v>4116</v>
      </c>
      <c r="W379" t="s">
        <v>4117</v>
      </c>
      <c r="Y379" s="51">
        <f t="shared" si="58"/>
        <v>4918.07</v>
      </c>
      <c r="Z379" s="73">
        <f t="shared" si="59"/>
        <v>5225.2</v>
      </c>
      <c r="AA379" s="69" t="str">
        <f>VLOOKUP(C:C&amp;"    ",[1]Sheet0!$E$1:$I$65536,5,0)</f>
        <v xml:space="preserve">4783.07    </v>
      </c>
      <c r="AB379" s="74">
        <v>4783.07</v>
      </c>
      <c r="AC379" t="b">
        <f t="shared" si="55"/>
        <v>1</v>
      </c>
      <c r="AD379">
        <v>9000594</v>
      </c>
      <c r="AE379" t="s">
        <v>1152</v>
      </c>
      <c r="AF379" t="str">
        <f t="shared" si="56"/>
        <v>杨帅康</v>
      </c>
    </row>
    <row r="380" spans="1:32" x14ac:dyDescent="0.2">
      <c r="A380">
        <v>377</v>
      </c>
      <c r="B380">
        <v>9000594</v>
      </c>
      <c r="C380" t="str">
        <f>VLOOKUP(B:B,'10月人员信息'!J:W,13,0)</f>
        <v>130582199306233619</v>
      </c>
      <c r="D380" t="str">
        <f>VLOOKUP(B:B,'10月人员信息'!J:M,3,0)</f>
        <v>杨帅康</v>
      </c>
      <c r="E380" t="str">
        <f>VLOOKUP(B:B,'10月人员信息'!J:L,2,0)</f>
        <v>炼铁事业部</v>
      </c>
      <c r="F380" t="str">
        <f>VLOOKUP(B:B,'10月人员信息'!J:R,8,0)</f>
        <v>中控组球团中控工</v>
      </c>
      <c r="G380" t="str">
        <f>VLOOKUP(B:B,'10月人员信息'!J:P,6,0)</f>
        <v>一级协理</v>
      </c>
      <c r="H380" t="str">
        <f>VLOOKUP(B:B,'10月人员信息'!J:V,12,0)</f>
        <v>汉族</v>
      </c>
      <c r="I380" t="str">
        <f>VLOOKUP(B:B,'11月工资'!A:D,4,0)</f>
        <v>6217000180031769726</v>
      </c>
      <c r="J380">
        <f t="shared" si="50"/>
        <v>779.98</v>
      </c>
      <c r="K380">
        <f t="shared" si="51"/>
        <v>34.119999999999997</v>
      </c>
      <c r="L380">
        <f t="shared" si="57"/>
        <v>82.87</v>
      </c>
      <c r="M380" s="6">
        <f t="shared" si="52"/>
        <v>365.44</v>
      </c>
      <c r="N380">
        <f>VLOOKUP(C:C,'11月工资'!C:AP,40,0)</f>
        <v>9</v>
      </c>
      <c r="O380" s="6">
        <f t="shared" si="53"/>
        <v>41.76</v>
      </c>
      <c r="P380">
        <v>0</v>
      </c>
      <c r="Q380">
        <f t="shared" si="54"/>
        <v>568</v>
      </c>
      <c r="R380" s="50">
        <v>4874.8999999999996</v>
      </c>
      <c r="S380" s="68">
        <v>5220.59</v>
      </c>
      <c r="T380" s="69">
        <v>4729.8999999999996</v>
      </c>
      <c r="V380" t="s">
        <v>4118</v>
      </c>
      <c r="W380" t="s">
        <v>4119</v>
      </c>
      <c r="Y380" s="51">
        <f t="shared" si="58"/>
        <v>4864.8999999999996</v>
      </c>
      <c r="Z380" s="73">
        <f t="shared" si="59"/>
        <v>5225.2</v>
      </c>
      <c r="AA380" s="69" t="str">
        <f>VLOOKUP(C:C&amp;"    ",[1]Sheet0!$E$1:$I$65536,5,0)</f>
        <v xml:space="preserve">4729.90    </v>
      </c>
      <c r="AB380" s="74">
        <v>4729.8999999999996</v>
      </c>
      <c r="AC380" t="b">
        <f t="shared" si="55"/>
        <v>1</v>
      </c>
      <c r="AD380">
        <v>9000595</v>
      </c>
      <c r="AE380" t="s">
        <v>1155</v>
      </c>
      <c r="AF380" t="str">
        <f t="shared" si="56"/>
        <v>安默林</v>
      </c>
    </row>
    <row r="381" spans="1:32" x14ac:dyDescent="0.2">
      <c r="A381">
        <v>378</v>
      </c>
      <c r="B381">
        <v>9000595</v>
      </c>
      <c r="C381" t="str">
        <f>VLOOKUP(B:B,'10月人员信息'!J:W,13,0)</f>
        <v>130282199402083810</v>
      </c>
      <c r="D381" t="str">
        <f>VLOOKUP(B:B,'10月人员信息'!J:M,3,0)</f>
        <v>安默林</v>
      </c>
      <c r="E381" t="str">
        <f>VLOOKUP(B:B,'10月人员信息'!J:L,2,0)</f>
        <v>炼铁事业部</v>
      </c>
      <c r="F381" t="str">
        <f>VLOOKUP(B:B,'10月人员信息'!J:R,8,0)</f>
        <v>中控组球团中控工</v>
      </c>
      <c r="G381" t="str">
        <f>VLOOKUP(B:B,'10月人员信息'!J:P,6,0)</f>
        <v>一级协理</v>
      </c>
      <c r="H381" t="str">
        <f>VLOOKUP(B:B,'10月人员信息'!J:V,12,0)</f>
        <v>汉族</v>
      </c>
      <c r="I381" t="str">
        <f>VLOOKUP(B:B,'11月工资'!A:D,4,0)</f>
        <v>6217000180031769833</v>
      </c>
      <c r="J381">
        <f t="shared" si="50"/>
        <v>779.98</v>
      </c>
      <c r="K381">
        <f t="shared" si="51"/>
        <v>34.119999999999997</v>
      </c>
      <c r="L381">
        <f t="shared" si="57"/>
        <v>82.87</v>
      </c>
      <c r="M381" s="6">
        <f t="shared" si="52"/>
        <v>365.44</v>
      </c>
      <c r="N381">
        <f>VLOOKUP(C:C,'11月工资'!C:AP,40,0)</f>
        <v>9</v>
      </c>
      <c r="O381" s="6">
        <f t="shared" si="53"/>
        <v>41.76</v>
      </c>
      <c r="P381">
        <v>0</v>
      </c>
      <c r="Q381">
        <f t="shared" si="54"/>
        <v>568</v>
      </c>
      <c r="R381" s="50">
        <v>4874.8999999999996</v>
      </c>
      <c r="S381" s="68">
        <v>5220.59</v>
      </c>
      <c r="T381" s="69">
        <v>4729.8999999999996</v>
      </c>
      <c r="V381" t="s">
        <v>4120</v>
      </c>
      <c r="W381" t="s">
        <v>4121</v>
      </c>
      <c r="Y381" s="51">
        <f t="shared" si="58"/>
        <v>4864.8999999999996</v>
      </c>
      <c r="Z381" s="73">
        <f t="shared" si="59"/>
        <v>5225.2</v>
      </c>
      <c r="AA381" s="69" t="str">
        <f>VLOOKUP(C:C&amp;"    ",[1]Sheet0!$E$1:$I$65536,5,0)</f>
        <v xml:space="preserve">4729.90    </v>
      </c>
      <c r="AB381" s="74">
        <v>4729.8999999999996</v>
      </c>
      <c r="AC381" t="b">
        <f t="shared" si="55"/>
        <v>1</v>
      </c>
      <c r="AD381">
        <v>9000596</v>
      </c>
      <c r="AE381" t="s">
        <v>1158</v>
      </c>
      <c r="AF381" t="str">
        <f t="shared" si="56"/>
        <v>韩彬彬</v>
      </c>
    </row>
    <row r="382" spans="1:32" x14ac:dyDescent="0.2">
      <c r="A382">
        <v>379</v>
      </c>
      <c r="B382">
        <v>9000596</v>
      </c>
      <c r="C382" t="str">
        <f>VLOOKUP(B:B,'10月人员信息'!J:W,13,0)</f>
        <v>130727199311170823</v>
      </c>
      <c r="D382" t="str">
        <f>VLOOKUP(B:B,'10月人员信息'!J:M,3,0)</f>
        <v>韩彬彬</v>
      </c>
      <c r="E382" t="str">
        <f>VLOOKUP(B:B,'10月人员信息'!J:L,2,0)</f>
        <v>热轧事业部</v>
      </c>
      <c r="F382" t="str">
        <f>VLOOKUP(B:B,'10月人员信息'!J:R,8,0)</f>
        <v>生产技术室轧钢主办（轧钢技术）</v>
      </c>
      <c r="G382" t="str">
        <f>VLOOKUP(B:B,'10月人员信息'!J:P,6,0)</f>
        <v>专业师（一级协理&amp;硕士）</v>
      </c>
      <c r="H382" t="str">
        <f>VLOOKUP(B:B,'10月人员信息'!J:V,12,0)</f>
        <v>汉族</v>
      </c>
      <c r="I382" t="str">
        <f>VLOOKUP(B:B,'11月工资'!A:D,4,0)</f>
        <v>6217000180031769650</v>
      </c>
      <c r="J382">
        <f t="shared" si="50"/>
        <v>1073.68</v>
      </c>
      <c r="K382">
        <f t="shared" si="51"/>
        <v>46.97</v>
      </c>
      <c r="L382">
        <f t="shared" si="57"/>
        <v>114.08</v>
      </c>
      <c r="M382" s="6">
        <f t="shared" si="52"/>
        <v>459.91</v>
      </c>
      <c r="N382">
        <f>VLOOKUP(C:C,'11月工资'!C:AP,40,0)</f>
        <v>9</v>
      </c>
      <c r="O382" s="6">
        <f t="shared" si="53"/>
        <v>52.56</v>
      </c>
      <c r="P382">
        <v>0</v>
      </c>
      <c r="Q382">
        <f t="shared" si="54"/>
        <v>788</v>
      </c>
      <c r="R382" s="50">
        <v>6710.51</v>
      </c>
      <c r="S382" s="67">
        <v>6570.1</v>
      </c>
      <c r="T382" s="69">
        <v>6565.51</v>
      </c>
      <c r="V382" t="s">
        <v>4122</v>
      </c>
      <c r="W382" t="s">
        <v>4123</v>
      </c>
      <c r="Y382" s="51">
        <f t="shared" si="58"/>
        <v>6700.51</v>
      </c>
      <c r="Z382" s="73">
        <f t="shared" si="59"/>
        <v>6574.71</v>
      </c>
      <c r="AA382" s="69" t="str">
        <f>VLOOKUP(C:C&amp;"    ",[1]Sheet0!$E$1:$I$65536,5,0)</f>
        <v xml:space="preserve">6565.51    </v>
      </c>
      <c r="AB382" s="74">
        <v>6565.51</v>
      </c>
      <c r="AC382" t="b">
        <f t="shared" si="55"/>
        <v>1</v>
      </c>
      <c r="AD382">
        <v>9000597</v>
      </c>
      <c r="AE382" t="s">
        <v>1161</v>
      </c>
      <c r="AF382" t="str">
        <f t="shared" si="56"/>
        <v>张冉</v>
      </c>
    </row>
    <row r="383" spans="1:32" x14ac:dyDescent="0.2">
      <c r="A383">
        <v>380</v>
      </c>
      <c r="B383">
        <v>9000597</v>
      </c>
      <c r="C383" t="str">
        <f>VLOOKUP(B:B,'10月人员信息'!J:W,13,0)</f>
        <v>13022519950510631X</v>
      </c>
      <c r="D383" t="str">
        <f>VLOOKUP(B:B,'10月人员信息'!J:M,3,0)</f>
        <v>张冉</v>
      </c>
      <c r="E383" t="str">
        <f>VLOOKUP(B:B,'10月人员信息'!J:L,2,0)</f>
        <v>热轧事业部</v>
      </c>
      <c r="F383" t="str">
        <f>VLOOKUP(B:B,'10月人员信息'!J:R,8,0)</f>
        <v>平整操作</v>
      </c>
      <c r="G383" t="str">
        <f>VLOOKUP(B:B,'10月人员信息'!J:P,6,0)</f>
        <v>一级协理</v>
      </c>
      <c r="H383" t="str">
        <f>VLOOKUP(B:B,'10月人员信息'!J:V,12,0)</f>
        <v>汉族</v>
      </c>
      <c r="I383" t="str">
        <f>VLOOKUP(B:B,'11月工资'!A:D,4,0)</f>
        <v>6217000180032377107</v>
      </c>
      <c r="J383">
        <f t="shared" si="50"/>
        <v>798.42</v>
      </c>
      <c r="K383">
        <f t="shared" si="51"/>
        <v>34.93</v>
      </c>
      <c r="L383">
        <f t="shared" si="57"/>
        <v>84.83</v>
      </c>
      <c r="M383" s="6">
        <f t="shared" si="52"/>
        <v>365.44</v>
      </c>
      <c r="N383">
        <f>VLOOKUP(C:C,'11月工资'!C:AP,40,0)</f>
        <v>9</v>
      </c>
      <c r="O383" s="6">
        <f t="shared" si="53"/>
        <v>41.76</v>
      </c>
      <c r="P383">
        <v>0</v>
      </c>
      <c r="Q383">
        <f t="shared" si="54"/>
        <v>581</v>
      </c>
      <c r="R383" s="50">
        <v>4990.12</v>
      </c>
      <c r="S383" s="68">
        <v>5220.59</v>
      </c>
      <c r="T383" s="69">
        <v>4845.12</v>
      </c>
      <c r="V383" t="s">
        <v>4124</v>
      </c>
      <c r="W383" t="s">
        <v>4125</v>
      </c>
      <c r="Y383" s="51">
        <f t="shared" si="58"/>
        <v>4980.12</v>
      </c>
      <c r="Z383" s="73">
        <f t="shared" si="59"/>
        <v>5225.2</v>
      </c>
      <c r="AA383" s="69" t="str">
        <f>VLOOKUP(C:C&amp;"    ",[1]Sheet0!$E$1:$I$65536,5,0)</f>
        <v xml:space="preserve">4845.12    </v>
      </c>
      <c r="AB383" s="74">
        <v>4845.12</v>
      </c>
      <c r="AC383" t="b">
        <f t="shared" si="55"/>
        <v>1</v>
      </c>
      <c r="AD383">
        <v>9000598</v>
      </c>
      <c r="AE383" t="s">
        <v>1164</v>
      </c>
      <c r="AF383" t="str">
        <f t="shared" si="56"/>
        <v>刘天</v>
      </c>
    </row>
    <row r="384" spans="1:32" x14ac:dyDescent="0.2">
      <c r="A384">
        <v>381</v>
      </c>
      <c r="B384">
        <v>9000598</v>
      </c>
      <c r="C384" t="str">
        <f>VLOOKUP(B:B,'10月人员信息'!J:W,13,0)</f>
        <v>131127199410053639</v>
      </c>
      <c r="D384" t="str">
        <f>VLOOKUP(B:B,'10月人员信息'!J:M,3,0)</f>
        <v>刘天</v>
      </c>
      <c r="E384" t="str">
        <f>VLOOKUP(B:B,'10月人员信息'!J:L,2,0)</f>
        <v>热轧事业部</v>
      </c>
      <c r="F384" t="str">
        <f>VLOOKUP(B:B,'10月人员信息'!J:R,8,0)</f>
        <v>二助手</v>
      </c>
      <c r="G384" t="str">
        <f>VLOOKUP(B:B,'10月人员信息'!J:P,6,0)</f>
        <v>一级协理</v>
      </c>
      <c r="H384" t="str">
        <f>VLOOKUP(B:B,'10月人员信息'!J:V,12,0)</f>
        <v>汉族</v>
      </c>
      <c r="I384" t="str">
        <f>VLOOKUP(B:B,'11月工资'!A:D,4,0)</f>
        <v>6217000180031770013</v>
      </c>
      <c r="J384">
        <f t="shared" si="50"/>
        <v>796.97</v>
      </c>
      <c r="K384">
        <f t="shared" si="51"/>
        <v>34.869999999999997</v>
      </c>
      <c r="L384">
        <f t="shared" si="57"/>
        <v>84.68</v>
      </c>
      <c r="M384" s="6">
        <f t="shared" si="52"/>
        <v>365.44</v>
      </c>
      <c r="N384">
        <f>VLOOKUP(C:C,'11月工资'!C:AP,40,0)</f>
        <v>9</v>
      </c>
      <c r="O384" s="6">
        <f t="shared" si="53"/>
        <v>41.76</v>
      </c>
      <c r="P384">
        <v>0</v>
      </c>
      <c r="Q384">
        <f t="shared" si="54"/>
        <v>580</v>
      </c>
      <c r="R384" s="50">
        <v>4981.09</v>
      </c>
      <c r="S384" s="68">
        <v>5220.59</v>
      </c>
      <c r="T384" s="69">
        <v>4836.09</v>
      </c>
      <c r="V384" t="s">
        <v>4126</v>
      </c>
      <c r="W384" t="s">
        <v>4127</v>
      </c>
      <c r="Y384" s="51">
        <f t="shared" si="58"/>
        <v>4971.09</v>
      </c>
      <c r="Z384" s="73">
        <f t="shared" si="59"/>
        <v>5225.2</v>
      </c>
      <c r="AA384" s="69" t="str">
        <f>VLOOKUP(C:C&amp;"    ",[1]Sheet0!$E$1:$I$65536,5,0)</f>
        <v xml:space="preserve">4836.09    </v>
      </c>
      <c r="AB384" s="74">
        <v>4836.09</v>
      </c>
      <c r="AC384" t="b">
        <f t="shared" si="55"/>
        <v>1</v>
      </c>
      <c r="AD384">
        <v>9000599</v>
      </c>
      <c r="AE384" t="s">
        <v>1167</v>
      </c>
      <c r="AF384" t="str">
        <f t="shared" si="56"/>
        <v>田猛</v>
      </c>
    </row>
    <row r="385" spans="1:32" x14ac:dyDescent="0.2">
      <c r="A385">
        <v>382</v>
      </c>
      <c r="B385">
        <v>9000599</v>
      </c>
      <c r="C385" t="str">
        <f>VLOOKUP(B:B,'10月人员信息'!J:W,13,0)</f>
        <v>130281199502053110</v>
      </c>
      <c r="D385" t="str">
        <f>VLOOKUP(B:B,'10月人员信息'!J:M,3,0)</f>
        <v>田猛</v>
      </c>
      <c r="E385" t="str">
        <f>VLOOKUP(B:B,'10月人员信息'!J:L,2,0)</f>
        <v>热轧事业部</v>
      </c>
      <c r="F385" t="str">
        <f>VLOOKUP(B:B,'10月人员信息'!J:R,8,0)</f>
        <v>二助手</v>
      </c>
      <c r="G385" t="str">
        <f>VLOOKUP(B:B,'10月人员信息'!J:P,6,0)</f>
        <v>一级协理</v>
      </c>
      <c r="H385" t="str">
        <f>VLOOKUP(B:B,'10月人员信息'!J:V,12,0)</f>
        <v>汉族</v>
      </c>
      <c r="I385" t="str">
        <f>VLOOKUP(B:B,'11月工资'!A:D,4,0)</f>
        <v>6217000180032386074</v>
      </c>
      <c r="J385">
        <f t="shared" si="50"/>
        <v>796.97</v>
      </c>
      <c r="K385">
        <f t="shared" si="51"/>
        <v>34.869999999999997</v>
      </c>
      <c r="L385">
        <f t="shared" si="57"/>
        <v>84.68</v>
      </c>
      <c r="M385" s="6">
        <f t="shared" si="52"/>
        <v>365.44</v>
      </c>
      <c r="N385">
        <f>VLOOKUP(C:C,'11月工资'!C:AP,40,0)</f>
        <v>9</v>
      </c>
      <c r="O385" s="6">
        <f t="shared" si="53"/>
        <v>41.76</v>
      </c>
      <c r="P385">
        <v>0</v>
      </c>
      <c r="Q385">
        <f t="shared" si="54"/>
        <v>580</v>
      </c>
      <c r="R385" s="50">
        <v>4981.09</v>
      </c>
      <c r="S385" s="68">
        <v>5220.59</v>
      </c>
      <c r="T385" s="69">
        <v>4836.09</v>
      </c>
      <c r="V385" t="s">
        <v>4128</v>
      </c>
      <c r="W385" t="s">
        <v>4129</v>
      </c>
      <c r="Y385" s="51">
        <f t="shared" si="58"/>
        <v>4971.09</v>
      </c>
      <c r="Z385" s="73">
        <f t="shared" si="59"/>
        <v>5225.2</v>
      </c>
      <c r="AA385" s="69" t="str">
        <f>VLOOKUP(C:C&amp;"    ",[1]Sheet0!$E$1:$I$65536,5,0)</f>
        <v xml:space="preserve">4836.09    </v>
      </c>
      <c r="AB385" s="74">
        <v>4836.09</v>
      </c>
      <c r="AC385" t="b">
        <f t="shared" si="55"/>
        <v>1</v>
      </c>
      <c r="AD385">
        <v>9000600</v>
      </c>
      <c r="AE385" t="s">
        <v>1170</v>
      </c>
      <c r="AF385" t="str">
        <f t="shared" si="56"/>
        <v>孙志强</v>
      </c>
    </row>
    <row r="386" spans="1:32" x14ac:dyDescent="0.2">
      <c r="A386">
        <v>383</v>
      </c>
      <c r="B386">
        <v>9000600</v>
      </c>
      <c r="C386" t="str">
        <f>VLOOKUP(B:B,'10月人员信息'!J:W,13,0)</f>
        <v>152326199408216610</v>
      </c>
      <c r="D386" t="str">
        <f>VLOOKUP(B:B,'10月人员信息'!J:M,3,0)</f>
        <v>孙志强</v>
      </c>
      <c r="E386" t="str">
        <f>VLOOKUP(B:B,'10月人员信息'!J:L,2,0)</f>
        <v>冷轧事业部</v>
      </c>
      <c r="F386" t="str">
        <f>VLOOKUP(B:B,'10月人员信息'!J:R,8,0)</f>
        <v>干部储备</v>
      </c>
      <c r="G386" t="str">
        <f>VLOOKUP(B:B,'10月人员信息'!J:P,6,0)</f>
        <v>一级协理</v>
      </c>
      <c r="H386" t="str">
        <f>VLOOKUP(B:B,'10月人员信息'!J:V,12,0)</f>
        <v>汉族</v>
      </c>
      <c r="I386" t="str">
        <f>VLOOKUP(B:B,'11月工资'!A:D,4,0)</f>
        <v>6217000180031769486</v>
      </c>
      <c r="J386">
        <f t="shared" si="50"/>
        <v>785.39</v>
      </c>
      <c r="K386">
        <f t="shared" si="51"/>
        <v>34.36</v>
      </c>
      <c r="L386">
        <f t="shared" si="57"/>
        <v>83.45</v>
      </c>
      <c r="M386" s="6">
        <f t="shared" si="52"/>
        <v>365.44</v>
      </c>
      <c r="N386">
        <f>VLOOKUP(C:C,'11月工资'!C:AP,40,0)</f>
        <v>9</v>
      </c>
      <c r="O386" s="6">
        <f t="shared" si="53"/>
        <v>41.76</v>
      </c>
      <c r="P386">
        <v>0</v>
      </c>
      <c r="Q386">
        <f t="shared" si="54"/>
        <v>572</v>
      </c>
      <c r="R386" s="50">
        <v>4908.7</v>
      </c>
      <c r="S386" s="68">
        <v>5220.59</v>
      </c>
      <c r="T386" s="69">
        <v>4763.7</v>
      </c>
      <c r="V386" t="s">
        <v>4130</v>
      </c>
      <c r="W386" t="s">
        <v>4131</v>
      </c>
      <c r="Y386" s="51">
        <f t="shared" si="58"/>
        <v>4898.7</v>
      </c>
      <c r="Z386" s="73">
        <f t="shared" si="59"/>
        <v>5225.2</v>
      </c>
      <c r="AA386" s="69" t="str">
        <f>VLOOKUP(C:C&amp;"    ",[1]Sheet0!$E$1:$I$65536,5,0)</f>
        <v xml:space="preserve">4763.70    </v>
      </c>
      <c r="AB386" s="74">
        <v>4763.7</v>
      </c>
      <c r="AC386" t="b">
        <f t="shared" si="55"/>
        <v>1</v>
      </c>
      <c r="AD386">
        <v>9000601</v>
      </c>
      <c r="AE386" t="s">
        <v>1173</v>
      </c>
      <c r="AF386" t="str">
        <f t="shared" si="56"/>
        <v>王宽</v>
      </c>
    </row>
    <row r="387" spans="1:32" x14ac:dyDescent="0.2">
      <c r="A387">
        <v>384</v>
      </c>
      <c r="B387">
        <v>9000601</v>
      </c>
      <c r="C387" t="str">
        <f>VLOOKUP(B:B,'10月人员信息'!J:W,13,0)</f>
        <v>130203199501163335</v>
      </c>
      <c r="D387" t="str">
        <f>VLOOKUP(B:B,'10月人员信息'!J:M,3,0)</f>
        <v>王宽</v>
      </c>
      <c r="E387" t="str">
        <f>VLOOKUP(B:B,'10月人员信息'!J:L,2,0)</f>
        <v>冷轧事业部</v>
      </c>
      <c r="F387" t="str">
        <f>VLOOKUP(B:B,'10月人员信息'!J:R,8,0)</f>
        <v>干部储备</v>
      </c>
      <c r="G387" t="str">
        <f>VLOOKUP(B:B,'10月人员信息'!J:P,6,0)</f>
        <v>一级协理</v>
      </c>
      <c r="H387" t="str">
        <f>VLOOKUP(B:B,'10月人员信息'!J:V,12,0)</f>
        <v>汉族</v>
      </c>
      <c r="I387" t="str">
        <f>VLOOKUP(B:B,'11月工资'!A:D,4,0)</f>
        <v>6217000180032387957</v>
      </c>
      <c r="J387">
        <f t="shared" ref="J387:J450" si="60">ROUND(R387*0.16,2)</f>
        <v>785.39</v>
      </c>
      <c r="K387">
        <f t="shared" ref="K387:K450" si="61">ROUND(R387*0.007,2)</f>
        <v>34.36</v>
      </c>
      <c r="L387">
        <f t="shared" si="57"/>
        <v>83.45</v>
      </c>
      <c r="M387" s="6">
        <f t="shared" ref="M387:M450" si="62">ROUND(S387*0.07,2)</f>
        <v>365.44</v>
      </c>
      <c r="N387">
        <f>VLOOKUP(C:C,'11月工资'!C:AP,40,0)</f>
        <v>9</v>
      </c>
      <c r="O387" s="6">
        <f t="shared" ref="O387:O450" si="63">ROUND(S387*0.008,2)</f>
        <v>41.76</v>
      </c>
      <c r="P387">
        <v>0</v>
      </c>
      <c r="Q387">
        <f t="shared" ref="Q387:Q450" si="64">ROUND(T387*0.12,0)</f>
        <v>572</v>
      </c>
      <c r="R387" s="50">
        <v>4908.7</v>
      </c>
      <c r="S387" s="68">
        <v>5220.59</v>
      </c>
      <c r="T387" s="69">
        <v>4763.7</v>
      </c>
      <c r="V387" t="s">
        <v>4132</v>
      </c>
      <c r="W387" t="s">
        <v>4133</v>
      </c>
      <c r="Y387" s="51">
        <f t="shared" si="58"/>
        <v>4898.7</v>
      </c>
      <c r="Z387" s="73">
        <f t="shared" si="59"/>
        <v>5225.2</v>
      </c>
      <c r="AA387" s="69" t="str">
        <f>VLOOKUP(C:C&amp;"    ",[1]Sheet0!$E$1:$I$65536,5,0)</f>
        <v xml:space="preserve">4763.70    </v>
      </c>
      <c r="AB387" s="74">
        <v>4763.7</v>
      </c>
      <c r="AC387" t="b">
        <f t="shared" ref="AC387:AC450" si="65">T387=AB387</f>
        <v>1</v>
      </c>
      <c r="AD387">
        <v>9000602</v>
      </c>
      <c r="AE387" t="s">
        <v>1176</v>
      </c>
      <c r="AF387" t="str">
        <f t="shared" ref="AF387:AF450" si="66">VLOOKUP(AD:AD,B:D,3,0)</f>
        <v>曹凯旋</v>
      </c>
    </row>
    <row r="388" spans="1:32" x14ac:dyDescent="0.2">
      <c r="A388">
        <v>385</v>
      </c>
      <c r="B388">
        <v>9000602</v>
      </c>
      <c r="C388" t="str">
        <f>VLOOKUP(B:B,'10月人员信息'!J:W,13,0)</f>
        <v>13092619920616141X</v>
      </c>
      <c r="D388" t="str">
        <f>VLOOKUP(B:B,'10月人员信息'!J:M,3,0)</f>
        <v>曹凯旋</v>
      </c>
      <c r="E388" t="str">
        <f>VLOOKUP(B:B,'10月人员信息'!J:L,2,0)</f>
        <v>冷轧事业部</v>
      </c>
      <c r="F388" t="str">
        <f>VLOOKUP(B:B,'10月人员信息'!J:R,8,0)</f>
        <v>干部储备</v>
      </c>
      <c r="G388" t="str">
        <f>VLOOKUP(B:B,'10月人员信息'!J:P,6,0)</f>
        <v>一级协理</v>
      </c>
      <c r="H388" t="str">
        <f>VLOOKUP(B:B,'10月人员信息'!J:V,12,0)</f>
        <v>汉族</v>
      </c>
      <c r="I388" t="str">
        <f>VLOOKUP(B:B,'11月工资'!A:D,4,0)</f>
        <v>6217000180031769882</v>
      </c>
      <c r="J388">
        <f t="shared" si="60"/>
        <v>785.39</v>
      </c>
      <c r="K388">
        <f t="shared" si="61"/>
        <v>34.36</v>
      </c>
      <c r="L388">
        <f t="shared" ref="L388:L451" si="67">ROUND(R388*0.017,2)</f>
        <v>83.45</v>
      </c>
      <c r="M388" s="6">
        <f t="shared" si="62"/>
        <v>365.44</v>
      </c>
      <c r="N388">
        <f>VLOOKUP(C:C,'11月工资'!C:AP,40,0)</f>
        <v>9</v>
      </c>
      <c r="O388" s="6">
        <f t="shared" si="63"/>
        <v>41.76</v>
      </c>
      <c r="P388">
        <v>0</v>
      </c>
      <c r="Q388">
        <f t="shared" si="64"/>
        <v>572</v>
      </c>
      <c r="R388" s="50">
        <v>4908.7</v>
      </c>
      <c r="S388" s="68">
        <v>5220.59</v>
      </c>
      <c r="T388" s="69">
        <v>4763.7</v>
      </c>
      <c r="V388" t="s">
        <v>4134</v>
      </c>
      <c r="W388" t="s">
        <v>4135</v>
      </c>
      <c r="Y388" s="51">
        <f t="shared" si="58"/>
        <v>4898.7</v>
      </c>
      <c r="Z388" s="73">
        <f t="shared" si="59"/>
        <v>5225.2</v>
      </c>
      <c r="AA388" s="69" t="str">
        <f>VLOOKUP(C:C&amp;"    ",[1]Sheet0!$E$1:$I$65536,5,0)</f>
        <v xml:space="preserve">4763.70    </v>
      </c>
      <c r="AB388" s="74">
        <v>4763.7</v>
      </c>
      <c r="AC388" t="b">
        <f t="shared" si="65"/>
        <v>1</v>
      </c>
      <c r="AD388">
        <v>9000603</v>
      </c>
      <c r="AE388" t="s">
        <v>1179</v>
      </c>
      <c r="AF388" t="str">
        <f t="shared" si="66"/>
        <v>张旭</v>
      </c>
    </row>
    <row r="389" spans="1:32" x14ac:dyDescent="0.2">
      <c r="A389">
        <v>386</v>
      </c>
      <c r="B389">
        <v>9000603</v>
      </c>
      <c r="C389" t="str">
        <f>VLOOKUP(B:B,'10月人员信息'!J:W,13,0)</f>
        <v>130705199106031535</v>
      </c>
      <c r="D389" t="str">
        <f>VLOOKUP(B:B,'10月人员信息'!J:M,3,0)</f>
        <v>张旭</v>
      </c>
      <c r="E389" t="str">
        <f>VLOOKUP(B:B,'10月人员信息'!J:L,2,0)</f>
        <v>制造部</v>
      </c>
      <c r="F389" t="str">
        <f>VLOOKUP(B:B,'10月人员信息'!J:R,8,0)</f>
        <v>生产技术管理主办</v>
      </c>
      <c r="G389" t="str">
        <f>VLOOKUP(B:B,'10月人员信息'!J:P,6,0)</f>
        <v>一级协理</v>
      </c>
      <c r="H389" t="str">
        <f>VLOOKUP(B:B,'10月人员信息'!J:V,12,0)</f>
        <v>汉族</v>
      </c>
      <c r="I389" t="str">
        <f>VLOOKUP(B:B,'11月工资'!A:D,4,0)</f>
        <v>6217000180031769528</v>
      </c>
      <c r="J389">
        <f t="shared" si="60"/>
        <v>785.39</v>
      </c>
      <c r="K389">
        <f t="shared" si="61"/>
        <v>34.36</v>
      </c>
      <c r="L389">
        <f t="shared" si="67"/>
        <v>83.45</v>
      </c>
      <c r="M389" s="6">
        <f t="shared" si="62"/>
        <v>365.44</v>
      </c>
      <c r="N389">
        <f>VLOOKUP(C:C,'11月工资'!C:AP,40,0)</f>
        <v>9</v>
      </c>
      <c r="O389" s="6">
        <f t="shared" si="63"/>
        <v>41.76</v>
      </c>
      <c r="P389">
        <v>0</v>
      </c>
      <c r="Q389">
        <f t="shared" si="64"/>
        <v>572</v>
      </c>
      <c r="R389" s="50">
        <v>4908.7</v>
      </c>
      <c r="S389" s="68">
        <v>5220.59</v>
      </c>
      <c r="T389" s="69">
        <v>4763.7</v>
      </c>
      <c r="V389" t="s">
        <v>4136</v>
      </c>
      <c r="W389" t="s">
        <v>4137</v>
      </c>
      <c r="Y389" s="51">
        <f t="shared" ref="Y389:Y451" si="68">R389-10</f>
        <v>4898.7</v>
      </c>
      <c r="Z389" s="73">
        <f t="shared" ref="Z389:Z452" si="69">ROUND(S389+4.61,2)</f>
        <v>5225.2</v>
      </c>
      <c r="AA389" s="69" t="str">
        <f>VLOOKUP(C:C&amp;"    ",[1]Sheet0!$E$1:$I$65536,5,0)</f>
        <v xml:space="preserve">4763.70    </v>
      </c>
      <c r="AB389" s="74">
        <v>4763.7</v>
      </c>
      <c r="AC389" t="b">
        <f t="shared" si="65"/>
        <v>1</v>
      </c>
      <c r="AD389">
        <v>9000604</v>
      </c>
      <c r="AE389" t="s">
        <v>1182</v>
      </c>
      <c r="AF389" t="str">
        <f t="shared" si="66"/>
        <v>花竞争</v>
      </c>
    </row>
    <row r="390" spans="1:32" x14ac:dyDescent="0.2">
      <c r="A390">
        <v>387</v>
      </c>
      <c r="B390">
        <v>9000604</v>
      </c>
      <c r="C390" t="str">
        <f>VLOOKUP(B:B,'10月人员信息'!J:W,13,0)</f>
        <v>130283199310151536</v>
      </c>
      <c r="D390" t="str">
        <f>VLOOKUP(B:B,'10月人员信息'!J:M,3,0)</f>
        <v>花竞争</v>
      </c>
      <c r="E390" t="str">
        <f>VLOOKUP(B:B,'10月人员信息'!J:L,2,0)</f>
        <v>制造部</v>
      </c>
      <c r="F390" t="str">
        <f>VLOOKUP(B:B,'10月人员信息'!J:R,8,0)</f>
        <v>生产技术管理主办</v>
      </c>
      <c r="G390" t="str">
        <f>VLOOKUP(B:B,'10月人员信息'!J:P,6,0)</f>
        <v>专业师（一级协理&amp;硕士）</v>
      </c>
      <c r="H390" t="str">
        <f>VLOOKUP(B:B,'10月人员信息'!J:V,12,0)</f>
        <v>汉族</v>
      </c>
      <c r="I390" t="str">
        <f>VLOOKUP(B:B,'11月工资'!A:D,4,0)</f>
        <v>6217000180031769601</v>
      </c>
      <c r="J390">
        <f t="shared" si="60"/>
        <v>1080.18</v>
      </c>
      <c r="K390">
        <f t="shared" si="61"/>
        <v>47.26</v>
      </c>
      <c r="L390">
        <f t="shared" si="67"/>
        <v>114.77</v>
      </c>
      <c r="M390" s="6">
        <f t="shared" si="62"/>
        <v>462.75</v>
      </c>
      <c r="N390">
        <f>VLOOKUP(C:C,'11月工资'!C:AP,40,0)</f>
        <v>9</v>
      </c>
      <c r="O390" s="6">
        <f t="shared" si="63"/>
        <v>52.89</v>
      </c>
      <c r="P390">
        <v>0</v>
      </c>
      <c r="Q390">
        <f t="shared" si="64"/>
        <v>793</v>
      </c>
      <c r="R390" s="50">
        <v>6751.11</v>
      </c>
      <c r="S390" s="67">
        <v>6610.7</v>
      </c>
      <c r="T390" s="69">
        <v>6606.11</v>
      </c>
      <c r="V390" t="s">
        <v>4138</v>
      </c>
      <c r="W390" t="s">
        <v>4139</v>
      </c>
      <c r="Y390" s="51">
        <f t="shared" si="68"/>
        <v>6741.11</v>
      </c>
      <c r="Z390" s="73">
        <f t="shared" si="69"/>
        <v>6615.31</v>
      </c>
      <c r="AA390" s="69" t="str">
        <f>VLOOKUP(C:C&amp;"    ",[1]Sheet0!$E$1:$I$65536,5,0)</f>
        <v xml:space="preserve">6606.11    </v>
      </c>
      <c r="AB390" s="74">
        <v>6606.11</v>
      </c>
      <c r="AC390" t="b">
        <f t="shared" si="65"/>
        <v>1</v>
      </c>
      <c r="AD390">
        <v>9000605</v>
      </c>
      <c r="AE390" t="s">
        <v>1185</v>
      </c>
      <c r="AF390" t="str">
        <f t="shared" si="66"/>
        <v>赵胜南</v>
      </c>
    </row>
    <row r="391" spans="1:32" x14ac:dyDescent="0.2">
      <c r="A391">
        <v>388</v>
      </c>
      <c r="B391">
        <v>9000605</v>
      </c>
      <c r="C391" t="str">
        <f>VLOOKUP(B:B,'10月人员信息'!J:W,13,0)</f>
        <v>130204199402083619</v>
      </c>
      <c r="D391" t="str">
        <f>VLOOKUP(B:B,'10月人员信息'!J:M,3,0)</f>
        <v>赵胜南</v>
      </c>
      <c r="E391" t="str">
        <f>VLOOKUP(B:B,'10月人员信息'!J:L,2,0)</f>
        <v>信息自动化部</v>
      </c>
      <c r="F391" t="str">
        <f>VLOOKUP(B:B,'10月人员信息'!J:R,8,0)</f>
        <v>系统开发及模型管理主办</v>
      </c>
      <c r="G391" t="str">
        <f>VLOOKUP(B:B,'10月人员信息'!J:P,6,0)</f>
        <v>一级协理</v>
      </c>
      <c r="H391" t="str">
        <f>VLOOKUP(B:B,'10月人员信息'!J:V,12,0)</f>
        <v>汉族</v>
      </c>
      <c r="I391" t="str">
        <f>VLOOKUP(B:B,'11月工资'!A:D,4,0)</f>
        <v>6217000180031769619</v>
      </c>
      <c r="J391">
        <f t="shared" si="60"/>
        <v>795.81</v>
      </c>
      <c r="K391">
        <f t="shared" si="61"/>
        <v>34.82</v>
      </c>
      <c r="L391">
        <f t="shared" si="67"/>
        <v>84.56</v>
      </c>
      <c r="M391" s="6">
        <f t="shared" si="62"/>
        <v>365.44</v>
      </c>
      <c r="N391">
        <f>VLOOKUP(C:C,'11月工资'!C:AP,40,0)</f>
        <v>9</v>
      </c>
      <c r="O391" s="6">
        <f t="shared" si="63"/>
        <v>41.76</v>
      </c>
      <c r="P391">
        <v>0</v>
      </c>
      <c r="Q391">
        <f t="shared" si="64"/>
        <v>579</v>
      </c>
      <c r="R391" s="50">
        <v>4973.84</v>
      </c>
      <c r="S391" s="68">
        <v>5220.59</v>
      </c>
      <c r="T391" s="69">
        <v>4828.84</v>
      </c>
      <c r="V391" t="s">
        <v>4140</v>
      </c>
      <c r="W391" t="s">
        <v>4141</v>
      </c>
      <c r="Y391" s="51">
        <f t="shared" si="68"/>
        <v>4963.84</v>
      </c>
      <c r="Z391" s="73">
        <f t="shared" si="69"/>
        <v>5225.2</v>
      </c>
      <c r="AA391" s="69" t="str">
        <f>VLOOKUP(C:C&amp;"    ",[1]Sheet0!$E$1:$I$65536,5,0)</f>
        <v xml:space="preserve">4828.84    </v>
      </c>
      <c r="AB391" s="74">
        <v>4828.84</v>
      </c>
      <c r="AC391" t="b">
        <f t="shared" si="65"/>
        <v>1</v>
      </c>
      <c r="AD391">
        <v>9000606</v>
      </c>
      <c r="AE391" t="s">
        <v>1188</v>
      </c>
      <c r="AF391" t="str">
        <f t="shared" si="66"/>
        <v>宋汉雄</v>
      </c>
    </row>
    <row r="392" spans="1:32" x14ac:dyDescent="0.2">
      <c r="A392">
        <v>389</v>
      </c>
      <c r="B392">
        <v>9000606</v>
      </c>
      <c r="C392" t="str">
        <f>VLOOKUP(B:B,'10月人员信息'!J:W,13,0)</f>
        <v>130203199508312452</v>
      </c>
      <c r="D392" t="str">
        <f>VLOOKUP(B:B,'10月人员信息'!J:M,3,0)</f>
        <v>宋汉雄</v>
      </c>
      <c r="E392" t="str">
        <f>VLOOKUP(B:B,'10月人员信息'!J:L,2,0)</f>
        <v>设备管理部</v>
      </c>
      <c r="F392" t="str">
        <f>VLOOKUP(B:B,'10月人员信息'!J:R,8,0)</f>
        <v>设备管理主办</v>
      </c>
      <c r="G392" t="str">
        <f>VLOOKUP(B:B,'10月人员信息'!J:P,6,0)</f>
        <v>一级协理</v>
      </c>
      <c r="H392" t="str">
        <f>VLOOKUP(B:B,'10月人员信息'!J:V,12,0)</f>
        <v>汉族</v>
      </c>
      <c r="I392" t="str">
        <f>VLOOKUP(B:B,'11月工资'!A:D,4,0)</f>
        <v>6217000180009495510</v>
      </c>
      <c r="J392">
        <f t="shared" si="60"/>
        <v>799.06</v>
      </c>
      <c r="K392">
        <f t="shared" si="61"/>
        <v>34.96</v>
      </c>
      <c r="L392">
        <f t="shared" si="67"/>
        <v>84.9</v>
      </c>
      <c r="M392" s="6">
        <f t="shared" si="62"/>
        <v>365.44</v>
      </c>
      <c r="N392">
        <f>VLOOKUP(C:C,'11月工资'!C:AP,40,0)</f>
        <v>9</v>
      </c>
      <c r="O392" s="6">
        <f t="shared" si="63"/>
        <v>41.76</v>
      </c>
      <c r="P392">
        <v>0</v>
      </c>
      <c r="Q392">
        <f t="shared" si="64"/>
        <v>582</v>
      </c>
      <c r="R392" s="50">
        <v>4994.12</v>
      </c>
      <c r="S392" s="68">
        <v>5220.59</v>
      </c>
      <c r="T392" s="69">
        <v>4849.12</v>
      </c>
      <c r="V392" t="s">
        <v>4142</v>
      </c>
      <c r="W392" t="s">
        <v>4143</v>
      </c>
      <c r="Y392" s="51">
        <f t="shared" si="68"/>
        <v>4984.12</v>
      </c>
      <c r="Z392" s="73">
        <f t="shared" si="69"/>
        <v>5225.2</v>
      </c>
      <c r="AA392" s="69" t="str">
        <f>VLOOKUP(C:C&amp;"    ",[1]Sheet0!$E$1:$I$65536,5,0)</f>
        <v xml:space="preserve">4849.12    </v>
      </c>
      <c r="AB392" s="74">
        <v>4849.12</v>
      </c>
      <c r="AC392" t="b">
        <f t="shared" si="65"/>
        <v>1</v>
      </c>
      <c r="AD392">
        <v>9000607</v>
      </c>
      <c r="AE392" t="s">
        <v>1191</v>
      </c>
      <c r="AF392" t="str">
        <f t="shared" si="66"/>
        <v>张红波</v>
      </c>
    </row>
    <row r="393" spans="1:32" x14ac:dyDescent="0.2">
      <c r="A393">
        <v>390</v>
      </c>
      <c r="B393">
        <v>9000607</v>
      </c>
      <c r="C393" t="str">
        <f>VLOOKUP(B:B,'10月人员信息'!J:W,13,0)</f>
        <v>130224197606141215</v>
      </c>
      <c r="D393" t="str">
        <f>VLOOKUP(B:B,'10月人员信息'!J:M,3,0)</f>
        <v>张红波</v>
      </c>
      <c r="E393" t="str">
        <f>VLOOKUP(B:B,'10月人员信息'!J:L,2,0)</f>
        <v>信息自动化部</v>
      </c>
      <c r="F393" t="str">
        <f>VLOOKUP(B:B,'10月人员信息'!J:R,8,0)</f>
        <v xml:space="preserve"> 原料维检作业区作业长</v>
      </c>
      <c r="G393" t="str">
        <f>VLOOKUP(B:B,'10月人员信息'!J:P,6,0)</f>
        <v>作业长</v>
      </c>
      <c r="H393" t="str">
        <f>VLOOKUP(B:B,'10月人员信息'!J:V,12,0)</f>
        <v>汉族</v>
      </c>
      <c r="I393" t="str">
        <f>VLOOKUP(B:B,'11月工资'!A:D,4,0)</f>
        <v>6217000180025133228</v>
      </c>
      <c r="J393">
        <f t="shared" si="60"/>
        <v>1680.76</v>
      </c>
      <c r="K393">
        <f t="shared" si="61"/>
        <v>73.53</v>
      </c>
      <c r="L393">
        <f t="shared" si="67"/>
        <v>178.58</v>
      </c>
      <c r="M393" s="6">
        <f t="shared" si="62"/>
        <v>725.5</v>
      </c>
      <c r="N393">
        <f>VLOOKUP(C:C,'11月工资'!C:AP,40,0)</f>
        <v>9</v>
      </c>
      <c r="O393" s="6">
        <f t="shared" si="63"/>
        <v>82.91</v>
      </c>
      <c r="P393">
        <v>0</v>
      </c>
      <c r="Q393">
        <f t="shared" si="64"/>
        <v>1243</v>
      </c>
      <c r="R393" s="50">
        <v>10504.72</v>
      </c>
      <c r="S393" s="67">
        <v>10364.31</v>
      </c>
      <c r="T393" s="69">
        <v>10359.719999999999</v>
      </c>
      <c r="V393" t="s">
        <v>4144</v>
      </c>
      <c r="W393" t="s">
        <v>4145</v>
      </c>
      <c r="Y393" s="51">
        <f t="shared" si="68"/>
        <v>10494.72</v>
      </c>
      <c r="Z393" s="73">
        <f t="shared" si="69"/>
        <v>10368.92</v>
      </c>
      <c r="AA393" s="69" t="str">
        <f>VLOOKUP(C:C&amp;"    ",[1]Sheet0!$E$1:$I$65536,5,0)</f>
        <v xml:space="preserve">10359.72    </v>
      </c>
      <c r="AB393" s="74">
        <v>10359.719999999999</v>
      </c>
      <c r="AC393" t="b">
        <f t="shared" si="65"/>
        <v>1</v>
      </c>
      <c r="AD393">
        <v>9000608</v>
      </c>
      <c r="AE393" t="s">
        <v>1194</v>
      </c>
      <c r="AF393" t="str">
        <f t="shared" si="66"/>
        <v>邓俊华</v>
      </c>
    </row>
    <row r="394" spans="1:32" x14ac:dyDescent="0.2">
      <c r="A394">
        <v>391</v>
      </c>
      <c r="B394">
        <v>9000608</v>
      </c>
      <c r="C394" t="str">
        <f>VLOOKUP(B:B,'10月人员信息'!J:W,13,0)</f>
        <v>133030197005107029</v>
      </c>
      <c r="D394" t="str">
        <f>VLOOKUP(B:B,'10月人员信息'!J:M,3,0)</f>
        <v>邓俊华</v>
      </c>
      <c r="E394" t="str">
        <f>VLOOKUP(B:B,'10月人员信息'!J:L,2,0)</f>
        <v>设备管理部</v>
      </c>
      <c r="F394" t="str">
        <f>VLOOKUP(B:B,'10月人员信息'!J:R,8,0)</f>
        <v>设备管理主办</v>
      </c>
      <c r="G394" t="str">
        <f>VLOOKUP(B:B,'10月人员信息'!J:P,6,0)</f>
        <v>主任师</v>
      </c>
      <c r="H394" t="str">
        <f>VLOOKUP(B:B,'10月人员信息'!J:V,12,0)</f>
        <v>汉族</v>
      </c>
      <c r="I394" t="str">
        <f>VLOOKUP(B:B,'11月工资'!A:D,4,0)</f>
        <v>6217000180023869161</v>
      </c>
      <c r="J394">
        <f t="shared" si="60"/>
        <v>1601.93</v>
      </c>
      <c r="K394">
        <f t="shared" si="61"/>
        <v>70.08</v>
      </c>
      <c r="L394">
        <f t="shared" si="67"/>
        <v>170.21</v>
      </c>
      <c r="M394" s="6">
        <f t="shared" si="62"/>
        <v>691.02</v>
      </c>
      <c r="N394">
        <f>VLOOKUP(C:C,'11月工资'!C:AP,40,0)</f>
        <v>9</v>
      </c>
      <c r="O394" s="6">
        <f t="shared" si="63"/>
        <v>78.97</v>
      </c>
      <c r="P394">
        <v>0</v>
      </c>
      <c r="Q394">
        <f t="shared" si="64"/>
        <v>1184</v>
      </c>
      <c r="R394" s="50">
        <v>10012.07</v>
      </c>
      <c r="S394" s="67">
        <v>9871.66</v>
      </c>
      <c r="T394" s="69">
        <v>9867.07</v>
      </c>
      <c r="V394" t="s">
        <v>4146</v>
      </c>
      <c r="W394" t="s">
        <v>4147</v>
      </c>
      <c r="Y394" s="51">
        <f t="shared" si="68"/>
        <v>10002.07</v>
      </c>
      <c r="Z394" s="73">
        <f t="shared" si="69"/>
        <v>9876.27</v>
      </c>
      <c r="AA394" s="69" t="str">
        <f>VLOOKUP(C:C&amp;"    ",[1]Sheet0!$E$1:$I$65536,5,0)</f>
        <v xml:space="preserve">9867.07    </v>
      </c>
      <c r="AB394" s="74">
        <v>9867.07</v>
      </c>
      <c r="AC394" t="b">
        <f t="shared" si="65"/>
        <v>1</v>
      </c>
      <c r="AD394">
        <v>9000609</v>
      </c>
      <c r="AE394" t="s">
        <v>1197</v>
      </c>
      <c r="AF394" t="str">
        <f t="shared" si="66"/>
        <v>孙毅</v>
      </c>
    </row>
    <row r="395" spans="1:32" x14ac:dyDescent="0.2">
      <c r="A395">
        <v>392</v>
      </c>
      <c r="B395">
        <v>9000609</v>
      </c>
      <c r="C395" t="str">
        <f>VLOOKUP(B:B,'10月人员信息'!J:W,13,0)</f>
        <v>130205198606273918</v>
      </c>
      <c r="D395" t="str">
        <f>VLOOKUP(B:B,'10月人员信息'!J:M,3,0)</f>
        <v>孙毅</v>
      </c>
      <c r="E395" t="str">
        <f>VLOOKUP(B:B,'10月人员信息'!J:L,2,0)</f>
        <v>设备管理部</v>
      </c>
      <c r="F395" t="str">
        <f>VLOOKUP(B:B,'10月人员信息'!J:R,8,0)</f>
        <v>检修管理主办</v>
      </c>
      <c r="G395" t="str">
        <f>VLOOKUP(B:B,'10月人员信息'!J:P,6,0)</f>
        <v>主管师</v>
      </c>
      <c r="H395" t="str">
        <f>VLOOKUP(B:B,'10月人员信息'!J:V,12,0)</f>
        <v>汉族</v>
      </c>
      <c r="I395" t="str">
        <f>VLOOKUP(B:B,'11月工资'!A:D,4,0)</f>
        <v>6217000180023866712</v>
      </c>
      <c r="J395">
        <f t="shared" si="60"/>
        <v>1423.22</v>
      </c>
      <c r="K395">
        <f t="shared" si="61"/>
        <v>62.27</v>
      </c>
      <c r="L395">
        <f t="shared" si="67"/>
        <v>151.22</v>
      </c>
      <c r="M395" s="6">
        <f t="shared" si="62"/>
        <v>612.83000000000004</v>
      </c>
      <c r="N395">
        <f>VLOOKUP(C:C,'11月工资'!C:AP,40,0)</f>
        <v>9</v>
      </c>
      <c r="O395" s="6">
        <f t="shared" si="63"/>
        <v>70.040000000000006</v>
      </c>
      <c r="P395">
        <v>0</v>
      </c>
      <c r="Q395">
        <f t="shared" si="64"/>
        <v>1050</v>
      </c>
      <c r="R395" s="50">
        <v>8895.15</v>
      </c>
      <c r="S395" s="67">
        <v>8754.74</v>
      </c>
      <c r="T395" s="69">
        <v>8750.15</v>
      </c>
      <c r="V395" t="s">
        <v>4148</v>
      </c>
      <c r="W395" t="s">
        <v>4149</v>
      </c>
      <c r="Y395" s="51">
        <f t="shared" si="68"/>
        <v>8885.15</v>
      </c>
      <c r="Z395" s="73">
        <f t="shared" si="69"/>
        <v>8759.35</v>
      </c>
      <c r="AA395" s="69" t="str">
        <f>VLOOKUP(C:C&amp;"    ",[1]Sheet0!$E$1:$I$65536,5,0)</f>
        <v xml:space="preserve">8750.15    </v>
      </c>
      <c r="AB395" s="74">
        <v>8750.15</v>
      </c>
      <c r="AC395" t="b">
        <f t="shared" si="65"/>
        <v>1</v>
      </c>
      <c r="AD395">
        <v>9000610</v>
      </c>
      <c r="AE395" t="s">
        <v>1200</v>
      </c>
      <c r="AF395" t="str">
        <f t="shared" si="66"/>
        <v>蔡颖新</v>
      </c>
    </row>
    <row r="396" spans="1:32" x14ac:dyDescent="0.2">
      <c r="A396">
        <v>393</v>
      </c>
      <c r="B396">
        <v>9000610</v>
      </c>
      <c r="C396" t="str">
        <f>VLOOKUP(B:B,'10月人员信息'!J:W,13,0)</f>
        <v>132629197809284414</v>
      </c>
      <c r="D396" t="str">
        <f>VLOOKUP(B:B,'10月人员信息'!J:M,3,0)</f>
        <v>蔡颖新</v>
      </c>
      <c r="E396" t="str">
        <f>VLOOKUP(B:B,'10月人员信息'!J:L,2,0)</f>
        <v>动力部</v>
      </c>
      <c r="F396" t="str">
        <f>VLOOKUP(B:B,'10月人员信息'!J:R,8,0)</f>
        <v>环保管理室高级主管</v>
      </c>
      <c r="G396" t="str">
        <f>VLOOKUP(B:B,'10月人员信息'!J:P,6,0)</f>
        <v>高级主管（正科级）</v>
      </c>
      <c r="H396" t="str">
        <f>VLOOKUP(B:B,'10月人员信息'!J:V,12,0)</f>
        <v>满族</v>
      </c>
      <c r="I396" t="str">
        <f>VLOOKUP(B:B,'11月工资'!A:D,4,0)</f>
        <v>6217000180023844784</v>
      </c>
      <c r="J396">
        <f t="shared" si="60"/>
        <v>2022.8</v>
      </c>
      <c r="K396">
        <f t="shared" si="61"/>
        <v>88.5</v>
      </c>
      <c r="L396">
        <f t="shared" si="67"/>
        <v>214.92</v>
      </c>
      <c r="M396" s="6">
        <f t="shared" si="62"/>
        <v>875.15</v>
      </c>
      <c r="N396">
        <f>VLOOKUP(C:C,'11月工资'!C:AP,40,0)</f>
        <v>9</v>
      </c>
      <c r="O396" s="6">
        <f t="shared" si="63"/>
        <v>100.02</v>
      </c>
      <c r="P396">
        <v>0</v>
      </c>
      <c r="Q396">
        <f t="shared" si="64"/>
        <v>1500</v>
      </c>
      <c r="R396" s="50">
        <v>12642.53</v>
      </c>
      <c r="S396" s="67">
        <v>12502.12</v>
      </c>
      <c r="T396" s="69">
        <v>12498</v>
      </c>
      <c r="V396" t="s">
        <v>4150</v>
      </c>
      <c r="W396" t="s">
        <v>4151</v>
      </c>
      <c r="Y396" s="51">
        <f t="shared" si="68"/>
        <v>12632.53</v>
      </c>
      <c r="Z396" s="73">
        <f t="shared" si="69"/>
        <v>12506.73</v>
      </c>
      <c r="AA396" s="69" t="str">
        <f>VLOOKUP(C:C&amp;"    ",[1]Sheet0!$E$1:$I$65536,5,0)</f>
        <v xml:space="preserve">12498.00    </v>
      </c>
      <c r="AB396" s="74">
        <v>12498</v>
      </c>
      <c r="AC396" t="b">
        <f t="shared" si="65"/>
        <v>1</v>
      </c>
      <c r="AD396">
        <v>9000611</v>
      </c>
      <c r="AE396" t="s">
        <v>1203</v>
      </c>
      <c r="AF396" t="str">
        <f t="shared" si="66"/>
        <v>郑向东</v>
      </c>
    </row>
    <row r="397" spans="1:32" x14ac:dyDescent="0.2">
      <c r="A397">
        <v>394</v>
      </c>
      <c r="B397">
        <v>9000611</v>
      </c>
      <c r="C397" t="str">
        <f>VLOOKUP(B:B,'10月人员信息'!J:W,13,0)</f>
        <v>130203196901232113</v>
      </c>
      <c r="D397" t="str">
        <f>VLOOKUP(B:B,'10月人员信息'!J:M,3,0)</f>
        <v>郑向东</v>
      </c>
      <c r="E397" t="str">
        <f>VLOOKUP(B:B,'10月人员信息'!J:L,2,0)</f>
        <v>保卫部</v>
      </c>
      <c r="F397" t="str">
        <f>VLOOKUP(B:B,'10月人员信息'!J:R,8,0)</f>
        <v>生产保卫管理高级主管</v>
      </c>
      <c r="G397" t="str">
        <f>VLOOKUP(B:B,'10月人员信息'!J:P,6,0)</f>
        <v>高级主管</v>
      </c>
      <c r="H397" t="str">
        <f>VLOOKUP(B:B,'10月人员信息'!J:V,12,0)</f>
        <v>汉族</v>
      </c>
      <c r="I397" t="str">
        <f>VLOOKUP(B:B,'11月工资'!A:D,4,0)</f>
        <v>6217000180023866902</v>
      </c>
      <c r="J397">
        <f t="shared" si="60"/>
        <v>2061.91</v>
      </c>
      <c r="K397">
        <f t="shared" si="61"/>
        <v>90.21</v>
      </c>
      <c r="L397">
        <f t="shared" si="67"/>
        <v>219.08</v>
      </c>
      <c r="M397" s="6">
        <f t="shared" si="62"/>
        <v>892.26</v>
      </c>
      <c r="N397">
        <f>VLOOKUP(C:C,'11月工资'!C:AP,40,0)</f>
        <v>9</v>
      </c>
      <c r="O397" s="6">
        <f t="shared" si="63"/>
        <v>101.97</v>
      </c>
      <c r="P397">
        <v>0</v>
      </c>
      <c r="Q397">
        <f t="shared" si="64"/>
        <v>1529</v>
      </c>
      <c r="R397" s="50">
        <v>12886.92</v>
      </c>
      <c r="S397" s="67">
        <v>12746.51</v>
      </c>
      <c r="T397" s="69">
        <v>12741.92</v>
      </c>
      <c r="V397" t="s">
        <v>4152</v>
      </c>
      <c r="W397" t="s">
        <v>4153</v>
      </c>
      <c r="Y397" s="51">
        <f t="shared" si="68"/>
        <v>12876.92</v>
      </c>
      <c r="Z397" s="73">
        <f t="shared" si="69"/>
        <v>12751.12</v>
      </c>
      <c r="AA397" s="69" t="str">
        <f>VLOOKUP(C:C&amp;"    ",[1]Sheet0!$E$1:$I$65536,5,0)</f>
        <v xml:space="preserve">12741.92    </v>
      </c>
      <c r="AB397" s="74">
        <v>12741.92</v>
      </c>
      <c r="AC397" t="b">
        <f t="shared" si="65"/>
        <v>1</v>
      </c>
      <c r="AD397">
        <v>9000612</v>
      </c>
      <c r="AE397" t="s">
        <v>1206</v>
      </c>
      <c r="AF397" t="str">
        <f t="shared" si="66"/>
        <v>陈鸿远</v>
      </c>
    </row>
    <row r="398" spans="1:32" x14ac:dyDescent="0.2">
      <c r="A398">
        <v>395</v>
      </c>
      <c r="B398">
        <v>9000612</v>
      </c>
      <c r="C398" t="str">
        <f>VLOOKUP(B:B,'10月人员信息'!J:W,13,0)</f>
        <v>130221199401203435</v>
      </c>
      <c r="D398" t="str">
        <f>VLOOKUP(B:B,'10月人员信息'!J:M,3,0)</f>
        <v>陈鸿远</v>
      </c>
      <c r="E398" t="str">
        <f>VLOOKUP(B:B,'10月人员信息'!J:L,2,0)</f>
        <v>制造部</v>
      </c>
      <c r="F398" t="str">
        <f>VLOOKUP(B:B,'10月人员信息'!J:R,8,0)</f>
        <v>成品发运管理主办</v>
      </c>
      <c r="G398" t="str">
        <f>VLOOKUP(B:B,'10月人员信息'!J:P,6,0)</f>
        <v>一级协理</v>
      </c>
      <c r="H398" t="str">
        <f>VLOOKUP(B:B,'10月人员信息'!J:V,12,0)</f>
        <v>汉族</v>
      </c>
      <c r="I398" t="str">
        <f>VLOOKUP(B:B,'11月工资'!A:D,4,0)</f>
        <v>6217000180032829149</v>
      </c>
      <c r="J398">
        <f t="shared" si="60"/>
        <v>924.14</v>
      </c>
      <c r="K398">
        <f t="shared" si="61"/>
        <v>40.43</v>
      </c>
      <c r="L398">
        <f t="shared" si="67"/>
        <v>98.19</v>
      </c>
      <c r="M398" s="6">
        <f t="shared" si="62"/>
        <v>394.48</v>
      </c>
      <c r="N398">
        <f>VLOOKUP(C:C,'11月工资'!C:AP,40,0)</f>
        <v>9</v>
      </c>
      <c r="O398" s="6">
        <f t="shared" si="63"/>
        <v>45.08</v>
      </c>
      <c r="P398">
        <v>0</v>
      </c>
      <c r="Q398">
        <f t="shared" si="64"/>
        <v>676</v>
      </c>
      <c r="R398" s="50">
        <v>5775.85</v>
      </c>
      <c r="S398" s="67">
        <v>5635.44</v>
      </c>
      <c r="T398" s="69">
        <v>5630.85</v>
      </c>
      <c r="V398" t="s">
        <v>4154</v>
      </c>
      <c r="W398" t="s">
        <v>4155</v>
      </c>
      <c r="Y398" s="51">
        <f t="shared" si="68"/>
        <v>5765.85</v>
      </c>
      <c r="Z398" s="73">
        <f t="shared" si="69"/>
        <v>5640.05</v>
      </c>
      <c r="AA398" s="69" t="str">
        <f>VLOOKUP(C:C&amp;"    ",[1]Sheet0!$E$1:$I$65536,5,0)</f>
        <v xml:space="preserve">5630.85    </v>
      </c>
      <c r="AB398" s="74">
        <v>5630.85</v>
      </c>
      <c r="AC398" t="b">
        <f t="shared" si="65"/>
        <v>1</v>
      </c>
      <c r="AD398">
        <v>9000613</v>
      </c>
      <c r="AE398" t="s">
        <v>1209</v>
      </c>
      <c r="AF398" t="str">
        <f t="shared" si="66"/>
        <v>邵心蕾</v>
      </c>
    </row>
    <row r="399" spans="1:32" x14ac:dyDescent="0.2">
      <c r="A399">
        <v>396</v>
      </c>
      <c r="B399">
        <v>9000613</v>
      </c>
      <c r="C399" t="str">
        <f>VLOOKUP(B:B,'10月人员信息'!J:W,13,0)</f>
        <v>130203199303013029</v>
      </c>
      <c r="D399" t="str">
        <f>VLOOKUP(B:B,'10月人员信息'!J:M,3,0)</f>
        <v>邵心蕾</v>
      </c>
      <c r="E399" t="str">
        <f>VLOOKUP(B:B,'10月人员信息'!J:L,2,0)</f>
        <v>财务经营部</v>
      </c>
      <c r="F399" t="str">
        <f>VLOOKUP(B:B,'10月人员信息'!J:R,8,0)</f>
        <v>结算中心主办</v>
      </c>
      <c r="G399" t="str">
        <f>VLOOKUP(B:B,'10月人员信息'!J:P,6,0)</f>
        <v>一级协理</v>
      </c>
      <c r="H399" t="str">
        <f>VLOOKUP(B:B,'10月人员信息'!J:V,12,0)</f>
        <v>汉族</v>
      </c>
      <c r="I399" t="str">
        <f>VLOOKUP(B:B,'11月工资'!A:D,4,0)</f>
        <v>6217000180032287256</v>
      </c>
      <c r="J399">
        <f t="shared" si="60"/>
        <v>915.04</v>
      </c>
      <c r="K399">
        <f t="shared" si="61"/>
        <v>40.03</v>
      </c>
      <c r="L399">
        <f t="shared" si="67"/>
        <v>97.22</v>
      </c>
      <c r="M399" s="6">
        <f t="shared" si="62"/>
        <v>390.5</v>
      </c>
      <c r="N399">
        <f>VLOOKUP(C:C,'11月工资'!C:AP,40,0)</f>
        <v>9</v>
      </c>
      <c r="O399" s="6">
        <f t="shared" si="63"/>
        <v>44.63</v>
      </c>
      <c r="P399">
        <v>0</v>
      </c>
      <c r="Q399">
        <f t="shared" si="64"/>
        <v>669</v>
      </c>
      <c r="R399" s="51">
        <v>5719</v>
      </c>
      <c r="S399" s="68">
        <v>5578.59</v>
      </c>
      <c r="T399" s="69">
        <v>5574</v>
      </c>
      <c r="V399" t="s">
        <v>4156</v>
      </c>
      <c r="W399" t="s">
        <v>4157</v>
      </c>
      <c r="Y399" s="51">
        <f t="shared" si="68"/>
        <v>5709</v>
      </c>
      <c r="Z399" s="73">
        <f t="shared" si="69"/>
        <v>5583.2</v>
      </c>
      <c r="AA399" s="69" t="str">
        <f>VLOOKUP(C:C&amp;"    ",[1]Sheet0!$E$1:$I$65536,5,0)</f>
        <v xml:space="preserve">5574.00    </v>
      </c>
      <c r="AB399" s="74">
        <v>5574</v>
      </c>
      <c r="AC399" t="b">
        <f t="shared" si="65"/>
        <v>1</v>
      </c>
      <c r="AD399">
        <v>9000614</v>
      </c>
      <c r="AE399" t="s">
        <v>1212</v>
      </c>
      <c r="AF399" t="str">
        <f t="shared" si="66"/>
        <v>王晓萌</v>
      </c>
    </row>
    <row r="400" spans="1:32" x14ac:dyDescent="0.2">
      <c r="A400">
        <v>397</v>
      </c>
      <c r="B400">
        <v>9000614</v>
      </c>
      <c r="C400" t="str">
        <f>VLOOKUP(B:B,'10月人员信息'!J:W,13,0)</f>
        <v>130205198908084522</v>
      </c>
      <c r="D400" t="str">
        <f>VLOOKUP(B:B,'10月人员信息'!J:M,3,0)</f>
        <v>王晓萌</v>
      </c>
      <c r="E400" t="str">
        <f>VLOOKUP(B:B,'10月人员信息'!J:L,2,0)</f>
        <v>财务经营部</v>
      </c>
      <c r="F400" t="str">
        <f>VLOOKUP(B:B,'10月人员信息'!J:R,8,0)</f>
        <v>结算中心主办</v>
      </c>
      <c r="G400" t="str">
        <f>VLOOKUP(B:B,'10月人员信息'!J:P,6,0)</f>
        <v>专业师</v>
      </c>
      <c r="H400" t="str">
        <f>VLOOKUP(B:B,'10月人员信息'!J:V,12,0)</f>
        <v>汉族</v>
      </c>
      <c r="I400" t="str">
        <f>VLOOKUP(B:B,'11月工资'!A:D,4,0)</f>
        <v>6217000180023872546</v>
      </c>
      <c r="J400">
        <f t="shared" si="60"/>
        <v>1118.3800000000001</v>
      </c>
      <c r="K400">
        <f t="shared" si="61"/>
        <v>48.93</v>
      </c>
      <c r="L400">
        <f t="shared" si="67"/>
        <v>118.83</v>
      </c>
      <c r="M400" s="6">
        <f t="shared" si="62"/>
        <v>479.46</v>
      </c>
      <c r="N400">
        <f>VLOOKUP(C:C,'11月工资'!C:AP,40,0)</f>
        <v>9</v>
      </c>
      <c r="O400" s="6">
        <f t="shared" si="63"/>
        <v>54.8</v>
      </c>
      <c r="P400">
        <v>0</v>
      </c>
      <c r="Q400">
        <f t="shared" si="64"/>
        <v>821</v>
      </c>
      <c r="R400" s="50">
        <v>6989.88</v>
      </c>
      <c r="S400" s="67">
        <v>6849.47</v>
      </c>
      <c r="T400" s="69">
        <v>6844.88</v>
      </c>
      <c r="V400" t="s">
        <v>4158</v>
      </c>
      <c r="W400" t="s">
        <v>4159</v>
      </c>
      <c r="Y400" s="51">
        <f t="shared" si="68"/>
        <v>6979.88</v>
      </c>
      <c r="Z400" s="73">
        <f t="shared" si="69"/>
        <v>6854.08</v>
      </c>
      <c r="AA400" s="69" t="str">
        <f>VLOOKUP(C:C&amp;"    ",[1]Sheet0!$E$1:$I$65536,5,0)</f>
        <v xml:space="preserve">6844.88    </v>
      </c>
      <c r="AB400" s="74">
        <v>6844.88</v>
      </c>
      <c r="AC400" t="b">
        <f t="shared" si="65"/>
        <v>1</v>
      </c>
      <c r="AD400">
        <v>9000615</v>
      </c>
      <c r="AE400" t="s">
        <v>1215</v>
      </c>
      <c r="AF400" t="str">
        <f t="shared" si="66"/>
        <v>程鹏飞</v>
      </c>
    </row>
    <row r="401" spans="1:32" x14ac:dyDescent="0.2">
      <c r="A401">
        <v>398</v>
      </c>
      <c r="B401">
        <v>9000615</v>
      </c>
      <c r="C401" t="str">
        <f>VLOOKUP(B:B,'10月人员信息'!J:W,13,0)</f>
        <v>131026199010241014</v>
      </c>
      <c r="D401" t="str">
        <f>VLOOKUP(B:B,'10月人员信息'!J:M,3,0)</f>
        <v>程鹏飞</v>
      </c>
      <c r="E401" t="str">
        <f>VLOOKUP(B:B,'10月人员信息'!J:L,2,0)</f>
        <v>制造部</v>
      </c>
      <c r="F401" t="str">
        <f>VLOOKUP(B:B,'10月人员信息'!J:R,8,0)</f>
        <v>成品发运管理主办</v>
      </c>
      <c r="G401" t="str">
        <f>VLOOKUP(B:B,'10月人员信息'!J:P,6,0)</f>
        <v>一级协理</v>
      </c>
      <c r="H401" t="str">
        <f>VLOOKUP(B:B,'10月人员信息'!J:V,12,0)</f>
        <v>汉族</v>
      </c>
      <c r="I401" t="str">
        <f>VLOOKUP(B:B,'11月工资'!A:D,4,0)</f>
        <v>6217000180032829156</v>
      </c>
      <c r="J401">
        <f t="shared" si="60"/>
        <v>912.62</v>
      </c>
      <c r="K401">
        <f t="shared" si="61"/>
        <v>39.93</v>
      </c>
      <c r="L401">
        <f t="shared" si="67"/>
        <v>96.97</v>
      </c>
      <c r="M401" s="6">
        <f t="shared" si="62"/>
        <v>389.44</v>
      </c>
      <c r="N401">
        <f>VLOOKUP(C:C,'11月工资'!C:AP,40,0)</f>
        <v>9</v>
      </c>
      <c r="O401" s="6">
        <f t="shared" si="63"/>
        <v>44.51</v>
      </c>
      <c r="P401">
        <v>0</v>
      </c>
      <c r="Q401">
        <f t="shared" si="64"/>
        <v>667</v>
      </c>
      <c r="R401" s="50">
        <v>5703.85</v>
      </c>
      <c r="S401" s="67">
        <v>5563.44</v>
      </c>
      <c r="T401" s="69">
        <v>5558.85</v>
      </c>
      <c r="V401" t="s">
        <v>4160</v>
      </c>
      <c r="W401" t="s">
        <v>4161</v>
      </c>
      <c r="Y401" s="51">
        <f t="shared" si="68"/>
        <v>5693.85</v>
      </c>
      <c r="Z401" s="73">
        <f t="shared" si="69"/>
        <v>5568.05</v>
      </c>
      <c r="AA401" s="69" t="str">
        <f>VLOOKUP(C:C&amp;"    ",[1]Sheet0!$E$1:$I$65536,5,0)</f>
        <v xml:space="preserve">5558.85    </v>
      </c>
      <c r="AB401" s="74">
        <v>5558.85</v>
      </c>
      <c r="AC401" t="b">
        <f t="shared" si="65"/>
        <v>1</v>
      </c>
      <c r="AD401">
        <v>9000616</v>
      </c>
      <c r="AE401" t="s">
        <v>1218</v>
      </c>
      <c r="AF401" t="str">
        <f t="shared" si="66"/>
        <v>李建伟</v>
      </c>
    </row>
    <row r="402" spans="1:32" x14ac:dyDescent="0.2">
      <c r="A402">
        <v>399</v>
      </c>
      <c r="B402">
        <v>9000616</v>
      </c>
      <c r="C402" t="str">
        <f>VLOOKUP(B:B,'10月人员信息'!J:W,13,0)</f>
        <v>13020219830914271X</v>
      </c>
      <c r="D402" t="str">
        <f>VLOOKUP(B:B,'10月人员信息'!J:M,3,0)</f>
        <v>李建伟</v>
      </c>
      <c r="E402" t="str">
        <f>VLOOKUP(B:B,'10月人员信息'!J:L,2,0)</f>
        <v>党委宣传部（企业文化部）</v>
      </c>
      <c r="F402" t="str">
        <f>VLOOKUP(B:B,'10月人员信息'!J:R,8,0)</f>
        <v>外宣高级主管</v>
      </c>
      <c r="G402" t="str">
        <f>VLOOKUP(B:B,'10月人员信息'!J:P,6,0)</f>
        <v>高级主管</v>
      </c>
      <c r="H402" t="str">
        <f>VLOOKUP(B:B,'10月人员信息'!J:V,12,0)</f>
        <v>汉族</v>
      </c>
      <c r="I402" t="str">
        <f>VLOOKUP(B:B,'11月工资'!A:D,4,0)</f>
        <v>6217000180022196699</v>
      </c>
      <c r="J402">
        <f t="shared" si="60"/>
        <v>1645.75</v>
      </c>
      <c r="K402">
        <f t="shared" si="61"/>
        <v>72</v>
      </c>
      <c r="L402">
        <f t="shared" si="67"/>
        <v>174.86</v>
      </c>
      <c r="M402" s="6">
        <f t="shared" si="62"/>
        <v>710.19</v>
      </c>
      <c r="N402">
        <f>VLOOKUP(C:C,'11月工资'!C:AP,40,0)</f>
        <v>9</v>
      </c>
      <c r="O402" s="6">
        <f t="shared" si="63"/>
        <v>81.16</v>
      </c>
      <c r="P402">
        <v>0</v>
      </c>
      <c r="Q402">
        <f t="shared" si="64"/>
        <v>1217</v>
      </c>
      <c r="R402" s="50">
        <v>10285.950000000001</v>
      </c>
      <c r="S402" s="67">
        <v>10145.540000000001</v>
      </c>
      <c r="T402" s="69">
        <v>10140.950000000001</v>
      </c>
      <c r="V402" t="s">
        <v>4162</v>
      </c>
      <c r="W402" t="s">
        <v>4163</v>
      </c>
      <c r="Y402" s="51">
        <f t="shared" si="68"/>
        <v>10275.950000000001</v>
      </c>
      <c r="Z402" s="73">
        <f t="shared" si="69"/>
        <v>10150.15</v>
      </c>
      <c r="AA402" s="69" t="str">
        <f>VLOOKUP(C:C&amp;"    ",[1]Sheet0!$E$1:$I$65536,5,0)</f>
        <v xml:space="preserve">10140.95    </v>
      </c>
      <c r="AB402" s="74">
        <v>10140.950000000001</v>
      </c>
      <c r="AC402" t="b">
        <f t="shared" si="65"/>
        <v>1</v>
      </c>
      <c r="AD402">
        <v>9000617</v>
      </c>
      <c r="AE402" t="s">
        <v>1221</v>
      </c>
      <c r="AF402" t="str">
        <f t="shared" si="66"/>
        <v>李振异</v>
      </c>
    </row>
    <row r="403" spans="1:32" x14ac:dyDescent="0.2">
      <c r="A403">
        <v>400</v>
      </c>
      <c r="B403">
        <v>9000617</v>
      </c>
      <c r="C403" t="str">
        <f>VLOOKUP(B:B,'10月人员信息'!J:W,13,0)</f>
        <v>130282199102244539</v>
      </c>
      <c r="D403" t="str">
        <f>VLOOKUP(B:B,'10月人员信息'!J:M,3,0)</f>
        <v>李振异</v>
      </c>
      <c r="E403" t="str">
        <f>VLOOKUP(B:B,'10月人员信息'!J:L,2,0)</f>
        <v>热轧事业部</v>
      </c>
      <c r="F403" t="str">
        <f>VLOOKUP(B:B,'10月人员信息'!J:R,8,0)</f>
        <v>生产技术室炼钢主办</v>
      </c>
      <c r="G403" t="str">
        <f>VLOOKUP(B:B,'10月人员信息'!J:P,6,0)</f>
        <v>专业师</v>
      </c>
      <c r="H403" t="str">
        <f>VLOOKUP(B:B,'10月人员信息'!J:V,12,0)</f>
        <v>汉族</v>
      </c>
      <c r="I403" t="str">
        <f>VLOOKUP(B:B,'11月工资'!A:D,4,0)</f>
        <v>6217000180022969384</v>
      </c>
      <c r="J403">
        <f t="shared" si="60"/>
        <v>1121.48</v>
      </c>
      <c r="K403">
        <f t="shared" si="61"/>
        <v>49.06</v>
      </c>
      <c r="L403">
        <f t="shared" si="67"/>
        <v>119.16</v>
      </c>
      <c r="M403" s="6">
        <f t="shared" si="62"/>
        <v>480.82</v>
      </c>
      <c r="N403">
        <f>VLOOKUP(C:C,'11月工资'!C:AP,40,0)</f>
        <v>9</v>
      </c>
      <c r="O403" s="6">
        <f t="shared" si="63"/>
        <v>54.95</v>
      </c>
      <c r="P403">
        <v>0</v>
      </c>
      <c r="Q403">
        <f t="shared" si="64"/>
        <v>824</v>
      </c>
      <c r="R403" s="50">
        <v>7009.28</v>
      </c>
      <c r="S403" s="67">
        <v>6868.87</v>
      </c>
      <c r="T403" s="69">
        <v>6864.28</v>
      </c>
      <c r="V403" t="s">
        <v>4164</v>
      </c>
      <c r="W403" t="s">
        <v>4165</v>
      </c>
      <c r="Y403" s="51">
        <f t="shared" si="68"/>
        <v>6999.28</v>
      </c>
      <c r="Z403" s="73">
        <f t="shared" si="69"/>
        <v>6873.48</v>
      </c>
      <c r="AA403" s="69" t="str">
        <f>VLOOKUP(C:C&amp;"    ",[1]Sheet0!$E$1:$I$65536,5,0)</f>
        <v xml:space="preserve">6864.28    </v>
      </c>
      <c r="AB403" s="74">
        <v>6864.28</v>
      </c>
      <c r="AC403" t="b">
        <f t="shared" si="65"/>
        <v>1</v>
      </c>
      <c r="AD403">
        <v>9000618</v>
      </c>
      <c r="AE403" t="s">
        <v>1224</v>
      </c>
      <c r="AF403" t="str">
        <f t="shared" si="66"/>
        <v>王万胜</v>
      </c>
    </row>
    <row r="404" spans="1:32" x14ac:dyDescent="0.2">
      <c r="A404">
        <v>401</v>
      </c>
      <c r="B404">
        <v>9000618</v>
      </c>
      <c r="C404" t="str">
        <f>VLOOKUP(B:B,'10月人员信息'!J:W,13,0)</f>
        <v>220603197008302818</v>
      </c>
      <c r="D404" t="str">
        <f>VLOOKUP(B:B,'10月人员信息'!J:M,3,0)</f>
        <v>王万胜</v>
      </c>
      <c r="E404" t="str">
        <f>VLOOKUP(B:B,'10月人员信息'!J:L,2,0)</f>
        <v>制造部</v>
      </c>
      <c r="F404" t="str">
        <f>VLOOKUP(B:B,'10月人员信息'!J:R,8,0)</f>
        <v>铁路运输管理主办</v>
      </c>
      <c r="G404" t="str">
        <f>VLOOKUP(B:B,'10月人员信息'!J:P,6,0)</f>
        <v>主管师</v>
      </c>
      <c r="H404" t="str">
        <f>VLOOKUP(B:B,'10月人员信息'!J:V,12,0)</f>
        <v>汉族</v>
      </c>
      <c r="I404" t="str">
        <f>VLOOKUP(B:B,'11月工资'!A:D,4,0)</f>
        <v>6217000180023830668</v>
      </c>
      <c r="J404">
        <f t="shared" si="60"/>
        <v>1499.05</v>
      </c>
      <c r="K404">
        <f t="shared" si="61"/>
        <v>65.58</v>
      </c>
      <c r="L404">
        <f t="shared" si="67"/>
        <v>159.27000000000001</v>
      </c>
      <c r="M404" s="6">
        <f t="shared" si="62"/>
        <v>646.01</v>
      </c>
      <c r="N404">
        <f>VLOOKUP(C:C,'11月工资'!C:AP,40,0)</f>
        <v>9</v>
      </c>
      <c r="O404" s="6">
        <f t="shared" si="63"/>
        <v>73.83</v>
      </c>
      <c r="P404">
        <v>0</v>
      </c>
      <c r="Q404">
        <f t="shared" si="64"/>
        <v>1107</v>
      </c>
      <c r="R404" s="50">
        <v>9369.08</v>
      </c>
      <c r="S404" s="67">
        <v>9228.67</v>
      </c>
      <c r="T404" s="69">
        <v>9224.08</v>
      </c>
      <c r="V404" t="s">
        <v>4166</v>
      </c>
      <c r="W404" t="s">
        <v>4167</v>
      </c>
      <c r="Y404" s="51">
        <f t="shared" si="68"/>
        <v>9359.08</v>
      </c>
      <c r="Z404" s="73">
        <f t="shared" si="69"/>
        <v>9233.2800000000007</v>
      </c>
      <c r="AA404" s="69" t="str">
        <f>VLOOKUP(C:C&amp;"    ",[1]Sheet0!$E$1:$I$65536,5,0)</f>
        <v xml:space="preserve">9224.08    </v>
      </c>
      <c r="AB404" s="74">
        <v>9224.08</v>
      </c>
      <c r="AC404" t="b">
        <f t="shared" si="65"/>
        <v>1</v>
      </c>
      <c r="AD404">
        <v>9000619</v>
      </c>
      <c r="AE404" t="s">
        <v>1227</v>
      </c>
      <c r="AF404" t="str">
        <f t="shared" si="66"/>
        <v>张永顺</v>
      </c>
    </row>
    <row r="405" spans="1:32" x14ac:dyDescent="0.2">
      <c r="A405">
        <v>402</v>
      </c>
      <c r="B405">
        <v>9000619</v>
      </c>
      <c r="C405" t="str">
        <f>VLOOKUP(B:B,'10月人员信息'!J:W,13,0)</f>
        <v>130203196807312117</v>
      </c>
      <c r="D405" t="str">
        <f>VLOOKUP(B:B,'10月人员信息'!J:M,3,0)</f>
        <v>张永顺</v>
      </c>
      <c r="E405" t="str">
        <f>VLOOKUP(B:B,'10月人员信息'!J:L,2,0)</f>
        <v>制造部</v>
      </c>
      <c r="F405" t="str">
        <f>VLOOKUP(B:B,'10月人员信息'!J:R,8,0)</f>
        <v>副部长</v>
      </c>
      <c r="G405" t="str">
        <f>VLOOKUP(B:B,'10月人员信息'!J:P,6,0)</f>
        <v>副部长</v>
      </c>
      <c r="H405" t="str">
        <f>VLOOKUP(B:B,'10月人员信息'!J:V,12,0)</f>
        <v>汉族</v>
      </c>
      <c r="I405" t="str">
        <f>VLOOKUP(B:B,'11月工资'!A:D,4,0)</f>
        <v>6217000180023878956</v>
      </c>
      <c r="J405">
        <f t="shared" si="60"/>
        <v>2061.4</v>
      </c>
      <c r="K405">
        <f t="shared" si="61"/>
        <v>90.19</v>
      </c>
      <c r="L405">
        <f t="shared" si="67"/>
        <v>219.02</v>
      </c>
      <c r="M405" s="6">
        <f t="shared" si="62"/>
        <v>892.03</v>
      </c>
      <c r="N405">
        <f>VLOOKUP(C:C,'11月工资'!C:AP,40,0)</f>
        <v>9</v>
      </c>
      <c r="O405" s="6">
        <f t="shared" si="63"/>
        <v>101.95</v>
      </c>
      <c r="P405">
        <v>0</v>
      </c>
      <c r="Q405">
        <f t="shared" si="64"/>
        <v>1529</v>
      </c>
      <c r="R405" s="50">
        <v>12883.76</v>
      </c>
      <c r="S405" s="67">
        <v>12743.35</v>
      </c>
      <c r="T405" s="69">
        <v>12738.76</v>
      </c>
      <c r="V405" t="s">
        <v>4168</v>
      </c>
      <c r="W405" t="s">
        <v>4169</v>
      </c>
      <c r="Y405" s="51">
        <f t="shared" si="68"/>
        <v>12873.76</v>
      </c>
      <c r="Z405" s="73">
        <f t="shared" si="69"/>
        <v>12747.96</v>
      </c>
      <c r="AA405" s="69" t="str">
        <f>VLOOKUP(C:C&amp;"    ",[1]Sheet0!$E$1:$I$65536,5,0)</f>
        <v xml:space="preserve">12738.76    </v>
      </c>
      <c r="AB405" s="74">
        <v>12738.76</v>
      </c>
      <c r="AC405" t="b">
        <f t="shared" si="65"/>
        <v>1</v>
      </c>
      <c r="AD405">
        <v>9000620</v>
      </c>
      <c r="AE405" t="s">
        <v>1230</v>
      </c>
      <c r="AF405" t="str">
        <f t="shared" si="66"/>
        <v>肖海静</v>
      </c>
    </row>
    <row r="406" spans="1:32" x14ac:dyDescent="0.2">
      <c r="A406">
        <v>403</v>
      </c>
      <c r="B406">
        <v>9000620</v>
      </c>
      <c r="C406" t="str">
        <f>VLOOKUP(B:B,'10月人员信息'!J:W,13,0)</f>
        <v>130282198207200116</v>
      </c>
      <c r="D406" t="str">
        <f>VLOOKUP(B:B,'10月人员信息'!J:M,3,0)</f>
        <v>肖海静</v>
      </c>
      <c r="E406" t="str">
        <f>VLOOKUP(B:B,'10月人员信息'!J:L,2,0)</f>
        <v>制造部</v>
      </c>
      <c r="F406" t="str">
        <f>VLOOKUP(B:B,'10月人员信息'!J:R,8,0)</f>
        <v>铁路设备管理主办</v>
      </c>
      <c r="G406" t="str">
        <f>VLOOKUP(B:B,'10月人员信息'!J:P,6,0)</f>
        <v>专业师</v>
      </c>
      <c r="H406" t="str">
        <f>VLOOKUP(B:B,'10月人员信息'!J:V,12,0)</f>
        <v>汉族</v>
      </c>
      <c r="I406" t="str">
        <f>VLOOKUP(B:B,'11月工资'!A:D,4,0)</f>
        <v>6217000180023837945</v>
      </c>
      <c r="J406">
        <f t="shared" si="60"/>
        <v>782.37</v>
      </c>
      <c r="K406">
        <f t="shared" si="61"/>
        <v>34.229999999999997</v>
      </c>
      <c r="L406">
        <f t="shared" si="67"/>
        <v>83.13</v>
      </c>
      <c r="M406" s="6">
        <f t="shared" si="62"/>
        <v>365.44</v>
      </c>
      <c r="N406">
        <f>VLOOKUP(C:C,'11月工资'!C:AP,40,0)</f>
        <v>9</v>
      </c>
      <c r="O406" s="6">
        <f t="shared" si="63"/>
        <v>41.76</v>
      </c>
      <c r="P406">
        <v>0</v>
      </c>
      <c r="Q406">
        <f t="shared" si="64"/>
        <v>569</v>
      </c>
      <c r="R406" s="50">
        <v>4889.79</v>
      </c>
      <c r="S406" s="68">
        <v>5220.59</v>
      </c>
      <c r="T406" s="69">
        <v>4744.79</v>
      </c>
      <c r="V406" t="s">
        <v>4170</v>
      </c>
      <c r="W406" t="s">
        <v>4171</v>
      </c>
      <c r="Y406" s="51">
        <f t="shared" si="68"/>
        <v>4879.79</v>
      </c>
      <c r="Z406" s="73">
        <f t="shared" si="69"/>
        <v>5225.2</v>
      </c>
      <c r="AA406" s="69" t="str">
        <f>VLOOKUP(C:C&amp;"    ",[1]Sheet0!$E$1:$I$65536,5,0)</f>
        <v xml:space="preserve">4744.79    </v>
      </c>
      <c r="AB406" s="74">
        <v>4744.79</v>
      </c>
      <c r="AC406" t="b">
        <f t="shared" si="65"/>
        <v>1</v>
      </c>
      <c r="AD406">
        <v>9000621</v>
      </c>
      <c r="AE406" t="s">
        <v>1233</v>
      </c>
      <c r="AF406" t="str">
        <f t="shared" si="66"/>
        <v>王源朔</v>
      </c>
    </row>
    <row r="407" spans="1:32" x14ac:dyDescent="0.2">
      <c r="A407">
        <v>404</v>
      </c>
      <c r="B407">
        <v>9000621</v>
      </c>
      <c r="C407" t="str">
        <f>VLOOKUP(B:B,'10月人员信息'!J:W,13,0)</f>
        <v>130203199511253019</v>
      </c>
      <c r="D407" t="str">
        <f>VLOOKUP(B:B,'10月人员信息'!J:M,3,0)</f>
        <v>王源朔</v>
      </c>
      <c r="E407" t="str">
        <f>VLOOKUP(B:B,'10月人员信息'!J:L,2,0)</f>
        <v>财务经营部</v>
      </c>
      <c r="F407" t="str">
        <f>VLOOKUP(B:B,'10月人员信息'!J:R,8,0)</f>
        <v>资金管理主办</v>
      </c>
      <c r="G407" t="str">
        <f>VLOOKUP(B:B,'10月人员信息'!J:P,6,0)</f>
        <v>一级协理</v>
      </c>
      <c r="H407" t="str">
        <f>VLOOKUP(B:B,'10月人员信息'!J:V,12,0)</f>
        <v>满族</v>
      </c>
      <c r="I407" t="str">
        <f>VLOOKUP(B:B,'11月工资'!A:D,4,0)</f>
        <v>6217000180031770732</v>
      </c>
      <c r="J407">
        <f t="shared" si="60"/>
        <v>735.31</v>
      </c>
      <c r="K407">
        <f t="shared" si="61"/>
        <v>32.17</v>
      </c>
      <c r="L407">
        <f t="shared" si="67"/>
        <v>78.13</v>
      </c>
      <c r="M407" s="6">
        <f t="shared" si="62"/>
        <v>365.44</v>
      </c>
      <c r="N407">
        <f>VLOOKUP(C:C,'11月工资'!C:AP,40,0)</f>
        <v>9</v>
      </c>
      <c r="O407" s="6">
        <f t="shared" si="63"/>
        <v>41.76</v>
      </c>
      <c r="P407">
        <v>0</v>
      </c>
      <c r="Q407">
        <f t="shared" si="64"/>
        <v>534</v>
      </c>
      <c r="R407" s="50">
        <v>4595.67</v>
      </c>
      <c r="S407" s="68">
        <v>5220.59</v>
      </c>
      <c r="T407" s="69">
        <v>4450.67</v>
      </c>
      <c r="V407" t="s">
        <v>4172</v>
      </c>
      <c r="W407" t="s">
        <v>4173</v>
      </c>
      <c r="Y407" s="51">
        <f t="shared" si="68"/>
        <v>4585.67</v>
      </c>
      <c r="Z407" s="73">
        <f t="shared" si="69"/>
        <v>5225.2</v>
      </c>
      <c r="AA407" s="69" t="str">
        <f>VLOOKUP(C:C&amp;"    ",[1]Sheet0!$E$1:$I$65536,5,0)</f>
        <v xml:space="preserve">4450.67    </v>
      </c>
      <c r="AB407" s="74">
        <v>4450.67</v>
      </c>
      <c r="AC407" t="b">
        <f t="shared" si="65"/>
        <v>1</v>
      </c>
      <c r="AD407">
        <v>9000622</v>
      </c>
      <c r="AE407" t="s">
        <v>1236</v>
      </c>
      <c r="AF407" t="str">
        <f t="shared" si="66"/>
        <v>冯爱民</v>
      </c>
    </row>
    <row r="408" spans="1:32" x14ac:dyDescent="0.2">
      <c r="A408">
        <v>405</v>
      </c>
      <c r="B408">
        <v>9000622</v>
      </c>
      <c r="C408" t="str">
        <f>VLOOKUP(B:B,'10月人员信息'!J:W,13,0)</f>
        <v>130204196710032115</v>
      </c>
      <c r="D408" t="str">
        <f>VLOOKUP(B:B,'10月人员信息'!J:M,3,0)</f>
        <v>冯爱民</v>
      </c>
      <c r="E408" t="str">
        <f>VLOOKUP(B:B,'10月人员信息'!J:L,2,0)</f>
        <v>动力部</v>
      </c>
      <c r="F408" t="str">
        <f>VLOOKUP(B:B,'10月人员信息'!J:R,8,0)</f>
        <v>机械点检员（给水）</v>
      </c>
      <c r="G408">
        <f>VLOOKUP(B:B,'10月人员信息'!J:P,6,0)</f>
        <v>0</v>
      </c>
      <c r="H408" t="str">
        <f>VLOOKUP(B:B,'10月人员信息'!J:V,12,0)</f>
        <v>汉族</v>
      </c>
      <c r="I408" t="str">
        <f>VLOOKUP(B:B,'11月工资'!A:D,4,0)</f>
        <v>6217000180022185940</v>
      </c>
      <c r="J408">
        <f t="shared" si="60"/>
        <v>913.91</v>
      </c>
      <c r="K408">
        <f t="shared" si="61"/>
        <v>39.979999999999997</v>
      </c>
      <c r="L408">
        <f t="shared" si="67"/>
        <v>97.1</v>
      </c>
      <c r="M408" s="6">
        <f t="shared" si="62"/>
        <v>390.01</v>
      </c>
      <c r="N408">
        <f>VLOOKUP(C:C,'11月工资'!C:AP,40,0)</f>
        <v>9</v>
      </c>
      <c r="O408" s="6">
        <f t="shared" si="63"/>
        <v>44.57</v>
      </c>
      <c r="P408">
        <v>0</v>
      </c>
      <c r="Q408">
        <f t="shared" si="64"/>
        <v>668</v>
      </c>
      <c r="R408" s="50">
        <v>5711.91</v>
      </c>
      <c r="S408" s="67">
        <v>5571.5</v>
      </c>
      <c r="T408" s="69">
        <v>5566.91</v>
      </c>
      <c r="V408" t="s">
        <v>4174</v>
      </c>
      <c r="W408" t="s">
        <v>4175</v>
      </c>
      <c r="Y408" s="51">
        <f t="shared" si="68"/>
        <v>5701.91</v>
      </c>
      <c r="Z408" s="73">
        <f t="shared" si="69"/>
        <v>5576.11</v>
      </c>
      <c r="AA408" s="69" t="str">
        <f>VLOOKUP(C:C&amp;"    ",[1]Sheet0!$E$1:$I$65536,5,0)</f>
        <v xml:space="preserve">5566.91    </v>
      </c>
      <c r="AB408" s="74">
        <v>5566.91</v>
      </c>
      <c r="AC408" t="b">
        <f t="shared" si="65"/>
        <v>1</v>
      </c>
      <c r="AD408">
        <v>9000623</v>
      </c>
      <c r="AE408" t="s">
        <v>1239</v>
      </c>
      <c r="AF408" t="str">
        <f t="shared" si="66"/>
        <v>于志军</v>
      </c>
    </row>
    <row r="409" spans="1:32" x14ac:dyDescent="0.2">
      <c r="A409">
        <v>406</v>
      </c>
      <c r="B409">
        <v>9000623</v>
      </c>
      <c r="C409" t="str">
        <f>VLOOKUP(B:B,'10月人员信息'!J:W,13,0)</f>
        <v>130203197312082115</v>
      </c>
      <c r="D409" t="str">
        <f>VLOOKUP(B:B,'10月人员信息'!J:M,3,0)</f>
        <v>于志军</v>
      </c>
      <c r="E409" t="str">
        <f>VLOOKUP(B:B,'10月人员信息'!J:L,2,0)</f>
        <v>动力部</v>
      </c>
      <c r="F409" t="str">
        <f>VLOOKUP(B:B,'10月人员信息'!J:R,8,0)</f>
        <v>煤气锅炉司炉</v>
      </c>
      <c r="G409">
        <f>VLOOKUP(B:B,'10月人员信息'!J:P,6,0)</f>
        <v>0</v>
      </c>
      <c r="H409" t="str">
        <f>VLOOKUP(B:B,'10月人员信息'!J:V,12,0)</f>
        <v>汉族</v>
      </c>
      <c r="I409" t="str">
        <f>VLOOKUP(B:B,'11月工资'!A:D,4,0)</f>
        <v>6217000180022191666</v>
      </c>
      <c r="J409">
        <f t="shared" si="60"/>
        <v>1009.78</v>
      </c>
      <c r="K409">
        <f t="shared" si="61"/>
        <v>44.18</v>
      </c>
      <c r="L409">
        <f t="shared" si="67"/>
        <v>107.29</v>
      </c>
      <c r="M409" s="6">
        <f t="shared" si="62"/>
        <v>431.95</v>
      </c>
      <c r="N409">
        <f>VLOOKUP(C:C,'11月工资'!C:AP,40,0)</f>
        <v>9</v>
      </c>
      <c r="O409" s="6">
        <f t="shared" si="63"/>
        <v>49.37</v>
      </c>
      <c r="P409">
        <v>0</v>
      </c>
      <c r="Q409">
        <f t="shared" si="64"/>
        <v>740</v>
      </c>
      <c r="R409" s="50">
        <v>6311.13</v>
      </c>
      <c r="S409" s="67">
        <v>6170.72</v>
      </c>
      <c r="T409" s="69">
        <v>6166.13</v>
      </c>
      <c r="V409" t="s">
        <v>4176</v>
      </c>
      <c r="W409" t="s">
        <v>4177</v>
      </c>
      <c r="Y409" s="51">
        <f t="shared" si="68"/>
        <v>6301.13</v>
      </c>
      <c r="Z409" s="73">
        <f t="shared" si="69"/>
        <v>6175.33</v>
      </c>
      <c r="AA409" s="69" t="str">
        <f>VLOOKUP(C:C&amp;"    ",[1]Sheet0!$E$1:$I$65536,5,0)</f>
        <v xml:space="preserve">6166.13    </v>
      </c>
      <c r="AB409" s="74">
        <v>6166.13</v>
      </c>
      <c r="AC409" t="b">
        <f t="shared" si="65"/>
        <v>1</v>
      </c>
      <c r="AD409">
        <v>9000624</v>
      </c>
      <c r="AE409" t="s">
        <v>1242</v>
      </c>
      <c r="AF409" t="str">
        <f t="shared" si="66"/>
        <v>姚俊仕</v>
      </c>
    </row>
    <row r="410" spans="1:32" x14ac:dyDescent="0.2">
      <c r="A410">
        <v>407</v>
      </c>
      <c r="B410">
        <v>9000624</v>
      </c>
      <c r="C410" t="str">
        <f>VLOOKUP(B:B,'10月人员信息'!J:W,13,0)</f>
        <v>130225197101057110</v>
      </c>
      <c r="D410" t="str">
        <f>VLOOKUP(B:B,'10月人员信息'!J:M,3,0)</f>
        <v>姚俊仕</v>
      </c>
      <c r="E410" t="str">
        <f>VLOOKUP(B:B,'10月人员信息'!J:L,2,0)</f>
        <v>动力部</v>
      </c>
      <c r="F410" t="str">
        <f>VLOOKUP(B:B,'10月人员信息'!J:R,8,0)</f>
        <v>生产技术室高级主管</v>
      </c>
      <c r="G410" t="str">
        <f>VLOOKUP(B:B,'10月人员信息'!J:P,6,0)</f>
        <v>高级主管（正科级）</v>
      </c>
      <c r="H410" t="str">
        <f>VLOOKUP(B:B,'10月人员信息'!J:V,12,0)</f>
        <v>汉族</v>
      </c>
      <c r="I410" t="str">
        <f>VLOOKUP(B:B,'11月工资'!A:D,4,0)</f>
        <v>6217000180022187953</v>
      </c>
      <c r="J410">
        <f t="shared" si="60"/>
        <v>2086.3200000000002</v>
      </c>
      <c r="K410">
        <f t="shared" si="61"/>
        <v>91.28</v>
      </c>
      <c r="L410">
        <f t="shared" si="67"/>
        <v>221.67</v>
      </c>
      <c r="M410" s="6">
        <f t="shared" si="62"/>
        <v>902.94</v>
      </c>
      <c r="N410">
        <f>VLOOKUP(C:C,'11月工资'!C:AP,40,0)</f>
        <v>9</v>
      </c>
      <c r="O410" s="6">
        <f t="shared" si="63"/>
        <v>103.19</v>
      </c>
      <c r="P410">
        <v>0</v>
      </c>
      <c r="Q410">
        <f t="shared" si="64"/>
        <v>1547</v>
      </c>
      <c r="R410" s="50">
        <v>13039.5</v>
      </c>
      <c r="S410" s="67">
        <v>12899.09</v>
      </c>
      <c r="T410" s="69">
        <v>12894.5</v>
      </c>
      <c r="V410" t="s">
        <v>4178</v>
      </c>
      <c r="W410" t="s">
        <v>4179</v>
      </c>
      <c r="Y410" s="51">
        <f t="shared" si="68"/>
        <v>13029.5</v>
      </c>
      <c r="Z410" s="73">
        <f t="shared" si="69"/>
        <v>12903.7</v>
      </c>
      <c r="AA410" s="69" t="str">
        <f>VLOOKUP(C:C&amp;"    ",[1]Sheet0!$E$1:$I$65536,5,0)</f>
        <v xml:space="preserve">12894.50    </v>
      </c>
      <c r="AB410" s="74">
        <v>12894.5</v>
      </c>
      <c r="AC410" t="b">
        <f t="shared" si="65"/>
        <v>1</v>
      </c>
      <c r="AD410">
        <v>9000625</v>
      </c>
      <c r="AE410" t="s">
        <v>1245</v>
      </c>
      <c r="AF410" t="str">
        <f t="shared" si="66"/>
        <v>张彬</v>
      </c>
    </row>
    <row r="411" spans="1:32" x14ac:dyDescent="0.2">
      <c r="A411">
        <v>408</v>
      </c>
      <c r="B411">
        <v>9000625</v>
      </c>
      <c r="C411" t="str">
        <f>VLOOKUP(B:B,'10月人员信息'!J:W,13,0)</f>
        <v>130205198501013933</v>
      </c>
      <c r="D411" t="str">
        <f>VLOOKUP(B:B,'10月人员信息'!J:M,3,0)</f>
        <v>张彬</v>
      </c>
      <c r="E411" t="str">
        <f>VLOOKUP(B:B,'10月人员信息'!J:L,2,0)</f>
        <v>动力部</v>
      </c>
      <c r="F411" t="str">
        <f>VLOOKUP(B:B,'10月人员信息'!J:R,8,0)</f>
        <v>盲板工</v>
      </c>
      <c r="G411">
        <f>VLOOKUP(B:B,'10月人员信息'!J:P,6,0)</f>
        <v>0</v>
      </c>
      <c r="H411" t="str">
        <f>VLOOKUP(B:B,'10月人员信息'!J:V,12,0)</f>
        <v>汉族</v>
      </c>
      <c r="I411" t="str">
        <f>VLOOKUP(B:B,'11月工资'!A:D,4,0)</f>
        <v>6217000180022188381</v>
      </c>
      <c r="J411">
        <f t="shared" si="60"/>
        <v>981.41</v>
      </c>
      <c r="K411">
        <f t="shared" si="61"/>
        <v>42.94</v>
      </c>
      <c r="L411">
        <f t="shared" si="67"/>
        <v>104.27</v>
      </c>
      <c r="M411" s="6">
        <f t="shared" si="62"/>
        <v>419.54</v>
      </c>
      <c r="N411">
        <f>VLOOKUP(C:C,'11月工资'!C:AP,40,0)</f>
        <v>9</v>
      </c>
      <c r="O411" s="6">
        <f t="shared" si="63"/>
        <v>47.95</v>
      </c>
      <c r="P411">
        <v>0</v>
      </c>
      <c r="Q411">
        <f t="shared" si="64"/>
        <v>719</v>
      </c>
      <c r="R411" s="50">
        <v>6133.82</v>
      </c>
      <c r="S411" s="67">
        <v>5993.41</v>
      </c>
      <c r="T411" s="69">
        <v>5988.82</v>
      </c>
      <c r="V411" t="s">
        <v>4180</v>
      </c>
      <c r="W411" t="s">
        <v>4181</v>
      </c>
      <c r="Y411" s="51">
        <f t="shared" si="68"/>
        <v>6123.82</v>
      </c>
      <c r="Z411" s="73">
        <f t="shared" si="69"/>
        <v>5998.02</v>
      </c>
      <c r="AA411" s="69" t="str">
        <f>VLOOKUP(C:C&amp;"    ",[1]Sheet0!$E$1:$I$65536,5,0)</f>
        <v xml:space="preserve">5988.82    </v>
      </c>
      <c r="AB411" s="74">
        <v>5988.82</v>
      </c>
      <c r="AC411" t="b">
        <f t="shared" si="65"/>
        <v>1</v>
      </c>
      <c r="AD411">
        <v>9000626</v>
      </c>
      <c r="AE411" t="s">
        <v>1248</v>
      </c>
      <c r="AF411" t="str">
        <f t="shared" si="66"/>
        <v>周海</v>
      </c>
    </row>
    <row r="412" spans="1:32" x14ac:dyDescent="0.2">
      <c r="A412">
        <v>409</v>
      </c>
      <c r="B412">
        <v>9000626</v>
      </c>
      <c r="C412" t="str">
        <f>VLOOKUP(B:B,'10月人员信息'!J:W,13,0)</f>
        <v>130203197101023633</v>
      </c>
      <c r="D412" t="str">
        <f>VLOOKUP(B:B,'10月人员信息'!J:M,3,0)</f>
        <v>周海</v>
      </c>
      <c r="E412" t="str">
        <f>VLOOKUP(B:B,'10月人员信息'!J:L,2,0)</f>
        <v>动力部</v>
      </c>
      <c r="F412" t="str">
        <f>VLOOKUP(B:B,'10月人员信息'!J:R,8,0)</f>
        <v>热电点检员</v>
      </c>
      <c r="G412">
        <f>VLOOKUP(B:B,'10月人员信息'!J:P,6,0)</f>
        <v>0</v>
      </c>
      <c r="H412" t="str">
        <f>VLOOKUP(B:B,'10月人员信息'!J:V,12,0)</f>
        <v>汉族</v>
      </c>
      <c r="I412" t="str">
        <f>VLOOKUP(B:B,'11月工资'!A:D,4,0)</f>
        <v>6217000180022187136</v>
      </c>
      <c r="J412">
        <f t="shared" si="60"/>
        <v>941.17</v>
      </c>
      <c r="K412">
        <f t="shared" si="61"/>
        <v>41.18</v>
      </c>
      <c r="L412">
        <f t="shared" si="67"/>
        <v>100</v>
      </c>
      <c r="M412" s="6">
        <f t="shared" si="62"/>
        <v>401.93</v>
      </c>
      <c r="N412">
        <f>VLOOKUP(C:C,'11月工资'!C:AP,40,0)</f>
        <v>9</v>
      </c>
      <c r="O412" s="6">
        <f t="shared" si="63"/>
        <v>45.94</v>
      </c>
      <c r="P412">
        <v>0</v>
      </c>
      <c r="Q412">
        <f t="shared" si="64"/>
        <v>688</v>
      </c>
      <c r="R412" s="50">
        <v>5882.32</v>
      </c>
      <c r="S412" s="67">
        <v>5741.91</v>
      </c>
      <c r="T412" s="69">
        <v>5737.32</v>
      </c>
      <c r="V412" t="s">
        <v>4182</v>
      </c>
      <c r="W412" t="s">
        <v>4183</v>
      </c>
      <c r="Y412" s="51">
        <f t="shared" si="68"/>
        <v>5872.32</v>
      </c>
      <c r="Z412" s="73">
        <f t="shared" si="69"/>
        <v>5746.52</v>
      </c>
      <c r="AA412" s="69" t="str">
        <f>VLOOKUP(C:C&amp;"    ",[1]Sheet0!$E$1:$I$65536,5,0)</f>
        <v xml:space="preserve">5737.32    </v>
      </c>
      <c r="AB412" s="74">
        <v>5737.32</v>
      </c>
      <c r="AC412" t="b">
        <f t="shared" si="65"/>
        <v>1</v>
      </c>
      <c r="AD412">
        <v>9000627</v>
      </c>
      <c r="AE412" t="s">
        <v>1251</v>
      </c>
      <c r="AF412" t="str">
        <f t="shared" si="66"/>
        <v>毛长坡</v>
      </c>
    </row>
    <row r="413" spans="1:32" x14ac:dyDescent="0.2">
      <c r="A413">
        <v>410</v>
      </c>
      <c r="B413">
        <v>9000627</v>
      </c>
      <c r="C413" t="str">
        <f>VLOOKUP(B:B,'10月人员信息'!J:W,13,0)</f>
        <v>130204196901283312</v>
      </c>
      <c r="D413" t="str">
        <f>VLOOKUP(B:B,'10月人员信息'!J:M,3,0)</f>
        <v>毛长坡</v>
      </c>
      <c r="E413" t="str">
        <f>VLOOKUP(B:B,'10月人员信息'!J:L,2,0)</f>
        <v>动力部</v>
      </c>
      <c r="F413" t="str">
        <f>VLOOKUP(B:B,'10月人员信息'!J:R,8,0)</f>
        <v>给水点检员</v>
      </c>
      <c r="G413">
        <f>VLOOKUP(B:B,'10月人员信息'!J:P,6,0)</f>
        <v>0</v>
      </c>
      <c r="H413" t="str">
        <f>VLOOKUP(B:B,'10月人员信息'!J:V,12,0)</f>
        <v>汉族</v>
      </c>
      <c r="I413" t="str">
        <f>VLOOKUP(B:B,'11月工资'!A:D,4,0)</f>
        <v>6217000180022189207</v>
      </c>
      <c r="J413">
        <f t="shared" si="60"/>
        <v>928.99</v>
      </c>
      <c r="K413">
        <f t="shared" si="61"/>
        <v>40.64</v>
      </c>
      <c r="L413">
        <f t="shared" si="67"/>
        <v>98.71</v>
      </c>
      <c r="M413" s="6">
        <f t="shared" si="62"/>
        <v>396.61</v>
      </c>
      <c r="N413">
        <f>VLOOKUP(C:C,'11月工资'!C:AP,40,0)</f>
        <v>9</v>
      </c>
      <c r="O413" s="6">
        <f t="shared" si="63"/>
        <v>45.33</v>
      </c>
      <c r="P413">
        <v>0</v>
      </c>
      <c r="Q413">
        <f t="shared" si="64"/>
        <v>679</v>
      </c>
      <c r="R413" s="50">
        <v>5806.2</v>
      </c>
      <c r="S413" s="67">
        <v>5665.79</v>
      </c>
      <c r="T413" s="69">
        <v>5661.2</v>
      </c>
      <c r="V413" t="s">
        <v>4184</v>
      </c>
      <c r="W413" t="s">
        <v>4185</v>
      </c>
      <c r="Y413" s="51">
        <f t="shared" si="68"/>
        <v>5796.2</v>
      </c>
      <c r="Z413" s="73">
        <f t="shared" si="69"/>
        <v>5670.4</v>
      </c>
      <c r="AA413" s="69" t="str">
        <f>VLOOKUP(C:C&amp;"    ",[1]Sheet0!$E$1:$I$65536,5,0)</f>
        <v xml:space="preserve">5661.20    </v>
      </c>
      <c r="AB413" s="74">
        <v>5661.2</v>
      </c>
      <c r="AC413" t="b">
        <f t="shared" si="65"/>
        <v>1</v>
      </c>
      <c r="AD413">
        <v>9000628</v>
      </c>
      <c r="AE413" t="s">
        <v>1254</v>
      </c>
      <c r="AF413" t="str">
        <f t="shared" si="66"/>
        <v>甘卫星</v>
      </c>
    </row>
    <row r="414" spans="1:32" x14ac:dyDescent="0.2">
      <c r="A414">
        <v>411</v>
      </c>
      <c r="B414">
        <v>9000628</v>
      </c>
      <c r="C414" t="str">
        <f>VLOOKUP(B:B,'10月人员信息'!J:W,13,0)</f>
        <v>130205198209261518</v>
      </c>
      <c r="D414" t="str">
        <f>VLOOKUP(B:B,'10月人员信息'!J:M,3,0)</f>
        <v>甘卫星</v>
      </c>
      <c r="E414" t="str">
        <f>VLOOKUP(B:B,'10月人员信息'!J:L,2,0)</f>
        <v>动力部</v>
      </c>
      <c r="F414" t="str">
        <f>VLOOKUP(B:B,'10月人员信息'!J:R,8,0)</f>
        <v>设备室主办</v>
      </c>
      <c r="G414" t="str">
        <f>VLOOKUP(B:B,'10月人员信息'!J:P,6,0)</f>
        <v>专业师</v>
      </c>
      <c r="H414" t="str">
        <f>VLOOKUP(B:B,'10月人员信息'!J:V,12,0)</f>
        <v>汉族</v>
      </c>
      <c r="I414" t="str">
        <f>VLOOKUP(B:B,'11月工资'!A:D,4,0)</f>
        <v>6217000180022184414</v>
      </c>
      <c r="J414">
        <f t="shared" si="60"/>
        <v>1199.2</v>
      </c>
      <c r="K414">
        <f t="shared" si="61"/>
        <v>52.47</v>
      </c>
      <c r="L414">
        <f t="shared" si="67"/>
        <v>127.42</v>
      </c>
      <c r="M414" s="6">
        <f t="shared" si="62"/>
        <v>514.82000000000005</v>
      </c>
      <c r="N414">
        <f>VLOOKUP(C:C,'11月工资'!C:AP,40,0)</f>
        <v>9</v>
      </c>
      <c r="O414" s="6">
        <f t="shared" si="63"/>
        <v>58.84</v>
      </c>
      <c r="P414">
        <v>0</v>
      </c>
      <c r="Q414">
        <f t="shared" si="64"/>
        <v>882</v>
      </c>
      <c r="R414" s="50">
        <v>7495.01</v>
      </c>
      <c r="S414" s="67">
        <v>7354.6</v>
      </c>
      <c r="T414" s="69">
        <v>7350.01</v>
      </c>
      <c r="V414" t="s">
        <v>4186</v>
      </c>
      <c r="W414" t="s">
        <v>4187</v>
      </c>
      <c r="Y414" s="51">
        <f t="shared" si="68"/>
        <v>7485.01</v>
      </c>
      <c r="Z414" s="73">
        <f t="shared" si="69"/>
        <v>7359.21</v>
      </c>
      <c r="AA414" s="69" t="str">
        <f>VLOOKUP(C:C&amp;"    ",[1]Sheet0!$E$1:$I$65536,5,0)</f>
        <v xml:space="preserve">7350.01    </v>
      </c>
      <c r="AB414" s="74">
        <v>7350.01</v>
      </c>
      <c r="AC414" t="b">
        <f t="shared" si="65"/>
        <v>1</v>
      </c>
      <c r="AD414">
        <v>9000629</v>
      </c>
      <c r="AE414" t="s">
        <v>1257</v>
      </c>
      <c r="AF414" t="str">
        <f t="shared" si="66"/>
        <v>周建军</v>
      </c>
    </row>
    <row r="415" spans="1:32" x14ac:dyDescent="0.2">
      <c r="A415">
        <v>412</v>
      </c>
      <c r="B415">
        <v>9000629</v>
      </c>
      <c r="C415" t="str">
        <f>VLOOKUP(B:B,'10月人员信息'!J:W,13,0)</f>
        <v>130202197607317018</v>
      </c>
      <c r="D415" t="str">
        <f>VLOOKUP(B:B,'10月人员信息'!J:M,3,0)</f>
        <v>周建军</v>
      </c>
      <c r="E415" t="str">
        <f>VLOOKUP(B:B,'10月人员信息'!J:L,2,0)</f>
        <v>动力部</v>
      </c>
      <c r="F415" t="str">
        <f>VLOOKUP(B:B,'10月人员信息'!J:R,8,0)</f>
        <v>供电点检员</v>
      </c>
      <c r="G415">
        <f>VLOOKUP(B:B,'10月人员信息'!J:P,6,0)</f>
        <v>0</v>
      </c>
      <c r="H415" t="str">
        <f>VLOOKUP(B:B,'10月人员信息'!J:V,12,0)</f>
        <v>汉族</v>
      </c>
      <c r="I415" t="str">
        <f>VLOOKUP(B:B,'11月工资'!A:D,4,0)</f>
        <v>6217000180022184539</v>
      </c>
      <c r="J415">
        <f t="shared" si="60"/>
        <v>957.35</v>
      </c>
      <c r="K415">
        <f t="shared" si="61"/>
        <v>41.88</v>
      </c>
      <c r="L415">
        <f t="shared" si="67"/>
        <v>101.72</v>
      </c>
      <c r="M415" s="6">
        <f t="shared" si="62"/>
        <v>409.01</v>
      </c>
      <c r="N415">
        <f>VLOOKUP(C:C,'11月工资'!C:AP,40,0)</f>
        <v>9</v>
      </c>
      <c r="O415" s="6">
        <f t="shared" si="63"/>
        <v>46.74</v>
      </c>
      <c r="P415">
        <v>0</v>
      </c>
      <c r="Q415">
        <f t="shared" si="64"/>
        <v>701</v>
      </c>
      <c r="R415" s="50">
        <v>5983.44</v>
      </c>
      <c r="S415" s="67">
        <v>5843.03</v>
      </c>
      <c r="T415" s="69">
        <v>5838.44</v>
      </c>
      <c r="V415" t="s">
        <v>4188</v>
      </c>
      <c r="W415" t="s">
        <v>4189</v>
      </c>
      <c r="Y415" s="51">
        <f t="shared" si="68"/>
        <v>5973.44</v>
      </c>
      <c r="Z415" s="73">
        <f t="shared" si="69"/>
        <v>5847.64</v>
      </c>
      <c r="AA415" s="69" t="str">
        <f>VLOOKUP(C:C&amp;"    ",[1]Sheet0!$E$1:$I$65536,5,0)</f>
        <v xml:space="preserve">5838.44    </v>
      </c>
      <c r="AB415" s="74">
        <v>5838.44</v>
      </c>
      <c r="AC415" t="b">
        <f t="shared" si="65"/>
        <v>1</v>
      </c>
      <c r="AD415">
        <v>9000630</v>
      </c>
      <c r="AE415" t="s">
        <v>1260</v>
      </c>
      <c r="AF415" t="str">
        <f t="shared" si="66"/>
        <v>董振祥</v>
      </c>
    </row>
    <row r="416" spans="1:32" x14ac:dyDescent="0.2">
      <c r="A416">
        <v>413</v>
      </c>
      <c r="B416">
        <v>9000630</v>
      </c>
      <c r="C416" t="str">
        <f>VLOOKUP(B:B,'10月人员信息'!J:W,13,0)</f>
        <v>130205196502243053</v>
      </c>
      <c r="D416" t="str">
        <f>VLOOKUP(B:B,'10月人员信息'!J:M,3,0)</f>
        <v>董振祥</v>
      </c>
      <c r="E416" t="str">
        <f>VLOOKUP(B:B,'10月人员信息'!J:L,2,0)</f>
        <v>动力部</v>
      </c>
      <c r="F416" t="str">
        <f>VLOOKUP(B:B,'10月人员信息'!J:R,8,0)</f>
        <v>供电点检员</v>
      </c>
      <c r="G416">
        <f>VLOOKUP(B:B,'10月人员信息'!J:P,6,0)</f>
        <v>0</v>
      </c>
      <c r="H416" t="str">
        <f>VLOOKUP(B:B,'10月人员信息'!J:V,12,0)</f>
        <v>汉族</v>
      </c>
      <c r="I416" t="str">
        <f>VLOOKUP(B:B,'11月工资'!A:D,4,0)</f>
        <v>6217000180022184679</v>
      </c>
      <c r="J416">
        <f t="shared" si="60"/>
        <v>915.77</v>
      </c>
      <c r="K416">
        <f t="shared" si="61"/>
        <v>40.06</v>
      </c>
      <c r="L416">
        <f t="shared" si="67"/>
        <v>97.3</v>
      </c>
      <c r="M416" s="6">
        <f t="shared" si="62"/>
        <v>390.82</v>
      </c>
      <c r="N416">
        <f>VLOOKUP(C:C,'11月工资'!C:AP,40,0)</f>
        <v>9</v>
      </c>
      <c r="O416" s="6">
        <f t="shared" si="63"/>
        <v>44.67</v>
      </c>
      <c r="P416">
        <v>0</v>
      </c>
      <c r="Q416">
        <f t="shared" si="64"/>
        <v>669</v>
      </c>
      <c r="R416" s="50">
        <v>5723.55</v>
      </c>
      <c r="S416" s="67">
        <v>5583.14</v>
      </c>
      <c r="T416" s="69">
        <v>5578.55</v>
      </c>
      <c r="V416" t="s">
        <v>4190</v>
      </c>
      <c r="W416" t="s">
        <v>4191</v>
      </c>
      <c r="Y416" s="51">
        <f t="shared" si="68"/>
        <v>5713.55</v>
      </c>
      <c r="Z416" s="73">
        <f t="shared" si="69"/>
        <v>5587.75</v>
      </c>
      <c r="AA416" s="69" t="str">
        <f>VLOOKUP(C:C&amp;"    ",[1]Sheet0!$E$1:$I$65536,5,0)</f>
        <v xml:space="preserve">5578.55    </v>
      </c>
      <c r="AB416" s="74">
        <v>5578.55</v>
      </c>
      <c r="AC416" t="b">
        <f t="shared" si="65"/>
        <v>1</v>
      </c>
      <c r="AD416">
        <v>9000631</v>
      </c>
      <c r="AE416" t="s">
        <v>1263</v>
      </c>
      <c r="AF416" t="str">
        <f t="shared" si="66"/>
        <v>刘雪原</v>
      </c>
    </row>
    <row r="417" spans="1:32" x14ac:dyDescent="0.2">
      <c r="A417">
        <v>414</v>
      </c>
      <c r="B417">
        <v>9000631</v>
      </c>
      <c r="C417" t="str">
        <f>VLOOKUP(B:B,'10月人员信息'!J:W,13,0)</f>
        <v>130228197702030019</v>
      </c>
      <c r="D417" t="str">
        <f>VLOOKUP(B:B,'10月人员信息'!J:M,3,0)</f>
        <v>刘雪原</v>
      </c>
      <c r="E417" t="str">
        <f>VLOOKUP(B:B,'10月人员信息'!J:L,2,0)</f>
        <v>动力部</v>
      </c>
      <c r="F417" t="str">
        <f>VLOOKUP(B:B,'10月人员信息'!J:R,8,0)</f>
        <v>热电点检员</v>
      </c>
      <c r="G417">
        <f>VLOOKUP(B:B,'10月人员信息'!J:P,6,0)</f>
        <v>0</v>
      </c>
      <c r="H417" t="str">
        <f>VLOOKUP(B:B,'10月人员信息'!J:V,12,0)</f>
        <v>汉族</v>
      </c>
      <c r="I417" t="str">
        <f>VLOOKUP(B:B,'11月工资'!A:D,4,0)</f>
        <v>6217000180023861689</v>
      </c>
      <c r="J417">
        <f t="shared" si="60"/>
        <v>886.49</v>
      </c>
      <c r="K417">
        <f t="shared" si="61"/>
        <v>38.78</v>
      </c>
      <c r="L417">
        <f t="shared" si="67"/>
        <v>94.19</v>
      </c>
      <c r="M417" s="6">
        <f t="shared" si="62"/>
        <v>378.01</v>
      </c>
      <c r="N417">
        <f>VLOOKUP(C:C,'11月工资'!C:AP,40,0)</f>
        <v>9</v>
      </c>
      <c r="O417" s="6">
        <f t="shared" si="63"/>
        <v>43.2</v>
      </c>
      <c r="P417">
        <v>0</v>
      </c>
      <c r="Q417">
        <f t="shared" si="64"/>
        <v>647</v>
      </c>
      <c r="R417" s="50">
        <v>5540.55</v>
      </c>
      <c r="S417" s="67">
        <v>5400.14</v>
      </c>
      <c r="T417" s="69">
        <v>5395.55</v>
      </c>
      <c r="V417" t="s">
        <v>4192</v>
      </c>
      <c r="W417" t="s">
        <v>4193</v>
      </c>
      <c r="Y417" s="51">
        <f t="shared" si="68"/>
        <v>5530.55</v>
      </c>
      <c r="Z417" s="73">
        <f t="shared" si="69"/>
        <v>5404.75</v>
      </c>
      <c r="AA417" s="69" t="str">
        <f>VLOOKUP(C:C&amp;"    ",[1]Sheet0!$E$1:$I$65536,5,0)</f>
        <v xml:space="preserve">5395.55    </v>
      </c>
      <c r="AB417" s="74">
        <v>5395.55</v>
      </c>
      <c r="AC417" t="b">
        <f t="shared" si="65"/>
        <v>1</v>
      </c>
      <c r="AD417">
        <v>9000632</v>
      </c>
      <c r="AE417" t="s">
        <v>1266</v>
      </c>
      <c r="AF417" t="str">
        <f t="shared" si="66"/>
        <v>张德信</v>
      </c>
    </row>
    <row r="418" spans="1:32" x14ac:dyDescent="0.2">
      <c r="A418">
        <v>415</v>
      </c>
      <c r="B418">
        <v>9000632</v>
      </c>
      <c r="C418" t="str">
        <f>VLOOKUP(B:B,'10月人员信息'!J:W,13,0)</f>
        <v>13020319640809305x</v>
      </c>
      <c r="D418" t="str">
        <f>VLOOKUP(B:B,'10月人员信息'!J:M,3,0)</f>
        <v>张德信</v>
      </c>
      <c r="E418" t="str">
        <f>VLOOKUP(B:B,'10月人员信息'!J:L,2,0)</f>
        <v>动力部</v>
      </c>
      <c r="F418" t="str">
        <f>VLOOKUP(B:B,'10月人员信息'!J:R,8,0)</f>
        <v>运行中心操作</v>
      </c>
      <c r="G418">
        <f>VLOOKUP(B:B,'10月人员信息'!J:P,6,0)</f>
        <v>0</v>
      </c>
      <c r="H418" t="str">
        <f>VLOOKUP(B:B,'10月人员信息'!J:V,12,0)</f>
        <v>汉族</v>
      </c>
      <c r="I418" t="str">
        <f>VLOOKUP(B:B,'11月工资'!A:D,4,0)</f>
        <v>6217000180022184117</v>
      </c>
      <c r="J418">
        <f t="shared" si="60"/>
        <v>893.97</v>
      </c>
      <c r="K418">
        <f t="shared" si="61"/>
        <v>39.11</v>
      </c>
      <c r="L418">
        <f t="shared" si="67"/>
        <v>94.98</v>
      </c>
      <c r="M418" s="6">
        <f t="shared" si="62"/>
        <v>381.28</v>
      </c>
      <c r="N418">
        <f>VLOOKUP(C:C,'11月工资'!C:AP,40,0)</f>
        <v>9</v>
      </c>
      <c r="O418" s="6">
        <f t="shared" si="63"/>
        <v>43.58</v>
      </c>
      <c r="P418">
        <v>0</v>
      </c>
      <c r="Q418">
        <f t="shared" si="64"/>
        <v>653</v>
      </c>
      <c r="R418" s="50">
        <v>5587.3</v>
      </c>
      <c r="S418" s="67">
        <v>5446.89</v>
      </c>
      <c r="T418" s="69">
        <v>5442.3</v>
      </c>
      <c r="V418" t="s">
        <v>4194</v>
      </c>
      <c r="W418" t="s">
        <v>4195</v>
      </c>
      <c r="Y418" s="51">
        <f t="shared" si="68"/>
        <v>5577.3</v>
      </c>
      <c r="Z418" s="73">
        <f t="shared" si="69"/>
        <v>5451.5</v>
      </c>
      <c r="AA418" s="69" t="str">
        <f>VLOOKUP(C:C&amp;"    ",[1]Sheet0!$E$1:$I$65536,5,0)</f>
        <v xml:space="preserve">5442.30    </v>
      </c>
      <c r="AB418" s="74">
        <v>5442.3</v>
      </c>
      <c r="AC418" t="b">
        <f t="shared" si="65"/>
        <v>1</v>
      </c>
      <c r="AD418">
        <v>9000633</v>
      </c>
      <c r="AE418" t="s">
        <v>1268</v>
      </c>
      <c r="AF418" t="str">
        <f t="shared" si="66"/>
        <v>李渊</v>
      </c>
    </row>
    <row r="419" spans="1:32" x14ac:dyDescent="0.2">
      <c r="A419">
        <v>416</v>
      </c>
      <c r="B419">
        <v>9000633</v>
      </c>
      <c r="C419" t="str">
        <f>VLOOKUP(B:B,'10月人员信息'!J:W,13,0)</f>
        <v>130203197808283033</v>
      </c>
      <c r="D419" t="str">
        <f>VLOOKUP(B:B,'10月人员信息'!J:M,3,0)</f>
        <v>李渊</v>
      </c>
      <c r="E419" t="str">
        <f>VLOOKUP(B:B,'10月人员信息'!J:L,2,0)</f>
        <v>动力部</v>
      </c>
      <c r="F419" t="str">
        <f>VLOOKUP(B:B,'10月人员信息'!J:R,8,0)</f>
        <v>给水点检员</v>
      </c>
      <c r="G419">
        <f>VLOOKUP(B:B,'10月人员信息'!J:P,6,0)</f>
        <v>0</v>
      </c>
      <c r="H419" t="str">
        <f>VLOOKUP(B:B,'10月人员信息'!J:V,12,0)</f>
        <v>汉族</v>
      </c>
      <c r="I419" t="str">
        <f>VLOOKUP(B:B,'11月工资'!A:D,4,0)</f>
        <v>6217000180022185478</v>
      </c>
      <c r="J419">
        <f t="shared" si="60"/>
        <v>960.27</v>
      </c>
      <c r="K419">
        <f t="shared" si="61"/>
        <v>42.01</v>
      </c>
      <c r="L419">
        <f t="shared" si="67"/>
        <v>102.03</v>
      </c>
      <c r="M419" s="6">
        <f t="shared" si="62"/>
        <v>410.29</v>
      </c>
      <c r="N419">
        <f>VLOOKUP(C:C,'11月工资'!C:AP,40,0)</f>
        <v>9</v>
      </c>
      <c r="O419" s="6">
        <f t="shared" si="63"/>
        <v>46.89</v>
      </c>
      <c r="P419">
        <v>0</v>
      </c>
      <c r="Q419">
        <f t="shared" si="64"/>
        <v>703</v>
      </c>
      <c r="R419" s="50">
        <v>6001.69</v>
      </c>
      <c r="S419" s="67">
        <v>5861.28</v>
      </c>
      <c r="T419" s="69">
        <v>5856.69</v>
      </c>
      <c r="V419" t="s">
        <v>4196</v>
      </c>
      <c r="W419" t="s">
        <v>4197</v>
      </c>
      <c r="Y419" s="51">
        <f t="shared" si="68"/>
        <v>5991.69</v>
      </c>
      <c r="Z419" s="73">
        <f t="shared" si="69"/>
        <v>5865.89</v>
      </c>
      <c r="AA419" s="69" t="str">
        <f>VLOOKUP(C:C&amp;"    ",[1]Sheet0!$E$1:$I$65536,5,0)</f>
        <v xml:space="preserve">5856.69    </v>
      </c>
      <c r="AB419" s="74">
        <v>5856.69</v>
      </c>
      <c r="AC419" t="b">
        <f t="shared" si="65"/>
        <v>1</v>
      </c>
      <c r="AD419">
        <v>9000634</v>
      </c>
      <c r="AE419" t="s">
        <v>1271</v>
      </c>
      <c r="AF419" t="str">
        <f t="shared" si="66"/>
        <v>王卓</v>
      </c>
    </row>
    <row r="420" spans="1:32" x14ac:dyDescent="0.2">
      <c r="A420">
        <v>417</v>
      </c>
      <c r="B420">
        <v>9000634</v>
      </c>
      <c r="C420" t="str">
        <f>VLOOKUP(B:B,'10月人员信息'!J:W,13,0)</f>
        <v>130203196703292131</v>
      </c>
      <c r="D420" t="str">
        <f>VLOOKUP(B:B,'10月人员信息'!J:M,3,0)</f>
        <v>王卓</v>
      </c>
      <c r="E420" t="str">
        <f>VLOOKUP(B:B,'10月人员信息'!J:L,2,0)</f>
        <v>动力部</v>
      </c>
      <c r="F420" t="str">
        <f>VLOOKUP(B:B,'10月人员信息'!J:R,8,0)</f>
        <v>司泵工</v>
      </c>
      <c r="G420">
        <f>VLOOKUP(B:B,'10月人员信息'!J:P,6,0)</f>
        <v>0</v>
      </c>
      <c r="H420" t="str">
        <f>VLOOKUP(B:B,'10月人员信息'!J:V,12,0)</f>
        <v>汉族</v>
      </c>
      <c r="I420" t="str">
        <f>VLOOKUP(B:B,'11月工资'!A:D,4,0)</f>
        <v>6217000180022185908</v>
      </c>
      <c r="J420">
        <f t="shared" si="60"/>
        <v>929.78</v>
      </c>
      <c r="K420">
        <f t="shared" si="61"/>
        <v>40.68</v>
      </c>
      <c r="L420">
        <f t="shared" si="67"/>
        <v>98.79</v>
      </c>
      <c r="M420" s="6">
        <f t="shared" si="62"/>
        <v>396.95</v>
      </c>
      <c r="N420">
        <f>VLOOKUP(C:C,'11月工资'!C:AP,40,0)</f>
        <v>9</v>
      </c>
      <c r="O420" s="6">
        <f t="shared" si="63"/>
        <v>45.37</v>
      </c>
      <c r="P420">
        <v>0</v>
      </c>
      <c r="Q420">
        <f t="shared" si="64"/>
        <v>680</v>
      </c>
      <c r="R420" s="50">
        <v>5811.1</v>
      </c>
      <c r="S420" s="67">
        <v>5670.69</v>
      </c>
      <c r="T420" s="69">
        <v>5666.1</v>
      </c>
      <c r="V420" t="s">
        <v>4198</v>
      </c>
      <c r="W420" t="s">
        <v>4199</v>
      </c>
      <c r="Y420" s="51">
        <f t="shared" si="68"/>
        <v>5801.1</v>
      </c>
      <c r="Z420" s="73">
        <f t="shared" si="69"/>
        <v>5675.3</v>
      </c>
      <c r="AA420" s="69" t="str">
        <f>VLOOKUP(C:C&amp;"    ",[1]Sheet0!$E$1:$I$65536,5,0)</f>
        <v xml:space="preserve">5666.10    </v>
      </c>
      <c r="AB420" s="74">
        <v>5666.1</v>
      </c>
      <c r="AC420" t="b">
        <f t="shared" si="65"/>
        <v>1</v>
      </c>
      <c r="AD420">
        <v>9000635</v>
      </c>
      <c r="AE420" t="s">
        <v>1274</v>
      </c>
      <c r="AF420" t="str">
        <f t="shared" si="66"/>
        <v>徐俊忠</v>
      </c>
    </row>
    <row r="421" spans="1:32" x14ac:dyDescent="0.2">
      <c r="A421">
        <v>418</v>
      </c>
      <c r="B421">
        <v>9000635</v>
      </c>
      <c r="C421" t="str">
        <f>VLOOKUP(B:B,'10月人员信息'!J:W,13,0)</f>
        <v>130202197006041511</v>
      </c>
      <c r="D421" t="str">
        <f>VLOOKUP(B:B,'10月人员信息'!J:M,3,0)</f>
        <v>徐俊忠</v>
      </c>
      <c r="E421" t="str">
        <f>VLOOKUP(B:B,'10月人员信息'!J:L,2,0)</f>
        <v>动力部</v>
      </c>
      <c r="F421" t="str">
        <f>VLOOKUP(B:B,'10月人员信息'!J:R,8,0)</f>
        <v>司泵工</v>
      </c>
      <c r="G421">
        <f>VLOOKUP(B:B,'10月人员信息'!J:P,6,0)</f>
        <v>0</v>
      </c>
      <c r="H421" t="str">
        <f>VLOOKUP(B:B,'10月人员信息'!J:V,12,0)</f>
        <v>汉族</v>
      </c>
      <c r="I421" t="str">
        <f>VLOOKUP(B:B,'11月工资'!A:D,4,0)</f>
        <v>6217000180022185932</v>
      </c>
      <c r="J421">
        <f t="shared" si="60"/>
        <v>883.56</v>
      </c>
      <c r="K421">
        <f t="shared" si="61"/>
        <v>38.659999999999997</v>
      </c>
      <c r="L421">
        <f t="shared" si="67"/>
        <v>93.88</v>
      </c>
      <c r="M421" s="6">
        <f t="shared" si="62"/>
        <v>376.73</v>
      </c>
      <c r="N421">
        <f>VLOOKUP(C:C,'11月工资'!C:AP,40,0)</f>
        <v>9</v>
      </c>
      <c r="O421" s="6">
        <f t="shared" si="63"/>
        <v>43.05</v>
      </c>
      <c r="P421">
        <v>0</v>
      </c>
      <c r="Q421">
        <f t="shared" si="64"/>
        <v>645</v>
      </c>
      <c r="R421" s="50">
        <v>5522.23</v>
      </c>
      <c r="S421" s="67">
        <v>5381.82</v>
      </c>
      <c r="T421" s="69">
        <v>5377.23</v>
      </c>
      <c r="V421" t="s">
        <v>4200</v>
      </c>
      <c r="W421" t="s">
        <v>4201</v>
      </c>
      <c r="Y421" s="51">
        <f t="shared" si="68"/>
        <v>5512.23</v>
      </c>
      <c r="Z421" s="73">
        <f t="shared" si="69"/>
        <v>5386.43</v>
      </c>
      <c r="AA421" s="69" t="str">
        <f>VLOOKUP(C:C&amp;"    ",[1]Sheet0!$E$1:$I$65536,5,0)</f>
        <v xml:space="preserve">5377.23    </v>
      </c>
      <c r="AB421" s="74">
        <v>5377.23</v>
      </c>
      <c r="AC421" t="b">
        <f t="shared" si="65"/>
        <v>1</v>
      </c>
      <c r="AD421">
        <v>9000636</v>
      </c>
      <c r="AE421" t="s">
        <v>1277</v>
      </c>
      <c r="AF421" t="str">
        <f t="shared" si="66"/>
        <v>何友国</v>
      </c>
    </row>
    <row r="422" spans="1:32" x14ac:dyDescent="0.2">
      <c r="A422">
        <v>419</v>
      </c>
      <c r="B422">
        <v>9000636</v>
      </c>
      <c r="C422" t="str">
        <f>VLOOKUP(B:B,'10月人员信息'!J:W,13,0)</f>
        <v>420325198209145410</v>
      </c>
      <c r="D422" t="str">
        <f>VLOOKUP(B:B,'10月人员信息'!J:M,3,0)</f>
        <v>何友国</v>
      </c>
      <c r="E422" t="str">
        <f>VLOOKUP(B:B,'10月人员信息'!J:L,2,0)</f>
        <v>炼铁事业部</v>
      </c>
      <c r="F422" t="str">
        <f>VLOOKUP(B:B,'10月人员信息'!J:R,8,0)</f>
        <v>二高炉作业区值班作业长（副科级）</v>
      </c>
      <c r="G422" t="str">
        <f>VLOOKUP(B:B,'10月人员信息'!J:P,6,0)</f>
        <v>主管</v>
      </c>
      <c r="H422" t="str">
        <f>VLOOKUP(B:B,'10月人员信息'!J:V,12,0)</f>
        <v>汉族</v>
      </c>
      <c r="I422" t="str">
        <f>VLOOKUP(B:B,'11月工资'!A:D,4,0)</f>
        <v>6217000180024120481</v>
      </c>
      <c r="J422">
        <f t="shared" si="60"/>
        <v>1524.05</v>
      </c>
      <c r="K422">
        <f t="shared" si="61"/>
        <v>66.680000000000007</v>
      </c>
      <c r="L422">
        <f t="shared" si="67"/>
        <v>161.93</v>
      </c>
      <c r="M422" s="6">
        <f t="shared" si="62"/>
        <v>656.94</v>
      </c>
      <c r="N422">
        <f>VLOOKUP(C:C,'11月工资'!C:AP,40,0)</f>
        <v>9</v>
      </c>
      <c r="O422" s="6">
        <f t="shared" si="63"/>
        <v>75.08</v>
      </c>
      <c r="P422">
        <v>0</v>
      </c>
      <c r="Q422">
        <f t="shared" si="64"/>
        <v>1126</v>
      </c>
      <c r="R422" s="50">
        <v>9525.2900000000009</v>
      </c>
      <c r="S422" s="67">
        <v>9384.8799999999992</v>
      </c>
      <c r="T422" s="69">
        <v>9380.2900000000009</v>
      </c>
      <c r="V422" t="s">
        <v>4202</v>
      </c>
      <c r="W422" t="s">
        <v>4203</v>
      </c>
      <c r="Y422" s="51">
        <f t="shared" si="68"/>
        <v>9515.2900000000009</v>
      </c>
      <c r="Z422" s="73">
        <f t="shared" si="69"/>
        <v>9389.49</v>
      </c>
      <c r="AA422" s="69" t="str">
        <f>VLOOKUP(C:C&amp;"    ",[1]Sheet0!$E$1:$I$65536,5,0)</f>
        <v xml:space="preserve">9380.29    </v>
      </c>
      <c r="AB422" s="74">
        <v>9380.2900000000009</v>
      </c>
      <c r="AC422" t="b">
        <f t="shared" si="65"/>
        <v>1</v>
      </c>
      <c r="AD422">
        <v>9000637</v>
      </c>
      <c r="AE422" t="s">
        <v>1280</v>
      </c>
      <c r="AF422" t="str">
        <f t="shared" si="66"/>
        <v>黄建明</v>
      </c>
    </row>
    <row r="423" spans="1:32" x14ac:dyDescent="0.2">
      <c r="A423">
        <v>420</v>
      </c>
      <c r="B423">
        <v>9000637</v>
      </c>
      <c r="C423" t="str">
        <f>VLOOKUP(B:B,'10月人员信息'!J:W,13,0)</f>
        <v>132528197312030812</v>
      </c>
      <c r="D423" t="str">
        <f>VLOOKUP(B:B,'10月人员信息'!J:M,3,0)</f>
        <v>黄建明</v>
      </c>
      <c r="E423" t="str">
        <f>VLOOKUP(B:B,'10月人员信息'!J:L,2,0)</f>
        <v>炼铁事业部</v>
      </c>
      <c r="F423" t="str">
        <f>VLOOKUP(B:B,'10月人员信息'!J:R,8,0)</f>
        <v>二高炉作业区值班作业长（副科级）</v>
      </c>
      <c r="G423" t="str">
        <f>VLOOKUP(B:B,'10月人员信息'!J:P,6,0)</f>
        <v>主管</v>
      </c>
      <c r="H423" t="str">
        <f>VLOOKUP(B:B,'10月人员信息'!J:V,12,0)</f>
        <v>汉族</v>
      </c>
      <c r="I423" t="str">
        <f>VLOOKUP(B:B,'11月工资'!A:D,4,0)</f>
        <v>6217000180024120473</v>
      </c>
      <c r="J423">
        <f t="shared" si="60"/>
        <v>1513.73</v>
      </c>
      <c r="K423">
        <f t="shared" si="61"/>
        <v>66.23</v>
      </c>
      <c r="L423">
        <f t="shared" si="67"/>
        <v>160.83000000000001</v>
      </c>
      <c r="M423" s="6">
        <f t="shared" si="62"/>
        <v>652.42999999999995</v>
      </c>
      <c r="N423">
        <f>VLOOKUP(C:C,'11月工资'!C:AP,40,0)</f>
        <v>9</v>
      </c>
      <c r="O423" s="6">
        <f t="shared" si="63"/>
        <v>74.56</v>
      </c>
      <c r="P423">
        <v>0</v>
      </c>
      <c r="Q423">
        <f t="shared" si="64"/>
        <v>1118</v>
      </c>
      <c r="R423" s="50">
        <v>9460.81</v>
      </c>
      <c r="S423" s="67">
        <v>9320.4</v>
      </c>
      <c r="T423" s="69">
        <v>9315.81</v>
      </c>
      <c r="V423" t="s">
        <v>4204</v>
      </c>
      <c r="W423" t="s">
        <v>4205</v>
      </c>
      <c r="Y423" s="51">
        <f t="shared" si="68"/>
        <v>9450.81</v>
      </c>
      <c r="Z423" s="73">
        <f t="shared" si="69"/>
        <v>9325.01</v>
      </c>
      <c r="AA423" s="69" t="str">
        <f>VLOOKUP(C:C&amp;"    ",[1]Sheet0!$E$1:$I$65536,5,0)</f>
        <v xml:space="preserve">9315.81    </v>
      </c>
      <c r="AB423" s="74">
        <v>9315.81</v>
      </c>
      <c r="AC423" t="b">
        <f t="shared" si="65"/>
        <v>1</v>
      </c>
      <c r="AD423">
        <v>9000638</v>
      </c>
      <c r="AE423" t="s">
        <v>1283</v>
      </c>
      <c r="AF423" t="str">
        <f t="shared" si="66"/>
        <v>王鹏</v>
      </c>
    </row>
    <row r="424" spans="1:32" x14ac:dyDescent="0.2">
      <c r="A424">
        <v>421</v>
      </c>
      <c r="B424">
        <v>9000638</v>
      </c>
      <c r="C424" t="str">
        <f>VLOOKUP(B:B,'10月人员信息'!J:W,13,0)</f>
        <v>142702198303214250</v>
      </c>
      <c r="D424" t="str">
        <f>VLOOKUP(B:B,'10月人员信息'!J:M,3,0)</f>
        <v>王鹏</v>
      </c>
      <c r="E424" t="str">
        <f>VLOOKUP(B:B,'10月人员信息'!J:L,2,0)</f>
        <v>炼铁事业部</v>
      </c>
      <c r="F424" t="str">
        <f>VLOOKUP(B:B,'10月人员信息'!J:R,8,0)</f>
        <v>生产技术室主办</v>
      </c>
      <c r="G424" t="str">
        <f>VLOOKUP(B:B,'10月人员信息'!J:P,6,0)</f>
        <v>主管师</v>
      </c>
      <c r="H424" t="str">
        <f>VLOOKUP(B:B,'10月人员信息'!J:V,12,0)</f>
        <v>汉族</v>
      </c>
      <c r="I424" t="str">
        <f>VLOOKUP(B:B,'11月工资'!A:D,4,0)</f>
        <v>6217000180024120531</v>
      </c>
      <c r="J424">
        <f t="shared" si="60"/>
        <v>1481.57</v>
      </c>
      <c r="K424">
        <f t="shared" si="61"/>
        <v>64.819999999999993</v>
      </c>
      <c r="L424">
        <f t="shared" si="67"/>
        <v>157.41999999999999</v>
      </c>
      <c r="M424" s="6">
        <f t="shared" si="62"/>
        <v>638.36</v>
      </c>
      <c r="N424">
        <f>VLOOKUP(C:C,'11月工资'!C:AP,40,0)</f>
        <v>9</v>
      </c>
      <c r="O424" s="6">
        <f t="shared" si="63"/>
        <v>72.959999999999994</v>
      </c>
      <c r="P424">
        <v>0</v>
      </c>
      <c r="Q424">
        <f t="shared" si="64"/>
        <v>1094</v>
      </c>
      <c r="R424" s="50">
        <v>9259.81</v>
      </c>
      <c r="S424" s="67">
        <v>9119.4</v>
      </c>
      <c r="T424" s="69">
        <v>9114.81</v>
      </c>
      <c r="V424" t="s">
        <v>4206</v>
      </c>
      <c r="W424" t="s">
        <v>4207</v>
      </c>
      <c r="Y424" s="51">
        <f t="shared" si="68"/>
        <v>9249.81</v>
      </c>
      <c r="Z424" s="73">
        <f t="shared" si="69"/>
        <v>9124.01</v>
      </c>
      <c r="AA424" s="69" t="str">
        <f>VLOOKUP(C:C&amp;"    ",[1]Sheet0!$E$1:$I$65536,5,0)</f>
        <v xml:space="preserve">9114.81    </v>
      </c>
      <c r="AB424" s="74">
        <v>9114.81</v>
      </c>
      <c r="AC424" t="b">
        <f t="shared" si="65"/>
        <v>1</v>
      </c>
      <c r="AD424">
        <v>9000639</v>
      </c>
      <c r="AE424" t="s">
        <v>1286</v>
      </c>
      <c r="AF424" t="str">
        <f t="shared" si="66"/>
        <v>李少卿</v>
      </c>
    </row>
    <row r="425" spans="1:32" x14ac:dyDescent="0.2">
      <c r="A425">
        <v>422</v>
      </c>
      <c r="B425">
        <v>9000639</v>
      </c>
      <c r="C425" t="str">
        <f>VLOOKUP(B:B,'10月人员信息'!J:W,13,0)</f>
        <v>412828198601182415</v>
      </c>
      <c r="D425" t="str">
        <f>VLOOKUP(B:B,'10月人员信息'!J:M,3,0)</f>
        <v>李少卿</v>
      </c>
      <c r="E425" t="str">
        <f>VLOOKUP(B:B,'10月人员信息'!J:L,2,0)</f>
        <v>炼铁事业部</v>
      </c>
      <c r="F425" t="str">
        <f>VLOOKUP(B:B,'10月人员信息'!J:R,8,0)</f>
        <v>生产技术室主办</v>
      </c>
      <c r="G425" t="str">
        <f>VLOOKUP(B:B,'10月人员信息'!J:P,6,0)</f>
        <v>主管师</v>
      </c>
      <c r="H425" t="str">
        <f>VLOOKUP(B:B,'10月人员信息'!J:V,12,0)</f>
        <v>汉族</v>
      </c>
      <c r="I425" t="str">
        <f>VLOOKUP(B:B,'11月工资'!A:D,4,0)</f>
        <v>6217000180024120515</v>
      </c>
      <c r="J425">
        <f t="shared" si="60"/>
        <v>1497.59</v>
      </c>
      <c r="K425">
        <f t="shared" si="61"/>
        <v>65.52</v>
      </c>
      <c r="L425">
        <f t="shared" si="67"/>
        <v>159.12</v>
      </c>
      <c r="M425" s="6">
        <f t="shared" si="62"/>
        <v>645.37</v>
      </c>
      <c r="N425">
        <f>VLOOKUP(C:C,'11月工资'!C:AP,40,0)</f>
        <v>9</v>
      </c>
      <c r="O425" s="6">
        <f t="shared" si="63"/>
        <v>73.760000000000005</v>
      </c>
      <c r="P425">
        <v>0</v>
      </c>
      <c r="Q425">
        <f t="shared" si="64"/>
        <v>1106</v>
      </c>
      <c r="R425" s="50">
        <v>9359.94</v>
      </c>
      <c r="S425" s="67">
        <v>9219.5300000000007</v>
      </c>
      <c r="T425" s="69">
        <v>9214.94</v>
      </c>
      <c r="V425" t="s">
        <v>4208</v>
      </c>
      <c r="W425" t="s">
        <v>4209</v>
      </c>
      <c r="Y425" s="51">
        <f t="shared" si="68"/>
        <v>9349.94</v>
      </c>
      <c r="Z425" s="73">
        <f t="shared" si="69"/>
        <v>9224.14</v>
      </c>
      <c r="AA425" s="69" t="str">
        <f>VLOOKUP(C:C&amp;"    ",[1]Sheet0!$E$1:$I$65536,5,0)</f>
        <v xml:space="preserve">9214.94    </v>
      </c>
      <c r="AB425" s="74">
        <v>9214.94</v>
      </c>
      <c r="AC425" t="b">
        <f t="shared" si="65"/>
        <v>1</v>
      </c>
      <c r="AD425">
        <v>9000640</v>
      </c>
      <c r="AE425" t="s">
        <v>1289</v>
      </c>
      <c r="AF425" t="str">
        <f t="shared" si="66"/>
        <v>马瑞东</v>
      </c>
    </row>
    <row r="426" spans="1:32" x14ac:dyDescent="0.2">
      <c r="A426">
        <v>423</v>
      </c>
      <c r="B426">
        <v>9000640</v>
      </c>
      <c r="C426" t="str">
        <f>VLOOKUP(B:B,'10月人员信息'!J:W,13,0)</f>
        <v>150221198312175910</v>
      </c>
      <c r="D426" t="str">
        <f>VLOOKUP(B:B,'10月人员信息'!J:M,3,0)</f>
        <v>马瑞东</v>
      </c>
      <c r="E426" t="str">
        <f>VLOOKUP(B:B,'10月人员信息'!J:L,2,0)</f>
        <v>炼铁事业部</v>
      </c>
      <c r="F426" t="str">
        <f>VLOOKUP(B:B,'10月人员信息'!J:R,8,0)</f>
        <v>二高炉作业区值班作业长（副科级）</v>
      </c>
      <c r="G426" t="str">
        <f>VLOOKUP(B:B,'10月人员信息'!J:P,6,0)</f>
        <v>主管</v>
      </c>
      <c r="H426" t="str">
        <f>VLOOKUP(B:B,'10月人员信息'!J:V,12,0)</f>
        <v>汉族</v>
      </c>
      <c r="I426" t="str">
        <f>VLOOKUP(B:B,'11月工资'!A:D,4,0)</f>
        <v>6217000180024120507</v>
      </c>
      <c r="J426">
        <f t="shared" si="60"/>
        <v>1508.61</v>
      </c>
      <c r="K426">
        <f t="shared" si="61"/>
        <v>66</v>
      </c>
      <c r="L426">
        <f t="shared" si="67"/>
        <v>160.29</v>
      </c>
      <c r="M426" s="6">
        <f t="shared" si="62"/>
        <v>650.19000000000005</v>
      </c>
      <c r="N426">
        <f>VLOOKUP(C:C,'11月工资'!C:AP,40,0)</f>
        <v>9</v>
      </c>
      <c r="O426" s="6">
        <f t="shared" si="63"/>
        <v>74.31</v>
      </c>
      <c r="P426">
        <v>0</v>
      </c>
      <c r="Q426">
        <f t="shared" si="64"/>
        <v>1114</v>
      </c>
      <c r="R426" s="50">
        <v>9428.81</v>
      </c>
      <c r="S426" s="67">
        <v>9288.4</v>
      </c>
      <c r="T426" s="69">
        <v>9283.81</v>
      </c>
      <c r="V426" t="s">
        <v>4210</v>
      </c>
      <c r="W426" t="s">
        <v>4211</v>
      </c>
      <c r="Y426" s="51">
        <f t="shared" si="68"/>
        <v>9418.81</v>
      </c>
      <c r="Z426" s="73">
        <f t="shared" si="69"/>
        <v>9293.01</v>
      </c>
      <c r="AA426" s="69" t="str">
        <f>VLOOKUP(C:C&amp;"    ",[1]Sheet0!$E$1:$I$65536,5,0)</f>
        <v xml:space="preserve">9283.81    </v>
      </c>
      <c r="AB426" s="74">
        <v>9283.81</v>
      </c>
      <c r="AC426" t="b">
        <f t="shared" si="65"/>
        <v>1</v>
      </c>
      <c r="AD426">
        <v>9000641</v>
      </c>
      <c r="AE426" t="s">
        <v>1292</v>
      </c>
      <c r="AF426" t="str">
        <f t="shared" si="66"/>
        <v>苑洪滨</v>
      </c>
    </row>
    <row r="427" spans="1:32" x14ac:dyDescent="0.2">
      <c r="A427">
        <v>424</v>
      </c>
      <c r="B427">
        <v>9000641</v>
      </c>
      <c r="C427" t="str">
        <f>VLOOKUP(B:B,'10月人员信息'!J:W,13,0)</f>
        <v>130202197905100618</v>
      </c>
      <c r="D427" t="str">
        <f>VLOOKUP(B:B,'10月人员信息'!J:M,3,0)</f>
        <v>苑洪滨</v>
      </c>
      <c r="E427" t="str">
        <f>VLOOKUP(B:B,'10月人员信息'!J:L,2,0)</f>
        <v>炼铁事业部</v>
      </c>
      <c r="F427" t="str">
        <f>VLOOKUP(B:B,'10月人员信息'!J:R,8,0)</f>
        <v>炉内操作</v>
      </c>
      <c r="G427">
        <f>VLOOKUP(B:B,'10月人员信息'!J:P,6,0)</f>
        <v>0</v>
      </c>
      <c r="H427" t="str">
        <f>VLOOKUP(B:B,'10月人员信息'!J:V,12,0)</f>
        <v>汉族</v>
      </c>
      <c r="I427" t="str">
        <f>VLOOKUP(B:B,'11月工资'!A:D,4,0)</f>
        <v>6217000180024120564</v>
      </c>
      <c r="J427">
        <f t="shared" si="60"/>
        <v>1345.51</v>
      </c>
      <c r="K427">
        <f t="shared" si="61"/>
        <v>58.87</v>
      </c>
      <c r="L427">
        <f t="shared" si="67"/>
        <v>142.96</v>
      </c>
      <c r="M427" s="6">
        <f t="shared" si="62"/>
        <v>578.83000000000004</v>
      </c>
      <c r="N427">
        <f>VLOOKUP(C:C,'11月工资'!C:AP,40,0)</f>
        <v>9</v>
      </c>
      <c r="O427" s="6">
        <f t="shared" si="63"/>
        <v>66.150000000000006</v>
      </c>
      <c r="P427">
        <v>0</v>
      </c>
      <c r="Q427">
        <f t="shared" si="64"/>
        <v>992</v>
      </c>
      <c r="R427" s="50">
        <v>8409.44</v>
      </c>
      <c r="S427" s="67">
        <v>8269.0300000000007</v>
      </c>
      <c r="T427" s="69">
        <v>8264.44</v>
      </c>
      <c r="V427" t="s">
        <v>4212</v>
      </c>
      <c r="W427" t="s">
        <v>4213</v>
      </c>
      <c r="Y427" s="51">
        <f t="shared" si="68"/>
        <v>8399.44</v>
      </c>
      <c r="Z427" s="73">
        <f t="shared" si="69"/>
        <v>8273.64</v>
      </c>
      <c r="AA427" s="69" t="str">
        <f>VLOOKUP(C:C&amp;"    ",[1]Sheet0!$E$1:$I$65536,5,0)</f>
        <v xml:space="preserve">8264.44    </v>
      </c>
      <c r="AB427" s="74">
        <v>8264.44</v>
      </c>
      <c r="AC427" t="b">
        <f t="shared" si="65"/>
        <v>1</v>
      </c>
      <c r="AD427">
        <v>9000642</v>
      </c>
      <c r="AE427" t="s">
        <v>1295</v>
      </c>
      <c r="AF427" t="str">
        <f t="shared" si="66"/>
        <v>代宝刚</v>
      </c>
    </row>
    <row r="428" spans="1:32" x14ac:dyDescent="0.2">
      <c r="A428">
        <v>425</v>
      </c>
      <c r="B428">
        <v>9000642</v>
      </c>
      <c r="C428" t="str">
        <f>VLOOKUP(B:B,'10月人员信息'!J:W,13,0)</f>
        <v>230904198601200037</v>
      </c>
      <c r="D428" t="str">
        <f>VLOOKUP(B:B,'10月人员信息'!J:M,3,0)</f>
        <v>代宝刚</v>
      </c>
      <c r="E428" t="str">
        <f>VLOOKUP(B:B,'10月人员信息'!J:L,2,0)</f>
        <v>炼铁事业部</v>
      </c>
      <c r="F428" t="str">
        <f>VLOOKUP(B:B,'10月人员信息'!J:R,8,0)</f>
        <v>生产技术室主办</v>
      </c>
      <c r="G428" t="str">
        <f>VLOOKUP(B:B,'10月人员信息'!J:P,6,0)</f>
        <v>主管师</v>
      </c>
      <c r="H428" t="str">
        <f>VLOOKUP(B:B,'10月人员信息'!J:V,12,0)</f>
        <v>汉族</v>
      </c>
      <c r="I428" t="str">
        <f>VLOOKUP(B:B,'11月工资'!A:D,4,0)</f>
        <v>6217000180024120549</v>
      </c>
      <c r="J428">
        <f t="shared" si="60"/>
        <v>1391.53</v>
      </c>
      <c r="K428">
        <f t="shared" si="61"/>
        <v>60.88</v>
      </c>
      <c r="L428">
        <f t="shared" si="67"/>
        <v>147.85</v>
      </c>
      <c r="M428" s="6">
        <f t="shared" si="62"/>
        <v>598.97</v>
      </c>
      <c r="N428">
        <f>VLOOKUP(C:C,'11月工资'!C:AP,40,0)</f>
        <v>9</v>
      </c>
      <c r="O428" s="6">
        <f t="shared" si="63"/>
        <v>68.45</v>
      </c>
      <c r="P428">
        <v>0</v>
      </c>
      <c r="Q428">
        <f t="shared" si="64"/>
        <v>1026</v>
      </c>
      <c r="R428" s="50">
        <v>8697.09</v>
      </c>
      <c r="S428" s="67">
        <v>8556.68</v>
      </c>
      <c r="T428" s="69">
        <v>8552.09</v>
      </c>
      <c r="V428" t="s">
        <v>4214</v>
      </c>
      <c r="W428" t="s">
        <v>4215</v>
      </c>
      <c r="Y428" s="51">
        <f t="shared" si="68"/>
        <v>8687.09</v>
      </c>
      <c r="Z428" s="73">
        <f t="shared" si="69"/>
        <v>8561.2900000000009</v>
      </c>
      <c r="AA428" s="69" t="str">
        <f>VLOOKUP(C:C&amp;"    ",[1]Sheet0!$E$1:$I$65536,5,0)</f>
        <v xml:space="preserve">8552.09    </v>
      </c>
      <c r="AB428" s="74">
        <v>8552.09</v>
      </c>
      <c r="AC428" t="b">
        <f t="shared" si="65"/>
        <v>1</v>
      </c>
      <c r="AD428">
        <v>9000643</v>
      </c>
      <c r="AE428" t="s">
        <v>1298</v>
      </c>
      <c r="AF428" t="str">
        <f t="shared" si="66"/>
        <v>余三友</v>
      </c>
    </row>
    <row r="429" spans="1:32" x14ac:dyDescent="0.2">
      <c r="A429">
        <v>426</v>
      </c>
      <c r="B429">
        <v>9000643</v>
      </c>
      <c r="C429" t="str">
        <f>VLOOKUP(B:B,'10月人员信息'!J:W,13,0)</f>
        <v>42112119871008007X</v>
      </c>
      <c r="D429" t="str">
        <f>VLOOKUP(B:B,'10月人员信息'!J:M,3,0)</f>
        <v>余三友</v>
      </c>
      <c r="E429" t="str">
        <f>VLOOKUP(B:B,'10月人员信息'!J:L,2,0)</f>
        <v>炼铁事业部</v>
      </c>
      <c r="F429" t="str">
        <f>VLOOKUP(B:B,'10月人员信息'!J:R,8,0)</f>
        <v>炉内操作</v>
      </c>
      <c r="G429">
        <f>VLOOKUP(B:B,'10月人员信息'!J:P,6,0)</f>
        <v>0</v>
      </c>
      <c r="H429" t="str">
        <f>VLOOKUP(B:B,'10月人员信息'!J:V,12,0)</f>
        <v>汉族</v>
      </c>
      <c r="I429" t="str">
        <f>VLOOKUP(B:B,'11月工资'!A:D,4,0)</f>
        <v>6217000180024116117</v>
      </c>
      <c r="J429">
        <f t="shared" si="60"/>
        <v>1345.77</v>
      </c>
      <c r="K429">
        <f t="shared" si="61"/>
        <v>58.88</v>
      </c>
      <c r="L429">
        <f t="shared" si="67"/>
        <v>142.99</v>
      </c>
      <c r="M429" s="6">
        <f t="shared" si="62"/>
        <v>578.95000000000005</v>
      </c>
      <c r="N429">
        <f>VLOOKUP(C:C,'11月工资'!C:AP,40,0)</f>
        <v>9</v>
      </c>
      <c r="O429" s="6">
        <f t="shared" si="63"/>
        <v>66.17</v>
      </c>
      <c r="P429">
        <v>0</v>
      </c>
      <c r="Q429">
        <f t="shared" si="64"/>
        <v>992</v>
      </c>
      <c r="R429" s="50">
        <v>8411.09</v>
      </c>
      <c r="S429" s="67">
        <v>8270.68</v>
      </c>
      <c r="T429" s="69">
        <v>8266.09</v>
      </c>
      <c r="V429" t="s">
        <v>4216</v>
      </c>
      <c r="W429" t="s">
        <v>4217</v>
      </c>
      <c r="Y429" s="51">
        <f t="shared" si="68"/>
        <v>8401.09</v>
      </c>
      <c r="Z429" s="73">
        <f t="shared" si="69"/>
        <v>8275.2900000000009</v>
      </c>
      <c r="AA429" s="69" t="str">
        <f>VLOOKUP(C:C&amp;"    ",[1]Sheet0!$E$1:$I$65536,5,0)</f>
        <v xml:space="preserve">8266.09    </v>
      </c>
      <c r="AB429" s="74">
        <v>8266.09</v>
      </c>
      <c r="AC429" t="b">
        <f t="shared" si="65"/>
        <v>1</v>
      </c>
      <c r="AD429">
        <v>9000644</v>
      </c>
      <c r="AE429" t="s">
        <v>1301</v>
      </c>
      <c r="AF429" t="str">
        <f t="shared" si="66"/>
        <v>孙福文</v>
      </c>
    </row>
    <row r="430" spans="1:32" x14ac:dyDescent="0.2">
      <c r="A430">
        <v>427</v>
      </c>
      <c r="B430">
        <v>9000644</v>
      </c>
      <c r="C430" t="str">
        <f>VLOOKUP(B:B,'10月人员信息'!J:W,13,0)</f>
        <v>130205197107261811</v>
      </c>
      <c r="D430" t="str">
        <f>VLOOKUP(B:B,'10月人员信息'!J:M,3,0)</f>
        <v>孙福文</v>
      </c>
      <c r="E430" t="str">
        <f>VLOOKUP(B:B,'10月人员信息'!J:L,2,0)</f>
        <v>炼铁事业部</v>
      </c>
      <c r="F430" t="str">
        <f>VLOOKUP(B:B,'10月人员信息'!J:R,8,0)</f>
        <v>运转上料工</v>
      </c>
      <c r="G430">
        <f>VLOOKUP(B:B,'10月人员信息'!J:P,6,0)</f>
        <v>0</v>
      </c>
      <c r="H430" t="str">
        <f>VLOOKUP(B:B,'10月人员信息'!J:V,12,0)</f>
        <v>汉族</v>
      </c>
      <c r="I430" t="str">
        <f>VLOOKUP(B:B,'11月工资'!A:D,4,0)</f>
        <v>6217000180024120325</v>
      </c>
      <c r="J430">
        <f t="shared" si="60"/>
        <v>1119.9000000000001</v>
      </c>
      <c r="K430">
        <f t="shared" si="61"/>
        <v>49</v>
      </c>
      <c r="L430">
        <f t="shared" si="67"/>
        <v>118.99</v>
      </c>
      <c r="M430" s="6">
        <f t="shared" si="62"/>
        <v>480.13</v>
      </c>
      <c r="N430">
        <f>VLOOKUP(C:C,'11月工资'!C:AP,40,0)</f>
        <v>9</v>
      </c>
      <c r="O430" s="6">
        <f t="shared" si="63"/>
        <v>54.87</v>
      </c>
      <c r="P430">
        <v>0</v>
      </c>
      <c r="Q430">
        <f t="shared" si="64"/>
        <v>823</v>
      </c>
      <c r="R430" s="50">
        <v>6999.4</v>
      </c>
      <c r="S430" s="67">
        <v>6858.99</v>
      </c>
      <c r="T430" s="69">
        <v>6854.4</v>
      </c>
      <c r="V430" t="s">
        <v>4218</v>
      </c>
      <c r="W430" t="s">
        <v>4219</v>
      </c>
      <c r="Y430" s="51">
        <f t="shared" si="68"/>
        <v>6989.4</v>
      </c>
      <c r="Z430" s="73">
        <f t="shared" si="69"/>
        <v>6863.6</v>
      </c>
      <c r="AA430" s="69" t="str">
        <f>VLOOKUP(C:C&amp;"    ",[1]Sheet0!$E$1:$I$65536,5,0)</f>
        <v xml:space="preserve">6854.40    </v>
      </c>
      <c r="AB430" s="74">
        <v>6854.4</v>
      </c>
      <c r="AC430" t="b">
        <f t="shared" si="65"/>
        <v>1</v>
      </c>
      <c r="AD430">
        <v>9000645</v>
      </c>
      <c r="AE430" t="s">
        <v>1304</v>
      </c>
      <c r="AF430" t="str">
        <f t="shared" si="66"/>
        <v>张柏华</v>
      </c>
    </row>
    <row r="431" spans="1:32" x14ac:dyDescent="0.2">
      <c r="A431">
        <v>428</v>
      </c>
      <c r="B431">
        <v>9000645</v>
      </c>
      <c r="C431" t="str">
        <f>VLOOKUP(B:B,'10月人员信息'!J:W,13,0)</f>
        <v>130203197710032113</v>
      </c>
      <c r="D431" t="str">
        <f>VLOOKUP(B:B,'10月人员信息'!J:M,3,0)</f>
        <v>张柏华</v>
      </c>
      <c r="E431" t="str">
        <f>VLOOKUP(B:B,'10月人员信息'!J:L,2,0)</f>
        <v>炼铁事业部</v>
      </c>
      <c r="F431" t="str">
        <f>VLOOKUP(B:B,'10月人员信息'!J:R,8,0)</f>
        <v>炉前铁口工</v>
      </c>
      <c r="G431">
        <f>VLOOKUP(B:B,'10月人员信息'!J:P,6,0)</f>
        <v>0</v>
      </c>
      <c r="H431" t="str">
        <f>VLOOKUP(B:B,'10月人员信息'!J:V,12,0)</f>
        <v>汉族</v>
      </c>
      <c r="I431" t="str">
        <f>VLOOKUP(B:B,'11月工资'!A:D,4,0)</f>
        <v>6217000180024120788</v>
      </c>
      <c r="J431">
        <f t="shared" si="60"/>
        <v>1354.39</v>
      </c>
      <c r="K431">
        <f t="shared" si="61"/>
        <v>59.25</v>
      </c>
      <c r="L431">
        <f t="shared" si="67"/>
        <v>143.9</v>
      </c>
      <c r="M431" s="6">
        <f t="shared" si="62"/>
        <v>582.72</v>
      </c>
      <c r="N431">
        <f>VLOOKUP(C:C,'11月工资'!C:AP,40,0)</f>
        <v>9</v>
      </c>
      <c r="O431" s="6">
        <f t="shared" si="63"/>
        <v>66.599999999999994</v>
      </c>
      <c r="P431">
        <v>0</v>
      </c>
      <c r="Q431">
        <f t="shared" si="64"/>
        <v>998</v>
      </c>
      <c r="R431" s="50">
        <v>8464.9500000000007</v>
      </c>
      <c r="S431" s="67">
        <v>8324.5400000000009</v>
      </c>
      <c r="T431" s="69">
        <v>8319.9500000000007</v>
      </c>
      <c r="V431" t="s">
        <v>4220</v>
      </c>
      <c r="W431" t="s">
        <v>4221</v>
      </c>
      <c r="Y431" s="51">
        <f t="shared" si="68"/>
        <v>8454.9500000000007</v>
      </c>
      <c r="Z431" s="73">
        <f t="shared" si="69"/>
        <v>8329.15</v>
      </c>
      <c r="AA431" s="69" t="str">
        <f>VLOOKUP(C:C&amp;"    ",[1]Sheet0!$E$1:$I$65536,5,0)</f>
        <v xml:space="preserve">8319.95    </v>
      </c>
      <c r="AB431" s="74">
        <v>8319.9500000000007</v>
      </c>
      <c r="AC431" t="b">
        <f t="shared" si="65"/>
        <v>1</v>
      </c>
      <c r="AD431">
        <v>9000646</v>
      </c>
      <c r="AE431" t="s">
        <v>1307</v>
      </c>
      <c r="AF431" t="str">
        <f t="shared" si="66"/>
        <v>赵辉</v>
      </c>
    </row>
    <row r="432" spans="1:32" x14ac:dyDescent="0.2">
      <c r="A432">
        <v>429</v>
      </c>
      <c r="B432">
        <v>9000646</v>
      </c>
      <c r="C432" t="str">
        <f>VLOOKUP(B:B,'10月人员信息'!J:W,13,0)</f>
        <v>130202197806180317</v>
      </c>
      <c r="D432" t="str">
        <f>VLOOKUP(B:B,'10月人员信息'!J:M,3,0)</f>
        <v>赵辉</v>
      </c>
      <c r="E432" t="str">
        <f>VLOOKUP(B:B,'10月人员信息'!J:L,2,0)</f>
        <v>炼铁事业部</v>
      </c>
      <c r="F432" t="str">
        <f>VLOOKUP(B:B,'10月人员信息'!J:R,8,0)</f>
        <v>炉前铁口工</v>
      </c>
      <c r="G432">
        <f>VLOOKUP(B:B,'10月人员信息'!J:P,6,0)</f>
        <v>0</v>
      </c>
      <c r="H432" t="str">
        <f>VLOOKUP(B:B,'10月人员信息'!J:V,12,0)</f>
        <v>汉族</v>
      </c>
      <c r="I432" t="str">
        <f>VLOOKUP(B:B,'11月工资'!A:D,4,0)</f>
        <v>6217000180024120903</v>
      </c>
      <c r="J432">
        <f t="shared" si="60"/>
        <v>1383.59</v>
      </c>
      <c r="K432">
        <f t="shared" si="61"/>
        <v>60.53</v>
      </c>
      <c r="L432">
        <f t="shared" si="67"/>
        <v>147.01</v>
      </c>
      <c r="M432" s="6">
        <f t="shared" si="62"/>
        <v>595.49</v>
      </c>
      <c r="N432">
        <f>VLOOKUP(C:C,'11月工资'!C:AP,40,0)</f>
        <v>9</v>
      </c>
      <c r="O432" s="6">
        <f t="shared" si="63"/>
        <v>68.06</v>
      </c>
      <c r="P432">
        <v>0</v>
      </c>
      <c r="Q432">
        <f t="shared" si="64"/>
        <v>1020</v>
      </c>
      <c r="R432" s="50">
        <v>8647.4500000000007</v>
      </c>
      <c r="S432" s="67">
        <v>8507.0400000000009</v>
      </c>
      <c r="T432" s="69">
        <v>8502.4500000000007</v>
      </c>
      <c r="V432" t="s">
        <v>4222</v>
      </c>
      <c r="W432" t="s">
        <v>4223</v>
      </c>
      <c r="Y432" s="51">
        <f t="shared" si="68"/>
        <v>8637.4500000000007</v>
      </c>
      <c r="Z432" s="73">
        <f t="shared" si="69"/>
        <v>8511.65</v>
      </c>
      <c r="AA432" s="69" t="str">
        <f>VLOOKUP(C:C&amp;"    ",[1]Sheet0!$E$1:$I$65536,5,0)</f>
        <v xml:space="preserve">8502.45    </v>
      </c>
      <c r="AB432" s="74">
        <v>8502.4500000000007</v>
      </c>
      <c r="AC432" t="b">
        <f t="shared" si="65"/>
        <v>1</v>
      </c>
      <c r="AD432">
        <v>9000647</v>
      </c>
      <c r="AE432" t="s">
        <v>1310</v>
      </c>
      <c r="AF432" t="str">
        <f t="shared" si="66"/>
        <v>孙东生</v>
      </c>
    </row>
    <row r="433" spans="1:32" x14ac:dyDescent="0.2">
      <c r="A433">
        <v>430</v>
      </c>
      <c r="B433">
        <v>9000647</v>
      </c>
      <c r="C433" t="str">
        <f>VLOOKUP(B:B,'10月人员信息'!J:W,13,0)</f>
        <v>130203197710182111</v>
      </c>
      <c r="D433" t="str">
        <f>VLOOKUP(B:B,'10月人员信息'!J:M,3,0)</f>
        <v>孙东生</v>
      </c>
      <c r="E433" t="str">
        <f>VLOOKUP(B:B,'10月人员信息'!J:L,2,0)</f>
        <v>炼铁事业部</v>
      </c>
      <c r="F433" t="str">
        <f>VLOOKUP(B:B,'10月人员信息'!J:R,8,0)</f>
        <v>炉前铁口工</v>
      </c>
      <c r="G433">
        <f>VLOOKUP(B:B,'10月人员信息'!J:P,6,0)</f>
        <v>0</v>
      </c>
      <c r="H433" t="str">
        <f>VLOOKUP(B:B,'10月人员信息'!J:V,12,0)</f>
        <v>汉族</v>
      </c>
      <c r="I433" t="str">
        <f>VLOOKUP(B:B,'11月工资'!A:D,4,0)</f>
        <v>6217000180024120846</v>
      </c>
      <c r="J433">
        <f t="shared" si="60"/>
        <v>1371.05</v>
      </c>
      <c r="K433">
        <f t="shared" si="61"/>
        <v>59.98</v>
      </c>
      <c r="L433">
        <f t="shared" si="67"/>
        <v>145.66999999999999</v>
      </c>
      <c r="M433" s="6">
        <f t="shared" si="62"/>
        <v>590.01</v>
      </c>
      <c r="N433">
        <f>VLOOKUP(C:C,'11月工资'!C:AP,40,0)</f>
        <v>9</v>
      </c>
      <c r="O433" s="6">
        <f t="shared" si="63"/>
        <v>67.430000000000007</v>
      </c>
      <c r="P433">
        <v>0</v>
      </c>
      <c r="Q433">
        <f t="shared" si="64"/>
        <v>1011</v>
      </c>
      <c r="R433" s="50">
        <v>8569.08</v>
      </c>
      <c r="S433" s="67">
        <v>8428.67</v>
      </c>
      <c r="T433" s="69">
        <v>8424.08</v>
      </c>
      <c r="V433" t="s">
        <v>4224</v>
      </c>
      <c r="W433" t="s">
        <v>4225</v>
      </c>
      <c r="Y433" s="51">
        <f t="shared" si="68"/>
        <v>8559.08</v>
      </c>
      <c r="Z433" s="73">
        <f t="shared" si="69"/>
        <v>8433.2800000000007</v>
      </c>
      <c r="AA433" s="69" t="str">
        <f>VLOOKUP(C:C&amp;"    ",[1]Sheet0!$E$1:$I$65536,5,0)</f>
        <v xml:space="preserve">8424.08    </v>
      </c>
      <c r="AB433" s="74">
        <v>8424.08</v>
      </c>
      <c r="AC433" t="b">
        <f t="shared" si="65"/>
        <v>1</v>
      </c>
      <c r="AD433">
        <v>9000648</v>
      </c>
      <c r="AE433" t="s">
        <v>1313</v>
      </c>
      <c r="AF433" t="str">
        <f t="shared" si="66"/>
        <v>乌江</v>
      </c>
    </row>
    <row r="434" spans="1:32" x14ac:dyDescent="0.2">
      <c r="A434">
        <v>431</v>
      </c>
      <c r="B434">
        <v>9000648</v>
      </c>
      <c r="C434" t="str">
        <f>VLOOKUP(B:B,'10月人员信息'!J:W,13,0)</f>
        <v>130203197711093073</v>
      </c>
      <c r="D434" t="str">
        <f>VLOOKUP(B:B,'10月人员信息'!J:M,3,0)</f>
        <v>乌江</v>
      </c>
      <c r="E434" t="str">
        <f>VLOOKUP(B:B,'10月人员信息'!J:L,2,0)</f>
        <v>炼铁事业部</v>
      </c>
      <c r="F434" t="str">
        <f>VLOOKUP(B:B,'10月人员信息'!J:R,8,0)</f>
        <v>配管工</v>
      </c>
      <c r="G434">
        <f>VLOOKUP(B:B,'10月人员信息'!J:P,6,0)</f>
        <v>0</v>
      </c>
      <c r="H434" t="str">
        <f>VLOOKUP(B:B,'10月人员信息'!J:V,12,0)</f>
        <v>满族</v>
      </c>
      <c r="I434" t="str">
        <f>VLOOKUP(B:B,'11月工资'!A:D,4,0)</f>
        <v>6236680180001095430</v>
      </c>
      <c r="J434">
        <f t="shared" si="60"/>
        <v>1208.8599999999999</v>
      </c>
      <c r="K434">
        <f t="shared" si="61"/>
        <v>52.89</v>
      </c>
      <c r="L434">
        <f t="shared" si="67"/>
        <v>128.44</v>
      </c>
      <c r="M434" s="6">
        <f t="shared" si="62"/>
        <v>519.04999999999995</v>
      </c>
      <c r="N434">
        <f>VLOOKUP(C:C,'11月工资'!C:AP,40,0)</f>
        <v>9</v>
      </c>
      <c r="O434" s="6">
        <f t="shared" si="63"/>
        <v>59.32</v>
      </c>
      <c r="P434">
        <v>0</v>
      </c>
      <c r="Q434">
        <f t="shared" si="64"/>
        <v>889</v>
      </c>
      <c r="R434" s="50">
        <v>7555.4</v>
      </c>
      <c r="S434" s="67">
        <v>7414.99</v>
      </c>
      <c r="T434" s="69">
        <v>7410.4</v>
      </c>
      <c r="V434" t="s">
        <v>4226</v>
      </c>
      <c r="W434" t="s">
        <v>4227</v>
      </c>
      <c r="Y434" s="51">
        <f t="shared" si="68"/>
        <v>7545.4</v>
      </c>
      <c r="Z434" s="73">
        <f t="shared" si="69"/>
        <v>7419.6</v>
      </c>
      <c r="AA434" s="69" t="str">
        <f>VLOOKUP(C:C&amp;"    ",[1]Sheet0!$E$1:$I$65536,5,0)</f>
        <v xml:space="preserve">7410.40    </v>
      </c>
      <c r="AB434" s="74">
        <v>7410.4</v>
      </c>
      <c r="AC434" t="b">
        <f t="shared" si="65"/>
        <v>1</v>
      </c>
      <c r="AD434">
        <v>9000649</v>
      </c>
      <c r="AE434" t="s">
        <v>1316</v>
      </c>
      <c r="AF434" t="str">
        <f t="shared" si="66"/>
        <v>牛清涛</v>
      </c>
    </row>
    <row r="435" spans="1:32" x14ac:dyDescent="0.2">
      <c r="A435">
        <v>432</v>
      </c>
      <c r="B435">
        <v>9000649</v>
      </c>
      <c r="C435" t="str">
        <f>VLOOKUP(B:B,'10月人员信息'!J:W,13,0)</f>
        <v>130203197304033014</v>
      </c>
      <c r="D435" t="str">
        <f>VLOOKUP(B:B,'10月人员信息'!J:M,3,0)</f>
        <v>牛清涛</v>
      </c>
      <c r="E435" t="str">
        <f>VLOOKUP(B:B,'10月人员信息'!J:L,2,0)</f>
        <v>炼铁事业部</v>
      </c>
      <c r="F435" t="str">
        <f>VLOOKUP(B:B,'10月人员信息'!J:R,8,0)</f>
        <v>配管工</v>
      </c>
      <c r="G435">
        <f>VLOOKUP(B:B,'10月人员信息'!J:P,6,0)</f>
        <v>0</v>
      </c>
      <c r="H435" t="str">
        <f>VLOOKUP(B:B,'10月人员信息'!J:V,12,0)</f>
        <v>汉族</v>
      </c>
      <c r="I435" t="str">
        <f>VLOOKUP(B:B,'11月工资'!A:D,4,0)</f>
        <v>6217000180024121596</v>
      </c>
      <c r="J435">
        <f t="shared" si="60"/>
        <v>1171.3699999999999</v>
      </c>
      <c r="K435">
        <f t="shared" si="61"/>
        <v>51.25</v>
      </c>
      <c r="L435">
        <f t="shared" si="67"/>
        <v>124.46</v>
      </c>
      <c r="M435" s="6">
        <f t="shared" si="62"/>
        <v>502.65</v>
      </c>
      <c r="N435">
        <f>VLOOKUP(C:C,'11月工资'!C:AP,40,0)</f>
        <v>9</v>
      </c>
      <c r="O435" s="6">
        <f t="shared" si="63"/>
        <v>57.45</v>
      </c>
      <c r="P435">
        <v>0</v>
      </c>
      <c r="Q435">
        <f t="shared" si="64"/>
        <v>861</v>
      </c>
      <c r="R435" s="50">
        <v>7321.07</v>
      </c>
      <c r="S435" s="67">
        <v>7180.66</v>
      </c>
      <c r="T435" s="69">
        <v>7176.07</v>
      </c>
      <c r="V435" t="s">
        <v>4228</v>
      </c>
      <c r="W435" t="s">
        <v>4229</v>
      </c>
      <c r="Y435" s="51">
        <f t="shared" si="68"/>
        <v>7311.07</v>
      </c>
      <c r="Z435" s="73">
        <f t="shared" si="69"/>
        <v>7185.27</v>
      </c>
      <c r="AA435" s="69" t="str">
        <f>VLOOKUP(C:C&amp;"    ",[1]Sheet0!$E$1:$I$65536,5,0)</f>
        <v xml:space="preserve">7176.07    </v>
      </c>
      <c r="AB435" s="74">
        <v>7176.07</v>
      </c>
      <c r="AC435" t="b">
        <f t="shared" si="65"/>
        <v>1</v>
      </c>
      <c r="AD435">
        <v>9000650</v>
      </c>
      <c r="AE435" t="s">
        <v>1319</v>
      </c>
      <c r="AF435" t="str">
        <f t="shared" si="66"/>
        <v>尹逊友</v>
      </c>
    </row>
    <row r="436" spans="1:32" x14ac:dyDescent="0.2">
      <c r="A436">
        <v>433</v>
      </c>
      <c r="B436">
        <v>9000650</v>
      </c>
      <c r="C436" t="str">
        <f>VLOOKUP(B:B,'10月人员信息'!J:W,13,0)</f>
        <v>130204197811262416</v>
      </c>
      <c r="D436" t="str">
        <f>VLOOKUP(B:B,'10月人员信息'!J:M,3,0)</f>
        <v>尹逊友</v>
      </c>
      <c r="E436" t="str">
        <f>VLOOKUP(B:B,'10月人员信息'!J:L,2,0)</f>
        <v>炼铁事业部</v>
      </c>
      <c r="F436" t="str">
        <f>VLOOKUP(B:B,'10月人员信息'!J:R,8,0)</f>
        <v>配管工</v>
      </c>
      <c r="G436">
        <f>VLOOKUP(B:B,'10月人员信息'!J:P,6,0)</f>
        <v>0</v>
      </c>
      <c r="H436" t="str">
        <f>VLOOKUP(B:B,'10月人员信息'!J:V,12,0)</f>
        <v>汉族</v>
      </c>
      <c r="I436" t="str">
        <f>VLOOKUP(B:B,'11月工资'!A:D,4,0)</f>
        <v>6217000180024121620</v>
      </c>
      <c r="J436">
        <f t="shared" si="60"/>
        <v>1196.27</v>
      </c>
      <c r="K436">
        <f t="shared" si="61"/>
        <v>52.34</v>
      </c>
      <c r="L436">
        <f t="shared" si="67"/>
        <v>127.1</v>
      </c>
      <c r="M436" s="6">
        <f t="shared" si="62"/>
        <v>513.54</v>
      </c>
      <c r="N436">
        <f>VLOOKUP(C:C,'11月工资'!C:AP,40,0)</f>
        <v>9</v>
      </c>
      <c r="O436" s="6">
        <f t="shared" si="63"/>
        <v>58.69</v>
      </c>
      <c r="P436">
        <v>0</v>
      </c>
      <c r="Q436">
        <f t="shared" si="64"/>
        <v>880</v>
      </c>
      <c r="R436" s="50">
        <v>7476.71</v>
      </c>
      <c r="S436" s="67">
        <v>7336.3</v>
      </c>
      <c r="T436" s="69">
        <v>7331.71</v>
      </c>
      <c r="V436" t="s">
        <v>4230</v>
      </c>
      <c r="W436" t="s">
        <v>4231</v>
      </c>
      <c r="Y436" s="51">
        <f t="shared" si="68"/>
        <v>7466.71</v>
      </c>
      <c r="Z436" s="73">
        <f t="shared" si="69"/>
        <v>7340.91</v>
      </c>
      <c r="AA436" s="69" t="str">
        <f>VLOOKUP(C:C&amp;"    ",[1]Sheet0!$E$1:$I$65536,5,0)</f>
        <v xml:space="preserve">7331.71    </v>
      </c>
      <c r="AB436" s="74">
        <v>7331.71</v>
      </c>
      <c r="AC436" t="b">
        <f t="shared" si="65"/>
        <v>1</v>
      </c>
      <c r="AD436">
        <v>9000651</v>
      </c>
      <c r="AE436" t="s">
        <v>1322</v>
      </c>
      <c r="AF436" t="str">
        <f t="shared" si="66"/>
        <v>蔡志强</v>
      </c>
    </row>
    <row r="437" spans="1:32" x14ac:dyDescent="0.2">
      <c r="A437">
        <v>434</v>
      </c>
      <c r="B437">
        <v>9000651</v>
      </c>
      <c r="C437" t="str">
        <f>VLOOKUP(B:B,'10月人员信息'!J:W,13,0)</f>
        <v>130204197712011531</v>
      </c>
      <c r="D437" t="str">
        <f>VLOOKUP(B:B,'10月人员信息'!J:M,3,0)</f>
        <v>蔡志强</v>
      </c>
      <c r="E437" t="str">
        <f>VLOOKUP(B:B,'10月人员信息'!J:L,2,0)</f>
        <v>炼铁事业部</v>
      </c>
      <c r="F437" t="str">
        <f>VLOOKUP(B:B,'10月人员信息'!J:R,8,0)</f>
        <v>运转上料工</v>
      </c>
      <c r="G437">
        <f>VLOOKUP(B:B,'10月人员信息'!J:P,6,0)</f>
        <v>0</v>
      </c>
      <c r="H437" t="str">
        <f>VLOOKUP(B:B,'10月人员信息'!J:V,12,0)</f>
        <v>汉族</v>
      </c>
      <c r="I437" t="str">
        <f>VLOOKUP(B:B,'11月工资'!A:D,4,0)</f>
        <v>6217000180024122156</v>
      </c>
      <c r="J437">
        <f t="shared" si="60"/>
        <v>1104.27</v>
      </c>
      <c r="K437">
        <f t="shared" si="61"/>
        <v>48.31</v>
      </c>
      <c r="L437">
        <f t="shared" si="67"/>
        <v>117.33</v>
      </c>
      <c r="M437" s="6">
        <f t="shared" si="62"/>
        <v>473.29</v>
      </c>
      <c r="N437">
        <f>VLOOKUP(C:C,'11月工资'!C:AP,40,0)</f>
        <v>9</v>
      </c>
      <c r="O437" s="6">
        <f t="shared" si="63"/>
        <v>54.09</v>
      </c>
      <c r="P437">
        <v>0</v>
      </c>
      <c r="Q437">
        <f t="shared" si="64"/>
        <v>811</v>
      </c>
      <c r="R437" s="50">
        <v>6901.71</v>
      </c>
      <c r="S437" s="67">
        <v>6761.3</v>
      </c>
      <c r="T437" s="69">
        <v>6756.71</v>
      </c>
      <c r="V437" t="s">
        <v>4232</v>
      </c>
      <c r="W437" t="s">
        <v>4233</v>
      </c>
      <c r="Y437" s="51">
        <f t="shared" si="68"/>
        <v>6891.71</v>
      </c>
      <c r="Z437" s="73">
        <f t="shared" si="69"/>
        <v>6765.91</v>
      </c>
      <c r="AA437" s="69" t="str">
        <f>VLOOKUP(C:C&amp;"    ",[1]Sheet0!$E$1:$I$65536,5,0)</f>
        <v xml:space="preserve">6756.71    </v>
      </c>
      <c r="AB437" s="74">
        <v>6756.71</v>
      </c>
      <c r="AC437" t="b">
        <f t="shared" si="65"/>
        <v>1</v>
      </c>
      <c r="AD437">
        <v>9000652</v>
      </c>
      <c r="AE437" t="s">
        <v>1325</v>
      </c>
      <c r="AF437" t="str">
        <f t="shared" si="66"/>
        <v>韩庆宏</v>
      </c>
    </row>
    <row r="438" spans="1:32" x14ac:dyDescent="0.2">
      <c r="A438">
        <v>435</v>
      </c>
      <c r="B438">
        <v>9000652</v>
      </c>
      <c r="C438" t="str">
        <f>VLOOKUP(B:B,'10月人员信息'!J:W,13,0)</f>
        <v>130203197810234812</v>
      </c>
      <c r="D438" t="str">
        <f>VLOOKUP(B:B,'10月人员信息'!J:M,3,0)</f>
        <v>韩庆宏</v>
      </c>
      <c r="E438" t="str">
        <f>VLOOKUP(B:B,'10月人员信息'!J:L,2,0)</f>
        <v>炼铁事业部</v>
      </c>
      <c r="F438" t="str">
        <f>VLOOKUP(B:B,'10月人员信息'!J:R,8,0)</f>
        <v>运转上料工</v>
      </c>
      <c r="G438">
        <f>VLOOKUP(B:B,'10月人员信息'!J:P,6,0)</f>
        <v>0</v>
      </c>
      <c r="H438" t="str">
        <f>VLOOKUP(B:B,'10月人员信息'!J:V,12,0)</f>
        <v>汉族</v>
      </c>
      <c r="I438" t="str">
        <f>VLOOKUP(B:B,'11月工资'!A:D,4,0)</f>
        <v>6217000180024122024</v>
      </c>
      <c r="J438">
        <f t="shared" si="60"/>
        <v>1104.19</v>
      </c>
      <c r="K438">
        <f t="shared" si="61"/>
        <v>48.31</v>
      </c>
      <c r="L438">
        <f t="shared" si="67"/>
        <v>117.32</v>
      </c>
      <c r="M438" s="6">
        <f t="shared" si="62"/>
        <v>473.26</v>
      </c>
      <c r="N438">
        <f>VLOOKUP(C:C,'11月工资'!C:AP,40,0)</f>
        <v>9</v>
      </c>
      <c r="O438" s="6">
        <f t="shared" si="63"/>
        <v>54.09</v>
      </c>
      <c r="P438">
        <v>0</v>
      </c>
      <c r="Q438">
        <f t="shared" si="64"/>
        <v>811</v>
      </c>
      <c r="R438" s="50">
        <v>6901.21</v>
      </c>
      <c r="S438" s="67">
        <v>6760.8</v>
      </c>
      <c r="T438" s="69">
        <v>6756.21</v>
      </c>
      <c r="V438" t="s">
        <v>4234</v>
      </c>
      <c r="W438" t="s">
        <v>4235</v>
      </c>
      <c r="Y438" s="51">
        <f t="shared" si="68"/>
        <v>6891.21</v>
      </c>
      <c r="Z438" s="73">
        <f t="shared" si="69"/>
        <v>6765.41</v>
      </c>
      <c r="AA438" s="69" t="str">
        <f>VLOOKUP(C:C&amp;"    ",[1]Sheet0!$E$1:$I$65536,5,0)</f>
        <v xml:space="preserve">6756.21    </v>
      </c>
      <c r="AB438" s="74">
        <v>6756.21</v>
      </c>
      <c r="AC438" t="b">
        <f t="shared" si="65"/>
        <v>1</v>
      </c>
      <c r="AD438">
        <v>9000653</v>
      </c>
      <c r="AE438" t="s">
        <v>1328</v>
      </c>
      <c r="AF438" t="str">
        <f t="shared" si="66"/>
        <v>董洪利</v>
      </c>
    </row>
    <row r="439" spans="1:32" x14ac:dyDescent="0.2">
      <c r="A439">
        <v>436</v>
      </c>
      <c r="B439">
        <v>9000653</v>
      </c>
      <c r="C439" t="str">
        <f>VLOOKUP(B:B,'10月人员信息'!J:W,13,0)</f>
        <v>130203197309082413</v>
      </c>
      <c r="D439" t="str">
        <f>VLOOKUP(B:B,'10月人员信息'!J:M,3,0)</f>
        <v>董洪利</v>
      </c>
      <c r="E439" t="str">
        <f>VLOOKUP(B:B,'10月人员信息'!J:L,2,0)</f>
        <v>炼铁事业部</v>
      </c>
      <c r="F439" t="str">
        <f>VLOOKUP(B:B,'10月人员信息'!J:R,8,0)</f>
        <v>运转上料工</v>
      </c>
      <c r="G439">
        <f>VLOOKUP(B:B,'10月人员信息'!J:P,6,0)</f>
        <v>0</v>
      </c>
      <c r="H439" t="str">
        <f>VLOOKUP(B:B,'10月人员信息'!J:V,12,0)</f>
        <v>汉族</v>
      </c>
      <c r="I439" t="str">
        <f>VLOOKUP(B:B,'11月工资'!A:D,4,0)</f>
        <v>6217000180024122164</v>
      </c>
      <c r="J439">
        <f t="shared" si="60"/>
        <v>1110.72</v>
      </c>
      <c r="K439">
        <f t="shared" si="61"/>
        <v>48.59</v>
      </c>
      <c r="L439">
        <f t="shared" si="67"/>
        <v>118.01</v>
      </c>
      <c r="M439" s="6">
        <f t="shared" si="62"/>
        <v>476.11</v>
      </c>
      <c r="N439">
        <f>VLOOKUP(C:C,'11月工资'!C:AP,40,0)</f>
        <v>9</v>
      </c>
      <c r="O439" s="6">
        <f t="shared" si="63"/>
        <v>54.41</v>
      </c>
      <c r="P439">
        <v>0</v>
      </c>
      <c r="Q439">
        <f t="shared" si="64"/>
        <v>816</v>
      </c>
      <c r="R439" s="50">
        <v>6941.97</v>
      </c>
      <c r="S439" s="67">
        <v>6801.56</v>
      </c>
      <c r="T439" s="69">
        <v>6796.97</v>
      </c>
      <c r="V439" t="s">
        <v>4236</v>
      </c>
      <c r="W439" t="s">
        <v>4237</v>
      </c>
      <c r="Y439" s="51">
        <f t="shared" si="68"/>
        <v>6931.97</v>
      </c>
      <c r="Z439" s="73">
        <f t="shared" si="69"/>
        <v>6806.17</v>
      </c>
      <c r="AA439" s="69" t="str">
        <f>VLOOKUP(C:C&amp;"    ",[1]Sheet0!$E$1:$I$65536,5,0)</f>
        <v xml:space="preserve">6796.97    </v>
      </c>
      <c r="AB439" s="74">
        <v>6796.97</v>
      </c>
      <c r="AC439" t="b">
        <f t="shared" si="65"/>
        <v>1</v>
      </c>
      <c r="AD439">
        <v>9000654</v>
      </c>
      <c r="AE439" t="s">
        <v>1331</v>
      </c>
      <c r="AF439" t="str">
        <f t="shared" si="66"/>
        <v>杨杰</v>
      </c>
    </row>
    <row r="440" spans="1:32" x14ac:dyDescent="0.2">
      <c r="A440">
        <v>437</v>
      </c>
      <c r="B440">
        <v>9000654</v>
      </c>
      <c r="C440" t="str">
        <f>VLOOKUP(B:B,'10月人员信息'!J:W,13,0)</f>
        <v>130203197802060672</v>
      </c>
      <c r="D440" t="str">
        <f>VLOOKUP(B:B,'10月人员信息'!J:M,3,0)</f>
        <v>杨杰</v>
      </c>
      <c r="E440" t="str">
        <f>VLOOKUP(B:B,'10月人员信息'!J:L,2,0)</f>
        <v>炼铁事业部</v>
      </c>
      <c r="F440" t="str">
        <f>VLOOKUP(B:B,'10月人员信息'!J:R,8,0)</f>
        <v>运转上料工</v>
      </c>
      <c r="G440">
        <f>VLOOKUP(B:B,'10月人员信息'!J:P,6,0)</f>
        <v>0</v>
      </c>
      <c r="H440" t="str">
        <f>VLOOKUP(B:B,'10月人员信息'!J:V,12,0)</f>
        <v>汉族</v>
      </c>
      <c r="I440" t="str">
        <f>VLOOKUP(B:B,'11月工资'!A:D,4,0)</f>
        <v>6217000180024122214</v>
      </c>
      <c r="J440">
        <f t="shared" si="60"/>
        <v>1072.75</v>
      </c>
      <c r="K440">
        <f t="shared" si="61"/>
        <v>46.93</v>
      </c>
      <c r="L440">
        <f t="shared" si="67"/>
        <v>113.98</v>
      </c>
      <c r="M440" s="6">
        <f t="shared" si="62"/>
        <v>459.5</v>
      </c>
      <c r="N440">
        <f>VLOOKUP(C:C,'11月工资'!C:AP,40,0)</f>
        <v>9</v>
      </c>
      <c r="O440" s="6">
        <f t="shared" si="63"/>
        <v>52.51</v>
      </c>
      <c r="P440">
        <v>0</v>
      </c>
      <c r="Q440">
        <f t="shared" si="64"/>
        <v>787</v>
      </c>
      <c r="R440" s="50">
        <v>6704.71</v>
      </c>
      <c r="S440" s="67">
        <v>6564.3</v>
      </c>
      <c r="T440" s="69">
        <v>6559.71</v>
      </c>
      <c r="V440" t="s">
        <v>4238</v>
      </c>
      <c r="W440" t="s">
        <v>4239</v>
      </c>
      <c r="Y440" s="51">
        <f t="shared" si="68"/>
        <v>6694.71</v>
      </c>
      <c r="Z440" s="73">
        <f t="shared" si="69"/>
        <v>6568.91</v>
      </c>
      <c r="AA440" s="69" t="str">
        <f>VLOOKUP(C:C&amp;"    ",[1]Sheet0!$E$1:$I$65536,5,0)</f>
        <v xml:space="preserve">6559.71    </v>
      </c>
      <c r="AB440" s="74">
        <v>6559.71</v>
      </c>
      <c r="AC440" t="b">
        <f t="shared" si="65"/>
        <v>1</v>
      </c>
      <c r="AD440">
        <v>9000655</v>
      </c>
      <c r="AE440" t="s">
        <v>1334</v>
      </c>
      <c r="AF440" t="str">
        <f t="shared" si="66"/>
        <v>杨舰</v>
      </c>
    </row>
    <row r="441" spans="1:32" x14ac:dyDescent="0.2">
      <c r="A441">
        <v>438</v>
      </c>
      <c r="B441">
        <v>9000655</v>
      </c>
      <c r="C441" t="str">
        <f>VLOOKUP(B:B,'10月人员信息'!J:W,13,0)</f>
        <v>130203197803302119</v>
      </c>
      <c r="D441" t="str">
        <f>VLOOKUP(B:B,'10月人员信息'!J:M,3,0)</f>
        <v>杨舰</v>
      </c>
      <c r="E441" t="str">
        <f>VLOOKUP(B:B,'10月人员信息'!J:L,2,0)</f>
        <v>炼铁事业部</v>
      </c>
      <c r="F441" t="str">
        <f>VLOOKUP(B:B,'10月人员信息'!J:R,8,0)</f>
        <v>运转上料工</v>
      </c>
      <c r="G441">
        <f>VLOOKUP(B:B,'10月人员信息'!J:P,6,0)</f>
        <v>0</v>
      </c>
      <c r="H441" t="str">
        <f>VLOOKUP(B:B,'10月人员信息'!J:V,12,0)</f>
        <v>汉族</v>
      </c>
      <c r="I441" t="str">
        <f>VLOOKUP(B:B,'11月工资'!A:D,4,0)</f>
        <v>6217000180024122016</v>
      </c>
      <c r="J441">
        <f t="shared" si="60"/>
        <v>1053.2</v>
      </c>
      <c r="K441">
        <f t="shared" si="61"/>
        <v>46.08</v>
      </c>
      <c r="L441">
        <f t="shared" si="67"/>
        <v>111.9</v>
      </c>
      <c r="M441" s="6">
        <f t="shared" si="62"/>
        <v>450.95</v>
      </c>
      <c r="N441">
        <f>VLOOKUP(C:C,'11月工资'!C:AP,40,0)</f>
        <v>9</v>
      </c>
      <c r="O441" s="6">
        <f t="shared" si="63"/>
        <v>51.54</v>
      </c>
      <c r="P441">
        <v>0</v>
      </c>
      <c r="Q441">
        <f t="shared" si="64"/>
        <v>773</v>
      </c>
      <c r="R441" s="50">
        <v>6582.52</v>
      </c>
      <c r="S441" s="67">
        <v>6442.11</v>
      </c>
      <c r="T441" s="69">
        <v>6437.52</v>
      </c>
      <c r="V441" t="s">
        <v>4240</v>
      </c>
      <c r="W441" t="s">
        <v>4241</v>
      </c>
      <c r="Y441" s="51">
        <f t="shared" si="68"/>
        <v>6572.52</v>
      </c>
      <c r="Z441" s="73">
        <f t="shared" si="69"/>
        <v>6446.72</v>
      </c>
      <c r="AA441" s="69" t="str">
        <f>VLOOKUP(C:C&amp;"    ",[1]Sheet0!$E$1:$I$65536,5,0)</f>
        <v xml:space="preserve">6437.52    </v>
      </c>
      <c r="AB441" s="74">
        <v>6437.52</v>
      </c>
      <c r="AC441" t="b">
        <f t="shared" si="65"/>
        <v>1</v>
      </c>
      <c r="AD441">
        <v>9000656</v>
      </c>
      <c r="AE441" t="s">
        <v>1337</v>
      </c>
      <c r="AF441" t="str">
        <f t="shared" si="66"/>
        <v>王立川</v>
      </c>
    </row>
    <row r="442" spans="1:32" x14ac:dyDescent="0.2">
      <c r="A442">
        <v>439</v>
      </c>
      <c r="B442">
        <v>9000656</v>
      </c>
      <c r="C442" t="str">
        <f>VLOOKUP(B:B,'10月人员信息'!J:W,13,0)</f>
        <v>130203198605280638</v>
      </c>
      <c r="D442" t="str">
        <f>VLOOKUP(B:B,'10月人员信息'!J:M,3,0)</f>
        <v>王立川</v>
      </c>
      <c r="E442" t="str">
        <f>VLOOKUP(B:B,'10月人员信息'!J:L,2,0)</f>
        <v>炼铁事业部</v>
      </c>
      <c r="F442" t="str">
        <f>VLOOKUP(B:B,'10月人员信息'!J:R,8,0)</f>
        <v>球团点检机械点检员</v>
      </c>
      <c r="G442">
        <f>VLOOKUP(B:B,'10月人员信息'!J:P,6,0)</f>
        <v>0</v>
      </c>
      <c r="H442" t="str">
        <f>VLOOKUP(B:B,'10月人员信息'!J:V,12,0)</f>
        <v>汉族</v>
      </c>
      <c r="I442" t="str">
        <f>VLOOKUP(B:B,'11月工资'!A:D,4,0)</f>
        <v>6217000180031771508</v>
      </c>
      <c r="J442">
        <f t="shared" si="60"/>
        <v>948.17</v>
      </c>
      <c r="K442">
        <f t="shared" si="61"/>
        <v>41.48</v>
      </c>
      <c r="L442">
        <f t="shared" si="67"/>
        <v>100.74</v>
      </c>
      <c r="M442" s="6">
        <f t="shared" si="62"/>
        <v>404.99</v>
      </c>
      <c r="N442">
        <f>VLOOKUP(C:C,'11月工资'!C:AP,40,0)</f>
        <v>9</v>
      </c>
      <c r="O442" s="6">
        <f t="shared" si="63"/>
        <v>46.29</v>
      </c>
      <c r="P442">
        <v>0</v>
      </c>
      <c r="Q442">
        <f t="shared" si="64"/>
        <v>694</v>
      </c>
      <c r="R442" s="50">
        <v>5926.05</v>
      </c>
      <c r="S442" s="67">
        <v>5785.64</v>
      </c>
      <c r="T442" s="69">
        <v>5781.05</v>
      </c>
      <c r="V442" t="s">
        <v>4242</v>
      </c>
      <c r="W442" t="s">
        <v>4243</v>
      </c>
      <c r="Y442" s="51">
        <f t="shared" si="68"/>
        <v>5916.05</v>
      </c>
      <c r="Z442" s="73">
        <f t="shared" si="69"/>
        <v>5790.25</v>
      </c>
      <c r="AA442" s="69" t="str">
        <f>VLOOKUP(C:C&amp;"    ",[1]Sheet0!$E$1:$I$65536,5,0)</f>
        <v xml:space="preserve">5781.05    </v>
      </c>
      <c r="AB442" s="74">
        <v>5781.05</v>
      </c>
      <c r="AC442" t="b">
        <f t="shared" si="65"/>
        <v>1</v>
      </c>
      <c r="AD442">
        <v>9000657</v>
      </c>
      <c r="AE442" t="s">
        <v>1340</v>
      </c>
      <c r="AF442" t="str">
        <f t="shared" si="66"/>
        <v>刘辉</v>
      </c>
    </row>
    <row r="443" spans="1:32" x14ac:dyDescent="0.2">
      <c r="A443">
        <v>440</v>
      </c>
      <c r="B443">
        <v>9000657</v>
      </c>
      <c r="C443" t="str">
        <f>VLOOKUP(B:B,'10月人员信息'!J:W,13,0)</f>
        <v>130205198811263911</v>
      </c>
      <c r="D443" t="str">
        <f>VLOOKUP(B:B,'10月人员信息'!J:M,3,0)</f>
        <v>刘辉</v>
      </c>
      <c r="E443" t="str">
        <f>VLOOKUP(B:B,'10月人员信息'!J:L,2,0)</f>
        <v>炼铁事业部</v>
      </c>
      <c r="F443" t="str">
        <f>VLOOKUP(B:B,'10月人员信息'!J:R,8,0)</f>
        <v>高炉点检机械点检员</v>
      </c>
      <c r="G443">
        <f>VLOOKUP(B:B,'10月人员信息'!J:P,6,0)</f>
        <v>0</v>
      </c>
      <c r="H443" t="str">
        <f>VLOOKUP(B:B,'10月人员信息'!J:V,12,0)</f>
        <v>汉族</v>
      </c>
      <c r="I443" t="str">
        <f>VLOOKUP(B:B,'11月工资'!A:D,4,0)</f>
        <v>6217000180031771516</v>
      </c>
      <c r="J443">
        <f t="shared" si="60"/>
        <v>947.17</v>
      </c>
      <c r="K443">
        <f t="shared" si="61"/>
        <v>41.44</v>
      </c>
      <c r="L443">
        <f t="shared" si="67"/>
        <v>100.64</v>
      </c>
      <c r="M443" s="6">
        <f t="shared" si="62"/>
        <v>404.56</v>
      </c>
      <c r="N443">
        <f>VLOOKUP(C:C,'11月工资'!C:AP,40,0)</f>
        <v>9</v>
      </c>
      <c r="O443" s="6">
        <f t="shared" si="63"/>
        <v>46.24</v>
      </c>
      <c r="P443">
        <v>0</v>
      </c>
      <c r="Q443">
        <f t="shared" si="64"/>
        <v>693</v>
      </c>
      <c r="R443" s="50">
        <v>5919.83</v>
      </c>
      <c r="S443" s="67">
        <v>5779.42</v>
      </c>
      <c r="T443" s="69">
        <v>5774.83</v>
      </c>
      <c r="V443" t="s">
        <v>4244</v>
      </c>
      <c r="W443" t="s">
        <v>4245</v>
      </c>
      <c r="Y443" s="51">
        <f t="shared" si="68"/>
        <v>5909.83</v>
      </c>
      <c r="Z443" s="73">
        <f t="shared" si="69"/>
        <v>5784.03</v>
      </c>
      <c r="AA443" s="69" t="str">
        <f>VLOOKUP(C:C&amp;"    ",[1]Sheet0!$E$1:$I$65536,5,0)</f>
        <v xml:space="preserve">5774.83    </v>
      </c>
      <c r="AB443" s="74">
        <v>5774.83</v>
      </c>
      <c r="AC443" t="b">
        <f t="shared" si="65"/>
        <v>1</v>
      </c>
      <c r="AD443">
        <v>9000658</v>
      </c>
      <c r="AE443" t="s">
        <v>1343</v>
      </c>
      <c r="AF443" t="str">
        <f t="shared" si="66"/>
        <v>郭斌</v>
      </c>
    </row>
    <row r="444" spans="1:32" x14ac:dyDescent="0.2">
      <c r="A444">
        <v>441</v>
      </c>
      <c r="B444">
        <v>9000658</v>
      </c>
      <c r="C444" t="str">
        <f>VLOOKUP(B:B,'10月人员信息'!J:W,13,0)</f>
        <v>130203198807183633</v>
      </c>
      <c r="D444" t="str">
        <f>VLOOKUP(B:B,'10月人员信息'!J:M,3,0)</f>
        <v>郭斌</v>
      </c>
      <c r="E444" t="str">
        <f>VLOOKUP(B:B,'10月人员信息'!J:L,2,0)</f>
        <v>炼铁事业部</v>
      </c>
      <c r="F444" t="str">
        <f>VLOOKUP(B:B,'10月人员信息'!J:R,8,0)</f>
        <v>烧结点检机械点检员</v>
      </c>
      <c r="G444">
        <f>VLOOKUP(B:B,'10月人员信息'!J:P,6,0)</f>
        <v>0</v>
      </c>
      <c r="H444" t="str">
        <f>VLOOKUP(B:B,'10月人员信息'!J:V,12,0)</f>
        <v>汉族</v>
      </c>
      <c r="I444" t="str">
        <f>VLOOKUP(B:B,'11月工资'!A:D,4,0)</f>
        <v>6217000180031771490</v>
      </c>
      <c r="J444">
        <f t="shared" si="60"/>
        <v>936.25</v>
      </c>
      <c r="K444">
        <f t="shared" si="61"/>
        <v>40.96</v>
      </c>
      <c r="L444">
        <f t="shared" si="67"/>
        <v>99.48</v>
      </c>
      <c r="M444" s="6">
        <f t="shared" si="62"/>
        <v>399.78</v>
      </c>
      <c r="N444">
        <f>VLOOKUP(C:C,'11月工资'!C:AP,40,0)</f>
        <v>9</v>
      </c>
      <c r="O444" s="6">
        <f t="shared" si="63"/>
        <v>45.69</v>
      </c>
      <c r="P444">
        <v>0</v>
      </c>
      <c r="Q444">
        <f t="shared" si="64"/>
        <v>685</v>
      </c>
      <c r="R444" s="50">
        <v>5851.55</v>
      </c>
      <c r="S444" s="67">
        <v>5711.14</v>
      </c>
      <c r="T444" s="69">
        <v>5706.55</v>
      </c>
      <c r="V444" t="s">
        <v>4246</v>
      </c>
      <c r="W444" t="s">
        <v>4247</v>
      </c>
      <c r="Y444" s="51">
        <f t="shared" si="68"/>
        <v>5841.55</v>
      </c>
      <c r="Z444" s="73">
        <f t="shared" si="69"/>
        <v>5715.75</v>
      </c>
      <c r="AA444" s="69" t="str">
        <f>VLOOKUP(C:C&amp;"    ",[1]Sheet0!$E$1:$I$65536,5,0)</f>
        <v xml:space="preserve">5706.55    </v>
      </c>
      <c r="AB444" s="74">
        <v>5706.55</v>
      </c>
      <c r="AC444" t="b">
        <f t="shared" si="65"/>
        <v>1</v>
      </c>
      <c r="AD444">
        <v>9000660</v>
      </c>
      <c r="AE444" t="s">
        <v>1346</v>
      </c>
      <c r="AF444" t="str">
        <f t="shared" si="66"/>
        <v>张伯昭</v>
      </c>
    </row>
    <row r="445" spans="1:32" x14ac:dyDescent="0.2">
      <c r="A445">
        <v>442</v>
      </c>
      <c r="B445">
        <v>9000660</v>
      </c>
      <c r="C445" t="str">
        <f>VLOOKUP(B:B,'10月人员信息'!J:W,13,0)</f>
        <v>130203198701063019</v>
      </c>
      <c r="D445" t="str">
        <f>VLOOKUP(B:B,'10月人员信息'!J:M,3,0)</f>
        <v>张伯昭</v>
      </c>
      <c r="E445" t="str">
        <f>VLOOKUP(B:B,'10月人员信息'!J:L,2,0)</f>
        <v>炼铁事业部</v>
      </c>
      <c r="F445" t="str">
        <f>VLOOKUP(B:B,'10月人员信息'!J:R,8,0)</f>
        <v>设备管理室主办</v>
      </c>
      <c r="G445" t="str">
        <f>VLOOKUP(B:B,'10月人员信息'!J:P,6,0)</f>
        <v>专业师</v>
      </c>
      <c r="H445" t="str">
        <f>VLOOKUP(B:B,'10月人员信息'!J:V,12,0)</f>
        <v>汉族</v>
      </c>
      <c r="I445" t="str">
        <f>VLOOKUP(B:B,'11月工资'!A:D,4,0)</f>
        <v>6217000180024117875</v>
      </c>
      <c r="J445">
        <f t="shared" si="60"/>
        <v>1173.6199999999999</v>
      </c>
      <c r="K445">
        <f t="shared" si="61"/>
        <v>51.35</v>
      </c>
      <c r="L445">
        <f t="shared" si="67"/>
        <v>124.7</v>
      </c>
      <c r="M445" s="6">
        <f t="shared" si="62"/>
        <v>503.63</v>
      </c>
      <c r="N445">
        <f>VLOOKUP(C:C,'11月工资'!C:AP,40,0)</f>
        <v>9</v>
      </c>
      <c r="O445" s="6">
        <f t="shared" si="63"/>
        <v>57.56</v>
      </c>
      <c r="P445">
        <v>0</v>
      </c>
      <c r="Q445">
        <f t="shared" si="64"/>
        <v>863</v>
      </c>
      <c r="R445" s="50">
        <v>7335.14</v>
      </c>
      <c r="S445" s="67">
        <v>7194.73</v>
      </c>
      <c r="T445" s="69">
        <v>7190.14</v>
      </c>
      <c r="V445" t="s">
        <v>4248</v>
      </c>
      <c r="W445" t="s">
        <v>4249</v>
      </c>
      <c r="Y445" s="51">
        <f t="shared" si="68"/>
        <v>7325.14</v>
      </c>
      <c r="Z445" s="73">
        <f t="shared" si="69"/>
        <v>7199.34</v>
      </c>
      <c r="AA445" s="69" t="str">
        <f>VLOOKUP(C:C&amp;"    ",[1]Sheet0!$E$1:$I$65536,5,0)</f>
        <v xml:space="preserve">7190.14    </v>
      </c>
      <c r="AB445" s="74">
        <v>7190.14</v>
      </c>
      <c r="AC445" t="b">
        <f t="shared" si="65"/>
        <v>1</v>
      </c>
      <c r="AD445">
        <v>9000661</v>
      </c>
      <c r="AE445" t="s">
        <v>1349</v>
      </c>
      <c r="AF445" t="str">
        <f t="shared" si="66"/>
        <v>张建春</v>
      </c>
    </row>
    <row r="446" spans="1:32" x14ac:dyDescent="0.2">
      <c r="A446">
        <v>443</v>
      </c>
      <c r="B446">
        <v>9000661</v>
      </c>
      <c r="C446" t="str">
        <f>VLOOKUP(B:B,'10月人员信息'!J:W,13,0)</f>
        <v>130324198410210936</v>
      </c>
      <c r="D446" t="str">
        <f>VLOOKUP(B:B,'10月人员信息'!J:M,3,0)</f>
        <v>张建春</v>
      </c>
      <c r="E446" t="str">
        <f>VLOOKUP(B:B,'10月人员信息'!J:L,2,0)</f>
        <v>炼铁事业部</v>
      </c>
      <c r="F446" t="str">
        <f>VLOOKUP(B:B,'10月人员信息'!J:R,8,0)</f>
        <v>烧结点检机械点检员</v>
      </c>
      <c r="G446">
        <f>VLOOKUP(B:B,'10月人员信息'!J:P,6,0)</f>
        <v>0</v>
      </c>
      <c r="H446" t="str">
        <f>VLOOKUP(B:B,'10月人员信息'!J:V,12,0)</f>
        <v>汉族</v>
      </c>
      <c r="I446" t="str">
        <f>VLOOKUP(B:B,'11月工资'!A:D,4,0)</f>
        <v>6217000180031771540</v>
      </c>
      <c r="J446">
        <f t="shared" si="60"/>
        <v>1096.45</v>
      </c>
      <c r="K446">
        <f t="shared" si="61"/>
        <v>47.97</v>
      </c>
      <c r="L446">
        <f t="shared" si="67"/>
        <v>116.5</v>
      </c>
      <c r="M446" s="6">
        <f t="shared" si="62"/>
        <v>469.87</v>
      </c>
      <c r="N446">
        <f>VLOOKUP(C:C,'11月工资'!C:AP,40,0)</f>
        <v>9</v>
      </c>
      <c r="O446" s="6">
        <f t="shared" si="63"/>
        <v>53.7</v>
      </c>
      <c r="P446">
        <v>0</v>
      </c>
      <c r="Q446">
        <f t="shared" si="64"/>
        <v>805</v>
      </c>
      <c r="R446" s="50">
        <v>6852.83</v>
      </c>
      <c r="S446" s="67">
        <v>6712.42</v>
      </c>
      <c r="T446" s="69">
        <v>6707.83</v>
      </c>
      <c r="V446" t="s">
        <v>4250</v>
      </c>
      <c r="W446" t="s">
        <v>4251</v>
      </c>
      <c r="Y446" s="51">
        <f t="shared" si="68"/>
        <v>6842.83</v>
      </c>
      <c r="Z446" s="73">
        <f t="shared" si="69"/>
        <v>6717.03</v>
      </c>
      <c r="AA446" s="69" t="str">
        <f>VLOOKUP(C:C&amp;"    ",[1]Sheet0!$E$1:$I$65536,5,0)</f>
        <v xml:space="preserve">6707.83    </v>
      </c>
      <c r="AB446" s="74">
        <v>6707.83</v>
      </c>
      <c r="AC446" t="b">
        <f t="shared" si="65"/>
        <v>1</v>
      </c>
      <c r="AD446">
        <v>9000662</v>
      </c>
      <c r="AE446" t="s">
        <v>1352</v>
      </c>
      <c r="AF446" t="str">
        <f t="shared" si="66"/>
        <v>狄胜锟</v>
      </c>
    </row>
    <row r="447" spans="1:32" x14ac:dyDescent="0.2">
      <c r="A447">
        <v>444</v>
      </c>
      <c r="B447">
        <v>9000662</v>
      </c>
      <c r="C447" t="str">
        <f>VLOOKUP(B:B,'10月人员信息'!J:W,13,0)</f>
        <v>13020419880620155X</v>
      </c>
      <c r="D447" t="str">
        <f>VLOOKUP(B:B,'10月人员信息'!J:M,3,0)</f>
        <v>狄胜锟</v>
      </c>
      <c r="E447" t="str">
        <f>VLOOKUP(B:B,'10月人员信息'!J:L,2,0)</f>
        <v>炼铁事业部</v>
      </c>
      <c r="F447" t="str">
        <f>VLOOKUP(B:B,'10月人员信息'!J:R,8,0)</f>
        <v>烧结点检电气点检员</v>
      </c>
      <c r="G447">
        <f>VLOOKUP(B:B,'10月人员信息'!J:P,6,0)</f>
        <v>0</v>
      </c>
      <c r="H447" t="str">
        <f>VLOOKUP(B:B,'10月人员信息'!J:V,12,0)</f>
        <v>汉族</v>
      </c>
      <c r="I447" t="str">
        <f>VLOOKUP(B:B,'11月工资'!A:D,4,0)</f>
        <v>6217000180031771524</v>
      </c>
      <c r="J447">
        <f t="shared" si="60"/>
        <v>908</v>
      </c>
      <c r="K447">
        <f t="shared" si="61"/>
        <v>39.729999999999997</v>
      </c>
      <c r="L447">
        <f t="shared" si="67"/>
        <v>96.48</v>
      </c>
      <c r="M447" s="6">
        <f t="shared" si="62"/>
        <v>387.42</v>
      </c>
      <c r="N447">
        <f>VLOOKUP(C:C,'11月工资'!C:AP,40,0)</f>
        <v>9</v>
      </c>
      <c r="O447" s="6">
        <f t="shared" si="63"/>
        <v>44.28</v>
      </c>
      <c r="P447">
        <v>0</v>
      </c>
      <c r="Q447">
        <f t="shared" si="64"/>
        <v>664</v>
      </c>
      <c r="R447" s="51">
        <v>5675</v>
      </c>
      <c r="S447" s="68">
        <v>5534.59</v>
      </c>
      <c r="T447" s="69">
        <v>5530</v>
      </c>
      <c r="V447" t="s">
        <v>4252</v>
      </c>
      <c r="W447" t="s">
        <v>4253</v>
      </c>
      <c r="Y447" s="51">
        <f t="shared" si="68"/>
        <v>5665</v>
      </c>
      <c r="Z447" s="73">
        <f t="shared" si="69"/>
        <v>5539.2</v>
      </c>
      <c r="AA447" s="69" t="str">
        <f>VLOOKUP(C:C&amp;"    ",[1]Sheet0!$E$1:$I$65536,5,0)</f>
        <v xml:space="preserve">5530.00    </v>
      </c>
      <c r="AB447" s="74">
        <v>5530</v>
      </c>
      <c r="AC447" t="b">
        <f t="shared" si="65"/>
        <v>1</v>
      </c>
      <c r="AD447">
        <v>9000663</v>
      </c>
      <c r="AE447" t="s">
        <v>1355</v>
      </c>
      <c r="AF447" t="str">
        <f t="shared" si="66"/>
        <v>赵亚中</v>
      </c>
    </row>
    <row r="448" spans="1:32" x14ac:dyDescent="0.2">
      <c r="A448">
        <v>445</v>
      </c>
      <c r="B448">
        <v>9000663</v>
      </c>
      <c r="C448" t="str">
        <f>VLOOKUP(B:B,'10月人员信息'!J:W,13,0)</f>
        <v>130205199006180018</v>
      </c>
      <c r="D448" t="str">
        <f>VLOOKUP(B:B,'10月人员信息'!J:M,3,0)</f>
        <v>赵亚中</v>
      </c>
      <c r="E448" t="str">
        <f>VLOOKUP(B:B,'10月人员信息'!J:L,2,0)</f>
        <v>炼铁事业部</v>
      </c>
      <c r="F448" t="str">
        <f>VLOOKUP(B:B,'10月人员信息'!J:R,8,0)</f>
        <v>原料点检机械点检员</v>
      </c>
      <c r="G448">
        <f>VLOOKUP(B:B,'10月人员信息'!J:P,6,0)</f>
        <v>0</v>
      </c>
      <c r="H448" t="str">
        <f>VLOOKUP(B:B,'10月人员信息'!J:V,12,0)</f>
        <v>汉族</v>
      </c>
      <c r="I448" t="str">
        <f>VLOOKUP(B:B,'11月工资'!A:D,4,0)</f>
        <v>6217000180024117206</v>
      </c>
      <c r="J448">
        <f t="shared" si="60"/>
        <v>901.89</v>
      </c>
      <c r="K448">
        <f t="shared" si="61"/>
        <v>39.46</v>
      </c>
      <c r="L448">
        <f t="shared" si="67"/>
        <v>95.83</v>
      </c>
      <c r="M448" s="6">
        <f t="shared" si="62"/>
        <v>384.75</v>
      </c>
      <c r="N448">
        <f>VLOOKUP(C:C,'11月工资'!C:AP,40,0)</f>
        <v>9</v>
      </c>
      <c r="O448" s="6">
        <f t="shared" si="63"/>
        <v>43.97</v>
      </c>
      <c r="P448">
        <v>0</v>
      </c>
      <c r="Q448">
        <f t="shared" si="64"/>
        <v>659</v>
      </c>
      <c r="R448" s="50">
        <v>5636.79</v>
      </c>
      <c r="S448" s="67">
        <v>5496.38</v>
      </c>
      <c r="T448" s="69">
        <v>5491.79</v>
      </c>
      <c r="V448" t="s">
        <v>4254</v>
      </c>
      <c r="W448" t="s">
        <v>4255</v>
      </c>
      <c r="Y448" s="51">
        <f t="shared" si="68"/>
        <v>5626.79</v>
      </c>
      <c r="Z448" s="73">
        <f t="shared" si="69"/>
        <v>5500.99</v>
      </c>
      <c r="AA448" s="69" t="str">
        <f>VLOOKUP(C:C&amp;"    ",[1]Sheet0!$E$1:$I$65536,5,0)</f>
        <v xml:space="preserve">5491.79    </v>
      </c>
      <c r="AB448" s="74">
        <v>5491.79</v>
      </c>
      <c r="AC448" t="b">
        <f t="shared" si="65"/>
        <v>1</v>
      </c>
      <c r="AD448">
        <v>9000664</v>
      </c>
      <c r="AE448" t="s">
        <v>1358</v>
      </c>
      <c r="AF448" t="str">
        <f t="shared" si="66"/>
        <v>王凯书</v>
      </c>
    </row>
    <row r="449" spans="1:32" x14ac:dyDescent="0.2">
      <c r="A449">
        <v>446</v>
      </c>
      <c r="B449">
        <v>9000664</v>
      </c>
      <c r="C449" t="str">
        <f>VLOOKUP(B:B,'10月人员信息'!J:W,13,0)</f>
        <v>130204198908213017</v>
      </c>
      <c r="D449" t="str">
        <f>VLOOKUP(B:B,'10月人员信息'!J:M,3,0)</f>
        <v>王凯书</v>
      </c>
      <c r="E449" t="str">
        <f>VLOOKUP(B:B,'10月人员信息'!J:L,2,0)</f>
        <v>冷轧事业部</v>
      </c>
      <c r="F449">
        <f>VLOOKUP(B:B,'10月人员信息'!J:R,8,0)</f>
        <v>0</v>
      </c>
      <c r="G449" t="str">
        <f>VLOOKUP(B:B,'10月人员信息'!J:P,6,0)</f>
        <v>专业师</v>
      </c>
      <c r="H449" t="str">
        <f>VLOOKUP(B:B,'10月人员信息'!J:V,12,0)</f>
        <v>汉族</v>
      </c>
      <c r="I449" t="str">
        <f>VLOOKUP(B:B,'11月工资'!A:D,4,0)</f>
        <v>6217000180024748851</v>
      </c>
      <c r="J449">
        <f t="shared" si="60"/>
        <v>1133.7</v>
      </c>
      <c r="K449">
        <f t="shared" si="61"/>
        <v>49.6</v>
      </c>
      <c r="L449">
        <f t="shared" si="67"/>
        <v>120.46</v>
      </c>
      <c r="M449" s="6">
        <f t="shared" si="62"/>
        <v>486.17</v>
      </c>
      <c r="N449">
        <f>VLOOKUP(C:C,'11月工资'!C:AP,40,0)</f>
        <v>9</v>
      </c>
      <c r="O449" s="6">
        <f t="shared" si="63"/>
        <v>55.56</v>
      </c>
      <c r="P449">
        <v>0</v>
      </c>
      <c r="Q449">
        <f t="shared" si="64"/>
        <v>833</v>
      </c>
      <c r="R449" s="50">
        <v>7085.65</v>
      </c>
      <c r="S449" s="67">
        <v>6945.24</v>
      </c>
      <c r="T449" s="69">
        <v>6940.65</v>
      </c>
      <c r="V449" t="s">
        <v>4256</v>
      </c>
      <c r="W449" t="s">
        <v>4257</v>
      </c>
      <c r="Y449" s="51">
        <f t="shared" si="68"/>
        <v>7075.65</v>
      </c>
      <c r="Z449" s="73">
        <f t="shared" si="69"/>
        <v>6949.85</v>
      </c>
      <c r="AA449" s="69" t="str">
        <f>VLOOKUP(C:C&amp;"    ",[1]Sheet0!$E$1:$I$65536,5,0)</f>
        <v xml:space="preserve">6940.65    </v>
      </c>
      <c r="AB449" s="74">
        <v>6940.65</v>
      </c>
      <c r="AC449" t="b">
        <f t="shared" si="65"/>
        <v>1</v>
      </c>
      <c r="AD449">
        <v>9000665</v>
      </c>
      <c r="AE449" t="s">
        <v>1361</v>
      </c>
      <c r="AF449" t="str">
        <f t="shared" si="66"/>
        <v>杨长科</v>
      </c>
    </row>
    <row r="450" spans="1:32" x14ac:dyDescent="0.2">
      <c r="A450">
        <v>447</v>
      </c>
      <c r="B450">
        <v>9000665</v>
      </c>
      <c r="C450" t="str">
        <f>VLOOKUP(B:B,'10月人员信息'!J:W,13,0)</f>
        <v>63212619930125061X</v>
      </c>
      <c r="D450" t="str">
        <f>VLOOKUP(B:B,'10月人员信息'!J:M,3,0)</f>
        <v>杨长科</v>
      </c>
      <c r="E450" t="str">
        <f>VLOOKUP(B:B,'10月人员信息'!J:L,2,0)</f>
        <v>冷轧事业部</v>
      </c>
      <c r="F450">
        <f>VLOOKUP(B:B,'10月人员信息'!J:R,8,0)</f>
        <v>0</v>
      </c>
      <c r="G450" t="str">
        <f>VLOOKUP(B:B,'10月人员信息'!J:P,6,0)</f>
        <v>一级协理</v>
      </c>
      <c r="H450" t="str">
        <f>VLOOKUP(B:B,'10月人员信息'!J:V,12,0)</f>
        <v>汉族</v>
      </c>
      <c r="I450" t="str">
        <f>VLOOKUP(B:B,'11月工资'!A:D,4,0)</f>
        <v>6217000180031771482</v>
      </c>
      <c r="J450">
        <f t="shared" si="60"/>
        <v>1010.32</v>
      </c>
      <c r="K450">
        <f t="shared" si="61"/>
        <v>44.2</v>
      </c>
      <c r="L450">
        <f t="shared" si="67"/>
        <v>107.35</v>
      </c>
      <c r="M450" s="6">
        <f t="shared" si="62"/>
        <v>432.19</v>
      </c>
      <c r="N450">
        <f>VLOOKUP(C:C,'11月工资'!C:AP,40,0)</f>
        <v>9</v>
      </c>
      <c r="O450" s="6">
        <f t="shared" si="63"/>
        <v>49.39</v>
      </c>
      <c r="P450">
        <v>0</v>
      </c>
      <c r="Q450">
        <f t="shared" si="64"/>
        <v>740</v>
      </c>
      <c r="R450" s="50">
        <v>6314.5</v>
      </c>
      <c r="S450" s="67">
        <v>6174.09</v>
      </c>
      <c r="T450" s="69">
        <v>6169.5</v>
      </c>
      <c r="V450" t="s">
        <v>4258</v>
      </c>
      <c r="W450" t="s">
        <v>4259</v>
      </c>
      <c r="Y450" s="51">
        <f t="shared" si="68"/>
        <v>6304.5</v>
      </c>
      <c r="Z450" s="73">
        <f t="shared" si="69"/>
        <v>6178.7</v>
      </c>
      <c r="AA450" s="69" t="str">
        <f>VLOOKUP(C:C&amp;"    ",[1]Sheet0!$E$1:$I$65536,5,0)</f>
        <v xml:space="preserve">6169.50    </v>
      </c>
      <c r="AB450" s="74">
        <v>6169.5</v>
      </c>
      <c r="AC450" t="b">
        <f t="shared" si="65"/>
        <v>1</v>
      </c>
      <c r="AD450">
        <v>9000666</v>
      </c>
      <c r="AE450" t="s">
        <v>1364</v>
      </c>
      <c r="AF450" t="str">
        <f t="shared" si="66"/>
        <v>姚英杰</v>
      </c>
    </row>
    <row r="451" spans="1:32" x14ac:dyDescent="0.2">
      <c r="A451">
        <v>448</v>
      </c>
      <c r="B451">
        <v>9000666</v>
      </c>
      <c r="C451" t="str">
        <f>VLOOKUP(B:B,'10月人员信息'!J:W,13,0)</f>
        <v>130221199310301216</v>
      </c>
      <c r="D451" t="str">
        <f>VLOOKUP(B:B,'10月人员信息'!J:M,3,0)</f>
        <v>姚英杰</v>
      </c>
      <c r="E451" t="str">
        <f>VLOOKUP(B:B,'10月人员信息'!J:L,2,0)</f>
        <v>冷轧事业部</v>
      </c>
      <c r="F451">
        <f>VLOOKUP(B:B,'10月人员信息'!J:R,8,0)</f>
        <v>0</v>
      </c>
      <c r="G451" t="str">
        <f>VLOOKUP(B:B,'10月人员信息'!J:P,6,0)</f>
        <v>一级协理</v>
      </c>
      <c r="H451" t="str">
        <f>VLOOKUP(B:B,'10月人员信息'!J:V,12,0)</f>
        <v>汉族</v>
      </c>
      <c r="I451" t="str">
        <f>VLOOKUP(B:B,'11月工资'!A:D,4,0)</f>
        <v>6217000180031771532</v>
      </c>
      <c r="J451">
        <f t="shared" ref="J451:J513" si="70">ROUND(R451*0.16,2)</f>
        <v>1001.16</v>
      </c>
      <c r="K451">
        <f t="shared" ref="K451:K513" si="71">ROUND(R451*0.007,2)</f>
        <v>43.8</v>
      </c>
      <c r="L451">
        <f t="shared" si="67"/>
        <v>106.37</v>
      </c>
      <c r="M451" s="6">
        <f t="shared" ref="M451:M513" si="72">ROUND(S451*0.07,2)</f>
        <v>428.18</v>
      </c>
      <c r="N451">
        <f>VLOOKUP(C:C,'11月工资'!C:AP,40,0)</f>
        <v>9</v>
      </c>
      <c r="O451" s="6">
        <f t="shared" ref="O451:O513" si="73">ROUND(S451*0.008,2)</f>
        <v>48.93</v>
      </c>
      <c r="P451">
        <v>0</v>
      </c>
      <c r="Q451">
        <f t="shared" ref="Q451:Q513" si="74">ROUND(T451*0.12,0)</f>
        <v>733</v>
      </c>
      <c r="R451" s="50">
        <v>6257.25</v>
      </c>
      <c r="S451" s="67">
        <v>6116.84</v>
      </c>
      <c r="T451" s="69">
        <v>6112.25</v>
      </c>
      <c r="V451" t="s">
        <v>4260</v>
      </c>
      <c r="W451" t="s">
        <v>4261</v>
      </c>
      <c r="Y451" s="51">
        <f t="shared" si="68"/>
        <v>6247.25</v>
      </c>
      <c r="Z451" s="73">
        <f t="shared" si="69"/>
        <v>6121.45</v>
      </c>
      <c r="AA451" s="69" t="str">
        <f>VLOOKUP(C:C&amp;"    ",[1]Sheet0!$E$1:$I$65536,5,0)</f>
        <v xml:space="preserve">6112.25    </v>
      </c>
      <c r="AB451" s="74">
        <v>6112.25</v>
      </c>
      <c r="AC451" t="b">
        <f t="shared" ref="AC451:AC513" si="75">T451=AB451</f>
        <v>1</v>
      </c>
      <c r="AD451">
        <v>9000668</v>
      </c>
      <c r="AE451" t="s">
        <v>1370</v>
      </c>
      <c r="AF451" t="str">
        <f t="shared" ref="AF451:AF514" si="76">VLOOKUP(AD:AD,B:D,3,0)</f>
        <v>李艳龙</v>
      </c>
    </row>
    <row r="452" spans="1:32" x14ac:dyDescent="0.2">
      <c r="A452">
        <v>449</v>
      </c>
      <c r="B452">
        <v>9000668</v>
      </c>
      <c r="C452" t="str">
        <f>VLOOKUP(B:B,'10月人员信息'!J:W,13,0)</f>
        <v>13028319850715041x</v>
      </c>
      <c r="D452" t="str">
        <f>VLOOKUP(B:B,'10月人员信息'!J:M,3,0)</f>
        <v>李艳龙</v>
      </c>
      <c r="E452" t="str">
        <f>VLOOKUP(B:B,'10月人员信息'!J:L,2,0)</f>
        <v>特钢事业部</v>
      </c>
      <c r="F452">
        <f>VLOOKUP(B:B,'10月人员信息'!J:R,8,0)</f>
        <v>0</v>
      </c>
      <c r="G452" t="str">
        <f>VLOOKUP(B:B,'10月人员信息'!J:P,6,0)</f>
        <v>主管师</v>
      </c>
      <c r="H452" t="str">
        <f>VLOOKUP(B:B,'10月人员信息'!J:V,12,0)</f>
        <v>汉族</v>
      </c>
      <c r="I452" t="str">
        <f>VLOOKUP(B:B,'11月工资'!A:D,4,0)</f>
        <v>6217000180022986420</v>
      </c>
      <c r="J452">
        <f t="shared" si="70"/>
        <v>1514.33</v>
      </c>
      <c r="K452">
        <f t="shared" si="71"/>
        <v>66.25</v>
      </c>
      <c r="L452">
        <f t="shared" ref="L452:L514" si="77">ROUND(R452*0.017,2)</f>
        <v>160.9</v>
      </c>
      <c r="M452" s="6">
        <f t="shared" si="72"/>
        <v>652.69000000000005</v>
      </c>
      <c r="N452">
        <f>VLOOKUP(C:C,'11月工资'!C:AP,40,0)</f>
        <v>9</v>
      </c>
      <c r="O452" s="6">
        <f t="shared" si="73"/>
        <v>74.59</v>
      </c>
      <c r="P452">
        <v>0</v>
      </c>
      <c r="Q452">
        <f t="shared" si="74"/>
        <v>1118</v>
      </c>
      <c r="R452" s="50">
        <v>9464.58</v>
      </c>
      <c r="S452" s="67">
        <v>9324.17</v>
      </c>
      <c r="T452" s="69">
        <v>9319.58</v>
      </c>
      <c r="V452" t="s">
        <v>4262</v>
      </c>
      <c r="W452" t="s">
        <v>4263</v>
      </c>
      <c r="Y452" s="51">
        <f t="shared" ref="Y452:Y515" si="78">R452-10</f>
        <v>9454.58</v>
      </c>
      <c r="Z452" s="73">
        <f t="shared" si="69"/>
        <v>9328.7800000000007</v>
      </c>
      <c r="AA452" s="69" t="str">
        <f>VLOOKUP(C:C&amp;"    ",[1]Sheet0!$E$1:$I$65536,5,0)</f>
        <v xml:space="preserve">9319.58    </v>
      </c>
      <c r="AB452" s="74">
        <v>9319.58</v>
      </c>
      <c r="AC452" t="b">
        <f t="shared" si="75"/>
        <v>1</v>
      </c>
      <c r="AD452">
        <v>9000670</v>
      </c>
      <c r="AE452" t="s">
        <v>1375</v>
      </c>
      <c r="AF452" t="str">
        <f t="shared" si="76"/>
        <v>郝常鑫</v>
      </c>
    </row>
    <row r="453" spans="1:32" x14ac:dyDescent="0.2">
      <c r="A453">
        <v>450</v>
      </c>
      <c r="B453">
        <v>9000669</v>
      </c>
      <c r="C453" t="str">
        <f>VLOOKUP(B:B,'10月人员信息'!J:W,13,0)</f>
        <v>130621198507150316</v>
      </c>
      <c r="D453" t="str">
        <f>VLOOKUP(B:B,'10月人员信息'!J:M,3,0)</f>
        <v>徐伟</v>
      </c>
      <c r="E453" t="str">
        <f>VLOOKUP(B:B,'10月人员信息'!J:L,2,0)</f>
        <v>特钢事业部</v>
      </c>
      <c r="F453">
        <f>VLOOKUP(B:B,'10月人员信息'!J:R,8,0)</f>
        <v>0</v>
      </c>
      <c r="G453" t="str">
        <f>VLOOKUP(B:B,'10月人员信息'!J:P,6,0)</f>
        <v>主管师</v>
      </c>
      <c r="H453" t="str">
        <f>VLOOKUP(B:B,'10月人员信息'!J:V,12,0)</f>
        <v>汉族</v>
      </c>
      <c r="I453" t="str">
        <f>VLOOKUP(B:B,'11月工资'!A:D,4,0)</f>
        <v>6217000180022976926</v>
      </c>
      <c r="J453">
        <f t="shared" si="70"/>
        <v>1552.34</v>
      </c>
      <c r="K453">
        <f t="shared" si="71"/>
        <v>67.91</v>
      </c>
      <c r="L453">
        <f t="shared" si="77"/>
        <v>164.94</v>
      </c>
      <c r="M453" s="6">
        <f t="shared" si="72"/>
        <v>669.32</v>
      </c>
      <c r="N453">
        <f>VLOOKUP(C:C,'11月工资'!C:AP,40,0)</f>
        <v>0</v>
      </c>
      <c r="O453" s="6">
        <f t="shared" si="73"/>
        <v>76.489999999999995</v>
      </c>
      <c r="P453" s="69">
        <v>764.57</v>
      </c>
      <c r="Q453">
        <f t="shared" si="74"/>
        <v>1147</v>
      </c>
      <c r="R453" s="50">
        <v>9702.14</v>
      </c>
      <c r="S453" s="67">
        <v>9561.73</v>
      </c>
      <c r="T453" s="69">
        <v>9557.14</v>
      </c>
      <c r="V453" t="s">
        <v>4264</v>
      </c>
      <c r="W453" t="s">
        <v>4265</v>
      </c>
      <c r="Y453" s="51">
        <f t="shared" si="78"/>
        <v>9692.14</v>
      </c>
      <c r="Z453" s="73">
        <f t="shared" ref="Z453:Z516" si="79">ROUND(S453+4.61,2)</f>
        <v>9566.34</v>
      </c>
      <c r="AA453" s="69" t="str">
        <f>VLOOKUP(C:C&amp;"    ",[1]Sheet0!$E$1:$I$65536,5,0)</f>
        <v xml:space="preserve">9557.14    </v>
      </c>
      <c r="AB453" s="74">
        <v>9557.14</v>
      </c>
      <c r="AC453" t="b">
        <f t="shared" si="75"/>
        <v>1</v>
      </c>
      <c r="AD453">
        <v>9000671</v>
      </c>
      <c r="AE453" t="s">
        <v>1378</v>
      </c>
      <c r="AF453" t="str">
        <f t="shared" si="76"/>
        <v>李超</v>
      </c>
    </row>
    <row r="454" spans="1:32" x14ac:dyDescent="0.2">
      <c r="A454">
        <v>451</v>
      </c>
      <c r="B454">
        <v>9000670</v>
      </c>
      <c r="C454" t="str">
        <f>VLOOKUP(B:B,'10月人员信息'!J:W,13,0)</f>
        <v>130524198001043031</v>
      </c>
      <c r="D454" t="str">
        <f>VLOOKUP(B:B,'10月人员信息'!J:M,3,0)</f>
        <v>郝常鑫</v>
      </c>
      <c r="E454" t="str">
        <f>VLOOKUP(B:B,'10月人员信息'!J:L,2,0)</f>
        <v>特钢事业部</v>
      </c>
      <c r="F454">
        <f>VLOOKUP(B:B,'10月人员信息'!J:R,8,0)</f>
        <v>0</v>
      </c>
      <c r="G454">
        <f>VLOOKUP(B:B,'10月人员信息'!J:P,6,0)</f>
        <v>0</v>
      </c>
      <c r="H454" t="str">
        <f>VLOOKUP(B:B,'10月人员信息'!J:V,12,0)</f>
        <v>汉族</v>
      </c>
      <c r="I454" t="str">
        <f>VLOOKUP(B:B,'11月工资'!A:D,4,0)</f>
        <v>6217000180022987501</v>
      </c>
      <c r="J454">
        <f t="shared" si="70"/>
        <v>2063.7600000000002</v>
      </c>
      <c r="K454">
        <f t="shared" si="71"/>
        <v>90.29</v>
      </c>
      <c r="L454">
        <f t="shared" si="77"/>
        <v>219.27</v>
      </c>
      <c r="M454" s="6">
        <f t="shared" si="72"/>
        <v>893.07</v>
      </c>
      <c r="N454">
        <f>VLOOKUP(C:C,'11月工资'!C:AP,40,0)</f>
        <v>9</v>
      </c>
      <c r="O454" s="6">
        <f t="shared" si="73"/>
        <v>102.06</v>
      </c>
      <c r="P454">
        <v>0</v>
      </c>
      <c r="Q454">
        <f t="shared" si="74"/>
        <v>1530</v>
      </c>
      <c r="R454" s="50">
        <v>12898.5</v>
      </c>
      <c r="S454" s="67">
        <v>12758.09</v>
      </c>
      <c r="T454" s="69">
        <v>12753.5</v>
      </c>
      <c r="V454" t="s">
        <v>4266</v>
      </c>
      <c r="W454" t="s">
        <v>4267</v>
      </c>
      <c r="Y454" s="51">
        <f t="shared" si="78"/>
        <v>12888.5</v>
      </c>
      <c r="Z454" s="73">
        <f t="shared" si="79"/>
        <v>12762.7</v>
      </c>
      <c r="AA454" s="69" t="str">
        <f>VLOOKUP(C:C&amp;"    ",[1]Sheet0!$E$1:$I$65536,5,0)</f>
        <v xml:space="preserve">12753.50    </v>
      </c>
      <c r="AB454" s="74">
        <v>12753.5</v>
      </c>
      <c r="AC454" t="b">
        <f t="shared" si="75"/>
        <v>1</v>
      </c>
      <c r="AD454">
        <v>9000672</v>
      </c>
      <c r="AE454" t="s">
        <v>1381</v>
      </c>
      <c r="AF454" t="str">
        <f t="shared" si="76"/>
        <v>卢彬</v>
      </c>
    </row>
    <row r="455" spans="1:32" x14ac:dyDescent="0.2">
      <c r="A455">
        <v>452</v>
      </c>
      <c r="B455">
        <v>9000671</v>
      </c>
      <c r="C455" t="str">
        <f>VLOOKUP(B:B,'10月人员信息'!J:W,13,0)</f>
        <v>410782198909080918</v>
      </c>
      <c r="D455" t="str">
        <f>VLOOKUP(B:B,'10月人员信息'!J:M,3,0)</f>
        <v>李超</v>
      </c>
      <c r="E455" t="str">
        <f>VLOOKUP(B:B,'10月人员信息'!J:L,2,0)</f>
        <v>特钢事业部</v>
      </c>
      <c r="F455">
        <f>VLOOKUP(B:B,'10月人员信息'!J:R,8,0)</f>
        <v>0</v>
      </c>
      <c r="G455" t="str">
        <f>VLOOKUP(B:B,'10月人员信息'!J:P,6,0)</f>
        <v>专业师</v>
      </c>
      <c r="H455" t="str">
        <f>VLOOKUP(B:B,'10月人员信息'!J:V,12,0)</f>
        <v>汉族</v>
      </c>
      <c r="I455" t="str">
        <f>VLOOKUP(B:B,'11月工资'!A:D,4,0)</f>
        <v>6217000180022979177</v>
      </c>
      <c r="J455">
        <f t="shared" si="70"/>
        <v>1269.6099999999999</v>
      </c>
      <c r="K455">
        <f t="shared" si="71"/>
        <v>55.55</v>
      </c>
      <c r="L455">
        <f t="shared" si="77"/>
        <v>134.9</v>
      </c>
      <c r="M455" s="6">
        <f t="shared" si="72"/>
        <v>545.63</v>
      </c>
      <c r="N455">
        <f>VLOOKUP(C:C,'11月工资'!C:AP,40,0)</f>
        <v>9</v>
      </c>
      <c r="O455" s="6">
        <f t="shared" si="73"/>
        <v>62.36</v>
      </c>
      <c r="P455">
        <v>0</v>
      </c>
      <c r="Q455">
        <f t="shared" si="74"/>
        <v>935</v>
      </c>
      <c r="R455" s="50">
        <v>7935.08</v>
      </c>
      <c r="S455" s="67">
        <v>7794.67</v>
      </c>
      <c r="T455" s="69">
        <v>7790.08</v>
      </c>
      <c r="V455" t="s">
        <v>4268</v>
      </c>
      <c r="W455" t="s">
        <v>4269</v>
      </c>
      <c r="Y455" s="51">
        <f t="shared" si="78"/>
        <v>7925.08</v>
      </c>
      <c r="Z455" s="73">
        <f t="shared" si="79"/>
        <v>7799.28</v>
      </c>
      <c r="AA455" s="69" t="str">
        <f>VLOOKUP(C:C&amp;"    ",[1]Sheet0!$E$1:$I$65536,5,0)</f>
        <v xml:space="preserve">7790.08    </v>
      </c>
      <c r="AB455" s="74">
        <v>7790.08</v>
      </c>
      <c r="AC455" t="b">
        <f t="shared" si="75"/>
        <v>1</v>
      </c>
      <c r="AD455">
        <v>9000673</v>
      </c>
      <c r="AE455" t="s">
        <v>1383</v>
      </c>
      <c r="AF455" t="str">
        <f t="shared" si="76"/>
        <v>信晓兵</v>
      </c>
    </row>
    <row r="456" spans="1:32" x14ac:dyDescent="0.2">
      <c r="A456">
        <v>453</v>
      </c>
      <c r="B456">
        <v>9000672</v>
      </c>
      <c r="C456" t="str">
        <f>VLOOKUP(B:B,'10月人员信息'!J:W,13,0)</f>
        <v>13020419860628061x</v>
      </c>
      <c r="D456" t="str">
        <f>VLOOKUP(B:B,'10月人员信息'!J:M,3,0)</f>
        <v>卢彬</v>
      </c>
      <c r="E456" t="str">
        <f>VLOOKUP(B:B,'10月人员信息'!J:L,2,0)</f>
        <v>特钢事业部</v>
      </c>
      <c r="F456">
        <f>VLOOKUP(B:B,'10月人员信息'!J:R,8,0)</f>
        <v>0</v>
      </c>
      <c r="G456" t="str">
        <f>VLOOKUP(B:B,'10月人员信息'!J:P,6,0)</f>
        <v>主管师</v>
      </c>
      <c r="H456" t="str">
        <f>VLOOKUP(B:B,'10月人员信息'!J:V,12,0)</f>
        <v>汉族</v>
      </c>
      <c r="I456" t="str">
        <f>VLOOKUP(B:B,'11月工资'!A:D,4,0)</f>
        <v>6217000180022986438</v>
      </c>
      <c r="J456">
        <f t="shared" si="70"/>
        <v>1513.73</v>
      </c>
      <c r="K456">
        <f t="shared" si="71"/>
        <v>66.23</v>
      </c>
      <c r="L456">
        <f t="shared" si="77"/>
        <v>160.83000000000001</v>
      </c>
      <c r="M456" s="6">
        <f t="shared" si="72"/>
        <v>652.42999999999995</v>
      </c>
      <c r="N456">
        <f>VLOOKUP(C:C,'11月工资'!C:AP,40,0)</f>
        <v>9</v>
      </c>
      <c r="O456" s="6">
        <f t="shared" si="73"/>
        <v>74.56</v>
      </c>
      <c r="P456">
        <v>0</v>
      </c>
      <c r="Q456">
        <f t="shared" si="74"/>
        <v>1118</v>
      </c>
      <c r="R456" s="50">
        <v>9460.83</v>
      </c>
      <c r="S456" s="67">
        <v>9320.42</v>
      </c>
      <c r="T456" s="69">
        <v>9315.83</v>
      </c>
      <c r="V456" t="s">
        <v>4270</v>
      </c>
      <c r="W456" t="s">
        <v>4271</v>
      </c>
      <c r="Y456" s="51">
        <f t="shared" si="78"/>
        <v>9450.83</v>
      </c>
      <c r="Z456" s="73">
        <f t="shared" si="79"/>
        <v>9325.0300000000007</v>
      </c>
      <c r="AA456" s="69" t="str">
        <f>VLOOKUP(C:C&amp;"    ",[1]Sheet0!$E$1:$I$65536,5,0)</f>
        <v xml:space="preserve">9315.83    </v>
      </c>
      <c r="AB456" s="74">
        <v>9315.83</v>
      </c>
      <c r="AC456" t="b">
        <f t="shared" si="75"/>
        <v>1</v>
      </c>
      <c r="AD456">
        <v>9000674</v>
      </c>
      <c r="AE456" t="s">
        <v>1386</v>
      </c>
      <c r="AF456" t="str">
        <f t="shared" si="76"/>
        <v>张毅勃</v>
      </c>
    </row>
    <row r="457" spans="1:32" x14ac:dyDescent="0.2">
      <c r="A457">
        <v>454</v>
      </c>
      <c r="B457">
        <v>9000673</v>
      </c>
      <c r="C457" t="str">
        <f>VLOOKUP(B:B,'10月人员信息'!J:W,13,0)</f>
        <v>130530198112131533</v>
      </c>
      <c r="D457" t="str">
        <f>VLOOKUP(B:B,'10月人员信息'!J:M,3,0)</f>
        <v>信晓兵</v>
      </c>
      <c r="E457" t="str">
        <f>VLOOKUP(B:B,'10月人员信息'!J:L,2,0)</f>
        <v>特钢事业部</v>
      </c>
      <c r="F457">
        <f>VLOOKUP(B:B,'10月人员信息'!J:R,8,0)</f>
        <v>0</v>
      </c>
      <c r="G457">
        <f>VLOOKUP(B:B,'10月人员信息'!J:P,6,0)</f>
        <v>0</v>
      </c>
      <c r="H457" t="str">
        <f>VLOOKUP(B:B,'10月人员信息'!J:V,12,0)</f>
        <v>汉族</v>
      </c>
      <c r="I457" t="str">
        <f>VLOOKUP(B:B,'11月工资'!A:D,4,0)</f>
        <v>6217000180022983542</v>
      </c>
      <c r="J457">
        <f t="shared" si="70"/>
        <v>1752.32</v>
      </c>
      <c r="K457">
        <f t="shared" si="71"/>
        <v>76.66</v>
      </c>
      <c r="L457">
        <f t="shared" si="77"/>
        <v>186.18</v>
      </c>
      <c r="M457" s="6">
        <f t="shared" si="72"/>
        <v>756.81</v>
      </c>
      <c r="N457">
        <f>VLOOKUP(C:C,'11月工资'!C:AP,40,0)</f>
        <v>9</v>
      </c>
      <c r="O457" s="6">
        <f t="shared" si="73"/>
        <v>86.49</v>
      </c>
      <c r="P457">
        <v>0</v>
      </c>
      <c r="Q457">
        <f t="shared" si="74"/>
        <v>1297</v>
      </c>
      <c r="R457" s="51">
        <v>10952</v>
      </c>
      <c r="S457" s="68">
        <v>10811.59</v>
      </c>
      <c r="T457" s="69">
        <v>10807</v>
      </c>
      <c r="V457" t="s">
        <v>4272</v>
      </c>
      <c r="W457" t="s">
        <v>4273</v>
      </c>
      <c r="Y457" s="51">
        <f t="shared" si="78"/>
        <v>10942</v>
      </c>
      <c r="Z457" s="73">
        <f t="shared" si="79"/>
        <v>10816.2</v>
      </c>
      <c r="AA457" s="69" t="str">
        <f>VLOOKUP(C:C&amp;"    ",[1]Sheet0!$E$1:$I$65536,5,0)</f>
        <v xml:space="preserve">10807.00    </v>
      </c>
      <c r="AB457" s="74">
        <v>10807</v>
      </c>
      <c r="AC457" t="b">
        <f t="shared" si="75"/>
        <v>1</v>
      </c>
      <c r="AD457">
        <v>9000675</v>
      </c>
      <c r="AE457" t="s">
        <v>1389</v>
      </c>
      <c r="AF457" t="str">
        <f t="shared" si="76"/>
        <v>张建李</v>
      </c>
    </row>
    <row r="458" spans="1:32" x14ac:dyDescent="0.2">
      <c r="A458">
        <v>455</v>
      </c>
      <c r="B458">
        <v>9000674</v>
      </c>
      <c r="C458" t="str">
        <f>VLOOKUP(B:B,'10月人员信息'!J:W,13,0)</f>
        <v>130203196812082432</v>
      </c>
      <c r="D458" t="str">
        <f>VLOOKUP(B:B,'10月人员信息'!J:M,3,0)</f>
        <v>张毅勃</v>
      </c>
      <c r="E458" t="str">
        <f>VLOOKUP(B:B,'10月人员信息'!J:L,2,0)</f>
        <v>特钢事业部</v>
      </c>
      <c r="F458">
        <f>VLOOKUP(B:B,'10月人员信息'!J:R,8,0)</f>
        <v>0</v>
      </c>
      <c r="G458" t="str">
        <f>VLOOKUP(B:B,'10月人员信息'!J:P,6,0)</f>
        <v>专业专家</v>
      </c>
      <c r="H458" t="str">
        <f>VLOOKUP(B:B,'10月人员信息'!J:V,12,0)</f>
        <v>汉族</v>
      </c>
      <c r="I458" t="str">
        <f>VLOOKUP(B:B,'11月工资'!A:D,4,0)</f>
        <v>6217000180022984854</v>
      </c>
      <c r="J458">
        <f t="shared" si="70"/>
        <v>2292.16</v>
      </c>
      <c r="K458">
        <f t="shared" si="71"/>
        <v>100.28</v>
      </c>
      <c r="L458">
        <f t="shared" si="77"/>
        <v>243.54</v>
      </c>
      <c r="M458" s="6">
        <f t="shared" si="72"/>
        <v>1309.97</v>
      </c>
      <c r="N458">
        <f>VLOOKUP(C:C,'11月工资'!C:AP,40,0)</f>
        <v>9</v>
      </c>
      <c r="O458" s="6">
        <f t="shared" si="73"/>
        <v>149.71</v>
      </c>
      <c r="P458">
        <v>0</v>
      </c>
      <c r="Q458">
        <f t="shared" si="74"/>
        <v>2157</v>
      </c>
      <c r="R458" s="51">
        <v>14326</v>
      </c>
      <c r="S458" s="67">
        <v>18713.919999999998</v>
      </c>
      <c r="T458" s="69">
        <v>17973</v>
      </c>
      <c r="V458" t="s">
        <v>4274</v>
      </c>
      <c r="W458" t="s">
        <v>4275</v>
      </c>
      <c r="Y458" s="51">
        <f t="shared" si="78"/>
        <v>14316</v>
      </c>
      <c r="Z458" s="73">
        <f t="shared" si="79"/>
        <v>18718.53</v>
      </c>
      <c r="AA458" s="69" t="str">
        <f>VLOOKUP(C:C&amp;"    ",[1]Sheet0!$E$1:$I$65536,5,0)</f>
        <v xml:space="preserve">17973.00    </v>
      </c>
      <c r="AB458" s="74">
        <v>17973</v>
      </c>
      <c r="AC458" t="b">
        <f t="shared" si="75"/>
        <v>1</v>
      </c>
      <c r="AD458">
        <v>9000676</v>
      </c>
      <c r="AE458" t="s">
        <v>1392</v>
      </c>
      <c r="AF458" t="str">
        <f t="shared" si="76"/>
        <v>韩靳</v>
      </c>
    </row>
    <row r="459" spans="1:32" x14ac:dyDescent="0.2">
      <c r="A459">
        <v>456</v>
      </c>
      <c r="B459">
        <v>9000675</v>
      </c>
      <c r="C459" t="str">
        <f>VLOOKUP(B:B,'10月人员信息'!J:W,13,0)</f>
        <v>130202199003162114</v>
      </c>
      <c r="D459" t="str">
        <f>VLOOKUP(B:B,'10月人员信息'!J:M,3,0)</f>
        <v>张建李</v>
      </c>
      <c r="E459" t="str">
        <f>VLOOKUP(B:B,'10月人员信息'!J:L,2,0)</f>
        <v>特钢事业部</v>
      </c>
      <c r="F459" t="str">
        <f>VLOOKUP(B:B,'10月人员信息'!J:R,8,0)</f>
        <v>干部储备</v>
      </c>
      <c r="G459" t="str">
        <f>VLOOKUP(B:B,'10月人员信息'!J:P,6,0)</f>
        <v>专业师</v>
      </c>
      <c r="H459" t="str">
        <f>VLOOKUP(B:B,'10月人员信息'!J:V,12,0)</f>
        <v>汉族</v>
      </c>
      <c r="I459" t="str">
        <f>VLOOKUP(B:B,'11月工资'!A:D,4,0)</f>
        <v>6217000180032826780</v>
      </c>
      <c r="J459">
        <f t="shared" si="70"/>
        <v>1235.8699999999999</v>
      </c>
      <c r="K459">
        <f t="shared" si="71"/>
        <v>54.07</v>
      </c>
      <c r="L459">
        <f t="shared" si="77"/>
        <v>131.31</v>
      </c>
      <c r="M459" s="6">
        <f t="shared" si="72"/>
        <v>530.86</v>
      </c>
      <c r="N459">
        <f>VLOOKUP(C:C,'11月工资'!C:AP,40,0)</f>
        <v>9</v>
      </c>
      <c r="O459" s="6">
        <f t="shared" si="73"/>
        <v>60.67</v>
      </c>
      <c r="P459">
        <v>0</v>
      </c>
      <c r="Q459">
        <f t="shared" si="74"/>
        <v>910</v>
      </c>
      <c r="R459" s="50">
        <v>7724.17</v>
      </c>
      <c r="S459" s="67">
        <v>7583.76</v>
      </c>
      <c r="T459" s="69">
        <v>7579.17</v>
      </c>
      <c r="V459" t="s">
        <v>4276</v>
      </c>
      <c r="W459" t="s">
        <v>4277</v>
      </c>
      <c r="Y459" s="51">
        <f t="shared" si="78"/>
        <v>7714.17</v>
      </c>
      <c r="Z459" s="73">
        <f t="shared" si="79"/>
        <v>7588.37</v>
      </c>
      <c r="AA459" s="69" t="str">
        <f>VLOOKUP(C:C&amp;"    ",[1]Sheet0!$E$1:$I$65536,5,0)</f>
        <v xml:space="preserve">7579.17    </v>
      </c>
      <c r="AB459" s="74">
        <v>7579.17</v>
      </c>
      <c r="AC459" t="b">
        <f t="shared" si="75"/>
        <v>1</v>
      </c>
      <c r="AD459">
        <v>9000677</v>
      </c>
      <c r="AE459" t="s">
        <v>1395</v>
      </c>
      <c r="AF459" t="str">
        <f t="shared" si="76"/>
        <v>尚玉滨</v>
      </c>
    </row>
    <row r="460" spans="1:32" x14ac:dyDescent="0.2">
      <c r="A460">
        <v>457</v>
      </c>
      <c r="B460">
        <v>9000676</v>
      </c>
      <c r="C460" t="str">
        <f>VLOOKUP(B:B,'10月人员信息'!J:W,13,0)</f>
        <v>130229198705293034</v>
      </c>
      <c r="D460" t="str">
        <f>VLOOKUP(B:B,'10月人员信息'!J:M,3,0)</f>
        <v>韩靳</v>
      </c>
      <c r="E460" t="str">
        <f>VLOOKUP(B:B,'10月人员信息'!J:L,2,0)</f>
        <v>特钢事业部</v>
      </c>
      <c r="F460">
        <f>VLOOKUP(B:B,'10月人员信息'!J:R,8,0)</f>
        <v>0</v>
      </c>
      <c r="G460" t="str">
        <f>VLOOKUP(B:B,'10月人员信息'!J:P,6,0)</f>
        <v>专业师</v>
      </c>
      <c r="H460" t="str">
        <f>VLOOKUP(B:B,'10月人员信息'!J:V,12,0)</f>
        <v>汉族</v>
      </c>
      <c r="I460" t="str">
        <f>VLOOKUP(B:B,'11月工资'!A:D,4,0)</f>
        <v>6217000180022982833</v>
      </c>
      <c r="J460">
        <f t="shared" si="70"/>
        <v>1324.38</v>
      </c>
      <c r="K460">
        <f t="shared" si="71"/>
        <v>57.94</v>
      </c>
      <c r="L460">
        <f t="shared" si="77"/>
        <v>140.72</v>
      </c>
      <c r="M460" s="6">
        <f t="shared" si="72"/>
        <v>569.59</v>
      </c>
      <c r="N460">
        <f>VLOOKUP(C:C,'11月工资'!C:AP,40,0)</f>
        <v>9</v>
      </c>
      <c r="O460" s="6">
        <f t="shared" si="73"/>
        <v>65.099999999999994</v>
      </c>
      <c r="P460">
        <v>0</v>
      </c>
      <c r="Q460">
        <f t="shared" si="74"/>
        <v>976</v>
      </c>
      <c r="R460" s="50">
        <v>8277.39</v>
      </c>
      <c r="S460" s="67">
        <v>8136.98</v>
      </c>
      <c r="T460" s="69">
        <v>8132.39</v>
      </c>
      <c r="V460" t="s">
        <v>4278</v>
      </c>
      <c r="W460" t="s">
        <v>4279</v>
      </c>
      <c r="Y460" s="51">
        <f t="shared" si="78"/>
        <v>8267.39</v>
      </c>
      <c r="Z460" s="73">
        <f t="shared" si="79"/>
        <v>8141.59</v>
      </c>
      <c r="AA460" s="69" t="str">
        <f>VLOOKUP(C:C&amp;"    ",[1]Sheet0!$E$1:$I$65536,5,0)</f>
        <v xml:space="preserve">8132.39    </v>
      </c>
      <c r="AB460" s="74">
        <v>8132.39</v>
      </c>
      <c r="AC460" t="b">
        <f t="shared" si="75"/>
        <v>1</v>
      </c>
      <c r="AD460">
        <v>9000678</v>
      </c>
      <c r="AE460" t="s">
        <v>1398</v>
      </c>
      <c r="AF460" t="str">
        <f t="shared" si="76"/>
        <v>潘军</v>
      </c>
    </row>
    <row r="461" spans="1:32" x14ac:dyDescent="0.2">
      <c r="A461">
        <v>458</v>
      </c>
      <c r="B461">
        <v>9000677</v>
      </c>
      <c r="C461" t="str">
        <f>VLOOKUP(B:B,'10月人员信息'!J:W,13,0)</f>
        <v>130202198001240313</v>
      </c>
      <c r="D461" t="str">
        <f>VLOOKUP(B:B,'10月人员信息'!J:M,3,0)</f>
        <v>尚玉滨</v>
      </c>
      <c r="E461" t="str">
        <f>VLOOKUP(B:B,'10月人员信息'!J:L,2,0)</f>
        <v>特钢事业部</v>
      </c>
      <c r="F461">
        <f>VLOOKUP(B:B,'10月人员信息'!J:R,8,0)</f>
        <v>0</v>
      </c>
      <c r="G461">
        <f>VLOOKUP(B:B,'10月人员信息'!J:P,6,0)</f>
        <v>0</v>
      </c>
      <c r="H461" t="str">
        <f>VLOOKUP(B:B,'10月人员信息'!J:V,12,0)</f>
        <v>汉族</v>
      </c>
      <c r="I461" t="str">
        <f>VLOOKUP(B:B,'11月工资'!A:D,4,0)</f>
        <v>6217000180022983088</v>
      </c>
      <c r="J461">
        <f t="shared" si="70"/>
        <v>1734.96</v>
      </c>
      <c r="K461">
        <f t="shared" si="71"/>
        <v>75.900000000000006</v>
      </c>
      <c r="L461">
        <f t="shared" si="77"/>
        <v>184.34</v>
      </c>
      <c r="M461" s="6">
        <f t="shared" si="72"/>
        <v>749.22</v>
      </c>
      <c r="N461">
        <f>VLOOKUP(C:C,'11月工资'!C:AP,40,0)</f>
        <v>9</v>
      </c>
      <c r="O461" s="6">
        <f t="shared" si="73"/>
        <v>85.62</v>
      </c>
      <c r="P461">
        <v>0</v>
      </c>
      <c r="Q461">
        <f t="shared" si="74"/>
        <v>1284</v>
      </c>
      <c r="R461" s="50">
        <v>10843.5</v>
      </c>
      <c r="S461" s="67">
        <v>10703.09</v>
      </c>
      <c r="T461" s="69">
        <v>10698.5</v>
      </c>
      <c r="V461" t="s">
        <v>4280</v>
      </c>
      <c r="W461" t="s">
        <v>4281</v>
      </c>
      <c r="Y461" s="51">
        <f t="shared" si="78"/>
        <v>10833.5</v>
      </c>
      <c r="Z461" s="73">
        <f t="shared" si="79"/>
        <v>10707.7</v>
      </c>
      <c r="AA461" s="69" t="str">
        <f>VLOOKUP(C:C&amp;"    ",[1]Sheet0!$E$1:$I$65536,5,0)</f>
        <v xml:space="preserve">10698.50    </v>
      </c>
      <c r="AB461" s="74">
        <v>10698.5</v>
      </c>
      <c r="AC461" t="b">
        <f t="shared" si="75"/>
        <v>1</v>
      </c>
      <c r="AD461">
        <v>9000679</v>
      </c>
      <c r="AE461" t="s">
        <v>1401</v>
      </c>
      <c r="AF461" t="str">
        <f t="shared" si="76"/>
        <v>丁善宝</v>
      </c>
    </row>
    <row r="462" spans="1:32" x14ac:dyDescent="0.2">
      <c r="A462">
        <v>459</v>
      </c>
      <c r="B462">
        <v>9000678</v>
      </c>
      <c r="C462" t="str">
        <f>VLOOKUP(B:B,'10月人员信息'!J:W,13,0)</f>
        <v>130203196608063015</v>
      </c>
      <c r="D462" t="str">
        <f>VLOOKUP(B:B,'10月人员信息'!J:M,3,0)</f>
        <v>潘军</v>
      </c>
      <c r="E462" t="str">
        <f>VLOOKUP(B:B,'10月人员信息'!J:L,2,0)</f>
        <v>特钢事业部</v>
      </c>
      <c r="F462">
        <f>VLOOKUP(B:B,'10月人员信息'!J:R,8,0)</f>
        <v>0</v>
      </c>
      <c r="G462" t="str">
        <f>VLOOKUP(B:B,'10月人员信息'!J:P,6,0)</f>
        <v>操作专家</v>
      </c>
      <c r="H462" t="str">
        <f>VLOOKUP(B:B,'10月人员信息'!J:V,12,0)</f>
        <v>汉族</v>
      </c>
      <c r="I462" t="str">
        <f>VLOOKUP(B:B,'11月工资'!A:D,4,0)</f>
        <v>6217000180022986719</v>
      </c>
      <c r="J462">
        <f t="shared" si="70"/>
        <v>2057.84</v>
      </c>
      <c r="K462">
        <f t="shared" si="71"/>
        <v>90.03</v>
      </c>
      <c r="L462">
        <f t="shared" si="77"/>
        <v>218.65</v>
      </c>
      <c r="M462" s="6">
        <f t="shared" si="72"/>
        <v>890.48</v>
      </c>
      <c r="N462">
        <f>VLOOKUP(C:C,'11月工资'!C:AP,40,0)</f>
        <v>9</v>
      </c>
      <c r="O462" s="6">
        <f t="shared" si="73"/>
        <v>101.77</v>
      </c>
      <c r="P462">
        <v>0</v>
      </c>
      <c r="Q462">
        <f t="shared" si="74"/>
        <v>1526</v>
      </c>
      <c r="R462" s="50">
        <v>12861.5</v>
      </c>
      <c r="S462" s="67">
        <v>12721.09</v>
      </c>
      <c r="T462" s="69">
        <v>12716.5</v>
      </c>
      <c r="V462" t="s">
        <v>4282</v>
      </c>
      <c r="W462" t="s">
        <v>4283</v>
      </c>
      <c r="Y462" s="51">
        <f t="shared" si="78"/>
        <v>12851.5</v>
      </c>
      <c r="Z462" s="73">
        <f t="shared" si="79"/>
        <v>12725.7</v>
      </c>
      <c r="AA462" s="69" t="str">
        <f>VLOOKUP(C:C&amp;"    ",[1]Sheet0!$E$1:$I$65536,5,0)</f>
        <v xml:space="preserve">12716.50    </v>
      </c>
      <c r="AB462" s="74">
        <v>12716.5</v>
      </c>
      <c r="AC462" t="b">
        <f t="shared" si="75"/>
        <v>1</v>
      </c>
      <c r="AD462">
        <v>9000680</v>
      </c>
      <c r="AE462" t="s">
        <v>1404</v>
      </c>
      <c r="AF462" t="str">
        <f t="shared" si="76"/>
        <v>王岩</v>
      </c>
    </row>
    <row r="463" spans="1:32" x14ac:dyDescent="0.2">
      <c r="A463">
        <v>460</v>
      </c>
      <c r="B463">
        <v>9000679</v>
      </c>
      <c r="C463" t="str">
        <f>VLOOKUP(B:B,'10月人员信息'!J:W,13,0)</f>
        <v>370126198707184835</v>
      </c>
      <c r="D463" t="str">
        <f>VLOOKUP(B:B,'10月人员信息'!J:M,3,0)</f>
        <v>丁善宝</v>
      </c>
      <c r="E463" t="str">
        <f>VLOOKUP(B:B,'10月人员信息'!J:L,2,0)</f>
        <v>特钢事业部</v>
      </c>
      <c r="F463">
        <f>VLOOKUP(B:B,'10月人员信息'!J:R,8,0)</f>
        <v>0</v>
      </c>
      <c r="G463" t="str">
        <f>VLOOKUP(B:B,'10月人员信息'!J:P,6,0)</f>
        <v>专业师</v>
      </c>
      <c r="H463" t="str">
        <f>VLOOKUP(B:B,'10月人员信息'!J:V,12,0)</f>
        <v>汉族</v>
      </c>
      <c r="I463" t="str">
        <f>VLOOKUP(B:B,'11月工资'!A:D,4,0)</f>
        <v>6217000180022985372</v>
      </c>
      <c r="J463">
        <f t="shared" si="70"/>
        <v>1311.21</v>
      </c>
      <c r="K463">
        <f t="shared" si="71"/>
        <v>57.37</v>
      </c>
      <c r="L463">
        <f t="shared" si="77"/>
        <v>139.32</v>
      </c>
      <c r="M463" s="6">
        <f t="shared" si="72"/>
        <v>563.83000000000004</v>
      </c>
      <c r="N463">
        <f>VLOOKUP(C:C,'11月工资'!C:AP,40,0)</f>
        <v>9</v>
      </c>
      <c r="O463" s="6">
        <f t="shared" si="73"/>
        <v>64.44</v>
      </c>
      <c r="P463">
        <v>0</v>
      </c>
      <c r="Q463">
        <f t="shared" si="74"/>
        <v>966</v>
      </c>
      <c r="R463" s="50">
        <v>8195.08</v>
      </c>
      <c r="S463" s="67">
        <v>8054.67</v>
      </c>
      <c r="T463" s="69">
        <v>8050.08</v>
      </c>
      <c r="V463" t="s">
        <v>4284</v>
      </c>
      <c r="W463" t="s">
        <v>4285</v>
      </c>
      <c r="Y463" s="51">
        <f t="shared" si="78"/>
        <v>8185.08</v>
      </c>
      <c r="Z463" s="73">
        <f t="shared" si="79"/>
        <v>8059.28</v>
      </c>
      <c r="AA463" s="69" t="str">
        <f>VLOOKUP(C:C&amp;"    ",[1]Sheet0!$E$1:$I$65536,5,0)</f>
        <v xml:space="preserve">8050.08    </v>
      </c>
      <c r="AB463" s="74">
        <v>8050.08</v>
      </c>
      <c r="AC463" t="b">
        <f t="shared" si="75"/>
        <v>1</v>
      </c>
      <c r="AD463">
        <v>9000681</v>
      </c>
      <c r="AE463" t="s">
        <v>1407</v>
      </c>
      <c r="AF463" t="str">
        <f t="shared" si="76"/>
        <v>鞠丹</v>
      </c>
    </row>
    <row r="464" spans="1:32" x14ac:dyDescent="0.2">
      <c r="A464">
        <v>461</v>
      </c>
      <c r="B464">
        <v>9000680</v>
      </c>
      <c r="C464" t="str">
        <f>VLOOKUP(B:B,'10月人员信息'!J:W,13,0)</f>
        <v>130202198502111819</v>
      </c>
      <c r="D464" t="str">
        <f>VLOOKUP(B:B,'10月人员信息'!J:M,3,0)</f>
        <v>王岩</v>
      </c>
      <c r="E464" t="str">
        <f>VLOOKUP(B:B,'10月人员信息'!J:L,2,0)</f>
        <v>特钢事业部</v>
      </c>
      <c r="F464">
        <f>VLOOKUP(B:B,'10月人员信息'!J:R,8,0)</f>
        <v>0</v>
      </c>
      <c r="G464" t="str">
        <f>VLOOKUP(B:B,'10月人员信息'!J:P,6,0)</f>
        <v>主管师</v>
      </c>
      <c r="H464" t="str">
        <f>VLOOKUP(B:B,'10月人员信息'!J:V,12,0)</f>
        <v>汉族</v>
      </c>
      <c r="I464" t="str">
        <f>VLOOKUP(B:B,'11月工资'!A:D,4,0)</f>
        <v>6217000180022986701</v>
      </c>
      <c r="J464">
        <f t="shared" si="70"/>
        <v>1458.71</v>
      </c>
      <c r="K464">
        <f t="shared" si="71"/>
        <v>63.82</v>
      </c>
      <c r="L464">
        <f t="shared" si="77"/>
        <v>154.99</v>
      </c>
      <c r="M464" s="6">
        <f t="shared" si="72"/>
        <v>628.36</v>
      </c>
      <c r="N464">
        <f>VLOOKUP(C:C,'11月工资'!C:AP,40,0)</f>
        <v>9</v>
      </c>
      <c r="O464" s="6">
        <f t="shared" si="73"/>
        <v>71.81</v>
      </c>
      <c r="P464">
        <v>0</v>
      </c>
      <c r="Q464">
        <f t="shared" si="74"/>
        <v>1077</v>
      </c>
      <c r="R464" s="50">
        <v>9116.9500000000007</v>
      </c>
      <c r="S464" s="67">
        <v>8976.5400000000009</v>
      </c>
      <c r="T464" s="69">
        <v>8971.9500000000007</v>
      </c>
      <c r="V464" t="s">
        <v>4286</v>
      </c>
      <c r="W464" t="s">
        <v>4287</v>
      </c>
      <c r="Y464" s="51">
        <f t="shared" si="78"/>
        <v>9106.9500000000007</v>
      </c>
      <c r="Z464" s="73">
        <f t="shared" si="79"/>
        <v>8981.15</v>
      </c>
      <c r="AA464" s="69" t="str">
        <f>VLOOKUP(C:C&amp;"    ",[1]Sheet0!$E$1:$I$65536,5,0)</f>
        <v xml:space="preserve">8971.95    </v>
      </c>
      <c r="AB464" s="74">
        <v>8971.9500000000007</v>
      </c>
      <c r="AC464" t="b">
        <f t="shared" si="75"/>
        <v>1</v>
      </c>
      <c r="AD464">
        <v>9000682</v>
      </c>
      <c r="AE464" t="s">
        <v>1409</v>
      </c>
      <c r="AF464" t="str">
        <f t="shared" si="76"/>
        <v>王震伟</v>
      </c>
    </row>
    <row r="465" spans="1:32" x14ac:dyDescent="0.2">
      <c r="A465">
        <v>462</v>
      </c>
      <c r="B465">
        <v>9000681</v>
      </c>
      <c r="C465" t="str">
        <f>VLOOKUP(B:B,'10月人员信息'!J:W,13,0)</f>
        <v>13020319820711305x</v>
      </c>
      <c r="D465" t="str">
        <f>VLOOKUP(B:B,'10月人员信息'!J:M,3,0)</f>
        <v>鞠丹</v>
      </c>
      <c r="E465" t="str">
        <f>VLOOKUP(B:B,'10月人员信息'!J:L,2,0)</f>
        <v>特钢事业部</v>
      </c>
      <c r="F465">
        <f>VLOOKUP(B:B,'10月人员信息'!J:R,8,0)</f>
        <v>0</v>
      </c>
      <c r="G465" t="str">
        <f>VLOOKUP(B:B,'10月人员信息'!J:P,6,0)</f>
        <v>主管师</v>
      </c>
      <c r="H465" t="str">
        <f>VLOOKUP(B:B,'10月人员信息'!J:V,12,0)</f>
        <v>汉族</v>
      </c>
      <c r="I465" t="str">
        <f>VLOOKUP(B:B,'11月工资'!A:D,4,0)</f>
        <v>6217000180022974327</v>
      </c>
      <c r="J465">
        <f t="shared" si="70"/>
        <v>1504.81</v>
      </c>
      <c r="K465">
        <f t="shared" si="71"/>
        <v>65.84</v>
      </c>
      <c r="L465">
        <f t="shared" si="77"/>
        <v>159.88999999999999</v>
      </c>
      <c r="M465" s="6">
        <f t="shared" si="72"/>
        <v>648.53</v>
      </c>
      <c r="N465">
        <f>VLOOKUP(C:C,'11月工资'!C:AP,40,0)</f>
        <v>9</v>
      </c>
      <c r="O465" s="6">
        <f t="shared" si="73"/>
        <v>74.12</v>
      </c>
      <c r="P465">
        <v>0</v>
      </c>
      <c r="Q465">
        <f t="shared" si="74"/>
        <v>1111</v>
      </c>
      <c r="R465" s="50">
        <v>9405.08</v>
      </c>
      <c r="S465" s="67">
        <v>9264.67</v>
      </c>
      <c r="T465" s="69">
        <v>9260.08</v>
      </c>
      <c r="V465" t="s">
        <v>4288</v>
      </c>
      <c r="W465" t="s">
        <v>4289</v>
      </c>
      <c r="Y465" s="51">
        <f t="shared" si="78"/>
        <v>9395.08</v>
      </c>
      <c r="Z465" s="73">
        <f t="shared" si="79"/>
        <v>9269.2800000000007</v>
      </c>
      <c r="AA465" s="69" t="str">
        <f>VLOOKUP(C:C&amp;"    ",[1]Sheet0!$E$1:$I$65536,5,0)</f>
        <v xml:space="preserve">9260.08    </v>
      </c>
      <c r="AB465" s="74">
        <v>9260.08</v>
      </c>
      <c r="AC465" t="b">
        <f t="shared" si="75"/>
        <v>1</v>
      </c>
      <c r="AD465">
        <v>9000683</v>
      </c>
      <c r="AE465" t="s">
        <v>1412</v>
      </c>
      <c r="AF465" t="str">
        <f t="shared" si="76"/>
        <v>刘永滨</v>
      </c>
    </row>
    <row r="466" spans="1:32" x14ac:dyDescent="0.2">
      <c r="A466">
        <v>463</v>
      </c>
      <c r="B466">
        <v>9000682</v>
      </c>
      <c r="C466" t="str">
        <f>VLOOKUP(B:B,'10月人员信息'!J:W,13,0)</f>
        <v>130204198907211810</v>
      </c>
      <c r="D466" t="str">
        <f>VLOOKUP(B:B,'10月人员信息'!J:M,3,0)</f>
        <v>王震伟</v>
      </c>
      <c r="E466" t="str">
        <f>VLOOKUP(B:B,'10月人员信息'!J:L,2,0)</f>
        <v>特钢事业部</v>
      </c>
      <c r="F466">
        <f>VLOOKUP(B:B,'10月人员信息'!J:R,8,0)</f>
        <v>0</v>
      </c>
      <c r="G466" t="str">
        <f>VLOOKUP(B:B,'10月人员信息'!J:P,6,0)</f>
        <v>专业师</v>
      </c>
      <c r="H466" t="str">
        <f>VLOOKUP(B:B,'10月人员信息'!J:V,12,0)</f>
        <v>汉族</v>
      </c>
      <c r="I466" t="str">
        <f>VLOOKUP(B:B,'11月工资'!A:D,4,0)</f>
        <v>6217000180022988053</v>
      </c>
      <c r="J466">
        <f t="shared" si="70"/>
        <v>1119.5</v>
      </c>
      <c r="K466">
        <f t="shared" si="71"/>
        <v>48.98</v>
      </c>
      <c r="L466">
        <f t="shared" si="77"/>
        <v>118.95</v>
      </c>
      <c r="M466" s="6">
        <f t="shared" si="72"/>
        <v>479.95</v>
      </c>
      <c r="N466">
        <f>VLOOKUP(C:C,'11月工资'!C:AP,40,0)</f>
        <v>9</v>
      </c>
      <c r="O466" s="6">
        <f t="shared" si="73"/>
        <v>54.85</v>
      </c>
      <c r="P466">
        <v>0</v>
      </c>
      <c r="Q466">
        <f t="shared" si="74"/>
        <v>822</v>
      </c>
      <c r="R466" s="50">
        <v>6996.89</v>
      </c>
      <c r="S466" s="67">
        <v>6856.48</v>
      </c>
      <c r="T466" s="69">
        <v>6851.89</v>
      </c>
      <c r="V466" t="s">
        <v>4290</v>
      </c>
      <c r="W466" t="s">
        <v>4291</v>
      </c>
      <c r="Y466" s="51">
        <f t="shared" si="78"/>
        <v>6986.89</v>
      </c>
      <c r="Z466" s="73">
        <f t="shared" si="79"/>
        <v>6861.09</v>
      </c>
      <c r="AA466" s="69" t="str">
        <f>VLOOKUP(C:C&amp;"    ",[1]Sheet0!$E$1:$I$65536,5,0)</f>
        <v xml:space="preserve">6851.89    </v>
      </c>
      <c r="AB466" s="74">
        <v>6851.89</v>
      </c>
      <c r="AC466" t="b">
        <f t="shared" si="75"/>
        <v>1</v>
      </c>
      <c r="AD466">
        <v>9000684</v>
      </c>
      <c r="AE466" t="s">
        <v>1415</v>
      </c>
      <c r="AF466" t="str">
        <f t="shared" si="76"/>
        <v>李秀景</v>
      </c>
    </row>
    <row r="467" spans="1:32" x14ac:dyDescent="0.2">
      <c r="A467">
        <v>464</v>
      </c>
      <c r="B467">
        <v>9000683</v>
      </c>
      <c r="C467" t="str">
        <f>VLOOKUP(B:B,'10月人员信息'!J:W,13,0)</f>
        <v>130203198210295114</v>
      </c>
      <c r="D467" t="str">
        <f>VLOOKUP(B:B,'10月人员信息'!J:M,3,0)</f>
        <v>刘永滨</v>
      </c>
      <c r="E467" t="str">
        <f>VLOOKUP(B:B,'10月人员信息'!J:L,2,0)</f>
        <v>特钢事业部</v>
      </c>
      <c r="F467">
        <f>VLOOKUP(B:B,'10月人员信息'!J:R,8,0)</f>
        <v>0</v>
      </c>
      <c r="G467">
        <f>VLOOKUP(B:B,'10月人员信息'!J:P,6,0)</f>
        <v>0</v>
      </c>
      <c r="H467" t="str">
        <f>VLOOKUP(B:B,'10月人员信息'!J:V,12,0)</f>
        <v>汉族</v>
      </c>
      <c r="I467" t="str">
        <f>VLOOKUP(B:B,'11月工资'!A:D,4,0)</f>
        <v>6217000180022981389</v>
      </c>
      <c r="J467">
        <f t="shared" si="70"/>
        <v>1418.83</v>
      </c>
      <c r="K467">
        <f t="shared" si="71"/>
        <v>62.07</v>
      </c>
      <c r="L467">
        <f t="shared" si="77"/>
        <v>150.75</v>
      </c>
      <c r="M467" s="6">
        <f t="shared" si="72"/>
        <v>610.91</v>
      </c>
      <c r="N467">
        <f>VLOOKUP(C:C,'11月工资'!C:AP,40,0)</f>
        <v>9</v>
      </c>
      <c r="O467" s="6">
        <f t="shared" si="73"/>
        <v>69.819999999999993</v>
      </c>
      <c r="P467">
        <v>0</v>
      </c>
      <c r="Q467">
        <f t="shared" si="74"/>
        <v>1047</v>
      </c>
      <c r="R467" s="50">
        <v>8867.66</v>
      </c>
      <c r="S467" s="67">
        <v>8727.25</v>
      </c>
      <c r="T467" s="69">
        <v>8722.66</v>
      </c>
      <c r="V467" t="s">
        <v>4292</v>
      </c>
      <c r="W467" t="s">
        <v>4293</v>
      </c>
      <c r="Y467" s="51">
        <f t="shared" si="78"/>
        <v>8857.66</v>
      </c>
      <c r="Z467" s="73">
        <f t="shared" si="79"/>
        <v>8731.86</v>
      </c>
      <c r="AA467" s="69" t="str">
        <f>VLOOKUP(C:C&amp;"    ",[1]Sheet0!$E$1:$I$65536,5,0)</f>
        <v xml:space="preserve">8722.66    </v>
      </c>
      <c r="AB467" s="74">
        <v>8722.66</v>
      </c>
      <c r="AC467" t="b">
        <f t="shared" si="75"/>
        <v>1</v>
      </c>
      <c r="AD467">
        <v>9000685</v>
      </c>
      <c r="AE467" t="s">
        <v>1418</v>
      </c>
      <c r="AF467" t="str">
        <f t="shared" si="76"/>
        <v>李宏伟</v>
      </c>
    </row>
    <row r="468" spans="1:32" x14ac:dyDescent="0.2">
      <c r="A468">
        <v>465</v>
      </c>
      <c r="B468">
        <v>9000684</v>
      </c>
      <c r="C468" t="str">
        <f>VLOOKUP(B:B,'10月人员信息'!J:W,13,0)</f>
        <v>132235198006021629</v>
      </c>
      <c r="D468" t="str">
        <f>VLOOKUP(B:B,'10月人员信息'!J:M,3,0)</f>
        <v>李秀景</v>
      </c>
      <c r="E468" t="str">
        <f>VLOOKUP(B:B,'10月人员信息'!J:L,2,0)</f>
        <v>特钢事业部</v>
      </c>
      <c r="F468">
        <f>VLOOKUP(B:B,'10月人员信息'!J:R,8,0)</f>
        <v>0</v>
      </c>
      <c r="G468" t="str">
        <f>VLOOKUP(B:B,'10月人员信息'!J:P,6,0)</f>
        <v>主任师</v>
      </c>
      <c r="H468" t="str">
        <f>VLOOKUP(B:B,'10月人员信息'!J:V,12,0)</f>
        <v>汉族</v>
      </c>
      <c r="I468" t="str">
        <f>VLOOKUP(B:B,'11月工资'!A:D,4,0)</f>
        <v>6217000180021628940</v>
      </c>
      <c r="J468">
        <f t="shared" si="70"/>
        <v>1741.79</v>
      </c>
      <c r="K468">
        <f t="shared" si="71"/>
        <v>76.2</v>
      </c>
      <c r="L468">
        <f t="shared" si="77"/>
        <v>185.06</v>
      </c>
      <c r="M468" s="6">
        <f t="shared" si="72"/>
        <v>752.2</v>
      </c>
      <c r="N468">
        <f>VLOOKUP(C:C,'11月工资'!C:AP,40,0)</f>
        <v>9</v>
      </c>
      <c r="O468" s="6">
        <f t="shared" si="73"/>
        <v>85.97</v>
      </c>
      <c r="P468">
        <v>0</v>
      </c>
      <c r="Q468">
        <f t="shared" si="74"/>
        <v>1289</v>
      </c>
      <c r="R468" s="50">
        <v>10886.17</v>
      </c>
      <c r="S468" s="67">
        <v>10745.76</v>
      </c>
      <c r="T468" s="69">
        <v>10741.17</v>
      </c>
      <c r="V468" t="s">
        <v>4294</v>
      </c>
      <c r="W468" t="s">
        <v>4295</v>
      </c>
      <c r="Y468" s="51">
        <f t="shared" si="78"/>
        <v>10876.17</v>
      </c>
      <c r="Z468" s="73">
        <f t="shared" si="79"/>
        <v>10750.37</v>
      </c>
      <c r="AA468" s="69" t="str">
        <f>VLOOKUP(C:C&amp;"    ",[1]Sheet0!$E$1:$I$65536,5,0)</f>
        <v xml:space="preserve">10741.17    </v>
      </c>
      <c r="AB468" s="74">
        <v>10741.17</v>
      </c>
      <c r="AC468" t="b">
        <f t="shared" si="75"/>
        <v>1</v>
      </c>
      <c r="AD468">
        <v>9000686</v>
      </c>
      <c r="AE468" t="s">
        <v>1421</v>
      </c>
      <c r="AF468" t="str">
        <f t="shared" si="76"/>
        <v>董继亮</v>
      </c>
    </row>
    <row r="469" spans="1:32" x14ac:dyDescent="0.2">
      <c r="A469">
        <v>466</v>
      </c>
      <c r="B469">
        <v>9000685</v>
      </c>
      <c r="C469" t="str">
        <f>VLOOKUP(B:B,'10月人员信息'!J:W,13,0)</f>
        <v>130221198808142318</v>
      </c>
      <c r="D469" t="str">
        <f>VLOOKUP(B:B,'10月人员信息'!J:M,3,0)</f>
        <v>李宏伟</v>
      </c>
      <c r="E469" t="str">
        <f>VLOOKUP(B:B,'10月人员信息'!J:L,2,0)</f>
        <v>特钢事业部</v>
      </c>
      <c r="F469">
        <f>VLOOKUP(B:B,'10月人员信息'!J:R,8,0)</f>
        <v>0</v>
      </c>
      <c r="G469" t="str">
        <f>VLOOKUP(B:B,'10月人员信息'!J:P,6,0)</f>
        <v>专业师</v>
      </c>
      <c r="H469" t="str">
        <f>VLOOKUP(B:B,'10月人员信息'!J:V,12,0)</f>
        <v>汉族</v>
      </c>
      <c r="I469" t="str">
        <f>VLOOKUP(B:B,'11月工资'!A:D,4,0)</f>
        <v>6217000180021628916</v>
      </c>
      <c r="J469">
        <f t="shared" si="70"/>
        <v>1194.54</v>
      </c>
      <c r="K469">
        <f t="shared" si="71"/>
        <v>52.26</v>
      </c>
      <c r="L469">
        <f t="shared" si="77"/>
        <v>126.92</v>
      </c>
      <c r="M469" s="6">
        <f t="shared" si="72"/>
        <v>512.78</v>
      </c>
      <c r="N469">
        <f>VLOOKUP(C:C,'11月工资'!C:AP,40,0)</f>
        <v>9</v>
      </c>
      <c r="O469" s="6">
        <f t="shared" si="73"/>
        <v>58.6</v>
      </c>
      <c r="P469">
        <v>0</v>
      </c>
      <c r="Q469">
        <f t="shared" si="74"/>
        <v>879</v>
      </c>
      <c r="R469" s="50">
        <v>7465.89</v>
      </c>
      <c r="S469" s="67">
        <v>7325.48</v>
      </c>
      <c r="T469" s="69">
        <v>7320.89</v>
      </c>
      <c r="V469" t="s">
        <v>4296</v>
      </c>
      <c r="W469" t="s">
        <v>4297</v>
      </c>
      <c r="Y469" s="51">
        <f t="shared" si="78"/>
        <v>7455.89</v>
      </c>
      <c r="Z469" s="73">
        <f t="shared" si="79"/>
        <v>7330.09</v>
      </c>
      <c r="AA469" s="69" t="str">
        <f>VLOOKUP(C:C&amp;"    ",[1]Sheet0!$E$1:$I$65536,5,0)</f>
        <v xml:space="preserve">7320.89    </v>
      </c>
      <c r="AB469" s="74">
        <v>7320.89</v>
      </c>
      <c r="AC469" t="b">
        <f t="shared" si="75"/>
        <v>1</v>
      </c>
      <c r="AD469">
        <v>9000687</v>
      </c>
      <c r="AE469" t="s">
        <v>1424</v>
      </c>
      <c r="AF469" t="str">
        <f t="shared" si="76"/>
        <v>孙斯迈</v>
      </c>
    </row>
    <row r="470" spans="1:32" x14ac:dyDescent="0.2">
      <c r="A470">
        <v>467</v>
      </c>
      <c r="B470">
        <v>9000686</v>
      </c>
      <c r="C470" t="str">
        <f>VLOOKUP(B:B,'10月人员信息'!J:W,13,0)</f>
        <v>130323198512216419</v>
      </c>
      <c r="D470" t="str">
        <f>VLOOKUP(B:B,'10月人员信息'!J:M,3,0)</f>
        <v>董继亮</v>
      </c>
      <c r="E470" t="str">
        <f>VLOOKUP(B:B,'10月人员信息'!J:L,2,0)</f>
        <v>特钢事业部</v>
      </c>
      <c r="F470">
        <f>VLOOKUP(B:B,'10月人员信息'!J:R,8,0)</f>
        <v>0</v>
      </c>
      <c r="G470" t="str">
        <f>VLOOKUP(B:B,'10月人员信息'!J:P,6,0)</f>
        <v>主管师</v>
      </c>
      <c r="H470" t="str">
        <f>VLOOKUP(B:B,'10月人员信息'!J:V,12,0)</f>
        <v>汉族</v>
      </c>
      <c r="I470" t="str">
        <f>VLOOKUP(B:B,'11月工资'!A:D,4,0)</f>
        <v>6217000180021628866</v>
      </c>
      <c r="J470">
        <f t="shared" si="70"/>
        <v>1521.53</v>
      </c>
      <c r="K470">
        <f t="shared" si="71"/>
        <v>66.569999999999993</v>
      </c>
      <c r="L470">
        <f t="shared" si="77"/>
        <v>161.66</v>
      </c>
      <c r="M470" s="6">
        <f t="shared" si="72"/>
        <v>655.84</v>
      </c>
      <c r="N470">
        <f>VLOOKUP(C:C,'11月工资'!C:AP,40,0)</f>
        <v>9</v>
      </c>
      <c r="O470" s="6">
        <f t="shared" si="73"/>
        <v>74.95</v>
      </c>
      <c r="P470">
        <v>0</v>
      </c>
      <c r="Q470">
        <f t="shared" si="74"/>
        <v>1124</v>
      </c>
      <c r="R470" s="50">
        <v>9509.58</v>
      </c>
      <c r="S470" s="67">
        <v>9369.17</v>
      </c>
      <c r="T470" s="69">
        <v>9364.58</v>
      </c>
      <c r="V470" t="s">
        <v>4298</v>
      </c>
      <c r="W470" t="s">
        <v>4299</v>
      </c>
      <c r="Y470" s="51">
        <f t="shared" si="78"/>
        <v>9499.58</v>
      </c>
      <c r="Z470" s="73">
        <f t="shared" si="79"/>
        <v>9373.7800000000007</v>
      </c>
      <c r="AA470" s="69" t="str">
        <f>VLOOKUP(C:C&amp;"    ",[1]Sheet0!$E$1:$I$65536,5,0)</f>
        <v xml:space="preserve">9364.58    </v>
      </c>
      <c r="AB470" s="74">
        <v>9364.58</v>
      </c>
      <c r="AC470" t="b">
        <f t="shared" si="75"/>
        <v>1</v>
      </c>
      <c r="AD470">
        <v>9000688</v>
      </c>
      <c r="AE470" t="s">
        <v>1426</v>
      </c>
      <c r="AF470" t="str">
        <f t="shared" si="76"/>
        <v>王志明</v>
      </c>
    </row>
    <row r="471" spans="1:32" x14ac:dyDescent="0.2">
      <c r="A471">
        <v>468</v>
      </c>
      <c r="B471">
        <v>9000687</v>
      </c>
      <c r="C471" t="str">
        <f>VLOOKUP(B:B,'10月人员信息'!J:W,13,0)</f>
        <v>13020319920806061x</v>
      </c>
      <c r="D471" t="str">
        <f>VLOOKUP(B:B,'10月人员信息'!J:M,3,0)</f>
        <v>孙斯迈</v>
      </c>
      <c r="E471" t="str">
        <f>VLOOKUP(B:B,'10月人员信息'!J:L,2,0)</f>
        <v>特钢事业部</v>
      </c>
      <c r="F471" t="str">
        <f>VLOOKUP(B:B,'10月人员信息'!J:R,8,0)</f>
        <v>干部储备</v>
      </c>
      <c r="G471" t="str">
        <f>VLOOKUP(B:B,'10月人员信息'!J:P,6,0)</f>
        <v>专业师</v>
      </c>
      <c r="H471" t="str">
        <f>VLOOKUP(B:B,'10月人员信息'!J:V,12,0)</f>
        <v>汉族</v>
      </c>
      <c r="I471" t="str">
        <f>VLOOKUP(B:B,'11月工资'!A:D,4,0)</f>
        <v>6217000180032826756</v>
      </c>
      <c r="J471">
        <f t="shared" si="70"/>
        <v>1012.5</v>
      </c>
      <c r="K471">
        <f t="shared" si="71"/>
        <v>44.3</v>
      </c>
      <c r="L471">
        <f t="shared" si="77"/>
        <v>107.58</v>
      </c>
      <c r="M471" s="6">
        <f t="shared" si="72"/>
        <v>433.14</v>
      </c>
      <c r="N471">
        <f>VLOOKUP(C:C,'11月工资'!C:AP,40,0)</f>
        <v>9</v>
      </c>
      <c r="O471" s="6">
        <f t="shared" si="73"/>
        <v>49.5</v>
      </c>
      <c r="P471">
        <v>0</v>
      </c>
      <c r="Q471">
        <f t="shared" si="74"/>
        <v>742</v>
      </c>
      <c r="R471" s="50">
        <v>6328.13</v>
      </c>
      <c r="S471" s="67">
        <v>6187.72</v>
      </c>
      <c r="T471" s="69">
        <v>6183.13</v>
      </c>
      <c r="V471" t="s">
        <v>4300</v>
      </c>
      <c r="W471" t="s">
        <v>4301</v>
      </c>
      <c r="Y471" s="51">
        <f t="shared" si="78"/>
        <v>6318.13</v>
      </c>
      <c r="Z471" s="73">
        <f t="shared" si="79"/>
        <v>6192.33</v>
      </c>
      <c r="AA471" s="69" t="str">
        <f>VLOOKUP(C:C&amp;"    ",[1]Sheet0!$E$1:$I$65536,5,0)</f>
        <v xml:space="preserve">6183.13    </v>
      </c>
      <c r="AB471" s="74">
        <v>6183.13</v>
      </c>
      <c r="AC471" t="b">
        <f t="shared" si="75"/>
        <v>1</v>
      </c>
      <c r="AD471">
        <v>9000689</v>
      </c>
      <c r="AE471" t="s">
        <v>1429</v>
      </c>
      <c r="AF471" t="str">
        <f t="shared" si="76"/>
        <v>贾焱森</v>
      </c>
    </row>
    <row r="472" spans="1:32" x14ac:dyDescent="0.2">
      <c r="A472">
        <v>469</v>
      </c>
      <c r="B472">
        <v>9000688</v>
      </c>
      <c r="C472" t="str">
        <f>VLOOKUP(B:B,'10月人员信息'!J:W,13,0)</f>
        <v>522321198412146750</v>
      </c>
      <c r="D472" t="str">
        <f>VLOOKUP(B:B,'10月人员信息'!J:M,3,0)</f>
        <v>王志明</v>
      </c>
      <c r="E472" t="str">
        <f>VLOOKUP(B:B,'10月人员信息'!J:L,2,0)</f>
        <v>特钢事业部</v>
      </c>
      <c r="F472">
        <f>VLOOKUP(B:B,'10月人员信息'!J:R,8,0)</f>
        <v>0</v>
      </c>
      <c r="G472" t="str">
        <f>VLOOKUP(B:B,'10月人员信息'!J:P,6,0)</f>
        <v>专业师</v>
      </c>
      <c r="H472" t="str">
        <f>VLOOKUP(B:B,'10月人员信息'!J:V,12,0)</f>
        <v>汉族</v>
      </c>
      <c r="I472" t="str">
        <f>VLOOKUP(B:B,'11月工资'!A:D,4,0)</f>
        <v>6217000180022983138</v>
      </c>
      <c r="J472">
        <f t="shared" si="70"/>
        <v>1164.51</v>
      </c>
      <c r="K472">
        <f t="shared" si="71"/>
        <v>50.95</v>
      </c>
      <c r="L472">
        <f t="shared" si="77"/>
        <v>123.73</v>
      </c>
      <c r="M472" s="6">
        <f t="shared" si="72"/>
        <v>499.64</v>
      </c>
      <c r="N472">
        <f>VLOOKUP(C:C,'11月工资'!C:AP,40,0)</f>
        <v>9</v>
      </c>
      <c r="O472" s="6">
        <f t="shared" si="73"/>
        <v>57.1</v>
      </c>
      <c r="P472">
        <v>0</v>
      </c>
      <c r="Q472">
        <f t="shared" si="74"/>
        <v>856</v>
      </c>
      <c r="R472" s="50">
        <v>7278.19</v>
      </c>
      <c r="S472" s="67">
        <v>7137.78</v>
      </c>
      <c r="T472" s="69">
        <v>7133.19</v>
      </c>
      <c r="V472" t="s">
        <v>4302</v>
      </c>
      <c r="W472" t="s">
        <v>4303</v>
      </c>
      <c r="Y472" s="51">
        <f t="shared" si="78"/>
        <v>7268.19</v>
      </c>
      <c r="Z472" s="73">
        <f t="shared" si="79"/>
        <v>7142.39</v>
      </c>
      <c r="AA472" s="69" t="str">
        <f>VLOOKUP(C:C&amp;"    ",[1]Sheet0!$E$1:$I$65536,5,0)</f>
        <v xml:space="preserve">7133.19    </v>
      </c>
      <c r="AB472" s="74">
        <v>7133.19</v>
      </c>
      <c r="AC472" t="b">
        <f t="shared" si="75"/>
        <v>1</v>
      </c>
      <c r="AD472">
        <v>9000690</v>
      </c>
      <c r="AE472" t="s">
        <v>1432</v>
      </c>
      <c r="AF472" t="str">
        <f t="shared" si="76"/>
        <v>董英爽</v>
      </c>
    </row>
    <row r="473" spans="1:32" x14ac:dyDescent="0.2">
      <c r="A473">
        <v>470</v>
      </c>
      <c r="B473">
        <v>9000689</v>
      </c>
      <c r="C473" t="str">
        <f>VLOOKUP(B:B,'10月人员信息'!J:W,13,0)</f>
        <v>130203198609065716</v>
      </c>
      <c r="D473" t="str">
        <f>VLOOKUP(B:B,'10月人员信息'!J:M,3,0)</f>
        <v>贾焱森</v>
      </c>
      <c r="E473" t="str">
        <f>VLOOKUP(B:B,'10月人员信息'!J:L,2,0)</f>
        <v>设备管理部</v>
      </c>
      <c r="F473" t="str">
        <f>VLOOKUP(B:B,'10月人员信息'!J:R,8,0)</f>
        <v>验收库管主办</v>
      </c>
      <c r="G473" t="str">
        <f>VLOOKUP(B:B,'10月人员信息'!J:P,6,0)</f>
        <v>一级协理</v>
      </c>
      <c r="H473" t="str">
        <f>VLOOKUP(B:B,'10月人员信息'!J:V,12,0)</f>
        <v>汉族</v>
      </c>
      <c r="I473" t="str">
        <f>VLOOKUP(B:B,'11月工资'!A:D,4,0)</f>
        <v>6217000180022179059</v>
      </c>
      <c r="J473">
        <f t="shared" si="70"/>
        <v>900.88</v>
      </c>
      <c r="K473">
        <f t="shared" si="71"/>
        <v>39.409999999999997</v>
      </c>
      <c r="L473">
        <f t="shared" si="77"/>
        <v>95.72</v>
      </c>
      <c r="M473" s="6">
        <f t="shared" si="72"/>
        <v>384.3</v>
      </c>
      <c r="N473">
        <f>VLOOKUP(C:C,'11月工资'!C:AP,40,0)</f>
        <v>9</v>
      </c>
      <c r="O473" s="6">
        <f t="shared" si="73"/>
        <v>43.92</v>
      </c>
      <c r="P473">
        <v>0</v>
      </c>
      <c r="Q473">
        <f t="shared" si="74"/>
        <v>658</v>
      </c>
      <c r="R473" s="50">
        <v>5630.48</v>
      </c>
      <c r="S473" s="67">
        <v>5490.07</v>
      </c>
      <c r="T473" s="69">
        <v>5485.48</v>
      </c>
      <c r="V473" t="s">
        <v>4304</v>
      </c>
      <c r="W473" t="s">
        <v>4305</v>
      </c>
      <c r="Y473" s="51">
        <f t="shared" si="78"/>
        <v>5620.48</v>
      </c>
      <c r="Z473" s="73">
        <f t="shared" si="79"/>
        <v>5494.68</v>
      </c>
      <c r="AA473" s="69" t="str">
        <f>VLOOKUP(C:C&amp;"    ",[1]Sheet0!$E$1:$I$65536,5,0)</f>
        <v xml:space="preserve">5485.48    </v>
      </c>
      <c r="AB473" s="74">
        <v>5485.48</v>
      </c>
      <c r="AC473" t="b">
        <f t="shared" si="75"/>
        <v>1</v>
      </c>
      <c r="AD473">
        <v>9000691</v>
      </c>
      <c r="AE473" t="s">
        <v>1435</v>
      </c>
      <c r="AF473" t="str">
        <f t="shared" si="76"/>
        <v>安宇</v>
      </c>
    </row>
    <row r="474" spans="1:32" x14ac:dyDescent="0.2">
      <c r="A474">
        <v>471</v>
      </c>
      <c r="B474">
        <v>9000690</v>
      </c>
      <c r="C474" t="str">
        <f>VLOOKUP(B:B,'10月人员信息'!J:W,13,0)</f>
        <v>130202197306180337</v>
      </c>
      <c r="D474" t="str">
        <f>VLOOKUP(B:B,'10月人员信息'!J:M,3,0)</f>
        <v>董英爽</v>
      </c>
      <c r="E474" t="str">
        <f>VLOOKUP(B:B,'10月人员信息'!J:L,2,0)</f>
        <v>生活服务中心</v>
      </c>
      <c r="F474" t="str">
        <f>VLOOKUP(B:B,'10月人员信息'!J:R,8,0)</f>
        <v>厂容绿化高级主管</v>
      </c>
      <c r="G474" t="str">
        <f>VLOOKUP(B:B,'10月人员信息'!J:P,6,0)</f>
        <v>主管</v>
      </c>
      <c r="H474" t="str">
        <f>VLOOKUP(B:B,'10月人员信息'!J:V,12,0)</f>
        <v>汉族</v>
      </c>
      <c r="I474" t="str">
        <f>VLOOKUP(B:B,'11月工资'!A:D,4,0)</f>
        <v>6217000180022178846</v>
      </c>
      <c r="J474">
        <f t="shared" si="70"/>
        <v>1697.06</v>
      </c>
      <c r="K474">
        <f t="shared" si="71"/>
        <v>74.25</v>
      </c>
      <c r="L474">
        <f t="shared" si="77"/>
        <v>180.31</v>
      </c>
      <c r="M474" s="6">
        <f t="shared" si="72"/>
        <v>732.64</v>
      </c>
      <c r="N474">
        <f>VLOOKUP(C:C,'11月工资'!C:AP,40,0)</f>
        <v>9</v>
      </c>
      <c r="O474" s="6">
        <f t="shared" si="73"/>
        <v>83.73</v>
      </c>
      <c r="P474">
        <v>0</v>
      </c>
      <c r="Q474">
        <f t="shared" si="74"/>
        <v>1255</v>
      </c>
      <c r="R474" s="50">
        <v>10606.63</v>
      </c>
      <c r="S474" s="67">
        <v>10466.219999999999</v>
      </c>
      <c r="T474" s="69">
        <v>10461.629999999999</v>
      </c>
      <c r="V474" t="s">
        <v>4306</v>
      </c>
      <c r="W474" t="s">
        <v>4307</v>
      </c>
      <c r="Y474" s="51">
        <f t="shared" si="78"/>
        <v>10596.63</v>
      </c>
      <c r="Z474" s="73">
        <f t="shared" si="79"/>
        <v>10470.83</v>
      </c>
      <c r="AA474" s="69" t="str">
        <f>VLOOKUP(C:C&amp;"    ",[1]Sheet0!$E$1:$I$65536,5,0)</f>
        <v xml:space="preserve">10461.63    </v>
      </c>
      <c r="AB474" s="74">
        <v>10461.629999999999</v>
      </c>
      <c r="AC474" t="b">
        <f t="shared" si="75"/>
        <v>1</v>
      </c>
      <c r="AD474">
        <v>9000692</v>
      </c>
      <c r="AE474" t="s">
        <v>1438</v>
      </c>
      <c r="AF474" t="str">
        <f t="shared" si="76"/>
        <v>张岭</v>
      </c>
    </row>
    <row r="475" spans="1:32" x14ac:dyDescent="0.2">
      <c r="A475">
        <v>472</v>
      </c>
      <c r="B475">
        <v>9000691</v>
      </c>
      <c r="C475" t="str">
        <f>VLOOKUP(B:B,'10月人员信息'!J:W,13,0)</f>
        <v>130203199210064812</v>
      </c>
      <c r="D475" t="str">
        <f>VLOOKUP(B:B,'10月人员信息'!J:M,3,0)</f>
        <v>安宇</v>
      </c>
      <c r="E475" t="str">
        <f>VLOOKUP(B:B,'10月人员信息'!J:L,2,0)</f>
        <v>综合部（法律事务部）</v>
      </c>
      <c r="F475" t="str">
        <f>VLOOKUP(B:B,'10月人员信息'!J:R,8,0)</f>
        <v>会务接待主办</v>
      </c>
      <c r="G475" t="str">
        <f>VLOOKUP(B:B,'10月人员信息'!J:P,6,0)</f>
        <v>专业师</v>
      </c>
      <c r="H475" t="str">
        <f>VLOOKUP(B:B,'10月人员信息'!J:V,12,0)</f>
        <v>汉族</v>
      </c>
      <c r="I475" t="str">
        <f>VLOOKUP(B:B,'11月工资'!A:D,4,0)</f>
        <v>6217000180022965788</v>
      </c>
      <c r="J475">
        <f t="shared" si="70"/>
        <v>1180.81</v>
      </c>
      <c r="K475">
        <f t="shared" si="71"/>
        <v>51.66</v>
      </c>
      <c r="L475">
        <f t="shared" si="77"/>
        <v>125.46</v>
      </c>
      <c r="M475" s="6">
        <f t="shared" si="72"/>
        <v>506.77</v>
      </c>
      <c r="N475">
        <f>VLOOKUP(C:C,'11月工资'!C:AP,40,0)</f>
        <v>9</v>
      </c>
      <c r="O475" s="6">
        <f t="shared" si="73"/>
        <v>57.92</v>
      </c>
      <c r="P475">
        <v>0</v>
      </c>
      <c r="Q475">
        <f t="shared" si="74"/>
        <v>868</v>
      </c>
      <c r="R475" s="50">
        <v>7380.05</v>
      </c>
      <c r="S475" s="67">
        <v>7239.64</v>
      </c>
      <c r="T475" s="69">
        <v>7235.05</v>
      </c>
      <c r="V475" t="s">
        <v>4308</v>
      </c>
      <c r="W475" t="s">
        <v>4309</v>
      </c>
      <c r="Y475" s="51">
        <f t="shared" si="78"/>
        <v>7370.05</v>
      </c>
      <c r="Z475" s="73">
        <f t="shared" si="79"/>
        <v>7244.25</v>
      </c>
      <c r="AA475" s="69" t="str">
        <f>VLOOKUP(C:C&amp;"    ",[1]Sheet0!$E$1:$I$65536,5,0)</f>
        <v xml:space="preserve">7235.05    </v>
      </c>
      <c r="AB475" s="74">
        <v>7235.05</v>
      </c>
      <c r="AC475" t="b">
        <f t="shared" si="75"/>
        <v>1</v>
      </c>
      <c r="AD475">
        <v>9000693</v>
      </c>
      <c r="AE475" t="s">
        <v>1441</v>
      </c>
      <c r="AF475" t="str">
        <f t="shared" si="76"/>
        <v>张道良</v>
      </c>
    </row>
    <row r="476" spans="1:32" x14ac:dyDescent="0.2">
      <c r="A476">
        <v>473</v>
      </c>
      <c r="B476">
        <v>9000692</v>
      </c>
      <c r="C476" t="str">
        <f>VLOOKUP(B:B,'10月人员信息'!J:W,13,0)</f>
        <v>130203198410092418</v>
      </c>
      <c r="D476" t="str">
        <f>VLOOKUP(B:B,'10月人员信息'!J:M,3,0)</f>
        <v>张岭</v>
      </c>
      <c r="E476" t="str">
        <f>VLOOKUP(B:B,'10月人员信息'!J:L,2,0)</f>
        <v>设备管理部</v>
      </c>
      <c r="F476" t="str">
        <f>VLOOKUP(B:B,'10月人员信息'!J:R,8,0)</f>
        <v>验收库管主办</v>
      </c>
      <c r="G476" t="str">
        <f>VLOOKUP(B:B,'10月人员信息'!J:P,6,0)</f>
        <v>专业师</v>
      </c>
      <c r="H476" t="str">
        <f>VLOOKUP(B:B,'10月人员信息'!J:V,12,0)</f>
        <v>汉族</v>
      </c>
      <c r="I476" t="str">
        <f>VLOOKUP(B:B,'11月工资'!A:D,4,0)</f>
        <v>6217000180024755930</v>
      </c>
      <c r="J476">
        <f t="shared" si="70"/>
        <v>1101.48</v>
      </c>
      <c r="K476">
        <f t="shared" si="71"/>
        <v>48.19</v>
      </c>
      <c r="L476">
        <f t="shared" si="77"/>
        <v>117.03</v>
      </c>
      <c r="M476" s="6">
        <f t="shared" si="72"/>
        <v>472.07</v>
      </c>
      <c r="N476">
        <f>VLOOKUP(C:C,'11月工资'!C:AP,40,0)</f>
        <v>9</v>
      </c>
      <c r="O476" s="6">
        <f t="shared" si="73"/>
        <v>53.95</v>
      </c>
      <c r="P476">
        <v>0</v>
      </c>
      <c r="Q476">
        <f t="shared" si="74"/>
        <v>809</v>
      </c>
      <c r="R476" s="50">
        <v>6884.23</v>
      </c>
      <c r="S476" s="67">
        <v>6743.82</v>
      </c>
      <c r="T476" s="69">
        <v>6739.23</v>
      </c>
      <c r="V476" t="s">
        <v>4310</v>
      </c>
      <c r="W476" t="s">
        <v>4311</v>
      </c>
      <c r="Y476" s="51">
        <f t="shared" si="78"/>
        <v>6874.23</v>
      </c>
      <c r="Z476" s="73">
        <f t="shared" si="79"/>
        <v>6748.43</v>
      </c>
      <c r="AA476" s="69" t="str">
        <f>VLOOKUP(C:C&amp;"    ",[1]Sheet0!$E$1:$I$65536,5,0)</f>
        <v xml:space="preserve">6739.23    </v>
      </c>
      <c r="AB476" s="74">
        <v>6739.23</v>
      </c>
      <c r="AC476" t="b">
        <f t="shared" si="75"/>
        <v>1</v>
      </c>
      <c r="AD476">
        <v>9000694</v>
      </c>
      <c r="AE476" t="s">
        <v>1444</v>
      </c>
      <c r="AF476" t="str">
        <f t="shared" si="76"/>
        <v>丁爱春</v>
      </c>
    </row>
    <row r="477" spans="1:32" x14ac:dyDescent="0.2">
      <c r="A477">
        <v>474</v>
      </c>
      <c r="B477">
        <v>9000693</v>
      </c>
      <c r="C477" t="str">
        <f>VLOOKUP(B:B,'10月人员信息'!J:W,13,0)</f>
        <v>411302198110085117</v>
      </c>
      <c r="D477" t="str">
        <f>VLOOKUP(B:B,'10月人员信息'!J:M,3,0)</f>
        <v>张道良</v>
      </c>
      <c r="E477" t="str">
        <f>VLOOKUP(B:B,'10月人员信息'!J:L,2,0)</f>
        <v>技术创新部</v>
      </c>
      <c r="F477" t="str">
        <f>VLOOKUP(B:B,'10月人员信息'!J:R,8,0)</f>
        <v>冷轧产品研究所主办</v>
      </c>
      <c r="G477" t="str">
        <f>VLOOKUP(B:B,'10月人员信息'!J:P,6,0)</f>
        <v>专业专家</v>
      </c>
      <c r="H477" t="str">
        <f>VLOOKUP(B:B,'10月人员信息'!J:V,12,0)</f>
        <v>汉族</v>
      </c>
      <c r="I477" t="str">
        <f>VLOOKUP(B:B,'11月工资'!A:D,4,0)</f>
        <v>6217002870063232662</v>
      </c>
      <c r="J477">
        <f t="shared" si="70"/>
        <v>2292.16</v>
      </c>
      <c r="K477">
        <f t="shared" si="71"/>
        <v>100.28</v>
      </c>
      <c r="L477">
        <f t="shared" si="77"/>
        <v>243.54</v>
      </c>
      <c r="M477" s="6">
        <f t="shared" si="72"/>
        <v>1309.97</v>
      </c>
      <c r="N477">
        <f>VLOOKUP(C:C,'11月工资'!C:AP,40,0)</f>
        <v>9</v>
      </c>
      <c r="O477" s="6">
        <f t="shared" si="73"/>
        <v>149.71</v>
      </c>
      <c r="P477">
        <v>0</v>
      </c>
      <c r="Q477">
        <f t="shared" si="74"/>
        <v>2157</v>
      </c>
      <c r="R477" s="51">
        <v>14326</v>
      </c>
      <c r="S477" s="67">
        <v>18713.919999999998</v>
      </c>
      <c r="T477" s="69">
        <v>17973</v>
      </c>
      <c r="V477" t="s">
        <v>4312</v>
      </c>
      <c r="W477" t="s">
        <v>4313</v>
      </c>
      <c r="Y477" s="51">
        <f t="shared" si="78"/>
        <v>14316</v>
      </c>
      <c r="Z477" s="73">
        <f t="shared" si="79"/>
        <v>18718.53</v>
      </c>
      <c r="AA477" s="69" t="str">
        <f>VLOOKUP(C:C&amp;"    ",[1]Sheet0!$E$1:$I$65536,5,0)</f>
        <v xml:space="preserve">17973.00    </v>
      </c>
      <c r="AB477" s="74">
        <v>17973</v>
      </c>
      <c r="AC477" t="b">
        <f t="shared" si="75"/>
        <v>1</v>
      </c>
      <c r="AD477">
        <v>9000695</v>
      </c>
      <c r="AE477" t="s">
        <v>1447</v>
      </c>
      <c r="AF477" t="str">
        <f t="shared" si="76"/>
        <v>蔡瑞庆</v>
      </c>
    </row>
    <row r="478" spans="1:32" x14ac:dyDescent="0.2">
      <c r="A478">
        <v>475</v>
      </c>
      <c r="B478">
        <v>9000694</v>
      </c>
      <c r="C478" t="str">
        <f>VLOOKUP(B:B,'10月人员信息'!J:W,13,0)</f>
        <v>130203197506161815</v>
      </c>
      <c r="D478" t="str">
        <f>VLOOKUP(B:B,'10月人员信息'!J:M,3,0)</f>
        <v>丁爱春</v>
      </c>
      <c r="E478" t="str">
        <f>VLOOKUP(B:B,'10月人员信息'!J:L,2,0)</f>
        <v>焦化事业部</v>
      </c>
      <c r="F478">
        <f>VLOOKUP(B:B,'10月人员信息'!J:R,8,0)</f>
        <v>0</v>
      </c>
      <c r="G478">
        <f>VLOOKUP(B:B,'10月人员信息'!J:P,6,0)</f>
        <v>0</v>
      </c>
      <c r="H478" t="str">
        <f>VLOOKUP(B:B,'10月人员信息'!J:V,12,0)</f>
        <v>汉族</v>
      </c>
      <c r="I478" t="str">
        <f>VLOOKUP(B:B,'11月工资'!A:D,4,0)</f>
        <v>6217000180022951903</v>
      </c>
      <c r="J478">
        <f t="shared" si="70"/>
        <v>2084.14</v>
      </c>
      <c r="K478">
        <f t="shared" si="71"/>
        <v>91.18</v>
      </c>
      <c r="L478">
        <f t="shared" si="77"/>
        <v>221.44</v>
      </c>
      <c r="M478" s="6">
        <f t="shared" si="72"/>
        <v>901.98</v>
      </c>
      <c r="N478">
        <f>VLOOKUP(C:C,'11月工资'!C:AP,40,0)</f>
        <v>9</v>
      </c>
      <c r="O478" s="6">
        <f t="shared" si="73"/>
        <v>103.08</v>
      </c>
      <c r="P478">
        <v>0</v>
      </c>
      <c r="Q478">
        <f t="shared" si="74"/>
        <v>1546</v>
      </c>
      <c r="R478" s="50">
        <v>13025.88</v>
      </c>
      <c r="S478" s="67">
        <v>12885.47</v>
      </c>
      <c r="T478" s="69">
        <v>12880.88</v>
      </c>
      <c r="V478" t="s">
        <v>4314</v>
      </c>
      <c r="W478" t="s">
        <v>4315</v>
      </c>
      <c r="Y478" s="51">
        <f t="shared" si="78"/>
        <v>13015.88</v>
      </c>
      <c r="Z478" s="73">
        <f t="shared" si="79"/>
        <v>12890.08</v>
      </c>
      <c r="AA478" s="69" t="str">
        <f>VLOOKUP(C:C&amp;"    ",[1]Sheet0!$E$1:$I$65536,5,0)</f>
        <v xml:space="preserve">12880.88    </v>
      </c>
      <c r="AB478" s="74">
        <v>12880.88</v>
      </c>
      <c r="AC478" t="b">
        <f t="shared" si="75"/>
        <v>1</v>
      </c>
      <c r="AD478">
        <v>9000696</v>
      </c>
      <c r="AE478" t="s">
        <v>1450</v>
      </c>
      <c r="AF478" t="str">
        <f t="shared" si="76"/>
        <v>陈伟</v>
      </c>
    </row>
    <row r="479" spans="1:32" x14ac:dyDescent="0.2">
      <c r="A479">
        <v>476</v>
      </c>
      <c r="B479">
        <v>9000695</v>
      </c>
      <c r="C479" t="str">
        <f>VLOOKUP(B:B,'10月人员信息'!J:W,13,0)</f>
        <v>130205196906040930</v>
      </c>
      <c r="D479" t="str">
        <f>VLOOKUP(B:B,'10月人员信息'!J:M,3,0)</f>
        <v>蔡瑞庆</v>
      </c>
      <c r="E479" t="str">
        <f>VLOOKUP(B:B,'10月人员信息'!J:L,2,0)</f>
        <v>焦化事业部</v>
      </c>
      <c r="F479">
        <f>VLOOKUP(B:B,'10月人员信息'!J:R,8,0)</f>
        <v>0</v>
      </c>
      <c r="G479">
        <f>VLOOKUP(B:B,'10月人员信息'!J:P,6,0)</f>
        <v>0</v>
      </c>
      <c r="H479" t="str">
        <f>VLOOKUP(B:B,'10月人员信息'!J:V,12,0)</f>
        <v>汉族</v>
      </c>
      <c r="I479" t="str">
        <f>VLOOKUP(B:B,'11月工资'!A:D,4,0)</f>
        <v>6217000180024088050</v>
      </c>
      <c r="J479">
        <f t="shared" si="70"/>
        <v>895.07</v>
      </c>
      <c r="K479">
        <f t="shared" si="71"/>
        <v>39.159999999999997</v>
      </c>
      <c r="L479">
        <f t="shared" si="77"/>
        <v>95.1</v>
      </c>
      <c r="M479" s="6">
        <f t="shared" si="72"/>
        <v>381.77</v>
      </c>
      <c r="N479">
        <f>VLOOKUP(C:C,'11月工资'!C:AP,40,0)</f>
        <v>9</v>
      </c>
      <c r="O479" s="6">
        <f t="shared" si="73"/>
        <v>43.63</v>
      </c>
      <c r="P479">
        <v>0</v>
      </c>
      <c r="Q479">
        <f t="shared" si="74"/>
        <v>654</v>
      </c>
      <c r="R479" s="50">
        <v>5594.21</v>
      </c>
      <c r="S479" s="67">
        <v>5453.8</v>
      </c>
      <c r="T479" s="69">
        <v>5449.21</v>
      </c>
      <c r="V479" t="s">
        <v>4316</v>
      </c>
      <c r="W479" t="s">
        <v>4317</v>
      </c>
      <c r="Y479" s="51">
        <f t="shared" si="78"/>
        <v>5584.21</v>
      </c>
      <c r="Z479" s="73">
        <f t="shared" si="79"/>
        <v>5458.41</v>
      </c>
      <c r="AA479" s="69" t="str">
        <f>VLOOKUP(C:C&amp;"    ",[1]Sheet0!$E$1:$I$65536,5,0)</f>
        <v xml:space="preserve">5449.21    </v>
      </c>
      <c r="AB479" s="74">
        <v>5449.21</v>
      </c>
      <c r="AC479" t="b">
        <f t="shared" si="75"/>
        <v>1</v>
      </c>
      <c r="AD479">
        <v>9000697</v>
      </c>
      <c r="AE479" t="s">
        <v>1453</v>
      </c>
      <c r="AF479" t="str">
        <f t="shared" si="76"/>
        <v>单迎祥</v>
      </c>
    </row>
    <row r="480" spans="1:32" x14ac:dyDescent="0.2">
      <c r="A480">
        <v>477</v>
      </c>
      <c r="B480">
        <v>9000696</v>
      </c>
      <c r="C480" t="str">
        <f>VLOOKUP(B:B,'10月人员信息'!J:W,13,0)</f>
        <v>130221197803060036</v>
      </c>
      <c r="D480" t="str">
        <f>VLOOKUP(B:B,'10月人员信息'!J:M,3,0)</f>
        <v>陈伟</v>
      </c>
      <c r="E480" t="str">
        <f>VLOOKUP(B:B,'10月人员信息'!J:L,2,0)</f>
        <v>焦化事业部</v>
      </c>
      <c r="F480">
        <f>VLOOKUP(B:B,'10月人员信息'!J:R,8,0)</f>
        <v>0</v>
      </c>
      <c r="G480">
        <f>VLOOKUP(B:B,'10月人员信息'!J:P,6,0)</f>
        <v>0</v>
      </c>
      <c r="H480" t="str">
        <f>VLOOKUP(B:B,'10月人员信息'!J:V,12,0)</f>
        <v>汉族</v>
      </c>
      <c r="I480" t="str">
        <f>VLOOKUP(B:B,'11月工资'!A:D,4,0)</f>
        <v>6217000180024096541</v>
      </c>
      <c r="J480">
        <f t="shared" si="70"/>
        <v>986.19</v>
      </c>
      <c r="K480">
        <f t="shared" si="71"/>
        <v>43.15</v>
      </c>
      <c r="L480">
        <f t="shared" si="77"/>
        <v>104.78</v>
      </c>
      <c r="M480" s="6">
        <f t="shared" si="72"/>
        <v>421.63</v>
      </c>
      <c r="N480">
        <f>VLOOKUP(C:C,'11月工资'!C:AP,40,0)</f>
        <v>9</v>
      </c>
      <c r="O480" s="6">
        <f t="shared" si="73"/>
        <v>48.19</v>
      </c>
      <c r="P480">
        <v>0</v>
      </c>
      <c r="Q480">
        <f t="shared" si="74"/>
        <v>722</v>
      </c>
      <c r="R480" s="50">
        <v>6163.71</v>
      </c>
      <c r="S480" s="67">
        <v>6023.3</v>
      </c>
      <c r="T480" s="69">
        <v>6018.71</v>
      </c>
      <c r="V480" t="s">
        <v>4318</v>
      </c>
      <c r="W480" t="s">
        <v>4319</v>
      </c>
      <c r="Y480" s="51">
        <f t="shared" si="78"/>
        <v>6153.71</v>
      </c>
      <c r="Z480" s="73">
        <f t="shared" si="79"/>
        <v>6027.91</v>
      </c>
      <c r="AA480" s="69" t="str">
        <f>VLOOKUP(C:C&amp;"    ",[1]Sheet0!$E$1:$I$65536,5,0)</f>
        <v xml:space="preserve">6018.71    </v>
      </c>
      <c r="AB480" s="74">
        <v>6018.71</v>
      </c>
      <c r="AC480" t="b">
        <f t="shared" si="75"/>
        <v>1</v>
      </c>
      <c r="AD480">
        <v>9000698</v>
      </c>
      <c r="AE480" t="s">
        <v>1456</v>
      </c>
      <c r="AF480" t="str">
        <f t="shared" si="76"/>
        <v>杜景文</v>
      </c>
    </row>
    <row r="481" spans="1:32" x14ac:dyDescent="0.2">
      <c r="A481">
        <v>478</v>
      </c>
      <c r="B481">
        <v>9000697</v>
      </c>
      <c r="C481" t="str">
        <f>VLOOKUP(B:B,'10月人员信息'!J:W,13,0)</f>
        <v>130206198301111834</v>
      </c>
      <c r="D481" t="str">
        <f>VLOOKUP(B:B,'10月人员信息'!J:M,3,0)</f>
        <v>单迎祥</v>
      </c>
      <c r="E481" t="str">
        <f>VLOOKUP(B:B,'10月人员信息'!J:L,2,0)</f>
        <v>焦化事业部</v>
      </c>
      <c r="F481">
        <f>VLOOKUP(B:B,'10月人员信息'!J:R,8,0)</f>
        <v>0</v>
      </c>
      <c r="G481">
        <f>VLOOKUP(B:B,'10月人员信息'!J:P,6,0)</f>
        <v>0</v>
      </c>
      <c r="H481" t="str">
        <f>VLOOKUP(B:B,'10月人员信息'!J:V,12,0)</f>
        <v>汉族</v>
      </c>
      <c r="I481" t="str">
        <f>VLOOKUP(B:B,'11月工资'!A:D,4,0)</f>
        <v>6217000180024089298</v>
      </c>
      <c r="J481">
        <f t="shared" si="70"/>
        <v>838.19</v>
      </c>
      <c r="K481">
        <f t="shared" si="71"/>
        <v>36.67</v>
      </c>
      <c r="L481">
        <f t="shared" si="77"/>
        <v>89.06</v>
      </c>
      <c r="M481" s="6">
        <f t="shared" si="72"/>
        <v>365.44</v>
      </c>
      <c r="N481">
        <f>VLOOKUP(C:C,'11月工资'!C:AP,40,0)</f>
        <v>9</v>
      </c>
      <c r="O481" s="6">
        <f t="shared" si="73"/>
        <v>41.76</v>
      </c>
      <c r="P481">
        <v>0</v>
      </c>
      <c r="Q481">
        <f t="shared" si="74"/>
        <v>611</v>
      </c>
      <c r="R481" s="50">
        <v>5238.71</v>
      </c>
      <c r="S481" s="68">
        <v>5220.59</v>
      </c>
      <c r="T481" s="69">
        <v>5093.71</v>
      </c>
      <c r="V481" t="s">
        <v>4320</v>
      </c>
      <c r="W481" t="s">
        <v>4321</v>
      </c>
      <c r="Y481" s="51">
        <f t="shared" si="78"/>
        <v>5228.71</v>
      </c>
      <c r="Z481" s="73">
        <f t="shared" si="79"/>
        <v>5225.2</v>
      </c>
      <c r="AA481" s="69" t="str">
        <f>VLOOKUP(C:C&amp;"    ",[1]Sheet0!$E$1:$I$65536,5,0)</f>
        <v xml:space="preserve">5093.71    </v>
      </c>
      <c r="AB481" s="74">
        <v>5093.71</v>
      </c>
      <c r="AC481" t="b">
        <f t="shared" si="75"/>
        <v>1</v>
      </c>
      <c r="AD481">
        <v>9000699</v>
      </c>
      <c r="AE481" t="s">
        <v>1458</v>
      </c>
      <c r="AF481" t="str">
        <f t="shared" si="76"/>
        <v>高会利</v>
      </c>
    </row>
    <row r="482" spans="1:32" x14ac:dyDescent="0.2">
      <c r="A482">
        <v>479</v>
      </c>
      <c r="B482">
        <v>9000698</v>
      </c>
      <c r="C482" t="str">
        <f>VLOOKUP(B:B,'10月人员信息'!J:W,13,0)</f>
        <v>13010419710422241x</v>
      </c>
      <c r="D482" t="str">
        <f>VLOOKUP(B:B,'10月人员信息'!J:M,3,0)</f>
        <v>杜景文</v>
      </c>
      <c r="E482" t="str">
        <f>VLOOKUP(B:B,'10月人员信息'!J:L,2,0)</f>
        <v>焦化事业部</v>
      </c>
      <c r="F482">
        <f>VLOOKUP(B:B,'10月人员信息'!J:R,8,0)</f>
        <v>0</v>
      </c>
      <c r="G482">
        <f>VLOOKUP(B:B,'10月人员信息'!J:P,6,0)</f>
        <v>0</v>
      </c>
      <c r="H482" t="str">
        <f>VLOOKUP(B:B,'10月人员信息'!J:V,12,0)</f>
        <v>汉族</v>
      </c>
      <c r="I482" t="str">
        <f>VLOOKUP(B:B,'11月工资'!A:D,4,0)</f>
        <v>6217000180024097036</v>
      </c>
      <c r="J482">
        <f t="shared" si="70"/>
        <v>1764.27</v>
      </c>
      <c r="K482">
        <f t="shared" si="71"/>
        <v>77.19</v>
      </c>
      <c r="L482">
        <f t="shared" si="77"/>
        <v>187.45</v>
      </c>
      <c r="M482" s="6">
        <f t="shared" si="72"/>
        <v>762.04</v>
      </c>
      <c r="N482">
        <f>VLOOKUP(C:C,'11月工资'!C:AP,40,0)</f>
        <v>9</v>
      </c>
      <c r="O482" s="6">
        <f t="shared" si="73"/>
        <v>87.09</v>
      </c>
      <c r="P482">
        <v>0</v>
      </c>
      <c r="Q482">
        <f t="shared" si="74"/>
        <v>1306</v>
      </c>
      <c r="R482" s="50">
        <v>11026.71</v>
      </c>
      <c r="S482" s="67">
        <v>10886.3</v>
      </c>
      <c r="T482" s="69">
        <v>10881.71</v>
      </c>
      <c r="V482" t="s">
        <v>4322</v>
      </c>
      <c r="W482" t="s">
        <v>4323</v>
      </c>
      <c r="Y482" s="51">
        <f t="shared" si="78"/>
        <v>11016.71</v>
      </c>
      <c r="Z482" s="73">
        <f t="shared" si="79"/>
        <v>10890.91</v>
      </c>
      <c r="AA482" s="69" t="str">
        <f>VLOOKUP(C:C&amp;"    ",[1]Sheet0!$E$1:$I$65536,5,0)</f>
        <v xml:space="preserve">10881.71    </v>
      </c>
      <c r="AB482" s="74">
        <v>10881.71</v>
      </c>
      <c r="AC482" t="b">
        <f t="shared" si="75"/>
        <v>1</v>
      </c>
      <c r="AD482">
        <v>9000700</v>
      </c>
      <c r="AE482" t="s">
        <v>1461</v>
      </c>
      <c r="AF482" t="str">
        <f t="shared" si="76"/>
        <v>洪兆</v>
      </c>
    </row>
    <row r="483" spans="1:32" x14ac:dyDescent="0.2">
      <c r="A483">
        <v>480</v>
      </c>
      <c r="B483">
        <v>9000699</v>
      </c>
      <c r="C483" t="str">
        <f>VLOOKUP(B:B,'10月人员信息'!J:W,13,0)</f>
        <v>130203197110251849</v>
      </c>
      <c r="D483" t="str">
        <f>VLOOKUP(B:B,'10月人员信息'!J:M,3,0)</f>
        <v>高会利</v>
      </c>
      <c r="E483" t="str">
        <f>VLOOKUP(B:B,'10月人员信息'!J:L,2,0)</f>
        <v>焦化事业部</v>
      </c>
      <c r="F483">
        <f>VLOOKUP(B:B,'10月人员信息'!J:R,8,0)</f>
        <v>0</v>
      </c>
      <c r="G483">
        <f>VLOOKUP(B:B,'10月人员信息'!J:P,6,0)</f>
        <v>0</v>
      </c>
      <c r="H483" t="str">
        <f>VLOOKUP(B:B,'10月人员信息'!J:V,12,0)</f>
        <v>汉族</v>
      </c>
      <c r="I483" t="str">
        <f>VLOOKUP(B:B,'11月工资'!A:D,4,0)</f>
        <v>6217000180024088043</v>
      </c>
      <c r="J483">
        <f t="shared" si="70"/>
        <v>1202.8399999999999</v>
      </c>
      <c r="K483">
        <f t="shared" si="71"/>
        <v>52.62</v>
      </c>
      <c r="L483">
        <f t="shared" si="77"/>
        <v>127.8</v>
      </c>
      <c r="M483" s="6">
        <f t="shared" si="72"/>
        <v>516.41</v>
      </c>
      <c r="N483">
        <f>VLOOKUP(C:C,'11月工资'!C:AP,40,0)</f>
        <v>9</v>
      </c>
      <c r="O483" s="6">
        <f t="shared" si="73"/>
        <v>59.02</v>
      </c>
      <c r="P483">
        <v>0</v>
      </c>
      <c r="Q483">
        <f t="shared" si="74"/>
        <v>885</v>
      </c>
      <c r="R483" s="50">
        <v>7517.73</v>
      </c>
      <c r="S483" s="67">
        <v>7377.32</v>
      </c>
      <c r="T483" s="69">
        <v>7372.73</v>
      </c>
      <c r="V483" t="s">
        <v>4324</v>
      </c>
      <c r="W483" t="s">
        <v>4325</v>
      </c>
      <c r="Y483" s="51">
        <f t="shared" si="78"/>
        <v>7507.73</v>
      </c>
      <c r="Z483" s="73">
        <f t="shared" si="79"/>
        <v>7381.93</v>
      </c>
      <c r="AA483" s="69" t="str">
        <f>VLOOKUP(C:C&amp;"    ",[1]Sheet0!$E$1:$I$65536,5,0)</f>
        <v xml:space="preserve">7372.73    </v>
      </c>
      <c r="AB483" s="74">
        <v>7372.73</v>
      </c>
      <c r="AC483" t="b">
        <f t="shared" si="75"/>
        <v>1</v>
      </c>
      <c r="AD483">
        <v>9000701</v>
      </c>
      <c r="AE483" t="s">
        <v>1464</v>
      </c>
      <c r="AF483" t="str">
        <f t="shared" si="76"/>
        <v>刘丙增</v>
      </c>
    </row>
    <row r="484" spans="1:32" x14ac:dyDescent="0.2">
      <c r="A484">
        <v>481</v>
      </c>
      <c r="B484">
        <v>9000700</v>
      </c>
      <c r="C484" t="str">
        <f>VLOOKUP(B:B,'10月人员信息'!J:W,13,0)</f>
        <v>130203197407150619</v>
      </c>
      <c r="D484" t="str">
        <f>VLOOKUP(B:B,'10月人员信息'!J:M,3,0)</f>
        <v>洪兆</v>
      </c>
      <c r="E484" t="str">
        <f>VLOOKUP(B:B,'10月人员信息'!J:L,2,0)</f>
        <v>焦化事业部</v>
      </c>
      <c r="F484">
        <f>VLOOKUP(B:B,'10月人员信息'!J:R,8,0)</f>
        <v>0</v>
      </c>
      <c r="G484">
        <f>VLOOKUP(B:B,'10月人员信息'!J:P,6,0)</f>
        <v>0</v>
      </c>
      <c r="H484" t="str">
        <f>VLOOKUP(B:B,'10月人员信息'!J:V,12,0)</f>
        <v>回族</v>
      </c>
      <c r="I484" t="str">
        <f>VLOOKUP(B:B,'11月工资'!A:D,4,0)</f>
        <v>6217000180024096863</v>
      </c>
      <c r="J484">
        <f t="shared" si="70"/>
        <v>908.01</v>
      </c>
      <c r="K484">
        <f t="shared" si="71"/>
        <v>39.729999999999997</v>
      </c>
      <c r="L484">
        <f t="shared" si="77"/>
        <v>96.48</v>
      </c>
      <c r="M484" s="6">
        <f t="shared" si="72"/>
        <v>387.42</v>
      </c>
      <c r="N484">
        <f>VLOOKUP(C:C,'11月工资'!C:AP,40,0)</f>
        <v>9</v>
      </c>
      <c r="O484" s="6">
        <f t="shared" si="73"/>
        <v>44.28</v>
      </c>
      <c r="P484">
        <v>0</v>
      </c>
      <c r="Q484">
        <f t="shared" si="74"/>
        <v>664</v>
      </c>
      <c r="R484" s="50">
        <v>5675.05</v>
      </c>
      <c r="S484" s="67">
        <v>5534.64</v>
      </c>
      <c r="T484" s="69">
        <v>5530.05</v>
      </c>
      <c r="V484" t="s">
        <v>4326</v>
      </c>
      <c r="W484" t="s">
        <v>4327</v>
      </c>
      <c r="Y484" s="51">
        <f t="shared" si="78"/>
        <v>5665.05</v>
      </c>
      <c r="Z484" s="73">
        <f t="shared" si="79"/>
        <v>5539.25</v>
      </c>
      <c r="AA484" s="69" t="str">
        <f>VLOOKUP(C:C&amp;"    ",[1]Sheet0!$E$1:$I$65536,5,0)</f>
        <v xml:space="preserve">5530.05    </v>
      </c>
      <c r="AB484" s="74">
        <v>5530.05</v>
      </c>
      <c r="AC484" t="b">
        <f t="shared" si="75"/>
        <v>1</v>
      </c>
      <c r="AD484">
        <v>9000702</v>
      </c>
      <c r="AE484" t="s">
        <v>1467</v>
      </c>
      <c r="AF484" t="str">
        <f t="shared" si="76"/>
        <v>刘强</v>
      </c>
    </row>
    <row r="485" spans="1:32" x14ac:dyDescent="0.2">
      <c r="A485">
        <v>482</v>
      </c>
      <c r="B485">
        <v>9000701</v>
      </c>
      <c r="C485" t="str">
        <f>VLOOKUP(B:B,'10月人员信息'!J:W,13,0)</f>
        <v>130224197112096813</v>
      </c>
      <c r="D485" t="str">
        <f>VLOOKUP(B:B,'10月人员信息'!J:M,3,0)</f>
        <v>刘丙增</v>
      </c>
      <c r="E485" t="str">
        <f>VLOOKUP(B:B,'10月人员信息'!J:L,2,0)</f>
        <v>焦化事业部</v>
      </c>
      <c r="F485">
        <f>VLOOKUP(B:B,'10月人员信息'!J:R,8,0)</f>
        <v>0</v>
      </c>
      <c r="G485">
        <f>VLOOKUP(B:B,'10月人员信息'!J:P,6,0)</f>
        <v>0</v>
      </c>
      <c r="H485" t="str">
        <f>VLOOKUP(B:B,'10月人员信息'!J:V,12,0)</f>
        <v>汉族</v>
      </c>
      <c r="I485" t="str">
        <f>VLOOKUP(B:B,'11月工资'!A:D,4,0)</f>
        <v>6217000180024087177</v>
      </c>
      <c r="J485">
        <f t="shared" si="70"/>
        <v>1641</v>
      </c>
      <c r="K485">
        <f t="shared" si="71"/>
        <v>71.790000000000006</v>
      </c>
      <c r="L485">
        <f t="shared" si="77"/>
        <v>174.36</v>
      </c>
      <c r="M485" s="6">
        <f t="shared" si="72"/>
        <v>708.11</v>
      </c>
      <c r="N485">
        <f>VLOOKUP(C:C,'11月工资'!C:AP,40,0)</f>
        <v>9</v>
      </c>
      <c r="O485" s="6">
        <f t="shared" si="73"/>
        <v>80.930000000000007</v>
      </c>
      <c r="P485">
        <v>0</v>
      </c>
      <c r="Q485">
        <f t="shared" si="74"/>
        <v>1213</v>
      </c>
      <c r="R485" s="50">
        <v>10256.24</v>
      </c>
      <c r="S485" s="67">
        <v>10115.83</v>
      </c>
      <c r="T485" s="69">
        <v>10111.24</v>
      </c>
      <c r="V485" t="s">
        <v>4328</v>
      </c>
      <c r="W485" t="s">
        <v>4329</v>
      </c>
      <c r="Y485" s="51">
        <f t="shared" si="78"/>
        <v>10246.24</v>
      </c>
      <c r="Z485" s="73">
        <f t="shared" si="79"/>
        <v>10120.44</v>
      </c>
      <c r="AA485" s="69" t="str">
        <f>VLOOKUP(C:C&amp;"    ",[1]Sheet0!$E$1:$I$65536,5,0)</f>
        <v xml:space="preserve">10111.24    </v>
      </c>
      <c r="AB485" s="74">
        <v>10111.24</v>
      </c>
      <c r="AC485" t="b">
        <f t="shared" si="75"/>
        <v>1</v>
      </c>
      <c r="AD485">
        <v>9000703</v>
      </c>
      <c r="AE485" t="s">
        <v>1470</v>
      </c>
      <c r="AF485" t="str">
        <f t="shared" si="76"/>
        <v>马越征</v>
      </c>
    </row>
    <row r="486" spans="1:32" x14ac:dyDescent="0.2">
      <c r="A486">
        <v>483</v>
      </c>
      <c r="B486">
        <v>9000702</v>
      </c>
      <c r="C486" t="str">
        <f>VLOOKUP(B:B,'10月人员信息'!J:W,13,0)</f>
        <v>130203197901280910</v>
      </c>
      <c r="D486" t="str">
        <f>VLOOKUP(B:B,'10月人员信息'!J:M,3,0)</f>
        <v>刘强</v>
      </c>
      <c r="E486" t="str">
        <f>VLOOKUP(B:B,'10月人员信息'!J:L,2,0)</f>
        <v>焦化事业部</v>
      </c>
      <c r="F486">
        <f>VLOOKUP(B:B,'10月人员信息'!J:R,8,0)</f>
        <v>0</v>
      </c>
      <c r="G486">
        <f>VLOOKUP(B:B,'10月人员信息'!J:P,6,0)</f>
        <v>0</v>
      </c>
      <c r="H486" t="str">
        <f>VLOOKUP(B:B,'10月人员信息'!J:V,12,0)</f>
        <v>汉族</v>
      </c>
      <c r="I486" t="str">
        <f>VLOOKUP(B:B,'11月工资'!A:D,4,0)</f>
        <v>6217000180024095840</v>
      </c>
      <c r="J486">
        <f t="shared" si="70"/>
        <v>919.69</v>
      </c>
      <c r="K486">
        <f t="shared" si="71"/>
        <v>40.24</v>
      </c>
      <c r="L486">
        <f t="shared" si="77"/>
        <v>97.72</v>
      </c>
      <c r="M486" s="6">
        <f t="shared" si="72"/>
        <v>392.53</v>
      </c>
      <c r="N486">
        <f>VLOOKUP(C:C,'11月工资'!C:AP,40,0)</f>
        <v>9</v>
      </c>
      <c r="O486" s="6">
        <f t="shared" si="73"/>
        <v>44.86</v>
      </c>
      <c r="P486">
        <v>0</v>
      </c>
      <c r="Q486">
        <f t="shared" si="74"/>
        <v>672</v>
      </c>
      <c r="R486" s="50">
        <v>5748.05</v>
      </c>
      <c r="S486" s="67">
        <v>5607.64</v>
      </c>
      <c r="T486" s="69">
        <v>5603.05</v>
      </c>
      <c r="V486" t="s">
        <v>4330</v>
      </c>
      <c r="W486" t="s">
        <v>4331</v>
      </c>
      <c r="Y486" s="51">
        <f t="shared" si="78"/>
        <v>5738.05</v>
      </c>
      <c r="Z486" s="73">
        <f t="shared" si="79"/>
        <v>5612.25</v>
      </c>
      <c r="AA486" s="69" t="str">
        <f>VLOOKUP(C:C&amp;"    ",[1]Sheet0!$E$1:$I$65536,5,0)</f>
        <v xml:space="preserve">5603.05    </v>
      </c>
      <c r="AB486" s="74">
        <v>5603.05</v>
      </c>
      <c r="AC486" t="b">
        <f t="shared" si="75"/>
        <v>1</v>
      </c>
      <c r="AD486">
        <v>9000704</v>
      </c>
      <c r="AE486" t="s">
        <v>1473</v>
      </c>
      <c r="AF486" t="str">
        <f t="shared" si="76"/>
        <v>饶军华</v>
      </c>
    </row>
    <row r="487" spans="1:32" x14ac:dyDescent="0.2">
      <c r="A487">
        <v>484</v>
      </c>
      <c r="B487">
        <v>9000703</v>
      </c>
      <c r="C487" t="str">
        <f>VLOOKUP(B:B,'10月人员信息'!J:W,13,0)</f>
        <v>130202197812300311</v>
      </c>
      <c r="D487" t="str">
        <f>VLOOKUP(B:B,'10月人员信息'!J:M,3,0)</f>
        <v>马越征</v>
      </c>
      <c r="E487" t="str">
        <f>VLOOKUP(B:B,'10月人员信息'!J:L,2,0)</f>
        <v>焦化事业部</v>
      </c>
      <c r="F487">
        <f>VLOOKUP(B:B,'10月人员信息'!J:R,8,0)</f>
        <v>0</v>
      </c>
      <c r="G487">
        <f>VLOOKUP(B:B,'10月人员信息'!J:P,6,0)</f>
        <v>0</v>
      </c>
      <c r="H487" t="str">
        <f>VLOOKUP(B:B,'10月人员信息'!J:V,12,0)</f>
        <v>汉族</v>
      </c>
      <c r="I487" t="str">
        <f>VLOOKUP(B:B,'11月工资'!A:D,4,0)</f>
        <v>6217000180024089660</v>
      </c>
      <c r="J487">
        <f t="shared" si="70"/>
        <v>849.29</v>
      </c>
      <c r="K487">
        <f t="shared" si="71"/>
        <v>37.159999999999997</v>
      </c>
      <c r="L487">
        <f t="shared" si="77"/>
        <v>90.24</v>
      </c>
      <c r="M487" s="6">
        <f t="shared" si="72"/>
        <v>365.44</v>
      </c>
      <c r="N487">
        <f>VLOOKUP(C:C,'11月工资'!C:AP,40,0)</f>
        <v>9</v>
      </c>
      <c r="O487" s="6">
        <f t="shared" si="73"/>
        <v>41.76</v>
      </c>
      <c r="P487">
        <v>0</v>
      </c>
      <c r="Q487">
        <f t="shared" si="74"/>
        <v>620</v>
      </c>
      <c r="R487" s="50">
        <v>5308.05</v>
      </c>
      <c r="S487" s="68">
        <v>5220.59</v>
      </c>
      <c r="T487" s="69">
        <v>5163.05</v>
      </c>
      <c r="V487" t="s">
        <v>4332</v>
      </c>
      <c r="W487" t="s">
        <v>4333</v>
      </c>
      <c r="Y487" s="51">
        <f t="shared" si="78"/>
        <v>5298.05</v>
      </c>
      <c r="Z487" s="73">
        <f t="shared" si="79"/>
        <v>5225.2</v>
      </c>
      <c r="AA487" s="69" t="str">
        <f>VLOOKUP(C:C&amp;"    ",[1]Sheet0!$E$1:$I$65536,5,0)</f>
        <v xml:space="preserve">5163.05    </v>
      </c>
      <c r="AB487" s="74">
        <v>5163.05</v>
      </c>
      <c r="AC487" t="b">
        <f t="shared" si="75"/>
        <v>1</v>
      </c>
      <c r="AD487">
        <v>9000705</v>
      </c>
      <c r="AE487" t="s">
        <v>1476</v>
      </c>
      <c r="AF487" t="str">
        <f t="shared" si="76"/>
        <v>佟斌</v>
      </c>
    </row>
    <row r="488" spans="1:32" x14ac:dyDescent="0.2">
      <c r="A488">
        <v>485</v>
      </c>
      <c r="B488">
        <v>9000704</v>
      </c>
      <c r="C488" t="str">
        <f>VLOOKUP(B:B,'10月人员信息'!J:W,13,0)</f>
        <v>130206197309080310</v>
      </c>
      <c r="D488" t="str">
        <f>VLOOKUP(B:B,'10月人员信息'!J:M,3,0)</f>
        <v>饶军华</v>
      </c>
      <c r="E488" t="str">
        <f>VLOOKUP(B:B,'10月人员信息'!J:L,2,0)</f>
        <v>焦化事业部</v>
      </c>
      <c r="F488">
        <f>VLOOKUP(B:B,'10月人员信息'!J:R,8,0)</f>
        <v>0</v>
      </c>
      <c r="G488">
        <f>VLOOKUP(B:B,'10月人员信息'!J:P,6,0)</f>
        <v>0</v>
      </c>
      <c r="H488" t="str">
        <f>VLOOKUP(B:B,'10月人员信息'!J:V,12,0)</f>
        <v>汉族</v>
      </c>
      <c r="I488" t="str">
        <f>VLOOKUP(B:B,'11月工资'!A:D,4,0)</f>
        <v>6217000180024093258</v>
      </c>
      <c r="J488">
        <f t="shared" si="70"/>
        <v>840.43</v>
      </c>
      <c r="K488">
        <f t="shared" si="71"/>
        <v>36.770000000000003</v>
      </c>
      <c r="L488">
        <f t="shared" si="77"/>
        <v>89.3</v>
      </c>
      <c r="M488" s="6">
        <f t="shared" si="72"/>
        <v>365.44</v>
      </c>
      <c r="N488">
        <f>VLOOKUP(C:C,'11月工资'!C:AP,40,0)</f>
        <v>9</v>
      </c>
      <c r="O488" s="6">
        <f t="shared" si="73"/>
        <v>41.76</v>
      </c>
      <c r="P488">
        <v>0</v>
      </c>
      <c r="Q488">
        <f t="shared" si="74"/>
        <v>613</v>
      </c>
      <c r="R488" s="50">
        <v>5252.71</v>
      </c>
      <c r="S488" s="68">
        <v>5220.59</v>
      </c>
      <c r="T488" s="69">
        <v>5107.71</v>
      </c>
      <c r="V488" t="s">
        <v>4334</v>
      </c>
      <c r="W488" t="s">
        <v>4335</v>
      </c>
      <c r="Y488" s="51">
        <f t="shared" si="78"/>
        <v>5242.71</v>
      </c>
      <c r="Z488" s="73">
        <f t="shared" si="79"/>
        <v>5225.2</v>
      </c>
      <c r="AA488" s="69" t="str">
        <f>VLOOKUP(C:C&amp;"    ",[1]Sheet0!$E$1:$I$65536,5,0)</f>
        <v xml:space="preserve">5107.71    </v>
      </c>
      <c r="AB488" s="74">
        <v>5107.71</v>
      </c>
      <c r="AC488" t="b">
        <f t="shared" si="75"/>
        <v>1</v>
      </c>
      <c r="AD488">
        <v>9000706</v>
      </c>
      <c r="AE488" t="s">
        <v>1479</v>
      </c>
      <c r="AF488" t="str">
        <f t="shared" si="76"/>
        <v>王英</v>
      </c>
    </row>
    <row r="489" spans="1:32" x14ac:dyDescent="0.2">
      <c r="A489">
        <v>486</v>
      </c>
      <c r="B489">
        <v>9000705</v>
      </c>
      <c r="C489" t="str">
        <f>VLOOKUP(B:B,'10月人员信息'!J:W,13,0)</f>
        <v>130203198106181512</v>
      </c>
      <c r="D489" t="str">
        <f>VLOOKUP(B:B,'10月人员信息'!J:M,3,0)</f>
        <v>佟斌</v>
      </c>
      <c r="E489" t="str">
        <f>VLOOKUP(B:B,'10月人员信息'!J:L,2,0)</f>
        <v>焦化事业部</v>
      </c>
      <c r="F489">
        <f>VLOOKUP(B:B,'10月人员信息'!J:R,8,0)</f>
        <v>0</v>
      </c>
      <c r="G489">
        <f>VLOOKUP(B:B,'10月人员信息'!J:P,6,0)</f>
        <v>0</v>
      </c>
      <c r="H489" t="str">
        <f>VLOOKUP(B:B,'10月人员信息'!J:V,12,0)</f>
        <v>满族</v>
      </c>
      <c r="I489" t="str">
        <f>VLOOKUP(B:B,'11月工资'!A:D,4,0)</f>
        <v>6217000180024090577</v>
      </c>
      <c r="J489">
        <f t="shared" si="70"/>
        <v>1695</v>
      </c>
      <c r="K489">
        <f t="shared" si="71"/>
        <v>74.16</v>
      </c>
      <c r="L489">
        <f t="shared" si="77"/>
        <v>180.09</v>
      </c>
      <c r="M489" s="6">
        <f t="shared" si="72"/>
        <v>731.73</v>
      </c>
      <c r="N489">
        <f>VLOOKUP(C:C,'11月工资'!C:AP,40,0)</f>
        <v>9</v>
      </c>
      <c r="O489" s="6">
        <f t="shared" si="73"/>
        <v>83.63</v>
      </c>
      <c r="P489">
        <v>0</v>
      </c>
      <c r="Q489">
        <f t="shared" si="74"/>
        <v>1254</v>
      </c>
      <c r="R489" s="50">
        <v>10593.74</v>
      </c>
      <c r="S489" s="67">
        <v>10453.33</v>
      </c>
      <c r="T489" s="69">
        <v>10448.74</v>
      </c>
      <c r="V489" t="s">
        <v>4336</v>
      </c>
      <c r="W489" t="s">
        <v>4337</v>
      </c>
      <c r="Y489" s="51">
        <f t="shared" si="78"/>
        <v>10583.74</v>
      </c>
      <c r="Z489" s="73">
        <f t="shared" si="79"/>
        <v>10457.94</v>
      </c>
      <c r="AA489" s="69" t="str">
        <f>VLOOKUP(C:C&amp;"    ",[1]Sheet0!$E$1:$I$65536,5,0)</f>
        <v xml:space="preserve">10448.74    </v>
      </c>
      <c r="AB489" s="74">
        <v>10448.74</v>
      </c>
      <c r="AC489" t="b">
        <f t="shared" si="75"/>
        <v>1</v>
      </c>
      <c r="AD489">
        <v>9000707</v>
      </c>
      <c r="AE489" t="s">
        <v>1482</v>
      </c>
      <c r="AF489" t="str">
        <f t="shared" si="76"/>
        <v>谢之伟</v>
      </c>
    </row>
    <row r="490" spans="1:32" x14ac:dyDescent="0.2">
      <c r="A490">
        <v>487</v>
      </c>
      <c r="B490">
        <v>9000706</v>
      </c>
      <c r="C490" t="str">
        <f>VLOOKUP(B:B,'10月人员信息'!J:W,13,0)</f>
        <v>130204197101143930</v>
      </c>
      <c r="D490" t="str">
        <f>VLOOKUP(B:B,'10月人员信息'!J:M,3,0)</f>
        <v>王英</v>
      </c>
      <c r="E490" t="str">
        <f>VLOOKUP(B:B,'10月人员信息'!J:L,2,0)</f>
        <v>焦化事业部</v>
      </c>
      <c r="F490">
        <f>VLOOKUP(B:B,'10月人员信息'!J:R,8,0)</f>
        <v>0</v>
      </c>
      <c r="G490">
        <f>VLOOKUP(B:B,'10月人员信息'!J:P,6,0)</f>
        <v>0</v>
      </c>
      <c r="H490" t="str">
        <f>VLOOKUP(B:B,'10月人员信息'!J:V,12,0)</f>
        <v>汉族</v>
      </c>
      <c r="I490" t="str">
        <f>VLOOKUP(B:B,'11月工资'!A:D,4,0)</f>
        <v>6217000180024090098</v>
      </c>
      <c r="J490">
        <f t="shared" si="70"/>
        <v>926.83</v>
      </c>
      <c r="K490">
        <f t="shared" si="71"/>
        <v>40.549999999999997</v>
      </c>
      <c r="L490">
        <f t="shared" si="77"/>
        <v>98.48</v>
      </c>
      <c r="M490" s="6">
        <f t="shared" si="72"/>
        <v>395.66</v>
      </c>
      <c r="N490">
        <f>VLOOKUP(C:C,'11月工资'!C:AP,40,0)</f>
        <v>9</v>
      </c>
      <c r="O490" s="6">
        <f t="shared" si="73"/>
        <v>45.22</v>
      </c>
      <c r="P490">
        <v>0</v>
      </c>
      <c r="Q490">
        <f t="shared" si="74"/>
        <v>678</v>
      </c>
      <c r="R490" s="50">
        <v>5792.71</v>
      </c>
      <c r="S490" s="67">
        <v>5652.3</v>
      </c>
      <c r="T490" s="69">
        <v>5647.71</v>
      </c>
      <c r="V490" t="s">
        <v>4338</v>
      </c>
      <c r="W490" t="s">
        <v>4339</v>
      </c>
      <c r="Y490" s="51">
        <f t="shared" si="78"/>
        <v>5782.71</v>
      </c>
      <c r="Z490" s="73">
        <f t="shared" si="79"/>
        <v>5656.91</v>
      </c>
      <c r="AA490" s="69" t="str">
        <f>VLOOKUP(C:C&amp;"    ",[1]Sheet0!$E$1:$I$65536,5,0)</f>
        <v xml:space="preserve">5647.71    </v>
      </c>
      <c r="AB490" s="74">
        <v>5647.71</v>
      </c>
      <c r="AC490" t="b">
        <f t="shared" si="75"/>
        <v>1</v>
      </c>
      <c r="AD490">
        <v>9000708</v>
      </c>
      <c r="AE490" t="s">
        <v>1485</v>
      </c>
      <c r="AF490" t="str">
        <f t="shared" si="76"/>
        <v>于得水</v>
      </c>
    </row>
    <row r="491" spans="1:32" x14ac:dyDescent="0.2">
      <c r="A491">
        <v>488</v>
      </c>
      <c r="B491">
        <v>9000707</v>
      </c>
      <c r="C491" t="str">
        <f>VLOOKUP(B:B,'10月人员信息'!J:W,13,0)</f>
        <v>130206196904150032</v>
      </c>
      <c r="D491" t="str">
        <f>VLOOKUP(B:B,'10月人员信息'!J:M,3,0)</f>
        <v>谢之伟</v>
      </c>
      <c r="E491" t="str">
        <f>VLOOKUP(B:B,'10月人员信息'!J:L,2,0)</f>
        <v>焦化事业部</v>
      </c>
      <c r="F491">
        <f>VLOOKUP(B:B,'10月人员信息'!J:R,8,0)</f>
        <v>0</v>
      </c>
      <c r="G491">
        <f>VLOOKUP(B:B,'10月人员信息'!J:P,6,0)</f>
        <v>0</v>
      </c>
      <c r="H491" t="str">
        <f>VLOOKUP(B:B,'10月人员信息'!J:V,12,0)</f>
        <v>汉族</v>
      </c>
      <c r="I491" t="str">
        <f>VLOOKUP(B:B,'11月工资'!A:D,4,0)</f>
        <v>6217000180024087623</v>
      </c>
      <c r="J491">
        <f t="shared" si="70"/>
        <v>866.06</v>
      </c>
      <c r="K491">
        <f t="shared" si="71"/>
        <v>37.89</v>
      </c>
      <c r="L491">
        <f t="shared" si="77"/>
        <v>92.02</v>
      </c>
      <c r="M491" s="6">
        <f t="shared" si="72"/>
        <v>369.07</v>
      </c>
      <c r="N491">
        <f>VLOOKUP(C:C,'11月工资'!C:AP,40,0)</f>
        <v>9</v>
      </c>
      <c r="O491" s="6">
        <f t="shared" si="73"/>
        <v>42.18</v>
      </c>
      <c r="P491">
        <v>0</v>
      </c>
      <c r="Q491">
        <f t="shared" si="74"/>
        <v>632</v>
      </c>
      <c r="R491" s="50">
        <v>5412.85</v>
      </c>
      <c r="S491" s="67">
        <v>5272.44</v>
      </c>
      <c r="T491" s="69">
        <v>5267.85</v>
      </c>
      <c r="V491" t="s">
        <v>4340</v>
      </c>
      <c r="W491" t="s">
        <v>4341</v>
      </c>
      <c r="Y491" s="51">
        <f t="shared" si="78"/>
        <v>5402.85</v>
      </c>
      <c r="Z491" s="73">
        <f t="shared" si="79"/>
        <v>5277.05</v>
      </c>
      <c r="AA491" s="69" t="str">
        <f>VLOOKUP(C:C&amp;"    ",[1]Sheet0!$E$1:$I$65536,5,0)</f>
        <v xml:space="preserve">5267.85    </v>
      </c>
      <c r="AB491" s="74">
        <v>5267.85</v>
      </c>
      <c r="AC491" t="b">
        <f t="shared" si="75"/>
        <v>1</v>
      </c>
      <c r="AD491">
        <v>9000709</v>
      </c>
      <c r="AE491" t="s">
        <v>1488</v>
      </c>
      <c r="AF491" t="str">
        <f t="shared" si="76"/>
        <v>张立军</v>
      </c>
    </row>
    <row r="492" spans="1:32" x14ac:dyDescent="0.2">
      <c r="A492">
        <v>489</v>
      </c>
      <c r="B492">
        <v>9000708</v>
      </c>
      <c r="C492" t="str">
        <f>VLOOKUP(B:B,'10月人员信息'!J:W,13,0)</f>
        <v>130206197403250013</v>
      </c>
      <c r="D492" t="str">
        <f>VLOOKUP(B:B,'10月人员信息'!J:M,3,0)</f>
        <v>于得水</v>
      </c>
      <c r="E492" t="str">
        <f>VLOOKUP(B:B,'10月人员信息'!J:L,2,0)</f>
        <v>焦化事业部</v>
      </c>
      <c r="F492">
        <f>VLOOKUP(B:B,'10月人员信息'!J:R,8,0)</f>
        <v>0</v>
      </c>
      <c r="G492">
        <f>VLOOKUP(B:B,'10月人员信息'!J:P,6,0)</f>
        <v>0</v>
      </c>
      <c r="H492" t="str">
        <f>VLOOKUP(B:B,'10月人员信息'!J:V,12,0)</f>
        <v>汉族</v>
      </c>
      <c r="I492" t="str">
        <f>VLOOKUP(B:B,'11月工资'!A:D,4,0)</f>
        <v>6217000180024096582</v>
      </c>
      <c r="J492">
        <f t="shared" si="70"/>
        <v>998.89</v>
      </c>
      <c r="K492">
        <f t="shared" si="71"/>
        <v>43.7</v>
      </c>
      <c r="L492">
        <f t="shared" si="77"/>
        <v>106.13</v>
      </c>
      <c r="M492" s="6">
        <f t="shared" si="72"/>
        <v>427.18</v>
      </c>
      <c r="N492">
        <f>VLOOKUP(C:C,'11月工资'!C:AP,40,0)</f>
        <v>9</v>
      </c>
      <c r="O492" s="6">
        <f t="shared" si="73"/>
        <v>48.82</v>
      </c>
      <c r="P492">
        <v>0</v>
      </c>
      <c r="Q492">
        <f t="shared" si="74"/>
        <v>732</v>
      </c>
      <c r="R492" s="50">
        <v>6243.05</v>
      </c>
      <c r="S492" s="67">
        <v>6102.64</v>
      </c>
      <c r="T492" s="69">
        <v>6098.05</v>
      </c>
      <c r="V492" t="s">
        <v>4342</v>
      </c>
      <c r="W492" t="s">
        <v>4343</v>
      </c>
      <c r="Y492" s="51">
        <f t="shared" si="78"/>
        <v>6233.05</v>
      </c>
      <c r="Z492" s="73">
        <f t="shared" si="79"/>
        <v>6107.25</v>
      </c>
      <c r="AA492" s="69" t="str">
        <f>VLOOKUP(C:C&amp;"    ",[1]Sheet0!$E$1:$I$65536,5,0)</f>
        <v xml:space="preserve">6098.05    </v>
      </c>
      <c r="AB492" s="74">
        <v>6098.05</v>
      </c>
      <c r="AC492" t="b">
        <f t="shared" si="75"/>
        <v>1</v>
      </c>
      <c r="AD492">
        <v>9000710</v>
      </c>
      <c r="AE492" t="s">
        <v>1490</v>
      </c>
      <c r="AF492" t="str">
        <f t="shared" si="76"/>
        <v>许敬国</v>
      </c>
    </row>
    <row r="493" spans="1:32" x14ac:dyDescent="0.2">
      <c r="A493">
        <v>490</v>
      </c>
      <c r="B493">
        <v>9000709</v>
      </c>
      <c r="C493" t="str">
        <f>VLOOKUP(B:B,'10月人员信息'!J:W,13,0)</f>
        <v>130202197602172112</v>
      </c>
      <c r="D493" t="str">
        <f>VLOOKUP(B:B,'10月人员信息'!J:M,3,0)</f>
        <v>张立军</v>
      </c>
      <c r="E493" t="str">
        <f>VLOOKUP(B:B,'10月人员信息'!J:L,2,0)</f>
        <v>焦化事业部</v>
      </c>
      <c r="F493">
        <f>VLOOKUP(B:B,'10月人员信息'!J:R,8,0)</f>
        <v>0</v>
      </c>
      <c r="G493">
        <f>VLOOKUP(B:B,'10月人员信息'!J:P,6,0)</f>
        <v>0</v>
      </c>
      <c r="H493" t="str">
        <f>VLOOKUP(B:B,'10月人员信息'!J:V,12,0)</f>
        <v>汉族</v>
      </c>
      <c r="I493" t="str">
        <f>VLOOKUP(B:B,'11月工资'!A:D,4,0)</f>
        <v>6217000180043429376</v>
      </c>
      <c r="J493">
        <f t="shared" si="70"/>
        <v>914.57</v>
      </c>
      <c r="K493">
        <f t="shared" si="71"/>
        <v>40.01</v>
      </c>
      <c r="L493">
        <f t="shared" si="77"/>
        <v>97.17</v>
      </c>
      <c r="M493" s="6">
        <f t="shared" si="72"/>
        <v>390.29</v>
      </c>
      <c r="N493">
        <f>VLOOKUP(C:C,'11月工资'!C:AP,40,0)</f>
        <v>9</v>
      </c>
      <c r="O493" s="6">
        <f t="shared" si="73"/>
        <v>44.61</v>
      </c>
      <c r="P493">
        <v>0</v>
      </c>
      <c r="Q493">
        <f t="shared" si="74"/>
        <v>669</v>
      </c>
      <c r="R493" s="50">
        <v>5716.05</v>
      </c>
      <c r="S493" s="67">
        <v>5575.64</v>
      </c>
      <c r="T493" s="69">
        <v>5571.05</v>
      </c>
      <c r="V493" t="s">
        <v>4344</v>
      </c>
      <c r="W493" t="s">
        <v>4345</v>
      </c>
      <c r="Y493" s="51">
        <f t="shared" si="78"/>
        <v>5706.05</v>
      </c>
      <c r="Z493" s="73">
        <f t="shared" si="79"/>
        <v>5580.25</v>
      </c>
      <c r="AA493" s="69" t="str">
        <f>VLOOKUP(C:C&amp;"    ",[1]Sheet0!$E$1:$I$65536,5,0)</f>
        <v xml:space="preserve">5571.05    </v>
      </c>
      <c r="AB493" s="74">
        <v>5571.05</v>
      </c>
      <c r="AC493" t="b">
        <f t="shared" si="75"/>
        <v>1</v>
      </c>
      <c r="AD493">
        <v>9000711</v>
      </c>
      <c r="AE493" t="s">
        <v>1493</v>
      </c>
      <c r="AF493" t="str">
        <f t="shared" si="76"/>
        <v>鲁建基</v>
      </c>
    </row>
    <row r="494" spans="1:32" x14ac:dyDescent="0.2">
      <c r="A494">
        <v>491</v>
      </c>
      <c r="B494">
        <v>9000710</v>
      </c>
      <c r="C494" t="str">
        <f>VLOOKUP(B:B,'10月人员信息'!J:W,13,0)</f>
        <v>130205196704080379</v>
      </c>
      <c r="D494" t="str">
        <f>VLOOKUP(B:B,'10月人员信息'!J:M,3,0)</f>
        <v>许敬国</v>
      </c>
      <c r="E494" t="str">
        <f>VLOOKUP(B:B,'10月人员信息'!J:L,2,0)</f>
        <v>焦化事业部</v>
      </c>
      <c r="F494">
        <f>VLOOKUP(B:B,'10月人员信息'!J:R,8,0)</f>
        <v>0</v>
      </c>
      <c r="G494">
        <f>VLOOKUP(B:B,'10月人员信息'!J:P,6,0)</f>
        <v>0</v>
      </c>
      <c r="H494" t="str">
        <f>VLOOKUP(B:B,'10月人员信息'!J:V,12,0)</f>
        <v>汉族</v>
      </c>
      <c r="I494" t="str">
        <f>VLOOKUP(B:B,'11月工资'!A:D,4,0)</f>
        <v>6217000180032819900</v>
      </c>
      <c r="J494">
        <f t="shared" si="70"/>
        <v>917.23</v>
      </c>
      <c r="K494">
        <f t="shared" si="71"/>
        <v>40.130000000000003</v>
      </c>
      <c r="L494">
        <f t="shared" si="77"/>
        <v>97.46</v>
      </c>
      <c r="M494" s="6">
        <f t="shared" si="72"/>
        <v>391.46</v>
      </c>
      <c r="N494">
        <f>VLOOKUP(C:C,'11月工资'!C:AP,40,0)</f>
        <v>9</v>
      </c>
      <c r="O494" s="6">
        <f t="shared" si="73"/>
        <v>44.74</v>
      </c>
      <c r="P494">
        <v>0</v>
      </c>
      <c r="Q494">
        <f t="shared" si="74"/>
        <v>671</v>
      </c>
      <c r="R494" s="50">
        <v>5732.71</v>
      </c>
      <c r="S494" s="67">
        <v>5592.3</v>
      </c>
      <c r="T494" s="69">
        <v>5587.71</v>
      </c>
      <c r="V494" t="s">
        <v>4346</v>
      </c>
      <c r="W494" t="s">
        <v>4347</v>
      </c>
      <c r="Y494" s="51">
        <f t="shared" si="78"/>
        <v>5722.71</v>
      </c>
      <c r="Z494" s="73">
        <f t="shared" si="79"/>
        <v>5596.91</v>
      </c>
      <c r="AA494" s="69" t="str">
        <f>VLOOKUP(C:C&amp;"    ",[1]Sheet0!$E$1:$I$65536,5,0)</f>
        <v xml:space="preserve">5587.71    </v>
      </c>
      <c r="AB494" s="74">
        <v>5587.71</v>
      </c>
      <c r="AC494" t="b">
        <f t="shared" si="75"/>
        <v>1</v>
      </c>
      <c r="AD494">
        <v>9000712</v>
      </c>
      <c r="AE494" t="s">
        <v>1496</v>
      </c>
      <c r="AF494" t="str">
        <f t="shared" si="76"/>
        <v>皇甫玮超</v>
      </c>
    </row>
    <row r="495" spans="1:32" x14ac:dyDescent="0.2">
      <c r="A495">
        <v>492</v>
      </c>
      <c r="B495">
        <v>9000711</v>
      </c>
      <c r="C495" t="str">
        <f>VLOOKUP(B:B,'10月人员信息'!J:W,13,0)</f>
        <v>130205197702084215</v>
      </c>
      <c r="D495" t="str">
        <f>VLOOKUP(B:B,'10月人员信息'!J:M,3,0)</f>
        <v>鲁建基</v>
      </c>
      <c r="E495" t="str">
        <f>VLOOKUP(B:B,'10月人员信息'!J:L,2,0)</f>
        <v>焦化事业部</v>
      </c>
      <c r="F495">
        <f>VLOOKUP(B:B,'10月人员信息'!J:R,8,0)</f>
        <v>0</v>
      </c>
      <c r="G495">
        <f>VLOOKUP(B:B,'10月人员信息'!J:P,6,0)</f>
        <v>0</v>
      </c>
      <c r="H495" t="str">
        <f>VLOOKUP(B:B,'10月人员信息'!J:V,12,0)</f>
        <v>汉族</v>
      </c>
      <c r="I495" t="str">
        <f>VLOOKUP(B:B,'11月工资'!A:D,4,0)</f>
        <v>6217000180024091708</v>
      </c>
      <c r="J495">
        <f t="shared" si="70"/>
        <v>939.79</v>
      </c>
      <c r="K495">
        <f t="shared" si="71"/>
        <v>41.12</v>
      </c>
      <c r="L495">
        <f t="shared" si="77"/>
        <v>99.85</v>
      </c>
      <c r="M495" s="6">
        <f t="shared" si="72"/>
        <v>401.33</v>
      </c>
      <c r="N495">
        <f>VLOOKUP(C:C,'11月工资'!C:AP,40,0)</f>
        <v>9</v>
      </c>
      <c r="O495" s="6">
        <f t="shared" si="73"/>
        <v>45.87</v>
      </c>
      <c r="P495">
        <v>0</v>
      </c>
      <c r="Q495">
        <f t="shared" si="74"/>
        <v>687</v>
      </c>
      <c r="R495" s="50">
        <v>5873.7</v>
      </c>
      <c r="S495" s="67">
        <v>5733.29</v>
      </c>
      <c r="T495" s="69">
        <v>5728.7</v>
      </c>
      <c r="V495" t="s">
        <v>4348</v>
      </c>
      <c r="W495" t="s">
        <v>4349</v>
      </c>
      <c r="Y495" s="51">
        <f t="shared" si="78"/>
        <v>5863.7</v>
      </c>
      <c r="Z495" s="73">
        <f t="shared" si="79"/>
        <v>5737.9</v>
      </c>
      <c r="AA495" s="69" t="str">
        <f>VLOOKUP(C:C&amp;"    ",[1]Sheet0!$E$1:$I$65536,5,0)</f>
        <v xml:space="preserve">5728.70    </v>
      </c>
      <c r="AB495" s="74">
        <v>5728.7</v>
      </c>
      <c r="AC495" t="b">
        <f t="shared" si="75"/>
        <v>1</v>
      </c>
      <c r="AD495">
        <v>9000713</v>
      </c>
      <c r="AE495" t="s">
        <v>1499</v>
      </c>
      <c r="AF495" t="str">
        <f t="shared" si="76"/>
        <v>郭延昭</v>
      </c>
    </row>
    <row r="496" spans="1:32" x14ac:dyDescent="0.2">
      <c r="A496">
        <v>493</v>
      </c>
      <c r="B496">
        <v>9000712</v>
      </c>
      <c r="C496" t="str">
        <f>VLOOKUP(B:B,'10月人员信息'!J:W,13,0)</f>
        <v>130205198503150333</v>
      </c>
      <c r="D496" t="str">
        <f>VLOOKUP(B:B,'10月人员信息'!J:M,3,0)</f>
        <v>皇甫玮超</v>
      </c>
      <c r="E496" t="str">
        <f>VLOOKUP(B:B,'10月人员信息'!J:L,2,0)</f>
        <v>焦化事业部</v>
      </c>
      <c r="F496">
        <f>VLOOKUP(B:B,'10月人员信息'!J:R,8,0)</f>
        <v>0</v>
      </c>
      <c r="G496">
        <f>VLOOKUP(B:B,'10月人员信息'!J:P,6,0)</f>
        <v>0</v>
      </c>
      <c r="H496" t="str">
        <f>VLOOKUP(B:B,'10月人员信息'!J:V,12,0)</f>
        <v>汉族</v>
      </c>
      <c r="I496" t="str">
        <f>VLOOKUP(B:B,'11月工资'!A:D,4,0)</f>
        <v>6217000180024100251</v>
      </c>
      <c r="J496">
        <f t="shared" si="70"/>
        <v>1064.1600000000001</v>
      </c>
      <c r="K496">
        <f t="shared" si="71"/>
        <v>46.56</v>
      </c>
      <c r="L496">
        <f t="shared" si="77"/>
        <v>113.07</v>
      </c>
      <c r="M496" s="6">
        <f t="shared" si="72"/>
        <v>455.74</v>
      </c>
      <c r="N496">
        <f>VLOOKUP(C:C,'11月工资'!C:AP,40,0)</f>
        <v>9</v>
      </c>
      <c r="O496" s="6">
        <f t="shared" si="73"/>
        <v>52.08</v>
      </c>
      <c r="P496">
        <v>0</v>
      </c>
      <c r="Q496">
        <f t="shared" si="74"/>
        <v>781</v>
      </c>
      <c r="R496" s="51">
        <v>6651</v>
      </c>
      <c r="S496" s="68">
        <v>6510.59</v>
      </c>
      <c r="T496" s="69">
        <v>6506</v>
      </c>
      <c r="V496" t="s">
        <v>4350</v>
      </c>
      <c r="W496" t="s">
        <v>4351</v>
      </c>
      <c r="Y496" s="51">
        <f t="shared" si="78"/>
        <v>6641</v>
      </c>
      <c r="Z496" s="73">
        <f t="shared" si="79"/>
        <v>6515.2</v>
      </c>
      <c r="AA496" s="69" t="str">
        <f>VLOOKUP(C:C&amp;"    ",[1]Sheet0!$E$1:$I$65536,5,0)</f>
        <v xml:space="preserve">6506.00    </v>
      </c>
      <c r="AB496" s="74">
        <v>6506</v>
      </c>
      <c r="AC496" t="b">
        <f t="shared" si="75"/>
        <v>1</v>
      </c>
      <c r="AD496">
        <v>9000714</v>
      </c>
      <c r="AE496" t="s">
        <v>1501</v>
      </c>
      <c r="AF496" t="str">
        <f t="shared" si="76"/>
        <v>田超</v>
      </c>
    </row>
    <row r="497" spans="1:32" x14ac:dyDescent="0.2">
      <c r="A497">
        <v>494</v>
      </c>
      <c r="B497">
        <v>9000713</v>
      </c>
      <c r="C497" t="str">
        <f>VLOOKUP(B:B,'10月人员信息'!J:W,13,0)</f>
        <v>13020319710530001x</v>
      </c>
      <c r="D497" t="str">
        <f>VLOOKUP(B:B,'10月人员信息'!J:M,3,0)</f>
        <v>郭延昭</v>
      </c>
      <c r="E497" t="str">
        <f>VLOOKUP(B:B,'10月人员信息'!J:L,2,0)</f>
        <v>焦化事业部</v>
      </c>
      <c r="F497">
        <f>VLOOKUP(B:B,'10月人员信息'!J:R,8,0)</f>
        <v>0</v>
      </c>
      <c r="G497">
        <f>VLOOKUP(B:B,'10月人员信息'!J:P,6,0)</f>
        <v>0</v>
      </c>
      <c r="H497" t="str">
        <f>VLOOKUP(B:B,'10月人员信息'!J:V,12,0)</f>
        <v>汉族</v>
      </c>
      <c r="I497" t="str">
        <f>VLOOKUP(B:B,'11月工资'!A:D,4,0)</f>
        <v>6217000180024093738</v>
      </c>
      <c r="J497">
        <f t="shared" si="70"/>
        <v>934.93</v>
      </c>
      <c r="K497">
        <f t="shared" si="71"/>
        <v>40.9</v>
      </c>
      <c r="L497">
        <f t="shared" si="77"/>
        <v>99.34</v>
      </c>
      <c r="M497" s="6">
        <f t="shared" si="72"/>
        <v>399.2</v>
      </c>
      <c r="N497">
        <f>VLOOKUP(C:C,'11月工资'!C:AP,40,0)</f>
        <v>9</v>
      </c>
      <c r="O497" s="6">
        <f t="shared" si="73"/>
        <v>45.62</v>
      </c>
      <c r="P497">
        <v>0</v>
      </c>
      <c r="Q497">
        <f t="shared" si="74"/>
        <v>684</v>
      </c>
      <c r="R497" s="50">
        <v>5843.33</v>
      </c>
      <c r="S497" s="67">
        <v>5702.92</v>
      </c>
      <c r="T497" s="69">
        <v>5698.33</v>
      </c>
      <c r="V497" t="s">
        <v>4352</v>
      </c>
      <c r="W497" t="s">
        <v>4353</v>
      </c>
      <c r="Y497" s="51">
        <f t="shared" si="78"/>
        <v>5833.33</v>
      </c>
      <c r="Z497" s="73">
        <f t="shared" si="79"/>
        <v>5707.53</v>
      </c>
      <c r="AA497" s="69" t="str">
        <f>VLOOKUP(C:C&amp;"    ",[1]Sheet0!$E$1:$I$65536,5,0)</f>
        <v xml:space="preserve">5698.33    </v>
      </c>
      <c r="AB497" s="74">
        <v>5698.33</v>
      </c>
      <c r="AC497" t="b">
        <f t="shared" si="75"/>
        <v>1</v>
      </c>
      <c r="AD497">
        <v>9000715</v>
      </c>
      <c r="AE497" t="s">
        <v>1504</v>
      </c>
      <c r="AF497" t="str">
        <f t="shared" si="76"/>
        <v>王军潮</v>
      </c>
    </row>
    <row r="498" spans="1:32" x14ac:dyDescent="0.2">
      <c r="A498">
        <v>495</v>
      </c>
      <c r="B498">
        <v>9000714</v>
      </c>
      <c r="C498" t="str">
        <f>VLOOKUP(B:B,'10月人员信息'!J:W,13,0)</f>
        <v>130203198007203616</v>
      </c>
      <c r="D498" t="str">
        <f>VLOOKUP(B:B,'10月人员信息'!J:M,3,0)</f>
        <v>田超</v>
      </c>
      <c r="E498" t="str">
        <f>VLOOKUP(B:B,'10月人员信息'!J:L,2,0)</f>
        <v>焦化事业部</v>
      </c>
      <c r="F498">
        <f>VLOOKUP(B:B,'10月人员信息'!J:R,8,0)</f>
        <v>0</v>
      </c>
      <c r="G498">
        <f>VLOOKUP(B:B,'10月人员信息'!J:P,6,0)</f>
        <v>0</v>
      </c>
      <c r="H498" t="str">
        <f>VLOOKUP(B:B,'10月人员信息'!J:V,12,0)</f>
        <v>汉族</v>
      </c>
      <c r="I498" t="str">
        <f>VLOOKUP(B:B,'11月工资'!A:D,4,0)</f>
        <v>6217000180024091567</v>
      </c>
      <c r="J498">
        <f t="shared" si="70"/>
        <v>863.41</v>
      </c>
      <c r="K498">
        <f t="shared" si="71"/>
        <v>37.770000000000003</v>
      </c>
      <c r="L498">
        <f t="shared" si="77"/>
        <v>91.74</v>
      </c>
      <c r="M498" s="6">
        <f t="shared" si="72"/>
        <v>367.91</v>
      </c>
      <c r="N498">
        <f>VLOOKUP(C:C,'11月工资'!C:AP,40,0)</f>
        <v>9</v>
      </c>
      <c r="O498" s="6">
        <f t="shared" si="73"/>
        <v>42.05</v>
      </c>
      <c r="P498">
        <v>0</v>
      </c>
      <c r="Q498">
        <f t="shared" si="74"/>
        <v>630</v>
      </c>
      <c r="R498" s="50">
        <v>5396.33</v>
      </c>
      <c r="S498" s="67">
        <v>5255.92</v>
      </c>
      <c r="T498" s="69">
        <v>5251.33</v>
      </c>
      <c r="V498" t="s">
        <v>4354</v>
      </c>
      <c r="W498" t="s">
        <v>4355</v>
      </c>
      <c r="Y498" s="51">
        <f t="shared" si="78"/>
        <v>5386.33</v>
      </c>
      <c r="Z498" s="73">
        <f t="shared" si="79"/>
        <v>5260.53</v>
      </c>
      <c r="AA498" s="69" t="str">
        <f>VLOOKUP(C:C&amp;"    ",[1]Sheet0!$E$1:$I$65536,5,0)</f>
        <v xml:space="preserve">5251.33    </v>
      </c>
      <c r="AB498" s="74">
        <v>5251.33</v>
      </c>
      <c r="AC498" t="b">
        <f t="shared" si="75"/>
        <v>1</v>
      </c>
      <c r="AD498">
        <v>9000716</v>
      </c>
      <c r="AE498" t="s">
        <v>1507</v>
      </c>
      <c r="AF498" t="str">
        <f t="shared" si="76"/>
        <v>王志洪</v>
      </c>
    </row>
    <row r="499" spans="1:32" x14ac:dyDescent="0.2">
      <c r="A499">
        <v>496</v>
      </c>
      <c r="B499">
        <v>9000715</v>
      </c>
      <c r="C499" t="str">
        <f>VLOOKUP(B:B,'10月人员信息'!J:W,13,0)</f>
        <v>130204196907060910</v>
      </c>
      <c r="D499" t="str">
        <f>VLOOKUP(B:B,'10月人员信息'!J:M,3,0)</f>
        <v>王军潮</v>
      </c>
      <c r="E499" t="str">
        <f>VLOOKUP(B:B,'10月人员信息'!J:L,2,0)</f>
        <v>焦化事业部</v>
      </c>
      <c r="F499">
        <f>VLOOKUP(B:B,'10月人员信息'!J:R,8,0)</f>
        <v>0</v>
      </c>
      <c r="G499">
        <f>VLOOKUP(B:B,'10月人员信息'!J:P,6,0)</f>
        <v>0</v>
      </c>
      <c r="H499" t="str">
        <f>VLOOKUP(B:B,'10月人员信息'!J:V,12,0)</f>
        <v>汉族</v>
      </c>
      <c r="I499" t="str">
        <f>VLOOKUP(B:B,'11月工资'!A:D,4,0)</f>
        <v>6217000180024095881</v>
      </c>
      <c r="J499">
        <f t="shared" si="70"/>
        <v>976.4</v>
      </c>
      <c r="K499">
        <f t="shared" si="71"/>
        <v>42.72</v>
      </c>
      <c r="L499">
        <f t="shared" si="77"/>
        <v>103.74</v>
      </c>
      <c r="M499" s="6">
        <f t="shared" si="72"/>
        <v>417.34</v>
      </c>
      <c r="N499">
        <f>VLOOKUP(C:C,'11月工资'!C:AP,40,0)</f>
        <v>9</v>
      </c>
      <c r="O499" s="6">
        <f t="shared" si="73"/>
        <v>47.7</v>
      </c>
      <c r="P499">
        <v>0</v>
      </c>
      <c r="Q499">
        <f t="shared" si="74"/>
        <v>715</v>
      </c>
      <c r="R499" s="50">
        <v>6102.47</v>
      </c>
      <c r="S499" s="67">
        <v>5962.06</v>
      </c>
      <c r="T499" s="69">
        <v>5957.47</v>
      </c>
      <c r="V499" t="s">
        <v>4356</v>
      </c>
      <c r="W499" t="s">
        <v>4357</v>
      </c>
      <c r="Y499" s="51">
        <f t="shared" si="78"/>
        <v>6092.47</v>
      </c>
      <c r="Z499" s="73">
        <f t="shared" si="79"/>
        <v>5966.67</v>
      </c>
      <c r="AA499" s="69" t="str">
        <f>VLOOKUP(C:C&amp;"    ",[1]Sheet0!$E$1:$I$65536,5,0)</f>
        <v xml:space="preserve">5957.47    </v>
      </c>
      <c r="AB499" s="74">
        <v>5957.47</v>
      </c>
      <c r="AC499" t="b">
        <f t="shared" si="75"/>
        <v>1</v>
      </c>
      <c r="AD499">
        <v>9000717</v>
      </c>
      <c r="AE499" t="s">
        <v>1510</v>
      </c>
      <c r="AF499" t="str">
        <f t="shared" si="76"/>
        <v>傅青华</v>
      </c>
    </row>
    <row r="500" spans="1:32" x14ac:dyDescent="0.2">
      <c r="A500">
        <v>497</v>
      </c>
      <c r="B500">
        <v>9000716</v>
      </c>
      <c r="C500" t="str">
        <f>VLOOKUP(B:B,'10月人员信息'!J:W,13,0)</f>
        <v>130203196307161834</v>
      </c>
      <c r="D500" t="str">
        <f>VLOOKUP(B:B,'10月人员信息'!J:M,3,0)</f>
        <v>王志洪</v>
      </c>
      <c r="E500" t="str">
        <f>VLOOKUP(B:B,'10月人员信息'!J:L,2,0)</f>
        <v>焦化事业部</v>
      </c>
      <c r="F500">
        <f>VLOOKUP(B:B,'10月人员信息'!J:R,8,0)</f>
        <v>0</v>
      </c>
      <c r="G500">
        <f>VLOOKUP(B:B,'10月人员信息'!J:P,6,0)</f>
        <v>0</v>
      </c>
      <c r="H500" t="str">
        <f>VLOOKUP(B:B,'10月人员信息'!J:V,12,0)</f>
        <v>汉族</v>
      </c>
      <c r="I500" t="str">
        <f>VLOOKUP(B:B,'11月工资'!A:D,4,0)</f>
        <v>6217000180024091559</v>
      </c>
      <c r="J500">
        <f t="shared" si="70"/>
        <v>891.09</v>
      </c>
      <c r="K500">
        <f t="shared" si="71"/>
        <v>38.99</v>
      </c>
      <c r="L500">
        <f t="shared" si="77"/>
        <v>94.68</v>
      </c>
      <c r="M500" s="6">
        <f t="shared" si="72"/>
        <v>380.02</v>
      </c>
      <c r="N500">
        <f>VLOOKUP(C:C,'11月工资'!C:AP,40,0)</f>
        <v>9</v>
      </c>
      <c r="O500" s="6">
        <f t="shared" si="73"/>
        <v>43.43</v>
      </c>
      <c r="P500">
        <v>0</v>
      </c>
      <c r="Q500">
        <f t="shared" si="74"/>
        <v>651</v>
      </c>
      <c r="R500" s="50">
        <v>5569.33</v>
      </c>
      <c r="S500" s="67">
        <v>5428.92</v>
      </c>
      <c r="T500" s="69">
        <v>5424.33</v>
      </c>
      <c r="V500" t="s">
        <v>4358</v>
      </c>
      <c r="W500" t="s">
        <v>4359</v>
      </c>
      <c r="Y500" s="51">
        <f t="shared" si="78"/>
        <v>5559.33</v>
      </c>
      <c r="Z500" s="73">
        <f t="shared" si="79"/>
        <v>5433.53</v>
      </c>
      <c r="AA500" s="69" t="str">
        <f>VLOOKUP(C:C&amp;"    ",[1]Sheet0!$E$1:$I$65536,5,0)</f>
        <v xml:space="preserve">5424.33    </v>
      </c>
      <c r="AB500" s="74">
        <v>5424.33</v>
      </c>
      <c r="AC500" t="b">
        <f t="shared" si="75"/>
        <v>1</v>
      </c>
      <c r="AD500">
        <v>9000718</v>
      </c>
      <c r="AE500" t="s">
        <v>1513</v>
      </c>
      <c r="AF500" t="str">
        <f t="shared" si="76"/>
        <v>王国柱</v>
      </c>
    </row>
    <row r="501" spans="1:32" x14ac:dyDescent="0.2">
      <c r="A501">
        <v>498</v>
      </c>
      <c r="B501">
        <v>9000717</v>
      </c>
      <c r="C501" t="str">
        <f>VLOOKUP(B:B,'10月人员信息'!J:W,13,0)</f>
        <v>130203197002012111</v>
      </c>
      <c r="D501" t="str">
        <f>VLOOKUP(B:B,'10月人员信息'!J:M,3,0)</f>
        <v>傅青华</v>
      </c>
      <c r="E501" t="str">
        <f>VLOOKUP(B:B,'10月人员信息'!J:L,2,0)</f>
        <v>焦化事业部</v>
      </c>
      <c r="F501">
        <f>VLOOKUP(B:B,'10月人员信息'!J:R,8,0)</f>
        <v>0</v>
      </c>
      <c r="G501">
        <f>VLOOKUP(B:B,'10月人员信息'!J:P,6,0)</f>
        <v>0</v>
      </c>
      <c r="H501" t="str">
        <f>VLOOKUP(B:B,'10月人员信息'!J:V,12,0)</f>
        <v>满族</v>
      </c>
      <c r="I501" t="str">
        <f>VLOOKUP(B:B,'11月工资'!A:D,4,0)</f>
        <v>6217000180024097028</v>
      </c>
      <c r="J501">
        <f t="shared" si="70"/>
        <v>1569.83</v>
      </c>
      <c r="K501">
        <f t="shared" si="71"/>
        <v>68.680000000000007</v>
      </c>
      <c r="L501">
        <f t="shared" si="77"/>
        <v>166.79</v>
      </c>
      <c r="M501" s="6">
        <f t="shared" si="72"/>
        <v>676.97</v>
      </c>
      <c r="N501">
        <f>VLOOKUP(C:C,'11月工资'!C:AP,40,0)</f>
        <v>9</v>
      </c>
      <c r="O501" s="6">
        <f t="shared" si="73"/>
        <v>77.37</v>
      </c>
      <c r="P501">
        <v>0</v>
      </c>
      <c r="Q501">
        <f t="shared" si="74"/>
        <v>1160</v>
      </c>
      <c r="R501" s="50">
        <v>9811.4599999999991</v>
      </c>
      <c r="S501" s="67">
        <v>9671.0499999999993</v>
      </c>
      <c r="T501" s="69">
        <v>9666.4599999999991</v>
      </c>
      <c r="V501" t="s">
        <v>4360</v>
      </c>
      <c r="W501" t="s">
        <v>4361</v>
      </c>
      <c r="Y501" s="51">
        <f t="shared" si="78"/>
        <v>9801.4599999999991</v>
      </c>
      <c r="Z501" s="73">
        <f t="shared" si="79"/>
        <v>9675.66</v>
      </c>
      <c r="AA501" s="69" t="str">
        <f>VLOOKUP(C:C&amp;"    ",[1]Sheet0!$E$1:$I$65536,5,0)</f>
        <v xml:space="preserve">9666.46    </v>
      </c>
      <c r="AB501" s="74">
        <v>9666.4599999999991</v>
      </c>
      <c r="AC501" t="b">
        <f t="shared" si="75"/>
        <v>1</v>
      </c>
      <c r="AD501">
        <v>9000719</v>
      </c>
      <c r="AE501" t="s">
        <v>1516</v>
      </c>
      <c r="AF501" t="str">
        <f t="shared" si="76"/>
        <v>胡春培</v>
      </c>
    </row>
    <row r="502" spans="1:32" x14ac:dyDescent="0.2">
      <c r="A502">
        <v>499</v>
      </c>
      <c r="B502">
        <v>9000718</v>
      </c>
      <c r="C502" t="str">
        <f>VLOOKUP(B:B,'10月人员信息'!J:W,13,0)</f>
        <v>130203196806202119</v>
      </c>
      <c r="D502" t="str">
        <f>VLOOKUP(B:B,'10月人员信息'!J:M,3,0)</f>
        <v>王国柱</v>
      </c>
      <c r="E502" t="str">
        <f>VLOOKUP(B:B,'10月人员信息'!J:L,2,0)</f>
        <v>焦化事业部</v>
      </c>
      <c r="F502">
        <f>VLOOKUP(B:B,'10月人员信息'!J:R,8,0)</f>
        <v>0</v>
      </c>
      <c r="G502">
        <f>VLOOKUP(B:B,'10月人员信息'!J:P,6,0)</f>
        <v>0</v>
      </c>
      <c r="H502" t="str">
        <f>VLOOKUP(B:B,'10月人员信息'!J:V,12,0)</f>
        <v>汉族</v>
      </c>
      <c r="I502" t="str">
        <f>VLOOKUP(B:B,'11月工资'!A:D,4,0)</f>
        <v>6217000180024096376</v>
      </c>
      <c r="J502">
        <f t="shared" si="70"/>
        <v>988.75</v>
      </c>
      <c r="K502">
        <f t="shared" si="71"/>
        <v>43.26</v>
      </c>
      <c r="L502">
        <f t="shared" si="77"/>
        <v>105.05</v>
      </c>
      <c r="M502" s="6">
        <f t="shared" si="72"/>
        <v>422.75</v>
      </c>
      <c r="N502">
        <f>VLOOKUP(C:C,'11月工资'!C:AP,40,0)</f>
        <v>9</v>
      </c>
      <c r="O502" s="6">
        <f t="shared" si="73"/>
        <v>48.31</v>
      </c>
      <c r="P502">
        <v>0</v>
      </c>
      <c r="Q502">
        <f t="shared" si="74"/>
        <v>724</v>
      </c>
      <c r="R502" s="50">
        <v>6179.68</v>
      </c>
      <c r="S502" s="67">
        <v>6039.27</v>
      </c>
      <c r="T502" s="69">
        <v>6034.68</v>
      </c>
      <c r="V502" t="s">
        <v>4362</v>
      </c>
      <c r="W502" t="s">
        <v>4363</v>
      </c>
      <c r="Y502" s="51">
        <f t="shared" si="78"/>
        <v>6169.68</v>
      </c>
      <c r="Z502" s="73">
        <f t="shared" si="79"/>
        <v>6043.88</v>
      </c>
      <c r="AA502" s="69" t="str">
        <f>VLOOKUP(C:C&amp;"    ",[1]Sheet0!$E$1:$I$65536,5,0)</f>
        <v xml:space="preserve">6034.68    </v>
      </c>
      <c r="AB502" s="74">
        <v>6034.68</v>
      </c>
      <c r="AC502" t="b">
        <f t="shared" si="75"/>
        <v>1</v>
      </c>
      <c r="AD502">
        <v>9000720</v>
      </c>
      <c r="AE502" t="s">
        <v>1519</v>
      </c>
      <c r="AF502" t="str">
        <f t="shared" si="76"/>
        <v>高岩</v>
      </c>
    </row>
    <row r="503" spans="1:32" x14ac:dyDescent="0.2">
      <c r="A503">
        <v>500</v>
      </c>
      <c r="B503">
        <v>9000719</v>
      </c>
      <c r="C503" t="str">
        <f>VLOOKUP(B:B,'10月人员信息'!J:W,13,0)</f>
        <v>130203197404302111</v>
      </c>
      <c r="D503" t="str">
        <f>VLOOKUP(B:B,'10月人员信息'!J:M,3,0)</f>
        <v>胡春培</v>
      </c>
      <c r="E503" t="str">
        <f>VLOOKUP(B:B,'10月人员信息'!J:L,2,0)</f>
        <v>动力部</v>
      </c>
      <c r="F503" t="str">
        <f>VLOOKUP(B:B,'10月人员信息'!J:R,8,0)</f>
        <v>设备管理室主管</v>
      </c>
      <c r="G503" t="str">
        <f>VLOOKUP(B:B,'10月人员信息'!J:P,6,0)</f>
        <v>主管（副科级）</v>
      </c>
      <c r="H503" t="str">
        <f>VLOOKUP(B:B,'10月人员信息'!J:V,12,0)</f>
        <v>汉族</v>
      </c>
      <c r="I503" t="str">
        <f>VLOOKUP(B:B,'11月工资'!A:D,4,0)</f>
        <v>6217000180013681675</v>
      </c>
      <c r="J503">
        <f t="shared" si="70"/>
        <v>1818.88</v>
      </c>
      <c r="K503">
        <f t="shared" si="71"/>
        <v>79.58</v>
      </c>
      <c r="L503">
        <f t="shared" si="77"/>
        <v>193.26</v>
      </c>
      <c r="M503" s="6">
        <f t="shared" si="72"/>
        <v>785.93</v>
      </c>
      <c r="N503">
        <f>VLOOKUP(C:C,'11月工资'!C:AP,40,0)</f>
        <v>9</v>
      </c>
      <c r="O503" s="6">
        <f t="shared" si="73"/>
        <v>89.82</v>
      </c>
      <c r="P503">
        <v>0</v>
      </c>
      <c r="Q503">
        <f t="shared" si="74"/>
        <v>1347</v>
      </c>
      <c r="R503" s="51">
        <v>11368</v>
      </c>
      <c r="S503" s="68">
        <v>11227.59</v>
      </c>
      <c r="T503" s="69">
        <v>11223</v>
      </c>
      <c r="V503" t="s">
        <v>4364</v>
      </c>
      <c r="W503" t="s">
        <v>4365</v>
      </c>
      <c r="Y503" s="51">
        <f t="shared" si="78"/>
        <v>11358</v>
      </c>
      <c r="Z503" s="73">
        <f t="shared" si="79"/>
        <v>11232.2</v>
      </c>
      <c r="AA503" s="69" t="str">
        <f>VLOOKUP(C:C&amp;"    ",[1]Sheet0!$E$1:$I$65536,5,0)</f>
        <v xml:space="preserve">11223.00    </v>
      </c>
      <c r="AB503" s="74">
        <v>11223</v>
      </c>
      <c r="AC503" t="b">
        <f t="shared" si="75"/>
        <v>1</v>
      </c>
      <c r="AD503">
        <v>9000721</v>
      </c>
      <c r="AE503" t="s">
        <v>1522</v>
      </c>
      <c r="AF503" t="str">
        <f t="shared" si="76"/>
        <v>么洪勇</v>
      </c>
    </row>
    <row r="504" spans="1:32" x14ac:dyDescent="0.2">
      <c r="A504">
        <v>501</v>
      </c>
      <c r="B504">
        <v>9000720</v>
      </c>
      <c r="C504" t="str">
        <f>VLOOKUP(B:B,'10月人员信息'!J:W,13,0)</f>
        <v>130205198612230316</v>
      </c>
      <c r="D504" t="str">
        <f>VLOOKUP(B:B,'10月人员信息'!J:M,3,0)</f>
        <v>高岩</v>
      </c>
      <c r="E504" t="str">
        <f>VLOOKUP(B:B,'10月人员信息'!J:L,2,0)</f>
        <v>生活服务中心</v>
      </c>
      <c r="F504" t="str">
        <f>VLOOKUP(B:B,'10月人员信息'!J:R,8,0)</f>
        <v>综合服务主办</v>
      </c>
      <c r="G504" t="str">
        <f>VLOOKUP(B:B,'10月人员信息'!J:P,6,0)</f>
        <v>一级协理</v>
      </c>
      <c r="H504" t="str">
        <f>VLOOKUP(B:B,'10月人员信息'!J:V,12,0)</f>
        <v>汉族</v>
      </c>
      <c r="I504" t="str">
        <f>VLOOKUP(B:B,'11月工资'!A:D,4,0)</f>
        <v>6217000180022174233</v>
      </c>
      <c r="J504">
        <f t="shared" si="70"/>
        <v>989.44</v>
      </c>
      <c r="K504">
        <f t="shared" si="71"/>
        <v>43.29</v>
      </c>
      <c r="L504">
        <f t="shared" si="77"/>
        <v>105.13</v>
      </c>
      <c r="M504" s="6">
        <f t="shared" si="72"/>
        <v>423.05</v>
      </c>
      <c r="N504">
        <f>VLOOKUP(C:C,'11月工资'!C:AP,40,0)</f>
        <v>9</v>
      </c>
      <c r="O504" s="6">
        <f t="shared" si="73"/>
        <v>48.35</v>
      </c>
      <c r="P504">
        <v>0</v>
      </c>
      <c r="Q504">
        <f t="shared" si="74"/>
        <v>725</v>
      </c>
      <c r="R504" s="50">
        <v>6183.98</v>
      </c>
      <c r="S504" s="67">
        <v>6043.57</v>
      </c>
      <c r="T504" s="69">
        <v>6038.98</v>
      </c>
      <c r="V504" t="s">
        <v>4366</v>
      </c>
      <c r="W504" t="s">
        <v>4367</v>
      </c>
      <c r="Y504" s="51">
        <f t="shared" si="78"/>
        <v>6173.98</v>
      </c>
      <c r="Z504" s="73">
        <f t="shared" si="79"/>
        <v>6048.18</v>
      </c>
      <c r="AA504" s="69" t="str">
        <f>VLOOKUP(C:C&amp;"    ",[1]Sheet0!$E$1:$I$65536,5,0)</f>
        <v xml:space="preserve">6038.98    </v>
      </c>
      <c r="AB504" s="74">
        <v>6038.98</v>
      </c>
      <c r="AC504" t="b">
        <f t="shared" si="75"/>
        <v>1</v>
      </c>
      <c r="AD504">
        <v>9000722</v>
      </c>
      <c r="AE504" t="s">
        <v>1525</v>
      </c>
      <c r="AF504" t="str">
        <f t="shared" si="76"/>
        <v>王春峰</v>
      </c>
    </row>
    <row r="505" spans="1:32" x14ac:dyDescent="0.2">
      <c r="A505">
        <v>502</v>
      </c>
      <c r="B505">
        <v>9000721</v>
      </c>
      <c r="C505" t="str">
        <f>VLOOKUP(B:B,'10月人员信息'!J:W,13,0)</f>
        <v>13020519700526363X</v>
      </c>
      <c r="D505" t="str">
        <f>VLOOKUP(B:B,'10月人员信息'!J:M,3,0)</f>
        <v>么洪勇</v>
      </c>
      <c r="E505" t="str">
        <f>VLOOKUP(B:B,'10月人员信息'!J:L,2,0)</f>
        <v>特钢事业部</v>
      </c>
      <c r="F505" t="str">
        <f>VLOOKUP(B:B,'10月人员信息'!J:R,8,0)</f>
        <v>部长</v>
      </c>
      <c r="G505" t="str">
        <f>VLOOKUP(B:B,'10月人员信息'!J:P,6,0)</f>
        <v>部长</v>
      </c>
      <c r="H505" t="str">
        <f>VLOOKUP(B:B,'10月人员信息'!J:V,12,0)</f>
        <v>汉族</v>
      </c>
      <c r="I505" t="str">
        <f>VLOOKUP(B:B,'11月工资'!A:D,4,0)</f>
        <v>6217000180029384272</v>
      </c>
      <c r="J505">
        <f t="shared" si="70"/>
        <v>2292.16</v>
      </c>
      <c r="K505">
        <f t="shared" si="71"/>
        <v>100.28</v>
      </c>
      <c r="L505">
        <f t="shared" si="77"/>
        <v>243.54</v>
      </c>
      <c r="M505" s="6">
        <f t="shared" si="72"/>
        <v>2474</v>
      </c>
      <c r="N505">
        <f>VLOOKUP(C:C,'11月工资'!C:AP,40,0)</f>
        <v>9</v>
      </c>
      <c r="O505" s="6">
        <f t="shared" si="73"/>
        <v>282.74</v>
      </c>
      <c r="P505">
        <v>0</v>
      </c>
      <c r="Q505">
        <f t="shared" si="74"/>
        <v>2157</v>
      </c>
      <c r="R505" s="51">
        <v>14326</v>
      </c>
      <c r="S505" s="67">
        <v>35342.92</v>
      </c>
      <c r="T505" s="69">
        <v>17973</v>
      </c>
      <c r="V505" t="s">
        <v>4368</v>
      </c>
      <c r="W505" t="s">
        <v>4369</v>
      </c>
      <c r="Y505" s="51">
        <f t="shared" si="78"/>
        <v>14316</v>
      </c>
      <c r="Z505" s="73">
        <f t="shared" si="79"/>
        <v>35347.53</v>
      </c>
      <c r="AA505" s="69" t="str">
        <f>VLOOKUP(C:C&amp;"    ",[1]Sheet0!$E$1:$I$65536,5,0)</f>
        <v xml:space="preserve">17973.00    </v>
      </c>
      <c r="AB505" s="74">
        <v>17973</v>
      </c>
      <c r="AC505" t="b">
        <f t="shared" si="75"/>
        <v>1</v>
      </c>
      <c r="AD505">
        <v>9000723</v>
      </c>
      <c r="AE505" t="s">
        <v>1528</v>
      </c>
      <c r="AF505" t="str">
        <f t="shared" si="76"/>
        <v>梁笑雨</v>
      </c>
    </row>
    <row r="506" spans="1:32" x14ac:dyDescent="0.2">
      <c r="A506">
        <v>503</v>
      </c>
      <c r="B506">
        <v>9000722</v>
      </c>
      <c r="C506" t="str">
        <f>VLOOKUP(B:B,'10月人员信息'!J:W,13,0)</f>
        <v>130203196810142112</v>
      </c>
      <c r="D506" t="str">
        <f>VLOOKUP(B:B,'10月人员信息'!J:M,3,0)</f>
        <v>王春峰</v>
      </c>
      <c r="E506" t="str">
        <f>VLOOKUP(B:B,'10月人员信息'!J:L,2,0)</f>
        <v>特钢事业部</v>
      </c>
      <c r="F506" t="str">
        <f>VLOOKUP(B:B,'10月人员信息'!J:R,8,0)</f>
        <v>副部长</v>
      </c>
      <c r="G506" t="str">
        <f>VLOOKUP(B:B,'10月人员信息'!J:P,6,0)</f>
        <v>副部长</v>
      </c>
      <c r="H506" t="str">
        <f>VLOOKUP(B:B,'10月人员信息'!J:V,12,0)</f>
        <v>汉族</v>
      </c>
      <c r="I506" t="str">
        <f>VLOOKUP(B:B,'11月工资'!A:D,4,0)</f>
        <v>6217000180022976223</v>
      </c>
      <c r="J506">
        <f t="shared" si="70"/>
        <v>2292.16</v>
      </c>
      <c r="K506">
        <f t="shared" si="71"/>
        <v>100.28</v>
      </c>
      <c r="L506">
        <f t="shared" si="77"/>
        <v>243.54</v>
      </c>
      <c r="M506" s="6">
        <f t="shared" si="72"/>
        <v>1951.76</v>
      </c>
      <c r="N506">
        <f>VLOOKUP(C:C,'11月工资'!C:AP,40,0)</f>
        <v>9</v>
      </c>
      <c r="O506" s="6">
        <f t="shared" si="73"/>
        <v>223.06</v>
      </c>
      <c r="P506">
        <v>0</v>
      </c>
      <c r="Q506">
        <f t="shared" si="74"/>
        <v>2157</v>
      </c>
      <c r="R506" s="51">
        <v>14326</v>
      </c>
      <c r="S506" s="67">
        <v>27882.26</v>
      </c>
      <c r="T506" s="69">
        <v>17973</v>
      </c>
      <c r="V506" t="s">
        <v>4370</v>
      </c>
      <c r="W506" t="s">
        <v>4371</v>
      </c>
      <c r="Y506" s="51">
        <f t="shared" si="78"/>
        <v>14316</v>
      </c>
      <c r="Z506" s="73">
        <f t="shared" si="79"/>
        <v>27886.87</v>
      </c>
      <c r="AA506" s="69" t="str">
        <f>VLOOKUP(C:C&amp;"    ",[1]Sheet0!$E$1:$I$65536,5,0)</f>
        <v xml:space="preserve">17973.00    </v>
      </c>
      <c r="AB506" s="74">
        <v>17973</v>
      </c>
      <c r="AC506" t="b">
        <f t="shared" si="75"/>
        <v>1</v>
      </c>
      <c r="AD506">
        <v>9000724</v>
      </c>
      <c r="AE506" t="s">
        <v>1531</v>
      </c>
      <c r="AF506" t="str">
        <f t="shared" si="76"/>
        <v>崔鑫</v>
      </c>
    </row>
    <row r="507" spans="1:32" x14ac:dyDescent="0.2">
      <c r="A507">
        <v>504</v>
      </c>
      <c r="B507">
        <v>9000723</v>
      </c>
      <c r="C507" t="str">
        <f>VLOOKUP(B:B,'10月人员信息'!J:W,13,0)</f>
        <v>130203197608062172</v>
      </c>
      <c r="D507" t="str">
        <f>VLOOKUP(B:B,'10月人员信息'!J:M,3,0)</f>
        <v>梁笑雨</v>
      </c>
      <c r="E507" t="str">
        <f>VLOOKUP(B:B,'10月人员信息'!J:L,2,0)</f>
        <v>特钢事业部</v>
      </c>
      <c r="F507">
        <f>VLOOKUP(B:B,'10月人员信息'!J:R,8,0)</f>
        <v>0</v>
      </c>
      <c r="G507">
        <f>VLOOKUP(B:B,'10月人员信息'!J:P,6,0)</f>
        <v>0</v>
      </c>
      <c r="H507" t="str">
        <f>VLOOKUP(B:B,'10月人员信息'!J:V,12,0)</f>
        <v>汉族</v>
      </c>
      <c r="I507" t="str">
        <f>VLOOKUP(B:B,'11月工资'!A:D,4,0)</f>
        <v>6217000180022963627</v>
      </c>
      <c r="J507">
        <f t="shared" si="70"/>
        <v>2086.86</v>
      </c>
      <c r="K507">
        <f t="shared" si="71"/>
        <v>91.3</v>
      </c>
      <c r="L507">
        <f t="shared" si="77"/>
        <v>221.73</v>
      </c>
      <c r="M507" s="6">
        <f t="shared" si="72"/>
        <v>903.17</v>
      </c>
      <c r="N507">
        <f>VLOOKUP(C:C,'11月工资'!C:AP,40,0)</f>
        <v>9</v>
      </c>
      <c r="O507" s="6">
        <f t="shared" si="73"/>
        <v>103.22</v>
      </c>
      <c r="P507">
        <v>0</v>
      </c>
      <c r="Q507">
        <f t="shared" si="74"/>
        <v>1548</v>
      </c>
      <c r="R507" s="50">
        <v>13042.88</v>
      </c>
      <c r="S507" s="67">
        <v>12902.47</v>
      </c>
      <c r="T507" s="69">
        <v>12897.88</v>
      </c>
      <c r="V507" t="s">
        <v>4372</v>
      </c>
      <c r="W507" t="s">
        <v>4373</v>
      </c>
      <c r="Y507" s="51">
        <f t="shared" si="78"/>
        <v>13032.88</v>
      </c>
      <c r="Z507" s="73">
        <f t="shared" si="79"/>
        <v>12907.08</v>
      </c>
      <c r="AA507" s="69" t="str">
        <f>VLOOKUP(C:C&amp;"    ",[1]Sheet0!$E$1:$I$65536,5,0)</f>
        <v xml:space="preserve">12897.88    </v>
      </c>
      <c r="AB507" s="74">
        <v>12897.88</v>
      </c>
      <c r="AC507" t="b">
        <f t="shared" si="75"/>
        <v>1</v>
      </c>
      <c r="AD507">
        <v>9000725</v>
      </c>
      <c r="AE507" t="s">
        <v>1534</v>
      </c>
      <c r="AF507" t="str">
        <f t="shared" si="76"/>
        <v>夏小勇</v>
      </c>
    </row>
    <row r="508" spans="1:32" x14ac:dyDescent="0.2">
      <c r="A508">
        <v>505</v>
      </c>
      <c r="B508">
        <v>9000724</v>
      </c>
      <c r="C508" t="str">
        <f>VLOOKUP(B:B,'10月人员信息'!J:W,13,0)</f>
        <v>130203199506103315</v>
      </c>
      <c r="D508" t="str">
        <f>VLOOKUP(B:B,'10月人员信息'!J:M,3,0)</f>
        <v>崔鑫</v>
      </c>
      <c r="E508" t="str">
        <f>VLOOKUP(B:B,'10月人员信息'!J:L,2,0)</f>
        <v>冷轧事业部</v>
      </c>
      <c r="F508" t="str">
        <f>VLOOKUP(B:B,'10月人员信息'!J:R,8,0)</f>
        <v>干部储备</v>
      </c>
      <c r="G508" t="str">
        <f>VLOOKUP(B:B,'10月人员信息'!J:P,6,0)</f>
        <v>一级协理</v>
      </c>
      <c r="H508" t="str">
        <f>VLOOKUP(B:B,'10月人员信息'!J:V,12,0)</f>
        <v>汉族</v>
      </c>
      <c r="I508" t="str">
        <f>VLOOKUP(B:B,'11月工资'!A:D,4,0)</f>
        <v>6217000180004067942</v>
      </c>
      <c r="J508">
        <f t="shared" si="70"/>
        <v>856.22</v>
      </c>
      <c r="K508">
        <f t="shared" si="71"/>
        <v>37.46</v>
      </c>
      <c r="L508">
        <f t="shared" si="77"/>
        <v>90.97</v>
      </c>
      <c r="M508" s="6">
        <f t="shared" si="72"/>
        <v>365.44</v>
      </c>
      <c r="N508">
        <f>VLOOKUP(C:C,'11月工资'!C:AP,40,0)</f>
        <v>9</v>
      </c>
      <c r="O508" s="6">
        <f t="shared" si="73"/>
        <v>41.76</v>
      </c>
      <c r="P508">
        <v>0</v>
      </c>
      <c r="Q508">
        <f t="shared" si="74"/>
        <v>625</v>
      </c>
      <c r="R508" s="50">
        <v>5351.36</v>
      </c>
      <c r="S508" s="68">
        <v>5220.59</v>
      </c>
      <c r="T508" s="69">
        <v>5206.3599999999997</v>
      </c>
      <c r="V508" t="s">
        <v>4374</v>
      </c>
      <c r="W508" t="s">
        <v>4375</v>
      </c>
      <c r="Y508" s="51">
        <f t="shared" si="78"/>
        <v>5341.36</v>
      </c>
      <c r="Z508" s="73">
        <f t="shared" si="79"/>
        <v>5225.2</v>
      </c>
      <c r="AA508" s="69" t="str">
        <f>VLOOKUP(C:C&amp;"    ",[1]Sheet0!$E$1:$I$65536,5,0)</f>
        <v xml:space="preserve">5206.36    </v>
      </c>
      <c r="AB508" s="74">
        <v>5206.3599999999997</v>
      </c>
      <c r="AC508" t="b">
        <f t="shared" si="75"/>
        <v>1</v>
      </c>
      <c r="AD508">
        <v>9000726</v>
      </c>
      <c r="AE508" t="s">
        <v>1537</v>
      </c>
      <c r="AF508" t="str">
        <f t="shared" si="76"/>
        <v>刘羽佳</v>
      </c>
    </row>
    <row r="509" spans="1:32" x14ac:dyDescent="0.2">
      <c r="A509">
        <v>506</v>
      </c>
      <c r="B509">
        <v>9000725</v>
      </c>
      <c r="C509" t="str">
        <f>VLOOKUP(B:B,'10月人员信息'!J:W,13,0)</f>
        <v>130203199605100611</v>
      </c>
      <c r="D509" t="str">
        <f>VLOOKUP(B:B,'10月人员信息'!J:M,3,0)</f>
        <v>夏小勇</v>
      </c>
      <c r="E509" t="str">
        <f>VLOOKUP(B:B,'10月人员信息'!J:L,2,0)</f>
        <v>信息自动化部</v>
      </c>
      <c r="F509" t="str">
        <f>VLOOKUP(B:B,'10月人员信息'!J:R,8,0)</f>
        <v>系统开发及模型管理主办</v>
      </c>
      <c r="G509" t="str">
        <f>VLOOKUP(B:B,'10月人员信息'!J:P,6,0)</f>
        <v>一级协理</v>
      </c>
      <c r="H509" t="str">
        <f>VLOOKUP(B:B,'10月人员信息'!J:V,12,0)</f>
        <v>汉族</v>
      </c>
      <c r="I509" t="str">
        <f>VLOOKUP(B:B,'11月工资'!A:D,4,0)</f>
        <v>6217000180031771268</v>
      </c>
      <c r="J509">
        <f t="shared" si="70"/>
        <v>729.97</v>
      </c>
      <c r="K509">
        <f t="shared" si="71"/>
        <v>31.94</v>
      </c>
      <c r="L509">
        <f t="shared" si="77"/>
        <v>77.56</v>
      </c>
      <c r="M509" s="6">
        <f t="shared" si="72"/>
        <v>365.44</v>
      </c>
      <c r="N509">
        <f>VLOOKUP(C:C,'11月工资'!C:AP,40,0)</f>
        <v>9</v>
      </c>
      <c r="O509" s="6">
        <f t="shared" si="73"/>
        <v>41.76</v>
      </c>
      <c r="P509">
        <v>0</v>
      </c>
      <c r="Q509">
        <f t="shared" si="74"/>
        <v>530</v>
      </c>
      <c r="R509" s="50">
        <v>4562.33</v>
      </c>
      <c r="S509" s="68">
        <v>5220.59</v>
      </c>
      <c r="T509" s="69">
        <v>4417.33</v>
      </c>
      <c r="V509" t="s">
        <v>4376</v>
      </c>
      <c r="W509" t="s">
        <v>4377</v>
      </c>
      <c r="Y509" s="51">
        <f t="shared" si="78"/>
        <v>4552.33</v>
      </c>
      <c r="Z509" s="73">
        <f t="shared" si="79"/>
        <v>5225.2</v>
      </c>
      <c r="AA509" s="69" t="str">
        <f>VLOOKUP(C:C&amp;"    ",[1]Sheet0!$E$1:$I$65536,5,0)</f>
        <v xml:space="preserve">4417.33    </v>
      </c>
      <c r="AB509" s="74">
        <v>4417.33</v>
      </c>
      <c r="AC509" t="b">
        <f t="shared" si="75"/>
        <v>1</v>
      </c>
      <c r="AD509">
        <v>9000727</v>
      </c>
      <c r="AE509" t="s">
        <v>1540</v>
      </c>
      <c r="AF509" t="str">
        <f t="shared" si="76"/>
        <v>刘润宇</v>
      </c>
    </row>
    <row r="510" spans="1:32" x14ac:dyDescent="0.2">
      <c r="A510">
        <v>507</v>
      </c>
      <c r="B510">
        <v>9000726</v>
      </c>
      <c r="C510" t="str">
        <f>VLOOKUP(B:B,'10月人员信息'!J:W,13,0)</f>
        <v>13020619940909062X</v>
      </c>
      <c r="D510" t="str">
        <f>VLOOKUP(B:B,'10月人员信息'!J:M,3,0)</f>
        <v>刘羽佳</v>
      </c>
      <c r="E510" t="str">
        <f>VLOOKUP(B:B,'10月人员信息'!J:L,2,0)</f>
        <v>党委组织部（人力资源部）</v>
      </c>
      <c r="F510" t="str">
        <f>VLOOKUP(B:B,'10月人员信息'!J:R,8,0)</f>
        <v>干部储备</v>
      </c>
      <c r="G510" t="str">
        <f>VLOOKUP(B:B,'10月人员信息'!J:P,6,0)</f>
        <v>一级协理</v>
      </c>
      <c r="H510" t="str">
        <f>VLOOKUP(B:B,'10月人员信息'!J:V,12,0)</f>
        <v>汉族</v>
      </c>
      <c r="I510" t="str">
        <f>VLOOKUP(B:B,'11月工资'!A:D,4,0)</f>
        <v>6217000180032377966</v>
      </c>
      <c r="J510">
        <f t="shared" si="70"/>
        <v>731.09</v>
      </c>
      <c r="K510">
        <f t="shared" si="71"/>
        <v>31.99</v>
      </c>
      <c r="L510">
        <f t="shared" si="77"/>
        <v>77.680000000000007</v>
      </c>
      <c r="M510" s="6">
        <f t="shared" si="72"/>
        <v>365.44</v>
      </c>
      <c r="N510">
        <f>VLOOKUP(C:C,'11月工资'!C:AP,40,0)</f>
        <v>9</v>
      </c>
      <c r="O510" s="6">
        <f t="shared" si="73"/>
        <v>41.76</v>
      </c>
      <c r="P510">
        <v>0</v>
      </c>
      <c r="Q510">
        <f t="shared" si="74"/>
        <v>531</v>
      </c>
      <c r="R510" s="50">
        <v>4569.33</v>
      </c>
      <c r="S510" s="68">
        <v>5220.59</v>
      </c>
      <c r="T510" s="69">
        <v>4424.33</v>
      </c>
      <c r="V510" t="s">
        <v>4378</v>
      </c>
      <c r="W510" t="s">
        <v>4379</v>
      </c>
      <c r="Y510" s="51">
        <f t="shared" si="78"/>
        <v>4559.33</v>
      </c>
      <c r="Z510" s="73">
        <f t="shared" si="79"/>
        <v>5225.2</v>
      </c>
      <c r="AA510" s="69" t="str">
        <f>VLOOKUP(C:C&amp;"    ",[1]Sheet0!$E$1:$I$65536,5,0)</f>
        <v xml:space="preserve">4424.33    </v>
      </c>
      <c r="AB510" s="74">
        <v>4424.33</v>
      </c>
      <c r="AC510" t="b">
        <f t="shared" si="75"/>
        <v>1</v>
      </c>
      <c r="AD510">
        <v>9000728</v>
      </c>
      <c r="AE510" t="s">
        <v>1543</v>
      </c>
      <c r="AF510" t="str">
        <f t="shared" si="76"/>
        <v>李安平</v>
      </c>
    </row>
    <row r="511" spans="1:32" x14ac:dyDescent="0.2">
      <c r="A511">
        <v>508</v>
      </c>
      <c r="B511">
        <v>9000727</v>
      </c>
      <c r="C511" t="str">
        <f>VLOOKUP(B:B,'10月人员信息'!J:W,13,0)</f>
        <v>130303199404250918</v>
      </c>
      <c r="D511" t="str">
        <f>VLOOKUP(B:B,'10月人员信息'!J:M,3,0)</f>
        <v>刘润宇</v>
      </c>
      <c r="E511" t="str">
        <f>VLOOKUP(B:B,'10月人员信息'!J:L,2,0)</f>
        <v>动力部</v>
      </c>
      <c r="F511" t="str">
        <f>VLOOKUP(B:B,'10月人员信息'!J:R,8,0)</f>
        <v>运行中心操作</v>
      </c>
      <c r="G511" t="str">
        <f>VLOOKUP(B:B,'10月人员信息'!J:P,6,0)</f>
        <v>一级协理</v>
      </c>
      <c r="H511" t="str">
        <f>VLOOKUP(B:B,'10月人员信息'!J:V,12,0)</f>
        <v>汉族</v>
      </c>
      <c r="I511" t="str">
        <f>VLOOKUP(B:B,'11月工资'!A:D,4,0)</f>
        <v>6217000180031771839</v>
      </c>
      <c r="J511">
        <f t="shared" si="70"/>
        <v>729.97</v>
      </c>
      <c r="K511">
        <f t="shared" si="71"/>
        <v>31.94</v>
      </c>
      <c r="L511">
        <f t="shared" si="77"/>
        <v>77.56</v>
      </c>
      <c r="M511" s="6">
        <f t="shared" si="72"/>
        <v>365.44</v>
      </c>
      <c r="N511">
        <f>VLOOKUP(C:C,'11月工资'!C:AP,40,0)</f>
        <v>9</v>
      </c>
      <c r="O511" s="6">
        <f t="shared" si="73"/>
        <v>41.76</v>
      </c>
      <c r="P511">
        <v>0</v>
      </c>
      <c r="Q511">
        <f t="shared" si="74"/>
        <v>530</v>
      </c>
      <c r="R511" s="50">
        <v>4562.33</v>
      </c>
      <c r="S511" s="68">
        <v>5220.59</v>
      </c>
      <c r="T511" s="69">
        <v>4417.33</v>
      </c>
      <c r="V511" t="s">
        <v>4380</v>
      </c>
      <c r="W511" t="s">
        <v>4381</v>
      </c>
      <c r="Y511" s="51">
        <f t="shared" si="78"/>
        <v>4552.33</v>
      </c>
      <c r="Z511" s="73">
        <f t="shared" si="79"/>
        <v>5225.2</v>
      </c>
      <c r="AA511" s="69" t="str">
        <f>VLOOKUP(C:C&amp;"    ",[1]Sheet0!$E$1:$I$65536,5,0)</f>
        <v xml:space="preserve">4417.33    </v>
      </c>
      <c r="AB511" s="74">
        <v>4417.33</v>
      </c>
      <c r="AC511" t="b">
        <f t="shared" si="75"/>
        <v>1</v>
      </c>
      <c r="AD511">
        <v>9000729</v>
      </c>
      <c r="AE511" t="s">
        <v>1546</v>
      </c>
      <c r="AF511" t="str">
        <f t="shared" si="76"/>
        <v>曾霞</v>
      </c>
    </row>
    <row r="512" spans="1:32" x14ac:dyDescent="0.2">
      <c r="A512">
        <v>509</v>
      </c>
      <c r="B512">
        <v>9000728</v>
      </c>
      <c r="C512" t="str">
        <f>VLOOKUP(B:B,'10月人员信息'!J:W,13,0)</f>
        <v>130203198010170317</v>
      </c>
      <c r="D512" t="str">
        <f>VLOOKUP(B:B,'10月人员信息'!J:M,3,0)</f>
        <v>李安平</v>
      </c>
      <c r="E512" t="str">
        <f>VLOOKUP(B:B,'10月人员信息'!J:L,2,0)</f>
        <v>热轧事业部</v>
      </c>
      <c r="F512" t="str">
        <f>VLOOKUP(B:B,'10月人员信息'!J:R,8,0)</f>
        <v>生产技术室炼钢主办</v>
      </c>
      <c r="G512" t="str">
        <f>VLOOKUP(B:B,'10月人员信息'!J:P,6,0)</f>
        <v>主管师</v>
      </c>
      <c r="H512" t="str">
        <f>VLOOKUP(B:B,'10月人员信息'!J:V,12,0)</f>
        <v>汉族</v>
      </c>
      <c r="I512" t="str">
        <f>VLOOKUP(B:B,'11月工资'!A:D,4,0)</f>
        <v>6217000180001929383</v>
      </c>
      <c r="J512">
        <f t="shared" si="70"/>
        <v>1043.6099999999999</v>
      </c>
      <c r="K512">
        <f t="shared" si="71"/>
        <v>45.66</v>
      </c>
      <c r="L512">
        <f t="shared" si="77"/>
        <v>110.88</v>
      </c>
      <c r="M512" s="6">
        <f t="shared" si="72"/>
        <v>446.75</v>
      </c>
      <c r="N512">
        <f>VLOOKUP(C:C,'11月工资'!C:AP,40,0)</f>
        <v>9</v>
      </c>
      <c r="O512" s="6">
        <f t="shared" si="73"/>
        <v>51.06</v>
      </c>
      <c r="P512">
        <v>0</v>
      </c>
      <c r="Q512">
        <f t="shared" si="74"/>
        <v>765</v>
      </c>
      <c r="R512" s="50">
        <v>6522.55</v>
      </c>
      <c r="S512" s="67">
        <v>6382.14</v>
      </c>
      <c r="T512" s="69">
        <v>6377.55</v>
      </c>
      <c r="V512" t="s">
        <v>4382</v>
      </c>
      <c r="W512" t="s">
        <v>4383</v>
      </c>
      <c r="Y512" s="51">
        <f t="shared" si="78"/>
        <v>6512.55</v>
      </c>
      <c r="Z512" s="73">
        <f t="shared" si="79"/>
        <v>6386.75</v>
      </c>
      <c r="AA512" s="69" t="str">
        <f>VLOOKUP(C:C&amp;"    ",[1]Sheet0!$E$1:$I$65536,5,0)</f>
        <v xml:space="preserve">6377.55    </v>
      </c>
      <c r="AB512" s="74">
        <v>6377.55</v>
      </c>
      <c r="AC512" t="b">
        <f t="shared" si="75"/>
        <v>1</v>
      </c>
      <c r="AD512">
        <v>9000730</v>
      </c>
      <c r="AE512" t="s">
        <v>1549</v>
      </c>
      <c r="AF512" t="str">
        <f t="shared" si="76"/>
        <v>王建</v>
      </c>
    </row>
    <row r="513" spans="1:32" x14ac:dyDescent="0.2">
      <c r="A513">
        <v>510</v>
      </c>
      <c r="B513">
        <v>9000729</v>
      </c>
      <c r="C513" t="str">
        <f>VLOOKUP(B:B,'10月人员信息'!J:W,13,0)</f>
        <v>131082198210070447</v>
      </c>
      <c r="D513" t="str">
        <f>VLOOKUP(B:B,'10月人员信息'!J:M,3,0)</f>
        <v>曾霞</v>
      </c>
      <c r="E513" t="str">
        <f>VLOOKUP(B:B,'10月人员信息'!J:L,2,0)</f>
        <v>热轧事业部</v>
      </c>
      <c r="F513" t="str">
        <f>VLOOKUP(B:B,'10月人员信息'!J:R,8,0)</f>
        <v>党群室主办</v>
      </c>
      <c r="G513" t="str">
        <f>VLOOKUP(B:B,'10月人员信息'!J:P,6,0)</f>
        <v>专业师</v>
      </c>
      <c r="H513" t="str">
        <f>VLOOKUP(B:B,'10月人员信息'!J:V,12,0)</f>
        <v>汉族</v>
      </c>
      <c r="I513" t="str">
        <f>VLOOKUP(B:B,'11月工资'!A:D,4,0)</f>
        <v>6217000180024772075</v>
      </c>
      <c r="J513">
        <f t="shared" si="70"/>
        <v>1348.32</v>
      </c>
      <c r="K513">
        <f t="shared" si="71"/>
        <v>58.99</v>
      </c>
      <c r="L513">
        <f t="shared" si="77"/>
        <v>143.26</v>
      </c>
      <c r="M513" s="6">
        <f t="shared" si="72"/>
        <v>580.05999999999995</v>
      </c>
      <c r="N513">
        <f>VLOOKUP(C:C,'11月工资'!C:AP,40,0)</f>
        <v>9</v>
      </c>
      <c r="O513" s="6">
        <f t="shared" si="73"/>
        <v>66.290000000000006</v>
      </c>
      <c r="P513">
        <v>0</v>
      </c>
      <c r="Q513">
        <f t="shared" si="74"/>
        <v>994</v>
      </c>
      <c r="R513" s="50">
        <v>8427.01</v>
      </c>
      <c r="S513" s="67">
        <v>8286.6</v>
      </c>
      <c r="T513" s="69">
        <v>8282.01</v>
      </c>
      <c r="V513" t="s">
        <v>4384</v>
      </c>
      <c r="W513" t="s">
        <v>4385</v>
      </c>
      <c r="Y513" s="51">
        <f t="shared" si="78"/>
        <v>8417.01</v>
      </c>
      <c r="Z513" s="73">
        <f t="shared" si="79"/>
        <v>8291.2099999999991</v>
      </c>
      <c r="AA513" s="69" t="str">
        <f>VLOOKUP(C:C&amp;"    ",[1]Sheet0!$E$1:$I$65536,5,0)</f>
        <v xml:space="preserve">8282.01    </v>
      </c>
      <c r="AB513" s="74">
        <v>8282.01</v>
      </c>
      <c r="AC513" t="b">
        <f t="shared" si="75"/>
        <v>1</v>
      </c>
      <c r="AD513">
        <v>9000731</v>
      </c>
      <c r="AE513" t="s">
        <v>1552</v>
      </c>
      <c r="AF513" t="str">
        <f t="shared" si="76"/>
        <v>丁乔军</v>
      </c>
    </row>
    <row r="514" spans="1:32" x14ac:dyDescent="0.2">
      <c r="A514">
        <v>511</v>
      </c>
      <c r="B514">
        <v>9000730</v>
      </c>
      <c r="C514" t="str">
        <f>VLOOKUP(B:B,'10月人员信息'!J:W,13,0)</f>
        <v>130228198102202010</v>
      </c>
      <c r="D514" t="str">
        <f>VLOOKUP(B:B,'10月人员信息'!J:M,3,0)</f>
        <v>王建</v>
      </c>
      <c r="E514" t="str">
        <f>VLOOKUP(B:B,'10月人员信息'!J:L,2,0)</f>
        <v>热轧事业部</v>
      </c>
      <c r="F514" t="str">
        <f>VLOOKUP(B:B,'10月人员信息'!J:R,8,0)</f>
        <v>转炉点检作业区点检员</v>
      </c>
      <c r="G514">
        <f>VLOOKUP(B:B,'10月人员信息'!J:P,6,0)</f>
        <v>0</v>
      </c>
      <c r="H514" t="str">
        <f>VLOOKUP(B:B,'10月人员信息'!J:V,12,0)</f>
        <v>汉族</v>
      </c>
      <c r="I514" t="str">
        <f>VLOOKUP(B:B,'11月工资'!A:D,4,0)</f>
        <v>6217000180011068511</v>
      </c>
      <c r="J514">
        <f t="shared" ref="J514:J577" si="80">ROUND(R514*0.16,2)</f>
        <v>1164.32</v>
      </c>
      <c r="K514">
        <f t="shared" ref="K514:K577" si="81">ROUND(R514*0.007,2)</f>
        <v>50.94</v>
      </c>
      <c r="L514">
        <f t="shared" si="77"/>
        <v>123.71</v>
      </c>
      <c r="M514" s="6">
        <f t="shared" ref="M514:M577" si="82">ROUND(S514*0.07,2)</f>
        <v>499.56</v>
      </c>
      <c r="N514">
        <f>VLOOKUP(C:C,'11月工资'!C:AP,40,0)</f>
        <v>9</v>
      </c>
      <c r="O514" s="6">
        <f t="shared" ref="O514:O577" si="83">ROUND(S514*0.008,2)</f>
        <v>57.09</v>
      </c>
      <c r="P514">
        <v>0</v>
      </c>
      <c r="Q514">
        <f t="shared" ref="Q514:Q577" si="84">ROUND(T514*0.12,0)</f>
        <v>856</v>
      </c>
      <c r="R514" s="50">
        <v>7277.03</v>
      </c>
      <c r="S514" s="67">
        <v>7136.62</v>
      </c>
      <c r="T514" s="69">
        <v>7132.03</v>
      </c>
      <c r="V514" t="s">
        <v>4386</v>
      </c>
      <c r="W514" t="s">
        <v>4387</v>
      </c>
      <c r="Y514" s="51">
        <f t="shared" si="78"/>
        <v>7267.03</v>
      </c>
      <c r="Z514" s="73">
        <f t="shared" si="79"/>
        <v>7141.23</v>
      </c>
      <c r="AA514" s="69" t="str">
        <f>VLOOKUP(C:C&amp;"    ",[1]Sheet0!$E$1:$I$65536,5,0)</f>
        <v xml:space="preserve">7132.03    </v>
      </c>
      <c r="AB514" s="74">
        <v>7132.03</v>
      </c>
      <c r="AC514" t="b">
        <f t="shared" ref="AC514:AC577" si="85">T514=AB514</f>
        <v>1</v>
      </c>
      <c r="AD514">
        <v>9000732</v>
      </c>
      <c r="AE514" t="s">
        <v>1555</v>
      </c>
      <c r="AF514" t="str">
        <f t="shared" si="76"/>
        <v>原方</v>
      </c>
    </row>
    <row r="515" spans="1:32" x14ac:dyDescent="0.2">
      <c r="A515">
        <v>512</v>
      </c>
      <c r="B515">
        <v>9000731</v>
      </c>
      <c r="C515" t="str">
        <f>VLOOKUP(B:B,'10月人员信息'!J:W,13,0)</f>
        <v>532429198210081539</v>
      </c>
      <c r="D515" t="str">
        <f>VLOOKUP(B:B,'10月人员信息'!J:M,3,0)</f>
        <v>丁乔军</v>
      </c>
      <c r="E515" t="str">
        <f>VLOOKUP(B:B,'10月人员信息'!J:L,2,0)</f>
        <v>热轧事业部</v>
      </c>
      <c r="F515" t="str">
        <f>VLOOKUP(B:B,'10月人员信息'!J:R,8,0)</f>
        <v>精轧</v>
      </c>
      <c r="G515">
        <f>VLOOKUP(B:B,'10月人员信息'!J:P,6,0)</f>
        <v>0</v>
      </c>
      <c r="H515" t="str">
        <f>VLOOKUP(B:B,'10月人员信息'!J:V,12,0)</f>
        <v>汉族</v>
      </c>
      <c r="I515" t="str">
        <f>VLOOKUP(B:B,'11月工资'!A:D,4,0)</f>
        <v>6217000180024771788</v>
      </c>
      <c r="J515">
        <f t="shared" si="80"/>
        <v>1274.01</v>
      </c>
      <c r="K515">
        <f t="shared" si="81"/>
        <v>55.74</v>
      </c>
      <c r="L515">
        <f t="shared" ref="L515:L578" si="86">ROUND(R515*0.017,2)</f>
        <v>135.36000000000001</v>
      </c>
      <c r="M515" s="6">
        <f t="shared" si="82"/>
        <v>547.54999999999995</v>
      </c>
      <c r="N515">
        <f>VLOOKUP(C:C,'11月工资'!C:AP,40,0)</f>
        <v>9</v>
      </c>
      <c r="O515" s="6">
        <f t="shared" si="83"/>
        <v>62.58</v>
      </c>
      <c r="P515">
        <v>0</v>
      </c>
      <c r="Q515">
        <f t="shared" si="84"/>
        <v>938</v>
      </c>
      <c r="R515" s="50">
        <v>7962.58</v>
      </c>
      <c r="S515" s="67">
        <v>7822.17</v>
      </c>
      <c r="T515" s="69">
        <v>7817.58</v>
      </c>
      <c r="V515" t="s">
        <v>4388</v>
      </c>
      <c r="W515" t="s">
        <v>4389</v>
      </c>
      <c r="Y515" s="51">
        <f t="shared" si="78"/>
        <v>7952.58</v>
      </c>
      <c r="Z515" s="73">
        <f t="shared" si="79"/>
        <v>7826.78</v>
      </c>
      <c r="AA515" s="69" t="str">
        <f>VLOOKUP(C:C&amp;"    ",[1]Sheet0!$E$1:$I$65536,5,0)</f>
        <v xml:space="preserve">7817.58    </v>
      </c>
      <c r="AB515" s="74">
        <v>7817.58</v>
      </c>
      <c r="AC515" t="b">
        <f t="shared" si="85"/>
        <v>1</v>
      </c>
      <c r="AD515">
        <v>9000733</v>
      </c>
      <c r="AE515" t="s">
        <v>1558</v>
      </c>
      <c r="AF515" t="str">
        <f t="shared" ref="AF515:AF578" si="87">VLOOKUP(AD:AD,B:D,3,0)</f>
        <v>赵明</v>
      </c>
    </row>
    <row r="516" spans="1:32" x14ac:dyDescent="0.2">
      <c r="A516">
        <v>513</v>
      </c>
      <c r="B516">
        <v>9000732</v>
      </c>
      <c r="C516" t="str">
        <f>VLOOKUP(B:B,'10月人员信息'!J:W,13,0)</f>
        <v>130203198412271831</v>
      </c>
      <c r="D516" t="str">
        <f>VLOOKUP(B:B,'10月人员信息'!J:M,3,0)</f>
        <v>原方</v>
      </c>
      <c r="E516" t="str">
        <f>VLOOKUP(B:B,'10月人员信息'!J:L,2,0)</f>
        <v>热轧事业部</v>
      </c>
      <c r="F516" t="str">
        <f>VLOOKUP(B:B,'10月人员信息'!J:R,8,0)</f>
        <v>精轧</v>
      </c>
      <c r="G516">
        <f>VLOOKUP(B:B,'10月人员信息'!J:P,6,0)</f>
        <v>0</v>
      </c>
      <c r="H516" t="str">
        <f>VLOOKUP(B:B,'10月人员信息'!J:V,12,0)</f>
        <v>汉族</v>
      </c>
      <c r="I516" t="str">
        <f>VLOOKUP(B:B,'11月工资'!A:D,4,0)</f>
        <v>6217000180024772059</v>
      </c>
      <c r="J516">
        <f t="shared" si="80"/>
        <v>1310.24</v>
      </c>
      <c r="K516">
        <f t="shared" si="81"/>
        <v>57.32</v>
      </c>
      <c r="L516">
        <f t="shared" si="86"/>
        <v>139.21</v>
      </c>
      <c r="M516" s="6">
        <f t="shared" si="82"/>
        <v>563.4</v>
      </c>
      <c r="N516">
        <f>VLOOKUP(C:C,'11月工资'!C:AP,40,0)</f>
        <v>9</v>
      </c>
      <c r="O516" s="6">
        <f t="shared" si="83"/>
        <v>64.39</v>
      </c>
      <c r="P516">
        <v>0</v>
      </c>
      <c r="Q516">
        <f t="shared" si="84"/>
        <v>965</v>
      </c>
      <c r="R516" s="51">
        <v>8189</v>
      </c>
      <c r="S516" s="68">
        <v>8048.59</v>
      </c>
      <c r="T516" s="69">
        <v>8044</v>
      </c>
      <c r="V516" t="s">
        <v>4390</v>
      </c>
      <c r="W516" t="s">
        <v>4391</v>
      </c>
      <c r="Y516" s="51">
        <f t="shared" ref="Y516:Y579" si="88">R516-10</f>
        <v>8179</v>
      </c>
      <c r="Z516" s="73">
        <f t="shared" si="79"/>
        <v>8053.2</v>
      </c>
      <c r="AA516" s="69" t="str">
        <f>VLOOKUP(C:C&amp;"    ",[1]Sheet0!$E$1:$I$65536,5,0)</f>
        <v xml:space="preserve">8044.00    </v>
      </c>
      <c r="AB516" s="74">
        <v>8044</v>
      </c>
      <c r="AC516" t="b">
        <f t="shared" si="85"/>
        <v>1</v>
      </c>
      <c r="AD516">
        <v>9000734</v>
      </c>
      <c r="AE516" t="s">
        <v>1561</v>
      </c>
      <c r="AF516" t="str">
        <f t="shared" si="87"/>
        <v>许天琦</v>
      </c>
    </row>
    <row r="517" spans="1:32" x14ac:dyDescent="0.2">
      <c r="A517">
        <v>514</v>
      </c>
      <c r="B517">
        <v>9000733</v>
      </c>
      <c r="C517" t="str">
        <f>VLOOKUP(B:B,'10月人员信息'!J:W,13,0)</f>
        <v>130204198301240377</v>
      </c>
      <c r="D517" t="str">
        <f>VLOOKUP(B:B,'10月人员信息'!J:M,3,0)</f>
        <v>赵明</v>
      </c>
      <c r="E517" t="str">
        <f>VLOOKUP(B:B,'10月人员信息'!J:L,2,0)</f>
        <v>热轧事业部</v>
      </c>
      <c r="F517" t="str">
        <f>VLOOKUP(B:B,'10月人员信息'!J:R,8,0)</f>
        <v>一助手</v>
      </c>
      <c r="G517">
        <f>VLOOKUP(B:B,'10月人员信息'!J:P,6,0)</f>
        <v>0</v>
      </c>
      <c r="H517" t="str">
        <f>VLOOKUP(B:B,'10月人员信息'!J:V,12,0)</f>
        <v>汉族</v>
      </c>
      <c r="I517" t="str">
        <f>VLOOKUP(B:B,'11月工资'!A:D,4,0)</f>
        <v>6217000180024765137</v>
      </c>
      <c r="J517">
        <f t="shared" si="80"/>
        <v>1289.9000000000001</v>
      </c>
      <c r="K517">
        <f t="shared" si="81"/>
        <v>56.43</v>
      </c>
      <c r="L517">
        <f t="shared" si="86"/>
        <v>137.05000000000001</v>
      </c>
      <c r="M517" s="6">
        <f t="shared" si="82"/>
        <v>554.5</v>
      </c>
      <c r="N517">
        <f>VLOOKUP(C:C,'11月工资'!C:AP,40,0)</f>
        <v>9</v>
      </c>
      <c r="O517" s="6">
        <f t="shared" si="83"/>
        <v>63.37</v>
      </c>
      <c r="P517">
        <v>0</v>
      </c>
      <c r="Q517">
        <f t="shared" si="84"/>
        <v>950</v>
      </c>
      <c r="R517" s="50">
        <v>8061.9</v>
      </c>
      <c r="S517" s="67">
        <v>7921.49</v>
      </c>
      <c r="T517" s="69">
        <v>7916.9</v>
      </c>
      <c r="V517" t="s">
        <v>4392</v>
      </c>
      <c r="W517" t="s">
        <v>4393</v>
      </c>
      <c r="Y517" s="51">
        <f t="shared" si="88"/>
        <v>8051.9</v>
      </c>
      <c r="Z517" s="73">
        <f t="shared" ref="Z517:Z580" si="89">ROUND(S517+4.61,2)</f>
        <v>7926.1</v>
      </c>
      <c r="AA517" s="69" t="str">
        <f>VLOOKUP(C:C&amp;"    ",[1]Sheet0!$E$1:$I$65536,5,0)</f>
        <v xml:space="preserve">7916.90    </v>
      </c>
      <c r="AB517" s="74">
        <v>7916.9</v>
      </c>
      <c r="AC517" t="b">
        <f t="shared" si="85"/>
        <v>1</v>
      </c>
      <c r="AD517">
        <v>9000735</v>
      </c>
      <c r="AE517" t="s">
        <v>1564</v>
      </c>
      <c r="AF517" t="str">
        <f t="shared" si="87"/>
        <v>单江涛</v>
      </c>
    </row>
    <row r="518" spans="1:32" x14ac:dyDescent="0.2">
      <c r="A518">
        <v>515</v>
      </c>
      <c r="B518">
        <v>9000734</v>
      </c>
      <c r="C518" t="str">
        <f>VLOOKUP(B:B,'10月人员信息'!J:W,13,0)</f>
        <v>150428198212274327</v>
      </c>
      <c r="D518" t="str">
        <f>VLOOKUP(B:B,'10月人员信息'!J:M,3,0)</f>
        <v>许天琦</v>
      </c>
      <c r="E518" t="str">
        <f>VLOOKUP(B:B,'10月人员信息'!J:L,2,0)</f>
        <v>热轧事业部</v>
      </c>
      <c r="F518" t="str">
        <f>VLOOKUP(B:B,'10月人员信息'!J:R,8,0)</f>
        <v>生产技术室主办（炼钢技术）</v>
      </c>
      <c r="G518" t="str">
        <f>VLOOKUP(B:B,'10月人员信息'!J:P,6,0)</f>
        <v>主管师</v>
      </c>
      <c r="H518" t="str">
        <f>VLOOKUP(B:B,'10月人员信息'!J:V,12,0)</f>
        <v>蒙古族</v>
      </c>
      <c r="I518" t="str">
        <f>VLOOKUP(B:B,'11月工资'!A:D,4,0)</f>
        <v>6217000180024757894</v>
      </c>
      <c r="J518">
        <f t="shared" si="80"/>
        <v>1480.93</v>
      </c>
      <c r="K518">
        <f t="shared" si="81"/>
        <v>64.790000000000006</v>
      </c>
      <c r="L518">
        <f t="shared" si="86"/>
        <v>157.35</v>
      </c>
      <c r="M518" s="6">
        <f t="shared" si="82"/>
        <v>638.08000000000004</v>
      </c>
      <c r="N518">
        <f>VLOOKUP(C:C,'11月工资'!C:AP,40,0)</f>
        <v>9</v>
      </c>
      <c r="O518" s="6">
        <f t="shared" si="83"/>
        <v>72.92</v>
      </c>
      <c r="P518">
        <v>0</v>
      </c>
      <c r="Q518">
        <f t="shared" si="84"/>
        <v>1093</v>
      </c>
      <c r="R518" s="50">
        <v>9255.82</v>
      </c>
      <c r="S518" s="67">
        <v>9115.41</v>
      </c>
      <c r="T518" s="69">
        <v>9110.82</v>
      </c>
      <c r="V518" t="s">
        <v>4394</v>
      </c>
      <c r="W518" t="s">
        <v>4395</v>
      </c>
      <c r="Y518" s="51">
        <f t="shared" si="88"/>
        <v>9245.82</v>
      </c>
      <c r="Z518" s="73">
        <f t="shared" si="89"/>
        <v>9120.02</v>
      </c>
      <c r="AA518" s="69" t="str">
        <f>VLOOKUP(C:C&amp;"    ",[1]Sheet0!$E$1:$I$65536,5,0)</f>
        <v xml:space="preserve">9110.82    </v>
      </c>
      <c r="AB518" s="74">
        <v>9110.82</v>
      </c>
      <c r="AC518" t="b">
        <f t="shared" si="85"/>
        <v>1</v>
      </c>
      <c r="AD518">
        <v>9000736</v>
      </c>
      <c r="AE518" t="s">
        <v>1567</v>
      </c>
      <c r="AF518" t="str">
        <f t="shared" si="87"/>
        <v>梁永峰</v>
      </c>
    </row>
    <row r="519" spans="1:32" x14ac:dyDescent="0.2">
      <c r="A519">
        <v>516</v>
      </c>
      <c r="B519">
        <v>9000735</v>
      </c>
      <c r="C519" t="str">
        <f>VLOOKUP(B:B,'10月人员信息'!J:W,13,0)</f>
        <v>130229198705130016</v>
      </c>
      <c r="D519" t="str">
        <f>VLOOKUP(B:B,'10月人员信息'!J:M,3,0)</f>
        <v>单江涛</v>
      </c>
      <c r="E519" t="str">
        <f>VLOOKUP(B:B,'10月人员信息'!J:L,2,0)</f>
        <v>热轧事业部</v>
      </c>
      <c r="F519" t="str">
        <f>VLOOKUP(B:B,'10月人员信息'!J:R,8,0)</f>
        <v>粗轧</v>
      </c>
      <c r="G519">
        <f>VLOOKUP(B:B,'10月人员信息'!J:P,6,0)</f>
        <v>0</v>
      </c>
      <c r="H519" t="str">
        <f>VLOOKUP(B:B,'10月人员信息'!J:V,12,0)</f>
        <v>汉族</v>
      </c>
      <c r="I519" t="str">
        <f>VLOOKUP(B:B,'11月工资'!A:D,4,0)</f>
        <v>6217000180024771770</v>
      </c>
      <c r="J519">
        <f t="shared" si="80"/>
        <v>1197</v>
      </c>
      <c r="K519">
        <f t="shared" si="81"/>
        <v>52.37</v>
      </c>
      <c r="L519">
        <f t="shared" si="86"/>
        <v>127.18</v>
      </c>
      <c r="M519" s="6">
        <f t="shared" si="82"/>
        <v>513.86</v>
      </c>
      <c r="N519">
        <f>VLOOKUP(C:C,'11月工资'!C:AP,40,0)</f>
        <v>9</v>
      </c>
      <c r="O519" s="6">
        <f t="shared" si="83"/>
        <v>58.73</v>
      </c>
      <c r="P519">
        <v>0</v>
      </c>
      <c r="Q519">
        <f t="shared" si="84"/>
        <v>880</v>
      </c>
      <c r="R519" s="50">
        <v>7481.28</v>
      </c>
      <c r="S519" s="67">
        <v>7340.87</v>
      </c>
      <c r="T519" s="69">
        <v>7336.28</v>
      </c>
      <c r="V519" t="s">
        <v>4396</v>
      </c>
      <c r="W519" t="s">
        <v>4397</v>
      </c>
      <c r="Y519" s="51">
        <f t="shared" si="88"/>
        <v>7471.28</v>
      </c>
      <c r="Z519" s="73">
        <f t="shared" si="89"/>
        <v>7345.48</v>
      </c>
      <c r="AA519" s="69" t="str">
        <f>VLOOKUP(C:C&amp;"    ",[1]Sheet0!$E$1:$I$65536,5,0)</f>
        <v xml:space="preserve">7336.28    </v>
      </c>
      <c r="AB519" s="74">
        <v>7336.28</v>
      </c>
      <c r="AC519" t="b">
        <f t="shared" si="85"/>
        <v>1</v>
      </c>
      <c r="AD519">
        <v>9000737</v>
      </c>
      <c r="AE519" t="s">
        <v>1570</v>
      </c>
      <c r="AF519" t="str">
        <f t="shared" si="87"/>
        <v>么立彬</v>
      </c>
    </row>
    <row r="520" spans="1:32" x14ac:dyDescent="0.2">
      <c r="A520">
        <v>517</v>
      </c>
      <c r="B520">
        <v>9000736</v>
      </c>
      <c r="C520" t="str">
        <f>VLOOKUP(B:B,'10月人员信息'!J:W,13,0)</f>
        <v>130730198502071215</v>
      </c>
      <c r="D520" t="str">
        <f>VLOOKUP(B:B,'10月人员信息'!J:M,3,0)</f>
        <v>梁永峰</v>
      </c>
      <c r="E520" t="str">
        <f>VLOOKUP(B:B,'10月人员信息'!J:L,2,0)</f>
        <v>热轧事业部</v>
      </c>
      <c r="F520" t="str">
        <f>VLOOKUP(B:B,'10月人员信息'!J:R,8,0)</f>
        <v>烧火工</v>
      </c>
      <c r="G520">
        <f>VLOOKUP(B:B,'10月人员信息'!J:P,6,0)</f>
        <v>0</v>
      </c>
      <c r="H520" t="str">
        <f>VLOOKUP(B:B,'10月人员信息'!J:V,12,0)</f>
        <v>汉族</v>
      </c>
      <c r="I520" t="str">
        <f>VLOOKUP(B:B,'11月工资'!A:D,4,0)</f>
        <v>6217000180024769998</v>
      </c>
      <c r="J520">
        <f t="shared" si="80"/>
        <v>1330.01</v>
      </c>
      <c r="K520">
        <f t="shared" si="81"/>
        <v>58.19</v>
      </c>
      <c r="L520">
        <f t="shared" si="86"/>
        <v>141.31</v>
      </c>
      <c r="M520" s="6">
        <f t="shared" si="82"/>
        <v>572.04999999999995</v>
      </c>
      <c r="N520">
        <f>VLOOKUP(C:C,'11月工资'!C:AP,40,0)</f>
        <v>9</v>
      </c>
      <c r="O520" s="6">
        <f t="shared" si="83"/>
        <v>65.38</v>
      </c>
      <c r="P520">
        <v>0</v>
      </c>
      <c r="Q520">
        <f t="shared" si="84"/>
        <v>980</v>
      </c>
      <c r="R520" s="50">
        <v>8312.58</v>
      </c>
      <c r="S520" s="67">
        <v>8172.17</v>
      </c>
      <c r="T520" s="69">
        <v>8167.58</v>
      </c>
      <c r="V520" t="s">
        <v>4398</v>
      </c>
      <c r="W520" t="s">
        <v>4399</v>
      </c>
      <c r="Y520" s="51">
        <f t="shared" si="88"/>
        <v>8302.58</v>
      </c>
      <c r="Z520" s="73">
        <f t="shared" si="89"/>
        <v>8176.78</v>
      </c>
      <c r="AA520" s="69" t="str">
        <f>VLOOKUP(C:C&amp;"    ",[1]Sheet0!$E$1:$I$65536,5,0)</f>
        <v xml:space="preserve">8167.58    </v>
      </c>
      <c r="AB520" s="74">
        <v>8167.58</v>
      </c>
      <c r="AC520" t="b">
        <f t="shared" si="85"/>
        <v>1</v>
      </c>
      <c r="AD520">
        <v>9000738</v>
      </c>
      <c r="AE520" t="s">
        <v>1573</v>
      </c>
      <c r="AF520" t="str">
        <f t="shared" si="87"/>
        <v>孟庆峰</v>
      </c>
    </row>
    <row r="521" spans="1:32" x14ac:dyDescent="0.2">
      <c r="A521">
        <v>518</v>
      </c>
      <c r="B521">
        <v>9000737</v>
      </c>
      <c r="C521" t="str">
        <f>VLOOKUP(B:B,'10月人员信息'!J:W,13,0)</f>
        <v>13020419820831241X</v>
      </c>
      <c r="D521" t="str">
        <f>VLOOKUP(B:B,'10月人员信息'!J:M,3,0)</f>
        <v>么立彬</v>
      </c>
      <c r="E521" t="str">
        <f>VLOOKUP(B:B,'10月人员信息'!J:L,2,0)</f>
        <v>热轧事业部</v>
      </c>
      <c r="F521" t="str">
        <f>VLOOKUP(B:B,'10月人员信息'!J:R,8,0)</f>
        <v>精轧</v>
      </c>
      <c r="G521">
        <f>VLOOKUP(B:B,'10月人员信息'!J:P,6,0)</f>
        <v>0</v>
      </c>
      <c r="H521" t="str">
        <f>VLOOKUP(B:B,'10月人员信息'!J:V,12,0)</f>
        <v>汉族</v>
      </c>
      <c r="I521" t="str">
        <f>VLOOKUP(B:B,'11月工资'!A:D,4,0)</f>
        <v>6217000180024771903</v>
      </c>
      <c r="J521">
        <f t="shared" si="80"/>
        <v>1287.1199999999999</v>
      </c>
      <c r="K521">
        <f t="shared" si="81"/>
        <v>56.31</v>
      </c>
      <c r="L521">
        <f t="shared" si="86"/>
        <v>136.76</v>
      </c>
      <c r="M521" s="6">
        <f t="shared" si="82"/>
        <v>553.29</v>
      </c>
      <c r="N521">
        <f>VLOOKUP(C:C,'11月工资'!C:AP,40,0)</f>
        <v>9</v>
      </c>
      <c r="O521" s="6">
        <f t="shared" si="83"/>
        <v>63.23</v>
      </c>
      <c r="P521">
        <v>0</v>
      </c>
      <c r="Q521">
        <f t="shared" si="84"/>
        <v>948</v>
      </c>
      <c r="R521" s="50">
        <v>8044.51</v>
      </c>
      <c r="S521" s="67">
        <v>7904.1</v>
      </c>
      <c r="T521" s="69">
        <v>7899.51</v>
      </c>
      <c r="V521" t="s">
        <v>4400</v>
      </c>
      <c r="W521" t="s">
        <v>4401</v>
      </c>
      <c r="Y521" s="51">
        <f t="shared" si="88"/>
        <v>8034.51</v>
      </c>
      <c r="Z521" s="73">
        <f t="shared" si="89"/>
        <v>7908.71</v>
      </c>
      <c r="AA521" s="69" t="str">
        <f>VLOOKUP(C:C&amp;"    ",[1]Sheet0!$E$1:$I$65536,5,0)</f>
        <v xml:space="preserve">7899.51    </v>
      </c>
      <c r="AB521" s="74">
        <v>7899.51</v>
      </c>
      <c r="AC521" t="b">
        <f t="shared" si="85"/>
        <v>1</v>
      </c>
      <c r="AD521">
        <v>9000739</v>
      </c>
      <c r="AE521" t="s">
        <v>1576</v>
      </c>
      <c r="AF521" t="str">
        <f t="shared" si="87"/>
        <v>田福伟</v>
      </c>
    </row>
    <row r="522" spans="1:32" x14ac:dyDescent="0.2">
      <c r="A522">
        <v>519</v>
      </c>
      <c r="B522">
        <v>9000738</v>
      </c>
      <c r="C522" t="str">
        <f>VLOOKUP(B:B,'10月人员信息'!J:W,13,0)</f>
        <v>130225198210256711</v>
      </c>
      <c r="D522" t="str">
        <f>VLOOKUP(B:B,'10月人员信息'!J:M,3,0)</f>
        <v>孟庆峰</v>
      </c>
      <c r="E522" t="str">
        <f>VLOOKUP(B:B,'10月人员信息'!J:L,2,0)</f>
        <v>热轧事业部</v>
      </c>
      <c r="F522" t="str">
        <f>VLOOKUP(B:B,'10月人员信息'!J:R,8,0)</f>
        <v>卷曲</v>
      </c>
      <c r="G522">
        <f>VLOOKUP(B:B,'10月人员信息'!J:P,6,0)</f>
        <v>0</v>
      </c>
      <c r="H522" t="str">
        <f>VLOOKUP(B:B,'10月人员信息'!J:V,12,0)</f>
        <v>汉族</v>
      </c>
      <c r="I522" t="str">
        <f>VLOOKUP(B:B,'11月工资'!A:D,4,0)</f>
        <v>6217000180024771911</v>
      </c>
      <c r="J522">
        <f t="shared" si="80"/>
        <v>1171.54</v>
      </c>
      <c r="K522">
        <f t="shared" si="81"/>
        <v>51.25</v>
      </c>
      <c r="L522">
        <f t="shared" si="86"/>
        <v>124.48</v>
      </c>
      <c r="M522" s="6">
        <f t="shared" si="82"/>
        <v>502.72</v>
      </c>
      <c r="N522">
        <f>VLOOKUP(C:C,'11月工资'!C:AP,40,0)</f>
        <v>9</v>
      </c>
      <c r="O522" s="6">
        <f t="shared" si="83"/>
        <v>57.45</v>
      </c>
      <c r="P522">
        <v>0</v>
      </c>
      <c r="Q522">
        <f t="shared" si="84"/>
        <v>861</v>
      </c>
      <c r="R522" s="50">
        <v>7322.1</v>
      </c>
      <c r="S522" s="67">
        <v>7181.69</v>
      </c>
      <c r="T522" s="69">
        <v>7177.1</v>
      </c>
      <c r="V522" t="s">
        <v>4402</v>
      </c>
      <c r="W522" t="s">
        <v>4403</v>
      </c>
      <c r="Y522" s="51">
        <f t="shared" si="88"/>
        <v>7312.1</v>
      </c>
      <c r="Z522" s="73">
        <f t="shared" si="89"/>
        <v>7186.3</v>
      </c>
      <c r="AA522" s="69" t="str">
        <f>VLOOKUP(C:C&amp;"    ",[1]Sheet0!$E$1:$I$65536,5,0)</f>
        <v xml:space="preserve">7177.10    </v>
      </c>
      <c r="AB522" s="74">
        <v>7177.1</v>
      </c>
      <c r="AC522" t="b">
        <f t="shared" si="85"/>
        <v>1</v>
      </c>
      <c r="AD522">
        <v>9000740</v>
      </c>
      <c r="AE522" t="s">
        <v>1579</v>
      </c>
      <c r="AF522" t="str">
        <f t="shared" si="87"/>
        <v>张玉峰</v>
      </c>
    </row>
    <row r="523" spans="1:32" x14ac:dyDescent="0.2">
      <c r="A523">
        <v>520</v>
      </c>
      <c r="B523">
        <v>9000739</v>
      </c>
      <c r="C523" t="str">
        <f>VLOOKUP(B:B,'10月人员信息'!J:W,13,0)</f>
        <v>22028219830719443X</v>
      </c>
      <c r="D523" t="str">
        <f>VLOOKUP(B:B,'10月人员信息'!J:M,3,0)</f>
        <v>田福伟</v>
      </c>
      <c r="E523" t="str">
        <f>VLOOKUP(B:B,'10月人员信息'!J:L,2,0)</f>
        <v>热轧事业部</v>
      </c>
      <c r="F523" t="str">
        <f>VLOOKUP(B:B,'10月人员信息'!J:R,8,0)</f>
        <v>精轧</v>
      </c>
      <c r="G523">
        <f>VLOOKUP(B:B,'10月人员信息'!J:P,6,0)</f>
        <v>0</v>
      </c>
      <c r="H523" t="str">
        <f>VLOOKUP(B:B,'10月人员信息'!J:V,12,0)</f>
        <v>汉族</v>
      </c>
      <c r="I523" t="str">
        <f>VLOOKUP(B:B,'11月工资'!A:D,4,0)</f>
        <v>6217000180024771994</v>
      </c>
      <c r="J523">
        <f t="shared" si="80"/>
        <v>1289.8399999999999</v>
      </c>
      <c r="K523">
        <f t="shared" si="81"/>
        <v>56.43</v>
      </c>
      <c r="L523">
        <f t="shared" si="86"/>
        <v>137.05000000000001</v>
      </c>
      <c r="M523" s="6">
        <f t="shared" si="82"/>
        <v>554.48</v>
      </c>
      <c r="N523">
        <f>VLOOKUP(C:C,'11月工资'!C:AP,40,0)</f>
        <v>9</v>
      </c>
      <c r="O523" s="6">
        <f t="shared" si="83"/>
        <v>63.37</v>
      </c>
      <c r="P523">
        <v>0</v>
      </c>
      <c r="Q523">
        <f t="shared" si="84"/>
        <v>950</v>
      </c>
      <c r="R523" s="50">
        <v>8061.51</v>
      </c>
      <c r="S523" s="67">
        <v>7921.1</v>
      </c>
      <c r="T523" s="69">
        <v>7916.51</v>
      </c>
      <c r="V523" t="s">
        <v>4404</v>
      </c>
      <c r="W523" t="s">
        <v>4405</v>
      </c>
      <c r="Y523" s="51">
        <f t="shared" si="88"/>
        <v>8051.51</v>
      </c>
      <c r="Z523" s="73">
        <f t="shared" si="89"/>
        <v>7925.71</v>
      </c>
      <c r="AA523" s="69" t="str">
        <f>VLOOKUP(C:C&amp;"    ",[1]Sheet0!$E$1:$I$65536,5,0)</f>
        <v xml:space="preserve">7916.51    </v>
      </c>
      <c r="AB523" s="74">
        <v>7916.51</v>
      </c>
      <c r="AC523" t="b">
        <f t="shared" si="85"/>
        <v>1</v>
      </c>
      <c r="AD523">
        <v>9000741</v>
      </c>
      <c r="AE523" t="s">
        <v>1582</v>
      </c>
      <c r="AF523" t="str">
        <f t="shared" si="87"/>
        <v>郭星辰</v>
      </c>
    </row>
    <row r="524" spans="1:32" x14ac:dyDescent="0.2">
      <c r="A524">
        <v>521</v>
      </c>
      <c r="B524">
        <v>9000740</v>
      </c>
      <c r="C524" t="str">
        <f>VLOOKUP(B:B,'10月人员信息'!J:W,13,0)</f>
        <v>130203198303263015</v>
      </c>
      <c r="D524" t="str">
        <f>VLOOKUP(B:B,'10月人员信息'!J:M,3,0)</f>
        <v>张玉峰</v>
      </c>
      <c r="E524" t="str">
        <f>VLOOKUP(B:B,'10月人员信息'!J:L,2,0)</f>
        <v>生活服务中心</v>
      </c>
      <c r="F524" t="str">
        <f>VLOOKUP(B:B,'10月人员信息'!J:R,8,0)</f>
        <v>厂容绿化主办</v>
      </c>
      <c r="G524" t="str">
        <f>VLOOKUP(B:B,'10月人员信息'!J:P,6,0)</f>
        <v>专业师</v>
      </c>
      <c r="H524" t="str">
        <f>VLOOKUP(B:B,'10月人员信息'!J:V,12,0)</f>
        <v>汉族</v>
      </c>
      <c r="I524" t="str">
        <f>VLOOKUP(B:B,'11月工资'!A:D,4,0)</f>
        <v>6217000180024771242</v>
      </c>
      <c r="J524">
        <f t="shared" si="80"/>
        <v>1126.96</v>
      </c>
      <c r="K524">
        <f t="shared" si="81"/>
        <v>49.3</v>
      </c>
      <c r="L524">
        <f t="shared" si="86"/>
        <v>119.74</v>
      </c>
      <c r="M524" s="6">
        <f t="shared" si="82"/>
        <v>483.22</v>
      </c>
      <c r="N524">
        <f>VLOOKUP(C:C,'11月工资'!C:AP,40,0)</f>
        <v>9</v>
      </c>
      <c r="O524" s="6">
        <f t="shared" si="83"/>
        <v>55.22</v>
      </c>
      <c r="P524">
        <v>0</v>
      </c>
      <c r="Q524">
        <f t="shared" si="84"/>
        <v>828</v>
      </c>
      <c r="R524" s="50">
        <v>7043.49</v>
      </c>
      <c r="S524" s="67">
        <v>6903.08</v>
      </c>
      <c r="T524" s="69">
        <v>6898.49</v>
      </c>
      <c r="V524" t="s">
        <v>4406</v>
      </c>
      <c r="W524" t="s">
        <v>4407</v>
      </c>
      <c r="Y524" s="51">
        <f t="shared" si="88"/>
        <v>7033.49</v>
      </c>
      <c r="Z524" s="73">
        <f t="shared" si="89"/>
        <v>6907.69</v>
      </c>
      <c r="AA524" s="69" t="str">
        <f>VLOOKUP(C:C&amp;"    ",[1]Sheet0!$E$1:$I$65536,5,0)</f>
        <v xml:space="preserve">6898.49    </v>
      </c>
      <c r="AB524" s="74">
        <v>6898.49</v>
      </c>
      <c r="AC524" t="b">
        <f t="shared" si="85"/>
        <v>1</v>
      </c>
      <c r="AD524">
        <v>9000742</v>
      </c>
      <c r="AE524" t="s">
        <v>1585</v>
      </c>
      <c r="AF524" t="str">
        <f t="shared" si="87"/>
        <v>马卫娜</v>
      </c>
    </row>
    <row r="525" spans="1:32" x14ac:dyDescent="0.2">
      <c r="A525">
        <v>522</v>
      </c>
      <c r="B525">
        <v>9000741</v>
      </c>
      <c r="C525" t="str">
        <f>VLOOKUP(B:B,'10月人员信息'!J:W,13,0)</f>
        <v>210122198605260913</v>
      </c>
      <c r="D525" t="str">
        <f>VLOOKUP(B:B,'10月人员信息'!J:M,3,0)</f>
        <v>郭星辰</v>
      </c>
      <c r="E525" t="str">
        <f>VLOOKUP(B:B,'10月人员信息'!J:L,2,0)</f>
        <v>热轧事业部</v>
      </c>
      <c r="F525" t="str">
        <f>VLOOKUP(B:B,'10月人员信息'!J:R,8,0)</f>
        <v>废钢工</v>
      </c>
      <c r="G525">
        <f>VLOOKUP(B:B,'10月人员信息'!J:P,6,0)</f>
        <v>0</v>
      </c>
      <c r="H525" t="str">
        <f>VLOOKUP(B:B,'10月人员信息'!J:V,12,0)</f>
        <v>汉族</v>
      </c>
      <c r="I525" t="str">
        <f>VLOOKUP(B:B,'11月工资'!A:D,4,0)</f>
        <v>6217000180024764999</v>
      </c>
      <c r="J525">
        <f t="shared" si="80"/>
        <v>1091.2</v>
      </c>
      <c r="K525">
        <f t="shared" si="81"/>
        <v>47.74</v>
      </c>
      <c r="L525">
        <f t="shared" si="86"/>
        <v>115.94</v>
      </c>
      <c r="M525" s="6">
        <f t="shared" si="82"/>
        <v>467.57</v>
      </c>
      <c r="N525">
        <f>VLOOKUP(C:C,'11月工资'!C:AP,40,0)</f>
        <v>9</v>
      </c>
      <c r="O525" s="6">
        <f t="shared" si="83"/>
        <v>53.44</v>
      </c>
      <c r="P525">
        <v>0</v>
      </c>
      <c r="Q525">
        <f t="shared" si="84"/>
        <v>801</v>
      </c>
      <c r="R525" s="50">
        <v>6819.97</v>
      </c>
      <c r="S525" s="67">
        <v>6679.56</v>
      </c>
      <c r="T525" s="69">
        <v>6674.97</v>
      </c>
      <c r="V525" t="s">
        <v>4408</v>
      </c>
      <c r="W525" t="s">
        <v>4409</v>
      </c>
      <c r="Y525" s="51">
        <f t="shared" si="88"/>
        <v>6809.97</v>
      </c>
      <c r="Z525" s="73">
        <f t="shared" si="89"/>
        <v>6684.17</v>
      </c>
      <c r="AA525" s="69" t="str">
        <f>VLOOKUP(C:C&amp;"    ",[1]Sheet0!$E$1:$I$65536,5,0)</f>
        <v xml:space="preserve">6674.97    </v>
      </c>
      <c r="AB525" s="74">
        <v>6674.97</v>
      </c>
      <c r="AC525" t="b">
        <f t="shared" si="85"/>
        <v>1</v>
      </c>
      <c r="AD525">
        <v>9000743</v>
      </c>
      <c r="AE525" t="s">
        <v>1588</v>
      </c>
      <c r="AF525" t="str">
        <f t="shared" si="87"/>
        <v>袁李</v>
      </c>
    </row>
    <row r="526" spans="1:32" x14ac:dyDescent="0.2">
      <c r="A526">
        <v>523</v>
      </c>
      <c r="B526">
        <v>9000742</v>
      </c>
      <c r="C526" t="str">
        <f>VLOOKUP(B:B,'10月人员信息'!J:W,13,0)</f>
        <v>130627198512054423</v>
      </c>
      <c r="D526" t="str">
        <f>VLOOKUP(B:B,'10月人员信息'!J:M,3,0)</f>
        <v>马卫娜</v>
      </c>
      <c r="E526" t="str">
        <f>VLOOKUP(B:B,'10月人员信息'!J:L,2,0)</f>
        <v>热轧事业部</v>
      </c>
      <c r="F526" t="str">
        <f>VLOOKUP(B:B,'10月人员信息'!J:R,8,0)</f>
        <v>生产技术室轧钢主办</v>
      </c>
      <c r="G526" t="str">
        <f>VLOOKUP(B:B,'10月人员信息'!J:P,6,0)</f>
        <v>专业师</v>
      </c>
      <c r="H526" t="str">
        <f>VLOOKUP(B:B,'10月人员信息'!J:V,12,0)</f>
        <v>汉族</v>
      </c>
      <c r="I526" t="str">
        <f>VLOOKUP(B:B,'11月工资'!A:D,4,0)</f>
        <v>6217000180024770806</v>
      </c>
      <c r="J526">
        <f t="shared" si="80"/>
        <v>1262.45</v>
      </c>
      <c r="K526">
        <f t="shared" si="81"/>
        <v>55.23</v>
      </c>
      <c r="L526">
        <f t="shared" si="86"/>
        <v>134.13999999999999</v>
      </c>
      <c r="M526" s="6">
        <f t="shared" si="82"/>
        <v>542.5</v>
      </c>
      <c r="N526">
        <f>VLOOKUP(C:C,'11月工资'!C:AP,40,0)</f>
        <v>9</v>
      </c>
      <c r="O526" s="6">
        <f t="shared" si="83"/>
        <v>62</v>
      </c>
      <c r="P526">
        <v>0</v>
      </c>
      <c r="Q526">
        <f t="shared" si="84"/>
        <v>929</v>
      </c>
      <c r="R526" s="50">
        <v>7890.34</v>
      </c>
      <c r="S526" s="67">
        <v>7749.93</v>
      </c>
      <c r="T526" s="69">
        <v>7745.34</v>
      </c>
      <c r="V526" t="s">
        <v>4410</v>
      </c>
      <c r="W526" t="s">
        <v>4411</v>
      </c>
      <c r="Y526" s="51">
        <f t="shared" si="88"/>
        <v>7880.34</v>
      </c>
      <c r="Z526" s="73">
        <f t="shared" si="89"/>
        <v>7754.54</v>
      </c>
      <c r="AA526" s="69" t="str">
        <f>VLOOKUP(C:C&amp;"    ",[1]Sheet0!$E$1:$I$65536,5,0)</f>
        <v xml:space="preserve">7745.34    </v>
      </c>
      <c r="AB526" s="74">
        <v>7745.34</v>
      </c>
      <c r="AC526" t="b">
        <f t="shared" si="85"/>
        <v>1</v>
      </c>
      <c r="AD526">
        <v>9000744</v>
      </c>
      <c r="AE526" t="s">
        <v>1591</v>
      </c>
      <c r="AF526" t="str">
        <f t="shared" si="87"/>
        <v>王鸿飞</v>
      </c>
    </row>
    <row r="527" spans="1:32" x14ac:dyDescent="0.2">
      <c r="A527">
        <v>524</v>
      </c>
      <c r="B527">
        <v>9000743</v>
      </c>
      <c r="C527" t="str">
        <f>VLOOKUP(B:B,'10月人员信息'!J:W,13,0)</f>
        <v>130205199207032716</v>
      </c>
      <c r="D527" t="str">
        <f>VLOOKUP(B:B,'10月人员信息'!J:M,3,0)</f>
        <v>袁李</v>
      </c>
      <c r="E527" t="str">
        <f>VLOOKUP(B:B,'10月人员信息'!J:L,2,0)</f>
        <v>热轧事业部</v>
      </c>
      <c r="F527" t="str">
        <f>VLOOKUP(B:B,'10月人员信息'!J:R,8,0)</f>
        <v>精轧、卷曲点检作业区点检员</v>
      </c>
      <c r="G527">
        <f>VLOOKUP(B:B,'10月人员信息'!J:P,6,0)</f>
        <v>0</v>
      </c>
      <c r="H527" t="str">
        <f>VLOOKUP(B:B,'10月人员信息'!J:V,12,0)</f>
        <v>汉族</v>
      </c>
      <c r="I527" t="str">
        <f>VLOOKUP(B:B,'11月工资'!A:D,4,0)</f>
        <v>6217000180017906532</v>
      </c>
      <c r="J527">
        <f t="shared" si="80"/>
        <v>1208.45</v>
      </c>
      <c r="K527">
        <f t="shared" si="81"/>
        <v>52.87</v>
      </c>
      <c r="L527">
        <f t="shared" si="86"/>
        <v>128.4</v>
      </c>
      <c r="M527" s="6">
        <f t="shared" si="82"/>
        <v>518.87</v>
      </c>
      <c r="N527">
        <f>VLOOKUP(C:C,'11月工资'!C:AP,40,0)</f>
        <v>9</v>
      </c>
      <c r="O527" s="6">
        <f t="shared" si="83"/>
        <v>59.3</v>
      </c>
      <c r="P527">
        <v>0</v>
      </c>
      <c r="Q527">
        <f t="shared" si="84"/>
        <v>889</v>
      </c>
      <c r="R527" s="50">
        <v>7552.81</v>
      </c>
      <c r="S527" s="67">
        <v>7412.4</v>
      </c>
      <c r="T527" s="69">
        <v>7407.81</v>
      </c>
      <c r="V527" t="s">
        <v>4412</v>
      </c>
      <c r="W527" t="s">
        <v>4413</v>
      </c>
      <c r="Y527" s="51">
        <f t="shared" si="88"/>
        <v>7542.81</v>
      </c>
      <c r="Z527" s="73">
        <f t="shared" si="89"/>
        <v>7417.01</v>
      </c>
      <c r="AA527" s="69" t="str">
        <f>VLOOKUP(C:C&amp;"    ",[1]Sheet0!$E$1:$I$65536,5,0)</f>
        <v xml:space="preserve">7407.81    </v>
      </c>
      <c r="AB527" s="74">
        <v>7407.81</v>
      </c>
      <c r="AC527" t="b">
        <f t="shared" si="85"/>
        <v>1</v>
      </c>
      <c r="AD527">
        <v>9000745</v>
      </c>
      <c r="AE527" t="s">
        <v>1594</v>
      </c>
      <c r="AF527" t="str">
        <f t="shared" si="87"/>
        <v>李晨旭</v>
      </c>
    </row>
    <row r="528" spans="1:32" x14ac:dyDescent="0.2">
      <c r="A528">
        <v>525</v>
      </c>
      <c r="B528">
        <v>9000744</v>
      </c>
      <c r="C528" t="str">
        <f>VLOOKUP(B:B,'10月人员信息'!J:W,13,0)</f>
        <v>130582199309054050</v>
      </c>
      <c r="D528" t="str">
        <f>VLOOKUP(B:B,'10月人员信息'!J:M,3,0)</f>
        <v>王鸿飞</v>
      </c>
      <c r="E528" t="str">
        <f>VLOOKUP(B:B,'10月人员信息'!J:L,2,0)</f>
        <v>热轧事业部</v>
      </c>
      <c r="F528" t="str">
        <f>VLOOKUP(B:B,'10月人员信息'!J:R,8,0)</f>
        <v>粗轧</v>
      </c>
      <c r="G528">
        <f>VLOOKUP(B:B,'10月人员信息'!J:P,6,0)</f>
        <v>0</v>
      </c>
      <c r="H528" t="str">
        <f>VLOOKUP(B:B,'10月人员信息'!J:V,12,0)</f>
        <v>汉族</v>
      </c>
      <c r="I528" t="str">
        <f>VLOOKUP(B:B,'11月工资'!A:D,4,0)</f>
        <v>6217000180003596495</v>
      </c>
      <c r="J528">
        <f t="shared" si="80"/>
        <v>1280.96</v>
      </c>
      <c r="K528">
        <f t="shared" si="81"/>
        <v>56.04</v>
      </c>
      <c r="L528">
        <f t="shared" si="86"/>
        <v>136.1</v>
      </c>
      <c r="M528" s="6">
        <f t="shared" si="82"/>
        <v>550.59</v>
      </c>
      <c r="N528">
        <f>VLOOKUP(C:C,'11月工资'!C:AP,40,0)</f>
        <v>9</v>
      </c>
      <c r="O528" s="6">
        <f t="shared" si="83"/>
        <v>62.92</v>
      </c>
      <c r="P528">
        <v>0</v>
      </c>
      <c r="Q528">
        <f t="shared" si="84"/>
        <v>943</v>
      </c>
      <c r="R528" s="50">
        <v>8005.98</v>
      </c>
      <c r="S528" s="67">
        <v>7865.57</v>
      </c>
      <c r="T528" s="69">
        <v>7860.98</v>
      </c>
      <c r="V528" t="s">
        <v>4414</v>
      </c>
      <c r="W528" t="s">
        <v>4415</v>
      </c>
      <c r="Y528" s="51">
        <f t="shared" si="88"/>
        <v>7995.98</v>
      </c>
      <c r="Z528" s="73">
        <f t="shared" si="89"/>
        <v>7870.18</v>
      </c>
      <c r="AA528" s="69" t="str">
        <f>VLOOKUP(C:C&amp;"    ",[1]Sheet0!$E$1:$I$65536,5,0)</f>
        <v xml:space="preserve">7860.98    </v>
      </c>
      <c r="AB528" s="74">
        <v>7860.98</v>
      </c>
      <c r="AC528" t="b">
        <f t="shared" si="85"/>
        <v>1</v>
      </c>
      <c r="AD528">
        <v>9000746</v>
      </c>
      <c r="AE528" t="s">
        <v>1596</v>
      </c>
      <c r="AF528" t="str">
        <f t="shared" si="87"/>
        <v>刘志武</v>
      </c>
    </row>
    <row r="529" spans="1:32" x14ac:dyDescent="0.2">
      <c r="A529">
        <v>526</v>
      </c>
      <c r="B529">
        <v>9000745</v>
      </c>
      <c r="C529" t="str">
        <f>VLOOKUP(B:B,'10月人员信息'!J:W,13,0)</f>
        <v>13022519930911091x</v>
      </c>
      <c r="D529" t="str">
        <f>VLOOKUP(B:B,'10月人员信息'!J:M,3,0)</f>
        <v>李晨旭</v>
      </c>
      <c r="E529" t="str">
        <f>VLOOKUP(B:B,'10月人员信息'!J:L,2,0)</f>
        <v>热轧事业部</v>
      </c>
      <c r="F529" t="str">
        <f>VLOOKUP(B:B,'10月人员信息'!J:R,8,0)</f>
        <v>加热炉、粗轧点检作业区点检员</v>
      </c>
      <c r="G529">
        <f>VLOOKUP(B:B,'10月人员信息'!J:P,6,0)</f>
        <v>0</v>
      </c>
      <c r="H529" t="str">
        <f>VLOOKUP(B:B,'10月人员信息'!J:V,12,0)</f>
        <v>汉族</v>
      </c>
      <c r="I529" t="str">
        <f>VLOOKUP(B:B,'11月工资'!A:D,4,0)</f>
        <v>6210811590001270394</v>
      </c>
      <c r="J529">
        <f t="shared" si="80"/>
        <v>1112.54</v>
      </c>
      <c r="K529">
        <f t="shared" si="81"/>
        <v>48.67</v>
      </c>
      <c r="L529">
        <f t="shared" si="86"/>
        <v>118.21</v>
      </c>
      <c r="M529" s="6">
        <f t="shared" si="82"/>
        <v>476.91</v>
      </c>
      <c r="N529">
        <f>VLOOKUP(C:C,'11月工资'!C:AP,40,0)</f>
        <v>9</v>
      </c>
      <c r="O529" s="6">
        <f t="shared" si="83"/>
        <v>54.5</v>
      </c>
      <c r="P529">
        <v>0</v>
      </c>
      <c r="Q529">
        <f t="shared" si="84"/>
        <v>817</v>
      </c>
      <c r="R529" s="50">
        <v>6953.36</v>
      </c>
      <c r="S529" s="67">
        <v>6812.95</v>
      </c>
      <c r="T529" s="69">
        <v>6808.36</v>
      </c>
      <c r="V529" t="s">
        <v>4416</v>
      </c>
      <c r="W529" t="s">
        <v>4417</v>
      </c>
      <c r="Y529" s="51">
        <f t="shared" si="88"/>
        <v>6943.36</v>
      </c>
      <c r="Z529" s="73">
        <f t="shared" si="89"/>
        <v>6817.56</v>
      </c>
      <c r="AA529" s="69" t="str">
        <f>VLOOKUP(C:C&amp;"    ",[1]Sheet0!$E$1:$I$65536,5,0)</f>
        <v xml:space="preserve">6808.36    </v>
      </c>
      <c r="AB529" s="74">
        <v>6808.36</v>
      </c>
      <c r="AC529" t="b">
        <f t="shared" si="85"/>
        <v>1</v>
      </c>
      <c r="AD529">
        <v>9000747</v>
      </c>
      <c r="AE529" t="s">
        <v>1599</v>
      </c>
      <c r="AF529" t="str">
        <f t="shared" si="87"/>
        <v>张旭文</v>
      </c>
    </row>
    <row r="530" spans="1:32" x14ac:dyDescent="0.2">
      <c r="A530">
        <v>527</v>
      </c>
      <c r="B530">
        <v>9000746</v>
      </c>
      <c r="C530" t="str">
        <f>VLOOKUP(B:B,'10月人员信息'!J:W,13,0)</f>
        <v>130202197207010017</v>
      </c>
      <c r="D530" t="str">
        <f>VLOOKUP(B:B,'10月人员信息'!J:M,3,0)</f>
        <v>刘志武</v>
      </c>
      <c r="E530" t="str">
        <f>VLOOKUP(B:B,'10月人员信息'!J:L,2,0)</f>
        <v>热轧事业部</v>
      </c>
      <c r="F530" t="str">
        <f>VLOOKUP(B:B,'10月人员信息'!J:R,8,0)</f>
        <v>中包浇注工</v>
      </c>
      <c r="G530">
        <f>VLOOKUP(B:B,'10月人员信息'!J:P,6,0)</f>
        <v>0</v>
      </c>
      <c r="H530" t="str">
        <f>VLOOKUP(B:B,'10月人员信息'!J:V,12,0)</f>
        <v>汉族</v>
      </c>
      <c r="I530" t="str">
        <f>VLOOKUP(B:B,'11月工资'!A:D,4,0)</f>
        <v>6217000180022965002</v>
      </c>
      <c r="J530">
        <f t="shared" si="80"/>
        <v>1289.4000000000001</v>
      </c>
      <c r="K530">
        <f t="shared" si="81"/>
        <v>56.41</v>
      </c>
      <c r="L530">
        <f t="shared" si="86"/>
        <v>137</v>
      </c>
      <c r="M530" s="6">
        <f t="shared" si="82"/>
        <v>554.28</v>
      </c>
      <c r="N530">
        <f>VLOOKUP(C:C,'11月工资'!C:AP,40,0)</f>
        <v>9</v>
      </c>
      <c r="O530" s="6">
        <f t="shared" si="83"/>
        <v>63.35</v>
      </c>
      <c r="P530">
        <v>0</v>
      </c>
      <c r="Q530">
        <f t="shared" si="84"/>
        <v>950</v>
      </c>
      <c r="R530" s="50">
        <v>8058.73</v>
      </c>
      <c r="S530" s="67">
        <v>7918.32</v>
      </c>
      <c r="T530" s="69">
        <v>7913.73</v>
      </c>
      <c r="V530" t="s">
        <v>4418</v>
      </c>
      <c r="W530" t="s">
        <v>4419</v>
      </c>
      <c r="Y530" s="51">
        <f t="shared" si="88"/>
        <v>8048.73</v>
      </c>
      <c r="Z530" s="73">
        <f t="shared" si="89"/>
        <v>7922.93</v>
      </c>
      <c r="AA530" s="69" t="str">
        <f>VLOOKUP(C:C&amp;"    ",[1]Sheet0!$E$1:$I$65536,5,0)</f>
        <v xml:space="preserve">7913.73    </v>
      </c>
      <c r="AB530" s="74">
        <v>7913.73</v>
      </c>
      <c r="AC530" t="b">
        <f t="shared" si="85"/>
        <v>1</v>
      </c>
      <c r="AD530">
        <v>9000748</v>
      </c>
      <c r="AE530" t="s">
        <v>1602</v>
      </c>
      <c r="AF530" t="str">
        <f t="shared" si="87"/>
        <v>颜伟</v>
      </c>
    </row>
    <row r="531" spans="1:32" x14ac:dyDescent="0.2">
      <c r="A531">
        <v>528</v>
      </c>
      <c r="B531">
        <v>9000747</v>
      </c>
      <c r="C531" t="str">
        <f>VLOOKUP(B:B,'10月人员信息'!J:W,13,0)</f>
        <v>130203197208092110</v>
      </c>
      <c r="D531" t="str">
        <f>VLOOKUP(B:B,'10月人员信息'!J:M,3,0)</f>
        <v>张旭文</v>
      </c>
      <c r="E531" t="str">
        <f>VLOOKUP(B:B,'10月人员信息'!J:L,2,0)</f>
        <v>热轧事业部</v>
      </c>
      <c r="F531" t="str">
        <f>VLOOKUP(B:B,'10月人员信息'!J:R,8,0)</f>
        <v>中包浇注工</v>
      </c>
      <c r="G531">
        <f>VLOOKUP(B:B,'10月人员信息'!J:P,6,0)</f>
        <v>0</v>
      </c>
      <c r="H531" t="str">
        <f>VLOOKUP(B:B,'10月人员信息'!J:V,12,0)</f>
        <v>汉族</v>
      </c>
      <c r="I531" t="str">
        <f>VLOOKUP(B:B,'11月工资'!A:D,4,0)</f>
        <v>6217000180022965341</v>
      </c>
      <c r="J531">
        <f t="shared" si="80"/>
        <v>1275.49</v>
      </c>
      <c r="K531">
        <f t="shared" si="81"/>
        <v>55.8</v>
      </c>
      <c r="L531">
        <f t="shared" si="86"/>
        <v>135.52000000000001</v>
      </c>
      <c r="M531" s="6">
        <f t="shared" si="82"/>
        <v>548.20000000000005</v>
      </c>
      <c r="N531">
        <f>VLOOKUP(C:C,'11月工资'!C:AP,40,0)</f>
        <v>9</v>
      </c>
      <c r="O531" s="6">
        <f t="shared" si="83"/>
        <v>62.65</v>
      </c>
      <c r="P531">
        <v>0</v>
      </c>
      <c r="Q531">
        <f t="shared" si="84"/>
        <v>939</v>
      </c>
      <c r="R531" s="50">
        <v>7971.8</v>
      </c>
      <c r="S531" s="67">
        <v>7831.39</v>
      </c>
      <c r="T531" s="69">
        <v>7826.8</v>
      </c>
      <c r="V531" t="s">
        <v>4420</v>
      </c>
      <c r="W531" t="s">
        <v>4421</v>
      </c>
      <c r="Y531" s="51">
        <f t="shared" si="88"/>
        <v>7961.8</v>
      </c>
      <c r="Z531" s="73">
        <f t="shared" si="89"/>
        <v>7836</v>
      </c>
      <c r="AA531" s="69" t="str">
        <f>VLOOKUP(C:C&amp;"    ",[1]Sheet0!$E$1:$I$65536,5,0)</f>
        <v xml:space="preserve">7826.80    </v>
      </c>
      <c r="AB531" s="74">
        <v>7826.8</v>
      </c>
      <c r="AC531" t="b">
        <f t="shared" si="85"/>
        <v>1</v>
      </c>
      <c r="AD531">
        <v>9000749</v>
      </c>
      <c r="AE531" t="s">
        <v>1605</v>
      </c>
      <c r="AF531" t="str">
        <f t="shared" si="87"/>
        <v>王振友</v>
      </c>
    </row>
    <row r="532" spans="1:32" x14ac:dyDescent="0.2">
      <c r="A532">
        <v>529</v>
      </c>
      <c r="B532">
        <v>9000748</v>
      </c>
      <c r="C532" t="str">
        <f>VLOOKUP(B:B,'10月人员信息'!J:W,13,0)</f>
        <v>130205198111273916</v>
      </c>
      <c r="D532" t="str">
        <f>VLOOKUP(B:B,'10月人员信息'!J:M,3,0)</f>
        <v>颜伟</v>
      </c>
      <c r="E532" t="str">
        <f>VLOOKUP(B:B,'10月人员信息'!J:L,2,0)</f>
        <v>热轧事业部</v>
      </c>
      <c r="F532" t="str">
        <f>VLOOKUP(B:B,'10月人员信息'!J:R,8,0)</f>
        <v>末助手</v>
      </c>
      <c r="G532">
        <f>VLOOKUP(B:B,'10月人员信息'!J:P,6,0)</f>
        <v>0</v>
      </c>
      <c r="H532" t="str">
        <f>VLOOKUP(B:B,'10月人员信息'!J:V,12,0)</f>
        <v>汉族</v>
      </c>
      <c r="I532" t="str">
        <f>VLOOKUP(B:B,'11月工资'!A:D,4,0)</f>
        <v>6217000180022971265</v>
      </c>
      <c r="J532">
        <f t="shared" si="80"/>
        <v>1130.77</v>
      </c>
      <c r="K532">
        <f t="shared" si="81"/>
        <v>49.47</v>
      </c>
      <c r="L532">
        <f t="shared" si="86"/>
        <v>120.14</v>
      </c>
      <c r="M532" s="6">
        <f t="shared" si="82"/>
        <v>484.88</v>
      </c>
      <c r="N532">
        <f>VLOOKUP(C:C,'11月工资'!C:AP,40,0)</f>
        <v>9</v>
      </c>
      <c r="O532" s="6">
        <f t="shared" si="83"/>
        <v>55.42</v>
      </c>
      <c r="P532">
        <v>0</v>
      </c>
      <c r="Q532">
        <f t="shared" si="84"/>
        <v>831</v>
      </c>
      <c r="R532" s="50">
        <v>7067.3</v>
      </c>
      <c r="S532" s="67">
        <v>6926.89</v>
      </c>
      <c r="T532" s="69">
        <v>6922.3</v>
      </c>
      <c r="V532" t="s">
        <v>4422</v>
      </c>
      <c r="W532" t="s">
        <v>4423</v>
      </c>
      <c r="Y532" s="51">
        <f t="shared" si="88"/>
        <v>7057.3</v>
      </c>
      <c r="Z532" s="73">
        <f t="shared" si="89"/>
        <v>6931.5</v>
      </c>
      <c r="AA532" s="69" t="str">
        <f>VLOOKUP(C:C&amp;"    ",[1]Sheet0!$E$1:$I$65536,5,0)</f>
        <v xml:space="preserve">6922.30    </v>
      </c>
      <c r="AB532" s="74">
        <v>6922.3</v>
      </c>
      <c r="AC532" t="b">
        <f t="shared" si="85"/>
        <v>1</v>
      </c>
      <c r="AD532">
        <v>9000750</v>
      </c>
      <c r="AE532" t="s">
        <v>1608</v>
      </c>
      <c r="AF532" t="str">
        <f t="shared" si="87"/>
        <v>徐敬军</v>
      </c>
    </row>
    <row r="533" spans="1:32" x14ac:dyDescent="0.2">
      <c r="A533">
        <v>530</v>
      </c>
      <c r="B533">
        <v>9000749</v>
      </c>
      <c r="C533" t="str">
        <f>VLOOKUP(B:B,'10月人员信息'!J:W,13,0)</f>
        <v>13020419761007331X</v>
      </c>
      <c r="D533" t="str">
        <f>VLOOKUP(B:B,'10月人员信息'!J:M,3,0)</f>
        <v>王振友</v>
      </c>
      <c r="E533" t="str">
        <f>VLOOKUP(B:B,'10月人员信息'!J:L,2,0)</f>
        <v>热轧事业部</v>
      </c>
      <c r="F533" t="str">
        <f>VLOOKUP(B:B,'10月人员信息'!J:R,8,0)</f>
        <v>一助手</v>
      </c>
      <c r="G533">
        <f>VLOOKUP(B:B,'10月人员信息'!J:P,6,0)</f>
        <v>0</v>
      </c>
      <c r="H533" t="str">
        <f>VLOOKUP(B:B,'10月人员信息'!J:V,12,0)</f>
        <v>汉族</v>
      </c>
      <c r="I533" t="str">
        <f>VLOOKUP(B:B,'11月工资'!A:D,4,0)</f>
        <v>6217000180004715706</v>
      </c>
      <c r="J533">
        <f t="shared" si="80"/>
        <v>1394.68</v>
      </c>
      <c r="K533">
        <f t="shared" si="81"/>
        <v>61.02</v>
      </c>
      <c r="L533">
        <f t="shared" si="86"/>
        <v>148.18</v>
      </c>
      <c r="M533" s="6">
        <f t="shared" si="82"/>
        <v>600.34</v>
      </c>
      <c r="N533">
        <f>VLOOKUP(C:C,'11月工资'!C:AP,40,0)</f>
        <v>9</v>
      </c>
      <c r="O533" s="6">
        <f t="shared" si="83"/>
        <v>68.61</v>
      </c>
      <c r="P533">
        <v>0</v>
      </c>
      <c r="Q533">
        <f t="shared" si="84"/>
        <v>1029</v>
      </c>
      <c r="R533" s="50">
        <v>8716.73</v>
      </c>
      <c r="S533" s="67">
        <v>8576.32</v>
      </c>
      <c r="T533" s="69">
        <v>8571.73</v>
      </c>
      <c r="V533" t="s">
        <v>4424</v>
      </c>
      <c r="W533" t="s">
        <v>4425</v>
      </c>
      <c r="Y533" s="51">
        <f t="shared" si="88"/>
        <v>8706.73</v>
      </c>
      <c r="Z533" s="73">
        <f t="shared" si="89"/>
        <v>8580.93</v>
      </c>
      <c r="AA533" s="69" t="str">
        <f>VLOOKUP(C:C&amp;"    ",[1]Sheet0!$E$1:$I$65536,5,0)</f>
        <v xml:space="preserve">8571.73    </v>
      </c>
      <c r="AB533" s="74">
        <v>8571.73</v>
      </c>
      <c r="AC533" t="b">
        <f t="shared" si="85"/>
        <v>1</v>
      </c>
      <c r="AD533">
        <v>9000751</v>
      </c>
      <c r="AE533" t="s">
        <v>1611</v>
      </c>
      <c r="AF533" t="str">
        <f t="shared" si="87"/>
        <v>孙林林</v>
      </c>
    </row>
    <row r="534" spans="1:32" x14ac:dyDescent="0.2">
      <c r="A534">
        <v>531</v>
      </c>
      <c r="B534">
        <v>9000750</v>
      </c>
      <c r="C534" t="str">
        <f>VLOOKUP(B:B,'10月人员信息'!J:W,13,0)</f>
        <v>130204197808112417</v>
      </c>
      <c r="D534" t="str">
        <f>VLOOKUP(B:B,'10月人员信息'!J:M,3,0)</f>
        <v>徐敬军</v>
      </c>
      <c r="E534" t="str">
        <f>VLOOKUP(B:B,'10月人员信息'!J:L,2,0)</f>
        <v>热轧事业部</v>
      </c>
      <c r="F534" t="str">
        <f>VLOOKUP(B:B,'10月人员信息'!J:R,8,0)</f>
        <v>末助手</v>
      </c>
      <c r="G534">
        <f>VLOOKUP(B:B,'10月人员信息'!J:P,6,0)</f>
        <v>0</v>
      </c>
      <c r="H534" t="str">
        <f>VLOOKUP(B:B,'10月人员信息'!J:V,12,0)</f>
        <v>汉族</v>
      </c>
      <c r="I534" t="str">
        <f>VLOOKUP(B:B,'11月工资'!A:D,4,0)</f>
        <v>6217000180022970218</v>
      </c>
      <c r="J534">
        <f t="shared" si="80"/>
        <v>1135.8900000000001</v>
      </c>
      <c r="K534">
        <f t="shared" si="81"/>
        <v>49.7</v>
      </c>
      <c r="L534">
        <f t="shared" si="86"/>
        <v>120.69</v>
      </c>
      <c r="M534" s="6">
        <f t="shared" si="82"/>
        <v>487.12</v>
      </c>
      <c r="N534">
        <f>VLOOKUP(C:C,'11月工资'!C:AP,40,0)</f>
        <v>9</v>
      </c>
      <c r="O534" s="6">
        <f t="shared" si="83"/>
        <v>55.67</v>
      </c>
      <c r="P534">
        <v>0</v>
      </c>
      <c r="Q534">
        <f t="shared" si="84"/>
        <v>835</v>
      </c>
      <c r="R534" s="50">
        <v>7099.3</v>
      </c>
      <c r="S534" s="67">
        <v>6958.89</v>
      </c>
      <c r="T534" s="69">
        <v>6954.3</v>
      </c>
      <c r="V534" t="s">
        <v>4426</v>
      </c>
      <c r="W534" t="s">
        <v>4427</v>
      </c>
      <c r="Y534" s="51">
        <f t="shared" si="88"/>
        <v>7089.3</v>
      </c>
      <c r="Z534" s="73">
        <f t="shared" si="89"/>
        <v>6963.5</v>
      </c>
      <c r="AA534" s="69" t="str">
        <f>VLOOKUP(C:C&amp;"    ",[1]Sheet0!$E$1:$I$65536,5,0)</f>
        <v xml:space="preserve">6954.30    </v>
      </c>
      <c r="AB534" s="74">
        <v>6954.3</v>
      </c>
      <c r="AC534" t="b">
        <f t="shared" si="85"/>
        <v>1</v>
      </c>
      <c r="AD534">
        <v>9000752</v>
      </c>
      <c r="AE534" t="s">
        <v>1614</v>
      </c>
      <c r="AF534" t="str">
        <f t="shared" si="87"/>
        <v>杨进民</v>
      </c>
    </row>
    <row r="535" spans="1:32" x14ac:dyDescent="0.2">
      <c r="A535">
        <v>532</v>
      </c>
      <c r="B535">
        <v>9000751</v>
      </c>
      <c r="C535" t="str">
        <f>VLOOKUP(B:B,'10月人员信息'!J:W,13,0)</f>
        <v>130205198211090017</v>
      </c>
      <c r="D535" t="str">
        <f>VLOOKUP(B:B,'10月人员信息'!J:M,3,0)</f>
        <v>孙林林</v>
      </c>
      <c r="E535" t="str">
        <f>VLOOKUP(B:B,'10月人员信息'!J:L,2,0)</f>
        <v>热轧事业部</v>
      </c>
      <c r="F535" t="str">
        <f>VLOOKUP(B:B,'10月人员信息'!J:R,8,0)</f>
        <v>末助手</v>
      </c>
      <c r="G535">
        <f>VLOOKUP(B:B,'10月人员信息'!J:P,6,0)</f>
        <v>0</v>
      </c>
      <c r="H535" t="str">
        <f>VLOOKUP(B:B,'10月人员信息'!J:V,12,0)</f>
        <v>汉族</v>
      </c>
      <c r="I535" t="str">
        <f>VLOOKUP(B:B,'11月工资'!A:D,4,0)</f>
        <v>6217000180022971299</v>
      </c>
      <c r="J535">
        <f t="shared" si="80"/>
        <v>1130.77</v>
      </c>
      <c r="K535">
        <f t="shared" si="81"/>
        <v>49.47</v>
      </c>
      <c r="L535">
        <f t="shared" si="86"/>
        <v>120.14</v>
      </c>
      <c r="M535" s="6">
        <f t="shared" si="82"/>
        <v>484.88</v>
      </c>
      <c r="N535">
        <f>VLOOKUP(C:C,'11月工资'!C:AP,40,0)</f>
        <v>9</v>
      </c>
      <c r="O535" s="6">
        <f t="shared" si="83"/>
        <v>55.42</v>
      </c>
      <c r="P535">
        <v>0</v>
      </c>
      <c r="Q535">
        <f t="shared" si="84"/>
        <v>831</v>
      </c>
      <c r="R535" s="50">
        <v>7067.3</v>
      </c>
      <c r="S535" s="67">
        <v>6926.89</v>
      </c>
      <c r="T535" s="69">
        <v>6922.3</v>
      </c>
      <c r="V535" t="s">
        <v>4428</v>
      </c>
      <c r="W535" t="s">
        <v>4429</v>
      </c>
      <c r="Y535" s="51">
        <f t="shared" si="88"/>
        <v>7057.3</v>
      </c>
      <c r="Z535" s="73">
        <f t="shared" si="89"/>
        <v>6931.5</v>
      </c>
      <c r="AA535" s="69" t="str">
        <f>VLOOKUP(C:C&amp;"    ",[1]Sheet0!$E$1:$I$65536,5,0)</f>
        <v xml:space="preserve">6922.30    </v>
      </c>
      <c r="AB535" s="74">
        <v>6922.3</v>
      </c>
      <c r="AC535" t="b">
        <f t="shared" si="85"/>
        <v>1</v>
      </c>
      <c r="AD535">
        <v>9000753</v>
      </c>
      <c r="AE535" t="s">
        <v>1617</v>
      </c>
      <c r="AF535" t="str">
        <f t="shared" si="87"/>
        <v>王保重</v>
      </c>
    </row>
    <row r="536" spans="1:32" x14ac:dyDescent="0.2">
      <c r="A536">
        <v>533</v>
      </c>
      <c r="B536">
        <v>9000752</v>
      </c>
      <c r="C536" t="str">
        <f>VLOOKUP(B:B,'10月人员信息'!J:W,13,0)</f>
        <v>130203197505142110</v>
      </c>
      <c r="D536" t="str">
        <f>VLOOKUP(B:B,'10月人员信息'!J:M,3,0)</f>
        <v>杨进民</v>
      </c>
      <c r="E536" t="str">
        <f>VLOOKUP(B:B,'10月人员信息'!J:L,2,0)</f>
        <v>热轧事业部</v>
      </c>
      <c r="F536" t="str">
        <f>VLOOKUP(B:B,'10月人员信息'!J:R,8,0)</f>
        <v>精轧</v>
      </c>
      <c r="G536">
        <f>VLOOKUP(B:B,'10月人员信息'!J:P,6,0)</f>
        <v>0</v>
      </c>
      <c r="H536" t="str">
        <f>VLOOKUP(B:B,'10月人员信息'!J:V,12,0)</f>
        <v>汉族</v>
      </c>
      <c r="I536" t="str">
        <f>VLOOKUP(B:B,'11月工资'!A:D,4,0)</f>
        <v>6217000180022957603</v>
      </c>
      <c r="J536">
        <f t="shared" si="80"/>
        <v>1221.1199999999999</v>
      </c>
      <c r="K536">
        <f t="shared" si="81"/>
        <v>53.42</v>
      </c>
      <c r="L536">
        <f t="shared" si="86"/>
        <v>129.74</v>
      </c>
      <c r="M536" s="6">
        <f t="shared" si="82"/>
        <v>524.41</v>
      </c>
      <c r="N536">
        <f>VLOOKUP(C:C,'11月工资'!C:AP,40,0)</f>
        <v>9</v>
      </c>
      <c r="O536" s="6">
        <f t="shared" si="83"/>
        <v>59.93</v>
      </c>
      <c r="P536">
        <v>0</v>
      </c>
      <c r="Q536">
        <f t="shared" si="84"/>
        <v>898</v>
      </c>
      <c r="R536" s="50">
        <v>7632.02</v>
      </c>
      <c r="S536" s="67">
        <v>7491.61</v>
      </c>
      <c r="T536" s="69">
        <v>7487.02</v>
      </c>
      <c r="V536" t="s">
        <v>4430</v>
      </c>
      <c r="W536" t="s">
        <v>4431</v>
      </c>
      <c r="Y536" s="51">
        <f t="shared" si="88"/>
        <v>7622.02</v>
      </c>
      <c r="Z536" s="73">
        <f t="shared" si="89"/>
        <v>7496.22</v>
      </c>
      <c r="AA536" s="69" t="str">
        <f>VLOOKUP(C:C&amp;"    ",[1]Sheet0!$E$1:$I$65536,5,0)</f>
        <v xml:space="preserve">7487.02    </v>
      </c>
      <c r="AB536" s="74">
        <v>7487.02</v>
      </c>
      <c r="AC536" t="b">
        <f t="shared" si="85"/>
        <v>1</v>
      </c>
      <c r="AD536">
        <v>9000754</v>
      </c>
      <c r="AE536" t="s">
        <v>1620</v>
      </c>
      <c r="AF536" t="str">
        <f t="shared" si="87"/>
        <v>勾建伟</v>
      </c>
    </row>
    <row r="537" spans="1:32" x14ac:dyDescent="0.2">
      <c r="A537">
        <v>534</v>
      </c>
      <c r="B537">
        <v>9000753</v>
      </c>
      <c r="C537" t="str">
        <f>VLOOKUP(B:B,'10月人员信息'!J:W,13,0)</f>
        <v>130203197306132112</v>
      </c>
      <c r="D537" t="str">
        <f>VLOOKUP(B:B,'10月人员信息'!J:M,3,0)</f>
        <v>王保重</v>
      </c>
      <c r="E537" t="str">
        <f>VLOOKUP(B:B,'10月人员信息'!J:L,2,0)</f>
        <v>热轧事业部</v>
      </c>
      <c r="F537" t="str">
        <f>VLOOKUP(B:B,'10月人员信息'!J:R,8,0)</f>
        <v>烧火工</v>
      </c>
      <c r="G537">
        <f>VLOOKUP(B:B,'10月人员信息'!J:P,6,0)</f>
        <v>0</v>
      </c>
      <c r="H537" t="str">
        <f>VLOOKUP(B:B,'10月人员信息'!J:V,12,0)</f>
        <v>汉族</v>
      </c>
      <c r="I537" t="str">
        <f>VLOOKUP(B:B,'11月工资'!A:D,4,0)</f>
        <v>6217000180022958353</v>
      </c>
      <c r="J537">
        <f t="shared" si="80"/>
        <v>1178.68</v>
      </c>
      <c r="K537">
        <f t="shared" si="81"/>
        <v>51.57</v>
      </c>
      <c r="L537">
        <f t="shared" si="86"/>
        <v>125.23</v>
      </c>
      <c r="M537" s="6">
        <f t="shared" si="82"/>
        <v>505.84</v>
      </c>
      <c r="N537">
        <f>VLOOKUP(C:C,'11月工资'!C:AP,40,0)</f>
        <v>9</v>
      </c>
      <c r="O537" s="6">
        <f t="shared" si="83"/>
        <v>57.81</v>
      </c>
      <c r="P537">
        <v>0</v>
      </c>
      <c r="Q537">
        <f t="shared" si="84"/>
        <v>867</v>
      </c>
      <c r="R537" s="50">
        <v>7366.73</v>
      </c>
      <c r="S537" s="67">
        <v>7226.32</v>
      </c>
      <c r="T537" s="69">
        <v>7221.73</v>
      </c>
      <c r="V537" t="s">
        <v>4432</v>
      </c>
      <c r="W537" t="s">
        <v>4433</v>
      </c>
      <c r="Y537" s="51">
        <f t="shared" si="88"/>
        <v>7356.73</v>
      </c>
      <c r="Z537" s="73">
        <f t="shared" si="89"/>
        <v>7230.93</v>
      </c>
      <c r="AA537" s="69" t="str">
        <f>VLOOKUP(C:C&amp;"    ",[1]Sheet0!$E$1:$I$65536,5,0)</f>
        <v xml:space="preserve">7221.73    </v>
      </c>
      <c r="AB537" s="74">
        <v>7221.73</v>
      </c>
      <c r="AC537" t="b">
        <f t="shared" si="85"/>
        <v>1</v>
      </c>
      <c r="AD537">
        <v>9000755</v>
      </c>
      <c r="AE537" t="s">
        <v>1623</v>
      </c>
      <c r="AF537" t="str">
        <f t="shared" si="87"/>
        <v>韩春生</v>
      </c>
    </row>
    <row r="538" spans="1:32" x14ac:dyDescent="0.2">
      <c r="A538">
        <v>535</v>
      </c>
      <c r="B538">
        <v>9000754</v>
      </c>
      <c r="C538" t="str">
        <f>VLOOKUP(B:B,'10月人员信息'!J:W,13,0)</f>
        <v>130203197905022716</v>
      </c>
      <c r="D538" t="str">
        <f>VLOOKUP(B:B,'10月人员信息'!J:M,3,0)</f>
        <v>勾建伟</v>
      </c>
      <c r="E538" t="str">
        <f>VLOOKUP(B:B,'10月人员信息'!J:L,2,0)</f>
        <v>热轧事业部</v>
      </c>
      <c r="F538" t="str">
        <f>VLOOKUP(B:B,'10月人员信息'!J:R,8,0)</f>
        <v>卷曲</v>
      </c>
      <c r="G538">
        <f>VLOOKUP(B:B,'10月人员信息'!J:P,6,0)</f>
        <v>0</v>
      </c>
      <c r="H538" t="str">
        <f>VLOOKUP(B:B,'10月人员信息'!J:V,12,0)</f>
        <v>汉族</v>
      </c>
      <c r="I538" t="str">
        <f>VLOOKUP(B:B,'11月工资'!A:D,4,0)</f>
        <v>6217000180022963486</v>
      </c>
      <c r="J538">
        <f t="shared" si="80"/>
        <v>1181.8900000000001</v>
      </c>
      <c r="K538">
        <f t="shared" si="81"/>
        <v>51.71</v>
      </c>
      <c r="L538">
        <f t="shared" si="86"/>
        <v>125.58</v>
      </c>
      <c r="M538" s="6">
        <f t="shared" si="82"/>
        <v>507.25</v>
      </c>
      <c r="N538">
        <f>VLOOKUP(C:C,'11月工资'!C:AP,40,0)</f>
        <v>9</v>
      </c>
      <c r="O538" s="6">
        <f t="shared" si="83"/>
        <v>57.97</v>
      </c>
      <c r="P538">
        <v>0</v>
      </c>
      <c r="Q538">
        <f t="shared" si="84"/>
        <v>869</v>
      </c>
      <c r="R538" s="50">
        <v>7386.8</v>
      </c>
      <c r="S538" s="67">
        <v>7246.39</v>
      </c>
      <c r="T538" s="69">
        <v>7241.8</v>
      </c>
      <c r="V538" t="s">
        <v>4434</v>
      </c>
      <c r="W538" t="s">
        <v>4435</v>
      </c>
      <c r="Y538" s="51">
        <f t="shared" si="88"/>
        <v>7376.8</v>
      </c>
      <c r="Z538" s="73">
        <f t="shared" si="89"/>
        <v>7251</v>
      </c>
      <c r="AA538" s="69" t="str">
        <f>VLOOKUP(C:C&amp;"    ",[1]Sheet0!$E$1:$I$65536,5,0)</f>
        <v xml:space="preserve">7241.80    </v>
      </c>
      <c r="AB538" s="74">
        <v>7241.8</v>
      </c>
      <c r="AC538" t="b">
        <f t="shared" si="85"/>
        <v>1</v>
      </c>
      <c r="AD538">
        <v>9000756</v>
      </c>
      <c r="AE538" t="s">
        <v>1626</v>
      </c>
      <c r="AF538" t="str">
        <f t="shared" si="87"/>
        <v>葛彩环</v>
      </c>
    </row>
    <row r="539" spans="1:32" x14ac:dyDescent="0.2">
      <c r="A539">
        <v>536</v>
      </c>
      <c r="B539">
        <v>9000755</v>
      </c>
      <c r="C539" t="str">
        <f>VLOOKUP(B:B,'10月人员信息'!J:W,13,0)</f>
        <v>130228197902143130</v>
      </c>
      <c r="D539" t="str">
        <f>VLOOKUP(B:B,'10月人员信息'!J:M,3,0)</f>
        <v>韩春生</v>
      </c>
      <c r="E539" t="str">
        <f>VLOOKUP(B:B,'10月人员信息'!J:L,2,0)</f>
        <v>热轧事业部</v>
      </c>
      <c r="F539" t="str">
        <f>VLOOKUP(B:B,'10月人员信息'!J:R,8,0)</f>
        <v>粗轧</v>
      </c>
      <c r="G539">
        <f>VLOOKUP(B:B,'10月人员信息'!J:P,6,0)</f>
        <v>0</v>
      </c>
      <c r="H539" t="str">
        <f>VLOOKUP(B:B,'10月人员信息'!J:V,12,0)</f>
        <v>汉族</v>
      </c>
      <c r="I539" t="str">
        <f>VLOOKUP(B:B,'11月工资'!A:D,4,0)</f>
        <v>6217000180022959153</v>
      </c>
      <c r="J539">
        <f t="shared" si="80"/>
        <v>1181.32</v>
      </c>
      <c r="K539">
        <f t="shared" si="81"/>
        <v>51.68</v>
      </c>
      <c r="L539">
        <f t="shared" si="86"/>
        <v>125.51</v>
      </c>
      <c r="M539" s="6">
        <f t="shared" si="82"/>
        <v>507</v>
      </c>
      <c r="N539">
        <f>VLOOKUP(C:C,'11月工资'!C:AP,40,0)</f>
        <v>9</v>
      </c>
      <c r="O539" s="6">
        <f t="shared" si="83"/>
        <v>57.94</v>
      </c>
      <c r="P539">
        <v>0</v>
      </c>
      <c r="Q539">
        <f t="shared" si="84"/>
        <v>869</v>
      </c>
      <c r="R539" s="50">
        <v>7383.23</v>
      </c>
      <c r="S539" s="67">
        <v>7242.82</v>
      </c>
      <c r="T539" s="69">
        <v>7238.23</v>
      </c>
      <c r="V539" t="s">
        <v>4436</v>
      </c>
      <c r="W539" t="s">
        <v>4437</v>
      </c>
      <c r="Y539" s="51">
        <f t="shared" si="88"/>
        <v>7373.23</v>
      </c>
      <c r="Z539" s="73">
        <f t="shared" si="89"/>
        <v>7247.43</v>
      </c>
      <c r="AA539" s="69" t="str">
        <f>VLOOKUP(C:C&amp;"    ",[1]Sheet0!$E$1:$I$65536,5,0)</f>
        <v xml:space="preserve">7238.23    </v>
      </c>
      <c r="AB539" s="74">
        <v>7238.23</v>
      </c>
      <c r="AC539" t="b">
        <f t="shared" si="85"/>
        <v>1</v>
      </c>
      <c r="AD539">
        <v>9000757</v>
      </c>
      <c r="AE539" t="s">
        <v>1629</v>
      </c>
      <c r="AF539" t="str">
        <f t="shared" si="87"/>
        <v>孟虎</v>
      </c>
    </row>
    <row r="540" spans="1:32" x14ac:dyDescent="0.2">
      <c r="A540">
        <v>537</v>
      </c>
      <c r="B540">
        <v>9000756</v>
      </c>
      <c r="C540" t="str">
        <f>VLOOKUP(B:B,'10月人员信息'!J:W,13,0)</f>
        <v>130204197603311527</v>
      </c>
      <c r="D540" t="str">
        <f>VLOOKUP(B:B,'10月人员信息'!J:M,3,0)</f>
        <v>葛彩环</v>
      </c>
      <c r="E540" t="str">
        <f>VLOOKUP(B:B,'10月人员信息'!J:L,2,0)</f>
        <v>热轧事业部</v>
      </c>
      <c r="F540" t="str">
        <f>VLOOKUP(B:B,'10月人员信息'!J:R,8,0)</f>
        <v>精炼、浇注、接受跨天车运行工</v>
      </c>
      <c r="G540">
        <f>VLOOKUP(B:B,'10月人员信息'!J:P,6,0)</f>
        <v>0</v>
      </c>
      <c r="H540" t="str">
        <f>VLOOKUP(B:B,'10月人员信息'!J:V,12,0)</f>
        <v>汉族</v>
      </c>
      <c r="I540" t="str">
        <f>VLOOKUP(B:B,'11月工资'!A:D,4,0)</f>
        <v>6217000180022957066</v>
      </c>
      <c r="J540">
        <f t="shared" si="80"/>
        <v>1009.47</v>
      </c>
      <c r="K540">
        <f t="shared" si="81"/>
        <v>44.16</v>
      </c>
      <c r="L540">
        <f t="shared" si="86"/>
        <v>107.26</v>
      </c>
      <c r="M540" s="6">
        <f t="shared" si="82"/>
        <v>431.81</v>
      </c>
      <c r="N540">
        <f>VLOOKUP(C:C,'11月工资'!C:AP,40,0)</f>
        <v>9</v>
      </c>
      <c r="O540" s="6">
        <f t="shared" si="83"/>
        <v>49.35</v>
      </c>
      <c r="P540">
        <v>0</v>
      </c>
      <c r="Q540">
        <f t="shared" si="84"/>
        <v>740</v>
      </c>
      <c r="R540" s="50">
        <v>6309.17</v>
      </c>
      <c r="S540" s="67">
        <v>6168.76</v>
      </c>
      <c r="T540" s="69">
        <v>6164.17</v>
      </c>
      <c r="V540" t="s">
        <v>4438</v>
      </c>
      <c r="W540" t="s">
        <v>4439</v>
      </c>
      <c r="Y540" s="51">
        <f t="shared" si="88"/>
        <v>6299.17</v>
      </c>
      <c r="Z540" s="73">
        <f t="shared" si="89"/>
        <v>6173.37</v>
      </c>
      <c r="AA540" s="69" t="str">
        <f>VLOOKUP(C:C&amp;"    ",[1]Sheet0!$E$1:$I$65536,5,0)</f>
        <v xml:space="preserve">6164.17    </v>
      </c>
      <c r="AB540" s="74">
        <v>6164.17</v>
      </c>
      <c r="AC540" t="b">
        <f t="shared" si="85"/>
        <v>1</v>
      </c>
      <c r="AD540">
        <v>9000758</v>
      </c>
      <c r="AE540" t="s">
        <v>1632</v>
      </c>
      <c r="AF540" t="str">
        <f t="shared" si="87"/>
        <v>徐长新</v>
      </c>
    </row>
    <row r="541" spans="1:32" x14ac:dyDescent="0.2">
      <c r="A541">
        <v>538</v>
      </c>
      <c r="B541">
        <v>9000757</v>
      </c>
      <c r="C541" t="str">
        <f>VLOOKUP(B:B,'10月人员信息'!J:W,13,0)</f>
        <v>130203197302062110</v>
      </c>
      <c r="D541" t="str">
        <f>VLOOKUP(B:B,'10月人员信息'!J:M,3,0)</f>
        <v>孟虎</v>
      </c>
      <c r="E541" t="str">
        <f>VLOOKUP(B:B,'10月人员信息'!J:L,2,0)</f>
        <v>热轧事业部</v>
      </c>
      <c r="F541" t="str">
        <f>VLOOKUP(B:B,'10月人员信息'!J:R,8,0)</f>
        <v>卷曲</v>
      </c>
      <c r="G541">
        <f>VLOOKUP(B:B,'10月人员信息'!J:P,6,0)</f>
        <v>0</v>
      </c>
      <c r="H541" t="str">
        <f>VLOOKUP(B:B,'10月人员信息'!J:V,12,0)</f>
        <v>汉族</v>
      </c>
      <c r="I541" t="str">
        <f>VLOOKUP(B:B,'11月工资'!A:D,4,0)</f>
        <v>6217000180022957710</v>
      </c>
      <c r="J541">
        <f t="shared" si="80"/>
        <v>1241.42</v>
      </c>
      <c r="K541">
        <f t="shared" si="81"/>
        <v>54.31</v>
      </c>
      <c r="L541">
        <f t="shared" si="86"/>
        <v>131.9</v>
      </c>
      <c r="M541" s="6">
        <f t="shared" si="82"/>
        <v>533.29</v>
      </c>
      <c r="N541">
        <f>VLOOKUP(C:C,'11月工资'!C:AP,40,0)</f>
        <v>9</v>
      </c>
      <c r="O541" s="6">
        <f t="shared" si="83"/>
        <v>60.95</v>
      </c>
      <c r="P541">
        <v>0</v>
      </c>
      <c r="Q541">
        <f t="shared" si="84"/>
        <v>914</v>
      </c>
      <c r="R541" s="50">
        <v>7758.9</v>
      </c>
      <c r="S541" s="67">
        <v>7618.49</v>
      </c>
      <c r="T541" s="69">
        <v>7613.9</v>
      </c>
      <c r="V541" t="s">
        <v>4440</v>
      </c>
      <c r="W541" t="s">
        <v>4441</v>
      </c>
      <c r="Y541" s="51">
        <f t="shared" si="88"/>
        <v>7748.9</v>
      </c>
      <c r="Z541" s="73">
        <f t="shared" si="89"/>
        <v>7623.1</v>
      </c>
      <c r="AA541" s="69" t="str">
        <f>VLOOKUP(C:C&amp;"    ",[1]Sheet0!$E$1:$I$65536,5,0)</f>
        <v xml:space="preserve">7613.90    </v>
      </c>
      <c r="AB541" s="74">
        <v>7613.9</v>
      </c>
      <c r="AC541" t="b">
        <f t="shared" si="85"/>
        <v>1</v>
      </c>
      <c r="AD541">
        <v>9000759</v>
      </c>
      <c r="AE541" t="s">
        <v>1635</v>
      </c>
      <c r="AF541" t="str">
        <f t="shared" si="87"/>
        <v>冯桐</v>
      </c>
    </row>
    <row r="542" spans="1:32" x14ac:dyDescent="0.2">
      <c r="A542">
        <v>539</v>
      </c>
      <c r="B542">
        <v>9000758</v>
      </c>
      <c r="C542" t="str">
        <f>VLOOKUP(B:B,'10月人员信息'!J:W,13,0)</f>
        <v>130205197311151556</v>
      </c>
      <c r="D542" t="str">
        <f>VLOOKUP(B:B,'10月人员信息'!J:M,3,0)</f>
        <v>徐长新</v>
      </c>
      <c r="E542" t="str">
        <f>VLOOKUP(B:B,'10月人员信息'!J:L,2,0)</f>
        <v>热轧事业部</v>
      </c>
      <c r="F542" t="str">
        <f>VLOOKUP(B:B,'10月人员信息'!J:R,8,0)</f>
        <v>辅助天车运行工</v>
      </c>
      <c r="G542">
        <f>VLOOKUP(B:B,'10月人员信息'!J:P,6,0)</f>
        <v>0</v>
      </c>
      <c r="H542" t="str">
        <f>VLOOKUP(B:B,'10月人员信息'!J:V,12,0)</f>
        <v>汉族</v>
      </c>
      <c r="I542" t="str">
        <f>VLOOKUP(B:B,'11月工资'!A:D,4,0)</f>
        <v>6217000180022957736</v>
      </c>
      <c r="J542">
        <f t="shared" si="80"/>
        <v>1005.48</v>
      </c>
      <c r="K542">
        <f t="shared" si="81"/>
        <v>43.99</v>
      </c>
      <c r="L542">
        <f t="shared" si="86"/>
        <v>106.83</v>
      </c>
      <c r="M542" s="6">
        <f t="shared" si="82"/>
        <v>430.07</v>
      </c>
      <c r="N542">
        <f>VLOOKUP(C:C,'11月工资'!C:AP,40,0)</f>
        <v>9</v>
      </c>
      <c r="O542" s="6">
        <f t="shared" si="83"/>
        <v>49.15</v>
      </c>
      <c r="P542">
        <v>0</v>
      </c>
      <c r="Q542">
        <f t="shared" si="84"/>
        <v>737</v>
      </c>
      <c r="R542" s="50">
        <v>6284.24</v>
      </c>
      <c r="S542" s="67">
        <v>6143.83</v>
      </c>
      <c r="T542" s="69">
        <v>6139.24</v>
      </c>
      <c r="V542" t="s">
        <v>4442</v>
      </c>
      <c r="W542" t="s">
        <v>4443</v>
      </c>
      <c r="Y542" s="51">
        <f t="shared" si="88"/>
        <v>6274.24</v>
      </c>
      <c r="Z542" s="73">
        <f t="shared" si="89"/>
        <v>6148.44</v>
      </c>
      <c r="AA542" s="69" t="str">
        <f>VLOOKUP(C:C&amp;"    ",[1]Sheet0!$E$1:$I$65536,5,0)</f>
        <v xml:space="preserve">6139.24    </v>
      </c>
      <c r="AB542" s="74">
        <v>6139.24</v>
      </c>
      <c r="AC542" t="b">
        <f t="shared" si="85"/>
        <v>1</v>
      </c>
      <c r="AD542">
        <v>9000760</v>
      </c>
      <c r="AE542" t="s">
        <v>1638</v>
      </c>
      <c r="AF542" t="str">
        <f t="shared" si="87"/>
        <v>安敬成</v>
      </c>
    </row>
    <row r="543" spans="1:32" x14ac:dyDescent="0.2">
      <c r="A543">
        <v>540</v>
      </c>
      <c r="B543">
        <v>9000759</v>
      </c>
      <c r="C543" t="str">
        <f>VLOOKUP(B:B,'10月人员信息'!J:W,13,0)</f>
        <v>13020319811018453X</v>
      </c>
      <c r="D543" t="str">
        <f>VLOOKUP(B:B,'10月人员信息'!J:M,3,0)</f>
        <v>冯桐</v>
      </c>
      <c r="E543" t="str">
        <f>VLOOKUP(B:B,'10月人员信息'!J:L,2,0)</f>
        <v>特钢事业部</v>
      </c>
      <c r="F543">
        <f>VLOOKUP(B:B,'10月人员信息'!J:R,8,0)</f>
        <v>0</v>
      </c>
      <c r="G543">
        <f>VLOOKUP(B:B,'10月人员信息'!J:P,6,0)</f>
        <v>0</v>
      </c>
      <c r="H543" t="str">
        <f>VLOOKUP(B:B,'10月人员信息'!J:V,12,0)</f>
        <v>汉族</v>
      </c>
      <c r="I543" t="str">
        <f>VLOOKUP(B:B,'11月工资'!A:D,4,0)</f>
        <v>6217000180022957876</v>
      </c>
      <c r="J543">
        <f t="shared" si="80"/>
        <v>1196.4100000000001</v>
      </c>
      <c r="K543">
        <f t="shared" si="81"/>
        <v>52.34</v>
      </c>
      <c r="L543">
        <f t="shared" si="86"/>
        <v>127.12</v>
      </c>
      <c r="M543" s="6">
        <f t="shared" si="82"/>
        <v>513.6</v>
      </c>
      <c r="N543">
        <f>VLOOKUP(C:C,'11月工资'!C:AP,40,0)</f>
        <v>9</v>
      </c>
      <c r="O543" s="6">
        <f t="shared" si="83"/>
        <v>58.7</v>
      </c>
      <c r="P543">
        <v>0</v>
      </c>
      <c r="Q543">
        <f t="shared" si="84"/>
        <v>880</v>
      </c>
      <c r="R543" s="50">
        <v>7477.59</v>
      </c>
      <c r="S543" s="67">
        <v>7337.18</v>
      </c>
      <c r="T543" s="69">
        <v>7332.59</v>
      </c>
      <c r="V543" t="s">
        <v>4444</v>
      </c>
      <c r="W543" t="s">
        <v>4445</v>
      </c>
      <c r="Y543" s="51">
        <f t="shared" si="88"/>
        <v>7467.59</v>
      </c>
      <c r="Z543" s="73">
        <f t="shared" si="89"/>
        <v>7341.79</v>
      </c>
      <c r="AA543" s="69" t="str">
        <f>VLOOKUP(C:C&amp;"    ",[1]Sheet0!$E$1:$I$65536,5,0)</f>
        <v xml:space="preserve">7332.59    </v>
      </c>
      <c r="AB543" s="74">
        <v>7332.59</v>
      </c>
      <c r="AC543" t="b">
        <f t="shared" si="85"/>
        <v>1</v>
      </c>
      <c r="AD543">
        <v>9000761</v>
      </c>
      <c r="AE543" t="s">
        <v>1641</v>
      </c>
      <c r="AF543" t="str">
        <f t="shared" si="87"/>
        <v>李子强</v>
      </c>
    </row>
    <row r="544" spans="1:32" x14ac:dyDescent="0.2">
      <c r="A544">
        <v>541</v>
      </c>
      <c r="B544">
        <v>9000760</v>
      </c>
      <c r="C544" t="str">
        <f>VLOOKUP(B:B,'10月人员信息'!J:W,13,0)</f>
        <v>130203197108152411</v>
      </c>
      <c r="D544" t="str">
        <f>VLOOKUP(B:B,'10月人员信息'!J:M,3,0)</f>
        <v>安敬成</v>
      </c>
      <c r="E544" t="str">
        <f>VLOOKUP(B:B,'10月人员信息'!J:L,2,0)</f>
        <v>热轧事业部</v>
      </c>
      <c r="F544" t="str">
        <f>VLOOKUP(B:B,'10月人员信息'!J:R,8,0)</f>
        <v>卷曲</v>
      </c>
      <c r="G544">
        <f>VLOOKUP(B:B,'10月人员信息'!J:P,6,0)</f>
        <v>0</v>
      </c>
      <c r="H544" t="str">
        <f>VLOOKUP(B:B,'10月人员信息'!J:V,12,0)</f>
        <v>汉族</v>
      </c>
      <c r="I544" t="str">
        <f>VLOOKUP(B:B,'11月工资'!A:D,4,0)</f>
        <v>6217000180022958163</v>
      </c>
      <c r="J544">
        <f t="shared" si="80"/>
        <v>948.58</v>
      </c>
      <c r="K544">
        <f t="shared" si="81"/>
        <v>41.5</v>
      </c>
      <c r="L544">
        <f t="shared" si="86"/>
        <v>100.79</v>
      </c>
      <c r="M544" s="6">
        <f t="shared" si="82"/>
        <v>405.17</v>
      </c>
      <c r="N544">
        <f>VLOOKUP(C:C,'11月工资'!C:AP,40,0)</f>
        <v>9</v>
      </c>
      <c r="O544" s="6">
        <f t="shared" si="83"/>
        <v>46.31</v>
      </c>
      <c r="P544">
        <v>0</v>
      </c>
      <c r="Q544">
        <f t="shared" si="84"/>
        <v>694</v>
      </c>
      <c r="R544" s="50">
        <v>5928.61</v>
      </c>
      <c r="S544" s="67">
        <v>5788.2</v>
      </c>
      <c r="T544" s="69">
        <v>5783.61</v>
      </c>
      <c r="V544" t="s">
        <v>4446</v>
      </c>
      <c r="W544" t="s">
        <v>4447</v>
      </c>
      <c r="Y544" s="51">
        <f t="shared" si="88"/>
        <v>5918.61</v>
      </c>
      <c r="Z544" s="73">
        <f t="shared" si="89"/>
        <v>5792.81</v>
      </c>
      <c r="AA544" s="69" t="str">
        <f>VLOOKUP(C:C&amp;"    ",[1]Sheet0!$E$1:$I$65536,5,0)</f>
        <v xml:space="preserve">5783.61    </v>
      </c>
      <c r="AB544" s="74">
        <v>5783.61</v>
      </c>
      <c r="AC544" t="b">
        <f t="shared" si="85"/>
        <v>1</v>
      </c>
      <c r="AD544">
        <v>9000762</v>
      </c>
      <c r="AE544" t="s">
        <v>1644</v>
      </c>
      <c r="AF544" t="str">
        <f t="shared" si="87"/>
        <v>马宇</v>
      </c>
    </row>
    <row r="545" spans="1:32" x14ac:dyDescent="0.2">
      <c r="A545">
        <v>542</v>
      </c>
      <c r="B545">
        <v>9000761</v>
      </c>
      <c r="C545" t="str">
        <f>VLOOKUP(B:B,'10月人员信息'!J:W,13,0)</f>
        <v>13020319751125213X</v>
      </c>
      <c r="D545" t="str">
        <f>VLOOKUP(B:B,'10月人员信息'!J:M,3,0)</f>
        <v>李子强</v>
      </c>
      <c r="E545" t="str">
        <f>VLOOKUP(B:B,'10月人员信息'!J:L,2,0)</f>
        <v>热轧事业部</v>
      </c>
      <c r="F545" t="str">
        <f>VLOOKUP(B:B,'10月人员信息'!J:R,8,0)</f>
        <v>烧火工</v>
      </c>
      <c r="G545">
        <f>VLOOKUP(B:B,'10月人员信息'!J:P,6,0)</f>
        <v>0</v>
      </c>
      <c r="H545" t="str">
        <f>VLOOKUP(B:B,'10月人员信息'!J:V,12,0)</f>
        <v>汉族</v>
      </c>
      <c r="I545" t="str">
        <f>VLOOKUP(B:B,'11月工资'!A:D,4,0)</f>
        <v>6217000180022958361</v>
      </c>
      <c r="J545">
        <f t="shared" si="80"/>
        <v>1178.57</v>
      </c>
      <c r="K545">
        <f t="shared" si="81"/>
        <v>51.56</v>
      </c>
      <c r="L545">
        <f t="shared" si="86"/>
        <v>125.22</v>
      </c>
      <c r="M545" s="6">
        <f t="shared" si="82"/>
        <v>505.8</v>
      </c>
      <c r="N545">
        <f>VLOOKUP(C:C,'11月工资'!C:AP,40,0)</f>
        <v>9</v>
      </c>
      <c r="O545" s="6">
        <f t="shared" si="83"/>
        <v>57.81</v>
      </c>
      <c r="P545">
        <v>0</v>
      </c>
      <c r="Q545">
        <f t="shared" si="84"/>
        <v>867</v>
      </c>
      <c r="R545" s="50">
        <v>7366.09</v>
      </c>
      <c r="S545" s="67">
        <v>7225.68</v>
      </c>
      <c r="T545" s="69">
        <v>7221.09</v>
      </c>
      <c r="V545" t="s">
        <v>4448</v>
      </c>
      <c r="W545" t="s">
        <v>4449</v>
      </c>
      <c r="Y545" s="51">
        <f t="shared" si="88"/>
        <v>7356.09</v>
      </c>
      <c r="Z545" s="73">
        <f t="shared" si="89"/>
        <v>7230.29</v>
      </c>
      <c r="AA545" s="69" t="str">
        <f>VLOOKUP(C:C&amp;"    ",[1]Sheet0!$E$1:$I$65536,5,0)</f>
        <v xml:space="preserve">7221.09    </v>
      </c>
      <c r="AB545" s="74">
        <v>7221.09</v>
      </c>
      <c r="AC545" t="b">
        <f t="shared" si="85"/>
        <v>1</v>
      </c>
      <c r="AD545">
        <v>9000763</v>
      </c>
      <c r="AE545" t="s">
        <v>1647</v>
      </c>
      <c r="AF545" t="str">
        <f t="shared" si="87"/>
        <v>马亮</v>
      </c>
    </row>
    <row r="546" spans="1:32" x14ac:dyDescent="0.2">
      <c r="A546">
        <v>543</v>
      </c>
      <c r="B546">
        <v>9000762</v>
      </c>
      <c r="C546" t="str">
        <f>VLOOKUP(B:B,'10月人员信息'!J:W,13,0)</f>
        <v>130228196809020035</v>
      </c>
      <c r="D546" t="str">
        <f>VLOOKUP(B:B,'10月人员信息'!J:M,3,0)</f>
        <v>马宇</v>
      </c>
      <c r="E546" t="str">
        <f>VLOOKUP(B:B,'10月人员信息'!J:L,2,0)</f>
        <v>热轧事业部</v>
      </c>
      <c r="F546" t="str">
        <f>VLOOKUP(B:B,'10月人员信息'!J:R,8,0)</f>
        <v>粗轧</v>
      </c>
      <c r="G546">
        <f>VLOOKUP(B:B,'10月人员信息'!J:P,6,0)</f>
        <v>0</v>
      </c>
      <c r="H546" t="str">
        <f>VLOOKUP(B:B,'10月人员信息'!J:V,12,0)</f>
        <v>汉族</v>
      </c>
      <c r="I546" t="str">
        <f>VLOOKUP(B:B,'11月工资'!A:D,4,0)</f>
        <v>6217000180022958619</v>
      </c>
      <c r="J546">
        <f t="shared" si="80"/>
        <v>1025.82</v>
      </c>
      <c r="K546">
        <f t="shared" si="81"/>
        <v>44.88</v>
      </c>
      <c r="L546">
        <f t="shared" si="86"/>
        <v>108.99</v>
      </c>
      <c r="M546" s="6">
        <f t="shared" si="82"/>
        <v>438.97</v>
      </c>
      <c r="N546">
        <f>VLOOKUP(C:C,'11月工资'!C:AP,40,0)</f>
        <v>9</v>
      </c>
      <c r="O546" s="6">
        <f t="shared" si="83"/>
        <v>50.17</v>
      </c>
      <c r="P546">
        <v>0</v>
      </c>
      <c r="Q546">
        <f t="shared" si="84"/>
        <v>752</v>
      </c>
      <c r="R546" s="50">
        <v>6411.37</v>
      </c>
      <c r="S546" s="67">
        <v>6270.96</v>
      </c>
      <c r="T546" s="69">
        <v>6266.37</v>
      </c>
      <c r="V546" t="s">
        <v>4450</v>
      </c>
      <c r="W546" t="s">
        <v>4451</v>
      </c>
      <c r="Y546" s="51">
        <f t="shared" si="88"/>
        <v>6401.37</v>
      </c>
      <c r="Z546" s="73">
        <f t="shared" si="89"/>
        <v>6275.57</v>
      </c>
      <c r="AA546" s="69" t="str">
        <f>VLOOKUP(C:C&amp;"    ",[1]Sheet0!$E$1:$I$65536,5,0)</f>
        <v xml:space="preserve">6266.37    </v>
      </c>
      <c r="AB546" s="74">
        <v>6266.37</v>
      </c>
      <c r="AC546" t="b">
        <f t="shared" si="85"/>
        <v>1</v>
      </c>
      <c r="AD546">
        <v>9000764</v>
      </c>
      <c r="AE546" t="s">
        <v>1650</v>
      </c>
      <c r="AF546" t="str">
        <f t="shared" si="87"/>
        <v>侯久春</v>
      </c>
    </row>
    <row r="547" spans="1:32" x14ac:dyDescent="0.2">
      <c r="A547">
        <v>544</v>
      </c>
      <c r="B547">
        <v>9000763</v>
      </c>
      <c r="C547" t="str">
        <f>VLOOKUP(B:B,'10月人员信息'!J:W,13,0)</f>
        <v>130203198203070611</v>
      </c>
      <c r="D547" t="str">
        <f>VLOOKUP(B:B,'10月人员信息'!J:M,3,0)</f>
        <v>马亮</v>
      </c>
      <c r="E547" t="str">
        <f>VLOOKUP(B:B,'10月人员信息'!J:L,2,0)</f>
        <v>热轧事业部</v>
      </c>
      <c r="F547" t="str">
        <f>VLOOKUP(B:B,'10月人员信息'!J:R,8,0)</f>
        <v>精轧</v>
      </c>
      <c r="G547">
        <f>VLOOKUP(B:B,'10月人员信息'!J:P,6,0)</f>
        <v>0</v>
      </c>
      <c r="H547" t="str">
        <f>VLOOKUP(B:B,'10月人员信息'!J:V,12,0)</f>
        <v>汉族</v>
      </c>
      <c r="I547" t="str">
        <f>VLOOKUP(B:B,'11月工资'!A:D,4,0)</f>
        <v>6217000180000647689</v>
      </c>
      <c r="J547">
        <f t="shared" si="80"/>
        <v>1242.07</v>
      </c>
      <c r="K547">
        <f t="shared" si="81"/>
        <v>54.34</v>
      </c>
      <c r="L547">
        <f t="shared" si="86"/>
        <v>131.97</v>
      </c>
      <c r="M547" s="6">
        <f t="shared" si="82"/>
        <v>533.58000000000004</v>
      </c>
      <c r="N547">
        <f>VLOOKUP(C:C,'11月工资'!C:AP,40,0)</f>
        <v>9</v>
      </c>
      <c r="O547" s="6">
        <f t="shared" si="83"/>
        <v>60.98</v>
      </c>
      <c r="P547">
        <v>0</v>
      </c>
      <c r="Q547">
        <f t="shared" si="84"/>
        <v>914</v>
      </c>
      <c r="R547" s="50">
        <v>7762.94</v>
      </c>
      <c r="S547" s="67">
        <v>7622.53</v>
      </c>
      <c r="T547" s="69">
        <v>7617.94</v>
      </c>
      <c r="V547" t="s">
        <v>4452</v>
      </c>
      <c r="W547" t="s">
        <v>4453</v>
      </c>
      <c r="Y547" s="51">
        <f t="shared" si="88"/>
        <v>7752.94</v>
      </c>
      <c r="Z547" s="73">
        <f t="shared" si="89"/>
        <v>7627.14</v>
      </c>
      <c r="AA547" s="69" t="str">
        <f>VLOOKUP(C:C&amp;"    ",[1]Sheet0!$E$1:$I$65536,5,0)</f>
        <v xml:space="preserve">7617.94    </v>
      </c>
      <c r="AB547" s="74">
        <v>7617.94</v>
      </c>
      <c r="AC547" t="b">
        <f t="shared" si="85"/>
        <v>1</v>
      </c>
      <c r="AD547">
        <v>9000765</v>
      </c>
      <c r="AE547" t="s">
        <v>1653</v>
      </c>
      <c r="AF547" t="str">
        <f t="shared" si="87"/>
        <v>郭志伟</v>
      </c>
    </row>
    <row r="548" spans="1:32" x14ac:dyDescent="0.2">
      <c r="A548">
        <v>545</v>
      </c>
      <c r="B548">
        <v>9000764</v>
      </c>
      <c r="C548" t="str">
        <f>VLOOKUP(B:B,'10月人员信息'!J:W,13,0)</f>
        <v>130205198206251234</v>
      </c>
      <c r="D548" t="str">
        <f>VLOOKUP(B:B,'10月人员信息'!J:M,3,0)</f>
        <v>侯久春</v>
      </c>
      <c r="E548" t="str">
        <f>VLOOKUP(B:B,'10月人员信息'!J:L,2,0)</f>
        <v>热轧事业部</v>
      </c>
      <c r="F548" t="str">
        <f>VLOOKUP(B:B,'10月人员信息'!J:R,8,0)</f>
        <v>辅助天车运行工</v>
      </c>
      <c r="G548">
        <f>VLOOKUP(B:B,'10月人员信息'!J:P,6,0)</f>
        <v>0</v>
      </c>
      <c r="H548" t="str">
        <f>VLOOKUP(B:B,'10月人员信息'!J:V,12,0)</f>
        <v>汉族</v>
      </c>
      <c r="I548" t="str">
        <f>VLOOKUP(B:B,'11月工资'!A:D,4,0)</f>
        <v>6217000180022958775</v>
      </c>
      <c r="J548">
        <f t="shared" si="80"/>
        <v>987.88</v>
      </c>
      <c r="K548">
        <f t="shared" si="81"/>
        <v>43.22</v>
      </c>
      <c r="L548">
        <f t="shared" si="86"/>
        <v>104.96</v>
      </c>
      <c r="M548" s="6">
        <f t="shared" si="82"/>
        <v>422.37</v>
      </c>
      <c r="N548">
        <f>VLOOKUP(C:C,'11月工资'!C:AP,40,0)</f>
        <v>9</v>
      </c>
      <c r="O548" s="6">
        <f t="shared" si="83"/>
        <v>48.27</v>
      </c>
      <c r="P548">
        <v>0</v>
      </c>
      <c r="Q548">
        <f t="shared" si="84"/>
        <v>724</v>
      </c>
      <c r="R548" s="50">
        <v>6174.24</v>
      </c>
      <c r="S548" s="67">
        <v>6033.83</v>
      </c>
      <c r="T548" s="69">
        <v>6029.24</v>
      </c>
      <c r="V548" t="s">
        <v>4454</v>
      </c>
      <c r="W548" t="s">
        <v>4455</v>
      </c>
      <c r="Y548" s="51">
        <f t="shared" si="88"/>
        <v>6164.24</v>
      </c>
      <c r="Z548" s="73">
        <f t="shared" si="89"/>
        <v>6038.44</v>
      </c>
      <c r="AA548" s="69" t="str">
        <f>VLOOKUP(C:C&amp;"    ",[1]Sheet0!$E$1:$I$65536,5,0)</f>
        <v xml:space="preserve">6029.24    </v>
      </c>
      <c r="AB548" s="74">
        <v>6029.24</v>
      </c>
      <c r="AC548" t="b">
        <f t="shared" si="85"/>
        <v>1</v>
      </c>
      <c r="AD548">
        <v>9000766</v>
      </c>
      <c r="AE548" t="s">
        <v>1656</v>
      </c>
      <c r="AF548" t="str">
        <f t="shared" si="87"/>
        <v>范福友</v>
      </c>
    </row>
    <row r="549" spans="1:32" x14ac:dyDescent="0.2">
      <c r="A549">
        <v>546</v>
      </c>
      <c r="B549">
        <v>9000765</v>
      </c>
      <c r="C549" t="str">
        <f>VLOOKUP(B:B,'10月人员信息'!J:W,13,0)</f>
        <v>130204198210080910</v>
      </c>
      <c r="D549" t="str">
        <f>VLOOKUP(B:B,'10月人员信息'!J:M,3,0)</f>
        <v>郭志伟</v>
      </c>
      <c r="E549" t="str">
        <f>VLOOKUP(B:B,'10月人员信息'!J:L,2,0)</f>
        <v>热轧事业部</v>
      </c>
      <c r="F549" t="str">
        <f>VLOOKUP(B:B,'10月人员信息'!J:R,8,0)</f>
        <v>精轧</v>
      </c>
      <c r="G549">
        <f>VLOOKUP(B:B,'10月人员信息'!J:P,6,0)</f>
        <v>0</v>
      </c>
      <c r="H549" t="str">
        <f>VLOOKUP(B:B,'10月人员信息'!J:V,12,0)</f>
        <v>汉族</v>
      </c>
      <c r="I549" t="str">
        <f>VLOOKUP(B:B,'11月工资'!A:D,4,0)</f>
        <v>6217000180022959096</v>
      </c>
      <c r="J549">
        <f t="shared" si="80"/>
        <v>1262.77</v>
      </c>
      <c r="K549">
        <f t="shared" si="81"/>
        <v>55.25</v>
      </c>
      <c r="L549">
        <f t="shared" si="86"/>
        <v>134.16999999999999</v>
      </c>
      <c r="M549" s="6">
        <f t="shared" si="82"/>
        <v>542.63</v>
      </c>
      <c r="N549">
        <f>VLOOKUP(C:C,'11月工资'!C:AP,40,0)</f>
        <v>9</v>
      </c>
      <c r="O549" s="6">
        <f t="shared" si="83"/>
        <v>62.02</v>
      </c>
      <c r="P549">
        <v>0</v>
      </c>
      <c r="Q549">
        <f t="shared" si="84"/>
        <v>930</v>
      </c>
      <c r="R549" s="50">
        <v>7892.33</v>
      </c>
      <c r="S549" s="67">
        <v>7751.92</v>
      </c>
      <c r="T549" s="69">
        <v>7747.33</v>
      </c>
      <c r="V549" t="s">
        <v>4456</v>
      </c>
      <c r="W549" t="s">
        <v>4457</v>
      </c>
      <c r="Y549" s="51">
        <f t="shared" si="88"/>
        <v>7882.33</v>
      </c>
      <c r="Z549" s="73">
        <f t="shared" si="89"/>
        <v>7756.53</v>
      </c>
      <c r="AA549" s="69" t="str">
        <f>VLOOKUP(C:C&amp;"    ",[1]Sheet0!$E$1:$I$65536,5,0)</f>
        <v xml:space="preserve">7747.33    </v>
      </c>
      <c r="AB549" s="74">
        <v>7747.33</v>
      </c>
      <c r="AC549" t="b">
        <f t="shared" si="85"/>
        <v>1</v>
      </c>
      <c r="AD549">
        <v>9000767</v>
      </c>
      <c r="AE549" t="s">
        <v>1659</v>
      </c>
      <c r="AF549" t="str">
        <f t="shared" si="87"/>
        <v>赵春生</v>
      </c>
    </row>
    <row r="550" spans="1:32" x14ac:dyDescent="0.2">
      <c r="A550">
        <v>547</v>
      </c>
      <c r="B550">
        <v>9000766</v>
      </c>
      <c r="C550" t="str">
        <f>VLOOKUP(B:B,'10月人员信息'!J:W,13,0)</f>
        <v>130205198209041515</v>
      </c>
      <c r="D550" t="str">
        <f>VLOOKUP(B:B,'10月人员信息'!J:M,3,0)</f>
        <v>范福友</v>
      </c>
      <c r="E550" t="str">
        <f>VLOOKUP(B:B,'10月人员信息'!J:L,2,0)</f>
        <v>热轧事业部</v>
      </c>
      <c r="F550" t="str">
        <f>VLOOKUP(B:B,'10月人员信息'!J:R,8,0)</f>
        <v>粗轧</v>
      </c>
      <c r="G550">
        <f>VLOOKUP(B:B,'10月人员信息'!J:P,6,0)</f>
        <v>0</v>
      </c>
      <c r="H550" t="str">
        <f>VLOOKUP(B:B,'10月人员信息'!J:V,12,0)</f>
        <v>汉族</v>
      </c>
      <c r="I550" t="str">
        <f>VLOOKUP(B:B,'11月工资'!A:D,4,0)</f>
        <v>6217000180022959120</v>
      </c>
      <c r="J550">
        <f t="shared" si="80"/>
        <v>1249.17</v>
      </c>
      <c r="K550">
        <f t="shared" si="81"/>
        <v>54.65</v>
      </c>
      <c r="L550">
        <f t="shared" si="86"/>
        <v>132.72</v>
      </c>
      <c r="M550" s="6">
        <f t="shared" si="82"/>
        <v>536.67999999999995</v>
      </c>
      <c r="N550">
        <f>VLOOKUP(C:C,'11月工资'!C:AP,40,0)</f>
        <v>9</v>
      </c>
      <c r="O550" s="6">
        <f t="shared" si="83"/>
        <v>61.34</v>
      </c>
      <c r="P550">
        <v>0</v>
      </c>
      <c r="Q550">
        <f t="shared" si="84"/>
        <v>919</v>
      </c>
      <c r="R550" s="50">
        <v>7807.33</v>
      </c>
      <c r="S550" s="67">
        <v>7666.92</v>
      </c>
      <c r="T550" s="69">
        <v>7662.33</v>
      </c>
      <c r="V550" t="s">
        <v>4458</v>
      </c>
      <c r="W550" t="s">
        <v>4459</v>
      </c>
      <c r="Y550" s="51">
        <f t="shared" si="88"/>
        <v>7797.33</v>
      </c>
      <c r="Z550" s="73">
        <f t="shared" si="89"/>
        <v>7671.53</v>
      </c>
      <c r="AA550" s="69" t="str">
        <f>VLOOKUP(C:C&amp;"    ",[1]Sheet0!$E$1:$I$65536,5,0)</f>
        <v xml:space="preserve">7662.33    </v>
      </c>
      <c r="AB550" s="74">
        <v>7662.33</v>
      </c>
      <c r="AC550" t="b">
        <f t="shared" si="85"/>
        <v>1</v>
      </c>
      <c r="AD550">
        <v>9000768</v>
      </c>
      <c r="AE550" t="s">
        <v>1662</v>
      </c>
      <c r="AF550" t="str">
        <f t="shared" si="87"/>
        <v>王玉元</v>
      </c>
    </row>
    <row r="551" spans="1:32" x14ac:dyDescent="0.2">
      <c r="A551">
        <v>548</v>
      </c>
      <c r="B551">
        <v>9000767</v>
      </c>
      <c r="C551" t="str">
        <f>VLOOKUP(B:B,'10月人员信息'!J:W,13,0)</f>
        <v>130204198604255111</v>
      </c>
      <c r="D551" t="str">
        <f>VLOOKUP(B:B,'10月人员信息'!J:M,3,0)</f>
        <v>赵春生</v>
      </c>
      <c r="E551" t="str">
        <f>VLOOKUP(B:B,'10月人员信息'!J:L,2,0)</f>
        <v>热轧事业部</v>
      </c>
      <c r="F551" t="str">
        <f>VLOOKUP(B:B,'10月人员信息'!J:R,8,0)</f>
        <v>安全室主办</v>
      </c>
      <c r="G551" t="str">
        <f>VLOOKUP(B:B,'10月人员信息'!J:P,6,0)</f>
        <v>专业师</v>
      </c>
      <c r="H551" t="str">
        <f>VLOOKUP(B:B,'10月人员信息'!J:V,12,0)</f>
        <v>汉族</v>
      </c>
      <c r="I551" t="str">
        <f>VLOOKUP(B:B,'11月工资'!A:D,4,0)</f>
        <v>6217000180024136313</v>
      </c>
      <c r="J551">
        <f t="shared" si="80"/>
        <v>968.28</v>
      </c>
      <c r="K551">
        <f t="shared" si="81"/>
        <v>42.36</v>
      </c>
      <c r="L551">
        <f t="shared" si="86"/>
        <v>102.88</v>
      </c>
      <c r="M551" s="6">
        <f t="shared" si="82"/>
        <v>413.79</v>
      </c>
      <c r="N551">
        <f>VLOOKUP(C:C,'11月工资'!C:AP,40,0)</f>
        <v>9</v>
      </c>
      <c r="O551" s="6">
        <f t="shared" si="83"/>
        <v>47.29</v>
      </c>
      <c r="P551">
        <v>0</v>
      </c>
      <c r="Q551">
        <f t="shared" si="84"/>
        <v>709</v>
      </c>
      <c r="R551" s="50">
        <v>6051.73</v>
      </c>
      <c r="S551" s="67">
        <v>5911.32</v>
      </c>
      <c r="T551" s="69">
        <v>5906.73</v>
      </c>
      <c r="V551" t="s">
        <v>4460</v>
      </c>
      <c r="W551" t="s">
        <v>4461</v>
      </c>
      <c r="Y551" s="51">
        <f t="shared" si="88"/>
        <v>6041.73</v>
      </c>
      <c r="Z551" s="73">
        <f t="shared" si="89"/>
        <v>5915.93</v>
      </c>
      <c r="AA551" s="69" t="str">
        <f>VLOOKUP(C:C&amp;"    ",[1]Sheet0!$E$1:$I$65536,5,0)</f>
        <v xml:space="preserve">5906.73    </v>
      </c>
      <c r="AB551" s="74">
        <v>5906.73</v>
      </c>
      <c r="AC551" t="b">
        <f t="shared" si="85"/>
        <v>1</v>
      </c>
      <c r="AD551">
        <v>9000769</v>
      </c>
      <c r="AE551" t="s">
        <v>1665</v>
      </c>
      <c r="AF551" t="str">
        <f t="shared" si="87"/>
        <v>杜印涛</v>
      </c>
    </row>
    <row r="552" spans="1:32" x14ac:dyDescent="0.2">
      <c r="A552">
        <v>549</v>
      </c>
      <c r="B552">
        <v>9000768</v>
      </c>
      <c r="C552" t="str">
        <f>VLOOKUP(B:B,'10月人员信息'!J:W,13,0)</f>
        <v>130221198101015737</v>
      </c>
      <c r="D552" t="str">
        <f>VLOOKUP(B:B,'10月人员信息'!J:M,3,0)</f>
        <v>王玉元</v>
      </c>
      <c r="E552" t="str">
        <f>VLOOKUP(B:B,'10月人员信息'!J:L,2,0)</f>
        <v>热轧事业部</v>
      </c>
      <c r="F552" t="str">
        <f>VLOOKUP(B:B,'10月人员信息'!J:R,8,0)</f>
        <v>转炉点检作业区点检员</v>
      </c>
      <c r="G552">
        <f>VLOOKUP(B:B,'10月人员信息'!J:P,6,0)</f>
        <v>0</v>
      </c>
      <c r="H552" t="str">
        <f>VLOOKUP(B:B,'10月人员信息'!J:V,12,0)</f>
        <v>汉族</v>
      </c>
      <c r="I552" t="str">
        <f>VLOOKUP(B:B,'11月工资'!A:D,4,0)</f>
        <v>6217000180024760401</v>
      </c>
      <c r="J552">
        <f t="shared" si="80"/>
        <v>1114.44</v>
      </c>
      <c r="K552">
        <f t="shared" si="81"/>
        <v>48.76</v>
      </c>
      <c r="L552">
        <f t="shared" si="86"/>
        <v>118.41</v>
      </c>
      <c r="M552" s="6">
        <f t="shared" si="82"/>
        <v>477.74</v>
      </c>
      <c r="N552">
        <f>VLOOKUP(C:C,'11月工资'!C:AP,40,0)</f>
        <v>9</v>
      </c>
      <c r="O552" s="6">
        <f t="shared" si="83"/>
        <v>54.6</v>
      </c>
      <c r="P552">
        <v>0</v>
      </c>
      <c r="Q552">
        <f t="shared" si="84"/>
        <v>818</v>
      </c>
      <c r="R552" s="50">
        <v>6965.23</v>
      </c>
      <c r="S552" s="67">
        <v>6824.82</v>
      </c>
      <c r="T552" s="69">
        <v>6820.23</v>
      </c>
      <c r="V552" t="s">
        <v>4462</v>
      </c>
      <c r="W552" t="s">
        <v>4463</v>
      </c>
      <c r="Y552" s="51">
        <f t="shared" si="88"/>
        <v>6955.23</v>
      </c>
      <c r="Z552" s="73">
        <f t="shared" si="89"/>
        <v>6829.43</v>
      </c>
      <c r="AA552" s="69" t="str">
        <f>VLOOKUP(C:C&amp;"    ",[1]Sheet0!$E$1:$I$65536,5,0)</f>
        <v xml:space="preserve">6820.23    </v>
      </c>
      <c r="AB552" s="74">
        <v>6820.23</v>
      </c>
      <c r="AC552" t="b">
        <f t="shared" si="85"/>
        <v>1</v>
      </c>
      <c r="AD552">
        <v>9000770</v>
      </c>
      <c r="AE552" t="s">
        <v>1668</v>
      </c>
      <c r="AF552" t="str">
        <f t="shared" si="87"/>
        <v>刘超</v>
      </c>
    </row>
    <row r="553" spans="1:32" x14ac:dyDescent="0.2">
      <c r="A553">
        <v>550</v>
      </c>
      <c r="B553">
        <v>9000769</v>
      </c>
      <c r="C553" t="str">
        <f>VLOOKUP(B:B,'10月人员信息'!J:W,13,0)</f>
        <v>130204198110303937</v>
      </c>
      <c r="D553" t="str">
        <f>VLOOKUP(B:B,'10月人员信息'!J:M,3,0)</f>
        <v>杜印涛</v>
      </c>
      <c r="E553" t="str">
        <f>VLOOKUP(B:B,'10月人员信息'!J:L,2,0)</f>
        <v>热轧事业部</v>
      </c>
      <c r="F553" t="str">
        <f>VLOOKUP(B:B,'10月人员信息'!J:R,8,0)</f>
        <v>中包浇注工</v>
      </c>
      <c r="G553">
        <f>VLOOKUP(B:B,'10月人员信息'!J:P,6,0)</f>
        <v>0</v>
      </c>
      <c r="H553" t="str">
        <f>VLOOKUP(B:B,'10月人员信息'!J:V,12,0)</f>
        <v>汉族</v>
      </c>
      <c r="I553" t="str">
        <f>VLOOKUP(B:B,'11月工资'!A:D,4,0)</f>
        <v>6217000180024765970</v>
      </c>
      <c r="J553">
        <f t="shared" si="80"/>
        <v>998.44</v>
      </c>
      <c r="K553">
        <f t="shared" si="81"/>
        <v>43.68</v>
      </c>
      <c r="L553">
        <f t="shared" si="86"/>
        <v>106.08</v>
      </c>
      <c r="M553" s="6">
        <f t="shared" si="82"/>
        <v>426.99</v>
      </c>
      <c r="N553">
        <f>VLOOKUP(C:C,'11月工资'!C:AP,40,0)</f>
        <v>9</v>
      </c>
      <c r="O553" s="6">
        <f t="shared" si="83"/>
        <v>48.8</v>
      </c>
      <c r="P553">
        <v>0</v>
      </c>
      <c r="Q553">
        <f t="shared" si="84"/>
        <v>731</v>
      </c>
      <c r="R553" s="50">
        <v>6240.24</v>
      </c>
      <c r="S553" s="67">
        <v>6099.83</v>
      </c>
      <c r="T553" s="69">
        <v>6095.24</v>
      </c>
      <c r="V553" t="s">
        <v>4464</v>
      </c>
      <c r="W553" t="s">
        <v>4465</v>
      </c>
      <c r="Y553" s="51">
        <f t="shared" si="88"/>
        <v>6230.24</v>
      </c>
      <c r="Z553" s="73">
        <f t="shared" si="89"/>
        <v>6104.44</v>
      </c>
      <c r="AA553" s="69" t="str">
        <f>VLOOKUP(C:C&amp;"    ",[1]Sheet0!$E$1:$I$65536,5,0)</f>
        <v xml:space="preserve">6095.24    </v>
      </c>
      <c r="AB553" s="74">
        <v>6095.24</v>
      </c>
      <c r="AC553" t="b">
        <f t="shared" si="85"/>
        <v>1</v>
      </c>
      <c r="AD553">
        <v>9000771</v>
      </c>
      <c r="AE553" t="s">
        <v>1671</v>
      </c>
      <c r="AF553" t="str">
        <f t="shared" si="87"/>
        <v>史淑密</v>
      </c>
    </row>
    <row r="554" spans="1:32" x14ac:dyDescent="0.2">
      <c r="A554">
        <v>551</v>
      </c>
      <c r="B554">
        <v>9000770</v>
      </c>
      <c r="C554" t="str">
        <f>VLOOKUP(B:B,'10月人员信息'!J:W,13,0)</f>
        <v>130204198206082411</v>
      </c>
      <c r="D554" t="str">
        <f>VLOOKUP(B:B,'10月人员信息'!J:M,3,0)</f>
        <v>刘超</v>
      </c>
      <c r="E554" t="str">
        <f>VLOOKUP(B:B,'10月人员信息'!J:L,2,0)</f>
        <v>热轧事业部</v>
      </c>
      <c r="F554" t="str">
        <f>VLOOKUP(B:B,'10月人员信息'!J:R,8,0)</f>
        <v>精轧、卷曲点检作业区点检员</v>
      </c>
      <c r="G554">
        <f>VLOOKUP(B:B,'10月人员信息'!J:P,6,0)</f>
        <v>0</v>
      </c>
      <c r="H554" t="str">
        <f>VLOOKUP(B:B,'10月人员信息'!J:V,12,0)</f>
        <v>汉族</v>
      </c>
      <c r="I554" t="str">
        <f>VLOOKUP(B:B,'11月工资'!A:D,4,0)</f>
        <v>6217000180024759130</v>
      </c>
      <c r="J554">
        <f t="shared" si="80"/>
        <v>1059</v>
      </c>
      <c r="K554">
        <f t="shared" si="81"/>
        <v>46.33</v>
      </c>
      <c r="L554">
        <f t="shared" si="86"/>
        <v>112.52</v>
      </c>
      <c r="M554" s="6">
        <f t="shared" si="82"/>
        <v>453.48</v>
      </c>
      <c r="N554">
        <f>VLOOKUP(C:C,'11月工资'!C:AP,40,0)</f>
        <v>9</v>
      </c>
      <c r="O554" s="6">
        <f t="shared" si="83"/>
        <v>51.83</v>
      </c>
      <c r="P554">
        <v>0</v>
      </c>
      <c r="Q554">
        <f t="shared" si="84"/>
        <v>777</v>
      </c>
      <c r="R554" s="50">
        <v>6618.74</v>
      </c>
      <c r="S554" s="67">
        <v>6478.33</v>
      </c>
      <c r="T554" s="69">
        <v>6473.74</v>
      </c>
      <c r="V554" t="s">
        <v>4466</v>
      </c>
      <c r="W554" t="s">
        <v>4467</v>
      </c>
      <c r="Y554" s="51">
        <f t="shared" si="88"/>
        <v>6608.74</v>
      </c>
      <c r="Z554" s="73">
        <f t="shared" si="89"/>
        <v>6482.94</v>
      </c>
      <c r="AA554" s="69" t="str">
        <f>VLOOKUP(C:C&amp;"    ",[1]Sheet0!$E$1:$I$65536,5,0)</f>
        <v xml:space="preserve">6473.74    </v>
      </c>
      <c r="AB554" s="74">
        <v>6473.74</v>
      </c>
      <c r="AC554" t="b">
        <f t="shared" si="85"/>
        <v>1</v>
      </c>
      <c r="AD554">
        <v>9000772</v>
      </c>
      <c r="AE554" t="s">
        <v>1674</v>
      </c>
      <c r="AF554" t="str">
        <f t="shared" si="87"/>
        <v>么剑峰</v>
      </c>
    </row>
    <row r="555" spans="1:32" x14ac:dyDescent="0.2">
      <c r="A555">
        <v>552</v>
      </c>
      <c r="B555">
        <v>9000771</v>
      </c>
      <c r="C555" t="str">
        <f>VLOOKUP(B:B,'10月人员信息'!J:W,13,0)</f>
        <v>130921198107214612</v>
      </c>
      <c r="D555" t="str">
        <f>VLOOKUP(B:B,'10月人员信息'!J:M,3,0)</f>
        <v>史淑密</v>
      </c>
      <c r="E555" t="str">
        <f>VLOOKUP(B:B,'10月人员信息'!J:L,2,0)</f>
        <v>热轧事业部</v>
      </c>
      <c r="F555" t="str">
        <f>VLOOKUP(B:B,'10月人员信息'!J:R,8,0)</f>
        <v>转炉点检作业区点检员</v>
      </c>
      <c r="G555">
        <f>VLOOKUP(B:B,'10月人员信息'!J:P,6,0)</f>
        <v>0</v>
      </c>
      <c r="H555" t="str">
        <f>VLOOKUP(B:B,'10月人员信息'!J:V,12,0)</f>
        <v>汉族</v>
      </c>
      <c r="I555" t="str">
        <f>VLOOKUP(B:B,'11月工资'!A:D,4,0)</f>
        <v>6217000180024760450</v>
      </c>
      <c r="J555">
        <f t="shared" si="80"/>
        <v>1013.72</v>
      </c>
      <c r="K555">
        <f t="shared" si="81"/>
        <v>44.35</v>
      </c>
      <c r="L555">
        <f t="shared" si="86"/>
        <v>107.71</v>
      </c>
      <c r="M555" s="6">
        <f t="shared" si="82"/>
        <v>433.68</v>
      </c>
      <c r="N555">
        <f>VLOOKUP(C:C,'11月工资'!C:AP,40,0)</f>
        <v>9</v>
      </c>
      <c r="O555" s="6">
        <f t="shared" si="83"/>
        <v>49.56</v>
      </c>
      <c r="P555">
        <v>0</v>
      </c>
      <c r="Q555">
        <f t="shared" si="84"/>
        <v>743</v>
      </c>
      <c r="R555" s="50">
        <v>6335.78</v>
      </c>
      <c r="S555" s="67">
        <v>6195.37</v>
      </c>
      <c r="T555" s="69">
        <v>6190.78</v>
      </c>
      <c r="V555" t="s">
        <v>4468</v>
      </c>
      <c r="W555" t="s">
        <v>4469</v>
      </c>
      <c r="Y555" s="51">
        <f t="shared" si="88"/>
        <v>6325.78</v>
      </c>
      <c r="Z555" s="73">
        <f t="shared" si="89"/>
        <v>6199.98</v>
      </c>
      <c r="AA555" s="69" t="str">
        <f>VLOOKUP(C:C&amp;"    ",[1]Sheet0!$E$1:$I$65536,5,0)</f>
        <v xml:space="preserve">6190.78    </v>
      </c>
      <c r="AB555" s="74">
        <v>6190.78</v>
      </c>
      <c r="AC555" t="b">
        <f t="shared" si="85"/>
        <v>1</v>
      </c>
      <c r="AD555">
        <v>9000773</v>
      </c>
      <c r="AE555" t="s">
        <v>1677</v>
      </c>
      <c r="AF555" t="str">
        <f t="shared" si="87"/>
        <v>杨忠华</v>
      </c>
    </row>
    <row r="556" spans="1:32" x14ac:dyDescent="0.2">
      <c r="A556">
        <v>553</v>
      </c>
      <c r="B556">
        <v>9000772</v>
      </c>
      <c r="C556" t="str">
        <f>VLOOKUP(B:B,'10月人员信息'!J:W,13,0)</f>
        <v>130204197702262134</v>
      </c>
      <c r="D556" t="str">
        <f>VLOOKUP(B:B,'10月人员信息'!J:M,3,0)</f>
        <v>么剑峰</v>
      </c>
      <c r="E556" t="str">
        <f>VLOOKUP(B:B,'10月人员信息'!J:L,2,0)</f>
        <v>热轧事业部</v>
      </c>
      <c r="F556" t="str">
        <f>VLOOKUP(B:B,'10月人员信息'!J:R,8,0)</f>
        <v>烧火工</v>
      </c>
      <c r="G556">
        <f>VLOOKUP(B:B,'10月人员信息'!J:P,6,0)</f>
        <v>0</v>
      </c>
      <c r="H556" t="str">
        <f>VLOOKUP(B:B,'10月人员信息'!J:V,12,0)</f>
        <v>汉族</v>
      </c>
      <c r="I556" t="str">
        <f>VLOOKUP(B:B,'11月工资'!A:D,4,0)</f>
        <v>6217000180003421231</v>
      </c>
      <c r="J556">
        <f t="shared" si="80"/>
        <v>1108.08</v>
      </c>
      <c r="K556">
        <f t="shared" si="81"/>
        <v>48.48</v>
      </c>
      <c r="L556">
        <f t="shared" si="86"/>
        <v>117.73</v>
      </c>
      <c r="M556" s="6">
        <f t="shared" si="82"/>
        <v>474.95</v>
      </c>
      <c r="N556">
        <f>VLOOKUP(C:C,'11月工资'!C:AP,40,0)</f>
        <v>9</v>
      </c>
      <c r="O556" s="6">
        <f t="shared" si="83"/>
        <v>54.28</v>
      </c>
      <c r="P556">
        <v>0</v>
      </c>
      <c r="Q556">
        <f t="shared" si="84"/>
        <v>814</v>
      </c>
      <c r="R556" s="50">
        <v>6925.47</v>
      </c>
      <c r="S556" s="67">
        <v>6785.06</v>
      </c>
      <c r="T556" s="69">
        <v>6780.47</v>
      </c>
      <c r="V556" t="s">
        <v>4470</v>
      </c>
      <c r="W556" t="s">
        <v>4471</v>
      </c>
      <c r="Y556" s="51">
        <f t="shared" si="88"/>
        <v>6915.47</v>
      </c>
      <c r="Z556" s="73">
        <f t="shared" si="89"/>
        <v>6789.67</v>
      </c>
      <c r="AA556" s="69" t="str">
        <f>VLOOKUP(C:C&amp;"    ",[1]Sheet0!$E$1:$I$65536,5,0)</f>
        <v xml:space="preserve">6780.47    </v>
      </c>
      <c r="AB556" s="74">
        <v>6780.47</v>
      </c>
      <c r="AC556" t="b">
        <f t="shared" si="85"/>
        <v>1</v>
      </c>
      <c r="AD556">
        <v>9000774</v>
      </c>
      <c r="AE556" t="s">
        <v>1680</v>
      </c>
      <c r="AF556" t="str">
        <f t="shared" si="87"/>
        <v>孟凡一</v>
      </c>
    </row>
    <row r="557" spans="1:32" x14ac:dyDescent="0.2">
      <c r="A557">
        <v>554</v>
      </c>
      <c r="B557">
        <v>9000773</v>
      </c>
      <c r="C557" t="str">
        <f>VLOOKUP(B:B,'10月人员信息'!J:W,13,0)</f>
        <v>130729198409133519</v>
      </c>
      <c r="D557" t="str">
        <f>VLOOKUP(B:B,'10月人员信息'!J:M,3,0)</f>
        <v>杨忠华</v>
      </c>
      <c r="E557" t="str">
        <f>VLOOKUP(B:B,'10月人员信息'!J:L,2,0)</f>
        <v>热轧事业部</v>
      </c>
      <c r="F557" t="str">
        <f>VLOOKUP(B:B,'10月人员信息'!J:R,8,0)</f>
        <v>机长</v>
      </c>
      <c r="G557">
        <f>VLOOKUP(B:B,'10月人员信息'!J:P,6,0)</f>
        <v>0</v>
      </c>
      <c r="H557" t="str">
        <f>VLOOKUP(B:B,'10月人员信息'!J:V,12,0)</f>
        <v>汉族</v>
      </c>
      <c r="I557" t="str">
        <f>VLOOKUP(B:B,'11月工资'!A:D,4,0)</f>
        <v>6217000180024766366</v>
      </c>
      <c r="J557">
        <f t="shared" si="80"/>
        <v>1313.2</v>
      </c>
      <c r="K557">
        <f t="shared" si="81"/>
        <v>57.45</v>
      </c>
      <c r="L557">
        <f t="shared" si="86"/>
        <v>139.53</v>
      </c>
      <c r="M557" s="6">
        <f t="shared" si="82"/>
        <v>564.70000000000005</v>
      </c>
      <c r="N557">
        <f>VLOOKUP(C:C,'11月工资'!C:AP,40,0)</f>
        <v>9</v>
      </c>
      <c r="O557" s="6">
        <f t="shared" si="83"/>
        <v>64.540000000000006</v>
      </c>
      <c r="P557">
        <v>0</v>
      </c>
      <c r="Q557">
        <f t="shared" si="84"/>
        <v>968</v>
      </c>
      <c r="R557" s="50">
        <v>8207.5</v>
      </c>
      <c r="S557" s="67">
        <v>8067.09</v>
      </c>
      <c r="T557" s="69">
        <v>8062.5</v>
      </c>
      <c r="V557" t="s">
        <v>4472</v>
      </c>
      <c r="W557" t="s">
        <v>4473</v>
      </c>
      <c r="Y557" s="51">
        <f t="shared" si="88"/>
        <v>8197.5</v>
      </c>
      <c r="Z557" s="73">
        <f t="shared" si="89"/>
        <v>8071.7</v>
      </c>
      <c r="AA557" s="69" t="str">
        <f>VLOOKUP(C:C&amp;"    ",[1]Sheet0!$E$1:$I$65536,5,0)</f>
        <v xml:space="preserve">8062.50    </v>
      </c>
      <c r="AB557" s="74">
        <v>8062.5</v>
      </c>
      <c r="AC557" t="b">
        <f t="shared" si="85"/>
        <v>1</v>
      </c>
      <c r="AD557">
        <v>9000775</v>
      </c>
      <c r="AE557" t="s">
        <v>1683</v>
      </c>
      <c r="AF557" t="str">
        <f t="shared" si="87"/>
        <v>田涛</v>
      </c>
    </row>
    <row r="558" spans="1:32" x14ac:dyDescent="0.2">
      <c r="A558">
        <v>555</v>
      </c>
      <c r="B558">
        <v>9000774</v>
      </c>
      <c r="C558" t="str">
        <f>VLOOKUP(B:B,'10月人员信息'!J:W,13,0)</f>
        <v>130205197804010911</v>
      </c>
      <c r="D558" t="str">
        <f>VLOOKUP(B:B,'10月人员信息'!J:M,3,0)</f>
        <v>孟凡一</v>
      </c>
      <c r="E558" t="str">
        <f>VLOOKUP(B:B,'10月人员信息'!J:L,2,0)</f>
        <v>热轧事业部</v>
      </c>
      <c r="F558" t="str">
        <f>VLOOKUP(B:B,'10月人员信息'!J:R,8,0)</f>
        <v>连铸点检作业区点检员</v>
      </c>
      <c r="G558">
        <f>VLOOKUP(B:B,'10月人员信息'!J:P,6,0)</f>
        <v>0</v>
      </c>
      <c r="H558" t="str">
        <f>VLOOKUP(B:B,'10月人员信息'!J:V,12,0)</f>
        <v>汉族</v>
      </c>
      <c r="I558" t="str">
        <f>VLOOKUP(B:B,'11月工资'!A:D,4,0)</f>
        <v>6227000180280667190</v>
      </c>
      <c r="J558">
        <f t="shared" si="80"/>
        <v>850.16</v>
      </c>
      <c r="K558">
        <f t="shared" si="81"/>
        <v>37.19</v>
      </c>
      <c r="L558">
        <f t="shared" si="86"/>
        <v>90.33</v>
      </c>
      <c r="M558" s="6">
        <f t="shared" si="82"/>
        <v>365.44</v>
      </c>
      <c r="N558">
        <f>VLOOKUP(C:C,'11月工资'!C:AP,40,0)</f>
        <v>9</v>
      </c>
      <c r="O558" s="6">
        <f t="shared" si="83"/>
        <v>41.76</v>
      </c>
      <c r="P558">
        <v>0</v>
      </c>
      <c r="Q558">
        <f t="shared" si="84"/>
        <v>620</v>
      </c>
      <c r="R558" s="50">
        <v>5313.5</v>
      </c>
      <c r="S558" s="68">
        <v>5220.59</v>
      </c>
      <c r="T558" s="69">
        <v>5168.5</v>
      </c>
      <c r="V558" t="s">
        <v>4474</v>
      </c>
      <c r="W558" t="s">
        <v>4475</v>
      </c>
      <c r="Y558" s="51">
        <f t="shared" si="88"/>
        <v>5303.5</v>
      </c>
      <c r="Z558" s="73">
        <f t="shared" si="89"/>
        <v>5225.2</v>
      </c>
      <c r="AA558" s="69" t="str">
        <f>VLOOKUP(C:C&amp;"    ",[1]Sheet0!$E$1:$I$65536,5,0)</f>
        <v xml:space="preserve">5168.50    </v>
      </c>
      <c r="AB558" s="74">
        <v>5168.5</v>
      </c>
      <c r="AC558" t="b">
        <f t="shared" si="85"/>
        <v>1</v>
      </c>
      <c r="AD558">
        <v>9000776</v>
      </c>
      <c r="AE558" t="s">
        <v>1686</v>
      </c>
      <c r="AF558" t="str">
        <f t="shared" si="87"/>
        <v>王浙唐</v>
      </c>
    </row>
    <row r="559" spans="1:32" x14ac:dyDescent="0.2">
      <c r="A559">
        <v>556</v>
      </c>
      <c r="B559">
        <v>9000775</v>
      </c>
      <c r="C559" t="str">
        <f>VLOOKUP(B:B,'10月人员信息'!J:W,13,0)</f>
        <v>130204198111230311</v>
      </c>
      <c r="D559" t="str">
        <f>VLOOKUP(B:B,'10月人员信息'!J:M,3,0)</f>
        <v>田涛</v>
      </c>
      <c r="E559" t="str">
        <f>VLOOKUP(B:B,'10月人员信息'!J:L,2,0)</f>
        <v>热轧事业部</v>
      </c>
      <c r="F559" t="str">
        <f>VLOOKUP(B:B,'10月人员信息'!J:R,8,0)</f>
        <v>磨辊间</v>
      </c>
      <c r="G559">
        <f>VLOOKUP(B:B,'10月人员信息'!J:P,6,0)</f>
        <v>0</v>
      </c>
      <c r="H559" t="str">
        <f>VLOOKUP(B:B,'10月人员信息'!J:V,12,0)</f>
        <v>汉族</v>
      </c>
      <c r="I559" t="str">
        <f>VLOOKUP(B:B,'11月工资'!A:D,4,0)</f>
        <v>6217000180024770921</v>
      </c>
      <c r="J559">
        <f t="shared" si="80"/>
        <v>935.1</v>
      </c>
      <c r="K559">
        <f t="shared" si="81"/>
        <v>40.909999999999997</v>
      </c>
      <c r="L559">
        <f t="shared" si="86"/>
        <v>99.35</v>
      </c>
      <c r="M559" s="6">
        <f t="shared" si="82"/>
        <v>399.28</v>
      </c>
      <c r="N559">
        <f>VLOOKUP(C:C,'11月工资'!C:AP,40,0)</f>
        <v>9</v>
      </c>
      <c r="O559" s="6">
        <f t="shared" si="83"/>
        <v>45.63</v>
      </c>
      <c r="P559">
        <v>0</v>
      </c>
      <c r="Q559">
        <f t="shared" si="84"/>
        <v>684</v>
      </c>
      <c r="R559" s="50">
        <v>5844.39</v>
      </c>
      <c r="S559" s="67">
        <v>5703.98</v>
      </c>
      <c r="T559" s="69">
        <v>5699.39</v>
      </c>
      <c r="V559" t="s">
        <v>4476</v>
      </c>
      <c r="W559" t="s">
        <v>4477</v>
      </c>
      <c r="Y559" s="51">
        <f t="shared" si="88"/>
        <v>5834.39</v>
      </c>
      <c r="Z559" s="73">
        <f t="shared" si="89"/>
        <v>5708.59</v>
      </c>
      <c r="AA559" s="69" t="str">
        <f>VLOOKUP(C:C&amp;"    ",[1]Sheet0!$E$1:$I$65536,5,0)</f>
        <v xml:space="preserve">5699.39    </v>
      </c>
      <c r="AB559" s="74">
        <v>5699.39</v>
      </c>
      <c r="AC559" t="b">
        <f t="shared" si="85"/>
        <v>1</v>
      </c>
      <c r="AD559">
        <v>9000777</v>
      </c>
      <c r="AE559" t="s">
        <v>1689</v>
      </c>
      <c r="AF559" t="str">
        <f t="shared" si="87"/>
        <v>张文龙</v>
      </c>
    </row>
    <row r="560" spans="1:32" x14ac:dyDescent="0.2">
      <c r="A560">
        <v>557</v>
      </c>
      <c r="B560">
        <v>9000776</v>
      </c>
      <c r="C560" t="str">
        <f>VLOOKUP(B:B,'10月人员信息'!J:W,13,0)</f>
        <v>130204198208141817</v>
      </c>
      <c r="D560" t="str">
        <f>VLOOKUP(B:B,'10月人员信息'!J:M,3,0)</f>
        <v>王浙唐</v>
      </c>
      <c r="E560" t="str">
        <f>VLOOKUP(B:B,'10月人员信息'!J:L,2,0)</f>
        <v>热轧事业部</v>
      </c>
      <c r="F560" t="str">
        <f>VLOOKUP(B:B,'10月人员信息'!J:R,8,0)</f>
        <v>液体天车运行工</v>
      </c>
      <c r="G560">
        <f>VLOOKUP(B:B,'10月人员信息'!J:P,6,0)</f>
        <v>0</v>
      </c>
      <c r="H560" t="str">
        <f>VLOOKUP(B:B,'10月人员信息'!J:V,12,0)</f>
        <v>汉族</v>
      </c>
      <c r="I560" t="str">
        <f>VLOOKUP(B:B,'11月工资'!A:D,4,0)</f>
        <v>6227000181080160147</v>
      </c>
      <c r="J560">
        <f t="shared" si="80"/>
        <v>1112.32</v>
      </c>
      <c r="K560">
        <f t="shared" si="81"/>
        <v>48.66</v>
      </c>
      <c r="L560">
        <f t="shared" si="86"/>
        <v>118.18</v>
      </c>
      <c r="M560" s="6">
        <f t="shared" si="82"/>
        <v>476.81</v>
      </c>
      <c r="N560">
        <f>VLOOKUP(C:C,'11月工资'!C:AP,40,0)</f>
        <v>9</v>
      </c>
      <c r="O560" s="6">
        <f t="shared" si="83"/>
        <v>54.49</v>
      </c>
      <c r="P560">
        <v>0</v>
      </c>
      <c r="Q560">
        <f t="shared" si="84"/>
        <v>817</v>
      </c>
      <c r="R560" s="50">
        <v>6951.97</v>
      </c>
      <c r="S560" s="67">
        <v>6811.56</v>
      </c>
      <c r="T560" s="69">
        <v>6806.97</v>
      </c>
      <c r="V560" t="s">
        <v>4478</v>
      </c>
      <c r="W560" t="s">
        <v>4479</v>
      </c>
      <c r="Y560" s="51">
        <f t="shared" si="88"/>
        <v>6941.97</v>
      </c>
      <c r="Z560" s="73">
        <f t="shared" si="89"/>
        <v>6816.17</v>
      </c>
      <c r="AA560" s="69" t="str">
        <f>VLOOKUP(C:C&amp;"    ",[1]Sheet0!$E$1:$I$65536,5,0)</f>
        <v xml:space="preserve">6806.97    </v>
      </c>
      <c r="AB560" s="74">
        <v>6806.97</v>
      </c>
      <c r="AC560" t="b">
        <f t="shared" si="85"/>
        <v>1</v>
      </c>
      <c r="AD560">
        <v>9000778</v>
      </c>
      <c r="AE560" t="s">
        <v>1692</v>
      </c>
      <c r="AF560" t="str">
        <f t="shared" si="87"/>
        <v>覃雷</v>
      </c>
    </row>
    <row r="561" spans="1:32" x14ac:dyDescent="0.2">
      <c r="A561">
        <v>558</v>
      </c>
      <c r="B561">
        <v>9000777</v>
      </c>
      <c r="C561" t="str">
        <f>VLOOKUP(B:B,'10月人员信息'!J:W,13,0)</f>
        <v>130204198505011234</v>
      </c>
      <c r="D561" t="str">
        <f>VLOOKUP(B:B,'10月人员信息'!J:M,3,0)</f>
        <v>张文龙</v>
      </c>
      <c r="E561" t="str">
        <f>VLOOKUP(B:B,'10月人员信息'!J:L,2,0)</f>
        <v>热轧事业部</v>
      </c>
      <c r="F561" t="str">
        <f>VLOOKUP(B:B,'10月人员信息'!J:R,8,0)</f>
        <v>机长</v>
      </c>
      <c r="G561">
        <f>VLOOKUP(B:B,'10月人员信息'!J:P,6,0)</f>
        <v>0</v>
      </c>
      <c r="H561" t="str">
        <f>VLOOKUP(B:B,'10月人员信息'!J:V,12,0)</f>
        <v>汉族</v>
      </c>
      <c r="I561" t="str">
        <f>VLOOKUP(B:B,'11月工资'!A:D,4,0)</f>
        <v>6217000180024766747</v>
      </c>
      <c r="J561">
        <f t="shared" si="80"/>
        <v>1268.29</v>
      </c>
      <c r="K561">
        <f t="shared" si="81"/>
        <v>55.49</v>
      </c>
      <c r="L561">
        <f t="shared" si="86"/>
        <v>134.76</v>
      </c>
      <c r="M561" s="6">
        <f t="shared" si="82"/>
        <v>545.04999999999995</v>
      </c>
      <c r="N561">
        <f>VLOOKUP(C:C,'11月工资'!C:AP,40,0)</f>
        <v>9</v>
      </c>
      <c r="O561" s="6">
        <f t="shared" si="83"/>
        <v>62.29</v>
      </c>
      <c r="P561">
        <v>0</v>
      </c>
      <c r="Q561">
        <f t="shared" si="84"/>
        <v>934</v>
      </c>
      <c r="R561" s="50">
        <v>7926.83</v>
      </c>
      <c r="S561" s="67">
        <v>7786.42</v>
      </c>
      <c r="T561" s="69">
        <v>7781.83</v>
      </c>
      <c r="V561" t="s">
        <v>4480</v>
      </c>
      <c r="W561" t="s">
        <v>4481</v>
      </c>
      <c r="Y561" s="51">
        <f t="shared" si="88"/>
        <v>7916.83</v>
      </c>
      <c r="Z561" s="73">
        <f t="shared" si="89"/>
        <v>7791.03</v>
      </c>
      <c r="AA561" s="69" t="str">
        <f>VLOOKUP(C:C&amp;"    ",[1]Sheet0!$E$1:$I$65536,5,0)</f>
        <v xml:space="preserve">7781.83    </v>
      </c>
      <c r="AB561" s="74">
        <v>7781.83</v>
      </c>
      <c r="AC561" t="b">
        <f t="shared" si="85"/>
        <v>1</v>
      </c>
      <c r="AD561">
        <v>9000779</v>
      </c>
      <c r="AE561" t="s">
        <v>1695</v>
      </c>
      <c r="AF561" t="str">
        <f t="shared" si="87"/>
        <v>高峰</v>
      </c>
    </row>
    <row r="562" spans="1:32" x14ac:dyDescent="0.2">
      <c r="A562">
        <v>559</v>
      </c>
      <c r="B562">
        <v>9000778</v>
      </c>
      <c r="C562" t="str">
        <f>VLOOKUP(B:B,'10月人员信息'!J:W,13,0)</f>
        <v>130205198111103976</v>
      </c>
      <c r="D562" t="str">
        <f>VLOOKUP(B:B,'10月人员信息'!J:M,3,0)</f>
        <v>覃雷</v>
      </c>
      <c r="E562" t="str">
        <f>VLOOKUP(B:B,'10月人员信息'!J:L,2,0)</f>
        <v>热轧事业部</v>
      </c>
      <c r="F562" t="str">
        <f>VLOOKUP(B:B,'10月人员信息'!J:R,8,0)</f>
        <v>钢包热修运行班长</v>
      </c>
      <c r="G562">
        <f>VLOOKUP(B:B,'10月人员信息'!J:P,6,0)</f>
        <v>0</v>
      </c>
      <c r="H562" t="str">
        <f>VLOOKUP(B:B,'10月人员信息'!J:V,12,0)</f>
        <v>汉族</v>
      </c>
      <c r="I562" t="str">
        <f>VLOOKUP(B:B,'11月工资'!A:D,4,0)</f>
        <v>6217000180026758262</v>
      </c>
      <c r="J562">
        <f t="shared" si="80"/>
        <v>1121.18</v>
      </c>
      <c r="K562">
        <f t="shared" si="81"/>
        <v>49.05</v>
      </c>
      <c r="L562">
        <f t="shared" si="86"/>
        <v>119.13</v>
      </c>
      <c r="M562" s="6">
        <f t="shared" si="82"/>
        <v>480.69</v>
      </c>
      <c r="N562">
        <f>VLOOKUP(C:C,'11月工资'!C:AP,40,0)</f>
        <v>9</v>
      </c>
      <c r="O562" s="6">
        <f t="shared" si="83"/>
        <v>54.94</v>
      </c>
      <c r="P562">
        <v>0</v>
      </c>
      <c r="Q562">
        <f t="shared" si="84"/>
        <v>823</v>
      </c>
      <c r="R562" s="50">
        <v>7007.4</v>
      </c>
      <c r="S562" s="67">
        <v>6866.99</v>
      </c>
      <c r="T562" s="69">
        <v>6862.4</v>
      </c>
      <c r="V562" t="s">
        <v>4482</v>
      </c>
      <c r="W562" t="s">
        <v>4483</v>
      </c>
      <c r="Y562" s="51">
        <f t="shared" si="88"/>
        <v>6997.4</v>
      </c>
      <c r="Z562" s="73">
        <f t="shared" si="89"/>
        <v>6871.6</v>
      </c>
      <c r="AA562" s="69" t="str">
        <f>VLOOKUP(C:C&amp;"    ",[1]Sheet0!$E$1:$I$65536,5,0)</f>
        <v xml:space="preserve">6862.40    </v>
      </c>
      <c r="AB562" s="74">
        <v>6862.4</v>
      </c>
      <c r="AC562" t="b">
        <f t="shared" si="85"/>
        <v>1</v>
      </c>
      <c r="AD562">
        <v>9000780</v>
      </c>
      <c r="AE562" t="s">
        <v>1698</v>
      </c>
      <c r="AF562" t="str">
        <f t="shared" si="87"/>
        <v>马文才</v>
      </c>
    </row>
    <row r="563" spans="1:32" x14ac:dyDescent="0.2">
      <c r="A563">
        <v>560</v>
      </c>
      <c r="B563">
        <v>9000779</v>
      </c>
      <c r="C563" t="str">
        <f>VLOOKUP(B:B,'10月人员信息'!J:W,13,0)</f>
        <v>130202198310033019</v>
      </c>
      <c r="D563" t="str">
        <f>VLOOKUP(B:B,'10月人员信息'!J:M,3,0)</f>
        <v>高峰</v>
      </c>
      <c r="E563" t="str">
        <f>VLOOKUP(B:B,'10月人员信息'!J:L,2,0)</f>
        <v>热轧事业部</v>
      </c>
      <c r="F563" t="str">
        <f>VLOOKUP(B:B,'10月人员信息'!J:R,8,0)</f>
        <v>末助手</v>
      </c>
      <c r="G563">
        <f>VLOOKUP(B:B,'10月人员信息'!J:P,6,0)</f>
        <v>0</v>
      </c>
      <c r="H563" t="str">
        <f>VLOOKUP(B:B,'10月人员信息'!J:V,12,0)</f>
        <v>汉族</v>
      </c>
      <c r="I563" t="str">
        <f>VLOOKUP(B:B,'11月工资'!A:D,4,0)</f>
        <v>6217000180024764320</v>
      </c>
      <c r="J563">
        <f t="shared" si="80"/>
        <v>1078.8800000000001</v>
      </c>
      <c r="K563">
        <f t="shared" si="81"/>
        <v>47.2</v>
      </c>
      <c r="L563">
        <f t="shared" si="86"/>
        <v>114.63</v>
      </c>
      <c r="M563" s="6">
        <f t="shared" si="82"/>
        <v>462.18</v>
      </c>
      <c r="N563">
        <f>VLOOKUP(C:C,'11月工资'!C:AP,40,0)</f>
        <v>9</v>
      </c>
      <c r="O563" s="6">
        <f t="shared" si="83"/>
        <v>52.82</v>
      </c>
      <c r="P563">
        <v>0</v>
      </c>
      <c r="Q563">
        <f t="shared" si="84"/>
        <v>792</v>
      </c>
      <c r="R563" s="50">
        <v>6742.97</v>
      </c>
      <c r="S563" s="67">
        <v>6602.56</v>
      </c>
      <c r="T563" s="69">
        <v>6597.97</v>
      </c>
      <c r="V563" t="s">
        <v>4484</v>
      </c>
      <c r="W563" t="s">
        <v>4485</v>
      </c>
      <c r="Y563" s="51">
        <f t="shared" si="88"/>
        <v>6732.97</v>
      </c>
      <c r="Z563" s="73">
        <f t="shared" si="89"/>
        <v>6607.17</v>
      </c>
      <c r="AA563" s="69" t="str">
        <f>VLOOKUP(C:C&amp;"    ",[1]Sheet0!$E$1:$I$65536,5,0)</f>
        <v xml:space="preserve">6597.97    </v>
      </c>
      <c r="AB563" s="74">
        <v>6597.97</v>
      </c>
      <c r="AC563" t="b">
        <f t="shared" si="85"/>
        <v>1</v>
      </c>
      <c r="AD563">
        <v>9000781</v>
      </c>
      <c r="AE563" t="s">
        <v>1701</v>
      </c>
      <c r="AF563" t="str">
        <f t="shared" si="87"/>
        <v>代立轩</v>
      </c>
    </row>
    <row r="564" spans="1:32" x14ac:dyDescent="0.2">
      <c r="A564">
        <v>561</v>
      </c>
      <c r="B564">
        <v>9000780</v>
      </c>
      <c r="C564" t="str">
        <f>VLOOKUP(B:B,'10月人员信息'!J:W,13,0)</f>
        <v>130204198008120616</v>
      </c>
      <c r="D564" t="str">
        <f>VLOOKUP(B:B,'10月人员信息'!J:M,3,0)</f>
        <v>马文才</v>
      </c>
      <c r="E564" t="str">
        <f>VLOOKUP(B:B,'10月人员信息'!J:L,2,0)</f>
        <v>热轧事业部</v>
      </c>
      <c r="F564" t="str">
        <f>VLOOKUP(B:B,'10月人员信息'!J:R,8,0)</f>
        <v>一助手</v>
      </c>
      <c r="G564">
        <f>VLOOKUP(B:B,'10月人员信息'!J:P,6,0)</f>
        <v>0</v>
      </c>
      <c r="H564" t="str">
        <f>VLOOKUP(B:B,'10月人员信息'!J:V,12,0)</f>
        <v>汉族</v>
      </c>
      <c r="I564" t="str">
        <f>VLOOKUP(B:B,'11月工资'!A:D,4,0)</f>
        <v>6236680180003118040</v>
      </c>
      <c r="J564">
        <f t="shared" si="80"/>
        <v>1323.23</v>
      </c>
      <c r="K564">
        <f t="shared" si="81"/>
        <v>57.89</v>
      </c>
      <c r="L564">
        <f t="shared" si="86"/>
        <v>140.59</v>
      </c>
      <c r="M564" s="6">
        <f t="shared" si="82"/>
        <v>569.08000000000004</v>
      </c>
      <c r="N564">
        <f>VLOOKUP(C:C,'11月工资'!C:AP,40,0)</f>
        <v>9</v>
      </c>
      <c r="O564" s="6">
        <f t="shared" si="83"/>
        <v>65.040000000000006</v>
      </c>
      <c r="P564">
        <v>0</v>
      </c>
      <c r="Q564">
        <f t="shared" si="84"/>
        <v>975</v>
      </c>
      <c r="R564" s="50">
        <v>8270.16</v>
      </c>
      <c r="S564" s="67">
        <v>8129.75</v>
      </c>
      <c r="T564" s="69">
        <v>8125.16</v>
      </c>
      <c r="V564" t="s">
        <v>4486</v>
      </c>
      <c r="W564" t="s">
        <v>4487</v>
      </c>
      <c r="Y564" s="51">
        <f t="shared" si="88"/>
        <v>8260.16</v>
      </c>
      <c r="Z564" s="73">
        <f t="shared" si="89"/>
        <v>8134.36</v>
      </c>
      <c r="AA564" s="69" t="str">
        <f>VLOOKUP(C:C&amp;"    ",[1]Sheet0!$E$1:$I$65536,5,0)</f>
        <v xml:space="preserve">8125.16    </v>
      </c>
      <c r="AB564" s="74">
        <v>8125.16</v>
      </c>
      <c r="AC564" t="b">
        <f t="shared" si="85"/>
        <v>1</v>
      </c>
      <c r="AD564">
        <v>9000782</v>
      </c>
      <c r="AE564" t="s">
        <v>1704</v>
      </c>
      <c r="AF564" t="str">
        <f t="shared" si="87"/>
        <v>齐大伟</v>
      </c>
    </row>
    <row r="565" spans="1:32" x14ac:dyDescent="0.2">
      <c r="A565">
        <v>562</v>
      </c>
      <c r="B565">
        <v>9000781</v>
      </c>
      <c r="C565" t="str">
        <f>VLOOKUP(B:B,'10月人员信息'!J:W,13,0)</f>
        <v>130203198311012734</v>
      </c>
      <c r="D565" t="str">
        <f>VLOOKUP(B:B,'10月人员信息'!J:M,3,0)</f>
        <v>代立轩</v>
      </c>
      <c r="E565" t="str">
        <f>VLOOKUP(B:B,'10月人员信息'!J:L,2,0)</f>
        <v>热轧事业部</v>
      </c>
      <c r="F565" t="str">
        <f>VLOOKUP(B:B,'10月人员信息'!J:R,8,0)</f>
        <v>二助手</v>
      </c>
      <c r="G565">
        <f>VLOOKUP(B:B,'10月人员信息'!J:P,6,0)</f>
        <v>0</v>
      </c>
      <c r="H565" t="str">
        <f>VLOOKUP(B:B,'10月人员信息'!J:V,12,0)</f>
        <v>汉族</v>
      </c>
      <c r="I565" t="str">
        <f>VLOOKUP(B:B,'11月工资'!A:D,4,0)</f>
        <v>6217000180024765186</v>
      </c>
      <c r="J565">
        <f t="shared" si="80"/>
        <v>1187.52</v>
      </c>
      <c r="K565">
        <f t="shared" si="81"/>
        <v>51.95</v>
      </c>
      <c r="L565">
        <f t="shared" si="86"/>
        <v>126.17</v>
      </c>
      <c r="M565" s="6">
        <f t="shared" si="82"/>
        <v>509.71</v>
      </c>
      <c r="N565">
        <f>VLOOKUP(C:C,'11月工资'!C:AP,40,0)</f>
        <v>9</v>
      </c>
      <c r="O565" s="6">
        <f t="shared" si="83"/>
        <v>58.25</v>
      </c>
      <c r="P565">
        <v>0</v>
      </c>
      <c r="Q565">
        <f t="shared" si="84"/>
        <v>873</v>
      </c>
      <c r="R565" s="50">
        <v>7421.97</v>
      </c>
      <c r="S565" s="67">
        <v>7281.56</v>
      </c>
      <c r="T565" s="69">
        <v>7276.97</v>
      </c>
      <c r="V565" t="s">
        <v>4488</v>
      </c>
      <c r="W565" t="s">
        <v>4489</v>
      </c>
      <c r="Y565" s="51">
        <f t="shared" si="88"/>
        <v>7411.97</v>
      </c>
      <c r="Z565" s="73">
        <f t="shared" si="89"/>
        <v>7286.17</v>
      </c>
      <c r="AA565" s="69" t="str">
        <f>VLOOKUP(C:C&amp;"    ",[1]Sheet0!$E$1:$I$65536,5,0)</f>
        <v xml:space="preserve">7276.97    </v>
      </c>
      <c r="AB565" s="74">
        <v>7276.97</v>
      </c>
      <c r="AC565" t="b">
        <f t="shared" si="85"/>
        <v>1</v>
      </c>
      <c r="AD565">
        <v>9000783</v>
      </c>
      <c r="AE565" t="s">
        <v>1707</v>
      </c>
      <c r="AF565" t="str">
        <f t="shared" si="87"/>
        <v>杨树生</v>
      </c>
    </row>
    <row r="566" spans="1:32" x14ac:dyDescent="0.2">
      <c r="A566">
        <v>563</v>
      </c>
      <c r="B566">
        <v>9000782</v>
      </c>
      <c r="C566" t="str">
        <f>VLOOKUP(B:B,'10月人员信息'!J:W,13,0)</f>
        <v>130204198005043918</v>
      </c>
      <c r="D566" t="str">
        <f>VLOOKUP(B:B,'10月人员信息'!J:M,3,0)</f>
        <v>齐大伟</v>
      </c>
      <c r="E566" t="str">
        <f>VLOOKUP(B:B,'10月人员信息'!J:L,2,0)</f>
        <v>热轧事业部</v>
      </c>
      <c r="F566" t="str">
        <f>VLOOKUP(B:B,'10月人员信息'!J:R,8,0)</f>
        <v>轧辊装配</v>
      </c>
      <c r="G566">
        <f>VLOOKUP(B:B,'10月人员信息'!J:P,6,0)</f>
        <v>0</v>
      </c>
      <c r="H566" t="str">
        <f>VLOOKUP(B:B,'10月人员信息'!J:V,12,0)</f>
        <v>汉族</v>
      </c>
      <c r="I566" t="str">
        <f>VLOOKUP(B:B,'11月工资'!A:D,4,0)</f>
        <v>6217000180024770855</v>
      </c>
      <c r="J566">
        <f t="shared" si="80"/>
        <v>990.42</v>
      </c>
      <c r="K566">
        <f t="shared" si="81"/>
        <v>43.33</v>
      </c>
      <c r="L566">
        <f t="shared" si="86"/>
        <v>105.23</v>
      </c>
      <c r="M566" s="6">
        <f t="shared" si="82"/>
        <v>423.48</v>
      </c>
      <c r="N566">
        <f>VLOOKUP(C:C,'11月工资'!C:AP,40,0)</f>
        <v>9</v>
      </c>
      <c r="O566" s="6">
        <f t="shared" si="83"/>
        <v>48.4</v>
      </c>
      <c r="P566">
        <v>0</v>
      </c>
      <c r="Q566">
        <f t="shared" si="84"/>
        <v>725</v>
      </c>
      <c r="R566" s="50">
        <v>6190.11</v>
      </c>
      <c r="S566" s="67">
        <v>6049.7</v>
      </c>
      <c r="T566" s="69">
        <v>6045.11</v>
      </c>
      <c r="V566" t="s">
        <v>4490</v>
      </c>
      <c r="W566" t="s">
        <v>4491</v>
      </c>
      <c r="Y566" s="51">
        <f t="shared" si="88"/>
        <v>6180.11</v>
      </c>
      <c r="Z566" s="73">
        <f t="shared" si="89"/>
        <v>6054.31</v>
      </c>
      <c r="AA566" s="69" t="str">
        <f>VLOOKUP(C:C&amp;"    ",[1]Sheet0!$E$1:$I$65536,5,0)</f>
        <v xml:space="preserve">6045.11    </v>
      </c>
      <c r="AB566" s="74">
        <v>6045.11</v>
      </c>
      <c r="AC566" t="b">
        <f t="shared" si="85"/>
        <v>1</v>
      </c>
      <c r="AD566">
        <v>9000784</v>
      </c>
      <c r="AE566" t="s">
        <v>1710</v>
      </c>
      <c r="AF566" t="str">
        <f t="shared" si="87"/>
        <v>李志远</v>
      </c>
    </row>
    <row r="567" spans="1:32" x14ac:dyDescent="0.2">
      <c r="A567">
        <v>564</v>
      </c>
      <c r="B567">
        <v>9000783</v>
      </c>
      <c r="C567" t="str">
        <f>VLOOKUP(B:B,'10月人员信息'!J:W,13,0)</f>
        <v>130204197911212416</v>
      </c>
      <c r="D567" t="str">
        <f>VLOOKUP(B:B,'10月人员信息'!J:M,3,0)</f>
        <v>杨树生</v>
      </c>
      <c r="E567" t="str">
        <f>VLOOKUP(B:B,'10月人员信息'!J:L,2,0)</f>
        <v>热轧事业部</v>
      </c>
      <c r="F567" t="str">
        <f>VLOOKUP(B:B,'10月人员信息'!J:R,8,0)</f>
        <v>加热炉、粗轧点检作业区点检员</v>
      </c>
      <c r="G567">
        <f>VLOOKUP(B:B,'10月人员信息'!J:P,6,0)</f>
        <v>0</v>
      </c>
      <c r="H567" t="str">
        <f>VLOOKUP(B:B,'10月人员信息'!J:V,12,0)</f>
        <v>汉族</v>
      </c>
      <c r="I567" t="str">
        <f>VLOOKUP(B:B,'11月工资'!A:D,4,0)</f>
        <v>6217000180024759429</v>
      </c>
      <c r="J567">
        <f t="shared" si="80"/>
        <v>1051.3900000000001</v>
      </c>
      <c r="K567">
        <f t="shared" si="81"/>
        <v>46</v>
      </c>
      <c r="L567">
        <f t="shared" si="86"/>
        <v>111.71</v>
      </c>
      <c r="M567" s="6">
        <f t="shared" si="82"/>
        <v>450.16</v>
      </c>
      <c r="N567">
        <f>VLOOKUP(C:C,'11月工资'!C:AP,40,0)</f>
        <v>9</v>
      </c>
      <c r="O567" s="6">
        <f t="shared" si="83"/>
        <v>51.45</v>
      </c>
      <c r="P567">
        <v>0</v>
      </c>
      <c r="Q567">
        <f t="shared" si="84"/>
        <v>771</v>
      </c>
      <c r="R567" s="50">
        <v>6571.21</v>
      </c>
      <c r="S567" s="67">
        <v>6430.8</v>
      </c>
      <c r="T567" s="69">
        <v>6426.21</v>
      </c>
      <c r="V567" t="s">
        <v>4492</v>
      </c>
      <c r="W567" t="s">
        <v>4493</v>
      </c>
      <c r="Y567" s="51">
        <f t="shared" si="88"/>
        <v>6561.21</v>
      </c>
      <c r="Z567" s="73">
        <f t="shared" si="89"/>
        <v>6435.41</v>
      </c>
      <c r="AA567" s="69" t="str">
        <f>VLOOKUP(C:C&amp;"    ",[1]Sheet0!$E$1:$I$65536,5,0)</f>
        <v xml:space="preserve">6426.21    </v>
      </c>
      <c r="AB567" s="74">
        <v>6426.21</v>
      </c>
      <c r="AC567" t="b">
        <f t="shared" si="85"/>
        <v>1</v>
      </c>
      <c r="AD567">
        <v>9000785</v>
      </c>
      <c r="AE567" t="s">
        <v>1713</v>
      </c>
      <c r="AF567" t="str">
        <f t="shared" si="87"/>
        <v>李亚锟</v>
      </c>
    </row>
    <row r="568" spans="1:32" x14ac:dyDescent="0.2">
      <c r="A568">
        <v>565</v>
      </c>
      <c r="B568">
        <v>9000784</v>
      </c>
      <c r="C568" t="str">
        <f>VLOOKUP(B:B,'10月人员信息'!J:W,13,0)</f>
        <v>130204197807142411</v>
      </c>
      <c r="D568" t="str">
        <f>VLOOKUP(B:B,'10月人员信息'!J:M,3,0)</f>
        <v>李志远</v>
      </c>
      <c r="E568" t="str">
        <f>VLOOKUP(B:B,'10月人员信息'!J:L,2,0)</f>
        <v>热轧事业部</v>
      </c>
      <c r="F568" t="str">
        <f>VLOOKUP(B:B,'10月人员信息'!J:R,8,0)</f>
        <v>烧火工</v>
      </c>
      <c r="G568">
        <f>VLOOKUP(B:B,'10月人员信息'!J:P,6,0)</f>
        <v>0</v>
      </c>
      <c r="H568" t="str">
        <f>VLOOKUP(B:B,'10月人员信息'!J:V,12,0)</f>
        <v>汉族</v>
      </c>
      <c r="I568" t="str">
        <f>VLOOKUP(B:B,'11月工资'!A:D,4,0)</f>
        <v>6217000180004714899</v>
      </c>
      <c r="J568">
        <f t="shared" si="80"/>
        <v>1259.1500000000001</v>
      </c>
      <c r="K568">
        <f t="shared" si="81"/>
        <v>55.09</v>
      </c>
      <c r="L568">
        <f t="shared" si="86"/>
        <v>133.78</v>
      </c>
      <c r="M568" s="6">
        <f t="shared" si="82"/>
        <v>541.04999999999995</v>
      </c>
      <c r="N568">
        <f>VLOOKUP(C:C,'11月工资'!C:AP,40,0)</f>
        <v>9</v>
      </c>
      <c r="O568" s="6">
        <f t="shared" si="83"/>
        <v>61.83</v>
      </c>
      <c r="P568">
        <v>0</v>
      </c>
      <c r="Q568">
        <f t="shared" si="84"/>
        <v>927</v>
      </c>
      <c r="R568" s="50">
        <v>7869.66</v>
      </c>
      <c r="S568" s="67">
        <v>7729.25</v>
      </c>
      <c r="T568" s="69">
        <v>7724.66</v>
      </c>
      <c r="V568" t="s">
        <v>4494</v>
      </c>
      <c r="W568" t="s">
        <v>4495</v>
      </c>
      <c r="Y568" s="51">
        <f t="shared" si="88"/>
        <v>7859.66</v>
      </c>
      <c r="Z568" s="73">
        <f t="shared" si="89"/>
        <v>7733.86</v>
      </c>
      <c r="AA568" s="69" t="str">
        <f>VLOOKUP(C:C&amp;"    ",[1]Sheet0!$E$1:$I$65536,5,0)</f>
        <v xml:space="preserve">7724.66    </v>
      </c>
      <c r="AB568" s="74">
        <v>7724.66</v>
      </c>
      <c r="AC568" t="b">
        <f t="shared" si="85"/>
        <v>1</v>
      </c>
      <c r="AD568">
        <v>9000786</v>
      </c>
      <c r="AE568" t="s">
        <v>1716</v>
      </c>
      <c r="AF568" t="str">
        <f t="shared" si="87"/>
        <v>刘华</v>
      </c>
    </row>
    <row r="569" spans="1:32" x14ac:dyDescent="0.2">
      <c r="A569">
        <v>566</v>
      </c>
      <c r="B569">
        <v>9000785</v>
      </c>
      <c r="C569" t="str">
        <f>VLOOKUP(B:B,'10月人员信息'!J:W,13,0)</f>
        <v>130203198601111212</v>
      </c>
      <c r="D569" t="str">
        <f>VLOOKUP(B:B,'10月人员信息'!J:M,3,0)</f>
        <v>李亚锟</v>
      </c>
      <c r="E569" t="str">
        <f>VLOOKUP(B:B,'10月人员信息'!J:L,2,0)</f>
        <v>热轧事业部</v>
      </c>
      <c r="F569" t="str">
        <f>VLOOKUP(B:B,'10月人员信息'!J:R,8,0)</f>
        <v>LF炉精炼主操作</v>
      </c>
      <c r="G569">
        <f>VLOOKUP(B:B,'10月人员信息'!J:P,6,0)</f>
        <v>0</v>
      </c>
      <c r="H569" t="str">
        <f>VLOOKUP(B:B,'10月人员信息'!J:V,12,0)</f>
        <v>汉族</v>
      </c>
      <c r="I569" t="str">
        <f>VLOOKUP(B:B,'11月工资'!A:D,4,0)</f>
        <v>6217000180018999346</v>
      </c>
      <c r="J569">
        <f t="shared" si="80"/>
        <v>1081.3399999999999</v>
      </c>
      <c r="K569">
        <f t="shared" si="81"/>
        <v>47.31</v>
      </c>
      <c r="L569">
        <f t="shared" si="86"/>
        <v>114.89</v>
      </c>
      <c r="M569" s="6">
        <f t="shared" si="82"/>
        <v>463.26</v>
      </c>
      <c r="N569">
        <f>VLOOKUP(C:C,'11月工资'!C:AP,40,0)</f>
        <v>9</v>
      </c>
      <c r="O569" s="6">
        <f t="shared" si="83"/>
        <v>52.94</v>
      </c>
      <c r="P569">
        <v>0</v>
      </c>
      <c r="Q569">
        <f t="shared" si="84"/>
        <v>794</v>
      </c>
      <c r="R569" s="50">
        <v>6758.4</v>
      </c>
      <c r="S569" s="67">
        <v>6617.99</v>
      </c>
      <c r="T569" s="69">
        <v>6613.4</v>
      </c>
      <c r="V569" t="s">
        <v>4496</v>
      </c>
      <c r="W569" t="s">
        <v>4497</v>
      </c>
      <c r="Y569" s="51">
        <f t="shared" si="88"/>
        <v>6748.4</v>
      </c>
      <c r="Z569" s="73">
        <f t="shared" si="89"/>
        <v>6622.6</v>
      </c>
      <c r="AA569" s="69" t="str">
        <f>VLOOKUP(C:C&amp;"    ",[1]Sheet0!$E$1:$I$65536,5,0)</f>
        <v xml:space="preserve">6613.40    </v>
      </c>
      <c r="AB569" s="74">
        <v>6613.4</v>
      </c>
      <c r="AC569" t="b">
        <f t="shared" si="85"/>
        <v>1</v>
      </c>
      <c r="AD569">
        <v>9000787</v>
      </c>
      <c r="AE569" t="s">
        <v>1719</v>
      </c>
      <c r="AF569" t="str">
        <f t="shared" si="87"/>
        <v>李宏</v>
      </c>
    </row>
    <row r="570" spans="1:32" x14ac:dyDescent="0.2">
      <c r="A570">
        <v>567</v>
      </c>
      <c r="B570">
        <v>9000786</v>
      </c>
      <c r="C570" t="str">
        <f>VLOOKUP(B:B,'10月人员信息'!J:W,13,0)</f>
        <v>130205198709080318</v>
      </c>
      <c r="D570" t="str">
        <f>VLOOKUP(B:B,'10月人员信息'!J:M,3,0)</f>
        <v>刘华</v>
      </c>
      <c r="E570" t="str">
        <f>VLOOKUP(B:B,'10月人员信息'!J:L,2,0)</f>
        <v>热轧事业部</v>
      </c>
      <c r="F570" t="str">
        <f>VLOOKUP(B:B,'10月人员信息'!J:R,8,0)</f>
        <v>铁水预处理</v>
      </c>
      <c r="G570">
        <f>VLOOKUP(B:B,'10月人员信息'!J:P,6,0)</f>
        <v>0</v>
      </c>
      <c r="H570" t="str">
        <f>VLOOKUP(B:B,'10月人员信息'!J:V,12,0)</f>
        <v>汉族</v>
      </c>
      <c r="I570" t="str">
        <f>VLOOKUP(B:B,'11月工资'!A:D,4,0)</f>
        <v>6217000180024765400</v>
      </c>
      <c r="J570">
        <f t="shared" si="80"/>
        <v>1068.78</v>
      </c>
      <c r="K570">
        <f t="shared" si="81"/>
        <v>46.76</v>
      </c>
      <c r="L570">
        <f t="shared" si="86"/>
        <v>113.56</v>
      </c>
      <c r="M570" s="6">
        <f t="shared" si="82"/>
        <v>457.76</v>
      </c>
      <c r="N570">
        <f>VLOOKUP(C:C,'11月工资'!C:AP,40,0)</f>
        <v>9</v>
      </c>
      <c r="O570" s="6">
        <f t="shared" si="83"/>
        <v>52.32</v>
      </c>
      <c r="P570">
        <v>0</v>
      </c>
      <c r="Q570">
        <f t="shared" si="84"/>
        <v>784</v>
      </c>
      <c r="R570" s="50">
        <v>6679.9</v>
      </c>
      <c r="S570" s="67">
        <v>6539.49</v>
      </c>
      <c r="T570" s="69">
        <v>6534.9</v>
      </c>
      <c r="V570" t="s">
        <v>4498</v>
      </c>
      <c r="W570" t="s">
        <v>4499</v>
      </c>
      <c r="Y570" s="51">
        <f t="shared" si="88"/>
        <v>6669.9</v>
      </c>
      <c r="Z570" s="73">
        <f t="shared" si="89"/>
        <v>6544.1</v>
      </c>
      <c r="AA570" s="69" t="str">
        <f>VLOOKUP(C:C&amp;"    ",[1]Sheet0!$E$1:$I$65536,5,0)</f>
        <v xml:space="preserve">6534.90    </v>
      </c>
      <c r="AB570" s="74">
        <v>6534.9</v>
      </c>
      <c r="AC570" t="b">
        <f t="shared" si="85"/>
        <v>1</v>
      </c>
      <c r="AD570">
        <v>9000788</v>
      </c>
      <c r="AE570" t="s">
        <v>1722</v>
      </c>
      <c r="AF570" t="str">
        <f t="shared" si="87"/>
        <v>刘斌</v>
      </c>
    </row>
    <row r="571" spans="1:32" x14ac:dyDescent="0.2">
      <c r="A571">
        <v>568</v>
      </c>
      <c r="B571">
        <v>9000787</v>
      </c>
      <c r="C571" t="str">
        <f>VLOOKUP(B:B,'10月人员信息'!J:W,13,0)</f>
        <v>130203198507232413</v>
      </c>
      <c r="D571" t="str">
        <f>VLOOKUP(B:B,'10月人员信息'!J:M,3,0)</f>
        <v>李宏</v>
      </c>
      <c r="E571" t="str">
        <f>VLOOKUP(B:B,'10月人员信息'!J:L,2,0)</f>
        <v>热轧事业部</v>
      </c>
      <c r="F571" t="str">
        <f>VLOOKUP(B:B,'10月人员信息'!J:R,8,0)</f>
        <v>加料、精炼、浇注、接受跨天车运行工</v>
      </c>
      <c r="G571">
        <f>VLOOKUP(B:B,'10月人员信息'!J:P,6,0)</f>
        <v>0</v>
      </c>
      <c r="H571" t="str">
        <f>VLOOKUP(B:B,'10月人员信息'!J:V,12,0)</f>
        <v>汉族</v>
      </c>
      <c r="I571" t="str">
        <f>VLOOKUP(B:B,'11月工资'!A:D,4,0)</f>
        <v>6217000180000380315</v>
      </c>
      <c r="J571">
        <f t="shared" si="80"/>
        <v>960.28</v>
      </c>
      <c r="K571">
        <f t="shared" si="81"/>
        <v>42.01</v>
      </c>
      <c r="L571">
        <f t="shared" si="86"/>
        <v>102.03</v>
      </c>
      <c r="M571" s="6">
        <f t="shared" si="82"/>
        <v>410.29</v>
      </c>
      <c r="N571">
        <f>VLOOKUP(C:C,'11月工资'!C:AP,40,0)</f>
        <v>9</v>
      </c>
      <c r="O571" s="6">
        <f t="shared" si="83"/>
        <v>46.89</v>
      </c>
      <c r="P571">
        <v>0</v>
      </c>
      <c r="Q571">
        <f t="shared" si="84"/>
        <v>703</v>
      </c>
      <c r="R571" s="50">
        <v>6001.74</v>
      </c>
      <c r="S571" s="67">
        <v>5861.33</v>
      </c>
      <c r="T571" s="69">
        <v>5856.74</v>
      </c>
      <c r="V571" t="s">
        <v>4500</v>
      </c>
      <c r="W571" t="s">
        <v>4501</v>
      </c>
      <c r="Y571" s="51">
        <f t="shared" si="88"/>
        <v>5991.74</v>
      </c>
      <c r="Z571" s="73">
        <f t="shared" si="89"/>
        <v>5865.94</v>
      </c>
      <c r="AA571" s="69" t="str">
        <f>VLOOKUP(C:C&amp;"    ",[1]Sheet0!$E$1:$I$65536,5,0)</f>
        <v xml:space="preserve">5856.74    </v>
      </c>
      <c r="AB571" s="74">
        <v>5856.74</v>
      </c>
      <c r="AC571" t="b">
        <f t="shared" si="85"/>
        <v>1</v>
      </c>
      <c r="AD571">
        <v>9000789</v>
      </c>
      <c r="AE571" t="s">
        <v>1725</v>
      </c>
      <c r="AF571" t="str">
        <f t="shared" si="87"/>
        <v>柳笛</v>
      </c>
    </row>
    <row r="572" spans="1:32" x14ac:dyDescent="0.2">
      <c r="A572">
        <v>569</v>
      </c>
      <c r="B572">
        <v>9000788</v>
      </c>
      <c r="C572" t="str">
        <f>VLOOKUP(B:B,'10月人员信息'!J:W,13,0)</f>
        <v>130203198701063617</v>
      </c>
      <c r="D572" t="str">
        <f>VLOOKUP(B:B,'10月人员信息'!J:M,3,0)</f>
        <v>刘斌</v>
      </c>
      <c r="E572" t="str">
        <f>VLOOKUP(B:B,'10月人员信息'!J:L,2,0)</f>
        <v>热轧事业部</v>
      </c>
      <c r="F572" t="str">
        <f>VLOOKUP(B:B,'10月人员信息'!J:R,8,0)</f>
        <v>液体天车运行工</v>
      </c>
      <c r="G572">
        <f>VLOOKUP(B:B,'10月人员信息'!J:P,6,0)</f>
        <v>0</v>
      </c>
      <c r="H572" t="str">
        <f>VLOOKUP(B:B,'10月人员信息'!J:V,12,0)</f>
        <v>汉族</v>
      </c>
      <c r="I572" t="str">
        <f>VLOOKUP(B:B,'11月工资'!A:D,4,0)</f>
        <v>6217000180024768701</v>
      </c>
      <c r="J572">
        <f t="shared" si="80"/>
        <v>1092.78</v>
      </c>
      <c r="K572">
        <f t="shared" si="81"/>
        <v>47.81</v>
      </c>
      <c r="L572">
        <f t="shared" si="86"/>
        <v>116.11</v>
      </c>
      <c r="M572" s="6">
        <f t="shared" si="82"/>
        <v>468.26</v>
      </c>
      <c r="N572">
        <f>VLOOKUP(C:C,'11月工资'!C:AP,40,0)</f>
        <v>9</v>
      </c>
      <c r="O572" s="6">
        <f t="shared" si="83"/>
        <v>53.52</v>
      </c>
      <c r="P572">
        <v>0</v>
      </c>
      <c r="Q572">
        <f t="shared" si="84"/>
        <v>802</v>
      </c>
      <c r="R572" s="50">
        <v>6829.9</v>
      </c>
      <c r="S572" s="67">
        <v>6689.49</v>
      </c>
      <c r="T572" s="69">
        <v>6684.9</v>
      </c>
      <c r="V572" t="s">
        <v>4502</v>
      </c>
      <c r="W572" t="s">
        <v>4503</v>
      </c>
      <c r="Y572" s="51">
        <f t="shared" si="88"/>
        <v>6819.9</v>
      </c>
      <c r="Z572" s="73">
        <f t="shared" si="89"/>
        <v>6694.1</v>
      </c>
      <c r="AA572" s="69" t="str">
        <f>VLOOKUP(C:C&amp;"    ",[1]Sheet0!$E$1:$I$65536,5,0)</f>
        <v xml:space="preserve">6684.90    </v>
      </c>
      <c r="AB572" s="74">
        <v>6684.9</v>
      </c>
      <c r="AC572" t="b">
        <f t="shared" si="85"/>
        <v>1</v>
      </c>
      <c r="AD572">
        <v>9000790</v>
      </c>
      <c r="AE572" t="s">
        <v>1728</v>
      </c>
      <c r="AF572" t="str">
        <f t="shared" si="87"/>
        <v>张强</v>
      </c>
    </row>
    <row r="573" spans="1:32" x14ac:dyDescent="0.2">
      <c r="A573">
        <v>570</v>
      </c>
      <c r="B573">
        <v>9000789</v>
      </c>
      <c r="C573" t="str">
        <f>VLOOKUP(B:B,'10月人员信息'!J:W,13,0)</f>
        <v>130204198707311518</v>
      </c>
      <c r="D573" t="str">
        <f>VLOOKUP(B:B,'10月人员信息'!J:M,3,0)</f>
        <v>柳笛</v>
      </c>
      <c r="E573" t="str">
        <f>VLOOKUP(B:B,'10月人员信息'!J:L,2,0)</f>
        <v>热轧事业部</v>
      </c>
      <c r="F573" t="str">
        <f>VLOOKUP(B:B,'10月人员信息'!J:R,8,0)</f>
        <v>液体天车运行工</v>
      </c>
      <c r="G573">
        <f>VLOOKUP(B:B,'10月人员信息'!J:P,6,0)</f>
        <v>0</v>
      </c>
      <c r="H573" t="str">
        <f>VLOOKUP(B:B,'10月人员信息'!J:V,12,0)</f>
        <v>汉族</v>
      </c>
      <c r="I573" t="str">
        <f>VLOOKUP(B:B,'11月工资'!A:D,4,0)</f>
        <v>6217000180004820282</v>
      </c>
      <c r="J573">
        <f t="shared" si="80"/>
        <v>1092.78</v>
      </c>
      <c r="K573">
        <f t="shared" si="81"/>
        <v>47.81</v>
      </c>
      <c r="L573">
        <f t="shared" si="86"/>
        <v>116.11</v>
      </c>
      <c r="M573" s="6">
        <f t="shared" si="82"/>
        <v>468.26</v>
      </c>
      <c r="N573">
        <f>VLOOKUP(C:C,'11月工资'!C:AP,40,0)</f>
        <v>9</v>
      </c>
      <c r="O573" s="6">
        <f t="shared" si="83"/>
        <v>53.52</v>
      </c>
      <c r="P573">
        <v>0</v>
      </c>
      <c r="Q573">
        <f t="shared" si="84"/>
        <v>802</v>
      </c>
      <c r="R573" s="50">
        <v>6829.9</v>
      </c>
      <c r="S573" s="67">
        <v>6689.49</v>
      </c>
      <c r="T573" s="69">
        <v>6684.9</v>
      </c>
      <c r="V573" t="s">
        <v>4504</v>
      </c>
      <c r="W573" t="s">
        <v>4505</v>
      </c>
      <c r="Y573" s="51">
        <f t="shared" si="88"/>
        <v>6819.9</v>
      </c>
      <c r="Z573" s="73">
        <f t="shared" si="89"/>
        <v>6694.1</v>
      </c>
      <c r="AA573" s="69" t="str">
        <f>VLOOKUP(C:C&amp;"    ",[1]Sheet0!$E$1:$I$65536,5,0)</f>
        <v xml:space="preserve">6684.90    </v>
      </c>
      <c r="AB573" s="74">
        <v>6684.9</v>
      </c>
      <c r="AC573" t="b">
        <f t="shared" si="85"/>
        <v>1</v>
      </c>
      <c r="AD573">
        <v>9000791</v>
      </c>
      <c r="AE573" t="s">
        <v>1731</v>
      </c>
      <c r="AF573" t="str">
        <f t="shared" si="87"/>
        <v>郑伟</v>
      </c>
    </row>
    <row r="574" spans="1:32" x14ac:dyDescent="0.2">
      <c r="A574">
        <v>571</v>
      </c>
      <c r="B574">
        <v>9000790</v>
      </c>
      <c r="C574" t="str">
        <f>VLOOKUP(B:B,'10月人员信息'!J:W,13,0)</f>
        <v>130203198606063010</v>
      </c>
      <c r="D574" t="str">
        <f>VLOOKUP(B:B,'10月人员信息'!J:M,3,0)</f>
        <v>张强</v>
      </c>
      <c r="E574" t="str">
        <f>VLOOKUP(B:B,'10月人员信息'!J:L,2,0)</f>
        <v>热轧事业部</v>
      </c>
      <c r="F574" t="str">
        <f>VLOOKUP(B:B,'10月人员信息'!J:R,8,0)</f>
        <v>加料、精炼、浇注、接受跨天车运行工</v>
      </c>
      <c r="G574">
        <f>VLOOKUP(B:B,'10月人员信息'!J:P,6,0)</f>
        <v>0</v>
      </c>
      <c r="H574" t="str">
        <f>VLOOKUP(B:B,'10月人员信息'!J:V,12,0)</f>
        <v>汉族</v>
      </c>
      <c r="I574" t="str">
        <f>VLOOKUP(B:B,'11月工资'!A:D,4,0)</f>
        <v>6217000180028838484</v>
      </c>
      <c r="J574">
        <f t="shared" si="80"/>
        <v>980.58</v>
      </c>
      <c r="K574">
        <f t="shared" si="81"/>
        <v>42.9</v>
      </c>
      <c r="L574">
        <f t="shared" si="86"/>
        <v>104.19</v>
      </c>
      <c r="M574" s="6">
        <f t="shared" si="82"/>
        <v>419.17</v>
      </c>
      <c r="N574">
        <f>VLOOKUP(C:C,'11月工资'!C:AP,40,0)</f>
        <v>9</v>
      </c>
      <c r="O574" s="6">
        <f t="shared" si="83"/>
        <v>47.91</v>
      </c>
      <c r="P574">
        <v>0</v>
      </c>
      <c r="Q574">
        <f t="shared" si="84"/>
        <v>718</v>
      </c>
      <c r="R574" s="50">
        <v>6128.61</v>
      </c>
      <c r="S574" s="67">
        <v>5988.2</v>
      </c>
      <c r="T574" s="69">
        <v>5983.61</v>
      </c>
      <c r="V574" t="s">
        <v>4506</v>
      </c>
      <c r="W574" t="s">
        <v>4507</v>
      </c>
      <c r="Y574" s="51">
        <f t="shared" si="88"/>
        <v>6118.61</v>
      </c>
      <c r="Z574" s="73">
        <f t="shared" si="89"/>
        <v>5992.81</v>
      </c>
      <c r="AA574" s="69" t="str">
        <f>VLOOKUP(C:C&amp;"    ",[1]Sheet0!$E$1:$I$65536,5,0)</f>
        <v xml:space="preserve">5983.61    </v>
      </c>
      <c r="AB574" s="74">
        <v>5983.61</v>
      </c>
      <c r="AC574" t="b">
        <f t="shared" si="85"/>
        <v>1</v>
      </c>
      <c r="AD574">
        <v>9000792</v>
      </c>
      <c r="AE574" t="s">
        <v>1734</v>
      </c>
      <c r="AF574" t="str">
        <f t="shared" si="87"/>
        <v>郭强</v>
      </c>
    </row>
    <row r="575" spans="1:32" x14ac:dyDescent="0.2">
      <c r="A575">
        <v>572</v>
      </c>
      <c r="B575">
        <v>9000791</v>
      </c>
      <c r="C575" t="str">
        <f>VLOOKUP(B:B,'10月人员信息'!J:W,13,0)</f>
        <v>130221198601250098</v>
      </c>
      <c r="D575" t="str">
        <f>VLOOKUP(B:B,'10月人员信息'!J:M,3,0)</f>
        <v>郑伟</v>
      </c>
      <c r="E575" t="str">
        <f>VLOOKUP(B:B,'10月人员信息'!J:L,2,0)</f>
        <v>热轧事业部</v>
      </c>
      <c r="F575" t="str">
        <f>VLOOKUP(B:B,'10月人员信息'!J:R,8,0)</f>
        <v>液体天车运行工</v>
      </c>
      <c r="G575">
        <f>VLOOKUP(B:B,'10月人员信息'!J:P,6,0)</f>
        <v>0</v>
      </c>
      <c r="H575" t="str">
        <f>VLOOKUP(B:B,'10月人员信息'!J:V,12,0)</f>
        <v>汉族</v>
      </c>
      <c r="I575" t="str">
        <f>VLOOKUP(B:B,'11月工资'!A:D,4,0)</f>
        <v>6217000180024768743</v>
      </c>
      <c r="J575">
        <f t="shared" si="80"/>
        <v>1077.76</v>
      </c>
      <c r="K575">
        <f t="shared" si="81"/>
        <v>47.15</v>
      </c>
      <c r="L575">
        <f t="shared" si="86"/>
        <v>114.51</v>
      </c>
      <c r="M575" s="6">
        <f t="shared" si="82"/>
        <v>461.69</v>
      </c>
      <c r="N575">
        <f>VLOOKUP(C:C,'11月工资'!C:AP,40,0)</f>
        <v>9</v>
      </c>
      <c r="O575" s="6">
        <f t="shared" si="83"/>
        <v>52.76</v>
      </c>
      <c r="P575">
        <v>0</v>
      </c>
      <c r="Q575">
        <f t="shared" si="84"/>
        <v>791</v>
      </c>
      <c r="R575" s="50">
        <v>6735.97</v>
      </c>
      <c r="S575" s="67">
        <v>6595.56</v>
      </c>
      <c r="T575" s="69">
        <v>6590.97</v>
      </c>
      <c r="V575" t="s">
        <v>4508</v>
      </c>
      <c r="W575" t="s">
        <v>4509</v>
      </c>
      <c r="Y575" s="51">
        <f t="shared" si="88"/>
        <v>6725.97</v>
      </c>
      <c r="Z575" s="73">
        <f t="shared" si="89"/>
        <v>6600.17</v>
      </c>
      <c r="AA575" s="69" t="str">
        <f>VLOOKUP(C:C&amp;"    ",[1]Sheet0!$E$1:$I$65536,5,0)</f>
        <v xml:space="preserve">6590.97    </v>
      </c>
      <c r="AB575" s="74">
        <v>6590.97</v>
      </c>
      <c r="AC575" t="b">
        <f t="shared" si="85"/>
        <v>1</v>
      </c>
      <c r="AD575">
        <v>9000793</v>
      </c>
      <c r="AE575" t="s">
        <v>706</v>
      </c>
      <c r="AF575" t="str">
        <f t="shared" si="87"/>
        <v>王伟</v>
      </c>
    </row>
    <row r="576" spans="1:32" x14ac:dyDescent="0.2">
      <c r="A576">
        <v>573</v>
      </c>
      <c r="B576">
        <v>9000792</v>
      </c>
      <c r="C576" t="str">
        <f>VLOOKUP(B:B,'10月人员信息'!J:W,13,0)</f>
        <v>130203198608062118</v>
      </c>
      <c r="D576" t="str">
        <f>VLOOKUP(B:B,'10月人员信息'!J:M,3,0)</f>
        <v>郭强</v>
      </c>
      <c r="E576" t="str">
        <f>VLOOKUP(B:B,'10月人员信息'!J:L,2,0)</f>
        <v>热轧事业部</v>
      </c>
      <c r="F576" t="str">
        <f>VLOOKUP(B:B,'10月人员信息'!J:R,8,0)</f>
        <v>中包浇注工</v>
      </c>
      <c r="G576">
        <f>VLOOKUP(B:B,'10月人员信息'!J:P,6,0)</f>
        <v>0</v>
      </c>
      <c r="H576" t="str">
        <f>VLOOKUP(B:B,'10月人员信息'!J:V,12,0)</f>
        <v>汉族</v>
      </c>
      <c r="I576" t="str">
        <f>VLOOKUP(B:B,'11月工资'!A:D,4,0)</f>
        <v>6217000180024766531</v>
      </c>
      <c r="J576">
        <f t="shared" si="80"/>
        <v>1061.42</v>
      </c>
      <c r="K576">
        <f t="shared" si="81"/>
        <v>46.44</v>
      </c>
      <c r="L576">
        <f t="shared" si="86"/>
        <v>112.78</v>
      </c>
      <c r="M576" s="6">
        <f t="shared" si="82"/>
        <v>454.54</v>
      </c>
      <c r="N576">
        <f>VLOOKUP(C:C,'11月工资'!C:AP,40,0)</f>
        <v>9</v>
      </c>
      <c r="O576" s="6">
        <f t="shared" si="83"/>
        <v>51.95</v>
      </c>
      <c r="P576">
        <v>0</v>
      </c>
      <c r="Q576">
        <f t="shared" si="84"/>
        <v>779</v>
      </c>
      <c r="R576" s="50">
        <v>6633.88</v>
      </c>
      <c r="S576" s="67">
        <v>6493.47</v>
      </c>
      <c r="T576" s="69">
        <v>6488.88</v>
      </c>
      <c r="V576" t="s">
        <v>4510</v>
      </c>
      <c r="W576" t="s">
        <v>4511</v>
      </c>
      <c r="Y576" s="51">
        <f t="shared" si="88"/>
        <v>6623.88</v>
      </c>
      <c r="Z576" s="73">
        <f t="shared" si="89"/>
        <v>6498.08</v>
      </c>
      <c r="AA576" s="69" t="str">
        <f>VLOOKUP(C:C&amp;"    ",[1]Sheet0!$E$1:$I$65536,5,0)</f>
        <v xml:space="preserve">6488.88    </v>
      </c>
      <c r="AB576" s="74">
        <v>6488.88</v>
      </c>
      <c r="AC576" t="b">
        <f t="shared" si="85"/>
        <v>1</v>
      </c>
      <c r="AD576">
        <v>9000794</v>
      </c>
      <c r="AE576" t="s">
        <v>1739</v>
      </c>
      <c r="AF576" t="str">
        <f t="shared" si="87"/>
        <v>方振勇</v>
      </c>
    </row>
    <row r="577" spans="1:32" x14ac:dyDescent="0.2">
      <c r="A577">
        <v>574</v>
      </c>
      <c r="B577">
        <v>9000793</v>
      </c>
      <c r="C577" t="str">
        <f>VLOOKUP(B:B,'10月人员信息'!J:W,13,0)</f>
        <v>130324198301070030</v>
      </c>
      <c r="D577" t="str">
        <f>VLOOKUP(B:B,'10月人员信息'!J:M,3,0)</f>
        <v>王伟</v>
      </c>
      <c r="E577" t="str">
        <f>VLOOKUP(B:B,'10月人员信息'!J:L,2,0)</f>
        <v>热轧事业部</v>
      </c>
      <c r="F577" t="str">
        <f>VLOOKUP(B:B,'10月人员信息'!J:R,8,0)</f>
        <v>中包浇注工</v>
      </c>
      <c r="G577">
        <f>VLOOKUP(B:B,'10月人员信息'!J:P,6,0)</f>
        <v>0</v>
      </c>
      <c r="H577" t="str">
        <f>VLOOKUP(B:B,'10月人员信息'!J:V,12,0)</f>
        <v>汉族</v>
      </c>
      <c r="I577" t="str">
        <f>VLOOKUP(B:B,'11月工资'!A:D,4,0)</f>
        <v>6217000180024765806</v>
      </c>
      <c r="J577">
        <f t="shared" si="80"/>
        <v>1241.6199999999999</v>
      </c>
      <c r="K577">
        <f t="shared" si="81"/>
        <v>54.32</v>
      </c>
      <c r="L577">
        <f t="shared" si="86"/>
        <v>131.91999999999999</v>
      </c>
      <c r="M577" s="6">
        <f t="shared" si="82"/>
        <v>533.38</v>
      </c>
      <c r="N577">
        <f>VLOOKUP(C:C,'11月工资'!C:AP,40,0)</f>
        <v>9</v>
      </c>
      <c r="O577" s="6">
        <f t="shared" si="83"/>
        <v>60.96</v>
      </c>
      <c r="P577">
        <v>0</v>
      </c>
      <c r="Q577">
        <f t="shared" si="84"/>
        <v>914</v>
      </c>
      <c r="R577" s="50">
        <v>7760.11</v>
      </c>
      <c r="S577" s="67">
        <v>7619.7</v>
      </c>
      <c r="T577" s="69">
        <v>7615.11</v>
      </c>
      <c r="V577" t="s">
        <v>4512</v>
      </c>
      <c r="W577" t="s">
        <v>4513</v>
      </c>
      <c r="Y577" s="51">
        <f t="shared" si="88"/>
        <v>7750.11</v>
      </c>
      <c r="Z577" s="73">
        <f t="shared" si="89"/>
        <v>7624.31</v>
      </c>
      <c r="AA577" s="69" t="str">
        <f>VLOOKUP(C:C&amp;"    ",[1]Sheet0!$E$1:$I$65536,5,0)</f>
        <v xml:space="preserve">7615.11    </v>
      </c>
      <c r="AB577" s="74">
        <v>7615.11</v>
      </c>
      <c r="AC577" t="b">
        <f t="shared" si="85"/>
        <v>1</v>
      </c>
      <c r="AD577">
        <v>9000795</v>
      </c>
      <c r="AE577" t="s">
        <v>1742</v>
      </c>
      <c r="AF577" t="str">
        <f t="shared" si="87"/>
        <v>朱连喜</v>
      </c>
    </row>
    <row r="578" spans="1:32" x14ac:dyDescent="0.2">
      <c r="A578">
        <v>575</v>
      </c>
      <c r="B578">
        <v>9000794</v>
      </c>
      <c r="C578" t="str">
        <f>VLOOKUP(B:B,'10月人员信息'!J:W,13,0)</f>
        <v>130204198211153317</v>
      </c>
      <c r="D578" t="str">
        <f>VLOOKUP(B:B,'10月人员信息'!J:M,3,0)</f>
        <v>方振勇</v>
      </c>
      <c r="E578" t="str">
        <f>VLOOKUP(B:B,'10月人员信息'!J:L,2,0)</f>
        <v>热轧事业部</v>
      </c>
      <c r="F578" t="str">
        <f>VLOOKUP(B:B,'10月人员信息'!J:R,8,0)</f>
        <v>RH炉精炼辅助操作（炉前炉坑）</v>
      </c>
      <c r="G578">
        <f>VLOOKUP(B:B,'10月人员信息'!J:P,6,0)</f>
        <v>0</v>
      </c>
      <c r="H578" t="str">
        <f>VLOOKUP(B:B,'10月人员信息'!J:V,12,0)</f>
        <v>汉族</v>
      </c>
      <c r="I578" t="str">
        <f>VLOOKUP(B:B,'11月工资'!A:D,4,0)</f>
        <v>6217000180024769733</v>
      </c>
      <c r="J578">
        <f t="shared" ref="J578:J641" si="90">ROUND(R578*0.16,2)</f>
        <v>848.98</v>
      </c>
      <c r="K578">
        <f t="shared" ref="K578:K641" si="91">ROUND(R578*0.007,2)</f>
        <v>37.14</v>
      </c>
      <c r="L578">
        <f t="shared" si="86"/>
        <v>90.2</v>
      </c>
      <c r="M578" s="6">
        <f t="shared" ref="M578:M641" si="92">ROUND(S578*0.07,2)</f>
        <v>365.44</v>
      </c>
      <c r="N578">
        <f>VLOOKUP(C:C,'11月工资'!C:AP,40,0)</f>
        <v>9</v>
      </c>
      <c r="O578" s="6">
        <f t="shared" ref="O578:O641" si="93">ROUND(S578*0.008,2)</f>
        <v>41.76</v>
      </c>
      <c r="P578">
        <v>0</v>
      </c>
      <c r="Q578">
        <f t="shared" ref="Q578:Q641" si="94">ROUND(T578*0.12,0)</f>
        <v>619</v>
      </c>
      <c r="R578" s="50">
        <v>5306.11</v>
      </c>
      <c r="S578" s="68">
        <v>5220.59</v>
      </c>
      <c r="T578" s="69">
        <v>5161.1099999999997</v>
      </c>
      <c r="V578" t="s">
        <v>4514</v>
      </c>
      <c r="W578" t="s">
        <v>4515</v>
      </c>
      <c r="Y578" s="51">
        <f t="shared" si="88"/>
        <v>5296.11</v>
      </c>
      <c r="Z578" s="73">
        <f t="shared" si="89"/>
        <v>5225.2</v>
      </c>
      <c r="AA578" s="69" t="str">
        <f>VLOOKUP(C:C&amp;"    ",[1]Sheet0!$E$1:$I$65536,5,0)</f>
        <v xml:space="preserve">5161.11    </v>
      </c>
      <c r="AB578" s="74">
        <v>5161.1099999999997</v>
      </c>
      <c r="AC578" t="b">
        <f t="shared" ref="AC578:AC641" si="95">T578=AB578</f>
        <v>1</v>
      </c>
      <c r="AD578">
        <v>9000796</v>
      </c>
      <c r="AE578" t="s">
        <v>1745</v>
      </c>
      <c r="AF578" t="str">
        <f t="shared" si="87"/>
        <v>温晓娜</v>
      </c>
    </row>
    <row r="579" spans="1:32" x14ac:dyDescent="0.2">
      <c r="A579">
        <v>576</v>
      </c>
      <c r="B579">
        <v>9000795</v>
      </c>
      <c r="C579" t="str">
        <f>VLOOKUP(B:B,'10月人员信息'!J:W,13,0)</f>
        <v>130204198406240314</v>
      </c>
      <c r="D579" t="str">
        <f>VLOOKUP(B:B,'10月人员信息'!J:M,3,0)</f>
        <v>朱连喜</v>
      </c>
      <c r="E579" t="str">
        <f>VLOOKUP(B:B,'10月人员信息'!J:L,2,0)</f>
        <v>热轧事业部</v>
      </c>
      <c r="F579" t="str">
        <f>VLOOKUP(B:B,'10月人员信息'!J:R,8,0)</f>
        <v>废钢工</v>
      </c>
      <c r="G579">
        <f>VLOOKUP(B:B,'10月人员信息'!J:P,6,0)</f>
        <v>0</v>
      </c>
      <c r="H579" t="str">
        <f>VLOOKUP(B:B,'10月人员信息'!J:V,12,0)</f>
        <v>汉族</v>
      </c>
      <c r="I579" t="str">
        <f>VLOOKUP(B:B,'11月工资'!A:D,4,0)</f>
        <v>6217000180024763793</v>
      </c>
      <c r="J579">
        <f t="shared" si="90"/>
        <v>922.56</v>
      </c>
      <c r="K579">
        <f t="shared" si="91"/>
        <v>40.36</v>
      </c>
      <c r="L579">
        <f t="shared" ref="L579:L642" si="96">ROUND(R579*0.017,2)</f>
        <v>98.02</v>
      </c>
      <c r="M579" s="6">
        <f t="shared" si="92"/>
        <v>393.79</v>
      </c>
      <c r="N579">
        <f>VLOOKUP(C:C,'11月工资'!C:AP,40,0)</f>
        <v>9</v>
      </c>
      <c r="O579" s="6">
        <f t="shared" si="93"/>
        <v>45</v>
      </c>
      <c r="P579">
        <v>0</v>
      </c>
      <c r="Q579">
        <f t="shared" si="94"/>
        <v>675</v>
      </c>
      <c r="R579" s="50">
        <v>5765.98</v>
      </c>
      <c r="S579" s="67">
        <v>5625.57</v>
      </c>
      <c r="T579" s="69">
        <v>5620.98</v>
      </c>
      <c r="V579" t="s">
        <v>4516</v>
      </c>
      <c r="W579" t="s">
        <v>4517</v>
      </c>
      <c r="Y579" s="51">
        <f t="shared" si="88"/>
        <v>5755.98</v>
      </c>
      <c r="Z579" s="73">
        <f t="shared" si="89"/>
        <v>5630.18</v>
      </c>
      <c r="AA579" s="69" t="str">
        <f>VLOOKUP(C:C&amp;"    ",[1]Sheet0!$E$1:$I$65536,5,0)</f>
        <v xml:space="preserve">5620.98    </v>
      </c>
      <c r="AB579" s="74">
        <v>5620.98</v>
      </c>
      <c r="AC579" t="b">
        <f t="shared" si="95"/>
        <v>1</v>
      </c>
      <c r="AD579">
        <v>9000797</v>
      </c>
      <c r="AE579" t="s">
        <v>1748</v>
      </c>
      <c r="AF579" t="str">
        <f t="shared" ref="AF579:AF642" si="97">VLOOKUP(AD:AD,B:D,3,0)</f>
        <v>蔡剑彪</v>
      </c>
    </row>
    <row r="580" spans="1:32" x14ac:dyDescent="0.2">
      <c r="A580">
        <v>577</v>
      </c>
      <c r="B580">
        <v>9000796</v>
      </c>
      <c r="C580" t="str">
        <f>VLOOKUP(B:B,'10月人员信息'!J:W,13,0)</f>
        <v>130204198108252448</v>
      </c>
      <c r="D580" t="str">
        <f>VLOOKUP(B:B,'10月人员信息'!J:M,3,0)</f>
        <v>温晓娜</v>
      </c>
      <c r="E580" t="str">
        <f>VLOOKUP(B:B,'10月人员信息'!J:L,2,0)</f>
        <v>热轧事业部</v>
      </c>
      <c r="F580" t="str">
        <f>VLOOKUP(B:B,'10月人员信息'!J:R,8,0)</f>
        <v>探伤</v>
      </c>
      <c r="G580">
        <f>VLOOKUP(B:B,'10月人员信息'!J:P,6,0)</f>
        <v>0</v>
      </c>
      <c r="H580" t="str">
        <f>VLOOKUP(B:B,'10月人员信息'!J:V,12,0)</f>
        <v>汉族</v>
      </c>
      <c r="I580" t="str">
        <f>VLOOKUP(B:B,'11月工资'!A:D,4,0)</f>
        <v>6217000180024771051</v>
      </c>
      <c r="J580">
        <f t="shared" si="90"/>
        <v>1003.55</v>
      </c>
      <c r="K580">
        <f t="shared" si="91"/>
        <v>43.91</v>
      </c>
      <c r="L580">
        <f t="shared" si="96"/>
        <v>106.63</v>
      </c>
      <c r="M580" s="6">
        <f t="shared" si="92"/>
        <v>429.22</v>
      </c>
      <c r="N580">
        <f>VLOOKUP(C:C,'11月工资'!C:AP,40,0)</f>
        <v>9</v>
      </c>
      <c r="O580" s="6">
        <f t="shared" si="93"/>
        <v>49.05</v>
      </c>
      <c r="P580">
        <v>0</v>
      </c>
      <c r="Q580">
        <f t="shared" si="94"/>
        <v>735</v>
      </c>
      <c r="R580" s="50">
        <v>6272.17</v>
      </c>
      <c r="S580" s="67">
        <v>6131.76</v>
      </c>
      <c r="T580" s="69">
        <v>6127.17</v>
      </c>
      <c r="V580" t="s">
        <v>4518</v>
      </c>
      <c r="W580" t="s">
        <v>4519</v>
      </c>
      <c r="Y580" s="51">
        <f t="shared" ref="Y580:Y643" si="98">R580-10</f>
        <v>6262.17</v>
      </c>
      <c r="Z580" s="73">
        <f t="shared" si="89"/>
        <v>6136.37</v>
      </c>
      <c r="AA580" s="69" t="str">
        <f>VLOOKUP(C:C&amp;"    ",[1]Sheet0!$E$1:$I$65536,5,0)</f>
        <v xml:space="preserve">6127.17    </v>
      </c>
      <c r="AB580" s="74">
        <v>6127.17</v>
      </c>
      <c r="AC580" t="b">
        <f t="shared" si="95"/>
        <v>1</v>
      </c>
      <c r="AD580">
        <v>9000798</v>
      </c>
      <c r="AE580" t="s">
        <v>1751</v>
      </c>
      <c r="AF580" t="str">
        <f t="shared" si="97"/>
        <v>苗宇</v>
      </c>
    </row>
    <row r="581" spans="1:32" x14ac:dyDescent="0.2">
      <c r="A581">
        <v>578</v>
      </c>
      <c r="B581">
        <v>9000797</v>
      </c>
      <c r="C581" t="str">
        <f>VLOOKUP(B:B,'10月人员信息'!J:W,13,0)</f>
        <v>130623198109290631</v>
      </c>
      <c r="D581" t="str">
        <f>VLOOKUP(B:B,'10月人员信息'!J:M,3,0)</f>
        <v>蔡剑彪</v>
      </c>
      <c r="E581" t="str">
        <f>VLOOKUP(B:B,'10月人员信息'!J:L,2,0)</f>
        <v>热轧事业部</v>
      </c>
      <c r="F581" t="str">
        <f>VLOOKUP(B:B,'10月人员信息'!J:R,8,0)</f>
        <v>LF炉精炼主控</v>
      </c>
      <c r="G581">
        <f>VLOOKUP(B:B,'10月人员信息'!J:P,6,0)</f>
        <v>0</v>
      </c>
      <c r="H581" t="str">
        <f>VLOOKUP(B:B,'10月人员信息'!J:V,12,0)</f>
        <v>汉族</v>
      </c>
      <c r="I581" t="str">
        <f>VLOOKUP(B:B,'11月工资'!A:D,4,0)</f>
        <v>6217000180024762795</v>
      </c>
      <c r="J581">
        <f t="shared" si="90"/>
        <v>1203.79</v>
      </c>
      <c r="K581">
        <f t="shared" si="91"/>
        <v>52.67</v>
      </c>
      <c r="L581">
        <f t="shared" si="96"/>
        <v>127.9</v>
      </c>
      <c r="M581" s="6">
        <f t="shared" si="92"/>
        <v>516.83000000000004</v>
      </c>
      <c r="N581">
        <f>VLOOKUP(C:C,'11月工资'!C:AP,40,0)</f>
        <v>9</v>
      </c>
      <c r="O581" s="6">
        <f t="shared" si="93"/>
        <v>59.07</v>
      </c>
      <c r="P581">
        <v>0</v>
      </c>
      <c r="Q581">
        <f t="shared" si="94"/>
        <v>885</v>
      </c>
      <c r="R581" s="50">
        <v>7523.71</v>
      </c>
      <c r="S581" s="67">
        <v>7383.3</v>
      </c>
      <c r="T581" s="69">
        <v>7378.71</v>
      </c>
      <c r="V581" t="s">
        <v>4520</v>
      </c>
      <c r="W581" t="s">
        <v>4521</v>
      </c>
      <c r="Y581" s="51">
        <f t="shared" si="98"/>
        <v>7513.71</v>
      </c>
      <c r="Z581" s="73">
        <f t="shared" ref="Z581:Z644" si="99">ROUND(S581+4.61,2)</f>
        <v>7387.91</v>
      </c>
      <c r="AA581" s="69" t="str">
        <f>VLOOKUP(C:C&amp;"    ",[1]Sheet0!$E$1:$I$65536,5,0)</f>
        <v xml:space="preserve">7378.71    </v>
      </c>
      <c r="AB581" s="74">
        <v>7378.71</v>
      </c>
      <c r="AC581" t="b">
        <f t="shared" si="95"/>
        <v>1</v>
      </c>
      <c r="AD581">
        <v>9000799</v>
      </c>
      <c r="AE581" t="s">
        <v>1754</v>
      </c>
      <c r="AF581" t="str">
        <f t="shared" si="97"/>
        <v>唐欢</v>
      </c>
    </row>
    <row r="582" spans="1:32" x14ac:dyDescent="0.2">
      <c r="A582">
        <v>579</v>
      </c>
      <c r="B582">
        <v>9000798</v>
      </c>
      <c r="C582" t="str">
        <f>VLOOKUP(B:B,'10月人员信息'!J:W,13,0)</f>
        <v>130204198704161833</v>
      </c>
      <c r="D582" t="str">
        <f>VLOOKUP(B:B,'10月人员信息'!J:M,3,0)</f>
        <v>苗宇</v>
      </c>
      <c r="E582" t="str">
        <f>VLOOKUP(B:B,'10月人员信息'!J:L,2,0)</f>
        <v>热轧事业部</v>
      </c>
      <c r="F582" t="str">
        <f>VLOOKUP(B:B,'10月人员信息'!J:R,8,0)</f>
        <v>LF炉精炼主控</v>
      </c>
      <c r="G582">
        <f>VLOOKUP(B:B,'10月人员信息'!J:P,6,0)</f>
        <v>0</v>
      </c>
      <c r="H582" t="str">
        <f>VLOOKUP(B:B,'10月人员信息'!J:V,12,0)</f>
        <v>汉族</v>
      </c>
      <c r="I582" t="str">
        <f>VLOOKUP(B:B,'11月工资'!A:D,4,0)</f>
        <v>6217000180024763470</v>
      </c>
      <c r="J582">
        <f t="shared" si="90"/>
        <v>1152.72</v>
      </c>
      <c r="K582">
        <f t="shared" si="91"/>
        <v>50.43</v>
      </c>
      <c r="L582">
        <f t="shared" si="96"/>
        <v>122.48</v>
      </c>
      <c r="M582" s="6">
        <f t="shared" si="92"/>
        <v>494.48</v>
      </c>
      <c r="N582">
        <f>VLOOKUP(C:C,'11月工资'!C:AP,40,0)</f>
        <v>9</v>
      </c>
      <c r="O582" s="6">
        <f t="shared" si="93"/>
        <v>56.51</v>
      </c>
      <c r="P582">
        <v>0</v>
      </c>
      <c r="Q582">
        <f t="shared" si="94"/>
        <v>847</v>
      </c>
      <c r="R582" s="50">
        <v>7204.47</v>
      </c>
      <c r="S582" s="67">
        <v>7064.06</v>
      </c>
      <c r="T582" s="69">
        <v>7059.47</v>
      </c>
      <c r="V582" t="s">
        <v>4522</v>
      </c>
      <c r="W582" t="s">
        <v>4523</v>
      </c>
      <c r="Y582" s="51">
        <f t="shared" si="98"/>
        <v>7194.47</v>
      </c>
      <c r="Z582" s="73">
        <f t="shared" si="99"/>
        <v>7068.67</v>
      </c>
      <c r="AA582" s="69" t="str">
        <f>VLOOKUP(C:C&amp;"    ",[1]Sheet0!$E$1:$I$65536,5,0)</f>
        <v xml:space="preserve">7059.47    </v>
      </c>
      <c r="AB582" s="74">
        <v>7059.47</v>
      </c>
      <c r="AC582" t="b">
        <f t="shared" si="95"/>
        <v>1</v>
      </c>
      <c r="AD582">
        <v>9000800</v>
      </c>
      <c r="AE582" t="s">
        <v>1757</v>
      </c>
      <c r="AF582" t="str">
        <f t="shared" si="97"/>
        <v>田闯</v>
      </c>
    </row>
    <row r="583" spans="1:32" x14ac:dyDescent="0.2">
      <c r="A583">
        <v>580</v>
      </c>
      <c r="B583">
        <v>9000799</v>
      </c>
      <c r="C583" t="str">
        <f>VLOOKUP(B:B,'10月人员信息'!J:W,13,0)</f>
        <v>13022519851209501X</v>
      </c>
      <c r="D583" t="str">
        <f>VLOOKUP(B:B,'10月人员信息'!J:M,3,0)</f>
        <v>唐欢</v>
      </c>
      <c r="E583" t="str">
        <f>VLOOKUP(B:B,'10月人员信息'!J:L,2,0)</f>
        <v>热轧事业部</v>
      </c>
      <c r="F583" t="str">
        <f>VLOOKUP(B:B,'10月人员信息'!J:R,8,0)</f>
        <v>加料、精炼、浇注、接受跨天车运行工</v>
      </c>
      <c r="G583">
        <f>VLOOKUP(B:B,'10月人员信息'!J:P,6,0)</f>
        <v>0</v>
      </c>
      <c r="H583" t="str">
        <f>VLOOKUP(B:B,'10月人员信息'!J:V,12,0)</f>
        <v>汉族</v>
      </c>
      <c r="I583" t="str">
        <f>VLOOKUP(B:B,'11月工资'!A:D,4,0)</f>
        <v>6217000180024768768</v>
      </c>
      <c r="J583">
        <f t="shared" si="90"/>
        <v>972.75</v>
      </c>
      <c r="K583">
        <f t="shared" si="91"/>
        <v>42.56</v>
      </c>
      <c r="L583">
        <f t="shared" si="96"/>
        <v>103.35</v>
      </c>
      <c r="M583" s="6">
        <f t="shared" si="92"/>
        <v>415.75</v>
      </c>
      <c r="N583">
        <f>VLOOKUP(C:C,'11月工资'!C:AP,40,0)</f>
        <v>9</v>
      </c>
      <c r="O583" s="6">
        <f t="shared" si="93"/>
        <v>47.51</v>
      </c>
      <c r="P583">
        <v>0</v>
      </c>
      <c r="Q583">
        <f t="shared" si="94"/>
        <v>712</v>
      </c>
      <c r="R583" s="50">
        <v>6079.67</v>
      </c>
      <c r="S583" s="67">
        <v>5939.26</v>
      </c>
      <c r="T583" s="69">
        <v>5934.67</v>
      </c>
      <c r="V583" t="s">
        <v>4524</v>
      </c>
      <c r="W583" t="s">
        <v>4525</v>
      </c>
      <c r="Y583" s="51">
        <f t="shared" si="98"/>
        <v>6069.67</v>
      </c>
      <c r="Z583" s="73">
        <f t="shared" si="99"/>
        <v>5943.87</v>
      </c>
      <c r="AA583" s="69" t="str">
        <f>VLOOKUP(C:C&amp;"    ",[1]Sheet0!$E$1:$I$65536,5,0)</f>
        <v xml:space="preserve">5934.67    </v>
      </c>
      <c r="AB583" s="74">
        <v>5934.67</v>
      </c>
      <c r="AC583" t="b">
        <f t="shared" si="95"/>
        <v>1</v>
      </c>
      <c r="AD583">
        <v>9000801</v>
      </c>
      <c r="AE583" t="s">
        <v>1760</v>
      </c>
      <c r="AF583" t="str">
        <f t="shared" si="97"/>
        <v>侯岩</v>
      </c>
    </row>
    <row r="584" spans="1:32" x14ac:dyDescent="0.2">
      <c r="A584">
        <v>581</v>
      </c>
      <c r="B584">
        <v>9000800</v>
      </c>
      <c r="C584" t="str">
        <f>VLOOKUP(B:B,'10月人员信息'!J:W,13,0)</f>
        <v>130204198005241519</v>
      </c>
      <c r="D584" t="str">
        <f>VLOOKUP(B:B,'10月人员信息'!J:M,3,0)</f>
        <v>田闯</v>
      </c>
      <c r="E584" t="str">
        <f>VLOOKUP(B:B,'10月人员信息'!J:L,2,0)</f>
        <v>热轧事业部</v>
      </c>
      <c r="F584" t="str">
        <f>VLOOKUP(B:B,'10月人员信息'!J:R,8,0)</f>
        <v>加料、精炼、浇注、接受跨天车运行工</v>
      </c>
      <c r="G584">
        <f>VLOOKUP(B:B,'10月人员信息'!J:P,6,0)</f>
        <v>0</v>
      </c>
      <c r="H584" t="str">
        <f>VLOOKUP(B:B,'10月人员信息'!J:V,12,0)</f>
        <v>汉族</v>
      </c>
      <c r="I584" t="str">
        <f>VLOOKUP(B:B,'11月工资'!A:D,4,0)</f>
        <v>6217000180006125219</v>
      </c>
      <c r="J584">
        <f t="shared" si="90"/>
        <v>934.04</v>
      </c>
      <c r="K584">
        <f t="shared" si="91"/>
        <v>40.86</v>
      </c>
      <c r="L584">
        <f t="shared" si="96"/>
        <v>99.24</v>
      </c>
      <c r="M584" s="6">
        <f t="shared" si="92"/>
        <v>398.81</v>
      </c>
      <c r="N584">
        <f>VLOOKUP(C:C,'11月工资'!C:AP,40,0)</f>
        <v>9</v>
      </c>
      <c r="O584" s="6">
        <f t="shared" si="93"/>
        <v>45.58</v>
      </c>
      <c r="P584">
        <v>0</v>
      </c>
      <c r="Q584">
        <f t="shared" si="94"/>
        <v>683</v>
      </c>
      <c r="R584" s="50">
        <v>5837.74</v>
      </c>
      <c r="S584" s="67">
        <v>5697.33</v>
      </c>
      <c r="T584" s="69">
        <v>5692.74</v>
      </c>
      <c r="V584" t="s">
        <v>4526</v>
      </c>
      <c r="W584" t="s">
        <v>4527</v>
      </c>
      <c r="Y584" s="51">
        <f t="shared" si="98"/>
        <v>5827.74</v>
      </c>
      <c r="Z584" s="73">
        <f t="shared" si="99"/>
        <v>5701.94</v>
      </c>
      <c r="AA584" s="69" t="str">
        <f>VLOOKUP(C:C&amp;"    ",[1]Sheet0!$E$1:$I$65536,5,0)</f>
        <v xml:space="preserve">5692.74    </v>
      </c>
      <c r="AB584" s="74">
        <v>5692.74</v>
      </c>
      <c r="AC584" t="b">
        <f t="shared" si="95"/>
        <v>1</v>
      </c>
      <c r="AD584">
        <v>9000802</v>
      </c>
      <c r="AE584" t="s">
        <v>1763</v>
      </c>
      <c r="AF584" t="str">
        <f t="shared" si="97"/>
        <v>姜立功</v>
      </c>
    </row>
    <row r="585" spans="1:32" x14ac:dyDescent="0.2">
      <c r="A585">
        <v>582</v>
      </c>
      <c r="B585">
        <v>9000801</v>
      </c>
      <c r="C585" t="str">
        <f>VLOOKUP(B:B,'10月人员信息'!J:W,13,0)</f>
        <v>130204198509270356</v>
      </c>
      <c r="D585" t="str">
        <f>VLOOKUP(B:B,'10月人员信息'!J:M,3,0)</f>
        <v>侯岩</v>
      </c>
      <c r="E585" t="str">
        <f>VLOOKUP(B:B,'10月人员信息'!J:L,2,0)</f>
        <v>热轧事业部</v>
      </c>
      <c r="F585" t="str">
        <f>VLOOKUP(B:B,'10月人员信息'!J:R,8,0)</f>
        <v>加料、精炼、浇注、接受跨天车运行工</v>
      </c>
      <c r="G585">
        <f>VLOOKUP(B:B,'10月人员信息'!J:P,6,0)</f>
        <v>0</v>
      </c>
      <c r="H585" t="str">
        <f>VLOOKUP(B:B,'10月人员信息'!J:V,12,0)</f>
        <v>汉族</v>
      </c>
      <c r="I585" t="str">
        <f>VLOOKUP(B:B,'11月工资'!A:D,4,0)</f>
        <v>6217000180024768347</v>
      </c>
      <c r="J585">
        <f t="shared" si="90"/>
        <v>942.21</v>
      </c>
      <c r="K585">
        <f t="shared" si="91"/>
        <v>41.22</v>
      </c>
      <c r="L585">
        <f t="shared" si="96"/>
        <v>100.11</v>
      </c>
      <c r="M585" s="6">
        <f t="shared" si="92"/>
        <v>402.39</v>
      </c>
      <c r="N585">
        <f>VLOOKUP(C:C,'11月工资'!C:AP,40,0)</f>
        <v>9</v>
      </c>
      <c r="O585" s="6">
        <f t="shared" si="93"/>
        <v>45.99</v>
      </c>
      <c r="P585">
        <v>0</v>
      </c>
      <c r="Q585">
        <f t="shared" si="94"/>
        <v>689</v>
      </c>
      <c r="R585" s="50">
        <v>5888.81</v>
      </c>
      <c r="S585" s="67">
        <v>5748.4</v>
      </c>
      <c r="T585" s="69">
        <v>5743.81</v>
      </c>
      <c r="V585" t="s">
        <v>4528</v>
      </c>
      <c r="W585" t="s">
        <v>4529</v>
      </c>
      <c r="Y585" s="51">
        <f t="shared" si="98"/>
        <v>5878.81</v>
      </c>
      <c r="Z585" s="73">
        <f t="shared" si="99"/>
        <v>5753.01</v>
      </c>
      <c r="AA585" s="69" t="str">
        <f>VLOOKUP(C:C&amp;"    ",[1]Sheet0!$E$1:$I$65536,5,0)</f>
        <v xml:space="preserve">5743.81    </v>
      </c>
      <c r="AB585" s="74">
        <v>5743.81</v>
      </c>
      <c r="AC585" t="b">
        <f t="shared" si="95"/>
        <v>1</v>
      </c>
      <c r="AD585">
        <v>9000803</v>
      </c>
      <c r="AE585" t="s">
        <v>1340</v>
      </c>
      <c r="AF585" t="str">
        <f t="shared" si="97"/>
        <v>刘辉</v>
      </c>
    </row>
    <row r="586" spans="1:32" x14ac:dyDescent="0.2">
      <c r="A586">
        <v>583</v>
      </c>
      <c r="B586">
        <v>9000802</v>
      </c>
      <c r="C586" t="str">
        <f>VLOOKUP(B:B,'10月人员信息'!J:W,13,0)</f>
        <v>130223197310056613</v>
      </c>
      <c r="D586" t="str">
        <f>VLOOKUP(B:B,'10月人员信息'!J:M,3,0)</f>
        <v>姜立功</v>
      </c>
      <c r="E586" t="str">
        <f>VLOOKUP(B:B,'10月人员信息'!J:L,2,0)</f>
        <v>焦化事业部</v>
      </c>
      <c r="F586" t="str">
        <f>VLOOKUP(B:B,'10月人员信息'!J:R,8,0)</f>
        <v>出坯</v>
      </c>
      <c r="G586">
        <f>VLOOKUP(B:B,'10月人员信息'!J:P,6,0)</f>
        <v>0</v>
      </c>
      <c r="H586" t="str">
        <f>VLOOKUP(B:B,'10月人员信息'!J:V,12,0)</f>
        <v>汉族</v>
      </c>
      <c r="I586" t="str">
        <f>VLOOKUP(B:B,'11月工资'!A:D,4,0)</f>
        <v>6217000180024759650</v>
      </c>
      <c r="J586">
        <f t="shared" si="90"/>
        <v>956.08</v>
      </c>
      <c r="K586">
        <f t="shared" si="91"/>
        <v>41.83</v>
      </c>
      <c r="L586">
        <f t="shared" si="96"/>
        <v>101.58</v>
      </c>
      <c r="M586" s="6">
        <f t="shared" si="92"/>
        <v>408.46</v>
      </c>
      <c r="N586">
        <f>VLOOKUP(C:C,'11月工资'!C:AP,40,0)</f>
        <v>9</v>
      </c>
      <c r="O586" s="6">
        <f t="shared" si="93"/>
        <v>46.68</v>
      </c>
      <c r="P586">
        <v>0</v>
      </c>
      <c r="Q586">
        <f t="shared" si="94"/>
        <v>700</v>
      </c>
      <c r="R586" s="50">
        <v>5975.52</v>
      </c>
      <c r="S586" s="67">
        <v>5835.11</v>
      </c>
      <c r="T586" s="69">
        <v>5830.52</v>
      </c>
      <c r="V586" t="s">
        <v>4530</v>
      </c>
      <c r="W586" t="s">
        <v>4531</v>
      </c>
      <c r="Y586" s="51">
        <f t="shared" si="98"/>
        <v>5965.52</v>
      </c>
      <c r="Z586" s="73">
        <f t="shared" si="99"/>
        <v>5839.72</v>
      </c>
      <c r="AA586" s="69" t="str">
        <f>VLOOKUP(C:C&amp;"    ",[1]Sheet0!$E$1:$I$65536,5,0)</f>
        <v xml:space="preserve">5830.52    </v>
      </c>
      <c r="AB586" s="74">
        <v>5830.52</v>
      </c>
      <c r="AC586" t="b">
        <f t="shared" si="95"/>
        <v>1</v>
      </c>
      <c r="AD586">
        <v>9000804</v>
      </c>
      <c r="AE586" t="s">
        <v>1768</v>
      </c>
      <c r="AF586" t="str">
        <f t="shared" si="97"/>
        <v>郑慰刚</v>
      </c>
    </row>
    <row r="587" spans="1:32" x14ac:dyDescent="0.2">
      <c r="A587">
        <v>584</v>
      </c>
      <c r="B587">
        <v>9000803</v>
      </c>
      <c r="C587" t="str">
        <f>VLOOKUP(B:B,'10月人员信息'!J:W,13,0)</f>
        <v>130204198410212412</v>
      </c>
      <c r="D587" t="str">
        <f>VLOOKUP(B:B,'10月人员信息'!J:M,3,0)</f>
        <v>刘辉</v>
      </c>
      <c r="E587" t="str">
        <f>VLOOKUP(B:B,'10月人员信息'!J:L,2,0)</f>
        <v>热轧事业部</v>
      </c>
      <c r="F587" t="str">
        <f>VLOOKUP(B:B,'10月人员信息'!J:R,8,0)</f>
        <v>烧火工</v>
      </c>
      <c r="G587">
        <f>VLOOKUP(B:B,'10月人员信息'!J:P,6,0)</f>
        <v>0</v>
      </c>
      <c r="H587" t="str">
        <f>VLOOKUP(B:B,'10月人员信息'!J:V,12,0)</f>
        <v>汉族</v>
      </c>
      <c r="I587" t="str">
        <f>VLOOKUP(B:B,'11月工资'!A:D,4,0)</f>
        <v>6217000180024770012</v>
      </c>
      <c r="J587">
        <f t="shared" si="90"/>
        <v>1124.05</v>
      </c>
      <c r="K587">
        <f t="shared" si="91"/>
        <v>49.18</v>
      </c>
      <c r="L587">
        <f t="shared" si="96"/>
        <v>119.43</v>
      </c>
      <c r="M587" s="6">
        <f t="shared" si="92"/>
        <v>481.94</v>
      </c>
      <c r="N587">
        <f>VLOOKUP(C:C,'11月工资'!C:AP,40,0)</f>
        <v>9</v>
      </c>
      <c r="O587" s="6">
        <f t="shared" si="93"/>
        <v>55.08</v>
      </c>
      <c r="P587">
        <v>0</v>
      </c>
      <c r="Q587">
        <f t="shared" si="94"/>
        <v>826</v>
      </c>
      <c r="R587" s="50">
        <v>7025.31</v>
      </c>
      <c r="S587" s="67">
        <v>6884.9</v>
      </c>
      <c r="T587" s="69">
        <v>6880.31</v>
      </c>
      <c r="V587" t="s">
        <v>4532</v>
      </c>
      <c r="W587" t="s">
        <v>4533</v>
      </c>
      <c r="Y587" s="51">
        <f t="shared" si="98"/>
        <v>7015.31</v>
      </c>
      <c r="Z587" s="73">
        <f t="shared" si="99"/>
        <v>6889.51</v>
      </c>
      <c r="AA587" s="69" t="str">
        <f>VLOOKUP(C:C&amp;"    ",[1]Sheet0!$E$1:$I$65536,5,0)</f>
        <v xml:space="preserve">6880.31    </v>
      </c>
      <c r="AB587" s="74">
        <v>6880.31</v>
      </c>
      <c r="AC587" t="b">
        <f t="shared" si="95"/>
        <v>1</v>
      </c>
      <c r="AD587">
        <v>9000805</v>
      </c>
      <c r="AE587" t="s">
        <v>1771</v>
      </c>
      <c r="AF587" t="str">
        <f t="shared" si="97"/>
        <v>孙建新</v>
      </c>
    </row>
    <row r="588" spans="1:32" x14ac:dyDescent="0.2">
      <c r="A588">
        <v>585</v>
      </c>
      <c r="B588">
        <v>9000804</v>
      </c>
      <c r="C588" t="str">
        <f>VLOOKUP(B:B,'10月人员信息'!J:W,13,0)</f>
        <v>130204198309050316</v>
      </c>
      <c r="D588" t="str">
        <f>VLOOKUP(B:B,'10月人员信息'!J:M,3,0)</f>
        <v>郑慰刚</v>
      </c>
      <c r="E588" t="str">
        <f>VLOOKUP(B:B,'10月人员信息'!J:L,2,0)</f>
        <v>热轧事业部</v>
      </c>
      <c r="F588" t="str">
        <f>VLOOKUP(B:B,'10月人员信息'!J:R,8,0)</f>
        <v>卷曲</v>
      </c>
      <c r="G588">
        <f>VLOOKUP(B:B,'10月人员信息'!J:P,6,0)</f>
        <v>0</v>
      </c>
      <c r="H588" t="str">
        <f>VLOOKUP(B:B,'10月人员信息'!J:V,12,0)</f>
        <v>汉族</v>
      </c>
      <c r="I588" t="str">
        <f>VLOOKUP(B:B,'11月工资'!A:D,4,0)</f>
        <v>6217000180024772133</v>
      </c>
      <c r="J588">
        <f t="shared" si="90"/>
        <v>1140.56</v>
      </c>
      <c r="K588">
        <f t="shared" si="91"/>
        <v>49.9</v>
      </c>
      <c r="L588">
        <f t="shared" si="96"/>
        <v>121.18</v>
      </c>
      <c r="M588" s="6">
        <f t="shared" si="92"/>
        <v>489.16</v>
      </c>
      <c r="N588">
        <f>VLOOKUP(C:C,'11月工资'!C:AP,40,0)</f>
        <v>9</v>
      </c>
      <c r="O588" s="6">
        <f t="shared" si="93"/>
        <v>55.9</v>
      </c>
      <c r="P588">
        <v>0</v>
      </c>
      <c r="Q588">
        <f t="shared" si="94"/>
        <v>838</v>
      </c>
      <c r="R588" s="50">
        <v>7128.47</v>
      </c>
      <c r="S588" s="67">
        <v>6988.06</v>
      </c>
      <c r="T588" s="69">
        <v>6983.47</v>
      </c>
      <c r="V588" t="s">
        <v>4534</v>
      </c>
      <c r="W588" t="s">
        <v>4535</v>
      </c>
      <c r="Y588" s="51">
        <f t="shared" si="98"/>
        <v>7118.47</v>
      </c>
      <c r="Z588" s="73">
        <f t="shared" si="99"/>
        <v>6992.67</v>
      </c>
      <c r="AA588" s="69" t="str">
        <f>VLOOKUP(C:C&amp;"    ",[1]Sheet0!$E$1:$I$65536,5,0)</f>
        <v xml:space="preserve">6983.47    </v>
      </c>
      <c r="AB588" s="74">
        <v>6983.47</v>
      </c>
      <c r="AC588" t="b">
        <f t="shared" si="95"/>
        <v>1</v>
      </c>
      <c r="AD588">
        <v>9000806</v>
      </c>
      <c r="AE588" t="s">
        <v>1774</v>
      </c>
      <c r="AF588" t="str">
        <f t="shared" si="97"/>
        <v>刘雷</v>
      </c>
    </row>
    <row r="589" spans="1:32" x14ac:dyDescent="0.2">
      <c r="A589">
        <v>586</v>
      </c>
      <c r="B589">
        <v>9000805</v>
      </c>
      <c r="C589" t="str">
        <f>VLOOKUP(B:B,'10月人员信息'!J:W,13,0)</f>
        <v>130204198510232410</v>
      </c>
      <c r="D589" t="str">
        <f>VLOOKUP(B:B,'10月人员信息'!J:M,3,0)</f>
        <v>孙建新</v>
      </c>
      <c r="E589" t="str">
        <f>VLOOKUP(B:B,'10月人员信息'!J:L,2,0)</f>
        <v>热轧事业部</v>
      </c>
      <c r="F589" t="str">
        <f>VLOOKUP(B:B,'10月人员信息'!J:R,8,0)</f>
        <v>卷曲</v>
      </c>
      <c r="G589">
        <f>VLOOKUP(B:B,'10月人员信息'!J:P,6,0)</f>
        <v>0</v>
      </c>
      <c r="H589" t="str">
        <f>VLOOKUP(B:B,'10月人员信息'!J:V,12,0)</f>
        <v>汉族</v>
      </c>
      <c r="I589" t="str">
        <f>VLOOKUP(B:B,'11月工资'!A:D,4,0)</f>
        <v>6217000180024771978</v>
      </c>
      <c r="J589">
        <f t="shared" si="90"/>
        <v>1106.4100000000001</v>
      </c>
      <c r="K589">
        <f t="shared" si="91"/>
        <v>48.41</v>
      </c>
      <c r="L589">
        <f t="shared" si="96"/>
        <v>117.56</v>
      </c>
      <c r="M589" s="6">
        <f t="shared" si="92"/>
        <v>474.22</v>
      </c>
      <c r="N589">
        <f>VLOOKUP(C:C,'11月工资'!C:AP,40,0)</f>
        <v>9</v>
      </c>
      <c r="O589" s="6">
        <f t="shared" si="93"/>
        <v>54.2</v>
      </c>
      <c r="P589">
        <v>0</v>
      </c>
      <c r="Q589">
        <f t="shared" si="94"/>
        <v>812</v>
      </c>
      <c r="R589" s="50">
        <v>6915.04</v>
      </c>
      <c r="S589" s="67">
        <v>6774.63</v>
      </c>
      <c r="T589" s="69">
        <v>6770.04</v>
      </c>
      <c r="V589" t="s">
        <v>4536</v>
      </c>
      <c r="W589" t="s">
        <v>4537</v>
      </c>
      <c r="Y589" s="51">
        <f t="shared" si="98"/>
        <v>6905.04</v>
      </c>
      <c r="Z589" s="73">
        <f t="shared" si="99"/>
        <v>6779.24</v>
      </c>
      <c r="AA589" s="69" t="str">
        <f>VLOOKUP(C:C&amp;"    ",[1]Sheet0!$E$1:$I$65536,5,0)</f>
        <v xml:space="preserve">6770.04    </v>
      </c>
      <c r="AB589" s="74">
        <v>6770.04</v>
      </c>
      <c r="AC589" t="b">
        <f t="shared" si="95"/>
        <v>1</v>
      </c>
      <c r="AD589">
        <v>9000808</v>
      </c>
      <c r="AE589" t="s">
        <v>1780</v>
      </c>
      <c r="AF589" t="str">
        <f t="shared" si="97"/>
        <v>陈殿利</v>
      </c>
    </row>
    <row r="590" spans="1:32" x14ac:dyDescent="0.2">
      <c r="A590">
        <v>587</v>
      </c>
      <c r="B590">
        <v>9000806</v>
      </c>
      <c r="C590" t="str">
        <f>VLOOKUP(B:B,'10月人员信息'!J:W,13,0)</f>
        <v>130204198112200034</v>
      </c>
      <c r="D590" t="str">
        <f>VLOOKUP(B:B,'10月人员信息'!J:M,3,0)</f>
        <v>刘雷</v>
      </c>
      <c r="E590" t="str">
        <f>VLOOKUP(B:B,'10月人员信息'!J:L,2,0)</f>
        <v>热轧事业部</v>
      </c>
      <c r="F590" t="str">
        <f>VLOOKUP(B:B,'10月人员信息'!J:R,8,0)</f>
        <v>钢包热修运行班长</v>
      </c>
      <c r="G590">
        <f>VLOOKUP(B:B,'10月人员信息'!J:P,6,0)</f>
        <v>0</v>
      </c>
      <c r="H590" t="str">
        <f>VLOOKUP(B:B,'10月人员信息'!J:V,12,0)</f>
        <v>汉族</v>
      </c>
      <c r="I590" t="str">
        <f>VLOOKUP(B:B,'11月工资'!A:D,4,0)</f>
        <v>6217000180024761904</v>
      </c>
      <c r="J590">
        <f t="shared" si="90"/>
        <v>1108.24</v>
      </c>
      <c r="K590">
        <f t="shared" si="91"/>
        <v>48.49</v>
      </c>
      <c r="L590">
        <f t="shared" si="96"/>
        <v>117.75</v>
      </c>
      <c r="M590" s="6">
        <f t="shared" si="92"/>
        <v>475.02</v>
      </c>
      <c r="N590">
        <f>VLOOKUP(C:C,'11月工资'!C:AP,40,0)</f>
        <v>9</v>
      </c>
      <c r="O590" s="6">
        <f t="shared" si="93"/>
        <v>54.29</v>
      </c>
      <c r="P590">
        <v>0</v>
      </c>
      <c r="Q590">
        <f t="shared" si="94"/>
        <v>814</v>
      </c>
      <c r="R590" s="50">
        <v>6926.47</v>
      </c>
      <c r="S590" s="67">
        <v>6786.06</v>
      </c>
      <c r="T590" s="69">
        <v>6781.47</v>
      </c>
      <c r="V590" t="s">
        <v>4538</v>
      </c>
      <c r="W590" t="s">
        <v>4539</v>
      </c>
      <c r="Y590" s="51">
        <f t="shared" si="98"/>
        <v>6916.47</v>
      </c>
      <c r="Z590" s="73">
        <f t="shared" si="99"/>
        <v>6790.67</v>
      </c>
      <c r="AA590" s="69" t="str">
        <f>VLOOKUP(C:C&amp;"    ",[1]Sheet0!$E$1:$I$65536,5,0)</f>
        <v xml:space="preserve">6781.47    </v>
      </c>
      <c r="AB590" s="74">
        <v>6781.47</v>
      </c>
      <c r="AC590" t="b">
        <f t="shared" si="95"/>
        <v>1</v>
      </c>
      <c r="AD590">
        <v>9000809</v>
      </c>
      <c r="AE590" t="s">
        <v>1783</v>
      </c>
      <c r="AF590" t="str">
        <f t="shared" si="97"/>
        <v>刘韬</v>
      </c>
    </row>
    <row r="591" spans="1:32" x14ac:dyDescent="0.2">
      <c r="A591">
        <v>588</v>
      </c>
      <c r="B591">
        <v>9000807</v>
      </c>
      <c r="C591" t="str">
        <f>VLOOKUP(B:B,'10月人员信息'!J:W,13,0)</f>
        <v>130204198202030382</v>
      </c>
      <c r="D591" t="str">
        <f>VLOOKUP(B:B,'10月人员信息'!J:M,3,0)</f>
        <v>刘佳</v>
      </c>
      <c r="E591" t="str">
        <f>VLOOKUP(B:B,'10月人员信息'!J:L,2,0)</f>
        <v>热轧事业部</v>
      </c>
      <c r="F591" t="str">
        <f>VLOOKUP(B:B,'10月人员信息'!J:R,8,0)</f>
        <v>LF炉精炼主操作</v>
      </c>
      <c r="G591">
        <f>VLOOKUP(B:B,'10月人员信息'!J:P,6,0)</f>
        <v>0</v>
      </c>
      <c r="H591" t="str">
        <f>VLOOKUP(B:B,'10月人员信息'!J:V,12,0)</f>
        <v>汉族</v>
      </c>
      <c r="I591" t="str">
        <f>VLOOKUP(B:B,'11月工资'!A:D,4,0)</f>
        <v>6217000180024756631</v>
      </c>
      <c r="J591">
        <f t="shared" si="90"/>
        <v>1642.31</v>
      </c>
      <c r="K591">
        <f t="shared" si="91"/>
        <v>71.849999999999994</v>
      </c>
      <c r="L591">
        <f t="shared" si="96"/>
        <v>174.49</v>
      </c>
      <c r="M591" s="6">
        <f t="shared" si="92"/>
        <v>708.68</v>
      </c>
      <c r="N591">
        <f>VLOOKUP(C:C,'11月工资'!C:AP,40,0)</f>
        <v>9</v>
      </c>
      <c r="O591" s="6">
        <f t="shared" si="93"/>
        <v>80.989999999999995</v>
      </c>
      <c r="P591">
        <v>0</v>
      </c>
      <c r="Q591">
        <f t="shared" si="94"/>
        <v>1214</v>
      </c>
      <c r="R591" s="50">
        <v>10264.41</v>
      </c>
      <c r="S591" s="67">
        <v>10124</v>
      </c>
      <c r="T591" s="69">
        <v>10119.41</v>
      </c>
      <c r="V591" t="s">
        <v>4540</v>
      </c>
      <c r="W591" t="s">
        <v>4541</v>
      </c>
      <c r="Y591" s="51">
        <f t="shared" si="98"/>
        <v>10254.41</v>
      </c>
      <c r="Z591" s="73">
        <f t="shared" si="99"/>
        <v>10128.61</v>
      </c>
      <c r="AA591" s="69" t="str">
        <f>VLOOKUP(C:C&amp;"    ",[1]Sheet0!$E$1:$I$65536,5,0)</f>
        <v xml:space="preserve">10119.41    </v>
      </c>
      <c r="AB591" s="74">
        <v>10119.41</v>
      </c>
      <c r="AC591" t="b">
        <f t="shared" si="95"/>
        <v>1</v>
      </c>
      <c r="AD591">
        <v>9000810</v>
      </c>
      <c r="AE591" t="s">
        <v>1786</v>
      </c>
      <c r="AF591" t="str">
        <f t="shared" si="97"/>
        <v>袁博</v>
      </c>
    </row>
    <row r="592" spans="1:32" x14ac:dyDescent="0.2">
      <c r="A592">
        <v>589</v>
      </c>
      <c r="B592">
        <v>9000808</v>
      </c>
      <c r="C592" t="str">
        <f>VLOOKUP(B:B,'10月人员信息'!J:W,13,0)</f>
        <v>130204197903310315</v>
      </c>
      <c r="D592" t="str">
        <f>VLOOKUP(B:B,'10月人员信息'!J:M,3,0)</f>
        <v>陈殿利</v>
      </c>
      <c r="E592" t="str">
        <f>VLOOKUP(B:B,'10月人员信息'!J:L,2,0)</f>
        <v>热轧事业部</v>
      </c>
      <c r="F592" t="str">
        <f>VLOOKUP(B:B,'10月人员信息'!J:R,8,0)</f>
        <v>加料、精炼、浇注、接受跨天车运行工</v>
      </c>
      <c r="G592">
        <f>VLOOKUP(B:B,'10月人员信息'!J:P,6,0)</f>
        <v>0</v>
      </c>
      <c r="H592" t="str">
        <f>VLOOKUP(B:B,'10月人员信息'!J:V,12,0)</f>
        <v>汉族</v>
      </c>
      <c r="I592" t="str">
        <f>VLOOKUP(B:B,'11月工资'!A:D,4,0)</f>
        <v>6217000180024768826</v>
      </c>
      <c r="J592">
        <f t="shared" si="90"/>
        <v>998.97</v>
      </c>
      <c r="K592">
        <f t="shared" si="91"/>
        <v>43.7</v>
      </c>
      <c r="L592">
        <f t="shared" si="96"/>
        <v>106.14</v>
      </c>
      <c r="M592" s="6">
        <f t="shared" si="92"/>
        <v>427.22</v>
      </c>
      <c r="N592">
        <f>VLOOKUP(C:C,'11月工资'!C:AP,40,0)</f>
        <v>9</v>
      </c>
      <c r="O592" s="6">
        <f t="shared" si="93"/>
        <v>48.83</v>
      </c>
      <c r="P592">
        <v>0</v>
      </c>
      <c r="Q592">
        <f t="shared" si="94"/>
        <v>732</v>
      </c>
      <c r="R592" s="50">
        <v>6243.54</v>
      </c>
      <c r="S592" s="67">
        <v>6103.13</v>
      </c>
      <c r="T592" s="69">
        <v>6098.54</v>
      </c>
      <c r="V592" t="s">
        <v>4542</v>
      </c>
      <c r="W592" t="s">
        <v>4543</v>
      </c>
      <c r="Y592" s="51">
        <f t="shared" si="98"/>
        <v>6233.54</v>
      </c>
      <c r="Z592" s="73">
        <f t="shared" si="99"/>
        <v>6107.74</v>
      </c>
      <c r="AA592" s="69" t="str">
        <f>VLOOKUP(C:C&amp;"    ",[1]Sheet0!$E$1:$I$65536,5,0)</f>
        <v xml:space="preserve">6098.54    </v>
      </c>
      <c r="AB592" s="74">
        <v>6098.54</v>
      </c>
      <c r="AC592" t="b">
        <f t="shared" si="95"/>
        <v>1</v>
      </c>
      <c r="AD592">
        <v>9000811</v>
      </c>
      <c r="AE592" t="s">
        <v>1789</v>
      </c>
      <c r="AF592" t="str">
        <f t="shared" si="97"/>
        <v>阎明</v>
      </c>
    </row>
    <row r="593" spans="1:32" x14ac:dyDescent="0.2">
      <c r="A593">
        <v>590</v>
      </c>
      <c r="B593">
        <v>9000809</v>
      </c>
      <c r="C593" t="str">
        <f>VLOOKUP(B:B,'10月人员信息'!J:W,13,0)</f>
        <v>130204198712160654</v>
      </c>
      <c r="D593" t="str">
        <f>VLOOKUP(B:B,'10月人员信息'!J:M,3,0)</f>
        <v>刘韬</v>
      </c>
      <c r="E593" t="str">
        <f>VLOOKUP(B:B,'10月人员信息'!J:L,2,0)</f>
        <v>热轧事业部</v>
      </c>
      <c r="F593" t="str">
        <f>VLOOKUP(B:B,'10月人员信息'!J:R,8,0)</f>
        <v>废钢工</v>
      </c>
      <c r="G593">
        <f>VLOOKUP(B:B,'10月人员信息'!J:P,6,0)</f>
        <v>0</v>
      </c>
      <c r="H593" t="str">
        <f>VLOOKUP(B:B,'10月人员信息'!J:V,12,0)</f>
        <v>汉族</v>
      </c>
      <c r="I593" t="str">
        <f>VLOOKUP(B:B,'11月工资'!A:D,4,0)</f>
        <v>6217000180024763587</v>
      </c>
      <c r="J593">
        <f t="shared" si="90"/>
        <v>948.88</v>
      </c>
      <c r="K593">
        <f t="shared" si="91"/>
        <v>41.51</v>
      </c>
      <c r="L593">
        <f t="shared" si="96"/>
        <v>100.82</v>
      </c>
      <c r="M593" s="6">
        <f t="shared" si="92"/>
        <v>405.31</v>
      </c>
      <c r="N593">
        <f>VLOOKUP(C:C,'11月工资'!C:AP,40,0)</f>
        <v>9</v>
      </c>
      <c r="O593" s="6">
        <f t="shared" si="93"/>
        <v>46.32</v>
      </c>
      <c r="P593">
        <v>0</v>
      </c>
      <c r="Q593">
        <f t="shared" si="94"/>
        <v>694</v>
      </c>
      <c r="R593" s="50">
        <v>5930.49</v>
      </c>
      <c r="S593" s="67">
        <v>5790.08</v>
      </c>
      <c r="T593" s="69">
        <v>5785.49</v>
      </c>
      <c r="V593" t="s">
        <v>4544</v>
      </c>
      <c r="W593" t="s">
        <v>4545</v>
      </c>
      <c r="Y593" s="51">
        <f t="shared" si="98"/>
        <v>5920.49</v>
      </c>
      <c r="Z593" s="73">
        <f t="shared" si="99"/>
        <v>5794.69</v>
      </c>
      <c r="AA593" s="69" t="str">
        <f>VLOOKUP(C:C&amp;"    ",[1]Sheet0!$E$1:$I$65536,5,0)</f>
        <v xml:space="preserve">5785.49    </v>
      </c>
      <c r="AB593" s="74">
        <v>5785.49</v>
      </c>
      <c r="AC593" t="b">
        <f t="shared" si="95"/>
        <v>1</v>
      </c>
      <c r="AD593">
        <v>9000812</v>
      </c>
      <c r="AE593" t="s">
        <v>1792</v>
      </c>
      <c r="AF593" t="str">
        <f t="shared" si="97"/>
        <v>赵仕磊</v>
      </c>
    </row>
    <row r="594" spans="1:32" x14ac:dyDescent="0.2">
      <c r="A594">
        <v>591</v>
      </c>
      <c r="B594">
        <v>9000810</v>
      </c>
      <c r="C594" t="str">
        <f>VLOOKUP(B:B,'10月人员信息'!J:W,13,0)</f>
        <v>130204199110200318</v>
      </c>
      <c r="D594" t="str">
        <f>VLOOKUP(B:B,'10月人员信息'!J:M,3,0)</f>
        <v>袁博</v>
      </c>
      <c r="E594" t="str">
        <f>VLOOKUP(B:B,'10月人员信息'!J:L,2,0)</f>
        <v>热轧事业部</v>
      </c>
      <c r="F594" t="str">
        <f>VLOOKUP(B:B,'10月人员信息'!J:R,8,0)</f>
        <v>加热炉、粗轧点检作业区点检员</v>
      </c>
      <c r="G594">
        <f>VLOOKUP(B:B,'10月人员信息'!J:P,6,0)</f>
        <v>0</v>
      </c>
      <c r="H594" t="str">
        <f>VLOOKUP(B:B,'10月人员信息'!J:V,12,0)</f>
        <v>汉族</v>
      </c>
      <c r="I594" t="str">
        <f>VLOOKUP(B:B,'11月工资'!A:D,4,0)</f>
        <v>6217000180024759197</v>
      </c>
      <c r="J594">
        <f t="shared" si="90"/>
        <v>1016.18</v>
      </c>
      <c r="K594">
        <f t="shared" si="91"/>
        <v>44.46</v>
      </c>
      <c r="L594">
        <f t="shared" si="96"/>
        <v>107.97</v>
      </c>
      <c r="M594" s="6">
        <f t="shared" si="92"/>
        <v>434.75</v>
      </c>
      <c r="N594">
        <f>VLOOKUP(C:C,'11月工资'!C:AP,40,0)</f>
        <v>9</v>
      </c>
      <c r="O594" s="6">
        <f t="shared" si="93"/>
        <v>49.69</v>
      </c>
      <c r="P594">
        <v>0</v>
      </c>
      <c r="Q594">
        <f t="shared" si="94"/>
        <v>745</v>
      </c>
      <c r="R594" s="50">
        <v>6351.11</v>
      </c>
      <c r="S594" s="67">
        <v>6210.7</v>
      </c>
      <c r="T594" s="69">
        <v>6206.11</v>
      </c>
      <c r="V594" t="s">
        <v>4546</v>
      </c>
      <c r="W594" t="s">
        <v>4547</v>
      </c>
      <c r="Y594" s="51">
        <f t="shared" si="98"/>
        <v>6341.11</v>
      </c>
      <c r="Z594" s="73">
        <f t="shared" si="99"/>
        <v>6215.31</v>
      </c>
      <c r="AA594" s="69" t="str">
        <f>VLOOKUP(C:C&amp;"    ",[1]Sheet0!$E$1:$I$65536,5,0)</f>
        <v xml:space="preserve">6206.11    </v>
      </c>
      <c r="AB594" s="74">
        <v>6206.11</v>
      </c>
      <c r="AC594" t="b">
        <f t="shared" si="95"/>
        <v>1</v>
      </c>
      <c r="AD594">
        <v>9000813</v>
      </c>
      <c r="AE594" t="s">
        <v>1795</v>
      </c>
      <c r="AF594" t="str">
        <f t="shared" si="97"/>
        <v>杨帅</v>
      </c>
    </row>
    <row r="595" spans="1:32" x14ac:dyDescent="0.2">
      <c r="A595">
        <v>592</v>
      </c>
      <c r="B595">
        <v>9000811</v>
      </c>
      <c r="C595" t="str">
        <f>VLOOKUP(B:B,'10月人员信息'!J:W,13,0)</f>
        <v>13020419940124031X</v>
      </c>
      <c r="D595" t="str">
        <f>VLOOKUP(B:B,'10月人员信息'!J:M,3,0)</f>
        <v>阎明</v>
      </c>
      <c r="E595" t="str">
        <f>VLOOKUP(B:B,'10月人员信息'!J:L,2,0)</f>
        <v>热轧事业部</v>
      </c>
      <c r="F595" t="str">
        <f>VLOOKUP(B:B,'10月人员信息'!J:R,8,0)</f>
        <v>连铸点检作业区点检员</v>
      </c>
      <c r="G595">
        <f>VLOOKUP(B:B,'10月人员信息'!J:P,6,0)</f>
        <v>0</v>
      </c>
      <c r="H595" t="str">
        <f>VLOOKUP(B:B,'10月人员信息'!J:V,12,0)</f>
        <v>汉族</v>
      </c>
      <c r="I595" t="str">
        <f>VLOOKUP(B:B,'11月工资'!A:D,4,0)</f>
        <v>6217000180035219173</v>
      </c>
      <c r="J595">
        <f t="shared" si="90"/>
        <v>1016.98</v>
      </c>
      <c r="K595">
        <f t="shared" si="91"/>
        <v>44.49</v>
      </c>
      <c r="L595">
        <f t="shared" si="96"/>
        <v>108.05</v>
      </c>
      <c r="M595" s="6">
        <f t="shared" si="92"/>
        <v>435.1</v>
      </c>
      <c r="N595">
        <f>VLOOKUP(C:C,'11月工资'!C:AP,40,0)</f>
        <v>9</v>
      </c>
      <c r="O595" s="6">
        <f t="shared" si="93"/>
        <v>49.73</v>
      </c>
      <c r="P595">
        <v>0</v>
      </c>
      <c r="Q595">
        <f t="shared" si="94"/>
        <v>745</v>
      </c>
      <c r="R595" s="50">
        <v>6356.11</v>
      </c>
      <c r="S595" s="67">
        <v>6215.7</v>
      </c>
      <c r="T595" s="69">
        <v>6211.11</v>
      </c>
      <c r="V595" t="s">
        <v>4548</v>
      </c>
      <c r="W595" t="s">
        <v>4549</v>
      </c>
      <c r="Y595" s="51">
        <f t="shared" si="98"/>
        <v>6346.11</v>
      </c>
      <c r="Z595" s="73">
        <f t="shared" si="99"/>
        <v>6220.31</v>
      </c>
      <c r="AA595" s="69" t="str">
        <f>VLOOKUP(C:C&amp;"    ",[1]Sheet0!$E$1:$I$65536,5,0)</f>
        <v xml:space="preserve">6211.11    </v>
      </c>
      <c r="AB595" s="74">
        <v>6211.11</v>
      </c>
      <c r="AC595" t="b">
        <f t="shared" si="95"/>
        <v>1</v>
      </c>
      <c r="AD595">
        <v>9000814</v>
      </c>
      <c r="AE595" t="s">
        <v>1798</v>
      </c>
      <c r="AF595" t="str">
        <f t="shared" si="97"/>
        <v>王禹</v>
      </c>
    </row>
    <row r="596" spans="1:32" x14ac:dyDescent="0.2">
      <c r="A596">
        <v>593</v>
      </c>
      <c r="B596">
        <v>9000812</v>
      </c>
      <c r="C596" t="str">
        <f>VLOOKUP(B:B,'10月人员信息'!J:W,13,0)</f>
        <v>130204199702165114</v>
      </c>
      <c r="D596" t="str">
        <f>VLOOKUP(B:B,'10月人员信息'!J:M,3,0)</f>
        <v>赵仕磊</v>
      </c>
      <c r="E596" t="str">
        <f>VLOOKUP(B:B,'10月人员信息'!J:L,2,0)</f>
        <v>热轧事业部</v>
      </c>
      <c r="F596" t="str">
        <f>VLOOKUP(B:B,'10月人员信息'!J:R,8,0)</f>
        <v>加热炉、粗轧点检作业区点检员</v>
      </c>
      <c r="G596">
        <f>VLOOKUP(B:B,'10月人员信息'!J:P,6,0)</f>
        <v>0</v>
      </c>
      <c r="H596" t="str">
        <f>VLOOKUP(B:B,'10月人员信息'!J:V,12,0)</f>
        <v>汉族</v>
      </c>
      <c r="I596" t="str">
        <f>VLOOKUP(B:B,'11月工资'!A:D,4,0)</f>
        <v>6217000180025783626</v>
      </c>
      <c r="J596">
        <f t="shared" si="90"/>
        <v>1016.18</v>
      </c>
      <c r="K596">
        <f t="shared" si="91"/>
        <v>44.46</v>
      </c>
      <c r="L596">
        <f t="shared" si="96"/>
        <v>107.97</v>
      </c>
      <c r="M596" s="6">
        <f t="shared" si="92"/>
        <v>434.75</v>
      </c>
      <c r="N596">
        <f>VLOOKUP(C:C,'11月工资'!C:AP,40,0)</f>
        <v>9</v>
      </c>
      <c r="O596" s="6">
        <f t="shared" si="93"/>
        <v>49.69</v>
      </c>
      <c r="P596">
        <v>0</v>
      </c>
      <c r="Q596">
        <f t="shared" si="94"/>
        <v>745</v>
      </c>
      <c r="R596" s="50">
        <v>6351.11</v>
      </c>
      <c r="S596" s="67">
        <v>6210.7</v>
      </c>
      <c r="T596" s="69">
        <v>6206.11</v>
      </c>
      <c r="V596" t="s">
        <v>4550</v>
      </c>
      <c r="W596" t="s">
        <v>4551</v>
      </c>
      <c r="Y596" s="51">
        <f t="shared" si="98"/>
        <v>6341.11</v>
      </c>
      <c r="Z596" s="73">
        <f t="shared" si="99"/>
        <v>6215.31</v>
      </c>
      <c r="AA596" s="69" t="str">
        <f>VLOOKUP(C:C&amp;"    ",[1]Sheet0!$E$1:$I$65536,5,0)</f>
        <v xml:space="preserve">6206.11    </v>
      </c>
      <c r="AB596" s="74">
        <v>6206.11</v>
      </c>
      <c r="AC596" t="b">
        <f t="shared" si="95"/>
        <v>1</v>
      </c>
      <c r="AD596">
        <v>9000815</v>
      </c>
      <c r="AE596" t="s">
        <v>1801</v>
      </c>
      <c r="AF596" t="str">
        <f t="shared" si="97"/>
        <v>吕晓彪</v>
      </c>
    </row>
    <row r="597" spans="1:32" x14ac:dyDescent="0.2">
      <c r="A597">
        <v>594</v>
      </c>
      <c r="B597">
        <v>9000813</v>
      </c>
      <c r="C597" t="str">
        <f>VLOOKUP(B:B,'10月人员信息'!J:W,13,0)</f>
        <v>130204199604272717</v>
      </c>
      <c r="D597" t="str">
        <f>VLOOKUP(B:B,'10月人员信息'!J:M,3,0)</f>
        <v>杨帅</v>
      </c>
      <c r="E597" t="str">
        <f>VLOOKUP(B:B,'10月人员信息'!J:L,2,0)</f>
        <v>热轧事业部</v>
      </c>
      <c r="F597" t="str">
        <f>VLOOKUP(B:B,'10月人员信息'!J:R,8,0)</f>
        <v>加热炉、粗轧点检作业区点检员</v>
      </c>
      <c r="G597">
        <f>VLOOKUP(B:B,'10月人员信息'!J:P,6,0)</f>
        <v>0</v>
      </c>
      <c r="H597" t="str">
        <f>VLOOKUP(B:B,'10月人员信息'!J:V,12,0)</f>
        <v>汉族</v>
      </c>
      <c r="I597" t="str">
        <f>VLOOKUP(B:B,'11月工资'!A:D,4,0)</f>
        <v>6217000180033820162</v>
      </c>
      <c r="J597">
        <f t="shared" si="90"/>
        <v>1015.38</v>
      </c>
      <c r="K597">
        <f t="shared" si="91"/>
        <v>44.42</v>
      </c>
      <c r="L597">
        <f t="shared" si="96"/>
        <v>107.88</v>
      </c>
      <c r="M597" s="6">
        <f t="shared" si="92"/>
        <v>434.4</v>
      </c>
      <c r="N597">
        <f>VLOOKUP(C:C,'11月工资'!C:AP,40,0)</f>
        <v>9</v>
      </c>
      <c r="O597" s="6">
        <f t="shared" si="93"/>
        <v>49.65</v>
      </c>
      <c r="P597">
        <v>0</v>
      </c>
      <c r="Q597">
        <f t="shared" si="94"/>
        <v>744</v>
      </c>
      <c r="R597" s="50">
        <v>6346.11</v>
      </c>
      <c r="S597" s="67">
        <v>6205.7</v>
      </c>
      <c r="T597" s="69">
        <v>6201.11</v>
      </c>
      <c r="V597" t="s">
        <v>4552</v>
      </c>
      <c r="W597" t="s">
        <v>4553</v>
      </c>
      <c r="Y597" s="51">
        <f t="shared" si="98"/>
        <v>6336.11</v>
      </c>
      <c r="Z597" s="73">
        <f t="shared" si="99"/>
        <v>6210.31</v>
      </c>
      <c r="AA597" s="69" t="str">
        <f>VLOOKUP(C:C&amp;"    ",[1]Sheet0!$E$1:$I$65536,5,0)</f>
        <v xml:space="preserve">6201.11    </v>
      </c>
      <c r="AB597" s="74">
        <v>6201.11</v>
      </c>
      <c r="AC597" t="b">
        <f t="shared" si="95"/>
        <v>1</v>
      </c>
      <c r="AD597">
        <v>9000816</v>
      </c>
      <c r="AE597" t="s">
        <v>1804</v>
      </c>
      <c r="AF597" t="str">
        <f t="shared" si="97"/>
        <v>崔京</v>
      </c>
    </row>
    <row r="598" spans="1:32" x14ac:dyDescent="0.2">
      <c r="A598">
        <v>595</v>
      </c>
      <c r="B598">
        <v>9000814</v>
      </c>
      <c r="C598" t="str">
        <f>VLOOKUP(B:B,'10月人员信息'!J:W,13,0)</f>
        <v>130204199404022115</v>
      </c>
      <c r="D598" t="str">
        <f>VLOOKUP(B:B,'10月人员信息'!J:M,3,0)</f>
        <v>王禹</v>
      </c>
      <c r="E598" t="str">
        <f>VLOOKUP(B:B,'10月人员信息'!J:L,2,0)</f>
        <v>热轧事业部</v>
      </c>
      <c r="F598" t="str">
        <f>VLOOKUP(B:B,'10月人员信息'!J:R,8,0)</f>
        <v>天车点检作业区点检员</v>
      </c>
      <c r="G598">
        <f>VLOOKUP(B:B,'10月人员信息'!J:P,6,0)</f>
        <v>0</v>
      </c>
      <c r="H598" t="str">
        <f>VLOOKUP(B:B,'10月人员信息'!J:V,12,0)</f>
        <v>汉族</v>
      </c>
      <c r="I598" t="str">
        <f>VLOOKUP(B:B,'11月工资'!A:D,4,0)</f>
        <v>6217000180039947696</v>
      </c>
      <c r="J598">
        <f t="shared" si="90"/>
        <v>1015.38</v>
      </c>
      <c r="K598">
        <f t="shared" si="91"/>
        <v>44.42</v>
      </c>
      <c r="L598">
        <f t="shared" si="96"/>
        <v>107.88</v>
      </c>
      <c r="M598" s="6">
        <f t="shared" si="92"/>
        <v>434.4</v>
      </c>
      <c r="N598">
        <f>VLOOKUP(C:C,'11月工资'!C:AP,40,0)</f>
        <v>9</v>
      </c>
      <c r="O598" s="6">
        <f t="shared" si="93"/>
        <v>49.65</v>
      </c>
      <c r="P598">
        <v>0</v>
      </c>
      <c r="Q598">
        <f t="shared" si="94"/>
        <v>744</v>
      </c>
      <c r="R598" s="50">
        <v>6346.11</v>
      </c>
      <c r="S598" s="67">
        <v>6205.7</v>
      </c>
      <c r="T598" s="69">
        <v>6201.11</v>
      </c>
      <c r="V598" t="s">
        <v>4554</v>
      </c>
      <c r="W598" t="s">
        <v>4555</v>
      </c>
      <c r="Y598" s="51">
        <f t="shared" si="98"/>
        <v>6336.11</v>
      </c>
      <c r="Z598" s="73">
        <f t="shared" si="99"/>
        <v>6210.31</v>
      </c>
      <c r="AA598" s="69" t="str">
        <f>VLOOKUP(C:C&amp;"    ",[1]Sheet0!$E$1:$I$65536,5,0)</f>
        <v xml:space="preserve">6201.11    </v>
      </c>
      <c r="AB598" s="74">
        <v>6201.11</v>
      </c>
      <c r="AC598" t="b">
        <f t="shared" si="95"/>
        <v>1</v>
      </c>
      <c r="AD598">
        <v>9000817</v>
      </c>
      <c r="AE598" t="s">
        <v>1807</v>
      </c>
      <c r="AF598" t="str">
        <f t="shared" si="97"/>
        <v>王延伟</v>
      </c>
    </row>
    <row r="599" spans="1:32" x14ac:dyDescent="0.2">
      <c r="A599">
        <v>596</v>
      </c>
      <c r="B599">
        <v>9000815</v>
      </c>
      <c r="C599" t="str">
        <f>VLOOKUP(B:B,'10月人员信息'!J:W,13,0)</f>
        <v>130204199501125116</v>
      </c>
      <c r="D599" t="str">
        <f>VLOOKUP(B:B,'10月人员信息'!J:M,3,0)</f>
        <v>吕晓彪</v>
      </c>
      <c r="E599" t="str">
        <f>VLOOKUP(B:B,'10月人员信息'!J:L,2,0)</f>
        <v>热轧事业部</v>
      </c>
      <c r="F599" t="str">
        <f>VLOOKUP(B:B,'10月人员信息'!J:R,8,0)</f>
        <v>精轧、卷曲点检作业区点检员</v>
      </c>
      <c r="G599">
        <f>VLOOKUP(B:B,'10月人员信息'!J:P,6,0)</f>
        <v>0</v>
      </c>
      <c r="H599" t="str">
        <f>VLOOKUP(B:B,'10月人员信息'!J:V,12,0)</f>
        <v>汉族</v>
      </c>
      <c r="I599" t="str">
        <f>VLOOKUP(B:B,'11月工资'!A:D,4,0)</f>
        <v>6217001930023813711</v>
      </c>
      <c r="J599">
        <f t="shared" si="90"/>
        <v>1042.3399999999999</v>
      </c>
      <c r="K599">
        <f t="shared" si="91"/>
        <v>45.6</v>
      </c>
      <c r="L599">
        <f t="shared" si="96"/>
        <v>110.75</v>
      </c>
      <c r="M599" s="6">
        <f t="shared" si="92"/>
        <v>446.19</v>
      </c>
      <c r="N599">
        <f>VLOOKUP(C:C,'11月工资'!C:AP,40,0)</f>
        <v>9</v>
      </c>
      <c r="O599" s="6">
        <f t="shared" si="93"/>
        <v>50.99</v>
      </c>
      <c r="P599">
        <v>0</v>
      </c>
      <c r="Q599">
        <f t="shared" si="94"/>
        <v>764</v>
      </c>
      <c r="R599" s="50">
        <v>6514.62</v>
      </c>
      <c r="S599" s="67">
        <v>6374.21</v>
      </c>
      <c r="T599" s="69">
        <v>6369.62</v>
      </c>
      <c r="V599" t="s">
        <v>4556</v>
      </c>
      <c r="W599" t="s">
        <v>4557</v>
      </c>
      <c r="Y599" s="51">
        <f t="shared" si="98"/>
        <v>6504.62</v>
      </c>
      <c r="Z599" s="73">
        <f t="shared" si="99"/>
        <v>6378.82</v>
      </c>
      <c r="AA599" s="69" t="str">
        <f>VLOOKUP(C:C&amp;"    ",[1]Sheet0!$E$1:$I$65536,5,0)</f>
        <v xml:space="preserve">6369.62    </v>
      </c>
      <c r="AB599" s="74">
        <v>6369.62</v>
      </c>
      <c r="AC599" t="b">
        <f t="shared" si="95"/>
        <v>1</v>
      </c>
      <c r="AD599">
        <v>9000818</v>
      </c>
      <c r="AE599" t="s">
        <v>1810</v>
      </c>
      <c r="AF599" t="str">
        <f t="shared" si="97"/>
        <v>刘健</v>
      </c>
    </row>
    <row r="600" spans="1:32" x14ac:dyDescent="0.2">
      <c r="A600">
        <v>597</v>
      </c>
      <c r="B600">
        <v>9000816</v>
      </c>
      <c r="C600" t="str">
        <f>VLOOKUP(B:B,'10月人员信息'!J:W,13,0)</f>
        <v>130203199008013034</v>
      </c>
      <c r="D600" t="str">
        <f>VLOOKUP(B:B,'10月人员信息'!J:M,3,0)</f>
        <v>崔京</v>
      </c>
      <c r="E600" t="str">
        <f>VLOOKUP(B:B,'10月人员信息'!J:L,2,0)</f>
        <v>热轧事业部</v>
      </c>
      <c r="F600" t="str">
        <f>VLOOKUP(B:B,'10月人员信息'!J:R,8,0)</f>
        <v>精轧、卷曲点检作业区点检员</v>
      </c>
      <c r="G600">
        <f>VLOOKUP(B:B,'10月人员信息'!J:P,6,0)</f>
        <v>0</v>
      </c>
      <c r="H600" t="str">
        <f>VLOOKUP(B:B,'10月人员信息'!J:V,12,0)</f>
        <v>汉族</v>
      </c>
      <c r="I600" t="str">
        <f>VLOOKUP(B:B,'11月工资'!A:D,4,0)</f>
        <v>6217000180034125207</v>
      </c>
      <c r="J600">
        <f t="shared" si="90"/>
        <v>1041.3800000000001</v>
      </c>
      <c r="K600">
        <f t="shared" si="91"/>
        <v>45.56</v>
      </c>
      <c r="L600">
        <f t="shared" si="96"/>
        <v>110.65</v>
      </c>
      <c r="M600" s="6">
        <f t="shared" si="92"/>
        <v>445.77</v>
      </c>
      <c r="N600">
        <f>VLOOKUP(C:C,'11月工资'!C:AP,40,0)</f>
        <v>9</v>
      </c>
      <c r="O600" s="6">
        <f t="shared" si="93"/>
        <v>50.95</v>
      </c>
      <c r="P600">
        <v>0</v>
      </c>
      <c r="Q600">
        <f t="shared" si="94"/>
        <v>764</v>
      </c>
      <c r="R600" s="50">
        <v>6508.62</v>
      </c>
      <c r="S600" s="67">
        <v>6368.21</v>
      </c>
      <c r="T600" s="69">
        <v>6363.62</v>
      </c>
      <c r="V600" t="s">
        <v>4558</v>
      </c>
      <c r="W600" t="s">
        <v>4559</v>
      </c>
      <c r="Y600" s="51">
        <f t="shared" si="98"/>
        <v>6498.62</v>
      </c>
      <c r="Z600" s="73">
        <f t="shared" si="99"/>
        <v>6372.82</v>
      </c>
      <c r="AA600" s="69" t="str">
        <f>VLOOKUP(C:C&amp;"    ",[1]Sheet0!$E$1:$I$65536,5,0)</f>
        <v xml:space="preserve">6363.62    </v>
      </c>
      <c r="AB600" s="74">
        <v>6363.62</v>
      </c>
      <c r="AC600" t="b">
        <f t="shared" si="95"/>
        <v>1</v>
      </c>
      <c r="AD600">
        <v>9000819</v>
      </c>
      <c r="AE600" t="s">
        <v>1813</v>
      </c>
      <c r="AF600" t="str">
        <f t="shared" si="97"/>
        <v>洪志桐</v>
      </c>
    </row>
    <row r="601" spans="1:32" x14ac:dyDescent="0.2">
      <c r="A601">
        <v>598</v>
      </c>
      <c r="B601">
        <v>9000817</v>
      </c>
      <c r="C601" t="str">
        <f>VLOOKUP(B:B,'10月人员信息'!J:W,13,0)</f>
        <v>130203197111014212</v>
      </c>
      <c r="D601" t="str">
        <f>VLOOKUP(B:B,'10月人员信息'!J:M,3,0)</f>
        <v>王延伟</v>
      </c>
      <c r="E601" t="str">
        <f>VLOOKUP(B:B,'10月人员信息'!J:L,2,0)</f>
        <v>热轧事业部</v>
      </c>
      <c r="F601" t="str">
        <f>VLOOKUP(B:B,'10月人员信息'!J:R,8,0)</f>
        <v>加料、精炼、浇注、接受跨天车运行工</v>
      </c>
      <c r="G601">
        <f>VLOOKUP(B:B,'10月人员信息'!J:P,6,0)</f>
        <v>0</v>
      </c>
      <c r="H601" t="str">
        <f>VLOOKUP(B:B,'10月人员信息'!J:V,12,0)</f>
        <v>汉族</v>
      </c>
      <c r="I601" t="str">
        <f>VLOOKUP(B:B,'11月工资'!A:D,4,0)</f>
        <v>6217000180024768602</v>
      </c>
      <c r="J601">
        <f t="shared" si="90"/>
        <v>1021.94</v>
      </c>
      <c r="K601">
        <f t="shared" si="91"/>
        <v>44.71</v>
      </c>
      <c r="L601">
        <f t="shared" si="96"/>
        <v>108.58</v>
      </c>
      <c r="M601" s="6">
        <f t="shared" si="92"/>
        <v>437.27</v>
      </c>
      <c r="N601">
        <f>VLOOKUP(C:C,'11月工资'!C:AP,40,0)</f>
        <v>9</v>
      </c>
      <c r="O601" s="6">
        <f t="shared" si="93"/>
        <v>49.97</v>
      </c>
      <c r="P601">
        <v>0</v>
      </c>
      <c r="Q601">
        <f t="shared" si="94"/>
        <v>749</v>
      </c>
      <c r="R601" s="50">
        <v>6387.14</v>
      </c>
      <c r="S601" s="67">
        <v>6246.73</v>
      </c>
      <c r="T601" s="69">
        <v>6242.14</v>
      </c>
      <c r="V601" t="s">
        <v>4560</v>
      </c>
      <c r="W601" t="s">
        <v>4561</v>
      </c>
      <c r="Y601" s="51">
        <f t="shared" si="98"/>
        <v>6377.14</v>
      </c>
      <c r="Z601" s="73">
        <f t="shared" si="99"/>
        <v>6251.34</v>
      </c>
      <c r="AA601" s="69" t="str">
        <f>VLOOKUP(C:C&amp;"    ",[1]Sheet0!$E$1:$I$65536,5,0)</f>
        <v xml:space="preserve">6242.14    </v>
      </c>
      <c r="AB601" s="74">
        <v>6242.14</v>
      </c>
      <c r="AC601" t="b">
        <f t="shared" si="95"/>
        <v>1</v>
      </c>
      <c r="AD601">
        <v>9000820</v>
      </c>
      <c r="AE601" t="s">
        <v>1816</v>
      </c>
      <c r="AF601" t="str">
        <f t="shared" si="97"/>
        <v>朱峰</v>
      </c>
    </row>
    <row r="602" spans="1:32" x14ac:dyDescent="0.2">
      <c r="A602">
        <v>599</v>
      </c>
      <c r="B602">
        <v>9000818</v>
      </c>
      <c r="C602" t="str">
        <f>VLOOKUP(B:B,'10月人员信息'!J:W,13,0)</f>
        <v>130204198302202735</v>
      </c>
      <c r="D602" t="str">
        <f>VLOOKUP(B:B,'10月人员信息'!J:M,3,0)</f>
        <v>刘健</v>
      </c>
      <c r="E602" t="str">
        <f>VLOOKUP(B:B,'10月人员信息'!J:L,2,0)</f>
        <v>热轧事业部</v>
      </c>
      <c r="F602" t="str">
        <f>VLOOKUP(B:B,'10月人员信息'!J:R,8,0)</f>
        <v>液体天车运行工</v>
      </c>
      <c r="G602">
        <f>VLOOKUP(B:B,'10月人员信息'!J:P,6,0)</f>
        <v>0</v>
      </c>
      <c r="H602" t="str">
        <f>VLOOKUP(B:B,'10月人员信息'!J:V,12,0)</f>
        <v>汉族</v>
      </c>
      <c r="I602" t="str">
        <f>VLOOKUP(B:B,'11月工资'!A:D,4,0)</f>
        <v>6217000180024768156</v>
      </c>
      <c r="J602">
        <f t="shared" si="90"/>
        <v>1139.01</v>
      </c>
      <c r="K602">
        <f t="shared" si="91"/>
        <v>49.83</v>
      </c>
      <c r="L602">
        <f t="shared" si="96"/>
        <v>121.02</v>
      </c>
      <c r="M602" s="6">
        <f t="shared" si="92"/>
        <v>488.49</v>
      </c>
      <c r="N602">
        <f>VLOOKUP(C:C,'11月工资'!C:AP,40,0)</f>
        <v>9</v>
      </c>
      <c r="O602" s="6">
        <f t="shared" si="93"/>
        <v>55.83</v>
      </c>
      <c r="P602">
        <v>0</v>
      </c>
      <c r="Q602">
        <f t="shared" si="94"/>
        <v>837</v>
      </c>
      <c r="R602" s="50">
        <v>7118.83</v>
      </c>
      <c r="S602" s="67">
        <v>6978.42</v>
      </c>
      <c r="T602" s="69">
        <v>6973.83</v>
      </c>
      <c r="V602" t="s">
        <v>4562</v>
      </c>
      <c r="W602" t="s">
        <v>4563</v>
      </c>
      <c r="Y602" s="51">
        <f t="shared" si="98"/>
        <v>7108.83</v>
      </c>
      <c r="Z602" s="73">
        <f t="shared" si="99"/>
        <v>6983.03</v>
      </c>
      <c r="AA602" s="69" t="str">
        <f>VLOOKUP(C:C&amp;"    ",[1]Sheet0!$E$1:$I$65536,5,0)</f>
        <v xml:space="preserve">6973.83    </v>
      </c>
      <c r="AB602" s="74">
        <v>6973.83</v>
      </c>
      <c r="AC602" t="b">
        <f t="shared" si="95"/>
        <v>1</v>
      </c>
      <c r="AD602">
        <v>9000822</v>
      </c>
      <c r="AE602" t="s">
        <v>1819</v>
      </c>
      <c r="AF602" t="str">
        <f t="shared" si="97"/>
        <v>果雨</v>
      </c>
    </row>
    <row r="603" spans="1:32" x14ac:dyDescent="0.2">
      <c r="A603">
        <v>600</v>
      </c>
      <c r="B603">
        <v>9000819</v>
      </c>
      <c r="C603" t="str">
        <f>VLOOKUP(B:B,'10月人员信息'!J:W,13,0)</f>
        <v>130204198704202412</v>
      </c>
      <c r="D603" t="str">
        <f>VLOOKUP(B:B,'10月人员信息'!J:M,3,0)</f>
        <v>洪志桐</v>
      </c>
      <c r="E603" t="str">
        <f>VLOOKUP(B:B,'10月人员信息'!J:L,2,0)</f>
        <v>热轧事业部</v>
      </c>
      <c r="F603" t="str">
        <f>VLOOKUP(B:B,'10月人员信息'!J:R,8,0)</f>
        <v>加料、精炼、浇注、接受跨天车运行工</v>
      </c>
      <c r="G603">
        <f>VLOOKUP(B:B,'10月人员信息'!J:P,6,0)</f>
        <v>0</v>
      </c>
      <c r="H603" t="str">
        <f>VLOOKUP(B:B,'10月人员信息'!J:V,12,0)</f>
        <v>回族</v>
      </c>
      <c r="I603" t="str">
        <f>VLOOKUP(B:B,'11月工资'!A:D,4,0)</f>
        <v>6217000180024768248</v>
      </c>
      <c r="J603">
        <f t="shared" si="90"/>
        <v>944.05</v>
      </c>
      <c r="K603">
        <f t="shared" si="91"/>
        <v>41.3</v>
      </c>
      <c r="L603">
        <f t="shared" si="96"/>
        <v>100.31</v>
      </c>
      <c r="M603" s="6">
        <f t="shared" si="92"/>
        <v>403.19</v>
      </c>
      <c r="N603">
        <f>VLOOKUP(C:C,'11月工资'!C:AP,40,0)</f>
        <v>9</v>
      </c>
      <c r="O603" s="6">
        <f t="shared" si="93"/>
        <v>46.08</v>
      </c>
      <c r="P603">
        <v>0</v>
      </c>
      <c r="Q603">
        <f t="shared" si="94"/>
        <v>691</v>
      </c>
      <c r="R603" s="50">
        <v>5900.31</v>
      </c>
      <c r="S603" s="67">
        <v>5759.9</v>
      </c>
      <c r="T603" s="69">
        <v>5755.31</v>
      </c>
      <c r="V603" t="s">
        <v>4564</v>
      </c>
      <c r="W603" t="s">
        <v>4565</v>
      </c>
      <c r="Y603" s="51">
        <f t="shared" si="98"/>
        <v>5890.31</v>
      </c>
      <c r="Z603" s="73">
        <f t="shared" si="99"/>
        <v>5764.51</v>
      </c>
      <c r="AA603" s="69" t="str">
        <f>VLOOKUP(C:C&amp;"    ",[1]Sheet0!$E$1:$I$65536,5,0)</f>
        <v xml:space="preserve">5755.31    </v>
      </c>
      <c r="AB603" s="74">
        <v>5755.31</v>
      </c>
      <c r="AC603" t="b">
        <f t="shared" si="95"/>
        <v>1</v>
      </c>
      <c r="AD603">
        <v>9000825</v>
      </c>
      <c r="AE603" t="s">
        <v>1822</v>
      </c>
      <c r="AF603" t="str">
        <f t="shared" si="97"/>
        <v>张建国</v>
      </c>
    </row>
    <row r="604" spans="1:32" x14ac:dyDescent="0.2">
      <c r="A604">
        <v>601</v>
      </c>
      <c r="B604">
        <v>9000820</v>
      </c>
      <c r="C604" t="str">
        <f>VLOOKUP(B:B,'10月人员信息'!J:W,13,0)</f>
        <v>130204198712143619</v>
      </c>
      <c r="D604" t="str">
        <f>VLOOKUP(B:B,'10月人员信息'!J:M,3,0)</f>
        <v>朱峰</v>
      </c>
      <c r="E604" t="str">
        <f>VLOOKUP(B:B,'10月人员信息'!J:L,2,0)</f>
        <v>热轧事业部</v>
      </c>
      <c r="F604" t="str">
        <f>VLOOKUP(B:B,'10月人员信息'!J:R,8,0)</f>
        <v>液体天车运行工</v>
      </c>
      <c r="G604">
        <f>VLOOKUP(B:B,'10月人员信息'!J:P,6,0)</f>
        <v>0</v>
      </c>
      <c r="H604" t="str">
        <f>VLOOKUP(B:B,'10月人员信息'!J:V,12,0)</f>
        <v>汉族</v>
      </c>
      <c r="I604" t="str">
        <f>VLOOKUP(B:B,'11月工资'!A:D,4,0)</f>
        <v>6217000180026758353</v>
      </c>
      <c r="J604">
        <f t="shared" si="90"/>
        <v>1081.44</v>
      </c>
      <c r="K604">
        <f t="shared" si="91"/>
        <v>47.31</v>
      </c>
      <c r="L604">
        <f t="shared" si="96"/>
        <v>114.9</v>
      </c>
      <c r="M604" s="6">
        <f t="shared" si="92"/>
        <v>463.3</v>
      </c>
      <c r="N604">
        <f>VLOOKUP(C:C,'11月工资'!C:AP,40,0)</f>
        <v>9</v>
      </c>
      <c r="O604" s="6">
        <f t="shared" si="93"/>
        <v>52.95</v>
      </c>
      <c r="P604">
        <v>0</v>
      </c>
      <c r="Q604">
        <f t="shared" si="94"/>
        <v>794</v>
      </c>
      <c r="R604" s="50">
        <v>6758.97</v>
      </c>
      <c r="S604" s="67">
        <v>6618.56</v>
      </c>
      <c r="T604" s="69">
        <v>6613.97</v>
      </c>
      <c r="V604" t="s">
        <v>4566</v>
      </c>
      <c r="W604" t="s">
        <v>4567</v>
      </c>
      <c r="Y604" s="51">
        <f t="shared" si="98"/>
        <v>6748.97</v>
      </c>
      <c r="Z604" s="73">
        <f t="shared" si="99"/>
        <v>6623.17</v>
      </c>
      <c r="AA604" s="69" t="str">
        <f>VLOOKUP(C:C&amp;"    ",[1]Sheet0!$E$1:$I$65536,5,0)</f>
        <v xml:space="preserve">6613.97    </v>
      </c>
      <c r="AB604" s="74">
        <v>6613.97</v>
      </c>
      <c r="AC604" t="b">
        <f t="shared" si="95"/>
        <v>1</v>
      </c>
      <c r="AD604">
        <v>9000826</v>
      </c>
      <c r="AE604" t="s">
        <v>1825</v>
      </c>
      <c r="AF604" t="str">
        <f t="shared" si="97"/>
        <v>高俊亮</v>
      </c>
    </row>
    <row r="605" spans="1:32" x14ac:dyDescent="0.2">
      <c r="A605">
        <v>602</v>
      </c>
      <c r="B605">
        <v>9000822</v>
      </c>
      <c r="C605" t="str">
        <f>VLOOKUP(B:B,'10月人员信息'!J:W,13,0)</f>
        <v>130204198606270315</v>
      </c>
      <c r="D605" t="str">
        <f>VLOOKUP(B:B,'10月人员信息'!J:M,3,0)</f>
        <v>果雨</v>
      </c>
      <c r="E605" t="str">
        <f>VLOOKUP(B:B,'10月人员信息'!J:L,2,0)</f>
        <v>热轧事业部</v>
      </c>
      <c r="F605" t="str">
        <f>VLOOKUP(B:B,'10月人员信息'!J:R,8,0)</f>
        <v>加料、精炼、浇注、接受跨天车运行工</v>
      </c>
      <c r="G605">
        <f>VLOOKUP(B:B,'10月人员信息'!J:P,6,0)</f>
        <v>0</v>
      </c>
      <c r="H605" t="str">
        <f>VLOOKUP(B:B,'10月人员信息'!J:V,12,0)</f>
        <v>汉族</v>
      </c>
      <c r="I605" t="str">
        <f>VLOOKUP(B:B,'11月工资'!A:D,4,0)</f>
        <v>6217000180024768859</v>
      </c>
      <c r="J605">
        <f t="shared" si="90"/>
        <v>969.01</v>
      </c>
      <c r="K605">
        <f t="shared" si="91"/>
        <v>42.39</v>
      </c>
      <c r="L605">
        <f t="shared" si="96"/>
        <v>102.96</v>
      </c>
      <c r="M605" s="6">
        <f t="shared" si="92"/>
        <v>414.11</v>
      </c>
      <c r="N605">
        <f>VLOOKUP(C:C,'11月工资'!C:AP,40,0)</f>
        <v>9</v>
      </c>
      <c r="O605" s="6">
        <f t="shared" si="93"/>
        <v>47.33</v>
      </c>
      <c r="P605">
        <v>0</v>
      </c>
      <c r="Q605">
        <f t="shared" si="94"/>
        <v>709</v>
      </c>
      <c r="R605" s="50">
        <v>6056.3</v>
      </c>
      <c r="S605" s="67">
        <v>5915.89</v>
      </c>
      <c r="T605" s="69">
        <v>5911.3</v>
      </c>
      <c r="V605" t="s">
        <v>4568</v>
      </c>
      <c r="W605" t="s">
        <v>4569</v>
      </c>
      <c r="Y605" s="51">
        <f t="shared" si="98"/>
        <v>6046.3</v>
      </c>
      <c r="Z605" s="73">
        <f t="shared" si="99"/>
        <v>5920.5</v>
      </c>
      <c r="AA605" s="69" t="str">
        <f>VLOOKUP(C:C&amp;"    ",[1]Sheet0!$E$1:$I$65536,5,0)</f>
        <v xml:space="preserve">5911.30    </v>
      </c>
      <c r="AB605" s="74">
        <v>5911.3</v>
      </c>
      <c r="AC605" t="b">
        <f t="shared" si="95"/>
        <v>1</v>
      </c>
      <c r="AD605">
        <v>9000827</v>
      </c>
      <c r="AE605" t="s">
        <v>1827</v>
      </c>
      <c r="AF605" t="str">
        <f t="shared" si="97"/>
        <v>刘海波</v>
      </c>
    </row>
    <row r="606" spans="1:32" x14ac:dyDescent="0.2">
      <c r="A606">
        <v>603</v>
      </c>
      <c r="B606">
        <v>9000825</v>
      </c>
      <c r="C606" t="str">
        <f>VLOOKUP(B:B,'10月人员信息'!J:W,13,0)</f>
        <v>130626198012236830</v>
      </c>
      <c r="D606" t="str">
        <f>VLOOKUP(B:B,'10月人员信息'!J:M,3,0)</f>
        <v>张建国</v>
      </c>
      <c r="E606" t="str">
        <f>VLOOKUP(B:B,'10月人员信息'!J:L,2,0)</f>
        <v>动力部</v>
      </c>
      <c r="F606" t="str">
        <f>VLOOKUP(B:B,'10月人员信息'!J:R,8,0)</f>
        <v>给水作业区值班作业长</v>
      </c>
      <c r="G606" t="str">
        <f>VLOOKUP(B:B,'10月人员信息'!J:P,6,0)</f>
        <v>值班作业长（副科级）</v>
      </c>
      <c r="H606" t="str">
        <f>VLOOKUP(B:B,'10月人员信息'!J:V,12,0)</f>
        <v>汉族</v>
      </c>
      <c r="I606" t="str">
        <f>VLOOKUP(B:B,'11月工资'!A:D,4,0)</f>
        <v>6217000180024788675</v>
      </c>
      <c r="J606">
        <f t="shared" si="90"/>
        <v>1397.55</v>
      </c>
      <c r="K606">
        <f t="shared" si="91"/>
        <v>61.14</v>
      </c>
      <c r="L606">
        <f t="shared" si="96"/>
        <v>148.49</v>
      </c>
      <c r="M606" s="6">
        <f t="shared" si="92"/>
        <v>601.6</v>
      </c>
      <c r="N606">
        <f>VLOOKUP(C:C,'11月工资'!C:AP,40,0)</f>
        <v>9</v>
      </c>
      <c r="O606" s="6">
        <f t="shared" si="93"/>
        <v>68.75</v>
      </c>
      <c r="P606">
        <v>0</v>
      </c>
      <c r="Q606">
        <f t="shared" si="94"/>
        <v>1031</v>
      </c>
      <c r="R606" s="50">
        <v>8734.69</v>
      </c>
      <c r="S606" s="67">
        <v>8594.2800000000007</v>
      </c>
      <c r="T606" s="69">
        <v>8589.69</v>
      </c>
      <c r="V606" t="s">
        <v>4570</v>
      </c>
      <c r="W606" t="s">
        <v>4571</v>
      </c>
      <c r="Y606" s="51">
        <f t="shared" si="98"/>
        <v>8724.69</v>
      </c>
      <c r="Z606" s="73">
        <f t="shared" si="99"/>
        <v>8598.89</v>
      </c>
      <c r="AA606" s="69" t="str">
        <f>VLOOKUP(C:C&amp;"    ",[1]Sheet0!$E$1:$I$65536,5,0)</f>
        <v xml:space="preserve">8589.69    </v>
      </c>
      <c r="AB606" s="74">
        <v>8589.69</v>
      </c>
      <c r="AC606" t="b">
        <f t="shared" si="95"/>
        <v>1</v>
      </c>
      <c r="AD606">
        <v>9000828</v>
      </c>
      <c r="AE606" t="s">
        <v>1830</v>
      </c>
      <c r="AF606" t="str">
        <f t="shared" si="97"/>
        <v>翟昌鑫</v>
      </c>
    </row>
    <row r="607" spans="1:32" x14ac:dyDescent="0.2">
      <c r="A607">
        <v>604</v>
      </c>
      <c r="B607">
        <v>9000826</v>
      </c>
      <c r="C607" t="str">
        <f>VLOOKUP(B:B,'10月人员信息'!J:W,13,0)</f>
        <v>131024198012101317</v>
      </c>
      <c r="D607" t="str">
        <f>VLOOKUP(B:B,'10月人员信息'!J:M,3,0)</f>
        <v>高俊亮</v>
      </c>
      <c r="E607" t="str">
        <f>VLOOKUP(B:B,'10月人员信息'!J:L,2,0)</f>
        <v>热轧事业部</v>
      </c>
      <c r="F607" t="str">
        <f>VLOOKUP(B:B,'10月人员信息'!J:R,8,0)</f>
        <v>副部长</v>
      </c>
      <c r="G607" t="str">
        <f>VLOOKUP(B:B,'10月人员信息'!J:P,6,0)</f>
        <v>副部长</v>
      </c>
      <c r="H607" t="str">
        <f>VLOOKUP(B:B,'10月人员信息'!J:V,12,0)</f>
        <v>汉族</v>
      </c>
      <c r="I607" t="str">
        <f>VLOOKUP(B:B,'11月工资'!A:D,4,0)</f>
        <v>6228480658152135377</v>
      </c>
      <c r="J607">
        <f t="shared" si="90"/>
        <v>2044.92</v>
      </c>
      <c r="K607">
        <f t="shared" si="91"/>
        <v>89.47</v>
      </c>
      <c r="L607">
        <f t="shared" si="96"/>
        <v>217.27</v>
      </c>
      <c r="M607" s="6">
        <f t="shared" si="92"/>
        <v>884.83</v>
      </c>
      <c r="N607">
        <f>VLOOKUP(C:C,'11月工资'!C:AP,40,0)</f>
        <v>9</v>
      </c>
      <c r="O607" s="6">
        <f t="shared" si="93"/>
        <v>101.12</v>
      </c>
      <c r="P607">
        <v>0</v>
      </c>
      <c r="Q607">
        <f t="shared" si="94"/>
        <v>1516</v>
      </c>
      <c r="R607" s="50">
        <v>12780.78</v>
      </c>
      <c r="S607" s="67">
        <v>12640.37</v>
      </c>
      <c r="T607" s="69">
        <v>12635.78</v>
      </c>
      <c r="V607" t="s">
        <v>4572</v>
      </c>
      <c r="W607" t="s">
        <v>4573</v>
      </c>
      <c r="Y607" s="51">
        <f t="shared" si="98"/>
        <v>12770.78</v>
      </c>
      <c r="Z607" s="73">
        <f t="shared" si="99"/>
        <v>12644.98</v>
      </c>
      <c r="AA607" s="69" t="str">
        <f>VLOOKUP(C:C&amp;"    ",[1]Sheet0!$E$1:$I$65536,5,0)</f>
        <v xml:space="preserve">12635.78    </v>
      </c>
      <c r="AB607" s="74">
        <v>12635.78</v>
      </c>
      <c r="AC607" t="b">
        <f t="shared" si="95"/>
        <v>1</v>
      </c>
      <c r="AD607">
        <v>9000829</v>
      </c>
      <c r="AE607" t="s">
        <v>1833</v>
      </c>
      <c r="AF607" t="str">
        <f t="shared" si="97"/>
        <v>任丽</v>
      </c>
    </row>
    <row r="608" spans="1:32" x14ac:dyDescent="0.2">
      <c r="A608">
        <v>605</v>
      </c>
      <c r="B608">
        <v>9000827</v>
      </c>
      <c r="C608" t="str">
        <f>VLOOKUP(B:B,'10月人员信息'!J:W,13,0)</f>
        <v>130227198304091818</v>
      </c>
      <c r="D608" t="str">
        <f>VLOOKUP(B:B,'10月人员信息'!J:M,3,0)</f>
        <v>刘海波</v>
      </c>
      <c r="E608" t="str">
        <f>VLOOKUP(B:B,'10月人员信息'!J:L,2,0)</f>
        <v>热轧事业部</v>
      </c>
      <c r="F608" t="str">
        <f>VLOOKUP(B:B,'10月人员信息'!J:R,8,0)</f>
        <v>转炉作业区日班作业长（副科级）</v>
      </c>
      <c r="G608" t="str">
        <f>VLOOKUP(B:B,'10月人员信息'!J:P,6,0)</f>
        <v>日班作业长（副科级）</v>
      </c>
      <c r="H608" t="str">
        <f>VLOOKUP(B:B,'10月人员信息'!J:V,12,0)</f>
        <v>汉族</v>
      </c>
      <c r="I608" t="str">
        <f>VLOOKUP(B:B,'11月工资'!A:D,4,0)</f>
        <v>6217000180024765335</v>
      </c>
      <c r="J608">
        <f t="shared" si="90"/>
        <v>1826.31</v>
      </c>
      <c r="K608">
        <f t="shared" si="91"/>
        <v>79.900000000000006</v>
      </c>
      <c r="L608">
        <f t="shared" si="96"/>
        <v>194.05</v>
      </c>
      <c r="M608" s="6">
        <f t="shared" si="92"/>
        <v>789.18</v>
      </c>
      <c r="N608">
        <f>VLOOKUP(C:C,'11月工资'!C:AP,40,0)</f>
        <v>9</v>
      </c>
      <c r="O608" s="6">
        <f t="shared" si="93"/>
        <v>90.19</v>
      </c>
      <c r="P608">
        <v>0</v>
      </c>
      <c r="Q608">
        <f t="shared" si="94"/>
        <v>1352</v>
      </c>
      <c r="R608" s="50">
        <v>11414.46</v>
      </c>
      <c r="S608" s="67">
        <v>11274.05</v>
      </c>
      <c r="T608" s="69">
        <v>11269.46</v>
      </c>
      <c r="V608" t="s">
        <v>4574</v>
      </c>
      <c r="W608" t="s">
        <v>4575</v>
      </c>
      <c r="Y608" s="51">
        <f t="shared" si="98"/>
        <v>11404.46</v>
      </c>
      <c r="Z608" s="73">
        <f t="shared" si="99"/>
        <v>11278.66</v>
      </c>
      <c r="AA608" s="69" t="str">
        <f>VLOOKUP(C:C&amp;"    ",[1]Sheet0!$E$1:$I$65536,5,0)</f>
        <v xml:space="preserve">11269.46    </v>
      </c>
      <c r="AB608" s="74">
        <v>11269.46</v>
      </c>
      <c r="AC608" t="b">
        <f t="shared" si="95"/>
        <v>1</v>
      </c>
      <c r="AD608">
        <v>9000830</v>
      </c>
      <c r="AE608" t="s">
        <v>1836</v>
      </c>
      <c r="AF608" t="str">
        <f t="shared" si="97"/>
        <v>张竞心</v>
      </c>
    </row>
    <row r="609" spans="1:32" x14ac:dyDescent="0.2">
      <c r="A609">
        <v>606</v>
      </c>
      <c r="B609">
        <v>9000828</v>
      </c>
      <c r="C609" t="str">
        <f>VLOOKUP(B:B,'10月人员信息'!J:W,13,0)</f>
        <v>130206199405221215</v>
      </c>
      <c r="D609" t="str">
        <f>VLOOKUP(B:B,'10月人员信息'!J:M,3,0)</f>
        <v>翟昌鑫</v>
      </c>
      <c r="E609" t="str">
        <f>VLOOKUP(B:B,'10月人员信息'!J:L,2,0)</f>
        <v>工程管理部</v>
      </c>
      <c r="F609" t="str">
        <f>VLOOKUP(B:B,'10月人员信息'!J:R,8,0)</f>
        <v>预算管理主办</v>
      </c>
      <c r="G609" t="str">
        <f>VLOOKUP(B:B,'10月人员信息'!J:P,6,0)</f>
        <v>一级协理</v>
      </c>
      <c r="H609" t="str">
        <f>VLOOKUP(B:B,'10月人员信息'!J:V,12,0)</f>
        <v>汉族</v>
      </c>
      <c r="I609" t="str">
        <f>VLOOKUP(B:B,'11月工资'!A:D,4,0)</f>
        <v>6217000180031772324</v>
      </c>
      <c r="J609">
        <f t="shared" si="90"/>
        <v>668.67</v>
      </c>
      <c r="K609">
        <f t="shared" si="91"/>
        <v>29.25</v>
      </c>
      <c r="L609">
        <f t="shared" si="96"/>
        <v>71.05</v>
      </c>
      <c r="M609" s="6">
        <f t="shared" si="92"/>
        <v>365.44</v>
      </c>
      <c r="N609">
        <f>VLOOKUP(C:C,'11月工资'!C:AP,40,0)</f>
        <v>9</v>
      </c>
      <c r="O609" s="6">
        <f t="shared" si="93"/>
        <v>41.76</v>
      </c>
      <c r="P609">
        <v>0</v>
      </c>
      <c r="Q609">
        <f t="shared" si="94"/>
        <v>484</v>
      </c>
      <c r="R609" s="50">
        <v>4179.17</v>
      </c>
      <c r="S609" s="68">
        <v>5220.59</v>
      </c>
      <c r="T609" s="69">
        <v>4034.17</v>
      </c>
      <c r="V609" t="s">
        <v>4576</v>
      </c>
      <c r="W609" t="s">
        <v>4577</v>
      </c>
      <c r="Y609" s="51">
        <f t="shared" si="98"/>
        <v>4169.17</v>
      </c>
      <c r="Z609" s="73">
        <f t="shared" si="99"/>
        <v>5225.2</v>
      </c>
      <c r="AA609" s="69" t="str">
        <f>VLOOKUP(C:C&amp;"    ",[1]Sheet0!$E$1:$I$65536,5,0)</f>
        <v xml:space="preserve">4034.17    </v>
      </c>
      <c r="AB609" s="74">
        <v>4034.17</v>
      </c>
      <c r="AC609" t="b">
        <f t="shared" si="95"/>
        <v>1</v>
      </c>
      <c r="AD609">
        <v>9000831</v>
      </c>
      <c r="AE609" t="s">
        <v>1839</v>
      </c>
      <c r="AF609" t="str">
        <f t="shared" si="97"/>
        <v>冯启元</v>
      </c>
    </row>
    <row r="610" spans="1:32" x14ac:dyDescent="0.2">
      <c r="A610">
        <v>607</v>
      </c>
      <c r="B610">
        <v>9000829</v>
      </c>
      <c r="C610" t="str">
        <f>VLOOKUP(B:B,'10月人员信息'!J:W,13,0)</f>
        <v>130204199512281229</v>
      </c>
      <c r="D610" t="str">
        <f>VLOOKUP(B:B,'10月人员信息'!J:M,3,0)</f>
        <v>任丽</v>
      </c>
      <c r="E610" t="str">
        <f>VLOOKUP(B:B,'10月人员信息'!J:L,2,0)</f>
        <v>制造部</v>
      </c>
      <c r="F610" t="str">
        <f>VLOOKUP(B:B,'10月人员信息'!J:R,8,0)</f>
        <v>汽车运输管理主办</v>
      </c>
      <c r="G610" t="str">
        <f>VLOOKUP(B:B,'10月人员信息'!J:P,6,0)</f>
        <v>一级协理</v>
      </c>
      <c r="H610" t="str">
        <f>VLOOKUP(B:B,'10月人员信息'!J:V,12,0)</f>
        <v>汉族</v>
      </c>
      <c r="I610" t="str">
        <f>VLOOKUP(B:B,'11月工资'!A:D,4,0)</f>
        <v>6217000180031772308</v>
      </c>
      <c r="J610">
        <f t="shared" si="90"/>
        <v>669.79</v>
      </c>
      <c r="K610">
        <f t="shared" si="91"/>
        <v>29.3</v>
      </c>
      <c r="L610">
        <f t="shared" si="96"/>
        <v>71.16</v>
      </c>
      <c r="M610" s="6">
        <f t="shared" si="92"/>
        <v>365.44</v>
      </c>
      <c r="N610">
        <f>VLOOKUP(C:C,'11月工资'!C:AP,40,0)</f>
        <v>9</v>
      </c>
      <c r="O610" s="6">
        <f t="shared" si="93"/>
        <v>41.76</v>
      </c>
      <c r="P610">
        <v>0</v>
      </c>
      <c r="Q610">
        <f t="shared" si="94"/>
        <v>485</v>
      </c>
      <c r="R610" s="50">
        <v>4186.17</v>
      </c>
      <c r="S610" s="68">
        <v>5220.59</v>
      </c>
      <c r="T610" s="69">
        <v>4041.17</v>
      </c>
      <c r="V610" t="s">
        <v>4578</v>
      </c>
      <c r="W610" t="s">
        <v>4579</v>
      </c>
      <c r="Y610" s="51">
        <f t="shared" si="98"/>
        <v>4176.17</v>
      </c>
      <c r="Z610" s="73">
        <f t="shared" si="99"/>
        <v>5225.2</v>
      </c>
      <c r="AA610" s="69" t="str">
        <f>VLOOKUP(C:C&amp;"    ",[1]Sheet0!$E$1:$I$65536,5,0)</f>
        <v xml:space="preserve">4041.17    </v>
      </c>
      <c r="AB610" s="74">
        <v>4041.17</v>
      </c>
      <c r="AC610" t="b">
        <f t="shared" si="95"/>
        <v>1</v>
      </c>
      <c r="AD610">
        <v>9000832</v>
      </c>
      <c r="AE610" t="s">
        <v>1842</v>
      </c>
      <c r="AF610" t="str">
        <f t="shared" si="97"/>
        <v>庞久淇</v>
      </c>
    </row>
    <row r="611" spans="1:32" x14ac:dyDescent="0.2">
      <c r="A611">
        <v>608</v>
      </c>
      <c r="B611">
        <v>9000830</v>
      </c>
      <c r="C611" t="str">
        <f>VLOOKUP(B:B,'10月人员信息'!J:W,13,0)</f>
        <v>130282199604081426</v>
      </c>
      <c r="D611" t="str">
        <f>VLOOKUP(B:B,'10月人员信息'!J:M,3,0)</f>
        <v>张竞心</v>
      </c>
      <c r="E611" t="str">
        <f>VLOOKUP(B:B,'10月人员信息'!J:L,2,0)</f>
        <v>综合部（法律事务部）</v>
      </c>
      <c r="F611" t="str">
        <f>VLOOKUP(B:B,'10月人员信息'!J:R,8,0)</f>
        <v>法务主办</v>
      </c>
      <c r="G611" t="str">
        <f>VLOOKUP(B:B,'10月人员信息'!J:P,6,0)</f>
        <v>一级协理</v>
      </c>
      <c r="H611" t="str">
        <f>VLOOKUP(B:B,'10月人员信息'!J:V,12,0)</f>
        <v>汉族</v>
      </c>
      <c r="I611" t="str">
        <f>VLOOKUP(B:B,'11月工资'!A:D,4,0)</f>
        <v>6217000180031772795</v>
      </c>
      <c r="J611">
        <f t="shared" si="90"/>
        <v>669.79</v>
      </c>
      <c r="K611">
        <f t="shared" si="91"/>
        <v>29.3</v>
      </c>
      <c r="L611">
        <f t="shared" si="96"/>
        <v>71.16</v>
      </c>
      <c r="M611" s="6">
        <f t="shared" si="92"/>
        <v>365.44</v>
      </c>
      <c r="N611">
        <f>VLOOKUP(C:C,'11月工资'!C:AP,40,0)</f>
        <v>9</v>
      </c>
      <c r="O611" s="6">
        <f t="shared" si="93"/>
        <v>41.76</v>
      </c>
      <c r="P611">
        <v>0</v>
      </c>
      <c r="Q611">
        <f t="shared" si="94"/>
        <v>485</v>
      </c>
      <c r="R611" s="50">
        <v>4186.17</v>
      </c>
      <c r="S611" s="68">
        <v>5220.59</v>
      </c>
      <c r="T611" s="69">
        <v>4041.17</v>
      </c>
      <c r="V611" t="s">
        <v>4580</v>
      </c>
      <c r="W611" t="s">
        <v>4581</v>
      </c>
      <c r="Y611" s="51">
        <f t="shared" si="98"/>
        <v>4176.17</v>
      </c>
      <c r="Z611" s="73">
        <f t="shared" si="99"/>
        <v>5225.2</v>
      </c>
      <c r="AA611" s="69" t="str">
        <f>VLOOKUP(C:C&amp;"    ",[1]Sheet0!$E$1:$I$65536,5,0)</f>
        <v xml:space="preserve">4041.17    </v>
      </c>
      <c r="AB611" s="74">
        <v>4041.17</v>
      </c>
      <c r="AC611" t="b">
        <f t="shared" si="95"/>
        <v>1</v>
      </c>
      <c r="AD611">
        <v>9000833</v>
      </c>
      <c r="AE611" t="s">
        <v>1845</v>
      </c>
      <c r="AF611" t="str">
        <f t="shared" si="97"/>
        <v>李昆</v>
      </c>
    </row>
    <row r="612" spans="1:32" x14ac:dyDescent="0.2">
      <c r="A612">
        <v>609</v>
      </c>
      <c r="B612">
        <v>9000831</v>
      </c>
      <c r="C612" t="str">
        <f>VLOOKUP(B:B,'10月人员信息'!J:W,13,0)</f>
        <v>130323198509101418</v>
      </c>
      <c r="D612" t="str">
        <f>VLOOKUP(B:B,'10月人员信息'!J:M,3,0)</f>
        <v>冯启元</v>
      </c>
      <c r="E612" t="str">
        <f>VLOOKUP(B:B,'10月人员信息'!J:L,2,0)</f>
        <v>技术创新部</v>
      </c>
      <c r="F612" t="str">
        <f>VLOOKUP(B:B,'10月人员信息'!J:R,8,0)</f>
        <v>分析测试中心主办</v>
      </c>
      <c r="G612" t="str">
        <f>VLOOKUP(B:B,'10月人员信息'!J:P,6,0)</f>
        <v>专业专家</v>
      </c>
      <c r="H612" t="str">
        <f>VLOOKUP(B:B,'10月人员信息'!J:V,12,0)</f>
        <v>汉族</v>
      </c>
      <c r="I612" t="str">
        <f>VLOOKUP(B:B,'11月工资'!A:D,4,0)</f>
        <v>6217000180031772738</v>
      </c>
      <c r="J612">
        <f t="shared" si="90"/>
        <v>2292.16</v>
      </c>
      <c r="K612">
        <f t="shared" si="91"/>
        <v>100.28</v>
      </c>
      <c r="L612">
        <f t="shared" si="96"/>
        <v>243.54</v>
      </c>
      <c r="M612" s="6">
        <f t="shared" si="92"/>
        <v>1259.4000000000001</v>
      </c>
      <c r="N612">
        <f>VLOOKUP(C:C,'11月工资'!C:AP,40,0)</f>
        <v>9</v>
      </c>
      <c r="O612" s="6">
        <f t="shared" si="93"/>
        <v>143.93</v>
      </c>
      <c r="P612">
        <v>0</v>
      </c>
      <c r="Q612">
        <f t="shared" si="94"/>
        <v>2157</v>
      </c>
      <c r="R612" s="51">
        <v>14326</v>
      </c>
      <c r="S612" s="67">
        <v>17991.43</v>
      </c>
      <c r="T612" s="69">
        <v>17973</v>
      </c>
      <c r="V612" t="s">
        <v>4582</v>
      </c>
      <c r="W612" t="s">
        <v>4583</v>
      </c>
      <c r="Y612" s="51">
        <f t="shared" si="98"/>
        <v>14316</v>
      </c>
      <c r="Z612" s="73">
        <f t="shared" si="99"/>
        <v>17996.04</v>
      </c>
      <c r="AA612" s="69" t="str">
        <f>VLOOKUP(C:C&amp;"    ",[1]Sheet0!$E$1:$I$65536,5,0)</f>
        <v xml:space="preserve">17973.00    </v>
      </c>
      <c r="AB612" s="74">
        <v>17973</v>
      </c>
      <c r="AC612" t="b">
        <f t="shared" si="95"/>
        <v>1</v>
      </c>
      <c r="AD612">
        <v>9000834</v>
      </c>
      <c r="AE612" t="s">
        <v>1848</v>
      </c>
      <c r="AF612" t="str">
        <f t="shared" si="97"/>
        <v>费梦然</v>
      </c>
    </row>
    <row r="613" spans="1:32" x14ac:dyDescent="0.2">
      <c r="A613">
        <v>610</v>
      </c>
      <c r="B613">
        <v>9000832</v>
      </c>
      <c r="C613" t="str">
        <f>VLOOKUP(B:B,'10月人员信息'!J:W,13,0)</f>
        <v>130204199202044519</v>
      </c>
      <c r="D613" t="str">
        <f>VLOOKUP(B:B,'10月人员信息'!J:M,3,0)</f>
        <v>庞久淇</v>
      </c>
      <c r="E613" t="str">
        <f>VLOOKUP(B:B,'10月人员信息'!J:L,2,0)</f>
        <v>保卫部</v>
      </c>
      <c r="F613" t="str">
        <f>VLOOKUP(B:B,'10月人员信息'!J:R,8,0)</f>
        <v>中队长</v>
      </c>
      <c r="G613">
        <f>VLOOKUP(B:B,'10月人员信息'!J:P,6,0)</f>
        <v>0</v>
      </c>
      <c r="H613" t="str">
        <f>VLOOKUP(B:B,'10月人员信息'!J:V,12,0)</f>
        <v>汉族</v>
      </c>
      <c r="I613" t="str">
        <f>VLOOKUP(B:B,'11月工资'!A:D,4,0)</f>
        <v>6217000180005337625</v>
      </c>
      <c r="J613">
        <f t="shared" si="90"/>
        <v>836.2</v>
      </c>
      <c r="K613">
        <f t="shared" si="91"/>
        <v>36.58</v>
      </c>
      <c r="L613">
        <f t="shared" si="96"/>
        <v>88.85</v>
      </c>
      <c r="M613" s="6">
        <f t="shared" si="92"/>
        <v>365.44</v>
      </c>
      <c r="N613">
        <f>VLOOKUP(C:C,'11月工资'!C:AP,40,0)</f>
        <v>9</v>
      </c>
      <c r="O613" s="6">
        <f t="shared" si="93"/>
        <v>41.76</v>
      </c>
      <c r="P613">
        <v>0</v>
      </c>
      <c r="Q613">
        <f t="shared" si="94"/>
        <v>610</v>
      </c>
      <c r="R613" s="50">
        <v>5226.26</v>
      </c>
      <c r="S613" s="68">
        <v>5220.59</v>
      </c>
      <c r="T613" s="69">
        <v>5081.26</v>
      </c>
      <c r="V613" t="s">
        <v>4584</v>
      </c>
      <c r="W613" t="s">
        <v>4585</v>
      </c>
      <c r="Y613" s="51">
        <f t="shared" si="98"/>
        <v>5216.26</v>
      </c>
      <c r="Z613" s="73">
        <f t="shared" si="99"/>
        <v>5225.2</v>
      </c>
      <c r="AA613" s="69" t="str">
        <f>VLOOKUP(C:C&amp;"    ",[1]Sheet0!$E$1:$I$65536,5,0)</f>
        <v xml:space="preserve">5081.26    </v>
      </c>
      <c r="AB613" s="74">
        <v>5081.26</v>
      </c>
      <c r="AC613" t="b">
        <f t="shared" si="95"/>
        <v>1</v>
      </c>
      <c r="AD613">
        <v>9000835</v>
      </c>
      <c r="AE613" t="s">
        <v>1851</v>
      </c>
      <c r="AF613" t="str">
        <f t="shared" si="97"/>
        <v>杨清华</v>
      </c>
    </row>
    <row r="614" spans="1:32" x14ac:dyDescent="0.2">
      <c r="A614">
        <v>611</v>
      </c>
      <c r="B614">
        <v>9000833</v>
      </c>
      <c r="C614" t="str">
        <f>VLOOKUP(B:B,'10月人员信息'!J:W,13,0)</f>
        <v>130204198809100017</v>
      </c>
      <c r="D614" t="str">
        <f>VLOOKUP(B:B,'10月人员信息'!J:M,3,0)</f>
        <v>李昆</v>
      </c>
      <c r="E614" t="str">
        <f>VLOOKUP(B:B,'10月人员信息'!J:L,2,0)</f>
        <v>保卫部</v>
      </c>
      <c r="F614" t="str">
        <f>VLOOKUP(B:B,'10月人员信息'!J:R,8,0)</f>
        <v>中队长</v>
      </c>
      <c r="G614">
        <f>VLOOKUP(B:B,'10月人员信息'!J:P,6,0)</f>
        <v>0</v>
      </c>
      <c r="H614" t="str">
        <f>VLOOKUP(B:B,'10月人员信息'!J:V,12,0)</f>
        <v>汉族</v>
      </c>
      <c r="I614" t="str">
        <f>VLOOKUP(B:B,'11月工资'!A:D,4,0)</f>
        <v>6217000180022588564</v>
      </c>
      <c r="J614">
        <f t="shared" si="90"/>
        <v>812.91</v>
      </c>
      <c r="K614">
        <f t="shared" si="91"/>
        <v>35.56</v>
      </c>
      <c r="L614">
        <f t="shared" si="96"/>
        <v>86.37</v>
      </c>
      <c r="M614" s="6">
        <f t="shared" si="92"/>
        <v>365.44</v>
      </c>
      <c r="N614">
        <f>VLOOKUP(C:C,'11月工资'!C:AP,40,0)</f>
        <v>9</v>
      </c>
      <c r="O614" s="6">
        <f t="shared" si="93"/>
        <v>41.76</v>
      </c>
      <c r="P614">
        <v>0</v>
      </c>
      <c r="Q614">
        <f t="shared" si="94"/>
        <v>592</v>
      </c>
      <c r="R614" s="50">
        <v>5080.66</v>
      </c>
      <c r="S614" s="68">
        <v>5220.59</v>
      </c>
      <c r="T614" s="69">
        <v>4935.66</v>
      </c>
      <c r="V614" t="s">
        <v>4586</v>
      </c>
      <c r="W614" t="s">
        <v>4587</v>
      </c>
      <c r="Y614" s="51">
        <f t="shared" si="98"/>
        <v>5070.66</v>
      </c>
      <c r="Z614" s="73">
        <f t="shared" si="99"/>
        <v>5225.2</v>
      </c>
      <c r="AA614" s="69" t="str">
        <f>VLOOKUP(C:C&amp;"    ",[1]Sheet0!$E$1:$I$65536,5,0)</f>
        <v xml:space="preserve">4935.66    </v>
      </c>
      <c r="AB614" s="74">
        <v>4935.66</v>
      </c>
      <c r="AC614" t="b">
        <f t="shared" si="95"/>
        <v>1</v>
      </c>
      <c r="AD614">
        <v>9000836</v>
      </c>
      <c r="AE614" t="s">
        <v>993</v>
      </c>
      <c r="AF614" t="str">
        <f t="shared" si="97"/>
        <v>刘伟</v>
      </c>
    </row>
    <row r="615" spans="1:32" x14ac:dyDescent="0.2">
      <c r="A615">
        <v>612</v>
      </c>
      <c r="B615">
        <v>9000834</v>
      </c>
      <c r="C615" t="str">
        <f>VLOOKUP(B:B,'10月人员信息'!J:W,13,0)</f>
        <v>130204198710131235</v>
      </c>
      <c r="D615" t="str">
        <f>VLOOKUP(B:B,'10月人员信息'!J:M,3,0)</f>
        <v>费梦然</v>
      </c>
      <c r="E615" t="str">
        <f>VLOOKUP(B:B,'10月人员信息'!J:L,2,0)</f>
        <v>保卫部</v>
      </c>
      <c r="F615" t="str">
        <f>VLOOKUP(B:B,'10月人员信息'!J:R,8,0)</f>
        <v>中队长</v>
      </c>
      <c r="G615">
        <f>VLOOKUP(B:B,'10月人员信息'!J:P,6,0)</f>
        <v>0</v>
      </c>
      <c r="H615" t="str">
        <f>VLOOKUP(B:B,'10月人员信息'!J:V,12,0)</f>
        <v>汉族</v>
      </c>
      <c r="I615" t="str">
        <f>VLOOKUP(B:B,'11月工资'!A:D,4,0)</f>
        <v>6217000180022589687</v>
      </c>
      <c r="J615">
        <f t="shared" si="90"/>
        <v>826.01</v>
      </c>
      <c r="K615">
        <f t="shared" si="91"/>
        <v>36.14</v>
      </c>
      <c r="L615">
        <f t="shared" si="96"/>
        <v>87.76</v>
      </c>
      <c r="M615" s="6">
        <f t="shared" si="92"/>
        <v>365.44</v>
      </c>
      <c r="N615">
        <f>VLOOKUP(C:C,'11月工资'!C:AP,40,0)</f>
        <v>9</v>
      </c>
      <c r="O615" s="6">
        <f t="shared" si="93"/>
        <v>41.76</v>
      </c>
      <c r="P615">
        <v>0</v>
      </c>
      <c r="Q615">
        <f t="shared" si="94"/>
        <v>602</v>
      </c>
      <c r="R615" s="50">
        <v>5162.59</v>
      </c>
      <c r="S615" s="68">
        <v>5220.59</v>
      </c>
      <c r="T615" s="69">
        <v>5017.59</v>
      </c>
      <c r="V615" t="s">
        <v>4588</v>
      </c>
      <c r="W615" t="s">
        <v>4589</v>
      </c>
      <c r="Y615" s="51">
        <f t="shared" si="98"/>
        <v>5152.59</v>
      </c>
      <c r="Z615" s="73">
        <f t="shared" si="99"/>
        <v>5225.2</v>
      </c>
      <c r="AA615" s="69" t="str">
        <f>VLOOKUP(C:C&amp;"    ",[1]Sheet0!$E$1:$I$65536,5,0)</f>
        <v xml:space="preserve">5017.59    </v>
      </c>
      <c r="AB615" s="74">
        <v>5017.59</v>
      </c>
      <c r="AC615" t="b">
        <f t="shared" si="95"/>
        <v>1</v>
      </c>
      <c r="AD615">
        <v>9000837</v>
      </c>
      <c r="AE615" t="s">
        <v>1856</v>
      </c>
      <c r="AF615" t="str">
        <f t="shared" si="97"/>
        <v>许华昆</v>
      </c>
    </row>
    <row r="616" spans="1:32" x14ac:dyDescent="0.2">
      <c r="A616">
        <v>613</v>
      </c>
      <c r="B616">
        <v>9000835</v>
      </c>
      <c r="C616" t="str">
        <f>VLOOKUP(B:B,'10月人员信息'!J:W,13,0)</f>
        <v>130206199312120319</v>
      </c>
      <c r="D616" t="str">
        <f>VLOOKUP(B:B,'10月人员信息'!J:M,3,0)</f>
        <v>杨清华</v>
      </c>
      <c r="E616" t="str">
        <f>VLOOKUP(B:B,'10月人员信息'!J:L,2,0)</f>
        <v>保卫部</v>
      </c>
      <c r="F616" t="str">
        <f>VLOOKUP(B:B,'10月人员信息'!J:R,8,0)</f>
        <v>门卫队员</v>
      </c>
      <c r="G616">
        <f>VLOOKUP(B:B,'10月人员信息'!J:P,6,0)</f>
        <v>0</v>
      </c>
      <c r="H616" t="str">
        <f>VLOOKUP(B:B,'10月人员信息'!J:V,12,0)</f>
        <v>汉族</v>
      </c>
      <c r="I616" t="str">
        <f>VLOOKUP(B:B,'11月工资'!A:D,4,0)</f>
        <v>6217000180022594182</v>
      </c>
      <c r="J616">
        <f t="shared" si="90"/>
        <v>768.16</v>
      </c>
      <c r="K616">
        <f t="shared" si="91"/>
        <v>33.61</v>
      </c>
      <c r="L616">
        <f t="shared" si="96"/>
        <v>81.62</v>
      </c>
      <c r="M616" s="6">
        <f t="shared" si="92"/>
        <v>365.44</v>
      </c>
      <c r="N616">
        <f>VLOOKUP(C:C,'11月工资'!C:AP,40,0)</f>
        <v>9</v>
      </c>
      <c r="O616" s="6">
        <f t="shared" si="93"/>
        <v>41.76</v>
      </c>
      <c r="P616">
        <v>0</v>
      </c>
      <c r="Q616">
        <f t="shared" si="94"/>
        <v>559</v>
      </c>
      <c r="R616" s="51">
        <v>4801</v>
      </c>
      <c r="S616" s="68">
        <v>5220.59</v>
      </c>
      <c r="T616" s="69">
        <v>4656</v>
      </c>
      <c r="V616" t="s">
        <v>4590</v>
      </c>
      <c r="W616" t="s">
        <v>4591</v>
      </c>
      <c r="Y616" s="51">
        <f t="shared" si="98"/>
        <v>4791</v>
      </c>
      <c r="Z616" s="73">
        <f t="shared" si="99"/>
        <v>5225.2</v>
      </c>
      <c r="AA616" s="69" t="str">
        <f>VLOOKUP(C:C&amp;"    ",[1]Sheet0!$E$1:$I$65536,5,0)</f>
        <v xml:space="preserve">4656.00    </v>
      </c>
      <c r="AB616" s="74">
        <v>4656</v>
      </c>
      <c r="AC616" t="b">
        <f t="shared" si="95"/>
        <v>1</v>
      </c>
      <c r="AD616">
        <v>9000838</v>
      </c>
      <c r="AE616" t="s">
        <v>1859</v>
      </c>
      <c r="AF616" t="str">
        <f t="shared" si="97"/>
        <v>张磊</v>
      </c>
    </row>
    <row r="617" spans="1:32" x14ac:dyDescent="0.2">
      <c r="A617">
        <v>614</v>
      </c>
      <c r="B617">
        <v>9000836</v>
      </c>
      <c r="C617" t="str">
        <f>VLOOKUP(B:B,'10月人员信息'!J:W,13,0)</f>
        <v>130204199104101815</v>
      </c>
      <c r="D617" t="str">
        <f>VLOOKUP(B:B,'10月人员信息'!J:M,3,0)</f>
        <v>刘伟</v>
      </c>
      <c r="E617" t="str">
        <f>VLOOKUP(B:B,'10月人员信息'!J:L,2,0)</f>
        <v>安全部</v>
      </c>
      <c r="F617" t="str">
        <f>VLOOKUP(B:B,'10月人员信息'!J:R,8,0)</f>
        <v>消防员</v>
      </c>
      <c r="G617">
        <f>VLOOKUP(B:B,'10月人员信息'!J:P,6,0)</f>
        <v>0</v>
      </c>
      <c r="H617" t="str">
        <f>VLOOKUP(B:B,'10月人员信息'!J:V,12,0)</f>
        <v>汉族</v>
      </c>
      <c r="I617" t="str">
        <f>VLOOKUP(B:B,'11月工资'!A:D,4,0)</f>
        <v>6217000180022591337</v>
      </c>
      <c r="J617">
        <f t="shared" si="90"/>
        <v>913.26</v>
      </c>
      <c r="K617">
        <f t="shared" si="91"/>
        <v>39.96</v>
      </c>
      <c r="L617">
        <f t="shared" si="96"/>
        <v>97.03</v>
      </c>
      <c r="M617" s="6">
        <f t="shared" si="92"/>
        <v>389.72</v>
      </c>
      <c r="N617">
        <f>VLOOKUP(C:C,'11月工资'!C:AP,40,0)</f>
        <v>9</v>
      </c>
      <c r="O617" s="6">
        <f t="shared" si="93"/>
        <v>44.54</v>
      </c>
      <c r="P617">
        <v>0</v>
      </c>
      <c r="Q617">
        <f t="shared" si="94"/>
        <v>668</v>
      </c>
      <c r="R617" s="50">
        <v>5707.87</v>
      </c>
      <c r="S617" s="67">
        <v>5567.46</v>
      </c>
      <c r="T617" s="69">
        <v>5562.87</v>
      </c>
      <c r="V617" t="s">
        <v>4592</v>
      </c>
      <c r="W617" t="s">
        <v>4593</v>
      </c>
      <c r="Y617" s="51">
        <f t="shared" si="98"/>
        <v>5697.87</v>
      </c>
      <c r="Z617" s="73">
        <f t="shared" si="99"/>
        <v>5572.07</v>
      </c>
      <c r="AA617" s="69" t="str">
        <f>VLOOKUP(C:C&amp;"    ",[1]Sheet0!$E$1:$I$65536,5,0)</f>
        <v xml:space="preserve">5562.87    </v>
      </c>
      <c r="AB617" s="74">
        <v>5562.87</v>
      </c>
      <c r="AC617" t="b">
        <f t="shared" si="95"/>
        <v>1</v>
      </c>
      <c r="AD617">
        <v>9000839</v>
      </c>
      <c r="AE617" t="s">
        <v>1862</v>
      </c>
      <c r="AF617" t="str">
        <f t="shared" si="97"/>
        <v>代德尧</v>
      </c>
    </row>
    <row r="618" spans="1:32" x14ac:dyDescent="0.2">
      <c r="A618">
        <v>615</v>
      </c>
      <c r="B618">
        <v>9000837</v>
      </c>
      <c r="C618" t="str">
        <f>VLOOKUP(B:B,'10月人员信息'!J:W,13,0)</f>
        <v>130203198806278032</v>
      </c>
      <c r="D618" t="str">
        <f>VLOOKUP(B:B,'10月人员信息'!J:M,3,0)</f>
        <v>许华昆</v>
      </c>
      <c r="E618" t="str">
        <f>VLOOKUP(B:B,'10月人员信息'!J:L,2,0)</f>
        <v>安全部</v>
      </c>
      <c r="F618" t="str">
        <f>VLOOKUP(B:B,'10月人员信息'!J:R,8,0)</f>
        <v>消防员</v>
      </c>
      <c r="G618">
        <f>VLOOKUP(B:B,'10月人员信息'!J:P,6,0)</f>
        <v>0</v>
      </c>
      <c r="H618" t="str">
        <f>VLOOKUP(B:B,'10月人员信息'!J:V,12,0)</f>
        <v>汉族</v>
      </c>
      <c r="I618" t="str">
        <f>VLOOKUP(B:B,'11月工资'!A:D,4,0)</f>
        <v>6217000180022592145</v>
      </c>
      <c r="J618">
        <f t="shared" si="90"/>
        <v>881.44</v>
      </c>
      <c r="K618">
        <f t="shared" si="91"/>
        <v>38.56</v>
      </c>
      <c r="L618">
        <f t="shared" si="96"/>
        <v>93.65</v>
      </c>
      <c r="M618" s="6">
        <f t="shared" si="92"/>
        <v>375.8</v>
      </c>
      <c r="N618">
        <f>VLOOKUP(C:C,'11月工资'!C:AP,40,0)</f>
        <v>9</v>
      </c>
      <c r="O618" s="6">
        <f t="shared" si="93"/>
        <v>42.95</v>
      </c>
      <c r="P618">
        <v>0</v>
      </c>
      <c r="Q618">
        <f t="shared" si="94"/>
        <v>644</v>
      </c>
      <c r="R618" s="50">
        <v>5509.02</v>
      </c>
      <c r="S618" s="67">
        <v>5368.61</v>
      </c>
      <c r="T618" s="69">
        <v>5364.02</v>
      </c>
      <c r="V618" t="s">
        <v>4594</v>
      </c>
      <c r="W618" t="s">
        <v>4595</v>
      </c>
      <c r="Y618" s="51">
        <f t="shared" si="98"/>
        <v>5499.02</v>
      </c>
      <c r="Z618" s="73">
        <f t="shared" si="99"/>
        <v>5373.22</v>
      </c>
      <c r="AA618" s="69" t="str">
        <f>VLOOKUP(C:C&amp;"    ",[1]Sheet0!$E$1:$I$65536,5,0)</f>
        <v xml:space="preserve">5364.02    </v>
      </c>
      <c r="AB618" s="74">
        <v>5364.02</v>
      </c>
      <c r="AC618" t="b">
        <f t="shared" si="95"/>
        <v>1</v>
      </c>
      <c r="AD618">
        <v>9000840</v>
      </c>
      <c r="AE618" t="s">
        <v>1865</v>
      </c>
      <c r="AF618" t="str">
        <f t="shared" si="97"/>
        <v>哈磊</v>
      </c>
    </row>
    <row r="619" spans="1:32" x14ac:dyDescent="0.2">
      <c r="A619">
        <v>616</v>
      </c>
      <c r="B619">
        <v>9000838</v>
      </c>
      <c r="C619" t="str">
        <f>VLOOKUP(B:B,'10月人员信息'!J:W,13,0)</f>
        <v>130203198709082433</v>
      </c>
      <c r="D619" t="str">
        <f>VLOOKUP(B:B,'10月人员信息'!J:M,3,0)</f>
        <v>张磊</v>
      </c>
      <c r="E619" t="str">
        <f>VLOOKUP(B:B,'10月人员信息'!J:L,2,0)</f>
        <v>制造部</v>
      </c>
      <c r="F619" t="str">
        <f>VLOOKUP(B:B,'10月人员信息'!J:R,8,0)</f>
        <v>汽车运输管理主办</v>
      </c>
      <c r="G619" t="str">
        <f>VLOOKUP(B:B,'10月人员信息'!J:P,6,0)</f>
        <v>一级协理</v>
      </c>
      <c r="H619" t="str">
        <f>VLOOKUP(B:B,'10月人员信息'!J:V,12,0)</f>
        <v>汉族</v>
      </c>
      <c r="I619" t="str">
        <f>VLOOKUP(B:B,'11月工资'!A:D,4,0)</f>
        <v>6217000180022592624</v>
      </c>
      <c r="J619">
        <f t="shared" si="90"/>
        <v>762.74</v>
      </c>
      <c r="K619">
        <f t="shared" si="91"/>
        <v>33.369999999999997</v>
      </c>
      <c r="L619">
        <f t="shared" si="96"/>
        <v>81.040000000000006</v>
      </c>
      <c r="M619" s="6">
        <f t="shared" si="92"/>
        <v>365.44</v>
      </c>
      <c r="N619">
        <f>VLOOKUP(C:C,'11月工资'!C:AP,40,0)</f>
        <v>9</v>
      </c>
      <c r="O619" s="6">
        <f t="shared" si="93"/>
        <v>41.76</v>
      </c>
      <c r="P619">
        <v>0</v>
      </c>
      <c r="Q619">
        <f t="shared" si="94"/>
        <v>555</v>
      </c>
      <c r="R619" s="50">
        <v>4767.1499999999996</v>
      </c>
      <c r="S619" s="68">
        <v>5220.59</v>
      </c>
      <c r="T619" s="69">
        <v>4622.1499999999996</v>
      </c>
      <c r="V619" t="s">
        <v>4596</v>
      </c>
      <c r="W619" t="s">
        <v>4597</v>
      </c>
      <c r="Y619" s="51">
        <f t="shared" si="98"/>
        <v>4757.1499999999996</v>
      </c>
      <c r="Z619" s="73">
        <f t="shared" si="99"/>
        <v>5225.2</v>
      </c>
      <c r="AA619" s="69" t="str">
        <f>VLOOKUP(C:C&amp;"    ",[1]Sheet0!$E$1:$I$65536,5,0)</f>
        <v xml:space="preserve">4622.15    </v>
      </c>
      <c r="AB619" s="74">
        <v>4622.1499999999996</v>
      </c>
      <c r="AC619" t="b">
        <f t="shared" si="95"/>
        <v>1</v>
      </c>
      <c r="AD619">
        <v>9000841</v>
      </c>
      <c r="AE619" t="s">
        <v>1868</v>
      </c>
      <c r="AF619" t="str">
        <f t="shared" si="97"/>
        <v>翟红刚</v>
      </c>
    </row>
    <row r="620" spans="1:32" x14ac:dyDescent="0.2">
      <c r="A620">
        <v>617</v>
      </c>
      <c r="B620">
        <v>9000839</v>
      </c>
      <c r="C620" t="str">
        <f>VLOOKUP(B:B,'10月人员信息'!J:W,13,0)</f>
        <v>130203199402113017</v>
      </c>
      <c r="D620" t="str">
        <f>VLOOKUP(B:B,'10月人员信息'!J:M,3,0)</f>
        <v>代德尧</v>
      </c>
      <c r="E620" t="str">
        <f>VLOOKUP(B:B,'10月人员信息'!J:L,2,0)</f>
        <v>炼铁事业部</v>
      </c>
      <c r="F620" t="str">
        <f>VLOOKUP(B:B,'10月人员信息'!J:R,8,0)</f>
        <v>熔剂制备工</v>
      </c>
      <c r="G620">
        <f>VLOOKUP(B:B,'10月人员信息'!J:P,6,0)</f>
        <v>0</v>
      </c>
      <c r="H620" t="str">
        <f>VLOOKUP(B:B,'10月人员信息'!J:V,12,0)</f>
        <v>回族</v>
      </c>
      <c r="I620" t="str">
        <f>VLOOKUP(B:B,'11月工资'!A:D,4,0)</f>
        <v>6236680180001710293</v>
      </c>
      <c r="J620">
        <f t="shared" si="90"/>
        <v>822.56</v>
      </c>
      <c r="K620">
        <f t="shared" si="91"/>
        <v>35.99</v>
      </c>
      <c r="L620">
        <f t="shared" si="96"/>
        <v>87.4</v>
      </c>
      <c r="M620" s="6">
        <f t="shared" si="92"/>
        <v>365.44</v>
      </c>
      <c r="N620">
        <f>VLOOKUP(C:C,'11月工资'!C:AP,40,0)</f>
        <v>9</v>
      </c>
      <c r="O620" s="6">
        <f t="shared" si="93"/>
        <v>41.76</v>
      </c>
      <c r="P620">
        <v>0</v>
      </c>
      <c r="Q620">
        <f t="shared" si="94"/>
        <v>600</v>
      </c>
      <c r="R620" s="50">
        <v>5140.99</v>
      </c>
      <c r="S620" s="68">
        <v>5220.59</v>
      </c>
      <c r="T620" s="69">
        <v>4995.99</v>
      </c>
      <c r="V620" t="s">
        <v>4598</v>
      </c>
      <c r="W620" t="s">
        <v>4599</v>
      </c>
      <c r="Y620" s="51">
        <f t="shared" si="98"/>
        <v>5130.99</v>
      </c>
      <c r="Z620" s="73">
        <f t="shared" si="99"/>
        <v>5225.2</v>
      </c>
      <c r="AA620" s="69" t="str">
        <f>VLOOKUP(C:C&amp;"    ",[1]Sheet0!$E$1:$I$65536,5,0)</f>
        <v xml:space="preserve">4995.99    </v>
      </c>
      <c r="AB620" s="74">
        <v>4995.99</v>
      </c>
      <c r="AC620" t="b">
        <f t="shared" si="95"/>
        <v>1</v>
      </c>
      <c r="AD620">
        <v>9000842</v>
      </c>
      <c r="AE620" t="s">
        <v>1871</v>
      </c>
      <c r="AF620" t="str">
        <f t="shared" si="97"/>
        <v>张赟</v>
      </c>
    </row>
    <row r="621" spans="1:32" x14ac:dyDescent="0.2">
      <c r="A621">
        <v>618</v>
      </c>
      <c r="B621">
        <v>9000840</v>
      </c>
      <c r="C621" t="str">
        <f>VLOOKUP(B:B,'10月人员信息'!J:W,13,0)</f>
        <v>130203199008104817</v>
      </c>
      <c r="D621" t="str">
        <f>VLOOKUP(B:B,'10月人员信息'!J:M,3,0)</f>
        <v>哈磊</v>
      </c>
      <c r="E621" t="str">
        <f>VLOOKUP(B:B,'10月人员信息'!J:L,2,0)</f>
        <v>保卫部</v>
      </c>
      <c r="F621" t="str">
        <f>VLOOKUP(B:B,'10月人员信息'!J:R,8,0)</f>
        <v>监控指挥中心主办</v>
      </c>
      <c r="G621" t="str">
        <f>VLOOKUP(B:B,'10月人员信息'!J:P,6,0)</f>
        <v>一级协理</v>
      </c>
      <c r="H621" t="str">
        <f>VLOOKUP(B:B,'10月人员信息'!J:V,12,0)</f>
        <v>回族</v>
      </c>
      <c r="I621" t="str">
        <f>VLOOKUP(B:B,'11月工资'!A:D,4,0)</f>
        <v>6217000180022590412</v>
      </c>
      <c r="J621">
        <f t="shared" si="90"/>
        <v>792.88</v>
      </c>
      <c r="K621">
        <f t="shared" si="91"/>
        <v>34.69</v>
      </c>
      <c r="L621">
        <f t="shared" si="96"/>
        <v>84.24</v>
      </c>
      <c r="M621" s="6">
        <f t="shared" si="92"/>
        <v>365.44</v>
      </c>
      <c r="N621">
        <f>VLOOKUP(C:C,'11月工资'!C:AP,40,0)</f>
        <v>9</v>
      </c>
      <c r="O621" s="6">
        <f t="shared" si="93"/>
        <v>41.76</v>
      </c>
      <c r="P621">
        <v>0</v>
      </c>
      <c r="Q621">
        <f t="shared" si="94"/>
        <v>577</v>
      </c>
      <c r="R621" s="50">
        <v>4955.5</v>
      </c>
      <c r="S621" s="68">
        <v>5220.59</v>
      </c>
      <c r="T621" s="69">
        <v>4810.5</v>
      </c>
      <c r="V621" t="s">
        <v>4600</v>
      </c>
      <c r="W621" t="s">
        <v>4601</v>
      </c>
      <c r="Y621" s="51">
        <f t="shared" si="98"/>
        <v>4945.5</v>
      </c>
      <c r="Z621" s="73">
        <f t="shared" si="99"/>
        <v>5225.2</v>
      </c>
      <c r="AA621" s="69" t="str">
        <f>VLOOKUP(C:C&amp;"    ",[1]Sheet0!$E$1:$I$65536,5,0)</f>
        <v xml:space="preserve">4810.50    </v>
      </c>
      <c r="AB621" s="74">
        <v>4810.5</v>
      </c>
      <c r="AC621" t="b">
        <f t="shared" si="95"/>
        <v>1</v>
      </c>
      <c r="AD621">
        <v>9000843</v>
      </c>
      <c r="AE621" t="s">
        <v>1874</v>
      </c>
      <c r="AF621" t="str">
        <f t="shared" si="97"/>
        <v>杨希</v>
      </c>
    </row>
    <row r="622" spans="1:32" x14ac:dyDescent="0.2">
      <c r="A622">
        <v>619</v>
      </c>
      <c r="B622">
        <v>9000841</v>
      </c>
      <c r="C622" t="str">
        <f>VLOOKUP(B:B,'10月人员信息'!J:W,13,0)</f>
        <v>130203197811282111</v>
      </c>
      <c r="D622" t="str">
        <f>VLOOKUP(B:B,'10月人员信息'!J:M,3,0)</f>
        <v>翟红刚</v>
      </c>
      <c r="E622" t="str">
        <f>VLOOKUP(B:B,'10月人员信息'!J:L,2,0)</f>
        <v>保卫部</v>
      </c>
      <c r="F622" t="str">
        <f>VLOOKUP(B:B,'10月人员信息'!J:R,8,0)</f>
        <v>监控指挥中心主办</v>
      </c>
      <c r="G622" t="str">
        <f>VLOOKUP(B:B,'10月人员信息'!J:P,6,0)</f>
        <v>一级协理</v>
      </c>
      <c r="H622" t="str">
        <f>VLOOKUP(B:B,'10月人员信息'!J:V,12,0)</f>
        <v>汉族</v>
      </c>
      <c r="I622" t="str">
        <f>VLOOKUP(B:B,'11月工资'!A:D,4,0)</f>
        <v>6217000180022589976</v>
      </c>
      <c r="J622">
        <f t="shared" si="90"/>
        <v>831.45</v>
      </c>
      <c r="K622">
        <f t="shared" si="91"/>
        <v>36.380000000000003</v>
      </c>
      <c r="L622">
        <f t="shared" si="96"/>
        <v>88.34</v>
      </c>
      <c r="M622" s="6">
        <f t="shared" si="92"/>
        <v>365.44</v>
      </c>
      <c r="N622">
        <f>VLOOKUP(C:C,'11月工资'!C:AP,40,0)</f>
        <v>9</v>
      </c>
      <c r="O622" s="6">
        <f t="shared" si="93"/>
        <v>41.76</v>
      </c>
      <c r="P622">
        <v>0</v>
      </c>
      <c r="Q622">
        <f t="shared" si="94"/>
        <v>606</v>
      </c>
      <c r="R622" s="50">
        <v>5196.59</v>
      </c>
      <c r="S622" s="68">
        <v>5220.59</v>
      </c>
      <c r="T622" s="69">
        <v>5051.59</v>
      </c>
      <c r="V622" t="s">
        <v>4602</v>
      </c>
      <c r="W622" t="s">
        <v>4603</v>
      </c>
      <c r="Y622" s="51">
        <f t="shared" si="98"/>
        <v>5186.59</v>
      </c>
      <c r="Z622" s="73">
        <f t="shared" si="99"/>
        <v>5225.2</v>
      </c>
      <c r="AA622" s="69" t="str">
        <f>VLOOKUP(C:C&amp;"    ",[1]Sheet0!$E$1:$I$65536,5,0)</f>
        <v xml:space="preserve">5051.59    </v>
      </c>
      <c r="AB622" s="74">
        <v>5051.59</v>
      </c>
      <c r="AC622" t="b">
        <f t="shared" si="95"/>
        <v>1</v>
      </c>
      <c r="AD622">
        <v>9000844</v>
      </c>
      <c r="AE622" t="s">
        <v>1877</v>
      </c>
      <c r="AF622" t="str">
        <f t="shared" si="97"/>
        <v>李立功</v>
      </c>
    </row>
    <row r="623" spans="1:32" x14ac:dyDescent="0.2">
      <c r="A623">
        <v>620</v>
      </c>
      <c r="B623">
        <v>9000842</v>
      </c>
      <c r="C623" t="str">
        <f>VLOOKUP(B:B,'10月人员信息'!J:W,13,0)</f>
        <v>130204199109302413</v>
      </c>
      <c r="D623" t="str">
        <f>VLOOKUP(B:B,'10月人员信息'!J:M,3,0)</f>
        <v>张赟</v>
      </c>
      <c r="E623" t="str">
        <f>VLOOKUP(B:B,'10月人员信息'!J:L,2,0)</f>
        <v>安全部</v>
      </c>
      <c r="F623" t="str">
        <f>VLOOKUP(B:B,'10月人员信息'!J:R,8,0)</f>
        <v>消防员</v>
      </c>
      <c r="G623">
        <f>VLOOKUP(B:B,'10月人员信息'!J:P,6,0)</f>
        <v>0</v>
      </c>
      <c r="H623" t="str">
        <f>VLOOKUP(B:B,'10月人员信息'!J:V,12,0)</f>
        <v>汉族</v>
      </c>
      <c r="I623" t="str">
        <f>VLOOKUP(B:B,'11月工资'!A:D,4,0)</f>
        <v>6217000180022593499</v>
      </c>
      <c r="J623">
        <f t="shared" si="90"/>
        <v>804.09</v>
      </c>
      <c r="K623">
        <f t="shared" si="91"/>
        <v>35.18</v>
      </c>
      <c r="L623">
        <f t="shared" si="96"/>
        <v>85.44</v>
      </c>
      <c r="M623" s="6">
        <f t="shared" si="92"/>
        <v>365.44</v>
      </c>
      <c r="N623">
        <f>VLOOKUP(C:C,'11月工资'!C:AP,40,0)</f>
        <v>9</v>
      </c>
      <c r="O623" s="6">
        <f t="shared" si="93"/>
        <v>41.76</v>
      </c>
      <c r="P623">
        <v>0</v>
      </c>
      <c r="Q623">
        <f t="shared" si="94"/>
        <v>586</v>
      </c>
      <c r="R623" s="50">
        <v>5025.59</v>
      </c>
      <c r="S623" s="68">
        <v>5220.59</v>
      </c>
      <c r="T623" s="69">
        <v>4880.59</v>
      </c>
      <c r="V623" t="s">
        <v>4604</v>
      </c>
      <c r="W623" t="s">
        <v>4605</v>
      </c>
      <c r="Y623" s="51">
        <f t="shared" si="98"/>
        <v>5015.59</v>
      </c>
      <c r="Z623" s="73">
        <f t="shared" si="99"/>
        <v>5225.2</v>
      </c>
      <c r="AA623" s="69" t="str">
        <f>VLOOKUP(C:C&amp;"    ",[1]Sheet0!$E$1:$I$65536,5,0)</f>
        <v xml:space="preserve">4880.59    </v>
      </c>
      <c r="AB623" s="74">
        <v>4880.59</v>
      </c>
      <c r="AC623" t="b">
        <f t="shared" si="95"/>
        <v>1</v>
      </c>
      <c r="AD623">
        <v>9000845</v>
      </c>
      <c r="AE623" t="s">
        <v>1880</v>
      </c>
      <c r="AF623" t="str">
        <f t="shared" si="97"/>
        <v>徐振涛</v>
      </c>
    </row>
    <row r="624" spans="1:32" x14ac:dyDescent="0.2">
      <c r="A624">
        <v>621</v>
      </c>
      <c r="B624">
        <v>9000843</v>
      </c>
      <c r="C624" t="str">
        <f>VLOOKUP(B:B,'10月人员信息'!J:W,13,0)</f>
        <v>130202198807163011</v>
      </c>
      <c r="D624" t="str">
        <f>VLOOKUP(B:B,'10月人员信息'!J:M,3,0)</f>
        <v>杨希</v>
      </c>
      <c r="E624" t="str">
        <f>VLOOKUP(B:B,'10月人员信息'!J:L,2,0)</f>
        <v>保卫部</v>
      </c>
      <c r="F624" t="str">
        <f>VLOOKUP(B:B,'10月人员信息'!J:R,8,0)</f>
        <v>巡防队员</v>
      </c>
      <c r="G624">
        <f>VLOOKUP(B:B,'10月人员信息'!J:P,6,0)</f>
        <v>0</v>
      </c>
      <c r="H624" t="str">
        <f>VLOOKUP(B:B,'10月人员信息'!J:V,12,0)</f>
        <v>汉族</v>
      </c>
      <c r="I624" t="str">
        <f>VLOOKUP(B:B,'11月工资'!A:D,4,0)</f>
        <v>6217000180022584894</v>
      </c>
      <c r="J624">
        <f t="shared" si="90"/>
        <v>765.46</v>
      </c>
      <c r="K624">
        <f t="shared" si="91"/>
        <v>33.49</v>
      </c>
      <c r="L624">
        <f t="shared" si="96"/>
        <v>81.33</v>
      </c>
      <c r="M624" s="6">
        <f t="shared" si="92"/>
        <v>365.44</v>
      </c>
      <c r="N624">
        <f>VLOOKUP(C:C,'11月工资'!C:AP,40,0)</f>
        <v>9</v>
      </c>
      <c r="O624" s="6">
        <f t="shared" si="93"/>
        <v>41.76</v>
      </c>
      <c r="P624">
        <v>0</v>
      </c>
      <c r="Q624">
        <f t="shared" si="94"/>
        <v>557</v>
      </c>
      <c r="R624" s="50">
        <v>4784.1499999999996</v>
      </c>
      <c r="S624" s="68">
        <v>5220.59</v>
      </c>
      <c r="T624" s="69">
        <v>4639.1499999999996</v>
      </c>
      <c r="V624" t="s">
        <v>4606</v>
      </c>
      <c r="W624" t="s">
        <v>4607</v>
      </c>
      <c r="Y624" s="51">
        <f t="shared" si="98"/>
        <v>4774.1499999999996</v>
      </c>
      <c r="Z624" s="73">
        <f t="shared" si="99"/>
        <v>5225.2</v>
      </c>
      <c r="AA624" s="69" t="str">
        <f>VLOOKUP(C:C&amp;"    ",[1]Sheet0!$E$1:$I$65536,5,0)</f>
        <v xml:space="preserve">4639.15    </v>
      </c>
      <c r="AB624" s="74">
        <v>4639.1499999999996</v>
      </c>
      <c r="AC624" t="b">
        <f t="shared" si="95"/>
        <v>1</v>
      </c>
      <c r="AD624">
        <v>9000846</v>
      </c>
      <c r="AE624" t="s">
        <v>1883</v>
      </c>
      <c r="AF624" t="str">
        <f t="shared" si="97"/>
        <v>刘罡</v>
      </c>
    </row>
    <row r="625" spans="1:32" x14ac:dyDescent="0.2">
      <c r="A625">
        <v>622</v>
      </c>
      <c r="B625">
        <v>9000844</v>
      </c>
      <c r="C625" t="str">
        <f>VLOOKUP(B:B,'10月人员信息'!J:W,13,0)</f>
        <v>130204198710091210</v>
      </c>
      <c r="D625" t="str">
        <f>VLOOKUP(B:B,'10月人员信息'!J:M,3,0)</f>
        <v>李立功</v>
      </c>
      <c r="E625" t="str">
        <f>VLOOKUP(B:B,'10月人员信息'!J:L,2,0)</f>
        <v>保卫部</v>
      </c>
      <c r="F625" t="str">
        <f>VLOOKUP(B:B,'10月人员信息'!J:R,8,0)</f>
        <v>中队长</v>
      </c>
      <c r="G625">
        <f>VLOOKUP(B:B,'10月人员信息'!J:P,6,0)</f>
        <v>0</v>
      </c>
      <c r="H625" t="str">
        <f>VLOOKUP(B:B,'10月人员信息'!J:V,12,0)</f>
        <v>汉族</v>
      </c>
      <c r="I625" t="str">
        <f>VLOOKUP(B:B,'11月工资'!A:D,4,0)</f>
        <v>6217000180022589943</v>
      </c>
      <c r="J625">
        <f t="shared" si="90"/>
        <v>874.43</v>
      </c>
      <c r="K625">
        <f t="shared" si="91"/>
        <v>38.26</v>
      </c>
      <c r="L625">
        <f t="shared" si="96"/>
        <v>92.91</v>
      </c>
      <c r="M625" s="6">
        <f t="shared" si="92"/>
        <v>372.73</v>
      </c>
      <c r="N625">
        <f>VLOOKUP(C:C,'11月工资'!C:AP,40,0)</f>
        <v>9</v>
      </c>
      <c r="O625" s="6">
        <f t="shared" si="93"/>
        <v>42.6</v>
      </c>
      <c r="P625">
        <v>0</v>
      </c>
      <c r="Q625">
        <f t="shared" si="94"/>
        <v>638</v>
      </c>
      <c r="R625" s="50">
        <v>5465.16</v>
      </c>
      <c r="S625" s="67">
        <v>5324.75</v>
      </c>
      <c r="T625" s="69">
        <v>5320.16</v>
      </c>
      <c r="V625" t="s">
        <v>4608</v>
      </c>
      <c r="W625" t="s">
        <v>4609</v>
      </c>
      <c r="Y625" s="51">
        <f t="shared" si="98"/>
        <v>5455.16</v>
      </c>
      <c r="Z625" s="73">
        <f t="shared" si="99"/>
        <v>5329.36</v>
      </c>
      <c r="AA625" s="69" t="str">
        <f>VLOOKUP(C:C&amp;"    ",[1]Sheet0!$E$1:$I$65536,5,0)</f>
        <v xml:space="preserve">5320.16    </v>
      </c>
      <c r="AB625" s="74">
        <v>5320.16</v>
      </c>
      <c r="AC625" t="b">
        <f t="shared" si="95"/>
        <v>1</v>
      </c>
      <c r="AD625">
        <v>9000847</v>
      </c>
      <c r="AE625" t="s">
        <v>1886</v>
      </c>
      <c r="AF625" t="str">
        <f t="shared" si="97"/>
        <v>刘博</v>
      </c>
    </row>
    <row r="626" spans="1:32" x14ac:dyDescent="0.2">
      <c r="A626">
        <v>623</v>
      </c>
      <c r="B626">
        <v>9000845</v>
      </c>
      <c r="C626" t="str">
        <f>VLOOKUP(B:B,'10月人员信息'!J:W,13,0)</f>
        <v>130204199108023930</v>
      </c>
      <c r="D626" t="str">
        <f>VLOOKUP(B:B,'10月人员信息'!J:M,3,0)</f>
        <v>徐振涛</v>
      </c>
      <c r="E626" t="str">
        <f>VLOOKUP(B:B,'10月人员信息'!J:L,2,0)</f>
        <v>保卫部</v>
      </c>
      <c r="F626" t="str">
        <f>VLOOKUP(B:B,'10月人员信息'!J:R,8,0)</f>
        <v>中队长</v>
      </c>
      <c r="G626">
        <f>VLOOKUP(B:B,'10月人员信息'!J:P,6,0)</f>
        <v>0</v>
      </c>
      <c r="H626" t="str">
        <f>VLOOKUP(B:B,'10月人员信息'!J:V,12,0)</f>
        <v>汉族</v>
      </c>
      <c r="I626" t="str">
        <f>VLOOKUP(B:B,'11月工资'!A:D,4,0)</f>
        <v>6217000180022591949</v>
      </c>
      <c r="J626">
        <f t="shared" si="90"/>
        <v>889.92</v>
      </c>
      <c r="K626">
        <f t="shared" si="91"/>
        <v>38.93</v>
      </c>
      <c r="L626">
        <f t="shared" si="96"/>
        <v>94.55</v>
      </c>
      <c r="M626" s="6">
        <f t="shared" si="92"/>
        <v>379.51</v>
      </c>
      <c r="N626">
        <f>VLOOKUP(C:C,'11月工资'!C:AP,40,0)</f>
        <v>9</v>
      </c>
      <c r="O626" s="6">
        <f t="shared" si="93"/>
        <v>43.37</v>
      </c>
      <c r="P626">
        <v>0</v>
      </c>
      <c r="Q626">
        <f t="shared" si="94"/>
        <v>650</v>
      </c>
      <c r="R626" s="50">
        <v>5561.99</v>
      </c>
      <c r="S626" s="67">
        <v>5421.58</v>
      </c>
      <c r="T626" s="69">
        <v>5416.99</v>
      </c>
      <c r="V626" t="s">
        <v>4610</v>
      </c>
      <c r="W626" t="s">
        <v>4611</v>
      </c>
      <c r="Y626" s="51">
        <f t="shared" si="98"/>
        <v>5551.99</v>
      </c>
      <c r="Z626" s="73">
        <f t="shared" si="99"/>
        <v>5426.19</v>
      </c>
      <c r="AA626" s="69" t="str">
        <f>VLOOKUP(C:C&amp;"    ",[1]Sheet0!$E$1:$I$65536,5,0)</f>
        <v xml:space="preserve">5416.99    </v>
      </c>
      <c r="AB626" s="74">
        <v>5416.99</v>
      </c>
      <c r="AC626" t="b">
        <f t="shared" si="95"/>
        <v>1</v>
      </c>
      <c r="AD626">
        <v>9000848</v>
      </c>
      <c r="AE626" t="s">
        <v>1889</v>
      </c>
      <c r="AF626" t="str">
        <f t="shared" si="97"/>
        <v>柴树润</v>
      </c>
    </row>
    <row r="627" spans="1:32" x14ac:dyDescent="0.2">
      <c r="A627">
        <v>624</v>
      </c>
      <c r="B627">
        <v>9000846</v>
      </c>
      <c r="C627" t="str">
        <f>VLOOKUP(B:B,'10月人员信息'!J:W,13,0)</f>
        <v>130204198508292414</v>
      </c>
      <c r="D627" t="str">
        <f>VLOOKUP(B:B,'10月人员信息'!J:M,3,0)</f>
        <v>刘罡</v>
      </c>
      <c r="E627" t="str">
        <f>VLOOKUP(B:B,'10月人员信息'!J:L,2,0)</f>
        <v>保卫部</v>
      </c>
      <c r="F627" t="str">
        <f>VLOOKUP(B:B,'10月人员信息'!J:R,8,0)</f>
        <v>中队长</v>
      </c>
      <c r="G627">
        <f>VLOOKUP(B:B,'10月人员信息'!J:P,6,0)</f>
        <v>0</v>
      </c>
      <c r="H627" t="str">
        <f>VLOOKUP(B:B,'10月人员信息'!J:V,12,0)</f>
        <v>汉族</v>
      </c>
      <c r="I627" t="str">
        <f>VLOOKUP(B:B,'11月工资'!A:D,4,0)</f>
        <v>6217000180022587855</v>
      </c>
      <c r="J627">
        <f t="shared" si="90"/>
        <v>903.82</v>
      </c>
      <c r="K627">
        <f t="shared" si="91"/>
        <v>39.54</v>
      </c>
      <c r="L627">
        <f t="shared" si="96"/>
        <v>96.03</v>
      </c>
      <c r="M627" s="6">
        <f t="shared" si="92"/>
        <v>385.59</v>
      </c>
      <c r="N627">
        <f>VLOOKUP(C:C,'11月工资'!C:AP,40,0)</f>
        <v>9</v>
      </c>
      <c r="O627" s="6">
        <f t="shared" si="93"/>
        <v>44.07</v>
      </c>
      <c r="P627">
        <v>0</v>
      </c>
      <c r="Q627">
        <f t="shared" si="94"/>
        <v>660</v>
      </c>
      <c r="R627" s="50">
        <v>5648.88</v>
      </c>
      <c r="S627" s="67">
        <v>5508.47</v>
      </c>
      <c r="T627" s="69">
        <v>5503.88</v>
      </c>
      <c r="V627" t="s">
        <v>4612</v>
      </c>
      <c r="W627" t="s">
        <v>4613</v>
      </c>
      <c r="Y627" s="51">
        <f t="shared" si="98"/>
        <v>5638.88</v>
      </c>
      <c r="Z627" s="73">
        <f t="shared" si="99"/>
        <v>5513.08</v>
      </c>
      <c r="AA627" s="69" t="str">
        <f>VLOOKUP(C:C&amp;"    ",[1]Sheet0!$E$1:$I$65536,5,0)</f>
        <v xml:space="preserve">5503.88    </v>
      </c>
      <c r="AB627" s="74">
        <v>5503.88</v>
      </c>
      <c r="AC627" t="b">
        <f t="shared" si="95"/>
        <v>1</v>
      </c>
      <c r="AD627">
        <v>9000849</v>
      </c>
      <c r="AE627" t="s">
        <v>1892</v>
      </c>
      <c r="AF627" t="str">
        <f t="shared" si="97"/>
        <v>葛军</v>
      </c>
    </row>
    <row r="628" spans="1:32" x14ac:dyDescent="0.2">
      <c r="A628">
        <v>625</v>
      </c>
      <c r="B628">
        <v>9000847</v>
      </c>
      <c r="C628" t="str">
        <f>VLOOKUP(B:B,'10月人员信息'!J:W,13,0)</f>
        <v>130203198708131213</v>
      </c>
      <c r="D628" t="str">
        <f>VLOOKUP(B:B,'10月人员信息'!J:M,3,0)</f>
        <v>刘博</v>
      </c>
      <c r="E628" t="str">
        <f>VLOOKUP(B:B,'10月人员信息'!J:L,2,0)</f>
        <v>保卫部</v>
      </c>
      <c r="F628" t="str">
        <f>VLOOKUP(B:B,'10月人员信息'!J:R,8,0)</f>
        <v>中队长</v>
      </c>
      <c r="G628">
        <f>VLOOKUP(B:B,'10月人员信息'!J:P,6,0)</f>
        <v>0</v>
      </c>
      <c r="H628" t="str">
        <f>VLOOKUP(B:B,'10月人员信息'!J:V,12,0)</f>
        <v>汉族</v>
      </c>
      <c r="I628" t="str">
        <f>VLOOKUP(B:B,'11月工资'!A:D,4,0)</f>
        <v>6217000180022588036</v>
      </c>
      <c r="J628">
        <f t="shared" si="90"/>
        <v>860.69</v>
      </c>
      <c r="K628">
        <f t="shared" si="91"/>
        <v>37.659999999999997</v>
      </c>
      <c r="L628">
        <f t="shared" si="96"/>
        <v>91.45</v>
      </c>
      <c r="M628" s="6">
        <f t="shared" si="92"/>
        <v>366.72</v>
      </c>
      <c r="N628">
        <f>VLOOKUP(C:C,'11月工资'!C:AP,40,0)</f>
        <v>9</v>
      </c>
      <c r="O628" s="6">
        <f t="shared" si="93"/>
        <v>41.91</v>
      </c>
      <c r="P628">
        <v>0</v>
      </c>
      <c r="Q628">
        <f t="shared" si="94"/>
        <v>628</v>
      </c>
      <c r="R628" s="50">
        <v>5379.33</v>
      </c>
      <c r="S628" s="67">
        <v>5238.92</v>
      </c>
      <c r="T628" s="69">
        <v>5234.33</v>
      </c>
      <c r="V628" t="s">
        <v>4614</v>
      </c>
      <c r="W628" t="s">
        <v>4615</v>
      </c>
      <c r="Y628" s="51">
        <f t="shared" si="98"/>
        <v>5369.33</v>
      </c>
      <c r="Z628" s="73">
        <f t="shared" si="99"/>
        <v>5243.53</v>
      </c>
      <c r="AA628" s="69" t="str">
        <f>VLOOKUP(C:C&amp;"    ",[1]Sheet0!$E$1:$I$65536,5,0)</f>
        <v xml:space="preserve">5234.33    </v>
      </c>
      <c r="AB628" s="74">
        <v>5234.33</v>
      </c>
      <c r="AC628" t="b">
        <f t="shared" si="95"/>
        <v>1</v>
      </c>
      <c r="AD628">
        <v>9000850</v>
      </c>
      <c r="AE628" t="s">
        <v>1895</v>
      </c>
      <c r="AF628" t="str">
        <f t="shared" si="97"/>
        <v>冯雷</v>
      </c>
    </row>
    <row r="629" spans="1:32" x14ac:dyDescent="0.2">
      <c r="A629">
        <v>626</v>
      </c>
      <c r="B629">
        <v>9000848</v>
      </c>
      <c r="C629" t="str">
        <f>VLOOKUP(B:B,'10月人员信息'!J:W,13,0)</f>
        <v>130203199201213011</v>
      </c>
      <c r="D629" t="str">
        <f>VLOOKUP(B:B,'10月人员信息'!J:M,3,0)</f>
        <v>柴树润</v>
      </c>
      <c r="E629" t="str">
        <f>VLOOKUP(B:B,'10月人员信息'!J:L,2,0)</f>
        <v>保卫部</v>
      </c>
      <c r="F629" t="str">
        <f>VLOOKUP(B:B,'10月人员信息'!J:R,8,0)</f>
        <v>门卫队员</v>
      </c>
      <c r="G629">
        <f>VLOOKUP(B:B,'10月人员信息'!J:P,6,0)</f>
        <v>0</v>
      </c>
      <c r="H629" t="str">
        <f>VLOOKUP(B:B,'10月人员信息'!J:V,12,0)</f>
        <v>汉族</v>
      </c>
      <c r="I629" t="str">
        <f>VLOOKUP(B:B,'11月工资'!A:D,4,0)</f>
        <v>6217000180022592913</v>
      </c>
      <c r="J629">
        <f t="shared" si="90"/>
        <v>711.99</v>
      </c>
      <c r="K629">
        <f t="shared" si="91"/>
        <v>31.15</v>
      </c>
      <c r="L629">
        <f t="shared" si="96"/>
        <v>75.650000000000006</v>
      </c>
      <c r="M629" s="6">
        <f t="shared" si="92"/>
        <v>365.44</v>
      </c>
      <c r="N629">
        <f>VLOOKUP(C:C,'11月工资'!C:AP,40,0)</f>
        <v>9</v>
      </c>
      <c r="O629" s="6">
        <f t="shared" si="93"/>
        <v>41.76</v>
      </c>
      <c r="P629">
        <v>0</v>
      </c>
      <c r="Q629">
        <f t="shared" si="94"/>
        <v>517</v>
      </c>
      <c r="R629" s="50">
        <v>4449.92</v>
      </c>
      <c r="S629" s="68">
        <v>5220.59</v>
      </c>
      <c r="T629" s="69">
        <v>4304.92</v>
      </c>
      <c r="V629" t="s">
        <v>4616</v>
      </c>
      <c r="W629" t="s">
        <v>4617</v>
      </c>
      <c r="Y629" s="51">
        <f t="shared" si="98"/>
        <v>4439.92</v>
      </c>
      <c r="Z629" s="73">
        <f t="shared" si="99"/>
        <v>5225.2</v>
      </c>
      <c r="AA629" s="69" t="str">
        <f>VLOOKUP(C:C&amp;"    ",[1]Sheet0!$E$1:$I$65536,5,0)</f>
        <v xml:space="preserve">4304.92    </v>
      </c>
      <c r="AB629" s="74">
        <v>4304.92</v>
      </c>
      <c r="AC629" t="b">
        <f t="shared" si="95"/>
        <v>1</v>
      </c>
      <c r="AD629">
        <v>9000851</v>
      </c>
      <c r="AE629" t="s">
        <v>1898</v>
      </c>
      <c r="AF629" t="str">
        <f t="shared" si="97"/>
        <v>吴雪进</v>
      </c>
    </row>
    <row r="630" spans="1:32" x14ac:dyDescent="0.2">
      <c r="A630">
        <v>627</v>
      </c>
      <c r="B630">
        <v>9000849</v>
      </c>
      <c r="C630" t="str">
        <f>VLOOKUP(B:B,'10月人员信息'!J:W,13,0)</f>
        <v>130204198912191519</v>
      </c>
      <c r="D630" t="str">
        <f>VLOOKUP(B:B,'10月人员信息'!J:M,3,0)</f>
        <v>葛军</v>
      </c>
      <c r="E630" t="str">
        <f>VLOOKUP(B:B,'10月人员信息'!J:L,2,0)</f>
        <v>保卫部</v>
      </c>
      <c r="F630" t="str">
        <f>VLOOKUP(B:B,'10月人员信息'!J:R,8,0)</f>
        <v>门卫队员</v>
      </c>
      <c r="G630">
        <f>VLOOKUP(B:B,'10月人员信息'!J:P,6,0)</f>
        <v>0</v>
      </c>
      <c r="H630" t="str">
        <f>VLOOKUP(B:B,'10月人员信息'!J:V,12,0)</f>
        <v>汉族</v>
      </c>
      <c r="I630" t="str">
        <f>VLOOKUP(B:B,'11月工资'!A:D,4,0)</f>
        <v>6217000180022593655</v>
      </c>
      <c r="J630">
        <f t="shared" si="90"/>
        <v>786.24</v>
      </c>
      <c r="K630">
        <f t="shared" si="91"/>
        <v>34.4</v>
      </c>
      <c r="L630">
        <f t="shared" si="96"/>
        <v>83.54</v>
      </c>
      <c r="M630" s="6">
        <f t="shared" si="92"/>
        <v>365.44</v>
      </c>
      <c r="N630">
        <f>VLOOKUP(C:C,'11月工资'!C:AP,40,0)</f>
        <v>9</v>
      </c>
      <c r="O630" s="6">
        <f t="shared" si="93"/>
        <v>41.76</v>
      </c>
      <c r="P630">
        <v>0</v>
      </c>
      <c r="Q630">
        <f t="shared" si="94"/>
        <v>572</v>
      </c>
      <c r="R630" s="50">
        <v>4914.03</v>
      </c>
      <c r="S630" s="68">
        <v>5220.59</v>
      </c>
      <c r="T630" s="69">
        <v>4769.03</v>
      </c>
      <c r="V630" t="s">
        <v>4618</v>
      </c>
      <c r="W630" t="s">
        <v>4619</v>
      </c>
      <c r="Y630" s="51">
        <f t="shared" si="98"/>
        <v>4904.03</v>
      </c>
      <c r="Z630" s="73">
        <f t="shared" si="99"/>
        <v>5225.2</v>
      </c>
      <c r="AA630" s="69" t="str">
        <f>VLOOKUP(C:C&amp;"    ",[1]Sheet0!$E$1:$I$65536,5,0)</f>
        <v xml:space="preserve">4769.03    </v>
      </c>
      <c r="AB630" s="74">
        <v>4769.03</v>
      </c>
      <c r="AC630" t="b">
        <f t="shared" si="95"/>
        <v>1</v>
      </c>
      <c r="AD630">
        <v>9000852</v>
      </c>
      <c r="AE630" t="s">
        <v>1901</v>
      </c>
      <c r="AF630" t="str">
        <f t="shared" si="97"/>
        <v>曹宝亚</v>
      </c>
    </row>
    <row r="631" spans="1:32" x14ac:dyDescent="0.2">
      <c r="A631">
        <v>628</v>
      </c>
      <c r="B631">
        <v>9000850</v>
      </c>
      <c r="C631" t="str">
        <f>VLOOKUP(B:B,'10月人员信息'!J:W,13,0)</f>
        <v>130203198710211511</v>
      </c>
      <c r="D631" t="str">
        <f>VLOOKUP(B:B,'10月人员信息'!J:M,3,0)</f>
        <v>冯雷</v>
      </c>
      <c r="E631" t="str">
        <f>VLOOKUP(B:B,'10月人员信息'!J:L,2,0)</f>
        <v>保卫部</v>
      </c>
      <c r="F631" t="str">
        <f>VLOOKUP(B:B,'10月人员信息'!J:R,8,0)</f>
        <v>中队长</v>
      </c>
      <c r="G631">
        <f>VLOOKUP(B:B,'10月人员信息'!J:P,6,0)</f>
        <v>0</v>
      </c>
      <c r="H631" t="str">
        <f>VLOOKUP(B:B,'10月人员信息'!J:V,12,0)</f>
        <v>汉族</v>
      </c>
      <c r="I631" t="str">
        <f>VLOOKUP(B:B,'11月工资'!A:D,4,0)</f>
        <v>6217000180022586980</v>
      </c>
      <c r="J631">
        <f t="shared" si="90"/>
        <v>762.92</v>
      </c>
      <c r="K631">
        <f t="shared" si="91"/>
        <v>33.380000000000003</v>
      </c>
      <c r="L631">
        <f t="shared" si="96"/>
        <v>81.06</v>
      </c>
      <c r="M631" s="6">
        <f t="shared" si="92"/>
        <v>365.44</v>
      </c>
      <c r="N631">
        <f>VLOOKUP(C:C,'11月工资'!C:AP,40,0)</f>
        <v>9</v>
      </c>
      <c r="O631" s="6">
        <f t="shared" si="93"/>
        <v>41.76</v>
      </c>
      <c r="P631">
        <v>0</v>
      </c>
      <c r="Q631">
        <f t="shared" si="94"/>
        <v>555</v>
      </c>
      <c r="R631" s="50">
        <v>4768.25</v>
      </c>
      <c r="S631" s="68">
        <v>5220.59</v>
      </c>
      <c r="T631" s="69">
        <v>4623.25</v>
      </c>
      <c r="V631" t="s">
        <v>4620</v>
      </c>
      <c r="W631" t="s">
        <v>4621</v>
      </c>
      <c r="Y631" s="51">
        <f t="shared" si="98"/>
        <v>4758.25</v>
      </c>
      <c r="Z631" s="73">
        <f t="shared" si="99"/>
        <v>5225.2</v>
      </c>
      <c r="AA631" s="69" t="str">
        <f>VLOOKUP(C:C&amp;"    ",[1]Sheet0!$E$1:$I$65536,5,0)</f>
        <v xml:space="preserve">4623.25    </v>
      </c>
      <c r="AB631" s="74">
        <v>4623.25</v>
      </c>
      <c r="AC631" t="b">
        <f t="shared" si="95"/>
        <v>1</v>
      </c>
      <c r="AD631">
        <v>9000853</v>
      </c>
      <c r="AE631" t="s">
        <v>1904</v>
      </c>
      <c r="AF631" t="str">
        <f t="shared" si="97"/>
        <v>宁鹏博</v>
      </c>
    </row>
    <row r="632" spans="1:32" x14ac:dyDescent="0.2">
      <c r="A632">
        <v>629</v>
      </c>
      <c r="B632">
        <v>9000851</v>
      </c>
      <c r="C632" t="str">
        <f>VLOOKUP(B:B,'10月人员信息'!J:W,13,0)</f>
        <v>130203199109173010</v>
      </c>
      <c r="D632" t="str">
        <f>VLOOKUP(B:B,'10月人员信息'!J:M,3,0)</f>
        <v>吴雪进</v>
      </c>
      <c r="E632" t="str">
        <f>VLOOKUP(B:B,'10月人员信息'!J:L,2,0)</f>
        <v>保卫部</v>
      </c>
      <c r="F632" t="str">
        <f>VLOOKUP(B:B,'10月人员信息'!J:R,8,0)</f>
        <v>巡防队员</v>
      </c>
      <c r="G632">
        <f>VLOOKUP(B:B,'10月人员信息'!J:P,6,0)</f>
        <v>0</v>
      </c>
      <c r="H632" t="str">
        <f>VLOOKUP(B:B,'10月人员信息'!J:V,12,0)</f>
        <v>汉族</v>
      </c>
      <c r="I632" t="str">
        <f>VLOOKUP(B:B,'11月工资'!A:D,4,0)</f>
        <v>6217000180022592905</v>
      </c>
      <c r="J632">
        <f t="shared" si="90"/>
        <v>821.01</v>
      </c>
      <c r="K632">
        <f t="shared" si="91"/>
        <v>35.92</v>
      </c>
      <c r="L632">
        <f t="shared" si="96"/>
        <v>87.23</v>
      </c>
      <c r="M632" s="6">
        <f t="shared" si="92"/>
        <v>365.44</v>
      </c>
      <c r="N632">
        <f>VLOOKUP(C:C,'11月工资'!C:AP,40,0)</f>
        <v>9</v>
      </c>
      <c r="O632" s="6">
        <f t="shared" si="93"/>
        <v>41.76</v>
      </c>
      <c r="P632">
        <v>0</v>
      </c>
      <c r="Q632">
        <f t="shared" si="94"/>
        <v>598</v>
      </c>
      <c r="R632" s="50">
        <v>5131.32</v>
      </c>
      <c r="S632" s="68">
        <v>5220.59</v>
      </c>
      <c r="T632" s="69">
        <v>4986.32</v>
      </c>
      <c r="V632" t="s">
        <v>4622</v>
      </c>
      <c r="W632" t="s">
        <v>4623</v>
      </c>
      <c r="Y632" s="51">
        <f t="shared" si="98"/>
        <v>5121.32</v>
      </c>
      <c r="Z632" s="73">
        <f t="shared" si="99"/>
        <v>5225.2</v>
      </c>
      <c r="AA632" s="69" t="str">
        <f>VLOOKUP(C:C&amp;"    ",[1]Sheet0!$E$1:$I$65536,5,0)</f>
        <v xml:space="preserve">4986.32    </v>
      </c>
      <c r="AB632" s="74">
        <v>4986.32</v>
      </c>
      <c r="AC632" t="b">
        <f t="shared" si="95"/>
        <v>1</v>
      </c>
      <c r="AD632">
        <v>9000854</v>
      </c>
      <c r="AE632" t="s">
        <v>1907</v>
      </c>
      <c r="AF632" t="str">
        <f t="shared" si="97"/>
        <v>叶超</v>
      </c>
    </row>
    <row r="633" spans="1:32" x14ac:dyDescent="0.2">
      <c r="A633">
        <v>630</v>
      </c>
      <c r="B633">
        <v>9000852</v>
      </c>
      <c r="C633" t="str">
        <f>VLOOKUP(B:B,'10月人员信息'!J:W,13,0)</f>
        <v>130203197811123313</v>
      </c>
      <c r="D633" t="str">
        <f>VLOOKUP(B:B,'10月人员信息'!J:M,3,0)</f>
        <v>曹宝亚</v>
      </c>
      <c r="E633" t="str">
        <f>VLOOKUP(B:B,'10月人员信息'!J:L,2,0)</f>
        <v>保卫部</v>
      </c>
      <c r="F633" t="str">
        <f>VLOOKUP(B:B,'10月人员信息'!J:R,8,0)</f>
        <v>中队长</v>
      </c>
      <c r="G633">
        <f>VLOOKUP(B:B,'10月人员信息'!J:P,6,0)</f>
        <v>0</v>
      </c>
      <c r="H633" t="str">
        <f>VLOOKUP(B:B,'10月人员信息'!J:V,12,0)</f>
        <v>汉族</v>
      </c>
      <c r="I633" t="str">
        <f>VLOOKUP(B:B,'11月工资'!A:D,4,0)</f>
        <v>6217000180022586220</v>
      </c>
      <c r="J633">
        <f t="shared" si="90"/>
        <v>976.08</v>
      </c>
      <c r="K633">
        <f t="shared" si="91"/>
        <v>42.7</v>
      </c>
      <c r="L633">
        <f t="shared" si="96"/>
        <v>103.71</v>
      </c>
      <c r="M633" s="6">
        <f t="shared" si="92"/>
        <v>417.21</v>
      </c>
      <c r="N633">
        <f>VLOOKUP(C:C,'11月工资'!C:AP,40,0)</f>
        <v>9</v>
      </c>
      <c r="O633" s="6">
        <f t="shared" si="93"/>
        <v>47.68</v>
      </c>
      <c r="P633">
        <v>0</v>
      </c>
      <c r="Q633">
        <f t="shared" si="94"/>
        <v>715</v>
      </c>
      <c r="R633" s="50">
        <v>6100.49</v>
      </c>
      <c r="S633" s="67">
        <v>5960.08</v>
      </c>
      <c r="T633" s="69">
        <v>5955.49</v>
      </c>
      <c r="V633" t="s">
        <v>4624</v>
      </c>
      <c r="W633" t="s">
        <v>4625</v>
      </c>
      <c r="Y633" s="51">
        <f t="shared" si="98"/>
        <v>6090.49</v>
      </c>
      <c r="Z633" s="73">
        <f t="shared" si="99"/>
        <v>5964.69</v>
      </c>
      <c r="AA633" s="69" t="str">
        <f>VLOOKUP(C:C&amp;"    ",[1]Sheet0!$E$1:$I$65536,5,0)</f>
        <v xml:space="preserve">5955.49    </v>
      </c>
      <c r="AB633" s="74">
        <v>5955.49</v>
      </c>
      <c r="AC633" t="b">
        <f t="shared" si="95"/>
        <v>1</v>
      </c>
      <c r="AD633">
        <v>9000855</v>
      </c>
      <c r="AE633" t="s">
        <v>1910</v>
      </c>
      <c r="AF633" t="str">
        <f t="shared" si="97"/>
        <v>陈超</v>
      </c>
    </row>
    <row r="634" spans="1:32" x14ac:dyDescent="0.2">
      <c r="A634">
        <v>631</v>
      </c>
      <c r="B634">
        <v>9000853</v>
      </c>
      <c r="C634" t="str">
        <f>VLOOKUP(B:B,'10月人员信息'!J:W,13,0)</f>
        <v>130204199106175412</v>
      </c>
      <c r="D634" t="str">
        <f>VLOOKUP(B:B,'10月人员信息'!J:M,3,0)</f>
        <v>宁鹏博</v>
      </c>
      <c r="E634" t="str">
        <f>VLOOKUP(B:B,'10月人员信息'!J:L,2,0)</f>
        <v>保卫部</v>
      </c>
      <c r="F634" t="str">
        <f>VLOOKUP(B:B,'10月人员信息'!J:R,8,0)</f>
        <v>中队长</v>
      </c>
      <c r="G634">
        <f>VLOOKUP(B:B,'10月人员信息'!J:P,6,0)</f>
        <v>0</v>
      </c>
      <c r="H634" t="str">
        <f>VLOOKUP(B:B,'10月人员信息'!J:V,12,0)</f>
        <v>汉族</v>
      </c>
      <c r="I634" t="str">
        <f>VLOOKUP(B:B,'11月工资'!A:D,4,0)</f>
        <v>6217000180022591055</v>
      </c>
      <c r="J634">
        <f t="shared" si="90"/>
        <v>842.3</v>
      </c>
      <c r="K634">
        <f t="shared" si="91"/>
        <v>36.85</v>
      </c>
      <c r="L634">
        <f t="shared" si="96"/>
        <v>89.49</v>
      </c>
      <c r="M634" s="6">
        <f t="shared" si="92"/>
        <v>365.44</v>
      </c>
      <c r="N634">
        <f>VLOOKUP(C:C,'11月工资'!C:AP,40,0)</f>
        <v>9</v>
      </c>
      <c r="O634" s="6">
        <f t="shared" si="93"/>
        <v>41.76</v>
      </c>
      <c r="P634">
        <v>0</v>
      </c>
      <c r="Q634">
        <f t="shared" si="94"/>
        <v>614</v>
      </c>
      <c r="R634" s="50">
        <v>5264.38</v>
      </c>
      <c r="S634" s="68">
        <v>5220.59</v>
      </c>
      <c r="T634" s="69">
        <v>5119.38</v>
      </c>
      <c r="V634" t="s">
        <v>4626</v>
      </c>
      <c r="W634" t="s">
        <v>4627</v>
      </c>
      <c r="Y634" s="51">
        <f t="shared" si="98"/>
        <v>5254.38</v>
      </c>
      <c r="Z634" s="73">
        <f t="shared" si="99"/>
        <v>5225.2</v>
      </c>
      <c r="AA634" s="69" t="str">
        <f>VLOOKUP(C:C&amp;"    ",[1]Sheet0!$E$1:$I$65536,5,0)</f>
        <v xml:space="preserve">5119.38    </v>
      </c>
      <c r="AB634" s="74">
        <v>5119.38</v>
      </c>
      <c r="AC634" t="b">
        <f t="shared" si="95"/>
        <v>1</v>
      </c>
      <c r="AD634">
        <v>9000856</v>
      </c>
      <c r="AE634" t="s">
        <v>1913</v>
      </c>
      <c r="AF634" t="str">
        <f t="shared" si="97"/>
        <v>李宏星</v>
      </c>
    </row>
    <row r="635" spans="1:32" x14ac:dyDescent="0.2">
      <c r="A635">
        <v>632</v>
      </c>
      <c r="B635">
        <v>9000854</v>
      </c>
      <c r="C635" t="str">
        <f>VLOOKUP(B:B,'10月人员信息'!J:W,13,0)</f>
        <v>130205198901123912</v>
      </c>
      <c r="D635" t="str">
        <f>VLOOKUP(B:B,'10月人员信息'!J:M,3,0)</f>
        <v>叶超</v>
      </c>
      <c r="E635" t="str">
        <f>VLOOKUP(B:B,'10月人员信息'!J:L,2,0)</f>
        <v>保卫部</v>
      </c>
      <c r="F635" t="str">
        <f>VLOOKUP(B:B,'10月人员信息'!J:R,8,0)</f>
        <v>巡防班组长</v>
      </c>
      <c r="G635">
        <f>VLOOKUP(B:B,'10月人员信息'!J:P,6,0)</f>
        <v>0</v>
      </c>
      <c r="H635" t="str">
        <f>VLOOKUP(B:B,'10月人员信息'!J:V,12,0)</f>
        <v>汉族</v>
      </c>
      <c r="I635" t="str">
        <f>VLOOKUP(B:B,'11月工资'!A:D,4,0)</f>
        <v>6236680180001768713</v>
      </c>
      <c r="J635">
        <f t="shared" si="90"/>
        <v>736.86</v>
      </c>
      <c r="K635">
        <f t="shared" si="91"/>
        <v>32.24</v>
      </c>
      <c r="L635">
        <f t="shared" si="96"/>
        <v>78.290000000000006</v>
      </c>
      <c r="M635" s="6">
        <f t="shared" si="92"/>
        <v>365.44</v>
      </c>
      <c r="N635">
        <f>VLOOKUP(C:C,'11月工资'!C:AP,40,0)</f>
        <v>9</v>
      </c>
      <c r="O635" s="6">
        <f t="shared" si="93"/>
        <v>41.76</v>
      </c>
      <c r="P635">
        <v>0</v>
      </c>
      <c r="Q635">
        <f t="shared" si="94"/>
        <v>535</v>
      </c>
      <c r="R635" s="50">
        <v>4605.3900000000003</v>
      </c>
      <c r="S635" s="68">
        <v>5220.59</v>
      </c>
      <c r="T635" s="69">
        <v>4460.3900000000003</v>
      </c>
      <c r="V635" t="s">
        <v>4628</v>
      </c>
      <c r="W635" t="s">
        <v>4629</v>
      </c>
      <c r="Y635" s="51">
        <f t="shared" si="98"/>
        <v>4595.3900000000003</v>
      </c>
      <c r="Z635" s="73">
        <f t="shared" si="99"/>
        <v>5225.2</v>
      </c>
      <c r="AA635" s="69" t="str">
        <f>VLOOKUP(C:C&amp;"    ",[1]Sheet0!$E$1:$I$65536,5,0)</f>
        <v xml:space="preserve">4460.39    </v>
      </c>
      <c r="AB635" s="74">
        <v>4460.3900000000003</v>
      </c>
      <c r="AC635" t="b">
        <f t="shared" si="95"/>
        <v>1</v>
      </c>
      <c r="AD635">
        <v>9000857</v>
      </c>
      <c r="AE635" t="s">
        <v>1916</v>
      </c>
      <c r="AF635" t="str">
        <f t="shared" si="97"/>
        <v>侯超</v>
      </c>
    </row>
    <row r="636" spans="1:32" x14ac:dyDescent="0.2">
      <c r="A636">
        <v>633</v>
      </c>
      <c r="B636">
        <v>9000855</v>
      </c>
      <c r="C636" t="str">
        <f>VLOOKUP(B:B,'10月人员信息'!J:W,13,0)</f>
        <v>130203198602235153</v>
      </c>
      <c r="D636" t="str">
        <f>VLOOKUP(B:B,'10月人员信息'!J:M,3,0)</f>
        <v>陈超</v>
      </c>
      <c r="E636" t="str">
        <f>VLOOKUP(B:B,'10月人员信息'!J:L,2,0)</f>
        <v>保卫部</v>
      </c>
      <c r="F636" t="str">
        <f>VLOOKUP(B:B,'10月人员信息'!J:R,8,0)</f>
        <v>中队长</v>
      </c>
      <c r="G636">
        <f>VLOOKUP(B:B,'10月人员信息'!J:P,6,0)</f>
        <v>0</v>
      </c>
      <c r="H636" t="str">
        <f>VLOOKUP(B:B,'10月人员信息'!J:V,12,0)</f>
        <v>汉族</v>
      </c>
      <c r="I636" t="str">
        <f>VLOOKUP(B:B,'11月工资'!A:D,4,0)</f>
        <v>6217000180022587814</v>
      </c>
      <c r="J636">
        <f t="shared" si="90"/>
        <v>830.96</v>
      </c>
      <c r="K636">
        <f t="shared" si="91"/>
        <v>36.35</v>
      </c>
      <c r="L636">
        <f t="shared" si="96"/>
        <v>88.29</v>
      </c>
      <c r="M636" s="6">
        <f t="shared" si="92"/>
        <v>365.44</v>
      </c>
      <c r="N636">
        <f>VLOOKUP(C:C,'11月工资'!C:AP,40,0)</f>
        <v>9</v>
      </c>
      <c r="O636" s="6">
        <f t="shared" si="93"/>
        <v>41.76</v>
      </c>
      <c r="P636">
        <v>0</v>
      </c>
      <c r="Q636">
        <f t="shared" si="94"/>
        <v>606</v>
      </c>
      <c r="R636" s="50">
        <v>5193.49</v>
      </c>
      <c r="S636" s="68">
        <v>5220.59</v>
      </c>
      <c r="T636" s="69">
        <v>5048.49</v>
      </c>
      <c r="V636" t="s">
        <v>4630</v>
      </c>
      <c r="W636" t="s">
        <v>4631</v>
      </c>
      <c r="Y636" s="51">
        <f t="shared" si="98"/>
        <v>5183.49</v>
      </c>
      <c r="Z636" s="73">
        <f t="shared" si="99"/>
        <v>5225.2</v>
      </c>
      <c r="AA636" s="69" t="str">
        <f>VLOOKUP(C:C&amp;"    ",[1]Sheet0!$E$1:$I$65536,5,0)</f>
        <v xml:space="preserve">5048.49    </v>
      </c>
      <c r="AB636" s="74">
        <v>5048.49</v>
      </c>
      <c r="AC636" t="b">
        <f t="shared" si="95"/>
        <v>1</v>
      </c>
      <c r="AD636">
        <v>9000858</v>
      </c>
      <c r="AE636" t="s">
        <v>1919</v>
      </c>
      <c r="AF636" t="str">
        <f t="shared" si="97"/>
        <v>孙晨</v>
      </c>
    </row>
    <row r="637" spans="1:32" x14ac:dyDescent="0.2">
      <c r="A637">
        <v>634</v>
      </c>
      <c r="B637">
        <v>9000856</v>
      </c>
      <c r="C637" t="str">
        <f>VLOOKUP(B:B,'10月人员信息'!J:W,13,0)</f>
        <v>130204198710261814</v>
      </c>
      <c r="D637" t="str">
        <f>VLOOKUP(B:B,'10月人员信息'!J:M,3,0)</f>
        <v>李宏星</v>
      </c>
      <c r="E637" t="str">
        <f>VLOOKUP(B:B,'10月人员信息'!J:L,2,0)</f>
        <v>保卫部</v>
      </c>
      <c r="F637" t="str">
        <f>VLOOKUP(B:B,'10月人员信息'!J:R,8,0)</f>
        <v>中队长</v>
      </c>
      <c r="G637">
        <f>VLOOKUP(B:B,'10月人员信息'!J:P,6,0)</f>
        <v>0</v>
      </c>
      <c r="H637" t="str">
        <f>VLOOKUP(B:B,'10月人员信息'!J:V,12,0)</f>
        <v>汉族</v>
      </c>
      <c r="I637" t="str">
        <f>VLOOKUP(B:B,'11月工资'!A:D,4,0)</f>
        <v>6217000180022588473</v>
      </c>
      <c r="J637">
        <f t="shared" si="90"/>
        <v>830.16</v>
      </c>
      <c r="K637">
        <f t="shared" si="91"/>
        <v>36.32</v>
      </c>
      <c r="L637">
        <f t="shared" si="96"/>
        <v>88.2</v>
      </c>
      <c r="M637" s="6">
        <f t="shared" si="92"/>
        <v>365.44</v>
      </c>
      <c r="N637">
        <f>VLOOKUP(C:C,'11月工资'!C:AP,40,0)</f>
        <v>9</v>
      </c>
      <c r="O637" s="6">
        <f t="shared" si="93"/>
        <v>41.76</v>
      </c>
      <c r="P637">
        <v>0</v>
      </c>
      <c r="Q637">
        <f t="shared" si="94"/>
        <v>605</v>
      </c>
      <c r="R637" s="50">
        <v>5188.49</v>
      </c>
      <c r="S637" s="68">
        <v>5220.59</v>
      </c>
      <c r="T637" s="69">
        <v>5043.49</v>
      </c>
      <c r="V637" t="s">
        <v>4632</v>
      </c>
      <c r="W637" t="s">
        <v>4633</v>
      </c>
      <c r="Y637" s="51">
        <f t="shared" si="98"/>
        <v>5178.49</v>
      </c>
      <c r="Z637" s="73">
        <f t="shared" si="99"/>
        <v>5225.2</v>
      </c>
      <c r="AA637" s="69" t="str">
        <f>VLOOKUP(C:C&amp;"    ",[1]Sheet0!$E$1:$I$65536,5,0)</f>
        <v xml:space="preserve">5043.49    </v>
      </c>
      <c r="AB637" s="74">
        <v>5043.49</v>
      </c>
      <c r="AC637" t="b">
        <f t="shared" si="95"/>
        <v>1</v>
      </c>
      <c r="AD637">
        <v>9000859</v>
      </c>
      <c r="AE637" t="s">
        <v>1922</v>
      </c>
      <c r="AF637" t="str">
        <f t="shared" si="97"/>
        <v>杨智贺</v>
      </c>
    </row>
    <row r="638" spans="1:32" x14ac:dyDescent="0.2">
      <c r="A638">
        <v>635</v>
      </c>
      <c r="B638">
        <v>9000857</v>
      </c>
      <c r="C638" t="str">
        <f>VLOOKUP(B:B,'10月人员信息'!J:W,13,0)</f>
        <v>130204199111063618</v>
      </c>
      <c r="D638" t="str">
        <f>VLOOKUP(B:B,'10月人员信息'!J:M,3,0)</f>
        <v>侯超</v>
      </c>
      <c r="E638" t="str">
        <f>VLOOKUP(B:B,'10月人员信息'!J:L,2,0)</f>
        <v>保卫部</v>
      </c>
      <c r="F638" t="str">
        <f>VLOOKUP(B:B,'10月人员信息'!J:R,8,0)</f>
        <v>巡防班组长</v>
      </c>
      <c r="G638">
        <f>VLOOKUP(B:B,'10月人员信息'!J:P,6,0)</f>
        <v>0</v>
      </c>
      <c r="H638" t="str">
        <f>VLOOKUP(B:B,'10月人员信息'!J:V,12,0)</f>
        <v>汉族</v>
      </c>
      <c r="I638" t="str">
        <f>VLOOKUP(B:B,'11月工资'!A:D,4,0)</f>
        <v>6217000180022594190</v>
      </c>
      <c r="J638">
        <f t="shared" si="90"/>
        <v>744.47</v>
      </c>
      <c r="K638">
        <f t="shared" si="91"/>
        <v>32.57</v>
      </c>
      <c r="L638">
        <f t="shared" si="96"/>
        <v>79.099999999999994</v>
      </c>
      <c r="M638" s="6">
        <f t="shared" si="92"/>
        <v>365.44</v>
      </c>
      <c r="N638">
        <f>VLOOKUP(C:C,'11月工资'!C:AP,40,0)</f>
        <v>9</v>
      </c>
      <c r="O638" s="6">
        <f t="shared" si="93"/>
        <v>41.76</v>
      </c>
      <c r="P638">
        <v>0</v>
      </c>
      <c r="Q638">
        <f t="shared" si="94"/>
        <v>541</v>
      </c>
      <c r="R638" s="50">
        <v>4652.93</v>
      </c>
      <c r="S638" s="68">
        <v>5220.59</v>
      </c>
      <c r="T638" s="69">
        <v>4507.93</v>
      </c>
      <c r="V638" t="s">
        <v>4634</v>
      </c>
      <c r="W638" t="s">
        <v>4635</v>
      </c>
      <c r="Y638" s="51">
        <f t="shared" si="98"/>
        <v>4642.93</v>
      </c>
      <c r="Z638" s="73">
        <f t="shared" si="99"/>
        <v>5225.2</v>
      </c>
      <c r="AA638" s="69" t="str">
        <f>VLOOKUP(C:C&amp;"    ",[1]Sheet0!$E$1:$I$65536,5,0)</f>
        <v xml:space="preserve">4507.93    </v>
      </c>
      <c r="AB638" s="74">
        <v>4507.93</v>
      </c>
      <c r="AC638" t="b">
        <f t="shared" si="95"/>
        <v>1</v>
      </c>
      <c r="AD638">
        <v>9000860</v>
      </c>
      <c r="AE638" t="s">
        <v>1925</v>
      </c>
      <c r="AF638" t="str">
        <f t="shared" si="97"/>
        <v>叶冬增</v>
      </c>
    </row>
    <row r="639" spans="1:32" x14ac:dyDescent="0.2">
      <c r="A639">
        <v>636</v>
      </c>
      <c r="B639">
        <v>9000858</v>
      </c>
      <c r="C639" t="str">
        <f>VLOOKUP(B:B,'10月人员信息'!J:W,13,0)</f>
        <v>130203199305163012</v>
      </c>
      <c r="D639" t="str">
        <f>VLOOKUP(B:B,'10月人员信息'!J:M,3,0)</f>
        <v>孙晨</v>
      </c>
      <c r="E639" t="str">
        <f>VLOOKUP(B:B,'10月人员信息'!J:L,2,0)</f>
        <v>保卫部</v>
      </c>
      <c r="F639" t="str">
        <f>VLOOKUP(B:B,'10月人员信息'!J:R,8,0)</f>
        <v>中队长</v>
      </c>
      <c r="G639">
        <f>VLOOKUP(B:B,'10月人员信息'!J:P,6,0)</f>
        <v>0</v>
      </c>
      <c r="H639" t="str">
        <f>VLOOKUP(B:B,'10月人员信息'!J:V,12,0)</f>
        <v>汉族</v>
      </c>
      <c r="I639" t="str">
        <f>VLOOKUP(B:B,'11月工资'!A:D,4,0)</f>
        <v>6217000180022593309</v>
      </c>
      <c r="J639">
        <f t="shared" si="90"/>
        <v>737.66</v>
      </c>
      <c r="K639">
        <f t="shared" si="91"/>
        <v>32.270000000000003</v>
      </c>
      <c r="L639">
        <f t="shared" si="96"/>
        <v>78.38</v>
      </c>
      <c r="M639" s="6">
        <f t="shared" si="92"/>
        <v>365.44</v>
      </c>
      <c r="N639">
        <f>VLOOKUP(C:C,'11月工资'!C:AP,40,0)</f>
        <v>9</v>
      </c>
      <c r="O639" s="6">
        <f t="shared" si="93"/>
        <v>41.76</v>
      </c>
      <c r="P639">
        <v>0</v>
      </c>
      <c r="Q639">
        <f t="shared" si="94"/>
        <v>536</v>
      </c>
      <c r="R639" s="50">
        <v>4610.3900000000003</v>
      </c>
      <c r="S639" s="68">
        <v>5220.59</v>
      </c>
      <c r="T639" s="69">
        <v>4465.3900000000003</v>
      </c>
      <c r="V639" t="s">
        <v>4636</v>
      </c>
      <c r="W639" t="s">
        <v>4637</v>
      </c>
      <c r="Y639" s="51">
        <f t="shared" si="98"/>
        <v>4600.3900000000003</v>
      </c>
      <c r="Z639" s="73">
        <f t="shared" si="99"/>
        <v>5225.2</v>
      </c>
      <c r="AA639" s="69" t="str">
        <f>VLOOKUP(C:C&amp;"    ",[1]Sheet0!$E$1:$I$65536,5,0)</f>
        <v xml:space="preserve">4465.39    </v>
      </c>
      <c r="AB639" s="74">
        <v>4465.3900000000003</v>
      </c>
      <c r="AC639" t="b">
        <f t="shared" si="95"/>
        <v>1</v>
      </c>
      <c r="AD639">
        <v>9000861</v>
      </c>
      <c r="AE639" t="s">
        <v>1928</v>
      </c>
      <c r="AF639" t="str">
        <f t="shared" si="97"/>
        <v>杜智会</v>
      </c>
    </row>
    <row r="640" spans="1:32" x14ac:dyDescent="0.2">
      <c r="A640">
        <v>637</v>
      </c>
      <c r="B640">
        <v>9000859</v>
      </c>
      <c r="C640" t="str">
        <f>VLOOKUP(B:B,'10月人员信息'!J:W,13,0)</f>
        <v>130202199201140012</v>
      </c>
      <c r="D640" t="str">
        <f>VLOOKUP(B:B,'10月人员信息'!J:M,3,0)</f>
        <v>杨智贺</v>
      </c>
      <c r="E640" t="str">
        <f>VLOOKUP(B:B,'10月人员信息'!J:L,2,0)</f>
        <v>保卫部</v>
      </c>
      <c r="F640" t="str">
        <f>VLOOKUP(B:B,'10月人员信息'!J:R,8,0)</f>
        <v>中队长</v>
      </c>
      <c r="G640">
        <f>VLOOKUP(B:B,'10月人员信息'!J:P,6,0)</f>
        <v>0</v>
      </c>
      <c r="H640" t="str">
        <f>VLOOKUP(B:B,'10月人员信息'!J:V,12,0)</f>
        <v>汉族</v>
      </c>
      <c r="I640" t="str">
        <f>VLOOKUP(B:B,'11月工资'!A:D,4,0)</f>
        <v>6217000180022591634</v>
      </c>
      <c r="J640">
        <f t="shared" si="90"/>
        <v>749.81</v>
      </c>
      <c r="K640">
        <f t="shared" si="91"/>
        <v>32.799999999999997</v>
      </c>
      <c r="L640">
        <f t="shared" si="96"/>
        <v>79.67</v>
      </c>
      <c r="M640" s="6">
        <f t="shared" si="92"/>
        <v>365.44</v>
      </c>
      <c r="N640">
        <f>VLOOKUP(C:C,'11月工资'!C:AP,40,0)</f>
        <v>9</v>
      </c>
      <c r="O640" s="6">
        <f t="shared" si="93"/>
        <v>41.76</v>
      </c>
      <c r="P640">
        <v>0</v>
      </c>
      <c r="Q640">
        <f t="shared" si="94"/>
        <v>545</v>
      </c>
      <c r="R640" s="50">
        <v>4686.32</v>
      </c>
      <c r="S640" s="68">
        <v>5220.59</v>
      </c>
      <c r="T640" s="69">
        <v>4541.32</v>
      </c>
      <c r="V640" t="s">
        <v>4638</v>
      </c>
      <c r="W640" t="s">
        <v>4639</v>
      </c>
      <c r="Y640" s="51">
        <f t="shared" si="98"/>
        <v>4676.32</v>
      </c>
      <c r="Z640" s="73">
        <f t="shared" si="99"/>
        <v>5225.2</v>
      </c>
      <c r="AA640" s="69" t="str">
        <f>VLOOKUP(C:C&amp;"    ",[1]Sheet0!$E$1:$I$65536,5,0)</f>
        <v xml:space="preserve">4541.32    </v>
      </c>
      <c r="AB640" s="74">
        <v>4541.32</v>
      </c>
      <c r="AC640" t="b">
        <f t="shared" si="95"/>
        <v>1</v>
      </c>
      <c r="AD640">
        <v>9000895</v>
      </c>
      <c r="AE640" t="s">
        <v>1931</v>
      </c>
      <c r="AF640" t="str">
        <f t="shared" si="97"/>
        <v>杨利东</v>
      </c>
    </row>
    <row r="641" spans="1:32" x14ac:dyDescent="0.2">
      <c r="A641">
        <v>638</v>
      </c>
      <c r="B641">
        <v>9000860</v>
      </c>
      <c r="C641" t="str">
        <f>VLOOKUP(B:B,'10月人员信息'!J:W,13,0)</f>
        <v>130204198711221590</v>
      </c>
      <c r="D641" t="str">
        <f>VLOOKUP(B:B,'10月人员信息'!J:M,3,0)</f>
        <v>叶冬增</v>
      </c>
      <c r="E641" t="str">
        <f>VLOOKUP(B:B,'10月人员信息'!J:L,2,0)</f>
        <v>保卫部</v>
      </c>
      <c r="F641" t="str">
        <f>VLOOKUP(B:B,'10月人员信息'!J:R,8,0)</f>
        <v>巡防队员</v>
      </c>
      <c r="G641">
        <f>VLOOKUP(B:B,'10月人员信息'!J:P,6,0)</f>
        <v>0</v>
      </c>
      <c r="H641" t="str">
        <f>VLOOKUP(B:B,'10月人员信息'!J:V,12,0)</f>
        <v>汉族</v>
      </c>
      <c r="I641" t="str">
        <f>VLOOKUP(B:B,'11月工资'!A:D,4,0)</f>
        <v>6227000181080087019</v>
      </c>
      <c r="J641">
        <f t="shared" si="90"/>
        <v>823.63</v>
      </c>
      <c r="K641">
        <f t="shared" si="91"/>
        <v>36.03</v>
      </c>
      <c r="L641">
        <f t="shared" si="96"/>
        <v>87.51</v>
      </c>
      <c r="M641" s="6">
        <f t="shared" si="92"/>
        <v>365.44</v>
      </c>
      <c r="N641">
        <f>VLOOKUP(C:C,'11月工资'!C:AP,40,0)</f>
        <v>9</v>
      </c>
      <c r="O641" s="6">
        <f t="shared" si="93"/>
        <v>41.76</v>
      </c>
      <c r="P641">
        <v>0</v>
      </c>
      <c r="Q641">
        <f t="shared" si="94"/>
        <v>600</v>
      </c>
      <c r="R641" s="50">
        <v>5147.67</v>
      </c>
      <c r="S641" s="68">
        <v>5220.59</v>
      </c>
      <c r="T641" s="69">
        <v>5002.67</v>
      </c>
      <c r="V641" t="s">
        <v>4640</v>
      </c>
      <c r="W641" t="s">
        <v>4641</v>
      </c>
      <c r="Y641" s="51">
        <f t="shared" si="98"/>
        <v>5137.67</v>
      </c>
      <c r="Z641" s="73">
        <f t="shared" si="99"/>
        <v>5225.2</v>
      </c>
      <c r="AA641" s="69" t="str">
        <f>VLOOKUP(C:C&amp;"    ",[1]Sheet0!$E$1:$I$65536,5,0)</f>
        <v xml:space="preserve">5002.67    </v>
      </c>
      <c r="AB641" s="74">
        <v>5002.67</v>
      </c>
      <c r="AC641" t="b">
        <f t="shared" si="95"/>
        <v>1</v>
      </c>
      <c r="AD641">
        <v>9000823</v>
      </c>
      <c r="AE641" t="s">
        <v>1934</v>
      </c>
      <c r="AF641" t="str">
        <f t="shared" si="97"/>
        <v>冯岩</v>
      </c>
    </row>
    <row r="642" spans="1:32" x14ac:dyDescent="0.2">
      <c r="A642">
        <v>639</v>
      </c>
      <c r="B642">
        <v>9000861</v>
      </c>
      <c r="C642" t="str">
        <f>VLOOKUP(B:B,'10月人员信息'!J:W,13,0)</f>
        <v>130205198201133917</v>
      </c>
      <c r="D642" t="str">
        <f>VLOOKUP(B:B,'10月人员信息'!J:M,3,0)</f>
        <v>杜智会</v>
      </c>
      <c r="E642" t="str">
        <f>VLOOKUP(B:B,'10月人员信息'!J:L,2,0)</f>
        <v>保卫部</v>
      </c>
      <c r="F642" t="str">
        <f>VLOOKUP(B:B,'10月人员信息'!J:R,8,0)</f>
        <v>门卫队员</v>
      </c>
      <c r="G642">
        <f>VLOOKUP(B:B,'10月人员信息'!J:P,6,0)</f>
        <v>0</v>
      </c>
      <c r="H642" t="str">
        <f>VLOOKUP(B:B,'10月人员信息'!J:V,12,0)</f>
        <v>汉族</v>
      </c>
      <c r="I642" t="str">
        <f>VLOOKUP(B:B,'11月工资'!A:D,4,0)</f>
        <v>6217000180021072610</v>
      </c>
      <c r="J642">
        <f t="shared" ref="J642:J705" si="100">ROUND(R642*0.16,2)</f>
        <v>798.03</v>
      </c>
      <c r="K642">
        <f t="shared" ref="K642:K705" si="101">ROUND(R642*0.007,2)</f>
        <v>34.909999999999997</v>
      </c>
      <c r="L642">
        <f t="shared" si="96"/>
        <v>84.79</v>
      </c>
      <c r="M642" s="6">
        <f t="shared" ref="M642:M705" si="102">ROUND(S642*0.07,2)</f>
        <v>365.44</v>
      </c>
      <c r="N642">
        <f>VLOOKUP(C:C,'11月工资'!C:AP,40,0)</f>
        <v>9</v>
      </c>
      <c r="O642" s="6">
        <f t="shared" ref="O642:O705" si="103">ROUND(S642*0.008,2)</f>
        <v>41.76</v>
      </c>
      <c r="P642">
        <v>0</v>
      </c>
      <c r="Q642">
        <f t="shared" ref="Q642:Q705" si="104">ROUND(T642*0.12,0)</f>
        <v>581</v>
      </c>
      <c r="R642" s="50">
        <v>4987.67</v>
      </c>
      <c r="S642" s="68">
        <v>5220.59</v>
      </c>
      <c r="T642" s="69">
        <v>4842.67</v>
      </c>
      <c r="V642" t="s">
        <v>4642</v>
      </c>
      <c r="W642" t="s">
        <v>4643</v>
      </c>
      <c r="Y642" s="51">
        <f t="shared" si="98"/>
        <v>4977.67</v>
      </c>
      <c r="Z642" s="73">
        <f t="shared" si="99"/>
        <v>5225.2</v>
      </c>
      <c r="AA642" s="69" t="str">
        <f>VLOOKUP(C:C&amp;"    ",[1]Sheet0!$E$1:$I$65536,5,0)</f>
        <v xml:space="preserve">4842.67    </v>
      </c>
      <c r="AB642" s="74">
        <v>4842.67</v>
      </c>
      <c r="AC642" t="b">
        <f t="shared" ref="AC642:AC705" si="105">T642=AB642</f>
        <v>1</v>
      </c>
      <c r="AD642">
        <v>9000117</v>
      </c>
      <c r="AE642" t="s">
        <v>1937</v>
      </c>
      <c r="AF642" t="str">
        <f t="shared" si="97"/>
        <v>董贰军</v>
      </c>
    </row>
    <row r="643" spans="1:32" x14ac:dyDescent="0.2">
      <c r="A643">
        <v>640</v>
      </c>
      <c r="B643">
        <v>9000895</v>
      </c>
      <c r="C643" t="str">
        <f>VLOOKUP(B:B,'10月人员信息'!J:W,13,0)</f>
        <v>152824198410016319</v>
      </c>
      <c r="D643" t="str">
        <f>VLOOKUP(B:B,'10月人员信息'!J:M,3,0)</f>
        <v>杨利东</v>
      </c>
      <c r="E643" t="str">
        <f>VLOOKUP(B:B,'10月人员信息'!J:L,2,0)</f>
        <v>运营改善部（董事会办公室）（发展规划部）</v>
      </c>
      <c r="F643" t="str">
        <f>VLOOKUP(B:B,'10月人员信息'!J:R,8,0)</f>
        <v>运营改善部（董事会办公室）（发展规划部）副部长</v>
      </c>
      <c r="G643" t="str">
        <f>VLOOKUP(B:B,'10月人员信息'!J:P,6,0)</f>
        <v>副部长</v>
      </c>
      <c r="H643" t="str">
        <f>VLOOKUP(B:B,'10月人员信息'!J:V,12,0)</f>
        <v>汉族</v>
      </c>
      <c r="I643" t="str">
        <f>VLOOKUP(B:B,'11月工资'!A:D,4,0)</f>
        <v>6217000180029895426</v>
      </c>
      <c r="J643">
        <f t="shared" si="100"/>
        <v>2292.16</v>
      </c>
      <c r="K643">
        <f t="shared" si="101"/>
        <v>100.28</v>
      </c>
      <c r="L643">
        <f t="shared" ref="L643:L706" si="106">ROUND(R643*0.017,2)</f>
        <v>243.54</v>
      </c>
      <c r="M643" s="6">
        <f t="shared" si="102"/>
        <v>1982.28</v>
      </c>
      <c r="N643">
        <f>VLOOKUP(C:C,'11月工资'!C:AP,40,0)</f>
        <v>9</v>
      </c>
      <c r="O643" s="6">
        <f t="shared" si="103"/>
        <v>226.55</v>
      </c>
      <c r="P643">
        <v>0</v>
      </c>
      <c r="Q643">
        <f t="shared" si="104"/>
        <v>2157</v>
      </c>
      <c r="R643" s="51">
        <v>14326</v>
      </c>
      <c r="S643" s="67">
        <v>28318.26</v>
      </c>
      <c r="T643" s="69">
        <v>17973</v>
      </c>
      <c r="V643" t="s">
        <v>4644</v>
      </c>
      <c r="W643" t="s">
        <v>4645</v>
      </c>
      <c r="Y643" s="51">
        <f t="shared" si="98"/>
        <v>14316</v>
      </c>
      <c r="Z643" s="73">
        <f t="shared" si="99"/>
        <v>28322.87</v>
      </c>
      <c r="AA643" s="69" t="str">
        <f>VLOOKUP(C:C&amp;"    ",[1]Sheet0!$E$1:$I$65536,5,0)</f>
        <v xml:space="preserve">17973.00    </v>
      </c>
      <c r="AB643" s="74">
        <v>17973</v>
      </c>
      <c r="AC643" t="b">
        <f t="shared" si="105"/>
        <v>1</v>
      </c>
      <c r="AD643">
        <v>9000122</v>
      </c>
      <c r="AE643" t="s">
        <v>102</v>
      </c>
      <c r="AF643" t="str">
        <f t="shared" ref="AF643:AF706" si="107">VLOOKUP(AD:AD,B:D,3,0)</f>
        <v>张斌</v>
      </c>
    </row>
    <row r="644" spans="1:32" x14ac:dyDescent="0.2">
      <c r="A644">
        <v>641</v>
      </c>
      <c r="B644">
        <v>9000823</v>
      </c>
      <c r="C644" t="str">
        <f>VLOOKUP(B:B,'10月人员信息'!J:W,13,0)</f>
        <v>13020319950401241X</v>
      </c>
      <c r="D644" t="str">
        <f>VLOOKUP(B:B,'10月人员信息'!J:M,3,0)</f>
        <v>冯岩</v>
      </c>
      <c r="E644" t="str">
        <f>VLOOKUP(B:B,'10月人员信息'!J:L,2,0)</f>
        <v>工程管理部</v>
      </c>
      <c r="F644" t="str">
        <f>VLOOKUP(B:B,'10月人员信息'!J:R,8,0)</f>
        <v>监督分站监督员</v>
      </c>
      <c r="G644" t="str">
        <f>VLOOKUP(B:B,'10月人员信息'!J:P,6,0)</f>
        <v>一级协理</v>
      </c>
      <c r="H644" t="str">
        <f>VLOOKUP(B:B,'10月人员信息'!J:V,12,0)</f>
        <v>汉族</v>
      </c>
      <c r="I644" t="str">
        <f>VLOOKUP(B:B,'11月工资'!A:D,4,0)</f>
        <v>6217000180039762004</v>
      </c>
      <c r="J644">
        <f t="shared" si="100"/>
        <v>1210.71</v>
      </c>
      <c r="K644">
        <f t="shared" si="101"/>
        <v>52.97</v>
      </c>
      <c r="L644">
        <f t="shared" si="106"/>
        <v>128.63999999999999</v>
      </c>
      <c r="M644" s="6">
        <f t="shared" si="102"/>
        <v>519.86</v>
      </c>
      <c r="N644">
        <f>VLOOKUP(C:C,'11月工资'!C:AP,40,0)</f>
        <v>9</v>
      </c>
      <c r="O644" s="6">
        <f t="shared" si="103"/>
        <v>59.41</v>
      </c>
      <c r="P644">
        <v>0</v>
      </c>
      <c r="Q644">
        <f t="shared" si="104"/>
        <v>891</v>
      </c>
      <c r="R644" s="50">
        <v>7566.96</v>
      </c>
      <c r="S644" s="67">
        <v>7426.55</v>
      </c>
      <c r="T644" s="69">
        <v>7421.96</v>
      </c>
      <c r="V644" t="s">
        <v>4646</v>
      </c>
      <c r="W644" t="s">
        <v>4647</v>
      </c>
      <c r="Y644" s="51">
        <f t="shared" ref="Y644:Y707" si="108">R644-10</f>
        <v>7556.96</v>
      </c>
      <c r="Z644" s="73">
        <f t="shared" si="99"/>
        <v>7431.16</v>
      </c>
      <c r="AA644" s="69" t="str">
        <f>VLOOKUP(C:C&amp;"    ",[1]Sheet0!$E$1:$I$65536,5,0)</f>
        <v xml:space="preserve">7421.96    </v>
      </c>
      <c r="AB644" s="74">
        <v>7421.96</v>
      </c>
      <c r="AC644" t="b">
        <f t="shared" si="105"/>
        <v>1</v>
      </c>
      <c r="AD644">
        <v>9000382</v>
      </c>
      <c r="AE644" t="s">
        <v>1942</v>
      </c>
      <c r="AF644" t="str">
        <f t="shared" si="107"/>
        <v>闫福忠</v>
      </c>
    </row>
    <row r="645" spans="1:32" x14ac:dyDescent="0.2">
      <c r="A645">
        <v>642</v>
      </c>
      <c r="B645">
        <v>9000117</v>
      </c>
      <c r="C645" t="str">
        <f>VLOOKUP(B:B,'10月人员信息'!J:W,13,0)</f>
        <v>130202196805012413</v>
      </c>
      <c r="D645" t="str">
        <f>VLOOKUP(B:B,'10月人员信息'!J:M,3,0)</f>
        <v>董贰军</v>
      </c>
      <c r="E645" t="str">
        <f>VLOOKUP(B:B,'10月人员信息'!J:L,2,0)</f>
        <v>热轧事业部</v>
      </c>
      <c r="F645" t="str">
        <f>VLOOKUP(B:B,'10月人员信息'!J:R,8,0)</f>
        <v>副部长</v>
      </c>
      <c r="G645" t="str">
        <f>VLOOKUP(B:B,'10月人员信息'!J:P,6,0)</f>
        <v>党委副书记、纪委书记、工会主席</v>
      </c>
      <c r="H645" t="str">
        <f>VLOOKUP(B:B,'10月人员信息'!J:V,12,0)</f>
        <v>汉族</v>
      </c>
      <c r="I645" t="str">
        <f>VLOOKUP(B:B,'11月工资'!A:D,4,0)</f>
        <v>6214990180211212</v>
      </c>
      <c r="J645">
        <f t="shared" si="100"/>
        <v>2292.16</v>
      </c>
      <c r="K645">
        <f t="shared" si="101"/>
        <v>100.28</v>
      </c>
      <c r="L645">
        <f t="shared" si="106"/>
        <v>243.54</v>
      </c>
      <c r="M645" s="6">
        <f t="shared" si="102"/>
        <v>1943.38</v>
      </c>
      <c r="N645">
        <f>VLOOKUP(C:C,'11月工资'!C:AP,40,0)</f>
        <v>9</v>
      </c>
      <c r="O645" s="6">
        <f t="shared" si="103"/>
        <v>222.1</v>
      </c>
      <c r="P645">
        <v>0</v>
      </c>
      <c r="Q645">
        <f t="shared" si="104"/>
        <v>2157</v>
      </c>
      <c r="R645" s="51">
        <v>14326</v>
      </c>
      <c r="S645" s="68">
        <v>27762.59</v>
      </c>
      <c r="T645" s="69">
        <v>17973</v>
      </c>
      <c r="V645" t="s">
        <v>4648</v>
      </c>
      <c r="W645" t="s">
        <v>4649</v>
      </c>
      <c r="Y645" s="51">
        <f t="shared" si="108"/>
        <v>14316</v>
      </c>
      <c r="Z645" s="73">
        <f t="shared" ref="Z645:Z708" si="109">ROUND(S645+4.61,2)</f>
        <v>27767.200000000001</v>
      </c>
      <c r="AA645" s="69" t="str">
        <f>VLOOKUP(C:C&amp;"    ",[1]Sheet0!$E$1:$I$65536,5,0)</f>
        <v xml:space="preserve">17973.00    </v>
      </c>
      <c r="AB645" s="74">
        <v>17973</v>
      </c>
      <c r="AC645" t="b">
        <f t="shared" si="105"/>
        <v>1</v>
      </c>
      <c r="AD645">
        <v>9000436</v>
      </c>
      <c r="AE645" t="s">
        <v>1945</v>
      </c>
      <c r="AF645" t="str">
        <f t="shared" si="107"/>
        <v>梁友</v>
      </c>
    </row>
    <row r="646" spans="1:32" x14ac:dyDescent="0.2">
      <c r="A646">
        <v>643</v>
      </c>
      <c r="B646">
        <v>9000122</v>
      </c>
      <c r="C646" t="str">
        <f>VLOOKUP(B:B,'10月人员信息'!J:W,13,0)</f>
        <v>130203197302032413</v>
      </c>
      <c r="D646" t="str">
        <f>VLOOKUP(B:B,'10月人员信息'!J:M,3,0)</f>
        <v>张斌</v>
      </c>
      <c r="E646" t="str">
        <f>VLOOKUP(B:B,'10月人员信息'!J:L,2,0)</f>
        <v>安全部</v>
      </c>
      <c r="F646" t="str">
        <f>VLOOKUP(B:B,'10月人员信息'!J:R,8,0)</f>
        <v>副部长</v>
      </c>
      <c r="G646" t="str">
        <f>VLOOKUP(B:B,'10月人员信息'!J:P,6,0)</f>
        <v>副部长</v>
      </c>
      <c r="H646" t="str">
        <f>VLOOKUP(B:B,'10月人员信息'!J:V,12,0)</f>
        <v>汉族</v>
      </c>
      <c r="I646" t="str">
        <f>VLOOKUP(B:B,'11月工资'!A:D,4,0)</f>
        <v>4340610180778695</v>
      </c>
      <c r="J646">
        <f t="shared" si="100"/>
        <v>2292.16</v>
      </c>
      <c r="K646">
        <f t="shared" si="101"/>
        <v>100.28</v>
      </c>
      <c r="L646">
        <f t="shared" si="106"/>
        <v>243.54</v>
      </c>
      <c r="M646" s="6">
        <f t="shared" si="102"/>
        <v>1964.46</v>
      </c>
      <c r="N646">
        <f>VLOOKUP(C:C,'11月工资'!C:AP,40,0)</f>
        <v>9</v>
      </c>
      <c r="O646" s="6">
        <f t="shared" si="103"/>
        <v>224.51</v>
      </c>
      <c r="P646">
        <v>0</v>
      </c>
      <c r="Q646">
        <f t="shared" si="104"/>
        <v>2157</v>
      </c>
      <c r="R646" s="51">
        <v>14326</v>
      </c>
      <c r="S646" s="67">
        <v>28063.67</v>
      </c>
      <c r="T646" s="69">
        <v>17973</v>
      </c>
      <c r="V646" t="s">
        <v>4650</v>
      </c>
      <c r="W646" t="s">
        <v>4651</v>
      </c>
      <c r="Y646" s="51">
        <f t="shared" si="108"/>
        <v>14316</v>
      </c>
      <c r="Z646" s="73">
        <f t="shared" si="109"/>
        <v>28068.28</v>
      </c>
      <c r="AA646" s="69" t="str">
        <f>VLOOKUP(C:C&amp;"    ",[1]Sheet0!$E$1:$I$65536,5,0)</f>
        <v xml:space="preserve">17973.00    </v>
      </c>
      <c r="AB646" s="74">
        <v>17973</v>
      </c>
      <c r="AC646" t="b">
        <f t="shared" si="105"/>
        <v>1</v>
      </c>
      <c r="AD646">
        <v>9000394</v>
      </c>
      <c r="AE646" t="s">
        <v>1948</v>
      </c>
      <c r="AF646" t="str">
        <f t="shared" si="107"/>
        <v>李忠民</v>
      </c>
    </row>
    <row r="647" spans="1:32" x14ac:dyDescent="0.2">
      <c r="A647">
        <v>644</v>
      </c>
      <c r="B647">
        <v>9000382</v>
      </c>
      <c r="C647" t="str">
        <f>VLOOKUP(B:B,'10月人员信息'!J:W,13,0)</f>
        <v>130203196710142131</v>
      </c>
      <c r="D647" t="str">
        <f>VLOOKUP(B:B,'10月人员信息'!J:M,3,0)</f>
        <v>闫福忠</v>
      </c>
      <c r="E647" t="str">
        <f>VLOOKUP(B:B,'10月人员信息'!J:L,2,0)</f>
        <v>炼铁事业部</v>
      </c>
      <c r="F647" t="str">
        <f>VLOOKUP(B:B,'10月人员信息'!J:R,8,0)</f>
        <v>原料作业区日班作业长</v>
      </c>
      <c r="G647" t="str">
        <f>VLOOKUP(B:B,'10月人员信息'!J:P,6,0)</f>
        <v>日班作业长</v>
      </c>
      <c r="H647" t="str">
        <f>VLOOKUP(B:B,'10月人员信息'!J:V,12,0)</f>
        <v>汉族</v>
      </c>
      <c r="I647" t="str">
        <f>VLOOKUP(B:B,'11月工资'!A:D,4,0)</f>
        <v>4340620180179018</v>
      </c>
      <c r="J647">
        <f t="shared" si="100"/>
        <v>1679.12</v>
      </c>
      <c r="K647">
        <f t="shared" si="101"/>
        <v>73.459999999999994</v>
      </c>
      <c r="L647">
        <f t="shared" si="106"/>
        <v>178.41</v>
      </c>
      <c r="M647" s="6">
        <f t="shared" si="102"/>
        <v>724.79</v>
      </c>
      <c r="N647">
        <f>VLOOKUP(C:C,'11月工资'!C:AP,40,0)</f>
        <v>9</v>
      </c>
      <c r="O647" s="6">
        <f t="shared" si="103"/>
        <v>82.83</v>
      </c>
      <c r="P647">
        <v>0</v>
      </c>
      <c r="Q647">
        <f t="shared" si="104"/>
        <v>1242</v>
      </c>
      <c r="R647" s="50">
        <v>10494.51</v>
      </c>
      <c r="S647" s="67">
        <v>10354.1</v>
      </c>
      <c r="T647" s="69">
        <v>10349.51</v>
      </c>
      <c r="V647" t="s">
        <v>4652</v>
      </c>
      <c r="W647" t="s">
        <v>4653</v>
      </c>
      <c r="Y647" s="51">
        <f t="shared" si="108"/>
        <v>10484.51</v>
      </c>
      <c r="Z647" s="73">
        <f t="shared" si="109"/>
        <v>10358.709999999999</v>
      </c>
      <c r="AA647" s="69" t="str">
        <f>VLOOKUP(C:C&amp;"    ",[1]Sheet0!$E$1:$I$65536,5,0)</f>
        <v xml:space="preserve">10349.51    </v>
      </c>
      <c r="AB647" s="74">
        <v>10349.51</v>
      </c>
      <c r="AC647" t="b">
        <f t="shared" si="105"/>
        <v>1</v>
      </c>
      <c r="AD647">
        <v>9000890</v>
      </c>
      <c r="AE647" t="s">
        <v>1951</v>
      </c>
      <c r="AF647" t="str">
        <f t="shared" si="107"/>
        <v>杨子正</v>
      </c>
    </row>
    <row r="648" spans="1:32" x14ac:dyDescent="0.2">
      <c r="A648">
        <v>645</v>
      </c>
      <c r="B648">
        <v>9000436</v>
      </c>
      <c r="C648" t="str">
        <f>VLOOKUP(B:B,'10月人员信息'!J:W,13,0)</f>
        <v>130203196305243617</v>
      </c>
      <c r="D648" t="str">
        <f>VLOOKUP(B:B,'10月人员信息'!J:M,3,0)</f>
        <v>梁友</v>
      </c>
      <c r="E648" t="str">
        <f>VLOOKUP(B:B,'10月人员信息'!J:L,2,0)</f>
        <v>焦化事业部</v>
      </c>
      <c r="F648">
        <f>VLOOKUP(B:B,'10月人员信息'!J:R,8,0)</f>
        <v>0</v>
      </c>
      <c r="G648">
        <f>VLOOKUP(B:B,'10月人员信息'!J:P,6,0)</f>
        <v>0</v>
      </c>
      <c r="H648" t="str">
        <f>VLOOKUP(B:B,'10月人员信息'!J:V,12,0)</f>
        <v>汉族</v>
      </c>
      <c r="I648" t="str">
        <f>VLOOKUP(B:B,'11月工资'!A:D,4,0)</f>
        <v>4340610180873413</v>
      </c>
      <c r="J648">
        <f t="shared" si="100"/>
        <v>1938.68</v>
      </c>
      <c r="K648">
        <f t="shared" si="101"/>
        <v>84.82</v>
      </c>
      <c r="L648">
        <f t="shared" si="106"/>
        <v>205.98</v>
      </c>
      <c r="M648" s="6">
        <f t="shared" si="102"/>
        <v>838.34</v>
      </c>
      <c r="N648">
        <f>VLOOKUP(C:C,'11月工资'!C:AP,40,0)</f>
        <v>9</v>
      </c>
      <c r="O648" s="6">
        <f t="shared" si="103"/>
        <v>95.81</v>
      </c>
      <c r="P648">
        <v>0</v>
      </c>
      <c r="Q648">
        <f t="shared" si="104"/>
        <v>1437</v>
      </c>
      <c r="R648" s="50">
        <v>12116.73</v>
      </c>
      <c r="S648" s="67">
        <v>11976.32</v>
      </c>
      <c r="T648" s="69">
        <v>11971.73</v>
      </c>
      <c r="V648" t="s">
        <v>4654</v>
      </c>
      <c r="W648" t="s">
        <v>4655</v>
      </c>
      <c r="Y648" s="51">
        <f t="shared" si="108"/>
        <v>12106.73</v>
      </c>
      <c r="Z648" s="73">
        <f t="shared" si="109"/>
        <v>11980.93</v>
      </c>
      <c r="AA648" s="69" t="str">
        <f>VLOOKUP(C:C&amp;"    ",[1]Sheet0!$E$1:$I$65536,5,0)</f>
        <v xml:space="preserve">11971.73    </v>
      </c>
      <c r="AB648" s="74">
        <v>11971.73</v>
      </c>
      <c r="AC648" t="b">
        <f t="shared" si="105"/>
        <v>1</v>
      </c>
      <c r="AD648">
        <v>9000889</v>
      </c>
      <c r="AE648" t="s">
        <v>1954</v>
      </c>
      <c r="AF648" t="str">
        <f t="shared" si="107"/>
        <v>高斌</v>
      </c>
    </row>
    <row r="649" spans="1:32" x14ac:dyDescent="0.2">
      <c r="A649">
        <v>646</v>
      </c>
      <c r="B649">
        <v>9000394</v>
      </c>
      <c r="C649" t="str">
        <f>VLOOKUP(B:B,'10月人员信息'!J:W,13,0)</f>
        <v>12010619680407053X</v>
      </c>
      <c r="D649" t="str">
        <f>VLOOKUP(B:B,'10月人员信息'!J:M,3,0)</f>
        <v>李忠民</v>
      </c>
      <c r="E649" t="str">
        <f>VLOOKUP(B:B,'10月人员信息'!J:L,2,0)</f>
        <v>炼铁事业部</v>
      </c>
      <c r="F649" t="str">
        <f>VLOOKUP(B:B,'10月人员信息'!J:R,8,0)</f>
        <v>球团点检作业区作业长</v>
      </c>
      <c r="G649" t="str">
        <f>VLOOKUP(B:B,'10月人员信息'!J:P,6,0)</f>
        <v>作业长</v>
      </c>
      <c r="H649" t="str">
        <f>VLOOKUP(B:B,'10月人员信息'!J:V,12,0)</f>
        <v>汉族</v>
      </c>
      <c r="I649" t="str">
        <f>VLOOKUP(B:B,'11月工资'!A:D,4,0)</f>
        <v>4340610180605724</v>
      </c>
      <c r="J649">
        <f t="shared" si="100"/>
        <v>1599.94</v>
      </c>
      <c r="K649">
        <f t="shared" si="101"/>
        <v>70</v>
      </c>
      <c r="L649">
        <f t="shared" si="106"/>
        <v>169.99</v>
      </c>
      <c r="M649" s="6">
        <f t="shared" si="102"/>
        <v>690.15</v>
      </c>
      <c r="N649">
        <f>VLOOKUP(C:C,'11月工资'!C:AP,40,0)</f>
        <v>9</v>
      </c>
      <c r="O649" s="6">
        <f t="shared" si="103"/>
        <v>78.87</v>
      </c>
      <c r="P649">
        <v>0</v>
      </c>
      <c r="Q649">
        <f t="shared" si="104"/>
        <v>1183</v>
      </c>
      <c r="R649" s="50">
        <v>9999.65</v>
      </c>
      <c r="S649" s="67">
        <v>9859.24</v>
      </c>
      <c r="T649" s="69">
        <v>9854.65</v>
      </c>
      <c r="V649" t="s">
        <v>4656</v>
      </c>
      <c r="W649" t="s">
        <v>4657</v>
      </c>
      <c r="Y649" s="51">
        <f t="shared" si="108"/>
        <v>9989.65</v>
      </c>
      <c r="Z649" s="73">
        <f t="shared" si="109"/>
        <v>9863.85</v>
      </c>
      <c r="AA649" s="69" t="str">
        <f>VLOOKUP(C:C&amp;"    ",[1]Sheet0!$E$1:$I$65536,5,0)</f>
        <v xml:space="preserve">9854.65    </v>
      </c>
      <c r="AB649" s="74">
        <v>9854.65</v>
      </c>
      <c r="AC649" t="b">
        <f t="shared" si="105"/>
        <v>1</v>
      </c>
      <c r="AD649">
        <v>9000892</v>
      </c>
      <c r="AE649" t="s">
        <v>1957</v>
      </c>
      <c r="AF649" t="str">
        <f t="shared" si="107"/>
        <v>常盛兴</v>
      </c>
    </row>
    <row r="650" spans="1:32" x14ac:dyDescent="0.2">
      <c r="A650">
        <v>647</v>
      </c>
      <c r="B650">
        <v>9000890</v>
      </c>
      <c r="C650" t="str">
        <f>VLOOKUP(B:B,'10月人员信息'!J:W,13,0)</f>
        <v>130203197009302410</v>
      </c>
      <c r="D650" t="str">
        <f>VLOOKUP(B:B,'10月人员信息'!J:M,3,0)</f>
        <v>杨子正</v>
      </c>
      <c r="E650" t="str">
        <f>VLOOKUP(B:B,'10月人员信息'!J:L,2,0)</f>
        <v>设备管理部</v>
      </c>
      <c r="F650" t="str">
        <f>VLOOKUP(B:B,'10月人员信息'!J:R,8,0)</f>
        <v>设备管理部副部长</v>
      </c>
      <c r="G650" t="str">
        <f>VLOOKUP(B:B,'10月人员信息'!J:P,6,0)</f>
        <v>副部长</v>
      </c>
      <c r="H650" t="str">
        <f>VLOOKUP(B:B,'10月人员信息'!J:V,12,0)</f>
        <v>汉族</v>
      </c>
      <c r="I650" t="str">
        <f>VLOOKUP(B:B,'11月工资'!A:D,4,0)</f>
        <v>6217000180022178820</v>
      </c>
      <c r="J650">
        <f t="shared" si="100"/>
        <v>1900.98</v>
      </c>
      <c r="K650">
        <f t="shared" si="101"/>
        <v>83.17</v>
      </c>
      <c r="L650">
        <f t="shared" si="106"/>
        <v>201.98</v>
      </c>
      <c r="M650" s="6">
        <f t="shared" si="102"/>
        <v>821.85</v>
      </c>
      <c r="N650">
        <f>VLOOKUP(C:C,'11月工资'!C:AP,40,0)</f>
        <v>9</v>
      </c>
      <c r="O650" s="6">
        <f t="shared" si="103"/>
        <v>93.93</v>
      </c>
      <c r="P650">
        <v>0</v>
      </c>
      <c r="Q650">
        <f t="shared" si="104"/>
        <v>1408</v>
      </c>
      <c r="R650" s="50">
        <v>11881.13</v>
      </c>
      <c r="S650" s="67">
        <v>11740.72</v>
      </c>
      <c r="T650" s="69">
        <v>11736.13</v>
      </c>
      <c r="V650" t="s">
        <v>4658</v>
      </c>
      <c r="W650" t="s">
        <v>4659</v>
      </c>
      <c r="Y650" s="51">
        <f t="shared" si="108"/>
        <v>11871.13</v>
      </c>
      <c r="Z650" s="73">
        <f t="shared" si="109"/>
        <v>11745.33</v>
      </c>
      <c r="AA650" s="69" t="str">
        <f>VLOOKUP(C:C&amp;"    ",[1]Sheet0!$E$1:$I$65536,5,0)</f>
        <v xml:space="preserve">11736.13    </v>
      </c>
      <c r="AB650" s="74">
        <v>11736.13</v>
      </c>
      <c r="AC650" t="b">
        <f t="shared" si="105"/>
        <v>1</v>
      </c>
      <c r="AD650">
        <v>9000893</v>
      </c>
      <c r="AE650" t="s">
        <v>1960</v>
      </c>
      <c r="AF650" t="str">
        <f t="shared" si="107"/>
        <v>王铮</v>
      </c>
    </row>
    <row r="651" spans="1:32" x14ac:dyDescent="0.2">
      <c r="A651">
        <v>648</v>
      </c>
      <c r="B651">
        <v>9000889</v>
      </c>
      <c r="C651" t="str">
        <f>VLOOKUP(B:B,'10月人员信息'!J:W,13,0)</f>
        <v>130203198608010617</v>
      </c>
      <c r="D651" t="str">
        <f>VLOOKUP(B:B,'10月人员信息'!J:M,3,0)</f>
        <v>高斌</v>
      </c>
      <c r="E651" t="str">
        <f>VLOOKUP(B:B,'10月人员信息'!J:L,2,0)</f>
        <v>综合部（法律事务部）</v>
      </c>
      <c r="F651" t="str">
        <f>VLOOKUP(B:B,'10月人员信息'!J:R,8,0)</f>
        <v>司机</v>
      </c>
      <c r="G651">
        <f>VLOOKUP(B:B,'10月人员信息'!J:P,6,0)</f>
        <v>0</v>
      </c>
      <c r="H651" t="str">
        <f>VLOOKUP(B:B,'10月人员信息'!J:V,12,0)</f>
        <v>汉族</v>
      </c>
      <c r="I651" t="str">
        <f>VLOOKUP(B:B,'11月工资'!A:D,4,0)</f>
        <v>6217000180024740478</v>
      </c>
      <c r="J651">
        <f t="shared" si="100"/>
        <v>680.91</v>
      </c>
      <c r="K651">
        <f t="shared" si="101"/>
        <v>29.79</v>
      </c>
      <c r="L651">
        <f t="shared" si="106"/>
        <v>72.349999999999994</v>
      </c>
      <c r="M651" s="6">
        <f t="shared" si="102"/>
        <v>365.44</v>
      </c>
      <c r="N651">
        <f>VLOOKUP(C:C,'11月工资'!C:AP,40,0)</f>
        <v>9</v>
      </c>
      <c r="O651" s="6">
        <f t="shared" si="103"/>
        <v>41.76</v>
      </c>
      <c r="P651">
        <v>0</v>
      </c>
      <c r="Q651">
        <f t="shared" si="104"/>
        <v>493</v>
      </c>
      <c r="R651" s="50">
        <v>4255.67</v>
      </c>
      <c r="S651" s="68">
        <v>5220.59</v>
      </c>
      <c r="T651" s="69">
        <v>4110.67</v>
      </c>
      <c r="V651" t="s">
        <v>4660</v>
      </c>
      <c r="W651" t="s">
        <v>4661</v>
      </c>
      <c r="Y651" s="51">
        <f t="shared" si="108"/>
        <v>4245.67</v>
      </c>
      <c r="Z651" s="73">
        <f t="shared" si="109"/>
        <v>5225.2</v>
      </c>
      <c r="AA651" s="69" t="str">
        <f>VLOOKUP(C:C&amp;"    ",[1]Sheet0!$E$1:$I$65536,5,0)</f>
        <v xml:space="preserve">4110.67    </v>
      </c>
      <c r="AB651" s="74">
        <v>4110.67</v>
      </c>
      <c r="AC651" t="b">
        <f t="shared" si="105"/>
        <v>1</v>
      </c>
      <c r="AD651">
        <v>9000891</v>
      </c>
      <c r="AE651" t="s">
        <v>1963</v>
      </c>
      <c r="AF651" t="str">
        <f t="shared" si="107"/>
        <v>王锁茜</v>
      </c>
    </row>
    <row r="652" spans="1:32" x14ac:dyDescent="0.2">
      <c r="A652">
        <v>649</v>
      </c>
      <c r="B652">
        <v>9000892</v>
      </c>
      <c r="C652" t="str">
        <f>VLOOKUP(B:B,'10月人员信息'!J:W,13,0)</f>
        <v>130203199211143037</v>
      </c>
      <c r="D652" t="str">
        <f>VLOOKUP(B:B,'10月人员信息'!J:M,3,0)</f>
        <v>常盛兴</v>
      </c>
      <c r="E652" t="str">
        <f>VLOOKUP(B:B,'10月人员信息'!J:L,2,0)</f>
        <v>动力部</v>
      </c>
      <c r="F652" t="str">
        <f>VLOOKUP(B:B,'10月人员信息'!J:R,8,0)</f>
        <v>热电点检员</v>
      </c>
      <c r="G652">
        <f>VLOOKUP(B:B,'10月人员信息'!J:P,6,0)</f>
        <v>0</v>
      </c>
      <c r="H652" t="str">
        <f>VLOOKUP(B:B,'10月人员信息'!J:V,12,0)</f>
        <v>汉族</v>
      </c>
      <c r="I652" t="str">
        <f>VLOOKUP(B:B,'11月工资'!A:D,4,0)</f>
        <v>6217000200004851960</v>
      </c>
      <c r="J652">
        <f t="shared" si="100"/>
        <v>762.83</v>
      </c>
      <c r="K652">
        <f t="shared" si="101"/>
        <v>33.369999999999997</v>
      </c>
      <c r="L652">
        <f t="shared" si="106"/>
        <v>81.05</v>
      </c>
      <c r="M652" s="6">
        <f t="shared" si="102"/>
        <v>365.44</v>
      </c>
      <c r="N652">
        <f>VLOOKUP(C:C,'11月工资'!C:AP,40,0)</f>
        <v>9</v>
      </c>
      <c r="O652" s="6">
        <f t="shared" si="103"/>
        <v>41.76</v>
      </c>
      <c r="P652">
        <v>0</v>
      </c>
      <c r="Q652">
        <f t="shared" si="104"/>
        <v>555</v>
      </c>
      <c r="R652" s="50">
        <v>4767.67</v>
      </c>
      <c r="S652" s="68">
        <v>5220.59</v>
      </c>
      <c r="T652" s="69">
        <v>4622.67</v>
      </c>
      <c r="V652" t="s">
        <v>4662</v>
      </c>
      <c r="W652" t="s">
        <v>4663</v>
      </c>
      <c r="Y652" s="51">
        <f t="shared" si="108"/>
        <v>4757.67</v>
      </c>
      <c r="Z652" s="73">
        <f t="shared" si="109"/>
        <v>5225.2</v>
      </c>
      <c r="AA652" s="69" t="str">
        <f>VLOOKUP(C:C&amp;"    ",[1]Sheet0!$E$1:$I$65536,5,0)</f>
        <v xml:space="preserve">4622.67    </v>
      </c>
      <c r="AB652" s="74">
        <v>4622.67</v>
      </c>
      <c r="AC652" t="b">
        <f t="shared" si="105"/>
        <v>1</v>
      </c>
      <c r="AD652">
        <v>9000898</v>
      </c>
      <c r="AE652" t="s">
        <v>1966</v>
      </c>
      <c r="AF652" t="str">
        <f t="shared" si="107"/>
        <v>张伟</v>
      </c>
    </row>
    <row r="653" spans="1:32" x14ac:dyDescent="0.2">
      <c r="A653">
        <v>650</v>
      </c>
      <c r="B653">
        <v>9000893</v>
      </c>
      <c r="C653" t="str">
        <f>VLOOKUP(B:B,'10月人员信息'!J:W,13,0)</f>
        <v>130206199101092311</v>
      </c>
      <c r="D653" t="str">
        <f>VLOOKUP(B:B,'10月人员信息'!J:M,3,0)</f>
        <v>王铮</v>
      </c>
      <c r="E653" t="str">
        <f>VLOOKUP(B:B,'10月人员信息'!J:L,2,0)</f>
        <v>热轧事业部</v>
      </c>
      <c r="F653" t="str">
        <f>VLOOKUP(B:B,'10月人员信息'!J:R,8,0)</f>
        <v>中控操作</v>
      </c>
      <c r="G653">
        <f>VLOOKUP(B:B,'10月人员信息'!J:P,6,0)</f>
        <v>0</v>
      </c>
      <c r="H653" t="str">
        <f>VLOOKUP(B:B,'10月人员信息'!J:V,12,0)</f>
        <v>汉族</v>
      </c>
      <c r="I653" t="str">
        <f>VLOOKUP(B:B,'11月工资'!A:D,4,0)</f>
        <v>6217000180031772985</v>
      </c>
      <c r="J653">
        <f t="shared" si="100"/>
        <v>762.83</v>
      </c>
      <c r="K653">
        <f t="shared" si="101"/>
        <v>33.369999999999997</v>
      </c>
      <c r="L653">
        <f t="shared" si="106"/>
        <v>81.05</v>
      </c>
      <c r="M653" s="6">
        <f t="shared" si="102"/>
        <v>365.44</v>
      </c>
      <c r="N653">
        <f>VLOOKUP(C:C,'11月工资'!C:AP,40,0)</f>
        <v>9</v>
      </c>
      <c r="O653" s="6">
        <f t="shared" si="103"/>
        <v>41.76</v>
      </c>
      <c r="P653">
        <v>0</v>
      </c>
      <c r="Q653">
        <f t="shared" si="104"/>
        <v>555</v>
      </c>
      <c r="R653" s="50">
        <v>4767.67</v>
      </c>
      <c r="S653" s="68">
        <v>5220.59</v>
      </c>
      <c r="T653" s="69">
        <v>4622.67</v>
      </c>
      <c r="V653" t="s">
        <v>4664</v>
      </c>
      <c r="W653" t="s">
        <v>4665</v>
      </c>
      <c r="Y653" s="51">
        <f t="shared" si="108"/>
        <v>4757.67</v>
      </c>
      <c r="Z653" s="73">
        <f t="shared" si="109"/>
        <v>5225.2</v>
      </c>
      <c r="AA653" s="69" t="str">
        <f>VLOOKUP(C:C&amp;"    ",[1]Sheet0!$E$1:$I$65536,5,0)</f>
        <v xml:space="preserve">4622.67    </v>
      </c>
      <c r="AB653" s="74">
        <v>4622.67</v>
      </c>
      <c r="AC653" t="b">
        <f t="shared" si="105"/>
        <v>1</v>
      </c>
      <c r="AD653">
        <v>9000899</v>
      </c>
      <c r="AE653" t="s">
        <v>1969</v>
      </c>
      <c r="AF653" t="str">
        <f t="shared" si="107"/>
        <v>陈晓伟</v>
      </c>
    </row>
    <row r="654" spans="1:32" x14ac:dyDescent="0.2">
      <c r="A654">
        <v>651</v>
      </c>
      <c r="B654">
        <v>9000891</v>
      </c>
      <c r="C654" t="str">
        <f>VLOOKUP(B:B,'10月人员信息'!J:W,13,0)</f>
        <v>372925199501014121</v>
      </c>
      <c r="D654" t="str">
        <f>VLOOKUP(B:B,'10月人员信息'!J:M,3,0)</f>
        <v>王锁茜</v>
      </c>
      <c r="E654" t="str">
        <f>VLOOKUP(B:B,'10月人员信息'!J:L,2,0)</f>
        <v>制造部</v>
      </c>
      <c r="F654" t="str">
        <f>VLOOKUP(B:B,'10月人员信息'!J:R,8,0)</f>
        <v>生产技术管理主办</v>
      </c>
      <c r="G654" t="str">
        <f>VLOOKUP(B:B,'10月人员信息'!J:P,6,0)</f>
        <v>一级协理</v>
      </c>
      <c r="H654" t="str">
        <f>VLOOKUP(B:B,'10月人员信息'!J:V,12,0)</f>
        <v>汉族</v>
      </c>
      <c r="I654" t="str">
        <f>VLOOKUP(B:B,'11月工资'!A:D,4,0)</f>
        <v>6217000180031772852</v>
      </c>
      <c r="J654">
        <f t="shared" si="100"/>
        <v>762.83</v>
      </c>
      <c r="K654">
        <f t="shared" si="101"/>
        <v>33.369999999999997</v>
      </c>
      <c r="L654">
        <f t="shared" si="106"/>
        <v>81.05</v>
      </c>
      <c r="M654" s="6">
        <f t="shared" si="102"/>
        <v>365.44</v>
      </c>
      <c r="N654">
        <f>VLOOKUP(C:C,'11月工资'!C:AP,40,0)</f>
        <v>9</v>
      </c>
      <c r="O654" s="6">
        <f t="shared" si="103"/>
        <v>41.76</v>
      </c>
      <c r="P654">
        <v>0</v>
      </c>
      <c r="Q654">
        <f t="shared" si="104"/>
        <v>555</v>
      </c>
      <c r="R654" s="50">
        <v>4767.67</v>
      </c>
      <c r="S654" s="68">
        <v>5220.59</v>
      </c>
      <c r="T654" s="69">
        <v>4622.67</v>
      </c>
      <c r="V654" t="s">
        <v>4666</v>
      </c>
      <c r="W654" t="s">
        <v>4667</v>
      </c>
      <c r="Y654" s="51">
        <f t="shared" si="108"/>
        <v>4757.67</v>
      </c>
      <c r="Z654" s="73">
        <f t="shared" si="109"/>
        <v>5225.2</v>
      </c>
      <c r="AA654" s="69" t="str">
        <f>VLOOKUP(C:C&amp;"    ",[1]Sheet0!$E$1:$I$65536,5,0)</f>
        <v xml:space="preserve">4622.67    </v>
      </c>
      <c r="AB654" s="74">
        <v>4622.67</v>
      </c>
      <c r="AC654" t="b">
        <f t="shared" si="105"/>
        <v>1</v>
      </c>
      <c r="AD654">
        <v>9000900</v>
      </c>
      <c r="AE654" t="s">
        <v>306</v>
      </c>
      <c r="AF654" t="str">
        <f t="shared" si="107"/>
        <v>宋欢</v>
      </c>
    </row>
    <row r="655" spans="1:32" x14ac:dyDescent="0.2">
      <c r="A655">
        <v>652</v>
      </c>
      <c r="B655">
        <v>9000898</v>
      </c>
      <c r="C655" t="str">
        <f>VLOOKUP(B:B,'10月人员信息'!J:W,13,0)</f>
        <v>13020319730814271X</v>
      </c>
      <c r="D655" t="str">
        <f>VLOOKUP(B:B,'10月人员信息'!J:M,3,0)</f>
        <v>张伟</v>
      </c>
      <c r="E655" t="str">
        <f>VLOOKUP(B:B,'10月人员信息'!J:L,2,0)</f>
        <v>动力部</v>
      </c>
      <c r="F655" t="str">
        <f>VLOOKUP(B:B,'10月人员信息'!J:R,8,0)</f>
        <v>TRT主值</v>
      </c>
      <c r="G655">
        <f>VLOOKUP(B:B,'10月人员信息'!J:P,6,0)</f>
        <v>0</v>
      </c>
      <c r="H655" t="str">
        <f>VLOOKUP(B:B,'10月人员信息'!J:V,12,0)</f>
        <v>汉族</v>
      </c>
      <c r="I655" t="str">
        <f>VLOOKUP(B:B,'11月工资'!A:D,4,0)</f>
        <v>6217000180022194231</v>
      </c>
      <c r="J655">
        <f t="shared" si="100"/>
        <v>769.92</v>
      </c>
      <c r="K655">
        <f t="shared" si="101"/>
        <v>33.68</v>
      </c>
      <c r="L655">
        <f t="shared" si="106"/>
        <v>81.8</v>
      </c>
      <c r="M655" s="6">
        <f t="shared" si="102"/>
        <v>365.44</v>
      </c>
      <c r="N655">
        <f>VLOOKUP(C:C,'11月工资'!C:AP,40,0)</f>
        <v>9</v>
      </c>
      <c r="O655" s="6">
        <f t="shared" si="103"/>
        <v>41.76</v>
      </c>
      <c r="P655">
        <v>0</v>
      </c>
      <c r="Q655">
        <f t="shared" si="104"/>
        <v>560</v>
      </c>
      <c r="R655" s="51">
        <v>4812</v>
      </c>
      <c r="S655" s="68">
        <v>5220.59</v>
      </c>
      <c r="T655" s="69">
        <v>4667</v>
      </c>
      <c r="V655" t="s">
        <v>4668</v>
      </c>
      <c r="W655" t="s">
        <v>4669</v>
      </c>
      <c r="Y655" s="51">
        <f t="shared" si="108"/>
        <v>4802</v>
      </c>
      <c r="Z655" s="73">
        <f t="shared" si="109"/>
        <v>5225.2</v>
      </c>
      <c r="AA655" s="69" t="str">
        <f>VLOOKUP(C:C&amp;"    ",[1]Sheet0!$E$1:$I$65536,5,0)</f>
        <v xml:space="preserve">4667.00    </v>
      </c>
      <c r="AB655" s="74">
        <v>4667</v>
      </c>
      <c r="AC655" t="b">
        <f t="shared" si="105"/>
        <v>1</v>
      </c>
      <c r="AD655">
        <v>9000901</v>
      </c>
      <c r="AE655" t="s">
        <v>1974</v>
      </c>
      <c r="AF655" t="str">
        <f t="shared" si="107"/>
        <v>吴鹏飞</v>
      </c>
    </row>
    <row r="656" spans="1:32" x14ac:dyDescent="0.2">
      <c r="A656">
        <v>653</v>
      </c>
      <c r="B656">
        <v>9000899</v>
      </c>
      <c r="C656" t="str">
        <f>VLOOKUP(B:B,'10月人员信息'!J:W,13,0)</f>
        <v>131181198610050778</v>
      </c>
      <c r="D656" t="str">
        <f>VLOOKUP(B:B,'10月人员信息'!J:M,3,0)</f>
        <v>陈晓伟</v>
      </c>
      <c r="E656" t="str">
        <f>VLOOKUP(B:B,'10月人员信息'!J:L,2,0)</f>
        <v>动力部</v>
      </c>
      <c r="F656" t="str">
        <f>VLOOKUP(B:B,'10月人员信息'!J:R,8,0)</f>
        <v>设备管理室主办</v>
      </c>
      <c r="G656" t="str">
        <f>VLOOKUP(B:B,'10月人员信息'!J:P,6,0)</f>
        <v>专业师</v>
      </c>
      <c r="H656" t="str">
        <f>VLOOKUP(B:B,'10月人员信息'!J:V,12,0)</f>
        <v>汉族</v>
      </c>
      <c r="I656" t="str">
        <f>VLOOKUP(B:B,'11月工资'!A:D,4,0)</f>
        <v>6217000180022193969</v>
      </c>
      <c r="J656">
        <f t="shared" si="100"/>
        <v>599.84</v>
      </c>
      <c r="K656">
        <f t="shared" si="101"/>
        <v>26.24</v>
      </c>
      <c r="L656">
        <f t="shared" si="106"/>
        <v>63.73</v>
      </c>
      <c r="M656" s="6">
        <f t="shared" si="102"/>
        <v>388.91</v>
      </c>
      <c r="N656">
        <f>VLOOKUP(C:C,'11月工资'!C:AP,40,0)</f>
        <v>9</v>
      </c>
      <c r="O656" s="6">
        <f t="shared" si="103"/>
        <v>44.45</v>
      </c>
      <c r="P656">
        <v>0</v>
      </c>
      <c r="Q656">
        <f t="shared" si="104"/>
        <v>432</v>
      </c>
      <c r="R656" s="51">
        <v>3749</v>
      </c>
      <c r="S656" s="67">
        <v>5555.79</v>
      </c>
      <c r="T656" s="69">
        <v>3604</v>
      </c>
      <c r="V656" t="s">
        <v>4670</v>
      </c>
      <c r="W656" t="s">
        <v>4671</v>
      </c>
      <c r="Y656" s="51">
        <f t="shared" si="108"/>
        <v>3739</v>
      </c>
      <c r="Z656" s="73">
        <f t="shared" si="109"/>
        <v>5560.4</v>
      </c>
      <c r="AA656" s="69" t="str">
        <f>VLOOKUP(C:C&amp;"    ",[1]Sheet0!$E$1:$I$65536,5,0)</f>
        <v xml:space="preserve">3604.00    </v>
      </c>
      <c r="AB656" s="74">
        <v>3604</v>
      </c>
      <c r="AC656" t="b">
        <f t="shared" si="105"/>
        <v>1</v>
      </c>
      <c r="AD656">
        <v>9000902</v>
      </c>
      <c r="AE656" t="s">
        <v>1977</v>
      </c>
      <c r="AF656" t="str">
        <f t="shared" si="107"/>
        <v>牟红军</v>
      </c>
    </row>
    <row r="657" spans="1:32" x14ac:dyDescent="0.2">
      <c r="A657">
        <v>654</v>
      </c>
      <c r="B657">
        <v>9000900</v>
      </c>
      <c r="C657" t="str">
        <f>VLOOKUP(B:B,'10月人员信息'!J:W,13,0)</f>
        <v>130204198311201814</v>
      </c>
      <c r="D657" t="str">
        <f>VLOOKUP(B:B,'10月人员信息'!J:M,3,0)</f>
        <v>宋欢</v>
      </c>
      <c r="E657" t="str">
        <f>VLOOKUP(B:B,'10月人员信息'!J:L,2,0)</f>
        <v>动力部</v>
      </c>
      <c r="F657" t="str">
        <f>VLOOKUP(B:B,'10月人员信息'!J:R,8,0)</f>
        <v>TRT主值</v>
      </c>
      <c r="G657">
        <f>VLOOKUP(B:B,'10月人员信息'!J:P,6,0)</f>
        <v>0</v>
      </c>
      <c r="H657" t="str">
        <f>VLOOKUP(B:B,'10月人员信息'!J:V,12,0)</f>
        <v>汉族</v>
      </c>
      <c r="I657" t="str">
        <f>VLOOKUP(B:B,'11月工资'!A:D,4,0)</f>
        <v>6217000180022190015</v>
      </c>
      <c r="J657">
        <f t="shared" si="100"/>
        <v>699.68</v>
      </c>
      <c r="K657">
        <f t="shared" si="101"/>
        <v>30.61</v>
      </c>
      <c r="L657">
        <f t="shared" si="106"/>
        <v>74.34</v>
      </c>
      <c r="M657" s="6">
        <f t="shared" si="102"/>
        <v>365.44</v>
      </c>
      <c r="N657">
        <f>VLOOKUP(C:C,'11月工资'!C:AP,40,0)</f>
        <v>9</v>
      </c>
      <c r="O657" s="6">
        <f t="shared" si="103"/>
        <v>41.76</v>
      </c>
      <c r="P657">
        <v>0</v>
      </c>
      <c r="Q657">
        <f t="shared" si="104"/>
        <v>507</v>
      </c>
      <c r="R657" s="51">
        <v>4373</v>
      </c>
      <c r="S657" s="68">
        <v>5220.59</v>
      </c>
      <c r="T657" s="69">
        <v>4228</v>
      </c>
      <c r="V657" t="s">
        <v>4672</v>
      </c>
      <c r="W657" t="s">
        <v>4673</v>
      </c>
      <c r="Y657" s="51">
        <f t="shared" si="108"/>
        <v>4363</v>
      </c>
      <c r="Z657" s="73">
        <f t="shared" si="109"/>
        <v>5225.2</v>
      </c>
      <c r="AA657" s="69" t="str">
        <f>VLOOKUP(C:C&amp;"    ",[1]Sheet0!$E$1:$I$65536,5,0)</f>
        <v xml:space="preserve">4228.00    </v>
      </c>
      <c r="AB657" s="74">
        <v>4228</v>
      </c>
      <c r="AC657" t="b">
        <f t="shared" si="105"/>
        <v>1</v>
      </c>
      <c r="AD657">
        <v>9000903</v>
      </c>
      <c r="AE657" t="s">
        <v>1980</v>
      </c>
      <c r="AF657" t="str">
        <f t="shared" si="107"/>
        <v>石雪松</v>
      </c>
    </row>
    <row r="658" spans="1:32" x14ac:dyDescent="0.2">
      <c r="A658">
        <v>655</v>
      </c>
      <c r="B658">
        <v>9000901</v>
      </c>
      <c r="C658" t="str">
        <f>VLOOKUP(B:B,'10月人员信息'!J:W,13,0)</f>
        <v>130203197312102112</v>
      </c>
      <c r="D658" t="str">
        <f>VLOOKUP(B:B,'10月人员信息'!J:M,3,0)</f>
        <v>吴鹏飞</v>
      </c>
      <c r="E658" t="str">
        <f>VLOOKUP(B:B,'10月人员信息'!J:L,2,0)</f>
        <v>动力部</v>
      </c>
      <c r="F658" t="str">
        <f>VLOOKUP(B:B,'10月人员信息'!J:R,8,0)</f>
        <v>TRT主值</v>
      </c>
      <c r="G658">
        <f>VLOOKUP(B:B,'10月人员信息'!J:P,6,0)</f>
        <v>0</v>
      </c>
      <c r="H658" t="str">
        <f>VLOOKUP(B:B,'10月人员信息'!J:V,12,0)</f>
        <v>汉族</v>
      </c>
      <c r="I658" t="str">
        <f>VLOOKUP(B:B,'11月工资'!A:D,4,0)</f>
        <v>6217000180022189892</v>
      </c>
      <c r="J658">
        <f t="shared" si="100"/>
        <v>972.32</v>
      </c>
      <c r="K658">
        <f t="shared" si="101"/>
        <v>42.54</v>
      </c>
      <c r="L658">
        <f t="shared" si="106"/>
        <v>103.31</v>
      </c>
      <c r="M658" s="6">
        <f t="shared" si="102"/>
        <v>415.54</v>
      </c>
      <c r="N658">
        <f>VLOOKUP(C:C,'11月工资'!C:AP,40,0)</f>
        <v>9</v>
      </c>
      <c r="O658" s="6">
        <f t="shared" si="103"/>
        <v>47.49</v>
      </c>
      <c r="P658">
        <v>0</v>
      </c>
      <c r="Q658">
        <f t="shared" si="104"/>
        <v>712</v>
      </c>
      <c r="R658" s="51">
        <v>6077</v>
      </c>
      <c r="S658" s="67">
        <v>5936.33</v>
      </c>
      <c r="T658" s="69">
        <v>5932</v>
      </c>
      <c r="V658" t="s">
        <v>4674</v>
      </c>
      <c r="W658" t="s">
        <v>4675</v>
      </c>
      <c r="Y658" s="51">
        <f t="shared" si="108"/>
        <v>6067</v>
      </c>
      <c r="Z658" s="73">
        <f t="shared" si="109"/>
        <v>5940.94</v>
      </c>
      <c r="AA658" s="69" t="str">
        <f>VLOOKUP(C:C&amp;"    ",[1]Sheet0!$E$1:$I$65536,5,0)</f>
        <v xml:space="preserve">5932.00    </v>
      </c>
      <c r="AB658" s="74">
        <v>5932</v>
      </c>
      <c r="AC658" t="b">
        <f t="shared" si="105"/>
        <v>1</v>
      </c>
      <c r="AD658">
        <v>9000904</v>
      </c>
      <c r="AE658" t="s">
        <v>1983</v>
      </c>
      <c r="AF658" t="str">
        <f t="shared" si="107"/>
        <v>赵希君</v>
      </c>
    </row>
    <row r="659" spans="1:32" x14ac:dyDescent="0.2">
      <c r="A659">
        <v>656</v>
      </c>
      <c r="B659">
        <v>9000902</v>
      </c>
      <c r="C659" t="str">
        <f>VLOOKUP(B:B,'10月人员信息'!J:W,13,0)</f>
        <v>130204197402251812</v>
      </c>
      <c r="D659" t="str">
        <f>VLOOKUP(B:B,'10月人员信息'!J:M,3,0)</f>
        <v>牟红军</v>
      </c>
      <c r="E659" t="str">
        <f>VLOOKUP(B:B,'10月人员信息'!J:L,2,0)</f>
        <v>动力部</v>
      </c>
      <c r="F659" t="str">
        <f>VLOOKUP(B:B,'10月人员信息'!J:R,8,0)</f>
        <v>鼓风机司机</v>
      </c>
      <c r="G659">
        <f>VLOOKUP(B:B,'10月人员信息'!J:P,6,0)</f>
        <v>0</v>
      </c>
      <c r="H659" t="str">
        <f>VLOOKUP(B:B,'10月人员信息'!J:V,12,0)</f>
        <v>汉族</v>
      </c>
      <c r="I659" t="str">
        <f>VLOOKUP(B:B,'11月工资'!A:D,4,0)</f>
        <v>6217000180022192417</v>
      </c>
      <c r="J659">
        <f t="shared" si="100"/>
        <v>1353.76</v>
      </c>
      <c r="K659">
        <f t="shared" si="101"/>
        <v>59.23</v>
      </c>
      <c r="L659">
        <f t="shared" si="106"/>
        <v>143.84</v>
      </c>
      <c r="M659" s="6">
        <f t="shared" si="102"/>
        <v>582.42999999999995</v>
      </c>
      <c r="N659">
        <f>VLOOKUP(C:C,'11月工资'!C:AP,40,0)</f>
        <v>9</v>
      </c>
      <c r="O659" s="6">
        <f t="shared" si="103"/>
        <v>66.56</v>
      </c>
      <c r="P659">
        <v>0</v>
      </c>
      <c r="Q659">
        <f t="shared" si="104"/>
        <v>998</v>
      </c>
      <c r="R659" s="51">
        <v>8461</v>
      </c>
      <c r="S659" s="67">
        <v>8320.43</v>
      </c>
      <c r="T659" s="69">
        <v>8316</v>
      </c>
      <c r="V659" t="s">
        <v>4676</v>
      </c>
      <c r="W659" t="s">
        <v>4677</v>
      </c>
      <c r="Y659" s="51">
        <f t="shared" si="108"/>
        <v>8451</v>
      </c>
      <c r="Z659" s="73">
        <f t="shared" si="109"/>
        <v>8325.0400000000009</v>
      </c>
      <c r="AA659" s="69" t="str">
        <f>VLOOKUP(C:C&amp;"    ",[1]Sheet0!$E$1:$I$65536,5,0)</f>
        <v xml:space="preserve">8316.00    </v>
      </c>
      <c r="AB659" s="74">
        <v>8316</v>
      </c>
      <c r="AC659" t="b">
        <f t="shared" si="105"/>
        <v>1</v>
      </c>
      <c r="AD659">
        <v>9000905</v>
      </c>
      <c r="AE659" t="s">
        <v>1986</v>
      </c>
      <c r="AF659" t="str">
        <f t="shared" si="107"/>
        <v>张海波</v>
      </c>
    </row>
    <row r="660" spans="1:32" x14ac:dyDescent="0.2">
      <c r="A660">
        <v>657</v>
      </c>
      <c r="B660">
        <v>9000903</v>
      </c>
      <c r="C660" t="str">
        <f>VLOOKUP(B:B,'10月人员信息'!J:W,13,0)</f>
        <v>130203197903193036</v>
      </c>
      <c r="D660" t="str">
        <f>VLOOKUP(B:B,'10月人员信息'!J:M,3,0)</f>
        <v>石雪松</v>
      </c>
      <c r="E660" t="str">
        <f>VLOOKUP(B:B,'10月人员信息'!J:L,2,0)</f>
        <v>动力部</v>
      </c>
      <c r="F660" t="str">
        <f>VLOOKUP(B:B,'10月人员信息'!J:R,8,0)</f>
        <v>鼓风机副司机</v>
      </c>
      <c r="G660">
        <f>VLOOKUP(B:B,'10月人员信息'!J:P,6,0)</f>
        <v>0</v>
      </c>
      <c r="H660" t="str">
        <f>VLOOKUP(B:B,'10月人员信息'!J:V,12,0)</f>
        <v>汉族</v>
      </c>
      <c r="I660" t="str">
        <f>VLOOKUP(B:B,'11月工资'!A:D,4,0)</f>
        <v>6217000180022192524</v>
      </c>
      <c r="J660">
        <f t="shared" si="100"/>
        <v>888.96</v>
      </c>
      <c r="K660">
        <f t="shared" si="101"/>
        <v>38.89</v>
      </c>
      <c r="L660">
        <f t="shared" si="106"/>
        <v>94.45</v>
      </c>
      <c r="M660" s="6">
        <f t="shared" si="102"/>
        <v>379.08</v>
      </c>
      <c r="N660">
        <f>VLOOKUP(C:C,'11月工资'!C:AP,40,0)</f>
        <v>9</v>
      </c>
      <c r="O660" s="6">
        <f t="shared" si="103"/>
        <v>43.32</v>
      </c>
      <c r="P660">
        <v>0</v>
      </c>
      <c r="Q660">
        <f t="shared" si="104"/>
        <v>649</v>
      </c>
      <c r="R660" s="51">
        <v>5556</v>
      </c>
      <c r="S660" s="67">
        <v>5415.48</v>
      </c>
      <c r="T660" s="69">
        <v>5411</v>
      </c>
      <c r="V660" t="s">
        <v>4678</v>
      </c>
      <c r="W660" t="s">
        <v>4679</v>
      </c>
      <c r="Y660" s="51">
        <f t="shared" si="108"/>
        <v>5546</v>
      </c>
      <c r="Z660" s="73">
        <f t="shared" si="109"/>
        <v>5420.09</v>
      </c>
      <c r="AA660" s="69" t="str">
        <f>VLOOKUP(C:C&amp;"    ",[1]Sheet0!$E$1:$I$65536,5,0)</f>
        <v xml:space="preserve">5411.00    </v>
      </c>
      <c r="AB660" s="74">
        <v>5411</v>
      </c>
      <c r="AC660" t="b">
        <f t="shared" si="105"/>
        <v>1</v>
      </c>
      <c r="AD660">
        <v>9000906</v>
      </c>
      <c r="AE660" t="s">
        <v>1989</v>
      </c>
      <c r="AF660" t="str">
        <f t="shared" si="107"/>
        <v>张俊凯</v>
      </c>
    </row>
    <row r="661" spans="1:32" x14ac:dyDescent="0.2">
      <c r="A661">
        <v>658</v>
      </c>
      <c r="B661">
        <v>9000904</v>
      </c>
      <c r="C661" t="str">
        <f>VLOOKUP(B:B,'10月人员信息'!J:W,13,0)</f>
        <v>130204197908031219</v>
      </c>
      <c r="D661" t="str">
        <f>VLOOKUP(B:B,'10月人员信息'!J:M,3,0)</f>
        <v>赵希君</v>
      </c>
      <c r="E661" t="str">
        <f>VLOOKUP(B:B,'10月人员信息'!J:L,2,0)</f>
        <v>动力部</v>
      </c>
      <c r="F661" t="str">
        <f>VLOOKUP(B:B,'10月人员信息'!J:R,8,0)</f>
        <v>鼓风机司机</v>
      </c>
      <c r="G661">
        <f>VLOOKUP(B:B,'10月人员信息'!J:P,6,0)</f>
        <v>0</v>
      </c>
      <c r="H661" t="str">
        <f>VLOOKUP(B:B,'10月人员信息'!J:V,12,0)</f>
        <v>汉族</v>
      </c>
      <c r="I661" t="str">
        <f>VLOOKUP(B:B,'11月工资'!A:D,4,0)</f>
        <v>6217000180022192516</v>
      </c>
      <c r="J661">
        <f t="shared" si="100"/>
        <v>1020.16</v>
      </c>
      <c r="K661">
        <f t="shared" si="101"/>
        <v>44.63</v>
      </c>
      <c r="L661">
        <f t="shared" si="106"/>
        <v>108.39</v>
      </c>
      <c r="M661" s="6">
        <f t="shared" si="102"/>
        <v>436.49</v>
      </c>
      <c r="N661">
        <f>VLOOKUP(C:C,'11月工资'!C:AP,40,0)</f>
        <v>9</v>
      </c>
      <c r="O661" s="6">
        <f t="shared" si="103"/>
        <v>49.88</v>
      </c>
      <c r="P661">
        <v>0</v>
      </c>
      <c r="Q661">
        <f t="shared" si="104"/>
        <v>748</v>
      </c>
      <c r="R661" s="51">
        <v>6376</v>
      </c>
      <c r="S661" s="67">
        <v>6235.56</v>
      </c>
      <c r="T661" s="69">
        <v>6231</v>
      </c>
      <c r="V661" t="s">
        <v>4680</v>
      </c>
      <c r="W661" t="s">
        <v>4681</v>
      </c>
      <c r="Y661" s="51">
        <f t="shared" si="108"/>
        <v>6366</v>
      </c>
      <c r="Z661" s="73">
        <f t="shared" si="109"/>
        <v>6240.17</v>
      </c>
      <c r="AA661" s="69" t="str">
        <f>VLOOKUP(C:C&amp;"    ",[1]Sheet0!$E$1:$I$65536,5,0)</f>
        <v xml:space="preserve">6231.00    </v>
      </c>
      <c r="AB661" s="74">
        <v>6231</v>
      </c>
      <c r="AC661" t="b">
        <f t="shared" si="105"/>
        <v>1</v>
      </c>
      <c r="AD661">
        <v>9000907</v>
      </c>
      <c r="AE661" t="s">
        <v>1992</v>
      </c>
      <c r="AF661" t="str">
        <f t="shared" si="107"/>
        <v>常江</v>
      </c>
    </row>
    <row r="662" spans="1:32" x14ac:dyDescent="0.2">
      <c r="A662">
        <v>659</v>
      </c>
      <c r="B662">
        <v>9000905</v>
      </c>
      <c r="C662" t="str">
        <f>VLOOKUP(B:B,'10月人员信息'!J:W,13,0)</f>
        <v>130203197812073610</v>
      </c>
      <c r="D662" t="str">
        <f>VLOOKUP(B:B,'10月人员信息'!J:M,3,0)</f>
        <v>张海波</v>
      </c>
      <c r="E662" t="str">
        <f>VLOOKUP(B:B,'10月人员信息'!J:L,2,0)</f>
        <v>动力部</v>
      </c>
      <c r="F662" t="str">
        <f>VLOOKUP(B:B,'10月人员信息'!J:R,8,0)</f>
        <v>鼓风机副司机</v>
      </c>
      <c r="G662">
        <f>VLOOKUP(B:B,'10月人员信息'!J:P,6,0)</f>
        <v>0</v>
      </c>
      <c r="H662" t="str">
        <f>VLOOKUP(B:B,'10月人员信息'!J:V,12,0)</f>
        <v>汉族</v>
      </c>
      <c r="I662" t="str">
        <f>VLOOKUP(B:B,'11月工资'!A:D,4,0)</f>
        <v>6217000180022192573</v>
      </c>
      <c r="J662">
        <f t="shared" si="100"/>
        <v>926.88</v>
      </c>
      <c r="K662">
        <f t="shared" si="101"/>
        <v>40.549999999999997</v>
      </c>
      <c r="L662">
        <f t="shared" si="106"/>
        <v>98.48</v>
      </c>
      <c r="M662" s="6">
        <f t="shared" si="102"/>
        <v>395.66</v>
      </c>
      <c r="N662">
        <f>VLOOKUP(C:C,'11月工资'!C:AP,40,0)</f>
        <v>9</v>
      </c>
      <c r="O662" s="6">
        <f t="shared" si="103"/>
        <v>45.22</v>
      </c>
      <c r="P662">
        <v>0</v>
      </c>
      <c r="Q662">
        <f t="shared" si="104"/>
        <v>678</v>
      </c>
      <c r="R662" s="51">
        <v>5793</v>
      </c>
      <c r="S662" s="67">
        <v>5652.35</v>
      </c>
      <c r="T662" s="69">
        <v>5648</v>
      </c>
      <c r="V662" t="s">
        <v>4682</v>
      </c>
      <c r="W662" t="s">
        <v>4683</v>
      </c>
      <c r="Y662" s="51">
        <f t="shared" si="108"/>
        <v>5783</v>
      </c>
      <c r="Z662" s="73">
        <f t="shared" si="109"/>
        <v>5656.96</v>
      </c>
      <c r="AA662" s="69" t="str">
        <f>VLOOKUP(C:C&amp;"    ",[1]Sheet0!$E$1:$I$65536,5,0)</f>
        <v xml:space="preserve">5648.00    </v>
      </c>
      <c r="AB662" s="74">
        <v>5648</v>
      </c>
      <c r="AC662" t="b">
        <f t="shared" si="105"/>
        <v>1</v>
      </c>
      <c r="AD662">
        <v>9000908</v>
      </c>
      <c r="AE662" t="s">
        <v>1995</v>
      </c>
      <c r="AF662" t="str">
        <f t="shared" si="107"/>
        <v>李海朋</v>
      </c>
    </row>
    <row r="663" spans="1:32" x14ac:dyDescent="0.2">
      <c r="A663">
        <v>660</v>
      </c>
      <c r="B663">
        <v>9000906</v>
      </c>
      <c r="C663" t="str">
        <f>VLOOKUP(B:B,'10月人员信息'!J:W,13,0)</f>
        <v>130203197810291534</v>
      </c>
      <c r="D663" t="str">
        <f>VLOOKUP(B:B,'10月人员信息'!J:M,3,0)</f>
        <v>张俊凯</v>
      </c>
      <c r="E663" t="str">
        <f>VLOOKUP(B:B,'10月人员信息'!J:L,2,0)</f>
        <v>动力部</v>
      </c>
      <c r="F663" t="str">
        <f>VLOOKUP(B:B,'10月人员信息'!J:R,8,0)</f>
        <v>鼓风机司机</v>
      </c>
      <c r="G663">
        <f>VLOOKUP(B:B,'10月人员信息'!J:P,6,0)</f>
        <v>0</v>
      </c>
      <c r="H663" t="str">
        <f>VLOOKUP(B:B,'10月人员信息'!J:V,12,0)</f>
        <v>汉族</v>
      </c>
      <c r="I663" t="str">
        <f>VLOOKUP(B:B,'11月工资'!A:D,4,0)</f>
        <v>6217000180022192631</v>
      </c>
      <c r="J663">
        <f t="shared" si="100"/>
        <v>886.4</v>
      </c>
      <c r="K663">
        <f t="shared" si="101"/>
        <v>38.78</v>
      </c>
      <c r="L663">
        <f t="shared" si="106"/>
        <v>94.18</v>
      </c>
      <c r="M663" s="6">
        <f t="shared" si="102"/>
        <v>378</v>
      </c>
      <c r="N663">
        <f>VLOOKUP(C:C,'11月工资'!C:AP,40,0)</f>
        <v>9</v>
      </c>
      <c r="O663" s="6">
        <f t="shared" si="103"/>
        <v>43.2</v>
      </c>
      <c r="P663">
        <v>0</v>
      </c>
      <c r="Q663">
        <f t="shared" si="104"/>
        <v>647</v>
      </c>
      <c r="R663" s="51">
        <v>5540</v>
      </c>
      <c r="S663" s="67">
        <v>5399.94</v>
      </c>
      <c r="T663" s="69">
        <v>5395</v>
      </c>
      <c r="V663" t="s">
        <v>4684</v>
      </c>
      <c r="W663" t="s">
        <v>4685</v>
      </c>
      <c r="Y663" s="51">
        <f t="shared" si="108"/>
        <v>5530</v>
      </c>
      <c r="Z663" s="73">
        <f t="shared" si="109"/>
        <v>5404.55</v>
      </c>
      <c r="AA663" s="69" t="str">
        <f>VLOOKUP(C:C&amp;"    ",[1]Sheet0!$E$1:$I$65536,5,0)</f>
        <v xml:space="preserve">5395.00    </v>
      </c>
      <c r="AB663" s="74">
        <v>5395</v>
      </c>
      <c r="AC663" t="b">
        <f t="shared" si="105"/>
        <v>1</v>
      </c>
      <c r="AD663">
        <v>9000909</v>
      </c>
      <c r="AE663" t="s">
        <v>1998</v>
      </c>
      <c r="AF663" t="str">
        <f t="shared" si="107"/>
        <v>张京</v>
      </c>
    </row>
    <row r="664" spans="1:32" x14ac:dyDescent="0.2">
      <c r="A664">
        <v>661</v>
      </c>
      <c r="B664">
        <v>9000907</v>
      </c>
      <c r="C664" t="str">
        <f>VLOOKUP(B:B,'10月人员信息'!J:W,13,0)</f>
        <v>130202197701082112</v>
      </c>
      <c r="D664" t="str">
        <f>VLOOKUP(B:B,'10月人员信息'!J:M,3,0)</f>
        <v>常江</v>
      </c>
      <c r="E664" t="str">
        <f>VLOOKUP(B:B,'10月人员信息'!J:L,2,0)</f>
        <v>动力部</v>
      </c>
      <c r="F664" t="str">
        <f>VLOOKUP(B:B,'10月人员信息'!J:R,8,0)</f>
        <v>鼓风机司机</v>
      </c>
      <c r="G664">
        <f>VLOOKUP(B:B,'10月人员信息'!J:P,6,0)</f>
        <v>0</v>
      </c>
      <c r="H664" t="str">
        <f>VLOOKUP(B:B,'10月人员信息'!J:V,12,0)</f>
        <v>汉族</v>
      </c>
      <c r="I664" t="str">
        <f>VLOOKUP(B:B,'11月工资'!A:D,4,0)</f>
        <v>6217000180022189389</v>
      </c>
      <c r="J664">
        <f t="shared" si="100"/>
        <v>1130.56</v>
      </c>
      <c r="K664">
        <f t="shared" si="101"/>
        <v>49.46</v>
      </c>
      <c r="L664">
        <f t="shared" si="106"/>
        <v>120.12</v>
      </c>
      <c r="M664" s="6">
        <f t="shared" si="102"/>
        <v>484.81</v>
      </c>
      <c r="N664">
        <f>VLOOKUP(C:C,'11月工资'!C:AP,40,0)</f>
        <v>9</v>
      </c>
      <c r="O664" s="6">
        <f t="shared" si="103"/>
        <v>55.41</v>
      </c>
      <c r="P664">
        <v>0</v>
      </c>
      <c r="Q664">
        <f t="shared" si="104"/>
        <v>831</v>
      </c>
      <c r="R664" s="51">
        <v>7066</v>
      </c>
      <c r="S664" s="67">
        <v>6925.88</v>
      </c>
      <c r="T664" s="69">
        <v>6921</v>
      </c>
      <c r="V664" t="s">
        <v>4686</v>
      </c>
      <c r="W664" t="s">
        <v>4687</v>
      </c>
      <c r="Y664" s="51">
        <f t="shared" si="108"/>
        <v>7056</v>
      </c>
      <c r="Z664" s="73">
        <f t="shared" si="109"/>
        <v>6930.49</v>
      </c>
      <c r="AA664" s="69" t="str">
        <f>VLOOKUP(C:C&amp;"    ",[1]Sheet0!$E$1:$I$65536,5,0)</f>
        <v xml:space="preserve">6921.00    </v>
      </c>
      <c r="AB664" s="74">
        <v>6921</v>
      </c>
      <c r="AC664" t="b">
        <f t="shared" si="105"/>
        <v>1</v>
      </c>
      <c r="AD664">
        <v>9000910</v>
      </c>
      <c r="AE664" t="s">
        <v>2001</v>
      </c>
      <c r="AF664" t="str">
        <f t="shared" si="107"/>
        <v>赵宇</v>
      </c>
    </row>
    <row r="665" spans="1:32" x14ac:dyDescent="0.2">
      <c r="A665">
        <v>662</v>
      </c>
      <c r="B665">
        <v>9000908</v>
      </c>
      <c r="C665" t="str">
        <f>VLOOKUP(B:B,'10月人员信息'!J:W,13,0)</f>
        <v>130205197211110335</v>
      </c>
      <c r="D665" t="str">
        <f>VLOOKUP(B:B,'10月人员信息'!J:M,3,0)</f>
        <v>李海朋</v>
      </c>
      <c r="E665" t="str">
        <f>VLOOKUP(B:B,'10月人员信息'!J:L,2,0)</f>
        <v>动力部</v>
      </c>
      <c r="F665" t="str">
        <f>VLOOKUP(B:B,'10月人员信息'!J:R,8,0)</f>
        <v>鼓风机副司机</v>
      </c>
      <c r="G665">
        <f>VLOOKUP(B:B,'10月人员信息'!J:P,6,0)</f>
        <v>0</v>
      </c>
      <c r="H665" t="str">
        <f>VLOOKUP(B:B,'10月人员信息'!J:V,12,0)</f>
        <v>汉族</v>
      </c>
      <c r="I665" t="str">
        <f>VLOOKUP(B:B,'11月工资'!A:D,4,0)</f>
        <v>6217000180022189447</v>
      </c>
      <c r="J665">
        <f t="shared" si="100"/>
        <v>932.96</v>
      </c>
      <c r="K665">
        <f t="shared" si="101"/>
        <v>40.82</v>
      </c>
      <c r="L665">
        <f t="shared" si="106"/>
        <v>99.13</v>
      </c>
      <c r="M665" s="6">
        <f t="shared" si="102"/>
        <v>398.34</v>
      </c>
      <c r="N665">
        <f>VLOOKUP(C:C,'11月工资'!C:AP,40,0)</f>
        <v>9</v>
      </c>
      <c r="O665" s="6">
        <f t="shared" si="103"/>
        <v>45.52</v>
      </c>
      <c r="P665">
        <v>0</v>
      </c>
      <c r="Q665">
        <f t="shared" si="104"/>
        <v>682</v>
      </c>
      <c r="R665" s="51">
        <v>5831</v>
      </c>
      <c r="S665" s="67">
        <v>5690.6</v>
      </c>
      <c r="T665" s="69">
        <v>5686</v>
      </c>
      <c r="V665" t="s">
        <v>4688</v>
      </c>
      <c r="W665" t="s">
        <v>4689</v>
      </c>
      <c r="Y665" s="51">
        <f t="shared" si="108"/>
        <v>5821</v>
      </c>
      <c r="Z665" s="73">
        <f t="shared" si="109"/>
        <v>5695.21</v>
      </c>
      <c r="AA665" s="69" t="str">
        <f>VLOOKUP(C:C&amp;"    ",[1]Sheet0!$E$1:$I$65536,5,0)</f>
        <v xml:space="preserve">5686.00    </v>
      </c>
      <c r="AB665" s="74">
        <v>5686</v>
      </c>
      <c r="AC665" t="b">
        <f t="shared" si="105"/>
        <v>1</v>
      </c>
      <c r="AD665">
        <v>9000911</v>
      </c>
      <c r="AE665" t="s">
        <v>2004</v>
      </c>
      <c r="AF665" t="str">
        <f t="shared" si="107"/>
        <v>李岩</v>
      </c>
    </row>
    <row r="666" spans="1:32" x14ac:dyDescent="0.2">
      <c r="A666">
        <v>663</v>
      </c>
      <c r="B666">
        <v>9000909</v>
      </c>
      <c r="C666" t="str">
        <f>VLOOKUP(B:B,'10月人员信息'!J:W,13,0)</f>
        <v>130203198403183039</v>
      </c>
      <c r="D666" t="str">
        <f>VLOOKUP(B:B,'10月人员信息'!J:M,3,0)</f>
        <v>张京</v>
      </c>
      <c r="E666" t="str">
        <f>VLOOKUP(B:B,'10月人员信息'!J:L,2,0)</f>
        <v>动力部</v>
      </c>
      <c r="F666" t="str">
        <f>VLOOKUP(B:B,'10月人员信息'!J:R,8,0)</f>
        <v>TRT主值</v>
      </c>
      <c r="G666">
        <f>VLOOKUP(B:B,'10月人员信息'!J:P,6,0)</f>
        <v>0</v>
      </c>
      <c r="H666" t="str">
        <f>VLOOKUP(B:B,'10月人员信息'!J:V,12,0)</f>
        <v>汉族</v>
      </c>
      <c r="I666" t="str">
        <f>VLOOKUP(B:B,'11月工资'!A:D,4,0)</f>
        <v>6217000180042121628</v>
      </c>
      <c r="J666">
        <f t="shared" si="100"/>
        <v>675.2</v>
      </c>
      <c r="K666">
        <f t="shared" si="101"/>
        <v>29.54</v>
      </c>
      <c r="L666">
        <f t="shared" si="106"/>
        <v>71.739999999999995</v>
      </c>
      <c r="M666" s="6">
        <f t="shared" si="102"/>
        <v>365.44</v>
      </c>
      <c r="N666">
        <f>VLOOKUP(C:C,'11月工资'!C:AP,40,0)</f>
        <v>9</v>
      </c>
      <c r="O666" s="6">
        <f t="shared" si="103"/>
        <v>41.76</v>
      </c>
      <c r="P666">
        <v>0</v>
      </c>
      <c r="Q666">
        <f t="shared" si="104"/>
        <v>489</v>
      </c>
      <c r="R666" s="51">
        <v>4220</v>
      </c>
      <c r="S666" s="68">
        <v>5220.59</v>
      </c>
      <c r="T666" s="69">
        <v>4075</v>
      </c>
      <c r="V666" t="s">
        <v>4690</v>
      </c>
      <c r="W666" t="s">
        <v>4691</v>
      </c>
      <c r="Y666" s="51">
        <f t="shared" si="108"/>
        <v>4210</v>
      </c>
      <c r="Z666" s="73">
        <f t="shared" si="109"/>
        <v>5225.2</v>
      </c>
      <c r="AA666" s="69" t="str">
        <f>VLOOKUP(C:C&amp;"    ",[1]Sheet0!$E$1:$I$65536,5,0)</f>
        <v xml:space="preserve">4075.00    </v>
      </c>
      <c r="AB666" s="74">
        <v>4075</v>
      </c>
      <c r="AC666" t="b">
        <f t="shared" si="105"/>
        <v>1</v>
      </c>
      <c r="AD666">
        <v>9000912</v>
      </c>
      <c r="AE666" t="s">
        <v>2007</v>
      </c>
      <c r="AF666" t="str">
        <f t="shared" si="107"/>
        <v>闫宗钊</v>
      </c>
    </row>
    <row r="667" spans="1:32" x14ac:dyDescent="0.2">
      <c r="A667">
        <v>664</v>
      </c>
      <c r="B667">
        <v>9000910</v>
      </c>
      <c r="C667" t="str">
        <f>VLOOKUP(B:B,'10月人员信息'!J:W,13,0)</f>
        <v>130203198804282417</v>
      </c>
      <c r="D667" t="str">
        <f>VLOOKUP(B:B,'10月人员信息'!J:M,3,0)</f>
        <v>赵宇</v>
      </c>
      <c r="E667" t="str">
        <f>VLOOKUP(B:B,'10月人员信息'!J:L,2,0)</f>
        <v>动力部</v>
      </c>
      <c r="F667" t="str">
        <f>VLOOKUP(B:B,'10月人员信息'!J:R,8,0)</f>
        <v>鼓风机副司机</v>
      </c>
      <c r="G667">
        <f>VLOOKUP(B:B,'10月人员信息'!J:P,6,0)</f>
        <v>0</v>
      </c>
      <c r="H667" t="str">
        <f>VLOOKUP(B:B,'10月人员信息'!J:V,12,0)</f>
        <v>汉族</v>
      </c>
      <c r="I667" t="str">
        <f>VLOOKUP(B:B,'11月工资'!A:D,4,0)</f>
        <v>6217000180041046701</v>
      </c>
      <c r="J667">
        <f t="shared" si="100"/>
        <v>770.08</v>
      </c>
      <c r="K667">
        <f t="shared" si="101"/>
        <v>33.69</v>
      </c>
      <c r="L667">
        <f t="shared" si="106"/>
        <v>81.819999999999993</v>
      </c>
      <c r="M667" s="6">
        <f t="shared" si="102"/>
        <v>365.44</v>
      </c>
      <c r="N667">
        <f>VLOOKUP(C:C,'11月工资'!C:AP,40,0)</f>
        <v>9</v>
      </c>
      <c r="O667" s="6">
        <f t="shared" si="103"/>
        <v>41.76</v>
      </c>
      <c r="P667">
        <v>0</v>
      </c>
      <c r="Q667">
        <f t="shared" si="104"/>
        <v>560</v>
      </c>
      <c r="R667" s="51">
        <v>4813</v>
      </c>
      <c r="S667" s="68">
        <v>5220.59</v>
      </c>
      <c r="T667" s="69">
        <v>4668</v>
      </c>
      <c r="V667" t="s">
        <v>4692</v>
      </c>
      <c r="W667" t="s">
        <v>4693</v>
      </c>
      <c r="Y667" s="51">
        <f t="shared" si="108"/>
        <v>4803</v>
      </c>
      <c r="Z667" s="73">
        <f t="shared" si="109"/>
        <v>5225.2</v>
      </c>
      <c r="AA667" s="69" t="str">
        <f>VLOOKUP(C:C&amp;"    ",[1]Sheet0!$E$1:$I$65536,5,0)</f>
        <v xml:space="preserve">4668.00    </v>
      </c>
      <c r="AB667" s="74">
        <v>4668</v>
      </c>
      <c r="AC667" t="b">
        <f t="shared" si="105"/>
        <v>1</v>
      </c>
      <c r="AD667">
        <v>9000913</v>
      </c>
      <c r="AE667" t="s">
        <v>2010</v>
      </c>
      <c r="AF667" t="str">
        <f t="shared" si="107"/>
        <v>刘海生</v>
      </c>
    </row>
    <row r="668" spans="1:32" x14ac:dyDescent="0.2">
      <c r="A668">
        <v>665</v>
      </c>
      <c r="B668">
        <v>9000911</v>
      </c>
      <c r="C668" t="str">
        <f>VLOOKUP(B:B,'10月人员信息'!J:W,13,0)</f>
        <v>130203198610071814</v>
      </c>
      <c r="D668" t="str">
        <f>VLOOKUP(B:B,'10月人员信息'!J:M,3,0)</f>
        <v>李岩</v>
      </c>
      <c r="E668" t="str">
        <f>VLOOKUP(B:B,'10月人员信息'!J:L,2,0)</f>
        <v>动力部</v>
      </c>
      <c r="F668" t="str">
        <f>VLOOKUP(B:B,'10月人员信息'!J:R,8,0)</f>
        <v>鼓风机副司机</v>
      </c>
      <c r="G668">
        <f>VLOOKUP(B:B,'10月人员信息'!J:P,6,0)</f>
        <v>0</v>
      </c>
      <c r="H668" t="str">
        <f>VLOOKUP(B:B,'10月人员信息'!J:V,12,0)</f>
        <v>汉族</v>
      </c>
      <c r="I668" t="str">
        <f>VLOOKUP(B:B,'11月工资'!A:D,4,0)</f>
        <v>6217000180003192881</v>
      </c>
      <c r="J668">
        <f t="shared" si="100"/>
        <v>872.32</v>
      </c>
      <c r="K668">
        <f t="shared" si="101"/>
        <v>38.159999999999997</v>
      </c>
      <c r="L668">
        <f t="shared" si="106"/>
        <v>92.68</v>
      </c>
      <c r="M668" s="6">
        <f t="shared" si="102"/>
        <v>371.81</v>
      </c>
      <c r="N668">
        <f>VLOOKUP(C:C,'11月工资'!C:AP,40,0)</f>
        <v>9</v>
      </c>
      <c r="O668" s="6">
        <f t="shared" si="103"/>
        <v>42.49</v>
      </c>
      <c r="P668">
        <v>0</v>
      </c>
      <c r="Q668">
        <f t="shared" si="104"/>
        <v>637</v>
      </c>
      <c r="R668" s="51">
        <v>5452</v>
      </c>
      <c r="S668" s="68">
        <v>5311.59</v>
      </c>
      <c r="T668" s="69">
        <v>5307</v>
      </c>
      <c r="V668" t="s">
        <v>4694</v>
      </c>
      <c r="W668" t="s">
        <v>4695</v>
      </c>
      <c r="Y668" s="51">
        <f t="shared" si="108"/>
        <v>5442</v>
      </c>
      <c r="Z668" s="73">
        <f t="shared" si="109"/>
        <v>5316.2</v>
      </c>
      <c r="AA668" s="69" t="str">
        <f>VLOOKUP(C:C&amp;"    ",[1]Sheet0!$E$1:$I$65536,5,0)</f>
        <v xml:space="preserve">5307.00    </v>
      </c>
      <c r="AB668" s="74">
        <v>5307</v>
      </c>
      <c r="AC668" t="b">
        <f t="shared" si="105"/>
        <v>1</v>
      </c>
      <c r="AD668">
        <v>9000914</v>
      </c>
      <c r="AE668" t="s">
        <v>2013</v>
      </c>
      <c r="AF668" t="str">
        <f t="shared" si="107"/>
        <v>石崇</v>
      </c>
    </row>
    <row r="669" spans="1:32" x14ac:dyDescent="0.2">
      <c r="A669">
        <v>666</v>
      </c>
      <c r="B669">
        <v>9000912</v>
      </c>
      <c r="C669" t="str">
        <f>VLOOKUP(B:B,'10月人员信息'!J:W,13,0)</f>
        <v>130203198511063018</v>
      </c>
      <c r="D669" t="str">
        <f>VLOOKUP(B:B,'10月人员信息'!J:M,3,0)</f>
        <v>闫宗钊</v>
      </c>
      <c r="E669" t="str">
        <f>VLOOKUP(B:B,'10月人员信息'!J:L,2,0)</f>
        <v>动力部</v>
      </c>
      <c r="F669" t="str">
        <f>VLOOKUP(B:B,'10月人员信息'!J:R,8,0)</f>
        <v>鼓风机司机</v>
      </c>
      <c r="G669">
        <f>VLOOKUP(B:B,'10月人员信息'!J:P,6,0)</f>
        <v>0</v>
      </c>
      <c r="H669" t="str">
        <f>VLOOKUP(B:B,'10月人员信息'!J:V,12,0)</f>
        <v>满族</v>
      </c>
      <c r="I669" t="str">
        <f>VLOOKUP(B:B,'11月工资'!A:D,4,0)</f>
        <v>6217000180041856323</v>
      </c>
      <c r="J669">
        <f t="shared" si="100"/>
        <v>848.96</v>
      </c>
      <c r="K669">
        <f t="shared" si="101"/>
        <v>37.14</v>
      </c>
      <c r="L669">
        <f t="shared" si="106"/>
        <v>90.2</v>
      </c>
      <c r="M669" s="6">
        <f t="shared" si="102"/>
        <v>365.44</v>
      </c>
      <c r="N669">
        <f>VLOOKUP(C:C,'11月工资'!C:AP,40,0)</f>
        <v>9</v>
      </c>
      <c r="O669" s="6">
        <f t="shared" si="103"/>
        <v>41.76</v>
      </c>
      <c r="P669">
        <v>0</v>
      </c>
      <c r="Q669">
        <f t="shared" si="104"/>
        <v>619</v>
      </c>
      <c r="R669" s="51">
        <v>5306</v>
      </c>
      <c r="S669" s="68">
        <v>5220.59</v>
      </c>
      <c r="T669" s="69">
        <v>5161</v>
      </c>
      <c r="V669" t="s">
        <v>4696</v>
      </c>
      <c r="W669" t="s">
        <v>4697</v>
      </c>
      <c r="Y669" s="51">
        <f t="shared" si="108"/>
        <v>5296</v>
      </c>
      <c r="Z669" s="73">
        <f t="shared" si="109"/>
        <v>5225.2</v>
      </c>
      <c r="AA669" s="69" t="str">
        <f>VLOOKUP(C:C&amp;"    ",[1]Sheet0!$E$1:$I$65536,5,0)</f>
        <v xml:space="preserve">5161.00    </v>
      </c>
      <c r="AB669" s="74">
        <v>5161</v>
      </c>
      <c r="AC669" t="b">
        <f t="shared" si="105"/>
        <v>1</v>
      </c>
      <c r="AD669">
        <v>9000915</v>
      </c>
      <c r="AE669" t="s">
        <v>2016</v>
      </c>
      <c r="AF669" t="str">
        <f t="shared" si="107"/>
        <v>许子林</v>
      </c>
    </row>
    <row r="670" spans="1:32" x14ac:dyDescent="0.2">
      <c r="A670">
        <v>667</v>
      </c>
      <c r="B670">
        <v>9000913</v>
      </c>
      <c r="C670" t="str">
        <f>VLOOKUP(B:B,'10月人员信息'!J:W,13,0)</f>
        <v>130205198601231815</v>
      </c>
      <c r="D670" t="str">
        <f>VLOOKUP(B:B,'10月人员信息'!J:M,3,0)</f>
        <v>刘海生</v>
      </c>
      <c r="E670" t="str">
        <f>VLOOKUP(B:B,'10月人员信息'!J:L,2,0)</f>
        <v>动力部</v>
      </c>
      <c r="F670" t="str">
        <f>VLOOKUP(B:B,'10月人员信息'!J:R,8,0)</f>
        <v>TRT主值</v>
      </c>
      <c r="G670">
        <f>VLOOKUP(B:B,'10月人员信息'!J:P,6,0)</f>
        <v>0</v>
      </c>
      <c r="H670" t="str">
        <f>VLOOKUP(B:B,'10月人员信息'!J:V,12,0)</f>
        <v>汉族</v>
      </c>
      <c r="I670" t="str">
        <f>VLOOKUP(B:B,'11月工资'!A:D,4,0)</f>
        <v>6217000180037040155</v>
      </c>
      <c r="J670">
        <f t="shared" si="100"/>
        <v>708.16</v>
      </c>
      <c r="K670">
        <f t="shared" si="101"/>
        <v>30.98</v>
      </c>
      <c r="L670">
        <f t="shared" si="106"/>
        <v>75.239999999999995</v>
      </c>
      <c r="M670" s="6">
        <f t="shared" si="102"/>
        <v>365.44</v>
      </c>
      <c r="N670">
        <f>VLOOKUP(C:C,'11月工资'!C:AP,40,0)</f>
        <v>9</v>
      </c>
      <c r="O670" s="6">
        <f t="shared" si="103"/>
        <v>41.76</v>
      </c>
      <c r="P670">
        <v>0</v>
      </c>
      <c r="Q670">
        <f t="shared" si="104"/>
        <v>514</v>
      </c>
      <c r="R670" s="51">
        <v>4426</v>
      </c>
      <c r="S670" s="68">
        <v>5220.59</v>
      </c>
      <c r="T670" s="69">
        <v>4281</v>
      </c>
      <c r="V670" t="s">
        <v>4698</v>
      </c>
      <c r="W670" t="s">
        <v>4699</v>
      </c>
      <c r="Y670" s="51">
        <f t="shared" si="108"/>
        <v>4416</v>
      </c>
      <c r="Z670" s="73">
        <f t="shared" si="109"/>
        <v>5225.2</v>
      </c>
      <c r="AA670" s="69" t="str">
        <f>VLOOKUP(C:C&amp;"    ",[1]Sheet0!$E$1:$I$65536,5,0)</f>
        <v xml:space="preserve">4281.00    </v>
      </c>
      <c r="AB670" s="74">
        <v>4281</v>
      </c>
      <c r="AC670" t="b">
        <f t="shared" si="105"/>
        <v>1</v>
      </c>
      <c r="AD670">
        <v>9000916</v>
      </c>
      <c r="AE670" t="s">
        <v>2019</v>
      </c>
      <c r="AF670" t="str">
        <f t="shared" si="107"/>
        <v>张鑫宇</v>
      </c>
    </row>
    <row r="671" spans="1:32" x14ac:dyDescent="0.2">
      <c r="A671">
        <v>668</v>
      </c>
      <c r="B671">
        <v>9000914</v>
      </c>
      <c r="C671" t="str">
        <f>VLOOKUP(B:B,'10月人员信息'!J:W,13,0)</f>
        <v>130221198305036513</v>
      </c>
      <c r="D671" t="str">
        <f>VLOOKUP(B:B,'10月人员信息'!J:M,3,0)</f>
        <v>石崇</v>
      </c>
      <c r="E671" t="str">
        <f>VLOOKUP(B:B,'10月人员信息'!J:L,2,0)</f>
        <v>动力部</v>
      </c>
      <c r="F671" t="str">
        <f>VLOOKUP(B:B,'10月人员信息'!J:R,8,0)</f>
        <v>设备室主办</v>
      </c>
      <c r="G671" t="str">
        <f>VLOOKUP(B:B,'10月人员信息'!J:P,6,0)</f>
        <v>专业师</v>
      </c>
      <c r="H671" t="str">
        <f>VLOOKUP(B:B,'10月人员信息'!J:V,12,0)</f>
        <v>汉族</v>
      </c>
      <c r="I671" t="str">
        <f>VLOOKUP(B:B,'11月工资'!A:D,4,0)</f>
        <v>6217000180022184265</v>
      </c>
      <c r="J671">
        <f t="shared" si="100"/>
        <v>1123.8399999999999</v>
      </c>
      <c r="K671">
        <f t="shared" si="101"/>
        <v>49.17</v>
      </c>
      <c r="L671">
        <f t="shared" si="106"/>
        <v>119.41</v>
      </c>
      <c r="M671" s="6">
        <f t="shared" si="102"/>
        <v>481.88</v>
      </c>
      <c r="N671">
        <f>VLOOKUP(C:C,'11月工资'!C:AP,40,0)</f>
        <v>9</v>
      </c>
      <c r="O671" s="6">
        <f t="shared" si="103"/>
        <v>55.07</v>
      </c>
      <c r="P671">
        <v>0</v>
      </c>
      <c r="Q671">
        <f t="shared" si="104"/>
        <v>825</v>
      </c>
      <c r="R671" s="51">
        <v>7024</v>
      </c>
      <c r="S671" s="67">
        <v>6883.96</v>
      </c>
      <c r="T671" s="69">
        <v>6879</v>
      </c>
      <c r="V671" t="s">
        <v>4700</v>
      </c>
      <c r="W671" t="s">
        <v>4701</v>
      </c>
      <c r="Y671" s="51">
        <f t="shared" si="108"/>
        <v>7014</v>
      </c>
      <c r="Z671" s="73">
        <f t="shared" si="109"/>
        <v>6888.57</v>
      </c>
      <c r="AA671" s="69" t="str">
        <f>VLOOKUP(C:C&amp;"    ",[1]Sheet0!$E$1:$I$65536,5,0)</f>
        <v xml:space="preserve">6879.00    </v>
      </c>
      <c r="AB671" s="74">
        <v>6879</v>
      </c>
      <c r="AC671" t="b">
        <f t="shared" si="105"/>
        <v>1</v>
      </c>
      <c r="AD671">
        <v>9000917</v>
      </c>
      <c r="AE671" t="s">
        <v>2022</v>
      </c>
      <c r="AF671" t="str">
        <f t="shared" si="107"/>
        <v>杨立</v>
      </c>
    </row>
    <row r="672" spans="1:32" x14ac:dyDescent="0.2">
      <c r="A672">
        <v>669</v>
      </c>
      <c r="B672">
        <v>9000915</v>
      </c>
      <c r="C672" t="str">
        <f>VLOOKUP(B:B,'10月人员信息'!J:W,13,0)</f>
        <v>130203198906203038</v>
      </c>
      <c r="D672" t="str">
        <f>VLOOKUP(B:B,'10月人员信息'!J:M,3,0)</f>
        <v>许子林</v>
      </c>
      <c r="E672" t="str">
        <f>VLOOKUP(B:B,'10月人员信息'!J:L,2,0)</f>
        <v>党委组织部（人力资源部）</v>
      </c>
      <c r="F672" t="str">
        <f>VLOOKUP(B:B,'10月人员信息'!J:R,8,0)</f>
        <v>党建管理主办</v>
      </c>
      <c r="G672" t="str">
        <f>VLOOKUP(B:B,'10月人员信息'!J:P,6,0)</f>
        <v>专业师</v>
      </c>
      <c r="H672" t="str">
        <f>VLOOKUP(B:B,'10月人员信息'!J:V,12,0)</f>
        <v>汉族</v>
      </c>
      <c r="I672" t="str">
        <f>VLOOKUP(B:B,'11月工资'!A:D,4,0)</f>
        <v>6217000180022579019</v>
      </c>
      <c r="J672">
        <f t="shared" si="100"/>
        <v>815.36</v>
      </c>
      <c r="K672">
        <f t="shared" si="101"/>
        <v>35.67</v>
      </c>
      <c r="L672">
        <f t="shared" si="106"/>
        <v>86.63</v>
      </c>
      <c r="M672" s="6">
        <f t="shared" si="102"/>
        <v>365.44</v>
      </c>
      <c r="N672">
        <f>VLOOKUP(C:C,'11月工资'!C:AP,40,0)</f>
        <v>9</v>
      </c>
      <c r="O672" s="6">
        <f t="shared" si="103"/>
        <v>41.76</v>
      </c>
      <c r="P672">
        <v>0</v>
      </c>
      <c r="Q672">
        <f t="shared" si="104"/>
        <v>594</v>
      </c>
      <c r="R672" s="50">
        <v>5096.03</v>
      </c>
      <c r="S672" s="68">
        <v>5220.59</v>
      </c>
      <c r="T672" s="69">
        <v>4951</v>
      </c>
      <c r="V672" t="s">
        <v>4702</v>
      </c>
      <c r="W672" t="s">
        <v>4703</v>
      </c>
      <c r="Y672" s="51">
        <f t="shared" si="108"/>
        <v>5086.03</v>
      </c>
      <c r="Z672" s="73">
        <f t="shared" si="109"/>
        <v>5225.2</v>
      </c>
      <c r="AA672" s="69" t="str">
        <f>VLOOKUP(C:C&amp;"    ",[1]Sheet0!$E$1:$I$65536,5,0)</f>
        <v xml:space="preserve">4951.00    </v>
      </c>
      <c r="AB672" s="74">
        <v>4951</v>
      </c>
      <c r="AC672" t="b">
        <f t="shared" si="105"/>
        <v>1</v>
      </c>
      <c r="AD672">
        <v>9000918</v>
      </c>
      <c r="AE672" t="s">
        <v>2025</v>
      </c>
      <c r="AF672" t="str">
        <f t="shared" si="107"/>
        <v>李哲</v>
      </c>
    </row>
    <row r="673" spans="1:32" x14ac:dyDescent="0.2">
      <c r="A673">
        <v>670</v>
      </c>
      <c r="B673">
        <v>9000916</v>
      </c>
      <c r="C673" t="str">
        <f>VLOOKUP(B:B,'10月人员信息'!J:W,13,0)</f>
        <v>130203199010230636</v>
      </c>
      <c r="D673" t="str">
        <f>VLOOKUP(B:B,'10月人员信息'!J:M,3,0)</f>
        <v>张鑫宇</v>
      </c>
      <c r="E673" t="str">
        <f>VLOOKUP(B:B,'10月人员信息'!J:L,2,0)</f>
        <v>动力部</v>
      </c>
      <c r="F673" t="str">
        <f>VLOOKUP(B:B,'10月人员信息'!J:R,8,0)</f>
        <v>生产技术室主办</v>
      </c>
      <c r="G673" t="str">
        <f>VLOOKUP(B:B,'10月人员信息'!J:P,6,0)</f>
        <v>专业师</v>
      </c>
      <c r="H673" t="str">
        <f>VLOOKUP(B:B,'10月人员信息'!J:V,12,0)</f>
        <v>汉族</v>
      </c>
      <c r="I673" t="str">
        <f>VLOOKUP(B:B,'11月工资'!A:D,4,0)</f>
        <v>6217000180022187235</v>
      </c>
      <c r="J673">
        <f t="shared" si="100"/>
        <v>889.92</v>
      </c>
      <c r="K673">
        <f t="shared" si="101"/>
        <v>38.93</v>
      </c>
      <c r="L673">
        <f t="shared" si="106"/>
        <v>94.55</v>
      </c>
      <c r="M673" s="6">
        <f t="shared" si="102"/>
        <v>379.54</v>
      </c>
      <c r="N673">
        <f>VLOOKUP(C:C,'11月工资'!C:AP,40,0)</f>
        <v>9</v>
      </c>
      <c r="O673" s="6">
        <f t="shared" si="103"/>
        <v>43.38</v>
      </c>
      <c r="P673">
        <v>0</v>
      </c>
      <c r="Q673">
        <f t="shared" si="104"/>
        <v>650</v>
      </c>
      <c r="R673" s="51">
        <v>5562</v>
      </c>
      <c r="S673" s="67">
        <v>5422.03</v>
      </c>
      <c r="T673" s="69">
        <v>5417</v>
      </c>
      <c r="V673" t="s">
        <v>4704</v>
      </c>
      <c r="W673" t="s">
        <v>4705</v>
      </c>
      <c r="Y673" s="51">
        <f t="shared" si="108"/>
        <v>5552</v>
      </c>
      <c r="Z673" s="73">
        <f t="shared" si="109"/>
        <v>5426.64</v>
      </c>
      <c r="AA673" s="69" t="str">
        <f>VLOOKUP(C:C&amp;"    ",[1]Sheet0!$E$1:$I$65536,5,0)</f>
        <v xml:space="preserve">5417.00    </v>
      </c>
      <c r="AB673" s="74">
        <v>5417</v>
      </c>
      <c r="AC673" t="b">
        <f t="shared" si="105"/>
        <v>1</v>
      </c>
      <c r="AD673">
        <v>9000919</v>
      </c>
      <c r="AE673" t="s">
        <v>1859</v>
      </c>
      <c r="AF673" t="str">
        <f t="shared" si="107"/>
        <v>张磊</v>
      </c>
    </row>
    <row r="674" spans="1:32" x14ac:dyDescent="0.2">
      <c r="A674">
        <v>671</v>
      </c>
      <c r="B674">
        <v>9000917</v>
      </c>
      <c r="C674" t="str">
        <f>VLOOKUP(B:B,'10月人员信息'!J:W,13,0)</f>
        <v>130203196902220034</v>
      </c>
      <c r="D674" t="str">
        <f>VLOOKUP(B:B,'10月人员信息'!J:M,3,0)</f>
        <v>杨立</v>
      </c>
      <c r="E674" t="str">
        <f>VLOOKUP(B:B,'10月人员信息'!J:L,2,0)</f>
        <v>生活服务中心</v>
      </c>
      <c r="F674" t="str">
        <f>VLOOKUP(B:B,'10月人员信息'!J:R,8,0)</f>
        <v>食堂管理主办</v>
      </c>
      <c r="G674" t="str">
        <f>VLOOKUP(B:B,'10月人员信息'!J:P,6,0)</f>
        <v>专业师</v>
      </c>
      <c r="H674" t="str">
        <f>VLOOKUP(B:B,'10月人员信息'!J:V,12,0)</f>
        <v>汉族</v>
      </c>
      <c r="I674" t="str">
        <f>VLOOKUP(B:B,'11月工资'!A:D,4,0)</f>
        <v>6227000180690022549</v>
      </c>
      <c r="J674">
        <f t="shared" si="100"/>
        <v>652.32000000000005</v>
      </c>
      <c r="K674">
        <f t="shared" si="101"/>
        <v>28.54</v>
      </c>
      <c r="L674">
        <f t="shared" si="106"/>
        <v>69.31</v>
      </c>
      <c r="M674" s="6">
        <f t="shared" si="102"/>
        <v>365.44</v>
      </c>
      <c r="N674">
        <f>VLOOKUP(C:C,'11月工资'!C:AP,40,0)</f>
        <v>9</v>
      </c>
      <c r="O674" s="6">
        <f t="shared" si="103"/>
        <v>41.76</v>
      </c>
      <c r="P674">
        <v>0</v>
      </c>
      <c r="Q674">
        <f t="shared" si="104"/>
        <v>472</v>
      </c>
      <c r="R674" s="51">
        <v>4077</v>
      </c>
      <c r="S674" s="68">
        <v>5220.59</v>
      </c>
      <c r="T674" s="69">
        <v>3932</v>
      </c>
      <c r="V674" t="s">
        <v>4706</v>
      </c>
      <c r="W674" t="s">
        <v>4707</v>
      </c>
      <c r="Y674" s="51">
        <f t="shared" si="108"/>
        <v>4067</v>
      </c>
      <c r="Z674" s="73">
        <f t="shared" si="109"/>
        <v>5225.2</v>
      </c>
      <c r="AA674" s="69" t="str">
        <f>VLOOKUP(C:C&amp;"    ",[1]Sheet0!$E$1:$I$65536,5,0)</f>
        <v xml:space="preserve">3932.00    </v>
      </c>
      <c r="AB674" s="74">
        <v>3932</v>
      </c>
      <c r="AC674" t="b">
        <f t="shared" si="105"/>
        <v>1</v>
      </c>
      <c r="AD674">
        <v>9000920</v>
      </c>
      <c r="AE674" t="s">
        <v>2030</v>
      </c>
      <c r="AF674" t="str">
        <f t="shared" si="107"/>
        <v>魏冉君</v>
      </c>
    </row>
    <row r="675" spans="1:32" x14ac:dyDescent="0.2">
      <c r="A675">
        <v>672</v>
      </c>
      <c r="B675">
        <v>9000918</v>
      </c>
      <c r="C675" t="str">
        <f>VLOOKUP(B:B,'10月人员信息'!J:W,13,0)</f>
        <v>130626198010112295</v>
      </c>
      <c r="D675" t="str">
        <f>VLOOKUP(B:B,'10月人员信息'!J:M,3,0)</f>
        <v>李哲</v>
      </c>
      <c r="E675" t="str">
        <f>VLOOKUP(B:B,'10月人员信息'!J:L,2,0)</f>
        <v>技术创新部</v>
      </c>
      <c r="F675" t="str">
        <f>VLOOKUP(B:B,'10月人员信息'!J:R,8,0)</f>
        <v>炼钢技术研究所主办</v>
      </c>
      <c r="G675" t="str">
        <f>VLOOKUP(B:B,'10月人员信息'!J:P,6,0)</f>
        <v>主管师</v>
      </c>
      <c r="H675" t="str">
        <f>VLOOKUP(B:B,'10月人员信息'!J:V,12,0)</f>
        <v>汉族</v>
      </c>
      <c r="I675" t="str">
        <f>VLOOKUP(B:B,'11月工资'!A:D,4,0)</f>
        <v>6217000180023879988</v>
      </c>
      <c r="J675">
        <f t="shared" si="100"/>
        <v>1241.76</v>
      </c>
      <c r="K675">
        <f t="shared" si="101"/>
        <v>54.33</v>
      </c>
      <c r="L675">
        <f t="shared" si="106"/>
        <v>131.94</v>
      </c>
      <c r="M675" s="6">
        <f t="shared" si="102"/>
        <v>533.42999999999995</v>
      </c>
      <c r="N675">
        <f>VLOOKUP(C:C,'11月工资'!C:AP,40,0)</f>
        <v>9</v>
      </c>
      <c r="O675" s="6">
        <f t="shared" si="103"/>
        <v>60.96</v>
      </c>
      <c r="P675">
        <v>0</v>
      </c>
      <c r="Q675">
        <f t="shared" si="104"/>
        <v>914</v>
      </c>
      <c r="R675" s="51">
        <v>7761</v>
      </c>
      <c r="S675" s="67">
        <v>7620.46</v>
      </c>
      <c r="T675" s="69">
        <v>7616</v>
      </c>
      <c r="V675" t="s">
        <v>4708</v>
      </c>
      <c r="W675" t="s">
        <v>4709</v>
      </c>
      <c r="Y675" s="51">
        <f t="shared" si="108"/>
        <v>7751</v>
      </c>
      <c r="Z675" s="73">
        <f t="shared" si="109"/>
        <v>7625.07</v>
      </c>
      <c r="AA675" s="69" t="str">
        <f>VLOOKUP(C:C&amp;"    ",[1]Sheet0!$E$1:$I$65536,5,0)</f>
        <v xml:space="preserve">7616.00    </v>
      </c>
      <c r="AB675" s="74">
        <v>7616</v>
      </c>
      <c r="AC675" t="b">
        <f t="shared" si="105"/>
        <v>1</v>
      </c>
      <c r="AD675">
        <v>9000921</v>
      </c>
      <c r="AE675" t="s">
        <v>2033</v>
      </c>
      <c r="AF675" t="str">
        <f t="shared" si="107"/>
        <v>周伟</v>
      </c>
    </row>
    <row r="676" spans="1:32" x14ac:dyDescent="0.2">
      <c r="A676">
        <v>673</v>
      </c>
      <c r="B676">
        <v>9000919</v>
      </c>
      <c r="C676" t="str">
        <f>VLOOKUP(B:B,'10月人员信息'!J:W,13,0)</f>
        <v>131122198507072813</v>
      </c>
      <c r="D676" t="str">
        <f>VLOOKUP(B:B,'10月人员信息'!J:M,3,0)</f>
        <v>张磊</v>
      </c>
      <c r="E676" t="str">
        <f>VLOOKUP(B:B,'10月人员信息'!J:L,2,0)</f>
        <v>炼铁事业部</v>
      </c>
      <c r="F676" t="str">
        <f>VLOOKUP(B:B,'10月人员信息'!J:R,8,0)</f>
        <v>操炉</v>
      </c>
      <c r="G676">
        <f>VLOOKUP(B:B,'10月人员信息'!J:P,6,0)</f>
        <v>0</v>
      </c>
      <c r="H676" t="str">
        <f>VLOOKUP(B:B,'10月人员信息'!J:V,12,0)</f>
        <v>汉族</v>
      </c>
      <c r="I676" t="str">
        <f>VLOOKUP(B:B,'11月工资'!A:D,4,0)</f>
        <v>6217000180024111423</v>
      </c>
      <c r="J676">
        <f t="shared" si="100"/>
        <v>1334.56</v>
      </c>
      <c r="K676">
        <f t="shared" si="101"/>
        <v>58.39</v>
      </c>
      <c r="L676">
        <f t="shared" si="106"/>
        <v>141.80000000000001</v>
      </c>
      <c r="M676" s="6">
        <f t="shared" si="102"/>
        <v>574.02</v>
      </c>
      <c r="N676">
        <f>VLOOKUP(C:C,'11月工资'!C:AP,40,0)</f>
        <v>9</v>
      </c>
      <c r="O676" s="6">
        <f t="shared" si="103"/>
        <v>65.599999999999994</v>
      </c>
      <c r="P676">
        <v>0</v>
      </c>
      <c r="Q676">
        <f t="shared" si="104"/>
        <v>984</v>
      </c>
      <c r="R676" s="51">
        <v>8341</v>
      </c>
      <c r="S676" s="67">
        <v>8200.25</v>
      </c>
      <c r="T676" s="69">
        <v>8196</v>
      </c>
      <c r="V676" t="s">
        <v>4710</v>
      </c>
      <c r="W676" t="s">
        <v>4711</v>
      </c>
      <c r="Y676" s="51">
        <f t="shared" si="108"/>
        <v>8331</v>
      </c>
      <c r="Z676" s="73">
        <f t="shared" si="109"/>
        <v>8204.86</v>
      </c>
      <c r="AA676" s="69" t="str">
        <f>VLOOKUP(C:C&amp;"    ",[1]Sheet0!$E$1:$I$65536,5,0)</f>
        <v xml:space="preserve">8196.00    </v>
      </c>
      <c r="AB676" s="74">
        <v>8196</v>
      </c>
      <c r="AC676" t="b">
        <f t="shared" si="105"/>
        <v>1</v>
      </c>
      <c r="AD676">
        <v>9000922</v>
      </c>
      <c r="AE676" t="s">
        <v>2036</v>
      </c>
      <c r="AF676" t="str">
        <f t="shared" si="107"/>
        <v>刘海鹏</v>
      </c>
    </row>
    <row r="677" spans="1:32" x14ac:dyDescent="0.2">
      <c r="A677">
        <v>674</v>
      </c>
      <c r="B677">
        <v>9000920</v>
      </c>
      <c r="C677" t="str">
        <f>VLOOKUP(B:B,'10月人员信息'!J:W,13,0)</f>
        <v>412328198306013013</v>
      </c>
      <c r="D677" t="str">
        <f>VLOOKUP(B:B,'10月人员信息'!J:M,3,0)</f>
        <v>魏冉君</v>
      </c>
      <c r="E677" t="str">
        <f>VLOOKUP(B:B,'10月人员信息'!J:L,2,0)</f>
        <v>炼铁事业部</v>
      </c>
      <c r="F677" t="str">
        <f>VLOOKUP(B:B,'10月人员信息'!J:R,8,0)</f>
        <v>干部储备（点检）</v>
      </c>
      <c r="G677" t="str">
        <f>VLOOKUP(B:B,'10月人员信息'!J:P,6,0)</f>
        <v>专业师</v>
      </c>
      <c r="H677" t="str">
        <f>VLOOKUP(B:B,'10月人员信息'!J:V,12,0)</f>
        <v>汉族</v>
      </c>
      <c r="I677" t="str">
        <f>VLOOKUP(B:B,'11月工资'!A:D,4,0)</f>
        <v>6217000180024105557</v>
      </c>
      <c r="J677">
        <f t="shared" si="100"/>
        <v>971.2</v>
      </c>
      <c r="K677">
        <f t="shared" si="101"/>
        <v>42.49</v>
      </c>
      <c r="L677">
        <f t="shared" si="106"/>
        <v>103.19</v>
      </c>
      <c r="M677" s="6">
        <f t="shared" si="102"/>
        <v>415.1</v>
      </c>
      <c r="N677">
        <f>VLOOKUP(C:C,'11月工资'!C:AP,40,0)</f>
        <v>9</v>
      </c>
      <c r="O677" s="6">
        <f t="shared" si="103"/>
        <v>47.44</v>
      </c>
      <c r="P677">
        <v>0</v>
      </c>
      <c r="Q677">
        <f t="shared" si="104"/>
        <v>711</v>
      </c>
      <c r="R677" s="51">
        <v>6070</v>
      </c>
      <c r="S677" s="67">
        <v>5930.02</v>
      </c>
      <c r="T677" s="69">
        <v>5925</v>
      </c>
      <c r="V677" t="s">
        <v>4712</v>
      </c>
      <c r="W677" t="s">
        <v>4713</v>
      </c>
      <c r="Y677" s="51">
        <f t="shared" si="108"/>
        <v>6060</v>
      </c>
      <c r="Z677" s="73">
        <f t="shared" si="109"/>
        <v>5934.63</v>
      </c>
      <c r="AA677" s="69" t="str">
        <f>VLOOKUP(C:C&amp;"    ",[1]Sheet0!$E$1:$I$65536,5,0)</f>
        <v xml:space="preserve">5925.00    </v>
      </c>
      <c r="AB677" s="74">
        <v>5925</v>
      </c>
      <c r="AC677" t="b">
        <f t="shared" si="105"/>
        <v>1</v>
      </c>
      <c r="AD677">
        <v>9000923</v>
      </c>
      <c r="AE677" t="s">
        <v>2039</v>
      </c>
      <c r="AF677" t="str">
        <f t="shared" si="107"/>
        <v>方金</v>
      </c>
    </row>
    <row r="678" spans="1:32" x14ac:dyDescent="0.2">
      <c r="A678">
        <v>675</v>
      </c>
      <c r="B678">
        <v>9000921</v>
      </c>
      <c r="C678" t="str">
        <f>VLOOKUP(B:B,'10月人员信息'!J:W,13,0)</f>
        <v>130206198510251219</v>
      </c>
      <c r="D678" t="str">
        <f>VLOOKUP(B:B,'10月人员信息'!J:M,3,0)</f>
        <v>周伟</v>
      </c>
      <c r="E678" t="str">
        <f>VLOOKUP(B:B,'10月人员信息'!J:L,2,0)</f>
        <v>信息自动化部</v>
      </c>
      <c r="F678" t="str">
        <f>VLOOKUP(B:B,'10月人员信息'!J:R,8,0)</f>
        <v>信息化管理主办</v>
      </c>
      <c r="G678" t="str">
        <f>VLOOKUP(B:B,'10月人员信息'!J:P,6,0)</f>
        <v>专业师</v>
      </c>
      <c r="H678" t="str">
        <f>VLOOKUP(B:B,'10月人员信息'!J:V,12,0)</f>
        <v>汉族</v>
      </c>
      <c r="I678" t="str">
        <f>VLOOKUP(B:B,'11月工资'!A:D,4,0)</f>
        <v>6217855000002067569</v>
      </c>
      <c r="J678">
        <f t="shared" si="100"/>
        <v>1155.3599999999999</v>
      </c>
      <c r="K678">
        <f t="shared" si="101"/>
        <v>50.55</v>
      </c>
      <c r="L678">
        <f t="shared" si="106"/>
        <v>122.76</v>
      </c>
      <c r="M678" s="6">
        <f t="shared" si="102"/>
        <v>495.63</v>
      </c>
      <c r="N678">
        <f>VLOOKUP(C:C,'11月工资'!C:AP,40,0)</f>
        <v>9</v>
      </c>
      <c r="O678" s="6">
        <f t="shared" si="103"/>
        <v>56.64</v>
      </c>
      <c r="P678">
        <v>0</v>
      </c>
      <c r="Q678">
        <f t="shared" si="104"/>
        <v>849</v>
      </c>
      <c r="R678" s="51">
        <v>7221</v>
      </c>
      <c r="S678" s="67">
        <v>7080.38</v>
      </c>
      <c r="T678" s="69">
        <v>7076</v>
      </c>
      <c r="V678" t="s">
        <v>4714</v>
      </c>
      <c r="W678" t="s">
        <v>4715</v>
      </c>
      <c r="Y678" s="51">
        <f t="shared" si="108"/>
        <v>7211</v>
      </c>
      <c r="Z678" s="73">
        <f t="shared" si="109"/>
        <v>7084.99</v>
      </c>
      <c r="AA678" s="69" t="str">
        <f>VLOOKUP(C:C&amp;"    ",[1]Sheet0!$E$1:$I$65536,5,0)</f>
        <v xml:space="preserve">7076.00    </v>
      </c>
      <c r="AB678" s="74">
        <v>7076</v>
      </c>
      <c r="AC678" t="b">
        <f t="shared" si="105"/>
        <v>1</v>
      </c>
      <c r="AD678">
        <v>9000924</v>
      </c>
      <c r="AE678" t="s">
        <v>2042</v>
      </c>
      <c r="AF678" t="str">
        <f t="shared" si="107"/>
        <v>石彦周</v>
      </c>
    </row>
    <row r="679" spans="1:32" x14ac:dyDescent="0.2">
      <c r="A679">
        <v>676</v>
      </c>
      <c r="B679">
        <v>9000922</v>
      </c>
      <c r="C679" t="str">
        <f>VLOOKUP(B:B,'10月人员信息'!J:W,13,0)</f>
        <v>130725198410050512</v>
      </c>
      <c r="D679" t="str">
        <f>VLOOKUP(B:B,'10月人员信息'!J:M,3,0)</f>
        <v>刘海鹏</v>
      </c>
      <c r="E679" t="str">
        <f>VLOOKUP(B:B,'10月人员信息'!J:L,2,0)</f>
        <v>信息自动化部</v>
      </c>
      <c r="F679" t="str">
        <f>VLOOKUP(B:B,'10月人员信息'!J:R,8,0)</f>
        <v>动力维检作业区维检</v>
      </c>
      <c r="G679" t="str">
        <f>VLOOKUP(B:B,'10月人员信息'!J:P,6,0)</f>
        <v>主管师</v>
      </c>
      <c r="H679" t="str">
        <f>VLOOKUP(B:B,'10月人员信息'!J:V,12,0)</f>
        <v>汉族</v>
      </c>
      <c r="I679" t="str">
        <f>VLOOKUP(B:B,'11月工资'!A:D,4,0)</f>
        <v>6013825010008836164</v>
      </c>
      <c r="J679">
        <f t="shared" si="100"/>
        <v>1047.8399999999999</v>
      </c>
      <c r="K679">
        <f t="shared" si="101"/>
        <v>45.84</v>
      </c>
      <c r="L679">
        <f t="shared" si="106"/>
        <v>111.33</v>
      </c>
      <c r="M679" s="6">
        <f t="shared" si="102"/>
        <v>448.61</v>
      </c>
      <c r="N679">
        <f>VLOOKUP(C:C,'11月工资'!C:AP,40,0)</f>
        <v>9</v>
      </c>
      <c r="O679" s="6">
        <f t="shared" si="103"/>
        <v>51.27</v>
      </c>
      <c r="P679">
        <v>0</v>
      </c>
      <c r="Q679">
        <f t="shared" si="104"/>
        <v>768</v>
      </c>
      <c r="R679" s="51">
        <v>6549</v>
      </c>
      <c r="S679" s="67">
        <v>6408.74</v>
      </c>
      <c r="T679" s="69">
        <v>6404</v>
      </c>
      <c r="V679" t="s">
        <v>4716</v>
      </c>
      <c r="W679" t="s">
        <v>4717</v>
      </c>
      <c r="Y679" s="51">
        <f t="shared" si="108"/>
        <v>6539</v>
      </c>
      <c r="Z679" s="73">
        <f t="shared" si="109"/>
        <v>6413.35</v>
      </c>
      <c r="AA679" s="69" t="str">
        <f>VLOOKUP(C:C&amp;"    ",[1]Sheet0!$E$1:$I$65536,5,0)</f>
        <v xml:space="preserve">6404.00    </v>
      </c>
      <c r="AB679" s="74">
        <v>6404</v>
      </c>
      <c r="AC679" t="b">
        <f t="shared" si="105"/>
        <v>1</v>
      </c>
      <c r="AD679">
        <v>9000925</v>
      </c>
      <c r="AE679" t="s">
        <v>2045</v>
      </c>
      <c r="AF679" t="str">
        <f t="shared" si="107"/>
        <v>董磊</v>
      </c>
    </row>
    <row r="680" spans="1:32" x14ac:dyDescent="0.2">
      <c r="A680">
        <v>677</v>
      </c>
      <c r="B680">
        <v>9000923</v>
      </c>
      <c r="C680" t="str">
        <f>VLOOKUP(B:B,'10月人员信息'!J:W,13,0)</f>
        <v>13022919850223013X</v>
      </c>
      <c r="D680" t="str">
        <f>VLOOKUP(B:B,'10月人员信息'!J:M,3,0)</f>
        <v>方金</v>
      </c>
      <c r="E680" t="str">
        <f>VLOOKUP(B:B,'10月人员信息'!J:L,2,0)</f>
        <v>信息自动化部</v>
      </c>
      <c r="F680" t="str">
        <f>VLOOKUP(B:B,'10月人员信息'!J:R,8,0)</f>
        <v>动力维检作业区维检</v>
      </c>
      <c r="G680" t="str">
        <f>VLOOKUP(B:B,'10月人员信息'!J:P,6,0)</f>
        <v>专业师</v>
      </c>
      <c r="H680" t="str">
        <f>VLOOKUP(B:B,'10月人员信息'!J:V,12,0)</f>
        <v>汉族</v>
      </c>
      <c r="I680" t="str">
        <f>VLOOKUP(B:B,'11月工资'!A:D,4,0)</f>
        <v>6013825010008956970</v>
      </c>
      <c r="J680">
        <f t="shared" si="100"/>
        <v>1021.92</v>
      </c>
      <c r="K680">
        <f t="shared" si="101"/>
        <v>44.71</v>
      </c>
      <c r="L680">
        <f t="shared" si="106"/>
        <v>108.58</v>
      </c>
      <c r="M680" s="6">
        <f t="shared" si="102"/>
        <v>437.29</v>
      </c>
      <c r="N680">
        <f>VLOOKUP(C:C,'11月工资'!C:AP,40,0)</f>
        <v>9</v>
      </c>
      <c r="O680" s="6">
        <f t="shared" si="103"/>
        <v>49.98</v>
      </c>
      <c r="P680">
        <v>0</v>
      </c>
      <c r="Q680">
        <f t="shared" si="104"/>
        <v>749</v>
      </c>
      <c r="R680" s="51">
        <v>6387</v>
      </c>
      <c r="S680" s="67">
        <v>6246.96</v>
      </c>
      <c r="T680" s="69">
        <v>6242</v>
      </c>
      <c r="V680" t="s">
        <v>4718</v>
      </c>
      <c r="W680" t="s">
        <v>4719</v>
      </c>
      <c r="Y680" s="51">
        <f t="shared" si="108"/>
        <v>6377</v>
      </c>
      <c r="Z680" s="73">
        <f t="shared" si="109"/>
        <v>6251.57</v>
      </c>
      <c r="AA680" s="69" t="str">
        <f>VLOOKUP(C:C&amp;"    ",[1]Sheet0!$E$1:$I$65536,5,0)</f>
        <v xml:space="preserve">6242.00    </v>
      </c>
      <c r="AB680" s="74">
        <v>6242</v>
      </c>
      <c r="AC680" t="b">
        <f t="shared" si="105"/>
        <v>1</v>
      </c>
      <c r="AD680">
        <v>9000926</v>
      </c>
      <c r="AE680" t="s">
        <v>2048</v>
      </c>
      <c r="AF680" t="str">
        <f t="shared" si="107"/>
        <v>刘飞</v>
      </c>
    </row>
    <row r="681" spans="1:32" x14ac:dyDescent="0.2">
      <c r="A681">
        <v>678</v>
      </c>
      <c r="B681">
        <v>9000924</v>
      </c>
      <c r="C681" t="str">
        <f>VLOOKUP(B:B,'10月人员信息'!J:W,13,0)</f>
        <v>130523198308150230</v>
      </c>
      <c r="D681" t="str">
        <f>VLOOKUP(B:B,'10月人员信息'!J:M,3,0)</f>
        <v>石彦周</v>
      </c>
      <c r="E681" t="str">
        <f>VLOOKUP(B:B,'10月人员信息'!J:L,2,0)</f>
        <v>运营改善部（董事会办公室）（发展规划部）</v>
      </c>
      <c r="F681" t="str">
        <f>VLOOKUP(B:B,'10月人员信息'!J:R,8,0)</f>
        <v>供应商一体化高级主管</v>
      </c>
      <c r="G681" t="str">
        <f>VLOOKUP(B:B,'10月人员信息'!J:P,6,0)</f>
        <v>主管（副科级）</v>
      </c>
      <c r="H681" t="str">
        <f>VLOOKUP(B:B,'10月人员信息'!J:V,12,0)</f>
        <v>汉族</v>
      </c>
      <c r="I681" t="str">
        <f>VLOOKUP(B:B,'11月工资'!A:D,4,0)</f>
        <v>6217000180022598423</v>
      </c>
      <c r="J681">
        <f t="shared" si="100"/>
        <v>1008.96</v>
      </c>
      <c r="K681">
        <f t="shared" si="101"/>
        <v>44.14</v>
      </c>
      <c r="L681">
        <f t="shared" si="106"/>
        <v>107.2</v>
      </c>
      <c r="M681" s="6">
        <f t="shared" si="102"/>
        <v>431.56</v>
      </c>
      <c r="N681">
        <f>VLOOKUP(C:C,'11月工资'!C:AP,40,0)</f>
        <v>9</v>
      </c>
      <c r="O681" s="6">
        <f t="shared" si="103"/>
        <v>49.32</v>
      </c>
      <c r="P681">
        <v>0</v>
      </c>
      <c r="Q681">
        <f t="shared" si="104"/>
        <v>739</v>
      </c>
      <c r="R681" s="51">
        <v>6306</v>
      </c>
      <c r="S681" s="67">
        <v>6165.14</v>
      </c>
      <c r="T681" s="69">
        <v>6161</v>
      </c>
      <c r="V681" t="s">
        <v>4720</v>
      </c>
      <c r="W681" t="s">
        <v>4721</v>
      </c>
      <c r="Y681" s="51">
        <f t="shared" si="108"/>
        <v>6296</v>
      </c>
      <c r="Z681" s="73">
        <f t="shared" si="109"/>
        <v>6169.75</v>
      </c>
      <c r="AA681" s="69" t="str">
        <f>VLOOKUP(C:C&amp;"    ",[1]Sheet0!$E$1:$I$65536,5,0)</f>
        <v xml:space="preserve">6161.00    </v>
      </c>
      <c r="AB681" s="74">
        <v>6161</v>
      </c>
      <c r="AC681" t="b">
        <f t="shared" si="105"/>
        <v>1</v>
      </c>
      <c r="AD681">
        <v>9000927</v>
      </c>
      <c r="AE681" t="s">
        <v>2051</v>
      </c>
      <c r="AF681" t="str">
        <f t="shared" si="107"/>
        <v>刘海双</v>
      </c>
    </row>
    <row r="682" spans="1:32" x14ac:dyDescent="0.2">
      <c r="A682">
        <v>679</v>
      </c>
      <c r="B682">
        <v>9000925</v>
      </c>
      <c r="C682" t="str">
        <f>VLOOKUP(B:B,'10月人员信息'!J:W,13,0)</f>
        <v>130105198703020618</v>
      </c>
      <c r="D682" t="str">
        <f>VLOOKUP(B:B,'10月人员信息'!J:M,3,0)</f>
        <v>董磊</v>
      </c>
      <c r="E682" t="str">
        <f>VLOOKUP(B:B,'10月人员信息'!J:L,2,0)</f>
        <v>运营改善部（董事会办公室）（发展规划部）</v>
      </c>
      <c r="F682" t="str">
        <f>VLOOKUP(B:B,'10月人员信息'!J:R,8,0)</f>
        <v>管理创新高级主管</v>
      </c>
      <c r="G682" t="str">
        <f>VLOOKUP(B:B,'10月人员信息'!J:P,6,0)</f>
        <v>高级主管（正科级）</v>
      </c>
      <c r="H682" t="str">
        <f>VLOOKUP(B:B,'10月人员信息'!J:V,12,0)</f>
        <v>汉族</v>
      </c>
      <c r="I682" t="str">
        <f>VLOOKUP(B:B,'11月工资'!A:D,4,0)</f>
        <v>6217000180022597359</v>
      </c>
      <c r="J682">
        <f t="shared" si="100"/>
        <v>1852.64</v>
      </c>
      <c r="K682">
        <f t="shared" si="101"/>
        <v>81.05</v>
      </c>
      <c r="L682">
        <f t="shared" si="106"/>
        <v>196.84</v>
      </c>
      <c r="M682" s="6">
        <f t="shared" si="102"/>
        <v>800.7</v>
      </c>
      <c r="N682">
        <f>VLOOKUP(C:C,'11月工资'!C:AP,40,0)</f>
        <v>9</v>
      </c>
      <c r="O682" s="6">
        <f t="shared" si="103"/>
        <v>91.51</v>
      </c>
      <c r="P682">
        <v>0</v>
      </c>
      <c r="Q682">
        <f t="shared" si="104"/>
        <v>1372</v>
      </c>
      <c r="R682" s="51">
        <v>11579</v>
      </c>
      <c r="S682" s="67">
        <v>11438.58</v>
      </c>
      <c r="T682" s="69">
        <v>11434</v>
      </c>
      <c r="V682" t="s">
        <v>4722</v>
      </c>
      <c r="W682" t="s">
        <v>4723</v>
      </c>
      <c r="Y682" s="51">
        <f t="shared" si="108"/>
        <v>11569</v>
      </c>
      <c r="Z682" s="73">
        <f t="shared" si="109"/>
        <v>11443.19</v>
      </c>
      <c r="AA682" s="69" t="str">
        <f>VLOOKUP(C:C&amp;"    ",[1]Sheet0!$E$1:$I$65536,5,0)</f>
        <v xml:space="preserve">11434.00    </v>
      </c>
      <c r="AB682" s="74">
        <v>11434</v>
      </c>
      <c r="AC682" t="b">
        <f t="shared" si="105"/>
        <v>1</v>
      </c>
      <c r="AD682">
        <v>9000928</v>
      </c>
      <c r="AE682" t="s">
        <v>2054</v>
      </c>
      <c r="AF682" t="str">
        <f t="shared" si="107"/>
        <v>赵兴佳</v>
      </c>
    </row>
    <row r="683" spans="1:32" x14ac:dyDescent="0.2">
      <c r="A683">
        <v>680</v>
      </c>
      <c r="B683">
        <v>9000926</v>
      </c>
      <c r="C683" t="str">
        <f>VLOOKUP(B:B,'10月人员信息'!J:W,13,0)</f>
        <v>13020319790421031X</v>
      </c>
      <c r="D683" t="str">
        <f>VLOOKUP(B:B,'10月人员信息'!J:M,3,0)</f>
        <v>刘飞</v>
      </c>
      <c r="E683" t="str">
        <f>VLOOKUP(B:B,'10月人员信息'!J:L,2,0)</f>
        <v>制造部</v>
      </c>
      <c r="F683" t="str">
        <f>VLOOKUP(B:B,'10月人员信息'!J:R,8,0)</f>
        <v>生产计划（物料平衡）主办</v>
      </c>
      <c r="G683" t="str">
        <f>VLOOKUP(B:B,'10月人员信息'!J:P,6,0)</f>
        <v>主管师</v>
      </c>
      <c r="H683" t="str">
        <f>VLOOKUP(B:B,'10月人员信息'!J:V,12,0)</f>
        <v>汉族</v>
      </c>
      <c r="I683" t="str">
        <f>VLOOKUP(B:B,'11月工资'!A:D,4,0)</f>
        <v>6217000180023881679</v>
      </c>
      <c r="J683">
        <f t="shared" si="100"/>
        <v>1242.72</v>
      </c>
      <c r="K683">
        <f t="shared" si="101"/>
        <v>54.37</v>
      </c>
      <c r="L683">
        <f t="shared" si="106"/>
        <v>132.04</v>
      </c>
      <c r="M683" s="6">
        <f t="shared" si="102"/>
        <v>533.84</v>
      </c>
      <c r="N683">
        <f>VLOOKUP(C:C,'11月工资'!C:AP,40,0)</f>
        <v>9</v>
      </c>
      <c r="O683" s="6">
        <f t="shared" si="103"/>
        <v>61.01</v>
      </c>
      <c r="P683">
        <v>0</v>
      </c>
      <c r="Q683">
        <f t="shared" si="104"/>
        <v>915</v>
      </c>
      <c r="R683" s="51">
        <v>7767</v>
      </c>
      <c r="S683" s="67">
        <v>7626.27</v>
      </c>
      <c r="T683" s="69">
        <v>7622</v>
      </c>
      <c r="V683" t="s">
        <v>4724</v>
      </c>
      <c r="W683" t="s">
        <v>4725</v>
      </c>
      <c r="Y683" s="51">
        <f t="shared" si="108"/>
        <v>7757</v>
      </c>
      <c r="Z683" s="73">
        <f t="shared" si="109"/>
        <v>7630.88</v>
      </c>
      <c r="AA683" s="69" t="str">
        <f>VLOOKUP(C:C&amp;"    ",[1]Sheet0!$E$1:$I$65536,5,0)</f>
        <v xml:space="preserve">7622.00    </v>
      </c>
      <c r="AB683" s="74">
        <v>7622</v>
      </c>
      <c r="AC683" t="b">
        <f t="shared" si="105"/>
        <v>1</v>
      </c>
      <c r="AD683">
        <v>9000929</v>
      </c>
      <c r="AE683" t="s">
        <v>2057</v>
      </c>
      <c r="AF683" t="str">
        <f t="shared" si="107"/>
        <v>尧建莉</v>
      </c>
    </row>
    <row r="684" spans="1:32" x14ac:dyDescent="0.2">
      <c r="A684">
        <v>681</v>
      </c>
      <c r="B684">
        <v>9000927</v>
      </c>
      <c r="C684" t="str">
        <f>VLOOKUP(B:B,'10月人员信息'!J:W,13,0)</f>
        <v>130223198511253730</v>
      </c>
      <c r="D684" t="str">
        <f>VLOOKUP(B:B,'10月人员信息'!J:M,3,0)</f>
        <v>刘海双</v>
      </c>
      <c r="E684" t="str">
        <f>VLOOKUP(B:B,'10月人员信息'!J:L,2,0)</f>
        <v>制造部</v>
      </c>
      <c r="F684" t="str">
        <f>VLOOKUP(B:B,'10月人员信息'!J:R,8,0)</f>
        <v>生产计划（物料平衡）高级主管</v>
      </c>
      <c r="G684" t="str">
        <f>VLOOKUP(B:B,'10月人员信息'!J:P,6,0)</f>
        <v>高级主管（正科级）</v>
      </c>
      <c r="H684" t="str">
        <f>VLOOKUP(B:B,'10月人员信息'!J:V,12,0)</f>
        <v>汉族</v>
      </c>
      <c r="I684" t="str">
        <f>VLOOKUP(B:B,'11月工资'!A:D,4,0)</f>
        <v>6217000180023881729</v>
      </c>
      <c r="J684">
        <f t="shared" si="100"/>
        <v>1732.16</v>
      </c>
      <c r="K684">
        <f t="shared" si="101"/>
        <v>75.78</v>
      </c>
      <c r="L684">
        <f t="shared" si="106"/>
        <v>184.04</v>
      </c>
      <c r="M684" s="6">
        <f t="shared" si="102"/>
        <v>747.98</v>
      </c>
      <c r="N684">
        <f>VLOOKUP(C:C,'11月工资'!C:AP,40,0)</f>
        <v>9</v>
      </c>
      <c r="O684" s="6">
        <f t="shared" si="103"/>
        <v>85.48</v>
      </c>
      <c r="P684">
        <v>0</v>
      </c>
      <c r="Q684">
        <f t="shared" si="104"/>
        <v>1282</v>
      </c>
      <c r="R684" s="51">
        <v>10826</v>
      </c>
      <c r="S684" s="67">
        <v>10685.4</v>
      </c>
      <c r="T684" s="69">
        <v>10681</v>
      </c>
      <c r="V684" t="s">
        <v>4726</v>
      </c>
      <c r="W684" t="s">
        <v>4727</v>
      </c>
      <c r="Y684" s="51">
        <f t="shared" si="108"/>
        <v>10816</v>
      </c>
      <c r="Z684" s="73">
        <f t="shared" si="109"/>
        <v>10690.01</v>
      </c>
      <c r="AA684" s="69" t="str">
        <f>VLOOKUP(C:C&amp;"    ",[1]Sheet0!$E$1:$I$65536,5,0)</f>
        <v xml:space="preserve">10681.00    </v>
      </c>
      <c r="AB684" s="74">
        <v>10681</v>
      </c>
      <c r="AC684" t="b">
        <f t="shared" si="105"/>
        <v>1</v>
      </c>
      <c r="AD684">
        <v>9000930</v>
      </c>
      <c r="AE684" t="s">
        <v>2060</v>
      </c>
      <c r="AF684" t="str">
        <f t="shared" si="107"/>
        <v>袁辉</v>
      </c>
    </row>
    <row r="685" spans="1:32" x14ac:dyDescent="0.2">
      <c r="A685">
        <v>682</v>
      </c>
      <c r="B685">
        <v>9000928</v>
      </c>
      <c r="C685" t="str">
        <f>VLOOKUP(B:B,'10月人员信息'!J:W,13,0)</f>
        <v>130622198501085812</v>
      </c>
      <c r="D685" t="str">
        <f>VLOOKUP(B:B,'10月人员信息'!J:M,3,0)</f>
        <v>赵兴佳</v>
      </c>
      <c r="E685" t="str">
        <f>VLOOKUP(B:B,'10月人员信息'!J:L,2,0)</f>
        <v>制造部</v>
      </c>
      <c r="F685" t="str">
        <f>VLOOKUP(B:B,'10月人员信息'!J:R,8,0)</f>
        <v>生产计划（物料平衡）主办</v>
      </c>
      <c r="G685" t="str">
        <f>VLOOKUP(B:B,'10月人员信息'!J:P,6,0)</f>
        <v>主管师</v>
      </c>
      <c r="H685" t="str">
        <f>VLOOKUP(B:B,'10月人员信息'!J:V,12,0)</f>
        <v>满族</v>
      </c>
      <c r="I685" t="str">
        <f>VLOOKUP(B:B,'11月工资'!A:D,4,0)</f>
        <v>6217000180023881703</v>
      </c>
      <c r="J685">
        <f t="shared" si="100"/>
        <v>1462.08</v>
      </c>
      <c r="K685">
        <f t="shared" si="101"/>
        <v>63.97</v>
      </c>
      <c r="L685">
        <f t="shared" si="106"/>
        <v>155.35</v>
      </c>
      <c r="M685" s="6">
        <f t="shared" si="102"/>
        <v>629.85</v>
      </c>
      <c r="N685">
        <f>VLOOKUP(C:C,'11月工资'!C:AP,40,0)</f>
        <v>9</v>
      </c>
      <c r="O685" s="6">
        <f t="shared" si="103"/>
        <v>71.98</v>
      </c>
      <c r="P685">
        <v>0</v>
      </c>
      <c r="Q685">
        <f t="shared" si="104"/>
        <v>1079</v>
      </c>
      <c r="R685" s="51">
        <v>9138</v>
      </c>
      <c r="S685" s="67">
        <v>8997.9</v>
      </c>
      <c r="T685" s="69">
        <v>8993</v>
      </c>
      <c r="V685" t="s">
        <v>4728</v>
      </c>
      <c r="W685" t="s">
        <v>4729</v>
      </c>
      <c r="Y685" s="51">
        <f t="shared" si="108"/>
        <v>9128</v>
      </c>
      <c r="Z685" s="73">
        <f t="shared" si="109"/>
        <v>9002.51</v>
      </c>
      <c r="AA685" s="69" t="str">
        <f>VLOOKUP(C:C&amp;"    ",[1]Sheet0!$E$1:$I$65536,5,0)</f>
        <v xml:space="preserve">8993.00    </v>
      </c>
      <c r="AB685" s="74">
        <v>8993</v>
      </c>
      <c r="AC685" t="b">
        <f t="shared" si="105"/>
        <v>1</v>
      </c>
      <c r="AD685">
        <v>9000931</v>
      </c>
      <c r="AE685" t="s">
        <v>2063</v>
      </c>
      <c r="AF685" t="str">
        <f t="shared" si="107"/>
        <v>马春红</v>
      </c>
    </row>
    <row r="686" spans="1:32" x14ac:dyDescent="0.2">
      <c r="A686">
        <v>683</v>
      </c>
      <c r="B686">
        <v>9000929</v>
      </c>
      <c r="C686" t="str">
        <f>VLOOKUP(B:B,'10月人员信息'!J:W,13,0)</f>
        <v>130203197203230326</v>
      </c>
      <c r="D686" t="str">
        <f>VLOOKUP(B:B,'10月人员信息'!J:M,3,0)</f>
        <v>尧建莉</v>
      </c>
      <c r="E686" t="str">
        <f>VLOOKUP(B:B,'10月人员信息'!J:L,2,0)</f>
        <v>制造部</v>
      </c>
      <c r="F686" t="str">
        <f>VLOOKUP(B:B,'10月人员信息'!J:R,8,0)</f>
        <v>质量检验管理主办</v>
      </c>
      <c r="G686" t="str">
        <f>VLOOKUP(B:B,'10月人员信息'!J:P,6,0)</f>
        <v>主任师</v>
      </c>
      <c r="H686" t="str">
        <f>VLOOKUP(B:B,'10月人员信息'!J:V,12,0)</f>
        <v>汉族</v>
      </c>
      <c r="I686" t="str">
        <f>VLOOKUP(B:B,'11月工资'!A:D,4,0)</f>
        <v>6217000180023881935</v>
      </c>
      <c r="J686">
        <f t="shared" si="100"/>
        <v>1344.96</v>
      </c>
      <c r="K686">
        <f t="shared" si="101"/>
        <v>58.84</v>
      </c>
      <c r="L686">
        <f t="shared" si="106"/>
        <v>142.9</v>
      </c>
      <c r="M686" s="6">
        <f t="shared" si="102"/>
        <v>578.59</v>
      </c>
      <c r="N686">
        <f>VLOOKUP(C:C,'11月工资'!C:AP,40,0)</f>
        <v>9</v>
      </c>
      <c r="O686" s="6">
        <f t="shared" si="103"/>
        <v>66.13</v>
      </c>
      <c r="P686">
        <v>0</v>
      </c>
      <c r="Q686">
        <f t="shared" si="104"/>
        <v>991</v>
      </c>
      <c r="R686" s="51">
        <v>8406</v>
      </c>
      <c r="S686" s="67">
        <v>8265.6299999999992</v>
      </c>
      <c r="T686" s="69">
        <v>8261</v>
      </c>
      <c r="V686" t="s">
        <v>4730</v>
      </c>
      <c r="W686" t="s">
        <v>4731</v>
      </c>
      <c r="Y686" s="51">
        <f t="shared" si="108"/>
        <v>8396</v>
      </c>
      <c r="Z686" s="73">
        <f t="shared" si="109"/>
        <v>8270.24</v>
      </c>
      <c r="AA686" s="69" t="str">
        <f>VLOOKUP(C:C&amp;"    ",[1]Sheet0!$E$1:$I$65536,5,0)</f>
        <v xml:space="preserve">8261.00    </v>
      </c>
      <c r="AB686" s="74">
        <v>8261</v>
      </c>
      <c r="AC686" t="b">
        <f t="shared" si="105"/>
        <v>1</v>
      </c>
      <c r="AD686">
        <v>9000932</v>
      </c>
      <c r="AE686" t="s">
        <v>2066</v>
      </c>
      <c r="AF686" t="str">
        <f t="shared" si="107"/>
        <v>赵炳建</v>
      </c>
    </row>
    <row r="687" spans="1:32" s="6" customFormat="1" x14ac:dyDescent="0.2">
      <c r="A687">
        <v>684</v>
      </c>
      <c r="B687" s="6">
        <v>9000930</v>
      </c>
      <c r="C687" t="str">
        <f>VLOOKUP(B:B,'10月人员信息'!J:W,13,0)</f>
        <v>13020319851205122X</v>
      </c>
      <c r="D687" t="str">
        <f>VLOOKUP(B:B,'10月人员信息'!J:M,3,0)</f>
        <v>袁辉</v>
      </c>
      <c r="E687" t="str">
        <f>VLOOKUP(B:B,'10月人员信息'!J:L,2,0)</f>
        <v>制造部</v>
      </c>
      <c r="F687" t="str">
        <f>VLOOKUP(B:B,'10月人员信息'!J:R,8,0)</f>
        <v>铁钢分析作业区作业长</v>
      </c>
      <c r="G687" t="str">
        <f>VLOOKUP(B:B,'10月人员信息'!J:P,6,0)</f>
        <v>作业长（副科级）</v>
      </c>
      <c r="H687" t="str">
        <f>VLOOKUP(B:B,'10月人员信息'!J:V,12,0)</f>
        <v>汉族</v>
      </c>
      <c r="I687" t="str">
        <f>VLOOKUP(B:B,'11月工资'!A:D,4,0)</f>
        <v>6217000180023878923</v>
      </c>
      <c r="J687">
        <f t="shared" si="100"/>
        <v>1180.48</v>
      </c>
      <c r="K687" s="6">
        <f t="shared" si="101"/>
        <v>51.65</v>
      </c>
      <c r="L687">
        <f t="shared" si="106"/>
        <v>125.43</v>
      </c>
      <c r="M687" s="6">
        <f t="shared" si="102"/>
        <v>506.62</v>
      </c>
      <c r="N687">
        <f>VLOOKUP(C:C,'11月工资'!C:AP,40,0)</f>
        <v>9</v>
      </c>
      <c r="O687" s="6">
        <f t="shared" si="103"/>
        <v>57.9</v>
      </c>
      <c r="P687">
        <v>0</v>
      </c>
      <c r="Q687">
        <f t="shared" si="104"/>
        <v>868</v>
      </c>
      <c r="R687" s="51">
        <v>7378</v>
      </c>
      <c r="S687" s="67">
        <v>7237.47</v>
      </c>
      <c r="T687" s="69">
        <v>7233</v>
      </c>
      <c r="V687" s="6" t="s">
        <v>4732</v>
      </c>
      <c r="W687" s="6" t="s">
        <v>4733</v>
      </c>
      <c r="Y687" s="51">
        <f t="shared" si="108"/>
        <v>7368</v>
      </c>
      <c r="Z687" s="73">
        <f t="shared" si="109"/>
        <v>7242.08</v>
      </c>
      <c r="AA687" s="69" t="str">
        <f>VLOOKUP(C:C&amp;"    ",[1]Sheet0!$E$1:$I$65536,5,0)</f>
        <v xml:space="preserve">7233.00    </v>
      </c>
      <c r="AB687" s="75">
        <v>7233</v>
      </c>
      <c r="AC687" t="b">
        <f t="shared" si="105"/>
        <v>1</v>
      </c>
      <c r="AD687" s="6">
        <v>9000933</v>
      </c>
      <c r="AE687" s="6" t="s">
        <v>2069</v>
      </c>
      <c r="AF687" t="str">
        <f t="shared" si="107"/>
        <v>陈志月</v>
      </c>
    </row>
    <row r="688" spans="1:32" x14ac:dyDescent="0.2">
      <c r="A688">
        <v>685</v>
      </c>
      <c r="B688">
        <v>9000931</v>
      </c>
      <c r="C688" t="str">
        <f>VLOOKUP(B:B,'10月人员信息'!J:W,13,0)</f>
        <v>132821197003221510</v>
      </c>
      <c r="D688" t="str">
        <f>VLOOKUP(B:B,'10月人员信息'!J:M,3,0)</f>
        <v>马春红</v>
      </c>
      <c r="E688" t="str">
        <f>VLOOKUP(B:B,'10月人员信息'!J:L,2,0)</f>
        <v>制造部</v>
      </c>
      <c r="F688" t="str">
        <f>VLOOKUP(B:B,'10月人员信息'!J:R,8,0)</f>
        <v>薄板质量管理主办</v>
      </c>
      <c r="G688" t="str">
        <f>VLOOKUP(B:B,'10月人员信息'!J:P,6,0)</f>
        <v>专业专家</v>
      </c>
      <c r="H688" t="str">
        <f>VLOOKUP(B:B,'10月人员信息'!J:V,12,0)</f>
        <v>汉族</v>
      </c>
      <c r="I688" t="str">
        <f>VLOOKUP(B:B,'11月工资'!A:D,4,0)</f>
        <v>6217000180023879905</v>
      </c>
      <c r="J688">
        <f t="shared" si="100"/>
        <v>1978.24</v>
      </c>
      <c r="K688">
        <f t="shared" si="101"/>
        <v>86.55</v>
      </c>
      <c r="L688">
        <f t="shared" si="106"/>
        <v>210.19</v>
      </c>
      <c r="M688" s="6">
        <f t="shared" si="102"/>
        <v>855.65</v>
      </c>
      <c r="N688">
        <f>VLOOKUP(C:C,'11月工资'!C:AP,40,0)</f>
        <v>9</v>
      </c>
      <c r="O688" s="6">
        <f t="shared" si="103"/>
        <v>97.79</v>
      </c>
      <c r="P688">
        <v>0</v>
      </c>
      <c r="Q688">
        <f t="shared" si="104"/>
        <v>1466</v>
      </c>
      <c r="R688" s="51">
        <v>12364</v>
      </c>
      <c r="S688" s="67">
        <v>12223.58</v>
      </c>
      <c r="T688" s="69">
        <v>12219</v>
      </c>
      <c r="V688" t="s">
        <v>4734</v>
      </c>
      <c r="W688" t="s">
        <v>4735</v>
      </c>
      <c r="Y688" s="51">
        <f t="shared" si="108"/>
        <v>12354</v>
      </c>
      <c r="Z688" s="73">
        <f t="shared" si="109"/>
        <v>12228.19</v>
      </c>
      <c r="AA688" s="69" t="str">
        <f>VLOOKUP(C:C&amp;"    ",[1]Sheet0!$E$1:$I$65536,5,0)</f>
        <v xml:space="preserve">12219.00    </v>
      </c>
      <c r="AB688" s="74">
        <v>12219</v>
      </c>
      <c r="AC688" t="b">
        <f t="shared" si="105"/>
        <v>1</v>
      </c>
      <c r="AD688">
        <v>9000934</v>
      </c>
      <c r="AE688" t="s">
        <v>2072</v>
      </c>
      <c r="AF688" t="str">
        <f t="shared" si="107"/>
        <v>李小林</v>
      </c>
    </row>
    <row r="689" spans="1:32" x14ac:dyDescent="0.2">
      <c r="A689">
        <v>686</v>
      </c>
      <c r="B689">
        <v>9000932</v>
      </c>
      <c r="C689" t="str">
        <f>VLOOKUP(B:B,'10月人员信息'!J:W,13,0)</f>
        <v>370285197407154731</v>
      </c>
      <c r="D689" t="str">
        <f>VLOOKUP(B:B,'10月人员信息'!J:M,3,0)</f>
        <v>赵炳建</v>
      </c>
      <c r="E689" t="str">
        <f>VLOOKUP(B:B,'10月人员信息'!J:L,2,0)</f>
        <v>制造部</v>
      </c>
      <c r="F689" t="str">
        <f>VLOOKUP(B:B,'10月人员信息'!J:R,8,0)</f>
        <v>质量检验管理主办</v>
      </c>
      <c r="G689" t="str">
        <f>VLOOKUP(B:B,'10月人员信息'!J:P,6,0)</f>
        <v>专业专家</v>
      </c>
      <c r="H689" t="str">
        <f>VLOOKUP(B:B,'10月人员信息'!J:V,12,0)</f>
        <v>汉族</v>
      </c>
      <c r="I689" t="str">
        <f>VLOOKUP(B:B,'11月工资'!A:D,4,0)</f>
        <v>6217000180023878972</v>
      </c>
      <c r="J689">
        <f t="shared" si="100"/>
        <v>2292.16</v>
      </c>
      <c r="K689">
        <f t="shared" si="101"/>
        <v>100.28</v>
      </c>
      <c r="L689">
        <f t="shared" si="106"/>
        <v>243.54</v>
      </c>
      <c r="M689" s="6">
        <f t="shared" si="102"/>
        <v>1170.02</v>
      </c>
      <c r="N689">
        <f>VLOOKUP(C:C,'11月工资'!C:AP,40,0)</f>
        <v>9</v>
      </c>
      <c r="O689" s="6">
        <f t="shared" si="103"/>
        <v>133.72</v>
      </c>
      <c r="P689">
        <v>0</v>
      </c>
      <c r="Q689">
        <f t="shared" si="104"/>
        <v>2005</v>
      </c>
      <c r="R689" s="51">
        <v>14326</v>
      </c>
      <c r="S689" s="68">
        <v>16714.59</v>
      </c>
      <c r="T689" s="69">
        <v>16710</v>
      </c>
      <c r="V689" t="s">
        <v>4736</v>
      </c>
      <c r="W689" t="s">
        <v>4737</v>
      </c>
      <c r="Y689" s="51">
        <f t="shared" si="108"/>
        <v>14316</v>
      </c>
      <c r="Z689" s="73">
        <f t="shared" si="109"/>
        <v>16719.2</v>
      </c>
      <c r="AA689" s="69" t="str">
        <f>VLOOKUP(C:C&amp;"    ",[1]Sheet0!$E$1:$I$65536,5,0)</f>
        <v xml:space="preserve">16710.00    </v>
      </c>
      <c r="AB689" s="74">
        <v>16710</v>
      </c>
      <c r="AC689" t="b">
        <f t="shared" si="105"/>
        <v>1</v>
      </c>
      <c r="AD689">
        <v>9000935</v>
      </c>
      <c r="AE689" t="s">
        <v>2075</v>
      </c>
      <c r="AF689" t="str">
        <f t="shared" si="107"/>
        <v>郑虹杨</v>
      </c>
    </row>
    <row r="690" spans="1:32" x14ac:dyDescent="0.2">
      <c r="A690">
        <v>687</v>
      </c>
      <c r="B690">
        <v>9000933</v>
      </c>
      <c r="C690" t="str">
        <f>VLOOKUP(B:B,'10月人员信息'!J:W,13,0)</f>
        <v>120225198708085129</v>
      </c>
      <c r="D690" t="str">
        <f>VLOOKUP(B:B,'10月人员信息'!J:M,3,0)</f>
        <v>陈志月</v>
      </c>
      <c r="E690" t="str">
        <f>VLOOKUP(B:B,'10月人员信息'!J:L,2,0)</f>
        <v>制造部</v>
      </c>
      <c r="F690" t="str">
        <f>VLOOKUP(B:B,'10月人员信息'!J:R,8,0)</f>
        <v>生产技术管理主办</v>
      </c>
      <c r="G690" t="str">
        <f>VLOOKUP(B:B,'10月人员信息'!J:P,6,0)</f>
        <v>专业师</v>
      </c>
      <c r="H690" t="str">
        <f>VLOOKUP(B:B,'10月人员信息'!J:V,12,0)</f>
        <v>汉族</v>
      </c>
      <c r="I690" t="str">
        <f>VLOOKUP(B:B,'11月工资'!A:D,4,0)</f>
        <v>6217000180023879772</v>
      </c>
      <c r="J690">
        <f t="shared" si="100"/>
        <v>1287.2</v>
      </c>
      <c r="K690">
        <f t="shared" si="101"/>
        <v>56.32</v>
      </c>
      <c r="L690">
        <f t="shared" si="106"/>
        <v>136.77000000000001</v>
      </c>
      <c r="M690" s="6">
        <f t="shared" si="102"/>
        <v>553.32000000000005</v>
      </c>
      <c r="N690">
        <f>VLOOKUP(C:C,'11月工资'!C:AP,40,0)</f>
        <v>9</v>
      </c>
      <c r="O690" s="6">
        <f t="shared" si="103"/>
        <v>63.24</v>
      </c>
      <c r="P690">
        <v>0</v>
      </c>
      <c r="Q690">
        <f t="shared" si="104"/>
        <v>948</v>
      </c>
      <c r="R690" s="51">
        <v>8045</v>
      </c>
      <c r="S690" s="67">
        <v>7904.6</v>
      </c>
      <c r="T690" s="69">
        <v>7900</v>
      </c>
      <c r="V690" t="s">
        <v>4738</v>
      </c>
      <c r="W690" t="s">
        <v>4739</v>
      </c>
      <c r="Y690" s="51">
        <f t="shared" si="108"/>
        <v>8035</v>
      </c>
      <c r="Z690" s="73">
        <f t="shared" si="109"/>
        <v>7909.21</v>
      </c>
      <c r="AA690" s="69" t="str">
        <f>VLOOKUP(C:C&amp;"    ",[1]Sheet0!$E$1:$I$65536,5,0)</f>
        <v xml:space="preserve">7900.00    </v>
      </c>
      <c r="AB690" s="74">
        <v>7900</v>
      </c>
      <c r="AC690" t="b">
        <f t="shared" si="105"/>
        <v>1</v>
      </c>
      <c r="AD690">
        <v>9000936</v>
      </c>
      <c r="AE690" t="s">
        <v>2078</v>
      </c>
      <c r="AF690" t="str">
        <f t="shared" si="107"/>
        <v>杜灏宸</v>
      </c>
    </row>
    <row r="691" spans="1:32" x14ac:dyDescent="0.2">
      <c r="A691">
        <v>688</v>
      </c>
      <c r="B691">
        <v>9000934</v>
      </c>
      <c r="C691" t="str">
        <f>VLOOKUP(B:B,'10月人员信息'!J:W,13,0)</f>
        <v>130225198812047175</v>
      </c>
      <c r="D691" t="str">
        <f>VLOOKUP(B:B,'10月人员信息'!J:M,3,0)</f>
        <v>李小林</v>
      </c>
      <c r="E691" t="str">
        <f>VLOOKUP(B:B,'10月人员信息'!J:L,2,0)</f>
        <v>制造部</v>
      </c>
      <c r="F691" t="str">
        <f>VLOOKUP(B:B,'10月人员信息'!J:R,8,0)</f>
        <v>质量检验管理主办</v>
      </c>
      <c r="G691" t="str">
        <f>VLOOKUP(B:B,'10月人员信息'!J:P,6,0)</f>
        <v>专业师</v>
      </c>
      <c r="H691" t="str">
        <f>VLOOKUP(B:B,'10月人员信息'!J:V,12,0)</f>
        <v>汉族</v>
      </c>
      <c r="I691" t="str">
        <f>VLOOKUP(B:B,'11月工资'!A:D,4,0)</f>
        <v>6217000180035151061</v>
      </c>
      <c r="J691">
        <f t="shared" si="100"/>
        <v>1095.68</v>
      </c>
      <c r="K691">
        <f t="shared" si="101"/>
        <v>47.94</v>
      </c>
      <c r="L691">
        <f t="shared" si="106"/>
        <v>116.42</v>
      </c>
      <c r="M691" s="6">
        <f t="shared" si="102"/>
        <v>469.51</v>
      </c>
      <c r="N691">
        <f>VLOOKUP(C:C,'11月工资'!C:AP,40,0)</f>
        <v>9</v>
      </c>
      <c r="O691" s="6">
        <f t="shared" si="103"/>
        <v>53.66</v>
      </c>
      <c r="P691">
        <v>0</v>
      </c>
      <c r="Q691">
        <f t="shared" si="104"/>
        <v>804</v>
      </c>
      <c r="R691" s="51">
        <v>6848</v>
      </c>
      <c r="S691" s="67">
        <v>6707.28</v>
      </c>
      <c r="T691" s="69">
        <v>6703</v>
      </c>
      <c r="V691" t="s">
        <v>4740</v>
      </c>
      <c r="W691" t="s">
        <v>4741</v>
      </c>
      <c r="Y691" s="51">
        <f t="shared" si="108"/>
        <v>6838</v>
      </c>
      <c r="Z691" s="73">
        <f t="shared" si="109"/>
        <v>6711.89</v>
      </c>
      <c r="AA691" s="69" t="str">
        <f>VLOOKUP(C:C&amp;"    ",[1]Sheet0!$E$1:$I$65536,5,0)</f>
        <v xml:space="preserve">6703.00    </v>
      </c>
      <c r="AB691" s="74">
        <v>6703</v>
      </c>
      <c r="AC691" t="b">
        <f t="shared" si="105"/>
        <v>1</v>
      </c>
      <c r="AD691">
        <v>9000940</v>
      </c>
      <c r="AE691" t="s">
        <v>2081</v>
      </c>
      <c r="AF691" t="str">
        <f t="shared" si="107"/>
        <v>方连军</v>
      </c>
    </row>
    <row r="692" spans="1:32" x14ac:dyDescent="0.2">
      <c r="A692">
        <v>689</v>
      </c>
      <c r="B692">
        <v>9000935</v>
      </c>
      <c r="C692" t="str">
        <f>VLOOKUP(B:B,'10月人员信息'!J:W,13,0)</f>
        <v>130203199308263019</v>
      </c>
      <c r="D692" t="str">
        <f>VLOOKUP(B:B,'10月人员信息'!J:M,3,0)</f>
        <v>郑虹杨</v>
      </c>
      <c r="E692" t="str">
        <f>VLOOKUP(B:B,'10月人员信息'!J:L,2,0)</f>
        <v>制造部</v>
      </c>
      <c r="F692" t="str">
        <f>VLOOKUP(B:B,'10月人员信息'!J:R,8,0)</f>
        <v>质量检验管理主办</v>
      </c>
      <c r="G692" t="str">
        <f>VLOOKUP(B:B,'10月人员信息'!J:P,6,0)</f>
        <v>专业师</v>
      </c>
      <c r="H692" t="str">
        <f>VLOOKUP(B:B,'10月人员信息'!J:V,12,0)</f>
        <v>汉族</v>
      </c>
      <c r="I692" t="str">
        <f>VLOOKUP(B:B,'11月工资'!A:D,4,0)</f>
        <v>6217000180032826673</v>
      </c>
      <c r="J692">
        <f t="shared" si="100"/>
        <v>841.12</v>
      </c>
      <c r="K692">
        <f t="shared" si="101"/>
        <v>36.799999999999997</v>
      </c>
      <c r="L692">
        <f t="shared" si="106"/>
        <v>89.37</v>
      </c>
      <c r="M692" s="6">
        <f t="shared" si="102"/>
        <v>365.44</v>
      </c>
      <c r="N692">
        <f>VLOOKUP(C:C,'11月工资'!C:AP,40,0)</f>
        <v>9</v>
      </c>
      <c r="O692" s="6">
        <f t="shared" si="103"/>
        <v>41.76</v>
      </c>
      <c r="P692">
        <v>0</v>
      </c>
      <c r="Q692">
        <f t="shared" si="104"/>
        <v>613</v>
      </c>
      <c r="R692" s="51">
        <v>5257</v>
      </c>
      <c r="S692" s="68">
        <v>5220.59</v>
      </c>
      <c r="T692" s="69">
        <v>5112</v>
      </c>
      <c r="V692" t="s">
        <v>4742</v>
      </c>
      <c r="W692" t="s">
        <v>4743</v>
      </c>
      <c r="Y692" s="51">
        <f t="shared" si="108"/>
        <v>5247</v>
      </c>
      <c r="Z692" s="73">
        <f t="shared" si="109"/>
        <v>5225.2</v>
      </c>
      <c r="AA692" s="69" t="str">
        <f>VLOOKUP(C:C&amp;"    ",[1]Sheet0!$E$1:$I$65536,5,0)</f>
        <v xml:space="preserve">5112.00    </v>
      </c>
      <c r="AB692" s="74">
        <v>5112</v>
      </c>
      <c r="AC692" t="b">
        <f t="shared" si="105"/>
        <v>1</v>
      </c>
      <c r="AD692">
        <v>9000977</v>
      </c>
      <c r="AE692" t="s">
        <v>2084</v>
      </c>
      <c r="AF692" t="str">
        <f t="shared" si="107"/>
        <v>王晓勇</v>
      </c>
    </row>
    <row r="693" spans="1:32" x14ac:dyDescent="0.2">
      <c r="A693">
        <v>690</v>
      </c>
      <c r="B693">
        <v>9000936</v>
      </c>
      <c r="C693" t="str">
        <f>VLOOKUP(B:B,'10月人员信息'!J:W,13,0)</f>
        <v>130203199610043025</v>
      </c>
      <c r="D693" t="str">
        <f>VLOOKUP(B:B,'10月人员信息'!J:M,3,0)</f>
        <v>杜灏宸</v>
      </c>
      <c r="E693" t="str">
        <f>VLOOKUP(B:B,'10月人员信息'!J:L,2,0)</f>
        <v>财务经营部</v>
      </c>
      <c r="F693" t="str">
        <f>VLOOKUP(B:B,'10月人员信息'!J:R,8,0)</f>
        <v>会计税务主办</v>
      </c>
      <c r="G693" t="str">
        <f>VLOOKUP(B:B,'10月人员信息'!J:P,6,0)</f>
        <v>一级协理</v>
      </c>
      <c r="H693" t="str">
        <f>VLOOKUP(B:B,'10月人员信息'!J:V,12,0)</f>
        <v>汉族</v>
      </c>
      <c r="I693" t="str">
        <f>VLOOKUP(B:B,'11月工资'!A:D,4,0)</f>
        <v>6217000180032381646</v>
      </c>
      <c r="J693">
        <f t="shared" si="100"/>
        <v>783.04</v>
      </c>
      <c r="K693">
        <f t="shared" si="101"/>
        <v>34.26</v>
      </c>
      <c r="L693">
        <f t="shared" si="106"/>
        <v>83.2</v>
      </c>
      <c r="M693" s="6">
        <f t="shared" si="102"/>
        <v>365.44</v>
      </c>
      <c r="N693">
        <f>VLOOKUP(C:C,'11月工资'!C:AP,40,0)</f>
        <v>9</v>
      </c>
      <c r="O693" s="6">
        <f t="shared" si="103"/>
        <v>41.76</v>
      </c>
      <c r="P693">
        <v>0</v>
      </c>
      <c r="Q693">
        <f t="shared" si="104"/>
        <v>570</v>
      </c>
      <c r="R693" s="51">
        <v>4894</v>
      </c>
      <c r="S693" s="68">
        <v>5220.59</v>
      </c>
      <c r="T693" s="69">
        <v>4749</v>
      </c>
      <c r="V693" t="s">
        <v>4744</v>
      </c>
      <c r="W693" t="s">
        <v>4745</v>
      </c>
      <c r="Y693" s="51">
        <f t="shared" si="108"/>
        <v>4884</v>
      </c>
      <c r="Z693" s="73">
        <f t="shared" si="109"/>
        <v>5225.2</v>
      </c>
      <c r="AA693" s="69" t="str">
        <f>VLOOKUP(C:C&amp;"    ",[1]Sheet0!$E$1:$I$65536,5,0)</f>
        <v xml:space="preserve">4749.00    </v>
      </c>
      <c r="AB693" s="74">
        <v>4749</v>
      </c>
      <c r="AC693" t="b">
        <f t="shared" si="105"/>
        <v>1</v>
      </c>
      <c r="AD693">
        <v>9000953</v>
      </c>
      <c r="AE693" t="s">
        <v>2087</v>
      </c>
      <c r="AF693" t="str">
        <f t="shared" si="107"/>
        <v>冯淑丽</v>
      </c>
    </row>
    <row r="694" spans="1:32" x14ac:dyDescent="0.2">
      <c r="A694">
        <v>691</v>
      </c>
      <c r="B694">
        <v>9000940</v>
      </c>
      <c r="C694" t="str">
        <f>VLOOKUP(B:B,'10月人员信息'!J:W,13,0)</f>
        <v>130205197406300315</v>
      </c>
      <c r="D694" t="str">
        <f>VLOOKUP(B:B,'10月人员信息'!J:M,3,0)</f>
        <v>方连军</v>
      </c>
      <c r="E694" t="str">
        <f>VLOOKUP(B:B,'10月人员信息'!J:L,2,0)</f>
        <v>炼铁事业部</v>
      </c>
      <c r="F694" t="str">
        <f>VLOOKUP(B:B,'10月人员信息'!J:R,8,0)</f>
        <v>球团点检机械点检员</v>
      </c>
      <c r="G694">
        <f>VLOOKUP(B:B,'10月人员信息'!J:P,6,0)</f>
        <v>0</v>
      </c>
      <c r="H694" t="str">
        <f>VLOOKUP(B:B,'10月人员信息'!J:V,12,0)</f>
        <v>汉族</v>
      </c>
      <c r="I694" t="str">
        <f>VLOOKUP(B:B,'11月工资'!A:D,4,0)</f>
        <v>6217000180023864931</v>
      </c>
      <c r="J694">
        <f t="shared" si="100"/>
        <v>942.08</v>
      </c>
      <c r="K694">
        <f t="shared" si="101"/>
        <v>41.22</v>
      </c>
      <c r="L694">
        <f t="shared" si="106"/>
        <v>100.1</v>
      </c>
      <c r="M694" s="6">
        <f t="shared" si="102"/>
        <v>402.33</v>
      </c>
      <c r="N694">
        <f>VLOOKUP(C:C,'11月工资'!C:AP,40,0)</f>
        <v>9</v>
      </c>
      <c r="O694" s="6">
        <f t="shared" si="103"/>
        <v>45.98</v>
      </c>
      <c r="P694">
        <v>0</v>
      </c>
      <c r="Q694">
        <f t="shared" si="104"/>
        <v>689</v>
      </c>
      <c r="R694" s="51">
        <v>5888</v>
      </c>
      <c r="S694" s="67">
        <v>5747.52</v>
      </c>
      <c r="T694" s="69">
        <v>5743</v>
      </c>
      <c r="V694" t="s">
        <v>4746</v>
      </c>
      <c r="W694" t="s">
        <v>4747</v>
      </c>
      <c r="Y694" s="51">
        <f t="shared" si="108"/>
        <v>5878</v>
      </c>
      <c r="Z694" s="73">
        <f t="shared" si="109"/>
        <v>5752.13</v>
      </c>
      <c r="AA694" s="69" t="str">
        <f>VLOOKUP(C:C&amp;"    ",[1]Sheet0!$E$1:$I$65536,5,0)</f>
        <v xml:space="preserve">5743.00    </v>
      </c>
      <c r="AB694" s="74">
        <v>5743</v>
      </c>
      <c r="AC694" t="b">
        <f t="shared" si="105"/>
        <v>1</v>
      </c>
      <c r="AD694">
        <v>9000939</v>
      </c>
      <c r="AE694" t="s">
        <v>2090</v>
      </c>
      <c r="AF694" t="str">
        <f t="shared" si="107"/>
        <v>苏有权</v>
      </c>
    </row>
    <row r="695" spans="1:32" x14ac:dyDescent="0.2">
      <c r="A695">
        <v>692</v>
      </c>
      <c r="B695">
        <v>9000977</v>
      </c>
      <c r="C695" t="str">
        <f>VLOOKUP(B:B,'10月人员信息'!J:W,13,0)</f>
        <v>130203197511270311</v>
      </c>
      <c r="D695" t="str">
        <f>VLOOKUP(B:B,'10月人员信息'!J:M,3,0)</f>
        <v>王晓勇</v>
      </c>
      <c r="E695" t="str">
        <f>VLOOKUP(B:B,'10月人员信息'!J:L,2,0)</f>
        <v>热轧事业部</v>
      </c>
      <c r="F695" t="str">
        <f>VLOOKUP(B:B,'10月人员信息'!J:R,8,0)</f>
        <v>连铸点检作业区点检员</v>
      </c>
      <c r="G695">
        <f>VLOOKUP(B:B,'10月人员信息'!J:P,6,0)</f>
        <v>0</v>
      </c>
      <c r="H695" t="str">
        <f>VLOOKUP(B:B,'10月人员信息'!J:V,12,0)</f>
        <v>汉族</v>
      </c>
      <c r="I695" t="str">
        <f>VLOOKUP(B:B,'11月工资'!A:D,4,0)</f>
        <v>6217000180023852068</v>
      </c>
      <c r="J695">
        <f t="shared" si="100"/>
        <v>972.32</v>
      </c>
      <c r="K695">
        <f t="shared" si="101"/>
        <v>42.54</v>
      </c>
      <c r="L695">
        <f t="shared" si="106"/>
        <v>103.31</v>
      </c>
      <c r="M695" s="6">
        <f t="shared" si="102"/>
        <v>415.57</v>
      </c>
      <c r="N695">
        <f>VLOOKUP(C:C,'11月工资'!C:AP,40,0)</f>
        <v>9</v>
      </c>
      <c r="O695" s="6">
        <f t="shared" si="103"/>
        <v>47.49</v>
      </c>
      <c r="P695">
        <v>0</v>
      </c>
      <c r="Q695">
        <f t="shared" si="104"/>
        <v>712</v>
      </c>
      <c r="R695" s="51">
        <v>6077</v>
      </c>
      <c r="S695" s="67">
        <v>5936.73</v>
      </c>
      <c r="T695" s="69">
        <v>5932</v>
      </c>
      <c r="V695" t="s">
        <v>4748</v>
      </c>
      <c r="W695" t="s">
        <v>4749</v>
      </c>
      <c r="Y695" s="51">
        <f t="shared" si="108"/>
        <v>6067</v>
      </c>
      <c r="Z695" s="73">
        <f t="shared" si="109"/>
        <v>5941.34</v>
      </c>
      <c r="AA695" s="69" t="str">
        <f>VLOOKUP(C:C&amp;"    ",[1]Sheet0!$E$1:$I$65536,5,0)</f>
        <v xml:space="preserve">5932.00    </v>
      </c>
      <c r="AB695" s="74">
        <v>5932</v>
      </c>
      <c r="AC695" t="b">
        <f t="shared" si="105"/>
        <v>1</v>
      </c>
      <c r="AD695">
        <v>9000967</v>
      </c>
      <c r="AE695" t="s">
        <v>2093</v>
      </c>
      <c r="AF695" t="str">
        <f t="shared" si="107"/>
        <v>弭强</v>
      </c>
    </row>
    <row r="696" spans="1:32" x14ac:dyDescent="0.2">
      <c r="A696">
        <v>693</v>
      </c>
      <c r="B696">
        <v>9000953</v>
      </c>
      <c r="C696" t="str">
        <f>VLOOKUP(B:B,'10月人员信息'!J:W,13,0)</f>
        <v>130203197509192123</v>
      </c>
      <c r="D696" t="str">
        <f>VLOOKUP(B:B,'10月人员信息'!J:M,3,0)</f>
        <v>冯淑丽</v>
      </c>
      <c r="E696" t="str">
        <f>VLOOKUP(B:B,'10月人员信息'!J:L,2,0)</f>
        <v>热轧事业部</v>
      </c>
      <c r="F696" t="str">
        <f>VLOOKUP(B:B,'10月人员信息'!J:R,8,0)</f>
        <v>连铸点检作业区点检员</v>
      </c>
      <c r="G696">
        <f>VLOOKUP(B:B,'10月人员信息'!J:P,6,0)</f>
        <v>0</v>
      </c>
      <c r="H696" t="str">
        <f>VLOOKUP(B:B,'10月人员信息'!J:V,12,0)</f>
        <v>汉族</v>
      </c>
      <c r="I696" t="str">
        <f>VLOOKUP(B:B,'11月工资'!A:D,4,0)</f>
        <v>6217000180023851474</v>
      </c>
      <c r="J696">
        <f t="shared" si="100"/>
        <v>844</v>
      </c>
      <c r="K696">
        <f t="shared" si="101"/>
        <v>36.93</v>
      </c>
      <c r="L696">
        <f t="shared" si="106"/>
        <v>89.68</v>
      </c>
      <c r="M696" s="6">
        <f t="shared" si="102"/>
        <v>365.44</v>
      </c>
      <c r="N696">
        <f>VLOOKUP(C:C,'11月工资'!C:AP,40,0)</f>
        <v>9</v>
      </c>
      <c r="O696" s="6">
        <f t="shared" si="103"/>
        <v>41.76</v>
      </c>
      <c r="P696">
        <v>0</v>
      </c>
      <c r="Q696">
        <f t="shared" si="104"/>
        <v>616</v>
      </c>
      <c r="R696" s="51">
        <v>5275</v>
      </c>
      <c r="S696" s="68">
        <v>5220.59</v>
      </c>
      <c r="T696" s="69">
        <v>5130</v>
      </c>
      <c r="V696" t="s">
        <v>4750</v>
      </c>
      <c r="W696" t="s">
        <v>4751</v>
      </c>
      <c r="Y696" s="51">
        <f t="shared" si="108"/>
        <v>5265</v>
      </c>
      <c r="Z696" s="73">
        <f t="shared" si="109"/>
        <v>5225.2</v>
      </c>
      <c r="AA696" s="69" t="str">
        <f>VLOOKUP(C:C&amp;"    ",[1]Sheet0!$E$1:$I$65536,5,0)</f>
        <v xml:space="preserve">5130.00    </v>
      </c>
      <c r="AB696" s="74">
        <v>5130</v>
      </c>
      <c r="AC696" t="b">
        <f t="shared" si="105"/>
        <v>1</v>
      </c>
      <c r="AD696">
        <v>9000980</v>
      </c>
      <c r="AE696" t="s">
        <v>2096</v>
      </c>
      <c r="AF696" t="str">
        <f t="shared" si="107"/>
        <v>吴涛</v>
      </c>
    </row>
    <row r="697" spans="1:32" x14ac:dyDescent="0.2">
      <c r="A697">
        <v>694</v>
      </c>
      <c r="B697">
        <v>9000939</v>
      </c>
      <c r="C697" t="str">
        <f>VLOOKUP(B:B,'10月人员信息'!J:W,13,0)</f>
        <v>130229197010036010</v>
      </c>
      <c r="D697" t="str">
        <f>VLOOKUP(B:B,'10月人员信息'!J:M,3,0)</f>
        <v>苏有权</v>
      </c>
      <c r="E697" t="str">
        <f>VLOOKUP(B:B,'10月人员信息'!J:L,2,0)</f>
        <v>技术创新部</v>
      </c>
      <c r="F697" t="str">
        <f>VLOOKUP(B:B,'10月人员信息'!J:R,8,0)</f>
        <v>炼钢技术研究所主办</v>
      </c>
      <c r="G697" t="str">
        <f>VLOOKUP(B:B,'10月人员信息'!J:P,6,0)</f>
        <v>主任师</v>
      </c>
      <c r="H697" t="str">
        <f>VLOOKUP(B:B,'10月人员信息'!J:V,12,0)</f>
        <v>汉族</v>
      </c>
      <c r="I697" t="str">
        <f>VLOOKUP(B:B,'11月工资'!A:D,4,0)</f>
        <v>6217000180023845716</v>
      </c>
      <c r="J697">
        <f t="shared" si="100"/>
        <v>1731.36</v>
      </c>
      <c r="K697">
        <f t="shared" si="101"/>
        <v>75.75</v>
      </c>
      <c r="L697">
        <f t="shared" si="106"/>
        <v>183.96</v>
      </c>
      <c r="M697" s="6">
        <f t="shared" si="102"/>
        <v>747.61</v>
      </c>
      <c r="N697">
        <f>VLOOKUP(C:C,'11月工资'!C:AP,40,0)</f>
        <v>9</v>
      </c>
      <c r="O697" s="6">
        <f t="shared" si="103"/>
        <v>85.44</v>
      </c>
      <c r="P697">
        <v>0</v>
      </c>
      <c r="Q697">
        <f t="shared" si="104"/>
        <v>1281</v>
      </c>
      <c r="R697" s="51">
        <v>10821</v>
      </c>
      <c r="S697" s="67">
        <v>10680.15</v>
      </c>
      <c r="T697" s="69">
        <v>10676</v>
      </c>
      <c r="V697" t="s">
        <v>4752</v>
      </c>
      <c r="W697" t="s">
        <v>4753</v>
      </c>
      <c r="Y697" s="51">
        <f t="shared" si="108"/>
        <v>10811</v>
      </c>
      <c r="Z697" s="73">
        <f t="shared" si="109"/>
        <v>10684.76</v>
      </c>
      <c r="AA697" s="69" t="str">
        <f>VLOOKUP(C:C&amp;"    ",[1]Sheet0!$E$1:$I$65536,5,0)</f>
        <v xml:space="preserve">10676.00    </v>
      </c>
      <c r="AB697" s="74">
        <v>10676</v>
      </c>
      <c r="AC697" t="b">
        <f t="shared" si="105"/>
        <v>1</v>
      </c>
      <c r="AD697">
        <v>9000941</v>
      </c>
      <c r="AE697" t="s">
        <v>2099</v>
      </c>
      <c r="AF697" t="str">
        <f t="shared" si="107"/>
        <v>刘静华</v>
      </c>
    </row>
    <row r="698" spans="1:32" x14ac:dyDescent="0.2">
      <c r="A698">
        <v>695</v>
      </c>
      <c r="B698">
        <v>9000967</v>
      </c>
      <c r="C698" t="str">
        <f>VLOOKUP(B:B,'10月人员信息'!J:W,13,0)</f>
        <v>130202197405140330</v>
      </c>
      <c r="D698" t="str">
        <f>VLOOKUP(B:B,'10月人员信息'!J:M,3,0)</f>
        <v>弭强</v>
      </c>
      <c r="E698" t="str">
        <f>VLOOKUP(B:B,'10月人员信息'!J:L,2,0)</f>
        <v>热轧事业部</v>
      </c>
      <c r="F698" t="str">
        <f>VLOOKUP(B:B,'10月人员信息'!J:R,8,0)</f>
        <v>转炉点检作业区点检员</v>
      </c>
      <c r="G698">
        <f>VLOOKUP(B:B,'10月人员信息'!J:P,6,0)</f>
        <v>0</v>
      </c>
      <c r="H698" t="str">
        <f>VLOOKUP(B:B,'10月人员信息'!J:V,12,0)</f>
        <v>汉族</v>
      </c>
      <c r="I698" t="str">
        <f>VLOOKUP(B:B,'11月工资'!A:D,4,0)</f>
        <v>6217000180023854379</v>
      </c>
      <c r="J698">
        <f t="shared" si="100"/>
        <v>829.6</v>
      </c>
      <c r="K698">
        <f t="shared" si="101"/>
        <v>36.299999999999997</v>
      </c>
      <c r="L698">
        <f t="shared" si="106"/>
        <v>88.15</v>
      </c>
      <c r="M698" s="6">
        <f t="shared" si="102"/>
        <v>365.44</v>
      </c>
      <c r="N698">
        <f>VLOOKUP(C:C,'11月工资'!C:AP,40,0)</f>
        <v>9</v>
      </c>
      <c r="O698" s="6">
        <f t="shared" si="103"/>
        <v>41.76</v>
      </c>
      <c r="P698">
        <v>0</v>
      </c>
      <c r="Q698">
        <f t="shared" si="104"/>
        <v>605</v>
      </c>
      <c r="R698" s="51">
        <v>5185</v>
      </c>
      <c r="S698" s="68">
        <v>5220.59</v>
      </c>
      <c r="T698" s="69">
        <v>5040</v>
      </c>
      <c r="V698" t="s">
        <v>4754</v>
      </c>
      <c r="W698" t="s">
        <v>4755</v>
      </c>
      <c r="Y698" s="51">
        <f t="shared" si="108"/>
        <v>5175</v>
      </c>
      <c r="Z698" s="73">
        <f t="shared" si="109"/>
        <v>5225.2</v>
      </c>
      <c r="AA698" s="69" t="str">
        <f>VLOOKUP(C:C&amp;"    ",[1]Sheet0!$E$1:$I$65536,5,0)</f>
        <v xml:space="preserve">5040.00    </v>
      </c>
      <c r="AB698" s="74">
        <v>5040</v>
      </c>
      <c r="AC698" t="b">
        <f t="shared" si="105"/>
        <v>1</v>
      </c>
      <c r="AD698">
        <v>9000944</v>
      </c>
      <c r="AE698" t="s">
        <v>2102</v>
      </c>
      <c r="AF698" t="str">
        <f t="shared" si="107"/>
        <v>孙树祥</v>
      </c>
    </row>
    <row r="699" spans="1:32" x14ac:dyDescent="0.2">
      <c r="A699">
        <v>696</v>
      </c>
      <c r="B699">
        <v>9000980</v>
      </c>
      <c r="C699" t="str">
        <f>VLOOKUP(B:B,'10月人员信息'!J:W,13,0)</f>
        <v>130205198007110332</v>
      </c>
      <c r="D699" t="str">
        <f>VLOOKUP(B:B,'10月人员信息'!J:M,3,0)</f>
        <v>吴涛</v>
      </c>
      <c r="E699" t="str">
        <f>VLOOKUP(B:B,'10月人员信息'!J:L,2,0)</f>
        <v>热轧事业部</v>
      </c>
      <c r="F699" t="str">
        <f>VLOOKUP(B:B,'10月人员信息'!J:R,8,0)</f>
        <v>精轧、卷曲点检作业区点检员</v>
      </c>
      <c r="G699">
        <f>VLOOKUP(B:B,'10月人员信息'!J:P,6,0)</f>
        <v>0</v>
      </c>
      <c r="H699" t="str">
        <f>VLOOKUP(B:B,'10月人员信息'!J:V,12,0)</f>
        <v>汉族</v>
      </c>
      <c r="I699" t="str">
        <f>VLOOKUP(B:B,'11月工资'!A:D,4,0)</f>
        <v>6217000180023864659</v>
      </c>
      <c r="J699">
        <f t="shared" si="100"/>
        <v>840.48</v>
      </c>
      <c r="K699">
        <f t="shared" si="101"/>
        <v>36.770000000000003</v>
      </c>
      <c r="L699">
        <f t="shared" si="106"/>
        <v>89.3</v>
      </c>
      <c r="M699" s="6">
        <f t="shared" si="102"/>
        <v>365.44</v>
      </c>
      <c r="N699">
        <f>VLOOKUP(C:C,'11月工资'!C:AP,40,0)</f>
        <v>9</v>
      </c>
      <c r="O699" s="6">
        <f t="shared" si="103"/>
        <v>41.76</v>
      </c>
      <c r="P699">
        <v>0</v>
      </c>
      <c r="Q699">
        <f t="shared" si="104"/>
        <v>613</v>
      </c>
      <c r="R699" s="51">
        <v>5253</v>
      </c>
      <c r="S699" s="68">
        <v>5220.59</v>
      </c>
      <c r="T699" s="69">
        <v>5108</v>
      </c>
      <c r="V699" t="s">
        <v>4756</v>
      </c>
      <c r="W699" t="s">
        <v>4757</v>
      </c>
      <c r="Y699" s="51">
        <f t="shared" si="108"/>
        <v>5243</v>
      </c>
      <c r="Z699" s="73">
        <f t="shared" si="109"/>
        <v>5225.2</v>
      </c>
      <c r="AA699" s="69" t="str">
        <f>VLOOKUP(C:C&amp;"    ",[1]Sheet0!$E$1:$I$65536,5,0)</f>
        <v xml:space="preserve">5108.00    </v>
      </c>
      <c r="AB699" s="74">
        <v>5108</v>
      </c>
      <c r="AC699" t="b">
        <f t="shared" si="105"/>
        <v>1</v>
      </c>
      <c r="AD699">
        <v>9000948</v>
      </c>
      <c r="AE699" t="s">
        <v>2105</v>
      </c>
      <c r="AF699" t="str">
        <f t="shared" si="107"/>
        <v>张滨</v>
      </c>
    </row>
    <row r="700" spans="1:32" x14ac:dyDescent="0.2">
      <c r="A700">
        <v>697</v>
      </c>
      <c r="B700">
        <v>9000941</v>
      </c>
      <c r="C700" t="str">
        <f>VLOOKUP(B:B,'10月人员信息'!J:W,13,0)</f>
        <v>130205197001223032</v>
      </c>
      <c r="D700" t="str">
        <f>VLOOKUP(B:B,'10月人员信息'!J:M,3,0)</f>
        <v>刘静华</v>
      </c>
      <c r="E700" t="str">
        <f>VLOOKUP(B:B,'10月人员信息'!J:L,2,0)</f>
        <v>炼铁事业部</v>
      </c>
      <c r="F700" t="str">
        <f>VLOOKUP(B:B,'10月人员信息'!J:R,8,0)</f>
        <v>原料点检机械点检员</v>
      </c>
      <c r="G700">
        <f>VLOOKUP(B:B,'10月人员信息'!J:P,6,0)</f>
        <v>0</v>
      </c>
      <c r="H700" t="str">
        <f>VLOOKUP(B:B,'10月人员信息'!J:V,12,0)</f>
        <v>汉族</v>
      </c>
      <c r="I700" t="str">
        <f>VLOOKUP(B:B,'11月工资'!A:D,4,0)</f>
        <v>6217000180022947299</v>
      </c>
      <c r="J700">
        <f t="shared" si="100"/>
        <v>742.08</v>
      </c>
      <c r="K700">
        <f t="shared" si="101"/>
        <v>32.47</v>
      </c>
      <c r="L700">
        <f t="shared" si="106"/>
        <v>78.849999999999994</v>
      </c>
      <c r="M700" s="6">
        <f t="shared" si="102"/>
        <v>365.44</v>
      </c>
      <c r="N700">
        <f>VLOOKUP(C:C,'11月工资'!C:AP,40,0)</f>
        <v>9</v>
      </c>
      <c r="O700" s="6">
        <f t="shared" si="103"/>
        <v>41.76</v>
      </c>
      <c r="P700">
        <v>0</v>
      </c>
      <c r="Q700">
        <f t="shared" si="104"/>
        <v>539</v>
      </c>
      <c r="R700" s="51">
        <v>4638</v>
      </c>
      <c r="S700" s="68">
        <v>5220.59</v>
      </c>
      <c r="T700" s="69">
        <v>4493</v>
      </c>
      <c r="V700" t="s">
        <v>4758</v>
      </c>
      <c r="W700" t="s">
        <v>4759</v>
      </c>
      <c r="Y700" s="51">
        <f t="shared" si="108"/>
        <v>4628</v>
      </c>
      <c r="Z700" s="73">
        <f t="shared" si="109"/>
        <v>5225.2</v>
      </c>
      <c r="AA700" s="69" t="str">
        <f>VLOOKUP(C:C&amp;"    ",[1]Sheet0!$E$1:$I$65536,5,0)</f>
        <v xml:space="preserve">4493.00    </v>
      </c>
      <c r="AB700" s="74">
        <v>4493</v>
      </c>
      <c r="AC700" t="b">
        <f t="shared" si="105"/>
        <v>1</v>
      </c>
      <c r="AD700">
        <v>9000947</v>
      </c>
      <c r="AE700" t="s">
        <v>2108</v>
      </c>
      <c r="AF700" t="str">
        <f t="shared" si="107"/>
        <v>魏国宏</v>
      </c>
    </row>
    <row r="701" spans="1:32" x14ac:dyDescent="0.2">
      <c r="A701">
        <v>698</v>
      </c>
      <c r="B701">
        <v>9000944</v>
      </c>
      <c r="C701" t="str">
        <f>VLOOKUP(B:B,'10月人员信息'!J:W,13,0)</f>
        <v>130204197012212711</v>
      </c>
      <c r="D701" t="str">
        <f>VLOOKUP(B:B,'10月人员信息'!J:M,3,0)</f>
        <v>孙树祥</v>
      </c>
      <c r="E701" t="str">
        <f>VLOOKUP(B:B,'10月人员信息'!J:L,2,0)</f>
        <v>炼铁事业部</v>
      </c>
      <c r="F701" t="str">
        <f>VLOOKUP(B:B,'10月人员信息'!J:R,8,0)</f>
        <v>原料点检电气点检员</v>
      </c>
      <c r="G701">
        <f>VLOOKUP(B:B,'10月人员信息'!J:P,6,0)</f>
        <v>0</v>
      </c>
      <c r="H701" t="str">
        <f>VLOOKUP(B:B,'10月人员信息'!J:V,12,0)</f>
        <v>汉族</v>
      </c>
      <c r="I701" t="str">
        <f>VLOOKUP(B:B,'11月工资'!A:D,4,0)</f>
        <v>6217000180023857968</v>
      </c>
      <c r="J701">
        <f t="shared" si="100"/>
        <v>1152.48</v>
      </c>
      <c r="K701">
        <f t="shared" si="101"/>
        <v>50.42</v>
      </c>
      <c r="L701">
        <f t="shared" si="106"/>
        <v>122.45</v>
      </c>
      <c r="M701" s="6">
        <f t="shared" si="102"/>
        <v>494.41</v>
      </c>
      <c r="N701">
        <f>VLOOKUP(C:C,'11月工资'!C:AP,40,0)</f>
        <v>9</v>
      </c>
      <c r="O701" s="6">
        <f t="shared" si="103"/>
        <v>56.5</v>
      </c>
      <c r="P701">
        <v>0</v>
      </c>
      <c r="Q701">
        <f t="shared" si="104"/>
        <v>847</v>
      </c>
      <c r="R701" s="51">
        <v>7203</v>
      </c>
      <c r="S701" s="67">
        <v>7062.97</v>
      </c>
      <c r="T701" s="69">
        <v>7058</v>
      </c>
      <c r="V701" t="s">
        <v>4760</v>
      </c>
      <c r="W701" t="s">
        <v>4761</v>
      </c>
      <c r="Y701" s="51">
        <f t="shared" si="108"/>
        <v>7193</v>
      </c>
      <c r="Z701" s="73">
        <f t="shared" si="109"/>
        <v>7067.58</v>
      </c>
      <c r="AA701" s="69" t="str">
        <f>VLOOKUP(C:C&amp;"    ",[1]Sheet0!$E$1:$I$65536,5,0)</f>
        <v xml:space="preserve">7058.00    </v>
      </c>
      <c r="AB701" s="74">
        <v>7058</v>
      </c>
      <c r="AC701" t="b">
        <f t="shared" si="105"/>
        <v>1</v>
      </c>
      <c r="AD701">
        <v>9000943</v>
      </c>
      <c r="AE701" t="s">
        <v>2111</v>
      </c>
      <c r="AF701" t="str">
        <f t="shared" si="107"/>
        <v>宋春宇</v>
      </c>
    </row>
    <row r="702" spans="1:32" x14ac:dyDescent="0.2">
      <c r="A702">
        <v>699</v>
      </c>
      <c r="B702">
        <v>9000948</v>
      </c>
      <c r="C702" t="str">
        <f>VLOOKUP(B:B,'10月人员信息'!J:W,13,0)</f>
        <v>130202197707170017</v>
      </c>
      <c r="D702" t="str">
        <f>VLOOKUP(B:B,'10月人员信息'!J:M,3,0)</f>
        <v>张滨</v>
      </c>
      <c r="E702" t="str">
        <f>VLOOKUP(B:B,'10月人员信息'!J:L,2,0)</f>
        <v>炼铁事业部</v>
      </c>
      <c r="F702" t="str">
        <f>VLOOKUP(B:B,'10月人员信息'!J:R,8,0)</f>
        <v>烧结点检机械点检员</v>
      </c>
      <c r="G702">
        <f>VLOOKUP(B:B,'10月人员信息'!J:P,6,0)</f>
        <v>0</v>
      </c>
      <c r="H702" t="str">
        <f>VLOOKUP(B:B,'10月人员信息'!J:V,12,0)</f>
        <v>汉族</v>
      </c>
      <c r="I702" t="str">
        <f>VLOOKUP(B:B,'11月工资'!A:D,4,0)</f>
        <v>6217000180023856168</v>
      </c>
      <c r="J702">
        <f t="shared" si="100"/>
        <v>849.76</v>
      </c>
      <c r="K702">
        <f t="shared" si="101"/>
        <v>37.18</v>
      </c>
      <c r="L702">
        <f t="shared" si="106"/>
        <v>90.29</v>
      </c>
      <c r="M702" s="6">
        <f t="shared" si="102"/>
        <v>365.44</v>
      </c>
      <c r="N702">
        <f>VLOOKUP(C:C,'11月工资'!C:AP,40,0)</f>
        <v>9</v>
      </c>
      <c r="O702" s="6">
        <f t="shared" si="103"/>
        <v>41.76</v>
      </c>
      <c r="P702">
        <v>0</v>
      </c>
      <c r="Q702">
        <f t="shared" si="104"/>
        <v>620</v>
      </c>
      <c r="R702" s="51">
        <v>5311</v>
      </c>
      <c r="S702" s="68">
        <v>5220.59</v>
      </c>
      <c r="T702" s="69">
        <v>5166</v>
      </c>
      <c r="V702" t="s">
        <v>4762</v>
      </c>
      <c r="W702" t="s">
        <v>4763</v>
      </c>
      <c r="Y702" s="51">
        <f t="shared" si="108"/>
        <v>5301</v>
      </c>
      <c r="Z702" s="73">
        <f t="shared" si="109"/>
        <v>5225.2</v>
      </c>
      <c r="AA702" s="69" t="str">
        <f>VLOOKUP(C:C&amp;"    ",[1]Sheet0!$E$1:$I$65536,5,0)</f>
        <v xml:space="preserve">5166.00    </v>
      </c>
      <c r="AB702" s="74">
        <v>5166</v>
      </c>
      <c r="AC702" t="b">
        <f t="shared" si="105"/>
        <v>1</v>
      </c>
      <c r="AD702">
        <v>9000946</v>
      </c>
      <c r="AE702" t="s">
        <v>2114</v>
      </c>
      <c r="AF702" t="str">
        <f t="shared" si="107"/>
        <v>王强</v>
      </c>
    </row>
    <row r="703" spans="1:32" x14ac:dyDescent="0.2">
      <c r="A703">
        <v>700</v>
      </c>
      <c r="B703">
        <v>9000947</v>
      </c>
      <c r="C703" t="str">
        <f>VLOOKUP(B:B,'10月人员信息'!J:W,13,0)</f>
        <v>13020319711124363X</v>
      </c>
      <c r="D703" t="str">
        <f>VLOOKUP(B:B,'10月人员信息'!J:M,3,0)</f>
        <v>魏国宏</v>
      </c>
      <c r="E703" t="str">
        <f>VLOOKUP(B:B,'10月人员信息'!J:L,2,0)</f>
        <v>炼铁事业部</v>
      </c>
      <c r="F703" t="str">
        <f>VLOOKUP(B:B,'10月人员信息'!J:R,8,0)</f>
        <v>原料点检机械点检员</v>
      </c>
      <c r="G703">
        <f>VLOOKUP(B:B,'10月人员信息'!J:P,6,0)</f>
        <v>0</v>
      </c>
      <c r="H703" t="str">
        <f>VLOOKUP(B:B,'10月人员信息'!J:V,12,0)</f>
        <v>汉族</v>
      </c>
      <c r="I703" t="str">
        <f>VLOOKUP(B:B,'11月工资'!A:D,4,0)</f>
        <v>6217000180023855244</v>
      </c>
      <c r="J703">
        <f t="shared" si="100"/>
        <v>760.32</v>
      </c>
      <c r="K703">
        <f t="shared" si="101"/>
        <v>33.26</v>
      </c>
      <c r="L703">
        <f t="shared" si="106"/>
        <v>80.78</v>
      </c>
      <c r="M703" s="6">
        <f t="shared" si="102"/>
        <v>365.44</v>
      </c>
      <c r="N703">
        <f>VLOOKUP(C:C,'11月工资'!C:AP,40,0)</f>
        <v>9</v>
      </c>
      <c r="O703" s="6">
        <f t="shared" si="103"/>
        <v>41.76</v>
      </c>
      <c r="P703">
        <v>0</v>
      </c>
      <c r="Q703">
        <f t="shared" si="104"/>
        <v>553</v>
      </c>
      <c r="R703" s="51">
        <v>4752</v>
      </c>
      <c r="S703" s="68">
        <v>5220.59</v>
      </c>
      <c r="T703" s="69">
        <v>4607</v>
      </c>
      <c r="V703" t="s">
        <v>4764</v>
      </c>
      <c r="W703" t="s">
        <v>4765</v>
      </c>
      <c r="Y703" s="51">
        <f t="shared" si="108"/>
        <v>4742</v>
      </c>
      <c r="Z703" s="73">
        <f t="shared" si="109"/>
        <v>5225.2</v>
      </c>
      <c r="AA703" s="69" t="str">
        <f>VLOOKUP(C:C&amp;"    ",[1]Sheet0!$E$1:$I$65536,5,0)</f>
        <v xml:space="preserve">4607.00    </v>
      </c>
      <c r="AB703" s="74">
        <v>4607</v>
      </c>
      <c r="AC703" t="b">
        <f t="shared" si="105"/>
        <v>1</v>
      </c>
      <c r="AD703">
        <v>9000945</v>
      </c>
      <c r="AE703" t="s">
        <v>2117</v>
      </c>
      <c r="AF703" t="str">
        <f t="shared" si="107"/>
        <v>孙郁扬</v>
      </c>
    </row>
    <row r="704" spans="1:32" x14ac:dyDescent="0.2">
      <c r="A704">
        <v>701</v>
      </c>
      <c r="B704">
        <v>9000943</v>
      </c>
      <c r="C704" t="str">
        <f>VLOOKUP(B:B,'10月人员信息'!J:W,13,0)</f>
        <v>130203197405313613</v>
      </c>
      <c r="D704" t="str">
        <f>VLOOKUP(B:B,'10月人员信息'!J:M,3,0)</f>
        <v>宋春宇</v>
      </c>
      <c r="E704" t="str">
        <f>VLOOKUP(B:B,'10月人员信息'!J:L,2,0)</f>
        <v>炼铁事业部</v>
      </c>
      <c r="F704" t="str">
        <f>VLOOKUP(B:B,'10月人员信息'!J:R,8,0)</f>
        <v>高炉点检机械点检员</v>
      </c>
      <c r="G704">
        <f>VLOOKUP(B:B,'10月人员信息'!J:P,6,0)</f>
        <v>0</v>
      </c>
      <c r="H704" t="str">
        <f>VLOOKUP(B:B,'10月人员信息'!J:V,12,0)</f>
        <v>汉族</v>
      </c>
      <c r="I704" t="str">
        <f>VLOOKUP(B:B,'11月工资'!A:D,4,0)</f>
        <v>6217000180023855756</v>
      </c>
      <c r="J704">
        <f t="shared" si="100"/>
        <v>739.84</v>
      </c>
      <c r="K704">
        <f t="shared" si="101"/>
        <v>32.369999999999997</v>
      </c>
      <c r="L704">
        <f t="shared" si="106"/>
        <v>78.61</v>
      </c>
      <c r="M704" s="6">
        <f t="shared" si="102"/>
        <v>365.44</v>
      </c>
      <c r="N704">
        <f>VLOOKUP(C:C,'11月工资'!C:AP,40,0)</f>
        <v>9</v>
      </c>
      <c r="O704" s="6">
        <f t="shared" si="103"/>
        <v>41.76</v>
      </c>
      <c r="P704">
        <v>0</v>
      </c>
      <c r="Q704">
        <f t="shared" si="104"/>
        <v>537</v>
      </c>
      <c r="R704" s="51">
        <v>4624</v>
      </c>
      <c r="S704" s="68">
        <v>5220.59</v>
      </c>
      <c r="T704" s="69">
        <v>4479</v>
      </c>
      <c r="V704" t="s">
        <v>4766</v>
      </c>
      <c r="W704" t="s">
        <v>4767</v>
      </c>
      <c r="Y704" s="51">
        <f t="shared" si="108"/>
        <v>4614</v>
      </c>
      <c r="Z704" s="73">
        <f t="shared" si="109"/>
        <v>5225.2</v>
      </c>
      <c r="AA704" s="69" t="str">
        <f>VLOOKUP(C:C&amp;"    ",[1]Sheet0!$E$1:$I$65536,5,0)</f>
        <v xml:space="preserve">4479.00    </v>
      </c>
      <c r="AB704" s="74">
        <v>4479</v>
      </c>
      <c r="AC704" t="b">
        <f t="shared" si="105"/>
        <v>1</v>
      </c>
      <c r="AD704">
        <v>9000964</v>
      </c>
      <c r="AE704" t="s">
        <v>2120</v>
      </c>
      <c r="AF704" t="str">
        <f t="shared" si="107"/>
        <v>刘卫红</v>
      </c>
    </row>
    <row r="705" spans="1:32" x14ac:dyDescent="0.2">
      <c r="A705">
        <v>702</v>
      </c>
      <c r="B705">
        <v>9000946</v>
      </c>
      <c r="C705" t="str">
        <f>VLOOKUP(B:B,'10月人员信息'!J:W,13,0)</f>
        <v>13020519800222391X</v>
      </c>
      <c r="D705" t="str">
        <f>VLOOKUP(B:B,'10月人员信息'!J:M,3,0)</f>
        <v>王强</v>
      </c>
      <c r="E705" t="str">
        <f>VLOOKUP(B:B,'10月人员信息'!J:L,2,0)</f>
        <v>炼铁事业部</v>
      </c>
      <c r="F705" t="str">
        <f>VLOOKUP(B:B,'10月人员信息'!J:R,8,0)</f>
        <v>高炉点检机械点检员</v>
      </c>
      <c r="G705">
        <f>VLOOKUP(B:B,'10月人员信息'!J:P,6,0)</f>
        <v>0</v>
      </c>
      <c r="H705" t="str">
        <f>VLOOKUP(B:B,'10月人员信息'!J:V,12,0)</f>
        <v>汉族</v>
      </c>
      <c r="I705" t="str">
        <f>VLOOKUP(B:B,'11月工资'!A:D,4,0)</f>
        <v>6217000180037943457</v>
      </c>
      <c r="J705">
        <f t="shared" si="100"/>
        <v>891.84</v>
      </c>
      <c r="K705">
        <f t="shared" si="101"/>
        <v>39.020000000000003</v>
      </c>
      <c r="L705">
        <f t="shared" si="106"/>
        <v>94.76</v>
      </c>
      <c r="M705" s="6">
        <f t="shared" si="102"/>
        <v>380.36</v>
      </c>
      <c r="N705">
        <f>VLOOKUP(C:C,'11月工资'!C:AP,40,0)</f>
        <v>9</v>
      </c>
      <c r="O705" s="6">
        <f t="shared" si="103"/>
        <v>43.47</v>
      </c>
      <c r="P705">
        <v>0</v>
      </c>
      <c r="Q705">
        <f t="shared" si="104"/>
        <v>651</v>
      </c>
      <c r="R705" s="51">
        <v>5574</v>
      </c>
      <c r="S705" s="67">
        <v>5433.71</v>
      </c>
      <c r="T705" s="69">
        <v>5429</v>
      </c>
      <c r="V705" t="s">
        <v>4768</v>
      </c>
      <c r="W705" t="s">
        <v>4769</v>
      </c>
      <c r="Y705" s="51">
        <f t="shared" si="108"/>
        <v>5564</v>
      </c>
      <c r="Z705" s="73">
        <f t="shared" si="109"/>
        <v>5438.32</v>
      </c>
      <c r="AA705" s="69" t="str">
        <f>VLOOKUP(C:C&amp;"    ",[1]Sheet0!$E$1:$I$65536,5,0)</f>
        <v xml:space="preserve">5429.00    </v>
      </c>
      <c r="AB705" s="74">
        <v>5429</v>
      </c>
      <c r="AC705" t="b">
        <f t="shared" si="105"/>
        <v>1</v>
      </c>
      <c r="AD705">
        <v>9000975</v>
      </c>
      <c r="AE705" t="s">
        <v>2123</v>
      </c>
      <c r="AF705" t="str">
        <f t="shared" si="107"/>
        <v>孙志刚</v>
      </c>
    </row>
    <row r="706" spans="1:32" x14ac:dyDescent="0.2">
      <c r="A706">
        <v>703</v>
      </c>
      <c r="B706">
        <v>9000945</v>
      </c>
      <c r="C706" t="str">
        <f>VLOOKUP(B:B,'10月人员信息'!J:W,13,0)</f>
        <v>13020319730511211X</v>
      </c>
      <c r="D706" t="str">
        <f>VLOOKUP(B:B,'10月人员信息'!J:M,3,0)</f>
        <v>孙郁扬</v>
      </c>
      <c r="E706" t="str">
        <f>VLOOKUP(B:B,'10月人员信息'!J:L,2,0)</f>
        <v>炼铁事业部</v>
      </c>
      <c r="F706" t="str">
        <f>VLOOKUP(B:B,'10月人员信息'!J:R,8,0)</f>
        <v>高炉点检机械点检员</v>
      </c>
      <c r="G706">
        <f>VLOOKUP(B:B,'10月人员信息'!J:P,6,0)</f>
        <v>0</v>
      </c>
      <c r="H706" t="str">
        <f>VLOOKUP(B:B,'10月人员信息'!J:V,12,0)</f>
        <v>汉族</v>
      </c>
      <c r="I706" t="str">
        <f>VLOOKUP(B:B,'11月工资'!A:D,4,0)</f>
        <v>6217000180023856473</v>
      </c>
      <c r="J706">
        <f t="shared" ref="J706:J769" si="110">ROUND(R706*0.16,2)</f>
        <v>724.32</v>
      </c>
      <c r="K706">
        <f t="shared" ref="K706:K769" si="111">ROUND(R706*0.007,2)</f>
        <v>31.69</v>
      </c>
      <c r="L706">
        <f t="shared" si="106"/>
        <v>76.959999999999994</v>
      </c>
      <c r="M706" s="6">
        <f t="shared" ref="M706:M769" si="112">ROUND(S706*0.07,2)</f>
        <v>365.44</v>
      </c>
      <c r="N706">
        <f>VLOOKUP(C:C,'11月工资'!C:AP,40,0)</f>
        <v>9</v>
      </c>
      <c r="O706" s="6">
        <f t="shared" ref="O706:O769" si="113">ROUND(S706*0.008,2)</f>
        <v>41.76</v>
      </c>
      <c r="P706">
        <v>0</v>
      </c>
      <c r="Q706">
        <f t="shared" ref="Q706:Q769" si="114">ROUND(T706*0.12,0)</f>
        <v>526</v>
      </c>
      <c r="R706" s="51">
        <v>4527</v>
      </c>
      <c r="S706" s="68">
        <v>5220.59</v>
      </c>
      <c r="T706" s="69">
        <v>4382</v>
      </c>
      <c r="V706" t="s">
        <v>4770</v>
      </c>
      <c r="W706" t="s">
        <v>4771</v>
      </c>
      <c r="Y706" s="51">
        <f t="shared" si="108"/>
        <v>4517</v>
      </c>
      <c r="Z706" s="73">
        <f t="shared" si="109"/>
        <v>5225.2</v>
      </c>
      <c r="AA706" s="69" t="str">
        <f>VLOOKUP(C:C&amp;"    ",[1]Sheet0!$E$1:$I$65536,5,0)</f>
        <v xml:space="preserve">4382.00    </v>
      </c>
      <c r="AB706" s="74">
        <v>4382</v>
      </c>
      <c r="AC706" t="b">
        <f t="shared" ref="AC706:AC769" si="115">T706=AB706</f>
        <v>1</v>
      </c>
      <c r="AD706">
        <v>9000959</v>
      </c>
      <c r="AE706" t="s">
        <v>2126</v>
      </c>
      <c r="AF706" t="str">
        <f t="shared" si="107"/>
        <v>李国新</v>
      </c>
    </row>
    <row r="707" spans="1:32" x14ac:dyDescent="0.2">
      <c r="A707">
        <v>704</v>
      </c>
      <c r="B707">
        <v>9000964</v>
      </c>
      <c r="C707" t="str">
        <f>VLOOKUP(B:B,'10月人员信息'!J:W,13,0)</f>
        <v>130203197109260617</v>
      </c>
      <c r="D707" t="str">
        <f>VLOOKUP(B:B,'10月人员信息'!J:M,3,0)</f>
        <v>刘卫红</v>
      </c>
      <c r="E707" t="str">
        <f>VLOOKUP(B:B,'10月人员信息'!J:L,2,0)</f>
        <v>热轧事业部</v>
      </c>
      <c r="F707" t="str">
        <f>VLOOKUP(B:B,'10月人员信息'!J:R,8,0)</f>
        <v>转炉点检作业区点检员</v>
      </c>
      <c r="G707">
        <f>VLOOKUP(B:B,'10月人员信息'!J:P,6,0)</f>
        <v>0</v>
      </c>
      <c r="H707" t="str">
        <f>VLOOKUP(B:B,'10月人员信息'!J:V,12,0)</f>
        <v>汉族</v>
      </c>
      <c r="I707" t="str">
        <f>VLOOKUP(B:B,'11月工资'!A:D,4,0)</f>
        <v>6217000180023854619</v>
      </c>
      <c r="J707">
        <f t="shared" si="110"/>
        <v>860</v>
      </c>
      <c r="K707">
        <f t="shared" si="111"/>
        <v>37.630000000000003</v>
      </c>
      <c r="L707">
        <f t="shared" ref="L707:L770" si="116">ROUND(R707*0.017,2)</f>
        <v>91.38</v>
      </c>
      <c r="M707" s="6">
        <f t="shared" si="112"/>
        <v>366.45</v>
      </c>
      <c r="N707">
        <f>VLOOKUP(C:C,'11月工资'!C:AP,40,0)</f>
        <v>9</v>
      </c>
      <c r="O707" s="6">
        <f t="shared" si="113"/>
        <v>41.88</v>
      </c>
      <c r="P707">
        <v>0</v>
      </c>
      <c r="Q707">
        <f t="shared" si="114"/>
        <v>628</v>
      </c>
      <c r="R707" s="51">
        <v>5375</v>
      </c>
      <c r="S707" s="67">
        <v>5234.99</v>
      </c>
      <c r="T707" s="69">
        <v>5230</v>
      </c>
      <c r="V707" t="s">
        <v>4772</v>
      </c>
      <c r="W707" t="s">
        <v>4773</v>
      </c>
      <c r="Y707" s="51">
        <f t="shared" si="108"/>
        <v>5365</v>
      </c>
      <c r="Z707" s="73">
        <f t="shared" si="109"/>
        <v>5239.6000000000004</v>
      </c>
      <c r="AA707" s="69" t="str">
        <f>VLOOKUP(C:C&amp;"    ",[1]Sheet0!$E$1:$I$65536,5,0)</f>
        <v xml:space="preserve">5230.00    </v>
      </c>
      <c r="AB707" s="74">
        <v>5230</v>
      </c>
      <c r="AC707" t="b">
        <f t="shared" si="115"/>
        <v>1</v>
      </c>
      <c r="AD707">
        <v>9000955</v>
      </c>
      <c r="AE707" t="s">
        <v>2129</v>
      </c>
      <c r="AF707" t="str">
        <f t="shared" ref="AF707:AF770" si="117">VLOOKUP(AD:AD,B:D,3,0)</f>
        <v>高杰琨</v>
      </c>
    </row>
    <row r="708" spans="1:32" x14ac:dyDescent="0.2">
      <c r="A708">
        <v>705</v>
      </c>
      <c r="B708">
        <v>9000975</v>
      </c>
      <c r="C708" t="str">
        <f>VLOOKUP(B:B,'10月人员信息'!J:W,13,0)</f>
        <v>130204197704172132</v>
      </c>
      <c r="D708" t="str">
        <f>VLOOKUP(B:B,'10月人员信息'!J:M,3,0)</f>
        <v>孙志刚</v>
      </c>
      <c r="E708" t="str">
        <f>VLOOKUP(B:B,'10月人员信息'!J:L,2,0)</f>
        <v>热轧事业部</v>
      </c>
      <c r="F708" t="str">
        <f>VLOOKUP(B:B,'10月人员信息'!J:R,8,0)</f>
        <v>天车点检作业区点检员</v>
      </c>
      <c r="G708">
        <f>VLOOKUP(B:B,'10月人员信息'!J:P,6,0)</f>
        <v>0</v>
      </c>
      <c r="H708" t="str">
        <f>VLOOKUP(B:B,'10月人员信息'!J:V,12,0)</f>
        <v>汉族</v>
      </c>
      <c r="I708" t="str">
        <f>VLOOKUP(B:B,'11月工资'!A:D,4,0)</f>
        <v>6217000180023854510</v>
      </c>
      <c r="J708">
        <f t="shared" si="110"/>
        <v>1061.28</v>
      </c>
      <c r="K708">
        <f t="shared" si="111"/>
        <v>46.43</v>
      </c>
      <c r="L708">
        <f t="shared" si="116"/>
        <v>112.76</v>
      </c>
      <c r="M708" s="6">
        <f t="shared" si="112"/>
        <v>454.48</v>
      </c>
      <c r="N708">
        <f>VLOOKUP(C:C,'11月工资'!C:AP,40,0)</f>
        <v>9</v>
      </c>
      <c r="O708" s="6">
        <f t="shared" si="113"/>
        <v>51.94</v>
      </c>
      <c r="P708">
        <v>0</v>
      </c>
      <c r="Q708">
        <f t="shared" si="114"/>
        <v>779</v>
      </c>
      <c r="R708" s="51">
        <v>6633</v>
      </c>
      <c r="S708" s="67">
        <v>6492.56</v>
      </c>
      <c r="T708" s="69">
        <v>6488</v>
      </c>
      <c r="V708" t="s">
        <v>4774</v>
      </c>
      <c r="W708" t="s">
        <v>4775</v>
      </c>
      <c r="Y708" s="51">
        <f t="shared" ref="Y708:Y771" si="118">R708-10</f>
        <v>6623</v>
      </c>
      <c r="Z708" s="73">
        <f t="shared" si="109"/>
        <v>6497.17</v>
      </c>
      <c r="AA708" s="69" t="str">
        <f>VLOOKUP(C:C&amp;"    ",[1]Sheet0!$E$1:$I$65536,5,0)</f>
        <v xml:space="preserve">6488.00    </v>
      </c>
      <c r="AB708" s="74">
        <v>6488</v>
      </c>
      <c r="AC708" t="b">
        <f t="shared" si="115"/>
        <v>1</v>
      </c>
      <c r="AD708">
        <v>9000978</v>
      </c>
      <c r="AE708" t="s">
        <v>819</v>
      </c>
      <c r="AF708" t="str">
        <f t="shared" si="117"/>
        <v>王洋</v>
      </c>
    </row>
    <row r="709" spans="1:32" x14ac:dyDescent="0.2">
      <c r="A709">
        <v>706</v>
      </c>
      <c r="B709">
        <v>9000959</v>
      </c>
      <c r="C709" t="str">
        <f>VLOOKUP(B:B,'10月人员信息'!J:W,13,0)</f>
        <v>130206197504240316</v>
      </c>
      <c r="D709" t="str">
        <f>VLOOKUP(B:B,'10月人员信息'!J:M,3,0)</f>
        <v>李国新</v>
      </c>
      <c r="E709" t="str">
        <f>VLOOKUP(B:B,'10月人员信息'!J:L,2,0)</f>
        <v>热轧事业部</v>
      </c>
      <c r="F709" t="str">
        <f>VLOOKUP(B:B,'10月人员信息'!J:R,8,0)</f>
        <v>转炉点检作业区点检员</v>
      </c>
      <c r="G709">
        <f>VLOOKUP(B:B,'10月人员信息'!J:P,6,0)</f>
        <v>0</v>
      </c>
      <c r="H709" t="str">
        <f>VLOOKUP(B:B,'10月人员信息'!J:V,12,0)</f>
        <v>汉族</v>
      </c>
      <c r="I709" t="str">
        <f>VLOOKUP(B:B,'11月工资'!A:D,4,0)</f>
        <v>6217000180023853231</v>
      </c>
      <c r="J709">
        <f t="shared" si="110"/>
        <v>1002.08</v>
      </c>
      <c r="K709">
        <f t="shared" si="111"/>
        <v>43.84</v>
      </c>
      <c r="L709">
        <f t="shared" si="116"/>
        <v>106.47</v>
      </c>
      <c r="M709" s="6">
        <f t="shared" si="112"/>
        <v>428.61</v>
      </c>
      <c r="N709">
        <f>VLOOKUP(C:C,'11月工资'!C:AP,40,0)</f>
        <v>9</v>
      </c>
      <c r="O709" s="6">
        <f t="shared" si="113"/>
        <v>48.98</v>
      </c>
      <c r="P709">
        <v>0</v>
      </c>
      <c r="Q709">
        <f t="shared" si="114"/>
        <v>734</v>
      </c>
      <c r="R709" s="51">
        <v>6263</v>
      </c>
      <c r="S709" s="67">
        <v>6122.94</v>
      </c>
      <c r="T709" s="69">
        <v>6118</v>
      </c>
      <c r="V709" t="s">
        <v>4776</v>
      </c>
      <c r="W709" t="s">
        <v>4777</v>
      </c>
      <c r="Y709" s="51">
        <f t="shared" si="118"/>
        <v>6253</v>
      </c>
      <c r="Z709" s="73">
        <f t="shared" ref="Z709:Z772" si="119">ROUND(S709+4.61,2)</f>
        <v>6127.55</v>
      </c>
      <c r="AA709" s="69" t="str">
        <f>VLOOKUP(C:C&amp;"    ",[1]Sheet0!$E$1:$I$65536,5,0)</f>
        <v xml:space="preserve">6118.00    </v>
      </c>
      <c r="AB709" s="74">
        <v>6118</v>
      </c>
      <c r="AC709" t="b">
        <f t="shared" si="115"/>
        <v>1</v>
      </c>
      <c r="AD709">
        <v>9000956</v>
      </c>
      <c r="AE709" t="s">
        <v>2134</v>
      </c>
      <c r="AF709" t="str">
        <f t="shared" si="117"/>
        <v>高振强</v>
      </c>
    </row>
    <row r="710" spans="1:32" x14ac:dyDescent="0.2">
      <c r="A710">
        <v>707</v>
      </c>
      <c r="B710">
        <v>9000955</v>
      </c>
      <c r="C710" t="str">
        <f>VLOOKUP(B:B,'10月人员信息'!J:W,13,0)</f>
        <v>13020519830122033X</v>
      </c>
      <c r="D710" t="str">
        <f>VLOOKUP(B:B,'10月人员信息'!J:M,3,0)</f>
        <v>高杰琨</v>
      </c>
      <c r="E710" t="str">
        <f>VLOOKUP(B:B,'10月人员信息'!J:L,2,0)</f>
        <v>热轧事业部</v>
      </c>
      <c r="F710" t="str">
        <f>VLOOKUP(B:B,'10月人员信息'!J:R,8,0)</f>
        <v>天车点检作业区点检员</v>
      </c>
      <c r="G710">
        <f>VLOOKUP(B:B,'10月人员信息'!J:P,6,0)</f>
        <v>0</v>
      </c>
      <c r="H710" t="str">
        <f>VLOOKUP(B:B,'10月人员信息'!J:V,12,0)</f>
        <v>汉族</v>
      </c>
      <c r="I710" t="str">
        <f>VLOOKUP(B:B,'11月工资'!A:D,4,0)</f>
        <v>6217000180023852274</v>
      </c>
      <c r="J710">
        <f t="shared" si="110"/>
        <v>642.55999999999995</v>
      </c>
      <c r="K710">
        <f t="shared" si="111"/>
        <v>28.11</v>
      </c>
      <c r="L710">
        <f t="shared" si="116"/>
        <v>68.27</v>
      </c>
      <c r="M710" s="6">
        <f t="shared" si="112"/>
        <v>365.44</v>
      </c>
      <c r="N710">
        <f>VLOOKUP(C:C,'11月工资'!C:AP,40,0)</f>
        <v>9</v>
      </c>
      <c r="O710" s="6">
        <f t="shared" si="113"/>
        <v>41.76</v>
      </c>
      <c r="P710">
        <v>0</v>
      </c>
      <c r="Q710">
        <f t="shared" si="114"/>
        <v>465</v>
      </c>
      <c r="R710" s="51">
        <v>4016</v>
      </c>
      <c r="S710" s="68">
        <v>5220.59</v>
      </c>
      <c r="T710" s="69">
        <v>3871</v>
      </c>
      <c r="V710" t="s">
        <v>4778</v>
      </c>
      <c r="W710" t="s">
        <v>4779</v>
      </c>
      <c r="Y710" s="51">
        <f t="shared" si="118"/>
        <v>4006</v>
      </c>
      <c r="Z710" s="73">
        <f t="shared" si="119"/>
        <v>5225.2</v>
      </c>
      <c r="AA710" s="69" t="str">
        <f>VLOOKUP(C:C&amp;"    ",[1]Sheet0!$E$1:$I$65536,5,0)</f>
        <v xml:space="preserve">3871.00    </v>
      </c>
      <c r="AB710" s="74">
        <v>3871</v>
      </c>
      <c r="AC710" t="b">
        <f t="shared" si="115"/>
        <v>1</v>
      </c>
      <c r="AD710">
        <v>9000981</v>
      </c>
      <c r="AE710" t="s">
        <v>2137</v>
      </c>
      <c r="AF710" t="str">
        <f t="shared" si="117"/>
        <v>杨瑞杰</v>
      </c>
    </row>
    <row r="711" spans="1:32" x14ac:dyDescent="0.2">
      <c r="A711">
        <v>708</v>
      </c>
      <c r="B711">
        <v>9000978</v>
      </c>
      <c r="C711" t="str">
        <f>VLOOKUP(B:B,'10月人员信息'!J:W,13,0)</f>
        <v>13020219830520061X</v>
      </c>
      <c r="D711" t="str">
        <f>VLOOKUP(B:B,'10月人员信息'!J:M,3,0)</f>
        <v>王洋</v>
      </c>
      <c r="E711" t="str">
        <f>VLOOKUP(B:B,'10月人员信息'!J:L,2,0)</f>
        <v>热轧事业部</v>
      </c>
      <c r="F711" t="str">
        <f>VLOOKUP(B:B,'10月人员信息'!J:R,8,0)</f>
        <v>连铸点检作业区点检员</v>
      </c>
      <c r="G711">
        <f>VLOOKUP(B:B,'10月人员信息'!J:P,6,0)</f>
        <v>0</v>
      </c>
      <c r="H711" t="str">
        <f>VLOOKUP(B:B,'10月人员信息'!J:V,12,0)</f>
        <v>回族</v>
      </c>
      <c r="I711" t="str">
        <f>VLOOKUP(B:B,'11月工资'!A:D,4,0)</f>
        <v>6217000180023853876</v>
      </c>
      <c r="J711">
        <f t="shared" si="110"/>
        <v>744.8</v>
      </c>
      <c r="K711">
        <f t="shared" si="111"/>
        <v>32.590000000000003</v>
      </c>
      <c r="L711">
        <f t="shared" si="116"/>
        <v>79.14</v>
      </c>
      <c r="M711" s="6">
        <f t="shared" si="112"/>
        <v>365.44</v>
      </c>
      <c r="N711">
        <f>VLOOKUP(C:C,'11月工资'!C:AP,40,0)</f>
        <v>9</v>
      </c>
      <c r="O711" s="6">
        <f t="shared" si="113"/>
        <v>41.76</v>
      </c>
      <c r="P711">
        <v>0</v>
      </c>
      <c r="Q711">
        <f t="shared" si="114"/>
        <v>541</v>
      </c>
      <c r="R711" s="51">
        <v>4655</v>
      </c>
      <c r="S711" s="68">
        <v>5220.59</v>
      </c>
      <c r="T711" s="69">
        <v>4510</v>
      </c>
      <c r="V711" t="s">
        <v>4780</v>
      </c>
      <c r="W711" t="s">
        <v>4781</v>
      </c>
      <c r="Y711" s="51">
        <f t="shared" si="118"/>
        <v>4645</v>
      </c>
      <c r="Z711" s="73">
        <f t="shared" si="119"/>
        <v>5225.2</v>
      </c>
      <c r="AA711" s="69" t="str">
        <f>VLOOKUP(C:C&amp;"    ",[1]Sheet0!$E$1:$I$65536,5,0)</f>
        <v xml:space="preserve">4510.00    </v>
      </c>
      <c r="AB711" s="74">
        <v>4510</v>
      </c>
      <c r="AC711" t="b">
        <f t="shared" si="115"/>
        <v>1</v>
      </c>
      <c r="AD711">
        <v>9000971</v>
      </c>
      <c r="AE711" t="s">
        <v>2140</v>
      </c>
      <c r="AF711" t="str">
        <f t="shared" si="117"/>
        <v>强健</v>
      </c>
    </row>
    <row r="712" spans="1:32" x14ac:dyDescent="0.2">
      <c r="A712">
        <v>709</v>
      </c>
      <c r="B712">
        <v>9000956</v>
      </c>
      <c r="C712" t="str">
        <f>VLOOKUP(B:B,'10月人员信息'!J:W,13,0)</f>
        <v>130203197708252715</v>
      </c>
      <c r="D712" t="str">
        <f>VLOOKUP(B:B,'10月人员信息'!J:M,3,0)</f>
        <v>高振强</v>
      </c>
      <c r="E712" t="str">
        <f>VLOOKUP(B:B,'10月人员信息'!J:L,2,0)</f>
        <v>热轧事业部</v>
      </c>
      <c r="F712" t="str">
        <f>VLOOKUP(B:B,'10月人员信息'!J:R,8,0)</f>
        <v>转炉点检作业区点检员</v>
      </c>
      <c r="G712">
        <f>VLOOKUP(B:B,'10月人员信息'!J:P,6,0)</f>
        <v>0</v>
      </c>
      <c r="H712" t="str">
        <f>VLOOKUP(B:B,'10月人员信息'!J:V,12,0)</f>
        <v>汉族</v>
      </c>
      <c r="I712" t="str">
        <f>VLOOKUP(B:B,'11月工资'!A:D,4,0)</f>
        <v>6217000180023851417</v>
      </c>
      <c r="J712">
        <f t="shared" si="110"/>
        <v>814.4</v>
      </c>
      <c r="K712">
        <f t="shared" si="111"/>
        <v>35.630000000000003</v>
      </c>
      <c r="L712">
        <f t="shared" si="116"/>
        <v>86.53</v>
      </c>
      <c r="M712" s="6">
        <f t="shared" si="112"/>
        <v>365.44</v>
      </c>
      <c r="N712">
        <f>VLOOKUP(C:C,'11月工资'!C:AP,40,0)</f>
        <v>9</v>
      </c>
      <c r="O712" s="6">
        <f t="shared" si="113"/>
        <v>41.76</v>
      </c>
      <c r="P712">
        <v>0</v>
      </c>
      <c r="Q712">
        <f t="shared" si="114"/>
        <v>593</v>
      </c>
      <c r="R712" s="51">
        <v>5090</v>
      </c>
      <c r="S712" s="68">
        <v>5220.59</v>
      </c>
      <c r="T712" s="69">
        <v>4945</v>
      </c>
      <c r="V712" t="s">
        <v>4782</v>
      </c>
      <c r="W712" t="s">
        <v>4783</v>
      </c>
      <c r="Y712" s="51">
        <f t="shared" si="118"/>
        <v>5080</v>
      </c>
      <c r="Z712" s="73">
        <f t="shared" si="119"/>
        <v>5225.2</v>
      </c>
      <c r="AA712" s="69" t="str">
        <f>VLOOKUP(C:C&amp;"    ",[1]Sheet0!$E$1:$I$65536,5,0)</f>
        <v xml:space="preserve">4945.00    </v>
      </c>
      <c r="AB712" s="74">
        <v>4945</v>
      </c>
      <c r="AC712" t="b">
        <f t="shared" si="115"/>
        <v>1</v>
      </c>
      <c r="AD712">
        <v>9000973</v>
      </c>
      <c r="AE712" t="s">
        <v>2143</v>
      </c>
      <c r="AF712" t="str">
        <f t="shared" si="117"/>
        <v>孙凯浩</v>
      </c>
    </row>
    <row r="713" spans="1:32" x14ac:dyDescent="0.2">
      <c r="A713">
        <v>710</v>
      </c>
      <c r="B713">
        <v>9000981</v>
      </c>
      <c r="C713" t="str">
        <f>VLOOKUP(B:B,'10月人员信息'!J:W,13,0)</f>
        <v>130204197810253016</v>
      </c>
      <c r="D713" t="str">
        <f>VLOOKUP(B:B,'10月人员信息'!J:M,3,0)</f>
        <v>杨瑞杰</v>
      </c>
      <c r="E713" t="str">
        <f>VLOOKUP(B:B,'10月人员信息'!J:L,2,0)</f>
        <v>热轧事业部</v>
      </c>
      <c r="F713" t="str">
        <f>VLOOKUP(B:B,'10月人员信息'!J:R,8,0)</f>
        <v>转炉点检作业区点检员</v>
      </c>
      <c r="G713">
        <f>VLOOKUP(B:B,'10月人员信息'!J:P,6,0)</f>
        <v>0</v>
      </c>
      <c r="H713" t="str">
        <f>VLOOKUP(B:B,'10月人员信息'!J:V,12,0)</f>
        <v>汉族</v>
      </c>
      <c r="I713" t="str">
        <f>VLOOKUP(B:B,'11月工资'!A:D,4,0)</f>
        <v>6217000180023852530</v>
      </c>
      <c r="J713">
        <f t="shared" si="110"/>
        <v>836.48</v>
      </c>
      <c r="K713">
        <f t="shared" si="111"/>
        <v>36.6</v>
      </c>
      <c r="L713">
        <f t="shared" si="116"/>
        <v>88.88</v>
      </c>
      <c r="M713" s="6">
        <f t="shared" si="112"/>
        <v>365.44</v>
      </c>
      <c r="N713">
        <f>VLOOKUP(C:C,'11月工资'!C:AP,40,0)</f>
        <v>9</v>
      </c>
      <c r="O713" s="6">
        <f t="shared" si="113"/>
        <v>41.76</v>
      </c>
      <c r="P713">
        <v>0</v>
      </c>
      <c r="Q713">
        <f t="shared" si="114"/>
        <v>610</v>
      </c>
      <c r="R713" s="51">
        <v>5228</v>
      </c>
      <c r="S713" s="68">
        <v>5220.59</v>
      </c>
      <c r="T713" s="69">
        <v>5083</v>
      </c>
      <c r="V713" t="s">
        <v>4784</v>
      </c>
      <c r="W713" t="s">
        <v>4785</v>
      </c>
      <c r="Y713" s="51">
        <f t="shared" si="118"/>
        <v>5218</v>
      </c>
      <c r="Z713" s="73">
        <f t="shared" si="119"/>
        <v>5225.2</v>
      </c>
      <c r="AA713" s="69" t="str">
        <f>VLOOKUP(C:C&amp;"    ",[1]Sheet0!$E$1:$I$65536,5,0)</f>
        <v xml:space="preserve">5083.00    </v>
      </c>
      <c r="AB713" s="74">
        <v>5083</v>
      </c>
      <c r="AC713" t="b">
        <f t="shared" si="115"/>
        <v>1</v>
      </c>
      <c r="AD713">
        <v>9000974</v>
      </c>
      <c r="AE713" t="s">
        <v>2146</v>
      </c>
      <c r="AF713" t="str">
        <f t="shared" si="117"/>
        <v>孙扩席</v>
      </c>
    </row>
    <row r="714" spans="1:32" x14ac:dyDescent="0.2">
      <c r="A714">
        <v>711</v>
      </c>
      <c r="B714">
        <v>9000971</v>
      </c>
      <c r="C714" t="str">
        <f>VLOOKUP(B:B,'10月人员信息'!J:W,13,0)</f>
        <v>130203197108082433</v>
      </c>
      <c r="D714" t="str">
        <f>VLOOKUP(B:B,'10月人员信息'!J:M,3,0)</f>
        <v>强健</v>
      </c>
      <c r="E714" t="str">
        <f>VLOOKUP(B:B,'10月人员信息'!J:L,2,0)</f>
        <v>热轧事业部</v>
      </c>
      <c r="F714" t="str">
        <f>VLOOKUP(B:B,'10月人员信息'!J:R,8,0)</f>
        <v>转炉点检作业区点检员</v>
      </c>
      <c r="G714">
        <f>VLOOKUP(B:B,'10月人员信息'!J:P,6,0)</f>
        <v>0</v>
      </c>
      <c r="H714" t="str">
        <f>VLOOKUP(B:B,'10月人员信息'!J:V,12,0)</f>
        <v>汉族</v>
      </c>
      <c r="I714" t="str">
        <f>VLOOKUP(B:B,'11月工资'!A:D,4,0)</f>
        <v>6217000180023854452</v>
      </c>
      <c r="J714">
        <f t="shared" si="110"/>
        <v>910.72</v>
      </c>
      <c r="K714">
        <f t="shared" si="111"/>
        <v>39.840000000000003</v>
      </c>
      <c r="L714">
        <f t="shared" si="116"/>
        <v>96.76</v>
      </c>
      <c r="M714" s="6">
        <f t="shared" si="112"/>
        <v>388.64</v>
      </c>
      <c r="N714">
        <f>VLOOKUP(C:C,'11月工资'!C:AP,40,0)</f>
        <v>9</v>
      </c>
      <c r="O714" s="6">
        <f t="shared" si="113"/>
        <v>44.42</v>
      </c>
      <c r="P714">
        <v>0</v>
      </c>
      <c r="Q714">
        <f t="shared" si="114"/>
        <v>666</v>
      </c>
      <c r="R714" s="51">
        <v>5692</v>
      </c>
      <c r="S714" s="67">
        <v>5551.96</v>
      </c>
      <c r="T714" s="69">
        <v>5547</v>
      </c>
      <c r="V714" t="s">
        <v>4786</v>
      </c>
      <c r="W714" t="s">
        <v>4787</v>
      </c>
      <c r="Y714" s="51">
        <f t="shared" si="118"/>
        <v>5682</v>
      </c>
      <c r="Z714" s="73">
        <f t="shared" si="119"/>
        <v>5556.57</v>
      </c>
      <c r="AA714" s="69" t="str">
        <f>VLOOKUP(C:C&amp;"    ",[1]Sheet0!$E$1:$I$65536,5,0)</f>
        <v xml:space="preserve">5547.00    </v>
      </c>
      <c r="AB714" s="74">
        <v>5547</v>
      </c>
      <c r="AC714" t="b">
        <f t="shared" si="115"/>
        <v>1</v>
      </c>
      <c r="AD714">
        <v>9000984</v>
      </c>
      <c r="AE714" t="s">
        <v>2149</v>
      </c>
      <c r="AF714" t="str">
        <f t="shared" si="117"/>
        <v>张振杰</v>
      </c>
    </row>
    <row r="715" spans="1:32" x14ac:dyDescent="0.2">
      <c r="A715">
        <v>712</v>
      </c>
      <c r="B715">
        <v>9000973</v>
      </c>
      <c r="C715" t="str">
        <f>VLOOKUP(B:B,'10月人员信息'!J:W,13,0)</f>
        <v>130203198405093037</v>
      </c>
      <c r="D715" t="str">
        <f>VLOOKUP(B:B,'10月人员信息'!J:M,3,0)</f>
        <v>孙凯浩</v>
      </c>
      <c r="E715" t="str">
        <f>VLOOKUP(B:B,'10月人员信息'!J:L,2,0)</f>
        <v>热轧事业部</v>
      </c>
      <c r="F715" t="str">
        <f>VLOOKUP(B:B,'10月人员信息'!J:R,8,0)</f>
        <v>转炉点检作业区点检员</v>
      </c>
      <c r="G715">
        <f>VLOOKUP(B:B,'10月人员信息'!J:P,6,0)</f>
        <v>0</v>
      </c>
      <c r="H715" t="str">
        <f>VLOOKUP(B:B,'10月人员信息'!J:V,12,0)</f>
        <v>汉族</v>
      </c>
      <c r="I715" t="str">
        <f>VLOOKUP(B:B,'11月工资'!A:D,4,0)</f>
        <v>6217000180023854502</v>
      </c>
      <c r="J715">
        <f t="shared" si="110"/>
        <v>806.88</v>
      </c>
      <c r="K715">
        <f t="shared" si="111"/>
        <v>35.299999999999997</v>
      </c>
      <c r="L715">
        <f t="shared" si="116"/>
        <v>85.73</v>
      </c>
      <c r="M715" s="6">
        <f t="shared" si="112"/>
        <v>365.44</v>
      </c>
      <c r="N715">
        <f>VLOOKUP(C:C,'11月工资'!C:AP,40,0)</f>
        <v>9</v>
      </c>
      <c r="O715" s="6">
        <f t="shared" si="113"/>
        <v>41.76</v>
      </c>
      <c r="P715">
        <v>0</v>
      </c>
      <c r="Q715">
        <f t="shared" si="114"/>
        <v>588</v>
      </c>
      <c r="R715" s="51">
        <v>5043</v>
      </c>
      <c r="S715" s="68">
        <v>5220.59</v>
      </c>
      <c r="T715" s="69">
        <v>4898</v>
      </c>
      <c r="V715" t="s">
        <v>4788</v>
      </c>
      <c r="W715" t="s">
        <v>4789</v>
      </c>
      <c r="Y715" s="51">
        <f t="shared" si="118"/>
        <v>5033</v>
      </c>
      <c r="Z715" s="73">
        <f t="shared" si="119"/>
        <v>5225.2</v>
      </c>
      <c r="AA715" s="69" t="str">
        <f>VLOOKUP(C:C&amp;"    ",[1]Sheet0!$E$1:$I$65536,5,0)</f>
        <v xml:space="preserve">4898.00    </v>
      </c>
      <c r="AB715" s="74">
        <v>4898</v>
      </c>
      <c r="AC715" t="b">
        <f t="shared" si="115"/>
        <v>1</v>
      </c>
      <c r="AD715">
        <v>9000966</v>
      </c>
      <c r="AE715" t="s">
        <v>2152</v>
      </c>
      <c r="AF715" t="str">
        <f t="shared" si="117"/>
        <v>么海宽</v>
      </c>
    </row>
    <row r="716" spans="1:32" x14ac:dyDescent="0.2">
      <c r="A716">
        <v>713</v>
      </c>
      <c r="B716">
        <v>9000974</v>
      </c>
      <c r="C716" t="str">
        <f>VLOOKUP(B:B,'10月人员信息'!J:W,13,0)</f>
        <v>130205197807271535</v>
      </c>
      <c r="D716" t="str">
        <f>VLOOKUP(B:B,'10月人员信息'!J:M,3,0)</f>
        <v>孙扩席</v>
      </c>
      <c r="E716" t="str">
        <f>VLOOKUP(B:B,'10月人员信息'!J:L,2,0)</f>
        <v>热轧事业部</v>
      </c>
      <c r="F716" t="str">
        <f>VLOOKUP(B:B,'10月人员信息'!J:R,8,0)</f>
        <v>转炉点检作业区点检员</v>
      </c>
      <c r="G716">
        <f>VLOOKUP(B:B,'10月人员信息'!J:P,6,0)</f>
        <v>0</v>
      </c>
      <c r="H716" t="str">
        <f>VLOOKUP(B:B,'10月人员信息'!J:V,12,0)</f>
        <v>汉族</v>
      </c>
      <c r="I716" t="str">
        <f>VLOOKUP(B:B,'11月工资'!A:D,4,0)</f>
        <v>6217000180023854023</v>
      </c>
      <c r="J716">
        <f t="shared" si="110"/>
        <v>811.36</v>
      </c>
      <c r="K716">
        <f t="shared" si="111"/>
        <v>35.5</v>
      </c>
      <c r="L716">
        <f t="shared" si="116"/>
        <v>86.21</v>
      </c>
      <c r="M716" s="6">
        <f t="shared" si="112"/>
        <v>365.44</v>
      </c>
      <c r="N716">
        <f>VLOOKUP(C:C,'11月工资'!C:AP,40,0)</f>
        <v>9</v>
      </c>
      <c r="O716" s="6">
        <f t="shared" si="113"/>
        <v>41.76</v>
      </c>
      <c r="P716">
        <v>0</v>
      </c>
      <c r="Q716">
        <f t="shared" si="114"/>
        <v>591</v>
      </c>
      <c r="R716" s="51">
        <v>5071</v>
      </c>
      <c r="S716" s="68">
        <v>5220.59</v>
      </c>
      <c r="T716" s="69">
        <v>4926</v>
      </c>
      <c r="V716" t="s">
        <v>4790</v>
      </c>
      <c r="W716" t="s">
        <v>4791</v>
      </c>
      <c r="Y716" s="51">
        <f t="shared" si="118"/>
        <v>5061</v>
      </c>
      <c r="Z716" s="73">
        <f t="shared" si="119"/>
        <v>5225.2</v>
      </c>
      <c r="AA716" s="69" t="str">
        <f>VLOOKUP(C:C&amp;"    ",[1]Sheet0!$E$1:$I$65536,5,0)</f>
        <v xml:space="preserve">4926.00    </v>
      </c>
      <c r="AB716" s="74">
        <v>4926</v>
      </c>
      <c r="AC716" t="b">
        <f t="shared" si="115"/>
        <v>1</v>
      </c>
      <c r="AD716">
        <v>9000970</v>
      </c>
      <c r="AE716" t="s">
        <v>2155</v>
      </c>
      <c r="AF716" t="str">
        <f t="shared" si="117"/>
        <v>祁红涛</v>
      </c>
    </row>
    <row r="717" spans="1:32" x14ac:dyDescent="0.2">
      <c r="A717">
        <v>714</v>
      </c>
      <c r="B717">
        <v>9000984</v>
      </c>
      <c r="C717" t="str">
        <f>VLOOKUP(B:B,'10月人员信息'!J:W,13,0)</f>
        <v>130203197305202115</v>
      </c>
      <c r="D717" t="str">
        <f>VLOOKUP(B:B,'10月人员信息'!J:M,3,0)</f>
        <v>张振杰</v>
      </c>
      <c r="E717" t="str">
        <f>VLOOKUP(B:B,'10月人员信息'!J:L,2,0)</f>
        <v>热轧事业部</v>
      </c>
      <c r="F717" t="str">
        <f>VLOOKUP(B:B,'10月人员信息'!J:R,8,0)</f>
        <v>连铸点检作业区点检员</v>
      </c>
      <c r="G717">
        <f>VLOOKUP(B:B,'10月人员信息'!J:P,6,0)</f>
        <v>0</v>
      </c>
      <c r="H717" t="str">
        <f>VLOOKUP(B:B,'10月人员信息'!J:V,12,0)</f>
        <v>汉族</v>
      </c>
      <c r="I717" t="str">
        <f>VLOOKUP(B:B,'11月工资'!A:D,4,0)</f>
        <v>6236680180004290020</v>
      </c>
      <c r="J717">
        <f t="shared" si="110"/>
        <v>829.44</v>
      </c>
      <c r="K717">
        <f t="shared" si="111"/>
        <v>36.29</v>
      </c>
      <c r="L717">
        <f t="shared" si="116"/>
        <v>88.13</v>
      </c>
      <c r="M717" s="6">
        <f t="shared" si="112"/>
        <v>365.44</v>
      </c>
      <c r="N717">
        <f>VLOOKUP(C:C,'11月工资'!C:AP,40,0)</f>
        <v>9</v>
      </c>
      <c r="O717" s="6">
        <f t="shared" si="113"/>
        <v>41.76</v>
      </c>
      <c r="P717">
        <v>0</v>
      </c>
      <c r="Q717">
        <f t="shared" si="114"/>
        <v>605</v>
      </c>
      <c r="R717" s="51">
        <v>5184</v>
      </c>
      <c r="S717" s="68">
        <v>5220.59</v>
      </c>
      <c r="T717" s="69">
        <v>5039</v>
      </c>
      <c r="V717" t="s">
        <v>4792</v>
      </c>
      <c r="W717" t="s">
        <v>4793</v>
      </c>
      <c r="Y717" s="51">
        <f t="shared" si="118"/>
        <v>5174</v>
      </c>
      <c r="Z717" s="73">
        <f t="shared" si="119"/>
        <v>5225.2</v>
      </c>
      <c r="AA717" s="69" t="str">
        <f>VLOOKUP(C:C&amp;"    ",[1]Sheet0!$E$1:$I$65536,5,0)</f>
        <v xml:space="preserve">5039.00    </v>
      </c>
      <c r="AB717" s="74">
        <v>5039</v>
      </c>
      <c r="AC717" t="b">
        <f t="shared" si="115"/>
        <v>1</v>
      </c>
      <c r="AD717">
        <v>9000976</v>
      </c>
      <c r="AE717" t="s">
        <v>2158</v>
      </c>
      <c r="AF717" t="str">
        <f t="shared" si="117"/>
        <v>王晓明</v>
      </c>
    </row>
    <row r="718" spans="1:32" x14ac:dyDescent="0.2">
      <c r="A718">
        <v>715</v>
      </c>
      <c r="B718">
        <v>9000966</v>
      </c>
      <c r="C718" t="str">
        <f>VLOOKUP(B:B,'10月人员信息'!J:W,13,0)</f>
        <v>130203197810180017</v>
      </c>
      <c r="D718" t="str">
        <f>VLOOKUP(B:B,'10月人员信息'!J:M,3,0)</f>
        <v>么海宽</v>
      </c>
      <c r="E718" t="str">
        <f>VLOOKUP(B:B,'10月人员信息'!J:L,2,0)</f>
        <v>热轧事业部</v>
      </c>
      <c r="F718" t="str">
        <f>VLOOKUP(B:B,'10月人员信息'!J:R,8,0)</f>
        <v>转炉点检作业区点检员</v>
      </c>
      <c r="G718">
        <f>VLOOKUP(B:B,'10月人员信息'!J:P,6,0)</f>
        <v>0</v>
      </c>
      <c r="H718" t="str">
        <f>VLOOKUP(B:B,'10月人员信息'!J:V,12,0)</f>
        <v>汉族</v>
      </c>
      <c r="I718" t="str">
        <f>VLOOKUP(B:B,'11月工资'!A:D,4,0)</f>
        <v>6217000180023852514</v>
      </c>
      <c r="J718">
        <f t="shared" si="110"/>
        <v>970.56</v>
      </c>
      <c r="K718">
        <f t="shared" si="111"/>
        <v>42.46</v>
      </c>
      <c r="L718">
        <f t="shared" si="116"/>
        <v>103.12</v>
      </c>
      <c r="M718" s="6">
        <f t="shared" si="112"/>
        <v>414.76</v>
      </c>
      <c r="N718">
        <f>VLOOKUP(C:C,'11月工资'!C:AP,40,0)</f>
        <v>9</v>
      </c>
      <c r="O718" s="6">
        <f t="shared" si="113"/>
        <v>47.4</v>
      </c>
      <c r="P718">
        <v>0</v>
      </c>
      <c r="Q718">
        <f t="shared" si="114"/>
        <v>711</v>
      </c>
      <c r="R718" s="51">
        <v>6066</v>
      </c>
      <c r="S718" s="67">
        <v>5925.09</v>
      </c>
      <c r="T718" s="69">
        <v>5921</v>
      </c>
      <c r="V718" t="s">
        <v>4794</v>
      </c>
      <c r="W718" t="s">
        <v>4795</v>
      </c>
      <c r="Y718" s="51">
        <f t="shared" si="118"/>
        <v>6056</v>
      </c>
      <c r="Z718" s="73">
        <f t="shared" si="119"/>
        <v>5929.7</v>
      </c>
      <c r="AA718" s="69" t="str">
        <f>VLOOKUP(C:C&amp;"    ",[1]Sheet0!$E$1:$I$65536,5,0)</f>
        <v xml:space="preserve">5921.00    </v>
      </c>
      <c r="AB718" s="74">
        <v>5921</v>
      </c>
      <c r="AC718" t="b">
        <f t="shared" si="115"/>
        <v>1</v>
      </c>
      <c r="AD718">
        <v>9000961</v>
      </c>
      <c r="AE718" t="s">
        <v>2161</v>
      </c>
      <c r="AF718" t="str">
        <f t="shared" si="117"/>
        <v>刘凌志</v>
      </c>
    </row>
    <row r="719" spans="1:32" x14ac:dyDescent="0.2">
      <c r="A719">
        <v>716</v>
      </c>
      <c r="B719">
        <v>9000970</v>
      </c>
      <c r="C719" t="str">
        <f>VLOOKUP(B:B,'10月人员信息'!J:W,13,0)</f>
        <v>130202197711020011</v>
      </c>
      <c r="D719" t="str">
        <f>VLOOKUP(B:B,'10月人员信息'!J:M,3,0)</f>
        <v>祁红涛</v>
      </c>
      <c r="E719" t="str">
        <f>VLOOKUP(B:B,'10月人员信息'!J:L,2,0)</f>
        <v>热轧事业部</v>
      </c>
      <c r="F719" t="str">
        <f>VLOOKUP(B:B,'10月人员信息'!J:R,8,0)</f>
        <v>加热炉、粗轧点检作业区点检员</v>
      </c>
      <c r="G719">
        <f>VLOOKUP(B:B,'10月人员信息'!J:P,6,0)</f>
        <v>0</v>
      </c>
      <c r="H719" t="str">
        <f>VLOOKUP(B:B,'10月人员信息'!J:V,12,0)</f>
        <v>汉族</v>
      </c>
      <c r="I719" t="str">
        <f>VLOOKUP(B:B,'11月工资'!A:D,4,0)</f>
        <v>6217000180023854239</v>
      </c>
      <c r="J719">
        <f t="shared" si="110"/>
        <v>937.12</v>
      </c>
      <c r="K719">
        <f t="shared" si="111"/>
        <v>41</v>
      </c>
      <c r="L719">
        <f t="shared" si="116"/>
        <v>99.57</v>
      </c>
      <c r="M719" s="6">
        <f t="shared" si="112"/>
        <v>400.14</v>
      </c>
      <c r="N719">
        <f>VLOOKUP(C:C,'11月工资'!C:AP,40,0)</f>
        <v>9</v>
      </c>
      <c r="O719" s="6">
        <f t="shared" si="113"/>
        <v>45.73</v>
      </c>
      <c r="P719">
        <v>0</v>
      </c>
      <c r="Q719">
        <f t="shared" si="114"/>
        <v>685</v>
      </c>
      <c r="R719" s="51">
        <v>5857</v>
      </c>
      <c r="S719" s="67">
        <v>5716.27</v>
      </c>
      <c r="T719" s="69">
        <v>5712</v>
      </c>
      <c r="V719" t="s">
        <v>4796</v>
      </c>
      <c r="W719" t="s">
        <v>4797</v>
      </c>
      <c r="Y719" s="51">
        <f t="shared" si="118"/>
        <v>5847</v>
      </c>
      <c r="Z719" s="73">
        <f t="shared" si="119"/>
        <v>5720.88</v>
      </c>
      <c r="AA719" s="69" t="str">
        <f>VLOOKUP(C:C&amp;"    ",[1]Sheet0!$E$1:$I$65536,5,0)</f>
        <v xml:space="preserve">5712.00    </v>
      </c>
      <c r="AB719" s="74">
        <v>5712</v>
      </c>
      <c r="AC719" t="b">
        <f t="shared" si="115"/>
        <v>1</v>
      </c>
      <c r="AD719">
        <v>9000986</v>
      </c>
      <c r="AE719" t="s">
        <v>2164</v>
      </c>
      <c r="AF719" t="str">
        <f t="shared" si="117"/>
        <v>周士军</v>
      </c>
    </row>
    <row r="720" spans="1:32" x14ac:dyDescent="0.2">
      <c r="A720">
        <v>717</v>
      </c>
      <c r="B720">
        <v>9000976</v>
      </c>
      <c r="C720" t="str">
        <f>VLOOKUP(B:B,'10月人员信息'!J:W,13,0)</f>
        <v>130203197510222414</v>
      </c>
      <c r="D720" t="str">
        <f>VLOOKUP(B:B,'10月人员信息'!J:M,3,0)</f>
        <v>王晓明</v>
      </c>
      <c r="E720" t="str">
        <f>VLOOKUP(B:B,'10月人员信息'!J:L,2,0)</f>
        <v>热轧事业部</v>
      </c>
      <c r="F720" t="str">
        <f>VLOOKUP(B:B,'10月人员信息'!J:R,8,0)</f>
        <v>加热炉、粗轧点检作业区点检员</v>
      </c>
      <c r="G720">
        <f>VLOOKUP(B:B,'10月人员信息'!J:P,6,0)</f>
        <v>0</v>
      </c>
      <c r="H720" t="str">
        <f>VLOOKUP(B:B,'10月人员信息'!J:V,12,0)</f>
        <v>汉族</v>
      </c>
      <c r="I720" t="str">
        <f>VLOOKUP(B:B,'11月工资'!A:D,4,0)</f>
        <v>6227000180620011489</v>
      </c>
      <c r="J720">
        <f t="shared" si="110"/>
        <v>801.92</v>
      </c>
      <c r="K720">
        <f t="shared" si="111"/>
        <v>35.08</v>
      </c>
      <c r="L720">
        <f t="shared" si="116"/>
        <v>85.2</v>
      </c>
      <c r="M720" s="6">
        <f t="shared" si="112"/>
        <v>365.44</v>
      </c>
      <c r="N720">
        <f>VLOOKUP(C:C,'11月工资'!C:AP,40,0)</f>
        <v>9</v>
      </c>
      <c r="O720" s="6">
        <f t="shared" si="113"/>
        <v>41.76</v>
      </c>
      <c r="P720">
        <v>0</v>
      </c>
      <c r="Q720">
        <f t="shared" si="114"/>
        <v>584</v>
      </c>
      <c r="R720" s="51">
        <v>5012</v>
      </c>
      <c r="S720" s="68">
        <v>5220.59</v>
      </c>
      <c r="T720" s="69">
        <v>4867</v>
      </c>
      <c r="V720" t="s">
        <v>4798</v>
      </c>
      <c r="W720" t="s">
        <v>4799</v>
      </c>
      <c r="Y720" s="51">
        <f t="shared" si="118"/>
        <v>5002</v>
      </c>
      <c r="Z720" s="73">
        <f t="shared" si="119"/>
        <v>5225.2</v>
      </c>
      <c r="AA720" s="69" t="str">
        <f>VLOOKUP(C:C&amp;"    ",[1]Sheet0!$E$1:$I$65536,5,0)</f>
        <v xml:space="preserve">4867.00    </v>
      </c>
      <c r="AB720" s="74">
        <v>4867</v>
      </c>
      <c r="AC720" t="b">
        <f t="shared" si="115"/>
        <v>1</v>
      </c>
      <c r="AD720">
        <v>9000952</v>
      </c>
      <c r="AE720" t="s">
        <v>2167</v>
      </c>
      <c r="AF720" t="str">
        <f t="shared" si="117"/>
        <v>邓星</v>
      </c>
    </row>
    <row r="721" spans="1:32" x14ac:dyDescent="0.2">
      <c r="A721">
        <v>718</v>
      </c>
      <c r="B721">
        <v>9000961</v>
      </c>
      <c r="C721" t="str">
        <f>VLOOKUP(B:B,'10月人员信息'!J:W,13,0)</f>
        <v>13020319761014031X</v>
      </c>
      <c r="D721" t="str">
        <f>VLOOKUP(B:B,'10月人员信息'!J:M,3,0)</f>
        <v>刘凌志</v>
      </c>
      <c r="E721" t="str">
        <f>VLOOKUP(B:B,'10月人员信息'!J:L,2,0)</f>
        <v>热轧事业部</v>
      </c>
      <c r="F721" t="str">
        <f>VLOOKUP(B:B,'10月人员信息'!J:R,8,0)</f>
        <v>精轧、卷曲点检作业区点检员</v>
      </c>
      <c r="G721">
        <f>VLOOKUP(B:B,'10月人员信息'!J:P,6,0)</f>
        <v>0</v>
      </c>
      <c r="H721" t="str">
        <f>VLOOKUP(B:B,'10月人员信息'!J:V,12,0)</f>
        <v>汉族</v>
      </c>
      <c r="I721" t="str">
        <f>VLOOKUP(B:B,'11月工资'!A:D,4,0)</f>
        <v>6217000180023851623</v>
      </c>
      <c r="J721">
        <f t="shared" si="110"/>
        <v>765.28</v>
      </c>
      <c r="K721">
        <f t="shared" si="111"/>
        <v>33.479999999999997</v>
      </c>
      <c r="L721">
        <f t="shared" si="116"/>
        <v>81.31</v>
      </c>
      <c r="M721" s="6">
        <f t="shared" si="112"/>
        <v>365.44</v>
      </c>
      <c r="N721">
        <f>VLOOKUP(C:C,'11月工资'!C:AP,40,0)</f>
        <v>9</v>
      </c>
      <c r="O721" s="6">
        <f t="shared" si="113"/>
        <v>41.76</v>
      </c>
      <c r="P721">
        <v>0</v>
      </c>
      <c r="Q721">
        <f t="shared" si="114"/>
        <v>557</v>
      </c>
      <c r="R721" s="51">
        <v>4783</v>
      </c>
      <c r="S721" s="68">
        <v>5220.59</v>
      </c>
      <c r="T721" s="69">
        <v>4638</v>
      </c>
      <c r="V721" t="s">
        <v>4800</v>
      </c>
      <c r="W721" t="s">
        <v>4801</v>
      </c>
      <c r="Y721" s="51">
        <f t="shared" si="118"/>
        <v>4773</v>
      </c>
      <c r="Z721" s="73">
        <f t="shared" si="119"/>
        <v>5225.2</v>
      </c>
      <c r="AA721" s="69" t="str">
        <f>VLOOKUP(C:C&amp;"    ",[1]Sheet0!$E$1:$I$65536,5,0)</f>
        <v xml:space="preserve">4638.00    </v>
      </c>
      <c r="AB721" s="74">
        <v>4638</v>
      </c>
      <c r="AC721" t="b">
        <f t="shared" si="115"/>
        <v>1</v>
      </c>
      <c r="AD721">
        <v>9000960</v>
      </c>
      <c r="AE721" t="s">
        <v>2170</v>
      </c>
      <c r="AF721" t="str">
        <f t="shared" si="117"/>
        <v>刘建军</v>
      </c>
    </row>
    <row r="722" spans="1:32" x14ac:dyDescent="0.2">
      <c r="A722">
        <v>719</v>
      </c>
      <c r="B722">
        <v>9000986</v>
      </c>
      <c r="C722" t="str">
        <f>VLOOKUP(B:B,'10月人员信息'!J:W,13,0)</f>
        <v>130202197911058014</v>
      </c>
      <c r="D722" t="str">
        <f>VLOOKUP(B:B,'10月人员信息'!J:M,3,0)</f>
        <v>周士军</v>
      </c>
      <c r="E722" t="str">
        <f>VLOOKUP(B:B,'10月人员信息'!J:L,2,0)</f>
        <v>热轧事业部</v>
      </c>
      <c r="F722" t="str">
        <f>VLOOKUP(B:B,'10月人员信息'!J:R,8,0)</f>
        <v>精轧、卷曲点检作业区点检员</v>
      </c>
      <c r="G722">
        <f>VLOOKUP(B:B,'10月人员信息'!J:P,6,0)</f>
        <v>0</v>
      </c>
      <c r="H722" t="str">
        <f>VLOOKUP(B:B,'10月人员信息'!J:V,12,0)</f>
        <v>汉族</v>
      </c>
      <c r="I722" t="str">
        <f>VLOOKUP(B:B,'11月工资'!A:D,4,0)</f>
        <v>6217000180023851672</v>
      </c>
      <c r="J722">
        <f t="shared" si="110"/>
        <v>749.6</v>
      </c>
      <c r="K722">
        <f t="shared" si="111"/>
        <v>32.799999999999997</v>
      </c>
      <c r="L722">
        <f t="shared" si="116"/>
        <v>79.650000000000006</v>
      </c>
      <c r="M722" s="6">
        <f t="shared" si="112"/>
        <v>365.44</v>
      </c>
      <c r="N722">
        <f>VLOOKUP(C:C,'11月工资'!C:AP,40,0)</f>
        <v>9</v>
      </c>
      <c r="O722" s="6">
        <f t="shared" si="113"/>
        <v>41.76</v>
      </c>
      <c r="P722">
        <v>0</v>
      </c>
      <c r="Q722">
        <f t="shared" si="114"/>
        <v>545</v>
      </c>
      <c r="R722" s="51">
        <v>4685</v>
      </c>
      <c r="S722" s="68">
        <v>5220.59</v>
      </c>
      <c r="T722" s="69">
        <v>4540</v>
      </c>
      <c r="V722" t="s">
        <v>4802</v>
      </c>
      <c r="W722" t="s">
        <v>4803</v>
      </c>
      <c r="Y722" s="51">
        <f t="shared" si="118"/>
        <v>4675</v>
      </c>
      <c r="Z722" s="73">
        <f t="shared" si="119"/>
        <v>5225.2</v>
      </c>
      <c r="AA722" s="69" t="str">
        <f>VLOOKUP(C:C&amp;"    ",[1]Sheet0!$E$1:$I$65536,5,0)</f>
        <v xml:space="preserve">4540.00    </v>
      </c>
      <c r="AB722" s="74">
        <v>4540</v>
      </c>
      <c r="AC722" t="b">
        <f t="shared" si="115"/>
        <v>1</v>
      </c>
      <c r="AD722">
        <v>9000972</v>
      </c>
      <c r="AE722" t="s">
        <v>2173</v>
      </c>
      <c r="AF722" t="str">
        <f t="shared" si="117"/>
        <v>孙建友</v>
      </c>
    </row>
    <row r="723" spans="1:32" x14ac:dyDescent="0.2">
      <c r="A723">
        <v>720</v>
      </c>
      <c r="B723">
        <v>9000952</v>
      </c>
      <c r="C723" t="str">
        <f>VLOOKUP(B:B,'10月人员信息'!J:W,13,0)</f>
        <v>130203198703150319</v>
      </c>
      <c r="D723" t="str">
        <f>VLOOKUP(B:B,'10月人员信息'!J:M,3,0)</f>
        <v>邓星</v>
      </c>
      <c r="E723" t="str">
        <f>VLOOKUP(B:B,'10月人员信息'!J:L,2,0)</f>
        <v>热轧事业部</v>
      </c>
      <c r="F723" t="str">
        <f>VLOOKUP(B:B,'10月人员信息'!J:R,8,0)</f>
        <v>连铸点检作业区点检员</v>
      </c>
      <c r="G723">
        <f>VLOOKUP(B:B,'10月人员信息'!J:P,6,0)</f>
        <v>0</v>
      </c>
      <c r="H723" t="str">
        <f>VLOOKUP(B:B,'10月人员信息'!J:V,12,0)</f>
        <v>汉族</v>
      </c>
      <c r="I723" t="str">
        <f>VLOOKUP(B:B,'11月工资'!A:D,4,0)</f>
        <v>6217000180023854791</v>
      </c>
      <c r="J723">
        <f t="shared" si="110"/>
        <v>660.8</v>
      </c>
      <c r="K723">
        <f t="shared" si="111"/>
        <v>28.91</v>
      </c>
      <c r="L723">
        <f t="shared" si="116"/>
        <v>70.209999999999994</v>
      </c>
      <c r="M723" s="6">
        <f t="shared" si="112"/>
        <v>365.44</v>
      </c>
      <c r="N723">
        <f>VLOOKUP(C:C,'11月工资'!C:AP,40,0)</f>
        <v>9</v>
      </c>
      <c r="O723" s="6">
        <f t="shared" si="113"/>
        <v>41.76</v>
      </c>
      <c r="P723">
        <v>0</v>
      </c>
      <c r="Q723">
        <f t="shared" si="114"/>
        <v>478</v>
      </c>
      <c r="R723" s="51">
        <v>4130</v>
      </c>
      <c r="S723" s="68">
        <v>5220.59</v>
      </c>
      <c r="T723" s="69">
        <v>3985</v>
      </c>
      <c r="V723" t="s">
        <v>4804</v>
      </c>
      <c r="W723" t="s">
        <v>4805</v>
      </c>
      <c r="Y723" s="51">
        <f t="shared" si="118"/>
        <v>4120</v>
      </c>
      <c r="Z723" s="73">
        <f t="shared" si="119"/>
        <v>5225.2</v>
      </c>
      <c r="AA723" s="69" t="str">
        <f>VLOOKUP(C:C&amp;"    ",[1]Sheet0!$E$1:$I$65536,5,0)</f>
        <v xml:space="preserve">3985.00    </v>
      </c>
      <c r="AB723" s="74">
        <v>3985</v>
      </c>
      <c r="AC723" t="b">
        <f t="shared" si="115"/>
        <v>1</v>
      </c>
      <c r="AD723">
        <v>9000969</v>
      </c>
      <c r="AE723" t="s">
        <v>2176</v>
      </c>
      <c r="AF723" t="str">
        <f t="shared" si="117"/>
        <v>齐向军</v>
      </c>
    </row>
    <row r="724" spans="1:32" x14ac:dyDescent="0.2">
      <c r="A724">
        <v>721</v>
      </c>
      <c r="B724">
        <v>9000960</v>
      </c>
      <c r="C724" t="str">
        <f>VLOOKUP(B:B,'10月人员信息'!J:W,13,0)</f>
        <v>130203197107122413</v>
      </c>
      <c r="D724" t="str">
        <f>VLOOKUP(B:B,'10月人员信息'!J:M,3,0)</f>
        <v>刘建军</v>
      </c>
      <c r="E724" t="str">
        <f>VLOOKUP(B:B,'10月人员信息'!J:L,2,0)</f>
        <v>热轧事业部</v>
      </c>
      <c r="F724" t="str">
        <f>VLOOKUP(B:B,'10月人员信息'!J:R,8,0)</f>
        <v>精轧、卷曲点检作业区点检员</v>
      </c>
      <c r="G724">
        <f>VLOOKUP(B:B,'10月人员信息'!J:P,6,0)</f>
        <v>0</v>
      </c>
      <c r="H724" t="str">
        <f>VLOOKUP(B:B,'10月人员信息'!J:V,12,0)</f>
        <v>汉族</v>
      </c>
      <c r="I724" t="str">
        <f>VLOOKUP(B:B,'11月工资'!A:D,4,0)</f>
        <v>6217000180023851748</v>
      </c>
      <c r="J724">
        <f t="shared" si="110"/>
        <v>686.56</v>
      </c>
      <c r="K724">
        <f t="shared" si="111"/>
        <v>30.04</v>
      </c>
      <c r="L724">
        <f t="shared" si="116"/>
        <v>72.95</v>
      </c>
      <c r="M724" s="6">
        <f t="shared" si="112"/>
        <v>365.44</v>
      </c>
      <c r="N724">
        <f>VLOOKUP(C:C,'11月工资'!C:AP,40,0)</f>
        <v>9</v>
      </c>
      <c r="O724" s="6">
        <f t="shared" si="113"/>
        <v>41.76</v>
      </c>
      <c r="P724">
        <v>0</v>
      </c>
      <c r="Q724">
        <f t="shared" si="114"/>
        <v>498</v>
      </c>
      <c r="R724" s="51">
        <v>4291</v>
      </c>
      <c r="S724" s="68">
        <v>5220.59</v>
      </c>
      <c r="T724" s="69">
        <v>4146</v>
      </c>
      <c r="V724" t="s">
        <v>4806</v>
      </c>
      <c r="W724" t="s">
        <v>4807</v>
      </c>
      <c r="Y724" s="51">
        <f t="shared" si="118"/>
        <v>4281</v>
      </c>
      <c r="Z724" s="73">
        <f t="shared" si="119"/>
        <v>5225.2</v>
      </c>
      <c r="AA724" s="69" t="str">
        <f>VLOOKUP(C:C&amp;"    ",[1]Sheet0!$E$1:$I$65536,5,0)</f>
        <v xml:space="preserve">4146.00    </v>
      </c>
      <c r="AB724" s="74">
        <v>4146</v>
      </c>
      <c r="AC724" t="b">
        <f t="shared" si="115"/>
        <v>1</v>
      </c>
      <c r="AD724">
        <v>9000962</v>
      </c>
      <c r="AE724" t="s">
        <v>2179</v>
      </c>
      <c r="AF724" t="str">
        <f t="shared" si="117"/>
        <v>刘涛</v>
      </c>
    </row>
    <row r="725" spans="1:32" x14ac:dyDescent="0.2">
      <c r="A725">
        <v>722</v>
      </c>
      <c r="B725">
        <v>9000972</v>
      </c>
      <c r="C725" t="str">
        <f>VLOOKUP(B:B,'10月人员信息'!J:W,13,0)</f>
        <v>130202197401131517</v>
      </c>
      <c r="D725" t="str">
        <f>VLOOKUP(B:B,'10月人员信息'!J:M,3,0)</f>
        <v>孙建友</v>
      </c>
      <c r="E725" t="str">
        <f>VLOOKUP(B:B,'10月人员信息'!J:L,2,0)</f>
        <v>热轧事业部</v>
      </c>
      <c r="F725" t="str">
        <f>VLOOKUP(B:B,'10月人员信息'!J:R,8,0)</f>
        <v>连铸点检作业区点检员</v>
      </c>
      <c r="G725">
        <f>VLOOKUP(B:B,'10月人员信息'!J:P,6,0)</f>
        <v>0</v>
      </c>
      <c r="H725" t="str">
        <f>VLOOKUP(B:B,'10月人员信息'!J:V,12,0)</f>
        <v>汉族</v>
      </c>
      <c r="I725" t="str">
        <f>VLOOKUP(B:B,'11月工资'!A:D,4,0)</f>
        <v>6217000180017402524</v>
      </c>
      <c r="J725">
        <f t="shared" si="110"/>
        <v>868.64</v>
      </c>
      <c r="K725">
        <f t="shared" si="111"/>
        <v>38</v>
      </c>
      <c r="L725">
        <f t="shared" si="116"/>
        <v>92.29</v>
      </c>
      <c r="M725" s="6">
        <f t="shared" si="112"/>
        <v>370.23</v>
      </c>
      <c r="N725">
        <f>VLOOKUP(C:C,'11月工资'!C:AP,40,0)</f>
        <v>9</v>
      </c>
      <c r="O725" s="6">
        <f t="shared" si="113"/>
        <v>42.31</v>
      </c>
      <c r="P725">
        <v>0</v>
      </c>
      <c r="Q725">
        <f t="shared" si="114"/>
        <v>634</v>
      </c>
      <c r="R725" s="51">
        <v>5429</v>
      </c>
      <c r="S725" s="67">
        <v>5289.02</v>
      </c>
      <c r="T725" s="69">
        <v>5284</v>
      </c>
      <c r="V725" t="s">
        <v>4808</v>
      </c>
      <c r="W725" t="s">
        <v>4809</v>
      </c>
      <c r="Y725" s="51">
        <f t="shared" si="118"/>
        <v>5419</v>
      </c>
      <c r="Z725" s="73">
        <f t="shared" si="119"/>
        <v>5293.63</v>
      </c>
      <c r="AA725" s="69" t="str">
        <f>VLOOKUP(C:C&amp;"    ",[1]Sheet0!$E$1:$I$65536,5,0)</f>
        <v xml:space="preserve">5284.00    </v>
      </c>
      <c r="AB725" s="74">
        <v>5284</v>
      </c>
      <c r="AC725" t="b">
        <f t="shared" si="115"/>
        <v>1</v>
      </c>
      <c r="AD725">
        <v>9000951</v>
      </c>
      <c r="AE725" t="s">
        <v>2182</v>
      </c>
      <c r="AF725" t="str">
        <f t="shared" si="117"/>
        <v>崔小刚</v>
      </c>
    </row>
    <row r="726" spans="1:32" x14ac:dyDescent="0.2">
      <c r="A726">
        <v>723</v>
      </c>
      <c r="B726">
        <v>9000969</v>
      </c>
      <c r="C726" t="str">
        <f>VLOOKUP(B:B,'10月人员信息'!J:W,13,0)</f>
        <v>130203197001173618</v>
      </c>
      <c r="D726" t="str">
        <f>VLOOKUP(B:B,'10月人员信息'!J:M,3,0)</f>
        <v>齐向军</v>
      </c>
      <c r="E726" t="str">
        <f>VLOOKUP(B:B,'10月人员信息'!J:L,2,0)</f>
        <v>热轧事业部</v>
      </c>
      <c r="F726" t="str">
        <f>VLOOKUP(B:B,'10月人员信息'!J:R,8,0)</f>
        <v>连铸点检作业区点检员</v>
      </c>
      <c r="G726">
        <f>VLOOKUP(B:B,'10月人员信息'!J:P,6,0)</f>
        <v>0</v>
      </c>
      <c r="H726" t="str">
        <f>VLOOKUP(B:B,'10月人员信息'!J:V,12,0)</f>
        <v>汉族</v>
      </c>
      <c r="I726" t="str">
        <f>VLOOKUP(B:B,'11月工资'!A:D,4,0)</f>
        <v>6217000180023854270</v>
      </c>
      <c r="J726">
        <f t="shared" si="110"/>
        <v>906.56</v>
      </c>
      <c r="K726">
        <f t="shared" si="111"/>
        <v>39.659999999999997</v>
      </c>
      <c r="L726">
        <f t="shared" si="116"/>
        <v>96.32</v>
      </c>
      <c r="M726" s="6">
        <f t="shared" si="112"/>
        <v>386.78</v>
      </c>
      <c r="N726">
        <f>VLOOKUP(C:C,'11月工资'!C:AP,40,0)</f>
        <v>9</v>
      </c>
      <c r="O726" s="6">
        <f t="shared" si="113"/>
        <v>44.2</v>
      </c>
      <c r="P726">
        <v>0</v>
      </c>
      <c r="Q726">
        <f t="shared" si="114"/>
        <v>663</v>
      </c>
      <c r="R726" s="51">
        <v>5666</v>
      </c>
      <c r="S726" s="67">
        <v>5525.4</v>
      </c>
      <c r="T726" s="69">
        <v>5521</v>
      </c>
      <c r="V726" t="s">
        <v>4810</v>
      </c>
      <c r="W726" t="s">
        <v>4811</v>
      </c>
      <c r="Y726" s="51">
        <f t="shared" si="118"/>
        <v>5656</v>
      </c>
      <c r="Z726" s="73">
        <f t="shared" si="119"/>
        <v>5530.01</v>
      </c>
      <c r="AA726" s="69" t="str">
        <f>VLOOKUP(C:C&amp;"    ",[1]Sheet0!$E$1:$I$65536,5,0)</f>
        <v xml:space="preserve">5521.00    </v>
      </c>
      <c r="AB726" s="74">
        <v>5521</v>
      </c>
      <c r="AC726" t="b">
        <f t="shared" si="115"/>
        <v>1</v>
      </c>
      <c r="AD726">
        <v>9000968</v>
      </c>
      <c r="AE726" t="s">
        <v>2185</v>
      </c>
      <c r="AF726" t="str">
        <f t="shared" si="117"/>
        <v>倪涛</v>
      </c>
    </row>
    <row r="727" spans="1:32" x14ac:dyDescent="0.2">
      <c r="A727">
        <v>724</v>
      </c>
      <c r="B727">
        <v>9000962</v>
      </c>
      <c r="C727" t="str">
        <f>VLOOKUP(B:B,'10月人员信息'!J:W,13,0)</f>
        <v>130203197812063017</v>
      </c>
      <c r="D727" t="str">
        <f>VLOOKUP(B:B,'10月人员信息'!J:M,3,0)</f>
        <v>刘涛</v>
      </c>
      <c r="E727" t="str">
        <f>VLOOKUP(B:B,'10月人员信息'!J:L,2,0)</f>
        <v>热轧事业部</v>
      </c>
      <c r="F727" t="str">
        <f>VLOOKUP(B:B,'10月人员信息'!J:R,8,0)</f>
        <v>连铸点检作业区点检员</v>
      </c>
      <c r="G727">
        <f>VLOOKUP(B:B,'10月人员信息'!J:P,6,0)</f>
        <v>0</v>
      </c>
      <c r="H727" t="str">
        <f>VLOOKUP(B:B,'10月人员信息'!J:V,12,0)</f>
        <v>汉族</v>
      </c>
      <c r="I727" t="str">
        <f>VLOOKUP(B:B,'11月工资'!A:D,4,0)</f>
        <v>6217000180023853645</v>
      </c>
      <c r="J727">
        <f t="shared" si="110"/>
        <v>833.44</v>
      </c>
      <c r="K727">
        <f t="shared" si="111"/>
        <v>36.46</v>
      </c>
      <c r="L727">
        <f t="shared" si="116"/>
        <v>88.55</v>
      </c>
      <c r="M727" s="6">
        <f t="shared" si="112"/>
        <v>365.44</v>
      </c>
      <c r="N727">
        <f>VLOOKUP(C:C,'11月工资'!C:AP,40,0)</f>
        <v>9</v>
      </c>
      <c r="O727" s="6">
        <f t="shared" si="113"/>
        <v>41.76</v>
      </c>
      <c r="P727">
        <v>0</v>
      </c>
      <c r="Q727">
        <f t="shared" si="114"/>
        <v>608</v>
      </c>
      <c r="R727" s="51">
        <v>5209</v>
      </c>
      <c r="S727" s="68">
        <v>5220.59</v>
      </c>
      <c r="T727" s="69">
        <v>5064</v>
      </c>
      <c r="V727" t="s">
        <v>4812</v>
      </c>
      <c r="W727" t="s">
        <v>4813</v>
      </c>
      <c r="Y727" s="51">
        <f t="shared" si="118"/>
        <v>5199</v>
      </c>
      <c r="Z727" s="73">
        <f t="shared" si="119"/>
        <v>5225.2</v>
      </c>
      <c r="AA727" s="69" t="str">
        <f>VLOOKUP(C:C&amp;"    ",[1]Sheet0!$E$1:$I$65536,5,0)</f>
        <v xml:space="preserve">5064.00    </v>
      </c>
      <c r="AB727" s="74">
        <v>5064</v>
      </c>
      <c r="AC727" t="b">
        <f t="shared" si="115"/>
        <v>1</v>
      </c>
      <c r="AD727">
        <v>9000982</v>
      </c>
      <c r="AE727" t="s">
        <v>2188</v>
      </c>
      <c r="AF727" t="str">
        <f t="shared" si="117"/>
        <v>张洪声</v>
      </c>
    </row>
    <row r="728" spans="1:32" x14ac:dyDescent="0.2">
      <c r="A728">
        <v>725</v>
      </c>
      <c r="B728">
        <v>9000951</v>
      </c>
      <c r="C728" t="str">
        <f>VLOOKUP(B:B,'10月人员信息'!J:W,13,0)</f>
        <v>130202197010062112</v>
      </c>
      <c r="D728" t="str">
        <f>VLOOKUP(B:B,'10月人员信息'!J:M,3,0)</f>
        <v>崔小刚</v>
      </c>
      <c r="E728" t="str">
        <f>VLOOKUP(B:B,'10月人员信息'!J:L,2,0)</f>
        <v>热轧事业部</v>
      </c>
      <c r="F728" t="str">
        <f>VLOOKUP(B:B,'10月人员信息'!J:R,8,0)</f>
        <v>精轧、卷曲点检作业区点检员</v>
      </c>
      <c r="G728">
        <f>VLOOKUP(B:B,'10月人员信息'!J:P,6,0)</f>
        <v>0</v>
      </c>
      <c r="H728" t="str">
        <f>VLOOKUP(B:B,'10月人员信息'!J:V,12,0)</f>
        <v>汉族</v>
      </c>
      <c r="I728" t="str">
        <f>VLOOKUP(B:B,'11月工资'!A:D,4,0)</f>
        <v>6217000180023866480</v>
      </c>
      <c r="J728">
        <f t="shared" si="110"/>
        <v>1166.4000000000001</v>
      </c>
      <c r="K728">
        <f t="shared" si="111"/>
        <v>51.03</v>
      </c>
      <c r="L728">
        <f t="shared" si="116"/>
        <v>123.93</v>
      </c>
      <c r="M728" s="6">
        <f t="shared" si="112"/>
        <v>500.48</v>
      </c>
      <c r="N728">
        <f>VLOOKUP(C:C,'11月工资'!C:AP,40,0)</f>
        <v>9</v>
      </c>
      <c r="O728" s="6">
        <f t="shared" si="113"/>
        <v>57.2</v>
      </c>
      <c r="P728">
        <v>0</v>
      </c>
      <c r="Q728">
        <f t="shared" si="114"/>
        <v>857</v>
      </c>
      <c r="R728" s="51">
        <v>7290</v>
      </c>
      <c r="S728" s="67">
        <v>7149.65</v>
      </c>
      <c r="T728" s="69">
        <v>7145</v>
      </c>
      <c r="V728" t="s">
        <v>4814</v>
      </c>
      <c r="W728" t="s">
        <v>4815</v>
      </c>
      <c r="Y728" s="51">
        <f t="shared" si="118"/>
        <v>7280</v>
      </c>
      <c r="Z728" s="73">
        <f t="shared" si="119"/>
        <v>7154.26</v>
      </c>
      <c r="AA728" s="69" t="str">
        <f>VLOOKUP(C:C&amp;"    ",[1]Sheet0!$E$1:$I$65536,5,0)</f>
        <v xml:space="preserve">7145.00    </v>
      </c>
      <c r="AB728" s="74">
        <v>7145</v>
      </c>
      <c r="AC728" t="b">
        <f t="shared" si="115"/>
        <v>1</v>
      </c>
      <c r="AD728">
        <v>9000985</v>
      </c>
      <c r="AE728" t="s">
        <v>2191</v>
      </c>
      <c r="AF728" t="str">
        <f t="shared" si="117"/>
        <v>赵振波</v>
      </c>
    </row>
    <row r="729" spans="1:32" x14ac:dyDescent="0.2">
      <c r="A729">
        <v>726</v>
      </c>
      <c r="B729">
        <v>9000968</v>
      </c>
      <c r="C729" t="str">
        <f>VLOOKUP(B:B,'10月人员信息'!J:W,13,0)</f>
        <v>130203196611033650</v>
      </c>
      <c r="D729" t="str">
        <f>VLOOKUP(B:B,'10月人员信息'!J:M,3,0)</f>
        <v>倪涛</v>
      </c>
      <c r="E729" t="str">
        <f>VLOOKUP(B:B,'10月人员信息'!J:L,2,0)</f>
        <v>热轧事业部</v>
      </c>
      <c r="F729" t="str">
        <f>VLOOKUP(B:B,'10月人员信息'!J:R,8,0)</f>
        <v>加热炉、粗轧点检作业区点检员</v>
      </c>
      <c r="G729">
        <f>VLOOKUP(B:B,'10月人员信息'!J:P,6,0)</f>
        <v>0</v>
      </c>
      <c r="H729" t="str">
        <f>VLOOKUP(B:B,'10月人员信息'!J:V,12,0)</f>
        <v>汉族</v>
      </c>
      <c r="I729" t="str">
        <f>VLOOKUP(B:B,'11月工资'!A:D,4,0)</f>
        <v>6217000180023866522</v>
      </c>
      <c r="J729">
        <f t="shared" si="110"/>
        <v>971.68</v>
      </c>
      <c r="K729">
        <f t="shared" si="111"/>
        <v>42.51</v>
      </c>
      <c r="L729">
        <f t="shared" si="116"/>
        <v>103.24</v>
      </c>
      <c r="M729" s="6">
        <f t="shared" si="112"/>
        <v>415.32</v>
      </c>
      <c r="N729">
        <f>VLOOKUP(C:C,'11月工资'!C:AP,40,0)</f>
        <v>9</v>
      </c>
      <c r="O729" s="6">
        <f t="shared" si="113"/>
        <v>47.46</v>
      </c>
      <c r="P729">
        <v>0</v>
      </c>
      <c r="Q729">
        <f t="shared" si="114"/>
        <v>711</v>
      </c>
      <c r="R729" s="51">
        <v>6073</v>
      </c>
      <c r="S729" s="67">
        <v>5933.09</v>
      </c>
      <c r="T729" s="69">
        <v>5929</v>
      </c>
      <c r="V729" t="s">
        <v>4816</v>
      </c>
      <c r="W729" t="s">
        <v>4817</v>
      </c>
      <c r="Y729" s="51">
        <f t="shared" si="118"/>
        <v>6063</v>
      </c>
      <c r="Z729" s="73">
        <f t="shared" si="119"/>
        <v>5937.7</v>
      </c>
      <c r="AA729" s="69" t="str">
        <f>VLOOKUP(C:C&amp;"    ",[1]Sheet0!$E$1:$I$65536,5,0)</f>
        <v xml:space="preserve">5929.00    </v>
      </c>
      <c r="AB729" s="74">
        <v>5929</v>
      </c>
      <c r="AC729" t="b">
        <f t="shared" si="115"/>
        <v>1</v>
      </c>
      <c r="AD729">
        <v>9000957</v>
      </c>
      <c r="AE729" t="s">
        <v>2194</v>
      </c>
      <c r="AF729" t="str">
        <f t="shared" si="117"/>
        <v>郭洋</v>
      </c>
    </row>
    <row r="730" spans="1:32" x14ac:dyDescent="0.2">
      <c r="A730">
        <v>727</v>
      </c>
      <c r="B730">
        <v>9000982</v>
      </c>
      <c r="C730" t="str">
        <f>VLOOKUP(B:B,'10月人员信息'!J:W,13,0)</f>
        <v>130203196802182712</v>
      </c>
      <c r="D730" t="str">
        <f>VLOOKUP(B:B,'10月人员信息'!J:M,3,0)</f>
        <v>张洪声</v>
      </c>
      <c r="E730" t="str">
        <f>VLOOKUP(B:B,'10月人员信息'!J:L,2,0)</f>
        <v>热轧事业部</v>
      </c>
      <c r="F730" t="str">
        <f>VLOOKUP(B:B,'10月人员信息'!J:R,8,0)</f>
        <v>加热炉、粗轧点检作业区点检员</v>
      </c>
      <c r="G730">
        <f>VLOOKUP(B:B,'10月人员信息'!J:P,6,0)</f>
        <v>0</v>
      </c>
      <c r="H730" t="str">
        <f>VLOOKUP(B:B,'10月人员信息'!J:V,12,0)</f>
        <v>汉族</v>
      </c>
      <c r="I730" t="str">
        <f>VLOOKUP(B:B,'11月工资'!A:D,4,0)</f>
        <v>6217000180023867090</v>
      </c>
      <c r="J730">
        <f t="shared" si="110"/>
        <v>893.6</v>
      </c>
      <c r="K730">
        <f t="shared" si="111"/>
        <v>39.1</v>
      </c>
      <c r="L730">
        <f t="shared" si="116"/>
        <v>94.95</v>
      </c>
      <c r="M730" s="6">
        <f t="shared" si="112"/>
        <v>381.11</v>
      </c>
      <c r="N730">
        <f>VLOOKUP(C:C,'11月工资'!C:AP,40,0)</f>
        <v>9</v>
      </c>
      <c r="O730" s="6">
        <f t="shared" si="113"/>
        <v>43.55</v>
      </c>
      <c r="P730">
        <v>0</v>
      </c>
      <c r="Q730">
        <f t="shared" si="114"/>
        <v>653</v>
      </c>
      <c r="R730" s="51">
        <v>5585</v>
      </c>
      <c r="S730" s="67">
        <v>5444.36</v>
      </c>
      <c r="T730" s="69">
        <v>5440</v>
      </c>
      <c r="V730" t="s">
        <v>4818</v>
      </c>
      <c r="W730" t="s">
        <v>4819</v>
      </c>
      <c r="Y730" s="51">
        <f t="shared" si="118"/>
        <v>5575</v>
      </c>
      <c r="Z730" s="73">
        <f t="shared" si="119"/>
        <v>5448.97</v>
      </c>
      <c r="AA730" s="69" t="str">
        <f>VLOOKUP(C:C&amp;"    ",[1]Sheet0!$E$1:$I$65536,5,0)</f>
        <v xml:space="preserve">5440.00    </v>
      </c>
      <c r="AB730" s="74">
        <v>5440</v>
      </c>
      <c r="AC730" t="b">
        <f t="shared" si="115"/>
        <v>1</v>
      </c>
      <c r="AD730">
        <v>9000950</v>
      </c>
      <c r="AE730" t="s">
        <v>2197</v>
      </c>
      <c r="AF730" t="str">
        <f t="shared" si="117"/>
        <v>陈巨丰</v>
      </c>
    </row>
    <row r="731" spans="1:32" x14ac:dyDescent="0.2">
      <c r="A731">
        <v>728</v>
      </c>
      <c r="B731">
        <v>9000985</v>
      </c>
      <c r="C731" t="str">
        <f>VLOOKUP(B:B,'10月人员信息'!J:W,13,0)</f>
        <v>130202197108060318</v>
      </c>
      <c r="D731" t="str">
        <f>VLOOKUP(B:B,'10月人员信息'!J:M,3,0)</f>
        <v>赵振波</v>
      </c>
      <c r="E731" t="str">
        <f>VLOOKUP(B:B,'10月人员信息'!J:L,2,0)</f>
        <v>热轧事业部</v>
      </c>
      <c r="F731" t="str">
        <f>VLOOKUP(B:B,'10月人员信息'!J:R,8,0)</f>
        <v>加热炉、粗轧点检作业区点检员</v>
      </c>
      <c r="G731">
        <f>VLOOKUP(B:B,'10月人员信息'!J:P,6,0)</f>
        <v>0</v>
      </c>
      <c r="H731" t="str">
        <f>VLOOKUP(B:B,'10月人员信息'!J:V,12,0)</f>
        <v>汉族</v>
      </c>
      <c r="I731" t="str">
        <f>VLOOKUP(B:B,'11月工资'!A:D,4,0)</f>
        <v>6217000180023866068</v>
      </c>
      <c r="J731">
        <f t="shared" si="110"/>
        <v>1114.4000000000001</v>
      </c>
      <c r="K731">
        <f t="shared" si="111"/>
        <v>48.76</v>
      </c>
      <c r="L731">
        <f t="shared" si="116"/>
        <v>118.41</v>
      </c>
      <c r="M731" s="6">
        <f t="shared" si="112"/>
        <v>477.7</v>
      </c>
      <c r="N731">
        <f>VLOOKUP(C:C,'11月工资'!C:AP,40,0)</f>
        <v>9</v>
      </c>
      <c r="O731" s="6">
        <f t="shared" si="113"/>
        <v>54.59</v>
      </c>
      <c r="P731">
        <v>0</v>
      </c>
      <c r="Q731">
        <f t="shared" si="114"/>
        <v>818</v>
      </c>
      <c r="R731" s="51">
        <v>6965</v>
      </c>
      <c r="S731" s="67">
        <v>6824.32</v>
      </c>
      <c r="T731" s="69">
        <v>6820</v>
      </c>
      <c r="V731" t="s">
        <v>4820</v>
      </c>
      <c r="W731" t="s">
        <v>4821</v>
      </c>
      <c r="Y731" s="51">
        <f t="shared" si="118"/>
        <v>6955</v>
      </c>
      <c r="Z731" s="73">
        <f t="shared" si="119"/>
        <v>6828.93</v>
      </c>
      <c r="AA731" s="69" t="str">
        <f>VLOOKUP(C:C&amp;"    ",[1]Sheet0!$E$1:$I$65536,5,0)</f>
        <v xml:space="preserve">6820.00    </v>
      </c>
      <c r="AB731" s="74">
        <v>6820</v>
      </c>
      <c r="AC731" t="b">
        <f t="shared" si="115"/>
        <v>1</v>
      </c>
      <c r="AD731">
        <v>9000954</v>
      </c>
      <c r="AE731" t="s">
        <v>2200</v>
      </c>
      <c r="AF731" t="str">
        <f t="shared" si="117"/>
        <v>傅强</v>
      </c>
    </row>
    <row r="732" spans="1:32" x14ac:dyDescent="0.2">
      <c r="A732">
        <v>729</v>
      </c>
      <c r="B732">
        <v>9000957</v>
      </c>
      <c r="C732" t="str">
        <f>VLOOKUP(B:B,'10月人员信息'!J:W,13,0)</f>
        <v>130204198812012712</v>
      </c>
      <c r="D732" t="str">
        <f>VLOOKUP(B:B,'10月人员信息'!J:M,3,0)</f>
        <v>郭洋</v>
      </c>
      <c r="E732" t="str">
        <f>VLOOKUP(B:B,'10月人员信息'!J:L,2,0)</f>
        <v>热轧事业部</v>
      </c>
      <c r="F732" t="str">
        <f>VLOOKUP(B:B,'10月人员信息'!J:R,8,0)</f>
        <v>精轧、卷曲点检作业区点检员</v>
      </c>
      <c r="G732">
        <f>VLOOKUP(B:B,'10月人员信息'!J:P,6,0)</f>
        <v>0</v>
      </c>
      <c r="H732" t="str">
        <f>VLOOKUP(B:B,'10月人员信息'!J:V,12,0)</f>
        <v>汉族</v>
      </c>
      <c r="I732" t="str">
        <f>VLOOKUP(B:B,'11月工资'!A:D,4,0)</f>
        <v>6217000180003183492</v>
      </c>
      <c r="J732">
        <f t="shared" si="110"/>
        <v>934.4</v>
      </c>
      <c r="K732">
        <f t="shared" si="111"/>
        <v>40.880000000000003</v>
      </c>
      <c r="L732">
        <f t="shared" si="116"/>
        <v>99.28</v>
      </c>
      <c r="M732" s="6">
        <f t="shared" si="112"/>
        <v>398.95</v>
      </c>
      <c r="N732">
        <f>VLOOKUP(C:C,'11月工资'!C:AP,40,0)</f>
        <v>9</v>
      </c>
      <c r="O732" s="6">
        <f t="shared" si="113"/>
        <v>45.59</v>
      </c>
      <c r="P732">
        <v>0</v>
      </c>
      <c r="Q732">
        <f t="shared" si="114"/>
        <v>683</v>
      </c>
      <c r="R732" s="51">
        <v>5840</v>
      </c>
      <c r="S732" s="67">
        <v>5699.26</v>
      </c>
      <c r="T732" s="69">
        <v>5695</v>
      </c>
      <c r="V732" t="s">
        <v>4822</v>
      </c>
      <c r="W732" t="s">
        <v>4823</v>
      </c>
      <c r="Y732" s="51">
        <f t="shared" si="118"/>
        <v>5830</v>
      </c>
      <c r="Z732" s="73">
        <f t="shared" si="119"/>
        <v>5703.87</v>
      </c>
      <c r="AA732" s="69" t="str">
        <f>VLOOKUP(C:C&amp;"    ",[1]Sheet0!$E$1:$I$65536,5,0)</f>
        <v xml:space="preserve">5695.00    </v>
      </c>
      <c r="AB732" s="74">
        <v>5695</v>
      </c>
      <c r="AC732" t="b">
        <f t="shared" si="115"/>
        <v>1</v>
      </c>
      <c r="AD732">
        <v>9000958</v>
      </c>
      <c r="AE732" t="s">
        <v>2203</v>
      </c>
      <c r="AF732" t="str">
        <f t="shared" si="117"/>
        <v>李冬青</v>
      </c>
    </row>
    <row r="733" spans="1:32" x14ac:dyDescent="0.2">
      <c r="A733">
        <v>730</v>
      </c>
      <c r="B733">
        <v>9000950</v>
      </c>
      <c r="C733" t="str">
        <f>VLOOKUP(B:B,'10月人员信息'!J:W,13,0)</f>
        <v>130202197812093332</v>
      </c>
      <c r="D733" t="str">
        <f>VLOOKUP(B:B,'10月人员信息'!J:M,3,0)</f>
        <v>陈巨丰</v>
      </c>
      <c r="E733" t="str">
        <f>VLOOKUP(B:B,'10月人员信息'!J:L,2,0)</f>
        <v>热轧事业部</v>
      </c>
      <c r="F733" t="str">
        <f>VLOOKUP(B:B,'10月人员信息'!J:R,8,0)</f>
        <v>加热炉、粗轧点检作业区点检员</v>
      </c>
      <c r="G733">
        <f>VLOOKUP(B:B,'10月人员信息'!J:P,6,0)</f>
        <v>0</v>
      </c>
      <c r="H733" t="str">
        <f>VLOOKUP(B:B,'10月人员信息'!J:V,12,0)</f>
        <v>汉族</v>
      </c>
      <c r="I733" t="str">
        <f>VLOOKUP(B:B,'11月工资'!A:D,4,0)</f>
        <v>6217000180023843604</v>
      </c>
      <c r="J733">
        <f t="shared" si="110"/>
        <v>990.72</v>
      </c>
      <c r="K733">
        <f t="shared" si="111"/>
        <v>43.34</v>
      </c>
      <c r="L733">
        <f t="shared" si="116"/>
        <v>105.26</v>
      </c>
      <c r="M733" s="6">
        <f t="shared" si="112"/>
        <v>423.63</v>
      </c>
      <c r="N733">
        <f>VLOOKUP(C:C,'11月工资'!C:AP,40,0)</f>
        <v>9</v>
      </c>
      <c r="O733" s="6">
        <f t="shared" si="113"/>
        <v>48.41</v>
      </c>
      <c r="P733">
        <v>0</v>
      </c>
      <c r="Q733">
        <f t="shared" si="114"/>
        <v>726</v>
      </c>
      <c r="R733" s="51">
        <v>6192</v>
      </c>
      <c r="S733" s="67">
        <v>6051.87</v>
      </c>
      <c r="T733" s="69">
        <v>6047</v>
      </c>
      <c r="V733" t="s">
        <v>4824</v>
      </c>
      <c r="W733" t="s">
        <v>4825</v>
      </c>
      <c r="Y733" s="51">
        <f t="shared" si="118"/>
        <v>6182</v>
      </c>
      <c r="Z733" s="73">
        <f t="shared" si="119"/>
        <v>6056.48</v>
      </c>
      <c r="AA733" s="69" t="str">
        <f>VLOOKUP(C:C&amp;"    ",[1]Sheet0!$E$1:$I$65536,5,0)</f>
        <v xml:space="preserve">6047.00    </v>
      </c>
      <c r="AB733" s="74">
        <v>6047</v>
      </c>
      <c r="AC733" t="b">
        <f t="shared" si="115"/>
        <v>1</v>
      </c>
      <c r="AD733">
        <v>9000942</v>
      </c>
      <c r="AE733" t="s">
        <v>2206</v>
      </c>
      <c r="AF733" t="str">
        <f t="shared" si="117"/>
        <v>芦禄</v>
      </c>
    </row>
    <row r="734" spans="1:32" x14ac:dyDescent="0.2">
      <c r="A734">
        <v>731</v>
      </c>
      <c r="B734">
        <v>9000954</v>
      </c>
      <c r="C734" t="str">
        <f>VLOOKUP(B:B,'10月人员信息'!J:W,13,0)</f>
        <v>130203196810281235</v>
      </c>
      <c r="D734" t="str">
        <f>VLOOKUP(B:B,'10月人员信息'!J:M,3,0)</f>
        <v>傅强</v>
      </c>
      <c r="E734" t="str">
        <f>VLOOKUP(B:B,'10月人员信息'!J:L,2,0)</f>
        <v>热轧事业部</v>
      </c>
      <c r="F734" t="str">
        <f>VLOOKUP(B:B,'10月人员信息'!J:R,8,0)</f>
        <v>精轧、卷曲点检作业区点检员</v>
      </c>
      <c r="G734">
        <f>VLOOKUP(B:B,'10月人员信息'!J:P,6,0)</f>
        <v>0</v>
      </c>
      <c r="H734" t="str">
        <f>VLOOKUP(B:B,'10月人员信息'!J:V,12,0)</f>
        <v>汉族</v>
      </c>
      <c r="I734" t="str">
        <f>VLOOKUP(B:B,'11月工资'!A:D,4,0)</f>
        <v>6217000180023866621</v>
      </c>
      <c r="J734">
        <f t="shared" si="110"/>
        <v>749.28</v>
      </c>
      <c r="K734">
        <f t="shared" si="111"/>
        <v>32.78</v>
      </c>
      <c r="L734">
        <f t="shared" si="116"/>
        <v>79.61</v>
      </c>
      <c r="M734" s="6">
        <f t="shared" si="112"/>
        <v>365.44</v>
      </c>
      <c r="N734">
        <f>VLOOKUP(C:C,'11月工资'!C:AP,40,0)</f>
        <v>9</v>
      </c>
      <c r="O734" s="6">
        <f t="shared" si="113"/>
        <v>41.76</v>
      </c>
      <c r="P734">
        <v>0</v>
      </c>
      <c r="Q734">
        <f t="shared" si="114"/>
        <v>545</v>
      </c>
      <c r="R734" s="51">
        <v>4683</v>
      </c>
      <c r="S734" s="68">
        <v>5220.59</v>
      </c>
      <c r="T734" s="69">
        <v>4538</v>
      </c>
      <c r="V734" t="s">
        <v>4826</v>
      </c>
      <c r="W734" t="s">
        <v>4827</v>
      </c>
      <c r="Y734" s="51">
        <f t="shared" si="118"/>
        <v>4673</v>
      </c>
      <c r="Z734" s="73">
        <f t="shared" si="119"/>
        <v>5225.2</v>
      </c>
      <c r="AA734" s="69" t="str">
        <f>VLOOKUP(C:C&amp;"    ",[1]Sheet0!$E$1:$I$65536,5,0)</f>
        <v xml:space="preserve">4538.00    </v>
      </c>
      <c r="AB734" s="74">
        <v>4538</v>
      </c>
      <c r="AC734" t="b">
        <f t="shared" si="115"/>
        <v>1</v>
      </c>
      <c r="AD734">
        <v>9000963</v>
      </c>
      <c r="AE734" t="s">
        <v>993</v>
      </c>
      <c r="AF734" t="str">
        <f t="shared" si="117"/>
        <v>刘伟</v>
      </c>
    </row>
    <row r="735" spans="1:32" x14ac:dyDescent="0.2">
      <c r="A735">
        <v>732</v>
      </c>
      <c r="B735">
        <v>9000958</v>
      </c>
      <c r="C735" t="str">
        <f>VLOOKUP(B:B,'10月人员信息'!J:W,13,0)</f>
        <v>130203196808172136</v>
      </c>
      <c r="D735" t="str">
        <f>VLOOKUP(B:B,'10月人员信息'!J:M,3,0)</f>
        <v>李冬青</v>
      </c>
      <c r="E735" t="str">
        <f>VLOOKUP(B:B,'10月人员信息'!J:L,2,0)</f>
        <v>热轧事业部</v>
      </c>
      <c r="F735" t="str">
        <f>VLOOKUP(B:B,'10月人员信息'!J:R,8,0)</f>
        <v>连铸点检作业区点检员</v>
      </c>
      <c r="G735">
        <f>VLOOKUP(B:B,'10月人员信息'!J:P,6,0)</f>
        <v>0</v>
      </c>
      <c r="H735" t="str">
        <f>VLOOKUP(B:B,'10月人员信息'!J:V,12,0)</f>
        <v>汉族</v>
      </c>
      <c r="I735" t="str">
        <f>VLOOKUP(B:B,'11月工资'!A:D,4,0)</f>
        <v>6217000180022947265</v>
      </c>
      <c r="J735">
        <f t="shared" si="110"/>
        <v>894.56</v>
      </c>
      <c r="K735">
        <f t="shared" si="111"/>
        <v>39.14</v>
      </c>
      <c r="L735">
        <f t="shared" si="116"/>
        <v>95.05</v>
      </c>
      <c r="M735" s="6">
        <f t="shared" si="112"/>
        <v>381.52</v>
      </c>
      <c r="N735">
        <f>VLOOKUP(C:C,'11月工资'!C:AP,40,0)</f>
        <v>9</v>
      </c>
      <c r="O735" s="6">
        <f t="shared" si="113"/>
        <v>43.6</v>
      </c>
      <c r="P735">
        <v>0</v>
      </c>
      <c r="Q735">
        <f t="shared" si="114"/>
        <v>654</v>
      </c>
      <c r="R735" s="51">
        <v>5591</v>
      </c>
      <c r="S735" s="67">
        <v>5450.24</v>
      </c>
      <c r="T735" s="69">
        <v>5446</v>
      </c>
      <c r="V735" t="s">
        <v>4828</v>
      </c>
      <c r="W735" t="s">
        <v>4829</v>
      </c>
      <c r="Y735" s="51">
        <f t="shared" si="118"/>
        <v>5581</v>
      </c>
      <c r="Z735" s="73">
        <f t="shared" si="119"/>
        <v>5454.85</v>
      </c>
      <c r="AA735" s="69" t="str">
        <f>VLOOKUP(C:C&amp;"    ",[1]Sheet0!$E$1:$I$65536,5,0)</f>
        <v xml:space="preserve">5446.00    </v>
      </c>
      <c r="AB735" s="74">
        <v>5446</v>
      </c>
      <c r="AC735" t="b">
        <f t="shared" si="115"/>
        <v>1</v>
      </c>
      <c r="AD735">
        <v>9000983</v>
      </c>
      <c r="AE735" t="s">
        <v>2211</v>
      </c>
      <c r="AF735" t="str">
        <f t="shared" si="117"/>
        <v>张鑫</v>
      </c>
    </row>
    <row r="736" spans="1:32" x14ac:dyDescent="0.2">
      <c r="A736">
        <v>733</v>
      </c>
      <c r="B736">
        <v>9000942</v>
      </c>
      <c r="C736" t="str">
        <f>VLOOKUP(B:B,'10月人员信息'!J:W,13,0)</f>
        <v>130202198604271215</v>
      </c>
      <c r="D736" t="str">
        <f>VLOOKUP(B:B,'10月人员信息'!J:M,3,0)</f>
        <v>芦禄</v>
      </c>
      <c r="E736" t="str">
        <f>VLOOKUP(B:B,'10月人员信息'!J:L,2,0)</f>
        <v>炼铁事业部</v>
      </c>
      <c r="F736" t="str">
        <f>VLOOKUP(B:B,'10月人员信息'!J:R,8,0)</f>
        <v>烧结点检机械点检员</v>
      </c>
      <c r="G736">
        <f>VLOOKUP(B:B,'10月人员信息'!J:P,6,0)</f>
        <v>0</v>
      </c>
      <c r="H736" t="str">
        <f>VLOOKUP(B:B,'10月人员信息'!J:V,12,0)</f>
        <v>满族</v>
      </c>
      <c r="I736" t="str">
        <f>VLOOKUP(B:B,'11月工资'!A:D,4,0)</f>
        <v>6217000180023859220</v>
      </c>
      <c r="J736">
        <f t="shared" si="110"/>
        <v>841.6</v>
      </c>
      <c r="K736">
        <f t="shared" si="111"/>
        <v>36.82</v>
      </c>
      <c r="L736">
        <f t="shared" si="116"/>
        <v>89.42</v>
      </c>
      <c r="M736" s="6">
        <f t="shared" si="112"/>
        <v>365.44</v>
      </c>
      <c r="N736">
        <f>VLOOKUP(C:C,'11月工资'!C:AP,40,0)</f>
        <v>9</v>
      </c>
      <c r="O736" s="6">
        <f t="shared" si="113"/>
        <v>41.76</v>
      </c>
      <c r="P736">
        <v>0</v>
      </c>
      <c r="Q736">
        <f t="shared" si="114"/>
        <v>614</v>
      </c>
      <c r="R736" s="51">
        <v>5260</v>
      </c>
      <c r="S736" s="68">
        <v>5220.59</v>
      </c>
      <c r="T736" s="69">
        <v>5115</v>
      </c>
      <c r="V736" t="s">
        <v>4830</v>
      </c>
      <c r="W736" t="s">
        <v>4831</v>
      </c>
      <c r="Y736" s="51">
        <f t="shared" si="118"/>
        <v>5250</v>
      </c>
      <c r="Z736" s="73">
        <f t="shared" si="119"/>
        <v>5225.2</v>
      </c>
      <c r="AA736" s="69" t="str">
        <f>VLOOKUP(C:C&amp;"    ",[1]Sheet0!$E$1:$I$65536,5,0)</f>
        <v xml:space="preserve">5115.00    </v>
      </c>
      <c r="AB736" s="74">
        <v>5115</v>
      </c>
      <c r="AC736" t="b">
        <f t="shared" si="115"/>
        <v>1</v>
      </c>
      <c r="AD736">
        <v>9000965</v>
      </c>
      <c r="AE736" t="s">
        <v>2214</v>
      </c>
      <c r="AF736" t="str">
        <f t="shared" si="117"/>
        <v>吕振伟</v>
      </c>
    </row>
    <row r="737" spans="1:32" x14ac:dyDescent="0.2">
      <c r="A737">
        <v>734</v>
      </c>
      <c r="B737">
        <v>9000963</v>
      </c>
      <c r="C737" t="str">
        <f>VLOOKUP(B:B,'10月人员信息'!J:W,13,0)</f>
        <v>130203199204073616</v>
      </c>
      <c r="D737" t="str">
        <f>VLOOKUP(B:B,'10月人员信息'!J:M,3,0)</f>
        <v>刘伟</v>
      </c>
      <c r="E737" t="str">
        <f>VLOOKUP(B:B,'10月人员信息'!J:L,2,0)</f>
        <v>热轧事业部</v>
      </c>
      <c r="F737" t="str">
        <f>VLOOKUP(B:B,'10月人员信息'!J:R,8,0)</f>
        <v>精轧、卷曲点检作业区点检员</v>
      </c>
      <c r="G737">
        <f>VLOOKUP(B:B,'10月人员信息'!J:P,6,0)</f>
        <v>0</v>
      </c>
      <c r="H737" t="str">
        <f>VLOOKUP(B:B,'10月人员信息'!J:V,12,0)</f>
        <v>汉族</v>
      </c>
      <c r="I737" t="str">
        <f>VLOOKUP(B:B,'11月工资'!A:D,4,0)</f>
        <v>6217000180023866431</v>
      </c>
      <c r="J737">
        <f t="shared" si="110"/>
        <v>855.68</v>
      </c>
      <c r="K737">
        <f t="shared" si="111"/>
        <v>37.44</v>
      </c>
      <c r="L737">
        <f t="shared" si="116"/>
        <v>90.92</v>
      </c>
      <c r="M737" s="6">
        <f t="shared" si="112"/>
        <v>365.44</v>
      </c>
      <c r="N737">
        <f>VLOOKUP(C:C,'11月工资'!C:AP,40,0)</f>
        <v>9</v>
      </c>
      <c r="O737" s="6">
        <f t="shared" si="113"/>
        <v>41.76</v>
      </c>
      <c r="P737">
        <v>0</v>
      </c>
      <c r="Q737">
        <f t="shared" si="114"/>
        <v>624</v>
      </c>
      <c r="R737" s="51">
        <v>5348</v>
      </c>
      <c r="S737" s="68">
        <v>5220.59</v>
      </c>
      <c r="T737" s="69">
        <v>5203</v>
      </c>
      <c r="V737" t="s">
        <v>4832</v>
      </c>
      <c r="W737" t="s">
        <v>4833</v>
      </c>
      <c r="Y737" s="51">
        <f t="shared" si="118"/>
        <v>5338</v>
      </c>
      <c r="Z737" s="73">
        <f t="shared" si="119"/>
        <v>5225.2</v>
      </c>
      <c r="AA737" s="69" t="str">
        <f>VLOOKUP(C:C&amp;"    ",[1]Sheet0!$E$1:$I$65536,5,0)</f>
        <v xml:space="preserve">5203.00    </v>
      </c>
      <c r="AB737" s="74">
        <v>5203</v>
      </c>
      <c r="AC737" t="b">
        <f t="shared" si="115"/>
        <v>1</v>
      </c>
      <c r="AD737">
        <v>9000894</v>
      </c>
      <c r="AE737" t="s">
        <v>2217</v>
      </c>
      <c r="AF737" t="str">
        <f t="shared" si="117"/>
        <v>张意</v>
      </c>
    </row>
    <row r="738" spans="1:32" x14ac:dyDescent="0.2">
      <c r="A738">
        <v>735</v>
      </c>
      <c r="B738">
        <v>9000983</v>
      </c>
      <c r="C738" t="str">
        <f>VLOOKUP(B:B,'10月人员信息'!J:W,13,0)</f>
        <v>130203198912303019</v>
      </c>
      <c r="D738" t="str">
        <f>VLOOKUP(B:B,'10月人员信息'!J:M,3,0)</f>
        <v>张鑫</v>
      </c>
      <c r="E738" t="str">
        <f>VLOOKUP(B:B,'10月人员信息'!J:L,2,0)</f>
        <v>热轧事业部</v>
      </c>
      <c r="F738" t="str">
        <f>VLOOKUP(B:B,'10月人员信息'!J:R,8,0)</f>
        <v>转炉点检作业区点检员</v>
      </c>
      <c r="G738">
        <f>VLOOKUP(B:B,'10月人员信息'!J:P,6,0)</f>
        <v>0</v>
      </c>
      <c r="H738" t="str">
        <f>VLOOKUP(B:B,'10月人员信息'!J:V,12,0)</f>
        <v>汉族</v>
      </c>
      <c r="I738" t="str">
        <f>VLOOKUP(B:B,'11月工资'!A:D,4,0)</f>
        <v>6217000180023859501</v>
      </c>
      <c r="J738">
        <f t="shared" si="110"/>
        <v>814.72</v>
      </c>
      <c r="K738">
        <f t="shared" si="111"/>
        <v>35.64</v>
      </c>
      <c r="L738">
        <f t="shared" si="116"/>
        <v>86.56</v>
      </c>
      <c r="M738" s="6">
        <f t="shared" si="112"/>
        <v>365.44</v>
      </c>
      <c r="N738">
        <f>VLOOKUP(C:C,'11月工资'!C:AP,40,0)</f>
        <v>9</v>
      </c>
      <c r="O738" s="6">
        <f t="shared" si="113"/>
        <v>41.76</v>
      </c>
      <c r="P738">
        <v>0</v>
      </c>
      <c r="Q738">
        <f t="shared" si="114"/>
        <v>594</v>
      </c>
      <c r="R738" s="51">
        <v>5092</v>
      </c>
      <c r="S738" s="68">
        <v>5220.59</v>
      </c>
      <c r="T738" s="69">
        <v>4947</v>
      </c>
      <c r="V738" t="s">
        <v>4834</v>
      </c>
      <c r="W738" t="s">
        <v>4835</v>
      </c>
      <c r="Y738" s="51">
        <f t="shared" si="118"/>
        <v>5082</v>
      </c>
      <c r="Z738" s="73">
        <f t="shared" si="119"/>
        <v>5225.2</v>
      </c>
      <c r="AA738" s="69" t="str">
        <f>VLOOKUP(C:C&amp;"    ",[1]Sheet0!$E$1:$I$65536,5,0)</f>
        <v xml:space="preserve">4947.00    </v>
      </c>
      <c r="AB738" s="74">
        <v>4947</v>
      </c>
      <c r="AC738" t="b">
        <f t="shared" si="115"/>
        <v>1</v>
      </c>
      <c r="AD738">
        <v>9000987</v>
      </c>
      <c r="AE738" t="s">
        <v>2219</v>
      </c>
      <c r="AF738" t="str">
        <f t="shared" si="117"/>
        <v>强轶臣</v>
      </c>
    </row>
    <row r="739" spans="1:32" x14ac:dyDescent="0.2">
      <c r="A739">
        <v>736</v>
      </c>
      <c r="B739">
        <v>9000965</v>
      </c>
      <c r="C739" t="str">
        <f>VLOOKUP(B:B,'10月人员信息'!J:W,13,0)</f>
        <v>130203197306142134</v>
      </c>
      <c r="D739" t="str">
        <f>VLOOKUP(B:B,'10月人员信息'!J:M,3,0)</f>
        <v>吕振伟</v>
      </c>
      <c r="E739" t="str">
        <f>VLOOKUP(B:B,'10月人员信息'!J:L,2,0)</f>
        <v>热轧事业部</v>
      </c>
      <c r="F739" t="str">
        <f>VLOOKUP(B:B,'10月人员信息'!J:R,8,0)</f>
        <v>加热炉、粗轧点检作业区点检员</v>
      </c>
      <c r="G739">
        <f>VLOOKUP(B:B,'10月人员信息'!J:P,6,0)</f>
        <v>0</v>
      </c>
      <c r="H739" t="str">
        <f>VLOOKUP(B:B,'10月人员信息'!J:V,12,0)</f>
        <v>汉族</v>
      </c>
      <c r="I739" t="str">
        <f>VLOOKUP(B:B,'11月工资'!A:D,4,0)</f>
        <v>6217000180029011495</v>
      </c>
      <c r="J739">
        <f t="shared" si="110"/>
        <v>1031.04</v>
      </c>
      <c r="K739">
        <f t="shared" si="111"/>
        <v>45.11</v>
      </c>
      <c r="L739">
        <f t="shared" si="116"/>
        <v>109.55</v>
      </c>
      <c r="M739" s="6">
        <f t="shared" si="112"/>
        <v>441.24</v>
      </c>
      <c r="N739">
        <f>VLOOKUP(C:C,'11月工资'!C:AP,40,0)</f>
        <v>9</v>
      </c>
      <c r="O739" s="6">
        <f t="shared" si="113"/>
        <v>50.43</v>
      </c>
      <c r="P739">
        <v>0</v>
      </c>
      <c r="Q739">
        <f t="shared" si="114"/>
        <v>756</v>
      </c>
      <c r="R739" s="51">
        <v>6444</v>
      </c>
      <c r="S739" s="67">
        <v>6303.44</v>
      </c>
      <c r="T739" s="69">
        <v>6299</v>
      </c>
      <c r="V739" t="s">
        <v>4836</v>
      </c>
      <c r="W739" t="s">
        <v>4837</v>
      </c>
      <c r="Y739" s="51">
        <f t="shared" si="118"/>
        <v>6434</v>
      </c>
      <c r="Z739" s="73">
        <f t="shared" si="119"/>
        <v>6308.05</v>
      </c>
      <c r="AA739" s="69" t="str">
        <f>VLOOKUP(C:C&amp;"    ",[1]Sheet0!$E$1:$I$65536,5,0)</f>
        <v xml:space="preserve">6299.00    </v>
      </c>
      <c r="AB739" s="74">
        <v>6299</v>
      </c>
      <c r="AC739" t="b">
        <f t="shared" si="115"/>
        <v>1</v>
      </c>
      <c r="AD739">
        <v>9000988</v>
      </c>
      <c r="AE739" t="s">
        <v>2222</v>
      </c>
      <c r="AF739" t="str">
        <f t="shared" si="117"/>
        <v>轩胜奎</v>
      </c>
    </row>
    <row r="740" spans="1:32" x14ac:dyDescent="0.2">
      <c r="A740">
        <v>737</v>
      </c>
      <c r="B740">
        <v>9000894</v>
      </c>
      <c r="C740" t="str">
        <f>VLOOKUP(B:B,'10月人员信息'!J:W,13,0)</f>
        <v>120221199608190019</v>
      </c>
      <c r="D740" t="str">
        <f>VLOOKUP(B:B,'10月人员信息'!J:M,3,0)</f>
        <v>张意</v>
      </c>
      <c r="E740" t="str">
        <f>VLOOKUP(B:B,'10月人员信息'!J:L,2,0)</f>
        <v>热轧事业部</v>
      </c>
      <c r="F740" t="str">
        <f>VLOOKUP(B:B,'10月人员信息'!J:R,8,0)</f>
        <v>转炉点检作业区点检员</v>
      </c>
      <c r="G740" t="str">
        <f>VLOOKUP(B:B,'10月人员信息'!J:P,6,0)</f>
        <v>一级协理（试用期）</v>
      </c>
      <c r="H740" t="str">
        <f>VLOOKUP(B:B,'10月人员信息'!J:V,12,0)</f>
        <v>汉族</v>
      </c>
      <c r="I740" t="str">
        <f>VLOOKUP(B:B,'11月工资'!A:D,4,0)</f>
        <v>6217000066017759635</v>
      </c>
      <c r="J740">
        <f t="shared" si="110"/>
        <v>663.2</v>
      </c>
      <c r="K740">
        <f t="shared" si="111"/>
        <v>29.02</v>
      </c>
      <c r="L740">
        <f t="shared" si="116"/>
        <v>70.47</v>
      </c>
      <c r="M740" s="6">
        <f t="shared" si="112"/>
        <v>365.44</v>
      </c>
      <c r="N740">
        <f>VLOOKUP(C:C,'11月工资'!C:AP,40,0)</f>
        <v>9</v>
      </c>
      <c r="O740" s="6">
        <f t="shared" si="113"/>
        <v>41.76</v>
      </c>
      <c r="P740">
        <v>0</v>
      </c>
      <c r="Q740">
        <f t="shared" si="114"/>
        <v>480</v>
      </c>
      <c r="R740" s="51">
        <v>4145</v>
      </c>
      <c r="S740" s="68">
        <v>5220.59</v>
      </c>
      <c r="T740" s="69">
        <v>4000</v>
      </c>
      <c r="V740" t="s">
        <v>4838</v>
      </c>
      <c r="W740" t="s">
        <v>4839</v>
      </c>
      <c r="Y740" s="51">
        <f t="shared" si="118"/>
        <v>4135</v>
      </c>
      <c r="Z740" s="73">
        <f t="shared" si="119"/>
        <v>5225.2</v>
      </c>
      <c r="AA740" s="69" t="str">
        <f>VLOOKUP(C:C&amp;"    ",[1]Sheet0!$E$1:$I$65536,5,0)</f>
        <v xml:space="preserve">4000.00    </v>
      </c>
      <c r="AB740" s="74">
        <v>4000</v>
      </c>
      <c r="AC740" t="b">
        <f t="shared" si="115"/>
        <v>1</v>
      </c>
      <c r="AD740">
        <v>9000989</v>
      </c>
      <c r="AE740" t="s">
        <v>2225</v>
      </c>
      <c r="AF740" t="str">
        <f t="shared" si="117"/>
        <v>李征</v>
      </c>
    </row>
    <row r="741" spans="1:32" x14ac:dyDescent="0.2">
      <c r="A741">
        <v>738</v>
      </c>
      <c r="B741">
        <v>9000987</v>
      </c>
      <c r="C741" t="str">
        <f>VLOOKUP(B:B,'10月人员信息'!J:W,13,0)</f>
        <v>130205198310203910</v>
      </c>
      <c r="D741" t="str">
        <f>VLOOKUP(B:B,'10月人员信息'!J:M,3,0)</f>
        <v>强轶臣</v>
      </c>
      <c r="E741" t="str">
        <f>VLOOKUP(B:B,'10月人员信息'!J:L,2,0)</f>
        <v>纪委
（监察部）</v>
      </c>
      <c r="F741" t="str">
        <f>VLOOKUP(B:B,'10月人员信息'!J:R,8,0)</f>
        <v>监察室主办</v>
      </c>
      <c r="G741" t="str">
        <f>VLOOKUP(B:B,'10月人员信息'!J:P,6,0)</f>
        <v>主管师</v>
      </c>
      <c r="H741" t="str">
        <f>VLOOKUP(B:B,'10月人员信息'!J:V,12,0)</f>
        <v>汉族</v>
      </c>
      <c r="I741" t="str">
        <f>VLOOKUP(B:B,'11月工资'!A:D,4,0)</f>
        <v>6217000180023843521</v>
      </c>
      <c r="J741">
        <f t="shared" si="110"/>
        <v>1318.4</v>
      </c>
      <c r="K741">
        <f t="shared" si="111"/>
        <v>57.68</v>
      </c>
      <c r="L741">
        <f t="shared" si="116"/>
        <v>140.08000000000001</v>
      </c>
      <c r="M741" s="6">
        <f t="shared" si="112"/>
        <v>567</v>
      </c>
      <c r="N741">
        <f>VLOOKUP(C:C,'11月工资'!C:AP,40,0)</f>
        <v>9</v>
      </c>
      <c r="O741" s="6">
        <f t="shared" si="113"/>
        <v>64.8</v>
      </c>
      <c r="P741">
        <v>0</v>
      </c>
      <c r="Q741">
        <f t="shared" si="114"/>
        <v>971</v>
      </c>
      <c r="R741" s="51">
        <v>8240</v>
      </c>
      <c r="S741" s="67">
        <v>8100.02</v>
      </c>
      <c r="T741" s="69">
        <v>8095</v>
      </c>
      <c r="V741" t="s">
        <v>4840</v>
      </c>
      <c r="W741" t="s">
        <v>4841</v>
      </c>
      <c r="Y741" s="51">
        <f t="shared" si="118"/>
        <v>8230</v>
      </c>
      <c r="Z741" s="73">
        <f t="shared" si="119"/>
        <v>8104.63</v>
      </c>
      <c r="AA741" s="69" t="str">
        <f>VLOOKUP(C:C&amp;"    ",[1]Sheet0!$E$1:$I$65536,5,0)</f>
        <v xml:space="preserve">8095.00    </v>
      </c>
      <c r="AB741" s="74">
        <v>8095</v>
      </c>
      <c r="AC741" t="b">
        <f t="shared" si="115"/>
        <v>1</v>
      </c>
      <c r="AD741">
        <v>9000990</v>
      </c>
      <c r="AE741" t="s">
        <v>2228</v>
      </c>
      <c r="AF741" t="str">
        <f t="shared" si="117"/>
        <v>刘昆</v>
      </c>
    </row>
    <row r="742" spans="1:32" x14ac:dyDescent="0.2">
      <c r="A742">
        <v>739</v>
      </c>
      <c r="B742">
        <v>9000988</v>
      </c>
      <c r="C742" t="str">
        <f>VLOOKUP(B:B,'10月人员信息'!J:W,13,0)</f>
        <v>130203196904043633</v>
      </c>
      <c r="D742" t="str">
        <f>VLOOKUP(B:B,'10月人员信息'!J:M,3,0)</f>
        <v>轩胜奎</v>
      </c>
      <c r="E742" t="str">
        <f>VLOOKUP(B:B,'10月人员信息'!J:L,2,0)</f>
        <v>动力部</v>
      </c>
      <c r="F742" t="str">
        <f>VLOOKUP(B:B,'10月人员信息'!J:R,8,0)</f>
        <v>给水作业区值班作业长（副科级）</v>
      </c>
      <c r="G742" t="str">
        <f>VLOOKUP(B:B,'10月人员信息'!J:P,6,0)</f>
        <v>值班作业长（副科级）</v>
      </c>
      <c r="H742" t="str">
        <f>VLOOKUP(B:B,'10月人员信息'!J:V,12,0)</f>
        <v>汉族</v>
      </c>
      <c r="I742" t="str">
        <f>VLOOKUP(B:B,'11月工资'!A:D,4,0)</f>
        <v>6217000180023843752</v>
      </c>
      <c r="J742">
        <f t="shared" si="110"/>
        <v>1263.04</v>
      </c>
      <c r="K742">
        <f t="shared" si="111"/>
        <v>55.26</v>
      </c>
      <c r="L742">
        <f t="shared" si="116"/>
        <v>134.19999999999999</v>
      </c>
      <c r="M742" s="6">
        <f t="shared" si="112"/>
        <v>542.79</v>
      </c>
      <c r="N742">
        <f>VLOOKUP(C:C,'11月工资'!C:AP,40,0)</f>
        <v>9</v>
      </c>
      <c r="O742" s="6">
        <f t="shared" si="113"/>
        <v>62.03</v>
      </c>
      <c r="P742">
        <v>0</v>
      </c>
      <c r="Q742">
        <f t="shared" si="114"/>
        <v>930</v>
      </c>
      <c r="R742" s="51">
        <v>7894</v>
      </c>
      <c r="S742" s="67">
        <v>7754.08</v>
      </c>
      <c r="T742" s="69">
        <v>7749</v>
      </c>
      <c r="V742" t="s">
        <v>4842</v>
      </c>
      <c r="W742" t="s">
        <v>4843</v>
      </c>
      <c r="Y742" s="51">
        <f t="shared" si="118"/>
        <v>7884</v>
      </c>
      <c r="Z742" s="73">
        <f t="shared" si="119"/>
        <v>7758.69</v>
      </c>
      <c r="AA742" s="69" t="str">
        <f>VLOOKUP(C:C&amp;"    ",[1]Sheet0!$E$1:$I$65536,5,0)</f>
        <v xml:space="preserve">7749.00    </v>
      </c>
      <c r="AB742" s="74">
        <v>7749</v>
      </c>
      <c r="AC742" t="b">
        <f t="shared" si="115"/>
        <v>1</v>
      </c>
      <c r="AD742">
        <v>9000991</v>
      </c>
      <c r="AE742" t="s">
        <v>2231</v>
      </c>
      <c r="AF742" t="str">
        <f t="shared" si="117"/>
        <v>刘万伟</v>
      </c>
    </row>
    <row r="743" spans="1:32" x14ac:dyDescent="0.2">
      <c r="A743">
        <v>740</v>
      </c>
      <c r="B743">
        <v>9000989</v>
      </c>
      <c r="C743" t="str">
        <f>VLOOKUP(B:B,'10月人员信息'!J:W,13,0)</f>
        <v>130203197801083012</v>
      </c>
      <c r="D743" t="str">
        <f>VLOOKUP(B:B,'10月人员信息'!J:M,3,0)</f>
        <v>李征</v>
      </c>
      <c r="E743" t="str">
        <f>VLOOKUP(B:B,'10月人员信息'!J:L,2,0)</f>
        <v>炼铁事业部</v>
      </c>
      <c r="F743" t="str">
        <f>VLOOKUP(B:B,'10月人员信息'!J:R,8,0)</f>
        <v>烧结点检电气点检员</v>
      </c>
      <c r="G743">
        <f>VLOOKUP(B:B,'10月人员信息'!J:P,6,0)</f>
        <v>0</v>
      </c>
      <c r="H743" t="str">
        <f>VLOOKUP(B:B,'10月人员信息'!J:V,12,0)</f>
        <v>汉族</v>
      </c>
      <c r="I743" t="str">
        <f>VLOOKUP(B:B,'11月工资'!A:D,4,0)</f>
        <v>6217000180041824040</v>
      </c>
      <c r="J743">
        <f t="shared" si="110"/>
        <v>841.25</v>
      </c>
      <c r="K743">
        <f t="shared" si="111"/>
        <v>36.799999999999997</v>
      </c>
      <c r="L743">
        <f t="shared" si="116"/>
        <v>89.38</v>
      </c>
      <c r="M743" s="6">
        <f t="shared" si="112"/>
        <v>365.44</v>
      </c>
      <c r="N743">
        <f>VLOOKUP(C:C,'11月工资'!C:AP,40,0)</f>
        <v>9</v>
      </c>
      <c r="O743" s="6">
        <f t="shared" si="113"/>
        <v>41.76</v>
      </c>
      <c r="P743">
        <v>0</v>
      </c>
      <c r="Q743">
        <f t="shared" si="114"/>
        <v>614</v>
      </c>
      <c r="R743" s="50">
        <v>5257.81</v>
      </c>
      <c r="S743" s="68">
        <v>5220.59</v>
      </c>
      <c r="T743" s="69">
        <v>5113</v>
      </c>
      <c r="V743" t="s">
        <v>4844</v>
      </c>
      <c r="W743" t="s">
        <v>4845</v>
      </c>
      <c r="Y743" s="51">
        <f t="shared" si="118"/>
        <v>5247.81</v>
      </c>
      <c r="Z743" s="73">
        <f t="shared" si="119"/>
        <v>5225.2</v>
      </c>
      <c r="AA743" s="69" t="str">
        <f>VLOOKUP(C:C&amp;"    ",[1]Sheet0!$E$1:$I$65536,5,0)</f>
        <v xml:space="preserve">5113.00    </v>
      </c>
      <c r="AB743" s="74">
        <v>5113</v>
      </c>
      <c r="AC743" t="b">
        <f t="shared" si="115"/>
        <v>1</v>
      </c>
      <c r="AD743">
        <v>9000992</v>
      </c>
      <c r="AE743" t="s">
        <v>2234</v>
      </c>
      <c r="AF743" t="str">
        <f t="shared" si="117"/>
        <v>刘云涛</v>
      </c>
    </row>
    <row r="744" spans="1:32" x14ac:dyDescent="0.2">
      <c r="A744">
        <v>741</v>
      </c>
      <c r="B744">
        <v>9000990</v>
      </c>
      <c r="C744" t="str">
        <f>VLOOKUP(B:B,'10月人员信息'!J:W,13,0)</f>
        <v>130203198807161215</v>
      </c>
      <c r="D744" t="str">
        <f>VLOOKUP(B:B,'10月人员信息'!J:M,3,0)</f>
        <v>刘昆</v>
      </c>
      <c r="E744" t="str">
        <f>VLOOKUP(B:B,'10月人员信息'!J:L,2,0)</f>
        <v>炼铁事业部</v>
      </c>
      <c r="F744" t="str">
        <f>VLOOKUP(B:B,'10月人员信息'!J:R,8,0)</f>
        <v>球团点检机械点检员</v>
      </c>
      <c r="G744">
        <f>VLOOKUP(B:B,'10月人员信息'!J:P,6,0)</f>
        <v>0</v>
      </c>
      <c r="H744" t="str">
        <f>VLOOKUP(B:B,'10月人员信息'!J:V,12,0)</f>
        <v>汉族</v>
      </c>
      <c r="I744" t="str">
        <f>VLOOKUP(B:B,'11月工资'!A:D,4,0)</f>
        <v>6217000180041568571</v>
      </c>
      <c r="J744">
        <f t="shared" si="110"/>
        <v>686.51</v>
      </c>
      <c r="K744">
        <f t="shared" si="111"/>
        <v>30.03</v>
      </c>
      <c r="L744">
        <f t="shared" si="116"/>
        <v>72.94</v>
      </c>
      <c r="M744" s="6">
        <f t="shared" si="112"/>
        <v>365.44</v>
      </c>
      <c r="N744">
        <f>VLOOKUP(C:C,'11月工资'!C:AP,40,0)</f>
        <v>9</v>
      </c>
      <c r="O744" s="6">
        <f t="shared" si="113"/>
        <v>41.76</v>
      </c>
      <c r="P744">
        <v>0</v>
      </c>
      <c r="Q744">
        <f t="shared" si="114"/>
        <v>498</v>
      </c>
      <c r="R744" s="50">
        <v>4290.7</v>
      </c>
      <c r="S744" s="68">
        <v>5220.59</v>
      </c>
      <c r="T744" s="69">
        <v>4146</v>
      </c>
      <c r="V744" t="s">
        <v>4846</v>
      </c>
      <c r="W744" t="s">
        <v>4847</v>
      </c>
      <c r="Y744" s="51">
        <f t="shared" si="118"/>
        <v>4280.7</v>
      </c>
      <c r="Z744" s="73">
        <f t="shared" si="119"/>
        <v>5225.2</v>
      </c>
      <c r="AA744" s="69" t="str">
        <f>VLOOKUP(C:C&amp;"    ",[1]Sheet0!$E$1:$I$65536,5,0)</f>
        <v xml:space="preserve">4146.00    </v>
      </c>
      <c r="AB744" s="74">
        <v>4146</v>
      </c>
      <c r="AC744" t="b">
        <f t="shared" si="115"/>
        <v>1</v>
      </c>
      <c r="AD744">
        <v>9000993</v>
      </c>
      <c r="AE744" t="s">
        <v>2237</v>
      </c>
      <c r="AF744" t="str">
        <f t="shared" si="117"/>
        <v>石岩</v>
      </c>
    </row>
    <row r="745" spans="1:32" x14ac:dyDescent="0.2">
      <c r="A745">
        <v>742</v>
      </c>
      <c r="B745">
        <v>9000991</v>
      </c>
      <c r="C745" t="str">
        <f>VLOOKUP(B:B,'10月人员信息'!J:W,13,0)</f>
        <v>130224198602207613</v>
      </c>
      <c r="D745" t="str">
        <f>VLOOKUP(B:B,'10月人员信息'!J:M,3,0)</f>
        <v>刘万伟</v>
      </c>
      <c r="E745" t="str">
        <f>VLOOKUP(B:B,'10月人员信息'!J:L,2,0)</f>
        <v>炼铁事业部</v>
      </c>
      <c r="F745" t="str">
        <f>VLOOKUP(B:B,'10月人员信息'!J:R,8,0)</f>
        <v>烧结点检机械点检员</v>
      </c>
      <c r="G745">
        <f>VLOOKUP(B:B,'10月人员信息'!J:P,6,0)</f>
        <v>0</v>
      </c>
      <c r="H745" t="str">
        <f>VLOOKUP(B:B,'10月人员信息'!J:V,12,0)</f>
        <v>汉族</v>
      </c>
      <c r="I745" t="str">
        <f>VLOOKUP(B:B,'11月工资'!A:D,4,0)</f>
        <v>6227000180450095925</v>
      </c>
      <c r="J745">
        <f t="shared" si="110"/>
        <v>791.14</v>
      </c>
      <c r="K745">
        <f t="shared" si="111"/>
        <v>34.61</v>
      </c>
      <c r="L745">
        <f t="shared" si="116"/>
        <v>84.06</v>
      </c>
      <c r="M745" s="6">
        <f t="shared" si="112"/>
        <v>365.44</v>
      </c>
      <c r="N745">
        <f>VLOOKUP(C:C,'11月工资'!C:AP,40,0)</f>
        <v>9</v>
      </c>
      <c r="O745" s="6">
        <f t="shared" si="113"/>
        <v>41.76</v>
      </c>
      <c r="P745">
        <v>0</v>
      </c>
      <c r="Q745">
        <f t="shared" si="114"/>
        <v>576</v>
      </c>
      <c r="R745" s="50">
        <v>4944.6000000000004</v>
      </c>
      <c r="S745" s="68">
        <v>5220.59</v>
      </c>
      <c r="T745" s="69">
        <v>4800</v>
      </c>
      <c r="V745" t="s">
        <v>4848</v>
      </c>
      <c r="W745" t="s">
        <v>4849</v>
      </c>
      <c r="Y745" s="51">
        <f t="shared" si="118"/>
        <v>4934.6000000000004</v>
      </c>
      <c r="Z745" s="73">
        <f t="shared" si="119"/>
        <v>5225.2</v>
      </c>
      <c r="AA745" s="69" t="str">
        <f>VLOOKUP(C:C&amp;"    ",[1]Sheet0!$E$1:$I$65536,5,0)</f>
        <v xml:space="preserve">4800.00    </v>
      </c>
      <c r="AB745" s="74">
        <v>4800</v>
      </c>
      <c r="AC745" t="b">
        <f t="shared" si="115"/>
        <v>1</v>
      </c>
      <c r="AD745">
        <v>9000994</v>
      </c>
      <c r="AE745" t="s">
        <v>2240</v>
      </c>
      <c r="AF745" t="str">
        <f t="shared" si="117"/>
        <v>孙志远</v>
      </c>
    </row>
    <row r="746" spans="1:32" x14ac:dyDescent="0.2">
      <c r="A746">
        <v>743</v>
      </c>
      <c r="B746">
        <v>9000992</v>
      </c>
      <c r="C746" t="str">
        <f>VLOOKUP(B:B,'10月人员信息'!J:W,13,0)</f>
        <v>130221198806080117</v>
      </c>
      <c r="D746" t="str">
        <f>VLOOKUP(B:B,'10月人员信息'!J:M,3,0)</f>
        <v>刘云涛</v>
      </c>
      <c r="E746" t="str">
        <f>VLOOKUP(B:B,'10月人员信息'!J:L,2,0)</f>
        <v>炼铁事业部</v>
      </c>
      <c r="F746" t="str">
        <f>VLOOKUP(B:B,'10月人员信息'!J:R,8,0)</f>
        <v>烧结点检机械点检员</v>
      </c>
      <c r="G746">
        <f>VLOOKUP(B:B,'10月人员信息'!J:P,6,0)</f>
        <v>0</v>
      </c>
      <c r="H746" t="str">
        <f>VLOOKUP(B:B,'10月人员信息'!J:V,12,0)</f>
        <v>汉族</v>
      </c>
      <c r="I746" t="str">
        <f>VLOOKUP(B:B,'11月工资'!A:D,4,0)</f>
        <v>6217000180009052774</v>
      </c>
      <c r="J746">
        <f t="shared" si="110"/>
        <v>763.02</v>
      </c>
      <c r="K746">
        <f t="shared" si="111"/>
        <v>33.380000000000003</v>
      </c>
      <c r="L746">
        <f t="shared" si="116"/>
        <v>81.069999999999993</v>
      </c>
      <c r="M746" s="6">
        <f t="shared" si="112"/>
        <v>365.44</v>
      </c>
      <c r="N746">
        <f>VLOOKUP(C:C,'11月工资'!C:AP,40,0)</f>
        <v>9</v>
      </c>
      <c r="O746" s="6">
        <f t="shared" si="113"/>
        <v>41.76</v>
      </c>
      <c r="P746">
        <v>0</v>
      </c>
      <c r="Q746">
        <f t="shared" si="114"/>
        <v>555</v>
      </c>
      <c r="R746" s="50">
        <v>4768.8599999999997</v>
      </c>
      <c r="S746" s="68">
        <v>5220.59</v>
      </c>
      <c r="T746" s="69">
        <v>4624</v>
      </c>
      <c r="V746" t="s">
        <v>4850</v>
      </c>
      <c r="W746" t="s">
        <v>4851</v>
      </c>
      <c r="Y746" s="51">
        <f t="shared" si="118"/>
        <v>4758.8599999999997</v>
      </c>
      <c r="Z746" s="73">
        <f t="shared" si="119"/>
        <v>5225.2</v>
      </c>
      <c r="AA746" s="69" t="str">
        <f>VLOOKUP(C:C&amp;"    ",[1]Sheet0!$E$1:$I$65536,5,0)</f>
        <v xml:space="preserve">4624.00    </v>
      </c>
      <c r="AB746" s="74">
        <v>4624</v>
      </c>
      <c r="AC746" t="b">
        <f t="shared" si="115"/>
        <v>1</v>
      </c>
      <c r="AD746">
        <v>9000995</v>
      </c>
      <c r="AE746" t="s">
        <v>2243</v>
      </c>
      <c r="AF746" t="str">
        <f t="shared" si="117"/>
        <v>吴阳</v>
      </c>
    </row>
    <row r="747" spans="1:32" x14ac:dyDescent="0.2">
      <c r="A747">
        <v>744</v>
      </c>
      <c r="B747">
        <v>9000993</v>
      </c>
      <c r="C747" t="str">
        <f>VLOOKUP(B:B,'10月人员信息'!J:W,13,0)</f>
        <v>130203198203090612</v>
      </c>
      <c r="D747" t="str">
        <f>VLOOKUP(B:B,'10月人员信息'!J:M,3,0)</f>
        <v>石岩</v>
      </c>
      <c r="E747" t="str">
        <f>VLOOKUP(B:B,'10月人员信息'!J:L,2,0)</f>
        <v>炼铁事业部</v>
      </c>
      <c r="F747" t="str">
        <f>VLOOKUP(B:B,'10月人员信息'!J:R,8,0)</f>
        <v>高炉点检电气点检员</v>
      </c>
      <c r="G747">
        <f>VLOOKUP(B:B,'10月人员信息'!J:P,6,0)</f>
        <v>0</v>
      </c>
      <c r="H747" t="str">
        <f>VLOOKUP(B:B,'10月人员信息'!J:V,12,0)</f>
        <v>汉族</v>
      </c>
      <c r="I747" t="str">
        <f>VLOOKUP(B:B,'11月工资'!A:D,4,0)</f>
        <v>6217000180015117975</v>
      </c>
      <c r="J747">
        <f t="shared" si="110"/>
        <v>676.6</v>
      </c>
      <c r="K747">
        <f t="shared" si="111"/>
        <v>29.6</v>
      </c>
      <c r="L747">
        <f t="shared" si="116"/>
        <v>71.89</v>
      </c>
      <c r="M747" s="6">
        <f t="shared" si="112"/>
        <v>365.44</v>
      </c>
      <c r="N747">
        <f>VLOOKUP(C:C,'11月工资'!C:AP,40,0)</f>
        <v>9</v>
      </c>
      <c r="O747" s="6">
        <f t="shared" si="113"/>
        <v>41.76</v>
      </c>
      <c r="P747">
        <v>0</v>
      </c>
      <c r="Q747">
        <f t="shared" si="114"/>
        <v>490</v>
      </c>
      <c r="R747" s="50">
        <v>4228.7700000000004</v>
      </c>
      <c r="S747" s="68">
        <v>5220.59</v>
      </c>
      <c r="T747" s="69">
        <v>4084</v>
      </c>
      <c r="V747" t="s">
        <v>4852</v>
      </c>
      <c r="W747" t="s">
        <v>4853</v>
      </c>
      <c r="Y747" s="51">
        <f t="shared" si="118"/>
        <v>4218.7700000000004</v>
      </c>
      <c r="Z747" s="73">
        <f t="shared" si="119"/>
        <v>5225.2</v>
      </c>
      <c r="AA747" s="69" t="str">
        <f>VLOOKUP(C:C&amp;"    ",[1]Sheet0!$E$1:$I$65536,5,0)</f>
        <v xml:space="preserve">4084.00    </v>
      </c>
      <c r="AB747" s="74">
        <v>4084</v>
      </c>
      <c r="AC747" t="b">
        <f t="shared" si="115"/>
        <v>1</v>
      </c>
      <c r="AD747">
        <v>9000996</v>
      </c>
      <c r="AE747" t="s">
        <v>2246</v>
      </c>
      <c r="AF747" t="str">
        <f t="shared" si="117"/>
        <v>姚旺</v>
      </c>
    </row>
    <row r="748" spans="1:32" x14ac:dyDescent="0.2">
      <c r="A748">
        <v>745</v>
      </c>
      <c r="B748">
        <v>9000994</v>
      </c>
      <c r="C748" t="str">
        <f>VLOOKUP(B:B,'10月人员信息'!J:W,13,0)</f>
        <v>130205198310051814</v>
      </c>
      <c r="D748" t="str">
        <f>VLOOKUP(B:B,'10月人员信息'!J:M,3,0)</f>
        <v>孙志远</v>
      </c>
      <c r="E748" t="str">
        <f>VLOOKUP(B:B,'10月人员信息'!J:L,2,0)</f>
        <v>炼铁事业部</v>
      </c>
      <c r="F748" t="str">
        <f>VLOOKUP(B:B,'10月人员信息'!J:R,8,0)</f>
        <v>烧结点检电气点检员</v>
      </c>
      <c r="G748">
        <f>VLOOKUP(B:B,'10月人员信息'!J:P,6,0)</f>
        <v>0</v>
      </c>
      <c r="H748" t="str">
        <f>VLOOKUP(B:B,'10月人员信息'!J:V,12,0)</f>
        <v>汉族</v>
      </c>
      <c r="I748" t="str">
        <f>VLOOKUP(B:B,'11月工资'!A:D,4,0)</f>
        <v>6227000180370119896</v>
      </c>
      <c r="J748">
        <f t="shared" si="110"/>
        <v>791.18</v>
      </c>
      <c r="K748">
        <f t="shared" si="111"/>
        <v>34.61</v>
      </c>
      <c r="L748">
        <f t="shared" si="116"/>
        <v>84.06</v>
      </c>
      <c r="M748" s="6">
        <f t="shared" si="112"/>
        <v>365.44</v>
      </c>
      <c r="N748">
        <f>VLOOKUP(C:C,'11月工资'!C:AP,40,0)</f>
        <v>9</v>
      </c>
      <c r="O748" s="6">
        <f t="shared" si="113"/>
        <v>41.76</v>
      </c>
      <c r="P748">
        <v>0</v>
      </c>
      <c r="Q748">
        <f t="shared" si="114"/>
        <v>576</v>
      </c>
      <c r="R748" s="50">
        <v>4944.8599999999997</v>
      </c>
      <c r="S748" s="68">
        <v>5220.59</v>
      </c>
      <c r="T748" s="69">
        <v>4800</v>
      </c>
      <c r="V748" t="s">
        <v>4854</v>
      </c>
      <c r="W748" t="s">
        <v>4855</v>
      </c>
      <c r="Y748" s="51">
        <f t="shared" si="118"/>
        <v>4934.8599999999997</v>
      </c>
      <c r="Z748" s="73">
        <f t="shared" si="119"/>
        <v>5225.2</v>
      </c>
      <c r="AA748" s="69" t="str">
        <f>VLOOKUP(C:C&amp;"    ",[1]Sheet0!$E$1:$I$65536,5,0)</f>
        <v xml:space="preserve">4800.00    </v>
      </c>
      <c r="AB748" s="74">
        <v>4800</v>
      </c>
      <c r="AC748" t="b">
        <f t="shared" si="115"/>
        <v>1</v>
      </c>
      <c r="AD748">
        <v>9000997</v>
      </c>
      <c r="AE748" t="s">
        <v>2249</v>
      </c>
      <c r="AF748" t="str">
        <f t="shared" si="117"/>
        <v>于杨</v>
      </c>
    </row>
    <row r="749" spans="1:32" x14ac:dyDescent="0.2">
      <c r="A749">
        <v>746</v>
      </c>
      <c r="B749">
        <v>9000995</v>
      </c>
      <c r="C749" t="str">
        <f>VLOOKUP(B:B,'10月人员信息'!J:W,13,0)</f>
        <v>130302198701220415</v>
      </c>
      <c r="D749" t="str">
        <f>VLOOKUP(B:B,'10月人员信息'!J:M,3,0)</f>
        <v>吴阳</v>
      </c>
      <c r="E749" t="str">
        <f>VLOOKUP(B:B,'10月人员信息'!J:L,2,0)</f>
        <v>炼铁事业部</v>
      </c>
      <c r="F749" t="str">
        <f>VLOOKUP(B:B,'10月人员信息'!J:R,8,0)</f>
        <v>点检工</v>
      </c>
      <c r="G749">
        <f>VLOOKUP(B:B,'10月人员信息'!J:P,6,0)</f>
        <v>0</v>
      </c>
      <c r="H749" t="str">
        <f>VLOOKUP(B:B,'10月人员信息'!J:V,12,0)</f>
        <v>汉族</v>
      </c>
      <c r="I749" t="str">
        <f>VLOOKUP(B:B,'11月工资'!A:D,4,0)</f>
        <v>6227000180920028399</v>
      </c>
      <c r="J749">
        <f t="shared" si="110"/>
        <v>822.72</v>
      </c>
      <c r="K749">
        <f t="shared" si="111"/>
        <v>35.99</v>
      </c>
      <c r="L749">
        <f t="shared" si="116"/>
        <v>87.41</v>
      </c>
      <c r="M749" s="6">
        <f t="shared" si="112"/>
        <v>365.44</v>
      </c>
      <c r="N749">
        <f>VLOOKUP(C:C,'11月工资'!C:AP,40,0)</f>
        <v>9</v>
      </c>
      <c r="O749" s="6">
        <f t="shared" si="113"/>
        <v>41.76</v>
      </c>
      <c r="P749">
        <v>0</v>
      </c>
      <c r="Q749">
        <f t="shared" si="114"/>
        <v>600</v>
      </c>
      <c r="R749" s="50">
        <v>5142.03</v>
      </c>
      <c r="S749" s="68">
        <v>5220.59</v>
      </c>
      <c r="T749" s="69">
        <v>4997</v>
      </c>
      <c r="V749" t="s">
        <v>4856</v>
      </c>
      <c r="W749" t="s">
        <v>4857</v>
      </c>
      <c r="Y749" s="51">
        <f t="shared" si="118"/>
        <v>5132.03</v>
      </c>
      <c r="Z749" s="73">
        <f t="shared" si="119"/>
        <v>5225.2</v>
      </c>
      <c r="AA749" s="69" t="str">
        <f>VLOOKUP(C:C&amp;"    ",[1]Sheet0!$E$1:$I$65536,5,0)</f>
        <v xml:space="preserve">4997.00    </v>
      </c>
      <c r="AB749" s="74">
        <v>4997</v>
      </c>
      <c r="AC749" t="b">
        <f t="shared" si="115"/>
        <v>1</v>
      </c>
      <c r="AD749">
        <v>9000998</v>
      </c>
      <c r="AE749" t="s">
        <v>2252</v>
      </c>
      <c r="AF749" t="str">
        <f t="shared" si="117"/>
        <v>周鑫</v>
      </c>
    </row>
    <row r="750" spans="1:32" x14ac:dyDescent="0.2">
      <c r="A750">
        <v>747</v>
      </c>
      <c r="B750">
        <v>9000996</v>
      </c>
      <c r="C750" t="str">
        <f>VLOOKUP(B:B,'10月人员信息'!J:W,13,0)</f>
        <v>130204198707101537</v>
      </c>
      <c r="D750" t="str">
        <f>VLOOKUP(B:B,'10月人员信息'!J:M,3,0)</f>
        <v>姚旺</v>
      </c>
      <c r="E750" t="str">
        <f>VLOOKUP(B:B,'10月人员信息'!J:L,2,0)</f>
        <v>炼铁事业部</v>
      </c>
      <c r="F750" t="str">
        <f>VLOOKUP(B:B,'10月人员信息'!J:R,8,0)</f>
        <v>球团点检机械点检员</v>
      </c>
      <c r="G750">
        <f>VLOOKUP(B:B,'10月人员信息'!J:P,6,0)</f>
        <v>0</v>
      </c>
      <c r="H750" t="str">
        <f>VLOOKUP(B:B,'10月人员信息'!J:V,12,0)</f>
        <v>汉族</v>
      </c>
      <c r="I750" t="str">
        <f>VLOOKUP(B:B,'11月工资'!A:D,4,0)</f>
        <v>6217000180041894332</v>
      </c>
      <c r="J750">
        <f t="shared" si="110"/>
        <v>717.93</v>
      </c>
      <c r="K750">
        <f t="shared" si="111"/>
        <v>31.41</v>
      </c>
      <c r="L750">
        <f t="shared" si="116"/>
        <v>76.28</v>
      </c>
      <c r="M750" s="6">
        <f t="shared" si="112"/>
        <v>365.44</v>
      </c>
      <c r="N750">
        <f>VLOOKUP(C:C,'11月工资'!C:AP,40,0)</f>
        <v>9</v>
      </c>
      <c r="O750" s="6">
        <f t="shared" si="113"/>
        <v>41.76</v>
      </c>
      <c r="P750">
        <v>0</v>
      </c>
      <c r="Q750">
        <f t="shared" si="114"/>
        <v>521</v>
      </c>
      <c r="R750" s="50">
        <v>4487.08</v>
      </c>
      <c r="S750" s="68">
        <v>5220.59</v>
      </c>
      <c r="T750" s="69">
        <v>4342</v>
      </c>
      <c r="V750" t="s">
        <v>4858</v>
      </c>
      <c r="W750" t="s">
        <v>4859</v>
      </c>
      <c r="Y750" s="51">
        <f t="shared" si="118"/>
        <v>4477.08</v>
      </c>
      <c r="Z750" s="73">
        <f t="shared" si="119"/>
        <v>5225.2</v>
      </c>
      <c r="AA750" s="69" t="str">
        <f>VLOOKUP(C:C&amp;"    ",[1]Sheet0!$E$1:$I$65536,5,0)</f>
        <v xml:space="preserve">4342.00    </v>
      </c>
      <c r="AB750" s="74">
        <v>4342</v>
      </c>
      <c r="AC750" t="b">
        <f t="shared" si="115"/>
        <v>1</v>
      </c>
      <c r="AD750">
        <v>9000999</v>
      </c>
      <c r="AE750" t="s">
        <v>2255</v>
      </c>
      <c r="AF750" t="str">
        <f t="shared" si="117"/>
        <v>朱海涛</v>
      </c>
    </row>
    <row r="751" spans="1:32" x14ac:dyDescent="0.2">
      <c r="A751">
        <v>748</v>
      </c>
      <c r="B751">
        <v>9000997</v>
      </c>
      <c r="C751" t="str">
        <f>VLOOKUP(B:B,'10月人员信息'!J:W,13,0)</f>
        <v>13022119870920005X</v>
      </c>
      <c r="D751" t="str">
        <f>VLOOKUP(B:B,'10月人员信息'!J:M,3,0)</f>
        <v>于杨</v>
      </c>
      <c r="E751" t="str">
        <f>VLOOKUP(B:B,'10月人员信息'!J:L,2,0)</f>
        <v>炼铁事业部</v>
      </c>
      <c r="F751" t="str">
        <f>VLOOKUP(B:B,'10月人员信息'!J:R,8,0)</f>
        <v>烧结点检电气点检员</v>
      </c>
      <c r="G751">
        <f>VLOOKUP(B:B,'10月人员信息'!J:P,6,0)</f>
        <v>0</v>
      </c>
      <c r="H751" t="str">
        <f>VLOOKUP(B:B,'10月人员信息'!J:V,12,0)</f>
        <v>汉族</v>
      </c>
      <c r="I751" t="str">
        <f>VLOOKUP(B:B,'11月工资'!A:D,4,0)</f>
        <v>6217000180041855366</v>
      </c>
      <c r="J751">
        <f t="shared" si="110"/>
        <v>727.19</v>
      </c>
      <c r="K751">
        <f t="shared" si="111"/>
        <v>31.81</v>
      </c>
      <c r="L751">
        <f t="shared" si="116"/>
        <v>77.260000000000005</v>
      </c>
      <c r="M751" s="6">
        <f t="shared" si="112"/>
        <v>365.44</v>
      </c>
      <c r="N751">
        <f>VLOOKUP(C:C,'11月工资'!C:AP,40,0)</f>
        <v>9</v>
      </c>
      <c r="O751" s="6">
        <f t="shared" si="113"/>
        <v>41.76</v>
      </c>
      <c r="P751">
        <v>0</v>
      </c>
      <c r="Q751">
        <f t="shared" si="114"/>
        <v>528</v>
      </c>
      <c r="R751" s="50">
        <v>4544.92</v>
      </c>
      <c r="S751" s="68">
        <v>5220.59</v>
      </c>
      <c r="T751" s="69">
        <v>4400</v>
      </c>
      <c r="V751" t="s">
        <v>4860</v>
      </c>
      <c r="W751" t="s">
        <v>4861</v>
      </c>
      <c r="Y751" s="51">
        <f t="shared" si="118"/>
        <v>4534.92</v>
      </c>
      <c r="Z751" s="73">
        <f t="shared" si="119"/>
        <v>5225.2</v>
      </c>
      <c r="AA751" s="69" t="str">
        <f>VLOOKUP(C:C&amp;"    ",[1]Sheet0!$E$1:$I$65536,5,0)</f>
        <v xml:space="preserve">4400.00    </v>
      </c>
      <c r="AB751" s="74">
        <v>4400</v>
      </c>
      <c r="AC751" t="b">
        <f t="shared" si="115"/>
        <v>1</v>
      </c>
      <c r="AD751">
        <v>9001000</v>
      </c>
      <c r="AE751" t="s">
        <v>2258</v>
      </c>
      <c r="AF751" t="str">
        <f t="shared" si="117"/>
        <v>肖亚琦</v>
      </c>
    </row>
    <row r="752" spans="1:32" x14ac:dyDescent="0.2">
      <c r="A752">
        <v>749</v>
      </c>
      <c r="B752">
        <v>9000998</v>
      </c>
      <c r="C752" t="str">
        <f>VLOOKUP(B:B,'10月人员信息'!J:W,13,0)</f>
        <v>130203198809162115</v>
      </c>
      <c r="D752" t="str">
        <f>VLOOKUP(B:B,'10月人员信息'!J:M,3,0)</f>
        <v>周鑫</v>
      </c>
      <c r="E752" t="str">
        <f>VLOOKUP(B:B,'10月人员信息'!J:L,2,0)</f>
        <v>炼铁事业部</v>
      </c>
      <c r="F752" t="str">
        <f>VLOOKUP(B:B,'10月人员信息'!J:R,8,0)</f>
        <v>球团点检机械点检员</v>
      </c>
      <c r="G752">
        <f>VLOOKUP(B:B,'10月人员信息'!J:P,6,0)</f>
        <v>0</v>
      </c>
      <c r="H752" t="str">
        <f>VLOOKUP(B:B,'10月人员信息'!J:V,12,0)</f>
        <v>汉族</v>
      </c>
      <c r="I752" t="str">
        <f>VLOOKUP(B:B,'11月工资'!A:D,4,0)</f>
        <v>6217000180042141238</v>
      </c>
      <c r="J752">
        <f t="shared" si="110"/>
        <v>722.87</v>
      </c>
      <c r="K752">
        <f t="shared" si="111"/>
        <v>31.63</v>
      </c>
      <c r="L752">
        <f t="shared" si="116"/>
        <v>76.81</v>
      </c>
      <c r="M752" s="6">
        <f t="shared" si="112"/>
        <v>365.44</v>
      </c>
      <c r="N752">
        <f>VLOOKUP(C:C,'11月工资'!C:AP,40,0)</f>
        <v>9</v>
      </c>
      <c r="O752" s="6">
        <f t="shared" si="113"/>
        <v>41.76</v>
      </c>
      <c r="P752">
        <v>0</v>
      </c>
      <c r="Q752">
        <f t="shared" si="114"/>
        <v>525</v>
      </c>
      <c r="R752" s="50">
        <v>4517.96</v>
      </c>
      <c r="S752" s="68">
        <v>5220.59</v>
      </c>
      <c r="T752" s="69">
        <v>4373</v>
      </c>
      <c r="V752" t="s">
        <v>4862</v>
      </c>
      <c r="W752" t="s">
        <v>4863</v>
      </c>
      <c r="Y752" s="51">
        <f t="shared" si="118"/>
        <v>4507.96</v>
      </c>
      <c r="Z752" s="73">
        <f t="shared" si="119"/>
        <v>5225.2</v>
      </c>
      <c r="AA752" s="69" t="str">
        <f>VLOOKUP(C:C&amp;"    ",[1]Sheet0!$E$1:$I$65536,5,0)</f>
        <v xml:space="preserve">4373.00    </v>
      </c>
      <c r="AB752" s="74">
        <v>4373</v>
      </c>
      <c r="AC752" t="b">
        <f t="shared" si="115"/>
        <v>1</v>
      </c>
      <c r="AD752">
        <v>9001001</v>
      </c>
      <c r="AE752" t="s">
        <v>2261</v>
      </c>
      <c r="AF752" t="str">
        <f t="shared" si="117"/>
        <v>姚金宝</v>
      </c>
    </row>
    <row r="753" spans="1:32" x14ac:dyDescent="0.2">
      <c r="A753">
        <v>750</v>
      </c>
      <c r="B753">
        <v>9000999</v>
      </c>
      <c r="C753" t="str">
        <f>VLOOKUP(B:B,'10月人员信息'!J:W,13,0)</f>
        <v>130203198106202117</v>
      </c>
      <c r="D753" t="str">
        <f>VLOOKUP(B:B,'10月人员信息'!J:M,3,0)</f>
        <v>朱海涛</v>
      </c>
      <c r="E753" t="str">
        <f>VLOOKUP(B:B,'10月人员信息'!J:L,2,0)</f>
        <v>炼铁事业部</v>
      </c>
      <c r="F753" t="str">
        <f>VLOOKUP(B:B,'10月人员信息'!J:R,8,0)</f>
        <v>球团点检机械点检员</v>
      </c>
      <c r="G753">
        <f>VLOOKUP(B:B,'10月人员信息'!J:P,6,0)</f>
        <v>0</v>
      </c>
      <c r="H753" t="str">
        <f>VLOOKUP(B:B,'10月人员信息'!J:V,12,0)</f>
        <v>汉族</v>
      </c>
      <c r="I753" t="str">
        <f>VLOOKUP(B:B,'11月工资'!A:D,4,0)</f>
        <v>6227000180370109939</v>
      </c>
      <c r="J753">
        <f t="shared" si="110"/>
        <v>748.17</v>
      </c>
      <c r="K753">
        <f t="shared" si="111"/>
        <v>32.729999999999997</v>
      </c>
      <c r="L753">
        <f t="shared" si="116"/>
        <v>79.489999999999995</v>
      </c>
      <c r="M753" s="6">
        <f t="shared" si="112"/>
        <v>365.44</v>
      </c>
      <c r="N753">
        <f>VLOOKUP(C:C,'11月工资'!C:AP,40,0)</f>
        <v>9</v>
      </c>
      <c r="O753" s="6">
        <f t="shared" si="113"/>
        <v>41.76</v>
      </c>
      <c r="P753">
        <v>0</v>
      </c>
      <c r="Q753">
        <f t="shared" si="114"/>
        <v>544</v>
      </c>
      <c r="R753" s="50">
        <v>4676.09</v>
      </c>
      <c r="S753" s="68">
        <v>5220.59</v>
      </c>
      <c r="T753" s="69">
        <v>4531</v>
      </c>
      <c r="V753" t="s">
        <v>4864</v>
      </c>
      <c r="W753" t="s">
        <v>4865</v>
      </c>
      <c r="Y753" s="51">
        <f t="shared" si="118"/>
        <v>4666.09</v>
      </c>
      <c r="Z753" s="73">
        <f t="shared" si="119"/>
        <v>5225.2</v>
      </c>
      <c r="AA753" s="69" t="str">
        <f>VLOOKUP(C:C&amp;"    ",[1]Sheet0!$E$1:$I$65536,5,0)</f>
        <v xml:space="preserve">4531.00    </v>
      </c>
      <c r="AB753" s="74">
        <v>4531</v>
      </c>
      <c r="AC753" t="b">
        <f t="shared" si="115"/>
        <v>1</v>
      </c>
      <c r="AD753">
        <v>9001002</v>
      </c>
      <c r="AE753" t="s">
        <v>2264</v>
      </c>
      <c r="AF753" t="str">
        <f t="shared" si="117"/>
        <v>刘天龙</v>
      </c>
    </row>
    <row r="754" spans="1:32" x14ac:dyDescent="0.2">
      <c r="A754">
        <v>751</v>
      </c>
      <c r="B754">
        <v>9001000</v>
      </c>
      <c r="C754" t="str">
        <f>VLOOKUP(B:B,'10月人员信息'!J:W,13,0)</f>
        <v>130203198811052433</v>
      </c>
      <c r="D754" t="str">
        <f>VLOOKUP(B:B,'10月人员信息'!J:M,3,0)</f>
        <v>肖亚琦</v>
      </c>
      <c r="E754" t="str">
        <f>VLOOKUP(B:B,'10月人员信息'!J:L,2,0)</f>
        <v>炼铁事业部</v>
      </c>
      <c r="F754" t="str">
        <f>VLOOKUP(B:B,'10月人员信息'!J:R,8,0)</f>
        <v>高炉点检电气点检员</v>
      </c>
      <c r="G754">
        <f>VLOOKUP(B:B,'10月人员信息'!J:P,6,0)</f>
        <v>0</v>
      </c>
      <c r="H754" t="str">
        <f>VLOOKUP(B:B,'10月人员信息'!J:V,12,0)</f>
        <v>汉族</v>
      </c>
      <c r="I754" t="str">
        <f>VLOOKUP(B:B,'11月工资'!A:D,4,0)</f>
        <v>6217000180041584552</v>
      </c>
      <c r="J754">
        <f t="shared" si="110"/>
        <v>723.33</v>
      </c>
      <c r="K754">
        <f t="shared" si="111"/>
        <v>31.65</v>
      </c>
      <c r="L754">
        <f t="shared" si="116"/>
        <v>76.849999999999994</v>
      </c>
      <c r="M754" s="6">
        <f t="shared" si="112"/>
        <v>365.44</v>
      </c>
      <c r="N754">
        <f>VLOOKUP(C:C,'11月工资'!C:AP,40,0)</f>
        <v>9</v>
      </c>
      <c r="O754" s="6">
        <f t="shared" si="113"/>
        <v>41.76</v>
      </c>
      <c r="P754">
        <v>0</v>
      </c>
      <c r="Q754">
        <f t="shared" si="114"/>
        <v>525</v>
      </c>
      <c r="R754" s="50">
        <v>4520.82</v>
      </c>
      <c r="S754" s="68">
        <v>5220.59</v>
      </c>
      <c r="T754" s="69">
        <v>4376</v>
      </c>
      <c r="V754" t="s">
        <v>4866</v>
      </c>
      <c r="W754" t="s">
        <v>4867</v>
      </c>
      <c r="Y754" s="51">
        <f t="shared" si="118"/>
        <v>4510.82</v>
      </c>
      <c r="Z754" s="73">
        <f t="shared" si="119"/>
        <v>5225.2</v>
      </c>
      <c r="AA754" s="69" t="str">
        <f>VLOOKUP(C:C&amp;"    ",[1]Sheet0!$E$1:$I$65536,5,0)</f>
        <v xml:space="preserve">4376.00    </v>
      </c>
      <c r="AB754" s="74">
        <v>4376</v>
      </c>
      <c r="AC754" t="b">
        <f t="shared" si="115"/>
        <v>1</v>
      </c>
      <c r="AD754">
        <v>9001003</v>
      </c>
      <c r="AE754" t="s">
        <v>2267</v>
      </c>
      <c r="AF754" t="str">
        <f t="shared" si="117"/>
        <v>檀红杰</v>
      </c>
    </row>
    <row r="755" spans="1:32" x14ac:dyDescent="0.2">
      <c r="A755">
        <v>752</v>
      </c>
      <c r="B755">
        <v>9001001</v>
      </c>
      <c r="C755" t="str">
        <f>VLOOKUP(B:B,'10月人员信息'!J:W,13,0)</f>
        <v>130206198611240914</v>
      </c>
      <c r="D755" t="str">
        <f>VLOOKUP(B:B,'10月人员信息'!J:M,3,0)</f>
        <v>姚金宝</v>
      </c>
      <c r="E755" t="str">
        <f>VLOOKUP(B:B,'10月人员信息'!J:L,2,0)</f>
        <v>炼铁事业部</v>
      </c>
      <c r="F755" t="str">
        <f>VLOOKUP(B:B,'10月人员信息'!J:R,8,0)</f>
        <v>球团点检电气点检员</v>
      </c>
      <c r="G755">
        <f>VLOOKUP(B:B,'10月人员信息'!J:P,6,0)</f>
        <v>0</v>
      </c>
      <c r="H755" t="str">
        <f>VLOOKUP(B:B,'10月人员信息'!J:V,12,0)</f>
        <v>汉族</v>
      </c>
      <c r="I755" t="str">
        <f>VLOOKUP(B:B,'11月工资'!A:D,4,0)</f>
        <v>6217000180018616924</v>
      </c>
      <c r="J755">
        <f t="shared" si="110"/>
        <v>720.14</v>
      </c>
      <c r="K755">
        <f t="shared" si="111"/>
        <v>31.51</v>
      </c>
      <c r="L755">
        <f t="shared" si="116"/>
        <v>76.510000000000005</v>
      </c>
      <c r="M755" s="6">
        <f t="shared" si="112"/>
        <v>365.44</v>
      </c>
      <c r="N755">
        <f>VLOOKUP(C:C,'11月工资'!C:AP,40,0)</f>
        <v>9</v>
      </c>
      <c r="O755" s="6">
        <f t="shared" si="113"/>
        <v>41.76</v>
      </c>
      <c r="P755">
        <v>0</v>
      </c>
      <c r="Q755">
        <f t="shared" si="114"/>
        <v>523</v>
      </c>
      <c r="R755" s="50">
        <v>4500.8599999999997</v>
      </c>
      <c r="S755" s="68">
        <v>5220.59</v>
      </c>
      <c r="T755" s="69">
        <v>4356</v>
      </c>
      <c r="V755" t="s">
        <v>4868</v>
      </c>
      <c r="W755" t="s">
        <v>4869</v>
      </c>
      <c r="Y755" s="51">
        <f t="shared" si="118"/>
        <v>4490.8599999999997</v>
      </c>
      <c r="Z755" s="73">
        <f t="shared" si="119"/>
        <v>5225.2</v>
      </c>
      <c r="AA755" s="69" t="str">
        <f>VLOOKUP(C:C&amp;"    ",[1]Sheet0!$E$1:$I$65536,5,0)</f>
        <v xml:space="preserve">4356.00    </v>
      </c>
      <c r="AB755" s="74">
        <v>4356</v>
      </c>
      <c r="AC755" t="b">
        <f t="shared" si="115"/>
        <v>1</v>
      </c>
      <c r="AD755">
        <v>9001004</v>
      </c>
      <c r="AE755" t="s">
        <v>2270</v>
      </c>
      <c r="AF755" t="str">
        <f t="shared" si="117"/>
        <v>赵鹏阳</v>
      </c>
    </row>
    <row r="756" spans="1:32" x14ac:dyDescent="0.2">
      <c r="A756">
        <v>753</v>
      </c>
      <c r="B756">
        <v>9001002</v>
      </c>
      <c r="C756" t="str">
        <f>VLOOKUP(B:B,'10月人员信息'!J:W,13,0)</f>
        <v>130205198804101818</v>
      </c>
      <c r="D756" t="str">
        <f>VLOOKUP(B:B,'10月人员信息'!J:M,3,0)</f>
        <v>刘天龙</v>
      </c>
      <c r="E756" t="str">
        <f>VLOOKUP(B:B,'10月人员信息'!J:L,2,0)</f>
        <v>炼铁事业部</v>
      </c>
      <c r="F756" t="str">
        <f>VLOOKUP(B:B,'10月人员信息'!J:R,8,0)</f>
        <v>球团点检电气点检员</v>
      </c>
      <c r="G756">
        <f>VLOOKUP(B:B,'10月人员信息'!J:P,6,0)</f>
        <v>0</v>
      </c>
      <c r="H756" t="str">
        <f>VLOOKUP(B:B,'10月人员信息'!J:V,12,0)</f>
        <v>汉族</v>
      </c>
      <c r="I756" t="str">
        <f>VLOOKUP(B:B,'11月工资'!A:D,4,0)</f>
        <v>6217000180017714084</v>
      </c>
      <c r="J756">
        <f t="shared" si="110"/>
        <v>684.62</v>
      </c>
      <c r="K756">
        <f t="shared" si="111"/>
        <v>29.95</v>
      </c>
      <c r="L756">
        <f t="shared" si="116"/>
        <v>72.739999999999995</v>
      </c>
      <c r="M756" s="6">
        <f t="shared" si="112"/>
        <v>365.44</v>
      </c>
      <c r="N756">
        <f>VLOOKUP(C:C,'11月工资'!C:AP,40,0)</f>
        <v>9</v>
      </c>
      <c r="O756" s="6">
        <f t="shared" si="113"/>
        <v>41.76</v>
      </c>
      <c r="P756">
        <v>0</v>
      </c>
      <c r="Q756">
        <f t="shared" si="114"/>
        <v>496</v>
      </c>
      <c r="R756" s="50">
        <v>4278.88</v>
      </c>
      <c r="S756" s="68">
        <v>5220.59</v>
      </c>
      <c r="T756" s="69">
        <v>4134</v>
      </c>
      <c r="V756" t="s">
        <v>4870</v>
      </c>
      <c r="W756" t="s">
        <v>4871</v>
      </c>
      <c r="Y756" s="51">
        <f t="shared" si="118"/>
        <v>4268.88</v>
      </c>
      <c r="Z756" s="73">
        <f t="shared" si="119"/>
        <v>5225.2</v>
      </c>
      <c r="AA756" s="69" t="str">
        <f>VLOOKUP(C:C&amp;"    ",[1]Sheet0!$E$1:$I$65536,5,0)</f>
        <v xml:space="preserve">4134.00    </v>
      </c>
      <c r="AB756" s="74">
        <v>4134</v>
      </c>
      <c r="AC756" t="b">
        <f t="shared" si="115"/>
        <v>1</v>
      </c>
      <c r="AD756">
        <v>9001005</v>
      </c>
      <c r="AE756" t="s">
        <v>2273</v>
      </c>
      <c r="AF756" t="str">
        <f t="shared" si="117"/>
        <v>樊硕</v>
      </c>
    </row>
    <row r="757" spans="1:32" x14ac:dyDescent="0.2">
      <c r="A757">
        <v>754</v>
      </c>
      <c r="B757">
        <v>9001003</v>
      </c>
      <c r="C757" t="str">
        <f>VLOOKUP(B:B,'10月人员信息'!J:W,13,0)</f>
        <v>130526198608245513</v>
      </c>
      <c r="D757" t="str">
        <f>VLOOKUP(B:B,'10月人员信息'!J:M,3,0)</f>
        <v>檀红杰</v>
      </c>
      <c r="E757" t="str">
        <f>VLOOKUP(B:B,'10月人员信息'!J:L,2,0)</f>
        <v>炼铁事业部</v>
      </c>
      <c r="F757" t="str">
        <f>VLOOKUP(B:B,'10月人员信息'!J:R,8,0)</f>
        <v>高炉点检机械点检员</v>
      </c>
      <c r="G757">
        <f>VLOOKUP(B:B,'10月人员信息'!J:P,6,0)</f>
        <v>0</v>
      </c>
      <c r="H757" t="str">
        <f>VLOOKUP(B:B,'10月人员信息'!J:V,12,0)</f>
        <v>汉族</v>
      </c>
      <c r="I757" t="str">
        <f>VLOOKUP(B:B,'11月工资'!A:D,4,0)</f>
        <v>6217000180000154926</v>
      </c>
      <c r="J757">
        <f t="shared" si="110"/>
        <v>688.86</v>
      </c>
      <c r="K757">
        <f t="shared" si="111"/>
        <v>30.14</v>
      </c>
      <c r="L757">
        <f t="shared" si="116"/>
        <v>73.19</v>
      </c>
      <c r="M757" s="6">
        <f t="shared" si="112"/>
        <v>365.44</v>
      </c>
      <c r="N757">
        <f>VLOOKUP(C:C,'11月工资'!C:AP,40,0)</f>
        <v>9</v>
      </c>
      <c r="O757" s="6">
        <f t="shared" si="113"/>
        <v>41.76</v>
      </c>
      <c r="P757">
        <v>0</v>
      </c>
      <c r="Q757">
        <f t="shared" si="114"/>
        <v>499</v>
      </c>
      <c r="R757" s="50">
        <v>4305.38</v>
      </c>
      <c r="S757" s="68">
        <v>5220.59</v>
      </c>
      <c r="T757" s="69">
        <v>4160</v>
      </c>
      <c r="V757" t="s">
        <v>4872</v>
      </c>
      <c r="W757" t="s">
        <v>4873</v>
      </c>
      <c r="Y757" s="51">
        <f t="shared" si="118"/>
        <v>4295.38</v>
      </c>
      <c r="Z757" s="73">
        <f t="shared" si="119"/>
        <v>5225.2</v>
      </c>
      <c r="AA757" s="69" t="str">
        <f>VLOOKUP(C:C&amp;"    ",[1]Sheet0!$E$1:$I$65536,5,0)</f>
        <v xml:space="preserve">4160.00    </v>
      </c>
      <c r="AB757" s="74">
        <v>4160</v>
      </c>
      <c r="AC757" t="b">
        <f t="shared" si="115"/>
        <v>1</v>
      </c>
      <c r="AD757">
        <v>9001006</v>
      </c>
      <c r="AE757" t="s">
        <v>2276</v>
      </c>
      <c r="AF757" t="str">
        <f t="shared" si="117"/>
        <v>田永</v>
      </c>
    </row>
    <row r="758" spans="1:32" x14ac:dyDescent="0.2">
      <c r="A758">
        <v>755</v>
      </c>
      <c r="B758">
        <v>9001004</v>
      </c>
      <c r="C758" t="str">
        <f>VLOOKUP(B:B,'10月人员信息'!J:W,13,0)</f>
        <v>130426198501281113</v>
      </c>
      <c r="D758" t="str">
        <f>VLOOKUP(B:B,'10月人员信息'!J:M,3,0)</f>
        <v>赵鹏阳</v>
      </c>
      <c r="E758" t="str">
        <f>VLOOKUP(B:B,'10月人员信息'!J:L,2,0)</f>
        <v>炼铁事业部</v>
      </c>
      <c r="F758" t="str">
        <f>VLOOKUP(B:B,'10月人员信息'!J:R,8,0)</f>
        <v>球团点检机械点检员</v>
      </c>
      <c r="G758">
        <f>VLOOKUP(B:B,'10月人员信息'!J:P,6,0)</f>
        <v>0</v>
      </c>
      <c r="H758" t="str">
        <f>VLOOKUP(B:B,'10月人员信息'!J:V,12,0)</f>
        <v>汉族</v>
      </c>
      <c r="I758" t="str">
        <f>VLOOKUP(B:B,'11月工资'!A:D,4,0)</f>
        <v>6217000180032381992</v>
      </c>
      <c r="J758">
        <f t="shared" si="110"/>
        <v>747.73</v>
      </c>
      <c r="K758">
        <f t="shared" si="111"/>
        <v>32.71</v>
      </c>
      <c r="L758">
        <f t="shared" si="116"/>
        <v>79.45</v>
      </c>
      <c r="M758" s="6">
        <f t="shared" si="112"/>
        <v>365.44</v>
      </c>
      <c r="N758">
        <f>VLOOKUP(C:C,'11月工资'!C:AP,40,0)</f>
        <v>9</v>
      </c>
      <c r="O758" s="6">
        <f t="shared" si="113"/>
        <v>41.76</v>
      </c>
      <c r="P758">
        <v>0</v>
      </c>
      <c r="Q758">
        <f t="shared" si="114"/>
        <v>543</v>
      </c>
      <c r="R758" s="50">
        <v>4673.29</v>
      </c>
      <c r="S758" s="68">
        <v>5220.59</v>
      </c>
      <c r="T758" s="69">
        <v>4528</v>
      </c>
      <c r="V758" t="s">
        <v>4874</v>
      </c>
      <c r="W758" t="s">
        <v>4875</v>
      </c>
      <c r="Y758" s="51">
        <f t="shared" si="118"/>
        <v>4663.29</v>
      </c>
      <c r="Z758" s="73">
        <f t="shared" si="119"/>
        <v>5225.2</v>
      </c>
      <c r="AA758" s="69" t="str">
        <f>VLOOKUP(C:C&amp;"    ",[1]Sheet0!$E$1:$I$65536,5,0)</f>
        <v xml:space="preserve">4528.00    </v>
      </c>
      <c r="AB758" s="74">
        <v>4528</v>
      </c>
      <c r="AC758" t="b">
        <f t="shared" si="115"/>
        <v>1</v>
      </c>
      <c r="AD758">
        <v>9001007</v>
      </c>
      <c r="AE758" t="s">
        <v>2279</v>
      </c>
      <c r="AF758" t="str">
        <f t="shared" si="117"/>
        <v>陈征</v>
      </c>
    </row>
    <row r="759" spans="1:32" x14ac:dyDescent="0.2">
      <c r="A759">
        <v>756</v>
      </c>
      <c r="B759">
        <v>9001005</v>
      </c>
      <c r="C759" t="str">
        <f>VLOOKUP(B:B,'10月人员信息'!J:W,13,0)</f>
        <v>130221198802270052</v>
      </c>
      <c r="D759" t="str">
        <f>VLOOKUP(B:B,'10月人员信息'!J:M,3,0)</f>
        <v>樊硕</v>
      </c>
      <c r="E759" t="str">
        <f>VLOOKUP(B:B,'10月人员信息'!J:L,2,0)</f>
        <v>炼铁事业部</v>
      </c>
      <c r="F759" t="str">
        <f>VLOOKUP(B:B,'10月人员信息'!J:R,8,0)</f>
        <v>高炉点检电气点检员</v>
      </c>
      <c r="G759">
        <f>VLOOKUP(B:B,'10月人员信息'!J:P,6,0)</f>
        <v>0</v>
      </c>
      <c r="H759" t="str">
        <f>VLOOKUP(B:B,'10月人员信息'!J:V,12,0)</f>
        <v>汉族</v>
      </c>
      <c r="I759" t="str">
        <f>VLOOKUP(B:B,'11月工资'!A:D,4,0)</f>
        <v>6217000180007809274</v>
      </c>
      <c r="J759">
        <f t="shared" si="110"/>
        <v>712.85</v>
      </c>
      <c r="K759">
        <f t="shared" si="111"/>
        <v>31.19</v>
      </c>
      <c r="L759">
        <f t="shared" si="116"/>
        <v>75.739999999999995</v>
      </c>
      <c r="M759" s="6">
        <f t="shared" si="112"/>
        <v>365.44</v>
      </c>
      <c r="N759">
        <f>VLOOKUP(C:C,'11月工资'!C:AP,40,0)</f>
        <v>9</v>
      </c>
      <c r="O759" s="6">
        <f t="shared" si="113"/>
        <v>41.76</v>
      </c>
      <c r="P759">
        <v>0</v>
      </c>
      <c r="Q759">
        <f t="shared" si="114"/>
        <v>517</v>
      </c>
      <c r="R759" s="50">
        <v>4455.32</v>
      </c>
      <c r="S759" s="68">
        <v>5220.59</v>
      </c>
      <c r="T759" s="69">
        <v>4310</v>
      </c>
      <c r="V759" t="s">
        <v>4876</v>
      </c>
      <c r="W759" t="s">
        <v>4877</v>
      </c>
      <c r="Y759" s="51">
        <f t="shared" si="118"/>
        <v>4445.32</v>
      </c>
      <c r="Z759" s="73">
        <f t="shared" si="119"/>
        <v>5225.2</v>
      </c>
      <c r="AA759" s="69" t="str">
        <f>VLOOKUP(C:C&amp;"    ",[1]Sheet0!$E$1:$I$65536,5,0)</f>
        <v xml:space="preserve">4310.00    </v>
      </c>
      <c r="AB759" s="74">
        <v>4310</v>
      </c>
      <c r="AC759" t="b">
        <f t="shared" si="115"/>
        <v>1</v>
      </c>
      <c r="AD759">
        <v>9001008</v>
      </c>
      <c r="AE759" t="s">
        <v>2282</v>
      </c>
      <c r="AF759" t="str">
        <f t="shared" si="117"/>
        <v>王权</v>
      </c>
    </row>
    <row r="760" spans="1:32" x14ac:dyDescent="0.2">
      <c r="A760">
        <v>757</v>
      </c>
      <c r="B760">
        <v>9001006</v>
      </c>
      <c r="C760" t="str">
        <f>VLOOKUP(B:B,'10月人员信息'!J:W,13,0)</f>
        <v>130203198207264819</v>
      </c>
      <c r="D760" t="str">
        <f>VLOOKUP(B:B,'10月人员信息'!J:M,3,0)</f>
        <v>田永</v>
      </c>
      <c r="E760" t="str">
        <f>VLOOKUP(B:B,'10月人员信息'!J:L,2,0)</f>
        <v>炼铁事业部</v>
      </c>
      <c r="F760" t="str">
        <f>VLOOKUP(B:B,'10月人员信息'!J:R,8,0)</f>
        <v>高炉点检机械点检员</v>
      </c>
      <c r="G760">
        <f>VLOOKUP(B:B,'10月人员信息'!J:P,6,0)</f>
        <v>0</v>
      </c>
      <c r="H760" t="str">
        <f>VLOOKUP(B:B,'10月人员信息'!J:V,12,0)</f>
        <v>汉族</v>
      </c>
      <c r="I760" t="str">
        <f>VLOOKUP(B:B,'11月工资'!A:D,4,0)</f>
        <v>6210810180001003911</v>
      </c>
      <c r="J760">
        <f t="shared" si="110"/>
        <v>852.31</v>
      </c>
      <c r="K760">
        <f t="shared" si="111"/>
        <v>37.29</v>
      </c>
      <c r="L760">
        <f t="shared" si="116"/>
        <v>90.56</v>
      </c>
      <c r="M760" s="6">
        <f t="shared" si="112"/>
        <v>365.44</v>
      </c>
      <c r="N760">
        <f>VLOOKUP(C:C,'11月工资'!C:AP,40,0)</f>
        <v>9</v>
      </c>
      <c r="O760" s="6">
        <f t="shared" si="113"/>
        <v>41.76</v>
      </c>
      <c r="P760">
        <v>0</v>
      </c>
      <c r="Q760">
        <f t="shared" si="114"/>
        <v>622</v>
      </c>
      <c r="R760" s="50">
        <v>5326.92</v>
      </c>
      <c r="S760" s="68">
        <v>5220.59</v>
      </c>
      <c r="T760" s="69">
        <v>5182</v>
      </c>
      <c r="V760" t="s">
        <v>4878</v>
      </c>
      <c r="W760" t="s">
        <v>4879</v>
      </c>
      <c r="Y760" s="51">
        <f t="shared" si="118"/>
        <v>5316.92</v>
      </c>
      <c r="Z760" s="73">
        <f t="shared" si="119"/>
        <v>5225.2</v>
      </c>
      <c r="AA760" s="69" t="str">
        <f>VLOOKUP(C:C&amp;"    ",[1]Sheet0!$E$1:$I$65536,5,0)</f>
        <v xml:space="preserve">5182.00    </v>
      </c>
      <c r="AB760" s="74">
        <v>5182</v>
      </c>
      <c r="AC760" t="b">
        <f t="shared" si="115"/>
        <v>1</v>
      </c>
      <c r="AD760">
        <v>9001009</v>
      </c>
      <c r="AE760" t="s">
        <v>2285</v>
      </c>
      <c r="AF760" t="str">
        <f t="shared" si="117"/>
        <v>石利源</v>
      </c>
    </row>
    <row r="761" spans="1:32" x14ac:dyDescent="0.2">
      <c r="A761">
        <v>758</v>
      </c>
      <c r="B761">
        <v>9001007</v>
      </c>
      <c r="C761" t="str">
        <f>VLOOKUP(B:B,'10月人员信息'!J:W,13,0)</f>
        <v>130229199404034818</v>
      </c>
      <c r="D761" t="str">
        <f>VLOOKUP(B:B,'10月人员信息'!J:M,3,0)</f>
        <v>陈征</v>
      </c>
      <c r="E761" t="str">
        <f>VLOOKUP(B:B,'10月人员信息'!J:L,2,0)</f>
        <v>炼铁事业部</v>
      </c>
      <c r="F761" t="str">
        <f>VLOOKUP(B:B,'10月人员信息'!J:R,8,0)</f>
        <v>高炉点检机械点检员</v>
      </c>
      <c r="G761">
        <f>VLOOKUP(B:B,'10月人员信息'!J:P,6,0)</f>
        <v>0</v>
      </c>
      <c r="H761" t="str">
        <f>VLOOKUP(B:B,'10月人员信息'!J:V,12,0)</f>
        <v>汉族</v>
      </c>
      <c r="I761" t="str">
        <f>VLOOKUP(B:B,'11月工资'!A:D,4,0)</f>
        <v>6217000180037905449</v>
      </c>
      <c r="J761">
        <f t="shared" si="110"/>
        <v>618.44000000000005</v>
      </c>
      <c r="K761">
        <f t="shared" si="111"/>
        <v>27.06</v>
      </c>
      <c r="L761">
        <f t="shared" si="116"/>
        <v>65.709999999999994</v>
      </c>
      <c r="M761" s="6">
        <f t="shared" si="112"/>
        <v>365.44</v>
      </c>
      <c r="N761">
        <f>VLOOKUP(C:C,'11月工资'!C:AP,40,0)</f>
        <v>9</v>
      </c>
      <c r="O761" s="6">
        <f t="shared" si="113"/>
        <v>41.76</v>
      </c>
      <c r="P761">
        <v>0</v>
      </c>
      <c r="Q761">
        <f t="shared" si="114"/>
        <v>446</v>
      </c>
      <c r="R761" s="50">
        <v>3865.26</v>
      </c>
      <c r="S761" s="68">
        <v>5220.59</v>
      </c>
      <c r="T761" s="69">
        <v>3720</v>
      </c>
      <c r="V761" t="s">
        <v>4880</v>
      </c>
      <c r="W761" t="s">
        <v>4881</v>
      </c>
      <c r="Y761" s="51">
        <f t="shared" si="118"/>
        <v>3855.26</v>
      </c>
      <c r="Z761" s="73">
        <f t="shared" si="119"/>
        <v>5225.2</v>
      </c>
      <c r="AA761" s="69" t="str">
        <f>VLOOKUP(C:C&amp;"    ",[1]Sheet0!$E$1:$I$65536,5,0)</f>
        <v xml:space="preserve">3720.00    </v>
      </c>
      <c r="AB761" s="74">
        <v>3720</v>
      </c>
      <c r="AC761" t="b">
        <f t="shared" si="115"/>
        <v>1</v>
      </c>
      <c r="AD761">
        <v>9001010</v>
      </c>
      <c r="AE761" t="s">
        <v>2288</v>
      </c>
      <c r="AF761" t="str">
        <f t="shared" si="117"/>
        <v>王龙</v>
      </c>
    </row>
    <row r="762" spans="1:32" x14ac:dyDescent="0.2">
      <c r="A762">
        <v>759</v>
      </c>
      <c r="B762">
        <v>9001008</v>
      </c>
      <c r="C762" t="str">
        <f>VLOOKUP(B:B,'10月人员信息'!J:W,13,0)</f>
        <v>630104197102239654</v>
      </c>
      <c r="D762" t="str">
        <f>VLOOKUP(B:B,'10月人员信息'!J:M,3,0)</f>
        <v>王权</v>
      </c>
      <c r="E762" t="str">
        <f>VLOOKUP(B:B,'10月人员信息'!J:L,2,0)</f>
        <v>炼铁事业部</v>
      </c>
      <c r="F762" t="str">
        <f>VLOOKUP(B:B,'10月人员信息'!J:R,8,0)</f>
        <v>烧结点检作业区</v>
      </c>
      <c r="G762" t="str">
        <f>VLOOKUP(B:B,'10月人员信息'!J:P,6,0)</f>
        <v>作业长（副科级）</v>
      </c>
      <c r="H762" t="str">
        <f>VLOOKUP(B:B,'10月人员信息'!J:V,12,0)</f>
        <v>汉族</v>
      </c>
      <c r="I762" t="str">
        <f>VLOOKUP(B:B,'11月工资'!A:D,4,0)</f>
        <v>6217000180023869500</v>
      </c>
      <c r="J762">
        <f t="shared" si="110"/>
        <v>1659.04</v>
      </c>
      <c r="K762">
        <f t="shared" si="111"/>
        <v>72.58</v>
      </c>
      <c r="L762">
        <f t="shared" si="116"/>
        <v>176.27</v>
      </c>
      <c r="M762" s="6">
        <f t="shared" si="112"/>
        <v>715.97</v>
      </c>
      <c r="N762">
        <f>VLOOKUP(C:C,'11月工资'!C:AP,40,0)</f>
        <v>9</v>
      </c>
      <c r="O762" s="6">
        <f t="shared" si="113"/>
        <v>81.83</v>
      </c>
      <c r="P762">
        <v>0</v>
      </c>
      <c r="Q762">
        <f t="shared" si="114"/>
        <v>1227</v>
      </c>
      <c r="R762" s="51">
        <v>10369</v>
      </c>
      <c r="S762" s="67">
        <v>10228.200000000001</v>
      </c>
      <c r="T762" s="69">
        <v>10224</v>
      </c>
      <c r="V762" t="s">
        <v>4882</v>
      </c>
      <c r="W762" t="s">
        <v>4883</v>
      </c>
      <c r="Y762" s="51">
        <f t="shared" si="118"/>
        <v>10359</v>
      </c>
      <c r="Z762" s="73">
        <f t="shared" si="119"/>
        <v>10232.81</v>
      </c>
      <c r="AA762" s="69" t="str">
        <f>VLOOKUP(C:C&amp;"    ",[1]Sheet0!$E$1:$I$65536,5,0)</f>
        <v xml:space="preserve">10224.00    </v>
      </c>
      <c r="AB762" s="74">
        <v>10224</v>
      </c>
      <c r="AC762" t="b">
        <f t="shared" si="115"/>
        <v>1</v>
      </c>
      <c r="AD762">
        <v>9001011</v>
      </c>
      <c r="AE762" t="s">
        <v>2291</v>
      </c>
      <c r="AF762" t="str">
        <f t="shared" si="117"/>
        <v>王洪利</v>
      </c>
    </row>
    <row r="763" spans="1:32" x14ac:dyDescent="0.2">
      <c r="A763">
        <v>760</v>
      </c>
      <c r="B763">
        <v>9001009</v>
      </c>
      <c r="C763" t="str">
        <f>VLOOKUP(B:B,'10月人员信息'!J:W,13,0)</f>
        <v>130203197412282114</v>
      </c>
      <c r="D763" t="str">
        <f>VLOOKUP(B:B,'10月人员信息'!J:M,3,0)</f>
        <v>石利源</v>
      </c>
      <c r="E763" t="str">
        <f>VLOOKUP(B:B,'10月人员信息'!J:L,2,0)</f>
        <v>炼铁事业部</v>
      </c>
      <c r="F763" t="str">
        <f>VLOOKUP(B:B,'10月人员信息'!J:R,8,0)</f>
        <v>高炉点检机械点检员</v>
      </c>
      <c r="G763">
        <f>VLOOKUP(B:B,'10月人员信息'!J:P,6,0)</f>
        <v>0</v>
      </c>
      <c r="H763" t="str">
        <f>VLOOKUP(B:B,'10月人员信息'!J:V,12,0)</f>
        <v>汉族</v>
      </c>
      <c r="I763" t="str">
        <f>VLOOKUP(B:B,'11月工资'!A:D,4,0)</f>
        <v>6217000180023857851</v>
      </c>
      <c r="J763">
        <f t="shared" si="110"/>
        <v>889.44</v>
      </c>
      <c r="K763">
        <f t="shared" si="111"/>
        <v>38.909999999999997</v>
      </c>
      <c r="L763">
        <f t="shared" si="116"/>
        <v>94.5</v>
      </c>
      <c r="M763" s="6">
        <f t="shared" si="112"/>
        <v>379.28</v>
      </c>
      <c r="N763">
        <f>VLOOKUP(C:C,'11月工资'!C:AP,40,0)</f>
        <v>9</v>
      </c>
      <c r="O763" s="6">
        <f t="shared" si="113"/>
        <v>43.35</v>
      </c>
      <c r="P763">
        <v>0</v>
      </c>
      <c r="Q763">
        <f t="shared" si="114"/>
        <v>650</v>
      </c>
      <c r="R763" s="51">
        <v>5559</v>
      </c>
      <c r="S763" s="67">
        <v>5418.22</v>
      </c>
      <c r="T763" s="69">
        <v>5414</v>
      </c>
      <c r="V763" t="s">
        <v>4884</v>
      </c>
      <c r="W763" t="s">
        <v>4885</v>
      </c>
      <c r="Y763" s="51">
        <f t="shared" si="118"/>
        <v>5549</v>
      </c>
      <c r="Z763" s="73">
        <f t="shared" si="119"/>
        <v>5422.83</v>
      </c>
      <c r="AA763" s="69" t="str">
        <f>VLOOKUP(C:C&amp;"    ",[1]Sheet0!$E$1:$I$65536,5,0)</f>
        <v xml:space="preserve">5414.00    </v>
      </c>
      <c r="AB763" s="74">
        <v>5414</v>
      </c>
      <c r="AC763" t="b">
        <f t="shared" si="115"/>
        <v>1</v>
      </c>
      <c r="AD763">
        <v>9001012</v>
      </c>
      <c r="AE763" t="s">
        <v>2294</v>
      </c>
      <c r="AF763" t="str">
        <f t="shared" si="117"/>
        <v>赵鹏程</v>
      </c>
    </row>
    <row r="764" spans="1:32" x14ac:dyDescent="0.2">
      <c r="A764">
        <v>761</v>
      </c>
      <c r="B764">
        <v>9001010</v>
      </c>
      <c r="C764" t="str">
        <f>VLOOKUP(B:B,'10月人员信息'!J:W,13,0)</f>
        <v>130203198310192411</v>
      </c>
      <c r="D764" t="str">
        <f>VLOOKUP(B:B,'10月人员信息'!J:M,3,0)</f>
        <v>王龙</v>
      </c>
      <c r="E764" t="str">
        <f>VLOOKUP(B:B,'10月人员信息'!J:L,2,0)</f>
        <v>炼铁事业部</v>
      </c>
      <c r="F764" t="str">
        <f>VLOOKUP(B:B,'10月人员信息'!J:R,8,0)</f>
        <v>高炉点检电气点检员</v>
      </c>
      <c r="G764">
        <f>VLOOKUP(B:B,'10月人员信息'!J:P,6,0)</f>
        <v>0</v>
      </c>
      <c r="H764" t="str">
        <f>VLOOKUP(B:B,'10月人员信息'!J:V,12,0)</f>
        <v>汉族</v>
      </c>
      <c r="I764" t="str">
        <f>VLOOKUP(B:B,'11月工资'!A:D,4,0)</f>
        <v>6217000180023857554</v>
      </c>
      <c r="J764">
        <f t="shared" si="110"/>
        <v>761.12</v>
      </c>
      <c r="K764">
        <f t="shared" si="111"/>
        <v>33.299999999999997</v>
      </c>
      <c r="L764">
        <f t="shared" si="116"/>
        <v>80.87</v>
      </c>
      <c r="M764" s="6">
        <f t="shared" si="112"/>
        <v>365.44</v>
      </c>
      <c r="N764">
        <f>VLOOKUP(C:C,'11月工资'!C:AP,40,0)</f>
        <v>9</v>
      </c>
      <c r="O764" s="6">
        <f t="shared" si="113"/>
        <v>41.76</v>
      </c>
      <c r="P764">
        <v>0</v>
      </c>
      <c r="Q764">
        <f t="shared" si="114"/>
        <v>553</v>
      </c>
      <c r="R764" s="51">
        <v>4757</v>
      </c>
      <c r="S764" s="68">
        <v>5220.59</v>
      </c>
      <c r="T764" s="69">
        <v>4612</v>
      </c>
      <c r="V764" t="s">
        <v>4886</v>
      </c>
      <c r="W764" t="s">
        <v>4887</v>
      </c>
      <c r="Y764" s="51">
        <f t="shared" si="118"/>
        <v>4747</v>
      </c>
      <c r="Z764" s="73">
        <f t="shared" si="119"/>
        <v>5225.2</v>
      </c>
      <c r="AA764" s="69" t="str">
        <f>VLOOKUP(C:C&amp;"    ",[1]Sheet0!$E$1:$I$65536,5,0)</f>
        <v xml:space="preserve">4612.00    </v>
      </c>
      <c r="AB764" s="74">
        <v>4612</v>
      </c>
      <c r="AC764" t="b">
        <f t="shared" si="115"/>
        <v>1</v>
      </c>
      <c r="AD764">
        <v>9001013</v>
      </c>
      <c r="AE764" t="s">
        <v>2297</v>
      </c>
      <c r="AF764" t="str">
        <f t="shared" si="117"/>
        <v>李强</v>
      </c>
    </row>
    <row r="765" spans="1:32" x14ac:dyDescent="0.2">
      <c r="A765">
        <v>762</v>
      </c>
      <c r="B765">
        <v>9001011</v>
      </c>
      <c r="C765" t="str">
        <f>VLOOKUP(B:B,'10月人员信息'!J:W,13,0)</f>
        <v>130203197204272114</v>
      </c>
      <c r="D765" t="str">
        <f>VLOOKUP(B:B,'10月人员信息'!J:M,3,0)</f>
        <v>王洪利</v>
      </c>
      <c r="E765" t="str">
        <f>VLOOKUP(B:B,'10月人员信息'!J:L,2,0)</f>
        <v>炼铁事业部</v>
      </c>
      <c r="F765" t="str">
        <f>VLOOKUP(B:B,'10月人员信息'!J:R,8,0)</f>
        <v>高炉点检机械点检员</v>
      </c>
      <c r="G765">
        <f>VLOOKUP(B:B,'10月人员信息'!J:P,6,0)</f>
        <v>0</v>
      </c>
      <c r="H765" t="str">
        <f>VLOOKUP(B:B,'10月人员信息'!J:V,12,0)</f>
        <v>汉族</v>
      </c>
      <c r="I765" t="str">
        <f>VLOOKUP(B:B,'11月工资'!A:D,4,0)</f>
        <v>6217000180023857463</v>
      </c>
      <c r="J765">
        <f t="shared" si="110"/>
        <v>1024.48</v>
      </c>
      <c r="K765">
        <f t="shared" si="111"/>
        <v>44.82</v>
      </c>
      <c r="L765">
        <f t="shared" si="116"/>
        <v>108.85</v>
      </c>
      <c r="M765" s="6">
        <f t="shared" si="112"/>
        <v>438.38</v>
      </c>
      <c r="N765">
        <f>VLOOKUP(C:C,'11月工资'!C:AP,40,0)</f>
        <v>9</v>
      </c>
      <c r="O765" s="6">
        <f t="shared" si="113"/>
        <v>50.1</v>
      </c>
      <c r="P765">
        <v>0</v>
      </c>
      <c r="Q765">
        <f t="shared" si="114"/>
        <v>751</v>
      </c>
      <c r="R765" s="51">
        <v>6403</v>
      </c>
      <c r="S765" s="67">
        <v>6262.55</v>
      </c>
      <c r="T765" s="69">
        <v>6258</v>
      </c>
      <c r="V765" t="s">
        <v>4888</v>
      </c>
      <c r="W765" t="s">
        <v>4889</v>
      </c>
      <c r="Y765" s="51">
        <f t="shared" si="118"/>
        <v>6393</v>
      </c>
      <c r="Z765" s="73">
        <f t="shared" si="119"/>
        <v>6267.16</v>
      </c>
      <c r="AA765" s="69" t="str">
        <f>VLOOKUP(C:C&amp;"    ",[1]Sheet0!$E$1:$I$65536,5,0)</f>
        <v xml:space="preserve">6258.00    </v>
      </c>
      <c r="AB765" s="74">
        <v>6258</v>
      </c>
      <c r="AC765" t="b">
        <f t="shared" si="115"/>
        <v>1</v>
      </c>
      <c r="AD765">
        <v>9001014</v>
      </c>
      <c r="AE765" t="s">
        <v>2300</v>
      </c>
      <c r="AF765" t="str">
        <f t="shared" si="117"/>
        <v>张超</v>
      </c>
    </row>
    <row r="766" spans="1:32" x14ac:dyDescent="0.2">
      <c r="A766">
        <v>763</v>
      </c>
      <c r="B766">
        <v>9001012</v>
      </c>
      <c r="C766" t="str">
        <f>VLOOKUP(B:B,'10月人员信息'!J:W,13,0)</f>
        <v>130205198704080036</v>
      </c>
      <c r="D766" t="str">
        <f>VLOOKUP(B:B,'10月人员信息'!J:M,3,0)</f>
        <v>赵鹏程</v>
      </c>
      <c r="E766" t="str">
        <f>VLOOKUP(B:B,'10月人员信息'!J:L,2,0)</f>
        <v>炼铁事业部</v>
      </c>
      <c r="F766" t="str">
        <f>VLOOKUP(B:B,'10月人员信息'!J:R,8,0)</f>
        <v>高炉点检机械点检员</v>
      </c>
      <c r="G766">
        <f>VLOOKUP(B:B,'10月人员信息'!J:P,6,0)</f>
        <v>0</v>
      </c>
      <c r="H766" t="str">
        <f>VLOOKUP(B:B,'10月人员信息'!J:V,12,0)</f>
        <v>汉族</v>
      </c>
      <c r="I766" t="str">
        <f>VLOOKUP(B:B,'11月工资'!A:D,4,0)</f>
        <v>6217000180023857265</v>
      </c>
      <c r="J766">
        <f t="shared" si="110"/>
        <v>684.8</v>
      </c>
      <c r="K766">
        <f t="shared" si="111"/>
        <v>29.96</v>
      </c>
      <c r="L766">
        <f t="shared" si="116"/>
        <v>72.760000000000005</v>
      </c>
      <c r="M766" s="6">
        <f t="shared" si="112"/>
        <v>365.44</v>
      </c>
      <c r="N766">
        <f>VLOOKUP(C:C,'11月工资'!C:AP,40,0)</f>
        <v>9</v>
      </c>
      <c r="O766" s="6">
        <f t="shared" si="113"/>
        <v>41.76</v>
      </c>
      <c r="P766">
        <v>0</v>
      </c>
      <c r="Q766">
        <f t="shared" si="114"/>
        <v>496</v>
      </c>
      <c r="R766" s="51">
        <v>4280</v>
      </c>
      <c r="S766" s="68">
        <v>5220.59</v>
      </c>
      <c r="T766" s="69">
        <v>4135</v>
      </c>
      <c r="V766" t="s">
        <v>4890</v>
      </c>
      <c r="W766" t="s">
        <v>4891</v>
      </c>
      <c r="Y766" s="51">
        <f t="shared" si="118"/>
        <v>4270</v>
      </c>
      <c r="Z766" s="73">
        <f t="shared" si="119"/>
        <v>5225.2</v>
      </c>
      <c r="AA766" s="69" t="str">
        <f>VLOOKUP(C:C&amp;"    ",[1]Sheet0!$E$1:$I$65536,5,0)</f>
        <v xml:space="preserve">4135.00    </v>
      </c>
      <c r="AB766" s="74">
        <v>4135</v>
      </c>
      <c r="AC766" t="b">
        <f t="shared" si="115"/>
        <v>1</v>
      </c>
      <c r="AD766">
        <v>9001015</v>
      </c>
      <c r="AE766" t="s">
        <v>2303</v>
      </c>
      <c r="AF766" t="str">
        <f t="shared" si="117"/>
        <v>孙强</v>
      </c>
    </row>
    <row r="767" spans="1:32" x14ac:dyDescent="0.2">
      <c r="A767">
        <v>764</v>
      </c>
      <c r="B767">
        <v>9001013</v>
      </c>
      <c r="C767" t="str">
        <f>VLOOKUP(B:B,'10月人员信息'!J:W,13,0)</f>
        <v>130203197102022114</v>
      </c>
      <c r="D767" t="str">
        <f>VLOOKUP(B:B,'10月人员信息'!J:M,3,0)</f>
        <v>李强</v>
      </c>
      <c r="E767" t="str">
        <f>VLOOKUP(B:B,'10月人员信息'!J:L,2,0)</f>
        <v>炼铁事业部</v>
      </c>
      <c r="F767" t="str">
        <f>VLOOKUP(B:B,'10月人员信息'!J:R,8,0)</f>
        <v>高炉点检电气点检员</v>
      </c>
      <c r="G767">
        <f>VLOOKUP(B:B,'10月人员信息'!J:P,6,0)</f>
        <v>0</v>
      </c>
      <c r="H767" t="str">
        <f>VLOOKUP(B:B,'10月人员信息'!J:V,12,0)</f>
        <v>汉族</v>
      </c>
      <c r="I767" t="str">
        <f>VLOOKUP(B:B,'11月工资'!A:D,4,0)</f>
        <v>6217000180023855301</v>
      </c>
      <c r="J767">
        <f t="shared" si="110"/>
        <v>816.8</v>
      </c>
      <c r="K767">
        <f t="shared" si="111"/>
        <v>35.74</v>
      </c>
      <c r="L767">
        <f t="shared" si="116"/>
        <v>86.79</v>
      </c>
      <c r="M767" s="6">
        <f t="shared" si="112"/>
        <v>365.44</v>
      </c>
      <c r="N767">
        <f>VLOOKUP(C:C,'11月工资'!C:AP,40,0)</f>
        <v>9</v>
      </c>
      <c r="O767" s="6">
        <f t="shared" si="113"/>
        <v>41.76</v>
      </c>
      <c r="P767">
        <v>0</v>
      </c>
      <c r="Q767">
        <f t="shared" si="114"/>
        <v>595</v>
      </c>
      <c r="R767" s="51">
        <v>5105</v>
      </c>
      <c r="S767" s="68">
        <v>5220.59</v>
      </c>
      <c r="T767" s="69">
        <v>4960</v>
      </c>
      <c r="V767" t="s">
        <v>4892</v>
      </c>
      <c r="W767" t="s">
        <v>4893</v>
      </c>
      <c r="Y767" s="51">
        <f t="shared" si="118"/>
        <v>5095</v>
      </c>
      <c r="Z767" s="73">
        <f t="shared" si="119"/>
        <v>5225.2</v>
      </c>
      <c r="AA767" s="69" t="str">
        <f>VLOOKUP(C:C&amp;"    ",[1]Sheet0!$E$1:$I$65536,5,0)</f>
        <v xml:space="preserve">4960.00    </v>
      </c>
      <c r="AB767" s="74">
        <v>4960</v>
      </c>
      <c r="AC767" t="b">
        <f t="shared" si="115"/>
        <v>1</v>
      </c>
      <c r="AD767">
        <v>9001016</v>
      </c>
      <c r="AE767" t="s">
        <v>2306</v>
      </c>
      <c r="AF767" t="str">
        <f t="shared" si="117"/>
        <v>霍景荣</v>
      </c>
    </row>
    <row r="768" spans="1:32" x14ac:dyDescent="0.2">
      <c r="A768">
        <v>765</v>
      </c>
      <c r="B768">
        <v>9001014</v>
      </c>
      <c r="C768" t="str">
        <f>VLOOKUP(B:B,'10月人员信息'!J:W,13,0)</f>
        <v>130203198309083613</v>
      </c>
      <c r="D768" t="str">
        <f>VLOOKUP(B:B,'10月人员信息'!J:M,3,0)</f>
        <v>张超</v>
      </c>
      <c r="E768" t="str">
        <f>VLOOKUP(B:B,'10月人员信息'!J:L,2,0)</f>
        <v>炼铁事业部</v>
      </c>
      <c r="F768" t="str">
        <f>VLOOKUP(B:B,'10月人员信息'!J:R,8,0)</f>
        <v>高炉点检机械点检员</v>
      </c>
      <c r="G768">
        <f>VLOOKUP(B:B,'10月人员信息'!J:P,6,0)</f>
        <v>0</v>
      </c>
      <c r="H768" t="str">
        <f>VLOOKUP(B:B,'10月人员信息'!J:V,12,0)</f>
        <v>汉族</v>
      </c>
      <c r="I768" t="str">
        <f>VLOOKUP(B:B,'11月工资'!A:D,4,0)</f>
        <v>6217000180023854981</v>
      </c>
      <c r="J768">
        <f t="shared" si="110"/>
        <v>770.4</v>
      </c>
      <c r="K768">
        <f t="shared" si="111"/>
        <v>33.71</v>
      </c>
      <c r="L768">
        <f t="shared" si="116"/>
        <v>81.86</v>
      </c>
      <c r="M768" s="6">
        <f t="shared" si="112"/>
        <v>365.44</v>
      </c>
      <c r="N768">
        <f>VLOOKUP(C:C,'11月工资'!C:AP,40,0)</f>
        <v>9</v>
      </c>
      <c r="O768" s="6">
        <f t="shared" si="113"/>
        <v>41.76</v>
      </c>
      <c r="P768">
        <v>0</v>
      </c>
      <c r="Q768">
        <f t="shared" si="114"/>
        <v>560</v>
      </c>
      <c r="R768" s="51">
        <v>4815</v>
      </c>
      <c r="S768" s="68">
        <v>5220.59</v>
      </c>
      <c r="T768" s="69">
        <v>4670</v>
      </c>
      <c r="V768" t="s">
        <v>4894</v>
      </c>
      <c r="W768" t="s">
        <v>4895</v>
      </c>
      <c r="Y768" s="51">
        <f t="shared" si="118"/>
        <v>4805</v>
      </c>
      <c r="Z768" s="73">
        <f t="shared" si="119"/>
        <v>5225.2</v>
      </c>
      <c r="AA768" s="69" t="str">
        <f>VLOOKUP(C:C&amp;"    ",[1]Sheet0!$E$1:$I$65536,5,0)</f>
        <v xml:space="preserve">4670.00    </v>
      </c>
      <c r="AB768" s="74">
        <v>4670</v>
      </c>
      <c r="AC768" t="b">
        <f t="shared" si="115"/>
        <v>1</v>
      </c>
      <c r="AD768">
        <v>9001017</v>
      </c>
      <c r="AE768" t="s">
        <v>2309</v>
      </c>
      <c r="AF768" t="str">
        <f t="shared" si="117"/>
        <v>路召旭</v>
      </c>
    </row>
    <row r="769" spans="1:32" x14ac:dyDescent="0.2">
      <c r="A769">
        <v>766</v>
      </c>
      <c r="B769">
        <v>9001015</v>
      </c>
      <c r="C769" t="str">
        <f>VLOOKUP(B:B,'10月人员信息'!J:W,13,0)</f>
        <v>130203197510162116</v>
      </c>
      <c r="D769" t="str">
        <f>VLOOKUP(B:B,'10月人员信息'!J:M,3,0)</f>
        <v>孙强</v>
      </c>
      <c r="E769" t="str">
        <f>VLOOKUP(B:B,'10月人员信息'!J:L,2,0)</f>
        <v>炼铁事业部</v>
      </c>
      <c r="F769" t="str">
        <f>VLOOKUP(B:B,'10月人员信息'!J:R,8,0)</f>
        <v>球团点检机械点检员</v>
      </c>
      <c r="G769">
        <f>VLOOKUP(B:B,'10月人员信息'!J:P,6,0)</f>
        <v>0</v>
      </c>
      <c r="H769" t="str">
        <f>VLOOKUP(B:B,'10月人员信息'!J:V,12,0)</f>
        <v>汉族</v>
      </c>
      <c r="I769" t="str">
        <f>VLOOKUP(B:B,'11月工资'!A:D,4,0)</f>
        <v>6217000180023864790</v>
      </c>
      <c r="J769">
        <f t="shared" si="110"/>
        <v>1134.56</v>
      </c>
      <c r="K769">
        <f t="shared" si="111"/>
        <v>49.64</v>
      </c>
      <c r="L769">
        <f t="shared" si="116"/>
        <v>120.55</v>
      </c>
      <c r="M769" s="6">
        <f t="shared" si="112"/>
        <v>486.54</v>
      </c>
      <c r="N769">
        <f>VLOOKUP(C:C,'11月工资'!C:AP,40,0)</f>
        <v>9</v>
      </c>
      <c r="O769" s="6">
        <f t="shared" si="113"/>
        <v>55.6</v>
      </c>
      <c r="P769">
        <v>0</v>
      </c>
      <c r="Q769">
        <f t="shared" si="114"/>
        <v>834</v>
      </c>
      <c r="R769" s="51">
        <v>7091</v>
      </c>
      <c r="S769" s="67">
        <v>6950.6</v>
      </c>
      <c r="T769" s="69">
        <v>6946</v>
      </c>
      <c r="V769" t="s">
        <v>4896</v>
      </c>
      <c r="W769" t="s">
        <v>4897</v>
      </c>
      <c r="Y769" s="51">
        <f t="shared" si="118"/>
        <v>7081</v>
      </c>
      <c r="Z769" s="73">
        <f t="shared" si="119"/>
        <v>6955.21</v>
      </c>
      <c r="AA769" s="69" t="str">
        <f>VLOOKUP(C:C&amp;"    ",[1]Sheet0!$E$1:$I$65536,5,0)</f>
        <v xml:space="preserve">6946.00    </v>
      </c>
      <c r="AB769" s="74">
        <v>6946</v>
      </c>
      <c r="AC769" t="b">
        <f t="shared" si="115"/>
        <v>1</v>
      </c>
      <c r="AD769">
        <v>9001018</v>
      </c>
      <c r="AE769" t="s">
        <v>2312</v>
      </c>
      <c r="AF769" t="str">
        <f t="shared" si="117"/>
        <v>田青保</v>
      </c>
    </row>
    <row r="770" spans="1:32" x14ac:dyDescent="0.2">
      <c r="A770">
        <v>767</v>
      </c>
      <c r="B770">
        <v>9001016</v>
      </c>
      <c r="C770" t="str">
        <f>VLOOKUP(B:B,'10月人员信息'!J:W,13,0)</f>
        <v>13032419730709061X</v>
      </c>
      <c r="D770" t="str">
        <f>VLOOKUP(B:B,'10月人员信息'!J:M,3,0)</f>
        <v>霍景荣</v>
      </c>
      <c r="E770" t="str">
        <f>VLOOKUP(B:B,'10月人员信息'!J:L,2,0)</f>
        <v>炼铁事业部</v>
      </c>
      <c r="F770" t="str">
        <f>VLOOKUP(B:B,'10月人员信息'!J:R,8,0)</f>
        <v>生产技术室主办</v>
      </c>
      <c r="G770" t="str">
        <f>VLOOKUP(B:B,'10月人员信息'!J:P,6,0)</f>
        <v>主任师</v>
      </c>
      <c r="H770" t="str">
        <f>VLOOKUP(B:B,'10月人员信息'!J:V,12,0)</f>
        <v>汉族</v>
      </c>
      <c r="I770" t="str">
        <f>VLOOKUP(B:B,'11月工资'!A:D,4,0)</f>
        <v>6217000180023869484</v>
      </c>
      <c r="J770">
        <f t="shared" ref="J770:J833" si="120">ROUND(R770*0.16,2)</f>
        <v>1336.64</v>
      </c>
      <c r="K770">
        <f t="shared" ref="K770:K833" si="121">ROUND(R770*0.007,2)</f>
        <v>58.48</v>
      </c>
      <c r="L770">
        <f t="shared" si="116"/>
        <v>142.02000000000001</v>
      </c>
      <c r="M770" s="6">
        <f t="shared" ref="M770:M833" si="122">ROUND(S770*0.07,2)</f>
        <v>574.94000000000005</v>
      </c>
      <c r="N770">
        <f>VLOOKUP(C:C,'11月工资'!C:AP,40,0)</f>
        <v>9</v>
      </c>
      <c r="O770" s="6">
        <f t="shared" ref="O770:O833" si="123">ROUND(S770*0.008,2)</f>
        <v>65.709999999999994</v>
      </c>
      <c r="P770">
        <v>0</v>
      </c>
      <c r="Q770">
        <f t="shared" ref="Q770:Q833" si="124">ROUND(T770*0.12,0)</f>
        <v>985</v>
      </c>
      <c r="R770" s="51">
        <v>8354</v>
      </c>
      <c r="S770" s="67">
        <v>8213.3799999999992</v>
      </c>
      <c r="T770" s="69">
        <v>8209</v>
      </c>
      <c r="V770" t="s">
        <v>4898</v>
      </c>
      <c r="W770" t="s">
        <v>4899</v>
      </c>
      <c r="Y770" s="51">
        <f t="shared" si="118"/>
        <v>8344</v>
      </c>
      <c r="Z770" s="73">
        <f t="shared" si="119"/>
        <v>8217.99</v>
      </c>
      <c r="AA770" s="69" t="str">
        <f>VLOOKUP(C:C&amp;"    ",[1]Sheet0!$E$1:$I$65536,5,0)</f>
        <v xml:space="preserve">8209.00    </v>
      </c>
      <c r="AB770" s="74">
        <v>8209</v>
      </c>
      <c r="AC770" t="b">
        <f t="shared" ref="AC770:AC833" si="125">T770=AB770</f>
        <v>1</v>
      </c>
      <c r="AD770">
        <v>9001019</v>
      </c>
      <c r="AE770" t="s">
        <v>2315</v>
      </c>
      <c r="AF770" t="str">
        <f t="shared" si="117"/>
        <v>赵克刚</v>
      </c>
    </row>
    <row r="771" spans="1:32" x14ac:dyDescent="0.2">
      <c r="A771">
        <v>768</v>
      </c>
      <c r="B771">
        <v>9001017</v>
      </c>
      <c r="C771" t="str">
        <f>VLOOKUP(B:B,'10月人员信息'!J:W,13,0)</f>
        <v>13052119841004727X</v>
      </c>
      <c r="D771" t="str">
        <f>VLOOKUP(B:B,'10月人员信息'!J:M,3,0)</f>
        <v>路召旭</v>
      </c>
      <c r="E771" t="str">
        <f>VLOOKUP(B:B,'10月人员信息'!J:L,2,0)</f>
        <v>热轧事业部</v>
      </c>
      <c r="F771" t="str">
        <f>VLOOKUP(B:B,'10月人员信息'!J:R,8,0)</f>
        <v>转炉点检作业区点检员</v>
      </c>
      <c r="G771">
        <f>VLOOKUP(B:B,'10月人员信息'!J:P,6,0)</f>
        <v>0</v>
      </c>
      <c r="H771" t="str">
        <f>VLOOKUP(B:B,'10月人员信息'!J:V,12,0)</f>
        <v>汉族</v>
      </c>
      <c r="I771" t="str">
        <f>VLOOKUP(B:B,'11月工资'!A:D,4,0)</f>
        <v>6217000180041269469</v>
      </c>
      <c r="J771">
        <f t="shared" si="120"/>
        <v>911.59</v>
      </c>
      <c r="K771">
        <f t="shared" si="121"/>
        <v>39.880000000000003</v>
      </c>
      <c r="L771">
        <f t="shared" ref="L771:L834" si="126">ROUND(R771*0.017,2)</f>
        <v>96.86</v>
      </c>
      <c r="M771" s="6">
        <f t="shared" si="122"/>
        <v>388.96</v>
      </c>
      <c r="N771">
        <f>VLOOKUP(C:C,'11月工资'!C:AP,40,0)</f>
        <v>9</v>
      </c>
      <c r="O771" s="6">
        <f t="shared" si="123"/>
        <v>44.45</v>
      </c>
      <c r="P771">
        <v>0</v>
      </c>
      <c r="Q771">
        <f t="shared" si="124"/>
        <v>666</v>
      </c>
      <c r="R771" s="50">
        <v>5697.46</v>
      </c>
      <c r="S771" s="68">
        <v>5556.59</v>
      </c>
      <c r="T771" s="69">
        <v>5552</v>
      </c>
      <c r="V771" t="s">
        <v>4900</v>
      </c>
      <c r="W771" t="s">
        <v>4901</v>
      </c>
      <c r="Y771" s="51">
        <f t="shared" si="118"/>
        <v>5687.46</v>
      </c>
      <c r="Z771" s="73">
        <f t="shared" si="119"/>
        <v>5561.2</v>
      </c>
      <c r="AA771" s="69" t="str">
        <f>VLOOKUP(C:C&amp;"    ",[1]Sheet0!$E$1:$I$65536,5,0)</f>
        <v xml:space="preserve">5552.00    </v>
      </c>
      <c r="AB771" s="74">
        <v>5552</v>
      </c>
      <c r="AC771" t="b">
        <f t="shared" si="125"/>
        <v>1</v>
      </c>
      <c r="AD771">
        <v>9001020</v>
      </c>
      <c r="AE771" t="s">
        <v>2318</v>
      </c>
      <c r="AF771" t="str">
        <f t="shared" ref="AF771:AF834" si="127">VLOOKUP(AD:AD,B:D,3,0)</f>
        <v>李晓乾</v>
      </c>
    </row>
    <row r="772" spans="1:32" x14ac:dyDescent="0.2">
      <c r="A772">
        <v>769</v>
      </c>
      <c r="B772">
        <v>9001018</v>
      </c>
      <c r="C772" t="str">
        <f>VLOOKUP(B:B,'10月人员信息'!J:W,13,0)</f>
        <v>130627198501283618</v>
      </c>
      <c r="D772" t="str">
        <f>VLOOKUP(B:B,'10月人员信息'!J:M,3,0)</f>
        <v>田青保</v>
      </c>
      <c r="E772" t="str">
        <f>VLOOKUP(B:B,'10月人员信息'!J:L,2,0)</f>
        <v>热轧事业部</v>
      </c>
      <c r="F772" t="str">
        <f>VLOOKUP(B:B,'10月人员信息'!J:R,8,0)</f>
        <v>转炉点检作业区点检员</v>
      </c>
      <c r="G772">
        <f>VLOOKUP(B:B,'10月人员信息'!J:P,6,0)</f>
        <v>0</v>
      </c>
      <c r="H772" t="str">
        <f>VLOOKUP(B:B,'10月人员信息'!J:V,12,0)</f>
        <v>汉族</v>
      </c>
      <c r="I772" t="str">
        <f>VLOOKUP(B:B,'11月工资'!A:D,4,0)</f>
        <v>6236680180003077881</v>
      </c>
      <c r="J772">
        <f t="shared" si="120"/>
        <v>726.99</v>
      </c>
      <c r="K772">
        <f t="shared" si="121"/>
        <v>31.81</v>
      </c>
      <c r="L772">
        <f t="shared" si="126"/>
        <v>77.239999999999995</v>
      </c>
      <c r="M772" s="6">
        <f t="shared" si="122"/>
        <v>365.44</v>
      </c>
      <c r="N772">
        <f>VLOOKUP(C:C,'11月工资'!C:AP,40,0)</f>
        <v>9</v>
      </c>
      <c r="O772" s="6">
        <f t="shared" si="123"/>
        <v>41.76</v>
      </c>
      <c r="P772">
        <v>0</v>
      </c>
      <c r="Q772">
        <f t="shared" si="124"/>
        <v>528</v>
      </c>
      <c r="R772" s="50">
        <v>4543.6899999999996</v>
      </c>
      <c r="S772" s="68">
        <v>5220.59</v>
      </c>
      <c r="T772" s="69">
        <v>4399</v>
      </c>
      <c r="V772" t="s">
        <v>4902</v>
      </c>
      <c r="W772" t="s">
        <v>4903</v>
      </c>
      <c r="Y772" s="51">
        <f t="shared" ref="Y772:Y835" si="128">R772-10</f>
        <v>4533.6899999999996</v>
      </c>
      <c r="Z772" s="73">
        <f t="shared" si="119"/>
        <v>5225.2</v>
      </c>
      <c r="AA772" s="69" t="str">
        <f>VLOOKUP(C:C&amp;"    ",[1]Sheet0!$E$1:$I$65536,5,0)</f>
        <v xml:space="preserve">4399.00    </v>
      </c>
      <c r="AB772" s="74">
        <v>4399</v>
      </c>
      <c r="AC772" t="b">
        <f t="shared" si="125"/>
        <v>1</v>
      </c>
      <c r="AD772">
        <v>9001021</v>
      </c>
      <c r="AE772" t="s">
        <v>2321</v>
      </c>
      <c r="AF772" t="str">
        <f t="shared" si="127"/>
        <v>张学军</v>
      </c>
    </row>
    <row r="773" spans="1:32" x14ac:dyDescent="0.2">
      <c r="A773">
        <v>770</v>
      </c>
      <c r="B773">
        <v>9001019</v>
      </c>
      <c r="C773" t="str">
        <f>VLOOKUP(B:B,'10月人员信息'!J:W,13,0)</f>
        <v>130205198007123934</v>
      </c>
      <c r="D773" t="str">
        <f>VLOOKUP(B:B,'10月人员信息'!J:M,3,0)</f>
        <v>赵克刚</v>
      </c>
      <c r="E773" t="str">
        <f>VLOOKUP(B:B,'10月人员信息'!J:L,2,0)</f>
        <v>热轧事业部</v>
      </c>
      <c r="F773" t="str">
        <f>VLOOKUP(B:B,'10月人员信息'!J:R,8,0)</f>
        <v>转炉点检作业区点检员</v>
      </c>
      <c r="G773">
        <f>VLOOKUP(B:B,'10月人员信息'!J:P,6,0)</f>
        <v>0</v>
      </c>
      <c r="H773" t="str">
        <f>VLOOKUP(B:B,'10月人员信息'!J:V,12,0)</f>
        <v>汉族</v>
      </c>
      <c r="I773" t="str">
        <f>VLOOKUP(B:B,'11月工资'!A:D,4,0)</f>
        <v>6217000180023868023</v>
      </c>
      <c r="J773">
        <f t="shared" si="120"/>
        <v>746.08</v>
      </c>
      <c r="K773">
        <f t="shared" si="121"/>
        <v>32.64</v>
      </c>
      <c r="L773">
        <f t="shared" si="126"/>
        <v>79.27</v>
      </c>
      <c r="M773" s="6">
        <f t="shared" si="122"/>
        <v>365.44</v>
      </c>
      <c r="N773">
        <f>VLOOKUP(C:C,'11月工资'!C:AP,40,0)</f>
        <v>9</v>
      </c>
      <c r="O773" s="6">
        <f t="shared" si="123"/>
        <v>41.76</v>
      </c>
      <c r="P773">
        <v>0</v>
      </c>
      <c r="Q773">
        <f t="shared" si="124"/>
        <v>542</v>
      </c>
      <c r="R773" s="51">
        <v>4663</v>
      </c>
      <c r="S773" s="68">
        <v>5220.59</v>
      </c>
      <c r="T773" s="69">
        <v>4518</v>
      </c>
      <c r="V773" t="s">
        <v>4904</v>
      </c>
      <c r="W773" t="s">
        <v>4905</v>
      </c>
      <c r="Y773" s="51">
        <f t="shared" si="128"/>
        <v>4653</v>
      </c>
      <c r="Z773" s="73">
        <f t="shared" ref="Z773:Z836" si="129">ROUND(S773+4.61,2)</f>
        <v>5225.2</v>
      </c>
      <c r="AA773" s="69" t="str">
        <f>VLOOKUP(C:C&amp;"    ",[1]Sheet0!$E$1:$I$65536,5,0)</f>
        <v xml:space="preserve">4518.00    </v>
      </c>
      <c r="AB773" s="74">
        <v>4518</v>
      </c>
      <c r="AC773" t="b">
        <f t="shared" si="125"/>
        <v>1</v>
      </c>
      <c r="AD773">
        <v>9001022</v>
      </c>
      <c r="AE773" t="s">
        <v>2324</v>
      </c>
      <c r="AF773" t="str">
        <f t="shared" si="127"/>
        <v>刘鑫铖</v>
      </c>
    </row>
    <row r="774" spans="1:32" x14ac:dyDescent="0.2">
      <c r="A774">
        <v>771</v>
      </c>
      <c r="B774">
        <v>9001020</v>
      </c>
      <c r="C774" t="str">
        <f>VLOOKUP(B:B,'10月人员信息'!J:W,13,0)</f>
        <v>130206197411062311</v>
      </c>
      <c r="D774" t="str">
        <f>VLOOKUP(B:B,'10月人员信息'!J:M,3,0)</f>
        <v>李晓乾</v>
      </c>
      <c r="E774" t="str">
        <f>VLOOKUP(B:B,'10月人员信息'!J:L,2,0)</f>
        <v>热轧事业部</v>
      </c>
      <c r="F774" t="str">
        <f>VLOOKUP(B:B,'10月人员信息'!J:R,8,0)</f>
        <v>转炉点检作业区点检员</v>
      </c>
      <c r="G774">
        <f>VLOOKUP(B:B,'10月人员信息'!J:P,6,0)</f>
        <v>0</v>
      </c>
      <c r="H774" t="str">
        <f>VLOOKUP(B:B,'10月人员信息'!J:V,12,0)</f>
        <v>汉族</v>
      </c>
      <c r="I774" t="str">
        <f>VLOOKUP(B:B,'11月工资'!A:D,4,0)</f>
        <v>6217000180023848942</v>
      </c>
      <c r="J774">
        <f t="shared" si="120"/>
        <v>823.04</v>
      </c>
      <c r="K774">
        <f t="shared" si="121"/>
        <v>36.01</v>
      </c>
      <c r="L774">
        <f t="shared" si="126"/>
        <v>87.45</v>
      </c>
      <c r="M774" s="6">
        <f t="shared" si="122"/>
        <v>365.44</v>
      </c>
      <c r="N774">
        <f>VLOOKUP(C:C,'11月工资'!C:AP,40,0)</f>
        <v>9</v>
      </c>
      <c r="O774" s="6">
        <f t="shared" si="123"/>
        <v>41.76</v>
      </c>
      <c r="P774">
        <v>0</v>
      </c>
      <c r="Q774">
        <f t="shared" si="124"/>
        <v>600</v>
      </c>
      <c r="R774" s="51">
        <v>5144</v>
      </c>
      <c r="S774" s="68">
        <v>5220.59</v>
      </c>
      <c r="T774" s="69">
        <v>4999</v>
      </c>
      <c r="V774" t="s">
        <v>4906</v>
      </c>
      <c r="W774" t="s">
        <v>4907</v>
      </c>
      <c r="Y774" s="51">
        <f t="shared" si="128"/>
        <v>5134</v>
      </c>
      <c r="Z774" s="73">
        <f t="shared" si="129"/>
        <v>5225.2</v>
      </c>
      <c r="AA774" s="69" t="str">
        <f>VLOOKUP(C:C&amp;"    ",[1]Sheet0!$E$1:$I$65536,5,0)</f>
        <v xml:space="preserve">4999.00    </v>
      </c>
      <c r="AB774" s="74">
        <v>4999</v>
      </c>
      <c r="AC774" t="b">
        <f t="shared" si="125"/>
        <v>1</v>
      </c>
      <c r="AD774">
        <v>9001023</v>
      </c>
      <c r="AE774" t="s">
        <v>2327</v>
      </c>
      <c r="AF774" t="str">
        <f t="shared" si="127"/>
        <v>郭宽</v>
      </c>
    </row>
    <row r="775" spans="1:32" x14ac:dyDescent="0.2">
      <c r="A775">
        <v>772</v>
      </c>
      <c r="B775">
        <v>9001021</v>
      </c>
      <c r="C775" t="str">
        <f>VLOOKUP(B:B,'10月人员信息'!J:W,13,0)</f>
        <v>130203197712274810</v>
      </c>
      <c r="D775" t="str">
        <f>VLOOKUP(B:B,'10月人员信息'!J:M,3,0)</f>
        <v>张学军</v>
      </c>
      <c r="E775" t="str">
        <f>VLOOKUP(B:B,'10月人员信息'!J:L,2,0)</f>
        <v>热轧事业部</v>
      </c>
      <c r="F775" t="str">
        <f>VLOOKUP(B:B,'10月人员信息'!J:R,8,0)</f>
        <v>转炉点检作业区点检员</v>
      </c>
      <c r="G775">
        <f>VLOOKUP(B:B,'10月人员信息'!J:P,6,0)</f>
        <v>0</v>
      </c>
      <c r="H775" t="str">
        <f>VLOOKUP(B:B,'10月人员信息'!J:V,12,0)</f>
        <v>汉族</v>
      </c>
      <c r="I775" t="str">
        <f>VLOOKUP(B:B,'11月工资'!A:D,4,0)</f>
        <v>6217000180023866225</v>
      </c>
      <c r="J775">
        <f t="shared" si="120"/>
        <v>1174.4000000000001</v>
      </c>
      <c r="K775">
        <f t="shared" si="121"/>
        <v>51.38</v>
      </c>
      <c r="L775">
        <f t="shared" si="126"/>
        <v>124.78</v>
      </c>
      <c r="M775" s="6">
        <f t="shared" si="122"/>
        <v>503.96</v>
      </c>
      <c r="N775">
        <f>VLOOKUP(C:C,'11月工资'!C:AP,40,0)</f>
        <v>9</v>
      </c>
      <c r="O775" s="6">
        <f t="shared" si="123"/>
        <v>57.6</v>
      </c>
      <c r="P775">
        <v>0</v>
      </c>
      <c r="Q775">
        <f t="shared" si="124"/>
        <v>863</v>
      </c>
      <c r="R775" s="51">
        <v>7340</v>
      </c>
      <c r="S775" s="67">
        <v>7199.44</v>
      </c>
      <c r="T775" s="69">
        <v>7195</v>
      </c>
      <c r="V775" t="s">
        <v>4908</v>
      </c>
      <c r="W775" t="s">
        <v>4909</v>
      </c>
      <c r="Y775" s="51">
        <f t="shared" si="128"/>
        <v>7330</v>
      </c>
      <c r="Z775" s="73">
        <f t="shared" si="129"/>
        <v>7204.05</v>
      </c>
      <c r="AA775" s="69" t="str">
        <f>VLOOKUP(C:C&amp;"    ",[1]Sheet0!$E$1:$I$65536,5,0)</f>
        <v xml:space="preserve">7195.00    </v>
      </c>
      <c r="AB775" s="74">
        <v>7195</v>
      </c>
      <c r="AC775" t="b">
        <f t="shared" si="125"/>
        <v>1</v>
      </c>
      <c r="AD775">
        <v>9001024</v>
      </c>
      <c r="AE775" t="s">
        <v>2330</v>
      </c>
      <c r="AF775" t="str">
        <f t="shared" si="127"/>
        <v>许鹏健</v>
      </c>
    </row>
    <row r="776" spans="1:32" x14ac:dyDescent="0.2">
      <c r="A776">
        <v>773</v>
      </c>
      <c r="B776">
        <v>9001022</v>
      </c>
      <c r="C776" t="str">
        <f>VLOOKUP(B:B,'10月人员信息'!J:W,13,0)</f>
        <v>130204198801253318</v>
      </c>
      <c r="D776" t="str">
        <f>VLOOKUP(B:B,'10月人员信息'!J:M,3,0)</f>
        <v>刘鑫铖</v>
      </c>
      <c r="E776" t="str">
        <f>VLOOKUP(B:B,'10月人员信息'!J:L,2,0)</f>
        <v>热轧事业部</v>
      </c>
      <c r="F776" t="str">
        <f>VLOOKUP(B:B,'10月人员信息'!J:R,8,0)</f>
        <v>天车点检作业区点检员</v>
      </c>
      <c r="G776">
        <f>VLOOKUP(B:B,'10月人员信息'!J:P,6,0)</f>
        <v>0</v>
      </c>
      <c r="H776" t="str">
        <f>VLOOKUP(B:B,'10月人员信息'!J:V,12,0)</f>
        <v>汉族</v>
      </c>
      <c r="I776" t="str">
        <f>VLOOKUP(B:B,'11月工资'!A:D,4,0)</f>
        <v>6217000180041971726</v>
      </c>
      <c r="J776">
        <f t="shared" si="120"/>
        <v>836.19</v>
      </c>
      <c r="K776">
        <f t="shared" si="121"/>
        <v>36.58</v>
      </c>
      <c r="L776">
        <f t="shared" si="126"/>
        <v>88.85</v>
      </c>
      <c r="M776" s="6">
        <f t="shared" si="122"/>
        <v>365.44</v>
      </c>
      <c r="N776">
        <f>VLOOKUP(C:C,'11月工资'!C:AP,40,0)</f>
        <v>9</v>
      </c>
      <c r="O776" s="6">
        <f t="shared" si="123"/>
        <v>41.76</v>
      </c>
      <c r="P776">
        <v>0</v>
      </c>
      <c r="Q776">
        <f t="shared" si="124"/>
        <v>610</v>
      </c>
      <c r="R776" s="50">
        <v>5226.2</v>
      </c>
      <c r="S776" s="68">
        <v>5220.59</v>
      </c>
      <c r="T776" s="69">
        <v>5081</v>
      </c>
      <c r="V776" t="s">
        <v>4910</v>
      </c>
      <c r="W776" t="s">
        <v>4911</v>
      </c>
      <c r="Y776" s="51">
        <f t="shared" si="128"/>
        <v>5216.2</v>
      </c>
      <c r="Z776" s="73">
        <f t="shared" si="129"/>
        <v>5225.2</v>
      </c>
      <c r="AA776" s="69" t="str">
        <f>VLOOKUP(C:C&amp;"    ",[1]Sheet0!$E$1:$I$65536,5,0)</f>
        <v xml:space="preserve">5081.00    </v>
      </c>
      <c r="AB776" s="74">
        <v>5081</v>
      </c>
      <c r="AC776" t="b">
        <f t="shared" si="125"/>
        <v>1</v>
      </c>
      <c r="AD776">
        <v>9001025</v>
      </c>
      <c r="AE776" t="s">
        <v>2333</v>
      </c>
      <c r="AF776" t="str">
        <f t="shared" si="127"/>
        <v>孟德智</v>
      </c>
    </row>
    <row r="777" spans="1:32" x14ac:dyDescent="0.2">
      <c r="A777">
        <v>774</v>
      </c>
      <c r="B777">
        <v>9001023</v>
      </c>
      <c r="C777" t="str">
        <f>VLOOKUP(B:B,'10月人员信息'!J:W,13,0)</f>
        <v>130282198612181836</v>
      </c>
      <c r="D777" t="str">
        <f>VLOOKUP(B:B,'10月人员信息'!J:M,3,0)</f>
        <v>郭宽</v>
      </c>
      <c r="E777" t="str">
        <f>VLOOKUP(B:B,'10月人员信息'!J:L,2,0)</f>
        <v>热轧事业部</v>
      </c>
      <c r="F777" t="str">
        <f>VLOOKUP(B:B,'10月人员信息'!J:R,8,0)</f>
        <v>天车点检作业区点检员</v>
      </c>
      <c r="G777">
        <f>VLOOKUP(B:B,'10月人员信息'!J:P,6,0)</f>
        <v>0</v>
      </c>
      <c r="H777" t="str">
        <f>VLOOKUP(B:B,'10月人员信息'!J:V,12,0)</f>
        <v>汉族</v>
      </c>
      <c r="I777" t="str">
        <f>VLOOKUP(B:B,'11月工资'!A:D,4,0)</f>
        <v>6217000180001271737</v>
      </c>
      <c r="J777">
        <f t="shared" si="120"/>
        <v>729.18</v>
      </c>
      <c r="K777">
        <f t="shared" si="121"/>
        <v>31.9</v>
      </c>
      <c r="L777">
        <f t="shared" si="126"/>
        <v>77.47</v>
      </c>
      <c r="M777" s="6">
        <f t="shared" si="122"/>
        <v>365.44</v>
      </c>
      <c r="N777">
        <f>VLOOKUP(C:C,'11月工资'!C:AP,40,0)</f>
        <v>9</v>
      </c>
      <c r="O777" s="6">
        <f t="shared" si="123"/>
        <v>41.76</v>
      </c>
      <c r="P777">
        <v>0</v>
      </c>
      <c r="Q777">
        <f t="shared" si="124"/>
        <v>529</v>
      </c>
      <c r="R777" s="50">
        <v>4557.3500000000004</v>
      </c>
      <c r="S777" s="68">
        <v>5220.59</v>
      </c>
      <c r="T777" s="69">
        <v>4412</v>
      </c>
      <c r="V777" t="s">
        <v>4912</v>
      </c>
      <c r="W777" t="s">
        <v>4913</v>
      </c>
      <c r="Y777" s="51">
        <f t="shared" si="128"/>
        <v>4547.3500000000004</v>
      </c>
      <c r="Z777" s="73">
        <f t="shared" si="129"/>
        <v>5225.2</v>
      </c>
      <c r="AA777" s="69" t="str">
        <f>VLOOKUP(C:C&amp;"    ",[1]Sheet0!$E$1:$I$65536,5,0)</f>
        <v xml:space="preserve">4412.00    </v>
      </c>
      <c r="AB777" s="74">
        <v>4412</v>
      </c>
      <c r="AC777" t="b">
        <f t="shared" si="125"/>
        <v>1</v>
      </c>
      <c r="AD777">
        <v>9001026</v>
      </c>
      <c r="AE777" t="s">
        <v>2336</v>
      </c>
      <c r="AF777" t="str">
        <f t="shared" si="127"/>
        <v>米振波</v>
      </c>
    </row>
    <row r="778" spans="1:32" x14ac:dyDescent="0.2">
      <c r="A778">
        <v>775</v>
      </c>
      <c r="B778">
        <v>9001024</v>
      </c>
      <c r="C778" t="str">
        <f>VLOOKUP(B:B,'10月人员信息'!J:W,13,0)</f>
        <v>130321198201230616</v>
      </c>
      <c r="D778" t="str">
        <f>VLOOKUP(B:B,'10月人员信息'!J:M,3,0)</f>
        <v>许鹏健</v>
      </c>
      <c r="E778" t="str">
        <f>VLOOKUP(B:B,'10月人员信息'!J:L,2,0)</f>
        <v>热轧事业部</v>
      </c>
      <c r="F778" t="str">
        <f>VLOOKUP(B:B,'10月人员信息'!J:R,8,0)</f>
        <v>天车点检作业区点检员</v>
      </c>
      <c r="G778">
        <f>VLOOKUP(B:B,'10月人员信息'!J:P,6,0)</f>
        <v>0</v>
      </c>
      <c r="H778" t="str">
        <f>VLOOKUP(B:B,'10月人员信息'!J:V,12,0)</f>
        <v>满族</v>
      </c>
      <c r="I778" t="str">
        <f>VLOOKUP(B:B,'11月工资'!A:D,4,0)</f>
        <v>6217000180041269550</v>
      </c>
      <c r="J778">
        <f t="shared" si="120"/>
        <v>706.15</v>
      </c>
      <c r="K778">
        <f t="shared" si="121"/>
        <v>30.89</v>
      </c>
      <c r="L778">
        <f t="shared" si="126"/>
        <v>75.03</v>
      </c>
      <c r="M778" s="6">
        <f t="shared" si="122"/>
        <v>365.44</v>
      </c>
      <c r="N778">
        <f>VLOOKUP(C:C,'11月工资'!C:AP,40,0)</f>
        <v>9</v>
      </c>
      <c r="O778" s="6">
        <f t="shared" si="123"/>
        <v>41.76</v>
      </c>
      <c r="P778">
        <v>0</v>
      </c>
      <c r="Q778">
        <f t="shared" si="124"/>
        <v>512</v>
      </c>
      <c r="R778" s="50">
        <v>4413.41</v>
      </c>
      <c r="S778" s="68">
        <v>5220.59</v>
      </c>
      <c r="T778" s="69">
        <v>4268</v>
      </c>
      <c r="V778" t="s">
        <v>4914</v>
      </c>
      <c r="W778" t="s">
        <v>4915</v>
      </c>
      <c r="Y778" s="51">
        <f t="shared" si="128"/>
        <v>4403.41</v>
      </c>
      <c r="Z778" s="73">
        <f t="shared" si="129"/>
        <v>5225.2</v>
      </c>
      <c r="AA778" s="69" t="str">
        <f>VLOOKUP(C:C&amp;"    ",[1]Sheet0!$E$1:$I$65536,5,0)</f>
        <v xml:space="preserve">4268.00    </v>
      </c>
      <c r="AB778" s="74">
        <v>4268</v>
      </c>
      <c r="AC778" t="b">
        <f t="shared" si="125"/>
        <v>1</v>
      </c>
      <c r="AD778">
        <v>9001027</v>
      </c>
      <c r="AE778" t="s">
        <v>969</v>
      </c>
      <c r="AF778" t="str">
        <f t="shared" si="127"/>
        <v>张立民</v>
      </c>
    </row>
    <row r="779" spans="1:32" x14ac:dyDescent="0.2">
      <c r="A779">
        <v>776</v>
      </c>
      <c r="B779">
        <v>9001025</v>
      </c>
      <c r="C779" t="str">
        <f>VLOOKUP(B:B,'10月人员信息'!J:W,13,0)</f>
        <v>13028219870220515X</v>
      </c>
      <c r="D779" t="str">
        <f>VLOOKUP(B:B,'10月人员信息'!J:M,3,0)</f>
        <v>孟德智</v>
      </c>
      <c r="E779" t="str">
        <f>VLOOKUP(B:B,'10月人员信息'!J:L,2,0)</f>
        <v>热轧事业部</v>
      </c>
      <c r="F779" t="str">
        <f>VLOOKUP(B:B,'10月人员信息'!J:R,8,0)</f>
        <v>连铸点检作业区点检员</v>
      </c>
      <c r="G779">
        <f>VLOOKUP(B:B,'10月人员信息'!J:P,6,0)</f>
        <v>0</v>
      </c>
      <c r="H779" t="str">
        <f>VLOOKUP(B:B,'10月人员信息'!J:V,12,0)</f>
        <v>汉族</v>
      </c>
      <c r="I779" t="str">
        <f>VLOOKUP(B:B,'11月工资'!A:D,4,0)</f>
        <v>6217000180001608474</v>
      </c>
      <c r="J779">
        <f t="shared" si="120"/>
        <v>704.22</v>
      </c>
      <c r="K779">
        <f t="shared" si="121"/>
        <v>30.81</v>
      </c>
      <c r="L779">
        <f t="shared" si="126"/>
        <v>74.819999999999993</v>
      </c>
      <c r="M779" s="6">
        <f t="shared" si="122"/>
        <v>365.44</v>
      </c>
      <c r="N779">
        <f>VLOOKUP(C:C,'11月工资'!C:AP,40,0)</f>
        <v>9</v>
      </c>
      <c r="O779" s="6">
        <f t="shared" si="123"/>
        <v>41.76</v>
      </c>
      <c r="P779">
        <v>0</v>
      </c>
      <c r="Q779">
        <f t="shared" si="124"/>
        <v>511</v>
      </c>
      <c r="R779" s="50">
        <v>4401.3900000000003</v>
      </c>
      <c r="S779" s="68">
        <v>5220.59</v>
      </c>
      <c r="T779" s="69">
        <v>4256</v>
      </c>
      <c r="V779" t="s">
        <v>4916</v>
      </c>
      <c r="W779" t="s">
        <v>4917</v>
      </c>
      <c r="Y779" s="51">
        <f t="shared" si="128"/>
        <v>4391.3900000000003</v>
      </c>
      <c r="Z779" s="73">
        <f t="shared" si="129"/>
        <v>5225.2</v>
      </c>
      <c r="AA779" s="69" t="str">
        <f>VLOOKUP(C:C&amp;"    ",[1]Sheet0!$E$1:$I$65536,5,0)</f>
        <v xml:space="preserve">4256.00    </v>
      </c>
      <c r="AB779" s="74">
        <v>4256</v>
      </c>
      <c r="AC779" t="b">
        <f t="shared" si="125"/>
        <v>1</v>
      </c>
      <c r="AD779">
        <v>9001028</v>
      </c>
      <c r="AE779" t="s">
        <v>2341</v>
      </c>
      <c r="AF779" t="str">
        <f t="shared" si="127"/>
        <v>贾建武</v>
      </c>
    </row>
    <row r="780" spans="1:32" x14ac:dyDescent="0.2">
      <c r="A780">
        <v>777</v>
      </c>
      <c r="B780">
        <v>9001026</v>
      </c>
      <c r="C780" t="str">
        <f>VLOOKUP(B:B,'10月人员信息'!J:W,13,0)</f>
        <v>130204198601192418</v>
      </c>
      <c r="D780" t="str">
        <f>VLOOKUP(B:B,'10月人员信息'!J:M,3,0)</f>
        <v>米振波</v>
      </c>
      <c r="E780" t="str">
        <f>VLOOKUP(B:B,'10月人员信息'!J:L,2,0)</f>
        <v>热轧事业部</v>
      </c>
      <c r="F780" t="str">
        <f>VLOOKUP(B:B,'10月人员信息'!J:R,8,0)</f>
        <v>连铸点检作业区点检员</v>
      </c>
      <c r="G780">
        <f>VLOOKUP(B:B,'10月人员信息'!J:P,6,0)</f>
        <v>0</v>
      </c>
      <c r="H780" t="str">
        <f>VLOOKUP(B:B,'10月人员信息'!J:V,12,0)</f>
        <v>回族</v>
      </c>
      <c r="I780" t="str">
        <f>VLOOKUP(B:B,'11月工资'!A:D,4,0)</f>
        <v>6217000180042175475</v>
      </c>
      <c r="J780">
        <f t="shared" si="120"/>
        <v>821.15</v>
      </c>
      <c r="K780">
        <f t="shared" si="121"/>
        <v>35.93</v>
      </c>
      <c r="L780">
        <f t="shared" si="126"/>
        <v>87.25</v>
      </c>
      <c r="M780" s="6">
        <f t="shared" si="122"/>
        <v>365.44</v>
      </c>
      <c r="N780">
        <f>VLOOKUP(C:C,'11月工资'!C:AP,40,0)</f>
        <v>9</v>
      </c>
      <c r="O780" s="6">
        <f t="shared" si="123"/>
        <v>41.76</v>
      </c>
      <c r="P780">
        <v>0</v>
      </c>
      <c r="Q780">
        <f t="shared" si="124"/>
        <v>598</v>
      </c>
      <c r="R780" s="50">
        <v>5132.1899999999996</v>
      </c>
      <c r="S780" s="68">
        <v>5220.59</v>
      </c>
      <c r="T780" s="69">
        <v>4987</v>
      </c>
      <c r="V780" t="s">
        <v>4918</v>
      </c>
      <c r="W780" t="s">
        <v>4919</v>
      </c>
      <c r="Y780" s="51">
        <f t="shared" si="128"/>
        <v>5122.1899999999996</v>
      </c>
      <c r="Z780" s="73">
        <f t="shared" si="129"/>
        <v>5225.2</v>
      </c>
      <c r="AA780" s="69" t="str">
        <f>VLOOKUP(C:C&amp;"    ",[1]Sheet0!$E$1:$I$65536,5,0)</f>
        <v xml:space="preserve">4987.00    </v>
      </c>
      <c r="AB780" s="74">
        <v>4987</v>
      </c>
      <c r="AC780" t="b">
        <f t="shared" si="125"/>
        <v>1</v>
      </c>
      <c r="AD780">
        <v>9001029</v>
      </c>
      <c r="AE780" t="s">
        <v>2344</v>
      </c>
      <c r="AF780" t="str">
        <f t="shared" si="127"/>
        <v>董力强</v>
      </c>
    </row>
    <row r="781" spans="1:32" x14ac:dyDescent="0.2">
      <c r="A781">
        <v>778</v>
      </c>
      <c r="B781">
        <v>9001027</v>
      </c>
      <c r="C781" t="str">
        <f>VLOOKUP(B:B,'10月人员信息'!J:W,13,0)</f>
        <v>130203198205103018</v>
      </c>
      <c r="D781" t="str">
        <f>VLOOKUP(B:B,'10月人员信息'!J:M,3,0)</f>
        <v>张立民</v>
      </c>
      <c r="E781" t="str">
        <f>VLOOKUP(B:B,'10月人员信息'!J:L,2,0)</f>
        <v>热轧事业部</v>
      </c>
      <c r="F781" t="str">
        <f>VLOOKUP(B:B,'10月人员信息'!J:R,8,0)</f>
        <v>天车点检作业区点检员</v>
      </c>
      <c r="G781">
        <f>VLOOKUP(B:B,'10月人员信息'!J:P,6,0)</f>
        <v>0</v>
      </c>
      <c r="H781" t="str">
        <f>VLOOKUP(B:B,'10月人员信息'!J:V,12,0)</f>
        <v>汉族</v>
      </c>
      <c r="I781" t="str">
        <f>VLOOKUP(B:B,'11月工资'!A:D,4,0)</f>
        <v>6227000181010189885</v>
      </c>
      <c r="J781">
        <f t="shared" si="120"/>
        <v>698.65</v>
      </c>
      <c r="K781">
        <f t="shared" si="121"/>
        <v>30.57</v>
      </c>
      <c r="L781">
        <f t="shared" si="126"/>
        <v>74.23</v>
      </c>
      <c r="M781" s="6">
        <f t="shared" si="122"/>
        <v>365.44</v>
      </c>
      <c r="N781">
        <f>VLOOKUP(C:C,'11月工资'!C:AP,40,0)</f>
        <v>9</v>
      </c>
      <c r="O781" s="6">
        <f t="shared" si="123"/>
        <v>41.76</v>
      </c>
      <c r="P781">
        <v>0</v>
      </c>
      <c r="Q781">
        <f t="shared" si="124"/>
        <v>507</v>
      </c>
      <c r="R781" s="50">
        <v>4366.55</v>
      </c>
      <c r="S781" s="68">
        <v>5220.59</v>
      </c>
      <c r="T781" s="69">
        <v>4222</v>
      </c>
      <c r="V781" t="s">
        <v>4920</v>
      </c>
      <c r="W781" t="s">
        <v>4921</v>
      </c>
      <c r="Y781" s="51">
        <f t="shared" si="128"/>
        <v>4356.55</v>
      </c>
      <c r="Z781" s="73">
        <f t="shared" si="129"/>
        <v>5225.2</v>
      </c>
      <c r="AA781" s="69" t="str">
        <f>VLOOKUP(C:C&amp;"    ",[1]Sheet0!$E$1:$I$65536,5,0)</f>
        <v xml:space="preserve">4222.00    </v>
      </c>
      <c r="AB781" s="74">
        <v>4222</v>
      </c>
      <c r="AC781" t="b">
        <f t="shared" si="125"/>
        <v>1</v>
      </c>
      <c r="AD781">
        <v>9001030</v>
      </c>
      <c r="AE781" t="s">
        <v>2346</v>
      </c>
      <c r="AF781" t="str">
        <f t="shared" si="127"/>
        <v>刘忠海</v>
      </c>
    </row>
    <row r="782" spans="1:32" x14ac:dyDescent="0.2">
      <c r="A782">
        <v>779</v>
      </c>
      <c r="B782">
        <v>9001028</v>
      </c>
      <c r="C782" t="str">
        <f>VLOOKUP(B:B,'10月人员信息'!J:W,13,0)</f>
        <v>130205197902103919</v>
      </c>
      <c r="D782" t="str">
        <f>VLOOKUP(B:B,'10月人员信息'!J:M,3,0)</f>
        <v>贾建武</v>
      </c>
      <c r="E782" t="str">
        <f>VLOOKUP(B:B,'10月人员信息'!J:L,2,0)</f>
        <v>热轧事业部</v>
      </c>
      <c r="F782" t="str">
        <f>VLOOKUP(B:B,'10月人员信息'!J:R,8,0)</f>
        <v>连铸点检作业区点检员</v>
      </c>
      <c r="G782">
        <f>VLOOKUP(B:B,'10月人员信息'!J:P,6,0)</f>
        <v>0</v>
      </c>
      <c r="H782" t="str">
        <f>VLOOKUP(B:B,'10月人员信息'!J:V,12,0)</f>
        <v>汉族</v>
      </c>
      <c r="I782" t="str">
        <f>VLOOKUP(B:B,'11月工资'!A:D,4,0)</f>
        <v>6227000180790044187</v>
      </c>
      <c r="J782">
        <f t="shared" si="120"/>
        <v>901.44</v>
      </c>
      <c r="K782">
        <f t="shared" si="121"/>
        <v>39.44</v>
      </c>
      <c r="L782">
        <f t="shared" si="126"/>
        <v>95.78</v>
      </c>
      <c r="M782" s="6">
        <f t="shared" si="122"/>
        <v>384.56</v>
      </c>
      <c r="N782">
        <f>VLOOKUP(C:C,'11月工资'!C:AP,40,0)</f>
        <v>9</v>
      </c>
      <c r="O782" s="6">
        <f t="shared" si="123"/>
        <v>43.95</v>
      </c>
      <c r="P782">
        <v>0</v>
      </c>
      <c r="Q782">
        <f t="shared" si="124"/>
        <v>659</v>
      </c>
      <c r="R782" s="51">
        <v>5634</v>
      </c>
      <c r="S782" s="67">
        <v>5493.69</v>
      </c>
      <c r="T782" s="69">
        <v>5489</v>
      </c>
      <c r="V782" t="s">
        <v>4922</v>
      </c>
      <c r="W782" t="s">
        <v>4923</v>
      </c>
      <c r="Y782" s="51">
        <f t="shared" si="128"/>
        <v>5624</v>
      </c>
      <c r="Z782" s="73">
        <f t="shared" si="129"/>
        <v>5498.3</v>
      </c>
      <c r="AA782" s="69" t="str">
        <f>VLOOKUP(C:C&amp;"    ",[1]Sheet0!$E$1:$I$65536,5,0)</f>
        <v xml:space="preserve">5489.00    </v>
      </c>
      <c r="AB782" s="74">
        <v>5489</v>
      </c>
      <c r="AC782" t="b">
        <f t="shared" si="125"/>
        <v>1</v>
      </c>
      <c r="AD782">
        <v>9001031</v>
      </c>
      <c r="AE782" t="s">
        <v>2033</v>
      </c>
      <c r="AF782" t="str">
        <f t="shared" si="127"/>
        <v>周伟</v>
      </c>
    </row>
    <row r="783" spans="1:32" x14ac:dyDescent="0.2">
      <c r="A783">
        <v>780</v>
      </c>
      <c r="B783">
        <v>9001029</v>
      </c>
      <c r="C783" t="str">
        <f>VLOOKUP(B:B,'10月人员信息'!J:W,13,0)</f>
        <v>130203197311092119</v>
      </c>
      <c r="D783" t="str">
        <f>VLOOKUP(B:B,'10月人员信息'!J:M,3,0)</f>
        <v>董力强</v>
      </c>
      <c r="E783" t="str">
        <f>VLOOKUP(B:B,'10月人员信息'!J:L,2,0)</f>
        <v>热轧事业部</v>
      </c>
      <c r="F783" t="str">
        <f>VLOOKUP(B:B,'10月人员信息'!J:R,8,0)</f>
        <v>天车点检作业区点检员</v>
      </c>
      <c r="G783">
        <f>VLOOKUP(B:B,'10月人员信息'!J:P,6,0)</f>
        <v>0</v>
      </c>
      <c r="H783" t="str">
        <f>VLOOKUP(B:B,'10月人员信息'!J:V,12,0)</f>
        <v>汉族</v>
      </c>
      <c r="I783" t="str">
        <f>VLOOKUP(B:B,'11月工资'!A:D,4,0)</f>
        <v>6217000180044125148</v>
      </c>
      <c r="J783">
        <f t="shared" si="120"/>
        <v>961.12</v>
      </c>
      <c r="K783">
        <f t="shared" si="121"/>
        <v>42.05</v>
      </c>
      <c r="L783">
        <f t="shared" si="126"/>
        <v>102.12</v>
      </c>
      <c r="M783" s="6">
        <f t="shared" si="122"/>
        <v>410.65</v>
      </c>
      <c r="N783">
        <f>VLOOKUP(C:C,'11月工资'!C:AP,40,0)</f>
        <v>9</v>
      </c>
      <c r="O783" s="6">
        <f t="shared" si="123"/>
        <v>46.93</v>
      </c>
      <c r="P783">
        <v>0</v>
      </c>
      <c r="Q783">
        <f t="shared" si="124"/>
        <v>703</v>
      </c>
      <c r="R783" s="51">
        <v>6007</v>
      </c>
      <c r="S783" s="67">
        <v>5866.41</v>
      </c>
      <c r="T783" s="69">
        <v>5862</v>
      </c>
      <c r="V783" t="s">
        <v>4924</v>
      </c>
      <c r="W783" t="s">
        <v>4925</v>
      </c>
      <c r="Y783" s="51">
        <f t="shared" si="128"/>
        <v>5997</v>
      </c>
      <c r="Z783" s="73">
        <f t="shared" si="129"/>
        <v>5871.02</v>
      </c>
      <c r="AA783" s="69" t="str">
        <f>VLOOKUP(C:C&amp;"    ",[1]Sheet0!$E$1:$I$65536,5,0)</f>
        <v xml:space="preserve">5862.00    </v>
      </c>
      <c r="AB783" s="74">
        <v>5862</v>
      </c>
      <c r="AC783" t="b">
        <f t="shared" si="125"/>
        <v>1</v>
      </c>
      <c r="AD783">
        <v>9001032</v>
      </c>
      <c r="AE783" t="s">
        <v>2351</v>
      </c>
      <c r="AF783" t="str">
        <f t="shared" si="127"/>
        <v>王庆</v>
      </c>
    </row>
    <row r="784" spans="1:32" x14ac:dyDescent="0.2">
      <c r="A784">
        <v>781</v>
      </c>
      <c r="B784">
        <v>9001030</v>
      </c>
      <c r="C784" t="str">
        <f>VLOOKUP(B:B,'10月人员信息'!J:W,13,0)</f>
        <v>130205197801062732</v>
      </c>
      <c r="D784" t="str">
        <f>VLOOKUP(B:B,'10月人员信息'!J:M,3,0)</f>
        <v>刘忠海</v>
      </c>
      <c r="E784" t="str">
        <f>VLOOKUP(B:B,'10月人员信息'!J:L,2,0)</f>
        <v>热轧事业部</v>
      </c>
      <c r="F784" t="str">
        <f>VLOOKUP(B:B,'10月人员信息'!J:R,8,0)</f>
        <v>连铸点检作业区点检员</v>
      </c>
      <c r="G784">
        <f>VLOOKUP(B:B,'10月人员信息'!J:P,6,0)</f>
        <v>0</v>
      </c>
      <c r="H784" t="str">
        <f>VLOOKUP(B:B,'10月人员信息'!J:V,12,0)</f>
        <v>汉族</v>
      </c>
      <c r="I784" t="str">
        <f>VLOOKUP(B:B,'11月工资'!A:D,4,0)</f>
        <v>6217000180023854809</v>
      </c>
      <c r="J784">
        <f t="shared" si="120"/>
        <v>831.04</v>
      </c>
      <c r="K784">
        <f t="shared" si="121"/>
        <v>36.36</v>
      </c>
      <c r="L784">
        <f t="shared" si="126"/>
        <v>88.3</v>
      </c>
      <c r="M784" s="6">
        <f t="shared" si="122"/>
        <v>365.44</v>
      </c>
      <c r="N784">
        <f>VLOOKUP(C:C,'11月工资'!C:AP,40,0)</f>
        <v>9</v>
      </c>
      <c r="O784" s="6">
        <f t="shared" si="123"/>
        <v>41.76</v>
      </c>
      <c r="P784">
        <v>0</v>
      </c>
      <c r="Q784">
        <f t="shared" si="124"/>
        <v>606</v>
      </c>
      <c r="R784" s="51">
        <v>5194</v>
      </c>
      <c r="S784" s="68">
        <v>5220.59</v>
      </c>
      <c r="T784" s="69">
        <v>5049</v>
      </c>
      <c r="V784" t="s">
        <v>4926</v>
      </c>
      <c r="W784" t="s">
        <v>4927</v>
      </c>
      <c r="Y784" s="51">
        <f t="shared" si="128"/>
        <v>5184</v>
      </c>
      <c r="Z784" s="73">
        <f t="shared" si="129"/>
        <v>5225.2</v>
      </c>
      <c r="AA784" s="69" t="str">
        <f>VLOOKUP(C:C&amp;"    ",[1]Sheet0!$E$1:$I$65536,5,0)</f>
        <v xml:space="preserve">5049.00    </v>
      </c>
      <c r="AB784" s="74">
        <v>5049</v>
      </c>
      <c r="AC784" t="b">
        <f t="shared" si="125"/>
        <v>1</v>
      </c>
      <c r="AD784">
        <v>9001033</v>
      </c>
      <c r="AE784" t="s">
        <v>2354</v>
      </c>
      <c r="AF784" t="str">
        <f t="shared" si="127"/>
        <v>王林忠</v>
      </c>
    </row>
    <row r="785" spans="1:32" x14ac:dyDescent="0.2">
      <c r="A785">
        <v>782</v>
      </c>
      <c r="B785">
        <v>9001031</v>
      </c>
      <c r="C785" t="str">
        <f>VLOOKUP(B:B,'10月人员信息'!J:W,13,0)</f>
        <v>13020319840229241X</v>
      </c>
      <c r="D785" t="str">
        <f>VLOOKUP(B:B,'10月人员信息'!J:M,3,0)</f>
        <v>周伟</v>
      </c>
      <c r="E785" t="str">
        <f>VLOOKUP(B:B,'10月人员信息'!J:L,2,0)</f>
        <v>动力部</v>
      </c>
      <c r="F785" t="str">
        <f>VLOOKUP(B:B,'10月人员信息'!J:R,8,0)</f>
        <v>环保监测工</v>
      </c>
      <c r="G785">
        <f>VLOOKUP(B:B,'10月人员信息'!J:P,6,0)</f>
        <v>0</v>
      </c>
      <c r="H785" t="str">
        <f>VLOOKUP(B:B,'10月人员信息'!J:V,12,0)</f>
        <v>汉族</v>
      </c>
      <c r="I785" t="str">
        <f>VLOOKUP(B:B,'11月工资'!A:D,4,0)</f>
        <v>6217000180024770319</v>
      </c>
      <c r="J785">
        <f t="shared" si="120"/>
        <v>964</v>
      </c>
      <c r="K785">
        <f t="shared" si="121"/>
        <v>42.18</v>
      </c>
      <c r="L785">
        <f t="shared" si="126"/>
        <v>102.43</v>
      </c>
      <c r="M785" s="6">
        <f t="shared" si="122"/>
        <v>411.92</v>
      </c>
      <c r="N785">
        <f>VLOOKUP(C:C,'11月工资'!C:AP,40,0)</f>
        <v>9</v>
      </c>
      <c r="O785" s="6">
        <f t="shared" si="123"/>
        <v>47.08</v>
      </c>
      <c r="P785">
        <v>0</v>
      </c>
      <c r="Q785">
        <f t="shared" si="124"/>
        <v>706</v>
      </c>
      <c r="R785" s="51">
        <v>6025</v>
      </c>
      <c r="S785" s="68">
        <v>5884.59</v>
      </c>
      <c r="T785" s="69">
        <v>5880</v>
      </c>
      <c r="V785" t="s">
        <v>4928</v>
      </c>
      <c r="W785" t="s">
        <v>4929</v>
      </c>
      <c r="Y785" s="51">
        <f t="shared" si="128"/>
        <v>6015</v>
      </c>
      <c r="Z785" s="73">
        <f t="shared" si="129"/>
        <v>5889.2</v>
      </c>
      <c r="AA785" s="69" t="str">
        <f>VLOOKUP(C:C&amp;"    ",[1]Sheet0!$E$1:$I$65536,5,0)</f>
        <v xml:space="preserve">5880.00    </v>
      </c>
      <c r="AB785" s="74">
        <v>5880</v>
      </c>
      <c r="AC785" t="b">
        <f t="shared" si="125"/>
        <v>1</v>
      </c>
      <c r="AD785">
        <v>9001034</v>
      </c>
      <c r="AE785" t="s">
        <v>2357</v>
      </c>
      <c r="AF785" t="str">
        <f t="shared" si="127"/>
        <v>俞松</v>
      </c>
    </row>
    <row r="786" spans="1:32" x14ac:dyDescent="0.2">
      <c r="A786">
        <v>783</v>
      </c>
      <c r="B786">
        <v>9001032</v>
      </c>
      <c r="C786" t="str">
        <f>VLOOKUP(B:B,'10月人员信息'!J:W,13,0)</f>
        <v>130203196909223617</v>
      </c>
      <c r="D786" t="str">
        <f>VLOOKUP(B:B,'10月人员信息'!J:M,3,0)</f>
        <v>王庆</v>
      </c>
      <c r="E786" t="str">
        <f>VLOOKUP(B:B,'10月人员信息'!J:L,2,0)</f>
        <v>热轧事业部</v>
      </c>
      <c r="F786" t="str">
        <f>VLOOKUP(B:B,'10月人员信息'!J:R,8,0)</f>
        <v>转炉点检作业区点检员</v>
      </c>
      <c r="G786">
        <f>VLOOKUP(B:B,'10月人员信息'!J:P,6,0)</f>
        <v>0</v>
      </c>
      <c r="H786" t="str">
        <f>VLOOKUP(B:B,'10月人员信息'!J:V,12,0)</f>
        <v>汉族</v>
      </c>
      <c r="I786" t="str">
        <f>VLOOKUP(B:B,'11月工资'!A:D,4,0)</f>
        <v>6217000180023866233</v>
      </c>
      <c r="J786">
        <f t="shared" si="120"/>
        <v>1312.8</v>
      </c>
      <c r="K786">
        <f t="shared" si="121"/>
        <v>57.44</v>
      </c>
      <c r="L786">
        <f t="shared" si="126"/>
        <v>139.49</v>
      </c>
      <c r="M786" s="6">
        <f t="shared" si="122"/>
        <v>564.54</v>
      </c>
      <c r="N786">
        <f>VLOOKUP(C:C,'11月工资'!C:AP,40,0)</f>
        <v>9</v>
      </c>
      <c r="O786" s="6">
        <f t="shared" si="123"/>
        <v>64.52</v>
      </c>
      <c r="P786">
        <v>0</v>
      </c>
      <c r="Q786">
        <f t="shared" si="124"/>
        <v>967</v>
      </c>
      <c r="R786" s="51">
        <v>8205</v>
      </c>
      <c r="S786" s="67">
        <v>8064.79</v>
      </c>
      <c r="T786" s="69">
        <v>8060</v>
      </c>
      <c r="V786" t="s">
        <v>4930</v>
      </c>
      <c r="W786" t="s">
        <v>4931</v>
      </c>
      <c r="Y786" s="51">
        <f t="shared" si="128"/>
        <v>8195</v>
      </c>
      <c r="Z786" s="73">
        <f t="shared" si="129"/>
        <v>8069.4</v>
      </c>
      <c r="AA786" s="69" t="str">
        <f>VLOOKUP(C:C&amp;"    ",[1]Sheet0!$E$1:$I$65536,5,0)</f>
        <v xml:space="preserve">8060.00    </v>
      </c>
      <c r="AB786" s="74">
        <v>8060</v>
      </c>
      <c r="AC786" t="b">
        <f t="shared" si="125"/>
        <v>1</v>
      </c>
      <c r="AD786">
        <v>9001035</v>
      </c>
      <c r="AE786" t="s">
        <v>2360</v>
      </c>
      <c r="AF786" t="str">
        <f t="shared" si="127"/>
        <v>李明宇</v>
      </c>
    </row>
    <row r="787" spans="1:32" x14ac:dyDescent="0.2">
      <c r="A787">
        <v>784</v>
      </c>
      <c r="B787">
        <v>9001033</v>
      </c>
      <c r="C787" t="str">
        <f>VLOOKUP(B:B,'10月人员信息'!J:W,13,0)</f>
        <v>130203197212013032</v>
      </c>
      <c r="D787" t="str">
        <f>VLOOKUP(B:B,'10月人员信息'!J:M,3,0)</f>
        <v>王林忠</v>
      </c>
      <c r="E787" t="str">
        <f>VLOOKUP(B:B,'10月人员信息'!J:L,2,0)</f>
        <v>设备管理部</v>
      </c>
      <c r="F787" t="str">
        <f>VLOOKUP(B:B,'10月人员信息'!J:R,8,0)</f>
        <v>设备管理主办</v>
      </c>
      <c r="G787" t="str">
        <f>VLOOKUP(B:B,'10月人员信息'!J:P,6,0)</f>
        <v>主管师</v>
      </c>
      <c r="H787" t="str">
        <f>VLOOKUP(B:B,'10月人员信息'!J:V,12,0)</f>
        <v>汉族</v>
      </c>
      <c r="I787" t="str">
        <f>VLOOKUP(B:B,'11月工资'!A:D,4,0)</f>
        <v>6217000180012972828</v>
      </c>
      <c r="J787">
        <f t="shared" si="120"/>
        <v>1359.36</v>
      </c>
      <c r="K787">
        <f t="shared" si="121"/>
        <v>59.47</v>
      </c>
      <c r="L787">
        <f t="shared" si="126"/>
        <v>144.43</v>
      </c>
      <c r="M787" s="6">
        <f t="shared" si="122"/>
        <v>584.9</v>
      </c>
      <c r="N787">
        <f>VLOOKUP(C:C,'11月工资'!C:AP,40,0)</f>
        <v>9</v>
      </c>
      <c r="O787" s="6">
        <f t="shared" si="123"/>
        <v>66.849999999999994</v>
      </c>
      <c r="P787">
        <v>0</v>
      </c>
      <c r="Q787">
        <f t="shared" si="124"/>
        <v>1002</v>
      </c>
      <c r="R787" s="51">
        <v>8496</v>
      </c>
      <c r="S787" s="67">
        <v>8355.76</v>
      </c>
      <c r="T787" s="69">
        <v>8351</v>
      </c>
      <c r="V787" t="s">
        <v>4932</v>
      </c>
      <c r="W787" t="s">
        <v>4933</v>
      </c>
      <c r="Y787" s="51">
        <f t="shared" si="128"/>
        <v>8486</v>
      </c>
      <c r="Z787" s="73">
        <f t="shared" si="129"/>
        <v>8360.3700000000008</v>
      </c>
      <c r="AA787" s="69" t="str">
        <f>VLOOKUP(C:C&amp;"    ",[1]Sheet0!$E$1:$I$65536,5,0)</f>
        <v xml:space="preserve">8351.00    </v>
      </c>
      <c r="AB787" s="74">
        <v>8351</v>
      </c>
      <c r="AC787" t="b">
        <f t="shared" si="125"/>
        <v>1</v>
      </c>
      <c r="AD787">
        <v>9000862</v>
      </c>
      <c r="AE787" t="s">
        <v>2393</v>
      </c>
      <c r="AF787" t="str">
        <f t="shared" si="127"/>
        <v>刘亚敏</v>
      </c>
    </row>
    <row r="788" spans="1:32" x14ac:dyDescent="0.2">
      <c r="A788">
        <v>785</v>
      </c>
      <c r="B788">
        <v>9001034</v>
      </c>
      <c r="C788" t="str">
        <f>VLOOKUP(B:B,'10月人员信息'!J:W,13,0)</f>
        <v>130203197001170310</v>
      </c>
      <c r="D788" t="str">
        <f>VLOOKUP(B:B,'10月人员信息'!J:M,3,0)</f>
        <v>俞松</v>
      </c>
      <c r="E788" t="str">
        <f>VLOOKUP(B:B,'10月人员信息'!J:L,2,0)</f>
        <v>热轧事业部</v>
      </c>
      <c r="F788" t="str">
        <f>VLOOKUP(B:B,'10月人员信息'!J:R,8,0)</f>
        <v>连铸点检作业区点检员</v>
      </c>
      <c r="G788">
        <f>VLOOKUP(B:B,'10月人员信息'!J:P,6,0)</f>
        <v>0</v>
      </c>
      <c r="H788" t="str">
        <f>VLOOKUP(B:B,'10月人员信息'!J:V,12,0)</f>
        <v>汉族</v>
      </c>
      <c r="I788" t="str">
        <f>VLOOKUP(B:B,'11月工资'!A:D,4,0)</f>
        <v>6217000180023863438</v>
      </c>
      <c r="J788">
        <f t="shared" si="120"/>
        <v>1018.24</v>
      </c>
      <c r="K788">
        <f t="shared" si="121"/>
        <v>44.55</v>
      </c>
      <c r="L788">
        <f t="shared" si="126"/>
        <v>108.19</v>
      </c>
      <c r="M788" s="6">
        <f t="shared" si="122"/>
        <v>435.68</v>
      </c>
      <c r="N788">
        <f>VLOOKUP(C:C,'11月工资'!C:AP,40,0)</f>
        <v>9</v>
      </c>
      <c r="O788" s="6">
        <f t="shared" si="123"/>
        <v>49.79</v>
      </c>
      <c r="P788">
        <v>0</v>
      </c>
      <c r="Q788">
        <f t="shared" si="124"/>
        <v>746</v>
      </c>
      <c r="R788" s="51">
        <v>6364</v>
      </c>
      <c r="S788" s="67">
        <v>6223.98</v>
      </c>
      <c r="T788" s="69">
        <v>6219</v>
      </c>
      <c r="V788" t="s">
        <v>4934</v>
      </c>
      <c r="W788" t="s">
        <v>4935</v>
      </c>
      <c r="Y788" s="51">
        <f t="shared" si="128"/>
        <v>6354</v>
      </c>
      <c r="Z788" s="73">
        <f t="shared" si="129"/>
        <v>6228.59</v>
      </c>
      <c r="AA788" s="69" t="str">
        <f>VLOOKUP(C:C&amp;"    ",[1]Sheet0!$E$1:$I$65536,5,0)</f>
        <v xml:space="preserve">6219.00    </v>
      </c>
      <c r="AB788" s="74">
        <v>6219</v>
      </c>
      <c r="AC788" t="b">
        <f t="shared" si="125"/>
        <v>1</v>
      </c>
      <c r="AD788">
        <v>9000273</v>
      </c>
      <c r="AE788" t="s">
        <v>2395</v>
      </c>
      <c r="AF788" t="str">
        <f t="shared" si="127"/>
        <v>陈阳</v>
      </c>
    </row>
    <row r="789" spans="1:32" x14ac:dyDescent="0.2">
      <c r="A789">
        <v>786</v>
      </c>
      <c r="B789">
        <v>9001035</v>
      </c>
      <c r="C789" t="str">
        <f>VLOOKUP(B:B,'10月人员信息'!J:W,13,0)</f>
        <v>130205199001063939</v>
      </c>
      <c r="D789" t="str">
        <f>VLOOKUP(B:B,'10月人员信息'!J:M,3,0)</f>
        <v>李明宇</v>
      </c>
      <c r="E789" t="str">
        <f>VLOOKUP(B:B,'10月人员信息'!J:L,2,0)</f>
        <v>制造部</v>
      </c>
      <c r="F789" t="str">
        <f>VLOOKUP(B:B,'10月人员信息'!J:R,8,0)</f>
        <v>成品发运管理主办</v>
      </c>
      <c r="G789" t="str">
        <f>VLOOKUP(B:B,'10月人员信息'!J:P,6,0)</f>
        <v>一级协理</v>
      </c>
      <c r="H789" t="str">
        <f>VLOOKUP(B:B,'10月人员信息'!J:V,12,0)</f>
        <v>汉族</v>
      </c>
      <c r="I789" t="str">
        <f>VLOOKUP(B:B,'11月工资'!A:D,4,0)</f>
        <v>6217000180014560662</v>
      </c>
      <c r="J789">
        <f t="shared" si="120"/>
        <v>1237.22</v>
      </c>
      <c r="K789">
        <f t="shared" si="121"/>
        <v>54.13</v>
      </c>
      <c r="L789">
        <f t="shared" si="126"/>
        <v>131.44999999999999</v>
      </c>
      <c r="M789" s="6">
        <f t="shared" si="122"/>
        <v>531.45000000000005</v>
      </c>
      <c r="N789">
        <f>VLOOKUP(C:C,'11月工资'!C:AP,40,0)</f>
        <v>9</v>
      </c>
      <c r="O789" s="6">
        <f t="shared" si="123"/>
        <v>60.74</v>
      </c>
      <c r="P789">
        <v>0</v>
      </c>
      <c r="Q789">
        <f t="shared" si="124"/>
        <v>911</v>
      </c>
      <c r="R789" s="50">
        <v>7732.62</v>
      </c>
      <c r="S789" s="67">
        <v>7592.21</v>
      </c>
      <c r="T789" s="69">
        <v>7588</v>
      </c>
      <c r="V789" t="s">
        <v>4936</v>
      </c>
      <c r="W789" t="s">
        <v>4937</v>
      </c>
      <c r="Y789" s="51">
        <f t="shared" si="128"/>
        <v>7722.62</v>
      </c>
      <c r="Z789" s="73">
        <f t="shared" si="129"/>
        <v>7596.82</v>
      </c>
      <c r="AA789" s="69" t="str">
        <f>VLOOKUP(C:C&amp;"    ",[1]Sheet0!$E$1:$I$65536,5,0)</f>
        <v xml:space="preserve">7588.00    </v>
      </c>
      <c r="AB789" s="74">
        <v>7588</v>
      </c>
      <c r="AC789" t="b">
        <f t="shared" si="125"/>
        <v>1</v>
      </c>
      <c r="AD789">
        <v>9000264</v>
      </c>
      <c r="AE789" t="s">
        <v>2397</v>
      </c>
      <c r="AF789" t="str">
        <f t="shared" si="127"/>
        <v>王慧</v>
      </c>
    </row>
    <row r="790" spans="1:32" x14ac:dyDescent="0.2">
      <c r="A790">
        <v>787</v>
      </c>
      <c r="B790">
        <v>9000862</v>
      </c>
      <c r="C790" t="str">
        <f>VLOOKUP(B:B,'10月人员信息'!J:W,13,0)</f>
        <v>130732198608011061</v>
      </c>
      <c r="D790" t="str">
        <f>VLOOKUP(B:B,'10月人员信息'!J:M,3,0)</f>
        <v>刘亚敏</v>
      </c>
      <c r="E790" t="str">
        <f>VLOOKUP(B:B,'10月人员信息'!J:L,2,0)</f>
        <v>党委组织部（人力资源部）</v>
      </c>
      <c r="F790" t="str">
        <f>VLOOKUP(B:B,'10月人员信息'!J:R,8,0)</f>
        <v>薪酬保险主办</v>
      </c>
      <c r="G790" t="str">
        <f>VLOOKUP(B:B,'10月人员信息'!J:P,6,0)</f>
        <v>主管师</v>
      </c>
      <c r="H790" t="str">
        <f>VLOOKUP(B:B,'10月人员信息'!J:V,12,0)</f>
        <v>汉族</v>
      </c>
      <c r="I790" t="str">
        <f>VLOOKUP(B:B,'11月工资'!A:D,4,0)</f>
        <v>6217000170013131615</v>
      </c>
      <c r="J790">
        <f t="shared" si="120"/>
        <v>1453.76</v>
      </c>
      <c r="K790">
        <f t="shared" si="121"/>
        <v>63.6</v>
      </c>
      <c r="L790">
        <f t="shared" si="126"/>
        <v>154.46</v>
      </c>
      <c r="M790" s="6">
        <f t="shared" si="122"/>
        <v>626.19000000000005</v>
      </c>
      <c r="N790">
        <f>VLOOKUP(C:C,'11月工资'!C:AP,40,0)</f>
        <v>9</v>
      </c>
      <c r="O790" s="6">
        <f t="shared" si="123"/>
        <v>71.56</v>
      </c>
      <c r="P790">
        <v>0</v>
      </c>
      <c r="Q790">
        <f t="shared" si="124"/>
        <v>1073</v>
      </c>
      <c r="R790" s="51">
        <v>9086</v>
      </c>
      <c r="S790" s="68">
        <v>8945.59</v>
      </c>
      <c r="T790" s="69">
        <v>8941</v>
      </c>
      <c r="V790" t="s">
        <v>4938</v>
      </c>
      <c r="W790" t="s">
        <v>4939</v>
      </c>
      <c r="Y790" s="51">
        <f t="shared" si="128"/>
        <v>9076</v>
      </c>
      <c r="Z790" s="73">
        <f t="shared" si="129"/>
        <v>8950.2000000000007</v>
      </c>
      <c r="AA790" s="69" t="str">
        <f>VLOOKUP(C:C&amp;"    ",[1]Sheet0!$E$1:$I$65536,5,0)</f>
        <v xml:space="preserve">8941.00    </v>
      </c>
      <c r="AB790" s="74">
        <v>8941</v>
      </c>
      <c r="AC790" t="b">
        <f t="shared" si="125"/>
        <v>1</v>
      </c>
      <c r="AD790">
        <v>9000863</v>
      </c>
      <c r="AE790" t="s">
        <v>2399</v>
      </c>
      <c r="AF790" t="str">
        <f t="shared" si="127"/>
        <v>张德新</v>
      </c>
    </row>
    <row r="791" spans="1:32" x14ac:dyDescent="0.2">
      <c r="A791">
        <v>788</v>
      </c>
      <c r="B791">
        <v>9000273</v>
      </c>
      <c r="C791" t="str">
        <f>VLOOKUP(B:B,'10月人员信息'!J:W,13,0)</f>
        <v>130425198701300618</v>
      </c>
      <c r="D791" t="str">
        <f>VLOOKUP(B:B,'10月人员信息'!J:M,3,0)</f>
        <v>陈阳</v>
      </c>
      <c r="E791" t="str">
        <f>VLOOKUP(B:B,'10月人员信息'!J:L,2,0)</f>
        <v>党委办公室</v>
      </c>
      <c r="F791" t="str">
        <f>VLOOKUP(B:B,'10月人员信息'!J:R,8,0)</f>
        <v>调研督导高级主管</v>
      </c>
      <c r="G791" t="str">
        <f>VLOOKUP(B:B,'10月人员信息'!J:P,6,0)</f>
        <v>主管</v>
      </c>
      <c r="H791" t="str">
        <f>VLOOKUP(B:B,'10月人员信息'!J:V,12,0)</f>
        <v>汉族</v>
      </c>
      <c r="I791" t="str">
        <f>VLOOKUP(B:B,'11月工资'!A:D,4,0)</f>
        <v>6210810170000941682</v>
      </c>
      <c r="J791">
        <f t="shared" si="120"/>
        <v>1893.12</v>
      </c>
      <c r="K791">
        <f t="shared" si="121"/>
        <v>82.82</v>
      </c>
      <c r="L791">
        <f t="shared" si="126"/>
        <v>201.14</v>
      </c>
      <c r="M791" s="6">
        <f t="shared" si="122"/>
        <v>818.41</v>
      </c>
      <c r="N791">
        <f>VLOOKUP(C:C,'11月工资'!C:AP,40,0)</f>
        <v>9</v>
      </c>
      <c r="O791" s="6">
        <f t="shared" si="123"/>
        <v>93.53</v>
      </c>
      <c r="P791">
        <v>0</v>
      </c>
      <c r="Q791">
        <f t="shared" si="124"/>
        <v>1402</v>
      </c>
      <c r="R791" s="51">
        <v>11832</v>
      </c>
      <c r="S791" s="68">
        <v>11691.59</v>
      </c>
      <c r="T791" s="69">
        <v>11687</v>
      </c>
      <c r="V791">
        <v>0</v>
      </c>
      <c r="W791">
        <v>0</v>
      </c>
      <c r="Y791" s="51">
        <f t="shared" si="128"/>
        <v>11822</v>
      </c>
      <c r="Z791" s="73">
        <f t="shared" si="129"/>
        <v>11696.2</v>
      </c>
      <c r="AA791" s="69" t="str">
        <f>VLOOKUP(C:C&amp;"    ",[1]Sheet0!$E$1:$I$65536,5,0)</f>
        <v xml:space="preserve">11687.00    </v>
      </c>
      <c r="AB791" s="74">
        <v>11687</v>
      </c>
      <c r="AC791" t="b">
        <f t="shared" si="125"/>
        <v>1</v>
      </c>
      <c r="AD791">
        <v>9000864</v>
      </c>
      <c r="AE791" t="s">
        <v>2401</v>
      </c>
      <c r="AF791" t="str">
        <f t="shared" si="127"/>
        <v>施文林</v>
      </c>
    </row>
    <row r="792" spans="1:32" x14ac:dyDescent="0.2">
      <c r="A792">
        <v>789</v>
      </c>
      <c r="B792">
        <v>9000264</v>
      </c>
      <c r="C792" t="str">
        <f>VLOOKUP(B:B,'10月人员信息'!J:W,13,0)</f>
        <v>130705198310080321</v>
      </c>
      <c r="D792" t="str">
        <f>VLOOKUP(B:B,'10月人员信息'!J:M,3,0)</f>
        <v>王慧</v>
      </c>
      <c r="E792" t="str">
        <f>VLOOKUP(B:B,'10月人员信息'!J:L,2,0)</f>
        <v>运营改善部（董事会办公室）（发展规划部）</v>
      </c>
      <c r="F792" t="str">
        <f>VLOOKUP(B:B,'10月人员信息'!J:R,8,0)</f>
        <v>绩效管理主办</v>
      </c>
      <c r="G792" t="str">
        <f>VLOOKUP(B:B,'10月人员信息'!J:P,6,0)</f>
        <v>主管师</v>
      </c>
      <c r="H792" t="str">
        <f>VLOOKUP(B:B,'10月人员信息'!J:V,12,0)</f>
        <v>满族</v>
      </c>
      <c r="I792" t="str">
        <f>VLOOKUP(B:B,'11月工资'!A:D,4,0)</f>
        <v>6217000180040689857</v>
      </c>
      <c r="J792">
        <f t="shared" si="120"/>
        <v>1744.64</v>
      </c>
      <c r="K792">
        <f t="shared" si="121"/>
        <v>76.33</v>
      </c>
      <c r="L792">
        <f t="shared" si="126"/>
        <v>185.37</v>
      </c>
      <c r="M792" s="6">
        <f t="shared" si="122"/>
        <v>753.45</v>
      </c>
      <c r="N792">
        <f>VLOOKUP(C:C,'11月工资'!C:AP,40,0)</f>
        <v>9</v>
      </c>
      <c r="O792" s="6">
        <f t="shared" si="123"/>
        <v>86.11</v>
      </c>
      <c r="P792">
        <v>0</v>
      </c>
      <c r="Q792">
        <f t="shared" si="124"/>
        <v>1291</v>
      </c>
      <c r="R792" s="51">
        <v>10904</v>
      </c>
      <c r="S792" s="68">
        <v>10763.59</v>
      </c>
      <c r="T792" s="69">
        <v>10759</v>
      </c>
      <c r="Y792" s="51">
        <f t="shared" si="128"/>
        <v>10894</v>
      </c>
      <c r="Z792" s="73">
        <f t="shared" si="129"/>
        <v>10768.2</v>
      </c>
      <c r="AA792" s="69" t="str">
        <f>VLOOKUP(C:C&amp;"    ",[1]Sheet0!$E$1:$I$65536,5,0)</f>
        <v xml:space="preserve">10759.00    </v>
      </c>
      <c r="AB792" s="74">
        <v>10759</v>
      </c>
      <c r="AC792" t="b">
        <f t="shared" si="125"/>
        <v>1</v>
      </c>
      <c r="AD792">
        <v>9000338</v>
      </c>
      <c r="AE792" t="s">
        <v>2403</v>
      </c>
      <c r="AF792" t="str">
        <f t="shared" si="127"/>
        <v>齐欣</v>
      </c>
    </row>
    <row r="793" spans="1:32" x14ac:dyDescent="0.2">
      <c r="A793">
        <v>790</v>
      </c>
      <c r="B793">
        <v>9000863</v>
      </c>
      <c r="C793" t="str">
        <f>VLOOKUP(B:B,'10月人员信息'!J:W,13,0)</f>
        <v>130721196905212814</v>
      </c>
      <c r="D793" t="str">
        <f>VLOOKUP(B:B,'10月人员信息'!J:M,3,0)</f>
        <v>张德新</v>
      </c>
      <c r="E793" t="str">
        <f>VLOOKUP(B:B,'10月人员信息'!J:L,2,0)</f>
        <v>运营改善部（董事会办公室）（发展规划部）</v>
      </c>
      <c r="F793" t="str">
        <f>VLOOKUP(B:B,'10月人员信息'!J:R,8,0)</f>
        <v>绩效管理高级主管（正科级）</v>
      </c>
      <c r="G793" t="str">
        <f>VLOOKUP(B:B,'10月人员信息'!J:P,6,0)</f>
        <v>高级主管</v>
      </c>
      <c r="H793" t="str">
        <f>VLOOKUP(B:B,'10月人员信息'!J:V,12,0)</f>
        <v>汉族</v>
      </c>
      <c r="I793" t="str">
        <f>VLOOKUP(B:B,'11月工资'!A:D,4,0)</f>
        <v>6210810170000796615</v>
      </c>
      <c r="J793">
        <f t="shared" si="120"/>
        <v>2292.16</v>
      </c>
      <c r="K793">
        <f t="shared" si="121"/>
        <v>100.28</v>
      </c>
      <c r="L793">
        <f t="shared" si="126"/>
        <v>243.54</v>
      </c>
      <c r="M793" s="6">
        <f t="shared" si="122"/>
        <v>995.37</v>
      </c>
      <c r="N793">
        <f>VLOOKUP(C:C,'11月工资'!C:AP,40,0)</f>
        <v>9</v>
      </c>
      <c r="O793" s="6">
        <f t="shared" si="123"/>
        <v>113.76</v>
      </c>
      <c r="P793">
        <v>0</v>
      </c>
      <c r="Q793">
        <f t="shared" si="124"/>
        <v>1706</v>
      </c>
      <c r="R793" s="51">
        <v>14326</v>
      </c>
      <c r="S793" s="68">
        <v>14219.59</v>
      </c>
      <c r="T793" s="69">
        <v>14215</v>
      </c>
      <c r="Y793" s="51">
        <f t="shared" si="128"/>
        <v>14316</v>
      </c>
      <c r="Z793" s="73">
        <f t="shared" si="129"/>
        <v>14224.2</v>
      </c>
      <c r="AA793" s="69" t="str">
        <f>VLOOKUP(C:C&amp;"    ",[1]Sheet0!$E$1:$I$65536,5,0)</f>
        <v xml:space="preserve">14215.00    </v>
      </c>
      <c r="AB793" s="74">
        <v>14215</v>
      </c>
      <c r="AC793" t="b">
        <f t="shared" si="125"/>
        <v>1</v>
      </c>
      <c r="AD793">
        <v>9000331</v>
      </c>
      <c r="AE793" t="s">
        <v>2405</v>
      </c>
      <c r="AF793" t="str">
        <f t="shared" si="127"/>
        <v>张茉</v>
      </c>
    </row>
    <row r="794" spans="1:32" x14ac:dyDescent="0.2">
      <c r="A794">
        <v>791</v>
      </c>
      <c r="B794">
        <v>9000864</v>
      </c>
      <c r="C794" t="str">
        <f>VLOOKUP(B:B,'10月人员信息'!J:W,13,0)</f>
        <v>130705198402207123</v>
      </c>
      <c r="D794" t="str">
        <f>VLOOKUP(B:B,'10月人员信息'!J:M,3,0)</f>
        <v>施文林</v>
      </c>
      <c r="E794" t="str">
        <f>VLOOKUP(B:B,'10月人员信息'!J:L,2,0)</f>
        <v>运营改善部（董事会办公室）（发展规划部）</v>
      </c>
      <c r="F794" t="str">
        <f>VLOOKUP(B:B,'10月人员信息'!J:R,8,0)</f>
        <v>一体化系管理主办</v>
      </c>
      <c r="G794" t="str">
        <f>VLOOKUP(B:B,'10月人员信息'!J:P,6,0)</f>
        <v>专业师</v>
      </c>
      <c r="H794" t="str">
        <f>VLOOKUP(B:B,'10月人员信息'!J:V,12,0)</f>
        <v>汉族</v>
      </c>
      <c r="I794" t="str">
        <f>VLOOKUP(B:B,'11月工资'!A:D,4,0)</f>
        <v>6210810170000757542</v>
      </c>
      <c r="J794">
        <f t="shared" si="120"/>
        <v>1453.76</v>
      </c>
      <c r="K794">
        <f t="shared" si="121"/>
        <v>63.6</v>
      </c>
      <c r="L794">
        <f t="shared" si="126"/>
        <v>154.46</v>
      </c>
      <c r="M794" s="6">
        <f t="shared" si="122"/>
        <v>626.19000000000005</v>
      </c>
      <c r="N794">
        <f>VLOOKUP(C:C,'11月工资'!C:AP,40,0)</f>
        <v>9</v>
      </c>
      <c r="O794" s="6">
        <f t="shared" si="123"/>
        <v>71.56</v>
      </c>
      <c r="P794">
        <v>0</v>
      </c>
      <c r="Q794">
        <f t="shared" si="124"/>
        <v>1073</v>
      </c>
      <c r="R794" s="51">
        <v>9086</v>
      </c>
      <c r="S794" s="68">
        <v>8945.59</v>
      </c>
      <c r="T794" s="69">
        <v>8941</v>
      </c>
      <c r="Y794" s="51">
        <f t="shared" si="128"/>
        <v>9076</v>
      </c>
      <c r="Z794" s="73">
        <f t="shared" si="129"/>
        <v>8950.2000000000007</v>
      </c>
      <c r="AA794" s="69" t="str">
        <f>VLOOKUP(C:C&amp;"    ",[1]Sheet0!$E$1:$I$65536,5,0)</f>
        <v xml:space="preserve">8941.00    </v>
      </c>
      <c r="AB794" s="74">
        <v>8941</v>
      </c>
      <c r="AC794" t="b">
        <f t="shared" si="125"/>
        <v>1</v>
      </c>
      <c r="AD794">
        <v>9000244</v>
      </c>
      <c r="AE794" t="s">
        <v>2407</v>
      </c>
      <c r="AF794" t="str">
        <f t="shared" si="127"/>
        <v>李卓</v>
      </c>
    </row>
    <row r="795" spans="1:32" x14ac:dyDescent="0.2">
      <c r="A795">
        <v>792</v>
      </c>
      <c r="B795">
        <v>9000338</v>
      </c>
      <c r="C795" t="str">
        <f>VLOOKUP(B:B,'10月人员信息'!J:W,13,0)</f>
        <v>130705198312310928</v>
      </c>
      <c r="D795" t="str">
        <f>VLOOKUP(B:B,'10月人员信息'!J:M,3,0)</f>
        <v>齐欣</v>
      </c>
      <c r="E795" t="str">
        <f>VLOOKUP(B:B,'10月人员信息'!J:L,2,0)</f>
        <v>财务经营部</v>
      </c>
      <c r="F795" t="str">
        <f>VLOOKUP(B:B,'10月人员信息'!J:R,8,0)</f>
        <v>会计税务主办</v>
      </c>
      <c r="G795" t="str">
        <f>VLOOKUP(B:B,'10月人员信息'!J:P,6,0)</f>
        <v>专业师</v>
      </c>
      <c r="H795" t="str">
        <f>VLOOKUP(B:B,'10月人员信息'!J:V,12,0)</f>
        <v>汉族</v>
      </c>
      <c r="I795" t="str">
        <f>VLOOKUP(B:B,'11月工资'!A:D,4,0)</f>
        <v>6217000180040689683</v>
      </c>
      <c r="J795">
        <f t="shared" si="120"/>
        <v>1453.76</v>
      </c>
      <c r="K795">
        <f t="shared" si="121"/>
        <v>63.6</v>
      </c>
      <c r="L795">
        <f t="shared" si="126"/>
        <v>154.46</v>
      </c>
      <c r="M795" s="6">
        <f t="shared" si="122"/>
        <v>626.19000000000005</v>
      </c>
      <c r="N795">
        <f>VLOOKUP(C:C,'11月工资'!C:AP,40,0)</f>
        <v>9</v>
      </c>
      <c r="O795" s="6">
        <f t="shared" si="123"/>
        <v>71.56</v>
      </c>
      <c r="P795">
        <v>0</v>
      </c>
      <c r="Q795">
        <f t="shared" si="124"/>
        <v>1073</v>
      </c>
      <c r="R795" s="51">
        <v>9086</v>
      </c>
      <c r="S795" s="68">
        <v>8945.59</v>
      </c>
      <c r="T795" s="69">
        <v>8941</v>
      </c>
      <c r="Y795" s="51">
        <f t="shared" si="128"/>
        <v>9076</v>
      </c>
      <c r="Z795" s="73">
        <f t="shared" si="129"/>
        <v>8950.2000000000007</v>
      </c>
      <c r="AA795" s="69" t="str">
        <f>VLOOKUP(C:C&amp;"    ",[1]Sheet0!$E$1:$I$65536,5,0)</f>
        <v xml:space="preserve">8941.00    </v>
      </c>
      <c r="AB795" s="74">
        <v>8941</v>
      </c>
      <c r="AC795" t="b">
        <f t="shared" si="125"/>
        <v>1</v>
      </c>
      <c r="AD795">
        <v>9000216</v>
      </c>
      <c r="AE795" t="s">
        <v>2410</v>
      </c>
      <c r="AF795" t="str">
        <f t="shared" si="127"/>
        <v>张红奎</v>
      </c>
    </row>
    <row r="796" spans="1:32" x14ac:dyDescent="0.2">
      <c r="A796">
        <v>793</v>
      </c>
      <c r="B796">
        <v>9000331</v>
      </c>
      <c r="C796" t="str">
        <f>VLOOKUP(B:B,'10月人员信息'!J:W,13,0)</f>
        <v>130204199112312727</v>
      </c>
      <c r="D796" t="str">
        <f>VLOOKUP(B:B,'10月人员信息'!J:M,3,0)</f>
        <v>张茉</v>
      </c>
      <c r="E796" t="str">
        <f>VLOOKUP(B:B,'10月人员信息'!J:L,2,0)</f>
        <v>财务经营部</v>
      </c>
      <c r="F796" t="str">
        <f>VLOOKUP(B:B,'10月人员信息'!J:R,8,0)</f>
        <v>资金管理主办</v>
      </c>
      <c r="G796" t="str">
        <f>VLOOKUP(B:B,'10月人员信息'!J:P,6,0)</f>
        <v>一级协理</v>
      </c>
      <c r="H796" t="str">
        <f>VLOOKUP(B:B,'10月人员信息'!J:V,12,0)</f>
        <v>汉族</v>
      </c>
      <c r="I796" t="str">
        <f>VLOOKUP(B:B,'11月工资'!A:D,4,0)</f>
        <v>6236680170001090994</v>
      </c>
      <c r="J796">
        <f t="shared" si="120"/>
        <v>1100.1600000000001</v>
      </c>
      <c r="K796">
        <f t="shared" si="121"/>
        <v>48.13</v>
      </c>
      <c r="L796">
        <f t="shared" si="126"/>
        <v>116.89</v>
      </c>
      <c r="M796" s="6">
        <f t="shared" si="122"/>
        <v>471.49</v>
      </c>
      <c r="N796">
        <f>VLOOKUP(C:C,'11月工资'!C:AP,40,0)</f>
        <v>9</v>
      </c>
      <c r="O796" s="6">
        <f t="shared" si="123"/>
        <v>53.88</v>
      </c>
      <c r="P796">
        <v>0</v>
      </c>
      <c r="Q796">
        <f t="shared" si="124"/>
        <v>808</v>
      </c>
      <c r="R796" s="51">
        <v>6876</v>
      </c>
      <c r="S796" s="68">
        <v>6735.59</v>
      </c>
      <c r="T796" s="69">
        <v>6731</v>
      </c>
      <c r="Y796" s="51">
        <f t="shared" si="128"/>
        <v>6866</v>
      </c>
      <c r="Z796" s="73">
        <f t="shared" si="129"/>
        <v>6740.2</v>
      </c>
      <c r="AA796" s="69" t="str">
        <f>VLOOKUP(C:C&amp;"    ",[1]Sheet0!$E$1:$I$65536,5,0)</f>
        <v xml:space="preserve">6731.00    </v>
      </c>
      <c r="AB796" s="74">
        <v>6731</v>
      </c>
      <c r="AC796" t="b">
        <f t="shared" si="125"/>
        <v>1</v>
      </c>
      <c r="AD796">
        <v>9000218</v>
      </c>
      <c r="AE796" t="s">
        <v>2413</v>
      </c>
      <c r="AF796" t="str">
        <f t="shared" si="127"/>
        <v>孙巧梅</v>
      </c>
    </row>
    <row r="797" spans="1:32" x14ac:dyDescent="0.2">
      <c r="A797">
        <v>794</v>
      </c>
      <c r="B797">
        <v>9000244</v>
      </c>
      <c r="C797" t="str">
        <f>VLOOKUP(B:B,'10月人员信息'!J:W,13,0)</f>
        <v>130705197201190922</v>
      </c>
      <c r="D797" t="str">
        <f>VLOOKUP(B:B,'10月人员信息'!J:M,3,0)</f>
        <v>李卓</v>
      </c>
      <c r="E797" t="str">
        <f>VLOOKUP(B:B,'10月人员信息'!J:L,2,0)</f>
        <v>技术创新部</v>
      </c>
      <c r="F797" t="str">
        <f>VLOOKUP(B:B,'10月人员信息'!J:R,8,0)</f>
        <v>科研管理室主办</v>
      </c>
      <c r="G797" t="str">
        <f>VLOOKUP(B:B,'10月人员信息'!J:P,6,0)</f>
        <v>主管师</v>
      </c>
      <c r="H797" t="str">
        <f>VLOOKUP(B:B,'10月人员信息'!J:V,12,0)</f>
        <v>汉族</v>
      </c>
      <c r="I797" t="str">
        <f>VLOOKUP(B:B,'11月工资'!A:D,4,0)</f>
        <v>6210810170000189779</v>
      </c>
      <c r="J797">
        <f t="shared" si="120"/>
        <v>1804.64</v>
      </c>
      <c r="K797">
        <f t="shared" si="121"/>
        <v>78.95</v>
      </c>
      <c r="L797">
        <f t="shared" si="126"/>
        <v>191.74</v>
      </c>
      <c r="M797" s="6">
        <f t="shared" si="122"/>
        <v>779.7</v>
      </c>
      <c r="N797">
        <f>VLOOKUP(C:C,'11月工资'!C:AP,40,0)</f>
        <v>9</v>
      </c>
      <c r="O797" s="6">
        <f t="shared" si="123"/>
        <v>89.11</v>
      </c>
      <c r="P797">
        <v>0</v>
      </c>
      <c r="Q797">
        <f t="shared" si="124"/>
        <v>1336</v>
      </c>
      <c r="R797" s="51">
        <v>11279</v>
      </c>
      <c r="S797" s="68">
        <v>11138.59</v>
      </c>
      <c r="T797" s="69">
        <v>11134</v>
      </c>
      <c r="Y797" s="51">
        <f t="shared" si="128"/>
        <v>11269</v>
      </c>
      <c r="Z797" s="73">
        <f t="shared" si="129"/>
        <v>11143.2</v>
      </c>
      <c r="AA797" s="69" t="str">
        <f>VLOOKUP(C:C&amp;"    ",[1]Sheet0!$E$1:$I$65536,5,0)</f>
        <v xml:space="preserve">11134.00    </v>
      </c>
      <c r="AB797" s="74">
        <v>11134</v>
      </c>
      <c r="AC797" t="b">
        <f t="shared" si="125"/>
        <v>1</v>
      </c>
      <c r="AD797">
        <v>9000246</v>
      </c>
      <c r="AE797" t="s">
        <v>2416</v>
      </c>
      <c r="AF797" t="str">
        <f t="shared" si="127"/>
        <v>蒋秀平</v>
      </c>
    </row>
    <row r="798" spans="1:32" x14ac:dyDescent="0.2">
      <c r="A798">
        <v>795</v>
      </c>
      <c r="B798">
        <v>9000216</v>
      </c>
      <c r="C798" t="str">
        <f>VLOOKUP(B:B,'10月人员信息'!J:W,13,0)</f>
        <v>130229198503035619</v>
      </c>
      <c r="D798" t="str">
        <f>VLOOKUP(B:B,'10月人员信息'!J:M,3,0)</f>
        <v>张红奎</v>
      </c>
      <c r="E798" t="str">
        <f>VLOOKUP(B:B,'10月人员信息'!J:L,2,0)</f>
        <v>技术创新部</v>
      </c>
      <c r="F798" t="str">
        <f>VLOOKUP(B:B,'10月人员信息'!J:R,8,0)</f>
        <v>炼钢技术研究所主办</v>
      </c>
      <c r="G798" t="str">
        <f>VLOOKUP(B:B,'10月人员信息'!J:P,6,0)</f>
        <v>主管师</v>
      </c>
      <c r="H798" t="str">
        <f>VLOOKUP(B:B,'10月人员信息'!J:V,12,0)</f>
        <v>汉族</v>
      </c>
      <c r="I798" t="str">
        <f>VLOOKUP(B:B,'11月工资'!A:D,4,0)</f>
        <v>6210810170000019489</v>
      </c>
      <c r="J798">
        <f t="shared" si="120"/>
        <v>1743.52</v>
      </c>
      <c r="K798">
        <f t="shared" si="121"/>
        <v>76.28</v>
      </c>
      <c r="L798">
        <f t="shared" si="126"/>
        <v>185.25</v>
      </c>
      <c r="M798" s="6">
        <f t="shared" si="122"/>
        <v>752.96</v>
      </c>
      <c r="N798">
        <f>VLOOKUP(C:C,'11月工资'!C:AP,40,0)</f>
        <v>9</v>
      </c>
      <c r="O798" s="6">
        <f t="shared" si="123"/>
        <v>86.05</v>
      </c>
      <c r="P798">
        <v>0</v>
      </c>
      <c r="Q798">
        <f t="shared" si="124"/>
        <v>1290</v>
      </c>
      <c r="R798" s="51">
        <v>10897</v>
      </c>
      <c r="S798" s="68">
        <v>10756.59</v>
      </c>
      <c r="T798" s="69">
        <v>10752</v>
      </c>
      <c r="Y798" s="51">
        <f t="shared" si="128"/>
        <v>10887</v>
      </c>
      <c r="Z798" s="73">
        <f t="shared" si="129"/>
        <v>10761.2</v>
      </c>
      <c r="AA798" s="69" t="str">
        <f>VLOOKUP(C:C&amp;"    ",[1]Sheet0!$E$1:$I$65536,5,0)</f>
        <v xml:space="preserve">10752.00    </v>
      </c>
      <c r="AB798" s="74">
        <v>10752</v>
      </c>
      <c r="AC798" t="b">
        <f t="shared" si="125"/>
        <v>1</v>
      </c>
      <c r="AD798">
        <v>9000266</v>
      </c>
      <c r="AE798" t="s">
        <v>2419</v>
      </c>
      <c r="AF798" t="str">
        <f t="shared" si="127"/>
        <v>杨红丽</v>
      </c>
    </row>
    <row r="799" spans="1:32" x14ac:dyDescent="0.2">
      <c r="A799">
        <v>796</v>
      </c>
      <c r="B799">
        <v>9000218</v>
      </c>
      <c r="C799" t="str">
        <f>VLOOKUP(B:B,'10月人员信息'!J:W,13,0)</f>
        <v>131102198509071421</v>
      </c>
      <c r="D799" t="str">
        <f>VLOOKUP(B:B,'10月人员信息'!J:M,3,0)</f>
        <v>孙巧梅</v>
      </c>
      <c r="E799" t="str">
        <f>VLOOKUP(B:B,'10月人员信息'!J:L,2,0)</f>
        <v>技术创新部</v>
      </c>
      <c r="F799" t="str">
        <f>VLOOKUP(B:B,'10月人员信息'!J:R,8,0)</f>
        <v>科研管理室主办</v>
      </c>
      <c r="G799" t="str">
        <f>VLOOKUP(B:B,'10月人员信息'!J:P,6,0)</f>
        <v>主管师</v>
      </c>
      <c r="H799" t="str">
        <f>VLOOKUP(B:B,'10月人员信息'!J:V,12,0)</f>
        <v>汉族</v>
      </c>
      <c r="I799" t="str">
        <f>VLOOKUP(B:B,'11月工资'!A:D,4,0)</f>
        <v>6210810170000018440</v>
      </c>
      <c r="J799">
        <f t="shared" si="120"/>
        <v>1744.64</v>
      </c>
      <c r="K799">
        <f t="shared" si="121"/>
        <v>76.33</v>
      </c>
      <c r="L799">
        <f t="shared" si="126"/>
        <v>185.37</v>
      </c>
      <c r="M799" s="6">
        <f t="shared" si="122"/>
        <v>753.45</v>
      </c>
      <c r="N799">
        <f>VLOOKUP(C:C,'11月工资'!C:AP,40,0)</f>
        <v>9</v>
      </c>
      <c r="O799" s="6">
        <f t="shared" si="123"/>
        <v>86.11</v>
      </c>
      <c r="P799">
        <v>0</v>
      </c>
      <c r="Q799">
        <f t="shared" si="124"/>
        <v>1291</v>
      </c>
      <c r="R799" s="51">
        <v>10904</v>
      </c>
      <c r="S799" s="68">
        <v>10763.59</v>
      </c>
      <c r="T799" s="69">
        <v>10759</v>
      </c>
      <c r="Y799" s="51">
        <f t="shared" si="128"/>
        <v>10894</v>
      </c>
      <c r="Z799" s="73">
        <f t="shared" si="129"/>
        <v>10768.2</v>
      </c>
      <c r="AA799" s="69" t="str">
        <f>VLOOKUP(C:C&amp;"    ",[1]Sheet0!$E$1:$I$65536,5,0)</f>
        <v xml:space="preserve">10759.00    </v>
      </c>
      <c r="AB799" s="74">
        <v>10759</v>
      </c>
      <c r="AC799" t="b">
        <f t="shared" si="125"/>
        <v>1</v>
      </c>
      <c r="AD799">
        <v>9000896</v>
      </c>
      <c r="AE799" t="s">
        <v>2422</v>
      </c>
      <c r="AF799" t="str">
        <f t="shared" si="127"/>
        <v>姚文星</v>
      </c>
    </row>
    <row r="800" spans="1:32" x14ac:dyDescent="0.2">
      <c r="A800">
        <v>797</v>
      </c>
      <c r="B800">
        <v>9000246</v>
      </c>
      <c r="C800" t="str">
        <f>VLOOKUP(B:B,'10月人员信息'!J:W,13,0)</f>
        <v>130721197104176061</v>
      </c>
      <c r="D800" t="str">
        <f>VLOOKUP(B:B,'10月人员信息'!J:M,3,0)</f>
        <v>蒋秀平</v>
      </c>
      <c r="E800" t="str">
        <f>VLOOKUP(B:B,'10月人员信息'!J:L,2,0)</f>
        <v>技术创新部</v>
      </c>
      <c r="F800" t="str">
        <f>VLOOKUP(B:B,'10月人员信息'!J:R,8,0)</f>
        <v>情报档案管理中心高级主管</v>
      </c>
      <c r="G800" t="str">
        <f>VLOOKUP(B:B,'10月人员信息'!J:P,6,0)</f>
        <v>主管</v>
      </c>
      <c r="H800" t="str">
        <f>VLOOKUP(B:B,'10月人员信息'!J:V,12,0)</f>
        <v>汉族</v>
      </c>
      <c r="I800" t="str">
        <f>VLOOKUP(B:B,'11月工资'!A:D,4,0)</f>
        <v>6210810170000802538</v>
      </c>
      <c r="J800">
        <f t="shared" si="120"/>
        <v>1949.6</v>
      </c>
      <c r="K800">
        <f t="shared" si="121"/>
        <v>85.3</v>
      </c>
      <c r="L800">
        <f t="shared" si="126"/>
        <v>207.15</v>
      </c>
      <c r="M800" s="6">
        <f t="shared" si="122"/>
        <v>843.12</v>
      </c>
      <c r="N800">
        <f>VLOOKUP(C:C,'11月工资'!C:AP,40,0)</f>
        <v>9</v>
      </c>
      <c r="O800" s="6">
        <f t="shared" si="123"/>
        <v>96.36</v>
      </c>
      <c r="P800">
        <v>0</v>
      </c>
      <c r="Q800">
        <f t="shared" si="124"/>
        <v>1445</v>
      </c>
      <c r="R800" s="51">
        <v>12185</v>
      </c>
      <c r="S800" s="68">
        <v>12044.59</v>
      </c>
      <c r="T800" s="69">
        <v>12040</v>
      </c>
      <c r="Y800" s="51">
        <f t="shared" si="128"/>
        <v>12175</v>
      </c>
      <c r="Z800" s="73">
        <f t="shared" si="129"/>
        <v>12049.2</v>
      </c>
      <c r="AA800" s="69" t="str">
        <f>VLOOKUP(C:C&amp;"    ",[1]Sheet0!$E$1:$I$65536,5,0)</f>
        <v xml:space="preserve">12040.00    </v>
      </c>
      <c r="AB800" s="74">
        <v>12040</v>
      </c>
      <c r="AC800" t="b">
        <f t="shared" si="125"/>
        <v>1</v>
      </c>
      <c r="AD800">
        <v>9000191</v>
      </c>
      <c r="AE800" t="s">
        <v>2425</v>
      </c>
      <c r="AF800" t="str">
        <f t="shared" si="127"/>
        <v>张焕强</v>
      </c>
    </row>
    <row r="801" spans="1:32" x14ac:dyDescent="0.2">
      <c r="A801">
        <v>798</v>
      </c>
      <c r="B801">
        <v>9000266</v>
      </c>
      <c r="C801" t="str">
        <f>VLOOKUP(B:B,'10月人员信息'!J:W,13,0)</f>
        <v>412721198310075484</v>
      </c>
      <c r="D801" t="str">
        <f>VLOOKUP(B:B,'10月人员信息'!J:M,3,0)</f>
        <v>杨红丽</v>
      </c>
      <c r="E801" t="str">
        <f>VLOOKUP(B:B,'10月人员信息'!J:L,2,0)</f>
        <v>技术创新部</v>
      </c>
      <c r="F801" t="str">
        <f>VLOOKUP(B:B,'10月人员信息'!J:R,8,0)</f>
        <v>情报档案管理中心主办</v>
      </c>
      <c r="G801" t="str">
        <f>VLOOKUP(B:B,'10月人员信息'!J:P,6,0)</f>
        <v>专业师</v>
      </c>
      <c r="H801" t="str">
        <f>VLOOKUP(B:B,'10月人员信息'!J:V,12,0)</f>
        <v>汉族</v>
      </c>
      <c r="I801" t="str">
        <f>VLOOKUP(B:B,'11月工资'!A:D,4,0)</f>
        <v>6217000170008809480</v>
      </c>
      <c r="J801">
        <f t="shared" si="120"/>
        <v>1453.76</v>
      </c>
      <c r="K801">
        <f t="shared" si="121"/>
        <v>63.6</v>
      </c>
      <c r="L801">
        <f t="shared" si="126"/>
        <v>154.46</v>
      </c>
      <c r="M801" s="6">
        <f t="shared" si="122"/>
        <v>626.19000000000005</v>
      </c>
      <c r="N801">
        <f>VLOOKUP(C:C,'11月工资'!C:AP,40,0)</f>
        <v>9</v>
      </c>
      <c r="O801" s="6">
        <f t="shared" si="123"/>
        <v>71.56</v>
      </c>
      <c r="P801">
        <v>0</v>
      </c>
      <c r="Q801">
        <f t="shared" si="124"/>
        <v>1073</v>
      </c>
      <c r="R801" s="51">
        <v>9086</v>
      </c>
      <c r="S801" s="68">
        <v>8945.59</v>
      </c>
      <c r="T801" s="69">
        <v>8941</v>
      </c>
      <c r="Y801" s="51">
        <f t="shared" si="128"/>
        <v>9076</v>
      </c>
      <c r="Z801" s="73">
        <f t="shared" si="129"/>
        <v>8950.2000000000007</v>
      </c>
      <c r="AA801" s="69" t="str">
        <f>VLOOKUP(C:C&amp;"    ",[1]Sheet0!$E$1:$I$65536,5,0)</f>
        <v xml:space="preserve">8941.00    </v>
      </c>
      <c r="AB801" s="74">
        <v>8941</v>
      </c>
      <c r="AC801" t="b">
        <f t="shared" si="125"/>
        <v>1</v>
      </c>
      <c r="AD801">
        <v>9000197</v>
      </c>
      <c r="AE801" t="s">
        <v>2428</v>
      </c>
      <c r="AF801" t="str">
        <f t="shared" si="127"/>
        <v>迟永超</v>
      </c>
    </row>
    <row r="802" spans="1:32" x14ac:dyDescent="0.2">
      <c r="A802">
        <v>799</v>
      </c>
      <c r="B802">
        <v>9000896</v>
      </c>
      <c r="C802" t="str">
        <f>VLOOKUP(B:B,'10月人员信息'!J:W,13,0)</f>
        <v>130705198503300327</v>
      </c>
      <c r="D802" t="str">
        <f>VLOOKUP(B:B,'10月人员信息'!J:M,3,0)</f>
        <v>姚文星</v>
      </c>
      <c r="E802" t="str">
        <f>VLOOKUP(B:B,'10月人员信息'!J:L,2,0)</f>
        <v>技术创新部</v>
      </c>
      <c r="F802" t="str">
        <f>VLOOKUP(B:B,'10月人员信息'!J:R,8,0)</f>
        <v>情报档案管理中心主办</v>
      </c>
      <c r="G802" t="str">
        <f>VLOOKUP(B:B,'10月人员信息'!J:P,6,0)</f>
        <v>专业师</v>
      </c>
      <c r="H802" t="str">
        <f>VLOOKUP(B:B,'10月人员信息'!J:V,12,0)</f>
        <v>汉族</v>
      </c>
      <c r="I802" t="str">
        <f>VLOOKUP(B:B,'11月工资'!A:D,4,0)</f>
        <v>6210810170000563056</v>
      </c>
      <c r="J802">
        <f t="shared" si="120"/>
        <v>1453.76</v>
      </c>
      <c r="K802">
        <f t="shared" si="121"/>
        <v>63.6</v>
      </c>
      <c r="L802">
        <f t="shared" si="126"/>
        <v>154.46</v>
      </c>
      <c r="M802" s="6">
        <f t="shared" si="122"/>
        <v>626.19000000000005</v>
      </c>
      <c r="N802">
        <f>VLOOKUP(C:C,'11月工资'!C:AP,40,0)</f>
        <v>9</v>
      </c>
      <c r="O802" s="6">
        <f t="shared" si="123"/>
        <v>71.56</v>
      </c>
      <c r="P802">
        <v>0</v>
      </c>
      <c r="Q802">
        <f t="shared" si="124"/>
        <v>1073</v>
      </c>
      <c r="R802" s="51">
        <v>9086</v>
      </c>
      <c r="S802" s="68">
        <v>8945.59</v>
      </c>
      <c r="T802" s="69">
        <v>8941</v>
      </c>
      <c r="Y802" s="51">
        <f t="shared" si="128"/>
        <v>9076</v>
      </c>
      <c r="Z802" s="73">
        <f t="shared" si="129"/>
        <v>8950.2000000000007</v>
      </c>
      <c r="AA802" s="69" t="str">
        <f>VLOOKUP(C:C&amp;"    ",[1]Sheet0!$E$1:$I$65536,5,0)</f>
        <v xml:space="preserve">8941.00    </v>
      </c>
      <c r="AB802" s="74">
        <v>8941</v>
      </c>
      <c r="AC802" t="b">
        <f t="shared" si="125"/>
        <v>1</v>
      </c>
      <c r="AD802">
        <v>9000219</v>
      </c>
      <c r="AE802" t="s">
        <v>2431</v>
      </c>
      <c r="AF802" t="str">
        <f t="shared" si="127"/>
        <v>郭洪涛</v>
      </c>
    </row>
    <row r="803" spans="1:32" x14ac:dyDescent="0.2">
      <c r="A803">
        <v>800</v>
      </c>
      <c r="B803">
        <v>9000191</v>
      </c>
      <c r="C803" t="str">
        <f>VLOOKUP(B:B,'10月人员信息'!J:W,13,0)</f>
        <v>130224198011241537</v>
      </c>
      <c r="D803" t="str">
        <f>VLOOKUP(B:B,'10月人员信息'!J:M,3,0)</f>
        <v>张焕强</v>
      </c>
      <c r="E803" t="str">
        <f>VLOOKUP(B:B,'10月人员信息'!J:L,2,0)</f>
        <v>安全部</v>
      </c>
      <c r="F803" t="str">
        <f>VLOOKUP(B:B,'10月人员信息'!J:R,8,0)</f>
        <v>安全监督检查主办</v>
      </c>
      <c r="G803" t="str">
        <f>VLOOKUP(B:B,'10月人员信息'!J:P,6,0)</f>
        <v>主管师</v>
      </c>
      <c r="H803" t="str">
        <f>VLOOKUP(B:B,'10月人员信息'!J:V,12,0)</f>
        <v>汉族</v>
      </c>
      <c r="I803" t="str">
        <f>VLOOKUP(B:B,'11月工资'!A:D,4,0)</f>
        <v>6217000180031735131</v>
      </c>
      <c r="J803">
        <f t="shared" si="120"/>
        <v>1743.52</v>
      </c>
      <c r="K803">
        <f t="shared" si="121"/>
        <v>76.28</v>
      </c>
      <c r="L803">
        <f t="shared" si="126"/>
        <v>185.25</v>
      </c>
      <c r="M803" s="6">
        <f t="shared" si="122"/>
        <v>752.96</v>
      </c>
      <c r="N803">
        <f>VLOOKUP(C:C,'11月工资'!C:AP,40,0)</f>
        <v>9</v>
      </c>
      <c r="O803" s="6">
        <f t="shared" si="123"/>
        <v>86.05</v>
      </c>
      <c r="P803">
        <v>0</v>
      </c>
      <c r="Q803">
        <f t="shared" si="124"/>
        <v>1290</v>
      </c>
      <c r="R803" s="51">
        <v>10897</v>
      </c>
      <c r="S803" s="68">
        <v>10756.59</v>
      </c>
      <c r="T803" s="69">
        <v>10752</v>
      </c>
      <c r="Y803" s="51">
        <f t="shared" si="128"/>
        <v>10887</v>
      </c>
      <c r="Z803" s="73">
        <f t="shared" si="129"/>
        <v>10761.2</v>
      </c>
      <c r="AA803" s="69" t="str">
        <f>VLOOKUP(C:C&amp;"    ",[1]Sheet0!$E$1:$I$65536,5,0)</f>
        <v xml:space="preserve">10752.00    </v>
      </c>
      <c r="AB803" s="74">
        <v>10752</v>
      </c>
      <c r="AC803" t="b">
        <f t="shared" si="125"/>
        <v>1</v>
      </c>
      <c r="AD803">
        <v>9000245</v>
      </c>
      <c r="AE803" t="s">
        <v>2434</v>
      </c>
      <c r="AF803" t="str">
        <f t="shared" si="127"/>
        <v>徐政</v>
      </c>
    </row>
    <row r="804" spans="1:32" x14ac:dyDescent="0.2">
      <c r="A804">
        <v>801</v>
      </c>
      <c r="B804">
        <v>9000197</v>
      </c>
      <c r="C804" t="str">
        <f>VLOOKUP(B:B,'10月人员信息'!J:W,13,0)</f>
        <v>130705198707117217</v>
      </c>
      <c r="D804" t="str">
        <f>VLOOKUP(B:B,'10月人员信息'!J:M,3,0)</f>
        <v>迟永超</v>
      </c>
      <c r="E804" t="str">
        <f>VLOOKUP(B:B,'10月人员信息'!J:L,2,0)</f>
        <v>安全部</v>
      </c>
      <c r="F804" t="str">
        <f>VLOOKUP(B:B,'10月人员信息'!J:R,8,0)</f>
        <v>安全综合管理主办</v>
      </c>
      <c r="G804" t="str">
        <f>VLOOKUP(B:B,'10月人员信息'!J:P,6,0)</f>
        <v>专业师</v>
      </c>
      <c r="H804" t="str">
        <f>VLOOKUP(B:B,'10月人员信息'!J:V,12,0)</f>
        <v>汉族</v>
      </c>
      <c r="I804" t="str">
        <f>VLOOKUP(B:B,'11月工资'!A:D,4,0)</f>
        <v>6217000180041475496</v>
      </c>
      <c r="J804">
        <f t="shared" si="120"/>
        <v>1441.12</v>
      </c>
      <c r="K804">
        <f t="shared" si="121"/>
        <v>63.05</v>
      </c>
      <c r="L804">
        <f t="shared" si="126"/>
        <v>153.12</v>
      </c>
      <c r="M804" s="6">
        <f t="shared" si="122"/>
        <v>620.66</v>
      </c>
      <c r="N804">
        <f>VLOOKUP(C:C,'11月工资'!C:AP,40,0)</f>
        <v>9</v>
      </c>
      <c r="O804" s="6">
        <f t="shared" si="123"/>
        <v>70.930000000000007</v>
      </c>
      <c r="P804">
        <v>0</v>
      </c>
      <c r="Q804">
        <f t="shared" si="124"/>
        <v>1063</v>
      </c>
      <c r="R804" s="51">
        <v>9007</v>
      </c>
      <c r="S804" s="68">
        <v>8866.59</v>
      </c>
      <c r="T804" s="69">
        <v>8862</v>
      </c>
      <c r="Y804" s="51">
        <f t="shared" si="128"/>
        <v>8997</v>
      </c>
      <c r="Z804" s="73">
        <f t="shared" si="129"/>
        <v>8871.2000000000007</v>
      </c>
      <c r="AA804" s="69" t="str">
        <f>VLOOKUP(C:C&amp;"    ",[1]Sheet0!$E$1:$I$65536,5,0)</f>
        <v xml:space="preserve">8862.00    </v>
      </c>
      <c r="AB804" s="74">
        <v>8862</v>
      </c>
      <c r="AC804" t="b">
        <f t="shared" si="125"/>
        <v>1</v>
      </c>
      <c r="AD804">
        <v>9000223</v>
      </c>
      <c r="AE804" t="s">
        <v>2437</v>
      </c>
      <c r="AF804" t="str">
        <f t="shared" si="127"/>
        <v>史琦</v>
      </c>
    </row>
    <row r="805" spans="1:32" x14ac:dyDescent="0.2">
      <c r="A805">
        <v>802</v>
      </c>
      <c r="B805">
        <v>9000219</v>
      </c>
      <c r="C805" t="str">
        <f>VLOOKUP(B:B,'10月人员信息'!J:W,13,0)</f>
        <v>130705197304130332</v>
      </c>
      <c r="D805" t="str">
        <f>VLOOKUP(B:B,'10月人员信息'!J:M,3,0)</f>
        <v>郭洪涛</v>
      </c>
      <c r="E805" t="str">
        <f>VLOOKUP(B:B,'10月人员信息'!J:L,2,0)</f>
        <v>制造部</v>
      </c>
      <c r="F805" t="str">
        <f>VLOOKUP(B:B,'10月人员信息'!J:R,8,0)</f>
        <v>原料分析作业区作业长（正科级）</v>
      </c>
      <c r="G805" t="str">
        <f>VLOOKUP(B:B,'10月人员信息'!J:P,6,0)</f>
        <v>高级主管</v>
      </c>
      <c r="H805" t="str">
        <f>VLOOKUP(B:B,'10月人员信息'!J:V,12,0)</f>
        <v>汉族</v>
      </c>
      <c r="I805" t="str">
        <f>VLOOKUP(B:B,'11月工资'!A:D,4,0)</f>
        <v>6227000170700303047</v>
      </c>
      <c r="J805">
        <f t="shared" si="120"/>
        <v>2266.56</v>
      </c>
      <c r="K805">
        <f t="shared" si="121"/>
        <v>99.16</v>
      </c>
      <c r="L805">
        <f t="shared" si="126"/>
        <v>240.82</v>
      </c>
      <c r="M805" s="6">
        <f t="shared" si="122"/>
        <v>981.79</v>
      </c>
      <c r="N805">
        <f>VLOOKUP(C:C,'11月工资'!C:AP,40,0)</f>
        <v>9</v>
      </c>
      <c r="O805" s="6">
        <f t="shared" si="123"/>
        <v>112.2</v>
      </c>
      <c r="P805">
        <v>0</v>
      </c>
      <c r="Q805">
        <f t="shared" si="124"/>
        <v>1683</v>
      </c>
      <c r="R805" s="51">
        <v>14166</v>
      </c>
      <c r="S805" s="68">
        <v>14025.59</v>
      </c>
      <c r="T805" s="69">
        <v>14021</v>
      </c>
      <c r="Y805" s="51">
        <f t="shared" si="128"/>
        <v>14156</v>
      </c>
      <c r="Z805" s="73">
        <f t="shared" si="129"/>
        <v>14030.2</v>
      </c>
      <c r="AA805" s="69" t="str">
        <f>VLOOKUP(C:C&amp;"    ",[1]Sheet0!$E$1:$I$65536,5,0)</f>
        <v xml:space="preserve">14021.00    </v>
      </c>
      <c r="AB805" s="74">
        <v>14021</v>
      </c>
      <c r="AC805" t="b">
        <f t="shared" si="125"/>
        <v>1</v>
      </c>
      <c r="AD805">
        <v>9000263</v>
      </c>
      <c r="AE805" t="s">
        <v>2440</v>
      </c>
      <c r="AF805" t="str">
        <f t="shared" si="127"/>
        <v>赵晶</v>
      </c>
    </row>
    <row r="806" spans="1:32" x14ac:dyDescent="0.2">
      <c r="A806">
        <v>803</v>
      </c>
      <c r="B806">
        <v>9000245</v>
      </c>
      <c r="C806" t="str">
        <f>VLOOKUP(B:B,'10月人员信息'!J:W,13,0)</f>
        <v>420983198408048193</v>
      </c>
      <c r="D806" t="str">
        <f>VLOOKUP(B:B,'10月人员信息'!J:M,3,0)</f>
        <v>徐政</v>
      </c>
      <c r="E806" t="str">
        <f>VLOOKUP(B:B,'10月人员信息'!J:L,2,0)</f>
        <v>制造部</v>
      </c>
      <c r="F806" t="str">
        <f>VLOOKUP(B:B,'10月人员信息'!J:R,8,0)</f>
        <v>指挥中心高级主管</v>
      </c>
      <c r="G806" t="str">
        <f>VLOOKUP(B:B,'10月人员信息'!J:P,6,0)</f>
        <v>高级主管</v>
      </c>
      <c r="H806" t="str">
        <f>VLOOKUP(B:B,'10月人员信息'!J:V,12,0)</f>
        <v>汉族</v>
      </c>
      <c r="I806" t="str">
        <f>VLOOKUP(B:B,'11月工资'!A:D,4,0)</f>
        <v>6210810170000786632</v>
      </c>
      <c r="J806">
        <f t="shared" si="120"/>
        <v>1893.12</v>
      </c>
      <c r="K806">
        <f t="shared" si="121"/>
        <v>82.82</v>
      </c>
      <c r="L806">
        <f t="shared" si="126"/>
        <v>201.14</v>
      </c>
      <c r="M806" s="6">
        <f t="shared" si="122"/>
        <v>818.41</v>
      </c>
      <c r="N806">
        <f>VLOOKUP(C:C,'11月工资'!C:AP,40,0)</f>
        <v>9</v>
      </c>
      <c r="O806" s="6">
        <f t="shared" si="123"/>
        <v>93.53</v>
      </c>
      <c r="P806">
        <v>0</v>
      </c>
      <c r="Q806">
        <f t="shared" si="124"/>
        <v>1402</v>
      </c>
      <c r="R806" s="51">
        <v>11832</v>
      </c>
      <c r="S806" s="68">
        <v>11691.59</v>
      </c>
      <c r="T806" s="69">
        <v>11687</v>
      </c>
      <c r="Y806" s="51">
        <f t="shared" si="128"/>
        <v>11822</v>
      </c>
      <c r="Z806" s="73">
        <f t="shared" si="129"/>
        <v>11696.2</v>
      </c>
      <c r="AA806" s="69" t="str">
        <f>VLOOKUP(C:C&amp;"    ",[1]Sheet0!$E$1:$I$65536,5,0)</f>
        <v xml:space="preserve">11687.00    </v>
      </c>
      <c r="AB806" s="74">
        <v>11687</v>
      </c>
      <c r="AC806" t="b">
        <f t="shared" si="125"/>
        <v>1</v>
      </c>
      <c r="AD806">
        <v>9000265</v>
      </c>
      <c r="AE806" t="s">
        <v>2443</v>
      </c>
      <c r="AF806" t="str">
        <f t="shared" si="127"/>
        <v>张海斌</v>
      </c>
    </row>
    <row r="807" spans="1:32" x14ac:dyDescent="0.2">
      <c r="A807">
        <v>804</v>
      </c>
      <c r="B807">
        <v>9000223</v>
      </c>
      <c r="C807" t="str">
        <f>VLOOKUP(B:B,'10月人员信息'!J:W,13,0)</f>
        <v>130705198910127111</v>
      </c>
      <c r="D807" t="str">
        <f>VLOOKUP(B:B,'10月人员信息'!J:M,3,0)</f>
        <v>史琦</v>
      </c>
      <c r="E807" t="str">
        <f>VLOOKUP(B:B,'10月人员信息'!J:L,2,0)</f>
        <v>制造部</v>
      </c>
      <c r="F807" t="str">
        <f>VLOOKUP(B:B,'10月人员信息'!J:R,8,0)</f>
        <v>质量检验管理主办</v>
      </c>
      <c r="G807" t="str">
        <f>VLOOKUP(B:B,'10月人员信息'!J:P,6,0)</f>
        <v>专业师</v>
      </c>
      <c r="H807" t="str">
        <f>VLOOKUP(B:B,'10月人员信息'!J:V,12,0)</f>
        <v>汉族</v>
      </c>
      <c r="I807" t="str">
        <f>VLOOKUP(B:B,'11月工资'!A:D,4,0)</f>
        <v>6210810170000780643</v>
      </c>
      <c r="J807">
        <f t="shared" si="120"/>
        <v>1441.12</v>
      </c>
      <c r="K807">
        <f t="shared" si="121"/>
        <v>63.05</v>
      </c>
      <c r="L807">
        <f t="shared" si="126"/>
        <v>153.12</v>
      </c>
      <c r="M807" s="6">
        <f t="shared" si="122"/>
        <v>620.66</v>
      </c>
      <c r="N807">
        <f>VLOOKUP(C:C,'11月工资'!C:AP,40,0)</f>
        <v>9</v>
      </c>
      <c r="O807" s="6">
        <f t="shared" si="123"/>
        <v>70.930000000000007</v>
      </c>
      <c r="P807">
        <v>0</v>
      </c>
      <c r="Q807">
        <f t="shared" si="124"/>
        <v>1063</v>
      </c>
      <c r="R807" s="51">
        <v>9007</v>
      </c>
      <c r="S807" s="68">
        <v>8866.59</v>
      </c>
      <c r="T807" s="69">
        <v>8862</v>
      </c>
      <c r="Y807" s="51">
        <f t="shared" si="128"/>
        <v>8997</v>
      </c>
      <c r="Z807" s="73">
        <f t="shared" si="129"/>
        <v>8871.2000000000007</v>
      </c>
      <c r="AA807" s="69" t="str">
        <f>VLOOKUP(C:C&amp;"    ",[1]Sheet0!$E$1:$I$65536,5,0)</f>
        <v xml:space="preserve">8862.00    </v>
      </c>
      <c r="AB807" s="74">
        <v>8862</v>
      </c>
      <c r="AC807" t="b">
        <f t="shared" si="125"/>
        <v>1</v>
      </c>
      <c r="AD807">
        <v>9000884</v>
      </c>
      <c r="AE807" t="s">
        <v>2446</v>
      </c>
      <c r="AF807" t="str">
        <f t="shared" si="127"/>
        <v>张仲新</v>
      </c>
    </row>
    <row r="808" spans="1:32" x14ac:dyDescent="0.2">
      <c r="A808">
        <v>805</v>
      </c>
      <c r="B808">
        <v>9000263</v>
      </c>
      <c r="C808" t="str">
        <f>VLOOKUP(B:B,'10月人员信息'!J:W,13,0)</f>
        <v>210702198704300623</v>
      </c>
      <c r="D808" t="str">
        <f>VLOOKUP(B:B,'10月人员信息'!J:M,3,0)</f>
        <v>赵晶</v>
      </c>
      <c r="E808" t="str">
        <f>VLOOKUP(B:B,'10月人员信息'!J:L,2,0)</f>
        <v>制造部</v>
      </c>
      <c r="F808" t="str">
        <f>VLOOKUP(B:B,'10月人员信息'!J:R,8,0)</f>
        <v>质量检验管理主办</v>
      </c>
      <c r="G808" t="str">
        <f>VLOOKUP(B:B,'10月人员信息'!J:P,6,0)</f>
        <v>专业师</v>
      </c>
      <c r="H808" t="str">
        <f>VLOOKUP(B:B,'10月人员信息'!J:V,12,0)</f>
        <v>汉族</v>
      </c>
      <c r="I808" t="str">
        <f>VLOOKUP(B:B,'11月工资'!A:D,4,0)</f>
        <v>6227000170700391034</v>
      </c>
      <c r="J808">
        <f t="shared" si="120"/>
        <v>1453.76</v>
      </c>
      <c r="K808">
        <f t="shared" si="121"/>
        <v>63.6</v>
      </c>
      <c r="L808">
        <f t="shared" si="126"/>
        <v>154.46</v>
      </c>
      <c r="M808" s="6">
        <f t="shared" si="122"/>
        <v>626.19000000000005</v>
      </c>
      <c r="N808">
        <f>VLOOKUP(C:C,'11月工资'!C:AP,40,0)</f>
        <v>9</v>
      </c>
      <c r="O808" s="6">
        <f t="shared" si="123"/>
        <v>71.56</v>
      </c>
      <c r="P808">
        <v>0</v>
      </c>
      <c r="Q808">
        <f t="shared" si="124"/>
        <v>1073</v>
      </c>
      <c r="R808" s="51">
        <v>9086</v>
      </c>
      <c r="S808" s="68">
        <v>8945.59</v>
      </c>
      <c r="T808" s="69">
        <v>8941</v>
      </c>
      <c r="Y808" s="51">
        <f t="shared" si="128"/>
        <v>9076</v>
      </c>
      <c r="Z808" s="73">
        <f t="shared" si="129"/>
        <v>8950.2000000000007</v>
      </c>
      <c r="AA808" s="69" t="str">
        <f>VLOOKUP(C:C&amp;"    ",[1]Sheet0!$E$1:$I$65536,5,0)</f>
        <v xml:space="preserve">8941.00    </v>
      </c>
      <c r="AB808" s="74">
        <v>8941</v>
      </c>
      <c r="AC808" t="b">
        <f t="shared" si="125"/>
        <v>1</v>
      </c>
      <c r="AD808">
        <v>9000885</v>
      </c>
      <c r="AE808" t="s">
        <v>2448</v>
      </c>
      <c r="AF808" t="str">
        <f t="shared" si="127"/>
        <v>赵世龙</v>
      </c>
    </row>
    <row r="809" spans="1:32" x14ac:dyDescent="0.2">
      <c r="A809">
        <v>806</v>
      </c>
      <c r="B809">
        <v>9000265</v>
      </c>
      <c r="C809" t="str">
        <f>VLOOKUP(B:B,'10月人员信息'!J:W,13,0)</f>
        <v>130705197412291512</v>
      </c>
      <c r="D809" t="str">
        <f>VLOOKUP(B:B,'10月人员信息'!J:M,3,0)</f>
        <v>张海斌</v>
      </c>
      <c r="E809" t="str">
        <f>VLOOKUP(B:B,'10月人员信息'!J:L,2,0)</f>
        <v>制造部</v>
      </c>
      <c r="F809" t="str">
        <f>VLOOKUP(B:B,'10月人员信息'!J:R,8,0)</f>
        <v>储备副科</v>
      </c>
      <c r="G809" t="str">
        <f>VLOOKUP(B:B,'10月人员信息'!J:P,6,0)</f>
        <v>主管</v>
      </c>
      <c r="H809" t="str">
        <f>VLOOKUP(B:B,'10月人员信息'!J:V,12,0)</f>
        <v>汉族</v>
      </c>
      <c r="I809" t="str">
        <f>VLOOKUP(B:B,'11月工资'!A:D,4,0)</f>
        <v>6217000180040689915</v>
      </c>
      <c r="J809">
        <f t="shared" si="120"/>
        <v>1935.68</v>
      </c>
      <c r="K809">
        <f t="shared" si="121"/>
        <v>84.69</v>
      </c>
      <c r="L809">
        <f t="shared" si="126"/>
        <v>205.67</v>
      </c>
      <c r="M809" s="6">
        <f t="shared" si="122"/>
        <v>837.03</v>
      </c>
      <c r="N809">
        <f>VLOOKUP(C:C,'11月工资'!C:AP,40,0)</f>
        <v>9</v>
      </c>
      <c r="O809" s="6">
        <f t="shared" si="123"/>
        <v>95.66</v>
      </c>
      <c r="P809">
        <v>0</v>
      </c>
      <c r="Q809">
        <f t="shared" si="124"/>
        <v>1434</v>
      </c>
      <c r="R809" s="51">
        <v>12098</v>
      </c>
      <c r="S809" s="68">
        <v>11957.59</v>
      </c>
      <c r="T809" s="69">
        <v>11953</v>
      </c>
      <c r="Y809" s="51">
        <f t="shared" si="128"/>
        <v>12088</v>
      </c>
      <c r="Z809" s="73">
        <f t="shared" si="129"/>
        <v>11962.2</v>
      </c>
      <c r="AA809" s="69" t="str">
        <f>VLOOKUP(C:C&amp;"    ",[1]Sheet0!$E$1:$I$65536,5,0)</f>
        <v xml:space="preserve">11953.00    </v>
      </c>
      <c r="AB809" s="74">
        <v>11953</v>
      </c>
      <c r="AC809" t="b">
        <f t="shared" si="125"/>
        <v>1</v>
      </c>
      <c r="AD809">
        <v>9000886</v>
      </c>
      <c r="AE809" t="s">
        <v>2451</v>
      </c>
      <c r="AF809" t="str">
        <f t="shared" si="127"/>
        <v>徐龙</v>
      </c>
    </row>
    <row r="810" spans="1:32" x14ac:dyDescent="0.2">
      <c r="A810">
        <v>807</v>
      </c>
      <c r="B810">
        <v>9000884</v>
      </c>
      <c r="C810" t="str">
        <f>VLOOKUP(B:B,'10月人员信息'!J:W,13,0)</f>
        <v>130707197106030317</v>
      </c>
      <c r="D810" t="str">
        <f>VLOOKUP(B:B,'10月人员信息'!J:M,3,0)</f>
        <v>张仲新</v>
      </c>
      <c r="E810" t="str">
        <f>VLOOKUP(B:B,'10月人员信息'!J:L,2,0)</f>
        <v>制造部</v>
      </c>
      <c r="F810" t="str">
        <f>VLOOKUP(B:B,'10月人员信息'!J:R,8,0)</f>
        <v>指挥中心值班调度</v>
      </c>
      <c r="G810" t="str">
        <f>VLOOKUP(B:B,'10月人员信息'!J:P,6,0)</f>
        <v>专业师</v>
      </c>
      <c r="H810" t="str">
        <f>VLOOKUP(B:B,'10月人员信息'!J:V,12,0)</f>
        <v>汉族</v>
      </c>
      <c r="I810" t="str">
        <f>VLOOKUP(B:B,'11月工资'!A:D,4,0)</f>
        <v>6210810170001630862</v>
      </c>
      <c r="J810">
        <f t="shared" si="120"/>
        <v>1503.2</v>
      </c>
      <c r="K810">
        <f t="shared" si="121"/>
        <v>65.77</v>
      </c>
      <c r="L810">
        <f t="shared" si="126"/>
        <v>159.72</v>
      </c>
      <c r="M810" s="6">
        <f t="shared" si="122"/>
        <v>647.82000000000005</v>
      </c>
      <c r="N810">
        <f>VLOOKUP(C:C,'11月工资'!C:AP,40,0)</f>
        <v>9</v>
      </c>
      <c r="O810" s="6">
        <f t="shared" si="123"/>
        <v>74.040000000000006</v>
      </c>
      <c r="P810">
        <v>0</v>
      </c>
      <c r="Q810">
        <f t="shared" si="124"/>
        <v>1110</v>
      </c>
      <c r="R810" s="51">
        <v>9395</v>
      </c>
      <c r="S810" s="68">
        <v>9254.59</v>
      </c>
      <c r="T810" s="69">
        <v>9250</v>
      </c>
      <c r="Y810" s="51">
        <f t="shared" si="128"/>
        <v>9385</v>
      </c>
      <c r="Z810" s="73">
        <f t="shared" si="129"/>
        <v>9259.2000000000007</v>
      </c>
      <c r="AA810" s="69" t="str">
        <f>VLOOKUP(C:C&amp;"    ",[1]Sheet0!$E$1:$I$65536,5,0)</f>
        <v xml:space="preserve">9250.00    </v>
      </c>
      <c r="AB810" s="74">
        <v>9250</v>
      </c>
      <c r="AC810" t="b">
        <f t="shared" si="125"/>
        <v>1</v>
      </c>
      <c r="AD810">
        <v>9000887</v>
      </c>
      <c r="AE810" t="s">
        <v>2454</v>
      </c>
      <c r="AF810" t="str">
        <f t="shared" si="127"/>
        <v>刘亚清</v>
      </c>
    </row>
    <row r="811" spans="1:32" x14ac:dyDescent="0.2">
      <c r="A811">
        <v>808</v>
      </c>
      <c r="B811">
        <v>9000885</v>
      </c>
      <c r="C811" t="str">
        <f>VLOOKUP(B:B,'10月人员信息'!J:W,13,0)</f>
        <v>130705197610251212</v>
      </c>
      <c r="D811" t="str">
        <f>VLOOKUP(B:B,'10月人员信息'!J:M,3,0)</f>
        <v>赵世龙</v>
      </c>
      <c r="E811" t="str">
        <f>VLOOKUP(B:B,'10月人员信息'!J:L,2,0)</f>
        <v>制造部</v>
      </c>
      <c r="F811" t="str">
        <f>VLOOKUP(B:B,'10月人员信息'!J:R,8,0)</f>
        <v>指挥中心值班调度</v>
      </c>
      <c r="G811" t="str">
        <f>VLOOKUP(B:B,'10月人员信息'!J:P,6,0)</f>
        <v>专业师</v>
      </c>
      <c r="H811" t="str">
        <f>VLOOKUP(B:B,'10月人员信息'!J:V,12,0)</f>
        <v>汉族</v>
      </c>
      <c r="I811" t="str">
        <f>VLOOKUP(B:B,'11月工资'!A:D,4,0)</f>
        <v>6210810170000786723</v>
      </c>
      <c r="J811">
        <f t="shared" si="120"/>
        <v>1493.92</v>
      </c>
      <c r="K811">
        <f t="shared" si="121"/>
        <v>65.36</v>
      </c>
      <c r="L811">
        <f t="shared" si="126"/>
        <v>158.72999999999999</v>
      </c>
      <c r="M811" s="6">
        <f t="shared" si="122"/>
        <v>643.76</v>
      </c>
      <c r="N811">
        <f>VLOOKUP(C:C,'11月工资'!C:AP,40,0)</f>
        <v>9</v>
      </c>
      <c r="O811" s="6">
        <f t="shared" si="123"/>
        <v>73.569999999999993</v>
      </c>
      <c r="P811">
        <v>0</v>
      </c>
      <c r="Q811">
        <f t="shared" si="124"/>
        <v>1103</v>
      </c>
      <c r="R811" s="51">
        <v>9337</v>
      </c>
      <c r="S811" s="68">
        <v>9196.59</v>
      </c>
      <c r="T811" s="69">
        <v>9192</v>
      </c>
      <c r="Y811" s="51">
        <f t="shared" si="128"/>
        <v>9327</v>
      </c>
      <c r="Z811" s="73">
        <f t="shared" si="129"/>
        <v>9201.2000000000007</v>
      </c>
      <c r="AA811" s="69" t="str">
        <f>VLOOKUP(C:C&amp;"    ",[1]Sheet0!$E$1:$I$65536,5,0)</f>
        <v xml:space="preserve">9192.00    </v>
      </c>
      <c r="AB811" s="74">
        <v>9192</v>
      </c>
      <c r="AC811" t="b">
        <f t="shared" si="125"/>
        <v>1</v>
      </c>
      <c r="AD811">
        <v>9000888</v>
      </c>
      <c r="AE811" t="s">
        <v>2457</v>
      </c>
      <c r="AF811" t="str">
        <f t="shared" si="127"/>
        <v>赵志玲</v>
      </c>
    </row>
    <row r="812" spans="1:32" x14ac:dyDescent="0.2">
      <c r="A812">
        <v>809</v>
      </c>
      <c r="B812">
        <v>9000886</v>
      </c>
      <c r="C812" t="str">
        <f>VLOOKUP(B:B,'10月人员信息'!J:W,13,0)</f>
        <v>132525198107191612</v>
      </c>
      <c r="D812" t="str">
        <f>VLOOKUP(B:B,'10月人员信息'!J:M,3,0)</f>
        <v>徐龙</v>
      </c>
      <c r="E812" t="str">
        <f>VLOOKUP(B:B,'10月人员信息'!J:L,2,0)</f>
        <v>制造部</v>
      </c>
      <c r="F812" t="str">
        <f>VLOOKUP(B:B,'10月人员信息'!J:R,8,0)</f>
        <v>指挥中心值班调度</v>
      </c>
      <c r="G812" t="str">
        <f>VLOOKUP(B:B,'10月人员信息'!J:P,6,0)</f>
        <v>专业师</v>
      </c>
      <c r="H812" t="str">
        <f>VLOOKUP(B:B,'10月人员信息'!J:V,12,0)</f>
        <v>汉族</v>
      </c>
      <c r="I812" t="str">
        <f>VLOOKUP(B:B,'11月工资'!A:D,4,0)</f>
        <v>6217000180042214787</v>
      </c>
      <c r="J812">
        <f t="shared" si="120"/>
        <v>1452.64</v>
      </c>
      <c r="K812">
        <f t="shared" si="121"/>
        <v>63.55</v>
      </c>
      <c r="L812">
        <f t="shared" si="126"/>
        <v>154.34</v>
      </c>
      <c r="M812" s="6">
        <f t="shared" si="122"/>
        <v>625.70000000000005</v>
      </c>
      <c r="N812">
        <f>VLOOKUP(C:C,'11月工资'!C:AP,40,0)</f>
        <v>9</v>
      </c>
      <c r="O812" s="6">
        <f t="shared" si="123"/>
        <v>71.510000000000005</v>
      </c>
      <c r="P812">
        <v>0</v>
      </c>
      <c r="Q812">
        <f t="shared" si="124"/>
        <v>1072</v>
      </c>
      <c r="R812" s="51">
        <v>9079</v>
      </c>
      <c r="S812" s="68">
        <v>8938.59</v>
      </c>
      <c r="T812" s="69">
        <v>8934</v>
      </c>
      <c r="Y812" s="51">
        <f t="shared" si="128"/>
        <v>9069</v>
      </c>
      <c r="Z812" s="73">
        <f t="shared" si="129"/>
        <v>8943.2000000000007</v>
      </c>
      <c r="AA812" s="69" t="str">
        <f>VLOOKUP(C:C&amp;"    ",[1]Sheet0!$E$1:$I$65536,5,0)</f>
        <v xml:space="preserve">8934.00    </v>
      </c>
      <c r="AB812" s="74">
        <v>8934</v>
      </c>
      <c r="AC812" t="b">
        <f t="shared" si="125"/>
        <v>1</v>
      </c>
      <c r="AD812">
        <v>9000276</v>
      </c>
      <c r="AE812" t="s">
        <v>2460</v>
      </c>
      <c r="AF812" t="str">
        <f t="shared" si="127"/>
        <v>张宁</v>
      </c>
    </row>
    <row r="813" spans="1:32" x14ac:dyDescent="0.2">
      <c r="A813">
        <v>810</v>
      </c>
      <c r="B813">
        <v>9000887</v>
      </c>
      <c r="C813" t="str">
        <f>VLOOKUP(B:B,'10月人员信息'!J:W,13,0)</f>
        <v>131082198003270788</v>
      </c>
      <c r="D813" t="str">
        <f>VLOOKUP(B:B,'10月人员信息'!J:M,3,0)</f>
        <v>刘亚清</v>
      </c>
      <c r="E813" t="str">
        <f>VLOOKUP(B:B,'10月人员信息'!J:L,2,0)</f>
        <v>制造部</v>
      </c>
      <c r="F813" t="str">
        <f>VLOOKUP(B:B,'10月人员信息'!J:R,8,0)</f>
        <v>港口物流管理主办</v>
      </c>
      <c r="G813" t="str">
        <f>VLOOKUP(B:B,'10月人员信息'!J:P,6,0)</f>
        <v>专业师</v>
      </c>
      <c r="H813" t="str">
        <f>VLOOKUP(B:B,'10月人员信息'!J:V,12,0)</f>
        <v>汉族</v>
      </c>
      <c r="I813" t="str">
        <f>VLOOKUP(B:B,'11月工资'!A:D,4,0)</f>
        <v>6217000180041723846</v>
      </c>
      <c r="J813">
        <f t="shared" si="120"/>
        <v>1465.28</v>
      </c>
      <c r="K813">
        <f t="shared" si="121"/>
        <v>64.11</v>
      </c>
      <c r="L813">
        <f t="shared" si="126"/>
        <v>155.69</v>
      </c>
      <c r="M813" s="6">
        <f t="shared" si="122"/>
        <v>631.23</v>
      </c>
      <c r="N813">
        <f>VLOOKUP(C:C,'11月工资'!C:AP,40,0)</f>
        <v>9</v>
      </c>
      <c r="O813" s="6">
        <f t="shared" si="123"/>
        <v>72.14</v>
      </c>
      <c r="P813">
        <v>0</v>
      </c>
      <c r="Q813">
        <f t="shared" si="124"/>
        <v>1082</v>
      </c>
      <c r="R813" s="51">
        <v>9158</v>
      </c>
      <c r="S813" s="68">
        <v>9017.59</v>
      </c>
      <c r="T813" s="69">
        <v>9013</v>
      </c>
      <c r="Y813" s="51">
        <f t="shared" si="128"/>
        <v>9148</v>
      </c>
      <c r="Z813" s="73">
        <f t="shared" si="129"/>
        <v>9022.2000000000007</v>
      </c>
      <c r="AA813" s="69" t="str">
        <f>VLOOKUP(C:C&amp;"    ",[1]Sheet0!$E$1:$I$65536,5,0)</f>
        <v xml:space="preserve">9013.00    </v>
      </c>
      <c r="AB813" s="74">
        <v>9013</v>
      </c>
      <c r="AC813" t="b">
        <f t="shared" si="125"/>
        <v>1</v>
      </c>
      <c r="AD813">
        <v>9000275</v>
      </c>
      <c r="AE813" t="s">
        <v>2463</v>
      </c>
      <c r="AF813" t="str">
        <f t="shared" si="127"/>
        <v>冯青山</v>
      </c>
    </row>
    <row r="814" spans="1:32" x14ac:dyDescent="0.2">
      <c r="A814">
        <v>811</v>
      </c>
      <c r="B814">
        <v>9000888</v>
      </c>
      <c r="C814" t="str">
        <f>VLOOKUP(B:B,'10月人员信息'!J:W,13,0)</f>
        <v>152626198306280920</v>
      </c>
      <c r="D814" t="str">
        <f>VLOOKUP(B:B,'10月人员信息'!J:M,3,0)</f>
        <v>赵志玲</v>
      </c>
      <c r="E814" t="str">
        <f>VLOOKUP(B:B,'10月人员信息'!J:L,2,0)</f>
        <v>制造部</v>
      </c>
      <c r="F814" t="str">
        <f>VLOOKUP(B:B,'10月人员信息'!J:R,8,0)</f>
        <v>生产技术管理主办</v>
      </c>
      <c r="G814" t="str">
        <f>VLOOKUP(B:B,'10月人员信息'!J:P,6,0)</f>
        <v>专业师</v>
      </c>
      <c r="H814" t="str">
        <f>VLOOKUP(B:B,'10月人员信息'!J:V,12,0)</f>
        <v>汉族</v>
      </c>
      <c r="I814" t="str">
        <f>VLOOKUP(B:B,'11月工资'!A:D,4,0)</f>
        <v>6210810170000786947</v>
      </c>
      <c r="J814">
        <f t="shared" si="120"/>
        <v>1453.76</v>
      </c>
      <c r="K814">
        <f t="shared" si="121"/>
        <v>63.6</v>
      </c>
      <c r="L814">
        <f t="shared" si="126"/>
        <v>154.46</v>
      </c>
      <c r="M814" s="6">
        <f t="shared" si="122"/>
        <v>626.19000000000005</v>
      </c>
      <c r="N814">
        <f>VLOOKUP(C:C,'11月工资'!C:AP,40,0)</f>
        <v>9</v>
      </c>
      <c r="O814" s="6">
        <f t="shared" si="123"/>
        <v>71.56</v>
      </c>
      <c r="P814">
        <v>0</v>
      </c>
      <c r="Q814">
        <f t="shared" si="124"/>
        <v>1073</v>
      </c>
      <c r="R814" s="51">
        <v>9086</v>
      </c>
      <c r="S814" s="68">
        <v>8945.59</v>
      </c>
      <c r="T814" s="69">
        <v>8941</v>
      </c>
      <c r="Y814" s="51">
        <f t="shared" si="128"/>
        <v>9076</v>
      </c>
      <c r="Z814" s="73">
        <f t="shared" si="129"/>
        <v>8950.2000000000007</v>
      </c>
      <c r="AA814" s="69" t="str">
        <f>VLOOKUP(C:C&amp;"    ",[1]Sheet0!$E$1:$I$65536,5,0)</f>
        <v xml:space="preserve">8941.00    </v>
      </c>
      <c r="AB814" s="74">
        <v>8941</v>
      </c>
      <c r="AC814" t="b">
        <f t="shared" si="125"/>
        <v>1</v>
      </c>
      <c r="AD814">
        <v>9000277</v>
      </c>
      <c r="AE814" t="s">
        <v>2466</v>
      </c>
      <c r="AF814" t="str">
        <f t="shared" si="127"/>
        <v>高升</v>
      </c>
    </row>
    <row r="815" spans="1:32" x14ac:dyDescent="0.2">
      <c r="A815">
        <v>812</v>
      </c>
      <c r="B815">
        <v>9000276</v>
      </c>
      <c r="C815" t="str">
        <f>VLOOKUP(B:B,'10月人员信息'!J:W,13,0)</f>
        <v>130705198804060013</v>
      </c>
      <c r="D815" t="str">
        <f>VLOOKUP(B:B,'10月人员信息'!J:M,3,0)</f>
        <v>张宁</v>
      </c>
      <c r="E815" t="str">
        <f>VLOOKUP(B:B,'10月人员信息'!J:L,2,0)</f>
        <v>设备管理部</v>
      </c>
      <c r="F815" t="str">
        <f>VLOOKUP(B:B,'10月人员信息'!J:R,8,0)</f>
        <v>检修管理主办</v>
      </c>
      <c r="G815" t="str">
        <f>VLOOKUP(B:B,'10月人员信息'!J:P,6,0)</f>
        <v>主管师</v>
      </c>
      <c r="H815" t="str">
        <f>VLOOKUP(B:B,'10月人员信息'!J:V,12,0)</f>
        <v>汉族</v>
      </c>
      <c r="I815" t="str">
        <f>VLOOKUP(B:B,'11月工资'!A:D,4,0)</f>
        <v>6210810170001782762</v>
      </c>
      <c r="J815">
        <f t="shared" si="120"/>
        <v>1732</v>
      </c>
      <c r="K815">
        <f t="shared" si="121"/>
        <v>75.78</v>
      </c>
      <c r="L815">
        <f t="shared" si="126"/>
        <v>184.03</v>
      </c>
      <c r="M815" s="6">
        <f t="shared" si="122"/>
        <v>747.92</v>
      </c>
      <c r="N815">
        <f>VLOOKUP(C:C,'11月工资'!C:AP,40,0)</f>
        <v>9</v>
      </c>
      <c r="O815" s="6">
        <f t="shared" si="123"/>
        <v>85.48</v>
      </c>
      <c r="P815">
        <v>0</v>
      </c>
      <c r="Q815">
        <f t="shared" si="124"/>
        <v>1282</v>
      </c>
      <c r="R815" s="51">
        <v>10825</v>
      </c>
      <c r="S815" s="68">
        <v>10684.59</v>
      </c>
      <c r="T815" s="69">
        <v>10680</v>
      </c>
      <c r="Y815" s="51">
        <f t="shared" si="128"/>
        <v>10815</v>
      </c>
      <c r="Z815" s="73">
        <f t="shared" si="129"/>
        <v>10689.2</v>
      </c>
      <c r="AA815" s="69" t="str">
        <f>VLOOKUP(C:C&amp;"    ",[1]Sheet0!$E$1:$I$65536,5,0)</f>
        <v xml:space="preserve">10680.00    </v>
      </c>
      <c r="AB815" s="74">
        <v>10680</v>
      </c>
      <c r="AC815" t="b">
        <f t="shared" si="125"/>
        <v>1</v>
      </c>
      <c r="AD815">
        <v>9000278</v>
      </c>
      <c r="AE815" t="s">
        <v>2469</v>
      </c>
      <c r="AF815" t="str">
        <f t="shared" si="127"/>
        <v>黄旭伟</v>
      </c>
    </row>
    <row r="816" spans="1:32" x14ac:dyDescent="0.2">
      <c r="A816">
        <v>813</v>
      </c>
      <c r="B816">
        <v>9000275</v>
      </c>
      <c r="C816" t="str">
        <f>VLOOKUP(B:B,'10月人员信息'!J:W,13,0)</f>
        <v>13070719710324001X</v>
      </c>
      <c r="D816" t="str">
        <f>VLOOKUP(B:B,'10月人员信息'!J:M,3,0)</f>
        <v>冯青山</v>
      </c>
      <c r="E816" t="str">
        <f>VLOOKUP(B:B,'10月人员信息'!J:L,2,0)</f>
        <v>设备管理部</v>
      </c>
      <c r="F816" t="str">
        <f>VLOOKUP(B:B,'10月人员信息'!J:R,8,0)</f>
        <v>设备管理主办</v>
      </c>
      <c r="G816" t="str">
        <f>VLOOKUP(B:B,'10月人员信息'!J:P,6,0)</f>
        <v>主任师</v>
      </c>
      <c r="H816" t="str">
        <f>VLOOKUP(B:B,'10月人员信息'!J:V,12,0)</f>
        <v>汉族</v>
      </c>
      <c r="I816" t="str">
        <f>VLOOKUP(B:B,'11月工资'!A:D,4,0)</f>
        <v>6210810170000791749</v>
      </c>
      <c r="J816">
        <f t="shared" si="120"/>
        <v>2033.92</v>
      </c>
      <c r="K816">
        <f t="shared" si="121"/>
        <v>88.98</v>
      </c>
      <c r="L816">
        <f t="shared" si="126"/>
        <v>216.1</v>
      </c>
      <c r="M816" s="6">
        <f t="shared" si="122"/>
        <v>880.01</v>
      </c>
      <c r="N816">
        <f>VLOOKUP(C:C,'11月工资'!C:AP,40,0)</f>
        <v>9</v>
      </c>
      <c r="O816" s="6">
        <f t="shared" si="123"/>
        <v>100.57</v>
      </c>
      <c r="P816">
        <v>0</v>
      </c>
      <c r="Q816">
        <f t="shared" si="124"/>
        <v>1508</v>
      </c>
      <c r="R816" s="51">
        <v>12712</v>
      </c>
      <c r="S816" s="68">
        <v>12571.59</v>
      </c>
      <c r="T816" s="69">
        <v>12567</v>
      </c>
      <c r="Y816" s="51">
        <f t="shared" si="128"/>
        <v>12702</v>
      </c>
      <c r="Z816" s="73">
        <f t="shared" si="129"/>
        <v>12576.2</v>
      </c>
      <c r="AA816" s="69" t="str">
        <f>VLOOKUP(C:C&amp;"    ",[1]Sheet0!$E$1:$I$65536,5,0)</f>
        <v xml:space="preserve">12567.00    </v>
      </c>
      <c r="AB816" s="74">
        <v>12567</v>
      </c>
      <c r="AC816" t="b">
        <f t="shared" si="125"/>
        <v>1</v>
      </c>
      <c r="AD816">
        <v>9000279</v>
      </c>
      <c r="AE816" t="s">
        <v>2472</v>
      </c>
      <c r="AF816" t="str">
        <f t="shared" si="127"/>
        <v>刘畅</v>
      </c>
    </row>
    <row r="817" spans="1:32" x14ac:dyDescent="0.2">
      <c r="A817">
        <v>814</v>
      </c>
      <c r="B817">
        <v>9000277</v>
      </c>
      <c r="C817" t="str">
        <f>VLOOKUP(B:B,'10月人员信息'!J:W,13,0)</f>
        <v>130322198302153011</v>
      </c>
      <c r="D817" t="str">
        <f>VLOOKUP(B:B,'10月人员信息'!J:M,3,0)</f>
        <v>高升</v>
      </c>
      <c r="E817" t="str">
        <f>VLOOKUP(B:B,'10月人员信息'!J:L,2,0)</f>
        <v>设备管理部</v>
      </c>
      <c r="F817" t="str">
        <f>VLOOKUP(B:B,'10月人员信息'!J:R,8,0)</f>
        <v>设备管理主办</v>
      </c>
      <c r="G817" t="str">
        <f>VLOOKUP(B:B,'10月人员信息'!J:P,6,0)</f>
        <v>主任师</v>
      </c>
      <c r="H817" t="str">
        <f>VLOOKUP(B:B,'10月人员信息'!J:V,12,0)</f>
        <v>汉族</v>
      </c>
      <c r="I817" t="str">
        <f>VLOOKUP(B:B,'11月工资'!A:D,4,0)</f>
        <v>6227000170810044754</v>
      </c>
      <c r="J817">
        <f t="shared" si="120"/>
        <v>1939.2</v>
      </c>
      <c r="K817">
        <f t="shared" si="121"/>
        <v>84.84</v>
      </c>
      <c r="L817">
        <f t="shared" si="126"/>
        <v>206.04</v>
      </c>
      <c r="M817" s="6">
        <f t="shared" si="122"/>
        <v>838.57</v>
      </c>
      <c r="N817">
        <f>VLOOKUP(C:C,'11月工资'!C:AP,40,0)</f>
        <v>9</v>
      </c>
      <c r="O817" s="6">
        <f t="shared" si="123"/>
        <v>95.84</v>
      </c>
      <c r="P817">
        <v>0</v>
      </c>
      <c r="Q817">
        <f t="shared" si="124"/>
        <v>1437</v>
      </c>
      <c r="R817" s="51">
        <v>12120</v>
      </c>
      <c r="S817" s="68">
        <v>11979.59</v>
      </c>
      <c r="T817" s="69">
        <v>11975</v>
      </c>
      <c r="Y817" s="51">
        <f t="shared" si="128"/>
        <v>12110</v>
      </c>
      <c r="Z817" s="73">
        <f t="shared" si="129"/>
        <v>11984.2</v>
      </c>
      <c r="AA817" s="69" t="str">
        <f>VLOOKUP(C:C&amp;"    ",[1]Sheet0!$E$1:$I$65536,5,0)</f>
        <v xml:space="preserve">11975.00    </v>
      </c>
      <c r="AB817" s="74">
        <v>11975</v>
      </c>
      <c r="AC817" t="b">
        <f t="shared" si="125"/>
        <v>1</v>
      </c>
      <c r="AD817">
        <v>9000280</v>
      </c>
      <c r="AE817" t="s">
        <v>2475</v>
      </c>
      <c r="AF817" t="str">
        <f t="shared" si="127"/>
        <v>张晓冬</v>
      </c>
    </row>
    <row r="818" spans="1:32" x14ac:dyDescent="0.2">
      <c r="A818">
        <v>815</v>
      </c>
      <c r="B818">
        <v>9000278</v>
      </c>
      <c r="C818" t="str">
        <f>VLOOKUP(B:B,'10月人员信息'!J:W,13,0)</f>
        <v>130631198605250217</v>
      </c>
      <c r="D818" t="str">
        <f>VLOOKUP(B:B,'10月人员信息'!J:M,3,0)</f>
        <v>黄旭伟</v>
      </c>
      <c r="E818" t="str">
        <f>VLOOKUP(B:B,'10月人员信息'!J:L,2,0)</f>
        <v>设备管理部</v>
      </c>
      <c r="F818" t="str">
        <f>VLOOKUP(B:B,'10月人员信息'!J:R,8,0)</f>
        <v>设备管理主办</v>
      </c>
      <c r="G818" t="str">
        <f>VLOOKUP(B:B,'10月人员信息'!J:P,6,0)</f>
        <v>主任师</v>
      </c>
      <c r="H818" t="str">
        <f>VLOOKUP(B:B,'10月人员信息'!J:V,12,0)</f>
        <v>满族</v>
      </c>
      <c r="I818" t="str">
        <f>VLOOKUP(B:B,'11月工资'!A:D,4,0)</f>
        <v>6210810170001021674</v>
      </c>
      <c r="J818">
        <f t="shared" si="120"/>
        <v>1939.2</v>
      </c>
      <c r="K818">
        <f t="shared" si="121"/>
        <v>84.84</v>
      </c>
      <c r="L818">
        <f t="shared" si="126"/>
        <v>206.04</v>
      </c>
      <c r="M818" s="6">
        <f t="shared" si="122"/>
        <v>838.57</v>
      </c>
      <c r="N818">
        <f>VLOOKUP(C:C,'11月工资'!C:AP,40,0)</f>
        <v>9</v>
      </c>
      <c r="O818" s="6">
        <f t="shared" si="123"/>
        <v>95.84</v>
      </c>
      <c r="P818">
        <v>0</v>
      </c>
      <c r="Q818">
        <f t="shared" si="124"/>
        <v>1437</v>
      </c>
      <c r="R818" s="51">
        <v>12120</v>
      </c>
      <c r="S818" s="68">
        <v>11979.59</v>
      </c>
      <c r="T818" s="69">
        <v>11975</v>
      </c>
      <c r="Y818" s="51">
        <f t="shared" si="128"/>
        <v>12110</v>
      </c>
      <c r="Z818" s="73">
        <f t="shared" si="129"/>
        <v>11984.2</v>
      </c>
      <c r="AA818" s="69" t="str">
        <f>VLOOKUP(C:C&amp;"    ",[1]Sheet0!$E$1:$I$65536,5,0)</f>
        <v xml:space="preserve">11975.00    </v>
      </c>
      <c r="AB818" s="74">
        <v>11975</v>
      </c>
      <c r="AC818" t="b">
        <f t="shared" si="125"/>
        <v>1</v>
      </c>
      <c r="AD818">
        <v>9000283</v>
      </c>
      <c r="AE818" t="s">
        <v>2478</v>
      </c>
      <c r="AF818" t="str">
        <f t="shared" si="127"/>
        <v>曹汉礼</v>
      </c>
    </row>
    <row r="819" spans="1:32" x14ac:dyDescent="0.2">
      <c r="A819">
        <v>816</v>
      </c>
      <c r="B819">
        <v>9000279</v>
      </c>
      <c r="C819" t="str">
        <f>VLOOKUP(B:B,'10月人员信息'!J:W,13,0)</f>
        <v>130128198401251810</v>
      </c>
      <c r="D819" t="str">
        <f>VLOOKUP(B:B,'10月人员信息'!J:M,3,0)</f>
        <v>刘畅</v>
      </c>
      <c r="E819" t="str">
        <f>VLOOKUP(B:B,'10月人员信息'!J:L,2,0)</f>
        <v>设备管理部</v>
      </c>
      <c r="F819" t="str">
        <f>VLOOKUP(B:B,'10月人员信息'!J:R,8,0)</f>
        <v>设备管理主办</v>
      </c>
      <c r="G819" t="str">
        <f>VLOOKUP(B:B,'10月人员信息'!J:P,6,0)</f>
        <v>主管师</v>
      </c>
      <c r="H819" t="str">
        <f>VLOOKUP(B:B,'10月人员信息'!J:V,12,0)</f>
        <v>汉族</v>
      </c>
      <c r="I819" t="str">
        <f>VLOOKUP(B:B,'11月工资'!A:D,4,0)</f>
        <v>6217000180031744091</v>
      </c>
      <c r="J819">
        <f t="shared" si="120"/>
        <v>1743.52</v>
      </c>
      <c r="K819">
        <f t="shared" si="121"/>
        <v>76.28</v>
      </c>
      <c r="L819">
        <f t="shared" si="126"/>
        <v>185.25</v>
      </c>
      <c r="M819" s="6">
        <f t="shared" si="122"/>
        <v>752.96</v>
      </c>
      <c r="N819">
        <f>VLOOKUP(C:C,'11月工资'!C:AP,40,0)</f>
        <v>9</v>
      </c>
      <c r="O819" s="6">
        <f t="shared" si="123"/>
        <v>86.05</v>
      </c>
      <c r="P819">
        <v>0</v>
      </c>
      <c r="Q819">
        <f t="shared" si="124"/>
        <v>1290</v>
      </c>
      <c r="R819" s="51">
        <v>10897</v>
      </c>
      <c r="S819" s="68">
        <v>10756.59</v>
      </c>
      <c r="T819" s="69">
        <v>10752</v>
      </c>
      <c r="Y819" s="51">
        <f t="shared" si="128"/>
        <v>10887</v>
      </c>
      <c r="Z819" s="73">
        <f t="shared" si="129"/>
        <v>10761.2</v>
      </c>
      <c r="AA819" s="69" t="str">
        <f>VLOOKUP(C:C&amp;"    ",[1]Sheet0!$E$1:$I$65536,5,0)</f>
        <v xml:space="preserve">10752.00    </v>
      </c>
      <c r="AB819" s="74">
        <v>10752</v>
      </c>
      <c r="AC819" t="b">
        <f t="shared" si="125"/>
        <v>1</v>
      </c>
      <c r="AD819">
        <v>9000272</v>
      </c>
      <c r="AE819" t="s">
        <v>2481</v>
      </c>
      <c r="AF819" t="str">
        <f t="shared" si="127"/>
        <v>尹向峰</v>
      </c>
    </row>
    <row r="820" spans="1:32" x14ac:dyDescent="0.2">
      <c r="A820">
        <v>817</v>
      </c>
      <c r="B820">
        <v>9000280</v>
      </c>
      <c r="C820" t="str">
        <f>VLOOKUP(B:B,'10月人员信息'!J:W,13,0)</f>
        <v>130723198505124219</v>
      </c>
      <c r="D820" t="str">
        <f>VLOOKUP(B:B,'10月人员信息'!J:M,3,0)</f>
        <v>张晓冬</v>
      </c>
      <c r="E820" t="str">
        <f>VLOOKUP(B:B,'10月人员信息'!J:L,2,0)</f>
        <v>设备管理部</v>
      </c>
      <c r="F820" t="str">
        <f>VLOOKUP(B:B,'10月人员信息'!J:R,8,0)</f>
        <v>设备管理主办</v>
      </c>
      <c r="G820" t="str">
        <f>VLOOKUP(B:B,'10月人员信息'!J:P,6,0)</f>
        <v>主管师</v>
      </c>
      <c r="H820" t="str">
        <f>VLOOKUP(B:B,'10月人员信息'!J:V,12,0)</f>
        <v>汉族</v>
      </c>
      <c r="I820" t="str">
        <f>VLOOKUP(B:B,'11月工资'!A:D,4,0)</f>
        <v>6210810170000348060</v>
      </c>
      <c r="J820">
        <f t="shared" si="120"/>
        <v>1743.52</v>
      </c>
      <c r="K820">
        <f t="shared" si="121"/>
        <v>76.28</v>
      </c>
      <c r="L820">
        <f t="shared" si="126"/>
        <v>185.25</v>
      </c>
      <c r="M820" s="6">
        <f t="shared" si="122"/>
        <v>752.96</v>
      </c>
      <c r="N820">
        <f>VLOOKUP(C:C,'11月工资'!C:AP,40,0)</f>
        <v>9</v>
      </c>
      <c r="O820" s="6">
        <f t="shared" si="123"/>
        <v>86.05</v>
      </c>
      <c r="P820">
        <v>0</v>
      </c>
      <c r="Q820">
        <f t="shared" si="124"/>
        <v>1290</v>
      </c>
      <c r="R820" s="51">
        <v>10897</v>
      </c>
      <c r="S820" s="68">
        <v>10756.59</v>
      </c>
      <c r="T820" s="69">
        <v>10752</v>
      </c>
      <c r="Y820" s="51">
        <f t="shared" si="128"/>
        <v>10887</v>
      </c>
      <c r="Z820" s="73">
        <f t="shared" si="129"/>
        <v>10761.2</v>
      </c>
      <c r="AA820" s="69" t="str">
        <f>VLOOKUP(C:C&amp;"    ",[1]Sheet0!$E$1:$I$65536,5,0)</f>
        <v xml:space="preserve">10752.00    </v>
      </c>
      <c r="AB820" s="74">
        <v>10752</v>
      </c>
      <c r="AC820" t="b">
        <f t="shared" si="125"/>
        <v>1</v>
      </c>
      <c r="AD820">
        <v>9000114</v>
      </c>
      <c r="AE820" t="s">
        <v>2484</v>
      </c>
      <c r="AF820" t="str">
        <f t="shared" si="127"/>
        <v>赵强</v>
      </c>
    </row>
    <row r="821" spans="1:32" x14ac:dyDescent="0.2">
      <c r="A821">
        <v>818</v>
      </c>
      <c r="B821">
        <v>9000283</v>
      </c>
      <c r="C821" t="str">
        <f>VLOOKUP(B:B,'10月人员信息'!J:W,13,0)</f>
        <v>132524197006021314</v>
      </c>
      <c r="D821" t="str">
        <f>VLOOKUP(B:B,'10月人员信息'!J:M,3,0)</f>
        <v>曹汉礼</v>
      </c>
      <c r="E821" t="str">
        <f>VLOOKUP(B:B,'10月人员信息'!J:L,2,0)</f>
        <v>设备管理部</v>
      </c>
      <c r="F821" t="str">
        <f>VLOOKUP(B:B,'10月人员信息'!J:R,8,0)</f>
        <v>设备管理主办</v>
      </c>
      <c r="G821" t="str">
        <f>VLOOKUP(B:B,'10月人员信息'!J:P,6,0)</f>
        <v>主任师</v>
      </c>
      <c r="H821" t="str">
        <f>VLOOKUP(B:B,'10月人员信息'!J:V,12,0)</f>
        <v>汉族</v>
      </c>
      <c r="I821" t="str">
        <f>VLOOKUP(B:B,'11月工资'!A:D,4,0)</f>
        <v>6210810170000757930</v>
      </c>
      <c r="J821">
        <f t="shared" si="120"/>
        <v>1988.32</v>
      </c>
      <c r="K821">
        <f t="shared" si="121"/>
        <v>86.99</v>
      </c>
      <c r="L821">
        <f t="shared" si="126"/>
        <v>211.26</v>
      </c>
      <c r="M821" s="6">
        <f t="shared" si="122"/>
        <v>860.06</v>
      </c>
      <c r="N821">
        <f>VLOOKUP(C:C,'11月工资'!C:AP,40,0)</f>
        <v>9</v>
      </c>
      <c r="O821" s="6">
        <f t="shared" si="123"/>
        <v>98.29</v>
      </c>
      <c r="P821">
        <v>0</v>
      </c>
      <c r="Q821">
        <f t="shared" si="124"/>
        <v>1474</v>
      </c>
      <c r="R821" s="51">
        <v>12427</v>
      </c>
      <c r="S821" s="68">
        <v>12286.59</v>
      </c>
      <c r="T821" s="69">
        <v>12282</v>
      </c>
      <c r="Y821" s="51">
        <f t="shared" si="128"/>
        <v>12417</v>
      </c>
      <c r="Z821" s="73">
        <f t="shared" si="129"/>
        <v>12291.2</v>
      </c>
      <c r="AA821" s="69" t="str">
        <f>VLOOKUP(C:C&amp;"    ",[1]Sheet0!$E$1:$I$65536,5,0)</f>
        <v xml:space="preserve">12282.00    </v>
      </c>
      <c r="AB821" s="74">
        <v>12282</v>
      </c>
      <c r="AC821" t="b">
        <f t="shared" si="125"/>
        <v>1</v>
      </c>
      <c r="AD821">
        <v>9000875</v>
      </c>
      <c r="AE821" t="s">
        <v>2487</v>
      </c>
      <c r="AF821" t="str">
        <f t="shared" si="127"/>
        <v>王琦</v>
      </c>
    </row>
    <row r="822" spans="1:32" x14ac:dyDescent="0.2">
      <c r="A822">
        <v>819</v>
      </c>
      <c r="B822">
        <v>9000272</v>
      </c>
      <c r="C822" t="str">
        <f>VLOOKUP(B:B,'10月人员信息'!J:W,13,0)</f>
        <v>130705197210160338</v>
      </c>
      <c r="D822" t="str">
        <f>VLOOKUP(B:B,'10月人员信息'!J:M,3,0)</f>
        <v>尹向峰</v>
      </c>
      <c r="E822" t="str">
        <f>VLOOKUP(B:B,'10月人员信息'!J:L,2,0)</f>
        <v>设备管理部</v>
      </c>
      <c r="F822" t="str">
        <f>VLOOKUP(B:B,'10月人员信息'!J:R,8,0)</f>
        <v>设备管理中心高级主管</v>
      </c>
      <c r="G822" t="str">
        <f>VLOOKUP(B:B,'10月人员信息'!J:P,6,0)</f>
        <v>高级主管</v>
      </c>
      <c r="H822" t="str">
        <f>VLOOKUP(B:B,'10月人员信息'!J:V,12,0)</f>
        <v>汉族</v>
      </c>
      <c r="I822" t="str">
        <f>VLOOKUP(B:B,'11月工资'!A:D,4,0)</f>
        <v>6227000170700551934</v>
      </c>
      <c r="J822">
        <f t="shared" si="120"/>
        <v>2292.16</v>
      </c>
      <c r="K822">
        <f t="shared" si="121"/>
        <v>100.28</v>
      </c>
      <c r="L822">
        <f t="shared" si="126"/>
        <v>243.54</v>
      </c>
      <c r="M822" s="6">
        <f t="shared" si="122"/>
        <v>1002.79</v>
      </c>
      <c r="N822">
        <f>VLOOKUP(C:C,'11月工资'!C:AP,40,0)</f>
        <v>9</v>
      </c>
      <c r="O822" s="6">
        <f t="shared" si="123"/>
        <v>114.6</v>
      </c>
      <c r="P822">
        <v>0</v>
      </c>
      <c r="Q822">
        <f t="shared" si="124"/>
        <v>1719</v>
      </c>
      <c r="R822" s="51">
        <v>14326</v>
      </c>
      <c r="S822" s="68">
        <v>14325.59</v>
      </c>
      <c r="T822" s="69">
        <v>14321</v>
      </c>
      <c r="Y822" s="51">
        <f t="shared" si="128"/>
        <v>14316</v>
      </c>
      <c r="Z822" s="73">
        <f t="shared" si="129"/>
        <v>14330.2</v>
      </c>
      <c r="AA822" s="69" t="str">
        <f>VLOOKUP(C:C&amp;"    ",[1]Sheet0!$E$1:$I$65536,5,0)</f>
        <v xml:space="preserve">14321.00    </v>
      </c>
      <c r="AB822" s="74">
        <v>14321</v>
      </c>
      <c r="AC822" t="b">
        <f t="shared" si="125"/>
        <v>1</v>
      </c>
      <c r="AD822">
        <v>9000876</v>
      </c>
      <c r="AE822" t="s">
        <v>2490</v>
      </c>
      <c r="AF822" t="str">
        <f t="shared" si="127"/>
        <v>孙东胜</v>
      </c>
    </row>
    <row r="823" spans="1:32" x14ac:dyDescent="0.2">
      <c r="A823">
        <v>820</v>
      </c>
      <c r="B823">
        <v>9000114</v>
      </c>
      <c r="C823" t="str">
        <f>VLOOKUP(B:B,'10月人员信息'!J:W,13,0)</f>
        <v>130705197109031013</v>
      </c>
      <c r="D823" t="str">
        <f>VLOOKUP(B:B,'10月人员信息'!J:M,3,0)</f>
        <v>赵强</v>
      </c>
      <c r="E823" t="str">
        <f>VLOOKUP(B:B,'10月人员信息'!J:L,2,0)</f>
        <v>设备管理部</v>
      </c>
      <c r="F823" t="str">
        <f>VLOOKUP(B:B,'10月人员信息'!J:R,8,0)</f>
        <v>副部长</v>
      </c>
      <c r="G823" t="str">
        <f>VLOOKUP(B:B,'10月人员信息'!J:P,6,0)</f>
        <v>副部长</v>
      </c>
      <c r="H823" t="str">
        <f>VLOOKUP(B:B,'10月人员信息'!J:V,12,0)</f>
        <v>汉族</v>
      </c>
      <c r="I823" t="str">
        <f>VLOOKUP(B:B,'11月工资'!A:D,4,0)</f>
        <v>6217000170000893656</v>
      </c>
      <c r="J823">
        <f t="shared" si="120"/>
        <v>2292.16</v>
      </c>
      <c r="K823">
        <f t="shared" si="121"/>
        <v>100.28</v>
      </c>
      <c r="L823">
        <f t="shared" si="126"/>
        <v>243.54</v>
      </c>
      <c r="M823" s="6">
        <f t="shared" si="122"/>
        <v>1170.02</v>
      </c>
      <c r="N823">
        <f>VLOOKUP(C:C,'11月工资'!C:AP,40,0)</f>
        <v>9</v>
      </c>
      <c r="O823" s="6">
        <f t="shared" si="123"/>
        <v>133.72</v>
      </c>
      <c r="P823">
        <v>0</v>
      </c>
      <c r="Q823">
        <f t="shared" si="124"/>
        <v>2005</v>
      </c>
      <c r="R823" s="51">
        <v>14326</v>
      </c>
      <c r="S823" s="68">
        <v>16714.59</v>
      </c>
      <c r="T823" s="69">
        <v>16710</v>
      </c>
      <c r="Y823" s="51">
        <f t="shared" si="128"/>
        <v>14316</v>
      </c>
      <c r="Z823" s="73">
        <f t="shared" si="129"/>
        <v>16719.2</v>
      </c>
      <c r="AA823" s="69" t="str">
        <f>VLOOKUP(C:C&amp;"    ",[1]Sheet0!$E$1:$I$65536,5,0)</f>
        <v xml:space="preserve">16710.00    </v>
      </c>
      <c r="AB823" s="74">
        <v>16710</v>
      </c>
      <c r="AC823" t="b">
        <f t="shared" si="125"/>
        <v>1</v>
      </c>
      <c r="AD823">
        <v>9000877</v>
      </c>
      <c r="AE823" t="s">
        <v>2493</v>
      </c>
      <c r="AF823" t="str">
        <f t="shared" si="127"/>
        <v>张旭东</v>
      </c>
    </row>
    <row r="824" spans="1:32" x14ac:dyDescent="0.2">
      <c r="A824">
        <v>821</v>
      </c>
      <c r="B824">
        <v>9000875</v>
      </c>
      <c r="C824" t="str">
        <f>VLOOKUP(B:B,'10月人员信息'!J:W,13,0)</f>
        <v>130705197809070013</v>
      </c>
      <c r="D824" t="str">
        <f>VLOOKUP(B:B,'10月人员信息'!J:M,3,0)</f>
        <v>王琦</v>
      </c>
      <c r="E824" t="str">
        <f>VLOOKUP(B:B,'10月人员信息'!J:L,2,0)</f>
        <v>设备管理部</v>
      </c>
      <c r="F824" t="str">
        <f>VLOOKUP(B:B,'10月人员信息'!J:R,8,0)</f>
        <v>设备管理主办</v>
      </c>
      <c r="G824" t="str">
        <f>VLOOKUP(B:B,'10月人员信息'!J:P,6,0)</f>
        <v>专业师</v>
      </c>
      <c r="H824" t="str">
        <f>VLOOKUP(B:B,'10月人员信息'!J:V,12,0)</f>
        <v>汉族</v>
      </c>
      <c r="I824" t="str">
        <f>VLOOKUP(B:B,'11月工资'!A:D,4,0)</f>
        <v>6210810170000785113</v>
      </c>
      <c r="J824">
        <f t="shared" si="120"/>
        <v>1492.64</v>
      </c>
      <c r="K824">
        <f t="shared" si="121"/>
        <v>65.3</v>
      </c>
      <c r="L824">
        <f t="shared" si="126"/>
        <v>158.59</v>
      </c>
      <c r="M824" s="6">
        <f t="shared" si="122"/>
        <v>643.20000000000005</v>
      </c>
      <c r="N824">
        <f>VLOOKUP(C:C,'11月工资'!C:AP,40,0)</f>
        <v>9</v>
      </c>
      <c r="O824" s="6">
        <f t="shared" si="123"/>
        <v>73.510000000000005</v>
      </c>
      <c r="P824">
        <v>0</v>
      </c>
      <c r="Q824">
        <f t="shared" si="124"/>
        <v>1102</v>
      </c>
      <c r="R824" s="51">
        <v>9329</v>
      </c>
      <c r="S824" s="68">
        <v>9188.59</v>
      </c>
      <c r="T824" s="69">
        <v>9184</v>
      </c>
      <c r="Y824" s="51">
        <f t="shared" si="128"/>
        <v>9319</v>
      </c>
      <c r="Z824" s="73">
        <f t="shared" si="129"/>
        <v>9193.2000000000007</v>
      </c>
      <c r="AA824" s="69" t="str">
        <f>VLOOKUP(C:C&amp;"    ",[1]Sheet0!$E$1:$I$65536,5,0)</f>
        <v xml:space="preserve">9184.00    </v>
      </c>
      <c r="AB824" s="74">
        <v>9184</v>
      </c>
      <c r="AC824" t="b">
        <f t="shared" si="125"/>
        <v>1</v>
      </c>
      <c r="AD824">
        <v>9000878</v>
      </c>
      <c r="AE824" t="s">
        <v>2496</v>
      </c>
      <c r="AF824" t="str">
        <f t="shared" si="127"/>
        <v>陈洪波</v>
      </c>
    </row>
    <row r="825" spans="1:32" x14ac:dyDescent="0.2">
      <c r="A825">
        <v>822</v>
      </c>
      <c r="B825">
        <v>9000876</v>
      </c>
      <c r="C825" t="str">
        <f>VLOOKUP(B:B,'10月人员信息'!J:W,13,0)</f>
        <v>133001197804223227</v>
      </c>
      <c r="D825" t="str">
        <f>VLOOKUP(B:B,'10月人员信息'!J:M,3,0)</f>
        <v>孙东胜</v>
      </c>
      <c r="E825" t="str">
        <f>VLOOKUP(B:B,'10月人员信息'!J:L,2,0)</f>
        <v>设备管理部</v>
      </c>
      <c r="F825" t="str">
        <f>VLOOKUP(B:B,'10月人员信息'!J:R,8,0)</f>
        <v>设备管理主办</v>
      </c>
      <c r="G825" t="str">
        <f>VLOOKUP(B:B,'10月人员信息'!J:P,6,0)</f>
        <v>主任师</v>
      </c>
      <c r="H825" t="str">
        <f>VLOOKUP(B:B,'10月人员信息'!J:V,12,0)</f>
        <v>汉族</v>
      </c>
      <c r="I825" t="str">
        <f>VLOOKUP(B:B,'11月工资'!A:D,4,0)</f>
        <v>6210810170000769992</v>
      </c>
      <c r="J825">
        <f t="shared" si="120"/>
        <v>1940.32</v>
      </c>
      <c r="K825">
        <f t="shared" si="121"/>
        <v>84.89</v>
      </c>
      <c r="L825">
        <f t="shared" si="126"/>
        <v>206.16</v>
      </c>
      <c r="M825" s="6">
        <f t="shared" si="122"/>
        <v>839.06</v>
      </c>
      <c r="N825">
        <f>VLOOKUP(C:C,'11月工资'!C:AP,40,0)</f>
        <v>9</v>
      </c>
      <c r="O825" s="6">
        <f t="shared" si="123"/>
        <v>95.89</v>
      </c>
      <c r="P825">
        <v>0</v>
      </c>
      <c r="Q825">
        <f t="shared" si="124"/>
        <v>1438</v>
      </c>
      <c r="R825" s="51">
        <v>12127</v>
      </c>
      <c r="S825" s="68">
        <v>11986.59</v>
      </c>
      <c r="T825" s="69">
        <v>11982</v>
      </c>
      <c r="Y825" s="51">
        <f t="shared" si="128"/>
        <v>12117</v>
      </c>
      <c r="Z825" s="73">
        <f t="shared" si="129"/>
        <v>11991.2</v>
      </c>
      <c r="AA825" s="69" t="str">
        <f>VLOOKUP(C:C&amp;"    ",[1]Sheet0!$E$1:$I$65536,5,0)</f>
        <v xml:space="preserve">11982.00    </v>
      </c>
      <c r="AB825" s="74">
        <v>11982</v>
      </c>
      <c r="AC825" t="b">
        <f t="shared" si="125"/>
        <v>1</v>
      </c>
      <c r="AD825">
        <v>9000879</v>
      </c>
      <c r="AE825" t="s">
        <v>2499</v>
      </c>
      <c r="AF825" t="str">
        <f t="shared" si="127"/>
        <v>袁倩</v>
      </c>
    </row>
    <row r="826" spans="1:32" x14ac:dyDescent="0.2">
      <c r="A826">
        <v>823</v>
      </c>
      <c r="B826">
        <v>9000877</v>
      </c>
      <c r="C826" t="str">
        <f>VLOOKUP(B:B,'10月人员信息'!J:W,13,0)</f>
        <v>130705196912170915</v>
      </c>
      <c r="D826" t="str">
        <f>VLOOKUP(B:B,'10月人员信息'!J:M,3,0)</f>
        <v>张旭东</v>
      </c>
      <c r="E826" t="str">
        <f>VLOOKUP(B:B,'10月人员信息'!J:L,2,0)</f>
        <v>设备管理部</v>
      </c>
      <c r="F826" t="str">
        <f>VLOOKUP(B:B,'10月人员信息'!J:R,8,0)</f>
        <v>设备管理主办</v>
      </c>
      <c r="G826" t="str">
        <f>VLOOKUP(B:B,'10月人员信息'!J:P,6,0)</f>
        <v>专业师</v>
      </c>
      <c r="H826" t="str">
        <f>VLOOKUP(B:B,'10月人员信息'!J:V,12,0)</f>
        <v>汉族</v>
      </c>
      <c r="I826" t="str">
        <f>VLOOKUP(B:B,'11月工资'!A:D,4,0)</f>
        <v>6217000170007344422</v>
      </c>
      <c r="J826">
        <f t="shared" si="120"/>
        <v>1532.96</v>
      </c>
      <c r="K826">
        <f t="shared" si="121"/>
        <v>67.069999999999993</v>
      </c>
      <c r="L826">
        <f t="shared" si="126"/>
        <v>162.88</v>
      </c>
      <c r="M826" s="6">
        <f t="shared" si="122"/>
        <v>660.84</v>
      </c>
      <c r="N826">
        <f>VLOOKUP(C:C,'11月工资'!C:AP,40,0)</f>
        <v>9</v>
      </c>
      <c r="O826" s="6">
        <f t="shared" si="123"/>
        <v>75.52</v>
      </c>
      <c r="P826">
        <v>0</v>
      </c>
      <c r="Q826">
        <f t="shared" si="124"/>
        <v>1132</v>
      </c>
      <c r="R826" s="51">
        <v>9581</v>
      </c>
      <c r="S826" s="68">
        <v>9440.59</v>
      </c>
      <c r="T826" s="69">
        <v>9436</v>
      </c>
      <c r="Y826" s="51">
        <f t="shared" si="128"/>
        <v>9571</v>
      </c>
      <c r="Z826" s="73">
        <f t="shared" si="129"/>
        <v>9445.2000000000007</v>
      </c>
      <c r="AA826" s="69" t="str">
        <f>VLOOKUP(C:C&amp;"    ",[1]Sheet0!$E$1:$I$65536,5,0)</f>
        <v xml:space="preserve">9436.00    </v>
      </c>
      <c r="AB826" s="74">
        <v>9436</v>
      </c>
      <c r="AC826" t="b">
        <f t="shared" si="125"/>
        <v>1</v>
      </c>
      <c r="AD826">
        <v>9000880</v>
      </c>
      <c r="AE826" t="s">
        <v>2502</v>
      </c>
      <c r="AF826" t="str">
        <f t="shared" si="127"/>
        <v>赵瑜</v>
      </c>
    </row>
    <row r="827" spans="1:32" x14ac:dyDescent="0.2">
      <c r="A827">
        <v>824</v>
      </c>
      <c r="B827">
        <v>9000878</v>
      </c>
      <c r="C827" t="str">
        <f>VLOOKUP(B:B,'10月人员信息'!J:W,13,0)</f>
        <v>130225198210153958</v>
      </c>
      <c r="D827" t="str">
        <f>VLOOKUP(B:B,'10月人员信息'!J:M,3,0)</f>
        <v>陈洪波</v>
      </c>
      <c r="E827" t="str">
        <f>VLOOKUP(B:B,'10月人员信息'!J:L,2,0)</f>
        <v>设备管理部</v>
      </c>
      <c r="F827" t="str">
        <f>VLOOKUP(B:B,'10月人员信息'!J:R,8,0)</f>
        <v>设备管理主办</v>
      </c>
      <c r="G827" t="str">
        <f>VLOOKUP(B:B,'10月人员信息'!J:P,6,0)</f>
        <v>主任师</v>
      </c>
      <c r="H827" t="str">
        <f>VLOOKUP(B:B,'10月人员信息'!J:V,12,0)</f>
        <v>汉族</v>
      </c>
      <c r="I827" t="str">
        <f>VLOOKUP(B:B,'11月工资'!A:D,4,0)</f>
        <v>6210810170000757914</v>
      </c>
      <c r="J827">
        <f t="shared" si="120"/>
        <v>1939.2</v>
      </c>
      <c r="K827">
        <f t="shared" si="121"/>
        <v>84.84</v>
      </c>
      <c r="L827">
        <f t="shared" si="126"/>
        <v>206.04</v>
      </c>
      <c r="M827" s="6">
        <f t="shared" si="122"/>
        <v>838.57</v>
      </c>
      <c r="N827">
        <f>VLOOKUP(C:C,'11月工资'!C:AP,40,0)</f>
        <v>9</v>
      </c>
      <c r="O827" s="6">
        <f t="shared" si="123"/>
        <v>95.84</v>
      </c>
      <c r="P827">
        <v>0</v>
      </c>
      <c r="Q827">
        <f t="shared" si="124"/>
        <v>1437</v>
      </c>
      <c r="R827" s="51">
        <v>12120</v>
      </c>
      <c r="S827" s="68">
        <v>11979.59</v>
      </c>
      <c r="T827" s="69">
        <v>11975</v>
      </c>
      <c r="Y827" s="51">
        <f t="shared" si="128"/>
        <v>12110</v>
      </c>
      <c r="Z827" s="73">
        <f t="shared" si="129"/>
        <v>11984.2</v>
      </c>
      <c r="AA827" s="69" t="str">
        <f>VLOOKUP(C:C&amp;"    ",[1]Sheet0!$E$1:$I$65536,5,0)</f>
        <v xml:space="preserve">11975.00    </v>
      </c>
      <c r="AB827" s="74">
        <v>11975</v>
      </c>
      <c r="AC827" t="b">
        <f t="shared" si="125"/>
        <v>1</v>
      </c>
      <c r="AD827">
        <v>9000238</v>
      </c>
      <c r="AE827" t="s">
        <v>2505</v>
      </c>
      <c r="AF827" t="str">
        <f t="shared" si="127"/>
        <v>孙超</v>
      </c>
    </row>
    <row r="828" spans="1:32" x14ac:dyDescent="0.2">
      <c r="A828">
        <v>825</v>
      </c>
      <c r="B828">
        <v>9000879</v>
      </c>
      <c r="C828" t="str">
        <f>VLOOKUP(B:B,'10月人员信息'!J:W,13,0)</f>
        <v>13068319850808732x</v>
      </c>
      <c r="D828" t="str">
        <f>VLOOKUP(B:B,'10月人员信息'!J:M,3,0)</f>
        <v>袁倩</v>
      </c>
      <c r="E828" t="str">
        <f>VLOOKUP(B:B,'10月人员信息'!J:L,2,0)</f>
        <v>设备管理部</v>
      </c>
      <c r="F828" t="str">
        <f>VLOOKUP(B:B,'10月人员信息'!J:R,8,0)</f>
        <v>设备管理主办</v>
      </c>
      <c r="G828" t="str">
        <f>VLOOKUP(B:B,'10月人员信息'!J:P,6,0)</f>
        <v>主管师</v>
      </c>
      <c r="H828" t="str">
        <f>VLOOKUP(B:B,'10月人员信息'!J:V,12,0)</f>
        <v>汉族</v>
      </c>
      <c r="I828" t="str">
        <f>VLOOKUP(B:B,'11月工资'!A:D,4,0)</f>
        <v>6210810170000187278</v>
      </c>
      <c r="J828">
        <f t="shared" si="120"/>
        <v>1744.64</v>
      </c>
      <c r="K828">
        <f t="shared" si="121"/>
        <v>76.33</v>
      </c>
      <c r="L828">
        <f t="shared" si="126"/>
        <v>185.37</v>
      </c>
      <c r="M828" s="6">
        <f t="shared" si="122"/>
        <v>753.45</v>
      </c>
      <c r="N828">
        <f>VLOOKUP(C:C,'11月工资'!C:AP,40,0)</f>
        <v>9</v>
      </c>
      <c r="O828" s="6">
        <f t="shared" si="123"/>
        <v>86.11</v>
      </c>
      <c r="P828">
        <v>0</v>
      </c>
      <c r="Q828">
        <f t="shared" si="124"/>
        <v>1291</v>
      </c>
      <c r="R828" s="51">
        <v>10904</v>
      </c>
      <c r="S828" s="68">
        <v>10763.59</v>
      </c>
      <c r="T828" s="69">
        <v>10759</v>
      </c>
      <c r="Y828" s="51">
        <f t="shared" si="128"/>
        <v>10894</v>
      </c>
      <c r="Z828" s="73">
        <f t="shared" si="129"/>
        <v>10768.2</v>
      </c>
      <c r="AA828" s="69" t="str">
        <f>VLOOKUP(C:C&amp;"    ",[1]Sheet0!$E$1:$I$65536,5,0)</f>
        <v xml:space="preserve">10759.00    </v>
      </c>
      <c r="AB828" s="74">
        <v>10759</v>
      </c>
      <c r="AC828" t="b">
        <f t="shared" si="125"/>
        <v>1</v>
      </c>
      <c r="AD828">
        <v>9000237</v>
      </c>
      <c r="AE828" t="s">
        <v>2507</v>
      </c>
      <c r="AF828" t="str">
        <f t="shared" si="127"/>
        <v>卜建军</v>
      </c>
    </row>
    <row r="829" spans="1:32" x14ac:dyDescent="0.2">
      <c r="A829">
        <v>826</v>
      </c>
      <c r="B829">
        <v>9000880</v>
      </c>
      <c r="C829" t="str">
        <f>VLOOKUP(B:B,'10月人员信息'!J:W,13,0)</f>
        <v>130682198410100649</v>
      </c>
      <c r="D829" t="str">
        <f>VLOOKUP(B:B,'10月人员信息'!J:M,3,0)</f>
        <v>赵瑜</v>
      </c>
      <c r="E829" t="str">
        <f>VLOOKUP(B:B,'10月人员信息'!J:L,2,0)</f>
        <v>设备管理部</v>
      </c>
      <c r="F829" t="str">
        <f>VLOOKUP(B:B,'10月人员信息'!J:R,8,0)</f>
        <v>设备管理主办</v>
      </c>
      <c r="G829" t="str">
        <f>VLOOKUP(B:B,'10月人员信息'!J:P,6,0)</f>
        <v>主任师</v>
      </c>
      <c r="H829" t="str">
        <f>VLOOKUP(B:B,'10月人员信息'!J:V,12,0)</f>
        <v>汉族</v>
      </c>
      <c r="I829" t="str">
        <f>VLOOKUP(B:B,'11月工资'!A:D,4,0)</f>
        <v>6217000170012169202</v>
      </c>
      <c r="J829">
        <f t="shared" si="120"/>
        <v>1940.32</v>
      </c>
      <c r="K829">
        <f t="shared" si="121"/>
        <v>84.89</v>
      </c>
      <c r="L829">
        <f t="shared" si="126"/>
        <v>206.16</v>
      </c>
      <c r="M829" s="6">
        <f t="shared" si="122"/>
        <v>839.06</v>
      </c>
      <c r="N829">
        <f>VLOOKUP(C:C,'11月工资'!C:AP,40,0)</f>
        <v>9</v>
      </c>
      <c r="O829" s="6">
        <f t="shared" si="123"/>
        <v>95.89</v>
      </c>
      <c r="P829">
        <v>0</v>
      </c>
      <c r="Q829">
        <f t="shared" si="124"/>
        <v>1438</v>
      </c>
      <c r="R829" s="51">
        <v>12127</v>
      </c>
      <c r="S829" s="68">
        <v>11986.59</v>
      </c>
      <c r="T829" s="69">
        <v>11982</v>
      </c>
      <c r="Y829" s="51">
        <f t="shared" si="128"/>
        <v>12117</v>
      </c>
      <c r="Z829" s="73">
        <f t="shared" si="129"/>
        <v>11991.2</v>
      </c>
      <c r="AA829" s="69" t="str">
        <f>VLOOKUP(C:C&amp;"    ",[1]Sheet0!$E$1:$I$65536,5,0)</f>
        <v xml:space="preserve">11982.00    </v>
      </c>
      <c r="AB829" s="74">
        <v>11982</v>
      </c>
      <c r="AC829" t="b">
        <f t="shared" si="125"/>
        <v>1</v>
      </c>
      <c r="AD829">
        <v>9000239</v>
      </c>
      <c r="AE829" t="s">
        <v>2510</v>
      </c>
      <c r="AF829" t="str">
        <f t="shared" si="127"/>
        <v>易杰</v>
      </c>
    </row>
    <row r="830" spans="1:32" x14ac:dyDescent="0.2">
      <c r="A830">
        <v>827</v>
      </c>
      <c r="B830">
        <v>9000238</v>
      </c>
      <c r="C830" t="str">
        <f>VLOOKUP(B:B,'10月人员信息'!J:W,13,0)</f>
        <v>130705198211091519</v>
      </c>
      <c r="D830" t="str">
        <f>VLOOKUP(B:B,'10月人员信息'!J:M,3,0)</f>
        <v>孙超</v>
      </c>
      <c r="E830" t="str">
        <f>VLOOKUP(B:B,'10月人员信息'!J:L,2,0)</f>
        <v>信息自动化部</v>
      </c>
      <c r="F830" t="str">
        <f>VLOOKUP(B:B,'10月人员信息'!J:R,8,0)</f>
        <v>高炉维检作业区作业长</v>
      </c>
      <c r="G830" t="str">
        <f>VLOOKUP(B:B,'10月人员信息'!J:P,6,0)</f>
        <v>作业长</v>
      </c>
      <c r="H830" t="str">
        <f>VLOOKUP(B:B,'10月人员信息'!J:V,12,0)</f>
        <v>汉族</v>
      </c>
      <c r="I830" t="str">
        <f>VLOOKUP(B:B,'11月工资'!A:D,4,0)</f>
        <v>6210810170000761031</v>
      </c>
      <c r="J830">
        <f t="shared" si="120"/>
        <v>1893.12</v>
      </c>
      <c r="K830">
        <f t="shared" si="121"/>
        <v>82.82</v>
      </c>
      <c r="L830">
        <f t="shared" si="126"/>
        <v>201.14</v>
      </c>
      <c r="M830" s="6">
        <f t="shared" si="122"/>
        <v>818.41</v>
      </c>
      <c r="N830">
        <f>VLOOKUP(C:C,'11月工资'!C:AP,40,0)</f>
        <v>9</v>
      </c>
      <c r="O830" s="6">
        <f t="shared" si="123"/>
        <v>93.53</v>
      </c>
      <c r="P830">
        <v>0</v>
      </c>
      <c r="Q830">
        <f t="shared" si="124"/>
        <v>1402</v>
      </c>
      <c r="R830" s="51">
        <v>11832</v>
      </c>
      <c r="S830" s="68">
        <v>11691.59</v>
      </c>
      <c r="T830" s="69">
        <v>11687</v>
      </c>
      <c r="Y830" s="51">
        <f t="shared" si="128"/>
        <v>11822</v>
      </c>
      <c r="Z830" s="73">
        <f t="shared" si="129"/>
        <v>11696.2</v>
      </c>
      <c r="AA830" s="69" t="str">
        <f>VLOOKUP(C:C&amp;"    ",[1]Sheet0!$E$1:$I$65536,5,0)</f>
        <v xml:space="preserve">11687.00    </v>
      </c>
      <c r="AB830" s="74">
        <v>11687</v>
      </c>
      <c r="AC830" t="b">
        <f t="shared" si="125"/>
        <v>1</v>
      </c>
      <c r="AD830">
        <v>9000240</v>
      </c>
      <c r="AE830" t="s">
        <v>2513</v>
      </c>
      <c r="AF830" t="str">
        <f t="shared" si="127"/>
        <v>杨广要</v>
      </c>
    </row>
    <row r="831" spans="1:32" x14ac:dyDescent="0.2">
      <c r="A831">
        <v>828</v>
      </c>
      <c r="B831">
        <v>9000237</v>
      </c>
      <c r="C831" t="str">
        <f>VLOOKUP(B:B,'10月人员信息'!J:W,13,0)</f>
        <v>130705197708030979</v>
      </c>
      <c r="D831" t="str">
        <f>VLOOKUP(B:B,'10月人员信息'!J:M,3,0)</f>
        <v>卜建军</v>
      </c>
      <c r="E831" t="str">
        <f>VLOOKUP(B:B,'10月人员信息'!J:L,2,0)</f>
        <v>信息自动化部</v>
      </c>
      <c r="F831" t="str">
        <f>VLOOKUP(B:B,'10月人员信息'!J:R,8,0)</f>
        <v>烧结球团维检作业区作业长</v>
      </c>
      <c r="G831" t="str">
        <f>VLOOKUP(B:B,'10月人员信息'!J:P,6,0)</f>
        <v>作业长</v>
      </c>
      <c r="H831" t="str">
        <f>VLOOKUP(B:B,'10月人员信息'!J:V,12,0)</f>
        <v>汉族</v>
      </c>
      <c r="I831" t="str">
        <f>VLOOKUP(B:B,'11月工资'!A:D,4,0)</f>
        <v>6210810170000758136</v>
      </c>
      <c r="J831">
        <f t="shared" si="120"/>
        <v>1933.92</v>
      </c>
      <c r="K831">
        <f t="shared" si="121"/>
        <v>84.61</v>
      </c>
      <c r="L831">
        <f t="shared" si="126"/>
        <v>205.48</v>
      </c>
      <c r="M831" s="6">
        <f t="shared" si="122"/>
        <v>836.26</v>
      </c>
      <c r="N831">
        <f>VLOOKUP(C:C,'11月工资'!C:AP,40,0)</f>
        <v>9</v>
      </c>
      <c r="O831" s="6">
        <f t="shared" si="123"/>
        <v>95.57</v>
      </c>
      <c r="P831">
        <v>0</v>
      </c>
      <c r="Q831">
        <f t="shared" si="124"/>
        <v>1433</v>
      </c>
      <c r="R831" s="51">
        <v>12087</v>
      </c>
      <c r="S831" s="68">
        <v>11946.59</v>
      </c>
      <c r="T831" s="69">
        <v>11942</v>
      </c>
      <c r="Y831" s="51">
        <f t="shared" si="128"/>
        <v>12077</v>
      </c>
      <c r="Z831" s="73">
        <f t="shared" si="129"/>
        <v>11951.2</v>
      </c>
      <c r="AA831" s="69" t="str">
        <f>VLOOKUP(C:C&amp;"    ",[1]Sheet0!$E$1:$I$65536,5,0)</f>
        <v xml:space="preserve">11942.00    </v>
      </c>
      <c r="AB831" s="74">
        <v>11942</v>
      </c>
      <c r="AC831" t="b">
        <f t="shared" si="125"/>
        <v>1</v>
      </c>
      <c r="AD831">
        <v>9000242</v>
      </c>
      <c r="AE831" t="s">
        <v>2515</v>
      </c>
      <c r="AF831" t="str">
        <f t="shared" si="127"/>
        <v>曹伟</v>
      </c>
    </row>
    <row r="832" spans="1:32" x14ac:dyDescent="0.2">
      <c r="A832">
        <v>829</v>
      </c>
      <c r="B832">
        <v>9000239</v>
      </c>
      <c r="C832" t="str">
        <f>VLOOKUP(B:B,'10月人员信息'!J:W,13,0)</f>
        <v>130705198201201219</v>
      </c>
      <c r="D832" t="str">
        <f>VLOOKUP(B:B,'10月人员信息'!J:M,3,0)</f>
        <v>易杰</v>
      </c>
      <c r="E832" t="str">
        <f>VLOOKUP(B:B,'10月人员信息'!J:L,2,0)</f>
        <v>信息自动化部</v>
      </c>
      <c r="F832" t="str">
        <f>VLOOKUP(B:B,'10月人员信息'!J:R,8,0)</f>
        <v>自动化管理及智能设备主办</v>
      </c>
      <c r="G832" t="str">
        <f>VLOOKUP(B:B,'10月人员信息'!J:P,6,0)</f>
        <v>主任师</v>
      </c>
      <c r="H832" t="str">
        <f>VLOOKUP(B:B,'10月人员信息'!J:V,12,0)</f>
        <v>汉族</v>
      </c>
      <c r="I832" t="str">
        <f>VLOOKUP(B:B,'11月工资'!A:D,4,0)</f>
        <v>6210810170000760843</v>
      </c>
      <c r="J832">
        <f t="shared" si="120"/>
        <v>1939.2</v>
      </c>
      <c r="K832">
        <f t="shared" si="121"/>
        <v>84.84</v>
      </c>
      <c r="L832">
        <f t="shared" si="126"/>
        <v>206.04</v>
      </c>
      <c r="M832" s="6">
        <f t="shared" si="122"/>
        <v>838.57</v>
      </c>
      <c r="N832">
        <f>VLOOKUP(C:C,'11月工资'!C:AP,40,0)</f>
        <v>9</v>
      </c>
      <c r="O832" s="6">
        <f t="shared" si="123"/>
        <v>95.84</v>
      </c>
      <c r="P832">
        <v>0</v>
      </c>
      <c r="Q832">
        <f t="shared" si="124"/>
        <v>1437</v>
      </c>
      <c r="R832" s="51">
        <v>12120</v>
      </c>
      <c r="S832" s="68">
        <v>11979.59</v>
      </c>
      <c r="T832" s="69">
        <v>11975</v>
      </c>
      <c r="Y832" s="51">
        <f t="shared" si="128"/>
        <v>12110</v>
      </c>
      <c r="Z832" s="73">
        <f t="shared" si="129"/>
        <v>11984.2</v>
      </c>
      <c r="AA832" s="69" t="str">
        <f>VLOOKUP(C:C&amp;"    ",[1]Sheet0!$E$1:$I$65536,5,0)</f>
        <v xml:space="preserve">11975.00    </v>
      </c>
      <c r="AB832" s="74">
        <v>11975</v>
      </c>
      <c r="AC832" t="b">
        <f t="shared" si="125"/>
        <v>1</v>
      </c>
      <c r="AD832">
        <v>9000224</v>
      </c>
      <c r="AE832" t="s">
        <v>2518</v>
      </c>
      <c r="AF832" t="str">
        <f t="shared" si="127"/>
        <v>徐少磊</v>
      </c>
    </row>
    <row r="833" spans="1:32" x14ac:dyDescent="0.2">
      <c r="A833">
        <v>830</v>
      </c>
      <c r="B833">
        <v>9000240</v>
      </c>
      <c r="C833" t="str">
        <f>VLOOKUP(B:B,'10月人员信息'!J:W,13,0)</f>
        <v>411122198710281036</v>
      </c>
      <c r="D833" t="str">
        <f>VLOOKUP(B:B,'10月人员信息'!J:M,3,0)</f>
        <v>杨广要</v>
      </c>
      <c r="E833" t="str">
        <f>VLOOKUP(B:B,'10月人员信息'!J:L,2,0)</f>
        <v>信息自动化部</v>
      </c>
      <c r="F833" t="str">
        <f>VLOOKUP(B:B,'10月人员信息'!J:R,8,0)</f>
        <v>自动化管理及智能设备主办</v>
      </c>
      <c r="G833" t="str">
        <f>VLOOKUP(B:B,'10月人员信息'!J:P,6,0)</f>
        <v>主任师</v>
      </c>
      <c r="H833" t="str">
        <f>VLOOKUP(B:B,'10月人员信息'!J:V,12,0)</f>
        <v>汉族</v>
      </c>
      <c r="I833" t="str">
        <f>VLOOKUP(B:B,'11月工资'!A:D,4,0)</f>
        <v>6217000170007468593</v>
      </c>
      <c r="J833">
        <f t="shared" si="120"/>
        <v>1939.2</v>
      </c>
      <c r="K833">
        <f t="shared" si="121"/>
        <v>84.84</v>
      </c>
      <c r="L833">
        <f t="shared" si="126"/>
        <v>206.04</v>
      </c>
      <c r="M833" s="6">
        <f t="shared" si="122"/>
        <v>838.57</v>
      </c>
      <c r="N833">
        <f>VLOOKUP(C:C,'11月工资'!C:AP,40,0)</f>
        <v>9</v>
      </c>
      <c r="O833" s="6">
        <f t="shared" si="123"/>
        <v>95.84</v>
      </c>
      <c r="P833">
        <v>0</v>
      </c>
      <c r="Q833">
        <f t="shared" si="124"/>
        <v>1437</v>
      </c>
      <c r="R833" s="51">
        <v>12120</v>
      </c>
      <c r="S833" s="68">
        <v>11979.59</v>
      </c>
      <c r="T833" s="69">
        <v>11975</v>
      </c>
      <c r="Y833" s="51">
        <f t="shared" si="128"/>
        <v>12110</v>
      </c>
      <c r="Z833" s="73">
        <f t="shared" si="129"/>
        <v>11984.2</v>
      </c>
      <c r="AA833" s="69" t="str">
        <f>VLOOKUP(C:C&amp;"    ",[1]Sheet0!$E$1:$I$65536,5,0)</f>
        <v xml:space="preserve">11975.00    </v>
      </c>
      <c r="AB833" s="74">
        <v>11975</v>
      </c>
      <c r="AC833" t="b">
        <f t="shared" si="125"/>
        <v>1</v>
      </c>
      <c r="AD833">
        <v>9000881</v>
      </c>
      <c r="AE833" t="s">
        <v>2523</v>
      </c>
      <c r="AF833" t="str">
        <f t="shared" si="127"/>
        <v>张静</v>
      </c>
    </row>
    <row r="834" spans="1:32" x14ac:dyDescent="0.2">
      <c r="A834">
        <v>831</v>
      </c>
      <c r="B834">
        <v>9000242</v>
      </c>
      <c r="C834" t="str">
        <f>VLOOKUP(B:B,'10月人员信息'!J:W,13,0)</f>
        <v>130705198107090970</v>
      </c>
      <c r="D834" t="str">
        <f>VLOOKUP(B:B,'10月人员信息'!J:M,3,0)</f>
        <v>曹伟</v>
      </c>
      <c r="E834" t="str">
        <f>VLOOKUP(B:B,'10月人员信息'!J:L,2,0)</f>
        <v>信息自动化部</v>
      </c>
      <c r="F834" t="str">
        <f>VLOOKUP(B:B,'10月人员信息'!J:R,8,0)</f>
        <v>自动化管理及智能设备主办</v>
      </c>
      <c r="G834" t="str">
        <f>VLOOKUP(B:B,'10月人员信息'!J:P,6,0)</f>
        <v>主任师</v>
      </c>
      <c r="H834" t="str">
        <f>VLOOKUP(B:B,'10月人员信息'!J:V,12,0)</f>
        <v>汉族</v>
      </c>
      <c r="I834" t="str">
        <f>VLOOKUP(B:B,'11月工资'!A:D,4,0)</f>
        <v>4367420170768184808</v>
      </c>
      <c r="J834">
        <f t="shared" ref="J834:J896" si="130">ROUND(R834*0.16,2)</f>
        <v>1939.2</v>
      </c>
      <c r="K834">
        <f t="shared" ref="K834:K896" si="131">ROUND(R834*0.007,2)</f>
        <v>84.84</v>
      </c>
      <c r="L834">
        <f t="shared" si="126"/>
        <v>206.04</v>
      </c>
      <c r="M834" s="6">
        <f t="shared" ref="M834:M896" si="132">ROUND(S834*0.07,2)</f>
        <v>838.57</v>
      </c>
      <c r="N834">
        <f>VLOOKUP(C:C,'11月工资'!C:AP,40,0)</f>
        <v>9</v>
      </c>
      <c r="O834" s="6">
        <f t="shared" ref="O834:O896" si="133">ROUND(S834*0.008,2)</f>
        <v>95.84</v>
      </c>
      <c r="P834">
        <v>0</v>
      </c>
      <c r="Q834">
        <f t="shared" ref="Q834:Q896" si="134">ROUND(T834*0.12,0)</f>
        <v>1437</v>
      </c>
      <c r="R834" s="51">
        <v>12120</v>
      </c>
      <c r="S834" s="68">
        <v>11979.59</v>
      </c>
      <c r="T834" s="69">
        <v>11975</v>
      </c>
      <c r="Y834" s="51">
        <f t="shared" si="128"/>
        <v>12110</v>
      </c>
      <c r="Z834" s="73">
        <f t="shared" si="129"/>
        <v>11984.2</v>
      </c>
      <c r="AA834" s="69" t="str">
        <f>VLOOKUP(C:C&amp;"    ",[1]Sheet0!$E$1:$I$65536,5,0)</f>
        <v xml:space="preserve">11975.00    </v>
      </c>
      <c r="AB834" s="74">
        <v>11975</v>
      </c>
      <c r="AC834" t="b">
        <f t="shared" ref="AC834:AC897" si="135">T834=AB834</f>
        <v>1</v>
      </c>
      <c r="AD834">
        <v>9000882</v>
      </c>
      <c r="AE834" t="s">
        <v>2526</v>
      </c>
      <c r="AF834" t="str">
        <f t="shared" si="127"/>
        <v>王勇</v>
      </c>
    </row>
    <row r="835" spans="1:32" x14ac:dyDescent="0.2">
      <c r="A835">
        <v>832</v>
      </c>
      <c r="B835">
        <v>9000224</v>
      </c>
      <c r="C835" t="str">
        <f>VLOOKUP(B:B,'10月人员信息'!J:W,13,0)</f>
        <v>13068219881023227X</v>
      </c>
      <c r="D835" t="str">
        <f>VLOOKUP(B:B,'10月人员信息'!J:M,3,0)</f>
        <v>徐少磊</v>
      </c>
      <c r="E835" t="str">
        <f>VLOOKUP(B:B,'10月人员信息'!J:L,2,0)</f>
        <v>信息自动化部</v>
      </c>
      <c r="F835" t="str">
        <f>VLOOKUP(B:B,'10月人员信息'!J:R,8,0)</f>
        <v>自动化及智能设备管理主管</v>
      </c>
      <c r="G835" t="str">
        <f>VLOOKUP(B:B,'10月人员信息'!J:P,6,0)</f>
        <v>主管</v>
      </c>
      <c r="H835" t="str">
        <f>VLOOKUP(B:B,'10月人员信息'!J:V,12,0)</f>
        <v>汉族</v>
      </c>
      <c r="I835" t="str">
        <f>VLOOKUP(B:B,'11月工资'!A:D,4,0)</f>
        <v>6210810170001982164</v>
      </c>
      <c r="J835">
        <f t="shared" si="130"/>
        <v>1881.6</v>
      </c>
      <c r="K835">
        <f t="shared" si="131"/>
        <v>82.32</v>
      </c>
      <c r="L835">
        <f t="shared" ref="L835:L898" si="136">ROUND(R835*0.017,2)</f>
        <v>199.92</v>
      </c>
      <c r="M835" s="6">
        <f t="shared" si="132"/>
        <v>813.37</v>
      </c>
      <c r="N835">
        <f>VLOOKUP(C:C,'11月工资'!C:AP,40,0)</f>
        <v>9</v>
      </c>
      <c r="O835" s="6">
        <f t="shared" si="133"/>
        <v>92.96</v>
      </c>
      <c r="P835">
        <v>0</v>
      </c>
      <c r="Q835">
        <f t="shared" si="134"/>
        <v>1394</v>
      </c>
      <c r="R835" s="51">
        <v>11760</v>
      </c>
      <c r="S835" s="68">
        <v>11619.59</v>
      </c>
      <c r="T835" s="69">
        <v>11615</v>
      </c>
      <c r="Y835" s="51">
        <f t="shared" si="128"/>
        <v>11750</v>
      </c>
      <c r="Z835" s="73">
        <f t="shared" si="129"/>
        <v>11624.2</v>
      </c>
      <c r="AA835" s="69" t="str">
        <f>VLOOKUP(C:C&amp;"    ",[1]Sheet0!$E$1:$I$65536,5,0)</f>
        <v xml:space="preserve">11615.00    </v>
      </c>
      <c r="AB835" s="74">
        <v>11615</v>
      </c>
      <c r="AC835" t="b">
        <f t="shared" si="135"/>
        <v>1</v>
      </c>
      <c r="AD835">
        <v>9000883</v>
      </c>
      <c r="AE835" t="s">
        <v>2529</v>
      </c>
      <c r="AF835" t="str">
        <f t="shared" ref="AF835:AF898" si="137">VLOOKUP(AD:AD,B:D,3,0)</f>
        <v>王洪卫</v>
      </c>
    </row>
    <row r="836" spans="1:32" x14ac:dyDescent="0.2">
      <c r="A836">
        <v>833</v>
      </c>
      <c r="B836">
        <v>9000881</v>
      </c>
      <c r="C836" t="str">
        <f>VLOOKUP(B:B,'10月人员信息'!J:W,13,0)</f>
        <v>130224198110313022</v>
      </c>
      <c r="D836" t="str">
        <f>VLOOKUP(B:B,'10月人员信息'!J:M,3,0)</f>
        <v>张静</v>
      </c>
      <c r="E836" t="str">
        <f>VLOOKUP(B:B,'10月人员信息'!J:L,2,0)</f>
        <v>信息自动化部</v>
      </c>
      <c r="F836" t="str">
        <f>VLOOKUP(B:B,'10月人员信息'!J:R,8,0)</f>
        <v>自动化管理及智能设备主办</v>
      </c>
      <c r="G836" t="str">
        <f>VLOOKUP(B:B,'10月人员信息'!J:P,6,0)</f>
        <v>主管师</v>
      </c>
      <c r="H836" t="str">
        <f>VLOOKUP(B:B,'10月人员信息'!J:V,12,0)</f>
        <v>汉族</v>
      </c>
      <c r="I836" t="str">
        <f>VLOOKUP(B:B,'11月工资'!A:D,4,0)</f>
        <v>6210810170001987122</v>
      </c>
      <c r="J836">
        <f t="shared" si="130"/>
        <v>1744.64</v>
      </c>
      <c r="K836">
        <f t="shared" si="131"/>
        <v>76.33</v>
      </c>
      <c r="L836">
        <f t="shared" si="136"/>
        <v>185.37</v>
      </c>
      <c r="M836" s="6">
        <f t="shared" si="132"/>
        <v>753.45</v>
      </c>
      <c r="N836">
        <f>VLOOKUP(C:C,'11月工资'!C:AP,40,0)</f>
        <v>9</v>
      </c>
      <c r="O836" s="6">
        <f t="shared" si="133"/>
        <v>86.11</v>
      </c>
      <c r="P836">
        <v>0</v>
      </c>
      <c r="Q836">
        <f t="shared" si="134"/>
        <v>1291</v>
      </c>
      <c r="R836" s="51">
        <v>10904</v>
      </c>
      <c r="S836" s="68">
        <v>10763.59</v>
      </c>
      <c r="T836" s="69">
        <v>10759</v>
      </c>
      <c r="Y836" s="51">
        <f t="shared" ref="Y836:Y899" si="138">R836-10</f>
        <v>10894</v>
      </c>
      <c r="Z836" s="73">
        <f t="shared" si="129"/>
        <v>10768.2</v>
      </c>
      <c r="AA836" s="69" t="str">
        <f>VLOOKUP(C:C&amp;"    ",[1]Sheet0!$E$1:$I$65536,5,0)</f>
        <v xml:space="preserve">10759.00    </v>
      </c>
      <c r="AB836" s="74">
        <v>10759</v>
      </c>
      <c r="AC836" t="b">
        <f t="shared" si="135"/>
        <v>1</v>
      </c>
      <c r="AD836">
        <v>9000360</v>
      </c>
      <c r="AE836" t="s">
        <v>2532</v>
      </c>
      <c r="AF836" t="str">
        <f t="shared" si="137"/>
        <v>宋义峰</v>
      </c>
    </row>
    <row r="837" spans="1:32" x14ac:dyDescent="0.2">
      <c r="A837">
        <v>834</v>
      </c>
      <c r="B837">
        <v>9000882</v>
      </c>
      <c r="C837" t="str">
        <f>VLOOKUP(B:B,'10月人员信息'!J:W,13,0)</f>
        <v>510106196804251034</v>
      </c>
      <c r="D837" t="str">
        <f>VLOOKUP(B:B,'10月人员信息'!J:M,3,0)</f>
        <v>王勇</v>
      </c>
      <c r="E837" t="str">
        <f>VLOOKUP(B:B,'10月人员信息'!J:L,2,0)</f>
        <v>信息自动化部</v>
      </c>
      <c r="F837" t="str">
        <f>VLOOKUP(B:B,'10月人员信息'!J:R,8,0)</f>
        <v>系统开发及模型管理主办</v>
      </c>
      <c r="G837" t="str">
        <f>VLOOKUP(B:B,'10月人员信息'!J:P,6,0)</f>
        <v>专业师</v>
      </c>
      <c r="H837" t="str">
        <f>VLOOKUP(B:B,'10月人员信息'!J:V,12,0)</f>
        <v>汉族</v>
      </c>
      <c r="I837" t="str">
        <f>VLOOKUP(B:B,'11月工资'!A:D,4,0)</f>
        <v>6227000170840043925</v>
      </c>
      <c r="J837">
        <f t="shared" si="130"/>
        <v>1527.68</v>
      </c>
      <c r="K837">
        <f t="shared" si="131"/>
        <v>66.84</v>
      </c>
      <c r="L837">
        <f t="shared" si="136"/>
        <v>162.32</v>
      </c>
      <c r="M837" s="6">
        <f t="shared" si="132"/>
        <v>658.53</v>
      </c>
      <c r="N837">
        <f>VLOOKUP(C:C,'11月工资'!C:AP,40,0)</f>
        <v>9</v>
      </c>
      <c r="O837" s="6">
        <f t="shared" si="133"/>
        <v>75.260000000000005</v>
      </c>
      <c r="P837">
        <v>0</v>
      </c>
      <c r="Q837">
        <f t="shared" si="134"/>
        <v>1128</v>
      </c>
      <c r="R837" s="51">
        <v>9548</v>
      </c>
      <c r="S837" s="68">
        <v>9407.59</v>
      </c>
      <c r="T837" s="69">
        <v>9403</v>
      </c>
      <c r="Y837" s="51">
        <f t="shared" si="138"/>
        <v>9538</v>
      </c>
      <c r="Z837" s="73">
        <f t="shared" ref="Z837:Z900" si="139">ROUND(S837+4.61,2)</f>
        <v>9412.2000000000007</v>
      </c>
      <c r="AA837" s="69" t="str">
        <f>VLOOKUP(C:C&amp;"    ",[1]Sheet0!$E$1:$I$65536,5,0)</f>
        <v xml:space="preserve">9403.00    </v>
      </c>
      <c r="AB837" s="74">
        <v>9403</v>
      </c>
      <c r="AC837" t="b">
        <f t="shared" si="135"/>
        <v>1</v>
      </c>
      <c r="AD837">
        <v>9000184</v>
      </c>
      <c r="AE837" t="s">
        <v>2535</v>
      </c>
      <c r="AF837" t="str">
        <f t="shared" si="137"/>
        <v>王剑峰</v>
      </c>
    </row>
    <row r="838" spans="1:32" x14ac:dyDescent="0.2">
      <c r="A838">
        <v>835</v>
      </c>
      <c r="B838">
        <v>9000883</v>
      </c>
      <c r="C838" t="str">
        <f>VLOOKUP(B:B,'10月人员信息'!J:W,13,0)</f>
        <v>130705197010291456</v>
      </c>
      <c r="D838" t="str">
        <f>VLOOKUP(B:B,'10月人员信息'!J:M,3,0)</f>
        <v>王洪卫</v>
      </c>
      <c r="E838" t="str">
        <f>VLOOKUP(B:B,'10月人员信息'!J:L,2,0)</f>
        <v>信息自动化部</v>
      </c>
      <c r="F838" t="str">
        <f>VLOOKUP(B:B,'10月人员信息'!J:R,8,0)</f>
        <v>自动化管理及智能设备主办</v>
      </c>
      <c r="G838" t="str">
        <f>VLOOKUP(B:B,'10月人员信息'!J:P,6,0)</f>
        <v>专业师</v>
      </c>
      <c r="H838" t="str">
        <f>VLOOKUP(B:B,'10月人员信息'!J:V,12,0)</f>
        <v>汉族</v>
      </c>
      <c r="I838" t="str">
        <f>VLOOKUP(B:B,'11月工资'!A:D,4,0)</f>
        <v>0170709980102047469</v>
      </c>
      <c r="J838">
        <f t="shared" si="130"/>
        <v>1508</v>
      </c>
      <c r="K838">
        <f t="shared" si="131"/>
        <v>65.98</v>
      </c>
      <c r="L838">
        <f t="shared" si="136"/>
        <v>160.22999999999999</v>
      </c>
      <c r="M838" s="6">
        <f t="shared" si="132"/>
        <v>649.91999999999996</v>
      </c>
      <c r="N838">
        <f>VLOOKUP(C:C,'11月工资'!C:AP,40,0)</f>
        <v>9</v>
      </c>
      <c r="O838" s="6">
        <f t="shared" si="133"/>
        <v>74.28</v>
      </c>
      <c r="P838">
        <v>0</v>
      </c>
      <c r="Q838">
        <f t="shared" si="134"/>
        <v>1114</v>
      </c>
      <c r="R838" s="51">
        <v>9425</v>
      </c>
      <c r="S838" s="68">
        <v>9284.59</v>
      </c>
      <c r="T838" s="69">
        <v>9280</v>
      </c>
      <c r="Y838" s="51">
        <f t="shared" si="138"/>
        <v>9415</v>
      </c>
      <c r="Z838" s="73">
        <f t="shared" si="139"/>
        <v>9289.2000000000007</v>
      </c>
      <c r="AA838" s="69" t="str">
        <f>VLOOKUP(C:C&amp;"    ",[1]Sheet0!$E$1:$I$65536,5,0)</f>
        <v xml:space="preserve">9280.00    </v>
      </c>
      <c r="AB838" s="74">
        <v>9280</v>
      </c>
      <c r="AC838" t="b">
        <f t="shared" si="135"/>
        <v>1</v>
      </c>
      <c r="AD838">
        <v>9000310</v>
      </c>
      <c r="AE838" t="s">
        <v>2537</v>
      </c>
      <c r="AF838" t="str">
        <f t="shared" si="137"/>
        <v>郭维瑾</v>
      </c>
    </row>
    <row r="839" spans="1:32" x14ac:dyDescent="0.2">
      <c r="A839">
        <v>836</v>
      </c>
      <c r="B839">
        <v>9000360</v>
      </c>
      <c r="C839" t="str">
        <f>VLOOKUP(B:B,'10月人员信息'!J:W,13,0)</f>
        <v>132323198004180116</v>
      </c>
      <c r="D839" t="str">
        <f>VLOOKUP(B:B,'10月人员信息'!J:M,3,0)</f>
        <v>宋义峰</v>
      </c>
      <c r="E839" t="str">
        <f>VLOOKUP(B:B,'10月人员信息'!J:L,2,0)</f>
        <v>工程管理部</v>
      </c>
      <c r="F839" t="str">
        <f>VLOOKUP(B:B,'10月人员信息'!J:R,8,0)</f>
        <v>监督分站监督员</v>
      </c>
      <c r="G839" t="str">
        <f>VLOOKUP(B:B,'10月人员信息'!J:P,6,0)</f>
        <v>主管师</v>
      </c>
      <c r="H839" t="str">
        <f>VLOOKUP(B:B,'10月人员信息'!J:V,12,0)</f>
        <v>汉族</v>
      </c>
      <c r="I839" t="str">
        <f>VLOOKUP(B:B,'11月工资'!A:D,4,0)</f>
        <v>6217000180040689972</v>
      </c>
      <c r="J839">
        <f t="shared" si="130"/>
        <v>1743.52</v>
      </c>
      <c r="K839">
        <f t="shared" si="131"/>
        <v>76.28</v>
      </c>
      <c r="L839">
        <f t="shared" si="136"/>
        <v>185.25</v>
      </c>
      <c r="M839" s="6">
        <f t="shared" si="132"/>
        <v>752.96</v>
      </c>
      <c r="N839">
        <f>VLOOKUP(C:C,'11月工资'!C:AP,40,0)</f>
        <v>9</v>
      </c>
      <c r="O839" s="6">
        <f t="shared" si="133"/>
        <v>86.05</v>
      </c>
      <c r="P839">
        <v>0</v>
      </c>
      <c r="Q839">
        <f t="shared" si="134"/>
        <v>1290</v>
      </c>
      <c r="R839" s="51">
        <v>10897</v>
      </c>
      <c r="S839" s="68">
        <v>10756.59</v>
      </c>
      <c r="T839" s="69">
        <v>10752</v>
      </c>
      <c r="Y839" s="51">
        <f t="shared" si="138"/>
        <v>10887</v>
      </c>
      <c r="Z839" s="73">
        <f t="shared" si="139"/>
        <v>10761.2</v>
      </c>
      <c r="AA839" s="69" t="str">
        <f>VLOOKUP(C:C&amp;"    ",[1]Sheet0!$E$1:$I$65536,5,0)</f>
        <v xml:space="preserve">10752.00    </v>
      </c>
      <c r="AB839" s="74">
        <v>10752</v>
      </c>
      <c r="AC839" t="b">
        <f t="shared" si="135"/>
        <v>1</v>
      </c>
      <c r="AD839">
        <v>9000298</v>
      </c>
      <c r="AE839" t="s">
        <v>2540</v>
      </c>
      <c r="AF839" t="str">
        <f t="shared" si="137"/>
        <v>王丽娜</v>
      </c>
    </row>
    <row r="840" spans="1:32" x14ac:dyDescent="0.2">
      <c r="A840">
        <v>837</v>
      </c>
      <c r="B840">
        <v>9000184</v>
      </c>
      <c r="C840" t="str">
        <f>VLOOKUP(B:B,'10月人员信息'!J:W,13,0)</f>
        <v>130705197704200934</v>
      </c>
      <c r="D840" t="str">
        <f>VLOOKUP(B:B,'10月人员信息'!J:M,3,0)</f>
        <v>王剑峰</v>
      </c>
      <c r="E840" t="str">
        <f>VLOOKUP(B:B,'10月人员信息'!J:L,2,0)</f>
        <v>工程管理部</v>
      </c>
      <c r="F840" t="str">
        <f>VLOOKUP(B:B,'10月人员信息'!J:R,8,0)</f>
        <v>质量监督高级主管</v>
      </c>
      <c r="G840" t="str">
        <f>VLOOKUP(B:B,'10月人员信息'!J:P,6,0)</f>
        <v>高级主管</v>
      </c>
      <c r="H840" t="str">
        <f>VLOOKUP(B:B,'10月人员信息'!J:V,12,0)</f>
        <v>汉族</v>
      </c>
      <c r="I840" t="str">
        <f>VLOOKUP(B:B,'11月工资'!A:D,4,0)</f>
        <v>6217000170000894860</v>
      </c>
      <c r="J840">
        <f t="shared" si="130"/>
        <v>2256.8000000000002</v>
      </c>
      <c r="K840">
        <f t="shared" si="131"/>
        <v>98.74</v>
      </c>
      <c r="L840">
        <f t="shared" si="136"/>
        <v>239.79</v>
      </c>
      <c r="M840" s="6">
        <f t="shared" si="132"/>
        <v>977.52</v>
      </c>
      <c r="N840">
        <f>VLOOKUP(C:C,'11月工资'!C:AP,40,0)</f>
        <v>9</v>
      </c>
      <c r="O840" s="6">
        <f t="shared" si="133"/>
        <v>111.72</v>
      </c>
      <c r="P840">
        <v>0</v>
      </c>
      <c r="Q840">
        <f t="shared" si="134"/>
        <v>1675</v>
      </c>
      <c r="R840" s="51">
        <v>14105</v>
      </c>
      <c r="S840" s="68">
        <v>13964.59</v>
      </c>
      <c r="T840" s="69">
        <v>13960</v>
      </c>
      <c r="Y840" s="51">
        <f t="shared" si="138"/>
        <v>14095</v>
      </c>
      <c r="Z840" s="73">
        <f t="shared" si="139"/>
        <v>13969.2</v>
      </c>
      <c r="AA840" s="69" t="str">
        <f>VLOOKUP(C:C&amp;"    ",[1]Sheet0!$E$1:$I$65536,5,0)</f>
        <v xml:space="preserve">13960.00    </v>
      </c>
      <c r="AB840" s="74">
        <v>13960</v>
      </c>
      <c r="AC840" t="b">
        <f t="shared" si="135"/>
        <v>1</v>
      </c>
      <c r="AD840">
        <v>9000300</v>
      </c>
      <c r="AE840" t="s">
        <v>2543</v>
      </c>
      <c r="AF840" t="str">
        <f t="shared" si="137"/>
        <v>谢连铁</v>
      </c>
    </row>
    <row r="841" spans="1:32" x14ac:dyDescent="0.2">
      <c r="A841">
        <v>838</v>
      </c>
      <c r="B841">
        <v>9000310</v>
      </c>
      <c r="C841" t="str">
        <f>VLOOKUP(B:B,'10月人员信息'!J:W,13,0)</f>
        <v>130705197105230955</v>
      </c>
      <c r="D841" t="str">
        <f>VLOOKUP(B:B,'10月人员信息'!J:M,3,0)</f>
        <v>郭维瑾</v>
      </c>
      <c r="E841" t="str">
        <f>VLOOKUP(B:B,'10月人员信息'!J:L,2,0)</f>
        <v>设备管理部</v>
      </c>
      <c r="F841" t="str">
        <f>VLOOKUP(B:B,'10月人员信息'!J:R,8,0)</f>
        <v>辅料采购管理高级主管</v>
      </c>
      <c r="G841" t="str">
        <f>VLOOKUP(B:B,'10月人员信息'!J:P,6,0)</f>
        <v>高级主管</v>
      </c>
      <c r="H841" t="str">
        <f>VLOOKUP(B:B,'10月人员信息'!J:V,12,0)</f>
        <v>汉族</v>
      </c>
      <c r="I841" t="str">
        <f>VLOOKUP(B:B,'11月工资'!A:D,4,0)</f>
        <v>6227000170700059078</v>
      </c>
      <c r="J841">
        <f t="shared" si="130"/>
        <v>2120</v>
      </c>
      <c r="K841">
        <f t="shared" si="131"/>
        <v>92.75</v>
      </c>
      <c r="L841">
        <f t="shared" si="136"/>
        <v>225.25</v>
      </c>
      <c r="M841" s="6">
        <f t="shared" si="132"/>
        <v>917.67</v>
      </c>
      <c r="N841">
        <f>VLOOKUP(C:C,'11月工资'!C:AP,40,0)</f>
        <v>9</v>
      </c>
      <c r="O841" s="6">
        <f t="shared" si="133"/>
        <v>104.88</v>
      </c>
      <c r="P841">
        <v>0</v>
      </c>
      <c r="Q841">
        <f t="shared" si="134"/>
        <v>1573</v>
      </c>
      <c r="R841" s="51">
        <v>13250</v>
      </c>
      <c r="S841" s="68">
        <v>13109.59</v>
      </c>
      <c r="T841" s="69">
        <v>13105</v>
      </c>
      <c r="Y841" s="51">
        <f t="shared" si="138"/>
        <v>13240</v>
      </c>
      <c r="Z841" s="73">
        <f t="shared" si="139"/>
        <v>13114.2</v>
      </c>
      <c r="AA841" s="69" t="str">
        <f>VLOOKUP(C:C&amp;"    ",[1]Sheet0!$E$1:$I$65536,5,0)</f>
        <v xml:space="preserve">13105.00    </v>
      </c>
      <c r="AB841" s="74">
        <v>13105</v>
      </c>
      <c r="AC841" t="b">
        <f t="shared" si="135"/>
        <v>1</v>
      </c>
      <c r="AD841">
        <v>9000303</v>
      </c>
      <c r="AE841" t="s">
        <v>2546</v>
      </c>
      <c r="AF841" t="str">
        <f t="shared" si="137"/>
        <v>段龙刚</v>
      </c>
    </row>
    <row r="842" spans="1:32" x14ac:dyDescent="0.2">
      <c r="A842">
        <v>839</v>
      </c>
      <c r="B842">
        <v>9000298</v>
      </c>
      <c r="C842" t="str">
        <f>VLOOKUP(B:B,'10月人员信息'!J:W,13,0)</f>
        <v>220203198305171845</v>
      </c>
      <c r="D842" t="str">
        <f>VLOOKUP(B:B,'10月人员信息'!J:M,3,0)</f>
        <v>王丽娜</v>
      </c>
      <c r="E842" t="str">
        <f>VLOOKUP(B:B,'10月人员信息'!J:L,2,0)</f>
        <v>设备管理部</v>
      </c>
      <c r="F842" t="str">
        <f>VLOOKUP(B:B,'10月人员信息'!J:R,8,0)</f>
        <v>合同付款管理主办</v>
      </c>
      <c r="G842" t="str">
        <f>VLOOKUP(B:B,'10月人员信息'!J:P,6,0)</f>
        <v>主管师</v>
      </c>
      <c r="H842" t="str">
        <f>VLOOKUP(B:B,'10月人员信息'!J:V,12,0)</f>
        <v>汉族</v>
      </c>
      <c r="I842" t="str">
        <f>VLOOKUP(B:B,'11月工资'!A:D,4,0)</f>
        <v>6210810170000428441</v>
      </c>
      <c r="J842">
        <f t="shared" si="130"/>
        <v>1744.64</v>
      </c>
      <c r="K842">
        <f t="shared" si="131"/>
        <v>76.33</v>
      </c>
      <c r="L842">
        <f t="shared" si="136"/>
        <v>185.37</v>
      </c>
      <c r="M842" s="6">
        <f t="shared" si="132"/>
        <v>753.45</v>
      </c>
      <c r="N842">
        <f>VLOOKUP(C:C,'11月工资'!C:AP,40,0)</f>
        <v>9</v>
      </c>
      <c r="O842" s="6">
        <f t="shared" si="133"/>
        <v>86.11</v>
      </c>
      <c r="P842">
        <v>0</v>
      </c>
      <c r="Q842">
        <f t="shared" si="134"/>
        <v>1291</v>
      </c>
      <c r="R842" s="51">
        <v>10904</v>
      </c>
      <c r="S842" s="68">
        <v>10763.59</v>
      </c>
      <c r="T842" s="69">
        <v>10759</v>
      </c>
      <c r="Y842" s="51">
        <f t="shared" si="138"/>
        <v>10894</v>
      </c>
      <c r="Z842" s="73">
        <f t="shared" si="139"/>
        <v>10768.2</v>
      </c>
      <c r="AA842" s="69" t="str">
        <f>VLOOKUP(C:C&amp;"    ",[1]Sheet0!$E$1:$I$65536,5,0)</f>
        <v xml:space="preserve">10759.00    </v>
      </c>
      <c r="AB842" s="74">
        <v>10759</v>
      </c>
      <c r="AC842" t="b">
        <f t="shared" si="135"/>
        <v>1</v>
      </c>
      <c r="AD842">
        <v>9000309</v>
      </c>
      <c r="AE842" t="s">
        <v>2549</v>
      </c>
      <c r="AF842" t="str">
        <f t="shared" si="137"/>
        <v>李腾飞</v>
      </c>
    </row>
    <row r="843" spans="1:32" x14ac:dyDescent="0.2">
      <c r="A843">
        <v>840</v>
      </c>
      <c r="B843">
        <v>9000300</v>
      </c>
      <c r="C843" t="str">
        <f>VLOOKUP(B:B,'10月人员信息'!J:W,13,0)</f>
        <v>130705198911090939</v>
      </c>
      <c r="D843" t="str">
        <f>VLOOKUP(B:B,'10月人员信息'!J:M,3,0)</f>
        <v>谢连铁</v>
      </c>
      <c r="E843" t="str">
        <f>VLOOKUP(B:B,'10月人员信息'!J:L,2,0)</f>
        <v>设备管理部</v>
      </c>
      <c r="F843" t="str">
        <f>VLOOKUP(B:B,'10月人员信息'!J:R,8,0)</f>
        <v>合同付款管理主办</v>
      </c>
      <c r="G843" t="str">
        <f>VLOOKUP(B:B,'10月人员信息'!J:P,6,0)</f>
        <v>专业师</v>
      </c>
      <c r="H843" t="str">
        <f>VLOOKUP(B:B,'10月人员信息'!J:V,12,0)</f>
        <v>满族</v>
      </c>
      <c r="I843" t="str">
        <f>VLOOKUP(B:B,'11月工资'!A:D,4,0)</f>
        <v>6210810170000791848</v>
      </c>
      <c r="J843">
        <f t="shared" si="130"/>
        <v>1441.12</v>
      </c>
      <c r="K843">
        <f t="shared" si="131"/>
        <v>63.05</v>
      </c>
      <c r="L843">
        <f t="shared" si="136"/>
        <v>153.12</v>
      </c>
      <c r="M843" s="6">
        <f t="shared" si="132"/>
        <v>620.66</v>
      </c>
      <c r="N843">
        <f>VLOOKUP(C:C,'11月工资'!C:AP,40,0)</f>
        <v>9</v>
      </c>
      <c r="O843" s="6">
        <f t="shared" si="133"/>
        <v>70.930000000000007</v>
      </c>
      <c r="P843">
        <v>0</v>
      </c>
      <c r="Q843">
        <f t="shared" si="134"/>
        <v>1063</v>
      </c>
      <c r="R843" s="51">
        <v>9007</v>
      </c>
      <c r="S843" s="68">
        <v>8866.59</v>
      </c>
      <c r="T843" s="69">
        <v>8862</v>
      </c>
      <c r="Y843" s="51">
        <f t="shared" si="138"/>
        <v>8997</v>
      </c>
      <c r="Z843" s="73">
        <f t="shared" si="139"/>
        <v>8871.2000000000007</v>
      </c>
      <c r="AA843" s="69" t="str">
        <f>VLOOKUP(C:C&amp;"    ",[1]Sheet0!$E$1:$I$65536,5,0)</f>
        <v xml:space="preserve">8862.00    </v>
      </c>
      <c r="AB843" s="74">
        <v>8862</v>
      </c>
      <c r="AC843" t="b">
        <f t="shared" si="135"/>
        <v>1</v>
      </c>
      <c r="AD843">
        <v>9000438</v>
      </c>
      <c r="AE843" t="s">
        <v>2552</v>
      </c>
      <c r="AF843" t="str">
        <f t="shared" si="137"/>
        <v>徐强</v>
      </c>
    </row>
    <row r="844" spans="1:32" x14ac:dyDescent="0.2">
      <c r="A844">
        <v>841</v>
      </c>
      <c r="B844">
        <v>9000303</v>
      </c>
      <c r="C844" t="str">
        <f>VLOOKUP(B:B,'10月人员信息'!J:W,13,0)</f>
        <v>152529198708250015</v>
      </c>
      <c r="D844" t="str">
        <f>VLOOKUP(B:B,'10月人员信息'!J:M,3,0)</f>
        <v>段龙刚</v>
      </c>
      <c r="E844" t="str">
        <f>VLOOKUP(B:B,'10月人员信息'!J:L,2,0)</f>
        <v>设备管理部</v>
      </c>
      <c r="F844" t="str">
        <f>VLOOKUP(B:B,'10月人员信息'!J:R,8,0)</f>
        <v>设备采购管理主办</v>
      </c>
      <c r="G844" t="str">
        <f>VLOOKUP(B:B,'10月人员信息'!J:P,6,0)</f>
        <v>主管师</v>
      </c>
      <c r="H844" t="str">
        <f>VLOOKUP(B:B,'10月人员信息'!J:V,12,0)</f>
        <v>汉族</v>
      </c>
      <c r="I844" t="str">
        <f>VLOOKUP(B:B,'11月工资'!A:D,4,0)</f>
        <v>6227000170700325651</v>
      </c>
      <c r="J844">
        <f t="shared" si="130"/>
        <v>1743.52</v>
      </c>
      <c r="K844">
        <f t="shared" si="131"/>
        <v>76.28</v>
      </c>
      <c r="L844">
        <f t="shared" si="136"/>
        <v>185.25</v>
      </c>
      <c r="M844" s="6">
        <f t="shared" si="132"/>
        <v>752.96</v>
      </c>
      <c r="N844">
        <f>VLOOKUP(C:C,'11月工资'!C:AP,40,0)</f>
        <v>9</v>
      </c>
      <c r="O844" s="6">
        <f t="shared" si="133"/>
        <v>86.05</v>
      </c>
      <c r="P844">
        <v>0</v>
      </c>
      <c r="Q844">
        <f t="shared" si="134"/>
        <v>1290</v>
      </c>
      <c r="R844" s="51">
        <v>10897</v>
      </c>
      <c r="S844" s="68">
        <v>10756.59</v>
      </c>
      <c r="T844" s="69">
        <v>10752</v>
      </c>
      <c r="Y844" s="51">
        <f t="shared" si="138"/>
        <v>10887</v>
      </c>
      <c r="Z844" s="73">
        <f t="shared" si="139"/>
        <v>10761.2</v>
      </c>
      <c r="AA844" s="69" t="str">
        <f>VLOOKUP(C:C&amp;"    ",[1]Sheet0!$E$1:$I$65536,5,0)</f>
        <v xml:space="preserve">10752.00    </v>
      </c>
      <c r="AB844" s="74">
        <v>10752</v>
      </c>
      <c r="AC844" t="b">
        <f t="shared" si="135"/>
        <v>1</v>
      </c>
      <c r="AD844">
        <v>9000444</v>
      </c>
      <c r="AE844" t="s">
        <v>2555</v>
      </c>
      <c r="AF844" t="str">
        <f t="shared" si="137"/>
        <v>韩富</v>
      </c>
    </row>
    <row r="845" spans="1:32" x14ac:dyDescent="0.2">
      <c r="A845">
        <v>842</v>
      </c>
      <c r="B845">
        <v>9000309</v>
      </c>
      <c r="C845" t="str">
        <f>VLOOKUP(B:B,'10月人员信息'!J:W,13,0)</f>
        <v>13070519850815033X</v>
      </c>
      <c r="D845" t="str">
        <f>VLOOKUP(B:B,'10月人员信息'!J:M,3,0)</f>
        <v>李腾飞</v>
      </c>
      <c r="E845" t="str">
        <f>VLOOKUP(B:B,'10月人员信息'!J:L,2,0)</f>
        <v>设备管理部</v>
      </c>
      <c r="F845" t="str">
        <f>VLOOKUP(B:B,'10月人员信息'!J:R,8,0)</f>
        <v>设备采购管理主办</v>
      </c>
      <c r="G845" t="str">
        <f>VLOOKUP(B:B,'10月人员信息'!J:P,6,0)</f>
        <v>主管师</v>
      </c>
      <c r="H845" t="str">
        <f>VLOOKUP(B:B,'10月人员信息'!J:V,12,0)</f>
        <v>汉族</v>
      </c>
      <c r="I845" t="str">
        <f>VLOOKUP(B:B,'11月工资'!A:D,4,0)</f>
        <v>6210810170001982586</v>
      </c>
      <c r="J845">
        <f t="shared" si="130"/>
        <v>1743.52</v>
      </c>
      <c r="K845">
        <f t="shared" si="131"/>
        <v>76.28</v>
      </c>
      <c r="L845">
        <f t="shared" si="136"/>
        <v>185.25</v>
      </c>
      <c r="M845" s="6">
        <f t="shared" si="132"/>
        <v>752.96</v>
      </c>
      <c r="N845">
        <f>VLOOKUP(C:C,'11月工资'!C:AP,40,0)</f>
        <v>9</v>
      </c>
      <c r="O845" s="6">
        <f t="shared" si="133"/>
        <v>86.05</v>
      </c>
      <c r="P845">
        <v>0</v>
      </c>
      <c r="Q845">
        <f t="shared" si="134"/>
        <v>1290</v>
      </c>
      <c r="R845" s="51">
        <v>10897</v>
      </c>
      <c r="S845" s="68">
        <v>10756.59</v>
      </c>
      <c r="T845" s="69">
        <v>10752</v>
      </c>
      <c r="Y845" s="51">
        <f t="shared" si="138"/>
        <v>10887</v>
      </c>
      <c r="Z845" s="73">
        <f t="shared" si="139"/>
        <v>10761.2</v>
      </c>
      <c r="AA845" s="69" t="str">
        <f>VLOOKUP(C:C&amp;"    ",[1]Sheet0!$E$1:$I$65536,5,0)</f>
        <v xml:space="preserve">10752.00    </v>
      </c>
      <c r="AB845" s="74">
        <v>10752</v>
      </c>
      <c r="AC845" t="b">
        <f t="shared" si="135"/>
        <v>1</v>
      </c>
      <c r="AD845">
        <v>9000447</v>
      </c>
      <c r="AE845" t="s">
        <v>2558</v>
      </c>
      <c r="AF845" t="str">
        <f t="shared" si="137"/>
        <v>王跃欣</v>
      </c>
    </row>
    <row r="846" spans="1:32" x14ac:dyDescent="0.2">
      <c r="A846">
        <v>843</v>
      </c>
      <c r="B846">
        <v>9000438</v>
      </c>
      <c r="C846" t="str">
        <f>VLOOKUP(B:B,'10月人员信息'!J:W,13,0)</f>
        <v>15042919860628003X</v>
      </c>
      <c r="D846" t="str">
        <f>VLOOKUP(B:B,'10月人员信息'!J:M,3,0)</f>
        <v>徐强</v>
      </c>
      <c r="E846" t="str">
        <f>VLOOKUP(B:B,'10月人员信息'!J:L,2,0)</f>
        <v>焦化事业部</v>
      </c>
      <c r="F846" t="str">
        <f>VLOOKUP(B:B,'10月人员信息'!J:R,8,0)</f>
        <v>备煤作业区日班作业长</v>
      </c>
      <c r="G846" t="str">
        <f>VLOOKUP(B:B,'10月人员信息'!J:P,6,0)</f>
        <v>日班作业长（正科）</v>
      </c>
      <c r="H846" t="str">
        <f>VLOOKUP(B:B,'10月人员信息'!J:V,12,0)</f>
        <v>汉族</v>
      </c>
      <c r="I846" t="str">
        <f>VLOOKUP(B:B,'11月工资'!A:D,4,0)</f>
        <v>6217000180040689790</v>
      </c>
      <c r="J846">
        <f t="shared" si="130"/>
        <v>2137.92</v>
      </c>
      <c r="K846">
        <f t="shared" si="131"/>
        <v>93.53</v>
      </c>
      <c r="L846">
        <f t="shared" si="136"/>
        <v>227.15</v>
      </c>
      <c r="M846" s="6">
        <f t="shared" si="132"/>
        <v>925.51</v>
      </c>
      <c r="N846">
        <f>VLOOKUP(C:C,'11月工资'!C:AP,40,0)</f>
        <v>9</v>
      </c>
      <c r="O846" s="6">
        <f t="shared" si="133"/>
        <v>105.77</v>
      </c>
      <c r="P846">
        <v>0</v>
      </c>
      <c r="Q846">
        <f t="shared" si="134"/>
        <v>1586</v>
      </c>
      <c r="R846" s="51">
        <v>13362</v>
      </c>
      <c r="S846" s="68">
        <v>13221.59</v>
      </c>
      <c r="T846" s="69">
        <v>13217</v>
      </c>
      <c r="Y846" s="51">
        <f t="shared" si="138"/>
        <v>13352</v>
      </c>
      <c r="Z846" s="73">
        <f t="shared" si="139"/>
        <v>13226.2</v>
      </c>
      <c r="AA846" s="69" t="str">
        <f>VLOOKUP(C:C&amp;"    ",[1]Sheet0!$E$1:$I$65536,5,0)</f>
        <v xml:space="preserve">13217.00    </v>
      </c>
      <c r="AB846" s="74">
        <v>13217</v>
      </c>
      <c r="AC846" t="b">
        <f t="shared" si="135"/>
        <v>1</v>
      </c>
      <c r="AD846">
        <v>9000449</v>
      </c>
      <c r="AE846" t="s">
        <v>2561</v>
      </c>
      <c r="AF846" t="str">
        <f t="shared" si="137"/>
        <v>李庭云</v>
      </c>
    </row>
    <row r="847" spans="1:32" x14ac:dyDescent="0.2">
      <c r="A847">
        <v>844</v>
      </c>
      <c r="B847">
        <v>9000444</v>
      </c>
      <c r="C847" t="str">
        <f>VLOOKUP(B:B,'10月人员信息'!J:W,13,0)</f>
        <v>130705198105270935</v>
      </c>
      <c r="D847" t="str">
        <f>VLOOKUP(B:B,'10月人员信息'!J:M,3,0)</f>
        <v>韩富</v>
      </c>
      <c r="E847" t="str">
        <f>VLOOKUP(B:B,'10月人员信息'!J:L,2,0)</f>
        <v>焦化事业部</v>
      </c>
      <c r="F847">
        <f>VLOOKUP(B:B,'10月人员信息'!J:R,8,0)</f>
        <v>0</v>
      </c>
      <c r="G847" t="str">
        <f>VLOOKUP(B:B,'10月人员信息'!J:P,6,0)</f>
        <v>专业师</v>
      </c>
      <c r="H847" t="str">
        <f>VLOOKUP(B:B,'10月人员信息'!J:V,12,0)</f>
        <v>汉族</v>
      </c>
      <c r="I847" t="str">
        <f>VLOOKUP(B:B,'11月工资'!A:D,4,0)</f>
        <v>6217000180040689808</v>
      </c>
      <c r="J847">
        <f t="shared" si="130"/>
        <v>1452.64</v>
      </c>
      <c r="K847">
        <f t="shared" si="131"/>
        <v>63.55</v>
      </c>
      <c r="L847">
        <f t="shared" si="136"/>
        <v>154.34</v>
      </c>
      <c r="M847" s="6">
        <f t="shared" si="132"/>
        <v>625.70000000000005</v>
      </c>
      <c r="N847">
        <f>VLOOKUP(C:C,'11月工资'!C:AP,40,0)</f>
        <v>9</v>
      </c>
      <c r="O847" s="6">
        <f t="shared" si="133"/>
        <v>71.510000000000005</v>
      </c>
      <c r="P847">
        <v>0</v>
      </c>
      <c r="Q847">
        <f t="shared" si="134"/>
        <v>1072</v>
      </c>
      <c r="R847" s="51">
        <v>9079</v>
      </c>
      <c r="S847" s="68">
        <v>8938.59</v>
      </c>
      <c r="T847" s="69">
        <v>8934</v>
      </c>
      <c r="Y847" s="51">
        <f t="shared" si="138"/>
        <v>9069</v>
      </c>
      <c r="Z847" s="73">
        <f t="shared" si="139"/>
        <v>8943.2000000000007</v>
      </c>
      <c r="AA847" s="69" t="str">
        <f>VLOOKUP(C:C&amp;"    ",[1]Sheet0!$E$1:$I$65536,5,0)</f>
        <v xml:space="preserve">8934.00    </v>
      </c>
      <c r="AB847" s="74">
        <v>8934</v>
      </c>
      <c r="AC847" t="b">
        <f t="shared" si="135"/>
        <v>1</v>
      </c>
      <c r="AD847">
        <v>9000364</v>
      </c>
      <c r="AE847" t="s">
        <v>2564</v>
      </c>
      <c r="AF847" t="str">
        <f t="shared" si="137"/>
        <v>李云福</v>
      </c>
    </row>
    <row r="848" spans="1:32" x14ac:dyDescent="0.2">
      <c r="A848">
        <v>845</v>
      </c>
      <c r="B848">
        <v>9000447</v>
      </c>
      <c r="C848" t="str">
        <f>VLOOKUP(B:B,'10月人员信息'!J:W,13,0)</f>
        <v>13063419790930141X</v>
      </c>
      <c r="D848" t="str">
        <f>VLOOKUP(B:B,'10月人员信息'!J:M,3,0)</f>
        <v>王跃欣</v>
      </c>
      <c r="E848" t="str">
        <f>VLOOKUP(B:B,'10月人员信息'!J:L,2,0)</f>
        <v>焦化事业部</v>
      </c>
      <c r="F848" t="str">
        <f>VLOOKUP(B:B,'10月人员信息'!J:R,8,0)</f>
        <v>干熄焦作业区日班作业长</v>
      </c>
      <c r="G848" t="str">
        <f>VLOOKUP(B:B,'10月人员信息'!J:P,6,0)</f>
        <v>日班作业长（正科级）</v>
      </c>
      <c r="H848" t="str">
        <f>VLOOKUP(B:B,'10月人员信息'!J:V,12,0)</f>
        <v>汉族</v>
      </c>
      <c r="I848" t="str">
        <f>VLOOKUP(B:B,'11月工资'!A:D,4,0)</f>
        <v>6217000180041475363</v>
      </c>
      <c r="J848">
        <f t="shared" si="130"/>
        <v>2216</v>
      </c>
      <c r="K848">
        <f t="shared" si="131"/>
        <v>96.95</v>
      </c>
      <c r="L848">
        <f t="shared" si="136"/>
        <v>235.45</v>
      </c>
      <c r="M848" s="6">
        <f t="shared" si="132"/>
        <v>959.67</v>
      </c>
      <c r="N848">
        <f>VLOOKUP(C:C,'11月工资'!C:AP,40,0)</f>
        <v>9</v>
      </c>
      <c r="O848" s="6">
        <f t="shared" si="133"/>
        <v>109.68</v>
      </c>
      <c r="P848">
        <v>0</v>
      </c>
      <c r="Q848">
        <f t="shared" si="134"/>
        <v>1645</v>
      </c>
      <c r="R848" s="51">
        <v>13850</v>
      </c>
      <c r="S848" s="68">
        <v>13709.59</v>
      </c>
      <c r="T848" s="69">
        <v>13705</v>
      </c>
      <c r="Y848" s="51">
        <f t="shared" si="138"/>
        <v>13840</v>
      </c>
      <c r="Z848" s="73">
        <f t="shared" si="139"/>
        <v>13714.2</v>
      </c>
      <c r="AA848" s="69" t="str">
        <f>VLOOKUP(C:C&amp;"    ",[1]Sheet0!$E$1:$I$65536,5,0)</f>
        <v xml:space="preserve">13705.00    </v>
      </c>
      <c r="AB848" s="74">
        <v>13705</v>
      </c>
      <c r="AC848" t="b">
        <f t="shared" si="135"/>
        <v>1</v>
      </c>
      <c r="AD848">
        <v>9000420</v>
      </c>
      <c r="AE848" t="s">
        <v>2567</v>
      </c>
      <c r="AF848" t="str">
        <f t="shared" si="137"/>
        <v>邓华荣</v>
      </c>
    </row>
    <row r="849" spans="1:32" x14ac:dyDescent="0.2">
      <c r="A849">
        <v>846</v>
      </c>
      <c r="B849">
        <v>9000449</v>
      </c>
      <c r="C849" t="str">
        <f>VLOOKUP(B:B,'10月人员信息'!J:W,13,0)</f>
        <v>420822198604035519</v>
      </c>
      <c r="D849" t="str">
        <f>VLOOKUP(B:B,'10月人员信息'!J:M,3,0)</f>
        <v>李庭云</v>
      </c>
      <c r="E849" t="str">
        <f>VLOOKUP(B:B,'10月人员信息'!J:L,2,0)</f>
        <v>焦化事业部</v>
      </c>
      <c r="F849">
        <f>VLOOKUP(B:B,'10月人员信息'!J:R,8,0)</f>
        <v>0</v>
      </c>
      <c r="G849" t="str">
        <f>VLOOKUP(B:B,'10月人员信息'!J:P,6,0)</f>
        <v>专业师</v>
      </c>
      <c r="H849" t="str">
        <f>VLOOKUP(B:B,'10月人员信息'!J:V,12,0)</f>
        <v>汉族</v>
      </c>
      <c r="I849" t="str">
        <f>VLOOKUP(B:B,'11月工资'!A:D,4,0)</f>
        <v>6210810170002460418</v>
      </c>
      <c r="J849">
        <f t="shared" si="130"/>
        <v>1452.64</v>
      </c>
      <c r="K849">
        <f t="shared" si="131"/>
        <v>63.55</v>
      </c>
      <c r="L849">
        <f t="shared" si="136"/>
        <v>154.34</v>
      </c>
      <c r="M849" s="6">
        <f t="shared" si="132"/>
        <v>625.70000000000005</v>
      </c>
      <c r="N849">
        <f>VLOOKUP(C:C,'11月工资'!C:AP,40,0)</f>
        <v>9</v>
      </c>
      <c r="O849" s="6">
        <f t="shared" si="133"/>
        <v>71.510000000000005</v>
      </c>
      <c r="P849">
        <v>0</v>
      </c>
      <c r="Q849">
        <f t="shared" si="134"/>
        <v>1072</v>
      </c>
      <c r="R849" s="51">
        <v>9079</v>
      </c>
      <c r="S849" s="68">
        <v>8938.59</v>
      </c>
      <c r="T849" s="69">
        <v>8934</v>
      </c>
      <c r="Y849" s="51">
        <f t="shared" si="138"/>
        <v>9069</v>
      </c>
      <c r="Z849" s="73">
        <f t="shared" si="139"/>
        <v>8943.2000000000007</v>
      </c>
      <c r="AA849" s="69" t="str">
        <f>VLOOKUP(C:C&amp;"    ",[1]Sheet0!$E$1:$I$65536,5,0)</f>
        <v xml:space="preserve">8934.00    </v>
      </c>
      <c r="AB849" s="74">
        <v>8934</v>
      </c>
      <c r="AC849" t="b">
        <f t="shared" si="135"/>
        <v>1</v>
      </c>
      <c r="AD849">
        <v>9000384</v>
      </c>
      <c r="AE849" t="s">
        <v>339</v>
      </c>
      <c r="AF849" t="str">
        <f t="shared" si="137"/>
        <v>董超</v>
      </c>
    </row>
    <row r="850" spans="1:32" x14ac:dyDescent="0.2">
      <c r="A850">
        <v>847</v>
      </c>
      <c r="B850">
        <v>9000364</v>
      </c>
      <c r="C850" t="str">
        <f>VLOOKUP(B:B,'10月人员信息'!J:W,13,0)</f>
        <v>132527197504282516</v>
      </c>
      <c r="D850" t="str">
        <f>VLOOKUP(B:B,'10月人员信息'!J:M,3,0)</f>
        <v>李云福</v>
      </c>
      <c r="E850" t="str">
        <f>VLOOKUP(B:B,'10月人员信息'!J:L,2,0)</f>
        <v>炼铁事业部</v>
      </c>
      <c r="F850" t="str">
        <f>VLOOKUP(B:B,'10月人员信息'!J:R,8,0)</f>
        <v>安全室高级主管</v>
      </c>
      <c r="G850" t="str">
        <f>VLOOKUP(B:B,'10月人员信息'!J:P,6,0)</f>
        <v>主管</v>
      </c>
      <c r="H850" t="str">
        <f>VLOOKUP(B:B,'10月人员信息'!J:V,12,0)</f>
        <v>汉族</v>
      </c>
      <c r="I850" t="str">
        <f>VLOOKUP(B:B,'11月工资'!A:D,4,0)</f>
        <v>6210810170002334241</v>
      </c>
      <c r="J850">
        <f t="shared" si="130"/>
        <v>1936.48</v>
      </c>
      <c r="K850">
        <f t="shared" si="131"/>
        <v>84.72</v>
      </c>
      <c r="L850">
        <f t="shared" si="136"/>
        <v>205.75</v>
      </c>
      <c r="M850" s="6">
        <f t="shared" si="132"/>
        <v>837.38</v>
      </c>
      <c r="N850">
        <f>VLOOKUP(C:C,'11月工资'!C:AP,40,0)</f>
        <v>9</v>
      </c>
      <c r="O850" s="6">
        <f t="shared" si="133"/>
        <v>95.7</v>
      </c>
      <c r="P850">
        <v>0</v>
      </c>
      <c r="Q850">
        <f t="shared" si="134"/>
        <v>1435</v>
      </c>
      <c r="R850" s="51">
        <v>12103</v>
      </c>
      <c r="S850" s="68">
        <v>11962.59</v>
      </c>
      <c r="T850" s="69">
        <v>11958</v>
      </c>
      <c r="Y850" s="51">
        <f t="shared" si="138"/>
        <v>12093</v>
      </c>
      <c r="Z850" s="73">
        <f t="shared" si="139"/>
        <v>11967.2</v>
      </c>
      <c r="AA850" s="69" t="str">
        <f>VLOOKUP(C:C&amp;"    ",[1]Sheet0!$E$1:$I$65536,5,0)</f>
        <v xml:space="preserve">11958.00    </v>
      </c>
      <c r="AB850" s="74">
        <v>11958</v>
      </c>
      <c r="AC850" t="b">
        <f t="shared" si="135"/>
        <v>1</v>
      </c>
      <c r="AD850">
        <v>9000385</v>
      </c>
      <c r="AE850" t="s">
        <v>2572</v>
      </c>
      <c r="AF850" t="str">
        <f t="shared" si="137"/>
        <v>吴玉涛</v>
      </c>
    </row>
    <row r="851" spans="1:32" x14ac:dyDescent="0.2">
      <c r="A851">
        <v>848</v>
      </c>
      <c r="B851">
        <v>9000420</v>
      </c>
      <c r="C851" t="str">
        <f>VLOOKUP(B:B,'10月人员信息'!J:W,13,0)</f>
        <v>511022197812057805</v>
      </c>
      <c r="D851" t="str">
        <f>VLOOKUP(B:B,'10月人员信息'!J:M,3,0)</f>
        <v>邓华荣</v>
      </c>
      <c r="E851" t="str">
        <f>VLOOKUP(B:B,'10月人员信息'!J:L,2,0)</f>
        <v>炼铁事业部</v>
      </c>
      <c r="F851" t="str">
        <f>VLOOKUP(B:B,'10月人员信息'!J:R,8,0)</f>
        <v>党群室主办</v>
      </c>
      <c r="G851" t="str">
        <f>VLOOKUP(B:B,'10月人员信息'!J:P,6,0)</f>
        <v>主任师</v>
      </c>
      <c r="H851" t="str">
        <f>VLOOKUP(B:B,'10月人员信息'!J:V,12,0)</f>
        <v>汉族</v>
      </c>
      <c r="I851" t="str">
        <f>VLOOKUP(B:B,'11月工资'!A:D,4,0)</f>
        <v>6210810170000941757</v>
      </c>
      <c r="J851">
        <f t="shared" si="130"/>
        <v>1784.16</v>
      </c>
      <c r="K851">
        <f t="shared" si="131"/>
        <v>78.06</v>
      </c>
      <c r="L851">
        <f t="shared" si="136"/>
        <v>189.57</v>
      </c>
      <c r="M851" s="6">
        <f t="shared" si="132"/>
        <v>770.74</v>
      </c>
      <c r="N851">
        <f>VLOOKUP(C:C,'11月工资'!C:AP,40,0)</f>
        <v>9</v>
      </c>
      <c r="O851" s="6">
        <f t="shared" si="133"/>
        <v>88.08</v>
      </c>
      <c r="P851">
        <v>0</v>
      </c>
      <c r="Q851">
        <f t="shared" si="134"/>
        <v>1321</v>
      </c>
      <c r="R851" s="51">
        <v>11151</v>
      </c>
      <c r="S851" s="68">
        <v>11010.59</v>
      </c>
      <c r="T851" s="69">
        <v>11006</v>
      </c>
      <c r="Y851" s="51">
        <f t="shared" si="138"/>
        <v>11141</v>
      </c>
      <c r="Z851" s="73">
        <f t="shared" si="139"/>
        <v>11015.2</v>
      </c>
      <c r="AA851" s="69" t="str">
        <f>VLOOKUP(C:C&amp;"    ",[1]Sheet0!$E$1:$I$65536,5,0)</f>
        <v xml:space="preserve">11006.00    </v>
      </c>
      <c r="AB851" s="74">
        <v>11006</v>
      </c>
      <c r="AC851" t="b">
        <f t="shared" si="135"/>
        <v>1</v>
      </c>
      <c r="AD851">
        <v>9000405</v>
      </c>
      <c r="AE851" t="s">
        <v>2575</v>
      </c>
      <c r="AF851" t="str">
        <f t="shared" si="137"/>
        <v>史彦凯</v>
      </c>
    </row>
    <row r="852" spans="1:32" x14ac:dyDescent="0.2">
      <c r="A852">
        <v>849</v>
      </c>
      <c r="B852">
        <v>9000384</v>
      </c>
      <c r="C852" t="str">
        <f>VLOOKUP(B:B,'10月人员信息'!J:W,13,0)</f>
        <v>211121198203203259</v>
      </c>
      <c r="D852" t="str">
        <f>VLOOKUP(B:B,'10月人员信息'!J:M,3,0)</f>
        <v>董超</v>
      </c>
      <c r="E852" t="str">
        <f>VLOOKUP(B:B,'10月人员信息'!J:L,2,0)</f>
        <v>炼铁事业部</v>
      </c>
      <c r="F852" t="str">
        <f>VLOOKUP(B:B,'10月人员信息'!J:R,8,0)</f>
        <v>二高炉作业区日班作业长</v>
      </c>
      <c r="G852" t="str">
        <f>VLOOKUP(B:B,'10月人员信息'!J:P,6,0)</f>
        <v>日班作业长（副科级）</v>
      </c>
      <c r="H852" t="str">
        <f>VLOOKUP(B:B,'10月人员信息'!J:V,12,0)</f>
        <v>汉族</v>
      </c>
      <c r="I852" t="str">
        <f>VLOOKUP(B:B,'11月工资'!A:D,4,0)</f>
        <v>6217000180040690285</v>
      </c>
      <c r="J852">
        <f t="shared" si="130"/>
        <v>2137.92</v>
      </c>
      <c r="K852">
        <f t="shared" si="131"/>
        <v>93.53</v>
      </c>
      <c r="L852">
        <f t="shared" si="136"/>
        <v>227.15</v>
      </c>
      <c r="M852" s="6">
        <f t="shared" si="132"/>
        <v>925.51</v>
      </c>
      <c r="N852">
        <f>VLOOKUP(C:C,'11月工资'!C:AP,40,0)</f>
        <v>9</v>
      </c>
      <c r="O852" s="6">
        <f t="shared" si="133"/>
        <v>105.77</v>
      </c>
      <c r="P852">
        <v>0</v>
      </c>
      <c r="Q852">
        <f t="shared" si="134"/>
        <v>1586</v>
      </c>
      <c r="R852" s="51">
        <v>13362</v>
      </c>
      <c r="S852" s="68">
        <v>13221.59</v>
      </c>
      <c r="T852" s="69">
        <v>13217</v>
      </c>
      <c r="Y852" s="51">
        <f t="shared" si="138"/>
        <v>13352</v>
      </c>
      <c r="Z852" s="73">
        <f t="shared" si="139"/>
        <v>13226.2</v>
      </c>
      <c r="AA852" s="69" t="str">
        <f>VLOOKUP(C:C&amp;"    ",[1]Sheet0!$E$1:$I$65536,5,0)</f>
        <v xml:space="preserve">13217.00    </v>
      </c>
      <c r="AB852" s="74">
        <v>13217</v>
      </c>
      <c r="AC852" t="b">
        <f t="shared" si="135"/>
        <v>1</v>
      </c>
      <c r="AD852">
        <v>9000421</v>
      </c>
      <c r="AE852" t="s">
        <v>2578</v>
      </c>
      <c r="AF852" t="str">
        <f t="shared" si="137"/>
        <v>霍云</v>
      </c>
    </row>
    <row r="853" spans="1:32" x14ac:dyDescent="0.2">
      <c r="A853">
        <v>850</v>
      </c>
      <c r="B853">
        <v>9000385</v>
      </c>
      <c r="C853" t="str">
        <f>VLOOKUP(B:B,'10月人员信息'!J:W,13,0)</f>
        <v>130526198204066332</v>
      </c>
      <c r="D853" t="str">
        <f>VLOOKUP(B:B,'10月人员信息'!J:M,3,0)</f>
        <v>吴玉涛</v>
      </c>
      <c r="E853" t="str">
        <f>VLOOKUP(B:B,'10月人员信息'!J:L,2,0)</f>
        <v>炼铁事业部</v>
      </c>
      <c r="F853" t="str">
        <f>VLOOKUP(B:B,'10月人员信息'!J:R,8,0)</f>
        <v>高炉点检作业区作业长</v>
      </c>
      <c r="G853" t="str">
        <f>VLOOKUP(B:B,'10月人员信息'!J:P,6,0)</f>
        <v>作业长</v>
      </c>
      <c r="H853" t="str">
        <f>VLOOKUP(B:B,'10月人员信息'!J:V,12,0)</f>
        <v>汉族</v>
      </c>
      <c r="I853" t="str">
        <f>VLOOKUP(B:B,'11月工资'!A:D,4,0)</f>
        <v>6210810170000801886</v>
      </c>
      <c r="J853">
        <f t="shared" si="130"/>
        <v>1893.12</v>
      </c>
      <c r="K853">
        <f t="shared" si="131"/>
        <v>82.82</v>
      </c>
      <c r="L853">
        <f t="shared" si="136"/>
        <v>201.14</v>
      </c>
      <c r="M853" s="6">
        <f t="shared" si="132"/>
        <v>818.41</v>
      </c>
      <c r="N853">
        <f>VLOOKUP(C:C,'11月工资'!C:AP,40,0)</f>
        <v>9</v>
      </c>
      <c r="O853" s="6">
        <f t="shared" si="133"/>
        <v>93.53</v>
      </c>
      <c r="P853">
        <v>0</v>
      </c>
      <c r="Q853">
        <f t="shared" si="134"/>
        <v>1402</v>
      </c>
      <c r="R853" s="51">
        <v>11832</v>
      </c>
      <c r="S853" s="68">
        <v>11691.59</v>
      </c>
      <c r="T853" s="69">
        <v>11687</v>
      </c>
      <c r="Y853" s="51">
        <f t="shared" si="138"/>
        <v>11822</v>
      </c>
      <c r="Z853" s="73">
        <f t="shared" si="139"/>
        <v>11696.2</v>
      </c>
      <c r="AA853" s="69" t="str">
        <f>VLOOKUP(C:C&amp;"    ",[1]Sheet0!$E$1:$I$65536,5,0)</f>
        <v xml:space="preserve">11687.00    </v>
      </c>
      <c r="AB853" s="74">
        <v>11687</v>
      </c>
      <c r="AC853" t="b">
        <f t="shared" si="135"/>
        <v>1</v>
      </c>
      <c r="AD853">
        <v>9000897</v>
      </c>
      <c r="AE853" t="s">
        <v>2581</v>
      </c>
      <c r="AF853" t="str">
        <f t="shared" si="137"/>
        <v>王新丽</v>
      </c>
    </row>
    <row r="854" spans="1:32" x14ac:dyDescent="0.2">
      <c r="A854">
        <v>851</v>
      </c>
      <c r="B854">
        <v>9000405</v>
      </c>
      <c r="C854" t="str">
        <f>VLOOKUP(B:B,'10月人员信息'!J:W,13,0)</f>
        <v>130705197607070912</v>
      </c>
      <c r="D854" t="str">
        <f>VLOOKUP(B:B,'10月人员信息'!J:M,3,0)</f>
        <v>史彦凯</v>
      </c>
      <c r="E854" t="str">
        <f>VLOOKUP(B:B,'10月人员信息'!J:L,2,0)</f>
        <v>炼铁事业部</v>
      </c>
      <c r="F854" t="str">
        <f>VLOOKUP(B:B,'10月人员信息'!J:R,8,0)</f>
        <v>安全室主办</v>
      </c>
      <c r="G854" t="str">
        <f>VLOOKUP(B:B,'10月人员信息'!J:P,6,0)</f>
        <v>专业师</v>
      </c>
      <c r="H854" t="str">
        <f>VLOOKUP(B:B,'10月人员信息'!J:V,12,0)</f>
        <v>汉族</v>
      </c>
      <c r="I854" t="str">
        <f>VLOOKUP(B:B,'11月工资'!A:D,4,0)</f>
        <v>6210810170000797837</v>
      </c>
      <c r="J854">
        <f t="shared" si="130"/>
        <v>1495.2</v>
      </c>
      <c r="K854">
        <f t="shared" si="131"/>
        <v>65.42</v>
      </c>
      <c r="L854">
        <f t="shared" si="136"/>
        <v>158.87</v>
      </c>
      <c r="M854" s="6">
        <f t="shared" si="132"/>
        <v>644.32000000000005</v>
      </c>
      <c r="N854">
        <f>VLOOKUP(C:C,'11月工资'!C:AP,40,0)</f>
        <v>9</v>
      </c>
      <c r="O854" s="6">
        <f t="shared" si="133"/>
        <v>73.64</v>
      </c>
      <c r="P854">
        <v>0</v>
      </c>
      <c r="Q854">
        <f t="shared" si="134"/>
        <v>1104</v>
      </c>
      <c r="R854" s="51">
        <v>9345</v>
      </c>
      <c r="S854" s="68">
        <v>9204.59</v>
      </c>
      <c r="T854" s="69">
        <v>9200</v>
      </c>
      <c r="Y854" s="51">
        <f t="shared" si="138"/>
        <v>9335</v>
      </c>
      <c r="Z854" s="73">
        <f t="shared" si="139"/>
        <v>9209.2000000000007</v>
      </c>
      <c r="AA854" s="69" t="str">
        <f>VLOOKUP(C:C&amp;"    ",[1]Sheet0!$E$1:$I$65536,5,0)</f>
        <v xml:space="preserve">9200.00    </v>
      </c>
      <c r="AB854" s="74">
        <v>9200</v>
      </c>
      <c r="AC854" t="b">
        <f t="shared" si="135"/>
        <v>1</v>
      </c>
      <c r="AD854">
        <v>9000368</v>
      </c>
      <c r="AE854" t="s">
        <v>2584</v>
      </c>
      <c r="AF854" t="str">
        <f t="shared" si="137"/>
        <v>顾云</v>
      </c>
    </row>
    <row r="855" spans="1:32" x14ac:dyDescent="0.2">
      <c r="A855">
        <v>852</v>
      </c>
      <c r="B855">
        <v>9000421</v>
      </c>
      <c r="C855" t="str">
        <f>VLOOKUP(B:B,'10月人员信息'!J:W,13,0)</f>
        <v>130705197510180939</v>
      </c>
      <c r="D855" t="str">
        <f>VLOOKUP(B:B,'10月人员信息'!J:M,3,0)</f>
        <v>霍云</v>
      </c>
      <c r="E855" t="str">
        <f>VLOOKUP(B:B,'10月人员信息'!J:L,2,0)</f>
        <v>炼铁事业部</v>
      </c>
      <c r="F855" t="str">
        <f>VLOOKUP(B:B,'10月人员信息'!J:R,8,0)</f>
        <v>安全室主办</v>
      </c>
      <c r="G855" t="str">
        <f>VLOOKUP(B:B,'10月人员信息'!J:P,6,0)</f>
        <v>专业师</v>
      </c>
      <c r="H855" t="str">
        <f>VLOOKUP(B:B,'10月人员信息'!J:V,12,0)</f>
        <v>汉族</v>
      </c>
      <c r="I855" t="str">
        <f>VLOOKUP(B:B,'11月工资'!A:D,4,0)</f>
        <v>6210810170000797902</v>
      </c>
      <c r="J855">
        <f t="shared" si="130"/>
        <v>1493.92</v>
      </c>
      <c r="K855">
        <f t="shared" si="131"/>
        <v>65.36</v>
      </c>
      <c r="L855">
        <f t="shared" si="136"/>
        <v>158.72999999999999</v>
      </c>
      <c r="M855" s="6">
        <f t="shared" si="132"/>
        <v>643.76</v>
      </c>
      <c r="N855">
        <f>VLOOKUP(C:C,'11月工资'!C:AP,40,0)</f>
        <v>9</v>
      </c>
      <c r="O855" s="6">
        <f t="shared" si="133"/>
        <v>73.569999999999993</v>
      </c>
      <c r="P855">
        <v>0</v>
      </c>
      <c r="Q855">
        <f t="shared" si="134"/>
        <v>1103</v>
      </c>
      <c r="R855" s="51">
        <v>9337</v>
      </c>
      <c r="S855" s="68">
        <v>9196.59</v>
      </c>
      <c r="T855" s="69">
        <v>9192</v>
      </c>
      <c r="Y855" s="51">
        <f t="shared" si="138"/>
        <v>9327</v>
      </c>
      <c r="Z855" s="73">
        <f t="shared" si="139"/>
        <v>9201.2000000000007</v>
      </c>
      <c r="AA855" s="69" t="str">
        <f>VLOOKUP(C:C&amp;"    ",[1]Sheet0!$E$1:$I$65536,5,0)</f>
        <v xml:space="preserve">9192.00    </v>
      </c>
      <c r="AB855" s="74">
        <v>9192</v>
      </c>
      <c r="AC855" t="b">
        <f t="shared" si="135"/>
        <v>1</v>
      </c>
      <c r="AD855">
        <v>9000872</v>
      </c>
      <c r="AE855" t="s">
        <v>2587</v>
      </c>
      <c r="AF855" t="str">
        <f t="shared" si="137"/>
        <v>文学锋</v>
      </c>
    </row>
    <row r="856" spans="1:32" x14ac:dyDescent="0.2">
      <c r="A856">
        <v>853</v>
      </c>
      <c r="B856">
        <v>9000897</v>
      </c>
      <c r="C856" t="str">
        <f>VLOOKUP(B:B,'10月人员信息'!J:W,13,0)</f>
        <v>132532197505211227</v>
      </c>
      <c r="D856" t="str">
        <f>VLOOKUP(B:B,'10月人员信息'!J:M,3,0)</f>
        <v>王新丽</v>
      </c>
      <c r="E856" t="str">
        <f>VLOOKUP(B:B,'10月人员信息'!J:L,2,0)</f>
        <v>炼铁事业部</v>
      </c>
      <c r="F856" t="str">
        <f>VLOOKUP(B:B,'10月人员信息'!J:R,8,0)</f>
        <v>党群室主办</v>
      </c>
      <c r="G856" t="str">
        <f>VLOOKUP(B:B,'10月人员信息'!J:P,6,0)</f>
        <v>主管师</v>
      </c>
      <c r="H856" t="str">
        <f>VLOOKUP(B:B,'10月人员信息'!J:V,12,0)</f>
        <v>汉族</v>
      </c>
      <c r="I856" t="str">
        <f>VLOOKUP(B:B,'11月工资'!A:D,4,0)</f>
        <v>6236680170000622045</v>
      </c>
      <c r="J856">
        <f t="shared" si="130"/>
        <v>1792.48</v>
      </c>
      <c r="K856">
        <f t="shared" si="131"/>
        <v>78.42</v>
      </c>
      <c r="L856">
        <f t="shared" si="136"/>
        <v>190.45</v>
      </c>
      <c r="M856" s="6">
        <f t="shared" si="132"/>
        <v>774.38</v>
      </c>
      <c r="N856">
        <f>VLOOKUP(C:C,'11月工资'!C:AP,40,0)</f>
        <v>9</v>
      </c>
      <c r="O856" s="6">
        <f t="shared" si="133"/>
        <v>88.5</v>
      </c>
      <c r="P856">
        <v>0</v>
      </c>
      <c r="Q856">
        <f t="shared" si="134"/>
        <v>1327</v>
      </c>
      <c r="R856" s="51">
        <v>11203</v>
      </c>
      <c r="S856" s="68">
        <v>11062.59</v>
      </c>
      <c r="T856" s="69">
        <v>11058</v>
      </c>
      <c r="Y856" s="51">
        <f t="shared" si="138"/>
        <v>11193</v>
      </c>
      <c r="Z856" s="73">
        <f t="shared" si="139"/>
        <v>11067.2</v>
      </c>
      <c r="AA856" s="69" t="str">
        <f>VLOOKUP(C:C&amp;"    ",[1]Sheet0!$E$1:$I$65536,5,0)</f>
        <v xml:space="preserve">11058.00    </v>
      </c>
      <c r="AB856" s="74">
        <v>11058</v>
      </c>
      <c r="AC856" t="b">
        <f t="shared" si="135"/>
        <v>1</v>
      </c>
      <c r="AD856">
        <v>9000380</v>
      </c>
      <c r="AE856" t="s">
        <v>2590</v>
      </c>
      <c r="AF856" t="str">
        <f t="shared" si="137"/>
        <v>杜小军</v>
      </c>
    </row>
    <row r="857" spans="1:32" x14ac:dyDescent="0.2">
      <c r="A857">
        <v>854</v>
      </c>
      <c r="B857">
        <v>9000368</v>
      </c>
      <c r="C857" t="str">
        <f>VLOOKUP(B:B,'10月人员信息'!J:W,13,0)</f>
        <v>130705197101010971</v>
      </c>
      <c r="D857" t="str">
        <f>VLOOKUP(B:B,'10月人员信息'!J:M,3,0)</f>
        <v>顾云</v>
      </c>
      <c r="E857" t="str">
        <f>VLOOKUP(B:B,'10月人员信息'!J:L,2,0)</f>
        <v>炼铁事业部</v>
      </c>
      <c r="F857" t="str">
        <f>VLOOKUP(B:B,'10月人员信息'!J:R,8,0)</f>
        <v>设备管理室主办</v>
      </c>
      <c r="G857" t="str">
        <f>VLOOKUP(B:B,'10月人员信息'!J:P,6,0)</f>
        <v>主任师</v>
      </c>
      <c r="H857" t="str">
        <f>VLOOKUP(B:B,'10月人员信息'!J:V,12,0)</f>
        <v>汉族</v>
      </c>
      <c r="I857" t="str">
        <f>VLOOKUP(B:B,'11月工资'!A:D,4,0)</f>
        <v>6210810170000801670</v>
      </c>
      <c r="J857">
        <f t="shared" si="130"/>
        <v>1988.32</v>
      </c>
      <c r="K857">
        <f t="shared" si="131"/>
        <v>86.99</v>
      </c>
      <c r="L857">
        <f t="shared" si="136"/>
        <v>211.26</v>
      </c>
      <c r="M857" s="6">
        <f t="shared" si="132"/>
        <v>860.06</v>
      </c>
      <c r="N857">
        <f>VLOOKUP(C:C,'11月工资'!C:AP,40,0)</f>
        <v>9</v>
      </c>
      <c r="O857" s="6">
        <f t="shared" si="133"/>
        <v>98.29</v>
      </c>
      <c r="P857">
        <v>0</v>
      </c>
      <c r="Q857">
        <f t="shared" si="134"/>
        <v>1474</v>
      </c>
      <c r="R857" s="51">
        <v>12427</v>
      </c>
      <c r="S857" s="68">
        <v>12286.59</v>
      </c>
      <c r="T857" s="69">
        <v>12282</v>
      </c>
      <c r="Y857" s="51">
        <f t="shared" si="138"/>
        <v>12417</v>
      </c>
      <c r="Z857" s="73">
        <f t="shared" si="139"/>
        <v>12291.2</v>
      </c>
      <c r="AA857" s="69" t="str">
        <f>VLOOKUP(C:C&amp;"    ",[1]Sheet0!$E$1:$I$65536,5,0)</f>
        <v xml:space="preserve">12282.00    </v>
      </c>
      <c r="AB857" s="74">
        <v>12282</v>
      </c>
      <c r="AC857" t="b">
        <f t="shared" si="135"/>
        <v>1</v>
      </c>
      <c r="AD857">
        <v>9000381</v>
      </c>
      <c r="AE857" t="s">
        <v>2593</v>
      </c>
      <c r="AF857" t="str">
        <f t="shared" si="137"/>
        <v>张建军</v>
      </c>
    </row>
    <row r="858" spans="1:32" x14ac:dyDescent="0.2">
      <c r="A858">
        <v>855</v>
      </c>
      <c r="B858">
        <v>9000872</v>
      </c>
      <c r="C858" t="str">
        <f>VLOOKUP(B:B,'10月人员信息'!J:W,13,0)</f>
        <v>130705197306240017</v>
      </c>
      <c r="D858" t="str">
        <f>VLOOKUP(B:B,'10月人员信息'!J:M,3,0)</f>
        <v>文学锋</v>
      </c>
      <c r="E858" t="str">
        <f>VLOOKUP(B:B,'10月人员信息'!J:L,2,0)</f>
        <v>炼铁事业部</v>
      </c>
      <c r="F858" t="str">
        <f>VLOOKUP(B:B,'10月人员信息'!J:R,8,0)</f>
        <v>生产技术室主办</v>
      </c>
      <c r="G858" t="str">
        <f>VLOOKUP(B:B,'10月人员信息'!J:P,6,0)</f>
        <v>专业师</v>
      </c>
      <c r="H858" t="str">
        <f>VLOOKUP(B:B,'10月人员信息'!J:V,12,0)</f>
        <v>汉族</v>
      </c>
      <c r="I858" t="str">
        <f>VLOOKUP(B:B,'11月工资'!A:D,4,0)</f>
        <v>6210810170000940312</v>
      </c>
      <c r="J858">
        <f t="shared" si="130"/>
        <v>1500.48</v>
      </c>
      <c r="K858">
        <f t="shared" si="131"/>
        <v>65.650000000000006</v>
      </c>
      <c r="L858">
        <f t="shared" si="136"/>
        <v>159.43</v>
      </c>
      <c r="M858" s="6">
        <f t="shared" si="132"/>
        <v>646.63</v>
      </c>
      <c r="N858">
        <f>VLOOKUP(C:C,'11月工资'!C:AP,40,0)</f>
        <v>9</v>
      </c>
      <c r="O858" s="6">
        <f t="shared" si="133"/>
        <v>73.900000000000006</v>
      </c>
      <c r="P858">
        <v>0</v>
      </c>
      <c r="Q858">
        <f t="shared" si="134"/>
        <v>1108</v>
      </c>
      <c r="R858" s="51">
        <v>9378</v>
      </c>
      <c r="S858" s="68">
        <v>9237.59</v>
      </c>
      <c r="T858" s="69">
        <v>9233</v>
      </c>
      <c r="Y858" s="51">
        <f t="shared" si="138"/>
        <v>9368</v>
      </c>
      <c r="Z858" s="73">
        <f t="shared" si="139"/>
        <v>9242.2000000000007</v>
      </c>
      <c r="AA858" s="69" t="str">
        <f>VLOOKUP(C:C&amp;"    ",[1]Sheet0!$E$1:$I$65536,5,0)</f>
        <v xml:space="preserve">9233.00    </v>
      </c>
      <c r="AB858" s="74">
        <v>9233</v>
      </c>
      <c r="AC858" t="b">
        <f t="shared" si="135"/>
        <v>1</v>
      </c>
      <c r="AD858">
        <v>9000375</v>
      </c>
      <c r="AE858" t="s">
        <v>2596</v>
      </c>
      <c r="AF858" t="str">
        <f t="shared" si="137"/>
        <v>李世成</v>
      </c>
    </row>
    <row r="859" spans="1:32" x14ac:dyDescent="0.2">
      <c r="A859">
        <v>856</v>
      </c>
      <c r="B859">
        <v>9000380</v>
      </c>
      <c r="C859" t="str">
        <f>VLOOKUP(B:B,'10月人员信息'!J:W,13,0)</f>
        <v>130705197203230916</v>
      </c>
      <c r="D859" t="str">
        <f>VLOOKUP(B:B,'10月人员信息'!J:M,3,0)</f>
        <v>杜小军</v>
      </c>
      <c r="E859" t="str">
        <f>VLOOKUP(B:B,'10月人员信息'!J:L,2,0)</f>
        <v>炼铁事业部</v>
      </c>
      <c r="F859" t="str">
        <f>VLOOKUP(B:B,'10月人员信息'!J:R,8,0)</f>
        <v>球团作业区日班作业长</v>
      </c>
      <c r="G859" t="str">
        <f>VLOOKUP(B:B,'10月人员信息'!J:P,6,0)</f>
        <v>日班作业长</v>
      </c>
      <c r="H859" t="str">
        <f>VLOOKUP(B:B,'10月人员信息'!J:V,12,0)</f>
        <v>汉族</v>
      </c>
      <c r="I859" t="str">
        <f>VLOOKUP(B:B,'11月工资'!A:D,4,0)</f>
        <v>6217000170010802374</v>
      </c>
      <c r="J859">
        <f t="shared" si="130"/>
        <v>2267.84</v>
      </c>
      <c r="K859">
        <f t="shared" si="131"/>
        <v>99.22</v>
      </c>
      <c r="L859">
        <f t="shared" si="136"/>
        <v>240.96</v>
      </c>
      <c r="M859" s="6">
        <f t="shared" si="132"/>
        <v>982.35</v>
      </c>
      <c r="N859">
        <f>VLOOKUP(C:C,'11月工资'!C:AP,40,0)</f>
        <v>9</v>
      </c>
      <c r="O859" s="6">
        <f t="shared" si="133"/>
        <v>112.27</v>
      </c>
      <c r="P859">
        <v>0</v>
      </c>
      <c r="Q859">
        <f t="shared" si="134"/>
        <v>1683</v>
      </c>
      <c r="R859" s="51">
        <v>14174</v>
      </c>
      <c r="S859" s="68">
        <v>14033.59</v>
      </c>
      <c r="T859" s="69">
        <v>14029</v>
      </c>
      <c r="Y859" s="51">
        <f t="shared" si="138"/>
        <v>14164</v>
      </c>
      <c r="Z859" s="73">
        <f t="shared" si="139"/>
        <v>14038.2</v>
      </c>
      <c r="AA859" s="69" t="str">
        <f>VLOOKUP(C:C&amp;"    ",[1]Sheet0!$E$1:$I$65536,5,0)</f>
        <v xml:space="preserve">14029.00    </v>
      </c>
      <c r="AB859" s="74">
        <v>14029</v>
      </c>
      <c r="AC859" t="b">
        <f t="shared" si="135"/>
        <v>1</v>
      </c>
      <c r="AD859">
        <v>9000378</v>
      </c>
      <c r="AE859" t="s">
        <v>2599</v>
      </c>
      <c r="AF859" t="str">
        <f t="shared" si="137"/>
        <v>柴勇</v>
      </c>
    </row>
    <row r="860" spans="1:32" x14ac:dyDescent="0.2">
      <c r="A860">
        <v>857</v>
      </c>
      <c r="B860">
        <v>9000381</v>
      </c>
      <c r="C860" t="str">
        <f>VLOOKUP(B:B,'10月人员信息'!J:W,13,0)</f>
        <v>150222198409013818</v>
      </c>
      <c r="D860" t="str">
        <f>VLOOKUP(B:B,'10月人员信息'!J:M,3,0)</f>
        <v>张建军</v>
      </c>
      <c r="E860" t="str">
        <f>VLOOKUP(B:B,'10月人员信息'!J:L,2,0)</f>
        <v>炼铁事业部</v>
      </c>
      <c r="F860" t="str">
        <f>VLOOKUP(B:B,'10月人员信息'!J:R,8,0)</f>
        <v>球团作业区值班作业长</v>
      </c>
      <c r="G860" t="str">
        <f>VLOOKUP(B:B,'10月人员信息'!J:P,6,0)</f>
        <v>值班作业长</v>
      </c>
      <c r="H860" t="str">
        <f>VLOOKUP(B:B,'10月人员信息'!J:V,12,0)</f>
        <v>蒙古族</v>
      </c>
      <c r="I860" t="str">
        <f>VLOOKUP(B:B,'11月工资'!A:D,4,0)</f>
        <v>6217000180040690269</v>
      </c>
      <c r="J860">
        <f t="shared" si="130"/>
        <v>1893.12</v>
      </c>
      <c r="K860">
        <f t="shared" si="131"/>
        <v>82.82</v>
      </c>
      <c r="L860">
        <f t="shared" si="136"/>
        <v>201.14</v>
      </c>
      <c r="M860" s="6">
        <f t="shared" si="132"/>
        <v>818.41</v>
      </c>
      <c r="N860">
        <f>VLOOKUP(C:C,'11月工资'!C:AP,40,0)</f>
        <v>9</v>
      </c>
      <c r="O860" s="6">
        <f t="shared" si="133"/>
        <v>93.53</v>
      </c>
      <c r="P860">
        <v>0</v>
      </c>
      <c r="Q860">
        <f t="shared" si="134"/>
        <v>1402</v>
      </c>
      <c r="R860" s="51">
        <v>11832</v>
      </c>
      <c r="S860" s="68">
        <v>11691.59</v>
      </c>
      <c r="T860" s="69">
        <v>11687</v>
      </c>
      <c r="Y860" s="51">
        <f t="shared" si="138"/>
        <v>11822</v>
      </c>
      <c r="Z860" s="73">
        <f t="shared" si="139"/>
        <v>11696.2</v>
      </c>
      <c r="AA860" s="69" t="str">
        <f>VLOOKUP(C:C&amp;"    ",[1]Sheet0!$E$1:$I$65536,5,0)</f>
        <v xml:space="preserve">11687.00    </v>
      </c>
      <c r="AB860" s="74">
        <v>11687</v>
      </c>
      <c r="AC860" t="b">
        <f t="shared" si="135"/>
        <v>1</v>
      </c>
      <c r="AD860">
        <v>9000396</v>
      </c>
      <c r="AE860" t="s">
        <v>2602</v>
      </c>
      <c r="AF860" t="str">
        <f t="shared" si="137"/>
        <v>顾亚楠</v>
      </c>
    </row>
    <row r="861" spans="1:32" x14ac:dyDescent="0.2">
      <c r="A861">
        <v>858</v>
      </c>
      <c r="B861">
        <v>9000375</v>
      </c>
      <c r="C861" t="str">
        <f>VLOOKUP(B:B,'10月人员信息'!J:W,13,0)</f>
        <v>130721197104120017</v>
      </c>
      <c r="D861" t="str">
        <f>VLOOKUP(B:B,'10月人员信息'!J:M,3,0)</f>
        <v>李世成</v>
      </c>
      <c r="E861" t="str">
        <f>VLOOKUP(B:B,'10月人员信息'!J:L,2,0)</f>
        <v>炼铁事业部</v>
      </c>
      <c r="F861" t="str">
        <f>VLOOKUP(B:B,'10月人员信息'!J:R,8,0)</f>
        <v>设备管理室主办</v>
      </c>
      <c r="G861" t="str">
        <f>VLOOKUP(B:B,'10月人员信息'!J:P,6,0)</f>
        <v>主任师</v>
      </c>
      <c r="H861" t="str">
        <f>VLOOKUP(B:B,'10月人员信息'!J:V,12,0)</f>
        <v>汉族</v>
      </c>
      <c r="I861" t="str">
        <f>VLOOKUP(B:B,'11月工资'!A:D,4,0)</f>
        <v>6210810170000929976</v>
      </c>
      <c r="J861">
        <f t="shared" si="130"/>
        <v>1948.48</v>
      </c>
      <c r="K861">
        <f t="shared" si="131"/>
        <v>85.25</v>
      </c>
      <c r="L861">
        <f t="shared" si="136"/>
        <v>207.03</v>
      </c>
      <c r="M861" s="6">
        <f t="shared" si="132"/>
        <v>842.63</v>
      </c>
      <c r="N861">
        <f>VLOOKUP(C:C,'11月工资'!C:AP,40,0)</f>
        <v>9</v>
      </c>
      <c r="O861" s="6">
        <f t="shared" si="133"/>
        <v>96.3</v>
      </c>
      <c r="P861">
        <v>0</v>
      </c>
      <c r="Q861">
        <f t="shared" si="134"/>
        <v>1444</v>
      </c>
      <c r="R861" s="51">
        <v>12178</v>
      </c>
      <c r="S861" s="68">
        <v>12037.59</v>
      </c>
      <c r="T861" s="69">
        <v>12033</v>
      </c>
      <c r="Y861" s="51">
        <f t="shared" si="138"/>
        <v>12168</v>
      </c>
      <c r="Z861" s="73">
        <f t="shared" si="139"/>
        <v>12042.2</v>
      </c>
      <c r="AA861" s="69" t="str">
        <f>VLOOKUP(C:C&amp;"    ",[1]Sheet0!$E$1:$I$65536,5,0)</f>
        <v xml:space="preserve">12033.00    </v>
      </c>
      <c r="AB861" s="74">
        <v>12033</v>
      </c>
      <c r="AC861" t="b">
        <f t="shared" si="135"/>
        <v>1</v>
      </c>
      <c r="AD861">
        <v>9000373</v>
      </c>
      <c r="AE861" t="s">
        <v>1028</v>
      </c>
      <c r="AF861" t="str">
        <f t="shared" si="137"/>
        <v>王健</v>
      </c>
    </row>
    <row r="862" spans="1:32" x14ac:dyDescent="0.2">
      <c r="A862">
        <v>859</v>
      </c>
      <c r="B862">
        <v>9000378</v>
      </c>
      <c r="C862" t="str">
        <f>VLOOKUP(B:B,'10月人员信息'!J:W,13,0)</f>
        <v>15282419871019423X</v>
      </c>
      <c r="D862" t="str">
        <f>VLOOKUP(B:B,'10月人员信息'!J:M,3,0)</f>
        <v>柴勇</v>
      </c>
      <c r="E862" t="str">
        <f>VLOOKUP(B:B,'10月人员信息'!J:L,2,0)</f>
        <v>炼铁事业部</v>
      </c>
      <c r="F862" t="str">
        <f>VLOOKUP(B:B,'10月人员信息'!J:R,8,0)</f>
        <v>烧结作业区日班作业长</v>
      </c>
      <c r="G862" t="str">
        <f>VLOOKUP(B:B,'10月人员信息'!J:P,6,0)</f>
        <v>日班作业长（副科级）</v>
      </c>
      <c r="H862" t="str">
        <f>VLOOKUP(B:B,'10月人员信息'!J:V,12,0)</f>
        <v>汉族</v>
      </c>
      <c r="I862" t="str">
        <f>VLOOKUP(B:B,'11月工资'!A:D,4,0)</f>
        <v>6217000170002589260</v>
      </c>
      <c r="J862">
        <f t="shared" si="130"/>
        <v>2137.92</v>
      </c>
      <c r="K862">
        <f t="shared" si="131"/>
        <v>93.53</v>
      </c>
      <c r="L862">
        <f t="shared" si="136"/>
        <v>227.15</v>
      </c>
      <c r="M862" s="6">
        <f t="shared" si="132"/>
        <v>925.51</v>
      </c>
      <c r="N862">
        <f>VLOOKUP(C:C,'11月工资'!C:AP,40,0)</f>
        <v>9</v>
      </c>
      <c r="O862" s="6">
        <f t="shared" si="133"/>
        <v>105.77</v>
      </c>
      <c r="P862">
        <v>0</v>
      </c>
      <c r="Q862">
        <f t="shared" si="134"/>
        <v>1586</v>
      </c>
      <c r="R862" s="51">
        <v>13362</v>
      </c>
      <c r="S862" s="68">
        <v>13221.59</v>
      </c>
      <c r="T862" s="69">
        <v>13217</v>
      </c>
      <c r="Y862" s="51">
        <f t="shared" si="138"/>
        <v>13352</v>
      </c>
      <c r="Z862" s="73">
        <f t="shared" si="139"/>
        <v>13226.2</v>
      </c>
      <c r="AA862" s="69" t="str">
        <f>VLOOKUP(C:C&amp;"    ",[1]Sheet0!$E$1:$I$65536,5,0)</f>
        <v xml:space="preserve">13217.00    </v>
      </c>
      <c r="AB862" s="74">
        <v>13217</v>
      </c>
      <c r="AC862" t="b">
        <f t="shared" si="135"/>
        <v>1</v>
      </c>
      <c r="AD862">
        <v>9000425</v>
      </c>
      <c r="AE862" t="s">
        <v>2607</v>
      </c>
      <c r="AF862" t="str">
        <f t="shared" si="137"/>
        <v>郭志勇</v>
      </c>
    </row>
    <row r="863" spans="1:32" x14ac:dyDescent="0.2">
      <c r="A863">
        <v>860</v>
      </c>
      <c r="B863">
        <v>9000396</v>
      </c>
      <c r="C863" t="str">
        <f>VLOOKUP(B:B,'10月人员信息'!J:W,13,0)</f>
        <v>130705198402090017</v>
      </c>
      <c r="D863" t="str">
        <f>VLOOKUP(B:B,'10月人员信息'!J:M,3,0)</f>
        <v>顾亚楠</v>
      </c>
      <c r="E863" t="str">
        <f>VLOOKUP(B:B,'10月人员信息'!J:L,2,0)</f>
        <v>炼铁事业部</v>
      </c>
      <c r="F863" t="str">
        <f>VLOOKUP(B:B,'10月人员信息'!J:R,8,0)</f>
        <v>烧结作业区值班作业长</v>
      </c>
      <c r="G863" t="str">
        <f>VLOOKUP(B:B,'10月人员信息'!J:P,6,0)</f>
        <v>值班作业长</v>
      </c>
      <c r="H863" t="str">
        <f>VLOOKUP(B:B,'10月人员信息'!J:V,12,0)</f>
        <v>汉族</v>
      </c>
      <c r="I863" t="str">
        <f>VLOOKUP(B:B,'11月工资'!A:D,4,0)</f>
        <v>6217000180040690327</v>
      </c>
      <c r="J863">
        <f t="shared" si="130"/>
        <v>1893.12</v>
      </c>
      <c r="K863">
        <f t="shared" si="131"/>
        <v>82.82</v>
      </c>
      <c r="L863">
        <f t="shared" si="136"/>
        <v>201.14</v>
      </c>
      <c r="M863" s="6">
        <f t="shared" si="132"/>
        <v>818.41</v>
      </c>
      <c r="N863">
        <f>VLOOKUP(C:C,'11月工资'!C:AP,40,0)</f>
        <v>9</v>
      </c>
      <c r="O863" s="6">
        <f t="shared" si="133"/>
        <v>93.53</v>
      </c>
      <c r="P863">
        <v>0</v>
      </c>
      <c r="Q863">
        <f t="shared" si="134"/>
        <v>1402</v>
      </c>
      <c r="R863" s="51">
        <v>11832</v>
      </c>
      <c r="S863" s="68">
        <v>11691.59</v>
      </c>
      <c r="T863" s="69">
        <v>11687</v>
      </c>
      <c r="Y863" s="51">
        <f t="shared" si="138"/>
        <v>11822</v>
      </c>
      <c r="Z863" s="73">
        <f t="shared" si="139"/>
        <v>11696.2</v>
      </c>
      <c r="AA863" s="69" t="str">
        <f>VLOOKUP(C:C&amp;"    ",[1]Sheet0!$E$1:$I$65536,5,0)</f>
        <v xml:space="preserve">11687.00    </v>
      </c>
      <c r="AB863" s="74">
        <v>11687</v>
      </c>
      <c r="AC863" t="b">
        <f t="shared" si="135"/>
        <v>1</v>
      </c>
      <c r="AD863">
        <v>9000426</v>
      </c>
      <c r="AE863" t="s">
        <v>2610</v>
      </c>
      <c r="AF863" t="str">
        <f t="shared" si="137"/>
        <v>张曼</v>
      </c>
    </row>
    <row r="864" spans="1:32" x14ac:dyDescent="0.2">
      <c r="A864">
        <v>861</v>
      </c>
      <c r="B864">
        <v>9000373</v>
      </c>
      <c r="C864" t="str">
        <f>VLOOKUP(B:B,'10月人员信息'!J:W,13,0)</f>
        <v>130703197102030330</v>
      </c>
      <c r="D864" t="str">
        <f>VLOOKUP(B:B,'10月人员信息'!J:M,3,0)</f>
        <v>王健</v>
      </c>
      <c r="E864" t="str">
        <f>VLOOKUP(B:B,'10月人员信息'!J:L,2,0)</f>
        <v>炼铁事业部</v>
      </c>
      <c r="F864" t="str">
        <f>VLOOKUP(B:B,'10月人员信息'!J:R,8,0)</f>
        <v>设备管理室高级主管</v>
      </c>
      <c r="G864" t="str">
        <f>VLOOKUP(B:B,'10月人员信息'!J:P,6,0)</f>
        <v>高级主管</v>
      </c>
      <c r="H864" t="str">
        <f>VLOOKUP(B:B,'10月人员信息'!J:V,12,0)</f>
        <v>汉族</v>
      </c>
      <c r="I864" t="str">
        <f>VLOOKUP(B:B,'11月工资'!A:D,4,0)</f>
        <v>6210810170000796599</v>
      </c>
      <c r="J864">
        <f t="shared" si="130"/>
        <v>2284.48</v>
      </c>
      <c r="K864">
        <f t="shared" si="131"/>
        <v>99.95</v>
      </c>
      <c r="L864">
        <f t="shared" si="136"/>
        <v>242.73</v>
      </c>
      <c r="M864" s="6">
        <f t="shared" si="132"/>
        <v>989.63</v>
      </c>
      <c r="N864">
        <f>VLOOKUP(C:C,'11月工资'!C:AP,40,0)</f>
        <v>9</v>
      </c>
      <c r="O864" s="6">
        <f t="shared" si="133"/>
        <v>113.1</v>
      </c>
      <c r="P864">
        <v>0</v>
      </c>
      <c r="Q864">
        <f t="shared" si="134"/>
        <v>1696</v>
      </c>
      <c r="R864" s="51">
        <v>14278</v>
      </c>
      <c r="S864" s="68">
        <v>14137.59</v>
      </c>
      <c r="T864" s="69">
        <v>14133</v>
      </c>
      <c r="Y864" s="51">
        <f t="shared" si="138"/>
        <v>14268</v>
      </c>
      <c r="Z864" s="73">
        <f t="shared" si="139"/>
        <v>14142.2</v>
      </c>
      <c r="AA864" s="69" t="str">
        <f>VLOOKUP(C:C&amp;"    ",[1]Sheet0!$E$1:$I$65536,5,0)</f>
        <v xml:space="preserve">14133.00    </v>
      </c>
      <c r="AB864" s="74">
        <v>14133</v>
      </c>
      <c r="AC864" t="b">
        <f t="shared" si="135"/>
        <v>1</v>
      </c>
      <c r="AD864">
        <v>9000427</v>
      </c>
      <c r="AE864" t="s">
        <v>2612</v>
      </c>
      <c r="AF864" t="str">
        <f t="shared" si="137"/>
        <v>李鑫</v>
      </c>
    </row>
    <row r="865" spans="1:32" x14ac:dyDescent="0.2">
      <c r="A865">
        <v>862</v>
      </c>
      <c r="B865">
        <v>9000425</v>
      </c>
      <c r="C865" t="str">
        <f>VLOOKUP(B:B,'10月人员信息'!J:W,13,0)</f>
        <v>130203198609292134</v>
      </c>
      <c r="D865" t="str">
        <f>VLOOKUP(B:B,'10月人员信息'!J:M,3,0)</f>
        <v>郭志勇</v>
      </c>
      <c r="E865" t="str">
        <f>VLOOKUP(B:B,'10月人员信息'!J:L,2,0)</f>
        <v>炼铁事业部</v>
      </c>
      <c r="F865" t="str">
        <f>VLOOKUP(B:B,'10月人员信息'!J:R,8,0)</f>
        <v>干部储备（点检）</v>
      </c>
      <c r="G865" t="str">
        <f>VLOOKUP(B:B,'10月人员信息'!J:P,6,0)</f>
        <v>专业师</v>
      </c>
      <c r="H865" t="str">
        <f>VLOOKUP(B:B,'10月人员信息'!J:V,12,0)</f>
        <v>汉族</v>
      </c>
      <c r="I865" t="str">
        <f>VLOOKUP(B:B,'11月工资'!A:D,4,0)</f>
        <v>6210810170000769042</v>
      </c>
      <c r="J865">
        <f t="shared" si="130"/>
        <v>1484.16</v>
      </c>
      <c r="K865">
        <f t="shared" si="131"/>
        <v>64.930000000000007</v>
      </c>
      <c r="L865">
        <f t="shared" si="136"/>
        <v>157.69</v>
      </c>
      <c r="M865" s="6">
        <f t="shared" si="132"/>
        <v>639.49</v>
      </c>
      <c r="N865">
        <f>VLOOKUP(C:C,'11月工资'!C:AP,40,0)</f>
        <v>9</v>
      </c>
      <c r="O865" s="6">
        <f t="shared" si="133"/>
        <v>73.08</v>
      </c>
      <c r="P865">
        <v>0</v>
      </c>
      <c r="Q865">
        <f t="shared" si="134"/>
        <v>1096</v>
      </c>
      <c r="R865" s="51">
        <v>9276</v>
      </c>
      <c r="S865" s="68">
        <v>9135.59</v>
      </c>
      <c r="T865" s="69">
        <v>9131</v>
      </c>
      <c r="Y865" s="51">
        <f t="shared" si="138"/>
        <v>9266</v>
      </c>
      <c r="Z865" s="73">
        <f t="shared" si="139"/>
        <v>9140.2000000000007</v>
      </c>
      <c r="AA865" s="69" t="str">
        <f>VLOOKUP(C:C&amp;"    ",[1]Sheet0!$E$1:$I$65536,5,0)</f>
        <v xml:space="preserve">9131.00    </v>
      </c>
      <c r="AB865" s="74">
        <v>9131</v>
      </c>
      <c r="AC865" t="b">
        <f t="shared" si="135"/>
        <v>1</v>
      </c>
      <c r="AD865">
        <v>9000372</v>
      </c>
      <c r="AE865" t="s">
        <v>2615</v>
      </c>
      <c r="AF865" t="str">
        <f t="shared" si="137"/>
        <v>郭喜斌</v>
      </c>
    </row>
    <row r="866" spans="1:32" x14ac:dyDescent="0.2">
      <c r="A866">
        <v>863</v>
      </c>
      <c r="B866">
        <v>9000426</v>
      </c>
      <c r="C866" t="str">
        <f>VLOOKUP(B:B,'10月人员信息'!J:W,13,0)</f>
        <v>130181198611297966</v>
      </c>
      <c r="D866" t="str">
        <f>VLOOKUP(B:B,'10月人员信息'!J:M,3,0)</f>
        <v>张曼</v>
      </c>
      <c r="E866" t="str">
        <f>VLOOKUP(B:B,'10月人员信息'!J:L,2,0)</f>
        <v>炼铁事业部</v>
      </c>
      <c r="F866" t="str">
        <f>VLOOKUP(B:B,'10月人员信息'!J:R,8,0)</f>
        <v>设备管理室主办</v>
      </c>
      <c r="G866" t="str">
        <f>VLOOKUP(B:B,'10月人员信息'!J:P,6,0)</f>
        <v>专业师</v>
      </c>
      <c r="H866" t="str">
        <f>VLOOKUP(B:B,'10月人员信息'!J:V,12,0)</f>
        <v>汉族</v>
      </c>
      <c r="I866" t="str">
        <f>VLOOKUP(B:B,'11月工资'!A:D,4,0)</f>
        <v>6217000180040690558</v>
      </c>
      <c r="J866">
        <f t="shared" si="130"/>
        <v>1453.76</v>
      </c>
      <c r="K866">
        <f t="shared" si="131"/>
        <v>63.6</v>
      </c>
      <c r="L866">
        <f t="shared" si="136"/>
        <v>154.46</v>
      </c>
      <c r="M866" s="6">
        <f t="shared" si="132"/>
        <v>626.19000000000005</v>
      </c>
      <c r="N866">
        <f>VLOOKUP(C:C,'11月工资'!C:AP,40,0)</f>
        <v>9</v>
      </c>
      <c r="O866" s="6">
        <f t="shared" si="133"/>
        <v>71.56</v>
      </c>
      <c r="P866">
        <v>0</v>
      </c>
      <c r="Q866">
        <f t="shared" si="134"/>
        <v>1073</v>
      </c>
      <c r="R866" s="51">
        <v>9086</v>
      </c>
      <c r="S866" s="68">
        <v>8945.59</v>
      </c>
      <c r="T866" s="69">
        <v>8941</v>
      </c>
      <c r="Y866" s="51">
        <f t="shared" si="138"/>
        <v>9076</v>
      </c>
      <c r="Z866" s="73">
        <f t="shared" si="139"/>
        <v>8950.2000000000007</v>
      </c>
      <c r="AA866" s="69" t="str">
        <f>VLOOKUP(C:C&amp;"    ",[1]Sheet0!$E$1:$I$65536,5,0)</f>
        <v xml:space="preserve">8941.00    </v>
      </c>
      <c r="AB866" s="74">
        <v>8941</v>
      </c>
      <c r="AC866" t="b">
        <f t="shared" si="135"/>
        <v>1</v>
      </c>
      <c r="AD866">
        <v>9000383</v>
      </c>
      <c r="AE866" t="s">
        <v>2618</v>
      </c>
      <c r="AF866" t="str">
        <f t="shared" si="137"/>
        <v>李建华</v>
      </c>
    </row>
    <row r="867" spans="1:32" x14ac:dyDescent="0.2">
      <c r="A867">
        <v>864</v>
      </c>
      <c r="B867">
        <v>9000427</v>
      </c>
      <c r="C867" t="str">
        <f>VLOOKUP(B:B,'10月人员信息'!J:W,13,0)</f>
        <v>130705198301230017</v>
      </c>
      <c r="D867" t="str">
        <f>VLOOKUP(B:B,'10月人员信息'!J:M,3,0)</f>
        <v>李鑫</v>
      </c>
      <c r="E867" t="str">
        <f>VLOOKUP(B:B,'10月人员信息'!J:L,2,0)</f>
        <v>炼铁事业部</v>
      </c>
      <c r="F867" t="str">
        <f>VLOOKUP(B:B,'10月人员信息'!J:R,8,0)</f>
        <v>安全室主办</v>
      </c>
      <c r="G867" t="str">
        <f>VLOOKUP(B:B,'10月人员信息'!J:P,6,0)</f>
        <v>主管师</v>
      </c>
      <c r="H867" t="str">
        <f>VLOOKUP(B:B,'10月人员信息'!J:V,12,0)</f>
        <v>汉族</v>
      </c>
      <c r="I867" t="str">
        <f>VLOOKUP(B:B,'11月工资'!A:D,4,0)</f>
        <v>6217000180041475579</v>
      </c>
      <c r="J867">
        <f t="shared" si="130"/>
        <v>1484.16</v>
      </c>
      <c r="K867">
        <f t="shared" si="131"/>
        <v>64.930000000000007</v>
      </c>
      <c r="L867">
        <f t="shared" si="136"/>
        <v>157.69</v>
      </c>
      <c r="M867" s="6">
        <f t="shared" si="132"/>
        <v>639.49</v>
      </c>
      <c r="N867">
        <f>VLOOKUP(C:C,'11月工资'!C:AP,40,0)</f>
        <v>9</v>
      </c>
      <c r="O867" s="6">
        <f t="shared" si="133"/>
        <v>73.08</v>
      </c>
      <c r="P867">
        <v>0</v>
      </c>
      <c r="Q867">
        <f t="shared" si="134"/>
        <v>1096</v>
      </c>
      <c r="R867" s="51">
        <v>9276</v>
      </c>
      <c r="S867" s="68">
        <v>9135.59</v>
      </c>
      <c r="T867" s="69">
        <v>9131</v>
      </c>
      <c r="Y867" s="51">
        <f t="shared" si="138"/>
        <v>9266</v>
      </c>
      <c r="Z867" s="73">
        <f t="shared" si="139"/>
        <v>9140.2000000000007</v>
      </c>
      <c r="AA867" s="69" t="str">
        <f>VLOOKUP(C:C&amp;"    ",[1]Sheet0!$E$1:$I$65536,5,0)</f>
        <v xml:space="preserve">9131.00    </v>
      </c>
      <c r="AB867" s="74">
        <v>9131</v>
      </c>
      <c r="AC867" t="b">
        <f t="shared" si="135"/>
        <v>1</v>
      </c>
      <c r="AD867">
        <v>9000410</v>
      </c>
      <c r="AE867" t="s">
        <v>2621</v>
      </c>
      <c r="AF867" t="str">
        <f t="shared" si="137"/>
        <v>刘利明</v>
      </c>
    </row>
    <row r="868" spans="1:32" x14ac:dyDescent="0.2">
      <c r="A868">
        <v>865</v>
      </c>
      <c r="B868">
        <v>9000372</v>
      </c>
      <c r="C868" t="str">
        <f>VLOOKUP(B:B,'10月人员信息'!J:W,13,0)</f>
        <v>130721197005306019</v>
      </c>
      <c r="D868" t="str">
        <f>VLOOKUP(B:B,'10月人员信息'!J:M,3,0)</f>
        <v>郭喜斌</v>
      </c>
      <c r="E868" t="str">
        <f>VLOOKUP(B:B,'10月人员信息'!J:L,2,0)</f>
        <v>炼铁事业部</v>
      </c>
      <c r="F868" t="str">
        <f>VLOOKUP(B:B,'10月人员信息'!J:R,8,0)</f>
        <v>生产技术室主管</v>
      </c>
      <c r="G868" t="str">
        <f>VLOOKUP(B:B,'10月人员信息'!J:P,6,0)</f>
        <v>主管</v>
      </c>
      <c r="H868" t="str">
        <f>VLOOKUP(B:B,'10月人员信息'!J:V,12,0)</f>
        <v>汉族</v>
      </c>
      <c r="I868" t="str">
        <f>VLOOKUP(B:B,'11月工资'!A:D,4,0)</f>
        <v>6210810170000802447</v>
      </c>
      <c r="J868">
        <f t="shared" si="130"/>
        <v>1974.88</v>
      </c>
      <c r="K868">
        <f t="shared" si="131"/>
        <v>86.4</v>
      </c>
      <c r="L868">
        <f t="shared" si="136"/>
        <v>209.83</v>
      </c>
      <c r="M868" s="6">
        <f t="shared" si="132"/>
        <v>854.18</v>
      </c>
      <c r="N868">
        <f>VLOOKUP(C:C,'11月工资'!C:AP,40,0)</f>
        <v>9</v>
      </c>
      <c r="O868" s="6">
        <f t="shared" si="133"/>
        <v>97.62</v>
      </c>
      <c r="P868">
        <v>0</v>
      </c>
      <c r="Q868">
        <f t="shared" si="134"/>
        <v>1464</v>
      </c>
      <c r="R868" s="51">
        <v>12343</v>
      </c>
      <c r="S868" s="68">
        <v>12202.59</v>
      </c>
      <c r="T868" s="69">
        <v>12198</v>
      </c>
      <c r="Y868" s="51">
        <f t="shared" si="138"/>
        <v>12333</v>
      </c>
      <c r="Z868" s="73">
        <f t="shared" si="139"/>
        <v>12207.2</v>
      </c>
      <c r="AA868" s="69" t="str">
        <f>VLOOKUP(C:C&amp;"    ",[1]Sheet0!$E$1:$I$65536,5,0)</f>
        <v xml:space="preserve">12198.00    </v>
      </c>
      <c r="AB868" s="74">
        <v>12198</v>
      </c>
      <c r="AC868" t="b">
        <f t="shared" si="135"/>
        <v>1</v>
      </c>
      <c r="AD868">
        <v>9000413</v>
      </c>
      <c r="AE868" t="s">
        <v>2624</v>
      </c>
      <c r="AF868" t="str">
        <f t="shared" si="137"/>
        <v>李建宝</v>
      </c>
    </row>
    <row r="869" spans="1:32" x14ac:dyDescent="0.2">
      <c r="A869">
        <v>866</v>
      </c>
      <c r="B869">
        <v>9000383</v>
      </c>
      <c r="C869" t="str">
        <f>VLOOKUP(B:B,'10月人员信息'!J:W,13,0)</f>
        <v>130321198010058315</v>
      </c>
      <c r="D869" t="str">
        <f>VLOOKUP(B:B,'10月人员信息'!J:M,3,0)</f>
        <v>李建华</v>
      </c>
      <c r="E869" t="str">
        <f>VLOOKUP(B:B,'10月人员信息'!J:L,2,0)</f>
        <v>炼铁事业部</v>
      </c>
      <c r="F869" t="str">
        <f>VLOOKUP(B:B,'10月人员信息'!J:R,8,0)</f>
        <v>生产技术室主管</v>
      </c>
      <c r="G869" t="str">
        <f>VLOOKUP(B:B,'10月人员信息'!J:P,6,0)</f>
        <v>主管</v>
      </c>
      <c r="H869" t="str">
        <f>VLOOKUP(B:B,'10月人员信息'!J:V,12,0)</f>
        <v>满族</v>
      </c>
      <c r="I869" t="str">
        <f>VLOOKUP(B:B,'11月工资'!A:D,4,0)</f>
        <v>6217000180031744554</v>
      </c>
      <c r="J869">
        <f t="shared" si="130"/>
        <v>1893.12</v>
      </c>
      <c r="K869">
        <f t="shared" si="131"/>
        <v>82.82</v>
      </c>
      <c r="L869">
        <f t="shared" si="136"/>
        <v>201.14</v>
      </c>
      <c r="M869" s="6">
        <f t="shared" si="132"/>
        <v>818.41</v>
      </c>
      <c r="N869">
        <f>VLOOKUP(C:C,'11月工资'!C:AP,40,0)</f>
        <v>0</v>
      </c>
      <c r="O869" s="6">
        <f t="shared" si="133"/>
        <v>93.53</v>
      </c>
      <c r="P869" s="69">
        <v>934.96</v>
      </c>
      <c r="Q869">
        <f t="shared" si="134"/>
        <v>1402</v>
      </c>
      <c r="R869" s="51">
        <v>11832</v>
      </c>
      <c r="S869" s="68">
        <v>11691.59</v>
      </c>
      <c r="T869" s="69">
        <v>11687</v>
      </c>
      <c r="Y869" s="51">
        <f t="shared" si="138"/>
        <v>11822</v>
      </c>
      <c r="Z869" s="73">
        <f t="shared" si="139"/>
        <v>11696.2</v>
      </c>
      <c r="AA869" s="69" t="str">
        <f>VLOOKUP(C:C&amp;"    ",[1]Sheet0!$E$1:$I$65536,5,0)</f>
        <v xml:space="preserve">11687.00    </v>
      </c>
      <c r="AB869" s="74">
        <v>11687</v>
      </c>
      <c r="AC869" t="b">
        <f t="shared" si="135"/>
        <v>1</v>
      </c>
      <c r="AD869">
        <v>9000414</v>
      </c>
      <c r="AE869" t="s">
        <v>2627</v>
      </c>
      <c r="AF869" t="str">
        <f t="shared" si="137"/>
        <v>孙文学</v>
      </c>
    </row>
    <row r="870" spans="1:32" x14ac:dyDescent="0.2">
      <c r="A870">
        <v>867</v>
      </c>
      <c r="B870">
        <v>9000410</v>
      </c>
      <c r="C870" t="str">
        <f>VLOOKUP(B:B,'10月人员信息'!J:W,13,0)</f>
        <v>130705197604030915</v>
      </c>
      <c r="D870" t="str">
        <f>VLOOKUP(B:B,'10月人员信息'!J:M,3,0)</f>
        <v>刘利明</v>
      </c>
      <c r="E870" t="str">
        <f>VLOOKUP(B:B,'10月人员信息'!J:L,2,0)</f>
        <v>炼铁事业部</v>
      </c>
      <c r="F870" t="str">
        <f>VLOOKUP(B:B,'10月人员信息'!J:R,8,0)</f>
        <v>中控组烧结中控工</v>
      </c>
      <c r="G870" t="str">
        <f>VLOOKUP(B:B,'10月人员信息'!J:P,6,0)</f>
        <v>专业师</v>
      </c>
      <c r="H870" t="str">
        <f>VLOOKUP(B:B,'10月人员信息'!J:V,12,0)</f>
        <v>汉族</v>
      </c>
      <c r="I870" t="str">
        <f>VLOOKUP(B:B,'11月工资'!A:D,4,0)</f>
        <v>6217000180040690426</v>
      </c>
      <c r="J870">
        <f t="shared" si="130"/>
        <v>1468.96</v>
      </c>
      <c r="K870">
        <f t="shared" si="131"/>
        <v>64.27</v>
      </c>
      <c r="L870">
        <f t="shared" si="136"/>
        <v>156.08000000000001</v>
      </c>
      <c r="M870" s="6">
        <f t="shared" si="132"/>
        <v>632.84</v>
      </c>
      <c r="N870">
        <f>VLOOKUP(C:C,'11月工资'!C:AP,40,0)</f>
        <v>9</v>
      </c>
      <c r="O870" s="6">
        <f t="shared" si="133"/>
        <v>72.319999999999993</v>
      </c>
      <c r="P870">
        <v>0</v>
      </c>
      <c r="Q870">
        <f t="shared" si="134"/>
        <v>1084</v>
      </c>
      <c r="R870" s="51">
        <v>9181</v>
      </c>
      <c r="S870" s="68">
        <v>9040.59</v>
      </c>
      <c r="T870" s="69">
        <v>9036</v>
      </c>
      <c r="Y870" s="51">
        <f t="shared" si="138"/>
        <v>9171</v>
      </c>
      <c r="Z870" s="73">
        <f t="shared" si="139"/>
        <v>9045.2000000000007</v>
      </c>
      <c r="AA870" s="69" t="str">
        <f>VLOOKUP(C:C&amp;"    ",[1]Sheet0!$E$1:$I$65536,5,0)</f>
        <v xml:space="preserve">9036.00    </v>
      </c>
      <c r="AB870" s="74">
        <v>9036</v>
      </c>
      <c r="AC870" t="b">
        <f t="shared" si="135"/>
        <v>1</v>
      </c>
      <c r="AD870">
        <v>9000376</v>
      </c>
      <c r="AE870" t="s">
        <v>2630</v>
      </c>
      <c r="AF870" t="str">
        <f t="shared" si="137"/>
        <v>李兵</v>
      </c>
    </row>
    <row r="871" spans="1:32" x14ac:dyDescent="0.2">
      <c r="A871">
        <v>868</v>
      </c>
      <c r="B871">
        <v>9000413</v>
      </c>
      <c r="C871" t="str">
        <f>VLOOKUP(B:B,'10月人员信息'!J:W,13,0)</f>
        <v>132528197910242516</v>
      </c>
      <c r="D871" t="str">
        <f>VLOOKUP(B:B,'10月人员信息'!J:M,3,0)</f>
        <v>李建宝</v>
      </c>
      <c r="E871" t="str">
        <f>VLOOKUP(B:B,'10月人员信息'!J:L,2,0)</f>
        <v>炼铁事业部</v>
      </c>
      <c r="F871" t="str">
        <f>VLOOKUP(B:B,'10月人员信息'!J:R,8,0)</f>
        <v>培烧机组焙烧机操作</v>
      </c>
      <c r="G871" t="str">
        <f>VLOOKUP(B:B,'10月人员信息'!J:P,6,0)</f>
        <v>专业师</v>
      </c>
      <c r="H871" t="str">
        <f>VLOOKUP(B:B,'10月人员信息'!J:V,12,0)</f>
        <v>汉族</v>
      </c>
      <c r="I871" t="str">
        <f>VLOOKUP(B:B,'11月工资'!A:D,4,0)</f>
        <v>6210810170000805879</v>
      </c>
      <c r="J871">
        <f t="shared" si="130"/>
        <v>1379.52</v>
      </c>
      <c r="K871">
        <f t="shared" si="131"/>
        <v>60.35</v>
      </c>
      <c r="L871">
        <f t="shared" si="136"/>
        <v>146.57</v>
      </c>
      <c r="M871" s="6">
        <f t="shared" si="132"/>
        <v>593.71</v>
      </c>
      <c r="N871">
        <f>VLOOKUP(C:C,'11月工资'!C:AP,40,0)</f>
        <v>9</v>
      </c>
      <c r="O871" s="6">
        <f t="shared" si="133"/>
        <v>67.849999999999994</v>
      </c>
      <c r="P871">
        <v>0</v>
      </c>
      <c r="Q871">
        <f t="shared" si="134"/>
        <v>1017</v>
      </c>
      <c r="R871" s="51">
        <v>8622</v>
      </c>
      <c r="S871" s="68">
        <v>8481.59</v>
      </c>
      <c r="T871" s="69">
        <v>8477</v>
      </c>
      <c r="Y871" s="51">
        <f t="shared" si="138"/>
        <v>8612</v>
      </c>
      <c r="Z871" s="73">
        <f t="shared" si="139"/>
        <v>8486.2000000000007</v>
      </c>
      <c r="AA871" s="69" t="str">
        <f>VLOOKUP(C:C&amp;"    ",[1]Sheet0!$E$1:$I$65536,5,0)</f>
        <v xml:space="preserve">8477.00    </v>
      </c>
      <c r="AB871" s="74">
        <v>8477</v>
      </c>
      <c r="AC871" t="b">
        <f t="shared" si="135"/>
        <v>1</v>
      </c>
      <c r="AD871">
        <v>9000386</v>
      </c>
      <c r="AE871" t="s">
        <v>2633</v>
      </c>
      <c r="AF871" t="str">
        <f t="shared" si="137"/>
        <v>朱亮</v>
      </c>
    </row>
    <row r="872" spans="1:32" x14ac:dyDescent="0.2">
      <c r="A872">
        <v>869</v>
      </c>
      <c r="B872">
        <v>9000414</v>
      </c>
      <c r="C872" t="str">
        <f>VLOOKUP(B:B,'10月人员信息'!J:W,13,0)</f>
        <v>130621198308111218</v>
      </c>
      <c r="D872" t="str">
        <f>VLOOKUP(B:B,'10月人员信息'!J:M,3,0)</f>
        <v>孙文学</v>
      </c>
      <c r="E872" t="str">
        <f>VLOOKUP(B:B,'10月人员信息'!J:L,2,0)</f>
        <v>炼铁事业部</v>
      </c>
      <c r="F872" t="str">
        <f>VLOOKUP(B:B,'10月人员信息'!J:R,8,0)</f>
        <v>中控组球团中控工</v>
      </c>
      <c r="G872" t="str">
        <f>VLOOKUP(B:B,'10月人员信息'!J:P,6,0)</f>
        <v>主管师</v>
      </c>
      <c r="H872" t="str">
        <f>VLOOKUP(B:B,'10月人员信息'!J:V,12,0)</f>
        <v>汉族</v>
      </c>
      <c r="I872" t="str">
        <f>VLOOKUP(B:B,'11月工资'!A:D,4,0)</f>
        <v>6217000180040690467</v>
      </c>
      <c r="J872">
        <f t="shared" si="130"/>
        <v>1425.6</v>
      </c>
      <c r="K872">
        <f t="shared" si="131"/>
        <v>62.37</v>
      </c>
      <c r="L872">
        <f t="shared" si="136"/>
        <v>151.47</v>
      </c>
      <c r="M872" s="6">
        <f t="shared" si="132"/>
        <v>613.87</v>
      </c>
      <c r="N872">
        <f>VLOOKUP(C:C,'11月工资'!C:AP,40,0)</f>
        <v>9</v>
      </c>
      <c r="O872" s="6">
        <f t="shared" si="133"/>
        <v>70.16</v>
      </c>
      <c r="P872">
        <v>0</v>
      </c>
      <c r="Q872">
        <f t="shared" si="134"/>
        <v>1052</v>
      </c>
      <c r="R872" s="51">
        <v>8910</v>
      </c>
      <c r="S872" s="68">
        <v>8769.59</v>
      </c>
      <c r="T872" s="69">
        <v>8765</v>
      </c>
      <c r="Y872" s="51">
        <f t="shared" si="138"/>
        <v>8900</v>
      </c>
      <c r="Z872" s="73">
        <f t="shared" si="139"/>
        <v>8774.2000000000007</v>
      </c>
      <c r="AA872" s="69" t="str">
        <f>VLOOKUP(C:C&amp;"    ",[1]Sheet0!$E$1:$I$65536,5,0)</f>
        <v xml:space="preserve">8765.00    </v>
      </c>
      <c r="AB872" s="74">
        <v>8765</v>
      </c>
      <c r="AC872" t="b">
        <f t="shared" si="135"/>
        <v>1</v>
      </c>
      <c r="AD872">
        <v>9000422</v>
      </c>
      <c r="AE872" t="s">
        <v>2636</v>
      </c>
      <c r="AF872" t="str">
        <f t="shared" si="137"/>
        <v>息会生</v>
      </c>
    </row>
    <row r="873" spans="1:32" x14ac:dyDescent="0.2">
      <c r="A873">
        <v>870</v>
      </c>
      <c r="B873">
        <v>9000376</v>
      </c>
      <c r="C873" t="str">
        <f>VLOOKUP(B:B,'10月人员信息'!J:W,13,0)</f>
        <v>131127197912130957</v>
      </c>
      <c r="D873" t="str">
        <f>VLOOKUP(B:B,'10月人员信息'!J:M,3,0)</f>
        <v>李兵</v>
      </c>
      <c r="E873" t="str">
        <f>VLOOKUP(B:B,'10月人员信息'!J:L,2,0)</f>
        <v>炼铁事业部</v>
      </c>
      <c r="F873" t="str">
        <f>VLOOKUP(B:B,'10月人员信息'!J:R,8,0)</f>
        <v>一高炉作业区值班作业长</v>
      </c>
      <c r="G873" t="str">
        <f>VLOOKUP(B:B,'10月人员信息'!J:P,6,0)</f>
        <v>值班作业长</v>
      </c>
      <c r="H873" t="str">
        <f>VLOOKUP(B:B,'10月人员信息'!J:V,12,0)</f>
        <v>汉族</v>
      </c>
      <c r="I873" t="str">
        <f>VLOOKUP(B:B,'11月工资'!A:D,4,0)</f>
        <v>6210810170000932459</v>
      </c>
      <c r="J873">
        <f t="shared" si="130"/>
        <v>1893.12</v>
      </c>
      <c r="K873">
        <f t="shared" si="131"/>
        <v>82.82</v>
      </c>
      <c r="L873">
        <f t="shared" si="136"/>
        <v>201.14</v>
      </c>
      <c r="M873" s="6">
        <f t="shared" si="132"/>
        <v>818.41</v>
      </c>
      <c r="N873">
        <f>VLOOKUP(C:C,'11月工资'!C:AP,40,0)</f>
        <v>9</v>
      </c>
      <c r="O873" s="6">
        <f t="shared" si="133"/>
        <v>93.53</v>
      </c>
      <c r="P873">
        <v>0</v>
      </c>
      <c r="Q873">
        <f t="shared" si="134"/>
        <v>1402</v>
      </c>
      <c r="R873" s="51">
        <v>11832</v>
      </c>
      <c r="S873" s="68">
        <v>11691.59</v>
      </c>
      <c r="T873" s="69">
        <v>11687</v>
      </c>
      <c r="Y873" s="51">
        <f t="shared" si="138"/>
        <v>11822</v>
      </c>
      <c r="Z873" s="73">
        <f t="shared" si="139"/>
        <v>11696.2</v>
      </c>
      <c r="AA873" s="69" t="str">
        <f>VLOOKUP(C:C&amp;"    ",[1]Sheet0!$E$1:$I$65536,5,0)</f>
        <v xml:space="preserve">11687.00    </v>
      </c>
      <c r="AB873" s="74">
        <v>11687</v>
      </c>
      <c r="AC873" t="b">
        <f t="shared" si="135"/>
        <v>1</v>
      </c>
      <c r="AD873">
        <v>9000129</v>
      </c>
      <c r="AE873" t="s">
        <v>2639</v>
      </c>
      <c r="AF873" t="str">
        <f t="shared" si="137"/>
        <v>张洪海</v>
      </c>
    </row>
    <row r="874" spans="1:32" x14ac:dyDescent="0.2">
      <c r="A874">
        <v>871</v>
      </c>
      <c r="B874">
        <v>9000386</v>
      </c>
      <c r="C874" t="str">
        <f>VLOOKUP(B:B,'10月人员信息'!J:W,13,0)</f>
        <v>130481198508070057</v>
      </c>
      <c r="D874" t="str">
        <f>VLOOKUP(B:B,'10月人员信息'!J:M,3,0)</f>
        <v>朱亮</v>
      </c>
      <c r="E874" t="str">
        <f>VLOOKUP(B:B,'10月人员信息'!J:L,2,0)</f>
        <v>炼铁事业部</v>
      </c>
      <c r="F874" t="str">
        <f>VLOOKUP(B:B,'10月人员信息'!J:R,8,0)</f>
        <v>原料点检作业区作业长</v>
      </c>
      <c r="G874" t="str">
        <f>VLOOKUP(B:B,'10月人员信息'!J:P,6,0)</f>
        <v>作业长</v>
      </c>
      <c r="H874" t="str">
        <f>VLOOKUP(B:B,'10月人员信息'!J:V,12,0)</f>
        <v>汉族</v>
      </c>
      <c r="I874" t="str">
        <f>VLOOKUP(B:B,'11月工资'!A:D,4,0)</f>
        <v>6210810170002127926</v>
      </c>
      <c r="J874">
        <f t="shared" si="130"/>
        <v>1893.12</v>
      </c>
      <c r="K874">
        <f t="shared" si="131"/>
        <v>82.82</v>
      </c>
      <c r="L874">
        <f t="shared" si="136"/>
        <v>201.14</v>
      </c>
      <c r="M874" s="6">
        <f t="shared" si="132"/>
        <v>818.41</v>
      </c>
      <c r="N874">
        <f>VLOOKUP(C:C,'11月工资'!C:AP,40,0)</f>
        <v>9</v>
      </c>
      <c r="O874" s="6">
        <f t="shared" si="133"/>
        <v>93.53</v>
      </c>
      <c r="P874">
        <v>0</v>
      </c>
      <c r="Q874">
        <f t="shared" si="134"/>
        <v>1402</v>
      </c>
      <c r="R874" s="51">
        <v>11832</v>
      </c>
      <c r="S874" s="68">
        <v>11691.59</v>
      </c>
      <c r="T874" s="69">
        <v>11687</v>
      </c>
      <c r="Y874" s="51">
        <f t="shared" si="138"/>
        <v>11822</v>
      </c>
      <c r="Z874" s="73">
        <f t="shared" si="139"/>
        <v>11696.2</v>
      </c>
      <c r="AA874" s="69" t="str">
        <f>VLOOKUP(C:C&amp;"    ",[1]Sheet0!$E$1:$I$65536,5,0)</f>
        <v xml:space="preserve">11687.00    </v>
      </c>
      <c r="AB874" s="74">
        <v>11687</v>
      </c>
      <c r="AC874" t="b">
        <f t="shared" si="135"/>
        <v>1</v>
      </c>
      <c r="AD874">
        <v>9000130</v>
      </c>
      <c r="AE874" t="s">
        <v>2642</v>
      </c>
      <c r="AF874" t="str">
        <f t="shared" si="137"/>
        <v>施宏</v>
      </c>
    </row>
    <row r="875" spans="1:32" x14ac:dyDescent="0.2">
      <c r="A875">
        <v>872</v>
      </c>
      <c r="B875">
        <v>9000422</v>
      </c>
      <c r="C875" t="str">
        <f>VLOOKUP(B:B,'10月人员信息'!J:W,13,0)</f>
        <v>130706198309200011</v>
      </c>
      <c r="D875" t="str">
        <f>VLOOKUP(B:B,'10月人员信息'!J:M,3,0)</f>
        <v>息会生</v>
      </c>
      <c r="E875" t="str">
        <f>VLOOKUP(B:B,'10月人员信息'!J:L,2,0)</f>
        <v>炼铁事业部</v>
      </c>
      <c r="F875" t="str">
        <f>VLOOKUP(B:B,'10月人员信息'!J:R,8,0)</f>
        <v>原料作业区值班作业长</v>
      </c>
      <c r="G875" t="str">
        <f>VLOOKUP(B:B,'10月人员信息'!J:P,6,0)</f>
        <v>值班作业长</v>
      </c>
      <c r="H875" t="str">
        <f>VLOOKUP(B:B,'10月人员信息'!J:V,12,0)</f>
        <v>汉族</v>
      </c>
      <c r="I875" t="str">
        <f>VLOOKUP(B:B,'11月工资'!A:D,4,0)</f>
        <v>6210810170002129211</v>
      </c>
      <c r="J875">
        <f t="shared" si="130"/>
        <v>1893.12</v>
      </c>
      <c r="K875">
        <f t="shared" si="131"/>
        <v>82.82</v>
      </c>
      <c r="L875">
        <f t="shared" si="136"/>
        <v>201.14</v>
      </c>
      <c r="M875" s="6">
        <f t="shared" si="132"/>
        <v>818.41</v>
      </c>
      <c r="N875">
        <f>VLOOKUP(C:C,'11月工资'!C:AP,40,0)</f>
        <v>9</v>
      </c>
      <c r="O875" s="6">
        <f t="shared" si="133"/>
        <v>93.53</v>
      </c>
      <c r="P875">
        <v>0</v>
      </c>
      <c r="Q875">
        <f t="shared" si="134"/>
        <v>1402</v>
      </c>
      <c r="R875" s="51">
        <v>11832</v>
      </c>
      <c r="S875" s="68">
        <v>11691.59</v>
      </c>
      <c r="T875" s="69">
        <v>11687</v>
      </c>
      <c r="Y875" s="51">
        <f t="shared" si="138"/>
        <v>11822</v>
      </c>
      <c r="Z875" s="73">
        <f t="shared" si="139"/>
        <v>11696.2</v>
      </c>
      <c r="AA875" s="69" t="str">
        <f>VLOOKUP(C:C&amp;"    ",[1]Sheet0!$E$1:$I$65536,5,0)</f>
        <v xml:space="preserve">11687.00    </v>
      </c>
      <c r="AB875" s="74">
        <v>11687</v>
      </c>
      <c r="AC875" t="b">
        <f t="shared" si="135"/>
        <v>1</v>
      </c>
      <c r="AD875">
        <v>9000131</v>
      </c>
      <c r="AE875" t="s">
        <v>2645</v>
      </c>
      <c r="AF875" t="str">
        <f t="shared" si="137"/>
        <v>李炜玺</v>
      </c>
    </row>
    <row r="876" spans="1:32" x14ac:dyDescent="0.2">
      <c r="A876">
        <v>873</v>
      </c>
      <c r="B876">
        <v>9000129</v>
      </c>
      <c r="C876" t="str">
        <f>VLOOKUP(B:B,'10月人员信息'!J:W,13,0)</f>
        <v>130705197111180616</v>
      </c>
      <c r="D876" t="str">
        <f>VLOOKUP(B:B,'10月人员信息'!J:M,3,0)</f>
        <v>张洪海</v>
      </c>
      <c r="E876" t="str">
        <f>VLOOKUP(B:B,'10月人员信息'!J:L,2,0)</f>
        <v>炼铁事业部</v>
      </c>
      <c r="F876">
        <f>VLOOKUP(B:B,'10月人员信息'!J:R,8,0)</f>
        <v>0</v>
      </c>
      <c r="G876" t="str">
        <f>VLOOKUP(B:B,'10月人员信息'!J:P,6,0)</f>
        <v>党委副书记、纪委书记、工会主席</v>
      </c>
      <c r="H876" t="str">
        <f>VLOOKUP(B:B,'10月人员信息'!J:V,12,0)</f>
        <v>汉族</v>
      </c>
      <c r="I876" t="str">
        <f>VLOOKUP(B:B,'11月工资'!A:D,4,0)</f>
        <v>6217000170008326477</v>
      </c>
      <c r="J876">
        <f t="shared" si="130"/>
        <v>2292.16</v>
      </c>
      <c r="K876">
        <f t="shared" si="131"/>
        <v>100.28</v>
      </c>
      <c r="L876">
        <f t="shared" si="136"/>
        <v>243.54</v>
      </c>
      <c r="M876" s="6">
        <f t="shared" si="132"/>
        <v>1170.02</v>
      </c>
      <c r="N876">
        <f>VLOOKUP(C:C,'11月工资'!C:AP,40,0)</f>
        <v>0</v>
      </c>
      <c r="O876" s="6">
        <f t="shared" si="133"/>
        <v>133.72</v>
      </c>
      <c r="P876" s="50">
        <v>1336.8</v>
      </c>
      <c r="Q876">
        <f t="shared" si="134"/>
        <v>2005</v>
      </c>
      <c r="R876" s="51">
        <v>14326</v>
      </c>
      <c r="S876" s="68">
        <v>16714.59</v>
      </c>
      <c r="T876" s="69">
        <v>16710</v>
      </c>
      <c r="Y876" s="51">
        <f t="shared" si="138"/>
        <v>14316</v>
      </c>
      <c r="Z876" s="73">
        <f t="shared" si="139"/>
        <v>16719.2</v>
      </c>
      <c r="AA876" s="69" t="str">
        <f>VLOOKUP(C:C&amp;"    ",[1]Sheet0!$E$1:$I$65536,5,0)</f>
        <v xml:space="preserve">16710.00    </v>
      </c>
      <c r="AB876" s="74">
        <v>16710</v>
      </c>
      <c r="AC876" t="b">
        <f t="shared" si="135"/>
        <v>1</v>
      </c>
      <c r="AD876">
        <v>9000365</v>
      </c>
      <c r="AE876" t="s">
        <v>2648</v>
      </c>
      <c r="AF876" t="str">
        <f t="shared" si="137"/>
        <v>王聪渊</v>
      </c>
    </row>
    <row r="877" spans="1:32" x14ac:dyDescent="0.2">
      <c r="A877">
        <v>874</v>
      </c>
      <c r="B877">
        <v>9000130</v>
      </c>
      <c r="C877" t="str">
        <f>VLOOKUP(B:B,'10月人员信息'!J:W,13,0)</f>
        <v>210102197304155650</v>
      </c>
      <c r="D877" t="str">
        <f>VLOOKUP(B:B,'10月人员信息'!J:M,3,0)</f>
        <v>施宏</v>
      </c>
      <c r="E877" t="str">
        <f>VLOOKUP(B:B,'10月人员信息'!J:L,2,0)</f>
        <v>炼铁事业部</v>
      </c>
      <c r="F877" t="str">
        <f>VLOOKUP(B:B,'10月人员信息'!J:R,8,0)</f>
        <v>副部长</v>
      </c>
      <c r="G877" t="str">
        <f>VLOOKUP(B:B,'10月人员信息'!J:P,6,0)</f>
        <v>副部长</v>
      </c>
      <c r="H877" t="str">
        <f>VLOOKUP(B:B,'10月人员信息'!J:V,12,0)</f>
        <v>汉族</v>
      </c>
      <c r="I877" t="str">
        <f>VLOOKUP(B:B,'11月工资'!A:D,4,0)</f>
        <v>6210810170000803163</v>
      </c>
      <c r="J877">
        <f t="shared" si="130"/>
        <v>2292.16</v>
      </c>
      <c r="K877">
        <f t="shared" si="131"/>
        <v>100.28</v>
      </c>
      <c r="L877">
        <f t="shared" si="136"/>
        <v>243.54</v>
      </c>
      <c r="M877" s="6">
        <f t="shared" si="132"/>
        <v>1170.02</v>
      </c>
      <c r="N877">
        <f>VLOOKUP(C:C,'11月工资'!C:AP,40,0)</f>
        <v>9</v>
      </c>
      <c r="O877" s="6">
        <f t="shared" si="133"/>
        <v>133.72</v>
      </c>
      <c r="P877">
        <v>0</v>
      </c>
      <c r="Q877">
        <f t="shared" si="134"/>
        <v>2005</v>
      </c>
      <c r="R877" s="51">
        <v>14326</v>
      </c>
      <c r="S877" s="68">
        <v>16714.59</v>
      </c>
      <c r="T877" s="69">
        <v>16710</v>
      </c>
      <c r="Y877" s="51">
        <f t="shared" si="138"/>
        <v>14316</v>
      </c>
      <c r="Z877" s="73">
        <f t="shared" si="139"/>
        <v>16719.2</v>
      </c>
      <c r="AA877" s="69" t="str">
        <f>VLOOKUP(C:C&amp;"    ",[1]Sheet0!$E$1:$I$65536,5,0)</f>
        <v xml:space="preserve">16710.00    </v>
      </c>
      <c r="AB877" s="74">
        <v>16710</v>
      </c>
      <c r="AC877" t="b">
        <f t="shared" si="135"/>
        <v>1</v>
      </c>
      <c r="AD877">
        <v>9000366</v>
      </c>
      <c r="AE877" t="s">
        <v>2651</v>
      </c>
      <c r="AF877" t="str">
        <f t="shared" si="137"/>
        <v>杨新</v>
      </c>
    </row>
    <row r="878" spans="1:32" x14ac:dyDescent="0.2">
      <c r="A878">
        <v>875</v>
      </c>
      <c r="B878">
        <v>9000131</v>
      </c>
      <c r="C878" t="str">
        <f>VLOOKUP(B:B,'10月人员信息'!J:W,13,0)</f>
        <v>130721197011180213</v>
      </c>
      <c r="D878" t="str">
        <f>VLOOKUP(B:B,'10月人员信息'!J:M,3,0)</f>
        <v>李炜玺</v>
      </c>
      <c r="E878" t="str">
        <f>VLOOKUP(B:B,'10月人员信息'!J:L,2,0)</f>
        <v>炼铁事业部</v>
      </c>
      <c r="F878" t="str">
        <f>VLOOKUP(B:B,'10月人员信息'!J:R,8,0)</f>
        <v>副部长</v>
      </c>
      <c r="G878" t="str">
        <f>VLOOKUP(B:B,'10月人员信息'!J:P,6,0)</f>
        <v>副部长</v>
      </c>
      <c r="H878" t="str">
        <f>VLOOKUP(B:B,'10月人员信息'!J:V,12,0)</f>
        <v>汉族</v>
      </c>
      <c r="I878" t="str">
        <f>VLOOKUP(B:B,'11月工资'!A:D,4,0)</f>
        <v>6210810170000936252</v>
      </c>
      <c r="J878">
        <f t="shared" si="130"/>
        <v>2292.16</v>
      </c>
      <c r="K878">
        <f t="shared" si="131"/>
        <v>100.28</v>
      </c>
      <c r="L878">
        <f t="shared" si="136"/>
        <v>243.54</v>
      </c>
      <c r="M878" s="6">
        <f t="shared" si="132"/>
        <v>1170.02</v>
      </c>
      <c r="N878">
        <f>VLOOKUP(C:C,'11月工资'!C:AP,40,0)</f>
        <v>9</v>
      </c>
      <c r="O878" s="6">
        <f t="shared" si="133"/>
        <v>133.72</v>
      </c>
      <c r="P878">
        <v>0</v>
      </c>
      <c r="Q878">
        <f t="shared" si="134"/>
        <v>2005</v>
      </c>
      <c r="R878" s="51">
        <v>14326</v>
      </c>
      <c r="S878" s="68">
        <v>16714.59</v>
      </c>
      <c r="T878" s="69">
        <v>16710</v>
      </c>
      <c r="Y878" s="51">
        <f t="shared" si="138"/>
        <v>14316</v>
      </c>
      <c r="Z878" s="73">
        <f t="shared" si="139"/>
        <v>16719.2</v>
      </c>
      <c r="AA878" s="69" t="str">
        <f>VLOOKUP(C:C&amp;"    ",[1]Sheet0!$E$1:$I$65536,5,0)</f>
        <v xml:space="preserve">16710.00    </v>
      </c>
      <c r="AB878" s="74">
        <v>16710</v>
      </c>
      <c r="AC878" t="b">
        <f t="shared" si="135"/>
        <v>1</v>
      </c>
      <c r="AD878">
        <v>9000370</v>
      </c>
      <c r="AE878" t="s">
        <v>2654</v>
      </c>
      <c r="AF878" t="str">
        <f t="shared" si="137"/>
        <v>栗建兵</v>
      </c>
    </row>
    <row r="879" spans="1:32" x14ac:dyDescent="0.2">
      <c r="A879">
        <v>876</v>
      </c>
      <c r="B879">
        <v>9000365</v>
      </c>
      <c r="C879" t="str">
        <f>VLOOKUP(B:B,'10月人员信息'!J:W,13,0)</f>
        <v>130104197512262410</v>
      </c>
      <c r="D879" t="str">
        <f>VLOOKUP(B:B,'10月人员信息'!J:M,3,0)</f>
        <v>王聪渊</v>
      </c>
      <c r="E879" t="str">
        <f>VLOOKUP(B:B,'10月人员信息'!J:L,2,0)</f>
        <v>炼铁事业部</v>
      </c>
      <c r="F879" t="str">
        <f>VLOOKUP(B:B,'10月人员信息'!J:R,8,0)</f>
        <v>储备正科</v>
      </c>
      <c r="G879" t="str">
        <f>VLOOKUP(B:B,'10月人员信息'!J:P,6,0)</f>
        <v>高级主管</v>
      </c>
      <c r="H879" t="str">
        <f>VLOOKUP(B:B,'10月人员信息'!J:V,12,0)</f>
        <v>汉族</v>
      </c>
      <c r="I879" t="str">
        <f>VLOOKUP(B:B,'11月工资'!A:D,4,0)</f>
        <v>6210810170000797878</v>
      </c>
      <c r="J879">
        <f t="shared" si="130"/>
        <v>2253.92</v>
      </c>
      <c r="K879">
        <f t="shared" si="131"/>
        <v>98.61</v>
      </c>
      <c r="L879">
        <f t="shared" si="136"/>
        <v>239.48</v>
      </c>
      <c r="M879" s="6">
        <f t="shared" si="132"/>
        <v>976.26</v>
      </c>
      <c r="N879">
        <f>VLOOKUP(C:C,'11月工资'!C:AP,40,0)</f>
        <v>9</v>
      </c>
      <c r="O879" s="6">
        <f t="shared" si="133"/>
        <v>111.57</v>
      </c>
      <c r="P879">
        <v>0</v>
      </c>
      <c r="Q879">
        <f t="shared" si="134"/>
        <v>1673</v>
      </c>
      <c r="R879" s="51">
        <v>14087</v>
      </c>
      <c r="S879" s="68">
        <v>13946.59</v>
      </c>
      <c r="T879" s="69">
        <v>13942</v>
      </c>
      <c r="Y879" s="51">
        <f t="shared" si="138"/>
        <v>14077</v>
      </c>
      <c r="Z879" s="73">
        <f t="shared" si="139"/>
        <v>13951.2</v>
      </c>
      <c r="AA879" s="69" t="str">
        <f>VLOOKUP(C:C&amp;"    ",[1]Sheet0!$E$1:$I$65536,5,0)</f>
        <v xml:space="preserve">13942.00    </v>
      </c>
      <c r="AB879" s="74">
        <v>13942</v>
      </c>
      <c r="AC879" t="b">
        <f t="shared" si="135"/>
        <v>1</v>
      </c>
      <c r="AD879">
        <v>9000371</v>
      </c>
      <c r="AE879" t="s">
        <v>2657</v>
      </c>
      <c r="AF879" t="str">
        <f t="shared" si="137"/>
        <v>张宝</v>
      </c>
    </row>
    <row r="880" spans="1:32" x14ac:dyDescent="0.2">
      <c r="A880">
        <v>877</v>
      </c>
      <c r="B880">
        <v>9000366</v>
      </c>
      <c r="C880" t="str">
        <f>VLOOKUP(B:B,'10月人员信息'!J:W,13,0)</f>
        <v>130705197607160010</v>
      </c>
      <c r="D880" t="str">
        <f>VLOOKUP(B:B,'10月人员信息'!J:M,3,0)</f>
        <v>杨新</v>
      </c>
      <c r="E880" t="str">
        <f>VLOOKUP(B:B,'10月人员信息'!J:L,2,0)</f>
        <v>炼铁事业部</v>
      </c>
      <c r="F880" t="str">
        <f>VLOOKUP(B:B,'10月人员信息'!J:R,8,0)</f>
        <v>煤焦受卸作业区日班作业长</v>
      </c>
      <c r="G880" t="str">
        <f>VLOOKUP(B:B,'10月人员信息'!J:P,6,0)</f>
        <v>高级主管</v>
      </c>
      <c r="H880" t="str">
        <f>VLOOKUP(B:B,'10月人员信息'!J:V,12,0)</f>
        <v>汉族</v>
      </c>
      <c r="I880" t="str">
        <f>VLOOKUP(B:B,'11月工资'!A:D,4,0)</f>
        <v>6210810170002129195</v>
      </c>
      <c r="J880">
        <f t="shared" si="130"/>
        <v>2259.36</v>
      </c>
      <c r="K880">
        <f t="shared" si="131"/>
        <v>98.85</v>
      </c>
      <c r="L880">
        <f t="shared" si="136"/>
        <v>240.06</v>
      </c>
      <c r="M880" s="6">
        <f t="shared" si="132"/>
        <v>978.64</v>
      </c>
      <c r="N880">
        <f>VLOOKUP(C:C,'11月工资'!C:AP,40,0)</f>
        <v>9</v>
      </c>
      <c r="O880" s="6">
        <f t="shared" si="133"/>
        <v>111.84</v>
      </c>
      <c r="P880">
        <v>0</v>
      </c>
      <c r="Q880">
        <f t="shared" si="134"/>
        <v>1677</v>
      </c>
      <c r="R880" s="51">
        <v>14121</v>
      </c>
      <c r="S880" s="68">
        <v>13980.59</v>
      </c>
      <c r="T880" s="69">
        <v>13976</v>
      </c>
      <c r="Y880" s="51">
        <f t="shared" si="138"/>
        <v>14111</v>
      </c>
      <c r="Z880" s="73">
        <f t="shared" si="139"/>
        <v>13985.2</v>
      </c>
      <c r="AA880" s="69" t="str">
        <f>VLOOKUP(C:C&amp;"    ",[1]Sheet0!$E$1:$I$65536,5,0)</f>
        <v xml:space="preserve">13976.00    </v>
      </c>
      <c r="AB880" s="74">
        <v>13976</v>
      </c>
      <c r="AC880" t="b">
        <f t="shared" si="135"/>
        <v>1</v>
      </c>
      <c r="AD880">
        <v>9000374</v>
      </c>
      <c r="AE880" t="s">
        <v>2179</v>
      </c>
      <c r="AF880" t="str">
        <f t="shared" si="137"/>
        <v>刘涛</v>
      </c>
    </row>
    <row r="881" spans="1:32" x14ac:dyDescent="0.2">
      <c r="A881">
        <v>878</v>
      </c>
      <c r="B881">
        <v>9000370</v>
      </c>
      <c r="C881" t="str">
        <f>VLOOKUP(B:B,'10月人员信息'!J:W,13,0)</f>
        <v>130705197401293010</v>
      </c>
      <c r="D881" t="str">
        <f>VLOOKUP(B:B,'10月人员信息'!J:M,3,0)</f>
        <v>栗建兵</v>
      </c>
      <c r="E881" t="str">
        <f>VLOOKUP(B:B,'10月人员信息'!J:L,2,0)</f>
        <v>炼铁事业部</v>
      </c>
      <c r="F881" t="str">
        <f>VLOOKUP(B:B,'10月人员信息'!J:R,8,0)</f>
        <v>喷煤中控</v>
      </c>
      <c r="G881">
        <f>VLOOKUP(B:B,'10月人员信息'!J:P,6,0)</f>
        <v>0</v>
      </c>
      <c r="H881" t="str">
        <f>VLOOKUP(B:B,'10月人员信息'!J:V,12,0)</f>
        <v>满族</v>
      </c>
      <c r="I881" t="str">
        <f>VLOOKUP(B:B,'11月工资'!A:D,4,0)</f>
        <v>6210810170000804641</v>
      </c>
      <c r="J881">
        <f t="shared" si="130"/>
        <v>1522.4</v>
      </c>
      <c r="K881">
        <f t="shared" si="131"/>
        <v>66.61</v>
      </c>
      <c r="L881">
        <f t="shared" si="136"/>
        <v>161.76</v>
      </c>
      <c r="M881" s="6">
        <f t="shared" si="132"/>
        <v>656.22</v>
      </c>
      <c r="N881">
        <f>VLOOKUP(C:C,'11月工资'!C:AP,40,0)</f>
        <v>9</v>
      </c>
      <c r="O881" s="6">
        <f t="shared" si="133"/>
        <v>75</v>
      </c>
      <c r="P881">
        <v>0</v>
      </c>
      <c r="Q881">
        <f t="shared" si="134"/>
        <v>1124</v>
      </c>
      <c r="R881" s="51">
        <v>9515</v>
      </c>
      <c r="S881" s="68">
        <v>9374.59</v>
      </c>
      <c r="T881" s="69">
        <v>9370</v>
      </c>
      <c r="Y881" s="51">
        <f t="shared" si="138"/>
        <v>9505</v>
      </c>
      <c r="Z881" s="73">
        <f t="shared" si="139"/>
        <v>9379.2000000000007</v>
      </c>
      <c r="AA881" s="69" t="str">
        <f>VLOOKUP(C:C&amp;"    ",[1]Sheet0!$E$1:$I$65536,5,0)</f>
        <v xml:space="preserve">9370.00    </v>
      </c>
      <c r="AB881" s="74">
        <v>9370</v>
      </c>
      <c r="AC881" t="b">
        <f t="shared" si="135"/>
        <v>1</v>
      </c>
      <c r="AD881">
        <v>9000379</v>
      </c>
      <c r="AE881" t="s">
        <v>2662</v>
      </c>
      <c r="AF881" t="str">
        <f t="shared" si="137"/>
        <v>安飞</v>
      </c>
    </row>
    <row r="882" spans="1:32" x14ac:dyDescent="0.2">
      <c r="A882">
        <v>879</v>
      </c>
      <c r="B882">
        <v>9000371</v>
      </c>
      <c r="C882" t="str">
        <f>VLOOKUP(B:B,'10月人员信息'!J:W,13,0)</f>
        <v>130705197706070934</v>
      </c>
      <c r="D882" t="str">
        <f>VLOOKUP(B:B,'10月人员信息'!J:M,3,0)</f>
        <v>张宝</v>
      </c>
      <c r="E882" t="str">
        <f>VLOOKUP(B:B,'10月人员信息'!J:L,2,0)</f>
        <v>炼铁事业部</v>
      </c>
      <c r="F882" t="str">
        <f>VLOOKUP(B:B,'10月人员信息'!J:R,8,0)</f>
        <v>炉前铁口工</v>
      </c>
      <c r="G882">
        <f>VLOOKUP(B:B,'10月人员信息'!J:P,6,0)</f>
        <v>0</v>
      </c>
      <c r="H882" t="str">
        <f>VLOOKUP(B:B,'10月人员信息'!J:V,12,0)</f>
        <v>汉族</v>
      </c>
      <c r="I882" t="str">
        <f>VLOOKUP(B:B,'11月工资'!A:D,4,0)</f>
        <v>6217000180031735412</v>
      </c>
      <c r="J882">
        <f t="shared" si="130"/>
        <v>1727.04</v>
      </c>
      <c r="K882">
        <f t="shared" si="131"/>
        <v>75.56</v>
      </c>
      <c r="L882">
        <f t="shared" si="136"/>
        <v>183.5</v>
      </c>
      <c r="M882" s="6">
        <f t="shared" si="132"/>
        <v>745.75</v>
      </c>
      <c r="N882">
        <f>VLOOKUP(C:C,'11月工资'!C:AP,40,0)</f>
        <v>9</v>
      </c>
      <c r="O882" s="6">
        <f t="shared" si="133"/>
        <v>85.23</v>
      </c>
      <c r="P882">
        <v>0</v>
      </c>
      <c r="Q882">
        <f t="shared" si="134"/>
        <v>1278</v>
      </c>
      <c r="R882" s="51">
        <v>10794</v>
      </c>
      <c r="S882" s="68">
        <v>10653.59</v>
      </c>
      <c r="T882" s="69">
        <v>10649</v>
      </c>
      <c r="Y882" s="51">
        <f t="shared" si="138"/>
        <v>10784</v>
      </c>
      <c r="Z882" s="73">
        <f t="shared" si="139"/>
        <v>10658.2</v>
      </c>
      <c r="AA882" s="69" t="str">
        <f>VLOOKUP(C:C&amp;"    ",[1]Sheet0!$E$1:$I$65536,5,0)</f>
        <v xml:space="preserve">10649.00    </v>
      </c>
      <c r="AB882" s="74">
        <v>10649</v>
      </c>
      <c r="AC882" t="b">
        <f t="shared" si="135"/>
        <v>1</v>
      </c>
      <c r="AD882">
        <v>9000395</v>
      </c>
      <c r="AE882" t="s">
        <v>2665</v>
      </c>
      <c r="AF882" t="str">
        <f t="shared" si="137"/>
        <v>高战</v>
      </c>
    </row>
    <row r="883" spans="1:32" x14ac:dyDescent="0.2">
      <c r="A883">
        <v>880</v>
      </c>
      <c r="B883">
        <v>9000374</v>
      </c>
      <c r="C883" t="str">
        <f>VLOOKUP(B:B,'10月人员信息'!J:W,13,0)</f>
        <v>130705197403110011</v>
      </c>
      <c r="D883" t="str">
        <f>VLOOKUP(B:B,'10月人员信息'!J:M,3,0)</f>
        <v>刘涛</v>
      </c>
      <c r="E883" t="str">
        <f>VLOOKUP(B:B,'10月人员信息'!J:L,2,0)</f>
        <v>炼铁事业部</v>
      </c>
      <c r="F883" t="str">
        <f>VLOOKUP(B:B,'10月人员信息'!J:R,8,0)</f>
        <v>储备正科</v>
      </c>
      <c r="G883" t="str">
        <f>VLOOKUP(B:B,'10月人员信息'!J:P,6,0)</f>
        <v>高级主管</v>
      </c>
      <c r="H883" t="str">
        <f>VLOOKUP(B:B,'10月人员信息'!J:V,12,0)</f>
        <v>汉族</v>
      </c>
      <c r="I883" t="str">
        <f>VLOOKUP(B:B,'11月工资'!A:D,4,0)</f>
        <v>6210810170000799338</v>
      </c>
      <c r="J883">
        <f t="shared" si="130"/>
        <v>2260.64</v>
      </c>
      <c r="K883">
        <f t="shared" si="131"/>
        <v>98.9</v>
      </c>
      <c r="L883">
        <f t="shared" si="136"/>
        <v>240.19</v>
      </c>
      <c r="M883" s="6">
        <f t="shared" si="132"/>
        <v>979.2</v>
      </c>
      <c r="N883">
        <f>VLOOKUP(C:C,'11月工资'!C:AP,40,0)</f>
        <v>9</v>
      </c>
      <c r="O883" s="6">
        <f t="shared" si="133"/>
        <v>111.91</v>
      </c>
      <c r="P883">
        <v>0</v>
      </c>
      <c r="Q883">
        <f t="shared" si="134"/>
        <v>1678</v>
      </c>
      <c r="R883" s="51">
        <v>14129</v>
      </c>
      <c r="S883" s="68">
        <v>13988.59</v>
      </c>
      <c r="T883" s="69">
        <v>13984</v>
      </c>
      <c r="Y883" s="51">
        <f t="shared" si="138"/>
        <v>14119</v>
      </c>
      <c r="Z883" s="73">
        <f t="shared" si="139"/>
        <v>13993.2</v>
      </c>
      <c r="AA883" s="69" t="str">
        <f>VLOOKUP(C:C&amp;"    ",[1]Sheet0!$E$1:$I$65536,5,0)</f>
        <v xml:space="preserve">13984.00    </v>
      </c>
      <c r="AB883" s="74">
        <v>13984</v>
      </c>
      <c r="AC883" t="b">
        <f t="shared" si="135"/>
        <v>1</v>
      </c>
      <c r="AD883">
        <v>9000400</v>
      </c>
      <c r="AE883" t="s">
        <v>2668</v>
      </c>
      <c r="AF883" t="str">
        <f t="shared" si="137"/>
        <v>李迎春</v>
      </c>
    </row>
    <row r="884" spans="1:32" x14ac:dyDescent="0.2">
      <c r="A884">
        <v>881</v>
      </c>
      <c r="B884">
        <v>9000379</v>
      </c>
      <c r="C884" t="str">
        <f>VLOOKUP(B:B,'10月人员信息'!J:W,13,0)</f>
        <v>130705198411280031</v>
      </c>
      <c r="D884" t="str">
        <f>VLOOKUP(B:B,'10月人员信息'!J:M,3,0)</f>
        <v>安飞</v>
      </c>
      <c r="E884" t="str">
        <f>VLOOKUP(B:B,'10月人员信息'!J:L,2,0)</f>
        <v>炼铁事业部</v>
      </c>
      <c r="F884" t="str">
        <f>VLOOKUP(B:B,'10月人员信息'!J:R,8,0)</f>
        <v>煤焦受卸作业区值班作业长</v>
      </c>
      <c r="G884" t="str">
        <f>VLOOKUP(B:B,'10月人员信息'!J:P,6,0)</f>
        <v>主管</v>
      </c>
      <c r="H884" t="str">
        <f>VLOOKUP(B:B,'10月人员信息'!J:V,12,0)</f>
        <v>汉族</v>
      </c>
      <c r="I884" t="str">
        <f>VLOOKUP(B:B,'11月工资'!A:D,4,0)</f>
        <v>6210810170000798009</v>
      </c>
      <c r="J884">
        <f t="shared" si="130"/>
        <v>1449.6</v>
      </c>
      <c r="K884">
        <f t="shared" si="131"/>
        <v>63.42</v>
      </c>
      <c r="L884">
        <f t="shared" si="136"/>
        <v>154.02000000000001</v>
      </c>
      <c r="M884" s="6">
        <f t="shared" si="132"/>
        <v>624.37</v>
      </c>
      <c r="N884">
        <f>VLOOKUP(C:C,'11月工资'!C:AP,40,0)</f>
        <v>9</v>
      </c>
      <c r="O884" s="6">
        <f t="shared" si="133"/>
        <v>71.36</v>
      </c>
      <c r="P884">
        <v>0</v>
      </c>
      <c r="Q884">
        <f t="shared" si="134"/>
        <v>1070</v>
      </c>
      <c r="R884" s="51">
        <v>9060</v>
      </c>
      <c r="S884" s="68">
        <v>8919.59</v>
      </c>
      <c r="T884" s="69">
        <v>8915</v>
      </c>
      <c r="Y884" s="51">
        <f t="shared" si="138"/>
        <v>9050</v>
      </c>
      <c r="Z884" s="73">
        <f t="shared" si="139"/>
        <v>8924.2000000000007</v>
      </c>
      <c r="AA884" s="69" t="str">
        <f>VLOOKUP(C:C&amp;"    ",[1]Sheet0!$E$1:$I$65536,5,0)</f>
        <v xml:space="preserve">8915.00    </v>
      </c>
      <c r="AB884" s="74">
        <v>8915</v>
      </c>
      <c r="AC884" t="b">
        <f t="shared" si="135"/>
        <v>1</v>
      </c>
      <c r="AD884">
        <v>9000401</v>
      </c>
      <c r="AE884" t="s">
        <v>2671</v>
      </c>
      <c r="AF884" t="str">
        <f t="shared" si="137"/>
        <v>邢昀</v>
      </c>
    </row>
    <row r="885" spans="1:32" x14ac:dyDescent="0.2">
      <c r="A885">
        <v>882</v>
      </c>
      <c r="B885">
        <v>9000395</v>
      </c>
      <c r="C885" t="str">
        <f>VLOOKUP(B:B,'10月人员信息'!J:W,13,0)</f>
        <v>132524197607160010</v>
      </c>
      <c r="D885" t="str">
        <f>VLOOKUP(B:B,'10月人员信息'!J:M,3,0)</f>
        <v>高战</v>
      </c>
      <c r="E885" t="str">
        <f>VLOOKUP(B:B,'10月人员信息'!J:L,2,0)</f>
        <v>炼铁事业部</v>
      </c>
      <c r="F885" t="str">
        <f>VLOOKUP(B:B,'10月人员信息'!J:R,8,0)</f>
        <v>配管工</v>
      </c>
      <c r="G885">
        <f>VLOOKUP(B:B,'10月人员信息'!J:P,6,0)</f>
        <v>0</v>
      </c>
      <c r="H885" t="str">
        <f>VLOOKUP(B:B,'10月人员信息'!J:V,12,0)</f>
        <v>汉族</v>
      </c>
      <c r="I885" t="str">
        <f>VLOOKUP(B:B,'11月工资'!A:D,4,0)</f>
        <v>6210810170000934273</v>
      </c>
      <c r="J885">
        <f t="shared" si="130"/>
        <v>1548.48</v>
      </c>
      <c r="K885">
        <f t="shared" si="131"/>
        <v>67.75</v>
      </c>
      <c r="L885">
        <f t="shared" si="136"/>
        <v>164.53</v>
      </c>
      <c r="M885" s="6">
        <f t="shared" si="132"/>
        <v>667.63</v>
      </c>
      <c r="N885">
        <f>VLOOKUP(C:C,'11月工资'!C:AP,40,0)</f>
        <v>9</v>
      </c>
      <c r="O885" s="6">
        <f t="shared" si="133"/>
        <v>76.3</v>
      </c>
      <c r="P885">
        <v>0</v>
      </c>
      <c r="Q885">
        <f t="shared" si="134"/>
        <v>1144</v>
      </c>
      <c r="R885" s="51">
        <v>9678</v>
      </c>
      <c r="S885" s="68">
        <v>9537.59</v>
      </c>
      <c r="T885" s="69">
        <v>9533</v>
      </c>
      <c r="Y885" s="51">
        <f t="shared" si="138"/>
        <v>9668</v>
      </c>
      <c r="Z885" s="73">
        <f t="shared" si="139"/>
        <v>9542.2000000000007</v>
      </c>
      <c r="AA885" s="69" t="str">
        <f>VLOOKUP(C:C&amp;"    ",[1]Sheet0!$E$1:$I$65536,5,0)</f>
        <v xml:space="preserve">9533.00    </v>
      </c>
      <c r="AB885" s="74">
        <v>9533</v>
      </c>
      <c r="AC885" t="b">
        <f t="shared" si="135"/>
        <v>1</v>
      </c>
      <c r="AD885">
        <v>9000403</v>
      </c>
      <c r="AE885" t="s">
        <v>2674</v>
      </c>
      <c r="AF885" t="str">
        <f t="shared" si="137"/>
        <v>马良</v>
      </c>
    </row>
    <row r="886" spans="1:32" x14ac:dyDescent="0.2">
      <c r="A886">
        <v>883</v>
      </c>
      <c r="B886">
        <v>9000400</v>
      </c>
      <c r="C886" t="str">
        <f>VLOOKUP(B:B,'10月人员信息'!J:W,13,0)</f>
        <v>130705197702150013</v>
      </c>
      <c r="D886" t="str">
        <f>VLOOKUP(B:B,'10月人员信息'!J:M,3,0)</f>
        <v>李迎春</v>
      </c>
      <c r="E886" t="str">
        <f>VLOOKUP(B:B,'10月人员信息'!J:L,2,0)</f>
        <v>炼铁事业部</v>
      </c>
      <c r="F886" t="str">
        <f>VLOOKUP(B:B,'10月人员信息'!J:R,8,0)</f>
        <v>配管工</v>
      </c>
      <c r="G886">
        <f>VLOOKUP(B:B,'10月人员信息'!J:P,6,0)</f>
        <v>0</v>
      </c>
      <c r="H886" t="str">
        <f>VLOOKUP(B:B,'10月人员信息'!J:V,12,0)</f>
        <v>汉族</v>
      </c>
      <c r="I886" t="str">
        <f>VLOOKUP(B:B,'11月工资'!A:D,4,0)</f>
        <v>6217000180040690335</v>
      </c>
      <c r="J886">
        <f t="shared" si="130"/>
        <v>1547.2</v>
      </c>
      <c r="K886">
        <f t="shared" si="131"/>
        <v>67.69</v>
      </c>
      <c r="L886">
        <f t="shared" si="136"/>
        <v>164.39</v>
      </c>
      <c r="M886" s="6">
        <f t="shared" si="132"/>
        <v>667.07</v>
      </c>
      <c r="N886">
        <f>VLOOKUP(C:C,'11月工资'!C:AP,40,0)</f>
        <v>9</v>
      </c>
      <c r="O886" s="6">
        <f t="shared" si="133"/>
        <v>76.239999999999995</v>
      </c>
      <c r="P886">
        <v>0</v>
      </c>
      <c r="Q886">
        <f t="shared" si="134"/>
        <v>1143</v>
      </c>
      <c r="R886" s="51">
        <v>9670</v>
      </c>
      <c r="S886" s="68">
        <v>9529.59</v>
      </c>
      <c r="T886" s="69">
        <v>9525</v>
      </c>
      <c r="Y886" s="51">
        <f t="shared" si="138"/>
        <v>9660</v>
      </c>
      <c r="Z886" s="73">
        <f t="shared" si="139"/>
        <v>9534.2000000000007</v>
      </c>
      <c r="AA886" s="69" t="str">
        <f>VLOOKUP(C:C&amp;"    ",[1]Sheet0!$E$1:$I$65536,5,0)</f>
        <v xml:space="preserve">9525.00    </v>
      </c>
      <c r="AB886" s="74">
        <v>9525</v>
      </c>
      <c r="AC886" t="b">
        <f t="shared" si="135"/>
        <v>1</v>
      </c>
      <c r="AD886">
        <v>9000404</v>
      </c>
      <c r="AE886" t="s">
        <v>2677</v>
      </c>
      <c r="AF886" t="str">
        <f t="shared" si="137"/>
        <v>王建锋</v>
      </c>
    </row>
    <row r="887" spans="1:32" x14ac:dyDescent="0.2">
      <c r="A887">
        <v>884</v>
      </c>
      <c r="B887">
        <v>9000401</v>
      </c>
      <c r="C887" t="str">
        <f>VLOOKUP(B:B,'10月人员信息'!J:W,13,0)</f>
        <v>130705197512080931</v>
      </c>
      <c r="D887" t="str">
        <f>VLOOKUP(B:B,'10月人员信息'!J:M,3,0)</f>
        <v>邢昀</v>
      </c>
      <c r="E887" t="str">
        <f>VLOOKUP(B:B,'10月人员信息'!J:L,2,0)</f>
        <v>炼铁事业部</v>
      </c>
      <c r="F887" t="str">
        <f>VLOOKUP(B:B,'10月人员信息'!J:R,8,0)</f>
        <v>配管工</v>
      </c>
      <c r="G887">
        <f>VLOOKUP(B:B,'10月人员信息'!J:P,6,0)</f>
        <v>0</v>
      </c>
      <c r="H887" t="str">
        <f>VLOOKUP(B:B,'10月人员信息'!J:V,12,0)</f>
        <v>汉族</v>
      </c>
      <c r="I887" t="str">
        <f>VLOOKUP(B:B,'11月工资'!A:D,4,0)</f>
        <v>6210810170000939785</v>
      </c>
      <c r="J887">
        <f t="shared" si="130"/>
        <v>1551.84</v>
      </c>
      <c r="K887">
        <f t="shared" si="131"/>
        <v>67.89</v>
      </c>
      <c r="L887">
        <f t="shared" si="136"/>
        <v>164.88</v>
      </c>
      <c r="M887" s="6">
        <f t="shared" si="132"/>
        <v>669.1</v>
      </c>
      <c r="N887">
        <f>VLOOKUP(C:C,'11月工资'!C:AP,40,0)</f>
        <v>9</v>
      </c>
      <c r="O887" s="6">
        <f t="shared" si="133"/>
        <v>76.47</v>
      </c>
      <c r="P887">
        <v>0</v>
      </c>
      <c r="Q887">
        <f t="shared" si="134"/>
        <v>1146</v>
      </c>
      <c r="R887" s="51">
        <v>9699</v>
      </c>
      <c r="S887" s="68">
        <v>9558.59</v>
      </c>
      <c r="T887" s="69">
        <v>9554</v>
      </c>
      <c r="Y887" s="51">
        <f t="shared" si="138"/>
        <v>9689</v>
      </c>
      <c r="Z887" s="73">
        <f t="shared" si="139"/>
        <v>9563.2000000000007</v>
      </c>
      <c r="AA887" s="69" t="str">
        <f>VLOOKUP(C:C&amp;"    ",[1]Sheet0!$E$1:$I$65536,5,0)</f>
        <v xml:space="preserve">9554.00    </v>
      </c>
      <c r="AB887" s="74">
        <v>9554</v>
      </c>
      <c r="AC887" t="b">
        <f t="shared" si="135"/>
        <v>1</v>
      </c>
      <c r="AD887">
        <v>9000406</v>
      </c>
      <c r="AE887" t="s">
        <v>2679</v>
      </c>
      <c r="AF887" t="str">
        <f t="shared" si="137"/>
        <v>赵成胜</v>
      </c>
    </row>
    <row r="888" spans="1:32" x14ac:dyDescent="0.2">
      <c r="A888">
        <v>885</v>
      </c>
      <c r="B888">
        <v>9000403</v>
      </c>
      <c r="C888" t="str">
        <f>VLOOKUP(B:B,'10月人员信息'!J:W,13,0)</f>
        <v>132524197612182177</v>
      </c>
      <c r="D888" t="str">
        <f>VLOOKUP(B:B,'10月人员信息'!J:M,3,0)</f>
        <v>马良</v>
      </c>
      <c r="E888" t="str">
        <f>VLOOKUP(B:B,'10月人员信息'!J:L,2,0)</f>
        <v>炼铁事业部</v>
      </c>
      <c r="F888" t="str">
        <f>VLOOKUP(B:B,'10月人员信息'!J:R,8,0)</f>
        <v>运转上料工</v>
      </c>
      <c r="G888">
        <f>VLOOKUP(B:B,'10月人员信息'!J:P,6,0)</f>
        <v>0</v>
      </c>
      <c r="H888" t="str">
        <f>VLOOKUP(B:B,'10月人员信息'!J:V,12,0)</f>
        <v>汉族</v>
      </c>
      <c r="I888" t="str">
        <f>VLOOKUP(B:B,'11月工资'!A:D,4,0)</f>
        <v>6210810170000935122</v>
      </c>
      <c r="J888">
        <f t="shared" si="130"/>
        <v>1385.28</v>
      </c>
      <c r="K888">
        <f t="shared" si="131"/>
        <v>60.61</v>
      </c>
      <c r="L888">
        <f t="shared" si="136"/>
        <v>147.19</v>
      </c>
      <c r="M888" s="6">
        <f t="shared" si="132"/>
        <v>596.23</v>
      </c>
      <c r="N888">
        <f>VLOOKUP(C:C,'11月工资'!C:AP,40,0)</f>
        <v>9</v>
      </c>
      <c r="O888" s="6">
        <f t="shared" si="133"/>
        <v>68.14</v>
      </c>
      <c r="P888">
        <v>0</v>
      </c>
      <c r="Q888">
        <f t="shared" si="134"/>
        <v>1022</v>
      </c>
      <c r="R888" s="51">
        <v>8658</v>
      </c>
      <c r="S888" s="68">
        <v>8517.59</v>
      </c>
      <c r="T888" s="69">
        <v>8513</v>
      </c>
      <c r="Y888" s="51">
        <f t="shared" si="138"/>
        <v>8648</v>
      </c>
      <c r="Z888" s="73">
        <f t="shared" si="139"/>
        <v>8522.2000000000007</v>
      </c>
      <c r="AA888" s="69" t="str">
        <f>VLOOKUP(C:C&amp;"    ",[1]Sheet0!$E$1:$I$65536,5,0)</f>
        <v xml:space="preserve">8513.00    </v>
      </c>
      <c r="AB888" s="74">
        <v>8513</v>
      </c>
      <c r="AC888" t="b">
        <f t="shared" si="135"/>
        <v>1</v>
      </c>
      <c r="AD888">
        <v>9000407</v>
      </c>
      <c r="AE888" t="s">
        <v>2682</v>
      </c>
      <c r="AF888" t="str">
        <f t="shared" si="137"/>
        <v>刘春天</v>
      </c>
    </row>
    <row r="889" spans="1:32" x14ac:dyDescent="0.2">
      <c r="A889">
        <v>886</v>
      </c>
      <c r="B889">
        <v>9000404</v>
      </c>
      <c r="C889" t="str">
        <f>VLOOKUP(B:B,'10月人员信息'!J:W,13,0)</f>
        <v>132521197607076311</v>
      </c>
      <c r="D889" t="str">
        <f>VLOOKUP(B:B,'10月人员信息'!J:M,3,0)</f>
        <v>王建锋</v>
      </c>
      <c r="E889" t="str">
        <f>VLOOKUP(B:B,'10月人员信息'!J:L,2,0)</f>
        <v>炼铁事业部</v>
      </c>
      <c r="F889" t="str">
        <f>VLOOKUP(B:B,'10月人员信息'!J:R,8,0)</f>
        <v>运转上料工</v>
      </c>
      <c r="G889">
        <f>VLOOKUP(B:B,'10月人员信息'!J:P,6,0)</f>
        <v>0</v>
      </c>
      <c r="H889" t="str">
        <f>VLOOKUP(B:B,'10月人员信息'!J:V,12,0)</f>
        <v>汉族</v>
      </c>
      <c r="I889" t="str">
        <f>VLOOKUP(B:B,'11月工资'!A:D,4,0)</f>
        <v>6210810170000935130</v>
      </c>
      <c r="J889">
        <f t="shared" si="130"/>
        <v>1283.52</v>
      </c>
      <c r="K889">
        <f t="shared" si="131"/>
        <v>56.15</v>
      </c>
      <c r="L889">
        <f t="shared" si="136"/>
        <v>136.37</v>
      </c>
      <c r="M889" s="6">
        <f t="shared" si="132"/>
        <v>551.71</v>
      </c>
      <c r="N889">
        <f>VLOOKUP(C:C,'11月工资'!C:AP,40,0)</f>
        <v>9</v>
      </c>
      <c r="O889" s="6">
        <f t="shared" si="133"/>
        <v>63.05</v>
      </c>
      <c r="P889">
        <v>0</v>
      </c>
      <c r="Q889">
        <f t="shared" si="134"/>
        <v>945</v>
      </c>
      <c r="R889" s="51">
        <v>8022</v>
      </c>
      <c r="S889" s="68">
        <v>7881.59</v>
      </c>
      <c r="T889" s="69">
        <v>7877</v>
      </c>
      <c r="Y889" s="51">
        <f t="shared" si="138"/>
        <v>8012</v>
      </c>
      <c r="Z889" s="73">
        <f t="shared" si="139"/>
        <v>7886.2</v>
      </c>
      <c r="AA889" s="69" t="str">
        <f>VLOOKUP(C:C&amp;"    ",[1]Sheet0!$E$1:$I$65536,5,0)</f>
        <v xml:space="preserve">7877.00    </v>
      </c>
      <c r="AB889" s="74">
        <v>7877</v>
      </c>
      <c r="AC889" t="b">
        <f t="shared" si="135"/>
        <v>1</v>
      </c>
      <c r="AD889">
        <v>9000408</v>
      </c>
      <c r="AE889" t="s">
        <v>2685</v>
      </c>
      <c r="AF889" t="str">
        <f t="shared" si="137"/>
        <v>袁举斌</v>
      </c>
    </row>
    <row r="890" spans="1:32" x14ac:dyDescent="0.2">
      <c r="A890">
        <v>887</v>
      </c>
      <c r="B890">
        <v>9000406</v>
      </c>
      <c r="C890" t="str">
        <f>VLOOKUP(B:B,'10月人员信息'!J:W,13,0)</f>
        <v>130705197705250917</v>
      </c>
      <c r="D890" t="str">
        <f>VLOOKUP(B:B,'10月人员信息'!J:M,3,0)</f>
        <v>赵成胜</v>
      </c>
      <c r="E890" t="str">
        <f>VLOOKUP(B:B,'10月人员信息'!J:L,2,0)</f>
        <v>炼铁事业部</v>
      </c>
      <c r="F890" t="str">
        <f>VLOOKUP(B:B,'10月人员信息'!J:R,8,0)</f>
        <v>炉前铁口工</v>
      </c>
      <c r="G890">
        <f>VLOOKUP(B:B,'10月人员信息'!J:P,6,0)</f>
        <v>0</v>
      </c>
      <c r="H890" t="str">
        <f>VLOOKUP(B:B,'10月人员信息'!J:V,12,0)</f>
        <v>汉族</v>
      </c>
      <c r="I890" t="str">
        <f>VLOOKUP(B:B,'11月工资'!A:D,4,0)</f>
        <v>6217000180039252295</v>
      </c>
      <c r="J890">
        <f t="shared" si="130"/>
        <v>1668.16</v>
      </c>
      <c r="K890">
        <f t="shared" si="131"/>
        <v>72.98</v>
      </c>
      <c r="L890">
        <f t="shared" si="136"/>
        <v>177.24</v>
      </c>
      <c r="M890" s="6">
        <f t="shared" si="132"/>
        <v>719.99</v>
      </c>
      <c r="N890">
        <f>VLOOKUP(C:C,'11月工资'!C:AP,40,0)</f>
        <v>9</v>
      </c>
      <c r="O890" s="6">
        <f t="shared" si="133"/>
        <v>82.28</v>
      </c>
      <c r="P890">
        <v>0</v>
      </c>
      <c r="Q890">
        <f t="shared" si="134"/>
        <v>1234</v>
      </c>
      <c r="R890" s="51">
        <v>10426</v>
      </c>
      <c r="S890" s="68">
        <v>10285.59</v>
      </c>
      <c r="T890" s="69">
        <v>10281</v>
      </c>
      <c r="Y890" s="51">
        <f t="shared" si="138"/>
        <v>10416</v>
      </c>
      <c r="Z890" s="73">
        <f t="shared" si="139"/>
        <v>10290.200000000001</v>
      </c>
      <c r="AA890" s="69" t="str">
        <f>VLOOKUP(C:C&amp;"    ",[1]Sheet0!$E$1:$I$65536,5,0)</f>
        <v xml:space="preserve">10281.00    </v>
      </c>
      <c r="AB890" s="74">
        <v>10281</v>
      </c>
      <c r="AC890" t="b">
        <f t="shared" si="135"/>
        <v>1</v>
      </c>
      <c r="AD890">
        <v>9000409</v>
      </c>
      <c r="AE890" t="s">
        <v>2688</v>
      </c>
      <c r="AF890" t="str">
        <f t="shared" si="137"/>
        <v>张利</v>
      </c>
    </row>
    <row r="891" spans="1:32" x14ac:dyDescent="0.2">
      <c r="A891">
        <v>888</v>
      </c>
      <c r="B891">
        <v>9000407</v>
      </c>
      <c r="C891" t="str">
        <f>VLOOKUP(B:B,'10月人员信息'!J:W,13,0)</f>
        <v>130705197003210339</v>
      </c>
      <c r="D891" t="str">
        <f>VLOOKUP(B:B,'10月人员信息'!J:M,3,0)</f>
        <v>刘春天</v>
      </c>
      <c r="E891" t="str">
        <f>VLOOKUP(B:B,'10月人员信息'!J:L,2,0)</f>
        <v>炼铁事业部</v>
      </c>
      <c r="F891" t="str">
        <f>VLOOKUP(B:B,'10月人员信息'!J:R,8,0)</f>
        <v>炉前铁口工</v>
      </c>
      <c r="G891">
        <f>VLOOKUP(B:B,'10月人员信息'!J:P,6,0)</f>
        <v>0</v>
      </c>
      <c r="H891" t="str">
        <f>VLOOKUP(B:B,'10月人员信息'!J:V,12,0)</f>
        <v>汉族</v>
      </c>
      <c r="I891" t="str">
        <f>VLOOKUP(B:B,'11月工资'!A:D,4,0)</f>
        <v>6210810170000939256</v>
      </c>
      <c r="J891">
        <f t="shared" si="130"/>
        <v>1523.84</v>
      </c>
      <c r="K891">
        <f t="shared" si="131"/>
        <v>66.67</v>
      </c>
      <c r="L891">
        <f t="shared" si="136"/>
        <v>161.91</v>
      </c>
      <c r="M891" s="6">
        <f t="shared" si="132"/>
        <v>656.85</v>
      </c>
      <c r="N891">
        <f>VLOOKUP(C:C,'11月工资'!C:AP,40,0)</f>
        <v>9</v>
      </c>
      <c r="O891" s="6">
        <f t="shared" si="133"/>
        <v>75.069999999999993</v>
      </c>
      <c r="P891">
        <v>0</v>
      </c>
      <c r="Q891">
        <f t="shared" si="134"/>
        <v>1125</v>
      </c>
      <c r="R891" s="51">
        <v>9524</v>
      </c>
      <c r="S891" s="68">
        <v>9383.59</v>
      </c>
      <c r="T891" s="69">
        <v>9379</v>
      </c>
      <c r="Y891" s="51">
        <f t="shared" si="138"/>
        <v>9514</v>
      </c>
      <c r="Z891" s="73">
        <f t="shared" si="139"/>
        <v>9388.2000000000007</v>
      </c>
      <c r="AA891" s="69" t="str">
        <f>VLOOKUP(C:C&amp;"    ",[1]Sheet0!$E$1:$I$65536,5,0)</f>
        <v xml:space="preserve">9379.00    </v>
      </c>
      <c r="AB891" s="74">
        <v>9379</v>
      </c>
      <c r="AC891" t="b">
        <f t="shared" si="135"/>
        <v>1</v>
      </c>
      <c r="AD891">
        <v>9000411</v>
      </c>
      <c r="AE891" t="s">
        <v>2691</v>
      </c>
      <c r="AF891" t="str">
        <f t="shared" si="137"/>
        <v>贾志军</v>
      </c>
    </row>
    <row r="892" spans="1:32" x14ac:dyDescent="0.2">
      <c r="A892">
        <v>889</v>
      </c>
      <c r="B892">
        <v>9000408</v>
      </c>
      <c r="C892" t="str">
        <f>VLOOKUP(B:B,'10月人员信息'!J:W,13,0)</f>
        <v>132527197607152511</v>
      </c>
      <c r="D892" t="str">
        <f>VLOOKUP(B:B,'10月人员信息'!J:M,3,0)</f>
        <v>袁举斌</v>
      </c>
      <c r="E892" t="str">
        <f>VLOOKUP(B:B,'10月人员信息'!J:L,2,0)</f>
        <v>炼铁事业部</v>
      </c>
      <c r="F892" t="str">
        <f>VLOOKUP(B:B,'10月人员信息'!J:R,8,0)</f>
        <v>喷煤中控</v>
      </c>
      <c r="G892">
        <f>VLOOKUP(B:B,'10月人员信息'!J:P,6,0)</f>
        <v>0</v>
      </c>
      <c r="H892" t="str">
        <f>VLOOKUP(B:B,'10月人员信息'!J:V,12,0)</f>
        <v>汉族</v>
      </c>
      <c r="I892" t="str">
        <f>VLOOKUP(B:B,'11月工资'!A:D,4,0)</f>
        <v>6210810170000803916</v>
      </c>
      <c r="J892">
        <f t="shared" si="130"/>
        <v>1501.12</v>
      </c>
      <c r="K892">
        <f t="shared" si="131"/>
        <v>65.67</v>
      </c>
      <c r="L892">
        <f t="shared" si="136"/>
        <v>159.49</v>
      </c>
      <c r="M892" s="6">
        <f t="shared" si="132"/>
        <v>646.91</v>
      </c>
      <c r="N892">
        <f>VLOOKUP(C:C,'11月工资'!C:AP,40,0)</f>
        <v>9</v>
      </c>
      <c r="O892" s="6">
        <f t="shared" si="133"/>
        <v>73.930000000000007</v>
      </c>
      <c r="P892">
        <v>0</v>
      </c>
      <c r="Q892">
        <f t="shared" si="134"/>
        <v>1108</v>
      </c>
      <c r="R892" s="51">
        <v>9382</v>
      </c>
      <c r="S892" s="68">
        <v>9241.59</v>
      </c>
      <c r="T892" s="69">
        <v>9237</v>
      </c>
      <c r="Y892" s="51">
        <f t="shared" si="138"/>
        <v>9372</v>
      </c>
      <c r="Z892" s="73">
        <f t="shared" si="139"/>
        <v>9246.2000000000007</v>
      </c>
      <c r="AA892" s="69" t="str">
        <f>VLOOKUP(C:C&amp;"    ",[1]Sheet0!$E$1:$I$65536,5,0)</f>
        <v xml:space="preserve">9237.00    </v>
      </c>
      <c r="AB892" s="74">
        <v>9237</v>
      </c>
      <c r="AC892" t="b">
        <f t="shared" si="135"/>
        <v>1</v>
      </c>
      <c r="AD892">
        <v>9000412</v>
      </c>
      <c r="AE892" t="s">
        <v>2694</v>
      </c>
      <c r="AF892" t="str">
        <f t="shared" si="137"/>
        <v>屈卫京</v>
      </c>
    </row>
    <row r="893" spans="1:32" x14ac:dyDescent="0.2">
      <c r="A893">
        <v>890</v>
      </c>
      <c r="B893">
        <v>9000409</v>
      </c>
      <c r="C893" t="str">
        <f>VLOOKUP(B:B,'10月人员信息'!J:W,13,0)</f>
        <v>130705197811250937</v>
      </c>
      <c r="D893" t="str">
        <f>VLOOKUP(B:B,'10月人员信息'!J:M,3,0)</f>
        <v>张利</v>
      </c>
      <c r="E893" t="str">
        <f>VLOOKUP(B:B,'10月人员信息'!J:L,2,0)</f>
        <v>炼铁事业部</v>
      </c>
      <c r="F893" t="str">
        <f>VLOOKUP(B:B,'10月人员信息'!J:R,8,0)</f>
        <v>安全管理室主办</v>
      </c>
      <c r="G893" t="str">
        <f>VLOOKUP(B:B,'10月人员信息'!J:P,6,0)</f>
        <v>专业师</v>
      </c>
      <c r="H893" t="str">
        <f>VLOOKUP(B:B,'10月人员信息'!J:V,12,0)</f>
        <v>汉族</v>
      </c>
      <c r="I893" t="str">
        <f>VLOOKUP(B:B,'11月工资'!A:D,4,0)</f>
        <v>6227000170760097380</v>
      </c>
      <c r="J893">
        <f t="shared" si="130"/>
        <v>1486.72</v>
      </c>
      <c r="K893">
        <f t="shared" si="131"/>
        <v>65.040000000000006</v>
      </c>
      <c r="L893">
        <f t="shared" si="136"/>
        <v>157.96</v>
      </c>
      <c r="M893" s="6">
        <f t="shared" si="132"/>
        <v>640.61</v>
      </c>
      <c r="N893">
        <f>VLOOKUP(C:C,'11月工资'!C:AP,40,0)</f>
        <v>9</v>
      </c>
      <c r="O893" s="6">
        <f t="shared" si="133"/>
        <v>73.209999999999994</v>
      </c>
      <c r="P893">
        <v>0</v>
      </c>
      <c r="Q893">
        <f t="shared" si="134"/>
        <v>1098</v>
      </c>
      <c r="R893" s="51">
        <v>9292</v>
      </c>
      <c r="S893" s="68">
        <v>9151.59</v>
      </c>
      <c r="T893" s="69">
        <v>9147</v>
      </c>
      <c r="Y893" s="51">
        <f t="shared" si="138"/>
        <v>9282</v>
      </c>
      <c r="Z893" s="73">
        <f t="shared" si="139"/>
        <v>9156.2000000000007</v>
      </c>
      <c r="AA893" s="69" t="str">
        <f>VLOOKUP(C:C&amp;"    ",[1]Sheet0!$E$1:$I$65536,5,0)</f>
        <v xml:space="preserve">9147.00    </v>
      </c>
      <c r="AB893" s="74">
        <v>9147</v>
      </c>
      <c r="AC893" t="b">
        <f t="shared" si="135"/>
        <v>1</v>
      </c>
      <c r="AD893">
        <v>9000415</v>
      </c>
      <c r="AE893" t="s">
        <v>2697</v>
      </c>
      <c r="AF893" t="str">
        <f t="shared" si="137"/>
        <v>王成军</v>
      </c>
    </row>
    <row r="894" spans="1:32" x14ac:dyDescent="0.2">
      <c r="A894">
        <v>891</v>
      </c>
      <c r="B894">
        <v>9000411</v>
      </c>
      <c r="C894" t="str">
        <f>VLOOKUP(B:B,'10月人员信息'!J:W,13,0)</f>
        <v>130707198005100018</v>
      </c>
      <c r="D894" t="str">
        <f>VLOOKUP(B:B,'10月人员信息'!J:M,3,0)</f>
        <v>贾志军</v>
      </c>
      <c r="E894" t="str">
        <f>VLOOKUP(B:B,'10月人员信息'!J:L,2,0)</f>
        <v>炼铁事业部</v>
      </c>
      <c r="F894" t="str">
        <f>VLOOKUP(B:B,'10月人员信息'!J:R,8,0)</f>
        <v>烧结机组看火工</v>
      </c>
      <c r="G894">
        <f>VLOOKUP(B:B,'10月人员信息'!J:P,6,0)</f>
        <v>0</v>
      </c>
      <c r="H894" t="str">
        <f>VLOOKUP(B:B,'10月人员信息'!J:V,12,0)</f>
        <v>汉族</v>
      </c>
      <c r="I894" t="str">
        <f>VLOOKUP(B:B,'11月工资'!A:D,4,0)</f>
        <v>6210810170000938233</v>
      </c>
      <c r="J894">
        <f t="shared" si="130"/>
        <v>1412.32</v>
      </c>
      <c r="K894">
        <f t="shared" si="131"/>
        <v>61.79</v>
      </c>
      <c r="L894">
        <f t="shared" si="136"/>
        <v>150.06</v>
      </c>
      <c r="M894" s="6">
        <f t="shared" si="132"/>
        <v>608.05999999999995</v>
      </c>
      <c r="N894">
        <f>VLOOKUP(C:C,'11月工资'!C:AP,40,0)</f>
        <v>9</v>
      </c>
      <c r="O894" s="6">
        <f t="shared" si="133"/>
        <v>69.489999999999995</v>
      </c>
      <c r="P894">
        <v>0</v>
      </c>
      <c r="Q894">
        <f t="shared" si="134"/>
        <v>1042</v>
      </c>
      <c r="R894" s="51">
        <v>8827</v>
      </c>
      <c r="S894" s="68">
        <v>8686.59</v>
      </c>
      <c r="T894" s="69">
        <v>8682</v>
      </c>
      <c r="Y894" s="51">
        <f t="shared" si="138"/>
        <v>8817</v>
      </c>
      <c r="Z894" s="73">
        <f t="shared" si="139"/>
        <v>8691.2000000000007</v>
      </c>
      <c r="AA894" s="69" t="str">
        <f>VLOOKUP(C:C&amp;"    ",[1]Sheet0!$E$1:$I$65536,5,0)</f>
        <v xml:space="preserve">8682.00    </v>
      </c>
      <c r="AB894" s="74">
        <v>8682</v>
      </c>
      <c r="AC894" t="b">
        <f t="shared" si="135"/>
        <v>1</v>
      </c>
      <c r="AD894">
        <v>9000416</v>
      </c>
      <c r="AE894" t="s">
        <v>2700</v>
      </c>
      <c r="AF894" t="str">
        <f t="shared" si="137"/>
        <v>胡彦泽</v>
      </c>
    </row>
    <row r="895" spans="1:32" x14ac:dyDescent="0.2">
      <c r="A895">
        <v>892</v>
      </c>
      <c r="B895">
        <v>9000412</v>
      </c>
      <c r="C895" t="str">
        <f>VLOOKUP(B:B,'10月人员信息'!J:W,13,0)</f>
        <v>13070519750225001x</v>
      </c>
      <c r="D895" t="str">
        <f>VLOOKUP(B:B,'10月人员信息'!J:M,3,0)</f>
        <v>屈卫京</v>
      </c>
      <c r="E895" t="str">
        <f>VLOOKUP(B:B,'10月人员信息'!J:L,2,0)</f>
        <v>炼铁事业部</v>
      </c>
      <c r="F895" t="str">
        <f>VLOOKUP(B:B,'10月人员信息'!J:R,8,0)</f>
        <v>中控组球团中控工</v>
      </c>
      <c r="G895">
        <f>VLOOKUP(B:B,'10月人员信息'!J:P,6,0)</f>
        <v>0</v>
      </c>
      <c r="H895" t="str">
        <f>VLOOKUP(B:B,'10月人员信息'!J:V,12,0)</f>
        <v>汉族</v>
      </c>
      <c r="I895" t="str">
        <f>VLOOKUP(B:B,'11月工资'!A:D,4,0)</f>
        <v>6210810170000806943</v>
      </c>
      <c r="J895">
        <f t="shared" si="130"/>
        <v>1434.88</v>
      </c>
      <c r="K895">
        <f t="shared" si="131"/>
        <v>62.78</v>
      </c>
      <c r="L895">
        <f t="shared" si="136"/>
        <v>152.46</v>
      </c>
      <c r="M895" s="6">
        <f t="shared" si="132"/>
        <v>617.92999999999995</v>
      </c>
      <c r="N895">
        <f>VLOOKUP(C:C,'11月工资'!C:AP,40,0)</f>
        <v>9</v>
      </c>
      <c r="O895" s="6">
        <f t="shared" si="133"/>
        <v>70.62</v>
      </c>
      <c r="P895">
        <v>0</v>
      </c>
      <c r="Q895">
        <f t="shared" si="134"/>
        <v>1059</v>
      </c>
      <c r="R895" s="51">
        <v>8968</v>
      </c>
      <c r="S895" s="68">
        <v>8827.59</v>
      </c>
      <c r="T895" s="69">
        <v>8823</v>
      </c>
      <c r="Y895" s="51">
        <f t="shared" si="138"/>
        <v>8958</v>
      </c>
      <c r="Z895" s="73">
        <f t="shared" si="139"/>
        <v>8832.2000000000007</v>
      </c>
      <c r="AA895" s="69" t="str">
        <f>VLOOKUP(C:C&amp;"    ",[1]Sheet0!$E$1:$I$65536,5,0)</f>
        <v xml:space="preserve">8823.00    </v>
      </c>
      <c r="AB895" s="74">
        <v>8823</v>
      </c>
      <c r="AC895" t="b">
        <f t="shared" si="135"/>
        <v>1</v>
      </c>
      <c r="AD895">
        <v>9000417</v>
      </c>
      <c r="AE895" t="s">
        <v>2703</v>
      </c>
      <c r="AF895" t="str">
        <f t="shared" si="137"/>
        <v>韩凌云</v>
      </c>
    </row>
    <row r="896" spans="1:32" x14ac:dyDescent="0.2">
      <c r="A896">
        <v>893</v>
      </c>
      <c r="B896">
        <v>9000415</v>
      </c>
      <c r="C896" t="str">
        <f>VLOOKUP(B:B,'10月人员信息'!J:W,13,0)</f>
        <v>130705197612200013</v>
      </c>
      <c r="D896" t="str">
        <f>VLOOKUP(B:B,'10月人员信息'!J:M,3,0)</f>
        <v>王成军</v>
      </c>
      <c r="E896" t="str">
        <f>VLOOKUP(B:B,'10月人员信息'!J:L,2,0)</f>
        <v>炼铁事业部</v>
      </c>
      <c r="F896" t="str">
        <f>VLOOKUP(B:B,'10月人员信息'!J:R,8,0)</f>
        <v>中控组球团中控工</v>
      </c>
      <c r="G896">
        <f>VLOOKUP(B:B,'10月人员信息'!J:P,6,0)</f>
        <v>0</v>
      </c>
      <c r="H896" t="str">
        <f>VLOOKUP(B:B,'10月人员信息'!J:V,12,0)</f>
        <v>汉族</v>
      </c>
      <c r="I896" t="str">
        <f>VLOOKUP(B:B,'11月工资'!A:D,4,0)</f>
        <v>6210810170000938589</v>
      </c>
      <c r="J896">
        <f t="shared" si="130"/>
        <v>1422.88</v>
      </c>
      <c r="K896">
        <f t="shared" si="131"/>
        <v>62.25</v>
      </c>
      <c r="L896">
        <f t="shared" si="136"/>
        <v>151.18</v>
      </c>
      <c r="M896" s="6">
        <f t="shared" si="132"/>
        <v>612.67999999999995</v>
      </c>
      <c r="N896">
        <f>VLOOKUP(C:C,'11月工资'!C:AP,40,0)</f>
        <v>9</v>
      </c>
      <c r="O896" s="6">
        <f t="shared" si="133"/>
        <v>70.02</v>
      </c>
      <c r="P896">
        <v>0</v>
      </c>
      <c r="Q896">
        <f t="shared" si="134"/>
        <v>1050</v>
      </c>
      <c r="R896" s="51">
        <v>8893</v>
      </c>
      <c r="S896" s="68">
        <v>8752.59</v>
      </c>
      <c r="T896" s="69">
        <v>8748</v>
      </c>
      <c r="Y896" s="51">
        <f t="shared" si="138"/>
        <v>8883</v>
      </c>
      <c r="Z896" s="73">
        <f t="shared" si="139"/>
        <v>8757.2000000000007</v>
      </c>
      <c r="AA896" s="69" t="str">
        <f>VLOOKUP(C:C&amp;"    ",[1]Sheet0!$E$1:$I$65536,5,0)</f>
        <v xml:space="preserve">8748.00    </v>
      </c>
      <c r="AB896" s="74">
        <v>8748</v>
      </c>
      <c r="AC896" t="b">
        <f t="shared" si="135"/>
        <v>1</v>
      </c>
      <c r="AD896">
        <v>9000418</v>
      </c>
      <c r="AE896" t="s">
        <v>2706</v>
      </c>
      <c r="AF896" t="str">
        <f t="shared" si="137"/>
        <v>罗承军</v>
      </c>
    </row>
    <row r="897" spans="1:32" x14ac:dyDescent="0.2">
      <c r="A897">
        <v>894</v>
      </c>
      <c r="B897">
        <v>9000416</v>
      </c>
      <c r="C897" t="str">
        <f>VLOOKUP(B:B,'10月人员信息'!J:W,13,0)</f>
        <v>130705198809300637</v>
      </c>
      <c r="D897" t="str">
        <f>VLOOKUP(B:B,'10月人员信息'!J:M,3,0)</f>
        <v>胡彦泽</v>
      </c>
      <c r="E897" t="str">
        <f>VLOOKUP(B:B,'10月人员信息'!J:L,2,0)</f>
        <v>炼铁事业部</v>
      </c>
      <c r="F897" t="str">
        <f>VLOOKUP(B:B,'10月人员信息'!J:R,8,0)</f>
        <v>中控组原料中控工</v>
      </c>
      <c r="G897">
        <f>VLOOKUP(B:B,'10月人员信息'!J:P,6,0)</f>
        <v>0</v>
      </c>
      <c r="H897" t="str">
        <f>VLOOKUP(B:B,'10月人员信息'!J:V,12,0)</f>
        <v>汉族</v>
      </c>
      <c r="I897" t="str">
        <f>VLOOKUP(B:B,'11月工资'!A:D,4,0)</f>
        <v>6217000180040690483</v>
      </c>
      <c r="J897">
        <f t="shared" ref="J897:J959" si="140">ROUND(R897*0.16,2)</f>
        <v>1415.04</v>
      </c>
      <c r="K897">
        <f t="shared" ref="K897:K959" si="141">ROUND(R897*0.007,2)</f>
        <v>61.91</v>
      </c>
      <c r="L897">
        <f t="shared" si="136"/>
        <v>150.35</v>
      </c>
      <c r="M897" s="6">
        <f t="shared" ref="M897:M959" si="142">ROUND(S897*0.07,2)</f>
        <v>609.25</v>
      </c>
      <c r="N897">
        <f>VLOOKUP(C:C,'11月工资'!C:AP,40,0)</f>
        <v>9</v>
      </c>
      <c r="O897" s="6">
        <f t="shared" ref="O897:O959" si="143">ROUND(S897*0.008,2)</f>
        <v>69.63</v>
      </c>
      <c r="P897">
        <v>0</v>
      </c>
      <c r="Q897">
        <f t="shared" ref="Q897:Q959" si="144">ROUND(T897*0.12,0)</f>
        <v>1044</v>
      </c>
      <c r="R897" s="51">
        <v>8844</v>
      </c>
      <c r="S897" s="68">
        <v>8703.59</v>
      </c>
      <c r="T897" s="69">
        <v>8699</v>
      </c>
      <c r="Y897" s="51">
        <f t="shared" si="138"/>
        <v>8834</v>
      </c>
      <c r="Z897" s="73">
        <f t="shared" si="139"/>
        <v>8708.2000000000007</v>
      </c>
      <c r="AA897" s="69" t="str">
        <f>VLOOKUP(C:C&amp;"    ",[1]Sheet0!$E$1:$I$65536,5,0)</f>
        <v xml:space="preserve">8699.00    </v>
      </c>
      <c r="AB897" s="74">
        <v>8699</v>
      </c>
      <c r="AC897" t="b">
        <f t="shared" si="135"/>
        <v>1</v>
      </c>
      <c r="AD897">
        <v>9000419</v>
      </c>
      <c r="AE897" t="s">
        <v>2708</v>
      </c>
      <c r="AF897" t="str">
        <f t="shared" si="137"/>
        <v>吕海伟</v>
      </c>
    </row>
    <row r="898" spans="1:32" x14ac:dyDescent="0.2">
      <c r="A898">
        <v>895</v>
      </c>
      <c r="B898">
        <v>9000417</v>
      </c>
      <c r="C898" t="str">
        <f>VLOOKUP(B:B,'10月人员信息'!J:W,13,0)</f>
        <v>130705197907051510</v>
      </c>
      <c r="D898" t="str">
        <f>VLOOKUP(B:B,'10月人员信息'!J:M,3,0)</f>
        <v>韩凌云</v>
      </c>
      <c r="E898" t="str">
        <f>VLOOKUP(B:B,'10月人员信息'!J:L,2,0)</f>
        <v>炼铁事业部</v>
      </c>
      <c r="F898" t="str">
        <f>VLOOKUP(B:B,'10月人员信息'!J:R,8,0)</f>
        <v>中控组原料中控工</v>
      </c>
      <c r="G898">
        <f>VLOOKUP(B:B,'10月人员信息'!J:P,6,0)</f>
        <v>0</v>
      </c>
      <c r="H898" t="str">
        <f>VLOOKUP(B:B,'10月人员信息'!J:V,12,0)</f>
        <v>汉族</v>
      </c>
      <c r="I898" t="str">
        <f>VLOOKUP(B:B,'11月工资'!A:D,4,0)</f>
        <v>6210810170000799098</v>
      </c>
      <c r="J898">
        <f t="shared" si="140"/>
        <v>1473.44</v>
      </c>
      <c r="K898">
        <f t="shared" si="141"/>
        <v>64.459999999999994</v>
      </c>
      <c r="L898">
        <f t="shared" si="136"/>
        <v>156.55000000000001</v>
      </c>
      <c r="M898" s="6">
        <f t="shared" si="142"/>
        <v>634.79999999999995</v>
      </c>
      <c r="N898">
        <f>VLOOKUP(C:C,'11月工资'!C:AP,40,0)</f>
        <v>9</v>
      </c>
      <c r="O898" s="6">
        <f t="shared" si="143"/>
        <v>72.55</v>
      </c>
      <c r="P898">
        <v>0</v>
      </c>
      <c r="Q898">
        <f t="shared" si="144"/>
        <v>1088</v>
      </c>
      <c r="R898" s="51">
        <v>9209</v>
      </c>
      <c r="S898" s="68">
        <v>9068.59</v>
      </c>
      <c r="T898" s="69">
        <v>9064</v>
      </c>
      <c r="Y898" s="51">
        <f t="shared" si="138"/>
        <v>9199</v>
      </c>
      <c r="Z898" s="73">
        <f t="shared" si="139"/>
        <v>9073.2000000000007</v>
      </c>
      <c r="AA898" s="69" t="str">
        <f>VLOOKUP(C:C&amp;"    ",[1]Sheet0!$E$1:$I$65536,5,0)</f>
        <v xml:space="preserve">9064.00    </v>
      </c>
      <c r="AB898" s="74">
        <v>9064</v>
      </c>
      <c r="AC898" t="b">
        <f t="shared" ref="AC898:AC960" si="145">T898=AB898</f>
        <v>1</v>
      </c>
      <c r="AD898">
        <v>9000423</v>
      </c>
      <c r="AE898" t="s">
        <v>2711</v>
      </c>
      <c r="AF898" t="str">
        <f t="shared" si="137"/>
        <v>武捷</v>
      </c>
    </row>
    <row r="899" spans="1:32" x14ac:dyDescent="0.2">
      <c r="A899">
        <v>896</v>
      </c>
      <c r="B899">
        <v>9000418</v>
      </c>
      <c r="C899" t="str">
        <f>VLOOKUP(B:B,'10月人员信息'!J:W,13,0)</f>
        <v>130705197206030311</v>
      </c>
      <c r="D899" t="str">
        <f>VLOOKUP(B:B,'10月人员信息'!J:M,3,0)</f>
        <v>罗承军</v>
      </c>
      <c r="E899" t="str">
        <f>VLOOKUP(B:B,'10月人员信息'!J:L,2,0)</f>
        <v>炼铁事业部</v>
      </c>
      <c r="F899" t="str">
        <f>VLOOKUP(B:B,'10月人员信息'!J:R,8,0)</f>
        <v>生产技术室主办</v>
      </c>
      <c r="G899" t="str">
        <f>VLOOKUP(B:B,'10月人员信息'!J:P,6,0)</f>
        <v>主任师</v>
      </c>
      <c r="H899" t="str">
        <f>VLOOKUP(B:B,'10月人员信息'!J:V,12,0)</f>
        <v>汉族</v>
      </c>
      <c r="I899" t="str">
        <f>VLOOKUP(B:B,'11月工资'!A:D,4,0)</f>
        <v>6217000170011258386</v>
      </c>
      <c r="J899">
        <f t="shared" si="140"/>
        <v>1997.92</v>
      </c>
      <c r="K899">
        <f t="shared" si="141"/>
        <v>87.41</v>
      </c>
      <c r="L899">
        <f t="shared" ref="L899:L961" si="146">ROUND(R899*0.017,2)</f>
        <v>212.28</v>
      </c>
      <c r="M899" s="6">
        <f t="shared" si="142"/>
        <v>864.26</v>
      </c>
      <c r="N899">
        <f>VLOOKUP(C:C,'11月工资'!C:AP,40,0)</f>
        <v>9</v>
      </c>
      <c r="O899" s="6">
        <f t="shared" si="143"/>
        <v>98.77</v>
      </c>
      <c r="P899">
        <v>0</v>
      </c>
      <c r="Q899">
        <f t="shared" si="144"/>
        <v>1481</v>
      </c>
      <c r="R899" s="51">
        <v>12487</v>
      </c>
      <c r="S899" s="68">
        <v>12346.59</v>
      </c>
      <c r="T899" s="69">
        <v>12342</v>
      </c>
      <c r="Y899" s="51">
        <f t="shared" si="138"/>
        <v>12477</v>
      </c>
      <c r="Z899" s="73">
        <f t="shared" si="139"/>
        <v>12351.2</v>
      </c>
      <c r="AA899" s="69" t="str">
        <f>VLOOKUP(C:C&amp;"    ",[1]Sheet0!$E$1:$I$65536,5,0)</f>
        <v xml:space="preserve">12342.00    </v>
      </c>
      <c r="AB899" s="74">
        <v>12342</v>
      </c>
      <c r="AC899" t="b">
        <f t="shared" si="145"/>
        <v>1</v>
      </c>
      <c r="AD899">
        <v>9000424</v>
      </c>
      <c r="AE899" t="s">
        <v>2714</v>
      </c>
      <c r="AF899" t="str">
        <f t="shared" ref="AF899:AF962" si="147">VLOOKUP(AD:AD,B:D,3,0)</f>
        <v>张永明</v>
      </c>
    </row>
    <row r="900" spans="1:32" x14ac:dyDescent="0.2">
      <c r="A900">
        <v>897</v>
      </c>
      <c r="B900">
        <v>9000419</v>
      </c>
      <c r="C900" t="str">
        <f>VLOOKUP(B:B,'10月人员信息'!J:W,13,0)</f>
        <v>130705198111020019</v>
      </c>
      <c r="D900" t="str">
        <f>VLOOKUP(B:B,'10月人员信息'!J:M,3,0)</f>
        <v>吕海伟</v>
      </c>
      <c r="E900" t="str">
        <f>VLOOKUP(B:B,'10月人员信息'!J:L,2,0)</f>
        <v>炼铁事业部</v>
      </c>
      <c r="F900" t="str">
        <f>VLOOKUP(B:B,'10月人员信息'!J:R,8,0)</f>
        <v>输出组混匀堆取料操作</v>
      </c>
      <c r="G900">
        <f>VLOOKUP(B:B,'10月人员信息'!J:P,6,0)</f>
        <v>0</v>
      </c>
      <c r="H900" t="str">
        <f>VLOOKUP(B:B,'10月人员信息'!J:V,12,0)</f>
        <v>汉族</v>
      </c>
      <c r="I900" t="str">
        <f>VLOOKUP(B:B,'11月工资'!A:D,4,0)</f>
        <v>6217000180041475546</v>
      </c>
      <c r="J900">
        <f t="shared" si="140"/>
        <v>1287.68</v>
      </c>
      <c r="K900">
        <f t="shared" si="141"/>
        <v>56.34</v>
      </c>
      <c r="L900">
        <f t="shared" si="146"/>
        <v>136.82</v>
      </c>
      <c r="M900" s="6">
        <f t="shared" si="142"/>
        <v>553.53</v>
      </c>
      <c r="N900">
        <f>VLOOKUP(C:C,'11月工资'!C:AP,40,0)</f>
        <v>9</v>
      </c>
      <c r="O900" s="6">
        <f t="shared" si="143"/>
        <v>63.26</v>
      </c>
      <c r="P900">
        <v>0</v>
      </c>
      <c r="Q900">
        <f t="shared" si="144"/>
        <v>948</v>
      </c>
      <c r="R900" s="51">
        <v>8048</v>
      </c>
      <c r="S900" s="68">
        <v>7907.59</v>
      </c>
      <c r="T900" s="69">
        <v>7903</v>
      </c>
      <c r="Y900" s="51">
        <f t="shared" ref="Y900:Y963" si="148">R900-10</f>
        <v>8038</v>
      </c>
      <c r="Z900" s="73">
        <f t="shared" si="139"/>
        <v>7912.2</v>
      </c>
      <c r="AA900" s="69" t="str">
        <f>VLOOKUP(C:C&amp;"    ",[1]Sheet0!$E$1:$I$65536,5,0)</f>
        <v xml:space="preserve">7903.00    </v>
      </c>
      <c r="AB900" s="74">
        <v>7903</v>
      </c>
      <c r="AC900" t="b">
        <f t="shared" si="145"/>
        <v>1</v>
      </c>
      <c r="AD900">
        <v>9000869</v>
      </c>
      <c r="AE900" t="s">
        <v>643</v>
      </c>
      <c r="AF900" t="str">
        <f t="shared" si="147"/>
        <v>张海生</v>
      </c>
    </row>
    <row r="901" spans="1:32" x14ac:dyDescent="0.2">
      <c r="A901">
        <v>898</v>
      </c>
      <c r="B901">
        <v>9000423</v>
      </c>
      <c r="C901" t="str">
        <f>VLOOKUP(B:B,'10月人员信息'!J:W,13,0)</f>
        <v>130705198201180358</v>
      </c>
      <c r="D901" t="str">
        <f>VLOOKUP(B:B,'10月人员信息'!J:M,3,0)</f>
        <v>武捷</v>
      </c>
      <c r="E901" t="str">
        <f>VLOOKUP(B:B,'10月人员信息'!J:L,2,0)</f>
        <v>炼铁事业部</v>
      </c>
      <c r="F901" t="str">
        <f>VLOOKUP(B:B,'10月人员信息'!J:R,8,0)</f>
        <v>高炉点检机械点检员</v>
      </c>
      <c r="G901">
        <f>VLOOKUP(B:B,'10月人员信息'!J:P,6,0)</f>
        <v>0</v>
      </c>
      <c r="H901" t="str">
        <f>VLOOKUP(B:B,'10月人员信息'!J:V,12,0)</f>
        <v>满族</v>
      </c>
      <c r="I901" t="str">
        <f>VLOOKUP(B:B,'11月工资'!A:D,4,0)</f>
        <v>6210810170000766436</v>
      </c>
      <c r="J901">
        <f t="shared" si="140"/>
        <v>1496.96</v>
      </c>
      <c r="K901">
        <f t="shared" si="141"/>
        <v>65.489999999999995</v>
      </c>
      <c r="L901">
        <f t="shared" si="146"/>
        <v>159.05000000000001</v>
      </c>
      <c r="M901" s="6">
        <f t="shared" si="142"/>
        <v>645.09</v>
      </c>
      <c r="N901">
        <f>VLOOKUP(C:C,'11月工资'!C:AP,40,0)</f>
        <v>9</v>
      </c>
      <c r="O901" s="6">
        <f t="shared" si="143"/>
        <v>73.72</v>
      </c>
      <c r="P901">
        <v>0</v>
      </c>
      <c r="Q901">
        <f t="shared" si="144"/>
        <v>1105</v>
      </c>
      <c r="R901" s="51">
        <v>9356</v>
      </c>
      <c r="S901" s="68">
        <v>9215.59</v>
      </c>
      <c r="T901" s="69">
        <v>9211</v>
      </c>
      <c r="Y901" s="51">
        <f t="shared" si="148"/>
        <v>9346</v>
      </c>
      <c r="Z901" s="73">
        <f t="shared" ref="Z901:Z964" si="149">ROUND(S901+4.61,2)</f>
        <v>9220.2000000000007</v>
      </c>
      <c r="AA901" s="69" t="str">
        <f>VLOOKUP(C:C&amp;"    ",[1]Sheet0!$E$1:$I$65536,5,0)</f>
        <v xml:space="preserve">9211.00    </v>
      </c>
      <c r="AB901" s="74">
        <v>9211</v>
      </c>
      <c r="AC901" t="b">
        <f t="shared" si="145"/>
        <v>1</v>
      </c>
      <c r="AD901">
        <v>9000870</v>
      </c>
      <c r="AE901" t="s">
        <v>872</v>
      </c>
      <c r="AF901" t="str">
        <f t="shared" si="147"/>
        <v>张宏伟</v>
      </c>
    </row>
    <row r="902" spans="1:32" x14ac:dyDescent="0.2">
      <c r="A902">
        <v>899</v>
      </c>
      <c r="B902">
        <v>9000424</v>
      </c>
      <c r="C902" t="str">
        <f>VLOOKUP(B:B,'10月人员信息'!J:W,13,0)</f>
        <v>632124198607145196</v>
      </c>
      <c r="D902" t="str">
        <f>VLOOKUP(B:B,'10月人员信息'!J:M,3,0)</f>
        <v>张永明</v>
      </c>
      <c r="E902" t="str">
        <f>VLOOKUP(B:B,'10月人员信息'!J:L,2,0)</f>
        <v>炼铁事业部</v>
      </c>
      <c r="F902" t="str">
        <f>VLOOKUP(B:B,'10月人员信息'!J:R,8,0)</f>
        <v>设备管理室主办</v>
      </c>
      <c r="G902" t="str">
        <f>VLOOKUP(B:B,'10月人员信息'!J:P,6,0)</f>
        <v>专业师</v>
      </c>
      <c r="H902" t="str">
        <f>VLOOKUP(B:B,'10月人员信息'!J:V,12,0)</f>
        <v>汉族</v>
      </c>
      <c r="I902" t="str">
        <f>VLOOKUP(B:B,'11月工资'!A:D,4,0)</f>
        <v>6210810170000796359</v>
      </c>
      <c r="J902">
        <f t="shared" si="140"/>
        <v>1452.64</v>
      </c>
      <c r="K902">
        <f t="shared" si="141"/>
        <v>63.55</v>
      </c>
      <c r="L902">
        <f t="shared" si="146"/>
        <v>154.34</v>
      </c>
      <c r="M902" s="6">
        <f t="shared" si="142"/>
        <v>625.70000000000005</v>
      </c>
      <c r="N902">
        <f>VLOOKUP(C:C,'11月工资'!C:AP,40,0)</f>
        <v>9</v>
      </c>
      <c r="O902" s="6">
        <f t="shared" si="143"/>
        <v>71.510000000000005</v>
      </c>
      <c r="P902">
        <v>0</v>
      </c>
      <c r="Q902">
        <f t="shared" si="144"/>
        <v>1072</v>
      </c>
      <c r="R902" s="51">
        <v>9079</v>
      </c>
      <c r="S902" s="68">
        <v>8938.59</v>
      </c>
      <c r="T902" s="69">
        <v>8934</v>
      </c>
      <c r="Y902" s="51">
        <f t="shared" si="148"/>
        <v>9069</v>
      </c>
      <c r="Z902" s="73">
        <f t="shared" si="149"/>
        <v>8943.2000000000007</v>
      </c>
      <c r="AA902" s="69" t="str">
        <f>VLOOKUP(C:C&amp;"    ",[1]Sheet0!$E$1:$I$65536,5,0)</f>
        <v xml:space="preserve">8934.00    </v>
      </c>
      <c r="AB902" s="74">
        <v>8934</v>
      </c>
      <c r="AC902" t="b">
        <f t="shared" si="145"/>
        <v>1</v>
      </c>
      <c r="AD902">
        <v>9000871</v>
      </c>
      <c r="AE902" t="s">
        <v>2721</v>
      </c>
      <c r="AF902" t="str">
        <f t="shared" si="147"/>
        <v>陶有</v>
      </c>
    </row>
    <row r="903" spans="1:32" x14ac:dyDescent="0.2">
      <c r="A903">
        <v>900</v>
      </c>
      <c r="B903">
        <v>9000869</v>
      </c>
      <c r="C903" t="str">
        <f>VLOOKUP(B:B,'10月人员信息'!J:W,13,0)</f>
        <v>130705197609240014</v>
      </c>
      <c r="D903" t="str">
        <f>VLOOKUP(B:B,'10月人员信息'!J:M,3,0)</f>
        <v>张海生</v>
      </c>
      <c r="E903" t="str">
        <f>VLOOKUP(B:B,'10月人员信息'!J:L,2,0)</f>
        <v>炼铁事业部</v>
      </c>
      <c r="F903" t="str">
        <f>VLOOKUP(B:B,'10月人员信息'!J:R,8,0)</f>
        <v>炉前铁口工</v>
      </c>
      <c r="G903">
        <f>VLOOKUP(B:B,'10月人员信息'!J:P,6,0)</f>
        <v>0</v>
      </c>
      <c r="H903" t="str">
        <f>VLOOKUP(B:B,'10月人员信息'!J:V,12,0)</f>
        <v>汉族</v>
      </c>
      <c r="I903" t="str">
        <f>VLOOKUP(B:B,'11月工资'!A:D,4,0)</f>
        <v>6210810170000935205</v>
      </c>
      <c r="J903">
        <f t="shared" si="140"/>
        <v>1524.16</v>
      </c>
      <c r="K903">
        <f t="shared" si="141"/>
        <v>66.680000000000007</v>
      </c>
      <c r="L903">
        <f t="shared" si="146"/>
        <v>161.94</v>
      </c>
      <c r="M903" s="6">
        <f t="shared" si="142"/>
        <v>656.99</v>
      </c>
      <c r="N903">
        <f>VLOOKUP(C:C,'11月工资'!C:AP,40,0)</f>
        <v>9</v>
      </c>
      <c r="O903" s="6">
        <f t="shared" si="143"/>
        <v>75.08</v>
      </c>
      <c r="P903">
        <v>0</v>
      </c>
      <c r="Q903">
        <f t="shared" si="144"/>
        <v>1126</v>
      </c>
      <c r="R903" s="51">
        <v>9526</v>
      </c>
      <c r="S903" s="68">
        <v>9385.59</v>
      </c>
      <c r="T903" s="69">
        <v>9381</v>
      </c>
      <c r="Y903" s="51">
        <f t="shared" si="148"/>
        <v>9516</v>
      </c>
      <c r="Z903" s="73">
        <f t="shared" si="149"/>
        <v>9390.2000000000007</v>
      </c>
      <c r="AA903" s="69" t="str">
        <f>VLOOKUP(C:C&amp;"    ",[1]Sheet0!$E$1:$I$65536,5,0)</f>
        <v xml:space="preserve">9381.00    </v>
      </c>
      <c r="AB903" s="74">
        <v>9381</v>
      </c>
      <c r="AC903" t="b">
        <f t="shared" si="145"/>
        <v>1</v>
      </c>
      <c r="AD903">
        <v>9000474</v>
      </c>
      <c r="AE903" t="s">
        <v>2724</v>
      </c>
      <c r="AF903" t="str">
        <f t="shared" si="147"/>
        <v>陈俊良</v>
      </c>
    </row>
    <row r="904" spans="1:32" x14ac:dyDescent="0.2">
      <c r="A904">
        <v>901</v>
      </c>
      <c r="B904">
        <v>9000870</v>
      </c>
      <c r="C904" t="str">
        <f>VLOOKUP(B:B,'10月人员信息'!J:W,13,0)</f>
        <v>130705198709020937</v>
      </c>
      <c r="D904" t="str">
        <f>VLOOKUP(B:B,'10月人员信息'!J:M,3,0)</f>
        <v>张宏伟</v>
      </c>
      <c r="E904" t="str">
        <f>VLOOKUP(B:B,'10月人员信息'!J:L,2,0)</f>
        <v>炼铁事业部</v>
      </c>
      <c r="F904" t="str">
        <f>VLOOKUP(B:B,'10月人员信息'!J:R,8,0)</f>
        <v>输出组混匀堆取料操作</v>
      </c>
      <c r="G904">
        <f>VLOOKUP(B:B,'10月人员信息'!J:P,6,0)</f>
        <v>0</v>
      </c>
      <c r="H904" t="str">
        <f>VLOOKUP(B:B,'10月人员信息'!J:V,12,0)</f>
        <v>汉族</v>
      </c>
      <c r="I904" t="str">
        <f>VLOOKUP(B:B,'11月工资'!A:D,4,0)</f>
        <v>6217000170013198911</v>
      </c>
      <c r="J904">
        <f t="shared" si="140"/>
        <v>1274.8800000000001</v>
      </c>
      <c r="K904">
        <f t="shared" si="141"/>
        <v>55.78</v>
      </c>
      <c r="L904">
        <f t="shared" si="146"/>
        <v>135.46</v>
      </c>
      <c r="M904" s="6">
        <f t="shared" si="142"/>
        <v>547.92999999999995</v>
      </c>
      <c r="N904">
        <f>VLOOKUP(C:C,'11月工资'!C:AP,40,0)</f>
        <v>9</v>
      </c>
      <c r="O904" s="6">
        <f t="shared" si="143"/>
        <v>62.62</v>
      </c>
      <c r="P904">
        <v>0</v>
      </c>
      <c r="Q904">
        <f t="shared" si="144"/>
        <v>939</v>
      </c>
      <c r="R904" s="51">
        <v>7968</v>
      </c>
      <c r="S904" s="68">
        <v>7827.59</v>
      </c>
      <c r="T904" s="69">
        <v>7823</v>
      </c>
      <c r="Y904" s="51">
        <f t="shared" si="148"/>
        <v>7958</v>
      </c>
      <c r="Z904" s="73">
        <f t="shared" si="149"/>
        <v>7832.2</v>
      </c>
      <c r="AA904" s="69" t="str">
        <f>VLOOKUP(C:C&amp;"    ",[1]Sheet0!$E$1:$I$65536,5,0)</f>
        <v xml:space="preserve">7823.00    </v>
      </c>
      <c r="AB904" s="74">
        <v>7823</v>
      </c>
      <c r="AC904" t="b">
        <f t="shared" si="145"/>
        <v>1</v>
      </c>
      <c r="AD904">
        <v>9000491</v>
      </c>
      <c r="AE904" t="s">
        <v>2727</v>
      </c>
      <c r="AF904" t="str">
        <f t="shared" si="147"/>
        <v>范莉莉</v>
      </c>
    </row>
    <row r="905" spans="1:32" x14ac:dyDescent="0.2">
      <c r="A905">
        <v>902</v>
      </c>
      <c r="B905">
        <v>9000871</v>
      </c>
      <c r="C905" t="str">
        <f>VLOOKUP(B:B,'10月人员信息'!J:W,13,0)</f>
        <v>132525197806021917</v>
      </c>
      <c r="D905" t="str">
        <f>VLOOKUP(B:B,'10月人员信息'!J:M,3,0)</f>
        <v>陶有</v>
      </c>
      <c r="E905" t="str">
        <f>VLOOKUP(B:B,'10月人员信息'!J:L,2,0)</f>
        <v>炼铁事业部</v>
      </c>
      <c r="F905" t="str">
        <f>VLOOKUP(B:B,'10月人员信息'!J:R,8,0)</f>
        <v>布袋热风工</v>
      </c>
      <c r="G905">
        <f>VLOOKUP(B:B,'10月人员信息'!J:P,6,0)</f>
        <v>0</v>
      </c>
      <c r="H905" t="str">
        <f>VLOOKUP(B:B,'10月人员信息'!J:V,12,0)</f>
        <v>汉族</v>
      </c>
      <c r="I905" t="str">
        <f>VLOOKUP(B:B,'11月工资'!A:D,4,0)</f>
        <v>6210810170000935916</v>
      </c>
      <c r="J905">
        <f t="shared" si="140"/>
        <v>1263.8399999999999</v>
      </c>
      <c r="K905">
        <f t="shared" si="141"/>
        <v>55.29</v>
      </c>
      <c r="L905">
        <f t="shared" si="146"/>
        <v>134.28</v>
      </c>
      <c r="M905" s="6">
        <f t="shared" si="142"/>
        <v>543.1</v>
      </c>
      <c r="N905">
        <f>VLOOKUP(C:C,'11月工资'!C:AP,40,0)</f>
        <v>9</v>
      </c>
      <c r="O905" s="6">
        <f t="shared" si="143"/>
        <v>62.07</v>
      </c>
      <c r="P905">
        <v>0</v>
      </c>
      <c r="Q905">
        <f t="shared" si="144"/>
        <v>930</v>
      </c>
      <c r="R905" s="51">
        <v>7899</v>
      </c>
      <c r="S905" s="68">
        <v>7758.59</v>
      </c>
      <c r="T905" s="69">
        <v>7754</v>
      </c>
      <c r="Y905" s="51">
        <f t="shared" si="148"/>
        <v>7889</v>
      </c>
      <c r="Z905" s="73">
        <f t="shared" si="149"/>
        <v>7763.2</v>
      </c>
      <c r="AA905" s="69" t="str">
        <f>VLOOKUP(C:C&amp;"    ",[1]Sheet0!$E$1:$I$65536,5,0)</f>
        <v xml:space="preserve">7754.00    </v>
      </c>
      <c r="AB905" s="74">
        <v>7754</v>
      </c>
      <c r="AC905" t="b">
        <f t="shared" si="145"/>
        <v>1</v>
      </c>
      <c r="AD905">
        <v>9000473</v>
      </c>
      <c r="AE905" t="s">
        <v>2730</v>
      </c>
      <c r="AF905" t="str">
        <f t="shared" si="147"/>
        <v>杨日辉</v>
      </c>
    </row>
    <row r="906" spans="1:32" x14ac:dyDescent="0.2">
      <c r="A906">
        <v>903</v>
      </c>
      <c r="B906">
        <v>9000474</v>
      </c>
      <c r="C906" t="str">
        <f>VLOOKUP(B:B,'10月人员信息'!J:W,13,0)</f>
        <v>130227198505061017</v>
      </c>
      <c r="D906" t="str">
        <f>VLOOKUP(B:B,'10月人员信息'!J:M,3,0)</f>
        <v>陈俊良</v>
      </c>
      <c r="E906" t="str">
        <f>VLOOKUP(B:B,'10月人员信息'!J:L,2,0)</f>
        <v>热轧事业部</v>
      </c>
      <c r="F906" t="str">
        <f>VLOOKUP(B:B,'10月人员信息'!J:R,8,0)</f>
        <v>党群室主办</v>
      </c>
      <c r="G906" t="str">
        <f>VLOOKUP(B:B,'10月人员信息'!J:P,6,0)</f>
        <v>专业师</v>
      </c>
      <c r="H906" t="str">
        <f>VLOOKUP(B:B,'10月人员信息'!J:V,12,0)</f>
        <v>汉族</v>
      </c>
      <c r="I906" t="str">
        <f>VLOOKUP(B:B,'11月工资'!A:D,4,0)</f>
        <v>6217000180040689717</v>
      </c>
      <c r="J906">
        <f t="shared" si="140"/>
        <v>1452.64</v>
      </c>
      <c r="K906">
        <f t="shared" si="141"/>
        <v>63.55</v>
      </c>
      <c r="L906">
        <f t="shared" si="146"/>
        <v>154.34</v>
      </c>
      <c r="M906" s="6">
        <f t="shared" si="142"/>
        <v>625.70000000000005</v>
      </c>
      <c r="N906">
        <f>VLOOKUP(C:C,'11月工资'!C:AP,40,0)</f>
        <v>9</v>
      </c>
      <c r="O906" s="6">
        <f t="shared" si="143"/>
        <v>71.510000000000005</v>
      </c>
      <c r="P906">
        <v>0</v>
      </c>
      <c r="Q906">
        <f t="shared" si="144"/>
        <v>1072</v>
      </c>
      <c r="R906" s="51">
        <v>9079</v>
      </c>
      <c r="S906" s="68">
        <v>8938.59</v>
      </c>
      <c r="T906" s="69">
        <v>8934</v>
      </c>
      <c r="Y906" s="51">
        <f t="shared" si="148"/>
        <v>9069</v>
      </c>
      <c r="Z906" s="73">
        <f t="shared" si="149"/>
        <v>8943.2000000000007</v>
      </c>
      <c r="AA906" s="69" t="str">
        <f>VLOOKUP(C:C&amp;"    ",[1]Sheet0!$E$1:$I$65536,5,0)</f>
        <v xml:space="preserve">8934.00    </v>
      </c>
      <c r="AB906" s="74">
        <v>8934</v>
      </c>
      <c r="AC906" t="b">
        <f t="shared" si="145"/>
        <v>1</v>
      </c>
      <c r="AD906">
        <v>9000488</v>
      </c>
      <c r="AE906" t="s">
        <v>2733</v>
      </c>
      <c r="AF906" t="str">
        <f t="shared" si="147"/>
        <v>郭磊</v>
      </c>
    </row>
    <row r="907" spans="1:32" x14ac:dyDescent="0.2">
      <c r="A907">
        <v>904</v>
      </c>
      <c r="B907">
        <v>9000491</v>
      </c>
      <c r="C907" t="str">
        <f>VLOOKUP(B:B,'10月人员信息'!J:W,13,0)</f>
        <v>130503198610281869</v>
      </c>
      <c r="D907" t="str">
        <f>VLOOKUP(B:B,'10月人员信息'!J:M,3,0)</f>
        <v>范莉莉</v>
      </c>
      <c r="E907" t="str">
        <f>VLOOKUP(B:B,'10月人员信息'!J:L,2,0)</f>
        <v>工程管理部</v>
      </c>
      <c r="F907">
        <f>VLOOKUP(B:B,'10月人员信息'!J:R,8,0)</f>
        <v>0</v>
      </c>
      <c r="G907" t="str">
        <f>VLOOKUP(B:B,'10月人员信息'!J:P,6,0)</f>
        <v>专业师</v>
      </c>
      <c r="H907" t="str">
        <f>VLOOKUP(B:B,'10月人员信息'!J:V,12,0)</f>
        <v>汉族</v>
      </c>
      <c r="I907" t="str">
        <f>VLOOKUP(B:B,'11月工资'!A:D,4,0)</f>
        <v>6217000180040689741</v>
      </c>
      <c r="J907">
        <f t="shared" si="140"/>
        <v>1453.76</v>
      </c>
      <c r="K907">
        <f t="shared" si="141"/>
        <v>63.6</v>
      </c>
      <c r="L907">
        <f t="shared" si="146"/>
        <v>154.46</v>
      </c>
      <c r="M907" s="6">
        <f t="shared" si="142"/>
        <v>626.19000000000005</v>
      </c>
      <c r="N907">
        <f>VLOOKUP(C:C,'11月工资'!C:AP,40,0)</f>
        <v>9</v>
      </c>
      <c r="O907" s="6">
        <f t="shared" si="143"/>
        <v>71.56</v>
      </c>
      <c r="P907">
        <v>0</v>
      </c>
      <c r="Q907">
        <f t="shared" si="144"/>
        <v>1073</v>
      </c>
      <c r="R907" s="51">
        <v>9086</v>
      </c>
      <c r="S907" s="68">
        <v>8945.59</v>
      </c>
      <c r="T907" s="69">
        <v>8941</v>
      </c>
      <c r="Y907" s="51">
        <f t="shared" si="148"/>
        <v>9076</v>
      </c>
      <c r="Z907" s="73">
        <f t="shared" si="149"/>
        <v>8950.2000000000007</v>
      </c>
      <c r="AA907" s="69" t="str">
        <f>VLOOKUP(C:C&amp;"    ",[1]Sheet0!$E$1:$I$65536,5,0)</f>
        <v xml:space="preserve">8941.00    </v>
      </c>
      <c r="AB907" s="74">
        <v>8941</v>
      </c>
      <c r="AC907" t="b">
        <f t="shared" si="145"/>
        <v>1</v>
      </c>
      <c r="AD907">
        <v>9000489</v>
      </c>
      <c r="AE907" t="s">
        <v>2736</v>
      </c>
      <c r="AF907" t="str">
        <f t="shared" si="147"/>
        <v>王光范</v>
      </c>
    </row>
    <row r="908" spans="1:32" x14ac:dyDescent="0.2">
      <c r="A908">
        <v>905</v>
      </c>
      <c r="B908">
        <v>9000473</v>
      </c>
      <c r="C908" t="str">
        <f>VLOOKUP(B:B,'10月人员信息'!J:W,13,0)</f>
        <v>130429198609302616</v>
      </c>
      <c r="D908" t="str">
        <f>VLOOKUP(B:B,'10月人员信息'!J:M,3,0)</f>
        <v>杨日辉</v>
      </c>
      <c r="E908" t="str">
        <f>VLOOKUP(B:B,'10月人员信息'!J:L,2,0)</f>
        <v>热轧事业部</v>
      </c>
      <c r="F908" t="str">
        <f>VLOOKUP(B:B,'10月人员信息'!J:R,8,0)</f>
        <v>精炼作业区值班作业长</v>
      </c>
      <c r="G908" t="str">
        <f>VLOOKUP(B:B,'10月人员信息'!J:P,6,0)</f>
        <v>值班作业长</v>
      </c>
      <c r="H908" t="str">
        <f>VLOOKUP(B:B,'10月人员信息'!J:V,12,0)</f>
        <v>汉族</v>
      </c>
      <c r="I908" t="str">
        <f>VLOOKUP(B:B,'11月工资'!A:D,4,0)</f>
        <v>6217000170009756995</v>
      </c>
      <c r="J908">
        <f t="shared" si="140"/>
        <v>1893.12</v>
      </c>
      <c r="K908">
        <f t="shared" si="141"/>
        <v>82.82</v>
      </c>
      <c r="L908">
        <f t="shared" si="146"/>
        <v>201.14</v>
      </c>
      <c r="M908" s="6">
        <f t="shared" si="142"/>
        <v>818.41</v>
      </c>
      <c r="N908">
        <f>VLOOKUP(C:C,'11月工资'!C:AP,40,0)</f>
        <v>9</v>
      </c>
      <c r="O908" s="6">
        <f t="shared" si="143"/>
        <v>93.53</v>
      </c>
      <c r="P908">
        <v>0</v>
      </c>
      <c r="Q908">
        <f t="shared" si="144"/>
        <v>1402</v>
      </c>
      <c r="R908" s="51">
        <v>11832</v>
      </c>
      <c r="S908" s="68">
        <v>11691.59</v>
      </c>
      <c r="T908" s="69">
        <v>11687</v>
      </c>
      <c r="Y908" s="51">
        <f t="shared" si="148"/>
        <v>11822</v>
      </c>
      <c r="Z908" s="73">
        <f t="shared" si="149"/>
        <v>11696.2</v>
      </c>
      <c r="AA908" s="69" t="str">
        <f>VLOOKUP(C:C&amp;"    ",[1]Sheet0!$E$1:$I$65536,5,0)</f>
        <v xml:space="preserve">11687.00    </v>
      </c>
      <c r="AB908" s="74">
        <v>11687</v>
      </c>
      <c r="AC908" t="b">
        <f t="shared" si="145"/>
        <v>1</v>
      </c>
      <c r="AD908">
        <v>9000133</v>
      </c>
      <c r="AE908" t="s">
        <v>2739</v>
      </c>
      <c r="AF908" t="str">
        <f t="shared" si="147"/>
        <v>张全</v>
      </c>
    </row>
    <row r="909" spans="1:32" x14ac:dyDescent="0.2">
      <c r="A909">
        <v>906</v>
      </c>
      <c r="B909">
        <v>9000488</v>
      </c>
      <c r="C909" t="str">
        <f>VLOOKUP(B:B,'10月人员信息'!J:W,13,0)</f>
        <v>130623198406060613</v>
      </c>
      <c r="D909" t="str">
        <f>VLOOKUP(B:B,'10月人员信息'!J:M,3,0)</f>
        <v>郭磊</v>
      </c>
      <c r="E909" t="str">
        <f>VLOOKUP(B:B,'10月人员信息'!J:L,2,0)</f>
        <v>热轧事业部</v>
      </c>
      <c r="F909" t="str">
        <f>VLOOKUP(B:B,'10月人员信息'!J:R,8,0)</f>
        <v>设备管理室主办</v>
      </c>
      <c r="G909" t="str">
        <f>VLOOKUP(B:B,'10月人员信息'!J:P,6,0)</f>
        <v>主管师</v>
      </c>
      <c r="H909" t="str">
        <f>VLOOKUP(B:B,'10月人员信息'!J:V,12,0)</f>
        <v>汉族</v>
      </c>
      <c r="I909" t="str">
        <f>VLOOKUP(B:B,'11月工资'!A:D,4,0)</f>
        <v>6217000180040689725</v>
      </c>
      <c r="J909">
        <f t="shared" si="140"/>
        <v>1743.52</v>
      </c>
      <c r="K909">
        <f t="shared" si="141"/>
        <v>76.28</v>
      </c>
      <c r="L909">
        <f t="shared" si="146"/>
        <v>185.25</v>
      </c>
      <c r="M909" s="6">
        <f t="shared" si="142"/>
        <v>752.96</v>
      </c>
      <c r="N909">
        <f>VLOOKUP(C:C,'11月工资'!C:AP,40,0)</f>
        <v>9</v>
      </c>
      <c r="O909" s="6">
        <f t="shared" si="143"/>
        <v>86.05</v>
      </c>
      <c r="P909">
        <v>0</v>
      </c>
      <c r="Q909">
        <f t="shared" si="144"/>
        <v>1290</v>
      </c>
      <c r="R909" s="51">
        <v>10897</v>
      </c>
      <c r="S909" s="68">
        <v>10756.59</v>
      </c>
      <c r="T909" s="69">
        <v>10752</v>
      </c>
      <c r="Y909" s="51">
        <f t="shared" si="148"/>
        <v>10887</v>
      </c>
      <c r="Z909" s="73">
        <f t="shared" si="149"/>
        <v>10761.2</v>
      </c>
      <c r="AA909" s="69" t="str">
        <f>VLOOKUP(C:C&amp;"    ",[1]Sheet0!$E$1:$I$65536,5,0)</f>
        <v xml:space="preserve">10752.00    </v>
      </c>
      <c r="AB909" s="74">
        <v>10752</v>
      </c>
      <c r="AC909" t="b">
        <f t="shared" si="145"/>
        <v>1</v>
      </c>
      <c r="AD909">
        <v>9000490</v>
      </c>
      <c r="AE909" t="s">
        <v>2742</v>
      </c>
      <c r="AF909" t="str">
        <f t="shared" si="147"/>
        <v>孙伟</v>
      </c>
    </row>
    <row r="910" spans="1:32" x14ac:dyDescent="0.2">
      <c r="A910">
        <v>907</v>
      </c>
      <c r="B910">
        <v>9000489</v>
      </c>
      <c r="C910" t="str">
        <f>VLOOKUP(B:B,'10月人员信息'!J:W,13,0)</f>
        <v>411381198203294810</v>
      </c>
      <c r="D910" t="str">
        <f>VLOOKUP(B:B,'10月人员信息'!J:M,3,0)</f>
        <v>王光范</v>
      </c>
      <c r="E910" t="str">
        <f>VLOOKUP(B:B,'10月人员信息'!J:L,2,0)</f>
        <v>热轧事业部</v>
      </c>
      <c r="F910" t="str">
        <f>VLOOKUP(B:B,'10月人员信息'!J:R,8,0)</f>
        <v>设备管理室主办</v>
      </c>
      <c r="G910" t="str">
        <f>VLOOKUP(B:B,'10月人员信息'!J:P,6,0)</f>
        <v>专业师</v>
      </c>
      <c r="H910" t="str">
        <f>VLOOKUP(B:B,'10月人员信息'!J:V,12,0)</f>
        <v>汉族</v>
      </c>
      <c r="I910" t="str">
        <f>VLOOKUP(B:B,'11月工资'!A:D,4,0)</f>
        <v>6217000180041475355</v>
      </c>
      <c r="J910">
        <f t="shared" si="140"/>
        <v>1452.64</v>
      </c>
      <c r="K910">
        <f t="shared" si="141"/>
        <v>63.55</v>
      </c>
      <c r="L910">
        <f t="shared" si="146"/>
        <v>154.34</v>
      </c>
      <c r="M910" s="6">
        <f t="shared" si="142"/>
        <v>625.70000000000005</v>
      </c>
      <c r="N910">
        <f>VLOOKUP(C:C,'11月工资'!C:AP,40,0)</f>
        <v>9</v>
      </c>
      <c r="O910" s="6">
        <f t="shared" si="143"/>
        <v>71.510000000000005</v>
      </c>
      <c r="P910">
        <v>0</v>
      </c>
      <c r="Q910">
        <f t="shared" si="144"/>
        <v>1072</v>
      </c>
      <c r="R910" s="51">
        <v>9079</v>
      </c>
      <c r="S910" s="68">
        <v>8938.59</v>
      </c>
      <c r="T910" s="69">
        <v>8934</v>
      </c>
      <c r="Y910" s="51">
        <f t="shared" si="148"/>
        <v>9069</v>
      </c>
      <c r="Z910" s="73">
        <f t="shared" si="149"/>
        <v>8943.2000000000007</v>
      </c>
      <c r="AA910" s="69" t="str">
        <f>VLOOKUP(C:C&amp;"    ",[1]Sheet0!$E$1:$I$65536,5,0)</f>
        <v xml:space="preserve">8934.00    </v>
      </c>
      <c r="AB910" s="74">
        <v>8934</v>
      </c>
      <c r="AC910" t="b">
        <f t="shared" si="145"/>
        <v>1</v>
      </c>
      <c r="AD910">
        <v>9000873</v>
      </c>
      <c r="AE910" t="s">
        <v>2745</v>
      </c>
      <c r="AF910" t="str">
        <f t="shared" si="147"/>
        <v>刘琛</v>
      </c>
    </row>
    <row r="911" spans="1:32" x14ac:dyDescent="0.2">
      <c r="A911">
        <v>908</v>
      </c>
      <c r="B911">
        <v>9000133</v>
      </c>
      <c r="C911" t="str">
        <f>VLOOKUP(B:B,'10月人员信息'!J:W,13,0)</f>
        <v>130705197401230917</v>
      </c>
      <c r="D911" t="str">
        <f>VLOOKUP(B:B,'10月人员信息'!J:M,3,0)</f>
        <v>张全</v>
      </c>
      <c r="E911" t="str">
        <f>VLOOKUP(B:B,'10月人员信息'!J:L,2,0)</f>
        <v>热轧事业部</v>
      </c>
      <c r="F911" t="str">
        <f>VLOOKUP(B:B,'10月人员信息'!J:R,8,0)</f>
        <v>副部长</v>
      </c>
      <c r="G911" t="str">
        <f>VLOOKUP(B:B,'10月人员信息'!J:P,6,0)</f>
        <v>副部长</v>
      </c>
      <c r="H911" t="str">
        <f>VLOOKUP(B:B,'10月人员信息'!J:V,12,0)</f>
        <v>汉族</v>
      </c>
      <c r="I911" t="str">
        <f>VLOOKUP(B:B,'11月工资'!A:D,4,0)</f>
        <v>6217000180040689691</v>
      </c>
      <c r="J911">
        <f t="shared" si="140"/>
        <v>2292.16</v>
      </c>
      <c r="K911">
        <f t="shared" si="141"/>
        <v>100.28</v>
      </c>
      <c r="L911">
        <f t="shared" si="146"/>
        <v>243.54</v>
      </c>
      <c r="M911" s="6">
        <f t="shared" si="142"/>
        <v>1170.02</v>
      </c>
      <c r="N911">
        <f>VLOOKUP(C:C,'11月工资'!C:AP,40,0)</f>
        <v>9</v>
      </c>
      <c r="O911" s="6">
        <f t="shared" si="143"/>
        <v>133.72</v>
      </c>
      <c r="P911">
        <v>0</v>
      </c>
      <c r="Q911">
        <f t="shared" si="144"/>
        <v>2005</v>
      </c>
      <c r="R911" s="51">
        <v>14326</v>
      </c>
      <c r="S911" s="68">
        <v>16714.59</v>
      </c>
      <c r="T911" s="69">
        <v>16710</v>
      </c>
      <c r="Y911" s="51">
        <f t="shared" si="148"/>
        <v>14316</v>
      </c>
      <c r="Z911" s="73">
        <f t="shared" si="149"/>
        <v>16719.2</v>
      </c>
      <c r="AA911" s="69" t="str">
        <f>VLOOKUP(C:C&amp;"    ",[1]Sheet0!$E$1:$I$65536,5,0)</f>
        <v xml:space="preserve">16710.00    </v>
      </c>
      <c r="AB911" s="74">
        <v>16710</v>
      </c>
      <c r="AC911" t="b">
        <f t="shared" si="145"/>
        <v>1</v>
      </c>
      <c r="AD911">
        <v>9000874</v>
      </c>
      <c r="AE911" t="s">
        <v>2747</v>
      </c>
      <c r="AF911" t="str">
        <f t="shared" si="147"/>
        <v>赵术金</v>
      </c>
    </row>
    <row r="912" spans="1:32" x14ac:dyDescent="0.2">
      <c r="A912">
        <v>909</v>
      </c>
      <c r="B912">
        <v>9000490</v>
      </c>
      <c r="C912" t="str">
        <f>VLOOKUP(B:B,'10月人员信息'!J:W,13,0)</f>
        <v>130682198606190615</v>
      </c>
      <c r="D912" t="str">
        <f>VLOOKUP(B:B,'10月人员信息'!J:M,3,0)</f>
        <v>孙伟</v>
      </c>
      <c r="E912" t="str">
        <f>VLOOKUP(B:B,'10月人员信息'!J:L,2,0)</f>
        <v>热轧事业部</v>
      </c>
      <c r="F912" t="str">
        <f>VLOOKUP(B:B,'10月人员信息'!J:R,8,0)</f>
        <v>生产技术室炼钢主办</v>
      </c>
      <c r="G912" t="str">
        <f>VLOOKUP(B:B,'10月人员信息'!J:P,6,0)</f>
        <v>主管师</v>
      </c>
      <c r="H912" t="str">
        <f>VLOOKUP(B:B,'10月人员信息'!J:V,12,0)</f>
        <v>汉族</v>
      </c>
      <c r="I912" t="str">
        <f>VLOOKUP(B:B,'11月工资'!A:D,4,0)</f>
        <v>6217000180040689733</v>
      </c>
      <c r="J912">
        <f t="shared" si="140"/>
        <v>1743.52</v>
      </c>
      <c r="K912">
        <f t="shared" si="141"/>
        <v>76.28</v>
      </c>
      <c r="L912">
        <f t="shared" si="146"/>
        <v>185.25</v>
      </c>
      <c r="M912" s="6">
        <f t="shared" si="142"/>
        <v>752.96</v>
      </c>
      <c r="N912">
        <f>VLOOKUP(C:C,'11月工资'!C:AP,40,0)</f>
        <v>9</v>
      </c>
      <c r="O912" s="6">
        <f t="shared" si="143"/>
        <v>86.05</v>
      </c>
      <c r="P912">
        <v>0</v>
      </c>
      <c r="Q912">
        <f t="shared" si="144"/>
        <v>1290</v>
      </c>
      <c r="R912" s="51">
        <v>10897</v>
      </c>
      <c r="S912" s="68">
        <v>10756.59</v>
      </c>
      <c r="T912" s="69">
        <v>10752</v>
      </c>
      <c r="Y912" s="51">
        <f t="shared" si="148"/>
        <v>10887</v>
      </c>
      <c r="Z912" s="73">
        <f t="shared" si="149"/>
        <v>10761.2</v>
      </c>
      <c r="AA912" s="69" t="str">
        <f>VLOOKUP(C:C&amp;"    ",[1]Sheet0!$E$1:$I$65536,5,0)</f>
        <v xml:space="preserve">10752.00    </v>
      </c>
      <c r="AB912" s="74">
        <v>10752</v>
      </c>
      <c r="AC912" t="b">
        <f t="shared" si="145"/>
        <v>1</v>
      </c>
      <c r="AD912">
        <v>9000116</v>
      </c>
      <c r="AE912" t="s">
        <v>2750</v>
      </c>
      <c r="AF912" t="str">
        <f t="shared" si="147"/>
        <v>范轶韬</v>
      </c>
    </row>
    <row r="913" spans="1:32" x14ac:dyDescent="0.2">
      <c r="A913">
        <v>910</v>
      </c>
      <c r="B913">
        <v>9000873</v>
      </c>
      <c r="C913" t="str">
        <f>VLOOKUP(B:B,'10月人员信息'!J:W,13,0)</f>
        <v>130705198906010332</v>
      </c>
      <c r="D913" t="str">
        <f>VLOOKUP(B:B,'10月人员信息'!J:M,3,0)</f>
        <v>刘琛</v>
      </c>
      <c r="E913" t="str">
        <f>VLOOKUP(B:B,'10月人员信息'!J:L,2,0)</f>
        <v>热轧事业部</v>
      </c>
      <c r="F913" t="str">
        <f>VLOOKUP(B:B,'10月人员信息'!J:R,8,0)</f>
        <v>转炉炼钢工</v>
      </c>
      <c r="G913">
        <f>VLOOKUP(B:B,'10月人员信息'!J:P,6,0)</f>
        <v>0</v>
      </c>
      <c r="H913" t="str">
        <f>VLOOKUP(B:B,'10月人员信息'!J:V,12,0)</f>
        <v>汉族</v>
      </c>
      <c r="I913" t="str">
        <f>VLOOKUP(B:B,'11月工资'!A:D,4,0)</f>
        <v>6217000180042835052</v>
      </c>
      <c r="J913">
        <f t="shared" si="140"/>
        <v>1604.48</v>
      </c>
      <c r="K913">
        <f t="shared" si="141"/>
        <v>70.2</v>
      </c>
      <c r="L913">
        <f t="shared" si="146"/>
        <v>170.48</v>
      </c>
      <c r="M913" s="6">
        <f t="shared" si="142"/>
        <v>692.13</v>
      </c>
      <c r="N913">
        <f>VLOOKUP(C:C,'11月工资'!C:AP,40,0)</f>
        <v>9</v>
      </c>
      <c r="O913" s="6">
        <f t="shared" si="143"/>
        <v>79.099999999999994</v>
      </c>
      <c r="P913">
        <v>0</v>
      </c>
      <c r="Q913">
        <f t="shared" si="144"/>
        <v>1186</v>
      </c>
      <c r="R913" s="51">
        <v>10028</v>
      </c>
      <c r="S913" s="68">
        <v>9887.59</v>
      </c>
      <c r="T913" s="69">
        <v>9883</v>
      </c>
      <c r="Y913" s="51">
        <f t="shared" si="148"/>
        <v>10018</v>
      </c>
      <c r="Z913" s="73">
        <f t="shared" si="149"/>
        <v>9892.2000000000007</v>
      </c>
      <c r="AA913" s="69" t="str">
        <f>VLOOKUP(C:C&amp;"    ",[1]Sheet0!$E$1:$I$65536,5,0)</f>
        <v xml:space="preserve">9883.00    </v>
      </c>
      <c r="AB913" s="74">
        <v>9883</v>
      </c>
      <c r="AC913" t="b">
        <f t="shared" si="145"/>
        <v>1</v>
      </c>
      <c r="AD913">
        <v>9000342</v>
      </c>
      <c r="AE913" t="s">
        <v>2752</v>
      </c>
      <c r="AF913" t="str">
        <f t="shared" si="147"/>
        <v>尹燕民</v>
      </c>
    </row>
    <row r="914" spans="1:32" x14ac:dyDescent="0.2">
      <c r="A914">
        <v>911</v>
      </c>
      <c r="B914">
        <v>9000874</v>
      </c>
      <c r="C914" t="str">
        <f>VLOOKUP(B:B,'10月人员信息'!J:W,13,0)</f>
        <v>130623198302134411</v>
      </c>
      <c r="D914" t="str">
        <f>VLOOKUP(B:B,'10月人员信息'!J:M,3,0)</f>
        <v>赵术金</v>
      </c>
      <c r="E914" t="str">
        <f>VLOOKUP(B:B,'10月人员信息'!J:L,2,0)</f>
        <v>热轧事业部</v>
      </c>
      <c r="F914" t="str">
        <f>VLOOKUP(B:B,'10月人员信息'!J:R,8,0)</f>
        <v>生产技术室炼钢主办</v>
      </c>
      <c r="G914" t="str">
        <f>VLOOKUP(B:B,'10月人员信息'!J:P,6,0)</f>
        <v>主管师</v>
      </c>
      <c r="H914" t="str">
        <f>VLOOKUP(B:B,'10月人员信息'!J:V,12,0)</f>
        <v>汉族</v>
      </c>
      <c r="I914" t="str">
        <f>VLOOKUP(B:B,'11月工资'!A:D,4,0)</f>
        <v>6217000180042665269</v>
      </c>
      <c r="J914">
        <f t="shared" si="140"/>
        <v>1743.52</v>
      </c>
      <c r="K914">
        <f t="shared" si="141"/>
        <v>76.28</v>
      </c>
      <c r="L914">
        <f t="shared" si="146"/>
        <v>185.25</v>
      </c>
      <c r="M914" s="6">
        <f t="shared" si="142"/>
        <v>752.96</v>
      </c>
      <c r="N914">
        <f>VLOOKUP(C:C,'11月工资'!C:AP,40,0)</f>
        <v>9</v>
      </c>
      <c r="O914" s="6">
        <f t="shared" si="143"/>
        <v>86.05</v>
      </c>
      <c r="P914">
        <v>0</v>
      </c>
      <c r="Q914">
        <f t="shared" si="144"/>
        <v>1290</v>
      </c>
      <c r="R914" s="51">
        <v>10897</v>
      </c>
      <c r="S914" s="68">
        <v>10756.59</v>
      </c>
      <c r="T914" s="69">
        <v>10752</v>
      </c>
      <c r="Y914" s="51">
        <f t="shared" si="148"/>
        <v>10887</v>
      </c>
      <c r="Z914" s="73">
        <f t="shared" si="149"/>
        <v>10761.2</v>
      </c>
      <c r="AA914" s="69" t="str">
        <f>VLOOKUP(C:C&amp;"    ",[1]Sheet0!$E$1:$I$65536,5,0)</f>
        <v xml:space="preserve">10752.00    </v>
      </c>
      <c r="AB914" s="74">
        <v>10752</v>
      </c>
      <c r="AC914" t="b">
        <f t="shared" si="145"/>
        <v>1</v>
      </c>
      <c r="AD914">
        <v>9000346</v>
      </c>
      <c r="AE914" t="s">
        <v>2755</v>
      </c>
      <c r="AF914" t="str">
        <f t="shared" si="147"/>
        <v>刘春辉</v>
      </c>
    </row>
    <row r="915" spans="1:32" x14ac:dyDescent="0.2">
      <c r="A915">
        <v>912</v>
      </c>
      <c r="B915">
        <v>9000116</v>
      </c>
      <c r="C915" t="str">
        <f>VLOOKUP(B:B,'10月人员信息'!J:W,13,0)</f>
        <v>130705197406210018</v>
      </c>
      <c r="D915" t="str">
        <f>VLOOKUP(B:B,'10月人员信息'!J:M,3,0)</f>
        <v>范轶韬</v>
      </c>
      <c r="E915" t="str">
        <f>VLOOKUP(B:B,'10月人员信息'!J:L,2,0)</f>
        <v>动力部</v>
      </c>
      <c r="F915" t="str">
        <f>VLOOKUP(B:B,'10月人员信息'!J:R,8,0)</f>
        <v>副部长</v>
      </c>
      <c r="G915" t="str">
        <f>VLOOKUP(B:B,'10月人员信息'!J:P,6,0)</f>
        <v>副部长</v>
      </c>
      <c r="H915" t="str">
        <f>VLOOKUP(B:B,'10月人员信息'!J:V,12,0)</f>
        <v>汉族</v>
      </c>
      <c r="I915" t="str">
        <f>VLOOKUP(B:B,'11月工资'!A:D,4,0)</f>
        <v>6214660170096655</v>
      </c>
      <c r="J915">
        <f t="shared" si="140"/>
        <v>2292.16</v>
      </c>
      <c r="K915">
        <f t="shared" si="141"/>
        <v>100.28</v>
      </c>
      <c r="L915">
        <f t="shared" si="146"/>
        <v>243.54</v>
      </c>
      <c r="M915" s="6">
        <f t="shared" si="142"/>
        <v>1170.02</v>
      </c>
      <c r="N915">
        <f>VLOOKUP(C:C,'11月工资'!C:AP,40,0)</f>
        <v>9</v>
      </c>
      <c r="O915" s="6">
        <f t="shared" si="143"/>
        <v>133.72</v>
      </c>
      <c r="P915">
        <v>0</v>
      </c>
      <c r="Q915">
        <f t="shared" si="144"/>
        <v>2005</v>
      </c>
      <c r="R915" s="51">
        <v>14326</v>
      </c>
      <c r="S915" s="68">
        <v>16714.59</v>
      </c>
      <c r="T915" s="69">
        <v>16710</v>
      </c>
      <c r="Y915" s="51">
        <f t="shared" si="148"/>
        <v>14316</v>
      </c>
      <c r="Z915" s="73">
        <f t="shared" si="149"/>
        <v>16719.2</v>
      </c>
      <c r="AA915" s="69" t="str">
        <f>VLOOKUP(C:C&amp;"    ",[1]Sheet0!$E$1:$I$65536,5,0)</f>
        <v xml:space="preserve">16710.00    </v>
      </c>
      <c r="AB915" s="74">
        <v>16710</v>
      </c>
      <c r="AC915" t="b">
        <f t="shared" si="145"/>
        <v>1</v>
      </c>
      <c r="AD915">
        <v>9000350</v>
      </c>
      <c r="AE915" t="s">
        <v>2758</v>
      </c>
      <c r="AF915" t="str">
        <f t="shared" si="147"/>
        <v>胡彦龙</v>
      </c>
    </row>
    <row r="916" spans="1:32" x14ac:dyDescent="0.2">
      <c r="A916">
        <v>913</v>
      </c>
      <c r="B916">
        <v>9000342</v>
      </c>
      <c r="C916" t="str">
        <f>VLOOKUP(B:B,'10月人员信息'!J:W,13,0)</f>
        <v>130705197307010918</v>
      </c>
      <c r="D916" t="str">
        <f>VLOOKUP(B:B,'10月人员信息'!J:M,3,0)</f>
        <v>尹燕民</v>
      </c>
      <c r="E916" t="str">
        <f>VLOOKUP(B:B,'10月人员信息'!J:L,2,0)</f>
        <v>动力部</v>
      </c>
      <c r="F916" t="str">
        <f>VLOOKUP(B:B,'10月人员信息'!J:R,8,0)</f>
        <v>部长助理</v>
      </c>
      <c r="G916" t="str">
        <f>VLOOKUP(B:B,'10月人员信息'!J:P,6,0)</f>
        <v>部长助理</v>
      </c>
      <c r="H916" t="str">
        <f>VLOOKUP(B:B,'10月人员信息'!J:V,12,0)</f>
        <v>汉族</v>
      </c>
      <c r="I916" t="str">
        <f>VLOOKUP(B:B,'11月工资'!A:D,4,0)</f>
        <v>6236680170000622029</v>
      </c>
      <c r="J916">
        <f t="shared" si="140"/>
        <v>2265.12</v>
      </c>
      <c r="K916">
        <f t="shared" si="141"/>
        <v>99.1</v>
      </c>
      <c r="L916">
        <f t="shared" si="146"/>
        <v>240.67</v>
      </c>
      <c r="M916" s="6">
        <f t="shared" si="142"/>
        <v>981.16</v>
      </c>
      <c r="N916">
        <f>VLOOKUP(C:C,'11月工资'!C:AP,40,0)</f>
        <v>9</v>
      </c>
      <c r="O916" s="6">
        <f t="shared" si="143"/>
        <v>112.13</v>
      </c>
      <c r="P916">
        <v>0</v>
      </c>
      <c r="Q916">
        <f t="shared" si="144"/>
        <v>1681</v>
      </c>
      <c r="R916" s="51">
        <v>14157</v>
      </c>
      <c r="S916" s="68">
        <v>14016.59</v>
      </c>
      <c r="T916" s="69">
        <v>14012</v>
      </c>
      <c r="Y916" s="51">
        <f t="shared" si="148"/>
        <v>14147</v>
      </c>
      <c r="Z916" s="73">
        <f t="shared" si="149"/>
        <v>14021.2</v>
      </c>
      <c r="AA916" s="69" t="str">
        <f>VLOOKUP(C:C&amp;"    ",[1]Sheet0!$E$1:$I$65536,5,0)</f>
        <v xml:space="preserve">14012.00    </v>
      </c>
      <c r="AB916" s="74">
        <v>14012</v>
      </c>
      <c r="AC916" t="b">
        <f t="shared" si="145"/>
        <v>1</v>
      </c>
      <c r="AD916">
        <v>9000359</v>
      </c>
      <c r="AE916" t="s">
        <v>2761</v>
      </c>
      <c r="AF916" t="str">
        <f t="shared" si="147"/>
        <v>张晓龙</v>
      </c>
    </row>
    <row r="917" spans="1:32" x14ac:dyDescent="0.2">
      <c r="A917">
        <v>914</v>
      </c>
      <c r="B917">
        <v>9000346</v>
      </c>
      <c r="C917" t="str">
        <f>VLOOKUP(B:B,'10月人员信息'!J:W,13,0)</f>
        <v>130705198608180616</v>
      </c>
      <c r="D917" t="str">
        <f>VLOOKUP(B:B,'10月人员信息'!J:M,3,0)</f>
        <v>刘春辉</v>
      </c>
      <c r="E917" t="str">
        <f>VLOOKUP(B:B,'10月人员信息'!J:L,2,0)</f>
        <v>动力部</v>
      </c>
      <c r="F917" t="str">
        <f>VLOOKUP(B:B,'10月人员信息'!J:R,8,0)</f>
        <v>生产技术室主管</v>
      </c>
      <c r="G917" t="str">
        <f>VLOOKUP(B:B,'10月人员信息'!J:P,6,0)</f>
        <v>主管</v>
      </c>
      <c r="H917" t="str">
        <f>VLOOKUP(B:B,'10月人员信息'!J:V,12,0)</f>
        <v>汉族</v>
      </c>
      <c r="I917" t="str">
        <f>VLOOKUP(B:B,'11月工资'!A:D,4,0)</f>
        <v>6217000170013410464</v>
      </c>
      <c r="J917">
        <f t="shared" si="140"/>
        <v>1893.12</v>
      </c>
      <c r="K917">
        <f t="shared" si="141"/>
        <v>82.82</v>
      </c>
      <c r="L917">
        <f t="shared" si="146"/>
        <v>201.14</v>
      </c>
      <c r="M917" s="6">
        <f t="shared" si="142"/>
        <v>818.41</v>
      </c>
      <c r="N917">
        <f>VLOOKUP(C:C,'11月工资'!C:AP,40,0)</f>
        <v>9</v>
      </c>
      <c r="O917" s="6">
        <f t="shared" si="143"/>
        <v>93.53</v>
      </c>
      <c r="P917">
        <v>0</v>
      </c>
      <c r="Q917">
        <f t="shared" si="144"/>
        <v>1402</v>
      </c>
      <c r="R917" s="51">
        <v>11832</v>
      </c>
      <c r="S917" s="68">
        <v>11691.59</v>
      </c>
      <c r="T917" s="69">
        <v>11687</v>
      </c>
      <c r="Y917" s="51">
        <f t="shared" si="148"/>
        <v>11822</v>
      </c>
      <c r="Z917" s="73">
        <f t="shared" si="149"/>
        <v>11696.2</v>
      </c>
      <c r="AA917" s="69" t="str">
        <f>VLOOKUP(C:C&amp;"    ",[1]Sheet0!$E$1:$I$65536,5,0)</f>
        <v xml:space="preserve">11687.00    </v>
      </c>
      <c r="AB917" s="74">
        <v>11687</v>
      </c>
      <c r="AC917" t="b">
        <f t="shared" si="145"/>
        <v>1</v>
      </c>
      <c r="AD917">
        <v>9000361</v>
      </c>
      <c r="AE917" t="s">
        <v>2764</v>
      </c>
      <c r="AF917" t="str">
        <f t="shared" si="147"/>
        <v>乔旭君</v>
      </c>
    </row>
    <row r="918" spans="1:32" x14ac:dyDescent="0.2">
      <c r="A918">
        <v>915</v>
      </c>
      <c r="B918">
        <v>9000350</v>
      </c>
      <c r="C918" t="str">
        <f>VLOOKUP(B:B,'10月人员信息'!J:W,13,0)</f>
        <v>130705197708150356</v>
      </c>
      <c r="D918" t="str">
        <f>VLOOKUP(B:B,'10月人员信息'!J:M,3,0)</f>
        <v>胡彦龙</v>
      </c>
      <c r="E918" t="str">
        <f>VLOOKUP(B:B,'10月人员信息'!J:L,2,0)</f>
        <v>动力部</v>
      </c>
      <c r="F918" t="str">
        <f>VLOOKUP(B:B,'10月人员信息'!J:R,8,0)</f>
        <v>燃气作业区值班作业长</v>
      </c>
      <c r="G918" t="str">
        <f>VLOOKUP(B:B,'10月人员信息'!J:P,6,0)</f>
        <v>值班作业长（副科级）</v>
      </c>
      <c r="H918" t="str">
        <f>VLOOKUP(B:B,'10月人员信息'!J:V,12,0)</f>
        <v>汉族</v>
      </c>
      <c r="I918" t="str">
        <f>VLOOKUP(B:B,'11月工资'!A:D,4,0)</f>
        <v>6210810170000424507</v>
      </c>
      <c r="J918">
        <f t="shared" si="140"/>
        <v>1933.92</v>
      </c>
      <c r="K918">
        <f t="shared" si="141"/>
        <v>84.61</v>
      </c>
      <c r="L918">
        <f t="shared" si="146"/>
        <v>205.48</v>
      </c>
      <c r="M918" s="6">
        <f t="shared" si="142"/>
        <v>836.26</v>
      </c>
      <c r="N918">
        <f>VLOOKUP(C:C,'11月工资'!C:AP,40,0)</f>
        <v>9</v>
      </c>
      <c r="O918" s="6">
        <f t="shared" si="143"/>
        <v>95.57</v>
      </c>
      <c r="P918">
        <v>0</v>
      </c>
      <c r="Q918">
        <f t="shared" si="144"/>
        <v>1433</v>
      </c>
      <c r="R918" s="51">
        <v>12087</v>
      </c>
      <c r="S918" s="68">
        <v>11946.59</v>
      </c>
      <c r="T918" s="69">
        <v>11942</v>
      </c>
      <c r="Y918" s="51">
        <f t="shared" si="148"/>
        <v>12077</v>
      </c>
      <c r="Z918" s="73">
        <f t="shared" si="149"/>
        <v>11951.2</v>
      </c>
      <c r="AA918" s="69" t="str">
        <f>VLOOKUP(C:C&amp;"    ",[1]Sheet0!$E$1:$I$65536,5,0)</f>
        <v xml:space="preserve">11942.00    </v>
      </c>
      <c r="AB918" s="74">
        <v>11942</v>
      </c>
      <c r="AC918" t="b">
        <f t="shared" si="145"/>
        <v>1</v>
      </c>
      <c r="AD918">
        <v>9000362</v>
      </c>
      <c r="AE918" t="s">
        <v>2767</v>
      </c>
      <c r="AF918" t="str">
        <f t="shared" si="147"/>
        <v>韩洁</v>
      </c>
    </row>
    <row r="919" spans="1:32" x14ac:dyDescent="0.2">
      <c r="A919">
        <v>916</v>
      </c>
      <c r="B919">
        <v>9000359</v>
      </c>
      <c r="C919" t="str">
        <f>VLOOKUP(B:B,'10月人员信息'!J:W,13,0)</f>
        <v>132530197602160035</v>
      </c>
      <c r="D919" t="str">
        <f>VLOOKUP(B:B,'10月人员信息'!J:M,3,0)</f>
        <v>张晓龙</v>
      </c>
      <c r="E919" t="str">
        <f>VLOOKUP(B:B,'10月人员信息'!J:L,2,0)</f>
        <v>动力部</v>
      </c>
      <c r="F919" t="str">
        <f>VLOOKUP(B:B,'10月人员信息'!J:R,8,0)</f>
        <v>生产技术室主办</v>
      </c>
      <c r="G919" t="str">
        <f>VLOOKUP(B:B,'10月人员信息'!J:P,6,0)</f>
        <v>主管师</v>
      </c>
      <c r="H919" t="str">
        <f>VLOOKUP(B:B,'10月人员信息'!J:V,12,0)</f>
        <v>汉族</v>
      </c>
      <c r="I919" t="str">
        <f>VLOOKUP(B:B,'11月工资'!A:D,4,0)</f>
        <v>6210810170000716993</v>
      </c>
      <c r="J919">
        <f t="shared" si="140"/>
        <v>1755.04</v>
      </c>
      <c r="K919">
        <f t="shared" si="141"/>
        <v>76.78</v>
      </c>
      <c r="L919">
        <f t="shared" si="146"/>
        <v>186.47</v>
      </c>
      <c r="M919" s="6">
        <f t="shared" si="142"/>
        <v>758</v>
      </c>
      <c r="N919">
        <f>VLOOKUP(C:C,'11月工资'!C:AP,40,0)</f>
        <v>9</v>
      </c>
      <c r="O919" s="6">
        <f t="shared" si="143"/>
        <v>86.63</v>
      </c>
      <c r="P919">
        <v>0</v>
      </c>
      <c r="Q919">
        <f t="shared" si="144"/>
        <v>1299</v>
      </c>
      <c r="R919" s="51">
        <v>10969</v>
      </c>
      <c r="S919" s="68">
        <v>10828.59</v>
      </c>
      <c r="T919" s="69">
        <v>10824</v>
      </c>
      <c r="Y919" s="51">
        <f t="shared" si="148"/>
        <v>10959</v>
      </c>
      <c r="Z919" s="73">
        <f t="shared" si="149"/>
        <v>10833.2</v>
      </c>
      <c r="AA919" s="69" t="str">
        <f>VLOOKUP(C:C&amp;"    ",[1]Sheet0!$E$1:$I$65536,5,0)</f>
        <v xml:space="preserve">10824.00    </v>
      </c>
      <c r="AB919" s="74">
        <v>10824</v>
      </c>
      <c r="AC919" t="b">
        <f t="shared" si="145"/>
        <v>1</v>
      </c>
      <c r="AD919">
        <v>9000865</v>
      </c>
      <c r="AE919" t="s">
        <v>2770</v>
      </c>
      <c r="AF919" t="str">
        <f t="shared" si="147"/>
        <v>赵晓蓓</v>
      </c>
    </row>
    <row r="920" spans="1:32" x14ac:dyDescent="0.2">
      <c r="A920">
        <v>917</v>
      </c>
      <c r="B920">
        <v>9000361</v>
      </c>
      <c r="C920" t="str">
        <f>VLOOKUP(B:B,'10月人员信息'!J:W,13,0)</f>
        <v>130725198302050830</v>
      </c>
      <c r="D920" t="str">
        <f>VLOOKUP(B:B,'10月人员信息'!J:M,3,0)</f>
        <v>乔旭君</v>
      </c>
      <c r="E920" t="str">
        <f>VLOOKUP(B:B,'10月人员信息'!J:L,2,0)</f>
        <v>动力部</v>
      </c>
      <c r="F920" t="str">
        <f>VLOOKUP(B:B,'10月人员信息'!J:R,8,0)</f>
        <v>生产技术室主办</v>
      </c>
      <c r="G920" t="str">
        <f>VLOOKUP(B:B,'10月人员信息'!J:P,6,0)</f>
        <v>专业师</v>
      </c>
      <c r="H920" t="str">
        <f>VLOOKUP(B:B,'10月人员信息'!J:V,12,0)</f>
        <v>汉族</v>
      </c>
      <c r="I920" t="str">
        <f>VLOOKUP(B:B,'11月工资'!A:D,4,0)</f>
        <v>6210810170001132661</v>
      </c>
      <c r="J920">
        <f t="shared" si="140"/>
        <v>1452.64</v>
      </c>
      <c r="K920">
        <f t="shared" si="141"/>
        <v>63.55</v>
      </c>
      <c r="L920">
        <f t="shared" si="146"/>
        <v>154.34</v>
      </c>
      <c r="M920" s="6">
        <f t="shared" si="142"/>
        <v>625.70000000000005</v>
      </c>
      <c r="N920">
        <f>VLOOKUP(C:C,'11月工资'!C:AP,40,0)</f>
        <v>9</v>
      </c>
      <c r="O920" s="6">
        <f t="shared" si="143"/>
        <v>71.510000000000005</v>
      </c>
      <c r="P920">
        <v>0</v>
      </c>
      <c r="Q920">
        <f t="shared" si="144"/>
        <v>1072</v>
      </c>
      <c r="R920" s="51">
        <v>9079</v>
      </c>
      <c r="S920" s="68">
        <v>8938.59</v>
      </c>
      <c r="T920" s="69">
        <v>8934</v>
      </c>
      <c r="Y920" s="51">
        <f t="shared" si="148"/>
        <v>9069</v>
      </c>
      <c r="Z920" s="73">
        <f t="shared" si="149"/>
        <v>8943.2000000000007</v>
      </c>
      <c r="AA920" s="69" t="str">
        <f>VLOOKUP(C:C&amp;"    ",[1]Sheet0!$E$1:$I$65536,5,0)</f>
        <v xml:space="preserve">8934.00    </v>
      </c>
      <c r="AB920" s="74">
        <v>8934</v>
      </c>
      <c r="AC920" t="b">
        <f t="shared" si="145"/>
        <v>1</v>
      </c>
      <c r="AD920">
        <v>9000866</v>
      </c>
      <c r="AE920" t="s">
        <v>2773</v>
      </c>
      <c r="AF920" t="str">
        <f t="shared" si="147"/>
        <v>李志忠</v>
      </c>
    </row>
    <row r="921" spans="1:32" x14ac:dyDescent="0.2">
      <c r="A921">
        <v>918</v>
      </c>
      <c r="B921">
        <v>9000362</v>
      </c>
      <c r="C921" t="str">
        <f>VLOOKUP(B:B,'10月人员信息'!J:W,13,0)</f>
        <v>130705198706093022</v>
      </c>
      <c r="D921" t="str">
        <f>VLOOKUP(B:B,'10月人员信息'!J:M,3,0)</f>
        <v>韩洁</v>
      </c>
      <c r="E921" t="str">
        <f>VLOOKUP(B:B,'10月人员信息'!J:L,2,0)</f>
        <v>动力部</v>
      </c>
      <c r="F921" t="str">
        <f>VLOOKUP(B:B,'10月人员信息'!J:R,8,0)</f>
        <v>党群室主办</v>
      </c>
      <c r="G921" t="str">
        <f>VLOOKUP(B:B,'10月人员信息'!J:P,6,0)</f>
        <v>专业师</v>
      </c>
      <c r="H921" t="str">
        <f>VLOOKUP(B:B,'10月人员信息'!J:V,12,0)</f>
        <v>汉族</v>
      </c>
      <c r="I921" t="str">
        <f>VLOOKUP(B:B,'11月工资'!A:D,4,0)</f>
        <v>6217000170013410472</v>
      </c>
      <c r="J921">
        <f t="shared" si="140"/>
        <v>1453.76</v>
      </c>
      <c r="K921">
        <f t="shared" si="141"/>
        <v>63.6</v>
      </c>
      <c r="L921">
        <f t="shared" si="146"/>
        <v>154.46</v>
      </c>
      <c r="M921" s="6">
        <f t="shared" si="142"/>
        <v>626.19000000000005</v>
      </c>
      <c r="N921">
        <f>VLOOKUP(C:C,'11月工资'!C:AP,40,0)</f>
        <v>9</v>
      </c>
      <c r="O921" s="6">
        <f t="shared" si="143"/>
        <v>71.56</v>
      </c>
      <c r="P921">
        <v>0</v>
      </c>
      <c r="Q921">
        <f t="shared" si="144"/>
        <v>1073</v>
      </c>
      <c r="R921" s="51">
        <v>9086</v>
      </c>
      <c r="S921" s="68">
        <v>8945.59</v>
      </c>
      <c r="T921" s="69">
        <v>8941</v>
      </c>
      <c r="Y921" s="51">
        <f t="shared" si="148"/>
        <v>9076</v>
      </c>
      <c r="Z921" s="73">
        <f t="shared" si="149"/>
        <v>8950.2000000000007</v>
      </c>
      <c r="AA921" s="69" t="str">
        <f>VLOOKUP(C:C&amp;"    ",[1]Sheet0!$E$1:$I$65536,5,0)</f>
        <v xml:space="preserve">8941.00    </v>
      </c>
      <c r="AB921" s="74">
        <v>8941</v>
      </c>
      <c r="AC921" t="b">
        <f t="shared" si="145"/>
        <v>1</v>
      </c>
      <c r="AD921">
        <v>9000867</v>
      </c>
      <c r="AE921" t="s">
        <v>2776</v>
      </c>
      <c r="AF921" t="str">
        <f t="shared" si="147"/>
        <v>贾利新</v>
      </c>
    </row>
    <row r="922" spans="1:32" x14ac:dyDescent="0.2">
      <c r="A922">
        <v>919</v>
      </c>
      <c r="B922">
        <v>9000865</v>
      </c>
      <c r="C922" t="str">
        <f>VLOOKUP(B:B,'10月人员信息'!J:W,13,0)</f>
        <v>130705198706293024</v>
      </c>
      <c r="D922" t="str">
        <f>VLOOKUP(B:B,'10月人员信息'!J:M,3,0)</f>
        <v>赵晓蓓</v>
      </c>
      <c r="E922" t="str">
        <f>VLOOKUP(B:B,'10月人员信息'!J:L,2,0)</f>
        <v>技术创新部</v>
      </c>
      <c r="F922" t="str">
        <f>VLOOKUP(B:B,'10月人员信息'!J:R,8,0)</f>
        <v>情报档案管理中心主办</v>
      </c>
      <c r="G922" t="str">
        <f>VLOOKUP(B:B,'10月人员信息'!J:P,6,0)</f>
        <v>专业师</v>
      </c>
      <c r="H922" t="str">
        <f>VLOOKUP(B:B,'10月人员信息'!J:V,12,0)</f>
        <v>汉族</v>
      </c>
      <c r="I922" t="str">
        <f>VLOOKUP(B:B,'11月工资'!A:D,4,0)</f>
        <v>6210810170000791707</v>
      </c>
      <c r="J922">
        <f t="shared" si="140"/>
        <v>1442.24</v>
      </c>
      <c r="K922">
        <f t="shared" si="141"/>
        <v>63.1</v>
      </c>
      <c r="L922">
        <f t="shared" si="146"/>
        <v>153.24</v>
      </c>
      <c r="M922" s="6">
        <f t="shared" si="142"/>
        <v>621.15</v>
      </c>
      <c r="N922">
        <f>VLOOKUP(C:C,'11月工资'!C:AP,40,0)</f>
        <v>9</v>
      </c>
      <c r="O922" s="6">
        <f t="shared" si="143"/>
        <v>70.989999999999995</v>
      </c>
      <c r="P922">
        <v>0</v>
      </c>
      <c r="Q922">
        <f t="shared" si="144"/>
        <v>1064</v>
      </c>
      <c r="R922" s="51">
        <v>9014</v>
      </c>
      <c r="S922" s="68">
        <v>8873.59</v>
      </c>
      <c r="T922" s="69">
        <v>8869</v>
      </c>
      <c r="Y922" s="51">
        <f t="shared" si="148"/>
        <v>9004</v>
      </c>
      <c r="Z922" s="73">
        <f t="shared" si="149"/>
        <v>8878.2000000000007</v>
      </c>
      <c r="AA922" s="69" t="str">
        <f>VLOOKUP(C:C&amp;"    ",[1]Sheet0!$E$1:$I$65536,5,0)</f>
        <v xml:space="preserve">8869.00    </v>
      </c>
      <c r="AB922" s="74">
        <v>8869</v>
      </c>
      <c r="AC922" t="b">
        <f t="shared" si="145"/>
        <v>1</v>
      </c>
      <c r="AD922">
        <v>9000868</v>
      </c>
      <c r="AE922" t="s">
        <v>2779</v>
      </c>
      <c r="AF922" t="str">
        <f t="shared" si="147"/>
        <v>王荣耀</v>
      </c>
    </row>
    <row r="923" spans="1:32" x14ac:dyDescent="0.2">
      <c r="A923">
        <v>920</v>
      </c>
      <c r="B923">
        <v>9000866</v>
      </c>
      <c r="C923" t="str">
        <f>VLOOKUP(B:B,'10月人员信息'!J:W,13,0)</f>
        <v>130705197407132111</v>
      </c>
      <c r="D923" t="str">
        <f>VLOOKUP(B:B,'10月人员信息'!J:M,3,0)</f>
        <v>李志忠</v>
      </c>
      <c r="E923" t="str">
        <f>VLOOKUP(B:B,'10月人员信息'!J:L,2,0)</f>
        <v>动力部</v>
      </c>
      <c r="F923" t="str">
        <f>VLOOKUP(B:B,'10月人员信息'!J:R,8,0)</f>
        <v>高压试验及电缆运行</v>
      </c>
      <c r="G923">
        <f>VLOOKUP(B:B,'10月人员信息'!J:P,6,0)</f>
        <v>0</v>
      </c>
      <c r="H923" t="str">
        <f>VLOOKUP(B:B,'10月人员信息'!J:V,12,0)</f>
        <v>汉族</v>
      </c>
      <c r="I923" t="str">
        <f>VLOOKUP(B:B,'11月工资'!A:D,4,0)</f>
        <v>6227000170700319092</v>
      </c>
      <c r="J923">
        <f t="shared" si="140"/>
        <v>1319.36</v>
      </c>
      <c r="K923">
        <f t="shared" si="141"/>
        <v>57.72</v>
      </c>
      <c r="L923">
        <f t="shared" si="146"/>
        <v>140.18</v>
      </c>
      <c r="M923" s="6">
        <f t="shared" si="142"/>
        <v>567.39</v>
      </c>
      <c r="N923">
        <f>VLOOKUP(C:C,'11月工资'!C:AP,40,0)</f>
        <v>9</v>
      </c>
      <c r="O923" s="6">
        <f t="shared" si="143"/>
        <v>64.84</v>
      </c>
      <c r="P923">
        <v>0</v>
      </c>
      <c r="Q923">
        <f t="shared" si="144"/>
        <v>972</v>
      </c>
      <c r="R923" s="51">
        <v>8246</v>
      </c>
      <c r="S923" s="68">
        <v>8105.59</v>
      </c>
      <c r="T923" s="69">
        <v>8101</v>
      </c>
      <c r="Y923" s="51">
        <f t="shared" si="148"/>
        <v>8236</v>
      </c>
      <c r="Z923" s="73">
        <f t="shared" si="149"/>
        <v>8110.2</v>
      </c>
      <c r="AA923" s="69" t="str">
        <f>VLOOKUP(C:C&amp;"    ",[1]Sheet0!$E$1:$I$65536,5,0)</f>
        <v xml:space="preserve">8101.00    </v>
      </c>
      <c r="AB923" s="74">
        <v>8101</v>
      </c>
      <c r="AC923" t="b">
        <f t="shared" si="145"/>
        <v>1</v>
      </c>
      <c r="AD923">
        <v>9000515</v>
      </c>
      <c r="AE923" t="s">
        <v>2782</v>
      </c>
      <c r="AF923" t="str">
        <f t="shared" si="147"/>
        <v>邢浴鸿</v>
      </c>
    </row>
    <row r="924" spans="1:32" x14ac:dyDescent="0.2">
      <c r="A924">
        <v>921</v>
      </c>
      <c r="B924">
        <v>9000867</v>
      </c>
      <c r="C924" t="str">
        <f>VLOOKUP(B:B,'10月人员信息'!J:W,13,0)</f>
        <v>130705197611010015</v>
      </c>
      <c r="D924" t="str">
        <f>VLOOKUP(B:B,'10月人员信息'!J:M,3,0)</f>
        <v>贾利新</v>
      </c>
      <c r="E924" t="str">
        <f>VLOOKUP(B:B,'10月人员信息'!J:L,2,0)</f>
        <v>动力部</v>
      </c>
      <c r="F924" t="str">
        <f>VLOOKUP(B:B,'10月人员信息'!J:R,8,0)</f>
        <v>设备室主办</v>
      </c>
      <c r="G924" t="str">
        <f>VLOOKUP(B:B,'10月人员信息'!J:P,6,0)</f>
        <v>主管师</v>
      </c>
      <c r="H924" t="str">
        <f>VLOOKUP(B:B,'10月人员信息'!J:V,12,0)</f>
        <v>汉族</v>
      </c>
      <c r="I924" t="str">
        <f>VLOOKUP(B:B,'11月工资'!A:D,4,0)</f>
        <v>6210810170000723841</v>
      </c>
      <c r="J924">
        <f t="shared" si="140"/>
        <v>1783.52</v>
      </c>
      <c r="K924">
        <f t="shared" si="141"/>
        <v>78.03</v>
      </c>
      <c r="L924">
        <f t="shared" si="146"/>
        <v>189.5</v>
      </c>
      <c r="M924" s="6">
        <f t="shared" si="142"/>
        <v>770.46</v>
      </c>
      <c r="N924">
        <f>VLOOKUP(C:C,'11月工资'!C:AP,40,0)</f>
        <v>9</v>
      </c>
      <c r="O924" s="6">
        <f t="shared" si="143"/>
        <v>88.05</v>
      </c>
      <c r="P924">
        <v>0</v>
      </c>
      <c r="Q924">
        <f t="shared" si="144"/>
        <v>1320</v>
      </c>
      <c r="R924" s="51">
        <v>11147</v>
      </c>
      <c r="S924" s="68">
        <v>11006.59</v>
      </c>
      <c r="T924" s="69">
        <v>11002</v>
      </c>
      <c r="Y924" s="51">
        <f t="shared" si="148"/>
        <v>11137</v>
      </c>
      <c r="Z924" s="73">
        <f t="shared" si="149"/>
        <v>11011.2</v>
      </c>
      <c r="AA924" s="69" t="str">
        <f>VLOOKUP(C:C&amp;"    ",[1]Sheet0!$E$1:$I$65536,5,0)</f>
        <v xml:space="preserve">11002.00    </v>
      </c>
      <c r="AB924" s="74">
        <v>11002</v>
      </c>
      <c r="AC924" t="b">
        <f t="shared" si="145"/>
        <v>1</v>
      </c>
      <c r="AD924">
        <v>9001143</v>
      </c>
      <c r="AE924" t="s">
        <v>2785</v>
      </c>
      <c r="AF924" t="str">
        <f t="shared" si="147"/>
        <v>张志超</v>
      </c>
    </row>
    <row r="925" spans="1:32" x14ac:dyDescent="0.2">
      <c r="A925">
        <v>922</v>
      </c>
      <c r="B925">
        <v>9000868</v>
      </c>
      <c r="C925" t="str">
        <f>VLOOKUP(B:B,'10月人员信息'!J:W,13,0)</f>
        <v>130224198609120019</v>
      </c>
      <c r="D925" t="str">
        <f>VLOOKUP(B:B,'10月人员信息'!J:M,3,0)</f>
        <v>王荣耀</v>
      </c>
      <c r="E925" t="str">
        <f>VLOOKUP(B:B,'10月人员信息'!J:L,2,0)</f>
        <v>动力部</v>
      </c>
      <c r="F925" t="str">
        <f>VLOOKUP(B:B,'10月人员信息'!J:R,8,0)</f>
        <v>安全室主办</v>
      </c>
      <c r="G925" t="str">
        <f>VLOOKUP(B:B,'10月人员信息'!J:P,6,0)</f>
        <v>专业师</v>
      </c>
      <c r="H925" t="str">
        <f>VLOOKUP(B:B,'10月人员信息'!J:V,12,0)</f>
        <v>汉族</v>
      </c>
      <c r="I925" t="str">
        <f>VLOOKUP(B:B,'11月工资'!A:D,4,0)</f>
        <v>6236680170000760498</v>
      </c>
      <c r="J925">
        <f t="shared" si="140"/>
        <v>1452.64</v>
      </c>
      <c r="K925">
        <f t="shared" si="141"/>
        <v>63.55</v>
      </c>
      <c r="L925">
        <f t="shared" si="146"/>
        <v>154.34</v>
      </c>
      <c r="M925" s="6">
        <f t="shared" si="142"/>
        <v>625.70000000000005</v>
      </c>
      <c r="N925">
        <f>VLOOKUP(C:C,'11月工资'!C:AP,40,0)</f>
        <v>9</v>
      </c>
      <c r="O925" s="6">
        <f t="shared" si="143"/>
        <v>71.510000000000005</v>
      </c>
      <c r="P925">
        <v>0</v>
      </c>
      <c r="Q925">
        <f t="shared" si="144"/>
        <v>1072</v>
      </c>
      <c r="R925" s="51">
        <v>9079</v>
      </c>
      <c r="S925" s="68">
        <v>8938.59</v>
      </c>
      <c r="T925" s="69">
        <v>8934</v>
      </c>
      <c r="Y925" s="51">
        <f t="shared" si="148"/>
        <v>9069</v>
      </c>
      <c r="Z925" s="73">
        <f t="shared" si="149"/>
        <v>8943.2000000000007</v>
      </c>
      <c r="AA925" s="69" t="str">
        <f>VLOOKUP(C:C&amp;"    ",[1]Sheet0!$E$1:$I$65536,5,0)</f>
        <v xml:space="preserve">8934.00    </v>
      </c>
      <c r="AB925" s="74">
        <v>8934</v>
      </c>
      <c r="AC925" t="b">
        <f t="shared" si="145"/>
        <v>1</v>
      </c>
      <c r="AD925">
        <v>9001036</v>
      </c>
      <c r="AE925" t="s">
        <v>2788</v>
      </c>
      <c r="AF925" t="str">
        <f t="shared" si="147"/>
        <v>石彪</v>
      </c>
    </row>
    <row r="926" spans="1:32" x14ac:dyDescent="0.2">
      <c r="A926">
        <v>923</v>
      </c>
      <c r="B926">
        <v>9000515</v>
      </c>
      <c r="C926" t="str">
        <f>VLOOKUP(B:B,'10月人员信息'!J:W,13,0)</f>
        <v>132530196812180013</v>
      </c>
      <c r="D926" t="str">
        <f>VLOOKUP(B:B,'10月人员信息'!J:M,3,0)</f>
        <v>邢浴鸿</v>
      </c>
      <c r="E926" t="str">
        <f>VLOOKUP(B:B,'10月人员信息'!J:L,2,0)</f>
        <v>特钢事业部</v>
      </c>
      <c r="F926" t="str">
        <f>VLOOKUP(B:B,'10月人员信息'!J:R,8,0)</f>
        <v>干部储备</v>
      </c>
      <c r="G926" t="str">
        <f>VLOOKUP(B:B,'10月人员信息'!J:P,6,0)</f>
        <v>高级主管</v>
      </c>
      <c r="H926" t="str">
        <f>VLOOKUP(B:B,'10月人员信息'!J:V,12,0)</f>
        <v>汉族</v>
      </c>
      <c r="I926" t="str">
        <f>VLOOKUP(B:B,'11月工资'!A:D,4,0)</f>
        <v>6227000170700297512</v>
      </c>
      <c r="J926">
        <f t="shared" si="140"/>
        <v>2292.16</v>
      </c>
      <c r="K926">
        <f t="shared" si="141"/>
        <v>100.28</v>
      </c>
      <c r="L926">
        <f t="shared" si="146"/>
        <v>243.54</v>
      </c>
      <c r="M926" s="6">
        <f t="shared" si="142"/>
        <v>1002.23</v>
      </c>
      <c r="N926">
        <f>VLOOKUP(C:C,'11月工资'!C:AP,40,0)</f>
        <v>9</v>
      </c>
      <c r="O926" s="6">
        <f t="shared" si="143"/>
        <v>114.54</v>
      </c>
      <c r="P926">
        <v>0</v>
      </c>
      <c r="Q926">
        <f t="shared" si="144"/>
        <v>1718</v>
      </c>
      <c r="R926" s="51">
        <v>14326</v>
      </c>
      <c r="S926" s="68">
        <v>14317.59</v>
      </c>
      <c r="T926" s="69">
        <v>14313</v>
      </c>
      <c r="Y926" s="51">
        <f t="shared" si="148"/>
        <v>14316</v>
      </c>
      <c r="Z926" s="73">
        <f t="shared" si="149"/>
        <v>14322.2</v>
      </c>
      <c r="AA926" s="69" t="str">
        <f>VLOOKUP(C:C&amp;"    ",[1]Sheet0!$E$1:$I$65536,5,0)</f>
        <v xml:space="preserve">14313.00    </v>
      </c>
      <c r="AB926" s="74">
        <v>14313</v>
      </c>
      <c r="AC926" t="b">
        <f t="shared" si="145"/>
        <v>1</v>
      </c>
      <c r="AD926">
        <v>9001037</v>
      </c>
      <c r="AE926" t="s">
        <v>2791</v>
      </c>
      <c r="AF926" t="str">
        <f t="shared" si="147"/>
        <v>崔军坡</v>
      </c>
    </row>
    <row r="927" spans="1:32" x14ac:dyDescent="0.2">
      <c r="A927">
        <v>924</v>
      </c>
      <c r="B927">
        <v>9001143</v>
      </c>
      <c r="C927" t="str">
        <f>VLOOKUP(B:B,'10月人员信息'!J:W,13,0)</f>
        <v>13032219920321221x</v>
      </c>
      <c r="D927" t="str">
        <f>VLOOKUP(B:B,'10月人员信息'!J:M,3,0)</f>
        <v>张志超</v>
      </c>
      <c r="E927" t="str">
        <f>VLOOKUP(B:B,'10月人员信息'!J:L,2,0)</f>
        <v>炼铁事业部</v>
      </c>
      <c r="F927" t="str">
        <f>VLOOKUP(B:B,'10月人员信息'!J:R,8,0)</f>
        <v>生产技术室主办</v>
      </c>
      <c r="G927" t="str">
        <f>VLOOKUP(B:B,'10月人员信息'!J:P,6,0)</f>
        <v>专业师（一级协理&amp;硕士）</v>
      </c>
      <c r="H927" t="str">
        <f>VLOOKUP(B:B,'10月人员信息'!J:V,12,0)</f>
        <v>汉族</v>
      </c>
      <c r="I927" t="str">
        <f>VLOOKUP(B:B,'11月工资'!A:D,4,0)</f>
        <v>6217000180032382362</v>
      </c>
      <c r="J927">
        <f t="shared" si="140"/>
        <v>783.04</v>
      </c>
      <c r="K927">
        <f t="shared" si="141"/>
        <v>34.26</v>
      </c>
      <c r="L927">
        <f t="shared" si="146"/>
        <v>83.2</v>
      </c>
      <c r="M927" s="6">
        <f t="shared" si="142"/>
        <v>365.44</v>
      </c>
      <c r="N927">
        <f>VLOOKUP(C:C,'11月工资'!C:AP,40,0)</f>
        <v>9</v>
      </c>
      <c r="O927" s="6">
        <f t="shared" si="143"/>
        <v>41.76</v>
      </c>
      <c r="P927">
        <v>0</v>
      </c>
      <c r="Q927">
        <f t="shared" si="144"/>
        <v>570</v>
      </c>
      <c r="R927" s="51">
        <v>4894</v>
      </c>
      <c r="S927" s="68">
        <v>5220.59</v>
      </c>
      <c r="T927" s="69">
        <v>4749</v>
      </c>
      <c r="Y927" s="51">
        <f t="shared" si="148"/>
        <v>4884</v>
      </c>
      <c r="Z927" s="73">
        <f t="shared" si="149"/>
        <v>5225.2</v>
      </c>
      <c r="AA927" s="69" t="str">
        <f>VLOOKUP(C:C&amp;"    ",[1]Sheet0!$E$1:$I$65536,5,0)</f>
        <v xml:space="preserve">4749.00    </v>
      </c>
      <c r="AB927" s="74">
        <v>4749</v>
      </c>
      <c r="AC927" t="b">
        <f t="shared" si="145"/>
        <v>1</v>
      </c>
      <c r="AD927">
        <v>9001038</v>
      </c>
      <c r="AE927" t="s">
        <v>2794</v>
      </c>
      <c r="AF927" t="str">
        <f t="shared" si="147"/>
        <v>李娇娇</v>
      </c>
    </row>
    <row r="928" spans="1:32" x14ac:dyDescent="0.2">
      <c r="A928">
        <v>925</v>
      </c>
      <c r="B928">
        <v>9001036</v>
      </c>
      <c r="C928" t="str">
        <f>VLOOKUP(B:B,'10月人员信息'!J:W,13,0)</f>
        <v>130324199303205415</v>
      </c>
      <c r="D928" t="str">
        <f>VLOOKUP(B:B,'10月人员信息'!J:M,3,0)</f>
        <v>石彪</v>
      </c>
      <c r="E928" t="str">
        <f>VLOOKUP(B:B,'10月人员信息'!J:L,2,0)</f>
        <v>热轧事业部</v>
      </c>
      <c r="F928" t="str">
        <f>VLOOKUP(B:B,'10月人员信息'!J:R,8,0)</f>
        <v>生产技术室主办（炼钢）</v>
      </c>
      <c r="G928" t="str">
        <f>VLOOKUP(B:B,'10月人员信息'!J:P,6,0)</f>
        <v>专业师（一级协理&amp;硕士）</v>
      </c>
      <c r="H928" t="str">
        <f>VLOOKUP(B:B,'10月人员信息'!J:V,12,0)</f>
        <v>汉族</v>
      </c>
      <c r="I928" t="str">
        <f>VLOOKUP(B:B,'11月工资'!A:D,4,0)</f>
        <v>6217000180031774486</v>
      </c>
      <c r="J928">
        <f t="shared" si="140"/>
        <v>783.04</v>
      </c>
      <c r="K928">
        <f t="shared" si="141"/>
        <v>34.26</v>
      </c>
      <c r="L928">
        <f t="shared" si="146"/>
        <v>83.2</v>
      </c>
      <c r="M928" s="6">
        <f t="shared" si="142"/>
        <v>365.44</v>
      </c>
      <c r="N928">
        <f>VLOOKUP(C:C,'11月工资'!C:AP,40,0)</f>
        <v>9</v>
      </c>
      <c r="O928" s="6">
        <f t="shared" si="143"/>
        <v>41.76</v>
      </c>
      <c r="P928">
        <v>0</v>
      </c>
      <c r="Q928">
        <f t="shared" si="144"/>
        <v>570</v>
      </c>
      <c r="R928" s="51">
        <v>4894</v>
      </c>
      <c r="S928" s="68">
        <v>5220.59</v>
      </c>
      <c r="T928" s="69">
        <v>4749</v>
      </c>
      <c r="Y928" s="51">
        <f t="shared" si="148"/>
        <v>4884</v>
      </c>
      <c r="Z928" s="73">
        <f t="shared" si="149"/>
        <v>5225.2</v>
      </c>
      <c r="AA928" s="69" t="str">
        <f>VLOOKUP(C:C&amp;"    ",[1]Sheet0!$E$1:$I$65536,5,0)</f>
        <v xml:space="preserve">4749.00    </v>
      </c>
      <c r="AB928" s="74">
        <v>4749</v>
      </c>
      <c r="AC928" t="b">
        <f t="shared" si="145"/>
        <v>1</v>
      </c>
      <c r="AD928">
        <v>9001039</v>
      </c>
      <c r="AE928" t="s">
        <v>2797</v>
      </c>
      <c r="AF928" t="str">
        <f t="shared" si="147"/>
        <v>周志宇</v>
      </c>
    </row>
    <row r="929" spans="1:32" x14ac:dyDescent="0.2">
      <c r="A929">
        <v>926</v>
      </c>
      <c r="B929">
        <v>9001037</v>
      </c>
      <c r="C929" t="str">
        <f>VLOOKUP(B:B,'10月人员信息'!J:W,13,0)</f>
        <v>13028119911208531x</v>
      </c>
      <c r="D929" t="str">
        <f>VLOOKUP(B:B,'10月人员信息'!J:M,3,0)</f>
        <v>崔军坡</v>
      </c>
      <c r="E929" t="str">
        <f>VLOOKUP(B:B,'10月人员信息'!J:L,2,0)</f>
        <v>炼铁事业部</v>
      </c>
      <c r="F929" t="str">
        <f>VLOOKUP(B:B,'10月人员信息'!J:R,8,0)</f>
        <v>操炉工</v>
      </c>
      <c r="G929" t="str">
        <f>VLOOKUP(B:B,'10月人员信息'!J:P,6,0)</f>
        <v>专业师（一级协理&amp;硕士）</v>
      </c>
      <c r="H929" t="str">
        <f>VLOOKUP(B:B,'10月人员信息'!J:V,12,0)</f>
        <v>汉族</v>
      </c>
      <c r="I929" t="str">
        <f>VLOOKUP(B:B,'11月工资'!A:D,4,0)</f>
        <v>6217000180031774783</v>
      </c>
      <c r="J929">
        <f t="shared" si="140"/>
        <v>783.04</v>
      </c>
      <c r="K929">
        <f t="shared" si="141"/>
        <v>34.26</v>
      </c>
      <c r="L929">
        <f t="shared" si="146"/>
        <v>83.2</v>
      </c>
      <c r="M929" s="6">
        <f t="shared" si="142"/>
        <v>365.44</v>
      </c>
      <c r="N929">
        <f>VLOOKUP(C:C,'11月工资'!C:AP,40,0)</f>
        <v>9</v>
      </c>
      <c r="O929" s="6">
        <f t="shared" si="143"/>
        <v>41.76</v>
      </c>
      <c r="P929">
        <v>0</v>
      </c>
      <c r="Q929">
        <f t="shared" si="144"/>
        <v>570</v>
      </c>
      <c r="R929" s="51">
        <v>4894</v>
      </c>
      <c r="S929" s="68">
        <v>5220.59</v>
      </c>
      <c r="T929" s="69">
        <v>4749</v>
      </c>
      <c r="Y929" s="51">
        <f t="shared" si="148"/>
        <v>4884</v>
      </c>
      <c r="Z929" s="73">
        <f t="shared" si="149"/>
        <v>5225.2</v>
      </c>
      <c r="AA929" s="69" t="str">
        <f>VLOOKUP(C:C&amp;"    ",[1]Sheet0!$E$1:$I$65536,5,0)</f>
        <v xml:space="preserve">4749.00    </v>
      </c>
      <c r="AB929" s="74">
        <v>4749</v>
      </c>
      <c r="AC929" t="b">
        <f t="shared" si="145"/>
        <v>1</v>
      </c>
      <c r="AD929">
        <v>9001041</v>
      </c>
      <c r="AE929" t="s">
        <v>2800</v>
      </c>
      <c r="AF929" t="str">
        <f t="shared" si="147"/>
        <v>张泽楠</v>
      </c>
    </row>
    <row r="930" spans="1:32" x14ac:dyDescent="0.2">
      <c r="A930">
        <v>927</v>
      </c>
      <c r="B930">
        <v>9001038</v>
      </c>
      <c r="C930" t="str">
        <f>VLOOKUP(B:B,'10月人员信息'!J:W,13,0)</f>
        <v>130323199401212225</v>
      </c>
      <c r="D930" t="str">
        <f>VLOOKUP(B:B,'10月人员信息'!J:M,3,0)</f>
        <v>李娇娇</v>
      </c>
      <c r="E930" t="str">
        <f>VLOOKUP(B:B,'10月人员信息'!J:L,2,0)</f>
        <v>热轧事业部</v>
      </c>
      <c r="F930" t="str">
        <f>VLOOKUP(B:B,'10月人员信息'!J:R,8,0)</f>
        <v>生产技术室主办（炼钢）</v>
      </c>
      <c r="G930" t="str">
        <f>VLOOKUP(B:B,'10月人员信息'!J:P,6,0)</f>
        <v>专业师（一级协理&amp;硕士）</v>
      </c>
      <c r="H930" t="str">
        <f>VLOOKUP(B:B,'10月人员信息'!J:V,12,0)</f>
        <v>汉族</v>
      </c>
      <c r="I930" t="str">
        <f>VLOOKUP(B:B,'11月工资'!A:D,4,0)</f>
        <v>6217000180032382636</v>
      </c>
      <c r="J930">
        <f t="shared" si="140"/>
        <v>783.04</v>
      </c>
      <c r="K930">
        <f t="shared" si="141"/>
        <v>34.26</v>
      </c>
      <c r="L930">
        <f t="shared" si="146"/>
        <v>83.2</v>
      </c>
      <c r="M930" s="6">
        <f t="shared" si="142"/>
        <v>365.44</v>
      </c>
      <c r="N930">
        <f>VLOOKUP(C:C,'11月工资'!C:AP,40,0)</f>
        <v>9</v>
      </c>
      <c r="O930" s="6">
        <f t="shared" si="143"/>
        <v>41.76</v>
      </c>
      <c r="P930">
        <v>0</v>
      </c>
      <c r="Q930">
        <f t="shared" si="144"/>
        <v>570</v>
      </c>
      <c r="R930" s="51">
        <v>4894</v>
      </c>
      <c r="S930" s="68">
        <v>5220.59</v>
      </c>
      <c r="T930" s="69">
        <v>4749</v>
      </c>
      <c r="Y930" s="51">
        <f t="shared" si="148"/>
        <v>4884</v>
      </c>
      <c r="Z930" s="73">
        <f t="shared" si="149"/>
        <v>5225.2</v>
      </c>
      <c r="AA930" s="69" t="str">
        <f>VLOOKUP(C:C&amp;"    ",[1]Sheet0!$E$1:$I$65536,5,0)</f>
        <v xml:space="preserve">4749.00    </v>
      </c>
      <c r="AB930" s="74">
        <v>4749</v>
      </c>
      <c r="AC930" t="b">
        <f t="shared" si="145"/>
        <v>1</v>
      </c>
      <c r="AD930">
        <v>9001042</v>
      </c>
      <c r="AE930" t="s">
        <v>2802</v>
      </c>
      <c r="AF930" t="str">
        <f t="shared" si="147"/>
        <v>佟卓民</v>
      </c>
    </row>
    <row r="931" spans="1:32" x14ac:dyDescent="0.2">
      <c r="A931">
        <v>928</v>
      </c>
      <c r="B931">
        <v>9001039</v>
      </c>
      <c r="C931" t="str">
        <f>VLOOKUP(B:B,'10月人员信息'!J:W,13,0)</f>
        <v>130203199606233619</v>
      </c>
      <c r="D931" t="str">
        <f>VLOOKUP(B:B,'10月人员信息'!J:M,3,0)</f>
        <v>周志宇</v>
      </c>
      <c r="E931" t="str">
        <f>VLOOKUP(B:B,'10月人员信息'!J:L,2,0)</f>
        <v>工程管理部</v>
      </c>
      <c r="F931" t="str">
        <f>VLOOKUP(B:B,'10月人员信息'!J:R,8,0)</f>
        <v>公辅招标及合同管理主办</v>
      </c>
      <c r="G931" t="str">
        <f>VLOOKUP(B:B,'10月人员信息'!J:P,6,0)</f>
        <v>一级协理</v>
      </c>
      <c r="H931" t="str">
        <f>VLOOKUP(B:B,'10月人员信息'!J:V,12,0)</f>
        <v>汉族</v>
      </c>
      <c r="I931" t="str">
        <f>VLOOKUP(B:B,'11月工资'!A:D,4,0)</f>
        <v>6217000180009458583</v>
      </c>
      <c r="J931">
        <f t="shared" si="140"/>
        <v>663.2</v>
      </c>
      <c r="K931">
        <f t="shared" si="141"/>
        <v>29.02</v>
      </c>
      <c r="L931">
        <f t="shared" si="146"/>
        <v>70.47</v>
      </c>
      <c r="M931" s="6">
        <f t="shared" si="142"/>
        <v>365.44</v>
      </c>
      <c r="N931">
        <f>VLOOKUP(C:C,'11月工资'!C:AP,40,0)</f>
        <v>9</v>
      </c>
      <c r="O931" s="6">
        <f t="shared" si="143"/>
        <v>41.76</v>
      </c>
      <c r="P931">
        <v>0</v>
      </c>
      <c r="Q931">
        <f t="shared" si="144"/>
        <v>480</v>
      </c>
      <c r="R931" s="51">
        <v>4145</v>
      </c>
      <c r="S931" s="68">
        <v>5220.59</v>
      </c>
      <c r="T931" s="69">
        <v>4000</v>
      </c>
      <c r="Y931" s="51">
        <f t="shared" si="148"/>
        <v>4135</v>
      </c>
      <c r="Z931" s="73">
        <f t="shared" si="149"/>
        <v>5225.2</v>
      </c>
      <c r="AA931" s="69" t="str">
        <f>VLOOKUP(C:C&amp;"    ",[1]Sheet0!$E$1:$I$65536,5,0)</f>
        <v xml:space="preserve">4000.00    </v>
      </c>
      <c r="AB931" s="74">
        <v>4000</v>
      </c>
      <c r="AC931" t="b">
        <f t="shared" si="145"/>
        <v>1</v>
      </c>
      <c r="AD931">
        <v>9000807</v>
      </c>
      <c r="AE931" t="s">
        <v>1777</v>
      </c>
      <c r="AF931" t="str">
        <f t="shared" si="147"/>
        <v>刘佳</v>
      </c>
    </row>
    <row r="932" spans="1:32" x14ac:dyDescent="0.2">
      <c r="A932">
        <v>929</v>
      </c>
      <c r="B932">
        <v>9001041</v>
      </c>
      <c r="C932" t="str">
        <f>VLOOKUP(B:B,'10月人员信息'!J:W,13,0)</f>
        <v>130204199509142412</v>
      </c>
      <c r="D932" t="str">
        <f>VLOOKUP(B:B,'10月人员信息'!J:M,3,0)</f>
        <v>张泽楠</v>
      </c>
      <c r="E932" t="str">
        <f>VLOOKUP(B:B,'10月人员信息'!J:L,2,0)</f>
        <v>工程管理部</v>
      </c>
      <c r="F932" t="str">
        <f>VLOOKUP(B:B,'10月人员信息'!J:R,8,0)</f>
        <v>土建预算管理主办</v>
      </c>
      <c r="G932" t="str">
        <f>VLOOKUP(B:B,'10月人员信息'!J:P,6,0)</f>
        <v>一级协理</v>
      </c>
      <c r="H932" t="str">
        <f>VLOOKUP(B:B,'10月人员信息'!J:V,12,0)</f>
        <v>汉族</v>
      </c>
      <c r="I932" t="str">
        <f>VLOOKUP(B:B,'11月工资'!A:D,4,0)</f>
        <v>6217000180032382644</v>
      </c>
      <c r="J932">
        <f t="shared" si="140"/>
        <v>663.2</v>
      </c>
      <c r="K932">
        <f t="shared" si="141"/>
        <v>29.02</v>
      </c>
      <c r="L932">
        <f t="shared" si="146"/>
        <v>70.47</v>
      </c>
      <c r="M932" s="6">
        <f t="shared" si="142"/>
        <v>365.44</v>
      </c>
      <c r="N932">
        <f>VLOOKUP(C:C,'11月工资'!C:AP,40,0)</f>
        <v>9</v>
      </c>
      <c r="O932" s="6">
        <f t="shared" si="143"/>
        <v>41.76</v>
      </c>
      <c r="P932">
        <v>0</v>
      </c>
      <c r="Q932">
        <f t="shared" si="144"/>
        <v>480</v>
      </c>
      <c r="R932" s="51">
        <v>4145</v>
      </c>
      <c r="S932" s="68">
        <v>5220.59</v>
      </c>
      <c r="T932" s="69">
        <v>4000</v>
      </c>
      <c r="Y932" s="51">
        <f t="shared" si="148"/>
        <v>4135</v>
      </c>
      <c r="Z932" s="73">
        <f t="shared" si="149"/>
        <v>5225.2</v>
      </c>
      <c r="AA932" s="69" t="str">
        <f>VLOOKUP(C:C&amp;"    ",[1]Sheet0!$E$1:$I$65536,5,0)</f>
        <v xml:space="preserve">4000.00    </v>
      </c>
      <c r="AB932" s="74">
        <v>4000</v>
      </c>
      <c r="AC932" t="b">
        <f t="shared" si="145"/>
        <v>1</v>
      </c>
      <c r="AD932">
        <v>9001040</v>
      </c>
      <c r="AE932" t="s">
        <v>2806</v>
      </c>
      <c r="AF932" t="str">
        <f t="shared" si="147"/>
        <v>张哲</v>
      </c>
    </row>
    <row r="933" spans="1:32" x14ac:dyDescent="0.2">
      <c r="A933">
        <v>930</v>
      </c>
      <c r="B933">
        <v>9001042</v>
      </c>
      <c r="C933" t="str">
        <f>VLOOKUP(B:B,'10月人员信息'!J:W,13,0)</f>
        <v>130203199407203011</v>
      </c>
      <c r="D933" t="str">
        <f>VLOOKUP(B:B,'10月人员信息'!J:M,3,0)</f>
        <v>佟卓民</v>
      </c>
      <c r="E933" t="str">
        <f>VLOOKUP(B:B,'10月人员信息'!J:L,2,0)</f>
        <v>动力部</v>
      </c>
      <c r="F933" t="str">
        <f>VLOOKUP(B:B,'10月人员信息'!J:R,8,0)</f>
        <v>环境监测</v>
      </c>
      <c r="G933" t="str">
        <f>VLOOKUP(B:B,'10月人员信息'!J:P,6,0)</f>
        <v>一级协理</v>
      </c>
      <c r="H933" t="str">
        <f>VLOOKUP(B:B,'10月人员信息'!J:V,12,0)</f>
        <v>汉族</v>
      </c>
      <c r="I933" t="str">
        <f>VLOOKUP(B:B,'11月工资'!A:D,4,0)</f>
        <v>6217000180032382370</v>
      </c>
      <c r="J933">
        <f t="shared" si="140"/>
        <v>663.2</v>
      </c>
      <c r="K933">
        <f t="shared" si="141"/>
        <v>29.02</v>
      </c>
      <c r="L933">
        <f t="shared" si="146"/>
        <v>70.47</v>
      </c>
      <c r="M933" s="6">
        <f t="shared" si="142"/>
        <v>365.44</v>
      </c>
      <c r="N933">
        <f>VLOOKUP(C:C,'11月工资'!C:AP,40,0)</f>
        <v>9</v>
      </c>
      <c r="O933" s="6">
        <f t="shared" si="143"/>
        <v>41.76</v>
      </c>
      <c r="P933">
        <v>0</v>
      </c>
      <c r="Q933">
        <f t="shared" si="144"/>
        <v>480</v>
      </c>
      <c r="R933" s="51">
        <v>4145</v>
      </c>
      <c r="S933" s="68">
        <v>5220.59</v>
      </c>
      <c r="T933" s="69">
        <v>4000</v>
      </c>
      <c r="Y933" s="51">
        <f t="shared" si="148"/>
        <v>4135</v>
      </c>
      <c r="Z933" s="73">
        <f t="shared" si="149"/>
        <v>5225.2</v>
      </c>
      <c r="AA933" s="69" t="str">
        <f>VLOOKUP(C:C&amp;"    ",[1]Sheet0!$E$1:$I$65536,5,0)</f>
        <v xml:space="preserve">4000.00    </v>
      </c>
      <c r="AB933" s="74">
        <v>4000</v>
      </c>
      <c r="AC933" t="b">
        <f t="shared" si="145"/>
        <v>1</v>
      </c>
      <c r="AD933">
        <v>9001044</v>
      </c>
      <c r="AE933" t="s">
        <v>2809</v>
      </c>
      <c r="AF933" t="str">
        <f t="shared" si="147"/>
        <v>程吉顺</v>
      </c>
    </row>
    <row r="934" spans="1:32" x14ac:dyDescent="0.2">
      <c r="A934">
        <v>931</v>
      </c>
      <c r="B934">
        <v>9001040</v>
      </c>
      <c r="C934" t="str">
        <f>VLOOKUP(B:B,'10月人员信息'!J:W,13,0)</f>
        <v>130225199509130026</v>
      </c>
      <c r="D934" t="str">
        <f>VLOOKUP(B:B,'10月人员信息'!J:M,3,0)</f>
        <v>张哲</v>
      </c>
      <c r="E934" t="str">
        <f>VLOOKUP(B:B,'10月人员信息'!J:L,2,0)</f>
        <v>财务经营部</v>
      </c>
      <c r="F934" t="str">
        <f>VLOOKUP(B:B,'10月人员信息'!J:R,8,0)</f>
        <v>结算中心主办</v>
      </c>
      <c r="G934" t="str">
        <f>VLOOKUP(B:B,'10月人员信息'!J:P,6,0)</f>
        <v>一级协理</v>
      </c>
      <c r="H934" t="str">
        <f>VLOOKUP(B:B,'10月人员信息'!J:V,12,0)</f>
        <v>汉族</v>
      </c>
      <c r="I934" t="str">
        <f>VLOOKUP(B:B,'11月工资'!A:D,4,0)</f>
        <v>6217000180010888422</v>
      </c>
      <c r="J934">
        <f t="shared" si="140"/>
        <v>663.2</v>
      </c>
      <c r="K934">
        <f t="shared" si="141"/>
        <v>29.02</v>
      </c>
      <c r="L934">
        <f t="shared" si="146"/>
        <v>70.47</v>
      </c>
      <c r="M934" s="6">
        <f t="shared" si="142"/>
        <v>365.44</v>
      </c>
      <c r="N934">
        <f>VLOOKUP(C:C,'11月工资'!C:AP,40,0)</f>
        <v>9</v>
      </c>
      <c r="O934" s="6">
        <f t="shared" si="143"/>
        <v>41.76</v>
      </c>
      <c r="P934">
        <v>0</v>
      </c>
      <c r="Q934">
        <f t="shared" si="144"/>
        <v>480</v>
      </c>
      <c r="R934" s="51">
        <v>4145</v>
      </c>
      <c r="S934" s="68">
        <v>5220.59</v>
      </c>
      <c r="T934" s="69">
        <v>4000</v>
      </c>
      <c r="Y934" s="51">
        <f t="shared" si="148"/>
        <v>4135</v>
      </c>
      <c r="Z934" s="73">
        <f t="shared" si="149"/>
        <v>5225.2</v>
      </c>
      <c r="AA934" s="69" t="str">
        <f>VLOOKUP(C:C&amp;"    ",[1]Sheet0!$E$1:$I$65536,5,0)</f>
        <v xml:space="preserve">4000.00    </v>
      </c>
      <c r="AB934" s="74">
        <v>4000</v>
      </c>
      <c r="AC934" t="b">
        <f t="shared" si="145"/>
        <v>1</v>
      </c>
      <c r="AD934">
        <v>9001045</v>
      </c>
      <c r="AE934" t="s">
        <v>2811</v>
      </c>
      <c r="AF934" t="str">
        <f t="shared" si="147"/>
        <v>郝建海</v>
      </c>
    </row>
    <row r="935" spans="1:32" x14ac:dyDescent="0.2">
      <c r="A935">
        <v>932</v>
      </c>
      <c r="B935">
        <v>9001044</v>
      </c>
      <c r="C935" t="str">
        <f>VLOOKUP(B:B,'10月人员信息'!J:W,13,0)</f>
        <v>150429198501053631</v>
      </c>
      <c r="D935" t="str">
        <f>VLOOKUP(B:B,'10月人员信息'!J:M,3,0)</f>
        <v>程吉顺</v>
      </c>
      <c r="E935" t="str">
        <f>VLOOKUP(B:B,'10月人员信息'!J:L,2,0)</f>
        <v>技术创新部</v>
      </c>
      <c r="F935" t="str">
        <f>VLOOKUP(B:B,'10月人员信息'!J:R,8,0)</f>
        <v>冷轧产品研究所主办</v>
      </c>
      <c r="G935" t="str">
        <f>VLOOKUP(B:B,'10月人员信息'!J:P,6,0)</f>
        <v>专业专家</v>
      </c>
      <c r="H935" t="str">
        <f>VLOOKUP(B:B,'10月人员信息'!J:V,12,0)</f>
        <v>蒙古族</v>
      </c>
      <c r="I935" t="str">
        <f>VLOOKUP(B:B,'11月工资'!A:D,4,0)</f>
        <v>6217000180039603497</v>
      </c>
      <c r="J935">
        <f t="shared" si="140"/>
        <v>1783.2</v>
      </c>
      <c r="K935">
        <f t="shared" si="141"/>
        <v>78.02</v>
      </c>
      <c r="L935">
        <f t="shared" si="146"/>
        <v>189.47</v>
      </c>
      <c r="M935" s="6">
        <f t="shared" si="142"/>
        <v>770.32</v>
      </c>
      <c r="N935">
        <f>VLOOKUP(C:C,'11月工资'!C:AP,40,0)</f>
        <v>9</v>
      </c>
      <c r="O935" s="6">
        <f t="shared" si="143"/>
        <v>88.04</v>
      </c>
      <c r="P935">
        <v>0</v>
      </c>
      <c r="Q935">
        <f t="shared" si="144"/>
        <v>1320</v>
      </c>
      <c r="R935" s="51">
        <v>11145</v>
      </c>
      <c r="S935" s="68">
        <v>11004.59</v>
      </c>
      <c r="T935" s="69">
        <v>11000</v>
      </c>
      <c r="Y935" s="51">
        <f t="shared" si="148"/>
        <v>11135</v>
      </c>
      <c r="Z935" s="73">
        <f t="shared" si="149"/>
        <v>11009.2</v>
      </c>
      <c r="AA935" s="69" t="str">
        <f>VLOOKUP(C:C&amp;"    ",[1]Sheet0!$E$1:$I$65536,5,0)</f>
        <v xml:space="preserve">11000.00    </v>
      </c>
      <c r="AB935" s="74">
        <v>11000</v>
      </c>
      <c r="AC935" t="b">
        <f t="shared" si="145"/>
        <v>1</v>
      </c>
      <c r="AD935">
        <v>9001046</v>
      </c>
      <c r="AE935" t="s">
        <v>2814</v>
      </c>
      <c r="AF935" t="str">
        <f t="shared" si="147"/>
        <v>盛天亮</v>
      </c>
    </row>
    <row r="936" spans="1:32" x14ac:dyDescent="0.2">
      <c r="A936">
        <v>933</v>
      </c>
      <c r="B936">
        <v>9001045</v>
      </c>
      <c r="C936" t="str">
        <f>VLOOKUP(B:B,'10月人员信息'!J:W,13,0)</f>
        <v>130632198304053056</v>
      </c>
      <c r="D936" t="str">
        <f>VLOOKUP(B:B,'10月人员信息'!J:M,3,0)</f>
        <v>郝建海</v>
      </c>
      <c r="E936" t="str">
        <f>VLOOKUP(B:B,'10月人员信息'!J:L,2,0)</f>
        <v>炼铁事业部</v>
      </c>
      <c r="F936" t="str">
        <f>VLOOKUP(B:B,'10月人员信息'!J:R,8,0)</f>
        <v>烧结作业区值班作业长</v>
      </c>
      <c r="G936" t="str">
        <f>VLOOKUP(B:B,'10月人员信息'!J:P,6,0)</f>
        <v>值班作业长（副科级）</v>
      </c>
      <c r="H936" t="str">
        <f>VLOOKUP(B:B,'10月人员信息'!J:V,12,0)</f>
        <v>汉族</v>
      </c>
      <c r="I936" t="str">
        <f>VLOOKUP(B:B,'11月工资'!A:D,4,0)</f>
        <v>6217000180024122651</v>
      </c>
      <c r="J936">
        <f t="shared" si="140"/>
        <v>1698.4</v>
      </c>
      <c r="K936">
        <f t="shared" si="141"/>
        <v>74.31</v>
      </c>
      <c r="L936">
        <f t="shared" si="146"/>
        <v>180.46</v>
      </c>
      <c r="M936" s="6">
        <f t="shared" si="142"/>
        <v>733.19</v>
      </c>
      <c r="N936">
        <f>VLOOKUP(C:C,'11月工资'!C:AP,40,0)</f>
        <v>9</v>
      </c>
      <c r="O936" s="6">
        <f t="shared" si="143"/>
        <v>83.79</v>
      </c>
      <c r="P936">
        <v>0</v>
      </c>
      <c r="Q936">
        <f t="shared" si="144"/>
        <v>1256</v>
      </c>
      <c r="R936" s="51">
        <v>10615</v>
      </c>
      <c r="S936" s="67">
        <v>10474.1</v>
      </c>
      <c r="T936" s="69">
        <v>10470</v>
      </c>
      <c r="Y936" s="51">
        <f t="shared" si="148"/>
        <v>10605</v>
      </c>
      <c r="Z936" s="73">
        <f t="shared" si="149"/>
        <v>10478.709999999999</v>
      </c>
      <c r="AA936" s="69" t="str">
        <f>VLOOKUP(C:C&amp;"    ",[1]Sheet0!$E$1:$I$65536,5,0)</f>
        <v xml:space="preserve">10470.00    </v>
      </c>
      <c r="AB936" s="74">
        <v>10470</v>
      </c>
      <c r="AC936" t="b">
        <f t="shared" si="145"/>
        <v>1</v>
      </c>
      <c r="AD936">
        <v>9001047</v>
      </c>
      <c r="AE936" t="s">
        <v>2817</v>
      </c>
      <c r="AF936" t="str">
        <f t="shared" si="147"/>
        <v>于海翔</v>
      </c>
    </row>
    <row r="937" spans="1:32" x14ac:dyDescent="0.2">
      <c r="A937">
        <v>934</v>
      </c>
      <c r="B937">
        <v>9001046</v>
      </c>
      <c r="C937" t="str">
        <f>VLOOKUP(B:B,'10月人员信息'!J:W,13,0)</f>
        <v>362321198508283338</v>
      </c>
      <c r="D937" t="str">
        <f>VLOOKUP(B:B,'10月人员信息'!J:M,3,0)</f>
        <v>盛天亮</v>
      </c>
      <c r="E937" t="str">
        <f>VLOOKUP(B:B,'10月人员信息'!J:L,2,0)</f>
        <v>炼铁事业部</v>
      </c>
      <c r="F937" t="str">
        <f>VLOOKUP(B:B,'10月人员信息'!J:R,8,0)</f>
        <v>操炉</v>
      </c>
      <c r="G937">
        <f>VLOOKUP(B:B,'10月人员信息'!J:P,6,0)</f>
        <v>0</v>
      </c>
      <c r="H937" t="str">
        <f>VLOOKUP(B:B,'10月人员信息'!J:V,12,0)</f>
        <v>汉族</v>
      </c>
      <c r="I937" t="str">
        <f>VLOOKUP(B:B,'11月工资'!A:D,4,0)</f>
        <v>6217000180024120697</v>
      </c>
      <c r="J937">
        <f t="shared" si="140"/>
        <v>1340.16</v>
      </c>
      <c r="K937">
        <f t="shared" si="141"/>
        <v>58.63</v>
      </c>
      <c r="L937">
        <f t="shared" si="146"/>
        <v>142.38999999999999</v>
      </c>
      <c r="M937" s="6">
        <f t="shared" si="142"/>
        <v>576.51</v>
      </c>
      <c r="N937">
        <f>VLOOKUP(C:C,'11月工资'!C:AP,40,0)</f>
        <v>9</v>
      </c>
      <c r="O937" s="6">
        <f t="shared" si="143"/>
        <v>65.89</v>
      </c>
      <c r="P937">
        <v>0</v>
      </c>
      <c r="Q937">
        <f t="shared" si="144"/>
        <v>988</v>
      </c>
      <c r="R937" s="51">
        <v>8376</v>
      </c>
      <c r="S937" s="67">
        <v>8235.91</v>
      </c>
      <c r="T937" s="69">
        <v>8231</v>
      </c>
      <c r="Y937" s="51">
        <f t="shared" si="148"/>
        <v>8366</v>
      </c>
      <c r="Z937" s="73">
        <f t="shared" si="149"/>
        <v>8240.52</v>
      </c>
      <c r="AA937" s="69" t="str">
        <f>VLOOKUP(C:C&amp;"    ",[1]Sheet0!$E$1:$I$65536,5,0)</f>
        <v xml:space="preserve">8231.00    </v>
      </c>
      <c r="AB937" s="74">
        <v>8231</v>
      </c>
      <c r="AC937" t="b">
        <f t="shared" si="145"/>
        <v>1</v>
      </c>
      <c r="AD937">
        <v>9001048</v>
      </c>
      <c r="AE937" t="s">
        <v>2820</v>
      </c>
      <c r="AF937" t="str">
        <f t="shared" si="147"/>
        <v>孟令超</v>
      </c>
    </row>
    <row r="938" spans="1:32" x14ac:dyDescent="0.2">
      <c r="A938">
        <v>935</v>
      </c>
      <c r="B938">
        <v>9001047</v>
      </c>
      <c r="C938" t="str">
        <f>VLOOKUP(B:B,'10月人员信息'!J:W,13,0)</f>
        <v>320382198206014531</v>
      </c>
      <c r="D938" t="str">
        <f>VLOOKUP(B:B,'10月人员信息'!J:M,3,0)</f>
        <v>于海翔</v>
      </c>
      <c r="E938" t="str">
        <f>VLOOKUP(B:B,'10月人员信息'!J:L,2,0)</f>
        <v>炼铁事业部</v>
      </c>
      <c r="F938" t="str">
        <f>VLOOKUP(B:B,'10月人员信息'!J:R,8,0)</f>
        <v>生产技术室主办</v>
      </c>
      <c r="G938" t="str">
        <f>VLOOKUP(B:B,'10月人员信息'!J:P,6,0)</f>
        <v>主管师</v>
      </c>
      <c r="H938" t="str">
        <f>VLOOKUP(B:B,'10月人员信息'!J:V,12,0)</f>
        <v>汉族</v>
      </c>
      <c r="I938" t="str">
        <f>VLOOKUP(B:B,'11月工资'!A:D,4,0)</f>
        <v>6217000180024120655</v>
      </c>
      <c r="J938">
        <f t="shared" si="140"/>
        <v>1609.6</v>
      </c>
      <c r="K938">
        <f t="shared" si="141"/>
        <v>70.42</v>
      </c>
      <c r="L938">
        <f t="shared" si="146"/>
        <v>171.02</v>
      </c>
      <c r="M938" s="6">
        <f t="shared" si="142"/>
        <v>694.34</v>
      </c>
      <c r="N938">
        <f>VLOOKUP(C:C,'11月工资'!C:AP,40,0)</f>
        <v>9</v>
      </c>
      <c r="O938" s="6">
        <f t="shared" si="143"/>
        <v>79.349999999999994</v>
      </c>
      <c r="P938">
        <v>0</v>
      </c>
      <c r="Q938">
        <f t="shared" si="144"/>
        <v>1190</v>
      </c>
      <c r="R938" s="51">
        <v>10060</v>
      </c>
      <c r="S938" s="67">
        <v>9919.2000000000007</v>
      </c>
      <c r="T938" s="69">
        <v>9915</v>
      </c>
      <c r="Y938" s="51">
        <f t="shared" si="148"/>
        <v>10050</v>
      </c>
      <c r="Z938" s="73">
        <f t="shared" si="149"/>
        <v>9923.81</v>
      </c>
      <c r="AA938" s="69" t="str">
        <f>VLOOKUP(C:C&amp;"    ",[1]Sheet0!$E$1:$I$65536,5,0)</f>
        <v xml:space="preserve">9915.00    </v>
      </c>
      <c r="AB938" s="74">
        <v>9915</v>
      </c>
      <c r="AC938" t="b">
        <f t="shared" si="145"/>
        <v>1</v>
      </c>
      <c r="AD938">
        <v>9001049</v>
      </c>
      <c r="AE938" t="s">
        <v>2823</v>
      </c>
      <c r="AF938" t="str">
        <f t="shared" si="147"/>
        <v>孙英杰</v>
      </c>
    </row>
    <row r="939" spans="1:32" x14ac:dyDescent="0.2">
      <c r="A939">
        <v>936</v>
      </c>
      <c r="B939">
        <v>9001048</v>
      </c>
      <c r="C939" t="str">
        <f>VLOOKUP(B:B,'10月人员信息'!J:W,13,0)</f>
        <v>130203197308113011</v>
      </c>
      <c r="D939" t="str">
        <f>VLOOKUP(B:B,'10月人员信息'!J:M,3,0)</f>
        <v>孟令超</v>
      </c>
      <c r="E939" t="str">
        <f>VLOOKUP(B:B,'10月人员信息'!J:L,2,0)</f>
        <v>安全部</v>
      </c>
      <c r="F939" t="str">
        <f>VLOOKUP(B:B,'10月人员信息'!J:R,8,0)</f>
        <v>安全监督检查主办</v>
      </c>
      <c r="G939" t="str">
        <f>VLOOKUP(B:B,'10月人员信息'!J:P,6,0)</f>
        <v>专业师</v>
      </c>
      <c r="H939" t="str">
        <f>VLOOKUP(B:B,'10月人员信息'!J:V,12,0)</f>
        <v>满族</v>
      </c>
      <c r="I939" t="str">
        <f>VLOOKUP(B:B,'11月工资'!A:D,4,0)</f>
        <v>6217000180033975693</v>
      </c>
      <c r="J939">
        <f t="shared" si="140"/>
        <v>883.36</v>
      </c>
      <c r="K939">
        <f t="shared" si="141"/>
        <v>38.65</v>
      </c>
      <c r="L939">
        <f t="shared" si="146"/>
        <v>93.86</v>
      </c>
      <c r="M939" s="6">
        <f t="shared" si="142"/>
        <v>376.65</v>
      </c>
      <c r="N939">
        <f>VLOOKUP(C:C,'11月工资'!C:AP,40,0)</f>
        <v>9</v>
      </c>
      <c r="O939" s="6">
        <f t="shared" si="143"/>
        <v>43.05</v>
      </c>
      <c r="P939">
        <v>0</v>
      </c>
      <c r="Q939">
        <f t="shared" si="144"/>
        <v>645</v>
      </c>
      <c r="R939" s="51">
        <v>5521</v>
      </c>
      <c r="S939" s="67">
        <v>5380.73</v>
      </c>
      <c r="T939" s="69">
        <v>5376</v>
      </c>
      <c r="Y939" s="51">
        <f t="shared" si="148"/>
        <v>5511</v>
      </c>
      <c r="Z939" s="73">
        <f t="shared" si="149"/>
        <v>5385.34</v>
      </c>
      <c r="AA939" s="69" t="str">
        <f>VLOOKUP(C:C&amp;"    ",[1]Sheet0!$E$1:$I$65536,5,0)</f>
        <v xml:space="preserve">5376.00    </v>
      </c>
      <c r="AB939" s="74">
        <v>5376</v>
      </c>
      <c r="AC939" t="b">
        <f t="shared" si="145"/>
        <v>1</v>
      </c>
      <c r="AD939">
        <v>9001050</v>
      </c>
      <c r="AE939" t="s">
        <v>2825</v>
      </c>
      <c r="AF939" t="str">
        <f t="shared" si="147"/>
        <v>赵休龙</v>
      </c>
    </row>
    <row r="940" spans="1:32" x14ac:dyDescent="0.2">
      <c r="A940">
        <v>937</v>
      </c>
      <c r="B940">
        <v>9001049</v>
      </c>
      <c r="C940" t="str">
        <f>VLOOKUP(B:B,'10月人员信息'!J:W,13,0)</f>
        <v>130203196902092116</v>
      </c>
      <c r="D940" t="str">
        <f>VLOOKUP(B:B,'10月人员信息'!J:M,3,0)</f>
        <v>孙英杰</v>
      </c>
      <c r="E940" t="str">
        <f>VLOOKUP(B:B,'10月人员信息'!J:L,2,0)</f>
        <v>党委宣传部（企业文化部）</v>
      </c>
      <c r="F940" t="str">
        <f>VLOOKUP(B:B,'10月人员信息'!J:R,8,0)</f>
        <v>党委宣传部（企业文化部）副部长</v>
      </c>
      <c r="G940" t="str">
        <f>VLOOKUP(B:B,'10月人员信息'!J:P,6,0)</f>
        <v>副部长</v>
      </c>
      <c r="H940" t="str">
        <f>VLOOKUP(B:B,'10月人员信息'!J:V,12,0)</f>
        <v>汉族</v>
      </c>
      <c r="I940" t="str">
        <f>VLOOKUP(B:B,'11月工资'!A:D,4,0)</f>
        <v>6227000180910141368</v>
      </c>
      <c r="J940">
        <f t="shared" si="140"/>
        <v>2292.16</v>
      </c>
      <c r="K940">
        <f t="shared" si="141"/>
        <v>100.28</v>
      </c>
      <c r="L940">
        <f t="shared" si="146"/>
        <v>243.54</v>
      </c>
      <c r="M940" s="6">
        <f t="shared" si="142"/>
        <v>1170.02</v>
      </c>
      <c r="N940">
        <f>VLOOKUP(C:C,'11月工资'!C:AP,40,0)</f>
        <v>9</v>
      </c>
      <c r="O940" s="6">
        <f t="shared" si="143"/>
        <v>133.72</v>
      </c>
      <c r="P940">
        <v>0</v>
      </c>
      <c r="Q940">
        <f t="shared" si="144"/>
        <v>2005</v>
      </c>
      <c r="R940" s="51">
        <v>14326</v>
      </c>
      <c r="S940" s="68">
        <v>16714.59</v>
      </c>
      <c r="T940" s="69">
        <v>16710</v>
      </c>
      <c r="Y940" s="51">
        <f t="shared" si="148"/>
        <v>14316</v>
      </c>
      <c r="Z940" s="73">
        <f t="shared" si="149"/>
        <v>16719.2</v>
      </c>
      <c r="AA940" s="69" t="str">
        <f>VLOOKUP(C:C&amp;"    ",[1]Sheet0!$E$1:$I$65536,5,0)</f>
        <v xml:space="preserve">16710.00    </v>
      </c>
      <c r="AB940" s="74">
        <v>16710</v>
      </c>
      <c r="AC940" t="b">
        <f t="shared" si="145"/>
        <v>1</v>
      </c>
      <c r="AD940">
        <v>9001051</v>
      </c>
      <c r="AE940" t="s">
        <v>2828</v>
      </c>
      <c r="AF940" t="str">
        <f t="shared" si="147"/>
        <v>陈国庆</v>
      </c>
    </row>
    <row r="941" spans="1:32" x14ac:dyDescent="0.2">
      <c r="A941">
        <v>938</v>
      </c>
      <c r="B941">
        <v>9001050</v>
      </c>
      <c r="C941" t="str">
        <f>VLOOKUP(B:B,'10月人员信息'!J:W,13,0)</f>
        <v>371524198808092411</v>
      </c>
      <c r="D941" t="str">
        <f>VLOOKUP(B:B,'10月人员信息'!J:M,3,0)</f>
        <v>赵休龙</v>
      </c>
      <c r="E941" t="str">
        <f>VLOOKUP(B:B,'10月人员信息'!J:L,2,0)</f>
        <v>冷轧事业部</v>
      </c>
      <c r="F941" t="str">
        <f>VLOOKUP(B:B,'10月人员信息'!J:R,8,0)</f>
        <v>副部长</v>
      </c>
      <c r="G941" t="str">
        <f>VLOOKUP(B:B,'10月人员信息'!J:P,6,0)</f>
        <v>副部长</v>
      </c>
      <c r="H941" t="str">
        <f>VLOOKUP(B:B,'10月人员信息'!J:V,12,0)</f>
        <v>汉族</v>
      </c>
      <c r="I941" t="str">
        <f>VLOOKUP(B:B,'11月工资'!A:D,4,0)</f>
        <v>6217000180014559003</v>
      </c>
      <c r="J941">
        <f t="shared" si="140"/>
        <v>1493.33</v>
      </c>
      <c r="K941">
        <f t="shared" si="141"/>
        <v>65.33</v>
      </c>
      <c r="L941">
        <f t="shared" si="146"/>
        <v>158.66999999999999</v>
      </c>
      <c r="M941" s="6">
        <f t="shared" si="142"/>
        <v>643.5</v>
      </c>
      <c r="N941">
        <f>VLOOKUP(C:C,'11月工资'!C:AP,40,0)</f>
        <v>9</v>
      </c>
      <c r="O941" s="6">
        <f t="shared" si="143"/>
        <v>73.540000000000006</v>
      </c>
      <c r="P941">
        <v>0</v>
      </c>
      <c r="Q941">
        <f t="shared" si="144"/>
        <v>1103</v>
      </c>
      <c r="R941" s="50">
        <v>9333.33</v>
      </c>
      <c r="S941" s="67">
        <v>9192.92</v>
      </c>
      <c r="T941" s="69">
        <v>9188</v>
      </c>
      <c r="Y941" s="51">
        <f t="shared" si="148"/>
        <v>9323.33</v>
      </c>
      <c r="Z941" s="73">
        <f t="shared" si="149"/>
        <v>9197.5300000000007</v>
      </c>
      <c r="AA941" s="69" t="str">
        <f>VLOOKUP(C:C&amp;"    ",[1]Sheet0!$E$1:$I$65536,5,0)</f>
        <v xml:space="preserve">9188.00    </v>
      </c>
      <c r="AB941" s="74">
        <v>9188</v>
      </c>
      <c r="AC941" t="b">
        <f t="shared" si="145"/>
        <v>1</v>
      </c>
      <c r="AD941">
        <v>9001052</v>
      </c>
      <c r="AE941" t="s">
        <v>2831</v>
      </c>
      <c r="AF941" t="str">
        <f t="shared" si="147"/>
        <v>陈天义</v>
      </c>
    </row>
    <row r="942" spans="1:32" x14ac:dyDescent="0.2">
      <c r="A942">
        <v>939</v>
      </c>
      <c r="B942">
        <v>9001051</v>
      </c>
      <c r="C942" t="str">
        <f>VLOOKUP(B:B,'10月人员信息'!J:W,13,0)</f>
        <v>130205197304120014</v>
      </c>
      <c r="D942" t="str">
        <f>VLOOKUP(B:B,'10月人员信息'!J:M,3,0)</f>
        <v>陈国庆</v>
      </c>
      <c r="E942" t="str">
        <f>VLOOKUP(B:B,'10月人员信息'!J:L,2,0)</f>
        <v>炼铁事业部</v>
      </c>
      <c r="F942" t="str">
        <f>VLOOKUP(B:B,'10月人员信息'!J:R,8,0)</f>
        <v>堆取料操作</v>
      </c>
      <c r="G942">
        <f>VLOOKUP(B:B,'10月人员信息'!J:P,6,0)</f>
        <v>0</v>
      </c>
      <c r="H942" t="str">
        <f>VLOOKUP(B:B,'10月人员信息'!J:V,12,0)</f>
        <v>汉族</v>
      </c>
      <c r="I942" t="str">
        <f>VLOOKUP(B:B,'11月工资'!A:D,4,0)</f>
        <v>6217000180024107405</v>
      </c>
      <c r="J942">
        <f t="shared" si="140"/>
        <v>864.8</v>
      </c>
      <c r="K942">
        <f t="shared" si="141"/>
        <v>37.840000000000003</v>
      </c>
      <c r="L942">
        <f t="shared" si="146"/>
        <v>91.89</v>
      </c>
      <c r="M942" s="6">
        <f t="shared" si="142"/>
        <v>368.55</v>
      </c>
      <c r="N942">
        <f>VLOOKUP(C:C,'11月工资'!C:AP,40,0)</f>
        <v>9</v>
      </c>
      <c r="O942" s="6">
        <f t="shared" si="143"/>
        <v>42.12</v>
      </c>
      <c r="P942">
        <v>0</v>
      </c>
      <c r="Q942">
        <f t="shared" si="144"/>
        <v>631</v>
      </c>
      <c r="R942" s="51">
        <v>5405</v>
      </c>
      <c r="S942" s="67">
        <v>5264.95</v>
      </c>
      <c r="T942" s="69">
        <v>5260</v>
      </c>
      <c r="Y942" s="51">
        <f t="shared" si="148"/>
        <v>5395</v>
      </c>
      <c r="Z942" s="73">
        <f t="shared" si="149"/>
        <v>5269.56</v>
      </c>
      <c r="AA942" s="69" t="str">
        <f>VLOOKUP(C:C&amp;"    ",[1]Sheet0!$E$1:$I$65536,5,0)</f>
        <v xml:space="preserve">5260.00    </v>
      </c>
      <c r="AB942" s="74">
        <v>5260</v>
      </c>
      <c r="AC942" t="b">
        <f t="shared" si="145"/>
        <v>1</v>
      </c>
      <c r="AD942">
        <v>9001053</v>
      </c>
      <c r="AE942" t="s">
        <v>2834</v>
      </c>
      <c r="AF942" t="str">
        <f t="shared" si="147"/>
        <v>付国兴</v>
      </c>
    </row>
    <row r="943" spans="1:32" x14ac:dyDescent="0.2">
      <c r="A943">
        <v>940</v>
      </c>
      <c r="B943">
        <v>9001052</v>
      </c>
      <c r="C943" t="str">
        <f>VLOOKUP(B:B,'10月人员信息'!J:W,13,0)</f>
        <v>130203197608312119</v>
      </c>
      <c r="D943" t="str">
        <f>VLOOKUP(B:B,'10月人员信息'!J:M,3,0)</f>
        <v>陈天义</v>
      </c>
      <c r="E943" t="str">
        <f>VLOOKUP(B:B,'10月人员信息'!J:L,2,0)</f>
        <v>炼铁事业部</v>
      </c>
      <c r="F943" t="str">
        <f>VLOOKUP(B:B,'10月人员信息'!J:R,8,0)</f>
        <v>破碎工</v>
      </c>
      <c r="G943">
        <f>VLOOKUP(B:B,'10月人员信息'!J:P,6,0)</f>
        <v>0</v>
      </c>
      <c r="H943" t="str">
        <f>VLOOKUP(B:B,'10月人员信息'!J:V,12,0)</f>
        <v>汉族</v>
      </c>
      <c r="I943" t="str">
        <f>VLOOKUP(B:B,'11月工资'!A:D,4,0)</f>
        <v>6217000180037039850</v>
      </c>
      <c r="J943">
        <f t="shared" si="140"/>
        <v>960.96</v>
      </c>
      <c r="K943">
        <f t="shared" si="141"/>
        <v>42.04</v>
      </c>
      <c r="L943">
        <f t="shared" si="146"/>
        <v>102.1</v>
      </c>
      <c r="M943" s="6">
        <f t="shared" si="142"/>
        <v>410.57</v>
      </c>
      <c r="N943">
        <f>VLOOKUP(C:C,'11月工资'!C:AP,40,0)</f>
        <v>9</v>
      </c>
      <c r="O943" s="6">
        <f t="shared" si="143"/>
        <v>46.92</v>
      </c>
      <c r="P943">
        <v>0</v>
      </c>
      <c r="Q943">
        <f t="shared" si="144"/>
        <v>703</v>
      </c>
      <c r="R943" s="51">
        <v>6006</v>
      </c>
      <c r="S943" s="67">
        <v>5865.25</v>
      </c>
      <c r="T943" s="69">
        <v>5861</v>
      </c>
      <c r="Y943" s="51">
        <f t="shared" si="148"/>
        <v>5996</v>
      </c>
      <c r="Z943" s="73">
        <f t="shared" si="149"/>
        <v>5869.86</v>
      </c>
      <c r="AA943" s="69" t="str">
        <f>VLOOKUP(C:C&amp;"    ",[1]Sheet0!$E$1:$I$65536,5,0)</f>
        <v xml:space="preserve">5861.00    </v>
      </c>
      <c r="AB943" s="74">
        <v>5861</v>
      </c>
      <c r="AC943" t="b">
        <f t="shared" si="145"/>
        <v>1</v>
      </c>
      <c r="AD943">
        <v>9001054</v>
      </c>
      <c r="AE943" t="s">
        <v>2837</v>
      </c>
      <c r="AF943" t="str">
        <f t="shared" si="147"/>
        <v>高嵩</v>
      </c>
    </row>
    <row r="944" spans="1:32" x14ac:dyDescent="0.2">
      <c r="A944">
        <v>941</v>
      </c>
      <c r="B944">
        <v>9001053</v>
      </c>
      <c r="C944" t="str">
        <f>VLOOKUP(B:B,'10月人员信息'!J:W,13,0)</f>
        <v>130203197404132116</v>
      </c>
      <c r="D944" t="str">
        <f>VLOOKUP(B:B,'10月人员信息'!J:M,3,0)</f>
        <v>付国兴</v>
      </c>
      <c r="E944" t="str">
        <f>VLOOKUP(B:B,'10月人员信息'!J:L,2,0)</f>
        <v>炼铁事业部</v>
      </c>
      <c r="F944" t="str">
        <f>VLOOKUP(B:B,'10月人员信息'!J:R,8,0)</f>
        <v>环冷筛分工</v>
      </c>
      <c r="G944">
        <f>VLOOKUP(B:B,'10月人员信息'!J:P,6,0)</f>
        <v>0</v>
      </c>
      <c r="H944" t="str">
        <f>VLOOKUP(B:B,'10月人员信息'!J:V,12,0)</f>
        <v>汉族</v>
      </c>
      <c r="I944" t="str">
        <f>VLOOKUP(B:B,'11月工资'!A:D,4,0)</f>
        <v>6217000180024123352</v>
      </c>
      <c r="J944">
        <f t="shared" si="140"/>
        <v>825.6</v>
      </c>
      <c r="K944">
        <f t="shared" si="141"/>
        <v>36.119999999999997</v>
      </c>
      <c r="L944">
        <f t="shared" si="146"/>
        <v>87.72</v>
      </c>
      <c r="M944" s="6">
        <f t="shared" si="142"/>
        <v>365.44</v>
      </c>
      <c r="N944">
        <f>VLOOKUP(C:C,'11月工资'!C:AP,40,0)</f>
        <v>9</v>
      </c>
      <c r="O944" s="6">
        <f t="shared" si="143"/>
        <v>41.76</v>
      </c>
      <c r="P944">
        <v>0</v>
      </c>
      <c r="Q944">
        <f t="shared" si="144"/>
        <v>602</v>
      </c>
      <c r="R944" s="51">
        <v>5160</v>
      </c>
      <c r="S944" s="68">
        <v>5220.59</v>
      </c>
      <c r="T944" s="69">
        <v>5015</v>
      </c>
      <c r="Y944" s="51">
        <f t="shared" si="148"/>
        <v>5150</v>
      </c>
      <c r="Z944" s="73">
        <f t="shared" si="149"/>
        <v>5225.2</v>
      </c>
      <c r="AA944" s="69" t="str">
        <f>VLOOKUP(C:C&amp;"    ",[1]Sheet0!$E$1:$I$65536,5,0)</f>
        <v xml:space="preserve">5015.00    </v>
      </c>
      <c r="AB944" s="74">
        <v>5015</v>
      </c>
      <c r="AC944" t="b">
        <f t="shared" si="145"/>
        <v>1</v>
      </c>
      <c r="AD944">
        <v>9001055</v>
      </c>
      <c r="AE944" t="s">
        <v>2840</v>
      </c>
      <c r="AF944" t="str">
        <f t="shared" si="147"/>
        <v>宫向锋</v>
      </c>
    </row>
    <row r="945" spans="1:32" x14ac:dyDescent="0.2">
      <c r="A945">
        <v>942</v>
      </c>
      <c r="B945">
        <v>9001054</v>
      </c>
      <c r="C945" t="str">
        <f>VLOOKUP(B:B,'10月人员信息'!J:W,13,0)</f>
        <v>130205197803013918</v>
      </c>
      <c r="D945" t="str">
        <f>VLOOKUP(B:B,'10月人员信息'!J:M,3,0)</f>
        <v>高嵩</v>
      </c>
      <c r="E945" t="str">
        <f>VLOOKUP(B:B,'10月人员信息'!J:L,2,0)</f>
        <v>炼铁事业部</v>
      </c>
      <c r="F945" t="str">
        <f>VLOOKUP(B:B,'10月人员信息'!J:R,8,0)</f>
        <v>堆取料操作</v>
      </c>
      <c r="G945">
        <f>VLOOKUP(B:B,'10月人员信息'!J:P,6,0)</f>
        <v>0</v>
      </c>
      <c r="H945" t="str">
        <f>VLOOKUP(B:B,'10月人员信息'!J:V,12,0)</f>
        <v>汉族</v>
      </c>
      <c r="I945" t="str">
        <f>VLOOKUP(B:B,'11月工资'!A:D,4,0)</f>
        <v>6236680180004744992</v>
      </c>
      <c r="J945">
        <f t="shared" si="140"/>
        <v>744.96</v>
      </c>
      <c r="K945">
        <f t="shared" si="141"/>
        <v>32.590000000000003</v>
      </c>
      <c r="L945">
        <f t="shared" si="146"/>
        <v>79.150000000000006</v>
      </c>
      <c r="M945" s="6">
        <f t="shared" si="142"/>
        <v>365.44</v>
      </c>
      <c r="N945">
        <f>VLOOKUP(C:C,'11月工资'!C:AP,40,0)</f>
        <v>9</v>
      </c>
      <c r="O945" s="6">
        <f t="shared" si="143"/>
        <v>41.76</v>
      </c>
      <c r="P945">
        <v>0</v>
      </c>
      <c r="Q945">
        <f t="shared" si="144"/>
        <v>541</v>
      </c>
      <c r="R945" s="51">
        <v>4656</v>
      </c>
      <c r="S945" s="68">
        <v>5220.59</v>
      </c>
      <c r="T945" s="69">
        <v>4511</v>
      </c>
      <c r="Y945" s="51">
        <f t="shared" si="148"/>
        <v>4646</v>
      </c>
      <c r="Z945" s="73">
        <f t="shared" si="149"/>
        <v>5225.2</v>
      </c>
      <c r="AA945" s="69" t="str">
        <f>VLOOKUP(C:C&amp;"    ",[1]Sheet0!$E$1:$I$65536,5,0)</f>
        <v xml:space="preserve">4511.00    </v>
      </c>
      <c r="AB945" s="74">
        <v>4511</v>
      </c>
      <c r="AC945" t="b">
        <f t="shared" si="145"/>
        <v>1</v>
      </c>
      <c r="AD945">
        <v>9001056</v>
      </c>
      <c r="AE945" t="s">
        <v>2843</v>
      </c>
      <c r="AF945" t="str">
        <f t="shared" si="147"/>
        <v>关强</v>
      </c>
    </row>
    <row r="946" spans="1:32" x14ac:dyDescent="0.2">
      <c r="A946">
        <v>943</v>
      </c>
      <c r="B946">
        <v>9001055</v>
      </c>
      <c r="C946" t="str">
        <f>VLOOKUP(B:B,'10月人员信息'!J:W,13,0)</f>
        <v>130204197807041856</v>
      </c>
      <c r="D946" t="str">
        <f>VLOOKUP(B:B,'10月人员信息'!J:M,3,0)</f>
        <v>宫向锋</v>
      </c>
      <c r="E946" t="str">
        <f>VLOOKUP(B:B,'10月人员信息'!J:L,2,0)</f>
        <v>炼铁事业部</v>
      </c>
      <c r="F946" t="str">
        <f>VLOOKUP(B:B,'10月人员信息'!J:R,8,0)</f>
        <v>混匀堆取料操作</v>
      </c>
      <c r="G946">
        <f>VLOOKUP(B:B,'10月人员信息'!J:P,6,0)</f>
        <v>0</v>
      </c>
      <c r="H946" t="str">
        <f>VLOOKUP(B:B,'10月人员信息'!J:V,12,0)</f>
        <v>汉族</v>
      </c>
      <c r="I946" t="str">
        <f>VLOOKUP(B:B,'11月工资'!A:D,4,0)</f>
        <v>6217000180024107801</v>
      </c>
      <c r="J946">
        <f t="shared" si="140"/>
        <v>792.96</v>
      </c>
      <c r="K946">
        <f t="shared" si="141"/>
        <v>34.69</v>
      </c>
      <c r="L946">
        <f t="shared" si="146"/>
        <v>84.25</v>
      </c>
      <c r="M946" s="6">
        <f t="shared" si="142"/>
        <v>365.44</v>
      </c>
      <c r="N946">
        <f>VLOOKUP(C:C,'11月工资'!C:AP,40,0)</f>
        <v>9</v>
      </c>
      <c r="O946" s="6">
        <f t="shared" si="143"/>
        <v>41.76</v>
      </c>
      <c r="P946">
        <v>0</v>
      </c>
      <c r="Q946">
        <f t="shared" si="144"/>
        <v>577</v>
      </c>
      <c r="R946" s="51">
        <v>4956</v>
      </c>
      <c r="S946" s="68">
        <v>5220.59</v>
      </c>
      <c r="T946" s="69">
        <v>4811</v>
      </c>
      <c r="Y946" s="51">
        <f t="shared" si="148"/>
        <v>4946</v>
      </c>
      <c r="Z946" s="73">
        <f t="shared" si="149"/>
        <v>5225.2</v>
      </c>
      <c r="AA946" s="69" t="str">
        <f>VLOOKUP(C:C&amp;"    ",[1]Sheet0!$E$1:$I$65536,5,0)</f>
        <v xml:space="preserve">4811.00    </v>
      </c>
      <c r="AB946" s="74">
        <v>4811</v>
      </c>
      <c r="AC946" t="b">
        <f t="shared" si="145"/>
        <v>1</v>
      </c>
      <c r="AD946">
        <v>9001057</v>
      </c>
      <c r="AE946" t="s">
        <v>2846</v>
      </c>
      <c r="AF946" t="str">
        <f t="shared" si="147"/>
        <v>果志强</v>
      </c>
    </row>
    <row r="947" spans="1:32" x14ac:dyDescent="0.2">
      <c r="A947">
        <v>944</v>
      </c>
      <c r="B947">
        <v>9001056</v>
      </c>
      <c r="C947" t="str">
        <f>VLOOKUP(B:B,'10月人员信息'!J:W,13,0)</f>
        <v>130205198112273918</v>
      </c>
      <c r="D947" t="str">
        <f>VLOOKUP(B:B,'10月人员信息'!J:M,3,0)</f>
        <v>关强</v>
      </c>
      <c r="E947" t="str">
        <f>VLOOKUP(B:B,'10月人员信息'!J:L,2,0)</f>
        <v>炼铁事业部</v>
      </c>
      <c r="F947" t="str">
        <f>VLOOKUP(B:B,'10月人员信息'!J:R,8,0)</f>
        <v>翻车机工</v>
      </c>
      <c r="G947">
        <f>VLOOKUP(B:B,'10月人员信息'!J:P,6,0)</f>
        <v>0</v>
      </c>
      <c r="H947" t="str">
        <f>VLOOKUP(B:B,'10月人员信息'!J:V,12,0)</f>
        <v>满族</v>
      </c>
      <c r="I947" t="str">
        <f>VLOOKUP(B:B,'11月工资'!A:D,4,0)</f>
        <v>6217000180042604482</v>
      </c>
      <c r="J947">
        <f t="shared" si="140"/>
        <v>712.64</v>
      </c>
      <c r="K947">
        <f t="shared" si="141"/>
        <v>31.18</v>
      </c>
      <c r="L947">
        <f t="shared" si="146"/>
        <v>75.72</v>
      </c>
      <c r="M947" s="6">
        <f t="shared" si="142"/>
        <v>365.44</v>
      </c>
      <c r="N947">
        <f>VLOOKUP(C:C,'11月工资'!C:AP,40,0)</f>
        <v>9</v>
      </c>
      <c r="O947" s="6">
        <f t="shared" si="143"/>
        <v>41.76</v>
      </c>
      <c r="P947">
        <v>0</v>
      </c>
      <c r="Q947">
        <f t="shared" si="144"/>
        <v>517</v>
      </c>
      <c r="R947" s="51">
        <v>4454</v>
      </c>
      <c r="S947" s="68">
        <v>5220.59</v>
      </c>
      <c r="T947" s="69">
        <v>4309</v>
      </c>
      <c r="Y947" s="51">
        <f t="shared" si="148"/>
        <v>4444</v>
      </c>
      <c r="Z947" s="73">
        <f t="shared" si="149"/>
        <v>5225.2</v>
      </c>
      <c r="AA947" s="69" t="str">
        <f>VLOOKUP(C:C&amp;"    ",[1]Sheet0!$E$1:$I$65536,5,0)</f>
        <v xml:space="preserve">4309.00    </v>
      </c>
      <c r="AB947" s="74">
        <v>4309</v>
      </c>
      <c r="AC947" t="b">
        <f t="shared" si="145"/>
        <v>1</v>
      </c>
      <c r="AD947">
        <v>9001058</v>
      </c>
      <c r="AE947" t="s">
        <v>2849</v>
      </c>
      <c r="AF947" t="str">
        <f t="shared" si="147"/>
        <v>韩立泉</v>
      </c>
    </row>
    <row r="948" spans="1:32" x14ac:dyDescent="0.2">
      <c r="A948">
        <v>945</v>
      </c>
      <c r="B948">
        <v>9001057</v>
      </c>
      <c r="C948" t="str">
        <f>VLOOKUP(B:B,'10月人员信息'!J:W,13,0)</f>
        <v>130204197304151519</v>
      </c>
      <c r="D948" t="str">
        <f>VLOOKUP(B:B,'10月人员信息'!J:M,3,0)</f>
        <v>果志强</v>
      </c>
      <c r="E948" t="str">
        <f>VLOOKUP(B:B,'10月人员信息'!J:L,2,0)</f>
        <v>炼铁事业部</v>
      </c>
      <c r="F948" t="str">
        <f>VLOOKUP(B:B,'10月人员信息'!J:R,8,0)</f>
        <v>破碎工</v>
      </c>
      <c r="G948">
        <f>VLOOKUP(B:B,'10月人员信息'!J:P,6,0)</f>
        <v>0</v>
      </c>
      <c r="H948" t="str">
        <f>VLOOKUP(B:B,'10月人员信息'!J:V,12,0)</f>
        <v>汉族</v>
      </c>
      <c r="I948" t="str">
        <f>VLOOKUP(B:B,'11月工资'!A:D,4,0)</f>
        <v>6217000180024123543</v>
      </c>
      <c r="J948">
        <f t="shared" si="140"/>
        <v>1145.44</v>
      </c>
      <c r="K948">
        <f t="shared" si="141"/>
        <v>50.11</v>
      </c>
      <c r="L948">
        <f t="shared" si="146"/>
        <v>121.7</v>
      </c>
      <c r="M948" s="6">
        <f t="shared" si="142"/>
        <v>491.29</v>
      </c>
      <c r="N948">
        <f>VLOOKUP(C:C,'11月工资'!C:AP,40,0)</f>
        <v>9</v>
      </c>
      <c r="O948" s="6">
        <f t="shared" si="143"/>
        <v>56.15</v>
      </c>
      <c r="P948">
        <v>0</v>
      </c>
      <c r="Q948">
        <f t="shared" si="144"/>
        <v>842</v>
      </c>
      <c r="R948" s="51">
        <v>7159</v>
      </c>
      <c r="S948" s="67">
        <v>7018.45</v>
      </c>
      <c r="T948" s="69">
        <v>7014</v>
      </c>
      <c r="Y948" s="51">
        <f t="shared" si="148"/>
        <v>7149</v>
      </c>
      <c r="Z948" s="73">
        <f t="shared" si="149"/>
        <v>7023.06</v>
      </c>
      <c r="AA948" s="69" t="str">
        <f>VLOOKUP(C:C&amp;"    ",[1]Sheet0!$E$1:$I$65536,5,0)</f>
        <v xml:space="preserve">7014.00    </v>
      </c>
      <c r="AB948" s="74">
        <v>7014</v>
      </c>
      <c r="AC948" t="b">
        <f t="shared" si="145"/>
        <v>1</v>
      </c>
      <c r="AD948">
        <v>9001059</v>
      </c>
      <c r="AE948" t="s">
        <v>2852</v>
      </c>
      <c r="AF948" t="str">
        <f t="shared" si="147"/>
        <v>郝爱国</v>
      </c>
    </row>
    <row r="949" spans="1:32" x14ac:dyDescent="0.2">
      <c r="A949">
        <v>946</v>
      </c>
      <c r="B949">
        <v>9001058</v>
      </c>
      <c r="C949" t="str">
        <f>VLOOKUP(B:B,'10月人员信息'!J:W,13,0)</f>
        <v>130205197009021814</v>
      </c>
      <c r="D949" t="str">
        <f>VLOOKUP(B:B,'10月人员信息'!J:M,3,0)</f>
        <v>韩立泉</v>
      </c>
      <c r="E949" t="str">
        <f>VLOOKUP(B:B,'10月人员信息'!J:L,2,0)</f>
        <v>炼铁事业部</v>
      </c>
      <c r="F949" t="str">
        <f>VLOOKUP(B:B,'10月人员信息'!J:R,8,0)</f>
        <v>翻车机工</v>
      </c>
      <c r="G949">
        <f>VLOOKUP(B:B,'10月人员信息'!J:P,6,0)</f>
        <v>0</v>
      </c>
      <c r="H949" t="str">
        <f>VLOOKUP(B:B,'10月人员信息'!J:V,12,0)</f>
        <v>汉族</v>
      </c>
      <c r="I949" t="str">
        <f>VLOOKUP(B:B,'11月工资'!A:D,4,0)</f>
        <v>6217000180024107074</v>
      </c>
      <c r="J949">
        <f t="shared" si="140"/>
        <v>888.32</v>
      </c>
      <c r="K949">
        <f t="shared" si="141"/>
        <v>38.86</v>
      </c>
      <c r="L949">
        <f t="shared" si="146"/>
        <v>94.38</v>
      </c>
      <c r="M949" s="6">
        <f t="shared" si="142"/>
        <v>378.82</v>
      </c>
      <c r="N949">
        <f>VLOOKUP(C:C,'11月工资'!C:AP,40,0)</f>
        <v>9</v>
      </c>
      <c r="O949" s="6">
        <f t="shared" si="143"/>
        <v>43.29</v>
      </c>
      <c r="P949">
        <v>0</v>
      </c>
      <c r="Q949">
        <f t="shared" si="144"/>
        <v>649</v>
      </c>
      <c r="R949" s="51">
        <v>5552</v>
      </c>
      <c r="S949" s="67">
        <v>5411.67</v>
      </c>
      <c r="T949" s="69">
        <v>5407</v>
      </c>
      <c r="Y949" s="51">
        <f t="shared" si="148"/>
        <v>5542</v>
      </c>
      <c r="Z949" s="73">
        <f t="shared" si="149"/>
        <v>5416.28</v>
      </c>
      <c r="AA949" s="69" t="str">
        <f>VLOOKUP(C:C&amp;"    ",[1]Sheet0!$E$1:$I$65536,5,0)</f>
        <v xml:space="preserve">5407.00    </v>
      </c>
      <c r="AB949" s="74">
        <v>5407</v>
      </c>
      <c r="AC949" t="b">
        <f t="shared" si="145"/>
        <v>1</v>
      </c>
      <c r="AD949">
        <v>9001060</v>
      </c>
      <c r="AE949" t="s">
        <v>2855</v>
      </c>
      <c r="AF949" t="str">
        <f t="shared" si="147"/>
        <v>郝得权</v>
      </c>
    </row>
    <row r="950" spans="1:32" x14ac:dyDescent="0.2">
      <c r="A950">
        <v>947</v>
      </c>
      <c r="B950">
        <v>9001059</v>
      </c>
      <c r="C950" t="str">
        <f>VLOOKUP(B:B,'10月人员信息'!J:W,13,0)</f>
        <v>130205196904051513</v>
      </c>
      <c r="D950" t="str">
        <f>VLOOKUP(B:B,'10月人员信息'!J:M,3,0)</f>
        <v>郝爱国</v>
      </c>
      <c r="E950" t="str">
        <f>VLOOKUP(B:B,'10月人员信息'!J:L,2,0)</f>
        <v>炼铁事业部</v>
      </c>
      <c r="F950" t="str">
        <f>VLOOKUP(B:B,'10月人员信息'!J:R,8,0)</f>
        <v>环冷筛分工</v>
      </c>
      <c r="G950">
        <f>VLOOKUP(B:B,'10月人员信息'!J:P,6,0)</f>
        <v>0</v>
      </c>
      <c r="H950" t="str">
        <f>VLOOKUP(B:B,'10月人员信息'!J:V,12,0)</f>
        <v>汉族</v>
      </c>
      <c r="I950" t="str">
        <f>VLOOKUP(B:B,'11月工资'!A:D,4,0)</f>
        <v>6217000180024123360</v>
      </c>
      <c r="J950">
        <f t="shared" si="140"/>
        <v>806.88</v>
      </c>
      <c r="K950">
        <f t="shared" si="141"/>
        <v>35.299999999999997</v>
      </c>
      <c r="L950">
        <f t="shared" si="146"/>
        <v>85.73</v>
      </c>
      <c r="M950" s="6">
        <f t="shared" si="142"/>
        <v>365.44</v>
      </c>
      <c r="N950">
        <f>VLOOKUP(C:C,'11月工资'!C:AP,40,0)</f>
        <v>9</v>
      </c>
      <c r="O950" s="6">
        <f t="shared" si="143"/>
        <v>41.76</v>
      </c>
      <c r="P950">
        <v>0</v>
      </c>
      <c r="Q950">
        <f t="shared" si="144"/>
        <v>588</v>
      </c>
      <c r="R950" s="51">
        <v>5043</v>
      </c>
      <c r="S950" s="68">
        <v>5220.59</v>
      </c>
      <c r="T950" s="69">
        <v>4898</v>
      </c>
      <c r="Y950" s="51">
        <f t="shared" si="148"/>
        <v>5033</v>
      </c>
      <c r="Z950" s="73">
        <f t="shared" si="149"/>
        <v>5225.2</v>
      </c>
      <c r="AA950" s="69" t="str">
        <f>VLOOKUP(C:C&amp;"    ",[1]Sheet0!$E$1:$I$65536,5,0)</f>
        <v xml:space="preserve">4898.00    </v>
      </c>
      <c r="AB950" s="74">
        <v>4898</v>
      </c>
      <c r="AC950" t="b">
        <f t="shared" si="145"/>
        <v>1</v>
      </c>
      <c r="AD950">
        <v>9001061</v>
      </c>
      <c r="AE950" t="s">
        <v>2858</v>
      </c>
      <c r="AF950" t="str">
        <f t="shared" si="147"/>
        <v>郝顺利</v>
      </c>
    </row>
    <row r="951" spans="1:32" x14ac:dyDescent="0.2">
      <c r="A951">
        <v>948</v>
      </c>
      <c r="B951">
        <v>9001060</v>
      </c>
      <c r="C951" t="str">
        <f>VLOOKUP(B:B,'10月人员信息'!J:W,13,0)</f>
        <v>130205197812161533</v>
      </c>
      <c r="D951" t="str">
        <f>VLOOKUP(B:B,'10月人员信息'!J:M,3,0)</f>
        <v>郝得权</v>
      </c>
      <c r="E951" t="str">
        <f>VLOOKUP(B:B,'10月人员信息'!J:L,2,0)</f>
        <v>炼铁事业部</v>
      </c>
      <c r="F951" t="str">
        <f>VLOOKUP(B:B,'10月人员信息'!J:R,8,0)</f>
        <v>原料中控工</v>
      </c>
      <c r="G951">
        <f>VLOOKUP(B:B,'10月人员信息'!J:P,6,0)</f>
        <v>0</v>
      </c>
      <c r="H951" t="str">
        <f>VLOOKUP(B:B,'10月人员信息'!J:V,12,0)</f>
        <v>汉族</v>
      </c>
      <c r="I951" t="str">
        <f>VLOOKUP(B:B,'11月工资'!A:D,4,0)</f>
        <v>6217000180024106670</v>
      </c>
      <c r="J951">
        <f t="shared" si="140"/>
        <v>832.48</v>
      </c>
      <c r="K951">
        <f t="shared" si="141"/>
        <v>36.42</v>
      </c>
      <c r="L951">
        <f t="shared" si="146"/>
        <v>88.45</v>
      </c>
      <c r="M951" s="6">
        <f t="shared" si="142"/>
        <v>365.44</v>
      </c>
      <c r="N951">
        <f>VLOOKUP(C:C,'11月工资'!C:AP,40,0)</f>
        <v>9</v>
      </c>
      <c r="O951" s="6">
        <f t="shared" si="143"/>
        <v>41.76</v>
      </c>
      <c r="P951">
        <v>0</v>
      </c>
      <c r="Q951">
        <f t="shared" si="144"/>
        <v>607</v>
      </c>
      <c r="R951" s="51">
        <v>5203</v>
      </c>
      <c r="S951" s="68">
        <v>5220.59</v>
      </c>
      <c r="T951" s="69">
        <v>5058</v>
      </c>
      <c r="Y951" s="51">
        <f t="shared" si="148"/>
        <v>5193</v>
      </c>
      <c r="Z951" s="73">
        <f t="shared" si="149"/>
        <v>5225.2</v>
      </c>
      <c r="AA951" s="69" t="str">
        <f>VLOOKUP(C:C&amp;"    ",[1]Sheet0!$E$1:$I$65536,5,0)</f>
        <v xml:space="preserve">5058.00    </v>
      </c>
      <c r="AB951" s="74">
        <v>5058</v>
      </c>
      <c r="AC951" t="b">
        <f t="shared" si="145"/>
        <v>1</v>
      </c>
      <c r="AD951">
        <v>9001062</v>
      </c>
      <c r="AE951" t="s">
        <v>2861</v>
      </c>
      <c r="AF951" t="str">
        <f t="shared" si="147"/>
        <v>何海滨</v>
      </c>
    </row>
    <row r="952" spans="1:32" x14ac:dyDescent="0.2">
      <c r="A952">
        <v>949</v>
      </c>
      <c r="B952">
        <v>9001061</v>
      </c>
      <c r="C952" t="str">
        <f>VLOOKUP(B:B,'10月人员信息'!J:W,13,0)</f>
        <v>130205197405300014</v>
      </c>
      <c r="D952" t="str">
        <f>VLOOKUP(B:B,'10月人员信息'!J:M,3,0)</f>
        <v>郝顺利</v>
      </c>
      <c r="E952" t="str">
        <f>VLOOKUP(B:B,'10月人员信息'!J:L,2,0)</f>
        <v>炼铁事业部</v>
      </c>
      <c r="F952" t="str">
        <f>VLOOKUP(B:B,'10月人员信息'!J:R,8,0)</f>
        <v>高炉矿槽</v>
      </c>
      <c r="G952">
        <f>VLOOKUP(B:B,'10月人员信息'!J:P,6,0)</f>
        <v>0</v>
      </c>
      <c r="H952" t="str">
        <f>VLOOKUP(B:B,'10月人员信息'!J:V,12,0)</f>
        <v>汉族</v>
      </c>
      <c r="I952" t="str">
        <f>VLOOKUP(B:B,'11月工资'!A:D,4,0)</f>
        <v>6217000180024108320</v>
      </c>
      <c r="J952">
        <f t="shared" si="140"/>
        <v>884.64</v>
      </c>
      <c r="K952">
        <f t="shared" si="141"/>
        <v>38.700000000000003</v>
      </c>
      <c r="L952">
        <f t="shared" si="146"/>
        <v>93.99</v>
      </c>
      <c r="M952" s="6">
        <f t="shared" si="142"/>
        <v>377.23</v>
      </c>
      <c r="N952">
        <f>VLOOKUP(C:C,'11月工资'!C:AP,40,0)</f>
        <v>9</v>
      </c>
      <c r="O952" s="6">
        <f t="shared" si="143"/>
        <v>43.11</v>
      </c>
      <c r="P952">
        <v>0</v>
      </c>
      <c r="Q952">
        <f t="shared" si="144"/>
        <v>646</v>
      </c>
      <c r="R952" s="51">
        <v>5529</v>
      </c>
      <c r="S952" s="67">
        <v>5389.04</v>
      </c>
      <c r="T952" s="69">
        <v>5384</v>
      </c>
      <c r="Y952" s="51">
        <f t="shared" si="148"/>
        <v>5519</v>
      </c>
      <c r="Z952" s="73">
        <f t="shared" si="149"/>
        <v>5393.65</v>
      </c>
      <c r="AA952" s="69" t="str">
        <f>VLOOKUP(C:C&amp;"    ",[1]Sheet0!$E$1:$I$65536,5,0)</f>
        <v xml:space="preserve">5384.00    </v>
      </c>
      <c r="AB952" s="74">
        <v>5384</v>
      </c>
      <c r="AC952" t="b">
        <f t="shared" si="145"/>
        <v>1</v>
      </c>
      <c r="AD952">
        <v>9001063</v>
      </c>
      <c r="AE952" t="s">
        <v>2864</v>
      </c>
      <c r="AF952" t="str">
        <f t="shared" si="147"/>
        <v>惠德斌</v>
      </c>
    </row>
    <row r="953" spans="1:32" x14ac:dyDescent="0.2">
      <c r="A953">
        <v>950</v>
      </c>
      <c r="B953">
        <v>9001062</v>
      </c>
      <c r="C953" t="str">
        <f>VLOOKUP(B:B,'10月人员信息'!J:W,13,0)</f>
        <v>130202197202260316</v>
      </c>
      <c r="D953" t="str">
        <f>VLOOKUP(B:B,'10月人员信息'!J:M,3,0)</f>
        <v>何海滨</v>
      </c>
      <c r="E953" t="str">
        <f>VLOOKUP(B:B,'10月人员信息'!J:L,2,0)</f>
        <v>炼铁事业部</v>
      </c>
      <c r="F953" t="str">
        <f>VLOOKUP(B:B,'10月人员信息'!J:R,8,0)</f>
        <v>破碎工</v>
      </c>
      <c r="G953">
        <f>VLOOKUP(B:B,'10月人员信息'!J:P,6,0)</f>
        <v>0</v>
      </c>
      <c r="H953" t="str">
        <f>VLOOKUP(B:B,'10月人员信息'!J:V,12,0)</f>
        <v>汉族</v>
      </c>
      <c r="I953" t="str">
        <f>VLOOKUP(B:B,'11月工资'!A:D,4,0)</f>
        <v>6217000180024123568</v>
      </c>
      <c r="J953">
        <f t="shared" si="140"/>
        <v>811.36</v>
      </c>
      <c r="K953">
        <f t="shared" si="141"/>
        <v>35.5</v>
      </c>
      <c r="L953">
        <f t="shared" si="146"/>
        <v>86.21</v>
      </c>
      <c r="M953" s="6">
        <f t="shared" si="142"/>
        <v>365.44</v>
      </c>
      <c r="N953">
        <f>VLOOKUP(C:C,'11月工资'!C:AP,40,0)</f>
        <v>9</v>
      </c>
      <c r="O953" s="6">
        <f t="shared" si="143"/>
        <v>41.76</v>
      </c>
      <c r="P953">
        <v>0</v>
      </c>
      <c r="Q953">
        <f t="shared" si="144"/>
        <v>591</v>
      </c>
      <c r="R953" s="51">
        <v>5071</v>
      </c>
      <c r="S953" s="68">
        <v>5220.59</v>
      </c>
      <c r="T953" s="69">
        <v>4926</v>
      </c>
      <c r="Y953" s="51">
        <f t="shared" si="148"/>
        <v>5061</v>
      </c>
      <c r="Z953" s="73">
        <f t="shared" si="149"/>
        <v>5225.2</v>
      </c>
      <c r="AA953" s="69" t="str">
        <f>VLOOKUP(C:C&amp;"    ",[1]Sheet0!$E$1:$I$65536,5,0)</f>
        <v xml:space="preserve">4926.00    </v>
      </c>
      <c r="AB953" s="74">
        <v>4926</v>
      </c>
      <c r="AC953" t="b">
        <f t="shared" si="145"/>
        <v>1</v>
      </c>
      <c r="AD953">
        <v>9001064</v>
      </c>
      <c r="AE953" t="s">
        <v>2867</v>
      </c>
      <c r="AF953" t="str">
        <f t="shared" si="147"/>
        <v>汲崇冰</v>
      </c>
    </row>
    <row r="954" spans="1:32" x14ac:dyDescent="0.2">
      <c r="A954">
        <v>951</v>
      </c>
      <c r="B954">
        <v>9001063</v>
      </c>
      <c r="C954" t="str">
        <f>VLOOKUP(B:B,'10月人员信息'!J:W,13,0)</f>
        <v>130203197711152715</v>
      </c>
      <c r="D954" t="str">
        <f>VLOOKUP(B:B,'10月人员信息'!J:M,3,0)</f>
        <v>惠德斌</v>
      </c>
      <c r="E954" t="str">
        <f>VLOOKUP(B:B,'10月人员信息'!J:L,2,0)</f>
        <v>炼铁事业部</v>
      </c>
      <c r="F954" t="str">
        <f>VLOOKUP(B:B,'10月人员信息'!J:R,8,0)</f>
        <v>原料中控工</v>
      </c>
      <c r="G954">
        <f>VLOOKUP(B:B,'10月人员信息'!J:P,6,0)</f>
        <v>0</v>
      </c>
      <c r="H954" t="str">
        <f>VLOOKUP(B:B,'10月人员信息'!J:V,12,0)</f>
        <v>汉族</v>
      </c>
      <c r="I954" t="str">
        <f>VLOOKUP(B:B,'11月工资'!A:D,4,0)</f>
        <v>6217000180024106506</v>
      </c>
      <c r="J954">
        <f t="shared" si="140"/>
        <v>1331.52</v>
      </c>
      <c r="K954">
        <f t="shared" si="141"/>
        <v>58.25</v>
      </c>
      <c r="L954">
        <f t="shared" si="146"/>
        <v>141.47</v>
      </c>
      <c r="M954" s="6">
        <f t="shared" si="142"/>
        <v>572.74</v>
      </c>
      <c r="N954">
        <f>VLOOKUP(C:C,'11月工资'!C:AP,40,0)</f>
        <v>9</v>
      </c>
      <c r="O954" s="6">
        <f t="shared" si="143"/>
        <v>65.459999999999994</v>
      </c>
      <c r="P954">
        <v>0</v>
      </c>
      <c r="Q954">
        <f t="shared" si="144"/>
        <v>981</v>
      </c>
      <c r="R954" s="51">
        <v>8322</v>
      </c>
      <c r="S954" s="67">
        <v>8181.98</v>
      </c>
      <c r="T954" s="69">
        <v>8177</v>
      </c>
      <c r="Y954" s="51">
        <f t="shared" si="148"/>
        <v>8312</v>
      </c>
      <c r="Z954" s="73">
        <f t="shared" si="149"/>
        <v>8186.59</v>
      </c>
      <c r="AA954" s="69" t="str">
        <f>VLOOKUP(C:C&amp;"    ",[1]Sheet0!$E$1:$I$65536,5,0)</f>
        <v xml:space="preserve">8177.00    </v>
      </c>
      <c r="AB954" s="74">
        <v>8177</v>
      </c>
      <c r="AC954" t="b">
        <f t="shared" si="145"/>
        <v>1</v>
      </c>
      <c r="AD954">
        <v>9001065</v>
      </c>
      <c r="AE954" t="s">
        <v>2870</v>
      </c>
      <c r="AF954" t="str">
        <f t="shared" si="147"/>
        <v>李朝钢</v>
      </c>
    </row>
    <row r="955" spans="1:32" s="6" customFormat="1" x14ac:dyDescent="0.2">
      <c r="A955">
        <v>952</v>
      </c>
      <c r="B955" s="6">
        <v>9001064</v>
      </c>
      <c r="C955" s="71" t="str">
        <f>VLOOKUP(B:B,'10月人员信息'!J:W,13,0)</f>
        <v>130204197001292410</v>
      </c>
      <c r="D955" s="6" t="str">
        <f>VLOOKUP(B:B,'10月人员信息'!J:M,3,0)</f>
        <v>汲崇冰</v>
      </c>
      <c r="E955" s="6" t="str">
        <f>VLOOKUP(B:B,'10月人员信息'!J:L,2,0)</f>
        <v>炼铁事业部</v>
      </c>
      <c r="F955" s="6" t="str">
        <f>VLOOKUP(B:B,'10月人员信息'!J:R,8,0)</f>
        <v>原料中控工</v>
      </c>
      <c r="G955" s="6">
        <f>VLOOKUP(B:B,'10月人员信息'!J:P,6,0)</f>
        <v>0</v>
      </c>
      <c r="H955" s="6" t="str">
        <f>VLOOKUP(B:B,'10月人员信息'!J:V,12,0)</f>
        <v>汉族</v>
      </c>
      <c r="I955" t="str">
        <f>VLOOKUP(B:B,'11月工资'!A:D,4,0)</f>
        <v>6217000180024102083</v>
      </c>
      <c r="J955" s="6">
        <f t="shared" si="140"/>
        <v>1052.8</v>
      </c>
      <c r="K955" s="6">
        <f t="shared" si="141"/>
        <v>46.06</v>
      </c>
      <c r="L955">
        <f t="shared" si="146"/>
        <v>111.86</v>
      </c>
      <c r="M955" s="6">
        <f t="shared" si="142"/>
        <v>450.77</v>
      </c>
      <c r="N955">
        <f>VLOOKUP(C:C,'11月工资'!C:AP,40,0)</f>
        <v>9</v>
      </c>
      <c r="O955" s="6">
        <f t="shared" si="143"/>
        <v>51.52</v>
      </c>
      <c r="P955">
        <v>0</v>
      </c>
      <c r="Q955" s="6">
        <f t="shared" si="144"/>
        <v>772</v>
      </c>
      <c r="R955" s="51">
        <v>6580</v>
      </c>
      <c r="S955" s="67">
        <v>6439.57</v>
      </c>
      <c r="T955" s="72">
        <v>6435</v>
      </c>
      <c r="Y955" s="51">
        <f t="shared" si="148"/>
        <v>6570</v>
      </c>
      <c r="Z955" s="73">
        <f t="shared" si="149"/>
        <v>6444.18</v>
      </c>
      <c r="AA955" s="69" t="str">
        <f>VLOOKUP(C:C&amp;"    ",[1]Sheet0!$E$1:$I$65536,5,0)</f>
        <v xml:space="preserve">6435.00    </v>
      </c>
      <c r="AB955" s="75">
        <v>6435</v>
      </c>
      <c r="AC955" t="b">
        <f t="shared" si="145"/>
        <v>1</v>
      </c>
      <c r="AD955" s="6">
        <v>9001066</v>
      </c>
      <c r="AE955" s="6" t="s">
        <v>2873</v>
      </c>
      <c r="AF955" t="str">
        <f t="shared" si="147"/>
        <v>李刚</v>
      </c>
    </row>
    <row r="956" spans="1:32" x14ac:dyDescent="0.2">
      <c r="A956">
        <v>953</v>
      </c>
      <c r="B956">
        <v>9001065</v>
      </c>
      <c r="C956" t="str">
        <f>VLOOKUP(B:B,'10月人员信息'!J:W,13,0)</f>
        <v>130203198308043038</v>
      </c>
      <c r="D956" t="str">
        <f>VLOOKUP(B:B,'10月人员信息'!J:M,3,0)</f>
        <v>李朝钢</v>
      </c>
      <c r="E956" t="str">
        <f>VLOOKUP(B:B,'10月人员信息'!J:L,2,0)</f>
        <v>炼铁事业部</v>
      </c>
      <c r="F956" t="str">
        <f>VLOOKUP(B:B,'10月人员信息'!J:R,8,0)</f>
        <v>环冷筛分工</v>
      </c>
      <c r="G956">
        <f>VLOOKUP(B:B,'10月人员信息'!J:P,6,0)</f>
        <v>0</v>
      </c>
      <c r="H956" t="str">
        <f>VLOOKUP(B:B,'10月人员信息'!J:V,12,0)</f>
        <v>汉族</v>
      </c>
      <c r="I956" t="str">
        <f>VLOOKUP(B:B,'11月工资'!A:D,4,0)</f>
        <v>6217000180024123337</v>
      </c>
      <c r="J956">
        <f t="shared" si="140"/>
        <v>925.28</v>
      </c>
      <c r="K956">
        <f t="shared" si="141"/>
        <v>40.479999999999997</v>
      </c>
      <c r="L956">
        <f t="shared" si="146"/>
        <v>98.31</v>
      </c>
      <c r="M956" s="6">
        <f t="shared" si="142"/>
        <v>394.97</v>
      </c>
      <c r="N956">
        <f>VLOOKUP(C:C,'11月工资'!C:AP,40,0)</f>
        <v>9</v>
      </c>
      <c r="O956" s="6">
        <f t="shared" si="143"/>
        <v>45.14</v>
      </c>
      <c r="P956">
        <v>0</v>
      </c>
      <c r="Q956">
        <f t="shared" si="144"/>
        <v>677</v>
      </c>
      <c r="R956" s="51">
        <v>5783</v>
      </c>
      <c r="S956" s="67">
        <v>5642.44</v>
      </c>
      <c r="T956" s="69">
        <v>5638</v>
      </c>
      <c r="Y956" s="51">
        <f t="shared" si="148"/>
        <v>5773</v>
      </c>
      <c r="Z956" s="73">
        <f t="shared" si="149"/>
        <v>5647.05</v>
      </c>
      <c r="AA956" s="69" t="str">
        <f>VLOOKUP(C:C&amp;"    ",[1]Sheet0!$E$1:$I$65536,5,0)</f>
        <v xml:space="preserve">5638.00    </v>
      </c>
      <c r="AB956" s="74">
        <v>5638</v>
      </c>
      <c r="AC956" t="b">
        <f t="shared" si="145"/>
        <v>1</v>
      </c>
      <c r="AD956">
        <v>9001067</v>
      </c>
      <c r="AE956" t="s">
        <v>526</v>
      </c>
      <c r="AF956" t="str">
        <f t="shared" si="147"/>
        <v>李欣</v>
      </c>
    </row>
    <row r="957" spans="1:32" x14ac:dyDescent="0.2">
      <c r="A957">
        <v>954</v>
      </c>
      <c r="B957">
        <v>9001066</v>
      </c>
      <c r="C957" t="str">
        <f>VLOOKUP(B:B,'10月人员信息'!J:W,13,0)</f>
        <v>130204197808233614</v>
      </c>
      <c r="D957" t="str">
        <f>VLOOKUP(B:B,'10月人员信息'!J:M,3,0)</f>
        <v>李刚</v>
      </c>
      <c r="E957" t="str">
        <f>VLOOKUP(B:B,'10月人员信息'!J:L,2,0)</f>
        <v>炼铁事业部</v>
      </c>
      <c r="F957" t="str">
        <f>VLOOKUP(B:B,'10月人员信息'!J:R,8,0)</f>
        <v>运转上料工</v>
      </c>
      <c r="G957">
        <f>VLOOKUP(B:B,'10月人员信息'!J:P,6,0)</f>
        <v>0</v>
      </c>
      <c r="H957" t="str">
        <f>VLOOKUP(B:B,'10月人员信息'!J:V,12,0)</f>
        <v>汉族</v>
      </c>
      <c r="I957" t="str">
        <f>VLOOKUP(B:B,'11月工资'!A:D,4,0)</f>
        <v>6217000180024122347</v>
      </c>
      <c r="J957">
        <f t="shared" si="140"/>
        <v>986.4</v>
      </c>
      <c r="K957">
        <f t="shared" si="141"/>
        <v>43.16</v>
      </c>
      <c r="L957">
        <f t="shared" si="146"/>
        <v>104.81</v>
      </c>
      <c r="M957" s="6">
        <f t="shared" si="142"/>
        <v>421.75</v>
      </c>
      <c r="N957">
        <f>VLOOKUP(C:C,'11月工资'!C:AP,40,0)</f>
        <v>9</v>
      </c>
      <c r="O957" s="6">
        <f t="shared" si="143"/>
        <v>48.2</v>
      </c>
      <c r="P957">
        <v>0</v>
      </c>
      <c r="Q957">
        <f t="shared" si="144"/>
        <v>722</v>
      </c>
      <c r="R957" s="51">
        <v>6165</v>
      </c>
      <c r="S957" s="67">
        <v>6025.07</v>
      </c>
      <c r="T957" s="69">
        <v>6020</v>
      </c>
      <c r="Y957" s="51">
        <f t="shared" si="148"/>
        <v>6155</v>
      </c>
      <c r="Z957" s="73">
        <f t="shared" si="149"/>
        <v>6029.68</v>
      </c>
      <c r="AA957" s="69" t="str">
        <f>VLOOKUP(C:C&amp;"    ",[1]Sheet0!$E$1:$I$65536,5,0)</f>
        <v xml:space="preserve">6020.00    </v>
      </c>
      <c r="AB957" s="74">
        <v>6020</v>
      </c>
      <c r="AC957" t="b">
        <f t="shared" si="145"/>
        <v>1</v>
      </c>
      <c r="AD957">
        <v>9001068</v>
      </c>
      <c r="AE957" t="s">
        <v>2878</v>
      </c>
      <c r="AF957" t="str">
        <f t="shared" si="147"/>
        <v>李彦峰</v>
      </c>
    </row>
    <row r="958" spans="1:32" x14ac:dyDescent="0.2">
      <c r="A958">
        <v>955</v>
      </c>
      <c r="B958">
        <v>9001067</v>
      </c>
      <c r="C958" t="str">
        <f>VLOOKUP(B:B,'10月人员信息'!J:W,13,0)</f>
        <v>130203197811253652</v>
      </c>
      <c r="D958" t="str">
        <f>VLOOKUP(B:B,'10月人员信息'!J:M,3,0)</f>
        <v>李欣</v>
      </c>
      <c r="E958" t="str">
        <f>VLOOKUP(B:B,'10月人员信息'!J:L,2,0)</f>
        <v>炼铁事业部</v>
      </c>
      <c r="F958" t="str">
        <f>VLOOKUP(B:B,'10月人员信息'!J:R,8,0)</f>
        <v>铁口工</v>
      </c>
      <c r="G958">
        <f>VLOOKUP(B:B,'10月人员信息'!J:P,6,0)</f>
        <v>0</v>
      </c>
      <c r="H958" t="str">
        <f>VLOOKUP(B:B,'10月人员信息'!J:V,12,0)</f>
        <v>汉族</v>
      </c>
      <c r="I958" t="str">
        <f>VLOOKUP(B:B,'11月工资'!A:D,4,0)</f>
        <v>6217000180024121414</v>
      </c>
      <c r="J958">
        <f t="shared" si="140"/>
        <v>1321.6</v>
      </c>
      <c r="K958">
        <f t="shared" si="141"/>
        <v>57.82</v>
      </c>
      <c r="L958">
        <f t="shared" si="146"/>
        <v>140.41999999999999</v>
      </c>
      <c r="M958" s="6">
        <f t="shared" si="142"/>
        <v>568.38</v>
      </c>
      <c r="N958">
        <f>VLOOKUP(C:C,'11月工资'!C:AP,40,0)</f>
        <v>9</v>
      </c>
      <c r="O958" s="6">
        <f t="shared" si="143"/>
        <v>64.959999999999994</v>
      </c>
      <c r="P958">
        <v>0</v>
      </c>
      <c r="Q958">
        <f t="shared" si="144"/>
        <v>974</v>
      </c>
      <c r="R958" s="51">
        <v>8260</v>
      </c>
      <c r="S958" s="67">
        <v>8119.77</v>
      </c>
      <c r="T958" s="69">
        <v>8115</v>
      </c>
      <c r="Y958" s="51">
        <f t="shared" si="148"/>
        <v>8250</v>
      </c>
      <c r="Z958" s="73">
        <f t="shared" si="149"/>
        <v>8124.38</v>
      </c>
      <c r="AA958" s="69" t="str">
        <f>VLOOKUP(C:C&amp;"    ",[1]Sheet0!$E$1:$I$65536,5,0)</f>
        <v xml:space="preserve">8115.00    </v>
      </c>
      <c r="AB958" s="74">
        <v>8115</v>
      </c>
      <c r="AC958" t="b">
        <f t="shared" si="145"/>
        <v>1</v>
      </c>
      <c r="AD958">
        <v>9001069</v>
      </c>
      <c r="AE958" t="s">
        <v>2881</v>
      </c>
      <c r="AF958" t="str">
        <f t="shared" si="147"/>
        <v>刘斌辉</v>
      </c>
    </row>
    <row r="959" spans="1:32" x14ac:dyDescent="0.2">
      <c r="A959">
        <v>956</v>
      </c>
      <c r="B959">
        <v>9001068</v>
      </c>
      <c r="C959" t="str">
        <f>VLOOKUP(B:B,'10月人员信息'!J:W,13,0)</f>
        <v>130202197604012139</v>
      </c>
      <c r="D959" t="str">
        <f>VLOOKUP(B:B,'10月人员信息'!J:M,3,0)</f>
        <v>李彦峰</v>
      </c>
      <c r="E959" t="str">
        <f>VLOOKUP(B:B,'10月人员信息'!J:L,2,0)</f>
        <v>炼铁事业部</v>
      </c>
      <c r="F959" t="str">
        <f>VLOOKUP(B:B,'10月人员信息'!J:R,8,0)</f>
        <v>烧结中控工</v>
      </c>
      <c r="G959">
        <f>VLOOKUP(B:B,'10月人员信息'!J:P,6,0)</f>
        <v>0</v>
      </c>
      <c r="H959" t="str">
        <f>VLOOKUP(B:B,'10月人员信息'!J:V,12,0)</f>
        <v>汉族</v>
      </c>
      <c r="I959" t="str">
        <f>VLOOKUP(B:B,'11月工资'!A:D,4,0)</f>
        <v>6217000180024123980</v>
      </c>
      <c r="J959">
        <f t="shared" si="140"/>
        <v>1241.76</v>
      </c>
      <c r="K959">
        <f t="shared" si="141"/>
        <v>54.33</v>
      </c>
      <c r="L959">
        <f t="shared" si="146"/>
        <v>131.94</v>
      </c>
      <c r="M959" s="6">
        <f t="shared" si="142"/>
        <v>533.41</v>
      </c>
      <c r="N959">
        <f>VLOOKUP(C:C,'11月工资'!C:AP,40,0)</f>
        <v>9</v>
      </c>
      <c r="O959" s="6">
        <f t="shared" si="143"/>
        <v>60.96</v>
      </c>
      <c r="P959">
        <v>0</v>
      </c>
      <c r="Q959">
        <f t="shared" si="144"/>
        <v>914</v>
      </c>
      <c r="R959" s="51">
        <v>7761</v>
      </c>
      <c r="S959" s="67">
        <v>7620.2</v>
      </c>
      <c r="T959" s="69">
        <v>7616</v>
      </c>
      <c r="Y959" s="51">
        <f t="shared" si="148"/>
        <v>7751</v>
      </c>
      <c r="Z959" s="73">
        <f t="shared" si="149"/>
        <v>7624.81</v>
      </c>
      <c r="AA959" s="69" t="str">
        <f>VLOOKUP(C:C&amp;"    ",[1]Sheet0!$E$1:$I$65536,5,0)</f>
        <v xml:space="preserve">7616.00    </v>
      </c>
      <c r="AB959" s="74">
        <v>7616</v>
      </c>
      <c r="AC959" t="b">
        <f t="shared" si="145"/>
        <v>1</v>
      </c>
      <c r="AD959">
        <v>9001070</v>
      </c>
      <c r="AE959" t="s">
        <v>2884</v>
      </c>
      <c r="AF959" t="str">
        <f t="shared" si="147"/>
        <v>刘家良</v>
      </c>
    </row>
    <row r="960" spans="1:32" x14ac:dyDescent="0.2">
      <c r="A960">
        <v>957</v>
      </c>
      <c r="B960">
        <v>9001069</v>
      </c>
      <c r="C960" t="str">
        <f>VLOOKUP(B:B,'10月人员信息'!J:W,13,0)</f>
        <v>130203197009093356</v>
      </c>
      <c r="D960" t="str">
        <f>VLOOKUP(B:B,'10月人员信息'!J:M,3,0)</f>
        <v>刘斌辉</v>
      </c>
      <c r="E960" t="str">
        <f>VLOOKUP(B:B,'10月人员信息'!J:L,2,0)</f>
        <v>炼铁事业部</v>
      </c>
      <c r="F960" t="str">
        <f>VLOOKUP(B:B,'10月人员信息'!J:R,8,0)</f>
        <v>高炉矿槽</v>
      </c>
      <c r="G960">
        <f>VLOOKUP(B:B,'10月人员信息'!J:P,6,0)</f>
        <v>0</v>
      </c>
      <c r="H960" t="str">
        <f>VLOOKUP(B:B,'10月人员信息'!J:V,12,0)</f>
        <v>汉族</v>
      </c>
      <c r="I960" t="str">
        <f>VLOOKUP(B:B,'11月工资'!A:D,4,0)</f>
        <v>6217000180024107884</v>
      </c>
      <c r="J960">
        <f t="shared" ref="J960:J1023" si="150">ROUND(R960*0.16,2)</f>
        <v>918.4</v>
      </c>
      <c r="K960">
        <f t="shared" ref="K960:K976" si="151">ROUND(R960*0.007,2)</f>
        <v>40.18</v>
      </c>
      <c r="L960">
        <f t="shared" si="146"/>
        <v>97.58</v>
      </c>
      <c r="M960" s="6">
        <f t="shared" ref="M960:M976" si="152">ROUND(S960*0.07,2)</f>
        <v>391.96</v>
      </c>
      <c r="N960">
        <f>VLOOKUP(C:C,'11月工资'!C:AP,40,0)</f>
        <v>9</v>
      </c>
      <c r="O960" s="6">
        <f t="shared" ref="O960:O976" si="153">ROUND(S960*0.008,2)</f>
        <v>44.8</v>
      </c>
      <c r="P960">
        <v>0</v>
      </c>
      <c r="Q960">
        <f t="shared" ref="Q960:Q1023" si="154">ROUND(T960*0.12,0)</f>
        <v>671</v>
      </c>
      <c r="R960" s="51">
        <v>5740</v>
      </c>
      <c r="S960" s="67">
        <v>5599.46</v>
      </c>
      <c r="T960" s="69">
        <v>5595</v>
      </c>
      <c r="Y960" s="51">
        <f t="shared" si="148"/>
        <v>5730</v>
      </c>
      <c r="Z960" s="73">
        <f t="shared" si="149"/>
        <v>5604.07</v>
      </c>
      <c r="AA960" s="69" t="str">
        <f>VLOOKUP(C:C&amp;"    ",[1]Sheet0!$E$1:$I$65536,5,0)</f>
        <v xml:space="preserve">5595.00    </v>
      </c>
      <c r="AB960" s="74">
        <v>5595</v>
      </c>
      <c r="AC960" t="b">
        <f t="shared" si="145"/>
        <v>1</v>
      </c>
      <c r="AD960">
        <v>9001071</v>
      </c>
      <c r="AE960" t="s">
        <v>2887</v>
      </c>
      <c r="AF960" t="str">
        <f t="shared" si="147"/>
        <v>刘隽</v>
      </c>
    </row>
    <row r="961" spans="1:32" x14ac:dyDescent="0.2">
      <c r="A961">
        <v>958</v>
      </c>
      <c r="B961">
        <v>9001070</v>
      </c>
      <c r="C961" t="str">
        <f>VLOOKUP(B:B,'10月人员信息'!J:W,13,0)</f>
        <v>130203197607223317</v>
      </c>
      <c r="D961" t="str">
        <f>VLOOKUP(B:B,'10月人员信息'!J:M,3,0)</f>
        <v>刘家良</v>
      </c>
      <c r="E961" t="str">
        <f>VLOOKUP(B:B,'10月人员信息'!J:L,2,0)</f>
        <v>炼铁事业部</v>
      </c>
      <c r="F961" t="str">
        <f>VLOOKUP(B:B,'10月人员信息'!J:R,8,0)</f>
        <v>料仓工</v>
      </c>
      <c r="G961">
        <f>VLOOKUP(B:B,'10月人员信息'!J:P,6,0)</f>
        <v>0</v>
      </c>
      <c r="H961" t="str">
        <f>VLOOKUP(B:B,'10月人员信息'!J:V,12,0)</f>
        <v>汉族</v>
      </c>
      <c r="I961" t="str">
        <f>VLOOKUP(B:B,'11月工资'!A:D,4,0)</f>
        <v>6210810180000829647</v>
      </c>
      <c r="J961">
        <f t="shared" si="150"/>
        <v>653.6</v>
      </c>
      <c r="K961">
        <f t="shared" si="151"/>
        <v>28.6</v>
      </c>
      <c r="L961">
        <f t="shared" si="146"/>
        <v>69.45</v>
      </c>
      <c r="M961" s="6">
        <f t="shared" si="152"/>
        <v>365.44</v>
      </c>
      <c r="N961">
        <f>VLOOKUP(C:C,'11月工资'!C:AP,40,0)</f>
        <v>9</v>
      </c>
      <c r="O961" s="6">
        <f t="shared" si="153"/>
        <v>41.76</v>
      </c>
      <c r="P961">
        <v>0</v>
      </c>
      <c r="Q961">
        <f t="shared" si="154"/>
        <v>473</v>
      </c>
      <c r="R961" s="51">
        <v>4085</v>
      </c>
      <c r="S961" s="68">
        <v>5220.59</v>
      </c>
      <c r="T961" s="69">
        <v>3940</v>
      </c>
      <c r="Y961" s="51">
        <f t="shared" si="148"/>
        <v>4075</v>
      </c>
      <c r="Z961" s="73">
        <f t="shared" si="149"/>
        <v>5225.2</v>
      </c>
      <c r="AA961" s="69" t="str">
        <f>VLOOKUP(C:C&amp;"    ",[1]Sheet0!$E$1:$I$65536,5,0)</f>
        <v xml:space="preserve">3940.00    </v>
      </c>
      <c r="AB961" s="74">
        <v>3940</v>
      </c>
      <c r="AC961" t="b">
        <f t="shared" ref="AC961:AC1024" si="155">T961=AB961</f>
        <v>1</v>
      </c>
      <c r="AD961">
        <v>9001072</v>
      </c>
      <c r="AE961" t="s">
        <v>2890</v>
      </c>
      <c r="AF961" t="str">
        <f t="shared" si="147"/>
        <v>裴之永</v>
      </c>
    </row>
    <row r="962" spans="1:32" x14ac:dyDescent="0.2">
      <c r="A962">
        <v>959</v>
      </c>
      <c r="B962">
        <v>9001071</v>
      </c>
      <c r="C962" t="str">
        <f>VLOOKUP(B:B,'10月人员信息'!J:W,13,0)</f>
        <v>130206197701030318</v>
      </c>
      <c r="D962" t="str">
        <f>VLOOKUP(B:B,'10月人员信息'!J:M,3,0)</f>
        <v>刘隽</v>
      </c>
      <c r="E962" t="str">
        <f>VLOOKUP(B:B,'10月人员信息'!J:L,2,0)</f>
        <v>炼铁事业部</v>
      </c>
      <c r="F962" t="str">
        <f>VLOOKUP(B:B,'10月人员信息'!J:R,8,0)</f>
        <v>原料中控工</v>
      </c>
      <c r="G962">
        <f>VLOOKUP(B:B,'10月人员信息'!J:P,6,0)</f>
        <v>0</v>
      </c>
      <c r="H962" t="str">
        <f>VLOOKUP(B:B,'10月人员信息'!J:V,12,0)</f>
        <v>汉族</v>
      </c>
      <c r="I962" t="str">
        <f>VLOOKUP(B:B,'11月工资'!A:D,4,0)</f>
        <v>6217000180024106548</v>
      </c>
      <c r="J962">
        <f t="shared" si="150"/>
        <v>1038.72</v>
      </c>
      <c r="K962">
        <f t="shared" si="151"/>
        <v>45.44</v>
      </c>
      <c r="L962">
        <f t="shared" ref="L962:L1025" si="156">ROUND(R962*0.017,2)</f>
        <v>110.36</v>
      </c>
      <c r="M962" s="6">
        <f t="shared" si="152"/>
        <v>444.6</v>
      </c>
      <c r="N962">
        <f>VLOOKUP(C:C,'11月工资'!C:AP,40,0)</f>
        <v>9</v>
      </c>
      <c r="O962" s="6">
        <f t="shared" si="153"/>
        <v>50.81</v>
      </c>
      <c r="P962">
        <v>0</v>
      </c>
      <c r="Q962">
        <f t="shared" si="154"/>
        <v>762</v>
      </c>
      <c r="R962" s="51">
        <v>6492</v>
      </c>
      <c r="S962" s="67">
        <v>6351.41</v>
      </c>
      <c r="T962" s="69">
        <v>6347</v>
      </c>
      <c r="Y962" s="51">
        <f t="shared" si="148"/>
        <v>6482</v>
      </c>
      <c r="Z962" s="73">
        <f t="shared" si="149"/>
        <v>6356.02</v>
      </c>
      <c r="AA962" s="69" t="str">
        <f>VLOOKUP(C:C&amp;"    ",[1]Sheet0!$E$1:$I$65536,5,0)</f>
        <v xml:space="preserve">6347.00    </v>
      </c>
      <c r="AB962" s="74">
        <v>6347</v>
      </c>
      <c r="AC962" t="b">
        <f t="shared" si="155"/>
        <v>1</v>
      </c>
      <c r="AD962">
        <v>9001073</v>
      </c>
      <c r="AE962" t="s">
        <v>2893</v>
      </c>
      <c r="AF962" t="str">
        <f t="shared" si="147"/>
        <v>秦占新</v>
      </c>
    </row>
    <row r="963" spans="1:32" x14ac:dyDescent="0.2">
      <c r="A963">
        <v>960</v>
      </c>
      <c r="B963">
        <v>9001072</v>
      </c>
      <c r="C963" t="str">
        <f>VLOOKUP(B:B,'10月人员信息'!J:W,13,0)</f>
        <v>130202197809057015</v>
      </c>
      <c r="D963" t="str">
        <f>VLOOKUP(B:B,'10月人员信息'!J:M,3,0)</f>
        <v>裴之永</v>
      </c>
      <c r="E963" t="str">
        <f>VLOOKUP(B:B,'10月人员信息'!J:L,2,0)</f>
        <v>炼铁事业部</v>
      </c>
      <c r="F963" t="str">
        <f>VLOOKUP(B:B,'10月人员信息'!J:R,8,0)</f>
        <v>混匀堆取料操作</v>
      </c>
      <c r="G963">
        <f>VLOOKUP(B:B,'10月人员信息'!J:P,6,0)</f>
        <v>0</v>
      </c>
      <c r="H963" t="str">
        <f>VLOOKUP(B:B,'10月人员信息'!J:V,12,0)</f>
        <v>汉族</v>
      </c>
      <c r="I963" t="str">
        <f>VLOOKUP(B:B,'11月工资'!A:D,4,0)</f>
        <v>6217000180024107421</v>
      </c>
      <c r="J963">
        <f t="shared" si="150"/>
        <v>908.8</v>
      </c>
      <c r="K963">
        <f t="shared" si="151"/>
        <v>39.76</v>
      </c>
      <c r="L963">
        <f t="shared" si="156"/>
        <v>96.56</v>
      </c>
      <c r="M963" s="6">
        <f t="shared" si="152"/>
        <v>387.78</v>
      </c>
      <c r="N963">
        <f>VLOOKUP(C:C,'11月工资'!C:AP,40,0)</f>
        <v>9</v>
      </c>
      <c r="O963" s="6">
        <f t="shared" si="153"/>
        <v>44.32</v>
      </c>
      <c r="P963">
        <v>0</v>
      </c>
      <c r="Q963">
        <f t="shared" si="154"/>
        <v>664</v>
      </c>
      <c r="R963" s="51">
        <v>5680</v>
      </c>
      <c r="S963" s="67">
        <v>5539.7</v>
      </c>
      <c r="T963" s="69">
        <v>5535</v>
      </c>
      <c r="Y963" s="51">
        <f t="shared" si="148"/>
        <v>5670</v>
      </c>
      <c r="Z963" s="73">
        <f t="shared" si="149"/>
        <v>5544.31</v>
      </c>
      <c r="AA963" s="69" t="str">
        <f>VLOOKUP(C:C&amp;"    ",[1]Sheet0!$E$1:$I$65536,5,0)</f>
        <v xml:space="preserve">5535.00    </v>
      </c>
      <c r="AB963" s="74">
        <v>5535</v>
      </c>
      <c r="AC963" t="b">
        <f t="shared" si="155"/>
        <v>1</v>
      </c>
      <c r="AD963">
        <v>9001074</v>
      </c>
      <c r="AE963" t="s">
        <v>2896</v>
      </c>
      <c r="AF963" t="str">
        <f t="shared" ref="AF963:AF1026" si="157">VLOOKUP(AD:AD,B:D,3,0)</f>
        <v>申建明</v>
      </c>
    </row>
    <row r="964" spans="1:32" x14ac:dyDescent="0.2">
      <c r="A964">
        <v>961</v>
      </c>
      <c r="B964">
        <v>9001073</v>
      </c>
      <c r="C964" t="str">
        <f>VLOOKUP(B:B,'10月人员信息'!J:W,13,0)</f>
        <v>130205197408241814</v>
      </c>
      <c r="D964" t="str">
        <f>VLOOKUP(B:B,'10月人员信息'!J:M,3,0)</f>
        <v>秦占新</v>
      </c>
      <c r="E964" t="str">
        <f>VLOOKUP(B:B,'10月人员信息'!J:L,2,0)</f>
        <v>炼铁事业部</v>
      </c>
      <c r="F964" t="str">
        <f>VLOOKUP(B:B,'10月人员信息'!J:R,8,0)</f>
        <v>配管工</v>
      </c>
      <c r="G964">
        <f>VLOOKUP(B:B,'10月人员信息'!J:P,6,0)</f>
        <v>0</v>
      </c>
      <c r="H964" t="str">
        <f>VLOOKUP(B:B,'10月人员信息'!J:V,12,0)</f>
        <v>汉族</v>
      </c>
      <c r="I964" t="str">
        <f>VLOOKUP(B:B,'11月工资'!A:D,4,0)</f>
        <v>6217000180024121711</v>
      </c>
      <c r="J964">
        <f t="shared" si="150"/>
        <v>934.4</v>
      </c>
      <c r="K964">
        <f t="shared" si="151"/>
        <v>40.880000000000003</v>
      </c>
      <c r="L964">
        <f t="shared" si="156"/>
        <v>99.28</v>
      </c>
      <c r="M964" s="6">
        <f t="shared" si="152"/>
        <v>399</v>
      </c>
      <c r="N964">
        <f>VLOOKUP(C:C,'11月工资'!C:AP,40,0)</f>
        <v>9</v>
      </c>
      <c r="O964" s="6">
        <f t="shared" si="153"/>
        <v>45.6</v>
      </c>
      <c r="P964">
        <v>0</v>
      </c>
      <c r="Q964">
        <f t="shared" si="154"/>
        <v>683</v>
      </c>
      <c r="R964" s="51">
        <v>5840</v>
      </c>
      <c r="S964" s="67">
        <v>5700.03</v>
      </c>
      <c r="T964" s="69">
        <v>5695</v>
      </c>
      <c r="Y964" s="51">
        <f t="shared" ref="Y964:Y1027" si="158">R964-10</f>
        <v>5830</v>
      </c>
      <c r="Z964" s="73">
        <f t="shared" si="149"/>
        <v>5704.64</v>
      </c>
      <c r="AA964" s="69" t="str">
        <f>VLOOKUP(C:C&amp;"    ",[1]Sheet0!$E$1:$I$65536,5,0)</f>
        <v xml:space="preserve">5695.00    </v>
      </c>
      <c r="AB964" s="74">
        <v>5695</v>
      </c>
      <c r="AC964" t="b">
        <f t="shared" si="155"/>
        <v>1</v>
      </c>
      <c r="AD964">
        <v>9001075</v>
      </c>
      <c r="AE964" t="s">
        <v>2899</v>
      </c>
      <c r="AF964" t="str">
        <f t="shared" si="157"/>
        <v>孙海涛</v>
      </c>
    </row>
    <row r="965" spans="1:32" x14ac:dyDescent="0.2">
      <c r="A965">
        <v>962</v>
      </c>
      <c r="B965">
        <v>9001074</v>
      </c>
      <c r="C965" t="str">
        <f>VLOOKUP(B:B,'10月人员信息'!J:W,13,0)</f>
        <v>13020619810621001X</v>
      </c>
      <c r="D965" t="str">
        <f>VLOOKUP(B:B,'10月人员信息'!J:M,3,0)</f>
        <v>申建明</v>
      </c>
      <c r="E965" t="str">
        <f>VLOOKUP(B:B,'10月人员信息'!J:L,2,0)</f>
        <v>炼铁事业部</v>
      </c>
      <c r="F965" t="str">
        <f>VLOOKUP(B:B,'10月人员信息'!J:R,8,0)</f>
        <v>配料工</v>
      </c>
      <c r="G965">
        <f>VLOOKUP(B:B,'10月人员信息'!J:P,6,0)</f>
        <v>0</v>
      </c>
      <c r="H965" t="str">
        <f>VLOOKUP(B:B,'10月人员信息'!J:V,12,0)</f>
        <v>汉族</v>
      </c>
      <c r="I965" t="str">
        <f>VLOOKUP(B:B,'11月工资'!A:D,4,0)</f>
        <v>6217000180024123402</v>
      </c>
      <c r="J965">
        <f t="shared" si="150"/>
        <v>776.96</v>
      </c>
      <c r="K965">
        <f t="shared" si="151"/>
        <v>33.99</v>
      </c>
      <c r="L965">
        <f t="shared" si="156"/>
        <v>82.55</v>
      </c>
      <c r="M965" s="6">
        <f t="shared" si="152"/>
        <v>365.44</v>
      </c>
      <c r="N965">
        <f>VLOOKUP(C:C,'11月工资'!C:AP,40,0)</f>
        <v>9</v>
      </c>
      <c r="O965" s="6">
        <f t="shared" si="153"/>
        <v>41.76</v>
      </c>
      <c r="P965">
        <v>0</v>
      </c>
      <c r="Q965">
        <f t="shared" si="154"/>
        <v>565</v>
      </c>
      <c r="R965" s="51">
        <v>4856</v>
      </c>
      <c r="S965" s="68">
        <v>5220.59</v>
      </c>
      <c r="T965" s="69">
        <v>4711</v>
      </c>
      <c r="Y965" s="51">
        <f t="shared" si="158"/>
        <v>4846</v>
      </c>
      <c r="Z965" s="73">
        <f t="shared" ref="Z965:Z1028" si="159">ROUND(S965+4.61,2)</f>
        <v>5225.2</v>
      </c>
      <c r="AA965" s="69" t="str">
        <f>VLOOKUP(C:C&amp;"    ",[1]Sheet0!$E$1:$I$65536,5,0)</f>
        <v xml:space="preserve">4711.00    </v>
      </c>
      <c r="AB965" s="74">
        <v>4711</v>
      </c>
      <c r="AC965" t="b">
        <f t="shared" si="155"/>
        <v>1</v>
      </c>
      <c r="AD965">
        <v>9001076</v>
      </c>
      <c r="AE965" t="s">
        <v>2902</v>
      </c>
      <c r="AF965" t="str">
        <f t="shared" si="157"/>
        <v>汪福利</v>
      </c>
    </row>
    <row r="966" spans="1:32" x14ac:dyDescent="0.2">
      <c r="A966">
        <v>963</v>
      </c>
      <c r="B966">
        <v>9001075</v>
      </c>
      <c r="C966" t="str">
        <f>VLOOKUP(B:B,'10月人员信息'!J:W,13,0)</f>
        <v>130203197707063314</v>
      </c>
      <c r="D966" t="str">
        <f>VLOOKUP(B:B,'10月人员信息'!J:M,3,0)</f>
        <v>孙海涛</v>
      </c>
      <c r="E966" t="str">
        <f>VLOOKUP(B:B,'10月人员信息'!J:L,2,0)</f>
        <v>炼铁事业部</v>
      </c>
      <c r="F966" t="str">
        <f>VLOOKUP(B:B,'10月人员信息'!J:R,8,0)</f>
        <v>铁口工</v>
      </c>
      <c r="G966">
        <f>VLOOKUP(B:B,'10月人员信息'!J:P,6,0)</f>
        <v>0</v>
      </c>
      <c r="H966" t="str">
        <f>VLOOKUP(B:B,'10月人员信息'!J:V,12,0)</f>
        <v>汉族</v>
      </c>
      <c r="I966" t="str">
        <f>VLOOKUP(B:B,'11月工资'!A:D,4,0)</f>
        <v>6217000180024121877</v>
      </c>
      <c r="J966">
        <f t="shared" si="150"/>
        <v>868.96</v>
      </c>
      <c r="K966">
        <f t="shared" si="151"/>
        <v>38.020000000000003</v>
      </c>
      <c r="L966">
        <f t="shared" si="156"/>
        <v>92.33</v>
      </c>
      <c r="M966" s="6">
        <f t="shared" si="152"/>
        <v>370.34</v>
      </c>
      <c r="N966">
        <f>VLOOKUP(C:C,'11月工资'!C:AP,40,0)</f>
        <v>9</v>
      </c>
      <c r="O966" s="6">
        <f t="shared" si="153"/>
        <v>42.32</v>
      </c>
      <c r="P966">
        <v>0</v>
      </c>
      <c r="Q966">
        <f t="shared" si="154"/>
        <v>634</v>
      </c>
      <c r="R966" s="51">
        <v>5431</v>
      </c>
      <c r="S966" s="68">
        <v>5290.59</v>
      </c>
      <c r="T966" s="69">
        <v>5286</v>
      </c>
      <c r="Y966" s="51">
        <f t="shared" si="158"/>
        <v>5421</v>
      </c>
      <c r="Z966" s="73">
        <f t="shared" si="159"/>
        <v>5295.2</v>
      </c>
      <c r="AA966" s="69" t="str">
        <f>VLOOKUP(C:C&amp;"    ",[1]Sheet0!$E$1:$I$65536,5,0)</f>
        <v xml:space="preserve">5286.00    </v>
      </c>
      <c r="AB966" s="74">
        <v>5286</v>
      </c>
      <c r="AC966" t="b">
        <f t="shared" si="155"/>
        <v>1</v>
      </c>
      <c r="AD966">
        <v>9001077</v>
      </c>
      <c r="AE966" t="s">
        <v>2905</v>
      </c>
      <c r="AF966" t="str">
        <f t="shared" si="157"/>
        <v>邢宝瑞</v>
      </c>
    </row>
    <row r="967" spans="1:32" x14ac:dyDescent="0.2">
      <c r="A967">
        <v>964</v>
      </c>
      <c r="B967">
        <v>9001076</v>
      </c>
      <c r="C967" t="str">
        <f>VLOOKUP(B:B,'10月人员信息'!J:W,13,0)</f>
        <v>130223197306106614</v>
      </c>
      <c r="D967" t="str">
        <f>VLOOKUP(B:B,'10月人员信息'!J:M,3,0)</f>
        <v>汪福利</v>
      </c>
      <c r="E967" t="str">
        <f>VLOOKUP(B:B,'10月人员信息'!J:L,2,0)</f>
        <v>炼铁事业部</v>
      </c>
      <c r="F967" t="str">
        <f>VLOOKUP(B:B,'10月人员信息'!J:R,8,0)</f>
        <v>堆取料操作</v>
      </c>
      <c r="G967">
        <f>VLOOKUP(B:B,'10月人员信息'!J:P,6,0)</f>
        <v>0</v>
      </c>
      <c r="H967" t="str">
        <f>VLOOKUP(B:B,'10月人员信息'!J:V,12,0)</f>
        <v>汉族</v>
      </c>
      <c r="I967" t="str">
        <f>VLOOKUP(B:B,'11月工资'!A:D,4,0)</f>
        <v>6227000180040039425</v>
      </c>
      <c r="J967">
        <f t="shared" si="150"/>
        <v>837.76</v>
      </c>
      <c r="K967">
        <f t="shared" si="151"/>
        <v>36.65</v>
      </c>
      <c r="L967">
        <f t="shared" si="156"/>
        <v>89.01</v>
      </c>
      <c r="M967" s="6">
        <f t="shared" si="152"/>
        <v>365.44</v>
      </c>
      <c r="N967">
        <f>VLOOKUP(C:C,'11月工资'!C:AP,40,0)</f>
        <v>9</v>
      </c>
      <c r="O967" s="6">
        <f t="shared" si="153"/>
        <v>41.76</v>
      </c>
      <c r="P967">
        <v>0</v>
      </c>
      <c r="Q967">
        <f t="shared" si="154"/>
        <v>611</v>
      </c>
      <c r="R967" s="51">
        <v>5236</v>
      </c>
      <c r="S967" s="68">
        <v>5220.59</v>
      </c>
      <c r="T967" s="69">
        <v>5091</v>
      </c>
      <c r="Y967" s="51">
        <f t="shared" si="158"/>
        <v>5226</v>
      </c>
      <c r="Z967" s="73">
        <f t="shared" si="159"/>
        <v>5225.2</v>
      </c>
      <c r="AA967" s="69" t="str">
        <f>VLOOKUP(C:C&amp;"    ",[1]Sheet0!$E$1:$I$65536,5,0)</f>
        <v xml:space="preserve">5091.00    </v>
      </c>
      <c r="AB967" s="74">
        <v>5091</v>
      </c>
      <c r="AC967" t="b">
        <f t="shared" si="155"/>
        <v>1</v>
      </c>
      <c r="AD967">
        <v>9001078</v>
      </c>
      <c r="AE967" t="s">
        <v>2908</v>
      </c>
      <c r="AF967" t="str">
        <f t="shared" si="157"/>
        <v>熊建</v>
      </c>
    </row>
    <row r="968" spans="1:32" x14ac:dyDescent="0.2">
      <c r="A968">
        <v>965</v>
      </c>
      <c r="B968">
        <v>9001077</v>
      </c>
      <c r="C968" t="str">
        <f>VLOOKUP(B:B,'10月人员信息'!J:W,13,0)</f>
        <v>130202197102091236</v>
      </c>
      <c r="D968" t="str">
        <f>VLOOKUP(B:B,'10月人员信息'!J:M,3,0)</f>
        <v>邢宝瑞</v>
      </c>
      <c r="E968" t="str">
        <f>VLOOKUP(B:B,'10月人员信息'!J:L,2,0)</f>
        <v>炼铁事业部</v>
      </c>
      <c r="F968" t="str">
        <f>VLOOKUP(B:B,'10月人员信息'!J:R,8,0)</f>
        <v>运转上料工</v>
      </c>
      <c r="G968">
        <f>VLOOKUP(B:B,'10月人员信息'!J:P,6,0)</f>
        <v>0</v>
      </c>
      <c r="H968" t="str">
        <f>VLOOKUP(B:B,'10月人员信息'!J:V,12,0)</f>
        <v>汉族</v>
      </c>
      <c r="I968" t="str">
        <f>VLOOKUP(B:B,'11月工资'!A:D,4,0)</f>
        <v>6217000180024122362</v>
      </c>
      <c r="J968">
        <f t="shared" si="150"/>
        <v>842.56</v>
      </c>
      <c r="K968">
        <f t="shared" si="151"/>
        <v>36.86</v>
      </c>
      <c r="L968">
        <f t="shared" si="156"/>
        <v>89.52</v>
      </c>
      <c r="M968" s="6">
        <f t="shared" si="152"/>
        <v>365.44</v>
      </c>
      <c r="N968">
        <f>VLOOKUP(C:C,'11月工资'!C:AP,40,0)</f>
        <v>9</v>
      </c>
      <c r="O968" s="6">
        <f t="shared" si="153"/>
        <v>41.76</v>
      </c>
      <c r="P968">
        <v>0</v>
      </c>
      <c r="Q968">
        <f t="shared" si="154"/>
        <v>615</v>
      </c>
      <c r="R968" s="51">
        <v>5266</v>
      </c>
      <c r="S968" s="68">
        <v>5220.59</v>
      </c>
      <c r="T968" s="69">
        <v>5121</v>
      </c>
      <c r="Y968" s="51">
        <f t="shared" si="158"/>
        <v>5256</v>
      </c>
      <c r="Z968" s="73">
        <f t="shared" si="159"/>
        <v>5225.2</v>
      </c>
      <c r="AA968" s="69" t="str">
        <f>VLOOKUP(C:C&amp;"    ",[1]Sheet0!$E$1:$I$65536,5,0)</f>
        <v xml:space="preserve">5121.00    </v>
      </c>
      <c r="AB968" s="74">
        <v>5121</v>
      </c>
      <c r="AC968" t="b">
        <f t="shared" si="155"/>
        <v>1</v>
      </c>
      <c r="AD968">
        <v>9001079</v>
      </c>
      <c r="AE968" t="s">
        <v>2911</v>
      </c>
      <c r="AF968" t="str">
        <f t="shared" si="157"/>
        <v>宣庆华</v>
      </c>
    </row>
    <row r="969" spans="1:32" x14ac:dyDescent="0.2">
      <c r="A969">
        <v>966</v>
      </c>
      <c r="B969">
        <v>9001078</v>
      </c>
      <c r="C969" t="str">
        <f>VLOOKUP(B:B,'10月人员信息'!J:W,13,0)</f>
        <v>130202198501010637</v>
      </c>
      <c r="D969" t="str">
        <f>VLOOKUP(B:B,'10月人员信息'!J:M,3,0)</f>
        <v>熊建</v>
      </c>
      <c r="E969" t="str">
        <f>VLOOKUP(B:B,'10月人员信息'!J:L,2,0)</f>
        <v>炼铁事业部</v>
      </c>
      <c r="F969" t="str">
        <f>VLOOKUP(B:B,'10月人员信息'!J:R,8,0)</f>
        <v>翻车机工</v>
      </c>
      <c r="G969">
        <f>VLOOKUP(B:B,'10月人员信息'!J:P,6,0)</f>
        <v>0</v>
      </c>
      <c r="H969" t="str">
        <f>VLOOKUP(B:B,'10月人员信息'!J:V,12,0)</f>
        <v>汉族</v>
      </c>
      <c r="I969" t="str">
        <f>VLOOKUP(B:B,'11月工资'!A:D,4,0)</f>
        <v>6217000180024107017</v>
      </c>
      <c r="J969">
        <f t="shared" si="150"/>
        <v>714.4</v>
      </c>
      <c r="K969">
        <f t="shared" si="151"/>
        <v>31.26</v>
      </c>
      <c r="L969">
        <f t="shared" si="156"/>
        <v>75.91</v>
      </c>
      <c r="M969" s="6">
        <f t="shared" si="152"/>
        <v>365.44</v>
      </c>
      <c r="N969">
        <f>VLOOKUP(C:C,'11月工资'!C:AP,40,0)</f>
        <v>9</v>
      </c>
      <c r="O969" s="6">
        <f t="shared" si="153"/>
        <v>41.76</v>
      </c>
      <c r="P969">
        <v>0</v>
      </c>
      <c r="Q969">
        <f t="shared" si="154"/>
        <v>518</v>
      </c>
      <c r="R969" s="51">
        <v>4465</v>
      </c>
      <c r="S969" s="68">
        <v>5220.59</v>
      </c>
      <c r="T969" s="69">
        <v>4320</v>
      </c>
      <c r="Y969" s="51">
        <f t="shared" si="158"/>
        <v>4455</v>
      </c>
      <c r="Z969" s="73">
        <f t="shared" si="159"/>
        <v>5225.2</v>
      </c>
      <c r="AA969" s="69" t="str">
        <f>VLOOKUP(C:C&amp;"    ",[1]Sheet0!$E$1:$I$65536,5,0)</f>
        <v xml:space="preserve">4320.00    </v>
      </c>
      <c r="AB969" s="74">
        <v>4320</v>
      </c>
      <c r="AC969" t="b">
        <f t="shared" si="155"/>
        <v>1</v>
      </c>
      <c r="AD969">
        <v>9001080</v>
      </c>
      <c r="AE969" t="s">
        <v>2914</v>
      </c>
      <c r="AF969" t="str">
        <f t="shared" si="157"/>
        <v>杨会杰</v>
      </c>
    </row>
    <row r="970" spans="1:32" x14ac:dyDescent="0.2">
      <c r="A970">
        <v>967</v>
      </c>
      <c r="B970">
        <v>9001079</v>
      </c>
      <c r="C970" t="str">
        <f>VLOOKUP(B:B,'10月人员信息'!J:W,13,0)</f>
        <v>130202197309142715</v>
      </c>
      <c r="D970" t="str">
        <f>VLOOKUP(B:B,'10月人员信息'!J:M,3,0)</f>
        <v>宣庆华</v>
      </c>
      <c r="E970" t="str">
        <f>VLOOKUP(B:B,'10月人员信息'!J:L,2,0)</f>
        <v>炼铁事业部</v>
      </c>
      <c r="F970" t="str">
        <f>VLOOKUP(B:B,'10月人员信息'!J:R,8,0)</f>
        <v>高炉矿槽</v>
      </c>
      <c r="G970">
        <f>VLOOKUP(B:B,'10月人员信息'!J:P,6,0)</f>
        <v>0</v>
      </c>
      <c r="H970" t="str">
        <f>VLOOKUP(B:B,'10月人员信息'!J:V,12,0)</f>
        <v>汉族</v>
      </c>
      <c r="I970" t="str">
        <f>VLOOKUP(B:B,'11月工资'!A:D,4,0)</f>
        <v>6217000180024107900</v>
      </c>
      <c r="J970">
        <f t="shared" si="150"/>
        <v>733.44</v>
      </c>
      <c r="K970">
        <f t="shared" si="151"/>
        <v>32.090000000000003</v>
      </c>
      <c r="L970">
        <f t="shared" si="156"/>
        <v>77.930000000000007</v>
      </c>
      <c r="M970" s="6">
        <f t="shared" si="152"/>
        <v>365.44</v>
      </c>
      <c r="N970">
        <f>VLOOKUP(C:C,'11月工资'!C:AP,40,0)</f>
        <v>9</v>
      </c>
      <c r="O970" s="6">
        <f t="shared" si="153"/>
        <v>41.76</v>
      </c>
      <c r="P970">
        <v>0</v>
      </c>
      <c r="Q970">
        <f t="shared" si="154"/>
        <v>533</v>
      </c>
      <c r="R970" s="51">
        <v>4584</v>
      </c>
      <c r="S970" s="68">
        <v>5220.59</v>
      </c>
      <c r="T970" s="69">
        <v>4439</v>
      </c>
      <c r="Y970" s="51">
        <f t="shared" si="158"/>
        <v>4574</v>
      </c>
      <c r="Z970" s="73">
        <f t="shared" si="159"/>
        <v>5225.2</v>
      </c>
      <c r="AA970" s="69" t="str">
        <f>VLOOKUP(C:C&amp;"    ",[1]Sheet0!$E$1:$I$65536,5,0)</f>
        <v xml:space="preserve">4439.00    </v>
      </c>
      <c r="AB970" s="74">
        <v>4439</v>
      </c>
      <c r="AC970" t="b">
        <f t="shared" si="155"/>
        <v>1</v>
      </c>
      <c r="AD970">
        <v>9001081</v>
      </c>
      <c r="AE970" t="s">
        <v>2917</v>
      </c>
      <c r="AF970" t="str">
        <f t="shared" si="157"/>
        <v>张祺</v>
      </c>
    </row>
    <row r="971" spans="1:32" x14ac:dyDescent="0.2">
      <c r="A971">
        <v>968</v>
      </c>
      <c r="B971">
        <v>9001080</v>
      </c>
      <c r="C971" t="str">
        <f>VLOOKUP(B:B,'10月人员信息'!J:W,13,0)</f>
        <v>130223197710039011</v>
      </c>
      <c r="D971" t="str">
        <f>VLOOKUP(B:B,'10月人员信息'!J:M,3,0)</f>
        <v>杨会杰</v>
      </c>
      <c r="E971" t="str">
        <f>VLOOKUP(B:B,'10月人员信息'!J:L,2,0)</f>
        <v>炼铁事业部</v>
      </c>
      <c r="F971" t="str">
        <f>VLOOKUP(B:B,'10月人员信息'!J:R,8,0)</f>
        <v>烧结中控工</v>
      </c>
      <c r="G971">
        <f>VLOOKUP(B:B,'10月人员信息'!J:P,6,0)</f>
        <v>0</v>
      </c>
      <c r="H971" t="str">
        <f>VLOOKUP(B:B,'10月人员信息'!J:V,12,0)</f>
        <v>汉族</v>
      </c>
      <c r="I971" t="str">
        <f>VLOOKUP(B:B,'11月工资'!A:D,4,0)</f>
        <v>6217000180024123493</v>
      </c>
      <c r="J971">
        <f t="shared" si="150"/>
        <v>977.92</v>
      </c>
      <c r="K971">
        <f t="shared" si="151"/>
        <v>42.78</v>
      </c>
      <c r="L971">
        <f t="shared" si="156"/>
        <v>103.9</v>
      </c>
      <c r="M971" s="6">
        <f t="shared" si="152"/>
        <v>418.04</v>
      </c>
      <c r="N971">
        <f>VLOOKUP(C:C,'11月工资'!C:AP,40,0)</f>
        <v>9</v>
      </c>
      <c r="O971" s="6">
        <f t="shared" si="153"/>
        <v>47.78</v>
      </c>
      <c r="P971">
        <v>0</v>
      </c>
      <c r="Q971">
        <f t="shared" si="154"/>
        <v>716</v>
      </c>
      <c r="R971" s="51">
        <v>6112</v>
      </c>
      <c r="S971" s="67">
        <v>5971.94</v>
      </c>
      <c r="T971" s="69">
        <v>5967</v>
      </c>
      <c r="Y971" s="51">
        <f t="shared" si="158"/>
        <v>6102</v>
      </c>
      <c r="Z971" s="73">
        <f t="shared" si="159"/>
        <v>5976.55</v>
      </c>
      <c r="AA971" s="69" t="str">
        <f>VLOOKUP(C:C&amp;"    ",[1]Sheet0!$E$1:$I$65536,5,0)</f>
        <v xml:space="preserve">5967.00    </v>
      </c>
      <c r="AB971" s="74">
        <v>5967</v>
      </c>
      <c r="AC971" t="b">
        <f t="shared" si="155"/>
        <v>1</v>
      </c>
      <c r="AD971">
        <v>9001082</v>
      </c>
      <c r="AE971" t="s">
        <v>2920</v>
      </c>
      <c r="AF971" t="str">
        <f t="shared" si="157"/>
        <v>赵昕</v>
      </c>
    </row>
    <row r="972" spans="1:32" x14ac:dyDescent="0.2">
      <c r="A972">
        <v>969</v>
      </c>
      <c r="B972">
        <v>9001081</v>
      </c>
      <c r="C972" t="str">
        <f>VLOOKUP(B:B,'10月人员信息'!J:W,13,0)</f>
        <v>130203197706063013</v>
      </c>
      <c r="D972" t="str">
        <f>VLOOKUP(B:B,'10月人员信息'!J:M,3,0)</f>
        <v>张祺</v>
      </c>
      <c r="E972" t="str">
        <f>VLOOKUP(B:B,'10月人员信息'!J:L,2,0)</f>
        <v>炼铁事业部</v>
      </c>
      <c r="F972" t="str">
        <f>VLOOKUP(B:B,'10月人员信息'!J:R,8,0)</f>
        <v>高炉矿槽</v>
      </c>
      <c r="G972">
        <f>VLOOKUP(B:B,'10月人员信息'!J:P,6,0)</f>
        <v>0</v>
      </c>
      <c r="H972" t="str">
        <f>VLOOKUP(B:B,'10月人员信息'!J:V,12,0)</f>
        <v>汉族</v>
      </c>
      <c r="I972" t="str">
        <f>VLOOKUP(B:B,'11月工资'!A:D,4,0)</f>
        <v>6217000180024102695</v>
      </c>
      <c r="J972">
        <f t="shared" si="150"/>
        <v>831.84</v>
      </c>
      <c r="K972">
        <f t="shared" si="151"/>
        <v>36.39</v>
      </c>
      <c r="L972">
        <f t="shared" si="156"/>
        <v>88.38</v>
      </c>
      <c r="M972" s="6">
        <f t="shared" si="152"/>
        <v>365.44</v>
      </c>
      <c r="N972">
        <f>VLOOKUP(C:C,'11月工资'!C:AP,40,0)</f>
        <v>9</v>
      </c>
      <c r="O972" s="6">
        <f t="shared" si="153"/>
        <v>41.76</v>
      </c>
      <c r="P972">
        <v>0</v>
      </c>
      <c r="Q972">
        <f t="shared" si="154"/>
        <v>606</v>
      </c>
      <c r="R972" s="51">
        <v>5199</v>
      </c>
      <c r="S972" s="68">
        <v>5220.59</v>
      </c>
      <c r="T972" s="69">
        <v>5054</v>
      </c>
      <c r="Y972" s="51">
        <f t="shared" si="158"/>
        <v>5189</v>
      </c>
      <c r="Z972" s="73">
        <f t="shared" si="159"/>
        <v>5225.2</v>
      </c>
      <c r="AA972" s="69" t="str">
        <f>VLOOKUP(C:C&amp;"    ",[1]Sheet0!$E$1:$I$65536,5,0)</f>
        <v xml:space="preserve">5054.00    </v>
      </c>
      <c r="AB972" s="74">
        <v>5054</v>
      </c>
      <c r="AC972" t="b">
        <f t="shared" si="155"/>
        <v>1</v>
      </c>
      <c r="AD972">
        <v>9001083</v>
      </c>
      <c r="AE972" t="s">
        <v>2923</v>
      </c>
      <c r="AF972" t="str">
        <f t="shared" si="157"/>
        <v>郑雅卓</v>
      </c>
    </row>
    <row r="973" spans="1:32" x14ac:dyDescent="0.2">
      <c r="A973">
        <v>970</v>
      </c>
      <c r="B973">
        <v>9001082</v>
      </c>
      <c r="C973" t="str">
        <f>VLOOKUP(B:B,'10月人员信息'!J:W,13,0)</f>
        <v>13020419781219243X</v>
      </c>
      <c r="D973" t="str">
        <f>VLOOKUP(B:B,'10月人员信息'!J:M,3,0)</f>
        <v>赵昕</v>
      </c>
      <c r="E973" t="str">
        <f>VLOOKUP(B:B,'10月人员信息'!J:L,2,0)</f>
        <v>炼铁事业部</v>
      </c>
      <c r="F973" t="str">
        <f>VLOOKUP(B:B,'10月人员信息'!J:R,8,0)</f>
        <v>看火工</v>
      </c>
      <c r="G973">
        <f>VLOOKUP(B:B,'10月人员信息'!J:P,6,0)</f>
        <v>0</v>
      </c>
      <c r="H973" t="str">
        <f>VLOOKUP(B:B,'10月人员信息'!J:V,12,0)</f>
        <v>汉族</v>
      </c>
      <c r="I973" t="str">
        <f>VLOOKUP(B:B,'11月工资'!A:D,4,0)</f>
        <v>6217000180024123279</v>
      </c>
      <c r="J973">
        <f t="shared" si="150"/>
        <v>959.2</v>
      </c>
      <c r="K973">
        <f t="shared" si="151"/>
        <v>41.97</v>
      </c>
      <c r="L973">
        <f t="shared" si="156"/>
        <v>101.92</v>
      </c>
      <c r="M973" s="6">
        <f t="shared" si="152"/>
        <v>409.84</v>
      </c>
      <c r="N973">
        <f>VLOOKUP(C:C,'11月工资'!C:AP,40,0)</f>
        <v>9</v>
      </c>
      <c r="O973" s="6">
        <f t="shared" si="153"/>
        <v>46.84</v>
      </c>
      <c r="P973">
        <v>0</v>
      </c>
      <c r="Q973">
        <f t="shared" si="154"/>
        <v>702</v>
      </c>
      <c r="R973" s="51">
        <v>5995</v>
      </c>
      <c r="S973" s="67">
        <v>5854.92</v>
      </c>
      <c r="T973" s="69">
        <v>5850</v>
      </c>
      <c r="Y973" s="51">
        <f t="shared" si="158"/>
        <v>5985</v>
      </c>
      <c r="Z973" s="73">
        <f t="shared" si="159"/>
        <v>5859.53</v>
      </c>
      <c r="AA973" s="69" t="str">
        <f>VLOOKUP(C:C&amp;"    ",[1]Sheet0!$E$1:$I$65536,5,0)</f>
        <v xml:space="preserve">5850.00    </v>
      </c>
      <c r="AB973" s="74">
        <v>5850</v>
      </c>
      <c r="AC973" t="b">
        <f t="shared" si="155"/>
        <v>1</v>
      </c>
      <c r="AD973">
        <v>9001084</v>
      </c>
      <c r="AE973" t="s">
        <v>2926</v>
      </c>
      <c r="AF973" t="str">
        <f t="shared" si="157"/>
        <v>蔡青</v>
      </c>
    </row>
    <row r="974" spans="1:32" x14ac:dyDescent="0.2">
      <c r="A974">
        <v>971</v>
      </c>
      <c r="B974">
        <v>9001083</v>
      </c>
      <c r="C974" t="str">
        <f>VLOOKUP(B:B,'10月人员信息'!J:W,13,0)</f>
        <v>130204197709150012</v>
      </c>
      <c r="D974" t="str">
        <f>VLOOKUP(B:B,'10月人员信息'!J:M,3,0)</f>
        <v>郑雅卓</v>
      </c>
      <c r="E974" t="str">
        <f>VLOOKUP(B:B,'10月人员信息'!J:L,2,0)</f>
        <v>炼铁事业部</v>
      </c>
      <c r="F974" t="str">
        <f>VLOOKUP(B:B,'10月人员信息'!J:R,8,0)</f>
        <v>烧结中控工</v>
      </c>
      <c r="G974">
        <f>VLOOKUP(B:B,'10月人员信息'!J:P,6,0)</f>
        <v>0</v>
      </c>
      <c r="H974" t="str">
        <f>VLOOKUP(B:B,'10月人员信息'!J:V,12,0)</f>
        <v>汉族</v>
      </c>
      <c r="I974" t="str">
        <f>VLOOKUP(B:B,'11月工资'!A:D,4,0)</f>
        <v>6217000180024123451</v>
      </c>
      <c r="J974">
        <f t="shared" si="150"/>
        <v>1141.92</v>
      </c>
      <c r="K974">
        <f t="shared" si="151"/>
        <v>49.96</v>
      </c>
      <c r="L974">
        <f t="shared" si="156"/>
        <v>121.33</v>
      </c>
      <c r="M974" s="6">
        <f t="shared" si="152"/>
        <v>489.79</v>
      </c>
      <c r="N974">
        <f>VLOOKUP(C:C,'11月工资'!C:AP,40,0)</f>
        <v>9</v>
      </c>
      <c r="O974" s="6">
        <f t="shared" si="153"/>
        <v>55.98</v>
      </c>
      <c r="P974">
        <v>0</v>
      </c>
      <c r="Q974">
        <f t="shared" si="154"/>
        <v>839</v>
      </c>
      <c r="R974" s="51">
        <v>7137</v>
      </c>
      <c r="S974" s="67">
        <v>6996.93</v>
      </c>
      <c r="T974" s="69">
        <v>6992</v>
      </c>
      <c r="Y974" s="51">
        <f t="shared" si="158"/>
        <v>7127</v>
      </c>
      <c r="Z974" s="73">
        <f t="shared" si="159"/>
        <v>7001.54</v>
      </c>
      <c r="AA974" s="69" t="str">
        <f>VLOOKUP(C:C&amp;"    ",[1]Sheet0!$E$1:$I$65536,5,0)</f>
        <v xml:space="preserve">6992.00    </v>
      </c>
      <c r="AB974" s="74">
        <v>6992</v>
      </c>
      <c r="AC974" t="b">
        <f t="shared" si="155"/>
        <v>1</v>
      </c>
      <c r="AD974">
        <v>9001085</v>
      </c>
      <c r="AE974" t="s">
        <v>2929</v>
      </c>
      <c r="AF974" t="str">
        <f t="shared" si="157"/>
        <v>蔡述军</v>
      </c>
    </row>
    <row r="975" spans="1:32" x14ac:dyDescent="0.2">
      <c r="A975">
        <v>972</v>
      </c>
      <c r="B975">
        <v>9001084</v>
      </c>
      <c r="C975" t="str">
        <f>VLOOKUP(B:B,'10月人员信息'!J:W,13,0)</f>
        <v>130203198607183030</v>
      </c>
      <c r="D975" t="str">
        <f>VLOOKUP(B:B,'10月人员信息'!J:M,3,0)</f>
        <v>蔡青</v>
      </c>
      <c r="E975" t="str">
        <f>VLOOKUP(B:B,'10月人员信息'!J:L,2,0)</f>
        <v>炼铁事业部</v>
      </c>
      <c r="F975" t="str">
        <f>VLOOKUP(B:B,'10月人员信息'!J:R,8,0)</f>
        <v>堆取料操作</v>
      </c>
      <c r="G975">
        <f>VLOOKUP(B:B,'10月人员信息'!J:P,6,0)</f>
        <v>0</v>
      </c>
      <c r="H975" t="str">
        <f>VLOOKUP(B:B,'10月人员信息'!J:V,12,0)</f>
        <v>汉族</v>
      </c>
      <c r="I975" t="str">
        <f>VLOOKUP(B:B,'11月工资'!A:D,4,0)</f>
        <v>6227000180380089337</v>
      </c>
      <c r="J975">
        <f t="shared" si="150"/>
        <v>833.93</v>
      </c>
      <c r="K975">
        <f t="shared" si="151"/>
        <v>36.479999999999997</v>
      </c>
      <c r="L975">
        <f t="shared" si="156"/>
        <v>88.61</v>
      </c>
      <c r="M975" s="6">
        <f t="shared" si="152"/>
        <v>365.44</v>
      </c>
      <c r="N975">
        <f>VLOOKUP(C:C,'11月工资'!C:AP,40,0)</f>
        <v>9</v>
      </c>
      <c r="O975" s="6">
        <f t="shared" si="153"/>
        <v>41.76</v>
      </c>
      <c r="P975">
        <v>0</v>
      </c>
      <c r="Q975">
        <f t="shared" si="154"/>
        <v>608</v>
      </c>
      <c r="R975" s="50">
        <v>5212.08</v>
      </c>
      <c r="S975" s="68">
        <v>5220.59</v>
      </c>
      <c r="T975" s="69">
        <v>5067</v>
      </c>
      <c r="Y975" s="51">
        <f t="shared" si="158"/>
        <v>5202.08</v>
      </c>
      <c r="Z975" s="73">
        <f t="shared" si="159"/>
        <v>5225.2</v>
      </c>
      <c r="AA975" s="69" t="str">
        <f>VLOOKUP(C:C&amp;"    ",[1]Sheet0!$E$1:$I$65536,5,0)</f>
        <v xml:space="preserve">5067.00    </v>
      </c>
      <c r="AB975" s="74">
        <v>5067</v>
      </c>
      <c r="AC975" t="b">
        <f t="shared" si="155"/>
        <v>1</v>
      </c>
      <c r="AD975">
        <v>9001086</v>
      </c>
      <c r="AE975" t="s">
        <v>2932</v>
      </c>
      <c r="AF975" t="str">
        <f t="shared" si="157"/>
        <v>曹鹏飞</v>
      </c>
    </row>
    <row r="976" spans="1:32" x14ac:dyDescent="0.2">
      <c r="A976">
        <v>973</v>
      </c>
      <c r="B976">
        <v>9001085</v>
      </c>
      <c r="C976" t="str">
        <f>VLOOKUP(B:B,'10月人员信息'!J:W,13,0)</f>
        <v>130203198508163616</v>
      </c>
      <c r="D976" t="str">
        <f>VLOOKUP(B:B,'10月人员信息'!J:M,3,0)</f>
        <v>蔡述军</v>
      </c>
      <c r="E976" t="str">
        <f>VLOOKUP(B:B,'10月人员信息'!J:L,2,0)</f>
        <v>炼铁事业部</v>
      </c>
      <c r="F976" t="str">
        <f>VLOOKUP(B:B,'10月人员信息'!J:R,8,0)</f>
        <v>环冷筛分工</v>
      </c>
      <c r="G976">
        <f>VLOOKUP(B:B,'10月人员信息'!J:P,6,0)</f>
        <v>0</v>
      </c>
      <c r="H976" t="str">
        <f>VLOOKUP(B:B,'10月人员信息'!J:V,12,0)</f>
        <v>汉族</v>
      </c>
      <c r="I976" t="str">
        <f>VLOOKUP(B:B,'11月工资'!A:D,4,0)</f>
        <v>6217000180012996777</v>
      </c>
      <c r="J976">
        <f t="shared" si="150"/>
        <v>784.13</v>
      </c>
      <c r="K976">
        <f t="shared" si="151"/>
        <v>34.31</v>
      </c>
      <c r="L976">
        <f t="shared" si="156"/>
        <v>83.31</v>
      </c>
      <c r="M976" s="6">
        <f t="shared" si="152"/>
        <v>365.44</v>
      </c>
      <c r="N976">
        <f>VLOOKUP(C:C,'11月工资'!C:AP,40,0)</f>
        <v>9</v>
      </c>
      <c r="O976" s="6">
        <f t="shared" si="153"/>
        <v>41.76</v>
      </c>
      <c r="P976">
        <v>0</v>
      </c>
      <c r="Q976">
        <f t="shared" si="154"/>
        <v>571</v>
      </c>
      <c r="R976" s="50">
        <v>4900.82</v>
      </c>
      <c r="S976" s="68">
        <v>5220.59</v>
      </c>
      <c r="T976" s="69">
        <v>4756</v>
      </c>
      <c r="Y976" s="51">
        <f t="shared" si="158"/>
        <v>4890.82</v>
      </c>
      <c r="Z976" s="73">
        <f t="shared" si="159"/>
        <v>5225.2</v>
      </c>
      <c r="AA976" s="69" t="str">
        <f>VLOOKUP(C:C&amp;"    ",[1]Sheet0!$E$1:$I$65536,5,0)</f>
        <v xml:space="preserve">4756.00    </v>
      </c>
      <c r="AB976" s="74">
        <v>4756</v>
      </c>
      <c r="AC976" t="b">
        <f t="shared" si="155"/>
        <v>1</v>
      </c>
      <c r="AD976">
        <v>9001087</v>
      </c>
      <c r="AE976" t="s">
        <v>2935</v>
      </c>
      <c r="AF976" t="str">
        <f t="shared" si="157"/>
        <v>陈琦</v>
      </c>
    </row>
    <row r="977" spans="1:32" x14ac:dyDescent="0.2">
      <c r="A977">
        <v>974</v>
      </c>
      <c r="B977">
        <v>9001086</v>
      </c>
      <c r="C977" t="str">
        <f>VLOOKUP(B:B,'10月人员信息'!J:W,13,0)</f>
        <v>130281198709161536</v>
      </c>
      <c r="D977" t="str">
        <f>VLOOKUP(B:B,'10月人员信息'!J:M,3,0)</f>
        <v>曹鹏飞</v>
      </c>
      <c r="E977" t="str">
        <f>VLOOKUP(B:B,'10月人员信息'!J:L,2,0)</f>
        <v>炼铁事业部</v>
      </c>
      <c r="F977" t="str">
        <f>VLOOKUP(B:B,'10月人员信息'!J:R,8,0)</f>
        <v>铁口工</v>
      </c>
      <c r="G977">
        <f>VLOOKUP(B:B,'10月人员信息'!J:P,6,0)</f>
        <v>0</v>
      </c>
      <c r="H977" t="str">
        <f>VLOOKUP(B:B,'10月人员信息'!J:V,12,0)</f>
        <v>满族</v>
      </c>
      <c r="I977" t="str">
        <f>VLOOKUP(B:B,'11月工资'!A:D,4,0)</f>
        <v>6217000180031774569</v>
      </c>
      <c r="J977">
        <f t="shared" si="150"/>
        <v>1165.57</v>
      </c>
      <c r="K977">
        <f>ROUND(R977*0.007,2)</f>
        <v>50.99</v>
      </c>
      <c r="L977">
        <f t="shared" si="156"/>
        <v>123.84</v>
      </c>
      <c r="M977" s="6">
        <f>ROUND(S977*0.07,2)</f>
        <v>500.12</v>
      </c>
      <c r="N977">
        <f>VLOOKUP(C:C,'11月工资'!C:AP,40,0)</f>
        <v>9</v>
      </c>
      <c r="O977" s="6">
        <f>ROUND(S977*0.008,2)</f>
        <v>57.16</v>
      </c>
      <c r="P977">
        <v>0</v>
      </c>
      <c r="Q977">
        <f t="shared" si="154"/>
        <v>857</v>
      </c>
      <c r="R977" s="50">
        <v>7284.79</v>
      </c>
      <c r="S977" s="68">
        <v>7144.59</v>
      </c>
      <c r="T977" s="69">
        <v>7140</v>
      </c>
      <c r="Y977" s="51">
        <f t="shared" si="158"/>
        <v>7274.79</v>
      </c>
      <c r="Z977" s="73">
        <f t="shared" si="159"/>
        <v>7149.2</v>
      </c>
      <c r="AA977" s="69" t="str">
        <f>VLOOKUP(C:C&amp;"    ",[1]Sheet0!$E$1:$I$65536,5,0)</f>
        <v xml:space="preserve">7140.00    </v>
      </c>
      <c r="AB977" s="74">
        <v>7140</v>
      </c>
      <c r="AC977" t="b">
        <f t="shared" si="155"/>
        <v>1</v>
      </c>
      <c r="AD977">
        <v>9001088</v>
      </c>
      <c r="AE977" t="s">
        <v>2938</v>
      </c>
      <c r="AF977" t="str">
        <f t="shared" si="157"/>
        <v>代超</v>
      </c>
    </row>
    <row r="978" spans="1:32" x14ac:dyDescent="0.2">
      <c r="A978">
        <v>975</v>
      </c>
      <c r="B978">
        <v>9001087</v>
      </c>
      <c r="C978" t="str">
        <f>VLOOKUP(B:B,'10月人员信息'!J:W,13,0)</f>
        <v>130204198810154813</v>
      </c>
      <c r="D978" t="str">
        <f>VLOOKUP(B:B,'10月人员信息'!J:M,3,0)</f>
        <v>陈琦</v>
      </c>
      <c r="E978" t="str">
        <f>VLOOKUP(B:B,'10月人员信息'!J:L,2,0)</f>
        <v>炼铁事业部</v>
      </c>
      <c r="F978" t="str">
        <f>VLOOKUP(B:B,'10月人员信息'!J:R,8,0)</f>
        <v>圆形料场堆料操作</v>
      </c>
      <c r="G978">
        <f>VLOOKUP(B:B,'10月人员信息'!J:P,6,0)</f>
        <v>0</v>
      </c>
      <c r="H978" t="str">
        <f>VLOOKUP(B:B,'10月人员信息'!J:V,12,0)</f>
        <v>汉族</v>
      </c>
      <c r="I978" t="str">
        <f>VLOOKUP(B:B,'11月工资'!A:D,4,0)</f>
        <v>6227000180160274786</v>
      </c>
      <c r="J978">
        <f t="shared" si="150"/>
        <v>696</v>
      </c>
      <c r="K978">
        <f t="shared" ref="K978:K1041" si="160">ROUND(R978*0.007,2)</f>
        <v>30.45</v>
      </c>
      <c r="L978">
        <f t="shared" si="156"/>
        <v>73.95</v>
      </c>
      <c r="M978" s="6">
        <f t="shared" ref="M978:M1041" si="161">ROUND(S978*0.07,2)</f>
        <v>365.44</v>
      </c>
      <c r="N978">
        <f>VLOOKUP(C:C,'11月工资'!C:AP,40,0)</f>
        <v>9</v>
      </c>
      <c r="O978" s="6">
        <f t="shared" ref="O978:O1041" si="162">ROUND(S978*0.008,2)</f>
        <v>41.76</v>
      </c>
      <c r="P978">
        <v>0</v>
      </c>
      <c r="Q978">
        <f t="shared" si="154"/>
        <v>505</v>
      </c>
      <c r="R978" s="51">
        <v>4350</v>
      </c>
      <c r="S978" s="68">
        <v>5220.59</v>
      </c>
      <c r="T978" s="69">
        <v>4205</v>
      </c>
      <c r="Y978" s="51">
        <f t="shared" si="158"/>
        <v>4340</v>
      </c>
      <c r="Z978" s="73">
        <f t="shared" si="159"/>
        <v>5225.2</v>
      </c>
      <c r="AA978" s="69" t="str">
        <f>VLOOKUP(C:C&amp;"    ",[1]Sheet0!$E$1:$I$65536,5,0)</f>
        <v xml:space="preserve">4205.00    </v>
      </c>
      <c r="AB978" s="74">
        <v>4205</v>
      </c>
      <c r="AC978" t="b">
        <f t="shared" si="155"/>
        <v>1</v>
      </c>
      <c r="AD978">
        <v>9001089</v>
      </c>
      <c r="AE978" t="s">
        <v>2941</v>
      </c>
      <c r="AF978" t="str">
        <f t="shared" si="157"/>
        <v>杜磊</v>
      </c>
    </row>
    <row r="979" spans="1:32" x14ac:dyDescent="0.2">
      <c r="A979">
        <v>976</v>
      </c>
      <c r="B979">
        <v>9001088</v>
      </c>
      <c r="C979" t="str">
        <f>VLOOKUP(B:B,'10月人员信息'!J:W,13,0)</f>
        <v>130205198801151553</v>
      </c>
      <c r="D979" t="str">
        <f>VLOOKUP(B:B,'10月人员信息'!J:M,3,0)</f>
        <v>代超</v>
      </c>
      <c r="E979" t="str">
        <f>VLOOKUP(B:B,'10月人员信息'!J:L,2,0)</f>
        <v>炼铁事业部</v>
      </c>
      <c r="F979" t="str">
        <f>VLOOKUP(B:B,'10月人员信息'!J:R,8,0)</f>
        <v>螺旋卸车工</v>
      </c>
      <c r="G979">
        <f>VLOOKUP(B:B,'10月人员信息'!J:P,6,0)</f>
        <v>0</v>
      </c>
      <c r="H979" t="str">
        <f>VLOOKUP(B:B,'10月人员信息'!J:V,12,0)</f>
        <v>汉族</v>
      </c>
      <c r="I979" t="str">
        <f>VLOOKUP(B:B,'11月工资'!A:D,4,0)</f>
        <v>6217000180016856365</v>
      </c>
      <c r="J979">
        <f t="shared" si="150"/>
        <v>696.14</v>
      </c>
      <c r="K979">
        <f t="shared" si="160"/>
        <v>30.46</v>
      </c>
      <c r="L979">
        <f t="shared" si="156"/>
        <v>73.959999999999994</v>
      </c>
      <c r="M979" s="6">
        <f t="shared" si="161"/>
        <v>365.44</v>
      </c>
      <c r="N979">
        <f>VLOOKUP(C:C,'11月工资'!C:AP,40,0)</f>
        <v>9</v>
      </c>
      <c r="O979" s="6">
        <f t="shared" si="162"/>
        <v>41.76</v>
      </c>
      <c r="P979">
        <v>0</v>
      </c>
      <c r="Q979">
        <f t="shared" si="154"/>
        <v>505</v>
      </c>
      <c r="R979" s="50">
        <v>4350.87</v>
      </c>
      <c r="S979" s="68">
        <v>5220.59</v>
      </c>
      <c r="T979" s="69">
        <v>4206</v>
      </c>
      <c r="Y979" s="51">
        <f t="shared" si="158"/>
        <v>4340.87</v>
      </c>
      <c r="Z979" s="73">
        <f t="shared" si="159"/>
        <v>5225.2</v>
      </c>
      <c r="AA979" s="69" t="str">
        <f>VLOOKUP(C:C&amp;"    ",[1]Sheet0!$E$1:$I$65536,5,0)</f>
        <v xml:space="preserve">4206.00    </v>
      </c>
      <c r="AB979" s="74">
        <v>4206</v>
      </c>
      <c r="AC979" t="b">
        <f t="shared" si="155"/>
        <v>1</v>
      </c>
      <c r="AD979">
        <v>9001090</v>
      </c>
      <c r="AE979" t="s">
        <v>2944</v>
      </c>
      <c r="AF979" t="str">
        <f t="shared" si="157"/>
        <v>付兴</v>
      </c>
    </row>
    <row r="980" spans="1:32" x14ac:dyDescent="0.2">
      <c r="A980">
        <v>977</v>
      </c>
      <c r="B980">
        <v>9001089</v>
      </c>
      <c r="C980" t="str">
        <f>VLOOKUP(B:B,'10月人员信息'!J:W,13,0)</f>
        <v>130203198610203012</v>
      </c>
      <c r="D980" t="str">
        <f>VLOOKUP(B:B,'10月人员信息'!J:M,3,0)</f>
        <v>杜磊</v>
      </c>
      <c r="E980" t="str">
        <f>VLOOKUP(B:B,'10月人员信息'!J:L,2,0)</f>
        <v>炼铁事业部</v>
      </c>
      <c r="F980" t="str">
        <f>VLOOKUP(B:B,'10月人员信息'!J:R,8,0)</f>
        <v>混匀堆取料操作</v>
      </c>
      <c r="G980">
        <f>VLOOKUP(B:B,'10月人员信息'!J:P,6,0)</f>
        <v>0</v>
      </c>
      <c r="H980" t="str">
        <f>VLOOKUP(B:B,'10月人员信息'!J:V,12,0)</f>
        <v>汉族</v>
      </c>
      <c r="I980" t="str">
        <f>VLOOKUP(B:B,'11月工资'!A:D,4,0)</f>
        <v>6217000180042542179</v>
      </c>
      <c r="J980">
        <f t="shared" si="150"/>
        <v>765.84</v>
      </c>
      <c r="K980">
        <f t="shared" si="160"/>
        <v>33.51</v>
      </c>
      <c r="L980">
        <f t="shared" si="156"/>
        <v>81.37</v>
      </c>
      <c r="M980" s="6">
        <f t="shared" si="161"/>
        <v>365.44</v>
      </c>
      <c r="N980">
        <f>VLOOKUP(C:C,'11月工资'!C:AP,40,0)</f>
        <v>9</v>
      </c>
      <c r="O980" s="6">
        <f t="shared" si="162"/>
        <v>41.76</v>
      </c>
      <c r="P980">
        <v>0</v>
      </c>
      <c r="Q980">
        <f t="shared" si="154"/>
        <v>557</v>
      </c>
      <c r="R980" s="50">
        <v>4786.5200000000004</v>
      </c>
      <c r="S980" s="68">
        <v>5220.59</v>
      </c>
      <c r="T980" s="69">
        <v>4642</v>
      </c>
      <c r="Y980" s="51">
        <f t="shared" si="158"/>
        <v>4776.5200000000004</v>
      </c>
      <c r="Z980" s="73">
        <f t="shared" si="159"/>
        <v>5225.2</v>
      </c>
      <c r="AA980" s="69" t="str">
        <f>VLOOKUP(C:C&amp;"    ",[1]Sheet0!$E$1:$I$65536,5,0)</f>
        <v xml:space="preserve">4642.00    </v>
      </c>
      <c r="AB980" s="74">
        <v>4642</v>
      </c>
      <c r="AC980" t="b">
        <f t="shared" si="155"/>
        <v>1</v>
      </c>
      <c r="AD980">
        <v>9001091</v>
      </c>
      <c r="AE980" t="s">
        <v>2947</v>
      </c>
      <c r="AF980" t="str">
        <f t="shared" si="157"/>
        <v>傅海超</v>
      </c>
    </row>
    <row r="981" spans="1:32" x14ac:dyDescent="0.2">
      <c r="A981">
        <v>978</v>
      </c>
      <c r="B981">
        <v>9001090</v>
      </c>
      <c r="C981" t="str">
        <f>VLOOKUP(B:B,'10月人员信息'!J:W,13,0)</f>
        <v>130203198810315115</v>
      </c>
      <c r="D981" t="str">
        <f>VLOOKUP(B:B,'10月人员信息'!J:M,3,0)</f>
        <v>付兴</v>
      </c>
      <c r="E981" t="str">
        <f>VLOOKUP(B:B,'10月人员信息'!J:L,2,0)</f>
        <v>炼铁事业部</v>
      </c>
      <c r="F981" t="str">
        <f>VLOOKUP(B:B,'10月人员信息'!J:R,8,0)</f>
        <v>堆取料操作</v>
      </c>
      <c r="G981">
        <f>VLOOKUP(B:B,'10月人员信息'!J:P,6,0)</f>
        <v>0</v>
      </c>
      <c r="H981" t="str">
        <f>VLOOKUP(B:B,'10月人员信息'!J:V,12,0)</f>
        <v>汉族</v>
      </c>
      <c r="I981" t="str">
        <f>VLOOKUP(B:B,'11月工资'!A:D,4,0)</f>
        <v>6210810180000760925</v>
      </c>
      <c r="J981">
        <f t="shared" si="150"/>
        <v>697.64</v>
      </c>
      <c r="K981">
        <f t="shared" si="160"/>
        <v>30.52</v>
      </c>
      <c r="L981">
        <f t="shared" si="156"/>
        <v>74.12</v>
      </c>
      <c r="M981" s="6">
        <f t="shared" si="161"/>
        <v>365.44</v>
      </c>
      <c r="N981">
        <f>VLOOKUP(C:C,'11月工资'!C:AP,40,0)</f>
        <v>9</v>
      </c>
      <c r="O981" s="6">
        <f t="shared" si="162"/>
        <v>41.76</v>
      </c>
      <c r="P981">
        <v>0</v>
      </c>
      <c r="Q981">
        <f t="shared" si="154"/>
        <v>506</v>
      </c>
      <c r="R981" s="50">
        <v>4360.28</v>
      </c>
      <c r="S981" s="68">
        <v>5220.59</v>
      </c>
      <c r="T981" s="69">
        <v>4215</v>
      </c>
      <c r="Y981" s="51">
        <f t="shared" si="158"/>
        <v>4350.28</v>
      </c>
      <c r="Z981" s="73">
        <f t="shared" si="159"/>
        <v>5225.2</v>
      </c>
      <c r="AA981" s="69" t="str">
        <f>VLOOKUP(C:C&amp;"    ",[1]Sheet0!$E$1:$I$65536,5,0)</f>
        <v xml:space="preserve">4215.00    </v>
      </c>
      <c r="AB981" s="74">
        <v>4215</v>
      </c>
      <c r="AC981" t="b">
        <f t="shared" si="155"/>
        <v>1</v>
      </c>
      <c r="AD981">
        <v>9001092</v>
      </c>
      <c r="AE981" t="s">
        <v>1695</v>
      </c>
      <c r="AF981" t="str">
        <f t="shared" si="157"/>
        <v>高峰</v>
      </c>
    </row>
    <row r="982" spans="1:32" x14ac:dyDescent="0.2">
      <c r="A982">
        <v>979</v>
      </c>
      <c r="B982">
        <v>9001091</v>
      </c>
      <c r="C982" t="str">
        <f>VLOOKUP(B:B,'10月人员信息'!J:W,13,0)</f>
        <v>130204198806210632</v>
      </c>
      <c r="D982" t="str">
        <f>VLOOKUP(B:B,'10月人员信息'!J:M,3,0)</f>
        <v>傅海超</v>
      </c>
      <c r="E982" t="str">
        <f>VLOOKUP(B:B,'10月人员信息'!J:L,2,0)</f>
        <v>炼铁事业部</v>
      </c>
      <c r="F982" t="str">
        <f>VLOOKUP(B:B,'10月人员信息'!J:R,8,0)</f>
        <v>堆取料操作</v>
      </c>
      <c r="G982">
        <f>VLOOKUP(B:B,'10月人员信息'!J:P,6,0)</f>
        <v>0</v>
      </c>
      <c r="H982" t="str">
        <f>VLOOKUP(B:B,'10月人员信息'!J:V,12,0)</f>
        <v>汉族</v>
      </c>
      <c r="I982" t="str">
        <f>VLOOKUP(B:B,'11月工资'!A:D,4,0)</f>
        <v>6217000180042532261</v>
      </c>
      <c r="J982">
        <f t="shared" si="150"/>
        <v>695.87</v>
      </c>
      <c r="K982">
        <f t="shared" si="160"/>
        <v>30.44</v>
      </c>
      <c r="L982">
        <f t="shared" si="156"/>
        <v>73.94</v>
      </c>
      <c r="M982" s="6">
        <f t="shared" si="161"/>
        <v>365.44</v>
      </c>
      <c r="N982">
        <f>VLOOKUP(C:C,'11月工资'!C:AP,40,0)</f>
        <v>9</v>
      </c>
      <c r="O982" s="6">
        <f t="shared" si="162"/>
        <v>41.76</v>
      </c>
      <c r="P982">
        <v>0</v>
      </c>
      <c r="Q982">
        <f t="shared" si="154"/>
        <v>504</v>
      </c>
      <c r="R982" s="50">
        <v>4349.17</v>
      </c>
      <c r="S982" s="68">
        <v>5220.59</v>
      </c>
      <c r="T982" s="69">
        <v>4204</v>
      </c>
      <c r="Y982" s="51">
        <f t="shared" si="158"/>
        <v>4339.17</v>
      </c>
      <c r="Z982" s="73">
        <f t="shared" si="159"/>
        <v>5225.2</v>
      </c>
      <c r="AA982" s="69" t="str">
        <f>VLOOKUP(C:C&amp;"    ",[1]Sheet0!$E$1:$I$65536,5,0)</f>
        <v xml:space="preserve">4204.00    </v>
      </c>
      <c r="AB982" s="74">
        <v>4204</v>
      </c>
      <c r="AC982" t="b">
        <f t="shared" si="155"/>
        <v>1</v>
      </c>
      <c r="AD982">
        <v>9001093</v>
      </c>
      <c r="AE982" t="s">
        <v>2952</v>
      </c>
      <c r="AF982" t="str">
        <f t="shared" si="157"/>
        <v>侯晓月</v>
      </c>
    </row>
    <row r="983" spans="1:32" x14ac:dyDescent="0.2">
      <c r="A983">
        <v>980</v>
      </c>
      <c r="B983">
        <v>9001092</v>
      </c>
      <c r="C983" t="str">
        <f>VLOOKUP(B:B,'10月人员信息'!J:W,13,0)</f>
        <v>130203198201033315</v>
      </c>
      <c r="D983" t="str">
        <f>VLOOKUP(B:B,'10月人员信息'!J:M,3,0)</f>
        <v>高峰</v>
      </c>
      <c r="E983" t="str">
        <f>VLOOKUP(B:B,'10月人员信息'!J:L,2,0)</f>
        <v>炼铁事业部</v>
      </c>
      <c r="F983" t="str">
        <f>VLOOKUP(B:B,'10月人员信息'!J:R,8,0)</f>
        <v>原料中控工</v>
      </c>
      <c r="G983">
        <f>VLOOKUP(B:B,'10月人员信息'!J:P,6,0)</f>
        <v>0</v>
      </c>
      <c r="H983" t="str">
        <f>VLOOKUP(B:B,'10月人员信息'!J:V,12,0)</f>
        <v>汉族</v>
      </c>
      <c r="I983" t="str">
        <f>VLOOKUP(B:B,'11月工资'!A:D,4,0)</f>
        <v>6217000180031774544</v>
      </c>
      <c r="J983">
        <f t="shared" si="150"/>
        <v>801.59</v>
      </c>
      <c r="K983">
        <f t="shared" si="160"/>
        <v>35.07</v>
      </c>
      <c r="L983">
        <f t="shared" si="156"/>
        <v>85.17</v>
      </c>
      <c r="M983" s="6">
        <f t="shared" si="161"/>
        <v>365.44</v>
      </c>
      <c r="N983">
        <f>VLOOKUP(C:C,'11月工资'!C:AP,40,0)</f>
        <v>9</v>
      </c>
      <c r="O983" s="6">
        <f t="shared" si="162"/>
        <v>41.76</v>
      </c>
      <c r="P983">
        <v>0</v>
      </c>
      <c r="Q983">
        <f t="shared" si="154"/>
        <v>584</v>
      </c>
      <c r="R983" s="50">
        <v>5009.9399999999996</v>
      </c>
      <c r="S983" s="68">
        <v>5220.59</v>
      </c>
      <c r="T983" s="69">
        <v>4865</v>
      </c>
      <c r="Y983" s="51">
        <f t="shared" si="158"/>
        <v>4999.9399999999996</v>
      </c>
      <c r="Z983" s="73">
        <f t="shared" si="159"/>
        <v>5225.2</v>
      </c>
      <c r="AA983" s="69" t="str">
        <f>VLOOKUP(C:C&amp;"    ",[1]Sheet0!$E$1:$I$65536,5,0)</f>
        <v xml:space="preserve">4865.00    </v>
      </c>
      <c r="AB983" s="74">
        <v>4865</v>
      </c>
      <c r="AC983" t="b">
        <f t="shared" si="155"/>
        <v>1</v>
      </c>
      <c r="AD983">
        <v>9001094</v>
      </c>
      <c r="AE983" t="s">
        <v>2955</v>
      </c>
      <c r="AF983" t="str">
        <f t="shared" si="157"/>
        <v>黄龙</v>
      </c>
    </row>
    <row r="984" spans="1:32" x14ac:dyDescent="0.2">
      <c r="A984">
        <v>981</v>
      </c>
      <c r="B984">
        <v>9001093</v>
      </c>
      <c r="C984" t="str">
        <f>VLOOKUP(B:B,'10月人员信息'!J:W,13,0)</f>
        <v>130221198807107916</v>
      </c>
      <c r="D984" t="str">
        <f>VLOOKUP(B:B,'10月人员信息'!J:M,3,0)</f>
        <v>侯晓月</v>
      </c>
      <c r="E984" t="str">
        <f>VLOOKUP(B:B,'10月人员信息'!J:L,2,0)</f>
        <v>炼铁事业部</v>
      </c>
      <c r="F984" t="str">
        <f>VLOOKUP(B:B,'10月人员信息'!J:R,8,0)</f>
        <v>布袋热风工</v>
      </c>
      <c r="G984">
        <f>VLOOKUP(B:B,'10月人员信息'!J:P,6,0)</f>
        <v>0</v>
      </c>
      <c r="H984" t="str">
        <f>VLOOKUP(B:B,'10月人员信息'!J:V,12,0)</f>
        <v>汉族</v>
      </c>
      <c r="I984" t="str">
        <f>VLOOKUP(B:B,'11月工资'!A:D,4,0)</f>
        <v>6217000180031774577</v>
      </c>
      <c r="J984">
        <f t="shared" si="150"/>
        <v>736.52</v>
      </c>
      <c r="K984">
        <f t="shared" si="160"/>
        <v>32.22</v>
      </c>
      <c r="L984">
        <f t="shared" si="156"/>
        <v>78.25</v>
      </c>
      <c r="M984" s="6">
        <f t="shared" si="161"/>
        <v>365.44</v>
      </c>
      <c r="N984">
        <f>VLOOKUP(C:C,'11月工资'!C:AP,40,0)</f>
        <v>9</v>
      </c>
      <c r="O984" s="6">
        <f t="shared" si="162"/>
        <v>41.76</v>
      </c>
      <c r="P984">
        <v>0</v>
      </c>
      <c r="Q984">
        <f t="shared" si="154"/>
        <v>535</v>
      </c>
      <c r="R984" s="50">
        <v>4603.2299999999996</v>
      </c>
      <c r="S984" s="68">
        <v>5220.59</v>
      </c>
      <c r="T984" s="69">
        <v>4458</v>
      </c>
      <c r="Y984" s="51">
        <f t="shared" si="158"/>
        <v>4593.2299999999996</v>
      </c>
      <c r="Z984" s="73">
        <f t="shared" si="159"/>
        <v>5225.2</v>
      </c>
      <c r="AA984" s="69" t="str">
        <f>VLOOKUP(C:C&amp;"    ",[1]Sheet0!$E$1:$I$65536,5,0)</f>
        <v xml:space="preserve">4458.00    </v>
      </c>
      <c r="AB984" s="74">
        <v>4458</v>
      </c>
      <c r="AC984" t="b">
        <f t="shared" si="155"/>
        <v>1</v>
      </c>
      <c r="AD984">
        <v>9001095</v>
      </c>
      <c r="AE984" t="s">
        <v>2958</v>
      </c>
      <c r="AF984" t="str">
        <f t="shared" si="157"/>
        <v>季海乐</v>
      </c>
    </row>
    <row r="985" spans="1:32" x14ac:dyDescent="0.2">
      <c r="A985">
        <v>982</v>
      </c>
      <c r="B985">
        <v>9001094</v>
      </c>
      <c r="C985" t="str">
        <f>VLOOKUP(B:B,'10月人员信息'!J:W,13,0)</f>
        <v>130282198912294015</v>
      </c>
      <c r="D985" t="str">
        <f>VLOOKUP(B:B,'10月人员信息'!J:M,3,0)</f>
        <v>黄龙</v>
      </c>
      <c r="E985" t="str">
        <f>VLOOKUP(B:B,'10月人员信息'!J:L,2,0)</f>
        <v>炼铁事业部</v>
      </c>
      <c r="F985" t="str">
        <f>VLOOKUP(B:B,'10月人员信息'!J:R,8,0)</f>
        <v>螺旋卸车工</v>
      </c>
      <c r="G985">
        <f>VLOOKUP(B:B,'10月人员信息'!J:P,6,0)</f>
        <v>0</v>
      </c>
      <c r="H985" t="str">
        <f>VLOOKUP(B:B,'10月人员信息'!J:V,12,0)</f>
        <v>汉族</v>
      </c>
      <c r="I985" t="str">
        <f>VLOOKUP(B:B,'11月工资'!A:D,4,0)</f>
        <v>6217000180000639397</v>
      </c>
      <c r="J985">
        <f t="shared" si="150"/>
        <v>686.28</v>
      </c>
      <c r="K985">
        <f t="shared" si="160"/>
        <v>30.02</v>
      </c>
      <c r="L985">
        <f t="shared" si="156"/>
        <v>72.92</v>
      </c>
      <c r="M985" s="6">
        <f t="shared" si="161"/>
        <v>365.44</v>
      </c>
      <c r="N985">
        <f>VLOOKUP(C:C,'11月工资'!C:AP,40,0)</f>
        <v>9</v>
      </c>
      <c r="O985" s="6">
        <f t="shared" si="162"/>
        <v>41.76</v>
      </c>
      <c r="P985">
        <v>0</v>
      </c>
      <c r="Q985">
        <f t="shared" si="154"/>
        <v>497</v>
      </c>
      <c r="R985" s="50">
        <v>4289.2700000000004</v>
      </c>
      <c r="S985" s="68">
        <v>5220.59</v>
      </c>
      <c r="T985" s="69">
        <v>4144</v>
      </c>
      <c r="Y985" s="51">
        <f t="shared" si="158"/>
        <v>4279.2700000000004</v>
      </c>
      <c r="Z985" s="73">
        <f t="shared" si="159"/>
        <v>5225.2</v>
      </c>
      <c r="AA985" s="69" t="str">
        <f>VLOOKUP(C:C&amp;"    ",[1]Sheet0!$E$1:$I$65536,5,0)</f>
        <v xml:space="preserve">4144.00    </v>
      </c>
      <c r="AB985" s="74">
        <v>4144</v>
      </c>
      <c r="AC985" t="b">
        <f t="shared" si="155"/>
        <v>1</v>
      </c>
      <c r="AD985">
        <v>9001096</v>
      </c>
      <c r="AE985" t="s">
        <v>2961</v>
      </c>
      <c r="AF985" t="str">
        <f t="shared" si="157"/>
        <v>阚彦冬</v>
      </c>
    </row>
    <row r="986" spans="1:32" x14ac:dyDescent="0.2">
      <c r="A986">
        <v>983</v>
      </c>
      <c r="B986">
        <v>9001095</v>
      </c>
      <c r="C986" t="str">
        <f>VLOOKUP(B:B,'10月人员信息'!J:W,13,0)</f>
        <v>130203198710114818</v>
      </c>
      <c r="D986" t="str">
        <f>VLOOKUP(B:B,'10月人员信息'!J:M,3,0)</f>
        <v>季海乐</v>
      </c>
      <c r="E986" t="str">
        <f>VLOOKUP(B:B,'10月人员信息'!J:L,2,0)</f>
        <v>炼铁事业部</v>
      </c>
      <c r="F986" t="str">
        <f>VLOOKUP(B:B,'10月人员信息'!J:R,8,0)</f>
        <v>堆取料操作</v>
      </c>
      <c r="G986">
        <f>VLOOKUP(B:B,'10月人员信息'!J:P,6,0)</f>
        <v>0</v>
      </c>
      <c r="H986" t="str">
        <f>VLOOKUP(B:B,'10月人员信息'!J:V,12,0)</f>
        <v>汉族</v>
      </c>
      <c r="I986" t="str">
        <f>VLOOKUP(B:B,'11月工资'!A:D,4,0)</f>
        <v>6227000180600094612</v>
      </c>
      <c r="J986">
        <f t="shared" si="150"/>
        <v>736.98</v>
      </c>
      <c r="K986">
        <f t="shared" si="160"/>
        <v>32.24</v>
      </c>
      <c r="L986">
        <f t="shared" si="156"/>
        <v>78.3</v>
      </c>
      <c r="M986" s="6">
        <f t="shared" si="161"/>
        <v>365.44</v>
      </c>
      <c r="N986">
        <f>VLOOKUP(C:C,'11月工资'!C:AP,40,0)</f>
        <v>9</v>
      </c>
      <c r="O986" s="6">
        <f t="shared" si="162"/>
        <v>41.76</v>
      </c>
      <c r="P986">
        <v>0</v>
      </c>
      <c r="Q986">
        <f t="shared" si="154"/>
        <v>535</v>
      </c>
      <c r="R986" s="50">
        <v>4606.1400000000003</v>
      </c>
      <c r="S986" s="68">
        <v>5220.59</v>
      </c>
      <c r="T986" s="69">
        <v>4461</v>
      </c>
      <c r="Y986" s="51">
        <f t="shared" si="158"/>
        <v>4596.1400000000003</v>
      </c>
      <c r="Z986" s="73">
        <f t="shared" si="159"/>
        <v>5225.2</v>
      </c>
      <c r="AA986" s="69" t="str">
        <f>VLOOKUP(C:C&amp;"    ",[1]Sheet0!$E$1:$I$65536,5,0)</f>
        <v xml:space="preserve">4461.00    </v>
      </c>
      <c r="AB986" s="74">
        <v>4461</v>
      </c>
      <c r="AC986" t="b">
        <f t="shared" si="155"/>
        <v>1</v>
      </c>
      <c r="AD986">
        <v>9001097</v>
      </c>
      <c r="AE986" t="s">
        <v>2964</v>
      </c>
      <c r="AF986" t="str">
        <f t="shared" si="157"/>
        <v>李建</v>
      </c>
    </row>
    <row r="987" spans="1:32" x14ac:dyDescent="0.2">
      <c r="A987">
        <v>984</v>
      </c>
      <c r="B987">
        <v>9001096</v>
      </c>
      <c r="C987" t="str">
        <f>VLOOKUP(B:B,'10月人员信息'!J:W,13,0)</f>
        <v>130204198801170635</v>
      </c>
      <c r="D987" t="str">
        <f>VLOOKUP(B:B,'10月人员信息'!J:M,3,0)</f>
        <v>阚彦冬</v>
      </c>
      <c r="E987" t="str">
        <f>VLOOKUP(B:B,'10月人员信息'!J:L,2,0)</f>
        <v>炼铁事业部</v>
      </c>
      <c r="F987" t="str">
        <f>VLOOKUP(B:B,'10月人员信息'!J:R,8,0)</f>
        <v>螺旋卸车工</v>
      </c>
      <c r="G987">
        <f>VLOOKUP(B:B,'10月人员信息'!J:P,6,0)</f>
        <v>0</v>
      </c>
      <c r="H987" t="str">
        <f>VLOOKUP(B:B,'10月人员信息'!J:V,12,0)</f>
        <v>汉族</v>
      </c>
      <c r="I987" t="str">
        <f>VLOOKUP(B:B,'11月工资'!A:D,4,0)</f>
        <v>6217000180042426621</v>
      </c>
      <c r="J987">
        <f t="shared" si="150"/>
        <v>684</v>
      </c>
      <c r="K987">
        <f t="shared" si="160"/>
        <v>29.93</v>
      </c>
      <c r="L987">
        <f t="shared" si="156"/>
        <v>72.680000000000007</v>
      </c>
      <c r="M987" s="6">
        <f t="shared" si="161"/>
        <v>365.44</v>
      </c>
      <c r="N987">
        <f>VLOOKUP(C:C,'11月工资'!C:AP,40,0)</f>
        <v>9</v>
      </c>
      <c r="O987" s="6">
        <f t="shared" si="162"/>
        <v>41.76</v>
      </c>
      <c r="P987">
        <v>0</v>
      </c>
      <c r="Q987">
        <f t="shared" si="154"/>
        <v>496</v>
      </c>
      <c r="R987" s="51">
        <v>4275</v>
      </c>
      <c r="S987" s="68">
        <v>5220.59</v>
      </c>
      <c r="T987" s="69">
        <v>4130</v>
      </c>
      <c r="Y987" s="51">
        <f t="shared" si="158"/>
        <v>4265</v>
      </c>
      <c r="Z987" s="73">
        <f t="shared" si="159"/>
        <v>5225.2</v>
      </c>
      <c r="AA987" s="69" t="str">
        <f>VLOOKUP(C:C&amp;"    ",[1]Sheet0!$E$1:$I$65536,5,0)</f>
        <v xml:space="preserve">4130.00    </v>
      </c>
      <c r="AB987" s="74">
        <v>4130</v>
      </c>
      <c r="AC987" t="b">
        <f t="shared" si="155"/>
        <v>1</v>
      </c>
      <c r="AD987">
        <v>9001098</v>
      </c>
      <c r="AE987" t="s">
        <v>2967</v>
      </c>
      <c r="AF987" t="str">
        <f t="shared" si="157"/>
        <v>李进</v>
      </c>
    </row>
    <row r="988" spans="1:32" x14ac:dyDescent="0.2">
      <c r="A988">
        <v>985</v>
      </c>
      <c r="B988">
        <v>9001097</v>
      </c>
      <c r="C988" t="str">
        <f>VLOOKUP(B:B,'10月人员信息'!J:W,13,0)</f>
        <v>130203198410054817</v>
      </c>
      <c r="D988" t="str">
        <f>VLOOKUP(B:B,'10月人员信息'!J:M,3,0)</f>
        <v>李建</v>
      </c>
      <c r="E988" t="str">
        <f>VLOOKUP(B:B,'10月人员信息'!J:L,2,0)</f>
        <v>炼铁事业部</v>
      </c>
      <c r="F988" t="str">
        <f>VLOOKUP(B:B,'10月人员信息'!J:R,8,0)</f>
        <v>混匀堆取料操作</v>
      </c>
      <c r="G988">
        <f>VLOOKUP(B:B,'10月人员信息'!J:P,6,0)</f>
        <v>0</v>
      </c>
      <c r="H988" t="str">
        <f>VLOOKUP(B:B,'10月人员信息'!J:V,12,0)</f>
        <v>汉族</v>
      </c>
      <c r="I988" t="str">
        <f>VLOOKUP(B:B,'11月工资'!A:D,4,0)</f>
        <v>6217000180032382396</v>
      </c>
      <c r="J988">
        <f t="shared" si="150"/>
        <v>695.69</v>
      </c>
      <c r="K988">
        <f t="shared" si="160"/>
        <v>30.44</v>
      </c>
      <c r="L988">
        <f t="shared" si="156"/>
        <v>73.92</v>
      </c>
      <c r="M988" s="6">
        <f t="shared" si="161"/>
        <v>365.44</v>
      </c>
      <c r="N988">
        <f>VLOOKUP(C:C,'11月工资'!C:AP,40,0)</f>
        <v>9</v>
      </c>
      <c r="O988" s="6">
        <f t="shared" si="162"/>
        <v>41.76</v>
      </c>
      <c r="P988">
        <v>0</v>
      </c>
      <c r="Q988">
        <f t="shared" si="154"/>
        <v>504</v>
      </c>
      <c r="R988" s="50">
        <v>4348.07</v>
      </c>
      <c r="S988" s="68">
        <v>5220.59</v>
      </c>
      <c r="T988" s="69">
        <v>4203</v>
      </c>
      <c r="Y988" s="51">
        <f t="shared" si="158"/>
        <v>4338.07</v>
      </c>
      <c r="Z988" s="73">
        <f t="shared" si="159"/>
        <v>5225.2</v>
      </c>
      <c r="AA988" s="69" t="str">
        <f>VLOOKUP(C:C&amp;"    ",[1]Sheet0!$E$1:$I$65536,5,0)</f>
        <v xml:space="preserve">4203.00    </v>
      </c>
      <c r="AB988" s="74">
        <v>4203</v>
      </c>
      <c r="AC988" t="b">
        <f t="shared" si="155"/>
        <v>1</v>
      </c>
      <c r="AD988">
        <v>9001099</v>
      </c>
      <c r="AE988" t="s">
        <v>1886</v>
      </c>
      <c r="AF988" t="str">
        <f t="shared" si="157"/>
        <v>刘博</v>
      </c>
    </row>
    <row r="989" spans="1:32" x14ac:dyDescent="0.2">
      <c r="A989">
        <v>986</v>
      </c>
      <c r="B989">
        <v>9001098</v>
      </c>
      <c r="C989" t="str">
        <f>VLOOKUP(B:B,'10月人员信息'!J:W,13,0)</f>
        <v>13028119910228311X</v>
      </c>
      <c r="D989" t="str">
        <f>VLOOKUP(B:B,'10月人员信息'!J:M,3,0)</f>
        <v>李进</v>
      </c>
      <c r="E989" t="str">
        <f>VLOOKUP(B:B,'10月人员信息'!J:L,2,0)</f>
        <v>炼铁事业部</v>
      </c>
      <c r="F989" t="str">
        <f>VLOOKUP(B:B,'10月人员信息'!J:R,8,0)</f>
        <v>混匀堆取料操作</v>
      </c>
      <c r="G989">
        <f>VLOOKUP(B:B,'10月人员信息'!J:P,6,0)</f>
        <v>0</v>
      </c>
      <c r="H989" t="str">
        <f>VLOOKUP(B:B,'10月人员信息'!J:V,12,0)</f>
        <v>汉族</v>
      </c>
      <c r="I989" t="str">
        <f>VLOOKUP(B:B,'11月工资'!A:D,4,0)</f>
        <v>6217000180013894096</v>
      </c>
      <c r="J989">
        <f t="shared" si="150"/>
        <v>733.92</v>
      </c>
      <c r="K989">
        <f t="shared" si="160"/>
        <v>32.11</v>
      </c>
      <c r="L989">
        <f t="shared" si="156"/>
        <v>77.98</v>
      </c>
      <c r="M989" s="6">
        <f t="shared" si="161"/>
        <v>365.44</v>
      </c>
      <c r="N989">
        <f>VLOOKUP(C:C,'11月工资'!C:AP,40,0)</f>
        <v>9</v>
      </c>
      <c r="O989" s="6">
        <f t="shared" si="162"/>
        <v>41.76</v>
      </c>
      <c r="P989">
        <v>0</v>
      </c>
      <c r="Q989">
        <f t="shared" si="154"/>
        <v>533</v>
      </c>
      <c r="R989" s="50">
        <v>4586.97</v>
      </c>
      <c r="S989" s="68">
        <v>5220.59</v>
      </c>
      <c r="T989" s="69">
        <v>4442</v>
      </c>
      <c r="Y989" s="51">
        <f t="shared" si="158"/>
        <v>4576.97</v>
      </c>
      <c r="Z989" s="73">
        <f t="shared" si="159"/>
        <v>5225.2</v>
      </c>
      <c r="AA989" s="69" t="str">
        <f>VLOOKUP(C:C&amp;"    ",[1]Sheet0!$E$1:$I$65536,5,0)</f>
        <v xml:space="preserve">4442.00    </v>
      </c>
      <c r="AB989" s="74">
        <v>4442</v>
      </c>
      <c r="AC989" t="b">
        <f t="shared" si="155"/>
        <v>1</v>
      </c>
      <c r="AD989">
        <v>9001100</v>
      </c>
      <c r="AE989" t="s">
        <v>2972</v>
      </c>
      <c r="AF989" t="str">
        <f t="shared" si="157"/>
        <v>刘聪伟</v>
      </c>
    </row>
    <row r="990" spans="1:32" x14ac:dyDescent="0.2">
      <c r="A990">
        <v>987</v>
      </c>
      <c r="B990">
        <v>9001099</v>
      </c>
      <c r="C990" t="str">
        <f>VLOOKUP(B:B,'10月人员信息'!J:W,13,0)</f>
        <v>130204198810231516</v>
      </c>
      <c r="D990" t="str">
        <f>VLOOKUP(B:B,'10月人员信息'!J:M,3,0)</f>
        <v>刘博</v>
      </c>
      <c r="E990" t="str">
        <f>VLOOKUP(B:B,'10月人员信息'!J:L,2,0)</f>
        <v>炼铁事业部</v>
      </c>
      <c r="F990" t="str">
        <f>VLOOKUP(B:B,'10月人员信息'!J:R,8,0)</f>
        <v>堆取料操作</v>
      </c>
      <c r="G990">
        <f>VLOOKUP(B:B,'10月人员信息'!J:P,6,0)</f>
        <v>0</v>
      </c>
      <c r="H990" t="str">
        <f>VLOOKUP(B:B,'10月人员信息'!J:V,12,0)</f>
        <v>汉族</v>
      </c>
      <c r="I990" t="str">
        <f>VLOOKUP(B:B,'11月工资'!A:D,4,0)</f>
        <v>6217000180042417596</v>
      </c>
      <c r="J990">
        <f t="shared" si="150"/>
        <v>747.04</v>
      </c>
      <c r="K990">
        <f t="shared" si="160"/>
        <v>32.68</v>
      </c>
      <c r="L990">
        <f t="shared" si="156"/>
        <v>79.37</v>
      </c>
      <c r="M990" s="6">
        <f t="shared" si="161"/>
        <v>365.44</v>
      </c>
      <c r="N990">
        <f>VLOOKUP(C:C,'11月工资'!C:AP,40,0)</f>
        <v>9</v>
      </c>
      <c r="O990" s="6">
        <f t="shared" si="162"/>
        <v>41.76</v>
      </c>
      <c r="P990">
        <v>0</v>
      </c>
      <c r="Q990">
        <f t="shared" si="154"/>
        <v>543</v>
      </c>
      <c r="R990" s="51">
        <v>4669</v>
      </c>
      <c r="S990" s="68">
        <v>5220.59</v>
      </c>
      <c r="T990" s="69">
        <v>4524</v>
      </c>
      <c r="Y990" s="51">
        <f t="shared" si="158"/>
        <v>4659</v>
      </c>
      <c r="Z990" s="73">
        <f t="shared" si="159"/>
        <v>5225.2</v>
      </c>
      <c r="AA990" s="69" t="str">
        <f>VLOOKUP(C:C&amp;"    ",[1]Sheet0!$E$1:$I$65536,5,0)</f>
        <v xml:space="preserve">4524.00    </v>
      </c>
      <c r="AB990" s="74">
        <v>4524</v>
      </c>
      <c r="AC990" t="b">
        <f t="shared" si="155"/>
        <v>1</v>
      </c>
      <c r="AD990">
        <v>9001101</v>
      </c>
      <c r="AE990" t="s">
        <v>2975</v>
      </c>
      <c r="AF990" t="str">
        <f t="shared" si="157"/>
        <v>刘海山</v>
      </c>
    </row>
    <row r="991" spans="1:32" x14ac:dyDescent="0.2">
      <c r="A991">
        <v>988</v>
      </c>
      <c r="B991">
        <v>9001100</v>
      </c>
      <c r="C991" t="str">
        <f>VLOOKUP(B:B,'10月人员信息'!J:W,13,0)</f>
        <v>130205198401233912</v>
      </c>
      <c r="D991" t="str">
        <f>VLOOKUP(B:B,'10月人员信息'!J:M,3,0)</f>
        <v>刘聪伟</v>
      </c>
      <c r="E991" t="str">
        <f>VLOOKUP(B:B,'10月人员信息'!J:L,2,0)</f>
        <v>炼铁事业部</v>
      </c>
      <c r="F991" t="str">
        <f>VLOOKUP(B:B,'10月人员信息'!J:R,8,0)</f>
        <v>混匀堆取料操作</v>
      </c>
      <c r="G991">
        <f>VLOOKUP(B:B,'10月人员信息'!J:P,6,0)</f>
        <v>0</v>
      </c>
      <c r="H991" t="str">
        <f>VLOOKUP(B:B,'10月人员信息'!J:V,12,0)</f>
        <v>汉族</v>
      </c>
      <c r="I991" t="str">
        <f>VLOOKUP(B:B,'11月工资'!A:D,4,0)</f>
        <v>6227000180690006922</v>
      </c>
      <c r="J991">
        <f t="shared" si="150"/>
        <v>762.1</v>
      </c>
      <c r="K991">
        <f t="shared" si="160"/>
        <v>33.340000000000003</v>
      </c>
      <c r="L991">
        <f t="shared" si="156"/>
        <v>80.97</v>
      </c>
      <c r="M991" s="6">
        <f t="shared" si="161"/>
        <v>365.44</v>
      </c>
      <c r="N991">
        <f>VLOOKUP(C:C,'11月工资'!C:AP,40,0)</f>
        <v>9</v>
      </c>
      <c r="O991" s="6">
        <f t="shared" si="162"/>
        <v>41.76</v>
      </c>
      <c r="P991">
        <v>0</v>
      </c>
      <c r="Q991">
        <f t="shared" si="154"/>
        <v>554</v>
      </c>
      <c r="R991" s="50">
        <v>4763.1400000000003</v>
      </c>
      <c r="S991" s="68">
        <v>5220.59</v>
      </c>
      <c r="T991" s="69">
        <v>4618</v>
      </c>
      <c r="Y991" s="51">
        <f t="shared" si="158"/>
        <v>4753.1400000000003</v>
      </c>
      <c r="Z991" s="73">
        <f t="shared" si="159"/>
        <v>5225.2</v>
      </c>
      <c r="AA991" s="69" t="str">
        <f>VLOOKUP(C:C&amp;"    ",[1]Sheet0!$E$1:$I$65536,5,0)</f>
        <v xml:space="preserve">4618.00    </v>
      </c>
      <c r="AB991" s="74">
        <v>4618</v>
      </c>
      <c r="AC991" t="b">
        <f t="shared" si="155"/>
        <v>1</v>
      </c>
      <c r="AD991">
        <v>9001102</v>
      </c>
      <c r="AE991" t="s">
        <v>2978</v>
      </c>
      <c r="AF991" t="str">
        <f t="shared" si="157"/>
        <v>刘亮</v>
      </c>
    </row>
    <row r="992" spans="1:32" x14ac:dyDescent="0.2">
      <c r="A992">
        <v>989</v>
      </c>
      <c r="B992">
        <v>9001101</v>
      </c>
      <c r="C992" t="str">
        <f>VLOOKUP(B:B,'10月人员信息'!J:W,13,0)</f>
        <v>130202198610243333</v>
      </c>
      <c r="D992" t="str">
        <f>VLOOKUP(B:B,'10月人员信息'!J:M,3,0)</f>
        <v>刘海山</v>
      </c>
      <c r="E992" t="str">
        <f>VLOOKUP(B:B,'10月人员信息'!J:L,2,0)</f>
        <v>炼铁事业部</v>
      </c>
      <c r="F992" t="str">
        <f>VLOOKUP(B:B,'10月人员信息'!J:R,8,0)</f>
        <v>堆取料操作</v>
      </c>
      <c r="G992">
        <f>VLOOKUP(B:B,'10月人员信息'!J:P,6,0)</f>
        <v>0</v>
      </c>
      <c r="H992" t="str">
        <f>VLOOKUP(B:B,'10月人员信息'!J:V,12,0)</f>
        <v>汉族</v>
      </c>
      <c r="I992" t="str">
        <f>VLOOKUP(B:B,'11月工资'!A:D,4,0)</f>
        <v>6217000180037198102</v>
      </c>
      <c r="J992">
        <f t="shared" si="150"/>
        <v>730.88</v>
      </c>
      <c r="K992">
        <f t="shared" si="160"/>
        <v>31.98</v>
      </c>
      <c r="L992">
        <f t="shared" si="156"/>
        <v>77.66</v>
      </c>
      <c r="M992" s="6">
        <f t="shared" si="161"/>
        <v>365.44</v>
      </c>
      <c r="N992">
        <f>VLOOKUP(C:C,'11月工资'!C:AP,40,0)</f>
        <v>9</v>
      </c>
      <c r="O992" s="6">
        <f t="shared" si="162"/>
        <v>41.76</v>
      </c>
      <c r="P992">
        <v>0</v>
      </c>
      <c r="Q992">
        <f t="shared" si="154"/>
        <v>531</v>
      </c>
      <c r="R992" s="51">
        <v>4568</v>
      </c>
      <c r="S992" s="68">
        <v>5220.59</v>
      </c>
      <c r="T992" s="69">
        <v>4423</v>
      </c>
      <c r="Y992" s="51">
        <f t="shared" si="158"/>
        <v>4558</v>
      </c>
      <c r="Z992" s="73">
        <f t="shared" si="159"/>
        <v>5225.2</v>
      </c>
      <c r="AA992" s="69" t="str">
        <f>VLOOKUP(C:C&amp;"    ",[1]Sheet0!$E$1:$I$65536,5,0)</f>
        <v xml:space="preserve">4423.00    </v>
      </c>
      <c r="AB992" s="74">
        <v>4423</v>
      </c>
      <c r="AC992" t="b">
        <f t="shared" si="155"/>
        <v>1</v>
      </c>
      <c r="AD992">
        <v>9001103</v>
      </c>
      <c r="AE992" t="s">
        <v>2981</v>
      </c>
      <c r="AF992" t="str">
        <f t="shared" si="157"/>
        <v>刘亚奎</v>
      </c>
    </row>
    <row r="993" spans="1:32" x14ac:dyDescent="0.2">
      <c r="A993">
        <v>990</v>
      </c>
      <c r="B993">
        <v>9001102</v>
      </c>
      <c r="C993" t="str">
        <f>VLOOKUP(B:B,'10月人员信息'!J:W,13,0)</f>
        <v>130205198304263917</v>
      </c>
      <c r="D993" t="str">
        <f>VLOOKUP(B:B,'10月人员信息'!J:M,3,0)</f>
        <v>刘亮</v>
      </c>
      <c r="E993" t="str">
        <f>VLOOKUP(B:B,'10月人员信息'!J:L,2,0)</f>
        <v>炼铁事业部</v>
      </c>
      <c r="F993" t="str">
        <f>VLOOKUP(B:B,'10月人员信息'!J:R,8,0)</f>
        <v>铁口工</v>
      </c>
      <c r="G993">
        <f>VLOOKUP(B:B,'10月人员信息'!J:P,6,0)</f>
        <v>0</v>
      </c>
      <c r="H993" t="str">
        <f>VLOOKUP(B:B,'10月人员信息'!J:V,12,0)</f>
        <v>汉族</v>
      </c>
      <c r="I993" t="str">
        <f>VLOOKUP(B:B,'11月工资'!A:D,4,0)</f>
        <v>6217000180021702976</v>
      </c>
      <c r="J993">
        <f t="shared" si="150"/>
        <v>1074.67</v>
      </c>
      <c r="K993">
        <f t="shared" si="160"/>
        <v>47.02</v>
      </c>
      <c r="L993">
        <f t="shared" si="156"/>
        <v>114.18</v>
      </c>
      <c r="M993" s="6">
        <f t="shared" si="161"/>
        <v>460.36</v>
      </c>
      <c r="N993">
        <f>VLOOKUP(C:C,'11月工资'!C:AP,40,0)</f>
        <v>9</v>
      </c>
      <c r="O993" s="6">
        <f t="shared" si="162"/>
        <v>52.61</v>
      </c>
      <c r="P993">
        <v>0</v>
      </c>
      <c r="Q993">
        <f t="shared" si="154"/>
        <v>789</v>
      </c>
      <c r="R993" s="50">
        <v>6716.66</v>
      </c>
      <c r="S993" s="68">
        <v>6576.59</v>
      </c>
      <c r="T993" s="69">
        <v>6572</v>
      </c>
      <c r="Y993" s="51">
        <f t="shared" si="158"/>
        <v>6706.66</v>
      </c>
      <c r="Z993" s="73">
        <f t="shared" si="159"/>
        <v>6581.2</v>
      </c>
      <c r="AA993" s="69" t="str">
        <f>VLOOKUP(C:C&amp;"    ",[1]Sheet0!$E$1:$I$65536,5,0)</f>
        <v xml:space="preserve">6572.00    </v>
      </c>
      <c r="AB993" s="74">
        <v>6572</v>
      </c>
      <c r="AC993" t="b">
        <f t="shared" si="155"/>
        <v>1</v>
      </c>
      <c r="AD993">
        <v>9001104</v>
      </c>
      <c r="AE993" t="s">
        <v>2984</v>
      </c>
      <c r="AF993" t="str">
        <f t="shared" si="157"/>
        <v>刘洋</v>
      </c>
    </row>
    <row r="994" spans="1:32" x14ac:dyDescent="0.2">
      <c r="A994">
        <v>991</v>
      </c>
      <c r="B994">
        <v>9001103</v>
      </c>
      <c r="C994" t="str">
        <f>VLOOKUP(B:B,'10月人员信息'!J:W,13,0)</f>
        <v>130205198209251811</v>
      </c>
      <c r="D994" t="str">
        <f>VLOOKUP(B:B,'10月人员信息'!J:M,3,0)</f>
        <v>刘亚奎</v>
      </c>
      <c r="E994" t="str">
        <f>VLOOKUP(B:B,'10月人员信息'!J:L,2,0)</f>
        <v>炼铁事业部</v>
      </c>
      <c r="F994" t="str">
        <f>VLOOKUP(B:B,'10月人员信息'!J:R,8,0)</f>
        <v>混匀堆取料操作</v>
      </c>
      <c r="G994">
        <f>VLOOKUP(B:B,'10月人员信息'!J:P,6,0)</f>
        <v>0</v>
      </c>
      <c r="H994" t="str">
        <f>VLOOKUP(B:B,'10月人员信息'!J:V,12,0)</f>
        <v>汉族</v>
      </c>
      <c r="I994" t="str">
        <f>VLOOKUP(B:B,'11月工资'!A:D,4,0)</f>
        <v>6217000180037023458</v>
      </c>
      <c r="J994">
        <f t="shared" si="150"/>
        <v>797.63</v>
      </c>
      <c r="K994">
        <f t="shared" si="160"/>
        <v>34.9</v>
      </c>
      <c r="L994">
        <f t="shared" si="156"/>
        <v>84.75</v>
      </c>
      <c r="M994" s="6">
        <f t="shared" si="161"/>
        <v>365.44</v>
      </c>
      <c r="N994">
        <f>VLOOKUP(C:C,'11月工资'!C:AP,40,0)</f>
        <v>9</v>
      </c>
      <c r="O994" s="6">
        <f t="shared" si="162"/>
        <v>41.76</v>
      </c>
      <c r="P994">
        <v>0</v>
      </c>
      <c r="Q994">
        <f t="shared" si="154"/>
        <v>581</v>
      </c>
      <c r="R994" s="50">
        <v>4985.21</v>
      </c>
      <c r="S994" s="68">
        <v>5220.59</v>
      </c>
      <c r="T994" s="69">
        <v>4840</v>
      </c>
      <c r="Y994" s="51">
        <f t="shared" si="158"/>
        <v>4975.21</v>
      </c>
      <c r="Z994" s="73">
        <f t="shared" si="159"/>
        <v>5225.2</v>
      </c>
      <c r="AA994" s="69" t="str">
        <f>VLOOKUP(C:C&amp;"    ",[1]Sheet0!$E$1:$I$65536,5,0)</f>
        <v xml:space="preserve">4840.00    </v>
      </c>
      <c r="AB994" s="74">
        <v>4840</v>
      </c>
      <c r="AC994" t="b">
        <f t="shared" si="155"/>
        <v>1</v>
      </c>
      <c r="AD994">
        <v>9001105</v>
      </c>
      <c r="AE994" t="s">
        <v>2987</v>
      </c>
      <c r="AF994" t="str">
        <f t="shared" si="157"/>
        <v>刘治强</v>
      </c>
    </row>
    <row r="995" spans="1:32" x14ac:dyDescent="0.2">
      <c r="A995">
        <v>992</v>
      </c>
      <c r="B995">
        <v>9001104</v>
      </c>
      <c r="C995" t="str">
        <f>VLOOKUP(B:B,'10月人员信息'!J:W,13,0)</f>
        <v>130204198802180317</v>
      </c>
      <c r="D995" t="str">
        <f>VLOOKUP(B:B,'10月人员信息'!J:M,3,0)</f>
        <v>刘洋</v>
      </c>
      <c r="E995" t="str">
        <f>VLOOKUP(B:B,'10月人员信息'!J:L,2,0)</f>
        <v>炼铁事业部</v>
      </c>
      <c r="F995" t="str">
        <f>VLOOKUP(B:B,'10月人员信息'!J:R,8,0)</f>
        <v>堆取料操作</v>
      </c>
      <c r="G995">
        <f>VLOOKUP(B:B,'10月人员信息'!J:P,6,0)</f>
        <v>0</v>
      </c>
      <c r="H995" t="str">
        <f>VLOOKUP(B:B,'10月人员信息'!J:V,12,0)</f>
        <v>汉族</v>
      </c>
      <c r="I995" t="str">
        <f>VLOOKUP(B:B,'11月工资'!A:D,4,0)</f>
        <v>6227000180160272368</v>
      </c>
      <c r="J995">
        <f t="shared" si="150"/>
        <v>664</v>
      </c>
      <c r="K995">
        <f t="shared" si="160"/>
        <v>29.05</v>
      </c>
      <c r="L995">
        <f t="shared" si="156"/>
        <v>70.55</v>
      </c>
      <c r="M995" s="6">
        <f t="shared" si="161"/>
        <v>365.44</v>
      </c>
      <c r="N995">
        <f>VLOOKUP(C:C,'11月工资'!C:AP,40,0)</f>
        <v>9</v>
      </c>
      <c r="O995" s="6">
        <f t="shared" si="162"/>
        <v>41.76</v>
      </c>
      <c r="P995">
        <v>0</v>
      </c>
      <c r="Q995">
        <f t="shared" si="154"/>
        <v>481</v>
      </c>
      <c r="R995" s="51">
        <v>4150</v>
      </c>
      <c r="S995" s="68">
        <v>5220.59</v>
      </c>
      <c r="T995" s="69">
        <v>4005</v>
      </c>
      <c r="Y995" s="51">
        <f t="shared" si="158"/>
        <v>4140</v>
      </c>
      <c r="Z995" s="73">
        <f t="shared" si="159"/>
        <v>5225.2</v>
      </c>
      <c r="AA995" s="69" t="str">
        <f>VLOOKUP(C:C&amp;"    ",[1]Sheet0!$E$1:$I$65536,5,0)</f>
        <v xml:space="preserve">4005.00    </v>
      </c>
      <c r="AB995" s="74">
        <v>4005</v>
      </c>
      <c r="AC995" t="b">
        <f t="shared" si="155"/>
        <v>1</v>
      </c>
      <c r="AD995">
        <v>9001106</v>
      </c>
      <c r="AE995" t="s">
        <v>2990</v>
      </c>
      <c r="AF995" t="str">
        <f t="shared" si="157"/>
        <v>柳滨</v>
      </c>
    </row>
    <row r="996" spans="1:32" x14ac:dyDescent="0.2">
      <c r="A996">
        <v>993</v>
      </c>
      <c r="B996">
        <v>9001105</v>
      </c>
      <c r="C996" t="str">
        <f>VLOOKUP(B:B,'10月人员信息'!J:W,13,0)</f>
        <v>130204198806200012</v>
      </c>
      <c r="D996" t="str">
        <f>VLOOKUP(B:B,'10月人员信息'!J:M,3,0)</f>
        <v>刘治强</v>
      </c>
      <c r="E996" t="str">
        <f>VLOOKUP(B:B,'10月人员信息'!J:L,2,0)</f>
        <v>炼铁事业部</v>
      </c>
      <c r="F996" t="str">
        <f>VLOOKUP(B:B,'10月人员信息'!J:R,8,0)</f>
        <v>铁口工</v>
      </c>
      <c r="G996">
        <f>VLOOKUP(B:B,'10月人员信息'!J:P,6,0)</f>
        <v>0</v>
      </c>
      <c r="H996" t="str">
        <f>VLOOKUP(B:B,'10月人员信息'!J:V,12,0)</f>
        <v>汉族</v>
      </c>
      <c r="I996" t="str">
        <f>VLOOKUP(B:B,'11月工资'!A:D,4,0)</f>
        <v>6217000180042426134</v>
      </c>
      <c r="J996">
        <f t="shared" si="150"/>
        <v>1116.8900000000001</v>
      </c>
      <c r="K996">
        <f t="shared" si="160"/>
        <v>48.86</v>
      </c>
      <c r="L996">
        <f t="shared" si="156"/>
        <v>118.67</v>
      </c>
      <c r="M996" s="6">
        <f t="shared" si="161"/>
        <v>478.84</v>
      </c>
      <c r="N996">
        <f>VLOOKUP(C:C,'11月工资'!C:AP,40,0)</f>
        <v>9</v>
      </c>
      <c r="O996" s="6">
        <f t="shared" si="162"/>
        <v>54.72</v>
      </c>
      <c r="P996">
        <v>0</v>
      </c>
      <c r="Q996">
        <f t="shared" si="154"/>
        <v>820</v>
      </c>
      <c r="R996" s="50">
        <v>6980.58</v>
      </c>
      <c r="S996" s="68">
        <v>6840.59</v>
      </c>
      <c r="T996" s="69">
        <v>6836</v>
      </c>
      <c r="Y996" s="51">
        <f t="shared" si="158"/>
        <v>6970.58</v>
      </c>
      <c r="Z996" s="73">
        <f t="shared" si="159"/>
        <v>6845.2</v>
      </c>
      <c r="AA996" s="69" t="str">
        <f>VLOOKUP(C:C&amp;"    ",[1]Sheet0!$E$1:$I$65536,5,0)</f>
        <v xml:space="preserve">6836.00    </v>
      </c>
      <c r="AB996" s="74">
        <v>6836</v>
      </c>
      <c r="AC996" t="b">
        <f t="shared" si="155"/>
        <v>1</v>
      </c>
      <c r="AD996">
        <v>9001107</v>
      </c>
      <c r="AE996" t="s">
        <v>2993</v>
      </c>
      <c r="AF996" t="str">
        <f t="shared" si="157"/>
        <v>柳旭</v>
      </c>
    </row>
    <row r="997" spans="1:32" x14ac:dyDescent="0.2">
      <c r="A997">
        <v>994</v>
      </c>
      <c r="B997">
        <v>9001106</v>
      </c>
      <c r="C997" t="str">
        <f>VLOOKUP(B:B,'10月人员信息'!J:W,13,0)</f>
        <v>130229198707182434</v>
      </c>
      <c r="D997" t="str">
        <f>VLOOKUP(B:B,'10月人员信息'!J:M,3,0)</f>
        <v>柳滨</v>
      </c>
      <c r="E997" t="str">
        <f>VLOOKUP(B:B,'10月人员信息'!J:L,2,0)</f>
        <v>炼铁事业部</v>
      </c>
      <c r="F997" t="str">
        <f>VLOOKUP(B:B,'10月人员信息'!J:R,8,0)</f>
        <v>混匀堆取料操作</v>
      </c>
      <c r="G997">
        <f>VLOOKUP(B:B,'10月人员信息'!J:P,6,0)</f>
        <v>0</v>
      </c>
      <c r="H997" t="str">
        <f>VLOOKUP(B:B,'10月人员信息'!J:V,12,0)</f>
        <v>汉族</v>
      </c>
      <c r="I997" t="str">
        <f>VLOOKUP(B:B,'11月工资'!A:D,4,0)</f>
        <v>6217000180015212602</v>
      </c>
      <c r="J997">
        <f t="shared" si="150"/>
        <v>769.46</v>
      </c>
      <c r="K997">
        <f t="shared" si="160"/>
        <v>33.659999999999997</v>
      </c>
      <c r="L997">
        <f t="shared" si="156"/>
        <v>81.760000000000005</v>
      </c>
      <c r="M997" s="6">
        <f t="shared" si="161"/>
        <v>365.44</v>
      </c>
      <c r="N997">
        <f>VLOOKUP(C:C,'11月工资'!C:AP,40,0)</f>
        <v>9</v>
      </c>
      <c r="O997" s="6">
        <f t="shared" si="162"/>
        <v>41.76</v>
      </c>
      <c r="P997">
        <v>0</v>
      </c>
      <c r="Q997">
        <f t="shared" si="154"/>
        <v>560</v>
      </c>
      <c r="R997" s="50">
        <v>4809.13</v>
      </c>
      <c r="S997" s="68">
        <v>5220.59</v>
      </c>
      <c r="T997" s="69">
        <v>4664</v>
      </c>
      <c r="Y997" s="51">
        <f t="shared" si="158"/>
        <v>4799.13</v>
      </c>
      <c r="Z997" s="73">
        <f t="shared" si="159"/>
        <v>5225.2</v>
      </c>
      <c r="AA997" s="69" t="str">
        <f>VLOOKUP(C:C&amp;"    ",[1]Sheet0!$E$1:$I$65536,5,0)</f>
        <v xml:space="preserve">4664.00    </v>
      </c>
      <c r="AB997" s="74">
        <v>4664</v>
      </c>
      <c r="AC997" t="b">
        <f t="shared" si="155"/>
        <v>1</v>
      </c>
      <c r="AD997">
        <v>9001108</v>
      </c>
      <c r="AE997" t="s">
        <v>2996</v>
      </c>
      <c r="AF997" t="str">
        <f t="shared" si="157"/>
        <v>马垒</v>
      </c>
    </row>
    <row r="998" spans="1:32" x14ac:dyDescent="0.2">
      <c r="A998">
        <v>995</v>
      </c>
      <c r="B998">
        <v>9001107</v>
      </c>
      <c r="C998" t="str">
        <f>VLOOKUP(B:B,'10月人员信息'!J:W,13,0)</f>
        <v>130203198704070310</v>
      </c>
      <c r="D998" t="str">
        <f>VLOOKUP(B:B,'10月人员信息'!J:M,3,0)</f>
        <v>柳旭</v>
      </c>
      <c r="E998" t="str">
        <f>VLOOKUP(B:B,'10月人员信息'!J:L,2,0)</f>
        <v>炼铁事业部</v>
      </c>
      <c r="F998" t="str">
        <f>VLOOKUP(B:B,'10月人员信息'!J:R,8,0)</f>
        <v>高炉矿槽</v>
      </c>
      <c r="G998">
        <f>VLOOKUP(B:B,'10月人员信息'!J:P,6,0)</f>
        <v>0</v>
      </c>
      <c r="H998" t="str">
        <f>VLOOKUP(B:B,'10月人员信息'!J:V,12,0)</f>
        <v>汉族</v>
      </c>
      <c r="I998" t="str">
        <f>VLOOKUP(B:B,'11月工资'!A:D,4,0)</f>
        <v>6217000180031774809</v>
      </c>
      <c r="J998">
        <f t="shared" si="150"/>
        <v>762.58</v>
      </c>
      <c r="K998">
        <f t="shared" si="160"/>
        <v>33.36</v>
      </c>
      <c r="L998">
        <f t="shared" si="156"/>
        <v>81.02</v>
      </c>
      <c r="M998" s="6">
        <f t="shared" si="161"/>
        <v>365.44</v>
      </c>
      <c r="N998">
        <f>VLOOKUP(C:C,'11月工资'!C:AP,40,0)</f>
        <v>9</v>
      </c>
      <c r="O998" s="6">
        <f t="shared" si="162"/>
        <v>41.76</v>
      </c>
      <c r="P998">
        <v>0</v>
      </c>
      <c r="Q998">
        <f t="shared" si="154"/>
        <v>555</v>
      </c>
      <c r="R998" s="50">
        <v>4766.1000000000004</v>
      </c>
      <c r="S998" s="68">
        <v>5220.59</v>
      </c>
      <c r="T998" s="69">
        <v>4621</v>
      </c>
      <c r="Y998" s="51">
        <f t="shared" si="158"/>
        <v>4756.1000000000004</v>
      </c>
      <c r="Z998" s="73">
        <f t="shared" si="159"/>
        <v>5225.2</v>
      </c>
      <c r="AA998" s="69" t="str">
        <f>VLOOKUP(C:C&amp;"    ",[1]Sheet0!$E$1:$I$65536,5,0)</f>
        <v xml:space="preserve">4621.00    </v>
      </c>
      <c r="AB998" s="74">
        <v>4621</v>
      </c>
      <c r="AC998" t="b">
        <f t="shared" si="155"/>
        <v>1</v>
      </c>
      <c r="AD998">
        <v>9001109</v>
      </c>
      <c r="AE998" t="s">
        <v>2999</v>
      </c>
      <c r="AF998" t="str">
        <f t="shared" si="157"/>
        <v>乔克石</v>
      </c>
    </row>
    <row r="999" spans="1:32" x14ac:dyDescent="0.2">
      <c r="A999">
        <v>996</v>
      </c>
      <c r="B999">
        <v>9001108</v>
      </c>
      <c r="C999" t="str">
        <f>VLOOKUP(B:B,'10月人员信息'!J:W,13,0)</f>
        <v>130205198310260034</v>
      </c>
      <c r="D999" t="str">
        <f>VLOOKUP(B:B,'10月人员信息'!J:M,3,0)</f>
        <v>马垒</v>
      </c>
      <c r="E999" t="str">
        <f>VLOOKUP(B:B,'10月人员信息'!J:L,2,0)</f>
        <v>炼铁事业部</v>
      </c>
      <c r="F999" t="str">
        <f>VLOOKUP(B:B,'10月人员信息'!J:R,8,0)</f>
        <v>原料中控工</v>
      </c>
      <c r="G999">
        <f>VLOOKUP(B:B,'10月人员信息'!J:P,6,0)</f>
        <v>0</v>
      </c>
      <c r="H999" t="str">
        <f>VLOOKUP(B:B,'10月人员信息'!J:V,12,0)</f>
        <v>回族</v>
      </c>
      <c r="I999" t="str">
        <f>VLOOKUP(B:B,'11月工资'!A:D,4,0)</f>
        <v>6217000180031774585</v>
      </c>
      <c r="J999">
        <f t="shared" si="150"/>
        <v>791.13</v>
      </c>
      <c r="K999">
        <f t="shared" si="160"/>
        <v>34.61</v>
      </c>
      <c r="L999">
        <f t="shared" si="156"/>
        <v>84.06</v>
      </c>
      <c r="M999" s="6">
        <f t="shared" si="161"/>
        <v>365.44</v>
      </c>
      <c r="N999">
        <f>VLOOKUP(C:C,'11月工资'!C:AP,40,0)</f>
        <v>9</v>
      </c>
      <c r="O999" s="6">
        <f t="shared" si="162"/>
        <v>41.76</v>
      </c>
      <c r="P999">
        <v>0</v>
      </c>
      <c r="Q999">
        <f t="shared" si="154"/>
        <v>576</v>
      </c>
      <c r="R999" s="50">
        <v>4944.5600000000004</v>
      </c>
      <c r="S999" s="68">
        <v>5220.59</v>
      </c>
      <c r="T999" s="69">
        <v>4800</v>
      </c>
      <c r="Y999" s="51">
        <f t="shared" si="158"/>
        <v>4934.5600000000004</v>
      </c>
      <c r="Z999" s="73">
        <f t="shared" si="159"/>
        <v>5225.2</v>
      </c>
      <c r="AA999" s="69" t="str">
        <f>VLOOKUP(C:C&amp;"    ",[1]Sheet0!$E$1:$I$65536,5,0)</f>
        <v xml:space="preserve">4800.00    </v>
      </c>
      <c r="AB999" s="74">
        <v>4800</v>
      </c>
      <c r="AC999" t="b">
        <f t="shared" si="155"/>
        <v>1</v>
      </c>
      <c r="AD999">
        <v>9001110</v>
      </c>
      <c r="AE999" t="s">
        <v>3002</v>
      </c>
      <c r="AF999" t="str">
        <f t="shared" si="157"/>
        <v>石恒</v>
      </c>
    </row>
    <row r="1000" spans="1:32" x14ac:dyDescent="0.2">
      <c r="A1000">
        <v>997</v>
      </c>
      <c r="B1000">
        <v>9001109</v>
      </c>
      <c r="C1000" t="str">
        <f>VLOOKUP(B:B,'10月人员信息'!J:W,13,0)</f>
        <v>13020419890227031X</v>
      </c>
      <c r="D1000" t="str">
        <f>VLOOKUP(B:B,'10月人员信息'!J:M,3,0)</f>
        <v>乔克石</v>
      </c>
      <c r="E1000" t="str">
        <f>VLOOKUP(B:B,'10月人员信息'!J:L,2,0)</f>
        <v>炼铁事业部</v>
      </c>
      <c r="F1000" t="str">
        <f>VLOOKUP(B:B,'10月人员信息'!J:R,8,0)</f>
        <v>堆取料操作</v>
      </c>
      <c r="G1000">
        <f>VLOOKUP(B:B,'10月人员信息'!J:P,6,0)</f>
        <v>0</v>
      </c>
      <c r="H1000" t="str">
        <f>VLOOKUP(B:B,'10月人员信息'!J:V,12,0)</f>
        <v>汉族</v>
      </c>
      <c r="I1000" t="str">
        <f>VLOOKUP(B:B,'11月工资'!A:D,4,0)</f>
        <v>6217000180032382412</v>
      </c>
      <c r="J1000">
        <f t="shared" si="150"/>
        <v>710.67</v>
      </c>
      <c r="K1000">
        <f t="shared" si="160"/>
        <v>31.09</v>
      </c>
      <c r="L1000">
        <f t="shared" si="156"/>
        <v>75.510000000000005</v>
      </c>
      <c r="M1000" s="6">
        <f t="shared" si="161"/>
        <v>365.44</v>
      </c>
      <c r="N1000">
        <f>VLOOKUP(C:C,'11月工资'!C:AP,40,0)</f>
        <v>9</v>
      </c>
      <c r="O1000" s="6">
        <f t="shared" si="162"/>
        <v>41.76</v>
      </c>
      <c r="P1000">
        <v>0</v>
      </c>
      <c r="Q1000">
        <f t="shared" si="154"/>
        <v>516</v>
      </c>
      <c r="R1000" s="50">
        <v>4441.67</v>
      </c>
      <c r="S1000" s="68">
        <v>5220.59</v>
      </c>
      <c r="T1000" s="69">
        <v>4297</v>
      </c>
      <c r="Y1000" s="51">
        <f t="shared" si="158"/>
        <v>4431.67</v>
      </c>
      <c r="Z1000" s="73">
        <f t="shared" si="159"/>
        <v>5225.2</v>
      </c>
      <c r="AA1000" s="69" t="str">
        <f>VLOOKUP(C:C&amp;"    ",[1]Sheet0!$E$1:$I$65536,5,0)</f>
        <v xml:space="preserve">4297.00    </v>
      </c>
      <c r="AB1000" s="74">
        <v>4297</v>
      </c>
      <c r="AC1000" t="b">
        <f t="shared" si="155"/>
        <v>1</v>
      </c>
      <c r="AD1000">
        <v>9001111</v>
      </c>
      <c r="AE1000" t="s">
        <v>3005</v>
      </c>
      <c r="AF1000" t="str">
        <f t="shared" si="157"/>
        <v>孙传禹</v>
      </c>
    </row>
    <row r="1001" spans="1:32" x14ac:dyDescent="0.2">
      <c r="A1001">
        <v>998</v>
      </c>
      <c r="B1001">
        <v>9001110</v>
      </c>
      <c r="C1001" t="str">
        <f>VLOOKUP(B:B,'10月人员信息'!J:W,13,0)</f>
        <v>130203198210230919</v>
      </c>
      <c r="D1001" t="str">
        <f>VLOOKUP(B:B,'10月人员信息'!J:M,3,0)</f>
        <v>石恒</v>
      </c>
      <c r="E1001" t="str">
        <f>VLOOKUP(B:B,'10月人员信息'!J:L,2,0)</f>
        <v>炼铁事业部</v>
      </c>
      <c r="F1001" t="str">
        <f>VLOOKUP(B:B,'10月人员信息'!J:R,8,0)</f>
        <v>高炉矿槽</v>
      </c>
      <c r="G1001">
        <f>VLOOKUP(B:B,'10月人员信息'!J:P,6,0)</f>
        <v>0</v>
      </c>
      <c r="H1001" t="str">
        <f>VLOOKUP(B:B,'10月人员信息'!J:V,12,0)</f>
        <v>汉族</v>
      </c>
      <c r="I1001" t="str">
        <f>VLOOKUP(B:B,'11月工资'!A:D,4,0)</f>
        <v>6217000180031774551</v>
      </c>
      <c r="J1001">
        <f t="shared" si="150"/>
        <v>680.05</v>
      </c>
      <c r="K1001">
        <f t="shared" si="160"/>
        <v>29.75</v>
      </c>
      <c r="L1001">
        <f t="shared" si="156"/>
        <v>72.260000000000005</v>
      </c>
      <c r="M1001" s="6">
        <f t="shared" si="161"/>
        <v>365.44</v>
      </c>
      <c r="N1001">
        <f>VLOOKUP(C:C,'11月工资'!C:AP,40,0)</f>
        <v>9</v>
      </c>
      <c r="O1001" s="6">
        <f t="shared" si="162"/>
        <v>41.76</v>
      </c>
      <c r="P1001">
        <v>0</v>
      </c>
      <c r="Q1001">
        <f t="shared" si="154"/>
        <v>493</v>
      </c>
      <c r="R1001" s="50">
        <v>4250.3100000000004</v>
      </c>
      <c r="S1001" s="68">
        <v>5220.59</v>
      </c>
      <c r="T1001" s="69">
        <v>4105</v>
      </c>
      <c r="Y1001" s="51">
        <f t="shared" si="158"/>
        <v>4240.3100000000004</v>
      </c>
      <c r="Z1001" s="73">
        <f t="shared" si="159"/>
        <v>5225.2</v>
      </c>
      <c r="AA1001" s="69" t="str">
        <f>VLOOKUP(C:C&amp;"    ",[1]Sheet0!$E$1:$I$65536,5,0)</f>
        <v xml:space="preserve">4105.00    </v>
      </c>
      <c r="AB1001" s="74">
        <v>4105</v>
      </c>
      <c r="AC1001" t="b">
        <f t="shared" si="155"/>
        <v>1</v>
      </c>
      <c r="AD1001">
        <v>9001112</v>
      </c>
      <c r="AE1001" t="s">
        <v>3008</v>
      </c>
      <c r="AF1001" t="str">
        <f t="shared" si="157"/>
        <v>汤瑶琳</v>
      </c>
    </row>
    <row r="1002" spans="1:32" x14ac:dyDescent="0.2">
      <c r="A1002">
        <v>999</v>
      </c>
      <c r="B1002">
        <v>9001111</v>
      </c>
      <c r="C1002" t="str">
        <f>VLOOKUP(B:B,'10月人员信息'!J:W,13,0)</f>
        <v>130204198709034817</v>
      </c>
      <c r="D1002" t="str">
        <f>VLOOKUP(B:B,'10月人员信息'!J:M,3,0)</f>
        <v>孙传禹</v>
      </c>
      <c r="E1002" t="str">
        <f>VLOOKUP(B:B,'10月人员信息'!J:L,2,0)</f>
        <v>炼铁事业部</v>
      </c>
      <c r="F1002" t="str">
        <f>VLOOKUP(B:B,'10月人员信息'!J:R,8,0)</f>
        <v>圆形料场堆料操作</v>
      </c>
      <c r="G1002">
        <f>VLOOKUP(B:B,'10月人员信息'!J:P,6,0)</f>
        <v>0</v>
      </c>
      <c r="H1002" t="str">
        <f>VLOOKUP(B:B,'10月人员信息'!J:V,12,0)</f>
        <v>汉族</v>
      </c>
      <c r="I1002" t="str">
        <f>VLOOKUP(B:B,'11月工资'!A:D,4,0)</f>
        <v>6236680180001017533</v>
      </c>
      <c r="J1002">
        <f t="shared" si="150"/>
        <v>744.16</v>
      </c>
      <c r="K1002">
        <f t="shared" si="160"/>
        <v>32.56</v>
      </c>
      <c r="L1002">
        <f t="shared" si="156"/>
        <v>79.069999999999993</v>
      </c>
      <c r="M1002" s="6">
        <f t="shared" si="161"/>
        <v>365.44</v>
      </c>
      <c r="N1002">
        <f>VLOOKUP(C:C,'11月工资'!C:AP,40,0)</f>
        <v>9</v>
      </c>
      <c r="O1002" s="6">
        <f t="shared" si="162"/>
        <v>41.76</v>
      </c>
      <c r="P1002">
        <v>0</v>
      </c>
      <c r="Q1002">
        <f t="shared" si="154"/>
        <v>541</v>
      </c>
      <c r="R1002" s="51">
        <v>4651</v>
      </c>
      <c r="S1002" s="68">
        <v>5220.59</v>
      </c>
      <c r="T1002" s="69">
        <v>4506</v>
      </c>
      <c r="Y1002" s="51">
        <f t="shared" si="158"/>
        <v>4641</v>
      </c>
      <c r="Z1002" s="73">
        <f t="shared" si="159"/>
        <v>5225.2</v>
      </c>
      <c r="AA1002" s="69" t="str">
        <f>VLOOKUP(C:C&amp;"    ",[1]Sheet0!$E$1:$I$65536,5,0)</f>
        <v xml:space="preserve">4506.00    </v>
      </c>
      <c r="AB1002" s="74">
        <v>4506</v>
      </c>
      <c r="AC1002" t="b">
        <f t="shared" si="155"/>
        <v>1</v>
      </c>
      <c r="AD1002">
        <v>9001113</v>
      </c>
      <c r="AE1002" t="s">
        <v>3011</v>
      </c>
      <c r="AF1002" t="str">
        <f t="shared" si="157"/>
        <v>陶辰</v>
      </c>
    </row>
    <row r="1003" spans="1:32" x14ac:dyDescent="0.2">
      <c r="A1003">
        <v>1000</v>
      </c>
      <c r="B1003">
        <v>9001112</v>
      </c>
      <c r="C1003" t="str">
        <f>VLOOKUP(B:B,'10月人员信息'!J:W,13,0)</f>
        <v>130283198810091539</v>
      </c>
      <c r="D1003" t="str">
        <f>VLOOKUP(B:B,'10月人员信息'!J:M,3,0)</f>
        <v>汤瑶琳</v>
      </c>
      <c r="E1003" t="str">
        <f>VLOOKUP(B:B,'10月人员信息'!J:L,2,0)</f>
        <v>炼铁事业部</v>
      </c>
      <c r="F1003" t="str">
        <f>VLOOKUP(B:B,'10月人员信息'!J:R,8,0)</f>
        <v>烧结中控工</v>
      </c>
      <c r="G1003">
        <f>VLOOKUP(B:B,'10月人员信息'!J:P,6,0)</f>
        <v>0</v>
      </c>
      <c r="H1003" t="str">
        <f>VLOOKUP(B:B,'10月人员信息'!J:V,12,0)</f>
        <v>汉族</v>
      </c>
      <c r="I1003" t="str">
        <f>VLOOKUP(B:B,'11月工资'!A:D,4,0)</f>
        <v>6227000181010146687</v>
      </c>
      <c r="J1003">
        <f t="shared" si="150"/>
        <v>883.7</v>
      </c>
      <c r="K1003">
        <f t="shared" si="160"/>
        <v>38.659999999999997</v>
      </c>
      <c r="L1003">
        <f t="shared" si="156"/>
        <v>93.89</v>
      </c>
      <c r="M1003" s="6">
        <f t="shared" si="161"/>
        <v>376.78</v>
      </c>
      <c r="N1003">
        <f>VLOOKUP(C:C,'11月工资'!C:AP,40,0)</f>
        <v>9</v>
      </c>
      <c r="O1003" s="6">
        <f t="shared" si="162"/>
        <v>43.06</v>
      </c>
      <c r="P1003">
        <v>0</v>
      </c>
      <c r="Q1003">
        <f t="shared" si="154"/>
        <v>645</v>
      </c>
      <c r="R1003" s="50">
        <v>5523.1</v>
      </c>
      <c r="S1003" s="68">
        <v>5382.59</v>
      </c>
      <c r="T1003" s="69">
        <v>5378</v>
      </c>
      <c r="Y1003" s="51">
        <f t="shared" si="158"/>
        <v>5513.1</v>
      </c>
      <c r="Z1003" s="73">
        <f t="shared" si="159"/>
        <v>5387.2</v>
      </c>
      <c r="AA1003" s="69" t="str">
        <f>VLOOKUP(C:C&amp;"    ",[1]Sheet0!$E$1:$I$65536,5,0)</f>
        <v xml:space="preserve">5378.00    </v>
      </c>
      <c r="AB1003" s="74">
        <v>5378</v>
      </c>
      <c r="AC1003" t="b">
        <f t="shared" si="155"/>
        <v>1</v>
      </c>
      <c r="AD1003">
        <v>9001114</v>
      </c>
      <c r="AE1003" t="s">
        <v>3014</v>
      </c>
      <c r="AF1003" t="str">
        <f t="shared" si="157"/>
        <v>王斌</v>
      </c>
    </row>
    <row r="1004" spans="1:32" x14ac:dyDescent="0.2">
      <c r="A1004">
        <v>1001</v>
      </c>
      <c r="B1004">
        <v>9001113</v>
      </c>
      <c r="C1004" t="str">
        <f>VLOOKUP(B:B,'10月人员信息'!J:W,13,0)</f>
        <v>130204198811010635</v>
      </c>
      <c r="D1004" t="str">
        <f>VLOOKUP(B:B,'10月人员信息'!J:M,3,0)</f>
        <v>陶辰</v>
      </c>
      <c r="E1004" t="str">
        <f>VLOOKUP(B:B,'10月人员信息'!J:L,2,0)</f>
        <v>炼铁事业部</v>
      </c>
      <c r="F1004" t="str">
        <f>VLOOKUP(B:B,'10月人员信息'!J:R,8,0)</f>
        <v>堆取料操作</v>
      </c>
      <c r="G1004">
        <f>VLOOKUP(B:B,'10月人员信息'!J:P,6,0)</f>
        <v>0</v>
      </c>
      <c r="H1004" t="str">
        <f>VLOOKUP(B:B,'10月人员信息'!J:V,12,0)</f>
        <v>汉族</v>
      </c>
      <c r="I1004" t="str">
        <f>VLOOKUP(B:B,'11月工资'!A:D,4,0)</f>
        <v>6217000180042532287</v>
      </c>
      <c r="J1004">
        <f t="shared" si="150"/>
        <v>687.52</v>
      </c>
      <c r="K1004">
        <f t="shared" si="160"/>
        <v>30.08</v>
      </c>
      <c r="L1004">
        <f t="shared" si="156"/>
        <v>73.05</v>
      </c>
      <c r="M1004" s="6">
        <f t="shared" si="161"/>
        <v>365.44</v>
      </c>
      <c r="N1004">
        <f>VLOOKUP(C:C,'11月工资'!C:AP,40,0)</f>
        <v>9</v>
      </c>
      <c r="O1004" s="6">
        <f t="shared" si="162"/>
        <v>41.76</v>
      </c>
      <c r="P1004">
        <v>0</v>
      </c>
      <c r="Q1004">
        <f t="shared" si="154"/>
        <v>498</v>
      </c>
      <c r="R1004" s="51">
        <v>4297</v>
      </c>
      <c r="S1004" s="68">
        <v>5220.59</v>
      </c>
      <c r="T1004" s="69">
        <v>4152</v>
      </c>
      <c r="Y1004" s="51">
        <f t="shared" si="158"/>
        <v>4287</v>
      </c>
      <c r="Z1004" s="73">
        <f t="shared" si="159"/>
        <v>5225.2</v>
      </c>
      <c r="AA1004" s="69" t="str">
        <f>VLOOKUP(C:C&amp;"    ",[1]Sheet0!$E$1:$I$65536,5,0)</f>
        <v xml:space="preserve">4152.00    </v>
      </c>
      <c r="AB1004" s="74">
        <v>4152</v>
      </c>
      <c r="AC1004" t="b">
        <f t="shared" si="155"/>
        <v>1</v>
      </c>
      <c r="AD1004">
        <v>9001115</v>
      </c>
      <c r="AE1004" t="s">
        <v>3017</v>
      </c>
      <c r="AF1004" t="str">
        <f t="shared" si="157"/>
        <v>王飞</v>
      </c>
    </row>
    <row r="1005" spans="1:32" x14ac:dyDescent="0.2">
      <c r="A1005">
        <v>1002</v>
      </c>
      <c r="B1005">
        <v>9001114</v>
      </c>
      <c r="C1005" t="str">
        <f>VLOOKUP(B:B,'10月人员信息'!J:W,13,0)</f>
        <v>130205198601083912</v>
      </c>
      <c r="D1005" t="str">
        <f>VLOOKUP(B:B,'10月人员信息'!J:M,3,0)</f>
        <v>王斌</v>
      </c>
      <c r="E1005" t="str">
        <f>VLOOKUP(B:B,'10月人员信息'!J:L,2,0)</f>
        <v>炼铁事业部</v>
      </c>
      <c r="F1005" t="str">
        <f>VLOOKUP(B:B,'10月人员信息'!J:R,8,0)</f>
        <v>堆取料操作</v>
      </c>
      <c r="G1005">
        <f>VLOOKUP(B:B,'10月人员信息'!J:P,6,0)</f>
        <v>0</v>
      </c>
      <c r="H1005" t="str">
        <f>VLOOKUP(B:B,'10月人员信息'!J:V,12,0)</f>
        <v>汉族</v>
      </c>
      <c r="I1005" t="str">
        <f>VLOOKUP(B:B,'11月工资'!A:D,4,0)</f>
        <v>6217000180005412204</v>
      </c>
      <c r="J1005">
        <f t="shared" si="150"/>
        <v>717.63</v>
      </c>
      <c r="K1005">
        <f t="shared" si="160"/>
        <v>31.4</v>
      </c>
      <c r="L1005">
        <f t="shared" si="156"/>
        <v>76.25</v>
      </c>
      <c r="M1005" s="6">
        <f t="shared" si="161"/>
        <v>365.44</v>
      </c>
      <c r="N1005">
        <f>VLOOKUP(C:C,'11月工资'!C:AP,40,0)</f>
        <v>9</v>
      </c>
      <c r="O1005" s="6">
        <f t="shared" si="162"/>
        <v>41.76</v>
      </c>
      <c r="P1005">
        <v>0</v>
      </c>
      <c r="Q1005">
        <f t="shared" si="154"/>
        <v>521</v>
      </c>
      <c r="R1005" s="50">
        <v>4485.1899999999996</v>
      </c>
      <c r="S1005" s="68">
        <v>5220.59</v>
      </c>
      <c r="T1005" s="69">
        <v>4340</v>
      </c>
      <c r="Y1005" s="51">
        <f t="shared" si="158"/>
        <v>4475.1899999999996</v>
      </c>
      <c r="Z1005" s="73">
        <f t="shared" si="159"/>
        <v>5225.2</v>
      </c>
      <c r="AA1005" s="69" t="str">
        <f>VLOOKUP(C:C&amp;"    ",[1]Sheet0!$E$1:$I$65536,5,0)</f>
        <v xml:space="preserve">4340.00    </v>
      </c>
      <c r="AB1005" s="74">
        <v>4340</v>
      </c>
      <c r="AC1005" t="b">
        <f t="shared" si="155"/>
        <v>1</v>
      </c>
      <c r="AD1005">
        <v>9001116</v>
      </c>
      <c r="AE1005" t="s">
        <v>3020</v>
      </c>
      <c r="AF1005" t="str">
        <f t="shared" si="157"/>
        <v>王坤</v>
      </c>
    </row>
    <row r="1006" spans="1:32" x14ac:dyDescent="0.2">
      <c r="A1006">
        <v>1003</v>
      </c>
      <c r="B1006">
        <v>9001115</v>
      </c>
      <c r="C1006" t="str">
        <f>VLOOKUP(B:B,'10月人员信息'!J:W,13,0)</f>
        <v>13028319880908151X</v>
      </c>
      <c r="D1006" t="str">
        <f>VLOOKUP(B:B,'10月人员信息'!J:M,3,0)</f>
        <v>王飞</v>
      </c>
      <c r="E1006" t="str">
        <f>VLOOKUP(B:B,'10月人员信息'!J:L,2,0)</f>
        <v>炼铁事业部</v>
      </c>
      <c r="F1006" t="str">
        <f>VLOOKUP(B:B,'10月人员信息'!J:R,8,0)</f>
        <v>堆取料操作</v>
      </c>
      <c r="G1006">
        <f>VLOOKUP(B:B,'10月人员信息'!J:P,6,0)</f>
        <v>0</v>
      </c>
      <c r="H1006" t="str">
        <f>VLOOKUP(B:B,'10月人员信息'!J:V,12,0)</f>
        <v>汉族</v>
      </c>
      <c r="I1006" t="str">
        <f>VLOOKUP(B:B,'11月工资'!A:D,4,0)</f>
        <v>6217000180042557946</v>
      </c>
      <c r="J1006">
        <f t="shared" si="150"/>
        <v>740.55</v>
      </c>
      <c r="K1006">
        <f t="shared" si="160"/>
        <v>32.4</v>
      </c>
      <c r="L1006">
        <f t="shared" si="156"/>
        <v>78.680000000000007</v>
      </c>
      <c r="M1006" s="6">
        <f t="shared" si="161"/>
        <v>365.44</v>
      </c>
      <c r="N1006">
        <f>VLOOKUP(C:C,'11月工资'!C:AP,40,0)</f>
        <v>9</v>
      </c>
      <c r="O1006" s="6">
        <f t="shared" si="162"/>
        <v>41.76</v>
      </c>
      <c r="P1006">
        <v>0</v>
      </c>
      <c r="Q1006">
        <f t="shared" si="154"/>
        <v>538</v>
      </c>
      <c r="R1006" s="50">
        <v>4628.4399999999996</v>
      </c>
      <c r="S1006" s="68">
        <v>5220.59</v>
      </c>
      <c r="T1006" s="69">
        <v>4483</v>
      </c>
      <c r="Y1006" s="51">
        <f t="shared" si="158"/>
        <v>4618.4399999999996</v>
      </c>
      <c r="Z1006" s="73">
        <f t="shared" si="159"/>
        <v>5225.2</v>
      </c>
      <c r="AA1006" s="69" t="str">
        <f>VLOOKUP(C:C&amp;"    ",[1]Sheet0!$E$1:$I$65536,5,0)</f>
        <v xml:space="preserve">4483.00    </v>
      </c>
      <c r="AB1006" s="74">
        <v>4483</v>
      </c>
      <c r="AC1006" t="b">
        <f t="shared" si="155"/>
        <v>1</v>
      </c>
      <c r="AD1006">
        <v>9001117</v>
      </c>
      <c r="AE1006" t="s">
        <v>3023</v>
      </c>
      <c r="AF1006" t="str">
        <f t="shared" si="157"/>
        <v>王寅超</v>
      </c>
    </row>
    <row r="1007" spans="1:32" x14ac:dyDescent="0.2">
      <c r="A1007">
        <v>1004</v>
      </c>
      <c r="B1007">
        <v>9001116</v>
      </c>
      <c r="C1007" t="str">
        <f>VLOOKUP(B:B,'10月人员信息'!J:W,13,0)</f>
        <v>130204198710143033</v>
      </c>
      <c r="D1007" t="str">
        <f>VLOOKUP(B:B,'10月人员信息'!J:M,3,0)</f>
        <v>王坤</v>
      </c>
      <c r="E1007" t="str">
        <f>VLOOKUP(B:B,'10月人员信息'!J:L,2,0)</f>
        <v>炼铁事业部</v>
      </c>
      <c r="F1007" t="str">
        <f>VLOOKUP(B:B,'10月人员信息'!J:R,8,0)</f>
        <v>料仓工</v>
      </c>
      <c r="G1007">
        <f>VLOOKUP(B:B,'10月人员信息'!J:P,6,0)</f>
        <v>0</v>
      </c>
      <c r="H1007" t="str">
        <f>VLOOKUP(B:B,'10月人员信息'!J:V,12,0)</f>
        <v>汉族</v>
      </c>
      <c r="I1007" t="str">
        <f>VLOOKUP(B:B,'11月工资'!A:D,4,0)</f>
        <v>6217000180042592729</v>
      </c>
      <c r="J1007">
        <f t="shared" si="150"/>
        <v>744.52</v>
      </c>
      <c r="K1007">
        <f t="shared" si="160"/>
        <v>32.57</v>
      </c>
      <c r="L1007">
        <f t="shared" si="156"/>
        <v>79.11</v>
      </c>
      <c r="M1007" s="6">
        <f t="shared" si="161"/>
        <v>365.44</v>
      </c>
      <c r="N1007">
        <f>VLOOKUP(C:C,'11月工资'!C:AP,40,0)</f>
        <v>9</v>
      </c>
      <c r="O1007" s="6">
        <f t="shared" si="162"/>
        <v>41.76</v>
      </c>
      <c r="P1007">
        <v>0</v>
      </c>
      <c r="Q1007">
        <f t="shared" si="154"/>
        <v>541</v>
      </c>
      <c r="R1007" s="50">
        <v>4653.2700000000004</v>
      </c>
      <c r="S1007" s="68">
        <v>5220.59</v>
      </c>
      <c r="T1007" s="69">
        <v>4508</v>
      </c>
      <c r="Y1007" s="51">
        <f t="shared" si="158"/>
        <v>4643.2700000000004</v>
      </c>
      <c r="Z1007" s="73">
        <f t="shared" si="159"/>
        <v>5225.2</v>
      </c>
      <c r="AA1007" s="69" t="str">
        <f>VLOOKUP(C:C&amp;"    ",[1]Sheet0!$E$1:$I$65536,5,0)</f>
        <v xml:space="preserve">4508.00    </v>
      </c>
      <c r="AB1007" s="74">
        <v>4508</v>
      </c>
      <c r="AC1007" t="b">
        <f t="shared" si="155"/>
        <v>1</v>
      </c>
      <c r="AD1007">
        <v>9001118</v>
      </c>
      <c r="AE1007" t="s">
        <v>3026</v>
      </c>
      <c r="AF1007" t="str">
        <f t="shared" si="157"/>
        <v>王征</v>
      </c>
    </row>
    <row r="1008" spans="1:32" x14ac:dyDescent="0.2">
      <c r="A1008">
        <v>1005</v>
      </c>
      <c r="B1008">
        <v>9001117</v>
      </c>
      <c r="C1008" t="str">
        <f>VLOOKUP(B:B,'10月人员信息'!J:W,13,0)</f>
        <v>130202198609262713</v>
      </c>
      <c r="D1008" t="str">
        <f>VLOOKUP(B:B,'10月人员信息'!J:M,3,0)</f>
        <v>王寅超</v>
      </c>
      <c r="E1008" t="str">
        <f>VLOOKUP(B:B,'10月人员信息'!J:L,2,0)</f>
        <v>炼铁事业部</v>
      </c>
      <c r="F1008" t="str">
        <f>VLOOKUP(B:B,'10月人员信息'!J:R,8,0)</f>
        <v>铁口工</v>
      </c>
      <c r="G1008">
        <f>VLOOKUP(B:B,'10月人员信息'!J:P,6,0)</f>
        <v>0</v>
      </c>
      <c r="H1008" t="str">
        <f>VLOOKUP(B:B,'10月人员信息'!J:V,12,0)</f>
        <v>汉族</v>
      </c>
      <c r="I1008" t="str">
        <f>VLOOKUP(B:B,'11月工资'!A:D,4,0)</f>
        <v>6217000180042724280</v>
      </c>
      <c r="J1008">
        <f t="shared" si="150"/>
        <v>936.27</v>
      </c>
      <c r="K1008">
        <f t="shared" si="160"/>
        <v>40.96</v>
      </c>
      <c r="L1008">
        <f t="shared" si="156"/>
        <v>99.48</v>
      </c>
      <c r="M1008" s="6">
        <f t="shared" si="161"/>
        <v>399.81</v>
      </c>
      <c r="N1008">
        <f>VLOOKUP(C:C,'11月工资'!C:AP,40,0)</f>
        <v>9</v>
      </c>
      <c r="O1008" s="6">
        <f t="shared" si="162"/>
        <v>45.69</v>
      </c>
      <c r="P1008">
        <v>0</v>
      </c>
      <c r="Q1008">
        <f t="shared" si="154"/>
        <v>685</v>
      </c>
      <c r="R1008" s="50">
        <v>5851.71</v>
      </c>
      <c r="S1008" s="68">
        <v>5711.59</v>
      </c>
      <c r="T1008" s="69">
        <v>5707</v>
      </c>
      <c r="Y1008" s="51">
        <f t="shared" si="158"/>
        <v>5841.71</v>
      </c>
      <c r="Z1008" s="73">
        <f t="shared" si="159"/>
        <v>5716.2</v>
      </c>
      <c r="AA1008" s="69" t="str">
        <f>VLOOKUP(C:C&amp;"    ",[1]Sheet0!$E$1:$I$65536,5,0)</f>
        <v xml:space="preserve">5707.00    </v>
      </c>
      <c r="AB1008" s="74">
        <v>5707</v>
      </c>
      <c r="AC1008" t="b">
        <f t="shared" si="155"/>
        <v>1</v>
      </c>
      <c r="AD1008">
        <v>9001119</v>
      </c>
      <c r="AE1008" t="s">
        <v>3029</v>
      </c>
      <c r="AF1008" t="str">
        <f t="shared" si="157"/>
        <v>王志民</v>
      </c>
    </row>
    <row r="1009" spans="1:32" x14ac:dyDescent="0.2">
      <c r="A1009">
        <v>1006</v>
      </c>
      <c r="B1009">
        <v>9001118</v>
      </c>
      <c r="C1009" t="str">
        <f>VLOOKUP(B:B,'10月人员信息'!J:W,13,0)</f>
        <v>130202198812080659</v>
      </c>
      <c r="D1009" t="str">
        <f>VLOOKUP(B:B,'10月人员信息'!J:M,3,0)</f>
        <v>王征</v>
      </c>
      <c r="E1009" t="str">
        <f>VLOOKUP(B:B,'10月人员信息'!J:L,2,0)</f>
        <v>炼铁事业部</v>
      </c>
      <c r="F1009" t="str">
        <f>VLOOKUP(B:B,'10月人员信息'!J:R,8,0)</f>
        <v>配管工</v>
      </c>
      <c r="G1009">
        <f>VLOOKUP(B:B,'10月人员信息'!J:P,6,0)</f>
        <v>0</v>
      </c>
      <c r="H1009" t="str">
        <f>VLOOKUP(B:B,'10月人员信息'!J:V,12,0)</f>
        <v>汉族</v>
      </c>
      <c r="I1009" t="str">
        <f>VLOOKUP(B:B,'11月工资'!A:D,4,0)</f>
        <v>6236680180003944130</v>
      </c>
      <c r="J1009">
        <f t="shared" si="150"/>
        <v>904.2</v>
      </c>
      <c r="K1009">
        <f t="shared" si="160"/>
        <v>39.56</v>
      </c>
      <c r="L1009">
        <f t="shared" si="156"/>
        <v>96.07</v>
      </c>
      <c r="M1009" s="6">
        <f t="shared" si="161"/>
        <v>385.74</v>
      </c>
      <c r="N1009">
        <f>VLOOKUP(C:C,'11月工资'!C:AP,40,0)</f>
        <v>9</v>
      </c>
      <c r="O1009" s="6">
        <f t="shared" si="162"/>
        <v>44.08</v>
      </c>
      <c r="P1009">
        <v>0</v>
      </c>
      <c r="Q1009">
        <f t="shared" si="154"/>
        <v>661</v>
      </c>
      <c r="R1009" s="50">
        <v>5651.27</v>
      </c>
      <c r="S1009" s="68">
        <v>5510.59</v>
      </c>
      <c r="T1009" s="69">
        <v>5506</v>
      </c>
      <c r="Y1009" s="51">
        <f t="shared" si="158"/>
        <v>5641.27</v>
      </c>
      <c r="Z1009" s="73">
        <f t="shared" si="159"/>
        <v>5515.2</v>
      </c>
      <c r="AA1009" s="69" t="str">
        <f>VLOOKUP(C:C&amp;"    ",[1]Sheet0!$E$1:$I$65536,5,0)</f>
        <v xml:space="preserve">5506.00    </v>
      </c>
      <c r="AB1009" s="74">
        <v>5506</v>
      </c>
      <c r="AC1009" t="b">
        <f t="shared" si="155"/>
        <v>1</v>
      </c>
      <c r="AD1009">
        <v>9001120</v>
      </c>
      <c r="AE1009" t="s">
        <v>3032</v>
      </c>
      <c r="AF1009" t="str">
        <f t="shared" si="157"/>
        <v>武焕喜</v>
      </c>
    </row>
    <row r="1010" spans="1:32" x14ac:dyDescent="0.2">
      <c r="A1010">
        <v>1007</v>
      </c>
      <c r="B1010">
        <v>9001119</v>
      </c>
      <c r="C1010" t="str">
        <f>VLOOKUP(B:B,'10月人员信息'!J:W,13,0)</f>
        <v>130205198407181818</v>
      </c>
      <c r="D1010" t="str">
        <f>VLOOKUP(B:B,'10月人员信息'!J:M,3,0)</f>
        <v>王志民</v>
      </c>
      <c r="E1010" t="str">
        <f>VLOOKUP(B:B,'10月人员信息'!J:L,2,0)</f>
        <v>炼铁事业部</v>
      </c>
      <c r="F1010" t="str">
        <f>VLOOKUP(B:B,'10月人员信息'!J:R,8,0)</f>
        <v>铁口工</v>
      </c>
      <c r="G1010">
        <f>VLOOKUP(B:B,'10月人员信息'!J:P,6,0)</f>
        <v>0</v>
      </c>
      <c r="H1010" t="str">
        <f>VLOOKUP(B:B,'10月人员信息'!J:V,12,0)</f>
        <v>汉族</v>
      </c>
      <c r="I1010" t="str">
        <f>VLOOKUP(B:B,'11月工资'!A:D,4,0)</f>
        <v>6217000180031774791</v>
      </c>
      <c r="J1010">
        <f t="shared" si="150"/>
        <v>1022.28</v>
      </c>
      <c r="K1010">
        <f t="shared" si="160"/>
        <v>44.72</v>
      </c>
      <c r="L1010">
        <f t="shared" si="156"/>
        <v>108.62</v>
      </c>
      <c r="M1010" s="6">
        <f t="shared" si="161"/>
        <v>437.4</v>
      </c>
      <c r="N1010">
        <f>VLOOKUP(C:C,'11月工资'!C:AP,40,0)</f>
        <v>9</v>
      </c>
      <c r="O1010" s="6">
        <f t="shared" si="162"/>
        <v>49.99</v>
      </c>
      <c r="P1010">
        <v>0</v>
      </c>
      <c r="Q1010">
        <f t="shared" si="154"/>
        <v>749</v>
      </c>
      <c r="R1010" s="50">
        <v>6389.22</v>
      </c>
      <c r="S1010" s="68">
        <v>6248.59</v>
      </c>
      <c r="T1010" s="69">
        <v>6244</v>
      </c>
      <c r="Y1010" s="51">
        <f t="shared" si="158"/>
        <v>6379.22</v>
      </c>
      <c r="Z1010" s="73">
        <f t="shared" si="159"/>
        <v>6253.2</v>
      </c>
      <c r="AA1010" s="69" t="str">
        <f>VLOOKUP(C:C&amp;"    ",[1]Sheet0!$E$1:$I$65536,5,0)</f>
        <v xml:space="preserve">6244.00    </v>
      </c>
      <c r="AB1010" s="74">
        <v>6244</v>
      </c>
      <c r="AC1010" t="b">
        <f t="shared" si="155"/>
        <v>1</v>
      </c>
      <c r="AD1010">
        <v>9001121</v>
      </c>
      <c r="AE1010" t="s">
        <v>3035</v>
      </c>
      <c r="AF1010" t="str">
        <f t="shared" si="157"/>
        <v>邢文君</v>
      </c>
    </row>
    <row r="1011" spans="1:32" x14ac:dyDescent="0.2">
      <c r="A1011">
        <v>1008</v>
      </c>
      <c r="B1011">
        <v>9001120</v>
      </c>
      <c r="C1011" t="str">
        <f>VLOOKUP(B:B,'10月人员信息'!J:W,13,0)</f>
        <v>130223198803096618</v>
      </c>
      <c r="D1011" t="str">
        <f>VLOOKUP(B:B,'10月人员信息'!J:M,3,0)</f>
        <v>武焕喜</v>
      </c>
      <c r="E1011" t="str">
        <f>VLOOKUP(B:B,'10月人员信息'!J:L,2,0)</f>
        <v>炼铁事业部</v>
      </c>
      <c r="F1011" t="str">
        <f>VLOOKUP(B:B,'10月人员信息'!J:R,8,0)</f>
        <v>铁口工</v>
      </c>
      <c r="G1011">
        <f>VLOOKUP(B:B,'10月人员信息'!J:P,6,0)</f>
        <v>0</v>
      </c>
      <c r="H1011" t="str">
        <f>VLOOKUP(B:B,'10月人员信息'!J:V,12,0)</f>
        <v>汉族</v>
      </c>
      <c r="I1011" t="str">
        <f>VLOOKUP(B:B,'11月工资'!A:D,4,0)</f>
        <v>6217000180000380224</v>
      </c>
      <c r="J1011">
        <f t="shared" si="150"/>
        <v>997.19</v>
      </c>
      <c r="K1011">
        <f t="shared" si="160"/>
        <v>43.63</v>
      </c>
      <c r="L1011">
        <f t="shared" si="156"/>
        <v>105.95</v>
      </c>
      <c r="M1011" s="6">
        <f t="shared" si="161"/>
        <v>426.41</v>
      </c>
      <c r="N1011">
        <f>VLOOKUP(C:C,'11月工资'!C:AP,40,0)</f>
        <v>9</v>
      </c>
      <c r="O1011" s="6">
        <f t="shared" si="162"/>
        <v>48.73</v>
      </c>
      <c r="P1011">
        <v>0</v>
      </c>
      <c r="Q1011">
        <f t="shared" si="154"/>
        <v>730</v>
      </c>
      <c r="R1011" s="50">
        <v>6232.43</v>
      </c>
      <c r="S1011" s="68">
        <v>6091.59</v>
      </c>
      <c r="T1011" s="69">
        <v>6087</v>
      </c>
      <c r="Y1011" s="51">
        <f t="shared" si="158"/>
        <v>6222.43</v>
      </c>
      <c r="Z1011" s="73">
        <f t="shared" si="159"/>
        <v>6096.2</v>
      </c>
      <c r="AA1011" s="69" t="str">
        <f>VLOOKUP(C:C&amp;"    ",[1]Sheet0!$E$1:$I$65536,5,0)</f>
        <v xml:space="preserve">6087.00    </v>
      </c>
      <c r="AB1011" s="74">
        <v>6087</v>
      </c>
      <c r="AC1011" t="b">
        <f t="shared" si="155"/>
        <v>1</v>
      </c>
      <c r="AD1011">
        <v>9001122</v>
      </c>
      <c r="AE1011" t="s">
        <v>3038</v>
      </c>
      <c r="AF1011" t="str">
        <f t="shared" si="157"/>
        <v>许翔</v>
      </c>
    </row>
    <row r="1012" spans="1:32" x14ac:dyDescent="0.2">
      <c r="A1012">
        <v>1009</v>
      </c>
      <c r="B1012">
        <v>9001121</v>
      </c>
      <c r="C1012" t="str">
        <f>VLOOKUP(B:B,'10月人员信息'!J:W,13,0)</f>
        <v>130204198411160319</v>
      </c>
      <c r="D1012" t="str">
        <f>VLOOKUP(B:B,'10月人员信息'!J:M,3,0)</f>
        <v>邢文君</v>
      </c>
      <c r="E1012" t="str">
        <f>VLOOKUP(B:B,'10月人员信息'!J:L,2,0)</f>
        <v>炼铁事业部</v>
      </c>
      <c r="F1012" t="str">
        <f>VLOOKUP(B:B,'10月人员信息'!J:R,8,0)</f>
        <v>堆取料操作</v>
      </c>
      <c r="G1012">
        <f>VLOOKUP(B:B,'10月人员信息'!J:P,6,0)</f>
        <v>0</v>
      </c>
      <c r="H1012" t="str">
        <f>VLOOKUP(B:B,'10月人员信息'!J:V,12,0)</f>
        <v>汉族</v>
      </c>
      <c r="I1012" t="str">
        <f>VLOOKUP(B:B,'11月工资'!A:D,4,0)</f>
        <v>6217000180042426639</v>
      </c>
      <c r="J1012">
        <f t="shared" si="150"/>
        <v>697.44</v>
      </c>
      <c r="K1012">
        <f t="shared" si="160"/>
        <v>30.51</v>
      </c>
      <c r="L1012">
        <f t="shared" si="156"/>
        <v>74.099999999999994</v>
      </c>
      <c r="M1012" s="6">
        <f t="shared" si="161"/>
        <v>365.44</v>
      </c>
      <c r="N1012">
        <f>VLOOKUP(C:C,'11月工资'!C:AP,40,0)</f>
        <v>9</v>
      </c>
      <c r="O1012" s="6">
        <f t="shared" si="162"/>
        <v>41.76</v>
      </c>
      <c r="P1012">
        <v>0</v>
      </c>
      <c r="Q1012">
        <f t="shared" si="154"/>
        <v>506</v>
      </c>
      <c r="R1012" s="50">
        <v>4359.0200000000004</v>
      </c>
      <c r="S1012" s="68">
        <v>5220.59</v>
      </c>
      <c r="T1012" s="69">
        <v>4214</v>
      </c>
      <c r="Y1012" s="51">
        <f t="shared" si="158"/>
        <v>4349.0200000000004</v>
      </c>
      <c r="Z1012" s="73">
        <f t="shared" si="159"/>
        <v>5225.2</v>
      </c>
      <c r="AA1012" s="69" t="str">
        <f>VLOOKUP(C:C&amp;"    ",[1]Sheet0!$E$1:$I$65536,5,0)</f>
        <v xml:space="preserve">4214.00    </v>
      </c>
      <c r="AB1012" s="74">
        <v>4214</v>
      </c>
      <c r="AC1012" t="b">
        <f t="shared" si="155"/>
        <v>1</v>
      </c>
      <c r="AD1012">
        <v>9001123</v>
      </c>
      <c r="AE1012" t="s">
        <v>3041</v>
      </c>
      <c r="AF1012" t="str">
        <f t="shared" si="157"/>
        <v>闫宏帅</v>
      </c>
    </row>
    <row r="1013" spans="1:32" x14ac:dyDescent="0.2">
      <c r="A1013">
        <v>1010</v>
      </c>
      <c r="B1013">
        <v>9001122</v>
      </c>
      <c r="C1013" t="str">
        <f>VLOOKUP(B:B,'10月人员信息'!J:W,13,0)</f>
        <v>130203198702030016</v>
      </c>
      <c r="D1013" t="str">
        <f>VLOOKUP(B:B,'10月人员信息'!J:M,3,0)</f>
        <v>许翔</v>
      </c>
      <c r="E1013" t="str">
        <f>VLOOKUP(B:B,'10月人员信息'!J:L,2,0)</f>
        <v>炼铁事业部</v>
      </c>
      <c r="F1013" t="str">
        <f>VLOOKUP(B:B,'10月人员信息'!J:R,8,0)</f>
        <v>烧结中控工</v>
      </c>
      <c r="G1013">
        <f>VLOOKUP(B:B,'10月人员信息'!J:P,6,0)</f>
        <v>0</v>
      </c>
      <c r="H1013" t="str">
        <f>VLOOKUP(B:B,'10月人员信息'!J:V,12,0)</f>
        <v>汉族</v>
      </c>
      <c r="I1013" t="str">
        <f>VLOOKUP(B:B,'11月工资'!A:D,4,0)</f>
        <v>6217000180003932567</v>
      </c>
      <c r="J1013">
        <f t="shared" si="150"/>
        <v>771.86</v>
      </c>
      <c r="K1013">
        <f t="shared" si="160"/>
        <v>33.770000000000003</v>
      </c>
      <c r="L1013">
        <f t="shared" si="156"/>
        <v>82.01</v>
      </c>
      <c r="M1013" s="6">
        <f t="shared" si="161"/>
        <v>365.44</v>
      </c>
      <c r="N1013">
        <f>VLOOKUP(C:C,'11月工资'!C:AP,40,0)</f>
        <v>9</v>
      </c>
      <c r="O1013" s="6">
        <f t="shared" si="162"/>
        <v>41.76</v>
      </c>
      <c r="P1013">
        <v>0</v>
      </c>
      <c r="Q1013">
        <f t="shared" si="154"/>
        <v>561</v>
      </c>
      <c r="R1013" s="50">
        <v>4824.1000000000004</v>
      </c>
      <c r="S1013" s="68">
        <v>5220.59</v>
      </c>
      <c r="T1013" s="69">
        <v>4679</v>
      </c>
      <c r="Y1013" s="51">
        <f t="shared" si="158"/>
        <v>4814.1000000000004</v>
      </c>
      <c r="Z1013" s="73">
        <f t="shared" si="159"/>
        <v>5225.2</v>
      </c>
      <c r="AA1013" s="69" t="str">
        <f>VLOOKUP(C:C&amp;"    ",[1]Sheet0!$E$1:$I$65536,5,0)</f>
        <v xml:space="preserve">4679.00    </v>
      </c>
      <c r="AB1013" s="74">
        <v>4679</v>
      </c>
      <c r="AC1013" t="b">
        <f t="shared" si="155"/>
        <v>1</v>
      </c>
      <c r="AD1013">
        <v>9001124</v>
      </c>
      <c r="AE1013" t="s">
        <v>3044</v>
      </c>
      <c r="AF1013" t="str">
        <f t="shared" si="157"/>
        <v>闫志超</v>
      </c>
    </row>
    <row r="1014" spans="1:32" x14ac:dyDescent="0.2">
      <c r="A1014">
        <v>1011</v>
      </c>
      <c r="B1014">
        <v>9001123</v>
      </c>
      <c r="C1014" t="str">
        <f>VLOOKUP(B:B,'10月人员信息'!J:W,13,0)</f>
        <v>130204198711203915</v>
      </c>
      <c r="D1014" t="str">
        <f>VLOOKUP(B:B,'10月人员信息'!J:M,3,0)</f>
        <v>闫宏帅</v>
      </c>
      <c r="E1014" t="str">
        <f>VLOOKUP(B:B,'10月人员信息'!J:L,2,0)</f>
        <v>炼铁事业部</v>
      </c>
      <c r="F1014" t="str">
        <f>VLOOKUP(B:B,'10月人员信息'!J:R,8,0)</f>
        <v>铁口工</v>
      </c>
      <c r="G1014">
        <f>VLOOKUP(B:B,'10月人员信息'!J:P,6,0)</f>
        <v>0</v>
      </c>
      <c r="H1014" t="str">
        <f>VLOOKUP(B:B,'10月人员信息'!J:V,12,0)</f>
        <v>汉族</v>
      </c>
      <c r="I1014" t="str">
        <f>VLOOKUP(B:B,'11月工资'!A:D,4,0)</f>
        <v>6217000180041895503</v>
      </c>
      <c r="J1014">
        <f t="shared" si="150"/>
        <v>652.48</v>
      </c>
      <c r="K1014">
        <f t="shared" si="160"/>
        <v>28.55</v>
      </c>
      <c r="L1014">
        <f t="shared" si="156"/>
        <v>69.33</v>
      </c>
      <c r="M1014" s="6">
        <f t="shared" si="161"/>
        <v>365.44</v>
      </c>
      <c r="N1014">
        <f>VLOOKUP(C:C,'11月工资'!C:AP,40,0)</f>
        <v>9</v>
      </c>
      <c r="O1014" s="6">
        <f t="shared" si="162"/>
        <v>41.76</v>
      </c>
      <c r="P1014">
        <v>0</v>
      </c>
      <c r="Q1014">
        <f t="shared" si="154"/>
        <v>472</v>
      </c>
      <c r="R1014" s="50">
        <v>4077.97</v>
      </c>
      <c r="S1014" s="68">
        <v>5220.59</v>
      </c>
      <c r="T1014" s="69">
        <v>3933</v>
      </c>
      <c r="Y1014" s="51">
        <f t="shared" si="158"/>
        <v>4067.97</v>
      </c>
      <c r="Z1014" s="73">
        <f t="shared" si="159"/>
        <v>5225.2</v>
      </c>
      <c r="AA1014" s="69" t="str">
        <f>VLOOKUP(C:C&amp;"    ",[1]Sheet0!$E$1:$I$65536,5,0)</f>
        <v xml:space="preserve">3933.00    </v>
      </c>
      <c r="AB1014" s="74">
        <v>3933</v>
      </c>
      <c r="AC1014" t="b">
        <f t="shared" si="155"/>
        <v>1</v>
      </c>
      <c r="AD1014">
        <v>9001126</v>
      </c>
      <c r="AE1014" t="s">
        <v>3049</v>
      </c>
      <c r="AF1014" t="str">
        <f t="shared" si="157"/>
        <v>杨强</v>
      </c>
    </row>
    <row r="1015" spans="1:32" x14ac:dyDescent="0.2">
      <c r="A1015">
        <v>1012</v>
      </c>
      <c r="B1015">
        <v>9001124</v>
      </c>
      <c r="C1015" t="str">
        <f>VLOOKUP(B:B,'10月人员信息'!J:W,13,0)</f>
        <v>130204198808053319</v>
      </c>
      <c r="D1015" t="str">
        <f>VLOOKUP(B:B,'10月人员信息'!J:M,3,0)</f>
        <v>闫志超</v>
      </c>
      <c r="E1015" t="str">
        <f>VLOOKUP(B:B,'10月人员信息'!J:L,2,0)</f>
        <v>炼铁事业部</v>
      </c>
      <c r="F1015" t="str">
        <f>VLOOKUP(B:B,'10月人员信息'!J:R,8,0)</f>
        <v>铁口工</v>
      </c>
      <c r="G1015">
        <f>VLOOKUP(B:B,'10月人员信息'!J:P,6,0)</f>
        <v>0</v>
      </c>
      <c r="H1015" t="str">
        <f>VLOOKUP(B:B,'10月人员信息'!J:V,12,0)</f>
        <v>汉族</v>
      </c>
      <c r="I1015" t="str">
        <f>VLOOKUP(B:B,'11月工资'!A:D,4,0)</f>
        <v>6217000180041908579</v>
      </c>
      <c r="J1015">
        <f t="shared" si="150"/>
        <v>753.92</v>
      </c>
      <c r="K1015">
        <f t="shared" si="160"/>
        <v>32.979999999999997</v>
      </c>
      <c r="L1015">
        <f t="shared" si="156"/>
        <v>80.099999999999994</v>
      </c>
      <c r="M1015" s="6">
        <f t="shared" si="161"/>
        <v>365.44</v>
      </c>
      <c r="N1015">
        <f>VLOOKUP(C:C,'11月工资'!C:AP,40,0)</f>
        <v>9</v>
      </c>
      <c r="O1015" s="6">
        <f t="shared" si="162"/>
        <v>41.76</v>
      </c>
      <c r="P1015">
        <v>0</v>
      </c>
      <c r="Q1015">
        <f t="shared" si="154"/>
        <v>548</v>
      </c>
      <c r="R1015" s="51">
        <v>4712</v>
      </c>
      <c r="S1015" s="68">
        <v>5220.59</v>
      </c>
      <c r="T1015" s="69">
        <v>4567</v>
      </c>
      <c r="Y1015" s="51">
        <f t="shared" si="158"/>
        <v>4702</v>
      </c>
      <c r="Z1015" s="73">
        <f t="shared" si="159"/>
        <v>5225.2</v>
      </c>
      <c r="AA1015" s="69" t="str">
        <f>VLOOKUP(C:C&amp;"    ",[1]Sheet0!$E$1:$I$65536,5,0)</f>
        <v xml:space="preserve">4567.00    </v>
      </c>
      <c r="AB1015" s="74">
        <v>4567</v>
      </c>
      <c r="AC1015" t="b">
        <f t="shared" si="155"/>
        <v>1</v>
      </c>
      <c r="AD1015">
        <v>9001127</v>
      </c>
      <c r="AE1015" t="s">
        <v>3052</v>
      </c>
      <c r="AF1015" t="str">
        <f t="shared" si="157"/>
        <v>于峰</v>
      </c>
    </row>
    <row r="1016" spans="1:32" x14ac:dyDescent="0.2">
      <c r="A1016">
        <v>1013</v>
      </c>
      <c r="B1016">
        <v>9001126</v>
      </c>
      <c r="C1016" t="str">
        <f>VLOOKUP(B:B,'10月人员信息'!J:W,13,0)</f>
        <v>130203198807303017</v>
      </c>
      <c r="D1016" t="str">
        <f>VLOOKUP(B:B,'10月人员信息'!J:M,3,0)</f>
        <v>杨强</v>
      </c>
      <c r="E1016" t="str">
        <f>VLOOKUP(B:B,'10月人员信息'!J:L,2,0)</f>
        <v>炼铁事业部</v>
      </c>
      <c r="F1016" t="str">
        <f>VLOOKUP(B:B,'10月人员信息'!J:R,8,0)</f>
        <v>料仓工</v>
      </c>
      <c r="G1016">
        <f>VLOOKUP(B:B,'10月人员信息'!J:P,6,0)</f>
        <v>0</v>
      </c>
      <c r="H1016" t="str">
        <f>VLOOKUP(B:B,'10月人员信息'!J:V,12,0)</f>
        <v>汉族</v>
      </c>
      <c r="I1016" t="str">
        <f>VLOOKUP(B:B,'11月工资'!A:D,4,0)</f>
        <v>6217000180003123316</v>
      </c>
      <c r="J1016">
        <f t="shared" si="150"/>
        <v>755.1</v>
      </c>
      <c r="K1016">
        <f t="shared" si="160"/>
        <v>33.04</v>
      </c>
      <c r="L1016">
        <f t="shared" si="156"/>
        <v>80.23</v>
      </c>
      <c r="M1016" s="6">
        <f t="shared" si="161"/>
        <v>365.44</v>
      </c>
      <c r="N1016">
        <f>VLOOKUP(C:C,'11月工资'!C:AP,40,0)</f>
        <v>9</v>
      </c>
      <c r="O1016" s="6">
        <f t="shared" si="162"/>
        <v>41.76</v>
      </c>
      <c r="P1016">
        <v>0</v>
      </c>
      <c r="Q1016">
        <f t="shared" si="154"/>
        <v>549</v>
      </c>
      <c r="R1016" s="50">
        <v>4719.3599999999997</v>
      </c>
      <c r="S1016" s="68">
        <v>5220.59</v>
      </c>
      <c r="T1016" s="69">
        <v>4574</v>
      </c>
      <c r="Y1016" s="51">
        <f t="shared" si="158"/>
        <v>4709.3599999999997</v>
      </c>
      <c r="Z1016" s="73">
        <f t="shared" si="159"/>
        <v>5225.2</v>
      </c>
      <c r="AA1016" s="69" t="str">
        <f>VLOOKUP(C:C&amp;"    ",[1]Sheet0!$E$1:$I$65536,5,0)</f>
        <v xml:space="preserve">4574.00    </v>
      </c>
      <c r="AB1016" s="74">
        <v>4574</v>
      </c>
      <c r="AC1016" t="b">
        <f t="shared" si="155"/>
        <v>1</v>
      </c>
      <c r="AD1016">
        <v>9001128</v>
      </c>
      <c r="AE1016" t="s">
        <v>2300</v>
      </c>
      <c r="AF1016" t="str">
        <f t="shared" si="157"/>
        <v>张超</v>
      </c>
    </row>
    <row r="1017" spans="1:32" x14ac:dyDescent="0.2">
      <c r="A1017">
        <v>1014</v>
      </c>
      <c r="B1017">
        <v>9001127</v>
      </c>
      <c r="C1017" t="str">
        <f>VLOOKUP(B:B,'10月人员信息'!J:W,13,0)</f>
        <v>131182198511034218</v>
      </c>
      <c r="D1017" t="str">
        <f>VLOOKUP(B:B,'10月人员信息'!J:M,3,0)</f>
        <v>于峰</v>
      </c>
      <c r="E1017" t="str">
        <f>VLOOKUP(B:B,'10月人员信息'!J:L,2,0)</f>
        <v>炼铁事业部</v>
      </c>
      <c r="F1017" t="str">
        <f>VLOOKUP(B:B,'10月人员信息'!J:R,8,0)</f>
        <v>翻车机工</v>
      </c>
      <c r="G1017">
        <f>VLOOKUP(B:B,'10月人员信息'!J:P,6,0)</f>
        <v>0</v>
      </c>
      <c r="H1017" t="str">
        <f>VLOOKUP(B:B,'10月人员信息'!J:V,12,0)</f>
        <v>汉族</v>
      </c>
      <c r="I1017" t="str">
        <f>VLOOKUP(B:B,'11月工资'!A:D,4,0)</f>
        <v>6236680180000934027</v>
      </c>
      <c r="J1017">
        <f t="shared" si="150"/>
        <v>831.64</v>
      </c>
      <c r="K1017">
        <f t="shared" si="160"/>
        <v>36.380000000000003</v>
      </c>
      <c r="L1017">
        <f t="shared" si="156"/>
        <v>88.36</v>
      </c>
      <c r="M1017" s="6">
        <f t="shared" si="161"/>
        <v>365.44</v>
      </c>
      <c r="N1017">
        <f>VLOOKUP(C:C,'11月工资'!C:AP,40,0)</f>
        <v>9</v>
      </c>
      <c r="O1017" s="6">
        <f t="shared" si="162"/>
        <v>41.76</v>
      </c>
      <c r="P1017">
        <v>0</v>
      </c>
      <c r="Q1017">
        <f t="shared" si="154"/>
        <v>606</v>
      </c>
      <c r="R1017" s="50">
        <v>5197.74</v>
      </c>
      <c r="S1017" s="68">
        <v>5220.59</v>
      </c>
      <c r="T1017" s="69">
        <v>5053</v>
      </c>
      <c r="Y1017" s="51">
        <f t="shared" si="158"/>
        <v>5187.74</v>
      </c>
      <c r="Z1017" s="73">
        <f t="shared" si="159"/>
        <v>5225.2</v>
      </c>
      <c r="AA1017" s="69" t="str">
        <f>VLOOKUP(C:C&amp;"    ",[1]Sheet0!$E$1:$I$65536,5,0)</f>
        <v xml:space="preserve">5053.00    </v>
      </c>
      <c r="AB1017" s="74">
        <v>5053</v>
      </c>
      <c r="AC1017" t="b">
        <f t="shared" si="155"/>
        <v>1</v>
      </c>
      <c r="AD1017">
        <v>9001130</v>
      </c>
      <c r="AE1017" t="s">
        <v>1859</v>
      </c>
      <c r="AF1017" t="str">
        <f t="shared" si="157"/>
        <v>张磊</v>
      </c>
    </row>
    <row r="1018" spans="1:32" x14ac:dyDescent="0.2">
      <c r="A1018">
        <v>1015</v>
      </c>
      <c r="B1018">
        <v>9001128</v>
      </c>
      <c r="C1018" t="str">
        <f>VLOOKUP(B:B,'10月人员信息'!J:W,13,0)</f>
        <v>13020319860308123X</v>
      </c>
      <c r="D1018" t="str">
        <f>VLOOKUP(B:B,'10月人员信息'!J:M,3,0)</f>
        <v>张超</v>
      </c>
      <c r="E1018" t="str">
        <f>VLOOKUP(B:B,'10月人员信息'!J:L,2,0)</f>
        <v>炼铁事业部</v>
      </c>
      <c r="F1018" t="str">
        <f>VLOOKUP(B:B,'10月人员信息'!J:R,8,0)</f>
        <v>料仓工</v>
      </c>
      <c r="G1018">
        <f>VLOOKUP(B:B,'10月人员信息'!J:P,6,0)</f>
        <v>0</v>
      </c>
      <c r="H1018" t="str">
        <f>VLOOKUP(B:B,'10月人员信息'!J:V,12,0)</f>
        <v>汉族</v>
      </c>
      <c r="I1018" t="str">
        <f>VLOOKUP(B:B,'11月工资'!A:D,4,0)</f>
        <v>6217000180024371241</v>
      </c>
      <c r="J1018">
        <f t="shared" si="150"/>
        <v>755.9</v>
      </c>
      <c r="K1018">
        <f t="shared" si="160"/>
        <v>33.07</v>
      </c>
      <c r="L1018">
        <f t="shared" si="156"/>
        <v>80.31</v>
      </c>
      <c r="M1018" s="6">
        <f t="shared" si="161"/>
        <v>365.44</v>
      </c>
      <c r="N1018">
        <f>VLOOKUP(C:C,'11月工资'!C:AP,40,0)</f>
        <v>9</v>
      </c>
      <c r="O1018" s="6">
        <f t="shared" si="162"/>
        <v>41.76</v>
      </c>
      <c r="P1018">
        <v>0</v>
      </c>
      <c r="Q1018">
        <f t="shared" si="154"/>
        <v>549</v>
      </c>
      <c r="R1018" s="50">
        <v>4724.3900000000003</v>
      </c>
      <c r="S1018" s="68">
        <v>5220.59</v>
      </c>
      <c r="T1018" s="69">
        <v>4579</v>
      </c>
      <c r="Y1018" s="51">
        <f t="shared" si="158"/>
        <v>4714.3900000000003</v>
      </c>
      <c r="Z1018" s="73">
        <f t="shared" si="159"/>
        <v>5225.2</v>
      </c>
      <c r="AA1018" s="69" t="str">
        <f>VLOOKUP(C:C&amp;"    ",[1]Sheet0!$E$1:$I$65536,5,0)</f>
        <v xml:space="preserve">4579.00    </v>
      </c>
      <c r="AB1018" s="74">
        <v>4579</v>
      </c>
      <c r="AC1018" t="b">
        <f t="shared" si="155"/>
        <v>1</v>
      </c>
      <c r="AD1018">
        <v>9001131</v>
      </c>
      <c r="AE1018" t="s">
        <v>3059</v>
      </c>
      <c r="AF1018" t="str">
        <f t="shared" si="157"/>
        <v>张阳</v>
      </c>
    </row>
    <row r="1019" spans="1:32" x14ac:dyDescent="0.2">
      <c r="A1019">
        <v>1016</v>
      </c>
      <c r="B1019">
        <v>9001130</v>
      </c>
      <c r="C1019" t="str">
        <f>VLOOKUP(B:B,'10月人员信息'!J:W,13,0)</f>
        <v>130204198612183613</v>
      </c>
      <c r="D1019" t="str">
        <f>VLOOKUP(B:B,'10月人员信息'!J:M,3,0)</f>
        <v>张磊</v>
      </c>
      <c r="E1019" t="str">
        <f>VLOOKUP(B:B,'10月人员信息'!J:L,2,0)</f>
        <v>炼铁事业部</v>
      </c>
      <c r="F1019" t="str">
        <f>VLOOKUP(B:B,'10月人员信息'!J:R,8,0)</f>
        <v>圆形料场堆料操作</v>
      </c>
      <c r="G1019">
        <f>VLOOKUP(B:B,'10月人员信息'!J:P,6,0)</f>
        <v>0</v>
      </c>
      <c r="H1019" t="str">
        <f>VLOOKUP(B:B,'10月人员信息'!J:V,12,0)</f>
        <v>汉族</v>
      </c>
      <c r="I1019" t="str">
        <f>VLOOKUP(B:B,'11月工资'!A:D,4,0)</f>
        <v>6217000180041983747</v>
      </c>
      <c r="J1019">
        <f t="shared" si="150"/>
        <v>673.28</v>
      </c>
      <c r="K1019">
        <f t="shared" si="160"/>
        <v>29.46</v>
      </c>
      <c r="L1019">
        <f t="shared" si="156"/>
        <v>71.540000000000006</v>
      </c>
      <c r="M1019" s="6">
        <f t="shared" si="161"/>
        <v>365.44</v>
      </c>
      <c r="N1019">
        <f>VLOOKUP(C:C,'11月工资'!C:AP,40,0)</f>
        <v>9</v>
      </c>
      <c r="O1019" s="6">
        <f t="shared" si="162"/>
        <v>41.76</v>
      </c>
      <c r="P1019">
        <v>0</v>
      </c>
      <c r="Q1019">
        <f t="shared" si="154"/>
        <v>488</v>
      </c>
      <c r="R1019" s="51">
        <v>4208</v>
      </c>
      <c r="S1019" s="68">
        <v>5220.59</v>
      </c>
      <c r="T1019" s="69">
        <v>4063</v>
      </c>
      <c r="Y1019" s="51">
        <f t="shared" si="158"/>
        <v>4198</v>
      </c>
      <c r="Z1019" s="73">
        <f t="shared" si="159"/>
        <v>5225.2</v>
      </c>
      <c r="AA1019" s="69" t="str">
        <f>VLOOKUP(C:C&amp;"    ",[1]Sheet0!$E$1:$I$65536,5,0)</f>
        <v xml:space="preserve">4063.00    </v>
      </c>
      <c r="AB1019" s="74">
        <v>4063</v>
      </c>
      <c r="AC1019" t="b">
        <f t="shared" si="155"/>
        <v>1</v>
      </c>
      <c r="AD1019">
        <v>9001132</v>
      </c>
      <c r="AE1019" t="s">
        <v>3062</v>
      </c>
      <c r="AF1019" t="str">
        <f t="shared" si="157"/>
        <v>张瑜</v>
      </c>
    </row>
    <row r="1020" spans="1:32" x14ac:dyDescent="0.2">
      <c r="A1020">
        <v>1017</v>
      </c>
      <c r="B1020">
        <v>9001131</v>
      </c>
      <c r="C1020" t="str">
        <f>VLOOKUP(B:B,'10月人员信息'!J:W,13,0)</f>
        <v>130204198801122430</v>
      </c>
      <c r="D1020" t="str">
        <f>VLOOKUP(B:B,'10月人员信息'!J:M,3,0)</f>
        <v>张阳</v>
      </c>
      <c r="E1020" t="str">
        <f>VLOOKUP(B:B,'10月人员信息'!J:L,2,0)</f>
        <v>炼铁事业部</v>
      </c>
      <c r="F1020" t="str">
        <f>VLOOKUP(B:B,'10月人员信息'!J:R,8,0)</f>
        <v>铁口工</v>
      </c>
      <c r="G1020">
        <f>VLOOKUP(B:B,'10月人员信息'!J:P,6,0)</f>
        <v>0</v>
      </c>
      <c r="H1020" t="str">
        <f>VLOOKUP(B:B,'10月人员信息'!J:V,12,0)</f>
        <v>汉族</v>
      </c>
      <c r="I1020" t="str">
        <f>VLOOKUP(B:B,'11月工资'!A:D,4,0)</f>
        <v>6217000180015622354</v>
      </c>
      <c r="J1020">
        <f t="shared" si="150"/>
        <v>902.57</v>
      </c>
      <c r="K1020">
        <f t="shared" si="160"/>
        <v>39.49</v>
      </c>
      <c r="L1020">
        <f t="shared" si="156"/>
        <v>95.9</v>
      </c>
      <c r="M1020" s="6">
        <f t="shared" si="161"/>
        <v>385.04</v>
      </c>
      <c r="N1020">
        <f>VLOOKUP(C:C,'11月工资'!C:AP,40,0)</f>
        <v>9</v>
      </c>
      <c r="O1020" s="6">
        <f t="shared" si="162"/>
        <v>44</v>
      </c>
      <c r="P1020">
        <v>0</v>
      </c>
      <c r="Q1020">
        <f t="shared" si="154"/>
        <v>660</v>
      </c>
      <c r="R1020" s="50">
        <v>5641.05</v>
      </c>
      <c r="S1020" s="68">
        <v>5500.59</v>
      </c>
      <c r="T1020" s="69">
        <v>5496</v>
      </c>
      <c r="Y1020" s="51">
        <f t="shared" si="158"/>
        <v>5631.05</v>
      </c>
      <c r="Z1020" s="73">
        <f t="shared" si="159"/>
        <v>5505.2</v>
      </c>
      <c r="AA1020" s="69" t="str">
        <f>VLOOKUP(C:C&amp;"    ",[1]Sheet0!$E$1:$I$65536,5,0)</f>
        <v xml:space="preserve">5496.00    </v>
      </c>
      <c r="AB1020" s="74">
        <v>5496</v>
      </c>
      <c r="AC1020" t="b">
        <f t="shared" si="155"/>
        <v>1</v>
      </c>
      <c r="AD1020">
        <v>9001133</v>
      </c>
      <c r="AE1020" t="s">
        <v>3065</v>
      </c>
      <c r="AF1020" t="str">
        <f t="shared" si="157"/>
        <v>张玉岭</v>
      </c>
    </row>
    <row r="1021" spans="1:32" x14ac:dyDescent="0.2">
      <c r="A1021">
        <v>1018</v>
      </c>
      <c r="B1021">
        <v>9001132</v>
      </c>
      <c r="C1021" t="str">
        <f>VLOOKUP(B:B,'10月人员信息'!J:W,13,0)</f>
        <v>130203198809152718</v>
      </c>
      <c r="D1021" t="str">
        <f>VLOOKUP(B:B,'10月人员信息'!J:M,3,0)</f>
        <v>张瑜</v>
      </c>
      <c r="E1021" t="str">
        <f>VLOOKUP(B:B,'10月人员信息'!J:L,2,0)</f>
        <v>炼铁事业部</v>
      </c>
      <c r="F1021" t="str">
        <f>VLOOKUP(B:B,'10月人员信息'!J:R,8,0)</f>
        <v>堆取料操作</v>
      </c>
      <c r="G1021">
        <f>VLOOKUP(B:B,'10月人员信息'!J:P,6,0)</f>
        <v>0</v>
      </c>
      <c r="H1021" t="str">
        <f>VLOOKUP(B:B,'10月人员信息'!J:V,12,0)</f>
        <v>汉族</v>
      </c>
      <c r="I1021" t="str">
        <f>VLOOKUP(B:B,'11月工资'!A:D,4,0)</f>
        <v>6217000180042142079</v>
      </c>
      <c r="J1021">
        <f t="shared" si="150"/>
        <v>631.21</v>
      </c>
      <c r="K1021">
        <f t="shared" si="160"/>
        <v>27.62</v>
      </c>
      <c r="L1021">
        <f t="shared" si="156"/>
        <v>67.069999999999993</v>
      </c>
      <c r="M1021" s="6">
        <f t="shared" si="161"/>
        <v>365.44</v>
      </c>
      <c r="N1021">
        <f>VLOOKUP(C:C,'11月工资'!C:AP,40,0)</f>
        <v>9</v>
      </c>
      <c r="O1021" s="6">
        <f t="shared" si="162"/>
        <v>41.76</v>
      </c>
      <c r="P1021">
        <v>0</v>
      </c>
      <c r="Q1021">
        <f t="shared" si="154"/>
        <v>456</v>
      </c>
      <c r="R1021" s="50">
        <v>3945.05</v>
      </c>
      <c r="S1021" s="68">
        <v>5220.59</v>
      </c>
      <c r="T1021" s="69">
        <v>3800</v>
      </c>
      <c r="Y1021" s="51">
        <f t="shared" si="158"/>
        <v>3935.05</v>
      </c>
      <c r="Z1021" s="73">
        <f t="shared" si="159"/>
        <v>5225.2</v>
      </c>
      <c r="AA1021" s="69" t="str">
        <f>VLOOKUP(C:C&amp;"    ",[1]Sheet0!$E$1:$I$65536,5,0)</f>
        <v xml:space="preserve">3800.00    </v>
      </c>
      <c r="AB1021" s="74">
        <v>3800</v>
      </c>
      <c r="AC1021" t="b">
        <f t="shared" si="155"/>
        <v>1</v>
      </c>
      <c r="AD1021">
        <v>9001134</v>
      </c>
      <c r="AE1021" t="s">
        <v>3068</v>
      </c>
      <c r="AF1021" t="str">
        <f t="shared" si="157"/>
        <v>张钊</v>
      </c>
    </row>
    <row r="1022" spans="1:32" x14ac:dyDescent="0.2">
      <c r="A1022">
        <v>1019</v>
      </c>
      <c r="B1022">
        <v>9001133</v>
      </c>
      <c r="C1022" t="str">
        <f>VLOOKUP(B:B,'10月人员信息'!J:W,13,0)</f>
        <v>130203198812313033</v>
      </c>
      <c r="D1022" t="str">
        <f>VLOOKUP(B:B,'10月人员信息'!J:M,3,0)</f>
        <v>张玉岭</v>
      </c>
      <c r="E1022" t="str">
        <f>VLOOKUP(B:B,'10月人员信息'!J:L,2,0)</f>
        <v>炼铁事业部</v>
      </c>
      <c r="F1022" t="str">
        <f>VLOOKUP(B:B,'10月人员信息'!J:R,8,0)</f>
        <v>翻车机工</v>
      </c>
      <c r="G1022">
        <f>VLOOKUP(B:B,'10月人员信息'!J:P,6,0)</f>
        <v>0</v>
      </c>
      <c r="H1022" t="str">
        <f>VLOOKUP(B:B,'10月人员信息'!J:V,12,0)</f>
        <v>汉族</v>
      </c>
      <c r="I1022" t="str">
        <f>VLOOKUP(B:B,'11月工资'!A:D,4,0)</f>
        <v>6217000180031774528</v>
      </c>
      <c r="J1022">
        <f t="shared" si="150"/>
        <v>711.31</v>
      </c>
      <c r="K1022">
        <f t="shared" si="160"/>
        <v>31.12</v>
      </c>
      <c r="L1022">
        <f t="shared" si="156"/>
        <v>75.58</v>
      </c>
      <c r="M1022" s="6">
        <f t="shared" si="161"/>
        <v>365.44</v>
      </c>
      <c r="N1022">
        <f>VLOOKUP(C:C,'11月工资'!C:AP,40,0)</f>
        <v>9</v>
      </c>
      <c r="O1022" s="6">
        <f t="shared" si="162"/>
        <v>41.76</v>
      </c>
      <c r="P1022">
        <v>0</v>
      </c>
      <c r="Q1022">
        <f t="shared" si="154"/>
        <v>516</v>
      </c>
      <c r="R1022" s="50">
        <v>4445.6899999999996</v>
      </c>
      <c r="S1022" s="68">
        <v>5220.59</v>
      </c>
      <c r="T1022" s="69">
        <v>4301</v>
      </c>
      <c r="Y1022" s="51">
        <f t="shared" si="158"/>
        <v>4435.6899999999996</v>
      </c>
      <c r="Z1022" s="73">
        <f t="shared" si="159"/>
        <v>5225.2</v>
      </c>
      <c r="AA1022" s="69" t="str">
        <f>VLOOKUP(C:C&amp;"    ",[1]Sheet0!$E$1:$I$65536,5,0)</f>
        <v xml:space="preserve">4301.00    </v>
      </c>
      <c r="AB1022" s="74">
        <v>4301</v>
      </c>
      <c r="AC1022" t="b">
        <f t="shared" si="155"/>
        <v>1</v>
      </c>
      <c r="AD1022">
        <v>9001135</v>
      </c>
      <c r="AE1022" t="s">
        <v>3071</v>
      </c>
      <c r="AF1022" t="str">
        <f t="shared" si="157"/>
        <v>赵磊</v>
      </c>
    </row>
    <row r="1023" spans="1:32" x14ac:dyDescent="0.2">
      <c r="A1023">
        <v>1020</v>
      </c>
      <c r="B1023">
        <v>9001134</v>
      </c>
      <c r="C1023" t="str">
        <f>VLOOKUP(B:B,'10月人员信息'!J:W,13,0)</f>
        <v>130204198807312139</v>
      </c>
      <c r="D1023" t="str">
        <f>VLOOKUP(B:B,'10月人员信息'!J:M,3,0)</f>
        <v>张钊</v>
      </c>
      <c r="E1023" t="str">
        <f>VLOOKUP(B:B,'10月人员信息'!J:L,2,0)</f>
        <v>炼铁事业部</v>
      </c>
      <c r="F1023" t="str">
        <f>VLOOKUP(B:B,'10月人员信息'!J:R,8,0)</f>
        <v>铁口工</v>
      </c>
      <c r="G1023">
        <f>VLOOKUP(B:B,'10月人员信息'!J:P,6,0)</f>
        <v>0</v>
      </c>
      <c r="H1023" t="str">
        <f>VLOOKUP(B:B,'10月人员信息'!J:V,12,0)</f>
        <v>汉族</v>
      </c>
      <c r="I1023" t="str">
        <f>VLOOKUP(B:B,'11月工资'!A:D,4,0)</f>
        <v>6217000180001037625</v>
      </c>
      <c r="J1023">
        <f t="shared" si="150"/>
        <v>971.55</v>
      </c>
      <c r="K1023">
        <f t="shared" si="160"/>
        <v>42.51</v>
      </c>
      <c r="L1023">
        <f t="shared" si="156"/>
        <v>103.23</v>
      </c>
      <c r="M1023" s="6">
        <f t="shared" si="161"/>
        <v>415.21</v>
      </c>
      <c r="N1023">
        <f>VLOOKUP(C:C,'11月工资'!C:AP,40,0)</f>
        <v>9</v>
      </c>
      <c r="O1023" s="6">
        <f t="shared" si="162"/>
        <v>47.45</v>
      </c>
      <c r="P1023">
        <v>0</v>
      </c>
      <c r="Q1023">
        <f t="shared" si="154"/>
        <v>711</v>
      </c>
      <c r="R1023" s="50">
        <v>6072.17</v>
      </c>
      <c r="S1023" s="68">
        <v>5931.59</v>
      </c>
      <c r="T1023" s="69">
        <v>5927</v>
      </c>
      <c r="Y1023" s="51">
        <f t="shared" si="158"/>
        <v>6062.17</v>
      </c>
      <c r="Z1023" s="73">
        <f t="shared" si="159"/>
        <v>5936.2</v>
      </c>
      <c r="AA1023" s="69" t="str">
        <f>VLOOKUP(C:C&amp;"    ",[1]Sheet0!$E$1:$I$65536,5,0)</f>
        <v xml:space="preserve">5927.00    </v>
      </c>
      <c r="AB1023" s="74">
        <v>5927</v>
      </c>
      <c r="AC1023" t="b">
        <f t="shared" si="155"/>
        <v>1</v>
      </c>
      <c r="AD1023">
        <v>9001136</v>
      </c>
      <c r="AE1023" t="s">
        <v>3074</v>
      </c>
      <c r="AF1023" t="str">
        <f t="shared" si="157"/>
        <v>郑博</v>
      </c>
    </row>
    <row r="1024" spans="1:32" x14ac:dyDescent="0.2">
      <c r="A1024">
        <v>1021</v>
      </c>
      <c r="B1024">
        <v>9001135</v>
      </c>
      <c r="C1024" t="str">
        <f>VLOOKUP(B:B,'10月人员信息'!J:W,13,0)</f>
        <v>130203198606012715</v>
      </c>
      <c r="D1024" t="str">
        <f>VLOOKUP(B:B,'10月人员信息'!J:M,3,0)</f>
        <v>赵磊</v>
      </c>
      <c r="E1024" t="str">
        <f>VLOOKUP(B:B,'10月人员信息'!J:L,2,0)</f>
        <v>炼铁事业部</v>
      </c>
      <c r="F1024" t="str">
        <f>VLOOKUP(B:B,'10月人员信息'!J:R,8,0)</f>
        <v>原料中控工</v>
      </c>
      <c r="G1024">
        <f>VLOOKUP(B:B,'10月人员信息'!J:P,6,0)</f>
        <v>0</v>
      </c>
      <c r="H1024" t="str">
        <f>VLOOKUP(B:B,'10月人员信息'!J:V,12,0)</f>
        <v>汉族</v>
      </c>
      <c r="I1024" t="str">
        <f>VLOOKUP(B:B,'11月工资'!A:D,4,0)</f>
        <v>6217000180013299072</v>
      </c>
      <c r="J1024">
        <f t="shared" ref="J1024:J1087" si="163">ROUND(R1024*0.16,2)</f>
        <v>797.9</v>
      </c>
      <c r="K1024">
        <f t="shared" si="160"/>
        <v>34.909999999999997</v>
      </c>
      <c r="L1024">
        <f t="shared" si="156"/>
        <v>84.78</v>
      </c>
      <c r="M1024" s="6">
        <f t="shared" si="161"/>
        <v>365.44</v>
      </c>
      <c r="N1024">
        <f>VLOOKUP(C:C,'11月工资'!C:AP,40,0)</f>
        <v>9</v>
      </c>
      <c r="O1024" s="6">
        <f t="shared" si="162"/>
        <v>41.76</v>
      </c>
      <c r="P1024">
        <v>0</v>
      </c>
      <c r="Q1024">
        <f t="shared" ref="Q1024:Q1087" si="164">ROUND(T1024*0.12,0)</f>
        <v>581</v>
      </c>
      <c r="R1024" s="50">
        <v>4986.8900000000003</v>
      </c>
      <c r="S1024" s="68">
        <v>5220.59</v>
      </c>
      <c r="T1024" s="69">
        <v>4842</v>
      </c>
      <c r="Y1024" s="51">
        <f t="shared" si="158"/>
        <v>4976.8900000000003</v>
      </c>
      <c r="Z1024" s="73">
        <f t="shared" si="159"/>
        <v>5225.2</v>
      </c>
      <c r="AA1024" s="69" t="str">
        <f>VLOOKUP(C:C&amp;"    ",[1]Sheet0!$E$1:$I$65536,5,0)</f>
        <v xml:space="preserve">4842.00    </v>
      </c>
      <c r="AB1024" s="74">
        <v>4842</v>
      </c>
      <c r="AC1024" t="b">
        <f t="shared" si="155"/>
        <v>1</v>
      </c>
      <c r="AD1024">
        <v>9001137</v>
      </c>
      <c r="AE1024" t="s">
        <v>3077</v>
      </c>
      <c r="AF1024" t="str">
        <f t="shared" si="157"/>
        <v>郑超</v>
      </c>
    </row>
    <row r="1025" spans="1:32" x14ac:dyDescent="0.2">
      <c r="A1025">
        <v>1022</v>
      </c>
      <c r="B1025">
        <v>9001136</v>
      </c>
      <c r="C1025" t="str">
        <f>VLOOKUP(B:B,'10月人员信息'!J:W,13,0)</f>
        <v>130202198711240318</v>
      </c>
      <c r="D1025" t="str">
        <f>VLOOKUP(B:B,'10月人员信息'!J:M,3,0)</f>
        <v>郑博</v>
      </c>
      <c r="E1025" t="str">
        <f>VLOOKUP(B:B,'10月人员信息'!J:L,2,0)</f>
        <v>炼铁事业部</v>
      </c>
      <c r="F1025" t="str">
        <f>VLOOKUP(B:B,'10月人员信息'!J:R,8,0)</f>
        <v>混匀堆取料操作</v>
      </c>
      <c r="G1025">
        <f>VLOOKUP(B:B,'10月人员信息'!J:P,6,0)</f>
        <v>0</v>
      </c>
      <c r="H1025" t="str">
        <f>VLOOKUP(B:B,'10月人员信息'!J:V,12,0)</f>
        <v>汉族</v>
      </c>
      <c r="I1025" t="str">
        <f>VLOOKUP(B:B,'11月工资'!A:D,4,0)</f>
        <v>6217000180042728919</v>
      </c>
      <c r="J1025">
        <f t="shared" si="163"/>
        <v>751</v>
      </c>
      <c r="K1025">
        <f t="shared" si="160"/>
        <v>32.86</v>
      </c>
      <c r="L1025">
        <f t="shared" si="156"/>
        <v>79.790000000000006</v>
      </c>
      <c r="M1025" s="6">
        <f t="shared" si="161"/>
        <v>365.44</v>
      </c>
      <c r="N1025">
        <f>VLOOKUP(C:C,'11月工资'!C:AP,40,0)</f>
        <v>9</v>
      </c>
      <c r="O1025" s="6">
        <f t="shared" si="162"/>
        <v>41.76</v>
      </c>
      <c r="P1025">
        <v>0</v>
      </c>
      <c r="Q1025">
        <f t="shared" si="164"/>
        <v>546</v>
      </c>
      <c r="R1025" s="50">
        <v>4693.74</v>
      </c>
      <c r="S1025" s="68">
        <v>5220.59</v>
      </c>
      <c r="T1025" s="69">
        <v>4549</v>
      </c>
      <c r="Y1025" s="51">
        <f t="shared" si="158"/>
        <v>4683.74</v>
      </c>
      <c r="Z1025" s="73">
        <f t="shared" si="159"/>
        <v>5225.2</v>
      </c>
      <c r="AA1025" s="69" t="str">
        <f>VLOOKUP(C:C&amp;"    ",[1]Sheet0!$E$1:$I$65536,5,0)</f>
        <v xml:space="preserve">4549.00    </v>
      </c>
      <c r="AB1025" s="74">
        <v>4549</v>
      </c>
      <c r="AC1025" t="b">
        <f t="shared" ref="AC1025:AC1088" si="165">T1025=AB1025</f>
        <v>1</v>
      </c>
      <c r="AD1025">
        <v>9001138</v>
      </c>
      <c r="AE1025" t="s">
        <v>3080</v>
      </c>
      <c r="AF1025" t="str">
        <f t="shared" si="157"/>
        <v>郑健</v>
      </c>
    </row>
    <row r="1026" spans="1:32" x14ac:dyDescent="0.2">
      <c r="A1026">
        <v>1023</v>
      </c>
      <c r="B1026">
        <v>9001137</v>
      </c>
      <c r="C1026" t="str">
        <f>VLOOKUP(B:B,'10月人员信息'!J:W,13,0)</f>
        <v>130204198805282415</v>
      </c>
      <c r="D1026" t="str">
        <f>VLOOKUP(B:B,'10月人员信息'!J:M,3,0)</f>
        <v>郑超</v>
      </c>
      <c r="E1026" t="str">
        <f>VLOOKUP(B:B,'10月人员信息'!J:L,2,0)</f>
        <v>炼铁事业部</v>
      </c>
      <c r="F1026" t="str">
        <f>VLOOKUP(B:B,'10月人员信息'!J:R,8,0)</f>
        <v>螺旋卸车工</v>
      </c>
      <c r="G1026">
        <f>VLOOKUP(B:B,'10月人员信息'!J:P,6,0)</f>
        <v>0</v>
      </c>
      <c r="H1026" t="str">
        <f>VLOOKUP(B:B,'10月人员信息'!J:V,12,0)</f>
        <v>汉族</v>
      </c>
      <c r="I1026" t="str">
        <f>VLOOKUP(B:B,'11月工资'!A:D,4,0)</f>
        <v>6217000180031774494</v>
      </c>
      <c r="J1026">
        <f t="shared" si="163"/>
        <v>692.16</v>
      </c>
      <c r="K1026">
        <f t="shared" si="160"/>
        <v>30.28</v>
      </c>
      <c r="L1026">
        <f t="shared" ref="L1026:L1089" si="166">ROUND(R1026*0.017,2)</f>
        <v>73.540000000000006</v>
      </c>
      <c r="M1026" s="6">
        <f t="shared" si="161"/>
        <v>365.44</v>
      </c>
      <c r="N1026">
        <f>VLOOKUP(C:C,'11月工资'!C:AP,40,0)</f>
        <v>9</v>
      </c>
      <c r="O1026" s="6">
        <f t="shared" si="162"/>
        <v>41.76</v>
      </c>
      <c r="P1026">
        <v>0</v>
      </c>
      <c r="Q1026">
        <f t="shared" si="164"/>
        <v>502</v>
      </c>
      <c r="R1026" s="51">
        <v>4326</v>
      </c>
      <c r="S1026" s="68">
        <v>5220.59</v>
      </c>
      <c r="T1026" s="69">
        <v>4181</v>
      </c>
      <c r="Y1026" s="51">
        <f t="shared" si="158"/>
        <v>4316</v>
      </c>
      <c r="Z1026" s="73">
        <f t="shared" si="159"/>
        <v>5225.2</v>
      </c>
      <c r="AA1026" s="69" t="str">
        <f>VLOOKUP(C:C&amp;"    ",[1]Sheet0!$E$1:$I$65536,5,0)</f>
        <v xml:space="preserve">4181.00    </v>
      </c>
      <c r="AB1026" s="74">
        <v>4181</v>
      </c>
      <c r="AC1026" t="b">
        <f t="shared" si="165"/>
        <v>1</v>
      </c>
      <c r="AD1026">
        <v>9001139</v>
      </c>
      <c r="AE1026" t="s">
        <v>3083</v>
      </c>
      <c r="AF1026" t="str">
        <f t="shared" si="157"/>
        <v>周凯</v>
      </c>
    </row>
    <row r="1027" spans="1:32" x14ac:dyDescent="0.2">
      <c r="A1027">
        <v>1024</v>
      </c>
      <c r="B1027">
        <v>9001138</v>
      </c>
      <c r="C1027" t="str">
        <f>VLOOKUP(B:B,'10月人员信息'!J:W,13,0)</f>
        <v>130202198808183313</v>
      </c>
      <c r="D1027" t="str">
        <f>VLOOKUP(B:B,'10月人员信息'!J:M,3,0)</f>
        <v>郑健</v>
      </c>
      <c r="E1027" t="str">
        <f>VLOOKUP(B:B,'10月人员信息'!J:L,2,0)</f>
        <v>炼铁事业部</v>
      </c>
      <c r="F1027" t="str">
        <f>VLOOKUP(B:B,'10月人员信息'!J:R,8,0)</f>
        <v>混匀堆取料操作</v>
      </c>
      <c r="G1027">
        <f>VLOOKUP(B:B,'10月人员信息'!J:P,6,0)</f>
        <v>0</v>
      </c>
      <c r="H1027" t="str">
        <f>VLOOKUP(B:B,'10月人员信息'!J:V,12,0)</f>
        <v>汉族</v>
      </c>
      <c r="I1027" t="str">
        <f>VLOOKUP(B:B,'11月工资'!A:D,4,0)</f>
        <v>6217000180015056793</v>
      </c>
      <c r="J1027">
        <f t="shared" si="163"/>
        <v>755.85</v>
      </c>
      <c r="K1027">
        <f t="shared" si="160"/>
        <v>33.07</v>
      </c>
      <c r="L1027">
        <f t="shared" si="166"/>
        <v>80.31</v>
      </c>
      <c r="M1027" s="6">
        <f t="shared" si="161"/>
        <v>365.44</v>
      </c>
      <c r="N1027">
        <f>VLOOKUP(C:C,'11月工资'!C:AP,40,0)</f>
        <v>9</v>
      </c>
      <c r="O1027" s="6">
        <f t="shared" si="162"/>
        <v>41.76</v>
      </c>
      <c r="P1027">
        <v>0</v>
      </c>
      <c r="Q1027">
        <f t="shared" si="164"/>
        <v>549</v>
      </c>
      <c r="R1027" s="50">
        <v>4724.09</v>
      </c>
      <c r="S1027" s="68">
        <v>5220.59</v>
      </c>
      <c r="T1027" s="69">
        <v>4579</v>
      </c>
      <c r="Y1027" s="51">
        <f t="shared" si="158"/>
        <v>4714.09</v>
      </c>
      <c r="Z1027" s="73">
        <f t="shared" si="159"/>
        <v>5225.2</v>
      </c>
      <c r="AA1027" s="69" t="str">
        <f>VLOOKUP(C:C&amp;"    ",[1]Sheet0!$E$1:$I$65536,5,0)</f>
        <v xml:space="preserve">4579.00    </v>
      </c>
      <c r="AB1027" s="74">
        <v>4579</v>
      </c>
      <c r="AC1027" t="b">
        <f t="shared" si="165"/>
        <v>1</v>
      </c>
      <c r="AD1027">
        <v>9001140</v>
      </c>
      <c r="AE1027" t="s">
        <v>3086</v>
      </c>
      <c r="AF1027" t="str">
        <f t="shared" ref="AF1027:AF1090" si="167">VLOOKUP(AD:AD,B:D,3,0)</f>
        <v>周黎阳</v>
      </c>
    </row>
    <row r="1028" spans="1:32" x14ac:dyDescent="0.2">
      <c r="A1028">
        <v>1025</v>
      </c>
      <c r="B1028">
        <v>9001139</v>
      </c>
      <c r="C1028" t="str">
        <f>VLOOKUP(B:B,'10月人员信息'!J:W,13,0)</f>
        <v>130203198608292431</v>
      </c>
      <c r="D1028" t="str">
        <f>VLOOKUP(B:B,'10月人员信息'!J:M,3,0)</f>
        <v>周凯</v>
      </c>
      <c r="E1028" t="str">
        <f>VLOOKUP(B:B,'10月人员信息'!J:L,2,0)</f>
        <v>炼铁事业部</v>
      </c>
      <c r="F1028" t="str">
        <f>VLOOKUP(B:B,'10月人员信息'!J:R,8,0)</f>
        <v>环冷筛分工</v>
      </c>
      <c r="G1028">
        <f>VLOOKUP(B:B,'10月人员信息'!J:P,6,0)</f>
        <v>0</v>
      </c>
      <c r="H1028" t="str">
        <f>VLOOKUP(B:B,'10月人员信息'!J:V,12,0)</f>
        <v>汉族</v>
      </c>
      <c r="I1028" t="str">
        <f>VLOOKUP(B:B,'11月工资'!A:D,4,0)</f>
        <v>6227000180380095524</v>
      </c>
      <c r="J1028">
        <f t="shared" si="163"/>
        <v>780.72</v>
      </c>
      <c r="K1028">
        <f t="shared" si="160"/>
        <v>34.159999999999997</v>
      </c>
      <c r="L1028">
        <f t="shared" si="166"/>
        <v>82.95</v>
      </c>
      <c r="M1028" s="6">
        <f t="shared" si="161"/>
        <v>365.44</v>
      </c>
      <c r="N1028">
        <f>VLOOKUP(C:C,'11月工资'!C:AP,40,0)</f>
        <v>9</v>
      </c>
      <c r="O1028" s="6">
        <f t="shared" si="162"/>
        <v>41.76</v>
      </c>
      <c r="P1028">
        <v>0</v>
      </c>
      <c r="Q1028">
        <f t="shared" si="164"/>
        <v>568</v>
      </c>
      <c r="R1028" s="50">
        <v>4879.47</v>
      </c>
      <c r="S1028" s="68">
        <v>5220.59</v>
      </c>
      <c r="T1028" s="69">
        <v>4734</v>
      </c>
      <c r="Y1028" s="51">
        <f t="shared" ref="Y1028:Y1091" si="168">R1028-10</f>
        <v>4869.47</v>
      </c>
      <c r="Z1028" s="73">
        <f t="shared" si="159"/>
        <v>5225.2</v>
      </c>
      <c r="AA1028" s="69" t="str">
        <f>VLOOKUP(C:C&amp;"    ",[1]Sheet0!$E$1:$I$65536,5,0)</f>
        <v xml:space="preserve">4734.00    </v>
      </c>
      <c r="AB1028" s="74">
        <v>4734</v>
      </c>
      <c r="AC1028" t="b">
        <f t="shared" si="165"/>
        <v>1</v>
      </c>
      <c r="AD1028">
        <v>9001141</v>
      </c>
      <c r="AE1028" t="s">
        <v>3089</v>
      </c>
      <c r="AF1028" t="str">
        <f t="shared" si="167"/>
        <v>周帅</v>
      </c>
    </row>
    <row r="1029" spans="1:32" x14ac:dyDescent="0.2">
      <c r="A1029">
        <v>1026</v>
      </c>
      <c r="B1029">
        <v>9001140</v>
      </c>
      <c r="C1029" t="str">
        <f>VLOOKUP(B:B,'10月人员信息'!J:W,13,0)</f>
        <v>130203198605073014</v>
      </c>
      <c r="D1029" t="str">
        <f>VLOOKUP(B:B,'10月人员信息'!J:M,3,0)</f>
        <v>周黎阳</v>
      </c>
      <c r="E1029" t="str">
        <f>VLOOKUP(B:B,'10月人员信息'!J:L,2,0)</f>
        <v>炼铁事业部</v>
      </c>
      <c r="F1029" t="str">
        <f>VLOOKUP(B:B,'10月人员信息'!J:R,8,0)</f>
        <v>铁口工</v>
      </c>
      <c r="G1029">
        <f>VLOOKUP(B:B,'10月人员信息'!J:P,6,0)</f>
        <v>0</v>
      </c>
      <c r="H1029" t="str">
        <f>VLOOKUP(B:B,'10月人员信息'!J:V,12,0)</f>
        <v>汉族</v>
      </c>
      <c r="I1029" t="str">
        <f>VLOOKUP(B:B,'11月工资'!A:D,4,0)</f>
        <v>6217000180031774536</v>
      </c>
      <c r="J1029">
        <f t="shared" si="163"/>
        <v>1008.5</v>
      </c>
      <c r="K1029">
        <f t="shared" si="160"/>
        <v>44.12</v>
      </c>
      <c r="L1029">
        <f t="shared" si="166"/>
        <v>107.15</v>
      </c>
      <c r="M1029" s="6">
        <f t="shared" si="161"/>
        <v>431.38</v>
      </c>
      <c r="N1029">
        <f>VLOOKUP(C:C,'11月工资'!C:AP,40,0)</f>
        <v>9</v>
      </c>
      <c r="O1029" s="6">
        <f t="shared" si="162"/>
        <v>49.3</v>
      </c>
      <c r="P1029">
        <v>0</v>
      </c>
      <c r="Q1029">
        <f t="shared" si="164"/>
        <v>739</v>
      </c>
      <c r="R1029" s="50">
        <v>6303.14</v>
      </c>
      <c r="S1029" s="68">
        <v>6162.59</v>
      </c>
      <c r="T1029" s="69">
        <v>6158</v>
      </c>
      <c r="Y1029" s="51">
        <f t="shared" si="168"/>
        <v>6293.14</v>
      </c>
      <c r="Z1029" s="73">
        <f t="shared" ref="Z1029:Z1092" si="169">ROUND(S1029+4.61,2)</f>
        <v>6167.2</v>
      </c>
      <c r="AA1029" s="69" t="str">
        <f>VLOOKUP(C:C&amp;"    ",[1]Sheet0!$E$1:$I$65536,5,0)</f>
        <v xml:space="preserve">6158.00    </v>
      </c>
      <c r="AB1029" s="74">
        <v>6158</v>
      </c>
      <c r="AC1029" t="b">
        <f t="shared" si="165"/>
        <v>1</v>
      </c>
      <c r="AD1029">
        <v>9001142</v>
      </c>
      <c r="AE1029" t="s">
        <v>3092</v>
      </c>
      <c r="AF1029" t="str">
        <f t="shared" si="167"/>
        <v>朱芮</v>
      </c>
    </row>
    <row r="1030" spans="1:32" x14ac:dyDescent="0.2">
      <c r="A1030">
        <v>1027</v>
      </c>
      <c r="B1030">
        <v>9001141</v>
      </c>
      <c r="C1030" t="str">
        <f>VLOOKUP(B:B,'10月人员信息'!J:W,13,0)</f>
        <v>130224198612107616</v>
      </c>
      <c r="D1030" t="str">
        <f>VLOOKUP(B:B,'10月人员信息'!J:M,3,0)</f>
        <v>周帅</v>
      </c>
      <c r="E1030" t="str">
        <f>VLOOKUP(B:B,'10月人员信息'!J:L,2,0)</f>
        <v>炼铁事业部</v>
      </c>
      <c r="F1030" t="str">
        <f>VLOOKUP(B:B,'10月人员信息'!J:R,8,0)</f>
        <v>烧结中控工</v>
      </c>
      <c r="G1030">
        <f>VLOOKUP(B:B,'10月人员信息'!J:P,6,0)</f>
        <v>0</v>
      </c>
      <c r="H1030" t="str">
        <f>VLOOKUP(B:B,'10月人员信息'!J:V,12,0)</f>
        <v>汉族</v>
      </c>
      <c r="I1030" t="str">
        <f>VLOOKUP(B:B,'11月工资'!A:D,4,0)</f>
        <v>6227000181010172196</v>
      </c>
      <c r="J1030">
        <f t="shared" si="163"/>
        <v>793.26</v>
      </c>
      <c r="K1030">
        <f t="shared" si="160"/>
        <v>34.71</v>
      </c>
      <c r="L1030">
        <f t="shared" si="166"/>
        <v>84.28</v>
      </c>
      <c r="M1030" s="6">
        <f t="shared" si="161"/>
        <v>365.44</v>
      </c>
      <c r="N1030">
        <f>VLOOKUP(C:C,'11月工资'!C:AP,40,0)</f>
        <v>9</v>
      </c>
      <c r="O1030" s="6">
        <f t="shared" si="162"/>
        <v>41.76</v>
      </c>
      <c r="P1030">
        <v>0</v>
      </c>
      <c r="Q1030">
        <f t="shared" si="164"/>
        <v>578</v>
      </c>
      <c r="R1030" s="50">
        <v>4957.8599999999997</v>
      </c>
      <c r="S1030" s="68">
        <v>5220.59</v>
      </c>
      <c r="T1030" s="69">
        <v>4813</v>
      </c>
      <c r="Y1030" s="51">
        <f t="shared" si="168"/>
        <v>4947.8599999999997</v>
      </c>
      <c r="Z1030" s="73">
        <f t="shared" si="169"/>
        <v>5225.2</v>
      </c>
      <c r="AA1030" s="69" t="str">
        <f>VLOOKUP(C:C&amp;"    ",[1]Sheet0!$E$1:$I$65536,5,0)</f>
        <v xml:space="preserve">4813.00    </v>
      </c>
      <c r="AB1030" s="74">
        <v>4813</v>
      </c>
      <c r="AC1030" t="b">
        <f t="shared" si="165"/>
        <v>1</v>
      </c>
      <c r="AD1030">
        <v>9001163</v>
      </c>
      <c r="AE1030" t="s">
        <v>3095</v>
      </c>
      <c r="AF1030" t="str">
        <f t="shared" si="167"/>
        <v>李岩杰</v>
      </c>
    </row>
    <row r="1031" spans="1:32" x14ac:dyDescent="0.2">
      <c r="A1031">
        <v>1028</v>
      </c>
      <c r="B1031">
        <v>9001142</v>
      </c>
      <c r="C1031" t="str">
        <f>VLOOKUP(B:B,'10月人员信息'!J:W,13,0)</f>
        <v>130204198801070618</v>
      </c>
      <c r="D1031" t="str">
        <f>VLOOKUP(B:B,'10月人员信息'!J:M,3,0)</f>
        <v>朱芮</v>
      </c>
      <c r="E1031" t="str">
        <f>VLOOKUP(B:B,'10月人员信息'!J:L,2,0)</f>
        <v>炼铁事业部</v>
      </c>
      <c r="F1031" t="str">
        <f>VLOOKUP(B:B,'10月人员信息'!J:R,8,0)</f>
        <v>堆取料操作</v>
      </c>
      <c r="G1031">
        <f>VLOOKUP(B:B,'10月人员信息'!J:P,6,0)</f>
        <v>0</v>
      </c>
      <c r="H1031" t="str">
        <f>VLOOKUP(B:B,'10月人员信息'!J:V,12,0)</f>
        <v>汉族</v>
      </c>
      <c r="I1031" t="str">
        <f>VLOOKUP(B:B,'11月工资'!A:D,4,0)</f>
        <v>6217000180042532279</v>
      </c>
      <c r="J1031">
        <f t="shared" si="163"/>
        <v>625.39</v>
      </c>
      <c r="K1031">
        <f t="shared" si="160"/>
        <v>27.36</v>
      </c>
      <c r="L1031">
        <f t="shared" si="166"/>
        <v>66.45</v>
      </c>
      <c r="M1031" s="6">
        <f t="shared" si="161"/>
        <v>365.44</v>
      </c>
      <c r="N1031">
        <f>VLOOKUP(C:C,'11月工资'!C:AP,40,0)</f>
        <v>9</v>
      </c>
      <c r="O1031" s="6">
        <f t="shared" si="162"/>
        <v>41.76</v>
      </c>
      <c r="P1031">
        <v>0</v>
      </c>
      <c r="Q1031">
        <f t="shared" si="164"/>
        <v>452</v>
      </c>
      <c r="R1031" s="50">
        <v>3908.69</v>
      </c>
      <c r="S1031" s="68">
        <v>5220.59</v>
      </c>
      <c r="T1031" s="69">
        <v>3764</v>
      </c>
      <c r="Y1031" s="51">
        <f t="shared" si="168"/>
        <v>3898.69</v>
      </c>
      <c r="Z1031" s="73">
        <f t="shared" si="169"/>
        <v>5225.2</v>
      </c>
      <c r="AA1031" s="69" t="str">
        <f>VLOOKUP(C:C&amp;"    ",[1]Sheet0!$E$1:$I$65536,5,0)</f>
        <v xml:space="preserve">3764.00    </v>
      </c>
      <c r="AB1031" s="74">
        <v>3764</v>
      </c>
      <c r="AC1031" t="b">
        <f t="shared" si="165"/>
        <v>1</v>
      </c>
      <c r="AD1031">
        <v>9001164</v>
      </c>
      <c r="AE1031" t="s">
        <v>3097</v>
      </c>
      <c r="AF1031" t="str">
        <f t="shared" si="167"/>
        <v>张晨朝</v>
      </c>
    </row>
    <row r="1032" spans="1:32" x14ac:dyDescent="0.2">
      <c r="A1032">
        <v>1029</v>
      </c>
      <c r="B1032">
        <v>9001163</v>
      </c>
      <c r="C1032" t="str">
        <f>VLOOKUP(B:B,'10月人员信息'!J:W,13,0)</f>
        <v>130204198610231837</v>
      </c>
      <c r="D1032" t="str">
        <f>VLOOKUP(B:B,'10月人员信息'!J:M,3,0)</f>
        <v>李岩杰</v>
      </c>
      <c r="E1032" t="str">
        <f>VLOOKUP(B:B,'10月人员信息'!J:L,2,0)</f>
        <v>技术创新部</v>
      </c>
      <c r="F1032" t="str">
        <f>VLOOKUP(B:B,'10月人员信息'!J:R,8,0)</f>
        <v>分析测试中心主办</v>
      </c>
      <c r="G1032" t="str">
        <f>VLOOKUP(B:B,'10月人员信息'!J:P,6,0)</f>
        <v>主管师</v>
      </c>
      <c r="H1032" t="str">
        <f>VLOOKUP(B:B,'10月人员信息'!J:V,12,0)</f>
        <v>汉族</v>
      </c>
      <c r="I1032" t="str">
        <f>VLOOKUP(B:B,'11月工资'!A:D,4,0)</f>
        <v>6217000180029185463</v>
      </c>
      <c r="J1032">
        <f t="shared" si="163"/>
        <v>1351.2</v>
      </c>
      <c r="K1032">
        <f t="shared" si="160"/>
        <v>59.12</v>
      </c>
      <c r="L1032">
        <f t="shared" si="166"/>
        <v>143.57</v>
      </c>
      <c r="M1032" s="6">
        <f t="shared" si="161"/>
        <v>581.32000000000005</v>
      </c>
      <c r="N1032">
        <f>VLOOKUP(C:C,'11月工资'!C:AP,40,0)</f>
        <v>9</v>
      </c>
      <c r="O1032" s="6">
        <f t="shared" si="162"/>
        <v>66.44</v>
      </c>
      <c r="P1032">
        <v>0</v>
      </c>
      <c r="Q1032">
        <f t="shared" si="164"/>
        <v>996</v>
      </c>
      <c r="R1032" s="51">
        <v>8445</v>
      </c>
      <c r="S1032" s="68">
        <v>8304.59</v>
      </c>
      <c r="T1032" s="69">
        <v>8300</v>
      </c>
      <c r="Y1032" s="51">
        <f t="shared" si="168"/>
        <v>8435</v>
      </c>
      <c r="Z1032" s="73">
        <f t="shared" si="169"/>
        <v>8309.2000000000007</v>
      </c>
      <c r="AA1032" s="69" t="str">
        <f>VLOOKUP(C:C&amp;"    ",[1]Sheet0!$E$1:$I$65536,5,0)</f>
        <v xml:space="preserve">8300.00    </v>
      </c>
      <c r="AB1032" s="74">
        <v>8300</v>
      </c>
      <c r="AC1032" t="b">
        <f t="shared" si="165"/>
        <v>1</v>
      </c>
      <c r="AD1032">
        <v>9001165</v>
      </c>
      <c r="AE1032" t="s">
        <v>3099</v>
      </c>
      <c r="AF1032" t="str">
        <f t="shared" si="167"/>
        <v>安桂航</v>
      </c>
    </row>
    <row r="1033" spans="1:32" x14ac:dyDescent="0.2">
      <c r="A1033">
        <v>1030</v>
      </c>
      <c r="B1033">
        <v>9001164</v>
      </c>
      <c r="C1033" t="str">
        <f>VLOOKUP(B:B,'10月人员信息'!J:W,13,0)</f>
        <v>130225199401226317</v>
      </c>
      <c r="D1033" t="str">
        <f>VLOOKUP(B:B,'10月人员信息'!J:M,3,0)</f>
        <v>张晨朝</v>
      </c>
      <c r="E1033" t="str">
        <f>VLOOKUP(B:B,'10月人员信息'!J:L,2,0)</f>
        <v>信息自动化部</v>
      </c>
      <c r="F1033" t="str">
        <f>VLOOKUP(B:B,'10月人员信息'!J:R,8,0)</f>
        <v>高炉维检作业区主办</v>
      </c>
      <c r="G1033" t="str">
        <f>VLOOKUP(B:B,'10月人员信息'!J:P,6,0)</f>
        <v>一级协理</v>
      </c>
      <c r="H1033" t="str">
        <f>VLOOKUP(B:B,'10月人员信息'!J:V,12,0)</f>
        <v>汉族</v>
      </c>
      <c r="I1033" t="str">
        <f>VLOOKUP(B:B,'11月工资'!A:D,4,0)</f>
        <v>6217000140025988567</v>
      </c>
      <c r="J1033">
        <f t="shared" si="163"/>
        <v>663.2</v>
      </c>
      <c r="K1033">
        <f t="shared" si="160"/>
        <v>29.02</v>
      </c>
      <c r="L1033">
        <f t="shared" si="166"/>
        <v>70.47</v>
      </c>
      <c r="M1033" s="6">
        <f t="shared" si="161"/>
        <v>365.44</v>
      </c>
      <c r="N1033">
        <f>VLOOKUP(C:C,'11月工资'!C:AP,40,0)</f>
        <v>9</v>
      </c>
      <c r="O1033" s="6">
        <f t="shared" si="162"/>
        <v>41.76</v>
      </c>
      <c r="P1033">
        <v>0</v>
      </c>
      <c r="Q1033">
        <f t="shared" si="164"/>
        <v>480</v>
      </c>
      <c r="R1033" s="51">
        <v>4145</v>
      </c>
      <c r="S1033" s="68">
        <v>5220.59</v>
      </c>
      <c r="T1033" s="69">
        <v>4000</v>
      </c>
      <c r="Y1033" s="51">
        <f t="shared" si="168"/>
        <v>4135</v>
      </c>
      <c r="Z1033" s="73">
        <f t="shared" si="169"/>
        <v>5225.2</v>
      </c>
      <c r="AA1033" s="69" t="str">
        <f>VLOOKUP(C:C&amp;"    ",[1]Sheet0!$E$1:$I$65536,5,0)</f>
        <v xml:space="preserve">4000.00    </v>
      </c>
      <c r="AB1033" s="74">
        <v>4000</v>
      </c>
      <c r="AC1033" t="b">
        <f t="shared" si="165"/>
        <v>1</v>
      </c>
      <c r="AD1033">
        <v>9001167</v>
      </c>
      <c r="AE1033" t="s">
        <v>3101</v>
      </c>
      <c r="AF1033" t="str">
        <f t="shared" si="167"/>
        <v>周跃</v>
      </c>
    </row>
    <row r="1034" spans="1:32" x14ac:dyDescent="0.2">
      <c r="A1034">
        <v>1031</v>
      </c>
      <c r="B1034">
        <v>9001165</v>
      </c>
      <c r="C1034" t="str">
        <f>VLOOKUP(B:B,'10月人员信息'!J:W,13,0)</f>
        <v>130225199410104610</v>
      </c>
      <c r="D1034" t="str">
        <f>VLOOKUP(B:B,'10月人员信息'!J:M,3,0)</f>
        <v>安桂航</v>
      </c>
      <c r="E1034" t="str">
        <f>VLOOKUP(B:B,'10月人员信息'!J:L,2,0)</f>
        <v>信息自动化部</v>
      </c>
      <c r="F1034" t="str">
        <f>VLOOKUP(B:B,'10月人员信息'!J:R,8,0)</f>
        <v>烧结球团维检作业区主办</v>
      </c>
      <c r="G1034" t="str">
        <f>VLOOKUP(B:B,'10月人员信息'!J:P,6,0)</f>
        <v>一级协理</v>
      </c>
      <c r="H1034" t="str">
        <f>VLOOKUP(B:B,'10月人员信息'!J:V,12,0)</f>
        <v>汉族</v>
      </c>
      <c r="I1034" t="str">
        <f>VLOOKUP(B:B,'11月工资'!A:D,4,0)</f>
        <v>6217000120011208501</v>
      </c>
      <c r="J1034">
        <f t="shared" si="163"/>
        <v>663.2</v>
      </c>
      <c r="K1034">
        <f t="shared" si="160"/>
        <v>29.02</v>
      </c>
      <c r="L1034">
        <f t="shared" si="166"/>
        <v>70.47</v>
      </c>
      <c r="M1034" s="6">
        <f t="shared" si="161"/>
        <v>365.44</v>
      </c>
      <c r="N1034">
        <f>VLOOKUP(C:C,'11月工资'!C:AP,40,0)</f>
        <v>9</v>
      </c>
      <c r="O1034" s="6">
        <f t="shared" si="162"/>
        <v>41.76</v>
      </c>
      <c r="P1034">
        <v>0</v>
      </c>
      <c r="Q1034">
        <f t="shared" si="164"/>
        <v>480</v>
      </c>
      <c r="R1034" s="51">
        <v>4145</v>
      </c>
      <c r="S1034" s="68">
        <v>5220.59</v>
      </c>
      <c r="T1034" s="69">
        <v>4000</v>
      </c>
      <c r="Y1034" s="51">
        <f t="shared" si="168"/>
        <v>4135</v>
      </c>
      <c r="Z1034" s="73">
        <f t="shared" si="169"/>
        <v>5225.2</v>
      </c>
      <c r="AA1034" s="69" t="str">
        <f>VLOOKUP(C:C&amp;"    ",[1]Sheet0!$E$1:$I$65536,5,0)</f>
        <v xml:space="preserve">4000.00    </v>
      </c>
      <c r="AB1034" s="74">
        <v>4000</v>
      </c>
      <c r="AC1034" t="b">
        <f t="shared" si="165"/>
        <v>1</v>
      </c>
      <c r="AD1034">
        <v>9001144</v>
      </c>
      <c r="AE1034" t="s">
        <v>364</v>
      </c>
      <c r="AF1034" t="str">
        <f t="shared" si="167"/>
        <v>李杨</v>
      </c>
    </row>
    <row r="1035" spans="1:32" x14ac:dyDescent="0.2">
      <c r="A1035">
        <v>1032</v>
      </c>
      <c r="B1035">
        <v>9001167</v>
      </c>
      <c r="C1035" t="str">
        <f>VLOOKUP(B:B,'10月人员信息'!J:W,13,0)</f>
        <v>130204199305240010</v>
      </c>
      <c r="D1035" t="str">
        <f>VLOOKUP(B:B,'10月人员信息'!J:M,3,0)</f>
        <v>周跃</v>
      </c>
      <c r="E1035" t="str">
        <f>VLOOKUP(B:B,'10月人员信息'!J:L,2,0)</f>
        <v>保卫部</v>
      </c>
      <c r="F1035" t="str">
        <f>VLOOKUP(B:B,'10月人员信息'!J:R,8,0)</f>
        <v>队员</v>
      </c>
      <c r="G1035">
        <f>VLOOKUP(B:B,'10月人员信息'!J:P,6,0)</f>
        <v>0</v>
      </c>
      <c r="H1035" t="str">
        <f>VLOOKUP(B:B,'10月人员信息'!J:V,12,0)</f>
        <v>汉族</v>
      </c>
      <c r="I1035" t="str">
        <f>VLOOKUP(B:B,'11月工资'!A:D,4,0)</f>
        <v>6217000180042533301</v>
      </c>
      <c r="J1035">
        <f t="shared" si="163"/>
        <v>663.2</v>
      </c>
      <c r="K1035">
        <f t="shared" si="160"/>
        <v>29.02</v>
      </c>
      <c r="L1035">
        <f t="shared" si="166"/>
        <v>70.47</v>
      </c>
      <c r="M1035" s="6">
        <f t="shared" si="161"/>
        <v>365.44</v>
      </c>
      <c r="N1035">
        <f>VLOOKUP(C:C,'11月工资'!C:AP,40,0)</f>
        <v>9</v>
      </c>
      <c r="O1035" s="6">
        <f t="shared" si="162"/>
        <v>41.76</v>
      </c>
      <c r="P1035">
        <v>0</v>
      </c>
      <c r="Q1035">
        <f t="shared" si="164"/>
        <v>480</v>
      </c>
      <c r="R1035" s="51">
        <v>4145</v>
      </c>
      <c r="S1035" s="68">
        <v>5220.59</v>
      </c>
      <c r="T1035" s="69">
        <v>4000</v>
      </c>
      <c r="Y1035" s="51">
        <f t="shared" si="168"/>
        <v>4135</v>
      </c>
      <c r="Z1035" s="73">
        <f t="shared" si="169"/>
        <v>5225.2</v>
      </c>
      <c r="AA1035" s="69" t="str">
        <f>VLOOKUP(C:C&amp;"    ",[1]Sheet0!$E$1:$I$65536,5,0)</f>
        <v xml:space="preserve">4000.00    </v>
      </c>
      <c r="AB1035" s="74">
        <v>4000</v>
      </c>
      <c r="AC1035" t="b">
        <f t="shared" si="165"/>
        <v>1</v>
      </c>
      <c r="AD1035">
        <v>9001145</v>
      </c>
      <c r="AE1035" t="s">
        <v>3105</v>
      </c>
      <c r="AF1035" t="str">
        <f t="shared" si="167"/>
        <v>刘思念</v>
      </c>
    </row>
    <row r="1036" spans="1:32" x14ac:dyDescent="0.2">
      <c r="A1036">
        <v>1033</v>
      </c>
      <c r="B1036">
        <v>9001144</v>
      </c>
      <c r="C1036" t="str">
        <f>VLOOKUP(B:B,'10月人员信息'!J:W,13,0)</f>
        <v>130203199405231211</v>
      </c>
      <c r="D1036" t="str">
        <f>VLOOKUP(B:B,'10月人员信息'!J:M,3,0)</f>
        <v>李杨</v>
      </c>
      <c r="E1036" t="str">
        <f>VLOOKUP(B:B,'10月人员信息'!J:L,2,0)</f>
        <v>保卫部</v>
      </c>
      <c r="F1036" t="str">
        <f>VLOOKUP(B:B,'10月人员信息'!J:R,8,0)</f>
        <v>队员</v>
      </c>
      <c r="G1036">
        <f>VLOOKUP(B:B,'10月人员信息'!J:P,6,0)</f>
        <v>0</v>
      </c>
      <c r="H1036" t="str">
        <f>VLOOKUP(B:B,'10月人员信息'!J:V,12,0)</f>
        <v>汉族</v>
      </c>
      <c r="I1036" t="str">
        <f>VLOOKUP(B:B,'11月工资'!A:D,4,0)</f>
        <v>6210810180000238898</v>
      </c>
      <c r="J1036">
        <f t="shared" si="163"/>
        <v>663.2</v>
      </c>
      <c r="K1036">
        <f t="shared" si="160"/>
        <v>29.02</v>
      </c>
      <c r="L1036">
        <f t="shared" si="166"/>
        <v>70.47</v>
      </c>
      <c r="M1036" s="6">
        <f t="shared" si="161"/>
        <v>365.44</v>
      </c>
      <c r="N1036">
        <f>VLOOKUP(C:C,'11月工资'!C:AP,40,0)</f>
        <v>9</v>
      </c>
      <c r="O1036" s="6">
        <f t="shared" si="162"/>
        <v>41.76</v>
      </c>
      <c r="P1036">
        <v>0</v>
      </c>
      <c r="Q1036">
        <f t="shared" si="164"/>
        <v>480</v>
      </c>
      <c r="R1036" s="51">
        <v>4145</v>
      </c>
      <c r="S1036" s="68">
        <v>5220.59</v>
      </c>
      <c r="T1036" s="69">
        <v>4000</v>
      </c>
      <c r="Y1036" s="51">
        <f t="shared" si="168"/>
        <v>4135</v>
      </c>
      <c r="Z1036" s="73">
        <f t="shared" si="169"/>
        <v>5225.2</v>
      </c>
      <c r="AA1036" s="69" t="str">
        <f>VLOOKUP(C:C&amp;"    ",[1]Sheet0!$E$1:$I$65536,5,0)</f>
        <v xml:space="preserve">4000.00    </v>
      </c>
      <c r="AB1036" s="74">
        <v>4000</v>
      </c>
      <c r="AC1036" t="b">
        <f t="shared" si="165"/>
        <v>1</v>
      </c>
      <c r="AD1036">
        <v>9001146</v>
      </c>
      <c r="AE1036" t="s">
        <v>1283</v>
      </c>
      <c r="AF1036" t="str">
        <f t="shared" si="167"/>
        <v>王鹏</v>
      </c>
    </row>
    <row r="1037" spans="1:32" x14ac:dyDescent="0.2">
      <c r="A1037">
        <v>1034</v>
      </c>
      <c r="B1037">
        <v>9001145</v>
      </c>
      <c r="C1037" t="str">
        <f>VLOOKUP(B:B,'10月人员信息'!J:W,13,0)</f>
        <v>130205199808250356</v>
      </c>
      <c r="D1037" t="str">
        <f>VLOOKUP(B:B,'10月人员信息'!J:M,3,0)</f>
        <v>刘思念</v>
      </c>
      <c r="E1037" t="str">
        <f>VLOOKUP(B:B,'10月人员信息'!J:L,2,0)</f>
        <v>保卫部</v>
      </c>
      <c r="F1037" t="str">
        <f>VLOOKUP(B:B,'10月人员信息'!J:R,8,0)</f>
        <v>队员</v>
      </c>
      <c r="G1037">
        <f>VLOOKUP(B:B,'10月人员信息'!J:P,6,0)</f>
        <v>0</v>
      </c>
      <c r="H1037" t="str">
        <f>VLOOKUP(B:B,'10月人员信息'!J:V,12,0)</f>
        <v>汉族</v>
      </c>
      <c r="I1037" t="str">
        <f>VLOOKUP(B:B,'11月工资'!A:D,4,0)</f>
        <v>6217000180011540261</v>
      </c>
      <c r="J1037">
        <f t="shared" si="163"/>
        <v>663.2</v>
      </c>
      <c r="K1037">
        <f t="shared" si="160"/>
        <v>29.02</v>
      </c>
      <c r="L1037">
        <f t="shared" si="166"/>
        <v>70.47</v>
      </c>
      <c r="M1037" s="6">
        <f t="shared" si="161"/>
        <v>365.44</v>
      </c>
      <c r="N1037">
        <f>VLOOKUP(C:C,'11月工资'!C:AP,40,0)</f>
        <v>9</v>
      </c>
      <c r="O1037" s="6">
        <f t="shared" si="162"/>
        <v>41.76</v>
      </c>
      <c r="P1037">
        <v>0</v>
      </c>
      <c r="Q1037">
        <f t="shared" si="164"/>
        <v>480</v>
      </c>
      <c r="R1037" s="51">
        <v>4145</v>
      </c>
      <c r="S1037" s="68">
        <v>5220.59</v>
      </c>
      <c r="T1037" s="69">
        <v>4000</v>
      </c>
      <c r="Y1037" s="51">
        <f t="shared" si="168"/>
        <v>4135</v>
      </c>
      <c r="Z1037" s="73">
        <f t="shared" si="169"/>
        <v>5225.2</v>
      </c>
      <c r="AA1037" s="69" t="str">
        <f>VLOOKUP(C:C&amp;"    ",[1]Sheet0!$E$1:$I$65536,5,0)</f>
        <v xml:space="preserve">4000.00    </v>
      </c>
      <c r="AB1037" s="74">
        <v>4000</v>
      </c>
      <c r="AC1037" t="b">
        <f t="shared" si="165"/>
        <v>1</v>
      </c>
      <c r="AD1037">
        <v>9001147</v>
      </c>
      <c r="AE1037" t="s">
        <v>3109</v>
      </c>
      <c r="AF1037" t="str">
        <f t="shared" si="167"/>
        <v>李明勋</v>
      </c>
    </row>
    <row r="1038" spans="1:32" x14ac:dyDescent="0.2">
      <c r="A1038">
        <v>1035</v>
      </c>
      <c r="B1038">
        <v>9001146</v>
      </c>
      <c r="C1038" t="str">
        <f>VLOOKUP(B:B,'10月人员信息'!J:W,13,0)</f>
        <v>130205199407302717</v>
      </c>
      <c r="D1038" t="str">
        <f>VLOOKUP(B:B,'10月人员信息'!J:M,3,0)</f>
        <v>王鹏</v>
      </c>
      <c r="E1038" t="str">
        <f>VLOOKUP(B:B,'10月人员信息'!J:L,2,0)</f>
        <v>保卫部</v>
      </c>
      <c r="F1038" t="str">
        <f>VLOOKUP(B:B,'10月人员信息'!J:R,8,0)</f>
        <v>队员</v>
      </c>
      <c r="G1038">
        <f>VLOOKUP(B:B,'10月人员信息'!J:P,6,0)</f>
        <v>0</v>
      </c>
      <c r="H1038" t="str">
        <f>VLOOKUP(B:B,'10月人员信息'!J:V,12,0)</f>
        <v>汉族</v>
      </c>
      <c r="I1038" t="str">
        <f>VLOOKUP(B:B,'11月工资'!A:D,4,0)</f>
        <v>6217000180010807703</v>
      </c>
      <c r="J1038">
        <f t="shared" si="163"/>
        <v>663.2</v>
      </c>
      <c r="K1038">
        <f t="shared" si="160"/>
        <v>29.02</v>
      </c>
      <c r="L1038">
        <f t="shared" si="166"/>
        <v>70.47</v>
      </c>
      <c r="M1038" s="6">
        <f t="shared" si="161"/>
        <v>365.44</v>
      </c>
      <c r="N1038">
        <f>VLOOKUP(C:C,'11月工资'!C:AP,40,0)</f>
        <v>9</v>
      </c>
      <c r="O1038" s="6">
        <f t="shared" si="162"/>
        <v>41.76</v>
      </c>
      <c r="P1038">
        <v>0</v>
      </c>
      <c r="Q1038">
        <f t="shared" si="164"/>
        <v>480</v>
      </c>
      <c r="R1038" s="51">
        <v>4145</v>
      </c>
      <c r="S1038" s="68">
        <v>5220.59</v>
      </c>
      <c r="T1038" s="69">
        <v>4000</v>
      </c>
      <c r="Y1038" s="51">
        <f t="shared" si="168"/>
        <v>4135</v>
      </c>
      <c r="Z1038" s="73">
        <f t="shared" si="169"/>
        <v>5225.2</v>
      </c>
      <c r="AA1038" s="69" t="str">
        <f>VLOOKUP(C:C&amp;"    ",[1]Sheet0!$E$1:$I$65536,5,0)</f>
        <v xml:space="preserve">4000.00    </v>
      </c>
      <c r="AB1038" s="74">
        <v>4000</v>
      </c>
      <c r="AC1038" t="b">
        <f t="shared" si="165"/>
        <v>1</v>
      </c>
      <c r="AD1038">
        <v>9001148</v>
      </c>
      <c r="AE1038" t="s">
        <v>3110</v>
      </c>
      <c r="AF1038" t="str">
        <f t="shared" si="167"/>
        <v>郑一</v>
      </c>
    </row>
    <row r="1039" spans="1:32" x14ac:dyDescent="0.2">
      <c r="A1039">
        <v>1036</v>
      </c>
      <c r="B1039">
        <v>9001147</v>
      </c>
      <c r="C1039" t="str">
        <f>VLOOKUP(B:B,'10月人员信息'!J:W,13,0)</f>
        <v>13020419940419091x</v>
      </c>
      <c r="D1039" t="str">
        <f>VLOOKUP(B:B,'10月人员信息'!J:M,3,0)</f>
        <v>李明勋</v>
      </c>
      <c r="E1039" t="str">
        <f>VLOOKUP(B:B,'10月人员信息'!J:L,2,0)</f>
        <v>安全部</v>
      </c>
      <c r="F1039" t="str">
        <f>VLOOKUP(B:B,'10月人员信息'!J:R,8,0)</f>
        <v>消防员</v>
      </c>
      <c r="G1039">
        <f>VLOOKUP(B:B,'10月人员信息'!J:P,6,0)</f>
        <v>0</v>
      </c>
      <c r="H1039" t="str">
        <f>VLOOKUP(B:B,'10月人员信息'!J:V,12,0)</f>
        <v>汉族</v>
      </c>
      <c r="I1039" t="str">
        <f>VLOOKUP(B:B,'11月工资'!A:D,4,0)</f>
        <v>6217000180040014460</v>
      </c>
      <c r="J1039">
        <f t="shared" si="163"/>
        <v>663.2</v>
      </c>
      <c r="K1039">
        <f t="shared" si="160"/>
        <v>29.02</v>
      </c>
      <c r="L1039">
        <f t="shared" si="166"/>
        <v>70.47</v>
      </c>
      <c r="M1039" s="6">
        <f t="shared" si="161"/>
        <v>365.44</v>
      </c>
      <c r="N1039">
        <f>VLOOKUP(C:C,'11月工资'!C:AP,40,0)</f>
        <v>9</v>
      </c>
      <c r="O1039" s="6">
        <f t="shared" si="162"/>
        <v>41.76</v>
      </c>
      <c r="P1039">
        <v>0</v>
      </c>
      <c r="Q1039">
        <f t="shared" si="164"/>
        <v>480</v>
      </c>
      <c r="R1039" s="51">
        <v>4145</v>
      </c>
      <c r="S1039" s="68">
        <v>5220.59</v>
      </c>
      <c r="T1039" s="69">
        <v>4000</v>
      </c>
      <c r="Y1039" s="51">
        <f t="shared" si="168"/>
        <v>4135</v>
      </c>
      <c r="Z1039" s="73">
        <f t="shared" si="169"/>
        <v>5225.2</v>
      </c>
      <c r="AA1039" s="69" t="str">
        <f>VLOOKUP(C:C&amp;"    ",[1]Sheet0!$E$1:$I$65536,5,0)</f>
        <v xml:space="preserve">4000.00    </v>
      </c>
      <c r="AB1039" s="74">
        <v>4000</v>
      </c>
      <c r="AC1039" t="b">
        <f t="shared" si="165"/>
        <v>1</v>
      </c>
      <c r="AD1039">
        <v>9001149</v>
      </c>
      <c r="AE1039" t="s">
        <v>3113</v>
      </c>
      <c r="AF1039" t="str">
        <f t="shared" si="167"/>
        <v>李世阳</v>
      </c>
    </row>
    <row r="1040" spans="1:32" x14ac:dyDescent="0.2">
      <c r="A1040">
        <v>1037</v>
      </c>
      <c r="B1040">
        <v>9001148</v>
      </c>
      <c r="C1040" t="str">
        <f>VLOOKUP(B:B,'10月人员信息'!J:W,13,0)</f>
        <v>130202199811032713</v>
      </c>
      <c r="D1040" t="str">
        <f>VLOOKUP(B:B,'10月人员信息'!J:M,3,0)</f>
        <v>郑一</v>
      </c>
      <c r="E1040" t="str">
        <f>VLOOKUP(B:B,'10月人员信息'!J:L,2,0)</f>
        <v>保卫部</v>
      </c>
      <c r="F1040" t="str">
        <f>VLOOKUP(B:B,'10月人员信息'!J:R,8,0)</f>
        <v>队员</v>
      </c>
      <c r="G1040">
        <f>VLOOKUP(B:B,'10月人员信息'!J:P,6,0)</f>
        <v>0</v>
      </c>
      <c r="H1040" t="str">
        <f>VLOOKUP(B:B,'10月人员信息'!J:V,12,0)</f>
        <v>汉族</v>
      </c>
      <c r="I1040" t="str">
        <f>VLOOKUP(B:B,'11月工资'!A:D,4,0)</f>
        <v>6236680180003781318</v>
      </c>
      <c r="J1040">
        <f t="shared" si="163"/>
        <v>663.2</v>
      </c>
      <c r="K1040">
        <f t="shared" si="160"/>
        <v>29.02</v>
      </c>
      <c r="L1040">
        <f t="shared" si="166"/>
        <v>70.47</v>
      </c>
      <c r="M1040" s="6">
        <f t="shared" si="161"/>
        <v>365.44</v>
      </c>
      <c r="N1040">
        <f>VLOOKUP(C:C,'11月工资'!C:AP,40,0)</f>
        <v>9</v>
      </c>
      <c r="O1040" s="6">
        <f t="shared" si="162"/>
        <v>41.76</v>
      </c>
      <c r="P1040">
        <v>0</v>
      </c>
      <c r="Q1040">
        <f t="shared" si="164"/>
        <v>480</v>
      </c>
      <c r="R1040" s="51">
        <v>4145</v>
      </c>
      <c r="S1040" s="68">
        <v>5220.59</v>
      </c>
      <c r="T1040" s="69">
        <v>4000</v>
      </c>
      <c r="Y1040" s="51">
        <f t="shared" si="168"/>
        <v>4135</v>
      </c>
      <c r="Z1040" s="73">
        <f t="shared" si="169"/>
        <v>5225.2</v>
      </c>
      <c r="AA1040" s="69" t="str">
        <f>VLOOKUP(C:C&amp;"    ",[1]Sheet0!$E$1:$I$65536,5,0)</f>
        <v xml:space="preserve">4000.00    </v>
      </c>
      <c r="AB1040" s="74">
        <v>4000</v>
      </c>
      <c r="AC1040" t="b">
        <f t="shared" si="165"/>
        <v>1</v>
      </c>
      <c r="AD1040">
        <v>9001150</v>
      </c>
      <c r="AE1040" t="s">
        <v>3116</v>
      </c>
      <c r="AF1040" t="str">
        <f t="shared" si="167"/>
        <v>张新蛟</v>
      </c>
    </row>
    <row r="1041" spans="1:32" x14ac:dyDescent="0.2">
      <c r="A1041">
        <v>1038</v>
      </c>
      <c r="B1041">
        <v>9001149</v>
      </c>
      <c r="C1041" t="str">
        <f>VLOOKUP(B:B,'10月人员信息'!J:W,13,0)</f>
        <v>130204199602111514</v>
      </c>
      <c r="D1041" t="str">
        <f>VLOOKUP(B:B,'10月人员信息'!J:M,3,0)</f>
        <v>李世阳</v>
      </c>
      <c r="E1041" t="str">
        <f>VLOOKUP(B:B,'10月人员信息'!J:L,2,0)</f>
        <v>保卫部</v>
      </c>
      <c r="F1041" t="str">
        <f>VLOOKUP(B:B,'10月人员信息'!J:R,8,0)</f>
        <v>队员</v>
      </c>
      <c r="G1041">
        <f>VLOOKUP(B:B,'10月人员信息'!J:P,6,0)</f>
        <v>0</v>
      </c>
      <c r="H1041" t="str">
        <f>VLOOKUP(B:B,'10月人员信息'!J:V,12,0)</f>
        <v>汉族</v>
      </c>
      <c r="I1041" t="str">
        <f>VLOOKUP(B:B,'11月工资'!A:D,4,0)</f>
        <v>6217000180041899042</v>
      </c>
      <c r="J1041">
        <f t="shared" si="163"/>
        <v>663.2</v>
      </c>
      <c r="K1041">
        <f t="shared" si="160"/>
        <v>29.02</v>
      </c>
      <c r="L1041">
        <f t="shared" si="166"/>
        <v>70.47</v>
      </c>
      <c r="M1041" s="6">
        <f t="shared" si="161"/>
        <v>365.44</v>
      </c>
      <c r="N1041">
        <f>VLOOKUP(C:C,'11月工资'!C:AP,40,0)</f>
        <v>9</v>
      </c>
      <c r="O1041" s="6">
        <f t="shared" si="162"/>
        <v>41.76</v>
      </c>
      <c r="P1041">
        <v>0</v>
      </c>
      <c r="Q1041">
        <f t="shared" si="164"/>
        <v>480</v>
      </c>
      <c r="R1041" s="51">
        <v>4145</v>
      </c>
      <c r="S1041" s="68">
        <v>5220.59</v>
      </c>
      <c r="T1041" s="69">
        <v>4000</v>
      </c>
      <c r="Y1041" s="51">
        <f t="shared" si="168"/>
        <v>4135</v>
      </c>
      <c r="Z1041" s="73">
        <f t="shared" si="169"/>
        <v>5225.2</v>
      </c>
      <c r="AA1041" s="69" t="str">
        <f>VLOOKUP(C:C&amp;"    ",[1]Sheet0!$E$1:$I$65536,5,0)</f>
        <v xml:space="preserve">4000.00    </v>
      </c>
      <c r="AB1041" s="74">
        <v>4000</v>
      </c>
      <c r="AC1041" t="b">
        <f t="shared" si="165"/>
        <v>1</v>
      </c>
      <c r="AD1041">
        <v>9001151</v>
      </c>
      <c r="AE1041" t="s">
        <v>3119</v>
      </c>
      <c r="AF1041" t="str">
        <f t="shared" si="167"/>
        <v>邓朱林</v>
      </c>
    </row>
    <row r="1042" spans="1:32" x14ac:dyDescent="0.2">
      <c r="A1042">
        <v>1039</v>
      </c>
      <c r="B1042">
        <v>9001150</v>
      </c>
      <c r="C1042" t="str">
        <f>VLOOKUP(B:B,'10月人员信息'!J:W,13,0)</f>
        <v>130205199412101215</v>
      </c>
      <c r="D1042" t="str">
        <f>VLOOKUP(B:B,'10月人员信息'!J:M,3,0)</f>
        <v>张新蛟</v>
      </c>
      <c r="E1042" t="str">
        <f>VLOOKUP(B:B,'10月人员信息'!J:L,2,0)</f>
        <v>保卫部</v>
      </c>
      <c r="F1042" t="str">
        <f>VLOOKUP(B:B,'10月人员信息'!J:R,8,0)</f>
        <v>队员</v>
      </c>
      <c r="G1042">
        <f>VLOOKUP(B:B,'10月人员信息'!J:P,6,0)</f>
        <v>0</v>
      </c>
      <c r="H1042" t="str">
        <f>VLOOKUP(B:B,'10月人员信息'!J:V,12,0)</f>
        <v>汉族</v>
      </c>
      <c r="I1042" t="str">
        <f>VLOOKUP(B:B,'11月工资'!A:D,4,0)</f>
        <v>6217000180018971147</v>
      </c>
      <c r="J1042">
        <f t="shared" si="163"/>
        <v>663.2</v>
      </c>
      <c r="K1042">
        <f t="shared" ref="K1042:K1105" si="170">ROUND(R1042*0.007,2)</f>
        <v>29.02</v>
      </c>
      <c r="L1042">
        <f t="shared" si="166"/>
        <v>70.47</v>
      </c>
      <c r="M1042" s="6">
        <f t="shared" ref="M1042:M1105" si="171">ROUND(S1042*0.07,2)</f>
        <v>365.44</v>
      </c>
      <c r="N1042">
        <f>VLOOKUP(C:C,'11月工资'!C:AP,40,0)</f>
        <v>9</v>
      </c>
      <c r="O1042" s="6">
        <f t="shared" ref="O1042:O1105" si="172">ROUND(S1042*0.008,2)</f>
        <v>41.76</v>
      </c>
      <c r="P1042">
        <v>0</v>
      </c>
      <c r="Q1042">
        <f t="shared" si="164"/>
        <v>480</v>
      </c>
      <c r="R1042" s="51">
        <v>4145</v>
      </c>
      <c r="S1042" s="68">
        <v>5220.59</v>
      </c>
      <c r="T1042" s="69">
        <v>4000</v>
      </c>
      <c r="Y1042" s="51">
        <f t="shared" si="168"/>
        <v>4135</v>
      </c>
      <c r="Z1042" s="73">
        <f t="shared" si="169"/>
        <v>5225.2</v>
      </c>
      <c r="AA1042" s="69" t="str">
        <f>VLOOKUP(C:C&amp;"    ",[1]Sheet0!$E$1:$I$65536,5,0)</f>
        <v xml:space="preserve">4000.00    </v>
      </c>
      <c r="AB1042" s="74">
        <v>4000</v>
      </c>
      <c r="AC1042" t="b">
        <f t="shared" si="165"/>
        <v>1</v>
      </c>
      <c r="AD1042">
        <v>9001152</v>
      </c>
      <c r="AE1042" t="s">
        <v>3121</v>
      </c>
      <c r="AF1042" t="str">
        <f t="shared" si="167"/>
        <v>郭亮</v>
      </c>
    </row>
    <row r="1043" spans="1:32" x14ac:dyDescent="0.2">
      <c r="A1043">
        <v>1040</v>
      </c>
      <c r="B1043">
        <v>9001151</v>
      </c>
      <c r="C1043" t="str">
        <f>VLOOKUP(B:B,'10月人员信息'!J:W,13,0)</f>
        <v>13022319941221751x</v>
      </c>
      <c r="D1043" t="str">
        <f>VLOOKUP(B:B,'10月人员信息'!J:M,3,0)</f>
        <v>邓朱林</v>
      </c>
      <c r="E1043" t="str">
        <f>VLOOKUP(B:B,'10月人员信息'!J:L,2,0)</f>
        <v>保卫部</v>
      </c>
      <c r="F1043" t="str">
        <f>VLOOKUP(B:B,'10月人员信息'!J:R,8,0)</f>
        <v>队员</v>
      </c>
      <c r="G1043">
        <f>VLOOKUP(B:B,'10月人员信息'!J:P,6,0)</f>
        <v>0</v>
      </c>
      <c r="H1043" t="str">
        <f>VLOOKUP(B:B,'10月人员信息'!J:V,12,0)</f>
        <v>汉族</v>
      </c>
      <c r="I1043" t="str">
        <f>VLOOKUP(B:B,'11月工资'!A:D,4,0)</f>
        <v>6217000180016775607</v>
      </c>
      <c r="J1043">
        <f t="shared" si="163"/>
        <v>663.2</v>
      </c>
      <c r="K1043">
        <f t="shared" si="170"/>
        <v>29.02</v>
      </c>
      <c r="L1043">
        <f t="shared" si="166"/>
        <v>70.47</v>
      </c>
      <c r="M1043" s="6">
        <f t="shared" si="171"/>
        <v>365.44</v>
      </c>
      <c r="N1043">
        <f>VLOOKUP(C:C,'11月工资'!C:AP,40,0)</f>
        <v>9</v>
      </c>
      <c r="O1043" s="6">
        <f t="shared" si="172"/>
        <v>41.76</v>
      </c>
      <c r="P1043">
        <v>0</v>
      </c>
      <c r="Q1043">
        <f t="shared" si="164"/>
        <v>480</v>
      </c>
      <c r="R1043" s="51">
        <v>4145</v>
      </c>
      <c r="S1043" s="68">
        <v>5220.59</v>
      </c>
      <c r="T1043" s="69">
        <v>4000</v>
      </c>
      <c r="Y1043" s="51">
        <f t="shared" si="168"/>
        <v>4135</v>
      </c>
      <c r="Z1043" s="73">
        <f t="shared" si="169"/>
        <v>5225.2</v>
      </c>
      <c r="AA1043" s="69" t="str">
        <f>VLOOKUP(C:C&amp;"    ",[1]Sheet0!$E$1:$I$65536,5,0)</f>
        <v xml:space="preserve">4000.00    </v>
      </c>
      <c r="AB1043" s="74">
        <v>4000</v>
      </c>
      <c r="AC1043" t="b">
        <f t="shared" si="165"/>
        <v>1</v>
      </c>
      <c r="AD1043">
        <v>9001153</v>
      </c>
      <c r="AE1043" t="s">
        <v>3124</v>
      </c>
      <c r="AF1043" t="str">
        <f t="shared" si="167"/>
        <v>刘琦</v>
      </c>
    </row>
    <row r="1044" spans="1:32" x14ac:dyDescent="0.2">
      <c r="A1044">
        <v>1041</v>
      </c>
      <c r="B1044">
        <v>9001152</v>
      </c>
      <c r="C1044" t="str">
        <f>VLOOKUP(B:B,'10月人员信息'!J:W,13,0)</f>
        <v>130204199709223612</v>
      </c>
      <c r="D1044" t="str">
        <f>VLOOKUP(B:B,'10月人员信息'!J:M,3,0)</f>
        <v>郭亮</v>
      </c>
      <c r="E1044" t="str">
        <f>VLOOKUP(B:B,'10月人员信息'!J:L,2,0)</f>
        <v>保卫部</v>
      </c>
      <c r="F1044" t="str">
        <f>VLOOKUP(B:B,'10月人员信息'!J:R,8,0)</f>
        <v>队员</v>
      </c>
      <c r="G1044">
        <f>VLOOKUP(B:B,'10月人员信息'!J:P,6,0)</f>
        <v>0</v>
      </c>
      <c r="H1044" t="str">
        <f>VLOOKUP(B:B,'10月人员信息'!J:V,12,0)</f>
        <v>汉族</v>
      </c>
      <c r="I1044" t="str">
        <f>VLOOKUP(B:B,'11月工资'!A:D,4,0)</f>
        <v>6217000180007755568</v>
      </c>
      <c r="J1044">
        <f t="shared" si="163"/>
        <v>663.2</v>
      </c>
      <c r="K1044">
        <f t="shared" si="170"/>
        <v>29.02</v>
      </c>
      <c r="L1044">
        <f t="shared" si="166"/>
        <v>70.47</v>
      </c>
      <c r="M1044" s="6">
        <f t="shared" si="171"/>
        <v>365.44</v>
      </c>
      <c r="N1044">
        <f>VLOOKUP(C:C,'11月工资'!C:AP,40,0)</f>
        <v>9</v>
      </c>
      <c r="O1044" s="6">
        <f t="shared" si="172"/>
        <v>41.76</v>
      </c>
      <c r="P1044">
        <v>0</v>
      </c>
      <c r="Q1044">
        <f t="shared" si="164"/>
        <v>480</v>
      </c>
      <c r="R1044" s="51">
        <v>4145</v>
      </c>
      <c r="S1044" s="68">
        <v>5220.59</v>
      </c>
      <c r="T1044" s="69">
        <v>4000</v>
      </c>
      <c r="Y1044" s="51">
        <f t="shared" si="168"/>
        <v>4135</v>
      </c>
      <c r="Z1044" s="73">
        <f t="shared" si="169"/>
        <v>5225.2</v>
      </c>
      <c r="AA1044" s="69" t="str">
        <f>VLOOKUP(C:C&amp;"    ",[1]Sheet0!$E$1:$I$65536,5,0)</f>
        <v xml:space="preserve">4000.00    </v>
      </c>
      <c r="AB1044" s="74">
        <v>4000</v>
      </c>
      <c r="AC1044" t="b">
        <f t="shared" si="165"/>
        <v>1</v>
      </c>
      <c r="AD1044">
        <v>9001154</v>
      </c>
      <c r="AE1044" t="s">
        <v>3127</v>
      </c>
      <c r="AF1044" t="str">
        <f t="shared" si="167"/>
        <v>哈楠</v>
      </c>
    </row>
    <row r="1045" spans="1:32" x14ac:dyDescent="0.2">
      <c r="A1045">
        <v>1042</v>
      </c>
      <c r="B1045">
        <v>9001153</v>
      </c>
      <c r="C1045" t="str">
        <f>VLOOKUP(B:B,'10月人员信息'!J:W,13,0)</f>
        <v>130204199512212717</v>
      </c>
      <c r="D1045" t="str">
        <f>VLOOKUP(B:B,'10月人员信息'!J:M,3,0)</f>
        <v>刘琦</v>
      </c>
      <c r="E1045" t="str">
        <f>VLOOKUP(B:B,'10月人员信息'!J:L,2,0)</f>
        <v>保卫部</v>
      </c>
      <c r="F1045" t="str">
        <f>VLOOKUP(B:B,'10月人员信息'!J:R,8,0)</f>
        <v>队员</v>
      </c>
      <c r="G1045">
        <f>VLOOKUP(B:B,'10月人员信息'!J:P,6,0)</f>
        <v>0</v>
      </c>
      <c r="H1045" t="str">
        <f>VLOOKUP(B:B,'10月人员信息'!J:V,12,0)</f>
        <v>汉族</v>
      </c>
      <c r="I1045" t="str">
        <f>VLOOKUP(B:B,'11月工资'!A:D,4,0)</f>
        <v>6217000180041898812</v>
      </c>
      <c r="J1045">
        <f t="shared" si="163"/>
        <v>663.2</v>
      </c>
      <c r="K1045">
        <f t="shared" si="170"/>
        <v>29.02</v>
      </c>
      <c r="L1045">
        <f t="shared" si="166"/>
        <v>70.47</v>
      </c>
      <c r="M1045" s="6">
        <f t="shared" si="171"/>
        <v>365.44</v>
      </c>
      <c r="N1045">
        <f>VLOOKUP(C:C,'11月工资'!C:AP,40,0)</f>
        <v>9</v>
      </c>
      <c r="O1045" s="6">
        <f t="shared" si="172"/>
        <v>41.76</v>
      </c>
      <c r="P1045">
        <v>0</v>
      </c>
      <c r="Q1045">
        <f t="shared" si="164"/>
        <v>480</v>
      </c>
      <c r="R1045" s="51">
        <v>4145</v>
      </c>
      <c r="S1045" s="68">
        <v>5220.59</v>
      </c>
      <c r="T1045" s="69">
        <v>4000</v>
      </c>
      <c r="Y1045" s="51">
        <f t="shared" si="168"/>
        <v>4135</v>
      </c>
      <c r="Z1045" s="73">
        <f t="shared" si="169"/>
        <v>5225.2</v>
      </c>
      <c r="AA1045" s="69" t="str">
        <f>VLOOKUP(C:C&amp;"    ",[1]Sheet0!$E$1:$I$65536,5,0)</f>
        <v xml:space="preserve">4000.00    </v>
      </c>
      <c r="AB1045" s="74">
        <v>4000</v>
      </c>
      <c r="AC1045" t="b">
        <f t="shared" si="165"/>
        <v>1</v>
      </c>
      <c r="AD1045">
        <v>9001155</v>
      </c>
      <c r="AE1045" t="s">
        <v>3130</v>
      </c>
      <c r="AF1045" t="str">
        <f t="shared" si="167"/>
        <v>贾宝帅</v>
      </c>
    </row>
    <row r="1046" spans="1:32" x14ac:dyDescent="0.2">
      <c r="A1046">
        <v>1043</v>
      </c>
      <c r="B1046">
        <v>9001154</v>
      </c>
      <c r="C1046" t="str">
        <f>VLOOKUP(B:B,'10月人员信息'!J:W,13,0)</f>
        <v>130203199708103313</v>
      </c>
      <c r="D1046" t="str">
        <f>VLOOKUP(B:B,'10月人员信息'!J:M,3,0)</f>
        <v>哈楠</v>
      </c>
      <c r="E1046" t="str">
        <f>VLOOKUP(B:B,'10月人员信息'!J:L,2,0)</f>
        <v>保卫部</v>
      </c>
      <c r="F1046" t="str">
        <f>VLOOKUP(B:B,'10月人员信息'!J:R,8,0)</f>
        <v>队员</v>
      </c>
      <c r="G1046">
        <f>VLOOKUP(B:B,'10月人员信息'!J:P,6,0)</f>
        <v>0</v>
      </c>
      <c r="H1046" t="str">
        <f>VLOOKUP(B:B,'10月人员信息'!J:V,12,0)</f>
        <v>汉族</v>
      </c>
      <c r="I1046" t="str">
        <f>VLOOKUP(B:B,'11月工资'!A:D,4,0)</f>
        <v>6217000180043236375</v>
      </c>
      <c r="J1046">
        <f t="shared" si="163"/>
        <v>663.2</v>
      </c>
      <c r="K1046">
        <f t="shared" si="170"/>
        <v>29.02</v>
      </c>
      <c r="L1046">
        <f t="shared" si="166"/>
        <v>70.47</v>
      </c>
      <c r="M1046" s="6">
        <f t="shared" si="171"/>
        <v>365.44</v>
      </c>
      <c r="N1046">
        <f>VLOOKUP(C:C,'11月工资'!C:AP,40,0)</f>
        <v>9</v>
      </c>
      <c r="O1046" s="6">
        <f t="shared" si="172"/>
        <v>41.76</v>
      </c>
      <c r="P1046">
        <v>0</v>
      </c>
      <c r="Q1046">
        <f t="shared" si="164"/>
        <v>480</v>
      </c>
      <c r="R1046" s="51">
        <v>4145</v>
      </c>
      <c r="S1046" s="68">
        <v>5220.59</v>
      </c>
      <c r="T1046" s="69">
        <v>4000</v>
      </c>
      <c r="Y1046" s="51">
        <f t="shared" si="168"/>
        <v>4135</v>
      </c>
      <c r="Z1046" s="73">
        <f t="shared" si="169"/>
        <v>5225.2</v>
      </c>
      <c r="AA1046" s="69" t="str">
        <f>VLOOKUP(C:C&amp;"    ",[1]Sheet0!$E$1:$I$65536,5,0)</f>
        <v xml:space="preserve">4000.00    </v>
      </c>
      <c r="AB1046" s="74">
        <v>4000</v>
      </c>
      <c r="AC1046" t="b">
        <f t="shared" si="165"/>
        <v>1</v>
      </c>
      <c r="AD1046">
        <v>9001156</v>
      </c>
      <c r="AE1046" t="s">
        <v>3133</v>
      </c>
      <c r="AF1046" t="str">
        <f t="shared" si="167"/>
        <v>孙照山</v>
      </c>
    </row>
    <row r="1047" spans="1:32" x14ac:dyDescent="0.2">
      <c r="A1047">
        <v>1044</v>
      </c>
      <c r="B1047">
        <v>9001155</v>
      </c>
      <c r="C1047" t="str">
        <f>VLOOKUP(B:B,'10月人员信息'!J:W,13,0)</f>
        <v>130204199510060916</v>
      </c>
      <c r="D1047" t="str">
        <f>VLOOKUP(B:B,'10月人员信息'!J:M,3,0)</f>
        <v>贾宝帅</v>
      </c>
      <c r="E1047" t="str">
        <f>VLOOKUP(B:B,'10月人员信息'!J:L,2,0)</f>
        <v>保卫部</v>
      </c>
      <c r="F1047" t="str">
        <f>VLOOKUP(B:B,'10月人员信息'!J:R,8,0)</f>
        <v>队员</v>
      </c>
      <c r="G1047">
        <f>VLOOKUP(B:B,'10月人员信息'!J:P,6,0)</f>
        <v>0</v>
      </c>
      <c r="H1047" t="str">
        <f>VLOOKUP(B:B,'10月人员信息'!J:V,12,0)</f>
        <v>汉族</v>
      </c>
      <c r="I1047" t="str">
        <f>VLOOKUP(B:B,'11月工资'!A:D,4,0)</f>
        <v>6217000180039734805</v>
      </c>
      <c r="J1047">
        <f t="shared" si="163"/>
        <v>663.2</v>
      </c>
      <c r="K1047">
        <f t="shared" si="170"/>
        <v>29.02</v>
      </c>
      <c r="L1047">
        <f t="shared" si="166"/>
        <v>70.47</v>
      </c>
      <c r="M1047" s="6">
        <f t="shared" si="171"/>
        <v>365.44</v>
      </c>
      <c r="N1047">
        <f>VLOOKUP(C:C,'11月工资'!C:AP,40,0)</f>
        <v>9</v>
      </c>
      <c r="O1047" s="6">
        <f t="shared" si="172"/>
        <v>41.76</v>
      </c>
      <c r="P1047">
        <v>0</v>
      </c>
      <c r="Q1047">
        <f t="shared" si="164"/>
        <v>480</v>
      </c>
      <c r="R1047" s="51">
        <v>4145</v>
      </c>
      <c r="S1047" s="68">
        <v>5220.59</v>
      </c>
      <c r="T1047" s="69">
        <v>4000</v>
      </c>
      <c r="Y1047" s="51">
        <f t="shared" si="168"/>
        <v>4135</v>
      </c>
      <c r="Z1047" s="73">
        <f t="shared" si="169"/>
        <v>5225.2</v>
      </c>
      <c r="AA1047" s="69" t="str">
        <f>VLOOKUP(C:C&amp;"    ",[1]Sheet0!$E$1:$I$65536,5,0)</f>
        <v xml:space="preserve">4000.00    </v>
      </c>
      <c r="AB1047" s="74">
        <v>4000</v>
      </c>
      <c r="AC1047" t="b">
        <f t="shared" si="165"/>
        <v>1</v>
      </c>
      <c r="AD1047">
        <v>9001157</v>
      </c>
      <c r="AE1047" t="s">
        <v>3136</v>
      </c>
      <c r="AF1047" t="str">
        <f t="shared" si="167"/>
        <v>祝涛</v>
      </c>
    </row>
    <row r="1048" spans="1:32" x14ac:dyDescent="0.2">
      <c r="A1048">
        <v>1045</v>
      </c>
      <c r="B1048">
        <v>9001156</v>
      </c>
      <c r="C1048" t="str">
        <f>VLOOKUP(B:B,'10月人员信息'!J:W,13,0)</f>
        <v>130205199610063918</v>
      </c>
      <c r="D1048" t="str">
        <f>VLOOKUP(B:B,'10月人员信息'!J:M,3,0)</f>
        <v>孙照山</v>
      </c>
      <c r="E1048" t="str">
        <f>VLOOKUP(B:B,'10月人员信息'!J:L,2,0)</f>
        <v>保卫部</v>
      </c>
      <c r="F1048" t="str">
        <f>VLOOKUP(B:B,'10月人员信息'!J:R,8,0)</f>
        <v>队员</v>
      </c>
      <c r="G1048">
        <f>VLOOKUP(B:B,'10月人员信息'!J:P,6,0)</f>
        <v>0</v>
      </c>
      <c r="H1048" t="str">
        <f>VLOOKUP(B:B,'10月人员信息'!J:V,12,0)</f>
        <v>汉族</v>
      </c>
      <c r="I1048" t="str">
        <f>VLOOKUP(B:B,'11月工资'!A:D,4,0)</f>
        <v>6217000180042788293</v>
      </c>
      <c r="J1048">
        <f t="shared" si="163"/>
        <v>663.2</v>
      </c>
      <c r="K1048">
        <f t="shared" si="170"/>
        <v>29.02</v>
      </c>
      <c r="L1048">
        <f t="shared" si="166"/>
        <v>70.47</v>
      </c>
      <c r="M1048" s="6">
        <f t="shared" si="171"/>
        <v>365.44</v>
      </c>
      <c r="N1048">
        <f>VLOOKUP(C:C,'11月工资'!C:AP,40,0)</f>
        <v>9</v>
      </c>
      <c r="O1048" s="6">
        <f t="shared" si="172"/>
        <v>41.76</v>
      </c>
      <c r="P1048">
        <v>0</v>
      </c>
      <c r="Q1048">
        <f t="shared" si="164"/>
        <v>480</v>
      </c>
      <c r="R1048" s="51">
        <v>4145</v>
      </c>
      <c r="S1048" s="68">
        <v>5220.59</v>
      </c>
      <c r="T1048" s="69">
        <v>4000</v>
      </c>
      <c r="Y1048" s="51">
        <f t="shared" si="168"/>
        <v>4135</v>
      </c>
      <c r="Z1048" s="73">
        <f t="shared" si="169"/>
        <v>5225.2</v>
      </c>
      <c r="AA1048" s="69" t="str">
        <f>VLOOKUP(C:C&amp;"    ",[1]Sheet0!$E$1:$I$65536,5,0)</f>
        <v xml:space="preserve">4000.00    </v>
      </c>
      <c r="AB1048" s="74">
        <v>4000</v>
      </c>
      <c r="AC1048" t="b">
        <f t="shared" si="165"/>
        <v>1</v>
      </c>
      <c r="AD1048">
        <v>9001158</v>
      </c>
      <c r="AE1048" t="s">
        <v>3139</v>
      </c>
      <c r="AF1048" t="str">
        <f t="shared" si="167"/>
        <v>李铭扬</v>
      </c>
    </row>
    <row r="1049" spans="1:32" x14ac:dyDescent="0.2">
      <c r="A1049">
        <v>1046</v>
      </c>
      <c r="B1049">
        <v>9001157</v>
      </c>
      <c r="C1049" t="str">
        <f>VLOOKUP(B:B,'10月人员信息'!J:W,13,0)</f>
        <v>130205199412130016</v>
      </c>
      <c r="D1049" t="str">
        <f>VLOOKUP(B:B,'10月人员信息'!J:M,3,0)</f>
        <v>祝涛</v>
      </c>
      <c r="E1049" t="str">
        <f>VLOOKUP(B:B,'10月人员信息'!J:L,2,0)</f>
        <v>保卫部</v>
      </c>
      <c r="F1049" t="str">
        <f>VLOOKUP(B:B,'10月人员信息'!J:R,8,0)</f>
        <v>队员</v>
      </c>
      <c r="G1049">
        <f>VLOOKUP(B:B,'10月人员信息'!J:P,6,0)</f>
        <v>0</v>
      </c>
      <c r="H1049" t="str">
        <f>VLOOKUP(B:B,'10月人员信息'!J:V,12,0)</f>
        <v>汉族</v>
      </c>
      <c r="I1049" t="str">
        <f>VLOOKUP(B:B,'11月工资'!A:D,4,0)</f>
        <v>6217000180005206192</v>
      </c>
      <c r="J1049">
        <f t="shared" si="163"/>
        <v>663.2</v>
      </c>
      <c r="K1049">
        <f t="shared" si="170"/>
        <v>29.02</v>
      </c>
      <c r="L1049">
        <f t="shared" si="166"/>
        <v>70.47</v>
      </c>
      <c r="M1049" s="6">
        <f t="shared" si="171"/>
        <v>365.44</v>
      </c>
      <c r="N1049">
        <f>VLOOKUP(C:C,'11月工资'!C:AP,40,0)</f>
        <v>9</v>
      </c>
      <c r="O1049" s="6">
        <f t="shared" si="172"/>
        <v>41.76</v>
      </c>
      <c r="P1049">
        <v>0</v>
      </c>
      <c r="Q1049">
        <f t="shared" si="164"/>
        <v>480</v>
      </c>
      <c r="R1049" s="51">
        <v>4145</v>
      </c>
      <c r="S1049" s="68">
        <v>5220.59</v>
      </c>
      <c r="T1049" s="69">
        <v>4000</v>
      </c>
      <c r="Y1049" s="51">
        <f t="shared" si="168"/>
        <v>4135</v>
      </c>
      <c r="Z1049" s="73">
        <f t="shared" si="169"/>
        <v>5225.2</v>
      </c>
      <c r="AA1049" s="69" t="str">
        <f>VLOOKUP(C:C&amp;"    ",[1]Sheet0!$E$1:$I$65536,5,0)</f>
        <v xml:space="preserve">4000.00    </v>
      </c>
      <c r="AB1049" s="74">
        <v>4000</v>
      </c>
      <c r="AC1049" t="b">
        <f t="shared" si="165"/>
        <v>1</v>
      </c>
      <c r="AD1049">
        <v>9001159</v>
      </c>
      <c r="AE1049" t="s">
        <v>3141</v>
      </c>
      <c r="AF1049" t="str">
        <f t="shared" si="167"/>
        <v>成泽尧</v>
      </c>
    </row>
    <row r="1050" spans="1:32" x14ac:dyDescent="0.2">
      <c r="A1050">
        <v>1047</v>
      </c>
      <c r="B1050">
        <v>9001158</v>
      </c>
      <c r="C1050" t="str">
        <f>VLOOKUP(B:B,'10月人员信息'!J:W,13,0)</f>
        <v>130204199506081511</v>
      </c>
      <c r="D1050" t="str">
        <f>VLOOKUP(B:B,'10月人员信息'!J:M,3,0)</f>
        <v>李铭扬</v>
      </c>
      <c r="E1050" t="str">
        <f>VLOOKUP(B:B,'10月人员信息'!J:L,2,0)</f>
        <v>保卫部</v>
      </c>
      <c r="F1050" t="str">
        <f>VLOOKUP(B:B,'10月人员信息'!J:R,8,0)</f>
        <v>队员</v>
      </c>
      <c r="G1050">
        <f>VLOOKUP(B:B,'10月人员信息'!J:P,6,0)</f>
        <v>0</v>
      </c>
      <c r="H1050" t="str">
        <f>VLOOKUP(B:B,'10月人员信息'!J:V,12,0)</f>
        <v>汉族</v>
      </c>
      <c r="I1050" t="str">
        <f>VLOOKUP(B:B,'11月工资'!A:D,4,0)</f>
        <v>6217000180038202861</v>
      </c>
      <c r="J1050">
        <f t="shared" si="163"/>
        <v>663.2</v>
      </c>
      <c r="K1050">
        <f t="shared" si="170"/>
        <v>29.02</v>
      </c>
      <c r="L1050">
        <f t="shared" si="166"/>
        <v>70.47</v>
      </c>
      <c r="M1050" s="6">
        <f t="shared" si="171"/>
        <v>365.44</v>
      </c>
      <c r="N1050">
        <f>VLOOKUP(C:C,'11月工资'!C:AP,40,0)</f>
        <v>9</v>
      </c>
      <c r="O1050" s="6">
        <f t="shared" si="172"/>
        <v>41.76</v>
      </c>
      <c r="P1050">
        <v>0</v>
      </c>
      <c r="Q1050">
        <f t="shared" si="164"/>
        <v>480</v>
      </c>
      <c r="R1050" s="51">
        <v>4145</v>
      </c>
      <c r="S1050" s="68">
        <v>5220.59</v>
      </c>
      <c r="T1050" s="69">
        <v>4000</v>
      </c>
      <c r="Y1050" s="51">
        <f t="shared" si="168"/>
        <v>4135</v>
      </c>
      <c r="Z1050" s="73">
        <f t="shared" si="169"/>
        <v>5225.2</v>
      </c>
      <c r="AA1050" s="69" t="str">
        <f>VLOOKUP(C:C&amp;"    ",[1]Sheet0!$E$1:$I$65536,5,0)</f>
        <v xml:space="preserve">4000.00    </v>
      </c>
      <c r="AB1050" s="74">
        <v>4000</v>
      </c>
      <c r="AC1050" t="b">
        <f t="shared" si="165"/>
        <v>1</v>
      </c>
      <c r="AD1050">
        <v>9001160</v>
      </c>
      <c r="AE1050" t="s">
        <v>3144</v>
      </c>
      <c r="AF1050" t="str">
        <f t="shared" si="167"/>
        <v>刘中涵</v>
      </c>
    </row>
    <row r="1051" spans="1:32" x14ac:dyDescent="0.2">
      <c r="A1051">
        <v>1048</v>
      </c>
      <c r="B1051">
        <v>9001159</v>
      </c>
      <c r="C1051" t="str">
        <f>VLOOKUP(B:B,'10月人员信息'!J:W,13,0)</f>
        <v>130204199510200915</v>
      </c>
      <c r="D1051" t="str">
        <f>VLOOKUP(B:B,'10月人员信息'!J:M,3,0)</f>
        <v>成泽尧</v>
      </c>
      <c r="E1051" t="str">
        <f>VLOOKUP(B:B,'10月人员信息'!J:L,2,0)</f>
        <v>保卫部</v>
      </c>
      <c r="F1051" t="str">
        <f>VLOOKUP(B:B,'10月人员信息'!J:R,8,0)</f>
        <v>队员</v>
      </c>
      <c r="G1051">
        <f>VLOOKUP(B:B,'10月人员信息'!J:P,6,0)</f>
        <v>0</v>
      </c>
      <c r="H1051" t="str">
        <f>VLOOKUP(B:B,'10月人员信息'!J:V,12,0)</f>
        <v>汉族</v>
      </c>
      <c r="I1051" t="str">
        <f>VLOOKUP(B:B,'11月工资'!A:D,4,0)</f>
        <v>6217000180039913763</v>
      </c>
      <c r="J1051">
        <f t="shared" si="163"/>
        <v>663.2</v>
      </c>
      <c r="K1051">
        <f t="shared" si="170"/>
        <v>29.02</v>
      </c>
      <c r="L1051">
        <f t="shared" si="166"/>
        <v>70.47</v>
      </c>
      <c r="M1051" s="6">
        <f t="shared" si="171"/>
        <v>365.44</v>
      </c>
      <c r="N1051">
        <f>VLOOKUP(C:C,'11月工资'!C:AP,40,0)</f>
        <v>9</v>
      </c>
      <c r="O1051" s="6">
        <f t="shared" si="172"/>
        <v>41.76</v>
      </c>
      <c r="P1051">
        <v>0</v>
      </c>
      <c r="Q1051">
        <f t="shared" si="164"/>
        <v>480</v>
      </c>
      <c r="R1051" s="51">
        <v>4145</v>
      </c>
      <c r="S1051" s="68">
        <v>5220.59</v>
      </c>
      <c r="T1051" s="69">
        <v>4000</v>
      </c>
      <c r="Y1051" s="51">
        <f t="shared" si="168"/>
        <v>4135</v>
      </c>
      <c r="Z1051" s="73">
        <f t="shared" si="169"/>
        <v>5225.2</v>
      </c>
      <c r="AA1051" s="69" t="str">
        <f>VLOOKUP(C:C&amp;"    ",[1]Sheet0!$E$1:$I$65536,5,0)</f>
        <v xml:space="preserve">4000.00    </v>
      </c>
      <c r="AB1051" s="74">
        <v>4000</v>
      </c>
      <c r="AC1051" t="b">
        <f t="shared" si="165"/>
        <v>1</v>
      </c>
      <c r="AD1051">
        <v>9001161</v>
      </c>
      <c r="AE1051" t="s">
        <v>3146</v>
      </c>
      <c r="AF1051" t="str">
        <f t="shared" si="167"/>
        <v>赵程亮</v>
      </c>
    </row>
    <row r="1052" spans="1:32" x14ac:dyDescent="0.2">
      <c r="A1052">
        <v>1049</v>
      </c>
      <c r="B1052">
        <v>9001160</v>
      </c>
      <c r="C1052" t="str">
        <f>VLOOKUP(B:B,'10月人员信息'!J:W,13,0)</f>
        <v>130205199704173915</v>
      </c>
      <c r="D1052" t="str">
        <f>VLOOKUP(B:B,'10月人员信息'!J:M,3,0)</f>
        <v>刘中涵</v>
      </c>
      <c r="E1052" t="str">
        <f>VLOOKUP(B:B,'10月人员信息'!J:L,2,0)</f>
        <v>安全部</v>
      </c>
      <c r="F1052" t="str">
        <f>VLOOKUP(B:B,'10月人员信息'!J:R,8,0)</f>
        <v>消防员</v>
      </c>
      <c r="G1052">
        <f>VLOOKUP(B:B,'10月人员信息'!J:P,6,0)</f>
        <v>0</v>
      </c>
      <c r="H1052" t="str">
        <f>VLOOKUP(B:B,'10月人员信息'!J:V,12,0)</f>
        <v>汉族</v>
      </c>
      <c r="I1052" t="str">
        <f>VLOOKUP(B:B,'11月工资'!A:D,4,0)</f>
        <v>6236680180004139532</v>
      </c>
      <c r="J1052">
        <f t="shared" si="163"/>
        <v>663.2</v>
      </c>
      <c r="K1052">
        <f t="shared" si="170"/>
        <v>29.02</v>
      </c>
      <c r="L1052">
        <f t="shared" si="166"/>
        <v>70.47</v>
      </c>
      <c r="M1052" s="6">
        <f t="shared" si="171"/>
        <v>365.44</v>
      </c>
      <c r="N1052">
        <f>VLOOKUP(C:C,'11月工资'!C:AP,40,0)</f>
        <v>9</v>
      </c>
      <c r="O1052" s="6">
        <f t="shared" si="172"/>
        <v>41.76</v>
      </c>
      <c r="P1052">
        <v>0</v>
      </c>
      <c r="Q1052">
        <f t="shared" si="164"/>
        <v>480</v>
      </c>
      <c r="R1052" s="51">
        <v>4145</v>
      </c>
      <c r="S1052" s="68">
        <v>5220.59</v>
      </c>
      <c r="T1052" s="69">
        <v>4000</v>
      </c>
      <c r="Y1052" s="51">
        <f t="shared" si="168"/>
        <v>4135</v>
      </c>
      <c r="Z1052" s="73">
        <f t="shared" si="169"/>
        <v>5225.2</v>
      </c>
      <c r="AA1052" s="69" t="str">
        <f>VLOOKUP(C:C&amp;"    ",[1]Sheet0!$E$1:$I$65536,5,0)</f>
        <v xml:space="preserve">4000.00    </v>
      </c>
      <c r="AB1052" s="74">
        <v>4000</v>
      </c>
      <c r="AC1052" t="b">
        <f t="shared" si="165"/>
        <v>1</v>
      </c>
      <c r="AD1052">
        <v>9001162</v>
      </c>
      <c r="AE1052" t="s">
        <v>1795</v>
      </c>
      <c r="AF1052" t="str">
        <f t="shared" si="167"/>
        <v>杨帅</v>
      </c>
    </row>
    <row r="1053" spans="1:32" x14ac:dyDescent="0.2">
      <c r="A1053">
        <v>1050</v>
      </c>
      <c r="B1053">
        <v>9001161</v>
      </c>
      <c r="C1053" t="str">
        <f>VLOOKUP(B:B,'10月人员信息'!J:W,13,0)</f>
        <v>130204199701213612</v>
      </c>
      <c r="D1053" t="str">
        <f>VLOOKUP(B:B,'10月人员信息'!J:M,3,0)</f>
        <v>赵程亮</v>
      </c>
      <c r="E1053" t="str">
        <f>VLOOKUP(B:B,'10月人员信息'!J:L,2,0)</f>
        <v>安全部</v>
      </c>
      <c r="F1053" t="str">
        <f>VLOOKUP(B:B,'10月人员信息'!J:R,8,0)</f>
        <v>消防员</v>
      </c>
      <c r="G1053">
        <f>VLOOKUP(B:B,'10月人员信息'!J:P,6,0)</f>
        <v>0</v>
      </c>
      <c r="H1053" t="str">
        <f>VLOOKUP(B:B,'10月人员信息'!J:V,12,0)</f>
        <v>汉族</v>
      </c>
      <c r="I1053" t="str">
        <f>VLOOKUP(B:B,'11月工资'!A:D,4,0)</f>
        <v>6236680180004261831</v>
      </c>
      <c r="J1053">
        <f t="shared" si="163"/>
        <v>663.2</v>
      </c>
      <c r="K1053">
        <f t="shared" si="170"/>
        <v>29.02</v>
      </c>
      <c r="L1053">
        <f t="shared" si="166"/>
        <v>70.47</v>
      </c>
      <c r="M1053" s="6">
        <f t="shared" si="171"/>
        <v>365.44</v>
      </c>
      <c r="N1053">
        <f>VLOOKUP(C:C,'11月工资'!C:AP,40,0)</f>
        <v>9</v>
      </c>
      <c r="O1053" s="6">
        <f t="shared" si="172"/>
        <v>41.76</v>
      </c>
      <c r="P1053">
        <v>0</v>
      </c>
      <c r="Q1053">
        <f t="shared" si="164"/>
        <v>480</v>
      </c>
      <c r="R1053" s="51">
        <v>4145</v>
      </c>
      <c r="S1053" s="68">
        <v>5220.59</v>
      </c>
      <c r="T1053" s="69">
        <v>4000</v>
      </c>
      <c r="Y1053" s="51">
        <f t="shared" si="168"/>
        <v>4135</v>
      </c>
      <c r="Z1053" s="73">
        <f t="shared" si="169"/>
        <v>5225.2</v>
      </c>
      <c r="AA1053" s="69" t="str">
        <f>VLOOKUP(C:C&amp;"    ",[1]Sheet0!$E$1:$I$65536,5,0)</f>
        <v xml:space="preserve">4000.00    </v>
      </c>
      <c r="AB1053" s="74">
        <v>4000</v>
      </c>
      <c r="AC1053" t="b">
        <f t="shared" si="165"/>
        <v>1</v>
      </c>
      <c r="AD1053">
        <v>9001166</v>
      </c>
      <c r="AE1053" t="s">
        <v>3150</v>
      </c>
      <c r="AF1053" t="str">
        <f t="shared" si="167"/>
        <v>褚志勇</v>
      </c>
    </row>
    <row r="1054" spans="1:32" x14ac:dyDescent="0.2">
      <c r="A1054">
        <v>1051</v>
      </c>
      <c r="B1054">
        <v>9001162</v>
      </c>
      <c r="C1054" t="str">
        <f>VLOOKUP(B:B,'10月人员信息'!J:W,13,0)</f>
        <v>130204199603250911</v>
      </c>
      <c r="D1054" t="str">
        <f>VLOOKUP(B:B,'10月人员信息'!J:M,3,0)</f>
        <v>杨帅</v>
      </c>
      <c r="E1054" t="str">
        <f>VLOOKUP(B:B,'10月人员信息'!J:L,2,0)</f>
        <v>保卫部</v>
      </c>
      <c r="F1054" t="str">
        <f>VLOOKUP(B:B,'10月人员信息'!J:R,8,0)</f>
        <v>队员</v>
      </c>
      <c r="G1054">
        <f>VLOOKUP(B:B,'10月人员信息'!J:P,6,0)</f>
        <v>0</v>
      </c>
      <c r="H1054" t="str">
        <f>VLOOKUP(B:B,'10月人员信息'!J:V,12,0)</f>
        <v>汉族</v>
      </c>
      <c r="I1054" t="str">
        <f>VLOOKUP(B:B,'11月工资'!A:D,4,0)</f>
        <v>6217000180005047331</v>
      </c>
      <c r="J1054">
        <f t="shared" si="163"/>
        <v>663.2</v>
      </c>
      <c r="K1054">
        <f t="shared" si="170"/>
        <v>29.02</v>
      </c>
      <c r="L1054">
        <f t="shared" si="166"/>
        <v>70.47</v>
      </c>
      <c r="M1054" s="6">
        <f t="shared" si="171"/>
        <v>365.44</v>
      </c>
      <c r="N1054">
        <f>VLOOKUP(C:C,'11月工资'!C:AP,40,0)</f>
        <v>9</v>
      </c>
      <c r="O1054" s="6">
        <f t="shared" si="172"/>
        <v>41.76</v>
      </c>
      <c r="P1054">
        <v>0</v>
      </c>
      <c r="Q1054">
        <f t="shared" si="164"/>
        <v>480</v>
      </c>
      <c r="R1054" s="51">
        <v>4145</v>
      </c>
      <c r="S1054" s="68">
        <v>5220.59</v>
      </c>
      <c r="T1054" s="69">
        <v>4000</v>
      </c>
      <c r="Y1054" s="51">
        <f t="shared" si="168"/>
        <v>4135</v>
      </c>
      <c r="Z1054" s="73">
        <f t="shared" si="169"/>
        <v>5225.2</v>
      </c>
      <c r="AA1054" s="69" t="str">
        <f>VLOOKUP(C:C&amp;"    ",[1]Sheet0!$E$1:$I$65536,5,0)</f>
        <v xml:space="preserve">4000.00    </v>
      </c>
      <c r="AB1054" s="74">
        <v>4000</v>
      </c>
      <c r="AC1054" t="b">
        <f t="shared" si="165"/>
        <v>1</v>
      </c>
      <c r="AD1054">
        <v>9001221</v>
      </c>
      <c r="AE1054" t="s">
        <v>5247</v>
      </c>
      <c r="AF1054" t="str">
        <f t="shared" si="167"/>
        <v>安玉超</v>
      </c>
    </row>
    <row r="1055" spans="1:32" x14ac:dyDescent="0.2">
      <c r="A1055">
        <v>1052</v>
      </c>
      <c r="B1055">
        <v>9001166</v>
      </c>
      <c r="C1055" t="str">
        <f>VLOOKUP(B:B,'10月人员信息'!J:W,13,0)</f>
        <v>210102196911045694</v>
      </c>
      <c r="D1055" t="str">
        <f>VLOOKUP(B:B,'10月人员信息'!J:M,3,0)</f>
        <v>褚志勇</v>
      </c>
      <c r="E1055" t="str">
        <f>VLOOKUP(B:B,'10月人员信息'!J:L,2,0)</f>
        <v>动力部</v>
      </c>
      <c r="F1055" t="str">
        <f>VLOOKUP(B:B,'10月人员信息'!J:R,8,0)</f>
        <v>副部长</v>
      </c>
      <c r="G1055" t="str">
        <f>VLOOKUP(B:B,'10月人员信息'!J:P,6,0)</f>
        <v>常务副部长</v>
      </c>
      <c r="H1055" t="str">
        <f>VLOOKUP(B:B,'10月人员信息'!J:V,12,0)</f>
        <v>汉族</v>
      </c>
      <c r="I1055" t="str">
        <f>VLOOKUP(B:B,'11月工资'!A:D,4,0)</f>
        <v>6217000180022183598</v>
      </c>
      <c r="J1055">
        <f t="shared" si="163"/>
        <v>2292.16</v>
      </c>
      <c r="K1055">
        <f t="shared" si="170"/>
        <v>100.28</v>
      </c>
      <c r="L1055">
        <f t="shared" si="166"/>
        <v>243.54</v>
      </c>
      <c r="M1055" s="6">
        <f t="shared" si="171"/>
        <v>1170.02</v>
      </c>
      <c r="N1055">
        <f>VLOOKUP(C:C,'11月工资'!C:AP,40,0)</f>
        <v>9</v>
      </c>
      <c r="O1055" s="6">
        <f t="shared" si="172"/>
        <v>133.72</v>
      </c>
      <c r="P1055">
        <v>0</v>
      </c>
      <c r="Q1055">
        <f t="shared" si="164"/>
        <v>2005</v>
      </c>
      <c r="R1055" s="51">
        <v>14326</v>
      </c>
      <c r="S1055" s="68">
        <v>16714.59</v>
      </c>
      <c r="T1055" s="69">
        <v>16710</v>
      </c>
      <c r="Y1055" s="51">
        <f t="shared" si="168"/>
        <v>14316</v>
      </c>
      <c r="Z1055" s="73">
        <f t="shared" si="169"/>
        <v>16719.2</v>
      </c>
      <c r="AA1055" s="69" t="str">
        <f>VLOOKUP(C:C&amp;"    ",[1]Sheet0!$E$1:$I$65536,5,0)</f>
        <v xml:space="preserve">16710.00    </v>
      </c>
      <c r="AB1055" s="74">
        <v>16710</v>
      </c>
      <c r="AC1055" t="b">
        <f t="shared" si="165"/>
        <v>1</v>
      </c>
      <c r="AD1055">
        <v>9001227</v>
      </c>
      <c r="AE1055" t="s">
        <v>5286</v>
      </c>
      <c r="AF1055" t="str">
        <f t="shared" si="167"/>
        <v>王静</v>
      </c>
    </row>
    <row r="1056" spans="1:32" x14ac:dyDescent="0.2">
      <c r="A1056">
        <v>1053</v>
      </c>
      <c r="B1056">
        <v>9001221</v>
      </c>
      <c r="C1056" t="str">
        <f>VLOOKUP(B:B,'10月人员信息'!J:W,13,0)</f>
        <v>130225198108113722</v>
      </c>
      <c r="D1056" t="str">
        <f>VLOOKUP(B:B,'10月人员信息'!J:M,3,0)</f>
        <v>安玉超</v>
      </c>
      <c r="E1056" t="str">
        <f>VLOOKUP(B:B,'10月人员信息'!J:L,2,0)</f>
        <v>运营改善部（董事会办公室）（发展规划部）</v>
      </c>
      <c r="F1056" t="str">
        <f>VLOOKUP(B:B,'10月人员信息'!J:R,8,0)</f>
        <v>一体化管理主办</v>
      </c>
      <c r="G1056" t="str">
        <f>VLOOKUP(B:B,'10月人员信息'!J:P,6,0)</f>
        <v>主任师</v>
      </c>
      <c r="H1056" t="str">
        <f>VLOOKUP(B:B,'10月人员信息'!J:V,12,0)</f>
        <v>汉族</v>
      </c>
      <c r="I1056" t="str">
        <f>VLOOKUP(B:B,'11月工资'!A:D,4,0)</f>
        <v>6217000180022986461</v>
      </c>
      <c r="J1056">
        <f t="shared" si="163"/>
        <v>1508</v>
      </c>
      <c r="K1056">
        <f t="shared" si="170"/>
        <v>65.98</v>
      </c>
      <c r="L1056">
        <f t="shared" si="166"/>
        <v>160.22999999999999</v>
      </c>
      <c r="M1056" s="6">
        <f t="shared" si="171"/>
        <v>649.91</v>
      </c>
      <c r="N1056">
        <f>VLOOKUP(C:C,'11月工资'!C:AP,40,0)</f>
        <v>9</v>
      </c>
      <c r="O1056" s="6">
        <f t="shared" si="172"/>
        <v>74.28</v>
      </c>
      <c r="P1056">
        <v>0</v>
      </c>
      <c r="Q1056">
        <f t="shared" si="164"/>
        <v>1114</v>
      </c>
      <c r="R1056" s="51">
        <v>9425</v>
      </c>
      <c r="S1056" s="67">
        <v>9284.3799999999992</v>
      </c>
      <c r="T1056" s="69">
        <v>9280</v>
      </c>
      <c r="Y1056" s="51">
        <f t="shared" si="168"/>
        <v>9415</v>
      </c>
      <c r="Z1056" s="73">
        <f t="shared" si="169"/>
        <v>9288.99</v>
      </c>
      <c r="AA1056" s="69" t="str">
        <f>VLOOKUP(C:C&amp;"    ",[1]Sheet0!$E$1:$I$65536,5,0)</f>
        <v xml:space="preserve">9280.00    </v>
      </c>
      <c r="AB1056" s="74">
        <v>9280</v>
      </c>
      <c r="AC1056" t="b">
        <f t="shared" si="165"/>
        <v>1</v>
      </c>
      <c r="AD1056">
        <v>9001220</v>
      </c>
      <c r="AE1056" t="s">
        <v>5687</v>
      </c>
      <c r="AF1056" t="str">
        <f t="shared" si="167"/>
        <v>徐刚</v>
      </c>
    </row>
    <row r="1057" spans="1:32" x14ac:dyDescent="0.2">
      <c r="A1057">
        <v>1054</v>
      </c>
      <c r="B1057">
        <v>9001227</v>
      </c>
      <c r="C1057" t="str">
        <f>VLOOKUP(B:B,'10月人员信息'!J:W,13,0)</f>
        <v>130203198702180022</v>
      </c>
      <c r="D1057" t="str">
        <f>VLOOKUP(B:B,'10月人员信息'!J:M,3,0)</f>
        <v>王静</v>
      </c>
      <c r="E1057" t="str">
        <f>VLOOKUP(B:B,'10月人员信息'!J:L,2,0)</f>
        <v>综合部（法律事务部）</v>
      </c>
      <c r="F1057" t="str">
        <f>VLOOKUP(B:B,'10月人员信息'!J:R,8,0)</f>
        <v>法务合同主管</v>
      </c>
      <c r="G1057" t="str">
        <f>VLOOKUP(B:B,'10月人员信息'!J:P,6,0)</f>
        <v>高级主管</v>
      </c>
      <c r="H1057" t="str">
        <f>VLOOKUP(B:B,'10月人员信息'!J:V,12,0)</f>
        <v>汉族</v>
      </c>
      <c r="I1057" t="str">
        <f>VLOOKUP(B:B,'11月工资'!A:D,4,0)</f>
        <v>6217000180022176972</v>
      </c>
      <c r="J1057">
        <f t="shared" si="163"/>
        <v>989.92</v>
      </c>
      <c r="K1057">
        <f t="shared" si="170"/>
        <v>43.31</v>
      </c>
      <c r="L1057">
        <f t="shared" si="166"/>
        <v>105.18</v>
      </c>
      <c r="M1057" s="6">
        <f t="shared" si="171"/>
        <v>423.23</v>
      </c>
      <c r="N1057">
        <f>VLOOKUP(C:C,'11月工资'!C:AP,40,0)</f>
        <v>9</v>
      </c>
      <c r="O1057" s="6">
        <f t="shared" si="172"/>
        <v>48.37</v>
      </c>
      <c r="P1057">
        <v>0</v>
      </c>
      <c r="Q1057">
        <f t="shared" si="164"/>
        <v>725</v>
      </c>
      <c r="R1057" s="51">
        <v>6187</v>
      </c>
      <c r="S1057" s="67">
        <v>6046.09</v>
      </c>
      <c r="T1057" s="69">
        <v>6042</v>
      </c>
      <c r="Y1057" s="51">
        <f t="shared" si="168"/>
        <v>6177</v>
      </c>
      <c r="Z1057" s="73">
        <f t="shared" si="169"/>
        <v>6050.7</v>
      </c>
      <c r="AA1057" s="69" t="str">
        <f>VLOOKUP(C:C&amp;"    ",[1]Sheet0!$E$1:$I$65536,5,0)</f>
        <v xml:space="preserve">6042.00    </v>
      </c>
      <c r="AB1057" s="74">
        <v>6042</v>
      </c>
      <c r="AC1057" t="b">
        <f t="shared" si="165"/>
        <v>1</v>
      </c>
      <c r="AD1057">
        <v>9001218</v>
      </c>
      <c r="AE1057" t="s">
        <v>5845</v>
      </c>
      <c r="AF1057" t="str">
        <f t="shared" si="167"/>
        <v>纪贵友</v>
      </c>
    </row>
    <row r="1058" spans="1:32" x14ac:dyDescent="0.2">
      <c r="A1058">
        <v>1055</v>
      </c>
      <c r="B1058">
        <v>9001220</v>
      </c>
      <c r="C1058" t="str">
        <f>VLOOKUP(B:B,'10月人员信息'!J:W,13,0)</f>
        <v>130203197806062114</v>
      </c>
      <c r="D1058" t="str">
        <f>VLOOKUP(B:B,'10月人员信息'!J:M,3,0)</f>
        <v>徐刚</v>
      </c>
      <c r="E1058" t="str">
        <f>VLOOKUP(B:B,'10月人员信息'!J:L,2,0)</f>
        <v>制造部</v>
      </c>
      <c r="F1058" t="str">
        <f>VLOOKUP(B:B,'10月人员信息'!J:R,8,0)</f>
        <v>铁路运输管理主办</v>
      </c>
      <c r="G1058" t="str">
        <f>VLOOKUP(B:B,'10月人员信息'!J:P,6,0)</f>
        <v>专业师</v>
      </c>
      <c r="H1058" t="str">
        <f>VLOOKUP(B:B,'10月人员信息'!J:V,12,0)</f>
        <v>汉族</v>
      </c>
      <c r="I1058" t="str">
        <f>VLOOKUP(B:B,'11月工资'!A:D,4,0)</f>
        <v>6217000180023823754</v>
      </c>
      <c r="J1058">
        <f t="shared" si="163"/>
        <v>1208.8</v>
      </c>
      <c r="K1058">
        <f t="shared" si="170"/>
        <v>52.89</v>
      </c>
      <c r="L1058">
        <f t="shared" si="166"/>
        <v>128.44</v>
      </c>
      <c r="M1058" s="6">
        <f t="shared" si="171"/>
        <v>519.02</v>
      </c>
      <c r="N1058">
        <f>VLOOKUP(C:C,'11月工资'!C:AP,40,0)</f>
        <v>9</v>
      </c>
      <c r="O1058" s="6">
        <f t="shared" si="172"/>
        <v>59.32</v>
      </c>
      <c r="P1058">
        <v>0</v>
      </c>
      <c r="Q1058">
        <f t="shared" si="164"/>
        <v>889</v>
      </c>
      <c r="R1058" s="51">
        <v>7555</v>
      </c>
      <c r="S1058" s="67">
        <v>7414.54</v>
      </c>
      <c r="T1058" s="69">
        <v>7410</v>
      </c>
      <c r="Y1058" s="51">
        <f t="shared" si="168"/>
        <v>7545</v>
      </c>
      <c r="Z1058" s="73">
        <f t="shared" si="169"/>
        <v>7419.15</v>
      </c>
      <c r="AA1058" s="69" t="str">
        <f>VLOOKUP(C:C&amp;"    ",[1]Sheet0!$E$1:$I$65536,5,0)</f>
        <v xml:space="preserve">7410.00    </v>
      </c>
      <c r="AB1058" s="74">
        <v>7410</v>
      </c>
      <c r="AC1058" t="b">
        <f t="shared" si="165"/>
        <v>1</v>
      </c>
      <c r="AD1058">
        <v>9001219</v>
      </c>
      <c r="AE1058" t="s">
        <v>5850</v>
      </c>
      <c r="AF1058" t="str">
        <f t="shared" si="167"/>
        <v>陈晓云</v>
      </c>
    </row>
    <row r="1059" spans="1:32" x14ac:dyDescent="0.2">
      <c r="A1059">
        <v>1056</v>
      </c>
      <c r="B1059">
        <v>9001218</v>
      </c>
      <c r="C1059" t="str">
        <f>VLOOKUP(B:B,'10月人员信息'!J:W,13,0)</f>
        <v>130203196811061517</v>
      </c>
      <c r="D1059" t="str">
        <f>VLOOKUP(B:B,'10月人员信息'!J:M,3,0)</f>
        <v>纪贵友</v>
      </c>
      <c r="E1059" t="str">
        <f>VLOOKUP(B:B,'10月人员信息'!J:L,2,0)</f>
        <v>设备管理部</v>
      </c>
      <c r="F1059" t="str">
        <f>VLOOKUP(B:B,'10月人员信息'!J:R,8,0)</f>
        <v>设备管理主办</v>
      </c>
      <c r="G1059" t="str">
        <f>VLOOKUP(B:B,'10月人员信息'!J:P,6,0)</f>
        <v>主任师</v>
      </c>
      <c r="H1059" t="str">
        <f>VLOOKUP(B:B,'10月人员信息'!J:V,12,0)</f>
        <v>汉族</v>
      </c>
      <c r="I1059" t="str">
        <f>VLOOKUP(B:B,'11月工资'!A:D,4,0)</f>
        <v>6217000180023869278</v>
      </c>
      <c r="J1059">
        <f t="shared" si="163"/>
        <v>1711.2</v>
      </c>
      <c r="K1059">
        <f t="shared" si="170"/>
        <v>74.87</v>
      </c>
      <c r="L1059">
        <f t="shared" si="166"/>
        <v>181.82</v>
      </c>
      <c r="M1059" s="6">
        <f t="shared" si="171"/>
        <v>738.8</v>
      </c>
      <c r="N1059">
        <f>VLOOKUP(C:C,'11月工资'!C:AP,40,0)</f>
        <v>9</v>
      </c>
      <c r="O1059" s="6">
        <f t="shared" si="172"/>
        <v>84.43</v>
      </c>
      <c r="P1059">
        <v>0</v>
      </c>
      <c r="Q1059">
        <f t="shared" si="164"/>
        <v>1266</v>
      </c>
      <c r="R1059" s="51">
        <v>10695</v>
      </c>
      <c r="S1059" s="67">
        <v>10554.32</v>
      </c>
      <c r="T1059" s="69">
        <v>10550</v>
      </c>
      <c r="Y1059" s="51">
        <f t="shared" si="168"/>
        <v>10685</v>
      </c>
      <c r="Z1059" s="73">
        <f t="shared" si="169"/>
        <v>10558.93</v>
      </c>
      <c r="AA1059" s="69" t="str">
        <f>VLOOKUP(C:C&amp;"    ",[1]Sheet0!$E$1:$I$65536,5,0)</f>
        <v xml:space="preserve">10550.00    </v>
      </c>
      <c r="AB1059" s="74">
        <v>10550</v>
      </c>
      <c r="AC1059" t="b">
        <f t="shared" si="165"/>
        <v>1</v>
      </c>
      <c r="AD1059">
        <v>9001223</v>
      </c>
      <c r="AE1059" t="s">
        <v>7199</v>
      </c>
      <c r="AF1059" t="str">
        <f t="shared" si="167"/>
        <v>刘颖杰</v>
      </c>
    </row>
    <row r="1060" spans="1:32" x14ac:dyDescent="0.2">
      <c r="A1060">
        <v>1057</v>
      </c>
      <c r="B1060">
        <v>9001219</v>
      </c>
      <c r="C1060" t="str">
        <f>VLOOKUP(B:B,'10月人员信息'!J:W,13,0)</f>
        <v>130522198210291223</v>
      </c>
      <c r="D1060" t="str">
        <f>VLOOKUP(B:B,'10月人员信息'!J:M,3,0)</f>
        <v>陈晓云</v>
      </c>
      <c r="E1060" t="str">
        <f>VLOOKUP(B:B,'10月人员信息'!J:L,2,0)</f>
        <v>设备管理部</v>
      </c>
      <c r="F1060" t="str">
        <f>VLOOKUP(B:B,'10月人员信息'!J:R,8,0)</f>
        <v>设备管理主办</v>
      </c>
      <c r="G1060" t="str">
        <f>VLOOKUP(B:B,'10月人员信息'!J:P,6,0)</f>
        <v>主管师</v>
      </c>
      <c r="H1060" t="str">
        <f>VLOOKUP(B:B,'10月人员信息'!J:V,12,0)</f>
        <v>汉族</v>
      </c>
      <c r="I1060" t="str">
        <f>VLOOKUP(B:B,'11月工资'!A:D,4,0)</f>
        <v>6217000180022178465</v>
      </c>
      <c r="J1060">
        <f t="shared" si="163"/>
        <v>1087.68</v>
      </c>
      <c r="K1060">
        <f t="shared" si="170"/>
        <v>47.59</v>
      </c>
      <c r="L1060">
        <f t="shared" si="166"/>
        <v>115.57</v>
      </c>
      <c r="M1060" s="6">
        <f t="shared" si="171"/>
        <v>466.01</v>
      </c>
      <c r="N1060">
        <f>VLOOKUP(C:C,'11月工资'!C:AP,40,0)</f>
        <v>9</v>
      </c>
      <c r="O1060" s="6">
        <f t="shared" si="172"/>
        <v>53.26</v>
      </c>
      <c r="P1060">
        <v>0</v>
      </c>
      <c r="Q1060">
        <f t="shared" si="164"/>
        <v>798</v>
      </c>
      <c r="R1060" s="51">
        <v>6798</v>
      </c>
      <c r="S1060" s="67">
        <v>6657.24</v>
      </c>
      <c r="T1060" s="69">
        <v>6653</v>
      </c>
      <c r="Y1060" s="51">
        <f t="shared" si="168"/>
        <v>6788</v>
      </c>
      <c r="Z1060" s="73">
        <f t="shared" si="169"/>
        <v>6661.85</v>
      </c>
      <c r="AA1060" s="69" t="str">
        <f>VLOOKUP(C:C&amp;"    ",[1]Sheet0!$E$1:$I$65536,5,0)</f>
        <v xml:space="preserve">6653.00    </v>
      </c>
      <c r="AB1060" s="74">
        <v>6653</v>
      </c>
      <c r="AC1060" t="b">
        <f t="shared" si="165"/>
        <v>1</v>
      </c>
      <c r="AD1060">
        <v>9001215</v>
      </c>
      <c r="AE1060" t="s">
        <v>7266</v>
      </c>
      <c r="AF1060" t="str">
        <f t="shared" si="167"/>
        <v>赵永平</v>
      </c>
    </row>
    <row r="1061" spans="1:32" x14ac:dyDescent="0.2">
      <c r="A1061">
        <v>1058</v>
      </c>
      <c r="B1061">
        <v>9001223</v>
      </c>
      <c r="C1061" t="str">
        <f>VLOOKUP(B:B,'10月人员信息'!J:W,13,0)</f>
        <v>130283199512131533</v>
      </c>
      <c r="D1061" t="str">
        <f>VLOOKUP(B:B,'10月人员信息'!J:M,3,0)</f>
        <v>刘颖杰</v>
      </c>
      <c r="E1061" t="str">
        <f>VLOOKUP(B:B,'10月人员信息'!J:L,2,0)</f>
        <v>信息自动化部</v>
      </c>
      <c r="F1061" t="str">
        <f>VLOOKUP(B:B,'10月人员信息'!J:R,8,0)</f>
        <v>热轧作业区维检</v>
      </c>
      <c r="G1061" t="str">
        <f>VLOOKUP(B:B,'10月人员信息'!J:P,6,0)</f>
        <v>一级协理</v>
      </c>
      <c r="H1061" t="str">
        <f>VLOOKUP(B:B,'10月人员信息'!J:V,12,0)</f>
        <v>满族</v>
      </c>
      <c r="I1061" t="str">
        <f>VLOOKUP(B:B,'11月工资'!A:D,4,0)</f>
        <v>6217000180024869806</v>
      </c>
      <c r="J1061">
        <f t="shared" si="163"/>
        <v>783.04</v>
      </c>
      <c r="K1061">
        <f t="shared" si="170"/>
        <v>34.26</v>
      </c>
      <c r="L1061">
        <f t="shared" si="166"/>
        <v>83.2</v>
      </c>
      <c r="M1061" s="6">
        <f t="shared" si="171"/>
        <v>365.44</v>
      </c>
      <c r="N1061">
        <f>VLOOKUP(C:C,'11月工资'!C:AP,40,0)</f>
        <v>9</v>
      </c>
      <c r="O1061" s="6">
        <f t="shared" si="172"/>
        <v>41.76</v>
      </c>
      <c r="P1061">
        <v>0</v>
      </c>
      <c r="Q1061">
        <f t="shared" si="164"/>
        <v>570</v>
      </c>
      <c r="R1061" s="51">
        <v>4894</v>
      </c>
      <c r="S1061" s="68">
        <v>5220.59</v>
      </c>
      <c r="T1061" s="69">
        <v>4749</v>
      </c>
      <c r="Y1061" s="51">
        <f t="shared" si="168"/>
        <v>4884</v>
      </c>
      <c r="Z1061" s="73">
        <f t="shared" si="169"/>
        <v>5225.2</v>
      </c>
      <c r="AA1061" s="69" t="str">
        <f>VLOOKUP(C:C&amp;"    ",[1]Sheet0!$E$1:$I$65536,5,0)</f>
        <v xml:space="preserve">4749.00    </v>
      </c>
      <c r="AB1061" s="74">
        <v>4749</v>
      </c>
      <c r="AC1061" t="b">
        <f t="shared" si="165"/>
        <v>1</v>
      </c>
      <c r="AD1061">
        <v>9001216</v>
      </c>
      <c r="AE1061" t="s">
        <v>7269</v>
      </c>
      <c r="AF1061" t="str">
        <f t="shared" si="167"/>
        <v>钟建民</v>
      </c>
    </row>
    <row r="1062" spans="1:32" x14ac:dyDescent="0.2">
      <c r="A1062">
        <v>1059</v>
      </c>
      <c r="B1062">
        <v>9001215</v>
      </c>
      <c r="C1062" t="str">
        <f>VLOOKUP(B:B,'10月人员信息'!J:W,13,0)</f>
        <v>130225198410265516</v>
      </c>
      <c r="D1062" t="str">
        <f>VLOOKUP(B:B,'10月人员信息'!J:M,3,0)</f>
        <v>赵永平</v>
      </c>
      <c r="E1062" t="str">
        <f>VLOOKUP(B:B,'10月人员信息'!J:L,2,0)</f>
        <v>冷轧事业部</v>
      </c>
      <c r="F1062">
        <f>VLOOKUP(B:B,'10月人员信息'!J:R,8,0)</f>
        <v>0</v>
      </c>
      <c r="G1062">
        <f>VLOOKUP(B:B,'10月人员信息'!J:P,6,0)</f>
        <v>0</v>
      </c>
      <c r="H1062" t="str">
        <f>VLOOKUP(B:B,'10月人员信息'!J:V,12,0)</f>
        <v>汉族</v>
      </c>
      <c r="I1062" t="str">
        <f>VLOOKUP(B:B,'11月工资'!A:D,4,0)</f>
        <v>6217000180024137519</v>
      </c>
      <c r="J1062">
        <f t="shared" si="163"/>
        <v>1550.08</v>
      </c>
      <c r="K1062">
        <f t="shared" si="170"/>
        <v>67.819999999999993</v>
      </c>
      <c r="L1062">
        <f t="shared" si="166"/>
        <v>164.7</v>
      </c>
      <c r="M1062" s="6">
        <f t="shared" si="171"/>
        <v>668.34</v>
      </c>
      <c r="N1062">
        <f>VLOOKUP(C:C,'11月工资'!C:AP,40,0)</f>
        <v>9</v>
      </c>
      <c r="O1062" s="6">
        <f t="shared" si="172"/>
        <v>76.38</v>
      </c>
      <c r="P1062">
        <v>0</v>
      </c>
      <c r="Q1062">
        <f t="shared" si="164"/>
        <v>1145</v>
      </c>
      <c r="R1062" s="51">
        <v>9688</v>
      </c>
      <c r="S1062" s="67">
        <v>9547.74</v>
      </c>
      <c r="T1062" s="69">
        <v>9543</v>
      </c>
      <c r="Y1062" s="51">
        <f t="shared" si="168"/>
        <v>9678</v>
      </c>
      <c r="Z1062" s="73">
        <f t="shared" si="169"/>
        <v>9552.35</v>
      </c>
      <c r="AA1062" s="69" t="str">
        <f>VLOOKUP(C:C&amp;"    ",[1]Sheet0!$E$1:$I$65536,5,0)</f>
        <v xml:space="preserve">9543.00    </v>
      </c>
      <c r="AB1062" s="74">
        <v>9543</v>
      </c>
      <c r="AC1062" t="b">
        <f t="shared" si="165"/>
        <v>1</v>
      </c>
      <c r="AD1062">
        <v>9001168</v>
      </c>
      <c r="AE1062" t="s">
        <v>7432</v>
      </c>
      <c r="AF1062" t="str">
        <f t="shared" si="167"/>
        <v>辛娜</v>
      </c>
    </row>
    <row r="1063" spans="1:32" x14ac:dyDescent="0.2">
      <c r="A1063">
        <v>1060</v>
      </c>
      <c r="B1063">
        <v>9001216</v>
      </c>
      <c r="C1063" t="str">
        <f>VLOOKUP(B:B,'10月人员信息'!J:W,13,0)</f>
        <v>130203197308152133</v>
      </c>
      <c r="D1063" t="str">
        <f>VLOOKUP(B:B,'10月人员信息'!J:M,3,0)</f>
        <v>钟建民</v>
      </c>
      <c r="E1063" t="str">
        <f>VLOOKUP(B:B,'10月人员信息'!J:L,2,0)</f>
        <v>冷轧事业部</v>
      </c>
      <c r="F1063">
        <f>VLOOKUP(B:B,'10月人员信息'!J:R,8,0)</f>
        <v>0</v>
      </c>
      <c r="G1063">
        <f>VLOOKUP(B:B,'10月人员信息'!J:P,6,0)</f>
        <v>0</v>
      </c>
      <c r="H1063" t="str">
        <f>VLOOKUP(B:B,'10月人员信息'!J:V,12,0)</f>
        <v>汉族</v>
      </c>
      <c r="I1063" t="str">
        <f>VLOOKUP(B:B,'11月工资'!A:D,4,0)</f>
        <v>6217000180023874369</v>
      </c>
      <c r="J1063">
        <f t="shared" si="163"/>
        <v>2040.16</v>
      </c>
      <c r="K1063">
        <f t="shared" si="170"/>
        <v>89.26</v>
      </c>
      <c r="L1063">
        <f t="shared" si="166"/>
        <v>216.77</v>
      </c>
      <c r="M1063" s="6">
        <f t="shared" si="171"/>
        <v>882.74</v>
      </c>
      <c r="N1063">
        <f>VLOOKUP(C:C,'11月工资'!C:AP,40,0)</f>
        <v>9</v>
      </c>
      <c r="O1063" s="6">
        <f t="shared" si="172"/>
        <v>100.88</v>
      </c>
      <c r="P1063">
        <v>0</v>
      </c>
      <c r="Q1063">
        <f t="shared" si="164"/>
        <v>1513</v>
      </c>
      <c r="R1063" s="51">
        <v>12751</v>
      </c>
      <c r="S1063" s="68">
        <v>12610.59</v>
      </c>
      <c r="T1063" s="69">
        <v>12606</v>
      </c>
      <c r="Y1063" s="51">
        <f t="shared" si="168"/>
        <v>12741</v>
      </c>
      <c r="Z1063" s="73">
        <f t="shared" si="169"/>
        <v>12615.2</v>
      </c>
      <c r="AA1063" s="69" t="str">
        <f>VLOOKUP(C:C&amp;"    ",[1]Sheet0!$E$1:$I$65536,5,0)</f>
        <v xml:space="preserve">12606.00    </v>
      </c>
      <c r="AB1063" s="74">
        <v>12606</v>
      </c>
      <c r="AC1063" t="b">
        <f t="shared" si="165"/>
        <v>1</v>
      </c>
      <c r="AD1063">
        <v>9001169</v>
      </c>
      <c r="AE1063" t="s">
        <v>7434</v>
      </c>
      <c r="AF1063" t="str">
        <f t="shared" si="167"/>
        <v>郑向超</v>
      </c>
    </row>
    <row r="1064" spans="1:32" x14ac:dyDescent="0.2">
      <c r="A1064">
        <v>1061</v>
      </c>
      <c r="B1064">
        <v>9001168</v>
      </c>
      <c r="C1064" t="str">
        <f>VLOOKUP(B:B,'10月人员信息'!J:W,13,0)</f>
        <v>130922198103072043</v>
      </c>
      <c r="D1064" t="str">
        <f>VLOOKUP(B:B,'10月人员信息'!J:M,3,0)</f>
        <v>辛娜</v>
      </c>
      <c r="E1064" t="str">
        <f>VLOOKUP(B:B,'10月人员信息'!J:L,2,0)</f>
        <v>动力部</v>
      </c>
      <c r="F1064" t="str">
        <f>VLOOKUP(B:B,'10月人员信息'!J:R,8,0)</f>
        <v>环保管理（外部协调）主办</v>
      </c>
      <c r="G1064" t="str">
        <f>VLOOKUP(B:B,'10月人员信息'!J:P,6,0)</f>
        <v>专业师</v>
      </c>
      <c r="H1064" t="str">
        <f>VLOOKUP(B:B,'10月人员信息'!J:V,12,0)</f>
        <v>汉族</v>
      </c>
      <c r="I1064" t="str">
        <f>VLOOKUP(B:B,'11月工资'!A:D,4,0)</f>
        <v>6217000180024790184</v>
      </c>
      <c r="J1064">
        <f t="shared" si="163"/>
        <v>744.96</v>
      </c>
      <c r="K1064">
        <f t="shared" si="170"/>
        <v>32.590000000000003</v>
      </c>
      <c r="L1064">
        <f t="shared" si="166"/>
        <v>79.150000000000006</v>
      </c>
      <c r="M1064" s="6">
        <f t="shared" si="171"/>
        <v>365.44</v>
      </c>
      <c r="N1064">
        <f>VLOOKUP(C:C,'11月工资'!C:AP,40,0)</f>
        <v>9</v>
      </c>
      <c r="O1064" s="6">
        <f t="shared" si="172"/>
        <v>41.76</v>
      </c>
      <c r="P1064">
        <v>0</v>
      </c>
      <c r="Q1064">
        <f t="shared" si="164"/>
        <v>541</v>
      </c>
      <c r="R1064" s="51">
        <v>4656</v>
      </c>
      <c r="S1064" s="68">
        <v>5220.59</v>
      </c>
      <c r="T1064" s="69">
        <v>4511</v>
      </c>
      <c r="Y1064" s="51">
        <f t="shared" si="168"/>
        <v>4646</v>
      </c>
      <c r="Z1064" s="73">
        <f t="shared" si="169"/>
        <v>5225.2</v>
      </c>
      <c r="AA1064" s="69" t="str">
        <f>VLOOKUP(C:C&amp;"    ",[1]Sheet0!$E$1:$I$65536,5,0)</f>
        <v xml:space="preserve">4511.00    </v>
      </c>
      <c r="AB1064" s="74">
        <v>4511</v>
      </c>
      <c r="AC1064" t="b">
        <f t="shared" si="165"/>
        <v>1</v>
      </c>
      <c r="AD1064">
        <v>9001170</v>
      </c>
      <c r="AE1064" t="s">
        <v>7438</v>
      </c>
      <c r="AF1064" t="str">
        <f t="shared" si="167"/>
        <v>孙亮</v>
      </c>
    </row>
    <row r="1065" spans="1:32" x14ac:dyDescent="0.2">
      <c r="A1065">
        <v>1062</v>
      </c>
      <c r="B1065">
        <v>9001169</v>
      </c>
      <c r="C1065" t="str">
        <f>VLOOKUP(B:B,'10月人员信息'!J:W,13,0)</f>
        <v>130230198211080034</v>
      </c>
      <c r="D1065" t="str">
        <f>VLOOKUP(B:B,'10月人员信息'!J:M,3,0)</f>
        <v>郑向超</v>
      </c>
      <c r="E1065" t="str">
        <f>VLOOKUP(B:B,'10月人员信息'!J:L,2,0)</f>
        <v>动力部</v>
      </c>
      <c r="F1065" t="str">
        <f>VLOOKUP(B:B,'10月人员信息'!J:R,8,0)</f>
        <v>供电作业区值班作业长</v>
      </c>
      <c r="G1065" t="str">
        <f>VLOOKUP(B:B,'10月人员信息'!J:P,6,0)</f>
        <v>值班作业长（副科级）</v>
      </c>
      <c r="H1065" t="str">
        <f>VLOOKUP(B:B,'10月人员信息'!J:V,12,0)</f>
        <v>汉族</v>
      </c>
      <c r="I1065" t="str">
        <f>VLOOKUP(B:B,'11月工资'!A:D,4,0)</f>
        <v>6217000180009495726</v>
      </c>
      <c r="J1065">
        <f t="shared" si="163"/>
        <v>1660.48</v>
      </c>
      <c r="K1065">
        <f t="shared" si="170"/>
        <v>72.650000000000006</v>
      </c>
      <c r="L1065">
        <f t="shared" si="166"/>
        <v>176.43</v>
      </c>
      <c r="M1065" s="6">
        <f t="shared" si="171"/>
        <v>716.63</v>
      </c>
      <c r="N1065">
        <f>VLOOKUP(C:C,'11月工资'!C:AP,40,0)</f>
        <v>9</v>
      </c>
      <c r="O1065" s="6">
        <f t="shared" si="172"/>
        <v>81.900000000000006</v>
      </c>
      <c r="P1065">
        <v>0</v>
      </c>
      <c r="Q1065">
        <f t="shared" si="164"/>
        <v>1228</v>
      </c>
      <c r="R1065" s="51">
        <v>10378</v>
      </c>
      <c r="S1065" s="68">
        <v>10237.59</v>
      </c>
      <c r="T1065" s="69">
        <v>10233</v>
      </c>
      <c r="Y1065" s="51">
        <f t="shared" si="168"/>
        <v>10368</v>
      </c>
      <c r="Z1065" s="73">
        <f t="shared" si="169"/>
        <v>10242.200000000001</v>
      </c>
      <c r="AA1065" s="69" t="str">
        <f>VLOOKUP(C:C&amp;"    ",[1]Sheet0!$E$1:$I$65536,5,0)</f>
        <v xml:space="preserve">10233.00    </v>
      </c>
      <c r="AB1065" s="74">
        <v>10233</v>
      </c>
      <c r="AC1065" t="b">
        <f t="shared" si="165"/>
        <v>1</v>
      </c>
      <c r="AD1065">
        <v>9001171</v>
      </c>
      <c r="AE1065" t="s">
        <v>7440</v>
      </c>
      <c r="AF1065" t="str">
        <f t="shared" si="167"/>
        <v>高子晗</v>
      </c>
    </row>
    <row r="1066" spans="1:32" x14ac:dyDescent="0.2">
      <c r="A1066">
        <v>1063</v>
      </c>
      <c r="B1066">
        <v>9001170</v>
      </c>
      <c r="C1066" t="str">
        <f>VLOOKUP(B:B,'10月人员信息'!J:W,13,0)</f>
        <v>130204198410272714</v>
      </c>
      <c r="D1066" t="str">
        <f>VLOOKUP(B:B,'10月人员信息'!J:M,3,0)</f>
        <v>孙亮</v>
      </c>
      <c r="E1066" t="str">
        <f>VLOOKUP(B:B,'10月人员信息'!J:L,2,0)</f>
        <v>动力部</v>
      </c>
      <c r="F1066" t="str">
        <f>VLOOKUP(B:B,'10月人员信息'!J:R,8,0)</f>
        <v>电气点检员</v>
      </c>
      <c r="G1066">
        <f>VLOOKUP(B:B,'10月人员信息'!J:P,6,0)</f>
        <v>0</v>
      </c>
      <c r="H1066" t="str">
        <f>VLOOKUP(B:B,'10月人员信息'!J:V,12,0)</f>
        <v>汉族</v>
      </c>
      <c r="I1066" t="str">
        <f>VLOOKUP(B:B,'11月工资'!A:D,4,0)</f>
        <v>6222800183011060605</v>
      </c>
      <c r="J1066">
        <f t="shared" si="163"/>
        <v>1208.1600000000001</v>
      </c>
      <c r="K1066">
        <f t="shared" si="170"/>
        <v>52.86</v>
      </c>
      <c r="L1066">
        <f t="shared" si="166"/>
        <v>128.37</v>
      </c>
      <c r="M1066" s="6">
        <f t="shared" si="171"/>
        <v>518.74</v>
      </c>
      <c r="N1066">
        <f>VLOOKUP(C:C,'11月工资'!C:AP,40,0)</f>
        <v>9</v>
      </c>
      <c r="O1066" s="6">
        <f t="shared" si="172"/>
        <v>59.28</v>
      </c>
      <c r="P1066">
        <v>0</v>
      </c>
      <c r="Q1066">
        <f t="shared" si="164"/>
        <v>889</v>
      </c>
      <c r="R1066" s="51">
        <v>7551</v>
      </c>
      <c r="S1066" s="68">
        <v>7410.59</v>
      </c>
      <c r="T1066" s="69">
        <v>7406</v>
      </c>
      <c r="Y1066" s="51">
        <f t="shared" si="168"/>
        <v>7541</v>
      </c>
      <c r="Z1066" s="73">
        <f t="shared" si="169"/>
        <v>7415.2</v>
      </c>
      <c r="AA1066" s="69" t="str">
        <f>VLOOKUP(C:C&amp;"    ",[1]Sheet0!$E$1:$I$65536,5,0)</f>
        <v xml:space="preserve">7406.00    </v>
      </c>
      <c r="AB1066" s="74">
        <v>7406</v>
      </c>
      <c r="AC1066" t="b">
        <f t="shared" si="165"/>
        <v>1</v>
      </c>
      <c r="AD1066">
        <v>9001172</v>
      </c>
      <c r="AE1066" t="s">
        <v>7443</v>
      </c>
      <c r="AF1066" t="str">
        <f t="shared" si="167"/>
        <v>郭风宸</v>
      </c>
    </row>
    <row r="1067" spans="1:32" x14ac:dyDescent="0.2">
      <c r="A1067">
        <v>1064</v>
      </c>
      <c r="B1067">
        <v>9001171</v>
      </c>
      <c r="C1067" t="str">
        <f>VLOOKUP(B:B,'10月人员信息'!J:W,13,0)</f>
        <v>130203199509132410</v>
      </c>
      <c r="D1067" t="str">
        <f>VLOOKUP(B:B,'10月人员信息'!J:M,3,0)</f>
        <v>高子晗</v>
      </c>
      <c r="E1067" t="str">
        <f>VLOOKUP(B:B,'10月人员信息'!J:L,2,0)</f>
        <v>动力部</v>
      </c>
      <c r="F1067" t="str">
        <f>VLOOKUP(B:B,'10月人员信息'!J:R,8,0)</f>
        <v>运行中心操作</v>
      </c>
      <c r="G1067">
        <f>VLOOKUP(B:B,'10月人员信息'!J:P,6,0)</f>
        <v>0</v>
      </c>
      <c r="H1067" t="str">
        <f>VLOOKUP(B:B,'10月人员信息'!J:V,12,0)</f>
        <v>汉族</v>
      </c>
      <c r="I1067" t="str">
        <f>VLOOKUP(B:B,'11月工资'!A:D,4,0)</f>
        <v>6217000180042904668</v>
      </c>
      <c r="J1067">
        <f t="shared" si="163"/>
        <v>783.04</v>
      </c>
      <c r="K1067">
        <f t="shared" si="170"/>
        <v>34.26</v>
      </c>
      <c r="L1067">
        <f t="shared" si="166"/>
        <v>83.2</v>
      </c>
      <c r="M1067" s="6">
        <f t="shared" si="171"/>
        <v>365.44</v>
      </c>
      <c r="N1067">
        <f>VLOOKUP(C:C,'11月工资'!C:AP,40,0)</f>
        <v>9</v>
      </c>
      <c r="O1067" s="6">
        <f t="shared" si="172"/>
        <v>41.76</v>
      </c>
      <c r="P1067">
        <v>0</v>
      </c>
      <c r="Q1067">
        <f t="shared" si="164"/>
        <v>570</v>
      </c>
      <c r="R1067" s="51">
        <v>4894</v>
      </c>
      <c r="S1067" s="68">
        <v>5220.59</v>
      </c>
      <c r="T1067" s="69">
        <v>4749</v>
      </c>
      <c r="Y1067" s="51">
        <f t="shared" si="168"/>
        <v>4884</v>
      </c>
      <c r="Z1067" s="73">
        <f t="shared" si="169"/>
        <v>5225.2</v>
      </c>
      <c r="AA1067" s="69" t="str">
        <f>VLOOKUP(C:C&amp;"    ",[1]Sheet0!$E$1:$I$65536,5,0)</f>
        <v xml:space="preserve">4749.00    </v>
      </c>
      <c r="AB1067" s="74">
        <v>4749</v>
      </c>
      <c r="AC1067" t="b">
        <f t="shared" si="165"/>
        <v>1</v>
      </c>
      <c r="AD1067">
        <v>9001173</v>
      </c>
      <c r="AE1067" t="s">
        <v>7447</v>
      </c>
      <c r="AF1067" t="str">
        <f t="shared" si="167"/>
        <v>刘建强</v>
      </c>
    </row>
    <row r="1068" spans="1:32" x14ac:dyDescent="0.2">
      <c r="A1068">
        <v>1065</v>
      </c>
      <c r="B1068">
        <v>9001172</v>
      </c>
      <c r="C1068" t="str">
        <f>VLOOKUP(B:B,'10月人员信息'!J:W,13,0)</f>
        <v>130224197005260016</v>
      </c>
      <c r="D1068" t="str">
        <f>VLOOKUP(B:B,'10月人员信息'!J:M,3,0)</f>
        <v>郭风宸</v>
      </c>
      <c r="E1068" t="str">
        <f>VLOOKUP(B:B,'10月人员信息'!J:L,2,0)</f>
        <v>动力部</v>
      </c>
      <c r="F1068" t="str">
        <f>VLOOKUP(B:B,'10月人员信息'!J:R,8,0)</f>
        <v>安全室高级主管</v>
      </c>
      <c r="G1068" t="str">
        <f>VLOOKUP(B:B,'10月人员信息'!J:P,6,0)</f>
        <v>高级主管（正科级）</v>
      </c>
      <c r="H1068" t="str">
        <f>VLOOKUP(B:B,'10月人员信息'!J:V,12,0)</f>
        <v>汉族</v>
      </c>
      <c r="I1068" t="str">
        <f>VLOOKUP(B:B,'11月工资'!A:D,4,0)</f>
        <v>6217000180022183853</v>
      </c>
      <c r="J1068">
        <f t="shared" si="163"/>
        <v>2167.52</v>
      </c>
      <c r="K1068">
        <f t="shared" si="170"/>
        <v>94.83</v>
      </c>
      <c r="L1068">
        <f t="shared" si="166"/>
        <v>230.3</v>
      </c>
      <c r="M1068" s="6">
        <f t="shared" si="171"/>
        <v>938.47</v>
      </c>
      <c r="N1068">
        <f>VLOOKUP(C:C,'11月工资'!C:AP,40,0)</f>
        <v>9</v>
      </c>
      <c r="O1068" s="6">
        <f t="shared" si="172"/>
        <v>107.25</v>
      </c>
      <c r="P1068">
        <v>0</v>
      </c>
      <c r="Q1068">
        <f t="shared" si="164"/>
        <v>1608</v>
      </c>
      <c r="R1068" s="51">
        <v>13547</v>
      </c>
      <c r="S1068" s="67">
        <v>13406.68</v>
      </c>
      <c r="T1068" s="69">
        <v>13402</v>
      </c>
      <c r="Y1068" s="51">
        <f t="shared" si="168"/>
        <v>13537</v>
      </c>
      <c r="Z1068" s="73">
        <f t="shared" si="169"/>
        <v>13411.29</v>
      </c>
      <c r="AA1068" s="69" t="str">
        <f>VLOOKUP(C:C&amp;"    ",[1]Sheet0!$E$1:$I$65536,5,0)</f>
        <v xml:space="preserve">13402.00    </v>
      </c>
      <c r="AB1068" s="74">
        <v>13402</v>
      </c>
      <c r="AC1068" t="b">
        <f t="shared" si="165"/>
        <v>1</v>
      </c>
      <c r="AD1068">
        <v>9001174</v>
      </c>
      <c r="AE1068" t="s">
        <v>7450</v>
      </c>
      <c r="AF1068" t="str">
        <f t="shared" si="167"/>
        <v>田宇</v>
      </c>
    </row>
    <row r="1069" spans="1:32" x14ac:dyDescent="0.2">
      <c r="A1069">
        <v>1066</v>
      </c>
      <c r="B1069">
        <v>9001173</v>
      </c>
      <c r="C1069" t="str">
        <f>VLOOKUP(B:B,'10月人员信息'!J:W,13,0)</f>
        <v>130223198808013711</v>
      </c>
      <c r="D1069" t="str">
        <f>VLOOKUP(B:B,'10月人员信息'!J:M,3,0)</f>
        <v>刘建强</v>
      </c>
      <c r="E1069" t="str">
        <f>VLOOKUP(B:B,'10月人员信息'!J:L,2,0)</f>
        <v>动力部</v>
      </c>
      <c r="F1069" t="str">
        <f>VLOOKUP(B:B,'10月人员信息'!J:R,8,0)</f>
        <v>煤气防护、加压工</v>
      </c>
      <c r="G1069">
        <f>VLOOKUP(B:B,'10月人员信息'!J:P,6,0)</f>
        <v>0</v>
      </c>
      <c r="H1069" t="str">
        <f>VLOOKUP(B:B,'10月人员信息'!J:V,12,0)</f>
        <v>汉族</v>
      </c>
      <c r="I1069" t="str">
        <f>VLOOKUP(B:B,'11月工资'!A:D,4,0)</f>
        <v>6210810180000246461</v>
      </c>
      <c r="J1069">
        <f t="shared" si="163"/>
        <v>795.27</v>
      </c>
      <c r="K1069">
        <f t="shared" si="170"/>
        <v>34.79</v>
      </c>
      <c r="L1069">
        <f t="shared" si="166"/>
        <v>84.5</v>
      </c>
      <c r="M1069" s="6">
        <f t="shared" si="171"/>
        <v>365.44</v>
      </c>
      <c r="N1069">
        <f>VLOOKUP(C:C,'11月工资'!C:AP,40,0)</f>
        <v>9</v>
      </c>
      <c r="O1069" s="6">
        <f t="shared" si="172"/>
        <v>41.76</v>
      </c>
      <c r="P1069">
        <v>0</v>
      </c>
      <c r="Q1069">
        <f t="shared" si="164"/>
        <v>579</v>
      </c>
      <c r="R1069" s="50">
        <v>4970.46</v>
      </c>
      <c r="S1069" s="68">
        <v>5220.59</v>
      </c>
      <c r="T1069" s="69">
        <v>4825</v>
      </c>
      <c r="Y1069" s="51">
        <f t="shared" si="168"/>
        <v>4960.46</v>
      </c>
      <c r="Z1069" s="73">
        <f t="shared" si="169"/>
        <v>5225.2</v>
      </c>
      <c r="AA1069" s="69" t="str">
        <f>VLOOKUP(C:C&amp;"    ",[1]Sheet0!$E$1:$I$65536,5,0)</f>
        <v xml:space="preserve">4825.00    </v>
      </c>
      <c r="AB1069" s="74">
        <v>4825</v>
      </c>
      <c r="AC1069" t="b">
        <f t="shared" si="165"/>
        <v>1</v>
      </c>
      <c r="AD1069">
        <v>9001175</v>
      </c>
      <c r="AE1069" t="s">
        <v>7453</v>
      </c>
      <c r="AF1069" t="str">
        <f t="shared" si="167"/>
        <v>孙耀东</v>
      </c>
    </row>
    <row r="1070" spans="1:32" x14ac:dyDescent="0.2">
      <c r="A1070">
        <v>1067</v>
      </c>
      <c r="B1070">
        <v>9001174</v>
      </c>
      <c r="C1070" t="str">
        <f>VLOOKUP(B:B,'10月人员信息'!J:W,13,0)</f>
        <v>130203198607173019</v>
      </c>
      <c r="D1070" t="str">
        <f>VLOOKUP(B:B,'10月人员信息'!J:M,3,0)</f>
        <v>田宇</v>
      </c>
      <c r="E1070" t="str">
        <f>VLOOKUP(B:B,'10月人员信息'!J:L,2,0)</f>
        <v>动力部</v>
      </c>
      <c r="F1070" t="str">
        <f>VLOOKUP(B:B,'10月人员信息'!J:R,8,0)</f>
        <v>司泵工</v>
      </c>
      <c r="G1070">
        <f>VLOOKUP(B:B,'10月人员信息'!J:P,6,0)</f>
        <v>0</v>
      </c>
      <c r="H1070" t="str">
        <f>VLOOKUP(B:B,'10月人员信息'!J:V,12,0)</f>
        <v>汉族</v>
      </c>
      <c r="I1070" t="str">
        <f>VLOOKUP(B:B,'11月工资'!A:D,4,0)</f>
        <v>6227000180450123891</v>
      </c>
      <c r="J1070">
        <f t="shared" si="163"/>
        <v>733.33</v>
      </c>
      <c r="K1070">
        <f t="shared" si="170"/>
        <v>32.08</v>
      </c>
      <c r="L1070">
        <f t="shared" si="166"/>
        <v>77.92</v>
      </c>
      <c r="M1070" s="6">
        <f t="shared" si="171"/>
        <v>365.44</v>
      </c>
      <c r="N1070">
        <f>VLOOKUP(C:C,'11月工资'!C:AP,40,0)</f>
        <v>9</v>
      </c>
      <c r="O1070" s="6">
        <f t="shared" si="172"/>
        <v>41.76</v>
      </c>
      <c r="P1070">
        <v>0</v>
      </c>
      <c r="Q1070">
        <f t="shared" si="164"/>
        <v>533</v>
      </c>
      <c r="R1070" s="50">
        <v>4583.29</v>
      </c>
      <c r="S1070" s="68">
        <v>5220.59</v>
      </c>
      <c r="T1070" s="69">
        <v>4438</v>
      </c>
      <c r="Y1070" s="51">
        <f t="shared" si="168"/>
        <v>4573.29</v>
      </c>
      <c r="Z1070" s="73">
        <f t="shared" si="169"/>
        <v>5225.2</v>
      </c>
      <c r="AA1070" s="69" t="str">
        <f>VLOOKUP(C:C&amp;"    ",[1]Sheet0!$E$1:$I$65536,5,0)</f>
        <v xml:space="preserve">4438.00    </v>
      </c>
      <c r="AB1070" s="74">
        <v>4438</v>
      </c>
      <c r="AC1070" t="b">
        <f t="shared" si="165"/>
        <v>1</v>
      </c>
      <c r="AD1070">
        <v>9001176</v>
      </c>
      <c r="AE1070" t="s">
        <v>7456</v>
      </c>
      <c r="AF1070" t="str">
        <f t="shared" si="167"/>
        <v>韩剑</v>
      </c>
    </row>
    <row r="1071" spans="1:32" x14ac:dyDescent="0.2">
      <c r="A1071">
        <v>1068</v>
      </c>
      <c r="B1071">
        <v>9001175</v>
      </c>
      <c r="C1071" t="str">
        <f>VLOOKUP(B:B,'10月人员信息'!J:W,13,0)</f>
        <v>130203198210201819</v>
      </c>
      <c r="D1071" t="str">
        <f>VLOOKUP(B:B,'10月人员信息'!J:M,3,0)</f>
        <v>孙耀东</v>
      </c>
      <c r="E1071" t="str">
        <f>VLOOKUP(B:B,'10月人员信息'!J:L,2,0)</f>
        <v>动力部</v>
      </c>
      <c r="F1071" t="str">
        <f>VLOOKUP(B:B,'10月人员信息'!J:R,8,0)</f>
        <v>给水点检</v>
      </c>
      <c r="G1071">
        <f>VLOOKUP(B:B,'10月人员信息'!J:P,6,0)</f>
        <v>0</v>
      </c>
      <c r="H1071" t="str">
        <f>VLOOKUP(B:B,'10月人员信息'!J:V,12,0)</f>
        <v>汉族</v>
      </c>
      <c r="I1071" t="str">
        <f>VLOOKUP(B:B,'11月工资'!A:D,4,0)</f>
        <v>6217000180002023970</v>
      </c>
      <c r="J1071">
        <f t="shared" si="163"/>
        <v>802.42</v>
      </c>
      <c r="K1071">
        <f t="shared" si="170"/>
        <v>35.11</v>
      </c>
      <c r="L1071">
        <f t="shared" si="166"/>
        <v>85.26</v>
      </c>
      <c r="M1071" s="6">
        <f t="shared" si="171"/>
        <v>365.44</v>
      </c>
      <c r="N1071">
        <f>VLOOKUP(C:C,'11月工资'!C:AP,40,0)</f>
        <v>9</v>
      </c>
      <c r="O1071" s="6">
        <f t="shared" si="172"/>
        <v>41.76</v>
      </c>
      <c r="P1071">
        <v>0</v>
      </c>
      <c r="Q1071">
        <f t="shared" si="164"/>
        <v>584</v>
      </c>
      <c r="R1071" s="50">
        <v>5015.1400000000003</v>
      </c>
      <c r="S1071" s="68">
        <v>5220.59</v>
      </c>
      <c r="T1071" s="69">
        <v>4870</v>
      </c>
      <c r="Y1071" s="51">
        <f t="shared" si="168"/>
        <v>5005.1400000000003</v>
      </c>
      <c r="Z1071" s="73">
        <f t="shared" si="169"/>
        <v>5225.2</v>
      </c>
      <c r="AA1071" s="69" t="str">
        <f>VLOOKUP(C:C&amp;"    ",[1]Sheet0!$E$1:$I$65536,5,0)</f>
        <v xml:space="preserve">4870.00    </v>
      </c>
      <c r="AB1071" s="74">
        <v>4870</v>
      </c>
      <c r="AC1071" t="b">
        <f t="shared" si="165"/>
        <v>1</v>
      </c>
      <c r="AD1071">
        <v>9001177</v>
      </c>
      <c r="AE1071" t="s">
        <v>583</v>
      </c>
      <c r="AF1071" t="str">
        <f t="shared" si="167"/>
        <v>李斌</v>
      </c>
    </row>
    <row r="1072" spans="1:32" x14ac:dyDescent="0.2">
      <c r="A1072">
        <v>1069</v>
      </c>
      <c r="B1072">
        <v>9001176</v>
      </c>
      <c r="C1072" t="str">
        <f>VLOOKUP(B:B,'10月人员信息'!J:W,13,0)</f>
        <v>130205197906243919</v>
      </c>
      <c r="D1072" t="str">
        <f>VLOOKUP(B:B,'10月人员信息'!J:M,3,0)</f>
        <v>韩剑</v>
      </c>
      <c r="E1072" t="str">
        <f>VLOOKUP(B:B,'10月人员信息'!J:L,2,0)</f>
        <v>动力部</v>
      </c>
      <c r="F1072" t="str">
        <f>VLOOKUP(B:B,'10月人员信息'!J:R,8,0)</f>
        <v>给水点检</v>
      </c>
      <c r="G1072">
        <f>VLOOKUP(B:B,'10月人员信息'!J:P,6,0)</f>
        <v>0</v>
      </c>
      <c r="H1072" t="str">
        <f>VLOOKUP(B:B,'10月人员信息'!J:V,12,0)</f>
        <v>汉族</v>
      </c>
      <c r="I1072" t="str">
        <f>VLOOKUP(B:B,'11月工资'!A:D,4,0)</f>
        <v>6217000180043327786</v>
      </c>
      <c r="J1072">
        <f t="shared" si="163"/>
        <v>953.64</v>
      </c>
      <c r="K1072">
        <f t="shared" si="170"/>
        <v>41.72</v>
      </c>
      <c r="L1072">
        <f t="shared" si="166"/>
        <v>101.32</v>
      </c>
      <c r="M1072" s="6">
        <f t="shared" si="171"/>
        <v>407.37</v>
      </c>
      <c r="N1072">
        <f>VLOOKUP(C:C,'11月工资'!C:AP,40,0)</f>
        <v>9</v>
      </c>
      <c r="O1072" s="6">
        <f t="shared" si="172"/>
        <v>46.56</v>
      </c>
      <c r="P1072">
        <v>0</v>
      </c>
      <c r="Q1072">
        <f t="shared" si="164"/>
        <v>698</v>
      </c>
      <c r="R1072" s="50">
        <v>5960.28</v>
      </c>
      <c r="S1072" s="68">
        <v>5819.59</v>
      </c>
      <c r="T1072" s="69">
        <v>5815</v>
      </c>
      <c r="Y1072" s="51">
        <f t="shared" si="168"/>
        <v>5950.28</v>
      </c>
      <c r="Z1072" s="73">
        <f t="shared" si="169"/>
        <v>5824.2</v>
      </c>
      <c r="AA1072" s="69" t="str">
        <f>VLOOKUP(C:C&amp;"    ",[1]Sheet0!$E$1:$I$65536,5,0)</f>
        <v xml:space="preserve">5815.00    </v>
      </c>
      <c r="AB1072" s="74">
        <v>5815</v>
      </c>
      <c r="AC1072" t="b">
        <f t="shared" si="165"/>
        <v>1</v>
      </c>
      <c r="AD1072">
        <v>9001178</v>
      </c>
      <c r="AE1072" t="s">
        <v>7460</v>
      </c>
      <c r="AF1072" t="str">
        <f t="shared" si="167"/>
        <v>闫宝祥</v>
      </c>
    </row>
    <row r="1073" spans="1:32" x14ac:dyDescent="0.2">
      <c r="A1073">
        <v>1070</v>
      </c>
      <c r="B1073">
        <v>9001177</v>
      </c>
      <c r="C1073" t="str">
        <f>VLOOKUP(B:B,'10月人员信息'!J:W,13,0)</f>
        <v>130204198401080016</v>
      </c>
      <c r="D1073" t="str">
        <f>VLOOKUP(B:B,'10月人员信息'!J:M,3,0)</f>
        <v>李斌</v>
      </c>
      <c r="E1073" t="str">
        <f>VLOOKUP(B:B,'10月人员信息'!J:L,2,0)</f>
        <v>动力部</v>
      </c>
      <c r="F1073" t="str">
        <f>VLOOKUP(B:B,'10月人员信息'!J:R,8,0)</f>
        <v>余热汽轮机司机</v>
      </c>
      <c r="G1073">
        <f>VLOOKUP(B:B,'10月人员信息'!J:P,6,0)</f>
        <v>0</v>
      </c>
      <c r="H1073" t="str">
        <f>VLOOKUP(B:B,'10月人员信息'!J:V,12,0)</f>
        <v>满族</v>
      </c>
      <c r="I1073" t="str">
        <f>VLOOKUP(B:B,'11月工资'!A:D,4,0)</f>
        <v>6236680180004427721</v>
      </c>
      <c r="J1073">
        <f t="shared" si="163"/>
        <v>826.98</v>
      </c>
      <c r="K1073">
        <f t="shared" si="170"/>
        <v>36.18</v>
      </c>
      <c r="L1073">
        <f t="shared" si="166"/>
        <v>87.87</v>
      </c>
      <c r="M1073" s="6">
        <f t="shared" si="171"/>
        <v>365.44</v>
      </c>
      <c r="N1073">
        <f>VLOOKUP(C:C,'11月工资'!C:AP,40,0)</f>
        <v>9</v>
      </c>
      <c r="O1073" s="6">
        <f t="shared" si="172"/>
        <v>41.76</v>
      </c>
      <c r="P1073">
        <v>0</v>
      </c>
      <c r="Q1073">
        <f t="shared" si="164"/>
        <v>603</v>
      </c>
      <c r="R1073" s="50">
        <v>5168.6499999999996</v>
      </c>
      <c r="S1073" s="68">
        <v>5220.59</v>
      </c>
      <c r="T1073" s="69">
        <v>5024</v>
      </c>
      <c r="Y1073" s="51">
        <f t="shared" si="168"/>
        <v>5158.6499999999996</v>
      </c>
      <c r="Z1073" s="73">
        <f t="shared" si="169"/>
        <v>5225.2</v>
      </c>
      <c r="AA1073" s="69" t="str">
        <f>VLOOKUP(C:C&amp;"    ",[1]Sheet0!$E$1:$I$65536,5,0)</f>
        <v xml:space="preserve">5024.00    </v>
      </c>
      <c r="AB1073" s="74">
        <v>5024</v>
      </c>
      <c r="AC1073" t="b">
        <f t="shared" si="165"/>
        <v>1</v>
      </c>
      <c r="AD1073">
        <v>9001179</v>
      </c>
      <c r="AE1073" t="s">
        <v>7463</v>
      </c>
      <c r="AF1073" t="str">
        <f t="shared" si="167"/>
        <v>冯治阳</v>
      </c>
    </row>
    <row r="1074" spans="1:32" x14ac:dyDescent="0.2">
      <c r="A1074">
        <v>1071</v>
      </c>
      <c r="B1074">
        <v>9001178</v>
      </c>
      <c r="C1074" t="str">
        <f>VLOOKUP(B:B,'10月人员信息'!J:W,13,0)</f>
        <v>130205198601300614</v>
      </c>
      <c r="D1074" t="str">
        <f>VLOOKUP(B:B,'10月人员信息'!J:M,3,0)</f>
        <v>闫宝祥</v>
      </c>
      <c r="E1074" t="str">
        <f>VLOOKUP(B:B,'10月人员信息'!J:L,2,0)</f>
        <v>动力部</v>
      </c>
      <c r="F1074" t="str">
        <f>VLOOKUP(B:B,'10月人员信息'!J:R,8,0)</f>
        <v>燃气点检</v>
      </c>
      <c r="G1074">
        <f>VLOOKUP(B:B,'10月人员信息'!J:P,6,0)</f>
        <v>0</v>
      </c>
      <c r="H1074" t="str">
        <f>VLOOKUP(B:B,'10月人员信息'!J:V,12,0)</f>
        <v>汉族</v>
      </c>
      <c r="I1074" t="str">
        <f>VLOOKUP(B:B,'11月工资'!A:D,4,0)</f>
        <v>6222800183011042314</v>
      </c>
      <c r="J1074">
        <f t="shared" si="163"/>
        <v>852.56</v>
      </c>
      <c r="K1074">
        <f t="shared" si="170"/>
        <v>37.299999999999997</v>
      </c>
      <c r="L1074">
        <f t="shared" si="166"/>
        <v>90.58</v>
      </c>
      <c r="M1074" s="6">
        <f t="shared" si="171"/>
        <v>365.44</v>
      </c>
      <c r="N1074">
        <f>VLOOKUP(C:C,'11月工资'!C:AP,40,0)</f>
        <v>9</v>
      </c>
      <c r="O1074" s="6">
        <f t="shared" si="172"/>
        <v>41.76</v>
      </c>
      <c r="P1074">
        <v>0</v>
      </c>
      <c r="Q1074">
        <f t="shared" si="164"/>
        <v>622</v>
      </c>
      <c r="R1074" s="50">
        <v>5328.51</v>
      </c>
      <c r="S1074" s="68">
        <v>5220.59</v>
      </c>
      <c r="T1074" s="69">
        <v>5184</v>
      </c>
      <c r="Y1074" s="51">
        <f t="shared" si="168"/>
        <v>5318.51</v>
      </c>
      <c r="Z1074" s="73">
        <f t="shared" si="169"/>
        <v>5225.2</v>
      </c>
      <c r="AA1074" s="69" t="str">
        <f>VLOOKUP(C:C&amp;"    ",[1]Sheet0!$E$1:$I$65536,5,0)</f>
        <v xml:space="preserve">5184.00    </v>
      </c>
      <c r="AB1074" s="74">
        <v>5184</v>
      </c>
      <c r="AC1074" t="b">
        <f t="shared" si="165"/>
        <v>1</v>
      </c>
      <c r="AD1074">
        <v>9001180</v>
      </c>
      <c r="AE1074" t="s">
        <v>7466</v>
      </c>
      <c r="AF1074" t="str">
        <f t="shared" si="167"/>
        <v>张英</v>
      </c>
    </row>
    <row r="1075" spans="1:32" x14ac:dyDescent="0.2">
      <c r="A1075">
        <v>1072</v>
      </c>
      <c r="B1075">
        <v>9001179</v>
      </c>
      <c r="C1075" t="str">
        <f>VLOOKUP(B:B,'10月人员信息'!J:W,13,0)</f>
        <v>130204198903290013</v>
      </c>
      <c r="D1075" t="str">
        <f>VLOOKUP(B:B,'10月人员信息'!J:M,3,0)</f>
        <v>冯治阳</v>
      </c>
      <c r="E1075" t="str">
        <f>VLOOKUP(B:B,'10月人员信息'!J:L,2,0)</f>
        <v>动力部</v>
      </c>
      <c r="F1075" t="str">
        <f>VLOOKUP(B:B,'10月人员信息'!J:R,8,0)</f>
        <v>给水点检</v>
      </c>
      <c r="G1075">
        <f>VLOOKUP(B:B,'10月人员信息'!J:P,6,0)</f>
        <v>0</v>
      </c>
      <c r="H1075" t="str">
        <f>VLOOKUP(B:B,'10月人员信息'!J:V,12,0)</f>
        <v>汉族</v>
      </c>
      <c r="I1075" t="str">
        <f>VLOOKUP(B:B,'11月工资'!A:D,4,0)</f>
        <v>6217000180007708740</v>
      </c>
      <c r="J1075">
        <f t="shared" si="163"/>
        <v>753.97</v>
      </c>
      <c r="K1075">
        <f t="shared" si="170"/>
        <v>32.99</v>
      </c>
      <c r="L1075">
        <f t="shared" si="166"/>
        <v>80.11</v>
      </c>
      <c r="M1075" s="6">
        <f t="shared" si="171"/>
        <v>365.44</v>
      </c>
      <c r="N1075">
        <f>VLOOKUP(C:C,'11月工资'!C:AP,40,0)</f>
        <v>9</v>
      </c>
      <c r="O1075" s="6">
        <f t="shared" si="172"/>
        <v>41.76</v>
      </c>
      <c r="P1075">
        <v>0</v>
      </c>
      <c r="Q1075">
        <f t="shared" si="164"/>
        <v>548</v>
      </c>
      <c r="R1075" s="50">
        <v>4712.32</v>
      </c>
      <c r="S1075" s="68">
        <v>5220.59</v>
      </c>
      <c r="T1075" s="69">
        <v>4567</v>
      </c>
      <c r="Y1075" s="51">
        <f t="shared" si="168"/>
        <v>4702.32</v>
      </c>
      <c r="Z1075" s="73">
        <f t="shared" si="169"/>
        <v>5225.2</v>
      </c>
      <c r="AA1075" s="69" t="str">
        <f>VLOOKUP(C:C&amp;"    ",[1]Sheet0!$E$1:$I$65536,5,0)</f>
        <v xml:space="preserve">4567.00    </v>
      </c>
      <c r="AB1075" s="74">
        <v>4567</v>
      </c>
      <c r="AC1075" t="b">
        <f t="shared" si="165"/>
        <v>1</v>
      </c>
      <c r="AD1075">
        <v>9001181</v>
      </c>
      <c r="AE1075" t="s">
        <v>7468</v>
      </c>
      <c r="AF1075" t="str">
        <f t="shared" si="167"/>
        <v>周宁</v>
      </c>
    </row>
    <row r="1076" spans="1:32" x14ac:dyDescent="0.2">
      <c r="A1076">
        <v>1073</v>
      </c>
      <c r="B1076">
        <v>9001180</v>
      </c>
      <c r="C1076" t="str">
        <f>VLOOKUP(B:B,'10月人员信息'!J:W,13,0)</f>
        <v>130203198202042424</v>
      </c>
      <c r="D1076" t="str">
        <f>VLOOKUP(B:B,'10月人员信息'!J:M,3,0)</f>
        <v>张英</v>
      </c>
      <c r="E1076" t="str">
        <f>VLOOKUP(B:B,'10月人员信息'!J:L,2,0)</f>
        <v>动力部</v>
      </c>
      <c r="F1076" t="str">
        <f>VLOOKUP(B:B,'10月人员信息'!J:R,8,0)</f>
        <v>环保管理（外部协调）主办</v>
      </c>
      <c r="G1076" t="str">
        <f>VLOOKUP(B:B,'10月人员信息'!J:P,6,0)</f>
        <v>一级协理</v>
      </c>
      <c r="H1076" t="str">
        <f>VLOOKUP(B:B,'10月人员信息'!J:V,12,0)</f>
        <v>汉族</v>
      </c>
      <c r="I1076" t="str">
        <f>VLOOKUP(B:B,'11月工资'!A:D,4,0)</f>
        <v>6217000180043097710</v>
      </c>
      <c r="J1076">
        <f t="shared" si="163"/>
        <v>635.30999999999995</v>
      </c>
      <c r="K1076">
        <f t="shared" si="170"/>
        <v>27.79</v>
      </c>
      <c r="L1076">
        <f t="shared" si="166"/>
        <v>67.5</v>
      </c>
      <c r="M1076" s="6">
        <f t="shared" si="171"/>
        <v>365.44</v>
      </c>
      <c r="N1076">
        <f>VLOOKUP(C:C,'11月工资'!C:AP,40,0)</f>
        <v>9</v>
      </c>
      <c r="O1076" s="6">
        <f t="shared" si="172"/>
        <v>41.76</v>
      </c>
      <c r="P1076">
        <v>0</v>
      </c>
      <c r="Q1076">
        <f t="shared" si="164"/>
        <v>459</v>
      </c>
      <c r="R1076" s="50">
        <v>3970.7</v>
      </c>
      <c r="S1076" s="68">
        <v>5220.59</v>
      </c>
      <c r="T1076" s="69">
        <v>3826</v>
      </c>
      <c r="Y1076" s="51">
        <f t="shared" si="168"/>
        <v>3960.7</v>
      </c>
      <c r="Z1076" s="73">
        <f t="shared" si="169"/>
        <v>5225.2</v>
      </c>
      <c r="AA1076" s="69" t="str">
        <f>VLOOKUP(C:C&amp;"    ",[1]Sheet0!$E$1:$I$65536,5,0)</f>
        <v xml:space="preserve">3826.00    </v>
      </c>
      <c r="AB1076" s="74">
        <v>3826</v>
      </c>
      <c r="AC1076" t="b">
        <f t="shared" si="165"/>
        <v>1</v>
      </c>
      <c r="AD1076">
        <v>9001182</v>
      </c>
      <c r="AE1076" t="s">
        <v>7470</v>
      </c>
      <c r="AF1076" t="str">
        <f t="shared" si="167"/>
        <v>刘卿</v>
      </c>
    </row>
    <row r="1077" spans="1:32" x14ac:dyDescent="0.2">
      <c r="A1077">
        <v>1074</v>
      </c>
      <c r="B1077">
        <v>9001181</v>
      </c>
      <c r="C1077" t="str">
        <f>VLOOKUP(B:B,'10月人员信息'!J:W,13,0)</f>
        <v>130203198205180646</v>
      </c>
      <c r="D1077" t="str">
        <f>VLOOKUP(B:B,'10月人员信息'!J:M,3,0)</f>
        <v>周宁</v>
      </c>
      <c r="E1077" t="str">
        <f>VLOOKUP(B:B,'10月人员信息'!J:L,2,0)</f>
        <v>动力部</v>
      </c>
      <c r="F1077" t="str">
        <f>VLOOKUP(B:B,'10月人员信息'!J:R,8,0)</f>
        <v>党群室主办</v>
      </c>
      <c r="G1077" t="str">
        <f>VLOOKUP(B:B,'10月人员信息'!J:P,6,0)</f>
        <v>一级协理</v>
      </c>
      <c r="H1077" t="str">
        <f>VLOOKUP(B:B,'10月人员信息'!J:V,12,0)</f>
        <v>满族</v>
      </c>
      <c r="I1077" t="str">
        <f>VLOOKUP(B:B,'11月工资'!A:D,4,0)</f>
        <v>6217000180007750528</v>
      </c>
      <c r="J1077">
        <f t="shared" si="163"/>
        <v>545.33000000000004</v>
      </c>
      <c r="K1077">
        <f t="shared" si="170"/>
        <v>23.86</v>
      </c>
      <c r="L1077">
        <f t="shared" si="166"/>
        <v>57.94</v>
      </c>
      <c r="M1077" s="6">
        <f t="shared" si="171"/>
        <v>365.44</v>
      </c>
      <c r="N1077">
        <f>VLOOKUP(C:C,'11月工资'!C:AP,40,0)</f>
        <v>9</v>
      </c>
      <c r="O1077" s="6">
        <f t="shared" si="172"/>
        <v>41.76</v>
      </c>
      <c r="P1077">
        <v>0</v>
      </c>
      <c r="Q1077">
        <f t="shared" si="164"/>
        <v>432</v>
      </c>
      <c r="R1077" s="50">
        <v>3408.3</v>
      </c>
      <c r="S1077" s="68">
        <v>5220.59</v>
      </c>
      <c r="T1077" s="69">
        <v>3600</v>
      </c>
      <c r="Y1077" s="51">
        <f t="shared" si="168"/>
        <v>3398.3</v>
      </c>
      <c r="Z1077" s="73">
        <f t="shared" si="169"/>
        <v>5225.2</v>
      </c>
      <c r="AA1077" s="69" t="str">
        <f>VLOOKUP(C:C&amp;"    ",[1]Sheet0!$E$1:$I$65536,5,0)</f>
        <v xml:space="preserve">3600.00    </v>
      </c>
      <c r="AB1077" s="74">
        <v>3600</v>
      </c>
      <c r="AC1077" t="b">
        <f t="shared" si="165"/>
        <v>1</v>
      </c>
      <c r="AD1077">
        <v>9001183</v>
      </c>
      <c r="AE1077" t="s">
        <v>7473</v>
      </c>
      <c r="AF1077" t="str">
        <f t="shared" si="167"/>
        <v>陈志豪</v>
      </c>
    </row>
    <row r="1078" spans="1:32" x14ac:dyDescent="0.2">
      <c r="A1078">
        <v>1075</v>
      </c>
      <c r="B1078">
        <v>9001182</v>
      </c>
      <c r="C1078" t="str">
        <f>VLOOKUP(B:B,'10月人员信息'!J:W,13,0)</f>
        <v>130203198805311814</v>
      </c>
      <c r="D1078" t="str">
        <f>VLOOKUP(B:B,'10月人员信息'!J:M,3,0)</f>
        <v>刘卿</v>
      </c>
      <c r="E1078" t="str">
        <f>VLOOKUP(B:B,'10月人员信息'!J:L,2,0)</f>
        <v>动力部</v>
      </c>
      <c r="F1078" t="str">
        <f>VLOOKUP(B:B,'10月人员信息'!J:R,8,0)</f>
        <v>给水点检</v>
      </c>
      <c r="G1078">
        <f>VLOOKUP(B:B,'10月人员信息'!J:P,6,0)</f>
        <v>0</v>
      </c>
      <c r="H1078" t="str">
        <f>VLOOKUP(B:B,'10月人员信息'!J:V,12,0)</f>
        <v>汉族</v>
      </c>
      <c r="I1078" t="str">
        <f>VLOOKUP(B:B,'11月工资'!A:D,4,0)</f>
        <v>6217000180020384297</v>
      </c>
      <c r="J1078">
        <f t="shared" si="163"/>
        <v>725.8</v>
      </c>
      <c r="K1078">
        <f t="shared" si="170"/>
        <v>31.75</v>
      </c>
      <c r="L1078">
        <f t="shared" si="166"/>
        <v>77.12</v>
      </c>
      <c r="M1078" s="6">
        <f t="shared" si="171"/>
        <v>365.44</v>
      </c>
      <c r="N1078">
        <f>VLOOKUP(C:C,'11月工资'!C:AP,40,0)</f>
        <v>9</v>
      </c>
      <c r="O1078" s="6">
        <f t="shared" si="172"/>
        <v>41.76</v>
      </c>
      <c r="P1078">
        <v>0</v>
      </c>
      <c r="Q1078">
        <f t="shared" si="164"/>
        <v>527</v>
      </c>
      <c r="R1078" s="50">
        <v>4536.2700000000004</v>
      </c>
      <c r="S1078" s="68">
        <v>5220.59</v>
      </c>
      <c r="T1078" s="69">
        <v>4391</v>
      </c>
      <c r="Y1078" s="51">
        <f t="shared" si="168"/>
        <v>4526.2700000000004</v>
      </c>
      <c r="Z1078" s="73">
        <f t="shared" si="169"/>
        <v>5225.2</v>
      </c>
      <c r="AA1078" s="69" t="str">
        <f>VLOOKUP(C:C&amp;"    ",[1]Sheet0!$E$1:$I$65536,5,0)</f>
        <v xml:space="preserve">4391.00    </v>
      </c>
      <c r="AB1078" s="74">
        <v>4391</v>
      </c>
      <c r="AC1078" t="b">
        <f t="shared" si="165"/>
        <v>1</v>
      </c>
      <c r="AD1078">
        <v>9001184</v>
      </c>
      <c r="AE1078" t="s">
        <v>7475</v>
      </c>
      <c r="AF1078" t="str">
        <f t="shared" si="167"/>
        <v>李志</v>
      </c>
    </row>
    <row r="1079" spans="1:32" x14ac:dyDescent="0.2">
      <c r="A1079">
        <v>1076</v>
      </c>
      <c r="B1079">
        <v>9001183</v>
      </c>
      <c r="C1079" t="str">
        <f>VLOOKUP(B:B,'10月人员信息'!J:W,13,0)</f>
        <v>131181198603231095</v>
      </c>
      <c r="D1079" t="str">
        <f>VLOOKUP(B:B,'10月人员信息'!J:M,3,0)</f>
        <v>陈志豪</v>
      </c>
      <c r="E1079" t="str">
        <f>VLOOKUP(B:B,'10月人员信息'!J:L,2,0)</f>
        <v>动力部</v>
      </c>
      <c r="F1079" t="str">
        <f>VLOOKUP(B:B,'10月人员信息'!J:R,8,0)</f>
        <v>热电点检</v>
      </c>
      <c r="G1079">
        <f>VLOOKUP(B:B,'10月人员信息'!J:P,6,0)</f>
        <v>0</v>
      </c>
      <c r="H1079" t="str">
        <f>VLOOKUP(B:B,'10月人员信息'!J:V,12,0)</f>
        <v>汉族</v>
      </c>
      <c r="I1079" t="str">
        <f>VLOOKUP(B:B,'11月工资'!A:D,4,0)</f>
        <v>6217000180043327778</v>
      </c>
      <c r="J1079">
        <f t="shared" si="163"/>
        <v>756.4</v>
      </c>
      <c r="K1079">
        <f t="shared" si="170"/>
        <v>33.090000000000003</v>
      </c>
      <c r="L1079">
        <f t="shared" si="166"/>
        <v>80.37</v>
      </c>
      <c r="M1079" s="6">
        <f t="shared" si="171"/>
        <v>365.44</v>
      </c>
      <c r="N1079">
        <f>VLOOKUP(C:C,'11月工资'!C:AP,40,0)</f>
        <v>9</v>
      </c>
      <c r="O1079" s="6">
        <f t="shared" si="172"/>
        <v>41.76</v>
      </c>
      <c r="P1079">
        <v>0</v>
      </c>
      <c r="Q1079">
        <f t="shared" si="164"/>
        <v>550</v>
      </c>
      <c r="R1079" s="50">
        <v>4727.4799999999996</v>
      </c>
      <c r="S1079" s="68">
        <v>5220.59</v>
      </c>
      <c r="T1079" s="69">
        <v>4582</v>
      </c>
      <c r="Y1079" s="51">
        <f t="shared" si="168"/>
        <v>4717.4799999999996</v>
      </c>
      <c r="Z1079" s="73">
        <f t="shared" si="169"/>
        <v>5225.2</v>
      </c>
      <c r="AA1079" s="69" t="str">
        <f>VLOOKUP(C:C&amp;"    ",[1]Sheet0!$E$1:$I$65536,5,0)</f>
        <v xml:space="preserve">4582.00    </v>
      </c>
      <c r="AB1079" s="74">
        <v>4582</v>
      </c>
      <c r="AC1079" t="b">
        <f t="shared" si="165"/>
        <v>1</v>
      </c>
      <c r="AD1079">
        <v>9001185</v>
      </c>
      <c r="AE1079" t="s">
        <v>2873</v>
      </c>
      <c r="AF1079" t="str">
        <f t="shared" si="167"/>
        <v>李刚</v>
      </c>
    </row>
    <row r="1080" spans="1:32" x14ac:dyDescent="0.2">
      <c r="A1080">
        <v>1077</v>
      </c>
      <c r="B1080">
        <v>9001184</v>
      </c>
      <c r="C1080" t="str">
        <f>VLOOKUP(B:B,'10月人员信息'!J:W,13,0)</f>
        <v>130205198207283916</v>
      </c>
      <c r="D1080" t="str">
        <f>VLOOKUP(B:B,'10月人员信息'!J:M,3,0)</f>
        <v>李志</v>
      </c>
      <c r="E1080" t="str">
        <f>VLOOKUP(B:B,'10月人员信息'!J:L,2,0)</f>
        <v>动力部</v>
      </c>
      <c r="F1080" t="str">
        <f>VLOOKUP(B:B,'10月人员信息'!J:R,8,0)</f>
        <v>供电点检</v>
      </c>
      <c r="G1080">
        <f>VLOOKUP(B:B,'10月人员信息'!J:P,6,0)</f>
        <v>0</v>
      </c>
      <c r="H1080" t="str">
        <f>VLOOKUP(B:B,'10月人员信息'!J:V,12,0)</f>
        <v>汉族</v>
      </c>
      <c r="I1080" t="str">
        <f>VLOOKUP(B:B,'11月工资'!A:D,4,0)</f>
        <v>6217000180010328916</v>
      </c>
      <c r="J1080">
        <f t="shared" si="163"/>
        <v>685.24</v>
      </c>
      <c r="K1080">
        <f t="shared" si="170"/>
        <v>29.98</v>
      </c>
      <c r="L1080">
        <f t="shared" si="166"/>
        <v>72.81</v>
      </c>
      <c r="M1080" s="6">
        <f t="shared" si="171"/>
        <v>365.44</v>
      </c>
      <c r="N1080">
        <f>VLOOKUP(C:C,'11月工资'!C:AP,40,0)</f>
        <v>9</v>
      </c>
      <c r="O1080" s="6">
        <f t="shared" si="172"/>
        <v>41.76</v>
      </c>
      <c r="P1080">
        <v>0</v>
      </c>
      <c r="Q1080">
        <f t="shared" si="164"/>
        <v>497</v>
      </c>
      <c r="R1080" s="50">
        <v>4282.75</v>
      </c>
      <c r="S1080" s="68">
        <v>5220.59</v>
      </c>
      <c r="T1080" s="69">
        <v>4138</v>
      </c>
      <c r="Y1080" s="51">
        <f t="shared" si="168"/>
        <v>4272.75</v>
      </c>
      <c r="Z1080" s="73">
        <f t="shared" si="169"/>
        <v>5225.2</v>
      </c>
      <c r="AA1080" s="69" t="str">
        <f>VLOOKUP(C:C&amp;"    ",[1]Sheet0!$E$1:$I$65536,5,0)</f>
        <v xml:space="preserve">4138.00    </v>
      </c>
      <c r="AB1080" s="74">
        <v>4138</v>
      </c>
      <c r="AC1080" t="b">
        <f t="shared" si="165"/>
        <v>1</v>
      </c>
      <c r="AD1080">
        <v>9001186</v>
      </c>
      <c r="AE1080" t="s">
        <v>7479</v>
      </c>
      <c r="AF1080" t="str">
        <f t="shared" si="167"/>
        <v>崔洪博</v>
      </c>
    </row>
    <row r="1081" spans="1:32" x14ac:dyDescent="0.2">
      <c r="A1081">
        <v>1078</v>
      </c>
      <c r="B1081">
        <v>9001185</v>
      </c>
      <c r="C1081" t="str">
        <f>VLOOKUP(B:B,'10月人员信息'!J:W,13,0)</f>
        <v>130205198205073915</v>
      </c>
      <c r="D1081" t="str">
        <f>VLOOKUP(B:B,'10月人员信息'!J:M,3,0)</f>
        <v>李刚</v>
      </c>
      <c r="E1081" t="str">
        <f>VLOOKUP(B:B,'10月人员信息'!J:L,2,0)</f>
        <v>动力部</v>
      </c>
      <c r="F1081" t="str">
        <f>VLOOKUP(B:B,'10月人员信息'!J:R,8,0)</f>
        <v>司泵工</v>
      </c>
      <c r="G1081">
        <f>VLOOKUP(B:B,'10月人员信息'!J:P,6,0)</f>
        <v>0</v>
      </c>
      <c r="H1081" t="str">
        <f>VLOOKUP(B:B,'10月人员信息'!J:V,12,0)</f>
        <v>汉族</v>
      </c>
      <c r="I1081" t="str">
        <f>VLOOKUP(B:B,'11月工资'!A:D,4,0)</f>
        <v>6227000180690135523</v>
      </c>
      <c r="J1081">
        <f t="shared" si="163"/>
        <v>673.44</v>
      </c>
      <c r="K1081">
        <f t="shared" si="170"/>
        <v>29.46</v>
      </c>
      <c r="L1081">
        <f t="shared" si="166"/>
        <v>71.55</v>
      </c>
      <c r="M1081" s="6">
        <f t="shared" si="171"/>
        <v>365.44</v>
      </c>
      <c r="N1081">
        <f>VLOOKUP(C:C,'11月工资'!C:AP,40,0)</f>
        <v>9</v>
      </c>
      <c r="O1081" s="6">
        <f t="shared" si="172"/>
        <v>41.76</v>
      </c>
      <c r="P1081">
        <v>0</v>
      </c>
      <c r="Q1081">
        <f t="shared" si="164"/>
        <v>488</v>
      </c>
      <c r="R1081" s="51">
        <v>4209</v>
      </c>
      <c r="S1081" s="68">
        <v>5220.59</v>
      </c>
      <c r="T1081" s="69">
        <v>4064</v>
      </c>
      <c r="Y1081" s="51">
        <f t="shared" si="168"/>
        <v>4199</v>
      </c>
      <c r="Z1081" s="73">
        <f t="shared" si="169"/>
        <v>5225.2</v>
      </c>
      <c r="AA1081" s="69" t="str">
        <f>VLOOKUP(C:C&amp;"    ",[1]Sheet0!$E$1:$I$65536,5,0)</f>
        <v xml:space="preserve">4064.00    </v>
      </c>
      <c r="AB1081" s="74">
        <v>4064</v>
      </c>
      <c r="AC1081" t="b">
        <f t="shared" si="165"/>
        <v>1</v>
      </c>
      <c r="AD1081">
        <v>9001187</v>
      </c>
      <c r="AE1081" t="s">
        <v>7481</v>
      </c>
      <c r="AF1081" t="str">
        <f t="shared" si="167"/>
        <v>张昕鑫</v>
      </c>
    </row>
    <row r="1082" spans="1:32" x14ac:dyDescent="0.2">
      <c r="A1082">
        <v>1079</v>
      </c>
      <c r="B1082">
        <v>9001186</v>
      </c>
      <c r="C1082" t="str">
        <f>VLOOKUP(B:B,'10月人员信息'!J:W,13,0)</f>
        <v>130225198410051913</v>
      </c>
      <c r="D1082" t="str">
        <f>VLOOKUP(B:B,'10月人员信息'!J:M,3,0)</f>
        <v>崔洪博</v>
      </c>
      <c r="E1082" t="str">
        <f>VLOOKUP(B:B,'10月人员信息'!J:L,2,0)</f>
        <v>动力部</v>
      </c>
      <c r="F1082" t="str">
        <f>VLOOKUP(B:B,'10月人员信息'!J:R,8,0)</f>
        <v>供电点检</v>
      </c>
      <c r="G1082">
        <f>VLOOKUP(B:B,'10月人员信息'!J:P,6,0)</f>
        <v>0</v>
      </c>
      <c r="H1082" t="str">
        <f>VLOOKUP(B:B,'10月人员信息'!J:V,12,0)</f>
        <v>汉族</v>
      </c>
      <c r="I1082" t="str">
        <f>VLOOKUP(B:B,'11月工资'!A:D,4,0)</f>
        <v>6227000181590016987</v>
      </c>
      <c r="J1082">
        <f t="shared" si="163"/>
        <v>688.84</v>
      </c>
      <c r="K1082">
        <f t="shared" si="170"/>
        <v>30.14</v>
      </c>
      <c r="L1082">
        <f t="shared" si="166"/>
        <v>73.19</v>
      </c>
      <c r="M1082" s="6">
        <f t="shared" si="171"/>
        <v>365.44</v>
      </c>
      <c r="N1082">
        <f>VLOOKUP(C:C,'11月工资'!C:AP,40,0)</f>
        <v>9</v>
      </c>
      <c r="O1082" s="6">
        <f t="shared" si="172"/>
        <v>41.76</v>
      </c>
      <c r="P1082">
        <v>0</v>
      </c>
      <c r="Q1082">
        <f t="shared" si="164"/>
        <v>499</v>
      </c>
      <c r="R1082" s="50">
        <v>4305.2700000000004</v>
      </c>
      <c r="S1082" s="68">
        <v>5220.59</v>
      </c>
      <c r="T1082" s="69">
        <v>4160</v>
      </c>
      <c r="Y1082" s="51">
        <f t="shared" si="168"/>
        <v>4295.2700000000004</v>
      </c>
      <c r="Z1082" s="73">
        <f t="shared" si="169"/>
        <v>5225.2</v>
      </c>
      <c r="AA1082" s="69" t="str">
        <f>VLOOKUP(C:C&amp;"    ",[1]Sheet0!$E$1:$I$65536,5,0)</f>
        <v xml:space="preserve">4160.00    </v>
      </c>
      <c r="AB1082" s="74">
        <v>4160</v>
      </c>
      <c r="AC1082" t="b">
        <f t="shared" si="165"/>
        <v>1</v>
      </c>
      <c r="AD1082">
        <v>9001188</v>
      </c>
      <c r="AE1082" t="s">
        <v>886</v>
      </c>
      <c r="AF1082" t="str">
        <f t="shared" si="167"/>
        <v>王刚</v>
      </c>
    </row>
    <row r="1083" spans="1:32" x14ac:dyDescent="0.2">
      <c r="A1083">
        <v>1080</v>
      </c>
      <c r="B1083">
        <v>9001187</v>
      </c>
      <c r="C1083" t="str">
        <f>VLOOKUP(B:B,'10月人员信息'!J:W,13,0)</f>
        <v>130204198402052412</v>
      </c>
      <c r="D1083" t="str">
        <f>VLOOKUP(B:B,'10月人员信息'!J:M,3,0)</f>
        <v>张昕鑫</v>
      </c>
      <c r="E1083" t="str">
        <f>VLOOKUP(B:B,'10月人员信息'!J:L,2,0)</f>
        <v>动力部</v>
      </c>
      <c r="F1083" t="str">
        <f>VLOOKUP(B:B,'10月人员信息'!J:R,8,0)</f>
        <v>供电点检</v>
      </c>
      <c r="G1083">
        <f>VLOOKUP(B:B,'10月人员信息'!J:P,6,0)</f>
        <v>0</v>
      </c>
      <c r="H1083" t="str">
        <f>VLOOKUP(B:B,'10月人员信息'!J:V,12,0)</f>
        <v>汉族</v>
      </c>
      <c r="I1083" t="str">
        <f>VLOOKUP(B:B,'11月工资'!A:D,4,0)</f>
        <v>6217000180042544704</v>
      </c>
      <c r="J1083">
        <f t="shared" si="163"/>
        <v>743.75</v>
      </c>
      <c r="K1083">
        <f t="shared" si="170"/>
        <v>32.54</v>
      </c>
      <c r="L1083">
        <f t="shared" si="166"/>
        <v>79.02</v>
      </c>
      <c r="M1083" s="6">
        <f t="shared" si="171"/>
        <v>365.44</v>
      </c>
      <c r="N1083">
        <f>VLOOKUP(C:C,'11月工资'!C:AP,40,0)</f>
        <v>9</v>
      </c>
      <c r="O1083" s="6">
        <f t="shared" si="172"/>
        <v>41.76</v>
      </c>
      <c r="P1083">
        <v>0</v>
      </c>
      <c r="Q1083">
        <f t="shared" si="164"/>
        <v>540</v>
      </c>
      <c r="R1083" s="50">
        <v>4648.45</v>
      </c>
      <c r="S1083" s="68">
        <v>5220.59</v>
      </c>
      <c r="T1083" s="69">
        <v>4503</v>
      </c>
      <c r="Y1083" s="51">
        <f t="shared" si="168"/>
        <v>4638.45</v>
      </c>
      <c r="Z1083" s="73">
        <f t="shared" si="169"/>
        <v>5225.2</v>
      </c>
      <c r="AA1083" s="69" t="str">
        <f>VLOOKUP(C:C&amp;"    ",[1]Sheet0!$E$1:$I$65536,5,0)</f>
        <v xml:space="preserve">4503.00    </v>
      </c>
      <c r="AB1083" s="74">
        <v>4503</v>
      </c>
      <c r="AC1083" t="b">
        <f t="shared" si="165"/>
        <v>1</v>
      </c>
      <c r="AD1083">
        <v>9001189</v>
      </c>
      <c r="AE1083" t="s">
        <v>7484</v>
      </c>
      <c r="AF1083" t="str">
        <f t="shared" si="167"/>
        <v>刘彪</v>
      </c>
    </row>
    <row r="1084" spans="1:32" x14ac:dyDescent="0.2">
      <c r="A1084">
        <v>1081</v>
      </c>
      <c r="B1084">
        <v>9001188</v>
      </c>
      <c r="C1084" t="str">
        <f>VLOOKUP(B:B,'10月人员信息'!J:W,13,0)</f>
        <v>130203198606253017</v>
      </c>
      <c r="D1084" t="str">
        <f>VLOOKUP(B:B,'10月人员信息'!J:M,3,0)</f>
        <v>王刚</v>
      </c>
      <c r="E1084" t="str">
        <f>VLOOKUP(B:B,'10月人员信息'!J:L,2,0)</f>
        <v>动力部</v>
      </c>
      <c r="F1084" t="str">
        <f>VLOOKUP(B:B,'10月人员信息'!J:R,8,0)</f>
        <v>盲板工</v>
      </c>
      <c r="G1084">
        <f>VLOOKUP(B:B,'10月人员信息'!J:P,6,0)</f>
        <v>0</v>
      </c>
      <c r="H1084" t="str">
        <f>VLOOKUP(B:B,'10月人员信息'!J:V,12,0)</f>
        <v>汉族</v>
      </c>
      <c r="I1084" t="str">
        <f>VLOOKUP(B:B,'11月工资'!A:D,4,0)</f>
        <v>6217000180011170671</v>
      </c>
      <c r="J1084">
        <f t="shared" si="163"/>
        <v>753.02</v>
      </c>
      <c r="K1084">
        <f t="shared" si="170"/>
        <v>32.94</v>
      </c>
      <c r="L1084">
        <f t="shared" si="166"/>
        <v>80.010000000000005</v>
      </c>
      <c r="M1084" s="6">
        <f t="shared" si="171"/>
        <v>365.44</v>
      </c>
      <c r="N1084">
        <f>VLOOKUP(C:C,'11月工资'!C:AP,40,0)</f>
        <v>9</v>
      </c>
      <c r="O1084" s="6">
        <f t="shared" si="172"/>
        <v>41.76</v>
      </c>
      <c r="P1084">
        <v>0</v>
      </c>
      <c r="Q1084">
        <f t="shared" si="164"/>
        <v>547</v>
      </c>
      <c r="R1084" s="50">
        <v>4706.3999999999996</v>
      </c>
      <c r="S1084" s="68">
        <v>5220.59</v>
      </c>
      <c r="T1084" s="69">
        <v>4561</v>
      </c>
      <c r="Y1084" s="51">
        <f t="shared" si="168"/>
        <v>4696.3999999999996</v>
      </c>
      <c r="Z1084" s="73">
        <f t="shared" si="169"/>
        <v>5225.2</v>
      </c>
      <c r="AA1084" s="69" t="str">
        <f>VLOOKUP(C:C&amp;"    ",[1]Sheet0!$E$1:$I$65536,5,0)</f>
        <v xml:space="preserve">4561.00    </v>
      </c>
      <c r="AB1084" s="74">
        <v>4561</v>
      </c>
      <c r="AC1084" t="b">
        <f t="shared" si="165"/>
        <v>1</v>
      </c>
      <c r="AD1084">
        <v>9001190</v>
      </c>
      <c r="AE1084" t="s">
        <v>7486</v>
      </c>
      <c r="AF1084" t="str">
        <f t="shared" si="167"/>
        <v>王智超</v>
      </c>
    </row>
    <row r="1085" spans="1:32" x14ac:dyDescent="0.2">
      <c r="A1085">
        <v>1082</v>
      </c>
      <c r="B1085">
        <v>9001189</v>
      </c>
      <c r="C1085" t="str">
        <f>VLOOKUP(B:B,'10月人员信息'!J:W,13,0)</f>
        <v>130203198504213612</v>
      </c>
      <c r="D1085" t="str">
        <f>VLOOKUP(B:B,'10月人员信息'!J:M,3,0)</f>
        <v>刘彪</v>
      </c>
      <c r="E1085" t="str">
        <f>VLOOKUP(B:B,'10月人员信息'!J:L,2,0)</f>
        <v>动力部</v>
      </c>
      <c r="F1085" t="str">
        <f>VLOOKUP(B:B,'10月人员信息'!J:R,8,0)</f>
        <v>盲板工</v>
      </c>
      <c r="G1085">
        <f>VLOOKUP(B:B,'10月人员信息'!J:P,6,0)</f>
        <v>0</v>
      </c>
      <c r="H1085" t="str">
        <f>VLOOKUP(B:B,'10月人员信息'!J:V,12,0)</f>
        <v>汉族</v>
      </c>
      <c r="I1085" t="str">
        <f>VLOOKUP(B:B,'11月工资'!A:D,4,0)</f>
        <v>6217000180009456942</v>
      </c>
      <c r="J1085">
        <f t="shared" si="163"/>
        <v>644.04</v>
      </c>
      <c r="K1085">
        <f t="shared" si="170"/>
        <v>28.18</v>
      </c>
      <c r="L1085">
        <f t="shared" si="166"/>
        <v>68.430000000000007</v>
      </c>
      <c r="M1085" s="6">
        <f t="shared" si="171"/>
        <v>365.44</v>
      </c>
      <c r="N1085">
        <f>VLOOKUP(C:C,'11月工资'!C:AP,40,0)</f>
        <v>9</v>
      </c>
      <c r="O1085" s="6">
        <f t="shared" si="172"/>
        <v>41.76</v>
      </c>
      <c r="P1085">
        <v>0</v>
      </c>
      <c r="Q1085">
        <f t="shared" si="164"/>
        <v>466</v>
      </c>
      <c r="R1085" s="50">
        <v>4025.26</v>
      </c>
      <c r="S1085" s="68">
        <v>5220.59</v>
      </c>
      <c r="T1085" s="69">
        <v>3880</v>
      </c>
      <c r="Y1085" s="51">
        <f t="shared" si="168"/>
        <v>4015.26</v>
      </c>
      <c r="Z1085" s="73">
        <f t="shared" si="169"/>
        <v>5225.2</v>
      </c>
      <c r="AA1085" s="69" t="str">
        <f>VLOOKUP(C:C&amp;"    ",[1]Sheet0!$E$1:$I$65536,5,0)</f>
        <v xml:space="preserve">3880.00    </v>
      </c>
      <c r="AB1085" s="74">
        <v>3880</v>
      </c>
      <c r="AC1085" t="b">
        <f t="shared" si="165"/>
        <v>1</v>
      </c>
      <c r="AD1085">
        <v>9001191</v>
      </c>
      <c r="AE1085" t="s">
        <v>7488</v>
      </c>
      <c r="AF1085" t="str">
        <f t="shared" si="167"/>
        <v>高杨</v>
      </c>
    </row>
    <row r="1086" spans="1:32" x14ac:dyDescent="0.2">
      <c r="A1086">
        <v>1083</v>
      </c>
      <c r="B1086">
        <v>9001190</v>
      </c>
      <c r="C1086" t="str">
        <f>VLOOKUP(B:B,'10月人员信息'!J:W,13,0)</f>
        <v>130202198906060616</v>
      </c>
      <c r="D1086" t="str">
        <f>VLOOKUP(B:B,'10月人员信息'!J:M,3,0)</f>
        <v>王智超</v>
      </c>
      <c r="E1086" t="str">
        <f>VLOOKUP(B:B,'10月人员信息'!J:L,2,0)</f>
        <v>动力部</v>
      </c>
      <c r="F1086" t="str">
        <f>VLOOKUP(B:B,'10月人员信息'!J:R,8,0)</f>
        <v>饱和汽轮机副司机</v>
      </c>
      <c r="G1086">
        <f>VLOOKUP(B:B,'10月人员信息'!J:P,6,0)</f>
        <v>0</v>
      </c>
      <c r="H1086" t="str">
        <f>VLOOKUP(B:B,'10月人员信息'!J:V,12,0)</f>
        <v>汉族</v>
      </c>
      <c r="I1086" t="str">
        <f>VLOOKUP(B:B,'11月工资'!A:D,4,0)</f>
        <v>6236680180000222282</v>
      </c>
      <c r="J1086">
        <f t="shared" si="163"/>
        <v>603.13</v>
      </c>
      <c r="K1086">
        <f t="shared" si="170"/>
        <v>26.39</v>
      </c>
      <c r="L1086">
        <f t="shared" si="166"/>
        <v>64.08</v>
      </c>
      <c r="M1086" s="6">
        <f t="shared" si="171"/>
        <v>365.44</v>
      </c>
      <c r="N1086">
        <f>VLOOKUP(C:C,'11月工资'!C:AP,40,0)</f>
        <v>9</v>
      </c>
      <c r="O1086" s="6">
        <f t="shared" si="172"/>
        <v>41.76</v>
      </c>
      <c r="P1086">
        <v>0</v>
      </c>
      <c r="Q1086">
        <f t="shared" si="164"/>
        <v>435</v>
      </c>
      <c r="R1086" s="50">
        <v>3769.59</v>
      </c>
      <c r="S1086" s="68">
        <v>5220.59</v>
      </c>
      <c r="T1086" s="69">
        <v>3625</v>
      </c>
      <c r="Y1086" s="51">
        <f t="shared" si="168"/>
        <v>3759.59</v>
      </c>
      <c r="Z1086" s="73">
        <f t="shared" si="169"/>
        <v>5225.2</v>
      </c>
      <c r="AA1086" s="69" t="str">
        <f>VLOOKUP(C:C&amp;"    ",[1]Sheet0!$E$1:$I$65536,5,0)</f>
        <v xml:space="preserve">3625.00    </v>
      </c>
      <c r="AB1086" s="74">
        <v>3625</v>
      </c>
      <c r="AC1086" t="b">
        <f t="shared" si="165"/>
        <v>1</v>
      </c>
      <c r="AD1086">
        <v>9001192</v>
      </c>
      <c r="AE1086" t="s">
        <v>7490</v>
      </c>
      <c r="AF1086" t="str">
        <f t="shared" si="167"/>
        <v>张健</v>
      </c>
    </row>
    <row r="1087" spans="1:32" x14ac:dyDescent="0.2">
      <c r="A1087">
        <v>1084</v>
      </c>
      <c r="B1087">
        <v>9001191</v>
      </c>
      <c r="C1087" t="str">
        <f>VLOOKUP(B:B,'10月人员信息'!J:W,13,0)</f>
        <v>130203198808112415</v>
      </c>
      <c r="D1087" t="str">
        <f>VLOOKUP(B:B,'10月人员信息'!J:M,3,0)</f>
        <v>高杨</v>
      </c>
      <c r="E1087" t="str">
        <f>VLOOKUP(B:B,'10月人员信息'!J:L,2,0)</f>
        <v>动力部</v>
      </c>
      <c r="F1087" t="str">
        <f>VLOOKUP(B:B,'10月人员信息'!J:R,8,0)</f>
        <v>鼓风机副司机</v>
      </c>
      <c r="G1087">
        <f>VLOOKUP(B:B,'10月人员信息'!J:P,6,0)</f>
        <v>0</v>
      </c>
      <c r="H1087" t="str">
        <f>VLOOKUP(B:B,'10月人员信息'!J:V,12,0)</f>
        <v>汉族</v>
      </c>
      <c r="I1087" t="str">
        <f>VLOOKUP(B:B,'11月工资'!A:D,4,0)</f>
        <v>6217000180043097124</v>
      </c>
      <c r="J1087">
        <f t="shared" si="163"/>
        <v>791.34</v>
      </c>
      <c r="K1087">
        <f t="shared" si="170"/>
        <v>34.619999999999997</v>
      </c>
      <c r="L1087">
        <f t="shared" si="166"/>
        <v>84.08</v>
      </c>
      <c r="M1087" s="6">
        <f t="shared" si="171"/>
        <v>365.44</v>
      </c>
      <c r="N1087">
        <f>VLOOKUP(C:C,'11月工资'!C:AP,40,0)</f>
        <v>9</v>
      </c>
      <c r="O1087" s="6">
        <f t="shared" si="172"/>
        <v>41.76</v>
      </c>
      <c r="P1087">
        <v>0</v>
      </c>
      <c r="Q1087">
        <f t="shared" si="164"/>
        <v>576</v>
      </c>
      <c r="R1087" s="50">
        <v>4945.88</v>
      </c>
      <c r="S1087" s="68">
        <v>5220.59</v>
      </c>
      <c r="T1087" s="69">
        <v>4801</v>
      </c>
      <c r="Y1087" s="51">
        <f t="shared" si="168"/>
        <v>4935.88</v>
      </c>
      <c r="Z1087" s="73">
        <f t="shared" si="169"/>
        <v>5225.2</v>
      </c>
      <c r="AA1087" s="69" t="str">
        <f>VLOOKUP(C:C&amp;"    ",[1]Sheet0!$E$1:$I$65536,5,0)</f>
        <v xml:space="preserve">4801.00    </v>
      </c>
      <c r="AB1087" s="74">
        <v>4801</v>
      </c>
      <c r="AC1087" t="b">
        <f t="shared" si="165"/>
        <v>1</v>
      </c>
      <c r="AD1087">
        <v>9001193</v>
      </c>
      <c r="AE1087" t="s">
        <v>7494</v>
      </c>
      <c r="AF1087" t="str">
        <f t="shared" si="167"/>
        <v>靳建伟</v>
      </c>
    </row>
    <row r="1088" spans="1:32" x14ac:dyDescent="0.2">
      <c r="A1088">
        <v>1085</v>
      </c>
      <c r="B1088">
        <v>9001192</v>
      </c>
      <c r="C1088" t="str">
        <f>VLOOKUP(B:B,'10月人员信息'!J:W,13,0)</f>
        <v>130203197304212418</v>
      </c>
      <c r="D1088" t="str">
        <f>VLOOKUP(B:B,'10月人员信息'!J:M,3,0)</f>
        <v>张健</v>
      </c>
      <c r="E1088" t="str">
        <f>VLOOKUP(B:B,'10月人员信息'!J:L,2,0)</f>
        <v>动力部</v>
      </c>
      <c r="F1088" t="str">
        <f>VLOOKUP(B:B,'10月人员信息'!J:R,8,0)</f>
        <v>煤气锅炉司炉</v>
      </c>
      <c r="G1088">
        <f>VLOOKUP(B:B,'10月人员信息'!J:P,6,0)</f>
        <v>0</v>
      </c>
      <c r="H1088" t="str">
        <f>VLOOKUP(B:B,'10月人员信息'!J:V,12,0)</f>
        <v>汉族</v>
      </c>
      <c r="I1088" t="str">
        <f>VLOOKUP(B:B,'11月工资'!A:D,4,0)</f>
        <v>4367420181918085522</v>
      </c>
      <c r="J1088">
        <f t="shared" ref="J1088:J1151" si="173">ROUND(R1088*0.16,2)</f>
        <v>938.08</v>
      </c>
      <c r="K1088">
        <f t="shared" si="170"/>
        <v>41.04</v>
      </c>
      <c r="L1088">
        <f t="shared" si="166"/>
        <v>99.67</v>
      </c>
      <c r="M1088" s="6">
        <f t="shared" si="171"/>
        <v>400.57</v>
      </c>
      <c r="N1088">
        <f>VLOOKUP(C:C,'11月工资'!C:AP,40,0)</f>
        <v>9</v>
      </c>
      <c r="O1088" s="6">
        <f t="shared" si="172"/>
        <v>45.78</v>
      </c>
      <c r="P1088">
        <v>0</v>
      </c>
      <c r="Q1088">
        <f t="shared" ref="Q1088:Q1151" si="174">ROUND(T1088*0.12,0)</f>
        <v>686</v>
      </c>
      <c r="R1088" s="51">
        <v>5863</v>
      </c>
      <c r="S1088" s="67">
        <v>5722.49</v>
      </c>
      <c r="T1088" s="69">
        <v>5718</v>
      </c>
      <c r="Y1088" s="51">
        <f t="shared" si="168"/>
        <v>5853</v>
      </c>
      <c r="Z1088" s="73">
        <f t="shared" si="169"/>
        <v>5727.1</v>
      </c>
      <c r="AA1088" s="69" t="str">
        <f>VLOOKUP(C:C&amp;"    ",[1]Sheet0!$E$1:$I$65536,5,0)</f>
        <v xml:space="preserve">5718.00    </v>
      </c>
      <c r="AB1088" s="74">
        <v>5718</v>
      </c>
      <c r="AC1088" t="b">
        <f t="shared" si="165"/>
        <v>1</v>
      </c>
      <c r="AD1088">
        <v>9001194</v>
      </c>
      <c r="AE1088" t="s">
        <v>7497</v>
      </c>
      <c r="AF1088" t="str">
        <f t="shared" si="167"/>
        <v>刘兆爱</v>
      </c>
    </row>
    <row r="1089" spans="1:32" x14ac:dyDescent="0.2">
      <c r="A1089">
        <v>1086</v>
      </c>
      <c r="B1089">
        <v>9001193</v>
      </c>
      <c r="C1089" t="str">
        <f>VLOOKUP(B:B,'10月人员信息'!J:W,13,0)</f>
        <v>130204197812203311</v>
      </c>
      <c r="D1089" t="str">
        <f>VLOOKUP(B:B,'10月人员信息'!J:M,3,0)</f>
        <v>靳建伟</v>
      </c>
      <c r="E1089" t="str">
        <f>VLOOKUP(B:B,'10月人员信息'!J:L,2,0)</f>
        <v>动力部</v>
      </c>
      <c r="F1089" t="str">
        <f>VLOOKUP(B:B,'10月人员信息'!J:R,8,0)</f>
        <v>余热锅炉司炉</v>
      </c>
      <c r="G1089">
        <f>VLOOKUP(B:B,'10月人员信息'!J:P,6,0)</f>
        <v>0</v>
      </c>
      <c r="H1089" t="str">
        <f>VLOOKUP(B:B,'10月人员信息'!J:V,12,0)</f>
        <v>汉族</v>
      </c>
      <c r="I1089" t="str">
        <f>VLOOKUP(B:B,'11月工资'!A:D,4,0)</f>
        <v>6217000180022191591</v>
      </c>
      <c r="J1089">
        <f t="shared" si="173"/>
        <v>863.04</v>
      </c>
      <c r="K1089">
        <f t="shared" si="170"/>
        <v>37.76</v>
      </c>
      <c r="L1089">
        <f t="shared" si="166"/>
        <v>91.7</v>
      </c>
      <c r="M1089" s="6">
        <f t="shared" si="171"/>
        <v>367.74</v>
      </c>
      <c r="N1089">
        <f>VLOOKUP(C:C,'11月工资'!C:AP,40,0)</f>
        <v>9</v>
      </c>
      <c r="O1089" s="6">
        <f t="shared" si="172"/>
        <v>42.03</v>
      </c>
      <c r="P1089">
        <v>0</v>
      </c>
      <c r="Q1089">
        <f t="shared" si="174"/>
        <v>630</v>
      </c>
      <c r="R1089" s="51">
        <v>5394</v>
      </c>
      <c r="S1089" s="67">
        <v>5253.46</v>
      </c>
      <c r="T1089" s="69">
        <v>5249</v>
      </c>
      <c r="Y1089" s="51">
        <f t="shared" si="168"/>
        <v>5384</v>
      </c>
      <c r="Z1089" s="73">
        <f t="shared" si="169"/>
        <v>5258.07</v>
      </c>
      <c r="AA1089" s="69" t="str">
        <f>VLOOKUP(C:C&amp;"    ",[1]Sheet0!$E$1:$I$65536,5,0)</f>
        <v xml:space="preserve">5249.00    </v>
      </c>
      <c r="AB1089" s="74">
        <v>5249</v>
      </c>
      <c r="AC1089" t="b">
        <f t="shared" ref="AC1089:AC1152" si="175">T1089=AB1089</f>
        <v>1</v>
      </c>
      <c r="AD1089">
        <v>9001195</v>
      </c>
      <c r="AE1089" t="s">
        <v>7501</v>
      </c>
      <c r="AF1089" t="str">
        <f t="shared" si="167"/>
        <v>马林</v>
      </c>
    </row>
    <row r="1090" spans="1:32" x14ac:dyDescent="0.2">
      <c r="A1090">
        <v>1087</v>
      </c>
      <c r="B1090">
        <v>9001194</v>
      </c>
      <c r="C1090" t="str">
        <f>VLOOKUP(B:B,'10月人员信息'!J:W,13,0)</f>
        <v>130224196803178215</v>
      </c>
      <c r="D1090" t="str">
        <f>VLOOKUP(B:B,'10月人员信息'!J:M,3,0)</f>
        <v>刘兆爱</v>
      </c>
      <c r="E1090" t="str">
        <f>VLOOKUP(B:B,'10月人员信息'!J:L,2,0)</f>
        <v>动力部</v>
      </c>
      <c r="F1090" t="str">
        <f>VLOOKUP(B:B,'10月人员信息'!J:R,8,0)</f>
        <v>盲板工</v>
      </c>
      <c r="G1090">
        <f>VLOOKUP(B:B,'10月人员信息'!J:P,6,0)</f>
        <v>0</v>
      </c>
      <c r="H1090" t="str">
        <f>VLOOKUP(B:B,'10月人员信息'!J:V,12,0)</f>
        <v>汉族</v>
      </c>
      <c r="I1090" t="str">
        <f>VLOOKUP(B:B,'11月工资'!A:D,4,0)</f>
        <v>6217000180022192771</v>
      </c>
      <c r="J1090">
        <f t="shared" si="173"/>
        <v>1035.2</v>
      </c>
      <c r="K1090">
        <f t="shared" si="170"/>
        <v>45.29</v>
      </c>
      <c r="L1090">
        <f t="shared" ref="L1090:L1153" si="176">ROUND(R1090*0.017,2)</f>
        <v>109.99</v>
      </c>
      <c r="M1090" s="6">
        <f t="shared" si="171"/>
        <v>443.07</v>
      </c>
      <c r="N1090">
        <f>VLOOKUP(C:C,'11月工资'!C:AP,40,0)</f>
        <v>9</v>
      </c>
      <c r="O1090" s="6">
        <f t="shared" si="172"/>
        <v>50.64</v>
      </c>
      <c r="P1090">
        <v>0</v>
      </c>
      <c r="Q1090">
        <f t="shared" si="174"/>
        <v>759</v>
      </c>
      <c r="R1090" s="51">
        <v>6470</v>
      </c>
      <c r="S1090" s="67">
        <v>6329.6</v>
      </c>
      <c r="T1090" s="69">
        <v>6325</v>
      </c>
      <c r="Y1090" s="51">
        <f t="shared" si="168"/>
        <v>6460</v>
      </c>
      <c r="Z1090" s="73">
        <f t="shared" si="169"/>
        <v>6334.21</v>
      </c>
      <c r="AA1090" s="69" t="str">
        <f>VLOOKUP(C:C&amp;"    ",[1]Sheet0!$E$1:$I$65536,5,0)</f>
        <v xml:space="preserve">6325.00    </v>
      </c>
      <c r="AB1090" s="74">
        <v>6325</v>
      </c>
      <c r="AC1090" t="b">
        <f t="shared" si="175"/>
        <v>1</v>
      </c>
      <c r="AD1090">
        <v>9001196</v>
      </c>
      <c r="AE1090" t="s">
        <v>7505</v>
      </c>
      <c r="AF1090" t="str">
        <f t="shared" si="167"/>
        <v>周琳</v>
      </c>
    </row>
    <row r="1091" spans="1:32" x14ac:dyDescent="0.2">
      <c r="A1091">
        <v>1088</v>
      </c>
      <c r="B1091">
        <v>9001195</v>
      </c>
      <c r="C1091" t="str">
        <f>VLOOKUP(B:B,'10月人员信息'!J:W,13,0)</f>
        <v>130203197902201532</v>
      </c>
      <c r="D1091" t="str">
        <f>VLOOKUP(B:B,'10月人员信息'!J:M,3,0)</f>
        <v>马林</v>
      </c>
      <c r="E1091" t="str">
        <f>VLOOKUP(B:B,'10月人员信息'!J:L,2,0)</f>
        <v>动力部</v>
      </c>
      <c r="F1091" t="str">
        <f>VLOOKUP(B:B,'10月人员信息'!J:R,8,0)</f>
        <v>饱和汽轮机司机</v>
      </c>
      <c r="G1091">
        <f>VLOOKUP(B:B,'10月人员信息'!J:P,6,0)</f>
        <v>0</v>
      </c>
      <c r="H1091" t="str">
        <f>VLOOKUP(B:B,'10月人员信息'!J:V,12,0)</f>
        <v>汉族</v>
      </c>
      <c r="I1091" t="str">
        <f>VLOOKUP(B:B,'11月工资'!A:D,4,0)</f>
        <v>6217000180022192615</v>
      </c>
      <c r="J1091">
        <f t="shared" si="173"/>
        <v>1025.1199999999999</v>
      </c>
      <c r="K1091">
        <f t="shared" si="170"/>
        <v>44.85</v>
      </c>
      <c r="L1091">
        <f t="shared" si="176"/>
        <v>108.92</v>
      </c>
      <c r="M1091" s="6">
        <f t="shared" si="171"/>
        <v>438.67</v>
      </c>
      <c r="N1091">
        <f>VLOOKUP(C:C,'11月工资'!C:AP,40,0)</f>
        <v>9</v>
      </c>
      <c r="O1091" s="6">
        <f t="shared" si="172"/>
        <v>50.13</v>
      </c>
      <c r="P1091">
        <v>0</v>
      </c>
      <c r="Q1091">
        <f t="shared" si="174"/>
        <v>751</v>
      </c>
      <c r="R1091" s="51">
        <v>6407</v>
      </c>
      <c r="S1091" s="67">
        <v>6266.77</v>
      </c>
      <c r="T1091" s="69">
        <v>6262</v>
      </c>
      <c r="Y1091" s="51">
        <f t="shared" si="168"/>
        <v>6397</v>
      </c>
      <c r="Z1091" s="73">
        <f t="shared" si="169"/>
        <v>6271.38</v>
      </c>
      <c r="AA1091" s="69" t="str">
        <f>VLOOKUP(C:C&amp;"    ",[1]Sheet0!$E$1:$I$65536,5,0)</f>
        <v xml:space="preserve">6262.00    </v>
      </c>
      <c r="AB1091" s="74">
        <v>6262</v>
      </c>
      <c r="AC1091" t="b">
        <f t="shared" si="175"/>
        <v>1</v>
      </c>
      <c r="AD1091">
        <v>9001197</v>
      </c>
      <c r="AE1091" t="s">
        <v>7508</v>
      </c>
      <c r="AF1091" t="str">
        <f t="shared" ref="AF1091:AF1154" si="177">VLOOKUP(AD:AD,B:D,3,0)</f>
        <v>胡继华</v>
      </c>
    </row>
    <row r="1092" spans="1:32" x14ac:dyDescent="0.2">
      <c r="A1092">
        <v>1089</v>
      </c>
      <c r="B1092">
        <v>9001196</v>
      </c>
      <c r="C1092" t="str">
        <f>VLOOKUP(B:B,'10月人员信息'!J:W,13,0)</f>
        <v>130205197807243913</v>
      </c>
      <c r="D1092" t="str">
        <f>VLOOKUP(B:B,'10月人员信息'!J:M,3,0)</f>
        <v>周琳</v>
      </c>
      <c r="E1092" t="str">
        <f>VLOOKUP(B:B,'10月人员信息'!J:L,2,0)</f>
        <v>动力部</v>
      </c>
      <c r="F1092" t="str">
        <f>VLOOKUP(B:B,'10月人员信息'!J:R,8,0)</f>
        <v>煤气汽轮机司机</v>
      </c>
      <c r="G1092">
        <f>VLOOKUP(B:B,'10月人员信息'!J:P,6,0)</f>
        <v>0</v>
      </c>
      <c r="H1092" t="str">
        <f>VLOOKUP(B:B,'10月人员信息'!J:V,12,0)</f>
        <v>汉族</v>
      </c>
      <c r="I1092" t="str">
        <f>VLOOKUP(B:B,'11月工资'!A:D,4,0)</f>
        <v>6217000180022192607</v>
      </c>
      <c r="J1092">
        <f t="shared" si="173"/>
        <v>1183.68</v>
      </c>
      <c r="K1092">
        <f t="shared" si="170"/>
        <v>51.79</v>
      </c>
      <c r="L1092">
        <f t="shared" si="176"/>
        <v>125.77</v>
      </c>
      <c r="M1092" s="6">
        <f t="shared" si="171"/>
        <v>508.03</v>
      </c>
      <c r="N1092">
        <f>VLOOKUP(C:C,'11月工资'!C:AP,40,0)</f>
        <v>9</v>
      </c>
      <c r="O1092" s="6">
        <f t="shared" si="172"/>
        <v>58.06</v>
      </c>
      <c r="P1092">
        <v>0</v>
      </c>
      <c r="Q1092">
        <f t="shared" si="174"/>
        <v>870</v>
      </c>
      <c r="R1092" s="51">
        <v>7398</v>
      </c>
      <c r="S1092" s="67">
        <v>7257.58</v>
      </c>
      <c r="T1092" s="69">
        <v>7253</v>
      </c>
      <c r="Y1092" s="51">
        <f t="shared" ref="Y1092:Y1155" si="178">R1092-10</f>
        <v>7388</v>
      </c>
      <c r="Z1092" s="73">
        <f t="shared" si="169"/>
        <v>7262.19</v>
      </c>
      <c r="AA1092" s="69" t="str">
        <f>VLOOKUP(C:C&amp;"    ",[1]Sheet0!$E$1:$I$65536,5,0)</f>
        <v xml:space="preserve">7253.00    </v>
      </c>
      <c r="AB1092" s="74">
        <v>7253</v>
      </c>
      <c r="AC1092" t="b">
        <f t="shared" si="175"/>
        <v>1</v>
      </c>
      <c r="AD1092">
        <v>9001198</v>
      </c>
      <c r="AE1092" t="s">
        <v>7510</v>
      </c>
      <c r="AF1092" t="str">
        <f t="shared" si="177"/>
        <v>孟繁彬</v>
      </c>
    </row>
    <row r="1093" spans="1:32" x14ac:dyDescent="0.2">
      <c r="A1093">
        <v>1090</v>
      </c>
      <c r="B1093">
        <v>9001197</v>
      </c>
      <c r="C1093" t="str">
        <f>VLOOKUP(B:B,'10月人员信息'!J:W,13,0)</f>
        <v>130202197807060317</v>
      </c>
      <c r="D1093" t="str">
        <f>VLOOKUP(B:B,'10月人员信息'!J:M,3,0)</f>
        <v>胡继华</v>
      </c>
      <c r="E1093" t="str">
        <f>VLOOKUP(B:B,'10月人员信息'!J:L,2,0)</f>
        <v>动力部</v>
      </c>
      <c r="F1093" t="str">
        <f>VLOOKUP(B:B,'10月人员信息'!J:R,8,0)</f>
        <v>煤气锅炉司炉</v>
      </c>
      <c r="G1093">
        <f>VLOOKUP(B:B,'10月人员信息'!J:P,6,0)</f>
        <v>0</v>
      </c>
      <c r="H1093" t="str">
        <f>VLOOKUP(B:B,'10月人员信息'!J:V,12,0)</f>
        <v>汉族</v>
      </c>
      <c r="I1093" t="str">
        <f>VLOOKUP(B:B,'11月工资'!A:D,4,0)</f>
        <v>6217000180022191187</v>
      </c>
      <c r="J1093">
        <f t="shared" si="173"/>
        <v>1071.2</v>
      </c>
      <c r="K1093">
        <f t="shared" si="170"/>
        <v>46.87</v>
      </c>
      <c r="L1093">
        <f t="shared" si="176"/>
        <v>113.82</v>
      </c>
      <c r="M1093" s="6">
        <f t="shared" si="171"/>
        <v>458.79</v>
      </c>
      <c r="N1093">
        <f>VLOOKUP(C:C,'11月工资'!C:AP,40,0)</f>
        <v>9</v>
      </c>
      <c r="O1093" s="6">
        <f t="shared" si="172"/>
        <v>52.43</v>
      </c>
      <c r="P1093">
        <v>0</v>
      </c>
      <c r="Q1093">
        <f t="shared" si="174"/>
        <v>786</v>
      </c>
      <c r="R1093" s="51">
        <v>6695</v>
      </c>
      <c r="S1093" s="67">
        <v>6554.14</v>
      </c>
      <c r="T1093" s="69">
        <v>6550</v>
      </c>
      <c r="Y1093" s="51">
        <f t="shared" si="178"/>
        <v>6685</v>
      </c>
      <c r="Z1093" s="73">
        <f t="shared" ref="Z1093:Z1156" si="179">ROUND(S1093+4.61,2)</f>
        <v>6558.75</v>
      </c>
      <c r="AA1093" s="69" t="str">
        <f>VLOOKUP(C:C&amp;"    ",[1]Sheet0!$E$1:$I$65536,5,0)</f>
        <v xml:space="preserve">6550.00    </v>
      </c>
      <c r="AB1093" s="74">
        <v>6550</v>
      </c>
      <c r="AC1093" t="b">
        <f t="shared" si="175"/>
        <v>1</v>
      </c>
      <c r="AD1093">
        <v>9001199</v>
      </c>
      <c r="AE1093" t="s">
        <v>439</v>
      </c>
      <c r="AF1093" t="str">
        <f t="shared" si="177"/>
        <v>王欣</v>
      </c>
    </row>
    <row r="1094" spans="1:32" x14ac:dyDescent="0.2">
      <c r="A1094">
        <v>1091</v>
      </c>
      <c r="B1094">
        <v>9001198</v>
      </c>
      <c r="C1094" t="str">
        <f>VLOOKUP(B:B,'10月人员信息'!J:W,13,0)</f>
        <v>130204197802133057</v>
      </c>
      <c r="D1094" t="str">
        <f>VLOOKUP(B:B,'10月人员信息'!J:M,3,0)</f>
        <v>孟繁彬</v>
      </c>
      <c r="E1094" t="str">
        <f>VLOOKUP(B:B,'10月人员信息'!J:L,2,0)</f>
        <v>动力部</v>
      </c>
      <c r="F1094" t="str">
        <f>VLOOKUP(B:B,'10月人员信息'!J:R,8,0)</f>
        <v>煤气锅炉司炉</v>
      </c>
      <c r="G1094">
        <f>VLOOKUP(B:B,'10月人员信息'!J:P,6,0)</f>
        <v>0</v>
      </c>
      <c r="H1094" t="str">
        <f>VLOOKUP(B:B,'10月人员信息'!J:V,12,0)</f>
        <v>汉族</v>
      </c>
      <c r="I1094" t="str">
        <f>VLOOKUP(B:B,'11月工资'!A:D,4,0)</f>
        <v>6217000180022191062</v>
      </c>
      <c r="J1094">
        <f t="shared" si="173"/>
        <v>950.08</v>
      </c>
      <c r="K1094">
        <f t="shared" si="170"/>
        <v>41.57</v>
      </c>
      <c r="L1094">
        <f t="shared" si="176"/>
        <v>100.95</v>
      </c>
      <c r="M1094" s="6">
        <f t="shared" si="171"/>
        <v>405.82</v>
      </c>
      <c r="N1094">
        <f>VLOOKUP(C:C,'11月工资'!C:AP,40,0)</f>
        <v>9</v>
      </c>
      <c r="O1094" s="6">
        <f t="shared" si="172"/>
        <v>46.38</v>
      </c>
      <c r="P1094">
        <v>0</v>
      </c>
      <c r="Q1094">
        <f t="shared" si="174"/>
        <v>695</v>
      </c>
      <c r="R1094" s="51">
        <v>5938</v>
      </c>
      <c r="S1094" s="67">
        <v>5797.41</v>
      </c>
      <c r="T1094" s="69">
        <v>5793</v>
      </c>
      <c r="Y1094" s="51">
        <f t="shared" si="178"/>
        <v>5928</v>
      </c>
      <c r="Z1094" s="73">
        <f t="shared" si="179"/>
        <v>5802.02</v>
      </c>
      <c r="AA1094" s="69" t="str">
        <f>VLOOKUP(C:C&amp;"    ",[1]Sheet0!$E$1:$I$65536,5,0)</f>
        <v xml:space="preserve">5793.00    </v>
      </c>
      <c r="AB1094" s="74">
        <v>5793</v>
      </c>
      <c r="AC1094" t="b">
        <f t="shared" si="175"/>
        <v>1</v>
      </c>
      <c r="AD1094">
        <v>9001200</v>
      </c>
      <c r="AE1094" t="s">
        <v>7514</v>
      </c>
      <c r="AF1094" t="str">
        <f t="shared" si="177"/>
        <v>陈志钢</v>
      </c>
    </row>
    <row r="1095" spans="1:32" x14ac:dyDescent="0.2">
      <c r="A1095">
        <v>1092</v>
      </c>
      <c r="B1095">
        <v>9001199</v>
      </c>
      <c r="C1095" t="str">
        <f>VLOOKUP(B:B,'10月人员信息'!J:W,13,0)</f>
        <v>130205197905153911</v>
      </c>
      <c r="D1095" t="str">
        <f>VLOOKUP(B:B,'10月人员信息'!J:M,3,0)</f>
        <v>王欣</v>
      </c>
      <c r="E1095" t="str">
        <f>VLOOKUP(B:B,'10月人员信息'!J:L,2,0)</f>
        <v>动力部</v>
      </c>
      <c r="F1095" t="str">
        <f>VLOOKUP(B:B,'10月人员信息'!J:R,8,0)</f>
        <v>煤气锅炉司炉</v>
      </c>
      <c r="G1095">
        <f>VLOOKUP(B:B,'10月人员信息'!J:P,6,0)</f>
        <v>0</v>
      </c>
      <c r="H1095" t="str">
        <f>VLOOKUP(B:B,'10月人员信息'!J:V,12,0)</f>
        <v>汉族</v>
      </c>
      <c r="I1095" t="str">
        <f>VLOOKUP(B:B,'11月工资'!A:D,4,0)</f>
        <v>6217000180011302647</v>
      </c>
      <c r="J1095">
        <f t="shared" si="173"/>
        <v>871.2</v>
      </c>
      <c r="K1095">
        <f t="shared" si="170"/>
        <v>38.119999999999997</v>
      </c>
      <c r="L1095">
        <f t="shared" si="176"/>
        <v>92.57</v>
      </c>
      <c r="M1095" s="6">
        <f t="shared" si="171"/>
        <v>371.3</v>
      </c>
      <c r="N1095">
        <f>VLOOKUP(C:C,'11月工资'!C:AP,40,0)</f>
        <v>9</v>
      </c>
      <c r="O1095" s="6">
        <f t="shared" si="172"/>
        <v>42.43</v>
      </c>
      <c r="P1095">
        <v>0</v>
      </c>
      <c r="Q1095">
        <f t="shared" si="174"/>
        <v>636</v>
      </c>
      <c r="R1095" s="51">
        <v>5445</v>
      </c>
      <c r="S1095" s="67">
        <v>5304.35</v>
      </c>
      <c r="T1095" s="69">
        <v>5300</v>
      </c>
      <c r="Y1095" s="51">
        <f t="shared" si="178"/>
        <v>5435</v>
      </c>
      <c r="Z1095" s="73">
        <f t="shared" si="179"/>
        <v>5308.96</v>
      </c>
      <c r="AA1095" s="69" t="str">
        <f>VLOOKUP(C:C&amp;"    ",[1]Sheet0!$E$1:$I$65536,5,0)</f>
        <v xml:space="preserve">5300.00    </v>
      </c>
      <c r="AB1095" s="74">
        <v>5300</v>
      </c>
      <c r="AC1095" t="b">
        <f t="shared" si="175"/>
        <v>1</v>
      </c>
      <c r="AD1095">
        <v>9001201</v>
      </c>
      <c r="AE1095" t="s">
        <v>7517</v>
      </c>
      <c r="AF1095" t="str">
        <f t="shared" si="177"/>
        <v>王辉</v>
      </c>
    </row>
    <row r="1096" spans="1:32" x14ac:dyDescent="0.2">
      <c r="A1096">
        <v>1093</v>
      </c>
      <c r="B1096">
        <v>9001200</v>
      </c>
      <c r="C1096" t="str">
        <f>VLOOKUP(B:B,'10月人员信息'!J:W,13,0)</f>
        <v>130204197810112715</v>
      </c>
      <c r="D1096" t="str">
        <f>VLOOKUP(B:B,'10月人员信息'!J:M,3,0)</f>
        <v>陈志钢</v>
      </c>
      <c r="E1096" t="str">
        <f>VLOOKUP(B:B,'10月人员信息'!J:L,2,0)</f>
        <v>动力部</v>
      </c>
      <c r="F1096" t="str">
        <f>VLOOKUP(B:B,'10月人员信息'!J:R,8,0)</f>
        <v>司泵工</v>
      </c>
      <c r="G1096">
        <f>VLOOKUP(B:B,'10月人员信息'!J:P,6,0)</f>
        <v>0</v>
      </c>
      <c r="H1096" t="str">
        <f>VLOOKUP(B:B,'10月人员信息'!J:V,12,0)</f>
        <v>汉族</v>
      </c>
      <c r="I1096" t="str">
        <f>VLOOKUP(B:B,'11月工资'!A:D,4,0)</f>
        <v>6217000180022185270</v>
      </c>
      <c r="J1096">
        <f t="shared" si="173"/>
        <v>1072.32</v>
      </c>
      <c r="K1096">
        <f t="shared" si="170"/>
        <v>46.91</v>
      </c>
      <c r="L1096">
        <f t="shared" si="176"/>
        <v>113.93</v>
      </c>
      <c r="M1096" s="6">
        <f t="shared" si="171"/>
        <v>459.3</v>
      </c>
      <c r="N1096">
        <f>VLOOKUP(C:C,'11月工资'!C:AP,40,0)</f>
        <v>9</v>
      </c>
      <c r="O1096" s="6">
        <f t="shared" si="172"/>
        <v>52.49</v>
      </c>
      <c r="P1096">
        <v>0</v>
      </c>
      <c r="Q1096">
        <f t="shared" si="174"/>
        <v>787</v>
      </c>
      <c r="R1096" s="51">
        <v>6702</v>
      </c>
      <c r="S1096" s="67">
        <v>6561.39</v>
      </c>
      <c r="T1096" s="69">
        <v>6557</v>
      </c>
      <c r="Y1096" s="51">
        <f t="shared" si="178"/>
        <v>6692</v>
      </c>
      <c r="Z1096" s="73">
        <f t="shared" si="179"/>
        <v>6566</v>
      </c>
      <c r="AA1096" s="69" t="str">
        <f>VLOOKUP(C:C&amp;"    ",[1]Sheet0!$E$1:$I$65536,5,0)</f>
        <v xml:space="preserve">6557.00    </v>
      </c>
      <c r="AB1096" s="74">
        <v>6557</v>
      </c>
      <c r="AC1096" t="b">
        <f t="shared" si="175"/>
        <v>1</v>
      </c>
      <c r="AD1096">
        <v>9001202</v>
      </c>
      <c r="AE1096" t="s">
        <v>7519</v>
      </c>
      <c r="AF1096" t="str">
        <f t="shared" si="177"/>
        <v>席忠</v>
      </c>
    </row>
    <row r="1097" spans="1:32" x14ac:dyDescent="0.2">
      <c r="A1097">
        <v>1094</v>
      </c>
      <c r="B1097">
        <v>9001201</v>
      </c>
      <c r="C1097" t="str">
        <f>VLOOKUP(B:B,'10月人员信息'!J:W,13,0)</f>
        <v>130203197901252418</v>
      </c>
      <c r="D1097" t="str">
        <f>VLOOKUP(B:B,'10月人员信息'!J:M,3,0)</f>
        <v>王辉</v>
      </c>
      <c r="E1097" t="str">
        <f>VLOOKUP(B:B,'10月人员信息'!J:L,2,0)</f>
        <v>动力部</v>
      </c>
      <c r="F1097" t="str">
        <f>VLOOKUP(B:B,'10月人员信息'!J:R,8,0)</f>
        <v>司泵工</v>
      </c>
      <c r="G1097">
        <f>VLOOKUP(B:B,'10月人员信息'!J:P,6,0)</f>
        <v>0</v>
      </c>
      <c r="H1097" t="str">
        <f>VLOOKUP(B:B,'10月人员信息'!J:V,12,0)</f>
        <v>汉族</v>
      </c>
      <c r="I1097" t="str">
        <f>VLOOKUP(B:B,'11月工资'!A:D,4,0)</f>
        <v>6217000180022185981</v>
      </c>
      <c r="J1097">
        <f t="shared" si="173"/>
        <v>720.16</v>
      </c>
      <c r="K1097">
        <f t="shared" si="170"/>
        <v>31.51</v>
      </c>
      <c r="L1097">
        <f t="shared" si="176"/>
        <v>76.52</v>
      </c>
      <c r="M1097" s="6">
        <f t="shared" si="171"/>
        <v>365.44</v>
      </c>
      <c r="N1097">
        <f>VLOOKUP(C:C,'11月工资'!C:AP,40,0)</f>
        <v>9</v>
      </c>
      <c r="O1097" s="6">
        <f t="shared" si="172"/>
        <v>41.76</v>
      </c>
      <c r="P1097">
        <v>0</v>
      </c>
      <c r="Q1097">
        <f t="shared" si="174"/>
        <v>523</v>
      </c>
      <c r="R1097" s="51">
        <v>4501</v>
      </c>
      <c r="S1097" s="68">
        <v>5220.59</v>
      </c>
      <c r="T1097" s="69">
        <v>4356</v>
      </c>
      <c r="Y1097" s="51">
        <f t="shared" si="178"/>
        <v>4491</v>
      </c>
      <c r="Z1097" s="73">
        <f t="shared" si="179"/>
        <v>5225.2</v>
      </c>
      <c r="AA1097" s="69" t="str">
        <f>VLOOKUP(C:C&amp;"    ",[1]Sheet0!$E$1:$I$65536,5,0)</f>
        <v xml:space="preserve">4356.00    </v>
      </c>
      <c r="AB1097" s="74">
        <v>4356</v>
      </c>
      <c r="AC1097" t="b">
        <f t="shared" si="175"/>
        <v>1</v>
      </c>
      <c r="AD1097">
        <v>9001203</v>
      </c>
      <c r="AE1097" t="s">
        <v>7522</v>
      </c>
      <c r="AF1097" t="str">
        <f t="shared" si="177"/>
        <v>石义峰</v>
      </c>
    </row>
    <row r="1098" spans="1:32" x14ac:dyDescent="0.2">
      <c r="A1098">
        <v>1095</v>
      </c>
      <c r="B1098">
        <v>9001202</v>
      </c>
      <c r="C1098" t="str">
        <f>VLOOKUP(B:B,'10月人员信息'!J:W,13,0)</f>
        <v>130205197201112732</v>
      </c>
      <c r="D1098" t="str">
        <f>VLOOKUP(B:B,'10月人员信息'!J:M,3,0)</f>
        <v>席忠</v>
      </c>
      <c r="E1098" t="str">
        <f>VLOOKUP(B:B,'10月人员信息'!J:L,2,0)</f>
        <v>动力部</v>
      </c>
      <c r="F1098" t="str">
        <f>VLOOKUP(B:B,'10月人员信息'!J:R,8,0)</f>
        <v>司泵工</v>
      </c>
      <c r="G1098">
        <f>VLOOKUP(B:B,'10月人员信息'!J:P,6,0)</f>
        <v>0</v>
      </c>
      <c r="H1098" t="str">
        <f>VLOOKUP(B:B,'10月人员信息'!J:V,12,0)</f>
        <v>汉族</v>
      </c>
      <c r="I1098" t="str">
        <f>VLOOKUP(B:B,'11月工资'!A:D,4,0)</f>
        <v>6217000180022186336</v>
      </c>
      <c r="J1098">
        <f t="shared" si="173"/>
        <v>691.52</v>
      </c>
      <c r="K1098">
        <f t="shared" si="170"/>
        <v>30.25</v>
      </c>
      <c r="L1098">
        <f t="shared" si="176"/>
        <v>73.47</v>
      </c>
      <c r="M1098" s="6">
        <f t="shared" si="171"/>
        <v>365.44</v>
      </c>
      <c r="N1098">
        <f>VLOOKUP(C:C,'11月工资'!C:AP,40,0)</f>
        <v>9</v>
      </c>
      <c r="O1098" s="6">
        <f t="shared" si="172"/>
        <v>41.76</v>
      </c>
      <c r="P1098">
        <v>0</v>
      </c>
      <c r="Q1098">
        <f t="shared" si="174"/>
        <v>501</v>
      </c>
      <c r="R1098" s="51">
        <v>4322</v>
      </c>
      <c r="S1098" s="68">
        <v>5220.59</v>
      </c>
      <c r="T1098" s="69">
        <v>4177</v>
      </c>
      <c r="Y1098" s="51">
        <f t="shared" si="178"/>
        <v>4312</v>
      </c>
      <c r="Z1098" s="73">
        <f t="shared" si="179"/>
        <v>5225.2</v>
      </c>
      <c r="AA1098" s="69" t="str">
        <f>VLOOKUP(C:C&amp;"    ",[1]Sheet0!$E$1:$I$65536,5,0)</f>
        <v xml:space="preserve">4177.00    </v>
      </c>
      <c r="AB1098" s="74">
        <v>4177</v>
      </c>
      <c r="AC1098" t="b">
        <f t="shared" si="175"/>
        <v>1</v>
      </c>
      <c r="AD1098">
        <v>9001204</v>
      </c>
      <c r="AE1098" t="s">
        <v>7524</v>
      </c>
      <c r="AF1098" t="str">
        <f t="shared" si="177"/>
        <v>李一川</v>
      </c>
    </row>
    <row r="1099" spans="1:32" x14ac:dyDescent="0.2">
      <c r="A1099">
        <v>1096</v>
      </c>
      <c r="B1099">
        <v>9001203</v>
      </c>
      <c r="C1099" t="str">
        <f>VLOOKUP(B:B,'10月人员信息'!J:W,13,0)</f>
        <v>130202197801260334</v>
      </c>
      <c r="D1099" t="str">
        <f>VLOOKUP(B:B,'10月人员信息'!J:M,3,0)</f>
        <v>石义峰</v>
      </c>
      <c r="E1099" t="str">
        <f>VLOOKUP(B:B,'10月人员信息'!J:L,2,0)</f>
        <v>动力部</v>
      </c>
      <c r="F1099" t="str">
        <f>VLOOKUP(B:B,'10月人员信息'!J:R,8,0)</f>
        <v>煤气汽轮机司机</v>
      </c>
      <c r="G1099">
        <f>VLOOKUP(B:B,'10月人员信息'!J:P,6,0)</f>
        <v>0</v>
      </c>
      <c r="H1099" t="str">
        <f>VLOOKUP(B:B,'10月人员信息'!J:V,12,0)</f>
        <v>汉族</v>
      </c>
      <c r="I1099" t="str">
        <f>VLOOKUP(B:B,'11月工资'!A:D,4,0)</f>
        <v>6217000180022187367</v>
      </c>
      <c r="J1099">
        <f t="shared" si="173"/>
        <v>1148.48</v>
      </c>
      <c r="K1099">
        <f t="shared" si="170"/>
        <v>50.25</v>
      </c>
      <c r="L1099">
        <f t="shared" si="176"/>
        <v>122.03</v>
      </c>
      <c r="M1099" s="6">
        <f t="shared" si="171"/>
        <v>492.65</v>
      </c>
      <c r="N1099">
        <f>VLOOKUP(C:C,'11月工资'!C:AP,40,0)</f>
        <v>9</v>
      </c>
      <c r="O1099" s="6">
        <f t="shared" si="172"/>
        <v>56.3</v>
      </c>
      <c r="P1099">
        <v>0</v>
      </c>
      <c r="Q1099">
        <f t="shared" si="174"/>
        <v>844</v>
      </c>
      <c r="R1099" s="51">
        <v>7178</v>
      </c>
      <c r="S1099" s="67">
        <v>7037.91</v>
      </c>
      <c r="T1099" s="69">
        <v>7033</v>
      </c>
      <c r="Y1099" s="51">
        <f t="shared" si="178"/>
        <v>7168</v>
      </c>
      <c r="Z1099" s="73">
        <f t="shared" si="179"/>
        <v>7042.52</v>
      </c>
      <c r="AA1099" s="69" t="str">
        <f>VLOOKUP(C:C&amp;"    ",[1]Sheet0!$E$1:$I$65536,5,0)</f>
        <v xml:space="preserve">7033.00    </v>
      </c>
      <c r="AB1099" s="74">
        <v>7033</v>
      </c>
      <c r="AC1099" t="b">
        <f t="shared" si="175"/>
        <v>1</v>
      </c>
      <c r="AD1099">
        <v>9001205</v>
      </c>
      <c r="AE1099" t="s">
        <v>7526</v>
      </c>
      <c r="AF1099" t="str">
        <f t="shared" si="177"/>
        <v>孙静磊</v>
      </c>
    </row>
    <row r="1100" spans="1:32" x14ac:dyDescent="0.2">
      <c r="A1100">
        <v>1097</v>
      </c>
      <c r="B1100">
        <v>9001204</v>
      </c>
      <c r="C1100" t="str">
        <f>VLOOKUP(B:B,'10月人员信息'!J:W,13,0)</f>
        <v>130203197806102112</v>
      </c>
      <c r="D1100" t="str">
        <f>VLOOKUP(B:B,'10月人员信息'!J:M,3,0)</f>
        <v>李一川</v>
      </c>
      <c r="E1100" t="str">
        <f>VLOOKUP(B:B,'10月人员信息'!J:L,2,0)</f>
        <v>动力部</v>
      </c>
      <c r="F1100" t="str">
        <f>VLOOKUP(B:B,'10月人员信息'!J:R,8,0)</f>
        <v>煤气汽轮机司机</v>
      </c>
      <c r="G1100">
        <f>VLOOKUP(B:B,'10月人员信息'!J:P,6,0)</f>
        <v>0</v>
      </c>
      <c r="H1100" t="str">
        <f>VLOOKUP(B:B,'10月人员信息'!J:V,12,0)</f>
        <v>汉族</v>
      </c>
      <c r="I1100" t="str">
        <f>VLOOKUP(B:B,'11月工资'!A:D,4,0)</f>
        <v>6217000180010133126</v>
      </c>
      <c r="J1100">
        <f t="shared" si="173"/>
        <v>895.84</v>
      </c>
      <c r="K1100">
        <f t="shared" si="170"/>
        <v>39.19</v>
      </c>
      <c r="L1100">
        <f t="shared" si="176"/>
        <v>95.18</v>
      </c>
      <c r="M1100" s="6">
        <f t="shared" si="171"/>
        <v>382.1</v>
      </c>
      <c r="N1100">
        <f>VLOOKUP(C:C,'11月工资'!C:AP,40,0)</f>
        <v>9</v>
      </c>
      <c r="O1100" s="6">
        <f t="shared" si="172"/>
        <v>43.67</v>
      </c>
      <c r="P1100">
        <v>0</v>
      </c>
      <c r="Q1100">
        <f t="shared" si="174"/>
        <v>654</v>
      </c>
      <c r="R1100" s="51">
        <v>5599</v>
      </c>
      <c r="S1100" s="67">
        <v>5458.55</v>
      </c>
      <c r="T1100" s="69">
        <v>5454</v>
      </c>
      <c r="Y1100" s="51">
        <f t="shared" si="178"/>
        <v>5589</v>
      </c>
      <c r="Z1100" s="73">
        <f t="shared" si="179"/>
        <v>5463.16</v>
      </c>
      <c r="AA1100" s="69" t="str">
        <f>VLOOKUP(C:C&amp;"    ",[1]Sheet0!$E$1:$I$65536,5,0)</f>
        <v xml:space="preserve">5454.00    </v>
      </c>
      <c r="AB1100" s="74">
        <v>5454</v>
      </c>
      <c r="AC1100" t="b">
        <f t="shared" si="175"/>
        <v>1</v>
      </c>
      <c r="AD1100">
        <v>9001206</v>
      </c>
      <c r="AE1100" t="s">
        <v>7530</v>
      </c>
      <c r="AF1100" t="str">
        <f t="shared" si="177"/>
        <v>李玉军</v>
      </c>
    </row>
    <row r="1101" spans="1:32" x14ac:dyDescent="0.2">
      <c r="A1101">
        <v>1098</v>
      </c>
      <c r="B1101">
        <v>9001205</v>
      </c>
      <c r="C1101" t="str">
        <f>VLOOKUP(B:B,'10月人员信息'!J:W,13,0)</f>
        <v>130203198105103037</v>
      </c>
      <c r="D1101" t="str">
        <f>VLOOKUP(B:B,'10月人员信息'!J:M,3,0)</f>
        <v>孙静磊</v>
      </c>
      <c r="E1101" t="str">
        <f>VLOOKUP(B:B,'10月人员信息'!J:L,2,0)</f>
        <v>动力部</v>
      </c>
      <c r="F1101" t="str">
        <f>VLOOKUP(B:B,'10月人员信息'!J:R,8,0)</f>
        <v>供电点检</v>
      </c>
      <c r="G1101">
        <f>VLOOKUP(B:B,'10月人员信息'!J:P,6,0)</f>
        <v>0</v>
      </c>
      <c r="H1101" t="str">
        <f>VLOOKUP(B:B,'10月人员信息'!J:V,12,0)</f>
        <v>汉族</v>
      </c>
      <c r="I1101" t="str">
        <f>VLOOKUP(B:B,'11月工资'!A:D,4,0)</f>
        <v>6217000180022184919</v>
      </c>
      <c r="J1101">
        <f t="shared" si="173"/>
        <v>726.56</v>
      </c>
      <c r="K1101">
        <f t="shared" si="170"/>
        <v>31.79</v>
      </c>
      <c r="L1101">
        <f t="shared" si="176"/>
        <v>77.2</v>
      </c>
      <c r="M1101" s="6">
        <f t="shared" si="171"/>
        <v>365.44</v>
      </c>
      <c r="N1101">
        <f>VLOOKUP(C:C,'11月工资'!C:AP,40,0)</f>
        <v>9</v>
      </c>
      <c r="O1101" s="6">
        <f t="shared" si="172"/>
        <v>41.76</v>
      </c>
      <c r="P1101">
        <v>0</v>
      </c>
      <c r="Q1101">
        <f t="shared" si="174"/>
        <v>528</v>
      </c>
      <c r="R1101" s="51">
        <v>4541</v>
      </c>
      <c r="S1101" s="68">
        <v>5220.59</v>
      </c>
      <c r="T1101" s="69">
        <v>4396</v>
      </c>
      <c r="Y1101" s="51">
        <f t="shared" si="178"/>
        <v>4531</v>
      </c>
      <c r="Z1101" s="73">
        <f t="shared" si="179"/>
        <v>5225.2</v>
      </c>
      <c r="AA1101" s="69" t="str">
        <f>VLOOKUP(C:C&amp;"    ",[1]Sheet0!$E$1:$I$65536,5,0)</f>
        <v xml:space="preserve">4396.00    </v>
      </c>
      <c r="AB1101" s="74">
        <v>4396</v>
      </c>
      <c r="AC1101" t="b">
        <f t="shared" si="175"/>
        <v>1</v>
      </c>
      <c r="AD1101">
        <v>9001207</v>
      </c>
      <c r="AE1101" t="s">
        <v>7534</v>
      </c>
      <c r="AF1101" t="str">
        <f t="shared" si="177"/>
        <v>柳宝柱</v>
      </c>
    </row>
    <row r="1102" spans="1:32" x14ac:dyDescent="0.2">
      <c r="A1102">
        <v>1099</v>
      </c>
      <c r="B1102">
        <v>9001206</v>
      </c>
      <c r="C1102" t="str">
        <f>VLOOKUP(B:B,'10月人员信息'!J:W,13,0)</f>
        <v>130202197602058029</v>
      </c>
      <c r="D1102" t="str">
        <f>VLOOKUP(B:B,'10月人员信息'!J:M,3,0)</f>
        <v>李玉军</v>
      </c>
      <c r="E1102" t="str">
        <f>VLOOKUP(B:B,'10月人员信息'!J:L,2,0)</f>
        <v>动力部</v>
      </c>
      <c r="F1102" t="str">
        <f>VLOOKUP(B:B,'10月人员信息'!J:R,8,0)</f>
        <v>能源管理室主办</v>
      </c>
      <c r="G1102">
        <f>VLOOKUP(B:B,'10月人员信息'!J:P,6,0)</f>
        <v>0</v>
      </c>
      <c r="H1102" t="str">
        <f>VLOOKUP(B:B,'10月人员信息'!J:V,12,0)</f>
        <v>汉族</v>
      </c>
      <c r="I1102" t="str">
        <f>VLOOKUP(B:B,'11月工资'!A:D,4,0)</f>
        <v>6217000180000380232</v>
      </c>
      <c r="J1102">
        <f t="shared" si="173"/>
        <v>972.64</v>
      </c>
      <c r="K1102">
        <f t="shared" si="170"/>
        <v>42.55</v>
      </c>
      <c r="L1102">
        <f t="shared" si="176"/>
        <v>103.34</v>
      </c>
      <c r="M1102" s="6">
        <f t="shared" si="171"/>
        <v>415.68</v>
      </c>
      <c r="N1102">
        <f>VLOOKUP(C:C,'11月工资'!C:AP,40,0)</f>
        <v>9</v>
      </c>
      <c r="O1102" s="6">
        <f t="shared" si="172"/>
        <v>47.51</v>
      </c>
      <c r="P1102">
        <v>0</v>
      </c>
      <c r="Q1102">
        <f t="shared" si="174"/>
        <v>712</v>
      </c>
      <c r="R1102" s="51">
        <v>6079</v>
      </c>
      <c r="S1102" s="67">
        <v>5938.35</v>
      </c>
      <c r="T1102" s="69">
        <v>5934</v>
      </c>
      <c r="Y1102" s="51">
        <f t="shared" si="178"/>
        <v>6069</v>
      </c>
      <c r="Z1102" s="73">
        <f t="shared" si="179"/>
        <v>5942.96</v>
      </c>
      <c r="AA1102" s="69" t="str">
        <f>VLOOKUP(C:C&amp;"    ",[1]Sheet0!$E$1:$I$65536,5,0)</f>
        <v xml:space="preserve">5934.00    </v>
      </c>
      <c r="AB1102" s="74">
        <v>5934</v>
      </c>
      <c r="AC1102" t="b">
        <f t="shared" si="175"/>
        <v>1</v>
      </c>
      <c r="AD1102">
        <v>9001208</v>
      </c>
      <c r="AE1102" t="s">
        <v>7537</v>
      </c>
      <c r="AF1102" t="str">
        <f t="shared" si="177"/>
        <v>胡建华</v>
      </c>
    </row>
    <row r="1103" spans="1:32" x14ac:dyDescent="0.2">
      <c r="A1103">
        <v>1100</v>
      </c>
      <c r="B1103">
        <v>9001207</v>
      </c>
      <c r="C1103" t="str">
        <f>VLOOKUP(B:B,'10月人员信息'!J:W,13,0)</f>
        <v>130204196708022137</v>
      </c>
      <c r="D1103" t="str">
        <f>VLOOKUP(B:B,'10月人员信息'!J:M,3,0)</f>
        <v>柳宝柱</v>
      </c>
      <c r="E1103" t="str">
        <f>VLOOKUP(B:B,'10月人员信息'!J:L,2,0)</f>
        <v>动力部</v>
      </c>
      <c r="F1103" t="str">
        <f>VLOOKUP(B:B,'10月人员信息'!J:R,8,0)</f>
        <v>司泵工</v>
      </c>
      <c r="G1103">
        <f>VLOOKUP(B:B,'10月人员信息'!J:P,6,0)</f>
        <v>0</v>
      </c>
      <c r="H1103" t="str">
        <f>VLOOKUP(B:B,'10月人员信息'!J:V,12,0)</f>
        <v>汉族</v>
      </c>
      <c r="I1103" t="str">
        <f>VLOOKUP(B:B,'11月工资'!A:D,4,0)</f>
        <v>6217000180022189090</v>
      </c>
      <c r="J1103">
        <f t="shared" si="173"/>
        <v>1065.92</v>
      </c>
      <c r="K1103">
        <f t="shared" si="170"/>
        <v>46.63</v>
      </c>
      <c r="L1103">
        <f t="shared" si="176"/>
        <v>113.25</v>
      </c>
      <c r="M1103" s="6">
        <f t="shared" si="171"/>
        <v>456.52</v>
      </c>
      <c r="N1103">
        <f>VLOOKUP(C:C,'11月工资'!C:AP,40,0)</f>
        <v>9</v>
      </c>
      <c r="O1103" s="6">
        <f t="shared" si="172"/>
        <v>52.17</v>
      </c>
      <c r="P1103">
        <v>0</v>
      </c>
      <c r="Q1103">
        <f t="shared" si="174"/>
        <v>782</v>
      </c>
      <c r="R1103" s="51">
        <v>6662</v>
      </c>
      <c r="S1103" s="67">
        <v>6521.7</v>
      </c>
      <c r="T1103" s="69">
        <v>6517</v>
      </c>
      <c r="Y1103" s="51">
        <f t="shared" si="178"/>
        <v>6652</v>
      </c>
      <c r="Z1103" s="73">
        <f t="shared" si="179"/>
        <v>6526.31</v>
      </c>
      <c r="AA1103" s="69" t="str">
        <f>VLOOKUP(C:C&amp;"    ",[1]Sheet0!$E$1:$I$65536,5,0)</f>
        <v xml:space="preserve">6517.00    </v>
      </c>
      <c r="AB1103" s="74">
        <v>6517</v>
      </c>
      <c r="AC1103" t="b">
        <f t="shared" si="175"/>
        <v>1</v>
      </c>
      <c r="AD1103">
        <v>9001209</v>
      </c>
      <c r="AE1103" t="s">
        <v>7541</v>
      </c>
      <c r="AF1103" t="str">
        <f t="shared" si="177"/>
        <v>王亚群</v>
      </c>
    </row>
    <row r="1104" spans="1:32" x14ac:dyDescent="0.2">
      <c r="A1104">
        <v>1101</v>
      </c>
      <c r="B1104">
        <v>9001208</v>
      </c>
      <c r="C1104" t="str">
        <f>VLOOKUP(B:B,'10月人员信息'!J:W,13,0)</f>
        <v>130206198204061839</v>
      </c>
      <c r="D1104" t="str">
        <f>VLOOKUP(B:B,'10月人员信息'!J:M,3,0)</f>
        <v>胡建华</v>
      </c>
      <c r="E1104" t="str">
        <f>VLOOKUP(B:B,'10月人员信息'!J:L,2,0)</f>
        <v>动力部</v>
      </c>
      <c r="F1104" t="str">
        <f>VLOOKUP(B:B,'10月人员信息'!J:R,8,0)</f>
        <v>煤气防护、加压工</v>
      </c>
      <c r="G1104">
        <f>VLOOKUP(B:B,'10月人员信息'!J:P,6,0)</f>
        <v>0</v>
      </c>
      <c r="H1104" t="str">
        <f>VLOOKUP(B:B,'10月人员信息'!J:V,12,0)</f>
        <v>汉族</v>
      </c>
      <c r="I1104" t="str">
        <f>VLOOKUP(B:B,'11月工资'!A:D,4,0)</f>
        <v>6217000180043275266</v>
      </c>
      <c r="J1104">
        <f t="shared" si="173"/>
        <v>978.08</v>
      </c>
      <c r="K1104">
        <f t="shared" si="170"/>
        <v>42.79</v>
      </c>
      <c r="L1104">
        <f t="shared" si="176"/>
        <v>103.92</v>
      </c>
      <c r="M1104" s="6">
        <f t="shared" si="171"/>
        <v>418.09</v>
      </c>
      <c r="N1104">
        <f>VLOOKUP(C:C,'11月工资'!C:AP,40,0)</f>
        <v>9</v>
      </c>
      <c r="O1104" s="6">
        <f t="shared" si="172"/>
        <v>47.78</v>
      </c>
      <c r="P1104">
        <v>0</v>
      </c>
      <c r="Q1104">
        <f t="shared" si="174"/>
        <v>716</v>
      </c>
      <c r="R1104" s="51">
        <v>6113</v>
      </c>
      <c r="S1104" s="67">
        <v>5972.74</v>
      </c>
      <c r="T1104" s="69">
        <v>5968</v>
      </c>
      <c r="Y1104" s="51">
        <f t="shared" si="178"/>
        <v>6103</v>
      </c>
      <c r="Z1104" s="73">
        <f t="shared" si="179"/>
        <v>5977.35</v>
      </c>
      <c r="AA1104" s="69" t="str">
        <f>VLOOKUP(C:C&amp;"    ",[1]Sheet0!$E$1:$I$65536,5,0)</f>
        <v xml:space="preserve">5968.00    </v>
      </c>
      <c r="AB1104" s="74">
        <v>5968</v>
      </c>
      <c r="AC1104" t="b">
        <f t="shared" si="175"/>
        <v>1</v>
      </c>
      <c r="AD1104">
        <v>9001210</v>
      </c>
      <c r="AE1104" t="s">
        <v>7545</v>
      </c>
      <c r="AF1104" t="str">
        <f t="shared" si="177"/>
        <v>李朋来</v>
      </c>
    </row>
    <row r="1105" spans="1:32" x14ac:dyDescent="0.2">
      <c r="A1105">
        <v>1102</v>
      </c>
      <c r="B1105">
        <v>9001209</v>
      </c>
      <c r="C1105" t="str">
        <f>VLOOKUP(B:B,'10月人员信息'!J:W,13,0)</f>
        <v>130203197910204514</v>
      </c>
      <c r="D1105" t="str">
        <f>VLOOKUP(B:B,'10月人员信息'!J:M,3,0)</f>
        <v>王亚群</v>
      </c>
      <c r="E1105" t="str">
        <f>VLOOKUP(B:B,'10月人员信息'!J:L,2,0)</f>
        <v>动力部</v>
      </c>
      <c r="F1105" t="str">
        <f>VLOOKUP(B:B,'10月人员信息'!J:R,8,0)</f>
        <v>煤气防护、加压工</v>
      </c>
      <c r="G1105">
        <f>VLOOKUP(B:B,'10月人员信息'!J:P,6,0)</f>
        <v>0</v>
      </c>
      <c r="H1105" t="str">
        <f>VLOOKUP(B:B,'10月人员信息'!J:V,12,0)</f>
        <v>汉族</v>
      </c>
      <c r="I1105" t="str">
        <f>VLOOKUP(B:B,'11月工资'!A:D,4,0)</f>
        <v>6217000180022188035</v>
      </c>
      <c r="J1105">
        <f t="shared" si="173"/>
        <v>1066.56</v>
      </c>
      <c r="K1105">
        <f t="shared" si="170"/>
        <v>46.66</v>
      </c>
      <c r="L1105">
        <f t="shared" si="176"/>
        <v>113.32</v>
      </c>
      <c r="M1105" s="6">
        <f t="shared" si="171"/>
        <v>456.81</v>
      </c>
      <c r="N1105">
        <f>VLOOKUP(C:C,'11月工资'!C:AP,40,0)</f>
        <v>9</v>
      </c>
      <c r="O1105" s="6">
        <f t="shared" si="172"/>
        <v>52.21</v>
      </c>
      <c r="P1105">
        <v>0</v>
      </c>
      <c r="Q1105">
        <f t="shared" si="174"/>
        <v>783</v>
      </c>
      <c r="R1105" s="51">
        <v>6666</v>
      </c>
      <c r="S1105" s="67">
        <v>6525.85</v>
      </c>
      <c r="T1105" s="69">
        <v>6521</v>
      </c>
      <c r="Y1105" s="51">
        <f t="shared" si="178"/>
        <v>6656</v>
      </c>
      <c r="Z1105" s="73">
        <f t="shared" si="179"/>
        <v>6530.46</v>
      </c>
      <c r="AA1105" s="69" t="str">
        <f>VLOOKUP(C:C&amp;"    ",[1]Sheet0!$E$1:$I$65536,5,0)</f>
        <v xml:space="preserve">6521.00    </v>
      </c>
      <c r="AB1105" s="74">
        <v>6521</v>
      </c>
      <c r="AC1105" t="b">
        <f t="shared" si="175"/>
        <v>1</v>
      </c>
      <c r="AD1105">
        <v>9001211</v>
      </c>
      <c r="AE1105" t="s">
        <v>7547</v>
      </c>
      <c r="AF1105" t="str">
        <f t="shared" si="177"/>
        <v>杨洋</v>
      </c>
    </row>
    <row r="1106" spans="1:32" x14ac:dyDescent="0.2">
      <c r="A1106">
        <v>1103</v>
      </c>
      <c r="B1106">
        <v>9001210</v>
      </c>
      <c r="C1106" t="str">
        <f>VLOOKUP(B:B,'10月人员信息'!J:W,13,0)</f>
        <v>130205197507020056</v>
      </c>
      <c r="D1106" t="str">
        <f>VLOOKUP(B:B,'10月人员信息'!J:M,3,0)</f>
        <v>李朋来</v>
      </c>
      <c r="E1106" t="str">
        <f>VLOOKUP(B:B,'10月人员信息'!J:L,2,0)</f>
        <v>动力部</v>
      </c>
      <c r="F1106" t="str">
        <f>VLOOKUP(B:B,'10月人员信息'!J:R,8,0)</f>
        <v>热电点检</v>
      </c>
      <c r="G1106">
        <f>VLOOKUP(B:B,'10月人员信息'!J:P,6,0)</f>
        <v>0</v>
      </c>
      <c r="H1106" t="str">
        <f>VLOOKUP(B:B,'10月人员信息'!J:V,12,0)</f>
        <v>汉族</v>
      </c>
      <c r="I1106" t="str">
        <f>VLOOKUP(B:B,'11月工资'!A:D,4,0)</f>
        <v>6217000180023859915</v>
      </c>
      <c r="J1106">
        <f t="shared" si="173"/>
        <v>673.28</v>
      </c>
      <c r="K1106">
        <f t="shared" ref="K1106:K1169" si="180">ROUND(R1106*0.007,2)</f>
        <v>29.46</v>
      </c>
      <c r="L1106">
        <f t="shared" si="176"/>
        <v>71.540000000000006</v>
      </c>
      <c r="M1106" s="6">
        <f t="shared" ref="M1106:M1169" si="181">ROUND(S1106*0.07,2)</f>
        <v>365.44</v>
      </c>
      <c r="N1106">
        <f>VLOOKUP(C:C,'11月工资'!C:AP,40,0)</f>
        <v>9</v>
      </c>
      <c r="O1106" s="6">
        <f t="shared" ref="O1106:O1169" si="182">ROUND(S1106*0.008,2)</f>
        <v>41.76</v>
      </c>
      <c r="P1106">
        <v>0</v>
      </c>
      <c r="Q1106">
        <f t="shared" si="174"/>
        <v>488</v>
      </c>
      <c r="R1106" s="51">
        <v>4208</v>
      </c>
      <c r="S1106" s="68">
        <v>5220.59</v>
      </c>
      <c r="T1106" s="69">
        <v>4063</v>
      </c>
      <c r="Y1106" s="51">
        <f t="shared" si="178"/>
        <v>4198</v>
      </c>
      <c r="Z1106" s="73">
        <f t="shared" si="179"/>
        <v>5225.2</v>
      </c>
      <c r="AA1106" s="69" t="str">
        <f>VLOOKUP(C:C&amp;"    ",[1]Sheet0!$E$1:$I$65536,5,0)</f>
        <v xml:space="preserve">4063.00    </v>
      </c>
      <c r="AB1106" s="74">
        <v>4063</v>
      </c>
      <c r="AC1106" t="b">
        <f t="shared" si="175"/>
        <v>1</v>
      </c>
      <c r="AD1106">
        <v>9001212</v>
      </c>
      <c r="AE1106" t="s">
        <v>7549</v>
      </c>
      <c r="AF1106" t="str">
        <f t="shared" si="177"/>
        <v>王建宏</v>
      </c>
    </row>
    <row r="1107" spans="1:32" x14ac:dyDescent="0.2">
      <c r="A1107">
        <v>1104</v>
      </c>
      <c r="B1107">
        <v>9001211</v>
      </c>
      <c r="C1107" t="str">
        <f>VLOOKUP(B:B,'10月人员信息'!J:W,13,0)</f>
        <v>130202198301020611</v>
      </c>
      <c r="D1107" t="str">
        <f>VLOOKUP(B:B,'10月人员信息'!J:M,3,0)</f>
        <v>杨洋</v>
      </c>
      <c r="E1107" t="str">
        <f>VLOOKUP(B:B,'10月人员信息'!J:L,2,0)</f>
        <v>动力部</v>
      </c>
      <c r="F1107" t="str">
        <f>VLOOKUP(B:B,'10月人员信息'!J:R,8,0)</f>
        <v>供电点检</v>
      </c>
      <c r="G1107">
        <f>VLOOKUP(B:B,'10月人员信息'!J:P,6,0)</f>
        <v>0</v>
      </c>
      <c r="H1107" t="str">
        <f>VLOOKUP(B:B,'10月人员信息'!J:V,12,0)</f>
        <v>汉族</v>
      </c>
      <c r="I1107" t="str">
        <f>VLOOKUP(B:B,'11月工资'!A:D,4,0)</f>
        <v>6217000180042925713</v>
      </c>
      <c r="J1107">
        <f t="shared" si="173"/>
        <v>708.64</v>
      </c>
      <c r="K1107">
        <f t="shared" si="180"/>
        <v>31</v>
      </c>
      <c r="L1107">
        <f t="shared" si="176"/>
        <v>75.290000000000006</v>
      </c>
      <c r="M1107" s="6">
        <f t="shared" si="181"/>
        <v>365.44</v>
      </c>
      <c r="N1107">
        <f>VLOOKUP(C:C,'11月工资'!C:AP,40,0)</f>
        <v>9</v>
      </c>
      <c r="O1107" s="6">
        <f t="shared" si="182"/>
        <v>41.76</v>
      </c>
      <c r="P1107">
        <v>0</v>
      </c>
      <c r="Q1107">
        <f t="shared" si="174"/>
        <v>514</v>
      </c>
      <c r="R1107" s="51">
        <v>4429</v>
      </c>
      <c r="S1107" s="68">
        <v>5220.59</v>
      </c>
      <c r="T1107" s="69">
        <v>4284</v>
      </c>
      <c r="Y1107" s="51">
        <f t="shared" si="178"/>
        <v>4419</v>
      </c>
      <c r="Z1107" s="73">
        <f t="shared" si="179"/>
        <v>5225.2</v>
      </c>
      <c r="AA1107" s="69" t="str">
        <f>VLOOKUP(C:C&amp;"    ",[1]Sheet0!$E$1:$I$65536,5,0)</f>
        <v xml:space="preserve">4284.00    </v>
      </c>
      <c r="AB1107" s="74">
        <v>4284</v>
      </c>
      <c r="AC1107" t="b">
        <f t="shared" si="175"/>
        <v>1</v>
      </c>
      <c r="AD1107">
        <v>9001213</v>
      </c>
      <c r="AE1107" t="s">
        <v>7552</v>
      </c>
      <c r="AF1107" t="str">
        <f t="shared" si="177"/>
        <v>李轶谦</v>
      </c>
    </row>
    <row r="1108" spans="1:32" x14ac:dyDescent="0.2">
      <c r="A1108">
        <v>1105</v>
      </c>
      <c r="B1108">
        <v>9001212</v>
      </c>
      <c r="C1108" t="str">
        <f>VLOOKUP(B:B,'10月人员信息'!J:W,13,0)</f>
        <v>130203197006072410</v>
      </c>
      <c r="D1108" t="str">
        <f>VLOOKUP(B:B,'10月人员信息'!J:M,3,0)</f>
        <v>王建宏</v>
      </c>
      <c r="E1108" t="str">
        <f>VLOOKUP(B:B,'10月人员信息'!J:L,2,0)</f>
        <v>动力部</v>
      </c>
      <c r="F1108" t="str">
        <f>VLOOKUP(B:B,'10月人员信息'!J:R,8,0)</f>
        <v>供电作业区值班作业长</v>
      </c>
      <c r="G1108" t="str">
        <f>VLOOKUP(B:B,'10月人员信息'!J:P,6,0)</f>
        <v>值班作业长（副科级）</v>
      </c>
      <c r="H1108" t="str">
        <f>VLOOKUP(B:B,'10月人员信息'!J:V,12,0)</f>
        <v>汉族</v>
      </c>
      <c r="I1108" t="str">
        <f>VLOOKUP(B:B,'11月工资'!A:D,4,0)</f>
        <v>6217000180023844578</v>
      </c>
      <c r="J1108">
        <f t="shared" si="173"/>
        <v>1542.24</v>
      </c>
      <c r="K1108">
        <f t="shared" si="180"/>
        <v>67.47</v>
      </c>
      <c r="L1108">
        <f t="shared" si="176"/>
        <v>163.86</v>
      </c>
      <c r="M1108" s="6">
        <f t="shared" si="181"/>
        <v>664.93</v>
      </c>
      <c r="N1108">
        <f>VLOOKUP(C:C,'11月工资'!C:AP,40,0)</f>
        <v>9</v>
      </c>
      <c r="O1108" s="6">
        <f t="shared" si="182"/>
        <v>75.989999999999995</v>
      </c>
      <c r="P1108">
        <v>0</v>
      </c>
      <c r="Q1108">
        <f t="shared" si="174"/>
        <v>1139</v>
      </c>
      <c r="R1108" s="51">
        <v>9639</v>
      </c>
      <c r="S1108" s="67">
        <v>9498.9599999999991</v>
      </c>
      <c r="T1108" s="69">
        <v>9494</v>
      </c>
      <c r="Y1108" s="51">
        <f t="shared" si="178"/>
        <v>9629</v>
      </c>
      <c r="Z1108" s="73">
        <f t="shared" si="179"/>
        <v>9503.57</v>
      </c>
      <c r="AA1108" s="69" t="str">
        <f>VLOOKUP(C:C&amp;"    ",[1]Sheet0!$E$1:$I$65536,5,0)</f>
        <v xml:space="preserve">9494.00    </v>
      </c>
      <c r="AB1108" s="74">
        <v>9494</v>
      </c>
      <c r="AC1108" t="b">
        <f t="shared" si="175"/>
        <v>1</v>
      </c>
      <c r="AD1108">
        <v>9001214</v>
      </c>
      <c r="AE1108" t="s">
        <v>7555</v>
      </c>
      <c r="AF1108" t="str">
        <f t="shared" si="177"/>
        <v>李宝成</v>
      </c>
    </row>
    <row r="1109" spans="1:32" x14ac:dyDescent="0.2">
      <c r="A1109">
        <v>1106</v>
      </c>
      <c r="B1109">
        <v>9001213</v>
      </c>
      <c r="C1109" t="str">
        <f>VLOOKUP(B:B,'10月人员信息'!J:W,13,0)</f>
        <v>130204197806211219</v>
      </c>
      <c r="D1109" t="str">
        <f>VLOOKUP(B:B,'10月人员信息'!J:M,3,0)</f>
        <v>李轶谦</v>
      </c>
      <c r="E1109" t="str">
        <f>VLOOKUP(B:B,'10月人员信息'!J:L,2,0)</f>
        <v>动力部</v>
      </c>
      <c r="F1109" t="str">
        <f>VLOOKUP(B:B,'10月人员信息'!J:R,8,0)</f>
        <v>供电点检工</v>
      </c>
      <c r="G1109">
        <f>VLOOKUP(B:B,'10月人员信息'!J:P,6,0)</f>
        <v>0</v>
      </c>
      <c r="H1109" t="str">
        <f>VLOOKUP(B:B,'10月人员信息'!J:V,12,0)</f>
        <v>汉族</v>
      </c>
      <c r="I1109" t="str">
        <f>VLOOKUP(B:B,'11月工资'!A:D,4,0)</f>
        <v>6217000180024790168</v>
      </c>
      <c r="J1109">
        <f t="shared" si="173"/>
        <v>1000.96</v>
      </c>
      <c r="K1109">
        <f t="shared" si="180"/>
        <v>43.79</v>
      </c>
      <c r="L1109">
        <f t="shared" si="176"/>
        <v>106.35</v>
      </c>
      <c r="M1109" s="6">
        <f t="shared" si="181"/>
        <v>428.12</v>
      </c>
      <c r="N1109">
        <f>VLOOKUP(C:C,'11月工资'!C:AP,40,0)</f>
        <v>9</v>
      </c>
      <c r="O1109" s="6">
        <f t="shared" si="182"/>
        <v>48.93</v>
      </c>
      <c r="P1109">
        <v>0</v>
      </c>
      <c r="Q1109">
        <f t="shared" si="174"/>
        <v>733</v>
      </c>
      <c r="R1109" s="51">
        <v>6256</v>
      </c>
      <c r="S1109" s="67">
        <v>6115.95</v>
      </c>
      <c r="T1109" s="69">
        <v>6111</v>
      </c>
      <c r="Y1109" s="51">
        <f t="shared" si="178"/>
        <v>6246</v>
      </c>
      <c r="Z1109" s="73">
        <f t="shared" si="179"/>
        <v>6120.56</v>
      </c>
      <c r="AA1109" s="69" t="str">
        <f>VLOOKUP(C:C&amp;"    ",[1]Sheet0!$E$1:$I$65536,5,0)</f>
        <v xml:space="preserve">6111.00    </v>
      </c>
      <c r="AB1109" s="74">
        <v>6111</v>
      </c>
      <c r="AC1109" t="b">
        <f t="shared" si="175"/>
        <v>1</v>
      </c>
      <c r="AD1109">
        <v>9001224</v>
      </c>
      <c r="AE1109" t="s">
        <v>7558</v>
      </c>
      <c r="AF1109" t="str">
        <f t="shared" si="177"/>
        <v>白艳新</v>
      </c>
    </row>
    <row r="1110" spans="1:32" x14ac:dyDescent="0.2">
      <c r="A1110">
        <v>1107</v>
      </c>
      <c r="B1110">
        <v>9001214</v>
      </c>
      <c r="C1110" t="str">
        <f>VLOOKUP(B:B,'10月人员信息'!J:W,13,0)</f>
        <v>130204198303300919</v>
      </c>
      <c r="D1110" t="str">
        <f>VLOOKUP(B:B,'10月人员信息'!J:M,3,0)</f>
        <v>李宝成</v>
      </c>
      <c r="E1110" t="str">
        <f>VLOOKUP(B:B,'10月人员信息'!J:L,2,0)</f>
        <v>动力部</v>
      </c>
      <c r="F1110" t="str">
        <f>VLOOKUP(B:B,'10月人员信息'!J:R,8,0)</f>
        <v>环保管理（运行）主办</v>
      </c>
      <c r="G1110" t="str">
        <f>VLOOKUP(B:B,'10月人员信息'!J:P,6,0)</f>
        <v>专业师</v>
      </c>
      <c r="H1110" t="str">
        <f>VLOOKUP(B:B,'10月人员信息'!J:V,12,0)</f>
        <v>汉族</v>
      </c>
      <c r="I1110" t="str">
        <f>VLOOKUP(B:B,'11月工资'!A:D,4,0)</f>
        <v>6217000180022988038</v>
      </c>
      <c r="J1110">
        <f t="shared" si="173"/>
        <v>1086.8800000000001</v>
      </c>
      <c r="K1110">
        <f t="shared" si="180"/>
        <v>47.55</v>
      </c>
      <c r="L1110">
        <f t="shared" si="176"/>
        <v>115.48</v>
      </c>
      <c r="M1110" s="6">
        <f t="shared" si="181"/>
        <v>465.68</v>
      </c>
      <c r="N1110">
        <f>VLOOKUP(C:C,'11月工资'!C:AP,40,0)</f>
        <v>9</v>
      </c>
      <c r="O1110" s="6">
        <f t="shared" si="182"/>
        <v>53.22</v>
      </c>
      <c r="P1110">
        <v>0</v>
      </c>
      <c r="Q1110">
        <f t="shared" si="174"/>
        <v>798</v>
      </c>
      <c r="R1110" s="51">
        <v>6793</v>
      </c>
      <c r="S1110" s="67">
        <v>6652.62</v>
      </c>
      <c r="T1110" s="69">
        <v>6648</v>
      </c>
      <c r="Y1110" s="51">
        <f t="shared" si="178"/>
        <v>6783</v>
      </c>
      <c r="Z1110" s="73">
        <f t="shared" si="179"/>
        <v>6657.23</v>
      </c>
      <c r="AA1110" s="69" t="str">
        <f>VLOOKUP(C:C&amp;"    ",[1]Sheet0!$E$1:$I$65536,5,0)</f>
        <v xml:space="preserve">6648.00    </v>
      </c>
      <c r="AB1110" s="74">
        <v>6648</v>
      </c>
      <c r="AC1110" t="b">
        <f t="shared" si="175"/>
        <v>1</v>
      </c>
      <c r="AD1110">
        <v>9001226</v>
      </c>
      <c r="AE1110" t="s">
        <v>7561</v>
      </c>
      <c r="AF1110" t="str">
        <f t="shared" si="177"/>
        <v>张永生</v>
      </c>
    </row>
    <row r="1111" spans="1:32" x14ac:dyDescent="0.2">
      <c r="A1111">
        <v>1108</v>
      </c>
      <c r="B1111">
        <v>9001224</v>
      </c>
      <c r="C1111" t="str">
        <f>VLOOKUP(B:B,'10月人员信息'!J:W,13,0)</f>
        <v>130204196908112735</v>
      </c>
      <c r="D1111" t="str">
        <f>VLOOKUP(B:B,'10月人员信息'!J:M,3,0)</f>
        <v>白艳新</v>
      </c>
      <c r="E1111" t="str">
        <f>VLOOKUP(B:B,'10月人员信息'!J:L,2,0)</f>
        <v>动力部</v>
      </c>
      <c r="F1111" t="str">
        <f>VLOOKUP(B:B,'10月人员信息'!J:R,8,0)</f>
        <v>燃气点检</v>
      </c>
      <c r="G1111">
        <f>VLOOKUP(B:B,'10月人员信息'!J:P,6,0)</f>
        <v>0</v>
      </c>
      <c r="H1111" t="str">
        <f>VLOOKUP(B:B,'10月人员信息'!J:V,12,0)</f>
        <v>汉族</v>
      </c>
      <c r="I1111" t="str">
        <f>VLOOKUP(B:B,'11月工资'!A:D,4,0)</f>
        <v>6013825010002571213</v>
      </c>
      <c r="J1111">
        <f t="shared" si="173"/>
        <v>925.12</v>
      </c>
      <c r="K1111">
        <f t="shared" si="180"/>
        <v>40.47</v>
      </c>
      <c r="L1111">
        <f t="shared" si="176"/>
        <v>98.29</v>
      </c>
      <c r="M1111" s="6">
        <f t="shared" si="181"/>
        <v>394.9</v>
      </c>
      <c r="N1111">
        <f>VLOOKUP(C:C,'11月工资'!C:AP,40,0)</f>
        <v>9</v>
      </c>
      <c r="O1111" s="6">
        <f t="shared" si="182"/>
        <v>45.13</v>
      </c>
      <c r="P1111">
        <v>0</v>
      </c>
      <c r="Q1111">
        <f t="shared" si="174"/>
        <v>676</v>
      </c>
      <c r="R1111" s="51">
        <v>5782</v>
      </c>
      <c r="S1111" s="67">
        <v>5641.38</v>
      </c>
      <c r="T1111" s="69">
        <v>5637</v>
      </c>
      <c r="Y1111" s="51">
        <f t="shared" si="178"/>
        <v>5772</v>
      </c>
      <c r="Z1111" s="73">
        <f t="shared" si="179"/>
        <v>5645.99</v>
      </c>
      <c r="AA1111" s="69" t="str">
        <f>VLOOKUP(C:C&amp;"    ",[1]Sheet0!$E$1:$I$65536,5,0)</f>
        <v xml:space="preserve">5637.00    </v>
      </c>
      <c r="AB1111" s="74">
        <v>5637</v>
      </c>
      <c r="AC1111" t="b">
        <f t="shared" si="175"/>
        <v>1</v>
      </c>
      <c r="AD1111">
        <v>9001225</v>
      </c>
      <c r="AE1111" t="s">
        <v>7610</v>
      </c>
      <c r="AF1111" t="str">
        <f t="shared" si="177"/>
        <v>张鹏</v>
      </c>
    </row>
    <row r="1112" spans="1:32" x14ac:dyDescent="0.2">
      <c r="A1112">
        <v>1109</v>
      </c>
      <c r="B1112">
        <v>9001226</v>
      </c>
      <c r="C1112" t="str">
        <f>VLOOKUP(B:B,'10月人员信息'!J:W,13,0)</f>
        <v>132525197908110013</v>
      </c>
      <c r="D1112" t="str">
        <f>VLOOKUP(B:B,'10月人员信息'!J:M,3,0)</f>
        <v>张永生</v>
      </c>
      <c r="E1112" t="str">
        <f>VLOOKUP(B:B,'10月人员信息'!J:L,2,0)</f>
        <v>动力部</v>
      </c>
      <c r="F1112" t="str">
        <f>VLOOKUP(B:B,'10月人员信息'!J:R,8,0)</f>
        <v>环保管理（外部协调）主办</v>
      </c>
      <c r="G1112" t="str">
        <f>VLOOKUP(B:B,'10月人员信息'!J:P,6,0)</f>
        <v>专业师</v>
      </c>
      <c r="H1112" t="str">
        <f>VLOOKUP(B:B,'10月人员信息'!J:V,12,0)</f>
        <v>汉族</v>
      </c>
      <c r="I1112" t="str">
        <f>VLOOKUP(B:B,'11月工资'!A:D,4,0)</f>
        <v>6236680180002152446</v>
      </c>
      <c r="J1112">
        <f t="shared" si="173"/>
        <v>892</v>
      </c>
      <c r="K1112">
        <f t="shared" si="180"/>
        <v>39.03</v>
      </c>
      <c r="L1112">
        <f t="shared" si="176"/>
        <v>94.78</v>
      </c>
      <c r="M1112" s="6">
        <f t="shared" si="181"/>
        <v>380.45</v>
      </c>
      <c r="N1112">
        <f>VLOOKUP(C:C,'11月工资'!C:AP,40,0)</f>
        <v>9</v>
      </c>
      <c r="O1112" s="6">
        <f t="shared" si="182"/>
        <v>43.48</v>
      </c>
      <c r="P1112">
        <v>0</v>
      </c>
      <c r="Q1112">
        <f t="shared" si="174"/>
        <v>652</v>
      </c>
      <c r="R1112" s="51">
        <v>5575</v>
      </c>
      <c r="S1112" s="67">
        <v>5435.05</v>
      </c>
      <c r="T1112" s="69">
        <v>5430</v>
      </c>
      <c r="Y1112" s="51">
        <f t="shared" si="178"/>
        <v>5565</v>
      </c>
      <c r="Z1112" s="73">
        <f t="shared" si="179"/>
        <v>5439.66</v>
      </c>
      <c r="AA1112" s="69" t="str">
        <f>VLOOKUP(C:C&amp;"    ",[1]Sheet0!$E$1:$I$65536,5,0)</f>
        <v xml:space="preserve">5430.00    </v>
      </c>
      <c r="AB1112" s="74">
        <v>5430</v>
      </c>
      <c r="AC1112" t="b">
        <f t="shared" si="175"/>
        <v>1</v>
      </c>
      <c r="AD1112">
        <v>9001241</v>
      </c>
      <c r="AE1112" t="s">
        <v>7727</v>
      </c>
      <c r="AF1112" t="str">
        <f t="shared" si="177"/>
        <v>白敏</v>
      </c>
    </row>
    <row r="1113" spans="1:32" x14ac:dyDescent="0.2">
      <c r="A1113">
        <v>1110</v>
      </c>
      <c r="B1113">
        <v>9001225</v>
      </c>
      <c r="C1113" t="str">
        <f>VLOOKUP(B:B,'10月人员信息'!J:W,13,0)</f>
        <v>130204198501091556</v>
      </c>
      <c r="D1113" t="str">
        <f>VLOOKUP(B:B,'10月人员信息'!J:M,3,0)</f>
        <v>张鹏</v>
      </c>
      <c r="E1113" t="str">
        <f>VLOOKUP(B:B,'10月人员信息'!J:L,2,0)</f>
        <v>特钢事业部</v>
      </c>
      <c r="F1113">
        <f>VLOOKUP(B:B,'10月人员信息'!J:R,8,0)</f>
        <v>0</v>
      </c>
      <c r="G1113">
        <f>VLOOKUP(B:B,'10月人员信息'!J:P,6,0)</f>
        <v>0</v>
      </c>
      <c r="H1113" t="str">
        <f>VLOOKUP(B:B,'10月人员信息'!J:V,12,0)</f>
        <v>汉族</v>
      </c>
      <c r="I1113" t="str">
        <f>VLOOKUP(B:B,'11月工资'!A:D,4,0)</f>
        <v>6217000180023864113</v>
      </c>
      <c r="J1113">
        <f t="shared" si="173"/>
        <v>799.52</v>
      </c>
      <c r="K1113">
        <f t="shared" si="180"/>
        <v>34.979999999999997</v>
      </c>
      <c r="L1113">
        <f t="shared" si="176"/>
        <v>84.95</v>
      </c>
      <c r="M1113" s="6">
        <f t="shared" si="181"/>
        <v>365.44</v>
      </c>
      <c r="N1113">
        <f>VLOOKUP(C:C,'11月工资'!C:AP,40,0)</f>
        <v>9</v>
      </c>
      <c r="O1113" s="6">
        <f t="shared" si="182"/>
        <v>41.76</v>
      </c>
      <c r="P1113">
        <v>0</v>
      </c>
      <c r="Q1113">
        <f t="shared" si="174"/>
        <v>582</v>
      </c>
      <c r="R1113" s="51">
        <v>4997</v>
      </c>
      <c r="S1113" s="68">
        <v>5220.59</v>
      </c>
      <c r="T1113" s="69">
        <v>4852</v>
      </c>
      <c r="Y1113" s="51">
        <f t="shared" si="178"/>
        <v>4987</v>
      </c>
      <c r="Z1113" s="73">
        <f t="shared" si="179"/>
        <v>5225.2</v>
      </c>
      <c r="AA1113" s="69" t="str">
        <f>VLOOKUP(C:C&amp;"    ",[1]Sheet0!$E$1:$I$65536,5,0)</f>
        <v xml:space="preserve">4852.00    </v>
      </c>
      <c r="AB1113" s="74">
        <v>4852</v>
      </c>
      <c r="AC1113" t="b">
        <f t="shared" si="175"/>
        <v>1</v>
      </c>
      <c r="AD1113">
        <v>9001243</v>
      </c>
      <c r="AE1113" t="s">
        <v>7733</v>
      </c>
      <c r="AF1113" t="str">
        <f t="shared" si="177"/>
        <v>贾宁</v>
      </c>
    </row>
    <row r="1114" spans="1:32" x14ac:dyDescent="0.2">
      <c r="A1114">
        <v>1111</v>
      </c>
      <c r="B1114">
        <v>9001241</v>
      </c>
      <c r="C1114" t="str">
        <f>VLOOKUP(B:B,'10月人员信息'!J:W,13,0)</f>
        <v>142325199303212535</v>
      </c>
      <c r="D1114" t="str">
        <f>VLOOKUP(B:B,'10月人员信息'!J:M,3,0)</f>
        <v>白敏</v>
      </c>
      <c r="E1114" t="str">
        <f>VLOOKUP(B:B,'10月人员信息'!J:L,2,0)</f>
        <v>技术创新部</v>
      </c>
      <c r="F1114" t="str">
        <f>VLOOKUP(B:B,'10月人员信息'!J:R,8,0)</f>
        <v>技术创新部热轧产品研究所主办</v>
      </c>
      <c r="G1114" t="str">
        <f>VLOOKUP(B:B,'10月人员信息'!J:P,6,0)</f>
        <v>专业师（一级协理&amp;硕士）</v>
      </c>
      <c r="H1114" t="str">
        <f>VLOOKUP(B:B,'10月人员信息'!J:V,12,0)</f>
        <v>汉族</v>
      </c>
      <c r="I1114" t="str">
        <f>VLOOKUP(B:B,'11月工资'!A:D,4,0)</f>
        <v>6236680180002018993</v>
      </c>
      <c r="J1114">
        <f t="shared" si="173"/>
        <v>783.04</v>
      </c>
      <c r="K1114">
        <f t="shared" si="180"/>
        <v>34.26</v>
      </c>
      <c r="L1114">
        <f t="shared" si="176"/>
        <v>83.2</v>
      </c>
      <c r="M1114" s="6">
        <f t="shared" si="181"/>
        <v>365.44</v>
      </c>
      <c r="N1114">
        <f>VLOOKUP(C:C,'11月工资'!C:AP,40,0)</f>
        <v>9</v>
      </c>
      <c r="O1114" s="6">
        <f t="shared" si="182"/>
        <v>41.76</v>
      </c>
      <c r="P1114">
        <v>0</v>
      </c>
      <c r="Q1114">
        <f t="shared" si="174"/>
        <v>570</v>
      </c>
      <c r="R1114" s="51">
        <v>4894</v>
      </c>
      <c r="S1114" s="68">
        <v>5220.59</v>
      </c>
      <c r="T1114" s="69">
        <v>4749</v>
      </c>
      <c r="Y1114" s="51">
        <f t="shared" si="178"/>
        <v>4884</v>
      </c>
      <c r="Z1114" s="73">
        <f t="shared" si="179"/>
        <v>5225.2</v>
      </c>
      <c r="AA1114" s="69" t="str">
        <f>VLOOKUP(C:C&amp;"    ",[1]Sheet0!$E$1:$I$65536,5,0)</f>
        <v xml:space="preserve">4749.00    </v>
      </c>
      <c r="AB1114" s="74">
        <v>4749</v>
      </c>
      <c r="AC1114" t="b">
        <f t="shared" si="175"/>
        <v>1</v>
      </c>
      <c r="AD1114">
        <v>9001235</v>
      </c>
      <c r="AE1114" t="s">
        <v>7744</v>
      </c>
      <c r="AF1114" t="str">
        <f t="shared" si="177"/>
        <v>汪书朝</v>
      </c>
    </row>
    <row r="1115" spans="1:32" x14ac:dyDescent="0.2">
      <c r="A1115">
        <v>1112</v>
      </c>
      <c r="B1115">
        <v>9001243</v>
      </c>
      <c r="C1115" t="str">
        <f>VLOOKUP(B:B,'10月人员信息'!J:W,13,0)</f>
        <v>130204198507222713</v>
      </c>
      <c r="D1115" t="str">
        <f>VLOOKUP(B:B,'10月人员信息'!J:M,3,0)</f>
        <v>贾宁</v>
      </c>
      <c r="E1115" t="str">
        <f>VLOOKUP(B:B,'10月人员信息'!J:L,2,0)</f>
        <v>技术创新部</v>
      </c>
      <c r="F1115" t="str">
        <f>VLOOKUP(B:B,'10月人员信息'!J:R,8,0)</f>
        <v>炼钢技术研究所主办</v>
      </c>
      <c r="G1115" t="str">
        <f>VLOOKUP(B:B,'10月人员信息'!J:P,6,0)</f>
        <v>主管师</v>
      </c>
      <c r="H1115" t="str">
        <f>VLOOKUP(B:B,'10月人员信息'!J:V,12,0)</f>
        <v>汉族</v>
      </c>
      <c r="I1115" t="str">
        <f>VLOOKUP(B:B,'11月工资'!A:D,4,0)</f>
        <v>6227000180420022058</v>
      </c>
      <c r="J1115">
        <f t="shared" si="173"/>
        <v>1351.2</v>
      </c>
      <c r="K1115">
        <f t="shared" si="180"/>
        <v>59.12</v>
      </c>
      <c r="L1115">
        <f t="shared" si="176"/>
        <v>143.57</v>
      </c>
      <c r="M1115" s="6">
        <f t="shared" si="181"/>
        <v>581.32000000000005</v>
      </c>
      <c r="N1115">
        <f>VLOOKUP(C:C,'11月工资'!C:AP,40,0)</f>
        <v>9</v>
      </c>
      <c r="O1115" s="6">
        <f t="shared" si="182"/>
        <v>66.44</v>
      </c>
      <c r="P1115">
        <v>0</v>
      </c>
      <c r="Q1115">
        <f t="shared" si="174"/>
        <v>996</v>
      </c>
      <c r="R1115" s="51">
        <v>8445</v>
      </c>
      <c r="S1115" s="68">
        <v>8304.59</v>
      </c>
      <c r="T1115" s="69">
        <v>8300</v>
      </c>
      <c r="Y1115" s="51">
        <f t="shared" si="178"/>
        <v>8435</v>
      </c>
      <c r="Z1115" s="73">
        <f t="shared" si="179"/>
        <v>8309.2000000000007</v>
      </c>
      <c r="AA1115" s="69" t="str">
        <f>VLOOKUP(C:C&amp;"    ",[1]Sheet0!$E$1:$I$65536,5,0)</f>
        <v xml:space="preserve">8300.00    </v>
      </c>
      <c r="AB1115" s="74">
        <v>8300</v>
      </c>
      <c r="AC1115" t="b">
        <f t="shared" si="175"/>
        <v>1</v>
      </c>
      <c r="AD1115">
        <v>9001239</v>
      </c>
      <c r="AE1115" t="s">
        <v>7747</v>
      </c>
      <c r="AF1115" t="str">
        <f t="shared" si="177"/>
        <v>梁为秋</v>
      </c>
    </row>
    <row r="1116" spans="1:32" x14ac:dyDescent="0.2">
      <c r="A1116">
        <v>1113</v>
      </c>
      <c r="B1116">
        <v>9001235</v>
      </c>
      <c r="C1116" t="str">
        <f>VLOOKUP(B:B,'10月人员信息'!J:W,13,0)</f>
        <v>130224199310217312</v>
      </c>
      <c r="D1116" t="str">
        <f>VLOOKUP(B:B,'10月人员信息'!J:M,3,0)</f>
        <v>汪书朝</v>
      </c>
      <c r="E1116" t="str">
        <f>VLOOKUP(B:B,'10月人员信息'!J:L,2,0)</f>
        <v>炼铁事业部</v>
      </c>
      <c r="F1116" t="str">
        <f>VLOOKUP(B:B,'10月人员信息'!J:R,8,0)</f>
        <v>操炉工</v>
      </c>
      <c r="G1116" t="str">
        <f>VLOOKUP(B:B,'10月人员信息'!J:P,6,0)</f>
        <v>专业师（一级协理&amp;硕士）</v>
      </c>
      <c r="H1116" t="str">
        <f>VLOOKUP(B:B,'10月人员信息'!J:V,12,0)</f>
        <v>汉族</v>
      </c>
      <c r="I1116" t="str">
        <f>VLOOKUP(B:B,'11月工资'!A:D,4,0)</f>
        <v>6236680180002022250</v>
      </c>
      <c r="J1116">
        <f t="shared" si="173"/>
        <v>783.04</v>
      </c>
      <c r="K1116">
        <f t="shared" si="180"/>
        <v>34.26</v>
      </c>
      <c r="L1116">
        <f t="shared" si="176"/>
        <v>83.2</v>
      </c>
      <c r="M1116" s="6">
        <f t="shared" si="181"/>
        <v>365.44</v>
      </c>
      <c r="N1116">
        <f>VLOOKUP(C:C,'11月工资'!C:AP,40,0)</f>
        <v>9</v>
      </c>
      <c r="O1116" s="6">
        <f t="shared" si="182"/>
        <v>41.76</v>
      </c>
      <c r="P1116">
        <v>0</v>
      </c>
      <c r="Q1116">
        <f t="shared" si="174"/>
        <v>570</v>
      </c>
      <c r="R1116" s="51">
        <v>4894</v>
      </c>
      <c r="S1116" s="68">
        <v>5220.59</v>
      </c>
      <c r="T1116" s="69">
        <v>4749</v>
      </c>
      <c r="Y1116" s="51">
        <f t="shared" si="178"/>
        <v>4884</v>
      </c>
      <c r="Z1116" s="73">
        <f t="shared" si="179"/>
        <v>5225.2</v>
      </c>
      <c r="AA1116" s="69" t="str">
        <f>VLOOKUP(C:C&amp;"    ",[1]Sheet0!$E$1:$I$65536,5,0)</f>
        <v xml:space="preserve">4749.00    </v>
      </c>
      <c r="AB1116" s="74">
        <v>4749</v>
      </c>
      <c r="AC1116" t="b">
        <f t="shared" si="175"/>
        <v>1</v>
      </c>
      <c r="AD1116">
        <v>9001231</v>
      </c>
      <c r="AE1116" t="s">
        <v>7753</v>
      </c>
      <c r="AF1116" t="str">
        <f t="shared" si="177"/>
        <v>赵雷</v>
      </c>
    </row>
    <row r="1117" spans="1:32" x14ac:dyDescent="0.2">
      <c r="A1117">
        <v>1114</v>
      </c>
      <c r="B1117">
        <v>9001239</v>
      </c>
      <c r="C1117" t="str">
        <f>VLOOKUP(B:B,'10月人员信息'!J:W,13,0)</f>
        <v>152122199402011212</v>
      </c>
      <c r="D1117" t="str">
        <f>VLOOKUP(B:B,'10月人员信息'!J:M,3,0)</f>
        <v>梁为秋</v>
      </c>
      <c r="E1117" t="str">
        <f>VLOOKUP(B:B,'10月人员信息'!J:L,2,0)</f>
        <v>炼铁事业部</v>
      </c>
      <c r="F1117" t="str">
        <f>VLOOKUP(B:B,'10月人员信息'!J:R,8,0)</f>
        <v>操炉工</v>
      </c>
      <c r="G1117" t="str">
        <f>VLOOKUP(B:B,'10月人员信息'!J:P,6,0)</f>
        <v>专业师（一级协理&amp;硕士）</v>
      </c>
      <c r="H1117" t="str">
        <f>VLOOKUP(B:B,'10月人员信息'!J:V,12,0)</f>
        <v>满族</v>
      </c>
      <c r="I1117" t="str">
        <f>VLOOKUP(B:B,'11月工资'!A:D,4,0)</f>
        <v>6236680180002018969</v>
      </c>
      <c r="J1117">
        <f t="shared" si="173"/>
        <v>783.04</v>
      </c>
      <c r="K1117">
        <f t="shared" si="180"/>
        <v>34.26</v>
      </c>
      <c r="L1117">
        <f t="shared" si="176"/>
        <v>83.2</v>
      </c>
      <c r="M1117" s="6">
        <f t="shared" si="181"/>
        <v>365.44</v>
      </c>
      <c r="N1117">
        <f>VLOOKUP(C:C,'11月工资'!C:AP,40,0)</f>
        <v>9</v>
      </c>
      <c r="O1117" s="6">
        <f t="shared" si="182"/>
        <v>41.76</v>
      </c>
      <c r="P1117">
        <v>0</v>
      </c>
      <c r="Q1117">
        <f t="shared" si="174"/>
        <v>570</v>
      </c>
      <c r="R1117" s="51">
        <v>4894</v>
      </c>
      <c r="S1117" s="68">
        <v>5220.59</v>
      </c>
      <c r="T1117" s="69">
        <v>4749</v>
      </c>
      <c r="Y1117" s="51">
        <f t="shared" si="178"/>
        <v>4884</v>
      </c>
      <c r="Z1117" s="73">
        <f t="shared" si="179"/>
        <v>5225.2</v>
      </c>
      <c r="AA1117" s="69" t="str">
        <f>VLOOKUP(C:C&amp;"    ",[1]Sheet0!$E$1:$I$65536,5,0)</f>
        <v xml:space="preserve">4749.00    </v>
      </c>
      <c r="AB1117" s="74">
        <v>4749</v>
      </c>
      <c r="AC1117" t="b">
        <f t="shared" si="175"/>
        <v>1</v>
      </c>
      <c r="AD1117">
        <v>9001238</v>
      </c>
      <c r="AE1117" t="s">
        <v>7756</v>
      </c>
      <c r="AF1117" t="str">
        <f t="shared" si="177"/>
        <v>刘震</v>
      </c>
    </row>
    <row r="1118" spans="1:32" x14ac:dyDescent="0.2">
      <c r="A1118">
        <v>1115</v>
      </c>
      <c r="B1118">
        <v>9001231</v>
      </c>
      <c r="C1118" t="str">
        <f>VLOOKUP(B:B,'10月人员信息'!J:W,13,0)</f>
        <v>131127199212051632</v>
      </c>
      <c r="D1118" t="str">
        <f>VLOOKUP(B:B,'10月人员信息'!J:M,3,0)</f>
        <v>赵雷</v>
      </c>
      <c r="E1118" t="str">
        <f>VLOOKUP(B:B,'10月人员信息'!J:L,2,0)</f>
        <v>热轧事业部</v>
      </c>
      <c r="F1118" t="str">
        <f>VLOOKUP(B:B,'10月人员信息'!J:R,8,0)</f>
        <v>三助手</v>
      </c>
      <c r="G1118" t="str">
        <f>VLOOKUP(B:B,'10月人员信息'!J:P,6,0)</f>
        <v>专业师（一级协理&amp;硕士）</v>
      </c>
      <c r="H1118" t="str">
        <f>VLOOKUP(B:B,'10月人员信息'!J:V,12,0)</f>
        <v>汉族</v>
      </c>
      <c r="I1118" t="str">
        <f>VLOOKUP(B:B,'11月工资'!A:D,4,0)</f>
        <v>6236680180002022375</v>
      </c>
      <c r="J1118">
        <f t="shared" si="173"/>
        <v>783.04</v>
      </c>
      <c r="K1118">
        <f t="shared" si="180"/>
        <v>34.26</v>
      </c>
      <c r="L1118">
        <f t="shared" si="176"/>
        <v>83.2</v>
      </c>
      <c r="M1118" s="6">
        <f t="shared" si="181"/>
        <v>365.44</v>
      </c>
      <c r="N1118">
        <f>VLOOKUP(C:C,'11月工资'!C:AP,40,0)</f>
        <v>9</v>
      </c>
      <c r="O1118" s="6">
        <f t="shared" si="182"/>
        <v>41.76</v>
      </c>
      <c r="P1118">
        <v>0</v>
      </c>
      <c r="Q1118">
        <f t="shared" si="174"/>
        <v>570</v>
      </c>
      <c r="R1118" s="51">
        <v>4894</v>
      </c>
      <c r="S1118" s="68">
        <v>5220.59</v>
      </c>
      <c r="T1118" s="69">
        <v>4749</v>
      </c>
      <c r="Y1118" s="51">
        <f t="shared" si="178"/>
        <v>4884</v>
      </c>
      <c r="Z1118" s="73">
        <f t="shared" si="179"/>
        <v>5225.2</v>
      </c>
      <c r="AA1118" s="69" t="str">
        <f>VLOOKUP(C:C&amp;"    ",[1]Sheet0!$E$1:$I$65536,5,0)</f>
        <v xml:space="preserve">4749.00    </v>
      </c>
      <c r="AB1118" s="74">
        <v>4749</v>
      </c>
      <c r="AC1118" t="b">
        <f t="shared" si="175"/>
        <v>1</v>
      </c>
      <c r="AD1118">
        <v>9001242</v>
      </c>
      <c r="AE1118" t="s">
        <v>7759</v>
      </c>
      <c r="AF1118" t="str">
        <f t="shared" si="177"/>
        <v>曹锦涛</v>
      </c>
    </row>
    <row r="1119" spans="1:32" x14ac:dyDescent="0.2">
      <c r="A1119">
        <v>1116</v>
      </c>
      <c r="B1119">
        <v>9001238</v>
      </c>
      <c r="C1119" t="str">
        <f>VLOOKUP(B:B,'10月人员信息'!J:W,13,0)</f>
        <v>130282199311151814</v>
      </c>
      <c r="D1119" t="str">
        <f>VLOOKUP(B:B,'10月人员信息'!J:M,3,0)</f>
        <v>刘震</v>
      </c>
      <c r="E1119" t="str">
        <f>VLOOKUP(B:B,'10月人员信息'!J:L,2,0)</f>
        <v>热轧事业部</v>
      </c>
      <c r="F1119" t="str">
        <f>VLOOKUP(B:B,'10月人员信息'!J:R,8,0)</f>
        <v>中包浇注工</v>
      </c>
      <c r="G1119" t="str">
        <f>VLOOKUP(B:B,'10月人员信息'!J:P,6,0)</f>
        <v>专业师（一级协理&amp;硕士）</v>
      </c>
      <c r="H1119" t="str">
        <f>VLOOKUP(B:B,'10月人员信息'!J:V,12,0)</f>
        <v>汉族</v>
      </c>
      <c r="I1119" t="str">
        <f>VLOOKUP(B:B,'11月工资'!A:D,4,0)</f>
        <v>6236680180002022219</v>
      </c>
      <c r="J1119">
        <f t="shared" si="173"/>
        <v>783.04</v>
      </c>
      <c r="K1119">
        <f t="shared" si="180"/>
        <v>34.26</v>
      </c>
      <c r="L1119">
        <f t="shared" si="176"/>
        <v>83.2</v>
      </c>
      <c r="M1119" s="6">
        <f t="shared" si="181"/>
        <v>365.44</v>
      </c>
      <c r="N1119">
        <f>VLOOKUP(C:C,'11月工资'!C:AP,40,0)</f>
        <v>9</v>
      </c>
      <c r="O1119" s="6">
        <f t="shared" si="182"/>
        <v>41.76</v>
      </c>
      <c r="P1119">
        <v>0</v>
      </c>
      <c r="Q1119">
        <f t="shared" si="174"/>
        <v>570</v>
      </c>
      <c r="R1119" s="51">
        <v>4894</v>
      </c>
      <c r="S1119" s="68">
        <v>5220.59</v>
      </c>
      <c r="T1119" s="69">
        <v>4749</v>
      </c>
      <c r="Y1119" s="51">
        <f t="shared" si="178"/>
        <v>4884</v>
      </c>
      <c r="Z1119" s="73">
        <f t="shared" si="179"/>
        <v>5225.2</v>
      </c>
      <c r="AA1119" s="69" t="str">
        <f>VLOOKUP(C:C&amp;"    ",[1]Sheet0!$E$1:$I$65536,5,0)</f>
        <v xml:space="preserve">4749.00    </v>
      </c>
      <c r="AB1119" s="74">
        <v>4749</v>
      </c>
      <c r="AC1119" t="b">
        <f t="shared" si="175"/>
        <v>1</v>
      </c>
      <c r="AD1119">
        <v>9001233</v>
      </c>
      <c r="AE1119" t="s">
        <v>7777</v>
      </c>
      <c r="AF1119" t="str">
        <f t="shared" si="177"/>
        <v>姚佳</v>
      </c>
    </row>
    <row r="1120" spans="1:32" x14ac:dyDescent="0.2">
      <c r="A1120">
        <v>1117</v>
      </c>
      <c r="B1120">
        <v>9001242</v>
      </c>
      <c r="C1120" t="str">
        <f>VLOOKUP(B:B,'10月人员信息'!J:W,13,0)</f>
        <v>130224199401077618</v>
      </c>
      <c r="D1120" t="str">
        <f>VLOOKUP(B:B,'10月人员信息'!J:M,3,0)</f>
        <v>曹锦涛</v>
      </c>
      <c r="E1120" t="str">
        <f>VLOOKUP(B:B,'10月人员信息'!J:L,2,0)</f>
        <v>冷轧事业部</v>
      </c>
      <c r="F1120" t="str">
        <f>VLOOKUP(B:B,'10月人员信息'!J:R,8,0)</f>
        <v>干部储备</v>
      </c>
      <c r="G1120" t="str">
        <f>VLOOKUP(B:B,'10月人员信息'!J:P,6,0)</f>
        <v>一级协理</v>
      </c>
      <c r="H1120" t="str">
        <f>VLOOKUP(B:B,'10月人员信息'!J:V,12,0)</f>
        <v>汉族</v>
      </c>
      <c r="I1120" t="str">
        <f>VLOOKUP(B:B,'11月工资'!A:D,4,0)</f>
        <v>6236680180004830221</v>
      </c>
      <c r="J1120">
        <f t="shared" si="173"/>
        <v>663.2</v>
      </c>
      <c r="K1120">
        <f t="shared" si="180"/>
        <v>29.02</v>
      </c>
      <c r="L1120">
        <f t="shared" si="176"/>
        <v>70.47</v>
      </c>
      <c r="M1120" s="6">
        <f t="shared" si="181"/>
        <v>365.44</v>
      </c>
      <c r="N1120">
        <f>VLOOKUP(C:C,'11月工资'!C:AP,40,0)</f>
        <v>9</v>
      </c>
      <c r="O1120" s="6">
        <f t="shared" si="182"/>
        <v>41.76</v>
      </c>
      <c r="P1120">
        <v>0</v>
      </c>
      <c r="Q1120">
        <f t="shared" si="174"/>
        <v>480</v>
      </c>
      <c r="R1120" s="51">
        <v>4145</v>
      </c>
      <c r="S1120" s="68">
        <v>5220.59</v>
      </c>
      <c r="T1120" s="69">
        <v>4000</v>
      </c>
      <c r="Y1120" s="51">
        <f t="shared" si="178"/>
        <v>4135</v>
      </c>
      <c r="Z1120" s="73">
        <f t="shared" si="179"/>
        <v>5225.2</v>
      </c>
      <c r="AA1120" s="69" t="str">
        <f>VLOOKUP(C:C&amp;"    ",[1]Sheet0!$E$1:$I$65536,5,0)</f>
        <v xml:space="preserve">4000.00    </v>
      </c>
      <c r="AB1120" s="74">
        <v>4000</v>
      </c>
      <c r="AC1120" t="b">
        <f t="shared" si="175"/>
        <v>1</v>
      </c>
      <c r="AD1120">
        <v>9001232</v>
      </c>
      <c r="AE1120" t="s">
        <v>7782</v>
      </c>
      <c r="AF1120" t="str">
        <f t="shared" si="177"/>
        <v>张宏博</v>
      </c>
    </row>
    <row r="1121" spans="1:32" x14ac:dyDescent="0.2">
      <c r="A1121">
        <v>1118</v>
      </c>
      <c r="B1121">
        <v>9001233</v>
      </c>
      <c r="C1121" t="str">
        <f>VLOOKUP(B:B,'10月人员信息'!J:W,13,0)</f>
        <v>130183199205190589</v>
      </c>
      <c r="D1121" t="str">
        <f>VLOOKUP(B:B,'10月人员信息'!J:M,3,0)</f>
        <v>姚佳</v>
      </c>
      <c r="E1121" t="str">
        <f>VLOOKUP(B:B,'10月人员信息'!J:L,2,0)</f>
        <v>动力部</v>
      </c>
      <c r="F1121" t="str">
        <f>VLOOKUP(B:B,'10月人员信息'!J:R,8,0)</f>
        <v>机械点检员（燃气）</v>
      </c>
      <c r="G1121" t="str">
        <f>VLOOKUP(B:B,'10月人员信息'!J:P,6,0)</f>
        <v>专业师（一级协理&amp;硕士）</v>
      </c>
      <c r="H1121" t="str">
        <f>VLOOKUP(B:B,'10月人员信息'!J:V,12,0)</f>
        <v>汉族</v>
      </c>
      <c r="I1121" t="str">
        <f>VLOOKUP(B:B,'11月工资'!A:D,4,0)</f>
        <v>6236680180002022797</v>
      </c>
      <c r="J1121">
        <f t="shared" si="173"/>
        <v>783.04</v>
      </c>
      <c r="K1121">
        <f t="shared" si="180"/>
        <v>34.26</v>
      </c>
      <c r="L1121">
        <f t="shared" si="176"/>
        <v>83.2</v>
      </c>
      <c r="M1121" s="6">
        <f t="shared" si="181"/>
        <v>365.44</v>
      </c>
      <c r="N1121">
        <f>VLOOKUP(C:C,'11月工资'!C:AP,40,0)</f>
        <v>9</v>
      </c>
      <c r="O1121" s="6">
        <f t="shared" si="182"/>
        <v>41.76</v>
      </c>
      <c r="P1121">
        <v>0</v>
      </c>
      <c r="Q1121">
        <f t="shared" si="174"/>
        <v>570</v>
      </c>
      <c r="R1121" s="51">
        <v>4894</v>
      </c>
      <c r="S1121" s="68">
        <v>5220.59</v>
      </c>
      <c r="T1121" s="69">
        <v>4749</v>
      </c>
      <c r="Y1121" s="51">
        <f t="shared" si="178"/>
        <v>4884</v>
      </c>
      <c r="Z1121" s="73">
        <f t="shared" si="179"/>
        <v>5225.2</v>
      </c>
      <c r="AA1121" s="69" t="str">
        <f>VLOOKUP(C:C&amp;"    ",[1]Sheet0!$E$1:$I$65536,5,0)</f>
        <v xml:space="preserve">4749.00    </v>
      </c>
      <c r="AB1121" s="74">
        <v>4749</v>
      </c>
      <c r="AC1121" t="b">
        <f t="shared" si="175"/>
        <v>1</v>
      </c>
      <c r="AD1121">
        <v>9001234</v>
      </c>
      <c r="AE1121" t="s">
        <v>7785</v>
      </c>
      <c r="AF1121" t="str">
        <f t="shared" si="177"/>
        <v>王浩南</v>
      </c>
    </row>
    <row r="1122" spans="1:32" x14ac:dyDescent="0.2">
      <c r="A1122">
        <v>1119</v>
      </c>
      <c r="B1122">
        <v>9001232</v>
      </c>
      <c r="C1122" t="str">
        <f>VLOOKUP(B:B,'10月人员信息'!J:W,13,0)</f>
        <v>130283199310250411</v>
      </c>
      <c r="D1122" t="str">
        <f>VLOOKUP(B:B,'10月人员信息'!J:M,3,0)</f>
        <v>张宏博</v>
      </c>
      <c r="E1122" t="str">
        <f>VLOOKUP(B:B,'10月人员信息'!J:L,2,0)</f>
        <v>特钢事业部</v>
      </c>
      <c r="F1122" t="str">
        <f>VLOOKUP(B:B,'10月人员信息'!J:R,8,0)</f>
        <v>干部储备</v>
      </c>
      <c r="G1122" t="str">
        <f>VLOOKUP(B:B,'10月人员信息'!J:P,6,0)</f>
        <v>专业师（一级协理&amp;硕士）</v>
      </c>
      <c r="H1122" t="str">
        <f>VLOOKUP(B:B,'10月人员信息'!J:V,12,0)</f>
        <v>汉族</v>
      </c>
      <c r="I1122" t="str">
        <f>VLOOKUP(B:B,'11月工资'!A:D,4,0)</f>
        <v>6236680180002022359</v>
      </c>
      <c r="J1122">
        <f t="shared" si="173"/>
        <v>783.04</v>
      </c>
      <c r="K1122">
        <f t="shared" si="180"/>
        <v>34.26</v>
      </c>
      <c r="L1122">
        <f t="shared" si="176"/>
        <v>83.2</v>
      </c>
      <c r="M1122" s="6">
        <f t="shared" si="181"/>
        <v>365.44</v>
      </c>
      <c r="N1122">
        <f>VLOOKUP(C:C,'11月工资'!C:AP,40,0)</f>
        <v>9</v>
      </c>
      <c r="O1122" s="6">
        <f t="shared" si="182"/>
        <v>41.76</v>
      </c>
      <c r="P1122">
        <v>0</v>
      </c>
      <c r="Q1122">
        <f t="shared" si="174"/>
        <v>570</v>
      </c>
      <c r="R1122" s="51">
        <v>4894</v>
      </c>
      <c r="S1122" s="68">
        <v>5220.59</v>
      </c>
      <c r="T1122" s="69">
        <v>4749</v>
      </c>
      <c r="Y1122" s="51">
        <f t="shared" si="178"/>
        <v>4884</v>
      </c>
      <c r="Z1122" s="73">
        <f t="shared" si="179"/>
        <v>5225.2</v>
      </c>
      <c r="AA1122" s="69" t="str">
        <f>VLOOKUP(C:C&amp;"    ",[1]Sheet0!$E$1:$I$65536,5,0)</f>
        <v xml:space="preserve">4749.00    </v>
      </c>
      <c r="AB1122" s="74">
        <v>4749</v>
      </c>
      <c r="AC1122" t="b">
        <f t="shared" si="175"/>
        <v>1</v>
      </c>
      <c r="AD1122">
        <v>9001236</v>
      </c>
      <c r="AE1122" t="s">
        <v>7788</v>
      </c>
      <c r="AF1122" t="str">
        <f t="shared" si="177"/>
        <v>毛学</v>
      </c>
    </row>
    <row r="1123" spans="1:32" x14ac:dyDescent="0.2">
      <c r="A1123">
        <v>1120</v>
      </c>
      <c r="B1123">
        <v>9001234</v>
      </c>
      <c r="C1123" t="str">
        <f>VLOOKUP(B:B,'10月人员信息'!J:W,13,0)</f>
        <v>130524199405085013</v>
      </c>
      <c r="D1123" t="str">
        <f>VLOOKUP(B:B,'10月人员信息'!J:M,3,0)</f>
        <v>王浩南</v>
      </c>
      <c r="E1123" t="str">
        <f>VLOOKUP(B:B,'10月人员信息'!J:L,2,0)</f>
        <v>特钢事业部</v>
      </c>
      <c r="F1123" t="str">
        <f>VLOOKUP(B:B,'10月人员信息'!J:R,8,0)</f>
        <v>干部储备</v>
      </c>
      <c r="G1123" t="str">
        <f>VLOOKUP(B:B,'10月人员信息'!J:P,6,0)</f>
        <v>专业师（一级协理&amp;硕士）</v>
      </c>
      <c r="H1123" t="str">
        <f>VLOOKUP(B:B,'10月人员信息'!J:V,12,0)</f>
        <v>汉族</v>
      </c>
      <c r="I1123" t="str">
        <f>VLOOKUP(B:B,'11月工资'!A:D,4,0)</f>
        <v>6236680180002022276</v>
      </c>
      <c r="J1123">
        <f t="shared" si="173"/>
        <v>783.04</v>
      </c>
      <c r="K1123">
        <f t="shared" si="180"/>
        <v>34.26</v>
      </c>
      <c r="L1123">
        <f t="shared" si="176"/>
        <v>83.2</v>
      </c>
      <c r="M1123" s="6">
        <f t="shared" si="181"/>
        <v>365.44</v>
      </c>
      <c r="N1123">
        <f>VLOOKUP(C:C,'11月工资'!C:AP,40,0)</f>
        <v>9</v>
      </c>
      <c r="O1123" s="6">
        <f t="shared" si="182"/>
        <v>41.76</v>
      </c>
      <c r="P1123">
        <v>0</v>
      </c>
      <c r="Q1123">
        <f t="shared" si="174"/>
        <v>570</v>
      </c>
      <c r="R1123" s="51">
        <v>4894</v>
      </c>
      <c r="S1123" s="68">
        <v>5220.59</v>
      </c>
      <c r="T1123" s="69">
        <v>4749</v>
      </c>
      <c r="Y1123" s="51">
        <f t="shared" si="178"/>
        <v>4884</v>
      </c>
      <c r="Z1123" s="73">
        <f t="shared" si="179"/>
        <v>5225.2</v>
      </c>
      <c r="AA1123" s="69" t="str">
        <f>VLOOKUP(C:C&amp;"    ",[1]Sheet0!$E$1:$I$65536,5,0)</f>
        <v xml:space="preserve">4749.00    </v>
      </c>
      <c r="AB1123" s="74">
        <v>4749</v>
      </c>
      <c r="AC1123" t="b">
        <f t="shared" si="175"/>
        <v>1</v>
      </c>
      <c r="AD1123">
        <v>9001237</v>
      </c>
      <c r="AE1123" t="s">
        <v>7791</v>
      </c>
      <c r="AF1123" t="str">
        <f t="shared" si="177"/>
        <v>柳晓辉</v>
      </c>
    </row>
    <row r="1124" spans="1:32" x14ac:dyDescent="0.2">
      <c r="A1124">
        <v>1121</v>
      </c>
      <c r="B1124">
        <v>9001236</v>
      </c>
      <c r="C1124" t="str">
        <f>VLOOKUP(B:B,'10月人员信息'!J:W,13,0)</f>
        <v>130283199211210414</v>
      </c>
      <c r="D1124" t="str">
        <f>VLOOKUP(B:B,'10月人员信息'!J:M,3,0)</f>
        <v>毛学</v>
      </c>
      <c r="E1124" t="str">
        <f>VLOOKUP(B:B,'10月人员信息'!J:L,2,0)</f>
        <v>特钢事业部</v>
      </c>
      <c r="F1124" t="str">
        <f>VLOOKUP(B:B,'10月人员信息'!J:R,8,0)</f>
        <v>干部储备</v>
      </c>
      <c r="G1124" t="str">
        <f>VLOOKUP(B:B,'10月人员信息'!J:P,6,0)</f>
        <v>专业师（一级协理&amp;硕士）</v>
      </c>
      <c r="H1124" t="str">
        <f>VLOOKUP(B:B,'10月人员信息'!J:V,12,0)</f>
        <v>汉族</v>
      </c>
      <c r="I1124" t="str">
        <f>VLOOKUP(B:B,'11月工资'!A:D,4,0)</f>
        <v>6236680180002022235</v>
      </c>
      <c r="J1124">
        <f t="shared" si="173"/>
        <v>783.04</v>
      </c>
      <c r="K1124">
        <f t="shared" si="180"/>
        <v>34.26</v>
      </c>
      <c r="L1124">
        <f t="shared" si="176"/>
        <v>83.2</v>
      </c>
      <c r="M1124" s="6">
        <f t="shared" si="181"/>
        <v>365.44</v>
      </c>
      <c r="N1124">
        <f>VLOOKUP(C:C,'11月工资'!C:AP,40,0)</f>
        <v>9</v>
      </c>
      <c r="O1124" s="6">
        <f t="shared" si="182"/>
        <v>41.76</v>
      </c>
      <c r="P1124">
        <v>0</v>
      </c>
      <c r="Q1124">
        <f t="shared" si="174"/>
        <v>570</v>
      </c>
      <c r="R1124" s="51">
        <v>4894</v>
      </c>
      <c r="S1124" s="68">
        <v>5220.59</v>
      </c>
      <c r="T1124" s="69">
        <v>4749</v>
      </c>
      <c r="Y1124" s="51">
        <f t="shared" si="178"/>
        <v>4884</v>
      </c>
      <c r="Z1124" s="73">
        <f t="shared" si="179"/>
        <v>5225.2</v>
      </c>
      <c r="AA1124" s="69" t="str">
        <f>VLOOKUP(C:C&amp;"    ",[1]Sheet0!$E$1:$I$65536,5,0)</f>
        <v xml:space="preserve">4749.00    </v>
      </c>
      <c r="AB1124" s="74">
        <v>4749</v>
      </c>
      <c r="AC1124" t="b">
        <f t="shared" si="175"/>
        <v>1</v>
      </c>
      <c r="AD1124">
        <v>9001240</v>
      </c>
      <c r="AE1124" t="s">
        <v>7794</v>
      </c>
      <c r="AF1124" t="str">
        <f t="shared" si="177"/>
        <v>高赛</v>
      </c>
    </row>
    <row r="1125" spans="1:32" x14ac:dyDescent="0.2">
      <c r="A1125">
        <v>1122</v>
      </c>
      <c r="B1125">
        <v>9001237</v>
      </c>
      <c r="C1125" t="str">
        <f>VLOOKUP(B:B,'10月人员信息'!J:W,13,0)</f>
        <v>130723199312151231</v>
      </c>
      <c r="D1125" t="str">
        <f>VLOOKUP(B:B,'10月人员信息'!J:M,3,0)</f>
        <v>柳晓辉</v>
      </c>
      <c r="E1125" t="str">
        <f>VLOOKUP(B:B,'10月人员信息'!J:L,2,0)</f>
        <v>特钢事业部</v>
      </c>
      <c r="F1125" t="str">
        <f>VLOOKUP(B:B,'10月人员信息'!J:R,8,0)</f>
        <v>干部储备</v>
      </c>
      <c r="G1125" t="str">
        <f>VLOOKUP(B:B,'10月人员信息'!J:P,6,0)</f>
        <v>专业师（一级协理&amp;硕士）</v>
      </c>
      <c r="H1125" t="str">
        <f>VLOOKUP(B:B,'10月人员信息'!J:V,12,0)</f>
        <v>汉族</v>
      </c>
      <c r="I1125" t="str">
        <f>VLOOKUP(B:B,'11月工资'!A:D,4,0)</f>
        <v>6236680180002022227</v>
      </c>
      <c r="J1125">
        <f t="shared" si="173"/>
        <v>783.04</v>
      </c>
      <c r="K1125">
        <f t="shared" si="180"/>
        <v>34.26</v>
      </c>
      <c r="L1125">
        <f t="shared" si="176"/>
        <v>83.2</v>
      </c>
      <c r="M1125" s="6">
        <f t="shared" si="181"/>
        <v>365.44</v>
      </c>
      <c r="N1125">
        <f>VLOOKUP(C:C,'11月工资'!C:AP,40,0)</f>
        <v>9</v>
      </c>
      <c r="O1125" s="6">
        <f t="shared" si="182"/>
        <v>41.76</v>
      </c>
      <c r="P1125">
        <v>0</v>
      </c>
      <c r="Q1125">
        <f t="shared" si="174"/>
        <v>570</v>
      </c>
      <c r="R1125" s="51">
        <v>4894</v>
      </c>
      <c r="S1125" s="68">
        <v>5220.59</v>
      </c>
      <c r="T1125" s="69">
        <v>4749</v>
      </c>
      <c r="Y1125" s="51">
        <f t="shared" si="178"/>
        <v>4884</v>
      </c>
      <c r="Z1125" s="73">
        <f t="shared" si="179"/>
        <v>5225.2</v>
      </c>
      <c r="AA1125" s="69" t="str">
        <f>VLOOKUP(C:C&amp;"    ",[1]Sheet0!$E$1:$I$65536,5,0)</f>
        <v xml:space="preserve">4749.00    </v>
      </c>
      <c r="AB1125" s="74">
        <v>4749</v>
      </c>
      <c r="AC1125" t="b">
        <f t="shared" si="175"/>
        <v>1</v>
      </c>
      <c r="AD1125">
        <v>9001302</v>
      </c>
      <c r="AE1125" t="s">
        <v>7201</v>
      </c>
      <c r="AF1125" t="str">
        <f t="shared" si="177"/>
        <v>王磊</v>
      </c>
    </row>
    <row r="1126" spans="1:32" x14ac:dyDescent="0.2">
      <c r="A1126">
        <v>1123</v>
      </c>
      <c r="B1126">
        <v>9001240</v>
      </c>
      <c r="C1126" t="str">
        <f>VLOOKUP(B:B,'10月人员信息'!J:W,13,0)</f>
        <v>130682199206042271</v>
      </c>
      <c r="D1126" t="str">
        <f>VLOOKUP(B:B,'10月人员信息'!J:M,3,0)</f>
        <v>高赛</v>
      </c>
      <c r="E1126" t="str">
        <f>VLOOKUP(B:B,'10月人员信息'!J:L,2,0)</f>
        <v>特钢事业部</v>
      </c>
      <c r="F1126" t="str">
        <f>VLOOKUP(B:B,'10月人员信息'!J:R,8,0)</f>
        <v>干部储备</v>
      </c>
      <c r="G1126" t="str">
        <f>VLOOKUP(B:B,'10月人员信息'!J:P,6,0)</f>
        <v>专业师（一级协理&amp;硕士）</v>
      </c>
      <c r="H1126" t="str">
        <f>VLOOKUP(B:B,'10月人员信息'!J:V,12,0)</f>
        <v>汉族</v>
      </c>
      <c r="I1126" t="str">
        <f>VLOOKUP(B:B,'11月工资'!A:D,4,0)</f>
        <v>6217000180043494750</v>
      </c>
      <c r="J1126">
        <f t="shared" si="173"/>
        <v>783.04</v>
      </c>
      <c r="K1126">
        <f t="shared" si="180"/>
        <v>34.26</v>
      </c>
      <c r="L1126">
        <f t="shared" si="176"/>
        <v>83.2</v>
      </c>
      <c r="M1126" s="6">
        <f t="shared" si="181"/>
        <v>365.44</v>
      </c>
      <c r="N1126">
        <f>VLOOKUP(C:C,'11月工资'!C:AP,40,0)</f>
        <v>9</v>
      </c>
      <c r="O1126" s="6">
        <f t="shared" si="182"/>
        <v>41.76</v>
      </c>
      <c r="P1126">
        <v>0</v>
      </c>
      <c r="Q1126">
        <f t="shared" si="174"/>
        <v>570</v>
      </c>
      <c r="R1126" s="51">
        <v>4894</v>
      </c>
      <c r="S1126" s="68">
        <v>5220.59</v>
      </c>
      <c r="T1126" s="69">
        <v>4749</v>
      </c>
      <c r="Y1126" s="51">
        <f t="shared" si="178"/>
        <v>4884</v>
      </c>
      <c r="Z1126" s="73">
        <f t="shared" si="179"/>
        <v>5225.2</v>
      </c>
      <c r="AA1126" s="69" t="str">
        <f>VLOOKUP(C:C&amp;"    ",[1]Sheet0!$E$1:$I$65536,5,0)</f>
        <v xml:space="preserve">4749.00    </v>
      </c>
      <c r="AB1126" s="74">
        <v>4749</v>
      </c>
      <c r="AC1126" t="b">
        <f t="shared" si="175"/>
        <v>1</v>
      </c>
      <c r="AD1126">
        <v>9001272</v>
      </c>
      <c r="AE1126" t="s">
        <v>8296</v>
      </c>
      <c r="AF1126" t="str">
        <f t="shared" si="177"/>
        <v>潘海涛</v>
      </c>
    </row>
    <row r="1127" spans="1:32" x14ac:dyDescent="0.2">
      <c r="A1127">
        <v>1124</v>
      </c>
      <c r="B1127">
        <v>9001302</v>
      </c>
      <c r="C1127" t="str">
        <f>VLOOKUP(B:B,'10月人员信息'!J:W,13,0)</f>
        <v>130204198110071814</v>
      </c>
      <c r="D1127" t="str">
        <f>VLOOKUP(B:B,'10月人员信息'!J:M,3,0)</f>
        <v>王磊</v>
      </c>
      <c r="E1127" t="str">
        <f>VLOOKUP(B:B,'10月人员信息'!J:L,2,0)</f>
        <v>特钢事业部</v>
      </c>
      <c r="F1127" t="str">
        <f>VLOOKUP(B:B,'10月人员信息'!J:R,8,0)</f>
        <v>副科</v>
      </c>
      <c r="G1127" t="str">
        <f>VLOOKUP(B:B,'10月人员信息'!J:P,6,0)</f>
        <v>主管</v>
      </c>
      <c r="H1127" t="str">
        <f>VLOOKUP(B:B,'10月人员信息'!J:V,12,0)</f>
        <v>汉族</v>
      </c>
      <c r="I1127" t="str">
        <f>VLOOKUP(B:B,'11月工资'!A:D,4,0)</f>
        <v>6217000180023874625</v>
      </c>
      <c r="J1127">
        <f t="shared" si="173"/>
        <v>1340.23</v>
      </c>
      <c r="K1127">
        <f t="shared" si="180"/>
        <v>58.64</v>
      </c>
      <c r="L1127">
        <f t="shared" si="176"/>
        <v>142.4</v>
      </c>
      <c r="M1127" s="6">
        <f t="shared" si="181"/>
        <v>576.52</v>
      </c>
      <c r="N1127">
        <f>VLOOKUP(C:C,'11月工资'!C:AP,40,0)</f>
        <v>9</v>
      </c>
      <c r="O1127" s="6">
        <f t="shared" si="182"/>
        <v>65.89</v>
      </c>
      <c r="P1127">
        <v>0</v>
      </c>
      <c r="Q1127">
        <f t="shared" si="174"/>
        <v>988</v>
      </c>
      <c r="R1127" s="50">
        <v>8376.4500000000007</v>
      </c>
      <c r="S1127" s="67">
        <v>8236.0400000000009</v>
      </c>
      <c r="T1127" s="69">
        <v>8231</v>
      </c>
      <c r="Y1127" s="51">
        <f t="shared" si="178"/>
        <v>8366.4500000000007</v>
      </c>
      <c r="Z1127" s="73">
        <f t="shared" si="179"/>
        <v>8240.65</v>
      </c>
      <c r="AA1127" s="69" t="str">
        <f>VLOOKUP(C:C&amp;"    ",[1]Sheet0!$E$1:$I$65536,5,0)</f>
        <v xml:space="preserve">8231.00    </v>
      </c>
      <c r="AB1127" s="74">
        <v>8231</v>
      </c>
      <c r="AC1127" t="b">
        <f t="shared" si="175"/>
        <v>1</v>
      </c>
      <c r="AD1127">
        <v>9001246</v>
      </c>
      <c r="AE1127" t="s">
        <v>8203</v>
      </c>
      <c r="AF1127" t="str">
        <f t="shared" si="177"/>
        <v>于涛</v>
      </c>
    </row>
    <row r="1128" spans="1:32" s="6" customFormat="1" x14ac:dyDescent="0.2">
      <c r="A1128">
        <v>1125</v>
      </c>
      <c r="B1128" s="6">
        <v>9001272</v>
      </c>
      <c r="C1128" t="str">
        <f>VLOOKUP(B:B,'10月人员信息'!J:W,13,0)</f>
        <v>130203197912050037</v>
      </c>
      <c r="D1128" t="str">
        <f>VLOOKUP(B:B,'10月人员信息'!J:M,3,0)</f>
        <v>潘海涛</v>
      </c>
      <c r="E1128" t="str">
        <f>VLOOKUP(B:B,'10月人员信息'!J:L,2,0)</f>
        <v>动力部</v>
      </c>
      <c r="F1128" t="str">
        <f>VLOOKUP(B:B,'10月人员信息'!J:R,8,0)</f>
        <v>变电值班员</v>
      </c>
      <c r="G1128">
        <f>VLOOKUP(B:B,'10月人员信息'!J:P,6,0)</f>
        <v>0</v>
      </c>
      <c r="H1128" t="str">
        <f>VLOOKUP(B:B,'10月人员信息'!J:V,12,0)</f>
        <v>汉族</v>
      </c>
      <c r="I1128" t="str">
        <f>VLOOKUP(B:B,'11月工资'!A:D,4,0)</f>
        <v>6217000180022195147</v>
      </c>
      <c r="J1128" s="6">
        <f t="shared" si="173"/>
        <v>762.52</v>
      </c>
      <c r="K1128" s="6">
        <f t="shared" si="180"/>
        <v>33.36</v>
      </c>
      <c r="L1128">
        <f t="shared" si="176"/>
        <v>81.02</v>
      </c>
      <c r="M1128" s="6">
        <f t="shared" si="181"/>
        <v>365.44</v>
      </c>
      <c r="N1128">
        <f>VLOOKUP(C:C,'11月工资'!C:AP,40,0)</f>
        <v>9</v>
      </c>
      <c r="O1128" s="6">
        <f t="shared" si="182"/>
        <v>41.76</v>
      </c>
      <c r="P1128">
        <v>0</v>
      </c>
      <c r="Q1128" s="6">
        <f t="shared" si="174"/>
        <v>555</v>
      </c>
      <c r="R1128" s="50">
        <v>4765.7299999999996</v>
      </c>
      <c r="S1128" s="68">
        <v>5220.59</v>
      </c>
      <c r="T1128" s="69">
        <v>4621</v>
      </c>
      <c r="Y1128" s="51">
        <f t="shared" si="178"/>
        <v>4755.7299999999996</v>
      </c>
      <c r="Z1128" s="73">
        <f t="shared" si="179"/>
        <v>5225.2</v>
      </c>
      <c r="AA1128" s="69" t="str">
        <f>VLOOKUP(C:C&amp;"    ",[1]Sheet0!$E$1:$I$65536,5,0)</f>
        <v xml:space="preserve">4621.00    </v>
      </c>
      <c r="AB1128" s="75">
        <v>4621</v>
      </c>
      <c r="AC1128" t="b">
        <f t="shared" si="175"/>
        <v>1</v>
      </c>
      <c r="AD1128" s="6">
        <v>9001247</v>
      </c>
      <c r="AE1128" s="6" t="s">
        <v>8206</v>
      </c>
      <c r="AF1128" t="str">
        <f t="shared" si="177"/>
        <v>王希瑞</v>
      </c>
    </row>
    <row r="1129" spans="1:32" x14ac:dyDescent="0.2">
      <c r="A1129">
        <v>1126</v>
      </c>
      <c r="B1129">
        <v>9001246</v>
      </c>
      <c r="C1129" t="str">
        <f>VLOOKUP(B:B,'10月人员信息'!J:W,13,0)</f>
        <v>130205197402160319</v>
      </c>
      <c r="D1129" t="str">
        <f>VLOOKUP(B:B,'10月人员信息'!J:M,3,0)</f>
        <v>于涛</v>
      </c>
      <c r="E1129" t="str">
        <f>VLOOKUP(B:B,'10月人员信息'!J:L,2,0)</f>
        <v>动力部</v>
      </c>
      <c r="F1129" t="str">
        <f>VLOOKUP(B:B,'10月人员信息'!J:R,8,0)</f>
        <v>煤气锅炉司炉</v>
      </c>
      <c r="G1129">
        <f>VLOOKUP(B:B,'10月人员信息'!J:P,6,0)</f>
        <v>0</v>
      </c>
      <c r="H1129" t="str">
        <f>VLOOKUP(B:B,'10月人员信息'!J:V,12,0)</f>
        <v>汉族</v>
      </c>
      <c r="I1129" t="str">
        <f>VLOOKUP(B:B,'11月工资'!A:D,4,0)</f>
        <v>6217000180022191443</v>
      </c>
      <c r="J1129">
        <f t="shared" si="173"/>
        <v>1436.02</v>
      </c>
      <c r="K1129">
        <f t="shared" si="180"/>
        <v>62.83</v>
      </c>
      <c r="L1129">
        <f t="shared" si="176"/>
        <v>152.58000000000001</v>
      </c>
      <c r="M1129" s="6">
        <f t="shared" si="181"/>
        <v>618.42999999999995</v>
      </c>
      <c r="N1129">
        <f>VLOOKUP(C:C,'11月工资'!C:AP,40,0)</f>
        <v>9</v>
      </c>
      <c r="O1129" s="6">
        <f t="shared" si="182"/>
        <v>70.680000000000007</v>
      </c>
      <c r="P1129">
        <v>0</v>
      </c>
      <c r="Q1129">
        <f t="shared" si="174"/>
        <v>1060</v>
      </c>
      <c r="R1129" s="50">
        <v>8975.1</v>
      </c>
      <c r="S1129" s="67">
        <v>8834.69</v>
      </c>
      <c r="T1129" s="69">
        <v>8830</v>
      </c>
      <c r="Y1129" s="51">
        <f t="shared" si="178"/>
        <v>8965.1</v>
      </c>
      <c r="Z1129" s="73">
        <f t="shared" si="179"/>
        <v>8839.2999999999993</v>
      </c>
      <c r="AA1129" s="69" t="str">
        <f>VLOOKUP(C:C&amp;"    ",[1]Sheet0!$E$1:$I$65536,5,0)</f>
        <v xml:space="preserve">8830.00    </v>
      </c>
      <c r="AB1129" s="74">
        <v>8830</v>
      </c>
      <c r="AC1129" t="b">
        <f t="shared" si="175"/>
        <v>1</v>
      </c>
      <c r="AD1129">
        <v>9001248</v>
      </c>
      <c r="AE1129" t="s">
        <v>8209</v>
      </c>
      <c r="AF1129" t="str">
        <f t="shared" si="177"/>
        <v>刘文宝</v>
      </c>
    </row>
    <row r="1130" spans="1:32" x14ac:dyDescent="0.2">
      <c r="A1130">
        <v>1127</v>
      </c>
      <c r="B1130">
        <v>9001247</v>
      </c>
      <c r="C1130" t="str">
        <f>VLOOKUP(B:B,'10月人员信息'!J:W,13,0)</f>
        <v>130204197409290611</v>
      </c>
      <c r="D1130" t="str">
        <f>VLOOKUP(B:B,'10月人员信息'!J:M,3,0)</f>
        <v>王希瑞</v>
      </c>
      <c r="E1130" t="str">
        <f>VLOOKUP(B:B,'10月人员信息'!J:L,2,0)</f>
        <v>动力部</v>
      </c>
      <c r="F1130" t="str">
        <f>VLOOKUP(B:B,'10月人员信息'!J:R,8,0)</f>
        <v>余热锅炉司炉</v>
      </c>
      <c r="G1130">
        <f>VLOOKUP(B:B,'10月人员信息'!J:P,6,0)</f>
        <v>0</v>
      </c>
      <c r="H1130" t="str">
        <f>VLOOKUP(B:B,'10月人员信息'!J:V,12,0)</f>
        <v>汉族</v>
      </c>
      <c r="I1130" t="str">
        <f>VLOOKUP(B:B,'11月工资'!A:D,4,0)</f>
        <v>6217000180022191294</v>
      </c>
      <c r="J1130">
        <f t="shared" si="173"/>
        <v>861.72</v>
      </c>
      <c r="K1130">
        <f t="shared" si="180"/>
        <v>37.700000000000003</v>
      </c>
      <c r="L1130">
        <f t="shared" si="176"/>
        <v>91.56</v>
      </c>
      <c r="M1130" s="6">
        <f t="shared" si="181"/>
        <v>367.17</v>
      </c>
      <c r="N1130">
        <f>VLOOKUP(C:C,'11月工资'!C:AP,40,0)</f>
        <v>9</v>
      </c>
      <c r="O1130" s="6">
        <f t="shared" si="182"/>
        <v>41.96</v>
      </c>
      <c r="P1130">
        <v>0</v>
      </c>
      <c r="Q1130">
        <f t="shared" si="174"/>
        <v>629</v>
      </c>
      <c r="R1130" s="50">
        <v>5385.76</v>
      </c>
      <c r="S1130" s="67">
        <v>5245.35</v>
      </c>
      <c r="T1130" s="69">
        <v>5241</v>
      </c>
      <c r="Y1130" s="51">
        <f t="shared" si="178"/>
        <v>5375.76</v>
      </c>
      <c r="Z1130" s="73">
        <f t="shared" si="179"/>
        <v>5249.96</v>
      </c>
      <c r="AA1130" s="69" t="str">
        <f>VLOOKUP(C:C&amp;"    ",[1]Sheet0!$E$1:$I$65536,5,0)</f>
        <v xml:space="preserve">5241.00    </v>
      </c>
      <c r="AB1130" s="74">
        <v>5241</v>
      </c>
      <c r="AC1130" t="b">
        <f t="shared" si="175"/>
        <v>1</v>
      </c>
      <c r="AD1130">
        <v>9001249</v>
      </c>
      <c r="AE1130" t="s">
        <v>8212</v>
      </c>
      <c r="AF1130" t="str">
        <f t="shared" si="177"/>
        <v>贾永顺</v>
      </c>
    </row>
    <row r="1131" spans="1:32" x14ac:dyDescent="0.2">
      <c r="A1131">
        <v>1128</v>
      </c>
      <c r="B1131">
        <v>9001248</v>
      </c>
      <c r="C1131" t="str">
        <f>VLOOKUP(B:B,'10月人员信息'!J:W,13,0)</f>
        <v>130205197302270318</v>
      </c>
      <c r="D1131" t="str">
        <f>VLOOKUP(B:B,'10月人员信息'!J:M,3,0)</f>
        <v>刘文宝</v>
      </c>
      <c r="E1131" t="str">
        <f>VLOOKUP(B:B,'10月人员信息'!J:L,2,0)</f>
        <v>动力部</v>
      </c>
      <c r="F1131" t="str">
        <f>VLOOKUP(B:B,'10月人员信息'!J:R,8,0)</f>
        <v>热电点检工</v>
      </c>
      <c r="G1131">
        <f>VLOOKUP(B:B,'10月人员信息'!J:P,6,0)</f>
        <v>0</v>
      </c>
      <c r="H1131" t="str">
        <f>VLOOKUP(B:B,'10月人员信息'!J:V,12,0)</f>
        <v>汉族</v>
      </c>
      <c r="I1131" t="str">
        <f>VLOOKUP(B:B,'11月工资'!A:D,4,0)</f>
        <v>6217000180022195642</v>
      </c>
      <c r="J1131">
        <f t="shared" si="173"/>
        <v>881.02</v>
      </c>
      <c r="K1131">
        <f t="shared" si="180"/>
        <v>38.54</v>
      </c>
      <c r="L1131">
        <f t="shared" si="176"/>
        <v>93.61</v>
      </c>
      <c r="M1131" s="6">
        <f t="shared" si="181"/>
        <v>375.62</v>
      </c>
      <c r="N1131">
        <f>VLOOKUP(C:C,'11月工资'!C:AP,40,0)</f>
        <v>9</v>
      </c>
      <c r="O1131" s="6">
        <f t="shared" si="182"/>
        <v>42.93</v>
      </c>
      <c r="P1131">
        <v>0</v>
      </c>
      <c r="Q1131">
        <f t="shared" si="174"/>
        <v>643</v>
      </c>
      <c r="R1131" s="50">
        <v>5506.35</v>
      </c>
      <c r="S1131" s="67">
        <v>5365.94</v>
      </c>
      <c r="T1131" s="69">
        <v>5361</v>
      </c>
      <c r="Y1131" s="51">
        <f t="shared" si="178"/>
        <v>5496.35</v>
      </c>
      <c r="Z1131" s="73">
        <f t="shared" si="179"/>
        <v>5370.55</v>
      </c>
      <c r="AA1131" s="69" t="str">
        <f>VLOOKUP(C:C&amp;"    ",[1]Sheet0!$E$1:$I$65536,5,0)</f>
        <v xml:space="preserve">5361.00    </v>
      </c>
      <c r="AB1131" s="74">
        <v>5361</v>
      </c>
      <c r="AC1131" t="b">
        <f t="shared" si="175"/>
        <v>1</v>
      </c>
      <c r="AD1131">
        <v>9001268</v>
      </c>
      <c r="AE1131" t="s">
        <v>8279</v>
      </c>
      <c r="AF1131" t="str">
        <f t="shared" si="177"/>
        <v>丁瑞成</v>
      </c>
    </row>
    <row r="1132" spans="1:32" x14ac:dyDescent="0.2">
      <c r="A1132">
        <v>1129</v>
      </c>
      <c r="B1132">
        <v>9001249</v>
      </c>
      <c r="C1132" t="str">
        <f>VLOOKUP(B:B,'10月人员信息'!J:W,13,0)</f>
        <v>130203197305252112</v>
      </c>
      <c r="D1132" t="str">
        <f>VLOOKUP(B:B,'10月人员信息'!J:M,3,0)</f>
        <v>贾永顺</v>
      </c>
      <c r="E1132" t="str">
        <f>VLOOKUP(B:B,'10月人员信息'!J:L,2,0)</f>
        <v>动力部</v>
      </c>
      <c r="F1132" t="str">
        <f>VLOOKUP(B:B,'10月人员信息'!J:R,8,0)</f>
        <v>热电点检工</v>
      </c>
      <c r="G1132">
        <f>VLOOKUP(B:B,'10月人员信息'!J:P,6,0)</f>
        <v>0</v>
      </c>
      <c r="H1132" t="str">
        <f>VLOOKUP(B:B,'10月人员信息'!J:V,12,0)</f>
        <v>汉族</v>
      </c>
      <c r="I1132" t="str">
        <f>VLOOKUP(B:B,'11月工资'!A:D,4,0)</f>
        <v>6217000180022195766</v>
      </c>
      <c r="J1132">
        <f t="shared" si="173"/>
        <v>835.51</v>
      </c>
      <c r="K1132">
        <f t="shared" si="180"/>
        <v>36.549999999999997</v>
      </c>
      <c r="L1132">
        <f t="shared" si="176"/>
        <v>88.77</v>
      </c>
      <c r="M1132" s="6">
        <f t="shared" si="181"/>
        <v>365.44</v>
      </c>
      <c r="N1132">
        <f>VLOOKUP(C:C,'11月工资'!C:AP,40,0)</f>
        <v>9</v>
      </c>
      <c r="O1132" s="6">
        <f t="shared" si="182"/>
        <v>41.76</v>
      </c>
      <c r="P1132">
        <v>0</v>
      </c>
      <c r="Q1132">
        <f t="shared" si="174"/>
        <v>609</v>
      </c>
      <c r="R1132" s="50">
        <v>5221.92</v>
      </c>
      <c r="S1132" s="68">
        <v>5220.59</v>
      </c>
      <c r="T1132" s="69">
        <v>5077</v>
      </c>
      <c r="Y1132" s="51">
        <f t="shared" si="178"/>
        <v>5211.92</v>
      </c>
      <c r="Z1132" s="73">
        <f t="shared" si="179"/>
        <v>5225.2</v>
      </c>
      <c r="AA1132" s="69" t="str">
        <f>VLOOKUP(C:C&amp;"    ",[1]Sheet0!$E$1:$I$65536,5,0)</f>
        <v xml:space="preserve">5077.00    </v>
      </c>
      <c r="AB1132" s="74">
        <v>5077</v>
      </c>
      <c r="AC1132" t="b">
        <f t="shared" si="175"/>
        <v>1</v>
      </c>
      <c r="AD1132">
        <v>9001250</v>
      </c>
      <c r="AE1132" t="s">
        <v>8217</v>
      </c>
      <c r="AF1132" t="str">
        <f t="shared" si="177"/>
        <v>王骏</v>
      </c>
    </row>
    <row r="1133" spans="1:32" x14ac:dyDescent="0.2">
      <c r="A1133">
        <v>1130</v>
      </c>
      <c r="B1133">
        <v>9001268</v>
      </c>
      <c r="C1133" t="str">
        <f>VLOOKUP(B:B,'10月人员信息'!J:W,13,0)</f>
        <v>130228197308090232</v>
      </c>
      <c r="D1133" t="str">
        <f>VLOOKUP(B:B,'10月人员信息'!J:M,3,0)</f>
        <v>丁瑞成</v>
      </c>
      <c r="E1133" t="str">
        <f>VLOOKUP(B:B,'10月人员信息'!J:L,2,0)</f>
        <v>动力部</v>
      </c>
      <c r="F1133" t="str">
        <f>VLOOKUP(B:B,'10月人员信息'!J:R,8,0)</f>
        <v>司泵工</v>
      </c>
      <c r="G1133">
        <f>VLOOKUP(B:B,'10月人员信息'!J:P,6,0)</f>
        <v>0</v>
      </c>
      <c r="H1133" t="str">
        <f>VLOOKUP(B:B,'10月人员信息'!J:V,12,0)</f>
        <v>汉族</v>
      </c>
      <c r="I1133" t="str">
        <f>VLOOKUP(B:B,'11月工资'!A:D,4,0)</f>
        <v>6217000180024110417</v>
      </c>
      <c r="J1133">
        <f t="shared" si="173"/>
        <v>1012.86</v>
      </c>
      <c r="K1133">
        <f t="shared" si="180"/>
        <v>44.31</v>
      </c>
      <c r="L1133">
        <f t="shared" si="176"/>
        <v>107.62</v>
      </c>
      <c r="M1133" s="6">
        <f t="shared" si="181"/>
        <v>433.3</v>
      </c>
      <c r="N1133">
        <f>VLOOKUP(C:C,'11月工资'!C:AP,40,0)</f>
        <v>9</v>
      </c>
      <c r="O1133" s="6">
        <f t="shared" si="182"/>
        <v>49.52</v>
      </c>
      <c r="P1133">
        <v>0</v>
      </c>
      <c r="Q1133">
        <f t="shared" si="174"/>
        <v>742</v>
      </c>
      <c r="R1133" s="50">
        <v>6330.35</v>
      </c>
      <c r="S1133" s="67">
        <v>6189.94</v>
      </c>
      <c r="T1133" s="69">
        <v>6185</v>
      </c>
      <c r="Y1133" s="51">
        <f t="shared" si="178"/>
        <v>6320.35</v>
      </c>
      <c r="Z1133" s="73">
        <f t="shared" si="179"/>
        <v>6194.55</v>
      </c>
      <c r="AA1133" s="69" t="str">
        <f>VLOOKUP(C:C&amp;"    ",[1]Sheet0!$E$1:$I$65536,5,0)</f>
        <v xml:space="preserve">6185.00    </v>
      </c>
      <c r="AB1133" s="74">
        <v>6185</v>
      </c>
      <c r="AC1133" t="b">
        <f t="shared" si="175"/>
        <v>1</v>
      </c>
      <c r="AD1133">
        <v>9001278</v>
      </c>
      <c r="AE1133" t="s">
        <v>8075</v>
      </c>
      <c r="AF1133" t="str">
        <f t="shared" si="177"/>
        <v>商璐</v>
      </c>
    </row>
    <row r="1134" spans="1:32" x14ac:dyDescent="0.2">
      <c r="A1134">
        <v>1131</v>
      </c>
      <c r="B1134">
        <v>9001250</v>
      </c>
      <c r="C1134" t="str">
        <f>VLOOKUP(B:B,'10月人员信息'!J:W,13,0)</f>
        <v>130203198607153317</v>
      </c>
      <c r="D1134" t="str">
        <f>VLOOKUP(B:B,'10月人员信息'!J:M,3,0)</f>
        <v>王骏</v>
      </c>
      <c r="E1134" t="str">
        <f>VLOOKUP(B:B,'10月人员信息'!J:L,2,0)</f>
        <v>动力部</v>
      </c>
      <c r="F1134" t="str">
        <f>VLOOKUP(B:B,'10月人员信息'!J:R,8,0)</f>
        <v>鼓风机副司机</v>
      </c>
      <c r="G1134">
        <f>VLOOKUP(B:B,'10月人员信息'!J:P,6,0)</f>
        <v>0</v>
      </c>
      <c r="H1134" t="str">
        <f>VLOOKUP(B:B,'10月人员信息'!J:V,12,0)</f>
        <v>汉族</v>
      </c>
      <c r="I1134" t="str">
        <f>VLOOKUP(B:B,'11月工资'!A:D,4,0)</f>
        <v>6217000180004116681</v>
      </c>
      <c r="J1134">
        <f t="shared" si="173"/>
        <v>633.6</v>
      </c>
      <c r="K1134">
        <f t="shared" si="180"/>
        <v>27.72</v>
      </c>
      <c r="L1134">
        <f t="shared" si="176"/>
        <v>67.319999999999993</v>
      </c>
      <c r="M1134" s="6">
        <f t="shared" si="181"/>
        <v>365.44</v>
      </c>
      <c r="N1134">
        <f>VLOOKUP(C:C,'11月工资'!C:AP,40,0)</f>
        <v>9</v>
      </c>
      <c r="O1134" s="6">
        <f t="shared" si="182"/>
        <v>41.76</v>
      </c>
      <c r="P1134">
        <v>0</v>
      </c>
      <c r="Q1134">
        <f t="shared" si="174"/>
        <v>458</v>
      </c>
      <c r="R1134" s="51">
        <v>3960</v>
      </c>
      <c r="S1134" s="68">
        <v>5220.59</v>
      </c>
      <c r="T1134" s="69">
        <v>3815</v>
      </c>
      <c r="Y1134" s="51">
        <f t="shared" si="178"/>
        <v>3950</v>
      </c>
      <c r="Z1134" s="73">
        <f t="shared" si="179"/>
        <v>5225.2</v>
      </c>
      <c r="AA1134" s="69" t="str">
        <f>VLOOKUP(C:C&amp;"    ",[1]Sheet0!$E$1:$I$65536,5,0)</f>
        <v xml:space="preserve">3815.00    </v>
      </c>
      <c r="AB1134" s="74">
        <v>3815</v>
      </c>
      <c r="AC1134" t="b">
        <f t="shared" si="175"/>
        <v>1</v>
      </c>
      <c r="AD1134">
        <v>9001276</v>
      </c>
      <c r="AE1134" t="s">
        <v>8036</v>
      </c>
      <c r="AF1134" t="str">
        <f t="shared" si="177"/>
        <v>乔海龙</v>
      </c>
    </row>
    <row r="1135" spans="1:32" x14ac:dyDescent="0.2">
      <c r="A1135">
        <v>1132</v>
      </c>
      <c r="B1135">
        <v>9001278</v>
      </c>
      <c r="C1135" t="str">
        <f>VLOOKUP(B:B,'10月人员信息'!J:W,13,0)</f>
        <v>130202198811053632</v>
      </c>
      <c r="D1135" t="str">
        <f>VLOOKUP(B:B,'10月人员信息'!J:M,3,0)</f>
        <v>商璐</v>
      </c>
      <c r="E1135" t="str">
        <f>VLOOKUP(B:B,'10月人员信息'!J:L,2,0)</f>
        <v>热轧事业部</v>
      </c>
      <c r="F1135" t="str">
        <f>VLOOKUP(B:B,'10月人员信息'!J:R,8,0)</f>
        <v>RH炉精炼辅助操作(炉前炉坑）</v>
      </c>
      <c r="G1135">
        <f>VLOOKUP(B:B,'10月人员信息'!J:P,6,0)</f>
        <v>0</v>
      </c>
      <c r="H1135" t="str">
        <f>VLOOKUP(B:B,'10月人员信息'!J:V,12,0)</f>
        <v>汉族</v>
      </c>
      <c r="I1135" t="str">
        <f>VLOOKUP(B:B,'11月工资'!A:D,4,0)</f>
        <v>6217000180040518205</v>
      </c>
      <c r="J1135">
        <f t="shared" si="173"/>
        <v>545.33000000000004</v>
      </c>
      <c r="K1135">
        <f t="shared" si="180"/>
        <v>23.86</v>
      </c>
      <c r="L1135">
        <f t="shared" si="176"/>
        <v>57.94</v>
      </c>
      <c r="M1135" s="6">
        <f t="shared" si="181"/>
        <v>365.44</v>
      </c>
      <c r="N1135">
        <f>VLOOKUP(C:C,'11月工资'!C:AP,40,0)</f>
        <v>9</v>
      </c>
      <c r="O1135" s="6">
        <f t="shared" si="182"/>
        <v>41.76</v>
      </c>
      <c r="P1135">
        <v>0</v>
      </c>
      <c r="Q1135">
        <f t="shared" si="174"/>
        <v>432</v>
      </c>
      <c r="R1135" s="50">
        <v>3408.3</v>
      </c>
      <c r="S1135" s="68">
        <v>5220.59</v>
      </c>
      <c r="T1135" s="69">
        <v>3600</v>
      </c>
      <c r="Y1135" s="51">
        <f t="shared" si="178"/>
        <v>3398.3</v>
      </c>
      <c r="Z1135" s="73">
        <f t="shared" si="179"/>
        <v>5225.2</v>
      </c>
      <c r="AA1135" s="69" t="str">
        <f>VLOOKUP(C:C&amp;"    ",[1]Sheet0!$E$1:$I$65536,5,0)</f>
        <v xml:space="preserve">3600.00    </v>
      </c>
      <c r="AB1135" s="74">
        <v>3600</v>
      </c>
      <c r="AC1135" t="b">
        <f t="shared" si="175"/>
        <v>1</v>
      </c>
      <c r="AD1135">
        <v>9001297</v>
      </c>
      <c r="AE1135" t="s">
        <v>8361</v>
      </c>
      <c r="AF1135" t="str">
        <f t="shared" si="177"/>
        <v>杨小伟</v>
      </c>
    </row>
    <row r="1136" spans="1:32" x14ac:dyDescent="0.2">
      <c r="A1136">
        <v>1133</v>
      </c>
      <c r="B1136">
        <v>9001276</v>
      </c>
      <c r="C1136" t="str">
        <f>VLOOKUP(B:B,'10月人员信息'!J:W,13,0)</f>
        <v>130229198809165037</v>
      </c>
      <c r="D1136" t="str">
        <f>VLOOKUP(B:B,'10月人员信息'!J:M,3,0)</f>
        <v>乔海龙</v>
      </c>
      <c r="E1136" t="str">
        <f>VLOOKUP(B:B,'10月人员信息'!J:L,2,0)</f>
        <v>炼铁事业部</v>
      </c>
      <c r="F1136" t="str">
        <f>VLOOKUP(B:B,'10月人员信息'!J:R,8,0)</f>
        <v>原料作业区原料中控</v>
      </c>
      <c r="G1136">
        <f>VLOOKUP(B:B,'10月人员信息'!J:P,6,0)</f>
        <v>0</v>
      </c>
      <c r="H1136" t="str">
        <f>VLOOKUP(B:B,'10月人员信息'!J:V,12,0)</f>
        <v>汉族</v>
      </c>
      <c r="I1136" t="str">
        <f>VLOOKUP(B:B,'11月工资'!A:D,4,0)</f>
        <v>6217000180002694069</v>
      </c>
      <c r="J1136">
        <f t="shared" si="173"/>
        <v>817.44</v>
      </c>
      <c r="K1136">
        <f t="shared" si="180"/>
        <v>35.76</v>
      </c>
      <c r="L1136">
        <f t="shared" si="176"/>
        <v>86.85</v>
      </c>
      <c r="M1136" s="6">
        <f t="shared" si="181"/>
        <v>365.44</v>
      </c>
      <c r="N1136">
        <f>VLOOKUP(C:C,'11月工资'!C:AP,40,0)</f>
        <v>9</v>
      </c>
      <c r="O1136" s="6">
        <f t="shared" si="182"/>
        <v>41.76</v>
      </c>
      <c r="P1136">
        <v>0</v>
      </c>
      <c r="Q1136">
        <f t="shared" si="174"/>
        <v>596</v>
      </c>
      <c r="R1136" s="51">
        <v>5109</v>
      </c>
      <c r="S1136" s="68">
        <v>5220.59</v>
      </c>
      <c r="T1136" s="69">
        <v>4964</v>
      </c>
      <c r="Y1136" s="51">
        <f t="shared" si="178"/>
        <v>5099</v>
      </c>
      <c r="Z1136" s="73">
        <f t="shared" si="179"/>
        <v>5225.2</v>
      </c>
      <c r="AA1136" s="69" t="str">
        <f>VLOOKUP(C:C&amp;"    ",[1]Sheet0!$E$1:$I$65536,5,0)</f>
        <v xml:space="preserve">4964.00    </v>
      </c>
      <c r="AB1136" s="74">
        <v>4964</v>
      </c>
      <c r="AC1136" t="b">
        <f t="shared" si="175"/>
        <v>1</v>
      </c>
      <c r="AD1136">
        <v>9001286</v>
      </c>
      <c r="AE1136" t="s">
        <v>8320</v>
      </c>
      <c r="AF1136" t="str">
        <f t="shared" si="177"/>
        <v>陈建军</v>
      </c>
    </row>
    <row r="1137" spans="1:32" x14ac:dyDescent="0.2">
      <c r="A1137">
        <v>1134</v>
      </c>
      <c r="B1137">
        <v>9001297</v>
      </c>
      <c r="C1137" t="str">
        <f>VLOOKUP(B:B,'10月人员信息'!J:W,13,0)</f>
        <v>130205198108153913</v>
      </c>
      <c r="D1137" t="str">
        <f>VLOOKUP(B:B,'10月人员信息'!J:M,3,0)</f>
        <v>杨小伟</v>
      </c>
      <c r="E1137" t="str">
        <f>VLOOKUP(B:B,'10月人员信息'!J:L,2,0)</f>
        <v>特钢事业部</v>
      </c>
      <c r="F1137">
        <f>VLOOKUP(B:B,'10月人员信息'!J:R,8,0)</f>
        <v>0</v>
      </c>
      <c r="G1137">
        <f>VLOOKUP(B:B,'10月人员信息'!J:P,6,0)</f>
        <v>0</v>
      </c>
      <c r="H1137" t="str">
        <f>VLOOKUP(B:B,'10月人员信息'!J:V,12,0)</f>
        <v>汉族</v>
      </c>
      <c r="I1137" t="str">
        <f>VLOOKUP(B:B,'11月工资'!A:D,4,0)</f>
        <v>6217000180023845690</v>
      </c>
      <c r="J1137">
        <f t="shared" si="173"/>
        <v>1228.72</v>
      </c>
      <c r="K1137">
        <f t="shared" si="180"/>
        <v>53.76</v>
      </c>
      <c r="L1137">
        <f t="shared" si="176"/>
        <v>130.55000000000001</v>
      </c>
      <c r="M1137" s="6">
        <f t="shared" si="181"/>
        <v>527.73</v>
      </c>
      <c r="N1137">
        <f>VLOOKUP(C:C,'11月工资'!C:AP,40,0)</f>
        <v>9</v>
      </c>
      <c r="O1137" s="6">
        <f t="shared" si="182"/>
        <v>60.31</v>
      </c>
      <c r="P1137">
        <v>0</v>
      </c>
      <c r="Q1137">
        <f t="shared" si="174"/>
        <v>904</v>
      </c>
      <c r="R1137" s="50">
        <v>7679.48</v>
      </c>
      <c r="S1137" s="67">
        <v>7539.07</v>
      </c>
      <c r="T1137" s="69">
        <v>7534</v>
      </c>
      <c r="Y1137" s="51">
        <f t="shared" si="178"/>
        <v>7669.48</v>
      </c>
      <c r="Z1137" s="73">
        <f t="shared" si="179"/>
        <v>7543.68</v>
      </c>
      <c r="AA1137" s="69" t="str">
        <f>VLOOKUP(C:C&amp;"    ",[1]Sheet0!$E$1:$I$65536,5,0)</f>
        <v xml:space="preserve">7534.00    </v>
      </c>
      <c r="AB1137" s="74">
        <v>7534</v>
      </c>
      <c r="AC1137" t="b">
        <f t="shared" si="175"/>
        <v>1</v>
      </c>
      <c r="AD1137">
        <v>9001277</v>
      </c>
      <c r="AE1137" t="s">
        <v>8073</v>
      </c>
      <c r="AF1137" t="str">
        <f t="shared" si="177"/>
        <v>李涛</v>
      </c>
    </row>
    <row r="1138" spans="1:32" x14ac:dyDescent="0.2">
      <c r="A1138">
        <v>1135</v>
      </c>
      <c r="B1138">
        <v>9001286</v>
      </c>
      <c r="C1138" t="str">
        <f>VLOOKUP(B:B,'10月人员信息'!J:W,13,0)</f>
        <v>130202197512112116</v>
      </c>
      <c r="D1138" t="str">
        <f>VLOOKUP(B:B,'10月人员信息'!J:M,3,0)</f>
        <v>陈建军</v>
      </c>
      <c r="E1138" t="str">
        <f>VLOOKUP(B:B,'10月人员信息'!J:L,2,0)</f>
        <v>特钢事业部</v>
      </c>
      <c r="F1138">
        <f>VLOOKUP(B:B,'10月人员信息'!J:R,8,0)</f>
        <v>0</v>
      </c>
      <c r="G1138">
        <f>VLOOKUP(B:B,'10月人员信息'!J:P,6,0)</f>
        <v>0</v>
      </c>
      <c r="H1138" t="str">
        <f>VLOOKUP(B:B,'10月人员信息'!J:V,12,0)</f>
        <v>汉族</v>
      </c>
      <c r="I1138" t="str">
        <f>VLOOKUP(B:B,'11月工资'!A:D,4,0)</f>
        <v>6217000180022955052</v>
      </c>
      <c r="J1138">
        <f t="shared" si="173"/>
        <v>1694.69</v>
      </c>
      <c r="K1138">
        <f t="shared" si="180"/>
        <v>74.14</v>
      </c>
      <c r="L1138">
        <f t="shared" si="176"/>
        <v>180.06</v>
      </c>
      <c r="M1138" s="6">
        <f t="shared" si="181"/>
        <v>731.6</v>
      </c>
      <c r="N1138">
        <f>VLOOKUP(C:C,'11月工资'!C:AP,40,0)</f>
        <v>9</v>
      </c>
      <c r="O1138" s="6">
        <f t="shared" si="182"/>
        <v>83.61</v>
      </c>
      <c r="P1138">
        <v>0</v>
      </c>
      <c r="Q1138">
        <f t="shared" si="174"/>
        <v>1254</v>
      </c>
      <c r="R1138" s="50">
        <v>10591.8</v>
      </c>
      <c r="S1138" s="67">
        <v>10451.39</v>
      </c>
      <c r="T1138" s="69">
        <v>10447</v>
      </c>
      <c r="Y1138" s="51">
        <f t="shared" si="178"/>
        <v>10581.8</v>
      </c>
      <c r="Z1138" s="73">
        <f t="shared" si="179"/>
        <v>10456</v>
      </c>
      <c r="AA1138" s="69" t="str">
        <f>VLOOKUP(C:C&amp;"    ",[1]Sheet0!$E$1:$I$65536,5,0)</f>
        <v xml:space="preserve">10447.00    </v>
      </c>
      <c r="AB1138" s="74">
        <v>10447</v>
      </c>
      <c r="AC1138" t="b">
        <f t="shared" si="175"/>
        <v>1</v>
      </c>
      <c r="AD1138">
        <v>9001287</v>
      </c>
      <c r="AE1138" t="s">
        <v>8323</v>
      </c>
      <c r="AF1138" t="str">
        <f t="shared" si="177"/>
        <v>项有兵</v>
      </c>
    </row>
    <row r="1139" spans="1:32" x14ac:dyDescent="0.2">
      <c r="A1139">
        <v>1136</v>
      </c>
      <c r="B1139">
        <v>9001277</v>
      </c>
      <c r="C1139" t="str">
        <f>VLOOKUP(B:B,'10月人员信息'!J:W,13,0)</f>
        <v>130203198312242419</v>
      </c>
      <c r="D1139" t="str">
        <f>VLOOKUP(B:B,'10月人员信息'!J:M,3,0)</f>
        <v>李涛</v>
      </c>
      <c r="E1139" t="str">
        <f>VLOOKUP(B:B,'10月人员信息'!J:L,2,0)</f>
        <v>热轧事业部</v>
      </c>
      <c r="F1139" t="str">
        <f>VLOOKUP(B:B,'10月人员信息'!J:R,8,0)</f>
        <v>辅助天车运行工</v>
      </c>
      <c r="G1139">
        <f>VLOOKUP(B:B,'10月人员信息'!J:P,6,0)</f>
        <v>0</v>
      </c>
      <c r="H1139" t="str">
        <f>VLOOKUP(B:B,'10月人员信息'!J:V,12,0)</f>
        <v>汉族</v>
      </c>
      <c r="I1139" t="str">
        <f>VLOOKUP(B:B,'11月工资'!A:D,4,0)</f>
        <v>6227000180700071361</v>
      </c>
      <c r="J1139">
        <f t="shared" si="173"/>
        <v>743.84</v>
      </c>
      <c r="K1139">
        <f t="shared" si="180"/>
        <v>32.54</v>
      </c>
      <c r="L1139">
        <f t="shared" si="176"/>
        <v>79.03</v>
      </c>
      <c r="M1139" s="6">
        <f t="shared" si="181"/>
        <v>365.44</v>
      </c>
      <c r="N1139">
        <f>VLOOKUP(C:C,'11月工资'!C:AP,40,0)</f>
        <v>9</v>
      </c>
      <c r="O1139" s="6">
        <f t="shared" si="182"/>
        <v>41.76</v>
      </c>
      <c r="P1139">
        <v>0</v>
      </c>
      <c r="Q1139">
        <f t="shared" si="174"/>
        <v>540</v>
      </c>
      <c r="R1139" s="51">
        <v>4649</v>
      </c>
      <c r="S1139" s="68">
        <v>5220.59</v>
      </c>
      <c r="T1139" s="69">
        <v>4504</v>
      </c>
      <c r="Y1139" s="51">
        <f t="shared" si="178"/>
        <v>4639</v>
      </c>
      <c r="Z1139" s="73">
        <f t="shared" si="179"/>
        <v>5225.2</v>
      </c>
      <c r="AA1139" s="69" t="str">
        <f>VLOOKUP(C:C&amp;"    ",[1]Sheet0!$E$1:$I$65536,5,0)</f>
        <v xml:space="preserve">4504.00    </v>
      </c>
      <c r="AB1139" s="74">
        <v>4504</v>
      </c>
      <c r="AC1139" t="b">
        <f t="shared" si="175"/>
        <v>1</v>
      </c>
      <c r="AD1139">
        <v>9001288</v>
      </c>
      <c r="AE1139" t="s">
        <v>8327</v>
      </c>
      <c r="AF1139" t="str">
        <f t="shared" si="177"/>
        <v>张朝发</v>
      </c>
    </row>
    <row r="1140" spans="1:32" x14ac:dyDescent="0.2">
      <c r="A1140">
        <v>1137</v>
      </c>
      <c r="B1140">
        <v>9001287</v>
      </c>
      <c r="C1140" t="str">
        <f>VLOOKUP(B:B,'10月人员信息'!J:W,13,0)</f>
        <v>341021198312158374</v>
      </c>
      <c r="D1140" t="str">
        <f>VLOOKUP(B:B,'10月人员信息'!J:M,3,0)</f>
        <v>项有兵</v>
      </c>
      <c r="E1140" t="str">
        <f>VLOOKUP(B:B,'10月人员信息'!J:L,2,0)</f>
        <v>特钢事业部</v>
      </c>
      <c r="F1140" t="str">
        <f>VLOOKUP(B:B,'10月人员信息'!J:R,8,0)</f>
        <v>副科</v>
      </c>
      <c r="G1140" t="str">
        <f>VLOOKUP(B:B,'10月人员信息'!J:P,6,0)</f>
        <v>主管</v>
      </c>
      <c r="H1140" t="str">
        <f>VLOOKUP(B:B,'10月人员信息'!J:V,12,0)</f>
        <v>汉族</v>
      </c>
      <c r="I1140" t="str">
        <f>VLOOKUP(B:B,'11月工资'!A:D,4,0)</f>
        <v>6217000180022954980</v>
      </c>
      <c r="J1140">
        <f t="shared" si="173"/>
        <v>2045.61</v>
      </c>
      <c r="K1140">
        <f t="shared" si="180"/>
        <v>89.5</v>
      </c>
      <c r="L1140">
        <f t="shared" si="176"/>
        <v>217.35</v>
      </c>
      <c r="M1140" s="6">
        <f t="shared" si="181"/>
        <v>885.13</v>
      </c>
      <c r="N1140">
        <f>VLOOKUP(C:C,'11月工资'!C:AP,40,0)</f>
        <v>9</v>
      </c>
      <c r="O1140" s="6">
        <f t="shared" si="182"/>
        <v>101.16</v>
      </c>
      <c r="P1140">
        <v>0</v>
      </c>
      <c r="Q1140">
        <f t="shared" si="174"/>
        <v>1517</v>
      </c>
      <c r="R1140" s="50">
        <v>12785.08</v>
      </c>
      <c r="S1140" s="67">
        <v>12644.67</v>
      </c>
      <c r="T1140" s="69">
        <v>12640</v>
      </c>
      <c r="Y1140" s="51">
        <f t="shared" si="178"/>
        <v>12775.08</v>
      </c>
      <c r="Z1140" s="73">
        <f t="shared" si="179"/>
        <v>12649.28</v>
      </c>
      <c r="AA1140" s="69" t="str">
        <f>VLOOKUP(C:C&amp;"    ",[1]Sheet0!$E$1:$I$65536,5,0)</f>
        <v xml:space="preserve">12640.00    </v>
      </c>
      <c r="AB1140" s="74">
        <v>12640</v>
      </c>
      <c r="AC1140" t="b">
        <f t="shared" si="175"/>
        <v>1</v>
      </c>
      <c r="AD1140">
        <v>9001289</v>
      </c>
      <c r="AE1140" t="s">
        <v>2114</v>
      </c>
      <c r="AF1140" t="str">
        <f t="shared" si="177"/>
        <v>王强</v>
      </c>
    </row>
    <row r="1141" spans="1:32" x14ac:dyDescent="0.2">
      <c r="A1141">
        <v>1138</v>
      </c>
      <c r="B1141">
        <v>9001288</v>
      </c>
      <c r="C1141" t="str">
        <f>VLOOKUP(B:B,'10月人员信息'!J:W,13,0)</f>
        <v>132223197906031814</v>
      </c>
      <c r="D1141" t="str">
        <f>VLOOKUP(B:B,'10月人员信息'!J:M,3,0)</f>
        <v>张朝发</v>
      </c>
      <c r="E1141" t="str">
        <f>VLOOKUP(B:B,'10月人员信息'!J:L,2,0)</f>
        <v>特钢事业部</v>
      </c>
      <c r="F1141" t="str">
        <f>VLOOKUP(B:B,'10月人员信息'!J:R,8,0)</f>
        <v>专业专家</v>
      </c>
      <c r="G1141" t="str">
        <f>VLOOKUP(B:B,'10月人员信息'!J:P,6,0)</f>
        <v>专业专家</v>
      </c>
      <c r="H1141" t="str">
        <f>VLOOKUP(B:B,'10月人员信息'!J:V,12,0)</f>
        <v>汉族</v>
      </c>
      <c r="I1141" t="str">
        <f>VLOOKUP(B:B,'11月工资'!A:D,4,0)</f>
        <v>6217000180022955011</v>
      </c>
      <c r="J1141">
        <f t="shared" si="173"/>
        <v>2292.16</v>
      </c>
      <c r="K1141">
        <f t="shared" si="180"/>
        <v>100.28</v>
      </c>
      <c r="L1141">
        <f t="shared" si="176"/>
        <v>243.54</v>
      </c>
      <c r="M1141" s="6">
        <f t="shared" si="181"/>
        <v>1170.02</v>
      </c>
      <c r="N1141">
        <f>VLOOKUP(C:C,'11月工资'!C:AP,40,0)</f>
        <v>9</v>
      </c>
      <c r="O1141" s="6">
        <f t="shared" si="182"/>
        <v>133.72</v>
      </c>
      <c r="P1141">
        <v>0</v>
      </c>
      <c r="Q1141">
        <f t="shared" si="174"/>
        <v>2005</v>
      </c>
      <c r="R1141" s="51">
        <v>14326</v>
      </c>
      <c r="S1141" s="68">
        <v>16714.59</v>
      </c>
      <c r="T1141" s="69">
        <v>16710</v>
      </c>
      <c r="Y1141" s="51">
        <f t="shared" si="178"/>
        <v>14316</v>
      </c>
      <c r="Z1141" s="73">
        <f t="shared" si="179"/>
        <v>16719.2</v>
      </c>
      <c r="AA1141" s="69" t="str">
        <f>VLOOKUP(C:C&amp;"    ",[1]Sheet0!$E$1:$I$65536,5,0)</f>
        <v xml:space="preserve">16710.00    </v>
      </c>
      <c r="AB1141" s="74">
        <v>16710</v>
      </c>
      <c r="AC1141" t="b">
        <f t="shared" si="175"/>
        <v>1</v>
      </c>
      <c r="AD1141">
        <v>9001290</v>
      </c>
      <c r="AE1141" t="s">
        <v>8333</v>
      </c>
      <c r="AF1141" t="str">
        <f t="shared" si="177"/>
        <v>陆文杰</v>
      </c>
    </row>
    <row r="1142" spans="1:32" x14ac:dyDescent="0.2">
      <c r="A1142">
        <v>1139</v>
      </c>
      <c r="B1142">
        <v>9001289</v>
      </c>
      <c r="C1142" t="str">
        <f>VLOOKUP(B:B,'10月人员信息'!J:W,13,0)</f>
        <v>130731198301110632</v>
      </c>
      <c r="D1142" t="str">
        <f>VLOOKUP(B:B,'10月人员信息'!J:M,3,0)</f>
        <v>王强</v>
      </c>
      <c r="E1142" t="str">
        <f>VLOOKUP(B:B,'10月人员信息'!J:L,2,0)</f>
        <v>特钢事业部</v>
      </c>
      <c r="F1142" t="str">
        <f>VLOOKUP(B:B,'10月人员信息'!J:R,8,0)</f>
        <v>正科</v>
      </c>
      <c r="G1142" t="str">
        <f>VLOOKUP(B:B,'10月人员信息'!J:P,6,0)</f>
        <v>高级主管</v>
      </c>
      <c r="H1142" t="str">
        <f>VLOOKUP(B:B,'10月人员信息'!J:V,12,0)</f>
        <v>汉族</v>
      </c>
      <c r="I1142" t="str">
        <f>VLOOKUP(B:B,'11月工资'!A:D,4,0)</f>
        <v>6217000180038591768</v>
      </c>
      <c r="J1142">
        <f t="shared" si="173"/>
        <v>2161.46</v>
      </c>
      <c r="K1142">
        <f t="shared" si="180"/>
        <v>94.56</v>
      </c>
      <c r="L1142">
        <f t="shared" si="176"/>
        <v>229.65</v>
      </c>
      <c r="M1142" s="6">
        <f t="shared" si="181"/>
        <v>935.81</v>
      </c>
      <c r="N1142">
        <f>VLOOKUP(C:C,'11月工资'!C:AP,40,0)</f>
        <v>9</v>
      </c>
      <c r="O1142" s="6">
        <f t="shared" si="182"/>
        <v>106.95</v>
      </c>
      <c r="P1142">
        <v>0</v>
      </c>
      <c r="Q1142">
        <f t="shared" si="174"/>
        <v>1604</v>
      </c>
      <c r="R1142" s="50">
        <v>13509.11</v>
      </c>
      <c r="S1142" s="67">
        <v>13368.7</v>
      </c>
      <c r="T1142" s="69">
        <v>13364</v>
      </c>
      <c r="Y1142" s="51">
        <f t="shared" si="178"/>
        <v>13499.11</v>
      </c>
      <c r="Z1142" s="73">
        <f t="shared" si="179"/>
        <v>13373.31</v>
      </c>
      <c r="AA1142" s="69" t="str">
        <f>VLOOKUP(C:C&amp;"    ",[1]Sheet0!$E$1:$I$65536,5,0)</f>
        <v xml:space="preserve">13364.00    </v>
      </c>
      <c r="AB1142" s="74">
        <v>13364</v>
      </c>
      <c r="AC1142" t="b">
        <f t="shared" si="175"/>
        <v>1</v>
      </c>
      <c r="AD1142">
        <v>9001291</v>
      </c>
      <c r="AE1142" t="s">
        <v>8339</v>
      </c>
      <c r="AF1142" t="str">
        <f t="shared" si="177"/>
        <v>杜鹏</v>
      </c>
    </row>
    <row r="1143" spans="1:32" x14ac:dyDescent="0.2">
      <c r="A1143">
        <v>1140</v>
      </c>
      <c r="B1143">
        <v>9001290</v>
      </c>
      <c r="C1143" t="str">
        <f>VLOOKUP(B:B,'10月人员信息'!J:W,13,0)</f>
        <v>130202198106050313</v>
      </c>
      <c r="D1143" t="str">
        <f>VLOOKUP(B:B,'10月人员信息'!J:M,3,0)</f>
        <v>陆文杰</v>
      </c>
      <c r="E1143" t="str">
        <f>VLOOKUP(B:B,'10月人员信息'!J:L,2,0)</f>
        <v>特钢事业部</v>
      </c>
      <c r="F1143" t="str">
        <f>VLOOKUP(B:B,'10月人员信息'!J:R,8,0)</f>
        <v>干部储备</v>
      </c>
      <c r="G1143" t="str">
        <f>VLOOKUP(B:B,'10月人员信息'!J:P,6,0)</f>
        <v>主管师</v>
      </c>
      <c r="H1143" t="str">
        <f>VLOOKUP(B:B,'10月人员信息'!J:V,12,0)</f>
        <v>汉族</v>
      </c>
      <c r="I1143" t="str">
        <f>VLOOKUP(B:B,'11月工资'!A:D,4,0)</f>
        <v>6217000180022954949</v>
      </c>
      <c r="J1143">
        <f t="shared" si="173"/>
        <v>1835.72</v>
      </c>
      <c r="K1143">
        <f t="shared" si="180"/>
        <v>80.31</v>
      </c>
      <c r="L1143">
        <f t="shared" si="176"/>
        <v>195.05</v>
      </c>
      <c r="M1143" s="6">
        <f t="shared" si="181"/>
        <v>793.3</v>
      </c>
      <c r="N1143">
        <f>VLOOKUP(C:C,'11月工资'!C:AP,40,0)</f>
        <v>9</v>
      </c>
      <c r="O1143" s="6">
        <f t="shared" si="182"/>
        <v>90.66</v>
      </c>
      <c r="P1143">
        <v>0</v>
      </c>
      <c r="Q1143">
        <f t="shared" si="174"/>
        <v>1359</v>
      </c>
      <c r="R1143" s="50">
        <v>11473.25</v>
      </c>
      <c r="S1143" s="67">
        <v>11332.84</v>
      </c>
      <c r="T1143" s="69">
        <v>11328</v>
      </c>
      <c r="Y1143" s="51">
        <f t="shared" si="178"/>
        <v>11463.25</v>
      </c>
      <c r="Z1143" s="73">
        <f t="shared" si="179"/>
        <v>11337.45</v>
      </c>
      <c r="AA1143" s="69" t="str">
        <f>VLOOKUP(C:C&amp;"    ",[1]Sheet0!$E$1:$I$65536,5,0)</f>
        <v xml:space="preserve">11328.00    </v>
      </c>
      <c r="AB1143" s="74">
        <v>11328</v>
      </c>
      <c r="AC1143" t="b">
        <f t="shared" si="175"/>
        <v>1</v>
      </c>
      <c r="AD1143">
        <v>9001292</v>
      </c>
      <c r="AE1143" t="s">
        <v>8342</v>
      </c>
      <c r="AF1143" t="str">
        <f t="shared" si="177"/>
        <v>姚茂</v>
      </c>
    </row>
    <row r="1144" spans="1:32" x14ac:dyDescent="0.2">
      <c r="A1144">
        <v>1141</v>
      </c>
      <c r="B1144">
        <v>9001291</v>
      </c>
      <c r="C1144" t="str">
        <f>VLOOKUP(B:B,'10月人员信息'!J:W,13,0)</f>
        <v>130203198301214519</v>
      </c>
      <c r="D1144" t="str">
        <f>VLOOKUP(B:B,'10月人员信息'!J:M,3,0)</f>
        <v>杜鹏</v>
      </c>
      <c r="E1144" t="str">
        <f>VLOOKUP(B:B,'10月人员信息'!J:L,2,0)</f>
        <v>特钢事业部</v>
      </c>
      <c r="F1144" t="str">
        <f>VLOOKUP(B:B,'10月人员信息'!J:R,8,0)</f>
        <v>作业长二档</v>
      </c>
      <c r="G1144" t="str">
        <f>VLOOKUP(B:B,'10月人员信息'!J:P,6,0)</f>
        <v>主管</v>
      </c>
      <c r="H1144" t="str">
        <f>VLOOKUP(B:B,'10月人员信息'!J:V,12,0)</f>
        <v>汉族</v>
      </c>
      <c r="I1144" t="str">
        <f>VLOOKUP(B:B,'11月工资'!A:D,4,0)</f>
        <v>6217000180022954733</v>
      </c>
      <c r="J1144">
        <f t="shared" si="173"/>
        <v>1891.87</v>
      </c>
      <c r="K1144">
        <f t="shared" si="180"/>
        <v>82.77</v>
      </c>
      <c r="L1144">
        <f t="shared" si="176"/>
        <v>201.01</v>
      </c>
      <c r="M1144" s="6">
        <f t="shared" si="181"/>
        <v>817.86</v>
      </c>
      <c r="N1144">
        <f>VLOOKUP(C:C,'11月工资'!C:AP,40,0)</f>
        <v>9</v>
      </c>
      <c r="O1144" s="6">
        <f t="shared" si="182"/>
        <v>93.47</v>
      </c>
      <c r="P1144">
        <v>0</v>
      </c>
      <c r="Q1144">
        <f t="shared" si="174"/>
        <v>1401</v>
      </c>
      <c r="R1144" s="50">
        <v>11824.16</v>
      </c>
      <c r="S1144" s="67">
        <v>11683.75</v>
      </c>
      <c r="T1144" s="69">
        <v>11679</v>
      </c>
      <c r="Y1144" s="51">
        <f t="shared" si="178"/>
        <v>11814.16</v>
      </c>
      <c r="Z1144" s="73">
        <f t="shared" si="179"/>
        <v>11688.36</v>
      </c>
      <c r="AA1144" s="69" t="str">
        <f>VLOOKUP(C:C&amp;"    ",[1]Sheet0!$E$1:$I$65536,5,0)</f>
        <v xml:space="preserve">11679.00    </v>
      </c>
      <c r="AB1144" s="74">
        <v>11679</v>
      </c>
      <c r="AC1144" t="b">
        <f t="shared" si="175"/>
        <v>1</v>
      </c>
      <c r="AD1144">
        <v>9001293</v>
      </c>
      <c r="AE1144" t="s">
        <v>8345</v>
      </c>
      <c r="AF1144" t="str">
        <f t="shared" si="177"/>
        <v>胡井涛</v>
      </c>
    </row>
    <row r="1145" spans="1:32" x14ac:dyDescent="0.2">
      <c r="A1145">
        <v>1142</v>
      </c>
      <c r="B1145">
        <v>9001292</v>
      </c>
      <c r="C1145" t="str">
        <f>VLOOKUP(B:B,'10月人员信息'!J:W,13,0)</f>
        <v>13063519850921043X</v>
      </c>
      <c r="D1145" t="str">
        <f>VLOOKUP(B:B,'10月人员信息'!J:M,3,0)</f>
        <v>姚茂</v>
      </c>
      <c r="E1145" t="str">
        <f>VLOOKUP(B:B,'10月人员信息'!J:L,2,0)</f>
        <v>特钢事业部</v>
      </c>
      <c r="F1145">
        <f>VLOOKUP(B:B,'10月人员信息'!J:R,8,0)</f>
        <v>0</v>
      </c>
      <c r="G1145" t="str">
        <f>VLOOKUP(B:B,'10月人员信息'!J:P,6,0)</f>
        <v>主管师</v>
      </c>
      <c r="H1145" t="str">
        <f>VLOOKUP(B:B,'10月人员信息'!J:V,12,0)</f>
        <v>汉族</v>
      </c>
      <c r="I1145" t="str">
        <f>VLOOKUP(B:B,'11月工资'!A:D,4,0)</f>
        <v>6217000180022954675</v>
      </c>
      <c r="J1145">
        <f t="shared" si="173"/>
        <v>1195.1500000000001</v>
      </c>
      <c r="K1145">
        <f t="shared" si="180"/>
        <v>52.29</v>
      </c>
      <c r="L1145">
        <f t="shared" si="176"/>
        <v>126.98</v>
      </c>
      <c r="M1145" s="6">
        <f t="shared" si="181"/>
        <v>513.04999999999995</v>
      </c>
      <c r="N1145">
        <f>VLOOKUP(C:C,'11月工资'!C:AP,40,0)</f>
        <v>9</v>
      </c>
      <c r="O1145" s="6">
        <f t="shared" si="182"/>
        <v>58.63</v>
      </c>
      <c r="P1145">
        <v>0</v>
      </c>
      <c r="Q1145">
        <f t="shared" si="174"/>
        <v>879</v>
      </c>
      <c r="R1145" s="50">
        <v>7469.67</v>
      </c>
      <c r="S1145" s="67">
        <v>7329.26</v>
      </c>
      <c r="T1145" s="69">
        <v>7325</v>
      </c>
      <c r="Y1145" s="51">
        <f t="shared" si="178"/>
        <v>7459.67</v>
      </c>
      <c r="Z1145" s="73">
        <f t="shared" si="179"/>
        <v>7333.87</v>
      </c>
      <c r="AA1145" s="69" t="str">
        <f>VLOOKUP(C:C&amp;"    ",[1]Sheet0!$E$1:$I$65536,5,0)</f>
        <v xml:space="preserve">7325.00    </v>
      </c>
      <c r="AB1145" s="74">
        <v>7325</v>
      </c>
      <c r="AC1145" t="b">
        <f t="shared" si="175"/>
        <v>1</v>
      </c>
      <c r="AD1145">
        <v>9001294</v>
      </c>
      <c r="AE1145" t="s">
        <v>8349</v>
      </c>
      <c r="AF1145" t="str">
        <f t="shared" si="177"/>
        <v>孙浩源</v>
      </c>
    </row>
    <row r="1146" spans="1:32" x14ac:dyDescent="0.2">
      <c r="A1146">
        <v>1143</v>
      </c>
      <c r="B1146">
        <v>9001293</v>
      </c>
      <c r="C1146" t="str">
        <f>VLOOKUP(B:B,'10月人员信息'!J:W,13,0)</f>
        <v>150424198503053035</v>
      </c>
      <c r="D1146" t="str">
        <f>VLOOKUP(B:B,'10月人员信息'!J:M,3,0)</f>
        <v>胡井涛</v>
      </c>
      <c r="E1146" t="str">
        <f>VLOOKUP(B:B,'10月人员信息'!J:L,2,0)</f>
        <v>特钢事业部</v>
      </c>
      <c r="F1146" t="str">
        <f>VLOOKUP(B:B,'10月人员信息'!J:R,8,0)</f>
        <v>作业长二档</v>
      </c>
      <c r="G1146" t="str">
        <f>VLOOKUP(B:B,'10月人员信息'!J:P,6,0)</f>
        <v>主管</v>
      </c>
      <c r="H1146" t="str">
        <f>VLOOKUP(B:B,'10月人员信息'!J:V,12,0)</f>
        <v>汉族</v>
      </c>
      <c r="I1146" t="str">
        <f>VLOOKUP(B:B,'11月工资'!A:D,4,0)</f>
        <v>6217000180022956282</v>
      </c>
      <c r="J1146">
        <f t="shared" si="173"/>
        <v>2048.2199999999998</v>
      </c>
      <c r="K1146">
        <f t="shared" si="180"/>
        <v>89.61</v>
      </c>
      <c r="L1146">
        <f t="shared" si="176"/>
        <v>217.62</v>
      </c>
      <c r="M1146" s="6">
        <f t="shared" si="181"/>
        <v>886.27</v>
      </c>
      <c r="N1146">
        <f>VLOOKUP(C:C,'11月工资'!C:AP,40,0)</f>
        <v>9</v>
      </c>
      <c r="O1146" s="6">
        <f t="shared" si="182"/>
        <v>101.29</v>
      </c>
      <c r="P1146">
        <v>0</v>
      </c>
      <c r="Q1146">
        <f t="shared" si="174"/>
        <v>1519</v>
      </c>
      <c r="R1146" s="50">
        <v>12801.4</v>
      </c>
      <c r="S1146" s="67">
        <v>12660.99</v>
      </c>
      <c r="T1146" s="69">
        <v>12656</v>
      </c>
      <c r="Y1146" s="51">
        <f t="shared" si="178"/>
        <v>12791.4</v>
      </c>
      <c r="Z1146" s="73">
        <f t="shared" si="179"/>
        <v>12665.6</v>
      </c>
      <c r="AA1146" s="69" t="str">
        <f>VLOOKUP(C:C&amp;"    ",[1]Sheet0!$E$1:$I$65536,5,0)</f>
        <v xml:space="preserve">12656.00    </v>
      </c>
      <c r="AB1146" s="74">
        <v>12656</v>
      </c>
      <c r="AC1146" t="b">
        <f t="shared" si="175"/>
        <v>1</v>
      </c>
      <c r="AD1146">
        <v>9001284</v>
      </c>
      <c r="AE1146" t="s">
        <v>8313</v>
      </c>
      <c r="AF1146" t="str">
        <f t="shared" si="177"/>
        <v>徐阳</v>
      </c>
    </row>
    <row r="1147" spans="1:32" x14ac:dyDescent="0.2">
      <c r="A1147">
        <v>1144</v>
      </c>
      <c r="B1147">
        <v>9001294</v>
      </c>
      <c r="C1147" t="str">
        <f>VLOOKUP(B:B,'10月人员信息'!J:W,13,0)</f>
        <v>210381198705262511</v>
      </c>
      <c r="D1147" t="str">
        <f>VLOOKUP(B:B,'10月人员信息'!J:M,3,0)</f>
        <v>孙浩源</v>
      </c>
      <c r="E1147" t="str">
        <f>VLOOKUP(B:B,'10月人员信息'!J:L,2,0)</f>
        <v>特钢事业部</v>
      </c>
      <c r="F1147">
        <f>VLOOKUP(B:B,'10月人员信息'!J:R,8,0)</f>
        <v>0</v>
      </c>
      <c r="G1147" t="str">
        <f>VLOOKUP(B:B,'10月人员信息'!J:P,6,0)</f>
        <v>专业师</v>
      </c>
      <c r="H1147" t="str">
        <f>VLOOKUP(B:B,'10月人员信息'!J:V,12,0)</f>
        <v>汉族</v>
      </c>
      <c r="I1147" t="str">
        <f>VLOOKUP(B:B,'11月工资'!A:D,4,0)</f>
        <v>6217000180022961910</v>
      </c>
      <c r="J1147">
        <f t="shared" si="173"/>
        <v>1113.9000000000001</v>
      </c>
      <c r="K1147">
        <f t="shared" si="180"/>
        <v>48.73</v>
      </c>
      <c r="L1147">
        <f t="shared" si="176"/>
        <v>118.35</v>
      </c>
      <c r="M1147" s="6">
        <f t="shared" si="181"/>
        <v>477.5</v>
      </c>
      <c r="N1147">
        <f>VLOOKUP(C:C,'11月工资'!C:AP,40,0)</f>
        <v>9</v>
      </c>
      <c r="O1147" s="6">
        <f t="shared" si="182"/>
        <v>54.57</v>
      </c>
      <c r="P1147">
        <v>0</v>
      </c>
      <c r="Q1147">
        <f t="shared" si="174"/>
        <v>818</v>
      </c>
      <c r="R1147" s="50">
        <v>6961.85</v>
      </c>
      <c r="S1147" s="67">
        <v>6821.44</v>
      </c>
      <c r="T1147" s="69">
        <v>6817</v>
      </c>
      <c r="Y1147" s="51">
        <f t="shared" si="178"/>
        <v>6951.85</v>
      </c>
      <c r="Z1147" s="73">
        <f t="shared" si="179"/>
        <v>6826.05</v>
      </c>
      <c r="AA1147" s="69" t="str">
        <f>VLOOKUP(C:C&amp;"    ",[1]Sheet0!$E$1:$I$65536,5,0)</f>
        <v xml:space="preserve">6817.00    </v>
      </c>
      <c r="AB1147" s="74">
        <v>6817</v>
      </c>
      <c r="AC1147" t="b">
        <f t="shared" si="175"/>
        <v>1</v>
      </c>
      <c r="AD1147">
        <v>9001251</v>
      </c>
      <c r="AE1147" t="s">
        <v>7917</v>
      </c>
      <c r="AF1147" t="str">
        <f t="shared" si="177"/>
        <v>刘延风</v>
      </c>
    </row>
    <row r="1148" spans="1:32" x14ac:dyDescent="0.2">
      <c r="A1148">
        <v>1145</v>
      </c>
      <c r="B1148">
        <v>9001284</v>
      </c>
      <c r="C1148" t="str">
        <f>VLOOKUP(B:B,'10月人员信息'!J:W,13,0)</f>
        <v>210423198702053011</v>
      </c>
      <c r="D1148" t="str">
        <f>VLOOKUP(B:B,'10月人员信息'!J:M,3,0)</f>
        <v>徐阳</v>
      </c>
      <c r="E1148" t="str">
        <f>VLOOKUP(B:B,'10月人员信息'!J:L,2,0)</f>
        <v>特钢事业部</v>
      </c>
      <c r="F1148" t="str">
        <f>VLOOKUP(B:B,'10月人员信息'!J:R,8,0)</f>
        <v>副科</v>
      </c>
      <c r="G1148" t="str">
        <f>VLOOKUP(B:B,'10月人员信息'!J:P,6,0)</f>
        <v>主管</v>
      </c>
      <c r="H1148" t="str">
        <f>VLOOKUP(B:B,'10月人员信息'!J:V,12,0)</f>
        <v>满族</v>
      </c>
      <c r="I1148" t="str">
        <f>VLOOKUP(B:B,'11月工资'!A:D,4,0)</f>
        <v>6217000180022955227</v>
      </c>
      <c r="J1148">
        <f t="shared" si="173"/>
        <v>1447.88</v>
      </c>
      <c r="K1148">
        <f t="shared" si="180"/>
        <v>63.34</v>
      </c>
      <c r="L1148">
        <f t="shared" si="176"/>
        <v>153.84</v>
      </c>
      <c r="M1148" s="6">
        <f t="shared" si="181"/>
        <v>623.62</v>
      </c>
      <c r="N1148">
        <f>VLOOKUP(C:C,'11月工资'!C:AP,40,0)</f>
        <v>9</v>
      </c>
      <c r="O1148" s="6">
        <f t="shared" si="182"/>
        <v>71.27</v>
      </c>
      <c r="P1148">
        <v>0</v>
      </c>
      <c r="Q1148">
        <f t="shared" si="174"/>
        <v>1068</v>
      </c>
      <c r="R1148" s="50">
        <v>9049.2199999999993</v>
      </c>
      <c r="S1148" s="67">
        <v>8908.81</v>
      </c>
      <c r="T1148" s="69">
        <v>8904</v>
      </c>
      <c r="Y1148" s="51">
        <f t="shared" si="178"/>
        <v>9039.2199999999993</v>
      </c>
      <c r="Z1148" s="73">
        <f t="shared" si="179"/>
        <v>8913.42</v>
      </c>
      <c r="AA1148" s="69" t="str">
        <f>VLOOKUP(C:C&amp;"    ",[1]Sheet0!$E$1:$I$65536,5,0)</f>
        <v xml:space="preserve">8904.00    </v>
      </c>
      <c r="AB1148" s="74">
        <v>8904</v>
      </c>
      <c r="AC1148" t="b">
        <f t="shared" si="175"/>
        <v>1</v>
      </c>
      <c r="AD1148">
        <v>9001270</v>
      </c>
      <c r="AE1148" t="s">
        <v>8288</v>
      </c>
      <c r="AF1148" t="str">
        <f t="shared" si="177"/>
        <v>郝东</v>
      </c>
    </row>
    <row r="1149" spans="1:32" x14ac:dyDescent="0.2">
      <c r="A1149">
        <v>1146</v>
      </c>
      <c r="B1149">
        <v>9001251</v>
      </c>
      <c r="C1149" t="str">
        <f>VLOOKUP(B:B,'10月人员信息'!J:W,13,0)</f>
        <v>130203197410112111</v>
      </c>
      <c r="D1149" t="str">
        <f>VLOOKUP(B:B,'10月人员信息'!J:M,3,0)</f>
        <v>刘延风</v>
      </c>
      <c r="E1149" t="str">
        <f>VLOOKUP(B:B,'10月人员信息'!J:L,2,0)</f>
        <v>制造部</v>
      </c>
      <c r="F1149" t="str">
        <f>VLOOKUP(B:B,'10月人员信息'!J:R,8,0)</f>
        <v>汽车运输管理现场调度</v>
      </c>
      <c r="G1149">
        <f>VLOOKUP(B:B,'10月人员信息'!J:P,6,0)</f>
        <v>0</v>
      </c>
      <c r="H1149" t="str">
        <f>VLOOKUP(B:B,'10月人员信息'!J:V,12,0)</f>
        <v>汉族</v>
      </c>
      <c r="I1149" t="str">
        <f>VLOOKUP(B:B,'11月工资'!A:D,4,0)</f>
        <v>6217000180022184125</v>
      </c>
      <c r="J1149">
        <f t="shared" si="173"/>
        <v>1024.9000000000001</v>
      </c>
      <c r="K1149">
        <f t="shared" si="180"/>
        <v>44.84</v>
      </c>
      <c r="L1149">
        <f t="shared" si="176"/>
        <v>108.9</v>
      </c>
      <c r="M1149" s="6">
        <f t="shared" si="181"/>
        <v>438.56</v>
      </c>
      <c r="N1149">
        <f>VLOOKUP(C:C,'11月工资'!C:AP,40,0)</f>
        <v>9</v>
      </c>
      <c r="O1149" s="6">
        <f t="shared" si="182"/>
        <v>50.12</v>
      </c>
      <c r="P1149">
        <v>0</v>
      </c>
      <c r="Q1149">
        <f t="shared" si="174"/>
        <v>751</v>
      </c>
      <c r="R1149" s="50">
        <v>6405.62</v>
      </c>
      <c r="S1149" s="67">
        <v>6265.21</v>
      </c>
      <c r="T1149" s="69">
        <v>6261</v>
      </c>
      <c r="Y1149" s="51">
        <f t="shared" si="178"/>
        <v>6395.62</v>
      </c>
      <c r="Z1149" s="73">
        <f t="shared" si="179"/>
        <v>6269.82</v>
      </c>
      <c r="AA1149" s="69" t="str">
        <f>VLOOKUP(C:C&amp;"    ",[1]Sheet0!$E$1:$I$65536,5,0)</f>
        <v xml:space="preserve">6261.00    </v>
      </c>
      <c r="AB1149" s="74">
        <v>6261</v>
      </c>
      <c r="AC1149" t="b">
        <f t="shared" si="175"/>
        <v>1</v>
      </c>
      <c r="AD1149">
        <v>9001267</v>
      </c>
      <c r="AE1149" t="s">
        <v>8275</v>
      </c>
      <c r="AF1149" t="str">
        <f t="shared" si="177"/>
        <v>李国军</v>
      </c>
    </row>
    <row r="1150" spans="1:32" x14ac:dyDescent="0.2">
      <c r="A1150">
        <v>1147</v>
      </c>
      <c r="B1150">
        <v>9001270</v>
      </c>
      <c r="C1150" t="str">
        <f>VLOOKUP(B:B,'10月人员信息'!J:W,13,0)</f>
        <v>232101198309202616</v>
      </c>
      <c r="D1150" t="str">
        <f>VLOOKUP(B:B,'10月人员信息'!J:M,3,0)</f>
        <v>郝东</v>
      </c>
      <c r="E1150" t="str">
        <f>VLOOKUP(B:B,'10月人员信息'!J:L,2,0)</f>
        <v>动力部</v>
      </c>
      <c r="F1150" t="str">
        <f>VLOOKUP(B:B,'10月人员信息'!J:R,8,0)</f>
        <v>热电作业区值班作业长（副科级）</v>
      </c>
      <c r="G1150" t="str">
        <f>VLOOKUP(B:B,'10月人员信息'!J:P,6,0)</f>
        <v>主管</v>
      </c>
      <c r="H1150" t="str">
        <f>VLOOKUP(B:B,'10月人员信息'!J:V,12,0)</f>
        <v>汉族</v>
      </c>
      <c r="I1150" t="str">
        <f>VLOOKUP(B:B,'11月工资'!A:D,4,0)</f>
        <v>6217000180023873502</v>
      </c>
      <c r="J1150">
        <f t="shared" si="173"/>
        <v>2206.5300000000002</v>
      </c>
      <c r="K1150">
        <f t="shared" si="180"/>
        <v>96.54</v>
      </c>
      <c r="L1150">
        <f t="shared" si="176"/>
        <v>234.44</v>
      </c>
      <c r="M1150" s="6">
        <f t="shared" si="181"/>
        <v>955.53</v>
      </c>
      <c r="N1150">
        <f>VLOOKUP(C:C,'11月工资'!C:AP,40,0)</f>
        <v>9</v>
      </c>
      <c r="O1150" s="6">
        <f t="shared" si="182"/>
        <v>109.2</v>
      </c>
      <c r="P1150">
        <v>0</v>
      </c>
      <c r="Q1150">
        <f t="shared" si="174"/>
        <v>1638</v>
      </c>
      <c r="R1150" s="50">
        <v>13790.8</v>
      </c>
      <c r="S1150" s="67">
        <v>13650.39</v>
      </c>
      <c r="T1150" s="69">
        <v>13646</v>
      </c>
      <c r="Y1150" s="51">
        <f t="shared" si="178"/>
        <v>13780.8</v>
      </c>
      <c r="Z1150" s="73">
        <f t="shared" si="179"/>
        <v>13655</v>
      </c>
      <c r="AA1150" s="69" t="str">
        <f>VLOOKUP(C:C&amp;"    ",[1]Sheet0!$E$1:$I$65536,5,0)</f>
        <v xml:space="preserve">13646.00    </v>
      </c>
      <c r="AB1150" s="74">
        <v>13646</v>
      </c>
      <c r="AC1150" t="b">
        <f t="shared" si="175"/>
        <v>1</v>
      </c>
      <c r="AD1150">
        <v>9001252</v>
      </c>
      <c r="AE1150" t="s">
        <v>8220</v>
      </c>
      <c r="AF1150" t="str">
        <f t="shared" si="177"/>
        <v>王金友</v>
      </c>
    </row>
    <row r="1151" spans="1:32" x14ac:dyDescent="0.2">
      <c r="A1151">
        <v>1148</v>
      </c>
      <c r="B1151">
        <v>9001267</v>
      </c>
      <c r="C1151" t="str">
        <f>VLOOKUP(B:B,'10月人员信息'!J:W,13,0)</f>
        <v>130204198204091218</v>
      </c>
      <c r="D1151" t="str">
        <f>VLOOKUP(B:B,'10月人员信息'!J:M,3,0)</f>
        <v>李国军</v>
      </c>
      <c r="E1151" t="str">
        <f>VLOOKUP(B:B,'10月人员信息'!J:L,2,0)</f>
        <v>动力部</v>
      </c>
      <c r="F1151" t="str">
        <f>VLOOKUP(B:B,'10月人员信息'!J:R,8,0)</f>
        <v>热电点检工</v>
      </c>
      <c r="G1151">
        <f>VLOOKUP(B:B,'10月人员信息'!J:P,6,0)</f>
        <v>0</v>
      </c>
      <c r="H1151" t="str">
        <f>VLOOKUP(B:B,'10月人员信息'!J:V,12,0)</f>
        <v>汉族</v>
      </c>
      <c r="I1151" t="str">
        <f>VLOOKUP(B:B,'11月工资'!A:D,4,0)</f>
        <v>6217000180022185189</v>
      </c>
      <c r="J1151">
        <f t="shared" si="173"/>
        <v>735.52</v>
      </c>
      <c r="K1151">
        <f t="shared" si="180"/>
        <v>32.18</v>
      </c>
      <c r="L1151">
        <f t="shared" si="176"/>
        <v>78.150000000000006</v>
      </c>
      <c r="M1151" s="6">
        <f t="shared" si="181"/>
        <v>365.44</v>
      </c>
      <c r="N1151">
        <f>VLOOKUP(C:C,'11月工资'!C:AP,40,0)</f>
        <v>9</v>
      </c>
      <c r="O1151" s="6">
        <f t="shared" si="182"/>
        <v>41.76</v>
      </c>
      <c r="P1151">
        <v>0</v>
      </c>
      <c r="Q1151">
        <f t="shared" si="174"/>
        <v>534</v>
      </c>
      <c r="R1151" s="50">
        <v>4596.9799999999996</v>
      </c>
      <c r="S1151" s="68">
        <v>5220.59</v>
      </c>
      <c r="T1151" s="69">
        <v>4452</v>
      </c>
      <c r="Y1151" s="51">
        <f t="shared" si="178"/>
        <v>4586.9799999999996</v>
      </c>
      <c r="Z1151" s="73">
        <f t="shared" si="179"/>
        <v>5225.2</v>
      </c>
      <c r="AA1151" s="69" t="str">
        <f>VLOOKUP(C:C&amp;"    ",[1]Sheet0!$E$1:$I$65536,5,0)</f>
        <v xml:space="preserve">4452.00    </v>
      </c>
      <c r="AB1151" s="74">
        <v>4452</v>
      </c>
      <c r="AC1151" t="b">
        <f t="shared" si="175"/>
        <v>1</v>
      </c>
      <c r="AD1151">
        <v>9001279</v>
      </c>
      <c r="AE1151" t="s">
        <v>7610</v>
      </c>
      <c r="AF1151" t="str">
        <f t="shared" si="177"/>
        <v>张鹏</v>
      </c>
    </row>
    <row r="1152" spans="1:32" x14ac:dyDescent="0.2">
      <c r="A1152">
        <v>1149</v>
      </c>
      <c r="B1152">
        <v>9001252</v>
      </c>
      <c r="C1152" t="str">
        <f>VLOOKUP(B:B,'10月人员信息'!J:W,13,0)</f>
        <v>13020419680528151X</v>
      </c>
      <c r="D1152" t="str">
        <f>VLOOKUP(B:B,'10月人员信息'!J:M,3,0)</f>
        <v>王金友</v>
      </c>
      <c r="E1152" t="str">
        <f>VLOOKUP(B:B,'10月人员信息'!J:L,2,0)</f>
        <v>动力部</v>
      </c>
      <c r="F1152" t="str">
        <f>VLOOKUP(B:B,'10月人员信息'!J:R,8,0)</f>
        <v>煤气锅炉司炉</v>
      </c>
      <c r="G1152">
        <f>VLOOKUP(B:B,'10月人员信息'!J:P,6,0)</f>
        <v>0</v>
      </c>
      <c r="H1152" t="str">
        <f>VLOOKUP(B:B,'10月人员信息'!J:V,12,0)</f>
        <v>汉族</v>
      </c>
      <c r="I1152" t="str">
        <f>VLOOKUP(B:B,'11月工资'!A:D,4,0)</f>
        <v>6217000180022186930</v>
      </c>
      <c r="J1152">
        <f t="shared" ref="J1152:J1215" si="183">ROUND(R1152*0.16,2)</f>
        <v>868.57</v>
      </c>
      <c r="K1152">
        <f t="shared" si="180"/>
        <v>38</v>
      </c>
      <c r="L1152">
        <f t="shared" si="176"/>
        <v>92.29</v>
      </c>
      <c r="M1152" s="6">
        <f t="shared" si="181"/>
        <v>370.17</v>
      </c>
      <c r="N1152">
        <f>VLOOKUP(C:C,'11月工资'!C:AP,40,0)</f>
        <v>9</v>
      </c>
      <c r="O1152" s="6">
        <f t="shared" si="182"/>
        <v>42.31</v>
      </c>
      <c r="P1152">
        <v>0</v>
      </c>
      <c r="Q1152">
        <f t="shared" ref="Q1152:Q1215" si="184">ROUND(T1152*0.12,0)</f>
        <v>634</v>
      </c>
      <c r="R1152" s="50">
        <v>5428.54</v>
      </c>
      <c r="S1152" s="67">
        <v>5288.13</v>
      </c>
      <c r="T1152" s="69">
        <v>5284</v>
      </c>
      <c r="Y1152" s="51">
        <f t="shared" si="178"/>
        <v>5418.54</v>
      </c>
      <c r="Z1152" s="73">
        <f t="shared" si="179"/>
        <v>5292.74</v>
      </c>
      <c r="AA1152" s="69" t="str">
        <f>VLOOKUP(C:C&amp;"    ",[1]Sheet0!$E$1:$I$65536,5,0)</f>
        <v xml:space="preserve">5284.00    </v>
      </c>
      <c r="AB1152" s="74">
        <v>5284</v>
      </c>
      <c r="AC1152" t="b">
        <f t="shared" si="175"/>
        <v>1</v>
      </c>
      <c r="AD1152">
        <v>9001298</v>
      </c>
      <c r="AE1152" t="s">
        <v>8366</v>
      </c>
      <c r="AF1152" t="str">
        <f t="shared" si="177"/>
        <v>程龙</v>
      </c>
    </row>
    <row r="1153" spans="1:32" x14ac:dyDescent="0.2">
      <c r="A1153">
        <v>1150</v>
      </c>
      <c r="B1153">
        <v>9001279</v>
      </c>
      <c r="C1153" t="str">
        <f>VLOOKUP(B:B,'10月人员信息'!J:W,13,0)</f>
        <v>130203197206053011</v>
      </c>
      <c r="D1153" t="str">
        <f>VLOOKUP(B:B,'10月人员信息'!J:M,3,0)</f>
        <v>张鹏</v>
      </c>
      <c r="E1153" t="str">
        <f>VLOOKUP(B:B,'10月人员信息'!J:L,2,0)</f>
        <v>热轧事业部</v>
      </c>
      <c r="F1153" t="str">
        <f>VLOOKUP(B:B,'10月人员信息'!J:R,8,0)</f>
        <v>天车点检作业区点检员</v>
      </c>
      <c r="G1153">
        <f>VLOOKUP(B:B,'10月人员信息'!J:P,6,0)</f>
        <v>0</v>
      </c>
      <c r="H1153" t="str">
        <f>VLOOKUP(B:B,'10月人员信息'!J:V,12,0)</f>
        <v>汉族</v>
      </c>
      <c r="I1153" t="str">
        <f>VLOOKUP(B:B,'11月工资'!A:D,4,0)</f>
        <v>6217000180023843745</v>
      </c>
      <c r="J1153">
        <f t="shared" si="183"/>
        <v>790.57</v>
      </c>
      <c r="K1153">
        <f t="shared" si="180"/>
        <v>34.590000000000003</v>
      </c>
      <c r="L1153">
        <f t="shared" si="176"/>
        <v>84</v>
      </c>
      <c r="M1153" s="6">
        <f t="shared" si="181"/>
        <v>365.44</v>
      </c>
      <c r="N1153">
        <f>VLOOKUP(C:C,'11月工资'!C:AP,40,0)</f>
        <v>9</v>
      </c>
      <c r="O1153" s="6">
        <f t="shared" si="182"/>
        <v>41.76</v>
      </c>
      <c r="P1153">
        <v>0</v>
      </c>
      <c r="Q1153">
        <f t="shared" si="184"/>
        <v>576</v>
      </c>
      <c r="R1153" s="50">
        <v>4941.0600000000004</v>
      </c>
      <c r="S1153" s="68">
        <v>5220.59</v>
      </c>
      <c r="T1153" s="69">
        <v>4796</v>
      </c>
      <c r="Y1153" s="51">
        <f t="shared" si="178"/>
        <v>4931.0600000000004</v>
      </c>
      <c r="Z1153" s="73">
        <f t="shared" si="179"/>
        <v>5225.2</v>
      </c>
      <c r="AA1153" s="69" t="str">
        <f>VLOOKUP(C:C&amp;"    ",[1]Sheet0!$E$1:$I$65536,5,0)</f>
        <v xml:space="preserve">4796.00    </v>
      </c>
      <c r="AB1153" s="74">
        <v>4796</v>
      </c>
      <c r="AC1153" t="b">
        <f t="shared" ref="AC1153:AC1216" si="185">T1153=AB1153</f>
        <v>1</v>
      </c>
      <c r="AD1153">
        <v>9001253</v>
      </c>
      <c r="AE1153" t="s">
        <v>8225</v>
      </c>
      <c r="AF1153" t="str">
        <f t="shared" si="177"/>
        <v>石磊</v>
      </c>
    </row>
    <row r="1154" spans="1:32" x14ac:dyDescent="0.2">
      <c r="A1154">
        <v>1151</v>
      </c>
      <c r="B1154">
        <v>9001298</v>
      </c>
      <c r="C1154" t="str">
        <f>VLOOKUP(B:B,'10月人员信息'!J:W,13,0)</f>
        <v>130203198803282415</v>
      </c>
      <c r="D1154" t="str">
        <f>VLOOKUP(B:B,'10月人员信息'!J:M,3,0)</f>
        <v>程龙</v>
      </c>
      <c r="E1154" t="str">
        <f>VLOOKUP(B:B,'10月人员信息'!J:L,2,0)</f>
        <v>特钢事业部</v>
      </c>
      <c r="F1154">
        <f>VLOOKUP(B:B,'10月人员信息'!J:R,8,0)</f>
        <v>0</v>
      </c>
      <c r="G1154">
        <f>VLOOKUP(B:B,'10月人员信息'!J:P,6,0)</f>
        <v>0</v>
      </c>
      <c r="H1154" t="str">
        <f>VLOOKUP(B:B,'10月人员信息'!J:V,12,0)</f>
        <v>汉族</v>
      </c>
      <c r="I1154" t="str">
        <f>VLOOKUP(B:B,'11月工资'!A:D,4,0)</f>
        <v>6217000180018935928</v>
      </c>
      <c r="J1154">
        <f t="shared" si="183"/>
        <v>730.72</v>
      </c>
      <c r="K1154">
        <f t="shared" si="180"/>
        <v>31.97</v>
      </c>
      <c r="L1154">
        <f t="shared" ref="L1154:L1217" si="186">ROUND(R1154*0.017,2)</f>
        <v>77.64</v>
      </c>
      <c r="M1154" s="6">
        <f t="shared" si="181"/>
        <v>365.44</v>
      </c>
      <c r="N1154">
        <f>VLOOKUP(C:C,'11月工资'!C:AP,40,0)</f>
        <v>9</v>
      </c>
      <c r="O1154" s="6">
        <f t="shared" si="182"/>
        <v>41.76</v>
      </c>
      <c r="P1154">
        <v>0</v>
      </c>
      <c r="Q1154">
        <f t="shared" si="184"/>
        <v>531</v>
      </c>
      <c r="R1154" s="51">
        <v>4567</v>
      </c>
      <c r="S1154" s="68">
        <v>5220.59</v>
      </c>
      <c r="T1154" s="69">
        <v>4422</v>
      </c>
      <c r="Y1154" s="51">
        <f t="shared" si="178"/>
        <v>4557</v>
      </c>
      <c r="Z1154" s="73">
        <f t="shared" si="179"/>
        <v>5225.2</v>
      </c>
      <c r="AA1154" s="69" t="str">
        <f>VLOOKUP(C:C&amp;"    ",[1]Sheet0!$E$1:$I$65536,5,0)</f>
        <v xml:space="preserve">4422.00    </v>
      </c>
      <c r="AB1154" s="74">
        <v>4422</v>
      </c>
      <c r="AC1154" t="b">
        <f t="shared" si="185"/>
        <v>1</v>
      </c>
      <c r="AD1154">
        <v>9001254</v>
      </c>
      <c r="AE1154" t="s">
        <v>8228</v>
      </c>
      <c r="AF1154" t="str">
        <f t="shared" si="177"/>
        <v>王旭</v>
      </c>
    </row>
    <row r="1155" spans="1:32" x14ac:dyDescent="0.2">
      <c r="A1155">
        <v>1152</v>
      </c>
      <c r="B1155">
        <v>9001253</v>
      </c>
      <c r="C1155" t="str">
        <f>VLOOKUP(B:B,'10月人员信息'!J:W,13,0)</f>
        <v>130203198609223016</v>
      </c>
      <c r="D1155" t="str">
        <f>VLOOKUP(B:B,'10月人员信息'!J:M,3,0)</f>
        <v>石磊</v>
      </c>
      <c r="E1155" t="str">
        <f>VLOOKUP(B:B,'10月人员信息'!J:L,2,0)</f>
        <v>动力部</v>
      </c>
      <c r="F1155" t="str">
        <f>VLOOKUP(B:B,'10月人员信息'!J:R,8,0)</f>
        <v>热电点检工</v>
      </c>
      <c r="G1155">
        <f>VLOOKUP(B:B,'10月人员信息'!J:P,6,0)</f>
        <v>0</v>
      </c>
      <c r="H1155" t="str">
        <f>VLOOKUP(B:B,'10月人员信息'!J:V,12,0)</f>
        <v>汉族</v>
      </c>
      <c r="I1155" t="str">
        <f>VLOOKUP(B:B,'11月工资'!A:D,4,0)</f>
        <v>6217000180043836695</v>
      </c>
      <c r="J1155">
        <f t="shared" si="183"/>
        <v>722.4</v>
      </c>
      <c r="K1155">
        <f t="shared" si="180"/>
        <v>31.61</v>
      </c>
      <c r="L1155">
        <f t="shared" si="186"/>
        <v>76.760000000000005</v>
      </c>
      <c r="M1155" s="6">
        <f t="shared" si="181"/>
        <v>365.44</v>
      </c>
      <c r="N1155">
        <f>VLOOKUP(C:C,'11月工资'!C:AP,40,0)</f>
        <v>9</v>
      </c>
      <c r="O1155" s="6">
        <f t="shared" si="182"/>
        <v>41.76</v>
      </c>
      <c r="P1155">
        <v>0</v>
      </c>
      <c r="Q1155">
        <f t="shared" si="184"/>
        <v>524</v>
      </c>
      <c r="R1155" s="51">
        <v>4515</v>
      </c>
      <c r="S1155" s="68">
        <v>5220.59</v>
      </c>
      <c r="T1155" s="69">
        <v>4370</v>
      </c>
      <c r="Y1155" s="51">
        <f t="shared" si="178"/>
        <v>4505</v>
      </c>
      <c r="Z1155" s="73">
        <f t="shared" si="179"/>
        <v>5225.2</v>
      </c>
      <c r="AA1155" s="69" t="str">
        <f>VLOOKUP(C:C&amp;"    ",[1]Sheet0!$E$1:$I$65536,5,0)</f>
        <v xml:space="preserve">4370.00    </v>
      </c>
      <c r="AB1155" s="74">
        <v>4370</v>
      </c>
      <c r="AC1155" t="b">
        <f t="shared" si="185"/>
        <v>1</v>
      </c>
      <c r="AD1155">
        <v>9001269</v>
      </c>
      <c r="AE1155" t="s">
        <v>8285</v>
      </c>
      <c r="AF1155" t="str">
        <f t="shared" ref="AF1155:AF1218" si="187">VLOOKUP(AD:AD,B:D,3,0)</f>
        <v>李飞</v>
      </c>
    </row>
    <row r="1156" spans="1:32" x14ac:dyDescent="0.2">
      <c r="A1156">
        <v>1153</v>
      </c>
      <c r="B1156">
        <v>9001254</v>
      </c>
      <c r="C1156" t="str">
        <f>VLOOKUP(B:B,'10月人员信息'!J:W,13,0)</f>
        <v>130203198708210632</v>
      </c>
      <c r="D1156" t="str">
        <f>VLOOKUP(B:B,'10月人员信息'!J:M,3,0)</f>
        <v>王旭</v>
      </c>
      <c r="E1156" t="str">
        <f>VLOOKUP(B:B,'10月人员信息'!J:L,2,0)</f>
        <v>动力部</v>
      </c>
      <c r="F1156" t="str">
        <f>VLOOKUP(B:B,'10月人员信息'!J:R,8,0)</f>
        <v>供电点检工</v>
      </c>
      <c r="G1156">
        <f>VLOOKUP(B:B,'10月人员信息'!J:P,6,0)</f>
        <v>0</v>
      </c>
      <c r="H1156" t="str">
        <f>VLOOKUP(B:B,'10月人员信息'!J:V,12,0)</f>
        <v>汉族</v>
      </c>
      <c r="I1156" t="str">
        <f>VLOOKUP(B:B,'11月工资'!A:D,4,0)</f>
        <v>6217000180013038017</v>
      </c>
      <c r="J1156">
        <f t="shared" si="183"/>
        <v>718.4</v>
      </c>
      <c r="K1156">
        <f t="shared" si="180"/>
        <v>31.43</v>
      </c>
      <c r="L1156">
        <f t="shared" si="186"/>
        <v>76.33</v>
      </c>
      <c r="M1156" s="6">
        <f t="shared" si="181"/>
        <v>365.44</v>
      </c>
      <c r="N1156">
        <f>VLOOKUP(C:C,'11月工资'!C:AP,40,0)</f>
        <v>9</v>
      </c>
      <c r="O1156" s="6">
        <f t="shared" si="182"/>
        <v>41.76</v>
      </c>
      <c r="P1156">
        <v>0</v>
      </c>
      <c r="Q1156">
        <f t="shared" si="184"/>
        <v>521</v>
      </c>
      <c r="R1156" s="51">
        <v>4490</v>
      </c>
      <c r="S1156" s="68">
        <v>5220.59</v>
      </c>
      <c r="T1156" s="69">
        <v>4345</v>
      </c>
      <c r="Y1156" s="51">
        <f t="shared" ref="Y1156:Y1219" si="188">R1156-10</f>
        <v>4480</v>
      </c>
      <c r="Z1156" s="73">
        <f t="shared" si="179"/>
        <v>5225.2</v>
      </c>
      <c r="AA1156" s="69" t="str">
        <f>VLOOKUP(C:C&amp;"    ",[1]Sheet0!$E$1:$I$65536,5,0)</f>
        <v xml:space="preserve">4345.00    </v>
      </c>
      <c r="AB1156" s="74">
        <v>4345</v>
      </c>
      <c r="AC1156" t="b">
        <f t="shared" si="185"/>
        <v>1</v>
      </c>
      <c r="AD1156">
        <v>9001255</v>
      </c>
      <c r="AE1156" t="s">
        <v>8231</v>
      </c>
      <c r="AF1156" t="str">
        <f t="shared" si="187"/>
        <v>刘康</v>
      </c>
    </row>
    <row r="1157" spans="1:32" x14ac:dyDescent="0.2">
      <c r="A1157">
        <v>1154</v>
      </c>
      <c r="B1157">
        <v>9001269</v>
      </c>
      <c r="C1157" t="str">
        <f>VLOOKUP(B:B,'10月人员信息'!J:W,13,0)</f>
        <v>130230198812083310</v>
      </c>
      <c r="D1157" t="str">
        <f>VLOOKUP(B:B,'10月人员信息'!J:M,3,0)</f>
        <v>李飞</v>
      </c>
      <c r="E1157" t="str">
        <f>VLOOKUP(B:B,'10月人员信息'!J:L,2,0)</f>
        <v>动力部</v>
      </c>
      <c r="F1157" t="str">
        <f>VLOOKUP(B:B,'10月人员信息'!J:R,8,0)</f>
        <v>给水点检工</v>
      </c>
      <c r="G1157">
        <f>VLOOKUP(B:B,'10月人员信息'!J:P,6,0)</f>
        <v>0</v>
      </c>
      <c r="H1157" t="str">
        <f>VLOOKUP(B:B,'10月人员信息'!J:V,12,0)</f>
        <v>汉族</v>
      </c>
      <c r="I1157" t="str">
        <f>VLOOKUP(B:B,'11月工资'!A:D,4,0)</f>
        <v>6217000180042948210</v>
      </c>
      <c r="J1157">
        <f t="shared" si="183"/>
        <v>744.16</v>
      </c>
      <c r="K1157">
        <f t="shared" si="180"/>
        <v>32.56</v>
      </c>
      <c r="L1157">
        <f t="shared" si="186"/>
        <v>79.069999999999993</v>
      </c>
      <c r="M1157" s="6">
        <f t="shared" si="181"/>
        <v>365.44</v>
      </c>
      <c r="N1157">
        <f>VLOOKUP(C:C,'11月工资'!C:AP,40,0)</f>
        <v>9</v>
      </c>
      <c r="O1157" s="6">
        <f t="shared" si="182"/>
        <v>41.76</v>
      </c>
      <c r="P1157">
        <v>0</v>
      </c>
      <c r="Q1157">
        <f t="shared" si="184"/>
        <v>541</v>
      </c>
      <c r="R1157" s="51">
        <v>4651</v>
      </c>
      <c r="S1157" s="68">
        <v>5220.59</v>
      </c>
      <c r="T1157" s="69">
        <v>4506</v>
      </c>
      <c r="Y1157" s="51">
        <f t="shared" si="188"/>
        <v>4641</v>
      </c>
      <c r="Z1157" s="73">
        <f t="shared" ref="Z1157:Z1220" si="189">ROUND(S1157+4.61,2)</f>
        <v>5225.2</v>
      </c>
      <c r="AA1157" s="69" t="str">
        <f>VLOOKUP(C:C&amp;"    ",[1]Sheet0!$E$1:$I$65536,5,0)</f>
        <v xml:space="preserve">4506.00    </v>
      </c>
      <c r="AB1157" s="74">
        <v>4506</v>
      </c>
      <c r="AC1157" t="b">
        <f t="shared" si="185"/>
        <v>1</v>
      </c>
      <c r="AD1157">
        <v>9001300</v>
      </c>
      <c r="AE1157" t="s">
        <v>8373</v>
      </c>
      <c r="AF1157" t="str">
        <f t="shared" si="187"/>
        <v>王鹤</v>
      </c>
    </row>
    <row r="1158" spans="1:32" x14ac:dyDescent="0.2">
      <c r="A1158">
        <v>1155</v>
      </c>
      <c r="B1158">
        <v>9001255</v>
      </c>
      <c r="C1158" t="str">
        <f>VLOOKUP(B:B,'10月人员信息'!J:W,13,0)</f>
        <v>130203198804070019</v>
      </c>
      <c r="D1158" t="str">
        <f>VLOOKUP(B:B,'10月人员信息'!J:M,3,0)</f>
        <v>刘康</v>
      </c>
      <c r="E1158" t="str">
        <f>VLOOKUP(B:B,'10月人员信息'!J:L,2,0)</f>
        <v>动力部</v>
      </c>
      <c r="F1158" t="str">
        <f>VLOOKUP(B:B,'10月人员信息'!J:R,8,0)</f>
        <v>燃气点检工</v>
      </c>
      <c r="G1158">
        <f>VLOOKUP(B:B,'10月人员信息'!J:P,6,0)</f>
        <v>0</v>
      </c>
      <c r="H1158" t="str">
        <f>VLOOKUP(B:B,'10月人员信息'!J:V,12,0)</f>
        <v>汉族</v>
      </c>
      <c r="I1158" t="str">
        <f>VLOOKUP(B:B,'11月工资'!A:D,4,0)</f>
        <v>6217000180043966500</v>
      </c>
      <c r="J1158">
        <f t="shared" si="183"/>
        <v>761.76</v>
      </c>
      <c r="K1158">
        <f t="shared" si="180"/>
        <v>33.33</v>
      </c>
      <c r="L1158">
        <f t="shared" si="186"/>
        <v>80.94</v>
      </c>
      <c r="M1158" s="6">
        <f t="shared" si="181"/>
        <v>365.44</v>
      </c>
      <c r="N1158">
        <f>VLOOKUP(C:C,'11月工资'!C:AP,40,0)</f>
        <v>9</v>
      </c>
      <c r="O1158" s="6">
        <f t="shared" si="182"/>
        <v>41.76</v>
      </c>
      <c r="P1158">
        <v>0</v>
      </c>
      <c r="Q1158">
        <f t="shared" si="184"/>
        <v>554</v>
      </c>
      <c r="R1158" s="51">
        <v>4761</v>
      </c>
      <c r="S1158" s="68">
        <v>5220.59</v>
      </c>
      <c r="T1158" s="69">
        <v>4616</v>
      </c>
      <c r="Y1158" s="51">
        <f t="shared" si="188"/>
        <v>4751</v>
      </c>
      <c r="Z1158" s="73">
        <f t="shared" si="189"/>
        <v>5225.2</v>
      </c>
      <c r="AA1158" s="69" t="str">
        <f>VLOOKUP(C:C&amp;"    ",[1]Sheet0!$E$1:$I$65536,5,0)</f>
        <v xml:space="preserve">4616.00    </v>
      </c>
      <c r="AB1158" s="74">
        <v>4616</v>
      </c>
      <c r="AC1158" t="b">
        <f t="shared" si="185"/>
        <v>1</v>
      </c>
      <c r="AD1158">
        <v>9001299</v>
      </c>
      <c r="AE1158" t="s">
        <v>8369</v>
      </c>
      <c r="AF1158" t="str">
        <f t="shared" si="187"/>
        <v>时秀峰</v>
      </c>
    </row>
    <row r="1159" spans="1:32" x14ac:dyDescent="0.2">
      <c r="A1159">
        <v>1156</v>
      </c>
      <c r="B1159">
        <v>9001300</v>
      </c>
      <c r="C1159" t="str">
        <f>VLOOKUP(B:B,'10月人员信息'!J:W,13,0)</f>
        <v>130225198504142955</v>
      </c>
      <c r="D1159" t="str">
        <f>VLOOKUP(B:B,'10月人员信息'!J:M,3,0)</f>
        <v>王鹤</v>
      </c>
      <c r="E1159" t="str">
        <f>VLOOKUP(B:B,'10月人员信息'!J:L,2,0)</f>
        <v>特钢事业部</v>
      </c>
      <c r="F1159">
        <f>VLOOKUP(B:B,'10月人员信息'!J:R,8,0)</f>
        <v>0</v>
      </c>
      <c r="G1159">
        <f>VLOOKUP(B:B,'10月人员信息'!J:P,6,0)</f>
        <v>0</v>
      </c>
      <c r="H1159" t="str">
        <f>VLOOKUP(B:B,'10月人员信息'!J:V,12,0)</f>
        <v>汉族</v>
      </c>
      <c r="I1159" t="str">
        <f>VLOOKUP(B:B,'11月工资'!A:D,4,0)</f>
        <v>6217000180028383390</v>
      </c>
      <c r="J1159">
        <f t="shared" si="183"/>
        <v>909.92</v>
      </c>
      <c r="K1159">
        <f t="shared" si="180"/>
        <v>39.81</v>
      </c>
      <c r="L1159">
        <f t="shared" si="186"/>
        <v>96.68</v>
      </c>
      <c r="M1159" s="6">
        <f t="shared" si="181"/>
        <v>388.26</v>
      </c>
      <c r="N1159">
        <f>VLOOKUP(C:C,'11月工资'!C:AP,40,0)</f>
        <v>9</v>
      </c>
      <c r="O1159" s="6">
        <f t="shared" si="182"/>
        <v>44.37</v>
      </c>
      <c r="P1159">
        <v>0</v>
      </c>
      <c r="Q1159">
        <f t="shared" si="184"/>
        <v>665</v>
      </c>
      <c r="R1159" s="51">
        <v>5687</v>
      </c>
      <c r="S1159" s="68">
        <v>5546.59</v>
      </c>
      <c r="T1159" s="69">
        <v>5542</v>
      </c>
      <c r="Y1159" s="51">
        <f t="shared" si="188"/>
        <v>5677</v>
      </c>
      <c r="Z1159" s="73">
        <f t="shared" si="189"/>
        <v>5551.2</v>
      </c>
      <c r="AA1159" s="69" t="str">
        <f>VLOOKUP(C:C&amp;"    ",[1]Sheet0!$E$1:$I$65536,5,0)</f>
        <v xml:space="preserve">5542.00    </v>
      </c>
      <c r="AB1159" s="74">
        <v>5542</v>
      </c>
      <c r="AC1159" t="b">
        <f t="shared" si="185"/>
        <v>1</v>
      </c>
      <c r="AD1159">
        <v>9001367</v>
      </c>
      <c r="AE1159" t="s">
        <v>7866</v>
      </c>
      <c r="AF1159" t="str">
        <f t="shared" si="187"/>
        <v>魏铭辰</v>
      </c>
    </row>
    <row r="1160" spans="1:32" x14ac:dyDescent="0.2">
      <c r="A1160">
        <v>1157</v>
      </c>
      <c r="B1160">
        <v>9001299</v>
      </c>
      <c r="C1160" t="str">
        <f>VLOOKUP(B:B,'10月人员信息'!J:W,13,0)</f>
        <v>130203198607143012</v>
      </c>
      <c r="D1160" t="str">
        <f>VLOOKUP(B:B,'10月人员信息'!J:M,3,0)</f>
        <v>时秀峰</v>
      </c>
      <c r="E1160" t="str">
        <f>VLOOKUP(B:B,'10月人员信息'!J:L,2,0)</f>
        <v>特钢事业部</v>
      </c>
      <c r="F1160">
        <f>VLOOKUP(B:B,'10月人员信息'!J:R,8,0)</f>
        <v>0</v>
      </c>
      <c r="G1160">
        <f>VLOOKUP(B:B,'10月人员信息'!J:P,6,0)</f>
        <v>0</v>
      </c>
      <c r="H1160" t="str">
        <f>VLOOKUP(B:B,'10月人员信息'!J:V,12,0)</f>
        <v>汉族</v>
      </c>
      <c r="I1160" t="str">
        <f>VLOOKUP(B:B,'11月工资'!A:D,4,0)</f>
        <v>6217000180017724661</v>
      </c>
      <c r="J1160">
        <f t="shared" si="183"/>
        <v>696.48</v>
      </c>
      <c r="K1160">
        <f t="shared" si="180"/>
        <v>30.47</v>
      </c>
      <c r="L1160">
        <f t="shared" si="186"/>
        <v>74</v>
      </c>
      <c r="M1160" s="6">
        <f t="shared" si="181"/>
        <v>365.44</v>
      </c>
      <c r="N1160">
        <f>VLOOKUP(C:C,'11月工资'!C:AP,40,0)</f>
        <v>9</v>
      </c>
      <c r="O1160" s="6">
        <f t="shared" si="182"/>
        <v>41.76</v>
      </c>
      <c r="P1160">
        <v>0</v>
      </c>
      <c r="Q1160">
        <f t="shared" si="184"/>
        <v>505</v>
      </c>
      <c r="R1160" s="51">
        <v>4353</v>
      </c>
      <c r="S1160" s="68">
        <v>5220.59</v>
      </c>
      <c r="T1160" s="69">
        <v>4208</v>
      </c>
      <c r="Y1160" s="51">
        <f t="shared" si="188"/>
        <v>4343</v>
      </c>
      <c r="Z1160" s="73">
        <f t="shared" si="189"/>
        <v>5225.2</v>
      </c>
      <c r="AA1160" s="69" t="str">
        <f>VLOOKUP(C:C&amp;"    ",[1]Sheet0!$E$1:$I$65536,5,0)</f>
        <v xml:space="preserve">4208.00    </v>
      </c>
      <c r="AB1160" s="74">
        <v>4208</v>
      </c>
      <c r="AC1160" t="b">
        <f t="shared" si="185"/>
        <v>1</v>
      </c>
      <c r="AD1160">
        <v>9001296</v>
      </c>
      <c r="AE1160" t="s">
        <v>8357</v>
      </c>
      <c r="AF1160" t="str">
        <f t="shared" si="187"/>
        <v>韩磊</v>
      </c>
    </row>
    <row r="1161" spans="1:32" x14ac:dyDescent="0.2">
      <c r="A1161">
        <v>1158</v>
      </c>
      <c r="B1161">
        <v>9001367</v>
      </c>
      <c r="C1161" t="str">
        <f>VLOOKUP(B:B,'10月人员信息'!J:W,13,0)</f>
        <v>210302198201160938</v>
      </c>
      <c r="D1161" t="str">
        <f>VLOOKUP(B:B,'10月人员信息'!J:M,3,0)</f>
        <v>魏铭辰</v>
      </c>
      <c r="E1161" t="str">
        <f>VLOOKUP(B:B,'10月人员信息'!J:L,2,0)</f>
        <v>运营改善部（董事会办公室）（发展规划部）</v>
      </c>
      <c r="F1161" t="str">
        <f>VLOOKUP(B:B,'10月人员信息'!J:R,8,0)</f>
        <v>管理创新（运营改善）主办</v>
      </c>
      <c r="G1161" t="str">
        <f>VLOOKUP(B:B,'10月人员信息'!J:P,6,0)</f>
        <v>主管师</v>
      </c>
      <c r="H1161" t="str">
        <f>VLOOKUP(B:B,'10月人员信息'!J:V,12,0)</f>
        <v>汉族</v>
      </c>
      <c r="I1161" t="str">
        <f>VLOOKUP(B:B,'11月工资'!A:D,4,0)</f>
        <v>6217000180022166536</v>
      </c>
      <c r="J1161">
        <f t="shared" si="183"/>
        <v>984.01</v>
      </c>
      <c r="K1161">
        <f t="shared" si="180"/>
        <v>43.05</v>
      </c>
      <c r="L1161">
        <f t="shared" si="186"/>
        <v>104.55</v>
      </c>
      <c r="M1161" s="6">
        <f t="shared" si="181"/>
        <v>420.67</v>
      </c>
      <c r="N1161">
        <f>VLOOKUP(C:C,'11月工资'!C:AP,40,0)</f>
        <v>9</v>
      </c>
      <c r="O1161" s="6">
        <f t="shared" si="182"/>
        <v>48.08</v>
      </c>
      <c r="P1161">
        <v>0</v>
      </c>
      <c r="Q1161">
        <f t="shared" si="184"/>
        <v>721</v>
      </c>
      <c r="R1161" s="50">
        <v>6150.05</v>
      </c>
      <c r="S1161" s="67">
        <v>6009.64</v>
      </c>
      <c r="T1161" s="69">
        <v>6005</v>
      </c>
      <c r="Y1161" s="51">
        <f t="shared" si="188"/>
        <v>6140.05</v>
      </c>
      <c r="Z1161" s="73">
        <f t="shared" si="189"/>
        <v>6014.25</v>
      </c>
      <c r="AA1161" s="69" t="str">
        <f>VLOOKUP(C:C&amp;"    ",[1]Sheet0!$E$1:$I$65536,5,0)</f>
        <v xml:space="preserve">6005.00    </v>
      </c>
      <c r="AB1161" s="74">
        <v>6005</v>
      </c>
      <c r="AC1161" t="b">
        <f t="shared" si="185"/>
        <v>1</v>
      </c>
      <c r="AD1161">
        <v>9001280</v>
      </c>
      <c r="AE1161" t="s">
        <v>7852</v>
      </c>
      <c r="AF1161" t="str">
        <f t="shared" si="187"/>
        <v>张丽侠</v>
      </c>
    </row>
    <row r="1162" spans="1:32" x14ac:dyDescent="0.2">
      <c r="A1162">
        <v>1159</v>
      </c>
      <c r="B1162">
        <v>9001296</v>
      </c>
      <c r="C1162" t="str">
        <f>VLOOKUP(B:B,'10月人员信息'!J:W,13,0)</f>
        <v>130204198703080636</v>
      </c>
      <c r="D1162" t="str">
        <f>VLOOKUP(B:B,'10月人员信息'!J:M,3,0)</f>
        <v>韩磊</v>
      </c>
      <c r="E1162" t="str">
        <f>VLOOKUP(B:B,'10月人员信息'!J:L,2,0)</f>
        <v>特钢事业部</v>
      </c>
      <c r="F1162">
        <f>VLOOKUP(B:B,'10月人员信息'!J:R,8,0)</f>
        <v>0</v>
      </c>
      <c r="G1162" t="str">
        <f>VLOOKUP(B:B,'10月人员信息'!J:P,6,0)</f>
        <v>主管师</v>
      </c>
      <c r="H1162" t="str">
        <f>VLOOKUP(B:B,'10月人员信息'!J:V,12,0)</f>
        <v>汉族</v>
      </c>
      <c r="I1162" t="str">
        <f>VLOOKUP(B:B,'11月工资'!A:D,4,0)</f>
        <v>6217000180022948776</v>
      </c>
      <c r="J1162">
        <f t="shared" si="183"/>
        <v>734.22</v>
      </c>
      <c r="K1162">
        <f t="shared" si="180"/>
        <v>32.119999999999997</v>
      </c>
      <c r="L1162">
        <f t="shared" si="186"/>
        <v>78.010000000000005</v>
      </c>
      <c r="M1162" s="6">
        <f t="shared" si="181"/>
        <v>365.44</v>
      </c>
      <c r="N1162">
        <f>VLOOKUP(C:C,'11月工资'!C:AP,40,0)</f>
        <v>9</v>
      </c>
      <c r="O1162" s="6">
        <f t="shared" si="182"/>
        <v>41.76</v>
      </c>
      <c r="P1162">
        <v>0</v>
      </c>
      <c r="Q1162">
        <f t="shared" si="184"/>
        <v>533</v>
      </c>
      <c r="R1162" s="50">
        <v>4588.88</v>
      </c>
      <c r="S1162" s="68">
        <v>5220.59</v>
      </c>
      <c r="T1162" s="69">
        <v>4444</v>
      </c>
      <c r="Y1162" s="51">
        <f t="shared" si="188"/>
        <v>4578.88</v>
      </c>
      <c r="Z1162" s="73">
        <f t="shared" si="189"/>
        <v>5225.2</v>
      </c>
      <c r="AA1162" s="69" t="str">
        <f>VLOOKUP(C:C&amp;"    ",[1]Sheet0!$E$1:$I$65536,5,0)</f>
        <v xml:space="preserve">4444.00    </v>
      </c>
      <c r="AB1162" s="74">
        <v>4444</v>
      </c>
      <c r="AC1162" t="b">
        <f t="shared" si="185"/>
        <v>1</v>
      </c>
      <c r="AD1162">
        <v>9001274</v>
      </c>
      <c r="AE1162" t="s">
        <v>8154</v>
      </c>
      <c r="AF1162" t="str">
        <f t="shared" si="187"/>
        <v>尹翔申</v>
      </c>
    </row>
    <row r="1163" spans="1:32" x14ac:dyDescent="0.2">
      <c r="A1163">
        <v>1160</v>
      </c>
      <c r="B1163">
        <v>9001280</v>
      </c>
      <c r="C1163" t="str">
        <f>VLOOKUP(B:B,'10月人员信息'!J:W,13,0)</f>
        <v>130203197605122125</v>
      </c>
      <c r="D1163" t="str">
        <f>VLOOKUP(B:B,'10月人员信息'!J:M,3,0)</f>
        <v>张丽侠</v>
      </c>
      <c r="E1163" t="str">
        <f>VLOOKUP(B:B,'10月人员信息'!J:L,2,0)</f>
        <v>党委组织部（人力资源部）</v>
      </c>
      <c r="F1163" t="str">
        <f>VLOOKUP(B:B,'10月人员信息'!J:R,8,0)</f>
        <v>薪酬管理主办</v>
      </c>
      <c r="G1163" t="str">
        <f>VLOOKUP(B:B,'10月人员信息'!J:P,6,0)</f>
        <v>主管师</v>
      </c>
      <c r="H1163" t="str">
        <f>VLOOKUP(B:B,'10月人员信息'!J:V,12,0)</f>
        <v>汉族</v>
      </c>
      <c r="I1163" t="str">
        <f>VLOOKUP(B:B,'11月工资'!A:D,4,0)</f>
        <v>6227000180040279450</v>
      </c>
      <c r="J1163">
        <f t="shared" si="183"/>
        <v>809.57</v>
      </c>
      <c r="K1163">
        <f t="shared" si="180"/>
        <v>35.42</v>
      </c>
      <c r="L1163">
        <f t="shared" si="186"/>
        <v>86.02</v>
      </c>
      <c r="M1163" s="6">
        <f t="shared" si="181"/>
        <v>365.44</v>
      </c>
      <c r="N1163">
        <f>VLOOKUP(C:C,'11月工资'!C:AP,40,0)</f>
        <v>9</v>
      </c>
      <c r="O1163" s="6">
        <f t="shared" si="182"/>
        <v>41.76</v>
      </c>
      <c r="P1163">
        <v>0</v>
      </c>
      <c r="Q1163">
        <f t="shared" si="184"/>
        <v>590</v>
      </c>
      <c r="R1163" s="50">
        <v>5059.83</v>
      </c>
      <c r="S1163" s="68">
        <v>5220.59</v>
      </c>
      <c r="T1163" s="69">
        <v>4915</v>
      </c>
      <c r="Y1163" s="51">
        <f t="shared" si="188"/>
        <v>5049.83</v>
      </c>
      <c r="Z1163" s="73">
        <f t="shared" si="189"/>
        <v>5225.2</v>
      </c>
      <c r="AA1163" s="69" t="str">
        <f>VLOOKUP(C:C&amp;"    ",[1]Sheet0!$E$1:$I$65536,5,0)</f>
        <v xml:space="preserve">4915.00    </v>
      </c>
      <c r="AB1163" s="74">
        <v>4915</v>
      </c>
      <c r="AC1163" t="b">
        <f t="shared" si="185"/>
        <v>1</v>
      </c>
      <c r="AD1163">
        <v>9001282</v>
      </c>
      <c r="AE1163" t="s">
        <v>8021</v>
      </c>
      <c r="AF1163" t="str">
        <f t="shared" si="187"/>
        <v>宋建河</v>
      </c>
    </row>
    <row r="1164" spans="1:32" x14ac:dyDescent="0.2">
      <c r="A1164">
        <v>1161</v>
      </c>
      <c r="B1164">
        <v>9001274</v>
      </c>
      <c r="C1164" t="str">
        <f>VLOOKUP(B:B,'10月人员信息'!J:W,13,0)</f>
        <v>130203198402113311</v>
      </c>
      <c r="D1164" t="str">
        <f>VLOOKUP(B:B,'10月人员信息'!J:M,3,0)</f>
        <v>尹翔申</v>
      </c>
      <c r="E1164" t="str">
        <f>VLOOKUP(B:B,'10月人员信息'!J:L,2,0)</f>
        <v>冷轧事业部</v>
      </c>
      <c r="F1164">
        <f>VLOOKUP(B:B,'10月人员信息'!J:R,8,0)</f>
        <v>0</v>
      </c>
      <c r="G1164">
        <f>VLOOKUP(B:B,'10月人员信息'!J:P,6,0)</f>
        <v>0</v>
      </c>
      <c r="H1164" t="str">
        <f>VLOOKUP(B:B,'10月人员信息'!J:V,12,0)</f>
        <v>汉族</v>
      </c>
      <c r="I1164" t="str">
        <f>VLOOKUP(B:B,'11月工资'!A:D,4,0)</f>
        <v>6217000180022586899</v>
      </c>
      <c r="J1164">
        <f t="shared" si="183"/>
        <v>885.13</v>
      </c>
      <c r="K1164">
        <f t="shared" si="180"/>
        <v>38.72</v>
      </c>
      <c r="L1164">
        <f t="shared" si="186"/>
        <v>94.05</v>
      </c>
      <c r="M1164" s="6">
        <f t="shared" si="181"/>
        <v>377.42</v>
      </c>
      <c r="N1164">
        <f>VLOOKUP(C:C,'11月工资'!C:AP,40,0)</f>
        <v>9</v>
      </c>
      <c r="O1164" s="6">
        <f t="shared" si="182"/>
        <v>43.13</v>
      </c>
      <c r="P1164">
        <v>0</v>
      </c>
      <c r="Q1164">
        <f t="shared" si="184"/>
        <v>646</v>
      </c>
      <c r="R1164" s="50">
        <v>5532.09</v>
      </c>
      <c r="S1164" s="67">
        <v>5391.68</v>
      </c>
      <c r="T1164" s="69">
        <v>5387</v>
      </c>
      <c r="Y1164" s="51">
        <f t="shared" si="188"/>
        <v>5522.09</v>
      </c>
      <c r="Z1164" s="73">
        <f t="shared" si="189"/>
        <v>5396.29</v>
      </c>
      <c r="AA1164" s="69" t="str">
        <f>VLOOKUP(C:C&amp;"    ",[1]Sheet0!$E$1:$I$65536,5,0)</f>
        <v xml:space="preserve">5387.00    </v>
      </c>
      <c r="AB1164" s="74">
        <v>5387</v>
      </c>
      <c r="AC1164" t="b">
        <f t="shared" si="185"/>
        <v>1</v>
      </c>
      <c r="AD1164">
        <v>9001283</v>
      </c>
      <c r="AE1164" t="s">
        <v>8025</v>
      </c>
      <c r="AF1164" t="str">
        <f t="shared" si="187"/>
        <v>赵玉军</v>
      </c>
    </row>
    <row r="1165" spans="1:32" x14ac:dyDescent="0.2">
      <c r="A1165">
        <v>1162</v>
      </c>
      <c r="B1165">
        <v>9001282</v>
      </c>
      <c r="C1165" t="str">
        <f>VLOOKUP(B:B,'10月人员信息'!J:W,13,0)</f>
        <v>13020519681215091X</v>
      </c>
      <c r="D1165" t="str">
        <f>VLOOKUP(B:B,'10月人员信息'!J:M,3,0)</f>
        <v>宋建河</v>
      </c>
      <c r="E1165" t="str">
        <f>VLOOKUP(B:B,'10月人员信息'!J:L,2,0)</f>
        <v>生活服务中心</v>
      </c>
      <c r="F1165" t="str">
        <f>VLOOKUP(B:B,'10月人员信息'!J:R,8,0)</f>
        <v>食堂管理主办</v>
      </c>
      <c r="G1165" t="str">
        <f>VLOOKUP(B:B,'10月人员信息'!J:P,6,0)</f>
        <v>专业师</v>
      </c>
      <c r="H1165" t="str">
        <f>VLOOKUP(B:B,'10月人员信息'!J:V,12,0)</f>
        <v>汉族</v>
      </c>
      <c r="I1165" t="str">
        <f>VLOOKUP(B:B,'11月工资'!A:D,4,0)</f>
        <v>6217000180032820056</v>
      </c>
      <c r="J1165">
        <f t="shared" si="183"/>
        <v>1161.53</v>
      </c>
      <c r="K1165">
        <f t="shared" si="180"/>
        <v>50.82</v>
      </c>
      <c r="L1165">
        <f t="shared" si="186"/>
        <v>123.41</v>
      </c>
      <c r="M1165" s="6">
        <f t="shared" si="181"/>
        <v>498.34</v>
      </c>
      <c r="N1165">
        <f>VLOOKUP(C:C,'11月工资'!C:AP,40,0)</f>
        <v>9</v>
      </c>
      <c r="O1165" s="6">
        <f t="shared" si="182"/>
        <v>56.95</v>
      </c>
      <c r="P1165">
        <v>0</v>
      </c>
      <c r="Q1165">
        <f t="shared" si="184"/>
        <v>854</v>
      </c>
      <c r="R1165" s="50">
        <v>7259.59</v>
      </c>
      <c r="S1165" s="67">
        <v>7119.18</v>
      </c>
      <c r="T1165" s="69">
        <v>7115</v>
      </c>
      <c r="Y1165" s="51">
        <f t="shared" si="188"/>
        <v>7249.59</v>
      </c>
      <c r="Z1165" s="73">
        <f t="shared" si="189"/>
        <v>7123.79</v>
      </c>
      <c r="AA1165" s="69" t="str">
        <f>VLOOKUP(C:C&amp;"    ",[1]Sheet0!$E$1:$I$65536,5,0)</f>
        <v xml:space="preserve">7115.00    </v>
      </c>
      <c r="AB1165" s="74">
        <v>7115</v>
      </c>
      <c r="AC1165" t="b">
        <f t="shared" si="185"/>
        <v>1</v>
      </c>
      <c r="AD1165">
        <v>9001281</v>
      </c>
      <c r="AE1165" t="s">
        <v>8016</v>
      </c>
      <c r="AF1165" t="str">
        <f t="shared" si="187"/>
        <v>高光宇</v>
      </c>
    </row>
    <row r="1166" spans="1:32" x14ac:dyDescent="0.2">
      <c r="A1166">
        <v>1163</v>
      </c>
      <c r="B1166">
        <v>9001283</v>
      </c>
      <c r="C1166" t="str">
        <f>VLOOKUP(B:B,'10月人员信息'!J:W,13,0)</f>
        <v>130225197204266193</v>
      </c>
      <c r="D1166" t="str">
        <f>VLOOKUP(B:B,'10月人员信息'!J:M,3,0)</f>
        <v>赵玉军</v>
      </c>
      <c r="E1166" t="str">
        <f>VLOOKUP(B:B,'10月人员信息'!J:L,2,0)</f>
        <v>生活服务中心</v>
      </c>
      <c r="F1166" t="str">
        <f>VLOOKUP(B:B,'10月人员信息'!J:R,8,0)</f>
        <v>物业管理主办</v>
      </c>
      <c r="G1166" t="str">
        <f>VLOOKUP(B:B,'10月人员信息'!J:P,6,0)</f>
        <v>主任师</v>
      </c>
      <c r="H1166" t="str">
        <f>VLOOKUP(B:B,'10月人员信息'!J:V,12,0)</f>
        <v>满族</v>
      </c>
      <c r="I1166" t="str">
        <f>VLOOKUP(B:B,'11月工资'!A:D,4,0)</f>
        <v>6217000180000355697</v>
      </c>
      <c r="J1166">
        <f t="shared" si="183"/>
        <v>1715.96</v>
      </c>
      <c r="K1166">
        <f t="shared" si="180"/>
        <v>75.069999999999993</v>
      </c>
      <c r="L1166">
        <f t="shared" si="186"/>
        <v>182.32</v>
      </c>
      <c r="M1166" s="6">
        <f t="shared" si="181"/>
        <v>740.9</v>
      </c>
      <c r="N1166">
        <f>VLOOKUP(C:C,'11月工资'!C:AP,40,0)</f>
        <v>9</v>
      </c>
      <c r="O1166" s="6">
        <f t="shared" si="182"/>
        <v>84.67</v>
      </c>
      <c r="P1166">
        <v>0</v>
      </c>
      <c r="Q1166">
        <f t="shared" si="184"/>
        <v>1270</v>
      </c>
      <c r="R1166" s="50">
        <v>10724.73</v>
      </c>
      <c r="S1166" s="67">
        <v>10584.32</v>
      </c>
      <c r="T1166" s="69">
        <v>10580</v>
      </c>
      <c r="Y1166" s="51">
        <f t="shared" si="188"/>
        <v>10714.73</v>
      </c>
      <c r="Z1166" s="73">
        <f t="shared" si="189"/>
        <v>10588.93</v>
      </c>
      <c r="AA1166" s="69" t="str">
        <f>VLOOKUP(C:C&amp;"    ",[1]Sheet0!$E$1:$I$65536,5,0)</f>
        <v xml:space="preserve">10580.00    </v>
      </c>
      <c r="AB1166" s="74">
        <v>10580</v>
      </c>
      <c r="AC1166" t="b">
        <f t="shared" si="185"/>
        <v>1</v>
      </c>
      <c r="AD1166">
        <v>9001263</v>
      </c>
      <c r="AE1166" t="s">
        <v>8258</v>
      </c>
      <c r="AF1166" t="str">
        <f t="shared" si="187"/>
        <v>甘甜</v>
      </c>
    </row>
    <row r="1167" spans="1:32" x14ac:dyDescent="0.2">
      <c r="A1167">
        <v>1164</v>
      </c>
      <c r="B1167">
        <v>9001281</v>
      </c>
      <c r="C1167" t="str">
        <f>VLOOKUP(B:B,'10月人员信息'!J:W,13,0)</f>
        <v>130223197611150013</v>
      </c>
      <c r="D1167" t="str">
        <f>VLOOKUP(B:B,'10月人员信息'!J:M,3,0)</f>
        <v>高光宇</v>
      </c>
      <c r="E1167" t="str">
        <f>VLOOKUP(B:B,'10月人员信息'!J:L,2,0)</f>
        <v>生活服务中心</v>
      </c>
      <c r="F1167" t="str">
        <f>VLOOKUP(B:B,'10月人员信息'!J:R,8,0)</f>
        <v>食堂管理主办</v>
      </c>
      <c r="G1167" t="str">
        <f>VLOOKUP(B:B,'10月人员信息'!J:P,6,0)</f>
        <v>专业师</v>
      </c>
      <c r="H1167" t="str">
        <f>VLOOKUP(B:B,'10月人员信息'!J:V,12,0)</f>
        <v>汉族</v>
      </c>
      <c r="I1167" t="str">
        <f>VLOOKUP(B:B,'11月工资'!A:D,4,0)</f>
        <v>6217000180025135546</v>
      </c>
      <c r="J1167">
        <f t="shared" si="183"/>
        <v>1330.63</v>
      </c>
      <c r="K1167">
        <f t="shared" si="180"/>
        <v>58.22</v>
      </c>
      <c r="L1167">
        <f t="shared" si="186"/>
        <v>141.38</v>
      </c>
      <c r="M1167" s="6">
        <f t="shared" si="181"/>
        <v>572.32000000000005</v>
      </c>
      <c r="N1167">
        <f>VLOOKUP(C:C,'11月工资'!C:AP,40,0)</f>
        <v>9</v>
      </c>
      <c r="O1167" s="6">
        <f t="shared" si="182"/>
        <v>65.41</v>
      </c>
      <c r="P1167">
        <v>0</v>
      </c>
      <c r="Q1167">
        <f t="shared" si="184"/>
        <v>981</v>
      </c>
      <c r="R1167" s="50">
        <v>8316.4399999999987</v>
      </c>
      <c r="S1167" s="67">
        <v>8176.03</v>
      </c>
      <c r="T1167" s="69">
        <v>8171</v>
      </c>
      <c r="Y1167" s="51">
        <f t="shared" si="188"/>
        <v>8306.4399999999987</v>
      </c>
      <c r="Z1167" s="73">
        <f t="shared" si="189"/>
        <v>8180.64</v>
      </c>
      <c r="AA1167" s="69" t="str">
        <f>VLOOKUP(C:C&amp;"    ",[1]Sheet0!$E$1:$I$65536,5,0)</f>
        <v xml:space="preserve">8171.00    </v>
      </c>
      <c r="AB1167" s="74">
        <v>8171</v>
      </c>
      <c r="AC1167" t="b">
        <f t="shared" si="185"/>
        <v>1</v>
      </c>
      <c r="AD1167">
        <v>9001264</v>
      </c>
      <c r="AE1167" t="s">
        <v>8263</v>
      </c>
      <c r="AF1167" t="str">
        <f t="shared" si="187"/>
        <v>丁明杰</v>
      </c>
    </row>
    <row r="1168" spans="1:32" x14ac:dyDescent="0.2">
      <c r="A1168">
        <v>1165</v>
      </c>
      <c r="B1168">
        <v>9001263</v>
      </c>
      <c r="C1168" t="str">
        <f>VLOOKUP(B:B,'10月人员信息'!J:W,13,0)</f>
        <v>130204198506142711</v>
      </c>
      <c r="D1168" t="str">
        <f>VLOOKUP(B:B,'10月人员信息'!J:M,3,0)</f>
        <v>甘甜</v>
      </c>
      <c r="E1168" t="str">
        <f>VLOOKUP(B:B,'10月人员信息'!J:L,2,0)</f>
        <v>动力部</v>
      </c>
      <c r="F1168" t="str">
        <f>VLOOKUP(B:B,'10月人员信息'!J:R,8,0)</f>
        <v>变电值班员</v>
      </c>
      <c r="G1168">
        <f>VLOOKUP(B:B,'10月人员信息'!J:P,6,0)</f>
        <v>0</v>
      </c>
      <c r="H1168" t="str">
        <f>VLOOKUP(B:B,'10月人员信息'!J:V,12,0)</f>
        <v>汉族</v>
      </c>
      <c r="I1168" t="str">
        <f>VLOOKUP(B:B,'11月工资'!A:D,4,0)</f>
        <v>6227000180160206978</v>
      </c>
      <c r="J1168">
        <f t="shared" si="183"/>
        <v>774.4</v>
      </c>
      <c r="K1168">
        <f t="shared" si="180"/>
        <v>33.880000000000003</v>
      </c>
      <c r="L1168">
        <f t="shared" si="186"/>
        <v>82.28</v>
      </c>
      <c r="M1168" s="6">
        <f t="shared" si="181"/>
        <v>365.44</v>
      </c>
      <c r="N1168">
        <f>VLOOKUP(C:C,'11月工资'!C:AP,40,0)</f>
        <v>9</v>
      </c>
      <c r="O1168" s="6">
        <f t="shared" si="182"/>
        <v>41.76</v>
      </c>
      <c r="P1168">
        <v>0</v>
      </c>
      <c r="Q1168">
        <f t="shared" si="184"/>
        <v>563</v>
      </c>
      <c r="R1168" s="51">
        <v>4840</v>
      </c>
      <c r="S1168" s="68">
        <v>5220.59</v>
      </c>
      <c r="T1168" s="69">
        <v>4695</v>
      </c>
      <c r="Y1168" s="51">
        <f t="shared" si="188"/>
        <v>4830</v>
      </c>
      <c r="Z1168" s="73">
        <f t="shared" si="189"/>
        <v>5225.2</v>
      </c>
      <c r="AA1168" s="69" t="str">
        <f>VLOOKUP(C:C&amp;"    ",[1]Sheet0!$E$1:$I$65536,5,0)</f>
        <v xml:space="preserve">4695.00    </v>
      </c>
      <c r="AB1168" s="74">
        <v>4695</v>
      </c>
      <c r="AC1168" t="b">
        <f t="shared" si="185"/>
        <v>1</v>
      </c>
      <c r="AD1168">
        <v>9001265</v>
      </c>
      <c r="AE1168" t="s">
        <v>8267</v>
      </c>
      <c r="AF1168" t="str">
        <f t="shared" si="187"/>
        <v>黄佳林</v>
      </c>
    </row>
    <row r="1169" spans="1:32" x14ac:dyDescent="0.2">
      <c r="A1169">
        <v>1166</v>
      </c>
      <c r="B1169">
        <v>9001264</v>
      </c>
      <c r="C1169" t="str">
        <f>VLOOKUP(B:B,'10月人员信息'!J:W,13,0)</f>
        <v>13023019811128091X</v>
      </c>
      <c r="D1169" t="str">
        <f>VLOOKUP(B:B,'10月人员信息'!J:M,3,0)</f>
        <v>丁明杰</v>
      </c>
      <c r="E1169" t="str">
        <f>VLOOKUP(B:B,'10月人员信息'!J:L,2,0)</f>
        <v>动力部</v>
      </c>
      <c r="F1169" t="str">
        <f>VLOOKUP(B:B,'10月人员信息'!J:R,8,0)</f>
        <v>供电点检工</v>
      </c>
      <c r="G1169">
        <f>VLOOKUP(B:B,'10月人员信息'!J:P,6,0)</f>
        <v>0</v>
      </c>
      <c r="H1169" t="str">
        <f>VLOOKUP(B:B,'10月人员信息'!J:V,12,0)</f>
        <v>汉族</v>
      </c>
      <c r="I1169" t="str">
        <f>VLOOKUP(B:B,'11月工资'!A:D,4,0)</f>
        <v>6217000180013445972</v>
      </c>
      <c r="J1169">
        <f t="shared" si="183"/>
        <v>1153.1199999999999</v>
      </c>
      <c r="K1169">
        <f t="shared" si="180"/>
        <v>50.45</v>
      </c>
      <c r="L1169">
        <f t="shared" si="186"/>
        <v>122.52</v>
      </c>
      <c r="M1169" s="6">
        <f t="shared" si="181"/>
        <v>494.66</v>
      </c>
      <c r="N1169">
        <f>VLOOKUP(C:C,'11月工资'!C:AP,40,0)</f>
        <v>9</v>
      </c>
      <c r="O1169" s="6">
        <f t="shared" si="182"/>
        <v>56.53</v>
      </c>
      <c r="P1169">
        <v>0</v>
      </c>
      <c r="Q1169">
        <f t="shared" si="184"/>
        <v>847</v>
      </c>
      <c r="R1169" s="51">
        <v>7207</v>
      </c>
      <c r="S1169" s="68">
        <v>7066.59</v>
      </c>
      <c r="T1169" s="69">
        <v>7062</v>
      </c>
      <c r="Y1169" s="51">
        <f t="shared" si="188"/>
        <v>7197</v>
      </c>
      <c r="Z1169" s="73">
        <f t="shared" si="189"/>
        <v>7071.2</v>
      </c>
      <c r="AA1169" s="69" t="str">
        <f>VLOOKUP(C:C&amp;"    ",[1]Sheet0!$E$1:$I$65536,5,0)</f>
        <v xml:space="preserve">7062.00    </v>
      </c>
      <c r="AB1169" s="74">
        <v>7062</v>
      </c>
      <c r="AC1169" t="b">
        <f t="shared" si="185"/>
        <v>1</v>
      </c>
      <c r="AD1169">
        <v>9001271</v>
      </c>
      <c r="AE1169" t="s">
        <v>8292</v>
      </c>
      <c r="AF1169" t="str">
        <f t="shared" si="187"/>
        <v>张冬冬</v>
      </c>
    </row>
    <row r="1170" spans="1:32" x14ac:dyDescent="0.2">
      <c r="A1170">
        <v>1167</v>
      </c>
      <c r="B1170">
        <v>9001265</v>
      </c>
      <c r="C1170" t="str">
        <f>VLOOKUP(B:B,'10月人员信息'!J:W,13,0)</f>
        <v>130204198406032718</v>
      </c>
      <c r="D1170" t="str">
        <f>VLOOKUP(B:B,'10月人员信息'!J:M,3,0)</f>
        <v>黄佳林</v>
      </c>
      <c r="E1170" t="str">
        <f>VLOOKUP(B:B,'10月人员信息'!J:L,2,0)</f>
        <v>动力部</v>
      </c>
      <c r="F1170" t="str">
        <f>VLOOKUP(B:B,'10月人员信息'!J:R,8,0)</f>
        <v>变电值班员</v>
      </c>
      <c r="G1170">
        <f>VLOOKUP(B:B,'10月人员信息'!J:P,6,0)</f>
        <v>0</v>
      </c>
      <c r="H1170" t="str">
        <f>VLOOKUP(B:B,'10月人员信息'!J:V,12,0)</f>
        <v>汉族</v>
      </c>
      <c r="I1170" t="str">
        <f>VLOOKUP(B:B,'11月工资'!A:D,4,0)</f>
        <v>6217000180024787651</v>
      </c>
      <c r="J1170">
        <f t="shared" si="183"/>
        <v>704.48</v>
      </c>
      <c r="K1170">
        <f t="shared" ref="K1170:K1233" si="190">ROUND(R1170*0.007,2)</f>
        <v>30.82</v>
      </c>
      <c r="L1170">
        <f t="shared" si="186"/>
        <v>74.849999999999994</v>
      </c>
      <c r="M1170" s="6">
        <f t="shared" ref="M1170:M1233" si="191">ROUND(S1170*0.07,2)</f>
        <v>365.44</v>
      </c>
      <c r="N1170">
        <f>VLOOKUP(C:C,'11月工资'!C:AP,40,0)</f>
        <v>9</v>
      </c>
      <c r="O1170" s="6">
        <f t="shared" ref="O1170:O1233" si="192">ROUND(S1170*0.008,2)</f>
        <v>41.76</v>
      </c>
      <c r="P1170">
        <v>0</v>
      </c>
      <c r="Q1170">
        <f t="shared" si="184"/>
        <v>511</v>
      </c>
      <c r="R1170" s="51">
        <v>4403</v>
      </c>
      <c r="S1170" s="68">
        <v>5220.59</v>
      </c>
      <c r="T1170" s="69">
        <v>4258</v>
      </c>
      <c r="Y1170" s="51">
        <f t="shared" si="188"/>
        <v>4393</v>
      </c>
      <c r="Z1170" s="73">
        <f t="shared" si="189"/>
        <v>5225.2</v>
      </c>
      <c r="AA1170" s="69" t="str">
        <f>VLOOKUP(C:C&amp;"    ",[1]Sheet0!$E$1:$I$65536,5,0)</f>
        <v xml:space="preserve">4258.00    </v>
      </c>
      <c r="AB1170" s="74">
        <v>4258</v>
      </c>
      <c r="AC1170" t="b">
        <f t="shared" si="185"/>
        <v>1</v>
      </c>
      <c r="AD1170">
        <v>9001266</v>
      </c>
      <c r="AE1170" t="s">
        <v>8270</v>
      </c>
      <c r="AF1170" t="str">
        <f t="shared" si="187"/>
        <v>刘春</v>
      </c>
    </row>
    <row r="1171" spans="1:32" x14ac:dyDescent="0.2">
      <c r="A1171">
        <v>1168</v>
      </c>
      <c r="B1171">
        <v>9001271</v>
      </c>
      <c r="C1171" t="str">
        <f>VLOOKUP(B:B,'10月人员信息'!J:W,13,0)</f>
        <v>130205198102101813</v>
      </c>
      <c r="D1171" t="str">
        <f>VLOOKUP(B:B,'10月人员信息'!J:M,3,0)</f>
        <v>张冬冬</v>
      </c>
      <c r="E1171" t="str">
        <f>VLOOKUP(B:B,'10月人员信息'!J:L,2,0)</f>
        <v>动力部</v>
      </c>
      <c r="F1171" t="str">
        <f>VLOOKUP(B:B,'10月人员信息'!J:R,8,0)</f>
        <v>变电值班员</v>
      </c>
      <c r="G1171">
        <f>VLOOKUP(B:B,'10月人员信息'!J:P,6,0)</f>
        <v>0</v>
      </c>
      <c r="H1171" t="str">
        <f>VLOOKUP(B:B,'10月人员信息'!J:V,12,0)</f>
        <v>汉族</v>
      </c>
      <c r="I1171" t="str">
        <f>VLOOKUP(B:B,'11月工资'!A:D,4,0)</f>
        <v>6217000180024775755</v>
      </c>
      <c r="J1171">
        <f t="shared" si="183"/>
        <v>1037.28</v>
      </c>
      <c r="K1171">
        <f t="shared" si="190"/>
        <v>45.38</v>
      </c>
      <c r="L1171">
        <f t="shared" si="186"/>
        <v>110.21</v>
      </c>
      <c r="M1171" s="6">
        <f t="shared" si="191"/>
        <v>443.98</v>
      </c>
      <c r="N1171">
        <f>VLOOKUP(C:C,'11月工资'!C:AP,40,0)</f>
        <v>9</v>
      </c>
      <c r="O1171" s="6">
        <f t="shared" si="192"/>
        <v>50.74</v>
      </c>
      <c r="P1171">
        <v>0</v>
      </c>
      <c r="Q1171">
        <f t="shared" si="184"/>
        <v>761</v>
      </c>
      <c r="R1171" s="51">
        <v>6483</v>
      </c>
      <c r="S1171" s="68">
        <v>6342.59</v>
      </c>
      <c r="T1171" s="69">
        <v>6338</v>
      </c>
      <c r="Y1171" s="51">
        <f t="shared" si="188"/>
        <v>6473</v>
      </c>
      <c r="Z1171" s="73">
        <f t="shared" si="189"/>
        <v>6347.2</v>
      </c>
      <c r="AA1171" s="69" t="str">
        <f>VLOOKUP(C:C&amp;"    ",[1]Sheet0!$E$1:$I$65536,5,0)</f>
        <v xml:space="preserve">6338.00    </v>
      </c>
      <c r="AB1171" s="74">
        <v>6338</v>
      </c>
      <c r="AC1171" t="b">
        <f t="shared" si="185"/>
        <v>1</v>
      </c>
      <c r="AD1171">
        <v>9001303</v>
      </c>
      <c r="AE1171" t="s">
        <v>7871</v>
      </c>
      <c r="AF1171" t="str">
        <f t="shared" si="187"/>
        <v>付川</v>
      </c>
    </row>
    <row r="1172" spans="1:32" x14ac:dyDescent="0.2">
      <c r="A1172">
        <v>1169</v>
      </c>
      <c r="B1172">
        <v>9001266</v>
      </c>
      <c r="C1172" t="str">
        <f>VLOOKUP(B:B,'10月人员信息'!J:W,13,0)</f>
        <v>130204197602250910</v>
      </c>
      <c r="D1172" t="str">
        <f>VLOOKUP(B:B,'10月人员信息'!J:M,3,0)</f>
        <v>刘春</v>
      </c>
      <c r="E1172" t="str">
        <f>VLOOKUP(B:B,'10月人员信息'!J:L,2,0)</f>
        <v>动力部</v>
      </c>
      <c r="F1172" t="str">
        <f>VLOOKUP(B:B,'10月人员信息'!J:R,8,0)</f>
        <v>环保管理（外部协调）主办</v>
      </c>
      <c r="G1172" t="str">
        <f>VLOOKUP(B:B,'10月人员信息'!J:P,6,0)</f>
        <v>专业师</v>
      </c>
      <c r="H1172" t="str">
        <f>VLOOKUP(B:B,'10月人员信息'!J:V,12,0)</f>
        <v>汉族</v>
      </c>
      <c r="I1172" t="str">
        <f>VLOOKUP(B:B,'11月工资'!A:D,4,0)</f>
        <v>6217000180024790432</v>
      </c>
      <c r="J1172">
        <f t="shared" si="183"/>
        <v>1648</v>
      </c>
      <c r="K1172">
        <f t="shared" si="190"/>
        <v>72.099999999999994</v>
      </c>
      <c r="L1172">
        <f t="shared" si="186"/>
        <v>175.1</v>
      </c>
      <c r="M1172" s="6">
        <f t="shared" si="191"/>
        <v>711.17</v>
      </c>
      <c r="N1172">
        <f>VLOOKUP(C:C,'11月工资'!C:AP,40,0)</f>
        <v>9</v>
      </c>
      <c r="O1172" s="6">
        <f t="shared" si="192"/>
        <v>81.28</v>
      </c>
      <c r="P1172">
        <v>0</v>
      </c>
      <c r="Q1172">
        <f t="shared" si="184"/>
        <v>1219</v>
      </c>
      <c r="R1172" s="51">
        <v>10300</v>
      </c>
      <c r="S1172" s="68">
        <v>10159.59</v>
      </c>
      <c r="T1172" s="69">
        <v>10155</v>
      </c>
      <c r="Y1172" s="51">
        <f t="shared" si="188"/>
        <v>10290</v>
      </c>
      <c r="Z1172" s="73">
        <f t="shared" si="189"/>
        <v>10164.200000000001</v>
      </c>
      <c r="AA1172" s="69" t="str">
        <f>VLOOKUP(C:C&amp;"    ",[1]Sheet0!$E$1:$I$65536,5,0)</f>
        <v xml:space="preserve">10155.00    </v>
      </c>
      <c r="AB1172" s="74">
        <v>10155</v>
      </c>
      <c r="AC1172" t="b">
        <f t="shared" si="185"/>
        <v>1</v>
      </c>
      <c r="AD1172">
        <v>9001301</v>
      </c>
      <c r="AE1172" t="s">
        <v>7971</v>
      </c>
      <c r="AF1172" t="str">
        <f t="shared" si="187"/>
        <v>范辉</v>
      </c>
    </row>
    <row r="1173" spans="1:32" x14ac:dyDescent="0.2">
      <c r="A1173">
        <v>1170</v>
      </c>
      <c r="B1173">
        <v>9001303</v>
      </c>
      <c r="C1173" t="str">
        <f>VLOOKUP(B:B,'10月人员信息'!J:W,13,0)</f>
        <v>130225198206297414</v>
      </c>
      <c r="D1173" t="str">
        <f>VLOOKUP(B:B,'10月人员信息'!J:M,3,0)</f>
        <v>付川</v>
      </c>
      <c r="E1173" t="str">
        <f>VLOOKUP(B:B,'10月人员信息'!J:L,2,0)</f>
        <v>综合部（法律事务部）</v>
      </c>
      <c r="F1173" t="str">
        <f>VLOOKUP(B:B,'10月人员信息'!J:R,8,0)</f>
        <v>专业师</v>
      </c>
      <c r="G1173" t="str">
        <f>VLOOKUP(B:B,'10月人员信息'!J:P,6,0)</f>
        <v>专业师</v>
      </c>
      <c r="H1173" t="str">
        <f>VLOOKUP(B:B,'10月人员信息'!J:V,12,0)</f>
        <v>汉族</v>
      </c>
      <c r="I1173" t="str">
        <f>VLOOKUP(B:B,'11月工资'!A:D,4,0)</f>
        <v>6217000180024752929</v>
      </c>
      <c r="J1173">
        <f t="shared" si="183"/>
        <v>1058.72</v>
      </c>
      <c r="K1173">
        <f t="shared" si="190"/>
        <v>46.32</v>
      </c>
      <c r="L1173">
        <f t="shared" si="186"/>
        <v>112.49</v>
      </c>
      <c r="M1173" s="6">
        <f t="shared" si="191"/>
        <v>453.36</v>
      </c>
      <c r="N1173">
        <f>VLOOKUP(C:C,'11月工资'!C:AP,40,0)</f>
        <v>9</v>
      </c>
      <c r="O1173" s="6">
        <f t="shared" si="192"/>
        <v>51.81</v>
      </c>
      <c r="P1173">
        <v>0</v>
      </c>
      <c r="Q1173">
        <f t="shared" si="184"/>
        <v>777</v>
      </c>
      <c r="R1173" s="51">
        <v>6617</v>
      </c>
      <c r="S1173" s="68">
        <v>6476.59</v>
      </c>
      <c r="T1173" s="69">
        <v>6472</v>
      </c>
      <c r="Y1173" s="51">
        <f t="shared" si="188"/>
        <v>6607</v>
      </c>
      <c r="Z1173" s="73">
        <f t="shared" si="189"/>
        <v>6481.2</v>
      </c>
      <c r="AA1173" s="69" t="str">
        <f>VLOOKUP(C:C&amp;"    ",[1]Sheet0!$E$1:$I$65536,5,0)</f>
        <v xml:space="preserve">6472.00    </v>
      </c>
      <c r="AB1173" s="74">
        <v>6472</v>
      </c>
      <c r="AC1173" t="b">
        <f t="shared" si="185"/>
        <v>1</v>
      </c>
      <c r="AD1173">
        <v>9001275</v>
      </c>
      <c r="AE1173" t="s">
        <v>8033</v>
      </c>
      <c r="AF1173" t="str">
        <f t="shared" si="187"/>
        <v>盛国生</v>
      </c>
    </row>
    <row r="1174" spans="1:32" x14ac:dyDescent="0.2">
      <c r="A1174">
        <v>1171</v>
      </c>
      <c r="B1174">
        <v>9001301</v>
      </c>
      <c r="C1174" t="str">
        <f>VLOOKUP(B:B,'10月人员信息'!J:W,13,0)</f>
        <v>61052419831001081X</v>
      </c>
      <c r="D1174" t="str">
        <f>VLOOKUP(B:B,'10月人员信息'!J:M,3,0)</f>
        <v>范辉</v>
      </c>
      <c r="E1174" t="str">
        <f>VLOOKUP(B:B,'10月人员信息'!J:L,2,0)</f>
        <v>设备管理部</v>
      </c>
      <c r="F1174" t="str">
        <f>VLOOKUP(B:B,'10月人员信息'!J:R,8,0)</f>
        <v>设备管理中心主办</v>
      </c>
      <c r="G1174" t="str">
        <f>VLOOKUP(B:B,'10月人员信息'!J:P,6,0)</f>
        <v>专业师</v>
      </c>
      <c r="H1174" t="str">
        <f>VLOOKUP(B:B,'10月人员信息'!J:V,12,0)</f>
        <v>汉族</v>
      </c>
      <c r="I1174" t="str">
        <f>VLOOKUP(B:B,'11月工资'!A:D,4,0)</f>
        <v>6217000180024774766</v>
      </c>
      <c r="J1174">
        <f t="shared" si="183"/>
        <v>819.2</v>
      </c>
      <c r="K1174">
        <f t="shared" si="190"/>
        <v>35.840000000000003</v>
      </c>
      <c r="L1174">
        <f t="shared" si="186"/>
        <v>87.04</v>
      </c>
      <c r="M1174" s="6">
        <f t="shared" si="191"/>
        <v>365.44</v>
      </c>
      <c r="N1174">
        <f>VLOOKUP(C:C,'11月工资'!C:AP,40,0)</f>
        <v>9</v>
      </c>
      <c r="O1174" s="6">
        <f t="shared" si="192"/>
        <v>41.76</v>
      </c>
      <c r="P1174">
        <v>0</v>
      </c>
      <c r="Q1174">
        <f t="shared" si="184"/>
        <v>597</v>
      </c>
      <c r="R1174" s="51">
        <v>5120</v>
      </c>
      <c r="S1174" s="68">
        <v>5220.59</v>
      </c>
      <c r="T1174" s="69">
        <v>4975</v>
      </c>
      <c r="Y1174" s="51">
        <f t="shared" si="188"/>
        <v>5110</v>
      </c>
      <c r="Z1174" s="73">
        <f t="shared" si="189"/>
        <v>5225.2</v>
      </c>
      <c r="AA1174" s="69" t="str">
        <f>VLOOKUP(C:C&amp;"    ",[1]Sheet0!$E$1:$I$65536,5,0)</f>
        <v xml:space="preserve">4975.00    </v>
      </c>
      <c r="AB1174" s="74">
        <v>4975</v>
      </c>
      <c r="AC1174" t="b">
        <f t="shared" si="185"/>
        <v>1</v>
      </c>
      <c r="AD1174">
        <v>9001295</v>
      </c>
      <c r="AE1174" t="s">
        <v>8353</v>
      </c>
      <c r="AF1174" t="str">
        <f t="shared" si="187"/>
        <v>温有斌</v>
      </c>
    </row>
    <row r="1175" spans="1:32" x14ac:dyDescent="0.2">
      <c r="A1175">
        <v>1172</v>
      </c>
      <c r="B1175">
        <v>9001275</v>
      </c>
      <c r="C1175" t="str">
        <f>VLOOKUP(B:B,'10月人员信息'!J:W,13,0)</f>
        <v>130203197409173013</v>
      </c>
      <c r="D1175" t="str">
        <f>VLOOKUP(B:B,'10月人员信息'!J:M,3,0)</f>
        <v>盛国生</v>
      </c>
      <c r="E1175" t="str">
        <f>VLOOKUP(B:B,'10月人员信息'!J:L,2,0)</f>
        <v>炼铁事业部</v>
      </c>
      <c r="F1175" t="str">
        <f>VLOOKUP(B:B,'10月人员信息'!J:R,8,0)</f>
        <v>烧结点检作业区点检员</v>
      </c>
      <c r="G1175">
        <f>VLOOKUP(B:B,'10月人员信息'!J:P,6,0)</f>
        <v>0</v>
      </c>
      <c r="H1175" t="str">
        <f>VLOOKUP(B:B,'10月人员信息'!J:V,12,0)</f>
        <v>汉族</v>
      </c>
      <c r="I1175" t="str">
        <f>VLOOKUP(B:B,'11月工资'!A:D,4,0)</f>
        <v>6217000180024781258</v>
      </c>
      <c r="J1175">
        <f t="shared" si="183"/>
        <v>1370.62</v>
      </c>
      <c r="K1175">
        <f t="shared" si="190"/>
        <v>59.96</v>
      </c>
      <c r="L1175">
        <f t="shared" si="186"/>
        <v>145.63</v>
      </c>
      <c r="M1175" s="6">
        <f t="shared" si="191"/>
        <v>589.82000000000005</v>
      </c>
      <c r="N1175">
        <f>VLOOKUP(C:C,'11月工资'!C:AP,40,0)</f>
        <v>9</v>
      </c>
      <c r="O1175" s="6">
        <f t="shared" si="192"/>
        <v>67.41</v>
      </c>
      <c r="P1175">
        <v>0</v>
      </c>
      <c r="Q1175">
        <f t="shared" si="184"/>
        <v>1011</v>
      </c>
      <c r="R1175" s="50">
        <v>8566.4</v>
      </c>
      <c r="S1175" s="67">
        <v>8425.99</v>
      </c>
      <c r="T1175" s="69">
        <v>8421</v>
      </c>
      <c r="Y1175" s="51">
        <f t="shared" si="188"/>
        <v>8556.4</v>
      </c>
      <c r="Z1175" s="73">
        <f t="shared" si="189"/>
        <v>8430.6</v>
      </c>
      <c r="AA1175" s="69" t="str">
        <f>VLOOKUP(C:C&amp;"    ",[1]Sheet0!$E$1:$I$65536,5,0)</f>
        <v xml:space="preserve">8421.00    </v>
      </c>
      <c r="AB1175" s="74">
        <v>8421</v>
      </c>
      <c r="AC1175" t="b">
        <f t="shared" si="185"/>
        <v>1</v>
      </c>
      <c r="AD1175">
        <v>9001256</v>
      </c>
      <c r="AE1175" t="s">
        <v>8234</v>
      </c>
      <c r="AF1175" t="str">
        <f t="shared" si="187"/>
        <v>李恒</v>
      </c>
    </row>
    <row r="1176" spans="1:32" x14ac:dyDescent="0.2">
      <c r="A1176">
        <v>1173</v>
      </c>
      <c r="B1176">
        <v>9001295</v>
      </c>
      <c r="C1176" t="str">
        <f>VLOOKUP(B:B,'10月人员信息'!J:W,13,0)</f>
        <v>130729198811030817</v>
      </c>
      <c r="D1176" t="str">
        <f>VLOOKUP(B:B,'10月人员信息'!J:M,3,0)</f>
        <v>温有斌</v>
      </c>
      <c r="E1176" t="str">
        <f>VLOOKUP(B:B,'10月人员信息'!J:L,2,0)</f>
        <v>特钢事业部</v>
      </c>
      <c r="F1176">
        <f>VLOOKUP(B:B,'10月人员信息'!J:R,8,0)</f>
        <v>0</v>
      </c>
      <c r="G1176" t="str">
        <f>VLOOKUP(B:B,'10月人员信息'!J:P,6,0)</f>
        <v>专业师</v>
      </c>
      <c r="H1176" t="str">
        <f>VLOOKUP(B:B,'10月人员信息'!J:V,12,0)</f>
        <v>汉族</v>
      </c>
      <c r="I1176" t="str">
        <f>VLOOKUP(B:B,'11月工资'!A:D,4,0)</f>
        <v>6217000180022965424</v>
      </c>
      <c r="J1176">
        <f t="shared" si="183"/>
        <v>1561.35</v>
      </c>
      <c r="K1176">
        <f t="shared" si="190"/>
        <v>68.31</v>
      </c>
      <c r="L1176">
        <f t="shared" si="186"/>
        <v>165.89</v>
      </c>
      <c r="M1176" s="6">
        <f t="shared" si="191"/>
        <v>673.26</v>
      </c>
      <c r="N1176">
        <f>VLOOKUP(C:C,'11月工资'!C:AP,40,0)</f>
        <v>9</v>
      </c>
      <c r="O1176" s="6">
        <f t="shared" si="192"/>
        <v>76.94</v>
      </c>
      <c r="P1176">
        <v>0</v>
      </c>
      <c r="Q1176">
        <f t="shared" si="184"/>
        <v>1154</v>
      </c>
      <c r="R1176" s="50">
        <v>9758.44</v>
      </c>
      <c r="S1176" s="67">
        <v>9618.0300000000007</v>
      </c>
      <c r="T1176" s="69">
        <v>9613</v>
      </c>
      <c r="Y1176" s="51">
        <f t="shared" si="188"/>
        <v>9748.44</v>
      </c>
      <c r="Z1176" s="73">
        <f t="shared" si="189"/>
        <v>9622.64</v>
      </c>
      <c r="AA1176" s="69" t="str">
        <f>VLOOKUP(C:C&amp;"    ",[1]Sheet0!$E$1:$I$65536,5,0)</f>
        <v xml:space="preserve">9613.00    </v>
      </c>
      <c r="AB1176" s="74">
        <v>9613</v>
      </c>
      <c r="AC1176" t="b">
        <f t="shared" si="185"/>
        <v>1</v>
      </c>
      <c r="AD1176">
        <v>9001257</v>
      </c>
      <c r="AE1176" t="s">
        <v>8237</v>
      </c>
      <c r="AF1176" t="str">
        <f t="shared" si="187"/>
        <v>吴雷</v>
      </c>
    </row>
    <row r="1177" spans="1:32" x14ac:dyDescent="0.2">
      <c r="A1177">
        <v>1174</v>
      </c>
      <c r="B1177">
        <v>9001256</v>
      </c>
      <c r="C1177" t="str">
        <f>VLOOKUP(B:B,'10月人员信息'!J:W,13,0)</f>
        <v>130126198805202414</v>
      </c>
      <c r="D1177" t="str">
        <f>VLOOKUP(B:B,'10月人员信息'!J:M,3,0)</f>
        <v>李恒</v>
      </c>
      <c r="E1177" t="str">
        <f>VLOOKUP(B:B,'10月人员信息'!J:L,2,0)</f>
        <v>动力部</v>
      </c>
      <c r="F1177" t="str">
        <f>VLOOKUP(B:B,'10月人员信息'!J:R,8,0)</f>
        <v>司泵工</v>
      </c>
      <c r="G1177">
        <f>VLOOKUP(B:B,'10月人员信息'!J:P,6,0)</f>
        <v>0</v>
      </c>
      <c r="H1177" t="str">
        <f>VLOOKUP(B:B,'10月人员信息'!J:V,12,0)</f>
        <v>汉族</v>
      </c>
      <c r="I1177" t="str">
        <f>VLOOKUP(B:B,'11月工资'!A:D,4,0)</f>
        <v>6217000180004662700</v>
      </c>
      <c r="J1177">
        <f t="shared" si="183"/>
        <v>669.28</v>
      </c>
      <c r="K1177">
        <f t="shared" si="190"/>
        <v>29.28</v>
      </c>
      <c r="L1177">
        <f t="shared" si="186"/>
        <v>71.11</v>
      </c>
      <c r="M1177" s="6">
        <f t="shared" si="191"/>
        <v>365.44</v>
      </c>
      <c r="N1177">
        <f>VLOOKUP(C:C,'11月工资'!C:AP,40,0)</f>
        <v>9</v>
      </c>
      <c r="O1177" s="6">
        <f t="shared" si="192"/>
        <v>41.76</v>
      </c>
      <c r="P1177">
        <v>0</v>
      </c>
      <c r="Q1177">
        <f t="shared" si="184"/>
        <v>485</v>
      </c>
      <c r="R1177" s="51">
        <v>4183</v>
      </c>
      <c r="S1177" s="68">
        <v>5220.59</v>
      </c>
      <c r="T1177" s="69">
        <v>4038</v>
      </c>
      <c r="Y1177" s="51">
        <f t="shared" si="188"/>
        <v>4173</v>
      </c>
      <c r="Z1177" s="73">
        <f t="shared" si="189"/>
        <v>5225.2</v>
      </c>
      <c r="AA1177" s="69" t="str">
        <f>VLOOKUP(C:C&amp;"    ",[1]Sheet0!$E$1:$I$65536,5,0)</f>
        <v xml:space="preserve">4038.00    </v>
      </c>
      <c r="AB1177" s="74">
        <v>4038</v>
      </c>
      <c r="AC1177" t="b">
        <f t="shared" si="185"/>
        <v>1</v>
      </c>
      <c r="AD1177">
        <v>9001258</v>
      </c>
      <c r="AE1177" t="s">
        <v>8241</v>
      </c>
      <c r="AF1177" t="str">
        <f t="shared" si="187"/>
        <v>刘竞尧</v>
      </c>
    </row>
    <row r="1178" spans="1:32" x14ac:dyDescent="0.2">
      <c r="A1178">
        <v>1175</v>
      </c>
      <c r="B1178">
        <v>9001257</v>
      </c>
      <c r="C1178" t="str">
        <f>VLOOKUP(B:B,'10月人员信息'!J:W,13,0)</f>
        <v>130203198202232113</v>
      </c>
      <c r="D1178" t="str">
        <f>VLOOKUP(B:B,'10月人员信息'!J:M,3,0)</f>
        <v>吴雷</v>
      </c>
      <c r="E1178" t="str">
        <f>VLOOKUP(B:B,'10月人员信息'!J:L,2,0)</f>
        <v>动力部</v>
      </c>
      <c r="F1178" t="str">
        <f>VLOOKUP(B:B,'10月人员信息'!J:R,8,0)</f>
        <v>供电点检工</v>
      </c>
      <c r="G1178">
        <f>VLOOKUP(B:B,'10月人员信息'!J:P,6,0)</f>
        <v>0</v>
      </c>
      <c r="H1178" t="str">
        <f>VLOOKUP(B:B,'10月人员信息'!J:V,12,0)</f>
        <v>汉族</v>
      </c>
      <c r="I1178" t="str">
        <f>VLOOKUP(B:B,'11月工资'!A:D,4,0)</f>
        <v>6227000180280182794</v>
      </c>
      <c r="J1178">
        <f t="shared" si="183"/>
        <v>698.4</v>
      </c>
      <c r="K1178">
        <f t="shared" si="190"/>
        <v>30.56</v>
      </c>
      <c r="L1178">
        <f t="shared" si="186"/>
        <v>74.209999999999994</v>
      </c>
      <c r="M1178" s="6">
        <f t="shared" si="191"/>
        <v>365.44</v>
      </c>
      <c r="N1178">
        <f>VLOOKUP(C:C,'11月工资'!C:AP,40,0)</f>
        <v>9</v>
      </c>
      <c r="O1178" s="6">
        <f t="shared" si="192"/>
        <v>41.76</v>
      </c>
      <c r="P1178">
        <v>0</v>
      </c>
      <c r="Q1178">
        <f t="shared" si="184"/>
        <v>506</v>
      </c>
      <c r="R1178" s="51">
        <v>4365</v>
      </c>
      <c r="S1178" s="68">
        <v>5220.59</v>
      </c>
      <c r="T1178" s="69">
        <v>4220</v>
      </c>
      <c r="Y1178" s="51">
        <f t="shared" si="188"/>
        <v>4355</v>
      </c>
      <c r="Z1178" s="73">
        <f t="shared" si="189"/>
        <v>5225.2</v>
      </c>
      <c r="AA1178" s="69" t="str">
        <f>VLOOKUP(C:C&amp;"    ",[1]Sheet0!$E$1:$I$65536,5,0)</f>
        <v xml:space="preserve">4220.00    </v>
      </c>
      <c r="AB1178" s="74">
        <v>4220</v>
      </c>
      <c r="AC1178" t="b">
        <f t="shared" si="185"/>
        <v>1</v>
      </c>
      <c r="AD1178">
        <v>9001259</v>
      </c>
      <c r="AE1178" t="s">
        <v>8243</v>
      </c>
      <c r="AF1178" t="str">
        <f t="shared" si="187"/>
        <v>张新来</v>
      </c>
    </row>
    <row r="1179" spans="1:32" x14ac:dyDescent="0.2">
      <c r="A1179">
        <v>1176</v>
      </c>
      <c r="B1179">
        <v>9001258</v>
      </c>
      <c r="C1179" t="str">
        <f>VLOOKUP(B:B,'10月人员信息'!J:W,13,0)</f>
        <v>130225198807105916</v>
      </c>
      <c r="D1179" t="str">
        <f>VLOOKUP(B:B,'10月人员信息'!J:M,3,0)</f>
        <v>刘竞尧</v>
      </c>
      <c r="E1179" t="str">
        <f>VLOOKUP(B:B,'10月人员信息'!J:L,2,0)</f>
        <v>动力部</v>
      </c>
      <c r="F1179" t="str">
        <f>VLOOKUP(B:B,'10月人员信息'!J:R,8,0)</f>
        <v>变电值班员</v>
      </c>
      <c r="G1179">
        <f>VLOOKUP(B:B,'10月人员信息'!J:P,6,0)</f>
        <v>0</v>
      </c>
      <c r="H1179" t="str">
        <f>VLOOKUP(B:B,'10月人员信息'!J:V,12,0)</f>
        <v>汉族</v>
      </c>
      <c r="I1179" t="str">
        <f>VLOOKUP(B:B,'11月工资'!A:D,4,0)</f>
        <v>6217000180003203365</v>
      </c>
      <c r="J1179">
        <f t="shared" si="183"/>
        <v>750.24</v>
      </c>
      <c r="K1179">
        <f t="shared" si="190"/>
        <v>32.82</v>
      </c>
      <c r="L1179">
        <f t="shared" si="186"/>
        <v>79.709999999999994</v>
      </c>
      <c r="M1179" s="6">
        <f t="shared" si="191"/>
        <v>365.44</v>
      </c>
      <c r="N1179">
        <f>VLOOKUP(C:C,'11月工资'!C:AP,40,0)</f>
        <v>9</v>
      </c>
      <c r="O1179" s="6">
        <f t="shared" si="192"/>
        <v>41.76</v>
      </c>
      <c r="P1179">
        <v>0</v>
      </c>
      <c r="Q1179">
        <f t="shared" si="184"/>
        <v>545</v>
      </c>
      <c r="R1179" s="51">
        <v>4689</v>
      </c>
      <c r="S1179" s="68">
        <v>5220.59</v>
      </c>
      <c r="T1179" s="69">
        <v>4544</v>
      </c>
      <c r="Y1179" s="51">
        <f t="shared" si="188"/>
        <v>4679</v>
      </c>
      <c r="Z1179" s="73">
        <f t="shared" si="189"/>
        <v>5225.2</v>
      </c>
      <c r="AA1179" s="69" t="str">
        <f>VLOOKUP(C:C&amp;"    ",[1]Sheet0!$E$1:$I$65536,5,0)</f>
        <v xml:space="preserve">4544.00    </v>
      </c>
      <c r="AB1179" s="74">
        <v>4544</v>
      </c>
      <c r="AC1179" t="b">
        <f t="shared" si="185"/>
        <v>1</v>
      </c>
      <c r="AD1179">
        <v>9001260</v>
      </c>
      <c r="AE1179" t="s">
        <v>8246</v>
      </c>
      <c r="AF1179" t="str">
        <f t="shared" si="187"/>
        <v>杜文斋</v>
      </c>
    </row>
    <row r="1180" spans="1:32" x14ac:dyDescent="0.2">
      <c r="A1180">
        <v>1177</v>
      </c>
      <c r="B1180">
        <v>9001259</v>
      </c>
      <c r="C1180" t="str">
        <f>VLOOKUP(B:B,'10月人员信息'!J:W,13,0)</f>
        <v>13022319801020691X</v>
      </c>
      <c r="D1180" t="str">
        <f>VLOOKUP(B:B,'10月人员信息'!J:M,3,0)</f>
        <v>张新来</v>
      </c>
      <c r="E1180" t="str">
        <f>VLOOKUP(B:B,'10月人员信息'!J:L,2,0)</f>
        <v>动力部</v>
      </c>
      <c r="F1180" t="str">
        <f>VLOOKUP(B:B,'10月人员信息'!J:R,8,0)</f>
        <v>变电值班员</v>
      </c>
      <c r="G1180">
        <f>VLOOKUP(B:B,'10月人员信息'!J:P,6,0)</f>
        <v>0</v>
      </c>
      <c r="H1180" t="str">
        <f>VLOOKUP(B:B,'10月人员信息'!J:V,12,0)</f>
        <v>汉族</v>
      </c>
      <c r="I1180" t="str">
        <f>VLOOKUP(B:B,'11月工资'!A:D,4,0)</f>
        <v>6236680180003233302</v>
      </c>
      <c r="J1180">
        <f t="shared" si="183"/>
        <v>742.4</v>
      </c>
      <c r="K1180">
        <f t="shared" si="190"/>
        <v>32.479999999999997</v>
      </c>
      <c r="L1180">
        <f t="shared" si="186"/>
        <v>78.88</v>
      </c>
      <c r="M1180" s="6">
        <f t="shared" si="191"/>
        <v>365.44</v>
      </c>
      <c r="N1180">
        <f>VLOOKUP(C:C,'11月工资'!C:AP,40,0)</f>
        <v>9</v>
      </c>
      <c r="O1180" s="6">
        <f t="shared" si="192"/>
        <v>41.76</v>
      </c>
      <c r="P1180">
        <v>0</v>
      </c>
      <c r="Q1180">
        <f t="shared" si="184"/>
        <v>539</v>
      </c>
      <c r="R1180" s="51">
        <v>4640</v>
      </c>
      <c r="S1180" s="68">
        <v>5220.59</v>
      </c>
      <c r="T1180" s="69">
        <v>4495</v>
      </c>
      <c r="Y1180" s="51">
        <f t="shared" si="188"/>
        <v>4630</v>
      </c>
      <c r="Z1180" s="73">
        <f t="shared" si="189"/>
        <v>5225.2</v>
      </c>
      <c r="AA1180" s="69" t="str">
        <f>VLOOKUP(C:C&amp;"    ",[1]Sheet0!$E$1:$I$65536,5,0)</f>
        <v xml:space="preserve">4495.00    </v>
      </c>
      <c r="AB1180" s="74">
        <v>4495</v>
      </c>
      <c r="AC1180" t="b">
        <f t="shared" si="185"/>
        <v>1</v>
      </c>
      <c r="AD1180">
        <v>9001261</v>
      </c>
      <c r="AE1180" t="s">
        <v>8249</v>
      </c>
      <c r="AF1180" t="str">
        <f t="shared" si="187"/>
        <v>李宾</v>
      </c>
    </row>
    <row r="1181" spans="1:32" x14ac:dyDescent="0.2">
      <c r="A1181">
        <v>1178</v>
      </c>
      <c r="B1181">
        <v>9001260</v>
      </c>
      <c r="C1181" t="str">
        <f>VLOOKUP(B:B,'10月人员信息'!J:W,13,0)</f>
        <v>130203198211273611</v>
      </c>
      <c r="D1181" t="str">
        <f>VLOOKUP(B:B,'10月人员信息'!J:M,3,0)</f>
        <v>杜文斋</v>
      </c>
      <c r="E1181" t="str">
        <f>VLOOKUP(B:B,'10月人员信息'!J:L,2,0)</f>
        <v>动力部</v>
      </c>
      <c r="F1181" t="str">
        <f>VLOOKUP(B:B,'10月人员信息'!J:R,8,0)</f>
        <v>变电值班员</v>
      </c>
      <c r="G1181">
        <f>VLOOKUP(B:B,'10月人员信息'!J:P,6,0)</f>
        <v>0</v>
      </c>
      <c r="H1181" t="str">
        <f>VLOOKUP(B:B,'10月人员信息'!J:V,12,0)</f>
        <v>汉族</v>
      </c>
      <c r="I1181" t="str">
        <f>VLOOKUP(B:B,'11月工资'!A:D,4,0)</f>
        <v>6236680180004603396</v>
      </c>
      <c r="J1181">
        <f t="shared" si="183"/>
        <v>656.64</v>
      </c>
      <c r="K1181">
        <f t="shared" si="190"/>
        <v>28.73</v>
      </c>
      <c r="L1181">
        <f t="shared" si="186"/>
        <v>69.77</v>
      </c>
      <c r="M1181" s="6">
        <f t="shared" si="191"/>
        <v>365.44</v>
      </c>
      <c r="N1181">
        <f>VLOOKUP(C:C,'11月工资'!C:AP,40,0)</f>
        <v>9</v>
      </c>
      <c r="O1181" s="6">
        <f t="shared" si="192"/>
        <v>41.76</v>
      </c>
      <c r="P1181">
        <v>0</v>
      </c>
      <c r="Q1181">
        <f t="shared" si="184"/>
        <v>475</v>
      </c>
      <c r="R1181" s="51">
        <v>4104</v>
      </c>
      <c r="S1181" s="68">
        <v>5220.59</v>
      </c>
      <c r="T1181" s="69">
        <v>3959</v>
      </c>
      <c r="Y1181" s="51">
        <f t="shared" si="188"/>
        <v>4094</v>
      </c>
      <c r="Z1181" s="73">
        <f t="shared" si="189"/>
        <v>5225.2</v>
      </c>
      <c r="AA1181" s="69" t="str">
        <f>VLOOKUP(C:C&amp;"    ",[1]Sheet0!$E$1:$I$65536,5,0)</f>
        <v xml:space="preserve">3959.00    </v>
      </c>
      <c r="AB1181" s="74">
        <v>3959</v>
      </c>
      <c r="AC1181" t="b">
        <f t="shared" si="185"/>
        <v>1</v>
      </c>
      <c r="AD1181">
        <v>9001262</v>
      </c>
      <c r="AE1181" t="s">
        <v>8253</v>
      </c>
      <c r="AF1181" t="str">
        <f t="shared" si="187"/>
        <v>许川</v>
      </c>
    </row>
    <row r="1182" spans="1:32" x14ac:dyDescent="0.2">
      <c r="A1182">
        <v>1179</v>
      </c>
      <c r="B1182">
        <v>9001261</v>
      </c>
      <c r="C1182" t="str">
        <f>VLOOKUP(B:B,'10月人员信息'!J:W,13,0)</f>
        <v>130204198303070017</v>
      </c>
      <c r="D1182" t="str">
        <f>VLOOKUP(B:B,'10月人员信息'!J:M,3,0)</f>
        <v>李宾</v>
      </c>
      <c r="E1182" t="str">
        <f>VLOOKUP(B:B,'10月人员信息'!J:L,2,0)</f>
        <v>动力部</v>
      </c>
      <c r="F1182" t="str">
        <f>VLOOKUP(B:B,'10月人员信息'!J:R,8,0)</f>
        <v>变电值班员</v>
      </c>
      <c r="G1182">
        <f>VLOOKUP(B:B,'10月人员信息'!J:P,6,0)</f>
        <v>0</v>
      </c>
      <c r="H1182" t="str">
        <f>VLOOKUP(B:B,'10月人员信息'!J:V,12,0)</f>
        <v>汉族</v>
      </c>
      <c r="I1182" t="str">
        <f>VLOOKUP(B:B,'11月工资'!A:D,4,0)</f>
        <v>6227000180500061075</v>
      </c>
      <c r="J1182">
        <f t="shared" si="183"/>
        <v>646.24</v>
      </c>
      <c r="K1182">
        <f t="shared" si="190"/>
        <v>28.27</v>
      </c>
      <c r="L1182">
        <f t="shared" si="186"/>
        <v>68.66</v>
      </c>
      <c r="M1182" s="6">
        <f t="shared" si="191"/>
        <v>365.44</v>
      </c>
      <c r="N1182">
        <f>VLOOKUP(C:C,'11月工资'!C:AP,40,0)</f>
        <v>9</v>
      </c>
      <c r="O1182" s="6">
        <f t="shared" si="192"/>
        <v>41.76</v>
      </c>
      <c r="P1182">
        <v>0</v>
      </c>
      <c r="Q1182">
        <f t="shared" si="184"/>
        <v>467</v>
      </c>
      <c r="R1182" s="51">
        <v>4039</v>
      </c>
      <c r="S1182" s="68">
        <v>5220.59</v>
      </c>
      <c r="T1182" s="69">
        <v>3894</v>
      </c>
      <c r="Y1182" s="51">
        <f t="shared" si="188"/>
        <v>4029</v>
      </c>
      <c r="Z1182" s="73">
        <f t="shared" si="189"/>
        <v>5225.2</v>
      </c>
      <c r="AA1182" s="69" t="str">
        <f>VLOOKUP(C:C&amp;"    ",[1]Sheet0!$E$1:$I$65536,5,0)</f>
        <v xml:space="preserve">3894.00    </v>
      </c>
      <c r="AB1182" s="74">
        <v>3894</v>
      </c>
      <c r="AC1182" t="b">
        <f t="shared" si="185"/>
        <v>1</v>
      </c>
      <c r="AD1182">
        <v>9001273</v>
      </c>
      <c r="AE1182" t="s">
        <v>8425</v>
      </c>
      <c r="AF1182" t="str">
        <f t="shared" si="187"/>
        <v>宋君瑞</v>
      </c>
    </row>
    <row r="1183" spans="1:32" x14ac:dyDescent="0.2">
      <c r="A1183">
        <v>1180</v>
      </c>
      <c r="B1183">
        <v>9001262</v>
      </c>
      <c r="C1183" t="str">
        <f>VLOOKUP(B:B,'10月人员信息'!J:W,13,0)</f>
        <v>130223198511111134</v>
      </c>
      <c r="D1183" t="str">
        <f>VLOOKUP(B:B,'10月人员信息'!J:M,3,0)</f>
        <v>许川</v>
      </c>
      <c r="E1183" t="str">
        <f>VLOOKUP(B:B,'10月人员信息'!J:L,2,0)</f>
        <v>动力部</v>
      </c>
      <c r="F1183" t="str">
        <f>VLOOKUP(B:B,'10月人员信息'!J:R,8,0)</f>
        <v>司泵工</v>
      </c>
      <c r="G1183">
        <f>VLOOKUP(B:B,'10月人员信息'!J:P,6,0)</f>
        <v>0</v>
      </c>
      <c r="H1183" t="str">
        <f>VLOOKUP(B:B,'10月人员信息'!J:V,12,0)</f>
        <v>汉族</v>
      </c>
      <c r="I1183" t="str">
        <f>VLOOKUP(B:B,'11月工资'!A:D,4,0)</f>
        <v>6217000180027970858</v>
      </c>
      <c r="J1183">
        <f t="shared" si="183"/>
        <v>887.2</v>
      </c>
      <c r="K1183">
        <f t="shared" si="190"/>
        <v>38.82</v>
      </c>
      <c r="L1183">
        <f t="shared" si="186"/>
        <v>94.27</v>
      </c>
      <c r="M1183" s="6">
        <f t="shared" si="191"/>
        <v>378.32</v>
      </c>
      <c r="N1183">
        <f>VLOOKUP(C:C,'11月工资'!C:AP,40,0)</f>
        <v>9</v>
      </c>
      <c r="O1183" s="6">
        <f t="shared" si="192"/>
        <v>43.24</v>
      </c>
      <c r="P1183">
        <v>0</v>
      </c>
      <c r="Q1183">
        <f t="shared" si="184"/>
        <v>648</v>
      </c>
      <c r="R1183" s="51">
        <v>5545</v>
      </c>
      <c r="S1183" s="68">
        <v>5404.59</v>
      </c>
      <c r="T1183" s="69">
        <v>5400</v>
      </c>
      <c r="Y1183" s="51">
        <f t="shared" si="188"/>
        <v>5535</v>
      </c>
      <c r="Z1183" s="73">
        <f t="shared" si="189"/>
        <v>5409.2</v>
      </c>
      <c r="AA1183" s="69" t="str">
        <f>VLOOKUP(C:C&amp;"    ",[1]Sheet0!$E$1:$I$65536,5,0)</f>
        <v xml:space="preserve">5400.00    </v>
      </c>
      <c r="AB1183" s="74">
        <v>5400</v>
      </c>
      <c r="AC1183" t="b">
        <f t="shared" si="185"/>
        <v>1</v>
      </c>
      <c r="AD1183">
        <v>9001285</v>
      </c>
      <c r="AE1183" t="s">
        <v>8317</v>
      </c>
      <c r="AF1183" t="str">
        <f t="shared" si="187"/>
        <v>张子超</v>
      </c>
    </row>
    <row r="1184" spans="1:32" x14ac:dyDescent="0.2">
      <c r="A1184">
        <v>1181</v>
      </c>
      <c r="B1184">
        <v>9001273</v>
      </c>
      <c r="C1184" t="str">
        <f>VLOOKUP(B:B,'10月人员信息'!J:W,13,0)</f>
        <v>371425198908223619</v>
      </c>
      <c r="D1184" t="str">
        <f>VLOOKUP(B:B,'10月人员信息'!J:M,3,0)</f>
        <v>宋君瑞</v>
      </c>
      <c r="E1184" t="str">
        <f>VLOOKUP(B:B,'10月人员信息'!J:L,2,0)</f>
        <v>特钢事业部</v>
      </c>
      <c r="F1184">
        <f>VLOOKUP(B:B,'10月人员信息'!J:R,8,0)</f>
        <v>0</v>
      </c>
      <c r="G1184" t="str">
        <f>VLOOKUP(B:B,'10月人员信息'!J:P,6,0)</f>
        <v>专业师</v>
      </c>
      <c r="H1184" t="str">
        <f>VLOOKUP(B:B,'10月人员信息'!J:V,12,0)</f>
        <v>汉族</v>
      </c>
      <c r="I1184" t="str">
        <f>VLOOKUP(B:B,'11月工资'!A:D,4,0)</f>
        <v>6217000180022954881</v>
      </c>
      <c r="J1184">
        <f t="shared" si="183"/>
        <v>1217.45</v>
      </c>
      <c r="K1184">
        <f t="shared" si="190"/>
        <v>53.26</v>
      </c>
      <c r="L1184">
        <f t="shared" si="186"/>
        <v>129.35</v>
      </c>
      <c r="M1184" s="6">
        <f t="shared" si="191"/>
        <v>522.80999999999995</v>
      </c>
      <c r="N1184">
        <f>VLOOKUP(C:C,'11月工资'!C:AP,40,0)</f>
        <v>9</v>
      </c>
      <c r="O1184" s="6">
        <f t="shared" si="192"/>
        <v>59.75</v>
      </c>
      <c r="P1184">
        <v>0</v>
      </c>
      <c r="Q1184">
        <f t="shared" si="184"/>
        <v>896</v>
      </c>
      <c r="R1184" s="50">
        <v>7609.09</v>
      </c>
      <c r="S1184" s="67">
        <v>7468.68</v>
      </c>
      <c r="T1184" s="69">
        <v>7464</v>
      </c>
      <c r="Y1184" s="51">
        <f t="shared" si="188"/>
        <v>7599.09</v>
      </c>
      <c r="Z1184" s="73">
        <f t="shared" si="189"/>
        <v>7473.29</v>
      </c>
      <c r="AA1184" s="69" t="str">
        <f>VLOOKUP(C:C&amp;"    ",[1]Sheet0!$E$1:$I$65536,5,0)</f>
        <v xml:space="preserve">7464.00    </v>
      </c>
      <c r="AB1184" s="74">
        <v>7464</v>
      </c>
      <c r="AC1184" t="b">
        <f t="shared" si="185"/>
        <v>1</v>
      </c>
      <c r="AD1184">
        <v>9001368</v>
      </c>
      <c r="AE1184" t="s">
        <v>7438</v>
      </c>
      <c r="AF1184" t="str">
        <f t="shared" si="187"/>
        <v>孙亮</v>
      </c>
    </row>
    <row r="1185" spans="1:32" x14ac:dyDescent="0.2">
      <c r="A1185">
        <v>1182</v>
      </c>
      <c r="B1185">
        <v>9001285</v>
      </c>
      <c r="C1185" t="str">
        <f>VLOOKUP(B:B,'10月人员信息'!J:W,13,0)</f>
        <v>130635199203052859</v>
      </c>
      <c r="D1185" t="str">
        <f>VLOOKUP(B:B,'10月人员信息'!J:M,3,0)</f>
        <v>张子超</v>
      </c>
      <c r="E1185" t="str">
        <f>VLOOKUP(B:B,'10月人员信息'!J:L,2,0)</f>
        <v>特钢事业部</v>
      </c>
      <c r="F1185" t="str">
        <f>VLOOKUP(B:B,'10月人员信息'!J:R,8,0)</f>
        <v>干部储备</v>
      </c>
      <c r="G1185" t="str">
        <f>VLOOKUP(B:B,'10月人员信息'!J:P,6,0)</f>
        <v>专业师</v>
      </c>
      <c r="H1185" t="str">
        <f>VLOOKUP(B:B,'10月人员信息'!J:V,12,0)</f>
        <v>汉族</v>
      </c>
      <c r="I1185" t="str">
        <f>VLOOKUP(B:B,'11月工资'!A:D,4,0)</f>
        <v>6217000180032828828</v>
      </c>
      <c r="J1185">
        <f t="shared" si="183"/>
        <v>1016.05</v>
      </c>
      <c r="K1185">
        <f t="shared" si="190"/>
        <v>44.45</v>
      </c>
      <c r="L1185">
        <f t="shared" si="186"/>
        <v>107.95</v>
      </c>
      <c r="M1185" s="6">
        <f t="shared" si="191"/>
        <v>434.69</v>
      </c>
      <c r="N1185">
        <f>VLOOKUP(C:C,'11月工资'!C:AP,40,0)</f>
        <v>9</v>
      </c>
      <c r="O1185" s="6">
        <f t="shared" si="192"/>
        <v>49.68</v>
      </c>
      <c r="P1185">
        <v>0</v>
      </c>
      <c r="Q1185">
        <f t="shared" si="184"/>
        <v>745</v>
      </c>
      <c r="R1185" s="50">
        <v>6350.29</v>
      </c>
      <c r="S1185" s="67">
        <v>6209.88</v>
      </c>
      <c r="T1185" s="69">
        <v>6205</v>
      </c>
      <c r="Y1185" s="51">
        <f t="shared" si="188"/>
        <v>6340.29</v>
      </c>
      <c r="Z1185" s="73">
        <f t="shared" si="189"/>
        <v>6214.49</v>
      </c>
      <c r="AA1185" s="69" t="str">
        <f>VLOOKUP(C:C&amp;"    ",[1]Sheet0!$E$1:$I$65536,5,0)</f>
        <v xml:space="preserve">6205.00    </v>
      </c>
      <c r="AB1185" s="74">
        <v>6205</v>
      </c>
      <c r="AC1185" t="b">
        <f t="shared" si="185"/>
        <v>1</v>
      </c>
      <c r="AD1185">
        <v>9001305</v>
      </c>
      <c r="AE1185" t="s">
        <v>2297</v>
      </c>
      <c r="AF1185" t="str">
        <f t="shared" si="187"/>
        <v>李强</v>
      </c>
    </row>
    <row r="1186" spans="1:32" x14ac:dyDescent="0.2">
      <c r="A1186">
        <v>1183</v>
      </c>
      <c r="B1186">
        <v>9001368</v>
      </c>
      <c r="C1186" t="str">
        <f>VLOOKUP(B:B,'10月人员信息'!J:W,13,0)</f>
        <v>130203198209190016</v>
      </c>
      <c r="D1186" t="str">
        <f>VLOOKUP(B:B,'10月人员信息'!J:M,3,0)</f>
        <v>孙亮</v>
      </c>
      <c r="E1186" t="str">
        <f>VLOOKUP(B:B,'10月人员信息'!J:L,2,0)</f>
        <v>党委组织部（人力资源部）</v>
      </c>
      <c r="F1186" t="str">
        <f>VLOOKUP(B:B,'10月人员信息'!J:R,8,0)</f>
        <v>人才开发高级主管</v>
      </c>
      <c r="G1186" t="str">
        <f>VLOOKUP(B:B,'10月人员信息'!J:P,6,0)</f>
        <v>高级主管</v>
      </c>
      <c r="H1186" t="str">
        <f>VLOOKUP(B:B,'10月人员信息'!J:V,12,0)</f>
        <v>汉族</v>
      </c>
      <c r="I1186" t="str">
        <f>VLOOKUP(B:B,'11月工资'!A:D,4,0)</f>
        <v>6217000180023875150</v>
      </c>
      <c r="J1186">
        <f t="shared" si="183"/>
        <v>2292.16</v>
      </c>
      <c r="K1186">
        <f t="shared" si="190"/>
        <v>100.28</v>
      </c>
      <c r="L1186">
        <f t="shared" si="186"/>
        <v>243.54</v>
      </c>
      <c r="M1186" s="6">
        <f t="shared" si="191"/>
        <v>1040.57</v>
      </c>
      <c r="N1186">
        <f>VLOOKUP(C:C,'11月工资'!C:AP,40,0)</f>
        <v>9</v>
      </c>
      <c r="O1186" s="6">
        <f t="shared" si="192"/>
        <v>118.92</v>
      </c>
      <c r="P1186">
        <v>0</v>
      </c>
      <c r="Q1186">
        <f t="shared" si="184"/>
        <v>1783</v>
      </c>
      <c r="R1186" s="51">
        <v>14326</v>
      </c>
      <c r="S1186" s="67">
        <v>14865.29</v>
      </c>
      <c r="T1186" s="69">
        <v>14860.7</v>
      </c>
      <c r="Y1186" s="51">
        <f t="shared" si="188"/>
        <v>14316</v>
      </c>
      <c r="Z1186" s="73">
        <f t="shared" si="189"/>
        <v>14869.9</v>
      </c>
      <c r="AA1186" s="69" t="str">
        <f>VLOOKUP(C:C&amp;"    ",[1]Sheet0!$E$1:$I$65536,5,0)</f>
        <v xml:space="preserve">14860.70    </v>
      </c>
      <c r="AB1186" s="74">
        <v>14860.7</v>
      </c>
      <c r="AC1186" t="b">
        <f t="shared" si="185"/>
        <v>1</v>
      </c>
      <c r="AD1186">
        <v>9001346</v>
      </c>
      <c r="AE1186" t="s">
        <v>8302</v>
      </c>
      <c r="AF1186" t="str">
        <f t="shared" si="187"/>
        <v>李喜景</v>
      </c>
    </row>
    <row r="1187" spans="1:32" x14ac:dyDescent="0.2">
      <c r="A1187">
        <v>1184</v>
      </c>
      <c r="B1187">
        <v>9001305</v>
      </c>
      <c r="C1187" t="str">
        <f>VLOOKUP(B:B,'10月人员信息'!J:W,13,0)</f>
        <v>130705197310210937</v>
      </c>
      <c r="D1187" t="str">
        <f>VLOOKUP(B:B,'10月人员信息'!J:M,3,0)</f>
        <v>李强</v>
      </c>
      <c r="E1187" t="str">
        <f>VLOOKUP(B:B,'10月人员信息'!J:L,2,0)</f>
        <v>动力部</v>
      </c>
      <c r="F1187" t="str">
        <f>VLOOKUP(B:B,'10月人员信息'!J:R,8,0)</f>
        <v>变电值班员</v>
      </c>
      <c r="G1187">
        <f>VLOOKUP(B:B,'10月人员信息'!J:P,6,0)</f>
        <v>0</v>
      </c>
      <c r="H1187" t="str">
        <f>VLOOKUP(B:B,'10月人员信息'!J:V,12,0)</f>
        <v>汉族</v>
      </c>
      <c r="I1187" t="str">
        <f>VLOOKUP(B:B,'11月工资'!A:D,4,0)</f>
        <v>6210810170000723890</v>
      </c>
      <c r="J1187">
        <f t="shared" si="183"/>
        <v>1281.76</v>
      </c>
      <c r="K1187">
        <f t="shared" si="190"/>
        <v>56.08</v>
      </c>
      <c r="L1187">
        <f t="shared" si="186"/>
        <v>136.19</v>
      </c>
      <c r="M1187" s="6">
        <f t="shared" si="191"/>
        <v>550.94000000000005</v>
      </c>
      <c r="N1187">
        <f>VLOOKUP(C:C,'11月工资'!C:AP,40,0)</f>
        <v>9</v>
      </c>
      <c r="O1187" s="6">
        <f t="shared" si="192"/>
        <v>62.96</v>
      </c>
      <c r="P1187">
        <v>0</v>
      </c>
      <c r="Q1187">
        <f t="shared" si="184"/>
        <v>944</v>
      </c>
      <c r="R1187" s="51">
        <v>8011</v>
      </c>
      <c r="S1187" s="68">
        <v>7870.59</v>
      </c>
      <c r="T1187" s="69">
        <v>7866</v>
      </c>
      <c r="Y1187" s="51">
        <f t="shared" si="188"/>
        <v>8001</v>
      </c>
      <c r="Z1187" s="73">
        <f t="shared" si="189"/>
        <v>7875.2</v>
      </c>
      <c r="AA1187" s="69" t="str">
        <f>VLOOKUP(C:C&amp;"    ",[1]Sheet0!$E$1:$I$65536,5,0)</f>
        <v xml:space="preserve">7866.00    </v>
      </c>
      <c r="AB1187" s="74">
        <v>7866</v>
      </c>
      <c r="AC1187" t="b">
        <f t="shared" si="185"/>
        <v>1</v>
      </c>
      <c r="AD1187">
        <v>9001244</v>
      </c>
      <c r="AE1187" t="s">
        <v>7877</v>
      </c>
      <c r="AF1187" t="str">
        <f t="shared" si="187"/>
        <v>汪洪峰</v>
      </c>
    </row>
    <row r="1188" spans="1:32" x14ac:dyDescent="0.2">
      <c r="A1188">
        <v>1185</v>
      </c>
      <c r="B1188">
        <v>9001346</v>
      </c>
      <c r="C1188" t="str">
        <f>VLOOKUP(B:B,'10月人员信息'!J:W,13,0)</f>
        <v>130705197302017117</v>
      </c>
      <c r="D1188" t="str">
        <f>VLOOKUP(B:B,'10月人员信息'!J:M,3,0)</f>
        <v>李喜景</v>
      </c>
      <c r="E1188" t="str">
        <f>VLOOKUP(B:B,'10月人员信息'!J:L,2,0)</f>
        <v>动力部</v>
      </c>
      <c r="F1188" t="str">
        <f>VLOOKUP(B:B,'10月人员信息'!J:R,8,0)</f>
        <v>供电点检</v>
      </c>
      <c r="G1188">
        <f>VLOOKUP(B:B,'10月人员信息'!J:P,6,0)</f>
        <v>0</v>
      </c>
      <c r="H1188" t="str">
        <f>VLOOKUP(B:B,'10月人员信息'!J:V,12,0)</f>
        <v>汉族</v>
      </c>
      <c r="I1188" t="str">
        <f>VLOOKUP(B:B,'11月工资'!A:D,4,0)</f>
        <v>6236680170000622128</v>
      </c>
      <c r="J1188">
        <f t="shared" si="183"/>
        <v>1334.88</v>
      </c>
      <c r="K1188">
        <f t="shared" si="190"/>
        <v>58.4</v>
      </c>
      <c r="L1188">
        <f t="shared" si="186"/>
        <v>141.83000000000001</v>
      </c>
      <c r="M1188" s="6">
        <f t="shared" si="191"/>
        <v>574.17999999999995</v>
      </c>
      <c r="N1188">
        <f>VLOOKUP(C:C,'11月工资'!C:AP,40,0)</f>
        <v>9</v>
      </c>
      <c r="O1188" s="6">
        <f t="shared" si="192"/>
        <v>65.62</v>
      </c>
      <c r="P1188">
        <v>0</v>
      </c>
      <c r="Q1188">
        <f t="shared" si="184"/>
        <v>984</v>
      </c>
      <c r="R1188" s="51">
        <v>8343</v>
      </c>
      <c r="S1188" s="68">
        <v>8202.59</v>
      </c>
      <c r="T1188" s="69">
        <v>8198</v>
      </c>
      <c r="Y1188" s="51">
        <f t="shared" si="188"/>
        <v>8333</v>
      </c>
      <c r="Z1188" s="73">
        <f t="shared" si="189"/>
        <v>8207.2000000000007</v>
      </c>
      <c r="AA1188" s="69" t="str">
        <f>VLOOKUP(C:C&amp;"    ",[1]Sheet0!$E$1:$I$65536,5,0)</f>
        <v xml:space="preserve">8198.00    </v>
      </c>
      <c r="AB1188" s="74">
        <v>8198</v>
      </c>
      <c r="AC1188" t="b">
        <f t="shared" si="185"/>
        <v>1</v>
      </c>
      <c r="AD1188">
        <v>9001245</v>
      </c>
      <c r="AE1188" t="s">
        <v>7883</v>
      </c>
      <c r="AF1188" t="str">
        <f t="shared" si="187"/>
        <v>刘志卫</v>
      </c>
    </row>
    <row r="1189" spans="1:32" x14ac:dyDescent="0.2">
      <c r="A1189">
        <v>1186</v>
      </c>
      <c r="B1189">
        <v>9001244</v>
      </c>
      <c r="C1189" t="str">
        <f>VLOOKUP(B:B,'10月人员信息'!J:W,13,0)</f>
        <v>340821197312271236</v>
      </c>
      <c r="D1189" t="str">
        <f>VLOOKUP(B:B,'10月人员信息'!J:M,3,0)</f>
        <v>汪洪峰</v>
      </c>
      <c r="E1189" t="str">
        <f>VLOOKUP(B:B,'10月人员信息'!J:L,2,0)</f>
        <v>技术创新部</v>
      </c>
      <c r="F1189" t="str">
        <f>VLOOKUP(B:B,'10月人员信息'!J:R,8,0)</f>
        <v>炼钢技术研究所主办</v>
      </c>
      <c r="G1189" t="str">
        <f>VLOOKUP(B:B,'10月人员信息'!J:P,6,0)</f>
        <v>高级专家</v>
      </c>
      <c r="H1189" t="str">
        <f>VLOOKUP(B:B,'10月人员信息'!J:V,12,0)</f>
        <v>汉族</v>
      </c>
      <c r="I1189" t="str">
        <f>VLOOKUP(B:B,'11月工资'!A:D,4,0)</f>
        <v>6217001370034189837</v>
      </c>
      <c r="J1189">
        <f t="shared" si="183"/>
        <v>2292.16</v>
      </c>
      <c r="K1189">
        <f t="shared" si="190"/>
        <v>100.28</v>
      </c>
      <c r="L1189">
        <f t="shared" si="186"/>
        <v>243.54</v>
      </c>
      <c r="M1189" s="6">
        <f t="shared" si="191"/>
        <v>1170.02</v>
      </c>
      <c r="N1189">
        <f>VLOOKUP(C:C,'11月工资'!C:AP,40,0)</f>
        <v>9</v>
      </c>
      <c r="O1189" s="6">
        <f t="shared" si="192"/>
        <v>133.72</v>
      </c>
      <c r="P1189">
        <v>0</v>
      </c>
      <c r="Q1189">
        <f t="shared" si="184"/>
        <v>2005</v>
      </c>
      <c r="R1189" s="51">
        <v>14326</v>
      </c>
      <c r="S1189" s="68">
        <v>16714.59</v>
      </c>
      <c r="T1189" s="69">
        <v>16710</v>
      </c>
      <c r="Y1189" s="51">
        <f t="shared" si="188"/>
        <v>14316</v>
      </c>
      <c r="Z1189" s="73">
        <f t="shared" si="189"/>
        <v>16719.2</v>
      </c>
      <c r="AA1189" s="69" t="str">
        <f>VLOOKUP(C:C&amp;"    ",[1]Sheet0!$E$1:$I$65536,5,0)</f>
        <v xml:space="preserve">16710.00    </v>
      </c>
      <c r="AB1189" s="74">
        <v>16710</v>
      </c>
      <c r="AC1189" t="b">
        <f t="shared" si="185"/>
        <v>1</v>
      </c>
      <c r="AD1189">
        <v>9001309</v>
      </c>
      <c r="AE1189" t="s">
        <v>7887</v>
      </c>
      <c r="AF1189" t="str">
        <f t="shared" si="187"/>
        <v>王晓娣</v>
      </c>
    </row>
    <row r="1190" spans="1:32" x14ac:dyDescent="0.2">
      <c r="A1190">
        <v>1187</v>
      </c>
      <c r="B1190">
        <v>9001245</v>
      </c>
      <c r="C1190" t="str">
        <f>VLOOKUP(B:B,'10月人员信息'!J:W,13,0)</f>
        <v>131102198411230631</v>
      </c>
      <c r="D1190" t="str">
        <f>VLOOKUP(B:B,'10月人员信息'!J:M,3,0)</f>
        <v>刘志卫</v>
      </c>
      <c r="E1190" t="str">
        <f>VLOOKUP(B:B,'10月人员信息'!J:L,2,0)</f>
        <v>技术创新部</v>
      </c>
      <c r="F1190" t="str">
        <f>VLOOKUP(B:B,'10月人员信息'!J:R,8,0)</f>
        <v>炼钢技术研究所主办</v>
      </c>
      <c r="G1190" t="str">
        <f>VLOOKUP(B:B,'10月人员信息'!J:P,6,0)</f>
        <v>专业专家</v>
      </c>
      <c r="H1190" t="str">
        <f>VLOOKUP(B:B,'10月人员信息'!J:V,12,0)</f>
        <v>汉族</v>
      </c>
      <c r="I1190" t="str">
        <f>VLOOKUP(B:B,'11月工资'!A:D,4,0)</f>
        <v>6217000180005012343</v>
      </c>
      <c r="J1190">
        <f t="shared" si="183"/>
        <v>1783.2</v>
      </c>
      <c r="K1190">
        <f t="shared" si="190"/>
        <v>78.02</v>
      </c>
      <c r="L1190">
        <f t="shared" si="186"/>
        <v>189.47</v>
      </c>
      <c r="M1190" s="6">
        <f t="shared" si="191"/>
        <v>770.32</v>
      </c>
      <c r="N1190">
        <f>VLOOKUP(C:C,'11月工资'!C:AP,40,0)</f>
        <v>9</v>
      </c>
      <c r="O1190" s="6">
        <f t="shared" si="192"/>
        <v>88.04</v>
      </c>
      <c r="P1190">
        <v>0</v>
      </c>
      <c r="Q1190">
        <f t="shared" si="184"/>
        <v>1320</v>
      </c>
      <c r="R1190" s="51">
        <v>11145</v>
      </c>
      <c r="S1190" s="68">
        <v>11004.59</v>
      </c>
      <c r="T1190" s="69">
        <v>11000</v>
      </c>
      <c r="Y1190" s="51">
        <f t="shared" si="188"/>
        <v>11135</v>
      </c>
      <c r="Z1190" s="73">
        <f t="shared" si="189"/>
        <v>11009.2</v>
      </c>
      <c r="AA1190" s="69" t="str">
        <f>VLOOKUP(C:C&amp;"    ",[1]Sheet0!$E$1:$I$65536,5,0)</f>
        <v xml:space="preserve">11000.00    </v>
      </c>
      <c r="AB1190" s="74">
        <v>11000</v>
      </c>
      <c r="AC1190" t="b">
        <f t="shared" si="185"/>
        <v>1</v>
      </c>
      <c r="AD1190">
        <v>9001314</v>
      </c>
      <c r="AE1190" t="s">
        <v>7894</v>
      </c>
      <c r="AF1190" t="str">
        <f t="shared" si="187"/>
        <v>李江华</v>
      </c>
    </row>
    <row r="1191" spans="1:32" x14ac:dyDescent="0.2">
      <c r="A1191">
        <v>1188</v>
      </c>
      <c r="B1191">
        <v>9001309</v>
      </c>
      <c r="C1191" t="str">
        <f>VLOOKUP(B:B,'10月人员信息'!J:W,13,0)</f>
        <v>130502197407011563</v>
      </c>
      <c r="D1191" t="str">
        <f>VLOOKUP(B:B,'10月人员信息'!J:M,3,0)</f>
        <v>王晓娣</v>
      </c>
      <c r="E1191" t="str">
        <f>VLOOKUP(B:B,'10月人员信息'!J:L,2,0)</f>
        <v>技术创新部</v>
      </c>
      <c r="F1191" t="str">
        <f>VLOOKUP(B:B,'10月人员信息'!J:R,8,0)</f>
        <v>热轧产品研究所主办</v>
      </c>
      <c r="G1191" t="str">
        <f>VLOOKUP(B:B,'10月人员信息'!J:P,6,0)</f>
        <v>主管师</v>
      </c>
      <c r="H1191" t="str">
        <f>VLOOKUP(B:B,'10月人员信息'!J:V,12,0)</f>
        <v>汉族</v>
      </c>
      <c r="I1191" t="str">
        <f>VLOOKUP(B:B,'11月工资'!A:D,4,0)</f>
        <v>6227000170700319233</v>
      </c>
      <c r="J1191">
        <f t="shared" si="183"/>
        <v>1744.64</v>
      </c>
      <c r="K1191">
        <f t="shared" si="190"/>
        <v>76.33</v>
      </c>
      <c r="L1191">
        <f t="shared" si="186"/>
        <v>185.37</v>
      </c>
      <c r="M1191" s="6">
        <f t="shared" si="191"/>
        <v>753.45</v>
      </c>
      <c r="N1191">
        <f>VLOOKUP(C:C,'11月工资'!C:AP,40,0)</f>
        <v>9</v>
      </c>
      <c r="O1191" s="6">
        <f t="shared" si="192"/>
        <v>86.11</v>
      </c>
      <c r="P1191">
        <v>0</v>
      </c>
      <c r="Q1191">
        <f t="shared" si="184"/>
        <v>1291</v>
      </c>
      <c r="R1191" s="51">
        <v>10904</v>
      </c>
      <c r="S1191" s="68">
        <v>10763.59</v>
      </c>
      <c r="T1191" s="69">
        <v>10759</v>
      </c>
      <c r="Y1191" s="51">
        <f t="shared" si="188"/>
        <v>10894</v>
      </c>
      <c r="Z1191" s="73">
        <f t="shared" si="189"/>
        <v>10768.2</v>
      </c>
      <c r="AA1191" s="69" t="str">
        <f>VLOOKUP(C:C&amp;"    ",[1]Sheet0!$E$1:$I$65536,5,0)</f>
        <v xml:space="preserve">10759.00    </v>
      </c>
      <c r="AB1191" s="74">
        <v>10759</v>
      </c>
      <c r="AC1191" t="b">
        <f t="shared" si="185"/>
        <v>1</v>
      </c>
      <c r="AD1191">
        <v>9001315</v>
      </c>
      <c r="AE1191" t="s">
        <v>7900</v>
      </c>
      <c r="AF1191" t="str">
        <f t="shared" si="187"/>
        <v>陶喜来</v>
      </c>
    </row>
    <row r="1192" spans="1:32" x14ac:dyDescent="0.2">
      <c r="A1192">
        <v>1189</v>
      </c>
      <c r="B1192">
        <v>9001314</v>
      </c>
      <c r="C1192" t="str">
        <f>VLOOKUP(B:B,'10月人员信息'!J:W,13,0)</f>
        <v>133026198006152411</v>
      </c>
      <c r="D1192" t="str">
        <f>VLOOKUP(B:B,'10月人员信息'!J:M,3,0)</f>
        <v>李江华</v>
      </c>
      <c r="E1192" t="str">
        <f>VLOOKUP(B:B,'10月人员信息'!J:L,2,0)</f>
        <v>技术创新部</v>
      </c>
      <c r="F1192" t="str">
        <f>VLOOKUP(B:B,'10月人员信息'!J:R,8,0)</f>
        <v>炼铁与环境资源研究所主办</v>
      </c>
      <c r="G1192" t="str">
        <f>VLOOKUP(B:B,'10月人员信息'!J:P,6,0)</f>
        <v>专业师</v>
      </c>
      <c r="H1192" t="str">
        <f>VLOOKUP(B:B,'10月人员信息'!J:V,12,0)</f>
        <v>汉族</v>
      </c>
      <c r="I1192" t="str">
        <f>VLOOKUP(B:B,'11月工资'!A:D,4,0)</f>
        <v>6217000170008022415</v>
      </c>
      <c r="J1192">
        <f t="shared" si="183"/>
        <v>1452.64</v>
      </c>
      <c r="K1192">
        <f t="shared" si="190"/>
        <v>63.55</v>
      </c>
      <c r="L1192">
        <f t="shared" si="186"/>
        <v>154.34</v>
      </c>
      <c r="M1192" s="6">
        <f t="shared" si="191"/>
        <v>625.70000000000005</v>
      </c>
      <c r="N1192">
        <f>VLOOKUP(C:C,'11月工资'!C:AP,40,0)</f>
        <v>9</v>
      </c>
      <c r="O1192" s="6">
        <f t="shared" si="192"/>
        <v>71.510000000000005</v>
      </c>
      <c r="P1192">
        <v>0</v>
      </c>
      <c r="Q1192">
        <f t="shared" si="184"/>
        <v>1072</v>
      </c>
      <c r="R1192" s="51">
        <v>9079</v>
      </c>
      <c r="S1192" s="68">
        <v>8938.59</v>
      </c>
      <c r="T1192" s="69">
        <v>8934</v>
      </c>
      <c r="Y1192" s="51">
        <f t="shared" si="188"/>
        <v>9069</v>
      </c>
      <c r="Z1192" s="73">
        <f t="shared" si="189"/>
        <v>8943.2000000000007</v>
      </c>
      <c r="AA1192" s="69" t="str">
        <f>VLOOKUP(C:C&amp;"    ",[1]Sheet0!$E$1:$I$65536,5,0)</f>
        <v xml:space="preserve">8934.00    </v>
      </c>
      <c r="AB1192" s="74">
        <v>8934</v>
      </c>
      <c r="AC1192" t="b">
        <f t="shared" si="185"/>
        <v>1</v>
      </c>
      <c r="AD1192">
        <v>9001320</v>
      </c>
      <c r="AE1192" t="s">
        <v>7903</v>
      </c>
      <c r="AF1192" t="str">
        <f t="shared" si="187"/>
        <v>平玉</v>
      </c>
    </row>
    <row r="1193" spans="1:32" x14ac:dyDescent="0.2">
      <c r="A1193">
        <v>1190</v>
      </c>
      <c r="B1193">
        <v>9001315</v>
      </c>
      <c r="C1193" t="str">
        <f>VLOOKUP(B:B,'10月人员信息'!J:W,13,0)</f>
        <v>132330198011212415</v>
      </c>
      <c r="D1193" t="str">
        <f>VLOOKUP(B:B,'10月人员信息'!J:M,3,0)</f>
        <v>陶喜来</v>
      </c>
      <c r="E1193" t="str">
        <f>VLOOKUP(B:B,'10月人员信息'!J:L,2,0)</f>
        <v>技术创新部</v>
      </c>
      <c r="F1193" t="str">
        <f>VLOOKUP(B:B,'10月人员信息'!J:R,8,0)</f>
        <v>情报档案管理中心主办</v>
      </c>
      <c r="G1193" t="str">
        <f>VLOOKUP(B:B,'10月人员信息'!J:P,6,0)</f>
        <v>专业师</v>
      </c>
      <c r="H1193" t="str">
        <f>VLOOKUP(B:B,'10月人员信息'!J:V,12,0)</f>
        <v>汉族</v>
      </c>
      <c r="I1193" t="str">
        <f>VLOOKUP(B:B,'11月工资'!A:D,4,0)</f>
        <v>6227000170700103793</v>
      </c>
      <c r="J1193">
        <f t="shared" si="183"/>
        <v>1452.64</v>
      </c>
      <c r="K1193">
        <f t="shared" si="190"/>
        <v>63.55</v>
      </c>
      <c r="L1193">
        <f t="shared" si="186"/>
        <v>154.34</v>
      </c>
      <c r="M1193" s="6">
        <f t="shared" si="191"/>
        <v>625.70000000000005</v>
      </c>
      <c r="N1193">
        <f>VLOOKUP(C:C,'11月工资'!C:AP,40,0)</f>
        <v>9</v>
      </c>
      <c r="O1193" s="6">
        <f t="shared" si="192"/>
        <v>71.510000000000005</v>
      </c>
      <c r="P1193">
        <v>0</v>
      </c>
      <c r="Q1193">
        <f t="shared" si="184"/>
        <v>1072</v>
      </c>
      <c r="R1193" s="51">
        <v>9079</v>
      </c>
      <c r="S1193" s="68">
        <v>8938.59</v>
      </c>
      <c r="T1193" s="69">
        <v>8934</v>
      </c>
      <c r="Y1193" s="51">
        <f t="shared" si="188"/>
        <v>9069</v>
      </c>
      <c r="Z1193" s="73">
        <f t="shared" si="189"/>
        <v>8943.2000000000007</v>
      </c>
      <c r="AA1193" s="69" t="str">
        <f>VLOOKUP(C:C&amp;"    ",[1]Sheet0!$E$1:$I$65536,5,0)</f>
        <v xml:space="preserve">8934.00    </v>
      </c>
      <c r="AB1193" s="74">
        <v>8934</v>
      </c>
      <c r="AC1193" t="b">
        <f t="shared" si="185"/>
        <v>1</v>
      </c>
      <c r="AD1193">
        <v>9001316</v>
      </c>
      <c r="AE1193" t="s">
        <v>8038</v>
      </c>
      <c r="AF1193" t="str">
        <f t="shared" si="187"/>
        <v>董洪超</v>
      </c>
    </row>
    <row r="1194" spans="1:32" x14ac:dyDescent="0.2">
      <c r="A1194">
        <v>1191</v>
      </c>
      <c r="B1194">
        <v>9001320</v>
      </c>
      <c r="C1194" t="str">
        <f>VLOOKUP(B:B,'10月人员信息'!J:W,13,0)</f>
        <v>13244019820912032X</v>
      </c>
      <c r="D1194" t="str">
        <f>VLOOKUP(B:B,'10月人员信息'!J:M,3,0)</f>
        <v>平玉</v>
      </c>
      <c r="E1194" t="str">
        <f>VLOOKUP(B:B,'10月人员信息'!J:L,2,0)</f>
        <v>技术创新部</v>
      </c>
      <c r="F1194" t="str">
        <f>VLOOKUP(B:B,'10月人员信息'!J:R,8,0)</f>
        <v>热轧产品研究所主办</v>
      </c>
      <c r="G1194" t="str">
        <f>VLOOKUP(B:B,'10月人员信息'!J:P,6,0)</f>
        <v>主任师</v>
      </c>
      <c r="H1194" t="str">
        <f>VLOOKUP(B:B,'10月人员信息'!J:V,12,0)</f>
        <v>汉族</v>
      </c>
      <c r="I1194" t="str">
        <f>VLOOKUP(B:B,'11月工资'!A:D,4,0)</f>
        <v>6210810170001017821</v>
      </c>
      <c r="J1194">
        <f t="shared" si="183"/>
        <v>1741.92</v>
      </c>
      <c r="K1194">
        <f t="shared" si="190"/>
        <v>76.209999999999994</v>
      </c>
      <c r="L1194">
        <f t="shared" si="186"/>
        <v>185.08</v>
      </c>
      <c r="M1194" s="6">
        <f t="shared" si="191"/>
        <v>752.26</v>
      </c>
      <c r="N1194">
        <f>VLOOKUP(C:C,'11月工资'!C:AP,40,0)</f>
        <v>9</v>
      </c>
      <c r="O1194" s="6">
        <f t="shared" si="192"/>
        <v>85.97</v>
      </c>
      <c r="P1194">
        <v>0</v>
      </c>
      <c r="Q1194">
        <f t="shared" si="184"/>
        <v>1289</v>
      </c>
      <c r="R1194" s="51">
        <v>10887</v>
      </c>
      <c r="S1194" s="68">
        <v>10746.59</v>
      </c>
      <c r="T1194" s="69">
        <v>10742</v>
      </c>
      <c r="Y1194" s="51">
        <f t="shared" si="188"/>
        <v>10877</v>
      </c>
      <c r="Z1194" s="73">
        <f t="shared" si="189"/>
        <v>10751.2</v>
      </c>
      <c r="AA1194" s="69" t="str">
        <f>VLOOKUP(C:C&amp;"    ",[1]Sheet0!$E$1:$I$65536,5,0)</f>
        <v xml:space="preserve">10742.00    </v>
      </c>
      <c r="AB1194" s="74">
        <v>10742</v>
      </c>
      <c r="AC1194" t="b">
        <f t="shared" si="185"/>
        <v>1</v>
      </c>
      <c r="AD1194">
        <v>9001345</v>
      </c>
      <c r="AE1194" t="s">
        <v>8044</v>
      </c>
      <c r="AF1194" t="str">
        <f t="shared" si="187"/>
        <v>郝春山</v>
      </c>
    </row>
    <row r="1195" spans="1:32" x14ac:dyDescent="0.2">
      <c r="A1195">
        <v>1192</v>
      </c>
      <c r="B1195">
        <v>9001316</v>
      </c>
      <c r="C1195" t="str">
        <f>VLOOKUP(B:B,'10月人员信息'!J:W,13,0)</f>
        <v>132428198106150417</v>
      </c>
      <c r="D1195" t="str">
        <f>VLOOKUP(B:B,'10月人员信息'!J:M,3,0)</f>
        <v>董洪超</v>
      </c>
      <c r="E1195" t="str">
        <f>VLOOKUP(B:B,'10月人员信息'!J:L,2,0)</f>
        <v>炼铁事业部</v>
      </c>
      <c r="F1195" t="str">
        <f>VLOOKUP(B:B,'10月人员信息'!J:R,8,0)</f>
        <v>球团点检</v>
      </c>
      <c r="G1195">
        <f>VLOOKUP(B:B,'10月人员信息'!J:P,6,0)</f>
        <v>0</v>
      </c>
      <c r="H1195" t="str">
        <f>VLOOKUP(B:B,'10月人员信息'!J:V,12,0)</f>
        <v>汉族</v>
      </c>
      <c r="I1195" t="str">
        <f>VLOOKUP(B:B,'11月工资'!A:D,4,0)</f>
        <v>6217000170006057777</v>
      </c>
      <c r="J1195">
        <f t="shared" si="183"/>
        <v>1261.76</v>
      </c>
      <c r="K1195">
        <f t="shared" si="190"/>
        <v>55.2</v>
      </c>
      <c r="L1195">
        <f t="shared" si="186"/>
        <v>134.06</v>
      </c>
      <c r="M1195" s="6">
        <f t="shared" si="191"/>
        <v>542.19000000000005</v>
      </c>
      <c r="N1195">
        <f>VLOOKUP(C:C,'11月工资'!C:AP,40,0)</f>
        <v>9</v>
      </c>
      <c r="O1195" s="6">
        <f t="shared" si="192"/>
        <v>61.96</v>
      </c>
      <c r="P1195">
        <v>0</v>
      </c>
      <c r="Q1195">
        <f t="shared" si="184"/>
        <v>929</v>
      </c>
      <c r="R1195" s="51">
        <v>7886</v>
      </c>
      <c r="S1195" s="68">
        <v>7745.59</v>
      </c>
      <c r="T1195" s="69">
        <v>7741</v>
      </c>
      <c r="Y1195" s="51">
        <f t="shared" si="188"/>
        <v>7876</v>
      </c>
      <c r="Z1195" s="73">
        <f t="shared" si="189"/>
        <v>7750.2</v>
      </c>
      <c r="AA1195" s="69" t="str">
        <f>VLOOKUP(C:C&amp;"    ",[1]Sheet0!$E$1:$I$65536,5,0)</f>
        <v xml:space="preserve">7741.00    </v>
      </c>
      <c r="AB1195" s="74">
        <v>7741</v>
      </c>
      <c r="AC1195" t="b">
        <f t="shared" si="185"/>
        <v>1</v>
      </c>
      <c r="AD1195">
        <v>9001347</v>
      </c>
      <c r="AE1195" t="s">
        <v>8050</v>
      </c>
      <c r="AF1195" t="str">
        <f t="shared" si="187"/>
        <v>王国刚</v>
      </c>
    </row>
    <row r="1196" spans="1:32" x14ac:dyDescent="0.2">
      <c r="A1196">
        <v>1193</v>
      </c>
      <c r="B1196">
        <v>9001345</v>
      </c>
      <c r="C1196" t="str">
        <f>VLOOKUP(B:B,'10月人员信息'!J:W,13,0)</f>
        <v>132526197106170811</v>
      </c>
      <c r="D1196" t="str">
        <f>VLOOKUP(B:B,'10月人员信息'!J:M,3,0)</f>
        <v>郝春山</v>
      </c>
      <c r="E1196" t="str">
        <f>VLOOKUP(B:B,'10月人员信息'!J:L,2,0)</f>
        <v>炼铁事业部</v>
      </c>
      <c r="F1196" t="str">
        <f>VLOOKUP(B:B,'10月人员信息'!J:R,8,0)</f>
        <v>螺旋卸车工</v>
      </c>
      <c r="G1196">
        <f>VLOOKUP(B:B,'10月人员信息'!J:P,6,0)</f>
        <v>0</v>
      </c>
      <c r="H1196" t="str">
        <f>VLOOKUP(B:B,'10月人员信息'!J:V,12,0)</f>
        <v>汉族</v>
      </c>
      <c r="I1196" t="str">
        <f>VLOOKUP(B:B,'11月工资'!A:D,4,0)</f>
        <v>6210810170000936484</v>
      </c>
      <c r="J1196">
        <f t="shared" si="183"/>
        <v>1332.32</v>
      </c>
      <c r="K1196">
        <f t="shared" si="190"/>
        <v>58.29</v>
      </c>
      <c r="L1196">
        <f t="shared" si="186"/>
        <v>141.56</v>
      </c>
      <c r="M1196" s="6">
        <f t="shared" si="191"/>
        <v>573.05999999999995</v>
      </c>
      <c r="N1196">
        <f>VLOOKUP(C:C,'11月工资'!C:AP,40,0)</f>
        <v>9</v>
      </c>
      <c r="O1196" s="6">
        <f t="shared" si="192"/>
        <v>65.489999999999995</v>
      </c>
      <c r="P1196">
        <v>0</v>
      </c>
      <c r="Q1196">
        <f t="shared" si="184"/>
        <v>982</v>
      </c>
      <c r="R1196" s="51">
        <v>8327</v>
      </c>
      <c r="S1196" s="68">
        <v>8186.59</v>
      </c>
      <c r="T1196" s="69">
        <v>8182</v>
      </c>
      <c r="Y1196" s="51">
        <f t="shared" si="188"/>
        <v>8317</v>
      </c>
      <c r="Z1196" s="73">
        <f t="shared" si="189"/>
        <v>8191.2</v>
      </c>
      <c r="AA1196" s="69" t="str">
        <f>VLOOKUP(C:C&amp;"    ",[1]Sheet0!$E$1:$I$65536,5,0)</f>
        <v xml:space="preserve">8182.00    </v>
      </c>
      <c r="AB1196" s="74">
        <v>8182</v>
      </c>
      <c r="AC1196" t="b">
        <f t="shared" si="185"/>
        <v>1</v>
      </c>
      <c r="AD1196">
        <v>9001349</v>
      </c>
      <c r="AE1196" t="s">
        <v>8056</v>
      </c>
      <c r="AF1196" t="str">
        <f t="shared" si="187"/>
        <v>闫冬</v>
      </c>
    </row>
    <row r="1197" spans="1:32" x14ac:dyDescent="0.2">
      <c r="A1197">
        <v>1194</v>
      </c>
      <c r="B1197">
        <v>9001347</v>
      </c>
      <c r="C1197" t="str">
        <f>VLOOKUP(B:B,'10月人员信息'!J:W,13,0)</f>
        <v>132826197308205919</v>
      </c>
      <c r="D1197" t="str">
        <f>VLOOKUP(B:B,'10月人员信息'!J:M,3,0)</f>
        <v>王国刚</v>
      </c>
      <c r="E1197" t="str">
        <f>VLOOKUP(B:B,'10月人员信息'!J:L,2,0)</f>
        <v>炼铁事业部</v>
      </c>
      <c r="F1197" t="str">
        <f>VLOOKUP(B:B,'10月人员信息'!J:R,8,0)</f>
        <v>原料中控</v>
      </c>
      <c r="G1197">
        <f>VLOOKUP(B:B,'10月人员信息'!J:P,6,0)</f>
        <v>0</v>
      </c>
      <c r="H1197" t="str">
        <f>VLOOKUP(B:B,'10月人员信息'!J:V,12,0)</f>
        <v>汉族</v>
      </c>
      <c r="I1197" t="str">
        <f>VLOOKUP(B:B,'11月工资'!A:D,4,0)</f>
        <v>6210810170000801258</v>
      </c>
      <c r="J1197">
        <f t="shared" si="183"/>
        <v>1445.28</v>
      </c>
      <c r="K1197">
        <f t="shared" si="190"/>
        <v>63.23</v>
      </c>
      <c r="L1197">
        <f t="shared" si="186"/>
        <v>153.56</v>
      </c>
      <c r="M1197" s="6">
        <f t="shared" si="191"/>
        <v>622.48</v>
      </c>
      <c r="N1197">
        <f>VLOOKUP(C:C,'11月工资'!C:AP,40,0)</f>
        <v>9</v>
      </c>
      <c r="O1197" s="6">
        <f t="shared" si="192"/>
        <v>71.14</v>
      </c>
      <c r="P1197">
        <v>0</v>
      </c>
      <c r="Q1197">
        <f t="shared" si="184"/>
        <v>1067</v>
      </c>
      <c r="R1197" s="51">
        <v>9033</v>
      </c>
      <c r="S1197" s="68">
        <v>8892.59</v>
      </c>
      <c r="T1197" s="69">
        <v>8888</v>
      </c>
      <c r="Y1197" s="51">
        <f t="shared" si="188"/>
        <v>9023</v>
      </c>
      <c r="Z1197" s="73">
        <f t="shared" si="189"/>
        <v>8897.2000000000007</v>
      </c>
      <c r="AA1197" s="69" t="str">
        <f>VLOOKUP(C:C&amp;"    ",[1]Sheet0!$E$1:$I$65536,5,0)</f>
        <v xml:space="preserve">8888.00    </v>
      </c>
      <c r="AB1197" s="74">
        <v>8888</v>
      </c>
      <c r="AC1197" t="b">
        <f t="shared" si="185"/>
        <v>1</v>
      </c>
      <c r="AD1197">
        <v>9001350</v>
      </c>
      <c r="AE1197" t="s">
        <v>8061</v>
      </c>
      <c r="AF1197" t="str">
        <f t="shared" si="187"/>
        <v>胡晓仑</v>
      </c>
    </row>
    <row r="1198" spans="1:32" x14ac:dyDescent="0.2">
      <c r="A1198">
        <v>1195</v>
      </c>
      <c r="B1198">
        <v>9001349</v>
      </c>
      <c r="C1198" t="str">
        <f>VLOOKUP(B:B,'10月人员信息'!J:W,13,0)</f>
        <v>130705197512110010</v>
      </c>
      <c r="D1198" t="str">
        <f>VLOOKUP(B:B,'10月人员信息'!J:M,3,0)</f>
        <v>闫冬</v>
      </c>
      <c r="E1198" t="str">
        <f>VLOOKUP(B:B,'10月人员信息'!J:L,2,0)</f>
        <v>炼铁事业部</v>
      </c>
      <c r="F1198" t="str">
        <f>VLOOKUP(B:B,'10月人员信息'!J:R,8,0)</f>
        <v>原料点检</v>
      </c>
      <c r="G1198">
        <f>VLOOKUP(B:B,'10月人员信息'!J:P,6,0)</f>
        <v>0</v>
      </c>
      <c r="H1198" t="str">
        <f>VLOOKUP(B:B,'10月人员信息'!J:V,12,0)</f>
        <v>汉族</v>
      </c>
      <c r="I1198" t="str">
        <f>VLOOKUP(B:B,'11月工资'!A:D,4,0)</f>
        <v>6210810170000759613</v>
      </c>
      <c r="J1198">
        <f t="shared" si="183"/>
        <v>1516.8</v>
      </c>
      <c r="K1198">
        <f t="shared" si="190"/>
        <v>66.36</v>
      </c>
      <c r="L1198">
        <f t="shared" si="186"/>
        <v>161.16</v>
      </c>
      <c r="M1198" s="6">
        <f t="shared" si="191"/>
        <v>653.77</v>
      </c>
      <c r="N1198">
        <f>VLOOKUP(C:C,'11月工资'!C:AP,40,0)</f>
        <v>9</v>
      </c>
      <c r="O1198" s="6">
        <f t="shared" si="192"/>
        <v>74.72</v>
      </c>
      <c r="P1198">
        <v>0</v>
      </c>
      <c r="Q1198">
        <f t="shared" si="184"/>
        <v>1120</v>
      </c>
      <c r="R1198" s="51">
        <v>9480</v>
      </c>
      <c r="S1198" s="68">
        <v>9339.59</v>
      </c>
      <c r="T1198" s="69">
        <v>9335</v>
      </c>
      <c r="Y1198" s="51">
        <f t="shared" si="188"/>
        <v>9470</v>
      </c>
      <c r="Z1198" s="73">
        <f t="shared" si="189"/>
        <v>9344.2000000000007</v>
      </c>
      <c r="AA1198" s="69" t="str">
        <f>VLOOKUP(C:C&amp;"    ",[1]Sheet0!$E$1:$I$65536,5,0)</f>
        <v xml:space="preserve">9335.00    </v>
      </c>
      <c r="AB1198" s="74">
        <v>9335</v>
      </c>
      <c r="AC1198" t="b">
        <f t="shared" si="185"/>
        <v>1</v>
      </c>
      <c r="AD1198">
        <v>9001317</v>
      </c>
      <c r="AE1198" t="s">
        <v>8081</v>
      </c>
      <c r="AF1198" t="str">
        <f t="shared" si="187"/>
        <v>夏桂刚</v>
      </c>
    </row>
    <row r="1199" spans="1:32" x14ac:dyDescent="0.2">
      <c r="A1199">
        <v>1196</v>
      </c>
      <c r="B1199">
        <v>9001350</v>
      </c>
      <c r="C1199" t="str">
        <f>VLOOKUP(B:B,'10月人员信息'!J:W,13,0)</f>
        <v>130705197612120937</v>
      </c>
      <c r="D1199" t="str">
        <f>VLOOKUP(B:B,'10月人员信息'!J:M,3,0)</f>
        <v>胡晓仑</v>
      </c>
      <c r="E1199" t="str">
        <f>VLOOKUP(B:B,'10月人员信息'!J:L,2,0)</f>
        <v>炼铁事业部</v>
      </c>
      <c r="F1199" t="str">
        <f>VLOOKUP(B:B,'10月人员信息'!J:R,8,0)</f>
        <v>喷煤中控</v>
      </c>
      <c r="G1199">
        <f>VLOOKUP(B:B,'10月人员信息'!J:P,6,0)</f>
        <v>0</v>
      </c>
      <c r="H1199" t="str">
        <f>VLOOKUP(B:B,'10月人员信息'!J:V,12,0)</f>
        <v>汉族</v>
      </c>
      <c r="I1199" t="str">
        <f>VLOOKUP(B:B,'11月工资'!A:D,4,0)</f>
        <v>6210810170000804567</v>
      </c>
      <c r="J1199">
        <f t="shared" si="183"/>
        <v>1419.52</v>
      </c>
      <c r="K1199">
        <f t="shared" si="190"/>
        <v>62.1</v>
      </c>
      <c r="L1199">
        <f t="shared" si="186"/>
        <v>150.82</v>
      </c>
      <c r="M1199" s="6">
        <f t="shared" si="191"/>
        <v>611.21</v>
      </c>
      <c r="N1199">
        <f>VLOOKUP(C:C,'11月工资'!C:AP,40,0)</f>
        <v>9</v>
      </c>
      <c r="O1199" s="6">
        <f t="shared" si="192"/>
        <v>69.849999999999994</v>
      </c>
      <c r="P1199">
        <v>0</v>
      </c>
      <c r="Q1199">
        <f t="shared" si="184"/>
        <v>1047</v>
      </c>
      <c r="R1199" s="51">
        <v>8872</v>
      </c>
      <c r="S1199" s="68">
        <v>8731.59</v>
      </c>
      <c r="T1199" s="69">
        <v>8727</v>
      </c>
      <c r="Y1199" s="51">
        <f t="shared" si="188"/>
        <v>8862</v>
      </c>
      <c r="Z1199" s="73">
        <f t="shared" si="189"/>
        <v>8736.2000000000007</v>
      </c>
      <c r="AA1199" s="69" t="str">
        <f>VLOOKUP(C:C&amp;"    ",[1]Sheet0!$E$1:$I$65536,5,0)</f>
        <v xml:space="preserve">8727.00    </v>
      </c>
      <c r="AB1199" s="74">
        <v>8727</v>
      </c>
      <c r="AC1199" t="b">
        <f t="shared" si="185"/>
        <v>1</v>
      </c>
      <c r="AD1199">
        <v>9001319</v>
      </c>
      <c r="AE1199" t="s">
        <v>8085</v>
      </c>
      <c r="AF1199" t="str">
        <f t="shared" si="187"/>
        <v>闫国强</v>
      </c>
    </row>
    <row r="1200" spans="1:32" x14ac:dyDescent="0.2">
      <c r="A1200">
        <v>1197</v>
      </c>
      <c r="B1200">
        <v>9001317</v>
      </c>
      <c r="C1200" t="str">
        <f>VLOOKUP(B:B,'10月人员信息'!J:W,13,0)</f>
        <v>132928198110013033</v>
      </c>
      <c r="D1200" t="str">
        <f>VLOOKUP(B:B,'10月人员信息'!J:M,3,0)</f>
        <v>夏桂刚</v>
      </c>
      <c r="E1200" t="str">
        <f>VLOOKUP(B:B,'10月人员信息'!J:L,2,0)</f>
        <v>热轧事业部</v>
      </c>
      <c r="F1200" t="str">
        <f>VLOOKUP(B:B,'10月人员信息'!J:R,8,0)</f>
        <v>转炉点检作业区点检员</v>
      </c>
      <c r="G1200">
        <f>VLOOKUP(B:B,'10月人员信息'!J:P,6,0)</f>
        <v>0</v>
      </c>
      <c r="H1200" t="str">
        <f>VLOOKUP(B:B,'10月人员信息'!J:V,12,0)</f>
        <v>汉族</v>
      </c>
      <c r="I1200" t="str">
        <f>VLOOKUP(B:B,'11月工资'!A:D,4,0)</f>
        <v>6210810170000083675</v>
      </c>
      <c r="J1200">
        <f t="shared" si="183"/>
        <v>1402.56</v>
      </c>
      <c r="K1200">
        <f t="shared" si="190"/>
        <v>61.36</v>
      </c>
      <c r="L1200">
        <f t="shared" si="186"/>
        <v>149.02000000000001</v>
      </c>
      <c r="M1200" s="6">
        <f t="shared" si="191"/>
        <v>603.79</v>
      </c>
      <c r="N1200">
        <f>VLOOKUP(C:C,'11月工资'!C:AP,40,0)</f>
        <v>9</v>
      </c>
      <c r="O1200" s="6">
        <f t="shared" si="192"/>
        <v>69</v>
      </c>
      <c r="P1200">
        <v>0</v>
      </c>
      <c r="Q1200">
        <f t="shared" si="184"/>
        <v>1035</v>
      </c>
      <c r="R1200" s="51">
        <v>8766</v>
      </c>
      <c r="S1200" s="68">
        <v>8625.59</v>
      </c>
      <c r="T1200" s="69">
        <v>8621</v>
      </c>
      <c r="Y1200" s="51">
        <f t="shared" si="188"/>
        <v>8756</v>
      </c>
      <c r="Z1200" s="73">
        <f t="shared" si="189"/>
        <v>8630.2000000000007</v>
      </c>
      <c r="AA1200" s="69" t="str">
        <f>VLOOKUP(C:C&amp;"    ",[1]Sheet0!$E$1:$I$65536,5,0)</f>
        <v xml:space="preserve">8621.00    </v>
      </c>
      <c r="AB1200" s="74">
        <v>8621</v>
      </c>
      <c r="AC1200" t="b">
        <f t="shared" si="185"/>
        <v>1</v>
      </c>
      <c r="AD1200">
        <v>9001331</v>
      </c>
      <c r="AE1200" t="s">
        <v>8089</v>
      </c>
      <c r="AF1200" t="str">
        <f t="shared" si="187"/>
        <v>李清帅</v>
      </c>
    </row>
    <row r="1201" spans="1:32" x14ac:dyDescent="0.2">
      <c r="A1201">
        <v>1198</v>
      </c>
      <c r="B1201">
        <v>9001319</v>
      </c>
      <c r="C1201" t="str">
        <f>VLOOKUP(B:B,'10月人员信息'!J:W,13,0)</f>
        <v>13043419820719481X</v>
      </c>
      <c r="D1201" t="str">
        <f>VLOOKUP(B:B,'10月人员信息'!J:M,3,0)</f>
        <v>闫国强</v>
      </c>
      <c r="E1201" t="str">
        <f>VLOOKUP(B:B,'10月人员信息'!J:L,2,0)</f>
        <v>热轧事业部</v>
      </c>
      <c r="F1201" t="str">
        <f>VLOOKUP(B:B,'10月人员信息'!J:R,8,0)</f>
        <v>转炉点检作业区点检员</v>
      </c>
      <c r="G1201">
        <f>VLOOKUP(B:B,'10月人员信息'!J:P,6,0)</f>
        <v>0</v>
      </c>
      <c r="H1201" t="str">
        <f>VLOOKUP(B:B,'10月人员信息'!J:V,12,0)</f>
        <v>汉族</v>
      </c>
      <c r="I1201" t="str">
        <f>VLOOKUP(B:B,'11月工资'!A:D,4,0)</f>
        <v>6217855000023489990</v>
      </c>
      <c r="J1201">
        <f t="shared" si="183"/>
        <v>1402.56</v>
      </c>
      <c r="K1201">
        <f t="shared" si="190"/>
        <v>61.36</v>
      </c>
      <c r="L1201">
        <f t="shared" si="186"/>
        <v>149.02000000000001</v>
      </c>
      <c r="M1201" s="6">
        <f t="shared" si="191"/>
        <v>603.79</v>
      </c>
      <c r="N1201">
        <f>VLOOKUP(C:C,'11月工资'!C:AP,40,0)</f>
        <v>9</v>
      </c>
      <c r="O1201" s="6">
        <f t="shared" si="192"/>
        <v>69</v>
      </c>
      <c r="P1201">
        <v>0</v>
      </c>
      <c r="Q1201">
        <f t="shared" si="184"/>
        <v>1035</v>
      </c>
      <c r="R1201" s="51">
        <v>8766</v>
      </c>
      <c r="S1201" s="68">
        <v>8625.59</v>
      </c>
      <c r="T1201" s="69">
        <v>8621</v>
      </c>
      <c r="Y1201" s="51">
        <f t="shared" si="188"/>
        <v>8756</v>
      </c>
      <c r="Z1201" s="73">
        <f t="shared" si="189"/>
        <v>8630.2000000000007</v>
      </c>
      <c r="AA1201" s="69" t="str">
        <f>VLOOKUP(C:C&amp;"    ",[1]Sheet0!$E$1:$I$65536,5,0)</f>
        <v xml:space="preserve">8621.00    </v>
      </c>
      <c r="AB1201" s="74">
        <v>8621</v>
      </c>
      <c r="AC1201" t="b">
        <f t="shared" si="185"/>
        <v>1</v>
      </c>
      <c r="AD1201">
        <v>9001332</v>
      </c>
      <c r="AE1201" t="s">
        <v>8094</v>
      </c>
      <c r="AF1201" t="str">
        <f t="shared" si="187"/>
        <v>董乐乐</v>
      </c>
    </row>
    <row r="1202" spans="1:32" x14ac:dyDescent="0.2">
      <c r="A1202">
        <v>1199</v>
      </c>
      <c r="B1202">
        <v>9001331</v>
      </c>
      <c r="C1202" t="str">
        <f>VLOOKUP(B:B,'10月人员信息'!J:W,13,0)</f>
        <v>130624198604092014</v>
      </c>
      <c r="D1202" t="str">
        <f>VLOOKUP(B:B,'10月人员信息'!J:M,3,0)</f>
        <v>李清帅</v>
      </c>
      <c r="E1202" t="str">
        <f>VLOOKUP(B:B,'10月人员信息'!J:L,2,0)</f>
        <v>热轧事业部</v>
      </c>
      <c r="F1202" t="str">
        <f>VLOOKUP(B:B,'10月人员信息'!J:R,8,0)</f>
        <v>生产技术室主办（炼钢）</v>
      </c>
      <c r="G1202" t="str">
        <f>VLOOKUP(B:B,'10月人员信息'!J:P,6,0)</f>
        <v>主管师</v>
      </c>
      <c r="H1202" t="str">
        <f>VLOOKUP(B:B,'10月人员信息'!J:V,12,0)</f>
        <v>汉族</v>
      </c>
      <c r="I1202" t="str">
        <f>VLOOKUP(B:B,'11月工资'!A:D,4,0)</f>
        <v>6217000170012823550</v>
      </c>
      <c r="J1202">
        <f t="shared" si="183"/>
        <v>1743.52</v>
      </c>
      <c r="K1202">
        <f t="shared" si="190"/>
        <v>76.28</v>
      </c>
      <c r="L1202">
        <f t="shared" si="186"/>
        <v>185.25</v>
      </c>
      <c r="M1202" s="6">
        <f t="shared" si="191"/>
        <v>752.96</v>
      </c>
      <c r="N1202">
        <f>VLOOKUP(C:C,'11月工资'!C:AP,40,0)</f>
        <v>9</v>
      </c>
      <c r="O1202" s="6">
        <f t="shared" si="192"/>
        <v>86.05</v>
      </c>
      <c r="P1202">
        <v>0</v>
      </c>
      <c r="Q1202">
        <f t="shared" si="184"/>
        <v>1290</v>
      </c>
      <c r="R1202" s="51">
        <v>10897</v>
      </c>
      <c r="S1202" s="68">
        <v>10756.59</v>
      </c>
      <c r="T1202" s="69">
        <v>10752</v>
      </c>
      <c r="Y1202" s="51">
        <f t="shared" si="188"/>
        <v>10887</v>
      </c>
      <c r="Z1202" s="73">
        <f t="shared" si="189"/>
        <v>10761.2</v>
      </c>
      <c r="AA1202" s="69" t="str">
        <f>VLOOKUP(C:C&amp;"    ",[1]Sheet0!$E$1:$I$65536,5,0)</f>
        <v xml:space="preserve">10752.00    </v>
      </c>
      <c r="AB1202" s="74">
        <v>10752</v>
      </c>
      <c r="AC1202" t="b">
        <f t="shared" si="185"/>
        <v>1</v>
      </c>
      <c r="AD1202">
        <v>9001333</v>
      </c>
      <c r="AE1202" t="s">
        <v>8097</v>
      </c>
      <c r="AF1202" t="str">
        <f t="shared" si="187"/>
        <v>李新民</v>
      </c>
    </row>
    <row r="1203" spans="1:32" x14ac:dyDescent="0.2">
      <c r="A1203">
        <v>1200</v>
      </c>
      <c r="B1203">
        <v>9001332</v>
      </c>
      <c r="C1203" t="str">
        <f>VLOOKUP(B:B,'10月人员信息'!J:W,13,0)</f>
        <v>130123198605293332</v>
      </c>
      <c r="D1203" t="str">
        <f>VLOOKUP(B:B,'10月人员信息'!J:M,3,0)</f>
        <v>董乐乐</v>
      </c>
      <c r="E1203" t="str">
        <f>VLOOKUP(B:B,'10月人员信息'!J:L,2,0)</f>
        <v>热轧事业部</v>
      </c>
      <c r="F1203" t="str">
        <f>VLOOKUP(B:B,'10月人员信息'!J:R,8,0)</f>
        <v>一助手</v>
      </c>
      <c r="G1203">
        <f>VLOOKUP(B:B,'10月人员信息'!J:P,6,0)</f>
        <v>0</v>
      </c>
      <c r="H1203" t="str">
        <f>VLOOKUP(B:B,'10月人员信息'!J:V,12,0)</f>
        <v>汉族</v>
      </c>
      <c r="I1203" t="str">
        <f>VLOOKUP(B:B,'11月工资'!A:D,4,0)</f>
        <v>6217000170000897780</v>
      </c>
      <c r="J1203">
        <f t="shared" si="183"/>
        <v>1354.88</v>
      </c>
      <c r="K1203">
        <f t="shared" si="190"/>
        <v>59.28</v>
      </c>
      <c r="L1203">
        <f t="shared" si="186"/>
        <v>143.96</v>
      </c>
      <c r="M1203" s="6">
        <f t="shared" si="191"/>
        <v>582.92999999999995</v>
      </c>
      <c r="N1203">
        <f>VLOOKUP(C:C,'11月工资'!C:AP,40,0)</f>
        <v>9</v>
      </c>
      <c r="O1203" s="6">
        <f t="shared" si="192"/>
        <v>66.62</v>
      </c>
      <c r="P1203">
        <v>0</v>
      </c>
      <c r="Q1203">
        <f t="shared" si="184"/>
        <v>999</v>
      </c>
      <c r="R1203" s="51">
        <v>8468</v>
      </c>
      <c r="S1203" s="68">
        <v>8327.59</v>
      </c>
      <c r="T1203" s="69">
        <v>8323</v>
      </c>
      <c r="Y1203" s="51">
        <f t="shared" si="188"/>
        <v>8458</v>
      </c>
      <c r="Z1203" s="73">
        <f t="shared" si="189"/>
        <v>8332.2000000000007</v>
      </c>
      <c r="AA1203" s="69" t="str">
        <f>VLOOKUP(C:C&amp;"    ",[1]Sheet0!$E$1:$I$65536,5,0)</f>
        <v xml:space="preserve">8323.00    </v>
      </c>
      <c r="AB1203" s="74">
        <v>8323</v>
      </c>
      <c r="AC1203" t="b">
        <f t="shared" si="185"/>
        <v>1</v>
      </c>
      <c r="AD1203">
        <v>9001335</v>
      </c>
      <c r="AE1203" t="s">
        <v>8100</v>
      </c>
      <c r="AF1203" t="str">
        <f t="shared" si="187"/>
        <v>高丽娜</v>
      </c>
    </row>
    <row r="1204" spans="1:32" x14ac:dyDescent="0.2">
      <c r="A1204">
        <v>1201</v>
      </c>
      <c r="B1204">
        <v>9001333</v>
      </c>
      <c r="C1204" t="str">
        <f>VLOOKUP(B:B,'10月人员信息'!J:W,13,0)</f>
        <v>130525198608162316</v>
      </c>
      <c r="D1204" t="str">
        <f>VLOOKUP(B:B,'10月人员信息'!J:M,3,0)</f>
        <v>李新民</v>
      </c>
      <c r="E1204" t="str">
        <f>VLOOKUP(B:B,'10月人员信息'!J:L,2,0)</f>
        <v>热轧事业部</v>
      </c>
      <c r="F1204" t="str">
        <f>VLOOKUP(B:B,'10月人员信息'!J:R,8,0)</f>
        <v>二助手</v>
      </c>
      <c r="G1204">
        <f>VLOOKUP(B:B,'10月人员信息'!J:P,6,0)</f>
        <v>0</v>
      </c>
      <c r="H1204" t="str">
        <f>VLOOKUP(B:B,'10月人员信息'!J:V,12,0)</f>
        <v>汉族</v>
      </c>
      <c r="I1204" t="str">
        <f>VLOOKUP(B:B,'11月工资'!A:D,4,0)</f>
        <v>6217000180042404925</v>
      </c>
      <c r="J1204">
        <f t="shared" si="183"/>
        <v>1285.76</v>
      </c>
      <c r="K1204">
        <f t="shared" si="190"/>
        <v>56.25</v>
      </c>
      <c r="L1204">
        <f t="shared" si="186"/>
        <v>136.61000000000001</v>
      </c>
      <c r="M1204" s="6">
        <f t="shared" si="191"/>
        <v>552.69000000000005</v>
      </c>
      <c r="N1204">
        <f>VLOOKUP(C:C,'11月工资'!C:AP,40,0)</f>
        <v>9</v>
      </c>
      <c r="O1204" s="6">
        <f t="shared" si="192"/>
        <v>63.16</v>
      </c>
      <c r="P1204">
        <v>0</v>
      </c>
      <c r="Q1204">
        <f t="shared" si="184"/>
        <v>947</v>
      </c>
      <c r="R1204" s="51">
        <v>8036</v>
      </c>
      <c r="S1204" s="68">
        <v>7895.59</v>
      </c>
      <c r="T1204" s="69">
        <v>7891</v>
      </c>
      <c r="Y1204" s="51">
        <f t="shared" si="188"/>
        <v>8026</v>
      </c>
      <c r="Z1204" s="73">
        <f t="shared" si="189"/>
        <v>7900.2</v>
      </c>
      <c r="AA1204" s="69" t="str">
        <f>VLOOKUP(C:C&amp;"    ",[1]Sheet0!$E$1:$I$65536,5,0)</f>
        <v xml:space="preserve">7891.00    </v>
      </c>
      <c r="AB1204" s="74">
        <v>7891</v>
      </c>
      <c r="AC1204" t="b">
        <f t="shared" si="185"/>
        <v>1</v>
      </c>
      <c r="AD1204">
        <v>9001336</v>
      </c>
      <c r="AE1204" t="s">
        <v>8104</v>
      </c>
      <c r="AF1204" t="str">
        <f t="shared" si="187"/>
        <v>张杰</v>
      </c>
    </row>
    <row r="1205" spans="1:32" x14ac:dyDescent="0.2">
      <c r="A1205">
        <v>1202</v>
      </c>
      <c r="B1205">
        <v>9001335</v>
      </c>
      <c r="C1205" t="str">
        <f>VLOOKUP(B:B,'10月人员信息'!J:W,13,0)</f>
        <v>130227198610080244</v>
      </c>
      <c r="D1205" t="str">
        <f>VLOOKUP(B:B,'10月人员信息'!J:M,3,0)</f>
        <v>高丽娜</v>
      </c>
      <c r="E1205" t="str">
        <f>VLOOKUP(B:B,'10月人员信息'!J:L,2,0)</f>
        <v>热轧事业部</v>
      </c>
      <c r="F1205" t="str">
        <f>VLOOKUP(B:B,'10月人员信息'!J:R,8,0)</f>
        <v>转炉点检作业区点检员</v>
      </c>
      <c r="G1205">
        <f>VLOOKUP(B:B,'10月人员信息'!J:P,6,0)</f>
        <v>0</v>
      </c>
      <c r="H1205" t="str">
        <f>VLOOKUP(B:B,'10月人员信息'!J:V,12,0)</f>
        <v>汉族</v>
      </c>
      <c r="I1205" t="str">
        <f>VLOOKUP(B:B,'11月工资'!A:D,4,0)</f>
        <v>6227000170810178388</v>
      </c>
      <c r="J1205">
        <f t="shared" si="183"/>
        <v>1205.28</v>
      </c>
      <c r="K1205">
        <f t="shared" si="190"/>
        <v>52.73</v>
      </c>
      <c r="L1205">
        <f t="shared" si="186"/>
        <v>128.06</v>
      </c>
      <c r="M1205" s="6">
        <f t="shared" si="191"/>
        <v>517.48</v>
      </c>
      <c r="N1205">
        <f>VLOOKUP(C:C,'11月工资'!C:AP,40,0)</f>
        <v>9</v>
      </c>
      <c r="O1205" s="6">
        <f t="shared" si="192"/>
        <v>59.14</v>
      </c>
      <c r="P1205">
        <v>0</v>
      </c>
      <c r="Q1205">
        <f t="shared" si="184"/>
        <v>887</v>
      </c>
      <c r="R1205" s="51">
        <v>7533</v>
      </c>
      <c r="S1205" s="68">
        <v>7392.59</v>
      </c>
      <c r="T1205" s="69">
        <v>7388</v>
      </c>
      <c r="Y1205" s="51">
        <f t="shared" si="188"/>
        <v>7523</v>
      </c>
      <c r="Z1205" s="73">
        <f t="shared" si="189"/>
        <v>7397.2</v>
      </c>
      <c r="AA1205" s="69" t="str">
        <f>VLOOKUP(C:C&amp;"    ",[1]Sheet0!$E$1:$I$65536,5,0)</f>
        <v xml:space="preserve">7388.00    </v>
      </c>
      <c r="AB1205" s="74">
        <v>7388</v>
      </c>
      <c r="AC1205" t="b">
        <f t="shared" si="185"/>
        <v>1</v>
      </c>
      <c r="AD1205">
        <v>9001342</v>
      </c>
      <c r="AE1205" t="s">
        <v>8109</v>
      </c>
      <c r="AF1205" t="str">
        <f t="shared" si="187"/>
        <v>张帅</v>
      </c>
    </row>
    <row r="1206" spans="1:32" x14ac:dyDescent="0.2">
      <c r="A1206">
        <v>1203</v>
      </c>
      <c r="B1206">
        <v>9001336</v>
      </c>
      <c r="C1206" t="str">
        <f>VLOOKUP(B:B,'10月人员信息'!J:W,13,0)</f>
        <v>130730198702041416</v>
      </c>
      <c r="D1206" t="str">
        <f>VLOOKUP(B:B,'10月人员信息'!J:M,3,0)</f>
        <v>张杰</v>
      </c>
      <c r="E1206" t="str">
        <f>VLOOKUP(B:B,'10月人员信息'!J:L,2,0)</f>
        <v>热轧事业部</v>
      </c>
      <c r="F1206" t="str">
        <f>VLOOKUP(B:B,'10月人员信息'!J:R,8,0)</f>
        <v>一助手</v>
      </c>
      <c r="G1206">
        <f>VLOOKUP(B:B,'10月人员信息'!J:P,6,0)</f>
        <v>0</v>
      </c>
      <c r="H1206" t="str">
        <f>VLOOKUP(B:B,'10月人员信息'!J:V,12,0)</f>
        <v>汉族</v>
      </c>
      <c r="I1206" t="str">
        <f>VLOOKUP(B:B,'11月工资'!A:D,4,0)</f>
        <v>6217000170000897608</v>
      </c>
      <c r="J1206">
        <f t="shared" si="183"/>
        <v>1354.88</v>
      </c>
      <c r="K1206">
        <f t="shared" si="190"/>
        <v>59.28</v>
      </c>
      <c r="L1206">
        <f t="shared" si="186"/>
        <v>143.96</v>
      </c>
      <c r="M1206" s="6">
        <f t="shared" si="191"/>
        <v>582.92999999999995</v>
      </c>
      <c r="N1206">
        <f>VLOOKUP(C:C,'11月工资'!C:AP,40,0)</f>
        <v>9</v>
      </c>
      <c r="O1206" s="6">
        <f t="shared" si="192"/>
        <v>66.62</v>
      </c>
      <c r="P1206">
        <v>0</v>
      </c>
      <c r="Q1206">
        <f t="shared" si="184"/>
        <v>999</v>
      </c>
      <c r="R1206" s="51">
        <v>8468</v>
      </c>
      <c r="S1206" s="68">
        <v>8327.59</v>
      </c>
      <c r="T1206" s="69">
        <v>8323</v>
      </c>
      <c r="Y1206" s="51">
        <f t="shared" si="188"/>
        <v>8458</v>
      </c>
      <c r="Z1206" s="73">
        <f t="shared" si="189"/>
        <v>8332.2000000000007</v>
      </c>
      <c r="AA1206" s="69" t="str">
        <f>VLOOKUP(C:C&amp;"    ",[1]Sheet0!$E$1:$I$65536,5,0)</f>
        <v xml:space="preserve">8323.00    </v>
      </c>
      <c r="AB1206" s="74">
        <v>8323</v>
      </c>
      <c r="AC1206" t="b">
        <f t="shared" si="185"/>
        <v>1</v>
      </c>
      <c r="AD1206">
        <v>9001348</v>
      </c>
      <c r="AE1206" t="s">
        <v>8113</v>
      </c>
      <c r="AF1206" t="str">
        <f t="shared" si="187"/>
        <v>郑然</v>
      </c>
    </row>
    <row r="1207" spans="1:32" x14ac:dyDescent="0.2">
      <c r="A1207">
        <v>1204</v>
      </c>
      <c r="B1207">
        <v>9001342</v>
      </c>
      <c r="C1207" t="str">
        <f>VLOOKUP(B:B,'10月人员信息'!J:W,13,0)</f>
        <v>130224199311290511</v>
      </c>
      <c r="D1207" t="str">
        <f>VLOOKUP(B:B,'10月人员信息'!J:M,3,0)</f>
        <v>张帅</v>
      </c>
      <c r="E1207" t="str">
        <f>VLOOKUP(B:B,'10月人员信息'!J:L,2,0)</f>
        <v>热轧事业部</v>
      </c>
      <c r="F1207" t="str">
        <f>VLOOKUP(B:B,'10月人员信息'!J:R,8,0)</f>
        <v>精轧</v>
      </c>
      <c r="G1207">
        <f>VLOOKUP(B:B,'10月人员信息'!J:P,6,0)</f>
        <v>0</v>
      </c>
      <c r="H1207" t="str">
        <f>VLOOKUP(B:B,'10月人员信息'!J:V,12,0)</f>
        <v>汉族</v>
      </c>
      <c r="I1207" t="str">
        <f>VLOOKUP(B:B,'11月工资'!A:D,4,0)</f>
        <v>6217000180009623939</v>
      </c>
      <c r="J1207">
        <f t="shared" si="183"/>
        <v>1295.68</v>
      </c>
      <c r="K1207">
        <f t="shared" si="190"/>
        <v>56.69</v>
      </c>
      <c r="L1207">
        <f t="shared" si="186"/>
        <v>137.66999999999999</v>
      </c>
      <c r="M1207" s="6">
        <f t="shared" si="191"/>
        <v>557.03</v>
      </c>
      <c r="N1207">
        <f>VLOOKUP(C:C,'11月工资'!C:AP,40,0)</f>
        <v>9</v>
      </c>
      <c r="O1207" s="6">
        <f t="shared" si="192"/>
        <v>63.66</v>
      </c>
      <c r="P1207">
        <v>0</v>
      </c>
      <c r="Q1207">
        <f t="shared" si="184"/>
        <v>954</v>
      </c>
      <c r="R1207" s="51">
        <v>8098</v>
      </c>
      <c r="S1207" s="68">
        <v>7957.59</v>
      </c>
      <c r="T1207" s="69">
        <v>7953</v>
      </c>
      <c r="Y1207" s="51">
        <f t="shared" si="188"/>
        <v>8088</v>
      </c>
      <c r="Z1207" s="73">
        <f t="shared" si="189"/>
        <v>7962.2</v>
      </c>
      <c r="AA1207" s="69" t="str">
        <f>VLOOKUP(C:C&amp;"    ",[1]Sheet0!$E$1:$I$65536,5,0)</f>
        <v xml:space="preserve">7953.00    </v>
      </c>
      <c r="AB1207" s="74">
        <v>7953</v>
      </c>
      <c r="AC1207" t="b">
        <f t="shared" si="185"/>
        <v>1</v>
      </c>
      <c r="AD1207">
        <v>9001352</v>
      </c>
      <c r="AE1207" t="s">
        <v>8116</v>
      </c>
      <c r="AF1207" t="str">
        <f t="shared" si="187"/>
        <v>张秀斌</v>
      </c>
    </row>
    <row r="1208" spans="1:32" x14ac:dyDescent="0.2">
      <c r="A1208">
        <v>1205</v>
      </c>
      <c r="B1208">
        <v>9001348</v>
      </c>
      <c r="C1208" t="str">
        <f>VLOOKUP(B:B,'10月人员信息'!J:W,13,0)</f>
        <v>130705197408091518</v>
      </c>
      <c r="D1208" t="str">
        <f>VLOOKUP(B:B,'10月人员信息'!J:M,3,0)</f>
        <v>郑然</v>
      </c>
      <c r="E1208" t="str">
        <f>VLOOKUP(B:B,'10月人员信息'!J:L,2,0)</f>
        <v>热轧事业部</v>
      </c>
      <c r="F1208" t="str">
        <f>VLOOKUP(B:B,'10月人员信息'!J:R,8,0)</f>
        <v>转炉点检作业区点检员</v>
      </c>
      <c r="G1208">
        <f>VLOOKUP(B:B,'10月人员信息'!J:P,6,0)</f>
        <v>0</v>
      </c>
      <c r="H1208" t="str">
        <f>VLOOKUP(B:B,'10月人员信息'!J:V,12,0)</f>
        <v>汉族</v>
      </c>
      <c r="I1208" t="str">
        <f>VLOOKUP(B:B,'11月工资'!A:D,4,0)</f>
        <v>6217000170013932236</v>
      </c>
      <c r="J1208">
        <f t="shared" si="183"/>
        <v>1439.04</v>
      </c>
      <c r="K1208">
        <f t="shared" si="190"/>
        <v>62.96</v>
      </c>
      <c r="L1208">
        <f t="shared" si="186"/>
        <v>152.9</v>
      </c>
      <c r="M1208" s="6">
        <f t="shared" si="191"/>
        <v>619.75</v>
      </c>
      <c r="N1208">
        <f>VLOOKUP(C:C,'11月工资'!C:AP,40,0)</f>
        <v>9</v>
      </c>
      <c r="O1208" s="6">
        <f t="shared" si="192"/>
        <v>70.83</v>
      </c>
      <c r="P1208">
        <v>0</v>
      </c>
      <c r="Q1208">
        <f t="shared" si="184"/>
        <v>1062</v>
      </c>
      <c r="R1208" s="51">
        <v>8994</v>
      </c>
      <c r="S1208" s="68">
        <v>8853.59</v>
      </c>
      <c r="T1208" s="69">
        <v>8849</v>
      </c>
      <c r="Y1208" s="51">
        <f t="shared" si="188"/>
        <v>8984</v>
      </c>
      <c r="Z1208" s="73">
        <f t="shared" si="189"/>
        <v>8858.2000000000007</v>
      </c>
      <c r="AA1208" s="69" t="str">
        <f>VLOOKUP(C:C&amp;"    ",[1]Sheet0!$E$1:$I$65536,5,0)</f>
        <v xml:space="preserve">8849.00    </v>
      </c>
      <c r="AB1208" s="74">
        <v>8849</v>
      </c>
      <c r="AC1208" t="b">
        <f t="shared" si="185"/>
        <v>1</v>
      </c>
      <c r="AD1208">
        <v>9001354</v>
      </c>
      <c r="AE1208" t="s">
        <v>8120</v>
      </c>
      <c r="AF1208" t="str">
        <f t="shared" si="187"/>
        <v>冯伟</v>
      </c>
    </row>
    <row r="1209" spans="1:32" x14ac:dyDescent="0.2">
      <c r="A1209">
        <v>1206</v>
      </c>
      <c r="B1209">
        <v>9001352</v>
      </c>
      <c r="C1209" t="str">
        <f>VLOOKUP(B:B,'10月人员信息'!J:W,13,0)</f>
        <v>130705197611290934</v>
      </c>
      <c r="D1209" t="str">
        <f>VLOOKUP(B:B,'10月人员信息'!J:M,3,0)</f>
        <v>张秀斌</v>
      </c>
      <c r="E1209" t="str">
        <f>VLOOKUP(B:B,'10月人员信息'!J:L,2,0)</f>
        <v>热轧事业部</v>
      </c>
      <c r="F1209" t="str">
        <f>VLOOKUP(B:B,'10月人员信息'!J:R,8,0)</f>
        <v>一助手</v>
      </c>
      <c r="G1209">
        <f>VLOOKUP(B:B,'10月人员信息'!J:P,6,0)</f>
        <v>0</v>
      </c>
      <c r="H1209" t="str">
        <f>VLOOKUP(B:B,'10月人员信息'!J:V,12,0)</f>
        <v>汉族</v>
      </c>
      <c r="I1209" t="str">
        <f>VLOOKUP(B:B,'11月工资'!A:D,4,0)</f>
        <v>6217000170000895511</v>
      </c>
      <c r="J1209">
        <f t="shared" si="183"/>
        <v>1652.16</v>
      </c>
      <c r="K1209">
        <f t="shared" si="190"/>
        <v>72.28</v>
      </c>
      <c r="L1209">
        <f t="shared" si="186"/>
        <v>175.54</v>
      </c>
      <c r="M1209" s="6">
        <f t="shared" si="191"/>
        <v>712.99</v>
      </c>
      <c r="N1209">
        <f>VLOOKUP(C:C,'11月工资'!C:AP,40,0)</f>
        <v>9</v>
      </c>
      <c r="O1209" s="6">
        <f t="shared" si="192"/>
        <v>81.48</v>
      </c>
      <c r="P1209">
        <v>0</v>
      </c>
      <c r="Q1209">
        <f t="shared" si="184"/>
        <v>1222</v>
      </c>
      <c r="R1209" s="51">
        <v>10326</v>
      </c>
      <c r="S1209" s="68">
        <v>10185.59</v>
      </c>
      <c r="T1209" s="69">
        <v>10181</v>
      </c>
      <c r="Y1209" s="51">
        <f t="shared" si="188"/>
        <v>10316</v>
      </c>
      <c r="Z1209" s="73">
        <f t="shared" si="189"/>
        <v>10190.200000000001</v>
      </c>
      <c r="AA1209" s="69" t="str">
        <f>VLOOKUP(C:C&amp;"    ",[1]Sheet0!$E$1:$I$65536,5,0)</f>
        <v xml:space="preserve">10181.00    </v>
      </c>
      <c r="AB1209" s="74">
        <v>10181</v>
      </c>
      <c r="AC1209" t="b">
        <f t="shared" si="185"/>
        <v>1</v>
      </c>
      <c r="AD1209">
        <v>9001358</v>
      </c>
      <c r="AE1209" t="s">
        <v>8125</v>
      </c>
      <c r="AF1209" t="str">
        <f t="shared" si="187"/>
        <v>李文龙</v>
      </c>
    </row>
    <row r="1210" spans="1:32" x14ac:dyDescent="0.2">
      <c r="A1210">
        <v>1207</v>
      </c>
      <c r="B1210">
        <v>9001354</v>
      </c>
      <c r="C1210" t="str">
        <f>VLOOKUP(B:B,'10月人员信息'!J:W,13,0)</f>
        <v>130705198207027119</v>
      </c>
      <c r="D1210" t="str">
        <f>VLOOKUP(B:B,'10月人员信息'!J:M,3,0)</f>
        <v>冯伟</v>
      </c>
      <c r="E1210" t="str">
        <f>VLOOKUP(B:B,'10月人员信息'!J:L,2,0)</f>
        <v>热轧事业部</v>
      </c>
      <c r="F1210" t="str">
        <f>VLOOKUP(B:B,'10月人员信息'!J:R,8,0)</f>
        <v>转炉点检作业区点检员</v>
      </c>
      <c r="G1210">
        <f>VLOOKUP(B:B,'10月人员信息'!J:P,6,0)</f>
        <v>0</v>
      </c>
      <c r="H1210" t="str">
        <f>VLOOKUP(B:B,'10月人员信息'!J:V,12,0)</f>
        <v>汉族</v>
      </c>
      <c r="I1210" t="str">
        <f>VLOOKUP(B:B,'11月工资'!A:D,4,0)</f>
        <v>6214990170033584</v>
      </c>
      <c r="J1210">
        <f t="shared" si="183"/>
        <v>1429.28</v>
      </c>
      <c r="K1210">
        <f t="shared" si="190"/>
        <v>62.53</v>
      </c>
      <c r="L1210">
        <f t="shared" si="186"/>
        <v>151.86000000000001</v>
      </c>
      <c r="M1210" s="6">
        <f t="shared" si="191"/>
        <v>615.48</v>
      </c>
      <c r="N1210">
        <f>VLOOKUP(C:C,'11月工资'!C:AP,40,0)</f>
        <v>9</v>
      </c>
      <c r="O1210" s="6">
        <f t="shared" si="192"/>
        <v>70.34</v>
      </c>
      <c r="P1210">
        <v>0</v>
      </c>
      <c r="Q1210">
        <f t="shared" si="184"/>
        <v>1055</v>
      </c>
      <c r="R1210" s="51">
        <v>8933</v>
      </c>
      <c r="S1210" s="68">
        <v>8792.59</v>
      </c>
      <c r="T1210" s="69">
        <v>8788</v>
      </c>
      <c r="Y1210" s="51">
        <f t="shared" si="188"/>
        <v>8923</v>
      </c>
      <c r="Z1210" s="73">
        <f t="shared" si="189"/>
        <v>8797.2000000000007</v>
      </c>
      <c r="AA1210" s="69" t="str">
        <f>VLOOKUP(C:C&amp;"    ",[1]Sheet0!$E$1:$I$65536,5,0)</f>
        <v xml:space="preserve">8788.00    </v>
      </c>
      <c r="AB1210" s="74">
        <v>8788</v>
      </c>
      <c r="AC1210" t="b">
        <f t="shared" si="185"/>
        <v>1</v>
      </c>
      <c r="AD1210">
        <v>9001359</v>
      </c>
      <c r="AE1210" t="s">
        <v>1549</v>
      </c>
      <c r="AF1210" t="str">
        <f t="shared" si="187"/>
        <v>王建</v>
      </c>
    </row>
    <row r="1211" spans="1:32" x14ac:dyDescent="0.2">
      <c r="A1211">
        <v>1208</v>
      </c>
      <c r="B1211">
        <v>9001358</v>
      </c>
      <c r="C1211" t="str">
        <f>VLOOKUP(B:B,'10月人员信息'!J:W,13,0)</f>
        <v>130705198512151212</v>
      </c>
      <c r="D1211" t="str">
        <f>VLOOKUP(B:B,'10月人员信息'!J:M,3,0)</f>
        <v>李文龙</v>
      </c>
      <c r="E1211" t="str">
        <f>VLOOKUP(B:B,'10月人员信息'!J:L,2,0)</f>
        <v>热轧事业部</v>
      </c>
      <c r="F1211" t="str">
        <f>VLOOKUP(B:B,'10月人员信息'!J:R,8,0)</f>
        <v>中包浇注工</v>
      </c>
      <c r="G1211">
        <f>VLOOKUP(B:B,'10月人员信息'!J:P,6,0)</f>
        <v>0</v>
      </c>
      <c r="H1211" t="str">
        <f>VLOOKUP(B:B,'10月人员信息'!J:V,12,0)</f>
        <v>汉族</v>
      </c>
      <c r="I1211" t="str">
        <f>VLOOKUP(B:B,'11月工资'!A:D,4,0)</f>
        <v>6217000180043653934</v>
      </c>
      <c r="J1211">
        <f t="shared" si="183"/>
        <v>1402.56</v>
      </c>
      <c r="K1211">
        <f t="shared" si="190"/>
        <v>61.36</v>
      </c>
      <c r="L1211">
        <f t="shared" si="186"/>
        <v>149.02000000000001</v>
      </c>
      <c r="M1211" s="6">
        <f t="shared" si="191"/>
        <v>603.79</v>
      </c>
      <c r="N1211">
        <f>VLOOKUP(C:C,'11月工资'!C:AP,40,0)</f>
        <v>9</v>
      </c>
      <c r="O1211" s="6">
        <f t="shared" si="192"/>
        <v>69</v>
      </c>
      <c r="P1211">
        <v>0</v>
      </c>
      <c r="Q1211">
        <f t="shared" si="184"/>
        <v>1035</v>
      </c>
      <c r="R1211" s="51">
        <v>8766</v>
      </c>
      <c r="S1211" s="68">
        <v>8625.59</v>
      </c>
      <c r="T1211" s="69">
        <v>8621</v>
      </c>
      <c r="Y1211" s="51">
        <f t="shared" si="188"/>
        <v>8756</v>
      </c>
      <c r="Z1211" s="73">
        <f t="shared" si="189"/>
        <v>8630.2000000000007</v>
      </c>
      <c r="AA1211" s="69" t="str">
        <f>VLOOKUP(C:C&amp;"    ",[1]Sheet0!$E$1:$I$65536,5,0)</f>
        <v xml:space="preserve">8621.00    </v>
      </c>
      <c r="AB1211" s="74">
        <v>8621</v>
      </c>
      <c r="AC1211" t="b">
        <f t="shared" si="185"/>
        <v>1</v>
      </c>
      <c r="AD1211">
        <v>9001360</v>
      </c>
      <c r="AE1211" t="s">
        <v>8134</v>
      </c>
      <c r="AF1211" t="str">
        <f t="shared" si="187"/>
        <v>李玉龙</v>
      </c>
    </row>
    <row r="1212" spans="1:32" x14ac:dyDescent="0.2">
      <c r="A1212">
        <v>1209</v>
      </c>
      <c r="B1212">
        <v>9001359</v>
      </c>
      <c r="C1212" t="str">
        <f>VLOOKUP(B:B,'10月人员信息'!J:W,13,0)</f>
        <v>130705198607160031</v>
      </c>
      <c r="D1212" t="str">
        <f>VLOOKUP(B:B,'10月人员信息'!J:M,3,0)</f>
        <v>王建</v>
      </c>
      <c r="E1212" t="str">
        <f>VLOOKUP(B:B,'10月人员信息'!J:L,2,0)</f>
        <v>热轧事业部</v>
      </c>
      <c r="F1212" t="str">
        <f>VLOOKUP(B:B,'10月人员信息'!J:R,8,0)</f>
        <v>中包浇注工</v>
      </c>
      <c r="G1212">
        <f>VLOOKUP(B:B,'10月人员信息'!J:P,6,0)</f>
        <v>0</v>
      </c>
      <c r="H1212" t="str">
        <f>VLOOKUP(B:B,'10月人员信息'!J:V,12,0)</f>
        <v>汉族</v>
      </c>
      <c r="I1212" t="str">
        <f>VLOOKUP(B:B,'11月工资'!A:D,4,0)</f>
        <v>6217000180043655434</v>
      </c>
      <c r="J1212">
        <f t="shared" si="183"/>
        <v>1364.52</v>
      </c>
      <c r="K1212">
        <f t="shared" si="190"/>
        <v>59.7</v>
      </c>
      <c r="L1212">
        <f t="shared" si="186"/>
        <v>144.97999999999999</v>
      </c>
      <c r="M1212" s="6">
        <f t="shared" si="191"/>
        <v>557.03</v>
      </c>
      <c r="N1212">
        <f>VLOOKUP(C:C,'11月工资'!C:AP,40,0)</f>
        <v>9</v>
      </c>
      <c r="O1212" s="6">
        <f t="shared" si="192"/>
        <v>63.66</v>
      </c>
      <c r="P1212">
        <v>0</v>
      </c>
      <c r="Q1212">
        <f t="shared" si="184"/>
        <v>954</v>
      </c>
      <c r="R1212" s="51">
        <v>8528.26</v>
      </c>
      <c r="S1212" s="68">
        <v>7957.59</v>
      </c>
      <c r="T1212" s="69">
        <v>7953</v>
      </c>
      <c r="Y1212" s="51">
        <f t="shared" si="188"/>
        <v>8518.26</v>
      </c>
      <c r="Z1212" s="73">
        <f t="shared" si="189"/>
        <v>7962.2</v>
      </c>
      <c r="AA1212" s="69" t="str">
        <f>VLOOKUP(C:C&amp;"    ",[1]Sheet0!$E$1:$I$65536,5,0)</f>
        <v xml:space="preserve">7953.00    </v>
      </c>
      <c r="AB1212" s="74">
        <v>7953</v>
      </c>
      <c r="AC1212" t="b">
        <f t="shared" si="185"/>
        <v>1</v>
      </c>
      <c r="AD1212">
        <v>9001363</v>
      </c>
      <c r="AE1212" t="s">
        <v>8138</v>
      </c>
      <c r="AF1212" t="str">
        <f t="shared" si="187"/>
        <v>王鹏云</v>
      </c>
    </row>
    <row r="1213" spans="1:32" s="6" customFormat="1" x14ac:dyDescent="0.2">
      <c r="A1213">
        <v>1210</v>
      </c>
      <c r="B1213" s="6">
        <v>9001360</v>
      </c>
      <c r="C1213" t="str">
        <f>VLOOKUP(B:B,'10月人员信息'!J:W,13,0)</f>
        <v>130705198711250993</v>
      </c>
      <c r="D1213" t="str">
        <f>VLOOKUP(B:B,'10月人员信息'!J:M,3,0)</f>
        <v>李玉龙</v>
      </c>
      <c r="E1213" t="str">
        <f>VLOOKUP(B:B,'10月人员信息'!J:L,2,0)</f>
        <v>热轧事业部</v>
      </c>
      <c r="F1213" t="str">
        <f>VLOOKUP(B:B,'10月人员信息'!J:R,8,0)</f>
        <v>转炉点检作业区点检员</v>
      </c>
      <c r="G1213">
        <f>VLOOKUP(B:B,'10月人员信息'!J:P,6,0)</f>
        <v>0</v>
      </c>
      <c r="H1213" t="str">
        <f>VLOOKUP(B:B,'10月人员信息'!J:V,12,0)</f>
        <v>汉族</v>
      </c>
      <c r="I1213" t="str">
        <f>VLOOKUP(B:B,'11月工资'!A:D,4,0)</f>
        <v>6217000170000890272</v>
      </c>
      <c r="J1213" s="6">
        <f t="shared" si="183"/>
        <v>1356.48</v>
      </c>
      <c r="K1213" s="6">
        <f t="shared" si="190"/>
        <v>59.35</v>
      </c>
      <c r="L1213">
        <f t="shared" si="186"/>
        <v>144.13</v>
      </c>
      <c r="M1213" s="6">
        <f t="shared" si="191"/>
        <v>583.63</v>
      </c>
      <c r="N1213">
        <f>VLOOKUP(C:C,'11月工资'!C:AP,40,0)</f>
        <v>9</v>
      </c>
      <c r="O1213" s="6">
        <f t="shared" si="192"/>
        <v>66.7</v>
      </c>
      <c r="P1213">
        <v>0</v>
      </c>
      <c r="Q1213" s="6">
        <f t="shared" si="184"/>
        <v>1000</v>
      </c>
      <c r="R1213" s="51">
        <v>8478</v>
      </c>
      <c r="S1213" s="68">
        <v>8337.59</v>
      </c>
      <c r="T1213" s="69">
        <v>8333</v>
      </c>
      <c r="Y1213" s="51">
        <f t="shared" si="188"/>
        <v>8468</v>
      </c>
      <c r="Z1213" s="73">
        <f t="shared" si="189"/>
        <v>8342.2000000000007</v>
      </c>
      <c r="AA1213" s="69" t="str">
        <f>VLOOKUP(C:C&amp;"    ",[1]Sheet0!$E$1:$I$65536,5,0)</f>
        <v xml:space="preserve">8333.00    </v>
      </c>
      <c r="AB1213" s="75">
        <v>8333</v>
      </c>
      <c r="AC1213" t="b">
        <f t="shared" si="185"/>
        <v>1</v>
      </c>
      <c r="AD1213" s="6">
        <v>9001364</v>
      </c>
      <c r="AE1213" s="6" t="s">
        <v>8142</v>
      </c>
      <c r="AF1213" t="str">
        <f t="shared" si="187"/>
        <v>侯伟</v>
      </c>
    </row>
    <row r="1214" spans="1:32" x14ac:dyDescent="0.2">
      <c r="A1214">
        <v>1211</v>
      </c>
      <c r="B1214">
        <v>9001363</v>
      </c>
      <c r="C1214" t="str">
        <f>VLOOKUP(B:B,'10月人员信息'!J:W,13,0)</f>
        <v>130822198906264596</v>
      </c>
      <c r="D1214" t="str">
        <f>VLOOKUP(B:B,'10月人员信息'!J:M,3,0)</f>
        <v>王鹏云</v>
      </c>
      <c r="E1214" t="str">
        <f>VLOOKUP(B:B,'10月人员信息'!J:L,2,0)</f>
        <v>热轧事业部</v>
      </c>
      <c r="F1214" t="str">
        <f>VLOOKUP(B:B,'10月人员信息'!J:R,8,0)</f>
        <v>中包浇注工</v>
      </c>
      <c r="G1214">
        <f>VLOOKUP(B:B,'10月人员信息'!J:P,6,0)</f>
        <v>0</v>
      </c>
      <c r="H1214" t="str">
        <f>VLOOKUP(B:B,'10月人员信息'!J:V,12,0)</f>
        <v>汉族</v>
      </c>
      <c r="I1214" t="str">
        <f>VLOOKUP(B:B,'11月工资'!A:D,4,0)</f>
        <v>6217000180043653967</v>
      </c>
      <c r="J1214">
        <f t="shared" si="183"/>
        <v>1295.68</v>
      </c>
      <c r="K1214">
        <f t="shared" si="190"/>
        <v>56.69</v>
      </c>
      <c r="L1214">
        <f t="shared" si="186"/>
        <v>137.66999999999999</v>
      </c>
      <c r="M1214" s="6">
        <f t="shared" si="191"/>
        <v>557.03</v>
      </c>
      <c r="N1214">
        <f>VLOOKUP(C:C,'11月工资'!C:AP,40,0)</f>
        <v>9</v>
      </c>
      <c r="O1214" s="6">
        <f t="shared" si="192"/>
        <v>63.66</v>
      </c>
      <c r="P1214">
        <v>0</v>
      </c>
      <c r="Q1214">
        <f t="shared" si="184"/>
        <v>954</v>
      </c>
      <c r="R1214" s="51">
        <v>8098</v>
      </c>
      <c r="S1214" s="68">
        <v>7957.59</v>
      </c>
      <c r="T1214" s="69">
        <v>7953</v>
      </c>
      <c r="Y1214" s="51">
        <f t="shared" si="188"/>
        <v>8088</v>
      </c>
      <c r="Z1214" s="73">
        <f t="shared" si="189"/>
        <v>7962.2</v>
      </c>
      <c r="AA1214" s="69" t="str">
        <f>VLOOKUP(C:C&amp;"    ",[1]Sheet0!$E$1:$I$65536,5,0)</f>
        <v xml:space="preserve">7953.00    </v>
      </c>
      <c r="AB1214" s="74">
        <v>7953</v>
      </c>
      <c r="AC1214" t="b">
        <f t="shared" si="185"/>
        <v>1</v>
      </c>
      <c r="AD1214">
        <v>9001304</v>
      </c>
      <c r="AE1214" t="s">
        <v>7940</v>
      </c>
      <c r="AF1214" t="str">
        <f t="shared" si="187"/>
        <v>刘建新</v>
      </c>
    </row>
    <row r="1215" spans="1:32" x14ac:dyDescent="0.2">
      <c r="A1215">
        <v>1212</v>
      </c>
      <c r="B1215">
        <v>9001364</v>
      </c>
      <c r="C1215" t="str">
        <f>VLOOKUP(B:B,'10月人员信息'!J:W,13,0)</f>
        <v>130705198912090615</v>
      </c>
      <c r="D1215" t="str">
        <f>VLOOKUP(B:B,'10月人员信息'!J:M,3,0)</f>
        <v>侯伟</v>
      </c>
      <c r="E1215" t="str">
        <f>VLOOKUP(B:B,'10月人员信息'!J:L,2,0)</f>
        <v>热轧事业部</v>
      </c>
      <c r="F1215" t="str">
        <f>VLOOKUP(B:B,'10月人员信息'!J:R,8,0)</f>
        <v>液体天车运行工</v>
      </c>
      <c r="G1215">
        <f>VLOOKUP(B:B,'10月人员信息'!J:P,6,0)</f>
        <v>0</v>
      </c>
      <c r="H1215" t="str">
        <f>VLOOKUP(B:B,'10月人员信息'!J:V,12,0)</f>
        <v>汉族</v>
      </c>
      <c r="I1215" t="str">
        <f>VLOOKUP(B:B,'11月工资'!A:D,4,0)</f>
        <v>6217000170007746360</v>
      </c>
      <c r="J1215">
        <f t="shared" si="183"/>
        <v>1342.72</v>
      </c>
      <c r="K1215">
        <f t="shared" si="190"/>
        <v>58.74</v>
      </c>
      <c r="L1215">
        <f t="shared" si="186"/>
        <v>142.66</v>
      </c>
      <c r="M1215" s="6">
        <f t="shared" si="191"/>
        <v>577.61</v>
      </c>
      <c r="N1215">
        <f>VLOOKUP(C:C,'11月工资'!C:AP,40,0)</f>
        <v>9</v>
      </c>
      <c r="O1215" s="6">
        <f t="shared" si="192"/>
        <v>66.010000000000005</v>
      </c>
      <c r="P1215">
        <v>0</v>
      </c>
      <c r="Q1215">
        <f t="shared" si="184"/>
        <v>990</v>
      </c>
      <c r="R1215" s="51">
        <v>8392</v>
      </c>
      <c r="S1215" s="68">
        <v>8251.59</v>
      </c>
      <c r="T1215" s="69">
        <v>8247</v>
      </c>
      <c r="Y1215" s="51">
        <f t="shared" si="188"/>
        <v>8382</v>
      </c>
      <c r="Z1215" s="73">
        <f t="shared" si="189"/>
        <v>8256.2000000000007</v>
      </c>
      <c r="AA1215" s="69" t="str">
        <f>VLOOKUP(C:C&amp;"    ",[1]Sheet0!$E$1:$I$65536,5,0)</f>
        <v xml:space="preserve">8247.00    </v>
      </c>
      <c r="AB1215" s="74">
        <v>8247</v>
      </c>
      <c r="AC1215" t="b">
        <f t="shared" si="185"/>
        <v>1</v>
      </c>
      <c r="AD1215">
        <v>9001307</v>
      </c>
      <c r="AE1215" t="s">
        <v>7944</v>
      </c>
      <c r="AF1215" t="str">
        <f t="shared" si="187"/>
        <v>张晓霞</v>
      </c>
    </row>
    <row r="1216" spans="1:32" x14ac:dyDescent="0.2">
      <c r="A1216">
        <v>1213</v>
      </c>
      <c r="B1216">
        <v>9001304</v>
      </c>
      <c r="C1216" t="str">
        <f>VLOOKUP(B:B,'10月人员信息'!J:W,13,0)</f>
        <v>130705197210210024</v>
      </c>
      <c r="D1216" t="str">
        <f>VLOOKUP(B:B,'10月人员信息'!J:M,3,0)</f>
        <v>刘建新</v>
      </c>
      <c r="E1216" t="str">
        <f>VLOOKUP(B:B,'10月人员信息'!J:L,2,0)</f>
        <v>设备管理部</v>
      </c>
      <c r="F1216" t="str">
        <f>VLOOKUP(B:B,'10月人员信息'!J:R,8,0)</f>
        <v>设备管理中心主办</v>
      </c>
      <c r="G1216" t="str">
        <f>VLOOKUP(B:B,'10月人员信息'!J:P,6,0)</f>
        <v>主管师</v>
      </c>
      <c r="H1216" t="str">
        <f>VLOOKUP(B:B,'10月人员信息'!J:V,12,0)</f>
        <v>汉族</v>
      </c>
      <c r="I1216" t="str">
        <f>VLOOKUP(B:B,'11月工资'!A:D,4,0)</f>
        <v>6210810170000757906</v>
      </c>
      <c r="J1216">
        <f t="shared" ref="J1216:J1279" si="193">ROUND(R1216*0.16,2)</f>
        <v>1602.88</v>
      </c>
      <c r="K1216">
        <f t="shared" si="190"/>
        <v>70.13</v>
      </c>
      <c r="L1216">
        <f t="shared" si="186"/>
        <v>170.31</v>
      </c>
      <c r="M1216" s="6">
        <f t="shared" si="191"/>
        <v>691.43</v>
      </c>
      <c r="N1216">
        <f>VLOOKUP(C:C,'11月工资'!C:AP,40,0)</f>
        <v>9</v>
      </c>
      <c r="O1216" s="6">
        <f t="shared" si="192"/>
        <v>79.02</v>
      </c>
      <c r="P1216">
        <v>0</v>
      </c>
      <c r="Q1216">
        <f t="shared" ref="Q1216:Q1279" si="194">ROUND(T1216*0.12,0)</f>
        <v>1185</v>
      </c>
      <c r="R1216" s="51">
        <v>10018</v>
      </c>
      <c r="S1216" s="68">
        <v>9877.59</v>
      </c>
      <c r="T1216" s="69">
        <v>9873</v>
      </c>
      <c r="Y1216" s="51">
        <f t="shared" si="188"/>
        <v>10008</v>
      </c>
      <c r="Z1216" s="73">
        <f t="shared" si="189"/>
        <v>9882.2000000000007</v>
      </c>
      <c r="AA1216" s="69" t="str">
        <f>VLOOKUP(C:C&amp;"    ",[1]Sheet0!$E$1:$I$65536,5,0)</f>
        <v xml:space="preserve">9873.00    </v>
      </c>
      <c r="AB1216" s="74">
        <v>9873</v>
      </c>
      <c r="AC1216" t="b">
        <f t="shared" si="185"/>
        <v>1</v>
      </c>
      <c r="AD1216">
        <v>9001311</v>
      </c>
      <c r="AE1216" t="s">
        <v>7947</v>
      </c>
      <c r="AF1216" t="str">
        <f t="shared" si="187"/>
        <v>阴胜军</v>
      </c>
    </row>
    <row r="1217" spans="1:32" x14ac:dyDescent="0.2">
      <c r="A1217">
        <v>1214</v>
      </c>
      <c r="B1217">
        <v>9001307</v>
      </c>
      <c r="C1217" t="str">
        <f>VLOOKUP(B:B,'10月人员信息'!J:W,13,0)</f>
        <v>130104197307072423</v>
      </c>
      <c r="D1217" t="str">
        <f>VLOOKUP(B:B,'10月人员信息'!J:M,3,0)</f>
        <v>张晓霞</v>
      </c>
      <c r="E1217" t="str">
        <f>VLOOKUP(B:B,'10月人员信息'!J:L,2,0)</f>
        <v>设备管理部</v>
      </c>
      <c r="F1217" t="str">
        <f>VLOOKUP(B:B,'10月人员信息'!J:R,8,0)</f>
        <v>辅料备件采购计划管理主办</v>
      </c>
      <c r="G1217" t="str">
        <f>VLOOKUP(B:B,'10月人员信息'!J:P,6,0)</f>
        <v>主管师</v>
      </c>
      <c r="H1217" t="str">
        <f>VLOOKUP(B:B,'10月人员信息'!J:V,12,0)</f>
        <v>汉族</v>
      </c>
      <c r="I1217" t="str">
        <f>VLOOKUP(B:B,'11月工资'!A:D,4,0)</f>
        <v>6210810170000757740</v>
      </c>
      <c r="J1217">
        <f t="shared" si="193"/>
        <v>1608.16</v>
      </c>
      <c r="K1217">
        <f t="shared" si="190"/>
        <v>70.36</v>
      </c>
      <c r="L1217">
        <f t="shared" si="186"/>
        <v>170.87</v>
      </c>
      <c r="M1217" s="6">
        <f t="shared" si="191"/>
        <v>693.74</v>
      </c>
      <c r="N1217">
        <f>VLOOKUP(C:C,'11月工资'!C:AP,40,0)</f>
        <v>9</v>
      </c>
      <c r="O1217" s="6">
        <f t="shared" si="192"/>
        <v>79.28</v>
      </c>
      <c r="P1217">
        <v>0</v>
      </c>
      <c r="Q1217">
        <f t="shared" si="194"/>
        <v>1189</v>
      </c>
      <c r="R1217" s="51">
        <v>10051</v>
      </c>
      <c r="S1217" s="68">
        <v>9910.59</v>
      </c>
      <c r="T1217" s="69">
        <v>9906</v>
      </c>
      <c r="Y1217" s="51">
        <f t="shared" si="188"/>
        <v>10041</v>
      </c>
      <c r="Z1217" s="73">
        <f t="shared" si="189"/>
        <v>9915.2000000000007</v>
      </c>
      <c r="AA1217" s="69" t="str">
        <f>VLOOKUP(C:C&amp;"    ",[1]Sheet0!$E$1:$I$65536,5,0)</f>
        <v xml:space="preserve">9906.00    </v>
      </c>
      <c r="AB1217" s="74">
        <v>9906</v>
      </c>
      <c r="AC1217" t="b">
        <f t="shared" ref="AC1217:AC1279" si="195">T1217=AB1217</f>
        <v>1</v>
      </c>
      <c r="AD1217">
        <v>9001312</v>
      </c>
      <c r="AE1217" t="s">
        <v>7952</v>
      </c>
      <c r="AF1217" t="str">
        <f t="shared" si="187"/>
        <v>李冬梅</v>
      </c>
    </row>
    <row r="1218" spans="1:32" x14ac:dyDescent="0.2">
      <c r="A1218">
        <v>1215</v>
      </c>
      <c r="B1218">
        <v>9001311</v>
      </c>
      <c r="C1218" t="str">
        <f>VLOOKUP(B:B,'10月人员信息'!J:W,13,0)</f>
        <v>133022197901301719</v>
      </c>
      <c r="D1218" t="str">
        <f>VLOOKUP(B:B,'10月人员信息'!J:M,3,0)</f>
        <v>阴胜军</v>
      </c>
      <c r="E1218" t="str">
        <f>VLOOKUP(B:B,'10月人员信息'!J:L,2,0)</f>
        <v>设备管理部</v>
      </c>
      <c r="F1218" t="str">
        <f>VLOOKUP(B:B,'10月人员信息'!J:R,8,0)</f>
        <v>设备管理中心主办</v>
      </c>
      <c r="G1218" t="str">
        <f>VLOOKUP(B:B,'10月人员信息'!J:P,6,0)</f>
        <v>主管师</v>
      </c>
      <c r="H1218" t="str">
        <f>VLOOKUP(B:B,'10月人员信息'!J:V,12,0)</f>
        <v>汉族</v>
      </c>
      <c r="I1218" t="str">
        <f>VLOOKUP(B:B,'11月工资'!A:D,4,0)</f>
        <v>6210810170001986785</v>
      </c>
      <c r="J1218">
        <f t="shared" si="193"/>
        <v>1755.04</v>
      </c>
      <c r="K1218">
        <f t="shared" si="190"/>
        <v>76.78</v>
      </c>
      <c r="L1218">
        <f t="shared" ref="L1218:L1280" si="196">ROUND(R1218*0.017,2)</f>
        <v>186.47</v>
      </c>
      <c r="M1218" s="6">
        <f t="shared" si="191"/>
        <v>758</v>
      </c>
      <c r="N1218">
        <f>VLOOKUP(C:C,'11月工资'!C:AP,40,0)</f>
        <v>9</v>
      </c>
      <c r="O1218" s="6">
        <f t="shared" si="192"/>
        <v>86.63</v>
      </c>
      <c r="P1218">
        <v>0</v>
      </c>
      <c r="Q1218">
        <f t="shared" si="194"/>
        <v>1299</v>
      </c>
      <c r="R1218" s="51">
        <v>10969</v>
      </c>
      <c r="S1218" s="68">
        <v>10828.59</v>
      </c>
      <c r="T1218" s="69">
        <v>10824</v>
      </c>
      <c r="Y1218" s="51">
        <f t="shared" si="188"/>
        <v>10959</v>
      </c>
      <c r="Z1218" s="73">
        <f t="shared" si="189"/>
        <v>10833.2</v>
      </c>
      <c r="AA1218" s="69" t="str">
        <f>VLOOKUP(C:C&amp;"    ",[1]Sheet0!$E$1:$I$65536,5,0)</f>
        <v xml:space="preserve">10824.00    </v>
      </c>
      <c r="AB1218" s="74">
        <v>10824</v>
      </c>
      <c r="AC1218" t="b">
        <f t="shared" si="195"/>
        <v>1</v>
      </c>
      <c r="AD1218">
        <v>9001322</v>
      </c>
      <c r="AE1218" t="s">
        <v>7956</v>
      </c>
      <c r="AF1218" t="str">
        <f t="shared" si="187"/>
        <v>郝元林</v>
      </c>
    </row>
    <row r="1219" spans="1:32" x14ac:dyDescent="0.2">
      <c r="A1219">
        <v>1216</v>
      </c>
      <c r="B1219">
        <v>9001312</v>
      </c>
      <c r="C1219" t="str">
        <f>VLOOKUP(B:B,'10月人员信息'!J:W,13,0)</f>
        <v>13292419790108804X</v>
      </c>
      <c r="D1219" t="str">
        <f>VLOOKUP(B:B,'10月人员信息'!J:M,3,0)</f>
        <v>李冬梅</v>
      </c>
      <c r="E1219" t="str">
        <f>VLOOKUP(B:B,'10月人员信息'!J:L,2,0)</f>
        <v>设备管理部</v>
      </c>
      <c r="F1219" t="str">
        <f>VLOOKUP(B:B,'10月人员信息'!J:R,8,0)</f>
        <v>设备管理中心主办</v>
      </c>
      <c r="G1219" t="str">
        <f>VLOOKUP(B:B,'10月人员信息'!J:P,6,0)</f>
        <v>主管师</v>
      </c>
      <c r="H1219" t="str">
        <f>VLOOKUP(B:B,'10月人员信息'!J:V,12,0)</f>
        <v>汉族</v>
      </c>
      <c r="I1219" t="str">
        <f>VLOOKUP(B:B,'11月工资'!A:D,4,0)</f>
        <v>6236680170000609802</v>
      </c>
      <c r="J1219">
        <f t="shared" si="193"/>
        <v>1744.64</v>
      </c>
      <c r="K1219">
        <f t="shared" si="190"/>
        <v>76.33</v>
      </c>
      <c r="L1219">
        <f t="shared" si="196"/>
        <v>185.37</v>
      </c>
      <c r="M1219" s="6">
        <f t="shared" si="191"/>
        <v>753.45</v>
      </c>
      <c r="N1219">
        <f>VLOOKUP(C:C,'11月工资'!C:AP,40,0)</f>
        <v>9</v>
      </c>
      <c r="O1219" s="6">
        <f t="shared" si="192"/>
        <v>86.11</v>
      </c>
      <c r="P1219">
        <v>0</v>
      </c>
      <c r="Q1219">
        <f t="shared" si="194"/>
        <v>1291</v>
      </c>
      <c r="R1219" s="51">
        <v>10904</v>
      </c>
      <c r="S1219" s="68">
        <v>10763.59</v>
      </c>
      <c r="T1219" s="69">
        <v>10759</v>
      </c>
      <c r="Y1219" s="51">
        <f t="shared" si="188"/>
        <v>10894</v>
      </c>
      <c r="Z1219" s="73">
        <f t="shared" si="189"/>
        <v>10768.2</v>
      </c>
      <c r="AA1219" s="69" t="str">
        <f>VLOOKUP(C:C&amp;"    ",[1]Sheet0!$E$1:$I$65536,5,0)</f>
        <v xml:space="preserve">10759.00    </v>
      </c>
      <c r="AB1219" s="74">
        <v>10759</v>
      </c>
      <c r="AC1219" t="b">
        <f t="shared" si="195"/>
        <v>1</v>
      </c>
      <c r="AD1219">
        <v>9001323</v>
      </c>
      <c r="AE1219" t="s">
        <v>7959</v>
      </c>
      <c r="AF1219" t="str">
        <f t="shared" ref="AF1219:AF1282" si="197">VLOOKUP(AD:AD,B:D,3,0)</f>
        <v>赵海</v>
      </c>
    </row>
    <row r="1220" spans="1:32" x14ac:dyDescent="0.2">
      <c r="A1220">
        <v>1217</v>
      </c>
      <c r="B1220">
        <v>9001322</v>
      </c>
      <c r="C1220" t="str">
        <f>VLOOKUP(B:B,'10月人员信息'!J:W,13,0)</f>
        <v>130930198312300911</v>
      </c>
      <c r="D1220" t="str">
        <f>VLOOKUP(B:B,'10月人员信息'!J:M,3,0)</f>
        <v>郝元林</v>
      </c>
      <c r="E1220" t="str">
        <f>VLOOKUP(B:B,'10月人员信息'!J:L,2,0)</f>
        <v>设备管理部</v>
      </c>
      <c r="F1220" t="str">
        <f>VLOOKUP(B:B,'10月人员信息'!J:R,8,0)</f>
        <v>设备管理中心主办</v>
      </c>
      <c r="G1220" t="str">
        <f>VLOOKUP(B:B,'10月人员信息'!J:P,6,0)</f>
        <v>主管师</v>
      </c>
      <c r="H1220" t="str">
        <f>VLOOKUP(B:B,'10月人员信息'!J:V,12,0)</f>
        <v>汉族</v>
      </c>
      <c r="I1220" t="str">
        <f>VLOOKUP(B:B,'11月工资'!A:D,4,0)</f>
        <v>6217000170006071224</v>
      </c>
      <c r="J1220">
        <f t="shared" si="193"/>
        <v>1545.12</v>
      </c>
      <c r="K1220">
        <f t="shared" si="190"/>
        <v>67.599999999999994</v>
      </c>
      <c r="L1220">
        <f t="shared" si="196"/>
        <v>164.17</v>
      </c>
      <c r="M1220" s="6">
        <f t="shared" si="191"/>
        <v>666.16</v>
      </c>
      <c r="N1220">
        <f>VLOOKUP(C:C,'11月工资'!C:AP,40,0)</f>
        <v>9</v>
      </c>
      <c r="O1220" s="6">
        <f t="shared" si="192"/>
        <v>76.13</v>
      </c>
      <c r="P1220">
        <v>0</v>
      </c>
      <c r="Q1220">
        <f t="shared" si="194"/>
        <v>1141</v>
      </c>
      <c r="R1220" s="51">
        <v>9657</v>
      </c>
      <c r="S1220" s="68">
        <v>9516.59</v>
      </c>
      <c r="T1220" s="69">
        <v>9512</v>
      </c>
      <c r="Y1220" s="51">
        <f t="shared" ref="Y1220:Y1282" si="198">R1220-10</f>
        <v>9647</v>
      </c>
      <c r="Z1220" s="73">
        <f t="shared" si="189"/>
        <v>9521.2000000000007</v>
      </c>
      <c r="AA1220" s="69" t="str">
        <f>VLOOKUP(C:C&amp;"    ",[1]Sheet0!$E$1:$I$65536,5,0)</f>
        <v xml:space="preserve">9512.00    </v>
      </c>
      <c r="AB1220" s="74">
        <v>9512</v>
      </c>
      <c r="AC1220" t="b">
        <f t="shared" si="195"/>
        <v>1</v>
      </c>
      <c r="AD1220">
        <v>9001326</v>
      </c>
      <c r="AE1220" t="s">
        <v>7963</v>
      </c>
      <c r="AF1220" t="str">
        <f t="shared" si="197"/>
        <v>李环</v>
      </c>
    </row>
    <row r="1221" spans="1:32" x14ac:dyDescent="0.2">
      <c r="A1221">
        <v>1218</v>
      </c>
      <c r="B1221">
        <v>9001323</v>
      </c>
      <c r="C1221" t="str">
        <f>VLOOKUP(B:B,'10月人员信息'!J:W,13,0)</f>
        <v>130721198305185110</v>
      </c>
      <c r="D1221" t="str">
        <f>VLOOKUP(B:B,'10月人员信息'!J:M,3,0)</f>
        <v>赵海</v>
      </c>
      <c r="E1221" t="str">
        <f>VLOOKUP(B:B,'10月人员信息'!J:L,2,0)</f>
        <v>设备管理部</v>
      </c>
      <c r="F1221" t="str">
        <f>VLOOKUP(B:B,'10月人员信息'!J:R,8,0)</f>
        <v>设备管理中心主办</v>
      </c>
      <c r="G1221" t="str">
        <f>VLOOKUP(B:B,'10月人员信息'!J:P,6,0)</f>
        <v>主管师</v>
      </c>
      <c r="H1221" t="str">
        <f>VLOOKUP(B:B,'10月人员信息'!J:V,12,0)</f>
        <v>汉族</v>
      </c>
      <c r="I1221" t="str">
        <f>VLOOKUP(B:B,'11月工资'!A:D,4,0)</f>
        <v>6210810170000788901</v>
      </c>
      <c r="J1221">
        <f t="shared" si="193"/>
        <v>1743.52</v>
      </c>
      <c r="K1221">
        <f t="shared" si="190"/>
        <v>76.28</v>
      </c>
      <c r="L1221">
        <f t="shared" si="196"/>
        <v>185.25</v>
      </c>
      <c r="M1221" s="6">
        <f t="shared" si="191"/>
        <v>752.96</v>
      </c>
      <c r="N1221">
        <f>VLOOKUP(C:C,'11月工资'!C:AP,40,0)</f>
        <v>9</v>
      </c>
      <c r="O1221" s="6">
        <f t="shared" si="192"/>
        <v>86.05</v>
      </c>
      <c r="P1221">
        <v>0</v>
      </c>
      <c r="Q1221">
        <f t="shared" si="194"/>
        <v>1290</v>
      </c>
      <c r="R1221" s="51">
        <v>10897</v>
      </c>
      <c r="S1221" s="68">
        <v>10756.59</v>
      </c>
      <c r="T1221" s="69">
        <v>10752</v>
      </c>
      <c r="Y1221" s="51">
        <f t="shared" si="198"/>
        <v>10887</v>
      </c>
      <c r="Z1221" s="73">
        <f t="shared" ref="Z1221:Z1284" si="199">ROUND(S1221+4.61,2)</f>
        <v>10761.2</v>
      </c>
      <c r="AA1221" s="69" t="str">
        <f>VLOOKUP(C:C&amp;"    ",[1]Sheet0!$E$1:$I$65536,5,0)</f>
        <v xml:space="preserve">10752.00    </v>
      </c>
      <c r="AB1221" s="74">
        <v>10752</v>
      </c>
      <c r="AC1221" t="b">
        <f t="shared" si="195"/>
        <v>1</v>
      </c>
      <c r="AD1221">
        <v>9001353</v>
      </c>
      <c r="AE1221" t="s">
        <v>7966</v>
      </c>
      <c r="AF1221" t="str">
        <f t="shared" si="197"/>
        <v>杨文宽</v>
      </c>
    </row>
    <row r="1222" spans="1:32" x14ac:dyDescent="0.2">
      <c r="A1222">
        <v>1219</v>
      </c>
      <c r="B1222">
        <v>9001326</v>
      </c>
      <c r="C1222" t="str">
        <f>VLOOKUP(B:B,'10月人员信息'!J:W,13,0)</f>
        <v>130224198408250546</v>
      </c>
      <c r="D1222" t="str">
        <f>VLOOKUP(B:B,'10月人员信息'!J:M,3,0)</f>
        <v>李环</v>
      </c>
      <c r="E1222" t="str">
        <f>VLOOKUP(B:B,'10月人员信息'!J:L,2,0)</f>
        <v>设备管理部</v>
      </c>
      <c r="F1222" t="str">
        <f>VLOOKUP(B:B,'10月人员信息'!J:R,8,0)</f>
        <v>计量管理主办</v>
      </c>
      <c r="G1222" t="str">
        <f>VLOOKUP(B:B,'10月人员信息'!J:P,6,0)</f>
        <v>主管师</v>
      </c>
      <c r="H1222" t="str">
        <f>VLOOKUP(B:B,'10月人员信息'!J:V,12,0)</f>
        <v>汉族</v>
      </c>
      <c r="I1222" t="str">
        <f>VLOOKUP(B:B,'11月工资'!A:D,4,0)</f>
        <v>6210810170000769265</v>
      </c>
      <c r="J1222">
        <f t="shared" si="193"/>
        <v>1546.24</v>
      </c>
      <c r="K1222">
        <f t="shared" si="190"/>
        <v>67.650000000000006</v>
      </c>
      <c r="L1222">
        <f t="shared" si="196"/>
        <v>164.29</v>
      </c>
      <c r="M1222" s="6">
        <f t="shared" si="191"/>
        <v>666.65</v>
      </c>
      <c r="N1222">
        <f>VLOOKUP(C:C,'11月工资'!C:AP,40,0)</f>
        <v>9</v>
      </c>
      <c r="O1222" s="6">
        <f t="shared" si="192"/>
        <v>76.19</v>
      </c>
      <c r="P1222">
        <v>0</v>
      </c>
      <c r="Q1222">
        <f t="shared" si="194"/>
        <v>1142</v>
      </c>
      <c r="R1222" s="51">
        <v>9664</v>
      </c>
      <c r="S1222" s="68">
        <v>9523.59</v>
      </c>
      <c r="T1222" s="69">
        <v>9519</v>
      </c>
      <c r="Y1222" s="51">
        <f t="shared" si="198"/>
        <v>9654</v>
      </c>
      <c r="Z1222" s="73">
        <f t="shared" si="199"/>
        <v>9528.2000000000007</v>
      </c>
      <c r="AA1222" s="69" t="str">
        <f>VLOOKUP(C:C&amp;"    ",[1]Sheet0!$E$1:$I$65536,5,0)</f>
        <v xml:space="preserve">9519.00    </v>
      </c>
      <c r="AB1222" s="74">
        <v>9519</v>
      </c>
      <c r="AC1222" t="b">
        <f t="shared" si="195"/>
        <v>1</v>
      </c>
      <c r="AD1222">
        <v>9001321</v>
      </c>
      <c r="AE1222" t="s">
        <v>8379</v>
      </c>
      <c r="AF1222" t="str">
        <f t="shared" si="197"/>
        <v>靳晓霞</v>
      </c>
    </row>
    <row r="1223" spans="1:32" x14ac:dyDescent="0.2">
      <c r="A1223">
        <v>1220</v>
      </c>
      <c r="B1223">
        <v>9001353</v>
      </c>
      <c r="C1223" t="str">
        <f>VLOOKUP(B:B,'10月人员信息'!J:W,13,0)</f>
        <v>130705198210017130</v>
      </c>
      <c r="D1223" t="str">
        <f>VLOOKUP(B:B,'10月人员信息'!J:M,3,0)</f>
        <v>杨文宽</v>
      </c>
      <c r="E1223" t="str">
        <f>VLOOKUP(B:B,'10月人员信息'!J:L,2,0)</f>
        <v>设备管理部</v>
      </c>
      <c r="F1223" t="str">
        <f>VLOOKUP(B:B,'10月人员信息'!J:R,8,0)</f>
        <v>设备管理中心主办</v>
      </c>
      <c r="G1223" t="str">
        <f>VLOOKUP(B:B,'10月人员信息'!J:P,6,0)</f>
        <v>专业师</v>
      </c>
      <c r="H1223" t="str">
        <f>VLOOKUP(B:B,'10月人员信息'!J:V,12,0)</f>
        <v>汉族</v>
      </c>
      <c r="I1223" t="str">
        <f>VLOOKUP(B:B,'11月工资'!A:D,4,0)</f>
        <v>6210810170000766394</v>
      </c>
      <c r="J1223">
        <f t="shared" si="193"/>
        <v>1452.64</v>
      </c>
      <c r="K1223">
        <f t="shared" si="190"/>
        <v>63.55</v>
      </c>
      <c r="L1223">
        <f t="shared" si="196"/>
        <v>154.34</v>
      </c>
      <c r="M1223" s="6">
        <f t="shared" si="191"/>
        <v>625.70000000000005</v>
      </c>
      <c r="N1223">
        <f>VLOOKUP(C:C,'11月工资'!C:AP,40,0)</f>
        <v>9</v>
      </c>
      <c r="O1223" s="6">
        <f t="shared" si="192"/>
        <v>71.510000000000005</v>
      </c>
      <c r="P1223">
        <v>0</v>
      </c>
      <c r="Q1223">
        <f t="shared" si="194"/>
        <v>1072</v>
      </c>
      <c r="R1223" s="51">
        <v>9079</v>
      </c>
      <c r="S1223" s="68">
        <v>8938.59</v>
      </c>
      <c r="T1223" s="69">
        <v>8934</v>
      </c>
      <c r="Y1223" s="51">
        <f t="shared" si="198"/>
        <v>9069</v>
      </c>
      <c r="Z1223" s="73">
        <f t="shared" si="199"/>
        <v>8943.2000000000007</v>
      </c>
      <c r="AA1223" s="69" t="str">
        <f>VLOOKUP(C:C&amp;"    ",[1]Sheet0!$E$1:$I$65536,5,0)</f>
        <v xml:space="preserve">8934.00    </v>
      </c>
      <c r="AB1223" s="74">
        <v>8934</v>
      </c>
      <c r="AC1223" t="b">
        <f t="shared" si="195"/>
        <v>1</v>
      </c>
      <c r="AD1223">
        <v>9001324</v>
      </c>
      <c r="AE1223" t="s">
        <v>8384</v>
      </c>
      <c r="AF1223" t="str">
        <f t="shared" si="197"/>
        <v>丁强</v>
      </c>
    </row>
    <row r="1224" spans="1:32" x14ac:dyDescent="0.2">
      <c r="A1224">
        <v>1221</v>
      </c>
      <c r="B1224">
        <v>9001321</v>
      </c>
      <c r="C1224" t="str">
        <f>VLOOKUP(B:B,'10月人员信息'!J:W,13,0)</f>
        <v>142622198203210025</v>
      </c>
      <c r="D1224" t="str">
        <f>VLOOKUP(B:B,'10月人员信息'!J:M,3,0)</f>
        <v>靳晓霞</v>
      </c>
      <c r="E1224" t="str">
        <f>VLOOKUP(B:B,'10月人员信息'!J:L,2,0)</f>
        <v>特钢事业部</v>
      </c>
      <c r="F1224" t="str">
        <f>VLOOKUP(B:B,'10月人员信息'!J:R,8,0)</f>
        <v>干部储备</v>
      </c>
      <c r="G1224" t="str">
        <f>VLOOKUP(B:B,'10月人员信息'!J:P,6,0)</f>
        <v>专业师</v>
      </c>
      <c r="H1224" t="str">
        <f>VLOOKUP(B:B,'10月人员信息'!J:V,12,0)</f>
        <v>汉族</v>
      </c>
      <c r="I1224" t="str">
        <f>VLOOKUP(B:B,'11月工资'!A:D,4,0)</f>
        <v>6210810170001585033</v>
      </c>
      <c r="J1224">
        <f t="shared" si="193"/>
        <v>1255.3599999999999</v>
      </c>
      <c r="K1224">
        <f t="shared" si="190"/>
        <v>54.92</v>
      </c>
      <c r="L1224">
        <f t="shared" si="196"/>
        <v>133.38</v>
      </c>
      <c r="M1224" s="6">
        <f t="shared" si="191"/>
        <v>539.39</v>
      </c>
      <c r="N1224">
        <f>VLOOKUP(C:C,'11月工资'!C:AP,40,0)</f>
        <v>9</v>
      </c>
      <c r="O1224" s="6">
        <f t="shared" si="192"/>
        <v>61.64</v>
      </c>
      <c r="P1224">
        <v>0</v>
      </c>
      <c r="Q1224">
        <f t="shared" si="194"/>
        <v>924</v>
      </c>
      <c r="R1224" s="51">
        <v>7846</v>
      </c>
      <c r="S1224" s="68">
        <v>7705.59</v>
      </c>
      <c r="T1224" s="69">
        <v>7701</v>
      </c>
      <c r="Y1224" s="51">
        <f t="shared" si="198"/>
        <v>7836</v>
      </c>
      <c r="Z1224" s="73">
        <f t="shared" si="199"/>
        <v>7710.2</v>
      </c>
      <c r="AA1224" s="69" t="str">
        <f>VLOOKUP(C:C&amp;"    ",[1]Sheet0!$E$1:$I$65536,5,0)</f>
        <v xml:space="preserve">7701.00    </v>
      </c>
      <c r="AB1224" s="74">
        <v>7701</v>
      </c>
      <c r="AC1224" t="b">
        <f t="shared" si="195"/>
        <v>1</v>
      </c>
      <c r="AD1224">
        <v>9001334</v>
      </c>
      <c r="AE1224" t="s">
        <v>8386</v>
      </c>
      <c r="AF1224" t="str">
        <f t="shared" si="197"/>
        <v>夏学超</v>
      </c>
    </row>
    <row r="1225" spans="1:32" x14ac:dyDescent="0.2">
      <c r="A1225">
        <v>1222</v>
      </c>
      <c r="B1225">
        <v>9001324</v>
      </c>
      <c r="C1225" t="str">
        <f>VLOOKUP(B:B,'10月人员信息'!J:W,13,0)</f>
        <v>130705198411160638</v>
      </c>
      <c r="D1225" t="str">
        <f>VLOOKUP(B:B,'10月人员信息'!J:M,3,0)</f>
        <v>丁强</v>
      </c>
      <c r="E1225" t="str">
        <f>VLOOKUP(B:B,'10月人员信息'!J:L,2,0)</f>
        <v>特钢事业部</v>
      </c>
      <c r="F1225" t="str">
        <f>VLOOKUP(B:B,'10月人员信息'!J:R,8,0)</f>
        <v>干部储备</v>
      </c>
      <c r="G1225" t="str">
        <f>VLOOKUP(B:B,'10月人员信息'!J:P,6,0)</f>
        <v>主管师</v>
      </c>
      <c r="H1225" t="str">
        <f>VLOOKUP(B:B,'10月人员信息'!J:V,12,0)</f>
        <v>回族</v>
      </c>
      <c r="I1225" t="str">
        <f>VLOOKUP(B:B,'11月工资'!A:D,4,0)</f>
        <v>6210810170000769059</v>
      </c>
      <c r="J1225">
        <f t="shared" si="193"/>
        <v>1549.92</v>
      </c>
      <c r="K1225">
        <f t="shared" si="190"/>
        <v>67.81</v>
      </c>
      <c r="L1225">
        <f t="shared" si="196"/>
        <v>164.68</v>
      </c>
      <c r="M1225" s="6">
        <f t="shared" si="191"/>
        <v>668.26</v>
      </c>
      <c r="N1225">
        <f>VLOOKUP(C:C,'11月工资'!C:AP,40,0)</f>
        <v>9</v>
      </c>
      <c r="O1225" s="6">
        <f t="shared" si="192"/>
        <v>76.37</v>
      </c>
      <c r="P1225">
        <v>0</v>
      </c>
      <c r="Q1225">
        <f t="shared" si="194"/>
        <v>1145</v>
      </c>
      <c r="R1225" s="51">
        <v>9687</v>
      </c>
      <c r="S1225" s="68">
        <v>9546.59</v>
      </c>
      <c r="T1225" s="69">
        <v>9542</v>
      </c>
      <c r="Y1225" s="51">
        <f t="shared" si="198"/>
        <v>9677</v>
      </c>
      <c r="Z1225" s="73">
        <f t="shared" si="199"/>
        <v>9551.2000000000007</v>
      </c>
      <c r="AA1225" s="69" t="str">
        <f>VLOOKUP(C:C&amp;"    ",[1]Sheet0!$E$1:$I$65536,5,0)</f>
        <v xml:space="preserve">9542.00    </v>
      </c>
      <c r="AB1225" s="74">
        <v>9542</v>
      </c>
      <c r="AC1225" t="b">
        <f t="shared" si="195"/>
        <v>1</v>
      </c>
      <c r="AD1225">
        <v>9001339</v>
      </c>
      <c r="AE1225" t="s">
        <v>8389</v>
      </c>
      <c r="AF1225" t="str">
        <f t="shared" si="197"/>
        <v>王永璐</v>
      </c>
    </row>
    <row r="1226" spans="1:32" x14ac:dyDescent="0.2">
      <c r="A1226">
        <v>1223</v>
      </c>
      <c r="B1226">
        <v>9001334</v>
      </c>
      <c r="C1226" t="str">
        <f>VLOOKUP(B:B,'10月人员信息'!J:W,13,0)</f>
        <v>130282198601230022</v>
      </c>
      <c r="D1226" t="str">
        <f>VLOOKUP(B:B,'10月人员信息'!J:M,3,0)</f>
        <v>夏学超</v>
      </c>
      <c r="E1226" t="str">
        <f>VLOOKUP(B:B,'10月人员信息'!J:L,2,0)</f>
        <v>特钢事业部</v>
      </c>
      <c r="F1226" t="str">
        <f>VLOOKUP(B:B,'10月人员信息'!J:R,8,0)</f>
        <v>干部储备</v>
      </c>
      <c r="G1226" t="str">
        <f>VLOOKUP(B:B,'10月人员信息'!J:P,6,0)</f>
        <v>专业师</v>
      </c>
      <c r="H1226" t="str">
        <f>VLOOKUP(B:B,'10月人员信息'!J:V,12,0)</f>
        <v>汉族</v>
      </c>
      <c r="I1226" t="str">
        <f>VLOOKUP(B:B,'11月工资'!A:D,4,0)</f>
        <v>6217000180042404933</v>
      </c>
      <c r="J1226">
        <f t="shared" si="193"/>
        <v>1250.08</v>
      </c>
      <c r="K1226">
        <f t="shared" si="190"/>
        <v>54.69</v>
      </c>
      <c r="L1226">
        <f t="shared" si="196"/>
        <v>132.82</v>
      </c>
      <c r="M1226" s="6">
        <f t="shared" si="191"/>
        <v>537.08000000000004</v>
      </c>
      <c r="N1226">
        <f>VLOOKUP(C:C,'11月工资'!C:AP,40,0)</f>
        <v>9</v>
      </c>
      <c r="O1226" s="6">
        <f t="shared" si="192"/>
        <v>61.38</v>
      </c>
      <c r="P1226">
        <v>0</v>
      </c>
      <c r="Q1226">
        <f t="shared" si="194"/>
        <v>920</v>
      </c>
      <c r="R1226" s="51">
        <v>7813</v>
      </c>
      <c r="S1226" s="68">
        <v>7672.59</v>
      </c>
      <c r="T1226" s="69">
        <v>7668</v>
      </c>
      <c r="Y1226" s="51">
        <f t="shared" si="198"/>
        <v>7803</v>
      </c>
      <c r="Z1226" s="73">
        <f t="shared" si="199"/>
        <v>7677.2</v>
      </c>
      <c r="AA1226" s="69" t="str">
        <f>VLOOKUP(C:C&amp;"    ",[1]Sheet0!$E$1:$I$65536,5,0)</f>
        <v xml:space="preserve">7668.00    </v>
      </c>
      <c r="AB1226" s="74">
        <v>7668</v>
      </c>
      <c r="AC1226" t="b">
        <f t="shared" si="195"/>
        <v>1</v>
      </c>
      <c r="AD1226">
        <v>9001340</v>
      </c>
      <c r="AE1226" t="s">
        <v>8392</v>
      </c>
      <c r="AF1226" t="str">
        <f t="shared" si="197"/>
        <v>陆阳</v>
      </c>
    </row>
    <row r="1227" spans="1:32" x14ac:dyDescent="0.2">
      <c r="A1227">
        <v>1224</v>
      </c>
      <c r="B1227">
        <v>9001339</v>
      </c>
      <c r="C1227" t="str">
        <f>VLOOKUP(B:B,'10月人员信息'!J:W,13,0)</f>
        <v>130705198910071517</v>
      </c>
      <c r="D1227" t="str">
        <f>VLOOKUP(B:B,'10月人员信息'!J:M,3,0)</f>
        <v>王永璐</v>
      </c>
      <c r="E1227" t="str">
        <f>VLOOKUP(B:B,'10月人员信息'!J:L,2,0)</f>
        <v>特钢事业部</v>
      </c>
      <c r="F1227" t="str">
        <f>VLOOKUP(B:B,'10月人员信息'!J:R,8,0)</f>
        <v>干部储备</v>
      </c>
      <c r="G1227" t="str">
        <f>VLOOKUP(B:B,'10月人员信息'!J:P,6,0)</f>
        <v>专业师</v>
      </c>
      <c r="H1227" t="str">
        <f>VLOOKUP(B:B,'10月人员信息'!J:V,12,0)</f>
        <v>汉族</v>
      </c>
      <c r="I1227" t="str">
        <f>VLOOKUP(B:B,'11月工资'!A:D,4,0)</f>
        <v>6210810170000126540</v>
      </c>
      <c r="J1227">
        <f t="shared" si="193"/>
        <v>1435.84</v>
      </c>
      <c r="K1227">
        <f t="shared" si="190"/>
        <v>62.82</v>
      </c>
      <c r="L1227">
        <f t="shared" si="196"/>
        <v>152.56</v>
      </c>
      <c r="M1227" s="6">
        <f t="shared" si="191"/>
        <v>618.35</v>
      </c>
      <c r="N1227">
        <f>VLOOKUP(C:C,'11月工资'!C:AP,40,0)</f>
        <v>9</v>
      </c>
      <c r="O1227" s="6">
        <f t="shared" si="192"/>
        <v>70.67</v>
      </c>
      <c r="P1227">
        <v>0</v>
      </c>
      <c r="Q1227">
        <f t="shared" si="194"/>
        <v>1059</v>
      </c>
      <c r="R1227" s="51">
        <v>8974</v>
      </c>
      <c r="S1227" s="68">
        <v>8833.59</v>
      </c>
      <c r="T1227" s="69">
        <v>8829</v>
      </c>
      <c r="Y1227" s="51">
        <f t="shared" si="198"/>
        <v>8964</v>
      </c>
      <c r="Z1227" s="73">
        <f t="shared" si="199"/>
        <v>8838.2000000000007</v>
      </c>
      <c r="AA1227" s="69" t="str">
        <f>VLOOKUP(C:C&amp;"    ",[1]Sheet0!$E$1:$I$65536,5,0)</f>
        <v xml:space="preserve">8829.00    </v>
      </c>
      <c r="AB1227" s="74">
        <v>8829</v>
      </c>
      <c r="AC1227" t="b">
        <f t="shared" si="195"/>
        <v>1</v>
      </c>
      <c r="AD1227">
        <v>9001341</v>
      </c>
      <c r="AE1227" t="s">
        <v>8396</v>
      </c>
      <c r="AF1227" t="str">
        <f t="shared" si="197"/>
        <v>杨敬彪</v>
      </c>
    </row>
    <row r="1228" spans="1:32" s="6" customFormat="1" x14ac:dyDescent="0.2">
      <c r="A1228">
        <v>1225</v>
      </c>
      <c r="B1228" s="6">
        <v>9001340</v>
      </c>
      <c r="C1228" t="str">
        <f>VLOOKUP(B:B,'10月人员信息'!J:W,13,0)</f>
        <v>130705198904260020</v>
      </c>
      <c r="D1228" t="str">
        <f>VLOOKUP(B:B,'10月人员信息'!J:M,3,0)</f>
        <v>陆阳</v>
      </c>
      <c r="E1228" t="str">
        <f>VLOOKUP(B:B,'10月人员信息'!J:L,2,0)</f>
        <v>特钢事业部</v>
      </c>
      <c r="F1228" t="str">
        <f>VLOOKUP(B:B,'10月人员信息'!J:R,8,0)</f>
        <v>干部储备</v>
      </c>
      <c r="G1228" t="str">
        <f>VLOOKUP(B:B,'10月人员信息'!J:P,6,0)</f>
        <v>专业师</v>
      </c>
      <c r="H1228" t="str">
        <f>VLOOKUP(B:B,'10月人员信息'!J:V,12,0)</f>
        <v>汉族</v>
      </c>
      <c r="I1228" t="str">
        <f>VLOOKUP(B:B,'11月工资'!A:D,4,0)</f>
        <v>6210810170000191007</v>
      </c>
      <c r="J1228" s="6">
        <f t="shared" si="193"/>
        <v>1250.08</v>
      </c>
      <c r="K1228" s="6">
        <f t="shared" si="190"/>
        <v>54.69</v>
      </c>
      <c r="L1228">
        <f t="shared" si="196"/>
        <v>132.82</v>
      </c>
      <c r="M1228" s="6">
        <f t="shared" si="191"/>
        <v>537.08000000000004</v>
      </c>
      <c r="N1228">
        <f>VLOOKUP(C:C,'11月工资'!C:AP,40,0)</f>
        <v>9</v>
      </c>
      <c r="O1228" s="6">
        <f t="shared" si="192"/>
        <v>61.38</v>
      </c>
      <c r="P1228">
        <v>0</v>
      </c>
      <c r="Q1228" s="6">
        <f t="shared" si="194"/>
        <v>920</v>
      </c>
      <c r="R1228" s="51">
        <v>7813</v>
      </c>
      <c r="S1228" s="68">
        <v>7672.59</v>
      </c>
      <c r="T1228" s="69">
        <v>7668</v>
      </c>
      <c r="Y1228" s="51">
        <f t="shared" si="198"/>
        <v>7803</v>
      </c>
      <c r="Z1228" s="73">
        <f t="shared" si="199"/>
        <v>7677.2</v>
      </c>
      <c r="AA1228" s="69" t="str">
        <f>VLOOKUP(C:C&amp;"    ",[1]Sheet0!$E$1:$I$65536,5,0)</f>
        <v xml:space="preserve">7668.00    </v>
      </c>
      <c r="AB1228" s="75">
        <v>7668</v>
      </c>
      <c r="AC1228" t="b">
        <f t="shared" si="195"/>
        <v>1</v>
      </c>
      <c r="AD1228" s="6">
        <v>9001343</v>
      </c>
      <c r="AE1228" s="6" t="s">
        <v>8398</v>
      </c>
      <c r="AF1228" t="str">
        <f t="shared" si="197"/>
        <v>祁新</v>
      </c>
    </row>
    <row r="1229" spans="1:32" x14ac:dyDescent="0.2">
      <c r="A1229">
        <v>1226</v>
      </c>
      <c r="B1229">
        <v>9001341</v>
      </c>
      <c r="C1229" t="str">
        <f>VLOOKUP(B:B,'10月人员信息'!J:W,13,0)</f>
        <v>130621199010233030</v>
      </c>
      <c r="D1229" t="str">
        <f>VLOOKUP(B:B,'10月人员信息'!J:M,3,0)</f>
        <v>杨敬彪</v>
      </c>
      <c r="E1229" t="str">
        <f>VLOOKUP(B:B,'10月人员信息'!J:L,2,0)</f>
        <v>特钢事业部</v>
      </c>
      <c r="F1229" t="str">
        <f>VLOOKUP(B:B,'10月人员信息'!J:R,8,0)</f>
        <v>干部储备</v>
      </c>
      <c r="G1229" t="str">
        <f>VLOOKUP(B:B,'10月人员信息'!J:P,6,0)</f>
        <v>专业师</v>
      </c>
      <c r="H1229" t="str">
        <f>VLOOKUP(B:B,'10月人员信息'!J:V,12,0)</f>
        <v>汉族</v>
      </c>
      <c r="I1229" t="str">
        <f>VLOOKUP(B:B,'11月工资'!A:D,4,0)</f>
        <v>6217000170014130871</v>
      </c>
      <c r="J1229">
        <f t="shared" si="193"/>
        <v>1317.44</v>
      </c>
      <c r="K1229">
        <f t="shared" si="190"/>
        <v>57.64</v>
      </c>
      <c r="L1229">
        <f t="shared" si="196"/>
        <v>139.97999999999999</v>
      </c>
      <c r="M1229" s="6">
        <f t="shared" si="191"/>
        <v>566.54999999999995</v>
      </c>
      <c r="N1229">
        <f>VLOOKUP(C:C,'11月工资'!C:AP,40,0)</f>
        <v>9</v>
      </c>
      <c r="O1229" s="6">
        <f t="shared" si="192"/>
        <v>64.75</v>
      </c>
      <c r="P1229">
        <v>0</v>
      </c>
      <c r="Q1229">
        <f t="shared" si="194"/>
        <v>971</v>
      </c>
      <c r="R1229" s="51">
        <v>8234</v>
      </c>
      <c r="S1229" s="68">
        <v>8093.59</v>
      </c>
      <c r="T1229" s="69">
        <v>8089</v>
      </c>
      <c r="Y1229" s="51">
        <f t="shared" si="198"/>
        <v>8224</v>
      </c>
      <c r="Z1229" s="73">
        <f t="shared" si="199"/>
        <v>8098.2</v>
      </c>
      <c r="AA1229" s="69" t="str">
        <f>VLOOKUP(C:C&amp;"    ",[1]Sheet0!$E$1:$I$65536,5,0)</f>
        <v xml:space="preserve">8089.00    </v>
      </c>
      <c r="AB1229" s="74">
        <v>8089</v>
      </c>
      <c r="AC1229" t="b">
        <f t="shared" si="195"/>
        <v>1</v>
      </c>
      <c r="AD1229">
        <v>9001351</v>
      </c>
      <c r="AE1229" t="s">
        <v>8403</v>
      </c>
      <c r="AF1229" t="str">
        <f t="shared" si="197"/>
        <v>郝建军</v>
      </c>
    </row>
    <row r="1230" spans="1:32" x14ac:dyDescent="0.2">
      <c r="A1230">
        <v>1227</v>
      </c>
      <c r="B1230">
        <v>9001343</v>
      </c>
      <c r="C1230" t="str">
        <f>VLOOKUP(B:B,'10月人员信息'!J:W,13,0)</f>
        <v>130281199311113512</v>
      </c>
      <c r="D1230" t="str">
        <f>VLOOKUP(B:B,'10月人员信息'!J:M,3,0)</f>
        <v>祁新</v>
      </c>
      <c r="E1230" t="str">
        <f>VLOOKUP(B:B,'10月人员信息'!J:L,2,0)</f>
        <v>特钢事业部</v>
      </c>
      <c r="F1230" t="str">
        <f>VLOOKUP(B:B,'10月人员信息'!J:R,8,0)</f>
        <v>干部储备</v>
      </c>
      <c r="G1230" t="str">
        <f>VLOOKUP(B:B,'10月人员信息'!J:P,6,0)</f>
        <v>一级协理</v>
      </c>
      <c r="H1230" t="str">
        <f>VLOOKUP(B:B,'10月人员信息'!J:V,12,0)</f>
        <v>满族</v>
      </c>
      <c r="I1230" t="str">
        <f>VLOOKUP(B:B,'11月工资'!A:D,4,0)</f>
        <v>6217000170013107516</v>
      </c>
      <c r="J1230">
        <f t="shared" si="193"/>
        <v>1181.44</v>
      </c>
      <c r="K1230">
        <f t="shared" si="190"/>
        <v>51.69</v>
      </c>
      <c r="L1230">
        <f t="shared" si="196"/>
        <v>125.53</v>
      </c>
      <c r="M1230" s="6">
        <f t="shared" si="191"/>
        <v>507.05</v>
      </c>
      <c r="N1230">
        <f>VLOOKUP(C:C,'11月工资'!C:AP,40,0)</f>
        <v>9</v>
      </c>
      <c r="O1230" s="6">
        <f t="shared" si="192"/>
        <v>57.95</v>
      </c>
      <c r="P1230">
        <v>0</v>
      </c>
      <c r="Q1230">
        <f t="shared" si="194"/>
        <v>869</v>
      </c>
      <c r="R1230" s="51">
        <v>7384</v>
      </c>
      <c r="S1230" s="68">
        <v>7243.59</v>
      </c>
      <c r="T1230" s="69">
        <v>7239</v>
      </c>
      <c r="Y1230" s="51">
        <f t="shared" si="198"/>
        <v>7374</v>
      </c>
      <c r="Z1230" s="73">
        <f t="shared" si="199"/>
        <v>7248.2</v>
      </c>
      <c r="AA1230" s="69" t="str">
        <f>VLOOKUP(C:C&amp;"    ",[1]Sheet0!$E$1:$I$65536,5,0)</f>
        <v xml:space="preserve">7239.00    </v>
      </c>
      <c r="AB1230" s="74">
        <v>7239</v>
      </c>
      <c r="AC1230" t="b">
        <f t="shared" si="195"/>
        <v>1</v>
      </c>
      <c r="AD1230">
        <v>9001357</v>
      </c>
      <c r="AE1230" t="s">
        <v>8409</v>
      </c>
      <c r="AF1230" t="str">
        <f t="shared" si="197"/>
        <v>王春钢</v>
      </c>
    </row>
    <row r="1231" spans="1:32" x14ac:dyDescent="0.2">
      <c r="A1231">
        <v>1228</v>
      </c>
      <c r="B1231">
        <v>9001351</v>
      </c>
      <c r="C1231" t="str">
        <f>VLOOKUP(B:B,'10月人员信息'!J:W,13,0)</f>
        <v>130705197610100035</v>
      </c>
      <c r="D1231" t="str">
        <f>VLOOKUP(B:B,'10月人员信息'!J:M,3,0)</f>
        <v>郝建军</v>
      </c>
      <c r="E1231" t="str">
        <f>VLOOKUP(B:B,'10月人员信息'!J:L,2,0)</f>
        <v>特钢事业部</v>
      </c>
      <c r="F1231" t="str">
        <f>VLOOKUP(B:B,'10月人员信息'!J:R,8,0)</f>
        <v>轧线钳工</v>
      </c>
      <c r="G1231">
        <f>VLOOKUP(B:B,'10月人员信息'!J:P,6,0)</f>
        <v>0</v>
      </c>
      <c r="H1231" t="str">
        <f>VLOOKUP(B:B,'10月人员信息'!J:V,12,0)</f>
        <v>汉族</v>
      </c>
      <c r="I1231" t="str">
        <f>VLOOKUP(B:B,'11月工资'!A:D,4,0)</f>
        <v>6217000170004336702</v>
      </c>
      <c r="J1231">
        <f t="shared" si="193"/>
        <v>1294.8800000000001</v>
      </c>
      <c r="K1231">
        <f t="shared" si="190"/>
        <v>56.65</v>
      </c>
      <c r="L1231">
        <f t="shared" si="196"/>
        <v>137.58000000000001</v>
      </c>
      <c r="M1231" s="6">
        <f t="shared" si="191"/>
        <v>556.67999999999995</v>
      </c>
      <c r="N1231">
        <f>VLOOKUP(C:C,'11月工资'!C:AP,40,0)</f>
        <v>9</v>
      </c>
      <c r="O1231" s="6">
        <f t="shared" si="192"/>
        <v>63.62</v>
      </c>
      <c r="P1231">
        <v>0</v>
      </c>
      <c r="Q1231">
        <f t="shared" si="194"/>
        <v>954</v>
      </c>
      <c r="R1231" s="51">
        <v>8093</v>
      </c>
      <c r="S1231" s="68">
        <v>7952.59</v>
      </c>
      <c r="T1231" s="69">
        <v>7948</v>
      </c>
      <c r="Y1231" s="51">
        <f t="shared" si="198"/>
        <v>8083</v>
      </c>
      <c r="Z1231" s="73">
        <f t="shared" si="199"/>
        <v>7957.2</v>
      </c>
      <c r="AA1231" s="69" t="str">
        <f>VLOOKUP(C:C&amp;"    ",[1]Sheet0!$E$1:$I$65536,5,0)</f>
        <v xml:space="preserve">7948.00    </v>
      </c>
      <c r="AB1231" s="74">
        <v>7948</v>
      </c>
      <c r="AC1231" t="b">
        <f t="shared" si="195"/>
        <v>1</v>
      </c>
      <c r="AD1231">
        <v>9001361</v>
      </c>
      <c r="AE1231" t="s">
        <v>8413</v>
      </c>
      <c r="AF1231" t="str">
        <f t="shared" si="197"/>
        <v>丁常海</v>
      </c>
    </row>
    <row r="1232" spans="1:32" x14ac:dyDescent="0.2">
      <c r="A1232">
        <v>1229</v>
      </c>
      <c r="B1232">
        <v>9001357</v>
      </c>
      <c r="C1232" t="str">
        <f>VLOOKUP(B:B,'10月人员信息'!J:W,13,0)</f>
        <v>130705198502250014</v>
      </c>
      <c r="D1232" t="str">
        <f>VLOOKUP(B:B,'10月人员信息'!J:M,3,0)</f>
        <v>王春钢</v>
      </c>
      <c r="E1232" t="str">
        <f>VLOOKUP(B:B,'10月人员信息'!J:L,2,0)</f>
        <v>特钢事业部</v>
      </c>
      <c r="F1232" t="str">
        <f>VLOOKUP(B:B,'10月人员信息'!J:R,8,0)</f>
        <v>轧钢工</v>
      </c>
      <c r="G1232">
        <f>VLOOKUP(B:B,'10月人员信息'!J:P,6,0)</f>
        <v>0</v>
      </c>
      <c r="H1232" t="str">
        <f>VLOOKUP(B:B,'10月人员信息'!J:V,12,0)</f>
        <v>汉族</v>
      </c>
      <c r="I1232" t="str">
        <f>VLOOKUP(B:B,'11月工资'!A:D,4,0)</f>
        <v>6227000170700299914</v>
      </c>
      <c r="J1232">
        <f t="shared" si="193"/>
        <v>1074.4000000000001</v>
      </c>
      <c r="K1232">
        <f t="shared" si="190"/>
        <v>47.01</v>
      </c>
      <c r="L1232">
        <f t="shared" si="196"/>
        <v>114.16</v>
      </c>
      <c r="M1232" s="6">
        <f t="shared" si="191"/>
        <v>460.22</v>
      </c>
      <c r="N1232">
        <f>VLOOKUP(C:C,'11月工资'!C:AP,40,0)</f>
        <v>9</v>
      </c>
      <c r="O1232" s="6">
        <f t="shared" si="192"/>
        <v>52.6</v>
      </c>
      <c r="P1232">
        <v>0</v>
      </c>
      <c r="Q1232">
        <f t="shared" si="194"/>
        <v>788</v>
      </c>
      <c r="R1232" s="51">
        <v>6715</v>
      </c>
      <c r="S1232" s="68">
        <v>6574.59</v>
      </c>
      <c r="T1232" s="69">
        <v>6570</v>
      </c>
      <c r="Y1232" s="51">
        <f t="shared" si="198"/>
        <v>6705</v>
      </c>
      <c r="Z1232" s="73">
        <f t="shared" si="199"/>
        <v>6579.2</v>
      </c>
      <c r="AA1232" s="69" t="str">
        <f>VLOOKUP(C:C&amp;"    ",[1]Sheet0!$E$1:$I$65536,5,0)</f>
        <v xml:space="preserve">6570.00    </v>
      </c>
      <c r="AB1232" s="74">
        <v>6570</v>
      </c>
      <c r="AC1232" t="b">
        <f t="shared" si="195"/>
        <v>1</v>
      </c>
      <c r="AD1232">
        <v>9001365</v>
      </c>
      <c r="AE1232" t="s">
        <v>2300</v>
      </c>
      <c r="AF1232" t="str">
        <f t="shared" si="197"/>
        <v>张超</v>
      </c>
    </row>
    <row r="1233" spans="1:32" x14ac:dyDescent="0.2">
      <c r="A1233">
        <v>1230</v>
      </c>
      <c r="B1233">
        <v>9001361</v>
      </c>
      <c r="C1233" t="str">
        <f>VLOOKUP(B:B,'10月人员信息'!J:W,13,0)</f>
        <v>130721198805231013</v>
      </c>
      <c r="D1233" t="str">
        <f>VLOOKUP(B:B,'10月人员信息'!J:M,3,0)</f>
        <v>丁常海</v>
      </c>
      <c r="E1233" t="str">
        <f>VLOOKUP(B:B,'10月人员信息'!J:L,2,0)</f>
        <v>特钢事业部</v>
      </c>
      <c r="F1233" t="str">
        <f>VLOOKUP(B:B,'10月人员信息'!J:R,8,0)</f>
        <v>浇钢工</v>
      </c>
      <c r="G1233">
        <f>VLOOKUP(B:B,'10月人员信息'!J:P,6,0)</f>
        <v>0</v>
      </c>
      <c r="H1233" t="str">
        <f>VLOOKUP(B:B,'10月人员信息'!J:V,12,0)</f>
        <v>汉族</v>
      </c>
      <c r="I1233" t="str">
        <f>VLOOKUP(B:B,'11月工资'!A:D,4,0)</f>
        <v>6217000170000902374</v>
      </c>
      <c r="J1233">
        <f t="shared" si="193"/>
        <v>1272.8</v>
      </c>
      <c r="K1233">
        <f t="shared" si="190"/>
        <v>55.69</v>
      </c>
      <c r="L1233">
        <f t="shared" si="196"/>
        <v>135.24</v>
      </c>
      <c r="M1233" s="6">
        <f t="shared" si="191"/>
        <v>547.02</v>
      </c>
      <c r="N1233">
        <f>VLOOKUP(C:C,'11月工资'!C:AP,40,0)</f>
        <v>9</v>
      </c>
      <c r="O1233" s="6">
        <f t="shared" si="192"/>
        <v>62.52</v>
      </c>
      <c r="P1233">
        <v>0</v>
      </c>
      <c r="Q1233">
        <f t="shared" si="194"/>
        <v>937</v>
      </c>
      <c r="R1233" s="51">
        <v>7955</v>
      </c>
      <c r="S1233" s="68">
        <v>7814.59</v>
      </c>
      <c r="T1233" s="69">
        <v>7810</v>
      </c>
      <c r="Y1233" s="51">
        <f t="shared" si="198"/>
        <v>7945</v>
      </c>
      <c r="Z1233" s="73">
        <f t="shared" si="199"/>
        <v>7819.2</v>
      </c>
      <c r="AA1233" s="69" t="str">
        <f>VLOOKUP(C:C&amp;"    ",[1]Sheet0!$E$1:$I$65536,5,0)</f>
        <v xml:space="preserve">7810.00    </v>
      </c>
      <c r="AB1233" s="74">
        <v>7810</v>
      </c>
      <c r="AC1233" t="b">
        <f t="shared" si="195"/>
        <v>1</v>
      </c>
      <c r="AD1233">
        <v>9001306</v>
      </c>
      <c r="AE1233" t="s">
        <v>7980</v>
      </c>
      <c r="AF1233" t="str">
        <f t="shared" si="197"/>
        <v>赵高继</v>
      </c>
    </row>
    <row r="1234" spans="1:32" x14ac:dyDescent="0.2">
      <c r="A1234">
        <v>1231</v>
      </c>
      <c r="B1234">
        <v>9001365</v>
      </c>
      <c r="C1234" t="str">
        <f>VLOOKUP(B:B,'10月人员信息'!J:W,13,0)</f>
        <v>130721199009011639</v>
      </c>
      <c r="D1234" t="str">
        <f>VLOOKUP(B:B,'10月人员信息'!J:M,3,0)</f>
        <v>张超</v>
      </c>
      <c r="E1234" t="str">
        <f>VLOOKUP(B:B,'10月人员信息'!J:L,2,0)</f>
        <v>特钢事业部</v>
      </c>
      <c r="F1234" t="str">
        <f>VLOOKUP(B:B,'10月人员信息'!J:R,8,0)</f>
        <v>加热工</v>
      </c>
      <c r="G1234">
        <f>VLOOKUP(B:B,'10月人员信息'!J:P,6,0)</f>
        <v>0</v>
      </c>
      <c r="H1234" t="str">
        <f>VLOOKUP(B:B,'10月人员信息'!J:V,12,0)</f>
        <v>汉族</v>
      </c>
      <c r="I1234" t="str">
        <f>VLOOKUP(B:B,'11月工资'!A:D,4,0)</f>
        <v>6217000170014085950</v>
      </c>
      <c r="J1234">
        <f t="shared" si="193"/>
        <v>1261.28</v>
      </c>
      <c r="K1234">
        <f t="shared" ref="K1234:K1296" si="200">ROUND(R1234*0.007,2)</f>
        <v>55.18</v>
      </c>
      <c r="L1234">
        <f t="shared" si="196"/>
        <v>134.01</v>
      </c>
      <c r="M1234" s="6">
        <f t="shared" ref="M1234:M1296" si="201">ROUND(S1234*0.07,2)</f>
        <v>541.98</v>
      </c>
      <c r="N1234">
        <f>VLOOKUP(C:C,'11月工资'!C:AP,40,0)</f>
        <v>9</v>
      </c>
      <c r="O1234" s="6">
        <f t="shared" ref="O1234:O1296" si="202">ROUND(S1234*0.008,2)</f>
        <v>61.94</v>
      </c>
      <c r="P1234">
        <v>0</v>
      </c>
      <c r="Q1234">
        <f t="shared" si="194"/>
        <v>929</v>
      </c>
      <c r="R1234" s="51">
        <v>7883</v>
      </c>
      <c r="S1234" s="68">
        <v>7742.59</v>
      </c>
      <c r="T1234" s="69">
        <v>7738</v>
      </c>
      <c r="Y1234" s="51">
        <f t="shared" si="198"/>
        <v>7873</v>
      </c>
      <c r="Z1234" s="73">
        <f t="shared" si="199"/>
        <v>7747.2</v>
      </c>
      <c r="AA1234" s="69" t="str">
        <f>VLOOKUP(C:C&amp;"    ",[1]Sheet0!$E$1:$I$65536,5,0)</f>
        <v xml:space="preserve">7738.00    </v>
      </c>
      <c r="AB1234" s="74">
        <v>7738</v>
      </c>
      <c r="AC1234" t="b">
        <f t="shared" si="195"/>
        <v>1</v>
      </c>
      <c r="AD1234">
        <v>9001308</v>
      </c>
      <c r="AE1234" t="s">
        <v>1245</v>
      </c>
      <c r="AF1234" t="str">
        <f t="shared" si="197"/>
        <v>张彬</v>
      </c>
    </row>
    <row r="1235" spans="1:32" x14ac:dyDescent="0.2">
      <c r="A1235">
        <v>1232</v>
      </c>
      <c r="B1235">
        <v>9001306</v>
      </c>
      <c r="C1235" t="str">
        <f>VLOOKUP(B:B,'10月人员信息'!J:W,13,0)</f>
        <v>130705196902280950</v>
      </c>
      <c r="D1235" t="str">
        <f>VLOOKUP(B:B,'10月人员信息'!J:M,3,0)</f>
        <v>赵高继</v>
      </c>
      <c r="E1235" t="str">
        <f>VLOOKUP(B:B,'10月人员信息'!J:L,2,0)</f>
        <v>信息自动化部</v>
      </c>
      <c r="F1235" t="str">
        <f>VLOOKUP(B:B,'10月人员信息'!J:R,8,0)</f>
        <v>高炉维检作业区维检</v>
      </c>
      <c r="G1235" t="str">
        <f>VLOOKUP(B:B,'10月人员信息'!J:P,6,0)</f>
        <v>专业师</v>
      </c>
      <c r="H1235" t="str">
        <f>VLOOKUP(B:B,'10月人员信息'!J:V,12,0)</f>
        <v>汉族</v>
      </c>
      <c r="I1235" t="str">
        <f>VLOOKUP(B:B,'11月工资'!A:D,4,0)</f>
        <v>6210810170000760793</v>
      </c>
      <c r="J1235">
        <f t="shared" si="193"/>
        <v>1502.4</v>
      </c>
      <c r="K1235">
        <f t="shared" si="200"/>
        <v>65.73</v>
      </c>
      <c r="L1235">
        <f t="shared" si="196"/>
        <v>159.63</v>
      </c>
      <c r="M1235" s="6">
        <f t="shared" si="201"/>
        <v>647.47</v>
      </c>
      <c r="N1235">
        <f>VLOOKUP(C:C,'11月工资'!C:AP,40,0)</f>
        <v>9</v>
      </c>
      <c r="O1235" s="6">
        <f t="shared" si="202"/>
        <v>74</v>
      </c>
      <c r="P1235">
        <v>0</v>
      </c>
      <c r="Q1235">
        <f t="shared" si="194"/>
        <v>1109</v>
      </c>
      <c r="R1235" s="51">
        <v>9390</v>
      </c>
      <c r="S1235" s="68">
        <v>9249.59</v>
      </c>
      <c r="T1235" s="69">
        <v>9245</v>
      </c>
      <c r="Y1235" s="51">
        <f t="shared" si="198"/>
        <v>9380</v>
      </c>
      <c r="Z1235" s="73">
        <f t="shared" si="199"/>
        <v>9254.2000000000007</v>
      </c>
      <c r="AA1235" s="69" t="str">
        <f>VLOOKUP(C:C&amp;"    ",[1]Sheet0!$E$1:$I$65536,5,0)</f>
        <v xml:space="preserve">9245.00    </v>
      </c>
      <c r="AB1235" s="74">
        <v>9245</v>
      </c>
      <c r="AC1235" t="b">
        <f t="shared" si="195"/>
        <v>1</v>
      </c>
      <c r="AD1235">
        <v>9001310</v>
      </c>
      <c r="AE1235" t="s">
        <v>7987</v>
      </c>
      <c r="AF1235" t="str">
        <f t="shared" si="197"/>
        <v>马建民</v>
      </c>
    </row>
    <row r="1236" spans="1:32" x14ac:dyDescent="0.2">
      <c r="A1236">
        <v>1233</v>
      </c>
      <c r="B1236">
        <v>9001308</v>
      </c>
      <c r="C1236" t="str">
        <f>VLOOKUP(B:B,'10月人员信息'!J:W,13,0)</f>
        <v>130705197412270957</v>
      </c>
      <c r="D1236" t="str">
        <f>VLOOKUP(B:B,'10月人员信息'!J:M,3,0)</f>
        <v>张彬</v>
      </c>
      <c r="E1236" t="str">
        <f>VLOOKUP(B:B,'10月人员信息'!J:L,2,0)</f>
        <v>信息自动化部</v>
      </c>
      <c r="F1236" t="str">
        <f>VLOOKUP(B:B,'10月人员信息'!J:R,8,0)</f>
        <v>高炉维检作业区维检</v>
      </c>
      <c r="G1236" t="str">
        <f>VLOOKUP(B:B,'10月人员信息'!J:P,6,0)</f>
        <v>专业师</v>
      </c>
      <c r="H1236" t="str">
        <f>VLOOKUP(B:B,'10月人员信息'!J:V,12,0)</f>
        <v>汉族</v>
      </c>
      <c r="I1236" t="str">
        <f>VLOOKUP(B:B,'11月工资'!A:D,4,0)</f>
        <v>6210810170000760629</v>
      </c>
      <c r="J1236">
        <f t="shared" si="193"/>
        <v>1499.84</v>
      </c>
      <c r="K1236">
        <f t="shared" si="200"/>
        <v>65.62</v>
      </c>
      <c r="L1236">
        <f t="shared" si="196"/>
        <v>159.36000000000001</v>
      </c>
      <c r="M1236" s="6">
        <f t="shared" si="201"/>
        <v>646.35</v>
      </c>
      <c r="N1236">
        <f>VLOOKUP(C:C,'11月工资'!C:AP,40,0)</f>
        <v>9</v>
      </c>
      <c r="O1236" s="6">
        <f t="shared" si="202"/>
        <v>73.87</v>
      </c>
      <c r="P1236">
        <v>0</v>
      </c>
      <c r="Q1236">
        <f t="shared" si="194"/>
        <v>1107</v>
      </c>
      <c r="R1236" s="51">
        <v>9374</v>
      </c>
      <c r="S1236" s="68">
        <v>9233.59</v>
      </c>
      <c r="T1236" s="69">
        <v>9229</v>
      </c>
      <c r="Y1236" s="51">
        <f t="shared" si="198"/>
        <v>9364</v>
      </c>
      <c r="Z1236" s="73">
        <f t="shared" si="199"/>
        <v>9238.2000000000007</v>
      </c>
      <c r="AA1236" s="69" t="str">
        <f>VLOOKUP(C:C&amp;"    ",[1]Sheet0!$E$1:$I$65536,5,0)</f>
        <v xml:space="preserve">9229.00    </v>
      </c>
      <c r="AB1236" s="74">
        <v>9229</v>
      </c>
      <c r="AC1236" t="b">
        <f t="shared" si="195"/>
        <v>1</v>
      </c>
      <c r="AD1236">
        <v>9001318</v>
      </c>
      <c r="AE1236" t="s">
        <v>7995</v>
      </c>
      <c r="AF1236" t="str">
        <f t="shared" si="197"/>
        <v>刘名</v>
      </c>
    </row>
    <row r="1237" spans="1:32" x14ac:dyDescent="0.2">
      <c r="A1237">
        <v>1234</v>
      </c>
      <c r="B1237">
        <v>9001310</v>
      </c>
      <c r="C1237" t="str">
        <f>VLOOKUP(B:B,'10月人员信息'!J:W,13,0)</f>
        <v>130705197710120930</v>
      </c>
      <c r="D1237" t="str">
        <f>VLOOKUP(B:B,'10月人员信息'!J:M,3,0)</f>
        <v>马建民</v>
      </c>
      <c r="E1237" t="str">
        <f>VLOOKUP(B:B,'10月人员信息'!J:L,2,0)</f>
        <v>信息自动化部</v>
      </c>
      <c r="F1237" t="str">
        <f>VLOOKUP(B:B,'10月人员信息'!J:R,8,0)</f>
        <v>炼钢维检作业区维检</v>
      </c>
      <c r="G1237" t="str">
        <f>VLOOKUP(B:B,'10月人员信息'!J:P,6,0)</f>
        <v>专业师</v>
      </c>
      <c r="H1237" t="str">
        <f>VLOOKUP(B:B,'10月人员信息'!J:V,12,0)</f>
        <v>汉族</v>
      </c>
      <c r="I1237" t="str">
        <f>VLOOKUP(B:B,'11月工资'!A:D,4,0)</f>
        <v>6217000170007932523</v>
      </c>
      <c r="J1237">
        <f t="shared" si="193"/>
        <v>1487.36</v>
      </c>
      <c r="K1237">
        <f t="shared" si="200"/>
        <v>65.069999999999993</v>
      </c>
      <c r="L1237">
        <f t="shared" si="196"/>
        <v>158.03</v>
      </c>
      <c r="M1237" s="6">
        <f t="shared" si="201"/>
        <v>640.89</v>
      </c>
      <c r="N1237">
        <f>VLOOKUP(C:C,'11月工资'!C:AP,40,0)</f>
        <v>9</v>
      </c>
      <c r="O1237" s="6">
        <f t="shared" si="202"/>
        <v>73.239999999999995</v>
      </c>
      <c r="P1237">
        <v>0</v>
      </c>
      <c r="Q1237">
        <f t="shared" si="194"/>
        <v>1098</v>
      </c>
      <c r="R1237" s="51">
        <v>9296</v>
      </c>
      <c r="S1237" s="68">
        <v>9155.59</v>
      </c>
      <c r="T1237" s="69">
        <v>9151</v>
      </c>
      <c r="Y1237" s="51">
        <f t="shared" si="198"/>
        <v>9286</v>
      </c>
      <c r="Z1237" s="73">
        <f t="shared" si="199"/>
        <v>9160.2000000000007</v>
      </c>
      <c r="AA1237" s="69" t="str">
        <f>VLOOKUP(C:C&amp;"    ",[1]Sheet0!$E$1:$I$65536,5,0)</f>
        <v xml:space="preserve">9151.00    </v>
      </c>
      <c r="AB1237" s="74">
        <v>9151</v>
      </c>
      <c r="AC1237" t="b">
        <f t="shared" si="195"/>
        <v>1</v>
      </c>
      <c r="AD1237">
        <v>9001325</v>
      </c>
      <c r="AE1237" t="s">
        <v>8001</v>
      </c>
      <c r="AF1237" t="str">
        <f t="shared" si="197"/>
        <v>薄巍</v>
      </c>
    </row>
    <row r="1238" spans="1:32" x14ac:dyDescent="0.2">
      <c r="A1238">
        <v>1235</v>
      </c>
      <c r="B1238">
        <v>9001318</v>
      </c>
      <c r="C1238" t="str">
        <f>VLOOKUP(B:B,'10月人员信息'!J:W,13,0)</f>
        <v>132529198206131418</v>
      </c>
      <c r="D1238" t="str">
        <f>VLOOKUP(B:B,'10月人员信息'!J:M,3,0)</f>
        <v>刘名</v>
      </c>
      <c r="E1238" t="str">
        <f>VLOOKUP(B:B,'10月人员信息'!J:L,2,0)</f>
        <v>信息自动化部</v>
      </c>
      <c r="F1238" t="str">
        <f>VLOOKUP(B:B,'10月人员信息'!J:R,8,0)</f>
        <v>烧结球团维检作业区维检</v>
      </c>
      <c r="G1238" t="str">
        <f>VLOOKUP(B:B,'10月人员信息'!J:P,6,0)</f>
        <v>专业师</v>
      </c>
      <c r="H1238" t="str">
        <f>VLOOKUP(B:B,'10月人员信息'!J:V,12,0)</f>
        <v>汉族</v>
      </c>
      <c r="I1238" t="str">
        <f>VLOOKUP(B:B,'11月工资'!A:D,4,0)</f>
        <v>6210810170000758391</v>
      </c>
      <c r="J1238">
        <f t="shared" si="193"/>
        <v>1447.36</v>
      </c>
      <c r="K1238">
        <f t="shared" si="200"/>
        <v>63.32</v>
      </c>
      <c r="L1238">
        <f t="shared" si="196"/>
        <v>153.78</v>
      </c>
      <c r="M1238" s="6">
        <f t="shared" si="201"/>
        <v>623.39</v>
      </c>
      <c r="N1238">
        <f>VLOOKUP(C:C,'11月工资'!C:AP,40,0)</f>
        <v>9</v>
      </c>
      <c r="O1238" s="6">
        <f t="shared" si="202"/>
        <v>71.239999999999995</v>
      </c>
      <c r="P1238">
        <v>0</v>
      </c>
      <c r="Q1238">
        <f t="shared" si="194"/>
        <v>1068</v>
      </c>
      <c r="R1238" s="51">
        <v>9046</v>
      </c>
      <c r="S1238" s="68">
        <v>8905.59</v>
      </c>
      <c r="T1238" s="69">
        <v>8901</v>
      </c>
      <c r="Y1238" s="51">
        <f t="shared" si="198"/>
        <v>9036</v>
      </c>
      <c r="Z1238" s="73">
        <f t="shared" si="199"/>
        <v>8910.2000000000007</v>
      </c>
      <c r="AA1238" s="69" t="str">
        <f>VLOOKUP(C:C&amp;"    ",[1]Sheet0!$E$1:$I$65536,5,0)</f>
        <v xml:space="preserve">8901.00    </v>
      </c>
      <c r="AB1238" s="74">
        <v>8901</v>
      </c>
      <c r="AC1238" t="b">
        <f t="shared" si="195"/>
        <v>1</v>
      </c>
      <c r="AD1238">
        <v>9001328</v>
      </c>
      <c r="AE1238" t="s">
        <v>8003</v>
      </c>
      <c r="AF1238" t="str">
        <f t="shared" si="197"/>
        <v>李文华</v>
      </c>
    </row>
    <row r="1239" spans="1:32" x14ac:dyDescent="0.2">
      <c r="A1239">
        <v>1236</v>
      </c>
      <c r="B1239">
        <v>9001325</v>
      </c>
      <c r="C1239" t="str">
        <f>VLOOKUP(B:B,'10月人员信息'!J:W,13,0)</f>
        <v>130705198402093015</v>
      </c>
      <c r="D1239" t="str">
        <f>VLOOKUP(B:B,'10月人员信息'!J:M,3,0)</f>
        <v>薄巍</v>
      </c>
      <c r="E1239" t="str">
        <f>VLOOKUP(B:B,'10月人员信息'!J:L,2,0)</f>
        <v>信息自动化部</v>
      </c>
      <c r="F1239" t="str">
        <f>VLOOKUP(B:B,'10月人员信息'!J:R,8,0)</f>
        <v>高炉维检作业区维检</v>
      </c>
      <c r="G1239" t="str">
        <f>VLOOKUP(B:B,'10月人员信息'!J:P,6,0)</f>
        <v>主管师</v>
      </c>
      <c r="H1239" t="str">
        <f>VLOOKUP(B:B,'10月人员信息'!J:V,12,0)</f>
        <v>汉族</v>
      </c>
      <c r="I1239" t="str">
        <f>VLOOKUP(B:B,'11月工资'!A:D,4,0)</f>
        <v>6210810170000761072</v>
      </c>
      <c r="J1239">
        <f t="shared" si="193"/>
        <v>1736.64</v>
      </c>
      <c r="K1239">
        <f t="shared" si="200"/>
        <v>75.98</v>
      </c>
      <c r="L1239">
        <f t="shared" si="196"/>
        <v>184.52</v>
      </c>
      <c r="M1239" s="6">
        <f t="shared" si="201"/>
        <v>749.95</v>
      </c>
      <c r="N1239">
        <f>VLOOKUP(C:C,'11月工资'!C:AP,40,0)</f>
        <v>9</v>
      </c>
      <c r="O1239" s="6">
        <f t="shared" si="202"/>
        <v>85.71</v>
      </c>
      <c r="P1239">
        <v>0</v>
      </c>
      <c r="Q1239">
        <f t="shared" si="194"/>
        <v>1285</v>
      </c>
      <c r="R1239" s="51">
        <v>10854</v>
      </c>
      <c r="S1239" s="68">
        <v>10713.59</v>
      </c>
      <c r="T1239" s="69">
        <v>10709</v>
      </c>
      <c r="Y1239" s="51">
        <f t="shared" si="198"/>
        <v>10844</v>
      </c>
      <c r="Z1239" s="73">
        <f t="shared" si="199"/>
        <v>10718.2</v>
      </c>
      <c r="AA1239" s="69" t="str">
        <f>VLOOKUP(C:C&amp;"    ",[1]Sheet0!$E$1:$I$65536,5,0)</f>
        <v xml:space="preserve">10709.00    </v>
      </c>
      <c r="AB1239" s="74">
        <v>10709</v>
      </c>
      <c r="AC1239" t="b">
        <f t="shared" si="195"/>
        <v>1</v>
      </c>
      <c r="AD1239">
        <v>9001329</v>
      </c>
      <c r="AE1239" t="s">
        <v>8008</v>
      </c>
      <c r="AF1239" t="str">
        <f t="shared" si="197"/>
        <v>刘争艳</v>
      </c>
    </row>
    <row r="1240" spans="1:32" x14ac:dyDescent="0.2">
      <c r="A1240">
        <v>1237</v>
      </c>
      <c r="B1240">
        <v>9001328</v>
      </c>
      <c r="C1240" t="str">
        <f>VLOOKUP(B:B,'10月人员信息'!J:W,13,0)</f>
        <v>130430198510101115</v>
      </c>
      <c r="D1240" t="str">
        <f>VLOOKUP(B:B,'10月人员信息'!J:M,3,0)</f>
        <v>李文华</v>
      </c>
      <c r="E1240" t="str">
        <f>VLOOKUP(B:B,'10月人员信息'!J:L,2,0)</f>
        <v>信息自动化部</v>
      </c>
      <c r="F1240" t="str">
        <f>VLOOKUP(B:B,'10月人员信息'!J:R,8,0)</f>
        <v>炼钢维检作业区维检</v>
      </c>
      <c r="G1240" t="str">
        <f>VLOOKUP(B:B,'10月人员信息'!J:P,6,0)</f>
        <v>专业师</v>
      </c>
      <c r="H1240" t="str">
        <f>VLOOKUP(B:B,'10月人员信息'!J:V,12,0)</f>
        <v>汉族</v>
      </c>
      <c r="I1240" t="str">
        <f>VLOOKUP(B:B,'11月工资'!A:D,4,0)</f>
        <v>6217000170000906367</v>
      </c>
      <c r="J1240">
        <f t="shared" si="193"/>
        <v>1447.36</v>
      </c>
      <c r="K1240">
        <f t="shared" si="200"/>
        <v>63.32</v>
      </c>
      <c r="L1240">
        <f t="shared" si="196"/>
        <v>153.78</v>
      </c>
      <c r="M1240" s="6">
        <f t="shared" si="201"/>
        <v>623.39</v>
      </c>
      <c r="N1240">
        <f>VLOOKUP(C:C,'11月工资'!C:AP,40,0)</f>
        <v>9</v>
      </c>
      <c r="O1240" s="6">
        <f t="shared" si="202"/>
        <v>71.239999999999995</v>
      </c>
      <c r="P1240">
        <v>0</v>
      </c>
      <c r="Q1240">
        <f t="shared" si="194"/>
        <v>1068</v>
      </c>
      <c r="R1240" s="51">
        <v>9046</v>
      </c>
      <c r="S1240" s="68">
        <v>8905.59</v>
      </c>
      <c r="T1240" s="69">
        <v>8901</v>
      </c>
      <c r="Y1240" s="51">
        <f t="shared" si="198"/>
        <v>9036</v>
      </c>
      <c r="Z1240" s="73">
        <f t="shared" si="199"/>
        <v>8910.2000000000007</v>
      </c>
      <c r="AA1240" s="69" t="str">
        <f>VLOOKUP(C:C&amp;"    ",[1]Sheet0!$E$1:$I$65536,5,0)</f>
        <v xml:space="preserve">8901.00    </v>
      </c>
      <c r="AB1240" s="74">
        <v>8901</v>
      </c>
      <c r="AC1240" t="b">
        <f t="shared" si="195"/>
        <v>1</v>
      </c>
      <c r="AD1240">
        <v>9001355</v>
      </c>
      <c r="AE1240" t="s">
        <v>8011</v>
      </c>
      <c r="AF1240" t="str">
        <f t="shared" si="197"/>
        <v>张春生</v>
      </c>
    </row>
    <row r="1241" spans="1:32" x14ac:dyDescent="0.2">
      <c r="A1241">
        <v>1238</v>
      </c>
      <c r="B1241">
        <v>9001329</v>
      </c>
      <c r="C1241" t="str">
        <f>VLOOKUP(B:B,'10月人员信息'!J:W,13,0)</f>
        <v>130982198502061129</v>
      </c>
      <c r="D1241" t="str">
        <f>VLOOKUP(B:B,'10月人员信息'!J:M,3,0)</f>
        <v>刘争艳</v>
      </c>
      <c r="E1241" t="str">
        <f>VLOOKUP(B:B,'10月人员信息'!J:L,2,0)</f>
        <v>信息自动化部</v>
      </c>
      <c r="F1241" t="str">
        <f>VLOOKUP(B:B,'10月人员信息'!J:R,8,0)</f>
        <v>系统开发及模型管理主办</v>
      </c>
      <c r="G1241" t="str">
        <f>VLOOKUP(B:B,'10月人员信息'!J:P,6,0)</f>
        <v>专业师</v>
      </c>
      <c r="H1241" t="str">
        <f>VLOOKUP(B:B,'10月人员信息'!J:V,12,0)</f>
        <v>汉族</v>
      </c>
      <c r="I1241" t="str">
        <f>VLOOKUP(B:B,'11月工资'!A:D,4,0)</f>
        <v>6210810170000025320</v>
      </c>
      <c r="J1241">
        <f t="shared" si="193"/>
        <v>1250.08</v>
      </c>
      <c r="K1241">
        <f t="shared" si="200"/>
        <v>54.69</v>
      </c>
      <c r="L1241">
        <f t="shared" si="196"/>
        <v>132.82</v>
      </c>
      <c r="M1241" s="6">
        <f t="shared" si="201"/>
        <v>537.08000000000004</v>
      </c>
      <c r="N1241">
        <f>VLOOKUP(C:C,'11月工资'!C:AP,40,0)</f>
        <v>9</v>
      </c>
      <c r="O1241" s="6">
        <f t="shared" si="202"/>
        <v>61.38</v>
      </c>
      <c r="P1241">
        <v>0</v>
      </c>
      <c r="Q1241">
        <f t="shared" si="194"/>
        <v>920</v>
      </c>
      <c r="R1241" s="51">
        <v>7813</v>
      </c>
      <c r="S1241" s="68">
        <v>7672.59</v>
      </c>
      <c r="T1241" s="69">
        <v>7668</v>
      </c>
      <c r="Y1241" s="51">
        <f t="shared" si="198"/>
        <v>7803</v>
      </c>
      <c r="Z1241" s="73">
        <f t="shared" si="199"/>
        <v>7677.2</v>
      </c>
      <c r="AA1241" s="69" t="str">
        <f>VLOOKUP(C:C&amp;"    ",[1]Sheet0!$E$1:$I$65536,5,0)</f>
        <v xml:space="preserve">7668.00    </v>
      </c>
      <c r="AB1241" s="74">
        <v>7668</v>
      </c>
      <c r="AC1241" t="b">
        <f t="shared" si="195"/>
        <v>1</v>
      </c>
      <c r="AD1241">
        <v>9001327</v>
      </c>
      <c r="AE1241" t="s">
        <v>7909</v>
      </c>
      <c r="AF1241" t="str">
        <f t="shared" si="197"/>
        <v>陈占坤</v>
      </c>
    </row>
    <row r="1242" spans="1:32" x14ac:dyDescent="0.2">
      <c r="A1242">
        <v>1239</v>
      </c>
      <c r="B1242">
        <v>9001355</v>
      </c>
      <c r="C1242" t="str">
        <f>VLOOKUP(B:B,'10月人员信息'!J:W,13,0)</f>
        <v>130705198303220912</v>
      </c>
      <c r="D1242" t="str">
        <f>VLOOKUP(B:B,'10月人员信息'!J:M,3,0)</f>
        <v>张春生</v>
      </c>
      <c r="E1242" t="str">
        <f>VLOOKUP(B:B,'10月人员信息'!J:L,2,0)</f>
        <v>信息自动化部</v>
      </c>
      <c r="F1242" t="str">
        <f>VLOOKUP(B:B,'10月人员信息'!J:R,8,0)</f>
        <v>烧结球团维检作业区维检</v>
      </c>
      <c r="G1242" t="str">
        <f>VLOOKUP(B:B,'10月人员信息'!J:P,6,0)</f>
        <v>专业师</v>
      </c>
      <c r="H1242" t="str">
        <f>VLOOKUP(B:B,'10月人员信息'!J:V,12,0)</f>
        <v>汉族</v>
      </c>
      <c r="I1242" t="str">
        <f>VLOOKUP(B:B,'11月工资'!A:D,4,0)</f>
        <v>6210810170000758599</v>
      </c>
      <c r="J1242">
        <f t="shared" si="193"/>
        <v>1457.28</v>
      </c>
      <c r="K1242">
        <f t="shared" si="200"/>
        <v>63.76</v>
      </c>
      <c r="L1242">
        <f t="shared" si="196"/>
        <v>154.84</v>
      </c>
      <c r="M1242" s="6">
        <f t="shared" si="201"/>
        <v>627.73</v>
      </c>
      <c r="N1242">
        <f>VLOOKUP(C:C,'11月工资'!C:AP,40,0)</f>
        <v>9</v>
      </c>
      <c r="O1242" s="6">
        <f t="shared" si="202"/>
        <v>71.739999999999995</v>
      </c>
      <c r="P1242">
        <v>0</v>
      </c>
      <c r="Q1242">
        <f t="shared" si="194"/>
        <v>1076</v>
      </c>
      <c r="R1242" s="51">
        <v>9108</v>
      </c>
      <c r="S1242" s="68">
        <v>8967.59</v>
      </c>
      <c r="T1242" s="69">
        <v>8963</v>
      </c>
      <c r="Y1242" s="51">
        <f t="shared" si="198"/>
        <v>9098</v>
      </c>
      <c r="Z1242" s="73">
        <f t="shared" si="199"/>
        <v>8972.2000000000007</v>
      </c>
      <c r="AA1242" s="69" t="str">
        <f>VLOOKUP(C:C&amp;"    ",[1]Sheet0!$E$1:$I$65536,5,0)</f>
        <v xml:space="preserve">8963.00    </v>
      </c>
      <c r="AB1242" s="74">
        <v>8963</v>
      </c>
      <c r="AC1242" t="b">
        <f t="shared" si="195"/>
        <v>1</v>
      </c>
      <c r="AD1242">
        <v>9001330</v>
      </c>
      <c r="AE1242" t="s">
        <v>7914</v>
      </c>
      <c r="AF1242" t="str">
        <f t="shared" si="197"/>
        <v>赵越</v>
      </c>
    </row>
    <row r="1243" spans="1:32" x14ac:dyDescent="0.2">
      <c r="A1243">
        <v>1240</v>
      </c>
      <c r="B1243">
        <v>9001327</v>
      </c>
      <c r="C1243" t="str">
        <f>VLOOKUP(B:B,'10月人员信息'!J:W,13,0)</f>
        <v>371102198501204757</v>
      </c>
      <c r="D1243" t="str">
        <f>VLOOKUP(B:B,'10月人员信息'!J:M,3,0)</f>
        <v>陈占坤</v>
      </c>
      <c r="E1243" t="str">
        <f>VLOOKUP(B:B,'10月人员信息'!J:L,2,0)</f>
        <v>制造部</v>
      </c>
      <c r="F1243" t="str">
        <f>VLOOKUP(B:B,'10月人员信息'!J:R,8,0)</f>
        <v>成品检验作业区主办</v>
      </c>
      <c r="G1243" t="str">
        <f>VLOOKUP(B:B,'10月人员信息'!J:P,6,0)</f>
        <v>专业师</v>
      </c>
      <c r="H1243" t="str">
        <f>VLOOKUP(B:B,'10月人员信息'!J:V,12,0)</f>
        <v>汉族</v>
      </c>
      <c r="I1243" t="str">
        <f>VLOOKUP(B:B,'11月工资'!A:D,4,0)</f>
        <v>6227000170700318789</v>
      </c>
      <c r="J1243">
        <f t="shared" si="193"/>
        <v>1328.96</v>
      </c>
      <c r="K1243">
        <f t="shared" si="200"/>
        <v>58.14</v>
      </c>
      <c r="L1243">
        <f t="shared" si="196"/>
        <v>141.19999999999999</v>
      </c>
      <c r="M1243" s="6">
        <f t="shared" si="201"/>
        <v>571.59</v>
      </c>
      <c r="N1243">
        <f>VLOOKUP(C:C,'11月工资'!C:AP,40,0)</f>
        <v>9</v>
      </c>
      <c r="O1243" s="6">
        <f t="shared" si="202"/>
        <v>65.319999999999993</v>
      </c>
      <c r="P1243">
        <v>0</v>
      </c>
      <c r="Q1243">
        <f t="shared" si="194"/>
        <v>979</v>
      </c>
      <c r="R1243" s="51">
        <v>8306</v>
      </c>
      <c r="S1243" s="68">
        <v>8165.59</v>
      </c>
      <c r="T1243" s="69">
        <v>8161</v>
      </c>
      <c r="Y1243" s="51">
        <f t="shared" si="198"/>
        <v>8296</v>
      </c>
      <c r="Z1243" s="73">
        <f t="shared" si="199"/>
        <v>8170.2</v>
      </c>
      <c r="AA1243" s="69" t="str">
        <f>VLOOKUP(C:C&amp;"    ",[1]Sheet0!$E$1:$I$65536,5,0)</f>
        <v xml:space="preserve">8161.00    </v>
      </c>
      <c r="AB1243" s="74">
        <v>8161</v>
      </c>
      <c r="AC1243" t="b">
        <f t="shared" si="195"/>
        <v>1</v>
      </c>
      <c r="AD1243">
        <v>9001337</v>
      </c>
      <c r="AE1243" t="s">
        <v>7920</v>
      </c>
      <c r="AF1243" t="str">
        <f t="shared" si="197"/>
        <v>付成翔</v>
      </c>
    </row>
    <row r="1244" spans="1:32" x14ac:dyDescent="0.2">
      <c r="A1244">
        <v>1241</v>
      </c>
      <c r="B1244">
        <v>9001330</v>
      </c>
      <c r="C1244" t="str">
        <f>VLOOKUP(B:B,'10月人员信息'!J:W,13,0)</f>
        <v>131081198606282538</v>
      </c>
      <c r="D1244" t="str">
        <f>VLOOKUP(B:B,'10月人员信息'!J:M,3,0)</f>
        <v>赵越</v>
      </c>
      <c r="E1244" t="str">
        <f>VLOOKUP(B:B,'10月人员信息'!J:L,2,0)</f>
        <v>制造部</v>
      </c>
      <c r="F1244" t="str">
        <f>VLOOKUP(B:B,'10月人员信息'!J:R,8,0)</f>
        <v>成品检验作业区主办</v>
      </c>
      <c r="G1244" t="str">
        <f>VLOOKUP(B:B,'10月人员信息'!J:P,6,0)</f>
        <v>专业师</v>
      </c>
      <c r="H1244" t="str">
        <f>VLOOKUP(B:B,'10月人员信息'!J:V,12,0)</f>
        <v>汉族</v>
      </c>
      <c r="I1244" t="str">
        <f>VLOOKUP(B:B,'11月工资'!A:D,4,0)</f>
        <v>6210810170000805887</v>
      </c>
      <c r="J1244">
        <f t="shared" si="193"/>
        <v>1248.96</v>
      </c>
      <c r="K1244">
        <f t="shared" si="200"/>
        <v>54.64</v>
      </c>
      <c r="L1244">
        <f t="shared" si="196"/>
        <v>132.69999999999999</v>
      </c>
      <c r="M1244" s="6">
        <f t="shared" si="201"/>
        <v>536.59</v>
      </c>
      <c r="N1244">
        <f>VLOOKUP(C:C,'11月工资'!C:AP,40,0)</f>
        <v>9</v>
      </c>
      <c r="O1244" s="6">
        <f t="shared" si="202"/>
        <v>61.32</v>
      </c>
      <c r="P1244">
        <v>0</v>
      </c>
      <c r="Q1244">
        <f t="shared" si="194"/>
        <v>919</v>
      </c>
      <c r="R1244" s="51">
        <v>7806</v>
      </c>
      <c r="S1244" s="68">
        <v>7665.59</v>
      </c>
      <c r="T1244" s="69">
        <v>7661</v>
      </c>
      <c r="Y1244" s="51">
        <f t="shared" si="198"/>
        <v>7796</v>
      </c>
      <c r="Z1244" s="73">
        <f t="shared" si="199"/>
        <v>7670.2</v>
      </c>
      <c r="AA1244" s="69" t="str">
        <f>VLOOKUP(C:C&amp;"    ",[1]Sheet0!$E$1:$I$65536,5,0)</f>
        <v xml:space="preserve">7661.00    </v>
      </c>
      <c r="AB1244" s="74">
        <v>7661</v>
      </c>
      <c r="AC1244" t="b">
        <f t="shared" si="195"/>
        <v>1</v>
      </c>
      <c r="AD1244">
        <v>9001338</v>
      </c>
      <c r="AE1244" t="s">
        <v>7927</v>
      </c>
      <c r="AF1244" t="str">
        <f t="shared" si="197"/>
        <v>王卓识</v>
      </c>
    </row>
    <row r="1245" spans="1:32" x14ac:dyDescent="0.2">
      <c r="A1245">
        <v>1242</v>
      </c>
      <c r="B1245">
        <v>9001337</v>
      </c>
      <c r="C1245" t="str">
        <f>VLOOKUP(B:B,'10月人员信息'!J:W,13,0)</f>
        <v>231026198801010035</v>
      </c>
      <c r="D1245" t="str">
        <f>VLOOKUP(B:B,'10月人员信息'!J:M,3,0)</f>
        <v>付成翔</v>
      </c>
      <c r="E1245" t="str">
        <f>VLOOKUP(B:B,'10月人员信息'!J:L,2,0)</f>
        <v>制造部</v>
      </c>
      <c r="F1245" t="str">
        <f>VLOOKUP(B:B,'10月人员信息'!J:R,8,0)</f>
        <v>生产计划（物料平衡）管理主办</v>
      </c>
      <c r="G1245" t="str">
        <f>VLOOKUP(B:B,'10月人员信息'!J:P,6,0)</f>
        <v>专业师</v>
      </c>
      <c r="H1245" t="str">
        <f>VLOOKUP(B:B,'10月人员信息'!J:V,12,0)</f>
        <v>汉族</v>
      </c>
      <c r="I1245" t="str">
        <f>VLOOKUP(B:B,'11月工资'!A:D,4,0)</f>
        <v>6217000170003400681</v>
      </c>
      <c r="J1245">
        <f t="shared" si="193"/>
        <v>1248.96</v>
      </c>
      <c r="K1245">
        <f t="shared" si="200"/>
        <v>54.64</v>
      </c>
      <c r="L1245">
        <f t="shared" si="196"/>
        <v>132.69999999999999</v>
      </c>
      <c r="M1245" s="6">
        <f t="shared" si="201"/>
        <v>536.59</v>
      </c>
      <c r="N1245">
        <f>VLOOKUP(C:C,'11月工资'!C:AP,40,0)</f>
        <v>9</v>
      </c>
      <c r="O1245" s="6">
        <f t="shared" si="202"/>
        <v>61.32</v>
      </c>
      <c r="P1245">
        <v>0</v>
      </c>
      <c r="Q1245">
        <f t="shared" si="194"/>
        <v>919</v>
      </c>
      <c r="R1245" s="51">
        <v>7806</v>
      </c>
      <c r="S1245" s="68">
        <v>7665.59</v>
      </c>
      <c r="T1245" s="69">
        <v>7661</v>
      </c>
      <c r="Y1245" s="51">
        <f t="shared" si="198"/>
        <v>7796</v>
      </c>
      <c r="Z1245" s="73">
        <f t="shared" si="199"/>
        <v>7670.2</v>
      </c>
      <c r="AA1245" s="69" t="str">
        <f>VLOOKUP(C:C&amp;"    ",[1]Sheet0!$E$1:$I$65536,5,0)</f>
        <v xml:space="preserve">7661.00    </v>
      </c>
      <c r="AB1245" s="74">
        <v>7661</v>
      </c>
      <c r="AC1245" t="b">
        <f t="shared" si="195"/>
        <v>1</v>
      </c>
      <c r="AD1245">
        <v>9001344</v>
      </c>
      <c r="AE1245" t="s">
        <v>7933</v>
      </c>
      <c r="AF1245" t="str">
        <f t="shared" si="197"/>
        <v>周哲玄</v>
      </c>
    </row>
    <row r="1246" spans="1:32" x14ac:dyDescent="0.2">
      <c r="A1246">
        <v>1243</v>
      </c>
      <c r="B1246">
        <v>9001338</v>
      </c>
      <c r="C1246" t="str">
        <f>VLOOKUP(B:B,'10月人员信息'!J:W,13,0)</f>
        <v>130705198807237128</v>
      </c>
      <c r="D1246" t="str">
        <f>VLOOKUP(B:B,'10月人员信息'!J:M,3,0)</f>
        <v>王卓识</v>
      </c>
      <c r="E1246" t="str">
        <f>VLOOKUP(B:B,'10月人员信息'!J:L,2,0)</f>
        <v>制造部</v>
      </c>
      <c r="F1246" t="str">
        <f>VLOOKUP(B:B,'10月人员信息'!J:R,8,0)</f>
        <v>生产计划（物料平衡）管理主办</v>
      </c>
      <c r="G1246" t="str">
        <f>VLOOKUP(B:B,'10月人员信息'!J:P,6,0)</f>
        <v>专业师</v>
      </c>
      <c r="H1246" t="str">
        <f>VLOOKUP(B:B,'10月人员信息'!J:V,12,0)</f>
        <v>汉族</v>
      </c>
      <c r="I1246" t="str">
        <f>VLOOKUP(B:B,'11月工资'!A:D,4,0)</f>
        <v>6217000180043653975</v>
      </c>
      <c r="J1246">
        <f t="shared" si="193"/>
        <v>1238.56</v>
      </c>
      <c r="K1246">
        <f t="shared" si="200"/>
        <v>54.19</v>
      </c>
      <c r="L1246">
        <f t="shared" si="196"/>
        <v>131.6</v>
      </c>
      <c r="M1246" s="6">
        <f t="shared" si="201"/>
        <v>532.04</v>
      </c>
      <c r="N1246">
        <f>VLOOKUP(C:C,'11月工资'!C:AP,40,0)</f>
        <v>9</v>
      </c>
      <c r="O1246" s="6">
        <f t="shared" si="202"/>
        <v>60.8</v>
      </c>
      <c r="P1246">
        <v>0</v>
      </c>
      <c r="Q1246">
        <f t="shared" si="194"/>
        <v>912</v>
      </c>
      <c r="R1246" s="51">
        <v>7741</v>
      </c>
      <c r="S1246" s="68">
        <v>7600.59</v>
      </c>
      <c r="T1246" s="69">
        <v>7596</v>
      </c>
      <c r="Y1246" s="51">
        <f t="shared" si="198"/>
        <v>7731</v>
      </c>
      <c r="Z1246" s="73">
        <f t="shared" si="199"/>
        <v>7605.2</v>
      </c>
      <c r="AA1246" s="69" t="str">
        <f>VLOOKUP(C:C&amp;"    ",[1]Sheet0!$E$1:$I$65536,5,0)</f>
        <v xml:space="preserve">7596.00    </v>
      </c>
      <c r="AB1246" s="74">
        <v>7596</v>
      </c>
      <c r="AC1246" t="b">
        <f t="shared" si="195"/>
        <v>1</v>
      </c>
      <c r="AD1246">
        <v>9001428</v>
      </c>
      <c r="AE1246" t="s">
        <v>8621</v>
      </c>
      <c r="AF1246" t="str">
        <f t="shared" si="197"/>
        <v>刘婧月</v>
      </c>
    </row>
    <row r="1247" spans="1:32" x14ac:dyDescent="0.2">
      <c r="A1247">
        <v>1244</v>
      </c>
      <c r="B1247">
        <v>9001344</v>
      </c>
      <c r="C1247" t="str">
        <f>VLOOKUP(B:B,'10月人员信息'!J:W,13,0)</f>
        <v>210504199502061093</v>
      </c>
      <c r="D1247" t="str">
        <f>VLOOKUP(B:B,'10月人员信息'!J:M,3,0)</f>
        <v>周哲玄</v>
      </c>
      <c r="E1247" t="str">
        <f>VLOOKUP(B:B,'10月人员信息'!J:L,2,0)</f>
        <v>制造部</v>
      </c>
      <c r="F1247" t="str">
        <f>VLOOKUP(B:B,'10月人员信息'!J:R,8,0)</f>
        <v>生产计划（物料平衡）管理主办</v>
      </c>
      <c r="G1247" t="str">
        <f>VLOOKUP(B:B,'10月人员信息'!J:P,6,0)</f>
        <v>一级协理</v>
      </c>
      <c r="H1247" t="str">
        <f>VLOOKUP(B:B,'10月人员信息'!J:V,12,0)</f>
        <v>汉族</v>
      </c>
      <c r="I1247" t="str">
        <f>VLOOKUP(B:B,'11月工资'!A:D,4,0)</f>
        <v>6217000180043653942</v>
      </c>
      <c r="J1247">
        <f t="shared" si="193"/>
        <v>975.36</v>
      </c>
      <c r="K1247">
        <f t="shared" si="200"/>
        <v>42.67</v>
      </c>
      <c r="L1247">
        <f t="shared" si="196"/>
        <v>103.63</v>
      </c>
      <c r="M1247" s="6">
        <f t="shared" si="201"/>
        <v>416.89</v>
      </c>
      <c r="N1247">
        <f>VLOOKUP(C:C,'11月工资'!C:AP,40,0)</f>
        <v>9</v>
      </c>
      <c r="O1247" s="6">
        <f t="shared" si="202"/>
        <v>47.64</v>
      </c>
      <c r="P1247">
        <v>0</v>
      </c>
      <c r="Q1247">
        <f t="shared" si="194"/>
        <v>714</v>
      </c>
      <c r="R1247" s="51">
        <v>6096</v>
      </c>
      <c r="S1247" s="68">
        <v>5955.59</v>
      </c>
      <c r="T1247" s="69">
        <v>5951</v>
      </c>
      <c r="Y1247" s="51">
        <f t="shared" si="198"/>
        <v>6086</v>
      </c>
      <c r="Z1247" s="73">
        <f t="shared" si="199"/>
        <v>5960.2</v>
      </c>
      <c r="AA1247" s="69" t="str">
        <f>VLOOKUP(C:C&amp;"    ",[1]Sheet0!$E$1:$I$65536,5,0)</f>
        <v xml:space="preserve">5951.00    </v>
      </c>
      <c r="AB1247" s="74">
        <v>5951</v>
      </c>
      <c r="AC1247" t="b">
        <f t="shared" si="195"/>
        <v>1</v>
      </c>
      <c r="AD1247">
        <v>9001425</v>
      </c>
      <c r="AE1247" t="s">
        <v>8645</v>
      </c>
      <c r="AF1247" t="str">
        <f t="shared" si="197"/>
        <v>佟郁</v>
      </c>
    </row>
    <row r="1248" spans="1:32" x14ac:dyDescent="0.2">
      <c r="A1248">
        <v>1245</v>
      </c>
      <c r="B1248">
        <v>9001428</v>
      </c>
      <c r="C1248" t="str">
        <f>VLOOKUP(B:B,'10月人员信息'!J:W,13,0)</f>
        <v>130205199609283921</v>
      </c>
      <c r="D1248" t="str">
        <f>VLOOKUP(B:B,'10月人员信息'!J:M,3,0)</f>
        <v>刘婧月</v>
      </c>
      <c r="E1248" t="str">
        <f>VLOOKUP(B:B,'10月人员信息'!J:L,2,0)</f>
        <v>党委组织部（人力资源部）</v>
      </c>
      <c r="F1248" t="str">
        <f>VLOOKUP(B:B,'10月人员信息'!J:R,8,0)</f>
        <v>干部储备</v>
      </c>
      <c r="G1248" t="str">
        <f>VLOOKUP(B:B,'10月人员信息'!J:P,6,0)</f>
        <v>一级协理（试用期）</v>
      </c>
      <c r="H1248" t="str">
        <f>VLOOKUP(B:B,'10月人员信息'!J:V,12,0)</f>
        <v>汉族</v>
      </c>
      <c r="I1248" t="str">
        <f>VLOOKUP(B:B,'11月工资'!A:D,4,0)</f>
        <v>6227000180010070095</v>
      </c>
      <c r="J1248">
        <f t="shared" si="193"/>
        <v>663.2</v>
      </c>
      <c r="K1248">
        <f t="shared" si="200"/>
        <v>29.02</v>
      </c>
      <c r="L1248">
        <f t="shared" si="196"/>
        <v>70.47</v>
      </c>
      <c r="M1248" s="6">
        <f t="shared" si="201"/>
        <v>365.44</v>
      </c>
      <c r="N1248">
        <f>VLOOKUP(C:C,'11月工资'!C:AP,40,0)</f>
        <v>9</v>
      </c>
      <c r="O1248" s="6">
        <f t="shared" si="202"/>
        <v>41.76</v>
      </c>
      <c r="P1248">
        <v>0</v>
      </c>
      <c r="Q1248">
        <f t="shared" si="194"/>
        <v>480</v>
      </c>
      <c r="R1248" s="51">
        <v>4145</v>
      </c>
      <c r="S1248" s="68">
        <v>5220.59</v>
      </c>
      <c r="T1248" s="69">
        <v>4000</v>
      </c>
      <c r="Y1248" s="51">
        <f t="shared" si="198"/>
        <v>4135</v>
      </c>
      <c r="Z1248" s="73">
        <f t="shared" si="199"/>
        <v>5225.2</v>
      </c>
      <c r="AA1248" s="69" t="str">
        <f>VLOOKUP(C:C&amp;"    ",[1]Sheet0!$E$1:$I$65536,5,0)</f>
        <v xml:space="preserve">4000.00    </v>
      </c>
      <c r="AB1248" s="74">
        <v>4000</v>
      </c>
      <c r="AC1248" t="b">
        <f t="shared" si="195"/>
        <v>1</v>
      </c>
      <c r="AD1248">
        <v>9001426</v>
      </c>
      <c r="AE1248" t="s">
        <v>8650</v>
      </c>
      <c r="AF1248" t="str">
        <f t="shared" si="197"/>
        <v>谭高雅</v>
      </c>
    </row>
    <row r="1249" spans="1:32" x14ac:dyDescent="0.2">
      <c r="A1249">
        <v>1246</v>
      </c>
      <c r="B1249">
        <v>9001425</v>
      </c>
      <c r="C1249" t="str">
        <f>VLOOKUP(B:B,'10月人员信息'!J:W,13,0)</f>
        <v>13020219960528061X</v>
      </c>
      <c r="D1249" t="str">
        <f>VLOOKUP(B:B,'10月人员信息'!J:M,3,0)</f>
        <v>佟郁</v>
      </c>
      <c r="E1249" t="str">
        <f>VLOOKUP(B:B,'10月人员信息'!J:L,2,0)</f>
        <v>运营改善部（董事会办公室）（发展规划部）</v>
      </c>
      <c r="F1249" t="str">
        <f>VLOOKUP(B:B,'10月人员信息'!J:R,8,0)</f>
        <v>干部储备</v>
      </c>
      <c r="G1249" t="str">
        <f>VLOOKUP(B:B,'10月人员信息'!J:P,6,0)</f>
        <v>一级协理（试用期）</v>
      </c>
      <c r="H1249" t="str">
        <f>VLOOKUP(B:B,'10月人员信息'!J:V,12,0)</f>
        <v>满族</v>
      </c>
      <c r="I1249" t="str">
        <f>VLOOKUP(B:B,'11月工资'!A:D,4,0)</f>
        <v>6217000180044785081</v>
      </c>
      <c r="J1249">
        <f t="shared" si="193"/>
        <v>663.2</v>
      </c>
      <c r="K1249">
        <f t="shared" si="200"/>
        <v>29.02</v>
      </c>
      <c r="L1249">
        <f t="shared" si="196"/>
        <v>70.47</v>
      </c>
      <c r="M1249" s="6">
        <f t="shared" si="201"/>
        <v>365.44</v>
      </c>
      <c r="N1249">
        <f>VLOOKUP(C:C,'11月工资'!C:AP,40,0)</f>
        <v>9</v>
      </c>
      <c r="O1249" s="6">
        <f t="shared" si="202"/>
        <v>41.76</v>
      </c>
      <c r="P1249">
        <v>0</v>
      </c>
      <c r="Q1249">
        <f t="shared" si="194"/>
        <v>480</v>
      </c>
      <c r="R1249" s="51">
        <v>4145</v>
      </c>
      <c r="S1249" s="68">
        <v>5220.59</v>
      </c>
      <c r="T1249" s="69">
        <v>4000</v>
      </c>
      <c r="Y1249" s="51">
        <f t="shared" si="198"/>
        <v>4135</v>
      </c>
      <c r="Z1249" s="73">
        <f t="shared" si="199"/>
        <v>5225.2</v>
      </c>
      <c r="AA1249" s="69" t="str">
        <f>VLOOKUP(C:C&amp;"    ",[1]Sheet0!$E$1:$I$65536,5,0)</f>
        <v xml:space="preserve">4000.00    </v>
      </c>
      <c r="AB1249" s="74">
        <v>4000</v>
      </c>
      <c r="AC1249" t="b">
        <f t="shared" si="195"/>
        <v>1</v>
      </c>
      <c r="AD1249">
        <v>9001369</v>
      </c>
      <c r="AE1249" t="s">
        <v>8677</v>
      </c>
      <c r="AF1249" t="str">
        <f t="shared" si="197"/>
        <v>贾俊</v>
      </c>
    </row>
    <row r="1250" spans="1:32" x14ac:dyDescent="0.2">
      <c r="A1250">
        <v>1247</v>
      </c>
      <c r="B1250">
        <v>9001426</v>
      </c>
      <c r="C1250" t="str">
        <f>VLOOKUP(B:B,'10月人员信息'!J:W,13,0)</f>
        <v>130221199603281423</v>
      </c>
      <c r="D1250" t="str">
        <f>VLOOKUP(B:B,'10月人员信息'!J:M,3,0)</f>
        <v>谭高雅</v>
      </c>
      <c r="E1250" t="str">
        <f>VLOOKUP(B:B,'10月人员信息'!J:L,2,0)</f>
        <v>运营改善部（董事会办公室）（发展规划部）</v>
      </c>
      <c r="F1250" t="str">
        <f>VLOOKUP(B:B,'10月人员信息'!J:R,8,0)</f>
        <v>干部储备</v>
      </c>
      <c r="G1250" t="str">
        <f>VLOOKUP(B:B,'10月人员信息'!J:P,6,0)</f>
        <v>一级协理（试用期）</v>
      </c>
      <c r="H1250" t="str">
        <f>VLOOKUP(B:B,'10月人员信息'!J:V,12,0)</f>
        <v>汉族</v>
      </c>
      <c r="I1250" t="str">
        <f>VLOOKUP(B:B,'11月工资'!A:D,4,0)</f>
        <v>6217000210007404667</v>
      </c>
      <c r="J1250">
        <f t="shared" si="193"/>
        <v>663.2</v>
      </c>
      <c r="K1250">
        <f t="shared" si="200"/>
        <v>29.02</v>
      </c>
      <c r="L1250">
        <f t="shared" si="196"/>
        <v>70.47</v>
      </c>
      <c r="M1250" s="6">
        <f t="shared" si="201"/>
        <v>365.44</v>
      </c>
      <c r="N1250">
        <f>VLOOKUP(C:C,'11月工资'!C:AP,40,0)</f>
        <v>9</v>
      </c>
      <c r="O1250" s="6">
        <f t="shared" si="202"/>
        <v>41.76</v>
      </c>
      <c r="P1250">
        <v>0</v>
      </c>
      <c r="Q1250">
        <f t="shared" si="194"/>
        <v>480</v>
      </c>
      <c r="R1250" s="51">
        <v>4145</v>
      </c>
      <c r="S1250" s="68">
        <v>5220.59</v>
      </c>
      <c r="T1250" s="69">
        <v>4000</v>
      </c>
      <c r="Y1250" s="51">
        <f t="shared" si="198"/>
        <v>4135</v>
      </c>
      <c r="Z1250" s="73">
        <f t="shared" si="199"/>
        <v>5225.2</v>
      </c>
      <c r="AA1250" s="69" t="str">
        <f>VLOOKUP(C:C&amp;"    ",[1]Sheet0!$E$1:$I$65536,5,0)</f>
        <v xml:space="preserve">4000.00    </v>
      </c>
      <c r="AB1250" s="74">
        <v>4000</v>
      </c>
      <c r="AC1250" t="b">
        <f t="shared" si="195"/>
        <v>1</v>
      </c>
      <c r="AD1250">
        <v>9001370</v>
      </c>
      <c r="AE1250" t="s">
        <v>8681</v>
      </c>
      <c r="AF1250" t="str">
        <f t="shared" si="197"/>
        <v>姚明雪</v>
      </c>
    </row>
    <row r="1251" spans="1:32" x14ac:dyDescent="0.2">
      <c r="A1251">
        <v>1248</v>
      </c>
      <c r="B1251">
        <v>9001369</v>
      </c>
      <c r="C1251" t="str">
        <f>VLOOKUP(B:B,'10月人员信息'!J:W,13,0)</f>
        <v>130225199707183719</v>
      </c>
      <c r="D1251" t="str">
        <f>VLOOKUP(B:B,'10月人员信息'!J:M,3,0)</f>
        <v>贾俊</v>
      </c>
      <c r="E1251" t="str">
        <f>VLOOKUP(B:B,'10月人员信息'!J:L,2,0)</f>
        <v>财务经营部</v>
      </c>
      <c r="F1251" t="str">
        <f>VLOOKUP(B:B,'10月人员信息'!J:R,8,0)</f>
        <v>干部储备</v>
      </c>
      <c r="G1251" t="str">
        <f>VLOOKUP(B:B,'10月人员信息'!J:P,6,0)</f>
        <v>一级协理（试用期）</v>
      </c>
      <c r="H1251" t="str">
        <f>VLOOKUP(B:B,'10月人员信息'!J:V,12,0)</f>
        <v>汉族</v>
      </c>
      <c r="I1251" t="str">
        <f>VLOOKUP(B:B,'11月工资'!A:D,4,0)</f>
        <v>6217000180019430648</v>
      </c>
      <c r="J1251">
        <f t="shared" si="193"/>
        <v>663.2</v>
      </c>
      <c r="K1251">
        <f t="shared" si="200"/>
        <v>29.02</v>
      </c>
      <c r="L1251">
        <f t="shared" si="196"/>
        <v>70.47</v>
      </c>
      <c r="M1251" s="6">
        <f t="shared" si="201"/>
        <v>365.44</v>
      </c>
      <c r="N1251">
        <f>VLOOKUP(C:C,'11月工资'!C:AP,40,0)</f>
        <v>9</v>
      </c>
      <c r="O1251" s="6">
        <f t="shared" si="202"/>
        <v>41.76</v>
      </c>
      <c r="P1251">
        <v>0</v>
      </c>
      <c r="Q1251">
        <f t="shared" si="194"/>
        <v>480</v>
      </c>
      <c r="R1251" s="51">
        <v>4145</v>
      </c>
      <c r="S1251" s="68">
        <v>5220.59</v>
      </c>
      <c r="T1251" s="69">
        <v>4000</v>
      </c>
      <c r="Y1251" s="51">
        <f t="shared" si="198"/>
        <v>4135</v>
      </c>
      <c r="Z1251" s="73">
        <f t="shared" si="199"/>
        <v>5225.2</v>
      </c>
      <c r="AA1251" s="69" t="str">
        <f>VLOOKUP(C:C&amp;"    ",[1]Sheet0!$E$1:$I$65536,5,0)</f>
        <v xml:space="preserve">4000.00    </v>
      </c>
      <c r="AB1251" s="74">
        <v>4000</v>
      </c>
      <c r="AC1251" t="b">
        <f t="shared" si="195"/>
        <v>1</v>
      </c>
      <c r="AD1251">
        <v>9001371</v>
      </c>
      <c r="AE1251" t="s">
        <v>8684</v>
      </c>
      <c r="AF1251" t="str">
        <f t="shared" si="197"/>
        <v>何天旭</v>
      </c>
    </row>
    <row r="1252" spans="1:32" x14ac:dyDescent="0.2">
      <c r="A1252">
        <v>1249</v>
      </c>
      <c r="B1252">
        <v>9001370</v>
      </c>
      <c r="C1252" t="str">
        <f>VLOOKUP(B:B,'10月人员信息'!J:W,13,0)</f>
        <v>130224199510138520</v>
      </c>
      <c r="D1252" t="str">
        <f>VLOOKUP(B:B,'10月人员信息'!J:M,3,0)</f>
        <v>姚明雪</v>
      </c>
      <c r="E1252" t="str">
        <f>VLOOKUP(B:B,'10月人员信息'!J:L,2,0)</f>
        <v>财务经营部</v>
      </c>
      <c r="F1252" t="str">
        <f>VLOOKUP(B:B,'10月人员信息'!J:R,8,0)</f>
        <v>干部储备</v>
      </c>
      <c r="G1252" t="str">
        <f>VLOOKUP(B:B,'10月人员信息'!J:P,6,0)</f>
        <v>一级协理（试用期）</v>
      </c>
      <c r="H1252" t="str">
        <f>VLOOKUP(B:B,'10月人员信息'!J:V,12,0)</f>
        <v>汉族</v>
      </c>
      <c r="I1252" t="str">
        <f>VLOOKUP(B:B,'11月工资'!A:D,4,0)</f>
        <v>6217000180044561003</v>
      </c>
      <c r="J1252">
        <f t="shared" si="193"/>
        <v>663.2</v>
      </c>
      <c r="K1252">
        <f t="shared" si="200"/>
        <v>29.02</v>
      </c>
      <c r="L1252">
        <f t="shared" si="196"/>
        <v>70.47</v>
      </c>
      <c r="M1252" s="6">
        <f t="shared" si="201"/>
        <v>365.44</v>
      </c>
      <c r="N1252">
        <f>VLOOKUP(C:C,'11月工资'!C:AP,40,0)</f>
        <v>9</v>
      </c>
      <c r="O1252" s="6">
        <f t="shared" si="202"/>
        <v>41.76</v>
      </c>
      <c r="P1252">
        <v>0</v>
      </c>
      <c r="Q1252">
        <f t="shared" si="194"/>
        <v>480</v>
      </c>
      <c r="R1252" s="51">
        <v>4145</v>
      </c>
      <c r="S1252" s="68">
        <v>5220.59</v>
      </c>
      <c r="T1252" s="69">
        <v>4000</v>
      </c>
      <c r="Y1252" s="51">
        <f t="shared" si="198"/>
        <v>4135</v>
      </c>
      <c r="Z1252" s="73">
        <f t="shared" si="199"/>
        <v>5225.2</v>
      </c>
      <c r="AA1252" s="69" t="str">
        <f>VLOOKUP(C:C&amp;"    ",[1]Sheet0!$E$1:$I$65536,5,0)</f>
        <v xml:space="preserve">4000.00    </v>
      </c>
      <c r="AB1252" s="74">
        <v>4000</v>
      </c>
      <c r="AC1252" t="b">
        <f t="shared" si="195"/>
        <v>1</v>
      </c>
      <c r="AD1252">
        <v>9001372</v>
      </c>
      <c r="AE1252" t="s">
        <v>8688</v>
      </c>
      <c r="AF1252" t="str">
        <f t="shared" si="197"/>
        <v>徐一宁</v>
      </c>
    </row>
    <row r="1253" spans="1:32" x14ac:dyDescent="0.2">
      <c r="A1253">
        <v>1250</v>
      </c>
      <c r="B1253">
        <v>9001371</v>
      </c>
      <c r="C1253" t="str">
        <f>VLOOKUP(B:B,'10月人员信息'!J:W,13,0)</f>
        <v>130205199405240911</v>
      </c>
      <c r="D1253" t="str">
        <f>VLOOKUP(B:B,'10月人员信息'!J:M,3,0)</f>
        <v>何天旭</v>
      </c>
      <c r="E1253" t="str">
        <f>VLOOKUP(B:B,'10月人员信息'!J:L,2,0)</f>
        <v>财务经营部</v>
      </c>
      <c r="F1253" t="str">
        <f>VLOOKUP(B:B,'10月人员信息'!J:R,8,0)</f>
        <v>干部储备</v>
      </c>
      <c r="G1253" t="str">
        <f>VLOOKUP(B:B,'10月人员信息'!J:P,6,0)</f>
        <v>一级协理（试用期）</v>
      </c>
      <c r="H1253" t="str">
        <f>VLOOKUP(B:B,'10月人员信息'!J:V,12,0)</f>
        <v>汉族</v>
      </c>
      <c r="I1253" t="str">
        <f>VLOOKUP(B:B,'11月工资'!A:D,4,0)</f>
        <v>6217000180044561862</v>
      </c>
      <c r="J1253">
        <f t="shared" si="193"/>
        <v>663.2</v>
      </c>
      <c r="K1253">
        <f t="shared" si="200"/>
        <v>29.02</v>
      </c>
      <c r="L1253">
        <f t="shared" si="196"/>
        <v>70.47</v>
      </c>
      <c r="M1253" s="6">
        <f t="shared" si="201"/>
        <v>365.44</v>
      </c>
      <c r="N1253">
        <f>VLOOKUP(C:C,'11月工资'!C:AP,40,0)</f>
        <v>9</v>
      </c>
      <c r="O1253" s="6">
        <f t="shared" si="202"/>
        <v>41.76</v>
      </c>
      <c r="P1253">
        <v>0</v>
      </c>
      <c r="Q1253">
        <f t="shared" si="194"/>
        <v>480</v>
      </c>
      <c r="R1253" s="51">
        <v>4145</v>
      </c>
      <c r="S1253" s="68">
        <v>5220.59</v>
      </c>
      <c r="T1253" s="69">
        <v>4000</v>
      </c>
      <c r="Y1253" s="51">
        <f t="shared" si="198"/>
        <v>4135</v>
      </c>
      <c r="Z1253" s="73">
        <f t="shared" si="199"/>
        <v>5225.2</v>
      </c>
      <c r="AA1253" s="69" t="str">
        <f>VLOOKUP(C:C&amp;"    ",[1]Sheet0!$E$1:$I$65536,5,0)</f>
        <v xml:space="preserve">4000.00    </v>
      </c>
      <c r="AB1253" s="74">
        <v>4000</v>
      </c>
      <c r="AC1253" t="b">
        <f t="shared" si="195"/>
        <v>1</v>
      </c>
      <c r="AD1253">
        <v>9001373</v>
      </c>
      <c r="AE1253" t="s">
        <v>8691</v>
      </c>
      <c r="AF1253" t="str">
        <f t="shared" si="197"/>
        <v>李欣桐</v>
      </c>
    </row>
    <row r="1254" spans="1:32" x14ac:dyDescent="0.2">
      <c r="A1254">
        <v>1251</v>
      </c>
      <c r="B1254">
        <v>9001372</v>
      </c>
      <c r="C1254" t="str">
        <f>VLOOKUP(B:B,'10月人员信息'!J:W,13,0)</f>
        <v>130202199701241223</v>
      </c>
      <c r="D1254" t="str">
        <f>VLOOKUP(B:B,'10月人员信息'!J:M,3,0)</f>
        <v>徐一宁</v>
      </c>
      <c r="E1254" t="str">
        <f>VLOOKUP(B:B,'10月人员信息'!J:L,2,0)</f>
        <v>财务经营部</v>
      </c>
      <c r="F1254" t="str">
        <f>VLOOKUP(B:B,'10月人员信息'!J:R,8,0)</f>
        <v>干部储备</v>
      </c>
      <c r="G1254" t="str">
        <f>VLOOKUP(B:B,'10月人员信息'!J:P,6,0)</f>
        <v>一级协理（试用期）</v>
      </c>
      <c r="H1254" t="str">
        <f>VLOOKUP(B:B,'10月人员信息'!J:V,12,0)</f>
        <v>汉族</v>
      </c>
      <c r="I1254" t="str">
        <f>VLOOKUP(B:B,'11月工资'!A:D,4,0)</f>
        <v>6217000180032148789</v>
      </c>
      <c r="J1254">
        <f t="shared" si="193"/>
        <v>663.2</v>
      </c>
      <c r="K1254">
        <f t="shared" si="200"/>
        <v>29.02</v>
      </c>
      <c r="L1254">
        <f t="shared" si="196"/>
        <v>70.47</v>
      </c>
      <c r="M1254" s="6">
        <f t="shared" si="201"/>
        <v>365.44</v>
      </c>
      <c r="N1254">
        <f>VLOOKUP(C:C,'11月工资'!C:AP,40,0)</f>
        <v>9</v>
      </c>
      <c r="O1254" s="6">
        <f t="shared" si="202"/>
        <v>41.76</v>
      </c>
      <c r="P1254">
        <v>0</v>
      </c>
      <c r="Q1254">
        <f t="shared" si="194"/>
        <v>480</v>
      </c>
      <c r="R1254" s="51">
        <v>4145</v>
      </c>
      <c r="S1254" s="68">
        <v>5220.59</v>
      </c>
      <c r="T1254" s="69">
        <v>4000</v>
      </c>
      <c r="Y1254" s="51">
        <f t="shared" si="198"/>
        <v>4135</v>
      </c>
      <c r="Z1254" s="73">
        <f t="shared" si="199"/>
        <v>5225.2</v>
      </c>
      <c r="AA1254" s="69" t="str">
        <f>VLOOKUP(C:C&amp;"    ",[1]Sheet0!$E$1:$I$65536,5,0)</f>
        <v xml:space="preserve">4000.00    </v>
      </c>
      <c r="AB1254" s="74">
        <v>4000</v>
      </c>
      <c r="AC1254" t="b">
        <f t="shared" si="195"/>
        <v>1</v>
      </c>
      <c r="AD1254">
        <v>9001374</v>
      </c>
      <c r="AE1254" t="s">
        <v>8695</v>
      </c>
      <c r="AF1254" t="str">
        <f t="shared" si="197"/>
        <v>刘倩</v>
      </c>
    </row>
    <row r="1255" spans="1:32" x14ac:dyDescent="0.2">
      <c r="A1255">
        <v>1252</v>
      </c>
      <c r="B1255">
        <v>9001373</v>
      </c>
      <c r="C1255" t="str">
        <f>VLOOKUP(B:B,'10月人员信息'!J:W,13,0)</f>
        <v>130224199709133014</v>
      </c>
      <c r="D1255" t="str">
        <f>VLOOKUP(B:B,'10月人员信息'!J:M,3,0)</f>
        <v>李欣桐</v>
      </c>
      <c r="E1255" t="str">
        <f>VLOOKUP(B:B,'10月人员信息'!J:L,2,0)</f>
        <v>财务经营部</v>
      </c>
      <c r="F1255" t="str">
        <f>VLOOKUP(B:B,'10月人员信息'!J:R,8,0)</f>
        <v>干部储备</v>
      </c>
      <c r="G1255" t="str">
        <f>VLOOKUP(B:B,'10月人员信息'!J:P,6,0)</f>
        <v>一级协理（试用期）</v>
      </c>
      <c r="H1255" t="str">
        <f>VLOOKUP(B:B,'10月人员信息'!J:V,12,0)</f>
        <v>汉族</v>
      </c>
      <c r="I1255" t="str">
        <f>VLOOKUP(B:B,'11月工资'!A:D,4,0)</f>
        <v>6217000180037400375</v>
      </c>
      <c r="J1255">
        <f t="shared" si="193"/>
        <v>663.2</v>
      </c>
      <c r="K1255">
        <f t="shared" si="200"/>
        <v>29.02</v>
      </c>
      <c r="L1255">
        <f t="shared" si="196"/>
        <v>70.47</v>
      </c>
      <c r="M1255" s="6">
        <f t="shared" si="201"/>
        <v>365.44</v>
      </c>
      <c r="N1255">
        <f>VLOOKUP(C:C,'11月工资'!C:AP,40,0)</f>
        <v>9</v>
      </c>
      <c r="O1255" s="6">
        <f t="shared" si="202"/>
        <v>41.76</v>
      </c>
      <c r="P1255">
        <v>0</v>
      </c>
      <c r="Q1255">
        <f t="shared" si="194"/>
        <v>480</v>
      </c>
      <c r="R1255" s="51">
        <v>4145</v>
      </c>
      <c r="S1255" s="68">
        <v>5220.59</v>
      </c>
      <c r="T1255" s="69">
        <v>4000</v>
      </c>
      <c r="Y1255" s="51">
        <f t="shared" si="198"/>
        <v>4135</v>
      </c>
      <c r="Z1255" s="73">
        <f t="shared" si="199"/>
        <v>5225.2</v>
      </c>
      <c r="AA1255" s="69" t="str">
        <f>VLOOKUP(C:C&amp;"    ",[1]Sheet0!$E$1:$I$65536,5,0)</f>
        <v xml:space="preserve">4000.00    </v>
      </c>
      <c r="AB1255" s="74">
        <v>4000</v>
      </c>
      <c r="AC1255" t="b">
        <f t="shared" si="195"/>
        <v>1</v>
      </c>
      <c r="AD1255">
        <v>9001427</v>
      </c>
      <c r="AE1255" t="s">
        <v>8734</v>
      </c>
      <c r="AF1255" t="str">
        <f t="shared" si="197"/>
        <v>许可</v>
      </c>
    </row>
    <row r="1256" spans="1:32" x14ac:dyDescent="0.2">
      <c r="A1256">
        <v>1253</v>
      </c>
      <c r="B1256">
        <v>9001374</v>
      </c>
      <c r="C1256" t="str">
        <f>VLOOKUP(B:B,'10月人员信息'!J:W,13,0)</f>
        <v>37098219940927062X</v>
      </c>
      <c r="D1256" t="str">
        <f>VLOOKUP(B:B,'10月人员信息'!J:M,3,0)</f>
        <v>刘倩</v>
      </c>
      <c r="E1256" t="str">
        <f>VLOOKUP(B:B,'10月人员信息'!J:L,2,0)</f>
        <v>财务经营部</v>
      </c>
      <c r="F1256" t="str">
        <f>VLOOKUP(B:B,'10月人员信息'!J:R,8,0)</f>
        <v>干部储备</v>
      </c>
      <c r="G1256" t="str">
        <f>VLOOKUP(B:B,'10月人员信息'!J:P,6,0)</f>
        <v>专业师（一级协理&amp;硕士）</v>
      </c>
      <c r="H1256" t="str">
        <f>VLOOKUP(B:B,'10月人员信息'!J:V,12,0)</f>
        <v>汉族</v>
      </c>
      <c r="I1256" t="str">
        <f>VLOOKUP(B:B,'11月工资'!A:D,4,0)</f>
        <v>6217000180044561011</v>
      </c>
      <c r="J1256">
        <f t="shared" si="193"/>
        <v>783.04</v>
      </c>
      <c r="K1256">
        <f t="shared" si="200"/>
        <v>34.26</v>
      </c>
      <c r="L1256">
        <f t="shared" si="196"/>
        <v>83.2</v>
      </c>
      <c r="M1256" s="6">
        <f t="shared" si="201"/>
        <v>365.44</v>
      </c>
      <c r="N1256">
        <f>VLOOKUP(C:C,'11月工资'!C:AP,40,0)</f>
        <v>9</v>
      </c>
      <c r="O1256" s="6">
        <f t="shared" si="202"/>
        <v>41.76</v>
      </c>
      <c r="P1256">
        <v>0</v>
      </c>
      <c r="Q1256">
        <f t="shared" si="194"/>
        <v>570</v>
      </c>
      <c r="R1256" s="51">
        <v>4894</v>
      </c>
      <c r="S1256" s="68">
        <v>5220.59</v>
      </c>
      <c r="T1256" s="69">
        <v>4749</v>
      </c>
      <c r="Y1256" s="51">
        <f t="shared" si="198"/>
        <v>4884</v>
      </c>
      <c r="Z1256" s="73">
        <f t="shared" si="199"/>
        <v>5225.2</v>
      </c>
      <c r="AA1256" s="69" t="str">
        <f>VLOOKUP(C:C&amp;"    ",[1]Sheet0!$E$1:$I$65536,5,0)</f>
        <v xml:space="preserve">4749.00    </v>
      </c>
      <c r="AB1256" s="74">
        <v>4749</v>
      </c>
      <c r="AC1256" t="b">
        <f t="shared" si="195"/>
        <v>1</v>
      </c>
      <c r="AD1256">
        <v>9001414</v>
      </c>
      <c r="AE1256" t="s">
        <v>8777</v>
      </c>
      <c r="AF1256" t="str">
        <f t="shared" si="197"/>
        <v>陈鸿硕</v>
      </c>
    </row>
    <row r="1257" spans="1:32" x14ac:dyDescent="0.2">
      <c r="A1257">
        <v>1254</v>
      </c>
      <c r="B1257">
        <v>9001427</v>
      </c>
      <c r="C1257" t="str">
        <f>VLOOKUP(B:B,'10月人员信息'!J:W,13,0)</f>
        <v>130204199702273318</v>
      </c>
      <c r="D1257" t="str">
        <f>VLOOKUP(B:B,'10月人员信息'!J:M,3,0)</f>
        <v>许可</v>
      </c>
      <c r="E1257" t="str">
        <f>VLOOKUP(B:B,'10月人员信息'!J:L,2,0)</f>
        <v>制造部</v>
      </c>
      <c r="F1257" t="str">
        <f>VLOOKUP(B:B,'10月人员信息'!J:R,8,0)</f>
        <v>干部储备</v>
      </c>
      <c r="G1257" t="str">
        <f>VLOOKUP(B:B,'10月人员信息'!J:P,6,0)</f>
        <v>一级协理（试用期）</v>
      </c>
      <c r="H1257" t="str">
        <f>VLOOKUP(B:B,'10月人员信息'!J:V,12,0)</f>
        <v>汉族</v>
      </c>
      <c r="I1257" t="str">
        <f>VLOOKUP(B:B,'11月工资'!A:D,4,0)</f>
        <v>6217000180018770762</v>
      </c>
      <c r="J1257">
        <f t="shared" si="193"/>
        <v>663.2</v>
      </c>
      <c r="K1257">
        <f t="shared" si="200"/>
        <v>29.02</v>
      </c>
      <c r="L1257">
        <f t="shared" si="196"/>
        <v>70.47</v>
      </c>
      <c r="M1257" s="6">
        <f t="shared" si="201"/>
        <v>365.44</v>
      </c>
      <c r="N1257">
        <f>VLOOKUP(C:C,'11月工资'!C:AP,40,0)</f>
        <v>9</v>
      </c>
      <c r="O1257" s="6">
        <f t="shared" si="202"/>
        <v>41.76</v>
      </c>
      <c r="P1257">
        <v>0</v>
      </c>
      <c r="Q1257">
        <f t="shared" si="194"/>
        <v>480</v>
      </c>
      <c r="R1257" s="51">
        <v>4145</v>
      </c>
      <c r="S1257" s="68">
        <v>5220.59</v>
      </c>
      <c r="T1257" s="69">
        <v>4000</v>
      </c>
      <c r="Y1257" s="51">
        <f t="shared" si="198"/>
        <v>4135</v>
      </c>
      <c r="Z1257" s="73">
        <f t="shared" si="199"/>
        <v>5225.2</v>
      </c>
      <c r="AA1257" s="69" t="str">
        <f>VLOOKUP(C:C&amp;"    ",[1]Sheet0!$E$1:$I$65536,5,0)</f>
        <v xml:space="preserve">4000.00    </v>
      </c>
      <c r="AB1257" s="74">
        <v>4000</v>
      </c>
      <c r="AC1257" t="b">
        <f t="shared" si="195"/>
        <v>1</v>
      </c>
      <c r="AD1257">
        <v>9001415</v>
      </c>
      <c r="AE1257" t="s">
        <v>8780</v>
      </c>
      <c r="AF1257" t="str">
        <f t="shared" si="197"/>
        <v>王萱</v>
      </c>
    </row>
    <row r="1258" spans="1:32" x14ac:dyDescent="0.2">
      <c r="A1258">
        <v>1255</v>
      </c>
      <c r="B1258">
        <v>9001414</v>
      </c>
      <c r="C1258" t="str">
        <f>VLOOKUP(B:B,'10月人员信息'!J:W,13,0)</f>
        <v>130225199406270018</v>
      </c>
      <c r="D1258" t="str">
        <f>VLOOKUP(B:B,'10月人员信息'!J:M,3,0)</f>
        <v>陈鸿硕</v>
      </c>
      <c r="E1258" t="str">
        <f>VLOOKUP(B:B,'10月人员信息'!J:L,2,0)</f>
        <v>信息自动化部</v>
      </c>
      <c r="F1258" t="str">
        <f>VLOOKUP(B:B,'10月人员信息'!J:R,8,0)</f>
        <v>干部储备</v>
      </c>
      <c r="G1258" t="str">
        <f>VLOOKUP(B:B,'10月人员信息'!J:P,6,0)</f>
        <v>一级协理（试用期）</v>
      </c>
      <c r="H1258" t="str">
        <f>VLOOKUP(B:B,'10月人员信息'!J:V,12,0)</f>
        <v>汉族</v>
      </c>
      <c r="I1258" t="str">
        <f>VLOOKUP(B:B,'11月工资'!A:D,4,0)</f>
        <v>6217000180044560823</v>
      </c>
      <c r="J1258">
        <f t="shared" si="193"/>
        <v>663.2</v>
      </c>
      <c r="K1258">
        <f t="shared" si="200"/>
        <v>29.02</v>
      </c>
      <c r="L1258">
        <f t="shared" si="196"/>
        <v>70.47</v>
      </c>
      <c r="M1258" s="6">
        <f t="shared" si="201"/>
        <v>365.44</v>
      </c>
      <c r="N1258">
        <f>VLOOKUP(C:C,'11月工资'!C:AP,40,0)</f>
        <v>9</v>
      </c>
      <c r="O1258" s="6">
        <f t="shared" si="202"/>
        <v>41.76</v>
      </c>
      <c r="P1258">
        <v>0</v>
      </c>
      <c r="Q1258">
        <f t="shared" si="194"/>
        <v>480</v>
      </c>
      <c r="R1258" s="51">
        <v>4145</v>
      </c>
      <c r="S1258" s="68">
        <v>5220.59</v>
      </c>
      <c r="T1258" s="69">
        <v>4000</v>
      </c>
      <c r="Y1258" s="51">
        <f t="shared" si="198"/>
        <v>4135</v>
      </c>
      <c r="Z1258" s="73">
        <f t="shared" si="199"/>
        <v>5225.2</v>
      </c>
      <c r="AA1258" s="69" t="str">
        <f>VLOOKUP(C:C&amp;"    ",[1]Sheet0!$E$1:$I$65536,5,0)</f>
        <v xml:space="preserve">4000.00    </v>
      </c>
      <c r="AB1258" s="74">
        <v>4000</v>
      </c>
      <c r="AC1258" t="b">
        <f t="shared" si="195"/>
        <v>1</v>
      </c>
      <c r="AD1258">
        <v>9001416</v>
      </c>
      <c r="AE1258" t="s">
        <v>8783</v>
      </c>
      <c r="AF1258" t="str">
        <f t="shared" si="197"/>
        <v>张悦</v>
      </c>
    </row>
    <row r="1259" spans="1:32" x14ac:dyDescent="0.2">
      <c r="A1259">
        <v>1256</v>
      </c>
      <c r="B1259">
        <v>9001415</v>
      </c>
      <c r="C1259" t="str">
        <f>VLOOKUP(B:B,'10月人员信息'!J:W,13,0)</f>
        <v>130205199711283928</v>
      </c>
      <c r="D1259" t="str">
        <f>VLOOKUP(B:B,'10月人员信息'!J:M,3,0)</f>
        <v>王萱</v>
      </c>
      <c r="E1259" t="str">
        <f>VLOOKUP(B:B,'10月人员信息'!J:L,2,0)</f>
        <v>信息自动化部</v>
      </c>
      <c r="F1259" t="str">
        <f>VLOOKUP(B:B,'10月人员信息'!J:R,8,0)</f>
        <v>干部储备</v>
      </c>
      <c r="G1259" t="str">
        <f>VLOOKUP(B:B,'10月人员信息'!J:P,6,0)</f>
        <v>一级协理（试用期）</v>
      </c>
      <c r="H1259" t="str">
        <f>VLOOKUP(B:B,'10月人员信息'!J:V,12,0)</f>
        <v>汉族</v>
      </c>
      <c r="I1259" t="str">
        <f>VLOOKUP(B:B,'11月工资'!A:D,4,0)</f>
        <v>6217000180015586211</v>
      </c>
      <c r="J1259">
        <f t="shared" si="193"/>
        <v>663.2</v>
      </c>
      <c r="K1259">
        <f t="shared" si="200"/>
        <v>29.02</v>
      </c>
      <c r="L1259">
        <f t="shared" si="196"/>
        <v>70.47</v>
      </c>
      <c r="M1259" s="6">
        <f t="shared" si="201"/>
        <v>365.44</v>
      </c>
      <c r="N1259">
        <f>VLOOKUP(C:C,'11月工资'!C:AP,40,0)</f>
        <v>9</v>
      </c>
      <c r="O1259" s="6">
        <f t="shared" si="202"/>
        <v>41.76</v>
      </c>
      <c r="P1259">
        <v>0</v>
      </c>
      <c r="Q1259">
        <f t="shared" si="194"/>
        <v>480</v>
      </c>
      <c r="R1259" s="51">
        <v>4145</v>
      </c>
      <c r="S1259" s="68">
        <v>5220.59</v>
      </c>
      <c r="T1259" s="69">
        <v>4000</v>
      </c>
      <c r="Y1259" s="51">
        <f t="shared" si="198"/>
        <v>4135</v>
      </c>
      <c r="Z1259" s="73">
        <f t="shared" si="199"/>
        <v>5225.2</v>
      </c>
      <c r="AA1259" s="69" t="str">
        <f>VLOOKUP(C:C&amp;"    ",[1]Sheet0!$E$1:$I$65536,5,0)</f>
        <v xml:space="preserve">4000.00    </v>
      </c>
      <c r="AB1259" s="74">
        <v>4000</v>
      </c>
      <c r="AC1259" t="b">
        <f t="shared" si="195"/>
        <v>1</v>
      </c>
      <c r="AD1259">
        <v>9001417</v>
      </c>
      <c r="AE1259" t="s">
        <v>8786</v>
      </c>
      <c r="AF1259" t="str">
        <f t="shared" si="197"/>
        <v>蔡珊珊</v>
      </c>
    </row>
    <row r="1260" spans="1:32" x14ac:dyDescent="0.2">
      <c r="A1260">
        <v>1257</v>
      </c>
      <c r="B1260">
        <v>9001416</v>
      </c>
      <c r="C1260" t="str">
        <f>VLOOKUP(B:B,'10月人员信息'!J:W,13,0)</f>
        <v>13020319950423512X</v>
      </c>
      <c r="D1260" t="str">
        <f>VLOOKUP(B:B,'10月人员信息'!J:M,3,0)</f>
        <v>张悦</v>
      </c>
      <c r="E1260" t="str">
        <f>VLOOKUP(B:B,'10月人员信息'!J:L,2,0)</f>
        <v>信息自动化部</v>
      </c>
      <c r="F1260" t="str">
        <f>VLOOKUP(B:B,'10月人员信息'!J:R,8,0)</f>
        <v>干部储备</v>
      </c>
      <c r="G1260" t="str">
        <f>VLOOKUP(B:B,'10月人员信息'!J:P,6,0)</f>
        <v>一级协理（试用期）</v>
      </c>
      <c r="H1260" t="str">
        <f>VLOOKUP(B:B,'10月人员信息'!J:V,12,0)</f>
        <v>汉族</v>
      </c>
      <c r="I1260" t="str">
        <f>VLOOKUP(B:B,'11月工资'!A:D,4,0)</f>
        <v>6217000180003555152</v>
      </c>
      <c r="J1260">
        <f t="shared" si="193"/>
        <v>663.2</v>
      </c>
      <c r="K1260">
        <f t="shared" si="200"/>
        <v>29.02</v>
      </c>
      <c r="L1260">
        <f t="shared" si="196"/>
        <v>70.47</v>
      </c>
      <c r="M1260" s="6">
        <f t="shared" si="201"/>
        <v>365.44</v>
      </c>
      <c r="N1260">
        <f>VLOOKUP(C:C,'11月工资'!C:AP,40,0)</f>
        <v>9</v>
      </c>
      <c r="O1260" s="6">
        <f t="shared" si="202"/>
        <v>41.76</v>
      </c>
      <c r="P1260">
        <v>0</v>
      </c>
      <c r="Q1260">
        <f t="shared" si="194"/>
        <v>480</v>
      </c>
      <c r="R1260" s="51">
        <v>4145</v>
      </c>
      <c r="S1260" s="68">
        <v>5220.59</v>
      </c>
      <c r="T1260" s="69">
        <v>4000</v>
      </c>
      <c r="Y1260" s="51">
        <f t="shared" si="198"/>
        <v>4135</v>
      </c>
      <c r="Z1260" s="73">
        <f t="shared" si="199"/>
        <v>5225.2</v>
      </c>
      <c r="AA1260" s="69" t="str">
        <f>VLOOKUP(C:C&amp;"    ",[1]Sheet0!$E$1:$I$65536,5,0)</f>
        <v xml:space="preserve">4000.00    </v>
      </c>
      <c r="AB1260" s="74">
        <v>4000</v>
      </c>
      <c r="AC1260" t="b">
        <f t="shared" si="195"/>
        <v>1</v>
      </c>
      <c r="AD1260">
        <v>9001418</v>
      </c>
      <c r="AE1260" t="s">
        <v>8790</v>
      </c>
      <c r="AF1260" t="str">
        <f t="shared" si="197"/>
        <v>李亚男</v>
      </c>
    </row>
    <row r="1261" spans="1:32" x14ac:dyDescent="0.2">
      <c r="A1261">
        <v>1258</v>
      </c>
      <c r="B1261">
        <v>9001417</v>
      </c>
      <c r="C1261" t="str">
        <f>VLOOKUP(B:B,'10月人员信息'!J:W,13,0)</f>
        <v>130705199203170940</v>
      </c>
      <c r="D1261" t="str">
        <f>VLOOKUP(B:B,'10月人员信息'!J:M,3,0)</f>
        <v>蔡珊珊</v>
      </c>
      <c r="E1261" t="str">
        <f>VLOOKUP(B:B,'10月人员信息'!J:L,2,0)</f>
        <v>信息自动化部</v>
      </c>
      <c r="F1261" t="str">
        <f>VLOOKUP(B:B,'10月人员信息'!J:R,8,0)</f>
        <v>干部储备</v>
      </c>
      <c r="G1261" t="str">
        <f>VLOOKUP(B:B,'10月人员信息'!J:P,6,0)</f>
        <v>专业师（一级协理&amp;硕士）</v>
      </c>
      <c r="H1261" t="str">
        <f>VLOOKUP(B:B,'10月人员信息'!J:V,12,0)</f>
        <v>汉族</v>
      </c>
      <c r="I1261" t="str">
        <f>VLOOKUP(B:B,'11月工资'!A:D,4,0)</f>
        <v>6217000180044560740</v>
      </c>
      <c r="J1261">
        <f t="shared" si="193"/>
        <v>783.04</v>
      </c>
      <c r="K1261">
        <f t="shared" si="200"/>
        <v>34.26</v>
      </c>
      <c r="L1261">
        <f t="shared" si="196"/>
        <v>83.2</v>
      </c>
      <c r="M1261" s="6">
        <f t="shared" si="201"/>
        <v>365.44</v>
      </c>
      <c r="N1261">
        <f>VLOOKUP(C:C,'11月工资'!C:AP,40,0)</f>
        <v>9</v>
      </c>
      <c r="O1261" s="6">
        <f t="shared" si="202"/>
        <v>41.76</v>
      </c>
      <c r="P1261">
        <v>0</v>
      </c>
      <c r="Q1261">
        <f t="shared" si="194"/>
        <v>570</v>
      </c>
      <c r="R1261" s="51">
        <v>4894</v>
      </c>
      <c r="S1261" s="68">
        <v>5220.59</v>
      </c>
      <c r="T1261" s="69">
        <v>4749</v>
      </c>
      <c r="Y1261" s="51">
        <f t="shared" si="198"/>
        <v>4884</v>
      </c>
      <c r="Z1261" s="73">
        <f t="shared" si="199"/>
        <v>5225.2</v>
      </c>
      <c r="AA1261" s="69" t="str">
        <f>VLOOKUP(C:C&amp;"    ",[1]Sheet0!$E$1:$I$65536,5,0)</f>
        <v xml:space="preserve">4749.00    </v>
      </c>
      <c r="AB1261" s="74">
        <v>4749</v>
      </c>
      <c r="AC1261" t="b">
        <f t="shared" si="195"/>
        <v>1</v>
      </c>
      <c r="AD1261">
        <v>9001419</v>
      </c>
      <c r="AE1261" t="s">
        <v>8793</v>
      </c>
      <c r="AF1261" t="str">
        <f t="shared" si="197"/>
        <v>张亦睿</v>
      </c>
    </row>
    <row r="1262" spans="1:32" x14ac:dyDescent="0.2">
      <c r="A1262">
        <v>1259</v>
      </c>
      <c r="B1262">
        <v>9001418</v>
      </c>
      <c r="C1262" t="str">
        <f>VLOOKUP(B:B,'10月人员信息'!J:W,13,0)</f>
        <v>130221199211103425</v>
      </c>
      <c r="D1262" t="str">
        <f>VLOOKUP(B:B,'10月人员信息'!J:M,3,0)</f>
        <v>李亚男</v>
      </c>
      <c r="E1262" t="str">
        <f>VLOOKUP(B:B,'10月人员信息'!J:L,2,0)</f>
        <v>信息自动化部</v>
      </c>
      <c r="F1262" t="str">
        <f>VLOOKUP(B:B,'10月人员信息'!J:R,8,0)</f>
        <v>干部储备</v>
      </c>
      <c r="G1262" t="str">
        <f>VLOOKUP(B:B,'10月人员信息'!J:P,6,0)</f>
        <v>专业师（一级协理&amp;硕士）</v>
      </c>
      <c r="H1262" t="str">
        <f>VLOOKUP(B:B,'10月人员信息'!J:V,12,0)</f>
        <v>汉族</v>
      </c>
      <c r="I1262" t="str">
        <f>VLOOKUP(B:B,'11月工资'!A:D,4,0)</f>
        <v>6217000180044560732</v>
      </c>
      <c r="J1262">
        <f t="shared" si="193"/>
        <v>783.04</v>
      </c>
      <c r="K1262">
        <f t="shared" si="200"/>
        <v>34.26</v>
      </c>
      <c r="L1262">
        <f t="shared" si="196"/>
        <v>83.2</v>
      </c>
      <c r="M1262" s="6">
        <f t="shared" si="201"/>
        <v>365.44</v>
      </c>
      <c r="N1262">
        <f>VLOOKUP(C:C,'11月工资'!C:AP,40,0)</f>
        <v>9</v>
      </c>
      <c r="O1262" s="6">
        <f t="shared" si="202"/>
        <v>41.76</v>
      </c>
      <c r="P1262">
        <v>0</v>
      </c>
      <c r="Q1262">
        <f t="shared" si="194"/>
        <v>570</v>
      </c>
      <c r="R1262" s="51">
        <v>4894</v>
      </c>
      <c r="S1262" s="68">
        <v>5220.59</v>
      </c>
      <c r="T1262" s="69">
        <v>4749</v>
      </c>
      <c r="Y1262" s="51">
        <f t="shared" si="198"/>
        <v>4884</v>
      </c>
      <c r="Z1262" s="73">
        <f t="shared" si="199"/>
        <v>5225.2</v>
      </c>
      <c r="AA1262" s="69" t="str">
        <f>VLOOKUP(C:C&amp;"    ",[1]Sheet0!$E$1:$I$65536,5,0)</f>
        <v xml:space="preserve">4749.00    </v>
      </c>
      <c r="AB1262" s="74">
        <v>4749</v>
      </c>
      <c r="AC1262" t="b">
        <f t="shared" si="195"/>
        <v>1</v>
      </c>
      <c r="AD1262">
        <v>9001420</v>
      </c>
      <c r="AE1262" t="s">
        <v>8796</v>
      </c>
      <c r="AF1262" t="str">
        <f t="shared" si="197"/>
        <v>程大器</v>
      </c>
    </row>
    <row r="1263" spans="1:32" x14ac:dyDescent="0.2">
      <c r="A1263">
        <v>1260</v>
      </c>
      <c r="B1263">
        <v>9001419</v>
      </c>
      <c r="C1263" t="str">
        <f>VLOOKUP(B:B,'10月人员信息'!J:W,13,0)</f>
        <v>130225199704020017</v>
      </c>
      <c r="D1263" t="str">
        <f>VLOOKUP(B:B,'10月人员信息'!J:M,3,0)</f>
        <v>张亦睿</v>
      </c>
      <c r="E1263" t="str">
        <f>VLOOKUP(B:B,'10月人员信息'!J:L,2,0)</f>
        <v>信息自动化部</v>
      </c>
      <c r="F1263" t="str">
        <f>VLOOKUP(B:B,'10月人员信息'!J:R,8,0)</f>
        <v>干部储备</v>
      </c>
      <c r="G1263" t="str">
        <f>VLOOKUP(B:B,'10月人员信息'!J:P,6,0)</f>
        <v>一级协理（试用期）</v>
      </c>
      <c r="H1263" t="str">
        <f>VLOOKUP(B:B,'10月人员信息'!J:V,12,0)</f>
        <v>汉族</v>
      </c>
      <c r="I1263" t="str">
        <f>VLOOKUP(B:B,'11月工资'!A:D,4,0)</f>
        <v>6217000180015072048</v>
      </c>
      <c r="J1263">
        <f t="shared" si="193"/>
        <v>663.2</v>
      </c>
      <c r="K1263">
        <f t="shared" si="200"/>
        <v>29.02</v>
      </c>
      <c r="L1263">
        <f t="shared" si="196"/>
        <v>70.47</v>
      </c>
      <c r="M1263" s="6">
        <f t="shared" si="201"/>
        <v>365.44</v>
      </c>
      <c r="N1263">
        <f>VLOOKUP(C:C,'11月工资'!C:AP,40,0)</f>
        <v>9</v>
      </c>
      <c r="O1263" s="6">
        <f t="shared" si="202"/>
        <v>41.76</v>
      </c>
      <c r="P1263">
        <v>0</v>
      </c>
      <c r="Q1263">
        <f t="shared" si="194"/>
        <v>480</v>
      </c>
      <c r="R1263" s="51">
        <v>4145</v>
      </c>
      <c r="S1263" s="68">
        <v>5220.59</v>
      </c>
      <c r="T1263" s="69">
        <v>4000</v>
      </c>
      <c r="Y1263" s="51">
        <f t="shared" si="198"/>
        <v>4135</v>
      </c>
      <c r="Z1263" s="73">
        <f t="shared" si="199"/>
        <v>5225.2</v>
      </c>
      <c r="AA1263" s="69" t="str">
        <f>VLOOKUP(C:C&amp;"    ",[1]Sheet0!$E$1:$I$65536,5,0)</f>
        <v xml:space="preserve">4000.00    </v>
      </c>
      <c r="AB1263" s="74">
        <v>4000</v>
      </c>
      <c r="AC1263" t="b">
        <f t="shared" si="195"/>
        <v>1</v>
      </c>
      <c r="AD1263">
        <v>9001421</v>
      </c>
      <c r="AE1263" t="s">
        <v>8800</v>
      </c>
      <c r="AF1263" t="str">
        <f t="shared" si="197"/>
        <v>谢正华</v>
      </c>
    </row>
    <row r="1264" spans="1:32" x14ac:dyDescent="0.2">
      <c r="A1264">
        <v>1261</v>
      </c>
      <c r="B1264">
        <v>9001420</v>
      </c>
      <c r="C1264" t="str">
        <f>VLOOKUP(B:B,'10月人员信息'!J:W,13,0)</f>
        <v>130203199608183010</v>
      </c>
      <c r="D1264" t="str">
        <f>VLOOKUP(B:B,'10月人员信息'!J:M,3,0)</f>
        <v>程大器</v>
      </c>
      <c r="E1264" t="str">
        <f>VLOOKUP(B:B,'10月人员信息'!J:L,2,0)</f>
        <v>信息自动化部</v>
      </c>
      <c r="F1264" t="str">
        <f>VLOOKUP(B:B,'10月人员信息'!J:R,8,0)</f>
        <v>干部储备</v>
      </c>
      <c r="G1264" t="str">
        <f>VLOOKUP(B:B,'10月人员信息'!J:P,6,0)</f>
        <v>一级协理（试用期）</v>
      </c>
      <c r="H1264" t="str">
        <f>VLOOKUP(B:B,'10月人员信息'!J:V,12,0)</f>
        <v>汉族</v>
      </c>
      <c r="I1264" t="str">
        <f>VLOOKUP(B:B,'11月工资'!A:D,4,0)</f>
        <v>6217000180044560765</v>
      </c>
      <c r="J1264">
        <f t="shared" si="193"/>
        <v>663.2</v>
      </c>
      <c r="K1264">
        <f t="shared" si="200"/>
        <v>29.02</v>
      </c>
      <c r="L1264">
        <f t="shared" si="196"/>
        <v>70.47</v>
      </c>
      <c r="M1264" s="6">
        <f t="shared" si="201"/>
        <v>365.44</v>
      </c>
      <c r="N1264">
        <f>VLOOKUP(C:C,'11月工资'!C:AP,40,0)</f>
        <v>9</v>
      </c>
      <c r="O1264" s="6">
        <f t="shared" si="202"/>
        <v>41.76</v>
      </c>
      <c r="P1264">
        <v>0</v>
      </c>
      <c r="Q1264">
        <f t="shared" si="194"/>
        <v>480</v>
      </c>
      <c r="R1264" s="51">
        <v>4145</v>
      </c>
      <c r="S1264" s="68">
        <v>5220.59</v>
      </c>
      <c r="T1264" s="69">
        <v>4000</v>
      </c>
      <c r="Y1264" s="51">
        <f t="shared" si="198"/>
        <v>4135</v>
      </c>
      <c r="Z1264" s="73">
        <f t="shared" si="199"/>
        <v>5225.2</v>
      </c>
      <c r="AA1264" s="69" t="str">
        <f>VLOOKUP(C:C&amp;"    ",[1]Sheet0!$E$1:$I$65536,5,0)</f>
        <v xml:space="preserve">4000.00    </v>
      </c>
      <c r="AB1264" s="74">
        <v>4000</v>
      </c>
      <c r="AC1264" t="b">
        <f t="shared" si="195"/>
        <v>1</v>
      </c>
      <c r="AD1264">
        <v>9001422</v>
      </c>
      <c r="AE1264" t="s">
        <v>8803</v>
      </c>
      <c r="AF1264" t="str">
        <f t="shared" si="197"/>
        <v>李云翔</v>
      </c>
    </row>
    <row r="1265" spans="1:32" x14ac:dyDescent="0.2">
      <c r="A1265">
        <v>1262</v>
      </c>
      <c r="B1265">
        <v>9001421</v>
      </c>
      <c r="C1265" t="str">
        <f>VLOOKUP(B:B,'10月人员信息'!J:W,13,0)</f>
        <v>140425199612062415</v>
      </c>
      <c r="D1265" t="str">
        <f>VLOOKUP(B:B,'10月人员信息'!J:M,3,0)</f>
        <v>谢正华</v>
      </c>
      <c r="E1265" t="str">
        <f>VLOOKUP(B:B,'10月人员信息'!J:L,2,0)</f>
        <v>信息自动化部</v>
      </c>
      <c r="F1265" t="str">
        <f>VLOOKUP(B:B,'10月人员信息'!J:R,8,0)</f>
        <v>干部储备</v>
      </c>
      <c r="G1265" t="str">
        <f>VLOOKUP(B:B,'10月人员信息'!J:P,6,0)</f>
        <v>一级协理（试用期）</v>
      </c>
      <c r="H1265" t="str">
        <f>VLOOKUP(B:B,'10月人员信息'!J:V,12,0)</f>
        <v>汉族</v>
      </c>
      <c r="I1265" t="str">
        <f>VLOOKUP(B:B,'11月工资'!A:D,4,0)</f>
        <v>6217000180044560799</v>
      </c>
      <c r="J1265">
        <f t="shared" si="193"/>
        <v>663.2</v>
      </c>
      <c r="K1265">
        <f t="shared" si="200"/>
        <v>29.02</v>
      </c>
      <c r="L1265">
        <f t="shared" si="196"/>
        <v>70.47</v>
      </c>
      <c r="M1265" s="6">
        <f t="shared" si="201"/>
        <v>365.44</v>
      </c>
      <c r="N1265">
        <f>VLOOKUP(C:C,'11月工资'!C:AP,40,0)</f>
        <v>9</v>
      </c>
      <c r="O1265" s="6">
        <f t="shared" si="202"/>
        <v>41.76</v>
      </c>
      <c r="P1265">
        <v>0</v>
      </c>
      <c r="Q1265">
        <f t="shared" si="194"/>
        <v>480</v>
      </c>
      <c r="R1265" s="51">
        <v>4145</v>
      </c>
      <c r="S1265" s="68">
        <v>5220.59</v>
      </c>
      <c r="T1265" s="69">
        <v>4000</v>
      </c>
      <c r="Y1265" s="51">
        <f t="shared" si="198"/>
        <v>4135</v>
      </c>
      <c r="Z1265" s="73">
        <f t="shared" si="199"/>
        <v>5225.2</v>
      </c>
      <c r="AA1265" s="69" t="str">
        <f>VLOOKUP(C:C&amp;"    ",[1]Sheet0!$E$1:$I$65536,5,0)</f>
        <v xml:space="preserve">4000.00    </v>
      </c>
      <c r="AB1265" s="74">
        <v>4000</v>
      </c>
      <c r="AC1265" t="b">
        <f t="shared" si="195"/>
        <v>1</v>
      </c>
      <c r="AD1265">
        <v>9001423</v>
      </c>
      <c r="AE1265" t="s">
        <v>8807</v>
      </c>
      <c r="AF1265" t="str">
        <f t="shared" si="197"/>
        <v>焦建锋</v>
      </c>
    </row>
    <row r="1266" spans="1:32" x14ac:dyDescent="0.2">
      <c r="A1266">
        <v>1263</v>
      </c>
      <c r="B1266">
        <v>9001422</v>
      </c>
      <c r="C1266" t="str">
        <f>VLOOKUP(B:B,'10月人员信息'!J:W,13,0)</f>
        <v>130205199601133910</v>
      </c>
      <c r="D1266" t="str">
        <f>VLOOKUP(B:B,'10月人员信息'!J:M,3,0)</f>
        <v>李云翔</v>
      </c>
      <c r="E1266" t="str">
        <f>VLOOKUP(B:B,'10月人员信息'!J:L,2,0)</f>
        <v>信息自动化部</v>
      </c>
      <c r="F1266" t="str">
        <f>VLOOKUP(B:B,'10月人员信息'!J:R,8,0)</f>
        <v>干部储备</v>
      </c>
      <c r="G1266" t="str">
        <f>VLOOKUP(B:B,'10月人员信息'!J:P,6,0)</f>
        <v>一级协理（试用期）</v>
      </c>
      <c r="H1266" t="str">
        <f>VLOOKUP(B:B,'10月人员信息'!J:V,12,0)</f>
        <v>汉族</v>
      </c>
      <c r="I1266" t="str">
        <f>VLOOKUP(B:B,'11月工资'!A:D,4,0)</f>
        <v>6217000180006030955</v>
      </c>
      <c r="J1266">
        <f t="shared" si="193"/>
        <v>663.2</v>
      </c>
      <c r="K1266">
        <f t="shared" si="200"/>
        <v>29.02</v>
      </c>
      <c r="L1266">
        <f t="shared" si="196"/>
        <v>70.47</v>
      </c>
      <c r="M1266" s="6">
        <f t="shared" si="201"/>
        <v>365.44</v>
      </c>
      <c r="N1266">
        <f>VLOOKUP(C:C,'11月工资'!C:AP,40,0)</f>
        <v>9</v>
      </c>
      <c r="O1266" s="6">
        <f t="shared" si="202"/>
        <v>41.76</v>
      </c>
      <c r="P1266">
        <v>0</v>
      </c>
      <c r="Q1266">
        <f t="shared" si="194"/>
        <v>480</v>
      </c>
      <c r="R1266" s="51">
        <v>4145</v>
      </c>
      <c r="S1266" s="68">
        <v>5220.59</v>
      </c>
      <c r="T1266" s="69">
        <v>4000</v>
      </c>
      <c r="Y1266" s="51">
        <f t="shared" si="198"/>
        <v>4135</v>
      </c>
      <c r="Z1266" s="73">
        <f t="shared" si="199"/>
        <v>5225.2</v>
      </c>
      <c r="AA1266" s="69" t="str">
        <f>VLOOKUP(C:C&amp;"    ",[1]Sheet0!$E$1:$I$65536,5,0)</f>
        <v xml:space="preserve">4000.00    </v>
      </c>
      <c r="AB1266" s="74">
        <v>4000</v>
      </c>
      <c r="AC1266" t="b">
        <f t="shared" si="195"/>
        <v>1</v>
      </c>
      <c r="AD1266">
        <v>9001424</v>
      </c>
      <c r="AE1266" t="s">
        <v>7490</v>
      </c>
      <c r="AF1266" t="str">
        <f t="shared" si="197"/>
        <v>张健</v>
      </c>
    </row>
    <row r="1267" spans="1:32" x14ac:dyDescent="0.2">
      <c r="A1267">
        <v>1264</v>
      </c>
      <c r="B1267">
        <v>9001423</v>
      </c>
      <c r="C1267" t="str">
        <f>VLOOKUP(B:B,'10月人员信息'!J:W,13,0)</f>
        <v>130281199412280053</v>
      </c>
      <c r="D1267" t="str">
        <f>VLOOKUP(B:B,'10月人员信息'!J:M,3,0)</f>
        <v>焦建锋</v>
      </c>
      <c r="E1267" t="str">
        <f>VLOOKUP(B:B,'10月人员信息'!J:L,2,0)</f>
        <v>信息自动化部</v>
      </c>
      <c r="F1267" t="str">
        <f>VLOOKUP(B:B,'10月人员信息'!J:R,8,0)</f>
        <v>干部储备</v>
      </c>
      <c r="G1267" t="str">
        <f>VLOOKUP(B:B,'10月人员信息'!J:P,6,0)</f>
        <v>一级协理（试用期）</v>
      </c>
      <c r="H1267" t="str">
        <f>VLOOKUP(B:B,'10月人员信息'!J:V,12,0)</f>
        <v>满族</v>
      </c>
      <c r="I1267" t="str">
        <f>VLOOKUP(B:B,'11月工资'!A:D,4,0)</f>
        <v>6217000180044560781</v>
      </c>
      <c r="J1267">
        <f t="shared" si="193"/>
        <v>663.2</v>
      </c>
      <c r="K1267">
        <f t="shared" si="200"/>
        <v>29.02</v>
      </c>
      <c r="L1267">
        <f t="shared" si="196"/>
        <v>70.47</v>
      </c>
      <c r="M1267" s="6">
        <f t="shared" si="201"/>
        <v>365.44</v>
      </c>
      <c r="N1267">
        <f>VLOOKUP(C:C,'11月工资'!C:AP,40,0)</f>
        <v>9</v>
      </c>
      <c r="O1267" s="6">
        <f t="shared" si="202"/>
        <v>41.76</v>
      </c>
      <c r="P1267">
        <v>0</v>
      </c>
      <c r="Q1267">
        <f t="shared" si="194"/>
        <v>480</v>
      </c>
      <c r="R1267" s="51">
        <v>4145</v>
      </c>
      <c r="S1267" s="68">
        <v>5220.59</v>
      </c>
      <c r="T1267" s="69">
        <v>4000</v>
      </c>
      <c r="Y1267" s="51">
        <f t="shared" si="198"/>
        <v>4135</v>
      </c>
      <c r="Z1267" s="73">
        <f t="shared" si="199"/>
        <v>5225.2</v>
      </c>
      <c r="AA1267" s="69" t="str">
        <f>VLOOKUP(C:C&amp;"    ",[1]Sheet0!$E$1:$I$65536,5,0)</f>
        <v xml:space="preserve">4000.00    </v>
      </c>
      <c r="AB1267" s="74">
        <v>4000</v>
      </c>
      <c r="AC1267" t="b">
        <f t="shared" si="195"/>
        <v>1</v>
      </c>
      <c r="AD1267">
        <v>9001380</v>
      </c>
      <c r="AE1267" t="s">
        <v>8832</v>
      </c>
      <c r="AF1267" t="str">
        <f t="shared" si="197"/>
        <v>冯梓洋</v>
      </c>
    </row>
    <row r="1268" spans="1:32" x14ac:dyDescent="0.2">
      <c r="A1268">
        <v>1265</v>
      </c>
      <c r="B1268">
        <v>9001424</v>
      </c>
      <c r="C1268" t="str">
        <f>VLOOKUP(B:B,'10月人员信息'!J:W,13,0)</f>
        <v>13022919960719001X</v>
      </c>
      <c r="D1268" t="str">
        <f>VLOOKUP(B:B,'10月人员信息'!J:M,3,0)</f>
        <v>张健</v>
      </c>
      <c r="E1268" t="str">
        <f>VLOOKUP(B:B,'10月人员信息'!J:L,2,0)</f>
        <v>信息自动化部</v>
      </c>
      <c r="F1268" t="str">
        <f>VLOOKUP(B:B,'10月人员信息'!J:R,8,0)</f>
        <v>干部储备</v>
      </c>
      <c r="G1268" t="str">
        <f>VLOOKUP(B:B,'10月人员信息'!J:P,6,0)</f>
        <v>一级协理（试用期）</v>
      </c>
      <c r="H1268" t="str">
        <f>VLOOKUP(B:B,'10月人员信息'!J:V,12,0)</f>
        <v>满族</v>
      </c>
      <c r="I1268" t="str">
        <f>VLOOKUP(B:B,'11月工资'!A:D,4,0)</f>
        <v>6217000180044560773</v>
      </c>
      <c r="J1268">
        <f t="shared" si="193"/>
        <v>663.2</v>
      </c>
      <c r="K1268">
        <f t="shared" si="200"/>
        <v>29.02</v>
      </c>
      <c r="L1268">
        <f t="shared" si="196"/>
        <v>70.47</v>
      </c>
      <c r="M1268" s="6">
        <f t="shared" si="201"/>
        <v>365.44</v>
      </c>
      <c r="N1268">
        <f>VLOOKUP(C:C,'11月工资'!C:AP,40,0)</f>
        <v>9</v>
      </c>
      <c r="O1268" s="6">
        <f t="shared" si="202"/>
        <v>41.76</v>
      </c>
      <c r="P1268">
        <v>0</v>
      </c>
      <c r="Q1268">
        <f t="shared" si="194"/>
        <v>480</v>
      </c>
      <c r="R1268" s="51">
        <v>4145</v>
      </c>
      <c r="S1268" s="68">
        <v>5220.59</v>
      </c>
      <c r="T1268" s="69">
        <v>4000</v>
      </c>
      <c r="Y1268" s="51">
        <f t="shared" si="198"/>
        <v>4135</v>
      </c>
      <c r="Z1268" s="73">
        <f t="shared" si="199"/>
        <v>5225.2</v>
      </c>
      <c r="AA1268" s="69" t="str">
        <f>VLOOKUP(C:C&amp;"    ",[1]Sheet0!$E$1:$I$65536,5,0)</f>
        <v xml:space="preserve">4000.00    </v>
      </c>
      <c r="AB1268" s="74">
        <v>4000</v>
      </c>
      <c r="AC1268" t="b">
        <f t="shared" si="195"/>
        <v>1</v>
      </c>
      <c r="AD1268">
        <v>9001381</v>
      </c>
      <c r="AE1268" t="s">
        <v>8835</v>
      </c>
      <c r="AF1268" t="str">
        <f t="shared" si="197"/>
        <v>张贺琳</v>
      </c>
    </row>
    <row r="1269" spans="1:32" x14ac:dyDescent="0.2">
      <c r="A1269">
        <v>1266</v>
      </c>
      <c r="B1269">
        <v>9001380</v>
      </c>
      <c r="C1269" t="str">
        <f>VLOOKUP(B:B,'10月人员信息'!J:W,13,0)</f>
        <v>130202199709260613</v>
      </c>
      <c r="D1269" t="str">
        <f>VLOOKUP(B:B,'10月人员信息'!J:M,3,0)</f>
        <v>冯梓洋</v>
      </c>
      <c r="E1269" t="str">
        <f>VLOOKUP(B:B,'10月人员信息'!J:L,2,0)</f>
        <v>工程管理部</v>
      </c>
      <c r="F1269" t="str">
        <f>VLOOKUP(B:B,'10月人员信息'!J:R,8,0)</f>
        <v>干部储备</v>
      </c>
      <c r="G1269" t="str">
        <f>VLOOKUP(B:B,'10月人员信息'!J:P,6,0)</f>
        <v>一级协理（试用期）</v>
      </c>
      <c r="H1269" t="str">
        <f>VLOOKUP(B:B,'10月人员信息'!J:V,12,0)</f>
        <v>汉族</v>
      </c>
      <c r="I1269" t="str">
        <f>VLOOKUP(B:B,'11月工资'!A:D,4,0)</f>
        <v>6217000180031777950</v>
      </c>
      <c r="J1269">
        <f t="shared" si="193"/>
        <v>663.2</v>
      </c>
      <c r="K1269">
        <f t="shared" si="200"/>
        <v>29.02</v>
      </c>
      <c r="L1269">
        <f t="shared" si="196"/>
        <v>70.47</v>
      </c>
      <c r="M1269" s="6">
        <f t="shared" si="201"/>
        <v>365.44</v>
      </c>
      <c r="N1269">
        <f>VLOOKUP(C:C,'11月工资'!C:AP,40,0)</f>
        <v>9</v>
      </c>
      <c r="O1269" s="6">
        <f t="shared" si="202"/>
        <v>41.76</v>
      </c>
      <c r="P1269">
        <v>0</v>
      </c>
      <c r="Q1269">
        <f t="shared" si="194"/>
        <v>480</v>
      </c>
      <c r="R1269" s="51">
        <v>4145</v>
      </c>
      <c r="S1269" s="68">
        <v>5220.59</v>
      </c>
      <c r="T1269" s="69">
        <v>4000</v>
      </c>
      <c r="Y1269" s="51">
        <f t="shared" si="198"/>
        <v>4135</v>
      </c>
      <c r="Z1269" s="73">
        <f t="shared" si="199"/>
        <v>5225.2</v>
      </c>
      <c r="AA1269" s="69" t="str">
        <f>VLOOKUP(C:C&amp;"    ",[1]Sheet0!$E$1:$I$65536,5,0)</f>
        <v xml:space="preserve">4000.00    </v>
      </c>
      <c r="AB1269" s="74">
        <v>4000</v>
      </c>
      <c r="AC1269" t="b">
        <f t="shared" si="195"/>
        <v>1</v>
      </c>
      <c r="AD1269">
        <v>9001382</v>
      </c>
      <c r="AE1269" t="s">
        <v>8840</v>
      </c>
      <c r="AF1269" t="str">
        <f t="shared" si="197"/>
        <v>刘宇</v>
      </c>
    </row>
    <row r="1270" spans="1:32" x14ac:dyDescent="0.2">
      <c r="A1270">
        <v>1267</v>
      </c>
      <c r="B1270">
        <v>9001381</v>
      </c>
      <c r="C1270" t="str">
        <f>VLOOKUP(B:B,'10月人员信息'!J:W,13,0)</f>
        <v>130130199303191849</v>
      </c>
      <c r="D1270" t="str">
        <f>VLOOKUP(B:B,'10月人员信息'!J:M,3,0)</f>
        <v>张贺琳</v>
      </c>
      <c r="E1270" t="str">
        <f>VLOOKUP(B:B,'10月人员信息'!J:L,2,0)</f>
        <v>工程管理部</v>
      </c>
      <c r="F1270" t="str">
        <f>VLOOKUP(B:B,'10月人员信息'!J:R,8,0)</f>
        <v>干部储备</v>
      </c>
      <c r="G1270" t="str">
        <f>VLOOKUP(B:B,'10月人员信息'!J:P,6,0)</f>
        <v>专业师（一级协理&amp;硕士）</v>
      </c>
      <c r="H1270" t="str">
        <f>VLOOKUP(B:B,'10月人员信息'!J:V,12,0)</f>
        <v>汉族</v>
      </c>
      <c r="I1270" t="str">
        <f>VLOOKUP(B:B,'11月工资'!A:D,4,0)</f>
        <v>6217000180044551012</v>
      </c>
      <c r="J1270">
        <f t="shared" si="193"/>
        <v>783.04</v>
      </c>
      <c r="K1270">
        <f t="shared" si="200"/>
        <v>34.26</v>
      </c>
      <c r="L1270">
        <f t="shared" si="196"/>
        <v>83.2</v>
      </c>
      <c r="M1270" s="6">
        <f t="shared" si="201"/>
        <v>365.44</v>
      </c>
      <c r="N1270">
        <f>VLOOKUP(C:C,'11月工资'!C:AP,40,0)</f>
        <v>9</v>
      </c>
      <c r="O1270" s="6">
        <f t="shared" si="202"/>
        <v>41.76</v>
      </c>
      <c r="P1270">
        <v>0</v>
      </c>
      <c r="Q1270">
        <f t="shared" si="194"/>
        <v>570</v>
      </c>
      <c r="R1270" s="51">
        <v>4894</v>
      </c>
      <c r="S1270" s="68">
        <v>5220.59</v>
      </c>
      <c r="T1270" s="69">
        <v>4749</v>
      </c>
      <c r="Y1270" s="51">
        <f t="shared" si="198"/>
        <v>4884</v>
      </c>
      <c r="Z1270" s="73">
        <f t="shared" si="199"/>
        <v>5225.2</v>
      </c>
      <c r="AA1270" s="69" t="str">
        <f>VLOOKUP(C:C&amp;"    ",[1]Sheet0!$E$1:$I$65536,5,0)</f>
        <v xml:space="preserve">4749.00    </v>
      </c>
      <c r="AB1270" s="74">
        <v>4749</v>
      </c>
      <c r="AC1270" t="b">
        <f t="shared" si="195"/>
        <v>1</v>
      </c>
      <c r="AD1270">
        <v>9001383</v>
      </c>
      <c r="AE1270" t="s">
        <v>8898</v>
      </c>
      <c r="AF1270" t="str">
        <f t="shared" si="197"/>
        <v>张琢</v>
      </c>
    </row>
    <row r="1271" spans="1:32" x14ac:dyDescent="0.2">
      <c r="A1271">
        <v>1268</v>
      </c>
      <c r="B1271">
        <v>9001382</v>
      </c>
      <c r="C1271" t="str">
        <f>VLOOKUP(B:B,'10月人员信息'!J:W,13,0)</f>
        <v>130203199609012416</v>
      </c>
      <c r="D1271" t="str">
        <f>VLOOKUP(B:B,'10月人员信息'!J:M,3,0)</f>
        <v>刘宇</v>
      </c>
      <c r="E1271" t="str">
        <f>VLOOKUP(B:B,'10月人员信息'!J:L,2,0)</f>
        <v>工程管理部</v>
      </c>
      <c r="F1271" t="str">
        <f>VLOOKUP(B:B,'10月人员信息'!J:R,8,0)</f>
        <v>干部储备</v>
      </c>
      <c r="G1271" t="str">
        <f>VLOOKUP(B:B,'10月人员信息'!J:P,6,0)</f>
        <v>一级协理（试用期）</v>
      </c>
      <c r="H1271" t="str">
        <f>VLOOKUP(B:B,'10月人员信息'!J:V,12,0)</f>
        <v>汉族</v>
      </c>
      <c r="I1271" t="str">
        <f>VLOOKUP(B:B,'11月工资'!A:D,4,0)</f>
        <v>6217000180031776861</v>
      </c>
      <c r="J1271">
        <f t="shared" si="193"/>
        <v>663.2</v>
      </c>
      <c r="K1271">
        <f t="shared" si="200"/>
        <v>29.02</v>
      </c>
      <c r="L1271">
        <f t="shared" si="196"/>
        <v>70.47</v>
      </c>
      <c r="M1271" s="6">
        <f t="shared" si="201"/>
        <v>365.44</v>
      </c>
      <c r="N1271">
        <f>VLOOKUP(C:C,'11月工资'!C:AP,40,0)</f>
        <v>9</v>
      </c>
      <c r="O1271" s="6">
        <f t="shared" si="202"/>
        <v>41.76</v>
      </c>
      <c r="P1271">
        <v>0</v>
      </c>
      <c r="Q1271">
        <f t="shared" si="194"/>
        <v>480</v>
      </c>
      <c r="R1271" s="51">
        <v>4145</v>
      </c>
      <c r="S1271" s="68">
        <v>5220.59</v>
      </c>
      <c r="T1271" s="69">
        <v>4000</v>
      </c>
      <c r="Y1271" s="51">
        <f t="shared" si="198"/>
        <v>4135</v>
      </c>
      <c r="Z1271" s="73">
        <f t="shared" si="199"/>
        <v>5225.2</v>
      </c>
      <c r="AA1271" s="69" t="str">
        <f>VLOOKUP(C:C&amp;"    ",[1]Sheet0!$E$1:$I$65536,5,0)</f>
        <v xml:space="preserve">4000.00    </v>
      </c>
      <c r="AB1271" s="74">
        <v>4000</v>
      </c>
      <c r="AC1271" t="b">
        <f t="shared" si="195"/>
        <v>1</v>
      </c>
      <c r="AD1271">
        <v>9001384</v>
      </c>
      <c r="AE1271" t="s">
        <v>8900</v>
      </c>
      <c r="AF1271" t="str">
        <f t="shared" si="197"/>
        <v>魏军</v>
      </c>
    </row>
    <row r="1272" spans="1:32" x14ac:dyDescent="0.2">
      <c r="A1272">
        <v>1269</v>
      </c>
      <c r="B1272">
        <v>9001383</v>
      </c>
      <c r="C1272" t="str">
        <f>VLOOKUP(B:B,'10月人员信息'!J:W,13,0)</f>
        <v>130202199512130014</v>
      </c>
      <c r="D1272" t="str">
        <f>VLOOKUP(B:B,'10月人员信息'!J:M,3,0)</f>
        <v>张琢</v>
      </c>
      <c r="E1272" t="str">
        <f>VLOOKUP(B:B,'10月人员信息'!J:L,2,0)</f>
        <v>炼铁事业部</v>
      </c>
      <c r="F1272" t="str">
        <f>VLOOKUP(B:B,'10月人员信息'!J:R,8,0)</f>
        <v>干部储备</v>
      </c>
      <c r="G1272" t="str">
        <f>VLOOKUP(B:B,'10月人员信息'!J:P,6,0)</f>
        <v>一级协理（试用期）</v>
      </c>
      <c r="H1272" t="str">
        <f>VLOOKUP(B:B,'10月人员信息'!J:V,12,0)</f>
        <v>汉族</v>
      </c>
      <c r="I1272" t="str">
        <f>VLOOKUP(B:B,'11月工资'!A:D,4,0)</f>
        <v>6217000180043887847</v>
      </c>
      <c r="J1272">
        <f t="shared" si="193"/>
        <v>663.2</v>
      </c>
      <c r="K1272">
        <f t="shared" si="200"/>
        <v>29.02</v>
      </c>
      <c r="L1272">
        <f t="shared" si="196"/>
        <v>70.47</v>
      </c>
      <c r="M1272" s="6">
        <f t="shared" si="201"/>
        <v>365.44</v>
      </c>
      <c r="N1272">
        <f>VLOOKUP(C:C,'11月工资'!C:AP,40,0)</f>
        <v>9</v>
      </c>
      <c r="O1272" s="6">
        <f t="shared" si="202"/>
        <v>41.76</v>
      </c>
      <c r="P1272">
        <v>0</v>
      </c>
      <c r="Q1272">
        <f t="shared" si="194"/>
        <v>480</v>
      </c>
      <c r="R1272" s="51">
        <v>4145</v>
      </c>
      <c r="S1272" s="68">
        <v>5220.59</v>
      </c>
      <c r="T1272" s="69">
        <v>4000</v>
      </c>
      <c r="Y1272" s="51">
        <f t="shared" si="198"/>
        <v>4135</v>
      </c>
      <c r="Z1272" s="73">
        <f t="shared" si="199"/>
        <v>5225.2</v>
      </c>
      <c r="AA1272" s="69" t="str">
        <f>VLOOKUP(C:C&amp;"    ",[1]Sheet0!$E$1:$I$65536,5,0)</f>
        <v xml:space="preserve">4000.00    </v>
      </c>
      <c r="AB1272" s="74">
        <v>4000</v>
      </c>
      <c r="AC1272" t="b">
        <f t="shared" si="195"/>
        <v>1</v>
      </c>
      <c r="AD1272">
        <v>9001385</v>
      </c>
      <c r="AE1272" t="s">
        <v>8903</v>
      </c>
      <c r="AF1272" t="str">
        <f t="shared" si="197"/>
        <v>樊济铭</v>
      </c>
    </row>
    <row r="1273" spans="1:32" x14ac:dyDescent="0.2">
      <c r="A1273">
        <v>1270</v>
      </c>
      <c r="B1273">
        <v>9001384</v>
      </c>
      <c r="C1273" t="str">
        <f>VLOOKUP(B:B,'10月人员信息'!J:W,13,0)</f>
        <v>130229199504163019</v>
      </c>
      <c r="D1273" t="str">
        <f>VLOOKUP(B:B,'10月人员信息'!J:M,3,0)</f>
        <v>魏军</v>
      </c>
      <c r="E1273" t="str">
        <f>VLOOKUP(B:B,'10月人员信息'!J:L,2,0)</f>
        <v>炼铁事业部</v>
      </c>
      <c r="F1273" t="str">
        <f>VLOOKUP(B:B,'10月人员信息'!J:R,8,0)</f>
        <v>干部储备</v>
      </c>
      <c r="G1273" t="str">
        <f>VLOOKUP(B:B,'10月人员信息'!J:P,6,0)</f>
        <v>专业师（一级协理&amp;硕士）</v>
      </c>
      <c r="H1273" t="str">
        <f>VLOOKUP(B:B,'10月人员信息'!J:V,12,0)</f>
        <v>汉族</v>
      </c>
      <c r="I1273" t="str">
        <f>VLOOKUP(B:B,'11月工资'!A:D,4,0)</f>
        <v>6217001700007905126</v>
      </c>
      <c r="J1273">
        <f t="shared" si="193"/>
        <v>783.04</v>
      </c>
      <c r="K1273">
        <f t="shared" si="200"/>
        <v>34.26</v>
      </c>
      <c r="L1273">
        <f t="shared" si="196"/>
        <v>83.2</v>
      </c>
      <c r="M1273" s="6">
        <f t="shared" si="201"/>
        <v>365.44</v>
      </c>
      <c r="N1273">
        <f>VLOOKUP(C:C,'11月工资'!C:AP,40,0)</f>
        <v>9</v>
      </c>
      <c r="O1273" s="6">
        <f t="shared" si="202"/>
        <v>41.76</v>
      </c>
      <c r="P1273">
        <v>0</v>
      </c>
      <c r="Q1273">
        <f t="shared" si="194"/>
        <v>570</v>
      </c>
      <c r="R1273" s="51">
        <v>4894</v>
      </c>
      <c r="S1273" s="68">
        <v>5220.59</v>
      </c>
      <c r="T1273" s="69">
        <v>4749</v>
      </c>
      <c r="Y1273" s="51">
        <f t="shared" si="198"/>
        <v>4884</v>
      </c>
      <c r="Z1273" s="73">
        <f t="shared" si="199"/>
        <v>5225.2</v>
      </c>
      <c r="AA1273" s="69" t="str">
        <f>VLOOKUP(C:C&amp;"    ",[1]Sheet0!$E$1:$I$65536,5,0)</f>
        <v xml:space="preserve">4749.00    </v>
      </c>
      <c r="AB1273" s="74">
        <v>4749</v>
      </c>
      <c r="AC1273" t="b">
        <f t="shared" si="195"/>
        <v>1</v>
      </c>
      <c r="AD1273">
        <v>9001386</v>
      </c>
      <c r="AE1273" t="s">
        <v>8906</v>
      </c>
      <c r="AF1273" t="str">
        <f t="shared" si="197"/>
        <v>卢燃</v>
      </c>
    </row>
    <row r="1274" spans="1:32" x14ac:dyDescent="0.2">
      <c r="A1274">
        <v>1271</v>
      </c>
      <c r="B1274">
        <v>9001385</v>
      </c>
      <c r="C1274" t="str">
        <f>VLOOKUP(B:B,'10月人员信息'!J:W,13,0)</f>
        <v>130324199607044219</v>
      </c>
      <c r="D1274" t="str">
        <f>VLOOKUP(B:B,'10月人员信息'!J:M,3,0)</f>
        <v>樊济铭</v>
      </c>
      <c r="E1274" t="str">
        <f>VLOOKUP(B:B,'10月人员信息'!J:L,2,0)</f>
        <v>炼铁事业部</v>
      </c>
      <c r="F1274" t="str">
        <f>VLOOKUP(B:B,'10月人员信息'!J:R,8,0)</f>
        <v>干部储备</v>
      </c>
      <c r="G1274" t="str">
        <f>VLOOKUP(B:B,'10月人员信息'!J:P,6,0)</f>
        <v>一级协理（试用期）</v>
      </c>
      <c r="H1274" t="str">
        <f>VLOOKUP(B:B,'10月人员信息'!J:V,12,0)</f>
        <v>汉族</v>
      </c>
      <c r="I1274" t="str">
        <f>VLOOKUP(B:B,'11月工资'!A:D,4,0)</f>
        <v>6236680190000120766</v>
      </c>
      <c r="J1274">
        <f t="shared" si="193"/>
        <v>663.2</v>
      </c>
      <c r="K1274">
        <f t="shared" si="200"/>
        <v>29.02</v>
      </c>
      <c r="L1274">
        <f t="shared" si="196"/>
        <v>70.47</v>
      </c>
      <c r="M1274" s="6">
        <f t="shared" si="201"/>
        <v>365.44</v>
      </c>
      <c r="N1274">
        <f>VLOOKUP(C:C,'11月工资'!C:AP,40,0)</f>
        <v>9</v>
      </c>
      <c r="O1274" s="6">
        <f t="shared" si="202"/>
        <v>41.76</v>
      </c>
      <c r="P1274">
        <v>0</v>
      </c>
      <c r="Q1274">
        <f t="shared" si="194"/>
        <v>480</v>
      </c>
      <c r="R1274" s="51">
        <v>4145</v>
      </c>
      <c r="S1274" s="68">
        <v>5220.59</v>
      </c>
      <c r="T1274" s="69">
        <v>4000</v>
      </c>
      <c r="Y1274" s="51">
        <f t="shared" si="198"/>
        <v>4135</v>
      </c>
      <c r="Z1274" s="73">
        <f t="shared" si="199"/>
        <v>5225.2</v>
      </c>
      <c r="AA1274" s="69" t="str">
        <f>VLOOKUP(C:C&amp;"    ",[1]Sheet0!$E$1:$I$65536,5,0)</f>
        <v xml:space="preserve">4000.00    </v>
      </c>
      <c r="AB1274" s="74">
        <v>4000</v>
      </c>
      <c r="AC1274" t="b">
        <f t="shared" si="195"/>
        <v>1</v>
      </c>
      <c r="AD1274">
        <v>9001387</v>
      </c>
      <c r="AE1274" t="s">
        <v>8909</v>
      </c>
      <c r="AF1274" t="str">
        <f t="shared" si="197"/>
        <v>张文懋</v>
      </c>
    </row>
    <row r="1275" spans="1:32" x14ac:dyDescent="0.2">
      <c r="A1275">
        <v>1272</v>
      </c>
      <c r="B1275">
        <v>9001386</v>
      </c>
      <c r="C1275" t="str">
        <f>VLOOKUP(B:B,'10月人员信息'!J:W,13,0)</f>
        <v>130633199601205272</v>
      </c>
      <c r="D1275" t="str">
        <f>VLOOKUP(B:B,'10月人员信息'!J:M,3,0)</f>
        <v>卢燃</v>
      </c>
      <c r="E1275" t="str">
        <f>VLOOKUP(B:B,'10月人员信息'!J:L,2,0)</f>
        <v>炼铁事业部</v>
      </c>
      <c r="F1275" t="str">
        <f>VLOOKUP(B:B,'10月人员信息'!J:R,8,0)</f>
        <v>干部储备</v>
      </c>
      <c r="G1275" t="str">
        <f>VLOOKUP(B:B,'10月人员信息'!J:P,6,0)</f>
        <v>一级协理（试用期）</v>
      </c>
      <c r="H1275" t="str">
        <f>VLOOKUP(B:B,'10月人员信息'!J:V,12,0)</f>
        <v>汉族</v>
      </c>
      <c r="I1275" t="str">
        <f>VLOOKUP(B:B,'11月工资'!A:D,4,0)</f>
        <v>6217000180015261955</v>
      </c>
      <c r="J1275">
        <f t="shared" si="193"/>
        <v>663.2</v>
      </c>
      <c r="K1275">
        <f t="shared" si="200"/>
        <v>29.02</v>
      </c>
      <c r="L1275">
        <f t="shared" si="196"/>
        <v>70.47</v>
      </c>
      <c r="M1275" s="6">
        <f t="shared" si="201"/>
        <v>365.44</v>
      </c>
      <c r="N1275">
        <f>VLOOKUP(C:C,'11月工资'!C:AP,40,0)</f>
        <v>9</v>
      </c>
      <c r="O1275" s="6">
        <f t="shared" si="202"/>
        <v>41.76</v>
      </c>
      <c r="P1275">
        <v>0</v>
      </c>
      <c r="Q1275">
        <f t="shared" si="194"/>
        <v>480</v>
      </c>
      <c r="R1275" s="51">
        <v>4145</v>
      </c>
      <c r="S1275" s="68">
        <v>5220.59</v>
      </c>
      <c r="T1275" s="69">
        <v>4000</v>
      </c>
      <c r="Y1275" s="51">
        <f t="shared" si="198"/>
        <v>4135</v>
      </c>
      <c r="Z1275" s="73">
        <f t="shared" si="199"/>
        <v>5225.2</v>
      </c>
      <c r="AA1275" s="69" t="str">
        <f>VLOOKUP(C:C&amp;"    ",[1]Sheet0!$E$1:$I$65536,5,0)</f>
        <v xml:space="preserve">4000.00    </v>
      </c>
      <c r="AB1275" s="74">
        <v>4000</v>
      </c>
      <c r="AC1275" t="b">
        <f t="shared" si="195"/>
        <v>1</v>
      </c>
      <c r="AD1275">
        <v>9001388</v>
      </c>
      <c r="AE1275" t="s">
        <v>8912</v>
      </c>
      <c r="AF1275" t="str">
        <f t="shared" si="197"/>
        <v>吕阳</v>
      </c>
    </row>
    <row r="1276" spans="1:32" x14ac:dyDescent="0.2">
      <c r="A1276">
        <v>1273</v>
      </c>
      <c r="B1276">
        <v>9001387</v>
      </c>
      <c r="C1276" t="str">
        <f>VLOOKUP(B:B,'10月人员信息'!J:W,13,0)</f>
        <v>211481199704190617</v>
      </c>
      <c r="D1276" t="str">
        <f>VLOOKUP(B:B,'10月人员信息'!J:M,3,0)</f>
        <v>张文懋</v>
      </c>
      <c r="E1276" t="str">
        <f>VLOOKUP(B:B,'10月人员信息'!J:L,2,0)</f>
        <v>炼铁事业部</v>
      </c>
      <c r="F1276" t="str">
        <f>VLOOKUP(B:B,'10月人员信息'!J:R,8,0)</f>
        <v>干部储备</v>
      </c>
      <c r="G1276" t="str">
        <f>VLOOKUP(B:B,'10月人员信息'!J:P,6,0)</f>
        <v>一级协理（试用期）</v>
      </c>
      <c r="H1276" t="str">
        <f>VLOOKUP(B:B,'10月人员信息'!J:V,12,0)</f>
        <v>汉族</v>
      </c>
      <c r="I1276" t="str">
        <f>VLOOKUP(B:B,'11月工资'!A:D,4,0)</f>
        <v>6217000180038545822</v>
      </c>
      <c r="J1276">
        <f t="shared" si="193"/>
        <v>663.2</v>
      </c>
      <c r="K1276">
        <f t="shared" si="200"/>
        <v>29.02</v>
      </c>
      <c r="L1276">
        <f t="shared" si="196"/>
        <v>70.47</v>
      </c>
      <c r="M1276" s="6">
        <f t="shared" si="201"/>
        <v>365.44</v>
      </c>
      <c r="N1276">
        <f>VLOOKUP(C:C,'11月工资'!C:AP,40,0)</f>
        <v>9</v>
      </c>
      <c r="O1276" s="6">
        <f t="shared" si="202"/>
        <v>41.76</v>
      </c>
      <c r="P1276">
        <v>0</v>
      </c>
      <c r="Q1276">
        <f t="shared" si="194"/>
        <v>480</v>
      </c>
      <c r="R1276" s="51">
        <v>4145</v>
      </c>
      <c r="S1276" s="68">
        <v>5220.59</v>
      </c>
      <c r="T1276" s="69">
        <v>4000</v>
      </c>
      <c r="Y1276" s="51">
        <f t="shared" si="198"/>
        <v>4135</v>
      </c>
      <c r="Z1276" s="73">
        <f t="shared" si="199"/>
        <v>5225.2</v>
      </c>
      <c r="AA1276" s="69" t="str">
        <f>VLOOKUP(C:C&amp;"    ",[1]Sheet0!$E$1:$I$65536,5,0)</f>
        <v xml:space="preserve">4000.00    </v>
      </c>
      <c r="AB1276" s="74">
        <v>4000</v>
      </c>
      <c r="AC1276" t="b">
        <f t="shared" si="195"/>
        <v>1</v>
      </c>
      <c r="AD1276">
        <v>9001389</v>
      </c>
      <c r="AE1276" t="s">
        <v>8915</v>
      </c>
      <c r="AF1276" t="str">
        <f t="shared" si="197"/>
        <v>高猛</v>
      </c>
    </row>
    <row r="1277" spans="1:32" x14ac:dyDescent="0.2">
      <c r="A1277">
        <v>1274</v>
      </c>
      <c r="B1277">
        <v>9001388</v>
      </c>
      <c r="C1277" t="str">
        <f>VLOOKUP(B:B,'10月人员信息'!J:W,13,0)</f>
        <v>150921199809092419</v>
      </c>
      <c r="D1277" t="str">
        <f>VLOOKUP(B:B,'10月人员信息'!J:M,3,0)</f>
        <v>吕阳</v>
      </c>
      <c r="E1277" t="str">
        <f>VLOOKUP(B:B,'10月人员信息'!J:L,2,0)</f>
        <v>炼铁事业部</v>
      </c>
      <c r="F1277" t="str">
        <f>VLOOKUP(B:B,'10月人员信息'!J:R,8,0)</f>
        <v>干部储备</v>
      </c>
      <c r="G1277" t="str">
        <f>VLOOKUP(B:B,'10月人员信息'!J:P,6,0)</f>
        <v>一级协理（试用期）</v>
      </c>
      <c r="H1277" t="str">
        <f>VLOOKUP(B:B,'10月人员信息'!J:V,12,0)</f>
        <v>汉族</v>
      </c>
      <c r="I1277" t="str">
        <f>VLOOKUP(B:B,'11月工资'!A:D,4,0)</f>
        <v>6217000420008014536</v>
      </c>
      <c r="J1277">
        <f t="shared" si="193"/>
        <v>663.2</v>
      </c>
      <c r="K1277">
        <f t="shared" si="200"/>
        <v>29.02</v>
      </c>
      <c r="L1277">
        <f t="shared" si="196"/>
        <v>70.47</v>
      </c>
      <c r="M1277" s="6">
        <f t="shared" si="201"/>
        <v>365.44</v>
      </c>
      <c r="N1277">
        <f>VLOOKUP(C:C,'11月工资'!C:AP,40,0)</f>
        <v>9</v>
      </c>
      <c r="O1277" s="6">
        <f t="shared" si="202"/>
        <v>41.76</v>
      </c>
      <c r="P1277">
        <v>0</v>
      </c>
      <c r="Q1277">
        <f t="shared" si="194"/>
        <v>480</v>
      </c>
      <c r="R1277" s="51">
        <v>4145</v>
      </c>
      <c r="S1277" s="68">
        <v>5220.59</v>
      </c>
      <c r="T1277" s="69">
        <v>4000</v>
      </c>
      <c r="Y1277" s="51">
        <f t="shared" si="198"/>
        <v>4135</v>
      </c>
      <c r="Z1277" s="73">
        <f t="shared" si="199"/>
        <v>5225.2</v>
      </c>
      <c r="AA1277" s="69" t="str">
        <f>VLOOKUP(C:C&amp;"    ",[1]Sheet0!$E$1:$I$65536,5,0)</f>
        <v xml:space="preserve">4000.00    </v>
      </c>
      <c r="AB1277" s="74">
        <v>4000</v>
      </c>
      <c r="AC1277" t="b">
        <f t="shared" si="195"/>
        <v>1</v>
      </c>
      <c r="AD1277">
        <v>9001390</v>
      </c>
      <c r="AE1277" t="s">
        <v>8918</v>
      </c>
      <c r="AF1277" t="str">
        <f t="shared" si="197"/>
        <v>张立中</v>
      </c>
    </row>
    <row r="1278" spans="1:32" x14ac:dyDescent="0.2">
      <c r="A1278">
        <v>1275</v>
      </c>
      <c r="B1278">
        <v>9001389</v>
      </c>
      <c r="C1278" t="str">
        <f>VLOOKUP(B:B,'10月人员信息'!J:W,13,0)</f>
        <v>150223199611280312</v>
      </c>
      <c r="D1278" t="str">
        <f>VLOOKUP(B:B,'10月人员信息'!J:M,3,0)</f>
        <v>高猛</v>
      </c>
      <c r="E1278" t="str">
        <f>VLOOKUP(B:B,'10月人员信息'!J:L,2,0)</f>
        <v>炼铁事业部</v>
      </c>
      <c r="F1278" t="str">
        <f>VLOOKUP(B:B,'10月人员信息'!J:R,8,0)</f>
        <v>干部储备</v>
      </c>
      <c r="G1278" t="str">
        <f>VLOOKUP(B:B,'10月人员信息'!J:P,6,0)</f>
        <v>一级协理（试用期）</v>
      </c>
      <c r="H1278" t="str">
        <f>VLOOKUP(B:B,'10月人员信息'!J:V,12,0)</f>
        <v>汉族</v>
      </c>
      <c r="I1278" t="str">
        <f>VLOOKUP(B:B,'11月工资'!A:D,4,0)</f>
        <v>6217000420008009940</v>
      </c>
      <c r="J1278">
        <f t="shared" si="193"/>
        <v>663.2</v>
      </c>
      <c r="K1278">
        <f t="shared" si="200"/>
        <v>29.02</v>
      </c>
      <c r="L1278">
        <f t="shared" si="196"/>
        <v>70.47</v>
      </c>
      <c r="M1278" s="6">
        <f t="shared" si="201"/>
        <v>365.44</v>
      </c>
      <c r="N1278">
        <f>VLOOKUP(C:C,'11月工资'!C:AP,40,0)</f>
        <v>9</v>
      </c>
      <c r="O1278" s="6">
        <f t="shared" si="202"/>
        <v>41.76</v>
      </c>
      <c r="P1278">
        <v>0</v>
      </c>
      <c r="Q1278">
        <f t="shared" si="194"/>
        <v>480</v>
      </c>
      <c r="R1278" s="51">
        <v>4145</v>
      </c>
      <c r="S1278" s="68">
        <v>5220.59</v>
      </c>
      <c r="T1278" s="69">
        <v>4000</v>
      </c>
      <c r="Y1278" s="51">
        <f t="shared" si="198"/>
        <v>4135</v>
      </c>
      <c r="Z1278" s="73">
        <f t="shared" si="199"/>
        <v>5225.2</v>
      </c>
      <c r="AA1278" s="69" t="str">
        <f>VLOOKUP(C:C&amp;"    ",[1]Sheet0!$E$1:$I$65536,5,0)</f>
        <v xml:space="preserve">4000.00    </v>
      </c>
      <c r="AB1278" s="74">
        <v>4000</v>
      </c>
      <c r="AC1278" t="b">
        <f t="shared" si="195"/>
        <v>1</v>
      </c>
      <c r="AD1278">
        <v>9001392</v>
      </c>
      <c r="AE1278" t="s">
        <v>8924</v>
      </c>
      <c r="AF1278" t="str">
        <f t="shared" si="197"/>
        <v>董齐</v>
      </c>
    </row>
    <row r="1279" spans="1:32" x14ac:dyDescent="0.2">
      <c r="A1279">
        <v>1276</v>
      </c>
      <c r="B1279">
        <v>9001390</v>
      </c>
      <c r="C1279" t="str">
        <f>VLOOKUP(B:B,'10月人员信息'!J:W,13,0)</f>
        <v>130324199607156018</v>
      </c>
      <c r="D1279" t="str">
        <f>VLOOKUP(B:B,'10月人员信息'!J:M,3,0)</f>
        <v>张立中</v>
      </c>
      <c r="E1279" t="str">
        <f>VLOOKUP(B:B,'10月人员信息'!J:L,2,0)</f>
        <v>炼铁事业部</v>
      </c>
      <c r="F1279" t="str">
        <f>VLOOKUP(B:B,'10月人员信息'!J:R,8,0)</f>
        <v>干部储备</v>
      </c>
      <c r="G1279" t="str">
        <f>VLOOKUP(B:B,'10月人员信息'!J:P,6,0)</f>
        <v>一级协理（试用期）</v>
      </c>
      <c r="H1279" t="str">
        <f>VLOOKUP(B:B,'10月人员信息'!J:V,12,0)</f>
        <v>汉族</v>
      </c>
      <c r="I1279" t="str">
        <f>VLOOKUP(B:B,'11月工资'!A:D,4,0)</f>
        <v>6217000420008224226</v>
      </c>
      <c r="J1279">
        <f t="shared" si="193"/>
        <v>663.2</v>
      </c>
      <c r="K1279">
        <f t="shared" si="200"/>
        <v>29.02</v>
      </c>
      <c r="L1279">
        <f t="shared" si="196"/>
        <v>70.47</v>
      </c>
      <c r="M1279" s="6">
        <f t="shared" si="201"/>
        <v>365.44</v>
      </c>
      <c r="N1279">
        <f>VLOOKUP(C:C,'11月工资'!C:AP,40,0)</f>
        <v>9</v>
      </c>
      <c r="O1279" s="6">
        <f t="shared" si="202"/>
        <v>41.76</v>
      </c>
      <c r="P1279">
        <v>0</v>
      </c>
      <c r="Q1279">
        <f t="shared" si="194"/>
        <v>480</v>
      </c>
      <c r="R1279" s="51">
        <v>4145</v>
      </c>
      <c r="S1279" s="68">
        <v>5220.59</v>
      </c>
      <c r="T1279" s="69">
        <v>4000</v>
      </c>
      <c r="Y1279" s="51">
        <f t="shared" si="198"/>
        <v>4135</v>
      </c>
      <c r="Z1279" s="73">
        <f t="shared" si="199"/>
        <v>5225.2</v>
      </c>
      <c r="AA1279" s="69" t="str">
        <f>VLOOKUP(C:C&amp;"    ",[1]Sheet0!$E$1:$I$65536,5,0)</f>
        <v xml:space="preserve">4000.00    </v>
      </c>
      <c r="AB1279" s="74">
        <v>4000</v>
      </c>
      <c r="AC1279" t="b">
        <f t="shared" si="195"/>
        <v>1</v>
      </c>
      <c r="AD1279">
        <v>9001393</v>
      </c>
      <c r="AE1279" t="s">
        <v>8963</v>
      </c>
      <c r="AF1279" t="str">
        <f t="shared" si="197"/>
        <v>赵宏宇</v>
      </c>
    </row>
    <row r="1280" spans="1:32" x14ac:dyDescent="0.2">
      <c r="A1280">
        <v>1277</v>
      </c>
      <c r="B1280">
        <v>9001392</v>
      </c>
      <c r="C1280" t="str">
        <f>VLOOKUP(B:B,'10月人员信息'!J:W,13,0)</f>
        <v>130225199510290035</v>
      </c>
      <c r="D1280" t="str">
        <f>VLOOKUP(B:B,'10月人员信息'!J:M,3,0)</f>
        <v>董齐</v>
      </c>
      <c r="E1280" t="str">
        <f>VLOOKUP(B:B,'10月人员信息'!J:L,2,0)</f>
        <v>炼铁事业部</v>
      </c>
      <c r="F1280" t="str">
        <f>VLOOKUP(B:B,'10月人员信息'!J:R,8,0)</f>
        <v>干部储备</v>
      </c>
      <c r="G1280" t="str">
        <f>VLOOKUP(B:B,'10月人员信息'!J:P,6,0)</f>
        <v>一级协理（试用期）</v>
      </c>
      <c r="H1280" t="str">
        <f>VLOOKUP(B:B,'10月人员信息'!J:V,12,0)</f>
        <v>汉族</v>
      </c>
      <c r="I1280" t="str">
        <f>VLOOKUP(B:B,'11月工资'!A:D,4,0)</f>
        <v>6217000180015079282</v>
      </c>
      <c r="J1280">
        <f t="shared" ref="J1280:J1322" si="203">ROUND(R1280*0.16,2)</f>
        <v>663.2</v>
      </c>
      <c r="K1280">
        <f t="shared" si="200"/>
        <v>29.02</v>
      </c>
      <c r="L1280">
        <f t="shared" si="196"/>
        <v>70.47</v>
      </c>
      <c r="M1280" s="6">
        <f t="shared" si="201"/>
        <v>365.44</v>
      </c>
      <c r="N1280">
        <f>VLOOKUP(C:C,'11月工资'!C:AP,40,0)</f>
        <v>9</v>
      </c>
      <c r="O1280" s="6">
        <f t="shared" si="202"/>
        <v>41.76</v>
      </c>
      <c r="P1280">
        <v>0</v>
      </c>
      <c r="Q1280">
        <f t="shared" ref="Q1280:Q1322" si="204">ROUND(T1280*0.12,0)</f>
        <v>480</v>
      </c>
      <c r="R1280" s="51">
        <v>4145</v>
      </c>
      <c r="S1280" s="68">
        <v>5220.59</v>
      </c>
      <c r="T1280" s="69">
        <v>4000</v>
      </c>
      <c r="Y1280" s="51">
        <f t="shared" si="198"/>
        <v>4135</v>
      </c>
      <c r="Z1280" s="73">
        <f t="shared" si="199"/>
        <v>5225.2</v>
      </c>
      <c r="AA1280" s="69" t="str">
        <f>VLOOKUP(C:C&amp;"    ",[1]Sheet0!$E$1:$I$65536,5,0)</f>
        <v xml:space="preserve">4000.00    </v>
      </c>
      <c r="AB1280" s="74">
        <v>4000</v>
      </c>
      <c r="AC1280" t="b">
        <f t="shared" ref="AC1280:AC1312" si="205">T1280=AB1280</f>
        <v>1</v>
      </c>
      <c r="AD1280">
        <v>9001395</v>
      </c>
      <c r="AE1280" t="s">
        <v>8969</v>
      </c>
      <c r="AF1280" t="str">
        <f t="shared" si="197"/>
        <v>陈乃朋</v>
      </c>
    </row>
    <row r="1281" spans="1:32" x14ac:dyDescent="0.2">
      <c r="A1281">
        <v>1278</v>
      </c>
      <c r="B1281">
        <v>9001393</v>
      </c>
      <c r="C1281" t="str">
        <f>VLOOKUP(B:B,'10月人员信息'!J:W,13,0)</f>
        <v>211422199508125092</v>
      </c>
      <c r="D1281" t="str">
        <f>VLOOKUP(B:B,'10月人员信息'!J:M,3,0)</f>
        <v>赵宏宇</v>
      </c>
      <c r="E1281" t="str">
        <f>VLOOKUP(B:B,'10月人员信息'!J:L,2,0)</f>
        <v>热轧事业部</v>
      </c>
      <c r="F1281" t="str">
        <f>VLOOKUP(B:B,'10月人员信息'!J:R,8,0)</f>
        <v>干部储备</v>
      </c>
      <c r="G1281" t="str">
        <f>VLOOKUP(B:B,'10月人员信息'!J:P,6,0)</f>
        <v>一级协理（试用期）</v>
      </c>
      <c r="H1281" t="str">
        <f>VLOOKUP(B:B,'10月人员信息'!J:V,12,0)</f>
        <v>汉族</v>
      </c>
      <c r="I1281" t="str">
        <f>VLOOKUP(B:B,'11月工资'!A:D,4,0)</f>
        <v>6217000180044552606</v>
      </c>
      <c r="J1281">
        <f t="shared" si="203"/>
        <v>663.2</v>
      </c>
      <c r="K1281">
        <f t="shared" si="200"/>
        <v>29.02</v>
      </c>
      <c r="L1281">
        <f t="shared" ref="L1281:L1322" si="206">ROUND(R1281*0.017,2)</f>
        <v>70.47</v>
      </c>
      <c r="M1281" s="6">
        <f t="shared" si="201"/>
        <v>365.44</v>
      </c>
      <c r="N1281">
        <f>VLOOKUP(C:C,'11月工资'!C:AP,40,0)</f>
        <v>9</v>
      </c>
      <c r="O1281" s="6">
        <f t="shared" si="202"/>
        <v>41.76</v>
      </c>
      <c r="P1281">
        <v>0</v>
      </c>
      <c r="Q1281">
        <f t="shared" si="204"/>
        <v>480</v>
      </c>
      <c r="R1281" s="51">
        <v>4145</v>
      </c>
      <c r="S1281" s="68">
        <v>5220.59</v>
      </c>
      <c r="T1281" s="69">
        <v>4000</v>
      </c>
      <c r="Y1281" s="51">
        <f t="shared" si="198"/>
        <v>4135</v>
      </c>
      <c r="Z1281" s="73">
        <f t="shared" si="199"/>
        <v>5225.2</v>
      </c>
      <c r="AA1281" s="69" t="str">
        <f>VLOOKUP(C:C&amp;"    ",[1]Sheet0!$E$1:$I$65536,5,0)</f>
        <v xml:space="preserve">4000.00    </v>
      </c>
      <c r="AB1281" s="74">
        <v>4000</v>
      </c>
      <c r="AC1281" t="b">
        <f t="shared" si="205"/>
        <v>1</v>
      </c>
      <c r="AD1281">
        <v>9001396</v>
      </c>
      <c r="AE1281" t="s">
        <v>8972</v>
      </c>
      <c r="AF1281" t="str">
        <f t="shared" si="197"/>
        <v>马文东</v>
      </c>
    </row>
    <row r="1282" spans="1:32" x14ac:dyDescent="0.2">
      <c r="A1282">
        <v>1279</v>
      </c>
      <c r="B1282">
        <v>9001394</v>
      </c>
      <c r="C1282" t="str">
        <f>VLOOKUP(B:B,'10月人员信息'!J:W,13,0)</f>
        <v>210727199701185713</v>
      </c>
      <c r="D1282" t="str">
        <f>VLOOKUP(B:B,'10月人员信息'!J:M,3,0)</f>
        <v>范瑞</v>
      </c>
      <c r="E1282" t="str">
        <f>VLOOKUP(B:B,'10月人员信息'!J:L,2,0)</f>
        <v>热轧事业部</v>
      </c>
      <c r="F1282" t="str">
        <f>VLOOKUP(B:B,'10月人员信息'!J:R,8,0)</f>
        <v>干部储备</v>
      </c>
      <c r="G1282" t="str">
        <f>VLOOKUP(B:B,'10月人员信息'!J:P,6,0)</f>
        <v>一级协理（试用期）</v>
      </c>
      <c r="H1282" t="str">
        <f>VLOOKUP(B:B,'10月人员信息'!J:V,12,0)</f>
        <v>满族</v>
      </c>
      <c r="I1282" t="str">
        <f>VLOOKUP(B:B,'11月工资'!A:D,4,0)</f>
        <v>6217000180044552507</v>
      </c>
      <c r="J1282">
        <f t="shared" si="203"/>
        <v>663.2</v>
      </c>
      <c r="K1282">
        <f t="shared" si="200"/>
        <v>29.02</v>
      </c>
      <c r="L1282">
        <f t="shared" si="206"/>
        <v>70.47</v>
      </c>
      <c r="M1282" s="6">
        <f t="shared" si="201"/>
        <v>365.44</v>
      </c>
      <c r="N1282">
        <f>VLOOKUP(C:C,'11月工资'!C:AP,40,0)</f>
        <v>9</v>
      </c>
      <c r="O1282" s="6">
        <f t="shared" si="202"/>
        <v>41.76</v>
      </c>
      <c r="P1282">
        <v>0</v>
      </c>
      <c r="Q1282">
        <f t="shared" si="204"/>
        <v>480</v>
      </c>
      <c r="R1282" s="51">
        <v>4145</v>
      </c>
      <c r="S1282" s="68">
        <v>5220.59</v>
      </c>
      <c r="T1282" s="69">
        <v>4000</v>
      </c>
      <c r="Y1282" s="51">
        <f t="shared" si="198"/>
        <v>4135</v>
      </c>
      <c r="Z1282" s="73">
        <f t="shared" si="199"/>
        <v>5225.2</v>
      </c>
      <c r="AA1282" s="69" t="str">
        <f>VLOOKUP(C:C&amp;"    ",[1]Sheet0!$E$1:$I$65536,5,0)</f>
        <v xml:space="preserve">4000.00    </v>
      </c>
      <c r="AB1282" s="74">
        <v>4000</v>
      </c>
      <c r="AC1282" t="b">
        <f t="shared" si="205"/>
        <v>1</v>
      </c>
      <c r="AD1282">
        <v>9001397</v>
      </c>
      <c r="AE1282" t="s">
        <v>8975</v>
      </c>
      <c r="AF1282" t="str">
        <f t="shared" si="197"/>
        <v>李通</v>
      </c>
    </row>
    <row r="1283" spans="1:32" x14ac:dyDescent="0.2">
      <c r="A1283">
        <v>1280</v>
      </c>
      <c r="B1283">
        <v>9001395</v>
      </c>
      <c r="C1283" t="str">
        <f>VLOOKUP(B:B,'10月人员信息'!J:W,13,0)</f>
        <v>210502199303161515</v>
      </c>
      <c r="D1283" t="str">
        <f>VLOOKUP(B:B,'10月人员信息'!J:M,3,0)</f>
        <v>陈乃朋</v>
      </c>
      <c r="E1283" t="str">
        <f>VLOOKUP(B:B,'10月人员信息'!J:L,2,0)</f>
        <v>热轧事业部</v>
      </c>
      <c r="F1283" t="str">
        <f>VLOOKUP(B:B,'10月人员信息'!J:R,8,0)</f>
        <v>干部储备</v>
      </c>
      <c r="G1283" t="str">
        <f>VLOOKUP(B:B,'10月人员信息'!J:P,6,0)</f>
        <v>一级协理（试用期）</v>
      </c>
      <c r="H1283" t="str">
        <f>VLOOKUP(B:B,'10月人员信息'!J:V,12,0)</f>
        <v>汉族</v>
      </c>
      <c r="I1283" t="str">
        <f>VLOOKUP(B:B,'11月工资'!A:D,4,0)</f>
        <v>6217000180044552499</v>
      </c>
      <c r="J1283">
        <f t="shared" si="203"/>
        <v>663.2</v>
      </c>
      <c r="K1283">
        <f t="shared" si="200"/>
        <v>29.02</v>
      </c>
      <c r="L1283">
        <f t="shared" si="206"/>
        <v>70.47</v>
      </c>
      <c r="M1283" s="6">
        <f t="shared" si="201"/>
        <v>365.44</v>
      </c>
      <c r="N1283">
        <f>VLOOKUP(C:C,'11月工资'!C:AP,40,0)</f>
        <v>9</v>
      </c>
      <c r="O1283" s="6">
        <f t="shared" si="202"/>
        <v>41.76</v>
      </c>
      <c r="P1283">
        <v>0</v>
      </c>
      <c r="Q1283">
        <f t="shared" si="204"/>
        <v>480</v>
      </c>
      <c r="R1283" s="51">
        <v>4145</v>
      </c>
      <c r="S1283" s="68">
        <v>5220.59</v>
      </c>
      <c r="T1283" s="69">
        <v>4000</v>
      </c>
      <c r="Y1283" s="51">
        <f t="shared" ref="Y1283:Y1318" si="207">R1283-10</f>
        <v>4135</v>
      </c>
      <c r="Z1283" s="73">
        <f t="shared" si="199"/>
        <v>5225.2</v>
      </c>
      <c r="AA1283" s="69" t="str">
        <f>VLOOKUP(C:C&amp;"    ",[1]Sheet0!$E$1:$I$65536,5,0)</f>
        <v xml:space="preserve">4000.00    </v>
      </c>
      <c r="AB1283" s="74">
        <v>4000</v>
      </c>
      <c r="AC1283" t="b">
        <f t="shared" si="205"/>
        <v>1</v>
      </c>
      <c r="AD1283">
        <v>9001398</v>
      </c>
      <c r="AE1283" t="s">
        <v>8977</v>
      </c>
      <c r="AF1283" t="str">
        <f t="shared" ref="AF1283:AF1319" si="208">VLOOKUP(AD:AD,B:D,3,0)</f>
        <v>王昱兮</v>
      </c>
    </row>
    <row r="1284" spans="1:32" x14ac:dyDescent="0.2">
      <c r="A1284">
        <v>1281</v>
      </c>
      <c r="B1284">
        <v>9001396</v>
      </c>
      <c r="C1284" t="str">
        <f>VLOOKUP(B:B,'10月人员信息'!J:W,13,0)</f>
        <v>211421199611117414</v>
      </c>
      <c r="D1284" t="str">
        <f>VLOOKUP(B:B,'10月人员信息'!J:M,3,0)</f>
        <v>马文东</v>
      </c>
      <c r="E1284" t="str">
        <f>VLOOKUP(B:B,'10月人员信息'!J:L,2,0)</f>
        <v>热轧事业部</v>
      </c>
      <c r="F1284" t="str">
        <f>VLOOKUP(B:B,'10月人员信息'!J:R,8,0)</f>
        <v>干部储备</v>
      </c>
      <c r="G1284" t="str">
        <f>VLOOKUP(B:B,'10月人员信息'!J:P,6,0)</f>
        <v>一级协理（试用期）</v>
      </c>
      <c r="H1284" t="str">
        <f>VLOOKUP(B:B,'10月人员信息'!J:V,12,0)</f>
        <v>汉族</v>
      </c>
      <c r="I1284" t="str">
        <f>VLOOKUP(B:B,'11月工资'!A:D,4,0)</f>
        <v>6217000180044552630</v>
      </c>
      <c r="J1284">
        <f t="shared" si="203"/>
        <v>663.2</v>
      </c>
      <c r="K1284">
        <f t="shared" si="200"/>
        <v>29.02</v>
      </c>
      <c r="L1284">
        <f t="shared" si="206"/>
        <v>70.47</v>
      </c>
      <c r="M1284" s="6">
        <f t="shared" si="201"/>
        <v>365.44</v>
      </c>
      <c r="N1284">
        <f>VLOOKUP(C:C,'11月工资'!C:AP,40,0)</f>
        <v>9</v>
      </c>
      <c r="O1284" s="6">
        <f t="shared" si="202"/>
        <v>41.76</v>
      </c>
      <c r="P1284">
        <v>0</v>
      </c>
      <c r="Q1284">
        <f t="shared" si="204"/>
        <v>480</v>
      </c>
      <c r="R1284" s="51">
        <v>4145</v>
      </c>
      <c r="S1284" s="68">
        <v>5220.59</v>
      </c>
      <c r="T1284" s="69">
        <v>4000</v>
      </c>
      <c r="Y1284" s="51">
        <f t="shared" si="207"/>
        <v>4135</v>
      </c>
      <c r="Z1284" s="73">
        <f t="shared" si="199"/>
        <v>5225.2</v>
      </c>
      <c r="AA1284" s="69" t="str">
        <f>VLOOKUP(C:C&amp;"    ",[1]Sheet0!$E$1:$I$65536,5,0)</f>
        <v xml:space="preserve">4000.00    </v>
      </c>
      <c r="AB1284" s="74">
        <v>4000</v>
      </c>
      <c r="AC1284" t="b">
        <f t="shared" si="205"/>
        <v>1</v>
      </c>
      <c r="AD1284">
        <v>9001399</v>
      </c>
      <c r="AE1284" t="s">
        <v>8980</v>
      </c>
      <c r="AF1284" t="str">
        <f t="shared" si="208"/>
        <v>冯博</v>
      </c>
    </row>
    <row r="1285" spans="1:32" x14ac:dyDescent="0.2">
      <c r="A1285">
        <v>1282</v>
      </c>
      <c r="B1285">
        <v>9001397</v>
      </c>
      <c r="C1285" t="str">
        <f>VLOOKUP(B:B,'10月人员信息'!J:W,13,0)</f>
        <v>130225199608193719</v>
      </c>
      <c r="D1285" t="str">
        <f>VLOOKUP(B:B,'10月人员信息'!J:M,3,0)</f>
        <v>李通</v>
      </c>
      <c r="E1285" t="str">
        <f>VLOOKUP(B:B,'10月人员信息'!J:L,2,0)</f>
        <v>热轧事业部</v>
      </c>
      <c r="F1285" t="str">
        <f>VLOOKUP(B:B,'10月人员信息'!J:R,8,0)</f>
        <v>干部储备</v>
      </c>
      <c r="G1285" t="str">
        <f>VLOOKUP(B:B,'10月人员信息'!J:P,6,0)</f>
        <v>一级协理（试用期）</v>
      </c>
      <c r="H1285" t="str">
        <f>VLOOKUP(B:B,'10月人员信息'!J:V,12,0)</f>
        <v>汉族</v>
      </c>
      <c r="I1285" t="str">
        <f>VLOOKUP(B:B,'11月工资'!A:D,4,0)</f>
        <v>6217000180044552622</v>
      </c>
      <c r="J1285">
        <f t="shared" si="203"/>
        <v>663.2</v>
      </c>
      <c r="K1285">
        <f t="shared" si="200"/>
        <v>29.02</v>
      </c>
      <c r="L1285">
        <f t="shared" si="206"/>
        <v>70.47</v>
      </c>
      <c r="M1285" s="6">
        <f t="shared" si="201"/>
        <v>365.44</v>
      </c>
      <c r="N1285">
        <f>VLOOKUP(C:C,'11月工资'!C:AP,40,0)</f>
        <v>9</v>
      </c>
      <c r="O1285" s="6">
        <f t="shared" si="202"/>
        <v>41.76</v>
      </c>
      <c r="P1285">
        <v>0</v>
      </c>
      <c r="Q1285">
        <f t="shared" si="204"/>
        <v>480</v>
      </c>
      <c r="R1285" s="51">
        <v>4145</v>
      </c>
      <c r="S1285" s="68">
        <v>5220.59</v>
      </c>
      <c r="T1285" s="69">
        <v>4000</v>
      </c>
      <c r="Y1285" s="51">
        <f t="shared" si="207"/>
        <v>4135</v>
      </c>
      <c r="Z1285" s="73">
        <f t="shared" ref="Z1285:Z1318" si="209">ROUND(S1285+4.61,2)</f>
        <v>5225.2</v>
      </c>
      <c r="AA1285" s="69" t="str">
        <f>VLOOKUP(C:C&amp;"    ",[1]Sheet0!$E$1:$I$65536,5,0)</f>
        <v xml:space="preserve">4000.00    </v>
      </c>
      <c r="AB1285" s="74">
        <v>4000</v>
      </c>
      <c r="AC1285" t="b">
        <f t="shared" si="205"/>
        <v>1</v>
      </c>
      <c r="AD1285">
        <v>9001400</v>
      </c>
      <c r="AE1285" t="s">
        <v>8983</v>
      </c>
      <c r="AF1285" t="str">
        <f t="shared" si="208"/>
        <v>耿君阳</v>
      </c>
    </row>
    <row r="1286" spans="1:32" x14ac:dyDescent="0.2">
      <c r="A1286">
        <v>1283</v>
      </c>
      <c r="B1286">
        <v>9001398</v>
      </c>
      <c r="C1286" t="str">
        <f>VLOOKUP(B:B,'10月人员信息'!J:W,13,0)</f>
        <v>130225199508130016</v>
      </c>
      <c r="D1286" t="str">
        <f>VLOOKUP(B:B,'10月人员信息'!J:M,3,0)</f>
        <v>王昱兮</v>
      </c>
      <c r="E1286" t="str">
        <f>VLOOKUP(B:B,'10月人员信息'!J:L,2,0)</f>
        <v>热轧事业部</v>
      </c>
      <c r="F1286" t="str">
        <f>VLOOKUP(B:B,'10月人员信息'!J:R,8,0)</f>
        <v>干部储备</v>
      </c>
      <c r="G1286" t="str">
        <f>VLOOKUP(B:B,'10月人员信息'!J:P,6,0)</f>
        <v>一级协理（试用期）</v>
      </c>
      <c r="H1286" t="str">
        <f>VLOOKUP(B:B,'10月人员信息'!J:V,12,0)</f>
        <v>汉族</v>
      </c>
      <c r="I1286" t="str">
        <f>VLOOKUP(B:B,'11月工资'!A:D,4,0)</f>
        <v>6217000180016550224</v>
      </c>
      <c r="J1286">
        <f t="shared" si="203"/>
        <v>663.2</v>
      </c>
      <c r="K1286">
        <f t="shared" si="200"/>
        <v>29.02</v>
      </c>
      <c r="L1286">
        <f t="shared" si="206"/>
        <v>70.47</v>
      </c>
      <c r="M1286" s="6">
        <f t="shared" si="201"/>
        <v>365.44</v>
      </c>
      <c r="N1286">
        <f>VLOOKUP(C:C,'11月工资'!C:AP,40,0)</f>
        <v>9</v>
      </c>
      <c r="O1286" s="6">
        <f t="shared" si="202"/>
        <v>41.76</v>
      </c>
      <c r="P1286">
        <v>0</v>
      </c>
      <c r="Q1286">
        <f t="shared" si="204"/>
        <v>480</v>
      </c>
      <c r="R1286" s="51">
        <v>4145</v>
      </c>
      <c r="S1286" s="68">
        <v>5220.59</v>
      </c>
      <c r="T1286" s="69">
        <v>4000</v>
      </c>
      <c r="Y1286" s="51">
        <f t="shared" si="207"/>
        <v>4135</v>
      </c>
      <c r="Z1286" s="73">
        <f t="shared" si="209"/>
        <v>5225.2</v>
      </c>
      <c r="AA1286" s="69" t="str">
        <f>VLOOKUP(C:C&amp;"    ",[1]Sheet0!$E$1:$I$65536,5,0)</f>
        <v xml:space="preserve">4000.00    </v>
      </c>
      <c r="AB1286" s="74">
        <v>4000</v>
      </c>
      <c r="AC1286" t="b">
        <f t="shared" si="205"/>
        <v>1</v>
      </c>
      <c r="AD1286">
        <v>9001401</v>
      </c>
      <c r="AE1286" t="s">
        <v>8986</v>
      </c>
      <c r="AF1286" t="str">
        <f t="shared" si="208"/>
        <v>于海杰</v>
      </c>
    </row>
    <row r="1287" spans="1:32" x14ac:dyDescent="0.2">
      <c r="A1287">
        <v>1284</v>
      </c>
      <c r="B1287">
        <v>9001399</v>
      </c>
      <c r="C1287" t="str">
        <f>VLOOKUP(B:B,'10月人员信息'!J:W,13,0)</f>
        <v>130202199606272718</v>
      </c>
      <c r="D1287" t="str">
        <f>VLOOKUP(B:B,'10月人员信息'!J:M,3,0)</f>
        <v>冯博</v>
      </c>
      <c r="E1287" t="str">
        <f>VLOOKUP(B:B,'10月人员信息'!J:L,2,0)</f>
        <v>热轧事业部</v>
      </c>
      <c r="F1287" t="str">
        <f>VLOOKUP(B:B,'10月人员信息'!J:R,8,0)</f>
        <v>干部储备</v>
      </c>
      <c r="G1287" t="str">
        <f>VLOOKUP(B:B,'10月人员信息'!J:P,6,0)</f>
        <v>一级协理（试用期）</v>
      </c>
      <c r="H1287" t="str">
        <f>VLOOKUP(B:B,'10月人员信息'!J:V,12,0)</f>
        <v>汉族</v>
      </c>
      <c r="I1287" t="str">
        <f>VLOOKUP(B:B,'11月工资'!A:D,4,0)</f>
        <v>6217000180008739496</v>
      </c>
      <c r="J1287">
        <f t="shared" si="203"/>
        <v>663.2</v>
      </c>
      <c r="K1287">
        <f t="shared" si="200"/>
        <v>29.02</v>
      </c>
      <c r="L1287">
        <f t="shared" si="206"/>
        <v>70.47</v>
      </c>
      <c r="M1287" s="6">
        <f t="shared" si="201"/>
        <v>365.44</v>
      </c>
      <c r="N1287">
        <f>VLOOKUP(C:C,'11月工资'!C:AP,40,0)</f>
        <v>9</v>
      </c>
      <c r="O1287" s="6">
        <f t="shared" si="202"/>
        <v>41.76</v>
      </c>
      <c r="P1287">
        <v>0</v>
      </c>
      <c r="Q1287">
        <f t="shared" si="204"/>
        <v>480</v>
      </c>
      <c r="R1287" s="51">
        <v>4145</v>
      </c>
      <c r="S1287" s="68">
        <v>5220.59</v>
      </c>
      <c r="T1287" s="69">
        <v>4000</v>
      </c>
      <c r="Y1287" s="51">
        <f t="shared" si="207"/>
        <v>4135</v>
      </c>
      <c r="Z1287" s="73">
        <f t="shared" si="209"/>
        <v>5225.2</v>
      </c>
      <c r="AA1287" s="69" t="str">
        <f>VLOOKUP(C:C&amp;"    ",[1]Sheet0!$E$1:$I$65536,5,0)</f>
        <v xml:space="preserve">4000.00    </v>
      </c>
      <c r="AB1287" s="74">
        <v>4000</v>
      </c>
      <c r="AC1287" t="b">
        <f t="shared" si="205"/>
        <v>1</v>
      </c>
      <c r="AD1287">
        <v>9001402</v>
      </c>
      <c r="AE1287" t="s">
        <v>8989</v>
      </c>
      <c r="AF1287" t="str">
        <f t="shared" si="208"/>
        <v>白鹤强</v>
      </c>
    </row>
    <row r="1288" spans="1:32" x14ac:dyDescent="0.2">
      <c r="A1288">
        <v>1285</v>
      </c>
      <c r="B1288">
        <v>9001400</v>
      </c>
      <c r="C1288" t="str">
        <f>VLOOKUP(B:B,'10月人员信息'!J:W,13,0)</f>
        <v>130203199512140032</v>
      </c>
      <c r="D1288" t="str">
        <f>VLOOKUP(B:B,'10月人员信息'!J:M,3,0)</f>
        <v>耿君阳</v>
      </c>
      <c r="E1288" t="str">
        <f>VLOOKUP(B:B,'10月人员信息'!J:L,2,0)</f>
        <v>热轧事业部</v>
      </c>
      <c r="F1288" t="str">
        <f>VLOOKUP(B:B,'10月人员信息'!J:R,8,0)</f>
        <v>干部储备</v>
      </c>
      <c r="G1288" t="str">
        <f>VLOOKUP(B:B,'10月人员信息'!J:P,6,0)</f>
        <v>一级协理（试用期）</v>
      </c>
      <c r="H1288" t="str">
        <f>VLOOKUP(B:B,'10月人员信息'!J:V,12,0)</f>
        <v>汉族</v>
      </c>
      <c r="I1288" t="str">
        <f>VLOOKUP(B:B,'11月工资'!A:D,4,0)</f>
        <v>6217000180009622907</v>
      </c>
      <c r="J1288">
        <f t="shared" si="203"/>
        <v>663.2</v>
      </c>
      <c r="K1288">
        <f t="shared" si="200"/>
        <v>29.02</v>
      </c>
      <c r="L1288">
        <f t="shared" si="206"/>
        <v>70.47</v>
      </c>
      <c r="M1288" s="6">
        <f t="shared" si="201"/>
        <v>365.44</v>
      </c>
      <c r="N1288">
        <f>VLOOKUP(C:C,'11月工资'!C:AP,40,0)</f>
        <v>9</v>
      </c>
      <c r="O1288" s="6">
        <f t="shared" si="202"/>
        <v>41.76</v>
      </c>
      <c r="P1288">
        <v>0</v>
      </c>
      <c r="Q1288">
        <f t="shared" si="204"/>
        <v>480</v>
      </c>
      <c r="R1288" s="51">
        <v>4145</v>
      </c>
      <c r="S1288" s="68">
        <v>5220.59</v>
      </c>
      <c r="T1288" s="69">
        <v>4000</v>
      </c>
      <c r="Y1288" s="51">
        <f t="shared" si="207"/>
        <v>4135</v>
      </c>
      <c r="Z1288" s="73">
        <f t="shared" si="209"/>
        <v>5225.2</v>
      </c>
      <c r="AA1288" s="69" t="str">
        <f>VLOOKUP(C:C&amp;"    ",[1]Sheet0!$E$1:$I$65536,5,0)</f>
        <v xml:space="preserve">4000.00    </v>
      </c>
      <c r="AB1288" s="74">
        <v>4000</v>
      </c>
      <c r="AC1288" t="b">
        <f t="shared" si="205"/>
        <v>1</v>
      </c>
      <c r="AD1288">
        <v>9001403</v>
      </c>
      <c r="AE1288" t="s">
        <v>8992</v>
      </c>
      <c r="AF1288" t="str">
        <f t="shared" si="208"/>
        <v>冯绵淞</v>
      </c>
    </row>
    <row r="1289" spans="1:32" x14ac:dyDescent="0.2">
      <c r="A1289">
        <v>1286</v>
      </c>
      <c r="B1289">
        <v>9001401</v>
      </c>
      <c r="C1289" t="str">
        <f>VLOOKUP(B:B,'10月人员信息'!J:W,13,0)</f>
        <v>130283199304220638</v>
      </c>
      <c r="D1289" t="str">
        <f>VLOOKUP(B:B,'10月人员信息'!J:M,3,0)</f>
        <v>于海杰</v>
      </c>
      <c r="E1289" t="str">
        <f>VLOOKUP(B:B,'10月人员信息'!J:L,2,0)</f>
        <v>热轧事业部</v>
      </c>
      <c r="F1289" t="str">
        <f>VLOOKUP(B:B,'10月人员信息'!J:R,8,0)</f>
        <v>干部储备</v>
      </c>
      <c r="G1289" t="str">
        <f>VLOOKUP(B:B,'10月人员信息'!J:P,6,0)</f>
        <v>专业师（一级协理&amp;硕士）</v>
      </c>
      <c r="H1289" t="str">
        <f>VLOOKUP(B:B,'10月人员信息'!J:V,12,0)</f>
        <v>汉族</v>
      </c>
      <c r="I1289" t="str">
        <f>VLOOKUP(B:B,'11月工资'!A:D,4,0)</f>
        <v>6236680180002917830</v>
      </c>
      <c r="J1289">
        <f t="shared" si="203"/>
        <v>783.04</v>
      </c>
      <c r="K1289">
        <f t="shared" si="200"/>
        <v>34.26</v>
      </c>
      <c r="L1289">
        <f t="shared" si="206"/>
        <v>83.2</v>
      </c>
      <c r="M1289" s="6">
        <f t="shared" si="201"/>
        <v>365.44</v>
      </c>
      <c r="N1289">
        <f>VLOOKUP(C:C,'11月工资'!C:AP,40,0)</f>
        <v>9</v>
      </c>
      <c r="O1289" s="6">
        <f t="shared" si="202"/>
        <v>41.76</v>
      </c>
      <c r="P1289">
        <v>0</v>
      </c>
      <c r="Q1289">
        <f t="shared" si="204"/>
        <v>570</v>
      </c>
      <c r="R1289" s="51">
        <v>4894</v>
      </c>
      <c r="S1289" s="68">
        <v>5220.59</v>
      </c>
      <c r="T1289" s="69">
        <v>4749</v>
      </c>
      <c r="Y1289" s="51">
        <f t="shared" si="207"/>
        <v>4884</v>
      </c>
      <c r="Z1289" s="73">
        <f t="shared" si="209"/>
        <v>5225.2</v>
      </c>
      <c r="AA1289" s="69" t="str">
        <f>VLOOKUP(C:C&amp;"    ",[1]Sheet0!$E$1:$I$65536,5,0)</f>
        <v xml:space="preserve">4749.00    </v>
      </c>
      <c r="AB1289" s="74">
        <v>4749</v>
      </c>
      <c r="AC1289" t="b">
        <f t="shared" si="205"/>
        <v>1</v>
      </c>
      <c r="AD1289">
        <v>9001404</v>
      </c>
      <c r="AE1289" t="s">
        <v>8995</v>
      </c>
      <c r="AF1289" t="str">
        <f t="shared" si="208"/>
        <v>包晓奇</v>
      </c>
    </row>
    <row r="1290" spans="1:32" x14ac:dyDescent="0.2">
      <c r="A1290">
        <v>1287</v>
      </c>
      <c r="B1290">
        <v>9001402</v>
      </c>
      <c r="C1290" t="str">
        <f>VLOOKUP(B:B,'10月人员信息'!J:W,13,0)</f>
        <v>150421199512231513</v>
      </c>
      <c r="D1290" t="str">
        <f>VLOOKUP(B:B,'10月人员信息'!J:M,3,0)</f>
        <v>白鹤强</v>
      </c>
      <c r="E1290" t="str">
        <f>VLOOKUP(B:B,'10月人员信息'!J:L,2,0)</f>
        <v>热轧事业部</v>
      </c>
      <c r="F1290" t="str">
        <f>VLOOKUP(B:B,'10月人员信息'!J:R,8,0)</f>
        <v>干部储备</v>
      </c>
      <c r="G1290" t="str">
        <f>VLOOKUP(B:B,'10月人员信息'!J:P,6,0)</f>
        <v>一级协理（试用期）</v>
      </c>
      <c r="H1290" t="str">
        <f>VLOOKUP(B:B,'10月人员信息'!J:V,12,0)</f>
        <v>蒙古族</v>
      </c>
      <c r="I1290" t="str">
        <f>VLOOKUP(B:B,'11月工资'!A:D,4,0)</f>
        <v>6217000420008011425</v>
      </c>
      <c r="J1290">
        <f t="shared" si="203"/>
        <v>663.2</v>
      </c>
      <c r="K1290">
        <f t="shared" si="200"/>
        <v>29.02</v>
      </c>
      <c r="L1290">
        <f t="shared" si="206"/>
        <v>70.47</v>
      </c>
      <c r="M1290" s="6">
        <f t="shared" si="201"/>
        <v>365.44</v>
      </c>
      <c r="N1290">
        <f>VLOOKUP(C:C,'11月工资'!C:AP,40,0)</f>
        <v>9</v>
      </c>
      <c r="O1290" s="6">
        <f t="shared" si="202"/>
        <v>41.76</v>
      </c>
      <c r="P1290">
        <v>0</v>
      </c>
      <c r="Q1290">
        <f t="shared" si="204"/>
        <v>480</v>
      </c>
      <c r="R1290" s="51">
        <v>4145</v>
      </c>
      <c r="S1290" s="68">
        <v>5220.59</v>
      </c>
      <c r="T1290" s="69">
        <v>4000</v>
      </c>
      <c r="Y1290" s="51">
        <f t="shared" si="207"/>
        <v>4135</v>
      </c>
      <c r="Z1290" s="73">
        <f t="shared" si="209"/>
        <v>5225.2</v>
      </c>
      <c r="AA1290" s="69" t="str">
        <f>VLOOKUP(C:C&amp;"    ",[1]Sheet0!$E$1:$I$65536,5,0)</f>
        <v xml:space="preserve">4000.00    </v>
      </c>
      <c r="AB1290" s="74">
        <v>4000</v>
      </c>
      <c r="AC1290" t="b">
        <f t="shared" si="205"/>
        <v>1</v>
      </c>
      <c r="AD1290">
        <v>9001405</v>
      </c>
      <c r="AE1290" t="s">
        <v>8998</v>
      </c>
      <c r="AF1290" t="str">
        <f t="shared" si="208"/>
        <v>王明杰</v>
      </c>
    </row>
    <row r="1291" spans="1:32" x14ac:dyDescent="0.2">
      <c r="A1291">
        <v>1288</v>
      </c>
      <c r="B1291">
        <v>9001403</v>
      </c>
      <c r="C1291" t="str">
        <f>VLOOKUP(B:B,'10月人员信息'!J:W,13,0)</f>
        <v>131121199709060018</v>
      </c>
      <c r="D1291" t="str">
        <f>VLOOKUP(B:B,'10月人员信息'!J:M,3,0)</f>
        <v>冯绵淞</v>
      </c>
      <c r="E1291" t="str">
        <f>VLOOKUP(B:B,'10月人员信息'!J:L,2,0)</f>
        <v>热轧事业部</v>
      </c>
      <c r="F1291" t="str">
        <f>VLOOKUP(B:B,'10月人员信息'!J:R,8,0)</f>
        <v>干部储备</v>
      </c>
      <c r="G1291" t="str">
        <f>VLOOKUP(B:B,'10月人员信息'!J:P,6,0)</f>
        <v>一级协理（试用期）</v>
      </c>
      <c r="H1291" t="str">
        <f>VLOOKUP(B:B,'10月人员信息'!J:V,12,0)</f>
        <v>汉族</v>
      </c>
      <c r="I1291" t="str">
        <f>VLOOKUP(B:B,'11月工资'!A:D,4,0)</f>
        <v>6217000180015267036</v>
      </c>
      <c r="J1291">
        <f t="shared" si="203"/>
        <v>663.2</v>
      </c>
      <c r="K1291">
        <f t="shared" si="200"/>
        <v>29.02</v>
      </c>
      <c r="L1291">
        <f t="shared" si="206"/>
        <v>70.47</v>
      </c>
      <c r="M1291" s="6">
        <f t="shared" si="201"/>
        <v>365.44</v>
      </c>
      <c r="N1291">
        <f>VLOOKUP(C:C,'11月工资'!C:AP,40,0)</f>
        <v>9</v>
      </c>
      <c r="O1291" s="6">
        <f t="shared" si="202"/>
        <v>41.76</v>
      </c>
      <c r="P1291">
        <v>0</v>
      </c>
      <c r="Q1291">
        <f t="shared" si="204"/>
        <v>480</v>
      </c>
      <c r="R1291" s="51">
        <v>4145</v>
      </c>
      <c r="S1291" s="68">
        <v>5220.59</v>
      </c>
      <c r="T1291" s="69">
        <v>4000</v>
      </c>
      <c r="Y1291" s="51">
        <f t="shared" si="207"/>
        <v>4135</v>
      </c>
      <c r="Z1291" s="73">
        <f t="shared" si="209"/>
        <v>5225.2</v>
      </c>
      <c r="AA1291" s="69" t="str">
        <f>VLOOKUP(C:C&amp;"    ",[1]Sheet0!$E$1:$I$65536,5,0)</f>
        <v xml:space="preserve">4000.00    </v>
      </c>
      <c r="AB1291" s="74">
        <v>4000</v>
      </c>
      <c r="AC1291" t="b">
        <f t="shared" si="205"/>
        <v>1</v>
      </c>
      <c r="AD1291">
        <v>9001406</v>
      </c>
      <c r="AE1291" t="s">
        <v>9002</v>
      </c>
      <c r="AF1291" t="str">
        <f t="shared" si="208"/>
        <v>赵海东</v>
      </c>
    </row>
    <row r="1292" spans="1:32" x14ac:dyDescent="0.2">
      <c r="A1292">
        <v>1289</v>
      </c>
      <c r="B1292">
        <v>9001404</v>
      </c>
      <c r="C1292" t="str">
        <f>VLOOKUP(B:B,'10月人员信息'!J:W,13,0)</f>
        <v>152104199708223813</v>
      </c>
      <c r="D1292" t="str">
        <f>VLOOKUP(B:B,'10月人员信息'!J:M,3,0)</f>
        <v>包晓奇</v>
      </c>
      <c r="E1292" t="str">
        <f>VLOOKUP(B:B,'10月人员信息'!J:L,2,0)</f>
        <v>热轧事业部</v>
      </c>
      <c r="F1292" t="str">
        <f>VLOOKUP(B:B,'10月人员信息'!J:R,8,0)</f>
        <v>干部储备</v>
      </c>
      <c r="G1292" t="str">
        <f>VLOOKUP(B:B,'10月人员信息'!J:P,6,0)</f>
        <v>一级协理（试用期）</v>
      </c>
      <c r="H1292" t="str">
        <f>VLOOKUP(B:B,'10月人员信息'!J:V,12,0)</f>
        <v>蒙古族</v>
      </c>
      <c r="I1292" t="str">
        <f>VLOOKUP(B:B,'11月工资'!A:D,4,0)</f>
        <v>6217000180015127768</v>
      </c>
      <c r="J1292">
        <f t="shared" si="203"/>
        <v>663.2</v>
      </c>
      <c r="K1292">
        <f t="shared" si="200"/>
        <v>29.02</v>
      </c>
      <c r="L1292">
        <f t="shared" si="206"/>
        <v>70.47</v>
      </c>
      <c r="M1292" s="6">
        <f t="shared" si="201"/>
        <v>365.44</v>
      </c>
      <c r="N1292">
        <f>VLOOKUP(C:C,'11月工资'!C:AP,40,0)</f>
        <v>9</v>
      </c>
      <c r="O1292" s="6">
        <f t="shared" si="202"/>
        <v>41.76</v>
      </c>
      <c r="P1292">
        <v>0</v>
      </c>
      <c r="Q1292">
        <f t="shared" si="204"/>
        <v>480</v>
      </c>
      <c r="R1292" s="51">
        <v>4145</v>
      </c>
      <c r="S1292" s="68">
        <v>5220.59</v>
      </c>
      <c r="T1292" s="69">
        <v>4000</v>
      </c>
      <c r="Y1292" s="51">
        <f t="shared" si="207"/>
        <v>4135</v>
      </c>
      <c r="Z1292" s="73">
        <f t="shared" si="209"/>
        <v>5225.2</v>
      </c>
      <c r="AA1292" s="69" t="str">
        <f>VLOOKUP(C:C&amp;"    ",[1]Sheet0!$E$1:$I$65536,5,0)</f>
        <v xml:space="preserve">4000.00    </v>
      </c>
      <c r="AB1292" s="74">
        <v>4000</v>
      </c>
      <c r="AC1292" t="b">
        <f t="shared" si="205"/>
        <v>1</v>
      </c>
      <c r="AD1292">
        <v>9001375</v>
      </c>
      <c r="AE1292" t="s">
        <v>364</v>
      </c>
      <c r="AF1292" t="str">
        <f t="shared" si="208"/>
        <v>李杨</v>
      </c>
    </row>
    <row r="1293" spans="1:32" x14ac:dyDescent="0.2">
      <c r="A1293">
        <v>1290</v>
      </c>
      <c r="B1293">
        <v>9001405</v>
      </c>
      <c r="C1293" t="str">
        <f>VLOOKUP(B:B,'10月人员信息'!J:W,13,0)</f>
        <v>130203199708283019</v>
      </c>
      <c r="D1293" t="str">
        <f>VLOOKUP(B:B,'10月人员信息'!J:M,3,0)</f>
        <v>王明杰</v>
      </c>
      <c r="E1293" t="str">
        <f>VLOOKUP(B:B,'10月人员信息'!J:L,2,0)</f>
        <v>热轧事业部</v>
      </c>
      <c r="F1293" t="str">
        <f>VLOOKUP(B:B,'10月人员信息'!J:R,8,0)</f>
        <v>干部储备</v>
      </c>
      <c r="G1293" t="str">
        <f>VLOOKUP(B:B,'10月人员信息'!J:P,6,0)</f>
        <v>一级协理（试用期）</v>
      </c>
      <c r="H1293" t="str">
        <f>VLOOKUP(B:B,'10月人员信息'!J:V,12,0)</f>
        <v>汉族</v>
      </c>
      <c r="I1293" t="str">
        <f>VLOOKUP(B:B,'11月工资'!A:D,4,0)</f>
        <v>6236680180000279225</v>
      </c>
      <c r="J1293">
        <f t="shared" si="203"/>
        <v>663.2</v>
      </c>
      <c r="K1293">
        <f t="shared" si="200"/>
        <v>29.02</v>
      </c>
      <c r="L1293">
        <f t="shared" si="206"/>
        <v>70.47</v>
      </c>
      <c r="M1293" s="6">
        <f t="shared" si="201"/>
        <v>365.44</v>
      </c>
      <c r="N1293">
        <f>VLOOKUP(C:C,'11月工资'!C:AP,40,0)</f>
        <v>9</v>
      </c>
      <c r="O1293" s="6">
        <f t="shared" si="202"/>
        <v>41.76</v>
      </c>
      <c r="P1293">
        <v>0</v>
      </c>
      <c r="Q1293">
        <f t="shared" si="204"/>
        <v>480</v>
      </c>
      <c r="R1293" s="51">
        <v>4145</v>
      </c>
      <c r="S1293" s="68">
        <v>5220.59</v>
      </c>
      <c r="T1293" s="69">
        <v>4000</v>
      </c>
      <c r="Y1293" s="51">
        <f t="shared" si="207"/>
        <v>4135</v>
      </c>
      <c r="Z1293" s="73">
        <f t="shared" si="209"/>
        <v>5225.2</v>
      </c>
      <c r="AA1293" s="69" t="str">
        <f>VLOOKUP(C:C&amp;"    ",[1]Sheet0!$E$1:$I$65536,5,0)</f>
        <v xml:space="preserve">4000.00    </v>
      </c>
      <c r="AB1293" s="74">
        <v>4000</v>
      </c>
      <c r="AC1293" t="b">
        <f t="shared" si="205"/>
        <v>1</v>
      </c>
      <c r="AD1293">
        <v>9001376</v>
      </c>
      <c r="AE1293" t="s">
        <v>9042</v>
      </c>
      <c r="AF1293" t="str">
        <f t="shared" si="208"/>
        <v>孙东新</v>
      </c>
    </row>
    <row r="1294" spans="1:32" x14ac:dyDescent="0.2">
      <c r="A1294">
        <v>1291</v>
      </c>
      <c r="B1294">
        <v>9001406</v>
      </c>
      <c r="C1294" t="str">
        <f>VLOOKUP(B:B,'10月人员信息'!J:W,13,0)</f>
        <v>130206198804132311</v>
      </c>
      <c r="D1294" t="str">
        <f>VLOOKUP(B:B,'10月人员信息'!J:M,3,0)</f>
        <v>赵海东</v>
      </c>
      <c r="E1294" t="str">
        <f>VLOOKUP(B:B,'10月人员信息'!J:L,2,0)</f>
        <v>热轧事业部</v>
      </c>
      <c r="F1294" t="str">
        <f>VLOOKUP(B:B,'10月人员信息'!J:R,8,0)</f>
        <v>干部储备</v>
      </c>
      <c r="G1294" t="str">
        <f>VLOOKUP(B:B,'10月人员信息'!J:P,6,0)</f>
        <v>专业专家（一级协理&amp;博士）</v>
      </c>
      <c r="H1294" t="str">
        <f>VLOOKUP(B:B,'10月人员信息'!J:V,12,0)</f>
        <v>汉族</v>
      </c>
      <c r="I1294" t="str">
        <f>VLOOKUP(B:B,'11月工资'!A:D,4,0)</f>
        <v>6217000180044292278</v>
      </c>
      <c r="J1294">
        <f t="shared" si="203"/>
        <v>1783.2</v>
      </c>
      <c r="K1294">
        <f t="shared" si="200"/>
        <v>78.02</v>
      </c>
      <c r="L1294">
        <f t="shared" si="206"/>
        <v>189.47</v>
      </c>
      <c r="M1294" s="6">
        <f t="shared" si="201"/>
        <v>770.32</v>
      </c>
      <c r="N1294">
        <f>VLOOKUP(C:C,'11月工资'!C:AP,40,0)</f>
        <v>9</v>
      </c>
      <c r="O1294" s="6">
        <f t="shared" si="202"/>
        <v>88.04</v>
      </c>
      <c r="P1294">
        <v>0</v>
      </c>
      <c r="Q1294">
        <f t="shared" si="204"/>
        <v>1320</v>
      </c>
      <c r="R1294" s="51">
        <v>11145</v>
      </c>
      <c r="S1294" s="68">
        <v>11004.59</v>
      </c>
      <c r="T1294" s="69">
        <v>11000</v>
      </c>
      <c r="Y1294" s="51">
        <f t="shared" si="207"/>
        <v>11135</v>
      </c>
      <c r="Z1294" s="73">
        <f t="shared" si="209"/>
        <v>11009.2</v>
      </c>
      <c r="AA1294" s="69" t="str">
        <f>VLOOKUP(C:C&amp;"    ",[1]Sheet0!$E$1:$I$65536,5,0)</f>
        <v xml:space="preserve">11000.00    </v>
      </c>
      <c r="AB1294" s="74">
        <v>11000</v>
      </c>
      <c r="AC1294" t="b">
        <f t="shared" si="205"/>
        <v>1</v>
      </c>
      <c r="AD1294">
        <v>9001377</v>
      </c>
      <c r="AE1294" t="s">
        <v>9046</v>
      </c>
      <c r="AF1294" t="str">
        <f t="shared" si="208"/>
        <v>高龙</v>
      </c>
    </row>
    <row r="1295" spans="1:32" x14ac:dyDescent="0.2">
      <c r="A1295">
        <v>1292</v>
      </c>
      <c r="B1295">
        <v>9001375</v>
      </c>
      <c r="C1295" t="str">
        <f>VLOOKUP(B:B,'10月人员信息'!J:W,13,0)</f>
        <v>130229199701276637</v>
      </c>
      <c r="D1295" t="str">
        <f>VLOOKUP(B:B,'10月人员信息'!J:M,3,0)</f>
        <v>李杨</v>
      </c>
      <c r="E1295" t="str">
        <f>VLOOKUP(B:B,'10月人员信息'!J:L,2,0)</f>
        <v>动力部</v>
      </c>
      <c r="F1295" t="str">
        <f>VLOOKUP(B:B,'10月人员信息'!J:R,8,0)</f>
        <v>干部储备</v>
      </c>
      <c r="G1295" t="str">
        <f>VLOOKUP(B:B,'10月人员信息'!J:P,6,0)</f>
        <v>一级协理（试用期）</v>
      </c>
      <c r="H1295" t="str">
        <f>VLOOKUP(B:B,'10月人员信息'!J:V,12,0)</f>
        <v>汉族</v>
      </c>
      <c r="I1295" t="str">
        <f>VLOOKUP(B:B,'11月工资'!A:D,4,0)</f>
        <v>6217000180005284512</v>
      </c>
      <c r="J1295">
        <f t="shared" si="203"/>
        <v>663.2</v>
      </c>
      <c r="K1295">
        <f t="shared" si="200"/>
        <v>29.02</v>
      </c>
      <c r="L1295">
        <f t="shared" si="206"/>
        <v>70.47</v>
      </c>
      <c r="M1295" s="6">
        <f t="shared" si="201"/>
        <v>365.44</v>
      </c>
      <c r="N1295">
        <f>VLOOKUP(C:C,'11月工资'!C:AP,40,0)</f>
        <v>9</v>
      </c>
      <c r="O1295" s="6">
        <f t="shared" si="202"/>
        <v>41.76</v>
      </c>
      <c r="P1295">
        <v>0</v>
      </c>
      <c r="Q1295">
        <f t="shared" si="204"/>
        <v>480</v>
      </c>
      <c r="R1295" s="51">
        <v>4145</v>
      </c>
      <c r="S1295" s="68">
        <v>5220.59</v>
      </c>
      <c r="T1295" s="69">
        <v>4000</v>
      </c>
      <c r="Y1295" s="51">
        <f t="shared" si="207"/>
        <v>4135</v>
      </c>
      <c r="Z1295" s="73">
        <f t="shared" si="209"/>
        <v>5225.2</v>
      </c>
      <c r="AA1295" s="69" t="str">
        <f>VLOOKUP(C:C&amp;"    ",[1]Sheet0!$E$1:$I$65536,5,0)</f>
        <v xml:space="preserve">4000.00    </v>
      </c>
      <c r="AB1295" s="74">
        <v>4000</v>
      </c>
      <c r="AC1295" t="b">
        <f t="shared" si="205"/>
        <v>1</v>
      </c>
      <c r="AD1295">
        <v>9001378</v>
      </c>
      <c r="AE1295" t="s">
        <v>1450</v>
      </c>
      <c r="AF1295" t="str">
        <f t="shared" si="208"/>
        <v>陈伟</v>
      </c>
    </row>
    <row r="1296" spans="1:32" x14ac:dyDescent="0.2">
      <c r="A1296">
        <v>1293</v>
      </c>
      <c r="B1296">
        <v>9001376</v>
      </c>
      <c r="C1296" t="str">
        <f>VLOOKUP(B:B,'10月人员信息'!J:W,13,0)</f>
        <v>130221199610182335</v>
      </c>
      <c r="D1296" t="str">
        <f>VLOOKUP(B:B,'10月人员信息'!J:M,3,0)</f>
        <v>孙东新</v>
      </c>
      <c r="E1296" t="str">
        <f>VLOOKUP(B:B,'10月人员信息'!J:L,2,0)</f>
        <v>动力部</v>
      </c>
      <c r="F1296" t="str">
        <f>VLOOKUP(B:B,'10月人员信息'!J:R,8,0)</f>
        <v>干部储备</v>
      </c>
      <c r="G1296" t="str">
        <f>VLOOKUP(B:B,'10月人员信息'!J:P,6,0)</f>
        <v>一级协理（试用期）</v>
      </c>
      <c r="H1296" t="str">
        <f>VLOOKUP(B:B,'10月人员信息'!J:V,12,0)</f>
        <v>汉族</v>
      </c>
      <c r="I1296" t="str">
        <f>VLOOKUP(B:B,'11月工资'!A:D,4,0)</f>
        <v>6217000180044560963</v>
      </c>
      <c r="J1296">
        <f t="shared" si="203"/>
        <v>663.2</v>
      </c>
      <c r="K1296">
        <f t="shared" si="200"/>
        <v>29.02</v>
      </c>
      <c r="L1296">
        <f t="shared" si="206"/>
        <v>70.47</v>
      </c>
      <c r="M1296" s="6">
        <f t="shared" si="201"/>
        <v>365.44</v>
      </c>
      <c r="N1296">
        <f>VLOOKUP(C:C,'11月工资'!C:AP,40,0)</f>
        <v>9</v>
      </c>
      <c r="O1296" s="6">
        <f t="shared" si="202"/>
        <v>41.76</v>
      </c>
      <c r="P1296">
        <v>0</v>
      </c>
      <c r="Q1296">
        <f t="shared" si="204"/>
        <v>480</v>
      </c>
      <c r="R1296" s="51">
        <v>4145</v>
      </c>
      <c r="S1296" s="68">
        <v>5220.59</v>
      </c>
      <c r="T1296" s="69">
        <v>4000</v>
      </c>
      <c r="Y1296" s="51">
        <f t="shared" si="207"/>
        <v>4135</v>
      </c>
      <c r="Z1296" s="73">
        <f t="shared" si="209"/>
        <v>5225.2</v>
      </c>
      <c r="AA1296" s="69" t="str">
        <f>VLOOKUP(C:C&amp;"    ",[1]Sheet0!$E$1:$I$65536,5,0)</f>
        <v xml:space="preserve">4000.00    </v>
      </c>
      <c r="AB1296" s="74">
        <v>4000</v>
      </c>
      <c r="AC1296" t="b">
        <f t="shared" si="205"/>
        <v>1</v>
      </c>
      <c r="AD1296">
        <v>9001379</v>
      </c>
      <c r="AE1296" t="s">
        <v>9053</v>
      </c>
      <c r="AF1296" t="str">
        <f t="shared" si="208"/>
        <v>赵金宁</v>
      </c>
    </row>
    <row r="1297" spans="1:32" x14ac:dyDescent="0.2">
      <c r="A1297">
        <v>1294</v>
      </c>
      <c r="B1297">
        <v>9001377</v>
      </c>
      <c r="C1297" t="str">
        <f>VLOOKUP(B:B,'10月人员信息'!J:W,13,0)</f>
        <v>130723199104052730</v>
      </c>
      <c r="D1297" t="str">
        <f>VLOOKUP(B:B,'10月人员信息'!J:M,3,0)</f>
        <v>高龙</v>
      </c>
      <c r="E1297" t="str">
        <f>VLOOKUP(B:B,'10月人员信息'!J:L,2,0)</f>
        <v>动力部</v>
      </c>
      <c r="F1297" t="str">
        <f>VLOOKUP(B:B,'10月人员信息'!J:R,8,0)</f>
        <v>干部储备</v>
      </c>
      <c r="G1297" t="str">
        <f>VLOOKUP(B:B,'10月人员信息'!J:P,6,0)</f>
        <v>专业师（一级协理&amp;硕士）</v>
      </c>
      <c r="H1297" t="str">
        <f>VLOOKUP(B:B,'10月人员信息'!J:V,12,0)</f>
        <v>汉族</v>
      </c>
      <c r="I1297" t="str">
        <f>VLOOKUP(B:B,'11月工资'!A:D,4,0)</f>
        <v>6217000410007998128</v>
      </c>
      <c r="J1297">
        <f t="shared" si="203"/>
        <v>783.04</v>
      </c>
      <c r="K1297">
        <f t="shared" ref="K1297:K1322" si="210">ROUND(R1297*0.007,2)</f>
        <v>34.26</v>
      </c>
      <c r="L1297">
        <f t="shared" si="206"/>
        <v>83.2</v>
      </c>
      <c r="M1297" s="6">
        <f t="shared" ref="M1297:M1322" si="211">ROUND(S1297*0.07,2)</f>
        <v>365.44</v>
      </c>
      <c r="N1297">
        <f>VLOOKUP(C:C,'11月工资'!C:AP,40,0)</f>
        <v>9</v>
      </c>
      <c r="O1297" s="6">
        <f t="shared" ref="O1297:O1322" si="212">ROUND(S1297*0.008,2)</f>
        <v>41.76</v>
      </c>
      <c r="P1297">
        <v>0</v>
      </c>
      <c r="Q1297">
        <f t="shared" si="204"/>
        <v>570</v>
      </c>
      <c r="R1297" s="51">
        <v>4894</v>
      </c>
      <c r="S1297" s="68">
        <v>5220.59</v>
      </c>
      <c r="T1297" s="69">
        <v>4749</v>
      </c>
      <c r="Y1297" s="51">
        <f t="shared" si="207"/>
        <v>4884</v>
      </c>
      <c r="Z1297" s="73">
        <f t="shared" si="209"/>
        <v>5225.2</v>
      </c>
      <c r="AA1297" s="69" t="str">
        <f>VLOOKUP(C:C&amp;"    ",[1]Sheet0!$E$1:$I$65536,5,0)</f>
        <v xml:space="preserve">4749.00    </v>
      </c>
      <c r="AB1297" s="74">
        <v>4749</v>
      </c>
      <c r="AC1297" t="b">
        <f t="shared" si="205"/>
        <v>1</v>
      </c>
      <c r="AD1297">
        <v>9001407</v>
      </c>
      <c r="AE1297" t="s">
        <v>9069</v>
      </c>
      <c r="AF1297" t="str">
        <f t="shared" si="208"/>
        <v>李万东</v>
      </c>
    </row>
    <row r="1298" spans="1:32" x14ac:dyDescent="0.2">
      <c r="A1298">
        <v>1295</v>
      </c>
      <c r="B1298">
        <v>9001378</v>
      </c>
      <c r="C1298" t="str">
        <f>VLOOKUP(B:B,'10月人员信息'!J:W,13,0)</f>
        <v>130684199306120874</v>
      </c>
      <c r="D1298" t="str">
        <f>VLOOKUP(B:B,'10月人员信息'!J:M,3,0)</f>
        <v>陈伟</v>
      </c>
      <c r="E1298" t="str">
        <f>VLOOKUP(B:B,'10月人员信息'!J:L,2,0)</f>
        <v>动力部</v>
      </c>
      <c r="F1298" t="str">
        <f>VLOOKUP(B:B,'10月人员信息'!J:R,8,0)</f>
        <v>干部储备</v>
      </c>
      <c r="G1298" t="str">
        <f>VLOOKUP(B:B,'10月人员信息'!J:P,6,0)</f>
        <v>专业师（一级协理&amp;硕士）</v>
      </c>
      <c r="H1298" t="str">
        <f>VLOOKUP(B:B,'10月人员信息'!J:V,12,0)</f>
        <v>汉族</v>
      </c>
      <c r="I1298" t="str">
        <f>VLOOKUP(B:B,'11月工资'!A:D,4,0)</f>
        <v>6217000180044561029</v>
      </c>
      <c r="J1298">
        <f t="shared" si="203"/>
        <v>783.04</v>
      </c>
      <c r="K1298">
        <f t="shared" si="210"/>
        <v>34.26</v>
      </c>
      <c r="L1298">
        <f t="shared" si="206"/>
        <v>83.2</v>
      </c>
      <c r="M1298" s="6">
        <f t="shared" si="211"/>
        <v>365.44</v>
      </c>
      <c r="N1298">
        <f>VLOOKUP(C:C,'11月工资'!C:AP,40,0)</f>
        <v>9</v>
      </c>
      <c r="O1298" s="6">
        <f t="shared" si="212"/>
        <v>41.76</v>
      </c>
      <c r="P1298">
        <v>0</v>
      </c>
      <c r="Q1298">
        <f t="shared" si="204"/>
        <v>570</v>
      </c>
      <c r="R1298" s="51">
        <v>4894</v>
      </c>
      <c r="S1298" s="68">
        <v>5220.59</v>
      </c>
      <c r="T1298" s="69">
        <v>4749</v>
      </c>
      <c r="Y1298" s="51">
        <f t="shared" si="207"/>
        <v>4884</v>
      </c>
      <c r="Z1298" s="73">
        <f t="shared" si="209"/>
        <v>5225.2</v>
      </c>
      <c r="AA1298" s="69" t="str">
        <f>VLOOKUP(C:C&amp;"    ",[1]Sheet0!$E$1:$I$65536,5,0)</f>
        <v xml:space="preserve">4749.00    </v>
      </c>
      <c r="AB1298" s="74">
        <v>4749</v>
      </c>
      <c r="AC1298" t="b">
        <f t="shared" si="205"/>
        <v>1</v>
      </c>
      <c r="AD1298">
        <v>9001408</v>
      </c>
      <c r="AE1298" t="s">
        <v>9072</v>
      </c>
      <c r="AF1298" t="str">
        <f t="shared" si="208"/>
        <v>张晨</v>
      </c>
    </row>
    <row r="1299" spans="1:32" x14ac:dyDescent="0.2">
      <c r="A1299">
        <v>1296</v>
      </c>
      <c r="B1299">
        <v>9001379</v>
      </c>
      <c r="C1299" t="str">
        <f>VLOOKUP(B:B,'10月人员信息'!J:W,13,0)</f>
        <v>130225199801020035</v>
      </c>
      <c r="D1299" t="str">
        <f>VLOOKUP(B:B,'10月人员信息'!J:M,3,0)</f>
        <v>赵金宁</v>
      </c>
      <c r="E1299" t="str">
        <f>VLOOKUP(B:B,'10月人员信息'!J:L,2,0)</f>
        <v>动力部</v>
      </c>
      <c r="F1299" t="str">
        <f>VLOOKUP(B:B,'10月人员信息'!J:R,8,0)</f>
        <v>干部储备</v>
      </c>
      <c r="G1299" t="str">
        <f>VLOOKUP(B:B,'10月人员信息'!J:P,6,0)</f>
        <v>一级协理（试用期）</v>
      </c>
      <c r="H1299" t="str">
        <f>VLOOKUP(B:B,'10月人员信息'!J:V,12,0)</f>
        <v>汉族</v>
      </c>
      <c r="I1299" t="str">
        <f>VLOOKUP(B:B,'11月工资'!A:D,4,0)</f>
        <v>6217000180044543209</v>
      </c>
      <c r="J1299">
        <f t="shared" si="203"/>
        <v>663.2</v>
      </c>
      <c r="K1299">
        <f t="shared" si="210"/>
        <v>29.02</v>
      </c>
      <c r="L1299">
        <f t="shared" si="206"/>
        <v>70.47</v>
      </c>
      <c r="M1299" s="6">
        <f t="shared" si="211"/>
        <v>365.44</v>
      </c>
      <c r="N1299">
        <f>VLOOKUP(C:C,'11月工资'!C:AP,40,0)</f>
        <v>9</v>
      </c>
      <c r="O1299" s="6">
        <f t="shared" si="212"/>
        <v>41.76</v>
      </c>
      <c r="P1299">
        <v>0</v>
      </c>
      <c r="Q1299">
        <f t="shared" si="204"/>
        <v>480</v>
      </c>
      <c r="R1299" s="51">
        <v>4145</v>
      </c>
      <c r="S1299" s="68">
        <v>5220.59</v>
      </c>
      <c r="T1299" s="69">
        <v>4000</v>
      </c>
      <c r="Y1299" s="51">
        <f t="shared" si="207"/>
        <v>4135</v>
      </c>
      <c r="Z1299" s="73">
        <f t="shared" si="209"/>
        <v>5225.2</v>
      </c>
      <c r="AA1299" s="69" t="str">
        <f>VLOOKUP(C:C&amp;"    ",[1]Sheet0!$E$1:$I$65536,5,0)</f>
        <v xml:space="preserve">4000.00    </v>
      </c>
      <c r="AB1299" s="74">
        <v>4000</v>
      </c>
      <c r="AC1299" t="b">
        <f t="shared" si="205"/>
        <v>1</v>
      </c>
      <c r="AD1299">
        <v>9001409</v>
      </c>
      <c r="AE1299" t="s">
        <v>9076</v>
      </c>
      <c r="AF1299" t="str">
        <f t="shared" si="208"/>
        <v>马琰</v>
      </c>
    </row>
    <row r="1300" spans="1:32" x14ac:dyDescent="0.2">
      <c r="A1300">
        <v>1297</v>
      </c>
      <c r="B1300">
        <v>9001407</v>
      </c>
      <c r="C1300" t="str">
        <f>VLOOKUP(B:B,'10月人员信息'!J:W,13,0)</f>
        <v>210881199512063016</v>
      </c>
      <c r="D1300" t="str">
        <f>VLOOKUP(B:B,'10月人员信息'!J:M,3,0)</f>
        <v>李万东</v>
      </c>
      <c r="E1300" t="str">
        <f>VLOOKUP(B:B,'10月人员信息'!J:L,2,0)</f>
        <v>特钢事业部</v>
      </c>
      <c r="F1300" t="str">
        <f>VLOOKUP(B:B,'10月人员信息'!J:R,8,0)</f>
        <v>干部储备</v>
      </c>
      <c r="G1300" t="str">
        <f>VLOOKUP(B:B,'10月人员信息'!J:P,6,0)</f>
        <v>一级协理（试用期）</v>
      </c>
      <c r="H1300" t="str">
        <f>VLOOKUP(B:B,'10月人员信息'!J:V,12,0)</f>
        <v>汉族</v>
      </c>
      <c r="I1300" t="str">
        <f>VLOOKUP(B:B,'11月工资'!A:D,4,0)</f>
        <v>6217000180044552515</v>
      </c>
      <c r="J1300">
        <f t="shared" si="203"/>
        <v>663.2</v>
      </c>
      <c r="K1300">
        <f t="shared" si="210"/>
        <v>29.02</v>
      </c>
      <c r="L1300">
        <f t="shared" si="206"/>
        <v>70.47</v>
      </c>
      <c r="M1300" s="6">
        <f t="shared" si="211"/>
        <v>365.44</v>
      </c>
      <c r="N1300">
        <f>VLOOKUP(C:C,'11月工资'!C:AP,40,0)</f>
        <v>9</v>
      </c>
      <c r="O1300" s="6">
        <f t="shared" si="212"/>
        <v>41.76</v>
      </c>
      <c r="P1300">
        <v>0</v>
      </c>
      <c r="Q1300">
        <f t="shared" si="204"/>
        <v>480</v>
      </c>
      <c r="R1300" s="51">
        <v>4145</v>
      </c>
      <c r="S1300" s="68">
        <v>5220.59</v>
      </c>
      <c r="T1300" s="69">
        <v>4000</v>
      </c>
      <c r="Y1300" s="51">
        <f t="shared" si="207"/>
        <v>4135</v>
      </c>
      <c r="Z1300" s="73">
        <f t="shared" si="209"/>
        <v>5225.2</v>
      </c>
      <c r="AA1300" s="69" t="str">
        <f>VLOOKUP(C:C&amp;"    ",[1]Sheet0!$E$1:$I$65536,5,0)</f>
        <v xml:space="preserve">4000.00    </v>
      </c>
      <c r="AB1300" s="74">
        <v>4000</v>
      </c>
      <c r="AC1300" t="b">
        <f t="shared" si="205"/>
        <v>1</v>
      </c>
      <c r="AD1300">
        <v>9001410</v>
      </c>
      <c r="AE1300" t="s">
        <v>9079</v>
      </c>
      <c r="AF1300" t="str">
        <f t="shared" si="208"/>
        <v>张依彤</v>
      </c>
    </row>
    <row r="1301" spans="1:32" x14ac:dyDescent="0.2">
      <c r="A1301">
        <v>1298</v>
      </c>
      <c r="B1301">
        <v>9001408</v>
      </c>
      <c r="C1301" t="str">
        <f>VLOOKUP(B:B,'10月人员信息'!J:W,13,0)</f>
        <v>130221199706010044</v>
      </c>
      <c r="D1301" t="str">
        <f>VLOOKUP(B:B,'10月人员信息'!J:M,3,0)</f>
        <v>张晨</v>
      </c>
      <c r="E1301" t="str">
        <f>VLOOKUP(B:B,'10月人员信息'!J:L,2,0)</f>
        <v>特钢事业部</v>
      </c>
      <c r="F1301" t="str">
        <f>VLOOKUP(B:B,'10月人员信息'!J:R,8,0)</f>
        <v>干部储备</v>
      </c>
      <c r="G1301" t="str">
        <f>VLOOKUP(B:B,'10月人员信息'!J:P,6,0)</f>
        <v>一级协理（试用期）</v>
      </c>
      <c r="H1301" t="str">
        <f>VLOOKUP(B:B,'10月人员信息'!J:V,12,0)</f>
        <v>汉族</v>
      </c>
      <c r="I1301" t="str">
        <f>VLOOKUP(B:B,'11月工资'!A:D,4,0)</f>
        <v>6217000180040613212</v>
      </c>
      <c r="J1301">
        <f t="shared" si="203"/>
        <v>663.2</v>
      </c>
      <c r="K1301">
        <f t="shared" si="210"/>
        <v>29.02</v>
      </c>
      <c r="L1301">
        <f t="shared" si="206"/>
        <v>70.47</v>
      </c>
      <c r="M1301" s="6">
        <f t="shared" si="211"/>
        <v>365.44</v>
      </c>
      <c r="N1301">
        <f>VLOOKUP(C:C,'11月工资'!C:AP,40,0)</f>
        <v>9</v>
      </c>
      <c r="O1301" s="6">
        <f t="shared" si="212"/>
        <v>41.76</v>
      </c>
      <c r="P1301">
        <v>0</v>
      </c>
      <c r="Q1301">
        <f t="shared" si="204"/>
        <v>480</v>
      </c>
      <c r="R1301" s="51">
        <v>4145</v>
      </c>
      <c r="S1301" s="68">
        <v>5220.59</v>
      </c>
      <c r="T1301" s="69">
        <v>4000</v>
      </c>
      <c r="Y1301" s="51">
        <f t="shared" si="207"/>
        <v>4135</v>
      </c>
      <c r="Z1301" s="73">
        <f t="shared" si="209"/>
        <v>5225.2</v>
      </c>
      <c r="AA1301" s="69" t="str">
        <f>VLOOKUP(C:C&amp;"    ",[1]Sheet0!$E$1:$I$65536,5,0)</f>
        <v xml:space="preserve">4000.00    </v>
      </c>
      <c r="AB1301" s="74">
        <v>4000</v>
      </c>
      <c r="AC1301" t="b">
        <f t="shared" si="205"/>
        <v>1</v>
      </c>
      <c r="AD1301">
        <v>9001411</v>
      </c>
      <c r="AE1301" t="s">
        <v>9082</v>
      </c>
      <c r="AF1301" t="str">
        <f t="shared" si="208"/>
        <v>耿鹏</v>
      </c>
    </row>
    <row r="1302" spans="1:32" x14ac:dyDescent="0.2">
      <c r="A1302">
        <v>1299</v>
      </c>
      <c r="B1302">
        <v>9001409</v>
      </c>
      <c r="C1302" t="str">
        <f>VLOOKUP(B:B,'10月人员信息'!J:W,13,0)</f>
        <v>130225199503255012</v>
      </c>
      <c r="D1302" t="str">
        <f>VLOOKUP(B:B,'10月人员信息'!J:M,3,0)</f>
        <v>马琰</v>
      </c>
      <c r="E1302" t="str">
        <f>VLOOKUP(B:B,'10月人员信息'!J:L,2,0)</f>
        <v>特钢事业部</v>
      </c>
      <c r="F1302" t="str">
        <f>VLOOKUP(B:B,'10月人员信息'!J:R,8,0)</f>
        <v>干部储备</v>
      </c>
      <c r="G1302" t="str">
        <f>VLOOKUP(B:B,'10月人员信息'!J:P,6,0)</f>
        <v>一级协理（试用期）</v>
      </c>
      <c r="H1302" t="str">
        <f>VLOOKUP(B:B,'10月人员信息'!J:V,12,0)</f>
        <v>汉族</v>
      </c>
      <c r="I1302" t="str">
        <f>VLOOKUP(B:B,'11月工资'!A:D,4,0)</f>
        <v>6217000180044310757</v>
      </c>
      <c r="J1302">
        <f t="shared" si="203"/>
        <v>663.2</v>
      </c>
      <c r="K1302">
        <f t="shared" si="210"/>
        <v>29.02</v>
      </c>
      <c r="L1302">
        <f t="shared" si="206"/>
        <v>70.47</v>
      </c>
      <c r="M1302" s="6">
        <f t="shared" si="211"/>
        <v>365.44</v>
      </c>
      <c r="N1302">
        <f>VLOOKUP(C:C,'11月工资'!C:AP,40,0)</f>
        <v>9</v>
      </c>
      <c r="O1302" s="6">
        <f t="shared" si="212"/>
        <v>41.76</v>
      </c>
      <c r="P1302">
        <v>0</v>
      </c>
      <c r="Q1302">
        <f t="shared" si="204"/>
        <v>480</v>
      </c>
      <c r="R1302" s="51">
        <v>4145</v>
      </c>
      <c r="S1302" s="68">
        <v>5220.59</v>
      </c>
      <c r="T1302" s="69">
        <v>4000</v>
      </c>
      <c r="Y1302" s="51">
        <f t="shared" si="207"/>
        <v>4135</v>
      </c>
      <c r="Z1302" s="73">
        <f t="shared" si="209"/>
        <v>5225.2</v>
      </c>
      <c r="AA1302" s="69" t="str">
        <f>VLOOKUP(C:C&amp;"    ",[1]Sheet0!$E$1:$I$65536,5,0)</f>
        <v xml:space="preserve">4000.00    </v>
      </c>
      <c r="AB1302" s="74">
        <v>4000</v>
      </c>
      <c r="AC1302" t="b">
        <f t="shared" si="205"/>
        <v>1</v>
      </c>
      <c r="AD1302">
        <v>9001412</v>
      </c>
      <c r="AE1302" t="s">
        <v>1731</v>
      </c>
      <c r="AF1302" t="str">
        <f t="shared" si="208"/>
        <v>郑伟</v>
      </c>
    </row>
    <row r="1303" spans="1:32" x14ac:dyDescent="0.2">
      <c r="A1303">
        <v>1300</v>
      </c>
      <c r="B1303">
        <v>9001410</v>
      </c>
      <c r="C1303" t="str">
        <f>VLOOKUP(B:B,'10月人员信息'!J:W,13,0)</f>
        <v>130283199612245669</v>
      </c>
      <c r="D1303" t="str">
        <f>VLOOKUP(B:B,'10月人员信息'!J:M,3,0)</f>
        <v>张依彤</v>
      </c>
      <c r="E1303" t="str">
        <f>VLOOKUP(B:B,'10月人员信息'!J:L,2,0)</f>
        <v>特钢事业部</v>
      </c>
      <c r="F1303" t="str">
        <f>VLOOKUP(B:B,'10月人员信息'!J:R,8,0)</f>
        <v>干部储备</v>
      </c>
      <c r="G1303" t="str">
        <f>VLOOKUP(B:B,'10月人员信息'!J:P,6,0)</f>
        <v>一级协理（试用期）</v>
      </c>
      <c r="H1303" t="str">
        <f>VLOOKUP(B:B,'10月人员信息'!J:V,12,0)</f>
        <v>汉族</v>
      </c>
      <c r="I1303" t="str">
        <f>VLOOKUP(B:B,'11月工资'!A:D,4,0)</f>
        <v>6217000180043657406</v>
      </c>
      <c r="J1303">
        <f t="shared" si="203"/>
        <v>663.2</v>
      </c>
      <c r="K1303">
        <f t="shared" si="210"/>
        <v>29.02</v>
      </c>
      <c r="L1303">
        <f t="shared" si="206"/>
        <v>70.47</v>
      </c>
      <c r="M1303" s="6">
        <f t="shared" si="211"/>
        <v>365.44</v>
      </c>
      <c r="N1303">
        <f>VLOOKUP(C:C,'11月工资'!C:AP,40,0)</f>
        <v>9</v>
      </c>
      <c r="O1303" s="6">
        <f t="shared" si="212"/>
        <v>41.76</v>
      </c>
      <c r="P1303">
        <v>0</v>
      </c>
      <c r="Q1303">
        <f t="shared" si="204"/>
        <v>480</v>
      </c>
      <c r="R1303" s="51">
        <v>4145</v>
      </c>
      <c r="S1303" s="68">
        <v>5220.59</v>
      </c>
      <c r="T1303" s="69">
        <v>4000</v>
      </c>
      <c r="Y1303" s="51">
        <f t="shared" si="207"/>
        <v>4135</v>
      </c>
      <c r="Z1303" s="73">
        <f t="shared" si="209"/>
        <v>5225.2</v>
      </c>
      <c r="AA1303" s="69" t="str">
        <f>VLOOKUP(C:C&amp;"    ",[1]Sheet0!$E$1:$I$65536,5,0)</f>
        <v xml:space="preserve">4000.00    </v>
      </c>
      <c r="AB1303" s="74">
        <v>4000</v>
      </c>
      <c r="AC1303" t="b">
        <f t="shared" si="205"/>
        <v>1</v>
      </c>
      <c r="AD1303">
        <v>9001413</v>
      </c>
      <c r="AE1303" t="s">
        <v>9086</v>
      </c>
      <c r="AF1303" t="str">
        <f t="shared" si="208"/>
        <v>王宇航</v>
      </c>
    </row>
    <row r="1304" spans="1:32" x14ac:dyDescent="0.2">
      <c r="A1304">
        <v>1301</v>
      </c>
      <c r="B1304">
        <v>9001411</v>
      </c>
      <c r="C1304" t="str">
        <f>VLOOKUP(B:B,'10月人员信息'!J:W,13,0)</f>
        <v>130726199502116137</v>
      </c>
      <c r="D1304" t="str">
        <f>VLOOKUP(B:B,'10月人员信息'!J:M,3,0)</f>
        <v>耿鹏</v>
      </c>
      <c r="E1304" t="str">
        <f>VLOOKUP(B:B,'10月人员信息'!J:L,2,0)</f>
        <v>特钢事业部</v>
      </c>
      <c r="F1304" t="str">
        <f>VLOOKUP(B:B,'10月人员信息'!J:R,8,0)</f>
        <v>干部储备</v>
      </c>
      <c r="G1304" t="str">
        <f>VLOOKUP(B:B,'10月人员信息'!J:P,6,0)</f>
        <v>一级协理（试用期）</v>
      </c>
      <c r="H1304" t="str">
        <f>VLOOKUP(B:B,'10月人员信息'!J:V,12,0)</f>
        <v>汉族</v>
      </c>
      <c r="I1304" t="str">
        <f>VLOOKUP(B:B,'11月工资'!A:D,4,0)</f>
        <v>6217000180043657414</v>
      </c>
      <c r="J1304">
        <f t="shared" si="203"/>
        <v>663.2</v>
      </c>
      <c r="K1304">
        <f t="shared" si="210"/>
        <v>29.02</v>
      </c>
      <c r="L1304">
        <f t="shared" si="206"/>
        <v>70.47</v>
      </c>
      <c r="M1304" s="6">
        <f t="shared" si="211"/>
        <v>365.44</v>
      </c>
      <c r="N1304">
        <f>VLOOKUP(C:C,'11月工资'!C:AP,40,0)</f>
        <v>9</v>
      </c>
      <c r="O1304" s="6">
        <f t="shared" si="212"/>
        <v>41.76</v>
      </c>
      <c r="P1304">
        <v>0</v>
      </c>
      <c r="Q1304">
        <f t="shared" si="204"/>
        <v>480</v>
      </c>
      <c r="R1304" s="51">
        <v>4145</v>
      </c>
      <c r="S1304" s="68">
        <v>5220.59</v>
      </c>
      <c r="T1304" s="69">
        <v>4000</v>
      </c>
      <c r="Y1304" s="51">
        <f t="shared" si="207"/>
        <v>4135</v>
      </c>
      <c r="Z1304" s="73">
        <f t="shared" si="209"/>
        <v>5225.2</v>
      </c>
      <c r="AA1304" s="69" t="str">
        <f>VLOOKUP(C:C&amp;"    ",[1]Sheet0!$E$1:$I$65536,5,0)</f>
        <v xml:space="preserve">4000.00    </v>
      </c>
      <c r="AB1304" s="74">
        <v>4000</v>
      </c>
      <c r="AC1304" t="b">
        <f t="shared" si="205"/>
        <v>1</v>
      </c>
      <c r="AD1304">
        <v>9001431</v>
      </c>
      <c r="AE1304" t="s">
        <v>9217</v>
      </c>
      <c r="AF1304" t="str">
        <f t="shared" si="208"/>
        <v>司晨希</v>
      </c>
    </row>
    <row r="1305" spans="1:32" x14ac:dyDescent="0.2">
      <c r="A1305">
        <v>1302</v>
      </c>
      <c r="B1305">
        <v>9001412</v>
      </c>
      <c r="C1305" t="str">
        <f>VLOOKUP(B:B,'10月人员信息'!J:W,13,0)</f>
        <v>150429199610060616</v>
      </c>
      <c r="D1305" t="str">
        <f>VLOOKUP(B:B,'10月人员信息'!J:M,3,0)</f>
        <v>郑伟</v>
      </c>
      <c r="E1305" t="str">
        <f>VLOOKUP(B:B,'10月人员信息'!J:L,2,0)</f>
        <v>特钢事业部</v>
      </c>
      <c r="F1305" t="str">
        <f>VLOOKUP(B:B,'10月人员信息'!J:R,8,0)</f>
        <v>干部储备</v>
      </c>
      <c r="G1305" t="str">
        <f>VLOOKUP(B:B,'10月人员信息'!J:P,6,0)</f>
        <v>一级协理（试用期）</v>
      </c>
      <c r="H1305" t="str">
        <f>VLOOKUP(B:B,'10月人员信息'!J:V,12,0)</f>
        <v>汉族</v>
      </c>
      <c r="I1305" t="str">
        <f>VLOOKUP(B:B,'11月工资'!A:D,4,0)</f>
        <v>6217000420011947029</v>
      </c>
      <c r="J1305">
        <f t="shared" si="203"/>
        <v>663.2</v>
      </c>
      <c r="K1305">
        <f t="shared" si="210"/>
        <v>29.02</v>
      </c>
      <c r="L1305">
        <f t="shared" si="206"/>
        <v>70.47</v>
      </c>
      <c r="M1305" s="6">
        <f t="shared" si="211"/>
        <v>365.44</v>
      </c>
      <c r="N1305">
        <f>VLOOKUP(C:C,'11月工资'!C:AP,40,0)</f>
        <v>9</v>
      </c>
      <c r="O1305" s="6">
        <f t="shared" si="212"/>
        <v>41.76</v>
      </c>
      <c r="P1305">
        <v>0</v>
      </c>
      <c r="Q1305">
        <f t="shared" si="204"/>
        <v>480</v>
      </c>
      <c r="R1305" s="51">
        <v>4145</v>
      </c>
      <c r="S1305" s="68">
        <v>5220.59</v>
      </c>
      <c r="T1305" s="69">
        <v>4000</v>
      </c>
      <c r="Y1305" s="51">
        <f t="shared" si="207"/>
        <v>4135</v>
      </c>
      <c r="Z1305" s="73">
        <f t="shared" si="209"/>
        <v>5225.2</v>
      </c>
      <c r="AA1305" s="69" t="str">
        <f>VLOOKUP(C:C&amp;"    ",[1]Sheet0!$E$1:$I$65536,5,0)</f>
        <v xml:space="preserve">4000.00    </v>
      </c>
      <c r="AB1305" s="74">
        <v>4000</v>
      </c>
      <c r="AC1305" t="b">
        <f t="shared" si="205"/>
        <v>1</v>
      </c>
      <c r="AD1305">
        <v>9001432</v>
      </c>
      <c r="AE1305" t="s">
        <v>9205</v>
      </c>
      <c r="AF1305" t="str">
        <f t="shared" si="208"/>
        <v>崔琪</v>
      </c>
    </row>
    <row r="1306" spans="1:32" x14ac:dyDescent="0.2">
      <c r="A1306">
        <v>1303</v>
      </c>
      <c r="B1306">
        <v>9001413</v>
      </c>
      <c r="C1306" t="str">
        <f>VLOOKUP(B:B,'10月人员信息'!J:W,13,0)</f>
        <v>130203199710303015</v>
      </c>
      <c r="D1306" t="str">
        <f>VLOOKUP(B:B,'10月人员信息'!J:M,3,0)</f>
        <v>王宇航</v>
      </c>
      <c r="E1306" t="str">
        <f>VLOOKUP(B:B,'10月人员信息'!J:L,2,0)</f>
        <v>特钢事业部</v>
      </c>
      <c r="F1306" t="str">
        <f>VLOOKUP(B:B,'10月人员信息'!J:R,8,0)</f>
        <v>干部储备</v>
      </c>
      <c r="G1306" t="str">
        <f>VLOOKUP(B:B,'10月人员信息'!J:P,6,0)</f>
        <v>一级协理（试用期）</v>
      </c>
      <c r="H1306" t="str">
        <f>VLOOKUP(B:B,'10月人员信息'!J:V,12,0)</f>
        <v>汉族</v>
      </c>
      <c r="I1306" t="str">
        <f>VLOOKUP(B:B,'11月工资'!A:D,4,0)</f>
        <v>6217000180044252157</v>
      </c>
      <c r="J1306">
        <f t="shared" si="203"/>
        <v>663.2</v>
      </c>
      <c r="K1306">
        <f t="shared" si="210"/>
        <v>29.02</v>
      </c>
      <c r="L1306">
        <f t="shared" si="206"/>
        <v>70.47</v>
      </c>
      <c r="M1306" s="6">
        <f t="shared" si="211"/>
        <v>365.44</v>
      </c>
      <c r="N1306">
        <f>VLOOKUP(C:C,'11月工资'!C:AP,40,0)</f>
        <v>9</v>
      </c>
      <c r="O1306" s="6">
        <f t="shared" si="212"/>
        <v>41.76</v>
      </c>
      <c r="P1306">
        <v>0</v>
      </c>
      <c r="Q1306">
        <f t="shared" si="204"/>
        <v>480</v>
      </c>
      <c r="R1306" s="51">
        <v>4145</v>
      </c>
      <c r="S1306" s="68">
        <v>5220.59</v>
      </c>
      <c r="T1306" s="69">
        <v>4000</v>
      </c>
      <c r="Y1306" s="51">
        <f t="shared" si="207"/>
        <v>4135</v>
      </c>
      <c r="Z1306" s="73">
        <f t="shared" si="209"/>
        <v>5225.2</v>
      </c>
      <c r="AA1306" s="69" t="str">
        <f>VLOOKUP(C:C&amp;"    ",[1]Sheet0!$E$1:$I$65536,5,0)</f>
        <v xml:space="preserve">4000.00    </v>
      </c>
      <c r="AB1306" s="74">
        <v>4000</v>
      </c>
      <c r="AC1306" t="b">
        <f t="shared" si="205"/>
        <v>1</v>
      </c>
      <c r="AD1306">
        <v>9001433</v>
      </c>
      <c r="AE1306" t="s">
        <v>9214</v>
      </c>
      <c r="AF1306" t="str">
        <f t="shared" si="208"/>
        <v>孙祥龙</v>
      </c>
    </row>
    <row r="1307" spans="1:32" x14ac:dyDescent="0.2">
      <c r="A1307">
        <v>1304</v>
      </c>
      <c r="B1307">
        <v>9001431</v>
      </c>
      <c r="C1307" t="str">
        <f>VLOOKUP(B:B,'10月人员信息'!J:W,13,0)</f>
        <v>130203199702132439</v>
      </c>
      <c r="D1307" t="str">
        <f>VLOOKUP(B:B,'10月人员信息'!J:M,3,0)</f>
        <v>司晨希</v>
      </c>
      <c r="E1307" t="str">
        <f>VLOOKUP(B:B,'10月人员信息'!J:L,2,0)</f>
        <v>信息自动化部</v>
      </c>
      <c r="F1307" t="str">
        <f>VLOOKUP(B:B,'10月人员信息'!J:R,8,0)</f>
        <v>干部储备</v>
      </c>
      <c r="G1307" t="str">
        <f>VLOOKUP(B:B,'10月人员信息'!J:P,6,0)</f>
        <v>一级协理（试用期）</v>
      </c>
      <c r="H1307" t="str">
        <f>VLOOKUP(B:B,'10月人员信息'!J:V,12,0)</f>
        <v>汉族</v>
      </c>
      <c r="I1307" t="str">
        <f>VLOOKUP(B:B,'11月工资'!A:D,4,0)</f>
        <v>6217000180044729584</v>
      </c>
      <c r="J1307">
        <f t="shared" si="203"/>
        <v>640</v>
      </c>
      <c r="K1307">
        <f t="shared" si="210"/>
        <v>28</v>
      </c>
      <c r="L1307">
        <f t="shared" si="206"/>
        <v>68</v>
      </c>
      <c r="M1307" s="6">
        <f t="shared" si="211"/>
        <v>365.44</v>
      </c>
      <c r="N1307">
        <f>VLOOKUP(C:C,'11月工资'!C:AP,40,0)</f>
        <v>9</v>
      </c>
      <c r="O1307" s="6">
        <f t="shared" si="212"/>
        <v>41.76</v>
      </c>
      <c r="P1307">
        <v>0</v>
      </c>
      <c r="Q1307">
        <f t="shared" si="204"/>
        <v>480</v>
      </c>
      <c r="R1307" s="51">
        <v>4000</v>
      </c>
      <c r="S1307" s="68">
        <v>5220.59</v>
      </c>
      <c r="T1307" s="69">
        <v>4000</v>
      </c>
      <c r="Y1307" s="51">
        <f t="shared" si="207"/>
        <v>3990</v>
      </c>
      <c r="Z1307" s="73">
        <f t="shared" si="209"/>
        <v>5225.2</v>
      </c>
      <c r="AA1307" s="69" t="str">
        <f>VLOOKUP(C:C&amp;"    ",[1]Sheet0!$E$1:$I$65536,5,0)</f>
        <v xml:space="preserve">4000.00    </v>
      </c>
      <c r="AB1307" s="74">
        <v>4000</v>
      </c>
      <c r="AC1307" t="b">
        <f t="shared" si="205"/>
        <v>1</v>
      </c>
      <c r="AD1307">
        <v>9001434</v>
      </c>
      <c r="AE1307" t="s">
        <v>9221</v>
      </c>
      <c r="AF1307" t="str">
        <f t="shared" si="208"/>
        <v>杨朝坤</v>
      </c>
    </row>
    <row r="1308" spans="1:32" x14ac:dyDescent="0.2">
      <c r="A1308">
        <v>1305</v>
      </c>
      <c r="B1308">
        <v>9001432</v>
      </c>
      <c r="C1308" t="str">
        <f>VLOOKUP(B:B,'10月人员信息'!J:W,13,0)</f>
        <v>130203199512310644</v>
      </c>
      <c r="D1308" t="str">
        <f>VLOOKUP(B:B,'10月人员信息'!J:M,3,0)</f>
        <v>崔琪</v>
      </c>
      <c r="E1308" t="str">
        <f>VLOOKUP(B:B,'10月人员信息'!J:L,2,0)</f>
        <v>党委宣传部（企业文化部）</v>
      </c>
      <c r="F1308" t="str">
        <f>VLOOKUP(B:B,'10月人员信息'!J:R,8,0)</f>
        <v>干部储备</v>
      </c>
      <c r="G1308" t="str">
        <f>VLOOKUP(B:B,'10月人员信息'!J:P,6,0)</f>
        <v>一级协理（试用期）</v>
      </c>
      <c r="H1308" t="str">
        <f>VLOOKUP(B:B,'10月人员信息'!J:V,12,0)</f>
        <v>汉族</v>
      </c>
      <c r="I1308" t="str">
        <f>VLOOKUP(B:B,'11月工资'!A:D,4,0)</f>
        <v>6217000180032623583</v>
      </c>
      <c r="J1308">
        <f t="shared" si="203"/>
        <v>663.2</v>
      </c>
      <c r="K1308">
        <f t="shared" si="210"/>
        <v>29.02</v>
      </c>
      <c r="L1308">
        <f t="shared" si="206"/>
        <v>70.47</v>
      </c>
      <c r="M1308" s="6">
        <f t="shared" si="211"/>
        <v>365.44</v>
      </c>
      <c r="N1308">
        <f>VLOOKUP(C:C,'11月工资'!C:AP,40,0)</f>
        <v>9</v>
      </c>
      <c r="O1308" s="6">
        <f t="shared" si="212"/>
        <v>41.76</v>
      </c>
      <c r="P1308">
        <v>0</v>
      </c>
      <c r="Q1308">
        <f t="shared" si="204"/>
        <v>480</v>
      </c>
      <c r="R1308" s="51">
        <v>4145</v>
      </c>
      <c r="S1308" s="68">
        <v>5220.59</v>
      </c>
      <c r="T1308" s="69">
        <v>4000</v>
      </c>
      <c r="Y1308" s="51">
        <f t="shared" si="207"/>
        <v>4135</v>
      </c>
      <c r="Z1308" s="73">
        <f t="shared" si="209"/>
        <v>5225.2</v>
      </c>
      <c r="AA1308" s="69" t="str">
        <f>VLOOKUP(C:C&amp;"    ",[1]Sheet0!$E$1:$I$65536,5,0)</f>
        <v xml:space="preserve">4000.00    </v>
      </c>
      <c r="AB1308" s="74">
        <v>4000</v>
      </c>
      <c r="AC1308" t="b">
        <f t="shared" si="205"/>
        <v>1</v>
      </c>
      <c r="AD1308">
        <v>9001435</v>
      </c>
      <c r="AE1308" t="s">
        <v>9197</v>
      </c>
      <c r="AF1308" t="str">
        <f t="shared" si="208"/>
        <v>韩凯旭</v>
      </c>
    </row>
    <row r="1309" spans="1:32" x14ac:dyDescent="0.2">
      <c r="A1309">
        <v>1306</v>
      </c>
      <c r="B1309">
        <v>9001433</v>
      </c>
      <c r="C1309" t="str">
        <f>VLOOKUP(B:B,'10月人员信息'!J:W,13,0)</f>
        <v>130230199511032338</v>
      </c>
      <c r="D1309" t="str">
        <f>VLOOKUP(B:B,'10月人员信息'!J:M,3,0)</f>
        <v>孙祥龙</v>
      </c>
      <c r="E1309" t="str">
        <f>VLOOKUP(B:B,'10月人员信息'!J:L,2,0)</f>
        <v>制造部</v>
      </c>
      <c r="F1309" t="str">
        <f>VLOOKUP(B:B,'10月人员信息'!J:R,8,0)</f>
        <v>干部储备</v>
      </c>
      <c r="G1309" t="str">
        <f>VLOOKUP(B:B,'10月人员信息'!J:P,6,0)</f>
        <v>一级协理（试用期）</v>
      </c>
      <c r="H1309" t="str">
        <f>VLOOKUP(B:B,'10月人员信息'!J:V,12,0)</f>
        <v>汉族</v>
      </c>
      <c r="I1309" t="str">
        <f>VLOOKUP(B:B,'11月工资'!A:D,4,0)</f>
        <v>6217000180041274568</v>
      </c>
      <c r="J1309">
        <f t="shared" si="203"/>
        <v>663.2</v>
      </c>
      <c r="K1309">
        <f t="shared" si="210"/>
        <v>29.02</v>
      </c>
      <c r="L1309">
        <f t="shared" si="206"/>
        <v>70.47</v>
      </c>
      <c r="M1309" s="6">
        <f t="shared" si="211"/>
        <v>365.44</v>
      </c>
      <c r="N1309">
        <f>VLOOKUP(C:C,'11月工资'!C:AP,40,0)</f>
        <v>9</v>
      </c>
      <c r="O1309" s="6">
        <f t="shared" si="212"/>
        <v>41.76</v>
      </c>
      <c r="P1309">
        <v>0</v>
      </c>
      <c r="Q1309">
        <f t="shared" si="204"/>
        <v>480</v>
      </c>
      <c r="R1309" s="51">
        <v>4145</v>
      </c>
      <c r="S1309" s="68">
        <v>5220.59</v>
      </c>
      <c r="T1309" s="69">
        <v>4000</v>
      </c>
      <c r="Y1309" s="51">
        <f t="shared" si="207"/>
        <v>4135</v>
      </c>
      <c r="Z1309" s="73">
        <f t="shared" si="209"/>
        <v>5225.2</v>
      </c>
      <c r="AA1309" s="69" t="str">
        <f>VLOOKUP(C:C&amp;"    ",[1]Sheet0!$E$1:$I$65536,5,0)</f>
        <v xml:space="preserve">4000.00    </v>
      </c>
      <c r="AB1309" s="74">
        <v>4000</v>
      </c>
      <c r="AC1309" t="b">
        <f t="shared" si="205"/>
        <v>1</v>
      </c>
      <c r="AD1309">
        <v>9001436</v>
      </c>
      <c r="AE1309" t="s">
        <v>9231</v>
      </c>
      <c r="AF1309" t="str">
        <f t="shared" si="208"/>
        <v>蔡静煊</v>
      </c>
    </row>
    <row r="1310" spans="1:32" x14ac:dyDescent="0.2">
      <c r="A1310">
        <v>1307</v>
      </c>
      <c r="B1310">
        <v>9001434</v>
      </c>
      <c r="C1310" t="str">
        <f>VLOOKUP(B:B,'10月人员信息'!J:W,13,0)</f>
        <v>130221199611133439</v>
      </c>
      <c r="D1310" t="str">
        <f>VLOOKUP(B:B,'10月人员信息'!J:M,3,0)</f>
        <v>杨朝坤</v>
      </c>
      <c r="E1310" t="str">
        <f>VLOOKUP(B:B,'10月人员信息'!J:L,2,0)</f>
        <v>信息自动化部</v>
      </c>
      <c r="F1310" t="str">
        <f>VLOOKUP(B:B,'10月人员信息'!J:R,8,0)</f>
        <v>干部储备</v>
      </c>
      <c r="G1310" t="str">
        <f>VLOOKUP(B:B,'10月人员信息'!J:P,6,0)</f>
        <v>一级协理（试用期）</v>
      </c>
      <c r="H1310" t="str">
        <f>VLOOKUP(B:B,'10月人员信息'!J:V,12,0)</f>
        <v>汉族</v>
      </c>
      <c r="I1310" t="str">
        <f>VLOOKUP(B:B,'11月工资'!A:D,4,0)</f>
        <v>6217000180044729568</v>
      </c>
      <c r="J1310">
        <f t="shared" si="203"/>
        <v>663.2</v>
      </c>
      <c r="K1310">
        <f t="shared" si="210"/>
        <v>29.02</v>
      </c>
      <c r="L1310">
        <f t="shared" si="206"/>
        <v>70.47</v>
      </c>
      <c r="M1310" s="6">
        <f t="shared" si="211"/>
        <v>365.44</v>
      </c>
      <c r="N1310">
        <f>VLOOKUP(C:C,'11月工资'!C:AP,40,0)</f>
        <v>9</v>
      </c>
      <c r="O1310" s="6">
        <f t="shared" si="212"/>
        <v>41.76</v>
      </c>
      <c r="P1310">
        <v>0</v>
      </c>
      <c r="Q1310">
        <f t="shared" si="204"/>
        <v>480</v>
      </c>
      <c r="R1310" s="51">
        <v>4145</v>
      </c>
      <c r="S1310" s="68">
        <v>5220.59</v>
      </c>
      <c r="T1310" s="69">
        <v>4000</v>
      </c>
      <c r="Y1310" s="51">
        <f t="shared" si="207"/>
        <v>4135</v>
      </c>
      <c r="Z1310" s="73">
        <f t="shared" si="209"/>
        <v>5225.2</v>
      </c>
      <c r="AA1310" s="69" t="str">
        <f>VLOOKUP(C:C&amp;"    ",[1]Sheet0!$E$1:$I$65536,5,0)</f>
        <v xml:space="preserve">4000.00    </v>
      </c>
      <c r="AB1310" s="74">
        <v>4000</v>
      </c>
      <c r="AC1310" t="b">
        <f t="shared" si="205"/>
        <v>1</v>
      </c>
      <c r="AD1310">
        <v>9001437</v>
      </c>
      <c r="AE1310" t="s">
        <v>9264</v>
      </c>
      <c r="AF1310" t="str">
        <f t="shared" si="208"/>
        <v>赵黎银</v>
      </c>
    </row>
    <row r="1311" spans="1:32" x14ac:dyDescent="0.2">
      <c r="A1311">
        <v>1308</v>
      </c>
      <c r="B1311">
        <v>9001435</v>
      </c>
      <c r="C1311" t="str">
        <f>VLOOKUP(B:B,'10月人员信息'!J:W,13,0)</f>
        <v>130202199612160018</v>
      </c>
      <c r="D1311" t="str">
        <f>VLOOKUP(B:B,'10月人员信息'!J:M,3,0)</f>
        <v>韩凯旭</v>
      </c>
      <c r="E1311" t="str">
        <f>VLOOKUP(B:B,'10月人员信息'!J:L,2,0)</f>
        <v>党委组织部（人力资源部）</v>
      </c>
      <c r="F1311" t="str">
        <f>VLOOKUP(B:B,'10月人员信息'!J:R,8,0)</f>
        <v>干部储备</v>
      </c>
      <c r="G1311" t="str">
        <f>VLOOKUP(B:B,'10月人员信息'!J:P,6,0)</f>
        <v>一级协理（试用期）</v>
      </c>
      <c r="H1311" t="str">
        <f>VLOOKUP(B:B,'10月人员信息'!J:V,12,0)</f>
        <v>汉族</v>
      </c>
      <c r="I1311" t="str">
        <f>VLOOKUP(B:B,'11月工资'!A:D,4,0)</f>
        <v>6217000180044729576</v>
      </c>
      <c r="J1311">
        <f t="shared" si="203"/>
        <v>663.2</v>
      </c>
      <c r="K1311">
        <f t="shared" si="210"/>
        <v>29.02</v>
      </c>
      <c r="L1311">
        <f t="shared" si="206"/>
        <v>70.47</v>
      </c>
      <c r="M1311" s="6">
        <f t="shared" si="211"/>
        <v>365.44</v>
      </c>
      <c r="N1311">
        <f>VLOOKUP(C:C,'11月工资'!C:AP,40,0)</f>
        <v>9</v>
      </c>
      <c r="O1311" s="6">
        <f t="shared" si="212"/>
        <v>41.76</v>
      </c>
      <c r="P1311">
        <v>0</v>
      </c>
      <c r="Q1311">
        <f t="shared" si="204"/>
        <v>480</v>
      </c>
      <c r="R1311" s="51">
        <v>4145</v>
      </c>
      <c r="S1311" s="68">
        <v>5220.59</v>
      </c>
      <c r="T1311" s="69">
        <v>4000</v>
      </c>
      <c r="Y1311" s="51">
        <f t="shared" si="207"/>
        <v>4135</v>
      </c>
      <c r="Z1311" s="73">
        <f t="shared" si="209"/>
        <v>5225.2</v>
      </c>
      <c r="AA1311" s="69" t="str">
        <f>VLOOKUP(C:C&amp;"    ",[1]Sheet0!$E$1:$I$65536,5,0)</f>
        <v xml:space="preserve">4000.00    </v>
      </c>
      <c r="AB1311" s="74">
        <v>4000</v>
      </c>
      <c r="AC1311" t="b">
        <f t="shared" si="205"/>
        <v>1</v>
      </c>
      <c r="AD1311">
        <v>9001438</v>
      </c>
      <c r="AE1311" t="s">
        <v>9267</v>
      </c>
      <c r="AF1311" t="str">
        <f t="shared" si="208"/>
        <v>刘佳明</v>
      </c>
    </row>
    <row r="1312" spans="1:32" x14ac:dyDescent="0.2">
      <c r="A1312">
        <v>1309</v>
      </c>
      <c r="B1312">
        <v>9001436</v>
      </c>
      <c r="C1312" t="str">
        <f>VLOOKUP(B:B,'10月人员信息'!J:W,13,0)</f>
        <v>130205199602250916</v>
      </c>
      <c r="D1312" t="str">
        <f>VLOOKUP(B:B,'10月人员信息'!J:M,3,0)</f>
        <v>蔡静煊</v>
      </c>
      <c r="E1312" t="str">
        <f>VLOOKUP(B:B,'10月人员信息'!J:L,2,0)</f>
        <v>热轧事业部</v>
      </c>
      <c r="F1312" t="str">
        <f>VLOOKUP(B:B,'10月人员信息'!J:R,8,0)</f>
        <v>干部储备</v>
      </c>
      <c r="G1312" t="str">
        <f>VLOOKUP(B:B,'10月人员信息'!J:P,6,0)</f>
        <v>一级协理（试用期）</v>
      </c>
      <c r="H1312" t="str">
        <f>VLOOKUP(B:B,'10月人员信息'!J:V,12,0)</f>
        <v>汉族</v>
      </c>
      <c r="I1312" t="str">
        <f>VLOOKUP(B:B,'11月工资'!A:D,4,0)</f>
        <v>6217000180001579576</v>
      </c>
      <c r="J1312">
        <f t="shared" si="203"/>
        <v>663.2</v>
      </c>
      <c r="K1312">
        <f t="shared" si="210"/>
        <v>29.02</v>
      </c>
      <c r="L1312">
        <f t="shared" si="206"/>
        <v>70.47</v>
      </c>
      <c r="M1312" s="6">
        <f t="shared" si="211"/>
        <v>365.44</v>
      </c>
      <c r="N1312">
        <f>VLOOKUP(C:C,'11月工资'!C:AP,40,0)</f>
        <v>9</v>
      </c>
      <c r="O1312" s="6">
        <f t="shared" si="212"/>
        <v>41.76</v>
      </c>
      <c r="P1312">
        <v>0</v>
      </c>
      <c r="Q1312">
        <f t="shared" si="204"/>
        <v>480</v>
      </c>
      <c r="R1312" s="51">
        <v>4145</v>
      </c>
      <c r="S1312" s="68">
        <v>5220.59</v>
      </c>
      <c r="T1312" s="69">
        <v>4000</v>
      </c>
      <c r="Y1312" s="51">
        <f t="shared" si="207"/>
        <v>4135</v>
      </c>
      <c r="Z1312" s="73">
        <f t="shared" si="209"/>
        <v>5225.2</v>
      </c>
      <c r="AA1312" s="69" t="str">
        <f>VLOOKUP(C:C&amp;"    ",[1]Sheet0!$E$1:$I$65536,5,0)</f>
        <v xml:space="preserve">4000.00    </v>
      </c>
      <c r="AB1312" s="74">
        <v>4000</v>
      </c>
      <c r="AC1312" t="b">
        <f t="shared" si="205"/>
        <v>1</v>
      </c>
      <c r="AD1312">
        <v>9001464</v>
      </c>
      <c r="AE1312" t="s">
        <v>1728</v>
      </c>
      <c r="AF1312" t="str">
        <f t="shared" si="208"/>
        <v>张强</v>
      </c>
    </row>
    <row r="1313" spans="1:32" x14ac:dyDescent="0.2">
      <c r="A1313">
        <v>1310</v>
      </c>
      <c r="B1313">
        <v>9001437</v>
      </c>
      <c r="C1313" t="s">
        <v>9265</v>
      </c>
      <c r="D1313" t="s">
        <v>9264</v>
      </c>
      <c r="E1313" t="str">
        <f>VLOOKUP(B:B,'10月人员信息'!J:L,2,0)</f>
        <v>设备管理部</v>
      </c>
      <c r="F1313">
        <f>VLOOKUP(B:B,'10月人员信息'!J:R,8,0)</f>
        <v>0</v>
      </c>
      <c r="G1313">
        <f>VLOOKUP(B:B,'10月人员信息'!J:P,6,0)</f>
        <v>0</v>
      </c>
      <c r="H1313" t="str">
        <f>VLOOKUP(B:B,'10月人员信息'!J:V,12,0)</f>
        <v>汉族</v>
      </c>
      <c r="I1313" t="str">
        <f>VLOOKUP(B:B,'11月工资'!A:D,4,0)</f>
        <v>6217000180045459975</v>
      </c>
      <c r="J1313">
        <f t="shared" si="203"/>
        <v>687.52</v>
      </c>
      <c r="K1313">
        <f t="shared" si="210"/>
        <v>30.08</v>
      </c>
      <c r="L1313">
        <f t="shared" si="206"/>
        <v>73.05</v>
      </c>
      <c r="M1313" s="6">
        <f t="shared" si="211"/>
        <v>365.78</v>
      </c>
      <c r="N1313">
        <f>VLOOKUP(C:C,'11月工资'!C:AP,40,0)</f>
        <v>9</v>
      </c>
      <c r="O1313" s="6">
        <f t="shared" si="212"/>
        <v>41.8</v>
      </c>
      <c r="P1313">
        <v>0</v>
      </c>
      <c r="Q1313">
        <f t="shared" si="204"/>
        <v>517</v>
      </c>
      <c r="R1313" s="52">
        <v>4297</v>
      </c>
      <c r="S1313" s="6">
        <v>5225.47</v>
      </c>
      <c r="T1313" s="69">
        <v>4307</v>
      </c>
      <c r="Y1313" s="51">
        <f t="shared" si="207"/>
        <v>4287</v>
      </c>
      <c r="Z1313" s="73">
        <f t="shared" si="209"/>
        <v>5230.08</v>
      </c>
      <c r="AA1313" s="69" t="str">
        <f>VLOOKUP(C:C&amp;"    ",[1]Sheet0!$E$1:$I$65536,5,0)</f>
        <v xml:space="preserve">4307.00    </v>
      </c>
      <c r="AD1313">
        <v>9001465</v>
      </c>
      <c r="AE1313" t="s">
        <v>2300</v>
      </c>
      <c r="AF1313" t="str">
        <f t="shared" si="208"/>
        <v>张超</v>
      </c>
    </row>
    <row r="1314" spans="1:32" x14ac:dyDescent="0.2">
      <c r="A1314">
        <v>1311</v>
      </c>
      <c r="B1314">
        <v>9001438</v>
      </c>
      <c r="C1314" t="s">
        <v>9268</v>
      </c>
      <c r="D1314" t="s">
        <v>9267</v>
      </c>
      <c r="E1314" t="str">
        <f>VLOOKUP(B:B,'10月人员信息'!J:L,2,0)</f>
        <v>制造部</v>
      </c>
      <c r="F1314">
        <f>VLOOKUP(B:B,'10月人员信息'!J:R,8,0)</f>
        <v>0</v>
      </c>
      <c r="G1314">
        <f>VLOOKUP(B:B,'10月人员信息'!J:P,6,0)</f>
        <v>0</v>
      </c>
      <c r="H1314" t="str">
        <f>VLOOKUP(B:B,'10月人员信息'!J:V,12,0)</f>
        <v>汉族</v>
      </c>
      <c r="I1314" t="str">
        <f>VLOOKUP(B:B,'11月工资'!A:D,4,0)</f>
        <v>6217000180039760248</v>
      </c>
      <c r="J1314">
        <f t="shared" si="203"/>
        <v>798.24</v>
      </c>
      <c r="K1314">
        <f t="shared" si="210"/>
        <v>34.92</v>
      </c>
      <c r="L1314">
        <f t="shared" si="206"/>
        <v>84.81</v>
      </c>
      <c r="M1314" s="6">
        <f t="shared" si="211"/>
        <v>365.78</v>
      </c>
      <c r="N1314">
        <f>VLOOKUP(C:C,'11月工资'!C:AP,40,0)</f>
        <v>9</v>
      </c>
      <c r="O1314" s="6">
        <f t="shared" si="212"/>
        <v>41.8</v>
      </c>
      <c r="P1314">
        <v>0</v>
      </c>
      <c r="Q1314">
        <f t="shared" si="204"/>
        <v>600</v>
      </c>
      <c r="R1314" s="52">
        <v>4989</v>
      </c>
      <c r="S1314" s="6">
        <v>5225.47</v>
      </c>
      <c r="T1314" s="69">
        <v>4999</v>
      </c>
      <c r="Y1314" s="51">
        <f t="shared" si="207"/>
        <v>4979</v>
      </c>
      <c r="Z1314" s="73">
        <f t="shared" si="209"/>
        <v>5230.08</v>
      </c>
      <c r="AA1314" s="69" t="str">
        <f>VLOOKUP(C:C&amp;"    ",[1]Sheet0!$E$1:$I$65536,5,0)</f>
        <v xml:space="preserve">4999.00    </v>
      </c>
      <c r="AD1314">
        <v>9001466</v>
      </c>
      <c r="AE1314" t="s">
        <v>9274</v>
      </c>
      <c r="AF1314" t="str">
        <f t="shared" si="208"/>
        <v>张岩</v>
      </c>
    </row>
    <row r="1315" spans="1:32" x14ac:dyDescent="0.2">
      <c r="A1315">
        <v>1312</v>
      </c>
      <c r="B1315">
        <v>9001464</v>
      </c>
      <c r="C1315" t="s">
        <v>9270</v>
      </c>
      <c r="D1315" t="s">
        <v>1728</v>
      </c>
      <c r="E1315" t="str">
        <f>VLOOKUP(B:B,'10月人员信息'!J:L,2,0)</f>
        <v>炼铁事业部</v>
      </c>
      <c r="F1315" t="str">
        <f>VLOOKUP(B:B,'10月人员信息'!J:R,8,0)</f>
        <v>干部储备</v>
      </c>
      <c r="G1315" t="str">
        <f>VLOOKUP(B:B,'10月人员信息'!J:P,6,0)</f>
        <v>一级协理（试用期）</v>
      </c>
      <c r="H1315" t="str">
        <f>VLOOKUP(B:B,'10月人员信息'!J:V,12,0)</f>
        <v>汉</v>
      </c>
      <c r="I1315" t="str">
        <f>VLOOKUP(B:B,'11月工资'!A:D,4,0)</f>
        <v>6217000420008010484</v>
      </c>
      <c r="J1315">
        <f t="shared" si="203"/>
        <v>638.4</v>
      </c>
      <c r="K1315">
        <f t="shared" si="210"/>
        <v>27.93</v>
      </c>
      <c r="L1315">
        <f t="shared" si="206"/>
        <v>67.83</v>
      </c>
      <c r="M1315" s="6">
        <f t="shared" si="211"/>
        <v>365.78</v>
      </c>
      <c r="N1315">
        <f>VLOOKUP(C:C,'11月工资'!C:AP,40,0)</f>
        <v>9</v>
      </c>
      <c r="O1315" s="6">
        <f t="shared" si="212"/>
        <v>41.8</v>
      </c>
      <c r="P1315">
        <v>0</v>
      </c>
      <c r="Q1315">
        <f t="shared" si="204"/>
        <v>480</v>
      </c>
      <c r="R1315" s="52">
        <v>3990</v>
      </c>
      <c r="S1315" s="6">
        <v>5225.47</v>
      </c>
      <c r="T1315" s="69">
        <v>4000</v>
      </c>
      <c r="Y1315" s="51">
        <f t="shared" si="207"/>
        <v>3980</v>
      </c>
      <c r="Z1315" s="73">
        <f t="shared" si="209"/>
        <v>5230.08</v>
      </c>
      <c r="AA1315" s="69" t="str">
        <f>VLOOKUP(C:C&amp;"    ",[1]Sheet0!$E$1:$I$65536,5,0)</f>
        <v xml:space="preserve">4000.00    </v>
      </c>
      <c r="AD1315">
        <v>9001477</v>
      </c>
      <c r="AE1315" t="s">
        <v>9432</v>
      </c>
      <c r="AF1315" t="str">
        <f t="shared" si="208"/>
        <v>杨一麟</v>
      </c>
    </row>
    <row r="1316" spans="1:32" x14ac:dyDescent="0.2">
      <c r="A1316">
        <v>1313</v>
      </c>
      <c r="B1316">
        <v>9001465</v>
      </c>
      <c r="C1316" t="s">
        <v>9272</v>
      </c>
      <c r="D1316" t="s">
        <v>2300</v>
      </c>
      <c r="E1316" t="str">
        <f>VLOOKUP(B:B,'10月人员信息'!J:L,2,0)</f>
        <v>炼铁事业部</v>
      </c>
      <c r="F1316" t="str">
        <f>VLOOKUP(B:B,'10月人员信息'!J:R,8,0)</f>
        <v>干部储备</v>
      </c>
      <c r="G1316" t="str">
        <f>VLOOKUP(B:B,'10月人员信息'!J:P,6,0)</f>
        <v>一级协理（试用期）</v>
      </c>
      <c r="H1316" t="str">
        <f>VLOOKUP(B:B,'10月人员信息'!J:V,12,0)</f>
        <v>汉</v>
      </c>
      <c r="I1316" t="str">
        <f>VLOOKUP(B:B,'11月工资'!A:D,4,0)</f>
        <v>6217000420008008298</v>
      </c>
      <c r="J1316">
        <f t="shared" si="203"/>
        <v>638.4</v>
      </c>
      <c r="K1316">
        <f t="shared" si="210"/>
        <v>27.93</v>
      </c>
      <c r="L1316">
        <f t="shared" si="206"/>
        <v>67.83</v>
      </c>
      <c r="M1316" s="6">
        <f t="shared" si="211"/>
        <v>365.78</v>
      </c>
      <c r="N1316">
        <f>VLOOKUP(C:C,'11月工资'!C:AP,40,0)</f>
        <v>9</v>
      </c>
      <c r="O1316" s="6">
        <f t="shared" si="212"/>
        <v>41.8</v>
      </c>
      <c r="P1316">
        <v>0</v>
      </c>
      <c r="Q1316">
        <f t="shared" si="204"/>
        <v>480</v>
      </c>
      <c r="R1316" s="52">
        <v>3990</v>
      </c>
      <c r="S1316" s="6">
        <v>5225.47</v>
      </c>
      <c r="T1316" s="69">
        <v>4000</v>
      </c>
      <c r="Y1316" s="51">
        <f t="shared" si="207"/>
        <v>3980</v>
      </c>
      <c r="Z1316" s="73">
        <f t="shared" si="209"/>
        <v>5230.08</v>
      </c>
      <c r="AA1316" s="69" t="str">
        <f>VLOOKUP(C:C&amp;"    ",[1]Sheet0!$E$1:$I$65536,5,0)</f>
        <v xml:space="preserve">4000.00    </v>
      </c>
      <c r="AD1316">
        <v>9001478</v>
      </c>
      <c r="AE1316" t="s">
        <v>9435</v>
      </c>
      <c r="AF1316" t="str">
        <f t="shared" si="208"/>
        <v>韩静怡</v>
      </c>
    </row>
    <row r="1317" spans="1:32" x14ac:dyDescent="0.2">
      <c r="A1317">
        <v>1314</v>
      </c>
      <c r="B1317">
        <v>9001466</v>
      </c>
      <c r="C1317" t="s">
        <v>9275</v>
      </c>
      <c r="D1317" t="s">
        <v>9274</v>
      </c>
      <c r="E1317" t="str">
        <f>VLOOKUP(B:B,'10月人员信息'!J:L,2,0)</f>
        <v>技术创新部</v>
      </c>
      <c r="F1317" t="str">
        <f>VLOOKUP(B:B,'10月人员信息'!J:R,8,0)</f>
        <v>干部储备</v>
      </c>
      <c r="G1317" t="str">
        <f>VLOOKUP(B:B,'10月人员信息'!J:P,6,0)</f>
        <v>一级协理（试用期）</v>
      </c>
      <c r="H1317" t="str">
        <f>VLOOKUP(B:B,'10月人员信息'!J:V,12,0)</f>
        <v>汉</v>
      </c>
      <c r="I1317" t="str">
        <f>VLOOKUP(B:B,'11月工资'!A:D,4,0)</f>
        <v>6217000180015244696</v>
      </c>
      <c r="J1317">
        <f t="shared" si="203"/>
        <v>638.4</v>
      </c>
      <c r="K1317">
        <f t="shared" si="210"/>
        <v>27.93</v>
      </c>
      <c r="L1317">
        <f t="shared" si="206"/>
        <v>67.83</v>
      </c>
      <c r="M1317" s="6">
        <f t="shared" si="211"/>
        <v>365.78</v>
      </c>
      <c r="N1317">
        <f>VLOOKUP(C:C,'11月工资'!C:AP,40,0)</f>
        <v>9</v>
      </c>
      <c r="O1317" s="6">
        <f t="shared" si="212"/>
        <v>41.8</v>
      </c>
      <c r="P1317">
        <v>0</v>
      </c>
      <c r="Q1317">
        <f t="shared" si="204"/>
        <v>480</v>
      </c>
      <c r="R1317" s="52">
        <v>3990</v>
      </c>
      <c r="S1317" s="6">
        <v>5225.47</v>
      </c>
      <c r="T1317" s="69">
        <v>4000</v>
      </c>
      <c r="Y1317" s="51">
        <f t="shared" si="207"/>
        <v>3980</v>
      </c>
      <c r="Z1317" s="73">
        <f t="shared" si="209"/>
        <v>5230.08</v>
      </c>
      <c r="AA1317" s="69" t="str">
        <f>VLOOKUP(C:C&amp;"    ",[1]Sheet0!$E$1:$I$65536,5,0)</f>
        <v xml:space="preserve">4000.00    </v>
      </c>
      <c r="AD1317">
        <v>9001479</v>
      </c>
      <c r="AE1317" t="s">
        <v>9438</v>
      </c>
      <c r="AF1317" t="str">
        <f t="shared" si="208"/>
        <v>李红雨</v>
      </c>
    </row>
    <row r="1318" spans="1:32" x14ac:dyDescent="0.2">
      <c r="A1318">
        <v>1315</v>
      </c>
      <c r="B1318">
        <v>9001477</v>
      </c>
      <c r="C1318" t="str">
        <f>VLOOKUP(B1318,'11月工资'!A:C,3,0)</f>
        <v>130205199506033911</v>
      </c>
      <c r="D1318" t="s">
        <v>9432</v>
      </c>
      <c r="E1318" t="str">
        <f>VLOOKUP(B:B,'11月工资'!A:E,5,0)</f>
        <v>财务经营部</v>
      </c>
      <c r="I1318" t="str">
        <f>VLOOKUP(B:B,'11月工资'!A:D,4,0)</f>
        <v>6210810180001845097</v>
      </c>
      <c r="J1318">
        <f t="shared" si="203"/>
        <v>640</v>
      </c>
      <c r="K1318">
        <f t="shared" si="210"/>
        <v>28</v>
      </c>
      <c r="L1318">
        <f t="shared" si="206"/>
        <v>68</v>
      </c>
      <c r="M1318" s="6">
        <f t="shared" si="211"/>
        <v>280.32</v>
      </c>
      <c r="N1318">
        <f>VLOOKUP(C:C,'11月工资'!C:AP,40,0)</f>
        <v>9</v>
      </c>
      <c r="O1318" s="6">
        <f t="shared" si="212"/>
        <v>32.04</v>
      </c>
      <c r="P1318">
        <v>0</v>
      </c>
      <c r="Q1318">
        <f t="shared" si="204"/>
        <v>480</v>
      </c>
      <c r="R1318" s="52">
        <v>4000</v>
      </c>
      <c r="S1318" s="6">
        <v>4004.61</v>
      </c>
      <c r="T1318" s="69">
        <v>4000</v>
      </c>
      <c r="Y1318" s="51">
        <f t="shared" si="207"/>
        <v>3990</v>
      </c>
      <c r="Z1318" s="73">
        <f t="shared" si="209"/>
        <v>4009.22</v>
      </c>
      <c r="AD1318">
        <v>9001480</v>
      </c>
      <c r="AE1318" t="s">
        <v>9441</v>
      </c>
      <c r="AF1318" t="str">
        <f t="shared" si="208"/>
        <v>李欢</v>
      </c>
    </row>
    <row r="1319" spans="1:32" x14ac:dyDescent="0.2">
      <c r="A1319">
        <v>1316</v>
      </c>
      <c r="B1319">
        <v>9001478</v>
      </c>
      <c r="C1319" t="str">
        <f>VLOOKUP(B1319,'11月工资'!A:C,3,0)</f>
        <v>13020219971015122X</v>
      </c>
      <c r="D1319" t="s">
        <v>9435</v>
      </c>
      <c r="E1319" t="str">
        <f>VLOOKUP(B:B,'11月工资'!A:E,5,0)</f>
        <v>财务经营部</v>
      </c>
      <c r="I1319" t="str">
        <f>VLOOKUP(B:B,'11月工资'!A:D,4,0)</f>
        <v>6217000180044680000</v>
      </c>
      <c r="J1319">
        <f t="shared" si="203"/>
        <v>640</v>
      </c>
      <c r="K1319">
        <f t="shared" si="210"/>
        <v>28</v>
      </c>
      <c r="L1319">
        <f t="shared" si="206"/>
        <v>68</v>
      </c>
      <c r="M1319" s="6">
        <f t="shared" si="211"/>
        <v>280.32</v>
      </c>
      <c r="N1319">
        <f>VLOOKUP(C:C,'11月工资'!C:AP,40,0)</f>
        <v>9</v>
      </c>
      <c r="O1319" s="6">
        <f t="shared" si="212"/>
        <v>32.04</v>
      </c>
      <c r="P1319">
        <v>0</v>
      </c>
      <c r="Q1319">
        <f t="shared" si="204"/>
        <v>480</v>
      </c>
      <c r="R1319" s="52">
        <v>4000</v>
      </c>
      <c r="S1319" s="6">
        <v>4004.61</v>
      </c>
      <c r="T1319" s="69">
        <v>4000</v>
      </c>
      <c r="Z1319" s="73">
        <f>ROUND(S1319+4.61,2)</f>
        <v>4009.22</v>
      </c>
      <c r="AD1319">
        <v>9001481</v>
      </c>
      <c r="AE1319" t="s">
        <v>9444</v>
      </c>
      <c r="AF1319" t="str">
        <f t="shared" si="208"/>
        <v>栗萱</v>
      </c>
    </row>
    <row r="1320" spans="1:32" x14ac:dyDescent="0.2">
      <c r="A1320">
        <v>1317</v>
      </c>
      <c r="B1320">
        <v>9001479</v>
      </c>
      <c r="C1320" t="str">
        <f>VLOOKUP(B1320,'11月工资'!A:C,3,0)</f>
        <v>130225199707246521</v>
      </c>
      <c r="D1320" t="s">
        <v>9438</v>
      </c>
      <c r="E1320" t="str">
        <f>VLOOKUP(B:B,'11月工资'!A:E,5,0)</f>
        <v>工程管理部</v>
      </c>
      <c r="I1320" t="str">
        <f>VLOOKUP(B:B,'11月工资'!A:D,4,0)</f>
        <v>6217000180044704090</v>
      </c>
      <c r="J1320">
        <f t="shared" si="203"/>
        <v>640</v>
      </c>
      <c r="K1320">
        <f t="shared" si="210"/>
        <v>28</v>
      </c>
      <c r="L1320">
        <f t="shared" si="206"/>
        <v>68</v>
      </c>
      <c r="M1320" s="6">
        <f t="shared" si="211"/>
        <v>280.32</v>
      </c>
      <c r="N1320">
        <f>VLOOKUP(C:C,'11月工资'!C:AP,40,0)</f>
        <v>9</v>
      </c>
      <c r="O1320" s="6">
        <f t="shared" si="212"/>
        <v>32.04</v>
      </c>
      <c r="P1320">
        <v>0</v>
      </c>
      <c r="Q1320">
        <f t="shared" si="204"/>
        <v>480</v>
      </c>
      <c r="R1320" s="52">
        <v>4000</v>
      </c>
      <c r="S1320" s="6">
        <v>4004.61</v>
      </c>
      <c r="T1320" s="69">
        <v>4000</v>
      </c>
      <c r="Z1320" s="73">
        <f t="shared" ref="Z1320:Z1322" si="213">ROUND(S1320+4.61,2)</f>
        <v>4009.22</v>
      </c>
    </row>
    <row r="1321" spans="1:32" x14ac:dyDescent="0.2">
      <c r="A1321">
        <v>1318</v>
      </c>
      <c r="B1321">
        <v>9001480</v>
      </c>
      <c r="C1321" t="str">
        <f>VLOOKUP(B1321,'11月工资'!A:C,3,0)</f>
        <v>13022519951010743X</v>
      </c>
      <c r="D1321" t="s">
        <v>9441</v>
      </c>
      <c r="E1321" t="str">
        <f>VLOOKUP(B:B,'11月工资'!A:E,5,0)</f>
        <v>炼铁事业部</v>
      </c>
      <c r="I1321" t="str">
        <f>VLOOKUP(B:B,'11月工资'!A:D,4,0)</f>
        <v>6217000180045656927</v>
      </c>
      <c r="J1321">
        <f t="shared" si="203"/>
        <v>640</v>
      </c>
      <c r="K1321">
        <f t="shared" si="210"/>
        <v>28</v>
      </c>
      <c r="L1321">
        <f t="shared" si="206"/>
        <v>68</v>
      </c>
      <c r="M1321" s="6">
        <f t="shared" si="211"/>
        <v>280.32</v>
      </c>
      <c r="N1321">
        <f>VLOOKUP(C:C,'11月工资'!C:AP,40,0)</f>
        <v>9</v>
      </c>
      <c r="O1321" s="6">
        <f t="shared" si="212"/>
        <v>32.04</v>
      </c>
      <c r="P1321">
        <v>0</v>
      </c>
      <c r="Q1321">
        <f t="shared" si="204"/>
        <v>480</v>
      </c>
      <c r="R1321" s="52">
        <v>4000</v>
      </c>
      <c r="S1321" s="6">
        <v>4004.61</v>
      </c>
      <c r="T1321" s="69">
        <v>4000</v>
      </c>
      <c r="Z1321" s="73">
        <f t="shared" si="213"/>
        <v>4009.22</v>
      </c>
    </row>
    <row r="1322" spans="1:32" x14ac:dyDescent="0.2">
      <c r="A1322">
        <v>1319</v>
      </c>
      <c r="B1322">
        <v>9001481</v>
      </c>
      <c r="C1322" t="str">
        <f>VLOOKUP(B1322,'11月工资'!A:C,3,0)</f>
        <v>130204199609032413</v>
      </c>
      <c r="D1322" t="s">
        <v>9444</v>
      </c>
      <c r="E1322" t="str">
        <f>VLOOKUP(B:B,'11月工资'!A:E,5,0)</f>
        <v>特钢事业部</v>
      </c>
      <c r="I1322" t="str">
        <f>VLOOKUP(B:B,'11月工资'!A:D,4,0)</f>
        <v>6217000180014935880</v>
      </c>
      <c r="J1322">
        <f t="shared" si="203"/>
        <v>640</v>
      </c>
      <c r="K1322">
        <f t="shared" si="210"/>
        <v>28</v>
      </c>
      <c r="L1322">
        <f t="shared" si="206"/>
        <v>68</v>
      </c>
      <c r="M1322" s="6">
        <f t="shared" si="211"/>
        <v>280.32</v>
      </c>
      <c r="N1322">
        <f>VLOOKUP(C:C,'11月工资'!C:AP,40,0)</f>
        <v>9</v>
      </c>
      <c r="O1322" s="6">
        <f t="shared" si="212"/>
        <v>32.04</v>
      </c>
      <c r="P1322">
        <v>0</v>
      </c>
      <c r="Q1322">
        <f t="shared" si="204"/>
        <v>480</v>
      </c>
      <c r="R1322" s="52">
        <v>4000</v>
      </c>
      <c r="S1322" s="6">
        <v>4004.61</v>
      </c>
      <c r="T1322" s="69">
        <v>4000</v>
      </c>
      <c r="Z1322" s="73">
        <f t="shared" si="213"/>
        <v>4009.22</v>
      </c>
    </row>
    <row r="1323" spans="1:32" x14ac:dyDescent="0.2">
      <c r="S1323" s="67"/>
    </row>
    <row r="1325" spans="1:32" x14ac:dyDescent="0.2">
      <c r="S1325" s="82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11月奖金</vt:lpstr>
      <vt:lpstr>标准表</vt:lpstr>
      <vt:lpstr>10月人员信息</vt:lpstr>
      <vt:lpstr>11月工资</vt:lpstr>
      <vt:lpstr>10月工资财务发计税</vt:lpstr>
      <vt:lpstr>财务附加扣除项</vt:lpstr>
      <vt:lpstr>10月奖金</vt:lpstr>
      <vt:lpstr>单位分配保留两位小数</vt:lpstr>
      <vt:lpstr>奖金汇总表</vt:lpstr>
      <vt:lpstr>分账表</vt:lpstr>
      <vt:lpstr>女工卫生费</vt:lpstr>
      <vt:lpstr>保险表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2019-12-17T05:29:39Z</dcterms:modified>
</cp:coreProperties>
</file>